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8C357048-4A08-4558-8145-2B44CD58C5F7}"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Geral!$B$871:$B$871</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01" i="3" l="1"/>
  <c r="V663" i="3"/>
  <c r="V650" i="3"/>
  <c r="V623" i="3"/>
  <c r="V618" i="3"/>
  <c r="V603" i="3"/>
  <c r="V560" i="3"/>
  <c r="V556" i="3"/>
  <c r="V521" i="3"/>
  <c r="V492" i="3"/>
  <c r="V360" i="3"/>
  <c r="V347" i="3"/>
  <c r="V210" i="3"/>
  <c r="V150" i="3"/>
  <c r="V70" i="3"/>
  <c r="V44" i="3"/>
  <c r="V38" i="3"/>
  <c r="V34" i="3"/>
  <c r="V761" i="3"/>
  <c r="V775" i="3"/>
  <c r="V703" i="3"/>
  <c r="V692" i="3"/>
  <c r="V686" i="3"/>
  <c r="V653" i="3"/>
  <c r="V627" i="3"/>
  <c r="V615" i="3"/>
  <c r="V592" i="3"/>
  <c r="V590" i="3"/>
  <c r="V559" i="3"/>
  <c r="V456" i="3"/>
  <c r="V446" i="3"/>
  <c r="V413" i="3"/>
  <c r="V411" i="3"/>
  <c r="V281" i="3"/>
  <c r="V201" i="3"/>
  <c r="V104" i="3"/>
  <c r="V103" i="3"/>
  <c r="V92" i="3"/>
  <c r="V85" i="3"/>
  <c r="V15" i="3"/>
  <c r="V780" i="3"/>
  <c r="V777" i="3"/>
  <c r="V772" i="3"/>
  <c r="V759" i="3"/>
  <c r="V754" i="3"/>
  <c r="V751" i="3"/>
  <c r="V711" i="3"/>
  <c r="V709" i="3"/>
  <c r="V704" i="3"/>
  <c r="V680" i="3"/>
  <c r="V666" i="3"/>
  <c r="V639" i="3"/>
  <c r="V628" i="3"/>
  <c r="V564" i="3"/>
  <c r="V552" i="3"/>
  <c r="V517" i="3"/>
  <c r="V499" i="3"/>
  <c r="V471" i="3"/>
  <c r="V460" i="3"/>
  <c r="V432" i="3"/>
  <c r="V431" i="3"/>
  <c r="V389" i="3"/>
  <c r="V344" i="3"/>
  <c r="V340" i="3"/>
  <c r="V339" i="3"/>
  <c r="V325" i="3"/>
  <c r="V322" i="3"/>
  <c r="V316" i="3"/>
  <c r="V294" i="3"/>
  <c r="V273" i="3"/>
  <c r="V241" i="3"/>
  <c r="V226" i="3"/>
  <c r="V224" i="3"/>
  <c r="V216" i="3"/>
  <c r="V212" i="3"/>
  <c r="V209" i="3"/>
  <c r="V197" i="3"/>
  <c r="V194" i="3"/>
  <c r="V186" i="3"/>
  <c r="V182" i="3"/>
  <c r="V152" i="3"/>
  <c r="V133" i="3"/>
  <c r="V123" i="3"/>
  <c r="V82" i="3"/>
  <c r="V32" i="3"/>
  <c r="L866" i="3"/>
  <c r="M866" i="3"/>
  <c r="P866" i="3"/>
  <c r="S866" i="3"/>
  <c r="V866" i="3"/>
  <c r="X866" i="3"/>
  <c r="Y866" i="3"/>
  <c r="AB866" i="3"/>
  <c r="AD866" i="3"/>
  <c r="AE866" i="3"/>
  <c r="AH866" i="3"/>
  <c r="AJ866" i="3"/>
  <c r="BC866" i="3"/>
  <c r="BM866" i="3"/>
  <c r="BN866" i="3"/>
  <c r="BP866" i="3"/>
  <c r="BR866" i="3"/>
  <c r="BS866" i="3"/>
  <c r="BU866" i="3"/>
  <c r="BV866" i="3"/>
  <c r="BZ866" i="3"/>
  <c r="BZ868" i="3"/>
  <c r="BR868" i="3"/>
  <c r="BS868" i="3" s="1"/>
  <c r="BP868" i="3"/>
  <c r="BN868" i="3"/>
  <c r="BC868" i="3"/>
  <c r="AH868" i="3"/>
  <c r="AE868" i="3"/>
  <c r="AA868" i="3"/>
  <c r="Z868" i="3"/>
  <c r="P868" i="3"/>
  <c r="BZ867" i="3"/>
  <c r="BR867" i="3"/>
  <c r="BS867" i="3" s="1"/>
  <c r="BU867" i="3" s="1"/>
  <c r="BP867" i="3"/>
  <c r="BN867" i="3"/>
  <c r="BC867" i="3"/>
  <c r="AH867" i="3"/>
  <c r="AE867" i="3"/>
  <c r="P867" i="3"/>
  <c r="BZ865" i="3"/>
  <c r="BR865" i="3"/>
  <c r="BS865" i="3" s="1"/>
  <c r="BP865" i="3"/>
  <c r="BN865" i="3"/>
  <c r="BC865" i="3"/>
  <c r="AH865" i="3"/>
  <c r="AE865" i="3"/>
  <c r="AA865" i="3"/>
  <c r="Z865" i="3"/>
  <c r="R865" i="3"/>
  <c r="P865" i="3"/>
  <c r="BU568" i="3"/>
  <c r="BZ864" i="3"/>
  <c r="BR864" i="3"/>
  <c r="BS864" i="3" s="1"/>
  <c r="BP864" i="3"/>
  <c r="BN864" i="3"/>
  <c r="BC864" i="3"/>
  <c r="AJ864" i="3"/>
  <c r="AH864" i="3"/>
  <c r="AE864" i="3"/>
  <c r="P864" i="3"/>
  <c r="BZ863" i="3"/>
  <c r="BU863" i="3"/>
  <c r="BV863" i="3" s="1"/>
  <c r="BP863" i="3"/>
  <c r="BN863" i="3"/>
  <c r="BC863" i="3"/>
  <c r="AH863" i="3"/>
  <c r="AE863" i="3"/>
  <c r="R863" i="3"/>
  <c r="P863" i="3"/>
  <c r="AJ598" i="3"/>
  <c r="BZ862" i="3"/>
  <c r="BR862" i="3"/>
  <c r="BS862" i="3" s="1"/>
  <c r="BP862" i="3"/>
  <c r="BN862" i="3"/>
  <c r="BC862" i="3"/>
  <c r="AH862" i="3"/>
  <c r="AE862" i="3"/>
  <c r="P862" i="3"/>
  <c r="C621" i="3"/>
  <c r="BZ861" i="3"/>
  <c r="BR861" i="3"/>
  <c r="BS861" i="3" s="1"/>
  <c r="BU861" i="3" s="1"/>
  <c r="BV861" i="3" s="1"/>
  <c r="BP861" i="3"/>
  <c r="BC861" i="3"/>
  <c r="AH861" i="3"/>
  <c r="AE861" i="3"/>
  <c r="AA861" i="3"/>
  <c r="Z861" i="3"/>
  <c r="W861" i="3"/>
  <c r="P861" i="3"/>
  <c r="AJ263" i="3"/>
  <c r="BZ860" i="3"/>
  <c r="BR860" i="3"/>
  <c r="BS860" i="3" s="1"/>
  <c r="BP860" i="3"/>
  <c r="BN860" i="3"/>
  <c r="BC860" i="3"/>
  <c r="AH860" i="3"/>
  <c r="AE860" i="3"/>
  <c r="AA860" i="3"/>
  <c r="Z860" i="3"/>
  <c r="W860" i="3"/>
  <c r="R860" i="3"/>
  <c r="P860" i="3"/>
  <c r="BZ859" i="3"/>
  <c r="BR859" i="3"/>
  <c r="BS859" i="3" s="1"/>
  <c r="BP859" i="3"/>
  <c r="BN859" i="3"/>
  <c r="BC859" i="3"/>
  <c r="AH859" i="3"/>
  <c r="AE859" i="3"/>
  <c r="AA859" i="3"/>
  <c r="Z859" i="3"/>
  <c r="W859" i="3"/>
  <c r="R859" i="3"/>
  <c r="P859" i="3"/>
  <c r="E640" i="3"/>
  <c r="BZ858" i="3"/>
  <c r="BR858" i="3"/>
  <c r="BS858" i="3" s="1"/>
  <c r="BP858" i="3"/>
  <c r="BN858" i="3"/>
  <c r="BC858" i="3"/>
  <c r="AH858" i="3"/>
  <c r="AE858" i="3"/>
  <c r="R858" i="3"/>
  <c r="P858" i="3"/>
  <c r="BZ857" i="3"/>
  <c r="BR857" i="3"/>
  <c r="BS857" i="3" s="1"/>
  <c r="BP857" i="3"/>
  <c r="BN857" i="3"/>
  <c r="BC857" i="3"/>
  <c r="AH857" i="3"/>
  <c r="AE857" i="3"/>
  <c r="AA857" i="3"/>
  <c r="Z857" i="3"/>
  <c r="W857" i="3"/>
  <c r="P857" i="3"/>
  <c r="S70" i="3"/>
  <c r="E655" i="3"/>
  <c r="T142" i="3"/>
  <c r="R698" i="3"/>
  <c r="D694" i="3"/>
  <c r="E694" i="3"/>
  <c r="BZ856" i="3"/>
  <c r="BR856" i="3"/>
  <c r="BS856" i="3" s="1"/>
  <c r="BV856" i="3" s="1"/>
  <c r="BP856" i="3"/>
  <c r="BN856" i="3"/>
  <c r="BC856" i="3"/>
  <c r="AH856" i="3"/>
  <c r="AE856" i="3"/>
  <c r="AA856" i="3"/>
  <c r="Z856" i="3"/>
  <c r="W856" i="3"/>
  <c r="R856" i="3"/>
  <c r="P856" i="3"/>
  <c r="BZ855" i="3"/>
  <c r="BR855" i="3"/>
  <c r="BS855" i="3" s="1"/>
  <c r="BN855" i="3"/>
  <c r="BC855" i="3"/>
  <c r="AH855" i="3"/>
  <c r="AE855" i="3"/>
  <c r="P855" i="3"/>
  <c r="BZ854" i="3"/>
  <c r="BR854" i="3"/>
  <c r="BS854" i="3" s="1"/>
  <c r="BP854" i="3"/>
  <c r="BN854" i="3"/>
  <c r="BC854" i="3"/>
  <c r="AJ854" i="3"/>
  <c r="AH854" i="3"/>
  <c r="AE854" i="3"/>
  <c r="R854" i="3"/>
  <c r="P854" i="3"/>
  <c r="BZ853" i="3"/>
  <c r="BN853" i="3"/>
  <c r="BC853" i="3"/>
  <c r="AH853" i="3"/>
  <c r="AE853" i="3"/>
  <c r="R853" i="3"/>
  <c r="P853" i="3"/>
  <c r="BZ852" i="3"/>
  <c r="BR852" i="3"/>
  <c r="BS852" i="3" s="1"/>
  <c r="BP852" i="3"/>
  <c r="BN852" i="3"/>
  <c r="BC852" i="3"/>
  <c r="AJ852" i="3"/>
  <c r="AH852" i="3"/>
  <c r="AE852" i="3"/>
  <c r="AA852" i="3"/>
  <c r="Z852" i="3"/>
  <c r="W852" i="3"/>
  <c r="P852" i="3"/>
  <c r="BZ851" i="3"/>
  <c r="BR851" i="3"/>
  <c r="BS851" i="3" s="1"/>
  <c r="BP851" i="3"/>
  <c r="BN851" i="3"/>
  <c r="BC851" i="3"/>
  <c r="AJ851" i="3"/>
  <c r="AH851" i="3"/>
  <c r="AE851" i="3"/>
  <c r="AA851" i="3"/>
  <c r="Z851" i="3"/>
  <c r="W851" i="3"/>
  <c r="P851" i="3"/>
  <c r="BZ850" i="3"/>
  <c r="BR850" i="3"/>
  <c r="BS850" i="3" s="1"/>
  <c r="BN850" i="3"/>
  <c r="BC850" i="3"/>
  <c r="AJ850" i="3"/>
  <c r="AH850" i="3"/>
  <c r="AE850" i="3"/>
  <c r="AA850" i="3"/>
  <c r="Z850" i="3"/>
  <c r="W850" i="3"/>
  <c r="R850" i="3"/>
  <c r="P850" i="3"/>
  <c r="BZ849" i="3"/>
  <c r="BR849" i="3"/>
  <c r="BS849" i="3" s="1"/>
  <c r="BP849" i="3"/>
  <c r="BN849" i="3"/>
  <c r="BC849" i="3"/>
  <c r="AH849" i="3"/>
  <c r="AE849" i="3"/>
  <c r="AA849" i="3"/>
  <c r="Z849" i="3"/>
  <c r="W849" i="3"/>
  <c r="R849" i="3"/>
  <c r="P849" i="3"/>
  <c r="L838" i="3"/>
  <c r="M838" i="3"/>
  <c r="P838" i="3"/>
  <c r="S838" i="3"/>
  <c r="W838" i="3"/>
  <c r="X838" i="3"/>
  <c r="Y838" i="3"/>
  <c r="Z838" i="3"/>
  <c r="AA838" i="3"/>
  <c r="AB838" i="3"/>
  <c r="AD838" i="3"/>
  <c r="AE838" i="3"/>
  <c r="AH838" i="3"/>
  <c r="AJ838" i="3"/>
  <c r="BC838" i="3"/>
  <c r="BM838" i="3"/>
  <c r="BN838" i="3"/>
  <c r="BP838" i="3"/>
  <c r="BR838" i="3"/>
  <c r="BS838" i="3"/>
  <c r="BZ838" i="3"/>
  <c r="BZ837" i="3"/>
  <c r="BR837" i="3"/>
  <c r="BS837" i="3" s="1"/>
  <c r="BP837" i="3"/>
  <c r="BN837" i="3"/>
  <c r="BC837" i="3"/>
  <c r="AH837" i="3"/>
  <c r="AE837" i="3"/>
  <c r="AA837" i="3"/>
  <c r="Z837" i="3"/>
  <c r="W837" i="3"/>
  <c r="P837" i="3"/>
  <c r="L836" i="3"/>
  <c r="M836" i="3"/>
  <c r="P836" i="3"/>
  <c r="S836" i="3"/>
  <c r="W836" i="3"/>
  <c r="X836" i="3"/>
  <c r="Y836" i="3"/>
  <c r="Z836" i="3"/>
  <c r="AA836" i="3"/>
  <c r="AB836" i="3"/>
  <c r="AD836" i="3"/>
  <c r="AE836" i="3"/>
  <c r="AH836" i="3"/>
  <c r="BC836" i="3"/>
  <c r="BM836" i="3"/>
  <c r="BN836" i="3"/>
  <c r="BP836" i="3"/>
  <c r="BR836" i="3"/>
  <c r="BS836" i="3"/>
  <c r="BZ836" i="3"/>
  <c r="L835" i="3"/>
  <c r="M835" i="3"/>
  <c r="P835" i="3"/>
  <c r="S835" i="3"/>
  <c r="W835" i="3"/>
  <c r="X835" i="3"/>
  <c r="Y835" i="3"/>
  <c r="Z835" i="3"/>
  <c r="AA835" i="3"/>
  <c r="AB835" i="3"/>
  <c r="AD835" i="3"/>
  <c r="AE835" i="3"/>
  <c r="AH835" i="3"/>
  <c r="BC835" i="3"/>
  <c r="BM835" i="3"/>
  <c r="BN835" i="3"/>
  <c r="BP835" i="3"/>
  <c r="BR835" i="3"/>
  <c r="BS835" i="3"/>
  <c r="BZ835" i="3"/>
  <c r="L834" i="3"/>
  <c r="M834" i="3"/>
  <c r="P834" i="3"/>
  <c r="S834" i="3"/>
  <c r="V834" i="3"/>
  <c r="W834" i="3"/>
  <c r="X834" i="3"/>
  <c r="Y834" i="3"/>
  <c r="Z834" i="3"/>
  <c r="AA834" i="3"/>
  <c r="AB834" i="3"/>
  <c r="AD834" i="3"/>
  <c r="AE834" i="3"/>
  <c r="AH834" i="3"/>
  <c r="BC834" i="3"/>
  <c r="BM834" i="3"/>
  <c r="BN834" i="3"/>
  <c r="BP834" i="3"/>
  <c r="BR834" i="3"/>
  <c r="BS834" i="3"/>
  <c r="BZ834" i="3"/>
  <c r="L833" i="3"/>
  <c r="M833" i="3"/>
  <c r="P833" i="3"/>
  <c r="S833" i="3"/>
  <c r="V833" i="3"/>
  <c r="W833" i="3"/>
  <c r="Y833" i="3" s="1"/>
  <c r="X833" i="3"/>
  <c r="Z833" i="3"/>
  <c r="AA833" i="3"/>
  <c r="AD833" i="3"/>
  <c r="AE833" i="3"/>
  <c r="AH833" i="3"/>
  <c r="BC833" i="3"/>
  <c r="BM833" i="3"/>
  <c r="BN833" i="3"/>
  <c r="BP833" i="3"/>
  <c r="BR833" i="3"/>
  <c r="BS833" i="3" s="1"/>
  <c r="BW833" i="3"/>
  <c r="BZ833" i="3"/>
  <c r="L832" i="3"/>
  <c r="M832" i="3"/>
  <c r="P832" i="3"/>
  <c r="S832" i="3"/>
  <c r="V832" i="3"/>
  <c r="Y832" i="3"/>
  <c r="AB832" i="3"/>
  <c r="AE832" i="3"/>
  <c r="AH832" i="3"/>
  <c r="AJ832" i="3"/>
  <c r="BC832" i="3"/>
  <c r="BM832" i="3"/>
  <c r="BN832" i="3"/>
  <c r="BP832" i="3"/>
  <c r="BR832" i="3"/>
  <c r="BS832" i="3"/>
  <c r="BZ832" i="3"/>
  <c r="L831" i="3"/>
  <c r="M831" i="3"/>
  <c r="P831" i="3"/>
  <c r="S831" i="3"/>
  <c r="V831" i="3"/>
  <c r="W831" i="3"/>
  <c r="Y831" i="3" s="1"/>
  <c r="X831" i="3"/>
  <c r="Z831" i="3"/>
  <c r="AA831" i="3"/>
  <c r="AD831" i="3"/>
  <c r="AE831" i="3"/>
  <c r="AH831" i="3"/>
  <c r="AJ831" i="3"/>
  <c r="BC831" i="3"/>
  <c r="BM831" i="3"/>
  <c r="BN831" i="3"/>
  <c r="BP831" i="3"/>
  <c r="BR831" i="3"/>
  <c r="BS831" i="3"/>
  <c r="BZ831" i="3"/>
  <c r="L830" i="3"/>
  <c r="M830" i="3"/>
  <c r="P830" i="3"/>
  <c r="S830" i="3"/>
  <c r="W830" i="3"/>
  <c r="X830" i="3"/>
  <c r="Y830" i="3"/>
  <c r="Z830" i="3"/>
  <c r="AA830" i="3"/>
  <c r="AB830" i="3"/>
  <c r="AD830" i="3"/>
  <c r="AE830" i="3"/>
  <c r="AH830" i="3"/>
  <c r="BC830" i="3"/>
  <c r="BM830" i="3"/>
  <c r="BN830" i="3"/>
  <c r="BP830" i="3"/>
  <c r="BR830" i="3"/>
  <c r="BS830" i="3" s="1"/>
  <c r="BZ830" i="3"/>
  <c r="L829" i="3"/>
  <c r="M829" i="3"/>
  <c r="P829" i="3"/>
  <c r="W829" i="3"/>
  <c r="Y829" i="3" s="1"/>
  <c r="X829" i="3"/>
  <c r="Z829" i="3"/>
  <c r="AA829" i="3"/>
  <c r="AD829" i="3"/>
  <c r="AE829" i="3"/>
  <c r="AH829" i="3"/>
  <c r="AJ829" i="3"/>
  <c r="BC829" i="3"/>
  <c r="BM829" i="3"/>
  <c r="BN829" i="3"/>
  <c r="BP829" i="3"/>
  <c r="BR829" i="3"/>
  <c r="BS829" i="3"/>
  <c r="BZ829" i="3"/>
  <c r="L828" i="3"/>
  <c r="M828" i="3"/>
  <c r="P828" i="3"/>
  <c r="S828" i="3"/>
  <c r="AD828" i="3"/>
  <c r="AE828" i="3"/>
  <c r="AH828" i="3"/>
  <c r="BC828" i="3"/>
  <c r="BM828" i="3"/>
  <c r="BN828" i="3"/>
  <c r="BP828" i="3"/>
  <c r="BR828" i="3"/>
  <c r="BS828" i="3" s="1"/>
  <c r="BZ828" i="3"/>
  <c r="L827" i="3"/>
  <c r="M827" i="3"/>
  <c r="P827" i="3"/>
  <c r="S827" i="3"/>
  <c r="V827" i="3"/>
  <c r="W827" i="3"/>
  <c r="Y827" i="3" s="1"/>
  <c r="X827" i="3"/>
  <c r="Z827" i="3"/>
  <c r="AA827" i="3"/>
  <c r="AD827" i="3"/>
  <c r="AE827" i="3"/>
  <c r="AH827" i="3"/>
  <c r="AJ827" i="3"/>
  <c r="BC827" i="3"/>
  <c r="BM827" i="3"/>
  <c r="BN827" i="3"/>
  <c r="BP827" i="3"/>
  <c r="BR827" i="3"/>
  <c r="BS827" i="3"/>
  <c r="BZ827" i="3"/>
  <c r="BU826" i="3"/>
  <c r="L826" i="3"/>
  <c r="M826" i="3"/>
  <c r="P826" i="3"/>
  <c r="R826" i="3"/>
  <c r="S826" i="3"/>
  <c r="V826" i="3"/>
  <c r="W826" i="3"/>
  <c r="Y826" i="3" s="1"/>
  <c r="X826" i="3"/>
  <c r="Z826" i="3"/>
  <c r="AA826" i="3"/>
  <c r="AD826" i="3"/>
  <c r="AE826" i="3"/>
  <c r="AH826" i="3"/>
  <c r="BC826" i="3"/>
  <c r="BM826" i="3"/>
  <c r="BN826" i="3"/>
  <c r="BP826" i="3"/>
  <c r="BR826" i="3"/>
  <c r="BS826" i="3" s="1"/>
  <c r="BZ826" i="3"/>
  <c r="L820" i="3"/>
  <c r="M820" i="3"/>
  <c r="P820" i="3"/>
  <c r="R820" i="3"/>
  <c r="S820" i="3"/>
  <c r="V820" i="3"/>
  <c r="W820" i="3"/>
  <c r="Y820" i="3" s="1"/>
  <c r="X820" i="3"/>
  <c r="Z820" i="3"/>
  <c r="AA820" i="3"/>
  <c r="AD820" i="3"/>
  <c r="AE820" i="3"/>
  <c r="AH820" i="3"/>
  <c r="AJ820" i="3"/>
  <c r="BC820" i="3"/>
  <c r="BM820" i="3"/>
  <c r="BN820" i="3"/>
  <c r="BP820" i="3"/>
  <c r="BR820" i="3"/>
  <c r="BS820" i="3"/>
  <c r="BZ820" i="3"/>
  <c r="L841" i="3"/>
  <c r="M841" i="3"/>
  <c r="P841" i="3"/>
  <c r="R841" i="3"/>
  <c r="S841" i="3"/>
  <c r="V841" i="3"/>
  <c r="W841" i="3"/>
  <c r="Y841" i="3" s="1"/>
  <c r="X841" i="3"/>
  <c r="Z841" i="3"/>
  <c r="AA841" i="3"/>
  <c r="AD841" i="3"/>
  <c r="AE841" i="3"/>
  <c r="AH841" i="3"/>
  <c r="BC841" i="3"/>
  <c r="BM841" i="3"/>
  <c r="BP841" i="3"/>
  <c r="BR841" i="3"/>
  <c r="BS841" i="3"/>
  <c r="BU841" i="3"/>
  <c r="BV841" i="3"/>
  <c r="BZ841" i="3"/>
  <c r="L825" i="3"/>
  <c r="M825" i="3"/>
  <c r="P825" i="3"/>
  <c r="R825" i="3"/>
  <c r="S825" i="3"/>
  <c r="V825" i="3"/>
  <c r="W825" i="3"/>
  <c r="X825" i="3"/>
  <c r="Y825" i="3"/>
  <c r="Z825" i="3"/>
  <c r="AA825" i="3"/>
  <c r="AB825" i="3"/>
  <c r="AD825" i="3"/>
  <c r="AE825" i="3"/>
  <c r="AH825" i="3"/>
  <c r="BC825" i="3"/>
  <c r="BM825" i="3"/>
  <c r="BN825" i="3"/>
  <c r="BP825" i="3"/>
  <c r="BR825" i="3"/>
  <c r="BS825" i="3" s="1"/>
  <c r="BZ825" i="3"/>
  <c r="S745" i="3"/>
  <c r="BU843" i="3"/>
  <c r="S773" i="3"/>
  <c r="L824" i="3"/>
  <c r="M824" i="3"/>
  <c r="P824" i="3"/>
  <c r="R824" i="3"/>
  <c r="S824" i="3"/>
  <c r="V824" i="3"/>
  <c r="W824" i="3"/>
  <c r="Y824" i="3" s="1"/>
  <c r="X824" i="3"/>
  <c r="Z824" i="3"/>
  <c r="AA824" i="3"/>
  <c r="AD824" i="3"/>
  <c r="AE824" i="3"/>
  <c r="AH824" i="3"/>
  <c r="AJ824" i="3"/>
  <c r="BC824" i="3"/>
  <c r="BM824" i="3"/>
  <c r="BN824" i="3"/>
  <c r="BP824" i="3"/>
  <c r="BR824" i="3"/>
  <c r="BS824" i="3" s="1"/>
  <c r="BZ824" i="3"/>
  <c r="L823" i="3"/>
  <c r="M823" i="3"/>
  <c r="P823" i="3"/>
  <c r="S823" i="3"/>
  <c r="W823" i="3"/>
  <c r="AB823" i="3" s="1"/>
  <c r="X823" i="3"/>
  <c r="Z823" i="3"/>
  <c r="AA823" i="3"/>
  <c r="AD823" i="3"/>
  <c r="AE823" i="3"/>
  <c r="AH823" i="3"/>
  <c r="AJ823" i="3"/>
  <c r="BC823" i="3"/>
  <c r="BM823" i="3"/>
  <c r="BN823" i="3"/>
  <c r="BP823" i="3"/>
  <c r="BR823" i="3"/>
  <c r="BS823" i="3" s="1"/>
  <c r="BU823" i="3"/>
  <c r="BZ823" i="3"/>
  <c r="L822" i="3"/>
  <c r="M822" i="3"/>
  <c r="P822" i="3"/>
  <c r="S822" i="3"/>
  <c r="W822" i="3"/>
  <c r="Y822" i="3" s="1"/>
  <c r="X822" i="3"/>
  <c r="Z822" i="3"/>
  <c r="AA822" i="3"/>
  <c r="AD822" i="3"/>
  <c r="AE822" i="3"/>
  <c r="AH822" i="3"/>
  <c r="AJ822" i="3"/>
  <c r="BC822" i="3"/>
  <c r="BM822" i="3"/>
  <c r="BN822" i="3"/>
  <c r="BP822" i="3"/>
  <c r="BR822" i="3"/>
  <c r="BS822" i="3" s="1"/>
  <c r="BZ822" i="3"/>
  <c r="BZ819" i="3"/>
  <c r="BU819" i="3"/>
  <c r="BP819" i="3"/>
  <c r="BN819" i="3"/>
  <c r="BC819" i="3"/>
  <c r="AH819" i="3"/>
  <c r="AE819" i="3"/>
  <c r="AA819" i="3"/>
  <c r="Z819" i="3"/>
  <c r="W819" i="3"/>
  <c r="R819" i="3"/>
  <c r="P819" i="3"/>
  <c r="L818" i="3"/>
  <c r="M818" i="3"/>
  <c r="P818" i="3"/>
  <c r="R818" i="3"/>
  <c r="S818" i="3"/>
  <c r="V818" i="3"/>
  <c r="W818" i="3"/>
  <c r="AB818" i="3" s="1"/>
  <c r="X818" i="3"/>
  <c r="Z818" i="3"/>
  <c r="AA818" i="3"/>
  <c r="AD818" i="3"/>
  <c r="AE818" i="3"/>
  <c r="AH818" i="3"/>
  <c r="AJ818" i="3"/>
  <c r="BC818" i="3"/>
  <c r="BM818" i="3"/>
  <c r="BN818" i="3"/>
  <c r="BZ818" i="3"/>
  <c r="BZ817" i="3"/>
  <c r="BZ815" i="3"/>
  <c r="BR815" i="3"/>
  <c r="BS815" i="3" s="1"/>
  <c r="BN815" i="3"/>
  <c r="AH815" i="3"/>
  <c r="AE815" i="3"/>
  <c r="P815" i="3"/>
  <c r="L816" i="3"/>
  <c r="M816" i="3"/>
  <c r="P816" i="3"/>
  <c r="S816" i="3"/>
  <c r="AE816" i="3"/>
  <c r="BC816" i="3"/>
  <c r="BM816" i="3"/>
  <c r="BN816" i="3"/>
  <c r="BP816" i="3"/>
  <c r="BR816" i="3"/>
  <c r="BS816" i="3" s="1"/>
  <c r="BZ816" i="3"/>
  <c r="L814" i="3"/>
  <c r="M814" i="3"/>
  <c r="P814" i="3"/>
  <c r="R814" i="3"/>
  <c r="S814" i="3"/>
  <c r="V814" i="3"/>
  <c r="W814" i="3"/>
  <c r="Y814" i="3" s="1"/>
  <c r="X814" i="3"/>
  <c r="Z814" i="3"/>
  <c r="AA814" i="3"/>
  <c r="AD814" i="3"/>
  <c r="AE814" i="3"/>
  <c r="AH814" i="3"/>
  <c r="BC814" i="3"/>
  <c r="BM814" i="3"/>
  <c r="BP814" i="3"/>
  <c r="BS814" i="3"/>
  <c r="BU814" i="3"/>
  <c r="BV814" i="3" s="1"/>
  <c r="BZ814" i="3"/>
  <c r="BU813" i="3"/>
  <c r="BV813" i="3" s="1"/>
  <c r="BN813" i="3"/>
  <c r="AH813" i="3"/>
  <c r="AE813" i="3"/>
  <c r="P813" i="3"/>
  <c r="L812" i="3"/>
  <c r="M812" i="3"/>
  <c r="P812" i="3"/>
  <c r="R812" i="3"/>
  <c r="S812" i="3"/>
  <c r="V812" i="3"/>
  <c r="W812" i="3"/>
  <c r="Y812" i="3" s="1"/>
  <c r="X812" i="3"/>
  <c r="Z812" i="3"/>
  <c r="AA812" i="3"/>
  <c r="AB812" i="3"/>
  <c r="AD812" i="3"/>
  <c r="AE812" i="3"/>
  <c r="AH812" i="3"/>
  <c r="BB812" i="3"/>
  <c r="BC812" i="3" s="1"/>
  <c r="BM812" i="3"/>
  <c r="BN812" i="3"/>
  <c r="BP812" i="3"/>
  <c r="BR812" i="3"/>
  <c r="BS812" i="3" s="1"/>
  <c r="BZ812" i="3"/>
  <c r="BZ839" i="3"/>
  <c r="BZ840" i="3"/>
  <c r="BZ842" i="3"/>
  <c r="BZ843" i="3"/>
  <c r="BZ844" i="3"/>
  <c r="BZ845" i="3"/>
  <c r="BZ846" i="3"/>
  <c r="BZ847" i="3"/>
  <c r="BZ848" i="3"/>
  <c r="BR840" i="3"/>
  <c r="BU840" i="3" s="1"/>
  <c r="BR842" i="3"/>
  <c r="BU842" i="3" s="1"/>
  <c r="BR843" i="3"/>
  <c r="BR844" i="3"/>
  <c r="BU844" i="3" s="1"/>
  <c r="BR845" i="3"/>
  <c r="BR846" i="3"/>
  <c r="BP839" i="3"/>
  <c r="BP840" i="3"/>
  <c r="BP842" i="3"/>
  <c r="BP843" i="3"/>
  <c r="BP844" i="3"/>
  <c r="BP845" i="3"/>
  <c r="BP846" i="3"/>
  <c r="BP847" i="3"/>
  <c r="BP848" i="3"/>
  <c r="BN839" i="3"/>
  <c r="BN840" i="3"/>
  <c r="BN844" i="3"/>
  <c r="BN845" i="3"/>
  <c r="BN846" i="3"/>
  <c r="BN847" i="3"/>
  <c r="BN848" i="3"/>
  <c r="AH839" i="3"/>
  <c r="AH840" i="3"/>
  <c r="AH842" i="3"/>
  <c r="AH843" i="3"/>
  <c r="AH844" i="3"/>
  <c r="AH845" i="3"/>
  <c r="AH846" i="3"/>
  <c r="AH847" i="3"/>
  <c r="AH848" i="3"/>
  <c r="AE839" i="3"/>
  <c r="AE840" i="3"/>
  <c r="AE842" i="3"/>
  <c r="AE843" i="3"/>
  <c r="AE844" i="3"/>
  <c r="AE845" i="3"/>
  <c r="AE846" i="3"/>
  <c r="AE847" i="3"/>
  <c r="AE848" i="3"/>
  <c r="AB839" i="3"/>
  <c r="AB840" i="3"/>
  <c r="AB842" i="3"/>
  <c r="AB843" i="3"/>
  <c r="AB845" i="3"/>
  <c r="AB846" i="3"/>
  <c r="AB847" i="3"/>
  <c r="AB848" i="3"/>
  <c r="Q848" i="3" a="1"/>
  <c r="Q848" i="3" s="1"/>
  <c r="V845" i="3"/>
  <c r="V842" i="3"/>
  <c r="P839" i="3"/>
  <c r="P840" i="3"/>
  <c r="P842" i="3"/>
  <c r="P843" i="3"/>
  <c r="P844" i="3"/>
  <c r="P845" i="3"/>
  <c r="P846" i="3"/>
  <c r="P847" i="3"/>
  <c r="P848" i="3"/>
  <c r="K844" i="3"/>
  <c r="K845" i="3"/>
  <c r="K846" i="3"/>
  <c r="K847" i="3"/>
  <c r="K848" i="3"/>
  <c r="BM839" i="3"/>
  <c r="BM840" i="3"/>
  <c r="BM842" i="3"/>
  <c r="BM843" i="3"/>
  <c r="BM844" i="3"/>
  <c r="BM845" i="3"/>
  <c r="BM846" i="3"/>
  <c r="BM847" i="3"/>
  <c r="BM848" i="3"/>
  <c r="BZ821" i="3"/>
  <c r="BR821" i="3"/>
  <c r="BU821" i="3" s="1"/>
  <c r="BP821" i="3"/>
  <c r="AH821" i="3"/>
  <c r="AE821" i="3"/>
  <c r="P821" i="3"/>
  <c r="BZ811" i="3"/>
  <c r="BP811" i="3"/>
  <c r="BN811" i="3"/>
  <c r="BC811" i="3"/>
  <c r="AH811" i="3"/>
  <c r="AE811" i="3"/>
  <c r="R811" i="3"/>
  <c r="P811" i="3"/>
  <c r="BU781" i="3"/>
  <c r="BZ810" i="3"/>
  <c r="BR810" i="3"/>
  <c r="BS810" i="3" s="1"/>
  <c r="BP810" i="3"/>
  <c r="BN810" i="3"/>
  <c r="BC810" i="3"/>
  <c r="AJ810" i="3"/>
  <c r="AH810" i="3"/>
  <c r="AE810" i="3"/>
  <c r="AA810" i="3"/>
  <c r="Z810" i="3"/>
  <c r="W810" i="3"/>
  <c r="R810" i="3"/>
  <c r="P810" i="3"/>
  <c r="BZ809" i="3"/>
  <c r="BR809" i="3"/>
  <c r="BS809" i="3" s="1"/>
  <c r="BC809" i="3"/>
  <c r="AJ809" i="3"/>
  <c r="AH809" i="3"/>
  <c r="AE809" i="3"/>
  <c r="R809" i="3"/>
  <c r="P809" i="3"/>
  <c r="D522" i="3"/>
  <c r="L808" i="3"/>
  <c r="K808" i="3"/>
  <c r="P808" i="3"/>
  <c r="AB808" i="3"/>
  <c r="Y808" i="3"/>
  <c r="AE808" i="3"/>
  <c r="AH808" i="3"/>
  <c r="AJ808" i="3"/>
  <c r="BM808" i="3"/>
  <c r="BP808" i="3"/>
  <c r="BR808" i="3"/>
  <c r="BS808" i="3" s="1"/>
  <c r="BZ808" i="3"/>
  <c r="BZ807" i="3"/>
  <c r="BR807" i="3"/>
  <c r="BS807" i="3" s="1"/>
  <c r="BP807" i="3"/>
  <c r="AJ807" i="3"/>
  <c r="AH807" i="3"/>
  <c r="AE807" i="3"/>
  <c r="Y807" i="3"/>
  <c r="P807" i="3"/>
  <c r="K807" i="3"/>
  <c r="M807" i="3"/>
  <c r="S791" i="3"/>
  <c r="BU737" i="3"/>
  <c r="BN498" i="3"/>
  <c r="T320" i="3"/>
  <c r="BP20" i="3"/>
  <c r="BP42" i="3"/>
  <c r="BP40" i="3"/>
  <c r="T322" i="3"/>
  <c r="S592" i="3"/>
  <c r="V161" i="3"/>
  <c r="BN801" i="3"/>
  <c r="L805" i="3"/>
  <c r="L806" i="3"/>
  <c r="M805" i="3"/>
  <c r="M806" i="3"/>
  <c r="V805" i="3"/>
  <c r="V806" i="3"/>
  <c r="Y805" i="3"/>
  <c r="Y806" i="3"/>
  <c r="AB805" i="3"/>
  <c r="AB806" i="3"/>
  <c r="AE805" i="3"/>
  <c r="AE806" i="3"/>
  <c r="AH805" i="3"/>
  <c r="AH806" i="3"/>
  <c r="BC805" i="3"/>
  <c r="BC806" i="3"/>
  <c r="BM805" i="3"/>
  <c r="BM806" i="3"/>
  <c r="BN805" i="3"/>
  <c r="BN806" i="3"/>
  <c r="BP805" i="3"/>
  <c r="BP806" i="3"/>
  <c r="BR805" i="3"/>
  <c r="BS805" i="3" s="1"/>
  <c r="BR806" i="3"/>
  <c r="BS806" i="3" s="1"/>
  <c r="BU806" i="3"/>
  <c r="BZ805" i="3"/>
  <c r="BZ806" i="3"/>
  <c r="L802" i="3"/>
  <c r="L804" i="3"/>
  <c r="L801" i="3"/>
  <c r="L803" i="3"/>
  <c r="M801" i="3"/>
  <c r="M802" i="3"/>
  <c r="M803" i="3"/>
  <c r="M804" i="3"/>
  <c r="V803" i="3"/>
  <c r="V804" i="3"/>
  <c r="Y803" i="3"/>
  <c r="Y801" i="3"/>
  <c r="Y802" i="3"/>
  <c r="Y804" i="3"/>
  <c r="AB801" i="3"/>
  <c r="AB802" i="3"/>
  <c r="AB804" i="3"/>
  <c r="AE801" i="3"/>
  <c r="AE802" i="3"/>
  <c r="AE803" i="3"/>
  <c r="AE804" i="3"/>
  <c r="AH801" i="3"/>
  <c r="AH802" i="3"/>
  <c r="AH803" i="3"/>
  <c r="AH804" i="3"/>
  <c r="BC801" i="3"/>
  <c r="BC802" i="3"/>
  <c r="BC803" i="3"/>
  <c r="BC804" i="3"/>
  <c r="BM801" i="3"/>
  <c r="BM802" i="3"/>
  <c r="BM803" i="3"/>
  <c r="BM804" i="3"/>
  <c r="BN802" i="3"/>
  <c r="BN803" i="3"/>
  <c r="BN804" i="3"/>
  <c r="BP801" i="3"/>
  <c r="BP802" i="3"/>
  <c r="BP803" i="3"/>
  <c r="BP804" i="3"/>
  <c r="BR801" i="3"/>
  <c r="BS801" i="3" s="1"/>
  <c r="BR802" i="3"/>
  <c r="BS802" i="3" s="1"/>
  <c r="BR803" i="3"/>
  <c r="BS803" i="3" s="1"/>
  <c r="BR804" i="3"/>
  <c r="BS804" i="3" s="1"/>
  <c r="BZ801" i="3"/>
  <c r="BZ802" i="3"/>
  <c r="BZ803" i="3"/>
  <c r="BZ804" i="3"/>
  <c r="L779" i="3"/>
  <c r="Y779" i="3"/>
  <c r="AE779" i="3"/>
  <c r="AH779" i="3"/>
  <c r="BC779" i="3"/>
  <c r="BN779" i="3"/>
  <c r="BP779" i="3"/>
  <c r="BR779" i="3"/>
  <c r="BS779" i="3" s="1"/>
  <c r="BZ779" i="3"/>
  <c r="L761" i="3"/>
  <c r="Y761" i="3"/>
  <c r="AE761" i="3"/>
  <c r="AH761" i="3"/>
  <c r="BN761" i="3"/>
  <c r="BP761" i="3"/>
  <c r="BR761" i="3"/>
  <c r="BS761" i="3" s="1"/>
  <c r="BZ761" i="3"/>
  <c r="S37" i="3"/>
  <c r="S24" i="3"/>
  <c r="S775" i="3"/>
  <c r="BR725" i="3"/>
  <c r="S124" i="3"/>
  <c r="S232" i="3"/>
  <c r="BF153" i="3"/>
  <c r="BF32" i="3"/>
  <c r="BF2" i="3"/>
  <c r="BS665" i="3"/>
  <c r="BT665" i="3" s="1"/>
  <c r="BS406" i="3"/>
  <c r="BT406" i="3" s="1"/>
  <c r="BS135" i="3"/>
  <c r="BT135" i="3" s="1"/>
  <c r="BS118" i="3"/>
  <c r="BT118" i="3" s="1"/>
  <c r="BS113" i="3"/>
  <c r="BT113" i="3" s="1"/>
  <c r="BS47" i="3"/>
  <c r="BT47" i="3" s="1"/>
  <c r="S771" i="3"/>
  <c r="S762" i="3"/>
  <c r="U5" i="3"/>
  <c r="U7" i="3"/>
  <c r="U6" i="3"/>
  <c r="U9" i="3"/>
  <c r="U10" i="3"/>
  <c r="U11" i="3"/>
  <c r="U14" i="3"/>
  <c r="U15" i="3"/>
  <c r="U16" i="3"/>
  <c r="U17" i="3"/>
  <c r="U18" i="3"/>
  <c r="U21" i="3"/>
  <c r="U22" i="3"/>
  <c r="U23" i="3"/>
  <c r="U24" i="3"/>
  <c r="U25" i="3"/>
  <c r="U26" i="3"/>
  <c r="U27" i="3"/>
  <c r="U31" i="3"/>
  <c r="U33" i="3"/>
  <c r="U34" i="3"/>
  <c r="U32" i="3"/>
  <c r="U36" i="3"/>
  <c r="U37" i="3"/>
  <c r="U38" i="3"/>
  <c r="U39" i="3"/>
  <c r="U41" i="3"/>
  <c r="U43" i="3"/>
  <c r="U44" i="3"/>
  <c r="U48" i="3"/>
  <c r="U51" i="3"/>
  <c r="U52" i="3"/>
  <c r="U53" i="3"/>
  <c r="U58" i="3"/>
  <c r="U59" i="3"/>
  <c r="U60" i="3"/>
  <c r="U61" i="3"/>
  <c r="U62" i="3"/>
  <c r="U63" i="3"/>
  <c r="U66" i="3"/>
  <c r="U68" i="3"/>
  <c r="U70" i="3"/>
  <c r="U72" i="3"/>
  <c r="U75" i="3"/>
  <c r="U76" i="3"/>
  <c r="U78" i="3"/>
  <c r="U80" i="3"/>
  <c r="U85" i="3"/>
  <c r="U83" i="3"/>
  <c r="U84" i="3"/>
  <c r="U86" i="3"/>
  <c r="U87" i="3"/>
  <c r="U90" i="3"/>
  <c r="U92" i="3"/>
  <c r="U93" i="3"/>
  <c r="U94" i="3"/>
  <c r="U95" i="3"/>
  <c r="U97" i="3"/>
  <c r="U98" i="3"/>
  <c r="U99" i="3"/>
  <c r="U100" i="3"/>
  <c r="U101" i="3"/>
  <c r="U102" i="3"/>
  <c r="U105" i="3"/>
  <c r="U103" i="3"/>
  <c r="U104" i="3"/>
  <c r="U107" i="3"/>
  <c r="U109" i="3"/>
  <c r="U113" i="3"/>
  <c r="U114" i="3"/>
  <c r="U115" i="3"/>
  <c r="U116" i="3"/>
  <c r="U117" i="3"/>
  <c r="U118" i="3"/>
  <c r="U119" i="3"/>
  <c r="U121" i="3"/>
  <c r="U122" i="3"/>
  <c r="U123" i="3"/>
  <c r="U125" i="3"/>
  <c r="U129" i="3"/>
  <c r="U132" i="3"/>
  <c r="U133" i="3"/>
  <c r="U135" i="3"/>
  <c r="U138" i="3"/>
  <c r="U139" i="3"/>
  <c r="U141" i="3"/>
  <c r="U144" i="3"/>
  <c r="U148" i="3"/>
  <c r="U149" i="3"/>
  <c r="U151" i="3"/>
  <c r="U152" i="3"/>
  <c r="U154" i="3"/>
  <c r="U155" i="3"/>
  <c r="U156" i="3"/>
  <c r="U157" i="3"/>
  <c r="U158" i="3"/>
  <c r="U159" i="3"/>
  <c r="U160" i="3"/>
  <c r="U162" i="3"/>
  <c r="U164" i="3"/>
  <c r="U166" i="3"/>
  <c r="U169" i="3"/>
  <c r="U171" i="3"/>
  <c r="U172" i="3"/>
  <c r="U173" i="3"/>
  <c r="U174" i="3"/>
  <c r="U176" i="3"/>
  <c r="U177" i="3"/>
  <c r="U178" i="3"/>
  <c r="U180" i="3"/>
  <c r="U181" i="3"/>
  <c r="U183" i="3"/>
  <c r="U187" i="3"/>
  <c r="U188" i="3"/>
  <c r="U189" i="3"/>
  <c r="U190" i="3"/>
  <c r="U191" i="3"/>
  <c r="U193" i="3"/>
  <c r="U197" i="3"/>
  <c r="U205" i="3"/>
  <c r="U206" i="3"/>
  <c r="U207" i="3"/>
  <c r="U208" i="3"/>
  <c r="U210" i="3"/>
  <c r="U211" i="3"/>
  <c r="U212" i="3"/>
  <c r="U213" i="3"/>
  <c r="U214" i="3"/>
  <c r="U216" i="3"/>
  <c r="U217" i="3"/>
  <c r="U218" i="3"/>
  <c r="U219" i="3"/>
  <c r="U220" i="3"/>
  <c r="U222" i="3"/>
  <c r="U223" i="3"/>
  <c r="U224" i="3"/>
  <c r="U225" i="3"/>
  <c r="U226" i="3"/>
  <c r="U228" i="3"/>
  <c r="U234" i="3"/>
  <c r="U236" i="3"/>
  <c r="U237" i="3"/>
  <c r="U239" i="3"/>
  <c r="U240" i="3"/>
  <c r="U241" i="3"/>
  <c r="U243" i="3"/>
  <c r="U250" i="3"/>
  <c r="U251" i="3"/>
  <c r="U252" i="3"/>
  <c r="U253" i="3"/>
  <c r="U254" i="3"/>
  <c r="U256" i="3"/>
  <c r="U257" i="3"/>
  <c r="U260" i="3"/>
  <c r="U262" i="3"/>
  <c r="U263" i="3"/>
  <c r="U265" i="3"/>
  <c r="U266" i="3"/>
  <c r="U267" i="3"/>
  <c r="U269" i="3"/>
  <c r="U270" i="3"/>
  <c r="U273" i="3"/>
  <c r="U274" i="3"/>
  <c r="U275" i="3"/>
  <c r="U277" i="3"/>
  <c r="U278" i="3"/>
  <c r="U281" i="3"/>
  <c r="U279" i="3"/>
  <c r="U284" i="3"/>
  <c r="U285" i="3"/>
  <c r="U288" i="3"/>
  <c r="U290" i="3"/>
  <c r="U292" i="3"/>
  <c r="U293" i="3"/>
  <c r="U298" i="3"/>
  <c r="U299" i="3"/>
  <c r="U303" i="3"/>
  <c r="U306" i="3"/>
  <c r="U307" i="3"/>
  <c r="U308" i="3"/>
  <c r="U309" i="3"/>
  <c r="U310" i="3"/>
  <c r="U311" i="3"/>
  <c r="U313" i="3"/>
  <c r="U315" i="3"/>
  <c r="U317" i="3"/>
  <c r="U318" i="3"/>
  <c r="U319" i="3"/>
  <c r="U321" i="3"/>
  <c r="U322" i="3"/>
  <c r="U324" i="3"/>
  <c r="U326" i="3"/>
  <c r="U327" i="3"/>
  <c r="U329" i="3"/>
  <c r="U330" i="3"/>
  <c r="U331" i="3"/>
  <c r="U333" i="3"/>
  <c r="U335" i="3"/>
  <c r="U336" i="3"/>
  <c r="U337" i="3"/>
  <c r="U338" i="3"/>
  <c r="U342" i="3"/>
  <c r="U345" i="3"/>
  <c r="U346" i="3"/>
  <c r="U349" i="3"/>
  <c r="U350" i="3"/>
  <c r="U351" i="3"/>
  <c r="U352" i="3"/>
  <c r="U353" i="3"/>
  <c r="U356" i="3"/>
  <c r="U361" i="3"/>
  <c r="U362" i="3"/>
  <c r="U363" i="3"/>
  <c r="U365" i="3"/>
  <c r="U364" i="3"/>
  <c r="U366" i="3"/>
  <c r="U367" i="3"/>
  <c r="U368" i="3"/>
  <c r="U369" i="3"/>
  <c r="U370" i="3"/>
  <c r="U371" i="3"/>
  <c r="U372" i="3"/>
  <c r="U373" i="3"/>
  <c r="U374" i="3"/>
  <c r="U375" i="3"/>
  <c r="U376" i="3"/>
  <c r="U377" i="3"/>
  <c r="U378" i="3"/>
  <c r="U379" i="3"/>
  <c r="U380" i="3"/>
  <c r="U381" i="3"/>
  <c r="U383" i="3"/>
  <c r="U384" i="3"/>
  <c r="U385" i="3"/>
  <c r="U386" i="3"/>
  <c r="U387" i="3"/>
  <c r="U390" i="3"/>
  <c r="U392" i="3"/>
  <c r="U393" i="3"/>
  <c r="U394" i="3"/>
  <c r="U395" i="3"/>
  <c r="U396" i="3"/>
  <c r="U398" i="3"/>
  <c r="U399" i="3"/>
  <c r="U400" i="3"/>
  <c r="U401" i="3"/>
  <c r="U402" i="3"/>
  <c r="U404" i="3"/>
  <c r="U405" i="3"/>
  <c r="U406" i="3"/>
  <c r="U409" i="3"/>
  <c r="U410" i="3"/>
  <c r="U412" i="3"/>
  <c r="U414" i="3"/>
  <c r="U416" i="3"/>
  <c r="U420" i="3"/>
  <c r="U418" i="3"/>
  <c r="U421" i="3"/>
  <c r="U422" i="3"/>
  <c r="U424" i="3"/>
  <c r="U425" i="3"/>
  <c r="U427" i="3"/>
  <c r="U428" i="3"/>
  <c r="U429" i="3"/>
  <c r="U430" i="3"/>
  <c r="U433" i="3"/>
  <c r="U434" i="3"/>
  <c r="U435" i="3"/>
  <c r="U436" i="3"/>
  <c r="U438" i="3"/>
  <c r="U439" i="3"/>
  <c r="U441" i="3"/>
  <c r="U442" i="3"/>
  <c r="U444" i="3"/>
  <c r="U445" i="3"/>
  <c r="U450" i="3"/>
  <c r="U451" i="3"/>
  <c r="U452" i="3"/>
  <c r="U453" i="3"/>
  <c r="U457" i="3"/>
  <c r="U463" i="3"/>
  <c r="U465" i="3"/>
  <c r="U468" i="3"/>
  <c r="U470" i="3"/>
  <c r="U472" i="3"/>
  <c r="U476" i="3"/>
  <c r="U478" i="3"/>
  <c r="U482" i="3"/>
  <c r="U484" i="3"/>
  <c r="U485" i="3"/>
  <c r="U487" i="3"/>
  <c r="U490" i="3"/>
  <c r="U489" i="3"/>
  <c r="U495" i="3"/>
  <c r="U502" i="3"/>
  <c r="U503" i="3"/>
  <c r="U504" i="3"/>
  <c r="U509" i="3"/>
  <c r="U510" i="3"/>
  <c r="U513" i="3"/>
  <c r="U516" i="3"/>
  <c r="U519" i="3"/>
  <c r="U522" i="3"/>
  <c r="U525" i="3"/>
  <c r="U526" i="3"/>
  <c r="U527" i="3"/>
  <c r="U532" i="3"/>
  <c r="U535" i="3"/>
  <c r="U540" i="3"/>
  <c r="U542" i="3"/>
  <c r="U543" i="3"/>
  <c r="U546" i="3"/>
  <c r="U547" i="3"/>
  <c r="U549" i="3"/>
  <c r="U558" i="3"/>
  <c r="U554" i="3"/>
  <c r="U562" i="3"/>
  <c r="U563" i="3"/>
  <c r="U567" i="3"/>
  <c r="U571" i="3"/>
  <c r="U572" i="3"/>
  <c r="U573" i="3"/>
  <c r="U575" i="3"/>
  <c r="U576" i="3"/>
  <c r="U577" i="3"/>
  <c r="U579" i="3"/>
  <c r="U583" i="3"/>
  <c r="U584" i="3"/>
  <c r="U587" i="3"/>
  <c r="U589" i="3"/>
  <c r="U592" i="3"/>
  <c r="U593" i="3"/>
  <c r="U596" i="3"/>
  <c r="U602" i="3"/>
  <c r="U606" i="3"/>
  <c r="U609" i="3"/>
  <c r="U612" i="3"/>
  <c r="U617" i="3"/>
  <c r="U618" i="3"/>
  <c r="U619" i="3"/>
  <c r="U620" i="3"/>
  <c r="U621" i="3"/>
  <c r="U623" i="3"/>
  <c r="U625" i="3"/>
  <c r="U627" i="3"/>
  <c r="U628" i="3"/>
  <c r="U629" i="3"/>
  <c r="U632" i="3"/>
  <c r="U633" i="3"/>
  <c r="U636" i="3"/>
  <c r="U638" i="3"/>
  <c r="U641" i="3"/>
  <c r="U644" i="3"/>
  <c r="U646" i="3"/>
  <c r="U647" i="3"/>
  <c r="U650" i="3"/>
  <c r="U648" i="3"/>
  <c r="U651" i="3"/>
  <c r="U658" i="3"/>
  <c r="U659" i="3"/>
  <c r="U665" i="3"/>
  <c r="U669" i="3"/>
  <c r="U670" i="3"/>
  <c r="U674" i="3"/>
  <c r="U677" i="3"/>
  <c r="U681" i="3"/>
  <c r="U684" i="3"/>
  <c r="U687" i="3"/>
  <c r="U690" i="3"/>
  <c r="U692" i="3"/>
  <c r="U693" i="3"/>
  <c r="U694" i="3"/>
  <c r="U695" i="3"/>
  <c r="U696" i="3"/>
  <c r="U699" i="3"/>
  <c r="U700" i="3"/>
  <c r="U702" i="3"/>
  <c r="U707" i="3"/>
  <c r="U710" i="3"/>
  <c r="U712" i="3"/>
  <c r="U714" i="3"/>
  <c r="U715" i="3"/>
  <c r="U716" i="3"/>
  <c r="U717" i="3"/>
  <c r="U718" i="3"/>
  <c r="U720" i="3"/>
  <c r="U723" i="3"/>
  <c r="U726" i="3"/>
  <c r="U727" i="3"/>
  <c r="U728" i="3"/>
  <c r="U730" i="3"/>
  <c r="U731" i="3"/>
  <c r="U733" i="3"/>
  <c r="U734" i="3"/>
  <c r="U736" i="3"/>
  <c r="U737" i="3"/>
  <c r="U738" i="3"/>
  <c r="U739" i="3"/>
  <c r="U740" i="3"/>
  <c r="U741" i="3"/>
  <c r="U743" i="3"/>
  <c r="U744" i="3"/>
  <c r="U745" i="3"/>
  <c r="U748" i="3"/>
  <c r="U749" i="3"/>
  <c r="U750" i="3"/>
  <c r="U752" i="3"/>
  <c r="U753" i="3"/>
  <c r="U756" i="3"/>
  <c r="U758" i="3"/>
  <c r="U762" i="3"/>
  <c r="U763" i="3"/>
  <c r="U771" i="3"/>
  <c r="U767" i="3"/>
  <c r="U768" i="3"/>
  <c r="U769" i="3"/>
  <c r="U770" i="3"/>
  <c r="U776" i="3"/>
  <c r="U784" i="3"/>
  <c r="U785" i="3"/>
  <c r="U786" i="3"/>
  <c r="U800" i="3"/>
  <c r="U790" i="3"/>
  <c r="U791" i="3"/>
  <c r="U794" i="3"/>
  <c r="U795" i="3"/>
  <c r="U796" i="3"/>
  <c r="U797" i="3"/>
  <c r="U798" i="3"/>
  <c r="AA7" i="3"/>
  <c r="AA6" i="3"/>
  <c r="AA10" i="3"/>
  <c r="AA11" i="3"/>
  <c r="AA13" i="3"/>
  <c r="AA14" i="3"/>
  <c r="AA15" i="3"/>
  <c r="AA16" i="3"/>
  <c r="AA17" i="3"/>
  <c r="AA18" i="3"/>
  <c r="AA19" i="3"/>
  <c r="AA21" i="3"/>
  <c r="AA24" i="3"/>
  <c r="AA25" i="3"/>
  <c r="AA26" i="3"/>
  <c r="AA27" i="3"/>
  <c r="AA28" i="3"/>
  <c r="AA30" i="3"/>
  <c r="AA31" i="3"/>
  <c r="AA34" i="3"/>
  <c r="AA35" i="3"/>
  <c r="AA36" i="3"/>
  <c r="AA37" i="3"/>
  <c r="AA38" i="3"/>
  <c r="AA39" i="3"/>
  <c r="AA40" i="3"/>
  <c r="AA41" i="3"/>
  <c r="AA43" i="3"/>
  <c r="AA44" i="3"/>
  <c r="AA46" i="3"/>
  <c r="AA47" i="3"/>
  <c r="AA48" i="3"/>
  <c r="AA50" i="3"/>
  <c r="AA51" i="3"/>
  <c r="AA52" i="3"/>
  <c r="AA53" i="3"/>
  <c r="AA54" i="3"/>
  <c r="AA55" i="3"/>
  <c r="AA56" i="3"/>
  <c r="AA57" i="3"/>
  <c r="AA58" i="3"/>
  <c r="AA59" i="3"/>
  <c r="AA60" i="3"/>
  <c r="AA61" i="3"/>
  <c r="AA62" i="3"/>
  <c r="AA63" i="3"/>
  <c r="AA64" i="3"/>
  <c r="AA65" i="3"/>
  <c r="AA66" i="3"/>
  <c r="AA67" i="3"/>
  <c r="AA68" i="3"/>
  <c r="AA69" i="3"/>
  <c r="AA73" i="3"/>
  <c r="AA75" i="3"/>
  <c r="AA76" i="3"/>
  <c r="AA78" i="3"/>
  <c r="AA79" i="3"/>
  <c r="AA80" i="3"/>
  <c r="AA81" i="3"/>
  <c r="AA85" i="3"/>
  <c r="AA83" i="3"/>
  <c r="AA84" i="3"/>
  <c r="AA82" i="3"/>
  <c r="AA86" i="3"/>
  <c r="AA88" i="3"/>
  <c r="AA90" i="3"/>
  <c r="AA92" i="3"/>
  <c r="AA93" i="3"/>
  <c r="AA94" i="3"/>
  <c r="AA95" i="3"/>
  <c r="AA96" i="3"/>
  <c r="AA97" i="3"/>
  <c r="AA98" i="3"/>
  <c r="AA99" i="3"/>
  <c r="AA100" i="3"/>
  <c r="AA101" i="3"/>
  <c r="AA102" i="3"/>
  <c r="AA103" i="3"/>
  <c r="AA104" i="3"/>
  <c r="AA106" i="3"/>
  <c r="AA107" i="3"/>
  <c r="AA108" i="3"/>
  <c r="AA109" i="3"/>
  <c r="AA110" i="3"/>
  <c r="AA112" i="3"/>
  <c r="AA113" i="3"/>
  <c r="AA114" i="3"/>
  <c r="AA115" i="3"/>
  <c r="AA116" i="3"/>
  <c r="AA117" i="3"/>
  <c r="AA118" i="3"/>
  <c r="AA119" i="3"/>
  <c r="AA121" i="3"/>
  <c r="AA122" i="3"/>
  <c r="AA123" i="3"/>
  <c r="AA124" i="3"/>
  <c r="AA125" i="3"/>
  <c r="AA128" i="3"/>
  <c r="AA129" i="3"/>
  <c r="AA131" i="3"/>
  <c r="AA132" i="3"/>
  <c r="AA133" i="3"/>
  <c r="AA134" i="3"/>
  <c r="AA135" i="3"/>
  <c r="AA137" i="3"/>
  <c r="AA138" i="3"/>
  <c r="AA139" i="3"/>
  <c r="AA141" i="3"/>
  <c r="AA142" i="3"/>
  <c r="AA144" i="3"/>
  <c r="AA146" i="3"/>
  <c r="AA147" i="3"/>
  <c r="AA148" i="3"/>
  <c r="AA149" i="3"/>
  <c r="AA150" i="3"/>
  <c r="AA151" i="3"/>
  <c r="AA152" i="3"/>
  <c r="AA154" i="3"/>
  <c r="AA155" i="3"/>
  <c r="AA156" i="3"/>
  <c r="AA157" i="3"/>
  <c r="AA159" i="3"/>
  <c r="AA160" i="3"/>
  <c r="AA162" i="3"/>
  <c r="AA163" i="3"/>
  <c r="AA164" i="3"/>
  <c r="AA166" i="3"/>
  <c r="AA167" i="3"/>
  <c r="AA169" i="3"/>
  <c r="AA172" i="3"/>
  <c r="AA173" i="3"/>
  <c r="AA174" i="3"/>
  <c r="AA176" i="3"/>
  <c r="AA178" i="3"/>
  <c r="AA180" i="3"/>
  <c r="AA181" i="3"/>
  <c r="AA183" i="3"/>
  <c r="AA187" i="3"/>
  <c r="AA188" i="3"/>
  <c r="AA189" i="3"/>
  <c r="AA190" i="3"/>
  <c r="AA191" i="3"/>
  <c r="AA193" i="3"/>
  <c r="AA197" i="3"/>
  <c r="AA198" i="3"/>
  <c r="AA199" i="3"/>
  <c r="AA200" i="3"/>
  <c r="AA202" i="3"/>
  <c r="AA205" i="3"/>
  <c r="AA206" i="3"/>
  <c r="AA207" i="3"/>
  <c r="AA209" i="3"/>
  <c r="AA211" i="3"/>
  <c r="AA212" i="3"/>
  <c r="AA213" i="3"/>
  <c r="AA214" i="3"/>
  <c r="AA215" i="3"/>
  <c r="AA216" i="3"/>
  <c r="AA217" i="3"/>
  <c r="AA218" i="3"/>
  <c r="AA219" i="3"/>
  <c r="AA220" i="3"/>
  <c r="AA222" i="3"/>
  <c r="AA223" i="3"/>
  <c r="AA225" i="3"/>
  <c r="AA226" i="3"/>
  <c r="AA227" i="3"/>
  <c r="AA228" i="3"/>
  <c r="AA229" i="3"/>
  <c r="AA231" i="3"/>
  <c r="AA232" i="3"/>
  <c r="AA233" i="3"/>
  <c r="AA234" i="3"/>
  <c r="AA235" i="3"/>
  <c r="AA236" i="3"/>
  <c r="AA237" i="3"/>
  <c r="AA238" i="3"/>
  <c r="AA239" i="3"/>
  <c r="AA240" i="3"/>
  <c r="AA241" i="3"/>
  <c r="AA243" i="3"/>
  <c r="AA244" i="3"/>
  <c r="AA250" i="3"/>
  <c r="AA251" i="3"/>
  <c r="AA252" i="3"/>
  <c r="AA253" i="3"/>
  <c r="AA254" i="3"/>
  <c r="AA255" i="3"/>
  <c r="AA256" i="3"/>
  <c r="AA257" i="3"/>
  <c r="AA260" i="3"/>
  <c r="AA262" i="3"/>
  <c r="AA263" i="3"/>
  <c r="AA265" i="3"/>
  <c r="AA266" i="3"/>
  <c r="AA267" i="3"/>
  <c r="AA269" i="3"/>
  <c r="AA270" i="3"/>
  <c r="AA272" i="3"/>
  <c r="AA273" i="3"/>
  <c r="AA274" i="3"/>
  <c r="AA275" i="3"/>
  <c r="AA276" i="3"/>
  <c r="AA277" i="3"/>
  <c r="AA278" i="3"/>
  <c r="AA281" i="3"/>
  <c r="AA283" i="3"/>
  <c r="AA284" i="3"/>
  <c r="AA285" i="3"/>
  <c r="AA288" i="3"/>
  <c r="AA290" i="3"/>
  <c r="AA293" i="3"/>
  <c r="AA294" i="3"/>
  <c r="AA296" i="3"/>
  <c r="AA298" i="3"/>
  <c r="AA299" i="3"/>
  <c r="AA303" i="3"/>
  <c r="AA307" i="3"/>
  <c r="AA308" i="3"/>
  <c r="AA309" i="3"/>
  <c r="AA310" i="3"/>
  <c r="AA311" i="3"/>
  <c r="AA313" i="3"/>
  <c r="AA315" i="3"/>
  <c r="AA316" i="3"/>
  <c r="AA317" i="3"/>
  <c r="AA318" i="3"/>
  <c r="AA321" i="3"/>
  <c r="AA324" i="3"/>
  <c r="AA325" i="3"/>
  <c r="AA326" i="3"/>
  <c r="AA327" i="3"/>
  <c r="AA328" i="3"/>
  <c r="AA329" i="3"/>
  <c r="AA330" i="3"/>
  <c r="AA331" i="3"/>
  <c r="AA333" i="3"/>
  <c r="AA335" i="3"/>
  <c r="AA336" i="3"/>
  <c r="AA338" i="3"/>
  <c r="AA339" i="3"/>
  <c r="AA340" i="3"/>
  <c r="AA342" i="3"/>
  <c r="AA343" i="3"/>
  <c r="AA344" i="3"/>
  <c r="AA345" i="3"/>
  <c r="AA346" i="3"/>
  <c r="AA347" i="3"/>
  <c r="AA349" i="3"/>
  <c r="AA350" i="3"/>
  <c r="AA351" i="3"/>
  <c r="AA352" i="3"/>
  <c r="AA353" i="3"/>
  <c r="AA356" i="3"/>
  <c r="AA359" i="3"/>
  <c r="AA360" i="3"/>
  <c r="AA361" i="3"/>
  <c r="AA362" i="3"/>
  <c r="AA363" i="3"/>
  <c r="AA366" i="3"/>
  <c r="AA367" i="3"/>
  <c r="AA369" i="3"/>
  <c r="AA370" i="3"/>
  <c r="AA371" i="3"/>
  <c r="AA372" i="3"/>
  <c r="AA373" i="3"/>
  <c r="AA374" i="3"/>
  <c r="AA375" i="3"/>
  <c r="AA376" i="3"/>
  <c r="AA377" i="3"/>
  <c r="AA378" i="3"/>
  <c r="AA379" i="3"/>
  <c r="AA380" i="3"/>
  <c r="AA381" i="3"/>
  <c r="AA383" i="3"/>
  <c r="AA385" i="3"/>
  <c r="AA387" i="3"/>
  <c r="AA388" i="3"/>
  <c r="AA389" i="3"/>
  <c r="AA390" i="3"/>
  <c r="AA392" i="3"/>
  <c r="AA393" i="3"/>
  <c r="AA394" i="3"/>
  <c r="AA395" i="3"/>
  <c r="AA396" i="3"/>
  <c r="AA397" i="3"/>
  <c r="AA399" i="3"/>
  <c r="AA400" i="3"/>
  <c r="AA401" i="3"/>
  <c r="AA402" i="3"/>
  <c r="AA403" i="3"/>
  <c r="AA404" i="3"/>
  <c r="AA405" i="3"/>
  <c r="AA406" i="3"/>
  <c r="AA407" i="3"/>
  <c r="AA409" i="3"/>
  <c r="AA410" i="3"/>
  <c r="AA411" i="3"/>
  <c r="AA412" i="3"/>
  <c r="AA413" i="3"/>
  <c r="AA414" i="3"/>
  <c r="AA416" i="3"/>
  <c r="AA421" i="3"/>
  <c r="AA422" i="3"/>
  <c r="AA424" i="3"/>
  <c r="AA425" i="3"/>
  <c r="AA427" i="3"/>
  <c r="AA428" i="3"/>
  <c r="AA429" i="3"/>
  <c r="AA430" i="3"/>
  <c r="AA432" i="3"/>
  <c r="AA433" i="3"/>
  <c r="AA434" i="3"/>
  <c r="AA436" i="3"/>
  <c r="AA438" i="3"/>
  <c r="AA439" i="3"/>
  <c r="AA441" i="3"/>
  <c r="AA442" i="3"/>
  <c r="AA444" i="3"/>
  <c r="AA445" i="3"/>
  <c r="AA446" i="3"/>
  <c r="AA450" i="3"/>
  <c r="AA451" i="3"/>
  <c r="AA452" i="3"/>
  <c r="AA455" i="3"/>
  <c r="AA456" i="3"/>
  <c r="AA457" i="3"/>
  <c r="AA459" i="3"/>
  <c r="AA461" i="3"/>
  <c r="AA460" i="3"/>
  <c r="AA463" i="3"/>
  <c r="AA465" i="3"/>
  <c r="AA466" i="3"/>
  <c r="AA467" i="3"/>
  <c r="AA468" i="3"/>
  <c r="AA469" i="3"/>
  <c r="AA470" i="3"/>
  <c r="AA471" i="3"/>
  <c r="AA472" i="3"/>
  <c r="AA473" i="3"/>
  <c r="AA474" i="3"/>
  <c r="AA476" i="3"/>
  <c r="AA477" i="3"/>
  <c r="AA478" i="3"/>
  <c r="AA481" i="3"/>
  <c r="AA482" i="3"/>
  <c r="AA483" i="3"/>
  <c r="AA484" i="3"/>
  <c r="AA485" i="3"/>
  <c r="AA486" i="3"/>
  <c r="AA488" i="3"/>
  <c r="AA490" i="3"/>
  <c r="AA492" i="3"/>
  <c r="AA493" i="3"/>
  <c r="AA494" i="3"/>
  <c r="AA495" i="3"/>
  <c r="AA496" i="3"/>
  <c r="AA499" i="3"/>
  <c r="AA501" i="3"/>
  <c r="AA502" i="3"/>
  <c r="AA504" i="3"/>
  <c r="AA505" i="3"/>
  <c r="AA506" i="3"/>
  <c r="AA508" i="3"/>
  <c r="AA510" i="3"/>
  <c r="AA513" i="3"/>
  <c r="AA516" i="3"/>
  <c r="AA517" i="3"/>
  <c r="AA519" i="3"/>
  <c r="AA521" i="3"/>
  <c r="AA523" i="3"/>
  <c r="AA525" i="3"/>
  <c r="AA530" i="3"/>
  <c r="AA532" i="3"/>
  <c r="AA533" i="3"/>
  <c r="AA535" i="3"/>
  <c r="AA537" i="3"/>
  <c r="AA538" i="3"/>
  <c r="AA539" i="3"/>
  <c r="AA540" i="3"/>
  <c r="AA541" i="3"/>
  <c r="AA542" i="3"/>
  <c r="AA544" i="3"/>
  <c r="AA547" i="3"/>
  <c r="AA548" i="3"/>
  <c r="AA549" i="3"/>
  <c r="AA550" i="3"/>
  <c r="AA551" i="3"/>
  <c r="AA553" i="3"/>
  <c r="AA554" i="3"/>
  <c r="AA556" i="3"/>
  <c r="AA552" i="3"/>
  <c r="AA557" i="3"/>
  <c r="AA559" i="3"/>
  <c r="AA560" i="3"/>
  <c r="AA561" i="3"/>
  <c r="AA562" i="3"/>
  <c r="AA563" i="3"/>
  <c r="AA564" i="3"/>
  <c r="AA566" i="3"/>
  <c r="AA567" i="3"/>
  <c r="AA568" i="3"/>
  <c r="AA571" i="3"/>
  <c r="AA572" i="3"/>
  <c r="AA573" i="3"/>
  <c r="AA574" i="3"/>
  <c r="AA575" i="3"/>
  <c r="AA576" i="3"/>
  <c r="AA577" i="3"/>
  <c r="AA579" i="3"/>
  <c r="AA580" i="3"/>
  <c r="AA582" i="3"/>
  <c r="AA583" i="3"/>
  <c r="AA584" i="3"/>
  <c r="AA586" i="3"/>
  <c r="AA587" i="3"/>
  <c r="AA588" i="3"/>
  <c r="AA590" i="3"/>
  <c r="AA591" i="3"/>
  <c r="AA593" i="3"/>
  <c r="AA594" i="3"/>
  <c r="AA596" i="3"/>
  <c r="AA597" i="3"/>
  <c r="AA598" i="3"/>
  <c r="AA599" i="3"/>
  <c r="AA600" i="3"/>
  <c r="AA601" i="3"/>
  <c r="AA602" i="3"/>
  <c r="AA603" i="3"/>
  <c r="AA604" i="3"/>
  <c r="AA608" i="3"/>
  <c r="AA609" i="3"/>
  <c r="AA611" i="3"/>
  <c r="AA612" i="3"/>
  <c r="AA613" i="3"/>
  <c r="AA614" i="3"/>
  <c r="AA615" i="3"/>
  <c r="AA617" i="3"/>
  <c r="AA619" i="3"/>
  <c r="AA620" i="3"/>
  <c r="AA621" i="3"/>
  <c r="AA622" i="3"/>
  <c r="AA629" i="3"/>
  <c r="AA630" i="3"/>
  <c r="AA631" i="3"/>
  <c r="AA633" i="3"/>
  <c r="AA635" i="3"/>
  <c r="AA636" i="3"/>
  <c r="AA637" i="3"/>
  <c r="AA638" i="3"/>
  <c r="AA639" i="3"/>
  <c r="AA641" i="3"/>
  <c r="AA642" i="3"/>
  <c r="AA643" i="3"/>
  <c r="AA644" i="3"/>
  <c r="AA646" i="3"/>
  <c r="AA649" i="3"/>
  <c r="AA651" i="3"/>
  <c r="AA652" i="3"/>
  <c r="AA653" i="3"/>
  <c r="AA658" i="3"/>
  <c r="AA659" i="3"/>
  <c r="AA661" i="3"/>
  <c r="AA663" i="3"/>
  <c r="AA664" i="3"/>
  <c r="AA665" i="3"/>
  <c r="AA666" i="3"/>
  <c r="AA667" i="3"/>
  <c r="AA668" i="3"/>
  <c r="AA669" i="3"/>
  <c r="AA670" i="3"/>
  <c r="AA676" i="3"/>
  <c r="AA677" i="3"/>
  <c r="AA678" i="3"/>
  <c r="AA680" i="3"/>
  <c r="AA684" i="3"/>
  <c r="AA686" i="3"/>
  <c r="AA687" i="3"/>
  <c r="AA688" i="3"/>
  <c r="AA689" i="3"/>
  <c r="AA690" i="3"/>
  <c r="AA691" i="3"/>
  <c r="AA693" i="3"/>
  <c r="AA694" i="3"/>
  <c r="AA695" i="3"/>
  <c r="AA697" i="3"/>
  <c r="AA698" i="3"/>
  <c r="AA699" i="3"/>
  <c r="AA702" i="3"/>
  <c r="AA703" i="3"/>
  <c r="AA705" i="3"/>
  <c r="AA706" i="3"/>
  <c r="AA707" i="3"/>
  <c r="AA708" i="3"/>
  <c r="AA709" i="3"/>
  <c r="AA710" i="3"/>
  <c r="AA711" i="3"/>
  <c r="AA712" i="3"/>
  <c r="AA713" i="3"/>
  <c r="AA714" i="3"/>
  <c r="AA715" i="3"/>
  <c r="AA716" i="3"/>
  <c r="AA718" i="3"/>
  <c r="AA721" i="3"/>
  <c r="AA722" i="3"/>
  <c r="AA723" i="3"/>
  <c r="AA724" i="3"/>
  <c r="AA726" i="3"/>
  <c r="AA727" i="3"/>
  <c r="AA728" i="3"/>
  <c r="AA729" i="3"/>
  <c r="AA731" i="3"/>
  <c r="AA732" i="3"/>
  <c r="AA733" i="3"/>
  <c r="AA735" i="3"/>
  <c r="AA736" i="3"/>
  <c r="AA737" i="3"/>
  <c r="AA739" i="3"/>
  <c r="AA740" i="3"/>
  <c r="AA741" i="3"/>
  <c r="AA742" i="3"/>
  <c r="AA743" i="3"/>
  <c r="AA744" i="3"/>
  <c r="AA746" i="3"/>
  <c r="AA747" i="3"/>
  <c r="AA748" i="3"/>
  <c r="AA749" i="3"/>
  <c r="AA750" i="3"/>
  <c r="AA751" i="3"/>
  <c r="AA752" i="3"/>
  <c r="AA753" i="3"/>
  <c r="AA754" i="3"/>
  <c r="AA755" i="3"/>
  <c r="AA756" i="3"/>
  <c r="AA759" i="3"/>
  <c r="AA760" i="3"/>
  <c r="AA764" i="3"/>
  <c r="AA765" i="3"/>
  <c r="AA766" i="3"/>
  <c r="AA767" i="3"/>
  <c r="AA768" i="3"/>
  <c r="AA769" i="3"/>
  <c r="AA770" i="3"/>
  <c r="AA772" i="3"/>
  <c r="AA775" i="3"/>
  <c r="AA773" i="3"/>
  <c r="AA774" i="3"/>
  <c r="AA777" i="3"/>
  <c r="AA776" i="3"/>
  <c r="AA780" i="3"/>
  <c r="AA782" i="3"/>
  <c r="AA785" i="3"/>
  <c r="AA786" i="3"/>
  <c r="AA787" i="3"/>
  <c r="AA788" i="3"/>
  <c r="AA790" i="3"/>
  <c r="AA792" i="3"/>
  <c r="AA793" i="3"/>
  <c r="AA794" i="3"/>
  <c r="AA796" i="3"/>
  <c r="AA797" i="3"/>
  <c r="AA798" i="3"/>
  <c r="AA3" i="3"/>
  <c r="AA5" i="3"/>
  <c r="S281" i="3"/>
  <c r="T7" i="3"/>
  <c r="AB7" i="3"/>
  <c r="Y373" i="3"/>
  <c r="Y390" i="3"/>
  <c r="Y401" i="3"/>
  <c r="S237" i="3"/>
  <c r="W176" i="3"/>
  <c r="Y176" i="3" s="1"/>
  <c r="Z176" i="3"/>
  <c r="BH154" i="3"/>
  <c r="Q61" i="3"/>
  <c r="S61" i="3" s="1"/>
  <c r="BN3" i="3"/>
  <c r="BN4" i="3"/>
  <c r="BN5" i="3"/>
  <c r="BN7" i="3"/>
  <c r="BN6" i="3"/>
  <c r="BN8" i="3"/>
  <c r="BN9" i="3"/>
  <c r="BN10" i="3"/>
  <c r="BN11" i="3"/>
  <c r="BN12" i="3"/>
  <c r="BN13" i="3"/>
  <c r="BN14" i="3"/>
  <c r="BN15" i="3"/>
  <c r="BN16" i="3"/>
  <c r="BN17" i="3"/>
  <c r="BN18" i="3"/>
  <c r="BN19" i="3"/>
  <c r="BN20" i="3"/>
  <c r="BN21" i="3"/>
  <c r="BN22" i="3"/>
  <c r="BN23" i="3"/>
  <c r="BN24" i="3"/>
  <c r="BN25" i="3"/>
  <c r="BN26" i="3"/>
  <c r="BN27" i="3"/>
  <c r="BN28" i="3"/>
  <c r="BN29" i="3"/>
  <c r="BN30" i="3"/>
  <c r="BN31" i="3"/>
  <c r="BN33" i="3"/>
  <c r="BN34" i="3"/>
  <c r="BN32"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2" i="3"/>
  <c r="BN63" i="3"/>
  <c r="BN65" i="3"/>
  <c r="BN66" i="3"/>
  <c r="BN67" i="3"/>
  <c r="BN68" i="3"/>
  <c r="BN69" i="3"/>
  <c r="BN70" i="3"/>
  <c r="BN71" i="3"/>
  <c r="BN73" i="3"/>
  <c r="BN74" i="3"/>
  <c r="BN75" i="3"/>
  <c r="BN76" i="3"/>
  <c r="BN77" i="3"/>
  <c r="BN78" i="3"/>
  <c r="BN80" i="3"/>
  <c r="BN81" i="3"/>
  <c r="BN85" i="3"/>
  <c r="BN83" i="3"/>
  <c r="BN84" i="3"/>
  <c r="BN82" i="3"/>
  <c r="BN86" i="3"/>
  <c r="BN87" i="3"/>
  <c r="BN88" i="3"/>
  <c r="BN89" i="3"/>
  <c r="BN90" i="3"/>
  <c r="BN91" i="3"/>
  <c r="BN92" i="3"/>
  <c r="BN93" i="3"/>
  <c r="BN94" i="3"/>
  <c r="BN95" i="3"/>
  <c r="BN96" i="3"/>
  <c r="BN97" i="3"/>
  <c r="BN98" i="3"/>
  <c r="BN99" i="3"/>
  <c r="BN100" i="3"/>
  <c r="BN101" i="3"/>
  <c r="BN102" i="3"/>
  <c r="BN105" i="3"/>
  <c r="BN103" i="3"/>
  <c r="BN104"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3" i="3"/>
  <c r="BN152" i="3"/>
  <c r="BN154" i="3"/>
  <c r="BN155" i="3"/>
  <c r="BN156" i="3"/>
  <c r="BN157" i="3"/>
  <c r="BN159" i="3"/>
  <c r="BN160" i="3"/>
  <c r="BN161" i="3"/>
  <c r="BN162" i="3"/>
  <c r="BN163" i="3"/>
  <c r="BN164" i="3"/>
  <c r="BN165" i="3"/>
  <c r="BN166" i="3"/>
  <c r="BN167" i="3"/>
  <c r="BN168" i="3"/>
  <c r="BN169" i="3"/>
  <c r="BN170" i="3"/>
  <c r="BN171" i="3"/>
  <c r="BN172" i="3"/>
  <c r="BN173" i="3"/>
  <c r="BN174" i="3"/>
  <c r="BN175" i="3"/>
  <c r="BN176" i="3"/>
  <c r="BN177" i="3"/>
  <c r="BN178" i="3"/>
  <c r="BN179" i="3"/>
  <c r="BN180" i="3"/>
  <c r="BN181" i="3"/>
  <c r="BN182" i="3"/>
  <c r="BN183" i="3"/>
  <c r="BN184" i="3"/>
  <c r="BN185" i="3"/>
  <c r="BN186" i="3"/>
  <c r="BN187" i="3"/>
  <c r="BN188" i="3"/>
  <c r="BN189" i="3"/>
  <c r="BN190" i="3"/>
  <c r="BN191" i="3"/>
  <c r="BN192" i="3"/>
  <c r="BN193" i="3"/>
  <c r="BN194" i="3"/>
  <c r="BN195" i="3"/>
  <c r="BN196" i="3"/>
  <c r="BN197" i="3"/>
  <c r="BN198" i="3"/>
  <c r="BN199" i="3"/>
  <c r="BN201" i="3"/>
  <c r="BN202" i="3"/>
  <c r="BN203" i="3"/>
  <c r="BN204" i="3"/>
  <c r="BN205" i="3"/>
  <c r="BN206" i="3"/>
  <c r="BN207" i="3"/>
  <c r="BN208" i="3"/>
  <c r="BN209" i="3"/>
  <c r="BN210" i="3"/>
  <c r="BN211" i="3"/>
  <c r="BN212" i="3"/>
  <c r="BN213" i="3"/>
  <c r="BN214" i="3"/>
  <c r="BN215" i="3"/>
  <c r="BN216" i="3"/>
  <c r="BN217" i="3"/>
  <c r="BN218" i="3"/>
  <c r="BN219" i="3"/>
  <c r="BN220" i="3"/>
  <c r="BN221" i="3"/>
  <c r="BN222" i="3"/>
  <c r="BN223" i="3"/>
  <c r="BN225" i="3"/>
  <c r="BN226" i="3"/>
  <c r="BN229" i="3"/>
  <c r="BN230" i="3"/>
  <c r="BN231" i="3"/>
  <c r="BN232" i="3"/>
  <c r="BN233" i="3"/>
  <c r="BN234"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5" i="3"/>
  <c r="BN266" i="3"/>
  <c r="BN264" i="3"/>
  <c r="BN267" i="3"/>
  <c r="BN268" i="3"/>
  <c r="BN269" i="3"/>
  <c r="BN270" i="3"/>
  <c r="BN271" i="3"/>
  <c r="BN272" i="3"/>
  <c r="BN273" i="3"/>
  <c r="BN274" i="3"/>
  <c r="BN277" i="3"/>
  <c r="BN278" i="3"/>
  <c r="BN280" i="3"/>
  <c r="BN282" i="3"/>
  <c r="BN281" i="3"/>
  <c r="BN279" i="3"/>
  <c r="BN283" i="3"/>
  <c r="BN284" i="3"/>
  <c r="BN285" i="3"/>
  <c r="BN286" i="3"/>
  <c r="BN287" i="3"/>
  <c r="BN288" i="3"/>
  <c r="BN289" i="3"/>
  <c r="BN290" i="3"/>
  <c r="BN291" i="3"/>
  <c r="BN292" i="3"/>
  <c r="BN293" i="3"/>
  <c r="BN295" i="3"/>
  <c r="BN294" i="3"/>
  <c r="BN296" i="3"/>
  <c r="BN297" i="3"/>
  <c r="BN298" i="3"/>
  <c r="BN299" i="3"/>
  <c r="BN300" i="3"/>
  <c r="BN301" i="3"/>
  <c r="BN302" i="3"/>
  <c r="BN303" i="3"/>
  <c r="BN305" i="3"/>
  <c r="BN306" i="3"/>
  <c r="BN307" i="3"/>
  <c r="BN308" i="3"/>
  <c r="BN309" i="3"/>
  <c r="BN310" i="3"/>
  <c r="BN311" i="3"/>
  <c r="BN312" i="3"/>
  <c r="BN313" i="3"/>
  <c r="BN314" i="3"/>
  <c r="BN315" i="3"/>
  <c r="BN316" i="3"/>
  <c r="BN317" i="3"/>
  <c r="BN318" i="3"/>
  <c r="BN319" i="3"/>
  <c r="BN320" i="3"/>
  <c r="BN321" i="3"/>
  <c r="BN322" i="3"/>
  <c r="BN323" i="3"/>
  <c r="BN324" i="3"/>
  <c r="BN325" i="3"/>
  <c r="BN326" i="3"/>
  <c r="BN327" i="3"/>
  <c r="BN328" i="3"/>
  <c r="BN329" i="3"/>
  <c r="BN330" i="3"/>
  <c r="BN332" i="3"/>
  <c r="BN333" i="3"/>
  <c r="BN334" i="3"/>
  <c r="BN335" i="3"/>
  <c r="BN336" i="3"/>
  <c r="BN337" i="3"/>
  <c r="BN338" i="3"/>
  <c r="BN339" i="3"/>
  <c r="BN340" i="3"/>
  <c r="BN342" i="3"/>
  <c r="BN343" i="3"/>
  <c r="BN344" i="3"/>
  <c r="BN345" i="3"/>
  <c r="BN346" i="3"/>
  <c r="BN347" i="3"/>
  <c r="BN348" i="3"/>
  <c r="BN349" i="3"/>
  <c r="BN351" i="3"/>
  <c r="BN352" i="3"/>
  <c r="BN353" i="3"/>
  <c r="BN354" i="3"/>
  <c r="BN357" i="3"/>
  <c r="BN356" i="3"/>
  <c r="BN355" i="3"/>
  <c r="BN358" i="3"/>
  <c r="BN359" i="3"/>
  <c r="BN360" i="3"/>
  <c r="BN361" i="3"/>
  <c r="BN362" i="3"/>
  <c r="BN363" i="3"/>
  <c r="BN365" i="3"/>
  <c r="BN364" i="3"/>
  <c r="BN366" i="3"/>
  <c r="BN367" i="3"/>
  <c r="BN368" i="3"/>
  <c r="BN369" i="3"/>
  <c r="BN370" i="3"/>
  <c r="BN371" i="3"/>
  <c r="BN372" i="3"/>
  <c r="BN373" i="3"/>
  <c r="BN374" i="3"/>
  <c r="BN375" i="3"/>
  <c r="BN376" i="3"/>
  <c r="BN377" i="3"/>
  <c r="BN378" i="3"/>
  <c r="BN379" i="3"/>
  <c r="BN380" i="3"/>
  <c r="BN381" i="3"/>
  <c r="BN382" i="3"/>
  <c r="BN383" i="3"/>
  <c r="BN384" i="3"/>
  <c r="BN385" i="3"/>
  <c r="BN386" i="3"/>
  <c r="BN387" i="3"/>
  <c r="BN388" i="3"/>
  <c r="BN389" i="3"/>
  <c r="BN390" i="3"/>
  <c r="BN391" i="3"/>
  <c r="BN392" i="3"/>
  <c r="BN393" i="3"/>
  <c r="BN394" i="3"/>
  <c r="BN395" i="3"/>
  <c r="BN396" i="3"/>
  <c r="BN397" i="3"/>
  <c r="BN398" i="3"/>
  <c r="BN399" i="3"/>
  <c r="BN400" i="3"/>
  <c r="BN401" i="3"/>
  <c r="BN402" i="3"/>
  <c r="BN403" i="3"/>
  <c r="BN404" i="3"/>
  <c r="BN405" i="3"/>
  <c r="BN406" i="3"/>
  <c r="BN407" i="3"/>
  <c r="BN409" i="3"/>
  <c r="BN408" i="3"/>
  <c r="BN410" i="3"/>
  <c r="BN411" i="3"/>
  <c r="BN412" i="3"/>
  <c r="BN413" i="3"/>
  <c r="BN414" i="3"/>
  <c r="BN415" i="3"/>
  <c r="BN416" i="3"/>
  <c r="BN420" i="3"/>
  <c r="BN417" i="3"/>
  <c r="BN419" i="3"/>
  <c r="BN418" i="3"/>
  <c r="BN421" i="3"/>
  <c r="BN422" i="3"/>
  <c r="BN423" i="3"/>
  <c r="BN424" i="3"/>
  <c r="BN425" i="3"/>
  <c r="BN427" i="3"/>
  <c r="BN428" i="3"/>
  <c r="BN429" i="3"/>
  <c r="BN430" i="3"/>
  <c r="BN431" i="3"/>
  <c r="BN432" i="3"/>
  <c r="BN433" i="3"/>
  <c r="BN434" i="3"/>
  <c r="BN435" i="3"/>
  <c r="BN436" i="3"/>
  <c r="BN437" i="3"/>
  <c r="BN438" i="3"/>
  <c r="BN441" i="3"/>
  <c r="BN442" i="3"/>
  <c r="BN443" i="3"/>
  <c r="BN444" i="3"/>
  <c r="BN445" i="3"/>
  <c r="BN449" i="3"/>
  <c r="BN447" i="3"/>
  <c r="BN448" i="3"/>
  <c r="BN446" i="3"/>
  <c r="BN450" i="3"/>
  <c r="BN451" i="3"/>
  <c r="BN452" i="3"/>
  <c r="BN453" i="3"/>
  <c r="BN458" i="3"/>
  <c r="BN456" i="3"/>
  <c r="BN457" i="3"/>
  <c r="BN459" i="3"/>
  <c r="BN461" i="3"/>
  <c r="BN460" i="3"/>
  <c r="BN462" i="3"/>
  <c r="BN463" i="3"/>
  <c r="BN464" i="3"/>
  <c r="BN465" i="3"/>
  <c r="BN466" i="3"/>
  <c r="BN467" i="3"/>
  <c r="BN468" i="3"/>
  <c r="BN469" i="3"/>
  <c r="BN470" i="3"/>
  <c r="BN471" i="3"/>
  <c r="BN472" i="3"/>
  <c r="BN473" i="3"/>
  <c r="BN474" i="3"/>
  <c r="BN475" i="3"/>
  <c r="BN476" i="3"/>
  <c r="BN477" i="3"/>
  <c r="BN478" i="3"/>
  <c r="BN479" i="3"/>
  <c r="BN480" i="3"/>
  <c r="BN481" i="3"/>
  <c r="BN482" i="3"/>
  <c r="BN483" i="3"/>
  <c r="BN484" i="3"/>
  <c r="BN486" i="3"/>
  <c r="BN487" i="3"/>
  <c r="BN488" i="3"/>
  <c r="BN491" i="3"/>
  <c r="BN490" i="3"/>
  <c r="BN489" i="3"/>
  <c r="BN492" i="3"/>
  <c r="BN493" i="3"/>
  <c r="BN495" i="3"/>
  <c r="BN496" i="3"/>
  <c r="BN497" i="3"/>
  <c r="BN499" i="3"/>
  <c r="BN500" i="3"/>
  <c r="BN501" i="3"/>
  <c r="BN502" i="3"/>
  <c r="BN503" i="3"/>
  <c r="BN504" i="3"/>
  <c r="BN505" i="3"/>
  <c r="BN506" i="3"/>
  <c r="BN507"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4" i="3"/>
  <c r="BN545" i="3"/>
  <c r="BN546" i="3"/>
  <c r="BN547" i="3"/>
  <c r="BN548" i="3"/>
  <c r="BN549" i="3"/>
  <c r="BN550" i="3"/>
  <c r="BN551" i="3"/>
  <c r="BN558" i="3"/>
  <c r="BN553" i="3"/>
  <c r="BN556" i="3"/>
  <c r="BN552" i="3"/>
  <c r="BN557" i="3"/>
  <c r="BN555" i="3"/>
  <c r="BN559" i="3"/>
  <c r="BN560"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0" i="3"/>
  <c r="BN591" i="3"/>
  <c r="BN592" i="3"/>
  <c r="BN593" i="3"/>
  <c r="BN594" i="3"/>
  <c r="BN595" i="3"/>
  <c r="BN596" i="3"/>
  <c r="BN597" i="3"/>
  <c r="BN598" i="3"/>
  <c r="BN599" i="3"/>
  <c r="BN600" i="3"/>
  <c r="BN601" i="3"/>
  <c r="BN603" i="3"/>
  <c r="BN604" i="3"/>
  <c r="BN605" i="3"/>
  <c r="BN606" i="3"/>
  <c r="BN607" i="3"/>
  <c r="BN608" i="3"/>
  <c r="BN609" i="3"/>
  <c r="BN610" i="3"/>
  <c r="BN611" i="3"/>
  <c r="BN612" i="3"/>
  <c r="BN613" i="3"/>
  <c r="BN614" i="3"/>
  <c r="BN615" i="3"/>
  <c r="BN616" i="3"/>
  <c r="BN617" i="3"/>
  <c r="BN618" i="3"/>
  <c r="BN619" i="3"/>
  <c r="BN620" i="3"/>
  <c r="BN621" i="3"/>
  <c r="BN622" i="3"/>
  <c r="BN624" i="3"/>
  <c r="BN623" i="3"/>
  <c r="BN625" i="3"/>
  <c r="BN627" i="3"/>
  <c r="BN626" i="3"/>
  <c r="BN628" i="3"/>
  <c r="BN629" i="3"/>
  <c r="BN630" i="3"/>
  <c r="BN631" i="3"/>
  <c r="BN632" i="3"/>
  <c r="BN633" i="3"/>
  <c r="BN634" i="3"/>
  <c r="BN635" i="3"/>
  <c r="BN636" i="3"/>
  <c r="BN637" i="3"/>
  <c r="BN638" i="3"/>
  <c r="BN639" i="3"/>
  <c r="BN640" i="3"/>
  <c r="BN641" i="3"/>
  <c r="BN642" i="3"/>
  <c r="BN644" i="3"/>
  <c r="BN645" i="3"/>
  <c r="BN646" i="3"/>
  <c r="BN647" i="3"/>
  <c r="BN650" i="3"/>
  <c r="BN649" i="3"/>
  <c r="BN648" i="3"/>
  <c r="BN651" i="3"/>
  <c r="BN652" i="3"/>
  <c r="BN653" i="3"/>
  <c r="BN654" i="3"/>
  <c r="BN655" i="3"/>
  <c r="BN656" i="3"/>
  <c r="BN657" i="3"/>
  <c r="BN658" i="3"/>
  <c r="BN659" i="3"/>
  <c r="BN660" i="3"/>
  <c r="BN661" i="3"/>
  <c r="BN662" i="3"/>
  <c r="BN663" i="3"/>
  <c r="BN665" i="3"/>
  <c r="BN666" i="3"/>
  <c r="BN667" i="3"/>
  <c r="BN669" i="3"/>
  <c r="BN670" i="3"/>
  <c r="BN672" i="3"/>
  <c r="BN673" i="3"/>
  <c r="BN674" i="3"/>
  <c r="BN675" i="3"/>
  <c r="BN677" i="3"/>
  <c r="BN678" i="3"/>
  <c r="BN679" i="3"/>
  <c r="BN681" i="3"/>
  <c r="BN680" i="3"/>
  <c r="BN682" i="3"/>
  <c r="BN683" i="3"/>
  <c r="BN684" i="3"/>
  <c r="BN686" i="3"/>
  <c r="BN685" i="3"/>
  <c r="BN687" i="3"/>
  <c r="BN688" i="3"/>
  <c r="BN689" i="3"/>
  <c r="BN690" i="3"/>
  <c r="BN691" i="3"/>
  <c r="BN692" i="3"/>
  <c r="BN693" i="3"/>
  <c r="BN694" i="3"/>
  <c r="BN695" i="3"/>
  <c r="BN696" i="3"/>
  <c r="BN697" i="3"/>
  <c r="BN698" i="3"/>
  <c r="BN699" i="3"/>
  <c r="BN700" i="3"/>
  <c r="BN701" i="3"/>
  <c r="BN702" i="3"/>
  <c r="BN703" i="3"/>
  <c r="BN704" i="3"/>
  <c r="BN706" i="3"/>
  <c r="BN707" i="3"/>
  <c r="BN710" i="3"/>
  <c r="BN711" i="3"/>
  <c r="BN713" i="3"/>
  <c r="BN714" i="3"/>
  <c r="BN716" i="3"/>
  <c r="BN717" i="3"/>
  <c r="BN718" i="3"/>
  <c r="BN719" i="3"/>
  <c r="BN720" i="3"/>
  <c r="BN721" i="3"/>
  <c r="BN722" i="3"/>
  <c r="BN723" i="3"/>
  <c r="BN724" i="3"/>
  <c r="BN725" i="3"/>
  <c r="BN726" i="3"/>
  <c r="BN727"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2" i="3"/>
  <c r="BN764" i="3"/>
  <c r="BN763" i="3"/>
  <c r="BN771" i="3"/>
  <c r="BN765" i="3"/>
  <c r="BN766" i="3"/>
  <c r="BN767" i="3"/>
  <c r="BN768" i="3"/>
  <c r="BN769" i="3"/>
  <c r="BN770" i="3"/>
  <c r="BN772" i="3"/>
  <c r="BN775" i="3"/>
  <c r="BN773" i="3"/>
  <c r="BN774" i="3"/>
  <c r="BN777" i="3"/>
  <c r="BN776" i="3"/>
  <c r="BN780" i="3"/>
  <c r="BN778" i="3"/>
  <c r="BN782" i="3"/>
  <c r="BN783" i="3"/>
  <c r="BN784" i="3"/>
  <c r="BN789" i="3"/>
  <c r="BN799" i="3"/>
  <c r="BN785" i="3"/>
  <c r="BN786" i="3"/>
  <c r="BN787" i="3"/>
  <c r="BN788" i="3"/>
  <c r="BN800" i="3"/>
  <c r="BN790" i="3"/>
  <c r="BN791" i="3"/>
  <c r="BN792" i="3"/>
  <c r="BN793" i="3"/>
  <c r="BN794" i="3"/>
  <c r="BN795" i="3"/>
  <c r="BN796" i="3"/>
  <c r="BN797" i="3"/>
  <c r="BN798" i="3"/>
  <c r="S122" i="3"/>
  <c r="S135" i="3"/>
  <c r="S102" i="3"/>
  <c r="BR88" i="3"/>
  <c r="BS88" i="3" s="1"/>
  <c r="AJ88" i="3"/>
  <c r="BR3" i="3"/>
  <c r="BR4" i="3"/>
  <c r="BS4" i="3" s="1"/>
  <c r="BR5" i="3"/>
  <c r="BS5" i="3" s="1"/>
  <c r="BR7" i="3"/>
  <c r="BS7" i="3" s="1"/>
  <c r="BR6" i="3"/>
  <c r="BS6" i="3" s="1"/>
  <c r="BR8" i="3"/>
  <c r="BS8" i="3" s="1"/>
  <c r="BR9" i="3"/>
  <c r="BS9" i="3" s="1"/>
  <c r="BR10" i="3"/>
  <c r="BS10" i="3" s="1"/>
  <c r="BT10" i="3" s="1"/>
  <c r="BR11" i="3"/>
  <c r="BS11" i="3" s="1"/>
  <c r="BT11" i="3" s="1"/>
  <c r="BU11" i="3" s="1"/>
  <c r="BV11" i="3" s="1"/>
  <c r="BW11" i="3" s="1"/>
  <c r="BR13" i="3"/>
  <c r="BS13" i="3" s="1"/>
  <c r="BT13" i="3" s="1"/>
  <c r="BV13" i="3" s="1"/>
  <c r="BW13" i="3" s="1"/>
  <c r="BR14" i="3"/>
  <c r="BS14" i="3" s="1"/>
  <c r="BT14" i="3" s="1"/>
  <c r="BR15" i="3"/>
  <c r="BR16" i="3"/>
  <c r="BS16" i="3" s="1"/>
  <c r="BR17" i="3"/>
  <c r="BS17" i="3" s="1"/>
  <c r="BR18" i="3"/>
  <c r="BS18" i="3" s="1"/>
  <c r="BT18" i="3" s="1"/>
  <c r="BU18" i="3" s="1"/>
  <c r="BV18" i="3" s="1"/>
  <c r="BW18" i="3" s="1"/>
  <c r="BR20" i="3"/>
  <c r="BS20" i="3" s="1"/>
  <c r="BR21" i="3"/>
  <c r="BS21" i="3" s="1"/>
  <c r="BT21" i="3" s="1"/>
  <c r="BU21" i="3" s="1"/>
  <c r="BV21" i="3" s="1"/>
  <c r="BW21" i="3" s="1"/>
  <c r="BR22" i="3"/>
  <c r="BS22" i="3" s="1"/>
  <c r="BR23" i="3"/>
  <c r="BS23" i="3" s="1"/>
  <c r="BR24" i="3"/>
  <c r="BR25" i="3"/>
  <c r="BS25" i="3" s="1"/>
  <c r="BT25" i="3" s="1"/>
  <c r="BU25" i="3" s="1"/>
  <c r="BV25" i="3" s="1"/>
  <c r="BW25" i="3" s="1"/>
  <c r="BR26" i="3"/>
  <c r="BS26" i="3" s="1"/>
  <c r="BT26" i="3" s="1"/>
  <c r="BU26" i="3" s="1"/>
  <c r="BV26" i="3" s="1"/>
  <c r="BW26" i="3" s="1"/>
  <c r="BR28" i="3"/>
  <c r="BS28" i="3" s="1"/>
  <c r="BR29" i="3"/>
  <c r="BS29" i="3" s="1"/>
  <c r="BR30" i="3"/>
  <c r="BV30" i="3" s="1"/>
  <c r="BR31" i="3"/>
  <c r="BS31" i="3" s="1"/>
  <c r="BT31" i="3" s="1"/>
  <c r="BU31" i="3" s="1"/>
  <c r="BV31" i="3" s="1"/>
  <c r="BW31" i="3" s="1"/>
  <c r="BR33" i="3"/>
  <c r="BS33" i="3" s="1"/>
  <c r="BR34" i="3"/>
  <c r="BS34" i="3" s="1"/>
  <c r="BR32" i="3"/>
  <c r="BS32" i="3" s="1"/>
  <c r="BR35" i="3"/>
  <c r="BS35" i="3" s="1"/>
  <c r="BR36" i="3"/>
  <c r="BS36" i="3" s="1"/>
  <c r="BU36" i="3" s="1"/>
  <c r="BV36" i="3" s="1"/>
  <c r="BR37" i="3"/>
  <c r="BS37" i="3" s="1"/>
  <c r="BR38" i="3"/>
  <c r="BS38" i="3" s="1"/>
  <c r="BT38" i="3" s="1"/>
  <c r="BR39" i="3"/>
  <c r="BS39" i="3" s="1"/>
  <c r="BT39" i="3" s="1"/>
  <c r="BR40" i="3"/>
  <c r="BS40" i="3" s="1"/>
  <c r="BR41" i="3"/>
  <c r="BS41" i="3" s="1"/>
  <c r="BT41" i="3" s="1"/>
  <c r="BU41" i="3" s="1"/>
  <c r="BV41" i="3" s="1"/>
  <c r="BW41" i="3" s="1"/>
  <c r="BR42" i="3"/>
  <c r="BS42" i="3" s="1"/>
  <c r="BR43" i="3"/>
  <c r="BS43" i="3" s="1"/>
  <c r="BT43" i="3" s="1"/>
  <c r="BU43" i="3" s="1"/>
  <c r="BV43" i="3" s="1"/>
  <c r="BW43" i="3" s="1"/>
  <c r="BR44" i="3"/>
  <c r="BS44" i="3" s="1"/>
  <c r="BT44" i="3" s="1"/>
  <c r="BS45" i="3"/>
  <c r="BR46" i="3"/>
  <c r="BS46" i="3" s="1"/>
  <c r="BT46" i="3" s="1"/>
  <c r="BU46" i="3" s="1"/>
  <c r="BR48" i="3"/>
  <c r="BS48" i="3" s="1"/>
  <c r="BT48" i="3" s="1"/>
  <c r="BU48" i="3" s="1"/>
  <c r="BV48" i="3" s="1"/>
  <c r="BW48" i="3" s="1"/>
  <c r="BR49" i="3"/>
  <c r="BS49" i="3" s="1"/>
  <c r="BR50" i="3"/>
  <c r="BS50" i="3" s="1"/>
  <c r="BR51" i="3"/>
  <c r="BS51" i="3" s="1"/>
  <c r="BT51" i="3" s="1"/>
  <c r="BU51" i="3" s="1"/>
  <c r="BV51" i="3" s="1"/>
  <c r="BW51" i="3" s="1"/>
  <c r="BR52" i="3"/>
  <c r="BS52" i="3" s="1"/>
  <c r="BT52" i="3" s="1"/>
  <c r="BU52" i="3" s="1"/>
  <c r="BV52" i="3" s="1"/>
  <c r="BW52" i="3" s="1"/>
  <c r="BR53" i="3"/>
  <c r="BS53" i="3" s="1"/>
  <c r="BT53" i="3" s="1"/>
  <c r="BU53" i="3" s="1"/>
  <c r="BV53" i="3" s="1"/>
  <c r="BW53" i="3" s="1"/>
  <c r="BR56" i="3"/>
  <c r="BS56" i="3" s="1"/>
  <c r="BS57" i="3"/>
  <c r="BV57" i="3" s="1"/>
  <c r="BW57" i="3" s="1"/>
  <c r="BR58" i="3"/>
  <c r="BS58" i="3" s="1"/>
  <c r="BT58" i="3" s="1"/>
  <c r="BU58" i="3" s="1"/>
  <c r="BV58" i="3" s="1"/>
  <c r="BW58" i="3" s="1"/>
  <c r="BR59" i="3"/>
  <c r="BS59" i="3" s="1"/>
  <c r="BT59" i="3" s="1"/>
  <c r="BU59" i="3" s="1"/>
  <c r="BV59" i="3" s="1"/>
  <c r="BW59" i="3" s="1"/>
  <c r="BR60" i="3"/>
  <c r="BS60" i="3" s="1"/>
  <c r="BT60" i="3" s="1"/>
  <c r="BU60" i="3" s="1"/>
  <c r="BV60" i="3" s="1"/>
  <c r="BW60" i="3" s="1"/>
  <c r="BR61" i="3"/>
  <c r="BS61" i="3" s="1"/>
  <c r="BT61" i="3" s="1"/>
  <c r="BU61" i="3" s="1"/>
  <c r="BV61" i="3" s="1"/>
  <c r="BW61" i="3" s="1"/>
  <c r="BR62" i="3"/>
  <c r="BS62" i="3" s="1"/>
  <c r="BT62" i="3" s="1"/>
  <c r="BU62" i="3" s="1"/>
  <c r="BV62" i="3" s="1"/>
  <c r="BW62" i="3" s="1"/>
  <c r="BR63" i="3"/>
  <c r="BS63" i="3" s="1"/>
  <c r="BT63" i="3" s="1"/>
  <c r="BU63" i="3" s="1"/>
  <c r="BV63" i="3" s="1"/>
  <c r="BW63" i="3" s="1"/>
  <c r="BR64" i="3"/>
  <c r="BS64" i="3" s="1"/>
  <c r="BU64" i="3" s="1"/>
  <c r="BR66" i="3"/>
  <c r="BS66" i="3" s="1"/>
  <c r="BT66" i="3" s="1"/>
  <c r="BU66" i="3" s="1"/>
  <c r="BV66" i="3" s="1"/>
  <c r="BW66" i="3" s="1"/>
  <c r="BR67" i="3"/>
  <c r="BS67" i="3" s="1"/>
  <c r="BR68" i="3"/>
  <c r="BS68" i="3" s="1"/>
  <c r="BT68" i="3" s="1"/>
  <c r="BU68" i="3" s="1"/>
  <c r="BV68" i="3" s="1"/>
  <c r="BW68" i="3" s="1"/>
  <c r="BR70" i="3"/>
  <c r="BS70" i="3" s="1"/>
  <c r="BR71" i="3"/>
  <c r="BS71" i="3" s="1"/>
  <c r="BR72" i="3"/>
  <c r="BS72" i="3" s="1"/>
  <c r="BR73" i="3"/>
  <c r="BS73" i="3" s="1"/>
  <c r="BT73" i="3" s="1"/>
  <c r="BU73" i="3" s="1"/>
  <c r="BV73" i="3" s="1"/>
  <c r="BW73" i="3" s="1"/>
  <c r="BR74" i="3"/>
  <c r="BS74" i="3" s="1"/>
  <c r="BT74" i="3" s="1"/>
  <c r="BU74" i="3" s="1"/>
  <c r="BR75" i="3"/>
  <c r="BS75" i="3" s="1"/>
  <c r="BT75" i="3" s="1"/>
  <c r="BU76" i="3"/>
  <c r="BR77" i="3"/>
  <c r="BS77" i="3" s="1"/>
  <c r="BR78" i="3"/>
  <c r="BS78" i="3" s="1"/>
  <c r="BT78" i="3" s="1"/>
  <c r="BR79" i="3"/>
  <c r="BS79" i="3" s="1"/>
  <c r="BT79" i="3" s="1"/>
  <c r="BU79" i="3" s="1"/>
  <c r="BV79" i="3" s="1"/>
  <c r="BR80" i="3"/>
  <c r="BS80" i="3" s="1"/>
  <c r="BT80" i="3" s="1"/>
  <c r="BU80" i="3" s="1"/>
  <c r="BV80" i="3" s="1"/>
  <c r="BW80" i="3" s="1"/>
  <c r="BR81" i="3"/>
  <c r="BS81" i="3" s="1"/>
  <c r="BR85" i="3"/>
  <c r="BS85" i="3" s="1"/>
  <c r="BT85" i="3" s="1"/>
  <c r="BR83" i="3"/>
  <c r="BS83" i="3" s="1"/>
  <c r="BT83" i="3" s="1"/>
  <c r="BU83" i="3" s="1"/>
  <c r="BV83" i="3" s="1"/>
  <c r="BW83" i="3" s="1"/>
  <c r="BR84" i="3"/>
  <c r="BS84" i="3" s="1"/>
  <c r="BT84" i="3" s="1"/>
  <c r="BR82" i="3"/>
  <c r="BS82" i="3" s="1"/>
  <c r="BR86" i="3"/>
  <c r="BS86" i="3" s="1"/>
  <c r="BT86" i="3" s="1"/>
  <c r="BR87" i="3"/>
  <c r="BS87" i="3" s="1"/>
  <c r="BR89" i="3"/>
  <c r="BS89" i="3" s="1"/>
  <c r="BR90" i="3"/>
  <c r="BS90" i="3" s="1"/>
  <c r="BT90" i="3" s="1"/>
  <c r="BU90" i="3" s="1"/>
  <c r="BV90" i="3" s="1"/>
  <c r="BW90" i="3" s="1"/>
  <c r="BR91" i="3"/>
  <c r="BS91" i="3" s="1"/>
  <c r="BR92" i="3"/>
  <c r="BS92" i="3" s="1"/>
  <c r="BT92" i="3" s="1"/>
  <c r="BR93" i="3"/>
  <c r="BS93" i="3" s="1"/>
  <c r="BR94" i="3"/>
  <c r="BS94" i="3" s="1"/>
  <c r="BR95" i="3"/>
  <c r="BS95" i="3" s="1"/>
  <c r="BT95" i="3" s="1"/>
  <c r="BU95" i="3" s="1"/>
  <c r="BV95" i="3" s="1"/>
  <c r="BW95" i="3" s="1"/>
  <c r="BR96" i="3"/>
  <c r="BS96" i="3" s="1"/>
  <c r="BT96" i="3" s="1"/>
  <c r="BU96" i="3" s="1"/>
  <c r="BV96" i="3" s="1"/>
  <c r="BR97" i="3"/>
  <c r="BS97" i="3" s="1"/>
  <c r="BT97" i="3" s="1"/>
  <c r="BU97" i="3" s="1"/>
  <c r="BV97" i="3" s="1"/>
  <c r="BW97" i="3" s="1"/>
  <c r="BR98" i="3"/>
  <c r="BS98" i="3" s="1"/>
  <c r="BT98" i="3" s="1"/>
  <c r="BR99" i="3"/>
  <c r="BS99" i="3" s="1"/>
  <c r="BT99" i="3" s="1"/>
  <c r="BV99" i="3"/>
  <c r="BR100" i="3"/>
  <c r="BS100" i="3" s="1"/>
  <c r="BT100" i="3" s="1"/>
  <c r="BU100" i="3" s="1"/>
  <c r="BR101" i="3"/>
  <c r="BS101" i="3" s="1"/>
  <c r="BT101" i="3" s="1"/>
  <c r="BU101" i="3" s="1"/>
  <c r="BV101" i="3" s="1"/>
  <c r="BW101" i="3" s="1"/>
  <c r="BR102" i="3"/>
  <c r="BS102" i="3" s="1"/>
  <c r="BT102" i="3" s="1"/>
  <c r="BU102" i="3" s="1"/>
  <c r="BV102" i="3" s="1"/>
  <c r="BR105" i="3"/>
  <c r="BS105" i="3" s="1"/>
  <c r="BR103" i="3"/>
  <c r="BS103" i="3" s="1"/>
  <c r="BT103" i="3" s="1"/>
  <c r="BR104" i="3"/>
  <c r="BS104" i="3" s="1"/>
  <c r="BT104" i="3" s="1"/>
  <c r="BR106" i="3"/>
  <c r="BS106" i="3" s="1"/>
  <c r="BR107" i="3"/>
  <c r="BS107" i="3" s="1"/>
  <c r="BT107" i="3" s="1"/>
  <c r="BU107" i="3" s="1"/>
  <c r="BV107" i="3" s="1"/>
  <c r="BW107" i="3" s="1"/>
  <c r="BR108" i="3"/>
  <c r="BS108" i="3" s="1"/>
  <c r="BR109" i="3"/>
  <c r="BS109" i="3" s="1"/>
  <c r="BR110" i="3"/>
  <c r="BS110" i="3" s="1"/>
  <c r="BT110" i="3" s="1"/>
  <c r="BU110" i="3" s="1"/>
  <c r="BV110" i="3" s="1"/>
  <c r="BW110" i="3" s="1"/>
  <c r="BR111" i="3"/>
  <c r="BS111" i="3" s="1"/>
  <c r="BU112" i="3"/>
  <c r="BR114" i="3"/>
  <c r="BS114" i="3" s="1"/>
  <c r="BT114" i="3" s="1"/>
  <c r="BU114" i="3" s="1"/>
  <c r="BV114" i="3" s="1"/>
  <c r="BW114" i="3" s="1"/>
  <c r="BR115" i="3"/>
  <c r="BS115" i="3" s="1"/>
  <c r="BR116" i="3"/>
  <c r="BS116" i="3" s="1"/>
  <c r="BR117" i="3"/>
  <c r="BS117" i="3" s="1"/>
  <c r="BT117" i="3" s="1"/>
  <c r="BU117" i="3" s="1"/>
  <c r="BV117" i="3" s="1"/>
  <c r="BW117" i="3" s="1"/>
  <c r="BW118" i="3"/>
  <c r="BR119" i="3"/>
  <c r="BS119" i="3" s="1"/>
  <c r="BT119" i="3" s="1"/>
  <c r="BU119" i="3" s="1"/>
  <c r="BV119" i="3" s="1"/>
  <c r="BW119" i="3" s="1"/>
  <c r="BR120" i="3"/>
  <c r="BS120" i="3" s="1"/>
  <c r="BR121" i="3"/>
  <c r="BS121" i="3" s="1"/>
  <c r="BR122" i="3"/>
  <c r="BS122" i="3" s="1"/>
  <c r="BT122" i="3" s="1"/>
  <c r="BU122" i="3" s="1"/>
  <c r="BR123" i="3"/>
  <c r="BS123" i="3" s="1"/>
  <c r="BT123" i="3" s="1"/>
  <c r="BR124" i="3"/>
  <c r="BS124" i="3" s="1"/>
  <c r="BR125" i="3"/>
  <c r="BS125" i="3" s="1"/>
  <c r="BT125" i="3" s="1"/>
  <c r="BU125" i="3" s="1"/>
  <c r="BV125" i="3" s="1"/>
  <c r="BW125" i="3" s="1"/>
  <c r="BR127" i="3"/>
  <c r="BS127" i="3" s="1"/>
  <c r="BR128" i="3"/>
  <c r="BS128" i="3" s="1"/>
  <c r="BR129" i="3"/>
  <c r="BS129" i="3" s="1"/>
  <c r="BT129" i="3" s="1"/>
  <c r="BU129" i="3" s="1"/>
  <c r="BV129" i="3" s="1"/>
  <c r="BW129" i="3" s="1"/>
  <c r="BR132" i="3"/>
  <c r="BS132" i="3" s="1"/>
  <c r="BT132" i="3" s="1"/>
  <c r="BU132" i="3" s="1"/>
  <c r="BV132" i="3" s="1"/>
  <c r="BW132" i="3" s="1"/>
  <c r="BR133" i="3"/>
  <c r="BS133" i="3" s="1"/>
  <c r="BR134" i="3"/>
  <c r="BS134" i="3" s="1"/>
  <c r="BR136" i="3"/>
  <c r="BS136" i="3" s="1"/>
  <c r="BR138" i="3"/>
  <c r="BS138" i="3" s="1"/>
  <c r="BT138" i="3" s="1"/>
  <c r="BR139" i="3"/>
  <c r="BS139" i="3" s="1"/>
  <c r="BT139" i="3" s="1"/>
  <c r="BR140" i="3"/>
  <c r="BS140" i="3" s="1"/>
  <c r="BR141" i="3"/>
  <c r="BS141" i="3" s="1"/>
  <c r="BT141" i="3" s="1"/>
  <c r="BU141" i="3" s="1"/>
  <c r="BV141" i="3" s="1"/>
  <c r="BW141" i="3" s="1"/>
  <c r="BS142" i="3"/>
  <c r="BV142" i="3" s="1"/>
  <c r="BR143" i="3"/>
  <c r="BS143" i="3" s="1"/>
  <c r="BR144" i="3"/>
  <c r="BS144" i="3" s="1"/>
  <c r="BT144" i="3" s="1"/>
  <c r="BU144" i="3" s="1"/>
  <c r="BV144" i="3" s="1"/>
  <c r="BW144" i="3" s="1"/>
  <c r="BR145" i="3"/>
  <c r="BS145" i="3" s="1"/>
  <c r="BV146" i="3"/>
  <c r="BW146" i="3" s="1"/>
  <c r="BV147" i="3"/>
  <c r="BR148" i="3"/>
  <c r="BS148" i="3" s="1"/>
  <c r="BT148" i="3" s="1"/>
  <c r="BU148" i="3" s="1"/>
  <c r="BV148" i="3" s="1"/>
  <c r="BR149" i="3"/>
  <c r="BS149" i="3" s="1"/>
  <c r="BT149" i="3" s="1"/>
  <c r="BU149" i="3" s="1"/>
  <c r="BV149" i="3" s="1"/>
  <c r="BW149" i="3" s="1"/>
  <c r="BR150" i="3"/>
  <c r="BS150" i="3" s="1"/>
  <c r="BR151" i="3"/>
  <c r="BS151" i="3" s="1"/>
  <c r="BT151" i="3" s="1"/>
  <c r="BU151" i="3" s="1"/>
  <c r="BV151" i="3" s="1"/>
  <c r="BW151" i="3" s="1"/>
  <c r="BR153" i="3"/>
  <c r="BS153" i="3" s="1"/>
  <c r="BR152" i="3"/>
  <c r="BS152" i="3" s="1"/>
  <c r="BT152" i="3" s="1"/>
  <c r="BR154" i="3"/>
  <c r="BS154" i="3" s="1"/>
  <c r="BR155" i="3"/>
  <c r="BS155" i="3" s="1"/>
  <c r="BR156" i="3"/>
  <c r="BS156" i="3" s="1"/>
  <c r="BT156" i="3" s="1"/>
  <c r="BU156" i="3" s="1"/>
  <c r="BV156" i="3" s="1"/>
  <c r="BW156" i="3" s="1"/>
  <c r="BR157" i="3"/>
  <c r="BS157" i="3" s="1"/>
  <c r="BT157" i="3" s="1"/>
  <c r="BU157" i="3" s="1"/>
  <c r="BV157" i="3" s="1"/>
  <c r="BW157" i="3" s="1"/>
  <c r="BR158" i="3"/>
  <c r="BS158" i="3" s="1"/>
  <c r="BR159" i="3"/>
  <c r="BS159" i="3" s="1"/>
  <c r="BT159" i="3" s="1"/>
  <c r="BU159" i="3" s="1"/>
  <c r="BV159" i="3" s="1"/>
  <c r="BW159" i="3" s="1"/>
  <c r="BR160" i="3"/>
  <c r="BS160" i="3" s="1"/>
  <c r="BT160" i="3" s="1"/>
  <c r="BU160" i="3" s="1"/>
  <c r="BV160" i="3" s="1"/>
  <c r="BW160" i="3" s="1"/>
  <c r="BR162" i="3"/>
  <c r="BS162" i="3" s="1"/>
  <c r="BT162" i="3" s="1"/>
  <c r="BU162" i="3" s="1"/>
  <c r="BV162" i="3" s="1"/>
  <c r="BW162" i="3" s="1"/>
  <c r="BR164" i="3"/>
  <c r="BS164" i="3" s="1"/>
  <c r="BT164" i="3" s="1"/>
  <c r="BU164" i="3" s="1"/>
  <c r="BV164" i="3" s="1"/>
  <c r="BW164" i="3" s="1"/>
  <c r="BR165" i="3"/>
  <c r="BS165" i="3" s="1"/>
  <c r="BU166" i="3"/>
  <c r="BV166" i="3" s="1"/>
  <c r="BU167" i="3"/>
  <c r="BR168" i="3"/>
  <c r="BS168" i="3" s="1"/>
  <c r="BR169" i="3"/>
  <c r="BS169" i="3" s="1"/>
  <c r="BW169" i="3"/>
  <c r="BR170" i="3"/>
  <c r="BS170" i="3" s="1"/>
  <c r="BV171" i="3"/>
  <c r="BR172" i="3"/>
  <c r="BS172" i="3" s="1"/>
  <c r="BT172" i="3" s="1"/>
  <c r="BU172" i="3" s="1"/>
  <c r="BV172" i="3" s="1"/>
  <c r="BW172" i="3" s="1"/>
  <c r="BR173" i="3"/>
  <c r="BS173" i="3" s="1"/>
  <c r="BT173" i="3" s="1"/>
  <c r="BU173" i="3" s="1"/>
  <c r="BV173" i="3" s="1"/>
  <c r="BW173" i="3" s="1"/>
  <c r="BR174" i="3"/>
  <c r="BS174" i="3" s="1"/>
  <c r="BR175" i="3"/>
  <c r="BS175" i="3" s="1"/>
  <c r="BR176" i="3"/>
  <c r="BS176" i="3" s="1"/>
  <c r="BR177" i="3"/>
  <c r="BS177" i="3" s="1"/>
  <c r="BR178" i="3"/>
  <c r="BS178" i="3" s="1"/>
  <c r="BT178" i="3" s="1"/>
  <c r="BU178" i="3" s="1"/>
  <c r="BV178" i="3" s="1"/>
  <c r="BW178" i="3" s="1"/>
  <c r="BR179" i="3"/>
  <c r="BS179" i="3" s="1"/>
  <c r="BR180" i="3"/>
  <c r="BS180" i="3" s="1"/>
  <c r="BT180" i="3" s="1"/>
  <c r="BU180" i="3" s="1"/>
  <c r="BV180" i="3" s="1"/>
  <c r="BW180" i="3" s="1"/>
  <c r="BR181" i="3"/>
  <c r="BS181" i="3" s="1"/>
  <c r="BT181" i="3" s="1"/>
  <c r="BU181" i="3" s="1"/>
  <c r="BV181" i="3" s="1"/>
  <c r="BW181" i="3" s="1"/>
  <c r="BR182" i="3"/>
  <c r="BS182" i="3" s="1"/>
  <c r="BR183" i="3"/>
  <c r="BS183" i="3" s="1"/>
  <c r="BT183" i="3" s="1"/>
  <c r="BU183" i="3" s="1"/>
  <c r="BV183" i="3" s="1"/>
  <c r="BW183" i="3" s="1"/>
  <c r="BR184" i="3"/>
  <c r="BS184" i="3" s="1"/>
  <c r="BR185" i="3"/>
  <c r="BS185" i="3" s="1"/>
  <c r="BR186" i="3"/>
  <c r="BS186" i="3" s="1"/>
  <c r="BU186" i="3" s="1"/>
  <c r="BR187" i="3"/>
  <c r="BS187" i="3" s="1"/>
  <c r="BR188" i="3"/>
  <c r="BS188" i="3" s="1"/>
  <c r="BR189" i="3"/>
  <c r="BS189" i="3" s="1"/>
  <c r="BT189" i="3" s="1"/>
  <c r="BU189" i="3" s="1"/>
  <c r="BV189" i="3" s="1"/>
  <c r="BW189" i="3" s="1"/>
  <c r="BR190" i="3"/>
  <c r="BS190" i="3" s="1"/>
  <c r="BT190" i="3" s="1"/>
  <c r="BU190" i="3" s="1"/>
  <c r="BV190" i="3" s="1"/>
  <c r="BW190" i="3" s="1"/>
  <c r="BR191" i="3"/>
  <c r="BS191" i="3" s="1"/>
  <c r="BT191" i="3" s="1"/>
  <c r="BU191" i="3" s="1"/>
  <c r="BV191" i="3" s="1"/>
  <c r="BW191" i="3" s="1"/>
  <c r="BR192" i="3"/>
  <c r="BS192" i="3" s="1"/>
  <c r="BR193" i="3"/>
  <c r="BS193" i="3" s="1"/>
  <c r="BT193" i="3" s="1"/>
  <c r="BU193" i="3" s="1"/>
  <c r="BV193" i="3" s="1"/>
  <c r="BW193" i="3" s="1"/>
  <c r="BR194" i="3"/>
  <c r="BS194" i="3" s="1"/>
  <c r="BR195" i="3"/>
  <c r="BS195" i="3" s="1"/>
  <c r="BU195" i="3" s="1"/>
  <c r="BR196" i="3"/>
  <c r="BS196" i="3" s="1"/>
  <c r="BR197" i="3"/>
  <c r="BS197" i="3" s="1"/>
  <c r="BT197" i="3" s="1"/>
  <c r="BR198" i="3"/>
  <c r="BS198" i="3" s="1"/>
  <c r="BU199" i="3"/>
  <c r="BV199" i="3" s="1"/>
  <c r="BW199" i="3" s="1"/>
  <c r="BR200" i="3"/>
  <c r="BS200" i="3" s="1"/>
  <c r="BR201" i="3"/>
  <c r="BS201" i="3" s="1"/>
  <c r="BT201" i="3" s="1"/>
  <c r="BS202" i="3"/>
  <c r="BV202" i="3" s="1"/>
  <c r="BR203" i="3"/>
  <c r="BS203" i="3" s="1"/>
  <c r="BR204" i="3"/>
  <c r="BS204" i="3" s="1"/>
  <c r="BR205" i="3"/>
  <c r="BS205" i="3" s="1"/>
  <c r="BT205" i="3" s="1"/>
  <c r="BU205" i="3" s="1"/>
  <c r="BV205" i="3" s="1"/>
  <c r="BW205" i="3" s="1"/>
  <c r="BR206" i="3"/>
  <c r="BS206" i="3" s="1"/>
  <c r="BT206" i="3" s="1"/>
  <c r="BU206" i="3" s="1"/>
  <c r="BV206" i="3" s="1"/>
  <c r="BW206" i="3" s="1"/>
  <c r="BR207" i="3"/>
  <c r="BS207" i="3" s="1"/>
  <c r="BT207" i="3" s="1"/>
  <c r="BU207" i="3" s="1"/>
  <c r="BV207" i="3" s="1"/>
  <c r="BW207" i="3" s="1"/>
  <c r="BR209" i="3"/>
  <c r="BS209" i="3" s="1"/>
  <c r="BR210" i="3"/>
  <c r="BS210" i="3" s="1"/>
  <c r="BR211" i="3"/>
  <c r="BS211" i="3" s="1"/>
  <c r="BT211" i="3" s="1"/>
  <c r="BR212" i="3"/>
  <c r="BS212" i="3" s="1"/>
  <c r="BT212" i="3" s="1"/>
  <c r="BR213" i="3"/>
  <c r="BS213" i="3" s="1"/>
  <c r="BT213" i="3" s="1"/>
  <c r="BV213" i="3" s="1"/>
  <c r="BR214" i="3"/>
  <c r="BS214" i="3" s="1"/>
  <c r="BT214" i="3" s="1"/>
  <c r="BU214" i="3" s="1"/>
  <c r="BV214" i="3" s="1"/>
  <c r="BW214" i="3" s="1"/>
  <c r="BR215" i="3"/>
  <c r="BS215" i="3" s="1"/>
  <c r="BT215" i="3" s="1"/>
  <c r="BU215" i="3" s="1"/>
  <c r="BR216" i="3"/>
  <c r="BS216" i="3" s="1"/>
  <c r="BT216" i="3" s="1"/>
  <c r="BR217" i="3"/>
  <c r="BS217" i="3" s="1"/>
  <c r="BT217" i="3" s="1"/>
  <c r="BU217" i="3" s="1"/>
  <c r="BV217" i="3" s="1"/>
  <c r="BW217" i="3" s="1"/>
  <c r="BR218" i="3"/>
  <c r="BS218" i="3" s="1"/>
  <c r="BT218" i="3" s="1"/>
  <c r="BU218" i="3" s="1"/>
  <c r="BV218" i="3" s="1"/>
  <c r="BW218" i="3" s="1"/>
  <c r="BS219" i="3"/>
  <c r="BV219" i="3" s="1"/>
  <c r="BR220" i="3"/>
  <c r="BS220" i="3" s="1"/>
  <c r="BT220" i="3" s="1"/>
  <c r="BR221" i="3"/>
  <c r="BS221" i="3" s="1"/>
  <c r="BR222" i="3"/>
  <c r="BS222" i="3" s="1"/>
  <c r="BT222" i="3" s="1"/>
  <c r="BU222" i="3" s="1"/>
  <c r="BV222" i="3" s="1"/>
  <c r="BW222" i="3" s="1"/>
  <c r="BR223" i="3"/>
  <c r="BS223" i="3" s="1"/>
  <c r="BT223" i="3" s="1"/>
  <c r="BR224" i="3"/>
  <c r="BS224" i="3" s="1"/>
  <c r="BT224" i="3" s="1"/>
  <c r="BU224" i="3" s="1"/>
  <c r="BV224" i="3" s="1"/>
  <c r="BW224" i="3" s="1"/>
  <c r="BR225" i="3"/>
  <c r="BS225" i="3" s="1"/>
  <c r="BT225" i="3" s="1"/>
  <c r="BU225" i="3" s="1"/>
  <c r="BV225" i="3" s="1"/>
  <c r="BW225" i="3" s="1"/>
  <c r="BR226" i="3"/>
  <c r="BS226" i="3" s="1"/>
  <c r="BT226" i="3" s="1"/>
  <c r="BR227" i="3"/>
  <c r="BS227" i="3" s="1"/>
  <c r="BS228" i="3"/>
  <c r="BT228" i="3" s="1"/>
  <c r="BU228" i="3" s="1"/>
  <c r="BV228" i="3" s="1"/>
  <c r="BR230" i="3"/>
  <c r="BS230" i="3" s="1"/>
  <c r="BR231" i="3"/>
  <c r="BS231" i="3" s="1"/>
  <c r="BT231" i="3" s="1"/>
  <c r="BU231" i="3" s="1"/>
  <c r="BV231" i="3" s="1"/>
  <c r="BW231" i="3" s="1"/>
  <c r="BR232" i="3"/>
  <c r="BS232" i="3" s="1"/>
  <c r="BR234" i="3"/>
  <c r="BS234" i="3" s="1"/>
  <c r="BU235" i="3"/>
  <c r="BR236" i="3"/>
  <c r="BS236" i="3" s="1"/>
  <c r="BR237" i="3"/>
  <c r="BR239" i="3"/>
  <c r="BR240" i="3"/>
  <c r="BS240" i="3" s="1"/>
  <c r="BT240" i="3" s="1"/>
  <c r="BU240" i="3" s="1"/>
  <c r="BV240" i="3" s="1"/>
  <c r="BW240" i="3" s="1"/>
  <c r="BR241" i="3"/>
  <c r="BS241" i="3" s="1"/>
  <c r="BT241" i="3" s="1"/>
  <c r="BR242" i="3"/>
  <c r="BS242" i="3" s="1"/>
  <c r="BR243" i="3"/>
  <c r="BS243" i="3" s="1"/>
  <c r="BT243" i="3" s="1"/>
  <c r="BU243" i="3" s="1"/>
  <c r="BV243" i="3" s="1"/>
  <c r="BW243" i="3" s="1"/>
  <c r="BU244" i="3"/>
  <c r="BR245" i="3"/>
  <c r="BS245" i="3" s="1"/>
  <c r="BR246" i="3"/>
  <c r="BS246" i="3" s="1"/>
  <c r="BR247" i="3"/>
  <c r="BS247" i="3" s="1"/>
  <c r="BR248" i="3"/>
  <c r="BS248" i="3" s="1"/>
  <c r="BR249" i="3"/>
  <c r="BS249" i="3" s="1"/>
  <c r="BS250" i="3"/>
  <c r="BU250" i="3" s="1"/>
  <c r="BR251" i="3"/>
  <c r="BS251" i="3" s="1"/>
  <c r="BR252" i="3"/>
  <c r="BS252" i="3" s="1"/>
  <c r="BT252" i="3" s="1"/>
  <c r="BV252" i="3"/>
  <c r="BR253" i="3"/>
  <c r="BS253" i="3" s="1"/>
  <c r="BT253" i="3" s="1"/>
  <c r="BR254" i="3"/>
  <c r="BS254" i="3" s="1"/>
  <c r="BT254" i="3" s="1"/>
  <c r="BR256" i="3"/>
  <c r="BS256" i="3" s="1"/>
  <c r="BS257" i="3"/>
  <c r="BU257" i="3" s="1"/>
  <c r="BV257" i="3" s="1"/>
  <c r="BW257" i="3" s="1"/>
  <c r="BR259" i="3"/>
  <c r="BS259" i="3" s="1"/>
  <c r="BR260" i="3"/>
  <c r="BS260" i="3" s="1"/>
  <c r="BT260" i="3" s="1"/>
  <c r="BR261" i="3"/>
  <c r="BS261" i="3" s="1"/>
  <c r="BR262" i="3"/>
  <c r="BS262" i="3" s="1"/>
  <c r="BT262" i="3" s="1"/>
  <c r="BU262" i="3" s="1"/>
  <c r="BV262" i="3" s="1"/>
  <c r="BW262" i="3" s="1"/>
  <c r="BR263" i="3"/>
  <c r="BS263" i="3" s="1"/>
  <c r="BT263" i="3" s="1"/>
  <c r="BU263" i="3" s="1"/>
  <c r="BV263" i="3" s="1"/>
  <c r="BW263" i="3" s="1"/>
  <c r="BR265" i="3"/>
  <c r="BS265" i="3" s="1"/>
  <c r="BR266" i="3"/>
  <c r="BS266" i="3" s="1"/>
  <c r="BR264" i="3"/>
  <c r="BS264" i="3" s="1"/>
  <c r="BS267" i="3"/>
  <c r="BR268" i="3"/>
  <c r="BS268" i="3" s="1"/>
  <c r="BW268" i="3" s="1"/>
  <c r="BR269" i="3"/>
  <c r="BS269" i="3" s="1"/>
  <c r="BT269" i="3" s="1"/>
  <c r="BR270" i="3"/>
  <c r="BS270" i="3" s="1"/>
  <c r="BT270" i="3" s="1"/>
  <c r="BU270" i="3" s="1"/>
  <c r="BV270" i="3" s="1"/>
  <c r="BW270" i="3" s="1"/>
  <c r="BR271" i="3"/>
  <c r="BS271" i="3" s="1"/>
  <c r="BV271" i="3" s="1"/>
  <c r="BW271" i="3" s="1"/>
  <c r="BR272" i="3"/>
  <c r="BS272" i="3" s="1"/>
  <c r="BR273" i="3"/>
  <c r="BS273" i="3" s="1"/>
  <c r="BT273" i="3" s="1"/>
  <c r="BR274" i="3"/>
  <c r="BS274" i="3" s="1"/>
  <c r="BT274" i="3" s="1"/>
  <c r="BS275" i="3"/>
  <c r="BT275" i="3" s="1"/>
  <c r="BU275" i="3" s="1"/>
  <c r="BR276" i="3"/>
  <c r="BS276" i="3" s="1"/>
  <c r="BR277" i="3"/>
  <c r="BS277" i="3" s="1"/>
  <c r="BT277" i="3" s="1"/>
  <c r="BR278" i="3"/>
  <c r="BS278" i="3" s="1"/>
  <c r="BT278" i="3" s="1"/>
  <c r="BU278" i="3" s="1"/>
  <c r="BV278" i="3" s="1"/>
  <c r="BW278" i="3" s="1"/>
  <c r="BR280" i="3"/>
  <c r="BS280" i="3" s="1"/>
  <c r="BV280" i="3" s="1"/>
  <c r="BW280" i="3" s="1"/>
  <c r="BR282" i="3"/>
  <c r="BS282" i="3" s="1"/>
  <c r="BR281" i="3"/>
  <c r="BS281" i="3" s="1"/>
  <c r="BR279" i="3"/>
  <c r="BS279" i="3" s="1"/>
  <c r="BR284" i="3"/>
  <c r="BS284" i="3" s="1"/>
  <c r="BR285" i="3"/>
  <c r="BS285" i="3" s="1"/>
  <c r="BT285" i="3" s="1"/>
  <c r="BU285" i="3" s="1"/>
  <c r="BV285" i="3" s="1"/>
  <c r="BW285" i="3" s="1"/>
  <c r="BR286" i="3"/>
  <c r="BS286" i="3" s="1"/>
  <c r="BW286" i="3" s="1"/>
  <c r="BR287" i="3"/>
  <c r="BS287" i="3" s="1"/>
  <c r="BR288" i="3"/>
  <c r="BS288" i="3" s="1"/>
  <c r="BT288" i="3" s="1"/>
  <c r="BU288" i="3" s="1"/>
  <c r="BV288" i="3" s="1"/>
  <c r="BW288" i="3" s="1"/>
  <c r="BR289" i="3"/>
  <c r="BS289" i="3" s="1"/>
  <c r="BR290" i="3"/>
  <c r="BS290" i="3" s="1"/>
  <c r="BT290" i="3" s="1"/>
  <c r="BU290" i="3" s="1"/>
  <c r="BV290" i="3" s="1"/>
  <c r="BW290" i="3" s="1"/>
  <c r="BR291" i="3"/>
  <c r="BS291" i="3" s="1"/>
  <c r="BR292" i="3"/>
  <c r="BS292" i="3" s="1"/>
  <c r="BR293" i="3"/>
  <c r="BS293" i="3" s="1"/>
  <c r="BT293" i="3" s="1"/>
  <c r="BU293" i="3" s="1"/>
  <c r="BV293" i="3" s="1"/>
  <c r="BW293" i="3" s="1"/>
  <c r="BR295" i="3"/>
  <c r="BS295" i="3" s="1"/>
  <c r="BR294" i="3"/>
  <c r="BS294" i="3" s="1"/>
  <c r="BS296" i="3"/>
  <c r="BR297" i="3"/>
  <c r="BS297" i="3" s="1"/>
  <c r="BR298" i="3"/>
  <c r="BS298" i="3" s="1"/>
  <c r="BT298" i="3" s="1"/>
  <c r="BU298" i="3" s="1"/>
  <c r="BV298" i="3" s="1"/>
  <c r="BW298" i="3" s="1"/>
  <c r="BR299" i="3"/>
  <c r="BS299" i="3" s="1"/>
  <c r="BT299" i="3" s="1"/>
  <c r="BU299" i="3" s="1"/>
  <c r="BV299" i="3" s="1"/>
  <c r="BW299" i="3" s="1"/>
  <c r="BR300" i="3"/>
  <c r="BS300" i="3" s="1"/>
  <c r="BR301" i="3"/>
  <c r="BS301" i="3" s="1"/>
  <c r="BR302" i="3"/>
  <c r="BS302" i="3" s="1"/>
  <c r="BR303" i="3"/>
  <c r="BS303" i="3" s="1"/>
  <c r="BT303" i="3" s="1"/>
  <c r="BU303" i="3" s="1"/>
  <c r="BV303" i="3" s="1"/>
  <c r="BW303" i="3" s="1"/>
  <c r="BR304" i="3"/>
  <c r="BS304" i="3" s="1"/>
  <c r="BR305" i="3"/>
  <c r="BS305" i="3" s="1"/>
  <c r="BR306" i="3"/>
  <c r="BS306" i="3" s="1"/>
  <c r="BU306" i="3" s="1"/>
  <c r="BR307" i="3"/>
  <c r="BS307" i="3" s="1"/>
  <c r="BT307" i="3" s="1"/>
  <c r="BU307" i="3" s="1"/>
  <c r="BV307" i="3" s="1"/>
  <c r="BW307" i="3" s="1"/>
  <c r="BR308" i="3"/>
  <c r="BS308" i="3" s="1"/>
  <c r="BT308" i="3" s="1"/>
  <c r="BU308" i="3" s="1"/>
  <c r="BV308" i="3" s="1"/>
  <c r="BW308" i="3" s="1"/>
  <c r="BR309" i="3"/>
  <c r="BR310" i="3"/>
  <c r="BS310" i="3" s="1"/>
  <c r="BT310" i="3" s="1"/>
  <c r="BU310" i="3" s="1"/>
  <c r="BV310" i="3" s="1"/>
  <c r="BW310" i="3" s="1"/>
  <c r="BR311" i="3"/>
  <c r="BS311" i="3" s="1"/>
  <c r="BT311" i="3" s="1"/>
  <c r="BU311" i="3" s="1"/>
  <c r="BV311" i="3" s="1"/>
  <c r="BW311" i="3" s="1"/>
  <c r="BR312" i="3"/>
  <c r="BS312" i="3" s="1"/>
  <c r="BR313" i="3"/>
  <c r="BS313" i="3" s="1"/>
  <c r="BT313" i="3" s="1"/>
  <c r="BU313" i="3" s="1"/>
  <c r="BV313" i="3" s="1"/>
  <c r="BW313" i="3" s="1"/>
  <c r="BR314" i="3"/>
  <c r="BS314" i="3" s="1"/>
  <c r="BR315" i="3"/>
  <c r="BS315" i="3" s="1"/>
  <c r="BT315" i="3" s="1"/>
  <c r="BU315" i="3" s="1"/>
  <c r="BV315" i="3" s="1"/>
  <c r="BW315" i="3" s="1"/>
  <c r="BR316" i="3"/>
  <c r="BS316" i="3" s="1"/>
  <c r="BR317" i="3"/>
  <c r="BS317" i="3" s="1"/>
  <c r="BT317" i="3" s="1"/>
  <c r="BU317" i="3" s="1"/>
  <c r="BV317" i="3" s="1"/>
  <c r="BW317" i="3" s="1"/>
  <c r="BR318" i="3"/>
  <c r="BS318" i="3" s="1"/>
  <c r="BT318" i="3" s="1"/>
  <c r="BU318" i="3" s="1"/>
  <c r="BV318" i="3" s="1"/>
  <c r="BW318" i="3" s="1"/>
  <c r="BR319" i="3"/>
  <c r="BS319" i="3" s="1"/>
  <c r="BR320" i="3"/>
  <c r="BS320" i="3" s="1"/>
  <c r="BR321" i="3"/>
  <c r="BS321" i="3" s="1"/>
  <c r="BT321" i="3" s="1"/>
  <c r="BS322" i="3"/>
  <c r="BR323" i="3"/>
  <c r="BS323" i="3" s="1"/>
  <c r="BR324" i="3"/>
  <c r="BS324" i="3" s="1"/>
  <c r="BT324" i="3" s="1"/>
  <c r="BR325" i="3"/>
  <c r="BS325" i="3" s="1"/>
  <c r="BT325" i="3" s="1"/>
  <c r="BU325" i="3" s="1"/>
  <c r="BV325" i="3" s="1"/>
  <c r="BW325" i="3" s="1"/>
  <c r="BR326" i="3"/>
  <c r="BS326" i="3" s="1"/>
  <c r="BT326" i="3" s="1"/>
  <c r="BU326" i="3" s="1"/>
  <c r="BV326" i="3" s="1"/>
  <c r="BW326" i="3" s="1"/>
  <c r="BR327" i="3"/>
  <c r="BS327" i="3" s="1"/>
  <c r="BT327" i="3" s="1"/>
  <c r="BR328" i="3"/>
  <c r="BS328" i="3" s="1"/>
  <c r="BT328" i="3" s="1"/>
  <c r="BU328" i="3" s="1"/>
  <c r="BV328" i="3" s="1"/>
  <c r="BW328" i="3" s="1"/>
  <c r="BR329" i="3"/>
  <c r="BS329" i="3" s="1"/>
  <c r="BT329" i="3" s="1"/>
  <c r="BR330" i="3"/>
  <c r="BS330" i="3" s="1"/>
  <c r="BT330" i="3" s="1"/>
  <c r="BU330" i="3" s="1"/>
  <c r="BV330" i="3" s="1"/>
  <c r="BW330" i="3" s="1"/>
  <c r="BR331" i="3"/>
  <c r="BR332" i="3"/>
  <c r="BS332" i="3" s="1"/>
  <c r="BR333" i="3"/>
  <c r="BS333" i="3" s="1"/>
  <c r="BT333" i="3" s="1"/>
  <c r="BU333" i="3" s="1"/>
  <c r="BV333" i="3" s="1"/>
  <c r="BW333" i="3" s="1"/>
  <c r="BR334" i="3"/>
  <c r="BR335" i="3"/>
  <c r="BS335" i="3" s="1"/>
  <c r="BT335" i="3" s="1"/>
  <c r="BR336" i="3"/>
  <c r="BS336" i="3" s="1"/>
  <c r="BT336" i="3" s="1"/>
  <c r="BU336" i="3" s="1"/>
  <c r="BV336" i="3" s="1"/>
  <c r="BW336" i="3" s="1"/>
  <c r="BR337" i="3"/>
  <c r="BS337" i="3" s="1"/>
  <c r="BR338" i="3"/>
  <c r="BS338" i="3" s="1"/>
  <c r="BT338" i="3" s="1"/>
  <c r="BU338" i="3" s="1"/>
  <c r="BV338" i="3" s="1"/>
  <c r="BW338" i="3" s="1"/>
  <c r="BR339" i="3"/>
  <c r="BS339" i="3" s="1"/>
  <c r="BR340" i="3"/>
  <c r="BS340" i="3" s="1"/>
  <c r="BR341" i="3"/>
  <c r="BS341" i="3" s="1"/>
  <c r="BR342" i="3"/>
  <c r="BS342" i="3" s="1"/>
  <c r="BT342" i="3" s="1"/>
  <c r="BW342" i="3" s="1"/>
  <c r="BR343" i="3"/>
  <c r="BS343" i="3" s="1"/>
  <c r="BU343" i="3" s="1"/>
  <c r="BR344" i="3"/>
  <c r="BS344" i="3" s="1"/>
  <c r="BR345" i="3"/>
  <c r="BS345" i="3" s="1"/>
  <c r="BT345" i="3" s="1"/>
  <c r="BU345" i="3" s="1"/>
  <c r="BV345" i="3" s="1"/>
  <c r="BW345" i="3" s="1"/>
  <c r="BR346" i="3"/>
  <c r="BS346" i="3" s="1"/>
  <c r="BT346" i="3" s="1"/>
  <c r="BU346" i="3" s="1"/>
  <c r="BV346" i="3" s="1"/>
  <c r="BW346" i="3" s="1"/>
  <c r="BR347" i="3"/>
  <c r="BS347" i="3" s="1"/>
  <c r="BR348" i="3"/>
  <c r="BS348" i="3" s="1"/>
  <c r="BV348" i="3" s="1"/>
  <c r="BW348" i="3" s="1"/>
  <c r="BR349" i="3"/>
  <c r="BS349" i="3" s="1"/>
  <c r="BT349" i="3" s="1"/>
  <c r="BU349" i="3" s="1"/>
  <c r="BV349" i="3" s="1"/>
  <c r="BW349" i="3" s="1"/>
  <c r="BR350" i="3"/>
  <c r="BS350" i="3" s="1"/>
  <c r="BT350" i="3" s="1"/>
  <c r="BR351" i="3"/>
  <c r="BS351" i="3" s="1"/>
  <c r="BT351" i="3" s="1"/>
  <c r="BU351" i="3" s="1"/>
  <c r="BV351" i="3" s="1"/>
  <c r="BW351" i="3" s="1"/>
  <c r="BR352" i="3"/>
  <c r="BS352" i="3" s="1"/>
  <c r="BT352" i="3" s="1"/>
  <c r="BU352" i="3" s="1"/>
  <c r="BV352" i="3" s="1"/>
  <c r="BW352" i="3" s="1"/>
  <c r="BR353" i="3"/>
  <c r="BS353" i="3" s="1"/>
  <c r="BT353" i="3" s="1"/>
  <c r="BU353" i="3" s="1"/>
  <c r="BV353" i="3" s="1"/>
  <c r="BW353" i="3" s="1"/>
  <c r="BR354" i="3"/>
  <c r="BS354" i="3" s="1"/>
  <c r="BR357" i="3"/>
  <c r="BS357" i="3" s="1"/>
  <c r="BR356" i="3"/>
  <c r="BS356" i="3" s="1"/>
  <c r="BT356" i="3" s="1"/>
  <c r="BU356" i="3" s="1"/>
  <c r="BV356" i="3" s="1"/>
  <c r="BW356" i="3" s="1"/>
  <c r="BR355" i="3"/>
  <c r="BR358" i="3"/>
  <c r="BS358" i="3" s="1"/>
  <c r="BS360" i="3"/>
  <c r="BR361" i="3"/>
  <c r="BS361" i="3" s="1"/>
  <c r="BR362" i="3"/>
  <c r="BS362" i="3" s="1"/>
  <c r="BT362" i="3" s="1"/>
  <c r="BU362" i="3" s="1"/>
  <c r="BV362" i="3" s="1"/>
  <c r="BW362" i="3" s="1"/>
  <c r="BR363" i="3"/>
  <c r="BS363" i="3" s="1"/>
  <c r="BT363" i="3" s="1"/>
  <c r="BU363" i="3" s="1"/>
  <c r="BV363" i="3" s="1"/>
  <c r="BW363" i="3" s="1"/>
  <c r="BR365" i="3"/>
  <c r="BS365" i="3" s="1"/>
  <c r="BR364" i="3"/>
  <c r="BS364" i="3" s="1"/>
  <c r="BR366" i="3"/>
  <c r="BS366" i="3" s="1"/>
  <c r="BT366" i="3" s="1"/>
  <c r="BU366" i="3" s="1"/>
  <c r="BV366" i="3" s="1"/>
  <c r="BW366" i="3" s="1"/>
  <c r="BR367" i="3"/>
  <c r="BS367" i="3" s="1"/>
  <c r="BT367" i="3" s="1"/>
  <c r="BU367" i="3" s="1"/>
  <c r="BV367" i="3" s="1"/>
  <c r="BW367" i="3" s="1"/>
  <c r="BR368" i="3"/>
  <c r="BS368" i="3" s="1"/>
  <c r="BR369" i="3"/>
  <c r="BS369" i="3" s="1"/>
  <c r="BT369" i="3" s="1"/>
  <c r="BU369" i="3" s="1"/>
  <c r="BV369" i="3" s="1"/>
  <c r="BW369" i="3" s="1"/>
  <c r="BR370" i="3"/>
  <c r="BS370" i="3" s="1"/>
  <c r="BT370" i="3" s="1"/>
  <c r="BU370" i="3" s="1"/>
  <c r="BV370" i="3" s="1"/>
  <c r="BW370" i="3" s="1"/>
  <c r="BR371" i="3"/>
  <c r="BS371" i="3" s="1"/>
  <c r="BT371" i="3" s="1"/>
  <c r="BR372" i="3"/>
  <c r="BS372" i="3" s="1"/>
  <c r="BT372" i="3" s="1"/>
  <c r="BR373" i="3"/>
  <c r="BS373" i="3" s="1"/>
  <c r="BT373" i="3" s="1"/>
  <c r="BR374" i="3"/>
  <c r="BS374" i="3" s="1"/>
  <c r="BT374" i="3" s="1"/>
  <c r="BU374" i="3" s="1"/>
  <c r="BV374" i="3" s="1"/>
  <c r="BW374" i="3" s="1"/>
  <c r="BR375" i="3"/>
  <c r="BS375" i="3" s="1"/>
  <c r="BT375" i="3" s="1"/>
  <c r="BU375" i="3" s="1"/>
  <c r="BV375" i="3" s="1"/>
  <c r="BW375" i="3" s="1"/>
  <c r="BR376" i="3"/>
  <c r="BS376" i="3" s="1"/>
  <c r="BT376" i="3" s="1"/>
  <c r="BU376" i="3" s="1"/>
  <c r="BV376" i="3" s="1"/>
  <c r="BW376" i="3" s="1"/>
  <c r="BR377" i="3"/>
  <c r="BS377" i="3" s="1"/>
  <c r="BT377" i="3" s="1"/>
  <c r="BU377" i="3" s="1"/>
  <c r="BV377" i="3" s="1"/>
  <c r="BW377" i="3" s="1"/>
  <c r="BR378" i="3"/>
  <c r="BS378" i="3" s="1"/>
  <c r="BT378" i="3" s="1"/>
  <c r="BU378" i="3" s="1"/>
  <c r="BV378" i="3" s="1"/>
  <c r="BW378" i="3" s="1"/>
  <c r="BR379" i="3"/>
  <c r="BS379" i="3" s="1"/>
  <c r="BT379" i="3" s="1"/>
  <c r="BU379" i="3" s="1"/>
  <c r="BV379" i="3" s="1"/>
  <c r="BW379" i="3" s="1"/>
  <c r="BR380" i="3"/>
  <c r="BS380" i="3" s="1"/>
  <c r="BT380" i="3" s="1"/>
  <c r="BU380" i="3" s="1"/>
  <c r="BV380" i="3" s="1"/>
  <c r="BW380" i="3" s="1"/>
  <c r="BR381" i="3"/>
  <c r="BS381" i="3" s="1"/>
  <c r="BT381" i="3" s="1"/>
  <c r="BU381" i="3" s="1"/>
  <c r="BV381" i="3" s="1"/>
  <c r="BW381" i="3" s="1"/>
  <c r="BR382" i="3"/>
  <c r="BS382" i="3" s="1"/>
  <c r="BV382" i="3" s="1"/>
  <c r="BW382" i="3" s="1"/>
  <c r="BR383" i="3"/>
  <c r="BS383" i="3" s="1"/>
  <c r="BT383" i="3" s="1"/>
  <c r="BU383" i="3" s="1"/>
  <c r="BV383" i="3" s="1"/>
  <c r="BW383" i="3" s="1"/>
  <c r="BR384" i="3"/>
  <c r="BS384" i="3" s="1"/>
  <c r="BR385" i="3"/>
  <c r="BS385" i="3" s="1"/>
  <c r="BT385" i="3" s="1"/>
  <c r="BU385" i="3" s="1"/>
  <c r="BV385" i="3" s="1"/>
  <c r="BW385" i="3" s="1"/>
  <c r="BR386" i="3"/>
  <c r="BR387" i="3"/>
  <c r="BS387" i="3" s="1"/>
  <c r="BT387" i="3" s="1"/>
  <c r="BU387" i="3" s="1"/>
  <c r="BV387" i="3" s="1"/>
  <c r="BW387" i="3" s="1"/>
  <c r="BR388" i="3"/>
  <c r="BS388" i="3" s="1"/>
  <c r="BU388" i="3" s="1"/>
  <c r="BR389" i="3"/>
  <c r="BS389" i="3" s="1"/>
  <c r="BR390" i="3"/>
  <c r="BS390" i="3" s="1"/>
  <c r="BT390" i="3" s="1"/>
  <c r="BR391" i="3"/>
  <c r="BS391" i="3" s="1"/>
  <c r="BR392" i="3"/>
  <c r="BS392" i="3" s="1"/>
  <c r="BT392" i="3" s="1"/>
  <c r="BU392" i="3" s="1"/>
  <c r="BV392" i="3" s="1"/>
  <c r="BW392" i="3" s="1"/>
  <c r="BR393" i="3"/>
  <c r="BS393" i="3" s="1"/>
  <c r="BT393" i="3" s="1"/>
  <c r="BU393" i="3" s="1"/>
  <c r="BV393" i="3" s="1"/>
  <c r="BW393" i="3" s="1"/>
  <c r="BR394" i="3"/>
  <c r="BS394" i="3" s="1"/>
  <c r="BT394" i="3" s="1"/>
  <c r="BR395" i="3"/>
  <c r="BS395" i="3" s="1"/>
  <c r="BT395" i="3" s="1"/>
  <c r="BU395" i="3" s="1"/>
  <c r="BV395" i="3" s="1"/>
  <c r="BW395" i="3" s="1"/>
  <c r="BR396" i="3"/>
  <c r="BS396" i="3" s="1"/>
  <c r="BT396" i="3" s="1"/>
  <c r="BU396" i="3" s="1"/>
  <c r="BV396" i="3" s="1"/>
  <c r="BW396" i="3" s="1"/>
  <c r="BR398" i="3"/>
  <c r="BS398" i="3" s="1"/>
  <c r="BR399" i="3"/>
  <c r="BS399" i="3" s="1"/>
  <c r="BT399" i="3" s="1"/>
  <c r="BU399" i="3" s="1"/>
  <c r="BV399" i="3" s="1"/>
  <c r="BW399" i="3" s="1"/>
  <c r="BR400" i="3"/>
  <c r="BS400" i="3" s="1"/>
  <c r="BT400" i="3" s="1"/>
  <c r="BR401" i="3"/>
  <c r="BS401" i="3" s="1"/>
  <c r="BT401" i="3" s="1"/>
  <c r="BR402" i="3"/>
  <c r="BS402" i="3" s="1"/>
  <c r="BT402" i="3" s="1"/>
  <c r="BU402" i="3" s="1"/>
  <c r="BV402" i="3" s="1"/>
  <c r="BW402" i="3" s="1"/>
  <c r="BR403" i="3"/>
  <c r="BS403" i="3" s="1"/>
  <c r="BR404" i="3"/>
  <c r="BS404" i="3" s="1"/>
  <c r="BT404" i="3" s="1"/>
  <c r="BU404" i="3" s="1"/>
  <c r="BV404" i="3" s="1"/>
  <c r="BW404" i="3" s="1"/>
  <c r="BR405" i="3"/>
  <c r="BS405" i="3" s="1"/>
  <c r="BT405" i="3" s="1"/>
  <c r="BU405" i="3" s="1"/>
  <c r="BV405" i="3" s="1"/>
  <c r="BW405" i="3" s="1"/>
  <c r="BR409" i="3"/>
  <c r="BS409" i="3" s="1"/>
  <c r="BR408" i="3"/>
  <c r="BS408" i="3" s="1"/>
  <c r="BR410" i="3"/>
  <c r="BS410" i="3" s="1"/>
  <c r="BT410" i="3" s="1"/>
  <c r="BU410" i="3" s="1"/>
  <c r="BV410" i="3" s="1"/>
  <c r="BW410" i="3" s="1"/>
  <c r="BR411" i="3"/>
  <c r="BS411" i="3" s="1"/>
  <c r="BR412" i="3"/>
  <c r="BS412" i="3" s="1"/>
  <c r="BT412" i="3" s="1"/>
  <c r="BU412" i="3" s="1"/>
  <c r="BV412" i="3" s="1"/>
  <c r="BW412" i="3" s="1"/>
  <c r="BR413" i="3"/>
  <c r="BS413" i="3" s="1"/>
  <c r="BR414" i="3"/>
  <c r="BS414" i="3" s="1"/>
  <c r="BT414" i="3" s="1"/>
  <c r="BU414" i="3" s="1"/>
  <c r="BV414" i="3" s="1"/>
  <c r="BW414" i="3" s="1"/>
  <c r="BR415" i="3"/>
  <c r="BS415" i="3" s="1"/>
  <c r="BR416" i="3"/>
  <c r="BS416" i="3" s="1"/>
  <c r="BT416" i="3" s="1"/>
  <c r="BU416" i="3" s="1"/>
  <c r="BV416" i="3" s="1"/>
  <c r="BW416" i="3" s="1"/>
  <c r="BR420" i="3"/>
  <c r="BS420" i="3" s="1"/>
  <c r="BR417" i="3"/>
  <c r="BS417" i="3" s="1"/>
  <c r="BR419" i="3"/>
  <c r="BS419" i="3" s="1"/>
  <c r="BR418" i="3"/>
  <c r="BS418" i="3" s="1"/>
  <c r="BR421" i="3"/>
  <c r="BS421" i="3" s="1"/>
  <c r="BT421" i="3" s="1"/>
  <c r="BU421" i="3" s="1"/>
  <c r="BV421" i="3" s="1"/>
  <c r="BW421" i="3" s="1"/>
  <c r="BR422" i="3"/>
  <c r="BS422" i="3" s="1"/>
  <c r="BT422" i="3" s="1"/>
  <c r="BR424" i="3"/>
  <c r="BS424" i="3" s="1"/>
  <c r="BT424" i="3" s="1"/>
  <c r="BU424" i="3" s="1"/>
  <c r="BV424" i="3" s="1"/>
  <c r="BW424" i="3" s="1"/>
  <c r="BR425" i="3"/>
  <c r="BS425" i="3" s="1"/>
  <c r="BT425" i="3" s="1"/>
  <c r="BU425" i="3" s="1"/>
  <c r="BV425" i="3" s="1"/>
  <c r="BW425" i="3" s="1"/>
  <c r="BR426" i="3"/>
  <c r="BS426" i="3" s="1"/>
  <c r="BR427" i="3"/>
  <c r="BS427" i="3" s="1"/>
  <c r="BT427" i="3" s="1"/>
  <c r="BU427" i="3" s="1"/>
  <c r="BV427" i="3" s="1"/>
  <c r="BW427" i="3" s="1"/>
  <c r="BR428" i="3"/>
  <c r="BS428" i="3" s="1"/>
  <c r="BT428" i="3" s="1"/>
  <c r="BU428" i="3" s="1"/>
  <c r="BV428" i="3" s="1"/>
  <c r="BW428" i="3" s="1"/>
  <c r="BR429" i="3"/>
  <c r="BS429" i="3" s="1"/>
  <c r="BT429" i="3" s="1"/>
  <c r="BU429" i="3" s="1"/>
  <c r="BV429" i="3" s="1"/>
  <c r="BW429" i="3" s="1"/>
  <c r="BR431" i="3"/>
  <c r="BS431" i="3" s="1"/>
  <c r="BR432" i="3"/>
  <c r="BS432" i="3" s="1"/>
  <c r="BR433" i="3"/>
  <c r="BR434" i="3"/>
  <c r="BS434" i="3" s="1"/>
  <c r="BT434" i="3" s="1"/>
  <c r="BU434" i="3" s="1"/>
  <c r="BV434" i="3" s="1"/>
  <c r="BW434" i="3" s="1"/>
  <c r="BR435" i="3"/>
  <c r="BS435" i="3" s="1"/>
  <c r="BU435" i="3" s="1"/>
  <c r="BR436" i="3"/>
  <c r="BS436" i="3" s="1"/>
  <c r="BT436" i="3" s="1"/>
  <c r="BU436" i="3" s="1"/>
  <c r="BV436" i="3" s="1"/>
  <c r="BW436" i="3" s="1"/>
  <c r="BR437" i="3"/>
  <c r="BS437" i="3" s="1"/>
  <c r="BR438" i="3"/>
  <c r="BS438" i="3" s="1"/>
  <c r="BT438" i="3" s="1"/>
  <c r="BU438" i="3" s="1"/>
  <c r="BV438" i="3" s="1"/>
  <c r="BW438" i="3" s="1"/>
  <c r="BR439" i="3"/>
  <c r="BS439" i="3" s="1"/>
  <c r="BR440" i="3"/>
  <c r="BS440" i="3" s="1"/>
  <c r="BR441" i="3"/>
  <c r="BS441" i="3" s="1"/>
  <c r="BT441" i="3" s="1"/>
  <c r="BU441" i="3" s="1"/>
  <c r="BV441" i="3" s="1"/>
  <c r="BW441" i="3" s="1"/>
  <c r="BR442" i="3"/>
  <c r="BS442" i="3" s="1"/>
  <c r="BT442" i="3" s="1"/>
  <c r="BR443" i="3"/>
  <c r="BS443" i="3" s="1"/>
  <c r="BR444" i="3"/>
  <c r="BS444" i="3" s="1"/>
  <c r="BT444" i="3" s="1"/>
  <c r="BU444" i="3" s="1"/>
  <c r="BV444" i="3" s="1"/>
  <c r="BW444" i="3" s="1"/>
  <c r="BR445" i="3"/>
  <c r="BS445" i="3" s="1"/>
  <c r="BT445" i="3" s="1"/>
  <c r="BR449" i="3"/>
  <c r="BS449" i="3" s="1"/>
  <c r="BR447" i="3"/>
  <c r="BR448" i="3"/>
  <c r="BS448" i="3" s="1"/>
  <c r="BR446" i="3"/>
  <c r="BS446" i="3" s="1"/>
  <c r="BR450" i="3"/>
  <c r="BS450" i="3" s="1"/>
  <c r="BT450" i="3" s="1"/>
  <c r="BU450" i="3" s="1"/>
  <c r="BV450" i="3" s="1"/>
  <c r="BW450" i="3" s="1"/>
  <c r="BR451" i="3"/>
  <c r="BS451" i="3" s="1"/>
  <c r="BR452" i="3"/>
  <c r="BS452" i="3" s="1"/>
  <c r="BT452" i="3" s="1"/>
  <c r="BU452" i="3" s="1"/>
  <c r="BV452" i="3" s="1"/>
  <c r="BW452" i="3" s="1"/>
  <c r="BR453" i="3"/>
  <c r="BS453" i="3" s="1"/>
  <c r="BR454" i="3"/>
  <c r="BS454" i="3" s="1"/>
  <c r="BR455" i="3"/>
  <c r="BR458" i="3"/>
  <c r="BS458" i="3" s="1"/>
  <c r="BR456" i="3"/>
  <c r="BS456" i="3" s="1"/>
  <c r="BR457" i="3"/>
  <c r="BS457" i="3" s="1"/>
  <c r="BU459" i="3"/>
  <c r="BR461" i="3"/>
  <c r="BS461" i="3" s="1"/>
  <c r="BR460" i="3"/>
  <c r="BS460" i="3" s="1"/>
  <c r="BR462" i="3"/>
  <c r="BS462" i="3" s="1"/>
  <c r="BT462" i="3" s="1"/>
  <c r="BU462" i="3" s="1"/>
  <c r="BV462" i="3" s="1"/>
  <c r="BW462" i="3" s="1"/>
  <c r="BR463" i="3"/>
  <c r="BS463" i="3" s="1"/>
  <c r="BT463" i="3" s="1"/>
  <c r="BU463" i="3" s="1"/>
  <c r="BV463" i="3" s="1"/>
  <c r="BW463" i="3" s="1"/>
  <c r="BR464" i="3"/>
  <c r="BS464" i="3" s="1"/>
  <c r="BR465" i="3"/>
  <c r="BS465" i="3" s="1"/>
  <c r="BT465" i="3" s="1"/>
  <c r="BR466" i="3"/>
  <c r="BS466" i="3" s="1"/>
  <c r="BR467" i="3"/>
  <c r="BS467" i="3" s="1"/>
  <c r="BR468" i="3"/>
  <c r="BS468" i="3" s="1"/>
  <c r="BT468" i="3" s="1"/>
  <c r="BU468" i="3" s="1"/>
  <c r="BV468" i="3" s="1"/>
  <c r="BW468" i="3" s="1"/>
  <c r="BR470" i="3"/>
  <c r="BS470" i="3" s="1"/>
  <c r="BT470" i="3" s="1"/>
  <c r="BR471" i="3"/>
  <c r="BS471" i="3" s="1"/>
  <c r="BR472" i="3"/>
  <c r="BS472" i="3" s="1"/>
  <c r="BT472" i="3" s="1"/>
  <c r="BR473" i="3"/>
  <c r="BS473" i="3" s="1"/>
  <c r="BU473" i="3" s="1"/>
  <c r="BR474" i="3"/>
  <c r="BS474" i="3" s="1"/>
  <c r="BR476" i="3"/>
  <c r="BS476" i="3" s="1"/>
  <c r="BT476" i="3" s="1"/>
  <c r="BR478" i="3"/>
  <c r="BS478" i="3" s="1"/>
  <c r="BR479" i="3"/>
  <c r="BS479" i="3" s="1"/>
  <c r="BR480" i="3"/>
  <c r="BS480" i="3" s="1"/>
  <c r="BR481" i="3"/>
  <c r="BS481" i="3" s="1"/>
  <c r="BR482" i="3"/>
  <c r="BS482" i="3" s="1"/>
  <c r="BT482" i="3" s="1"/>
  <c r="BU482" i="3" s="1"/>
  <c r="BV482" i="3" s="1"/>
  <c r="BW482" i="3" s="1"/>
  <c r="BR483" i="3"/>
  <c r="BS483" i="3" s="1"/>
  <c r="BR484" i="3"/>
  <c r="BR485" i="3"/>
  <c r="BS485" i="3" s="1"/>
  <c r="BR486" i="3"/>
  <c r="BS486" i="3" s="1"/>
  <c r="BU486" i="3" s="1"/>
  <c r="BR487" i="3"/>
  <c r="BS487" i="3" s="1"/>
  <c r="BR488" i="3"/>
  <c r="BS488" i="3" s="1"/>
  <c r="BR491" i="3"/>
  <c r="BS491" i="3" s="1"/>
  <c r="BR490" i="3"/>
  <c r="BS490" i="3" s="1"/>
  <c r="BT490" i="3" s="1"/>
  <c r="BU490" i="3" s="1"/>
  <c r="BV490" i="3" s="1"/>
  <c r="BW490" i="3" s="1"/>
  <c r="BR489" i="3"/>
  <c r="BS489" i="3" s="1"/>
  <c r="BR492" i="3"/>
  <c r="BS492" i="3" s="1"/>
  <c r="BR493" i="3"/>
  <c r="BS493" i="3" s="1"/>
  <c r="BU493" i="3" s="1"/>
  <c r="BV493" i="3" s="1"/>
  <c r="BR494" i="3"/>
  <c r="BS494" i="3" s="1"/>
  <c r="BV494" i="3" s="1"/>
  <c r="BR495" i="3"/>
  <c r="BS495" i="3" s="1"/>
  <c r="BT495" i="3" s="1"/>
  <c r="BU495" i="3" s="1"/>
  <c r="BV495" i="3" s="1"/>
  <c r="BW495" i="3" s="1"/>
  <c r="BR496" i="3"/>
  <c r="BS496" i="3" s="1"/>
  <c r="BR497" i="3"/>
  <c r="BR498" i="3"/>
  <c r="BS498" i="3" s="1"/>
  <c r="BR499" i="3"/>
  <c r="BS499" i="3" s="1"/>
  <c r="BR500" i="3"/>
  <c r="BS500" i="3" s="1"/>
  <c r="BR501" i="3"/>
  <c r="BS501" i="3" s="1"/>
  <c r="BU501" i="3" s="1"/>
  <c r="BR502" i="3"/>
  <c r="BS502" i="3" s="1"/>
  <c r="BR503" i="3"/>
  <c r="BS503" i="3" s="1"/>
  <c r="BR504" i="3"/>
  <c r="BS504" i="3" s="1"/>
  <c r="BT504" i="3" s="1"/>
  <c r="BR505" i="3"/>
  <c r="BS505" i="3" s="1"/>
  <c r="BR506" i="3"/>
  <c r="BS506" i="3" s="1"/>
  <c r="BR507" i="3"/>
  <c r="BS507" i="3" s="1"/>
  <c r="BR508" i="3"/>
  <c r="BS508" i="3" s="1"/>
  <c r="BR509" i="3"/>
  <c r="BS509" i="3" s="1"/>
  <c r="BR510" i="3"/>
  <c r="BS510" i="3" s="1"/>
  <c r="BT510" i="3" s="1"/>
  <c r="BU510" i="3" s="1"/>
  <c r="BV510" i="3" s="1"/>
  <c r="BW510" i="3" s="1"/>
  <c r="BW511" i="3"/>
  <c r="BR512" i="3"/>
  <c r="BS512" i="3" s="1"/>
  <c r="BR513" i="3"/>
  <c r="BS513" i="3" s="1"/>
  <c r="BT513" i="3" s="1"/>
  <c r="BU513" i="3" s="1"/>
  <c r="BV513" i="3" s="1"/>
  <c r="BW513" i="3" s="1"/>
  <c r="BR514" i="3"/>
  <c r="BS514" i="3" s="1"/>
  <c r="BR515" i="3"/>
  <c r="BS515" i="3" s="1"/>
  <c r="BR516" i="3"/>
  <c r="BS516" i="3" s="1"/>
  <c r="BT516" i="3" s="1"/>
  <c r="BW516" i="3"/>
  <c r="BR517" i="3"/>
  <c r="BS517" i="3" s="1"/>
  <c r="BR518" i="3"/>
  <c r="BS518" i="3" s="1"/>
  <c r="BU518" i="3" s="1"/>
  <c r="BR519" i="3"/>
  <c r="BS519" i="3" s="1"/>
  <c r="BT519" i="3" s="1"/>
  <c r="BU519" i="3" s="1"/>
  <c r="BV519" i="3" s="1"/>
  <c r="BW519" i="3" s="1"/>
  <c r="BR520" i="3"/>
  <c r="BS520" i="3" s="1"/>
  <c r="BR521" i="3"/>
  <c r="BS521" i="3" s="1"/>
  <c r="BR522" i="3"/>
  <c r="BS522" i="3" s="1"/>
  <c r="BU522" i="3" s="1"/>
  <c r="BR523" i="3"/>
  <c r="BS523" i="3" s="1"/>
  <c r="BU523" i="3" s="1"/>
  <c r="BV523" i="3" s="1"/>
  <c r="BR524" i="3"/>
  <c r="BS524" i="3" s="1"/>
  <c r="BR525" i="3"/>
  <c r="BS525" i="3" s="1"/>
  <c r="BR526" i="3"/>
  <c r="BS526" i="3" s="1"/>
  <c r="BR527" i="3"/>
  <c r="BS527" i="3" s="1"/>
  <c r="BR528" i="3"/>
  <c r="BS528" i="3" s="1"/>
  <c r="BR529" i="3"/>
  <c r="BS529" i="3" s="1"/>
  <c r="BU529" i="3" s="1"/>
  <c r="BV529" i="3" s="1"/>
  <c r="BW529" i="3" s="1"/>
  <c r="BR531" i="3"/>
  <c r="BS531" i="3" s="1"/>
  <c r="BT531" i="3" s="1"/>
  <c r="BU531" i="3" s="1"/>
  <c r="BV531" i="3" s="1"/>
  <c r="BW531" i="3" s="1"/>
  <c r="BR532" i="3"/>
  <c r="BS532" i="3" s="1"/>
  <c r="BT532" i="3" s="1"/>
  <c r="BR533" i="3"/>
  <c r="BS533" i="3" s="1"/>
  <c r="BR535" i="3"/>
  <c r="BS535" i="3" s="1"/>
  <c r="BR536" i="3"/>
  <c r="BS536" i="3" s="1"/>
  <c r="BR537" i="3"/>
  <c r="BS537" i="3" s="1"/>
  <c r="BR538" i="3"/>
  <c r="BS538" i="3" s="1"/>
  <c r="BR539" i="3"/>
  <c r="BS539" i="3" s="1"/>
  <c r="BR540" i="3"/>
  <c r="BS540" i="3" s="1"/>
  <c r="BT540" i="3" s="1"/>
  <c r="BU540" i="3" s="1"/>
  <c r="BV540" i="3" s="1"/>
  <c r="BW540" i="3" s="1"/>
  <c r="BR542" i="3"/>
  <c r="BS542" i="3" s="1"/>
  <c r="BT542" i="3" s="1"/>
  <c r="BR543" i="3"/>
  <c r="BS543" i="3" s="1"/>
  <c r="BR544" i="3"/>
  <c r="BS544" i="3" s="1"/>
  <c r="BT544" i="3" s="1"/>
  <c r="BU544" i="3" s="1"/>
  <c r="BV544" i="3" s="1"/>
  <c r="BW544" i="3" s="1"/>
  <c r="BR545" i="3"/>
  <c r="BS545" i="3" s="1"/>
  <c r="BU545" i="3" s="1"/>
  <c r="BR546" i="3"/>
  <c r="BS546" i="3" s="1"/>
  <c r="BU546" i="3" s="1"/>
  <c r="BR547" i="3"/>
  <c r="BS547" i="3" s="1"/>
  <c r="BT547" i="3" s="1"/>
  <c r="BR548" i="3"/>
  <c r="BS548" i="3" s="1"/>
  <c r="BR550" i="3"/>
  <c r="BS550" i="3" s="1"/>
  <c r="BR551" i="3"/>
  <c r="BS551" i="3" s="1"/>
  <c r="BR558" i="3"/>
  <c r="BS558" i="3" s="1"/>
  <c r="BR553" i="3"/>
  <c r="BS553" i="3" s="1"/>
  <c r="BR554" i="3"/>
  <c r="BS554" i="3" s="1"/>
  <c r="BR556" i="3"/>
  <c r="BS556" i="3" s="1"/>
  <c r="BR552" i="3"/>
  <c r="BS552" i="3" s="1"/>
  <c r="BR557" i="3"/>
  <c r="BS557" i="3" s="1"/>
  <c r="BU557" i="3" s="1"/>
  <c r="BR555" i="3"/>
  <c r="BS555" i="3" s="1"/>
  <c r="BR559" i="3"/>
  <c r="BS559" i="3" s="1"/>
  <c r="BR560" i="3"/>
  <c r="BS560" i="3" s="1"/>
  <c r="BR561" i="3"/>
  <c r="BS561" i="3" s="1"/>
  <c r="BR562" i="3"/>
  <c r="BS562" i="3" s="1"/>
  <c r="BT562" i="3" s="1"/>
  <c r="BU562" i="3" s="1"/>
  <c r="BV562" i="3" s="1"/>
  <c r="BW562" i="3" s="1"/>
  <c r="BR563" i="3"/>
  <c r="BS563" i="3" s="1"/>
  <c r="BT563" i="3" s="1"/>
  <c r="BU563" i="3" s="1"/>
  <c r="BV563" i="3" s="1"/>
  <c r="BW563" i="3" s="1"/>
  <c r="BR564" i="3"/>
  <c r="BS564" i="3" s="1"/>
  <c r="BR565" i="3"/>
  <c r="BS565" i="3" s="1"/>
  <c r="BR568" i="3"/>
  <c r="BS568" i="3" s="1"/>
  <c r="BR569" i="3"/>
  <c r="BS569" i="3" s="1"/>
  <c r="BT569" i="3" s="1"/>
  <c r="BU569" i="3" s="1"/>
  <c r="BV569" i="3" s="1"/>
  <c r="BW569" i="3" s="1"/>
  <c r="BR570" i="3"/>
  <c r="BS570" i="3" s="1"/>
  <c r="BU570" i="3" s="1"/>
  <c r="BV570" i="3" s="1"/>
  <c r="BR571" i="3"/>
  <c r="BS571" i="3" s="1"/>
  <c r="BT571" i="3" s="1"/>
  <c r="BU571" i="3" s="1"/>
  <c r="BV571" i="3" s="1"/>
  <c r="BW571" i="3" s="1"/>
  <c r="BR572" i="3"/>
  <c r="BS572" i="3" s="1"/>
  <c r="BT572" i="3" s="1"/>
  <c r="BU572" i="3" s="1"/>
  <c r="BV572" i="3" s="1"/>
  <c r="BW572" i="3" s="1"/>
  <c r="BR573" i="3"/>
  <c r="BS573" i="3" s="1"/>
  <c r="BR574" i="3"/>
  <c r="BS574" i="3" s="1"/>
  <c r="BR575" i="3"/>
  <c r="BS575" i="3" s="1"/>
  <c r="BT575" i="3" s="1"/>
  <c r="BU575" i="3" s="1"/>
  <c r="BV575" i="3" s="1"/>
  <c r="BW575" i="3" s="1"/>
  <c r="BR576" i="3"/>
  <c r="BS576" i="3" s="1"/>
  <c r="BT576" i="3" s="1"/>
  <c r="BU576" i="3" s="1"/>
  <c r="BV576" i="3" s="1"/>
  <c r="BW576" i="3" s="1"/>
  <c r="BR577" i="3"/>
  <c r="BS577" i="3" s="1"/>
  <c r="BT577" i="3" s="1"/>
  <c r="BU577" i="3" s="1"/>
  <c r="BV577" i="3" s="1"/>
  <c r="BW577" i="3" s="1"/>
  <c r="BR578" i="3"/>
  <c r="BS578" i="3" s="1"/>
  <c r="BU578" i="3" s="1"/>
  <c r="BR579" i="3"/>
  <c r="BS579" i="3" s="1"/>
  <c r="BT579" i="3" s="1"/>
  <c r="BR580" i="3"/>
  <c r="BS580" i="3" s="1"/>
  <c r="BR581" i="3"/>
  <c r="BS581" i="3" s="1"/>
  <c r="BR582" i="3"/>
  <c r="BS582" i="3" s="1"/>
  <c r="BU582" i="3" s="1"/>
  <c r="BR584" i="3"/>
  <c r="BS584" i="3" s="1"/>
  <c r="BT584" i="3" s="1"/>
  <c r="BR585" i="3"/>
  <c r="BS585" i="3" s="1"/>
  <c r="BU585" i="3" s="1"/>
  <c r="BV586" i="3"/>
  <c r="BR587" i="3"/>
  <c r="BS587" i="3" s="1"/>
  <c r="BT587" i="3" s="1"/>
  <c r="BU587" i="3" s="1"/>
  <c r="BV587" i="3" s="1"/>
  <c r="BW587" i="3" s="1"/>
  <c r="BV588" i="3"/>
  <c r="BR589" i="3"/>
  <c r="BS589" i="3" s="1"/>
  <c r="BR590" i="3"/>
  <c r="BS590" i="3" s="1"/>
  <c r="BR591" i="3"/>
  <c r="BS591" i="3" s="1"/>
  <c r="BR592" i="3"/>
  <c r="BS592" i="3" s="1"/>
  <c r="BR593" i="3"/>
  <c r="BS593" i="3" s="1"/>
  <c r="BT593" i="3" s="1"/>
  <c r="BR595" i="3"/>
  <c r="BS595" i="3" s="1"/>
  <c r="BR596" i="3"/>
  <c r="BS596" i="3" s="1"/>
  <c r="BT596" i="3" s="1"/>
  <c r="BR597" i="3"/>
  <c r="BS597" i="3" s="1"/>
  <c r="BR598" i="3"/>
  <c r="BS598" i="3" s="1"/>
  <c r="BR599" i="3"/>
  <c r="BS599" i="3" s="1"/>
  <c r="BR600" i="3"/>
  <c r="BS600" i="3" s="1"/>
  <c r="BR601" i="3"/>
  <c r="BS601" i="3" s="1"/>
  <c r="BR602" i="3"/>
  <c r="BR603" i="3"/>
  <c r="BS603" i="3" s="1"/>
  <c r="BR604" i="3"/>
  <c r="BS604" i="3" s="1"/>
  <c r="BU604" i="3" s="1"/>
  <c r="BV604" i="3" s="1"/>
  <c r="BR605" i="3"/>
  <c r="BS605" i="3" s="1"/>
  <c r="BR606" i="3"/>
  <c r="BS606" i="3" s="1"/>
  <c r="BU606" i="3" s="1"/>
  <c r="BV606" i="3" s="1"/>
  <c r="BR607" i="3"/>
  <c r="BS607" i="3" s="1"/>
  <c r="BR608" i="3"/>
  <c r="BS608" i="3" s="1"/>
  <c r="BR609" i="3"/>
  <c r="BS609" i="3" s="1"/>
  <c r="BT609" i="3" s="1"/>
  <c r="BR610" i="3"/>
  <c r="BS610" i="3" s="1"/>
  <c r="BR611" i="3"/>
  <c r="BS611" i="3" s="1"/>
  <c r="BR612" i="3"/>
  <c r="BS612" i="3" s="1"/>
  <c r="BT612" i="3" s="1"/>
  <c r="BR613" i="3"/>
  <c r="BS613" i="3" s="1"/>
  <c r="BU613" i="3"/>
  <c r="BU614" i="3"/>
  <c r="BV614" i="3" s="1"/>
  <c r="BR615" i="3"/>
  <c r="BS615" i="3" s="1"/>
  <c r="BR616" i="3"/>
  <c r="BS616" i="3" s="1"/>
  <c r="BR617" i="3"/>
  <c r="BS617" i="3" s="1"/>
  <c r="BR618" i="3"/>
  <c r="BS618" i="3" s="1"/>
  <c r="BR620" i="3"/>
  <c r="BS620" i="3" s="1"/>
  <c r="BT620" i="3" s="1"/>
  <c r="BU620" i="3" s="1"/>
  <c r="BV620" i="3" s="1"/>
  <c r="BW620" i="3" s="1"/>
  <c r="BR621" i="3"/>
  <c r="BS621" i="3" s="1"/>
  <c r="BT621" i="3" s="1"/>
  <c r="BU621" i="3" s="1"/>
  <c r="BV621" i="3" s="1"/>
  <c r="BW621" i="3" s="1"/>
  <c r="BR622" i="3"/>
  <c r="BS622" i="3" s="1"/>
  <c r="BR624" i="3"/>
  <c r="BS624" i="3" s="1"/>
  <c r="BR623" i="3"/>
  <c r="BS623" i="3" s="1"/>
  <c r="BR625" i="3"/>
  <c r="BS625" i="3" s="1"/>
  <c r="BR627" i="3"/>
  <c r="BS627" i="3" s="1"/>
  <c r="BR626" i="3"/>
  <c r="BS626" i="3" s="1"/>
  <c r="BR628" i="3"/>
  <c r="BS628" i="3" s="1"/>
  <c r="BR629" i="3"/>
  <c r="BS629" i="3" s="1"/>
  <c r="BT629" i="3" s="1"/>
  <c r="BU629" i="3" s="1"/>
  <c r="BV629" i="3" s="1"/>
  <c r="BW629" i="3" s="1"/>
  <c r="BR631" i="3"/>
  <c r="BS631" i="3" s="1"/>
  <c r="BU631" i="3" s="1"/>
  <c r="BV631" i="3" s="1"/>
  <c r="BR632" i="3"/>
  <c r="BS632" i="3" s="1"/>
  <c r="BR633" i="3"/>
  <c r="BS633" i="3" s="1"/>
  <c r="BR634" i="3"/>
  <c r="BS634" i="3" s="1"/>
  <c r="BU635" i="3"/>
  <c r="BV635" i="3" s="1"/>
  <c r="BR636" i="3"/>
  <c r="BS636" i="3" s="1"/>
  <c r="BT636" i="3" s="1"/>
  <c r="BU636" i="3" s="1"/>
  <c r="BV636" i="3" s="1"/>
  <c r="BW636" i="3" s="1"/>
  <c r="BU637" i="3"/>
  <c r="BR638" i="3"/>
  <c r="BS638" i="3" s="1"/>
  <c r="BT638" i="3" s="1"/>
  <c r="BR639" i="3"/>
  <c r="BS639" i="3" s="1"/>
  <c r="BR640" i="3"/>
  <c r="BS640" i="3" s="1"/>
  <c r="BU640" i="3" s="1"/>
  <c r="BV640" i="3" s="1"/>
  <c r="BR641" i="3"/>
  <c r="BS641" i="3" s="1"/>
  <c r="BT641" i="3" s="1"/>
  <c r="BU641" i="3" s="1"/>
  <c r="BV641" i="3" s="1"/>
  <c r="BW641" i="3" s="1"/>
  <c r="BR642" i="3"/>
  <c r="BS642" i="3" s="1"/>
  <c r="BR643" i="3"/>
  <c r="BS643" i="3" s="1"/>
  <c r="BV643" i="3" s="1"/>
  <c r="BR644" i="3"/>
  <c r="BS644" i="3" s="1"/>
  <c r="BT644" i="3" s="1"/>
  <c r="BR645" i="3"/>
  <c r="BS645" i="3" s="1"/>
  <c r="BR646" i="3"/>
  <c r="BS646" i="3" s="1"/>
  <c r="BT646" i="3" s="1"/>
  <c r="BU646" i="3" s="1"/>
  <c r="BV646" i="3" s="1"/>
  <c r="BW646" i="3" s="1"/>
  <c r="BR647" i="3"/>
  <c r="BS647" i="3" s="1"/>
  <c r="BU647" i="3" s="1"/>
  <c r="BV647" i="3" s="1"/>
  <c r="BR650" i="3"/>
  <c r="BS650" i="3" s="1"/>
  <c r="BR648" i="3"/>
  <c r="BS648" i="3" s="1"/>
  <c r="BR651" i="3"/>
  <c r="BR652" i="3"/>
  <c r="BS652" i="3" s="1"/>
  <c r="BR653" i="3"/>
  <c r="BS653" i="3" s="1"/>
  <c r="BR654" i="3"/>
  <c r="BS654" i="3" s="1"/>
  <c r="BR655" i="3"/>
  <c r="BS655" i="3" s="1"/>
  <c r="BU655" i="3" s="1"/>
  <c r="BR656" i="3"/>
  <c r="BS656" i="3" s="1"/>
  <c r="BU656" i="3" s="1"/>
  <c r="BR657" i="3"/>
  <c r="BS657" i="3" s="1"/>
  <c r="BU657" i="3" s="1"/>
  <c r="BV657" i="3" s="1"/>
  <c r="BR658" i="3"/>
  <c r="BS658" i="3" s="1"/>
  <c r="BT658" i="3" s="1"/>
  <c r="BU658" i="3" s="1"/>
  <c r="BV658" i="3" s="1"/>
  <c r="BW658" i="3" s="1"/>
  <c r="BR659" i="3"/>
  <c r="BS659" i="3" s="1"/>
  <c r="BT659" i="3" s="1"/>
  <c r="BU659" i="3" s="1"/>
  <c r="BV659" i="3" s="1"/>
  <c r="BW659" i="3" s="1"/>
  <c r="BR660" i="3"/>
  <c r="BS660" i="3" s="1"/>
  <c r="BR661" i="3"/>
  <c r="BS661" i="3" s="1"/>
  <c r="BR662" i="3"/>
  <c r="BS662" i="3" s="1"/>
  <c r="BR663" i="3"/>
  <c r="BS663" i="3" s="1"/>
  <c r="BR666" i="3"/>
  <c r="BS666" i="3" s="1"/>
  <c r="BR667" i="3"/>
  <c r="BS667" i="3" s="1"/>
  <c r="BR668" i="3"/>
  <c r="BS668" i="3" s="1"/>
  <c r="BU668" i="3" s="1"/>
  <c r="BV668" i="3" s="1"/>
  <c r="BR669" i="3"/>
  <c r="BS669" i="3" s="1"/>
  <c r="BT669" i="3" s="1"/>
  <c r="BU669" i="3" s="1"/>
  <c r="BV669" i="3" s="1"/>
  <c r="BW669" i="3" s="1"/>
  <c r="BR670" i="3"/>
  <c r="BS670" i="3" s="1"/>
  <c r="BT670" i="3" s="1"/>
  <c r="BU670" i="3" s="1"/>
  <c r="BV670" i="3" s="1"/>
  <c r="BW670" i="3" s="1"/>
  <c r="BR671" i="3"/>
  <c r="BR672" i="3"/>
  <c r="BS672" i="3" s="1"/>
  <c r="BR673" i="3"/>
  <c r="BS673" i="3" s="1"/>
  <c r="BR674" i="3"/>
  <c r="BS674" i="3" s="1"/>
  <c r="BR675" i="3"/>
  <c r="BS675" i="3" s="1"/>
  <c r="BR676" i="3"/>
  <c r="BS676" i="3" s="1"/>
  <c r="BU676" i="3" s="1"/>
  <c r="BV676" i="3" s="1"/>
  <c r="BW676" i="3" s="1"/>
  <c r="BR677" i="3"/>
  <c r="BS677" i="3" s="1"/>
  <c r="BT677" i="3" s="1"/>
  <c r="BU678" i="3"/>
  <c r="BV678" i="3" s="1"/>
  <c r="BR679" i="3"/>
  <c r="BS679" i="3" s="1"/>
  <c r="BR681" i="3"/>
  <c r="BS681" i="3" s="1"/>
  <c r="BR680" i="3"/>
  <c r="BS680" i="3" s="1"/>
  <c r="BR682" i="3"/>
  <c r="BS682" i="3" s="1"/>
  <c r="BR683" i="3"/>
  <c r="BS683" i="3" s="1"/>
  <c r="BR684" i="3"/>
  <c r="BS684" i="3" s="1"/>
  <c r="BU684" i="3" s="1"/>
  <c r="BV684" i="3" s="1"/>
  <c r="BR686" i="3"/>
  <c r="BS686" i="3" s="1"/>
  <c r="BR685" i="3"/>
  <c r="BS685" i="3" s="1"/>
  <c r="BR687" i="3"/>
  <c r="BS687" i="3" s="1"/>
  <c r="BT687" i="3" s="1"/>
  <c r="BU687" i="3" s="1"/>
  <c r="BV687" i="3" s="1"/>
  <c r="BW687" i="3" s="1"/>
  <c r="BR688" i="3"/>
  <c r="BS688" i="3" s="1"/>
  <c r="BU688" i="3" s="1"/>
  <c r="BV688" i="3" s="1"/>
  <c r="BU689" i="3"/>
  <c r="BR690" i="3"/>
  <c r="BS690" i="3" s="1"/>
  <c r="BT690" i="3" s="1"/>
  <c r="BU690" i="3" s="1"/>
  <c r="BV690" i="3" s="1"/>
  <c r="BW690" i="3" s="1"/>
  <c r="BR691" i="3"/>
  <c r="BU691" i="3" s="1"/>
  <c r="BR692" i="3"/>
  <c r="BS692" i="3" s="1"/>
  <c r="BR693" i="3"/>
  <c r="BS693" i="3" s="1"/>
  <c r="BR694" i="3"/>
  <c r="BS694" i="3" s="1"/>
  <c r="BU694" i="3" s="1"/>
  <c r="BR695" i="3"/>
  <c r="BS695" i="3" s="1"/>
  <c r="BR696" i="3"/>
  <c r="BS696" i="3" s="1"/>
  <c r="BR698" i="3"/>
  <c r="BS698" i="3" s="1"/>
  <c r="BV698" i="3" s="1"/>
  <c r="BR699" i="3"/>
  <c r="BS699" i="3" s="1"/>
  <c r="BT699" i="3" s="1"/>
  <c r="BU699" i="3" s="1"/>
  <c r="BV699" i="3" s="1"/>
  <c r="BW699" i="3" s="1"/>
  <c r="BR700" i="3"/>
  <c r="BU700" i="3" s="1"/>
  <c r="BR701" i="3"/>
  <c r="BS701" i="3" s="1"/>
  <c r="BR702" i="3"/>
  <c r="BS702" i="3" s="1"/>
  <c r="BT702" i="3" s="1"/>
  <c r="BU702" i="3" s="1"/>
  <c r="BV702" i="3" s="1"/>
  <c r="BW702" i="3" s="1"/>
  <c r="BR703" i="3"/>
  <c r="BS703" i="3" s="1"/>
  <c r="BR704" i="3"/>
  <c r="BS704" i="3" s="1"/>
  <c r="BR705" i="3"/>
  <c r="BR708" i="3"/>
  <c r="BS708" i="3" s="1"/>
  <c r="BR709" i="3"/>
  <c r="BS709" i="3" s="1"/>
  <c r="BR710" i="3"/>
  <c r="BS710" i="3" s="1"/>
  <c r="BR711" i="3"/>
  <c r="BS711" i="3" s="1"/>
  <c r="BT711" i="3" s="1"/>
  <c r="BU712" i="3"/>
  <c r="BV712" i="3" s="1"/>
  <c r="BR713" i="3"/>
  <c r="BS713" i="3" s="1"/>
  <c r="BT713" i="3" s="1"/>
  <c r="BU713" i="3" s="1"/>
  <c r="BV713" i="3" s="1"/>
  <c r="BW713" i="3" s="1"/>
  <c r="BR714" i="3"/>
  <c r="BS714" i="3" s="1"/>
  <c r="BT715" i="3"/>
  <c r="BU715" i="3" s="1"/>
  <c r="BV715" i="3" s="1"/>
  <c r="BR716" i="3"/>
  <c r="BS716" i="3" s="1"/>
  <c r="BR717" i="3"/>
  <c r="BS717" i="3" s="1"/>
  <c r="BR718" i="3"/>
  <c r="BS718" i="3" s="1"/>
  <c r="BW718" i="3" s="1"/>
  <c r="BU719" i="3"/>
  <c r="BV719" i="3" s="1"/>
  <c r="BR720" i="3"/>
  <c r="BS720" i="3" s="1"/>
  <c r="BU720" i="3" s="1"/>
  <c r="BV720" i="3" s="1"/>
  <c r="BR721" i="3"/>
  <c r="BS721" i="3" s="1"/>
  <c r="BR723" i="3"/>
  <c r="BS723" i="3" s="1"/>
  <c r="BR726" i="3"/>
  <c r="BS726" i="3" s="1"/>
  <c r="BV727" i="3"/>
  <c r="BR728" i="3"/>
  <c r="BS728" i="3" s="1"/>
  <c r="BU728" i="3" s="1"/>
  <c r="BR729" i="3"/>
  <c r="BS729" i="3" s="1"/>
  <c r="BU730" i="3"/>
  <c r="BR731" i="3"/>
  <c r="BS731" i="3" s="1"/>
  <c r="BU731" i="3" s="1"/>
  <c r="BW731" i="3" s="1"/>
  <c r="BR732" i="3"/>
  <c r="BS732" i="3" s="1"/>
  <c r="BR733" i="3"/>
  <c r="BS733" i="3" s="1"/>
  <c r="BT733" i="3" s="1"/>
  <c r="BU733" i="3" s="1"/>
  <c r="BV733" i="3" s="1"/>
  <c r="BW733" i="3" s="1"/>
  <c r="BV734" i="3"/>
  <c r="BW734" i="3" s="1"/>
  <c r="BR735" i="3"/>
  <c r="BS735" i="3" s="1"/>
  <c r="BR736" i="3"/>
  <c r="BS736" i="3" s="1"/>
  <c r="BR737" i="3"/>
  <c r="BS737" i="3" s="1"/>
  <c r="BR738" i="3"/>
  <c r="BS738" i="3" s="1"/>
  <c r="BU739" i="3"/>
  <c r="BV739" i="3" s="1"/>
  <c r="BR740" i="3"/>
  <c r="BS740" i="3" s="1"/>
  <c r="BU740" i="3" s="1"/>
  <c r="BR741" i="3"/>
  <c r="BS741" i="3" s="1"/>
  <c r="BT741" i="3" s="1"/>
  <c r="BU741" i="3" s="1"/>
  <c r="BV741" i="3" s="1"/>
  <c r="BW741" i="3" s="1"/>
  <c r="BR742" i="3"/>
  <c r="BS742" i="3" s="1"/>
  <c r="BR743" i="3"/>
  <c r="BS743" i="3" s="1"/>
  <c r="BT743" i="3" s="1"/>
  <c r="BU743" i="3" s="1"/>
  <c r="BV743" i="3" s="1"/>
  <c r="BW743" i="3" s="1"/>
  <c r="BV745" i="3"/>
  <c r="BR747" i="3"/>
  <c r="BU747" i="3" s="1"/>
  <c r="BR748" i="3"/>
  <c r="BS748" i="3" s="1"/>
  <c r="BT748" i="3" s="1"/>
  <c r="BU748" i="3" s="1"/>
  <c r="BV748" i="3" s="1"/>
  <c r="BW748" i="3" s="1"/>
  <c r="BR749" i="3"/>
  <c r="BS749" i="3" s="1"/>
  <c r="BT749" i="3" s="1"/>
  <c r="BU749" i="3" s="1"/>
  <c r="BV749" i="3" s="1"/>
  <c r="BW749" i="3" s="1"/>
  <c r="BR750" i="3"/>
  <c r="BS750" i="3" s="1"/>
  <c r="BT750" i="3" s="1"/>
  <c r="BU750" i="3" s="1"/>
  <c r="BV750" i="3" s="1"/>
  <c r="BW750" i="3" s="1"/>
  <c r="BR751" i="3"/>
  <c r="BS751" i="3" s="1"/>
  <c r="BR752" i="3"/>
  <c r="BS752" i="3" s="1"/>
  <c r="BT752" i="3" s="1"/>
  <c r="BU752" i="3" s="1"/>
  <c r="BV752" i="3" s="1"/>
  <c r="BW752" i="3" s="1"/>
  <c r="BR754" i="3"/>
  <c r="BS754" i="3" s="1"/>
  <c r="BR755" i="3"/>
  <c r="BS755" i="3" s="1"/>
  <c r="BU756" i="3"/>
  <c r="BR757" i="3"/>
  <c r="BR758" i="3"/>
  <c r="BS758" i="3" s="1"/>
  <c r="BR759" i="3"/>
  <c r="BS759" i="3" s="1"/>
  <c r="BR760" i="3"/>
  <c r="BS760" i="3" s="1"/>
  <c r="BR762" i="3"/>
  <c r="BS762" i="3" s="1"/>
  <c r="BR764" i="3"/>
  <c r="BS764" i="3" s="1"/>
  <c r="BR763" i="3"/>
  <c r="BS763" i="3" s="1"/>
  <c r="BV763" i="3" s="1"/>
  <c r="BW763" i="3" s="1"/>
  <c r="BR771" i="3"/>
  <c r="BS771" i="3" s="1"/>
  <c r="BR765" i="3"/>
  <c r="BS765" i="3" s="1"/>
  <c r="BV765" i="3" s="1"/>
  <c r="BR766" i="3"/>
  <c r="BU766" i="3" s="1"/>
  <c r="BR767" i="3"/>
  <c r="BR768" i="3"/>
  <c r="BS768" i="3" s="1"/>
  <c r="BT768" i="3" s="1"/>
  <c r="BU768" i="3" s="1"/>
  <c r="BV768" i="3" s="1"/>
  <c r="BW768" i="3" s="1"/>
  <c r="BR769" i="3"/>
  <c r="BU769" i="3" s="1"/>
  <c r="BR770" i="3"/>
  <c r="BS770" i="3" s="1"/>
  <c r="BT770" i="3" s="1"/>
  <c r="BU770" i="3" s="1"/>
  <c r="BV770" i="3" s="1"/>
  <c r="BW770" i="3" s="1"/>
  <c r="BR772" i="3"/>
  <c r="BS772" i="3" s="1"/>
  <c r="BR775" i="3"/>
  <c r="BS775" i="3" s="1"/>
  <c r="BR777" i="3"/>
  <c r="BS777" i="3" s="1"/>
  <c r="BR776" i="3"/>
  <c r="BS776" i="3" s="1"/>
  <c r="BR780" i="3"/>
  <c r="BS780" i="3" s="1"/>
  <c r="BU778" i="3"/>
  <c r="BV778" i="3" s="1"/>
  <c r="BR782" i="3"/>
  <c r="BS782" i="3" s="1"/>
  <c r="BR783" i="3"/>
  <c r="BS783" i="3" s="1"/>
  <c r="BR781" i="3"/>
  <c r="BR784" i="3"/>
  <c r="BS784" i="3" s="1"/>
  <c r="BR789" i="3"/>
  <c r="BS789" i="3" s="1"/>
  <c r="BR799" i="3"/>
  <c r="BS799" i="3" s="1"/>
  <c r="BR785" i="3"/>
  <c r="BS785" i="3" s="1"/>
  <c r="BT785" i="3" s="1"/>
  <c r="BU785" i="3" s="1"/>
  <c r="BV785" i="3" s="1"/>
  <c r="BW785" i="3" s="1"/>
  <c r="BR786" i="3"/>
  <c r="BS786" i="3" s="1"/>
  <c r="BU786" i="3" s="1"/>
  <c r="BV786" i="3" s="1"/>
  <c r="BR787" i="3"/>
  <c r="BS787" i="3" s="1"/>
  <c r="BU787" i="3" s="1"/>
  <c r="BV787" i="3" s="1"/>
  <c r="BR788" i="3"/>
  <c r="BR800" i="3"/>
  <c r="BS800" i="3" s="1"/>
  <c r="BR790" i="3"/>
  <c r="BS790" i="3" s="1"/>
  <c r="BV790" i="3" s="1"/>
  <c r="BR791" i="3"/>
  <c r="BS791" i="3" s="1"/>
  <c r="BR792" i="3"/>
  <c r="BS792" i="3" s="1"/>
  <c r="BR794" i="3"/>
  <c r="BS794" i="3" s="1"/>
  <c r="BT794" i="3" s="1"/>
  <c r="BU794" i="3" s="1"/>
  <c r="BV794" i="3" s="1"/>
  <c r="BW794" i="3" s="1"/>
  <c r="BR795" i="3"/>
  <c r="BS795" i="3" s="1"/>
  <c r="BR796" i="3"/>
  <c r="BS796" i="3" s="1"/>
  <c r="BR797" i="3"/>
  <c r="BS797" i="3" s="1"/>
  <c r="BT797" i="3" s="1"/>
  <c r="BU797" i="3" s="1"/>
  <c r="BV797" i="3" s="1"/>
  <c r="BW797" i="3" s="1"/>
  <c r="BR798" i="3"/>
  <c r="BS798" i="3" s="1"/>
  <c r="AD11" i="3"/>
  <c r="O12" i="3"/>
  <c r="O13" i="3"/>
  <c r="AD13" i="3" s="1"/>
  <c r="O14" i="3"/>
  <c r="AD14" i="3" s="1"/>
  <c r="O15" i="3"/>
  <c r="AD15" i="3" s="1"/>
  <c r="O17" i="3"/>
  <c r="AD17" i="3" s="1"/>
  <c r="AD18" i="3"/>
  <c r="O19" i="3"/>
  <c r="O20" i="3"/>
  <c r="AD21" i="3"/>
  <c r="O24" i="3"/>
  <c r="AD24" i="3" s="1"/>
  <c r="AD25" i="3"/>
  <c r="AD26" i="3"/>
  <c r="O27" i="3"/>
  <c r="AD27" i="3" s="1"/>
  <c r="O30" i="3"/>
  <c r="AD30" i="3" s="1"/>
  <c r="AD31" i="3"/>
  <c r="O34" i="3"/>
  <c r="AD34" i="3" s="1"/>
  <c r="O35" i="3"/>
  <c r="AD35" i="3" s="1"/>
  <c r="O36" i="3"/>
  <c r="AD36" i="3" s="1"/>
  <c r="O37" i="3"/>
  <c r="AD37" i="3" s="1"/>
  <c r="O38" i="3"/>
  <c r="AD38" i="3" s="1"/>
  <c r="AD39" i="3"/>
  <c r="O40" i="3"/>
  <c r="O41" i="3"/>
  <c r="AD41" i="3" s="1"/>
  <c r="O42" i="3"/>
  <c r="O43" i="3"/>
  <c r="AD43" i="3" s="1"/>
  <c r="O44" i="3"/>
  <c r="AD44" i="3" s="1"/>
  <c r="O45" i="3"/>
  <c r="AD45" i="3" s="1"/>
  <c r="AD46" i="3"/>
  <c r="O47" i="3"/>
  <c r="AD47" i="3" s="1"/>
  <c r="O48" i="3"/>
  <c r="AD48" i="3" s="1"/>
  <c r="O49" i="3"/>
  <c r="O50" i="3"/>
  <c r="AD50" i="3" s="1"/>
  <c r="O51" i="3"/>
  <c r="X51" i="3" s="1"/>
  <c r="O52" i="3"/>
  <c r="O54" i="3"/>
  <c r="O55" i="3"/>
  <c r="O56" i="3"/>
  <c r="O57" i="3"/>
  <c r="O58" i="3"/>
  <c r="O59" i="3"/>
  <c r="O60" i="3"/>
  <c r="O61" i="3"/>
  <c r="O62" i="3"/>
  <c r="O63" i="3"/>
  <c r="O64" i="3"/>
  <c r="O65" i="3"/>
  <c r="O66" i="3"/>
  <c r="O67" i="3"/>
  <c r="O68" i="3"/>
  <c r="O69" i="3"/>
  <c r="O70" i="3"/>
  <c r="O71" i="3"/>
  <c r="O72" i="3"/>
  <c r="O73" i="3"/>
  <c r="O76" i="3"/>
  <c r="O79" i="3"/>
  <c r="O80" i="3"/>
  <c r="O81" i="3"/>
  <c r="O85" i="3"/>
  <c r="O83" i="3"/>
  <c r="O82" i="3"/>
  <c r="O87" i="3"/>
  <c r="O90" i="3"/>
  <c r="O92" i="3"/>
  <c r="O95" i="3"/>
  <c r="O96" i="3"/>
  <c r="O99" i="3"/>
  <c r="O100" i="3"/>
  <c r="O101" i="3"/>
  <c r="X101" i="3" s="1"/>
  <c r="O105" i="3"/>
  <c r="O103" i="3"/>
  <c r="O106" i="3"/>
  <c r="O107" i="3"/>
  <c r="O108" i="3"/>
  <c r="O109" i="3"/>
  <c r="O110" i="3"/>
  <c r="O111" i="3"/>
  <c r="O112" i="3"/>
  <c r="O113" i="3"/>
  <c r="O114" i="3"/>
  <c r="O115" i="3"/>
  <c r="O116" i="3"/>
  <c r="O117" i="3"/>
  <c r="O118" i="3"/>
  <c r="O119" i="3"/>
  <c r="O124" i="3"/>
  <c r="X124" i="3" s="1"/>
  <c r="O125" i="3"/>
  <c r="O126" i="3"/>
  <c r="O127" i="3"/>
  <c r="O128" i="3"/>
  <c r="O129" i="3"/>
  <c r="O130" i="3"/>
  <c r="O131" i="3"/>
  <c r="O132" i="3"/>
  <c r="O133" i="3"/>
  <c r="O135" i="3"/>
  <c r="O136" i="3"/>
  <c r="O137" i="3"/>
  <c r="O140" i="3"/>
  <c r="O142" i="3"/>
  <c r="O143" i="3"/>
  <c r="O144" i="3"/>
  <c r="O146" i="3"/>
  <c r="O147" i="3"/>
  <c r="O149" i="3"/>
  <c r="O150" i="3"/>
  <c r="O157" i="3"/>
  <c r="O159" i="3"/>
  <c r="O160" i="3"/>
  <c r="O161" i="3"/>
  <c r="O162" i="3"/>
  <c r="O163" i="3"/>
  <c r="O164" i="3"/>
  <c r="O165" i="3"/>
  <c r="O166" i="3"/>
  <c r="O171" i="3"/>
  <c r="O172" i="3"/>
  <c r="O173" i="3"/>
  <c r="O175" i="3"/>
  <c r="O177" i="3"/>
  <c r="O179" i="3"/>
  <c r="O181" i="3"/>
  <c r="O182" i="3"/>
  <c r="O183" i="3"/>
  <c r="X183" i="3" s="1"/>
  <c r="O184" i="3"/>
  <c r="O185" i="3"/>
  <c r="O186" i="3"/>
  <c r="X188" i="3"/>
  <c r="O190" i="3"/>
  <c r="X190" i="3" s="1"/>
  <c r="O191" i="3"/>
  <c r="X191" i="3" s="1"/>
  <c r="O193" i="3"/>
  <c r="X193" i="3" s="1"/>
  <c r="O194" i="3"/>
  <c r="O196" i="3"/>
  <c r="O197" i="3"/>
  <c r="O198" i="3"/>
  <c r="X198" i="3" s="1"/>
  <c r="O199" i="3"/>
  <c r="X199" i="3" s="1"/>
  <c r="O202" i="3"/>
  <c r="X202" i="3" s="1"/>
  <c r="O203" i="3"/>
  <c r="O204" i="3"/>
  <c r="O205" i="3"/>
  <c r="X205" i="3" s="1"/>
  <c r="O207" i="3"/>
  <c r="O208" i="3"/>
  <c r="O209" i="3"/>
  <c r="O210" i="3"/>
  <c r="X213" i="3"/>
  <c r="O214" i="3"/>
  <c r="O216" i="3"/>
  <c r="X216" i="3" s="1"/>
  <c r="X217" i="3"/>
  <c r="O219" i="3"/>
  <c r="X219" i="3" s="1"/>
  <c r="X220" i="3"/>
  <c r="O221" i="3"/>
  <c r="O222" i="3"/>
  <c r="O223" i="3"/>
  <c r="X223" i="3" s="1"/>
  <c r="O224" i="3"/>
  <c r="O225" i="3"/>
  <c r="O226" i="3"/>
  <c r="X226" i="3" s="1"/>
  <c r="O228" i="3"/>
  <c r="O229" i="3"/>
  <c r="O230" i="3"/>
  <c r="O231" i="3"/>
  <c r="O232" i="3"/>
  <c r="X232" i="3" s="1"/>
  <c r="O233" i="3"/>
  <c r="O235" i="3"/>
  <c r="X235" i="3" s="1"/>
  <c r="O236" i="3"/>
  <c r="O237" i="3"/>
  <c r="X237" i="3" s="1"/>
  <c r="O238" i="3"/>
  <c r="X239" i="3"/>
  <c r="O240" i="3"/>
  <c r="X240" i="3" s="1"/>
  <c r="O242" i="3"/>
  <c r="O243" i="3"/>
  <c r="X243" i="3" s="1"/>
  <c r="O244" i="3"/>
  <c r="O245" i="3"/>
  <c r="O246" i="3"/>
  <c r="O247" i="3"/>
  <c r="O248" i="3"/>
  <c r="O249" i="3"/>
  <c r="O250" i="3"/>
  <c r="X250" i="3" s="1"/>
  <c r="O251" i="3"/>
  <c r="O252" i="3"/>
  <c r="X252" i="3" s="1"/>
  <c r="X253" i="3"/>
  <c r="X254" i="3"/>
  <c r="O255" i="3"/>
  <c r="X255" i="3" s="1"/>
  <c r="O257" i="3"/>
  <c r="X257" i="3" s="1"/>
  <c r="O258" i="3"/>
  <c r="O259" i="3"/>
  <c r="O261" i="3"/>
  <c r="O262" i="3"/>
  <c r="X262" i="3" s="1"/>
  <c r="O263" i="3"/>
  <c r="X263" i="3" s="1"/>
  <c r="O266" i="3"/>
  <c r="O264" i="3"/>
  <c r="O267" i="3"/>
  <c r="X267" i="3" s="1"/>
  <c r="O268" i="3"/>
  <c r="X269" i="3"/>
  <c r="O270" i="3"/>
  <c r="X270" i="3" s="1"/>
  <c r="O272" i="3"/>
  <c r="X272" i="3" s="1"/>
  <c r="O273" i="3"/>
  <c r="O275" i="3"/>
  <c r="X275" i="3" s="1"/>
  <c r="X277" i="3"/>
  <c r="O281" i="3"/>
  <c r="O283" i="3"/>
  <c r="O284" i="3"/>
  <c r="O285" i="3"/>
  <c r="O286" i="3"/>
  <c r="O287" i="3"/>
  <c r="O288" i="3"/>
  <c r="X288" i="3" s="1"/>
  <c r="O289" i="3"/>
  <c r="O290" i="3"/>
  <c r="X290" i="3" s="1"/>
  <c r="O291" i="3"/>
  <c r="O292" i="3"/>
  <c r="O293" i="3"/>
  <c r="X293" i="3" s="1"/>
  <c r="O294" i="3"/>
  <c r="X294" i="3" s="1"/>
  <c r="O296" i="3"/>
  <c r="X296" i="3" s="1"/>
  <c r="O297" i="3"/>
  <c r="O298" i="3"/>
  <c r="X298" i="3" s="1"/>
  <c r="X299" i="3"/>
  <c r="O300" i="3"/>
  <c r="O301" i="3"/>
  <c r="O302" i="3"/>
  <c r="O303" i="3"/>
  <c r="O304" i="3"/>
  <c r="O305" i="3"/>
  <c r="O307" i="3"/>
  <c r="O308" i="3"/>
  <c r="O310" i="3"/>
  <c r="X310" i="3" s="1"/>
  <c r="O311" i="3"/>
  <c r="X311" i="3" s="1"/>
  <c r="O313" i="3"/>
  <c r="O314" i="3"/>
  <c r="O315" i="3"/>
  <c r="O316" i="3"/>
  <c r="O317" i="3"/>
  <c r="X317" i="3" s="1"/>
  <c r="O318" i="3"/>
  <c r="X318" i="3" s="1"/>
  <c r="O320" i="3"/>
  <c r="X321" i="3"/>
  <c r="O322" i="3"/>
  <c r="O323" i="3"/>
  <c r="X324" i="3"/>
  <c r="O325" i="3"/>
  <c r="O326" i="3"/>
  <c r="X326" i="3" s="1"/>
  <c r="O328" i="3"/>
  <c r="O330" i="3"/>
  <c r="O331" i="3"/>
  <c r="O333" i="3"/>
  <c r="X333" i="3" s="1"/>
  <c r="O334" i="3"/>
  <c r="O335" i="3"/>
  <c r="O336" i="3"/>
  <c r="X336" i="3" s="1"/>
  <c r="X337" i="3"/>
  <c r="O338" i="3"/>
  <c r="O339" i="3"/>
  <c r="O340" i="3"/>
  <c r="X340" i="3" s="1"/>
  <c r="O341" i="3"/>
  <c r="O342" i="3"/>
  <c r="O343" i="3"/>
  <c r="O345" i="3"/>
  <c r="X345" i="3" s="1"/>
  <c r="O346" i="3"/>
  <c r="X346" i="3" s="1"/>
  <c r="O347" i="3"/>
  <c r="O349" i="3"/>
  <c r="O350" i="3"/>
  <c r="X350" i="3" s="1"/>
  <c r="O351" i="3"/>
  <c r="X351" i="3" s="1"/>
  <c r="O352" i="3"/>
  <c r="X352" i="3" s="1"/>
  <c r="O353" i="3"/>
  <c r="O357" i="3"/>
  <c r="O356" i="3"/>
  <c r="O358" i="3"/>
  <c r="O359" i="3"/>
  <c r="O360" i="3"/>
  <c r="X360" i="3" s="1"/>
  <c r="O361" i="3"/>
  <c r="X361" i="3" s="1"/>
  <c r="O362" i="3"/>
  <c r="X362" i="3" s="1"/>
  <c r="O363" i="3"/>
  <c r="X363" i="3" s="1"/>
  <c r="O365" i="3"/>
  <c r="X365" i="3" s="1"/>
  <c r="O364" i="3"/>
  <c r="O366" i="3"/>
  <c r="O367" i="3"/>
  <c r="O368" i="3"/>
  <c r="O369" i="3"/>
  <c r="X369" i="3" s="1"/>
  <c r="O370" i="3"/>
  <c r="X370" i="3" s="1"/>
  <c r="O371" i="3"/>
  <c r="O372" i="3"/>
  <c r="X372" i="3" s="1"/>
  <c r="X373" i="3"/>
  <c r="O374" i="3"/>
  <c r="X374" i="3" s="1"/>
  <c r="O375" i="3"/>
  <c r="X375" i="3" s="1"/>
  <c r="O376" i="3"/>
  <c r="X376" i="3" s="1"/>
  <c r="O377" i="3"/>
  <c r="X377" i="3" s="1"/>
  <c r="O378" i="3"/>
  <c r="X378" i="3" s="1"/>
  <c r="O379" i="3"/>
  <c r="X379" i="3" s="1"/>
  <c r="O380" i="3"/>
  <c r="X380" i="3" s="1"/>
  <c r="O381" i="3"/>
  <c r="X381" i="3" s="1"/>
  <c r="O383" i="3"/>
  <c r="X383" i="3" s="1"/>
  <c r="O384" i="3"/>
  <c r="X384" i="3" s="1"/>
  <c r="O385" i="3"/>
  <c r="X385" i="3" s="1"/>
  <c r="O387" i="3"/>
  <c r="X387" i="3" s="1"/>
  <c r="O388" i="3"/>
  <c r="O389" i="3"/>
  <c r="X390" i="3"/>
  <c r="O392" i="3"/>
  <c r="X392" i="3" s="1"/>
  <c r="O393" i="3"/>
  <c r="X393" i="3" s="1"/>
  <c r="X394" i="3"/>
  <c r="O395" i="3"/>
  <c r="X395" i="3" s="1"/>
  <c r="O396" i="3"/>
  <c r="X396" i="3" s="1"/>
  <c r="O397" i="3"/>
  <c r="O399" i="3"/>
  <c r="X399" i="3" s="1"/>
  <c r="X400" i="3"/>
  <c r="X401" i="3"/>
  <c r="O402" i="3"/>
  <c r="O403" i="3"/>
  <c r="X403" i="3" s="1"/>
  <c r="O404" i="3"/>
  <c r="X404" i="3" s="1"/>
  <c r="O405" i="3"/>
  <c r="O406" i="3"/>
  <c r="O407" i="3"/>
  <c r="O409" i="3"/>
  <c r="O410" i="3"/>
  <c r="O411" i="3"/>
  <c r="O412" i="3"/>
  <c r="X412" i="3" s="1"/>
  <c r="O414" i="3"/>
  <c r="X414" i="3" s="1"/>
  <c r="O419" i="3"/>
  <c r="O421" i="3"/>
  <c r="X421" i="3" s="1"/>
  <c r="O422" i="3"/>
  <c r="X422" i="3" s="1"/>
  <c r="O423" i="3"/>
  <c r="O424" i="3"/>
  <c r="X424" i="3" s="1"/>
  <c r="O425" i="3"/>
  <c r="X425" i="3" s="1"/>
  <c r="O426" i="3"/>
  <c r="O427" i="3"/>
  <c r="X427" i="3" s="1"/>
  <c r="O428" i="3"/>
  <c r="X428" i="3" s="1"/>
  <c r="X429" i="3"/>
  <c r="O430" i="3"/>
  <c r="X430" i="3" s="1"/>
  <c r="O432" i="3"/>
  <c r="O433" i="3"/>
  <c r="O434" i="3"/>
  <c r="X434" i="3" s="1"/>
  <c r="O436" i="3"/>
  <c r="O437" i="3"/>
  <c r="O438" i="3"/>
  <c r="X438" i="3" s="1"/>
  <c r="O439" i="3"/>
  <c r="O440" i="3"/>
  <c r="O441" i="3"/>
  <c r="X442" i="3"/>
  <c r="O444" i="3"/>
  <c r="X444" i="3" s="1"/>
  <c r="O447" i="3"/>
  <c r="O448" i="3"/>
  <c r="O446" i="3"/>
  <c r="O450" i="3"/>
  <c r="X450" i="3" s="1"/>
  <c r="O452" i="3"/>
  <c r="X452" i="3" s="1"/>
  <c r="O454" i="3"/>
  <c r="O455" i="3"/>
  <c r="X455" i="3" s="1"/>
  <c r="O457" i="3"/>
  <c r="X457" i="3" s="1"/>
  <c r="O459" i="3"/>
  <c r="O460" i="3"/>
  <c r="O462" i="3"/>
  <c r="X462" i="3" s="1"/>
  <c r="O463" i="3"/>
  <c r="X463" i="3" s="1"/>
  <c r="O464" i="3"/>
  <c r="O465" i="3"/>
  <c r="X465" i="3" s="1"/>
  <c r="O466" i="3"/>
  <c r="X466" i="3" s="1"/>
  <c r="O467" i="3"/>
  <c r="X467" i="3" s="1"/>
  <c r="O468" i="3"/>
  <c r="X468" i="3" s="1"/>
  <c r="O469" i="3"/>
  <c r="X469" i="3" s="1"/>
  <c r="X470" i="3"/>
  <c r="O471" i="3"/>
  <c r="X472" i="3"/>
  <c r="O473" i="3"/>
  <c r="X473" i="3" s="1"/>
  <c r="O474" i="3"/>
  <c r="X474" i="3" s="1"/>
  <c r="O475" i="3"/>
  <c r="O477" i="3"/>
  <c r="O478" i="3"/>
  <c r="O479" i="3"/>
  <c r="O481" i="3"/>
  <c r="X481" i="3" s="1"/>
  <c r="O482" i="3"/>
  <c r="X482" i="3" s="1"/>
  <c r="O483" i="3"/>
  <c r="X483" i="3" s="1"/>
  <c r="X484" i="3"/>
  <c r="O485" i="3"/>
  <c r="O486" i="3"/>
  <c r="X486" i="3" s="1"/>
  <c r="O487" i="3"/>
  <c r="X487" i="3" s="1"/>
  <c r="O488" i="3"/>
  <c r="X488" i="3" s="1"/>
  <c r="O490" i="3"/>
  <c r="X490" i="3" s="1"/>
  <c r="O492" i="3"/>
  <c r="O493" i="3"/>
  <c r="X493" i="3" s="1"/>
  <c r="O494" i="3"/>
  <c r="X494" i="3" s="1"/>
  <c r="O495" i="3"/>
  <c r="X495" i="3" s="1"/>
  <c r="O496" i="3"/>
  <c r="O497" i="3"/>
  <c r="X497" i="3" s="1"/>
  <c r="O498" i="3"/>
  <c r="O499" i="3"/>
  <c r="O501" i="3"/>
  <c r="X501" i="3" s="1"/>
  <c r="O502" i="3"/>
  <c r="X504" i="3"/>
  <c r="O505" i="3"/>
  <c r="O506" i="3"/>
  <c r="O508" i="3"/>
  <c r="O511" i="3"/>
  <c r="O513" i="3"/>
  <c r="X513" i="3" s="1"/>
  <c r="O514" i="3"/>
  <c r="X514" i="3" s="1"/>
  <c r="X516" i="3"/>
  <c r="O517" i="3"/>
  <c r="O518" i="3"/>
  <c r="O519" i="3"/>
  <c r="X519" i="3" s="1"/>
  <c r="O520" i="3"/>
  <c r="O521" i="3"/>
  <c r="O523" i="3"/>
  <c r="X523" i="3" s="1"/>
  <c r="O525" i="3"/>
  <c r="X525" i="3" s="1"/>
  <c r="O526" i="3"/>
  <c r="X526" i="3" s="1"/>
  <c r="O527" i="3"/>
  <c r="X527" i="3" s="1"/>
  <c r="O528" i="3"/>
  <c r="O530" i="3"/>
  <c r="O532" i="3"/>
  <c r="X532" i="3" s="1"/>
  <c r="O533" i="3"/>
  <c r="O534" i="3"/>
  <c r="O535" i="3"/>
  <c r="O537" i="3"/>
  <c r="X537" i="3" s="1"/>
  <c r="O538" i="3"/>
  <c r="X538" i="3" s="1"/>
  <c r="O539" i="3"/>
  <c r="X539" i="3" s="1"/>
  <c r="O540" i="3"/>
  <c r="X540" i="3" s="1"/>
  <c r="O541" i="3"/>
  <c r="O542" i="3"/>
  <c r="X542" i="3" s="1"/>
  <c r="O544" i="3"/>
  <c r="X544" i="3" s="1"/>
  <c r="O545" i="3"/>
  <c r="X545" i="3" s="1"/>
  <c r="O546" i="3"/>
  <c r="O547" i="3"/>
  <c r="X547" i="3" s="1"/>
  <c r="O548" i="3"/>
  <c r="O549" i="3"/>
  <c r="X549" i="3" s="1"/>
  <c r="O550" i="3"/>
  <c r="X550" i="3" s="1"/>
  <c r="O551" i="3"/>
  <c r="X551" i="3" s="1"/>
  <c r="O558" i="3"/>
  <c r="O553" i="3"/>
  <c r="X553" i="3" s="1"/>
  <c r="O554" i="3"/>
  <c r="O556" i="3"/>
  <c r="O557" i="3"/>
  <c r="X557" i="3" s="1"/>
  <c r="O555" i="3"/>
  <c r="O559" i="3"/>
  <c r="O560" i="3"/>
  <c r="O561" i="3"/>
  <c r="X561" i="3" s="1"/>
  <c r="X562" i="3"/>
  <c r="O563" i="3"/>
  <c r="X563" i="3" s="1"/>
  <c r="O564" i="3"/>
  <c r="O566" i="3"/>
  <c r="O567" i="3"/>
  <c r="O568" i="3"/>
  <c r="X568" i="3" s="1"/>
  <c r="O569" i="3"/>
  <c r="O571" i="3"/>
  <c r="X571" i="3" s="1"/>
  <c r="O572" i="3"/>
  <c r="X572" i="3" s="1"/>
  <c r="X573" i="3"/>
  <c r="O574" i="3"/>
  <c r="X574" i="3" s="1"/>
  <c r="O575" i="3"/>
  <c r="X575" i="3" s="1"/>
  <c r="O576" i="3"/>
  <c r="X576" i="3" s="1"/>
  <c r="O577" i="3"/>
  <c r="X577" i="3" s="1"/>
  <c r="O578" i="3"/>
  <c r="X578" i="3" s="1"/>
  <c r="X579" i="3"/>
  <c r="O580" i="3"/>
  <c r="X580" i="3" s="1"/>
  <c r="O582" i="3"/>
  <c r="X582" i="3" s="1"/>
  <c r="O583" i="3"/>
  <c r="O584" i="3"/>
  <c r="X584" i="3" s="1"/>
  <c r="O586" i="3"/>
  <c r="X586" i="3" s="1"/>
  <c r="O587" i="3"/>
  <c r="X587" i="3" s="1"/>
  <c r="O588" i="3"/>
  <c r="X588" i="3" s="1"/>
  <c r="O589" i="3"/>
  <c r="X589" i="3" s="1"/>
  <c r="O590" i="3"/>
  <c r="O591" i="3"/>
  <c r="X593" i="3"/>
  <c r="O594" i="3"/>
  <c r="X594" i="3" s="1"/>
  <c r="O595" i="3"/>
  <c r="X596" i="3"/>
  <c r="O597" i="3"/>
  <c r="X597" i="3" s="1"/>
  <c r="O598" i="3"/>
  <c r="X598" i="3" s="1"/>
  <c r="O599" i="3"/>
  <c r="X599" i="3" s="1"/>
  <c r="O600" i="3"/>
  <c r="X600" i="3" s="1"/>
  <c r="O601" i="3"/>
  <c r="X601" i="3" s="1"/>
  <c r="O603" i="3"/>
  <c r="O604" i="3"/>
  <c r="X604" i="3" s="1"/>
  <c r="O606" i="3"/>
  <c r="X606" i="3" s="1"/>
  <c r="O608" i="3"/>
  <c r="X608" i="3" s="1"/>
  <c r="X609" i="3"/>
  <c r="O611" i="3"/>
  <c r="X611" i="3" s="1"/>
  <c r="X612" i="3"/>
  <c r="O613" i="3"/>
  <c r="X613" i="3" s="1"/>
  <c r="O614" i="3"/>
  <c r="X614" i="3" s="1"/>
  <c r="O617" i="3"/>
  <c r="O618" i="3"/>
  <c r="O619" i="3"/>
  <c r="X619" i="3" s="1"/>
  <c r="O620" i="3"/>
  <c r="X620" i="3" s="1"/>
  <c r="O621" i="3"/>
  <c r="X621" i="3" s="1"/>
  <c r="O622" i="3"/>
  <c r="X622" i="3" s="1"/>
  <c r="O623" i="3"/>
  <c r="O625" i="3"/>
  <c r="X625" i="3" s="1"/>
  <c r="O627" i="3"/>
  <c r="O628" i="3"/>
  <c r="O629" i="3"/>
  <c r="X629" i="3" s="1"/>
  <c r="O630" i="3"/>
  <c r="O631" i="3"/>
  <c r="X631" i="3" s="1"/>
  <c r="O633" i="3"/>
  <c r="O635" i="3"/>
  <c r="O636" i="3"/>
  <c r="O637" i="3"/>
  <c r="O638" i="3"/>
  <c r="O639" i="3"/>
  <c r="O640" i="3"/>
  <c r="O642" i="3"/>
  <c r="O643" i="3"/>
  <c r="O644" i="3"/>
  <c r="O646" i="3"/>
  <c r="O647" i="3"/>
  <c r="X647" i="3" s="1"/>
  <c r="O650" i="3"/>
  <c r="O649" i="3"/>
  <c r="O651" i="3"/>
  <c r="O652" i="3"/>
  <c r="O654" i="3"/>
  <c r="O655" i="3"/>
  <c r="X655" i="3" s="1"/>
  <c r="O656" i="3"/>
  <c r="O657" i="3"/>
  <c r="O659" i="3"/>
  <c r="O660" i="3"/>
  <c r="O661" i="3"/>
  <c r="O664" i="3"/>
  <c r="O667" i="3"/>
  <c r="O668" i="3"/>
  <c r="O670" i="3"/>
  <c r="O671" i="3"/>
  <c r="O672" i="3"/>
  <c r="O673" i="3"/>
  <c r="O674" i="3"/>
  <c r="O675" i="3"/>
  <c r="O676" i="3"/>
  <c r="O677" i="3"/>
  <c r="O678" i="3"/>
  <c r="O679" i="3"/>
  <c r="O680" i="3"/>
  <c r="O682" i="3"/>
  <c r="O684" i="3"/>
  <c r="O686" i="3"/>
  <c r="O687" i="3"/>
  <c r="O688" i="3"/>
  <c r="O689" i="3"/>
  <c r="O690" i="3"/>
  <c r="O691" i="3"/>
  <c r="O692" i="3"/>
  <c r="O693" i="3"/>
  <c r="O694" i="3"/>
  <c r="O695" i="3"/>
  <c r="O696" i="3"/>
  <c r="O697" i="3"/>
  <c r="O698" i="3"/>
  <c r="X698" i="3" s="1"/>
  <c r="O699" i="3"/>
  <c r="O700" i="3"/>
  <c r="O702" i="3"/>
  <c r="X702" i="3" s="1"/>
  <c r="O703" i="3"/>
  <c r="O704" i="3"/>
  <c r="O705" i="3"/>
  <c r="O706" i="3"/>
  <c r="O707" i="3"/>
  <c r="O709" i="3"/>
  <c r="O710" i="3"/>
  <c r="O712" i="3"/>
  <c r="O713" i="3"/>
  <c r="O714" i="3"/>
  <c r="O715" i="3"/>
  <c r="O716" i="3"/>
  <c r="O717" i="3"/>
  <c r="O718" i="3"/>
  <c r="O719" i="3"/>
  <c r="O720" i="3"/>
  <c r="O721" i="3"/>
  <c r="O722" i="3"/>
  <c r="O723" i="3"/>
  <c r="O724" i="3"/>
  <c r="O726" i="3"/>
  <c r="O727" i="3"/>
  <c r="O728" i="3"/>
  <c r="O729" i="3"/>
  <c r="O730" i="3"/>
  <c r="O731" i="3"/>
  <c r="O733" i="3"/>
  <c r="O734" i="3"/>
  <c r="O735" i="3"/>
  <c r="O736" i="3"/>
  <c r="O737" i="3"/>
  <c r="O738" i="3"/>
  <c r="O739" i="3"/>
  <c r="O740" i="3"/>
  <c r="O741" i="3"/>
  <c r="O742" i="3"/>
  <c r="O743" i="3"/>
  <c r="O744" i="3"/>
  <c r="O745" i="3"/>
  <c r="O746" i="3"/>
  <c r="O747" i="3"/>
  <c r="O751" i="3"/>
  <c r="O752" i="3"/>
  <c r="O753" i="3"/>
  <c r="O755" i="3"/>
  <c r="O756" i="3"/>
  <c r="O758" i="3"/>
  <c r="O759" i="3"/>
  <c r="O760" i="3"/>
  <c r="O763" i="3"/>
  <c r="X763" i="3" s="1"/>
  <c r="O765" i="3"/>
  <c r="O766" i="3"/>
  <c r="O769" i="3"/>
  <c r="O773" i="3"/>
  <c r="O774" i="3"/>
  <c r="O777" i="3"/>
  <c r="O776" i="3"/>
  <c r="O778" i="3"/>
  <c r="O783" i="3"/>
  <c r="O781" i="3"/>
  <c r="O785" i="3"/>
  <c r="O786" i="3"/>
  <c r="O787" i="3"/>
  <c r="O788" i="3"/>
  <c r="X788" i="3" s="1"/>
  <c r="O800" i="3"/>
  <c r="O790" i="3"/>
  <c r="X790" i="3" s="1"/>
  <c r="O791" i="3"/>
  <c r="X791" i="3" s="1"/>
  <c r="O792" i="3"/>
  <c r="O793" i="3"/>
  <c r="O794" i="3"/>
  <c r="X794" i="3" s="1"/>
  <c r="O795" i="3"/>
  <c r="O796" i="3"/>
  <c r="X796" i="3" s="1"/>
  <c r="O797" i="3"/>
  <c r="X797" i="3" s="1"/>
  <c r="O798" i="3"/>
  <c r="X798" i="3" s="1"/>
  <c r="AD3" i="3"/>
  <c r="O4" i="3"/>
  <c r="O5" i="3"/>
  <c r="AD5" i="3" s="1"/>
  <c r="O8" i="3"/>
  <c r="O9" i="3"/>
  <c r="O10" i="3"/>
  <c r="AD10" i="3" s="1"/>
  <c r="I6" i="3"/>
  <c r="I9" i="3"/>
  <c r="I10" i="3"/>
  <c r="I11" i="3"/>
  <c r="I15" i="3"/>
  <c r="I16" i="3"/>
  <c r="I17" i="3"/>
  <c r="I18" i="3"/>
  <c r="I21" i="3"/>
  <c r="I22" i="3"/>
  <c r="I23" i="3"/>
  <c r="I24" i="3"/>
  <c r="I25" i="3"/>
  <c r="I26" i="3"/>
  <c r="I27" i="3"/>
  <c r="I28" i="3"/>
  <c r="I29" i="3"/>
  <c r="I30" i="3"/>
  <c r="I31" i="3"/>
  <c r="I33" i="3"/>
  <c r="I34" i="3"/>
  <c r="I32" i="3"/>
  <c r="I36" i="3"/>
  <c r="I37" i="3"/>
  <c r="I38" i="3"/>
  <c r="I41" i="3"/>
  <c r="I43" i="3"/>
  <c r="I44" i="3"/>
  <c r="I48" i="3"/>
  <c r="I51" i="3"/>
  <c r="I53" i="3"/>
  <c r="I58" i="3"/>
  <c r="I59" i="3"/>
  <c r="I60" i="3"/>
  <c r="I61" i="3"/>
  <c r="I62" i="3"/>
  <c r="I63" i="3"/>
  <c r="I66" i="3"/>
  <c r="I68" i="3"/>
  <c r="I70" i="3"/>
  <c r="I72" i="3"/>
  <c r="I74" i="3"/>
  <c r="I77" i="3"/>
  <c r="I80" i="3"/>
  <c r="I85" i="3"/>
  <c r="I83" i="3"/>
  <c r="I86" i="3"/>
  <c r="I89" i="3"/>
  <c r="I90" i="3"/>
  <c r="I91" i="3"/>
  <c r="I92" i="3"/>
  <c r="I93" i="3"/>
  <c r="I94" i="3"/>
  <c r="I95" i="3"/>
  <c r="I97" i="3"/>
  <c r="I99" i="3"/>
  <c r="I100" i="3"/>
  <c r="I101" i="3"/>
  <c r="I105" i="3"/>
  <c r="I103" i="3"/>
  <c r="I104" i="3"/>
  <c r="I107" i="3"/>
  <c r="I108" i="3"/>
  <c r="I113" i="3"/>
  <c r="I114" i="3"/>
  <c r="I115" i="3"/>
  <c r="I116" i="3"/>
  <c r="I117" i="3"/>
  <c r="I118" i="3"/>
  <c r="I119" i="3"/>
  <c r="I120" i="3"/>
  <c r="I121" i="3"/>
  <c r="I123" i="3"/>
  <c r="I125" i="3"/>
  <c r="I129" i="3"/>
  <c r="I133" i="3"/>
  <c r="I134" i="3"/>
  <c r="I135" i="3"/>
  <c r="I141" i="3"/>
  <c r="I144" i="3"/>
  <c r="I145" i="3"/>
  <c r="I149" i="3"/>
  <c r="I150" i="3"/>
  <c r="I151" i="3"/>
  <c r="I153" i="3"/>
  <c r="I152" i="3"/>
  <c r="I156" i="3"/>
  <c r="I157" i="3"/>
  <c r="I159" i="3"/>
  <c r="I160" i="3"/>
  <c r="I162" i="3"/>
  <c r="I164" i="3"/>
  <c r="I170" i="3"/>
  <c r="I172" i="3"/>
  <c r="I173" i="3"/>
  <c r="I175" i="3"/>
  <c r="I178" i="3"/>
  <c r="I180" i="3"/>
  <c r="I182" i="3"/>
  <c r="I183" i="3"/>
  <c r="I186" i="3"/>
  <c r="I187" i="3"/>
  <c r="I189" i="3"/>
  <c r="I190" i="3"/>
  <c r="I191" i="3"/>
  <c r="I193" i="3"/>
  <c r="I194" i="3"/>
  <c r="I197" i="3"/>
  <c r="I204" i="3"/>
  <c r="I205" i="3"/>
  <c r="I206" i="3"/>
  <c r="I207" i="3"/>
  <c r="I209" i="3"/>
  <c r="I210" i="3"/>
  <c r="I212" i="3"/>
  <c r="I214" i="3"/>
  <c r="I216" i="3"/>
  <c r="I217" i="3"/>
  <c r="I218" i="3"/>
  <c r="I222" i="3"/>
  <c r="I224" i="3"/>
  <c r="I225" i="3"/>
  <c r="I226" i="3"/>
  <c r="I234" i="3"/>
  <c r="I236" i="3"/>
  <c r="I240" i="3"/>
  <c r="I241" i="3"/>
  <c r="I243" i="3"/>
  <c r="I252" i="3"/>
  <c r="I256" i="3"/>
  <c r="I262" i="3"/>
  <c r="I263" i="3"/>
  <c r="I265" i="3"/>
  <c r="I266" i="3"/>
  <c r="I264" i="3"/>
  <c r="I270" i="3"/>
  <c r="I271" i="3"/>
  <c r="I273" i="3"/>
  <c r="I278" i="3"/>
  <c r="I280" i="3"/>
  <c r="I282" i="3"/>
  <c r="I281" i="3"/>
  <c r="I284" i="3"/>
  <c r="I285" i="3"/>
  <c r="I288" i="3"/>
  <c r="I290" i="3"/>
  <c r="I292" i="3"/>
  <c r="I293" i="3"/>
  <c r="I294" i="3"/>
  <c r="I298" i="3"/>
  <c r="I299" i="3"/>
  <c r="I303" i="3"/>
  <c r="I307" i="3"/>
  <c r="I308" i="3"/>
  <c r="I310" i="3"/>
  <c r="I311" i="3"/>
  <c r="I312" i="3"/>
  <c r="I313" i="3"/>
  <c r="I315" i="3"/>
  <c r="I316" i="3"/>
  <c r="I317" i="3"/>
  <c r="I318" i="3"/>
  <c r="I322" i="3"/>
  <c r="I325" i="3"/>
  <c r="I326" i="3"/>
  <c r="I330" i="3"/>
  <c r="I331" i="3"/>
  <c r="I333" i="3"/>
  <c r="I335" i="3"/>
  <c r="I336" i="3"/>
  <c r="I337" i="3"/>
  <c r="I338" i="3"/>
  <c r="I339" i="3"/>
  <c r="I340" i="3"/>
  <c r="I342" i="3"/>
  <c r="I344" i="3"/>
  <c r="I345" i="3"/>
  <c r="I346" i="3"/>
  <c r="I347" i="3"/>
  <c r="I348" i="3"/>
  <c r="I349" i="3"/>
  <c r="I350" i="3"/>
  <c r="I351" i="3"/>
  <c r="I352" i="3"/>
  <c r="I353" i="3"/>
  <c r="I354" i="3"/>
  <c r="I357" i="3"/>
  <c r="I356" i="3"/>
  <c r="I355" i="3"/>
  <c r="I358" i="3"/>
  <c r="I360" i="3"/>
  <c r="I361" i="3"/>
  <c r="I362" i="3"/>
  <c r="I363" i="3"/>
  <c r="I365" i="3"/>
  <c r="I364" i="3"/>
  <c r="I366" i="3"/>
  <c r="I367" i="3"/>
  <c r="I368" i="3"/>
  <c r="I369" i="3"/>
  <c r="I370" i="3"/>
  <c r="I371" i="3"/>
  <c r="I372" i="3"/>
  <c r="I374" i="3"/>
  <c r="I375" i="3"/>
  <c r="I376" i="3"/>
  <c r="I377" i="3"/>
  <c r="I378" i="3"/>
  <c r="I379" i="3"/>
  <c r="I380" i="3"/>
  <c r="I381" i="3"/>
  <c r="I382" i="3"/>
  <c r="I383" i="3"/>
  <c r="I384" i="3"/>
  <c r="I385" i="3"/>
  <c r="I386" i="3"/>
  <c r="I387" i="3"/>
  <c r="I389" i="3"/>
  <c r="I391" i="3"/>
  <c r="I392" i="3"/>
  <c r="I393" i="3"/>
  <c r="I395" i="3"/>
  <c r="I396" i="3"/>
  <c r="I398" i="3"/>
  <c r="I399" i="3"/>
  <c r="I402" i="3"/>
  <c r="I404" i="3"/>
  <c r="I405" i="3"/>
  <c r="I406" i="3"/>
  <c r="I409" i="3"/>
  <c r="I408" i="3"/>
  <c r="I410" i="3"/>
  <c r="I411" i="3"/>
  <c r="I412" i="3"/>
  <c r="I413" i="3"/>
  <c r="I414" i="3"/>
  <c r="I415" i="3"/>
  <c r="I416" i="3"/>
  <c r="I420" i="3"/>
  <c r="I417" i="3"/>
  <c r="I418" i="3"/>
  <c r="I421" i="3"/>
  <c r="I422" i="3"/>
  <c r="I424" i="3"/>
  <c r="I425" i="3"/>
  <c r="I427" i="3"/>
  <c r="I428" i="3"/>
  <c r="I429" i="3"/>
  <c r="I434" i="3"/>
  <c r="I436" i="3"/>
  <c r="I437" i="3"/>
  <c r="I438" i="3"/>
  <c r="I441" i="3"/>
  <c r="I443" i="3"/>
  <c r="I444" i="3"/>
  <c r="I449" i="3"/>
  <c r="I448" i="3"/>
  <c r="I446" i="3"/>
  <c r="I450" i="3"/>
  <c r="I451" i="3"/>
  <c r="I452" i="3"/>
  <c r="I453" i="3"/>
  <c r="I458" i="3"/>
  <c r="I456" i="3"/>
  <c r="I457" i="3"/>
  <c r="I461" i="3"/>
  <c r="I460" i="3"/>
  <c r="I463" i="3"/>
  <c r="I465" i="3"/>
  <c r="I468" i="3"/>
  <c r="I476" i="3"/>
  <c r="I480" i="3"/>
  <c r="I482" i="3"/>
  <c r="I491" i="3"/>
  <c r="I490" i="3"/>
  <c r="I489" i="3"/>
  <c r="I492" i="3"/>
  <c r="I495" i="3"/>
  <c r="I499" i="3"/>
  <c r="I500" i="3"/>
  <c r="I503" i="3"/>
  <c r="I507" i="3"/>
  <c r="I509" i="3"/>
  <c r="I510" i="3"/>
  <c r="I512" i="3"/>
  <c r="I513" i="3"/>
  <c r="I515" i="3"/>
  <c r="I517" i="3"/>
  <c r="I519" i="3"/>
  <c r="I521" i="3"/>
  <c r="I524" i="3"/>
  <c r="I529" i="3"/>
  <c r="I532" i="3"/>
  <c r="I540" i="3"/>
  <c r="I542" i="3"/>
  <c r="I543" i="3"/>
  <c r="I547" i="3"/>
  <c r="I558" i="3"/>
  <c r="I556" i="3"/>
  <c r="I552" i="3"/>
  <c r="I555" i="3"/>
  <c r="I559" i="3"/>
  <c r="I560" i="3"/>
  <c r="I562" i="3"/>
  <c r="I563" i="3"/>
  <c r="I564" i="3"/>
  <c r="I565" i="3"/>
  <c r="I570" i="3"/>
  <c r="I571" i="3"/>
  <c r="I572" i="3"/>
  <c r="I575" i="3"/>
  <c r="I576" i="3"/>
  <c r="I577" i="3"/>
  <c r="I581" i="3"/>
  <c r="I584" i="3"/>
  <c r="I585" i="3"/>
  <c r="I587" i="3"/>
  <c r="I590" i="3"/>
  <c r="I592" i="3"/>
  <c r="I603" i="3"/>
  <c r="I605" i="3"/>
  <c r="I607" i="3"/>
  <c r="I615" i="3"/>
  <c r="I616" i="3"/>
  <c r="I618" i="3"/>
  <c r="I620" i="3"/>
  <c r="I621" i="3"/>
  <c r="I624" i="3"/>
  <c r="I623" i="3"/>
  <c r="I627" i="3"/>
  <c r="I626" i="3"/>
  <c r="I628" i="3"/>
  <c r="I629" i="3"/>
  <c r="I632" i="3"/>
  <c r="I634" i="3"/>
  <c r="I636" i="3"/>
  <c r="I638" i="3"/>
  <c r="I639" i="3"/>
  <c r="I641" i="3"/>
  <c r="I644" i="3"/>
  <c r="I645" i="3"/>
  <c r="I646" i="3"/>
  <c r="I650" i="3"/>
  <c r="I648" i="3"/>
  <c r="I653" i="3"/>
  <c r="I658" i="3"/>
  <c r="I659" i="3"/>
  <c r="I662" i="3"/>
  <c r="I663" i="3"/>
  <c r="I665" i="3"/>
  <c r="I666" i="3"/>
  <c r="I670" i="3"/>
  <c r="I672" i="3"/>
  <c r="I673" i="3"/>
  <c r="I675" i="3"/>
  <c r="I677" i="3"/>
  <c r="I681" i="3"/>
  <c r="I686" i="3"/>
  <c r="I687" i="3"/>
  <c r="I690" i="3"/>
  <c r="I692" i="3"/>
  <c r="I693" i="3"/>
  <c r="I699" i="3"/>
  <c r="I701" i="3"/>
  <c r="I702" i="3"/>
  <c r="I703" i="3"/>
  <c r="I704" i="3"/>
  <c r="I713" i="3"/>
  <c r="I714" i="3"/>
  <c r="I716" i="3"/>
  <c r="I717" i="3"/>
  <c r="I718" i="3"/>
  <c r="I720" i="3"/>
  <c r="I721" i="3"/>
  <c r="I725" i="3"/>
  <c r="I726" i="3"/>
  <c r="I731" i="3"/>
  <c r="I732" i="3"/>
  <c r="I733" i="3"/>
  <c r="I736" i="3"/>
  <c r="I738" i="3"/>
  <c r="I741" i="3"/>
  <c r="I742" i="3"/>
  <c r="I743" i="3"/>
  <c r="I748" i="3"/>
  <c r="I749" i="3"/>
  <c r="I750" i="3"/>
  <c r="I751" i="3"/>
  <c r="I752" i="3"/>
  <c r="I754" i="3"/>
  <c r="I755" i="3"/>
  <c r="I757" i="3"/>
  <c r="I758" i="3"/>
  <c r="I759" i="3"/>
  <c r="I762" i="3"/>
  <c r="I764" i="3"/>
  <c r="I771" i="3"/>
  <c r="I766" i="3"/>
  <c r="I767" i="3"/>
  <c r="I768" i="3"/>
  <c r="I772" i="3"/>
  <c r="I775" i="3"/>
  <c r="I777" i="3"/>
  <c r="I776" i="3"/>
  <c r="I780" i="3"/>
  <c r="I782" i="3"/>
  <c r="I783" i="3"/>
  <c r="I784" i="3"/>
  <c r="I789" i="3"/>
  <c r="I799" i="3"/>
  <c r="I785" i="3"/>
  <c r="I800" i="3"/>
  <c r="I794" i="3"/>
  <c r="I796" i="3"/>
  <c r="I797" i="3"/>
  <c r="I798" i="3"/>
  <c r="I5" i="3"/>
  <c r="I7" i="3"/>
  <c r="AB61" i="3"/>
  <c r="BZ43" i="3"/>
  <c r="AJ58" i="3"/>
  <c r="AJ59" i="3"/>
  <c r="BP3" i="3"/>
  <c r="BP5" i="3"/>
  <c r="BP7" i="3"/>
  <c r="BP6" i="3"/>
  <c r="BP9" i="3"/>
  <c r="BP10" i="3"/>
  <c r="BP11" i="3"/>
  <c r="BP12" i="3"/>
  <c r="BP13" i="3"/>
  <c r="BP15" i="3"/>
  <c r="BP16" i="3"/>
  <c r="BP17" i="3"/>
  <c r="BP18" i="3"/>
  <c r="BP19" i="3"/>
  <c r="BP21" i="3"/>
  <c r="BP22" i="3"/>
  <c r="BP23" i="3"/>
  <c r="BP24" i="3"/>
  <c r="BP25" i="3"/>
  <c r="BP26" i="3"/>
  <c r="BP27" i="3"/>
  <c r="BP28" i="3"/>
  <c r="BP29" i="3"/>
  <c r="BP30" i="3"/>
  <c r="BP31" i="3"/>
  <c r="BP33" i="3"/>
  <c r="BP34" i="3"/>
  <c r="BP32" i="3"/>
  <c r="BP35" i="3"/>
  <c r="BP36" i="3"/>
  <c r="BP37" i="3"/>
  <c r="BP38" i="3"/>
  <c r="BP39" i="3"/>
  <c r="BP41" i="3"/>
  <c r="BP43" i="3"/>
  <c r="BP44" i="3"/>
  <c r="BP45" i="3"/>
  <c r="BP46" i="3"/>
  <c r="BP48" i="3"/>
  <c r="BP49" i="3"/>
  <c r="BP50" i="3"/>
  <c r="BP51" i="3"/>
  <c r="BP52" i="3"/>
  <c r="BP53" i="3"/>
  <c r="BP55" i="3"/>
  <c r="BP56" i="3"/>
  <c r="BP57" i="3"/>
  <c r="BP58" i="3"/>
  <c r="BP59" i="3"/>
  <c r="BP60" i="3"/>
  <c r="BP61" i="3"/>
  <c r="BP62" i="3"/>
  <c r="BP63" i="3"/>
  <c r="BP64" i="3"/>
  <c r="BP65" i="3"/>
  <c r="BP66" i="3"/>
  <c r="BP67" i="3"/>
  <c r="BP68" i="3"/>
  <c r="BP69" i="3"/>
  <c r="BP70" i="3"/>
  <c r="BP71" i="3"/>
  <c r="BP72" i="3"/>
  <c r="BP73" i="3"/>
  <c r="BP74" i="3"/>
  <c r="BP75" i="3"/>
  <c r="BP76" i="3"/>
  <c r="BP77" i="3"/>
  <c r="BP78" i="3"/>
  <c r="BP79" i="3"/>
  <c r="BP80" i="3"/>
  <c r="BP85" i="3"/>
  <c r="BP83" i="3"/>
  <c r="BP84" i="3"/>
  <c r="BP82" i="3"/>
  <c r="BP86" i="3"/>
  <c r="BP87" i="3"/>
  <c r="BP88" i="3"/>
  <c r="BP89" i="3"/>
  <c r="BP90" i="3"/>
  <c r="BP91" i="3"/>
  <c r="BP92" i="3"/>
  <c r="BP93" i="3"/>
  <c r="BP94" i="3"/>
  <c r="BP95" i="3"/>
  <c r="BP97" i="3"/>
  <c r="BP98" i="3"/>
  <c r="BP99" i="3"/>
  <c r="BP100" i="3"/>
  <c r="BP101" i="3"/>
  <c r="BP102" i="3"/>
  <c r="BP105" i="3"/>
  <c r="BP103" i="3"/>
  <c r="BP104" i="3"/>
  <c r="BP106" i="3"/>
  <c r="BP107" i="3"/>
  <c r="BP108" i="3"/>
  <c r="BP109" i="3"/>
  <c r="BP110" i="3"/>
  <c r="BP111" i="3"/>
  <c r="BP113" i="3"/>
  <c r="BP114" i="3"/>
  <c r="BP115" i="3"/>
  <c r="BP116" i="3"/>
  <c r="BP117" i="3"/>
  <c r="BP118" i="3"/>
  <c r="BP119" i="3"/>
  <c r="BP120" i="3"/>
  <c r="BP121" i="3"/>
  <c r="BP122" i="3"/>
  <c r="BP123" i="3"/>
  <c r="BP124" i="3"/>
  <c r="BP125" i="3"/>
  <c r="BP126" i="3"/>
  <c r="BP127" i="3"/>
  <c r="BP128" i="3"/>
  <c r="BP129" i="3"/>
  <c r="BP130" i="3"/>
  <c r="BP131" i="3"/>
  <c r="BP132" i="3"/>
  <c r="BP133" i="3"/>
  <c r="BP134" i="3"/>
  <c r="BP135" i="3"/>
  <c r="BP136" i="3"/>
  <c r="BP138" i="3"/>
  <c r="BP139" i="3"/>
  <c r="BP140" i="3"/>
  <c r="BP141" i="3"/>
  <c r="BP142" i="3"/>
  <c r="BP143" i="3"/>
  <c r="BP144" i="3"/>
  <c r="BP145" i="3"/>
  <c r="BP146" i="3"/>
  <c r="BP147" i="3"/>
  <c r="BP148" i="3"/>
  <c r="BP149" i="3"/>
  <c r="BP150" i="3"/>
  <c r="BP151" i="3"/>
  <c r="BP153" i="3"/>
  <c r="BP152"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7" i="3"/>
  <c r="BP208" i="3"/>
  <c r="BP209" i="3"/>
  <c r="BP210" i="3"/>
  <c r="BP211" i="3"/>
  <c r="BP212" i="3"/>
  <c r="BP214" i="3"/>
  <c r="BP215" i="3"/>
  <c r="BP216" i="3"/>
  <c r="BP217" i="3"/>
  <c r="BP218" i="3"/>
  <c r="BP219" i="3"/>
  <c r="BP220" i="3"/>
  <c r="BP221" i="3"/>
  <c r="BP222" i="3"/>
  <c r="BP223" i="3"/>
  <c r="BP224" i="3"/>
  <c r="BP225" i="3"/>
  <c r="BP226" i="3"/>
  <c r="BP227" i="3"/>
  <c r="BP229" i="3"/>
  <c r="BP230" i="3"/>
  <c r="BP232" i="3"/>
  <c r="BP233" i="3"/>
  <c r="BP234"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5" i="3"/>
  <c r="BP266" i="3"/>
  <c r="BP264" i="3"/>
  <c r="BP267" i="3"/>
  <c r="BP268" i="3"/>
  <c r="BP269" i="3"/>
  <c r="BP270" i="3"/>
  <c r="BP271" i="3"/>
  <c r="BP272" i="3"/>
  <c r="BP273" i="3"/>
  <c r="BP274" i="3"/>
  <c r="BP275" i="3"/>
  <c r="BP276" i="3"/>
  <c r="BP277" i="3"/>
  <c r="BP278" i="3"/>
  <c r="BP280" i="3"/>
  <c r="BP282" i="3"/>
  <c r="BP281" i="3"/>
  <c r="BP279" i="3"/>
  <c r="BP283" i="3"/>
  <c r="BP284" i="3"/>
  <c r="BP285" i="3"/>
  <c r="BP286" i="3"/>
  <c r="BP287" i="3"/>
  <c r="BP288" i="3"/>
  <c r="BP289" i="3"/>
  <c r="BP290" i="3"/>
  <c r="BP291" i="3"/>
  <c r="BP292" i="3"/>
  <c r="BP293" i="3"/>
  <c r="BP295" i="3"/>
  <c r="BP294" i="3"/>
  <c r="BP296" i="3"/>
  <c r="BP297" i="3"/>
  <c r="BP298" i="3"/>
  <c r="BP299" i="3"/>
  <c r="BP300" i="3"/>
  <c r="BP301" i="3"/>
  <c r="BP302" i="3"/>
  <c r="BP303" i="3"/>
  <c r="BP304" i="3"/>
  <c r="BP305" i="3"/>
  <c r="BP306" i="3"/>
  <c r="BP307" i="3"/>
  <c r="BP308" i="3"/>
  <c r="BP309" i="3"/>
  <c r="BP310" i="3"/>
  <c r="BP311" i="3"/>
  <c r="BP312" i="3"/>
  <c r="BP313" i="3"/>
  <c r="BP314" i="3"/>
  <c r="BP315" i="3"/>
  <c r="BP316" i="3"/>
  <c r="BP317" i="3"/>
  <c r="BP318" i="3"/>
  <c r="BP319" i="3"/>
  <c r="BP320" i="3"/>
  <c r="BP321" i="3"/>
  <c r="BP322" i="3"/>
  <c r="BP323" i="3"/>
  <c r="BP324" i="3"/>
  <c r="BP325" i="3"/>
  <c r="BP326" i="3"/>
  <c r="BP327" i="3"/>
  <c r="BP328" i="3"/>
  <c r="BP329" i="3"/>
  <c r="BP330" i="3"/>
  <c r="BP331" i="3"/>
  <c r="BP332" i="3"/>
  <c r="BP333" i="3"/>
  <c r="BP334" i="3"/>
  <c r="BP335" i="3"/>
  <c r="BP336" i="3"/>
  <c r="BP337" i="3"/>
  <c r="BP338" i="3"/>
  <c r="BP339" i="3"/>
  <c r="BP340" i="3"/>
  <c r="BP341" i="3"/>
  <c r="BP342" i="3"/>
  <c r="BP343" i="3"/>
  <c r="BP344" i="3"/>
  <c r="BP345" i="3"/>
  <c r="BP346" i="3"/>
  <c r="BP347" i="3"/>
  <c r="BP348" i="3"/>
  <c r="BP349" i="3"/>
  <c r="BP350" i="3"/>
  <c r="BP351" i="3"/>
  <c r="BP352" i="3"/>
  <c r="BP353" i="3"/>
  <c r="BP354" i="3"/>
  <c r="BP357" i="3"/>
  <c r="BP356" i="3"/>
  <c r="BP355" i="3"/>
  <c r="BP358" i="3"/>
  <c r="BP360" i="3"/>
  <c r="BP361" i="3"/>
  <c r="BP362" i="3"/>
  <c r="BP363" i="3"/>
  <c r="BP365" i="3"/>
  <c r="BP364" i="3"/>
  <c r="BP366" i="3"/>
  <c r="BP367"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9" i="3"/>
  <c r="BP408" i="3"/>
  <c r="BP410" i="3"/>
  <c r="BP411" i="3"/>
  <c r="BP412" i="3"/>
  <c r="BP413" i="3"/>
  <c r="BP414" i="3"/>
  <c r="BP415" i="3"/>
  <c r="BP416" i="3"/>
  <c r="BP420" i="3"/>
  <c r="BP417" i="3"/>
  <c r="BP419" i="3"/>
  <c r="BP418"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9" i="3"/>
  <c r="BP447" i="3"/>
  <c r="BP448" i="3"/>
  <c r="BP446" i="3"/>
  <c r="BP450" i="3"/>
  <c r="BP451" i="3"/>
  <c r="BP452" i="3"/>
  <c r="BP453" i="3"/>
  <c r="BP454" i="3"/>
  <c r="BP455" i="3"/>
  <c r="BP458" i="3"/>
  <c r="BP456" i="3"/>
  <c r="BP457" i="3"/>
  <c r="BP461" i="3"/>
  <c r="BP460"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5" i="3"/>
  <c r="BP486" i="3"/>
  <c r="BP487" i="3"/>
  <c r="BP488" i="3"/>
  <c r="BP491" i="3"/>
  <c r="BP490" i="3"/>
  <c r="BP489" i="3"/>
  <c r="BP492" i="3"/>
  <c r="BP494" i="3"/>
  <c r="BP495"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29" i="3"/>
  <c r="BP530" i="3"/>
  <c r="BP531" i="3"/>
  <c r="BP532" i="3"/>
  <c r="BP533" i="3"/>
  <c r="BP534" i="3"/>
  <c r="BP535" i="3"/>
  <c r="BP536" i="3"/>
  <c r="BP537" i="3"/>
  <c r="BP538" i="3"/>
  <c r="BP540" i="3"/>
  <c r="BP541" i="3"/>
  <c r="BP543" i="3"/>
  <c r="BP544" i="3"/>
  <c r="BP545" i="3"/>
  <c r="BP546" i="3"/>
  <c r="BP547" i="3"/>
  <c r="BP548" i="3"/>
  <c r="BP551" i="3"/>
  <c r="BP558" i="3"/>
  <c r="BP553" i="3"/>
  <c r="BP554" i="3"/>
  <c r="BP556" i="3"/>
  <c r="BP552" i="3"/>
  <c r="BP557" i="3"/>
  <c r="BP555" i="3"/>
  <c r="BP559" i="3"/>
  <c r="BP560" i="3"/>
  <c r="BP561" i="3"/>
  <c r="BP562" i="3"/>
  <c r="BP563" i="3"/>
  <c r="BP564" i="3"/>
  <c r="BP565" i="3"/>
  <c r="BP566" i="3"/>
  <c r="BP567" i="3"/>
  <c r="BP568" i="3"/>
  <c r="BP569" i="3"/>
  <c r="BP570" i="3"/>
  <c r="BP571" i="3"/>
  <c r="BP572" i="3"/>
  <c r="BP573" i="3"/>
  <c r="BP574" i="3"/>
  <c r="BP575" i="3"/>
  <c r="BP576" i="3"/>
  <c r="BP577" i="3"/>
  <c r="BP578" i="3"/>
  <c r="BP579" i="3"/>
  <c r="BP580" i="3"/>
  <c r="BP581" i="3"/>
  <c r="BP582" i="3"/>
  <c r="BP584" i="3"/>
  <c r="BP585" i="3"/>
  <c r="BP587" i="3"/>
  <c r="BP589" i="3"/>
  <c r="BP590" i="3"/>
  <c r="BP591" i="3"/>
  <c r="BP592" i="3"/>
  <c r="BP593" i="3"/>
  <c r="BP595" i="3"/>
  <c r="BP596" i="3"/>
  <c r="BP597" i="3"/>
  <c r="BP598" i="3"/>
  <c r="BP599" i="3"/>
  <c r="BP600" i="3"/>
  <c r="BP601" i="3"/>
  <c r="BP602" i="3"/>
  <c r="BP603" i="3"/>
  <c r="BP604" i="3"/>
  <c r="BP605" i="3"/>
  <c r="BP606" i="3"/>
  <c r="BP607" i="3"/>
  <c r="BP608" i="3"/>
  <c r="BP609" i="3"/>
  <c r="BP610" i="3"/>
  <c r="BP611" i="3"/>
  <c r="BP612" i="3"/>
  <c r="BP613" i="3"/>
  <c r="BP614" i="3"/>
  <c r="BP615" i="3"/>
  <c r="BP616" i="3"/>
  <c r="BP617" i="3"/>
  <c r="BP618" i="3"/>
  <c r="BP620" i="3"/>
  <c r="BP621" i="3"/>
  <c r="BP622" i="3"/>
  <c r="BP624" i="3"/>
  <c r="BP623" i="3"/>
  <c r="BP625" i="3"/>
  <c r="BP627" i="3"/>
  <c r="BP626" i="3"/>
  <c r="BP628" i="3"/>
  <c r="BP629" i="3"/>
  <c r="BP630" i="3"/>
  <c r="BP632" i="3"/>
  <c r="BP633" i="3"/>
  <c r="BP634" i="3"/>
  <c r="BP636" i="3"/>
  <c r="BP638" i="3"/>
  <c r="BP639" i="3"/>
  <c r="BP640" i="3"/>
  <c r="BP641" i="3"/>
  <c r="BP642" i="3"/>
  <c r="BP643" i="3"/>
  <c r="BP644" i="3"/>
  <c r="BP645" i="3"/>
  <c r="BP646" i="3"/>
  <c r="BP647" i="3"/>
  <c r="BP650" i="3"/>
  <c r="BP649" i="3"/>
  <c r="BP648" i="3"/>
  <c r="BP651" i="3"/>
  <c r="BP653" i="3"/>
  <c r="BP654" i="3"/>
  <c r="BP655" i="3"/>
  <c r="BP656" i="3"/>
  <c r="BP657" i="3"/>
  <c r="BP658" i="3"/>
  <c r="BP659" i="3"/>
  <c r="BP660" i="3"/>
  <c r="BP661" i="3"/>
  <c r="BP662" i="3"/>
  <c r="BP663" i="3"/>
  <c r="BP664" i="3"/>
  <c r="BP665" i="3"/>
  <c r="BP666" i="3"/>
  <c r="BP667" i="3"/>
  <c r="BP668" i="3"/>
  <c r="BP669" i="3"/>
  <c r="BP670" i="3"/>
  <c r="BP671" i="3"/>
  <c r="BP672" i="3"/>
  <c r="BP673" i="3"/>
  <c r="BP674" i="3"/>
  <c r="BP675" i="3"/>
  <c r="BP676" i="3"/>
  <c r="BP677" i="3"/>
  <c r="BP679" i="3"/>
  <c r="BP681" i="3"/>
  <c r="BP680" i="3"/>
  <c r="BP682" i="3"/>
  <c r="BP683" i="3"/>
  <c r="BP684" i="3"/>
  <c r="BP686" i="3"/>
  <c r="BP685" i="3"/>
  <c r="BP687" i="3"/>
  <c r="BP688" i="3"/>
  <c r="BP689" i="3"/>
  <c r="BP690" i="3"/>
  <c r="BP691" i="3"/>
  <c r="BP692" i="3"/>
  <c r="BP693" i="3"/>
  <c r="BP694" i="3"/>
  <c r="BP695" i="3"/>
  <c r="BP697" i="3"/>
  <c r="BP699" i="3"/>
  <c r="BP700" i="3"/>
  <c r="BP701" i="3"/>
  <c r="BP702" i="3"/>
  <c r="BP703" i="3"/>
  <c r="BP704" i="3"/>
  <c r="BP705" i="3"/>
  <c r="BP706" i="3"/>
  <c r="BP708" i="3"/>
  <c r="BP709" i="3"/>
  <c r="BP710" i="3"/>
  <c r="BP711" i="3"/>
  <c r="BP713" i="3"/>
  <c r="BP714" i="3"/>
  <c r="BP716" i="3"/>
  <c r="BP717" i="3"/>
  <c r="BP718" i="3"/>
  <c r="BP719" i="3"/>
  <c r="BP720" i="3"/>
  <c r="BP721" i="3"/>
  <c r="BP722" i="3"/>
  <c r="BP723" i="3"/>
  <c r="BP724" i="3"/>
  <c r="BP725" i="3"/>
  <c r="BP726" i="3"/>
  <c r="BP728" i="3"/>
  <c r="BP729" i="3"/>
  <c r="BP730" i="3"/>
  <c r="BP731" i="3"/>
  <c r="BP732" i="3"/>
  <c r="BP733" i="3"/>
  <c r="BP735" i="3"/>
  <c r="BP736" i="3"/>
  <c r="BP737" i="3"/>
  <c r="BP738" i="3"/>
  <c r="BP739" i="3"/>
  <c r="BP740" i="3"/>
  <c r="BP741" i="3"/>
  <c r="BP743" i="3"/>
  <c r="BP744" i="3"/>
  <c r="BP745" i="3"/>
  <c r="BP746" i="3"/>
  <c r="BP747" i="3"/>
  <c r="BP748" i="3"/>
  <c r="BP749" i="3"/>
  <c r="BP750" i="3"/>
  <c r="BP751" i="3"/>
  <c r="BP752" i="3"/>
  <c r="BP753" i="3"/>
  <c r="BP754" i="3"/>
  <c r="BP755" i="3"/>
  <c r="BP756" i="3"/>
  <c r="BP757" i="3"/>
  <c r="BP758" i="3"/>
  <c r="BP759" i="3"/>
  <c r="BP760" i="3"/>
  <c r="BP762" i="3"/>
  <c r="BP764" i="3"/>
  <c r="BP763" i="3"/>
  <c r="BP771" i="3"/>
  <c r="BP765" i="3"/>
  <c r="BP766" i="3"/>
  <c r="BP767" i="3"/>
  <c r="BP768" i="3"/>
  <c r="BP769" i="3"/>
  <c r="BP770" i="3"/>
  <c r="BP772" i="3"/>
  <c r="BP775" i="3"/>
  <c r="BP773" i="3"/>
  <c r="BP777" i="3"/>
  <c r="BP776" i="3"/>
  <c r="BP780" i="3"/>
  <c r="BP778" i="3"/>
  <c r="BP782" i="3"/>
  <c r="BP783" i="3"/>
  <c r="BP781" i="3"/>
  <c r="BP784" i="3"/>
  <c r="BP789" i="3"/>
  <c r="BP799" i="3"/>
  <c r="BP785" i="3"/>
  <c r="BP786" i="3"/>
  <c r="BP787" i="3"/>
  <c r="BP788" i="3"/>
  <c r="BP800" i="3"/>
  <c r="BP790" i="3"/>
  <c r="BP791" i="3"/>
  <c r="BP792" i="3"/>
  <c r="BP793" i="3"/>
  <c r="BP794" i="3"/>
  <c r="BP795" i="3"/>
  <c r="BP796" i="3"/>
  <c r="BP797" i="3"/>
  <c r="BP798" i="3"/>
  <c r="N143" i="3"/>
  <c r="N144" i="3"/>
  <c r="N145" i="3"/>
  <c r="N146" i="3"/>
  <c r="N147" i="3"/>
  <c r="N148" i="3"/>
  <c r="N149" i="3"/>
  <c r="N150" i="3"/>
  <c r="N151" i="3"/>
  <c r="N153" i="3"/>
  <c r="N152"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5" i="3"/>
  <c r="N266" i="3"/>
  <c r="N264" i="3"/>
  <c r="N267" i="3"/>
  <c r="N268" i="3"/>
  <c r="N269" i="3"/>
  <c r="N270" i="3"/>
  <c r="N271" i="3"/>
  <c r="N272" i="3"/>
  <c r="N273" i="3"/>
  <c r="N274" i="3"/>
  <c r="N275" i="3"/>
  <c r="N276" i="3"/>
  <c r="N277" i="3"/>
  <c r="N278" i="3"/>
  <c r="N280" i="3"/>
  <c r="N282" i="3"/>
  <c r="N281" i="3"/>
  <c r="N279" i="3"/>
  <c r="N283" i="3"/>
  <c r="N284" i="3"/>
  <c r="N285" i="3"/>
  <c r="N286" i="3"/>
  <c r="N287" i="3"/>
  <c r="N288" i="3"/>
  <c r="N289" i="3"/>
  <c r="N290" i="3"/>
  <c r="N291" i="3"/>
  <c r="N292" i="3"/>
  <c r="N293" i="3"/>
  <c r="N295" i="3"/>
  <c r="N294"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7" i="3"/>
  <c r="N356" i="3"/>
  <c r="N355" i="3"/>
  <c r="N358" i="3"/>
  <c r="N359" i="3"/>
  <c r="N360" i="3"/>
  <c r="N361" i="3"/>
  <c r="N362" i="3"/>
  <c r="N363" i="3"/>
  <c r="N365" i="3"/>
  <c r="N364"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9" i="3"/>
  <c r="N408" i="3"/>
  <c r="N410" i="3"/>
  <c r="N411" i="3"/>
  <c r="N412" i="3"/>
  <c r="N413" i="3"/>
  <c r="N414" i="3"/>
  <c r="N415" i="3"/>
  <c r="N416" i="3"/>
  <c r="N420" i="3"/>
  <c r="N417" i="3"/>
  <c r="N419" i="3"/>
  <c r="N418"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9" i="3"/>
  <c r="N447" i="3"/>
  <c r="N448" i="3"/>
  <c r="N446" i="3"/>
  <c r="N450" i="3"/>
  <c r="N451" i="3"/>
  <c r="N452" i="3"/>
  <c r="N453" i="3"/>
  <c r="N454" i="3"/>
  <c r="N455" i="3"/>
  <c r="N458" i="3"/>
  <c r="N456" i="3"/>
  <c r="N457" i="3"/>
  <c r="N459" i="3"/>
  <c r="N461" i="3"/>
  <c r="N460"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91" i="3"/>
  <c r="N490" i="3"/>
  <c r="N489"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8" i="3"/>
  <c r="N553" i="3"/>
  <c r="N554" i="3"/>
  <c r="N556" i="3"/>
  <c r="N552" i="3"/>
  <c r="N557" i="3"/>
  <c r="N555"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4" i="3"/>
  <c r="N623" i="3"/>
  <c r="N625" i="3"/>
  <c r="N627" i="3"/>
  <c r="N626" i="3"/>
  <c r="N628" i="3"/>
  <c r="N629" i="3"/>
  <c r="N630" i="3"/>
  <c r="N631" i="3"/>
  <c r="N632" i="3"/>
  <c r="N633" i="3"/>
  <c r="N634" i="3"/>
  <c r="N635" i="3"/>
  <c r="N636" i="3"/>
  <c r="N637" i="3"/>
  <c r="N638" i="3"/>
  <c r="N639" i="3"/>
  <c r="N640" i="3"/>
  <c r="N641" i="3"/>
  <c r="N642" i="3"/>
  <c r="N643" i="3"/>
  <c r="N644" i="3"/>
  <c r="N645" i="3"/>
  <c r="N646" i="3"/>
  <c r="N647" i="3"/>
  <c r="N650" i="3"/>
  <c r="N649" i="3"/>
  <c r="N648"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1" i="3"/>
  <c r="N680" i="3"/>
  <c r="N682" i="3"/>
  <c r="N683" i="3"/>
  <c r="N684" i="3"/>
  <c r="N686" i="3"/>
  <c r="N685"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2" i="3"/>
  <c r="N764" i="3"/>
  <c r="N763" i="3"/>
  <c r="N771" i="3"/>
  <c r="N765" i="3"/>
  <c r="N766" i="3"/>
  <c r="N767" i="3"/>
  <c r="N768" i="3"/>
  <c r="N769" i="3"/>
  <c r="N770" i="3"/>
  <c r="N772" i="3"/>
  <c r="N775" i="3"/>
  <c r="N773" i="3"/>
  <c r="N774" i="3"/>
  <c r="N777" i="3"/>
  <c r="N776" i="3"/>
  <c r="N780" i="3"/>
  <c r="N778" i="3"/>
  <c r="N782" i="3"/>
  <c r="N783" i="3"/>
  <c r="N781" i="3"/>
  <c r="N784" i="3"/>
  <c r="N789" i="3"/>
  <c r="N799" i="3"/>
  <c r="N785" i="3"/>
  <c r="N786" i="3"/>
  <c r="N787" i="3"/>
  <c r="N788" i="3"/>
  <c r="N800" i="3"/>
  <c r="N790" i="3"/>
  <c r="N791" i="3"/>
  <c r="N792" i="3"/>
  <c r="N793" i="3"/>
  <c r="N794" i="3"/>
  <c r="N795" i="3"/>
  <c r="N796" i="3"/>
  <c r="N797" i="3"/>
  <c r="N798" i="3"/>
  <c r="C287" i="3"/>
  <c r="C236" i="3"/>
  <c r="C78" i="3"/>
  <c r="C58" i="3"/>
  <c r="D763" i="3"/>
  <c r="D765" i="3"/>
  <c r="D766" i="3"/>
  <c r="D767" i="3"/>
  <c r="D768" i="3"/>
  <c r="D769" i="3"/>
  <c r="D773" i="3"/>
  <c r="D774" i="3"/>
  <c r="D776" i="3"/>
  <c r="D778" i="3"/>
  <c r="D781" i="3"/>
  <c r="D785" i="3"/>
  <c r="D786" i="3"/>
  <c r="D787" i="3"/>
  <c r="D788" i="3"/>
  <c r="D790" i="3"/>
  <c r="D791" i="3"/>
  <c r="D792" i="3"/>
  <c r="D793" i="3"/>
  <c r="D794" i="3"/>
  <c r="D795" i="3"/>
  <c r="D796" i="3"/>
  <c r="D797" i="3"/>
  <c r="D798" i="3"/>
  <c r="P109" i="3"/>
  <c r="P110" i="3"/>
  <c r="P111" i="3"/>
  <c r="P112"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3" i="3"/>
  <c r="P152"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5" i="3"/>
  <c r="P266" i="3"/>
  <c r="P264" i="3"/>
  <c r="P267" i="3"/>
  <c r="P268" i="3"/>
  <c r="P269" i="3"/>
  <c r="P270" i="3"/>
  <c r="P271" i="3"/>
  <c r="P272" i="3"/>
  <c r="P273" i="3"/>
  <c r="P274" i="3"/>
  <c r="P275" i="3"/>
  <c r="P276" i="3"/>
  <c r="P277" i="3"/>
  <c r="P278" i="3"/>
  <c r="P280" i="3"/>
  <c r="P282" i="3"/>
  <c r="P281" i="3"/>
  <c r="P279" i="3"/>
  <c r="P283" i="3"/>
  <c r="P285" i="3"/>
  <c r="P286" i="3"/>
  <c r="P287" i="3"/>
  <c r="P288" i="3"/>
  <c r="P289" i="3"/>
  <c r="P290" i="3"/>
  <c r="P291" i="3"/>
  <c r="P292" i="3"/>
  <c r="P293" i="3"/>
  <c r="P295" i="3"/>
  <c r="P294"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2" i="3"/>
  <c r="P333" i="3"/>
  <c r="P334" i="3"/>
  <c r="P335" i="3"/>
  <c r="P336" i="3"/>
  <c r="P337" i="3"/>
  <c r="P338" i="3"/>
  <c r="P339" i="3"/>
  <c r="P340" i="3"/>
  <c r="P341" i="3"/>
  <c r="P342" i="3"/>
  <c r="P343" i="3"/>
  <c r="P344" i="3"/>
  <c r="P345" i="3"/>
  <c r="P346" i="3"/>
  <c r="P347" i="3"/>
  <c r="P348" i="3"/>
  <c r="P349" i="3"/>
  <c r="P350" i="3"/>
  <c r="P351" i="3"/>
  <c r="P352" i="3"/>
  <c r="P353" i="3"/>
  <c r="P354" i="3"/>
  <c r="P357" i="3"/>
  <c r="P356" i="3"/>
  <c r="P355" i="3"/>
  <c r="P358" i="3"/>
  <c r="P359" i="3"/>
  <c r="P360" i="3"/>
  <c r="P361" i="3"/>
  <c r="P362" i="3"/>
  <c r="P363" i="3"/>
  <c r="P365" i="3"/>
  <c r="P364"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9" i="3"/>
  <c r="P408" i="3"/>
  <c r="P410" i="3"/>
  <c r="P411" i="3"/>
  <c r="P412" i="3"/>
  <c r="P413" i="3"/>
  <c r="P414" i="3"/>
  <c r="P415" i="3"/>
  <c r="P416" i="3"/>
  <c r="P420" i="3"/>
  <c r="P417" i="3"/>
  <c r="P419" i="3"/>
  <c r="P418"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9" i="3"/>
  <c r="P447" i="3"/>
  <c r="P448" i="3"/>
  <c r="P446" i="3"/>
  <c r="P450" i="3"/>
  <c r="P451" i="3"/>
  <c r="P452" i="3"/>
  <c r="P453" i="3"/>
  <c r="P454" i="3"/>
  <c r="P455" i="3"/>
  <c r="P458" i="3"/>
  <c r="P456" i="3"/>
  <c r="P457" i="3"/>
  <c r="P459" i="3"/>
  <c r="P461" i="3"/>
  <c r="P460"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91" i="3"/>
  <c r="P490" i="3"/>
  <c r="P489"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8" i="3"/>
  <c r="P553" i="3"/>
  <c r="P554" i="3"/>
  <c r="P556" i="3"/>
  <c r="P552" i="3"/>
  <c r="P557" i="3"/>
  <c r="P555"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4" i="3"/>
  <c r="P623" i="3"/>
  <c r="P625" i="3"/>
  <c r="P627" i="3"/>
  <c r="P626" i="3"/>
  <c r="P628" i="3"/>
  <c r="P629" i="3"/>
  <c r="P630" i="3"/>
  <c r="P631" i="3"/>
  <c r="P632" i="3"/>
  <c r="P633" i="3"/>
  <c r="P634" i="3"/>
  <c r="P635" i="3"/>
  <c r="P636" i="3"/>
  <c r="P637" i="3"/>
  <c r="P638" i="3"/>
  <c r="P639" i="3"/>
  <c r="P640" i="3"/>
  <c r="P641" i="3"/>
  <c r="P642" i="3"/>
  <c r="P643" i="3"/>
  <c r="P644" i="3"/>
  <c r="P645" i="3"/>
  <c r="P646" i="3"/>
  <c r="P647" i="3"/>
  <c r="P650" i="3"/>
  <c r="P649" i="3"/>
  <c r="P648"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1" i="3"/>
  <c r="P680" i="3"/>
  <c r="P682" i="3"/>
  <c r="P683" i="3"/>
  <c r="P684" i="3"/>
  <c r="P686" i="3"/>
  <c r="P685"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8" i="3"/>
  <c r="P759" i="3"/>
  <c r="P760" i="3"/>
  <c r="P762" i="3"/>
  <c r="P764" i="3"/>
  <c r="P763" i="3"/>
  <c r="P771" i="3"/>
  <c r="P765" i="3"/>
  <c r="P766" i="3"/>
  <c r="P767" i="3"/>
  <c r="P768" i="3"/>
  <c r="P769" i="3"/>
  <c r="P770" i="3"/>
  <c r="P772" i="3"/>
  <c r="P775" i="3"/>
  <c r="P773" i="3"/>
  <c r="P774" i="3"/>
  <c r="P777" i="3"/>
  <c r="P776" i="3"/>
  <c r="P780" i="3"/>
  <c r="P778" i="3"/>
  <c r="P782" i="3"/>
  <c r="P783" i="3"/>
  <c r="P781" i="3"/>
  <c r="P784" i="3"/>
  <c r="P789" i="3"/>
  <c r="P799" i="3"/>
  <c r="P785" i="3"/>
  <c r="P786" i="3"/>
  <c r="P787" i="3"/>
  <c r="P788" i="3"/>
  <c r="P800" i="3"/>
  <c r="P790" i="3"/>
  <c r="P791" i="3"/>
  <c r="P792" i="3"/>
  <c r="P793" i="3"/>
  <c r="P794" i="3"/>
  <c r="P795" i="3"/>
  <c r="P796" i="3"/>
  <c r="P797" i="3"/>
  <c r="P798" i="3"/>
  <c r="R11" i="3"/>
  <c r="R13" i="3"/>
  <c r="R14" i="3"/>
  <c r="R17" i="3"/>
  <c r="R18" i="3"/>
  <c r="R21" i="3"/>
  <c r="R25" i="3"/>
  <c r="R26" i="3"/>
  <c r="R30" i="3"/>
  <c r="R31" i="3"/>
  <c r="R36" i="3"/>
  <c r="R40" i="3"/>
  <c r="R41" i="3"/>
  <c r="R42" i="3"/>
  <c r="R45" i="3"/>
  <c r="R47" i="3"/>
  <c r="R48" i="3"/>
  <c r="R50" i="3"/>
  <c r="R51" i="3"/>
  <c r="R52" i="3"/>
  <c r="R53" i="3"/>
  <c r="R54" i="3"/>
  <c r="R56" i="3"/>
  <c r="R57" i="3"/>
  <c r="R60" i="3"/>
  <c r="R61" i="3"/>
  <c r="R62" i="3"/>
  <c r="R63" i="3"/>
  <c r="R64" i="3"/>
  <c r="R66" i="3"/>
  <c r="R68" i="3"/>
  <c r="R69" i="3"/>
  <c r="R70" i="3"/>
  <c r="R75" i="3"/>
  <c r="R80" i="3"/>
  <c r="R83" i="3"/>
  <c r="R84" i="3"/>
  <c r="R87" i="3"/>
  <c r="R90" i="3"/>
  <c r="R95" i="3"/>
  <c r="R97" i="3"/>
  <c r="R99" i="3"/>
  <c r="R100" i="3"/>
  <c r="R101" i="3"/>
  <c r="R107" i="3"/>
  <c r="R109" i="3"/>
  <c r="R113" i="3"/>
  <c r="R114" i="3"/>
  <c r="R117" i="3"/>
  <c r="R118" i="3"/>
  <c r="R119" i="3"/>
  <c r="R122" i="3"/>
  <c r="R125" i="3"/>
  <c r="R127" i="3"/>
  <c r="R128" i="3"/>
  <c r="R129" i="3"/>
  <c r="R130" i="3"/>
  <c r="R132" i="3"/>
  <c r="R135" i="3"/>
  <c r="R136" i="3"/>
  <c r="R138" i="3"/>
  <c r="R139" i="3"/>
  <c r="R141" i="3"/>
  <c r="R144" i="3"/>
  <c r="R148" i="3"/>
  <c r="R149" i="3"/>
  <c r="R151" i="3"/>
  <c r="R154" i="3"/>
  <c r="R155" i="3"/>
  <c r="R156" i="3"/>
  <c r="R157" i="3"/>
  <c r="R159" i="3"/>
  <c r="R160" i="3"/>
  <c r="R162" i="3"/>
  <c r="R164" i="3"/>
  <c r="R167" i="3"/>
  <c r="R169" i="3"/>
  <c r="R171" i="3"/>
  <c r="R172" i="3"/>
  <c r="R173" i="3"/>
  <c r="R179" i="3"/>
  <c r="R180" i="3"/>
  <c r="R183" i="3"/>
  <c r="R189" i="3"/>
  <c r="R190" i="3"/>
  <c r="R191" i="3"/>
  <c r="R193" i="3"/>
  <c r="R198" i="3"/>
  <c r="R200" i="3"/>
  <c r="R205" i="3"/>
  <c r="R206" i="3"/>
  <c r="R207" i="3"/>
  <c r="R210" i="3"/>
  <c r="R211" i="3"/>
  <c r="R213" i="3"/>
  <c r="R214" i="3"/>
  <c r="R215" i="3"/>
  <c r="R217" i="3"/>
  <c r="R218" i="3"/>
  <c r="R220" i="3"/>
  <c r="R222" i="3"/>
  <c r="R223" i="3"/>
  <c r="R225" i="3"/>
  <c r="R227" i="3"/>
  <c r="R232" i="3"/>
  <c r="R235" i="3"/>
  <c r="R237" i="3"/>
  <c r="R239" i="3"/>
  <c r="R240" i="3"/>
  <c r="R243" i="3"/>
  <c r="R253" i="3"/>
  <c r="R254" i="3"/>
  <c r="R262" i="3"/>
  <c r="R263" i="3"/>
  <c r="R270" i="3"/>
  <c r="R278" i="3"/>
  <c r="R281" i="3"/>
  <c r="R285" i="3"/>
  <c r="R288" i="3"/>
  <c r="R290" i="3"/>
  <c r="R293" i="3"/>
  <c r="R298" i="3"/>
  <c r="R299" i="3"/>
  <c r="R303" i="3"/>
  <c r="R307" i="3"/>
  <c r="R308" i="3"/>
  <c r="R310" i="3"/>
  <c r="R311" i="3"/>
  <c r="R313" i="3"/>
  <c r="R315" i="3"/>
  <c r="R317" i="3"/>
  <c r="R318" i="3"/>
  <c r="R326" i="3"/>
  <c r="R329" i="3"/>
  <c r="R330" i="3"/>
  <c r="R331" i="3"/>
  <c r="R333" i="3"/>
  <c r="R336" i="3"/>
  <c r="R338" i="3"/>
  <c r="R345" i="3"/>
  <c r="R346" i="3"/>
  <c r="R349" i="3"/>
  <c r="R351" i="3"/>
  <c r="R352" i="3"/>
  <c r="R353" i="3"/>
  <c r="R356" i="3"/>
  <c r="R362" i="3"/>
  <c r="R363" i="3"/>
  <c r="R366" i="3"/>
  <c r="R367" i="3"/>
  <c r="R369" i="3"/>
  <c r="R370" i="3"/>
  <c r="R371" i="3"/>
  <c r="R372" i="3"/>
  <c r="R374" i="3"/>
  <c r="R375" i="3"/>
  <c r="R376" i="3"/>
  <c r="R377" i="3"/>
  <c r="R378" i="3"/>
  <c r="R379" i="3"/>
  <c r="R380" i="3"/>
  <c r="R381" i="3"/>
  <c r="R383" i="3"/>
  <c r="R385" i="3"/>
  <c r="R387" i="3"/>
  <c r="R388" i="3"/>
  <c r="R392" i="3"/>
  <c r="R393" i="3"/>
  <c r="R395" i="3"/>
  <c r="R396" i="3"/>
  <c r="R399" i="3"/>
  <c r="R400" i="3"/>
  <c r="R402" i="3"/>
  <c r="R403" i="3"/>
  <c r="R404" i="3"/>
  <c r="R405" i="3"/>
  <c r="R406" i="3"/>
  <c r="R410" i="3"/>
  <c r="R412" i="3"/>
  <c r="R414" i="3"/>
  <c r="R416" i="3"/>
  <c r="R421" i="3"/>
  <c r="R422" i="3"/>
  <c r="R424" i="3"/>
  <c r="R425" i="3"/>
  <c r="R427" i="3"/>
  <c r="R428" i="3"/>
  <c r="R429" i="3"/>
  <c r="R433" i="3"/>
  <c r="R434" i="3"/>
  <c r="R436" i="3"/>
  <c r="R438" i="3"/>
  <c r="R441" i="3"/>
  <c r="R444" i="3"/>
  <c r="R450" i="3"/>
  <c r="R452" i="3"/>
  <c r="R462" i="3"/>
  <c r="R463" i="3"/>
  <c r="R465" i="3"/>
  <c r="R466" i="3"/>
  <c r="R468" i="3"/>
  <c r="R469" i="3"/>
  <c r="R473" i="3"/>
  <c r="R476" i="3"/>
  <c r="R481" i="3"/>
  <c r="R482" i="3"/>
  <c r="R487" i="3"/>
  <c r="R488" i="3"/>
  <c r="R490" i="3"/>
  <c r="R493" i="3"/>
  <c r="R494" i="3"/>
  <c r="R495" i="3"/>
  <c r="R497" i="3"/>
  <c r="R501" i="3"/>
  <c r="R510" i="3"/>
  <c r="R513" i="3"/>
  <c r="R514" i="3"/>
  <c r="R516" i="3"/>
  <c r="R519" i="3"/>
  <c r="R523" i="3"/>
  <c r="R525" i="3"/>
  <c r="R526" i="3"/>
  <c r="R530" i="3"/>
  <c r="R532" i="3"/>
  <c r="R537" i="3"/>
  <c r="R539" i="3"/>
  <c r="R540" i="3"/>
  <c r="R545" i="3"/>
  <c r="R547" i="3"/>
  <c r="R550" i="3"/>
  <c r="R551" i="3"/>
  <c r="R553" i="3"/>
  <c r="R557" i="3"/>
  <c r="R561" i="3"/>
  <c r="R562" i="3"/>
  <c r="R563" i="3"/>
  <c r="R568" i="3"/>
  <c r="R571" i="3"/>
  <c r="R572" i="3"/>
  <c r="R573" i="3"/>
  <c r="R574" i="3"/>
  <c r="R575" i="3"/>
  <c r="R576" i="3"/>
  <c r="R577" i="3"/>
  <c r="R579" i="3"/>
  <c r="R580" i="3"/>
  <c r="R584" i="3"/>
  <c r="R586" i="3"/>
  <c r="R587" i="3"/>
  <c r="R588" i="3"/>
  <c r="R589" i="3"/>
  <c r="R592" i="3"/>
  <c r="R593" i="3"/>
  <c r="R596" i="3"/>
  <c r="R597" i="3"/>
  <c r="R598" i="3"/>
  <c r="R599" i="3"/>
  <c r="R601" i="3"/>
  <c r="R602" i="3"/>
  <c r="R604" i="3"/>
  <c r="R606" i="3"/>
  <c r="R608" i="3"/>
  <c r="R612" i="3"/>
  <c r="R614" i="3"/>
  <c r="R619" i="3"/>
  <c r="R620" i="3"/>
  <c r="R621" i="3"/>
  <c r="R622" i="3"/>
  <c r="R625" i="3"/>
  <c r="R627" i="3"/>
  <c r="R629" i="3"/>
  <c r="R631" i="3"/>
  <c r="R636" i="3"/>
  <c r="R637" i="3"/>
  <c r="R638" i="3"/>
  <c r="R641" i="3"/>
  <c r="R644" i="3"/>
  <c r="R646" i="3"/>
  <c r="R647" i="3"/>
  <c r="R650" i="3"/>
  <c r="R651" i="3"/>
  <c r="R652" i="3"/>
  <c r="R656" i="3"/>
  <c r="R658" i="3"/>
  <c r="R659" i="3"/>
  <c r="R664" i="3"/>
  <c r="R665" i="3"/>
  <c r="R667" i="3"/>
  <c r="R669" i="3"/>
  <c r="R670" i="3"/>
  <c r="R674" i="3"/>
  <c r="R676" i="3"/>
  <c r="R677" i="3"/>
  <c r="R679" i="3"/>
  <c r="R682" i="3"/>
  <c r="R684" i="3"/>
  <c r="R687" i="3"/>
  <c r="R688" i="3"/>
  <c r="R690" i="3"/>
  <c r="R692" i="3"/>
  <c r="R694" i="3"/>
  <c r="R695" i="3"/>
  <c r="R696" i="3"/>
  <c r="R699" i="3"/>
  <c r="R700" i="3"/>
  <c r="R702" i="3"/>
  <c r="R705" i="3"/>
  <c r="R713" i="3"/>
  <c r="R714" i="3"/>
  <c r="R716" i="3"/>
  <c r="R718" i="3"/>
  <c r="R727" i="3"/>
  <c r="R733" i="3"/>
  <c r="R734" i="3"/>
  <c r="R736" i="3"/>
  <c r="R738" i="3"/>
  <c r="R740" i="3"/>
  <c r="R741" i="3"/>
  <c r="R743" i="3"/>
  <c r="R745" i="3"/>
  <c r="R747" i="3"/>
  <c r="R748" i="3"/>
  <c r="R749" i="3"/>
  <c r="R750" i="3"/>
  <c r="R752" i="3"/>
  <c r="R760" i="3"/>
  <c r="R762" i="3"/>
  <c r="R763" i="3"/>
  <c r="R771" i="3"/>
  <c r="R765" i="3"/>
  <c r="R766" i="3"/>
  <c r="R768" i="3"/>
  <c r="R769" i="3"/>
  <c r="R770" i="3"/>
  <c r="R776" i="3"/>
  <c r="R785" i="3"/>
  <c r="R786" i="3"/>
  <c r="R790" i="3"/>
  <c r="R791" i="3"/>
  <c r="R794" i="3"/>
  <c r="R795" i="3"/>
  <c r="R797" i="3"/>
  <c r="R798" i="3"/>
  <c r="S186" i="3"/>
  <c r="Q189" i="3"/>
  <c r="V189" i="3" s="1"/>
  <c r="Q190" i="3"/>
  <c r="V190" i="3" s="1"/>
  <c r="Q191" i="3"/>
  <c r="V191" i="3" s="1"/>
  <c r="V192" i="3"/>
  <c r="Q193" i="3"/>
  <c r="V193" i="3" s="1"/>
  <c r="V198" i="3"/>
  <c r="V199" i="3"/>
  <c r="S200" i="3"/>
  <c r="Q202" i="3"/>
  <c r="V204" i="3"/>
  <c r="Q205" i="3"/>
  <c r="V205" i="3" s="1"/>
  <c r="Q206" i="3"/>
  <c r="Q207" i="3"/>
  <c r="S207" i="3" s="1"/>
  <c r="Q208" i="3"/>
  <c r="Q213" i="3"/>
  <c r="V213" i="3" s="1"/>
  <c r="Q214" i="3"/>
  <c r="V215" i="3"/>
  <c r="Q217" i="3"/>
  <c r="Q218" i="3"/>
  <c r="V219" i="3"/>
  <c r="Q220" i="3"/>
  <c r="Q222" i="3"/>
  <c r="V222" i="3" s="1"/>
  <c r="Q223" i="3"/>
  <c r="V223" i="3" s="1"/>
  <c r="Q225" i="3"/>
  <c r="V225" i="3" s="1"/>
  <c r="V227" i="3"/>
  <c r="V228" i="3"/>
  <c r="S231" i="3"/>
  <c r="V232" i="3"/>
  <c r="V233" i="3"/>
  <c r="V235" i="3"/>
  <c r="V238" i="3"/>
  <c r="Q240" i="3"/>
  <c r="V240" i="3" s="1"/>
  <c r="Q243" i="3"/>
  <c r="V244" i="3"/>
  <c r="V250" i="3"/>
  <c r="Q251" i="3"/>
  <c r="V251" i="3" s="1"/>
  <c r="Q253" i="3"/>
  <c r="Q262" i="3"/>
  <c r="V262" i="3" s="1"/>
  <c r="Q263" i="3"/>
  <c r="V263" i="3" s="1"/>
  <c r="V264" i="3"/>
  <c r="Q267" i="3"/>
  <c r="Q270" i="3"/>
  <c r="S270" i="3" s="1"/>
  <c r="Q275" i="3"/>
  <c r="V275" i="3" s="1"/>
  <c r="Q277" i="3"/>
  <c r="V277" i="3" s="1"/>
  <c r="Q278" i="3"/>
  <c r="V278" i="3" s="1"/>
  <c r="V280" i="3"/>
  <c r="Q285" i="3"/>
  <c r="Q288" i="3"/>
  <c r="Q290" i="3"/>
  <c r="Q293" i="3"/>
  <c r="V293" i="3" s="1"/>
  <c r="Q298" i="3"/>
  <c r="V298" i="3" s="1"/>
  <c r="Q299" i="3"/>
  <c r="V299" i="3" s="1"/>
  <c r="Q303" i="3"/>
  <c r="V303" i="3" s="1"/>
  <c r="Q307" i="3"/>
  <c r="V307" i="3" s="1"/>
  <c r="Q308" i="3"/>
  <c r="V308" i="3" s="1"/>
  <c r="Q310" i="3"/>
  <c r="S310" i="3" s="1"/>
  <c r="Q311" i="3"/>
  <c r="V311" i="3" s="1"/>
  <c r="Q313" i="3"/>
  <c r="Q315" i="3"/>
  <c r="S315" i="3" s="1"/>
  <c r="Q317" i="3"/>
  <c r="S317" i="3" s="1"/>
  <c r="Q318" i="3"/>
  <c r="V318" i="3" s="1"/>
  <c r="Q321" i="3"/>
  <c r="V321" i="3" s="1"/>
  <c r="V323" i="3"/>
  <c r="Q324" i="3"/>
  <c r="V324" i="3" s="1"/>
  <c r="Q326" i="3"/>
  <c r="V326" i="3" s="1"/>
  <c r="Q327" i="3"/>
  <c r="V327" i="3" s="1"/>
  <c r="V328" i="3"/>
  <c r="S329" i="3"/>
  <c r="Q330" i="3"/>
  <c r="V330" i="3" s="1"/>
  <c r="Q331" i="3"/>
  <c r="V331" i="3" s="1"/>
  <c r="Q333" i="3"/>
  <c r="V333" i="3" s="1"/>
  <c r="Q336" i="3"/>
  <c r="V336" i="3" s="1"/>
  <c r="Q338" i="3"/>
  <c r="V338" i="3" s="1"/>
  <c r="V343" i="3"/>
  <c r="Q345" i="3"/>
  <c r="S345" i="3" s="1"/>
  <c r="Q346" i="3"/>
  <c r="Q349" i="3"/>
  <c r="V349" i="3" s="1"/>
  <c r="V350" i="3"/>
  <c r="Q351" i="3"/>
  <c r="V351" i="3" s="1"/>
  <c r="Q352" i="3"/>
  <c r="V352" i="3" s="1"/>
  <c r="Q353" i="3"/>
  <c r="V353" i="3" s="1"/>
  <c r="V354" i="3"/>
  <c r="Q356" i="3"/>
  <c r="V356" i="3" s="1"/>
  <c r="V355" i="3"/>
  <c r="V361" i="3"/>
  <c r="Q362" i="3"/>
  <c r="V362" i="3" s="1"/>
  <c r="Q363" i="3"/>
  <c r="V363" i="3" s="1"/>
  <c r="V364" i="3"/>
  <c r="Q366" i="3"/>
  <c r="S366" i="3" s="1"/>
  <c r="Q367" i="3"/>
  <c r="V367" i="3" s="1"/>
  <c r="Q369" i="3"/>
  <c r="V369" i="3" s="1"/>
  <c r="Q370" i="3"/>
  <c r="V371" i="3"/>
  <c r="Q372" i="3"/>
  <c r="V372" i="3" s="1"/>
  <c r="Q374" i="3"/>
  <c r="V374" i="3" s="1"/>
  <c r="Q375" i="3"/>
  <c r="V375" i="3" s="1"/>
  <c r="Q376" i="3"/>
  <c r="V376" i="3" s="1"/>
  <c r="Q377" i="3"/>
  <c r="S377" i="3" s="1"/>
  <c r="Q378" i="3"/>
  <c r="S378" i="3" s="1"/>
  <c r="Q379" i="3"/>
  <c r="V379" i="3" s="1"/>
  <c r="Q380" i="3"/>
  <c r="V380" i="3" s="1"/>
  <c r="Q381" i="3"/>
  <c r="V381" i="3" s="1"/>
  <c r="Q382" i="3"/>
  <c r="Q383" i="3"/>
  <c r="S383" i="3" s="1"/>
  <c r="Q385" i="3"/>
  <c r="S385" i="3" s="1"/>
  <c r="V386" i="3"/>
  <c r="Q387" i="3"/>
  <c r="V387" i="3" s="1"/>
  <c r="S388" i="3"/>
  <c r="Q392" i="3"/>
  <c r="V392" i="3" s="1"/>
  <c r="Q393" i="3"/>
  <c r="V393" i="3" s="1"/>
  <c r="V394" i="3"/>
  <c r="Q395" i="3"/>
  <c r="Q396" i="3"/>
  <c r="V396" i="3" s="1"/>
  <c r="Q399" i="3"/>
  <c r="V399" i="3" s="1"/>
  <c r="Q402" i="3"/>
  <c r="V402" i="3" s="1"/>
  <c r="Q404" i="3"/>
  <c r="Q405" i="3"/>
  <c r="V406" i="3"/>
  <c r="Q410" i="3"/>
  <c r="V410" i="3" s="1"/>
  <c r="Q412" i="3"/>
  <c r="V412" i="3" s="1"/>
  <c r="Q414" i="3"/>
  <c r="V414" i="3" s="1"/>
  <c r="Q416" i="3"/>
  <c r="S416" i="3" s="1"/>
  <c r="V417" i="3"/>
  <c r="Q421" i="3"/>
  <c r="S421" i="3" s="1"/>
  <c r="Q422" i="3"/>
  <c r="V422" i="3" s="1"/>
  <c r="Q424" i="3"/>
  <c r="Q425" i="3"/>
  <c r="V425" i="3" s="1"/>
  <c r="Q427" i="3"/>
  <c r="V427" i="3" s="1"/>
  <c r="Q428" i="3"/>
  <c r="V428" i="3" s="1"/>
  <c r="Q429" i="3"/>
  <c r="V429" i="3" s="1"/>
  <c r="S431" i="3"/>
  <c r="S433" i="3"/>
  <c r="Q434" i="3"/>
  <c r="S434" i="3" s="1"/>
  <c r="Q436" i="3"/>
  <c r="V436" i="3" s="1"/>
  <c r="Q438" i="3"/>
  <c r="Q441" i="3"/>
  <c r="V441" i="3" s="1"/>
  <c r="Q442" i="3"/>
  <c r="S442" i="3" s="1"/>
  <c r="V443" i="3"/>
  <c r="Q444" i="3"/>
  <c r="S444" i="3" s="1"/>
  <c r="V448" i="3"/>
  <c r="Q450" i="3"/>
  <c r="V451" i="3"/>
  <c r="Q452" i="3"/>
  <c r="S455" i="3"/>
  <c r="V459" i="3"/>
  <c r="V462" i="3"/>
  <c r="Q463" i="3"/>
  <c r="Q465" i="3"/>
  <c r="V465" i="3" s="1"/>
  <c r="V466" i="3"/>
  <c r="S467" i="3"/>
  <c r="Q468" i="3"/>
  <c r="V468" i="3" s="1"/>
  <c r="S469" i="3"/>
  <c r="V473" i="3"/>
  <c r="Q476" i="3"/>
  <c r="V476" i="3" s="1"/>
  <c r="V477" i="3"/>
  <c r="S481" i="3"/>
  <c r="Q482" i="3"/>
  <c r="V482" i="3" s="1"/>
  <c r="V491" i="3"/>
  <c r="Q490" i="3"/>
  <c r="S490" i="3" s="1"/>
  <c r="V489" i="3"/>
  <c r="V493" i="3"/>
  <c r="V494" i="3"/>
  <c r="Q495" i="3"/>
  <c r="V495" i="3" s="1"/>
  <c r="V496" i="3"/>
  <c r="V500" i="3"/>
  <c r="V501" i="3"/>
  <c r="V503" i="3"/>
  <c r="V505" i="3"/>
  <c r="V507" i="3"/>
  <c r="V508" i="3"/>
  <c r="V509" i="3"/>
  <c r="Q510" i="3"/>
  <c r="V510" i="3" s="1"/>
  <c r="V512" i="3"/>
  <c r="Q513" i="3"/>
  <c r="V513" i="3" s="1"/>
  <c r="V514" i="3"/>
  <c r="V515" i="3"/>
  <c r="Q516" i="3"/>
  <c r="V516" i="3" s="1"/>
  <c r="V518" i="3"/>
  <c r="Q519" i="3"/>
  <c r="V519" i="3" s="1"/>
  <c r="V522" i="3"/>
  <c r="V523" i="3"/>
  <c r="V524" i="3"/>
  <c r="V525" i="3"/>
  <c r="V526" i="3"/>
  <c r="V530" i="3"/>
  <c r="V535" i="3"/>
  <c r="V537" i="3"/>
  <c r="V539" i="3"/>
  <c r="Q540" i="3"/>
  <c r="V540" i="3" s="1"/>
  <c r="V545" i="3"/>
  <c r="V546" i="3"/>
  <c r="V547" i="3"/>
  <c r="V550" i="3"/>
  <c r="V551" i="3"/>
  <c r="V553" i="3"/>
  <c r="V557" i="3"/>
  <c r="V555" i="3"/>
  <c r="V561" i="3"/>
  <c r="Q562" i="3"/>
  <c r="V562" i="3" s="1"/>
  <c r="Q563" i="3"/>
  <c r="V563" i="3" s="1"/>
  <c r="V565" i="3"/>
  <c r="V568" i="3"/>
  <c r="Q571" i="3"/>
  <c r="V571" i="3" s="1"/>
  <c r="Q572" i="3"/>
  <c r="V572" i="3" s="1"/>
  <c r="V573" i="3"/>
  <c r="V574" i="3"/>
  <c r="Q575" i="3"/>
  <c r="V575" i="3" s="1"/>
  <c r="Q576" i="3"/>
  <c r="V576" i="3" s="1"/>
  <c r="Q577" i="3"/>
  <c r="V577" i="3" s="1"/>
  <c r="V578" i="3"/>
  <c r="Q579" i="3"/>
  <c r="V579" i="3" s="1"/>
  <c r="V580" i="3"/>
  <c r="V581" i="3"/>
  <c r="V584" i="3"/>
  <c r="V585" i="3"/>
  <c r="V586" i="3"/>
  <c r="Q587" i="3"/>
  <c r="V587" i="3" s="1"/>
  <c r="V589" i="3"/>
  <c r="Q593" i="3"/>
  <c r="V593" i="3" s="1"/>
  <c r="V594" i="3"/>
  <c r="Q596" i="3"/>
  <c r="V596" i="3" s="1"/>
  <c r="V597" i="3"/>
  <c r="V598" i="3"/>
  <c r="V599" i="3"/>
  <c r="Q602" i="3"/>
  <c r="V602" i="3" s="1"/>
  <c r="V605" i="3"/>
  <c r="V608" i="3"/>
  <c r="V609" i="3"/>
  <c r="V614" i="3"/>
  <c r="V616" i="3"/>
  <c r="V619" i="3"/>
  <c r="Q620" i="3"/>
  <c r="V620" i="3" s="1"/>
  <c r="Q621" i="3"/>
  <c r="V621" i="3" s="1"/>
  <c r="V622" i="3"/>
  <c r="Q629" i="3"/>
  <c r="V629" i="3" s="1"/>
  <c r="V631" i="3"/>
  <c r="V632" i="3"/>
  <c r="V634" i="3"/>
  <c r="V635" i="3"/>
  <c r="Q636" i="3"/>
  <c r="V636" i="3" s="1"/>
  <c r="V637" i="3"/>
  <c r="V640" i="3"/>
  <c r="Q641" i="3"/>
  <c r="V641" i="3" s="1"/>
  <c r="V643" i="3"/>
  <c r="Q644" i="3"/>
  <c r="V644" i="3" s="1"/>
  <c r="V645" i="3"/>
  <c r="Q646" i="3"/>
  <c r="V646" i="3" s="1"/>
  <c r="V647" i="3"/>
  <c r="V648" i="3"/>
  <c r="Q651" i="3"/>
  <c r="V651" i="3" s="1"/>
  <c r="V654" i="3"/>
  <c r="V655" i="3"/>
  <c r="V656" i="3"/>
  <c r="V657" i="3"/>
  <c r="Q658" i="3"/>
  <c r="V658" i="3" s="1"/>
  <c r="Q659" i="3"/>
  <c r="V659" i="3" s="1"/>
  <c r="V664" i="3"/>
  <c r="V665" i="3"/>
  <c r="V667" i="3"/>
  <c r="Q669" i="3"/>
  <c r="V669" i="3" s="1"/>
  <c r="Q670" i="3"/>
  <c r="V670" i="3" s="1"/>
  <c r="V671" i="3"/>
  <c r="V672" i="3"/>
  <c r="V676" i="3"/>
  <c r="Q677" i="3"/>
  <c r="V677" i="3" s="1"/>
  <c r="V678" i="3"/>
  <c r="V679" i="3"/>
  <c r="V682" i="3"/>
  <c r="V684" i="3"/>
  <c r="V685" i="3"/>
  <c r="Q687" i="3"/>
  <c r="V687" i="3" s="1"/>
  <c r="V688" i="3"/>
  <c r="V689" i="3"/>
  <c r="Q690" i="3"/>
  <c r="V690" i="3" s="1"/>
  <c r="V691" i="3"/>
  <c r="V693" i="3"/>
  <c r="V695" i="3"/>
  <c r="V696" i="3"/>
  <c r="V698" i="3"/>
  <c r="Q699" i="3"/>
  <c r="V699" i="3" s="1"/>
  <c r="V700" i="3"/>
  <c r="V701" i="3"/>
  <c r="Q702" i="3"/>
  <c r="V702" i="3" s="1"/>
  <c r="V705" i="3"/>
  <c r="V708" i="3"/>
  <c r="V712" i="3"/>
  <c r="Q713" i="3"/>
  <c r="V713" i="3" s="1"/>
  <c r="V714" i="3"/>
  <c r="V715" i="3"/>
  <c r="Q716" i="3"/>
  <c r="V716" i="3" s="1"/>
  <c r="V717" i="3"/>
  <c r="V719" i="3"/>
  <c r="Q720" i="3"/>
  <c r="V720" i="3" s="1"/>
  <c r="V721" i="3"/>
  <c r="V722" i="3"/>
  <c r="V725" i="3"/>
  <c r="Q727" i="3"/>
  <c r="V727" i="3" s="1"/>
  <c r="Q730" i="3"/>
  <c r="V730" i="3" s="1"/>
  <c r="Q733" i="3"/>
  <c r="V733" i="3" s="1"/>
  <c r="Q734" i="3"/>
  <c r="V734" i="3" s="1"/>
  <c r="V735" i="3"/>
  <c r="Q736" i="3"/>
  <c r="V736" i="3" s="1"/>
  <c r="Q738" i="3"/>
  <c r="V738" i="3" s="1"/>
  <c r="V740" i="3"/>
  <c r="Q741" i="3"/>
  <c r="V741" i="3" s="1"/>
  <c r="V742" i="3"/>
  <c r="Q743" i="3"/>
  <c r="V743" i="3" s="1"/>
  <c r="V744" i="3"/>
  <c r="V745" i="3"/>
  <c r="V747" i="3"/>
  <c r="Q748" i="3"/>
  <c r="V748" i="3" s="1"/>
  <c r="Q749" i="3"/>
  <c r="V749" i="3" s="1"/>
  <c r="Q750" i="3"/>
  <c r="V750" i="3" s="1"/>
  <c r="Q752" i="3"/>
  <c r="V752" i="3" s="1"/>
  <c r="V757" i="3"/>
  <c r="V758" i="3"/>
  <c r="V760" i="3"/>
  <c r="V764" i="3"/>
  <c r="Q763" i="3"/>
  <c r="V763" i="3" s="1"/>
  <c r="V771" i="3"/>
  <c r="V765" i="3"/>
  <c r="Q766" i="3"/>
  <c r="V766" i="3" s="1"/>
  <c r="V767" i="3"/>
  <c r="Q768" i="3"/>
  <c r="V768" i="3" s="1"/>
  <c r="Q769" i="3"/>
  <c r="V769" i="3" s="1"/>
  <c r="Q770" i="3"/>
  <c r="V770" i="3" s="1"/>
  <c r="V774" i="3"/>
  <c r="V776" i="3"/>
  <c r="V778" i="3"/>
  <c r="V782" i="3"/>
  <c r="V783" i="3"/>
  <c r="V781" i="3"/>
  <c r="V784" i="3"/>
  <c r="V789" i="3"/>
  <c r="V799" i="3"/>
  <c r="Q785" i="3"/>
  <c r="V785" i="3" s="1"/>
  <c r="Q786" i="3"/>
  <c r="V788" i="3"/>
  <c r="V790" i="3"/>
  <c r="Q791" i="3"/>
  <c r="V791" i="3" s="1"/>
  <c r="V792" i="3"/>
  <c r="Q794" i="3"/>
  <c r="V794" i="3" s="1"/>
  <c r="V796" i="3"/>
  <c r="Q797" i="3"/>
  <c r="V797" i="3" s="1"/>
  <c r="V798" i="3"/>
  <c r="Q3" i="3"/>
  <c r="V3" i="3" s="1"/>
  <c r="Q11" i="3"/>
  <c r="V14" i="3"/>
  <c r="Q17" i="3"/>
  <c r="V17" i="3" s="1"/>
  <c r="Q18" i="3"/>
  <c r="V18" i="3" s="1"/>
  <c r="Q21" i="3"/>
  <c r="S21" i="3" s="1"/>
  <c r="Q24" i="3"/>
  <c r="V24" i="3" s="1"/>
  <c r="Q25" i="3"/>
  <c r="S25" i="3" s="1"/>
  <c r="Q26" i="3"/>
  <c r="V26" i="3" s="1"/>
  <c r="Q31" i="3"/>
  <c r="S31" i="3" s="1"/>
  <c r="S32" i="3"/>
  <c r="V35" i="3"/>
  <c r="Q36" i="3"/>
  <c r="V36" i="3" s="1"/>
  <c r="Q37" i="3"/>
  <c r="V37" i="3" s="1"/>
  <c r="Q41" i="3"/>
  <c r="V41" i="3" s="1"/>
  <c r="V47" i="3"/>
  <c r="Q48" i="3"/>
  <c r="V48" i="3" s="1"/>
  <c r="V50" i="3"/>
  <c r="Q51" i="3"/>
  <c r="V51" i="3" s="1"/>
  <c r="Q53" i="3"/>
  <c r="V53" i="3" s="1"/>
  <c r="V59" i="3"/>
  <c r="Q60" i="3"/>
  <c r="V60" i="3" s="1"/>
  <c r="Q62" i="3"/>
  <c r="V62" i="3" s="1"/>
  <c r="Q63" i="3"/>
  <c r="V63" i="3" s="1"/>
  <c r="S64" i="3"/>
  <c r="Q66" i="3"/>
  <c r="V66" i="3" s="1"/>
  <c r="V67" i="3"/>
  <c r="Q68" i="3"/>
  <c r="V68" i="3" s="1"/>
  <c r="V69" i="3"/>
  <c r="V72" i="3"/>
  <c r="S73" i="3"/>
  <c r="Q78" i="3"/>
  <c r="V78" i="3" s="1"/>
  <c r="V79" i="3"/>
  <c r="S83" i="3"/>
  <c r="V89" i="3"/>
  <c r="Q90" i="3"/>
  <c r="Q95" i="3"/>
  <c r="V95" i="3" s="1"/>
  <c r="V96" i="3"/>
  <c r="Q97" i="3"/>
  <c r="V97" i="3" s="1"/>
  <c r="V98" i="3"/>
  <c r="Q99" i="3"/>
  <c r="V99" i="3" s="1"/>
  <c r="Q100" i="3"/>
  <c r="V100" i="3" s="1"/>
  <c r="Q101" i="3"/>
  <c r="Q102" i="3"/>
  <c r="V102" i="3" s="1"/>
  <c r="V105" i="3"/>
  <c r="S106" i="3"/>
  <c r="Q107" i="3"/>
  <c r="V107" i="3" s="1"/>
  <c r="Q109" i="3"/>
  <c r="V109" i="3" s="1"/>
  <c r="V112" i="3"/>
  <c r="Q114" i="3"/>
  <c r="V114" i="3" s="1"/>
  <c r="V115" i="3"/>
  <c r="Q117" i="3"/>
  <c r="S117" i="3" s="1"/>
  <c r="V118" i="3"/>
  <c r="Q119" i="3"/>
  <c r="V119" i="3" s="1"/>
  <c r="V120" i="3"/>
  <c r="Q122" i="3"/>
  <c r="V122" i="3" s="1"/>
  <c r="Q125" i="3"/>
  <c r="S125" i="3" s="1"/>
  <c r="S128" i="3"/>
  <c r="Q129" i="3"/>
  <c r="S129" i="3" s="1"/>
  <c r="V130" i="3"/>
  <c r="Q132" i="3"/>
  <c r="V132" i="3" s="1"/>
  <c r="Q135" i="3"/>
  <c r="V135" i="3" s="1"/>
  <c r="S136" i="3"/>
  <c r="V137" i="3"/>
  <c r="Q139" i="3"/>
  <c r="V139" i="3" s="1"/>
  <c r="Q141" i="3"/>
  <c r="V142" i="3"/>
  <c r="Q144" i="3"/>
  <c r="V144" i="3" s="1"/>
  <c r="S147" i="3"/>
  <c r="V148" i="3"/>
  <c r="Q149" i="3"/>
  <c r="Q151" i="3"/>
  <c r="V151" i="3" s="1"/>
  <c r="Q154" i="3"/>
  <c r="V154" i="3" s="1"/>
  <c r="Q155" i="3"/>
  <c r="V155" i="3" s="1"/>
  <c r="Q156" i="3"/>
  <c r="V156" i="3" s="1"/>
  <c r="Q157" i="3"/>
  <c r="S157" i="3" s="1"/>
  <c r="Q159" i="3"/>
  <c r="S159" i="3" s="1"/>
  <c r="Q160" i="3"/>
  <c r="Q162" i="3"/>
  <c r="Q164" i="3"/>
  <c r="V164" i="3" s="1"/>
  <c r="V167" i="3"/>
  <c r="Q169" i="3"/>
  <c r="V169" i="3" s="1"/>
  <c r="Q172" i="3"/>
  <c r="Q173" i="3"/>
  <c r="V173" i="3" s="1"/>
  <c r="V174" i="3"/>
  <c r="V175" i="3"/>
  <c r="Q178" i="3"/>
  <c r="Q180" i="3"/>
  <c r="V180" i="3" s="1"/>
  <c r="Q183" i="3"/>
  <c r="S183" i="3" s="1"/>
  <c r="P3" i="3"/>
  <c r="P4" i="3"/>
  <c r="P5" i="3"/>
  <c r="P7" i="3"/>
  <c r="P6" i="3"/>
  <c r="P8" i="3"/>
  <c r="P9" i="3"/>
  <c r="P10" i="3"/>
  <c r="P11" i="3"/>
  <c r="P12" i="3"/>
  <c r="P14" i="3"/>
  <c r="P15" i="3"/>
  <c r="P16" i="3"/>
  <c r="P17" i="3"/>
  <c r="P18" i="3"/>
  <c r="P19" i="3"/>
  <c r="P20" i="3"/>
  <c r="P21" i="3"/>
  <c r="P22" i="3"/>
  <c r="P23" i="3"/>
  <c r="P24" i="3"/>
  <c r="P25" i="3"/>
  <c r="P26" i="3"/>
  <c r="P27" i="3"/>
  <c r="P28" i="3"/>
  <c r="P29" i="3"/>
  <c r="P30" i="3"/>
  <c r="P31" i="3"/>
  <c r="P33" i="3"/>
  <c r="P34" i="3"/>
  <c r="P32" i="3"/>
  <c r="P35" i="3"/>
  <c r="P36" i="3"/>
  <c r="P37" i="3"/>
  <c r="P38" i="3"/>
  <c r="P39" i="3"/>
  <c r="P40" i="3"/>
  <c r="P41" i="3"/>
  <c r="P42" i="3"/>
  <c r="P43" i="3"/>
  <c r="P44" i="3"/>
  <c r="P45" i="3"/>
  <c r="P48" i="3"/>
  <c r="P49" i="3"/>
  <c r="P51" i="3"/>
  <c r="P53" i="3"/>
  <c r="P54" i="3"/>
  <c r="P55" i="3"/>
  <c r="P57" i="3"/>
  <c r="P58" i="3"/>
  <c r="P59" i="3"/>
  <c r="P60" i="3"/>
  <c r="P61" i="3"/>
  <c r="P62" i="3"/>
  <c r="P63" i="3"/>
  <c r="P64" i="3"/>
  <c r="P65" i="3"/>
  <c r="P66" i="3"/>
  <c r="P67" i="3"/>
  <c r="P68" i="3"/>
  <c r="P69" i="3"/>
  <c r="P70" i="3"/>
  <c r="P71" i="3"/>
  <c r="P72" i="3"/>
  <c r="P73" i="3"/>
  <c r="P74" i="3"/>
  <c r="P75" i="3"/>
  <c r="P76" i="3"/>
  <c r="P77" i="3"/>
  <c r="P79" i="3"/>
  <c r="P80" i="3"/>
  <c r="P81" i="3"/>
  <c r="P85" i="3"/>
  <c r="P83" i="3"/>
  <c r="P84" i="3"/>
  <c r="P82" i="3"/>
  <c r="P86" i="3"/>
  <c r="P87" i="3"/>
  <c r="P88" i="3"/>
  <c r="P89" i="3"/>
  <c r="P90" i="3"/>
  <c r="P91" i="3"/>
  <c r="P92" i="3"/>
  <c r="P93" i="3"/>
  <c r="P94" i="3"/>
  <c r="P95" i="3"/>
  <c r="P96" i="3"/>
  <c r="P97" i="3"/>
  <c r="P99" i="3"/>
  <c r="P100" i="3"/>
  <c r="P101" i="3"/>
  <c r="P102" i="3"/>
  <c r="P105" i="3"/>
  <c r="P103" i="3"/>
  <c r="P104" i="3"/>
  <c r="P106" i="3"/>
  <c r="P107" i="3"/>
  <c r="P108" i="3"/>
  <c r="X189" i="3"/>
  <c r="X206" i="3"/>
  <c r="X241" i="3"/>
  <c r="X416" i="3"/>
  <c r="X510" i="3"/>
  <c r="BZ4" i="3"/>
  <c r="BZ8" i="3"/>
  <c r="BZ11" i="3"/>
  <c r="BZ12" i="3"/>
  <c r="BZ14" i="3"/>
  <c r="BZ18" i="3"/>
  <c r="BZ20" i="3"/>
  <c r="BZ21" i="3"/>
  <c r="BZ24" i="3"/>
  <c r="BZ25" i="3"/>
  <c r="BZ26" i="3"/>
  <c r="BZ27" i="3"/>
  <c r="BZ31" i="3"/>
  <c r="BZ34" i="3"/>
  <c r="BZ35" i="3"/>
  <c r="BZ36" i="3"/>
  <c r="BZ38" i="3"/>
  <c r="BZ39" i="3"/>
  <c r="BZ41" i="3"/>
  <c r="BZ42" i="3"/>
  <c r="BZ44" i="3"/>
  <c r="BZ45" i="3"/>
  <c r="BZ48" i="3"/>
  <c r="BZ51" i="3"/>
  <c r="BZ52" i="3"/>
  <c r="BZ53" i="3"/>
  <c r="BZ54" i="3"/>
  <c r="BZ56" i="3"/>
  <c r="BZ57" i="3"/>
  <c r="BZ58" i="3"/>
  <c r="BZ59" i="3"/>
  <c r="BZ60" i="3"/>
  <c r="BZ61" i="3"/>
  <c r="BZ62" i="3"/>
  <c r="BZ63" i="3"/>
  <c r="BZ64" i="3"/>
  <c r="BZ66" i="3"/>
  <c r="BZ67" i="3"/>
  <c r="BZ68" i="3"/>
  <c r="BZ69" i="3"/>
  <c r="BZ72" i="3"/>
  <c r="BZ75" i="3"/>
  <c r="BZ78" i="3"/>
  <c r="BZ80" i="3"/>
  <c r="BZ85" i="3"/>
  <c r="BZ83" i="3"/>
  <c r="BZ84" i="3"/>
  <c r="BZ82" i="3"/>
  <c r="BZ86" i="3"/>
  <c r="BZ87" i="3"/>
  <c r="BZ88" i="3"/>
  <c r="BZ90" i="3"/>
  <c r="BZ91" i="3"/>
  <c r="BZ95" i="3"/>
  <c r="BZ97" i="3"/>
  <c r="BZ98" i="3"/>
  <c r="BZ99" i="3"/>
  <c r="BZ101" i="3"/>
  <c r="BZ102" i="3"/>
  <c r="BZ107" i="3"/>
  <c r="BZ110" i="3"/>
  <c r="BZ114" i="3"/>
  <c r="BZ115" i="3"/>
  <c r="BZ117" i="3"/>
  <c r="BZ119" i="3"/>
  <c r="BZ122" i="3"/>
  <c r="BZ125" i="3"/>
  <c r="BZ127" i="3"/>
  <c r="BZ129" i="3"/>
  <c r="BZ131" i="3"/>
  <c r="BZ132" i="3"/>
  <c r="BZ133" i="3"/>
  <c r="BZ136" i="3"/>
  <c r="BZ137" i="3"/>
  <c r="BZ138" i="3"/>
  <c r="BZ139" i="3"/>
  <c r="BZ140" i="3"/>
  <c r="BZ141" i="3"/>
  <c r="BZ143" i="3"/>
  <c r="BZ144" i="3"/>
  <c r="BZ146" i="3"/>
  <c r="BZ148" i="3"/>
  <c r="BZ149" i="3"/>
  <c r="BZ151" i="3"/>
  <c r="BZ154" i="3"/>
  <c r="BZ155" i="3"/>
  <c r="BZ156" i="3"/>
  <c r="BZ157" i="3"/>
  <c r="BZ158" i="3"/>
  <c r="BZ159" i="3"/>
  <c r="BZ160" i="3"/>
  <c r="BZ161" i="3"/>
  <c r="BZ162" i="3"/>
  <c r="BZ163" i="3"/>
  <c r="BZ164" i="3"/>
  <c r="BZ165" i="3"/>
  <c r="BZ167" i="3"/>
  <c r="BZ168" i="3"/>
  <c r="BZ169" i="3"/>
  <c r="BZ170" i="3"/>
  <c r="BZ172" i="3"/>
  <c r="BZ173" i="3"/>
  <c r="BZ175" i="3"/>
  <c r="BZ176" i="3"/>
  <c r="BZ177" i="3"/>
  <c r="BZ178" i="3"/>
  <c r="BZ180" i="3"/>
  <c r="BZ181" i="3"/>
  <c r="BZ183" i="3"/>
  <c r="BZ184" i="3"/>
  <c r="BZ185" i="3"/>
  <c r="BZ187" i="3"/>
  <c r="BZ188" i="3"/>
  <c r="BZ189" i="3"/>
  <c r="BZ190" i="3"/>
  <c r="BZ191" i="3"/>
  <c r="BZ193" i="3"/>
  <c r="BZ196" i="3"/>
  <c r="BZ197" i="3"/>
  <c r="BZ199" i="3"/>
  <c r="BZ200" i="3"/>
  <c r="BZ202" i="3"/>
  <c r="BZ203" i="3"/>
  <c r="BZ204" i="3"/>
  <c r="BZ205" i="3"/>
  <c r="BZ206" i="3"/>
  <c r="BZ207" i="3"/>
  <c r="BZ214" i="3"/>
  <c r="BZ215" i="3"/>
  <c r="BZ216" i="3"/>
  <c r="BZ217" i="3"/>
  <c r="BZ218" i="3"/>
  <c r="BZ219" i="3"/>
  <c r="BZ221" i="3"/>
  <c r="BZ222" i="3"/>
  <c r="BZ223" i="3"/>
  <c r="BZ224" i="3"/>
  <c r="BZ225" i="3"/>
  <c r="BZ227" i="3"/>
  <c r="BZ229" i="3"/>
  <c r="BZ230" i="3"/>
  <c r="BZ231" i="3"/>
  <c r="BZ233" i="3"/>
  <c r="BZ234" i="3"/>
  <c r="BZ236" i="3"/>
  <c r="BZ237" i="3"/>
  <c r="BZ238" i="3"/>
  <c r="BZ240" i="3"/>
  <c r="BZ242" i="3"/>
  <c r="BZ243" i="3"/>
  <c r="BZ244" i="3"/>
  <c r="BZ245" i="3"/>
  <c r="BZ246" i="3"/>
  <c r="BZ247" i="3"/>
  <c r="BZ248" i="3"/>
  <c r="BZ249" i="3"/>
  <c r="BZ251" i="3"/>
  <c r="BZ253" i="3"/>
  <c r="BZ254" i="3"/>
  <c r="BZ255" i="3"/>
  <c r="BZ256" i="3"/>
  <c r="BZ257" i="3"/>
  <c r="BZ258" i="3"/>
  <c r="BZ259" i="3"/>
  <c r="BZ261" i="3"/>
  <c r="BZ262" i="3"/>
  <c r="BZ263" i="3"/>
  <c r="BZ265" i="3"/>
  <c r="BZ266" i="3"/>
  <c r="BZ264" i="3"/>
  <c r="BZ268" i="3"/>
  <c r="BZ270" i="3"/>
  <c r="BZ271" i="3"/>
  <c r="BZ276" i="3"/>
  <c r="BZ277" i="3"/>
  <c r="BZ278" i="3"/>
  <c r="BZ280" i="3"/>
  <c r="BZ281" i="3"/>
  <c r="BZ279" i="3"/>
  <c r="BZ283" i="3"/>
  <c r="BZ284" i="3"/>
  <c r="BZ285" i="3"/>
  <c r="BZ286" i="3"/>
  <c r="BZ287" i="3"/>
  <c r="BZ288" i="3"/>
  <c r="BZ290" i="3"/>
  <c r="BZ291" i="3"/>
  <c r="BZ292" i="3"/>
  <c r="BZ293" i="3"/>
  <c r="BZ297" i="3"/>
  <c r="BZ298" i="3"/>
  <c r="BZ299" i="3"/>
  <c r="BZ300" i="3"/>
  <c r="BZ302" i="3"/>
  <c r="BZ303" i="3"/>
  <c r="BZ304" i="3"/>
  <c r="BZ305" i="3"/>
  <c r="BZ306" i="3"/>
  <c r="BZ307" i="3"/>
  <c r="BZ308" i="3"/>
  <c r="BZ309" i="3"/>
  <c r="BZ310" i="3"/>
  <c r="BZ311" i="3"/>
  <c r="BZ313" i="3"/>
  <c r="BZ314" i="3"/>
  <c r="BZ315" i="3"/>
  <c r="BZ317" i="3"/>
  <c r="BZ318" i="3"/>
  <c r="BZ319" i="3"/>
  <c r="BZ320" i="3"/>
  <c r="BZ321" i="3"/>
  <c r="BZ322" i="3"/>
  <c r="BZ323" i="3"/>
  <c r="BZ324" i="3"/>
  <c r="BZ325" i="3"/>
  <c r="BZ326" i="3"/>
  <c r="BZ327" i="3"/>
  <c r="BZ328" i="3"/>
  <c r="BZ329" i="3"/>
  <c r="BZ330" i="3"/>
  <c r="BZ331" i="3"/>
  <c r="BZ333" i="3"/>
  <c r="BZ336" i="3"/>
  <c r="BZ338" i="3"/>
  <c r="BZ339" i="3"/>
  <c r="BZ340" i="3"/>
  <c r="BZ341" i="3"/>
  <c r="BZ342" i="3"/>
  <c r="BZ343" i="3"/>
  <c r="BZ345" i="3"/>
  <c r="BZ346" i="3"/>
  <c r="BZ347" i="3"/>
  <c r="BZ348" i="3"/>
  <c r="BZ349" i="3"/>
  <c r="BZ350" i="3"/>
  <c r="BZ351" i="3"/>
  <c r="BZ352" i="3"/>
  <c r="BZ353" i="3"/>
  <c r="BZ356" i="3"/>
  <c r="BZ355" i="3"/>
  <c r="BZ358" i="3"/>
  <c r="BZ359" i="3"/>
  <c r="BZ360" i="3"/>
  <c r="BZ362" i="3"/>
  <c r="BZ363" i="3"/>
  <c r="BZ365" i="3"/>
  <c r="BZ366" i="3"/>
  <c r="BZ367" i="3"/>
  <c r="BZ369" i="3"/>
  <c r="BZ370" i="3"/>
  <c r="BZ372" i="3"/>
  <c r="BZ374" i="3"/>
  <c r="BZ375" i="3"/>
  <c r="BZ376" i="3"/>
  <c r="BZ377" i="3"/>
  <c r="BZ378" i="3"/>
  <c r="BZ379" i="3"/>
  <c r="BZ380" i="3"/>
  <c r="BZ381" i="3"/>
  <c r="BZ382" i="3"/>
  <c r="BZ383" i="3"/>
  <c r="BZ384" i="3"/>
  <c r="BZ385" i="3"/>
  <c r="BZ386" i="3"/>
  <c r="BZ387" i="3"/>
  <c r="BZ388" i="3"/>
  <c r="BZ390" i="3"/>
  <c r="BZ391" i="3"/>
  <c r="BZ392" i="3"/>
  <c r="BZ393" i="3"/>
  <c r="BZ394" i="3"/>
  <c r="BZ395" i="3"/>
  <c r="BZ396" i="3"/>
  <c r="BZ397" i="3"/>
  <c r="BZ398" i="3"/>
  <c r="BZ399" i="3"/>
  <c r="BZ400" i="3"/>
  <c r="BZ401" i="3"/>
  <c r="BZ402" i="3"/>
  <c r="BZ403" i="3"/>
  <c r="BZ404" i="3"/>
  <c r="BZ405" i="3"/>
  <c r="BZ406" i="3"/>
  <c r="BZ407" i="3"/>
  <c r="BZ409" i="3"/>
  <c r="BZ408" i="3"/>
  <c r="BZ410" i="3"/>
  <c r="BZ411" i="3"/>
  <c r="BZ412" i="3"/>
  <c r="BZ414" i="3"/>
  <c r="BZ415" i="3"/>
  <c r="BZ416" i="3"/>
  <c r="BZ417" i="3"/>
  <c r="BZ419" i="3"/>
  <c r="BZ418" i="3"/>
  <c r="BZ421" i="3"/>
  <c r="BZ422" i="3"/>
  <c r="BZ424" i="3"/>
  <c r="BZ425" i="3"/>
  <c r="BZ426" i="3"/>
  <c r="BZ427" i="3"/>
  <c r="BZ428" i="3"/>
  <c r="BZ429" i="3"/>
  <c r="BZ431" i="3"/>
  <c r="BZ433" i="3"/>
  <c r="BZ434" i="3"/>
  <c r="BZ436" i="3"/>
  <c r="BZ438" i="3"/>
  <c r="BZ439" i="3"/>
  <c r="BZ440" i="3"/>
  <c r="BZ441" i="3"/>
  <c r="BZ442" i="3"/>
  <c r="BZ443" i="3"/>
  <c r="BZ444" i="3"/>
  <c r="BZ447" i="3"/>
  <c r="BZ448" i="3"/>
  <c r="BZ446" i="3"/>
  <c r="BZ450" i="3"/>
  <c r="BZ451" i="3"/>
  <c r="BZ452" i="3"/>
  <c r="BZ453" i="3"/>
  <c r="BZ454" i="3"/>
  <c r="BZ455" i="3"/>
  <c r="BZ456" i="3"/>
  <c r="BZ457" i="3"/>
  <c r="BZ459" i="3"/>
  <c r="BZ462" i="3"/>
  <c r="BZ463" i="3"/>
  <c r="BZ464" i="3"/>
  <c r="BZ465" i="3"/>
  <c r="BZ468" i="3"/>
  <c r="BZ469" i="3"/>
  <c r="BZ471" i="3"/>
  <c r="BZ473" i="3"/>
  <c r="BZ474" i="3"/>
  <c r="BZ477" i="3"/>
  <c r="BZ479" i="3"/>
  <c r="BZ481" i="3"/>
  <c r="BZ482" i="3"/>
  <c r="BZ485" i="3"/>
  <c r="BZ486" i="3"/>
  <c r="BZ491" i="3"/>
  <c r="BZ490" i="3"/>
  <c r="BZ489" i="3"/>
  <c r="BZ492" i="3"/>
  <c r="BZ494" i="3"/>
  <c r="BZ495" i="3"/>
  <c r="BZ497" i="3"/>
  <c r="BZ498" i="3"/>
  <c r="BZ499" i="3"/>
  <c r="BZ500" i="3"/>
  <c r="BZ501" i="3"/>
  <c r="BZ503" i="3"/>
  <c r="BZ504" i="3"/>
  <c r="BZ505" i="3"/>
  <c r="BZ506" i="3"/>
  <c r="BZ508" i="3"/>
  <c r="BZ509" i="3"/>
  <c r="BZ510" i="3"/>
  <c r="BZ512" i="3"/>
  <c r="BZ513" i="3"/>
  <c r="BZ514" i="3"/>
  <c r="BZ515" i="3"/>
  <c r="BZ516" i="3"/>
  <c r="BZ517" i="3"/>
  <c r="BZ518" i="3"/>
  <c r="BZ519" i="3"/>
  <c r="BZ520" i="3"/>
  <c r="BZ521" i="3"/>
  <c r="BZ524" i="3"/>
  <c r="BZ527" i="3"/>
  <c r="BZ528" i="3"/>
  <c r="BZ531" i="3"/>
  <c r="BZ532" i="3"/>
  <c r="BZ533" i="3"/>
  <c r="BZ535" i="3"/>
  <c r="BZ537" i="3"/>
  <c r="BZ538" i="3"/>
  <c r="BZ540" i="3"/>
  <c r="BZ543" i="3"/>
  <c r="BZ547" i="3"/>
  <c r="BZ549" i="3"/>
  <c r="BZ551" i="3"/>
  <c r="BZ558" i="3"/>
  <c r="BZ553" i="3"/>
  <c r="BZ554" i="3"/>
  <c r="BZ556" i="3"/>
  <c r="BZ552" i="3"/>
  <c r="BZ557" i="3"/>
  <c r="BZ555" i="3"/>
  <c r="BZ559" i="3"/>
  <c r="BZ560" i="3"/>
  <c r="BZ562" i="3"/>
  <c r="BZ563" i="3"/>
  <c r="BZ564" i="3"/>
  <c r="BZ565" i="3"/>
  <c r="BZ566" i="3"/>
  <c r="BZ567" i="3"/>
  <c r="BZ568" i="3"/>
  <c r="BZ569" i="3"/>
  <c r="BZ571" i="3"/>
  <c r="BZ572" i="3"/>
  <c r="BZ575" i="3"/>
  <c r="BZ576" i="3"/>
  <c r="BZ577" i="3"/>
  <c r="BZ578" i="3"/>
  <c r="BZ579" i="3"/>
  <c r="BZ582" i="3"/>
  <c r="BZ583" i="3"/>
  <c r="BZ584" i="3"/>
  <c r="BZ585" i="3"/>
  <c r="BZ586" i="3"/>
  <c r="BZ587" i="3"/>
  <c r="BZ588" i="3"/>
  <c r="BZ589" i="3"/>
  <c r="BZ590" i="3"/>
  <c r="BZ591" i="3"/>
  <c r="BZ592" i="3"/>
  <c r="BZ593" i="3"/>
  <c r="BZ594" i="3"/>
  <c r="BZ595" i="3"/>
  <c r="BZ596" i="3"/>
  <c r="BZ597" i="3"/>
  <c r="BZ600" i="3"/>
  <c r="BZ601" i="3"/>
  <c r="BZ602" i="3"/>
  <c r="BZ603" i="3"/>
  <c r="BZ605" i="3"/>
  <c r="BZ607" i="3"/>
  <c r="BZ608" i="3"/>
  <c r="BZ609" i="3"/>
  <c r="BZ610" i="3"/>
  <c r="BZ612" i="3"/>
  <c r="BZ613" i="3"/>
  <c r="BZ615" i="3"/>
  <c r="BZ616" i="3"/>
  <c r="BZ617" i="3"/>
  <c r="BZ618" i="3"/>
  <c r="BZ619" i="3"/>
  <c r="BZ620" i="3"/>
  <c r="BZ621" i="3"/>
  <c r="BZ624" i="3"/>
  <c r="BZ623" i="3"/>
  <c r="BZ625" i="3"/>
  <c r="BZ627" i="3"/>
  <c r="BZ626" i="3"/>
  <c r="BZ628" i="3"/>
  <c r="BZ629" i="3"/>
  <c r="BZ630" i="3"/>
  <c r="BZ632" i="3"/>
  <c r="BZ633" i="3"/>
  <c r="BZ634" i="3"/>
  <c r="BZ635" i="3"/>
  <c r="BZ636" i="3"/>
  <c r="BZ637" i="3"/>
  <c r="BZ638" i="3"/>
  <c r="BZ639" i="3"/>
  <c r="BZ641" i="3"/>
  <c r="BZ642" i="3"/>
  <c r="BZ643" i="3"/>
  <c r="BZ644" i="3"/>
  <c r="BZ646" i="3"/>
  <c r="BZ650" i="3"/>
  <c r="BZ648" i="3"/>
  <c r="BZ651" i="3"/>
  <c r="BZ652" i="3"/>
  <c r="BZ653" i="3"/>
  <c r="BZ656" i="3"/>
  <c r="BZ658" i="3"/>
  <c r="BZ659" i="3"/>
  <c r="BZ660" i="3"/>
  <c r="BZ662" i="3"/>
  <c r="BZ663" i="3"/>
  <c r="BZ664" i="3"/>
  <c r="BZ666" i="3"/>
  <c r="BZ668" i="3"/>
  <c r="BZ669" i="3"/>
  <c r="BZ670" i="3"/>
  <c r="BZ671" i="3"/>
  <c r="BZ672" i="3"/>
  <c r="BZ673" i="3"/>
  <c r="BZ675" i="3"/>
  <c r="BZ676" i="3"/>
  <c r="BZ677" i="3"/>
  <c r="BZ678" i="3"/>
  <c r="BZ681" i="3"/>
  <c r="BZ680" i="3"/>
  <c r="BZ682" i="3"/>
  <c r="BZ683" i="3"/>
  <c r="BZ685" i="3"/>
  <c r="BZ687" i="3"/>
  <c r="BZ689" i="3"/>
  <c r="BZ690" i="3"/>
  <c r="BZ692" i="3"/>
  <c r="BZ693" i="3"/>
  <c r="BZ697" i="3"/>
  <c r="BZ698" i="3"/>
  <c r="BZ699" i="3"/>
  <c r="BZ701" i="3"/>
  <c r="BZ702" i="3"/>
  <c r="BZ703" i="3"/>
  <c r="BZ704" i="3"/>
  <c r="BZ705" i="3"/>
  <c r="BZ707" i="3"/>
  <c r="BZ708" i="3"/>
  <c r="BZ709" i="3"/>
  <c r="BZ711" i="3"/>
  <c r="BZ713" i="3"/>
  <c r="BZ714" i="3"/>
  <c r="BZ716" i="3"/>
  <c r="BZ717" i="3"/>
  <c r="BZ718" i="3"/>
  <c r="BZ720" i="3"/>
  <c r="BZ721" i="3"/>
  <c r="BZ723" i="3"/>
  <c r="BZ725" i="3"/>
  <c r="BZ727" i="3"/>
  <c r="BZ728" i="3"/>
  <c r="BZ729" i="3"/>
  <c r="BZ731" i="3"/>
  <c r="BZ732" i="3"/>
  <c r="BZ733" i="3"/>
  <c r="BZ734" i="3"/>
  <c r="BZ735" i="3"/>
  <c r="BZ736" i="3"/>
  <c r="BZ737" i="3"/>
  <c r="BZ738" i="3"/>
  <c r="BZ739" i="3"/>
  <c r="BZ740" i="3"/>
  <c r="BZ741" i="3"/>
  <c r="BZ742" i="3"/>
  <c r="BZ743" i="3"/>
  <c r="BZ744" i="3"/>
  <c r="BZ745" i="3"/>
  <c r="BZ746" i="3"/>
  <c r="BZ748" i="3"/>
  <c r="BZ749" i="3"/>
  <c r="BZ750" i="3"/>
  <c r="BZ751" i="3"/>
  <c r="BZ752" i="3"/>
  <c r="BZ754" i="3"/>
  <c r="BZ756" i="3"/>
  <c r="BZ757" i="3"/>
  <c r="BZ758" i="3"/>
  <c r="BZ759" i="3"/>
  <c r="BZ760" i="3"/>
  <c r="BZ762" i="3"/>
  <c r="BZ764" i="3"/>
  <c r="BZ771" i="3"/>
  <c r="BZ766" i="3"/>
  <c r="BZ767" i="3"/>
  <c r="BZ768" i="3"/>
  <c r="BZ770" i="3"/>
  <c r="BZ772" i="3"/>
  <c r="BZ775" i="3"/>
  <c r="BZ774" i="3"/>
  <c r="BZ777" i="3"/>
  <c r="BZ776" i="3"/>
  <c r="BZ780" i="3"/>
  <c r="BZ778" i="3"/>
  <c r="BZ782" i="3"/>
  <c r="BZ783" i="3"/>
  <c r="BZ781" i="3"/>
  <c r="BZ784" i="3"/>
  <c r="BZ789" i="3"/>
  <c r="BZ799" i="3"/>
  <c r="BZ785" i="3"/>
  <c r="BZ788" i="3"/>
  <c r="BZ800" i="3"/>
  <c r="BZ791" i="3"/>
  <c r="BZ793" i="3"/>
  <c r="BZ794" i="3"/>
  <c r="BZ795" i="3"/>
  <c r="BZ796" i="3"/>
  <c r="BZ797" i="3"/>
  <c r="BZ798" i="3"/>
  <c r="BH3" i="3"/>
  <c r="BH4" i="3"/>
  <c r="BH5" i="3"/>
  <c r="BH7" i="3"/>
  <c r="BH6" i="3"/>
  <c r="BH8" i="3"/>
  <c r="BH10" i="3"/>
  <c r="BH11" i="3"/>
  <c r="BH12" i="3"/>
  <c r="BH13" i="3"/>
  <c r="BH14" i="3"/>
  <c r="BH15" i="3"/>
  <c r="BH16" i="3"/>
  <c r="BH17" i="3"/>
  <c r="BH18" i="3"/>
  <c r="BH19" i="3"/>
  <c r="BH20" i="3"/>
  <c r="BH21" i="3"/>
  <c r="BH22" i="3"/>
  <c r="BH24" i="3"/>
  <c r="BH25" i="3"/>
  <c r="BH26" i="3"/>
  <c r="BH27" i="3"/>
  <c r="BH30" i="3"/>
  <c r="BH31" i="3"/>
  <c r="BH34" i="3"/>
  <c r="BH35" i="3"/>
  <c r="BH36" i="3"/>
  <c r="BH37" i="3"/>
  <c r="BH38" i="3"/>
  <c r="BH39" i="3"/>
  <c r="BH40" i="3"/>
  <c r="BH41" i="3"/>
  <c r="BH42" i="3"/>
  <c r="BH44" i="3"/>
  <c r="BH45" i="3"/>
  <c r="BH46" i="3"/>
  <c r="BH47" i="3"/>
  <c r="BH48" i="3"/>
  <c r="BH49" i="3"/>
  <c r="BH50" i="3"/>
  <c r="BH51" i="3"/>
  <c r="BH52" i="3"/>
  <c r="BH53" i="3"/>
  <c r="BH54" i="3"/>
  <c r="BH55" i="3"/>
  <c r="BH56" i="3"/>
  <c r="BH59" i="3"/>
  <c r="BH60" i="3"/>
  <c r="BH61" i="3"/>
  <c r="BH62" i="3"/>
  <c r="BH63" i="3"/>
  <c r="BH64" i="3"/>
  <c r="BH65" i="3"/>
  <c r="BH66" i="3"/>
  <c r="BH67" i="3"/>
  <c r="BH68" i="3"/>
  <c r="BH69" i="3"/>
  <c r="BH70" i="3"/>
  <c r="BH71" i="3"/>
  <c r="BH72" i="3"/>
  <c r="BH74" i="3"/>
  <c r="BH75" i="3"/>
  <c r="BH76" i="3"/>
  <c r="BH78" i="3"/>
  <c r="BH80" i="3"/>
  <c r="BH81" i="3"/>
  <c r="BH85" i="3"/>
  <c r="BH83" i="3"/>
  <c r="BH82" i="3"/>
  <c r="BH86" i="3"/>
  <c r="BH88" i="3"/>
  <c r="BH90" i="3"/>
  <c r="BH92" i="3"/>
  <c r="BH93" i="3"/>
  <c r="BH94" i="3"/>
  <c r="BH95" i="3"/>
  <c r="BH97" i="3"/>
  <c r="BH98" i="3"/>
  <c r="BH99" i="3"/>
  <c r="BH100" i="3"/>
  <c r="BH101" i="3"/>
  <c r="BH103" i="3"/>
  <c r="BH104"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0" i="3"/>
  <c r="BH131" i="3"/>
  <c r="BH132" i="3"/>
  <c r="BH133" i="3"/>
  <c r="BH135" i="3"/>
  <c r="BH136" i="3"/>
  <c r="BH137" i="3"/>
  <c r="BH138" i="3"/>
  <c r="BH139" i="3"/>
  <c r="BH140" i="3"/>
  <c r="BH141" i="3"/>
  <c r="BH142" i="3"/>
  <c r="BH143" i="3"/>
  <c r="BH144" i="3"/>
  <c r="BH146" i="3"/>
  <c r="BH148" i="3"/>
  <c r="BH149" i="3"/>
  <c r="BH150" i="3"/>
  <c r="BH151" i="3"/>
  <c r="BH152" i="3"/>
  <c r="BH155" i="3"/>
  <c r="BH156" i="3"/>
  <c r="BH157" i="3"/>
  <c r="BH158" i="3"/>
  <c r="BH159" i="3"/>
  <c r="BH160" i="3"/>
  <c r="BH161" i="3"/>
  <c r="BH162" i="3"/>
  <c r="BH163" i="3"/>
  <c r="BH164" i="3"/>
  <c r="BH165" i="3"/>
  <c r="BH167" i="3"/>
  <c r="BH168" i="3"/>
  <c r="BH169" i="3"/>
  <c r="BH170" i="3"/>
  <c r="BH171" i="3"/>
  <c r="BH172" i="3"/>
  <c r="BH173" i="3"/>
  <c r="BH174" i="3"/>
  <c r="BH176" i="3"/>
  <c r="BH177" i="3"/>
  <c r="BH178" i="3"/>
  <c r="BH179" i="3"/>
  <c r="BH180" i="3"/>
  <c r="BH181" i="3"/>
  <c r="BH183" i="3"/>
  <c r="BH184" i="3"/>
  <c r="BH185" i="3"/>
  <c r="BH187" i="3"/>
  <c r="BH188" i="3"/>
  <c r="BH189" i="3"/>
  <c r="BH190" i="3"/>
  <c r="BH191" i="3"/>
  <c r="BH192" i="3"/>
  <c r="BH193" i="3"/>
  <c r="BH195" i="3"/>
  <c r="BH196" i="3"/>
  <c r="BH197" i="3"/>
  <c r="BH198" i="3"/>
  <c r="BH199" i="3"/>
  <c r="BH200" i="3"/>
  <c r="BH201" i="3"/>
  <c r="BH203" i="3"/>
  <c r="BH205" i="3"/>
  <c r="BH206" i="3"/>
  <c r="BH207" i="3"/>
  <c r="BH208" i="3"/>
  <c r="BH209" i="3"/>
  <c r="BH210" i="3"/>
  <c r="BH211" i="3"/>
  <c r="BH212" i="3"/>
  <c r="BH213" i="3"/>
  <c r="BH214" i="3"/>
  <c r="BH215" i="3"/>
  <c r="BH216" i="3"/>
  <c r="BH217" i="3"/>
  <c r="BH218" i="3"/>
  <c r="BH219" i="3"/>
  <c r="BH220" i="3"/>
  <c r="BH222" i="3"/>
  <c r="BH223" i="3"/>
  <c r="BH224" i="3"/>
  <c r="BH225" i="3"/>
  <c r="BH226" i="3"/>
  <c r="BH227" i="3"/>
  <c r="BH228" i="3"/>
  <c r="BH229" i="3"/>
  <c r="BH230" i="3"/>
  <c r="BH231" i="3"/>
  <c r="BH232" i="3"/>
  <c r="BH233" i="3"/>
  <c r="BH234" i="3"/>
  <c r="BH235" i="3"/>
  <c r="BH236" i="3"/>
  <c r="BH237" i="3"/>
  <c r="BH238" i="3"/>
  <c r="BH239" i="3"/>
  <c r="BH240" i="3"/>
  <c r="BH241" i="3"/>
  <c r="BH242" i="3"/>
  <c r="BH243" i="3"/>
  <c r="BH244" i="3"/>
  <c r="BH245" i="3"/>
  <c r="BH246" i="3"/>
  <c r="BH247" i="3"/>
  <c r="BH248" i="3"/>
  <c r="BH249" i="3"/>
  <c r="BH250" i="3"/>
  <c r="BH251" i="3"/>
  <c r="BH252" i="3"/>
  <c r="BH253" i="3"/>
  <c r="BH254" i="3"/>
  <c r="BH255" i="3"/>
  <c r="BH256" i="3"/>
  <c r="BH257" i="3"/>
  <c r="BH258" i="3"/>
  <c r="BH259" i="3"/>
  <c r="BH260" i="3"/>
  <c r="BH261" i="3"/>
  <c r="BH262" i="3"/>
  <c r="BH263" i="3"/>
  <c r="BH265" i="3"/>
  <c r="BH266" i="3"/>
  <c r="BH268" i="3"/>
  <c r="BH269" i="3"/>
  <c r="BH270" i="3"/>
  <c r="BH272" i="3"/>
  <c r="BH273" i="3"/>
  <c r="BH274" i="3"/>
  <c r="BH275" i="3"/>
  <c r="BH276" i="3"/>
  <c r="BH277" i="3"/>
  <c r="BH278" i="3"/>
  <c r="BH282" i="3"/>
  <c r="BH281" i="3"/>
  <c r="BH283" i="3"/>
  <c r="BH284" i="3"/>
  <c r="BH285" i="3"/>
  <c r="BH286" i="3"/>
  <c r="BH287" i="3"/>
  <c r="BH288" i="3"/>
  <c r="BH290" i="3"/>
  <c r="BH291" i="3"/>
  <c r="BH292" i="3"/>
  <c r="BH293" i="3"/>
  <c r="BH294" i="3"/>
  <c r="BH296" i="3"/>
  <c r="BH297" i="3"/>
  <c r="BH298" i="3"/>
  <c r="BH299" i="3"/>
  <c r="BH300"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5" i="3"/>
  <c r="BH326" i="3"/>
  <c r="BH327" i="3"/>
  <c r="BH328" i="3"/>
  <c r="BH329" i="3"/>
  <c r="BH330" i="3"/>
  <c r="BH331" i="3"/>
  <c r="BH333" i="3"/>
  <c r="BH334" i="3"/>
  <c r="BH335" i="3"/>
  <c r="BH336" i="3"/>
  <c r="BH337" i="3"/>
  <c r="BH338" i="3"/>
  <c r="BH339" i="3"/>
  <c r="BH340" i="3"/>
  <c r="BH341" i="3"/>
  <c r="BH342" i="3"/>
  <c r="BH343" i="3"/>
  <c r="BH344" i="3"/>
  <c r="BH345" i="3"/>
  <c r="BH346" i="3"/>
  <c r="BH347" i="3"/>
  <c r="BH349" i="3"/>
  <c r="BH350" i="3"/>
  <c r="BH351" i="3"/>
  <c r="BH352" i="3"/>
  <c r="BH353" i="3"/>
  <c r="BH356" i="3"/>
  <c r="BH359" i="3"/>
  <c r="BH360" i="3"/>
  <c r="BH361" i="3"/>
  <c r="BH362" i="3"/>
  <c r="BH363" i="3"/>
  <c r="BH365" i="3"/>
  <c r="BH364" i="3"/>
  <c r="BH366" i="3"/>
  <c r="BH367" i="3"/>
  <c r="BH368" i="3"/>
  <c r="BH369" i="3"/>
  <c r="BH370" i="3"/>
  <c r="BH371" i="3"/>
  <c r="BH372" i="3"/>
  <c r="BH373" i="3"/>
  <c r="BH374" i="3"/>
  <c r="BH375" i="3"/>
  <c r="BH376" i="3"/>
  <c r="BH377" i="3"/>
  <c r="BH378" i="3"/>
  <c r="BH379" i="3"/>
  <c r="BH380" i="3"/>
  <c r="BH381" i="3"/>
  <c r="BH383" i="3"/>
  <c r="BH384" i="3"/>
  <c r="BH385" i="3"/>
  <c r="BH386" i="3"/>
  <c r="BH387" i="3"/>
  <c r="BH388" i="3"/>
  <c r="BH390" i="3"/>
  <c r="BH391" i="3"/>
  <c r="BH392" i="3"/>
  <c r="BH393" i="3"/>
  <c r="BH394" i="3"/>
  <c r="BH395" i="3"/>
  <c r="BH396" i="3"/>
  <c r="BH397" i="3"/>
  <c r="BH398" i="3"/>
  <c r="BH399" i="3"/>
  <c r="BH400" i="3"/>
  <c r="BH401" i="3"/>
  <c r="BH402" i="3"/>
  <c r="BH403" i="3"/>
  <c r="BH404" i="3"/>
  <c r="BH405" i="3"/>
  <c r="BH406" i="3"/>
  <c r="BH407" i="3"/>
  <c r="BH409" i="3"/>
  <c r="BH410" i="3"/>
  <c r="BH412" i="3"/>
  <c r="BH413" i="3"/>
  <c r="BH414" i="3"/>
  <c r="BH415" i="3"/>
  <c r="BH416" i="3"/>
  <c r="BH420" i="3"/>
  <c r="BH419" i="3"/>
  <c r="BH418" i="3"/>
  <c r="BH421" i="3"/>
  <c r="BH422" i="3"/>
  <c r="BH423" i="3"/>
  <c r="BH424" i="3"/>
  <c r="BH425" i="3"/>
  <c r="BH426" i="3"/>
  <c r="BH427" i="3"/>
  <c r="BH428" i="3"/>
  <c r="BH429" i="3"/>
  <c r="BH430" i="3"/>
  <c r="BH433" i="3"/>
  <c r="BH434" i="3"/>
  <c r="BH435" i="3"/>
  <c r="BH436" i="3"/>
  <c r="BH438" i="3"/>
  <c r="BH439" i="3"/>
  <c r="BH440" i="3"/>
  <c r="BH441" i="3"/>
  <c r="BH442" i="3"/>
  <c r="BH444" i="3"/>
  <c r="BH445" i="3"/>
  <c r="BH447" i="3"/>
  <c r="BH446" i="3"/>
  <c r="BH450" i="3"/>
  <c r="BH451" i="3"/>
  <c r="BH452" i="3"/>
  <c r="BH453" i="3"/>
  <c r="BH454" i="3"/>
  <c r="BH455" i="3"/>
  <c r="BH456" i="3"/>
  <c r="BH457" i="3"/>
  <c r="BH459" i="3"/>
  <c r="BH461" i="3"/>
  <c r="BH460" i="3"/>
  <c r="BH462" i="3"/>
  <c r="BH463" i="3"/>
  <c r="BH464" i="3"/>
  <c r="BH465" i="3"/>
  <c r="BH468" i="3"/>
  <c r="BH470" i="3"/>
  <c r="BH471" i="3"/>
  <c r="BH472" i="3"/>
  <c r="BH475" i="3"/>
  <c r="BH476" i="3"/>
  <c r="BH477" i="3"/>
  <c r="BH478" i="3"/>
  <c r="BH479" i="3"/>
  <c r="BH481" i="3"/>
  <c r="BH482" i="3"/>
  <c r="BH483" i="3"/>
  <c r="BH484" i="3"/>
  <c r="BH485" i="3"/>
  <c r="BH487" i="3"/>
  <c r="BH491" i="3"/>
  <c r="BH490" i="3"/>
  <c r="BH489" i="3"/>
  <c r="BH492" i="3"/>
  <c r="BH495" i="3"/>
  <c r="BH496" i="3"/>
  <c r="BH498" i="3"/>
  <c r="BH501" i="3"/>
  <c r="BH502" i="3"/>
  <c r="BH503" i="3"/>
  <c r="BH504" i="3"/>
  <c r="BH505" i="3"/>
  <c r="BH506" i="3"/>
  <c r="BH508" i="3"/>
  <c r="BH509" i="3"/>
  <c r="BH510" i="3"/>
  <c r="BH511" i="3"/>
  <c r="BH513" i="3"/>
  <c r="BH514" i="3"/>
  <c r="BH516" i="3"/>
  <c r="BH517" i="3"/>
  <c r="BH519" i="3"/>
  <c r="BH520" i="3"/>
  <c r="BH521" i="3"/>
  <c r="BH522" i="3"/>
  <c r="BH524" i="3"/>
  <c r="BH525" i="3"/>
  <c r="BH526" i="3"/>
  <c r="BH527" i="3"/>
  <c r="BH528" i="3"/>
  <c r="BH530" i="3"/>
  <c r="BH531" i="3"/>
  <c r="BH532" i="3"/>
  <c r="BH533" i="3"/>
  <c r="BH534" i="3"/>
  <c r="BH535" i="3"/>
  <c r="BH537" i="3"/>
  <c r="BH540" i="3"/>
  <c r="BH541" i="3"/>
  <c r="BH542" i="3"/>
  <c r="BH543" i="3"/>
  <c r="BH544" i="3"/>
  <c r="BH546" i="3"/>
  <c r="BH547" i="3"/>
  <c r="BH548" i="3"/>
  <c r="BH549" i="3"/>
  <c r="BH550" i="3"/>
  <c r="BH558" i="3"/>
  <c r="BH554" i="3"/>
  <c r="BH556" i="3"/>
  <c r="BH552" i="3"/>
  <c r="BH559" i="3"/>
  <c r="BH560" i="3"/>
  <c r="BH561" i="3"/>
  <c r="BH562" i="3"/>
  <c r="BH563" i="3"/>
  <c r="BH564" i="3"/>
  <c r="BH565" i="3"/>
  <c r="BH566" i="3"/>
  <c r="BH567" i="3"/>
  <c r="BH569" i="3"/>
  <c r="BH571" i="3"/>
  <c r="BH572" i="3"/>
  <c r="BH573" i="3"/>
  <c r="BH574" i="3"/>
  <c r="BH575" i="3"/>
  <c r="BH576" i="3"/>
  <c r="BH577" i="3"/>
  <c r="BH578" i="3"/>
  <c r="BH579" i="3"/>
  <c r="BH582" i="3"/>
  <c r="BH583" i="3"/>
  <c r="BH584" i="3"/>
  <c r="BH586" i="3"/>
  <c r="BH587" i="3"/>
  <c r="BH588" i="3"/>
  <c r="BH589" i="3"/>
  <c r="BH590" i="3"/>
  <c r="BH591" i="3"/>
  <c r="BH592" i="3"/>
  <c r="BH593" i="3"/>
  <c r="BH594" i="3"/>
  <c r="BH595" i="3"/>
  <c r="BH596" i="3"/>
  <c r="BH597" i="3"/>
  <c r="BH598" i="3"/>
  <c r="BH599" i="3"/>
  <c r="BH600" i="3"/>
  <c r="BH602" i="3"/>
  <c r="BH603" i="3"/>
  <c r="BH607" i="3"/>
  <c r="BH609" i="3"/>
  <c r="BH611" i="3"/>
  <c r="BH612" i="3"/>
  <c r="BH613" i="3"/>
  <c r="BH614" i="3"/>
  <c r="BH616" i="3"/>
  <c r="BH617" i="3"/>
  <c r="BH618" i="3"/>
  <c r="BH619" i="3"/>
  <c r="BH620" i="3"/>
  <c r="BH621" i="3"/>
  <c r="BH622" i="3"/>
  <c r="BH623" i="3"/>
  <c r="BH627" i="3"/>
  <c r="BH626" i="3"/>
  <c r="BH628" i="3"/>
  <c r="BH629" i="3"/>
  <c r="BH630" i="3"/>
  <c r="BH631" i="3"/>
  <c r="BH632" i="3"/>
  <c r="BH633" i="3"/>
  <c r="BH635" i="3"/>
  <c r="BH636" i="3"/>
  <c r="BH637" i="3"/>
  <c r="BH638" i="3"/>
  <c r="BH639" i="3"/>
  <c r="BH641" i="3"/>
  <c r="BH642" i="3"/>
  <c r="BH644" i="3"/>
  <c r="BH646" i="3"/>
  <c r="BH650" i="3"/>
  <c r="BH649" i="3"/>
  <c r="BH648" i="3"/>
  <c r="BH651" i="3"/>
  <c r="BH653" i="3"/>
  <c r="BH656" i="3"/>
  <c r="BH658" i="3"/>
  <c r="BH659" i="3"/>
  <c r="BH660" i="3"/>
  <c r="BH661" i="3"/>
  <c r="BH662" i="3"/>
  <c r="BH663" i="3"/>
  <c r="BH664" i="3"/>
  <c r="BH665" i="3"/>
  <c r="BH666" i="3"/>
  <c r="BH669" i="3"/>
  <c r="BH670" i="3"/>
  <c r="BH671" i="3"/>
  <c r="BH673" i="3"/>
  <c r="BH674" i="3"/>
  <c r="BH675" i="3"/>
  <c r="BH676" i="3"/>
  <c r="BH677" i="3"/>
  <c r="BH681" i="3"/>
  <c r="BH680" i="3"/>
  <c r="BH682" i="3"/>
  <c r="BH686" i="3"/>
  <c r="BH687" i="3"/>
  <c r="BH689" i="3"/>
  <c r="BH690" i="3"/>
  <c r="BH691" i="3"/>
  <c r="BH692" i="3"/>
  <c r="BH693" i="3"/>
  <c r="BH695" i="3"/>
  <c r="BH697" i="3"/>
  <c r="BH698" i="3"/>
  <c r="BH699" i="3"/>
  <c r="BH700" i="3"/>
  <c r="BH702" i="3"/>
  <c r="BH703" i="3"/>
  <c r="BH705" i="3"/>
  <c r="BH706" i="3"/>
  <c r="BH707" i="3"/>
  <c r="BH708" i="3"/>
  <c r="BH709" i="3"/>
  <c r="BH710" i="3"/>
  <c r="BH712" i="3"/>
  <c r="BH713" i="3"/>
  <c r="BH714" i="3"/>
  <c r="BH715" i="3"/>
  <c r="BH716" i="3"/>
  <c r="BH717" i="3"/>
  <c r="BH718" i="3"/>
  <c r="BH719" i="3"/>
  <c r="BH720" i="3"/>
  <c r="BH721" i="3"/>
  <c r="BH722" i="3"/>
  <c r="BH723" i="3"/>
  <c r="BH724" i="3"/>
  <c r="BH726" i="3"/>
  <c r="BH728" i="3"/>
  <c r="BH729" i="3"/>
  <c r="BH730" i="3"/>
  <c r="BH731" i="3"/>
  <c r="BH733" i="3"/>
  <c r="BH734" i="3"/>
  <c r="BH735" i="3"/>
  <c r="BH736" i="3"/>
  <c r="BH737" i="3"/>
  <c r="BH738" i="3"/>
  <c r="BH739" i="3"/>
  <c r="BH740" i="3"/>
  <c r="BH741" i="3"/>
  <c r="BH742" i="3"/>
  <c r="BH743" i="3"/>
  <c r="BH745" i="3"/>
  <c r="BH746" i="3"/>
  <c r="BH747" i="3"/>
  <c r="BH748" i="3"/>
  <c r="BH749" i="3"/>
  <c r="BH750" i="3"/>
  <c r="BH751" i="3"/>
  <c r="BH752" i="3"/>
  <c r="BH753" i="3"/>
  <c r="BH755" i="3"/>
  <c r="BH756" i="3"/>
  <c r="BH757" i="3"/>
  <c r="BH758" i="3"/>
  <c r="BH759" i="3"/>
  <c r="BH762" i="3"/>
  <c r="BH764" i="3"/>
  <c r="BH763" i="3"/>
  <c r="BH771" i="3"/>
  <c r="BH765" i="3"/>
  <c r="BH766" i="3"/>
  <c r="BH767" i="3"/>
  <c r="BH768" i="3"/>
  <c r="BH769" i="3"/>
  <c r="BH770" i="3"/>
  <c r="BH772" i="3"/>
  <c r="BH775" i="3"/>
  <c r="BH774" i="3"/>
  <c r="BH777" i="3"/>
  <c r="BH776" i="3"/>
  <c r="BH780" i="3"/>
  <c r="BH782" i="3"/>
  <c r="BH783" i="3"/>
  <c r="BH781" i="3"/>
  <c r="BH784" i="3"/>
  <c r="BH789" i="3"/>
  <c r="BH799" i="3"/>
  <c r="BH785" i="3"/>
  <c r="BH787" i="3"/>
  <c r="BH800" i="3"/>
  <c r="BH791" i="3"/>
  <c r="BH793" i="3"/>
  <c r="BH794" i="3"/>
  <c r="BH795" i="3"/>
  <c r="BH796" i="3"/>
  <c r="BH797" i="3"/>
  <c r="BH798" i="3"/>
  <c r="BF5" i="3"/>
  <c r="BF7" i="3"/>
  <c r="BF6" i="3"/>
  <c r="BF9" i="3"/>
  <c r="BF10" i="3"/>
  <c r="BF11" i="3"/>
  <c r="BF13" i="3"/>
  <c r="BF14" i="3"/>
  <c r="BF15" i="3"/>
  <c r="BF16" i="3"/>
  <c r="BF17" i="3"/>
  <c r="BF18" i="3"/>
  <c r="BF21" i="3"/>
  <c r="BF22" i="3"/>
  <c r="BF23" i="3"/>
  <c r="BF24" i="3"/>
  <c r="BF25" i="3"/>
  <c r="BF26" i="3"/>
  <c r="BF27" i="3"/>
  <c r="BF28" i="3"/>
  <c r="BF29" i="3"/>
  <c r="BF30" i="3"/>
  <c r="BF31" i="3"/>
  <c r="BF33" i="3"/>
  <c r="BF34" i="3"/>
  <c r="BF35" i="3"/>
  <c r="BF36" i="3"/>
  <c r="BF37" i="3"/>
  <c r="BF38" i="3"/>
  <c r="BF39" i="3"/>
  <c r="BF41" i="3"/>
  <c r="BF43" i="3"/>
  <c r="BF44" i="3"/>
  <c r="BF45" i="3"/>
  <c r="BF46" i="3"/>
  <c r="BF47" i="3"/>
  <c r="BF48" i="3"/>
  <c r="BF50" i="3"/>
  <c r="BF51" i="3"/>
  <c r="BF52" i="3"/>
  <c r="BF53" i="3"/>
  <c r="BF54" i="3"/>
  <c r="BF56" i="3"/>
  <c r="BF58" i="3"/>
  <c r="BF59" i="3"/>
  <c r="BF60" i="3"/>
  <c r="BF61" i="3"/>
  <c r="BF62" i="3"/>
  <c r="BF63" i="3"/>
  <c r="BF64" i="3"/>
  <c r="BF66" i="3"/>
  <c r="BF68" i="3"/>
  <c r="BF69" i="3"/>
  <c r="BF70" i="3"/>
  <c r="BF72" i="3"/>
  <c r="BF74" i="3"/>
  <c r="BF75" i="3"/>
  <c r="BF76" i="3"/>
  <c r="BF77" i="3"/>
  <c r="BF78" i="3"/>
  <c r="BF80" i="3"/>
  <c r="BF81" i="3"/>
  <c r="BF85" i="3"/>
  <c r="BF83" i="3"/>
  <c r="BF84" i="3"/>
  <c r="BF82" i="3"/>
  <c r="BF86" i="3"/>
  <c r="BF88" i="3"/>
  <c r="BF89" i="3"/>
  <c r="BF90" i="3"/>
  <c r="BF91" i="3"/>
  <c r="BF92" i="3"/>
  <c r="BF93" i="3"/>
  <c r="BF94" i="3"/>
  <c r="BF95" i="3"/>
  <c r="BF97" i="3"/>
  <c r="BF98" i="3"/>
  <c r="BF99" i="3"/>
  <c r="BF100" i="3"/>
  <c r="BF101" i="3"/>
  <c r="BF102" i="3"/>
  <c r="BF105" i="3"/>
  <c r="BF103" i="3"/>
  <c r="BF104" i="3"/>
  <c r="BF106" i="3"/>
  <c r="BF107" i="3"/>
  <c r="BF108" i="3"/>
  <c r="BF109" i="3"/>
  <c r="BF110" i="3"/>
  <c r="BF112" i="3"/>
  <c r="BF113" i="3"/>
  <c r="BF114" i="3"/>
  <c r="BF115" i="3"/>
  <c r="BF116" i="3"/>
  <c r="BF117" i="3"/>
  <c r="BF118" i="3"/>
  <c r="BF119" i="3"/>
  <c r="BF120" i="3"/>
  <c r="BF121" i="3"/>
  <c r="BF122" i="3"/>
  <c r="BF123" i="3"/>
  <c r="BF124" i="3"/>
  <c r="BF125" i="3"/>
  <c r="BF128" i="3"/>
  <c r="BF129" i="3"/>
  <c r="BF130" i="3"/>
  <c r="BF131" i="3"/>
  <c r="BF132" i="3"/>
  <c r="BF133" i="3"/>
  <c r="BF135" i="3"/>
  <c r="BF136" i="3"/>
  <c r="BF137" i="3"/>
  <c r="BF138" i="3"/>
  <c r="BF139" i="3"/>
  <c r="BF141" i="3"/>
  <c r="BF142" i="3"/>
  <c r="BF143" i="3"/>
  <c r="BF144" i="3"/>
  <c r="BF145" i="3"/>
  <c r="BF148" i="3"/>
  <c r="BF149" i="3"/>
  <c r="BF150" i="3"/>
  <c r="BF151" i="3"/>
  <c r="BF152" i="3"/>
  <c r="BF154" i="3"/>
  <c r="BF155" i="3"/>
  <c r="BF156" i="3"/>
  <c r="BF157" i="3"/>
  <c r="BF158" i="3"/>
  <c r="BF159" i="3"/>
  <c r="BF160" i="3"/>
  <c r="BF162" i="3"/>
  <c r="BF164" i="3"/>
  <c r="BF167" i="3"/>
  <c r="BF168" i="3"/>
  <c r="BF169" i="3"/>
  <c r="BF170" i="3"/>
  <c r="BF171" i="3"/>
  <c r="BF172" i="3"/>
  <c r="BF173" i="3"/>
  <c r="BF174" i="3"/>
  <c r="BF175" i="3"/>
  <c r="BF176" i="3"/>
  <c r="BF177" i="3"/>
  <c r="BF178" i="3"/>
  <c r="BF179" i="3"/>
  <c r="BF180" i="3"/>
  <c r="BF181" i="3"/>
  <c r="BF182" i="3"/>
  <c r="BF183" i="3"/>
  <c r="BF186" i="3"/>
  <c r="BF187" i="3"/>
  <c r="BF188" i="3"/>
  <c r="BF189" i="3"/>
  <c r="BF190" i="3"/>
  <c r="BF191" i="3"/>
  <c r="BF192" i="3"/>
  <c r="BF193" i="3"/>
  <c r="BF195" i="3"/>
  <c r="BF197" i="3"/>
  <c r="BF198" i="3"/>
  <c r="BF199" i="3"/>
  <c r="BF200" i="3"/>
  <c r="BF204" i="3"/>
  <c r="BF205" i="3"/>
  <c r="BF206" i="3"/>
  <c r="BF207" i="3"/>
  <c r="BF208" i="3"/>
  <c r="BF209" i="3"/>
  <c r="BF210" i="3"/>
  <c r="BF211" i="3"/>
  <c r="BF212" i="3"/>
  <c r="BF213" i="3"/>
  <c r="BF214" i="3"/>
  <c r="BF215" i="3"/>
  <c r="BF216" i="3"/>
  <c r="BF217" i="3"/>
  <c r="BF218" i="3"/>
  <c r="BF219" i="3"/>
  <c r="BF220" i="3"/>
  <c r="BF221" i="3"/>
  <c r="BF222" i="3"/>
  <c r="BF223" i="3"/>
  <c r="BF224" i="3"/>
  <c r="BF225" i="3"/>
  <c r="BF226" i="3"/>
  <c r="BF227" i="3"/>
  <c r="BF228" i="3"/>
  <c r="BF231" i="3"/>
  <c r="BF232" i="3"/>
  <c r="BF234" i="3"/>
  <c r="BF235" i="3"/>
  <c r="BF236" i="3"/>
  <c r="BF237" i="3"/>
  <c r="BF239" i="3"/>
  <c r="BF240" i="3"/>
  <c r="BF241" i="3"/>
  <c r="BF243" i="3"/>
  <c r="BF245" i="3"/>
  <c r="BF250" i="3"/>
  <c r="BF251" i="3"/>
  <c r="BF253" i="3"/>
  <c r="BF254" i="3"/>
  <c r="BF255" i="3"/>
  <c r="BF256" i="3"/>
  <c r="BF257" i="3"/>
  <c r="BF260" i="3"/>
  <c r="BF262" i="3"/>
  <c r="BF263" i="3"/>
  <c r="BF265" i="3"/>
  <c r="BF266" i="3"/>
  <c r="BF264" i="3"/>
  <c r="BF269" i="3"/>
  <c r="BF270" i="3"/>
  <c r="BF272" i="3"/>
  <c r="BF273" i="3"/>
  <c r="BF274" i="3"/>
  <c r="BF275" i="3"/>
  <c r="BF276" i="3"/>
  <c r="BF277" i="3"/>
  <c r="BF278" i="3"/>
  <c r="BF282" i="3"/>
  <c r="BF281" i="3"/>
  <c r="BF279" i="3"/>
  <c r="BF284" i="3"/>
  <c r="BF285" i="3"/>
  <c r="BF288" i="3"/>
  <c r="BF289" i="3"/>
  <c r="BF290" i="3"/>
  <c r="BF292" i="3"/>
  <c r="BF293" i="3"/>
  <c r="BF295" i="3"/>
  <c r="BF294" i="3"/>
  <c r="BF296" i="3"/>
  <c r="BF298" i="3"/>
  <c r="BF299" i="3"/>
  <c r="BF301" i="3"/>
  <c r="BF303" i="3"/>
  <c r="BF306" i="3"/>
  <c r="BF307" i="3"/>
  <c r="BF308" i="3"/>
  <c r="BF309" i="3"/>
  <c r="BF310" i="3"/>
  <c r="BF311" i="3"/>
  <c r="BF312" i="3"/>
  <c r="BF313" i="3"/>
  <c r="BF315" i="3"/>
  <c r="BF316" i="3"/>
  <c r="BF317" i="3"/>
  <c r="BF318" i="3"/>
  <c r="BF319" i="3"/>
  <c r="BF321" i="3"/>
  <c r="BF322" i="3"/>
  <c r="BF324" i="3"/>
  <c r="BF325" i="3"/>
  <c r="BF326" i="3"/>
  <c r="BF327" i="3"/>
  <c r="BF329" i="3"/>
  <c r="BF330" i="3"/>
  <c r="BF331" i="3"/>
  <c r="BF332" i="3"/>
  <c r="BF333" i="3"/>
  <c r="BF335" i="3"/>
  <c r="BF336" i="3"/>
  <c r="BF337" i="3"/>
  <c r="BF338" i="3"/>
  <c r="BF339" i="3"/>
  <c r="BF340" i="3"/>
  <c r="BF342" i="3"/>
  <c r="BF343" i="3"/>
  <c r="BF344" i="3"/>
  <c r="BF345" i="3"/>
  <c r="BF346" i="3"/>
  <c r="BF347" i="3"/>
  <c r="BF348" i="3"/>
  <c r="BF349" i="3"/>
  <c r="BF350" i="3"/>
  <c r="BF351" i="3"/>
  <c r="BF352" i="3"/>
  <c r="BF353" i="3"/>
  <c r="BF357" i="3"/>
  <c r="BF356" i="3"/>
  <c r="BF355" i="3"/>
  <c r="BF358" i="3"/>
  <c r="BF360" i="3"/>
  <c r="BF361" i="3"/>
  <c r="BF362" i="3"/>
  <c r="BF363" i="3"/>
  <c r="BF365" i="3"/>
  <c r="BF364" i="3"/>
  <c r="BF366" i="3"/>
  <c r="BF367" i="3"/>
  <c r="BF368" i="3"/>
  <c r="BF369" i="3"/>
  <c r="BF370" i="3"/>
  <c r="BF371" i="3"/>
  <c r="BF372" i="3"/>
  <c r="BF373" i="3"/>
  <c r="BF374" i="3"/>
  <c r="BF375" i="3"/>
  <c r="BF376" i="3"/>
  <c r="BF377" i="3"/>
  <c r="BF378" i="3"/>
  <c r="BF379" i="3"/>
  <c r="BF380" i="3"/>
  <c r="BF381" i="3"/>
  <c r="BF382" i="3"/>
  <c r="BF383" i="3"/>
  <c r="BF384" i="3"/>
  <c r="BF385" i="3"/>
  <c r="BF386" i="3"/>
  <c r="BF387" i="3"/>
  <c r="BF388" i="3"/>
  <c r="BF389" i="3"/>
  <c r="BF390" i="3"/>
  <c r="BF391" i="3"/>
  <c r="BF392" i="3"/>
  <c r="BF393" i="3"/>
  <c r="BF394" i="3"/>
  <c r="BF395" i="3"/>
  <c r="BF396" i="3"/>
  <c r="BF398" i="3"/>
  <c r="BF399" i="3"/>
  <c r="BF400" i="3"/>
  <c r="BF401" i="3"/>
  <c r="BF402" i="3"/>
  <c r="BF403" i="3"/>
  <c r="BF404" i="3"/>
  <c r="BF405" i="3"/>
  <c r="BF406" i="3"/>
  <c r="BF409" i="3"/>
  <c r="BF408" i="3"/>
  <c r="BF410" i="3"/>
  <c r="BF411" i="3"/>
  <c r="BF412" i="3"/>
  <c r="BF413" i="3"/>
  <c r="BF414" i="3"/>
  <c r="BF415" i="3"/>
  <c r="BF416" i="3"/>
  <c r="BF420" i="3"/>
  <c r="BF417" i="3"/>
  <c r="BF418" i="3"/>
  <c r="BF421" i="3"/>
  <c r="BF422" i="3"/>
  <c r="BF424" i="3"/>
  <c r="BF425" i="3"/>
  <c r="BF427" i="3"/>
  <c r="BF428" i="3"/>
  <c r="BF429" i="3"/>
  <c r="BF431" i="3"/>
  <c r="BF432" i="3"/>
  <c r="BF433" i="3"/>
  <c r="BF434" i="3"/>
  <c r="BF435" i="3"/>
  <c r="BF436" i="3"/>
  <c r="BF437" i="3"/>
  <c r="BF438" i="3"/>
  <c r="BF441" i="3"/>
  <c r="BF442" i="3"/>
  <c r="BF443" i="3"/>
  <c r="BF444" i="3"/>
  <c r="BF445" i="3"/>
  <c r="BF449" i="3"/>
  <c r="BF448" i="3"/>
  <c r="BF446" i="3"/>
  <c r="BF450" i="3"/>
  <c r="BF451" i="3"/>
  <c r="BF452" i="3"/>
  <c r="BF453" i="3"/>
  <c r="BF455" i="3"/>
  <c r="BF458" i="3"/>
  <c r="BF456" i="3"/>
  <c r="BF457" i="3"/>
  <c r="BF460" i="3"/>
  <c r="BF462" i="3"/>
  <c r="BF463" i="3"/>
  <c r="BF465" i="3"/>
  <c r="BF468" i="3"/>
  <c r="BF470" i="3"/>
  <c r="BF471" i="3"/>
  <c r="BF472" i="3"/>
  <c r="BF476" i="3"/>
  <c r="BF480" i="3"/>
  <c r="BF481" i="3"/>
  <c r="BF482" i="3"/>
  <c r="BF483" i="3"/>
  <c r="BF484" i="3"/>
  <c r="BF487" i="3"/>
  <c r="BF491" i="3"/>
  <c r="BF490" i="3"/>
  <c r="BF489" i="3"/>
  <c r="BF492" i="3"/>
  <c r="BF495" i="3"/>
  <c r="BF496" i="3"/>
  <c r="BF499" i="3"/>
  <c r="BF500" i="3"/>
  <c r="BF501" i="3"/>
  <c r="BF503" i="3"/>
  <c r="BF504" i="3"/>
  <c r="BF507" i="3"/>
  <c r="BF508" i="3"/>
  <c r="BF509" i="3"/>
  <c r="BF510" i="3"/>
  <c r="BF512" i="3"/>
  <c r="BF513" i="3"/>
  <c r="BF514" i="3"/>
  <c r="BF515" i="3"/>
  <c r="BF516" i="3"/>
  <c r="BF517" i="3"/>
  <c r="BF519" i="3"/>
  <c r="BF521" i="3"/>
  <c r="BF522" i="3"/>
  <c r="BF524" i="3"/>
  <c r="BF525" i="3"/>
  <c r="BF526" i="3"/>
  <c r="BF527" i="3"/>
  <c r="BF528" i="3"/>
  <c r="BF529" i="3"/>
  <c r="BF530" i="3"/>
  <c r="BF531" i="3"/>
  <c r="BF532" i="3"/>
  <c r="BF536" i="3"/>
  <c r="BF537" i="3"/>
  <c r="BF540" i="3"/>
  <c r="BF542" i="3"/>
  <c r="BF543" i="3"/>
  <c r="BF544" i="3"/>
  <c r="BF546" i="3"/>
  <c r="BF547" i="3"/>
  <c r="BF550" i="3"/>
  <c r="BF558" i="3"/>
  <c r="BF556" i="3"/>
  <c r="BF552" i="3"/>
  <c r="BF555" i="3"/>
  <c r="BF559" i="3"/>
  <c r="BF560" i="3"/>
  <c r="BF561" i="3"/>
  <c r="BF562" i="3"/>
  <c r="BF563" i="3"/>
  <c r="BF564" i="3"/>
  <c r="BF565" i="3"/>
  <c r="BF568" i="3"/>
  <c r="BF570" i="3"/>
  <c r="BF571" i="3"/>
  <c r="BF572" i="3"/>
  <c r="BF573" i="3"/>
  <c r="BF574" i="3"/>
  <c r="BF575" i="3"/>
  <c r="BF576" i="3"/>
  <c r="BF577" i="3"/>
  <c r="BF578" i="3"/>
  <c r="BF579" i="3"/>
  <c r="BF581" i="3"/>
  <c r="BF582" i="3"/>
  <c r="BF584" i="3"/>
  <c r="BF585" i="3"/>
  <c r="BF586" i="3"/>
  <c r="BF587" i="3"/>
  <c r="BF588" i="3"/>
  <c r="BF589" i="3"/>
  <c r="BF590" i="3"/>
  <c r="BF592" i="3"/>
  <c r="BF593" i="3"/>
  <c r="BF594" i="3"/>
  <c r="BF596" i="3"/>
  <c r="BF597" i="3"/>
  <c r="BF598" i="3"/>
  <c r="BF599" i="3"/>
  <c r="BF600" i="3"/>
  <c r="BF602" i="3"/>
  <c r="BF603" i="3"/>
  <c r="BF607" i="3"/>
  <c r="BF609" i="3"/>
  <c r="BF610" i="3"/>
  <c r="BF611" i="3"/>
  <c r="BF612" i="3"/>
  <c r="BF613" i="3"/>
  <c r="BF614" i="3"/>
  <c r="BF615" i="3"/>
  <c r="BF616" i="3"/>
  <c r="BF618" i="3"/>
  <c r="BF619" i="3"/>
  <c r="BF620" i="3"/>
  <c r="BF621" i="3"/>
  <c r="BF622" i="3"/>
  <c r="BF624" i="3"/>
  <c r="BF623" i="3"/>
  <c r="BF625" i="3"/>
  <c r="BF627" i="3"/>
  <c r="BF626" i="3"/>
  <c r="BF628" i="3"/>
  <c r="BF629" i="3"/>
  <c r="BF631" i="3"/>
  <c r="BF632" i="3"/>
  <c r="BF634" i="3"/>
  <c r="BF635" i="3"/>
  <c r="BF636" i="3"/>
  <c r="BF637" i="3"/>
  <c r="BF638" i="3"/>
  <c r="BF639" i="3"/>
  <c r="BF641" i="3"/>
  <c r="BF643" i="3"/>
  <c r="BF644" i="3"/>
  <c r="BF645" i="3"/>
  <c r="BF646" i="3"/>
  <c r="BF650" i="3"/>
  <c r="BF648" i="3"/>
  <c r="BF651" i="3"/>
  <c r="BF653" i="3"/>
  <c r="BF656" i="3"/>
  <c r="BF658" i="3"/>
  <c r="BF659" i="3"/>
  <c r="BF662" i="3"/>
  <c r="BF663" i="3"/>
  <c r="BF664" i="3"/>
  <c r="BF665" i="3"/>
  <c r="BF666" i="3"/>
  <c r="BF669" i="3"/>
  <c r="BF670" i="3"/>
  <c r="BF671" i="3"/>
  <c r="BF672" i="3"/>
  <c r="BF673" i="3"/>
  <c r="BF674" i="3"/>
  <c r="BF675" i="3"/>
  <c r="BF676" i="3"/>
  <c r="BF677" i="3"/>
  <c r="BF681" i="3"/>
  <c r="BF680" i="3"/>
  <c r="BF682" i="3"/>
  <c r="BF683" i="3"/>
  <c r="BF686" i="3"/>
  <c r="BF685" i="3"/>
  <c r="BF687" i="3"/>
  <c r="BF689" i="3"/>
  <c r="BF690" i="3"/>
  <c r="BF691" i="3"/>
  <c r="BF692" i="3"/>
  <c r="BF693" i="3"/>
  <c r="BF698" i="3"/>
  <c r="BF699" i="3"/>
  <c r="BF700" i="3"/>
  <c r="BF701" i="3"/>
  <c r="BF702" i="3"/>
  <c r="BF703" i="3"/>
  <c r="BF704" i="3"/>
  <c r="BF705" i="3"/>
  <c r="BF708" i="3"/>
  <c r="BF709" i="3"/>
  <c r="BF711" i="3"/>
  <c r="BF712" i="3"/>
  <c r="BF713" i="3"/>
  <c r="BF714" i="3"/>
  <c r="BF715" i="3"/>
  <c r="BF716" i="3"/>
  <c r="BF717" i="3"/>
  <c r="BF718" i="3"/>
  <c r="BF719" i="3"/>
  <c r="BF720" i="3"/>
  <c r="BF721" i="3"/>
  <c r="BF722" i="3"/>
  <c r="BF725" i="3"/>
  <c r="BF726" i="3"/>
  <c r="BF730" i="3"/>
  <c r="BF731" i="3"/>
  <c r="BF732" i="3"/>
  <c r="BF733" i="3"/>
  <c r="BF734" i="3"/>
  <c r="BF736" i="3"/>
  <c r="BF738" i="3"/>
  <c r="BF740" i="3"/>
  <c r="BF741" i="3"/>
  <c r="BF742" i="3"/>
  <c r="BF743" i="3"/>
  <c r="BF745" i="3"/>
  <c r="BF747" i="3"/>
  <c r="BF748" i="3"/>
  <c r="BF749" i="3"/>
  <c r="BF750" i="3"/>
  <c r="BF751" i="3"/>
  <c r="BF752" i="3"/>
  <c r="BF754" i="3"/>
  <c r="BF755" i="3"/>
  <c r="BF757" i="3"/>
  <c r="BF758" i="3"/>
  <c r="BF759" i="3"/>
  <c r="BF762" i="3"/>
  <c r="BF764" i="3"/>
  <c r="BF771" i="3"/>
  <c r="BF765" i="3"/>
  <c r="BF766" i="3"/>
  <c r="BF767" i="3"/>
  <c r="BF768" i="3"/>
  <c r="BF769" i="3"/>
  <c r="BF770" i="3"/>
  <c r="BF772" i="3"/>
  <c r="BF775" i="3"/>
  <c r="BF777" i="3"/>
  <c r="BF776" i="3"/>
  <c r="BF780" i="3"/>
  <c r="BF782" i="3"/>
  <c r="BF783" i="3"/>
  <c r="BF781" i="3"/>
  <c r="BF784" i="3"/>
  <c r="BF789" i="3"/>
  <c r="BF799" i="3"/>
  <c r="BF785" i="3"/>
  <c r="BF787" i="3"/>
  <c r="BF800" i="3"/>
  <c r="BF791" i="3"/>
  <c r="BF794" i="3"/>
  <c r="BF795" i="3"/>
  <c r="BF796" i="3"/>
  <c r="BF797" i="3"/>
  <c r="BF798" i="3"/>
  <c r="BF3" i="3"/>
  <c r="AJ191" i="3"/>
  <c r="AJ192" i="3"/>
  <c r="AJ193" i="3"/>
  <c r="AJ194" i="3"/>
  <c r="AJ195" i="3"/>
  <c r="AJ196" i="3"/>
  <c r="AJ197" i="3"/>
  <c r="AJ199" i="3"/>
  <c r="AJ200"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7" i="3"/>
  <c r="AJ258" i="3"/>
  <c r="AJ259" i="3"/>
  <c r="AJ260" i="3"/>
  <c r="AJ261" i="3"/>
  <c r="AJ262" i="3"/>
  <c r="AJ265" i="3"/>
  <c r="AJ266" i="3"/>
  <c r="AJ264" i="3"/>
  <c r="AJ267" i="3"/>
  <c r="AJ268" i="3"/>
  <c r="AJ269" i="3"/>
  <c r="AJ270" i="3"/>
  <c r="AJ271" i="3"/>
  <c r="AJ272" i="3"/>
  <c r="AJ273" i="3"/>
  <c r="AJ274" i="3"/>
  <c r="AJ275" i="3"/>
  <c r="AJ276" i="3"/>
  <c r="AJ277" i="3"/>
  <c r="AJ278" i="3"/>
  <c r="AJ280" i="3"/>
  <c r="AJ282" i="3"/>
  <c r="AJ281" i="3"/>
  <c r="AJ279" i="3"/>
  <c r="AJ283" i="3"/>
  <c r="AJ284" i="3"/>
  <c r="AJ285" i="3"/>
  <c r="AJ286" i="3"/>
  <c r="AJ287" i="3"/>
  <c r="AJ288" i="3"/>
  <c r="AJ289" i="3"/>
  <c r="AJ290" i="3"/>
  <c r="AJ291" i="3"/>
  <c r="AJ292" i="3"/>
  <c r="AJ293" i="3"/>
  <c r="AJ295" i="3"/>
  <c r="AJ294"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7" i="3"/>
  <c r="AJ356" i="3"/>
  <c r="AJ355" i="3"/>
  <c r="AJ358" i="3"/>
  <c r="AJ359" i="3"/>
  <c r="AJ360" i="3"/>
  <c r="AJ361" i="3"/>
  <c r="AJ362" i="3"/>
  <c r="AJ363" i="3"/>
  <c r="AJ365" i="3"/>
  <c r="AJ364" i="3"/>
  <c r="AJ366" i="3"/>
  <c r="AJ367" i="3"/>
  <c r="AJ368" i="3"/>
  <c r="AJ369" i="3"/>
  <c r="AJ370" i="3"/>
  <c r="AJ371" i="3"/>
  <c r="AJ372" i="3"/>
  <c r="AJ373" i="3"/>
  <c r="AJ374" i="3"/>
  <c r="AJ375" i="3"/>
  <c r="AJ376" i="3"/>
  <c r="AJ377" i="3"/>
  <c r="AJ378" i="3"/>
  <c r="AJ379" i="3"/>
  <c r="AJ380" i="3"/>
  <c r="AJ381" i="3"/>
  <c r="AJ382" i="3"/>
  <c r="AJ383" i="3"/>
  <c r="AJ384" i="3"/>
  <c r="AJ385" i="3"/>
  <c r="AJ386" i="3"/>
  <c r="AJ387" i="3"/>
  <c r="AJ388" i="3"/>
  <c r="AJ389" i="3"/>
  <c r="AJ390" i="3"/>
  <c r="AJ391" i="3"/>
  <c r="AJ392" i="3"/>
  <c r="AJ393" i="3"/>
  <c r="AJ394" i="3"/>
  <c r="AJ395" i="3"/>
  <c r="AJ396" i="3"/>
  <c r="AJ397" i="3"/>
  <c r="AJ398" i="3"/>
  <c r="AJ399" i="3"/>
  <c r="AJ400" i="3"/>
  <c r="AJ401" i="3"/>
  <c r="AJ402" i="3"/>
  <c r="AJ404" i="3"/>
  <c r="AJ405" i="3"/>
  <c r="AJ406" i="3"/>
  <c r="AJ407" i="3"/>
  <c r="AJ409" i="3"/>
  <c r="AJ408" i="3"/>
  <c r="AJ410" i="3"/>
  <c r="AJ411" i="3"/>
  <c r="AJ412" i="3"/>
  <c r="AJ413" i="3"/>
  <c r="AJ414" i="3"/>
  <c r="AJ415" i="3"/>
  <c r="AJ416" i="3"/>
  <c r="AJ420" i="3"/>
  <c r="AJ417" i="3"/>
  <c r="AJ419" i="3"/>
  <c r="AJ418" i="3"/>
  <c r="AJ421" i="3"/>
  <c r="AJ422" i="3"/>
  <c r="AJ423" i="3"/>
  <c r="AJ424" i="3"/>
  <c r="AJ425" i="3"/>
  <c r="AJ426" i="3"/>
  <c r="AJ427" i="3"/>
  <c r="AJ428" i="3"/>
  <c r="AJ429" i="3"/>
  <c r="AJ430" i="3"/>
  <c r="AJ431" i="3"/>
  <c r="AJ432" i="3"/>
  <c r="AJ433" i="3"/>
  <c r="AJ434" i="3"/>
  <c r="AJ435" i="3"/>
  <c r="AJ436" i="3"/>
  <c r="AJ437" i="3"/>
  <c r="AJ438" i="3"/>
  <c r="AJ439" i="3"/>
  <c r="AJ440" i="3"/>
  <c r="AJ441" i="3"/>
  <c r="AJ442" i="3"/>
  <c r="AJ443" i="3"/>
  <c r="AJ444" i="3"/>
  <c r="AJ445" i="3"/>
  <c r="AJ449" i="3"/>
  <c r="AJ447" i="3"/>
  <c r="AJ448" i="3"/>
  <c r="AJ446" i="3"/>
  <c r="AJ450" i="3"/>
  <c r="AJ451" i="3"/>
  <c r="AJ452" i="3"/>
  <c r="AJ453" i="3"/>
  <c r="AJ454" i="3"/>
  <c r="AJ455" i="3"/>
  <c r="AJ458" i="3"/>
  <c r="AJ456" i="3"/>
  <c r="AJ457" i="3"/>
  <c r="AJ459" i="3"/>
  <c r="AJ461" i="3"/>
  <c r="AJ460" i="3"/>
  <c r="AJ463" i="3"/>
  <c r="AJ464" i="3"/>
  <c r="AJ465" i="3"/>
  <c r="AJ468" i="3"/>
  <c r="AJ470" i="3"/>
  <c r="AJ471" i="3"/>
  <c r="AJ472" i="3"/>
  <c r="AJ473" i="3"/>
  <c r="AJ474" i="3"/>
  <c r="AJ475" i="3"/>
  <c r="AJ476" i="3"/>
  <c r="AJ477" i="3"/>
  <c r="AJ478" i="3"/>
  <c r="AJ479" i="3"/>
  <c r="AJ480" i="3"/>
  <c r="AJ482" i="3"/>
  <c r="AJ484" i="3"/>
  <c r="AJ485" i="3"/>
  <c r="AJ486" i="3"/>
  <c r="AJ491" i="3"/>
  <c r="AJ490" i="3"/>
  <c r="AJ489" i="3"/>
  <c r="AJ492" i="3"/>
  <c r="AJ495" i="3"/>
  <c r="AJ496" i="3"/>
  <c r="AJ498" i="3"/>
  <c r="AJ499" i="3"/>
  <c r="AJ500" i="3"/>
  <c r="AJ501" i="3"/>
  <c r="AJ502" i="3"/>
  <c r="AJ503" i="3"/>
  <c r="AJ504" i="3"/>
  <c r="AJ505" i="3"/>
  <c r="AJ506" i="3"/>
  <c r="AJ507" i="3"/>
  <c r="AJ508" i="3"/>
  <c r="AJ509" i="3"/>
  <c r="AJ510" i="3"/>
  <c r="AJ511" i="3"/>
  <c r="AJ512" i="3"/>
  <c r="AJ513" i="3"/>
  <c r="AJ515" i="3"/>
  <c r="AJ516" i="3"/>
  <c r="AJ517" i="3"/>
  <c r="AJ518" i="3"/>
  <c r="AJ519" i="3"/>
  <c r="AJ520" i="3"/>
  <c r="AJ521" i="3"/>
  <c r="AJ522" i="3"/>
  <c r="AJ523" i="3"/>
  <c r="AJ524" i="3"/>
  <c r="AJ529" i="3"/>
  <c r="AJ530" i="3"/>
  <c r="AJ531" i="3"/>
  <c r="AJ532" i="3"/>
  <c r="AJ533" i="3"/>
  <c r="AJ534" i="3"/>
  <c r="AJ535" i="3"/>
  <c r="AJ536" i="3"/>
  <c r="AJ537" i="3"/>
  <c r="AJ540" i="3"/>
  <c r="AJ541" i="3"/>
  <c r="AJ542" i="3"/>
  <c r="AJ543" i="3"/>
  <c r="AJ544" i="3"/>
  <c r="AJ545" i="3"/>
  <c r="AJ546" i="3"/>
  <c r="AJ547" i="3"/>
  <c r="AJ548" i="3"/>
  <c r="AJ549" i="3"/>
  <c r="AJ550" i="3"/>
  <c r="AJ551" i="3"/>
  <c r="AJ558" i="3"/>
  <c r="AJ553" i="3"/>
  <c r="AJ554" i="3"/>
  <c r="AJ556" i="3"/>
  <c r="AJ552" i="3"/>
  <c r="AJ557" i="3"/>
  <c r="AJ555" i="3"/>
  <c r="AJ559" i="3"/>
  <c r="AJ560" i="3"/>
  <c r="AJ562" i="3"/>
  <c r="AJ563" i="3"/>
  <c r="AJ564" i="3"/>
  <c r="AJ565" i="3"/>
  <c r="AJ566" i="3"/>
  <c r="AJ567" i="3"/>
  <c r="AJ569" i="3"/>
  <c r="AJ570" i="3"/>
  <c r="AJ571" i="3"/>
  <c r="AJ572" i="3"/>
  <c r="AJ573" i="3"/>
  <c r="AJ574" i="3"/>
  <c r="AJ575" i="3"/>
  <c r="AJ576" i="3"/>
  <c r="AJ577" i="3"/>
  <c r="AJ579" i="3"/>
  <c r="AJ581" i="3"/>
  <c r="AJ583" i="3"/>
  <c r="AJ584" i="3"/>
  <c r="AJ585" i="3"/>
  <c r="AJ586" i="3"/>
  <c r="AJ587" i="3"/>
  <c r="AJ588" i="3"/>
  <c r="AJ589" i="3"/>
  <c r="AJ590" i="3"/>
  <c r="AJ591" i="3"/>
  <c r="AJ592" i="3"/>
  <c r="AJ593" i="3"/>
  <c r="AJ594" i="3"/>
  <c r="AJ595" i="3"/>
  <c r="AJ596" i="3"/>
  <c r="AJ597" i="3"/>
  <c r="AJ600" i="3"/>
  <c r="AJ602" i="3"/>
  <c r="AJ603" i="3"/>
  <c r="AJ604" i="3"/>
  <c r="AJ605" i="3"/>
  <c r="AJ607" i="3"/>
  <c r="AJ608" i="3"/>
  <c r="AJ609" i="3"/>
  <c r="AJ610" i="3"/>
  <c r="AJ611" i="3"/>
  <c r="AJ612" i="3"/>
  <c r="AJ613" i="3"/>
  <c r="AJ615" i="3"/>
  <c r="AJ616" i="3"/>
  <c r="AJ617" i="3"/>
  <c r="AJ618" i="3"/>
  <c r="AJ619" i="3"/>
  <c r="AJ620" i="3"/>
  <c r="AJ621" i="3"/>
  <c r="AJ624" i="3"/>
  <c r="AJ623" i="3"/>
  <c r="AJ627" i="3"/>
  <c r="AJ626" i="3"/>
  <c r="AJ628" i="3"/>
  <c r="AJ629" i="3"/>
  <c r="AJ630" i="3"/>
  <c r="AJ633" i="3"/>
  <c r="AJ634" i="3"/>
  <c r="AJ635" i="3"/>
  <c r="AJ636" i="3"/>
  <c r="AJ638" i="3"/>
  <c r="AJ639" i="3"/>
  <c r="AJ640" i="3"/>
  <c r="AJ641" i="3"/>
  <c r="AJ642" i="3"/>
  <c r="AJ644" i="3"/>
  <c r="AJ645" i="3"/>
  <c r="AJ646" i="3"/>
  <c r="AJ647" i="3"/>
  <c r="AJ650" i="3"/>
  <c r="AJ649" i="3"/>
  <c r="AJ648" i="3"/>
  <c r="AJ651" i="3"/>
  <c r="AJ652" i="3"/>
  <c r="AJ653" i="3"/>
  <c r="AJ654" i="3"/>
  <c r="AJ655" i="3"/>
  <c r="AJ657" i="3"/>
  <c r="AJ658" i="3"/>
  <c r="AJ659" i="3"/>
  <c r="AJ660" i="3"/>
  <c r="AJ661" i="3"/>
  <c r="AJ662" i="3"/>
  <c r="AJ663" i="3"/>
  <c r="AJ665" i="3"/>
  <c r="AJ666" i="3"/>
  <c r="AJ667" i="3"/>
  <c r="AJ668" i="3"/>
  <c r="AJ669" i="3"/>
  <c r="AJ670" i="3"/>
  <c r="AJ671" i="3"/>
  <c r="AJ672" i="3"/>
  <c r="AJ673" i="3"/>
  <c r="AJ675" i="3"/>
  <c r="AJ677" i="3"/>
  <c r="AJ679" i="3"/>
  <c r="AJ681" i="3"/>
  <c r="AJ680" i="3"/>
  <c r="AJ682" i="3"/>
  <c r="AJ683" i="3"/>
  <c r="AJ684" i="3"/>
  <c r="AJ686" i="3"/>
  <c r="AJ685" i="3"/>
  <c r="AJ687" i="3"/>
  <c r="AJ688" i="3"/>
  <c r="AJ690" i="3"/>
  <c r="AJ691" i="3"/>
  <c r="AJ692" i="3"/>
  <c r="AJ693" i="3"/>
  <c r="AJ694" i="3"/>
  <c r="AJ695" i="3"/>
  <c r="AJ696" i="3"/>
  <c r="AJ697" i="3"/>
  <c r="AJ699" i="3"/>
  <c r="AJ700" i="3"/>
  <c r="AJ701" i="3"/>
  <c r="AJ702" i="3"/>
  <c r="AJ703" i="3"/>
  <c r="AJ704" i="3"/>
  <c r="AJ705" i="3"/>
  <c r="AJ706" i="3"/>
  <c r="AJ707" i="3"/>
  <c r="AJ708" i="3"/>
  <c r="AJ709" i="3"/>
  <c r="AJ710" i="3"/>
  <c r="AJ711" i="3"/>
  <c r="AJ712" i="3"/>
  <c r="AJ713" i="3"/>
  <c r="AJ714" i="3"/>
  <c r="AJ715" i="3"/>
  <c r="AJ716" i="3"/>
  <c r="AJ718" i="3"/>
  <c r="AJ719" i="3"/>
  <c r="AJ720" i="3"/>
  <c r="AJ721" i="3"/>
  <c r="AJ722" i="3"/>
  <c r="AJ723" i="3"/>
  <c r="AJ724" i="3"/>
  <c r="AJ725" i="3"/>
  <c r="AJ726" i="3"/>
  <c r="AJ727" i="3"/>
  <c r="AJ728" i="3"/>
  <c r="AJ729" i="3"/>
  <c r="AJ730" i="3"/>
  <c r="AJ731" i="3"/>
  <c r="AJ732" i="3"/>
  <c r="AJ733" i="3"/>
  <c r="AJ734" i="3"/>
  <c r="AJ735" i="3"/>
  <c r="AJ736" i="3"/>
  <c r="AJ737" i="3"/>
  <c r="AJ738" i="3"/>
  <c r="AJ739" i="3"/>
  <c r="AJ740" i="3"/>
  <c r="AJ741" i="3"/>
  <c r="AJ742" i="3"/>
  <c r="AJ743" i="3"/>
  <c r="AJ744" i="3"/>
  <c r="AJ746" i="3"/>
  <c r="AJ747" i="3"/>
  <c r="AJ748" i="3"/>
  <c r="AJ749" i="3"/>
  <c r="AJ750" i="3"/>
  <c r="AJ751" i="3"/>
  <c r="AJ752" i="3"/>
  <c r="AJ753" i="3"/>
  <c r="AJ754" i="3"/>
  <c r="AJ755" i="3"/>
  <c r="AJ756" i="3"/>
  <c r="AJ757" i="3"/>
  <c r="AJ758" i="3"/>
  <c r="AJ759" i="3"/>
  <c r="AJ760" i="3"/>
  <c r="AJ762" i="3"/>
  <c r="AJ764" i="3"/>
  <c r="AJ763" i="3"/>
  <c r="AJ771" i="3"/>
  <c r="AJ765" i="3"/>
  <c r="AJ766" i="3"/>
  <c r="AJ767" i="3"/>
  <c r="AJ768" i="3"/>
  <c r="AJ769" i="3"/>
  <c r="AJ770" i="3"/>
  <c r="AJ772" i="3"/>
  <c r="AJ775" i="3"/>
  <c r="AJ773" i="3"/>
  <c r="AJ774" i="3"/>
  <c r="AJ777" i="3"/>
  <c r="AJ776" i="3"/>
  <c r="AJ780" i="3"/>
  <c r="AJ778" i="3"/>
  <c r="AJ782" i="3"/>
  <c r="AJ783" i="3"/>
  <c r="AJ781" i="3"/>
  <c r="AJ784" i="3"/>
  <c r="AJ789" i="3"/>
  <c r="AJ799" i="3"/>
  <c r="AJ785" i="3"/>
  <c r="AJ787" i="3"/>
  <c r="AJ788" i="3"/>
  <c r="AJ800" i="3"/>
  <c r="AJ790" i="3"/>
  <c r="AJ791" i="3"/>
  <c r="AJ792" i="3"/>
  <c r="AJ793" i="3"/>
  <c r="AJ794" i="3"/>
  <c r="AJ796" i="3"/>
  <c r="AJ797" i="3"/>
  <c r="AJ798" i="3"/>
  <c r="AJ3" i="3"/>
  <c r="AJ4" i="3"/>
  <c r="AJ5" i="3"/>
  <c r="AJ7" i="3"/>
  <c r="AJ6" i="3"/>
  <c r="AJ8" i="3"/>
  <c r="AJ9" i="3"/>
  <c r="AJ10" i="3"/>
  <c r="AJ11" i="3"/>
  <c r="AJ13" i="3"/>
  <c r="AJ14" i="3"/>
  <c r="AJ15" i="3"/>
  <c r="AJ16" i="3"/>
  <c r="AJ17" i="3"/>
  <c r="AJ18" i="3"/>
  <c r="AJ20" i="3"/>
  <c r="AJ21" i="3"/>
  <c r="AJ22" i="3"/>
  <c r="AJ23" i="3"/>
  <c r="AJ24" i="3"/>
  <c r="AJ25" i="3"/>
  <c r="AJ26" i="3"/>
  <c r="AJ27" i="3"/>
  <c r="AJ28" i="3"/>
  <c r="AJ29" i="3"/>
  <c r="AJ30" i="3"/>
  <c r="AJ31" i="3"/>
  <c r="AJ33" i="3"/>
  <c r="AJ34" i="3"/>
  <c r="AJ32" i="3"/>
  <c r="AJ35" i="3"/>
  <c r="AJ36" i="3"/>
  <c r="AJ37" i="3"/>
  <c r="AJ38" i="3"/>
  <c r="AJ39" i="3"/>
  <c r="AJ40" i="3"/>
  <c r="AJ41" i="3"/>
  <c r="AJ42" i="3"/>
  <c r="AJ43" i="3"/>
  <c r="AJ44" i="3"/>
  <c r="AJ46" i="3"/>
  <c r="AJ48" i="3"/>
  <c r="AJ49" i="3"/>
  <c r="AJ51" i="3"/>
  <c r="AJ52" i="3"/>
  <c r="AJ53" i="3"/>
  <c r="AJ55" i="3"/>
  <c r="AJ60" i="3"/>
  <c r="AJ61" i="3"/>
  <c r="AJ62" i="3"/>
  <c r="AJ63" i="3"/>
  <c r="AJ64" i="3"/>
  <c r="AJ65" i="3"/>
  <c r="AJ66" i="3"/>
  <c r="AJ67" i="3"/>
  <c r="AJ68" i="3"/>
  <c r="AJ69" i="3"/>
  <c r="AJ70" i="3"/>
  <c r="AJ71" i="3"/>
  <c r="AJ72" i="3"/>
  <c r="AJ73" i="3"/>
  <c r="AJ74" i="3"/>
  <c r="AJ76" i="3"/>
  <c r="AJ77" i="3"/>
  <c r="AJ80" i="3"/>
  <c r="AJ85" i="3"/>
  <c r="AJ83" i="3"/>
  <c r="AJ82" i="3"/>
  <c r="AJ86" i="3"/>
  <c r="AJ89" i="3"/>
  <c r="AJ90" i="3"/>
  <c r="AJ91" i="3"/>
  <c r="AJ92" i="3"/>
  <c r="AJ93" i="3"/>
  <c r="AJ94" i="3"/>
  <c r="AJ95" i="3"/>
  <c r="AJ96" i="3"/>
  <c r="AJ97" i="3"/>
  <c r="AJ101" i="3"/>
  <c r="AJ105" i="3"/>
  <c r="AJ103" i="3"/>
  <c r="AJ104" i="3"/>
  <c r="AJ106" i="3"/>
  <c r="AJ107" i="3"/>
  <c r="AJ108" i="3"/>
  <c r="AJ109" i="3"/>
  <c r="AJ110" i="3"/>
  <c r="AJ111" i="3"/>
  <c r="AJ112" i="3"/>
  <c r="AJ114" i="3"/>
  <c r="AJ115" i="3"/>
  <c r="AJ116" i="3"/>
  <c r="AJ117" i="3"/>
  <c r="AJ119" i="3"/>
  <c r="AJ120" i="3"/>
  <c r="AJ121" i="3"/>
  <c r="AJ123" i="3"/>
  <c r="AJ124" i="3"/>
  <c r="AJ125" i="3"/>
  <c r="AJ126" i="3"/>
  <c r="AJ127" i="3"/>
  <c r="AJ128" i="3"/>
  <c r="AJ129" i="3"/>
  <c r="AJ130" i="3"/>
  <c r="AJ131" i="3"/>
  <c r="AJ132" i="3"/>
  <c r="AJ133" i="3"/>
  <c r="AJ134" i="3"/>
  <c r="AJ136" i="3"/>
  <c r="AJ137" i="3"/>
  <c r="AJ138" i="3"/>
  <c r="AJ139" i="3"/>
  <c r="AJ140" i="3"/>
  <c r="AJ141" i="3"/>
  <c r="AJ142" i="3"/>
  <c r="AJ143" i="3"/>
  <c r="AJ144" i="3"/>
  <c r="AJ145" i="3"/>
  <c r="AJ146" i="3"/>
  <c r="AJ147" i="3"/>
  <c r="AJ149" i="3"/>
  <c r="AJ150" i="3"/>
  <c r="AJ151" i="3"/>
  <c r="AJ153" i="3"/>
  <c r="AJ152" i="3"/>
  <c r="AJ154" i="3"/>
  <c r="AJ155" i="3"/>
  <c r="AJ156" i="3"/>
  <c r="AJ157" i="3"/>
  <c r="AJ158" i="3"/>
  <c r="AJ159" i="3"/>
  <c r="AJ160" i="3"/>
  <c r="AJ162" i="3"/>
  <c r="AJ163" i="3"/>
  <c r="AJ164" i="3"/>
  <c r="AJ165" i="3"/>
  <c r="AJ166" i="3"/>
  <c r="AJ167" i="3"/>
  <c r="AJ168" i="3"/>
  <c r="AJ169" i="3"/>
  <c r="AJ170" i="3"/>
  <c r="AJ171" i="3"/>
  <c r="AJ172" i="3"/>
  <c r="AJ173" i="3"/>
  <c r="AJ174" i="3"/>
  <c r="AJ175" i="3"/>
  <c r="AJ176" i="3"/>
  <c r="AJ177" i="3"/>
  <c r="AJ178" i="3"/>
  <c r="AJ180" i="3"/>
  <c r="AJ181" i="3"/>
  <c r="AJ182" i="3"/>
  <c r="AJ183" i="3"/>
  <c r="AJ184" i="3"/>
  <c r="AJ185" i="3"/>
  <c r="AJ186" i="3"/>
  <c r="AJ187" i="3"/>
  <c r="AJ188" i="3"/>
  <c r="AJ189" i="3"/>
  <c r="AJ190" i="3"/>
  <c r="AJ2" i="3"/>
  <c r="AH3" i="3"/>
  <c r="AH4" i="3"/>
  <c r="AH5" i="3"/>
  <c r="AH7" i="3"/>
  <c r="AH6" i="3"/>
  <c r="AH8" i="3"/>
  <c r="AH9" i="3"/>
  <c r="AH10" i="3"/>
  <c r="AH11" i="3"/>
  <c r="AH12" i="3"/>
  <c r="AH13" i="3"/>
  <c r="AH14" i="3"/>
  <c r="AH15" i="3"/>
  <c r="AH16" i="3"/>
  <c r="AH17" i="3"/>
  <c r="AH18" i="3"/>
  <c r="AH19" i="3"/>
  <c r="AH20" i="3"/>
  <c r="AH21" i="3"/>
  <c r="AH22" i="3"/>
  <c r="AH23" i="3"/>
  <c r="AH24" i="3"/>
  <c r="AH25" i="3"/>
  <c r="AH26" i="3"/>
  <c r="AH27" i="3"/>
  <c r="AH28" i="3"/>
  <c r="AH29" i="3"/>
  <c r="AH30" i="3"/>
  <c r="AH31" i="3"/>
  <c r="AH33" i="3"/>
  <c r="AH34" i="3"/>
  <c r="AH32"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5" i="3"/>
  <c r="AH83" i="3"/>
  <c r="AH84" i="3"/>
  <c r="AH82" i="3"/>
  <c r="AH86" i="3"/>
  <c r="AH87" i="3"/>
  <c r="AH88" i="3"/>
  <c r="AH89" i="3"/>
  <c r="AH90" i="3"/>
  <c r="AH91" i="3"/>
  <c r="AH92" i="3"/>
  <c r="AH93" i="3"/>
  <c r="AH94" i="3"/>
  <c r="AH95" i="3"/>
  <c r="AH96" i="3"/>
  <c r="AH97" i="3"/>
  <c r="AH98" i="3"/>
  <c r="AH99" i="3"/>
  <c r="AH100" i="3"/>
  <c r="AH101" i="3"/>
  <c r="AH102" i="3"/>
  <c r="AH105" i="3"/>
  <c r="AH103" i="3"/>
  <c r="AH104"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3" i="3"/>
  <c r="AH152"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5" i="3"/>
  <c r="AH266" i="3"/>
  <c r="AH264" i="3"/>
  <c r="AH267" i="3"/>
  <c r="AH268" i="3"/>
  <c r="AH269" i="3"/>
  <c r="AH270" i="3"/>
  <c r="AH271" i="3"/>
  <c r="AH272" i="3"/>
  <c r="AH273" i="3"/>
  <c r="AH274" i="3"/>
  <c r="AH275" i="3"/>
  <c r="AH276" i="3"/>
  <c r="AH277" i="3"/>
  <c r="AH278" i="3"/>
  <c r="AH280" i="3"/>
  <c r="AH282" i="3"/>
  <c r="AH281" i="3"/>
  <c r="AH279" i="3"/>
  <c r="AH283" i="3"/>
  <c r="AH284" i="3"/>
  <c r="AH285" i="3"/>
  <c r="AH286" i="3"/>
  <c r="AH287" i="3"/>
  <c r="AH288" i="3"/>
  <c r="AH289" i="3"/>
  <c r="AH290" i="3"/>
  <c r="AH291" i="3"/>
  <c r="AH292" i="3"/>
  <c r="AH293" i="3"/>
  <c r="AH295" i="3"/>
  <c r="AH294"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7" i="3"/>
  <c r="AH356" i="3"/>
  <c r="AH355" i="3"/>
  <c r="AH358" i="3"/>
  <c r="AH359" i="3"/>
  <c r="AH360" i="3"/>
  <c r="AH361" i="3"/>
  <c r="AH362" i="3"/>
  <c r="AH363" i="3"/>
  <c r="AH365" i="3"/>
  <c r="AH364"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9" i="3"/>
  <c r="AH408" i="3"/>
  <c r="AH410" i="3"/>
  <c r="AH411" i="3"/>
  <c r="AH412" i="3"/>
  <c r="AH413" i="3"/>
  <c r="AH414" i="3"/>
  <c r="AH415" i="3"/>
  <c r="AH416" i="3"/>
  <c r="AH420" i="3"/>
  <c r="AH417" i="3"/>
  <c r="AH419" i="3"/>
  <c r="AH418"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9" i="3"/>
  <c r="AH447" i="3"/>
  <c r="AH448" i="3"/>
  <c r="AH446" i="3"/>
  <c r="AH450" i="3"/>
  <c r="AH451" i="3"/>
  <c r="AH452" i="3"/>
  <c r="AH453" i="3"/>
  <c r="AH454" i="3"/>
  <c r="AH455" i="3"/>
  <c r="AH458" i="3"/>
  <c r="AH456" i="3"/>
  <c r="AH457" i="3"/>
  <c r="AH459" i="3"/>
  <c r="AH461" i="3"/>
  <c r="AH460"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91" i="3"/>
  <c r="AH490" i="3"/>
  <c r="AH489"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520" i="3"/>
  <c r="AH521" i="3"/>
  <c r="AH522" i="3"/>
  <c r="AH523" i="3"/>
  <c r="AH524" i="3"/>
  <c r="AH525" i="3"/>
  <c r="AH526" i="3"/>
  <c r="AH527"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8" i="3"/>
  <c r="AH553" i="3"/>
  <c r="AH554" i="3"/>
  <c r="AH556" i="3"/>
  <c r="AH552" i="3"/>
  <c r="AH557" i="3"/>
  <c r="AH555"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4" i="3"/>
  <c r="AH623" i="3"/>
  <c r="AH625" i="3"/>
  <c r="AH627" i="3"/>
  <c r="AH626" i="3"/>
  <c r="AH628" i="3"/>
  <c r="AH629" i="3"/>
  <c r="AH630" i="3"/>
  <c r="AH631" i="3"/>
  <c r="AH632" i="3"/>
  <c r="AH633" i="3"/>
  <c r="AH634" i="3"/>
  <c r="AH635" i="3"/>
  <c r="AH636" i="3"/>
  <c r="AH637" i="3"/>
  <c r="AH638" i="3"/>
  <c r="AH639" i="3"/>
  <c r="AH640" i="3"/>
  <c r="AH641" i="3"/>
  <c r="AH642" i="3"/>
  <c r="AH643" i="3"/>
  <c r="AH644" i="3"/>
  <c r="AH645" i="3"/>
  <c r="AH646" i="3"/>
  <c r="AH647" i="3"/>
  <c r="AH650" i="3"/>
  <c r="AH649" i="3"/>
  <c r="AH648"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1" i="3"/>
  <c r="AH680" i="3"/>
  <c r="AH682" i="3"/>
  <c r="AH683" i="3"/>
  <c r="AH684" i="3"/>
  <c r="AH686" i="3"/>
  <c r="AH685"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2" i="3"/>
  <c r="AH764" i="3"/>
  <c r="AH763" i="3"/>
  <c r="AH771" i="3"/>
  <c r="AH765" i="3"/>
  <c r="AH766" i="3"/>
  <c r="AH767" i="3"/>
  <c r="AH768" i="3"/>
  <c r="AH769" i="3"/>
  <c r="AH770" i="3"/>
  <c r="AH772" i="3"/>
  <c r="AH775" i="3"/>
  <c r="AH773" i="3"/>
  <c r="AH774" i="3"/>
  <c r="AH777" i="3"/>
  <c r="AH776" i="3"/>
  <c r="AH780" i="3"/>
  <c r="AH778" i="3"/>
  <c r="AH782" i="3"/>
  <c r="AH783" i="3"/>
  <c r="AH781" i="3"/>
  <c r="AH784" i="3"/>
  <c r="AH789" i="3"/>
  <c r="AH799" i="3"/>
  <c r="AH785" i="3"/>
  <c r="AH786" i="3"/>
  <c r="AH787" i="3"/>
  <c r="AH788" i="3"/>
  <c r="AH800" i="3"/>
  <c r="AH790" i="3"/>
  <c r="AH791" i="3"/>
  <c r="AH792" i="3"/>
  <c r="AH793" i="3"/>
  <c r="AH794" i="3"/>
  <c r="AH795" i="3"/>
  <c r="AH796" i="3"/>
  <c r="AH797" i="3"/>
  <c r="AH798" i="3"/>
  <c r="AH2"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1" i="3"/>
  <c r="AE680" i="3"/>
  <c r="AE682" i="3"/>
  <c r="AE683" i="3"/>
  <c r="AE684" i="3"/>
  <c r="AE686" i="3"/>
  <c r="AE685"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8" i="3"/>
  <c r="AE759" i="3"/>
  <c r="AE760" i="3"/>
  <c r="AE762" i="3"/>
  <c r="AE764" i="3"/>
  <c r="AE763" i="3"/>
  <c r="AE771" i="3"/>
  <c r="AE765" i="3"/>
  <c r="AE766" i="3"/>
  <c r="AE767" i="3"/>
  <c r="AE768" i="3"/>
  <c r="AE769" i="3"/>
  <c r="AE770" i="3"/>
  <c r="AE772" i="3"/>
  <c r="AE775" i="3"/>
  <c r="AE773" i="3"/>
  <c r="AE777" i="3"/>
  <c r="AE776" i="3"/>
  <c r="AE780" i="3"/>
  <c r="AE778" i="3"/>
  <c r="AE782" i="3"/>
  <c r="AE783" i="3"/>
  <c r="AE781" i="3"/>
  <c r="AE784" i="3"/>
  <c r="AE789" i="3"/>
  <c r="AE799" i="3"/>
  <c r="AE785" i="3"/>
  <c r="AE786" i="3"/>
  <c r="AE787" i="3"/>
  <c r="AE788" i="3"/>
  <c r="AE800" i="3"/>
  <c r="AE790" i="3"/>
  <c r="AE791" i="3"/>
  <c r="AE792" i="3"/>
  <c r="AE793" i="3"/>
  <c r="AE794" i="3"/>
  <c r="AE795" i="3"/>
  <c r="AE796" i="3"/>
  <c r="AE797" i="3"/>
  <c r="AE798" i="3"/>
  <c r="AE3" i="3"/>
  <c r="AE4" i="3"/>
  <c r="AE5" i="3"/>
  <c r="AE7" i="3"/>
  <c r="AE6" i="3"/>
  <c r="AE8" i="3"/>
  <c r="AE9" i="3"/>
  <c r="AE10" i="3"/>
  <c r="AE11" i="3"/>
  <c r="AE12" i="3"/>
  <c r="AE13" i="3"/>
  <c r="AE14" i="3"/>
  <c r="AE15" i="3"/>
  <c r="AE16" i="3"/>
  <c r="AE17" i="3"/>
  <c r="AE18" i="3"/>
  <c r="AE19" i="3"/>
  <c r="AE20" i="3"/>
  <c r="AE21" i="3"/>
  <c r="AE22" i="3"/>
  <c r="AE23" i="3"/>
  <c r="AE24" i="3"/>
  <c r="AE25" i="3"/>
  <c r="AE26" i="3"/>
  <c r="AE27" i="3"/>
  <c r="AE28" i="3"/>
  <c r="AE29" i="3"/>
  <c r="AE30" i="3"/>
  <c r="AE31" i="3"/>
  <c r="AE33" i="3"/>
  <c r="AE34" i="3"/>
  <c r="AE32"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5" i="3"/>
  <c r="AE83" i="3"/>
  <c r="AE84" i="3"/>
  <c r="AE82" i="3"/>
  <c r="AE86" i="3"/>
  <c r="AE87" i="3"/>
  <c r="AE88" i="3"/>
  <c r="AE89" i="3"/>
  <c r="AE90" i="3"/>
  <c r="AE91" i="3"/>
  <c r="AE92" i="3"/>
  <c r="AE93" i="3"/>
  <c r="AE94" i="3"/>
  <c r="AE95" i="3"/>
  <c r="AE96" i="3"/>
  <c r="AE97" i="3"/>
  <c r="AE98" i="3"/>
  <c r="AE99" i="3"/>
  <c r="AE100" i="3"/>
  <c r="AE101" i="3"/>
  <c r="AE102" i="3"/>
  <c r="AE105" i="3"/>
  <c r="AE103" i="3"/>
  <c r="AE104"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3" i="3"/>
  <c r="AE152" i="3"/>
  <c r="AE154" i="3"/>
  <c r="AE155" i="3"/>
  <c r="AE156" i="3"/>
  <c r="AE157" i="3"/>
  <c r="AE158" i="3"/>
  <c r="AE159" i="3"/>
  <c r="AE160" i="3"/>
  <c r="AE161" i="3"/>
  <c r="AE162" i="3"/>
  <c r="AE163" i="3"/>
  <c r="AE164" i="3"/>
  <c r="AE165" i="3"/>
  <c r="AE166" i="3"/>
  <c r="AE167" i="3"/>
  <c r="AE168" i="3"/>
  <c r="AE169" i="3"/>
  <c r="AE170"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5" i="3"/>
  <c r="AE266" i="3"/>
  <c r="AE264" i="3"/>
  <c r="AE267" i="3"/>
  <c r="AE268" i="3"/>
  <c r="AE269" i="3"/>
  <c r="AE270" i="3"/>
  <c r="AE271" i="3"/>
  <c r="AE272" i="3"/>
  <c r="AE273" i="3"/>
  <c r="AE274" i="3"/>
  <c r="AE275" i="3"/>
  <c r="AE276" i="3"/>
  <c r="AE277" i="3"/>
  <c r="AE278" i="3"/>
  <c r="AE280" i="3"/>
  <c r="AE282" i="3"/>
  <c r="AE281" i="3"/>
  <c r="AE279" i="3"/>
  <c r="AE283" i="3"/>
  <c r="AE284" i="3"/>
  <c r="AE285" i="3"/>
  <c r="AE286" i="3"/>
  <c r="AE287" i="3"/>
  <c r="AE288" i="3"/>
  <c r="AE289" i="3"/>
  <c r="AE290" i="3"/>
  <c r="AE291" i="3"/>
  <c r="AE292" i="3"/>
  <c r="AE293" i="3"/>
  <c r="AE295" i="3"/>
  <c r="AE294"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6" i="3"/>
  <c r="AE327" i="3"/>
  <c r="AE328" i="3"/>
  <c r="AE329" i="3"/>
  <c r="AE330" i="3"/>
  <c r="AE331" i="3"/>
  <c r="AE332" i="3"/>
  <c r="AE333" i="3"/>
  <c r="AE334" i="3"/>
  <c r="AE335" i="3"/>
  <c r="AE336" i="3"/>
  <c r="AE337" i="3"/>
  <c r="AE338" i="3"/>
  <c r="AE339" i="3"/>
  <c r="AE340" i="3"/>
  <c r="AE341" i="3"/>
  <c r="AE342" i="3"/>
  <c r="AE343" i="3"/>
  <c r="AE344" i="3"/>
  <c r="AE345" i="3"/>
  <c r="AE346" i="3"/>
  <c r="AE347" i="3"/>
  <c r="AE348" i="3"/>
  <c r="AE349" i="3"/>
  <c r="AE350" i="3"/>
  <c r="AE351" i="3"/>
  <c r="AE352" i="3"/>
  <c r="AE353" i="3"/>
  <c r="AE354" i="3"/>
  <c r="AE357" i="3"/>
  <c r="AE356" i="3"/>
  <c r="AE355" i="3"/>
  <c r="AE358" i="3"/>
  <c r="AE359" i="3"/>
  <c r="AE360" i="3"/>
  <c r="AE361" i="3"/>
  <c r="AE362" i="3"/>
  <c r="AE363" i="3"/>
  <c r="AE365" i="3"/>
  <c r="AE364"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9" i="3"/>
  <c r="AE408" i="3"/>
  <c r="AE410" i="3"/>
  <c r="AE411" i="3"/>
  <c r="AE412" i="3"/>
  <c r="AE413" i="3"/>
  <c r="AE414" i="3"/>
  <c r="AE415" i="3"/>
  <c r="AE416" i="3"/>
  <c r="AE420" i="3"/>
  <c r="AE417" i="3"/>
  <c r="AE419"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9" i="3"/>
  <c r="AE447" i="3"/>
  <c r="AE448" i="3"/>
  <c r="AE446" i="3"/>
  <c r="AE450" i="3"/>
  <c r="AE451" i="3"/>
  <c r="AE452" i="3"/>
  <c r="AE453" i="3"/>
  <c r="AE454" i="3"/>
  <c r="AE455" i="3"/>
  <c r="AE458" i="3"/>
  <c r="AE456" i="3"/>
  <c r="AE457" i="3"/>
  <c r="AE459" i="3"/>
  <c r="AE461" i="3"/>
  <c r="AE460"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91" i="3"/>
  <c r="AE490" i="3"/>
  <c r="AE489"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8" i="3"/>
  <c r="AE553" i="3"/>
  <c r="AE554" i="3"/>
  <c r="AE556" i="3"/>
  <c r="AE552" i="3"/>
  <c r="AE557" i="3"/>
  <c r="AE555"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4" i="3"/>
  <c r="AE623" i="3"/>
  <c r="AE625" i="3"/>
  <c r="AE627" i="3"/>
  <c r="AE626" i="3"/>
  <c r="AE628" i="3"/>
  <c r="AE629" i="3"/>
  <c r="AE630" i="3"/>
  <c r="AE631" i="3"/>
  <c r="AE632" i="3"/>
  <c r="AE633" i="3"/>
  <c r="AE634" i="3"/>
  <c r="AE635" i="3"/>
  <c r="AE636" i="3"/>
  <c r="AE637" i="3"/>
  <c r="AE638" i="3"/>
  <c r="AE639" i="3"/>
  <c r="AE640" i="3"/>
  <c r="AE641" i="3"/>
  <c r="AE642" i="3"/>
  <c r="AE643" i="3"/>
  <c r="AE644" i="3"/>
  <c r="AE645" i="3"/>
  <c r="AE646" i="3"/>
  <c r="AE647" i="3"/>
  <c r="AE650" i="3"/>
  <c r="AE649" i="3"/>
  <c r="AE648" i="3"/>
  <c r="AE651" i="3"/>
  <c r="AE652" i="3"/>
  <c r="AE653" i="3"/>
  <c r="AE654" i="3"/>
  <c r="AE2" i="3"/>
  <c r="Z3" i="3"/>
  <c r="Z5" i="3"/>
  <c r="Z10" i="3"/>
  <c r="Z11" i="3"/>
  <c r="Z13" i="3"/>
  <c r="Z14" i="3"/>
  <c r="Z15" i="3"/>
  <c r="Z17" i="3"/>
  <c r="Z18" i="3"/>
  <c r="Z19" i="3"/>
  <c r="Z21" i="3"/>
  <c r="Z25" i="3"/>
  <c r="Z26" i="3"/>
  <c r="Z27" i="3"/>
  <c r="Z28" i="3"/>
  <c r="Z30" i="3"/>
  <c r="Z31" i="3"/>
  <c r="Z35" i="3"/>
  <c r="Z36" i="3"/>
  <c r="Z37" i="3"/>
  <c r="Z38" i="3"/>
  <c r="Z39" i="3"/>
  <c r="Z40" i="3"/>
  <c r="Z41" i="3"/>
  <c r="Z43" i="3"/>
  <c r="Z44" i="3"/>
  <c r="Z46" i="3"/>
  <c r="Z47" i="3"/>
  <c r="Z48" i="3"/>
  <c r="Z50" i="3"/>
  <c r="Z51" i="3"/>
  <c r="Z52" i="3"/>
  <c r="Z53" i="3"/>
  <c r="Z54" i="3"/>
  <c r="Z55" i="3"/>
  <c r="Z56" i="3"/>
  <c r="Z57" i="3"/>
  <c r="Z58" i="3"/>
  <c r="Z59" i="3"/>
  <c r="Z60" i="3"/>
  <c r="Z62" i="3"/>
  <c r="Z63" i="3"/>
  <c r="Z64" i="3"/>
  <c r="Z65" i="3"/>
  <c r="Z66" i="3"/>
  <c r="Z67" i="3"/>
  <c r="Z68" i="3"/>
  <c r="Z69" i="3"/>
  <c r="Z73" i="3"/>
  <c r="Z75" i="3"/>
  <c r="Z76" i="3"/>
  <c r="Z79" i="3"/>
  <c r="Z80" i="3"/>
  <c r="Z81" i="3"/>
  <c r="Z85" i="3"/>
  <c r="Z83" i="3"/>
  <c r="Z84" i="3"/>
  <c r="Z82" i="3"/>
  <c r="Z86" i="3"/>
  <c r="Z88" i="3"/>
  <c r="Z90" i="3"/>
  <c r="Z92" i="3"/>
  <c r="Z95" i="3"/>
  <c r="Z96" i="3"/>
  <c r="Z97" i="3"/>
  <c r="Z98" i="3"/>
  <c r="Z99" i="3"/>
  <c r="Z100" i="3"/>
  <c r="Z101" i="3"/>
  <c r="Z103" i="3"/>
  <c r="Z104" i="3"/>
  <c r="Z106" i="3"/>
  <c r="Z107" i="3"/>
  <c r="Z108" i="3"/>
  <c r="Z109" i="3"/>
  <c r="Z110" i="3"/>
  <c r="Z112" i="3"/>
  <c r="Z113" i="3"/>
  <c r="Z114" i="3"/>
  <c r="Z117" i="3"/>
  <c r="Z118" i="3"/>
  <c r="Z119" i="3"/>
  <c r="Z122" i="3"/>
  <c r="Z123" i="3"/>
  <c r="Z124" i="3"/>
  <c r="Z125" i="3"/>
  <c r="Z128" i="3"/>
  <c r="Z129" i="3"/>
  <c r="Z131" i="3"/>
  <c r="Z132" i="3"/>
  <c r="Z134" i="3"/>
  <c r="Z135" i="3"/>
  <c r="Z137" i="3"/>
  <c r="Z138" i="3"/>
  <c r="Z141" i="3"/>
  <c r="Z142" i="3"/>
  <c r="Z144" i="3"/>
  <c r="Z146" i="3"/>
  <c r="Z147" i="3"/>
  <c r="Z149" i="3"/>
  <c r="Z150" i="3"/>
  <c r="Z151" i="3"/>
  <c r="Z152" i="3"/>
  <c r="Z154" i="3"/>
  <c r="Z155" i="3"/>
  <c r="Z156" i="3"/>
  <c r="Z157" i="3"/>
  <c r="Z159" i="3"/>
  <c r="Z160" i="3"/>
  <c r="Z162" i="3"/>
  <c r="Z163" i="3"/>
  <c r="Z164" i="3"/>
  <c r="Z166" i="3"/>
  <c r="Z167" i="3"/>
  <c r="Z169" i="3"/>
  <c r="Z172" i="3"/>
  <c r="Z173" i="3"/>
  <c r="Z174" i="3"/>
  <c r="Z178" i="3"/>
  <c r="Z180" i="3"/>
  <c r="Z181" i="3"/>
  <c r="Z183" i="3"/>
  <c r="Z189" i="3"/>
  <c r="Z190" i="3"/>
  <c r="Z191" i="3"/>
  <c r="Z193" i="3"/>
  <c r="Z197" i="3"/>
  <c r="Z198" i="3"/>
  <c r="Z199" i="3"/>
  <c r="Z200" i="3"/>
  <c r="Z202" i="3"/>
  <c r="Z205" i="3"/>
  <c r="Z206" i="3"/>
  <c r="Z207" i="3"/>
  <c r="Z209" i="3"/>
  <c r="Z212" i="3"/>
  <c r="Z213" i="3"/>
  <c r="Z214" i="3"/>
  <c r="Z215" i="3"/>
  <c r="Z216" i="3"/>
  <c r="Z217" i="3"/>
  <c r="Z218" i="3"/>
  <c r="Z222" i="3"/>
  <c r="Z225" i="3"/>
  <c r="Z226" i="3"/>
  <c r="Z227" i="3"/>
  <c r="Z229" i="3"/>
  <c r="Z231" i="3"/>
  <c r="Z232" i="3"/>
  <c r="Z233" i="3"/>
  <c r="Z235" i="3"/>
  <c r="Z236" i="3"/>
  <c r="Z237" i="3"/>
  <c r="Z238" i="3"/>
  <c r="Z240" i="3"/>
  <c r="Z241" i="3"/>
  <c r="Z243" i="3"/>
  <c r="Z244" i="3"/>
  <c r="Z250" i="3"/>
  <c r="Z251" i="3"/>
  <c r="Z252" i="3"/>
  <c r="Z255" i="3"/>
  <c r="Z257" i="3"/>
  <c r="Z260" i="3"/>
  <c r="Z262" i="3"/>
  <c r="Z263" i="3"/>
  <c r="Z267" i="3"/>
  <c r="Z269" i="3"/>
  <c r="Z270" i="3"/>
  <c r="Z272" i="3"/>
  <c r="Z273" i="3"/>
  <c r="Z274" i="3"/>
  <c r="Z275" i="3"/>
  <c r="Z276" i="3"/>
  <c r="Z278" i="3"/>
  <c r="Z283" i="3"/>
  <c r="Z285" i="3"/>
  <c r="Z288" i="3"/>
  <c r="Z290" i="3"/>
  <c r="Z293" i="3"/>
  <c r="Z294" i="3"/>
  <c r="Z296" i="3"/>
  <c r="Z298" i="3"/>
  <c r="Z299" i="3"/>
  <c r="Z303" i="3"/>
  <c r="Z307" i="3"/>
  <c r="Z308" i="3"/>
  <c r="Z309" i="3"/>
  <c r="Z310" i="3"/>
  <c r="Z311" i="3"/>
  <c r="Z313" i="3"/>
  <c r="Z315" i="3"/>
  <c r="Z316" i="3"/>
  <c r="Z317" i="3"/>
  <c r="Z318" i="3"/>
  <c r="Z321" i="3"/>
  <c r="Z325" i="3"/>
  <c r="Z326" i="3"/>
  <c r="Z328" i="3"/>
  <c r="Z329" i="3"/>
  <c r="Z330" i="3"/>
  <c r="Z331" i="3"/>
  <c r="Z333" i="3"/>
  <c r="Z335" i="3"/>
  <c r="Z336" i="3"/>
  <c r="Z338" i="3"/>
  <c r="Z339" i="3"/>
  <c r="Z340" i="3"/>
  <c r="Z342" i="3"/>
  <c r="Z343" i="3"/>
  <c r="Z344" i="3"/>
  <c r="Z345" i="3"/>
  <c r="Z346" i="3"/>
  <c r="Z347" i="3"/>
  <c r="Z349" i="3"/>
  <c r="Z350" i="3"/>
  <c r="Z351" i="3"/>
  <c r="Z352" i="3"/>
  <c r="Z353" i="3"/>
  <c r="Z356" i="3"/>
  <c r="Z359" i="3"/>
  <c r="Z360" i="3"/>
  <c r="Z361" i="3"/>
  <c r="Z362" i="3"/>
  <c r="Z363" i="3"/>
  <c r="Z366" i="3"/>
  <c r="Z367" i="3"/>
  <c r="Z369" i="3"/>
  <c r="Z370" i="3"/>
  <c r="Z371" i="3"/>
  <c r="Z372" i="3"/>
  <c r="Z374" i="3"/>
  <c r="Z375" i="3"/>
  <c r="Z376" i="3"/>
  <c r="Z377" i="3"/>
  <c r="Z378" i="3"/>
  <c r="Z379" i="3"/>
  <c r="Z380" i="3"/>
  <c r="Z381" i="3"/>
  <c r="Z383" i="3"/>
  <c r="Z385" i="3"/>
  <c r="Z387" i="3"/>
  <c r="Z388" i="3"/>
  <c r="Z389" i="3"/>
  <c r="Z390" i="3"/>
  <c r="Z392" i="3"/>
  <c r="Z393" i="3"/>
  <c r="Z395" i="3"/>
  <c r="Z396" i="3"/>
  <c r="Z397" i="3"/>
  <c r="Z399" i="3"/>
  <c r="Z400" i="3"/>
  <c r="Z401" i="3"/>
  <c r="Z402" i="3"/>
  <c r="Z403" i="3"/>
  <c r="Z404" i="3"/>
  <c r="Z405" i="3"/>
  <c r="Z406" i="3"/>
  <c r="Z407" i="3"/>
  <c r="Z409" i="3"/>
  <c r="Z410" i="3"/>
  <c r="Z411" i="3"/>
  <c r="Z412" i="3"/>
  <c r="Z413" i="3"/>
  <c r="Z414" i="3"/>
  <c r="Z416" i="3"/>
  <c r="Z421" i="3"/>
  <c r="Z422" i="3"/>
  <c r="Z424" i="3"/>
  <c r="Z425" i="3"/>
  <c r="Z427" i="3"/>
  <c r="Z428" i="3"/>
  <c r="Z429" i="3"/>
  <c r="Z430" i="3"/>
  <c r="Z432" i="3"/>
  <c r="Z433" i="3"/>
  <c r="Z434" i="3"/>
  <c r="Z436" i="3"/>
  <c r="Z438" i="3"/>
  <c r="Z439" i="3"/>
  <c r="Z441" i="3"/>
  <c r="Z442" i="3"/>
  <c r="Z444" i="3"/>
  <c r="Z445" i="3"/>
  <c r="Z446" i="3"/>
  <c r="Z450" i="3"/>
  <c r="Z451" i="3"/>
  <c r="Z452" i="3"/>
  <c r="Z455" i="3"/>
  <c r="Z456" i="3"/>
  <c r="Z457" i="3"/>
  <c r="Z459" i="3"/>
  <c r="Z461" i="3"/>
  <c r="Z460" i="3"/>
  <c r="Z463" i="3"/>
  <c r="Z466" i="3"/>
  <c r="Z467" i="3"/>
  <c r="Z468" i="3"/>
  <c r="Z469" i="3"/>
  <c r="Z470" i="3"/>
  <c r="Z471" i="3"/>
  <c r="Z473" i="3"/>
  <c r="Z474" i="3"/>
  <c r="Z476" i="3"/>
  <c r="Z477" i="3"/>
  <c r="Z478" i="3"/>
  <c r="Z481" i="3"/>
  <c r="Z482" i="3"/>
  <c r="Z483" i="3"/>
  <c r="Z485" i="3"/>
  <c r="Z486" i="3"/>
  <c r="Z488" i="3"/>
  <c r="Z490" i="3"/>
  <c r="Z492" i="3"/>
  <c r="Z493" i="3"/>
  <c r="Z494" i="3"/>
  <c r="Z495" i="3"/>
  <c r="Z496" i="3"/>
  <c r="Z499" i="3"/>
  <c r="Z501" i="3"/>
  <c r="Z502" i="3"/>
  <c r="Z505" i="3"/>
  <c r="Z506" i="3"/>
  <c r="Z508" i="3"/>
  <c r="Z510" i="3"/>
  <c r="Z513" i="3"/>
  <c r="Z517" i="3"/>
  <c r="Z519" i="3"/>
  <c r="Z521" i="3"/>
  <c r="Z523" i="3"/>
  <c r="Z525" i="3"/>
  <c r="Z530" i="3"/>
  <c r="Z532" i="3"/>
  <c r="Z533" i="3"/>
  <c r="Z535" i="3"/>
  <c r="Z537" i="3"/>
  <c r="Z538" i="3"/>
  <c r="Z539" i="3"/>
  <c r="Z540" i="3"/>
  <c r="Z541" i="3"/>
  <c r="Z542" i="3"/>
  <c r="Z544" i="3"/>
  <c r="Z547" i="3"/>
  <c r="Z548" i="3"/>
  <c r="Z549" i="3"/>
  <c r="Z550" i="3"/>
  <c r="Z551" i="3"/>
  <c r="Z553" i="3"/>
  <c r="Z554" i="3"/>
  <c r="Z556" i="3"/>
  <c r="Z552" i="3"/>
  <c r="Z557" i="3"/>
  <c r="Z559" i="3"/>
  <c r="Z560" i="3"/>
  <c r="Z561" i="3"/>
  <c r="Z562" i="3"/>
  <c r="Z563" i="3"/>
  <c r="Z564" i="3"/>
  <c r="Z566" i="3"/>
  <c r="Z567" i="3"/>
  <c r="Z568" i="3"/>
  <c r="Z571" i="3"/>
  <c r="Z572" i="3"/>
  <c r="Z573" i="3"/>
  <c r="Z574" i="3"/>
  <c r="Z575" i="3"/>
  <c r="Z576" i="3"/>
  <c r="Z577" i="3"/>
  <c r="Z580" i="3"/>
  <c r="Z582" i="3"/>
  <c r="Z583" i="3"/>
  <c r="Z584" i="3"/>
  <c r="Z586" i="3"/>
  <c r="Z587" i="3"/>
  <c r="Z588" i="3"/>
  <c r="Z590" i="3"/>
  <c r="Z591" i="3"/>
  <c r="Z594" i="3"/>
  <c r="Z597" i="3"/>
  <c r="Z598" i="3"/>
  <c r="Z599" i="3"/>
  <c r="Z600" i="3"/>
  <c r="Z601" i="3"/>
  <c r="Z602" i="3"/>
  <c r="Z603" i="3"/>
  <c r="Z608" i="3"/>
  <c r="Z611" i="3"/>
  <c r="Z613" i="3"/>
  <c r="Z614" i="3"/>
  <c r="Z615" i="3"/>
  <c r="Z617" i="3"/>
  <c r="Z619" i="3"/>
  <c r="Z620" i="3"/>
  <c r="Z621" i="3"/>
  <c r="Z622" i="3"/>
  <c r="Z629" i="3"/>
  <c r="Z630" i="3"/>
  <c r="Z631" i="3"/>
  <c r="Z633" i="3"/>
  <c r="Z635" i="3"/>
  <c r="Z636" i="3"/>
  <c r="Z637" i="3"/>
  <c r="Z638" i="3"/>
  <c r="Z639" i="3"/>
  <c r="Z641" i="3"/>
  <c r="Z642" i="3"/>
  <c r="Z643" i="3"/>
  <c r="Z646" i="3"/>
  <c r="Z649" i="3"/>
  <c r="Z651" i="3"/>
  <c r="Z652" i="3"/>
  <c r="Z653" i="3"/>
  <c r="Z658" i="3"/>
  <c r="Z659" i="3"/>
  <c r="Z661" i="3"/>
  <c r="Z663" i="3"/>
  <c r="Z664" i="3"/>
  <c r="Z665" i="3"/>
  <c r="Z666" i="3"/>
  <c r="Z667" i="3"/>
  <c r="Z668" i="3"/>
  <c r="Z669" i="3"/>
  <c r="Z670" i="3"/>
  <c r="Z676" i="3"/>
  <c r="Z678" i="3"/>
  <c r="Z680" i="3"/>
  <c r="Z684" i="3"/>
  <c r="Z686" i="3"/>
  <c r="Z687" i="3"/>
  <c r="Z688" i="3"/>
  <c r="Z689" i="3"/>
  <c r="Z690" i="3"/>
  <c r="Z691" i="3"/>
  <c r="Z693" i="3"/>
  <c r="Z694" i="3"/>
  <c r="Z695" i="3"/>
  <c r="Z697" i="3"/>
  <c r="Z698" i="3"/>
  <c r="Z699" i="3"/>
  <c r="Z702" i="3"/>
  <c r="Z703" i="3"/>
  <c r="Z705" i="3"/>
  <c r="Z706" i="3"/>
  <c r="Z707" i="3"/>
  <c r="Z708" i="3"/>
  <c r="Z709" i="3"/>
  <c r="Z710" i="3"/>
  <c r="Z711" i="3"/>
  <c r="Z712" i="3"/>
  <c r="Z713" i="3"/>
  <c r="Z714" i="3"/>
  <c r="Z715" i="3"/>
  <c r="Z718" i="3"/>
  <c r="Z721" i="3"/>
  <c r="Z722" i="3"/>
  <c r="Z723" i="3"/>
  <c r="Z724" i="3"/>
  <c r="Z726" i="3"/>
  <c r="Z727" i="3"/>
  <c r="Z728" i="3"/>
  <c r="Z729" i="3"/>
  <c r="Z731" i="3"/>
  <c r="Z732" i="3"/>
  <c r="Z733" i="3"/>
  <c r="Z735" i="3"/>
  <c r="Z737" i="3"/>
  <c r="Z739" i="3"/>
  <c r="Z740" i="3"/>
  <c r="Z741" i="3"/>
  <c r="Z742" i="3"/>
  <c r="Z743" i="3"/>
  <c r="Z744" i="3"/>
  <c r="Z746" i="3"/>
  <c r="Z747" i="3"/>
  <c r="Z748" i="3"/>
  <c r="Z749" i="3"/>
  <c r="Z750" i="3"/>
  <c r="Z751" i="3"/>
  <c r="Z752" i="3"/>
  <c r="Z753" i="3"/>
  <c r="Z754" i="3"/>
  <c r="Z755" i="3"/>
  <c r="Z756" i="3"/>
  <c r="Z759" i="3"/>
  <c r="Z760" i="3"/>
  <c r="Z764" i="3"/>
  <c r="Z765" i="3"/>
  <c r="Z766" i="3"/>
  <c r="Z767" i="3"/>
  <c r="Z768" i="3"/>
  <c r="Z769" i="3"/>
  <c r="Z770" i="3"/>
  <c r="Z772" i="3"/>
  <c r="Z775" i="3"/>
  <c r="Z773" i="3"/>
  <c r="Z774" i="3"/>
  <c r="Z777" i="3"/>
  <c r="Z776" i="3"/>
  <c r="Z780" i="3"/>
  <c r="Z782" i="3"/>
  <c r="Z785" i="3"/>
  <c r="Z786" i="3"/>
  <c r="Z787" i="3"/>
  <c r="Z788" i="3"/>
  <c r="Z790" i="3"/>
  <c r="Z792" i="3"/>
  <c r="Z793" i="3"/>
  <c r="Z794" i="3"/>
  <c r="Z796" i="3"/>
  <c r="Z797" i="3"/>
  <c r="Z798" i="3"/>
  <c r="X218" i="3"/>
  <c r="X476"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3" i="3"/>
  <c r="Y34" i="3"/>
  <c r="Y32" i="3"/>
  <c r="Y35" i="3"/>
  <c r="W36" i="3"/>
  <c r="Y36" i="3" s="1"/>
  <c r="Y37" i="3"/>
  <c r="W38" i="3"/>
  <c r="Y38" i="3" s="1"/>
  <c r="W39" i="3"/>
  <c r="Y39" i="3" s="1"/>
  <c r="Y40" i="3"/>
  <c r="W41" i="3"/>
  <c r="Y42" i="3"/>
  <c r="W43" i="3"/>
  <c r="Y43" i="3" s="1"/>
  <c r="W44" i="3"/>
  <c r="Y44" i="3" s="1"/>
  <c r="Y45" i="3"/>
  <c r="W46" i="3"/>
  <c r="Y46" i="3" s="1"/>
  <c r="W47" i="3"/>
  <c r="Y47" i="3" s="1"/>
  <c r="W48" i="3"/>
  <c r="Y48" i="3" s="1"/>
  <c r="Y49" i="3"/>
  <c r="W50" i="3"/>
  <c r="Y50" i="3" s="1"/>
  <c r="W51" i="3"/>
  <c r="Y51" i="3" s="1"/>
  <c r="W52" i="3"/>
  <c r="Y52" i="3" s="1"/>
  <c r="W53" i="3"/>
  <c r="W54" i="3"/>
  <c r="Y54" i="3" s="1"/>
  <c r="W55" i="3"/>
  <c r="Y55" i="3" s="1"/>
  <c r="W56" i="3"/>
  <c r="Y56" i="3" s="1"/>
  <c r="W57" i="3"/>
  <c r="Y57" i="3" s="1"/>
  <c r="W58" i="3"/>
  <c r="Y58" i="3" s="1"/>
  <c r="Y59" i="3"/>
  <c r="W60" i="3"/>
  <c r="Y60" i="3" s="1"/>
  <c r="Y61" i="3"/>
  <c r="W62" i="3"/>
  <c r="Y62" i="3" s="1"/>
  <c r="W63" i="3"/>
  <c r="Y63" i="3" s="1"/>
  <c r="Y64" i="3"/>
  <c r="W66" i="3"/>
  <c r="Y66" i="3" s="1"/>
  <c r="W67" i="3"/>
  <c r="Y67" i="3" s="1"/>
  <c r="W68" i="3"/>
  <c r="Y68" i="3" s="1"/>
  <c r="W69" i="3"/>
  <c r="Y69" i="3" s="1"/>
  <c r="Y70" i="3"/>
  <c r="Y71" i="3"/>
  <c r="Y72" i="3"/>
  <c r="W73" i="3"/>
  <c r="Y73" i="3" s="1"/>
  <c r="Y74" i="3"/>
  <c r="W75" i="3"/>
  <c r="Y75" i="3" s="1"/>
  <c r="W76" i="3"/>
  <c r="Y76" i="3" s="1"/>
  <c r="Y78" i="3"/>
  <c r="W79" i="3"/>
  <c r="Y79" i="3" s="1"/>
  <c r="W80" i="3"/>
  <c r="Y80" i="3" s="1"/>
  <c r="W81" i="3"/>
  <c r="Y81" i="3" s="1"/>
  <c r="W85" i="3"/>
  <c r="Y85" i="3" s="1"/>
  <c r="W83" i="3"/>
  <c r="Y83" i="3" s="1"/>
  <c r="W84" i="3"/>
  <c r="Y84" i="3" s="1"/>
  <c r="W82" i="3"/>
  <c r="Y82" i="3" s="1"/>
  <c r="W86" i="3"/>
  <c r="Y86" i="3" s="1"/>
  <c r="W88" i="3"/>
  <c r="Y88" i="3" s="1"/>
  <c r="W90" i="3"/>
  <c r="Y90" i="3" s="1"/>
  <c r="W92" i="3"/>
  <c r="Y92" i="3" s="1"/>
  <c r="Y93" i="3"/>
  <c r="Y94" i="3"/>
  <c r="W95" i="3"/>
  <c r="Y95" i="3" s="1"/>
  <c r="W96" i="3"/>
  <c r="Y96" i="3" s="1"/>
  <c r="W97" i="3"/>
  <c r="Y97" i="3" s="1"/>
  <c r="W98" i="3"/>
  <c r="Y98" i="3" s="1"/>
  <c r="W99" i="3"/>
  <c r="Y99" i="3" s="1"/>
  <c r="W100" i="3"/>
  <c r="Y100" i="3" s="1"/>
  <c r="W101" i="3"/>
  <c r="W102" i="3"/>
  <c r="Y105" i="3"/>
  <c r="W103" i="3"/>
  <c r="Y103" i="3" s="1"/>
  <c r="W104" i="3"/>
  <c r="Y104" i="3" s="1"/>
  <c r="W106" i="3"/>
  <c r="Y106" i="3" s="1"/>
  <c r="W107" i="3"/>
  <c r="Y107" i="3" s="1"/>
  <c r="Y108" i="3"/>
  <c r="W109" i="3"/>
  <c r="Y109" i="3" s="1"/>
  <c r="W110" i="3"/>
  <c r="Y110" i="3" s="1"/>
  <c r="W112" i="3"/>
  <c r="W113" i="3"/>
  <c r="Y113" i="3" s="1"/>
  <c r="W114" i="3"/>
  <c r="Y114" i="3" s="1"/>
  <c r="Y115" i="3"/>
  <c r="W117" i="3"/>
  <c r="Y117" i="3" s="1"/>
  <c r="W118" i="3"/>
  <c r="Y118" i="3" s="1"/>
  <c r="W119" i="3"/>
  <c r="Y119" i="3" s="1"/>
  <c r="Y120" i="3"/>
  <c r="Y121" i="3"/>
  <c r="W122" i="3"/>
  <c r="Y122" i="3" s="1"/>
  <c r="W123" i="3"/>
  <c r="Y123" i="3" s="1"/>
  <c r="W124" i="3"/>
  <c r="W125" i="3"/>
  <c r="Y125" i="3" s="1"/>
  <c r="Y127" i="3"/>
  <c r="W128" i="3"/>
  <c r="Y128" i="3" s="1"/>
  <c r="W129" i="3"/>
  <c r="Y129" i="3" s="1"/>
  <c r="Y130" i="3"/>
  <c r="W131" i="3"/>
  <c r="Y131" i="3" s="1"/>
  <c r="W132" i="3"/>
  <c r="Y132" i="3" s="1"/>
  <c r="Y133" i="3"/>
  <c r="W134" i="3"/>
  <c r="Y134" i="3" s="1"/>
  <c r="W135" i="3"/>
  <c r="Y135" i="3" s="1"/>
  <c r="W137" i="3"/>
  <c r="Y137" i="3" s="1"/>
  <c r="W138" i="3"/>
  <c r="Y138" i="3" s="1"/>
  <c r="Y140" i="3"/>
  <c r="W141" i="3"/>
  <c r="Y141" i="3" s="1"/>
  <c r="W142" i="3"/>
  <c r="Y142" i="3" s="1"/>
  <c r="Y143" i="3"/>
  <c r="W144" i="3"/>
  <c r="Y144" i="3" s="1"/>
  <c r="Y145" i="3"/>
  <c r="W146" i="3"/>
  <c r="Y146" i="3" s="1"/>
  <c r="W147" i="3"/>
  <c r="Y147" i="3" s="1"/>
  <c r="W149" i="3"/>
  <c r="Y149" i="3" s="1"/>
  <c r="W150" i="3"/>
  <c r="Y150" i="3" s="1"/>
  <c r="W151" i="3"/>
  <c r="Y151" i="3" s="1"/>
  <c r="Y153" i="3"/>
  <c r="W152" i="3"/>
  <c r="Y152" i="3" s="1"/>
  <c r="W154" i="3"/>
  <c r="Y154" i="3" s="1"/>
  <c r="W155" i="3"/>
  <c r="Y155" i="3" s="1"/>
  <c r="W156" i="3"/>
  <c r="Y156" i="3" s="1"/>
  <c r="W157" i="3"/>
  <c r="Y157" i="3" s="1"/>
  <c r="Y158" i="3"/>
  <c r="W159" i="3"/>
  <c r="Y159" i="3" s="1"/>
  <c r="W160" i="3"/>
  <c r="W162" i="3"/>
  <c r="Y162" i="3" s="1"/>
  <c r="W163" i="3"/>
  <c r="Y163" i="3" s="1"/>
  <c r="W164" i="3"/>
  <c r="Y164" i="3" s="1"/>
  <c r="Y165" i="3"/>
  <c r="W166" i="3"/>
  <c r="Y166" i="3" s="1"/>
  <c r="W167" i="3"/>
  <c r="Y167" i="3" s="1"/>
  <c r="Y168" i="3"/>
  <c r="W169" i="3"/>
  <c r="Y169" i="3" s="1"/>
  <c r="Y170" i="3"/>
  <c r="Y171" i="3"/>
  <c r="W172" i="3"/>
  <c r="W173" i="3"/>
  <c r="Y173" i="3" s="1"/>
  <c r="Y175" i="3"/>
  <c r="Y177" i="3"/>
  <c r="W178" i="3"/>
  <c r="Y178" i="3" s="1"/>
  <c r="Y179" i="3"/>
  <c r="W180" i="3"/>
  <c r="Y180" i="3" s="1"/>
  <c r="W181" i="3"/>
  <c r="Y181" i="3" s="1"/>
  <c r="Y182" i="3"/>
  <c r="W183" i="3"/>
  <c r="Y183" i="3" s="1"/>
  <c r="Y186" i="3"/>
  <c r="Y187" i="3"/>
  <c r="W188" i="3"/>
  <c r="Y188" i="3" s="1"/>
  <c r="W189" i="3"/>
  <c r="Y189" i="3" s="1"/>
  <c r="W190" i="3"/>
  <c r="Y190" i="3" s="1"/>
  <c r="W191" i="3"/>
  <c r="Y191" i="3" s="1"/>
  <c r="Y192" i="3"/>
  <c r="W193" i="3"/>
  <c r="Y193" i="3" s="1"/>
  <c r="Y194" i="3"/>
  <c r="Y195" i="3"/>
  <c r="W197" i="3"/>
  <c r="Y197" i="3" s="1"/>
  <c r="W198" i="3"/>
  <c r="Y198" i="3" s="1"/>
  <c r="W199" i="3"/>
  <c r="Y199" i="3" s="1"/>
  <c r="W200" i="3"/>
  <c r="Y200" i="3" s="1"/>
  <c r="W202" i="3"/>
  <c r="Y202" i="3" s="1"/>
  <c r="Y203" i="3"/>
  <c r="W205" i="3"/>
  <c r="Y205" i="3" s="1"/>
  <c r="W206" i="3"/>
  <c r="Y206" i="3" s="1"/>
  <c r="W207" i="3"/>
  <c r="Y207" i="3" s="1"/>
  <c r="W209" i="3"/>
  <c r="Y209" i="3" s="1"/>
  <c r="Y210" i="3"/>
  <c r="W211" i="3"/>
  <c r="Y211" i="3" s="1"/>
  <c r="W212" i="3"/>
  <c r="Y212" i="3" s="1"/>
  <c r="W213" i="3"/>
  <c r="Y213" i="3" s="1"/>
  <c r="W214" i="3"/>
  <c r="Y214" i="3" s="1"/>
  <c r="W215" i="3"/>
  <c r="Y215" i="3" s="1"/>
  <c r="W216" i="3"/>
  <c r="Y216" i="3" s="1"/>
  <c r="W217" i="3"/>
  <c r="Y217" i="3" s="1"/>
  <c r="W218" i="3"/>
  <c r="Y218" i="3" s="1"/>
  <c r="Y219" i="3"/>
  <c r="Y221" i="3"/>
  <c r="W222" i="3"/>
  <c r="Y222" i="3" s="1"/>
  <c r="Y223" i="3"/>
  <c r="Y224" i="3"/>
  <c r="W225" i="3"/>
  <c r="Y225" i="3" s="1"/>
  <c r="W226" i="3"/>
  <c r="Y226" i="3" s="1"/>
  <c r="W227" i="3"/>
  <c r="Y227" i="3" s="1"/>
  <c r="W229" i="3"/>
  <c r="Y229" i="3" s="1"/>
  <c r="Y230" i="3"/>
  <c r="W231" i="3"/>
  <c r="Y231" i="3" s="1"/>
  <c r="W232" i="3"/>
  <c r="W233" i="3"/>
  <c r="Y233" i="3" s="1"/>
  <c r="W235" i="3"/>
  <c r="Y235" i="3" s="1"/>
  <c r="W236" i="3"/>
  <c r="Y236" i="3" s="1"/>
  <c r="W237" i="3"/>
  <c r="Y237" i="3" s="1"/>
  <c r="W238" i="3"/>
  <c r="Y238" i="3" s="1"/>
  <c r="W239" i="3"/>
  <c r="W240" i="3"/>
  <c r="Y240" i="3" s="1"/>
  <c r="W241" i="3"/>
  <c r="Y241" i="3" s="1"/>
  <c r="Y242" i="3"/>
  <c r="W243" i="3"/>
  <c r="W244" i="3"/>
  <c r="Y244" i="3" s="1"/>
  <c r="Y245" i="3"/>
  <c r="Y246" i="3"/>
  <c r="Y247" i="3"/>
  <c r="Y248" i="3"/>
  <c r="W250" i="3"/>
  <c r="Y250" i="3" s="1"/>
  <c r="W251" i="3"/>
  <c r="Y251" i="3" s="1"/>
  <c r="W252" i="3"/>
  <c r="Y252" i="3" s="1"/>
  <c r="Y253" i="3"/>
  <c r="W254" i="3"/>
  <c r="W255" i="3"/>
  <c r="Y256" i="3"/>
  <c r="W257" i="3"/>
  <c r="Y257" i="3" s="1"/>
  <c r="Y259" i="3"/>
  <c r="W260" i="3"/>
  <c r="Y260" i="3" s="1"/>
  <c r="Y261" i="3"/>
  <c r="W262" i="3"/>
  <c r="Y262" i="3" s="1"/>
  <c r="W263" i="3"/>
  <c r="Y263" i="3" s="1"/>
  <c r="Y265" i="3"/>
  <c r="Y266" i="3"/>
  <c r="Y264" i="3"/>
  <c r="W269" i="3"/>
  <c r="Y269" i="3" s="1"/>
  <c r="W270" i="3"/>
  <c r="Y270" i="3" s="1"/>
  <c r="Y271" i="3"/>
  <c r="W272" i="3"/>
  <c r="Y272" i="3" s="1"/>
  <c r="W273" i="3"/>
  <c r="Y273" i="3" s="1"/>
  <c r="W274" i="3"/>
  <c r="Y274" i="3" s="1"/>
  <c r="Y275" i="3"/>
  <c r="W276" i="3"/>
  <c r="Y276" i="3" s="1"/>
  <c r="Y277" i="3"/>
  <c r="W278" i="3"/>
  <c r="Y280" i="3"/>
  <c r="Y282" i="3"/>
  <c r="Y281" i="3"/>
  <c r="Y279" i="3"/>
  <c r="Y283" i="3"/>
  <c r="Y284" i="3"/>
  <c r="W285" i="3"/>
  <c r="Y285" i="3" s="1"/>
  <c r="Y286" i="3"/>
  <c r="Y287" i="3"/>
  <c r="W288" i="3"/>
  <c r="Y288" i="3" s="1"/>
  <c r="Y289" i="3"/>
  <c r="W290" i="3"/>
  <c r="Y291" i="3"/>
  <c r="Y292" i="3"/>
  <c r="W293" i="3"/>
  <c r="Y293" i="3" s="1"/>
  <c r="Y295" i="3"/>
  <c r="W294" i="3"/>
  <c r="Y294" i="3" s="1"/>
  <c r="W296" i="3"/>
  <c r="Y296" i="3" s="1"/>
  <c r="Y297" i="3"/>
  <c r="W298" i="3"/>
  <c r="Y298" i="3" s="1"/>
  <c r="W299" i="3"/>
  <c r="Y299" i="3" s="1"/>
  <c r="Y300" i="3"/>
  <c r="Y301" i="3"/>
  <c r="W303" i="3"/>
  <c r="Y303" i="3" s="1"/>
  <c r="Y304" i="3"/>
  <c r="Y305" i="3"/>
  <c r="Y306" i="3"/>
  <c r="W307" i="3"/>
  <c r="Y307" i="3" s="1"/>
  <c r="W308" i="3"/>
  <c r="Y308" i="3" s="1"/>
  <c r="W309" i="3"/>
  <c r="Y309" i="3" s="1"/>
  <c r="W310" i="3"/>
  <c r="Y310" i="3" s="1"/>
  <c r="W311" i="3"/>
  <c r="Y311" i="3" s="1"/>
  <c r="Y312" i="3"/>
  <c r="W313" i="3"/>
  <c r="W315" i="3"/>
  <c r="Y315" i="3" s="1"/>
  <c r="W316" i="3"/>
  <c r="Y316" i="3" s="1"/>
  <c r="W317" i="3"/>
  <c r="Y317" i="3" s="1"/>
  <c r="W318" i="3"/>
  <c r="Y318" i="3" s="1"/>
  <c r="Y319" i="3"/>
  <c r="Y320" i="3"/>
  <c r="W321" i="3"/>
  <c r="Y321" i="3" s="1"/>
  <c r="Y322" i="3"/>
  <c r="Y323" i="3"/>
  <c r="Y324" i="3"/>
  <c r="W325" i="3"/>
  <c r="W326" i="3"/>
  <c r="Y326" i="3" s="1"/>
  <c r="Y327" i="3"/>
  <c r="W328" i="3"/>
  <c r="Y328" i="3" s="1"/>
  <c r="W329" i="3"/>
  <c r="Y329" i="3" s="1"/>
  <c r="W330" i="3"/>
  <c r="Y330" i="3" s="1"/>
  <c r="W331" i="3"/>
  <c r="Y331" i="3" s="1"/>
  <c r="Y332" i="3"/>
  <c r="W333" i="3"/>
  <c r="Y333" i="3" s="1"/>
  <c r="Y334" i="3"/>
  <c r="W335" i="3"/>
  <c r="Y335" i="3" s="1"/>
  <c r="W336" i="3"/>
  <c r="Y336" i="3" s="1"/>
  <c r="W338" i="3"/>
  <c r="Y338" i="3" s="1"/>
  <c r="W339" i="3"/>
  <c r="Y339" i="3" s="1"/>
  <c r="W340" i="3"/>
  <c r="Y340" i="3" s="1"/>
  <c r="Y341" i="3"/>
  <c r="W342" i="3"/>
  <c r="Y342" i="3" s="1"/>
  <c r="W343" i="3"/>
  <c r="Y343" i="3" s="1"/>
  <c r="W344" i="3"/>
  <c r="Y344" i="3" s="1"/>
  <c r="W345" i="3"/>
  <c r="Y345" i="3" s="1"/>
  <c r="W346" i="3"/>
  <c r="Y346" i="3" s="1"/>
  <c r="W347" i="3"/>
  <c r="Y347" i="3" s="1"/>
  <c r="W349" i="3"/>
  <c r="Y349" i="3" s="1"/>
  <c r="W350" i="3"/>
  <c r="Y350" i="3" s="1"/>
  <c r="W351" i="3"/>
  <c r="Y351" i="3" s="1"/>
  <c r="W352" i="3"/>
  <c r="Y352" i="3" s="1"/>
  <c r="W353" i="3"/>
  <c r="Y353" i="3" s="1"/>
  <c r="Y354" i="3"/>
  <c r="Y357" i="3"/>
  <c r="W356" i="3"/>
  <c r="Y356" i="3" s="1"/>
  <c r="Y355" i="3"/>
  <c r="Y358" i="3"/>
  <c r="W359" i="3"/>
  <c r="Y359" i="3" s="1"/>
  <c r="W360" i="3"/>
  <c r="W361" i="3"/>
  <c r="W362" i="3"/>
  <c r="Y362" i="3" s="1"/>
  <c r="W363" i="3"/>
  <c r="Y363" i="3" s="1"/>
  <c r="Y365" i="3"/>
  <c r="Y364" i="3"/>
  <c r="W366" i="3"/>
  <c r="Y366" i="3" s="1"/>
  <c r="W367" i="3"/>
  <c r="Y367" i="3" s="1"/>
  <c r="Y368" i="3"/>
  <c r="W369" i="3"/>
  <c r="Y369" i="3" s="1"/>
  <c r="W370" i="3"/>
  <c r="W371" i="3"/>
  <c r="Y371" i="3" s="1"/>
  <c r="W372" i="3"/>
  <c r="Y372" i="3" s="1"/>
  <c r="W374" i="3"/>
  <c r="Y374" i="3" s="1"/>
  <c r="W375" i="3"/>
  <c r="Y375" i="3" s="1"/>
  <c r="W376" i="3"/>
  <c r="Y376" i="3" s="1"/>
  <c r="W377" i="3"/>
  <c r="Y377" i="3" s="1"/>
  <c r="W378" i="3"/>
  <c r="Y378" i="3" s="1"/>
  <c r="W379" i="3"/>
  <c r="Y379" i="3" s="1"/>
  <c r="W380" i="3"/>
  <c r="Y380" i="3" s="1"/>
  <c r="W381" i="3"/>
  <c r="Y382" i="3"/>
  <c r="W383" i="3"/>
  <c r="Y383" i="3" s="1"/>
  <c r="Y384" i="3"/>
  <c r="W385" i="3"/>
  <c r="Y385" i="3" s="1"/>
  <c r="Y386" i="3"/>
  <c r="W387" i="3"/>
  <c r="Y387" i="3" s="1"/>
  <c r="W388" i="3"/>
  <c r="Y388" i="3" s="1"/>
  <c r="W389" i="3"/>
  <c r="Y389" i="3" s="1"/>
  <c r="Y391" i="3"/>
  <c r="W392" i="3"/>
  <c r="Y392" i="3" s="1"/>
  <c r="W393" i="3"/>
  <c r="Y394" i="3"/>
  <c r="W395" i="3"/>
  <c r="Y395" i="3" s="1"/>
  <c r="W396" i="3"/>
  <c r="Y396" i="3" s="1"/>
  <c r="Y397" i="3"/>
  <c r="Y398" i="3"/>
  <c r="W399" i="3"/>
  <c r="Y399" i="3" s="1"/>
  <c r="W400" i="3"/>
  <c r="Y400" i="3" s="1"/>
  <c r="W402" i="3"/>
  <c r="Y402" i="3" s="1"/>
  <c r="W403" i="3"/>
  <c r="Y403" i="3" s="1"/>
  <c r="W404" i="3"/>
  <c r="Y404" i="3" s="1"/>
  <c r="W405" i="3"/>
  <c r="W406" i="3"/>
  <c r="Y406" i="3" s="1"/>
  <c r="W407" i="3"/>
  <c r="Y407" i="3" s="1"/>
  <c r="W409" i="3"/>
  <c r="Y409" i="3" s="1"/>
  <c r="Y408" i="3"/>
  <c r="W410" i="3"/>
  <c r="Y410" i="3" s="1"/>
  <c r="W411" i="3"/>
  <c r="Y411" i="3" s="1"/>
  <c r="W412" i="3"/>
  <c r="Y412" i="3" s="1"/>
  <c r="W413" i="3"/>
  <c r="Y413" i="3" s="1"/>
  <c r="W414" i="3"/>
  <c r="Y414" i="3" s="1"/>
  <c r="Y415" i="3"/>
  <c r="W416" i="3"/>
  <c r="Y416" i="3" s="1"/>
  <c r="Y417" i="3"/>
  <c r="Y419" i="3"/>
  <c r="Y418" i="3"/>
  <c r="W421" i="3"/>
  <c r="Y421" i="3" s="1"/>
  <c r="W422" i="3"/>
  <c r="Y422" i="3" s="1"/>
  <c r="Y423" i="3"/>
  <c r="W424" i="3"/>
  <c r="Y424" i="3" s="1"/>
  <c r="W425" i="3"/>
  <c r="Y425" i="3" s="1"/>
  <c r="Y426" i="3"/>
  <c r="W427" i="3"/>
  <c r="Y427" i="3" s="1"/>
  <c r="W428" i="3"/>
  <c r="Y428" i="3" s="1"/>
  <c r="W429" i="3"/>
  <c r="Y431" i="3"/>
  <c r="W432" i="3"/>
  <c r="Y432" i="3" s="1"/>
  <c r="W433" i="3"/>
  <c r="Y433" i="3" s="1"/>
  <c r="W434" i="3"/>
  <c r="Y434" i="3" s="1"/>
  <c r="Y435" i="3"/>
  <c r="W436" i="3"/>
  <c r="Y436" i="3" s="1"/>
  <c r="Y437" i="3"/>
  <c r="W438" i="3"/>
  <c r="Y438" i="3" s="1"/>
  <c r="Y439" i="3"/>
  <c r="W441" i="3"/>
  <c r="Y441" i="3" s="1"/>
  <c r="W442" i="3"/>
  <c r="Y442" i="3" s="1"/>
  <c r="Y443" i="3"/>
  <c r="W444" i="3"/>
  <c r="Y444" i="3" s="1"/>
  <c r="W445" i="3"/>
  <c r="Y445" i="3" s="1"/>
  <c r="Y449" i="3"/>
  <c r="Y447" i="3"/>
  <c r="Y448" i="3"/>
  <c r="W446" i="3"/>
  <c r="Y446" i="3" s="1"/>
  <c r="W450" i="3"/>
  <c r="Y450" i="3" s="1"/>
  <c r="Y451" i="3"/>
  <c r="W452" i="3"/>
  <c r="Y453" i="3"/>
  <c r="Y454" i="3"/>
  <c r="W455" i="3"/>
  <c r="Y455" i="3" s="1"/>
  <c r="Y458" i="3"/>
  <c r="W456" i="3"/>
  <c r="Y456" i="3" s="1"/>
  <c r="W457" i="3"/>
  <c r="Y457" i="3" s="1"/>
  <c r="W459" i="3"/>
  <c r="Y459" i="3" s="1"/>
  <c r="W461" i="3"/>
  <c r="Y461" i="3" s="1"/>
  <c r="W460" i="3"/>
  <c r="Y460" i="3" s="1"/>
  <c r="Y462" i="3"/>
  <c r="W463" i="3"/>
  <c r="Y464" i="3"/>
  <c r="Y465" i="3"/>
  <c r="W466" i="3"/>
  <c r="Y466" i="3" s="1"/>
  <c r="W467" i="3"/>
  <c r="Y467" i="3" s="1"/>
  <c r="W468" i="3"/>
  <c r="Y468" i="3" s="1"/>
  <c r="W469" i="3"/>
  <c r="Y469" i="3" s="1"/>
  <c r="W470" i="3"/>
  <c r="Y470" i="3" s="1"/>
  <c r="W471" i="3"/>
  <c r="Y471" i="3" s="1"/>
  <c r="W472" i="3"/>
  <c r="Y472" i="3" s="1"/>
  <c r="W473" i="3"/>
  <c r="Y473" i="3" s="1"/>
  <c r="Y474" i="3"/>
  <c r="W476" i="3"/>
  <c r="Y476" i="3" s="1"/>
  <c r="W477" i="3"/>
  <c r="Y477" i="3" s="1"/>
  <c r="W478" i="3"/>
  <c r="Y478" i="3" s="1"/>
  <c r="Y479" i="3"/>
  <c r="Y480" i="3"/>
  <c r="W481" i="3"/>
  <c r="Y481" i="3" s="1"/>
  <c r="W482" i="3"/>
  <c r="Y482" i="3" s="1"/>
  <c r="W483" i="3"/>
  <c r="Y483" i="3" s="1"/>
  <c r="W484" i="3"/>
  <c r="Y484" i="3" s="1"/>
  <c r="W485" i="3"/>
  <c r="Y485" i="3" s="1"/>
  <c r="W486" i="3"/>
  <c r="Y486" i="3" s="1"/>
  <c r="Y488" i="3"/>
  <c r="Y491" i="3"/>
  <c r="W490" i="3"/>
  <c r="Y490" i="3" s="1"/>
  <c r="Y489" i="3"/>
  <c r="W492" i="3"/>
  <c r="Y492" i="3" s="1"/>
  <c r="W493" i="3"/>
  <c r="Y493" i="3" s="1"/>
  <c r="Y494" i="3"/>
  <c r="W495" i="3"/>
  <c r="Y495" i="3" s="1"/>
  <c r="Y496" i="3"/>
  <c r="Y498" i="3"/>
  <c r="W499" i="3"/>
  <c r="Y499" i="3" s="1"/>
  <c r="Y500" i="3"/>
  <c r="W501" i="3"/>
  <c r="Y501" i="3" s="1"/>
  <c r="Y502" i="3"/>
  <c r="W504" i="3"/>
  <c r="Y504" i="3" s="1"/>
  <c r="Y505" i="3"/>
  <c r="W506" i="3"/>
  <c r="Y506" i="3" s="1"/>
  <c r="Y507" i="3"/>
  <c r="W508" i="3"/>
  <c r="Y508" i="3" s="1"/>
  <c r="W510" i="3"/>
  <c r="Y510" i="3" s="1"/>
  <c r="Y511" i="3"/>
  <c r="Y512" i="3"/>
  <c r="W513" i="3"/>
  <c r="Y513" i="3" s="1"/>
  <c r="Y514" i="3"/>
  <c r="Y515" i="3"/>
  <c r="Y516" i="3"/>
  <c r="W517" i="3"/>
  <c r="Y517" i="3" s="1"/>
  <c r="Y518" i="3"/>
  <c r="W519" i="3"/>
  <c r="Y519" i="3" s="1"/>
  <c r="Y520" i="3"/>
  <c r="W521" i="3"/>
  <c r="Y521" i="3" s="1"/>
  <c r="Y522" i="3"/>
  <c r="W523" i="3"/>
  <c r="Y523" i="3" s="1"/>
  <c r="Y524" i="3"/>
  <c r="W525" i="3"/>
  <c r="Y525" i="3" s="1"/>
  <c r="Y526" i="3"/>
  <c r="Y527" i="3"/>
  <c r="Y528" i="3"/>
  <c r="Y529" i="3"/>
  <c r="W530" i="3"/>
  <c r="Y530" i="3" s="1"/>
  <c r="Y531" i="3"/>
  <c r="W532" i="3"/>
  <c r="Y532" i="3" s="1"/>
  <c r="Y533" i="3"/>
  <c r="Y534" i="3"/>
  <c r="Y535" i="3"/>
  <c r="Y536" i="3"/>
  <c r="W537" i="3"/>
  <c r="Y537" i="3" s="1"/>
  <c r="Y538" i="3"/>
  <c r="W539" i="3"/>
  <c r="Y539" i="3" s="1"/>
  <c r="W540" i="3"/>
  <c r="Y540" i="3" s="1"/>
  <c r="Y541" i="3"/>
  <c r="W542" i="3"/>
  <c r="Y542" i="3" s="1"/>
  <c r="Y543" i="3"/>
  <c r="W544" i="3"/>
  <c r="Y544" i="3" s="1"/>
  <c r="Y545" i="3"/>
  <c r="Y546" i="3"/>
  <c r="W547" i="3"/>
  <c r="Y547" i="3" s="1"/>
  <c r="Y548" i="3"/>
  <c r="W550" i="3"/>
  <c r="Y550" i="3" s="1"/>
  <c r="W551" i="3"/>
  <c r="Y551" i="3" s="1"/>
  <c r="Y558" i="3"/>
  <c r="W553" i="3"/>
  <c r="Y553" i="3" s="1"/>
  <c r="Y554" i="3"/>
  <c r="W556" i="3"/>
  <c r="Y556" i="3" s="1"/>
  <c r="W552" i="3"/>
  <c r="Y552" i="3" s="1"/>
  <c r="W557" i="3"/>
  <c r="Y557" i="3" s="1"/>
  <c r="W559" i="3"/>
  <c r="Y559" i="3" s="1"/>
  <c r="W560" i="3"/>
  <c r="Y560" i="3" s="1"/>
  <c r="W561" i="3"/>
  <c r="Y561" i="3" s="1"/>
  <c r="W562" i="3"/>
  <c r="Y562" i="3" s="1"/>
  <c r="W563" i="3"/>
  <c r="Y563" i="3" s="1"/>
  <c r="W564" i="3"/>
  <c r="Y564" i="3" s="1"/>
  <c r="Y565" i="3"/>
  <c r="W566" i="3"/>
  <c r="Y566" i="3" s="1"/>
  <c r="W567" i="3"/>
  <c r="Y567" i="3" s="1"/>
  <c r="W568" i="3"/>
  <c r="Y568" i="3" s="1"/>
  <c r="Y569" i="3"/>
  <c r="Y570" i="3"/>
  <c r="W571" i="3"/>
  <c r="Y571" i="3" s="1"/>
  <c r="W572" i="3"/>
  <c r="Y572" i="3" s="1"/>
  <c r="W573" i="3"/>
  <c r="Y573" i="3" s="1"/>
  <c r="W574" i="3"/>
  <c r="Y574" i="3" s="1"/>
  <c r="W575" i="3"/>
  <c r="Y575" i="3" s="1"/>
  <c r="W576" i="3"/>
  <c r="Y576" i="3" s="1"/>
  <c r="W577" i="3"/>
  <c r="Y577" i="3" s="1"/>
  <c r="Y578" i="3"/>
  <c r="Y579" i="3"/>
  <c r="W580" i="3"/>
  <c r="Y580" i="3" s="1"/>
  <c r="Y581" i="3"/>
  <c r="W582" i="3"/>
  <c r="Y582" i="3" s="1"/>
  <c r="W584" i="3"/>
  <c r="Y584" i="3" s="1"/>
  <c r="Y585" i="3"/>
  <c r="W586" i="3"/>
  <c r="Y586" i="3" s="1"/>
  <c r="W587" i="3"/>
  <c r="Y587" i="3" s="1"/>
  <c r="W588" i="3"/>
  <c r="Y588" i="3" s="1"/>
  <c r="Y589" i="3"/>
  <c r="W590" i="3"/>
  <c r="Y590" i="3" s="1"/>
  <c r="Y591" i="3"/>
  <c r="Y592" i="3"/>
  <c r="Y593" i="3"/>
  <c r="W594" i="3"/>
  <c r="Y594" i="3" s="1"/>
  <c r="Y596" i="3"/>
  <c r="W597" i="3"/>
  <c r="Y597" i="3" s="1"/>
  <c r="W598" i="3"/>
  <c r="Y598" i="3" s="1"/>
  <c r="W599" i="3"/>
  <c r="Y599" i="3" s="1"/>
  <c r="W600" i="3"/>
  <c r="Y600" i="3" s="1"/>
  <c r="Y601" i="3"/>
  <c r="W602" i="3"/>
  <c r="Y602" i="3" s="1"/>
  <c r="W603" i="3"/>
  <c r="Y603" i="3" s="1"/>
  <c r="Y604" i="3"/>
  <c r="Y605" i="3"/>
  <c r="Y606" i="3"/>
  <c r="Y607" i="3"/>
  <c r="W608" i="3"/>
  <c r="Y608" i="3" s="1"/>
  <c r="Y609" i="3"/>
  <c r="Y610" i="3"/>
  <c r="W611" i="3"/>
  <c r="Y611" i="3" s="1"/>
  <c r="W613" i="3"/>
  <c r="Y613" i="3" s="1"/>
  <c r="W614" i="3"/>
  <c r="Y614" i="3" s="1"/>
  <c r="W615" i="3"/>
  <c r="Y615" i="3" s="1"/>
  <c r="Y616" i="3"/>
  <c r="W617" i="3"/>
  <c r="Y617" i="3" s="1"/>
  <c r="Y618" i="3"/>
  <c r="W619" i="3"/>
  <c r="Y619" i="3" s="1"/>
  <c r="W620" i="3"/>
  <c r="Y620" i="3" s="1"/>
  <c r="W621" i="3"/>
  <c r="Y621" i="3" s="1"/>
  <c r="W622" i="3"/>
  <c r="Y622" i="3" s="1"/>
  <c r="Y624" i="3"/>
  <c r="Y623" i="3"/>
  <c r="Y625" i="3"/>
  <c r="Y627" i="3"/>
  <c r="Y626" i="3"/>
  <c r="Y628" i="3"/>
  <c r="W629" i="3"/>
  <c r="Y629" i="3" s="1"/>
  <c r="W631" i="3"/>
  <c r="Y631" i="3" s="1"/>
  <c r="Y632" i="3"/>
  <c r="W633" i="3"/>
  <c r="Y633" i="3" s="1"/>
  <c r="Y634" i="3"/>
  <c r="W635" i="3"/>
  <c r="Y635" i="3" s="1"/>
  <c r="W636" i="3"/>
  <c r="Y636" i="3" s="1"/>
  <c r="W637" i="3"/>
  <c r="Y637" i="3" s="1"/>
  <c r="W638" i="3"/>
  <c r="Y638" i="3" s="1"/>
  <c r="W639" i="3"/>
  <c r="Y639" i="3" s="1"/>
  <c r="Y640" i="3"/>
  <c r="W641" i="3"/>
  <c r="Y641" i="3" s="1"/>
  <c r="Y642" i="3"/>
  <c r="W643" i="3"/>
  <c r="Y643" i="3" s="1"/>
  <c r="Y644" i="3"/>
  <c r="Y645" i="3"/>
  <c r="W646" i="3"/>
  <c r="Y646" i="3" s="1"/>
  <c r="Y647" i="3"/>
  <c r="Y649" i="3"/>
  <c r="Y648" i="3"/>
  <c r="W651" i="3"/>
  <c r="Y651" i="3" s="1"/>
  <c r="Y652" i="3"/>
  <c r="W653" i="3"/>
  <c r="Y653" i="3" s="1"/>
  <c r="Y654" i="3"/>
  <c r="Y655" i="3"/>
  <c r="Y656" i="3"/>
  <c r="Y657" i="3"/>
  <c r="W658" i="3"/>
  <c r="Y658" i="3" s="1"/>
  <c r="W659" i="3"/>
  <c r="Y659" i="3" s="1"/>
  <c r="Y660" i="3"/>
  <c r="W661" i="3"/>
  <c r="Y661" i="3" s="1"/>
  <c r="Y662" i="3"/>
  <c r="W663" i="3"/>
  <c r="Y663" i="3" s="1"/>
  <c r="W664" i="3"/>
  <c r="Y664" i="3" s="1"/>
  <c r="W665" i="3"/>
  <c r="Y665" i="3" s="1"/>
  <c r="W666" i="3"/>
  <c r="Y666" i="3" s="1"/>
  <c r="W667" i="3"/>
  <c r="Y667" i="3" s="1"/>
  <c r="W668" i="3"/>
  <c r="Y668" i="3" s="1"/>
  <c r="W669" i="3"/>
  <c r="Y669" i="3" s="1"/>
  <c r="W670" i="3"/>
  <c r="Y670" i="3" s="1"/>
  <c r="Y671" i="3"/>
  <c r="Y672" i="3"/>
  <c r="Y673" i="3"/>
  <c r="Y674" i="3"/>
  <c r="Y675" i="3"/>
  <c r="W676" i="3"/>
  <c r="Y676" i="3" s="1"/>
  <c r="W678" i="3"/>
  <c r="Y678" i="3" s="1"/>
  <c r="Y679" i="3"/>
  <c r="Y681" i="3"/>
  <c r="W680" i="3"/>
  <c r="Y680" i="3" s="1"/>
  <c r="Y682" i="3"/>
  <c r="Y683" i="3"/>
  <c r="W684" i="3"/>
  <c r="Y684" i="3" s="1"/>
  <c r="W686" i="3"/>
  <c r="Y686" i="3" s="1"/>
  <c r="Y685" i="3"/>
  <c r="W687" i="3"/>
  <c r="Y687" i="3" s="1"/>
  <c r="Y688" i="3"/>
  <c r="W689" i="3"/>
  <c r="Y689" i="3" s="1"/>
  <c r="W690" i="3"/>
  <c r="Y690" i="3" s="1"/>
  <c r="W691" i="3"/>
  <c r="Y691" i="3" s="1"/>
  <c r="Y692" i="3"/>
  <c r="W693" i="3"/>
  <c r="Y693" i="3" s="1"/>
  <c r="Y694" i="3"/>
  <c r="W695" i="3"/>
  <c r="Y695" i="3" s="1"/>
  <c r="Y696" i="3"/>
  <c r="W698" i="3"/>
  <c r="Y698" i="3" s="1"/>
  <c r="W699" i="3"/>
  <c r="Y699" i="3" s="1"/>
  <c r="Y700" i="3"/>
  <c r="Y701" i="3"/>
  <c r="W702" i="3"/>
  <c r="Y702" i="3" s="1"/>
  <c r="W703" i="3"/>
  <c r="Y703" i="3" s="1"/>
  <c r="W705" i="3"/>
  <c r="Y705" i="3" s="1"/>
  <c r="W706" i="3"/>
  <c r="Y706" i="3" s="1"/>
  <c r="W707" i="3"/>
  <c r="Y707" i="3" s="1"/>
  <c r="W708" i="3"/>
  <c r="Y708" i="3" s="1"/>
  <c r="W709" i="3"/>
  <c r="Y709" i="3" s="1"/>
  <c r="Y710" i="3"/>
  <c r="W711" i="3"/>
  <c r="Y711" i="3" s="1"/>
  <c r="W712" i="3"/>
  <c r="Y712" i="3" s="1"/>
  <c r="W713" i="3"/>
  <c r="Y713" i="3" s="1"/>
  <c r="W714" i="3"/>
  <c r="Y714" i="3" s="1"/>
  <c r="W715" i="3"/>
  <c r="Y715" i="3" s="1"/>
  <c r="Y716" i="3"/>
  <c r="Y717" i="3"/>
  <c r="W718" i="3"/>
  <c r="Y718" i="3" s="1"/>
  <c r="Y719" i="3"/>
  <c r="W720" i="3"/>
  <c r="W721" i="3"/>
  <c r="Y721" i="3" s="1"/>
  <c r="W722" i="3"/>
  <c r="Y722" i="3" s="1"/>
  <c r="Y723" i="3"/>
  <c r="Y724" i="3"/>
  <c r="Y725" i="3"/>
  <c r="W726" i="3"/>
  <c r="Y726" i="3" s="1"/>
  <c r="Y727" i="3"/>
  <c r="Y728" i="3"/>
  <c r="Y729" i="3"/>
  <c r="W730" i="3"/>
  <c r="W731" i="3"/>
  <c r="Y731" i="3" s="1"/>
  <c r="W732" i="3"/>
  <c r="Y732" i="3" s="1"/>
  <c r="W733" i="3"/>
  <c r="Y733" i="3" s="1"/>
  <c r="Y734" i="3"/>
  <c r="W735" i="3"/>
  <c r="Y735" i="3" s="1"/>
  <c r="Y736" i="3"/>
  <c r="Y737" i="3"/>
  <c r="Y738" i="3"/>
  <c r="W740" i="3"/>
  <c r="Y740" i="3" s="1"/>
  <c r="W741" i="3"/>
  <c r="Y741" i="3" s="1"/>
  <c r="Y742" i="3"/>
  <c r="W743" i="3"/>
  <c r="Y743" i="3" s="1"/>
  <c r="W744" i="3"/>
  <c r="Y744" i="3" s="1"/>
  <c r="Y745" i="3"/>
  <c r="W747" i="3"/>
  <c r="Y747" i="3" s="1"/>
  <c r="W748" i="3"/>
  <c r="Y748" i="3" s="1"/>
  <c r="W749" i="3"/>
  <c r="Y749" i="3" s="1"/>
  <c r="W750" i="3"/>
  <c r="Y750" i="3" s="1"/>
  <c r="W751" i="3"/>
  <c r="Y751" i="3" s="1"/>
  <c r="W752" i="3"/>
  <c r="Y752" i="3" s="1"/>
  <c r="W753" i="3"/>
  <c r="Y753" i="3" s="1"/>
  <c r="W754" i="3"/>
  <c r="Y754" i="3" s="1"/>
  <c r="W755" i="3"/>
  <c r="Y755" i="3" s="1"/>
  <c r="W756" i="3"/>
  <c r="W757" i="3"/>
  <c r="Y757" i="3" s="1"/>
  <c r="Y758" i="3"/>
  <c r="W759" i="3"/>
  <c r="Y759" i="3" s="1"/>
  <c r="W760" i="3"/>
  <c r="Y760" i="3" s="1"/>
  <c r="Y762" i="3"/>
  <c r="W764" i="3"/>
  <c r="Y764" i="3" s="1"/>
  <c r="Y763" i="3"/>
  <c r="Y771" i="3"/>
  <c r="W765" i="3"/>
  <c r="Y765" i="3" s="1"/>
  <c r="W766" i="3"/>
  <c r="Y766" i="3" s="1"/>
  <c r="W767" i="3"/>
  <c r="Y767" i="3" s="1"/>
  <c r="W768" i="3"/>
  <c r="Y768" i="3" s="1"/>
  <c r="W769" i="3"/>
  <c r="Y769" i="3" s="1"/>
  <c r="W770" i="3"/>
  <c r="Y770" i="3" s="1"/>
  <c r="W772" i="3"/>
  <c r="Y772" i="3" s="1"/>
  <c r="W775" i="3"/>
  <c r="Y775" i="3" s="1"/>
  <c r="W773" i="3"/>
  <c r="Y773" i="3" s="1"/>
  <c r="W774" i="3"/>
  <c r="Y774" i="3" s="1"/>
  <c r="W777" i="3"/>
  <c r="Y777" i="3" s="1"/>
  <c r="W776" i="3"/>
  <c r="Y776" i="3" s="1"/>
  <c r="W780" i="3"/>
  <c r="Y780" i="3" s="1"/>
  <c r="Y778" i="3"/>
  <c r="W782" i="3"/>
  <c r="Y782" i="3" s="1"/>
  <c r="Y783" i="3"/>
  <c r="Y781" i="3"/>
  <c r="Y784" i="3"/>
  <c r="Y789" i="3"/>
  <c r="Y799" i="3"/>
  <c r="W785" i="3"/>
  <c r="Y785" i="3" s="1"/>
  <c r="Y786" i="3"/>
  <c r="Y787" i="3"/>
  <c r="W788" i="3"/>
  <c r="Y788" i="3" s="1"/>
  <c r="Y800" i="3"/>
  <c r="W790" i="3"/>
  <c r="Y790" i="3" s="1"/>
  <c r="Y791" i="3"/>
  <c r="Y792" i="3"/>
  <c r="W793" i="3"/>
  <c r="Y793" i="3" s="1"/>
  <c r="W794" i="3"/>
  <c r="Y794" i="3" s="1"/>
  <c r="Y795" i="3"/>
  <c r="W796" i="3"/>
  <c r="Y796" i="3" s="1"/>
  <c r="W797" i="3"/>
  <c r="Y797" i="3" s="1"/>
  <c r="W798" i="3"/>
  <c r="Y798" i="3" s="1"/>
  <c r="W5" i="3"/>
  <c r="Y5" i="3" s="1"/>
  <c r="Y4" i="3"/>
  <c r="W3" i="3"/>
  <c r="Y3" i="3" s="1"/>
  <c r="Y2" i="3"/>
  <c r="V5" i="3"/>
  <c r="V27" i="3"/>
  <c r="V28" i="3"/>
  <c r="V30" i="3"/>
  <c r="V39" i="3"/>
  <c r="V43" i="3"/>
  <c r="V45" i="3"/>
  <c r="V52" i="3"/>
  <c r="V54" i="3"/>
  <c r="V56" i="3"/>
  <c r="V57" i="3"/>
  <c r="V75" i="3"/>
  <c r="V83" i="3"/>
  <c r="V88" i="3"/>
  <c r="V113" i="3"/>
  <c r="V138" i="3"/>
  <c r="V211" i="3"/>
  <c r="V236" i="3"/>
  <c r="V237" i="3"/>
  <c r="V239" i="3"/>
  <c r="V252" i="3"/>
  <c r="V254" i="3"/>
  <c r="V260" i="3"/>
  <c r="V269" i="3"/>
  <c r="V272" i="3"/>
  <c r="V274" i="3"/>
  <c r="V309" i="3"/>
  <c r="V342" i="3"/>
  <c r="V373" i="3"/>
  <c r="V390" i="3"/>
  <c r="V398" i="3"/>
  <c r="V400" i="3"/>
  <c r="V401" i="3"/>
  <c r="V445" i="3"/>
  <c r="V470" i="3"/>
  <c r="V472" i="3"/>
  <c r="V484" i="3"/>
  <c r="V504" i="3"/>
  <c r="V532" i="3"/>
  <c r="V542" i="3"/>
  <c r="V544" i="3"/>
  <c r="V588" i="3"/>
  <c r="V612" i="3"/>
  <c r="V613" i="3"/>
  <c r="V638" i="3"/>
  <c r="V662" i="3"/>
  <c r="V673" i="3"/>
  <c r="V718" i="3"/>
  <c r="V726" i="3"/>
  <c r="V731" i="3"/>
  <c r="V800" i="3"/>
  <c r="T669" i="3"/>
  <c r="T670" i="3"/>
  <c r="T674" i="3"/>
  <c r="T677" i="3"/>
  <c r="T681" i="3"/>
  <c r="T684" i="3"/>
  <c r="T687" i="3"/>
  <c r="T690" i="3"/>
  <c r="T692" i="3"/>
  <c r="T694" i="3"/>
  <c r="T695" i="3"/>
  <c r="T696" i="3"/>
  <c r="T699" i="3"/>
  <c r="T700" i="3"/>
  <c r="T702" i="3"/>
  <c r="T712" i="3"/>
  <c r="T715" i="3"/>
  <c r="T716" i="3"/>
  <c r="T727" i="3"/>
  <c r="T728" i="3"/>
  <c r="T730" i="3"/>
  <c r="T733" i="3"/>
  <c r="T734" i="3"/>
  <c r="T736" i="3"/>
  <c r="T737" i="3"/>
  <c r="T738" i="3"/>
  <c r="T740" i="3"/>
  <c r="T741" i="3"/>
  <c r="T743" i="3"/>
  <c r="T744" i="3"/>
  <c r="T745" i="3"/>
  <c r="T748" i="3"/>
  <c r="T749" i="3"/>
  <c r="T750" i="3"/>
  <c r="T752" i="3"/>
  <c r="T758" i="3"/>
  <c r="T762" i="3"/>
  <c r="T763" i="3"/>
  <c r="T768" i="3"/>
  <c r="T770" i="3"/>
  <c r="T784" i="3"/>
  <c r="T785" i="3"/>
  <c r="T786" i="3"/>
  <c r="T800" i="3"/>
  <c r="T790" i="3"/>
  <c r="T791" i="3"/>
  <c r="T794" i="3"/>
  <c r="T795" i="3"/>
  <c r="T797" i="3"/>
  <c r="T171" i="3"/>
  <c r="T172" i="3"/>
  <c r="T173" i="3"/>
  <c r="T174" i="3"/>
  <c r="T177" i="3"/>
  <c r="T178" i="3"/>
  <c r="T180" i="3"/>
  <c r="T181" i="3"/>
  <c r="T183" i="3"/>
  <c r="T184" i="3"/>
  <c r="T185" i="3"/>
  <c r="T187" i="3"/>
  <c r="T189" i="3"/>
  <c r="T190" i="3"/>
  <c r="T191" i="3"/>
  <c r="T193" i="3"/>
  <c r="T196" i="3"/>
  <c r="T203" i="3"/>
  <c r="T205" i="3"/>
  <c r="T206" i="3"/>
  <c r="T207" i="3"/>
  <c r="T210" i="3"/>
  <c r="T213" i="3"/>
  <c r="T214" i="3"/>
  <c r="T217" i="3"/>
  <c r="T218" i="3"/>
  <c r="T220" i="3"/>
  <c r="T222" i="3"/>
  <c r="T223" i="3"/>
  <c r="T224" i="3"/>
  <c r="T225" i="3"/>
  <c r="T228" i="3"/>
  <c r="T230" i="3"/>
  <c r="T240" i="3"/>
  <c r="T242" i="3"/>
  <c r="T243" i="3"/>
  <c r="T245" i="3"/>
  <c r="T246" i="3"/>
  <c r="T247" i="3"/>
  <c r="T248" i="3"/>
  <c r="T249" i="3"/>
  <c r="T250" i="3"/>
  <c r="T253" i="3"/>
  <c r="T256" i="3"/>
  <c r="T257" i="3"/>
  <c r="T259" i="3"/>
  <c r="T261" i="3"/>
  <c r="T262" i="3"/>
  <c r="T263" i="3"/>
  <c r="T266" i="3"/>
  <c r="T267" i="3"/>
  <c r="T268" i="3"/>
  <c r="T270" i="3"/>
  <c r="T275" i="3"/>
  <c r="T277" i="3"/>
  <c r="T278" i="3"/>
  <c r="T284" i="3"/>
  <c r="T285" i="3"/>
  <c r="T286" i="3"/>
  <c r="T287" i="3"/>
  <c r="T288" i="3"/>
  <c r="T290" i="3"/>
  <c r="T291" i="3"/>
  <c r="T292" i="3"/>
  <c r="T293" i="3"/>
  <c r="T297" i="3"/>
  <c r="T298" i="3"/>
  <c r="T299" i="3"/>
  <c r="T302" i="3"/>
  <c r="T303" i="3"/>
  <c r="T304" i="3"/>
  <c r="T305" i="3"/>
  <c r="T306" i="3"/>
  <c r="T307" i="3"/>
  <c r="T308" i="3"/>
  <c r="T310" i="3"/>
  <c r="T311" i="3"/>
  <c r="T313" i="3"/>
  <c r="T314" i="3"/>
  <c r="T315" i="3"/>
  <c r="T317" i="3"/>
  <c r="T318" i="3"/>
  <c r="T319" i="3"/>
  <c r="T323" i="3"/>
  <c r="T324" i="3"/>
  <c r="T326" i="3"/>
  <c r="T327" i="3"/>
  <c r="T330" i="3"/>
  <c r="T331" i="3"/>
  <c r="T333" i="3"/>
  <c r="T334" i="3"/>
  <c r="T336" i="3"/>
  <c r="T337" i="3"/>
  <c r="T338" i="3"/>
  <c r="T341" i="3"/>
  <c r="T342" i="3"/>
  <c r="T345" i="3"/>
  <c r="T346" i="3"/>
  <c r="T349" i="3"/>
  <c r="T351" i="3"/>
  <c r="T352" i="3"/>
  <c r="T353" i="3"/>
  <c r="T356" i="3"/>
  <c r="T361" i="3"/>
  <c r="T362" i="3"/>
  <c r="T363" i="3"/>
  <c r="T364" i="3"/>
  <c r="T366" i="3"/>
  <c r="T367" i="3"/>
  <c r="T368" i="3"/>
  <c r="T369" i="3"/>
  <c r="T370" i="3"/>
  <c r="T374" i="3"/>
  <c r="T375" i="3"/>
  <c r="T376" i="3"/>
  <c r="T377" i="3"/>
  <c r="T378" i="3"/>
  <c r="T379" i="3"/>
  <c r="T380" i="3"/>
  <c r="T381" i="3"/>
  <c r="T383" i="3"/>
  <c r="T384" i="3"/>
  <c r="T385" i="3"/>
  <c r="T386" i="3"/>
  <c r="T387" i="3"/>
  <c r="T392" i="3"/>
  <c r="T393" i="3"/>
  <c r="T395" i="3"/>
  <c r="T396" i="3"/>
  <c r="T398" i="3"/>
  <c r="T399" i="3"/>
  <c r="T402" i="3"/>
  <c r="T404" i="3"/>
  <c r="T405" i="3"/>
  <c r="T410" i="3"/>
  <c r="T412" i="3"/>
  <c r="T414" i="3"/>
  <c r="T416" i="3"/>
  <c r="T420" i="3"/>
  <c r="T419" i="3"/>
  <c r="T418" i="3"/>
  <c r="T421" i="3"/>
  <c r="T423" i="3"/>
  <c r="T424" i="3"/>
  <c r="T425" i="3"/>
  <c r="T426" i="3"/>
  <c r="T427" i="3"/>
  <c r="T428" i="3"/>
  <c r="T429" i="3"/>
  <c r="T430" i="3"/>
  <c r="T434" i="3"/>
  <c r="T436" i="3"/>
  <c r="T438" i="3"/>
  <c r="T440" i="3"/>
  <c r="T441" i="3"/>
  <c r="T444" i="3"/>
  <c r="T447" i="3"/>
  <c r="T450" i="3"/>
  <c r="T451" i="3"/>
  <c r="T452" i="3"/>
  <c r="T453" i="3"/>
  <c r="T454" i="3"/>
  <c r="T463" i="3"/>
  <c r="T464" i="3"/>
  <c r="T465" i="3"/>
  <c r="T468" i="3"/>
  <c r="T475" i="3"/>
  <c r="T476" i="3"/>
  <c r="T479" i="3"/>
  <c r="T482" i="3"/>
  <c r="T487" i="3"/>
  <c r="T490" i="3"/>
  <c r="T489" i="3"/>
  <c r="T495" i="3"/>
  <c r="T498" i="3"/>
  <c r="T503" i="3"/>
  <c r="T509" i="3"/>
  <c r="T510" i="3"/>
  <c r="T511" i="3"/>
  <c r="T513" i="3"/>
  <c r="T516" i="3"/>
  <c r="T519" i="3"/>
  <c r="T520" i="3"/>
  <c r="T525" i="3"/>
  <c r="T526" i="3"/>
  <c r="T527" i="3"/>
  <c r="T534" i="3"/>
  <c r="T540" i="3"/>
  <c r="T549" i="3"/>
  <c r="T558" i="3"/>
  <c r="T562" i="3"/>
  <c r="T563" i="3"/>
  <c r="T569" i="3"/>
  <c r="T571" i="3"/>
  <c r="T572" i="3"/>
  <c r="T573" i="3"/>
  <c r="T575" i="3"/>
  <c r="T576" i="3"/>
  <c r="T577" i="3"/>
  <c r="T579" i="3"/>
  <c r="T583" i="3"/>
  <c r="T587" i="3"/>
  <c r="T589" i="3"/>
  <c r="T592" i="3"/>
  <c r="T593" i="3"/>
  <c r="T595" i="3"/>
  <c r="T596" i="3"/>
  <c r="T602" i="3"/>
  <c r="T606" i="3"/>
  <c r="T613" i="3"/>
  <c r="T617" i="3"/>
  <c r="T618" i="3"/>
  <c r="T619" i="3"/>
  <c r="T620" i="3"/>
  <c r="T621" i="3"/>
  <c r="T625" i="3"/>
  <c r="T627" i="3"/>
  <c r="T628" i="3"/>
  <c r="T629" i="3"/>
  <c r="T632" i="3"/>
  <c r="T636" i="3"/>
  <c r="T641" i="3"/>
  <c r="T644" i="3"/>
  <c r="T646" i="3"/>
  <c r="T647" i="3"/>
  <c r="T650" i="3"/>
  <c r="T648" i="3"/>
  <c r="T651" i="3"/>
  <c r="T658" i="3"/>
  <c r="T659" i="3"/>
  <c r="T660" i="3"/>
  <c r="T665" i="3"/>
  <c r="T4" i="3"/>
  <c r="T5" i="3"/>
  <c r="T6" i="3"/>
  <c r="T8" i="3"/>
  <c r="T11" i="3"/>
  <c r="T17" i="3"/>
  <c r="T18" i="3"/>
  <c r="T20" i="3"/>
  <c r="T21" i="3"/>
  <c r="T22" i="3"/>
  <c r="T24" i="3"/>
  <c r="T25" i="3"/>
  <c r="T26" i="3"/>
  <c r="T27" i="3"/>
  <c r="T31" i="3"/>
  <c r="T36" i="3"/>
  <c r="T37" i="3"/>
  <c r="T41" i="3"/>
  <c r="T42" i="3"/>
  <c r="T48" i="3"/>
  <c r="T49" i="3"/>
  <c r="T51" i="3"/>
  <c r="T52" i="3"/>
  <c r="T53" i="3"/>
  <c r="T60" i="3"/>
  <c r="T61" i="3"/>
  <c r="T62" i="3"/>
  <c r="T63" i="3"/>
  <c r="T66" i="3"/>
  <c r="T68" i="3"/>
  <c r="T72" i="3"/>
  <c r="T76" i="3"/>
  <c r="T78" i="3"/>
  <c r="T80" i="3"/>
  <c r="T83" i="3"/>
  <c r="T87" i="3"/>
  <c r="T90" i="3"/>
  <c r="T93" i="3"/>
  <c r="T94" i="3"/>
  <c r="T95" i="3"/>
  <c r="T97" i="3"/>
  <c r="T98" i="3"/>
  <c r="T99" i="3"/>
  <c r="T100" i="3"/>
  <c r="T101" i="3"/>
  <c r="T102" i="3"/>
  <c r="T107" i="3"/>
  <c r="T109" i="3"/>
  <c r="T114" i="3"/>
  <c r="T115" i="3"/>
  <c r="T117" i="3"/>
  <c r="T119" i="3"/>
  <c r="T121" i="3"/>
  <c r="T122" i="3"/>
  <c r="T125" i="3"/>
  <c r="T126" i="3"/>
  <c r="T127" i="3"/>
  <c r="T129" i="3"/>
  <c r="T132" i="3"/>
  <c r="T139" i="3"/>
  <c r="T140" i="3"/>
  <c r="T141" i="3"/>
  <c r="T144" i="3"/>
  <c r="T149" i="3"/>
  <c r="T151" i="3"/>
  <c r="T156" i="3"/>
  <c r="T157" i="3"/>
  <c r="T158" i="3"/>
  <c r="T159" i="3"/>
  <c r="T160" i="3"/>
  <c r="T162" i="3"/>
  <c r="T164" i="3"/>
  <c r="T165" i="3"/>
  <c r="T166" i="3"/>
  <c r="T169" i="3"/>
  <c r="U2" i="3"/>
  <c r="S5" i="3"/>
  <c r="S13" i="3"/>
  <c r="S27" i="3"/>
  <c r="S28" i="3"/>
  <c r="S30" i="3"/>
  <c r="S45" i="3"/>
  <c r="S52" i="3"/>
  <c r="S54" i="3"/>
  <c r="S56" i="3"/>
  <c r="S57" i="3"/>
  <c r="S113" i="3"/>
  <c r="S211" i="3"/>
  <c r="S236" i="3"/>
  <c r="S239" i="3"/>
  <c r="S252" i="3"/>
  <c r="S254" i="3"/>
  <c r="S260" i="3"/>
  <c r="S269" i="3"/>
  <c r="S272" i="3"/>
  <c r="S274" i="3"/>
  <c r="S309" i="3"/>
  <c r="S325" i="3"/>
  <c r="S342" i="3"/>
  <c r="S344" i="3"/>
  <c r="S350" i="3"/>
  <c r="S373" i="3"/>
  <c r="S389" i="3"/>
  <c r="S390" i="3"/>
  <c r="S400" i="3"/>
  <c r="S401" i="3"/>
  <c r="S411" i="3"/>
  <c r="S445" i="3"/>
  <c r="S446" i="3"/>
  <c r="S470" i="3"/>
  <c r="S472" i="3"/>
  <c r="S484" i="3"/>
  <c r="N13" i="3"/>
  <c r="N14" i="3"/>
  <c r="N15" i="3"/>
  <c r="N16" i="3"/>
  <c r="AD16" i="3"/>
  <c r="N17" i="3"/>
  <c r="N18" i="3"/>
  <c r="N19" i="3"/>
  <c r="N20" i="3"/>
  <c r="N21" i="3"/>
  <c r="N22" i="3"/>
  <c r="N23" i="3"/>
  <c r="N24" i="3"/>
  <c r="N25" i="3"/>
  <c r="N26" i="3"/>
  <c r="N27" i="3"/>
  <c r="N28" i="3"/>
  <c r="N29" i="3"/>
  <c r="N30" i="3"/>
  <c r="N31" i="3"/>
  <c r="N33" i="3"/>
  <c r="N34" i="3"/>
  <c r="N32"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5" i="3"/>
  <c r="N83" i="3"/>
  <c r="N84" i="3"/>
  <c r="N82" i="3"/>
  <c r="N86" i="3"/>
  <c r="N87" i="3"/>
  <c r="N88" i="3"/>
  <c r="N89" i="3"/>
  <c r="N90" i="3"/>
  <c r="N91" i="3"/>
  <c r="N92" i="3"/>
  <c r="N93" i="3"/>
  <c r="N94" i="3"/>
  <c r="N95" i="3"/>
  <c r="N96" i="3"/>
  <c r="N97" i="3"/>
  <c r="N98" i="3"/>
  <c r="N99" i="3"/>
  <c r="N100" i="3"/>
  <c r="N101" i="3"/>
  <c r="N102" i="3"/>
  <c r="N105" i="3"/>
  <c r="N103" i="3"/>
  <c r="N104" i="3"/>
  <c r="N106" i="3"/>
  <c r="N107" i="3"/>
  <c r="N108" i="3"/>
  <c r="N109"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2" i="3"/>
  <c r="N3" i="3"/>
  <c r="N4" i="3"/>
  <c r="N5" i="3"/>
  <c r="N7" i="3"/>
  <c r="AD7" i="3"/>
  <c r="N6" i="3"/>
  <c r="AD6" i="3"/>
  <c r="N8" i="3"/>
  <c r="N9" i="3"/>
  <c r="N10" i="3"/>
  <c r="N11" i="3"/>
  <c r="P2" i="3"/>
  <c r="O2" i="3"/>
  <c r="N2" i="3"/>
  <c r="J3" i="3"/>
  <c r="K3" i="3"/>
  <c r="J4" i="3"/>
  <c r="BM4" i="3" s="1"/>
  <c r="K4" i="3"/>
  <c r="J5" i="3"/>
  <c r="K5" i="3"/>
  <c r="J7" i="3"/>
  <c r="K7" i="3"/>
  <c r="J6" i="3"/>
  <c r="K6"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3" i="3"/>
  <c r="K33" i="3"/>
  <c r="J34" i="3"/>
  <c r="BM34" i="3" s="1"/>
  <c r="K34" i="3"/>
  <c r="J32" i="3"/>
  <c r="K32" i="3"/>
  <c r="J35" i="3"/>
  <c r="BM35" i="3" s="1"/>
  <c r="K35" i="3"/>
  <c r="J36" i="3"/>
  <c r="BM36" i="3" s="1"/>
  <c r="K36" i="3"/>
  <c r="J37" i="3"/>
  <c r="K37" i="3"/>
  <c r="J38" i="3"/>
  <c r="BM38" i="3" s="1"/>
  <c r="K38" i="3"/>
  <c r="J39" i="3"/>
  <c r="BM39" i="3" s="1"/>
  <c r="K39" i="3"/>
  <c r="J40" i="3"/>
  <c r="K40" i="3"/>
  <c r="J41" i="3"/>
  <c r="BM41" i="3" s="1"/>
  <c r="K41" i="3"/>
  <c r="J42" i="3"/>
  <c r="BM42" i="3" s="1"/>
  <c r="K42" i="3"/>
  <c r="J43" i="3"/>
  <c r="BM43" i="3" s="1"/>
  <c r="K43" i="3"/>
  <c r="J44" i="3"/>
  <c r="BM44" i="3" s="1"/>
  <c r="K44" i="3"/>
  <c r="J45" i="3"/>
  <c r="BM45" i="3" s="1"/>
  <c r="K45" i="3"/>
  <c r="J46" i="3"/>
  <c r="BM46" i="3" s="1"/>
  <c r="K46" i="3"/>
  <c r="J47" i="3"/>
  <c r="K47" i="3"/>
  <c r="J48" i="3"/>
  <c r="BM48" i="3" s="1"/>
  <c r="K48" i="3"/>
  <c r="J49" i="3"/>
  <c r="K49" i="3"/>
  <c r="J50" i="3"/>
  <c r="K50" i="3"/>
  <c r="J51" i="3"/>
  <c r="BM51" i="3" s="1"/>
  <c r="K51" i="3"/>
  <c r="J52" i="3"/>
  <c r="BM52" i="3" s="1"/>
  <c r="K52" i="3"/>
  <c r="J53" i="3"/>
  <c r="BM53" i="3" s="1"/>
  <c r="K53" i="3"/>
  <c r="J54" i="3"/>
  <c r="BM54" i="3" s="1"/>
  <c r="K54" i="3"/>
  <c r="J55" i="3"/>
  <c r="K55" i="3"/>
  <c r="J56" i="3"/>
  <c r="BM56" i="3" s="1"/>
  <c r="K56" i="3"/>
  <c r="J57" i="3"/>
  <c r="BM57" i="3" s="1"/>
  <c r="K57" i="3"/>
  <c r="J58" i="3"/>
  <c r="BM58" i="3" s="1"/>
  <c r="K58" i="3"/>
  <c r="J59" i="3"/>
  <c r="BM59" i="3" s="1"/>
  <c r="K59" i="3"/>
  <c r="J60" i="3"/>
  <c r="BM60" i="3" s="1"/>
  <c r="K60" i="3"/>
  <c r="J61" i="3"/>
  <c r="BM61" i="3" s="1"/>
  <c r="K61" i="3"/>
  <c r="J62" i="3"/>
  <c r="BM62" i="3" s="1"/>
  <c r="K62" i="3"/>
  <c r="J63" i="3"/>
  <c r="BM63" i="3" s="1"/>
  <c r="K63" i="3"/>
  <c r="J64" i="3"/>
  <c r="BM64" i="3" s="1"/>
  <c r="K64" i="3"/>
  <c r="J65" i="3"/>
  <c r="K65" i="3"/>
  <c r="J66" i="3"/>
  <c r="BM66" i="3" s="1"/>
  <c r="K66" i="3"/>
  <c r="J67" i="3"/>
  <c r="BM67" i="3" s="1"/>
  <c r="K67" i="3"/>
  <c r="J68" i="3"/>
  <c r="BM68" i="3" s="1"/>
  <c r="K68" i="3"/>
  <c r="J69" i="3"/>
  <c r="BM69" i="3" s="1"/>
  <c r="K69" i="3"/>
  <c r="J70" i="3"/>
  <c r="K70" i="3"/>
  <c r="J71" i="3"/>
  <c r="K71" i="3"/>
  <c r="J72" i="3"/>
  <c r="BM72" i="3" s="1"/>
  <c r="K72" i="3"/>
  <c r="J73" i="3"/>
  <c r="BM73" i="3" s="1"/>
  <c r="K73" i="3"/>
  <c r="J74" i="3"/>
  <c r="K74" i="3"/>
  <c r="J75" i="3"/>
  <c r="BM75" i="3" s="1"/>
  <c r="K75" i="3"/>
  <c r="J76" i="3"/>
  <c r="BM76" i="3" s="1"/>
  <c r="K76" i="3"/>
  <c r="J77" i="3"/>
  <c r="K77" i="3"/>
  <c r="J78" i="3"/>
  <c r="BM78" i="3" s="1"/>
  <c r="K78" i="3"/>
  <c r="J79" i="3"/>
  <c r="BM79" i="3" s="1"/>
  <c r="K79" i="3"/>
  <c r="J80" i="3"/>
  <c r="BM80" i="3" s="1"/>
  <c r="K80" i="3"/>
  <c r="J81" i="3"/>
  <c r="BM81" i="3" s="1"/>
  <c r="K81" i="3"/>
  <c r="J85" i="3"/>
  <c r="BM85" i="3" s="1"/>
  <c r="K85" i="3"/>
  <c r="J83" i="3"/>
  <c r="BM83" i="3" s="1"/>
  <c r="K83" i="3"/>
  <c r="J84" i="3"/>
  <c r="BM84" i="3" s="1"/>
  <c r="K84" i="3"/>
  <c r="J82" i="3"/>
  <c r="BM82" i="3" s="1"/>
  <c r="K82" i="3"/>
  <c r="J86" i="3"/>
  <c r="BM86" i="3" s="1"/>
  <c r="K86" i="3"/>
  <c r="J87" i="3"/>
  <c r="BM87" i="3" s="1"/>
  <c r="K87" i="3"/>
  <c r="J88" i="3"/>
  <c r="BM88" i="3" s="1"/>
  <c r="K88" i="3"/>
  <c r="J89" i="3"/>
  <c r="K89" i="3"/>
  <c r="J90" i="3"/>
  <c r="BM90" i="3" s="1"/>
  <c r="K90" i="3"/>
  <c r="J91" i="3"/>
  <c r="BM91" i="3" s="1"/>
  <c r="K91" i="3"/>
  <c r="J92" i="3"/>
  <c r="K92" i="3"/>
  <c r="J93" i="3"/>
  <c r="K93" i="3"/>
  <c r="J94" i="3"/>
  <c r="K94" i="3"/>
  <c r="J95" i="3"/>
  <c r="BM95" i="3" s="1"/>
  <c r="K95" i="3"/>
  <c r="J96" i="3"/>
  <c r="BM96" i="3" s="1"/>
  <c r="K96" i="3"/>
  <c r="J97" i="3"/>
  <c r="BM97" i="3" s="1"/>
  <c r="K97" i="3"/>
  <c r="J98" i="3"/>
  <c r="BM98" i="3" s="1"/>
  <c r="K98" i="3"/>
  <c r="J99" i="3"/>
  <c r="BM99" i="3" s="1"/>
  <c r="K99" i="3"/>
  <c r="J100" i="3"/>
  <c r="K100" i="3"/>
  <c r="J101" i="3"/>
  <c r="BM101" i="3" s="1"/>
  <c r="K101" i="3"/>
  <c r="J102" i="3"/>
  <c r="BM102" i="3" s="1"/>
  <c r="K102" i="3"/>
  <c r="J105" i="3"/>
  <c r="K105" i="3"/>
  <c r="J103" i="3"/>
  <c r="K103" i="3"/>
  <c r="J104" i="3"/>
  <c r="K104" i="3"/>
  <c r="J106" i="3"/>
  <c r="BM106" i="3" s="1"/>
  <c r="K106" i="3"/>
  <c r="J107" i="3"/>
  <c r="BM107" i="3" s="1"/>
  <c r="K107" i="3"/>
  <c r="J108" i="3"/>
  <c r="K108" i="3"/>
  <c r="J109" i="3"/>
  <c r="BM109" i="3" s="1"/>
  <c r="K109" i="3"/>
  <c r="BM110" i="3"/>
  <c r="J111" i="3"/>
  <c r="K111" i="3"/>
  <c r="J112" i="3"/>
  <c r="K112" i="3"/>
  <c r="J113" i="3"/>
  <c r="K113" i="3"/>
  <c r="J114" i="3"/>
  <c r="BM114" i="3" s="1"/>
  <c r="K114" i="3"/>
  <c r="J115" i="3"/>
  <c r="BM115" i="3" s="1"/>
  <c r="K115" i="3"/>
  <c r="J116" i="3"/>
  <c r="K116" i="3"/>
  <c r="J117" i="3"/>
  <c r="BM117" i="3" s="1"/>
  <c r="K117" i="3"/>
  <c r="J118" i="3"/>
  <c r="K118" i="3"/>
  <c r="J119" i="3"/>
  <c r="BM119" i="3" s="1"/>
  <c r="K119" i="3"/>
  <c r="J120" i="3"/>
  <c r="K120" i="3"/>
  <c r="J121" i="3"/>
  <c r="K121" i="3"/>
  <c r="J122" i="3"/>
  <c r="BM122" i="3" s="1"/>
  <c r="K122" i="3"/>
  <c r="J123" i="3"/>
  <c r="K123" i="3"/>
  <c r="J124" i="3"/>
  <c r="K124" i="3"/>
  <c r="J125" i="3"/>
  <c r="BM125" i="3" s="1"/>
  <c r="K125" i="3"/>
  <c r="J126" i="3"/>
  <c r="K126" i="3"/>
  <c r="J127" i="3"/>
  <c r="BM127" i="3" s="1"/>
  <c r="K127" i="3"/>
  <c r="J128" i="3"/>
  <c r="BM128" i="3" s="1"/>
  <c r="K128" i="3"/>
  <c r="J129" i="3"/>
  <c r="BM129" i="3" s="1"/>
  <c r="K129" i="3"/>
  <c r="J130" i="3"/>
  <c r="BM130" i="3" s="1"/>
  <c r="K130" i="3"/>
  <c r="J131" i="3"/>
  <c r="BM131" i="3" s="1"/>
  <c r="K131" i="3"/>
  <c r="J132" i="3"/>
  <c r="BM132" i="3" s="1"/>
  <c r="K132" i="3"/>
  <c r="J133" i="3"/>
  <c r="BM133" i="3" s="1"/>
  <c r="K133" i="3"/>
  <c r="J134" i="3"/>
  <c r="K134" i="3"/>
  <c r="J135" i="3"/>
  <c r="K135" i="3"/>
  <c r="J136" i="3"/>
  <c r="BM136" i="3" s="1"/>
  <c r="K136" i="3"/>
  <c r="J137" i="3"/>
  <c r="BM137" i="3" s="1"/>
  <c r="K137" i="3"/>
  <c r="J138" i="3"/>
  <c r="BM138" i="3" s="1"/>
  <c r="K138" i="3"/>
  <c r="J139" i="3"/>
  <c r="BM139" i="3" s="1"/>
  <c r="K139" i="3"/>
  <c r="J140" i="3"/>
  <c r="BM140" i="3" s="1"/>
  <c r="K140" i="3"/>
  <c r="J141" i="3"/>
  <c r="BM141" i="3" s="1"/>
  <c r="K141" i="3"/>
  <c r="J142" i="3"/>
  <c r="K142" i="3"/>
  <c r="J143" i="3"/>
  <c r="BM143" i="3" s="1"/>
  <c r="K143" i="3"/>
  <c r="J144" i="3"/>
  <c r="BM144" i="3" s="1"/>
  <c r="K144" i="3"/>
  <c r="J145" i="3"/>
  <c r="K145" i="3"/>
  <c r="J146" i="3"/>
  <c r="BM146" i="3" s="1"/>
  <c r="K146" i="3"/>
  <c r="J147" i="3"/>
  <c r="K147" i="3"/>
  <c r="J148" i="3"/>
  <c r="BM148" i="3" s="1"/>
  <c r="K148" i="3"/>
  <c r="J149" i="3"/>
  <c r="BM149" i="3" s="1"/>
  <c r="K149" i="3"/>
  <c r="J150" i="3"/>
  <c r="K150" i="3"/>
  <c r="J151" i="3"/>
  <c r="BM151" i="3" s="1"/>
  <c r="K151" i="3"/>
  <c r="J153" i="3"/>
  <c r="K153" i="3"/>
  <c r="J152" i="3"/>
  <c r="K152" i="3"/>
  <c r="J154" i="3"/>
  <c r="BM154" i="3" s="1"/>
  <c r="K154" i="3"/>
  <c r="J155" i="3"/>
  <c r="BM155" i="3" s="1"/>
  <c r="K155" i="3"/>
  <c r="J156" i="3"/>
  <c r="BM156" i="3" s="1"/>
  <c r="K156" i="3"/>
  <c r="J157" i="3"/>
  <c r="BM157" i="3" s="1"/>
  <c r="K157" i="3"/>
  <c r="J158" i="3"/>
  <c r="BM158" i="3" s="1"/>
  <c r="K158" i="3"/>
  <c r="J159" i="3"/>
  <c r="BM159" i="3" s="1"/>
  <c r="K159" i="3"/>
  <c r="J160" i="3"/>
  <c r="BM160" i="3" s="1"/>
  <c r="K160" i="3"/>
  <c r="J161" i="3"/>
  <c r="BM161" i="3" s="1"/>
  <c r="K161" i="3"/>
  <c r="J162" i="3"/>
  <c r="BM162" i="3" s="1"/>
  <c r="K162" i="3"/>
  <c r="J163" i="3"/>
  <c r="BM163" i="3" s="1"/>
  <c r="K163" i="3"/>
  <c r="J164" i="3"/>
  <c r="BM164" i="3" s="1"/>
  <c r="K164" i="3"/>
  <c r="J165" i="3"/>
  <c r="BM165" i="3" s="1"/>
  <c r="K165" i="3"/>
  <c r="J166" i="3"/>
  <c r="K166" i="3"/>
  <c r="J167" i="3"/>
  <c r="BM167" i="3" s="1"/>
  <c r="K167" i="3"/>
  <c r="J168" i="3"/>
  <c r="BM168" i="3" s="1"/>
  <c r="K168" i="3"/>
  <c r="J169" i="3"/>
  <c r="BM169" i="3" s="1"/>
  <c r="K169" i="3"/>
  <c r="J170" i="3"/>
  <c r="BM170" i="3" s="1"/>
  <c r="K170" i="3"/>
  <c r="J171" i="3"/>
  <c r="K171" i="3"/>
  <c r="J172" i="3"/>
  <c r="BM172" i="3" s="1"/>
  <c r="K172" i="3"/>
  <c r="J173" i="3"/>
  <c r="BM173" i="3" s="1"/>
  <c r="K173" i="3"/>
  <c r="J174" i="3"/>
  <c r="BM174" i="3" s="1"/>
  <c r="K174" i="3"/>
  <c r="J175" i="3"/>
  <c r="BM175" i="3" s="1"/>
  <c r="K175" i="3"/>
  <c r="J176" i="3"/>
  <c r="BM176" i="3" s="1"/>
  <c r="K176" i="3"/>
  <c r="J177" i="3"/>
  <c r="BM177" i="3" s="1"/>
  <c r="K177" i="3"/>
  <c r="J178" i="3"/>
  <c r="BM178" i="3" s="1"/>
  <c r="K178" i="3"/>
  <c r="J179" i="3"/>
  <c r="BM179" i="3" s="1"/>
  <c r="K179" i="3"/>
  <c r="J180" i="3"/>
  <c r="BM180" i="3" s="1"/>
  <c r="K180" i="3"/>
  <c r="J181" i="3"/>
  <c r="BM181" i="3" s="1"/>
  <c r="K181" i="3"/>
  <c r="J182" i="3"/>
  <c r="K182" i="3"/>
  <c r="J183" i="3"/>
  <c r="BM183" i="3" s="1"/>
  <c r="K183" i="3"/>
  <c r="J184" i="3"/>
  <c r="BM184" i="3" s="1"/>
  <c r="K184" i="3"/>
  <c r="J185" i="3"/>
  <c r="BM185" i="3" s="1"/>
  <c r="K185" i="3"/>
  <c r="J186" i="3"/>
  <c r="K186" i="3"/>
  <c r="J187" i="3"/>
  <c r="BM187" i="3" s="1"/>
  <c r="K187" i="3"/>
  <c r="J188" i="3"/>
  <c r="BM188" i="3" s="1"/>
  <c r="K188" i="3"/>
  <c r="J189" i="3"/>
  <c r="BM189" i="3" s="1"/>
  <c r="K189" i="3"/>
  <c r="J190" i="3"/>
  <c r="BM190" i="3" s="1"/>
  <c r="K190" i="3"/>
  <c r="J191" i="3"/>
  <c r="BM191" i="3" s="1"/>
  <c r="K191" i="3"/>
  <c r="J192" i="3"/>
  <c r="BM192" i="3" s="1"/>
  <c r="K192" i="3"/>
  <c r="J193" i="3"/>
  <c r="BM193" i="3" s="1"/>
  <c r="K193" i="3"/>
  <c r="J194" i="3"/>
  <c r="K194" i="3"/>
  <c r="J195" i="3"/>
  <c r="BM195" i="3" s="1"/>
  <c r="K195" i="3"/>
  <c r="J196" i="3"/>
  <c r="BM196" i="3" s="1"/>
  <c r="K196" i="3"/>
  <c r="J197" i="3"/>
  <c r="BM197" i="3" s="1"/>
  <c r="K197" i="3"/>
  <c r="J198" i="3"/>
  <c r="K198" i="3"/>
  <c r="J199" i="3"/>
  <c r="BM199" i="3" s="1"/>
  <c r="K199" i="3"/>
  <c r="J200" i="3"/>
  <c r="BM200" i="3" s="1"/>
  <c r="K200" i="3"/>
  <c r="K201" i="3"/>
  <c r="J202" i="3"/>
  <c r="BM202" i="3" s="1"/>
  <c r="K202" i="3"/>
  <c r="J203" i="3"/>
  <c r="BM203" i="3" s="1"/>
  <c r="K203" i="3"/>
  <c r="J204" i="3"/>
  <c r="BM204" i="3" s="1"/>
  <c r="K204" i="3"/>
  <c r="J205" i="3"/>
  <c r="BM205" i="3" s="1"/>
  <c r="K205" i="3"/>
  <c r="J206" i="3"/>
  <c r="BM206" i="3" s="1"/>
  <c r="K206" i="3"/>
  <c r="J207" i="3"/>
  <c r="BM207" i="3" s="1"/>
  <c r="K207" i="3"/>
  <c r="J208" i="3"/>
  <c r="K208" i="3"/>
  <c r="J209" i="3"/>
  <c r="K209" i="3"/>
  <c r="J210" i="3"/>
  <c r="K210" i="3"/>
  <c r="J211" i="3"/>
  <c r="K211" i="3"/>
  <c r="J212" i="3"/>
  <c r="K212" i="3"/>
  <c r="J213" i="3"/>
  <c r="K213" i="3"/>
  <c r="J214" i="3"/>
  <c r="BM214" i="3" s="1"/>
  <c r="K214" i="3"/>
  <c r="J215" i="3"/>
  <c r="BM215" i="3" s="1"/>
  <c r="K215" i="3"/>
  <c r="J216" i="3"/>
  <c r="BM216" i="3" s="1"/>
  <c r="K216" i="3"/>
  <c r="J217" i="3"/>
  <c r="BM217" i="3" s="1"/>
  <c r="K217" i="3"/>
  <c r="J218" i="3"/>
  <c r="BM218" i="3" s="1"/>
  <c r="K218" i="3"/>
  <c r="J219" i="3"/>
  <c r="BM219" i="3" s="1"/>
  <c r="K219" i="3"/>
  <c r="J220" i="3"/>
  <c r="K220" i="3"/>
  <c r="J221" i="3"/>
  <c r="BM221" i="3" s="1"/>
  <c r="K221" i="3"/>
  <c r="J222" i="3"/>
  <c r="BM222" i="3" s="1"/>
  <c r="K222" i="3"/>
  <c r="J223" i="3"/>
  <c r="BM223" i="3" s="1"/>
  <c r="K223" i="3"/>
  <c r="J224" i="3"/>
  <c r="BM224" i="3" s="1"/>
  <c r="K224" i="3"/>
  <c r="J225" i="3"/>
  <c r="BM225" i="3" s="1"/>
  <c r="K225" i="3"/>
  <c r="J226" i="3"/>
  <c r="K226" i="3"/>
  <c r="J227" i="3"/>
  <c r="BM227" i="3" s="1"/>
  <c r="K227" i="3"/>
  <c r="J228" i="3"/>
  <c r="K228" i="3"/>
  <c r="J229" i="3"/>
  <c r="BM229" i="3" s="1"/>
  <c r="K229" i="3"/>
  <c r="J230" i="3"/>
  <c r="BM230" i="3" s="1"/>
  <c r="K230" i="3"/>
  <c r="J231" i="3"/>
  <c r="BM231" i="3" s="1"/>
  <c r="K231" i="3"/>
  <c r="J232" i="3"/>
  <c r="K232" i="3"/>
  <c r="J233" i="3"/>
  <c r="BM233" i="3" s="1"/>
  <c r="K233" i="3"/>
  <c r="J234" i="3"/>
  <c r="BM234" i="3" s="1"/>
  <c r="K234" i="3"/>
  <c r="J235" i="3"/>
  <c r="K235" i="3"/>
  <c r="J236" i="3"/>
  <c r="BM236" i="3" s="1"/>
  <c r="K236" i="3"/>
  <c r="J237" i="3"/>
  <c r="BM237" i="3" s="1"/>
  <c r="K237" i="3"/>
  <c r="J238" i="3"/>
  <c r="BM238" i="3" s="1"/>
  <c r="K238" i="3"/>
  <c r="J239" i="3"/>
  <c r="K239" i="3"/>
  <c r="J240" i="3"/>
  <c r="BM240" i="3" s="1"/>
  <c r="K240" i="3"/>
  <c r="J241" i="3"/>
  <c r="K241" i="3"/>
  <c r="J242" i="3"/>
  <c r="BM242" i="3" s="1"/>
  <c r="K242" i="3"/>
  <c r="J243" i="3"/>
  <c r="BM243" i="3" s="1"/>
  <c r="K243" i="3"/>
  <c r="J244" i="3"/>
  <c r="BM244" i="3" s="1"/>
  <c r="K244" i="3"/>
  <c r="J245" i="3"/>
  <c r="BM245" i="3" s="1"/>
  <c r="K245" i="3"/>
  <c r="J246" i="3"/>
  <c r="BM246" i="3" s="1"/>
  <c r="K246" i="3"/>
  <c r="J247" i="3"/>
  <c r="BM247" i="3" s="1"/>
  <c r="K247" i="3"/>
  <c r="J248" i="3"/>
  <c r="BM248" i="3" s="1"/>
  <c r="K248" i="3"/>
  <c r="J249" i="3"/>
  <c r="BM249" i="3" s="1"/>
  <c r="K249" i="3"/>
  <c r="J250" i="3"/>
  <c r="K250" i="3"/>
  <c r="J251" i="3"/>
  <c r="BM251" i="3" s="1"/>
  <c r="K251" i="3"/>
  <c r="J252" i="3"/>
  <c r="K252" i="3"/>
  <c r="J253" i="3"/>
  <c r="BM253" i="3" s="1"/>
  <c r="K253" i="3"/>
  <c r="J254" i="3"/>
  <c r="BM254" i="3" s="1"/>
  <c r="K254" i="3"/>
  <c r="BM255" i="3"/>
  <c r="K255" i="3"/>
  <c r="J256" i="3"/>
  <c r="BM256" i="3" s="1"/>
  <c r="K256" i="3"/>
  <c r="J257" i="3"/>
  <c r="BM257" i="3" s="1"/>
  <c r="K257" i="3"/>
  <c r="J258" i="3"/>
  <c r="BM258" i="3" s="1"/>
  <c r="K258" i="3"/>
  <c r="J259" i="3"/>
  <c r="BM259" i="3" s="1"/>
  <c r="K259" i="3"/>
  <c r="J260" i="3"/>
  <c r="K260" i="3"/>
  <c r="J261" i="3"/>
  <c r="BM261" i="3" s="1"/>
  <c r="K261" i="3"/>
  <c r="J262" i="3"/>
  <c r="BM262" i="3" s="1"/>
  <c r="K262" i="3"/>
  <c r="J263" i="3"/>
  <c r="BM263" i="3" s="1"/>
  <c r="K263" i="3"/>
  <c r="J265" i="3"/>
  <c r="BM265" i="3" s="1"/>
  <c r="K265" i="3"/>
  <c r="J266" i="3"/>
  <c r="BM266" i="3" s="1"/>
  <c r="K266" i="3"/>
  <c r="J264" i="3"/>
  <c r="BM264" i="3" s="1"/>
  <c r="K264" i="3"/>
  <c r="J267" i="3"/>
  <c r="K267" i="3"/>
  <c r="J268" i="3"/>
  <c r="BM268" i="3" s="1"/>
  <c r="K268" i="3"/>
  <c r="J269" i="3"/>
  <c r="K269" i="3"/>
  <c r="J270" i="3"/>
  <c r="BM270" i="3" s="1"/>
  <c r="K270" i="3"/>
  <c r="J271" i="3"/>
  <c r="BM271" i="3" s="1"/>
  <c r="K271" i="3"/>
  <c r="J272" i="3"/>
  <c r="K272" i="3"/>
  <c r="J273" i="3"/>
  <c r="K273" i="3"/>
  <c r="J274" i="3"/>
  <c r="K274" i="3"/>
  <c r="J275" i="3"/>
  <c r="K275" i="3"/>
  <c r="J276" i="3"/>
  <c r="BM276" i="3" s="1"/>
  <c r="K276" i="3"/>
  <c r="J277" i="3"/>
  <c r="BM277" i="3" s="1"/>
  <c r="K277" i="3"/>
  <c r="J278" i="3"/>
  <c r="BM278" i="3" s="1"/>
  <c r="K278" i="3"/>
  <c r="J280" i="3"/>
  <c r="BM280" i="3" s="1"/>
  <c r="K280" i="3"/>
  <c r="J282" i="3"/>
  <c r="K282" i="3"/>
  <c r="J281" i="3"/>
  <c r="BM281" i="3" s="1"/>
  <c r="K281" i="3"/>
  <c r="J279" i="3"/>
  <c r="BM279" i="3" s="1"/>
  <c r="K279" i="3"/>
  <c r="J283" i="3"/>
  <c r="BM283" i="3" s="1"/>
  <c r="K283" i="3"/>
  <c r="J284" i="3"/>
  <c r="BM284" i="3" s="1"/>
  <c r="K284" i="3"/>
  <c r="J285" i="3"/>
  <c r="BM285" i="3" s="1"/>
  <c r="K285" i="3"/>
  <c r="J286" i="3"/>
  <c r="BM286" i="3" s="1"/>
  <c r="K286" i="3"/>
  <c r="J287" i="3"/>
  <c r="BM287" i="3" s="1"/>
  <c r="K287" i="3"/>
  <c r="J288" i="3"/>
  <c r="BM288" i="3" s="1"/>
  <c r="K288" i="3"/>
  <c r="J289" i="3"/>
  <c r="BM289" i="3" s="1"/>
  <c r="K289" i="3"/>
  <c r="J290" i="3"/>
  <c r="BM290" i="3" s="1"/>
  <c r="K290" i="3"/>
  <c r="J291" i="3"/>
  <c r="BM291" i="3" s="1"/>
  <c r="K291" i="3"/>
  <c r="J292" i="3"/>
  <c r="BM292" i="3" s="1"/>
  <c r="K292" i="3"/>
  <c r="J293" i="3"/>
  <c r="BM293" i="3" s="1"/>
  <c r="K293" i="3"/>
  <c r="J295" i="3"/>
  <c r="BM295" i="3" s="1"/>
  <c r="K295" i="3"/>
  <c r="J294" i="3"/>
  <c r="K294" i="3"/>
  <c r="J296" i="3"/>
  <c r="K296" i="3"/>
  <c r="J297" i="3"/>
  <c r="BM297" i="3" s="1"/>
  <c r="K297" i="3"/>
  <c r="J298" i="3"/>
  <c r="BM298" i="3" s="1"/>
  <c r="K298" i="3"/>
  <c r="J299" i="3"/>
  <c r="BM299" i="3" s="1"/>
  <c r="K299" i="3"/>
  <c r="J300" i="3"/>
  <c r="BM300" i="3" s="1"/>
  <c r="K300" i="3"/>
  <c r="J301" i="3"/>
  <c r="BM301" i="3" s="1"/>
  <c r="K301" i="3"/>
  <c r="J302" i="3"/>
  <c r="BM302" i="3" s="1"/>
  <c r="K302" i="3"/>
  <c r="J303" i="3"/>
  <c r="BM303" i="3" s="1"/>
  <c r="K303" i="3"/>
  <c r="J304" i="3"/>
  <c r="BM304" i="3" s="1"/>
  <c r="K304" i="3"/>
  <c r="J305" i="3"/>
  <c r="BM305" i="3" s="1"/>
  <c r="K305" i="3"/>
  <c r="J306" i="3"/>
  <c r="BM306" i="3" s="1"/>
  <c r="K306" i="3"/>
  <c r="J307" i="3"/>
  <c r="BM307" i="3" s="1"/>
  <c r="K307" i="3"/>
  <c r="J308" i="3"/>
  <c r="BM308" i="3" s="1"/>
  <c r="K308" i="3"/>
  <c r="J309" i="3"/>
  <c r="BM309" i="3" s="1"/>
  <c r="K309" i="3"/>
  <c r="J310" i="3"/>
  <c r="BM310" i="3" s="1"/>
  <c r="K310" i="3"/>
  <c r="J311" i="3"/>
  <c r="BM311" i="3" s="1"/>
  <c r="K311" i="3"/>
  <c r="J312" i="3"/>
  <c r="K312" i="3"/>
  <c r="J313" i="3"/>
  <c r="BM313" i="3" s="1"/>
  <c r="K313" i="3"/>
  <c r="J314" i="3"/>
  <c r="BM314" i="3" s="1"/>
  <c r="K314" i="3"/>
  <c r="J315" i="3"/>
  <c r="BM315" i="3" s="1"/>
  <c r="K315" i="3"/>
  <c r="J316" i="3"/>
  <c r="K316" i="3"/>
  <c r="J317" i="3"/>
  <c r="BM317" i="3" s="1"/>
  <c r="K317" i="3"/>
  <c r="J318" i="3"/>
  <c r="BM318" i="3" s="1"/>
  <c r="K318" i="3"/>
  <c r="J319" i="3"/>
  <c r="BM319" i="3" s="1"/>
  <c r="K319" i="3"/>
  <c r="J320" i="3"/>
  <c r="BM320" i="3" s="1"/>
  <c r="K320" i="3"/>
  <c r="J321" i="3"/>
  <c r="BM321" i="3" s="1"/>
  <c r="K321" i="3"/>
  <c r="J322" i="3"/>
  <c r="BM322" i="3" s="1"/>
  <c r="K322" i="3"/>
  <c r="J323" i="3"/>
  <c r="BM323" i="3" s="1"/>
  <c r="K323" i="3"/>
  <c r="J324" i="3"/>
  <c r="BM324" i="3" s="1"/>
  <c r="K324" i="3"/>
  <c r="J325" i="3"/>
  <c r="BM325" i="3" s="1"/>
  <c r="K325" i="3"/>
  <c r="J326" i="3"/>
  <c r="BM326" i="3" s="1"/>
  <c r="K326" i="3"/>
  <c r="J327" i="3"/>
  <c r="BM327" i="3" s="1"/>
  <c r="K327" i="3"/>
  <c r="J328" i="3"/>
  <c r="BM328" i="3" s="1"/>
  <c r="K328" i="3"/>
  <c r="J329" i="3"/>
  <c r="BM329" i="3" s="1"/>
  <c r="K329" i="3"/>
  <c r="J330" i="3"/>
  <c r="BM330" i="3" s="1"/>
  <c r="K330" i="3"/>
  <c r="J331" i="3"/>
  <c r="BM331" i="3" s="1"/>
  <c r="K331" i="3"/>
  <c r="J332" i="3"/>
  <c r="BM332" i="3" s="1"/>
  <c r="K332" i="3"/>
  <c r="J333" i="3"/>
  <c r="BM333" i="3" s="1"/>
  <c r="K333" i="3"/>
  <c r="J334" i="3"/>
  <c r="K334" i="3"/>
  <c r="J335" i="3"/>
  <c r="K335" i="3"/>
  <c r="J336" i="3"/>
  <c r="BM336" i="3" s="1"/>
  <c r="K336" i="3"/>
  <c r="J337" i="3"/>
  <c r="K337" i="3"/>
  <c r="J338" i="3"/>
  <c r="BM338" i="3" s="1"/>
  <c r="K338" i="3"/>
  <c r="J339" i="3"/>
  <c r="BM339" i="3" s="1"/>
  <c r="K339" i="3"/>
  <c r="J340" i="3"/>
  <c r="BM340" i="3" s="1"/>
  <c r="K340" i="3"/>
  <c r="J341" i="3"/>
  <c r="BM341" i="3" s="1"/>
  <c r="K341" i="3"/>
  <c r="J342" i="3"/>
  <c r="BM342" i="3" s="1"/>
  <c r="K342" i="3"/>
  <c r="J343" i="3"/>
  <c r="BM343" i="3" s="1"/>
  <c r="K343" i="3"/>
  <c r="J344" i="3"/>
  <c r="K344" i="3"/>
  <c r="J345" i="3"/>
  <c r="BM345" i="3" s="1"/>
  <c r="K345" i="3"/>
  <c r="J346" i="3"/>
  <c r="BM346" i="3" s="1"/>
  <c r="K346" i="3"/>
  <c r="J347" i="3"/>
  <c r="BM347" i="3" s="1"/>
  <c r="K347" i="3"/>
  <c r="J348" i="3"/>
  <c r="BM348" i="3" s="1"/>
  <c r="K348" i="3"/>
  <c r="J349" i="3"/>
  <c r="BM349" i="3" s="1"/>
  <c r="K349" i="3"/>
  <c r="J350" i="3"/>
  <c r="BM350" i="3" s="1"/>
  <c r="K350" i="3"/>
  <c r="J351" i="3"/>
  <c r="BM351" i="3" s="1"/>
  <c r="K351" i="3"/>
  <c r="J352" i="3"/>
  <c r="BM352" i="3" s="1"/>
  <c r="K352" i="3"/>
  <c r="J353" i="3"/>
  <c r="BM353" i="3" s="1"/>
  <c r="K353" i="3"/>
  <c r="J354" i="3"/>
  <c r="K354" i="3"/>
  <c r="J357" i="3"/>
  <c r="K357" i="3"/>
  <c r="J356" i="3"/>
  <c r="BM356" i="3" s="1"/>
  <c r="K356" i="3"/>
  <c r="J355" i="3"/>
  <c r="BM355" i="3" s="1"/>
  <c r="K355" i="3"/>
  <c r="J358" i="3"/>
  <c r="BM358" i="3" s="1"/>
  <c r="K358" i="3"/>
  <c r="J359" i="3"/>
  <c r="BM359" i="3" s="1"/>
  <c r="K359" i="3"/>
  <c r="J360" i="3"/>
  <c r="BM360" i="3" s="1"/>
  <c r="K360" i="3"/>
  <c r="J361" i="3"/>
  <c r="K361" i="3"/>
  <c r="J362" i="3"/>
  <c r="BM362" i="3" s="1"/>
  <c r="K362" i="3"/>
  <c r="J363" i="3"/>
  <c r="BM363" i="3" s="1"/>
  <c r="K363" i="3"/>
  <c r="J365" i="3"/>
  <c r="BM365" i="3" s="1"/>
  <c r="K365" i="3"/>
  <c r="J364" i="3"/>
  <c r="K364" i="3"/>
  <c r="J366" i="3"/>
  <c r="BM366" i="3" s="1"/>
  <c r="K366" i="3"/>
  <c r="J367" i="3"/>
  <c r="BM367" i="3" s="1"/>
  <c r="K367" i="3"/>
  <c r="J368" i="3"/>
  <c r="K368" i="3"/>
  <c r="J369" i="3"/>
  <c r="BM369" i="3" s="1"/>
  <c r="K369" i="3"/>
  <c r="J370" i="3"/>
  <c r="BM370" i="3" s="1"/>
  <c r="K370" i="3"/>
  <c r="J371" i="3"/>
  <c r="K371" i="3"/>
  <c r="J372" i="3"/>
  <c r="BM372" i="3" s="1"/>
  <c r="K372" i="3"/>
  <c r="J373" i="3"/>
  <c r="K373" i="3"/>
  <c r="J374" i="3"/>
  <c r="BM374" i="3" s="1"/>
  <c r="K374" i="3"/>
  <c r="J375" i="3"/>
  <c r="BM375" i="3" s="1"/>
  <c r="K375" i="3"/>
  <c r="J376" i="3"/>
  <c r="BM376" i="3" s="1"/>
  <c r="K376" i="3"/>
  <c r="J377" i="3"/>
  <c r="BM377" i="3" s="1"/>
  <c r="K377" i="3"/>
  <c r="J378" i="3"/>
  <c r="BM378" i="3" s="1"/>
  <c r="K378" i="3"/>
  <c r="J379" i="3"/>
  <c r="BM379" i="3" s="1"/>
  <c r="K379" i="3"/>
  <c r="J380" i="3"/>
  <c r="BM380" i="3" s="1"/>
  <c r="K380" i="3"/>
  <c r="J381" i="3"/>
  <c r="BM381" i="3" s="1"/>
  <c r="K381" i="3"/>
  <c r="J382" i="3"/>
  <c r="BM382" i="3" s="1"/>
  <c r="K382" i="3"/>
  <c r="J383" i="3"/>
  <c r="BM383" i="3" s="1"/>
  <c r="K383" i="3"/>
  <c r="J384" i="3"/>
  <c r="BM384" i="3" s="1"/>
  <c r="K384" i="3"/>
  <c r="J385" i="3"/>
  <c r="BM385" i="3" s="1"/>
  <c r="K385" i="3"/>
  <c r="J386" i="3"/>
  <c r="BM386" i="3" s="1"/>
  <c r="K386" i="3"/>
  <c r="J387" i="3"/>
  <c r="BM387" i="3" s="1"/>
  <c r="K387" i="3"/>
  <c r="J388" i="3"/>
  <c r="BM388" i="3" s="1"/>
  <c r="K388" i="3"/>
  <c r="J389" i="3"/>
  <c r="K389" i="3"/>
  <c r="J390" i="3"/>
  <c r="BM390" i="3" s="1"/>
  <c r="K390" i="3"/>
  <c r="J391" i="3"/>
  <c r="BM391" i="3" s="1"/>
  <c r="K391" i="3"/>
  <c r="J392" i="3"/>
  <c r="BM392" i="3" s="1"/>
  <c r="K392" i="3"/>
  <c r="J393" i="3"/>
  <c r="BM393" i="3" s="1"/>
  <c r="K393" i="3"/>
  <c r="J394" i="3"/>
  <c r="BM394" i="3" s="1"/>
  <c r="K394" i="3"/>
  <c r="J395" i="3"/>
  <c r="BM395" i="3" s="1"/>
  <c r="K395" i="3"/>
  <c r="J396" i="3"/>
  <c r="BM396" i="3" s="1"/>
  <c r="K396" i="3"/>
  <c r="J397" i="3"/>
  <c r="BM397" i="3" s="1"/>
  <c r="K397" i="3"/>
  <c r="J398" i="3"/>
  <c r="BM398" i="3" s="1"/>
  <c r="K398" i="3"/>
  <c r="J399" i="3"/>
  <c r="BM399" i="3" s="1"/>
  <c r="K399" i="3"/>
  <c r="J400" i="3"/>
  <c r="BM400" i="3" s="1"/>
  <c r="K400" i="3"/>
  <c r="J401" i="3"/>
  <c r="BM401" i="3" s="1"/>
  <c r="K401" i="3"/>
  <c r="J402" i="3"/>
  <c r="BM402" i="3" s="1"/>
  <c r="K402" i="3"/>
  <c r="J403" i="3"/>
  <c r="BM403" i="3" s="1"/>
  <c r="K403" i="3"/>
  <c r="J404" i="3"/>
  <c r="BM404" i="3" s="1"/>
  <c r="K404" i="3"/>
  <c r="J405" i="3"/>
  <c r="BM405" i="3" s="1"/>
  <c r="K405" i="3"/>
  <c r="J406" i="3"/>
  <c r="BM406" i="3" s="1"/>
  <c r="K406" i="3"/>
  <c r="J407" i="3"/>
  <c r="BM407" i="3" s="1"/>
  <c r="K407" i="3"/>
  <c r="J409" i="3"/>
  <c r="BM409" i="3" s="1"/>
  <c r="K409" i="3"/>
  <c r="J408" i="3"/>
  <c r="BM408" i="3" s="1"/>
  <c r="K408" i="3"/>
  <c r="J410" i="3"/>
  <c r="BM410" i="3" s="1"/>
  <c r="K410" i="3"/>
  <c r="J411" i="3"/>
  <c r="BM411" i="3" s="1"/>
  <c r="K411" i="3"/>
  <c r="J412" i="3"/>
  <c r="BM412" i="3" s="1"/>
  <c r="K412" i="3"/>
  <c r="J413" i="3"/>
  <c r="K413" i="3"/>
  <c r="J414" i="3"/>
  <c r="BM414" i="3" s="1"/>
  <c r="K414" i="3"/>
  <c r="J415" i="3"/>
  <c r="BM415" i="3" s="1"/>
  <c r="K415" i="3"/>
  <c r="J416" i="3"/>
  <c r="BM416" i="3" s="1"/>
  <c r="K416" i="3"/>
  <c r="J420" i="3"/>
  <c r="K420" i="3"/>
  <c r="J417" i="3"/>
  <c r="BM417" i="3" s="1"/>
  <c r="K417" i="3"/>
  <c r="J419" i="3"/>
  <c r="BM419" i="3" s="1"/>
  <c r="K419" i="3"/>
  <c r="J418" i="3"/>
  <c r="BM418" i="3" s="1"/>
  <c r="K418" i="3"/>
  <c r="J421" i="3"/>
  <c r="BM421" i="3" s="1"/>
  <c r="K421" i="3"/>
  <c r="J422" i="3"/>
  <c r="BM422" i="3" s="1"/>
  <c r="K422" i="3"/>
  <c r="J423" i="3"/>
  <c r="K423" i="3"/>
  <c r="J424" i="3"/>
  <c r="BM424" i="3" s="1"/>
  <c r="K424" i="3"/>
  <c r="J425" i="3"/>
  <c r="BM425" i="3" s="1"/>
  <c r="K425" i="3"/>
  <c r="J426" i="3"/>
  <c r="BM426" i="3" s="1"/>
  <c r="K426" i="3"/>
  <c r="J427" i="3"/>
  <c r="BM427" i="3" s="1"/>
  <c r="K427" i="3"/>
  <c r="J428" i="3"/>
  <c r="BM428" i="3" s="1"/>
  <c r="K428" i="3"/>
  <c r="J429" i="3"/>
  <c r="BM429" i="3" s="1"/>
  <c r="K429" i="3"/>
  <c r="J430" i="3"/>
  <c r="K430" i="3"/>
  <c r="J431" i="3"/>
  <c r="BM431" i="3" s="1"/>
  <c r="K431" i="3"/>
  <c r="J432" i="3"/>
  <c r="K432" i="3"/>
  <c r="J433" i="3"/>
  <c r="BM433" i="3" s="1"/>
  <c r="K433" i="3"/>
  <c r="J434" i="3"/>
  <c r="BM434" i="3" s="1"/>
  <c r="K434" i="3"/>
  <c r="J435" i="3"/>
  <c r="BM435" i="3" s="1"/>
  <c r="K435" i="3"/>
  <c r="J436" i="3"/>
  <c r="BM436" i="3" s="1"/>
  <c r="K436" i="3"/>
  <c r="J437" i="3"/>
  <c r="K437" i="3"/>
  <c r="J438" i="3"/>
  <c r="BM438" i="3" s="1"/>
  <c r="K438" i="3"/>
  <c r="J439" i="3"/>
  <c r="BM439" i="3" s="1"/>
  <c r="K439" i="3"/>
  <c r="J440" i="3"/>
  <c r="BM440" i="3" s="1"/>
  <c r="K440" i="3"/>
  <c r="J441" i="3"/>
  <c r="BM441" i="3" s="1"/>
  <c r="K441" i="3"/>
  <c r="J442" i="3"/>
  <c r="BM442" i="3" s="1"/>
  <c r="K442" i="3"/>
  <c r="J443" i="3"/>
  <c r="BM443" i="3" s="1"/>
  <c r="K443" i="3"/>
  <c r="J444" i="3"/>
  <c r="BM444" i="3" s="1"/>
  <c r="K444" i="3"/>
  <c r="J445" i="3"/>
  <c r="K445" i="3"/>
  <c r="J449" i="3"/>
  <c r="K449" i="3"/>
  <c r="J447" i="3"/>
  <c r="BM447" i="3" s="1"/>
  <c r="K447" i="3"/>
  <c r="J448" i="3"/>
  <c r="BM448" i="3" s="1"/>
  <c r="K448" i="3"/>
  <c r="J446" i="3"/>
  <c r="BM446" i="3" s="1"/>
  <c r="K446" i="3"/>
  <c r="J450" i="3"/>
  <c r="BM450" i="3" s="1"/>
  <c r="K450" i="3"/>
  <c r="J451" i="3"/>
  <c r="BM451" i="3" s="1"/>
  <c r="K451" i="3"/>
  <c r="J452" i="3"/>
  <c r="BM452" i="3" s="1"/>
  <c r="K452" i="3"/>
  <c r="J453" i="3"/>
  <c r="BM453" i="3" s="1"/>
  <c r="K453" i="3"/>
  <c r="J454" i="3"/>
  <c r="BM454" i="3" s="1"/>
  <c r="K454" i="3"/>
  <c r="J455" i="3"/>
  <c r="BM455" i="3" s="1"/>
  <c r="K455" i="3"/>
  <c r="J458" i="3"/>
  <c r="K458" i="3"/>
  <c r="J456" i="3"/>
  <c r="BM456" i="3" s="1"/>
  <c r="K456" i="3"/>
  <c r="J457" i="3"/>
  <c r="BM457" i="3" s="1"/>
  <c r="K457" i="3"/>
  <c r="J459" i="3"/>
  <c r="BM459" i="3" s="1"/>
  <c r="K459" i="3"/>
  <c r="J461" i="3"/>
  <c r="K461" i="3"/>
  <c r="J460" i="3"/>
  <c r="K460" i="3"/>
  <c r="J462" i="3"/>
  <c r="BM462" i="3" s="1"/>
  <c r="K462" i="3"/>
  <c r="J463" i="3"/>
  <c r="BM463" i="3" s="1"/>
  <c r="K463" i="3"/>
  <c r="J464" i="3"/>
  <c r="BM464" i="3" s="1"/>
  <c r="K464" i="3"/>
  <c r="J465" i="3"/>
  <c r="BM465" i="3" s="1"/>
  <c r="K465" i="3"/>
  <c r="J466" i="3"/>
  <c r="K466" i="3"/>
  <c r="J467" i="3"/>
  <c r="K467" i="3"/>
  <c r="J468" i="3"/>
  <c r="BM468" i="3" s="1"/>
  <c r="K468" i="3"/>
  <c r="J469" i="3"/>
  <c r="BM469" i="3" s="1"/>
  <c r="K469" i="3"/>
  <c r="J470" i="3"/>
  <c r="K470" i="3"/>
  <c r="J471" i="3"/>
  <c r="BM471" i="3" s="1"/>
  <c r="K471" i="3"/>
  <c r="J472" i="3"/>
  <c r="K472" i="3"/>
  <c r="J473" i="3"/>
  <c r="BM473" i="3" s="1"/>
  <c r="K473" i="3"/>
  <c r="J474" i="3"/>
  <c r="BM474" i="3" s="1"/>
  <c r="K474" i="3"/>
  <c r="J475" i="3"/>
  <c r="K475" i="3"/>
  <c r="J476" i="3"/>
  <c r="K476" i="3"/>
  <c r="J477" i="3"/>
  <c r="BM477" i="3" s="1"/>
  <c r="K477" i="3"/>
  <c r="J478" i="3"/>
  <c r="K478" i="3"/>
  <c r="J479" i="3"/>
  <c r="BM479" i="3" s="1"/>
  <c r="K479" i="3"/>
  <c r="J480" i="3"/>
  <c r="K480" i="3"/>
  <c r="J481" i="3"/>
  <c r="BM481" i="3" s="1"/>
  <c r="K481" i="3"/>
  <c r="J482" i="3"/>
  <c r="BM482" i="3" s="1"/>
  <c r="K482" i="3"/>
  <c r="J483" i="3"/>
  <c r="K483" i="3"/>
  <c r="J484" i="3"/>
  <c r="K484" i="3"/>
  <c r="J485" i="3"/>
  <c r="BM485" i="3" s="1"/>
  <c r="K485" i="3"/>
  <c r="J486" i="3"/>
  <c r="BM486" i="3" s="1"/>
  <c r="K486" i="3"/>
  <c r="J487" i="3"/>
  <c r="K487" i="3"/>
  <c r="J488" i="3"/>
  <c r="K488" i="3"/>
  <c r="J491" i="3"/>
  <c r="BM491" i="3" s="1"/>
  <c r="K491" i="3"/>
  <c r="J490" i="3"/>
  <c r="BM490" i="3" s="1"/>
  <c r="K490" i="3"/>
  <c r="J489" i="3"/>
  <c r="BM489" i="3" s="1"/>
  <c r="K489" i="3"/>
  <c r="J492" i="3"/>
  <c r="BM492" i="3" s="1"/>
  <c r="K492" i="3"/>
  <c r="J493" i="3"/>
  <c r="K493" i="3"/>
  <c r="J494" i="3"/>
  <c r="BM494" i="3" s="1"/>
  <c r="K494" i="3"/>
  <c r="J495" i="3"/>
  <c r="BM495" i="3" s="1"/>
  <c r="K495" i="3"/>
  <c r="J496" i="3"/>
  <c r="K496" i="3"/>
  <c r="J497" i="3"/>
  <c r="BM497" i="3" s="1"/>
  <c r="K497" i="3"/>
  <c r="J498" i="3"/>
  <c r="BM498" i="3" s="1"/>
  <c r="K498" i="3"/>
  <c r="J499" i="3"/>
  <c r="BM499" i="3" s="1"/>
  <c r="K499" i="3"/>
  <c r="J500" i="3"/>
  <c r="BM500" i="3" s="1"/>
  <c r="K500" i="3"/>
  <c r="J501" i="3"/>
  <c r="BM501" i="3" s="1"/>
  <c r="K501" i="3"/>
  <c r="J502" i="3"/>
  <c r="K502" i="3"/>
  <c r="J503" i="3"/>
  <c r="BM503" i="3" s="1"/>
  <c r="K503" i="3"/>
  <c r="J504" i="3"/>
  <c r="BM504" i="3" s="1"/>
  <c r="K504" i="3"/>
  <c r="J505" i="3"/>
  <c r="BM505" i="3" s="1"/>
  <c r="K505" i="3"/>
  <c r="J506" i="3"/>
  <c r="BM506" i="3" s="1"/>
  <c r="K506" i="3"/>
  <c r="J507" i="3"/>
  <c r="K507" i="3"/>
  <c r="J508" i="3"/>
  <c r="BM508" i="3" s="1"/>
  <c r="K508" i="3"/>
  <c r="J509" i="3"/>
  <c r="BM509" i="3" s="1"/>
  <c r="K509" i="3"/>
  <c r="J510" i="3"/>
  <c r="BM510" i="3" s="1"/>
  <c r="K510" i="3"/>
  <c r="J511" i="3"/>
  <c r="K511" i="3"/>
  <c r="J512" i="3"/>
  <c r="BM512" i="3" s="1"/>
  <c r="K512" i="3"/>
  <c r="J513" i="3"/>
  <c r="BM513" i="3" s="1"/>
  <c r="K513" i="3"/>
  <c r="J514" i="3"/>
  <c r="BM514" i="3" s="1"/>
  <c r="K514" i="3"/>
  <c r="J515" i="3"/>
  <c r="BM515" i="3" s="1"/>
  <c r="K515" i="3"/>
  <c r="J516" i="3"/>
  <c r="BM516" i="3" s="1"/>
  <c r="K516" i="3"/>
  <c r="J517" i="3"/>
  <c r="BM517" i="3" s="1"/>
  <c r="K517" i="3"/>
  <c r="J518" i="3"/>
  <c r="BM518" i="3" s="1"/>
  <c r="K518" i="3"/>
  <c r="J519" i="3"/>
  <c r="BM519" i="3" s="1"/>
  <c r="K519" i="3"/>
  <c r="J520" i="3"/>
  <c r="BM520" i="3" s="1"/>
  <c r="K520" i="3"/>
  <c r="J521" i="3"/>
  <c r="BM521" i="3" s="1"/>
  <c r="K521" i="3"/>
  <c r="J522" i="3"/>
  <c r="K522" i="3"/>
  <c r="J523" i="3"/>
  <c r="K523" i="3"/>
  <c r="J524" i="3"/>
  <c r="BM524" i="3" s="1"/>
  <c r="K524" i="3"/>
  <c r="J525" i="3"/>
  <c r="K525" i="3"/>
  <c r="J526" i="3"/>
  <c r="K526" i="3"/>
  <c r="J527" i="3"/>
  <c r="BM527" i="3" s="1"/>
  <c r="K527" i="3"/>
  <c r="J528" i="3"/>
  <c r="BM528" i="3" s="1"/>
  <c r="K528" i="3"/>
  <c r="J529" i="3"/>
  <c r="K529" i="3"/>
  <c r="J530" i="3"/>
  <c r="K530" i="3"/>
  <c r="J531" i="3"/>
  <c r="BM531" i="3" s="1"/>
  <c r="K531" i="3"/>
  <c r="J532" i="3"/>
  <c r="BM532" i="3" s="1"/>
  <c r="K532" i="3"/>
  <c r="J533" i="3"/>
  <c r="BM533" i="3" s="1"/>
  <c r="K533" i="3"/>
  <c r="J534" i="3"/>
  <c r="K534" i="3"/>
  <c r="J535" i="3"/>
  <c r="BM535" i="3" s="1"/>
  <c r="K535" i="3"/>
  <c r="J536" i="3"/>
  <c r="BM536" i="3" s="1"/>
  <c r="K536" i="3"/>
  <c r="J537" i="3"/>
  <c r="BM537" i="3" s="1"/>
  <c r="K537" i="3"/>
  <c r="J538" i="3"/>
  <c r="BM538" i="3" s="1"/>
  <c r="K538" i="3"/>
  <c r="J539" i="3"/>
  <c r="K539" i="3"/>
  <c r="J540" i="3"/>
  <c r="BM540" i="3" s="1"/>
  <c r="K540" i="3"/>
  <c r="J541" i="3"/>
  <c r="K541" i="3"/>
  <c r="J542" i="3"/>
  <c r="K542" i="3"/>
  <c r="J543" i="3"/>
  <c r="BM543" i="3" s="1"/>
  <c r="K543" i="3"/>
  <c r="J544" i="3"/>
  <c r="K544" i="3"/>
  <c r="J545" i="3"/>
  <c r="K545" i="3"/>
  <c r="J546" i="3"/>
  <c r="K546" i="3"/>
  <c r="J547" i="3"/>
  <c r="BM547" i="3" s="1"/>
  <c r="K547" i="3"/>
  <c r="J548" i="3"/>
  <c r="K548" i="3"/>
  <c r="J549" i="3"/>
  <c r="BM549" i="3" s="1"/>
  <c r="K549" i="3"/>
  <c r="J550" i="3"/>
  <c r="K550" i="3"/>
  <c r="J551" i="3"/>
  <c r="BM551" i="3" s="1"/>
  <c r="K551" i="3"/>
  <c r="J558" i="3"/>
  <c r="BM558" i="3" s="1"/>
  <c r="K558" i="3"/>
  <c r="J553" i="3"/>
  <c r="BM553" i="3" s="1"/>
  <c r="K553" i="3"/>
  <c r="J554" i="3"/>
  <c r="BM554" i="3" s="1"/>
  <c r="K554" i="3"/>
  <c r="J556" i="3"/>
  <c r="BM556" i="3" s="1"/>
  <c r="K556" i="3"/>
  <c r="J552" i="3"/>
  <c r="BM552" i="3" s="1"/>
  <c r="K552" i="3"/>
  <c r="J557" i="3"/>
  <c r="BM557" i="3" s="1"/>
  <c r="K557" i="3"/>
  <c r="J555" i="3"/>
  <c r="BM555" i="3" s="1"/>
  <c r="K555" i="3"/>
  <c r="J559" i="3"/>
  <c r="BM559" i="3" s="1"/>
  <c r="K559" i="3"/>
  <c r="J560" i="3"/>
  <c r="BM560" i="3" s="1"/>
  <c r="K560" i="3"/>
  <c r="J561" i="3"/>
  <c r="K561" i="3"/>
  <c r="J562" i="3"/>
  <c r="BM562" i="3" s="1"/>
  <c r="K562" i="3"/>
  <c r="J563" i="3"/>
  <c r="BM563" i="3" s="1"/>
  <c r="K563" i="3"/>
  <c r="J564" i="3"/>
  <c r="BM564" i="3" s="1"/>
  <c r="K564" i="3"/>
  <c r="J565" i="3"/>
  <c r="BM565" i="3" s="1"/>
  <c r="K565" i="3"/>
  <c r="J566" i="3"/>
  <c r="BM566" i="3" s="1"/>
  <c r="K566" i="3"/>
  <c r="J567" i="3"/>
  <c r="BM567" i="3" s="1"/>
  <c r="K567" i="3"/>
  <c r="J568" i="3"/>
  <c r="BM568" i="3" s="1"/>
  <c r="K568" i="3"/>
  <c r="J569" i="3"/>
  <c r="BM569" i="3" s="1"/>
  <c r="K569" i="3"/>
  <c r="J570" i="3"/>
  <c r="K570" i="3"/>
  <c r="J571" i="3"/>
  <c r="BM571" i="3" s="1"/>
  <c r="K571" i="3"/>
  <c r="J572" i="3"/>
  <c r="BM572" i="3" s="1"/>
  <c r="K572" i="3"/>
  <c r="J573" i="3"/>
  <c r="K573" i="3"/>
  <c r="J574" i="3"/>
  <c r="K574" i="3"/>
  <c r="J575" i="3"/>
  <c r="BM575" i="3" s="1"/>
  <c r="K575" i="3"/>
  <c r="J576" i="3"/>
  <c r="BM576" i="3" s="1"/>
  <c r="K576" i="3"/>
  <c r="J577" i="3"/>
  <c r="BM577" i="3" s="1"/>
  <c r="K577" i="3"/>
  <c r="J578" i="3"/>
  <c r="BM578" i="3" s="1"/>
  <c r="K578" i="3"/>
  <c r="J579" i="3"/>
  <c r="BM579" i="3" s="1"/>
  <c r="K579" i="3"/>
  <c r="J580" i="3"/>
  <c r="K580" i="3"/>
  <c r="J581" i="3"/>
  <c r="K581" i="3"/>
  <c r="J582" i="3"/>
  <c r="BM582" i="3" s="1"/>
  <c r="K582" i="3"/>
  <c r="J583" i="3"/>
  <c r="BM583" i="3" s="1"/>
  <c r="K583" i="3"/>
  <c r="J584" i="3"/>
  <c r="BM584" i="3" s="1"/>
  <c r="K584" i="3"/>
  <c r="J585" i="3"/>
  <c r="BM585" i="3" s="1"/>
  <c r="K585" i="3"/>
  <c r="J586" i="3"/>
  <c r="BM586" i="3" s="1"/>
  <c r="K586" i="3"/>
  <c r="J587" i="3"/>
  <c r="BM587" i="3" s="1"/>
  <c r="K587" i="3"/>
  <c r="J588" i="3"/>
  <c r="BM588" i="3" s="1"/>
  <c r="K588" i="3"/>
  <c r="J589" i="3"/>
  <c r="BM589" i="3" s="1"/>
  <c r="K589" i="3"/>
  <c r="J590" i="3"/>
  <c r="BM590" i="3" s="1"/>
  <c r="K590" i="3"/>
  <c r="J591" i="3"/>
  <c r="BM591" i="3" s="1"/>
  <c r="K591" i="3"/>
  <c r="J592" i="3"/>
  <c r="BM592" i="3" s="1"/>
  <c r="K592" i="3"/>
  <c r="J593" i="3"/>
  <c r="BM593" i="3" s="1"/>
  <c r="K593" i="3"/>
  <c r="J594" i="3"/>
  <c r="BM594" i="3" s="1"/>
  <c r="K594" i="3"/>
  <c r="J595" i="3"/>
  <c r="BM595" i="3" s="1"/>
  <c r="K595" i="3"/>
  <c r="J596" i="3"/>
  <c r="BM596" i="3" s="1"/>
  <c r="K596" i="3"/>
  <c r="J597" i="3"/>
  <c r="BM597" i="3" s="1"/>
  <c r="K597" i="3"/>
  <c r="J598" i="3"/>
  <c r="K598" i="3"/>
  <c r="J599" i="3"/>
  <c r="K599" i="3"/>
  <c r="J600" i="3"/>
  <c r="BM600" i="3" s="1"/>
  <c r="K600" i="3"/>
  <c r="J601" i="3"/>
  <c r="BM601" i="3" s="1"/>
  <c r="K601" i="3"/>
  <c r="J602" i="3"/>
  <c r="BM602" i="3" s="1"/>
  <c r="K602" i="3"/>
  <c r="J603" i="3"/>
  <c r="BM603" i="3" s="1"/>
  <c r="K603" i="3"/>
  <c r="J604" i="3"/>
  <c r="K604" i="3"/>
  <c r="J605" i="3"/>
  <c r="BM605" i="3" s="1"/>
  <c r="K605" i="3"/>
  <c r="J606" i="3"/>
  <c r="K606" i="3"/>
  <c r="J607" i="3"/>
  <c r="BM607" i="3" s="1"/>
  <c r="K607" i="3"/>
  <c r="J608" i="3"/>
  <c r="BM608" i="3" s="1"/>
  <c r="K608" i="3"/>
  <c r="J609" i="3"/>
  <c r="BM609" i="3" s="1"/>
  <c r="K609" i="3"/>
  <c r="J610" i="3"/>
  <c r="BM610" i="3" s="1"/>
  <c r="K610" i="3"/>
  <c r="J611" i="3"/>
  <c r="K611" i="3"/>
  <c r="J612" i="3"/>
  <c r="BM612" i="3" s="1"/>
  <c r="K612" i="3"/>
  <c r="J613" i="3"/>
  <c r="BM613" i="3" s="1"/>
  <c r="K613" i="3"/>
  <c r="J614" i="3"/>
  <c r="K614" i="3"/>
  <c r="J615" i="3"/>
  <c r="BM615" i="3" s="1"/>
  <c r="K615" i="3"/>
  <c r="J616" i="3"/>
  <c r="BM616" i="3" s="1"/>
  <c r="K616" i="3"/>
  <c r="J617" i="3"/>
  <c r="BM617" i="3" s="1"/>
  <c r="K617" i="3"/>
  <c r="J618" i="3"/>
  <c r="BM618" i="3" s="1"/>
  <c r="K618" i="3"/>
  <c r="J619" i="3"/>
  <c r="BM619" i="3" s="1"/>
  <c r="K619" i="3"/>
  <c r="J620" i="3"/>
  <c r="BM620" i="3" s="1"/>
  <c r="K620" i="3"/>
  <c r="J621" i="3"/>
  <c r="BM621" i="3" s="1"/>
  <c r="K621" i="3"/>
  <c r="J622" i="3"/>
  <c r="K622" i="3"/>
  <c r="J624" i="3"/>
  <c r="BM624" i="3" s="1"/>
  <c r="K624" i="3"/>
  <c r="J623" i="3"/>
  <c r="BM623" i="3" s="1"/>
  <c r="K623" i="3"/>
  <c r="J625" i="3"/>
  <c r="BM625" i="3" s="1"/>
  <c r="K625" i="3"/>
  <c r="J627" i="3"/>
  <c r="BM627" i="3" s="1"/>
  <c r="K627" i="3"/>
  <c r="J626" i="3"/>
  <c r="BM626" i="3" s="1"/>
  <c r="K626" i="3"/>
  <c r="J628" i="3"/>
  <c r="BM628" i="3" s="1"/>
  <c r="K628" i="3"/>
  <c r="J629" i="3"/>
  <c r="BM629" i="3" s="1"/>
  <c r="K629" i="3"/>
  <c r="J630" i="3"/>
  <c r="BM630" i="3" s="1"/>
  <c r="K630" i="3"/>
  <c r="J631" i="3"/>
  <c r="K631" i="3"/>
  <c r="J632" i="3"/>
  <c r="BM632" i="3" s="1"/>
  <c r="K632" i="3"/>
  <c r="J633" i="3"/>
  <c r="BM633" i="3" s="1"/>
  <c r="K633" i="3"/>
  <c r="J634" i="3"/>
  <c r="BM634" i="3" s="1"/>
  <c r="K634" i="3"/>
  <c r="J635" i="3"/>
  <c r="BM635" i="3" s="1"/>
  <c r="K635" i="3"/>
  <c r="J636" i="3"/>
  <c r="BM636" i="3" s="1"/>
  <c r="K636" i="3"/>
  <c r="J637" i="3"/>
  <c r="BM637" i="3" s="1"/>
  <c r="K637" i="3"/>
  <c r="J638" i="3"/>
  <c r="BM638" i="3" s="1"/>
  <c r="K638" i="3"/>
  <c r="J639" i="3"/>
  <c r="BM639" i="3" s="1"/>
  <c r="K639" i="3"/>
  <c r="J640" i="3"/>
  <c r="K640" i="3"/>
  <c r="J641" i="3"/>
  <c r="BM641" i="3" s="1"/>
  <c r="K641" i="3"/>
  <c r="J642" i="3"/>
  <c r="BM642" i="3" s="1"/>
  <c r="K642" i="3"/>
  <c r="J643" i="3"/>
  <c r="BM643" i="3" s="1"/>
  <c r="K643" i="3"/>
  <c r="J644" i="3"/>
  <c r="BM644" i="3" s="1"/>
  <c r="K644" i="3"/>
  <c r="J645" i="3"/>
  <c r="K645" i="3"/>
  <c r="J646" i="3"/>
  <c r="BM646" i="3" s="1"/>
  <c r="K646" i="3"/>
  <c r="J647" i="3"/>
  <c r="K647" i="3"/>
  <c r="J650" i="3"/>
  <c r="BM650" i="3" s="1"/>
  <c r="K650" i="3"/>
  <c r="J649" i="3"/>
  <c r="K649" i="3"/>
  <c r="J648" i="3"/>
  <c r="BM648" i="3" s="1"/>
  <c r="K648" i="3"/>
  <c r="J651" i="3"/>
  <c r="BM651" i="3" s="1"/>
  <c r="K651" i="3"/>
  <c r="J652" i="3"/>
  <c r="BM652" i="3" s="1"/>
  <c r="K652" i="3"/>
  <c r="J653" i="3"/>
  <c r="BM653" i="3" s="1"/>
  <c r="K653" i="3"/>
  <c r="J654" i="3"/>
  <c r="K654" i="3"/>
  <c r="J655" i="3"/>
  <c r="K655" i="3"/>
  <c r="J656" i="3"/>
  <c r="BM656" i="3" s="1"/>
  <c r="K656" i="3"/>
  <c r="J657" i="3"/>
  <c r="K657" i="3"/>
  <c r="J658" i="3"/>
  <c r="BM658" i="3" s="1"/>
  <c r="K658" i="3"/>
  <c r="J659" i="3"/>
  <c r="BM659" i="3" s="1"/>
  <c r="K659" i="3"/>
  <c r="J660" i="3"/>
  <c r="BM660" i="3" s="1"/>
  <c r="K660" i="3"/>
  <c r="J661" i="3"/>
  <c r="K661" i="3"/>
  <c r="J662" i="3"/>
  <c r="BM662" i="3" s="1"/>
  <c r="K662" i="3"/>
  <c r="J663" i="3"/>
  <c r="BM663" i="3" s="1"/>
  <c r="K663" i="3"/>
  <c r="J664" i="3"/>
  <c r="BM664" i="3" s="1"/>
  <c r="K664" i="3"/>
  <c r="J665" i="3"/>
  <c r="K665" i="3"/>
  <c r="J666" i="3"/>
  <c r="BM666" i="3" s="1"/>
  <c r="K666" i="3"/>
  <c r="J667" i="3"/>
  <c r="K667" i="3"/>
  <c r="J668" i="3"/>
  <c r="BM668" i="3" s="1"/>
  <c r="K668" i="3"/>
  <c r="J669" i="3"/>
  <c r="BM669" i="3" s="1"/>
  <c r="K669" i="3"/>
  <c r="J670" i="3"/>
  <c r="BM670" i="3" s="1"/>
  <c r="K670" i="3"/>
  <c r="J671" i="3"/>
  <c r="BM671" i="3" s="1"/>
  <c r="K671" i="3"/>
  <c r="J672" i="3"/>
  <c r="BM672" i="3" s="1"/>
  <c r="K672" i="3"/>
  <c r="J673" i="3"/>
  <c r="BM673" i="3" s="1"/>
  <c r="K673" i="3"/>
  <c r="J674" i="3"/>
  <c r="K674" i="3"/>
  <c r="J675" i="3"/>
  <c r="BM675" i="3" s="1"/>
  <c r="K675" i="3"/>
  <c r="J676" i="3"/>
  <c r="BM676" i="3" s="1"/>
  <c r="K676" i="3"/>
  <c r="J677" i="3"/>
  <c r="BM677" i="3" s="1"/>
  <c r="K677" i="3"/>
  <c r="J678" i="3"/>
  <c r="BM678" i="3" s="1"/>
  <c r="K678" i="3"/>
  <c r="J679" i="3"/>
  <c r="K679" i="3"/>
  <c r="J681" i="3"/>
  <c r="BM681" i="3" s="1"/>
  <c r="K681" i="3"/>
  <c r="J680" i="3"/>
  <c r="BM680" i="3" s="1"/>
  <c r="K680" i="3"/>
  <c r="J682" i="3"/>
  <c r="BM682" i="3" s="1"/>
  <c r="K682" i="3"/>
  <c r="J683" i="3"/>
  <c r="BM683" i="3" s="1"/>
  <c r="K683" i="3"/>
  <c r="J684" i="3"/>
  <c r="K684" i="3"/>
  <c r="J686" i="3"/>
  <c r="K686" i="3"/>
  <c r="J685" i="3"/>
  <c r="BM685" i="3" s="1"/>
  <c r="K685" i="3"/>
  <c r="J687" i="3"/>
  <c r="BM687" i="3" s="1"/>
  <c r="K687" i="3"/>
  <c r="J688" i="3"/>
  <c r="K688" i="3"/>
  <c r="J689" i="3"/>
  <c r="BM689" i="3" s="1"/>
  <c r="K689" i="3"/>
  <c r="J690" i="3"/>
  <c r="BM690" i="3" s="1"/>
  <c r="K690" i="3"/>
  <c r="J691" i="3"/>
  <c r="BM691" i="3" s="1"/>
  <c r="K691" i="3"/>
  <c r="J692" i="3"/>
  <c r="BM692" i="3" s="1"/>
  <c r="K692" i="3"/>
  <c r="J693" i="3"/>
  <c r="BM693" i="3" s="1"/>
  <c r="K693" i="3"/>
  <c r="J694" i="3"/>
  <c r="K694" i="3"/>
  <c r="J695" i="3"/>
  <c r="K695" i="3"/>
  <c r="J696" i="3"/>
  <c r="K696" i="3"/>
  <c r="J697" i="3"/>
  <c r="BM697" i="3" s="1"/>
  <c r="K697" i="3"/>
  <c r="J698" i="3"/>
  <c r="BM698" i="3" s="1"/>
  <c r="K698" i="3"/>
  <c r="J699" i="3"/>
  <c r="BM699" i="3" s="1"/>
  <c r="K699" i="3"/>
  <c r="J700" i="3"/>
  <c r="K700" i="3"/>
  <c r="J701" i="3"/>
  <c r="BM701" i="3" s="1"/>
  <c r="K701" i="3"/>
  <c r="J702" i="3"/>
  <c r="BM702" i="3" s="1"/>
  <c r="K702" i="3"/>
  <c r="J703" i="3"/>
  <c r="BM703" i="3" s="1"/>
  <c r="K703" i="3"/>
  <c r="J704" i="3"/>
  <c r="BM704" i="3" s="1"/>
  <c r="K704" i="3"/>
  <c r="J705" i="3"/>
  <c r="BM705" i="3" s="1"/>
  <c r="K705" i="3"/>
  <c r="J706" i="3"/>
  <c r="K706" i="3"/>
  <c r="J707" i="3"/>
  <c r="BM707" i="3" s="1"/>
  <c r="K707" i="3"/>
  <c r="J708" i="3"/>
  <c r="BM708" i="3" s="1"/>
  <c r="K708" i="3"/>
  <c r="J709" i="3"/>
  <c r="BM709" i="3" s="1"/>
  <c r="K709" i="3"/>
  <c r="J710" i="3"/>
  <c r="K710" i="3"/>
  <c r="J711" i="3"/>
  <c r="BM711" i="3" s="1"/>
  <c r="K711" i="3"/>
  <c r="J712" i="3"/>
  <c r="K712" i="3"/>
  <c r="J713" i="3"/>
  <c r="BM713" i="3" s="1"/>
  <c r="K713" i="3"/>
  <c r="J714" i="3"/>
  <c r="BM714" i="3" s="1"/>
  <c r="K714" i="3"/>
  <c r="J715" i="3"/>
  <c r="K715" i="3"/>
  <c r="J716" i="3"/>
  <c r="BM716" i="3" s="1"/>
  <c r="K716" i="3"/>
  <c r="J717" i="3"/>
  <c r="BM717" i="3" s="1"/>
  <c r="K717" i="3"/>
  <c r="J718" i="3"/>
  <c r="BM718" i="3" s="1"/>
  <c r="K718" i="3"/>
  <c r="J719" i="3"/>
  <c r="K719" i="3"/>
  <c r="J720" i="3"/>
  <c r="BM720" i="3" s="1"/>
  <c r="K720" i="3"/>
  <c r="J721" i="3"/>
  <c r="BM721" i="3" s="1"/>
  <c r="K721" i="3"/>
  <c r="J722" i="3"/>
  <c r="K722" i="3"/>
  <c r="J723" i="3"/>
  <c r="BM723" i="3" s="1"/>
  <c r="K723" i="3"/>
  <c r="J724" i="3"/>
  <c r="K724" i="3"/>
  <c r="J725" i="3"/>
  <c r="BM725" i="3" s="1"/>
  <c r="K725" i="3"/>
  <c r="J726" i="3"/>
  <c r="K726" i="3"/>
  <c r="J727" i="3"/>
  <c r="BM727" i="3" s="1"/>
  <c r="K727" i="3"/>
  <c r="J728" i="3"/>
  <c r="BM728" i="3" s="1"/>
  <c r="K728" i="3"/>
  <c r="J729" i="3"/>
  <c r="BM729" i="3" s="1"/>
  <c r="K729" i="3"/>
  <c r="J730" i="3"/>
  <c r="K730" i="3"/>
  <c r="J731" i="3"/>
  <c r="BM731" i="3" s="1"/>
  <c r="K731" i="3"/>
  <c r="J732" i="3"/>
  <c r="BM732" i="3" s="1"/>
  <c r="K732" i="3"/>
  <c r="J733" i="3"/>
  <c r="BM733" i="3" s="1"/>
  <c r="K733" i="3"/>
  <c r="J734" i="3"/>
  <c r="BM734" i="3" s="1"/>
  <c r="K734" i="3"/>
  <c r="J735" i="3"/>
  <c r="BM735" i="3" s="1"/>
  <c r="K735" i="3"/>
  <c r="J736" i="3"/>
  <c r="BM736" i="3" s="1"/>
  <c r="K736" i="3"/>
  <c r="J737" i="3"/>
  <c r="BM737" i="3" s="1"/>
  <c r="K737" i="3"/>
  <c r="J738" i="3"/>
  <c r="BM738" i="3" s="1"/>
  <c r="K738" i="3"/>
  <c r="J739" i="3"/>
  <c r="BM739" i="3" s="1"/>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BM749" i="3" s="1"/>
  <c r="K749" i="3"/>
  <c r="J750" i="3"/>
  <c r="BM750" i="3" s="1"/>
  <c r="K750" i="3"/>
  <c r="J751" i="3"/>
  <c r="BM751" i="3" s="1"/>
  <c r="K751" i="3"/>
  <c r="J752" i="3"/>
  <c r="BM752" i="3" s="1"/>
  <c r="K752" i="3"/>
  <c r="J753" i="3"/>
  <c r="K753" i="3"/>
  <c r="J754" i="3"/>
  <c r="BM754" i="3" s="1"/>
  <c r="K754" i="3"/>
  <c r="J755" i="3"/>
  <c r="K755" i="3"/>
  <c r="J756" i="3"/>
  <c r="BM756" i="3" s="1"/>
  <c r="K756" i="3"/>
  <c r="J757" i="3"/>
  <c r="BM757" i="3" s="1"/>
  <c r="K757" i="3"/>
  <c r="J758" i="3"/>
  <c r="BM758" i="3" s="1"/>
  <c r="K758" i="3"/>
  <c r="J759" i="3"/>
  <c r="BM759" i="3" s="1"/>
  <c r="K759" i="3"/>
  <c r="J760" i="3"/>
  <c r="BM760" i="3" s="1"/>
  <c r="K760" i="3"/>
  <c r="J762" i="3"/>
  <c r="BM762" i="3" s="1"/>
  <c r="K762" i="3"/>
  <c r="J764" i="3"/>
  <c r="BM764" i="3" s="1"/>
  <c r="K764" i="3"/>
  <c r="J763" i="3"/>
  <c r="K763" i="3"/>
  <c r="J771" i="3"/>
  <c r="BM771" i="3" s="1"/>
  <c r="K771" i="3"/>
  <c r="J765" i="3"/>
  <c r="K765" i="3"/>
  <c r="J766" i="3"/>
  <c r="BM766" i="3" s="1"/>
  <c r="K766" i="3"/>
  <c r="J767" i="3"/>
  <c r="BM767" i="3" s="1"/>
  <c r="K767" i="3"/>
  <c r="J768" i="3"/>
  <c r="BM768" i="3" s="1"/>
  <c r="K768" i="3"/>
  <c r="J769" i="3"/>
  <c r="K769" i="3"/>
  <c r="J770" i="3"/>
  <c r="BM770" i="3" s="1"/>
  <c r="K770" i="3"/>
  <c r="J772" i="3"/>
  <c r="BM772" i="3" s="1"/>
  <c r="K772" i="3"/>
  <c r="J775" i="3"/>
  <c r="BM775" i="3" s="1"/>
  <c r="K775" i="3"/>
  <c r="J773" i="3"/>
  <c r="K773" i="3"/>
  <c r="J774" i="3"/>
  <c r="BM774" i="3" s="1"/>
  <c r="K774" i="3"/>
  <c r="J777" i="3"/>
  <c r="BM777" i="3" s="1"/>
  <c r="K777" i="3"/>
  <c r="J776" i="3"/>
  <c r="BM776" i="3" s="1"/>
  <c r="K776" i="3"/>
  <c r="J780" i="3"/>
  <c r="BM780" i="3" s="1"/>
  <c r="K780" i="3"/>
  <c r="J778" i="3"/>
  <c r="BM778" i="3" s="1"/>
  <c r="K778" i="3"/>
  <c r="J782" i="3"/>
  <c r="BM782" i="3" s="1"/>
  <c r="K782" i="3"/>
  <c r="J783" i="3"/>
  <c r="BM783" i="3" s="1"/>
  <c r="K783" i="3"/>
  <c r="J781" i="3"/>
  <c r="BM781" i="3" s="1"/>
  <c r="K781" i="3"/>
  <c r="J784" i="3"/>
  <c r="BM784" i="3" s="1"/>
  <c r="K784" i="3"/>
  <c r="J789" i="3"/>
  <c r="BM789" i="3" s="1"/>
  <c r="K789" i="3"/>
  <c r="J799" i="3"/>
  <c r="BM799" i="3" s="1"/>
  <c r="K799" i="3"/>
  <c r="J785" i="3"/>
  <c r="BM785" i="3" s="1"/>
  <c r="K785" i="3"/>
  <c r="J786" i="3"/>
  <c r="K786" i="3"/>
  <c r="J787" i="3"/>
  <c r="BM787" i="3" s="1"/>
  <c r="K787" i="3"/>
  <c r="J788" i="3"/>
  <c r="BM788" i="3" s="1"/>
  <c r="K788" i="3"/>
  <c r="J800" i="3"/>
  <c r="BM800" i="3" s="1"/>
  <c r="K800" i="3"/>
  <c r="J790" i="3"/>
  <c r="BM790" i="3" s="1"/>
  <c r="K790" i="3"/>
  <c r="J791" i="3"/>
  <c r="BM791" i="3" s="1"/>
  <c r="K791" i="3"/>
  <c r="J792" i="3"/>
  <c r="BM792" i="3" s="1"/>
  <c r="K792" i="3"/>
  <c r="J793" i="3"/>
  <c r="BM793" i="3" s="1"/>
  <c r="K793" i="3"/>
  <c r="J794" i="3"/>
  <c r="BM794" i="3" s="1"/>
  <c r="K794" i="3"/>
  <c r="J795" i="3"/>
  <c r="BM795" i="3" s="1"/>
  <c r="K795" i="3"/>
  <c r="J796" i="3"/>
  <c r="BM796" i="3" s="1"/>
  <c r="K796" i="3"/>
  <c r="J797" i="3"/>
  <c r="BM797" i="3" s="1"/>
  <c r="K797" i="3"/>
  <c r="BM798" i="3"/>
  <c r="K798" i="3"/>
  <c r="K2" i="3"/>
  <c r="J2" i="3"/>
  <c r="BM2" i="3" s="1"/>
  <c r="I2" i="3"/>
  <c r="E3" i="3"/>
  <c r="E5" i="3"/>
  <c r="E11" i="3"/>
  <c r="E12" i="3"/>
  <c r="E13" i="3"/>
  <c r="E17" i="3"/>
  <c r="E18" i="3"/>
  <c r="E19" i="3"/>
  <c r="E21" i="3"/>
  <c r="E24" i="3"/>
  <c r="E25" i="3"/>
  <c r="E26" i="3"/>
  <c r="E27" i="3"/>
  <c r="E30" i="3"/>
  <c r="E31" i="3"/>
  <c r="E36" i="3"/>
  <c r="E37" i="3"/>
  <c r="E39" i="3"/>
  <c r="E40" i="3"/>
  <c r="E41" i="3"/>
  <c r="E43" i="3"/>
  <c r="E48" i="3"/>
  <c r="E49" i="3"/>
  <c r="E51" i="3"/>
  <c r="E52" i="3"/>
  <c r="E53" i="3"/>
  <c r="E55" i="3"/>
  <c r="E58" i="3"/>
  <c r="E59" i="3"/>
  <c r="E60" i="3"/>
  <c r="E61" i="3"/>
  <c r="E62" i="3"/>
  <c r="E63" i="3"/>
  <c r="E65" i="3"/>
  <c r="E66" i="3"/>
  <c r="E68" i="3"/>
  <c r="E71" i="3"/>
  <c r="E75" i="3"/>
  <c r="E78" i="3"/>
  <c r="E80" i="3"/>
  <c r="E83" i="3"/>
  <c r="E84" i="3"/>
  <c r="E90" i="3"/>
  <c r="E95" i="3"/>
  <c r="E97" i="3"/>
  <c r="E98" i="3"/>
  <c r="E99" i="3"/>
  <c r="E100" i="3"/>
  <c r="E101" i="3"/>
  <c r="E102" i="3"/>
  <c r="E107" i="3"/>
  <c r="E111" i="3"/>
  <c r="E113" i="3"/>
  <c r="E114" i="3"/>
  <c r="E117" i="3"/>
  <c r="E118" i="3"/>
  <c r="E119" i="3"/>
  <c r="E122" i="3"/>
  <c r="E125" i="3"/>
  <c r="E126" i="3"/>
  <c r="E129" i="3"/>
  <c r="E135" i="3"/>
  <c r="E138" i="3"/>
  <c r="E139" i="3"/>
  <c r="E141" i="3"/>
  <c r="E144" i="3"/>
  <c r="E148" i="3"/>
  <c r="E149" i="3"/>
  <c r="E151" i="3"/>
  <c r="E154" i="3"/>
  <c r="E155" i="3"/>
  <c r="E157" i="3"/>
  <c r="E159" i="3"/>
  <c r="E160" i="3"/>
  <c r="E161" i="3"/>
  <c r="E162" i="3"/>
  <c r="E163" i="3"/>
  <c r="E164" i="3"/>
  <c r="E165" i="3"/>
  <c r="E169" i="3"/>
  <c r="E172" i="3"/>
  <c r="E173" i="3"/>
  <c r="E176" i="3"/>
  <c r="E178" i="3"/>
  <c r="E183" i="3"/>
  <c r="E188" i="3"/>
  <c r="E190" i="3"/>
  <c r="E191" i="3"/>
  <c r="E193" i="3"/>
  <c r="E205" i="3"/>
  <c r="E207" i="3"/>
  <c r="E211" i="3"/>
  <c r="E213" i="3"/>
  <c r="E214" i="3"/>
  <c r="E220" i="3"/>
  <c r="E222" i="3"/>
  <c r="E223" i="3"/>
  <c r="E225" i="3"/>
  <c r="E229" i="3"/>
  <c r="E230" i="3"/>
  <c r="E232" i="3"/>
  <c r="E233" i="3"/>
  <c r="E236" i="3"/>
  <c r="E237" i="3"/>
  <c r="E238" i="3"/>
  <c r="E239" i="3"/>
  <c r="E240" i="3"/>
  <c r="E243" i="3"/>
  <c r="E244" i="3"/>
  <c r="E251" i="3"/>
  <c r="E252" i="3"/>
  <c r="E253" i="3"/>
  <c r="E254" i="3"/>
  <c r="E258" i="3"/>
  <c r="E260" i="3"/>
  <c r="E262" i="3"/>
  <c r="E263" i="3"/>
  <c r="E269" i="3"/>
  <c r="E270" i="3"/>
  <c r="E274" i="3"/>
  <c r="E277" i="3"/>
  <c r="E278" i="3"/>
  <c r="E283" i="3"/>
  <c r="E285" i="3"/>
  <c r="E288" i="3"/>
  <c r="E290" i="3"/>
  <c r="E293" i="3"/>
  <c r="E298" i="3"/>
  <c r="E300" i="3"/>
  <c r="E303" i="3"/>
  <c r="E305" i="3"/>
  <c r="E307" i="3"/>
  <c r="E308" i="3"/>
  <c r="E309" i="3"/>
  <c r="E310" i="3"/>
  <c r="E311" i="3"/>
  <c r="E313" i="3"/>
  <c r="E315" i="3"/>
  <c r="E317" i="3"/>
  <c r="E318" i="3"/>
  <c r="E321" i="3"/>
  <c r="E323" i="3"/>
  <c r="E324" i="3"/>
  <c r="E326" i="3"/>
  <c r="E327" i="3"/>
  <c r="E328" i="3"/>
  <c r="E329" i="3"/>
  <c r="E330" i="3"/>
  <c r="E331" i="3"/>
  <c r="E333" i="3"/>
  <c r="E334" i="3"/>
  <c r="E335" i="3"/>
  <c r="E336" i="3"/>
  <c r="E338" i="3"/>
  <c r="E342" i="3"/>
  <c r="E345" i="3"/>
  <c r="E346" i="3"/>
  <c r="E349" i="3"/>
  <c r="E350" i="3"/>
  <c r="E351" i="3"/>
  <c r="E352" i="3"/>
  <c r="E353" i="3"/>
  <c r="E356" i="3"/>
  <c r="E359" i="3"/>
  <c r="E361" i="3"/>
  <c r="E362" i="3"/>
  <c r="E363" i="3"/>
  <c r="E366" i="3"/>
  <c r="E367" i="3"/>
  <c r="E369" i="3"/>
  <c r="E370" i="3"/>
  <c r="E371" i="3"/>
  <c r="E372" i="3"/>
  <c r="E373" i="3"/>
  <c r="E374" i="3"/>
  <c r="E375" i="3"/>
  <c r="E376" i="3"/>
  <c r="E377" i="3"/>
  <c r="E378" i="3"/>
  <c r="E379" i="3"/>
  <c r="E380" i="3"/>
  <c r="E381" i="3"/>
  <c r="E383" i="3"/>
  <c r="E385" i="3"/>
  <c r="E387" i="3"/>
  <c r="E390" i="3"/>
  <c r="E392" i="3"/>
  <c r="E393" i="3"/>
  <c r="E394" i="3"/>
  <c r="E395" i="3"/>
  <c r="E396" i="3"/>
  <c r="E397" i="3"/>
  <c r="E399" i="3"/>
  <c r="E400" i="3"/>
  <c r="E401" i="3"/>
  <c r="E402" i="3"/>
  <c r="E404" i="3"/>
  <c r="E405" i="3"/>
  <c r="E406" i="3"/>
  <c r="E407" i="3"/>
  <c r="E410" i="3"/>
  <c r="E412" i="3"/>
  <c r="E414" i="3"/>
  <c r="E416" i="3"/>
  <c r="E419" i="3"/>
  <c r="E421" i="3"/>
  <c r="E422" i="3"/>
  <c r="E423" i="3"/>
  <c r="E424" i="3"/>
  <c r="E425" i="3"/>
  <c r="E427" i="3"/>
  <c r="E428" i="3"/>
  <c r="E429" i="3"/>
  <c r="E430" i="3"/>
  <c r="E433" i="3"/>
  <c r="E434" i="3"/>
  <c r="E436" i="3"/>
  <c r="E438" i="3"/>
  <c r="E439" i="3"/>
  <c r="E441" i="3"/>
  <c r="E442" i="3"/>
  <c r="E444" i="3"/>
  <c r="E445" i="3"/>
  <c r="E447" i="3"/>
  <c r="E450" i="3"/>
  <c r="E452" i="3"/>
  <c r="E454" i="3"/>
  <c r="E459" i="3"/>
  <c r="E463" i="3"/>
  <c r="E465" i="3"/>
  <c r="E466" i="3"/>
  <c r="E468" i="3"/>
  <c r="E470" i="3"/>
  <c r="E472" i="3"/>
  <c r="E475" i="3"/>
  <c r="E476" i="3"/>
  <c r="E477" i="3"/>
  <c r="E478" i="3"/>
  <c r="E479" i="3"/>
  <c r="E482" i="3"/>
  <c r="E484" i="3"/>
  <c r="E485" i="3"/>
  <c r="E490" i="3"/>
  <c r="E495" i="3"/>
  <c r="E502" i="3"/>
  <c r="E504" i="3"/>
  <c r="E505" i="3"/>
  <c r="E506" i="3"/>
  <c r="E510" i="3"/>
  <c r="E511" i="3"/>
  <c r="E513" i="3"/>
  <c r="E516" i="3"/>
  <c r="E519" i="3"/>
  <c r="E520" i="3"/>
  <c r="E523" i="3"/>
  <c r="E532" i="3"/>
  <c r="E534" i="3"/>
  <c r="E535" i="3"/>
  <c r="E540" i="3"/>
  <c r="E541" i="3"/>
  <c r="E542" i="3"/>
  <c r="E544" i="3"/>
  <c r="E547" i="3"/>
  <c r="E548" i="3"/>
  <c r="E549" i="3"/>
  <c r="E551" i="3"/>
  <c r="E554" i="3"/>
  <c r="E562" i="3"/>
  <c r="E563" i="3"/>
  <c r="E566" i="3"/>
  <c r="E567" i="3"/>
  <c r="E569" i="3"/>
  <c r="E571" i="3"/>
  <c r="E572" i="3"/>
  <c r="E575" i="3"/>
  <c r="E576" i="3"/>
  <c r="E577" i="3"/>
  <c r="E579" i="3"/>
  <c r="E583" i="3"/>
  <c r="E584" i="3"/>
  <c r="E587" i="3"/>
  <c r="E588" i="3"/>
  <c r="E593" i="3"/>
  <c r="E595" i="3"/>
  <c r="E596" i="3"/>
  <c r="E609" i="3"/>
  <c r="E612" i="3"/>
  <c r="E613" i="3"/>
  <c r="E617" i="3"/>
  <c r="E620" i="3"/>
  <c r="E621" i="3"/>
  <c r="E629" i="3"/>
  <c r="E630" i="3"/>
  <c r="E633" i="3"/>
  <c r="E636" i="3"/>
  <c r="E638" i="3"/>
  <c r="E641" i="3"/>
  <c r="E642" i="3"/>
  <c r="E644" i="3"/>
  <c r="E646" i="3"/>
  <c r="E649" i="3"/>
  <c r="E659" i="3"/>
  <c r="E661" i="3"/>
  <c r="E664" i="3"/>
  <c r="E665" i="3"/>
  <c r="E670" i="3"/>
  <c r="E676" i="3"/>
  <c r="E677" i="3"/>
  <c r="E687" i="3"/>
  <c r="E690" i="3"/>
  <c r="E693" i="3"/>
  <c r="E697" i="3"/>
  <c r="E699" i="3"/>
  <c r="E702" i="3"/>
  <c r="E706" i="3"/>
  <c r="E707" i="3"/>
  <c r="E710" i="3"/>
  <c r="E713" i="3"/>
  <c r="E714" i="3"/>
  <c r="E716" i="3"/>
  <c r="E718" i="3"/>
  <c r="E720" i="3"/>
  <c r="E723" i="3"/>
  <c r="E724" i="3"/>
  <c r="E726" i="3"/>
  <c r="E728" i="3"/>
  <c r="E729" i="3"/>
  <c r="E731" i="3"/>
  <c r="E733" i="3"/>
  <c r="E735" i="3"/>
  <c r="E736" i="3"/>
  <c r="E737" i="3"/>
  <c r="E738" i="3"/>
  <c r="E739" i="3"/>
  <c r="E741" i="3"/>
  <c r="E743" i="3"/>
  <c r="E746" i="3"/>
  <c r="E748" i="3"/>
  <c r="E749" i="3"/>
  <c r="E750" i="3"/>
  <c r="E752" i="3"/>
  <c r="E753" i="3"/>
  <c r="E756" i="3"/>
  <c r="E757" i="3"/>
  <c r="E766" i="3"/>
  <c r="E767" i="3"/>
  <c r="E768" i="3"/>
  <c r="E770" i="3"/>
  <c r="E774" i="3"/>
  <c r="E776" i="3"/>
  <c r="E785" i="3"/>
  <c r="E791" i="3"/>
  <c r="E793" i="3"/>
  <c r="E794" i="3"/>
  <c r="E796" i="3"/>
  <c r="E797" i="3"/>
  <c r="E798" i="3"/>
  <c r="D3" i="3"/>
  <c r="D4" i="3"/>
  <c r="D5" i="3"/>
  <c r="D8" i="3"/>
  <c r="D11" i="3"/>
  <c r="D12" i="3"/>
  <c r="D13" i="3"/>
  <c r="D14" i="3"/>
  <c r="D17" i="3"/>
  <c r="D18" i="3"/>
  <c r="D19" i="3"/>
  <c r="D20" i="3"/>
  <c r="D21" i="3"/>
  <c r="D24" i="3"/>
  <c r="D25" i="3"/>
  <c r="D26" i="3"/>
  <c r="D27" i="3"/>
  <c r="D30" i="3"/>
  <c r="D31" i="3"/>
  <c r="D35" i="3"/>
  <c r="D36" i="3"/>
  <c r="D37" i="3"/>
  <c r="D39" i="3"/>
  <c r="D40" i="3"/>
  <c r="D41" i="3"/>
  <c r="D42" i="3"/>
  <c r="D43" i="3"/>
  <c r="D45" i="3"/>
  <c r="D46" i="3"/>
  <c r="D47" i="3"/>
  <c r="D48" i="3"/>
  <c r="D49" i="3"/>
  <c r="D50" i="3"/>
  <c r="D51" i="3"/>
  <c r="D52" i="3"/>
  <c r="D53" i="3"/>
  <c r="D54" i="3"/>
  <c r="D55" i="3"/>
  <c r="D56" i="3"/>
  <c r="D58" i="3"/>
  <c r="D59" i="3"/>
  <c r="D60" i="3"/>
  <c r="D61" i="3"/>
  <c r="D62" i="3"/>
  <c r="D63" i="3"/>
  <c r="D64" i="3"/>
  <c r="D65" i="3"/>
  <c r="D66" i="3"/>
  <c r="D67" i="3"/>
  <c r="D68" i="3"/>
  <c r="D69" i="3"/>
  <c r="D71" i="3"/>
  <c r="D73" i="3"/>
  <c r="D75" i="3"/>
  <c r="D76" i="3"/>
  <c r="D78" i="3"/>
  <c r="D79" i="3"/>
  <c r="D80" i="3"/>
  <c r="D81" i="3"/>
  <c r="D83" i="3"/>
  <c r="D84" i="3"/>
  <c r="D87" i="3"/>
  <c r="D88" i="3"/>
  <c r="D90" i="3"/>
  <c r="D95" i="3"/>
  <c r="D96" i="3"/>
  <c r="D97" i="3"/>
  <c r="D98" i="3"/>
  <c r="D99" i="3"/>
  <c r="D100" i="3"/>
  <c r="D101" i="3"/>
  <c r="D102" i="3"/>
  <c r="D106" i="3"/>
  <c r="D107" i="3"/>
  <c r="D109" i="3"/>
  <c r="D110" i="3"/>
  <c r="D111" i="3"/>
  <c r="D112" i="3"/>
  <c r="D113" i="3"/>
  <c r="D114" i="3"/>
  <c r="D117" i="3"/>
  <c r="D118" i="3"/>
  <c r="D119" i="3"/>
  <c r="D122" i="3"/>
  <c r="D124" i="3"/>
  <c r="D125" i="3"/>
  <c r="D126" i="3"/>
  <c r="D127" i="3"/>
  <c r="D128" i="3"/>
  <c r="D129" i="3"/>
  <c r="D130" i="3"/>
  <c r="D131" i="3"/>
  <c r="D132" i="3"/>
  <c r="D135" i="3"/>
  <c r="D136" i="3"/>
  <c r="D137" i="3"/>
  <c r="D138" i="3"/>
  <c r="D139" i="3"/>
  <c r="D140" i="3"/>
  <c r="D142" i="3"/>
  <c r="D144" i="3"/>
  <c r="D146" i="3"/>
  <c r="D147" i="3"/>
  <c r="D148" i="3"/>
  <c r="D149" i="3"/>
  <c r="D151" i="3"/>
  <c r="D154" i="3"/>
  <c r="D155" i="3"/>
  <c r="D157" i="3"/>
  <c r="D159" i="3"/>
  <c r="D160" i="3"/>
  <c r="D161" i="3"/>
  <c r="D162" i="3"/>
  <c r="D163" i="3"/>
  <c r="D164" i="3"/>
  <c r="D165" i="3"/>
  <c r="D166" i="3"/>
  <c r="D167" i="3"/>
  <c r="D169" i="3"/>
  <c r="D171" i="3"/>
  <c r="D172" i="3"/>
  <c r="D173" i="3"/>
  <c r="D176" i="3"/>
  <c r="D178" i="3"/>
  <c r="D179" i="3"/>
  <c r="D181" i="3"/>
  <c r="D183" i="3"/>
  <c r="D184" i="3"/>
  <c r="D185" i="3"/>
  <c r="D188" i="3"/>
  <c r="D190" i="3"/>
  <c r="D191" i="3"/>
  <c r="D192" i="3"/>
  <c r="D193" i="3"/>
  <c r="D195" i="3"/>
  <c r="D196" i="3"/>
  <c r="D198" i="3"/>
  <c r="D199" i="3"/>
  <c r="D200" i="3"/>
  <c r="D202" i="3"/>
  <c r="D203" i="3"/>
  <c r="D205" i="3"/>
  <c r="D207" i="3"/>
  <c r="D208" i="3"/>
  <c r="D211" i="3"/>
  <c r="D213" i="3"/>
  <c r="D214" i="3"/>
  <c r="D215" i="3"/>
  <c r="D219" i="3"/>
  <c r="D220" i="3"/>
  <c r="D222" i="3"/>
  <c r="D223" i="3"/>
  <c r="D225" i="3"/>
  <c r="D227" i="3"/>
  <c r="D228" i="3"/>
  <c r="D229" i="3"/>
  <c r="D230" i="3"/>
  <c r="D231" i="3"/>
  <c r="D232" i="3"/>
  <c r="D233" i="3"/>
  <c r="D235" i="3"/>
  <c r="D236" i="3"/>
  <c r="D237" i="3"/>
  <c r="D238" i="3"/>
  <c r="D239" i="3"/>
  <c r="D240" i="3"/>
  <c r="D242" i="3"/>
  <c r="D243" i="3"/>
  <c r="D244" i="3"/>
  <c r="D246" i="3"/>
  <c r="D247" i="3"/>
  <c r="D248" i="3"/>
  <c r="D249" i="3"/>
  <c r="D250" i="3"/>
  <c r="D251" i="3"/>
  <c r="D252" i="3"/>
  <c r="D253" i="3"/>
  <c r="D254" i="3"/>
  <c r="D255" i="3"/>
  <c r="D257" i="3"/>
  <c r="D258" i="3"/>
  <c r="D259" i="3"/>
  <c r="D260" i="3"/>
  <c r="D261" i="3"/>
  <c r="D262" i="3"/>
  <c r="D263" i="3"/>
  <c r="D267" i="3"/>
  <c r="D268" i="3"/>
  <c r="D269" i="3"/>
  <c r="D270" i="3"/>
  <c r="D272" i="3"/>
  <c r="D274" i="3"/>
  <c r="D275" i="3"/>
  <c r="D276" i="3"/>
  <c r="D277" i="3"/>
  <c r="D283" i="3"/>
  <c r="D285" i="3"/>
  <c r="D286" i="3"/>
  <c r="D287" i="3"/>
  <c r="D288" i="3"/>
  <c r="D290" i="3"/>
  <c r="D291" i="3"/>
  <c r="D293" i="3"/>
  <c r="D296" i="3"/>
  <c r="D297" i="3"/>
  <c r="D298" i="3"/>
  <c r="D300" i="3"/>
  <c r="D302" i="3"/>
  <c r="D303" i="3"/>
  <c r="D304" i="3"/>
  <c r="D305" i="3"/>
  <c r="D307" i="3"/>
  <c r="D308" i="3"/>
  <c r="D309" i="3"/>
  <c r="D310" i="3"/>
  <c r="D311" i="3"/>
  <c r="D313" i="3"/>
  <c r="D314" i="3"/>
  <c r="D315" i="3"/>
  <c r="D317" i="3"/>
  <c r="D318" i="3"/>
  <c r="D320" i="3"/>
  <c r="D321" i="3"/>
  <c r="D323" i="3"/>
  <c r="D324" i="3"/>
  <c r="D326" i="3"/>
  <c r="D327" i="3"/>
  <c r="D328" i="3"/>
  <c r="D329" i="3"/>
  <c r="D330" i="3"/>
  <c r="D331" i="3"/>
  <c r="D333" i="3"/>
  <c r="D334" i="3"/>
  <c r="D335" i="3"/>
  <c r="D336" i="3"/>
  <c r="D338" i="3"/>
  <c r="D341" i="3"/>
  <c r="D342" i="3"/>
  <c r="D343" i="3"/>
  <c r="D345" i="3"/>
  <c r="D346" i="3"/>
  <c r="D349" i="3"/>
  <c r="D350" i="3"/>
  <c r="D351" i="3"/>
  <c r="D352" i="3"/>
  <c r="D353" i="3"/>
  <c r="D356" i="3"/>
  <c r="D359" i="3"/>
  <c r="D361" i="3"/>
  <c r="D362" i="3"/>
  <c r="D363" i="3"/>
  <c r="D366" i="3"/>
  <c r="D367" i="3"/>
  <c r="D369" i="3"/>
  <c r="D370" i="3"/>
  <c r="D371" i="3"/>
  <c r="D372" i="3"/>
  <c r="D373" i="3"/>
  <c r="D374" i="3"/>
  <c r="D375" i="3"/>
  <c r="D376" i="3"/>
  <c r="D377" i="3"/>
  <c r="D378" i="3"/>
  <c r="D379" i="3"/>
  <c r="D380" i="3"/>
  <c r="D381" i="3"/>
  <c r="D383" i="3"/>
  <c r="D385" i="3"/>
  <c r="D387" i="3"/>
  <c r="D388" i="3"/>
  <c r="D390" i="3"/>
  <c r="D392" i="3"/>
  <c r="D393" i="3"/>
  <c r="D394" i="3"/>
  <c r="D395" i="3"/>
  <c r="D396" i="3"/>
  <c r="D397" i="3"/>
  <c r="D399" i="3"/>
  <c r="D400" i="3"/>
  <c r="D401" i="3"/>
  <c r="D402" i="3"/>
  <c r="D403" i="3"/>
  <c r="D404" i="3"/>
  <c r="D405" i="3"/>
  <c r="D406" i="3"/>
  <c r="D407" i="3"/>
  <c r="D410" i="3"/>
  <c r="D412" i="3"/>
  <c r="D414" i="3"/>
  <c r="D419" i="3"/>
  <c r="D421" i="3"/>
  <c r="D422" i="3"/>
  <c r="D423" i="3"/>
  <c r="D424" i="3"/>
  <c r="D425" i="3"/>
  <c r="D426" i="3"/>
  <c r="D427" i="3"/>
  <c r="D428" i="3"/>
  <c r="D429" i="3"/>
  <c r="D430" i="3"/>
  <c r="D433" i="3"/>
  <c r="D434" i="3"/>
  <c r="D435" i="3"/>
  <c r="D436" i="3"/>
  <c r="D438" i="3"/>
  <c r="D439" i="3"/>
  <c r="D440" i="3"/>
  <c r="D441" i="3"/>
  <c r="D442" i="3"/>
  <c r="D444" i="3"/>
  <c r="D445" i="3"/>
  <c r="D447" i="3"/>
  <c r="D450" i="3"/>
  <c r="D452" i="3"/>
  <c r="D454" i="3"/>
  <c r="D455" i="3"/>
  <c r="D459" i="3"/>
  <c r="D462" i="3"/>
  <c r="D463" i="3"/>
  <c r="D464" i="3"/>
  <c r="D465" i="3"/>
  <c r="D466" i="3"/>
  <c r="D467" i="3"/>
  <c r="D468" i="3"/>
  <c r="D469" i="3"/>
  <c r="D470" i="3"/>
  <c r="D471" i="3"/>
  <c r="D472" i="3"/>
  <c r="D473" i="3"/>
  <c r="D474" i="3"/>
  <c r="D475" i="3"/>
  <c r="D476" i="3"/>
  <c r="D477" i="3"/>
  <c r="D478" i="3"/>
  <c r="D479" i="3"/>
  <c r="D481" i="3"/>
  <c r="D482" i="3"/>
  <c r="D483" i="3"/>
  <c r="D484" i="3"/>
  <c r="D485" i="3"/>
  <c r="D486" i="3"/>
  <c r="D487" i="3"/>
  <c r="D488" i="3"/>
  <c r="D490" i="3"/>
  <c r="D493" i="3"/>
  <c r="D494" i="3"/>
  <c r="D495" i="3"/>
  <c r="D496" i="3"/>
  <c r="D497" i="3"/>
  <c r="D498" i="3"/>
  <c r="D501" i="3"/>
  <c r="D502" i="3"/>
  <c r="D504" i="3"/>
  <c r="D505" i="3"/>
  <c r="D506" i="3"/>
  <c r="D508" i="3"/>
  <c r="D511" i="3"/>
  <c r="D513" i="3"/>
  <c r="D514" i="3"/>
  <c r="D516" i="3"/>
  <c r="D518" i="3"/>
  <c r="D519" i="3"/>
  <c r="D520" i="3"/>
  <c r="D523" i="3"/>
  <c r="D525" i="3"/>
  <c r="D526" i="3"/>
  <c r="D527" i="3"/>
  <c r="D528" i="3"/>
  <c r="D530" i="3"/>
  <c r="D532" i="3"/>
  <c r="D533" i="3"/>
  <c r="D534" i="3"/>
  <c r="D535" i="3"/>
  <c r="D537" i="3"/>
  <c r="D538" i="3"/>
  <c r="D539" i="3"/>
  <c r="D540" i="3"/>
  <c r="D541" i="3"/>
  <c r="D542" i="3"/>
  <c r="D544" i="3"/>
  <c r="D545" i="3"/>
  <c r="D546" i="3"/>
  <c r="D547" i="3"/>
  <c r="D548" i="3"/>
  <c r="D549" i="3"/>
  <c r="D550" i="3"/>
  <c r="D551" i="3"/>
  <c r="D553" i="3"/>
  <c r="D554" i="3"/>
  <c r="D557" i="3"/>
  <c r="D561" i="3"/>
  <c r="D562" i="3"/>
  <c r="D563" i="3"/>
  <c r="D566" i="3"/>
  <c r="D567" i="3"/>
  <c r="D568" i="3"/>
  <c r="D569" i="3"/>
  <c r="D571" i="3"/>
  <c r="D572" i="3"/>
  <c r="D573" i="3"/>
  <c r="D574" i="3"/>
  <c r="D575" i="3"/>
  <c r="D576" i="3"/>
  <c r="D577" i="3"/>
  <c r="D578" i="3"/>
  <c r="D579" i="3"/>
  <c r="D580" i="3"/>
  <c r="D582" i="3"/>
  <c r="D583" i="3"/>
  <c r="D584" i="3"/>
  <c r="D586" i="3"/>
  <c r="D587" i="3"/>
  <c r="D588" i="3"/>
  <c r="D589" i="3"/>
  <c r="D591" i="3"/>
  <c r="D593" i="3"/>
  <c r="D594" i="3"/>
  <c r="D595" i="3"/>
  <c r="D596" i="3"/>
  <c r="D597" i="3"/>
  <c r="D598" i="3"/>
  <c r="D599" i="3"/>
  <c r="D600" i="3"/>
  <c r="D601" i="3"/>
  <c r="D602" i="3"/>
  <c r="D604" i="3"/>
  <c r="D606" i="3"/>
  <c r="D608" i="3"/>
  <c r="D609" i="3"/>
  <c r="D611" i="3"/>
  <c r="D612" i="3"/>
  <c r="D613" i="3"/>
  <c r="D614" i="3"/>
  <c r="D617" i="3"/>
  <c r="D619" i="3"/>
  <c r="D620" i="3"/>
  <c r="D621" i="3"/>
  <c r="D622" i="3"/>
  <c r="D625" i="3"/>
  <c r="D629" i="3"/>
  <c r="D630" i="3"/>
  <c r="D631" i="3"/>
  <c r="D633" i="3"/>
  <c r="D635" i="3"/>
  <c r="D636" i="3"/>
  <c r="D637" i="3"/>
  <c r="D638" i="3"/>
  <c r="D640" i="3"/>
  <c r="D641" i="3"/>
  <c r="D642" i="3"/>
  <c r="D643" i="3"/>
  <c r="D644" i="3"/>
  <c r="D646" i="3"/>
  <c r="D647" i="3"/>
  <c r="D649" i="3"/>
  <c r="D651" i="3"/>
  <c r="D652" i="3"/>
  <c r="D654" i="3"/>
  <c r="D655" i="3"/>
  <c r="D656" i="3"/>
  <c r="D657" i="3"/>
  <c r="D659" i="3"/>
  <c r="D660" i="3"/>
  <c r="D661" i="3"/>
  <c r="D664" i="3"/>
  <c r="D665" i="3"/>
  <c r="D667" i="3"/>
  <c r="D668" i="3"/>
  <c r="D670" i="3"/>
  <c r="D671" i="3"/>
  <c r="D674" i="3"/>
  <c r="D676" i="3"/>
  <c r="D677" i="3"/>
  <c r="D678" i="3"/>
  <c r="D679" i="3"/>
  <c r="D682" i="3"/>
  <c r="D684" i="3"/>
  <c r="D687" i="3"/>
  <c r="D688" i="3"/>
  <c r="D689" i="3"/>
  <c r="D690" i="3"/>
  <c r="D691" i="3"/>
  <c r="D693" i="3"/>
  <c r="D695" i="3"/>
  <c r="D696" i="3"/>
  <c r="D697" i="3"/>
  <c r="D698" i="3"/>
  <c r="D699" i="3"/>
  <c r="D700" i="3"/>
  <c r="D702" i="3"/>
  <c r="D705" i="3"/>
  <c r="D706" i="3"/>
  <c r="D707" i="3"/>
  <c r="D710" i="3"/>
  <c r="D712" i="3"/>
  <c r="D713" i="3"/>
  <c r="D714" i="3"/>
  <c r="D715" i="3"/>
  <c r="D716" i="3"/>
  <c r="D718" i="3"/>
  <c r="D719" i="3"/>
  <c r="D720" i="3"/>
  <c r="D722" i="3"/>
  <c r="D723" i="3"/>
  <c r="D724" i="3"/>
  <c r="D726" i="3"/>
  <c r="D727" i="3"/>
  <c r="D728" i="3"/>
  <c r="D729" i="3"/>
  <c r="D730" i="3"/>
  <c r="D731" i="3"/>
  <c r="D733" i="3"/>
  <c r="D734" i="3"/>
  <c r="D735" i="3"/>
  <c r="D736" i="3"/>
  <c r="D737" i="3"/>
  <c r="D738" i="3"/>
  <c r="D739" i="3"/>
  <c r="D740" i="3"/>
  <c r="D741" i="3"/>
  <c r="D743" i="3"/>
  <c r="D744" i="3"/>
  <c r="D745" i="3"/>
  <c r="D746" i="3"/>
  <c r="D747" i="3"/>
  <c r="D748" i="3"/>
  <c r="D749" i="3"/>
  <c r="D750" i="3"/>
  <c r="D752" i="3"/>
  <c r="D753" i="3"/>
  <c r="D756" i="3"/>
  <c r="D757" i="3"/>
  <c r="D760" i="3"/>
  <c r="C14" i="3"/>
  <c r="C17" i="3"/>
  <c r="C18" i="3"/>
  <c r="C19" i="3"/>
  <c r="C20" i="3"/>
  <c r="C21" i="3"/>
  <c r="C22" i="3"/>
  <c r="C24" i="3"/>
  <c r="C25" i="3"/>
  <c r="C26" i="3"/>
  <c r="C27" i="3"/>
  <c r="C30" i="3"/>
  <c r="C31" i="3"/>
  <c r="C35" i="3"/>
  <c r="C36" i="3"/>
  <c r="C37" i="3"/>
  <c r="C39" i="3"/>
  <c r="C40" i="3"/>
  <c r="C41" i="3"/>
  <c r="C42" i="3"/>
  <c r="C43" i="3"/>
  <c r="C45" i="3"/>
  <c r="C46" i="3"/>
  <c r="C47" i="3"/>
  <c r="C48" i="3"/>
  <c r="C49" i="3"/>
  <c r="C50" i="3"/>
  <c r="C51" i="3"/>
  <c r="C52" i="3"/>
  <c r="C53" i="3"/>
  <c r="C54" i="3"/>
  <c r="C55" i="3"/>
  <c r="C56" i="3"/>
  <c r="C57" i="3"/>
  <c r="C59" i="3"/>
  <c r="C60" i="3"/>
  <c r="C61" i="3"/>
  <c r="C62" i="3"/>
  <c r="C63" i="3"/>
  <c r="C64" i="3"/>
  <c r="C65" i="3"/>
  <c r="C66" i="3"/>
  <c r="C67" i="3"/>
  <c r="C68" i="3"/>
  <c r="C69" i="3"/>
  <c r="C70" i="3"/>
  <c r="C71" i="3"/>
  <c r="C72" i="3"/>
  <c r="C73" i="3"/>
  <c r="C75" i="3"/>
  <c r="C76" i="3"/>
  <c r="C79" i="3"/>
  <c r="C80" i="3"/>
  <c r="C81" i="3"/>
  <c r="C83" i="3"/>
  <c r="C84" i="3"/>
  <c r="C87" i="3"/>
  <c r="C88" i="3"/>
  <c r="C90" i="3"/>
  <c r="C95" i="3"/>
  <c r="C96" i="3"/>
  <c r="C97" i="3"/>
  <c r="C98" i="3"/>
  <c r="C99" i="3"/>
  <c r="C100" i="3"/>
  <c r="C101" i="3"/>
  <c r="C102" i="3"/>
  <c r="C106" i="3"/>
  <c r="C107" i="3"/>
  <c r="C109" i="3"/>
  <c r="C110" i="3"/>
  <c r="C111" i="3"/>
  <c r="C112" i="3"/>
  <c r="C113" i="3"/>
  <c r="C114" i="3"/>
  <c r="C117" i="3"/>
  <c r="C118" i="3"/>
  <c r="C119" i="3"/>
  <c r="C122" i="3"/>
  <c r="C124" i="3"/>
  <c r="C125" i="3"/>
  <c r="C126" i="3"/>
  <c r="C127" i="3"/>
  <c r="C128" i="3"/>
  <c r="C129" i="3"/>
  <c r="C130" i="3"/>
  <c r="C131" i="3"/>
  <c r="C132" i="3"/>
  <c r="C135" i="3"/>
  <c r="C136" i="3"/>
  <c r="C137" i="3"/>
  <c r="C138" i="3"/>
  <c r="C139" i="3"/>
  <c r="C140" i="3"/>
  <c r="C142" i="3"/>
  <c r="C144" i="3"/>
  <c r="C146" i="3"/>
  <c r="C147" i="3"/>
  <c r="C148" i="3"/>
  <c r="C149" i="3"/>
  <c r="C150" i="3"/>
  <c r="C151" i="3"/>
  <c r="C154" i="3"/>
  <c r="C155" i="3"/>
  <c r="C157" i="3"/>
  <c r="C158" i="3"/>
  <c r="C159" i="3"/>
  <c r="C160" i="3"/>
  <c r="C161" i="3"/>
  <c r="C162" i="3"/>
  <c r="C163" i="3"/>
  <c r="C164" i="3"/>
  <c r="C165" i="3"/>
  <c r="C166" i="3"/>
  <c r="C167" i="3"/>
  <c r="C169" i="3"/>
  <c r="C171" i="3"/>
  <c r="C172" i="3"/>
  <c r="C173" i="3"/>
  <c r="C176" i="3"/>
  <c r="C177" i="3"/>
  <c r="C178" i="3"/>
  <c r="C179" i="3"/>
  <c r="C181" i="3"/>
  <c r="C183" i="3"/>
  <c r="C184" i="3"/>
  <c r="C185" i="3"/>
  <c r="C188" i="3"/>
  <c r="C190" i="3"/>
  <c r="C191" i="3"/>
  <c r="C192" i="3"/>
  <c r="C193" i="3"/>
  <c r="C195" i="3"/>
  <c r="C196" i="3"/>
  <c r="C198" i="3"/>
  <c r="C199" i="3"/>
  <c r="C200" i="3"/>
  <c r="C202" i="3"/>
  <c r="C203" i="3"/>
  <c r="C205" i="3"/>
  <c r="C207" i="3"/>
  <c r="C208" i="3"/>
  <c r="C210" i="3"/>
  <c r="C211" i="3"/>
  <c r="C213" i="3"/>
  <c r="C214" i="3"/>
  <c r="C219" i="3"/>
  <c r="C220" i="3"/>
  <c r="C222" i="3"/>
  <c r="C223" i="3"/>
  <c r="C225" i="3"/>
  <c r="C227" i="3"/>
  <c r="C228" i="3"/>
  <c r="C229" i="3"/>
  <c r="C230" i="3"/>
  <c r="C231" i="3"/>
  <c r="C232" i="3"/>
  <c r="C233" i="3"/>
  <c r="C235" i="3"/>
  <c r="C237" i="3"/>
  <c r="C238" i="3"/>
  <c r="C239" i="3"/>
  <c r="C240" i="3"/>
  <c r="C242" i="3"/>
  <c r="C243" i="3"/>
  <c r="C244" i="3"/>
  <c r="C246" i="3"/>
  <c r="C247" i="3"/>
  <c r="C248" i="3"/>
  <c r="C249" i="3"/>
  <c r="C250" i="3"/>
  <c r="C251" i="3"/>
  <c r="C252" i="3"/>
  <c r="C253" i="3"/>
  <c r="C254" i="3"/>
  <c r="C255" i="3"/>
  <c r="C257" i="3"/>
  <c r="C258" i="3"/>
  <c r="C259" i="3"/>
  <c r="C260" i="3"/>
  <c r="C261" i="3"/>
  <c r="C262" i="3"/>
  <c r="C263" i="3"/>
  <c r="C267" i="3"/>
  <c r="C268" i="3"/>
  <c r="C269" i="3"/>
  <c r="C270" i="3"/>
  <c r="C272" i="3"/>
  <c r="C274" i="3"/>
  <c r="C275" i="3"/>
  <c r="C276" i="3"/>
  <c r="C277" i="3"/>
  <c r="C283" i="3"/>
  <c r="C285" i="3"/>
  <c r="C286" i="3"/>
  <c r="C288" i="3"/>
  <c r="C290" i="3"/>
  <c r="C291" i="3"/>
  <c r="C293" i="3"/>
  <c r="C296" i="3"/>
  <c r="C297" i="3"/>
  <c r="C298" i="3"/>
  <c r="C300" i="3"/>
  <c r="C302" i="3"/>
  <c r="C303" i="3"/>
  <c r="C304" i="3"/>
  <c r="C305" i="3"/>
  <c r="C307" i="3"/>
  <c r="C308" i="3"/>
  <c r="C309" i="3"/>
  <c r="C310" i="3"/>
  <c r="C311" i="3"/>
  <c r="C313" i="3"/>
  <c r="C314" i="3"/>
  <c r="C315" i="3"/>
  <c r="C317" i="3"/>
  <c r="C318" i="3"/>
  <c r="C320" i="3"/>
  <c r="C321" i="3"/>
  <c r="C323" i="3"/>
  <c r="C324" i="3"/>
  <c r="C326" i="3"/>
  <c r="C327" i="3"/>
  <c r="C328" i="3"/>
  <c r="C329" i="3"/>
  <c r="C330" i="3"/>
  <c r="C331" i="3"/>
  <c r="C333" i="3"/>
  <c r="C334" i="3"/>
  <c r="C335" i="3"/>
  <c r="C336" i="3"/>
  <c r="C338" i="3"/>
  <c r="C341" i="3"/>
  <c r="C342" i="3"/>
  <c r="C343" i="3"/>
  <c r="C345" i="3"/>
  <c r="C346" i="3"/>
  <c r="C349" i="3"/>
  <c r="C350" i="3"/>
  <c r="C351" i="3"/>
  <c r="C352" i="3"/>
  <c r="C353" i="3"/>
  <c r="C356" i="3"/>
  <c r="C359" i="3"/>
  <c r="C361" i="3"/>
  <c r="C362" i="3"/>
  <c r="C363" i="3"/>
  <c r="C366" i="3"/>
  <c r="C367" i="3"/>
  <c r="C369" i="3"/>
  <c r="C370" i="3"/>
  <c r="C371" i="3"/>
  <c r="C372" i="3"/>
  <c r="C373" i="3"/>
  <c r="C374" i="3"/>
  <c r="C375" i="3"/>
  <c r="C376" i="3"/>
  <c r="C377" i="3"/>
  <c r="C378" i="3"/>
  <c r="C379" i="3"/>
  <c r="C380" i="3"/>
  <c r="C381" i="3"/>
  <c r="C383" i="3"/>
  <c r="C385" i="3"/>
  <c r="C387" i="3"/>
  <c r="C388" i="3"/>
  <c r="C390" i="3"/>
  <c r="C392" i="3"/>
  <c r="C393" i="3"/>
  <c r="C394" i="3"/>
  <c r="C395" i="3"/>
  <c r="C396" i="3"/>
  <c r="C397" i="3"/>
  <c r="C399" i="3"/>
  <c r="C400" i="3"/>
  <c r="C401" i="3"/>
  <c r="C402" i="3"/>
  <c r="C403" i="3"/>
  <c r="C404" i="3"/>
  <c r="C405" i="3"/>
  <c r="C406" i="3"/>
  <c r="C407" i="3"/>
  <c r="C410" i="3"/>
  <c r="C412" i="3"/>
  <c r="C414" i="3"/>
  <c r="C419" i="3"/>
  <c r="C421" i="3"/>
  <c r="C422" i="3"/>
  <c r="C423" i="3"/>
  <c r="C424" i="3"/>
  <c r="C425" i="3"/>
  <c r="C426" i="3"/>
  <c r="C427" i="3"/>
  <c r="C428" i="3"/>
  <c r="C429" i="3"/>
  <c r="C430" i="3"/>
  <c r="C433" i="3"/>
  <c r="C434" i="3"/>
  <c r="C435" i="3"/>
  <c r="C436" i="3"/>
  <c r="C438" i="3"/>
  <c r="C439" i="3"/>
  <c r="C440" i="3"/>
  <c r="C441" i="3"/>
  <c r="C442" i="3"/>
  <c r="C444" i="3"/>
  <c r="C445" i="3"/>
  <c r="C447" i="3"/>
  <c r="C450" i="3"/>
  <c r="C452" i="3"/>
  <c r="C454" i="3"/>
  <c r="C455" i="3"/>
  <c r="C459" i="3"/>
  <c r="C462" i="3"/>
  <c r="C463" i="3"/>
  <c r="C464" i="3"/>
  <c r="C465" i="3"/>
  <c r="C466" i="3"/>
  <c r="C467" i="3"/>
  <c r="C468" i="3"/>
  <c r="C469" i="3"/>
  <c r="C470" i="3"/>
  <c r="C471" i="3"/>
  <c r="C472" i="3"/>
  <c r="C473" i="3"/>
  <c r="C474" i="3"/>
  <c r="C475" i="3"/>
  <c r="C476" i="3"/>
  <c r="C477" i="3"/>
  <c r="C478" i="3"/>
  <c r="C479" i="3"/>
  <c r="C481" i="3"/>
  <c r="C482" i="3"/>
  <c r="C483" i="3"/>
  <c r="C484" i="3"/>
  <c r="C485" i="3"/>
  <c r="C486" i="3"/>
  <c r="C487" i="3"/>
  <c r="C488" i="3"/>
  <c r="C490" i="3"/>
  <c r="C493" i="3"/>
  <c r="C494" i="3"/>
  <c r="C495" i="3"/>
  <c r="C496" i="3"/>
  <c r="C497" i="3"/>
  <c r="C498" i="3"/>
  <c r="C501" i="3"/>
  <c r="C502" i="3"/>
  <c r="C504" i="3"/>
  <c r="C505" i="3"/>
  <c r="C506" i="3"/>
  <c r="C508" i="3"/>
  <c r="C511" i="3"/>
  <c r="C513" i="3"/>
  <c r="C514" i="3"/>
  <c r="C516" i="3"/>
  <c r="C518" i="3"/>
  <c r="C519" i="3"/>
  <c r="C520" i="3"/>
  <c r="C522" i="3"/>
  <c r="C523" i="3"/>
  <c r="C525" i="3"/>
  <c r="C526" i="3"/>
  <c r="C527" i="3"/>
  <c r="C528" i="3"/>
  <c r="C530" i="3"/>
  <c r="C532" i="3"/>
  <c r="C533" i="3"/>
  <c r="C534" i="3"/>
  <c r="C535" i="3"/>
  <c r="C537" i="3"/>
  <c r="C538" i="3"/>
  <c r="C539" i="3"/>
  <c r="C540" i="3"/>
  <c r="C541" i="3"/>
  <c r="C542" i="3"/>
  <c r="C544" i="3"/>
  <c r="C545" i="3"/>
  <c r="C546" i="3"/>
  <c r="C547" i="3"/>
  <c r="C548" i="3"/>
  <c r="C549" i="3"/>
  <c r="C550" i="3"/>
  <c r="C551" i="3"/>
  <c r="C553" i="3"/>
  <c r="C554" i="3"/>
  <c r="C557" i="3"/>
  <c r="C561" i="3"/>
  <c r="C562" i="3"/>
  <c r="C563" i="3"/>
  <c r="C566" i="3"/>
  <c r="C567" i="3"/>
  <c r="C568" i="3"/>
  <c r="C569" i="3"/>
  <c r="C571" i="3"/>
  <c r="C572" i="3"/>
  <c r="C573" i="3"/>
  <c r="C574" i="3"/>
  <c r="C575" i="3"/>
  <c r="C576" i="3"/>
  <c r="C577" i="3"/>
  <c r="C578" i="3"/>
  <c r="C579" i="3"/>
  <c r="C580" i="3"/>
  <c r="C582" i="3"/>
  <c r="C583" i="3"/>
  <c r="C584" i="3"/>
  <c r="C586" i="3"/>
  <c r="C587" i="3"/>
  <c r="C588" i="3"/>
  <c r="C589" i="3"/>
  <c r="C591" i="3"/>
  <c r="C593" i="3"/>
  <c r="C594" i="3"/>
  <c r="C595" i="3"/>
  <c r="C596" i="3"/>
  <c r="C597" i="3"/>
  <c r="C598" i="3"/>
  <c r="C599" i="3"/>
  <c r="C600" i="3"/>
  <c r="C601" i="3"/>
  <c r="C602" i="3"/>
  <c r="C604" i="3"/>
  <c r="C606" i="3"/>
  <c r="C608" i="3"/>
  <c r="C609" i="3"/>
  <c r="C611" i="3"/>
  <c r="C612" i="3"/>
  <c r="C613" i="3"/>
  <c r="C614" i="3"/>
  <c r="C617" i="3"/>
  <c r="C619" i="3"/>
  <c r="C620" i="3"/>
  <c r="C622" i="3"/>
  <c r="C625" i="3"/>
  <c r="C629" i="3"/>
  <c r="C630" i="3"/>
  <c r="C631" i="3"/>
  <c r="C633" i="3"/>
  <c r="C635" i="3"/>
  <c r="C636" i="3"/>
  <c r="C637" i="3"/>
  <c r="C638" i="3"/>
  <c r="C640" i="3"/>
  <c r="C641" i="3"/>
  <c r="C642" i="3"/>
  <c r="C643" i="3"/>
  <c r="C644" i="3"/>
  <c r="C646" i="3"/>
  <c r="C647" i="3"/>
  <c r="C649" i="3"/>
  <c r="C651" i="3"/>
  <c r="C652" i="3"/>
  <c r="C654" i="3"/>
  <c r="C655" i="3"/>
  <c r="C656" i="3"/>
  <c r="C657" i="3"/>
  <c r="C659" i="3"/>
  <c r="C660" i="3"/>
  <c r="C661" i="3"/>
  <c r="C664" i="3"/>
  <c r="C665" i="3"/>
  <c r="C667" i="3"/>
  <c r="C668" i="3"/>
  <c r="C670" i="3"/>
  <c r="C671" i="3"/>
  <c r="C674" i="3"/>
  <c r="C676" i="3"/>
  <c r="C677" i="3"/>
  <c r="C678" i="3"/>
  <c r="C679" i="3"/>
  <c r="C682" i="3"/>
  <c r="C684" i="3"/>
  <c r="C687" i="3"/>
  <c r="C688" i="3"/>
  <c r="C689" i="3"/>
  <c r="C690" i="3"/>
  <c r="C691" i="3"/>
  <c r="C693" i="3"/>
  <c r="C694" i="3"/>
  <c r="C695" i="3"/>
  <c r="C696" i="3"/>
  <c r="C697" i="3"/>
  <c r="C698" i="3"/>
  <c r="C699" i="3"/>
  <c r="C700" i="3"/>
  <c r="C702" i="3"/>
  <c r="C705" i="3"/>
  <c r="C706" i="3"/>
  <c r="C707" i="3"/>
  <c r="C710" i="3"/>
  <c r="C712" i="3"/>
  <c r="C713" i="3"/>
  <c r="C714" i="3"/>
  <c r="C715" i="3"/>
  <c r="C716" i="3"/>
  <c r="C718" i="3"/>
  <c r="C719" i="3"/>
  <c r="C720" i="3"/>
  <c r="C722" i="3"/>
  <c r="C723" i="3"/>
  <c r="C724" i="3"/>
  <c r="C726" i="3"/>
  <c r="C727" i="3"/>
  <c r="C728" i="3"/>
  <c r="C729" i="3"/>
  <c r="C730" i="3"/>
  <c r="C731" i="3"/>
  <c r="C733" i="3"/>
  <c r="C734" i="3"/>
  <c r="C735" i="3"/>
  <c r="C736" i="3"/>
  <c r="C737" i="3"/>
  <c r="C738" i="3"/>
  <c r="C739" i="3"/>
  <c r="C740" i="3"/>
  <c r="C741" i="3"/>
  <c r="C743" i="3"/>
  <c r="C744" i="3"/>
  <c r="C745" i="3"/>
  <c r="C746" i="3"/>
  <c r="C747" i="3"/>
  <c r="C748" i="3"/>
  <c r="C749" i="3"/>
  <c r="C750" i="3"/>
  <c r="C752" i="3"/>
  <c r="C753" i="3"/>
  <c r="C755" i="3"/>
  <c r="C756" i="3"/>
  <c r="C757" i="3"/>
  <c r="C760" i="3"/>
  <c r="C763" i="3"/>
  <c r="C765" i="3"/>
  <c r="C766" i="3"/>
  <c r="C767" i="3"/>
  <c r="C768" i="3"/>
  <c r="C769" i="3"/>
  <c r="C773" i="3"/>
  <c r="C774" i="3"/>
  <c r="C776" i="3"/>
  <c r="C778" i="3"/>
  <c r="C781" i="3"/>
  <c r="C785" i="3"/>
  <c r="C786" i="3"/>
  <c r="C787" i="3"/>
  <c r="C788" i="3"/>
  <c r="C790" i="3"/>
  <c r="C791" i="3"/>
  <c r="C792" i="3"/>
  <c r="C793" i="3"/>
  <c r="C794" i="3"/>
  <c r="C795" i="3"/>
  <c r="C796" i="3"/>
  <c r="C797" i="3"/>
  <c r="C798" i="3"/>
  <c r="C3" i="3"/>
  <c r="C4" i="3"/>
  <c r="C5" i="3"/>
  <c r="C8" i="3"/>
  <c r="C11" i="3"/>
  <c r="C12" i="3"/>
  <c r="C13" i="3"/>
  <c r="DC3" i="2"/>
  <c r="BI3" i="3" s="1"/>
  <c r="DD3" i="2"/>
  <c r="DC4" i="2"/>
  <c r="BI4" i="3" s="1"/>
  <c r="DD4" i="2"/>
  <c r="DC5" i="2"/>
  <c r="BI5" i="3" s="1"/>
  <c r="DD5" i="2"/>
  <c r="DC6" i="2"/>
  <c r="BI7" i="3" s="1"/>
  <c r="DD6" i="2"/>
  <c r="DC7" i="2"/>
  <c r="BI6"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3" i="3" s="1"/>
  <c r="DD32" i="2"/>
  <c r="DC33" i="2"/>
  <c r="BI34" i="3" s="1"/>
  <c r="DD33" i="2"/>
  <c r="DC34" i="2"/>
  <c r="BI32" i="3" s="1"/>
  <c r="DD34" i="2"/>
  <c r="DC35" i="2"/>
  <c r="DD35" i="2"/>
  <c r="DC36" i="2"/>
  <c r="BI36" i="3" s="1"/>
  <c r="DD36" i="2"/>
  <c r="DC37" i="2"/>
  <c r="BI37" i="3" s="1"/>
  <c r="DD37" i="2"/>
  <c r="DC38" i="2"/>
  <c r="BI38" i="3" s="1"/>
  <c r="DD38" i="2"/>
  <c r="DC39" i="2"/>
  <c r="BI39" i="3" s="1"/>
  <c r="DD39" i="2"/>
  <c r="DC40" i="2"/>
  <c r="BI40" i="3" s="1"/>
  <c r="DD40" i="2"/>
  <c r="DC41" i="2"/>
  <c r="BI41" i="3" s="1"/>
  <c r="DD41" i="2"/>
  <c r="DC42" i="2"/>
  <c r="BI42" i="3" s="1"/>
  <c r="DD42" i="2"/>
  <c r="DC43" i="2"/>
  <c r="BI43" i="3" s="1"/>
  <c r="DD43" i="2"/>
  <c r="DC44" i="2"/>
  <c r="BI44" i="3" s="1"/>
  <c r="DD44" i="2"/>
  <c r="DC45" i="2"/>
  <c r="BI45" i="3" s="1"/>
  <c r="DD45" i="2"/>
  <c r="DC46" i="2"/>
  <c r="DD46" i="2"/>
  <c r="DC47" i="2"/>
  <c r="DD47" i="2"/>
  <c r="DC48" i="2"/>
  <c r="BI48" i="3" s="1"/>
  <c r="DD48" i="2"/>
  <c r="DC49" i="2"/>
  <c r="BI49" i="3" s="1"/>
  <c r="DD49" i="2"/>
  <c r="DC50" i="2"/>
  <c r="BI50" i="3" s="1"/>
  <c r="DD50" i="2"/>
  <c r="DC51" i="2"/>
  <c r="BI51" i="3" s="1"/>
  <c r="DD51" i="2"/>
  <c r="DC52" i="2"/>
  <c r="BI52" i="3" s="1"/>
  <c r="DD52" i="2"/>
  <c r="DC53" i="2"/>
  <c r="BI53" i="3" s="1"/>
  <c r="DD53" i="2"/>
  <c r="DC54" i="2"/>
  <c r="BI54" i="3" s="1"/>
  <c r="DD54" i="2"/>
  <c r="DC55" i="2"/>
  <c r="BI55" i="3" s="1"/>
  <c r="DD55" i="2"/>
  <c r="DC56" i="2"/>
  <c r="DD56" i="2"/>
  <c r="DC57" i="2"/>
  <c r="DD57" i="2"/>
  <c r="DC58" i="2"/>
  <c r="BI58" i="3" s="1"/>
  <c r="DD58" i="2"/>
  <c r="DC59" i="2"/>
  <c r="BI59" i="3" s="1"/>
  <c r="DD59" i="2"/>
  <c r="DC60" i="2"/>
  <c r="BI60" i="3" s="1"/>
  <c r="DD60" i="2"/>
  <c r="DC61" i="2"/>
  <c r="BI61" i="3" s="1"/>
  <c r="DD61" i="2"/>
  <c r="DC62" i="2"/>
  <c r="BI62" i="3" s="1"/>
  <c r="DD62" i="2"/>
  <c r="DC63" i="2"/>
  <c r="BI63" i="3" s="1"/>
  <c r="DD63" i="2"/>
  <c r="DC64" i="2"/>
  <c r="DD64" i="2"/>
  <c r="DC65" i="2"/>
  <c r="BI65" i="3" s="1"/>
  <c r="DD65" i="2"/>
  <c r="DC66" i="2"/>
  <c r="BI66" i="3" s="1"/>
  <c r="DD66" i="2"/>
  <c r="DC67" i="2"/>
  <c r="DD67" i="2"/>
  <c r="DC68" i="2"/>
  <c r="BI68" i="3" s="1"/>
  <c r="DD68" i="2"/>
  <c r="DC69" i="2"/>
  <c r="DD69" i="2"/>
  <c r="DC70" i="2"/>
  <c r="DD70" i="2"/>
  <c r="DC71" i="2"/>
  <c r="BI71" i="3" s="1"/>
  <c r="DD71" i="2"/>
  <c r="DC72" i="2"/>
  <c r="BI72" i="3" s="1"/>
  <c r="DD72" i="2"/>
  <c r="DC73" i="2"/>
  <c r="DD73" i="2"/>
  <c r="DC74" i="2"/>
  <c r="DD74" i="2"/>
  <c r="DC75" i="2"/>
  <c r="BI75" i="3" s="1"/>
  <c r="DD75" i="2"/>
  <c r="DC76" i="2"/>
  <c r="BI76" i="3" s="1"/>
  <c r="DD76" i="2"/>
  <c r="DC77" i="2"/>
  <c r="BI77" i="3" s="1"/>
  <c r="DD77" i="2"/>
  <c r="DC78" i="2"/>
  <c r="BI78" i="3" s="1"/>
  <c r="DD78" i="2"/>
  <c r="DC79" i="2"/>
  <c r="DD79" i="2"/>
  <c r="DC80" i="2"/>
  <c r="BI80" i="3" s="1"/>
  <c r="DD80" i="2"/>
  <c r="DC81" i="2"/>
  <c r="DD81" i="2"/>
  <c r="DC82" i="2"/>
  <c r="BI85" i="3" s="1"/>
  <c r="DD82" i="2"/>
  <c r="DC83" i="2"/>
  <c r="BI83" i="3" s="1"/>
  <c r="DD83" i="2"/>
  <c r="DC84" i="2"/>
  <c r="BI84" i="3" s="1"/>
  <c r="DD84" i="2"/>
  <c r="DC85" i="2"/>
  <c r="DD85" i="2"/>
  <c r="DC86" i="2"/>
  <c r="BI86" i="3" s="1"/>
  <c r="DD86" i="2"/>
  <c r="DC87" i="2"/>
  <c r="DD87" i="2"/>
  <c r="DC88" i="2"/>
  <c r="DD88" i="2"/>
  <c r="DC89" i="2"/>
  <c r="BI89" i="3" s="1"/>
  <c r="DD89" i="2"/>
  <c r="DC90" i="2"/>
  <c r="BI90" i="3" s="1"/>
  <c r="DD90" i="2"/>
  <c r="DC91" i="2"/>
  <c r="BI91" i="3" s="1"/>
  <c r="DD91" i="2"/>
  <c r="DC92" i="2"/>
  <c r="BI92" i="3" s="1"/>
  <c r="DD92" i="2"/>
  <c r="DC93" i="2"/>
  <c r="BI93" i="3" s="1"/>
  <c r="DD93" i="2"/>
  <c r="DC94" i="2"/>
  <c r="BI94" i="3" s="1"/>
  <c r="DD94" i="2"/>
  <c r="DC95" i="2"/>
  <c r="BI95" i="3" s="1"/>
  <c r="DD95" i="2"/>
  <c r="DC96" i="2"/>
  <c r="DD96" i="2"/>
  <c r="DC97" i="2"/>
  <c r="BI97" i="3" s="1"/>
  <c r="DD97" i="2"/>
  <c r="DC98" i="2"/>
  <c r="BI98" i="3" s="1"/>
  <c r="DD98" i="2"/>
  <c r="DC99" i="2"/>
  <c r="BI99" i="3" s="1"/>
  <c r="DD99" i="2"/>
  <c r="DC100" i="2"/>
  <c r="BI100" i="3" s="1"/>
  <c r="DD100" i="2"/>
  <c r="DC101" i="2"/>
  <c r="BI101" i="3" s="1"/>
  <c r="DD101" i="2"/>
  <c r="DC102" i="2"/>
  <c r="BI102" i="3" s="1"/>
  <c r="DD102" i="2"/>
  <c r="DC103" i="2"/>
  <c r="BI105" i="3" s="1"/>
  <c r="DD103" i="2"/>
  <c r="DC104" i="2"/>
  <c r="BI103" i="3" s="1"/>
  <c r="DD104" i="2"/>
  <c r="DC105" i="2"/>
  <c r="BI104" i="3" s="1"/>
  <c r="DD105" i="2"/>
  <c r="DC106" i="2"/>
  <c r="DD106" i="2"/>
  <c r="DC107" i="2"/>
  <c r="BI107" i="3" s="1"/>
  <c r="DD107" i="2"/>
  <c r="DC108" i="2"/>
  <c r="BI108" i="3" s="1"/>
  <c r="DD108" i="2"/>
  <c r="DC109" i="2"/>
  <c r="DD109" i="2"/>
  <c r="DC110" i="2"/>
  <c r="DD110" i="2"/>
  <c r="DC111" i="2"/>
  <c r="DD111" i="2"/>
  <c r="DC112" i="2"/>
  <c r="BI111" i="3" s="1"/>
  <c r="DD112" i="2"/>
  <c r="DC113" i="2"/>
  <c r="DD113" i="2"/>
  <c r="DC114" i="2"/>
  <c r="BI113" i="3" s="1"/>
  <c r="DD114" i="2"/>
  <c r="DC115" i="2"/>
  <c r="BI114" i="3" s="1"/>
  <c r="DD115" i="2"/>
  <c r="DC116" i="2"/>
  <c r="BI115" i="3" s="1"/>
  <c r="DD116" i="2"/>
  <c r="DC117" i="2"/>
  <c r="BI116" i="3" s="1"/>
  <c r="DD117" i="2"/>
  <c r="DC118" i="2"/>
  <c r="BI117" i="3" s="1"/>
  <c r="DD118" i="2"/>
  <c r="DC119" i="2"/>
  <c r="BI118" i="3" s="1"/>
  <c r="DD119" i="2"/>
  <c r="DC120" i="2"/>
  <c r="BI119" i="3" s="1"/>
  <c r="DD120" i="2"/>
  <c r="DC121" i="2"/>
  <c r="DD121" i="2"/>
  <c r="DC122" i="2"/>
  <c r="BI121" i="3" s="1"/>
  <c r="DD122" i="2"/>
  <c r="DC123" i="2"/>
  <c r="BI122" i="3" s="1"/>
  <c r="DD123" i="2"/>
  <c r="DC124" i="2"/>
  <c r="BI123" i="3" s="1"/>
  <c r="DD124" i="2"/>
  <c r="DC125" i="2"/>
  <c r="BI124" i="3" s="1"/>
  <c r="DD125" i="2"/>
  <c r="DC126" i="2"/>
  <c r="BI125" i="3" s="1"/>
  <c r="DD126" i="2"/>
  <c r="DC127" i="2"/>
  <c r="BI126" i="3" s="1"/>
  <c r="DD127" i="2"/>
  <c r="DC128" i="2"/>
  <c r="BI127" i="3" s="1"/>
  <c r="DD128" i="2"/>
  <c r="DC129" i="2"/>
  <c r="BI128" i="3" s="1"/>
  <c r="DD129" i="2"/>
  <c r="DC130" i="2"/>
  <c r="BI129" i="3" s="1"/>
  <c r="DD130" i="2"/>
  <c r="DC131" i="2"/>
  <c r="DD131" i="2"/>
  <c r="DC132" i="2"/>
  <c r="BI131" i="3" s="1"/>
  <c r="DD132" i="2"/>
  <c r="DC133" i="2"/>
  <c r="BI132" i="3" s="1"/>
  <c r="DD133" i="2"/>
  <c r="DC134" i="2"/>
  <c r="BI133" i="3" s="1"/>
  <c r="DD134" i="2"/>
  <c r="DC135" i="2"/>
  <c r="BI134" i="3" s="1"/>
  <c r="DD135" i="2"/>
  <c r="DC136" i="2"/>
  <c r="BI135" i="3" s="1"/>
  <c r="DD136" i="2"/>
  <c r="DC137" i="2"/>
  <c r="DD137" i="2"/>
  <c r="DC138" i="2"/>
  <c r="DD138" i="2"/>
  <c r="DC139" i="2"/>
  <c r="BI138" i="3" s="1"/>
  <c r="DD139" i="2"/>
  <c r="DC140" i="2"/>
  <c r="BI139" i="3" s="1"/>
  <c r="DD140" i="2"/>
  <c r="DC141" i="2"/>
  <c r="BI140" i="3" s="1"/>
  <c r="DD141" i="2"/>
  <c r="DC142" i="2"/>
  <c r="BI141" i="3" s="1"/>
  <c r="DD142" i="2"/>
  <c r="DC143" i="2"/>
  <c r="BI142" i="3" s="1"/>
  <c r="DD143" i="2"/>
  <c r="DC144" i="2"/>
  <c r="BI143" i="3" s="1"/>
  <c r="DD144" i="2"/>
  <c r="DC145" i="2"/>
  <c r="BI144" i="3" s="1"/>
  <c r="DD145" i="2"/>
  <c r="DC146" i="2"/>
  <c r="BI145" i="3" s="1"/>
  <c r="DD146" i="2"/>
  <c r="DC147" i="2"/>
  <c r="BI146" i="3" s="1"/>
  <c r="DD147" i="2"/>
  <c r="DC148" i="2"/>
  <c r="BI147" i="3" s="1"/>
  <c r="DD148" i="2"/>
  <c r="DC149" i="2"/>
  <c r="BI148" i="3" s="1"/>
  <c r="DD149" i="2"/>
  <c r="DC150" i="2"/>
  <c r="BI149" i="3" s="1"/>
  <c r="DD150" i="2"/>
  <c r="DC151" i="2"/>
  <c r="DD151" i="2"/>
  <c r="DC152" i="2"/>
  <c r="BI151" i="3" s="1"/>
  <c r="DD152" i="2"/>
  <c r="DC153" i="2"/>
  <c r="BI153" i="3" s="1"/>
  <c r="DD153" i="2"/>
  <c r="DC154" i="2"/>
  <c r="DD154" i="2"/>
  <c r="DC155" i="2"/>
  <c r="BI154" i="3" s="1"/>
  <c r="DD155" i="2"/>
  <c r="DC156" i="2"/>
  <c r="BI155" i="3" s="1"/>
  <c r="DD156" i="2"/>
  <c r="DC157" i="2"/>
  <c r="BI156" i="3" s="1"/>
  <c r="DD157" i="2"/>
  <c r="DC158" i="2"/>
  <c r="BI157" i="3" s="1"/>
  <c r="DD158" i="2"/>
  <c r="DC159" i="2"/>
  <c r="BI158" i="3" s="1"/>
  <c r="DD159" i="2"/>
  <c r="DC160" i="2"/>
  <c r="BI159" i="3" s="1"/>
  <c r="DD160" i="2"/>
  <c r="DC161" i="2"/>
  <c r="BI160" i="3" s="1"/>
  <c r="DD161" i="2"/>
  <c r="DC162" i="2"/>
  <c r="DD162" i="2"/>
  <c r="DC163" i="2"/>
  <c r="BI162" i="3" s="1"/>
  <c r="DD163" i="2"/>
  <c r="DC164" i="2"/>
  <c r="BI163" i="3" s="1"/>
  <c r="DD164" i="2"/>
  <c r="DC165" i="2"/>
  <c r="BI164" i="3" s="1"/>
  <c r="DD165" i="2"/>
  <c r="DC166" i="2"/>
  <c r="BI165" i="3" s="1"/>
  <c r="DD166" i="2"/>
  <c r="DC167" i="2"/>
  <c r="BI166" i="3" s="1"/>
  <c r="DD167" i="2"/>
  <c r="DC168" i="2"/>
  <c r="DD168" i="2"/>
  <c r="DC169" i="2"/>
  <c r="DD169" i="2"/>
  <c r="DC170" i="2"/>
  <c r="BI169" i="3" s="1"/>
  <c r="DD170" i="2"/>
  <c r="DC171" i="2"/>
  <c r="DD171" i="2"/>
  <c r="DC172" i="2"/>
  <c r="BI171" i="3" s="1"/>
  <c r="DD172" i="2"/>
  <c r="DC173" i="2"/>
  <c r="BI172" i="3" s="1"/>
  <c r="DD173" i="2"/>
  <c r="DC174" i="2"/>
  <c r="BI173" i="3" s="1"/>
  <c r="DD174" i="2"/>
  <c r="DC175" i="2"/>
  <c r="BI174" i="3" s="1"/>
  <c r="DD175" i="2"/>
  <c r="DC176" i="2"/>
  <c r="BI175" i="3" s="1"/>
  <c r="DD176" i="2"/>
  <c r="DC177" i="2"/>
  <c r="BI176" i="3" s="1"/>
  <c r="DD177" i="2"/>
  <c r="DC178" i="2"/>
  <c r="BI177" i="3" s="1"/>
  <c r="DD178" i="2"/>
  <c r="DC179" i="2"/>
  <c r="BI178" i="3" s="1"/>
  <c r="DD179" i="2"/>
  <c r="DC180" i="2"/>
  <c r="BI179" i="3" s="1"/>
  <c r="DD180" i="2"/>
  <c r="DC181" i="2"/>
  <c r="BI180" i="3" s="1"/>
  <c r="DD181" i="2"/>
  <c r="DC182" i="2"/>
  <c r="BI181" i="3" s="1"/>
  <c r="DD182" i="2"/>
  <c r="DC183" i="2"/>
  <c r="BI182" i="3" s="1"/>
  <c r="DD183" i="2"/>
  <c r="DC184" i="2"/>
  <c r="BI183" i="3" s="1"/>
  <c r="DD184" i="2"/>
  <c r="DC185" i="2"/>
  <c r="BI184" i="3" s="1"/>
  <c r="DD185" i="2"/>
  <c r="DC186" i="2"/>
  <c r="BI185" i="3" s="1"/>
  <c r="DD186" i="2"/>
  <c r="DC187" i="2"/>
  <c r="BI186" i="3" s="1"/>
  <c r="DD187" i="2"/>
  <c r="DC188" i="2"/>
  <c r="BI187" i="3" s="1"/>
  <c r="DD188" i="2"/>
  <c r="DC189" i="2"/>
  <c r="BI188" i="3" s="1"/>
  <c r="DD189" i="2"/>
  <c r="DC190" i="2"/>
  <c r="BI189" i="3" s="1"/>
  <c r="DD190" i="2"/>
  <c r="DC191" i="2"/>
  <c r="BI190" i="3" s="1"/>
  <c r="DD191" i="2"/>
  <c r="DC192" i="2"/>
  <c r="BI191" i="3" s="1"/>
  <c r="DD192" i="2"/>
  <c r="DC193" i="2"/>
  <c r="BI192" i="3" s="1"/>
  <c r="DD193" i="2"/>
  <c r="DC194" i="2"/>
  <c r="BI193" i="3" s="1"/>
  <c r="DD194" i="2"/>
  <c r="DC195" i="2"/>
  <c r="BI194" i="3" s="1"/>
  <c r="DD195" i="2"/>
  <c r="DC196" i="2"/>
  <c r="DD196" i="2"/>
  <c r="DC197" i="2"/>
  <c r="BI196" i="3" s="1"/>
  <c r="DD197" i="2"/>
  <c r="DC198" i="2"/>
  <c r="BI197" i="3" s="1"/>
  <c r="DD198" i="2"/>
  <c r="DC199" i="2"/>
  <c r="DD199" i="2"/>
  <c r="DC200" i="2"/>
  <c r="BI199" i="3" s="1"/>
  <c r="DD200" i="2"/>
  <c r="DC201" i="2"/>
  <c r="DD201" i="2"/>
  <c r="DC202" i="2"/>
  <c r="DD202" i="2"/>
  <c r="DC203" i="2"/>
  <c r="BI202" i="3" s="1"/>
  <c r="DD203" i="2"/>
  <c r="DC204" i="2"/>
  <c r="BI203" i="3" s="1"/>
  <c r="DD204" i="2"/>
  <c r="DC205" i="2"/>
  <c r="DD205" i="2"/>
  <c r="DC206" i="2"/>
  <c r="BI205" i="3" s="1"/>
  <c r="DD206" i="2"/>
  <c r="DC207" i="2"/>
  <c r="BI206" i="3" s="1"/>
  <c r="DD207" i="2"/>
  <c r="DC208" i="2"/>
  <c r="BI207" i="3" s="1"/>
  <c r="DD208" i="2"/>
  <c r="DC209" i="2"/>
  <c r="BI208" i="3" s="1"/>
  <c r="DD209" i="2"/>
  <c r="DC210" i="2"/>
  <c r="BI209" i="3" s="1"/>
  <c r="DD210" i="2"/>
  <c r="DC211" i="2"/>
  <c r="DD211" i="2"/>
  <c r="DC212" i="2"/>
  <c r="BI211" i="3" s="1"/>
  <c r="DD212" i="2"/>
  <c r="DC213" i="2"/>
  <c r="BI212" i="3" s="1"/>
  <c r="DD213" i="2"/>
  <c r="DC214" i="2"/>
  <c r="BI213" i="3" s="1"/>
  <c r="DD214" i="2"/>
  <c r="DC215" i="2"/>
  <c r="BI214" i="3" s="1"/>
  <c r="DD215" i="2"/>
  <c r="DC216" i="2"/>
  <c r="BI215" i="3" s="1"/>
  <c r="DD216" i="2"/>
  <c r="DC217" i="2"/>
  <c r="DD217" i="2"/>
  <c r="DC218" i="2"/>
  <c r="BI217" i="3" s="1"/>
  <c r="DD218" i="2"/>
  <c r="DC219" i="2"/>
  <c r="BI218" i="3" s="1"/>
  <c r="DD219" i="2"/>
  <c r="DC220" i="2"/>
  <c r="BI219" i="3" s="1"/>
  <c r="DD220" i="2"/>
  <c r="DC221" i="2"/>
  <c r="BI220" i="3" s="1"/>
  <c r="DD221" i="2"/>
  <c r="DC222" i="2"/>
  <c r="BI221" i="3" s="1"/>
  <c r="DD222" i="2"/>
  <c r="DC223" i="2"/>
  <c r="BI222" i="3" s="1"/>
  <c r="DD223" i="2"/>
  <c r="DC224" i="2"/>
  <c r="BI223" i="3" s="1"/>
  <c r="DD224" i="2"/>
  <c r="DC225" i="2"/>
  <c r="BI224" i="3" s="1"/>
  <c r="DD225" i="2"/>
  <c r="DC226" i="2"/>
  <c r="BI225" i="3" s="1"/>
  <c r="DD226" i="2"/>
  <c r="DC227" i="2"/>
  <c r="DD227" i="2"/>
  <c r="DC228" i="2"/>
  <c r="DD228" i="2"/>
  <c r="DC229" i="2"/>
  <c r="BI228" i="3" s="1"/>
  <c r="DD229" i="2"/>
  <c r="DC230" i="2"/>
  <c r="BI229" i="3" s="1"/>
  <c r="DD230" i="2"/>
  <c r="DC231" i="2"/>
  <c r="BI230" i="3" s="1"/>
  <c r="DD231" i="2"/>
  <c r="DC232" i="2"/>
  <c r="BI231" i="3" s="1"/>
  <c r="DD232" i="2"/>
  <c r="DC233" i="2"/>
  <c r="BI232" i="3" s="1"/>
  <c r="DD233" i="2"/>
  <c r="DC234" i="2"/>
  <c r="BI233" i="3" s="1"/>
  <c r="DD234" i="2"/>
  <c r="DC235" i="2"/>
  <c r="BI234" i="3" s="1"/>
  <c r="DD235" i="2"/>
  <c r="DC236" i="2"/>
  <c r="DD236" i="2"/>
  <c r="DC237" i="2"/>
  <c r="BI235" i="3" s="1"/>
  <c r="DD237" i="2"/>
  <c r="DC238" i="2"/>
  <c r="BI236" i="3" s="1"/>
  <c r="DD238" i="2"/>
  <c r="DC239" i="2"/>
  <c r="BI237" i="3" s="1"/>
  <c r="DD239" i="2"/>
  <c r="DC240" i="2"/>
  <c r="BI238" i="3" s="1"/>
  <c r="DD240" i="2"/>
  <c r="DC241" i="2"/>
  <c r="BI239" i="3" s="1"/>
  <c r="DD241" i="2"/>
  <c r="DC242" i="2"/>
  <c r="BI240" i="3" s="1"/>
  <c r="DD242" i="2"/>
  <c r="DC243" i="2"/>
  <c r="BI241" i="3" s="1"/>
  <c r="DD243" i="2"/>
  <c r="DC244" i="2"/>
  <c r="BI242" i="3" s="1"/>
  <c r="DD244" i="2"/>
  <c r="DC245" i="2"/>
  <c r="BI243" i="3" s="1"/>
  <c r="DD245" i="2"/>
  <c r="DC246" i="2"/>
  <c r="BI244" i="3" s="1"/>
  <c r="DD246" i="2"/>
  <c r="DC247" i="2"/>
  <c r="BI245" i="3" s="1"/>
  <c r="DD247" i="2"/>
  <c r="DC248" i="2"/>
  <c r="BI246" i="3" s="1"/>
  <c r="DD248" i="2"/>
  <c r="DC249" i="2"/>
  <c r="BI247" i="3" s="1"/>
  <c r="DD249" i="2"/>
  <c r="DC250" i="2"/>
  <c r="BI248" i="3" s="1"/>
  <c r="DD250" i="2"/>
  <c r="DC251" i="2"/>
  <c r="BI249" i="3" s="1"/>
  <c r="DD251" i="2"/>
  <c r="DC252" i="2"/>
  <c r="BI250" i="3" s="1"/>
  <c r="DD252" i="2"/>
  <c r="DC253" i="2"/>
  <c r="DD253" i="2"/>
  <c r="DC254" i="2"/>
  <c r="BI252" i="3" s="1"/>
  <c r="DD254" i="2"/>
  <c r="DC255" i="2"/>
  <c r="BI253" i="3" s="1"/>
  <c r="DD255" i="2"/>
  <c r="DC256" i="2"/>
  <c r="BI254" i="3" s="1"/>
  <c r="DD256" i="2"/>
  <c r="DC257" i="2"/>
  <c r="DD257" i="2"/>
  <c r="DC258" i="2"/>
  <c r="BI256" i="3" s="1"/>
  <c r="DD258" i="2"/>
  <c r="DC259" i="2"/>
  <c r="BI257" i="3" s="1"/>
  <c r="DD259" i="2"/>
  <c r="DC260" i="2"/>
  <c r="BI258" i="3" s="1"/>
  <c r="DD260" i="2"/>
  <c r="DC261" i="2"/>
  <c r="BI259" i="3" s="1"/>
  <c r="DD261" i="2"/>
  <c r="DC262" i="2"/>
  <c r="BI260" i="3" s="1"/>
  <c r="DD262" i="2"/>
  <c r="DC263" i="2"/>
  <c r="BI261" i="3" s="1"/>
  <c r="DD263" i="2"/>
  <c r="DC264" i="2"/>
  <c r="BI262" i="3" s="1"/>
  <c r="DD264" i="2"/>
  <c r="DC265" i="2"/>
  <c r="BI263" i="3" s="1"/>
  <c r="DD265" i="2"/>
  <c r="DC266" i="2"/>
  <c r="BI265" i="3" s="1"/>
  <c r="DD266" i="2"/>
  <c r="DC267" i="2"/>
  <c r="BI266" i="3" s="1"/>
  <c r="DD267" i="2"/>
  <c r="DC268" i="2"/>
  <c r="BI264" i="3" s="1"/>
  <c r="DD268" i="2"/>
  <c r="DC269" i="2"/>
  <c r="BI267" i="3" s="1"/>
  <c r="DD269" i="2"/>
  <c r="DC270" i="2"/>
  <c r="DD270" i="2"/>
  <c r="DC271" i="2"/>
  <c r="BI268" i="3" s="1"/>
  <c r="DD271" i="2"/>
  <c r="DC272" i="2"/>
  <c r="BI269" i="3" s="1"/>
  <c r="DD272" i="2"/>
  <c r="DC273" i="2"/>
  <c r="BI270" i="3" s="1"/>
  <c r="DD273" i="2"/>
  <c r="DC274" i="2"/>
  <c r="BI271" i="3" s="1"/>
  <c r="DD274" i="2"/>
  <c r="DC275" i="2"/>
  <c r="BI272" i="3" s="1"/>
  <c r="DD275" i="2"/>
  <c r="DC276" i="2"/>
  <c r="DD276" i="2"/>
  <c r="DC277" i="2"/>
  <c r="BI274" i="3" s="1"/>
  <c r="DD277" i="2"/>
  <c r="DC278" i="2"/>
  <c r="BI275" i="3" s="1"/>
  <c r="DD278" i="2"/>
  <c r="DC279" i="2"/>
  <c r="DD279" i="2"/>
  <c r="DC280" i="2"/>
  <c r="BI277" i="3" s="1"/>
  <c r="DD280" i="2"/>
  <c r="DC281" i="2"/>
  <c r="BI278" i="3" s="1"/>
  <c r="DD281" i="2"/>
  <c r="DC282" i="2"/>
  <c r="BI280" i="3" s="1"/>
  <c r="DD282" i="2"/>
  <c r="DC283" i="2"/>
  <c r="DD283" i="2"/>
  <c r="DC284" i="2"/>
  <c r="DD284" i="2"/>
  <c r="DC285" i="2"/>
  <c r="BI279" i="3" s="1"/>
  <c r="DD285" i="2"/>
  <c r="DC286" i="2"/>
  <c r="BI283" i="3" s="1"/>
  <c r="DD286" i="2"/>
  <c r="DC287" i="2"/>
  <c r="DD287" i="2"/>
  <c r="DC288" i="2"/>
  <c r="BI285" i="3" s="1"/>
  <c r="DD288" i="2"/>
  <c r="DC289" i="2"/>
  <c r="BI286" i="3" s="1"/>
  <c r="DD289" i="2"/>
  <c r="DC290" i="2"/>
  <c r="BI287" i="3" s="1"/>
  <c r="DD290" i="2"/>
  <c r="DC291" i="2"/>
  <c r="BI288" i="3" s="1"/>
  <c r="DD291" i="2"/>
  <c r="DC292" i="2"/>
  <c r="BI289" i="3" s="1"/>
  <c r="DD292" i="2"/>
  <c r="DC293" i="2"/>
  <c r="BI290" i="3" s="1"/>
  <c r="DD293" i="2"/>
  <c r="DC294" i="2"/>
  <c r="BI291" i="3" s="1"/>
  <c r="DD294" i="2"/>
  <c r="DC295" i="2"/>
  <c r="BI292" i="3" s="1"/>
  <c r="DD295" i="2"/>
  <c r="DC296" i="2"/>
  <c r="BI293" i="3" s="1"/>
  <c r="DD296" i="2"/>
  <c r="DC297" i="2"/>
  <c r="BI295" i="3" s="1"/>
  <c r="DD297" i="2"/>
  <c r="DC298" i="2"/>
  <c r="DD298" i="2"/>
  <c r="DC299" i="2"/>
  <c r="DD299" i="2"/>
  <c r="DC300" i="2"/>
  <c r="BI297" i="3" s="1"/>
  <c r="DD300" i="2"/>
  <c r="DC301" i="2"/>
  <c r="BI298" i="3" s="1"/>
  <c r="DD301" i="2"/>
  <c r="DC302" i="2"/>
  <c r="BI299" i="3" s="1"/>
  <c r="DD302" i="2"/>
  <c r="DC303" i="2"/>
  <c r="BI300" i="3" s="1"/>
  <c r="DD303" i="2"/>
  <c r="DC304" i="2"/>
  <c r="BI301" i="3" s="1"/>
  <c r="DD304" i="2"/>
  <c r="DC305" i="2"/>
  <c r="BI302" i="3" s="1"/>
  <c r="DD305" i="2"/>
  <c r="DC306" i="2"/>
  <c r="BI303" i="3" s="1"/>
  <c r="DD306" i="2"/>
  <c r="DC307" i="2"/>
  <c r="BI304" i="3" s="1"/>
  <c r="DD307" i="2"/>
  <c r="DC308" i="2"/>
  <c r="BI305" i="3" s="1"/>
  <c r="DD308" i="2"/>
  <c r="DC309" i="2"/>
  <c r="BI306" i="3" s="1"/>
  <c r="DD309" i="2"/>
  <c r="DC310" i="2"/>
  <c r="DD310" i="2"/>
  <c r="DC311" i="2"/>
  <c r="BI307" i="3" s="1"/>
  <c r="DD311" i="2"/>
  <c r="DC312" i="2"/>
  <c r="BI308" i="3" s="1"/>
  <c r="DD312" i="2"/>
  <c r="DC313" i="2"/>
  <c r="BI309" i="3" s="1"/>
  <c r="DD313" i="2"/>
  <c r="DC314" i="2"/>
  <c r="BI310" i="3" s="1"/>
  <c r="DD314" i="2"/>
  <c r="DC315" i="2"/>
  <c r="BI311" i="3" s="1"/>
  <c r="DD315" i="2"/>
  <c r="DC316" i="2"/>
  <c r="DD316" i="2"/>
  <c r="DC317" i="2"/>
  <c r="BI313" i="3" s="1"/>
  <c r="DD317" i="2"/>
  <c r="DC318" i="2"/>
  <c r="BI314" i="3" s="1"/>
  <c r="DD318" i="2"/>
  <c r="DC319" i="2"/>
  <c r="BI315" i="3" s="1"/>
  <c r="DD319" i="2"/>
  <c r="DC320" i="2"/>
  <c r="DD320" i="2"/>
  <c r="DC321" i="2"/>
  <c r="BI317" i="3" s="1"/>
  <c r="DD321" i="2"/>
  <c r="DC322" i="2"/>
  <c r="BI318" i="3" s="1"/>
  <c r="DD322" i="2"/>
  <c r="DC323" i="2"/>
  <c r="DD323" i="2"/>
  <c r="DC324" i="2"/>
  <c r="BI320" i="3" s="1"/>
  <c r="DD324" i="2"/>
  <c r="DC325" i="2"/>
  <c r="BI321" i="3" s="1"/>
  <c r="DD325" i="2"/>
  <c r="DC326" i="2"/>
  <c r="DD326" i="2"/>
  <c r="DC327" i="2"/>
  <c r="BI323" i="3" s="1"/>
  <c r="DD327" i="2"/>
  <c r="DC328" i="2"/>
  <c r="BI324" i="3" s="1"/>
  <c r="DD328" i="2"/>
  <c r="DC329" i="2"/>
  <c r="DD329" i="2"/>
  <c r="DC330" i="2"/>
  <c r="BI326" i="3" s="1"/>
  <c r="DD330" i="2"/>
  <c r="DC331" i="2"/>
  <c r="BI327" i="3" s="1"/>
  <c r="DD331" i="2"/>
  <c r="DC332" i="2"/>
  <c r="BI328" i="3" s="1"/>
  <c r="DD332" i="2"/>
  <c r="DC333" i="2"/>
  <c r="BI329" i="3" s="1"/>
  <c r="DD333" i="2"/>
  <c r="DC334" i="2"/>
  <c r="BI330" i="3" s="1"/>
  <c r="DD334" i="2"/>
  <c r="DC335" i="2"/>
  <c r="BI331" i="3" s="1"/>
  <c r="DD335" i="2"/>
  <c r="DC336" i="2"/>
  <c r="BI332" i="3" s="1"/>
  <c r="DD336" i="2"/>
  <c r="DC337" i="2"/>
  <c r="BI333" i="3" s="1"/>
  <c r="DD337" i="2"/>
  <c r="DC338" i="2"/>
  <c r="BI334" i="3" s="1"/>
  <c r="DD338" i="2"/>
  <c r="DC339" i="2"/>
  <c r="BI335" i="3" s="1"/>
  <c r="DD339" i="2"/>
  <c r="DC340" i="2"/>
  <c r="BI336" i="3" s="1"/>
  <c r="DD340" i="2"/>
  <c r="DC341" i="2"/>
  <c r="BI337" i="3" s="1"/>
  <c r="DD341" i="2"/>
  <c r="DC342" i="2"/>
  <c r="BI338" i="3" s="1"/>
  <c r="DD342" i="2"/>
  <c r="DC343" i="2"/>
  <c r="DD343" i="2"/>
  <c r="DC344" i="2"/>
  <c r="DD344" i="2"/>
  <c r="DC345" i="2"/>
  <c r="BI341" i="3" s="1"/>
  <c r="DD345" i="2"/>
  <c r="DC346" i="2"/>
  <c r="BI342" i="3" s="1"/>
  <c r="DD346" i="2"/>
  <c r="DC347" i="2"/>
  <c r="DD347" i="2"/>
  <c r="DC348" i="2"/>
  <c r="DD348" i="2"/>
  <c r="DC349" i="2"/>
  <c r="BI345" i="3" s="1"/>
  <c r="DD349" i="2"/>
  <c r="DC350" i="2"/>
  <c r="DD350" i="2"/>
  <c r="DC351" i="2"/>
  <c r="BI346" i="3" s="1"/>
  <c r="DD351" i="2"/>
  <c r="DC352" i="2"/>
  <c r="DD352" i="2"/>
  <c r="DC353" i="2"/>
  <c r="BI348" i="3" s="1"/>
  <c r="DD353" i="2"/>
  <c r="DC354" i="2"/>
  <c r="BI349" i="3" s="1"/>
  <c r="DD354" i="2"/>
  <c r="DC355" i="2"/>
  <c r="BI350" i="3" s="1"/>
  <c r="DD355" i="2"/>
  <c r="DC356" i="2"/>
  <c r="BI351" i="3" s="1"/>
  <c r="DD356" i="2"/>
  <c r="DC357" i="2"/>
  <c r="BI352" i="3" s="1"/>
  <c r="DD357" i="2"/>
  <c r="DC358" i="2"/>
  <c r="BI353" i="3" s="1"/>
  <c r="DD358" i="2"/>
  <c r="DC359" i="2"/>
  <c r="BI354" i="3" s="1"/>
  <c r="DD359" i="2"/>
  <c r="DC360" i="2"/>
  <c r="BI357" i="3" s="1"/>
  <c r="DD360" i="2"/>
  <c r="DC361" i="2"/>
  <c r="BI356" i="3" s="1"/>
  <c r="DD361" i="2"/>
  <c r="DC362" i="2"/>
  <c r="BI355" i="3" s="1"/>
  <c r="DD362" i="2"/>
  <c r="DC363" i="2"/>
  <c r="BI358" i="3" s="1"/>
  <c r="DD363" i="2"/>
  <c r="DC364" i="2"/>
  <c r="BI359" i="3" s="1"/>
  <c r="DD364" i="2"/>
  <c r="DC365" i="2"/>
  <c r="DD365" i="2"/>
  <c r="DC366" i="2"/>
  <c r="BI361" i="3" s="1"/>
  <c r="DD366" i="2"/>
  <c r="DC367" i="2"/>
  <c r="DD367" i="2"/>
  <c r="DC368" i="2"/>
  <c r="DD368" i="2"/>
  <c r="DC369" i="2"/>
  <c r="BI362" i="3" s="1"/>
  <c r="DD369" i="2"/>
  <c r="DC370" i="2"/>
  <c r="BI363" i="3" s="1"/>
  <c r="DD370" i="2"/>
  <c r="DC371" i="2"/>
  <c r="DD371" i="2"/>
  <c r="DC372" i="2"/>
  <c r="BI364" i="3" s="1"/>
  <c r="DD372" i="2"/>
  <c r="DC373" i="2"/>
  <c r="BI366" i="3" s="1"/>
  <c r="DD373" i="2"/>
  <c r="DC374" i="2"/>
  <c r="BI367" i="3" s="1"/>
  <c r="DD374" i="2"/>
  <c r="DC375" i="2"/>
  <c r="DD375" i="2"/>
  <c r="DC376" i="2"/>
  <c r="BI369" i="3" s="1"/>
  <c r="DD376" i="2"/>
  <c r="DC377" i="2"/>
  <c r="BI370" i="3" s="1"/>
  <c r="DD377" i="2"/>
  <c r="DC378" i="2"/>
  <c r="BI371" i="3" s="1"/>
  <c r="DD378" i="2"/>
  <c r="DC379" i="2"/>
  <c r="BI372" i="3" s="1"/>
  <c r="DD379" i="2"/>
  <c r="DC380" i="2"/>
  <c r="BI373" i="3" s="1"/>
  <c r="DD380" i="2"/>
  <c r="DC381" i="2"/>
  <c r="BI374" i="3" s="1"/>
  <c r="DD381" i="2"/>
  <c r="DC382" i="2"/>
  <c r="DD382" i="2"/>
  <c r="DC383" i="2"/>
  <c r="BI375" i="3" s="1"/>
  <c r="DD383" i="2"/>
  <c r="DC384" i="2"/>
  <c r="BI376" i="3" s="1"/>
  <c r="DD384" i="2"/>
  <c r="DC385" i="2"/>
  <c r="BI377" i="3" s="1"/>
  <c r="DD385" i="2"/>
  <c r="DC386" i="2"/>
  <c r="BI378" i="3" s="1"/>
  <c r="DD386" i="2"/>
  <c r="DC387" i="2"/>
  <c r="BI379" i="3" s="1"/>
  <c r="DD387" i="2"/>
  <c r="DC388" i="2"/>
  <c r="BI380" i="3" s="1"/>
  <c r="DD388" i="2"/>
  <c r="DC389" i="2"/>
  <c r="BI381" i="3" s="1"/>
  <c r="DD389" i="2"/>
  <c r="DC390" i="2"/>
  <c r="BI382" i="3" s="1"/>
  <c r="DD390" i="2"/>
  <c r="DC391" i="2"/>
  <c r="BI383" i="3" s="1"/>
  <c r="DD391" i="2"/>
  <c r="DC392" i="2"/>
  <c r="BI384" i="3" s="1"/>
  <c r="DD392" i="2"/>
  <c r="DC393" i="2"/>
  <c r="BI385" i="3" s="1"/>
  <c r="DD393" i="2"/>
  <c r="DC394" i="2"/>
  <c r="BI386" i="3" s="1"/>
  <c r="DD394" i="2"/>
  <c r="DC395" i="2"/>
  <c r="BI387" i="3" s="1"/>
  <c r="DD395" i="2"/>
  <c r="DC396" i="2"/>
  <c r="DD396" i="2"/>
  <c r="DC397" i="2"/>
  <c r="BI389" i="3" s="1"/>
  <c r="DD397" i="2"/>
  <c r="DC398" i="2"/>
  <c r="BI390" i="3" s="1"/>
  <c r="DD398" i="2"/>
  <c r="DC399" i="2"/>
  <c r="DD399" i="2"/>
  <c r="DC400" i="2"/>
  <c r="BI392" i="3" s="1"/>
  <c r="DD400" i="2"/>
  <c r="DC401" i="2"/>
  <c r="BI393" i="3" s="1"/>
  <c r="DD401" i="2"/>
  <c r="DC402" i="2"/>
  <c r="BI394" i="3" s="1"/>
  <c r="DD402" i="2"/>
  <c r="DC403" i="2"/>
  <c r="BI395" i="3" s="1"/>
  <c r="DD403" i="2"/>
  <c r="DC404" i="2"/>
  <c r="BI396" i="3" s="1"/>
  <c r="DD404" i="2"/>
  <c r="DC405" i="2"/>
  <c r="BI397" i="3" s="1"/>
  <c r="DD405" i="2"/>
  <c r="DC406" i="2"/>
  <c r="BI398" i="3" s="1"/>
  <c r="DD406" i="2"/>
  <c r="DC407" i="2"/>
  <c r="BI399" i="3" s="1"/>
  <c r="DD407" i="2"/>
  <c r="DC408" i="2"/>
  <c r="BI400" i="3" s="1"/>
  <c r="DD408" i="2"/>
  <c r="DC409" i="2"/>
  <c r="BI401" i="3" s="1"/>
  <c r="DD409" i="2"/>
  <c r="DC410" i="2"/>
  <c r="BI402" i="3" s="1"/>
  <c r="DD410" i="2"/>
  <c r="DC411" i="2"/>
  <c r="BI403" i="3" s="1"/>
  <c r="DD411" i="2"/>
  <c r="DC412" i="2"/>
  <c r="BI404" i="3" s="1"/>
  <c r="DD412" i="2"/>
  <c r="DC413" i="2"/>
  <c r="BI405" i="3" s="1"/>
  <c r="DD413" i="2"/>
  <c r="DC414" i="2"/>
  <c r="BI406" i="3" s="1"/>
  <c r="DD414" i="2"/>
  <c r="DC415" i="2"/>
  <c r="BI407" i="3" s="1"/>
  <c r="DD415" i="2"/>
  <c r="DC416" i="2"/>
  <c r="BI409" i="3" s="1"/>
  <c r="DD416" i="2"/>
  <c r="DC417" i="2"/>
  <c r="BI408" i="3" s="1"/>
  <c r="DD417" i="2"/>
  <c r="DC418" i="2"/>
  <c r="BI410" i="3" s="1"/>
  <c r="DD418" i="2"/>
  <c r="DC419" i="2"/>
  <c r="BI411" i="3" s="1"/>
  <c r="DD419" i="2"/>
  <c r="DC420" i="2"/>
  <c r="BI412" i="3" s="1"/>
  <c r="DD420" i="2"/>
  <c r="DC421" i="2"/>
  <c r="BI413" i="3" s="1"/>
  <c r="DD421" i="2"/>
  <c r="DC422" i="2"/>
  <c r="BI414" i="3" s="1"/>
  <c r="DD422" i="2"/>
  <c r="DC423" i="2"/>
  <c r="BI415" i="3" s="1"/>
  <c r="DD423" i="2"/>
  <c r="DC424" i="2"/>
  <c r="BI416" i="3" s="1"/>
  <c r="DD424" i="2"/>
  <c r="DC425" i="2"/>
  <c r="BI420" i="3" s="1"/>
  <c r="DD425" i="2"/>
  <c r="DC426" i="2"/>
  <c r="BI417" i="3" s="1"/>
  <c r="DD426" i="2"/>
  <c r="DC427" i="2"/>
  <c r="BI419" i="3" s="1"/>
  <c r="DD427" i="2"/>
  <c r="DC428" i="2"/>
  <c r="BI418" i="3" s="1"/>
  <c r="DD428" i="2"/>
  <c r="DC429" i="2"/>
  <c r="BI421" i="3" s="1"/>
  <c r="DD429" i="2"/>
  <c r="DC430" i="2"/>
  <c r="BI422" i="3" s="1"/>
  <c r="DD430" i="2"/>
  <c r="DC431" i="2"/>
  <c r="BI423" i="3" s="1"/>
  <c r="DD431" i="2"/>
  <c r="DC432" i="2"/>
  <c r="BI424" i="3" s="1"/>
  <c r="DD432" i="2"/>
  <c r="DC433" i="2"/>
  <c r="BI425" i="3" s="1"/>
  <c r="DD433" i="2"/>
  <c r="DC434" i="2"/>
  <c r="BI426" i="3" s="1"/>
  <c r="DD434" i="2"/>
  <c r="DC435" i="2"/>
  <c r="BI427" i="3" s="1"/>
  <c r="DD435" i="2"/>
  <c r="DC436" i="2"/>
  <c r="BI428" i="3" s="1"/>
  <c r="DD436" i="2"/>
  <c r="DC437" i="2"/>
  <c r="BI429" i="3" s="1"/>
  <c r="DD437" i="2"/>
  <c r="DC438" i="2"/>
  <c r="BI430" i="3" s="1"/>
  <c r="DD438" i="2"/>
  <c r="DC439" i="2"/>
  <c r="DD439" i="2"/>
  <c r="DC440" i="2"/>
  <c r="BI432" i="3" s="1"/>
  <c r="DD440" i="2"/>
  <c r="DC441" i="2"/>
  <c r="BI433" i="3" s="1"/>
  <c r="DD441" i="2"/>
  <c r="DC442" i="2"/>
  <c r="BI434" i="3" s="1"/>
  <c r="DD442" i="2"/>
  <c r="DC443" i="2"/>
  <c r="BI435" i="3" s="1"/>
  <c r="DD443" i="2"/>
  <c r="DC444" i="2"/>
  <c r="BI436" i="3" s="1"/>
  <c r="DD444" i="2"/>
  <c r="DC445" i="2"/>
  <c r="DD445" i="2"/>
  <c r="DC446" i="2"/>
  <c r="BI437" i="3" s="1"/>
  <c r="DD446" i="2"/>
  <c r="DC447" i="2"/>
  <c r="BI438" i="3" s="1"/>
  <c r="DD447" i="2"/>
  <c r="DC448" i="2"/>
  <c r="BI439" i="3" s="1"/>
  <c r="DD448" i="2"/>
  <c r="DC449" i="2"/>
  <c r="BI440" i="3" s="1"/>
  <c r="DD449" i="2"/>
  <c r="DC450" i="2"/>
  <c r="BI441" i="3" s="1"/>
  <c r="DD450" i="2"/>
  <c r="DC451" i="2"/>
  <c r="BI442" i="3" s="1"/>
  <c r="DD451" i="2"/>
  <c r="DC452" i="2"/>
  <c r="BI443" i="3" s="1"/>
  <c r="DD452" i="2"/>
  <c r="DC453" i="2"/>
  <c r="BI444" i="3" s="1"/>
  <c r="DD453" i="2"/>
  <c r="DC454" i="2"/>
  <c r="BI445" i="3" s="1"/>
  <c r="DD454" i="2"/>
  <c r="DC455" i="2"/>
  <c r="BI449" i="3" s="1"/>
  <c r="DD455" i="2"/>
  <c r="DC456" i="2"/>
  <c r="BI447" i="3" s="1"/>
  <c r="DD456" i="2"/>
  <c r="DC457" i="2"/>
  <c r="BI448" i="3" s="1"/>
  <c r="DD457" i="2"/>
  <c r="DC458" i="2"/>
  <c r="BI446" i="3" s="1"/>
  <c r="DD458" i="2"/>
  <c r="DC459" i="2"/>
  <c r="BI450" i="3" s="1"/>
  <c r="DD459" i="2"/>
  <c r="DC460" i="2"/>
  <c r="BI451" i="3" s="1"/>
  <c r="DD460" i="2"/>
  <c r="DC461" i="2"/>
  <c r="BI452" i="3" s="1"/>
  <c r="DD461" i="2"/>
  <c r="DC462" i="2"/>
  <c r="BI453" i="3" s="1"/>
  <c r="DD462" i="2"/>
  <c r="DC463" i="2"/>
  <c r="BI454" i="3" s="1"/>
  <c r="DD463" i="2"/>
  <c r="DC464" i="2"/>
  <c r="DD464" i="2"/>
  <c r="DC465" i="2"/>
  <c r="DD465" i="2"/>
  <c r="DC466" i="2"/>
  <c r="BI458" i="3" s="1"/>
  <c r="DD466" i="2"/>
  <c r="DC467" i="2"/>
  <c r="DD467" i="2"/>
  <c r="DC468" i="2"/>
  <c r="BI457" i="3" s="1"/>
  <c r="DD468" i="2"/>
  <c r="DC469" i="2"/>
  <c r="BI459" i="3" s="1"/>
  <c r="DD469" i="2"/>
  <c r="DC470" i="2"/>
  <c r="BI461" i="3" s="1"/>
  <c r="DD470" i="2"/>
  <c r="DC471" i="2"/>
  <c r="DD471" i="2"/>
  <c r="DC472" i="2"/>
  <c r="BI462" i="3" s="1"/>
  <c r="DD472" i="2"/>
  <c r="DC473" i="2"/>
  <c r="BI463" i="3" s="1"/>
  <c r="DD473" i="2"/>
  <c r="DC474" i="2"/>
  <c r="BI464" i="3" s="1"/>
  <c r="DD474" i="2"/>
  <c r="DC475" i="2"/>
  <c r="BI465" i="3" s="1"/>
  <c r="DD475" i="2"/>
  <c r="DC476" i="2"/>
  <c r="BI466" i="3" s="1"/>
  <c r="DD476" i="2"/>
  <c r="DC477" i="2"/>
  <c r="DD477" i="2"/>
  <c r="DC478" i="2"/>
  <c r="BI468" i="3" s="1"/>
  <c r="DD478" i="2"/>
  <c r="DC479" i="2"/>
  <c r="DD479" i="2"/>
  <c r="DC480" i="2"/>
  <c r="BI470" i="3" s="1"/>
  <c r="DD480" i="2"/>
  <c r="DC481" i="2"/>
  <c r="DD481" i="2"/>
  <c r="DC482" i="2"/>
  <c r="BI472" i="3" s="1"/>
  <c r="DD482" i="2"/>
  <c r="DC483" i="2"/>
  <c r="DD483" i="2"/>
  <c r="DC484" i="2"/>
  <c r="BI474" i="3" s="1"/>
  <c r="DD484" i="2"/>
  <c r="DC485" i="2"/>
  <c r="BI475" i="3" s="1"/>
  <c r="DD485" i="2"/>
  <c r="DC486" i="2"/>
  <c r="BI476" i="3" s="1"/>
  <c r="DD486" i="2"/>
  <c r="DC487" i="2"/>
  <c r="BI477" i="3" s="1"/>
  <c r="DD487" i="2"/>
  <c r="DC488" i="2"/>
  <c r="BI478" i="3" s="1"/>
  <c r="DD488" i="2"/>
  <c r="DC489" i="2"/>
  <c r="BI479" i="3" s="1"/>
  <c r="DD489" i="2"/>
  <c r="DC490" i="2"/>
  <c r="BI480" i="3" s="1"/>
  <c r="DD490" i="2"/>
  <c r="DC491" i="2"/>
  <c r="DD491" i="2"/>
  <c r="DC492" i="2"/>
  <c r="BI482" i="3" s="1"/>
  <c r="DD492" i="2"/>
  <c r="DC493" i="2"/>
  <c r="DD493" i="2"/>
  <c r="DC494" i="2"/>
  <c r="BI484" i="3" s="1"/>
  <c r="DD494" i="2"/>
  <c r="DC495" i="2"/>
  <c r="BI485" i="3" s="1"/>
  <c r="DD495" i="2"/>
  <c r="DC496" i="2"/>
  <c r="DD496" i="2"/>
  <c r="DC497" i="2"/>
  <c r="DD497" i="2"/>
  <c r="DC498" i="2"/>
  <c r="DD498" i="2"/>
  <c r="DC499" i="2"/>
  <c r="DD499" i="2"/>
  <c r="DC500" i="2"/>
  <c r="BI491" i="3" s="1"/>
  <c r="DD500" i="2"/>
  <c r="DC501" i="2"/>
  <c r="BI490" i="3" s="1"/>
  <c r="DD501" i="2"/>
  <c r="DC502" i="2"/>
  <c r="DD502" i="2"/>
  <c r="DC503" i="2"/>
  <c r="DD503" i="2"/>
  <c r="DC504" i="2"/>
  <c r="DD504" i="2"/>
  <c r="DC505" i="2"/>
  <c r="DD505" i="2"/>
  <c r="DC506" i="2"/>
  <c r="DD506" i="2"/>
  <c r="DC507" i="2"/>
  <c r="BI495" i="3" s="1"/>
  <c r="DD507" i="2"/>
  <c r="DC508" i="2"/>
  <c r="DD508" i="2"/>
  <c r="DC509" i="2"/>
  <c r="BI497" i="3" s="1"/>
  <c r="DD509" i="2"/>
  <c r="DC510" i="2"/>
  <c r="BI498" i="3" s="1"/>
  <c r="DD510" i="2"/>
  <c r="DC511" i="2"/>
  <c r="DD511" i="2"/>
  <c r="DC512" i="2"/>
  <c r="BI500" i="3" s="1"/>
  <c r="DD512" i="2"/>
  <c r="DC513" i="2"/>
  <c r="DD513" i="2"/>
  <c r="DC514" i="2"/>
  <c r="BI502" i="3" s="1"/>
  <c r="DD514" i="2"/>
  <c r="DC515" i="2"/>
  <c r="DD515" i="2"/>
  <c r="DC516" i="2"/>
  <c r="BI504" i="3" s="1"/>
  <c r="DD516" i="2"/>
  <c r="DC517" i="2"/>
  <c r="BI505" i="3" s="1"/>
  <c r="DD517" i="2"/>
  <c r="DC518" i="2"/>
  <c r="BI506" i="3" s="1"/>
  <c r="DD518" i="2"/>
  <c r="DC519" i="2"/>
  <c r="BI507" i="3" s="1"/>
  <c r="DD519" i="2"/>
  <c r="DC520" i="2"/>
  <c r="BI508" i="3" s="1"/>
  <c r="DD520" i="2"/>
  <c r="DC521" i="2"/>
  <c r="DD521" i="2"/>
  <c r="DC522" i="2"/>
  <c r="BI510" i="3" s="1"/>
  <c r="DD522" i="2"/>
  <c r="DC523" i="2"/>
  <c r="BI511" i="3" s="1"/>
  <c r="DD523" i="2"/>
  <c r="DC524" i="2"/>
  <c r="BI512" i="3" s="1"/>
  <c r="DD524" i="2"/>
  <c r="DC525" i="2"/>
  <c r="BI513" i="3" s="1"/>
  <c r="DD525" i="2"/>
  <c r="DC526" i="2"/>
  <c r="DD526" i="2"/>
  <c r="DC527" i="2"/>
  <c r="BI515" i="3" s="1"/>
  <c r="DD527" i="2"/>
  <c r="DC528" i="2"/>
  <c r="BI516" i="3" s="1"/>
  <c r="DD528" i="2"/>
  <c r="DC529" i="2"/>
  <c r="DD529" i="2"/>
  <c r="DC530" i="2"/>
  <c r="BI518" i="3" s="1"/>
  <c r="DD530" i="2"/>
  <c r="DC531" i="2"/>
  <c r="BI519" i="3" s="1"/>
  <c r="DD531" i="2"/>
  <c r="DC532" i="2"/>
  <c r="BI520" i="3" s="1"/>
  <c r="DD532" i="2"/>
  <c r="DC533" i="2"/>
  <c r="DD533" i="2"/>
  <c r="DC534" i="2"/>
  <c r="DD534" i="2"/>
  <c r="DC535" i="2"/>
  <c r="BI523" i="3" s="1"/>
  <c r="DD535" i="2"/>
  <c r="DC536" i="2"/>
  <c r="BI524" i="3" s="1"/>
  <c r="DD536" i="2"/>
  <c r="DC537" i="2"/>
  <c r="DD537" i="2"/>
  <c r="DC538" i="2"/>
  <c r="DD538" i="2"/>
  <c r="DC539" i="2"/>
  <c r="DD539" i="2"/>
  <c r="DC540" i="2"/>
  <c r="DD540" i="2"/>
  <c r="DC541" i="2"/>
  <c r="BI529" i="3" s="1"/>
  <c r="DD541" i="2"/>
  <c r="DC542" i="2"/>
  <c r="DD542" i="2"/>
  <c r="DC543" i="2"/>
  <c r="DD543" i="2"/>
  <c r="DC544" i="2"/>
  <c r="BI531" i="3" s="1"/>
  <c r="DD544" i="2"/>
  <c r="DC545" i="2"/>
  <c r="DD545" i="2"/>
  <c r="DC546" i="2"/>
  <c r="BI532" i="3" s="1"/>
  <c r="DD546" i="2"/>
  <c r="DC547" i="2"/>
  <c r="BI533" i="3" s="1"/>
  <c r="DD547" i="2"/>
  <c r="DC548" i="2"/>
  <c r="BI534" i="3" s="1"/>
  <c r="DD548" i="2"/>
  <c r="DC549" i="2"/>
  <c r="BI535" i="3" s="1"/>
  <c r="DD549" i="2"/>
  <c r="DC550" i="2"/>
  <c r="BI536" i="3" s="1"/>
  <c r="DD550" i="2"/>
  <c r="DC551" i="2"/>
  <c r="DD551" i="2"/>
  <c r="DC552" i="2"/>
  <c r="BI538" i="3" s="1"/>
  <c r="DD552" i="2"/>
  <c r="DC553" i="2"/>
  <c r="DD553" i="2"/>
  <c r="DC554" i="2"/>
  <c r="BI540" i="3" s="1"/>
  <c r="DD554" i="2"/>
  <c r="DC555" i="2"/>
  <c r="BI541" i="3" s="1"/>
  <c r="DD555" i="2"/>
  <c r="DC556" i="2"/>
  <c r="BI542" i="3" s="1"/>
  <c r="DD556" i="2"/>
  <c r="DC557" i="2"/>
  <c r="BI543" i="3" s="1"/>
  <c r="DD557" i="2"/>
  <c r="DC558" i="2"/>
  <c r="BI544" i="3" s="1"/>
  <c r="DD558" i="2"/>
  <c r="DC559" i="2"/>
  <c r="DD559" i="2"/>
  <c r="DC560" i="2"/>
  <c r="DD560" i="2"/>
  <c r="DC561" i="2"/>
  <c r="BI547" i="3" s="1"/>
  <c r="DD561" i="2"/>
  <c r="DC562" i="2"/>
  <c r="BI548" i="3" s="1"/>
  <c r="DD562" i="2"/>
  <c r="DC563" i="2"/>
  <c r="BI549" i="3" s="1"/>
  <c r="DD563" i="2"/>
  <c r="DC564" i="2"/>
  <c r="DD564" i="2"/>
  <c r="DC565" i="2"/>
  <c r="BI551" i="3" s="1"/>
  <c r="DD565" i="2"/>
  <c r="DC566" i="2"/>
  <c r="DD566" i="2"/>
  <c r="DC567" i="2"/>
  <c r="DD567" i="2"/>
  <c r="DC568" i="2"/>
  <c r="BI554" i="3" s="1"/>
  <c r="DD568" i="2"/>
  <c r="DC569" i="2"/>
  <c r="DD569" i="2"/>
  <c r="DC570" i="2"/>
  <c r="DD570" i="2"/>
  <c r="DC571" i="2"/>
  <c r="DD571" i="2"/>
  <c r="DC572" i="2"/>
  <c r="BI555" i="3" s="1"/>
  <c r="DD572" i="2"/>
  <c r="DC573" i="2"/>
  <c r="DD573" i="2"/>
  <c r="DC574" i="2"/>
  <c r="DD574" i="2"/>
  <c r="DC575" i="2"/>
  <c r="BI561" i="3" s="1"/>
  <c r="DD575" i="2"/>
  <c r="DC576" i="2"/>
  <c r="BI562" i="3" s="1"/>
  <c r="DD576" i="2"/>
  <c r="DC577" i="2"/>
  <c r="BI563" i="3" s="1"/>
  <c r="DD577" i="2"/>
  <c r="DC578" i="2"/>
  <c r="DD578" i="2"/>
  <c r="DC579" i="2"/>
  <c r="DD579" i="2"/>
  <c r="DC580" i="2"/>
  <c r="BI565" i="3" s="1"/>
  <c r="DD580" i="2"/>
  <c r="DC581" i="2"/>
  <c r="BI566" i="3" s="1"/>
  <c r="DD581" i="2"/>
  <c r="DC582" i="2"/>
  <c r="BI567" i="3" s="1"/>
  <c r="DD582" i="2"/>
  <c r="DC583" i="2"/>
  <c r="BI568" i="3" s="1"/>
  <c r="DD583" i="2"/>
  <c r="DC584" i="2"/>
  <c r="BI569" i="3" s="1"/>
  <c r="DD584" i="2"/>
  <c r="DC585" i="2"/>
  <c r="BI570" i="3" s="1"/>
  <c r="DD585" i="2"/>
  <c r="DC586" i="2"/>
  <c r="BI571" i="3" s="1"/>
  <c r="DD586" i="2"/>
  <c r="DC587" i="2"/>
  <c r="BI572" i="3" s="1"/>
  <c r="DD587" i="2"/>
  <c r="DC588" i="2"/>
  <c r="DD588" i="2"/>
  <c r="DC589" i="2"/>
  <c r="DD589" i="2"/>
  <c r="DC590" i="2"/>
  <c r="BI575" i="3" s="1"/>
  <c r="DD590" i="2"/>
  <c r="DC591" i="2"/>
  <c r="BI576" i="3" s="1"/>
  <c r="DD591" i="2"/>
  <c r="DC592" i="2"/>
  <c r="BI577" i="3" s="1"/>
  <c r="DD592" i="2"/>
  <c r="DC593" i="2"/>
  <c r="DD593" i="2"/>
  <c r="DC594" i="2"/>
  <c r="BI579" i="3" s="1"/>
  <c r="DD594" i="2"/>
  <c r="DC595" i="2"/>
  <c r="DD595" i="2"/>
  <c r="DC596" i="2"/>
  <c r="BI581" i="3" s="1"/>
  <c r="DD596" i="2"/>
  <c r="DC597" i="2"/>
  <c r="DD597" i="2"/>
  <c r="DC598" i="2"/>
  <c r="BI583" i="3" s="1"/>
  <c r="DD598" i="2"/>
  <c r="DC599" i="2"/>
  <c r="BI584" i="3" s="1"/>
  <c r="DD599" i="2"/>
  <c r="DC600" i="2"/>
  <c r="BI585" i="3" s="1"/>
  <c r="DD600" i="2"/>
  <c r="DC601" i="2"/>
  <c r="DD601" i="2"/>
  <c r="DC602" i="2"/>
  <c r="BI587" i="3" s="1"/>
  <c r="DD602" i="2"/>
  <c r="DC603" i="2"/>
  <c r="BI588" i="3" s="1"/>
  <c r="DD603" i="2"/>
  <c r="DC604" i="2"/>
  <c r="DD604" i="2"/>
  <c r="DC605" i="2"/>
  <c r="DD605" i="2"/>
  <c r="DC606" i="2"/>
  <c r="BI591" i="3" s="1"/>
  <c r="DD606" i="2"/>
  <c r="DC607" i="2"/>
  <c r="BI592" i="3" s="1"/>
  <c r="DD607" i="2"/>
  <c r="DC608" i="2"/>
  <c r="BI593" i="3" s="1"/>
  <c r="DD608" i="2"/>
  <c r="DC609" i="2"/>
  <c r="DD609" i="2"/>
  <c r="DC610" i="2"/>
  <c r="BI595" i="3" s="1"/>
  <c r="DD610" i="2"/>
  <c r="DC611" i="2"/>
  <c r="BI596" i="3" s="1"/>
  <c r="DD611" i="2"/>
  <c r="DC612" i="2"/>
  <c r="DD612" i="2"/>
  <c r="DC613" i="2"/>
  <c r="DD613" i="2"/>
  <c r="DC614" i="2"/>
  <c r="DD614" i="2"/>
  <c r="DC615" i="2"/>
  <c r="DD615" i="2"/>
  <c r="DC616" i="2"/>
  <c r="DD616" i="2"/>
  <c r="DC617" i="2"/>
  <c r="DD617" i="2"/>
  <c r="DC618" i="2"/>
  <c r="DD618" i="2"/>
  <c r="DC619" i="2"/>
  <c r="DD619" i="2"/>
  <c r="DC620" i="2"/>
  <c r="BI605" i="3" s="1"/>
  <c r="DD620" i="2"/>
  <c r="DC621" i="2"/>
  <c r="DD621" i="2"/>
  <c r="DC622" i="2"/>
  <c r="BI607" i="3" s="1"/>
  <c r="DD622" i="2"/>
  <c r="DC623" i="2"/>
  <c r="DD623" i="2"/>
  <c r="DC624" i="2"/>
  <c r="BI609" i="3" s="1"/>
  <c r="DD624" i="2"/>
  <c r="DC625" i="2"/>
  <c r="BI610" i="3" s="1"/>
  <c r="DD625" i="2"/>
  <c r="DC626" i="2"/>
  <c r="BI611" i="3" s="1"/>
  <c r="DD626" i="2"/>
  <c r="DC627" i="2"/>
  <c r="BI612" i="3" s="1"/>
  <c r="DD627" i="2"/>
  <c r="DC628" i="2"/>
  <c r="BI613" i="3" s="1"/>
  <c r="DD628" i="2"/>
  <c r="DC629" i="2"/>
  <c r="BI614" i="3" s="1"/>
  <c r="DD629" i="2"/>
  <c r="DC630" i="2"/>
  <c r="BI615" i="3" s="1"/>
  <c r="DD630" i="2"/>
  <c r="DC631" i="2"/>
  <c r="BI616" i="3" s="1"/>
  <c r="DD631" i="2"/>
  <c r="DC632" i="2"/>
  <c r="BI617" i="3" s="1"/>
  <c r="DD632" i="2"/>
  <c r="DC633" i="2"/>
  <c r="DD633" i="2"/>
  <c r="DC634" i="2"/>
  <c r="BI619" i="3" s="1"/>
  <c r="DD634" i="2"/>
  <c r="DC635" i="2"/>
  <c r="BI620" i="3" s="1"/>
  <c r="DD635" i="2"/>
  <c r="DC636" i="2"/>
  <c r="BI621" i="3" s="1"/>
  <c r="DD636" i="2"/>
  <c r="DC637" i="2"/>
  <c r="DD637" i="2"/>
  <c r="DC638" i="2"/>
  <c r="BI624" i="3" s="1"/>
  <c r="DD638" i="2"/>
  <c r="DC639" i="2"/>
  <c r="DD639" i="2"/>
  <c r="DC640" i="2"/>
  <c r="DD640" i="2"/>
  <c r="DC641" i="2"/>
  <c r="DD641" i="2"/>
  <c r="DC642" i="2"/>
  <c r="BI626" i="3" s="1"/>
  <c r="DD642" i="2"/>
  <c r="DC643" i="2"/>
  <c r="DD643" i="2"/>
  <c r="DC644" i="2"/>
  <c r="BI629" i="3" s="1"/>
  <c r="DD644" i="2"/>
  <c r="DC645" i="2"/>
  <c r="BI630" i="3" s="1"/>
  <c r="DD645" i="2"/>
  <c r="DC646" i="2"/>
  <c r="BI631" i="3" s="1"/>
  <c r="DD646" i="2"/>
  <c r="DC647" i="2"/>
  <c r="BI632" i="3" s="1"/>
  <c r="DD647" i="2"/>
  <c r="DC648" i="2"/>
  <c r="BI633" i="3" s="1"/>
  <c r="DD648" i="2"/>
  <c r="DC649" i="2"/>
  <c r="BI634" i="3" s="1"/>
  <c r="DD649" i="2"/>
  <c r="DC650" i="2"/>
  <c r="DD650" i="2"/>
  <c r="DC651" i="2"/>
  <c r="BI636" i="3" s="1"/>
  <c r="DD651" i="2"/>
  <c r="DC652" i="2"/>
  <c r="BI637" i="3" s="1"/>
  <c r="DD652" i="2"/>
  <c r="DC653" i="2"/>
  <c r="BI638" i="3" s="1"/>
  <c r="DD653" i="2"/>
  <c r="DC654" i="2"/>
  <c r="DD654" i="2"/>
  <c r="DC655" i="2"/>
  <c r="DD655" i="2"/>
  <c r="DC656" i="2"/>
  <c r="DD656" i="2"/>
  <c r="DC657" i="2"/>
  <c r="BI641" i="3" s="1"/>
  <c r="DD657" i="2"/>
  <c r="DC658" i="2"/>
  <c r="BI642" i="3" s="1"/>
  <c r="DD658" i="2"/>
  <c r="DC659" i="2"/>
  <c r="DD659" i="2"/>
  <c r="DC660" i="2"/>
  <c r="BI644" i="3" s="1"/>
  <c r="DD660" i="2"/>
  <c r="DC661" i="2"/>
  <c r="BI645" i="3" s="1"/>
  <c r="DD661" i="2"/>
  <c r="DC662" i="2"/>
  <c r="BI646" i="3" s="1"/>
  <c r="DD662" i="2"/>
  <c r="DC663" i="2"/>
  <c r="DD663" i="2"/>
  <c r="DC664" i="2"/>
  <c r="DD664" i="2"/>
  <c r="DC665" i="2"/>
  <c r="BI649" i="3" s="1"/>
  <c r="DD665" i="2"/>
  <c r="DC666" i="2"/>
  <c r="BI648" i="3" s="1"/>
  <c r="DD666" i="2"/>
  <c r="DC667" i="2"/>
  <c r="DD667" i="2"/>
  <c r="DC668" i="2"/>
  <c r="DD668" i="2"/>
  <c r="DC669" i="2"/>
  <c r="BI653" i="3" s="1"/>
  <c r="DD669" i="2"/>
  <c r="DC670" i="2"/>
  <c r="DD670" i="2"/>
  <c r="DC671" i="2"/>
  <c r="DD671" i="2"/>
  <c r="DC672" i="2"/>
  <c r="DD672" i="2"/>
  <c r="DC673" i="2"/>
  <c r="DD673" i="2"/>
  <c r="DC674" i="2"/>
  <c r="BI658" i="3" s="1"/>
  <c r="DD674" i="2"/>
  <c r="DC675" i="2"/>
  <c r="BI659" i="3" s="1"/>
  <c r="DD675" i="2"/>
  <c r="DC676" i="2"/>
  <c r="BI660" i="3" s="1"/>
  <c r="DD676" i="2"/>
  <c r="DC677" i="2"/>
  <c r="BI661" i="3" s="1"/>
  <c r="DD677" i="2"/>
  <c r="DC678" i="2"/>
  <c r="BI662" i="3" s="1"/>
  <c r="DD678" i="2"/>
  <c r="DC679" i="2"/>
  <c r="DD679" i="2"/>
  <c r="DC680" i="2"/>
  <c r="DD680" i="2"/>
  <c r="DC681" i="2"/>
  <c r="BI665" i="3" s="1"/>
  <c r="DD681" i="2"/>
  <c r="DC682" i="2"/>
  <c r="DD682" i="2"/>
  <c r="DC683" i="2"/>
  <c r="DD683" i="2"/>
  <c r="DC684" i="2"/>
  <c r="DD684" i="2"/>
  <c r="DC685" i="2"/>
  <c r="BI669" i="3" s="1"/>
  <c r="DD685" i="2"/>
  <c r="DC686" i="2"/>
  <c r="BI670" i="3" s="1"/>
  <c r="DD686" i="2"/>
  <c r="DC687" i="2"/>
  <c r="DD687" i="2"/>
  <c r="DC688" i="2"/>
  <c r="BI672" i="3" s="1"/>
  <c r="DD688" i="2"/>
  <c r="DC689" i="2"/>
  <c r="DD689" i="2"/>
  <c r="DC690" i="2"/>
  <c r="BI673" i="3" s="1"/>
  <c r="DD690" i="2"/>
  <c r="DC691" i="2"/>
  <c r="BI674" i="3" s="1"/>
  <c r="DD691" i="2"/>
  <c r="DC692" i="2"/>
  <c r="BI675" i="3" s="1"/>
  <c r="DD692" i="2"/>
  <c r="DC693" i="2"/>
  <c r="BI676" i="3" s="1"/>
  <c r="DD693" i="2"/>
  <c r="DC694" i="2"/>
  <c r="BI677" i="3" s="1"/>
  <c r="DD694" i="2"/>
  <c r="DC695" i="2"/>
  <c r="DD695" i="2"/>
  <c r="DC696" i="2"/>
  <c r="DD696" i="2"/>
  <c r="DC697" i="2"/>
  <c r="BI681" i="3" s="1"/>
  <c r="DD697" i="2"/>
  <c r="DC698" i="2"/>
  <c r="BI680" i="3" s="1"/>
  <c r="DD698" i="2"/>
  <c r="DC699" i="2"/>
  <c r="BI682" i="3" s="1"/>
  <c r="DD699" i="2"/>
  <c r="DC700" i="2"/>
  <c r="BI683" i="3" s="1"/>
  <c r="DD700" i="2"/>
  <c r="DC701" i="2"/>
  <c r="DD701" i="2"/>
  <c r="DC702" i="2"/>
  <c r="DD702" i="2"/>
  <c r="DC703" i="2"/>
  <c r="BI685" i="3" s="1"/>
  <c r="DD703" i="2"/>
  <c r="DC704" i="2"/>
  <c r="DD704" i="2"/>
  <c r="DC705" i="2"/>
  <c r="BI687" i="3" s="1"/>
  <c r="DD705" i="2"/>
  <c r="DC706" i="2"/>
  <c r="BI688" i="3" s="1"/>
  <c r="DD706" i="2"/>
  <c r="DC707" i="2"/>
  <c r="DD707" i="2"/>
  <c r="DC708" i="2"/>
  <c r="BI690" i="3" s="1"/>
  <c r="DD708" i="2"/>
  <c r="DC709" i="2"/>
  <c r="DD709" i="2"/>
  <c r="DC710" i="2"/>
  <c r="DD710" i="2"/>
  <c r="DC711" i="2"/>
  <c r="BI693" i="3" s="1"/>
  <c r="DD711" i="2"/>
  <c r="DC712" i="2"/>
  <c r="BI694" i="3" s="1"/>
  <c r="DD712" i="2"/>
  <c r="DC713" i="2"/>
  <c r="BI695" i="3" s="1"/>
  <c r="DD713" i="2"/>
  <c r="DC714" i="2"/>
  <c r="DD714" i="2"/>
  <c r="DC715" i="2"/>
  <c r="BI697" i="3" s="1"/>
  <c r="DD715" i="2"/>
  <c r="DC716" i="2"/>
  <c r="BI698" i="3" s="1"/>
  <c r="DD716" i="2"/>
  <c r="DC717" i="2"/>
  <c r="BI699" i="3" s="1"/>
  <c r="DD717" i="2"/>
  <c r="DC718" i="2"/>
  <c r="BI700" i="3" s="1"/>
  <c r="DD718" i="2"/>
  <c r="DC719" i="2"/>
  <c r="DD719" i="2"/>
  <c r="DC720" i="2"/>
  <c r="BI701" i="3" s="1"/>
  <c r="DD720" i="2"/>
  <c r="DC721" i="2"/>
  <c r="BI702" i="3" s="1"/>
  <c r="DD721" i="2"/>
  <c r="DC722" i="2"/>
  <c r="DD722" i="2"/>
  <c r="DC723" i="2"/>
  <c r="DD723" i="2"/>
  <c r="DC724" i="2"/>
  <c r="DD724" i="2"/>
  <c r="DC725" i="2"/>
  <c r="BI706" i="3" s="1"/>
  <c r="DD725" i="2"/>
  <c r="DC726" i="2"/>
  <c r="BI707" i="3" s="1"/>
  <c r="DD726" i="2"/>
  <c r="DC727" i="2"/>
  <c r="BI708" i="3" s="1"/>
  <c r="DD727" i="2"/>
  <c r="DC728" i="2"/>
  <c r="BI709" i="3" s="1"/>
  <c r="DD728" i="2"/>
  <c r="DC729" i="2"/>
  <c r="BI710" i="3" s="1"/>
  <c r="DD729" i="2"/>
  <c r="DC730" i="2"/>
  <c r="BI711" i="3" s="1"/>
  <c r="DD730" i="2"/>
  <c r="DC731" i="2"/>
  <c r="BI712" i="3" s="1"/>
  <c r="DD731" i="2"/>
  <c r="DC732" i="2"/>
  <c r="BI713" i="3" s="1"/>
  <c r="DD732" i="2"/>
  <c r="DC733" i="2"/>
  <c r="BI714" i="3" s="1"/>
  <c r="DD733" i="2"/>
  <c r="DC734" i="2"/>
  <c r="DD734" i="2"/>
  <c r="DC735" i="2"/>
  <c r="BI716" i="3" s="1"/>
  <c r="DD735" i="2"/>
  <c r="DC736" i="2"/>
  <c r="DD736" i="2"/>
  <c r="DC737" i="2"/>
  <c r="BI717" i="3" s="1"/>
  <c r="DD737" i="2"/>
  <c r="DC738" i="2"/>
  <c r="BI718" i="3" s="1"/>
  <c r="DD738" i="2"/>
  <c r="DC739" i="2"/>
  <c r="BI719" i="3" s="1"/>
  <c r="DD739" i="2"/>
  <c r="DC740" i="2"/>
  <c r="DD740" i="2"/>
  <c r="DC741" i="2"/>
  <c r="BI720" i="3" s="1"/>
  <c r="DD741" i="2"/>
  <c r="DC742" i="2"/>
  <c r="BI721" i="3" s="1"/>
  <c r="DD742" i="2"/>
  <c r="DC743" i="2"/>
  <c r="BI722" i="3" s="1"/>
  <c r="DD743" i="2"/>
  <c r="DC744" i="2"/>
  <c r="BI723" i="3" s="1"/>
  <c r="DD744" i="2"/>
  <c r="DC745" i="2"/>
  <c r="BI724" i="3" s="1"/>
  <c r="DD745" i="2"/>
  <c r="DC746" i="2"/>
  <c r="BI725" i="3" s="1"/>
  <c r="DD746" i="2"/>
  <c r="DC747" i="2"/>
  <c r="BI726" i="3" s="1"/>
  <c r="DD747" i="2"/>
  <c r="DC748" i="2"/>
  <c r="BI727" i="3" s="1"/>
  <c r="DD748" i="2"/>
  <c r="DC749" i="2"/>
  <c r="BI728" i="3" s="1"/>
  <c r="DD749" i="2"/>
  <c r="DC750" i="2"/>
  <c r="BI729" i="3" s="1"/>
  <c r="DD750" i="2"/>
  <c r="DC751" i="2"/>
  <c r="BI730" i="3" s="1"/>
  <c r="DD751" i="2"/>
  <c r="DC752" i="2"/>
  <c r="BI731" i="3" s="1"/>
  <c r="DD752" i="2"/>
  <c r="DC753" i="2"/>
  <c r="BI732" i="3" s="1"/>
  <c r="DD753" i="2"/>
  <c r="DC754" i="2"/>
  <c r="BI733" i="3" s="1"/>
  <c r="DD754" i="2"/>
  <c r="DC755" i="2"/>
  <c r="BI734" i="3" s="1"/>
  <c r="DD755" i="2"/>
  <c r="DC756" i="2"/>
  <c r="BI735" i="3" s="1"/>
  <c r="DD756" i="2"/>
  <c r="DC757" i="2"/>
  <c r="BI736" i="3" s="1"/>
  <c r="DD757" i="2"/>
  <c r="DC758" i="2"/>
  <c r="BI737" i="3" s="1"/>
  <c r="DD758" i="2"/>
  <c r="DC759" i="2"/>
  <c r="BI738" i="3" s="1"/>
  <c r="DD759" i="2"/>
  <c r="DC760" i="2"/>
  <c r="BI739" i="3" s="1"/>
  <c r="DD760" i="2"/>
  <c r="DC761" i="2"/>
  <c r="BI740" i="3" s="1"/>
  <c r="DD761" i="2"/>
  <c r="DC762" i="2"/>
  <c r="BI741" i="3" s="1"/>
  <c r="DD762" i="2"/>
  <c r="DC763" i="2"/>
  <c r="DD763" i="2"/>
  <c r="DC764" i="2"/>
  <c r="BI743" i="3" s="1"/>
  <c r="DD764" i="2"/>
  <c r="DC765" i="2"/>
  <c r="BI744" i="3" s="1"/>
  <c r="DD765" i="2"/>
  <c r="DC766" i="2"/>
  <c r="BI745" i="3" s="1"/>
  <c r="DD766" i="2"/>
  <c r="DC767" i="2"/>
  <c r="BI746" i="3" s="1"/>
  <c r="DD767" i="2"/>
  <c r="DC768" i="2"/>
  <c r="DD768" i="2"/>
  <c r="DC769" i="2"/>
  <c r="BI748" i="3" s="1"/>
  <c r="DD769" i="2"/>
  <c r="DC770" i="2"/>
  <c r="BI749" i="3" s="1"/>
  <c r="DD770" i="2"/>
  <c r="DC771" i="2"/>
  <c r="BI750" i="3" s="1"/>
  <c r="DD771" i="2"/>
  <c r="DC772" i="2"/>
  <c r="BI751" i="3" s="1"/>
  <c r="DD772" i="2"/>
  <c r="DC773" i="2"/>
  <c r="BI752" i="3" s="1"/>
  <c r="DD773" i="2"/>
  <c r="DC774" i="2"/>
  <c r="BI753" i="3" s="1"/>
  <c r="DD774" i="2"/>
  <c r="DC775" i="2"/>
  <c r="DD775" i="2"/>
  <c r="DC776" i="2"/>
  <c r="DD776" i="2"/>
  <c r="DC777" i="2"/>
  <c r="DD777" i="2"/>
  <c r="DC778" i="2"/>
  <c r="BI756" i="3" s="1"/>
  <c r="DD778" i="2"/>
  <c r="DC779" i="2"/>
  <c r="BI757" i="3" s="1"/>
  <c r="DD779" i="2"/>
  <c r="DC780" i="2"/>
  <c r="BI758" i="3" s="1"/>
  <c r="DD780" i="2"/>
  <c r="DC781" i="2"/>
  <c r="DD781" i="2"/>
  <c r="DC782" i="2"/>
  <c r="BI760" i="3" s="1"/>
  <c r="DD782" i="2"/>
  <c r="DC783" i="2"/>
  <c r="BI762" i="3" s="1"/>
  <c r="DD783" i="2"/>
  <c r="DC784" i="2"/>
  <c r="BI764" i="3" s="1"/>
  <c r="DD784" i="2"/>
  <c r="DC785" i="2"/>
  <c r="BI763" i="3" s="1"/>
  <c r="DD785" i="2"/>
  <c r="DC786" i="2"/>
  <c r="DD786" i="2"/>
  <c r="DC787" i="2"/>
  <c r="DD787" i="2"/>
  <c r="DC788" i="2"/>
  <c r="BI766" i="3" s="1"/>
  <c r="DD788" i="2"/>
  <c r="DC789" i="2"/>
  <c r="BI767" i="3" s="1"/>
  <c r="DD789" i="2"/>
  <c r="DC790" i="2"/>
  <c r="BI768" i="3" s="1"/>
  <c r="DD790" i="2"/>
  <c r="DC791" i="2"/>
  <c r="DD791" i="2"/>
  <c r="DC792" i="2"/>
  <c r="BI770" i="3" s="1"/>
  <c r="DD792" i="2"/>
  <c r="DC793" i="2"/>
  <c r="DD793" i="2"/>
  <c r="DC794" i="2"/>
  <c r="BI775" i="3" s="1"/>
  <c r="DD794" i="2"/>
  <c r="DC795" i="2"/>
  <c r="DD795" i="2"/>
  <c r="DC796" i="2"/>
  <c r="BI774" i="3" s="1"/>
  <c r="DD796" i="2"/>
  <c r="DC797" i="2"/>
  <c r="BI777" i="3" s="1"/>
  <c r="DD797" i="2"/>
  <c r="DC798" i="2"/>
  <c r="BI776" i="3" s="1"/>
  <c r="DD798" i="2"/>
  <c r="DC799" i="2"/>
  <c r="DD799" i="2"/>
  <c r="DC800" i="2"/>
  <c r="BI778" i="3" s="1"/>
  <c r="DD800" i="2"/>
  <c r="DC801" i="2"/>
  <c r="DD801" i="2"/>
  <c r="DC802" i="2"/>
  <c r="BI783" i="3" s="1"/>
  <c r="DD802" i="2"/>
  <c r="DC803" i="2"/>
  <c r="DD803" i="2"/>
  <c r="DC804" i="2"/>
  <c r="BI784" i="3" s="1"/>
  <c r="DD804" i="2"/>
  <c r="DC805" i="2"/>
  <c r="BI789" i="3" s="1"/>
  <c r="DD805" i="2"/>
  <c r="DC806" i="2"/>
  <c r="BI799" i="3" s="1"/>
  <c r="DD806" i="2"/>
  <c r="DC807" i="2"/>
  <c r="BI785" i="3" s="1"/>
  <c r="DD807" i="2"/>
  <c r="DC808" i="2"/>
  <c r="BI786" i="3" s="1"/>
  <c r="DD808" i="2"/>
  <c r="DC809" i="2"/>
  <c r="BI787" i="3" s="1"/>
  <c r="DD809" i="2"/>
  <c r="DC810" i="2"/>
  <c r="DD810" i="2"/>
  <c r="DC811" i="2"/>
  <c r="BI800" i="3" s="1"/>
  <c r="DD811" i="2"/>
  <c r="DC812" i="2"/>
  <c r="BI790" i="3" s="1"/>
  <c r="DD812" i="2"/>
  <c r="DC813" i="2"/>
  <c r="BI791" i="3" s="1"/>
  <c r="DD813" i="2"/>
  <c r="DC814" i="2"/>
  <c r="BI792" i="3" s="1"/>
  <c r="DD814" i="2"/>
  <c r="DC815" i="2"/>
  <c r="BI793" i="3" s="1"/>
  <c r="DD815" i="2"/>
  <c r="DC816" i="2"/>
  <c r="BI794" i="3" s="1"/>
  <c r="DD816" i="2"/>
  <c r="DC817" i="2"/>
  <c r="BI795" i="3" s="1"/>
  <c r="DD817" i="2"/>
  <c r="DC818" i="2"/>
  <c r="BI796" i="3" s="1"/>
  <c r="DD818" i="2"/>
  <c r="DC819" i="2"/>
  <c r="BI797" i="3" s="1"/>
  <c r="DD819" i="2"/>
  <c r="DC820" i="2"/>
  <c r="BI798"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7" i="3" s="1"/>
  <c r="CD7" i="2"/>
  <c r="BD6"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3" i="3" s="1"/>
  <c r="CD33" i="2"/>
  <c r="BD34" i="3" s="1"/>
  <c r="CD34" i="2"/>
  <c r="BD32" i="3" s="1"/>
  <c r="CD35" i="2"/>
  <c r="BD35" i="3" s="1"/>
  <c r="CD36" i="2"/>
  <c r="BD36" i="3" s="1"/>
  <c r="CD37" i="2"/>
  <c r="BD37" i="3" s="1"/>
  <c r="CD38" i="2"/>
  <c r="BD38" i="3" s="1"/>
  <c r="CD39" i="2"/>
  <c r="BD39" i="3" s="1"/>
  <c r="CD40" i="2"/>
  <c r="BD40" i="3" s="1"/>
  <c r="CD41" i="2"/>
  <c r="BD41" i="3" s="1"/>
  <c r="CD42" i="2"/>
  <c r="BD42" i="3" s="1"/>
  <c r="CD43" i="2"/>
  <c r="BD43" i="3" s="1"/>
  <c r="CD44" i="2"/>
  <c r="BD44" i="3" s="1"/>
  <c r="CD45" i="2"/>
  <c r="BD45" i="3" s="1"/>
  <c r="CD46" i="2"/>
  <c r="CD47" i="2"/>
  <c r="BD47" i="3" s="1"/>
  <c r="CD48" i="2"/>
  <c r="BD48" i="3" s="1"/>
  <c r="CD49" i="2"/>
  <c r="BD49" i="3" s="1"/>
  <c r="CD50" i="2"/>
  <c r="BD50" i="3" s="1"/>
  <c r="CD51" i="2"/>
  <c r="BD51" i="3" s="1"/>
  <c r="CD52" i="2"/>
  <c r="BD52" i="3" s="1"/>
  <c r="CD53" i="2"/>
  <c r="BD53" i="3" s="1"/>
  <c r="CD54" i="2"/>
  <c r="BD54" i="3" s="1"/>
  <c r="CD55" i="2"/>
  <c r="BD55" i="3" s="1"/>
  <c r="CD56" i="2"/>
  <c r="BD56" i="3" s="1"/>
  <c r="CD57" i="2"/>
  <c r="BD57" i="3" s="1"/>
  <c r="CD58" i="2"/>
  <c r="BD58" i="3" s="1"/>
  <c r="CD59" i="2"/>
  <c r="BD59" i="3" s="1"/>
  <c r="CD60" i="2"/>
  <c r="BD60" i="3" s="1"/>
  <c r="CD61" i="2"/>
  <c r="BD61" i="3" s="1"/>
  <c r="CD62" i="2"/>
  <c r="BD62" i="3" s="1"/>
  <c r="CD63" i="2"/>
  <c r="BD63" i="3" s="1"/>
  <c r="CD64" i="2"/>
  <c r="BD64" i="3" s="1"/>
  <c r="CD65" i="2"/>
  <c r="BD65" i="3" s="1"/>
  <c r="CD66" i="2"/>
  <c r="BD66" i="3" s="1"/>
  <c r="CD67" i="2"/>
  <c r="BD67" i="3" s="1"/>
  <c r="CD68" i="2"/>
  <c r="BD68" i="3" s="1"/>
  <c r="CD69" i="2"/>
  <c r="BD69" i="3" s="1"/>
  <c r="CD70" i="2"/>
  <c r="BD70" i="3" s="1"/>
  <c r="CD71" i="2"/>
  <c r="BD71" i="3" s="1"/>
  <c r="CD72" i="2"/>
  <c r="BD72" i="3" s="1"/>
  <c r="CD73" i="2"/>
  <c r="BD73" i="3" s="1"/>
  <c r="CD74" i="2"/>
  <c r="BD74" i="3" s="1"/>
  <c r="CD75" i="2"/>
  <c r="BD75" i="3" s="1"/>
  <c r="CD76" i="2"/>
  <c r="BD76" i="3" s="1"/>
  <c r="CD77" i="2"/>
  <c r="BD77" i="3" s="1"/>
  <c r="CD78" i="2"/>
  <c r="BD78" i="3" s="1"/>
  <c r="CD79" i="2"/>
  <c r="BD79" i="3" s="1"/>
  <c r="CD80" i="2"/>
  <c r="BD80" i="3" s="1"/>
  <c r="CD81" i="2"/>
  <c r="BD81" i="3" s="1"/>
  <c r="CD82" i="2"/>
  <c r="BD85" i="3" s="1"/>
  <c r="CD83" i="2"/>
  <c r="BD83" i="3" s="1"/>
  <c r="CD84" i="2"/>
  <c r="BD84" i="3" s="1"/>
  <c r="CD85" i="2"/>
  <c r="BD82" i="3" s="1"/>
  <c r="CD86" i="2"/>
  <c r="BD86" i="3" s="1"/>
  <c r="CD87" i="2"/>
  <c r="BD87" i="3" s="1"/>
  <c r="CD88" i="2"/>
  <c r="BD88" i="3" s="1"/>
  <c r="CD89" i="2"/>
  <c r="BD89" i="3" s="1"/>
  <c r="CD90" i="2"/>
  <c r="BD90" i="3" s="1"/>
  <c r="CD91" i="2"/>
  <c r="BD91" i="3" s="1"/>
  <c r="CD92" i="2"/>
  <c r="BD92" i="3" s="1"/>
  <c r="CD93" i="2"/>
  <c r="BD93" i="3" s="1"/>
  <c r="CD94" i="2"/>
  <c r="BD94" i="3" s="1"/>
  <c r="CD95" i="2"/>
  <c r="BD95" i="3" s="1"/>
  <c r="CD96" i="2"/>
  <c r="BD96" i="3" s="1"/>
  <c r="CD97" i="2"/>
  <c r="BD97" i="3" s="1"/>
  <c r="CD98" i="2"/>
  <c r="BD98" i="3" s="1"/>
  <c r="CD99" i="2"/>
  <c r="BD99" i="3" s="1"/>
  <c r="CD100" i="2"/>
  <c r="BD100" i="3" s="1"/>
  <c r="CD101" i="2"/>
  <c r="BD101" i="3" s="1"/>
  <c r="CD102" i="2"/>
  <c r="BD102" i="3" s="1"/>
  <c r="CD103" i="2"/>
  <c r="BD105" i="3" s="1"/>
  <c r="CD104" i="2"/>
  <c r="BD103" i="3" s="1"/>
  <c r="CD105" i="2"/>
  <c r="BD104" i="3" s="1"/>
  <c r="CD106" i="2"/>
  <c r="BD106" i="3" s="1"/>
  <c r="CD107" i="2"/>
  <c r="BD107" i="3" s="1"/>
  <c r="CD108" i="2"/>
  <c r="BD108" i="3" s="1"/>
  <c r="CD109" i="2"/>
  <c r="CD110" i="2"/>
  <c r="BD109" i="3" s="1"/>
  <c r="CD111" i="2"/>
  <c r="BD110" i="3" s="1"/>
  <c r="CD112" i="2"/>
  <c r="BD111" i="3" s="1"/>
  <c r="CD113" i="2"/>
  <c r="BD112" i="3" s="1"/>
  <c r="CD114" i="2"/>
  <c r="BD113" i="3" s="1"/>
  <c r="CD115" i="2"/>
  <c r="BD114" i="3" s="1"/>
  <c r="CD116" i="2"/>
  <c r="BD115" i="3" s="1"/>
  <c r="CD117" i="2"/>
  <c r="BD116" i="3" s="1"/>
  <c r="CD118" i="2"/>
  <c r="BD117" i="3" s="1"/>
  <c r="CD119" i="2"/>
  <c r="BD118" i="3" s="1"/>
  <c r="CD120" i="2"/>
  <c r="BD119" i="3" s="1"/>
  <c r="CD121" i="2"/>
  <c r="BD120" i="3" s="1"/>
  <c r="CD122" i="2"/>
  <c r="BD121" i="3" s="1"/>
  <c r="CD123" i="2"/>
  <c r="BD122" i="3" s="1"/>
  <c r="CD124" i="2"/>
  <c r="BD123" i="3" s="1"/>
  <c r="CD125" i="2"/>
  <c r="BD124" i="3" s="1"/>
  <c r="CD126" i="2"/>
  <c r="BD125" i="3" s="1"/>
  <c r="CD127" i="2"/>
  <c r="BD126" i="3" s="1"/>
  <c r="CD128" i="2"/>
  <c r="BD127" i="3" s="1"/>
  <c r="CD129" i="2"/>
  <c r="CD130" i="2"/>
  <c r="BD129" i="3" s="1"/>
  <c r="CD131" i="2"/>
  <c r="BD130" i="3" s="1"/>
  <c r="CD132" i="2"/>
  <c r="CD133" i="2"/>
  <c r="BD132" i="3" s="1"/>
  <c r="CD134" i="2"/>
  <c r="BD133" i="3" s="1"/>
  <c r="CD135" i="2"/>
  <c r="BD134" i="3" s="1"/>
  <c r="CD136" i="2"/>
  <c r="BD135" i="3" s="1"/>
  <c r="CD137" i="2"/>
  <c r="BD136" i="3" s="1"/>
  <c r="CD138" i="2"/>
  <c r="BD137" i="3" s="1"/>
  <c r="CD139" i="2"/>
  <c r="BD138" i="3" s="1"/>
  <c r="CD140" i="2"/>
  <c r="BD139" i="3" s="1"/>
  <c r="CD141" i="2"/>
  <c r="BD140" i="3" s="1"/>
  <c r="CD142" i="2"/>
  <c r="BD141" i="3" s="1"/>
  <c r="CD143" i="2"/>
  <c r="BD142" i="3" s="1"/>
  <c r="CD144" i="2"/>
  <c r="BD143" i="3" s="1"/>
  <c r="CD145" i="2"/>
  <c r="BD144" i="3" s="1"/>
  <c r="CD146" i="2"/>
  <c r="BD145" i="3" s="1"/>
  <c r="CD147" i="2"/>
  <c r="BD146" i="3" s="1"/>
  <c r="CD148" i="2"/>
  <c r="BD147" i="3" s="1"/>
  <c r="CD149" i="2"/>
  <c r="BD148" i="3" s="1"/>
  <c r="CD150" i="2"/>
  <c r="BD149" i="3" s="1"/>
  <c r="CD151" i="2"/>
  <c r="BD150" i="3" s="1"/>
  <c r="CD152" i="2"/>
  <c r="BD151" i="3" s="1"/>
  <c r="CD153" i="2"/>
  <c r="BD153" i="3" s="1"/>
  <c r="CD154" i="2"/>
  <c r="BD152" i="3" s="1"/>
  <c r="CD155" i="2"/>
  <c r="BD154" i="3" s="1"/>
  <c r="CD156" i="2"/>
  <c r="BD155" i="3" s="1"/>
  <c r="CD157" i="2"/>
  <c r="BD156" i="3" s="1"/>
  <c r="CD158" i="2"/>
  <c r="BD157" i="3" s="1"/>
  <c r="CD159" i="2"/>
  <c r="BD158" i="3" s="1"/>
  <c r="CD160" i="2"/>
  <c r="BD159" i="3" s="1"/>
  <c r="CD161" i="2"/>
  <c r="BD160" i="3" s="1"/>
  <c r="CD162" i="2"/>
  <c r="BD161" i="3" s="1"/>
  <c r="CD163" i="2"/>
  <c r="BD162" i="3" s="1"/>
  <c r="CD164" i="2"/>
  <c r="BD163" i="3" s="1"/>
  <c r="CD165" i="2"/>
  <c r="BD164" i="3" s="1"/>
  <c r="CD166" i="2"/>
  <c r="BD165" i="3" s="1"/>
  <c r="CD167" i="2"/>
  <c r="BD166" i="3" s="1"/>
  <c r="CD168" i="2"/>
  <c r="BD167" i="3" s="1"/>
  <c r="CD169" i="2"/>
  <c r="BD168" i="3" s="1"/>
  <c r="CD170" i="2"/>
  <c r="BD169" i="3" s="1"/>
  <c r="CD171" i="2"/>
  <c r="BD170" i="3" s="1"/>
  <c r="CD172" i="2"/>
  <c r="BD171" i="3" s="1"/>
  <c r="CD173" i="2"/>
  <c r="BD172" i="3" s="1"/>
  <c r="CD174" i="2"/>
  <c r="BD173" i="3" s="1"/>
  <c r="CD175" i="2"/>
  <c r="BD174" i="3" s="1"/>
  <c r="CD176" i="2"/>
  <c r="BD175" i="3" s="1"/>
  <c r="CD177" i="2"/>
  <c r="BD176" i="3" s="1"/>
  <c r="CD178" i="2"/>
  <c r="BD177" i="3" s="1"/>
  <c r="CD179" i="2"/>
  <c r="BD178" i="3" s="1"/>
  <c r="CD180" i="2"/>
  <c r="BD179" i="3" s="1"/>
  <c r="CD181" i="2"/>
  <c r="BD180" i="3" s="1"/>
  <c r="CD182" i="2"/>
  <c r="BD181" i="3" s="1"/>
  <c r="CD183" i="2"/>
  <c r="BD182" i="3" s="1"/>
  <c r="CD184" i="2"/>
  <c r="BD183" i="3" s="1"/>
  <c r="CD185" i="2"/>
  <c r="BD184" i="3" s="1"/>
  <c r="CD186" i="2"/>
  <c r="BD185" i="3" s="1"/>
  <c r="CD187" i="2"/>
  <c r="BD186" i="3" s="1"/>
  <c r="CD188" i="2"/>
  <c r="BD187" i="3" s="1"/>
  <c r="CD189" i="2"/>
  <c r="BD188" i="3" s="1"/>
  <c r="CD190" i="2"/>
  <c r="BD189" i="3" s="1"/>
  <c r="CD191" i="2"/>
  <c r="BD190" i="3" s="1"/>
  <c r="CD192" i="2"/>
  <c r="BD191" i="3" s="1"/>
  <c r="CD193" i="2"/>
  <c r="BD192" i="3" s="1"/>
  <c r="CD194" i="2"/>
  <c r="BD193" i="3" s="1"/>
  <c r="CD195" i="2"/>
  <c r="BD194" i="3" s="1"/>
  <c r="CD196" i="2"/>
  <c r="BD195" i="3" s="1"/>
  <c r="CD197" i="2"/>
  <c r="BD196" i="3" s="1"/>
  <c r="CD198" i="2"/>
  <c r="BD197" i="3" s="1"/>
  <c r="CD199" i="2"/>
  <c r="BD198" i="3" s="1"/>
  <c r="CD200" i="2"/>
  <c r="BD199" i="3" s="1"/>
  <c r="CD201" i="2"/>
  <c r="BD200" i="3" s="1"/>
  <c r="CD202" i="2"/>
  <c r="CD203" i="2"/>
  <c r="BD202" i="3" s="1"/>
  <c r="CD204" i="2"/>
  <c r="BD203" i="3" s="1"/>
  <c r="CD205" i="2"/>
  <c r="BD204" i="3" s="1"/>
  <c r="CD206" i="2"/>
  <c r="BD205" i="3" s="1"/>
  <c r="CD207" i="2"/>
  <c r="BD206" i="3" s="1"/>
  <c r="CD208" i="2"/>
  <c r="BD207" i="3" s="1"/>
  <c r="CD209" i="2"/>
  <c r="BD208" i="3" s="1"/>
  <c r="CD210" i="2"/>
  <c r="BD209" i="3" s="1"/>
  <c r="CD211" i="2"/>
  <c r="BD210" i="3" s="1"/>
  <c r="CD212" i="2"/>
  <c r="BD211" i="3" s="1"/>
  <c r="CD213" i="2"/>
  <c r="BD212" i="3" s="1"/>
  <c r="CD214" i="2"/>
  <c r="BD213" i="3" s="1"/>
  <c r="CD215" i="2"/>
  <c r="BD214" i="3" s="1"/>
  <c r="CD216" i="2"/>
  <c r="BD215" i="3" s="1"/>
  <c r="CD217" i="2"/>
  <c r="BD216" i="3" s="1"/>
  <c r="CD218" i="2"/>
  <c r="BD217" i="3" s="1"/>
  <c r="CD219" i="2"/>
  <c r="BD218" i="3" s="1"/>
  <c r="CD220" i="2"/>
  <c r="BD219" i="3" s="1"/>
  <c r="CD221" i="2"/>
  <c r="BD220" i="3" s="1"/>
  <c r="CD222" i="2"/>
  <c r="BD221" i="3" s="1"/>
  <c r="CD223" i="2"/>
  <c r="BD222" i="3" s="1"/>
  <c r="CD224" i="2"/>
  <c r="BD223" i="3" s="1"/>
  <c r="CD225" i="2"/>
  <c r="BD224" i="3" s="1"/>
  <c r="CD226" i="2"/>
  <c r="BD225" i="3" s="1"/>
  <c r="CD227" i="2"/>
  <c r="BD226" i="3" s="1"/>
  <c r="CD228" i="2"/>
  <c r="BD227" i="3" s="1"/>
  <c r="CD229" i="2"/>
  <c r="BD228" i="3" s="1"/>
  <c r="CD230" i="2"/>
  <c r="BD229" i="3" s="1"/>
  <c r="CD231" i="2"/>
  <c r="BD230" i="3" s="1"/>
  <c r="CD232" i="2"/>
  <c r="BD231" i="3" s="1"/>
  <c r="CD233" i="2"/>
  <c r="BD232" i="3" s="1"/>
  <c r="CD234" i="2"/>
  <c r="BD233" i="3" s="1"/>
  <c r="CD235" i="2"/>
  <c r="BD234" i="3" s="1"/>
  <c r="CD236" i="2"/>
  <c r="CD237" i="2"/>
  <c r="BD235" i="3" s="1"/>
  <c r="CD238" i="2"/>
  <c r="BD236" i="3" s="1"/>
  <c r="CD239" i="2"/>
  <c r="BD237" i="3" s="1"/>
  <c r="CD240" i="2"/>
  <c r="BD238" i="3" s="1"/>
  <c r="CD241" i="2"/>
  <c r="BD239" i="3" s="1"/>
  <c r="CD242" i="2"/>
  <c r="BD240" i="3" s="1"/>
  <c r="CD243" i="2"/>
  <c r="BD241" i="3" s="1"/>
  <c r="CD244" i="2"/>
  <c r="BD242" i="3" s="1"/>
  <c r="CD245" i="2"/>
  <c r="BD243" i="3" s="1"/>
  <c r="CD246" i="2"/>
  <c r="BD244" i="3" s="1"/>
  <c r="CD247" i="2"/>
  <c r="BD245" i="3" s="1"/>
  <c r="CD248" i="2"/>
  <c r="BD246" i="3" s="1"/>
  <c r="CD249" i="2"/>
  <c r="BD247" i="3" s="1"/>
  <c r="CD250" i="2"/>
  <c r="BD248" i="3" s="1"/>
  <c r="CD251" i="2"/>
  <c r="BD249" i="3" s="1"/>
  <c r="CD252" i="2"/>
  <c r="BD250" i="3" s="1"/>
  <c r="CD253" i="2"/>
  <c r="BD251" i="3" s="1"/>
  <c r="CD254" i="2"/>
  <c r="BD252" i="3" s="1"/>
  <c r="CD255" i="2"/>
  <c r="BD253" i="3" s="1"/>
  <c r="CD256" i="2"/>
  <c r="BD254" i="3" s="1"/>
  <c r="CD257" i="2"/>
  <c r="BD255" i="3" s="1"/>
  <c r="CD258" i="2"/>
  <c r="BD256" i="3" s="1"/>
  <c r="CD259" i="2"/>
  <c r="BD257" i="3" s="1"/>
  <c r="CD260" i="2"/>
  <c r="BD258" i="3" s="1"/>
  <c r="CD261" i="2"/>
  <c r="BD259" i="3" s="1"/>
  <c r="CD262" i="2"/>
  <c r="BD260" i="3" s="1"/>
  <c r="CD263" i="2"/>
  <c r="BD261" i="3" s="1"/>
  <c r="CD264" i="2"/>
  <c r="BD262" i="3" s="1"/>
  <c r="CD265" i="2"/>
  <c r="BD263" i="3" s="1"/>
  <c r="CD266" i="2"/>
  <c r="BD265" i="3" s="1"/>
  <c r="CD267" i="2"/>
  <c r="BD266" i="3" s="1"/>
  <c r="CD268" i="2"/>
  <c r="BD264" i="3" s="1"/>
  <c r="CD269" i="2"/>
  <c r="BD267" i="3" s="1"/>
  <c r="CD270" i="2"/>
  <c r="CD271" i="2"/>
  <c r="BD268" i="3" s="1"/>
  <c r="CD272" i="2"/>
  <c r="BD269" i="3" s="1"/>
  <c r="CD273" i="2"/>
  <c r="BD270" i="3" s="1"/>
  <c r="CD274" i="2"/>
  <c r="BD271" i="3" s="1"/>
  <c r="CD275" i="2"/>
  <c r="BD272" i="3" s="1"/>
  <c r="CD276" i="2"/>
  <c r="BD273" i="3" s="1"/>
  <c r="CD277" i="2"/>
  <c r="BD274" i="3" s="1"/>
  <c r="CD278" i="2"/>
  <c r="BD275" i="3" s="1"/>
  <c r="CD279" i="2"/>
  <c r="BD276" i="3" s="1"/>
  <c r="CD280" i="2"/>
  <c r="BD277" i="3" s="1"/>
  <c r="CD281" i="2"/>
  <c r="BD278" i="3" s="1"/>
  <c r="CD282" i="2"/>
  <c r="BD280" i="3" s="1"/>
  <c r="CD283" i="2"/>
  <c r="BD282" i="3" s="1"/>
  <c r="CD284" i="2"/>
  <c r="BD281" i="3" s="1"/>
  <c r="CD285" i="2"/>
  <c r="BD279" i="3" s="1"/>
  <c r="CD286" i="2"/>
  <c r="BD283" i="3" s="1"/>
  <c r="CD287" i="2"/>
  <c r="BD284" i="3" s="1"/>
  <c r="CD288" i="2"/>
  <c r="BD285" i="3" s="1"/>
  <c r="CD289" i="2"/>
  <c r="BD286" i="3" s="1"/>
  <c r="CD290" i="2"/>
  <c r="BD287" i="3" s="1"/>
  <c r="CD291" i="2"/>
  <c r="BD288" i="3" s="1"/>
  <c r="CD292" i="2"/>
  <c r="BD289" i="3" s="1"/>
  <c r="CD293" i="2"/>
  <c r="BD290" i="3" s="1"/>
  <c r="CD294" i="2"/>
  <c r="BD291" i="3" s="1"/>
  <c r="CD295" i="2"/>
  <c r="BD292" i="3" s="1"/>
  <c r="CD296" i="2"/>
  <c r="BD293" i="3" s="1"/>
  <c r="CD297" i="2"/>
  <c r="BD295" i="3" s="1"/>
  <c r="CD298" i="2"/>
  <c r="BD294" i="3" s="1"/>
  <c r="CD299" i="2"/>
  <c r="BD296" i="3" s="1"/>
  <c r="CD300" i="2"/>
  <c r="BD297" i="3" s="1"/>
  <c r="CD301" i="2"/>
  <c r="BD298" i="3" s="1"/>
  <c r="CD302" i="2"/>
  <c r="BD299" i="3" s="1"/>
  <c r="CD303" i="2"/>
  <c r="BD300" i="3" s="1"/>
  <c r="CD304" i="2"/>
  <c r="BD301" i="3" s="1"/>
  <c r="CD305" i="2"/>
  <c r="BD302" i="3" s="1"/>
  <c r="CD306" i="2"/>
  <c r="BD303" i="3" s="1"/>
  <c r="CD307" i="2"/>
  <c r="BD304" i="3" s="1"/>
  <c r="CD308" i="2"/>
  <c r="BD305" i="3" s="1"/>
  <c r="CD309" i="2"/>
  <c r="BD306" i="3" s="1"/>
  <c r="CD310" i="2"/>
  <c r="CD311" i="2"/>
  <c r="BD307" i="3" s="1"/>
  <c r="CD312" i="2"/>
  <c r="BD308" i="3" s="1"/>
  <c r="CD313" i="2"/>
  <c r="BD309" i="3" s="1"/>
  <c r="CD314" i="2"/>
  <c r="BD310" i="3" s="1"/>
  <c r="CD315" i="2"/>
  <c r="BD311" i="3" s="1"/>
  <c r="CD316" i="2"/>
  <c r="BD312" i="3" s="1"/>
  <c r="CD317" i="2"/>
  <c r="BD313" i="3" s="1"/>
  <c r="CD318" i="2"/>
  <c r="BD314" i="3" s="1"/>
  <c r="CD319" i="2"/>
  <c r="BD315" i="3" s="1"/>
  <c r="CD320" i="2"/>
  <c r="BD316" i="3" s="1"/>
  <c r="CD321" i="2"/>
  <c r="BD317" i="3" s="1"/>
  <c r="CD322" i="2"/>
  <c r="BD318" i="3" s="1"/>
  <c r="CD323" i="2"/>
  <c r="BD319" i="3" s="1"/>
  <c r="CD324" i="2"/>
  <c r="BD320" i="3" s="1"/>
  <c r="CD325" i="2"/>
  <c r="BD321" i="3" s="1"/>
  <c r="CD326" i="2"/>
  <c r="BD322" i="3" s="1"/>
  <c r="CD327" i="2"/>
  <c r="BD323" i="3" s="1"/>
  <c r="CD328" i="2"/>
  <c r="BD324" i="3" s="1"/>
  <c r="CD329" i="2"/>
  <c r="BD325" i="3" s="1"/>
  <c r="CD330" i="2"/>
  <c r="BD326" i="3" s="1"/>
  <c r="CD331" i="2"/>
  <c r="BD327" i="3" s="1"/>
  <c r="CD332" i="2"/>
  <c r="BD328" i="3" s="1"/>
  <c r="CD333" i="2"/>
  <c r="BD329" i="3" s="1"/>
  <c r="CD334" i="2"/>
  <c r="BD330" i="3" s="1"/>
  <c r="CD335" i="2"/>
  <c r="BD331" i="3" s="1"/>
  <c r="CD336" i="2"/>
  <c r="BD332" i="3" s="1"/>
  <c r="CD337" i="2"/>
  <c r="BD333" i="3" s="1"/>
  <c r="CD338" i="2"/>
  <c r="BD334" i="3" s="1"/>
  <c r="CD339" i="2"/>
  <c r="BD335" i="3" s="1"/>
  <c r="CD340" i="2"/>
  <c r="BD336" i="3" s="1"/>
  <c r="CD341" i="2"/>
  <c r="BD337" i="3" s="1"/>
  <c r="CD342" i="2"/>
  <c r="BD338" i="3" s="1"/>
  <c r="CD343" i="2"/>
  <c r="BD339" i="3" s="1"/>
  <c r="CD344" i="2"/>
  <c r="BD340" i="3" s="1"/>
  <c r="CD345" i="2"/>
  <c r="BD341" i="3" s="1"/>
  <c r="CD346" i="2"/>
  <c r="BD342" i="3" s="1"/>
  <c r="CD347" i="2"/>
  <c r="BD343" i="3" s="1"/>
  <c r="CD348" i="2"/>
  <c r="BD344" i="3" s="1"/>
  <c r="CD349" i="2"/>
  <c r="BD345" i="3" s="1"/>
  <c r="CD350" i="2"/>
  <c r="CD351" i="2"/>
  <c r="BD346" i="3" s="1"/>
  <c r="CD352" i="2"/>
  <c r="BD347" i="3" s="1"/>
  <c r="CD353" i="2"/>
  <c r="BD348" i="3" s="1"/>
  <c r="CD354" i="2"/>
  <c r="BD349" i="3" s="1"/>
  <c r="CD355" i="2"/>
  <c r="BD350" i="3" s="1"/>
  <c r="CD356" i="2"/>
  <c r="BD351" i="3" s="1"/>
  <c r="CD357" i="2"/>
  <c r="BD352" i="3" s="1"/>
  <c r="CD358" i="2"/>
  <c r="BD353" i="3" s="1"/>
  <c r="CD359" i="2"/>
  <c r="BD354" i="3" s="1"/>
  <c r="CD360" i="2"/>
  <c r="BD357" i="3" s="1"/>
  <c r="CD361" i="2"/>
  <c r="BD356" i="3" s="1"/>
  <c r="CD362" i="2"/>
  <c r="BD355" i="3" s="1"/>
  <c r="CD363" i="2"/>
  <c r="BD358" i="3" s="1"/>
  <c r="CD364" i="2"/>
  <c r="BD359" i="3" s="1"/>
  <c r="CD365" i="2"/>
  <c r="BD360" i="3" s="1"/>
  <c r="CD366" i="2"/>
  <c r="BD361" i="3" s="1"/>
  <c r="CD367" i="2"/>
  <c r="CD368" i="2"/>
  <c r="CD369" i="2"/>
  <c r="BD362" i="3" s="1"/>
  <c r="CD370" i="2"/>
  <c r="BD363" i="3" s="1"/>
  <c r="CD371" i="2"/>
  <c r="BD365" i="3" s="1"/>
  <c r="CD372" i="2"/>
  <c r="BD364" i="3" s="1"/>
  <c r="CD373" i="2"/>
  <c r="BD366" i="3" s="1"/>
  <c r="CD374" i="2"/>
  <c r="BD367" i="3" s="1"/>
  <c r="CD375" i="2"/>
  <c r="BD368" i="3" s="1"/>
  <c r="CD376" i="2"/>
  <c r="BD369" i="3" s="1"/>
  <c r="CD377" i="2"/>
  <c r="BD370" i="3" s="1"/>
  <c r="CD378" i="2"/>
  <c r="BD371" i="3" s="1"/>
  <c r="CD379" i="2"/>
  <c r="BD372" i="3" s="1"/>
  <c r="CD380" i="2"/>
  <c r="BD373" i="3" s="1"/>
  <c r="CD381" i="2"/>
  <c r="BD374" i="3" s="1"/>
  <c r="CD382" i="2"/>
  <c r="CD383" i="2"/>
  <c r="BD375" i="3" s="1"/>
  <c r="CD384" i="2"/>
  <c r="BD376" i="3" s="1"/>
  <c r="CD385" i="2"/>
  <c r="BD377" i="3" s="1"/>
  <c r="CD386" i="2"/>
  <c r="BD378" i="3" s="1"/>
  <c r="CD387" i="2"/>
  <c r="BD379" i="3" s="1"/>
  <c r="CD388" i="2"/>
  <c r="BD380" i="3" s="1"/>
  <c r="CD389" i="2"/>
  <c r="BD381" i="3" s="1"/>
  <c r="CD390" i="2"/>
  <c r="BD382" i="3" s="1"/>
  <c r="CD391" i="2"/>
  <c r="BD383" i="3" s="1"/>
  <c r="CD392" i="2"/>
  <c r="BD384" i="3" s="1"/>
  <c r="CD393" i="2"/>
  <c r="BD385" i="3" s="1"/>
  <c r="CD394" i="2"/>
  <c r="BD386" i="3" s="1"/>
  <c r="CD395" i="2"/>
  <c r="BD387" i="3" s="1"/>
  <c r="CD396" i="2"/>
  <c r="BD388" i="3" s="1"/>
  <c r="CD397" i="2"/>
  <c r="BD389" i="3" s="1"/>
  <c r="CD398" i="2"/>
  <c r="BD390" i="3" s="1"/>
  <c r="CD399" i="2"/>
  <c r="BD391" i="3" s="1"/>
  <c r="CD400" i="2"/>
  <c r="BD392" i="3" s="1"/>
  <c r="CD401" i="2"/>
  <c r="BD393" i="3" s="1"/>
  <c r="CD402" i="2"/>
  <c r="BD394" i="3" s="1"/>
  <c r="CD403" i="2"/>
  <c r="BD395" i="3" s="1"/>
  <c r="CD404" i="2"/>
  <c r="BD396" i="3" s="1"/>
  <c r="CD405" i="2"/>
  <c r="BD397" i="3" s="1"/>
  <c r="CD406" i="2"/>
  <c r="BD398" i="3" s="1"/>
  <c r="CD407" i="2"/>
  <c r="BD399" i="3" s="1"/>
  <c r="CD408" i="2"/>
  <c r="BD400" i="3" s="1"/>
  <c r="CD409" i="2"/>
  <c r="BD401" i="3" s="1"/>
  <c r="CD410" i="2"/>
  <c r="BD402" i="3" s="1"/>
  <c r="CD411" i="2"/>
  <c r="BD403" i="3" s="1"/>
  <c r="CD412" i="2"/>
  <c r="BD404" i="3" s="1"/>
  <c r="CD413" i="2"/>
  <c r="BD405" i="3" s="1"/>
  <c r="CD414" i="2"/>
  <c r="BD406" i="3" s="1"/>
  <c r="CD415" i="2"/>
  <c r="BD407" i="3" s="1"/>
  <c r="CD416" i="2"/>
  <c r="BD409" i="3" s="1"/>
  <c r="CD417" i="2"/>
  <c r="BD408" i="3" s="1"/>
  <c r="CD418" i="2"/>
  <c r="BD410" i="3" s="1"/>
  <c r="CD419" i="2"/>
  <c r="BD411" i="3" s="1"/>
  <c r="CD420" i="2"/>
  <c r="BD412" i="3" s="1"/>
  <c r="CD421" i="2"/>
  <c r="BD413" i="3" s="1"/>
  <c r="CD422" i="2"/>
  <c r="BD414" i="3" s="1"/>
  <c r="CD423" i="2"/>
  <c r="BD415" i="3" s="1"/>
  <c r="CD424" i="2"/>
  <c r="BD416" i="3" s="1"/>
  <c r="CD425" i="2"/>
  <c r="BD420" i="3" s="1"/>
  <c r="CD426" i="2"/>
  <c r="BD417" i="3" s="1"/>
  <c r="CD427" i="2"/>
  <c r="BD419" i="3" s="1"/>
  <c r="CD428" i="2"/>
  <c r="BD418" i="3" s="1"/>
  <c r="CD429" i="2"/>
  <c r="BD421" i="3" s="1"/>
  <c r="CD430" i="2"/>
  <c r="BD422" i="3" s="1"/>
  <c r="CD431" i="2"/>
  <c r="BD423" i="3" s="1"/>
  <c r="CD432" i="2"/>
  <c r="BD424" i="3" s="1"/>
  <c r="CD433" i="2"/>
  <c r="BD425" i="3" s="1"/>
  <c r="CD434" i="2"/>
  <c r="BD426" i="3" s="1"/>
  <c r="CD435" i="2"/>
  <c r="BD427" i="3" s="1"/>
  <c r="CD436" i="2"/>
  <c r="BD428" i="3" s="1"/>
  <c r="CD437" i="2"/>
  <c r="BD429" i="3" s="1"/>
  <c r="CD438" i="2"/>
  <c r="BD430" i="3" s="1"/>
  <c r="CD439" i="2"/>
  <c r="BD431" i="3" s="1"/>
  <c r="CD440" i="2"/>
  <c r="BD432" i="3" s="1"/>
  <c r="CD441" i="2"/>
  <c r="BD433" i="3" s="1"/>
  <c r="CD442" i="2"/>
  <c r="BD434" i="3" s="1"/>
  <c r="CD443" i="2"/>
  <c r="BD435" i="3" s="1"/>
  <c r="CD444" i="2"/>
  <c r="BD436" i="3" s="1"/>
  <c r="CD445" i="2"/>
  <c r="CD446" i="2"/>
  <c r="BD437" i="3" s="1"/>
  <c r="CD447" i="2"/>
  <c r="BD438" i="3" s="1"/>
  <c r="CD448" i="2"/>
  <c r="BD439" i="3" s="1"/>
  <c r="CD449" i="2"/>
  <c r="BD440" i="3" s="1"/>
  <c r="CD450" i="2"/>
  <c r="BD441" i="3" s="1"/>
  <c r="CD451" i="2"/>
  <c r="BD442" i="3" s="1"/>
  <c r="CD452" i="2"/>
  <c r="BD443" i="3" s="1"/>
  <c r="CD453" i="2"/>
  <c r="BD444" i="3" s="1"/>
  <c r="CD454" i="2"/>
  <c r="BD445" i="3" s="1"/>
  <c r="CD455" i="2"/>
  <c r="BD449" i="3" s="1"/>
  <c r="CD456" i="2"/>
  <c r="BD447" i="3" s="1"/>
  <c r="CD457" i="2"/>
  <c r="BD448" i="3" s="1"/>
  <c r="CD458" i="2"/>
  <c r="BD446" i="3" s="1"/>
  <c r="CD459" i="2"/>
  <c r="BD450" i="3" s="1"/>
  <c r="CD460" i="2"/>
  <c r="BD451" i="3" s="1"/>
  <c r="CD461" i="2"/>
  <c r="BD452" i="3" s="1"/>
  <c r="CD462" i="2"/>
  <c r="BD453" i="3" s="1"/>
  <c r="CD463" i="2"/>
  <c r="CD464" i="2"/>
  <c r="CD465" i="2"/>
  <c r="BD455" i="3" s="1"/>
  <c r="CD466" i="2"/>
  <c r="BD458" i="3" s="1"/>
  <c r="CD467" i="2"/>
  <c r="BD456" i="3" s="1"/>
  <c r="CD468" i="2"/>
  <c r="BD457" i="3" s="1"/>
  <c r="CD469" i="2"/>
  <c r="BD459" i="3" s="1"/>
  <c r="CD470" i="2"/>
  <c r="BD461" i="3" s="1"/>
  <c r="CD471" i="2"/>
  <c r="BD460" i="3" s="1"/>
  <c r="CD472" i="2"/>
  <c r="BD462" i="3" s="1"/>
  <c r="CD473" i="2"/>
  <c r="BD463" i="3" s="1"/>
  <c r="CD474" i="2"/>
  <c r="BD464" i="3" s="1"/>
  <c r="CD475" i="2"/>
  <c r="BD465" i="3" s="1"/>
  <c r="CD476" i="2"/>
  <c r="BD466" i="3" s="1"/>
  <c r="CD477" i="2"/>
  <c r="BD467" i="3" s="1"/>
  <c r="CD478" i="2"/>
  <c r="BD468" i="3" s="1"/>
  <c r="CD479" i="2"/>
  <c r="BD469" i="3" s="1"/>
  <c r="CD480" i="2"/>
  <c r="BD470" i="3" s="1"/>
  <c r="CD481" i="2"/>
  <c r="BD471" i="3" s="1"/>
  <c r="CD482" i="2"/>
  <c r="BD472" i="3" s="1"/>
  <c r="CD483" i="2"/>
  <c r="CD484" i="2"/>
  <c r="BD474" i="3" s="1"/>
  <c r="CD485" i="2"/>
  <c r="BD475" i="3" s="1"/>
  <c r="CD486" i="2"/>
  <c r="CD487" i="2"/>
  <c r="BD477" i="3" s="1"/>
  <c r="CD488" i="2"/>
  <c r="BD478" i="3" s="1"/>
  <c r="CD489" i="2"/>
  <c r="BD479" i="3" s="1"/>
  <c r="CD490" i="2"/>
  <c r="BD480" i="3" s="1"/>
  <c r="CD491" i="2"/>
  <c r="BD481" i="3" s="1"/>
  <c r="CD492" i="2"/>
  <c r="BD482" i="3" s="1"/>
  <c r="CD493" i="2"/>
  <c r="BD483" i="3" s="1"/>
  <c r="CD494" i="2"/>
  <c r="BD484" i="3" s="1"/>
  <c r="CD495" i="2"/>
  <c r="BD485" i="3" s="1"/>
  <c r="CD496" i="2"/>
  <c r="BD486" i="3" s="1"/>
  <c r="CD497" i="2"/>
  <c r="BD487" i="3" s="1"/>
  <c r="CD498" i="2"/>
  <c r="BD488" i="3" s="1"/>
  <c r="CD499" i="2"/>
  <c r="CD500" i="2"/>
  <c r="BD491" i="3" s="1"/>
  <c r="CD501" i="2"/>
  <c r="BD490" i="3" s="1"/>
  <c r="CD502" i="2"/>
  <c r="BD489" i="3" s="1"/>
  <c r="CD503" i="2"/>
  <c r="BD492" i="3" s="1"/>
  <c r="CD504" i="2"/>
  <c r="CD505" i="2"/>
  <c r="BD493" i="3" s="1"/>
  <c r="CD506" i="2"/>
  <c r="BD494" i="3" s="1"/>
  <c r="CD507" i="2"/>
  <c r="BD495" i="3" s="1"/>
  <c r="CD508" i="2"/>
  <c r="BD496" i="3" s="1"/>
  <c r="CD509" i="2"/>
  <c r="BD497" i="3" s="1"/>
  <c r="CD510" i="2"/>
  <c r="BD498" i="3" s="1"/>
  <c r="CD511" i="2"/>
  <c r="BD499" i="3" s="1"/>
  <c r="CD512" i="2"/>
  <c r="BD500" i="3" s="1"/>
  <c r="CD513" i="2"/>
  <c r="BD501" i="3" s="1"/>
  <c r="CD514" i="2"/>
  <c r="BD502" i="3" s="1"/>
  <c r="CD515" i="2"/>
  <c r="BD503" i="3" s="1"/>
  <c r="CD516" i="2"/>
  <c r="BD504" i="3" s="1"/>
  <c r="CD517" i="2"/>
  <c r="BD505" i="3" s="1"/>
  <c r="CD518" i="2"/>
  <c r="BD506" i="3" s="1"/>
  <c r="CD519" i="2"/>
  <c r="BD507" i="3" s="1"/>
  <c r="CD520" i="2"/>
  <c r="BD508" i="3" s="1"/>
  <c r="CD521" i="2"/>
  <c r="BD509" i="3" s="1"/>
  <c r="CD522" i="2"/>
  <c r="BD510" i="3" s="1"/>
  <c r="CD523" i="2"/>
  <c r="BD511" i="3" s="1"/>
  <c r="CD524" i="2"/>
  <c r="BD512" i="3" s="1"/>
  <c r="CD525" i="2"/>
  <c r="BD513" i="3" s="1"/>
  <c r="CD526" i="2"/>
  <c r="BD514" i="3" s="1"/>
  <c r="CD527" i="2"/>
  <c r="BD515" i="3" s="1"/>
  <c r="CD528" i="2"/>
  <c r="BD516" i="3" s="1"/>
  <c r="CD529" i="2"/>
  <c r="BD517" i="3" s="1"/>
  <c r="CD530" i="2"/>
  <c r="CD531" i="2"/>
  <c r="BD519" i="3" s="1"/>
  <c r="CD532" i="2"/>
  <c r="BD520" i="3" s="1"/>
  <c r="CD533" i="2"/>
  <c r="BD521" i="3" s="1"/>
  <c r="CD534" i="2"/>
  <c r="BD522" i="3" s="1"/>
  <c r="CD535" i="2"/>
  <c r="BD523" i="3" s="1"/>
  <c r="CD536" i="2"/>
  <c r="BD524" i="3" s="1"/>
  <c r="CD537" i="2"/>
  <c r="BD525" i="3" s="1"/>
  <c r="CD538" i="2"/>
  <c r="BD526" i="3" s="1"/>
  <c r="CD539" i="2"/>
  <c r="BD527" i="3" s="1"/>
  <c r="CD540" i="2"/>
  <c r="BD528" i="3" s="1"/>
  <c r="CD541" i="2"/>
  <c r="BD529" i="3" s="1"/>
  <c r="CD542" i="2"/>
  <c r="CD543" i="2"/>
  <c r="BD530" i="3" s="1"/>
  <c r="CD544" i="2"/>
  <c r="BD531" i="3" s="1"/>
  <c r="CD545" i="2"/>
  <c r="CD546" i="2"/>
  <c r="BD532" i="3" s="1"/>
  <c r="CD547" i="2"/>
  <c r="BD533" i="3" s="1"/>
  <c r="CD548" i="2"/>
  <c r="BD534" i="3" s="1"/>
  <c r="CD549" i="2"/>
  <c r="BD535" i="3" s="1"/>
  <c r="CD550" i="2"/>
  <c r="BD536" i="3" s="1"/>
  <c r="CD551" i="2"/>
  <c r="BD537" i="3" s="1"/>
  <c r="CD552" i="2"/>
  <c r="BD538" i="3" s="1"/>
  <c r="CD553" i="2"/>
  <c r="BD539" i="3" s="1"/>
  <c r="CD554" i="2"/>
  <c r="BD540" i="3" s="1"/>
  <c r="CD555" i="2"/>
  <c r="BD541" i="3" s="1"/>
  <c r="CD556" i="2"/>
  <c r="BD542" i="3" s="1"/>
  <c r="CD557" i="2"/>
  <c r="BD543" i="3" s="1"/>
  <c r="CD558" i="2"/>
  <c r="BD544" i="3" s="1"/>
  <c r="CD559" i="2"/>
  <c r="BD545" i="3" s="1"/>
  <c r="CD560" i="2"/>
  <c r="BD546" i="3" s="1"/>
  <c r="CD561" i="2"/>
  <c r="CD562" i="2"/>
  <c r="BD548" i="3" s="1"/>
  <c r="CD563" i="2"/>
  <c r="CD564" i="2"/>
  <c r="BD550" i="3" s="1"/>
  <c r="CD565" i="2"/>
  <c r="BD551" i="3" s="1"/>
  <c r="CD566" i="2"/>
  <c r="BD558" i="3" s="1"/>
  <c r="CD567" i="2"/>
  <c r="BD553" i="3" s="1"/>
  <c r="CD568" i="2"/>
  <c r="BD554" i="3" s="1"/>
  <c r="CD569" i="2"/>
  <c r="BD556" i="3" s="1"/>
  <c r="CD570" i="2"/>
  <c r="BD552" i="3" s="1"/>
  <c r="CD571" i="2"/>
  <c r="BD557" i="3" s="1"/>
  <c r="CD572" i="2"/>
  <c r="BD555" i="3" s="1"/>
  <c r="CD573" i="2"/>
  <c r="BD559" i="3" s="1"/>
  <c r="CD574" i="2"/>
  <c r="BD560" i="3" s="1"/>
  <c r="CD575" i="2"/>
  <c r="BD561" i="3" s="1"/>
  <c r="CD576" i="2"/>
  <c r="BD562" i="3" s="1"/>
  <c r="CD577" i="2"/>
  <c r="BD563" i="3" s="1"/>
  <c r="CD578" i="2"/>
  <c r="CD579" i="2"/>
  <c r="BD564" i="3" s="1"/>
  <c r="CD580" i="2"/>
  <c r="BD565" i="3" s="1"/>
  <c r="CD581" i="2"/>
  <c r="BD566" i="3" s="1"/>
  <c r="CD582" i="2"/>
  <c r="BD567" i="3" s="1"/>
  <c r="CD583" i="2"/>
  <c r="BD568" i="3" s="1"/>
  <c r="CD584" i="2"/>
  <c r="BD569" i="3" s="1"/>
  <c r="CD585" i="2"/>
  <c r="BD570" i="3" s="1"/>
  <c r="CD586" i="2"/>
  <c r="BD571" i="3" s="1"/>
  <c r="CD587" i="2"/>
  <c r="BD572" i="3" s="1"/>
  <c r="CD588" i="2"/>
  <c r="BD573" i="3" s="1"/>
  <c r="CD589" i="2"/>
  <c r="BD574" i="3" s="1"/>
  <c r="CD590" i="2"/>
  <c r="BD575" i="3" s="1"/>
  <c r="CD591" i="2"/>
  <c r="BD576" i="3" s="1"/>
  <c r="CD592" i="2"/>
  <c r="BD577" i="3" s="1"/>
  <c r="CD593" i="2"/>
  <c r="BD578" i="3" s="1"/>
  <c r="CD594" i="2"/>
  <c r="BD579" i="3" s="1"/>
  <c r="CD595" i="2"/>
  <c r="BD580" i="3" s="1"/>
  <c r="CD596" i="2"/>
  <c r="BD581" i="3" s="1"/>
  <c r="CD597" i="2"/>
  <c r="BD582" i="3" s="1"/>
  <c r="CD598" i="2"/>
  <c r="BD583" i="3" s="1"/>
  <c r="CD599" i="2"/>
  <c r="BD584" i="3" s="1"/>
  <c r="CD600" i="2"/>
  <c r="BD585" i="3" s="1"/>
  <c r="CD601" i="2"/>
  <c r="BD586" i="3" s="1"/>
  <c r="CD602" i="2"/>
  <c r="BD587" i="3" s="1"/>
  <c r="CD603" i="2"/>
  <c r="BD588" i="3" s="1"/>
  <c r="CD604" i="2"/>
  <c r="CD605" i="2"/>
  <c r="BD590" i="3" s="1"/>
  <c r="CD606" i="2"/>
  <c r="BD591" i="3" s="1"/>
  <c r="CD607" i="2"/>
  <c r="BD592" i="3" s="1"/>
  <c r="CD608" i="2"/>
  <c r="BD593" i="3" s="1"/>
  <c r="CD609" i="2"/>
  <c r="BD594" i="3" s="1"/>
  <c r="CD610" i="2"/>
  <c r="BD595" i="3" s="1"/>
  <c r="CD611" i="2"/>
  <c r="BD596" i="3" s="1"/>
  <c r="CD612" i="2"/>
  <c r="BD597" i="3" s="1"/>
  <c r="CD613" i="2"/>
  <c r="BD598" i="3" s="1"/>
  <c r="CD614" i="2"/>
  <c r="BD599" i="3" s="1"/>
  <c r="CD615" i="2"/>
  <c r="BD600" i="3" s="1"/>
  <c r="CD616" i="2"/>
  <c r="BD601" i="3" s="1"/>
  <c r="CD617" i="2"/>
  <c r="BD602" i="3" s="1"/>
  <c r="CD618" i="2"/>
  <c r="BD603" i="3" s="1"/>
  <c r="CD619" i="2"/>
  <c r="BD604" i="3" s="1"/>
  <c r="CD620" i="2"/>
  <c r="BD605" i="3" s="1"/>
  <c r="CD621" i="2"/>
  <c r="BD606" i="3" s="1"/>
  <c r="CD622" i="2"/>
  <c r="BD607" i="3" s="1"/>
  <c r="CD623" i="2"/>
  <c r="BD608" i="3" s="1"/>
  <c r="CD624" i="2"/>
  <c r="BD609" i="3" s="1"/>
  <c r="CD625" i="2"/>
  <c r="BD610" i="3" s="1"/>
  <c r="CD626" i="2"/>
  <c r="BD611" i="3" s="1"/>
  <c r="CD627" i="2"/>
  <c r="BD612" i="3" s="1"/>
  <c r="CD628" i="2"/>
  <c r="BD613" i="3" s="1"/>
  <c r="CD629" i="2"/>
  <c r="CD630" i="2"/>
  <c r="BD615" i="3" s="1"/>
  <c r="CD631" i="2"/>
  <c r="BD616" i="3" s="1"/>
  <c r="CD632" i="2"/>
  <c r="BD617" i="3" s="1"/>
  <c r="CD633" i="2"/>
  <c r="BD618" i="3" s="1"/>
  <c r="CD634" i="2"/>
  <c r="BD619" i="3" s="1"/>
  <c r="CD635" i="2"/>
  <c r="BD620" i="3" s="1"/>
  <c r="CD636" i="2"/>
  <c r="BD621" i="3" s="1"/>
  <c r="CD637" i="2"/>
  <c r="BD622" i="3" s="1"/>
  <c r="CD638" i="2"/>
  <c r="BD624" i="3" s="1"/>
  <c r="CD639" i="2"/>
  <c r="BD623" i="3" s="1"/>
  <c r="CD640" i="2"/>
  <c r="BD625" i="3" s="1"/>
  <c r="CD641" i="2"/>
  <c r="BD627" i="3" s="1"/>
  <c r="CD642" i="2"/>
  <c r="BD626" i="3" s="1"/>
  <c r="CD643" i="2"/>
  <c r="BD628" i="3" s="1"/>
  <c r="CD644" i="2"/>
  <c r="BD629" i="3" s="1"/>
  <c r="CD645" i="2"/>
  <c r="BD630" i="3" s="1"/>
  <c r="CD646" i="2"/>
  <c r="BD631" i="3" s="1"/>
  <c r="CD647" i="2"/>
  <c r="BD632" i="3" s="1"/>
  <c r="CD648" i="2"/>
  <c r="BD633" i="3" s="1"/>
  <c r="CD649" i="2"/>
  <c r="BD634" i="3" s="1"/>
  <c r="CD650" i="2"/>
  <c r="BD635" i="3" s="1"/>
  <c r="CD651" i="2"/>
  <c r="BD636" i="3" s="1"/>
  <c r="CD652" i="2"/>
  <c r="BD637" i="3" s="1"/>
  <c r="CD653" i="2"/>
  <c r="BD638" i="3" s="1"/>
  <c r="CD654" i="2"/>
  <c r="CD655" i="2"/>
  <c r="BD639" i="3" s="1"/>
  <c r="CD656" i="2"/>
  <c r="BD640" i="3" s="1"/>
  <c r="CD657" i="2"/>
  <c r="BD641" i="3" s="1"/>
  <c r="CD658" i="2"/>
  <c r="BD642" i="3" s="1"/>
  <c r="CD659" i="2"/>
  <c r="BD643" i="3" s="1"/>
  <c r="CD660" i="2"/>
  <c r="BD644" i="3" s="1"/>
  <c r="CD661" i="2"/>
  <c r="BD645" i="3" s="1"/>
  <c r="CD662" i="2"/>
  <c r="BD646" i="3" s="1"/>
  <c r="CD663" i="2"/>
  <c r="BD647" i="3" s="1"/>
  <c r="CD664" i="2"/>
  <c r="BD650" i="3" s="1"/>
  <c r="CD665" i="2"/>
  <c r="BD649" i="3" s="1"/>
  <c r="CD666" i="2"/>
  <c r="BD648" i="3" s="1"/>
  <c r="CD667" i="2"/>
  <c r="BD651" i="3" s="1"/>
  <c r="CD668" i="2"/>
  <c r="BD652" i="3" s="1"/>
  <c r="CD669" i="2"/>
  <c r="BD653" i="3" s="1"/>
  <c r="CD670" i="2"/>
  <c r="BD654" i="3" s="1"/>
  <c r="CD671" i="2"/>
  <c r="BD655" i="3" s="1"/>
  <c r="CD672" i="2"/>
  <c r="BD656" i="3" s="1"/>
  <c r="CD673" i="2"/>
  <c r="BD657" i="3" s="1"/>
  <c r="CD674" i="2"/>
  <c r="BD658" i="3" s="1"/>
  <c r="CD675" i="2"/>
  <c r="BD659" i="3" s="1"/>
  <c r="CD676" i="2"/>
  <c r="BD660" i="3" s="1"/>
  <c r="CD677" i="2"/>
  <c r="BD661" i="3" s="1"/>
  <c r="CD678" i="2"/>
  <c r="BD662" i="3" s="1"/>
  <c r="CD679" i="2"/>
  <c r="BD663" i="3" s="1"/>
  <c r="CD680" i="2"/>
  <c r="BD664" i="3" s="1"/>
  <c r="CD681" i="2"/>
  <c r="BD665" i="3" s="1"/>
  <c r="CD682" i="2"/>
  <c r="BD666" i="3" s="1"/>
  <c r="CD683" i="2"/>
  <c r="BD667" i="3" s="1"/>
  <c r="CD684" i="2"/>
  <c r="BD668" i="3" s="1"/>
  <c r="CD685" i="2"/>
  <c r="BD669" i="3" s="1"/>
  <c r="CD686" i="2"/>
  <c r="BD670" i="3" s="1"/>
  <c r="CD687" i="2"/>
  <c r="BD671" i="3" s="1"/>
  <c r="CD688" i="2"/>
  <c r="BD672" i="3" s="1"/>
  <c r="CD689" i="2"/>
  <c r="CD690" i="2"/>
  <c r="BD673" i="3" s="1"/>
  <c r="CD691" i="2"/>
  <c r="BD674" i="3" s="1"/>
  <c r="CD692" i="2"/>
  <c r="BD675" i="3" s="1"/>
  <c r="CD693" i="2"/>
  <c r="BD676" i="3" s="1"/>
  <c r="CD694" i="2"/>
  <c r="CD695" i="2"/>
  <c r="BD678" i="3" s="1"/>
  <c r="CD696" i="2"/>
  <c r="BD679" i="3" s="1"/>
  <c r="CD697" i="2"/>
  <c r="BD681" i="3" s="1"/>
  <c r="CD698" i="2"/>
  <c r="BD680" i="3" s="1"/>
  <c r="CD699" i="2"/>
  <c r="BD682" i="3" s="1"/>
  <c r="CD700" i="2"/>
  <c r="BD683" i="3" s="1"/>
  <c r="CD701" i="2"/>
  <c r="BD684" i="3" s="1"/>
  <c r="CD702" i="2"/>
  <c r="BD686" i="3" s="1"/>
  <c r="CD703" i="2"/>
  <c r="BD685" i="3" s="1"/>
  <c r="CD704" i="2"/>
  <c r="CD705" i="2"/>
  <c r="BD687" i="3" s="1"/>
  <c r="CD706" i="2"/>
  <c r="BD688" i="3" s="1"/>
  <c r="CD707" i="2"/>
  <c r="BD689" i="3" s="1"/>
  <c r="CD708" i="2"/>
  <c r="BD690" i="3" s="1"/>
  <c r="CD709" i="2"/>
  <c r="BD691" i="3" s="1"/>
  <c r="CD710" i="2"/>
  <c r="BD692" i="3" s="1"/>
  <c r="CD711" i="2"/>
  <c r="BD693" i="3" s="1"/>
  <c r="CD712" i="2"/>
  <c r="BD694" i="3" s="1"/>
  <c r="CD713" i="2"/>
  <c r="BD695" i="3" s="1"/>
  <c r="CD714" i="2"/>
  <c r="BD696" i="3" s="1"/>
  <c r="CD715" i="2"/>
  <c r="BD697" i="3" s="1"/>
  <c r="CD716" i="2"/>
  <c r="BD698" i="3" s="1"/>
  <c r="CD717" i="2"/>
  <c r="BD699" i="3" s="1"/>
  <c r="CD718" i="2"/>
  <c r="BD700" i="3" s="1"/>
  <c r="CD719" i="2"/>
  <c r="CD720" i="2"/>
  <c r="BD701" i="3" s="1"/>
  <c r="CD721" i="2"/>
  <c r="BD702" i="3" s="1"/>
  <c r="CD722" i="2"/>
  <c r="BD703" i="3" s="1"/>
  <c r="CD723" i="2"/>
  <c r="BD704" i="3" s="1"/>
  <c r="CD724" i="2"/>
  <c r="BD705" i="3" s="1"/>
  <c r="CD725" i="2"/>
  <c r="CD726" i="2"/>
  <c r="BD707" i="3" s="1"/>
  <c r="CD727" i="2"/>
  <c r="BD708" i="3" s="1"/>
  <c r="CD728" i="2"/>
  <c r="BD709" i="3" s="1"/>
  <c r="CD729" i="2"/>
  <c r="BD710" i="3" s="1"/>
  <c r="CD730" i="2"/>
  <c r="BD711" i="3" s="1"/>
  <c r="CD731" i="2"/>
  <c r="BD712" i="3" s="1"/>
  <c r="CD732" i="2"/>
  <c r="BD713" i="3" s="1"/>
  <c r="CD733" i="2"/>
  <c r="BD714" i="3" s="1"/>
  <c r="CD734" i="2"/>
  <c r="BD715" i="3" s="1"/>
  <c r="CD735" i="2"/>
  <c r="BD716" i="3" s="1"/>
  <c r="CD736" i="2"/>
  <c r="CD737" i="2"/>
  <c r="BD717" i="3" s="1"/>
  <c r="CD738" i="2"/>
  <c r="BD718" i="3" s="1"/>
  <c r="CD739" i="2"/>
  <c r="BD719" i="3" s="1"/>
  <c r="CD740" i="2"/>
  <c r="CD741" i="2"/>
  <c r="BD720" i="3" s="1"/>
  <c r="CD742" i="2"/>
  <c r="BD721" i="3" s="1"/>
  <c r="CD743" i="2"/>
  <c r="BD722" i="3" s="1"/>
  <c r="CD744" i="2"/>
  <c r="BD723" i="3" s="1"/>
  <c r="CD745" i="2"/>
  <c r="BD724" i="3" s="1"/>
  <c r="CD746" i="2"/>
  <c r="BD725" i="3" s="1"/>
  <c r="CD747" i="2"/>
  <c r="BD726" i="3" s="1"/>
  <c r="CD748" i="2"/>
  <c r="BD727" i="3" s="1"/>
  <c r="CD749" i="2"/>
  <c r="BD728" i="3" s="1"/>
  <c r="CD750" i="2"/>
  <c r="BD729" i="3" s="1"/>
  <c r="CD751" i="2"/>
  <c r="BD730" i="3" s="1"/>
  <c r="CD752" i="2"/>
  <c r="BD731" i="3" s="1"/>
  <c r="CD753" i="2"/>
  <c r="BD732" i="3" s="1"/>
  <c r="CD754" i="2"/>
  <c r="BD733" i="3" s="1"/>
  <c r="CD755" i="2"/>
  <c r="BD734" i="3" s="1"/>
  <c r="CD756" i="2"/>
  <c r="BD735" i="3" s="1"/>
  <c r="CD757" i="2"/>
  <c r="BD736" i="3" s="1"/>
  <c r="CD758" i="2"/>
  <c r="CD759" i="2"/>
  <c r="BD738" i="3" s="1"/>
  <c r="CD760" i="2"/>
  <c r="BD739" i="3" s="1"/>
  <c r="CD761" i="2"/>
  <c r="BD740" i="3" s="1"/>
  <c r="CD762" i="2"/>
  <c r="BD741" i="3" s="1"/>
  <c r="CD763" i="2"/>
  <c r="BD742" i="3" s="1"/>
  <c r="CD764" i="2"/>
  <c r="BD743" i="3" s="1"/>
  <c r="CD765" i="2"/>
  <c r="BD744" i="3" s="1"/>
  <c r="CD766" i="2"/>
  <c r="BD745" i="3" s="1"/>
  <c r="CD767" i="2"/>
  <c r="BD746" i="3" s="1"/>
  <c r="CD768" i="2"/>
  <c r="BD747" i="3" s="1"/>
  <c r="CD769" i="2"/>
  <c r="BD748" i="3" s="1"/>
  <c r="CD770" i="2"/>
  <c r="BD749" i="3" s="1"/>
  <c r="CD771" i="2"/>
  <c r="BD750" i="3" s="1"/>
  <c r="CD772" i="2"/>
  <c r="BD751" i="3" s="1"/>
  <c r="CD773" i="2"/>
  <c r="BD752" i="3" s="1"/>
  <c r="CD774" i="2"/>
  <c r="BD753" i="3" s="1"/>
  <c r="CD775" i="2"/>
  <c r="CD776" i="2"/>
  <c r="BD754" i="3" s="1"/>
  <c r="CD777" i="2"/>
  <c r="BD755" i="3" s="1"/>
  <c r="CD778" i="2"/>
  <c r="BD756" i="3" s="1"/>
  <c r="CD779" i="2"/>
  <c r="BD757" i="3" s="1"/>
  <c r="CD780" i="2"/>
  <c r="BD758" i="3" s="1"/>
  <c r="CD781" i="2"/>
  <c r="BD759" i="3" s="1"/>
  <c r="CD782" i="2"/>
  <c r="BD760" i="3" s="1"/>
  <c r="CD783" i="2"/>
  <c r="BD762" i="3" s="1"/>
  <c r="CD784" i="2"/>
  <c r="BD764" i="3" s="1"/>
  <c r="CD785" i="2"/>
  <c r="BD763" i="3" s="1"/>
  <c r="CD786" i="2"/>
  <c r="BD771" i="3" s="1"/>
  <c r="CD787" i="2"/>
  <c r="BD765" i="3" s="1"/>
  <c r="CD788" i="2"/>
  <c r="BD766" i="3" s="1"/>
  <c r="CD789" i="2"/>
  <c r="BD767" i="3" s="1"/>
  <c r="CD790" i="2"/>
  <c r="BD768" i="3" s="1"/>
  <c r="CD791" i="2"/>
  <c r="BD769" i="3" s="1"/>
  <c r="CD792" i="2"/>
  <c r="BD770" i="3" s="1"/>
  <c r="CD793" i="2"/>
  <c r="BD772" i="3" s="1"/>
  <c r="CD794" i="2"/>
  <c r="BD775" i="3" s="1"/>
  <c r="CD795" i="2"/>
  <c r="BD773" i="3" s="1"/>
  <c r="CD796" i="2"/>
  <c r="BD774" i="3" s="1"/>
  <c r="CD797" i="2"/>
  <c r="BD777" i="3" s="1"/>
  <c r="CD798" i="2"/>
  <c r="BD776" i="3" s="1"/>
  <c r="CD799" i="2"/>
  <c r="BD780" i="3" s="1"/>
  <c r="CD800" i="2"/>
  <c r="BD778" i="3" s="1"/>
  <c r="CD801" i="2"/>
  <c r="BD782" i="3" s="1"/>
  <c r="CD802" i="2"/>
  <c r="BD783" i="3" s="1"/>
  <c r="CD803" i="2"/>
  <c r="BD781" i="3" s="1"/>
  <c r="CD804" i="2"/>
  <c r="BD784" i="3" s="1"/>
  <c r="CD805" i="2"/>
  <c r="BD789" i="3" s="1"/>
  <c r="CD806" i="2"/>
  <c r="BD799" i="3" s="1"/>
  <c r="CD807" i="2"/>
  <c r="BD785" i="3" s="1"/>
  <c r="CD808" i="2"/>
  <c r="CD809" i="2"/>
  <c r="BD787" i="3" s="1"/>
  <c r="CD810" i="2"/>
  <c r="BD788" i="3" s="1"/>
  <c r="CD811" i="2"/>
  <c r="BD800" i="3" s="1"/>
  <c r="CD812" i="2"/>
  <c r="BD790" i="3" s="1"/>
  <c r="CD813" i="2"/>
  <c r="BD791" i="3" s="1"/>
  <c r="CD814" i="2"/>
  <c r="BD792" i="3" s="1"/>
  <c r="CD815" i="2"/>
  <c r="BD793" i="3" s="1"/>
  <c r="CD816" i="2"/>
  <c r="BD794" i="3" s="1"/>
  <c r="CD817" i="2"/>
  <c r="CD818" i="2"/>
  <c r="BD796" i="3" s="1"/>
  <c r="CD819" i="2"/>
  <c r="BD797" i="3" s="1"/>
  <c r="CD820" i="2"/>
  <c r="BD798"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7" i="3" s="1"/>
  <c r="BT6" i="2"/>
  <c r="BU6" i="2" s="1"/>
  <c r="AY7" i="3" s="1"/>
  <c r="BV6" i="2"/>
  <c r="BW6" i="2" s="1"/>
  <c r="AZ7" i="3" s="1"/>
  <c r="BX6" i="2"/>
  <c r="BY6" i="2" s="1"/>
  <c r="BA7" i="3" s="1"/>
  <c r="BZ6" i="2"/>
  <c r="CA6" i="2" s="1"/>
  <c r="BB7" i="3" s="1"/>
  <c r="BC7" i="3" s="1"/>
  <c r="CB6" i="2"/>
  <c r="CC6" i="2" s="1"/>
  <c r="BE7" i="3" s="1"/>
  <c r="BR7" i="2"/>
  <c r="BS7" i="2" s="1"/>
  <c r="AX6" i="3" s="1"/>
  <c r="BT7" i="2"/>
  <c r="BU7" i="2" s="1"/>
  <c r="AY6" i="3" s="1"/>
  <c r="BV7" i="2"/>
  <c r="BW7" i="2" s="1"/>
  <c r="AZ6" i="3" s="1"/>
  <c r="BX7" i="2"/>
  <c r="BY7" i="2" s="1"/>
  <c r="BA6" i="3" s="1"/>
  <c r="BZ7" i="2"/>
  <c r="CA7" i="2" s="1"/>
  <c r="BB6" i="3" s="1"/>
  <c r="BC6" i="3" s="1"/>
  <c r="CB7" i="2"/>
  <c r="CC7" i="2" s="1"/>
  <c r="BE6"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3" i="3" s="1"/>
  <c r="BT32" i="2"/>
  <c r="BU32" i="2" s="1"/>
  <c r="AY33" i="3" s="1"/>
  <c r="BV32" i="2"/>
  <c r="BW32" i="2" s="1"/>
  <c r="AZ33" i="3" s="1"/>
  <c r="BX32" i="2"/>
  <c r="BY32" i="2" s="1"/>
  <c r="BA33" i="3" s="1"/>
  <c r="BZ32" i="2"/>
  <c r="CA32" i="2" s="1"/>
  <c r="BB33" i="3" s="1"/>
  <c r="BC33" i="3" s="1"/>
  <c r="CB32" i="2"/>
  <c r="CC32" i="2" s="1"/>
  <c r="BE33" i="3" s="1"/>
  <c r="BR33" i="2"/>
  <c r="BS33" i="2" s="1"/>
  <c r="AX34" i="3" s="1"/>
  <c r="BT33" i="2"/>
  <c r="BU33" i="2" s="1"/>
  <c r="AY34" i="3" s="1"/>
  <c r="BV33" i="2"/>
  <c r="BW33" i="2" s="1"/>
  <c r="AZ34" i="3" s="1"/>
  <c r="BX33" i="2"/>
  <c r="BY33" i="2" s="1"/>
  <c r="BA34" i="3" s="1"/>
  <c r="BZ33" i="2"/>
  <c r="CA33" i="2" s="1"/>
  <c r="BB34" i="3" s="1"/>
  <c r="BC34" i="3" s="1"/>
  <c r="CB33" i="2"/>
  <c r="CC33" i="2" s="1"/>
  <c r="BE34" i="3" s="1"/>
  <c r="BR34" i="2"/>
  <c r="BS34" i="2" s="1"/>
  <c r="AX32" i="3" s="1"/>
  <c r="BT34" i="2"/>
  <c r="BU34" i="2" s="1"/>
  <c r="AY32" i="3" s="1"/>
  <c r="BV34" i="2"/>
  <c r="BW34" i="2" s="1"/>
  <c r="AZ32" i="3" s="1"/>
  <c r="BX34" i="2"/>
  <c r="BY34" i="2" s="1"/>
  <c r="BA32" i="3" s="1"/>
  <c r="BZ34" i="2"/>
  <c r="CA34" i="2" s="1"/>
  <c r="BB32" i="3" s="1"/>
  <c r="BC32" i="3" s="1"/>
  <c r="CB34" i="2"/>
  <c r="CC34" i="2" s="1"/>
  <c r="BE32"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AX36" i="3" s="1"/>
  <c r="BT36" i="2"/>
  <c r="BU36" i="2" s="1"/>
  <c r="AY36" i="3" s="1"/>
  <c r="BV36" i="2"/>
  <c r="BW36" i="2" s="1"/>
  <c r="AZ36" i="3" s="1"/>
  <c r="BX36" i="2"/>
  <c r="BY36" i="2" s="1"/>
  <c r="BA36" i="3" s="1"/>
  <c r="BZ36" i="2"/>
  <c r="CA36" i="2" s="1"/>
  <c r="BB36" i="3" s="1"/>
  <c r="BC36" i="3" s="1"/>
  <c r="CB36" i="2"/>
  <c r="CC36" i="2" s="1"/>
  <c r="BE36" i="3" s="1"/>
  <c r="BR37" i="2"/>
  <c r="BS37" i="2" s="1"/>
  <c r="AX37" i="3" s="1"/>
  <c r="BT37" i="2"/>
  <c r="BU37" i="2" s="1"/>
  <c r="AY37" i="3" s="1"/>
  <c r="BV37" i="2"/>
  <c r="BW37" i="2" s="1"/>
  <c r="AZ37" i="3" s="1"/>
  <c r="BX37" i="2"/>
  <c r="BY37" i="2" s="1"/>
  <c r="BA37" i="3" s="1"/>
  <c r="BZ37" i="2"/>
  <c r="CA37" i="2" s="1"/>
  <c r="BB37" i="3" s="1"/>
  <c r="BC37" i="3" s="1"/>
  <c r="CB37" i="2"/>
  <c r="CC37" i="2" s="1"/>
  <c r="BE37" i="3" s="1"/>
  <c r="BR38" i="2"/>
  <c r="BS38" i="2" s="1"/>
  <c r="AX38" i="3" s="1"/>
  <c r="BT38" i="2"/>
  <c r="BU38" i="2" s="1"/>
  <c r="AY38" i="3" s="1"/>
  <c r="BV38" i="2"/>
  <c r="BW38" i="2" s="1"/>
  <c r="AZ38" i="3" s="1"/>
  <c r="BX38" i="2"/>
  <c r="BY38" i="2" s="1"/>
  <c r="BA38" i="3" s="1"/>
  <c r="BZ38" i="2"/>
  <c r="CA38" i="2" s="1"/>
  <c r="BB38" i="3" s="1"/>
  <c r="BC38" i="3" s="1"/>
  <c r="CB38" i="2"/>
  <c r="CC38" i="2" s="1"/>
  <c r="BE38" i="3" s="1"/>
  <c r="BR39" i="2"/>
  <c r="BS39" i="2" s="1"/>
  <c r="AX39" i="3" s="1"/>
  <c r="BT39" i="2"/>
  <c r="BU39" i="2" s="1"/>
  <c r="AY39" i="3" s="1"/>
  <c r="BV39" i="2"/>
  <c r="BW39" i="2" s="1"/>
  <c r="AZ39" i="3" s="1"/>
  <c r="BX39" i="2"/>
  <c r="BY39" i="2" s="1"/>
  <c r="BA39" i="3" s="1"/>
  <c r="BZ39" i="2"/>
  <c r="CA39" i="2" s="1"/>
  <c r="BB39" i="3" s="1"/>
  <c r="BC39" i="3" s="1"/>
  <c r="CB39" i="2"/>
  <c r="CC39" i="2" s="1"/>
  <c r="BE39" i="3" s="1"/>
  <c r="BR40" i="2"/>
  <c r="BS40" i="2" s="1"/>
  <c r="AX40" i="3" s="1"/>
  <c r="BT40" i="2"/>
  <c r="BU40" i="2" s="1"/>
  <c r="AY40" i="3" s="1"/>
  <c r="BV40" i="2"/>
  <c r="BW40" i="2" s="1"/>
  <c r="AZ40" i="3" s="1"/>
  <c r="BX40" i="2"/>
  <c r="BY40" i="2" s="1"/>
  <c r="BA40" i="3" s="1"/>
  <c r="BZ40" i="2"/>
  <c r="CA40" i="2" s="1"/>
  <c r="BB40" i="3" s="1"/>
  <c r="BC40" i="3" s="1"/>
  <c r="CB40" i="2"/>
  <c r="CC40" i="2" s="1"/>
  <c r="BE40" i="3" s="1"/>
  <c r="BR41" i="2"/>
  <c r="BS41" i="2" s="1"/>
  <c r="AX41" i="3" s="1"/>
  <c r="BT41" i="2"/>
  <c r="BU41" i="2" s="1"/>
  <c r="AY41" i="3" s="1"/>
  <c r="BV41" i="2"/>
  <c r="BW41" i="2" s="1"/>
  <c r="AZ41" i="3" s="1"/>
  <c r="BX41" i="2"/>
  <c r="BY41" i="2" s="1"/>
  <c r="BA41" i="3" s="1"/>
  <c r="BZ41" i="2"/>
  <c r="CA41" i="2" s="1"/>
  <c r="BB41" i="3" s="1"/>
  <c r="BC41" i="3" s="1"/>
  <c r="CB41" i="2"/>
  <c r="CC41" i="2" s="1"/>
  <c r="BE41" i="3" s="1"/>
  <c r="BR42" i="2"/>
  <c r="BS42" i="2" s="1"/>
  <c r="AX42" i="3" s="1"/>
  <c r="BT42" i="2"/>
  <c r="BU42" i="2" s="1"/>
  <c r="AY42" i="3" s="1"/>
  <c r="BV42" i="2"/>
  <c r="BW42" i="2" s="1"/>
  <c r="AZ42" i="3" s="1"/>
  <c r="BX42" i="2"/>
  <c r="BY42" i="2" s="1"/>
  <c r="BA42" i="3" s="1"/>
  <c r="BZ42" i="2"/>
  <c r="CA42" i="2" s="1"/>
  <c r="BB42" i="3" s="1"/>
  <c r="BC42" i="3" s="1"/>
  <c r="CB42" i="2"/>
  <c r="CC42" i="2" s="1"/>
  <c r="BE42" i="3" s="1"/>
  <c r="BR43" i="2"/>
  <c r="BS43" i="2" s="1"/>
  <c r="AX43" i="3" s="1"/>
  <c r="BT43" i="2"/>
  <c r="BU43" i="2" s="1"/>
  <c r="AY43" i="3" s="1"/>
  <c r="BV43" i="2"/>
  <c r="BW43" i="2" s="1"/>
  <c r="AZ43" i="3" s="1"/>
  <c r="BX43" i="2"/>
  <c r="BY43" i="2" s="1"/>
  <c r="BA43" i="3" s="1"/>
  <c r="BZ43" i="2"/>
  <c r="CA43" i="2" s="1"/>
  <c r="BB43" i="3" s="1"/>
  <c r="BC43" i="3" s="1"/>
  <c r="CB43" i="2"/>
  <c r="CC43" i="2" s="1"/>
  <c r="BE43" i="3" s="1"/>
  <c r="BR44" i="2"/>
  <c r="BS44" i="2" s="1"/>
  <c r="AX44" i="3" s="1"/>
  <c r="BT44" i="2"/>
  <c r="BU44" i="2" s="1"/>
  <c r="AY44" i="3" s="1"/>
  <c r="BV44" i="2"/>
  <c r="BW44" i="2" s="1"/>
  <c r="AZ44" i="3" s="1"/>
  <c r="BX44" i="2"/>
  <c r="BY44" i="2" s="1"/>
  <c r="BA44" i="3" s="1"/>
  <c r="BZ44" i="2"/>
  <c r="CA44" i="2" s="1"/>
  <c r="BB44" i="3" s="1"/>
  <c r="BC44" i="3" s="1"/>
  <c r="CB44" i="2"/>
  <c r="CC44" i="2" s="1"/>
  <c r="BE44" i="3" s="1"/>
  <c r="BR45" i="2"/>
  <c r="BS45" i="2" s="1"/>
  <c r="AX45" i="3" s="1"/>
  <c r="BT45" i="2"/>
  <c r="BU45" i="2" s="1"/>
  <c r="AY45" i="3" s="1"/>
  <c r="BV45" i="2"/>
  <c r="BW45" i="2" s="1"/>
  <c r="AZ45" i="3" s="1"/>
  <c r="BX45" i="2"/>
  <c r="BY45" i="2" s="1"/>
  <c r="BA45" i="3" s="1"/>
  <c r="BZ45" i="2"/>
  <c r="CA45" i="2" s="1"/>
  <c r="BB45" i="3" s="1"/>
  <c r="BC45" i="3" s="1"/>
  <c r="CB45" i="2"/>
  <c r="CC45" i="2" s="1"/>
  <c r="BE45" i="3" s="1"/>
  <c r="BR46" i="2"/>
  <c r="BS46" i="2" s="1"/>
  <c r="BT46" i="2"/>
  <c r="BU46" i="2" s="1"/>
  <c r="BV46" i="2"/>
  <c r="BW46" i="2" s="1"/>
  <c r="BX46" i="2"/>
  <c r="BY46" i="2" s="1"/>
  <c r="BZ46" i="2"/>
  <c r="CA46" i="2" s="1"/>
  <c r="CB46" i="2"/>
  <c r="CC46" i="2" s="1"/>
  <c r="BR47" i="2"/>
  <c r="BS47" i="2" s="1"/>
  <c r="AX47" i="3" s="1"/>
  <c r="BT47" i="2"/>
  <c r="BU47" i="2" s="1"/>
  <c r="AY47" i="3" s="1"/>
  <c r="BV47" i="2"/>
  <c r="BW47" i="2" s="1"/>
  <c r="AZ47" i="3" s="1"/>
  <c r="BX47" i="2"/>
  <c r="BY47" i="2" s="1"/>
  <c r="BA47" i="3" s="1"/>
  <c r="BZ47" i="2"/>
  <c r="CA47" i="2" s="1"/>
  <c r="BB47" i="3" s="1"/>
  <c r="BC47" i="3" s="1"/>
  <c r="CB47" i="2"/>
  <c r="CC47" i="2" s="1"/>
  <c r="BE47" i="3" s="1"/>
  <c r="BR48" i="2"/>
  <c r="BS48" i="2" s="1"/>
  <c r="AX48" i="3" s="1"/>
  <c r="BT48" i="2"/>
  <c r="BU48" i="2" s="1"/>
  <c r="AY48" i="3" s="1"/>
  <c r="BV48" i="2"/>
  <c r="BW48" i="2" s="1"/>
  <c r="AZ48" i="3" s="1"/>
  <c r="BX48" i="2"/>
  <c r="BY48" i="2" s="1"/>
  <c r="BA48" i="3" s="1"/>
  <c r="BZ48" i="2"/>
  <c r="CA48" i="2" s="1"/>
  <c r="BB48" i="3" s="1"/>
  <c r="BC48" i="3" s="1"/>
  <c r="CB48" i="2"/>
  <c r="CC48" i="2" s="1"/>
  <c r="BE48" i="3" s="1"/>
  <c r="BR49" i="2"/>
  <c r="BS49" i="2" s="1"/>
  <c r="AX49" i="3" s="1"/>
  <c r="BT49" i="2"/>
  <c r="BU49" i="2" s="1"/>
  <c r="AY49" i="3" s="1"/>
  <c r="BV49" i="2"/>
  <c r="BW49" i="2" s="1"/>
  <c r="AZ49" i="3" s="1"/>
  <c r="BX49" i="2"/>
  <c r="BY49" i="2" s="1"/>
  <c r="BA49" i="3" s="1"/>
  <c r="BZ49" i="2"/>
  <c r="CA49" i="2" s="1"/>
  <c r="BB49" i="3" s="1"/>
  <c r="BC49" i="3" s="1"/>
  <c r="CB49" i="2"/>
  <c r="CC49" i="2" s="1"/>
  <c r="BE49" i="3" s="1"/>
  <c r="BR50" i="2"/>
  <c r="BS50" i="2" s="1"/>
  <c r="BT50" i="2"/>
  <c r="BU50" i="2" s="1"/>
  <c r="AY50" i="3" s="1"/>
  <c r="BV50" i="2"/>
  <c r="BW50" i="2" s="1"/>
  <c r="AZ50" i="3" s="1"/>
  <c r="BX50" i="2"/>
  <c r="BY50" i="2" s="1"/>
  <c r="BA50" i="3" s="1"/>
  <c r="BZ50" i="2"/>
  <c r="CA50" i="2" s="1"/>
  <c r="BB50" i="3" s="1"/>
  <c r="BC50" i="3" s="1"/>
  <c r="CB50" i="2"/>
  <c r="CC50" i="2" s="1"/>
  <c r="BE50" i="3" s="1"/>
  <c r="BR51" i="2"/>
  <c r="BS51" i="2" s="1"/>
  <c r="AX51" i="3" s="1"/>
  <c r="BT51" i="2"/>
  <c r="BU51" i="2" s="1"/>
  <c r="AY51" i="3" s="1"/>
  <c r="BV51" i="2"/>
  <c r="BW51" i="2" s="1"/>
  <c r="AZ51" i="3" s="1"/>
  <c r="BX51" i="2"/>
  <c r="BY51" i="2" s="1"/>
  <c r="BA51" i="3" s="1"/>
  <c r="BZ51" i="2"/>
  <c r="CA51" i="2" s="1"/>
  <c r="BB51" i="3" s="1"/>
  <c r="BC51" i="3" s="1"/>
  <c r="CB51" i="2"/>
  <c r="CC51" i="2" s="1"/>
  <c r="BE51" i="3" s="1"/>
  <c r="BR52" i="2"/>
  <c r="BS52" i="2" s="1"/>
  <c r="AX52" i="3" s="1"/>
  <c r="BT52" i="2"/>
  <c r="BU52" i="2" s="1"/>
  <c r="AY52" i="3" s="1"/>
  <c r="BV52" i="2"/>
  <c r="BW52" i="2" s="1"/>
  <c r="AZ52" i="3" s="1"/>
  <c r="BX52" i="2"/>
  <c r="BY52" i="2" s="1"/>
  <c r="BA52" i="3" s="1"/>
  <c r="BZ52" i="2"/>
  <c r="CA52" i="2" s="1"/>
  <c r="BB52" i="3" s="1"/>
  <c r="BC52" i="3" s="1"/>
  <c r="CB52" i="2"/>
  <c r="CC52" i="2" s="1"/>
  <c r="BE52" i="3" s="1"/>
  <c r="BR53" i="2"/>
  <c r="BS53" i="2" s="1"/>
  <c r="AX53" i="3" s="1"/>
  <c r="BT53" i="2"/>
  <c r="BU53" i="2" s="1"/>
  <c r="AY53" i="3" s="1"/>
  <c r="BV53" i="2"/>
  <c r="BW53" i="2" s="1"/>
  <c r="AZ53" i="3" s="1"/>
  <c r="BX53" i="2"/>
  <c r="BY53" i="2" s="1"/>
  <c r="BA53" i="3" s="1"/>
  <c r="BZ53" i="2"/>
  <c r="CA53" i="2" s="1"/>
  <c r="BB53" i="3" s="1"/>
  <c r="BC53" i="3" s="1"/>
  <c r="CB53" i="2"/>
  <c r="CC53" i="2" s="1"/>
  <c r="BE53" i="3" s="1"/>
  <c r="BR54" i="2"/>
  <c r="BS54" i="2" s="1"/>
  <c r="AX54" i="3" s="1"/>
  <c r="BT54" i="2"/>
  <c r="BU54" i="2" s="1"/>
  <c r="AY54" i="3" s="1"/>
  <c r="BV54" i="2"/>
  <c r="BW54" i="2" s="1"/>
  <c r="AZ54" i="3" s="1"/>
  <c r="BX54" i="2"/>
  <c r="BY54" i="2" s="1"/>
  <c r="BA54" i="3" s="1"/>
  <c r="BZ54" i="2"/>
  <c r="CA54" i="2" s="1"/>
  <c r="BB54" i="3" s="1"/>
  <c r="BC54" i="3" s="1"/>
  <c r="CB54" i="2"/>
  <c r="CC54" i="2" s="1"/>
  <c r="BE54" i="3" s="1"/>
  <c r="BR55" i="2"/>
  <c r="BS55" i="2" s="1"/>
  <c r="AX55" i="3" s="1"/>
  <c r="BT55" i="2"/>
  <c r="BU55" i="2" s="1"/>
  <c r="AY55" i="3" s="1"/>
  <c r="BV55" i="2"/>
  <c r="BW55" i="2" s="1"/>
  <c r="AZ55" i="3" s="1"/>
  <c r="BX55" i="2"/>
  <c r="BY55" i="2" s="1"/>
  <c r="BA55" i="3" s="1"/>
  <c r="BZ55" i="2"/>
  <c r="CA55" i="2" s="1"/>
  <c r="BB55" i="3" s="1"/>
  <c r="BC55" i="3" s="1"/>
  <c r="CB55" i="2"/>
  <c r="CC55" i="2" s="1"/>
  <c r="BE55" i="3" s="1"/>
  <c r="BR56" i="2"/>
  <c r="BS56" i="2" s="1"/>
  <c r="AX56" i="3" s="1"/>
  <c r="BT56" i="2"/>
  <c r="BU56" i="2" s="1"/>
  <c r="AY56" i="3" s="1"/>
  <c r="BV56" i="2"/>
  <c r="BW56" i="2" s="1"/>
  <c r="AZ56" i="3" s="1"/>
  <c r="BX56" i="2"/>
  <c r="BY56" i="2" s="1"/>
  <c r="BA56" i="3" s="1"/>
  <c r="BZ56" i="2"/>
  <c r="CA56" i="2" s="1"/>
  <c r="BB56" i="3" s="1"/>
  <c r="BC56" i="3" s="1"/>
  <c r="CB56" i="2"/>
  <c r="CC56" i="2" s="1"/>
  <c r="BE56" i="3" s="1"/>
  <c r="BR57" i="2"/>
  <c r="BS57" i="2" s="1"/>
  <c r="AX57" i="3" s="1"/>
  <c r="BT57" i="2"/>
  <c r="BU57" i="2" s="1"/>
  <c r="AY57" i="3" s="1"/>
  <c r="BV57" i="2"/>
  <c r="BW57" i="2" s="1"/>
  <c r="AZ57" i="3" s="1"/>
  <c r="BX57" i="2"/>
  <c r="BY57" i="2" s="1"/>
  <c r="BA57" i="3" s="1"/>
  <c r="BZ57" i="2"/>
  <c r="CA57" i="2" s="1"/>
  <c r="BB57" i="3" s="1"/>
  <c r="BC57" i="3" s="1"/>
  <c r="CB57" i="2"/>
  <c r="CC57" i="2" s="1"/>
  <c r="BE57" i="3" s="1"/>
  <c r="BR58" i="2"/>
  <c r="BS58" i="2" s="1"/>
  <c r="AX58" i="3" s="1"/>
  <c r="BT58" i="2"/>
  <c r="BU58" i="2" s="1"/>
  <c r="AY58" i="3" s="1"/>
  <c r="BV58" i="2"/>
  <c r="BW58" i="2" s="1"/>
  <c r="AZ58" i="3" s="1"/>
  <c r="BX58" i="2"/>
  <c r="BY58" i="2" s="1"/>
  <c r="BA58" i="3" s="1"/>
  <c r="BZ58" i="2"/>
  <c r="CA58" i="2" s="1"/>
  <c r="BB58" i="3" s="1"/>
  <c r="BC58" i="3" s="1"/>
  <c r="CB58" i="2"/>
  <c r="CC58" i="2" s="1"/>
  <c r="BE58" i="3" s="1"/>
  <c r="BR59" i="2"/>
  <c r="BS59" i="2" s="1"/>
  <c r="AX59" i="3" s="1"/>
  <c r="BT59" i="2"/>
  <c r="BU59" i="2" s="1"/>
  <c r="AY59" i="3" s="1"/>
  <c r="BV59" i="2"/>
  <c r="BW59" i="2" s="1"/>
  <c r="AZ59" i="3" s="1"/>
  <c r="BX59" i="2"/>
  <c r="BY59" i="2" s="1"/>
  <c r="BA59" i="3" s="1"/>
  <c r="BZ59" i="2"/>
  <c r="CA59" i="2" s="1"/>
  <c r="BB59" i="3" s="1"/>
  <c r="BC59" i="3" s="1"/>
  <c r="CB59" i="2"/>
  <c r="CC59" i="2" s="1"/>
  <c r="BE59" i="3" s="1"/>
  <c r="BR60" i="2"/>
  <c r="BS60" i="2" s="1"/>
  <c r="AX60" i="3" s="1"/>
  <c r="BT60" i="2"/>
  <c r="BU60" i="2" s="1"/>
  <c r="AY60" i="3" s="1"/>
  <c r="BV60" i="2"/>
  <c r="BW60" i="2" s="1"/>
  <c r="AZ60" i="3" s="1"/>
  <c r="BX60" i="2"/>
  <c r="BY60" i="2" s="1"/>
  <c r="BA60" i="3" s="1"/>
  <c r="BZ60" i="2"/>
  <c r="CA60" i="2" s="1"/>
  <c r="BB60" i="3" s="1"/>
  <c r="BC60" i="3" s="1"/>
  <c r="CB60" i="2"/>
  <c r="CC60" i="2" s="1"/>
  <c r="BE60" i="3" s="1"/>
  <c r="BR61" i="2"/>
  <c r="BS61" i="2" s="1"/>
  <c r="AX61" i="3" s="1"/>
  <c r="BT61" i="2"/>
  <c r="BU61" i="2" s="1"/>
  <c r="AY61" i="3" s="1"/>
  <c r="BV61" i="2"/>
  <c r="BW61" i="2" s="1"/>
  <c r="AZ61" i="3" s="1"/>
  <c r="BX61" i="2"/>
  <c r="BY61" i="2" s="1"/>
  <c r="BA61" i="3" s="1"/>
  <c r="BZ61" i="2"/>
  <c r="CA61" i="2" s="1"/>
  <c r="BB61" i="3" s="1"/>
  <c r="BC61" i="3" s="1"/>
  <c r="CB61" i="2"/>
  <c r="CC61" i="2" s="1"/>
  <c r="BE61" i="3" s="1"/>
  <c r="BR62" i="2"/>
  <c r="BS62" i="2" s="1"/>
  <c r="AX62" i="3" s="1"/>
  <c r="BT62" i="2"/>
  <c r="BU62" i="2" s="1"/>
  <c r="AY62" i="3" s="1"/>
  <c r="BV62" i="2"/>
  <c r="BW62" i="2" s="1"/>
  <c r="AZ62" i="3" s="1"/>
  <c r="BX62" i="2"/>
  <c r="BY62" i="2" s="1"/>
  <c r="BA62" i="3" s="1"/>
  <c r="BZ62" i="2"/>
  <c r="CA62" i="2" s="1"/>
  <c r="BB62" i="3" s="1"/>
  <c r="BC62" i="3" s="1"/>
  <c r="CB62" i="2"/>
  <c r="CC62" i="2" s="1"/>
  <c r="BE62" i="3" s="1"/>
  <c r="BR63" i="2"/>
  <c r="BS63" i="2" s="1"/>
  <c r="AX63" i="3" s="1"/>
  <c r="BT63" i="2"/>
  <c r="BU63" i="2" s="1"/>
  <c r="AY63" i="3" s="1"/>
  <c r="BV63" i="2"/>
  <c r="BW63" i="2" s="1"/>
  <c r="AZ63" i="3" s="1"/>
  <c r="BX63" i="2"/>
  <c r="BY63" i="2" s="1"/>
  <c r="BA63" i="3" s="1"/>
  <c r="BZ63" i="2"/>
  <c r="CA63" i="2" s="1"/>
  <c r="BB63" i="3" s="1"/>
  <c r="BC63" i="3" s="1"/>
  <c r="CB63" i="2"/>
  <c r="CC63" i="2" s="1"/>
  <c r="BE63" i="3" s="1"/>
  <c r="BR64" i="2"/>
  <c r="BS64" i="2" s="1"/>
  <c r="AX64" i="3" s="1"/>
  <c r="BT64" i="2"/>
  <c r="BU64" i="2" s="1"/>
  <c r="AY64" i="3" s="1"/>
  <c r="BV64" i="2"/>
  <c r="BW64" i="2" s="1"/>
  <c r="AZ64" i="3" s="1"/>
  <c r="BX64" i="2"/>
  <c r="BY64" i="2" s="1"/>
  <c r="BA64" i="3" s="1"/>
  <c r="BZ64" i="2"/>
  <c r="CA64" i="2" s="1"/>
  <c r="BC64" i="3" s="1"/>
  <c r="CB64" i="2"/>
  <c r="CC64" i="2" s="1"/>
  <c r="BE64" i="3" s="1"/>
  <c r="BR65" i="2"/>
  <c r="BS65" i="2" s="1"/>
  <c r="AX65" i="3" s="1"/>
  <c r="BT65" i="2"/>
  <c r="BU65" i="2" s="1"/>
  <c r="AY65" i="3" s="1"/>
  <c r="BV65" i="2"/>
  <c r="BW65" i="2" s="1"/>
  <c r="AZ65" i="3" s="1"/>
  <c r="BX65" i="2"/>
  <c r="BY65" i="2" s="1"/>
  <c r="BA65" i="3" s="1"/>
  <c r="BZ65" i="2"/>
  <c r="CA65" i="2" s="1"/>
  <c r="BB65" i="3" s="1"/>
  <c r="BC65" i="3" s="1"/>
  <c r="CB65" i="2"/>
  <c r="CC65" i="2" s="1"/>
  <c r="BE65" i="3" s="1"/>
  <c r="BR66" i="2"/>
  <c r="BS66" i="2" s="1"/>
  <c r="AX66" i="3" s="1"/>
  <c r="BT66" i="2"/>
  <c r="BU66" i="2" s="1"/>
  <c r="AY66" i="3" s="1"/>
  <c r="BV66" i="2"/>
  <c r="BW66" i="2" s="1"/>
  <c r="AZ66" i="3" s="1"/>
  <c r="BX66" i="2"/>
  <c r="BY66" i="2" s="1"/>
  <c r="BA66" i="3" s="1"/>
  <c r="BZ66" i="2"/>
  <c r="CA66" i="2" s="1"/>
  <c r="BB66" i="3" s="1"/>
  <c r="BC66" i="3" s="1"/>
  <c r="CB66" i="2"/>
  <c r="CC66" i="2" s="1"/>
  <c r="BE66" i="3" s="1"/>
  <c r="BR67" i="2"/>
  <c r="BS67" i="2" s="1"/>
  <c r="BT67" i="2"/>
  <c r="BU67" i="2" s="1"/>
  <c r="AY67" i="3" s="1"/>
  <c r="BV67" i="2"/>
  <c r="BW67" i="2" s="1"/>
  <c r="AZ67" i="3" s="1"/>
  <c r="BX67" i="2"/>
  <c r="BY67" i="2" s="1"/>
  <c r="BA67" i="3" s="1"/>
  <c r="BZ67" i="2"/>
  <c r="CA67" i="2" s="1"/>
  <c r="BB67" i="3" s="1"/>
  <c r="CB67" i="2"/>
  <c r="CC67" i="2" s="1"/>
  <c r="BE67" i="3" s="1"/>
  <c r="BR68" i="2"/>
  <c r="BS68" i="2" s="1"/>
  <c r="AX68" i="3" s="1"/>
  <c r="BT68" i="2"/>
  <c r="BU68" i="2" s="1"/>
  <c r="AY68" i="3" s="1"/>
  <c r="BV68" i="2"/>
  <c r="BW68" i="2" s="1"/>
  <c r="AZ68" i="3" s="1"/>
  <c r="BX68" i="2"/>
  <c r="BY68" i="2" s="1"/>
  <c r="BA68" i="3" s="1"/>
  <c r="BZ68" i="2"/>
  <c r="CA68" i="2" s="1"/>
  <c r="BB68" i="3" s="1"/>
  <c r="BC68" i="3" s="1"/>
  <c r="CB68" i="2"/>
  <c r="CC68" i="2" s="1"/>
  <c r="BE68" i="3" s="1"/>
  <c r="BR69" i="2"/>
  <c r="BS69" i="2" s="1"/>
  <c r="AX69" i="3" s="1"/>
  <c r="BT69" i="2"/>
  <c r="BU69" i="2" s="1"/>
  <c r="AY69" i="3" s="1"/>
  <c r="BV69" i="2"/>
  <c r="BW69" i="2" s="1"/>
  <c r="AZ69" i="3" s="1"/>
  <c r="BX69" i="2"/>
  <c r="BY69" i="2" s="1"/>
  <c r="BA69" i="3" s="1"/>
  <c r="BZ69" i="2"/>
  <c r="CA69" i="2" s="1"/>
  <c r="BB69" i="3" s="1"/>
  <c r="CB69" i="2"/>
  <c r="CC69" i="2" s="1"/>
  <c r="BE69" i="3" s="1"/>
  <c r="BR70" i="2"/>
  <c r="BS70" i="2" s="1"/>
  <c r="AX70" i="3" s="1"/>
  <c r="BT70" i="2"/>
  <c r="BU70" i="2" s="1"/>
  <c r="AY70" i="3" s="1"/>
  <c r="BV70" i="2"/>
  <c r="BW70" i="2" s="1"/>
  <c r="AZ70" i="3" s="1"/>
  <c r="BX70" i="2"/>
  <c r="BY70" i="2" s="1"/>
  <c r="BA70" i="3" s="1"/>
  <c r="BZ70" i="2"/>
  <c r="CA70" i="2" s="1"/>
  <c r="BB70" i="3" s="1"/>
  <c r="BC70" i="3" s="1"/>
  <c r="CB70" i="2"/>
  <c r="CC70" i="2" s="1"/>
  <c r="BE70" i="3" s="1"/>
  <c r="BR71" i="2"/>
  <c r="BS71" i="2" s="1"/>
  <c r="AX71" i="3" s="1"/>
  <c r="BT71" i="2"/>
  <c r="BU71" i="2" s="1"/>
  <c r="AY71" i="3" s="1"/>
  <c r="BV71" i="2"/>
  <c r="BW71" i="2" s="1"/>
  <c r="AZ71" i="3" s="1"/>
  <c r="BX71" i="2"/>
  <c r="BY71" i="2" s="1"/>
  <c r="BA71" i="3" s="1"/>
  <c r="BZ71" i="2"/>
  <c r="CA71" i="2" s="1"/>
  <c r="BB71" i="3" s="1"/>
  <c r="BC71" i="3" s="1"/>
  <c r="CB71" i="2"/>
  <c r="CC71" i="2" s="1"/>
  <c r="BE71" i="3" s="1"/>
  <c r="BR72" i="2"/>
  <c r="BS72" i="2" s="1"/>
  <c r="AX72" i="3" s="1"/>
  <c r="BT72" i="2"/>
  <c r="BU72" i="2" s="1"/>
  <c r="AY72" i="3" s="1"/>
  <c r="BV72" i="2"/>
  <c r="BW72" i="2" s="1"/>
  <c r="AZ72" i="3" s="1"/>
  <c r="BX72" i="2"/>
  <c r="BY72" i="2" s="1"/>
  <c r="BA72" i="3" s="1"/>
  <c r="BZ72" i="2"/>
  <c r="CA72" i="2" s="1"/>
  <c r="BB72" i="3" s="1"/>
  <c r="BC72" i="3" s="1"/>
  <c r="CB72" i="2"/>
  <c r="CC72" i="2" s="1"/>
  <c r="BE72" i="3" s="1"/>
  <c r="BR73" i="2"/>
  <c r="BS73" i="2" s="1"/>
  <c r="AX73" i="3" s="1"/>
  <c r="BT73" i="2"/>
  <c r="BU73" i="2" s="1"/>
  <c r="AY73" i="3" s="1"/>
  <c r="BV73" i="2"/>
  <c r="BW73" i="2" s="1"/>
  <c r="AZ73" i="3" s="1"/>
  <c r="BX73" i="2"/>
  <c r="BY73" i="2" s="1"/>
  <c r="BA73" i="3" s="1"/>
  <c r="BZ73" i="2"/>
  <c r="CA73" i="2" s="1"/>
  <c r="BB73" i="3" s="1"/>
  <c r="BC73" i="3" s="1"/>
  <c r="CB73" i="2"/>
  <c r="CC73" i="2" s="1"/>
  <c r="BE73" i="3" s="1"/>
  <c r="BR74" i="2"/>
  <c r="BS74" i="2" s="1"/>
  <c r="AX74" i="3" s="1"/>
  <c r="BT74" i="2"/>
  <c r="BU74" i="2" s="1"/>
  <c r="AY74" i="3" s="1"/>
  <c r="BV74" i="2"/>
  <c r="BW74" i="2" s="1"/>
  <c r="AZ74" i="3" s="1"/>
  <c r="BX74" i="2"/>
  <c r="BY74" i="2" s="1"/>
  <c r="BA74" i="3" s="1"/>
  <c r="BZ74" i="2"/>
  <c r="CA74" i="2" s="1"/>
  <c r="BB74" i="3" s="1"/>
  <c r="BC74" i="3" s="1"/>
  <c r="CB74" i="2"/>
  <c r="CC74" i="2" s="1"/>
  <c r="BE74" i="3" s="1"/>
  <c r="BR75" i="2"/>
  <c r="BS75" i="2" s="1"/>
  <c r="AX75" i="3" s="1"/>
  <c r="BT75" i="2"/>
  <c r="BU75" i="2" s="1"/>
  <c r="AY75" i="3" s="1"/>
  <c r="BV75" i="2"/>
  <c r="BW75" i="2" s="1"/>
  <c r="AZ75" i="3" s="1"/>
  <c r="BX75" i="2"/>
  <c r="BY75" i="2" s="1"/>
  <c r="BA75" i="3" s="1"/>
  <c r="BZ75" i="2"/>
  <c r="CA75" i="2" s="1"/>
  <c r="BB75" i="3" s="1"/>
  <c r="BC75" i="3" s="1"/>
  <c r="CB75" i="2"/>
  <c r="CC75" i="2" s="1"/>
  <c r="BE75" i="3" s="1"/>
  <c r="BR76" i="2"/>
  <c r="BS76" i="2" s="1"/>
  <c r="AX76" i="3" s="1"/>
  <c r="BT76" i="2"/>
  <c r="BU76" i="2" s="1"/>
  <c r="AY76" i="3" s="1"/>
  <c r="BV76" i="2"/>
  <c r="BW76" i="2" s="1"/>
  <c r="AZ76" i="3" s="1"/>
  <c r="BX76" i="2"/>
  <c r="BY76" i="2" s="1"/>
  <c r="BA76" i="3" s="1"/>
  <c r="BZ76" i="2"/>
  <c r="CA76" i="2" s="1"/>
  <c r="BB76" i="3" s="1"/>
  <c r="CB76" i="2"/>
  <c r="CC76" i="2" s="1"/>
  <c r="BE76" i="3" s="1"/>
  <c r="BR77" i="2"/>
  <c r="BS77" i="2" s="1"/>
  <c r="AX77" i="3" s="1"/>
  <c r="BT77" i="2"/>
  <c r="BU77" i="2" s="1"/>
  <c r="AY77" i="3" s="1"/>
  <c r="BV77" i="2"/>
  <c r="BW77" i="2" s="1"/>
  <c r="AZ77" i="3" s="1"/>
  <c r="BX77" i="2"/>
  <c r="BY77" i="2" s="1"/>
  <c r="BA77" i="3" s="1"/>
  <c r="BZ77" i="2"/>
  <c r="CA77" i="2" s="1"/>
  <c r="BB77" i="3" s="1"/>
  <c r="BC77" i="3" s="1"/>
  <c r="CB77" i="2"/>
  <c r="CC77" i="2" s="1"/>
  <c r="BE77" i="3" s="1"/>
  <c r="BR78" i="2"/>
  <c r="BS78" i="2" s="1"/>
  <c r="AX78" i="3" s="1"/>
  <c r="BT78" i="2"/>
  <c r="BU78" i="2" s="1"/>
  <c r="AY78" i="3" s="1"/>
  <c r="BV78" i="2"/>
  <c r="BW78" i="2" s="1"/>
  <c r="AZ78" i="3" s="1"/>
  <c r="BX78" i="2"/>
  <c r="BY78" i="2" s="1"/>
  <c r="BA78" i="3" s="1"/>
  <c r="BZ78" i="2"/>
  <c r="CA78" i="2" s="1"/>
  <c r="BB78" i="3" s="1"/>
  <c r="BC78" i="3" s="1"/>
  <c r="CB78" i="2"/>
  <c r="CC78" i="2" s="1"/>
  <c r="BE78" i="3" s="1"/>
  <c r="BR79" i="2"/>
  <c r="BS79" i="2" s="1"/>
  <c r="AX79" i="3" s="1"/>
  <c r="BT79" i="2"/>
  <c r="BU79" i="2" s="1"/>
  <c r="AY79" i="3" s="1"/>
  <c r="BV79" i="2"/>
  <c r="BW79" i="2" s="1"/>
  <c r="AZ79" i="3" s="1"/>
  <c r="BX79" i="2"/>
  <c r="BY79" i="2" s="1"/>
  <c r="BA79" i="3" s="1"/>
  <c r="BZ79" i="2"/>
  <c r="CA79" i="2" s="1"/>
  <c r="BB79" i="3" s="1"/>
  <c r="BC79" i="3" s="1"/>
  <c r="CB79" i="2"/>
  <c r="CC79" i="2" s="1"/>
  <c r="BR80" i="2"/>
  <c r="BS80" i="2" s="1"/>
  <c r="AX80" i="3" s="1"/>
  <c r="BT80" i="2"/>
  <c r="BU80" i="2" s="1"/>
  <c r="AY80" i="3" s="1"/>
  <c r="BV80" i="2"/>
  <c r="BW80" i="2" s="1"/>
  <c r="AZ80" i="3" s="1"/>
  <c r="BX80" i="2"/>
  <c r="BY80" i="2" s="1"/>
  <c r="BA80" i="3" s="1"/>
  <c r="BZ80" i="2"/>
  <c r="CA80" i="2" s="1"/>
  <c r="BB80" i="3" s="1"/>
  <c r="BC80" i="3" s="1"/>
  <c r="CB80" i="2"/>
  <c r="CC80" i="2" s="1"/>
  <c r="BE80" i="3" s="1"/>
  <c r="BR81" i="2"/>
  <c r="BS81" i="2" s="1"/>
  <c r="AX81" i="3" s="1"/>
  <c r="BT81" i="2"/>
  <c r="BU81" i="2" s="1"/>
  <c r="AY81" i="3" s="1"/>
  <c r="BV81" i="2"/>
  <c r="BW81" i="2" s="1"/>
  <c r="BX81" i="2"/>
  <c r="BY81" i="2" s="1"/>
  <c r="BA81" i="3" s="1"/>
  <c r="BZ81" i="2"/>
  <c r="CA81" i="2" s="1"/>
  <c r="BB81" i="3" s="1"/>
  <c r="BC81" i="3" s="1"/>
  <c r="CB81" i="2"/>
  <c r="CC81" i="2" s="1"/>
  <c r="BE81" i="3" s="1"/>
  <c r="BR82" i="2"/>
  <c r="BS82" i="2" s="1"/>
  <c r="AX85" i="3" s="1"/>
  <c r="BT82" i="2"/>
  <c r="BU82" i="2" s="1"/>
  <c r="AY85" i="3" s="1"/>
  <c r="BV82" i="2"/>
  <c r="BW82" i="2" s="1"/>
  <c r="AZ85" i="3" s="1"/>
  <c r="BX82" i="2"/>
  <c r="BY82" i="2" s="1"/>
  <c r="BA85" i="3" s="1"/>
  <c r="BZ82" i="2"/>
  <c r="CA82" i="2" s="1"/>
  <c r="BB85" i="3" s="1"/>
  <c r="BC85" i="3" s="1"/>
  <c r="CB82" i="2"/>
  <c r="CC82" i="2" s="1"/>
  <c r="BE85" i="3" s="1"/>
  <c r="BR83" i="2"/>
  <c r="BS83" i="2" s="1"/>
  <c r="AX83" i="3" s="1"/>
  <c r="BT83" i="2"/>
  <c r="BU83" i="2" s="1"/>
  <c r="AY83" i="3" s="1"/>
  <c r="BV83" i="2"/>
  <c r="BW83" i="2" s="1"/>
  <c r="AZ83" i="3" s="1"/>
  <c r="BX83" i="2"/>
  <c r="BY83" i="2" s="1"/>
  <c r="BA83" i="3" s="1"/>
  <c r="BZ83" i="2"/>
  <c r="CA83" i="2" s="1"/>
  <c r="BB83" i="3" s="1"/>
  <c r="BC83" i="3" s="1"/>
  <c r="CB83" i="2"/>
  <c r="CC83" i="2" s="1"/>
  <c r="BE83" i="3" s="1"/>
  <c r="BR84" i="2"/>
  <c r="BS84" i="2" s="1"/>
  <c r="AX84" i="3" s="1"/>
  <c r="BT84" i="2"/>
  <c r="BU84" i="2" s="1"/>
  <c r="AY84" i="3" s="1"/>
  <c r="BV84" i="2"/>
  <c r="BW84" i="2" s="1"/>
  <c r="AZ84" i="3" s="1"/>
  <c r="BX84" i="2"/>
  <c r="BY84" i="2" s="1"/>
  <c r="BA84" i="3" s="1"/>
  <c r="BZ84" i="2"/>
  <c r="CA84" i="2" s="1"/>
  <c r="BB84" i="3" s="1"/>
  <c r="BC84" i="3" s="1"/>
  <c r="CB84" i="2"/>
  <c r="CC84" i="2" s="1"/>
  <c r="BE84" i="3" s="1"/>
  <c r="BR85" i="2"/>
  <c r="BS85" i="2" s="1"/>
  <c r="AX82" i="3" s="1"/>
  <c r="BT85" i="2"/>
  <c r="BU85" i="2" s="1"/>
  <c r="AY82" i="3" s="1"/>
  <c r="BV85" i="2"/>
  <c r="BW85" i="2" s="1"/>
  <c r="AZ82" i="3" s="1"/>
  <c r="BX85" i="2"/>
  <c r="BY85" i="2" s="1"/>
  <c r="BA82" i="3" s="1"/>
  <c r="BZ85" i="2"/>
  <c r="CA85" i="2" s="1"/>
  <c r="BB82" i="3" s="1"/>
  <c r="BC82" i="3" s="1"/>
  <c r="CB85" i="2"/>
  <c r="CC85" i="2" s="1"/>
  <c r="BE82" i="3" s="1"/>
  <c r="BR86" i="2"/>
  <c r="BS86" i="2" s="1"/>
  <c r="AX86" i="3" s="1"/>
  <c r="BT86" i="2"/>
  <c r="BU86" i="2" s="1"/>
  <c r="AY86" i="3" s="1"/>
  <c r="BV86" i="2"/>
  <c r="BW86" i="2" s="1"/>
  <c r="AZ86" i="3" s="1"/>
  <c r="BX86" i="2"/>
  <c r="BY86" i="2" s="1"/>
  <c r="BA86" i="3" s="1"/>
  <c r="BZ86" i="2"/>
  <c r="CA86" i="2" s="1"/>
  <c r="BB86" i="3" s="1"/>
  <c r="BC86" i="3" s="1"/>
  <c r="CB86" i="2"/>
  <c r="CC86" i="2" s="1"/>
  <c r="BE86" i="3" s="1"/>
  <c r="BR87" i="2"/>
  <c r="BS87" i="2" s="1"/>
  <c r="AX87" i="3" s="1"/>
  <c r="BT87" i="2"/>
  <c r="BU87" i="2" s="1"/>
  <c r="AY87" i="3" s="1"/>
  <c r="BV87" i="2"/>
  <c r="BW87" i="2" s="1"/>
  <c r="AZ87" i="3" s="1"/>
  <c r="BX87" i="2"/>
  <c r="BY87" i="2" s="1"/>
  <c r="BA87" i="3" s="1"/>
  <c r="BZ87" i="2"/>
  <c r="CA87" i="2" s="1"/>
  <c r="BB87" i="3" s="1"/>
  <c r="BC87" i="3" s="1"/>
  <c r="CB87" i="2"/>
  <c r="CC87" i="2" s="1"/>
  <c r="BE87" i="3" s="1"/>
  <c r="BR88" i="2"/>
  <c r="BS88" i="2" s="1"/>
  <c r="AX88" i="3" s="1"/>
  <c r="BT88" i="2"/>
  <c r="BU88" i="2" s="1"/>
  <c r="AY88" i="3" s="1"/>
  <c r="BV88" i="2"/>
  <c r="BW88" i="2" s="1"/>
  <c r="AZ88" i="3" s="1"/>
  <c r="BX88" i="2"/>
  <c r="BY88" i="2" s="1"/>
  <c r="BA88" i="3" s="1"/>
  <c r="BZ88" i="2"/>
  <c r="CA88" i="2" s="1"/>
  <c r="BB88" i="3" s="1"/>
  <c r="BC88" i="3" s="1"/>
  <c r="CB88" i="2"/>
  <c r="CC88" i="2" s="1"/>
  <c r="BE88" i="3" s="1"/>
  <c r="BR89" i="2"/>
  <c r="BS89" i="2" s="1"/>
  <c r="AX89" i="3" s="1"/>
  <c r="BT89" i="2"/>
  <c r="BU89" i="2" s="1"/>
  <c r="AY89" i="3" s="1"/>
  <c r="BV89" i="2"/>
  <c r="BW89" i="2" s="1"/>
  <c r="AZ89" i="3" s="1"/>
  <c r="BX89" i="2"/>
  <c r="BY89" i="2" s="1"/>
  <c r="BA89" i="3" s="1"/>
  <c r="BZ89" i="2"/>
  <c r="CA89" i="2" s="1"/>
  <c r="BB89" i="3" s="1"/>
  <c r="BC89" i="3" s="1"/>
  <c r="CB89" i="2"/>
  <c r="CC89" i="2" s="1"/>
  <c r="BE89" i="3" s="1"/>
  <c r="BR90" i="2"/>
  <c r="BS90" i="2" s="1"/>
  <c r="AX90" i="3" s="1"/>
  <c r="BT90" i="2"/>
  <c r="BU90" i="2" s="1"/>
  <c r="AY90" i="3" s="1"/>
  <c r="BV90" i="2"/>
  <c r="BW90" i="2" s="1"/>
  <c r="AZ90" i="3" s="1"/>
  <c r="BX90" i="2"/>
  <c r="BY90" i="2" s="1"/>
  <c r="BA90" i="3" s="1"/>
  <c r="BZ90" i="2"/>
  <c r="CA90" i="2" s="1"/>
  <c r="BB90" i="3" s="1"/>
  <c r="BC90" i="3" s="1"/>
  <c r="CB90" i="2"/>
  <c r="CC90" i="2" s="1"/>
  <c r="BE90" i="3" s="1"/>
  <c r="BR91" i="2"/>
  <c r="BS91" i="2" s="1"/>
  <c r="AX91" i="3" s="1"/>
  <c r="BT91" i="2"/>
  <c r="BU91" i="2" s="1"/>
  <c r="AY91" i="3" s="1"/>
  <c r="BV91" i="2"/>
  <c r="BW91" i="2" s="1"/>
  <c r="AZ91" i="3" s="1"/>
  <c r="BX91" i="2"/>
  <c r="BY91" i="2" s="1"/>
  <c r="BA91" i="3" s="1"/>
  <c r="BZ91" i="2"/>
  <c r="CA91" i="2" s="1"/>
  <c r="BB91" i="3" s="1"/>
  <c r="BC91" i="3" s="1"/>
  <c r="CB91" i="2"/>
  <c r="CC91" i="2" s="1"/>
  <c r="BE91" i="3" s="1"/>
  <c r="BR92" i="2"/>
  <c r="BS92" i="2" s="1"/>
  <c r="AX92" i="3" s="1"/>
  <c r="BT92" i="2"/>
  <c r="BU92" i="2" s="1"/>
  <c r="AY92" i="3" s="1"/>
  <c r="BV92" i="2"/>
  <c r="BW92" i="2" s="1"/>
  <c r="AZ92" i="3" s="1"/>
  <c r="BX92" i="2"/>
  <c r="BY92" i="2" s="1"/>
  <c r="BA92" i="3" s="1"/>
  <c r="BZ92" i="2"/>
  <c r="CA92" i="2" s="1"/>
  <c r="BB92" i="3" s="1"/>
  <c r="BC92" i="3" s="1"/>
  <c r="CB92" i="2"/>
  <c r="CC92" i="2" s="1"/>
  <c r="BE92" i="3" s="1"/>
  <c r="BR93" i="2"/>
  <c r="BS93" i="2" s="1"/>
  <c r="AX93" i="3" s="1"/>
  <c r="BT93" i="2"/>
  <c r="BU93" i="2" s="1"/>
  <c r="AY93" i="3" s="1"/>
  <c r="BV93" i="2"/>
  <c r="BW93" i="2" s="1"/>
  <c r="AZ93" i="3" s="1"/>
  <c r="BX93" i="2"/>
  <c r="BY93" i="2" s="1"/>
  <c r="BA93" i="3" s="1"/>
  <c r="BZ93" i="2"/>
  <c r="CA93" i="2" s="1"/>
  <c r="BB93" i="3" s="1"/>
  <c r="BC93" i="3" s="1"/>
  <c r="CB93" i="2"/>
  <c r="CC93" i="2" s="1"/>
  <c r="BE93" i="3" s="1"/>
  <c r="BR94" i="2"/>
  <c r="BS94" i="2" s="1"/>
  <c r="AX94" i="3" s="1"/>
  <c r="BT94" i="2"/>
  <c r="BU94" i="2" s="1"/>
  <c r="AY94" i="3" s="1"/>
  <c r="BV94" i="2"/>
  <c r="BW94" i="2" s="1"/>
  <c r="AZ94" i="3" s="1"/>
  <c r="BX94" i="2"/>
  <c r="BY94" i="2" s="1"/>
  <c r="BA94" i="3" s="1"/>
  <c r="BZ94" i="2"/>
  <c r="CA94" i="2" s="1"/>
  <c r="BB94" i="3" s="1"/>
  <c r="BC94" i="3" s="1"/>
  <c r="CB94" i="2"/>
  <c r="CC94" i="2" s="1"/>
  <c r="BE94" i="3" s="1"/>
  <c r="BR95" i="2"/>
  <c r="BS95" i="2" s="1"/>
  <c r="AX95" i="3" s="1"/>
  <c r="BT95" i="2"/>
  <c r="BU95" i="2" s="1"/>
  <c r="AY95" i="3" s="1"/>
  <c r="BV95" i="2"/>
  <c r="BW95" i="2" s="1"/>
  <c r="AZ95" i="3" s="1"/>
  <c r="BX95" i="2"/>
  <c r="BY95" i="2" s="1"/>
  <c r="BA95" i="3" s="1"/>
  <c r="BZ95" i="2"/>
  <c r="CA95" i="2" s="1"/>
  <c r="BB95" i="3" s="1"/>
  <c r="BC95" i="3" s="1"/>
  <c r="CB95" i="2"/>
  <c r="CC95" i="2" s="1"/>
  <c r="BE95" i="3" s="1"/>
  <c r="BR96" i="2"/>
  <c r="BS96" i="2" s="1"/>
  <c r="AX96" i="3" s="1"/>
  <c r="BT96" i="2"/>
  <c r="BU96" i="2" s="1"/>
  <c r="AY96" i="3" s="1"/>
  <c r="BV96" i="2"/>
  <c r="BW96" i="2" s="1"/>
  <c r="AZ96" i="3" s="1"/>
  <c r="BX96" i="2"/>
  <c r="BY96" i="2" s="1"/>
  <c r="BA96" i="3" s="1"/>
  <c r="BZ96" i="2"/>
  <c r="CA96" i="2" s="1"/>
  <c r="BB96" i="3" s="1"/>
  <c r="CB96" i="2"/>
  <c r="CC96" i="2" s="1"/>
  <c r="BE96" i="3" s="1"/>
  <c r="BR97" i="2"/>
  <c r="BS97" i="2" s="1"/>
  <c r="AX97" i="3" s="1"/>
  <c r="BT97" i="2"/>
  <c r="BU97" i="2" s="1"/>
  <c r="AY97" i="3" s="1"/>
  <c r="BV97" i="2"/>
  <c r="BW97" i="2" s="1"/>
  <c r="AZ97" i="3" s="1"/>
  <c r="BX97" i="2"/>
  <c r="BY97" i="2" s="1"/>
  <c r="BA97" i="3" s="1"/>
  <c r="BZ97" i="2"/>
  <c r="CA97" i="2" s="1"/>
  <c r="BB97" i="3" s="1"/>
  <c r="BC97" i="3" s="1"/>
  <c r="CB97" i="2"/>
  <c r="CC97" i="2" s="1"/>
  <c r="BE97" i="3" s="1"/>
  <c r="BR98" i="2"/>
  <c r="BS98" i="2" s="1"/>
  <c r="AX98" i="3" s="1"/>
  <c r="BT98" i="2"/>
  <c r="BU98" i="2" s="1"/>
  <c r="AY98" i="3" s="1"/>
  <c r="BV98" i="2"/>
  <c r="BW98" i="2" s="1"/>
  <c r="AZ98" i="3" s="1"/>
  <c r="BX98" i="2"/>
  <c r="BY98" i="2" s="1"/>
  <c r="BA98" i="3" s="1"/>
  <c r="BZ98" i="2"/>
  <c r="CA98" i="2" s="1"/>
  <c r="BB98" i="3" s="1"/>
  <c r="BC98" i="3" s="1"/>
  <c r="CB98" i="2"/>
  <c r="CC98" i="2" s="1"/>
  <c r="BE98" i="3" s="1"/>
  <c r="BR99" i="2"/>
  <c r="BS99" i="2" s="1"/>
  <c r="AX99" i="3" s="1"/>
  <c r="BT99" i="2"/>
  <c r="BU99" i="2" s="1"/>
  <c r="AY99" i="3" s="1"/>
  <c r="BV99" i="2"/>
  <c r="BW99" i="2" s="1"/>
  <c r="AZ99" i="3" s="1"/>
  <c r="BX99" i="2"/>
  <c r="BY99" i="2" s="1"/>
  <c r="BA99" i="3" s="1"/>
  <c r="BZ99" i="2"/>
  <c r="CA99" i="2" s="1"/>
  <c r="BB99" i="3" s="1"/>
  <c r="BC99" i="3" s="1"/>
  <c r="CB99" i="2"/>
  <c r="CC99" i="2" s="1"/>
  <c r="BE99" i="3" s="1"/>
  <c r="BR100" i="2"/>
  <c r="BS100" i="2" s="1"/>
  <c r="AX100" i="3" s="1"/>
  <c r="BT100" i="2"/>
  <c r="BU100" i="2" s="1"/>
  <c r="AY100" i="3" s="1"/>
  <c r="BV100" i="2"/>
  <c r="BW100" i="2" s="1"/>
  <c r="AZ100" i="3" s="1"/>
  <c r="BX100" i="2"/>
  <c r="BY100" i="2" s="1"/>
  <c r="BA100" i="3" s="1"/>
  <c r="BZ100" i="2"/>
  <c r="CA100" i="2" s="1"/>
  <c r="BB100" i="3" s="1"/>
  <c r="BC100" i="3" s="1"/>
  <c r="CB100" i="2"/>
  <c r="CC100" i="2" s="1"/>
  <c r="BE100" i="3" s="1"/>
  <c r="BR101" i="2"/>
  <c r="BS101" i="2" s="1"/>
  <c r="AX101" i="3" s="1"/>
  <c r="BT101" i="2"/>
  <c r="BU101" i="2" s="1"/>
  <c r="AY101" i="3" s="1"/>
  <c r="BV101" i="2"/>
  <c r="BW101" i="2" s="1"/>
  <c r="AZ101" i="3" s="1"/>
  <c r="BX101" i="2"/>
  <c r="BY101" i="2" s="1"/>
  <c r="BA101" i="3" s="1"/>
  <c r="BZ101" i="2"/>
  <c r="CA101" i="2" s="1"/>
  <c r="BB101" i="3" s="1"/>
  <c r="BC101" i="3" s="1"/>
  <c r="CB101" i="2"/>
  <c r="CC101" i="2" s="1"/>
  <c r="BE101" i="3" s="1"/>
  <c r="BR102" i="2"/>
  <c r="BS102" i="2" s="1"/>
  <c r="AX102" i="3" s="1"/>
  <c r="BT102" i="2"/>
  <c r="BU102" i="2" s="1"/>
  <c r="AY102" i="3" s="1"/>
  <c r="BV102" i="2"/>
  <c r="BW102" i="2" s="1"/>
  <c r="AZ102" i="3" s="1"/>
  <c r="BX102" i="2"/>
  <c r="BY102" i="2" s="1"/>
  <c r="BA102" i="3" s="1"/>
  <c r="BZ102" i="2"/>
  <c r="CA102" i="2" s="1"/>
  <c r="BB102" i="3" s="1"/>
  <c r="BC102" i="3" s="1"/>
  <c r="CB102" i="2"/>
  <c r="CC102" i="2" s="1"/>
  <c r="BE102" i="3" s="1"/>
  <c r="BR103" i="2"/>
  <c r="BS103" i="2" s="1"/>
  <c r="AX105" i="3" s="1"/>
  <c r="BT103" i="2"/>
  <c r="BU103" i="2" s="1"/>
  <c r="AY105" i="3" s="1"/>
  <c r="BV103" i="2"/>
  <c r="BW103" i="2" s="1"/>
  <c r="AZ105" i="3" s="1"/>
  <c r="BX103" i="2"/>
  <c r="BY103" i="2" s="1"/>
  <c r="BA105" i="3" s="1"/>
  <c r="BZ103" i="2"/>
  <c r="CA103" i="2" s="1"/>
  <c r="BB105" i="3" s="1"/>
  <c r="BC105" i="3" s="1"/>
  <c r="CB103" i="2"/>
  <c r="CC103" i="2" s="1"/>
  <c r="BE105" i="3" s="1"/>
  <c r="BR104" i="2"/>
  <c r="BS104" i="2" s="1"/>
  <c r="AX103" i="3" s="1"/>
  <c r="BT104" i="2"/>
  <c r="BU104" i="2" s="1"/>
  <c r="AY103" i="3" s="1"/>
  <c r="BV104" i="2"/>
  <c r="BW104" i="2" s="1"/>
  <c r="AZ103" i="3" s="1"/>
  <c r="BX104" i="2"/>
  <c r="BY104" i="2" s="1"/>
  <c r="BA103" i="3" s="1"/>
  <c r="BZ104" i="2"/>
  <c r="CA104" i="2" s="1"/>
  <c r="BB103" i="3" s="1"/>
  <c r="BC103" i="3" s="1"/>
  <c r="CB104" i="2"/>
  <c r="CC104" i="2" s="1"/>
  <c r="BE103" i="3" s="1"/>
  <c r="BR105" i="2"/>
  <c r="BS105" i="2" s="1"/>
  <c r="AX104" i="3" s="1"/>
  <c r="BT105" i="2"/>
  <c r="BU105" i="2" s="1"/>
  <c r="AY104" i="3" s="1"/>
  <c r="BV105" i="2"/>
  <c r="BW105" i="2" s="1"/>
  <c r="AZ104" i="3" s="1"/>
  <c r="BX105" i="2"/>
  <c r="BY105" i="2" s="1"/>
  <c r="BA104" i="3" s="1"/>
  <c r="BZ105" i="2"/>
  <c r="CA105" i="2" s="1"/>
  <c r="BB104" i="3" s="1"/>
  <c r="BC104" i="3" s="1"/>
  <c r="CB105" i="2"/>
  <c r="CC105" i="2" s="1"/>
  <c r="BE104" i="3" s="1"/>
  <c r="BR106" i="2"/>
  <c r="BS106" i="2" s="1"/>
  <c r="AX106" i="3" s="1"/>
  <c r="BT106" i="2"/>
  <c r="BU106" i="2" s="1"/>
  <c r="AY106" i="3" s="1"/>
  <c r="BV106" i="2"/>
  <c r="BW106" i="2" s="1"/>
  <c r="AZ106" i="3" s="1"/>
  <c r="BX106" i="2"/>
  <c r="BY106" i="2" s="1"/>
  <c r="BA106" i="3" s="1"/>
  <c r="BZ106" i="2"/>
  <c r="CA106" i="2" s="1"/>
  <c r="BB106" i="3" s="1"/>
  <c r="BC106" i="3" s="1"/>
  <c r="CB106" i="2"/>
  <c r="CC106" i="2" s="1"/>
  <c r="BE106" i="3" s="1"/>
  <c r="BR107" i="2"/>
  <c r="BS107" i="2" s="1"/>
  <c r="AX107" i="3" s="1"/>
  <c r="BT107" i="2"/>
  <c r="BU107" i="2" s="1"/>
  <c r="AY107" i="3" s="1"/>
  <c r="BV107" i="2"/>
  <c r="BW107" i="2" s="1"/>
  <c r="AZ107" i="3" s="1"/>
  <c r="BX107" i="2"/>
  <c r="BY107" i="2" s="1"/>
  <c r="BA107" i="3" s="1"/>
  <c r="BZ107" i="2"/>
  <c r="CA107" i="2" s="1"/>
  <c r="BB107" i="3" s="1"/>
  <c r="BC107" i="3" s="1"/>
  <c r="CB107" i="2"/>
  <c r="CC107" i="2" s="1"/>
  <c r="BE107" i="3" s="1"/>
  <c r="BR108" i="2"/>
  <c r="BS108" i="2" s="1"/>
  <c r="AX108" i="3" s="1"/>
  <c r="BT108" i="2"/>
  <c r="BU108" i="2" s="1"/>
  <c r="AY108" i="3" s="1"/>
  <c r="BV108" i="2"/>
  <c r="BW108" i="2" s="1"/>
  <c r="AZ108" i="3" s="1"/>
  <c r="BX108" i="2"/>
  <c r="BY108" i="2" s="1"/>
  <c r="BA108" i="3" s="1"/>
  <c r="BZ108" i="2"/>
  <c r="CA108" i="2" s="1"/>
  <c r="BB108" i="3" s="1"/>
  <c r="BC108" i="3" s="1"/>
  <c r="CB108" i="2"/>
  <c r="CC108" i="2" s="1"/>
  <c r="BE108" i="3" s="1"/>
  <c r="BR109" i="2"/>
  <c r="BS109" i="2" s="1"/>
  <c r="BT109" i="2"/>
  <c r="BU109" i="2" s="1"/>
  <c r="BV109" i="2"/>
  <c r="BW109" i="2" s="1"/>
  <c r="BX109" i="2"/>
  <c r="BY109" i="2" s="1"/>
  <c r="BZ109" i="2"/>
  <c r="CA109" i="2" s="1"/>
  <c r="CB109" i="2"/>
  <c r="CC109" i="2" s="1"/>
  <c r="BR110" i="2"/>
  <c r="BS110" i="2" s="1"/>
  <c r="AX109" i="3" s="1"/>
  <c r="BT110" i="2"/>
  <c r="BU110" i="2" s="1"/>
  <c r="AY109" i="3" s="1"/>
  <c r="BV110" i="2"/>
  <c r="BW110" i="2" s="1"/>
  <c r="AZ109" i="3" s="1"/>
  <c r="BX110" i="2"/>
  <c r="BY110" i="2" s="1"/>
  <c r="BA109" i="3" s="1"/>
  <c r="BZ110" i="2"/>
  <c r="CA110" i="2" s="1"/>
  <c r="BB109" i="3" s="1"/>
  <c r="BC109" i="3" s="1"/>
  <c r="CB110" i="2"/>
  <c r="CC110" i="2" s="1"/>
  <c r="BE109" i="3" s="1"/>
  <c r="BR111" i="2"/>
  <c r="BS111" i="2" s="1"/>
  <c r="AX110" i="3" s="1"/>
  <c r="BT111" i="2"/>
  <c r="BU111" i="2" s="1"/>
  <c r="AY110" i="3" s="1"/>
  <c r="BV111" i="2"/>
  <c r="BW111" i="2" s="1"/>
  <c r="AZ110" i="3" s="1"/>
  <c r="BX111" i="2"/>
  <c r="BY111" i="2" s="1"/>
  <c r="BA110" i="3" s="1"/>
  <c r="BZ111" i="2"/>
  <c r="CA111" i="2" s="1"/>
  <c r="BB110" i="3" s="1"/>
  <c r="BC110" i="3" s="1"/>
  <c r="CB111" i="2"/>
  <c r="CC111" i="2" s="1"/>
  <c r="BE110" i="3" s="1"/>
  <c r="BR112" i="2"/>
  <c r="BS112" i="2" s="1"/>
  <c r="AX111" i="3" s="1"/>
  <c r="BT112" i="2"/>
  <c r="BU112" i="2" s="1"/>
  <c r="AY111" i="3" s="1"/>
  <c r="BV112" i="2"/>
  <c r="BW112" i="2" s="1"/>
  <c r="AZ111" i="3" s="1"/>
  <c r="BX112" i="2"/>
  <c r="BY112" i="2" s="1"/>
  <c r="BA111" i="3" s="1"/>
  <c r="BZ112" i="2"/>
  <c r="CA112" i="2" s="1"/>
  <c r="BB111" i="3" s="1"/>
  <c r="BC111" i="3" s="1"/>
  <c r="CB112" i="2"/>
  <c r="CC112" i="2" s="1"/>
  <c r="BE111" i="3" s="1"/>
  <c r="BR113" i="2"/>
  <c r="BS113" i="2" s="1"/>
  <c r="AX112" i="3" s="1"/>
  <c r="BT113" i="2"/>
  <c r="BU113" i="2" s="1"/>
  <c r="AY112" i="3" s="1"/>
  <c r="BV113" i="2"/>
  <c r="BW113" i="2" s="1"/>
  <c r="AZ112" i="3" s="1"/>
  <c r="BX113" i="2"/>
  <c r="BY113" i="2" s="1"/>
  <c r="BA112" i="3" s="1"/>
  <c r="BZ113" i="2"/>
  <c r="CA113" i="2" s="1"/>
  <c r="BB112" i="3" s="1"/>
  <c r="BC112" i="3" s="1"/>
  <c r="CB113" i="2"/>
  <c r="CC113" i="2" s="1"/>
  <c r="BE112" i="3" s="1"/>
  <c r="BR114" i="2"/>
  <c r="BS114" i="2" s="1"/>
  <c r="AX113" i="3" s="1"/>
  <c r="BT114" i="2"/>
  <c r="BU114" i="2" s="1"/>
  <c r="AY113" i="3" s="1"/>
  <c r="BV114" i="2"/>
  <c r="BW114" i="2" s="1"/>
  <c r="AZ113" i="3" s="1"/>
  <c r="BX114" i="2"/>
  <c r="BY114" i="2" s="1"/>
  <c r="BA113" i="3" s="1"/>
  <c r="BZ114" i="2"/>
  <c r="CA114" i="2" s="1"/>
  <c r="BB113" i="3" s="1"/>
  <c r="BC113" i="3" s="1"/>
  <c r="CB114" i="2"/>
  <c r="CC114" i="2" s="1"/>
  <c r="BE113" i="3" s="1"/>
  <c r="BR115" i="2"/>
  <c r="BS115" i="2" s="1"/>
  <c r="AX114" i="3" s="1"/>
  <c r="BT115" i="2"/>
  <c r="BU115" i="2" s="1"/>
  <c r="AY114" i="3" s="1"/>
  <c r="BV115" i="2"/>
  <c r="BW115" i="2" s="1"/>
  <c r="AZ114" i="3" s="1"/>
  <c r="BX115" i="2"/>
  <c r="BY115" i="2" s="1"/>
  <c r="BA114" i="3" s="1"/>
  <c r="BZ115" i="2"/>
  <c r="CA115" i="2" s="1"/>
  <c r="BB114" i="3" s="1"/>
  <c r="BC114" i="3" s="1"/>
  <c r="CB115" i="2"/>
  <c r="CC115" i="2" s="1"/>
  <c r="BE114" i="3" s="1"/>
  <c r="BR116" i="2"/>
  <c r="BS116" i="2" s="1"/>
  <c r="AX115" i="3" s="1"/>
  <c r="BT116" i="2"/>
  <c r="BU116" i="2" s="1"/>
  <c r="AY115" i="3" s="1"/>
  <c r="BV116" i="2"/>
  <c r="BW116" i="2" s="1"/>
  <c r="AZ115" i="3" s="1"/>
  <c r="BX116" i="2"/>
  <c r="BY116" i="2" s="1"/>
  <c r="BA115" i="3" s="1"/>
  <c r="BZ116" i="2"/>
  <c r="CA116" i="2" s="1"/>
  <c r="BB115" i="3" s="1"/>
  <c r="BC115" i="3" s="1"/>
  <c r="CB116" i="2"/>
  <c r="CC116" i="2" s="1"/>
  <c r="BE115" i="3" s="1"/>
  <c r="BR117" i="2"/>
  <c r="BS117" i="2" s="1"/>
  <c r="AX116" i="3" s="1"/>
  <c r="BT117" i="2"/>
  <c r="BU117" i="2" s="1"/>
  <c r="AY116" i="3" s="1"/>
  <c r="BV117" i="2"/>
  <c r="BW117" i="2" s="1"/>
  <c r="AZ116" i="3" s="1"/>
  <c r="BX117" i="2"/>
  <c r="BY117" i="2" s="1"/>
  <c r="BA116" i="3" s="1"/>
  <c r="BZ117" i="2"/>
  <c r="CA117" i="2" s="1"/>
  <c r="BB116" i="3" s="1"/>
  <c r="BC116" i="3" s="1"/>
  <c r="CB117" i="2"/>
  <c r="CC117" i="2" s="1"/>
  <c r="BE116" i="3" s="1"/>
  <c r="BR118" i="2"/>
  <c r="BS118" i="2" s="1"/>
  <c r="AX117" i="3" s="1"/>
  <c r="BT118" i="2"/>
  <c r="BU118" i="2" s="1"/>
  <c r="AY117" i="3" s="1"/>
  <c r="BV118" i="2"/>
  <c r="BW118" i="2" s="1"/>
  <c r="AZ117" i="3" s="1"/>
  <c r="BX118" i="2"/>
  <c r="BY118" i="2" s="1"/>
  <c r="BA117" i="3" s="1"/>
  <c r="BZ118" i="2"/>
  <c r="CA118" i="2" s="1"/>
  <c r="BB117" i="3" s="1"/>
  <c r="BC117" i="3" s="1"/>
  <c r="CB118" i="2"/>
  <c r="CC118" i="2" s="1"/>
  <c r="BE117" i="3" s="1"/>
  <c r="BR119" i="2"/>
  <c r="BS119" i="2" s="1"/>
  <c r="AX118" i="3" s="1"/>
  <c r="BT119" i="2"/>
  <c r="BU119" i="2" s="1"/>
  <c r="AY118" i="3" s="1"/>
  <c r="BV119" i="2"/>
  <c r="BW119" i="2" s="1"/>
  <c r="AZ118" i="3" s="1"/>
  <c r="BX119" i="2"/>
  <c r="BY119" i="2" s="1"/>
  <c r="BA118" i="3" s="1"/>
  <c r="BZ119" i="2"/>
  <c r="CA119" i="2" s="1"/>
  <c r="BB118" i="3" s="1"/>
  <c r="BC118" i="3" s="1"/>
  <c r="CB119" i="2"/>
  <c r="CC119" i="2" s="1"/>
  <c r="BE118" i="3" s="1"/>
  <c r="BR120" i="2"/>
  <c r="BS120" i="2" s="1"/>
  <c r="AX119" i="3" s="1"/>
  <c r="BT120" i="2"/>
  <c r="BU120" i="2" s="1"/>
  <c r="AY119" i="3" s="1"/>
  <c r="BV120" i="2"/>
  <c r="BW120" i="2" s="1"/>
  <c r="AZ119" i="3" s="1"/>
  <c r="BX120" i="2"/>
  <c r="BY120" i="2" s="1"/>
  <c r="BA119" i="3" s="1"/>
  <c r="BZ120" i="2"/>
  <c r="CA120" i="2" s="1"/>
  <c r="BB119" i="3" s="1"/>
  <c r="BC119" i="3" s="1"/>
  <c r="CB120" i="2"/>
  <c r="CC120" i="2" s="1"/>
  <c r="BE119" i="3" s="1"/>
  <c r="BR121" i="2"/>
  <c r="BS121" i="2" s="1"/>
  <c r="AX120" i="3" s="1"/>
  <c r="BT121" i="2"/>
  <c r="BU121" i="2" s="1"/>
  <c r="AY120" i="3" s="1"/>
  <c r="BV121" i="2"/>
  <c r="BW121" i="2" s="1"/>
  <c r="AZ120" i="3" s="1"/>
  <c r="BX121" i="2"/>
  <c r="BY121" i="2" s="1"/>
  <c r="BA120" i="3" s="1"/>
  <c r="BZ121" i="2"/>
  <c r="CA121" i="2" s="1"/>
  <c r="BB120" i="3" s="1"/>
  <c r="BC120" i="3" s="1"/>
  <c r="CB121" i="2"/>
  <c r="CC121" i="2" s="1"/>
  <c r="BE120" i="3" s="1"/>
  <c r="BR122" i="2"/>
  <c r="BS122" i="2" s="1"/>
  <c r="AX121" i="3" s="1"/>
  <c r="BT122" i="2"/>
  <c r="BU122" i="2" s="1"/>
  <c r="AY121" i="3" s="1"/>
  <c r="BV122" i="2"/>
  <c r="BW122" i="2" s="1"/>
  <c r="AZ121" i="3" s="1"/>
  <c r="BX122" i="2"/>
  <c r="BY122" i="2" s="1"/>
  <c r="BA121" i="3" s="1"/>
  <c r="BZ122" i="2"/>
  <c r="CA122" i="2" s="1"/>
  <c r="BB121" i="3" s="1"/>
  <c r="BC121" i="3" s="1"/>
  <c r="CB122" i="2"/>
  <c r="CC122" i="2" s="1"/>
  <c r="BE121" i="3" s="1"/>
  <c r="BR123" i="2"/>
  <c r="BS123" i="2" s="1"/>
  <c r="AX122" i="3" s="1"/>
  <c r="BT123" i="2"/>
  <c r="BU123" i="2" s="1"/>
  <c r="AY122" i="3" s="1"/>
  <c r="BV123" i="2"/>
  <c r="BW123" i="2" s="1"/>
  <c r="AZ122" i="3" s="1"/>
  <c r="BX123" i="2"/>
  <c r="BY123" i="2" s="1"/>
  <c r="BA122" i="3" s="1"/>
  <c r="BZ123" i="2"/>
  <c r="CA123" i="2" s="1"/>
  <c r="BB122" i="3" s="1"/>
  <c r="BC122" i="3" s="1"/>
  <c r="CB123" i="2"/>
  <c r="CC123" i="2" s="1"/>
  <c r="BE122" i="3" s="1"/>
  <c r="BR124" i="2"/>
  <c r="BS124" i="2" s="1"/>
  <c r="AX123" i="3" s="1"/>
  <c r="BT124" i="2"/>
  <c r="BU124" i="2" s="1"/>
  <c r="AY123" i="3" s="1"/>
  <c r="BV124" i="2"/>
  <c r="BW124" i="2" s="1"/>
  <c r="AZ123" i="3" s="1"/>
  <c r="BX124" i="2"/>
  <c r="BY124" i="2" s="1"/>
  <c r="BA123" i="3" s="1"/>
  <c r="BZ124" i="2"/>
  <c r="CA124" i="2" s="1"/>
  <c r="BB123" i="3" s="1"/>
  <c r="BC123" i="3" s="1"/>
  <c r="CB124" i="2"/>
  <c r="CC124" i="2" s="1"/>
  <c r="BE123" i="3" s="1"/>
  <c r="BR125" i="2"/>
  <c r="BS125" i="2" s="1"/>
  <c r="AX124" i="3" s="1"/>
  <c r="BT125" i="2"/>
  <c r="BU125" i="2" s="1"/>
  <c r="AY124" i="3" s="1"/>
  <c r="BV125" i="2"/>
  <c r="BW125" i="2" s="1"/>
  <c r="AZ124" i="3" s="1"/>
  <c r="BX125" i="2"/>
  <c r="BY125" i="2" s="1"/>
  <c r="BA124" i="3" s="1"/>
  <c r="BZ125" i="2"/>
  <c r="CA125" i="2" s="1"/>
  <c r="BB124" i="3" s="1"/>
  <c r="BC124" i="3" s="1"/>
  <c r="CB125" i="2"/>
  <c r="CC125" i="2" s="1"/>
  <c r="BE124" i="3" s="1"/>
  <c r="BR126" i="2"/>
  <c r="BS126" i="2" s="1"/>
  <c r="AX125" i="3" s="1"/>
  <c r="BT126" i="2"/>
  <c r="BU126" i="2" s="1"/>
  <c r="AY125" i="3" s="1"/>
  <c r="BV126" i="2"/>
  <c r="BW126" i="2" s="1"/>
  <c r="AZ125" i="3" s="1"/>
  <c r="BX126" i="2"/>
  <c r="BY126" i="2" s="1"/>
  <c r="BA125" i="3" s="1"/>
  <c r="BZ126" i="2"/>
  <c r="CA126" i="2" s="1"/>
  <c r="BB125" i="3" s="1"/>
  <c r="BC125" i="3" s="1"/>
  <c r="CB126" i="2"/>
  <c r="CC126" i="2" s="1"/>
  <c r="BE125" i="3" s="1"/>
  <c r="BR127" i="2"/>
  <c r="BS127" i="2" s="1"/>
  <c r="AX126" i="3" s="1"/>
  <c r="BT127" i="2"/>
  <c r="BU127" i="2" s="1"/>
  <c r="AY126" i="3" s="1"/>
  <c r="BV127" i="2"/>
  <c r="BW127" i="2" s="1"/>
  <c r="AZ126" i="3" s="1"/>
  <c r="BX127" i="2"/>
  <c r="BY127" i="2" s="1"/>
  <c r="BA126" i="3" s="1"/>
  <c r="BZ127" i="2"/>
  <c r="CA127" i="2" s="1"/>
  <c r="BB126" i="3" s="1"/>
  <c r="BC126" i="3" s="1"/>
  <c r="CB127" i="2"/>
  <c r="CC127" i="2" s="1"/>
  <c r="BE126" i="3" s="1"/>
  <c r="BR128" i="2"/>
  <c r="BS128" i="2" s="1"/>
  <c r="AX127" i="3" s="1"/>
  <c r="BT128" i="2"/>
  <c r="BU128" i="2" s="1"/>
  <c r="AY127" i="3" s="1"/>
  <c r="BV128" i="2"/>
  <c r="BW128" i="2" s="1"/>
  <c r="AZ127" i="3" s="1"/>
  <c r="BX128" i="2"/>
  <c r="BY128" i="2" s="1"/>
  <c r="BA127" i="3" s="1"/>
  <c r="BZ128" i="2"/>
  <c r="CA128" i="2" s="1"/>
  <c r="BB127" i="3" s="1"/>
  <c r="BC127" i="3" s="1"/>
  <c r="CB128" i="2"/>
  <c r="CC128" i="2" s="1"/>
  <c r="BE127" i="3" s="1"/>
  <c r="BR129" i="2"/>
  <c r="BS129" i="2" s="1"/>
  <c r="AX128" i="3" s="1"/>
  <c r="BT129" i="2"/>
  <c r="BU129" i="2" s="1"/>
  <c r="AY128" i="3" s="1"/>
  <c r="BV129" i="2"/>
  <c r="BW129" i="2" s="1"/>
  <c r="AZ128" i="3" s="1"/>
  <c r="BX129" i="2"/>
  <c r="BY129" i="2" s="1"/>
  <c r="BA128" i="3" s="1"/>
  <c r="BZ129" i="2"/>
  <c r="CA129" i="2" s="1"/>
  <c r="BB128" i="3" s="1"/>
  <c r="BC128" i="3" s="1"/>
  <c r="CB129" i="2"/>
  <c r="CC129" i="2" s="1"/>
  <c r="BE128" i="3" s="1"/>
  <c r="BR130" i="2"/>
  <c r="BS130" i="2" s="1"/>
  <c r="AX129" i="3" s="1"/>
  <c r="BT130" i="2"/>
  <c r="BU130" i="2" s="1"/>
  <c r="AY129" i="3" s="1"/>
  <c r="BV130" i="2"/>
  <c r="BW130" i="2" s="1"/>
  <c r="AZ129" i="3" s="1"/>
  <c r="BX130" i="2"/>
  <c r="BY130" i="2" s="1"/>
  <c r="BA129" i="3" s="1"/>
  <c r="BZ130" i="2"/>
  <c r="CA130" i="2" s="1"/>
  <c r="BB129" i="3" s="1"/>
  <c r="BC129" i="3" s="1"/>
  <c r="CB130" i="2"/>
  <c r="CC130" i="2" s="1"/>
  <c r="BE129" i="3" s="1"/>
  <c r="BR131" i="2"/>
  <c r="BS131" i="2" s="1"/>
  <c r="AX130" i="3" s="1"/>
  <c r="BT131" i="2"/>
  <c r="BU131" i="2" s="1"/>
  <c r="AY130" i="3" s="1"/>
  <c r="BV131" i="2"/>
  <c r="BW131" i="2" s="1"/>
  <c r="AZ130" i="3" s="1"/>
  <c r="BX131" i="2"/>
  <c r="BY131" i="2" s="1"/>
  <c r="BA130" i="3" s="1"/>
  <c r="BZ131" i="2"/>
  <c r="CA131" i="2" s="1"/>
  <c r="BB130" i="3" s="1"/>
  <c r="BC130" i="3" s="1"/>
  <c r="CB131" i="2"/>
  <c r="CC131" i="2" s="1"/>
  <c r="BE130" i="3" s="1"/>
  <c r="BR132" i="2"/>
  <c r="BS132" i="2" s="1"/>
  <c r="AX131" i="3" s="1"/>
  <c r="BT132" i="2"/>
  <c r="BU132" i="2" s="1"/>
  <c r="AY131" i="3" s="1"/>
  <c r="BV132" i="2"/>
  <c r="BW132" i="2" s="1"/>
  <c r="AZ131" i="3" s="1"/>
  <c r="BX132" i="2"/>
  <c r="BY132" i="2" s="1"/>
  <c r="BA131" i="3" s="1"/>
  <c r="BZ132" i="2"/>
  <c r="CA132" i="2" s="1"/>
  <c r="BB131" i="3" s="1"/>
  <c r="BC131" i="3" s="1"/>
  <c r="CB132" i="2"/>
  <c r="CC132" i="2" s="1"/>
  <c r="BE131" i="3" s="1"/>
  <c r="BR133" i="2"/>
  <c r="BS133" i="2" s="1"/>
  <c r="AX132" i="3" s="1"/>
  <c r="BT133" i="2"/>
  <c r="BU133" i="2" s="1"/>
  <c r="AY132" i="3" s="1"/>
  <c r="BV133" i="2"/>
  <c r="BW133" i="2" s="1"/>
  <c r="AZ132" i="3" s="1"/>
  <c r="BX133" i="2"/>
  <c r="BY133" i="2" s="1"/>
  <c r="BA132" i="3" s="1"/>
  <c r="BZ133" i="2"/>
  <c r="CA133" i="2" s="1"/>
  <c r="BB132" i="3" s="1"/>
  <c r="BC132" i="3" s="1"/>
  <c r="CB133" i="2"/>
  <c r="CC133" i="2" s="1"/>
  <c r="BE132" i="3" s="1"/>
  <c r="BR134" i="2"/>
  <c r="BS134" i="2" s="1"/>
  <c r="AX133" i="3" s="1"/>
  <c r="BT134" i="2"/>
  <c r="BU134" i="2" s="1"/>
  <c r="AY133" i="3" s="1"/>
  <c r="BV134" i="2"/>
  <c r="BW134" i="2" s="1"/>
  <c r="AZ133" i="3" s="1"/>
  <c r="BX134" i="2"/>
  <c r="BY134" i="2" s="1"/>
  <c r="BA133" i="3" s="1"/>
  <c r="BZ134" i="2"/>
  <c r="CA134" i="2" s="1"/>
  <c r="BB133" i="3" s="1"/>
  <c r="BC133" i="3" s="1"/>
  <c r="CB134" i="2"/>
  <c r="CC134" i="2" s="1"/>
  <c r="BE133" i="3" s="1"/>
  <c r="BR135" i="2"/>
  <c r="BS135" i="2" s="1"/>
  <c r="AX134" i="3" s="1"/>
  <c r="BT135" i="2"/>
  <c r="BU135" i="2" s="1"/>
  <c r="AY134" i="3" s="1"/>
  <c r="BV135" i="2"/>
  <c r="BW135" i="2" s="1"/>
  <c r="AZ134" i="3" s="1"/>
  <c r="BX135" i="2"/>
  <c r="BY135" i="2" s="1"/>
  <c r="BA134" i="3" s="1"/>
  <c r="BZ135" i="2"/>
  <c r="CA135" i="2" s="1"/>
  <c r="BB134" i="3" s="1"/>
  <c r="BC134" i="3" s="1"/>
  <c r="CB135" i="2"/>
  <c r="CC135" i="2" s="1"/>
  <c r="BE134" i="3" s="1"/>
  <c r="BR136" i="2"/>
  <c r="BS136" i="2" s="1"/>
  <c r="AX135" i="3" s="1"/>
  <c r="BT136" i="2"/>
  <c r="BU136" i="2" s="1"/>
  <c r="AY135" i="3" s="1"/>
  <c r="BV136" i="2"/>
  <c r="BW136" i="2" s="1"/>
  <c r="AZ135" i="3" s="1"/>
  <c r="BX136" i="2"/>
  <c r="BY136" i="2" s="1"/>
  <c r="BA135" i="3" s="1"/>
  <c r="BZ136" i="2"/>
  <c r="CA136" i="2" s="1"/>
  <c r="BB135" i="3" s="1"/>
  <c r="BC135" i="3" s="1"/>
  <c r="CB136" i="2"/>
  <c r="CC136" i="2" s="1"/>
  <c r="BE135" i="3" s="1"/>
  <c r="BR137" i="2"/>
  <c r="BS137" i="2" s="1"/>
  <c r="AX136" i="3" s="1"/>
  <c r="BT137" i="2"/>
  <c r="BU137" i="2" s="1"/>
  <c r="AY136" i="3" s="1"/>
  <c r="BV137" i="2"/>
  <c r="BW137" i="2" s="1"/>
  <c r="AZ136" i="3" s="1"/>
  <c r="BX137" i="2"/>
  <c r="BY137" i="2" s="1"/>
  <c r="BA136" i="3" s="1"/>
  <c r="BZ137" i="2"/>
  <c r="CA137" i="2" s="1"/>
  <c r="BB136" i="3" s="1"/>
  <c r="BC136" i="3" s="1"/>
  <c r="CB137" i="2"/>
  <c r="CC137" i="2" s="1"/>
  <c r="BE136" i="3" s="1"/>
  <c r="BR138" i="2"/>
  <c r="BS138" i="2" s="1"/>
  <c r="AX137" i="3" s="1"/>
  <c r="BT138" i="2"/>
  <c r="BU138" i="2" s="1"/>
  <c r="AY137" i="3" s="1"/>
  <c r="BV138" i="2"/>
  <c r="BW138" i="2" s="1"/>
  <c r="AZ137" i="3" s="1"/>
  <c r="BX138" i="2"/>
  <c r="BY138" i="2" s="1"/>
  <c r="BA137" i="3" s="1"/>
  <c r="BZ138" i="2"/>
  <c r="CA138" i="2" s="1"/>
  <c r="BB137" i="3" s="1"/>
  <c r="BC137" i="3" s="1"/>
  <c r="CB138" i="2"/>
  <c r="CC138" i="2" s="1"/>
  <c r="BE137" i="3" s="1"/>
  <c r="BR139" i="2"/>
  <c r="BS139" i="2" s="1"/>
  <c r="AX138" i="3" s="1"/>
  <c r="BT139" i="2"/>
  <c r="BU139" i="2" s="1"/>
  <c r="AY138" i="3" s="1"/>
  <c r="BV139" i="2"/>
  <c r="BW139" i="2" s="1"/>
  <c r="AZ138" i="3" s="1"/>
  <c r="BX139" i="2"/>
  <c r="BY139" i="2" s="1"/>
  <c r="BA138" i="3" s="1"/>
  <c r="BZ139" i="2"/>
  <c r="CA139" i="2" s="1"/>
  <c r="BB138" i="3" s="1"/>
  <c r="BC138" i="3" s="1"/>
  <c r="CB139" i="2"/>
  <c r="CC139" i="2" s="1"/>
  <c r="BE138" i="3" s="1"/>
  <c r="BR140" i="2"/>
  <c r="BS140" i="2" s="1"/>
  <c r="AX139" i="3" s="1"/>
  <c r="BT140" i="2"/>
  <c r="BU140" i="2" s="1"/>
  <c r="AY139" i="3" s="1"/>
  <c r="BV140" i="2"/>
  <c r="BW140" i="2" s="1"/>
  <c r="AZ139" i="3" s="1"/>
  <c r="BX140" i="2"/>
  <c r="BY140" i="2" s="1"/>
  <c r="BA139" i="3" s="1"/>
  <c r="BZ140" i="2"/>
  <c r="CA140" i="2" s="1"/>
  <c r="BB139" i="3" s="1"/>
  <c r="BC139" i="3" s="1"/>
  <c r="CB140" i="2"/>
  <c r="CC140" i="2" s="1"/>
  <c r="BE139" i="3" s="1"/>
  <c r="BR141" i="2"/>
  <c r="BS141" i="2" s="1"/>
  <c r="AX140" i="3" s="1"/>
  <c r="BT141" i="2"/>
  <c r="BU141" i="2" s="1"/>
  <c r="AY140" i="3" s="1"/>
  <c r="BV141" i="2"/>
  <c r="BW141" i="2" s="1"/>
  <c r="AZ140" i="3" s="1"/>
  <c r="BX141" i="2"/>
  <c r="BY141" i="2" s="1"/>
  <c r="BA140" i="3" s="1"/>
  <c r="BZ141" i="2"/>
  <c r="CA141" i="2" s="1"/>
  <c r="BB140" i="3" s="1"/>
  <c r="BC140" i="3" s="1"/>
  <c r="CB141" i="2"/>
  <c r="CC141" i="2" s="1"/>
  <c r="BE140" i="3" s="1"/>
  <c r="BR142" i="2"/>
  <c r="BS142" i="2" s="1"/>
  <c r="AX141" i="3" s="1"/>
  <c r="BT142" i="2"/>
  <c r="BU142" i="2" s="1"/>
  <c r="AY141" i="3" s="1"/>
  <c r="BV142" i="2"/>
  <c r="BW142" i="2" s="1"/>
  <c r="AZ141" i="3" s="1"/>
  <c r="BX142" i="2"/>
  <c r="BY142" i="2" s="1"/>
  <c r="BA141" i="3" s="1"/>
  <c r="BZ142" i="2"/>
  <c r="CA142" i="2" s="1"/>
  <c r="BB141" i="3" s="1"/>
  <c r="BC141" i="3" s="1"/>
  <c r="CB142" i="2"/>
  <c r="CC142" i="2" s="1"/>
  <c r="BE141" i="3" s="1"/>
  <c r="BR143" i="2"/>
  <c r="BS143" i="2" s="1"/>
  <c r="AX142" i="3" s="1"/>
  <c r="BT143" i="2"/>
  <c r="BU143" i="2" s="1"/>
  <c r="AY142" i="3" s="1"/>
  <c r="BV143" i="2"/>
  <c r="BW143" i="2" s="1"/>
  <c r="AZ142" i="3" s="1"/>
  <c r="BX143" i="2"/>
  <c r="BY143" i="2" s="1"/>
  <c r="BA142" i="3" s="1"/>
  <c r="BZ143" i="2"/>
  <c r="CA143" i="2" s="1"/>
  <c r="BB142" i="3" s="1"/>
  <c r="BC142" i="3" s="1"/>
  <c r="CB143" i="2"/>
  <c r="CC143" i="2" s="1"/>
  <c r="BE142" i="3" s="1"/>
  <c r="BR144" i="2"/>
  <c r="BS144" i="2" s="1"/>
  <c r="AX143" i="3" s="1"/>
  <c r="BT144" i="2"/>
  <c r="BU144" i="2" s="1"/>
  <c r="AY143" i="3" s="1"/>
  <c r="BV144" i="2"/>
  <c r="BW144" i="2" s="1"/>
  <c r="AZ143" i="3" s="1"/>
  <c r="BX144" i="2"/>
  <c r="BY144" i="2" s="1"/>
  <c r="BA143" i="3" s="1"/>
  <c r="BZ144" i="2"/>
  <c r="CA144" i="2" s="1"/>
  <c r="BB143" i="3" s="1"/>
  <c r="BC143" i="3" s="1"/>
  <c r="CB144" i="2"/>
  <c r="CC144" i="2" s="1"/>
  <c r="BE143" i="3" s="1"/>
  <c r="BR145" i="2"/>
  <c r="BS145" i="2" s="1"/>
  <c r="AX144" i="3" s="1"/>
  <c r="BT145" i="2"/>
  <c r="BU145" i="2" s="1"/>
  <c r="AY144" i="3" s="1"/>
  <c r="BV145" i="2"/>
  <c r="BW145" i="2" s="1"/>
  <c r="AZ144" i="3" s="1"/>
  <c r="BX145" i="2"/>
  <c r="BY145" i="2" s="1"/>
  <c r="BA144" i="3" s="1"/>
  <c r="BZ145" i="2"/>
  <c r="CA145" i="2" s="1"/>
  <c r="BB144" i="3" s="1"/>
  <c r="BC144" i="3" s="1"/>
  <c r="CB145" i="2"/>
  <c r="CC145" i="2" s="1"/>
  <c r="BE144" i="3" s="1"/>
  <c r="BR146" i="2"/>
  <c r="BS146" i="2" s="1"/>
  <c r="AX145" i="3" s="1"/>
  <c r="BT146" i="2"/>
  <c r="BU146" i="2" s="1"/>
  <c r="AY145" i="3" s="1"/>
  <c r="BV146" i="2"/>
  <c r="BW146" i="2" s="1"/>
  <c r="AZ145" i="3" s="1"/>
  <c r="BX146" i="2"/>
  <c r="BY146" i="2" s="1"/>
  <c r="BA145" i="3" s="1"/>
  <c r="BZ146" i="2"/>
  <c r="CA146" i="2" s="1"/>
  <c r="BB145" i="3" s="1"/>
  <c r="BC145" i="3" s="1"/>
  <c r="CB146" i="2"/>
  <c r="CC146" i="2" s="1"/>
  <c r="BE145" i="3" s="1"/>
  <c r="BR147" i="2"/>
  <c r="BS147" i="2" s="1"/>
  <c r="AX146" i="3" s="1"/>
  <c r="BT147" i="2"/>
  <c r="BU147" i="2" s="1"/>
  <c r="AY146" i="3" s="1"/>
  <c r="BV147" i="2"/>
  <c r="BW147" i="2" s="1"/>
  <c r="AZ146" i="3" s="1"/>
  <c r="BX147" i="2"/>
  <c r="BY147" i="2" s="1"/>
  <c r="BA146" i="3" s="1"/>
  <c r="BZ147" i="2"/>
  <c r="CA147" i="2" s="1"/>
  <c r="BB146" i="3" s="1"/>
  <c r="BC146" i="3" s="1"/>
  <c r="CB147" i="2"/>
  <c r="CC147" i="2" s="1"/>
  <c r="BE146" i="3" s="1"/>
  <c r="BR148" i="2"/>
  <c r="BS148" i="2" s="1"/>
  <c r="AX147" i="3" s="1"/>
  <c r="BT148" i="2"/>
  <c r="BU148" i="2" s="1"/>
  <c r="AY147" i="3" s="1"/>
  <c r="BV148" i="2"/>
  <c r="BW148" i="2" s="1"/>
  <c r="AZ147" i="3" s="1"/>
  <c r="BX148" i="2"/>
  <c r="BY148" i="2" s="1"/>
  <c r="BA147" i="3" s="1"/>
  <c r="BZ148" i="2"/>
  <c r="CA148" i="2" s="1"/>
  <c r="BB147" i="3" s="1"/>
  <c r="BC147" i="3" s="1"/>
  <c r="CB148" i="2"/>
  <c r="CC148" i="2" s="1"/>
  <c r="BE147" i="3" s="1"/>
  <c r="BR149" i="2"/>
  <c r="BS149" i="2" s="1"/>
  <c r="AX148" i="3" s="1"/>
  <c r="BT149" i="2"/>
  <c r="BU149" i="2" s="1"/>
  <c r="AY148" i="3" s="1"/>
  <c r="BV149" i="2"/>
  <c r="BW149" i="2" s="1"/>
  <c r="AZ148" i="3" s="1"/>
  <c r="BX149" i="2"/>
  <c r="BY149" i="2" s="1"/>
  <c r="BA148" i="3" s="1"/>
  <c r="BZ149" i="2"/>
  <c r="CA149" i="2" s="1"/>
  <c r="BB148" i="3" s="1"/>
  <c r="BC148" i="3" s="1"/>
  <c r="CB149" i="2"/>
  <c r="CC149" i="2" s="1"/>
  <c r="BE148" i="3" s="1"/>
  <c r="BR150" i="2"/>
  <c r="BS150" i="2" s="1"/>
  <c r="AX149" i="3" s="1"/>
  <c r="BT150" i="2"/>
  <c r="BU150" i="2" s="1"/>
  <c r="AY149" i="3" s="1"/>
  <c r="BV150" i="2"/>
  <c r="BW150" i="2" s="1"/>
  <c r="AZ149" i="3" s="1"/>
  <c r="BX150" i="2"/>
  <c r="BY150" i="2" s="1"/>
  <c r="BA149" i="3" s="1"/>
  <c r="BZ150" i="2"/>
  <c r="CA150" i="2" s="1"/>
  <c r="BB149" i="3" s="1"/>
  <c r="BC149" i="3" s="1"/>
  <c r="CB150" i="2"/>
  <c r="CC150" i="2" s="1"/>
  <c r="BE149" i="3" s="1"/>
  <c r="BR151" i="2"/>
  <c r="BS151" i="2" s="1"/>
  <c r="AX150" i="3" s="1"/>
  <c r="BT151" i="2"/>
  <c r="BU151" i="2" s="1"/>
  <c r="AY150" i="3" s="1"/>
  <c r="BV151" i="2"/>
  <c r="BW151" i="2" s="1"/>
  <c r="AZ150" i="3" s="1"/>
  <c r="BX151" i="2"/>
  <c r="BY151" i="2" s="1"/>
  <c r="BA150" i="3" s="1"/>
  <c r="BZ151" i="2"/>
  <c r="CA151" i="2" s="1"/>
  <c r="BB150" i="3" s="1"/>
  <c r="BC150" i="3" s="1"/>
  <c r="CB151" i="2"/>
  <c r="CC151" i="2" s="1"/>
  <c r="BE150" i="3" s="1"/>
  <c r="BR152" i="2"/>
  <c r="BS152" i="2" s="1"/>
  <c r="AX151" i="3" s="1"/>
  <c r="BT152" i="2"/>
  <c r="BU152" i="2" s="1"/>
  <c r="AY151" i="3" s="1"/>
  <c r="BV152" i="2"/>
  <c r="BW152" i="2" s="1"/>
  <c r="AZ151" i="3" s="1"/>
  <c r="BX152" i="2"/>
  <c r="BY152" i="2" s="1"/>
  <c r="BA151" i="3" s="1"/>
  <c r="BZ152" i="2"/>
  <c r="CA152" i="2" s="1"/>
  <c r="BB151" i="3" s="1"/>
  <c r="BC151" i="3" s="1"/>
  <c r="CB152" i="2"/>
  <c r="CC152" i="2" s="1"/>
  <c r="BE151" i="3" s="1"/>
  <c r="BR153" i="2"/>
  <c r="BS153" i="2" s="1"/>
  <c r="AX153" i="3" s="1"/>
  <c r="BT153" i="2"/>
  <c r="BU153" i="2" s="1"/>
  <c r="AY153" i="3" s="1"/>
  <c r="BV153" i="2"/>
  <c r="BW153" i="2" s="1"/>
  <c r="AZ153" i="3" s="1"/>
  <c r="BX153" i="2"/>
  <c r="BY153" i="2" s="1"/>
  <c r="BA153" i="3" s="1"/>
  <c r="BZ153" i="2"/>
  <c r="CA153" i="2" s="1"/>
  <c r="BB153" i="3" s="1"/>
  <c r="BC153" i="3" s="1"/>
  <c r="CB153" i="2"/>
  <c r="CC153" i="2" s="1"/>
  <c r="BE153" i="3" s="1"/>
  <c r="BR154" i="2"/>
  <c r="BS154" i="2" s="1"/>
  <c r="AX152" i="3" s="1"/>
  <c r="BT154" i="2"/>
  <c r="BU154" i="2" s="1"/>
  <c r="AY152" i="3" s="1"/>
  <c r="BV154" i="2"/>
  <c r="BW154" i="2" s="1"/>
  <c r="AZ152" i="3" s="1"/>
  <c r="BX154" i="2"/>
  <c r="BY154" i="2" s="1"/>
  <c r="BA152" i="3" s="1"/>
  <c r="BZ154" i="2"/>
  <c r="CA154" i="2" s="1"/>
  <c r="BB152" i="3" s="1"/>
  <c r="BC152" i="3" s="1"/>
  <c r="CB154" i="2"/>
  <c r="CC154" i="2" s="1"/>
  <c r="BE152" i="3" s="1"/>
  <c r="BR155" i="2"/>
  <c r="BS155" i="2" s="1"/>
  <c r="AX154" i="3" s="1"/>
  <c r="BT155" i="2"/>
  <c r="BU155" i="2" s="1"/>
  <c r="AY154" i="3" s="1"/>
  <c r="BV155" i="2"/>
  <c r="BW155" i="2" s="1"/>
  <c r="AZ154" i="3" s="1"/>
  <c r="BX155" i="2"/>
  <c r="BY155" i="2" s="1"/>
  <c r="BA154" i="3" s="1"/>
  <c r="BZ155" i="2"/>
  <c r="CA155" i="2" s="1"/>
  <c r="BB154" i="3" s="1"/>
  <c r="BC154" i="3" s="1"/>
  <c r="CB155" i="2"/>
  <c r="CC155" i="2" s="1"/>
  <c r="BE154" i="3" s="1"/>
  <c r="BR156" i="2"/>
  <c r="BS156" i="2" s="1"/>
  <c r="AX155" i="3" s="1"/>
  <c r="BT156" i="2"/>
  <c r="BU156" i="2" s="1"/>
  <c r="AY155" i="3" s="1"/>
  <c r="BV156" i="2"/>
  <c r="BW156" i="2" s="1"/>
  <c r="AZ155" i="3" s="1"/>
  <c r="BX156" i="2"/>
  <c r="BY156" i="2" s="1"/>
  <c r="BA155" i="3" s="1"/>
  <c r="BZ156" i="2"/>
  <c r="CA156" i="2" s="1"/>
  <c r="BB155" i="3" s="1"/>
  <c r="BC155" i="3" s="1"/>
  <c r="CB156" i="2"/>
  <c r="CC156" i="2" s="1"/>
  <c r="BE155" i="3" s="1"/>
  <c r="BR157" i="2"/>
  <c r="BS157" i="2" s="1"/>
  <c r="AX156" i="3" s="1"/>
  <c r="BT157" i="2"/>
  <c r="BU157" i="2" s="1"/>
  <c r="AY156" i="3" s="1"/>
  <c r="BV157" i="2"/>
  <c r="BW157" i="2" s="1"/>
  <c r="AZ156" i="3" s="1"/>
  <c r="BX157" i="2"/>
  <c r="BY157" i="2" s="1"/>
  <c r="BA156" i="3" s="1"/>
  <c r="BZ157" i="2"/>
  <c r="CA157" i="2" s="1"/>
  <c r="BB156" i="3" s="1"/>
  <c r="BC156" i="3" s="1"/>
  <c r="CB157" i="2"/>
  <c r="CC157" i="2" s="1"/>
  <c r="BE156" i="3" s="1"/>
  <c r="BR158" i="2"/>
  <c r="BS158" i="2" s="1"/>
  <c r="AX157" i="3" s="1"/>
  <c r="BT158" i="2"/>
  <c r="BU158" i="2" s="1"/>
  <c r="AY157" i="3" s="1"/>
  <c r="BV158" i="2"/>
  <c r="BW158" i="2" s="1"/>
  <c r="AZ157" i="3" s="1"/>
  <c r="BX158" i="2"/>
  <c r="BY158" i="2" s="1"/>
  <c r="BA157" i="3" s="1"/>
  <c r="BZ158" i="2"/>
  <c r="CA158" i="2" s="1"/>
  <c r="BB157" i="3" s="1"/>
  <c r="BC157" i="3" s="1"/>
  <c r="CB158" i="2"/>
  <c r="CC158" i="2" s="1"/>
  <c r="BE157" i="3" s="1"/>
  <c r="BR159" i="2"/>
  <c r="BS159" i="2" s="1"/>
  <c r="AX158" i="3" s="1"/>
  <c r="BT159" i="2"/>
  <c r="BU159" i="2" s="1"/>
  <c r="AY158" i="3" s="1"/>
  <c r="BV159" i="2"/>
  <c r="BW159" i="2" s="1"/>
  <c r="AZ158" i="3" s="1"/>
  <c r="BX159" i="2"/>
  <c r="BY159" i="2" s="1"/>
  <c r="BA158" i="3" s="1"/>
  <c r="BZ159" i="2"/>
  <c r="CA159" i="2" s="1"/>
  <c r="BB158" i="3" s="1"/>
  <c r="BC158" i="3" s="1"/>
  <c r="CB159" i="2"/>
  <c r="CC159" i="2" s="1"/>
  <c r="BE158" i="3" s="1"/>
  <c r="BR160" i="2"/>
  <c r="BS160" i="2" s="1"/>
  <c r="AX159" i="3" s="1"/>
  <c r="BT160" i="2"/>
  <c r="BU160" i="2" s="1"/>
  <c r="AY159" i="3" s="1"/>
  <c r="BV160" i="2"/>
  <c r="BW160" i="2" s="1"/>
  <c r="AZ159" i="3" s="1"/>
  <c r="BX160" i="2"/>
  <c r="BY160" i="2" s="1"/>
  <c r="BA159" i="3" s="1"/>
  <c r="BZ160" i="2"/>
  <c r="CA160" i="2" s="1"/>
  <c r="BB159" i="3" s="1"/>
  <c r="BC159" i="3" s="1"/>
  <c r="CB160" i="2"/>
  <c r="CC160" i="2" s="1"/>
  <c r="BE159" i="3" s="1"/>
  <c r="BR161" i="2"/>
  <c r="BS161" i="2" s="1"/>
  <c r="AX160" i="3" s="1"/>
  <c r="BT161" i="2"/>
  <c r="BU161" i="2" s="1"/>
  <c r="AY160" i="3" s="1"/>
  <c r="BV161" i="2"/>
  <c r="BW161" i="2" s="1"/>
  <c r="AZ160" i="3" s="1"/>
  <c r="BX161" i="2"/>
  <c r="BY161" i="2" s="1"/>
  <c r="BA160" i="3" s="1"/>
  <c r="BZ161" i="2"/>
  <c r="CA161" i="2" s="1"/>
  <c r="BB160" i="3" s="1"/>
  <c r="BC160" i="3" s="1"/>
  <c r="CB161" i="2"/>
  <c r="CC161" i="2" s="1"/>
  <c r="BE160" i="3" s="1"/>
  <c r="BR162" i="2"/>
  <c r="BS162" i="2" s="1"/>
  <c r="AX161" i="3" s="1"/>
  <c r="BT162" i="2"/>
  <c r="BU162" i="2" s="1"/>
  <c r="AY161" i="3" s="1"/>
  <c r="BV162" i="2"/>
  <c r="BW162" i="2" s="1"/>
  <c r="AZ161" i="3" s="1"/>
  <c r="BX162" i="2"/>
  <c r="BY162" i="2" s="1"/>
  <c r="BA161" i="3" s="1"/>
  <c r="BZ162" i="2"/>
  <c r="CA162" i="2" s="1"/>
  <c r="BB161" i="3" s="1"/>
  <c r="BC161" i="3" s="1"/>
  <c r="CB162" i="2"/>
  <c r="CC162" i="2" s="1"/>
  <c r="BE161" i="3" s="1"/>
  <c r="BR163" i="2"/>
  <c r="BS163" i="2" s="1"/>
  <c r="AX162" i="3" s="1"/>
  <c r="BT163" i="2"/>
  <c r="BU163" i="2" s="1"/>
  <c r="AY162" i="3" s="1"/>
  <c r="BV163" i="2"/>
  <c r="BW163" i="2" s="1"/>
  <c r="AZ162" i="3" s="1"/>
  <c r="BX163" i="2"/>
  <c r="BY163" i="2" s="1"/>
  <c r="BA162" i="3" s="1"/>
  <c r="BZ163" i="2"/>
  <c r="CA163" i="2" s="1"/>
  <c r="BB162" i="3" s="1"/>
  <c r="BC162" i="3" s="1"/>
  <c r="CB163" i="2"/>
  <c r="CC163" i="2" s="1"/>
  <c r="BE162" i="3" s="1"/>
  <c r="BR164" i="2"/>
  <c r="BS164" i="2" s="1"/>
  <c r="AX163" i="3" s="1"/>
  <c r="BT164" i="2"/>
  <c r="BU164" i="2" s="1"/>
  <c r="AY163" i="3" s="1"/>
  <c r="BV164" i="2"/>
  <c r="BW164" i="2" s="1"/>
  <c r="AZ163" i="3" s="1"/>
  <c r="BX164" i="2"/>
  <c r="BY164" i="2" s="1"/>
  <c r="BA163" i="3" s="1"/>
  <c r="BZ164" i="2"/>
  <c r="CA164" i="2" s="1"/>
  <c r="BB163" i="3" s="1"/>
  <c r="BC163" i="3" s="1"/>
  <c r="CB164" i="2"/>
  <c r="CC164" i="2" s="1"/>
  <c r="BE163" i="3" s="1"/>
  <c r="BR165" i="2"/>
  <c r="BS165" i="2" s="1"/>
  <c r="AX164" i="3" s="1"/>
  <c r="BT165" i="2"/>
  <c r="BU165" i="2" s="1"/>
  <c r="AY164" i="3" s="1"/>
  <c r="BV165" i="2"/>
  <c r="BW165" i="2" s="1"/>
  <c r="AZ164" i="3" s="1"/>
  <c r="BX165" i="2"/>
  <c r="BY165" i="2" s="1"/>
  <c r="BA164" i="3" s="1"/>
  <c r="BZ165" i="2"/>
  <c r="CA165" i="2" s="1"/>
  <c r="BB164" i="3" s="1"/>
  <c r="BC164" i="3" s="1"/>
  <c r="CB165" i="2"/>
  <c r="CC165" i="2" s="1"/>
  <c r="BE164" i="3" s="1"/>
  <c r="BR166" i="2"/>
  <c r="BS166" i="2" s="1"/>
  <c r="AX165" i="3" s="1"/>
  <c r="BT166" i="2"/>
  <c r="BU166" i="2" s="1"/>
  <c r="AY165" i="3" s="1"/>
  <c r="BV166" i="2"/>
  <c r="BW166" i="2" s="1"/>
  <c r="AZ165" i="3" s="1"/>
  <c r="BX166" i="2"/>
  <c r="BY166" i="2" s="1"/>
  <c r="BA165" i="3" s="1"/>
  <c r="BZ166" i="2"/>
  <c r="CA166" i="2" s="1"/>
  <c r="BB165" i="3" s="1"/>
  <c r="BC165" i="3" s="1"/>
  <c r="CB166" i="2"/>
  <c r="CC166" i="2" s="1"/>
  <c r="BE165" i="3" s="1"/>
  <c r="BR167" i="2"/>
  <c r="BS167" i="2" s="1"/>
  <c r="AX166" i="3" s="1"/>
  <c r="BT167" i="2"/>
  <c r="BU167" i="2" s="1"/>
  <c r="AY166" i="3" s="1"/>
  <c r="BV167" i="2"/>
  <c r="BW167" i="2" s="1"/>
  <c r="AZ166" i="3" s="1"/>
  <c r="BX167" i="2"/>
  <c r="BY167" i="2" s="1"/>
  <c r="BA166" i="3" s="1"/>
  <c r="BZ167" i="2"/>
  <c r="CA167" i="2" s="1"/>
  <c r="BB166" i="3" s="1"/>
  <c r="BC166" i="3" s="1"/>
  <c r="CB167" i="2"/>
  <c r="CC167" i="2" s="1"/>
  <c r="BE166" i="3" s="1"/>
  <c r="BR168" i="2"/>
  <c r="BS168" i="2" s="1"/>
  <c r="AX167" i="3" s="1"/>
  <c r="BT168" i="2"/>
  <c r="BU168" i="2" s="1"/>
  <c r="AY167" i="3" s="1"/>
  <c r="BV168" i="2"/>
  <c r="BW168" i="2" s="1"/>
  <c r="AZ167" i="3" s="1"/>
  <c r="BX168" i="2"/>
  <c r="BY168" i="2" s="1"/>
  <c r="BA167" i="3" s="1"/>
  <c r="BZ168" i="2"/>
  <c r="CA168" i="2" s="1"/>
  <c r="BB167" i="3" s="1"/>
  <c r="BC167" i="3" s="1"/>
  <c r="CB168" i="2"/>
  <c r="CC168" i="2" s="1"/>
  <c r="BE167" i="3" s="1"/>
  <c r="BR169" i="2"/>
  <c r="BS169" i="2" s="1"/>
  <c r="AX168" i="3" s="1"/>
  <c r="BT169" i="2"/>
  <c r="BU169" i="2" s="1"/>
  <c r="AY168" i="3" s="1"/>
  <c r="BV169" i="2"/>
  <c r="BW169" i="2" s="1"/>
  <c r="AZ168" i="3" s="1"/>
  <c r="BX169" i="2"/>
  <c r="BY169" i="2" s="1"/>
  <c r="BA168" i="3" s="1"/>
  <c r="BZ169" i="2"/>
  <c r="CA169" i="2" s="1"/>
  <c r="BB168" i="3" s="1"/>
  <c r="BC168" i="3" s="1"/>
  <c r="CB169" i="2"/>
  <c r="CC169" i="2" s="1"/>
  <c r="BE168" i="3" s="1"/>
  <c r="BR170" i="2"/>
  <c r="BS170" i="2" s="1"/>
  <c r="AX169" i="3" s="1"/>
  <c r="BT170" i="2"/>
  <c r="BU170" i="2" s="1"/>
  <c r="AY169" i="3" s="1"/>
  <c r="BV170" i="2"/>
  <c r="BW170" i="2" s="1"/>
  <c r="AZ169" i="3" s="1"/>
  <c r="BX170" i="2"/>
  <c r="BY170" i="2" s="1"/>
  <c r="BA169" i="3" s="1"/>
  <c r="BZ170" i="2"/>
  <c r="CA170" i="2" s="1"/>
  <c r="BB169" i="3" s="1"/>
  <c r="BC169" i="3" s="1"/>
  <c r="CB170" i="2"/>
  <c r="CC170" i="2" s="1"/>
  <c r="BE169" i="3" s="1"/>
  <c r="BR171" i="2"/>
  <c r="BS171" i="2" s="1"/>
  <c r="AX170" i="3" s="1"/>
  <c r="BT171" i="2"/>
  <c r="BU171" i="2" s="1"/>
  <c r="AY170" i="3" s="1"/>
  <c r="BV171" i="2"/>
  <c r="BW171" i="2" s="1"/>
  <c r="AZ170" i="3" s="1"/>
  <c r="BX171" i="2"/>
  <c r="BY171" i="2" s="1"/>
  <c r="BA170" i="3" s="1"/>
  <c r="BZ171" i="2"/>
  <c r="CA171" i="2" s="1"/>
  <c r="BB170" i="3" s="1"/>
  <c r="BC170" i="3" s="1"/>
  <c r="CB171" i="2"/>
  <c r="CC171" i="2" s="1"/>
  <c r="BE170" i="3" s="1"/>
  <c r="BR172" i="2"/>
  <c r="BS172" i="2" s="1"/>
  <c r="AX171" i="3" s="1"/>
  <c r="BT172" i="2"/>
  <c r="BU172" i="2" s="1"/>
  <c r="AY171" i="3" s="1"/>
  <c r="BV172" i="2"/>
  <c r="BW172" i="2" s="1"/>
  <c r="AZ171" i="3" s="1"/>
  <c r="BX172" i="2"/>
  <c r="BY172" i="2" s="1"/>
  <c r="BA171" i="3" s="1"/>
  <c r="BZ172" i="2"/>
  <c r="CA172" i="2" s="1"/>
  <c r="BB171" i="3" s="1"/>
  <c r="BC171" i="3" s="1"/>
  <c r="CB172" i="2"/>
  <c r="CC172" i="2" s="1"/>
  <c r="BE171" i="3" s="1"/>
  <c r="BR173" i="2"/>
  <c r="BS173" i="2" s="1"/>
  <c r="AX172" i="3" s="1"/>
  <c r="BT173" i="2"/>
  <c r="BU173" i="2" s="1"/>
  <c r="AY172" i="3" s="1"/>
  <c r="BV173" i="2"/>
  <c r="BW173" i="2" s="1"/>
  <c r="AZ172" i="3" s="1"/>
  <c r="BX173" i="2"/>
  <c r="BY173" i="2" s="1"/>
  <c r="BA172" i="3" s="1"/>
  <c r="BZ173" i="2"/>
  <c r="CA173" i="2" s="1"/>
  <c r="BB172" i="3" s="1"/>
  <c r="BC172" i="3" s="1"/>
  <c r="CB173" i="2"/>
  <c r="CC173" i="2" s="1"/>
  <c r="BE172" i="3" s="1"/>
  <c r="BR174" i="2"/>
  <c r="BS174" i="2" s="1"/>
  <c r="AX173" i="3" s="1"/>
  <c r="BT174" i="2"/>
  <c r="BU174" i="2" s="1"/>
  <c r="AY173" i="3" s="1"/>
  <c r="BV174" i="2"/>
  <c r="BW174" i="2" s="1"/>
  <c r="AZ173" i="3" s="1"/>
  <c r="BX174" i="2"/>
  <c r="BY174" i="2" s="1"/>
  <c r="BA173" i="3" s="1"/>
  <c r="BZ174" i="2"/>
  <c r="CA174" i="2" s="1"/>
  <c r="BB173" i="3" s="1"/>
  <c r="BC173" i="3" s="1"/>
  <c r="CB174" i="2"/>
  <c r="CC174" i="2" s="1"/>
  <c r="BE173" i="3" s="1"/>
  <c r="BR175" i="2"/>
  <c r="BS175" i="2" s="1"/>
  <c r="AX174" i="3" s="1"/>
  <c r="BT175" i="2"/>
  <c r="BU175" i="2" s="1"/>
  <c r="AY174" i="3" s="1"/>
  <c r="BV175" i="2"/>
  <c r="BW175" i="2" s="1"/>
  <c r="AZ174" i="3" s="1"/>
  <c r="BX175" i="2"/>
  <c r="BY175" i="2" s="1"/>
  <c r="BA174" i="3" s="1"/>
  <c r="BZ175" i="2"/>
  <c r="CA175" i="2" s="1"/>
  <c r="BB174" i="3" s="1"/>
  <c r="BC174" i="3" s="1"/>
  <c r="CB175" i="2"/>
  <c r="CC175" i="2" s="1"/>
  <c r="BE174" i="3" s="1"/>
  <c r="BR176" i="2"/>
  <c r="BS176" i="2" s="1"/>
  <c r="AX175" i="3" s="1"/>
  <c r="BT176" i="2"/>
  <c r="BU176" i="2" s="1"/>
  <c r="AY175" i="3" s="1"/>
  <c r="BV176" i="2"/>
  <c r="BW176" i="2" s="1"/>
  <c r="AZ175" i="3" s="1"/>
  <c r="BX176" i="2"/>
  <c r="BY176" i="2" s="1"/>
  <c r="BA175" i="3" s="1"/>
  <c r="BZ176" i="2"/>
  <c r="CA176" i="2" s="1"/>
  <c r="BB175" i="3" s="1"/>
  <c r="BC175" i="3" s="1"/>
  <c r="CB176" i="2"/>
  <c r="CC176" i="2" s="1"/>
  <c r="BE175" i="3" s="1"/>
  <c r="BR177" i="2"/>
  <c r="BS177" i="2" s="1"/>
  <c r="AX176" i="3" s="1"/>
  <c r="BT177" i="2"/>
  <c r="BU177" i="2" s="1"/>
  <c r="AY176" i="3" s="1"/>
  <c r="BV177" i="2"/>
  <c r="BW177" i="2" s="1"/>
  <c r="AZ176" i="3" s="1"/>
  <c r="BX177" i="2"/>
  <c r="BY177" i="2" s="1"/>
  <c r="BA176" i="3" s="1"/>
  <c r="BZ177" i="2"/>
  <c r="CA177" i="2" s="1"/>
  <c r="BB176" i="3" s="1"/>
  <c r="BC176" i="3" s="1"/>
  <c r="CB177" i="2"/>
  <c r="CC177" i="2" s="1"/>
  <c r="BE176" i="3" s="1"/>
  <c r="BR178" i="2"/>
  <c r="BS178" i="2" s="1"/>
  <c r="AX177" i="3" s="1"/>
  <c r="BT178" i="2"/>
  <c r="BU178" i="2" s="1"/>
  <c r="AY177" i="3" s="1"/>
  <c r="BV178" i="2"/>
  <c r="BW178" i="2" s="1"/>
  <c r="AZ177" i="3" s="1"/>
  <c r="BX178" i="2"/>
  <c r="BY178" i="2" s="1"/>
  <c r="BA177" i="3" s="1"/>
  <c r="BZ178" i="2"/>
  <c r="CA178" i="2" s="1"/>
  <c r="BB177" i="3" s="1"/>
  <c r="BC177" i="3" s="1"/>
  <c r="CB178" i="2"/>
  <c r="CC178" i="2" s="1"/>
  <c r="BE177" i="3" s="1"/>
  <c r="BR179" i="2"/>
  <c r="BS179" i="2" s="1"/>
  <c r="AX178" i="3" s="1"/>
  <c r="BT179" i="2"/>
  <c r="BU179" i="2" s="1"/>
  <c r="AY178" i="3" s="1"/>
  <c r="BV179" i="2"/>
  <c r="BW179" i="2" s="1"/>
  <c r="AZ178" i="3" s="1"/>
  <c r="BX179" i="2"/>
  <c r="BY179" i="2" s="1"/>
  <c r="BA178" i="3" s="1"/>
  <c r="BZ179" i="2"/>
  <c r="CA179" i="2" s="1"/>
  <c r="BB178" i="3" s="1"/>
  <c r="BC178" i="3" s="1"/>
  <c r="CB179" i="2"/>
  <c r="CC179" i="2" s="1"/>
  <c r="BE178" i="3" s="1"/>
  <c r="BR180" i="2"/>
  <c r="BS180" i="2" s="1"/>
  <c r="BT180" i="2"/>
  <c r="BU180" i="2" s="1"/>
  <c r="AY179" i="3" s="1"/>
  <c r="BV180" i="2"/>
  <c r="BW180" i="2" s="1"/>
  <c r="AZ179" i="3" s="1"/>
  <c r="BX180" i="2"/>
  <c r="BY180" i="2" s="1"/>
  <c r="BA179" i="3" s="1"/>
  <c r="BZ180" i="2"/>
  <c r="CA180" i="2" s="1"/>
  <c r="BB179" i="3" s="1"/>
  <c r="BC179" i="3" s="1"/>
  <c r="CB180" i="2"/>
  <c r="CC180" i="2" s="1"/>
  <c r="BE179" i="3" s="1"/>
  <c r="BR181" i="2"/>
  <c r="BS181" i="2" s="1"/>
  <c r="AX180" i="3" s="1"/>
  <c r="BT181" i="2"/>
  <c r="BU181" i="2" s="1"/>
  <c r="AY180" i="3" s="1"/>
  <c r="BV181" i="2"/>
  <c r="BW181" i="2" s="1"/>
  <c r="AZ180" i="3" s="1"/>
  <c r="BX181" i="2"/>
  <c r="BY181" i="2" s="1"/>
  <c r="BA180" i="3" s="1"/>
  <c r="BZ181" i="2"/>
  <c r="CA181" i="2" s="1"/>
  <c r="BB180" i="3" s="1"/>
  <c r="BC180" i="3" s="1"/>
  <c r="CB181" i="2"/>
  <c r="CC181" i="2" s="1"/>
  <c r="BE180" i="3" s="1"/>
  <c r="BR182" i="2"/>
  <c r="BS182" i="2" s="1"/>
  <c r="AX181" i="3" s="1"/>
  <c r="BT182" i="2"/>
  <c r="BU182" i="2" s="1"/>
  <c r="AY181" i="3" s="1"/>
  <c r="BV182" i="2"/>
  <c r="BW182" i="2" s="1"/>
  <c r="AZ181" i="3" s="1"/>
  <c r="BX182" i="2"/>
  <c r="BY182" i="2" s="1"/>
  <c r="BA181" i="3" s="1"/>
  <c r="BZ182" i="2"/>
  <c r="CA182" i="2" s="1"/>
  <c r="BB181" i="3" s="1"/>
  <c r="BC181" i="3" s="1"/>
  <c r="CB182" i="2"/>
  <c r="CC182" i="2" s="1"/>
  <c r="BE181" i="3" s="1"/>
  <c r="BR183" i="2"/>
  <c r="BS183" i="2" s="1"/>
  <c r="AX182" i="3" s="1"/>
  <c r="BT183" i="2"/>
  <c r="BU183" i="2" s="1"/>
  <c r="AY182" i="3" s="1"/>
  <c r="BV183" i="2"/>
  <c r="BW183" i="2" s="1"/>
  <c r="AZ182" i="3" s="1"/>
  <c r="BX183" i="2"/>
  <c r="BY183" i="2" s="1"/>
  <c r="BA182" i="3" s="1"/>
  <c r="BZ183" i="2"/>
  <c r="CA183" i="2" s="1"/>
  <c r="BB182" i="3" s="1"/>
  <c r="BC182" i="3" s="1"/>
  <c r="CB183" i="2"/>
  <c r="CC183" i="2" s="1"/>
  <c r="BE182" i="3" s="1"/>
  <c r="BR184" i="2"/>
  <c r="BS184" i="2" s="1"/>
  <c r="AX183" i="3" s="1"/>
  <c r="BT184" i="2"/>
  <c r="BU184" i="2" s="1"/>
  <c r="AY183" i="3" s="1"/>
  <c r="BV184" i="2"/>
  <c r="BW184" i="2" s="1"/>
  <c r="AZ183" i="3" s="1"/>
  <c r="BX184" i="2"/>
  <c r="BY184" i="2" s="1"/>
  <c r="BA183" i="3" s="1"/>
  <c r="BZ184" i="2"/>
  <c r="CA184" i="2" s="1"/>
  <c r="BB183" i="3" s="1"/>
  <c r="BC183" i="3" s="1"/>
  <c r="CB184" i="2"/>
  <c r="CC184" i="2" s="1"/>
  <c r="BE183" i="3" s="1"/>
  <c r="BR185" i="2"/>
  <c r="BS185" i="2" s="1"/>
  <c r="AX184" i="3" s="1"/>
  <c r="BT185" i="2"/>
  <c r="BU185" i="2" s="1"/>
  <c r="AY184" i="3" s="1"/>
  <c r="BV185" i="2"/>
  <c r="BW185" i="2" s="1"/>
  <c r="AZ184" i="3" s="1"/>
  <c r="BX185" i="2"/>
  <c r="BY185" i="2" s="1"/>
  <c r="BA184" i="3" s="1"/>
  <c r="BZ185" i="2"/>
  <c r="CA185" i="2" s="1"/>
  <c r="BB184" i="3" s="1"/>
  <c r="BC184" i="3" s="1"/>
  <c r="CB185" i="2"/>
  <c r="CC185" i="2" s="1"/>
  <c r="BE184" i="3" s="1"/>
  <c r="BR186" i="2"/>
  <c r="BS186" i="2" s="1"/>
  <c r="AX185" i="3" s="1"/>
  <c r="BT186" i="2"/>
  <c r="BU186" i="2" s="1"/>
  <c r="AY185" i="3" s="1"/>
  <c r="BV186" i="2"/>
  <c r="BW186" i="2" s="1"/>
  <c r="AZ185" i="3" s="1"/>
  <c r="BX186" i="2"/>
  <c r="BY186" i="2" s="1"/>
  <c r="BA185" i="3" s="1"/>
  <c r="BZ186" i="2"/>
  <c r="CA186" i="2" s="1"/>
  <c r="BB185" i="3" s="1"/>
  <c r="BC185" i="3" s="1"/>
  <c r="CB186" i="2"/>
  <c r="CC186" i="2" s="1"/>
  <c r="BE185" i="3" s="1"/>
  <c r="BR187" i="2"/>
  <c r="BS187" i="2" s="1"/>
  <c r="AX186" i="3" s="1"/>
  <c r="BT187" i="2"/>
  <c r="BU187" i="2" s="1"/>
  <c r="AY186" i="3" s="1"/>
  <c r="BV187" i="2"/>
  <c r="BW187" i="2" s="1"/>
  <c r="AZ186" i="3" s="1"/>
  <c r="BX187" i="2"/>
  <c r="BY187" i="2" s="1"/>
  <c r="BA186" i="3" s="1"/>
  <c r="BZ187" i="2"/>
  <c r="CA187" i="2" s="1"/>
  <c r="BB186" i="3" s="1"/>
  <c r="BC186" i="3" s="1"/>
  <c r="CB187" i="2"/>
  <c r="CC187" i="2" s="1"/>
  <c r="BE186" i="3" s="1"/>
  <c r="BR188" i="2"/>
  <c r="BS188" i="2" s="1"/>
  <c r="AX187" i="3" s="1"/>
  <c r="BT188" i="2"/>
  <c r="BU188" i="2" s="1"/>
  <c r="AY187" i="3" s="1"/>
  <c r="BV188" i="2"/>
  <c r="BW188" i="2" s="1"/>
  <c r="AZ187" i="3" s="1"/>
  <c r="BX188" i="2"/>
  <c r="BY188" i="2" s="1"/>
  <c r="BA187" i="3" s="1"/>
  <c r="BZ188" i="2"/>
  <c r="CA188" i="2" s="1"/>
  <c r="BB187" i="3" s="1"/>
  <c r="BC187" i="3" s="1"/>
  <c r="CB188" i="2"/>
  <c r="CC188" i="2" s="1"/>
  <c r="BE187" i="3" s="1"/>
  <c r="BR189" i="2"/>
  <c r="BS189" i="2" s="1"/>
  <c r="AX188" i="3" s="1"/>
  <c r="BT189" i="2"/>
  <c r="BU189" i="2" s="1"/>
  <c r="AY188" i="3" s="1"/>
  <c r="BV189" i="2"/>
  <c r="BW189" i="2" s="1"/>
  <c r="AZ188" i="3" s="1"/>
  <c r="BX189" i="2"/>
  <c r="BY189" i="2" s="1"/>
  <c r="BA188" i="3" s="1"/>
  <c r="BZ189" i="2"/>
  <c r="CA189" i="2" s="1"/>
  <c r="BB188" i="3" s="1"/>
  <c r="BC188" i="3" s="1"/>
  <c r="CB189" i="2"/>
  <c r="CC189" i="2" s="1"/>
  <c r="BE188" i="3" s="1"/>
  <c r="BR190" i="2"/>
  <c r="BS190" i="2" s="1"/>
  <c r="AX189" i="3" s="1"/>
  <c r="BT190" i="2"/>
  <c r="BU190" i="2" s="1"/>
  <c r="AY189" i="3" s="1"/>
  <c r="BV190" i="2"/>
  <c r="BW190" i="2" s="1"/>
  <c r="AZ189" i="3" s="1"/>
  <c r="BX190" i="2"/>
  <c r="BY190" i="2" s="1"/>
  <c r="BA189" i="3" s="1"/>
  <c r="BZ190" i="2"/>
  <c r="CA190" i="2" s="1"/>
  <c r="BB189" i="3" s="1"/>
  <c r="BC189" i="3" s="1"/>
  <c r="CB190" i="2"/>
  <c r="CC190" i="2" s="1"/>
  <c r="BE189" i="3" s="1"/>
  <c r="BR191" i="2"/>
  <c r="BS191" i="2" s="1"/>
  <c r="AX190" i="3" s="1"/>
  <c r="BT191" i="2"/>
  <c r="BU191" i="2" s="1"/>
  <c r="AY190" i="3" s="1"/>
  <c r="BV191" i="2"/>
  <c r="BW191" i="2" s="1"/>
  <c r="AZ190" i="3" s="1"/>
  <c r="BX191" i="2"/>
  <c r="BY191" i="2" s="1"/>
  <c r="BA190" i="3" s="1"/>
  <c r="BZ191" i="2"/>
  <c r="CA191" i="2" s="1"/>
  <c r="BB190" i="3" s="1"/>
  <c r="BC190" i="3" s="1"/>
  <c r="CB191" i="2"/>
  <c r="CC191" i="2" s="1"/>
  <c r="BE190" i="3" s="1"/>
  <c r="BR192" i="2"/>
  <c r="BS192" i="2" s="1"/>
  <c r="AX191" i="3" s="1"/>
  <c r="BT192" i="2"/>
  <c r="BU192" i="2" s="1"/>
  <c r="AY191" i="3" s="1"/>
  <c r="BV192" i="2"/>
  <c r="BW192" i="2" s="1"/>
  <c r="AZ191" i="3" s="1"/>
  <c r="BX192" i="2"/>
  <c r="BY192" i="2" s="1"/>
  <c r="BA191" i="3" s="1"/>
  <c r="BZ192" i="2"/>
  <c r="CA192" i="2" s="1"/>
  <c r="BB191" i="3" s="1"/>
  <c r="BC191" i="3" s="1"/>
  <c r="CB192" i="2"/>
  <c r="CC192" i="2" s="1"/>
  <c r="BE191" i="3" s="1"/>
  <c r="BR193" i="2"/>
  <c r="BS193" i="2" s="1"/>
  <c r="AX192" i="3" s="1"/>
  <c r="BT193" i="2"/>
  <c r="BU193" i="2" s="1"/>
  <c r="AY192" i="3" s="1"/>
  <c r="BV193" i="2"/>
  <c r="BW193" i="2" s="1"/>
  <c r="AZ192" i="3" s="1"/>
  <c r="BX193" i="2"/>
  <c r="BY193" i="2" s="1"/>
  <c r="BA192" i="3" s="1"/>
  <c r="BZ193" i="2"/>
  <c r="CA193" i="2" s="1"/>
  <c r="BB192" i="3" s="1"/>
  <c r="BC192" i="3" s="1"/>
  <c r="CB193" i="2"/>
  <c r="CC193" i="2" s="1"/>
  <c r="BE192" i="3" s="1"/>
  <c r="BR194" i="2"/>
  <c r="BS194" i="2" s="1"/>
  <c r="AX193" i="3" s="1"/>
  <c r="BT194" i="2"/>
  <c r="BU194" i="2" s="1"/>
  <c r="AY193" i="3" s="1"/>
  <c r="BV194" i="2"/>
  <c r="BW194" i="2" s="1"/>
  <c r="AZ193" i="3" s="1"/>
  <c r="BX194" i="2"/>
  <c r="BY194" i="2" s="1"/>
  <c r="BA193" i="3" s="1"/>
  <c r="BZ194" i="2"/>
  <c r="CA194" i="2" s="1"/>
  <c r="BB193" i="3" s="1"/>
  <c r="BC193" i="3" s="1"/>
  <c r="CB194" i="2"/>
  <c r="CC194" i="2" s="1"/>
  <c r="BE193" i="3" s="1"/>
  <c r="BR195" i="2"/>
  <c r="BS195" i="2" s="1"/>
  <c r="AX194" i="3" s="1"/>
  <c r="BT195" i="2"/>
  <c r="BU195" i="2" s="1"/>
  <c r="AY194" i="3" s="1"/>
  <c r="BV195" i="2"/>
  <c r="BW195" i="2" s="1"/>
  <c r="AZ194" i="3" s="1"/>
  <c r="BX195" i="2"/>
  <c r="BY195" i="2" s="1"/>
  <c r="BA194" i="3" s="1"/>
  <c r="BZ195" i="2"/>
  <c r="CA195" i="2" s="1"/>
  <c r="BB194" i="3" s="1"/>
  <c r="BC194" i="3" s="1"/>
  <c r="CB195" i="2"/>
  <c r="CC195" i="2" s="1"/>
  <c r="BE194" i="3" s="1"/>
  <c r="BR196" i="2"/>
  <c r="BS196" i="2" s="1"/>
  <c r="AX195" i="3" s="1"/>
  <c r="BT196" i="2"/>
  <c r="BU196" i="2" s="1"/>
  <c r="AY195" i="3" s="1"/>
  <c r="BV196" i="2"/>
  <c r="BW196" i="2" s="1"/>
  <c r="AZ195" i="3" s="1"/>
  <c r="BX196" i="2"/>
  <c r="BY196" i="2" s="1"/>
  <c r="BA195" i="3" s="1"/>
  <c r="BZ196" i="2"/>
  <c r="CA196" i="2" s="1"/>
  <c r="BB195" i="3" s="1"/>
  <c r="BC195" i="3" s="1"/>
  <c r="CB196" i="2"/>
  <c r="CC196" i="2" s="1"/>
  <c r="BE195" i="3" s="1"/>
  <c r="BR197" i="2"/>
  <c r="BS197" i="2" s="1"/>
  <c r="AX196" i="3" s="1"/>
  <c r="BT197" i="2"/>
  <c r="BU197" i="2" s="1"/>
  <c r="AY196" i="3" s="1"/>
  <c r="BV197" i="2"/>
  <c r="BW197" i="2" s="1"/>
  <c r="AZ196" i="3" s="1"/>
  <c r="BX197" i="2"/>
  <c r="BY197" i="2" s="1"/>
  <c r="BA196" i="3" s="1"/>
  <c r="BZ197" i="2"/>
  <c r="CA197" i="2" s="1"/>
  <c r="BB196" i="3" s="1"/>
  <c r="BC196" i="3" s="1"/>
  <c r="CB197" i="2"/>
  <c r="CC197" i="2" s="1"/>
  <c r="BE196" i="3" s="1"/>
  <c r="BR198" i="2"/>
  <c r="BS198" i="2" s="1"/>
  <c r="AX197" i="3" s="1"/>
  <c r="BT198" i="2"/>
  <c r="BU198" i="2" s="1"/>
  <c r="AY197" i="3" s="1"/>
  <c r="BV198" i="2"/>
  <c r="BW198" i="2" s="1"/>
  <c r="AZ197" i="3" s="1"/>
  <c r="BX198" i="2"/>
  <c r="BY198" i="2" s="1"/>
  <c r="BA197" i="3" s="1"/>
  <c r="BZ198" i="2"/>
  <c r="CA198" i="2" s="1"/>
  <c r="BB197" i="3" s="1"/>
  <c r="BC197" i="3" s="1"/>
  <c r="CB198" i="2"/>
  <c r="CC198" i="2" s="1"/>
  <c r="BE197" i="3" s="1"/>
  <c r="BR199" i="2"/>
  <c r="BS199" i="2" s="1"/>
  <c r="AX198" i="3" s="1"/>
  <c r="BT199" i="2"/>
  <c r="BU199" i="2" s="1"/>
  <c r="AY198" i="3" s="1"/>
  <c r="BV199" i="2"/>
  <c r="BW199" i="2" s="1"/>
  <c r="AZ198" i="3" s="1"/>
  <c r="BX199" i="2"/>
  <c r="BY199" i="2" s="1"/>
  <c r="BA198" i="3" s="1"/>
  <c r="BZ199" i="2"/>
  <c r="CA199" i="2" s="1"/>
  <c r="BC198" i="3" s="1"/>
  <c r="CB199" i="2"/>
  <c r="CC199" i="2" s="1"/>
  <c r="BE198" i="3" s="1"/>
  <c r="BR200" i="2"/>
  <c r="BS200" i="2" s="1"/>
  <c r="AX199" i="3" s="1"/>
  <c r="BT200" i="2"/>
  <c r="BU200" i="2" s="1"/>
  <c r="AY199" i="3" s="1"/>
  <c r="BV200" i="2"/>
  <c r="BW200" i="2" s="1"/>
  <c r="AZ199" i="3" s="1"/>
  <c r="BX200" i="2"/>
  <c r="BY200" i="2" s="1"/>
  <c r="BA199" i="3" s="1"/>
  <c r="BZ200" i="2"/>
  <c r="CA200" i="2" s="1"/>
  <c r="BB199" i="3" s="1"/>
  <c r="BC199" i="3" s="1"/>
  <c r="CB200" i="2"/>
  <c r="CC200" i="2" s="1"/>
  <c r="BE199" i="3" s="1"/>
  <c r="BR201" i="2"/>
  <c r="BS201" i="2" s="1"/>
  <c r="AX200" i="3" s="1"/>
  <c r="BT201" i="2"/>
  <c r="BU201" i="2" s="1"/>
  <c r="AY200" i="3" s="1"/>
  <c r="BV201" i="2"/>
  <c r="BW201" i="2" s="1"/>
  <c r="AZ200" i="3" s="1"/>
  <c r="BX201" i="2"/>
  <c r="BY201" i="2" s="1"/>
  <c r="BA200" i="3" s="1"/>
  <c r="BZ201" i="2"/>
  <c r="CA201" i="2" s="1"/>
  <c r="CB201" i="2"/>
  <c r="CC201" i="2" s="1"/>
  <c r="BE200" i="3" s="1"/>
  <c r="BR202" i="2"/>
  <c r="BS202" i="2" s="1"/>
  <c r="BT202" i="2"/>
  <c r="BU202" i="2" s="1"/>
  <c r="BV202" i="2"/>
  <c r="BW202" i="2" s="1"/>
  <c r="BX202" i="2"/>
  <c r="BY202" i="2" s="1"/>
  <c r="BZ202" i="2"/>
  <c r="CA202" i="2" s="1"/>
  <c r="CB202" i="2"/>
  <c r="CC202" i="2" s="1"/>
  <c r="BR203" i="2"/>
  <c r="BS203" i="2" s="1"/>
  <c r="AX202" i="3" s="1"/>
  <c r="BT203" i="2"/>
  <c r="BU203" i="2" s="1"/>
  <c r="AY202" i="3" s="1"/>
  <c r="BV203" i="2"/>
  <c r="BW203" i="2" s="1"/>
  <c r="AZ202" i="3" s="1"/>
  <c r="BX203" i="2"/>
  <c r="BY203" i="2" s="1"/>
  <c r="BA202" i="3" s="1"/>
  <c r="BZ203" i="2"/>
  <c r="CA203" i="2" s="1"/>
  <c r="BB202" i="3" s="1"/>
  <c r="BC202" i="3" s="1"/>
  <c r="CB203" i="2"/>
  <c r="CC203" i="2" s="1"/>
  <c r="BE202" i="3" s="1"/>
  <c r="BR204" i="2"/>
  <c r="BS204" i="2" s="1"/>
  <c r="AX203" i="3" s="1"/>
  <c r="BT204" i="2"/>
  <c r="BU204" i="2" s="1"/>
  <c r="AY203" i="3" s="1"/>
  <c r="BV204" i="2"/>
  <c r="BW204" i="2" s="1"/>
  <c r="AZ203" i="3" s="1"/>
  <c r="BX204" i="2"/>
  <c r="BY204" i="2" s="1"/>
  <c r="BA203" i="3" s="1"/>
  <c r="BZ204" i="2"/>
  <c r="CA204" i="2" s="1"/>
  <c r="BB203" i="3" s="1"/>
  <c r="BC203" i="3" s="1"/>
  <c r="CB204" i="2"/>
  <c r="CC204" i="2" s="1"/>
  <c r="BE203" i="3" s="1"/>
  <c r="BR205" i="2"/>
  <c r="BS205" i="2" s="1"/>
  <c r="AX204" i="3" s="1"/>
  <c r="BT205" i="2"/>
  <c r="BU205" i="2" s="1"/>
  <c r="AY204" i="3" s="1"/>
  <c r="BV205" i="2"/>
  <c r="BW205" i="2" s="1"/>
  <c r="AZ204" i="3" s="1"/>
  <c r="BX205" i="2"/>
  <c r="BY205" i="2" s="1"/>
  <c r="BA204" i="3" s="1"/>
  <c r="BZ205" i="2"/>
  <c r="CA205" i="2" s="1"/>
  <c r="BB204" i="3" s="1"/>
  <c r="BC204" i="3" s="1"/>
  <c r="CB205" i="2"/>
  <c r="CC205" i="2" s="1"/>
  <c r="BE204" i="3" s="1"/>
  <c r="BR206" i="2"/>
  <c r="BS206" i="2" s="1"/>
  <c r="AX205" i="3" s="1"/>
  <c r="BT206" i="2"/>
  <c r="BU206" i="2" s="1"/>
  <c r="AY205" i="3" s="1"/>
  <c r="BV206" i="2"/>
  <c r="BW206" i="2" s="1"/>
  <c r="AZ205" i="3" s="1"/>
  <c r="BX206" i="2"/>
  <c r="BY206" i="2" s="1"/>
  <c r="BA205" i="3" s="1"/>
  <c r="BZ206" i="2"/>
  <c r="CA206" i="2" s="1"/>
  <c r="BB205" i="3" s="1"/>
  <c r="BC205" i="3" s="1"/>
  <c r="CB206" i="2"/>
  <c r="CC206" i="2" s="1"/>
  <c r="BE205" i="3" s="1"/>
  <c r="BR207" i="2"/>
  <c r="BS207" i="2" s="1"/>
  <c r="AX206" i="3" s="1"/>
  <c r="BT207" i="2"/>
  <c r="BU207" i="2" s="1"/>
  <c r="AY206" i="3" s="1"/>
  <c r="BV207" i="2"/>
  <c r="BW207" i="2" s="1"/>
  <c r="AZ206" i="3" s="1"/>
  <c r="BX207" i="2"/>
  <c r="BY207" i="2" s="1"/>
  <c r="BA206" i="3" s="1"/>
  <c r="BZ207" i="2"/>
  <c r="CA207" i="2" s="1"/>
  <c r="BB206" i="3" s="1"/>
  <c r="BC206" i="3" s="1"/>
  <c r="CB207" i="2"/>
  <c r="CC207" i="2" s="1"/>
  <c r="BE206" i="3" s="1"/>
  <c r="BR208" i="2"/>
  <c r="BS208" i="2" s="1"/>
  <c r="AX207" i="3" s="1"/>
  <c r="BT208" i="2"/>
  <c r="BU208" i="2" s="1"/>
  <c r="AY207" i="3" s="1"/>
  <c r="BV208" i="2"/>
  <c r="BW208" i="2" s="1"/>
  <c r="AZ207" i="3" s="1"/>
  <c r="BX208" i="2"/>
  <c r="BY208" i="2" s="1"/>
  <c r="BA207" i="3" s="1"/>
  <c r="BZ208" i="2"/>
  <c r="CA208" i="2" s="1"/>
  <c r="BB207" i="3" s="1"/>
  <c r="BC207" i="3" s="1"/>
  <c r="CB208" i="2"/>
  <c r="CC208" i="2" s="1"/>
  <c r="BE207" i="3" s="1"/>
  <c r="BR209" i="2"/>
  <c r="BS209" i="2" s="1"/>
  <c r="AX208" i="3" s="1"/>
  <c r="BT209" i="2"/>
  <c r="BU209" i="2" s="1"/>
  <c r="AY208" i="3" s="1"/>
  <c r="BV209" i="2"/>
  <c r="BW209" i="2" s="1"/>
  <c r="AZ208" i="3" s="1"/>
  <c r="BX209" i="2"/>
  <c r="BY209" i="2" s="1"/>
  <c r="BA208" i="3" s="1"/>
  <c r="BZ209" i="2"/>
  <c r="CA209" i="2" s="1"/>
  <c r="BB208" i="3" s="1"/>
  <c r="BC208" i="3" s="1"/>
  <c r="CB209" i="2"/>
  <c r="CC209" i="2" s="1"/>
  <c r="BE208" i="3" s="1"/>
  <c r="BR210" i="2"/>
  <c r="BS210" i="2" s="1"/>
  <c r="AX209" i="3" s="1"/>
  <c r="BT210" i="2"/>
  <c r="BU210" i="2" s="1"/>
  <c r="AY209" i="3" s="1"/>
  <c r="BV210" i="2"/>
  <c r="BW210" i="2" s="1"/>
  <c r="AZ209" i="3" s="1"/>
  <c r="BX210" i="2"/>
  <c r="BY210" i="2" s="1"/>
  <c r="BA209" i="3" s="1"/>
  <c r="BZ210" i="2"/>
  <c r="CA210" i="2" s="1"/>
  <c r="BB209" i="3" s="1"/>
  <c r="BC209" i="3" s="1"/>
  <c r="CB210" i="2"/>
  <c r="CC210" i="2" s="1"/>
  <c r="BE209" i="3" s="1"/>
  <c r="BR211" i="2"/>
  <c r="BS211" i="2" s="1"/>
  <c r="AX210" i="3" s="1"/>
  <c r="BT211" i="2"/>
  <c r="BU211" i="2" s="1"/>
  <c r="AY210" i="3" s="1"/>
  <c r="BV211" i="2"/>
  <c r="BW211" i="2" s="1"/>
  <c r="AZ210" i="3" s="1"/>
  <c r="BX211" i="2"/>
  <c r="BY211" i="2" s="1"/>
  <c r="BA210" i="3" s="1"/>
  <c r="BZ211" i="2"/>
  <c r="CA211" i="2" s="1"/>
  <c r="BB210" i="3" s="1"/>
  <c r="BC210" i="3" s="1"/>
  <c r="CB211" i="2"/>
  <c r="CC211" i="2" s="1"/>
  <c r="BE210" i="3" s="1"/>
  <c r="BR212" i="2"/>
  <c r="BS212" i="2" s="1"/>
  <c r="AX211" i="3" s="1"/>
  <c r="BT212" i="2"/>
  <c r="BU212" i="2" s="1"/>
  <c r="AY211" i="3" s="1"/>
  <c r="BV212" i="2"/>
  <c r="BW212" i="2" s="1"/>
  <c r="AZ211" i="3" s="1"/>
  <c r="BX212" i="2"/>
  <c r="BY212" i="2" s="1"/>
  <c r="BA211" i="3" s="1"/>
  <c r="BZ212" i="2"/>
  <c r="CA212" i="2" s="1"/>
  <c r="BB211" i="3" s="1"/>
  <c r="BC211" i="3" s="1"/>
  <c r="CB212" i="2"/>
  <c r="CC212" i="2" s="1"/>
  <c r="BE211" i="3" s="1"/>
  <c r="BR213" i="2"/>
  <c r="BS213" i="2" s="1"/>
  <c r="AX212" i="3" s="1"/>
  <c r="BT213" i="2"/>
  <c r="BU213" i="2" s="1"/>
  <c r="AY212" i="3" s="1"/>
  <c r="BV213" i="2"/>
  <c r="BW213" i="2" s="1"/>
  <c r="AZ212" i="3" s="1"/>
  <c r="BX213" i="2"/>
  <c r="BY213" i="2" s="1"/>
  <c r="BA212" i="3" s="1"/>
  <c r="BZ213" i="2"/>
  <c r="CA213" i="2" s="1"/>
  <c r="BB212" i="3" s="1"/>
  <c r="BC212" i="3" s="1"/>
  <c r="CB213" i="2"/>
  <c r="CC213" i="2" s="1"/>
  <c r="BE212" i="3" s="1"/>
  <c r="BR214" i="2"/>
  <c r="BS214" i="2" s="1"/>
  <c r="AX213" i="3" s="1"/>
  <c r="BT214" i="2"/>
  <c r="BU214" i="2" s="1"/>
  <c r="AY213" i="3" s="1"/>
  <c r="BV214" i="2"/>
  <c r="BW214" i="2" s="1"/>
  <c r="AZ213" i="3" s="1"/>
  <c r="BX214" i="2"/>
  <c r="BY214" i="2" s="1"/>
  <c r="BA213" i="3" s="1"/>
  <c r="BZ214" i="2"/>
  <c r="CA214" i="2" s="1"/>
  <c r="BB213" i="3" s="1"/>
  <c r="BC213" i="3" s="1"/>
  <c r="CB214" i="2"/>
  <c r="CC214" i="2" s="1"/>
  <c r="BE213" i="3" s="1"/>
  <c r="BR215" i="2"/>
  <c r="BS215" i="2" s="1"/>
  <c r="AX214" i="3" s="1"/>
  <c r="BT215" i="2"/>
  <c r="BU215" i="2" s="1"/>
  <c r="AY214" i="3" s="1"/>
  <c r="BV215" i="2"/>
  <c r="BW215" i="2" s="1"/>
  <c r="AZ214" i="3" s="1"/>
  <c r="BX215" i="2"/>
  <c r="BY215" i="2" s="1"/>
  <c r="BA214" i="3" s="1"/>
  <c r="BZ215" i="2"/>
  <c r="CA215" i="2" s="1"/>
  <c r="BB214" i="3" s="1"/>
  <c r="BC214" i="3" s="1"/>
  <c r="CB215" i="2"/>
  <c r="CC215" i="2" s="1"/>
  <c r="BE214" i="3" s="1"/>
  <c r="BR216" i="2"/>
  <c r="BS216" i="2" s="1"/>
  <c r="AX215" i="3" s="1"/>
  <c r="BT216" i="2"/>
  <c r="BU216" i="2" s="1"/>
  <c r="AY215" i="3" s="1"/>
  <c r="BV216" i="2"/>
  <c r="BW216" i="2" s="1"/>
  <c r="AZ215" i="3" s="1"/>
  <c r="BX216" i="2"/>
  <c r="BY216" i="2" s="1"/>
  <c r="BA215" i="3" s="1"/>
  <c r="BZ216" i="2"/>
  <c r="CA216" i="2" s="1"/>
  <c r="BB215" i="3" s="1"/>
  <c r="CB216" i="2"/>
  <c r="CC216" i="2" s="1"/>
  <c r="BE215" i="3" s="1"/>
  <c r="BR217" i="2"/>
  <c r="BS217" i="2" s="1"/>
  <c r="AX216" i="3" s="1"/>
  <c r="BT217" i="2"/>
  <c r="BU217" i="2" s="1"/>
  <c r="AY216" i="3" s="1"/>
  <c r="BV217" i="2"/>
  <c r="BW217" i="2" s="1"/>
  <c r="AZ216" i="3" s="1"/>
  <c r="BX217" i="2"/>
  <c r="BY217" i="2" s="1"/>
  <c r="BA216" i="3" s="1"/>
  <c r="BZ217" i="2"/>
  <c r="CA217" i="2" s="1"/>
  <c r="BB216" i="3" s="1"/>
  <c r="BC216" i="3" s="1"/>
  <c r="CB217" i="2"/>
  <c r="CC217" i="2" s="1"/>
  <c r="BE216" i="3" s="1"/>
  <c r="BR218" i="2"/>
  <c r="BS218" i="2" s="1"/>
  <c r="AX217" i="3" s="1"/>
  <c r="BT218" i="2"/>
  <c r="BU218" i="2" s="1"/>
  <c r="AY217" i="3" s="1"/>
  <c r="BV218" i="2"/>
  <c r="BW218" i="2" s="1"/>
  <c r="AZ217" i="3" s="1"/>
  <c r="BX218" i="2"/>
  <c r="BY218" i="2" s="1"/>
  <c r="BA217" i="3" s="1"/>
  <c r="BZ218" i="2"/>
  <c r="CA218" i="2" s="1"/>
  <c r="BB217" i="3" s="1"/>
  <c r="BC217" i="3" s="1"/>
  <c r="CB218" i="2"/>
  <c r="CC218" i="2" s="1"/>
  <c r="BE217" i="3" s="1"/>
  <c r="BR219" i="2"/>
  <c r="BS219" i="2" s="1"/>
  <c r="AX218" i="3" s="1"/>
  <c r="BT219" i="2"/>
  <c r="BU219" i="2" s="1"/>
  <c r="AY218" i="3" s="1"/>
  <c r="BV219" i="2"/>
  <c r="BW219" i="2" s="1"/>
  <c r="AZ218" i="3" s="1"/>
  <c r="BX219" i="2"/>
  <c r="BY219" i="2" s="1"/>
  <c r="BA218" i="3" s="1"/>
  <c r="BZ219" i="2"/>
  <c r="CA219" i="2" s="1"/>
  <c r="BB218" i="3" s="1"/>
  <c r="BC218" i="3" s="1"/>
  <c r="CB219" i="2"/>
  <c r="CC219" i="2" s="1"/>
  <c r="BE218" i="3" s="1"/>
  <c r="BR220" i="2"/>
  <c r="BS220" i="2" s="1"/>
  <c r="AX219" i="3" s="1"/>
  <c r="BT220" i="2"/>
  <c r="BU220" i="2" s="1"/>
  <c r="AY219" i="3" s="1"/>
  <c r="BV220" i="2"/>
  <c r="BW220" i="2" s="1"/>
  <c r="AZ219" i="3" s="1"/>
  <c r="BX220" i="2"/>
  <c r="BY220" i="2" s="1"/>
  <c r="BA219" i="3" s="1"/>
  <c r="BZ220" i="2"/>
  <c r="CA220" i="2" s="1"/>
  <c r="BB219" i="3" s="1"/>
  <c r="BC219" i="3" s="1"/>
  <c r="CB220" i="2"/>
  <c r="CC220" i="2" s="1"/>
  <c r="BE219" i="3" s="1"/>
  <c r="BR221" i="2"/>
  <c r="BS221" i="2" s="1"/>
  <c r="AX220" i="3" s="1"/>
  <c r="BT221" i="2"/>
  <c r="BU221" i="2" s="1"/>
  <c r="AY220" i="3" s="1"/>
  <c r="BV221" i="2"/>
  <c r="BW221" i="2" s="1"/>
  <c r="AZ220" i="3" s="1"/>
  <c r="BX221" i="2"/>
  <c r="BY221" i="2" s="1"/>
  <c r="BA220" i="3" s="1"/>
  <c r="BZ221" i="2"/>
  <c r="CA221" i="2" s="1"/>
  <c r="BB220" i="3" s="1"/>
  <c r="BC220" i="3" s="1"/>
  <c r="CB221" i="2"/>
  <c r="CC221" i="2" s="1"/>
  <c r="BE220" i="3" s="1"/>
  <c r="BR222" i="2"/>
  <c r="BS222" i="2" s="1"/>
  <c r="AX221" i="3" s="1"/>
  <c r="BT222" i="2"/>
  <c r="BU222" i="2" s="1"/>
  <c r="AY221" i="3" s="1"/>
  <c r="BV222" i="2"/>
  <c r="BW222" i="2" s="1"/>
  <c r="AZ221" i="3" s="1"/>
  <c r="BX222" i="2"/>
  <c r="BY222" i="2" s="1"/>
  <c r="BA221" i="3" s="1"/>
  <c r="BZ222" i="2"/>
  <c r="CA222" i="2" s="1"/>
  <c r="BB221" i="3" s="1"/>
  <c r="BC221" i="3" s="1"/>
  <c r="CB222" i="2"/>
  <c r="CC222" i="2" s="1"/>
  <c r="BE221" i="3" s="1"/>
  <c r="BR223" i="2"/>
  <c r="BS223" i="2" s="1"/>
  <c r="AX222" i="3" s="1"/>
  <c r="BT223" i="2"/>
  <c r="BU223" i="2" s="1"/>
  <c r="AY222" i="3" s="1"/>
  <c r="BV223" i="2"/>
  <c r="BW223" i="2" s="1"/>
  <c r="AZ222" i="3" s="1"/>
  <c r="BX223" i="2"/>
  <c r="BY223" i="2" s="1"/>
  <c r="BA222" i="3" s="1"/>
  <c r="BZ223" i="2"/>
  <c r="CA223" i="2" s="1"/>
  <c r="BB222" i="3" s="1"/>
  <c r="BC222" i="3" s="1"/>
  <c r="CB223" i="2"/>
  <c r="CC223" i="2" s="1"/>
  <c r="BE222" i="3" s="1"/>
  <c r="BR224" i="2"/>
  <c r="BS224" i="2" s="1"/>
  <c r="AX223" i="3" s="1"/>
  <c r="BT224" i="2"/>
  <c r="BU224" i="2" s="1"/>
  <c r="AY223" i="3" s="1"/>
  <c r="BV224" i="2"/>
  <c r="BW224" i="2" s="1"/>
  <c r="AZ223" i="3" s="1"/>
  <c r="BX224" i="2"/>
  <c r="BY224" i="2" s="1"/>
  <c r="BA223" i="3" s="1"/>
  <c r="BZ224" i="2"/>
  <c r="CA224" i="2" s="1"/>
  <c r="BB223" i="3" s="1"/>
  <c r="BC223" i="3" s="1"/>
  <c r="CB224" i="2"/>
  <c r="CC224" i="2" s="1"/>
  <c r="BE223" i="3" s="1"/>
  <c r="BR225" i="2"/>
  <c r="BS225" i="2" s="1"/>
  <c r="AX224" i="3" s="1"/>
  <c r="BT225" i="2"/>
  <c r="BU225" i="2" s="1"/>
  <c r="AY224" i="3" s="1"/>
  <c r="BV225" i="2"/>
  <c r="BW225" i="2" s="1"/>
  <c r="AZ224" i="3" s="1"/>
  <c r="BX225" i="2"/>
  <c r="BY225" i="2" s="1"/>
  <c r="BA224" i="3" s="1"/>
  <c r="BZ225" i="2"/>
  <c r="CA225" i="2" s="1"/>
  <c r="BB224" i="3" s="1"/>
  <c r="BC224" i="3" s="1"/>
  <c r="CB225" i="2"/>
  <c r="CC225" i="2" s="1"/>
  <c r="BE224" i="3" s="1"/>
  <c r="BR226" i="2"/>
  <c r="BS226" i="2" s="1"/>
  <c r="AX225" i="3" s="1"/>
  <c r="BT226" i="2"/>
  <c r="BU226" i="2" s="1"/>
  <c r="AY225" i="3" s="1"/>
  <c r="BV226" i="2"/>
  <c r="BW226" i="2" s="1"/>
  <c r="AZ225" i="3" s="1"/>
  <c r="BX226" i="2"/>
  <c r="BY226" i="2" s="1"/>
  <c r="BA225" i="3" s="1"/>
  <c r="BZ226" i="2"/>
  <c r="CA226" i="2" s="1"/>
  <c r="BB225" i="3" s="1"/>
  <c r="BC225" i="3" s="1"/>
  <c r="CB226" i="2"/>
  <c r="CC226" i="2" s="1"/>
  <c r="BE225" i="3" s="1"/>
  <c r="BR227" i="2"/>
  <c r="BS227" i="2" s="1"/>
  <c r="AX226" i="3" s="1"/>
  <c r="BT227" i="2"/>
  <c r="BU227" i="2" s="1"/>
  <c r="AY226" i="3" s="1"/>
  <c r="BV227" i="2"/>
  <c r="BW227" i="2" s="1"/>
  <c r="AZ226" i="3" s="1"/>
  <c r="BX227" i="2"/>
  <c r="BY227" i="2" s="1"/>
  <c r="BA226" i="3" s="1"/>
  <c r="BZ227" i="2"/>
  <c r="CA227" i="2" s="1"/>
  <c r="BB226" i="3" s="1"/>
  <c r="BC226" i="3" s="1"/>
  <c r="CB227" i="2"/>
  <c r="CC227" i="2" s="1"/>
  <c r="BE226" i="3" s="1"/>
  <c r="BR228" i="2"/>
  <c r="BS228" i="2" s="1"/>
  <c r="AX227" i="3" s="1"/>
  <c r="BT228" i="2"/>
  <c r="BU228" i="2" s="1"/>
  <c r="AY227" i="3" s="1"/>
  <c r="BV228" i="2"/>
  <c r="BW228" i="2" s="1"/>
  <c r="AZ227" i="3" s="1"/>
  <c r="BX228" i="2"/>
  <c r="BY228" i="2" s="1"/>
  <c r="BA227" i="3" s="1"/>
  <c r="BZ228" i="2"/>
  <c r="CA228" i="2" s="1"/>
  <c r="BB227" i="3" s="1"/>
  <c r="CB228" i="2"/>
  <c r="CC228" i="2" s="1"/>
  <c r="BE227" i="3" s="1"/>
  <c r="BR229" i="2"/>
  <c r="BS229" i="2" s="1"/>
  <c r="AX228" i="3" s="1"/>
  <c r="BT229" i="2"/>
  <c r="BU229" i="2" s="1"/>
  <c r="AY228" i="3" s="1"/>
  <c r="BV229" i="2"/>
  <c r="BW229" i="2" s="1"/>
  <c r="AZ228" i="3" s="1"/>
  <c r="BX229" i="2"/>
  <c r="BY229" i="2" s="1"/>
  <c r="BA228" i="3" s="1"/>
  <c r="BZ229" i="2"/>
  <c r="CA229" i="2" s="1"/>
  <c r="BB228" i="3" s="1"/>
  <c r="BC228" i="3" s="1"/>
  <c r="CB229" i="2"/>
  <c r="CC229" i="2" s="1"/>
  <c r="BE228" i="3" s="1"/>
  <c r="BR230" i="2"/>
  <c r="BS230" i="2" s="1"/>
  <c r="AX229" i="3" s="1"/>
  <c r="BT230" i="2"/>
  <c r="BU230" i="2" s="1"/>
  <c r="AY229" i="3" s="1"/>
  <c r="BV230" i="2"/>
  <c r="BW230" i="2" s="1"/>
  <c r="AZ229" i="3" s="1"/>
  <c r="BX230" i="2"/>
  <c r="BY230" i="2" s="1"/>
  <c r="BA229" i="3" s="1"/>
  <c r="BZ230" i="2"/>
  <c r="CA230" i="2" s="1"/>
  <c r="BC229" i="3" s="1"/>
  <c r="CB230" i="2"/>
  <c r="CC230" i="2" s="1"/>
  <c r="BE229" i="3" s="1"/>
  <c r="BR231" i="2"/>
  <c r="BS231" i="2" s="1"/>
  <c r="AX230" i="3" s="1"/>
  <c r="BT231" i="2"/>
  <c r="BU231" i="2" s="1"/>
  <c r="AY230" i="3" s="1"/>
  <c r="BV231" i="2"/>
  <c r="BW231" i="2" s="1"/>
  <c r="AZ230" i="3" s="1"/>
  <c r="BX231" i="2"/>
  <c r="BY231" i="2" s="1"/>
  <c r="BA230" i="3" s="1"/>
  <c r="BZ231" i="2"/>
  <c r="CA231" i="2" s="1"/>
  <c r="BB230" i="3" s="1"/>
  <c r="BC230" i="3" s="1"/>
  <c r="CB231" i="2"/>
  <c r="CC231" i="2" s="1"/>
  <c r="BE230" i="3" s="1"/>
  <c r="BR232" i="2"/>
  <c r="BS232" i="2" s="1"/>
  <c r="AX231" i="3" s="1"/>
  <c r="BT232" i="2"/>
  <c r="BU232" i="2" s="1"/>
  <c r="AY231" i="3" s="1"/>
  <c r="BV232" i="2"/>
  <c r="BW232" i="2" s="1"/>
  <c r="AZ231" i="3" s="1"/>
  <c r="BX232" i="2"/>
  <c r="BY232" i="2" s="1"/>
  <c r="BA231" i="3" s="1"/>
  <c r="BZ232" i="2"/>
  <c r="CA232" i="2" s="1"/>
  <c r="BC231" i="3" s="1"/>
  <c r="CB232" i="2"/>
  <c r="CC232" i="2" s="1"/>
  <c r="BE231" i="3" s="1"/>
  <c r="BR233" i="2"/>
  <c r="BS233" i="2" s="1"/>
  <c r="AX232" i="3" s="1"/>
  <c r="BT233" i="2"/>
  <c r="BU233" i="2" s="1"/>
  <c r="AY232" i="3" s="1"/>
  <c r="BV233" i="2"/>
  <c r="BW233" i="2" s="1"/>
  <c r="AZ232" i="3" s="1"/>
  <c r="BX233" i="2"/>
  <c r="BY233" i="2" s="1"/>
  <c r="BA232" i="3" s="1"/>
  <c r="BZ233" i="2"/>
  <c r="CA233" i="2" s="1"/>
  <c r="BC232" i="3" s="1"/>
  <c r="CB233" i="2"/>
  <c r="CC233" i="2" s="1"/>
  <c r="BR234" i="2"/>
  <c r="BS234" i="2" s="1"/>
  <c r="AX233" i="3" s="1"/>
  <c r="BT234" i="2"/>
  <c r="BU234" i="2" s="1"/>
  <c r="AY233" i="3" s="1"/>
  <c r="BV234" i="2"/>
  <c r="BW234" i="2" s="1"/>
  <c r="AZ233" i="3" s="1"/>
  <c r="BX234" i="2"/>
  <c r="BY234" i="2" s="1"/>
  <c r="BA233" i="3" s="1"/>
  <c r="BZ234" i="2"/>
  <c r="CA234" i="2" s="1"/>
  <c r="BB233" i="3" s="1"/>
  <c r="BC233" i="3" s="1"/>
  <c r="CB234" i="2"/>
  <c r="CC234" i="2" s="1"/>
  <c r="BE233" i="3" s="1"/>
  <c r="BR235" i="2"/>
  <c r="BS235" i="2" s="1"/>
  <c r="AX234" i="3" s="1"/>
  <c r="BT235" i="2"/>
  <c r="BU235" i="2" s="1"/>
  <c r="AY234" i="3" s="1"/>
  <c r="BV235" i="2"/>
  <c r="BW235" i="2" s="1"/>
  <c r="AZ234" i="3" s="1"/>
  <c r="BX235" i="2"/>
  <c r="BY235" i="2" s="1"/>
  <c r="BA234" i="3" s="1"/>
  <c r="BZ235" i="2"/>
  <c r="CA235" i="2" s="1"/>
  <c r="BB234" i="3" s="1"/>
  <c r="BC234" i="3" s="1"/>
  <c r="CB235" i="2"/>
  <c r="CC235" i="2" s="1"/>
  <c r="BE234" i="3" s="1"/>
  <c r="BR236" i="2"/>
  <c r="BS236" i="2" s="1"/>
  <c r="BT236" i="2"/>
  <c r="BU236" i="2" s="1"/>
  <c r="BV236" i="2"/>
  <c r="BW236" i="2" s="1"/>
  <c r="BX236" i="2"/>
  <c r="BY236" i="2" s="1"/>
  <c r="BZ236" i="2"/>
  <c r="CA236" i="2" s="1"/>
  <c r="CB236" i="2"/>
  <c r="CC236" i="2" s="1"/>
  <c r="BR237" i="2"/>
  <c r="BS237" i="2" s="1"/>
  <c r="AX235" i="3" s="1"/>
  <c r="BT237" i="2"/>
  <c r="BU237" i="2" s="1"/>
  <c r="AY235" i="3" s="1"/>
  <c r="BV237" i="2"/>
  <c r="BW237" i="2" s="1"/>
  <c r="AZ235" i="3" s="1"/>
  <c r="BX237" i="2"/>
  <c r="BY237" i="2" s="1"/>
  <c r="BA235" i="3" s="1"/>
  <c r="BZ237" i="2"/>
  <c r="CA237" i="2" s="1"/>
  <c r="BB235" i="3" s="1"/>
  <c r="BC235" i="3" s="1"/>
  <c r="CB237" i="2"/>
  <c r="CC237" i="2" s="1"/>
  <c r="BE235" i="3" s="1"/>
  <c r="BR238" i="2"/>
  <c r="BS238" i="2" s="1"/>
  <c r="AX236" i="3" s="1"/>
  <c r="BT238" i="2"/>
  <c r="BU238" i="2" s="1"/>
  <c r="AY236" i="3" s="1"/>
  <c r="BV238" i="2"/>
  <c r="BW238" i="2" s="1"/>
  <c r="AZ236" i="3" s="1"/>
  <c r="BX238" i="2"/>
  <c r="BY238" i="2" s="1"/>
  <c r="BA236" i="3" s="1"/>
  <c r="BZ238" i="2"/>
  <c r="CA238" i="2" s="1"/>
  <c r="BB236" i="3" s="1"/>
  <c r="BC236" i="3" s="1"/>
  <c r="CB238" i="2"/>
  <c r="CC238" i="2" s="1"/>
  <c r="BE236" i="3" s="1"/>
  <c r="BR239" i="2"/>
  <c r="BS239" i="2" s="1"/>
  <c r="AX237" i="3" s="1"/>
  <c r="BT239" i="2"/>
  <c r="BU239" i="2" s="1"/>
  <c r="AY237" i="3" s="1"/>
  <c r="BV239" i="2"/>
  <c r="BW239" i="2" s="1"/>
  <c r="AZ237" i="3" s="1"/>
  <c r="BX239" i="2"/>
  <c r="BY239" i="2" s="1"/>
  <c r="BA237" i="3" s="1"/>
  <c r="BZ239" i="2"/>
  <c r="CA239" i="2" s="1"/>
  <c r="BC237" i="3" s="1"/>
  <c r="CB239" i="2"/>
  <c r="CC239" i="2" s="1"/>
  <c r="BE237" i="3" s="1"/>
  <c r="BR240" i="2"/>
  <c r="BS240" i="2" s="1"/>
  <c r="AX238" i="3" s="1"/>
  <c r="BT240" i="2"/>
  <c r="BU240" i="2" s="1"/>
  <c r="AY238" i="3" s="1"/>
  <c r="BV240" i="2"/>
  <c r="BW240" i="2" s="1"/>
  <c r="AZ238" i="3" s="1"/>
  <c r="BX240" i="2"/>
  <c r="BY240" i="2" s="1"/>
  <c r="BA238" i="3" s="1"/>
  <c r="BZ240" i="2"/>
  <c r="CA240" i="2" s="1"/>
  <c r="BB238" i="3" s="1"/>
  <c r="BC238" i="3" s="1"/>
  <c r="CB240" i="2"/>
  <c r="CC240" i="2" s="1"/>
  <c r="BE238" i="3" s="1"/>
  <c r="BR241" i="2"/>
  <c r="BS241" i="2" s="1"/>
  <c r="AX239" i="3" s="1"/>
  <c r="BT241" i="2"/>
  <c r="BU241" i="2" s="1"/>
  <c r="AY239" i="3" s="1"/>
  <c r="BV241" i="2"/>
  <c r="BW241" i="2" s="1"/>
  <c r="AZ239" i="3" s="1"/>
  <c r="BX241" i="2"/>
  <c r="BY241" i="2" s="1"/>
  <c r="BA239" i="3" s="1"/>
  <c r="BZ241" i="2"/>
  <c r="CA241" i="2" s="1"/>
  <c r="BB239" i="3" s="1"/>
  <c r="BC239" i="3" s="1"/>
  <c r="CB241" i="2"/>
  <c r="CC241" i="2" s="1"/>
  <c r="BE239" i="3" s="1"/>
  <c r="BR242" i="2"/>
  <c r="BS242" i="2" s="1"/>
  <c r="AX240" i="3" s="1"/>
  <c r="BT242" i="2"/>
  <c r="BU242" i="2" s="1"/>
  <c r="AY240" i="3" s="1"/>
  <c r="BV242" i="2"/>
  <c r="BW242" i="2" s="1"/>
  <c r="AZ240" i="3" s="1"/>
  <c r="BX242" i="2"/>
  <c r="BY242" i="2" s="1"/>
  <c r="BA240" i="3" s="1"/>
  <c r="BZ242" i="2"/>
  <c r="CA242" i="2" s="1"/>
  <c r="BB240" i="3" s="1"/>
  <c r="BC240" i="3" s="1"/>
  <c r="CB242" i="2"/>
  <c r="CC242" i="2" s="1"/>
  <c r="BE240" i="3" s="1"/>
  <c r="BR243" i="2"/>
  <c r="BS243" i="2" s="1"/>
  <c r="AX241" i="3" s="1"/>
  <c r="BT243" i="2"/>
  <c r="BU243" i="2" s="1"/>
  <c r="AY241" i="3" s="1"/>
  <c r="BV243" i="2"/>
  <c r="BW243" i="2" s="1"/>
  <c r="AZ241" i="3" s="1"/>
  <c r="BX243" i="2"/>
  <c r="BY243" i="2" s="1"/>
  <c r="BA241" i="3" s="1"/>
  <c r="BZ243" i="2"/>
  <c r="CA243" i="2" s="1"/>
  <c r="BB241" i="3" s="1"/>
  <c r="BC241" i="3" s="1"/>
  <c r="CB243" i="2"/>
  <c r="CC243" i="2" s="1"/>
  <c r="BE241" i="3" s="1"/>
  <c r="BR244" i="2"/>
  <c r="BS244" i="2" s="1"/>
  <c r="AX242" i="3" s="1"/>
  <c r="BT244" i="2"/>
  <c r="BU244" i="2" s="1"/>
  <c r="AY242" i="3" s="1"/>
  <c r="BV244" i="2"/>
  <c r="BW244" i="2" s="1"/>
  <c r="AZ242" i="3" s="1"/>
  <c r="BX244" i="2"/>
  <c r="BY244" i="2" s="1"/>
  <c r="BA242" i="3" s="1"/>
  <c r="BZ244" i="2"/>
  <c r="CA244" i="2" s="1"/>
  <c r="BB242" i="3" s="1"/>
  <c r="BC242" i="3" s="1"/>
  <c r="CB244" i="2"/>
  <c r="CC244" i="2" s="1"/>
  <c r="BE242" i="3" s="1"/>
  <c r="BR245" i="2"/>
  <c r="BS245" i="2" s="1"/>
  <c r="AX243" i="3" s="1"/>
  <c r="BT245" i="2"/>
  <c r="BU245" i="2" s="1"/>
  <c r="AY243" i="3" s="1"/>
  <c r="BV245" i="2"/>
  <c r="BW245" i="2" s="1"/>
  <c r="AZ243" i="3" s="1"/>
  <c r="BX245" i="2"/>
  <c r="BY245" i="2" s="1"/>
  <c r="BA243" i="3" s="1"/>
  <c r="BZ245" i="2"/>
  <c r="CA245" i="2" s="1"/>
  <c r="BB243" i="3" s="1"/>
  <c r="BC243" i="3" s="1"/>
  <c r="CB245" i="2"/>
  <c r="CC245" i="2" s="1"/>
  <c r="BE243" i="3" s="1"/>
  <c r="BR246" i="2"/>
  <c r="BS246" i="2" s="1"/>
  <c r="AX244" i="3" s="1"/>
  <c r="BT246" i="2"/>
  <c r="BU246" i="2" s="1"/>
  <c r="AY244" i="3" s="1"/>
  <c r="BV246" i="2"/>
  <c r="BW246" i="2" s="1"/>
  <c r="AZ244" i="3" s="1"/>
  <c r="BX246" i="2"/>
  <c r="BY246" i="2" s="1"/>
  <c r="BA244" i="3" s="1"/>
  <c r="BZ246" i="2"/>
  <c r="CA246" i="2" s="1"/>
  <c r="BC244" i="3" s="1"/>
  <c r="CB246" i="2"/>
  <c r="CC246" i="2" s="1"/>
  <c r="BE244" i="3" s="1"/>
  <c r="BR247" i="2"/>
  <c r="BS247" i="2" s="1"/>
  <c r="AX245" i="3" s="1"/>
  <c r="BT247" i="2"/>
  <c r="BU247" i="2" s="1"/>
  <c r="AY245" i="3" s="1"/>
  <c r="BV247" i="2"/>
  <c r="BW247" i="2" s="1"/>
  <c r="AZ245" i="3" s="1"/>
  <c r="BX247" i="2"/>
  <c r="BY247" i="2" s="1"/>
  <c r="BA245" i="3" s="1"/>
  <c r="BZ247" i="2"/>
  <c r="CA247" i="2" s="1"/>
  <c r="BB245" i="3" s="1"/>
  <c r="BC245" i="3" s="1"/>
  <c r="CB247" i="2"/>
  <c r="CC247" i="2" s="1"/>
  <c r="BE245" i="3" s="1"/>
  <c r="BR248" i="2"/>
  <c r="BS248" i="2" s="1"/>
  <c r="AX246" i="3" s="1"/>
  <c r="BT248" i="2"/>
  <c r="BU248" i="2" s="1"/>
  <c r="AY246" i="3" s="1"/>
  <c r="BV248" i="2"/>
  <c r="BW248" i="2" s="1"/>
  <c r="AZ246" i="3" s="1"/>
  <c r="BX248" i="2"/>
  <c r="BY248" i="2" s="1"/>
  <c r="BA246" i="3" s="1"/>
  <c r="BZ248" i="2"/>
  <c r="CA248" i="2" s="1"/>
  <c r="BB246" i="3" s="1"/>
  <c r="BC246" i="3" s="1"/>
  <c r="CB248" i="2"/>
  <c r="CC248" i="2" s="1"/>
  <c r="BE246" i="3" s="1"/>
  <c r="BR249" i="2"/>
  <c r="BS249" i="2" s="1"/>
  <c r="AX247" i="3" s="1"/>
  <c r="BT249" i="2"/>
  <c r="BU249" i="2" s="1"/>
  <c r="AY247" i="3" s="1"/>
  <c r="BV249" i="2"/>
  <c r="BW249" i="2" s="1"/>
  <c r="AZ247" i="3" s="1"/>
  <c r="BX249" i="2"/>
  <c r="BY249" i="2" s="1"/>
  <c r="BA247" i="3" s="1"/>
  <c r="BZ249" i="2"/>
  <c r="CA249" i="2" s="1"/>
  <c r="BB247" i="3" s="1"/>
  <c r="BC247" i="3" s="1"/>
  <c r="CB249" i="2"/>
  <c r="CC249" i="2" s="1"/>
  <c r="BE247" i="3" s="1"/>
  <c r="BR250" i="2"/>
  <c r="BS250" i="2" s="1"/>
  <c r="AX248" i="3" s="1"/>
  <c r="BT250" i="2"/>
  <c r="BU250" i="2" s="1"/>
  <c r="AY248" i="3" s="1"/>
  <c r="BV250" i="2"/>
  <c r="BW250" i="2" s="1"/>
  <c r="AZ248" i="3" s="1"/>
  <c r="BX250" i="2"/>
  <c r="BY250" i="2" s="1"/>
  <c r="BA248" i="3" s="1"/>
  <c r="BZ250" i="2"/>
  <c r="CA250" i="2" s="1"/>
  <c r="BB248" i="3" s="1"/>
  <c r="BC248" i="3" s="1"/>
  <c r="CB250" i="2"/>
  <c r="CC250" i="2" s="1"/>
  <c r="BE248" i="3" s="1"/>
  <c r="BR251" i="2"/>
  <c r="BS251" i="2" s="1"/>
  <c r="AX249" i="3" s="1"/>
  <c r="BT251" i="2"/>
  <c r="BU251" i="2" s="1"/>
  <c r="AY249" i="3" s="1"/>
  <c r="BV251" i="2"/>
  <c r="BW251" i="2" s="1"/>
  <c r="AZ249" i="3" s="1"/>
  <c r="BX251" i="2"/>
  <c r="BY251" i="2" s="1"/>
  <c r="BA249" i="3" s="1"/>
  <c r="BZ251" i="2"/>
  <c r="CA251" i="2" s="1"/>
  <c r="BB249" i="3" s="1"/>
  <c r="BC249" i="3" s="1"/>
  <c r="CB251" i="2"/>
  <c r="CC251" i="2" s="1"/>
  <c r="BE249" i="3" s="1"/>
  <c r="BR252" i="2"/>
  <c r="BS252" i="2" s="1"/>
  <c r="AX250" i="3" s="1"/>
  <c r="BT252" i="2"/>
  <c r="BU252" i="2" s="1"/>
  <c r="AY250" i="3" s="1"/>
  <c r="BV252" i="2"/>
  <c r="BW252" i="2" s="1"/>
  <c r="AZ250" i="3" s="1"/>
  <c r="BX252" i="2"/>
  <c r="BY252" i="2" s="1"/>
  <c r="BA250" i="3" s="1"/>
  <c r="BZ252" i="2"/>
  <c r="CA252" i="2" s="1"/>
  <c r="BB250" i="3" s="1"/>
  <c r="BC250" i="3" s="1"/>
  <c r="CB252" i="2"/>
  <c r="CC252" i="2" s="1"/>
  <c r="BE250" i="3" s="1"/>
  <c r="BR253" i="2"/>
  <c r="BS253" i="2" s="1"/>
  <c r="AX251" i="3" s="1"/>
  <c r="BT253" i="2"/>
  <c r="BU253" i="2" s="1"/>
  <c r="AY251" i="3" s="1"/>
  <c r="BV253" i="2"/>
  <c r="BW253" i="2" s="1"/>
  <c r="AZ251" i="3" s="1"/>
  <c r="BX253" i="2"/>
  <c r="BY253" i="2" s="1"/>
  <c r="BA251" i="3" s="1"/>
  <c r="BZ253" i="2"/>
  <c r="CA253" i="2" s="1"/>
  <c r="BB251" i="3" s="1"/>
  <c r="BC251" i="3" s="1"/>
  <c r="CB253" i="2"/>
  <c r="CC253" i="2" s="1"/>
  <c r="BE251" i="3" s="1"/>
  <c r="BR254" i="2"/>
  <c r="BS254" i="2" s="1"/>
  <c r="AX252" i="3" s="1"/>
  <c r="BT254" i="2"/>
  <c r="BU254" i="2" s="1"/>
  <c r="AY252" i="3" s="1"/>
  <c r="BV254" i="2"/>
  <c r="BW254" i="2" s="1"/>
  <c r="AZ252" i="3" s="1"/>
  <c r="BX254" i="2"/>
  <c r="BY254" i="2" s="1"/>
  <c r="BA252" i="3" s="1"/>
  <c r="BZ254" i="2"/>
  <c r="CA254" i="2" s="1"/>
  <c r="BB252" i="3" s="1"/>
  <c r="BC252" i="3" s="1"/>
  <c r="CB254" i="2"/>
  <c r="CC254" i="2" s="1"/>
  <c r="BE252" i="3" s="1"/>
  <c r="BR255" i="2"/>
  <c r="BS255" i="2" s="1"/>
  <c r="AX253" i="3" s="1"/>
  <c r="BT255" i="2"/>
  <c r="BU255" i="2" s="1"/>
  <c r="AY253" i="3" s="1"/>
  <c r="BV255" i="2"/>
  <c r="BW255" i="2" s="1"/>
  <c r="AZ253" i="3" s="1"/>
  <c r="BX255" i="2"/>
  <c r="BY255" i="2" s="1"/>
  <c r="BA253" i="3" s="1"/>
  <c r="BZ255" i="2"/>
  <c r="CA255" i="2" s="1"/>
  <c r="BB253" i="3" s="1"/>
  <c r="BC253" i="3" s="1"/>
  <c r="CB255" i="2"/>
  <c r="CC255" i="2" s="1"/>
  <c r="BE253" i="3" s="1"/>
  <c r="BR256" i="2"/>
  <c r="BS256" i="2" s="1"/>
  <c r="AX254" i="3" s="1"/>
  <c r="BT256" i="2"/>
  <c r="BU256" i="2" s="1"/>
  <c r="AY254" i="3" s="1"/>
  <c r="BV256" i="2"/>
  <c r="BW256" i="2" s="1"/>
  <c r="AZ254" i="3" s="1"/>
  <c r="BX256" i="2"/>
  <c r="BY256" i="2" s="1"/>
  <c r="BA254" i="3" s="1"/>
  <c r="BZ256" i="2"/>
  <c r="CA256" i="2" s="1"/>
  <c r="BB254" i="3" s="1"/>
  <c r="BC254" i="3" s="1"/>
  <c r="CB256" i="2"/>
  <c r="CC256" i="2" s="1"/>
  <c r="BE254" i="3" s="1"/>
  <c r="BR257" i="2"/>
  <c r="BS257" i="2" s="1"/>
  <c r="AX255" i="3" s="1"/>
  <c r="BT257" i="2"/>
  <c r="BU257" i="2" s="1"/>
  <c r="AY255" i="3" s="1"/>
  <c r="BV257" i="2"/>
  <c r="BW257" i="2" s="1"/>
  <c r="AZ255" i="3" s="1"/>
  <c r="BX257" i="2"/>
  <c r="BY257" i="2" s="1"/>
  <c r="BA255" i="3" s="1"/>
  <c r="BZ257" i="2"/>
  <c r="CA257" i="2" s="1"/>
  <c r="CB257" i="2"/>
  <c r="CC257" i="2" s="1"/>
  <c r="BE255" i="3" s="1"/>
  <c r="BR258" i="2"/>
  <c r="BS258" i="2" s="1"/>
  <c r="AX256" i="3" s="1"/>
  <c r="BT258" i="2"/>
  <c r="BU258" i="2" s="1"/>
  <c r="AY256" i="3" s="1"/>
  <c r="BV258" i="2"/>
  <c r="BW258" i="2" s="1"/>
  <c r="AZ256" i="3" s="1"/>
  <c r="BX258" i="2"/>
  <c r="BY258" i="2" s="1"/>
  <c r="BA256" i="3" s="1"/>
  <c r="BZ258" i="2"/>
  <c r="CA258" i="2" s="1"/>
  <c r="BB256" i="3" s="1"/>
  <c r="BC256" i="3" s="1"/>
  <c r="CB258" i="2"/>
  <c r="CC258" i="2" s="1"/>
  <c r="BE256" i="3" s="1"/>
  <c r="BR259" i="2"/>
  <c r="BS259" i="2" s="1"/>
  <c r="AX257" i="3" s="1"/>
  <c r="BT259" i="2"/>
  <c r="BU259" i="2" s="1"/>
  <c r="AY257" i="3" s="1"/>
  <c r="BV259" i="2"/>
  <c r="BW259" i="2" s="1"/>
  <c r="AZ257" i="3" s="1"/>
  <c r="BX259" i="2"/>
  <c r="BY259" i="2" s="1"/>
  <c r="BA257" i="3" s="1"/>
  <c r="BZ259" i="2"/>
  <c r="CA259" i="2" s="1"/>
  <c r="BB257" i="3" s="1"/>
  <c r="CB259" i="2"/>
  <c r="CC259" i="2" s="1"/>
  <c r="BE257" i="3" s="1"/>
  <c r="BR260" i="2"/>
  <c r="BS260" i="2" s="1"/>
  <c r="AX258" i="3" s="1"/>
  <c r="BT260" i="2"/>
  <c r="BU260" i="2" s="1"/>
  <c r="AY258" i="3" s="1"/>
  <c r="BV260" i="2"/>
  <c r="BW260" i="2" s="1"/>
  <c r="AZ258" i="3" s="1"/>
  <c r="BX260" i="2"/>
  <c r="BY260" i="2" s="1"/>
  <c r="BA258" i="3" s="1"/>
  <c r="BZ260" i="2"/>
  <c r="CA260" i="2" s="1"/>
  <c r="BB258" i="3" s="1"/>
  <c r="BC258" i="3" s="1"/>
  <c r="CB260" i="2"/>
  <c r="CC260" i="2" s="1"/>
  <c r="BE258" i="3" s="1"/>
  <c r="BR261" i="2"/>
  <c r="BS261" i="2" s="1"/>
  <c r="AX259" i="3" s="1"/>
  <c r="BT261" i="2"/>
  <c r="BU261" i="2" s="1"/>
  <c r="AY259" i="3" s="1"/>
  <c r="BV261" i="2"/>
  <c r="BW261" i="2" s="1"/>
  <c r="AZ259" i="3" s="1"/>
  <c r="BX261" i="2"/>
  <c r="BY261" i="2" s="1"/>
  <c r="BA259" i="3" s="1"/>
  <c r="BZ261" i="2"/>
  <c r="CA261" i="2" s="1"/>
  <c r="BB259" i="3" s="1"/>
  <c r="BC259" i="3" s="1"/>
  <c r="CB261" i="2"/>
  <c r="CC261" i="2" s="1"/>
  <c r="BE259" i="3" s="1"/>
  <c r="BR262" i="2"/>
  <c r="BS262" i="2" s="1"/>
  <c r="AX260" i="3" s="1"/>
  <c r="BT262" i="2"/>
  <c r="BU262" i="2" s="1"/>
  <c r="AY260" i="3" s="1"/>
  <c r="BV262" i="2"/>
  <c r="BW262" i="2" s="1"/>
  <c r="AZ260" i="3" s="1"/>
  <c r="BX262" i="2"/>
  <c r="BY262" i="2" s="1"/>
  <c r="BA260" i="3" s="1"/>
  <c r="BZ262" i="2"/>
  <c r="CA262" i="2" s="1"/>
  <c r="BB260" i="3" s="1"/>
  <c r="BC260" i="3" s="1"/>
  <c r="CB262" i="2"/>
  <c r="CC262" i="2" s="1"/>
  <c r="BE260" i="3" s="1"/>
  <c r="BR263" i="2"/>
  <c r="BS263" i="2" s="1"/>
  <c r="AX261" i="3" s="1"/>
  <c r="BT263" i="2"/>
  <c r="BU263" i="2" s="1"/>
  <c r="AY261" i="3" s="1"/>
  <c r="BV263" i="2"/>
  <c r="BW263" i="2" s="1"/>
  <c r="AZ261" i="3" s="1"/>
  <c r="BX263" i="2"/>
  <c r="BY263" i="2" s="1"/>
  <c r="BA261" i="3" s="1"/>
  <c r="BZ263" i="2"/>
  <c r="CA263" i="2" s="1"/>
  <c r="BB261" i="3" s="1"/>
  <c r="BC261" i="3" s="1"/>
  <c r="CB263" i="2"/>
  <c r="CC263" i="2" s="1"/>
  <c r="BE261" i="3" s="1"/>
  <c r="BR264" i="2"/>
  <c r="BS264" i="2" s="1"/>
  <c r="AX262" i="3" s="1"/>
  <c r="BT264" i="2"/>
  <c r="BU264" i="2" s="1"/>
  <c r="AY262" i="3" s="1"/>
  <c r="BV264" i="2"/>
  <c r="BW264" i="2" s="1"/>
  <c r="AZ262" i="3" s="1"/>
  <c r="BX264" i="2"/>
  <c r="BY264" i="2" s="1"/>
  <c r="BA262" i="3" s="1"/>
  <c r="BZ264" i="2"/>
  <c r="CA264" i="2" s="1"/>
  <c r="BB262" i="3" s="1"/>
  <c r="BC262" i="3" s="1"/>
  <c r="CB264" i="2"/>
  <c r="CC264" i="2" s="1"/>
  <c r="BE262" i="3" s="1"/>
  <c r="BR265" i="2"/>
  <c r="BS265" i="2" s="1"/>
  <c r="AX263" i="3" s="1"/>
  <c r="BT265" i="2"/>
  <c r="BU265" i="2" s="1"/>
  <c r="AY263" i="3" s="1"/>
  <c r="BV265" i="2"/>
  <c r="BW265" i="2" s="1"/>
  <c r="AZ263" i="3" s="1"/>
  <c r="BX265" i="2"/>
  <c r="BY265" i="2" s="1"/>
  <c r="BA263" i="3" s="1"/>
  <c r="BZ265" i="2"/>
  <c r="CA265" i="2" s="1"/>
  <c r="BB263" i="3" s="1"/>
  <c r="BC263" i="3" s="1"/>
  <c r="CB265" i="2"/>
  <c r="CC265" i="2" s="1"/>
  <c r="BE263" i="3" s="1"/>
  <c r="BR266" i="2"/>
  <c r="BS266" i="2" s="1"/>
  <c r="AX265" i="3" s="1"/>
  <c r="BT266" i="2"/>
  <c r="BU266" i="2" s="1"/>
  <c r="AY265" i="3" s="1"/>
  <c r="BV266" i="2"/>
  <c r="BW266" i="2" s="1"/>
  <c r="AZ265" i="3" s="1"/>
  <c r="BX266" i="2"/>
  <c r="BY266" i="2" s="1"/>
  <c r="BA265" i="3" s="1"/>
  <c r="BZ266" i="2"/>
  <c r="CA266" i="2" s="1"/>
  <c r="BB265" i="3" s="1"/>
  <c r="BC265" i="3" s="1"/>
  <c r="CB266" i="2"/>
  <c r="CC266" i="2" s="1"/>
  <c r="BE265" i="3" s="1"/>
  <c r="BR267" i="2"/>
  <c r="BS267" i="2" s="1"/>
  <c r="AX266" i="3" s="1"/>
  <c r="BT267" i="2"/>
  <c r="BU267" i="2" s="1"/>
  <c r="AY266" i="3" s="1"/>
  <c r="BV267" i="2"/>
  <c r="BW267" i="2" s="1"/>
  <c r="AZ266" i="3" s="1"/>
  <c r="BX267" i="2"/>
  <c r="BY267" i="2" s="1"/>
  <c r="BA266" i="3" s="1"/>
  <c r="BZ267" i="2"/>
  <c r="CA267" i="2" s="1"/>
  <c r="BB266" i="3" s="1"/>
  <c r="BC266" i="3" s="1"/>
  <c r="CB267" i="2"/>
  <c r="CC267" i="2" s="1"/>
  <c r="BE266" i="3" s="1"/>
  <c r="BR268" i="2"/>
  <c r="BS268" i="2" s="1"/>
  <c r="AX264" i="3" s="1"/>
  <c r="BT268" i="2"/>
  <c r="BU268" i="2" s="1"/>
  <c r="AY264" i="3" s="1"/>
  <c r="BV268" i="2"/>
  <c r="BW268" i="2" s="1"/>
  <c r="AZ264" i="3" s="1"/>
  <c r="BX268" i="2"/>
  <c r="BY268" i="2" s="1"/>
  <c r="BA264" i="3" s="1"/>
  <c r="BZ268" i="2"/>
  <c r="CA268" i="2" s="1"/>
  <c r="BB264" i="3" s="1"/>
  <c r="BC264" i="3" s="1"/>
  <c r="CB268" i="2"/>
  <c r="CC268" i="2" s="1"/>
  <c r="BE264" i="3" s="1"/>
  <c r="BR269" i="2"/>
  <c r="BS269" i="2" s="1"/>
  <c r="AX267" i="3" s="1"/>
  <c r="BT269" i="2"/>
  <c r="BU269" i="2" s="1"/>
  <c r="AY267" i="3" s="1"/>
  <c r="BV269" i="2"/>
  <c r="BW269" i="2" s="1"/>
  <c r="AZ267" i="3" s="1"/>
  <c r="BX269" i="2"/>
  <c r="BY269" i="2" s="1"/>
  <c r="BA267" i="3" s="1"/>
  <c r="BZ269" i="2"/>
  <c r="CA269" i="2" s="1"/>
  <c r="BB267" i="3" s="1"/>
  <c r="BC267" i="3" s="1"/>
  <c r="CB269" i="2"/>
  <c r="CC269" i="2" s="1"/>
  <c r="BE267" i="3" s="1"/>
  <c r="BR270" i="2"/>
  <c r="BS270" i="2" s="1"/>
  <c r="BT270" i="2"/>
  <c r="BU270" i="2" s="1"/>
  <c r="BV270" i="2"/>
  <c r="BW270" i="2" s="1"/>
  <c r="BX270" i="2"/>
  <c r="BY270" i="2" s="1"/>
  <c r="BZ270" i="2"/>
  <c r="CA270" i="2" s="1"/>
  <c r="CB270" i="2"/>
  <c r="CC270" i="2" s="1"/>
  <c r="BR271" i="2"/>
  <c r="BS271" i="2" s="1"/>
  <c r="AX268" i="3" s="1"/>
  <c r="BT271" i="2"/>
  <c r="BU271" i="2" s="1"/>
  <c r="AY268" i="3" s="1"/>
  <c r="BV271" i="2"/>
  <c r="BW271" i="2" s="1"/>
  <c r="AZ268" i="3" s="1"/>
  <c r="BX271" i="2"/>
  <c r="BY271" i="2" s="1"/>
  <c r="BA268" i="3" s="1"/>
  <c r="BZ271" i="2"/>
  <c r="CA271" i="2" s="1"/>
  <c r="BB268" i="3" s="1"/>
  <c r="BC268" i="3" s="1"/>
  <c r="CB271" i="2"/>
  <c r="CC271" i="2" s="1"/>
  <c r="BE268" i="3" s="1"/>
  <c r="BR272" i="2"/>
  <c r="BS272" i="2" s="1"/>
  <c r="AX269" i="3" s="1"/>
  <c r="BT272" i="2"/>
  <c r="BU272" i="2" s="1"/>
  <c r="AY269" i="3" s="1"/>
  <c r="BV272" i="2"/>
  <c r="BW272" i="2" s="1"/>
  <c r="AZ269" i="3" s="1"/>
  <c r="BX272" i="2"/>
  <c r="BY272" i="2" s="1"/>
  <c r="BA269" i="3" s="1"/>
  <c r="BZ272" i="2"/>
  <c r="CA272" i="2" s="1"/>
  <c r="BB269" i="3" s="1"/>
  <c r="BC269" i="3" s="1"/>
  <c r="CB272" i="2"/>
  <c r="CC272" i="2" s="1"/>
  <c r="BE269" i="3" s="1"/>
  <c r="BR273" i="2"/>
  <c r="BS273" i="2" s="1"/>
  <c r="AX270" i="3" s="1"/>
  <c r="BT273" i="2"/>
  <c r="BU273" i="2" s="1"/>
  <c r="AY270" i="3" s="1"/>
  <c r="BV273" i="2"/>
  <c r="BW273" i="2" s="1"/>
  <c r="AZ270" i="3" s="1"/>
  <c r="BX273" i="2"/>
  <c r="BY273" i="2" s="1"/>
  <c r="BA270" i="3" s="1"/>
  <c r="BZ273" i="2"/>
  <c r="CA273" i="2" s="1"/>
  <c r="BB270" i="3" s="1"/>
  <c r="BC270" i="3" s="1"/>
  <c r="CB273" i="2"/>
  <c r="CC273" i="2" s="1"/>
  <c r="BE270" i="3" s="1"/>
  <c r="BR274" i="2"/>
  <c r="BS274" i="2" s="1"/>
  <c r="AX271" i="3" s="1"/>
  <c r="BT274" i="2"/>
  <c r="BU274" i="2" s="1"/>
  <c r="AY271" i="3" s="1"/>
  <c r="BV274" i="2"/>
  <c r="BW274" i="2" s="1"/>
  <c r="AZ271" i="3" s="1"/>
  <c r="BX274" i="2"/>
  <c r="BY274" i="2" s="1"/>
  <c r="BA271" i="3" s="1"/>
  <c r="BZ274" i="2"/>
  <c r="CA274" i="2" s="1"/>
  <c r="BB271" i="3" s="1"/>
  <c r="BC271" i="3" s="1"/>
  <c r="CB274" i="2"/>
  <c r="CC274" i="2" s="1"/>
  <c r="BE271" i="3" s="1"/>
  <c r="BR275" i="2"/>
  <c r="BS275" i="2" s="1"/>
  <c r="AX272" i="3" s="1"/>
  <c r="BT275" i="2"/>
  <c r="BU275" i="2" s="1"/>
  <c r="AY272" i="3" s="1"/>
  <c r="BV275" i="2"/>
  <c r="BW275" i="2" s="1"/>
  <c r="AZ272" i="3" s="1"/>
  <c r="BX275" i="2"/>
  <c r="BY275" i="2" s="1"/>
  <c r="BA272" i="3" s="1"/>
  <c r="BZ275" i="2"/>
  <c r="CA275" i="2" s="1"/>
  <c r="BB272" i="3" s="1"/>
  <c r="BC272" i="3" s="1"/>
  <c r="CB275" i="2"/>
  <c r="CC275" i="2" s="1"/>
  <c r="BE272" i="3" s="1"/>
  <c r="BR276" i="2"/>
  <c r="BS276" i="2" s="1"/>
  <c r="AX273" i="3" s="1"/>
  <c r="BT276" i="2"/>
  <c r="BU276" i="2" s="1"/>
  <c r="AY273" i="3" s="1"/>
  <c r="BV276" i="2"/>
  <c r="BW276" i="2" s="1"/>
  <c r="AZ273" i="3" s="1"/>
  <c r="BX276" i="2"/>
  <c r="BY276" i="2" s="1"/>
  <c r="BA273" i="3" s="1"/>
  <c r="BZ276" i="2"/>
  <c r="CA276" i="2" s="1"/>
  <c r="BB273" i="3" s="1"/>
  <c r="BC273" i="3" s="1"/>
  <c r="CB276" i="2"/>
  <c r="CC276" i="2" s="1"/>
  <c r="BE273" i="3" s="1"/>
  <c r="BR277" i="2"/>
  <c r="BS277" i="2" s="1"/>
  <c r="AX274" i="3" s="1"/>
  <c r="BT277" i="2"/>
  <c r="BU277" i="2" s="1"/>
  <c r="AY274" i="3" s="1"/>
  <c r="BV277" i="2"/>
  <c r="BW277" i="2" s="1"/>
  <c r="AZ274" i="3" s="1"/>
  <c r="BX277" i="2"/>
  <c r="BY277" i="2" s="1"/>
  <c r="BA274" i="3" s="1"/>
  <c r="BZ277" i="2"/>
  <c r="CA277" i="2" s="1"/>
  <c r="BB274" i="3" s="1"/>
  <c r="BC274" i="3" s="1"/>
  <c r="CB277" i="2"/>
  <c r="CC277" i="2" s="1"/>
  <c r="BE274" i="3" s="1"/>
  <c r="BR278" i="2"/>
  <c r="BS278" i="2" s="1"/>
  <c r="AX275" i="3" s="1"/>
  <c r="BT278" i="2"/>
  <c r="BU278" i="2" s="1"/>
  <c r="AY275" i="3" s="1"/>
  <c r="BV278" i="2"/>
  <c r="BW278" i="2" s="1"/>
  <c r="AZ275" i="3" s="1"/>
  <c r="BX278" i="2"/>
  <c r="BY278" i="2" s="1"/>
  <c r="BA275" i="3" s="1"/>
  <c r="BZ278" i="2"/>
  <c r="CA278" i="2" s="1"/>
  <c r="BB275" i="3" s="1"/>
  <c r="BC275" i="3" s="1"/>
  <c r="CB278" i="2"/>
  <c r="CC278" i="2" s="1"/>
  <c r="BE275" i="3" s="1"/>
  <c r="BR279" i="2"/>
  <c r="BS279" i="2" s="1"/>
  <c r="AX276" i="3" s="1"/>
  <c r="BT279" i="2"/>
  <c r="BU279" i="2" s="1"/>
  <c r="AY276" i="3" s="1"/>
  <c r="BV279" i="2"/>
  <c r="BW279" i="2" s="1"/>
  <c r="AZ276" i="3" s="1"/>
  <c r="BX279" i="2"/>
  <c r="BY279" i="2" s="1"/>
  <c r="BA276" i="3" s="1"/>
  <c r="BZ279" i="2"/>
  <c r="CA279" i="2" s="1"/>
  <c r="BB276" i="3" s="1"/>
  <c r="CB279" i="2"/>
  <c r="CC279" i="2" s="1"/>
  <c r="BE276" i="3" s="1"/>
  <c r="BR280" i="2"/>
  <c r="BS280" i="2" s="1"/>
  <c r="AX277" i="3" s="1"/>
  <c r="BT280" i="2"/>
  <c r="BU280" i="2" s="1"/>
  <c r="AY277" i="3" s="1"/>
  <c r="BV280" i="2"/>
  <c r="BW280" i="2" s="1"/>
  <c r="AZ277" i="3" s="1"/>
  <c r="BX280" i="2"/>
  <c r="BY280" i="2" s="1"/>
  <c r="BA277" i="3" s="1"/>
  <c r="BZ280" i="2"/>
  <c r="CA280" i="2" s="1"/>
  <c r="BB277" i="3" s="1"/>
  <c r="BC277" i="3" s="1"/>
  <c r="CB280" i="2"/>
  <c r="CC280" i="2" s="1"/>
  <c r="BE277" i="3" s="1"/>
  <c r="BR281" i="2"/>
  <c r="BS281" i="2" s="1"/>
  <c r="AX278" i="3" s="1"/>
  <c r="BT281" i="2"/>
  <c r="BU281" i="2" s="1"/>
  <c r="AY278" i="3" s="1"/>
  <c r="BV281" i="2"/>
  <c r="BW281" i="2" s="1"/>
  <c r="AZ278" i="3" s="1"/>
  <c r="BX281" i="2"/>
  <c r="BY281" i="2" s="1"/>
  <c r="BA278" i="3" s="1"/>
  <c r="BZ281" i="2"/>
  <c r="CA281" i="2" s="1"/>
  <c r="BB278" i="3" s="1"/>
  <c r="BC278" i="3" s="1"/>
  <c r="CB281" i="2"/>
  <c r="CC281" i="2" s="1"/>
  <c r="BE278" i="3" s="1"/>
  <c r="BR282" i="2"/>
  <c r="BS282" i="2" s="1"/>
  <c r="AX280" i="3" s="1"/>
  <c r="BT282" i="2"/>
  <c r="BU282" i="2" s="1"/>
  <c r="AY280" i="3" s="1"/>
  <c r="BV282" i="2"/>
  <c r="BW282" i="2" s="1"/>
  <c r="AZ280" i="3" s="1"/>
  <c r="BX282" i="2"/>
  <c r="BY282" i="2" s="1"/>
  <c r="BA280" i="3" s="1"/>
  <c r="BZ282" i="2"/>
  <c r="CA282" i="2" s="1"/>
  <c r="BB280" i="3" s="1"/>
  <c r="BC280" i="3" s="1"/>
  <c r="CB282" i="2"/>
  <c r="CC282" i="2" s="1"/>
  <c r="BE280" i="3" s="1"/>
  <c r="BR283" i="2"/>
  <c r="BS283" i="2" s="1"/>
  <c r="AX282" i="3" s="1"/>
  <c r="BT283" i="2"/>
  <c r="BU283" i="2" s="1"/>
  <c r="AY282" i="3" s="1"/>
  <c r="BV283" i="2"/>
  <c r="BW283" i="2" s="1"/>
  <c r="AZ282" i="3" s="1"/>
  <c r="BX283" i="2"/>
  <c r="BY283" i="2" s="1"/>
  <c r="BA282" i="3" s="1"/>
  <c r="BZ283" i="2"/>
  <c r="CA283" i="2" s="1"/>
  <c r="BB282" i="3" s="1"/>
  <c r="BC282" i="3" s="1"/>
  <c r="CB283" i="2"/>
  <c r="CC283" i="2" s="1"/>
  <c r="BE282" i="3" s="1"/>
  <c r="BR284" i="2"/>
  <c r="BS284" i="2" s="1"/>
  <c r="AX281" i="3" s="1"/>
  <c r="BT284" i="2"/>
  <c r="BU284" i="2" s="1"/>
  <c r="AY281" i="3" s="1"/>
  <c r="BV284" i="2"/>
  <c r="BW284" i="2" s="1"/>
  <c r="AZ281" i="3" s="1"/>
  <c r="BX284" i="2"/>
  <c r="BY284" i="2" s="1"/>
  <c r="BA281" i="3" s="1"/>
  <c r="BZ284" i="2"/>
  <c r="CA284" i="2" s="1"/>
  <c r="BB281" i="3" s="1"/>
  <c r="BC281" i="3" s="1"/>
  <c r="CB284" i="2"/>
  <c r="CC284" i="2" s="1"/>
  <c r="BE281" i="3" s="1"/>
  <c r="BR285" i="2"/>
  <c r="BS285" i="2" s="1"/>
  <c r="AX279" i="3" s="1"/>
  <c r="BT285" i="2"/>
  <c r="BU285" i="2" s="1"/>
  <c r="AY279" i="3" s="1"/>
  <c r="BV285" i="2"/>
  <c r="BW285" i="2" s="1"/>
  <c r="AZ279" i="3" s="1"/>
  <c r="BX285" i="2"/>
  <c r="BY285" i="2" s="1"/>
  <c r="BA279" i="3" s="1"/>
  <c r="BZ285" i="2"/>
  <c r="CA285" i="2" s="1"/>
  <c r="BB279" i="3" s="1"/>
  <c r="BC279" i="3" s="1"/>
  <c r="CB285" i="2"/>
  <c r="CC285" i="2" s="1"/>
  <c r="BE279" i="3" s="1"/>
  <c r="BR286" i="2"/>
  <c r="BS286" i="2" s="1"/>
  <c r="AX283" i="3" s="1"/>
  <c r="BT286" i="2"/>
  <c r="BU286" i="2" s="1"/>
  <c r="AY283" i="3" s="1"/>
  <c r="BV286" i="2"/>
  <c r="BW286" i="2" s="1"/>
  <c r="AZ283" i="3" s="1"/>
  <c r="BX286" i="2"/>
  <c r="BY286" i="2" s="1"/>
  <c r="BA283" i="3" s="1"/>
  <c r="BZ286" i="2"/>
  <c r="CA286" i="2" s="1"/>
  <c r="BB283" i="3" s="1"/>
  <c r="BC283" i="3" s="1"/>
  <c r="CB286" i="2"/>
  <c r="CC286" i="2" s="1"/>
  <c r="BE283" i="3" s="1"/>
  <c r="BR287" i="2"/>
  <c r="BS287" i="2" s="1"/>
  <c r="AX284" i="3" s="1"/>
  <c r="BT287" i="2"/>
  <c r="BU287" i="2" s="1"/>
  <c r="AY284" i="3" s="1"/>
  <c r="BV287" i="2"/>
  <c r="BW287" i="2" s="1"/>
  <c r="AZ284" i="3" s="1"/>
  <c r="BX287" i="2"/>
  <c r="BY287" i="2" s="1"/>
  <c r="BA284" i="3" s="1"/>
  <c r="BZ287" i="2"/>
  <c r="CA287" i="2" s="1"/>
  <c r="BB284" i="3" s="1"/>
  <c r="BC284" i="3" s="1"/>
  <c r="CB287" i="2"/>
  <c r="CC287" i="2" s="1"/>
  <c r="BE284" i="3" s="1"/>
  <c r="BR288" i="2"/>
  <c r="BS288" i="2" s="1"/>
  <c r="AX285" i="3" s="1"/>
  <c r="BT288" i="2"/>
  <c r="BU288" i="2" s="1"/>
  <c r="AY285" i="3" s="1"/>
  <c r="BV288" i="2"/>
  <c r="BW288" i="2" s="1"/>
  <c r="AZ285" i="3" s="1"/>
  <c r="BX288" i="2"/>
  <c r="BY288" i="2" s="1"/>
  <c r="BA285" i="3" s="1"/>
  <c r="BZ288" i="2"/>
  <c r="CA288" i="2" s="1"/>
  <c r="BB285" i="3" s="1"/>
  <c r="BC285" i="3" s="1"/>
  <c r="CB288" i="2"/>
  <c r="CC288" i="2" s="1"/>
  <c r="BE285" i="3" s="1"/>
  <c r="BR289" i="2"/>
  <c r="BS289" i="2" s="1"/>
  <c r="AX286" i="3" s="1"/>
  <c r="BT289" i="2"/>
  <c r="BU289" i="2" s="1"/>
  <c r="AY286" i="3" s="1"/>
  <c r="BV289" i="2"/>
  <c r="BW289" i="2" s="1"/>
  <c r="AZ286" i="3" s="1"/>
  <c r="BX289" i="2"/>
  <c r="BY289" i="2" s="1"/>
  <c r="BA286" i="3" s="1"/>
  <c r="BZ289" i="2"/>
  <c r="CA289" i="2" s="1"/>
  <c r="BB286" i="3" s="1"/>
  <c r="BC286" i="3" s="1"/>
  <c r="CB289" i="2"/>
  <c r="CC289" i="2" s="1"/>
  <c r="BE286" i="3" s="1"/>
  <c r="BR290" i="2"/>
  <c r="BS290" i="2" s="1"/>
  <c r="AX287" i="3" s="1"/>
  <c r="BT290" i="2"/>
  <c r="BU290" i="2" s="1"/>
  <c r="AY287" i="3" s="1"/>
  <c r="BV290" i="2"/>
  <c r="BW290" i="2" s="1"/>
  <c r="AZ287" i="3" s="1"/>
  <c r="BX290" i="2"/>
  <c r="BY290" i="2" s="1"/>
  <c r="BA287" i="3" s="1"/>
  <c r="BZ290" i="2"/>
  <c r="CA290" i="2" s="1"/>
  <c r="BB287" i="3" s="1"/>
  <c r="BC287" i="3" s="1"/>
  <c r="CB290" i="2"/>
  <c r="CC290" i="2" s="1"/>
  <c r="BE287" i="3" s="1"/>
  <c r="BR291" i="2"/>
  <c r="BS291" i="2" s="1"/>
  <c r="AX288" i="3" s="1"/>
  <c r="BT291" i="2"/>
  <c r="BU291" i="2" s="1"/>
  <c r="AY288" i="3" s="1"/>
  <c r="BV291" i="2"/>
  <c r="BW291" i="2" s="1"/>
  <c r="AZ288" i="3" s="1"/>
  <c r="BX291" i="2"/>
  <c r="BY291" i="2" s="1"/>
  <c r="BA288" i="3" s="1"/>
  <c r="BZ291" i="2"/>
  <c r="CA291" i="2" s="1"/>
  <c r="BB288" i="3" s="1"/>
  <c r="BC288" i="3" s="1"/>
  <c r="CB291" i="2"/>
  <c r="CC291" i="2" s="1"/>
  <c r="BE288" i="3" s="1"/>
  <c r="BR292" i="2"/>
  <c r="BS292" i="2" s="1"/>
  <c r="AX289" i="3" s="1"/>
  <c r="BT292" i="2"/>
  <c r="BU292" i="2" s="1"/>
  <c r="AY289" i="3" s="1"/>
  <c r="BV292" i="2"/>
  <c r="BW292" i="2" s="1"/>
  <c r="AZ289" i="3" s="1"/>
  <c r="BX292" i="2"/>
  <c r="BY292" i="2" s="1"/>
  <c r="BA289" i="3" s="1"/>
  <c r="BZ292" i="2"/>
  <c r="CA292" i="2" s="1"/>
  <c r="BB289" i="3" s="1"/>
  <c r="BC289" i="3" s="1"/>
  <c r="CB292" i="2"/>
  <c r="CC292" i="2" s="1"/>
  <c r="BE289" i="3" s="1"/>
  <c r="BR293" i="2"/>
  <c r="BS293" i="2" s="1"/>
  <c r="AX290" i="3" s="1"/>
  <c r="BT293" i="2"/>
  <c r="BU293" i="2" s="1"/>
  <c r="AY290" i="3" s="1"/>
  <c r="BV293" i="2"/>
  <c r="BW293" i="2" s="1"/>
  <c r="AZ290" i="3" s="1"/>
  <c r="BX293" i="2"/>
  <c r="BY293" i="2" s="1"/>
  <c r="BA290" i="3" s="1"/>
  <c r="BZ293" i="2"/>
  <c r="CA293" i="2" s="1"/>
  <c r="BB290" i="3" s="1"/>
  <c r="BC290" i="3" s="1"/>
  <c r="CB293" i="2"/>
  <c r="CC293" i="2" s="1"/>
  <c r="BE290" i="3" s="1"/>
  <c r="BR294" i="2"/>
  <c r="BS294" i="2" s="1"/>
  <c r="AX291" i="3" s="1"/>
  <c r="BT294" i="2"/>
  <c r="BU294" i="2" s="1"/>
  <c r="AY291" i="3" s="1"/>
  <c r="BV294" i="2"/>
  <c r="BW294" i="2" s="1"/>
  <c r="AZ291" i="3" s="1"/>
  <c r="BX294" i="2"/>
  <c r="BY294" i="2" s="1"/>
  <c r="BA291" i="3" s="1"/>
  <c r="BZ294" i="2"/>
  <c r="CA294" i="2" s="1"/>
  <c r="BB291" i="3" s="1"/>
  <c r="BC291" i="3" s="1"/>
  <c r="CB294" i="2"/>
  <c r="CC294" i="2" s="1"/>
  <c r="BE291" i="3" s="1"/>
  <c r="BR295" i="2"/>
  <c r="BS295" i="2" s="1"/>
  <c r="AX292" i="3" s="1"/>
  <c r="BT295" i="2"/>
  <c r="BU295" i="2" s="1"/>
  <c r="AY292" i="3" s="1"/>
  <c r="BV295" i="2"/>
  <c r="BW295" i="2" s="1"/>
  <c r="AZ292" i="3" s="1"/>
  <c r="BX295" i="2"/>
  <c r="BY295" i="2" s="1"/>
  <c r="BA292" i="3" s="1"/>
  <c r="BZ295" i="2"/>
  <c r="CA295" i="2" s="1"/>
  <c r="BB292" i="3" s="1"/>
  <c r="BC292" i="3" s="1"/>
  <c r="CB295" i="2"/>
  <c r="CC295" i="2" s="1"/>
  <c r="BE292" i="3" s="1"/>
  <c r="BR296" i="2"/>
  <c r="BS296" i="2" s="1"/>
  <c r="AX293" i="3" s="1"/>
  <c r="BT296" i="2"/>
  <c r="BU296" i="2" s="1"/>
  <c r="AY293" i="3" s="1"/>
  <c r="BV296" i="2"/>
  <c r="BW296" i="2" s="1"/>
  <c r="AZ293" i="3" s="1"/>
  <c r="BX296" i="2"/>
  <c r="BY296" i="2" s="1"/>
  <c r="BA293" i="3" s="1"/>
  <c r="BZ296" i="2"/>
  <c r="CA296" i="2" s="1"/>
  <c r="BB293" i="3" s="1"/>
  <c r="BC293" i="3" s="1"/>
  <c r="CB296" i="2"/>
  <c r="CC296" i="2" s="1"/>
  <c r="BE293" i="3" s="1"/>
  <c r="BR297" i="2"/>
  <c r="BS297" i="2" s="1"/>
  <c r="AX295" i="3" s="1"/>
  <c r="BT297" i="2"/>
  <c r="BU297" i="2" s="1"/>
  <c r="AY295" i="3" s="1"/>
  <c r="BV297" i="2"/>
  <c r="BW297" i="2" s="1"/>
  <c r="AZ295" i="3" s="1"/>
  <c r="BX297" i="2"/>
  <c r="BY297" i="2" s="1"/>
  <c r="BA295" i="3" s="1"/>
  <c r="BZ297" i="2"/>
  <c r="CA297" i="2" s="1"/>
  <c r="BB295" i="3" s="1"/>
  <c r="BC295" i="3" s="1"/>
  <c r="CB297" i="2"/>
  <c r="CC297" i="2" s="1"/>
  <c r="BE295" i="3" s="1"/>
  <c r="BR298" i="2"/>
  <c r="BS298" i="2" s="1"/>
  <c r="AX294" i="3" s="1"/>
  <c r="BT298" i="2"/>
  <c r="BU298" i="2" s="1"/>
  <c r="AY294" i="3" s="1"/>
  <c r="BV298" i="2"/>
  <c r="BW298" i="2" s="1"/>
  <c r="AZ294" i="3" s="1"/>
  <c r="BX298" i="2"/>
  <c r="BY298" i="2" s="1"/>
  <c r="BA294" i="3" s="1"/>
  <c r="BZ298" i="2"/>
  <c r="CA298" i="2" s="1"/>
  <c r="BB294" i="3" s="1"/>
  <c r="BC294" i="3" s="1"/>
  <c r="CB298" i="2"/>
  <c r="CC298" i="2" s="1"/>
  <c r="BE294" i="3" s="1"/>
  <c r="BR299" i="2"/>
  <c r="BS299" i="2" s="1"/>
  <c r="AX296" i="3" s="1"/>
  <c r="BT299" i="2"/>
  <c r="BU299" i="2" s="1"/>
  <c r="AY296" i="3" s="1"/>
  <c r="BV299" i="2"/>
  <c r="BW299" i="2" s="1"/>
  <c r="AZ296" i="3" s="1"/>
  <c r="BX299" i="2"/>
  <c r="BY299" i="2" s="1"/>
  <c r="BA296" i="3" s="1"/>
  <c r="BZ299" i="2"/>
  <c r="CA299" i="2" s="1"/>
  <c r="BB296" i="3" s="1"/>
  <c r="BC296" i="3" s="1"/>
  <c r="CB299" i="2"/>
  <c r="CC299" i="2" s="1"/>
  <c r="BE296" i="3" s="1"/>
  <c r="BR300" i="2"/>
  <c r="BS300" i="2" s="1"/>
  <c r="AX297" i="3" s="1"/>
  <c r="BT300" i="2"/>
  <c r="BU300" i="2" s="1"/>
  <c r="AY297" i="3" s="1"/>
  <c r="BV300" i="2"/>
  <c r="BW300" i="2" s="1"/>
  <c r="AZ297" i="3" s="1"/>
  <c r="BX300" i="2"/>
  <c r="BY300" i="2" s="1"/>
  <c r="BA297" i="3" s="1"/>
  <c r="BZ300" i="2"/>
  <c r="CA300" i="2" s="1"/>
  <c r="BB297" i="3" s="1"/>
  <c r="BC297" i="3" s="1"/>
  <c r="CB300" i="2"/>
  <c r="CC300" i="2" s="1"/>
  <c r="BE297" i="3" s="1"/>
  <c r="BR301" i="2"/>
  <c r="BS301" i="2" s="1"/>
  <c r="AX298" i="3" s="1"/>
  <c r="BT301" i="2"/>
  <c r="BU301" i="2" s="1"/>
  <c r="AY298" i="3" s="1"/>
  <c r="BV301" i="2"/>
  <c r="BW301" i="2" s="1"/>
  <c r="AZ298" i="3" s="1"/>
  <c r="BX301" i="2"/>
  <c r="BY301" i="2" s="1"/>
  <c r="BA298" i="3" s="1"/>
  <c r="BZ301" i="2"/>
  <c r="CA301" i="2" s="1"/>
  <c r="BB298" i="3" s="1"/>
  <c r="BC298" i="3" s="1"/>
  <c r="CB301" i="2"/>
  <c r="CC301" i="2" s="1"/>
  <c r="BE298" i="3" s="1"/>
  <c r="BR302" i="2"/>
  <c r="BS302" i="2" s="1"/>
  <c r="AX299" i="3" s="1"/>
  <c r="BT302" i="2"/>
  <c r="BU302" i="2" s="1"/>
  <c r="AY299" i="3" s="1"/>
  <c r="BV302" i="2"/>
  <c r="BW302" i="2" s="1"/>
  <c r="AZ299" i="3" s="1"/>
  <c r="BX302" i="2"/>
  <c r="BY302" i="2" s="1"/>
  <c r="BA299" i="3" s="1"/>
  <c r="BZ302" i="2"/>
  <c r="CA302" i="2" s="1"/>
  <c r="BB299" i="3" s="1"/>
  <c r="BC299" i="3" s="1"/>
  <c r="CB302" i="2"/>
  <c r="CC302" i="2" s="1"/>
  <c r="BE299" i="3" s="1"/>
  <c r="BR303" i="2"/>
  <c r="BS303" i="2" s="1"/>
  <c r="AX300" i="3" s="1"/>
  <c r="BT303" i="2"/>
  <c r="BU303" i="2" s="1"/>
  <c r="AY300" i="3" s="1"/>
  <c r="BV303" i="2"/>
  <c r="BW303" i="2" s="1"/>
  <c r="AZ300" i="3" s="1"/>
  <c r="BX303" i="2"/>
  <c r="BY303" i="2" s="1"/>
  <c r="BA300" i="3" s="1"/>
  <c r="BZ303" i="2"/>
  <c r="CA303" i="2" s="1"/>
  <c r="BB300" i="3" s="1"/>
  <c r="BC300" i="3" s="1"/>
  <c r="CB303" i="2"/>
  <c r="CC303" i="2" s="1"/>
  <c r="BE300" i="3" s="1"/>
  <c r="BR304" i="2"/>
  <c r="BS304" i="2" s="1"/>
  <c r="AX301" i="3" s="1"/>
  <c r="BT304" i="2"/>
  <c r="BU304" i="2" s="1"/>
  <c r="AY301" i="3" s="1"/>
  <c r="BV304" i="2"/>
  <c r="BW304" i="2" s="1"/>
  <c r="AZ301" i="3" s="1"/>
  <c r="BX304" i="2"/>
  <c r="BY304" i="2" s="1"/>
  <c r="BA301" i="3" s="1"/>
  <c r="BZ304" i="2"/>
  <c r="CA304" i="2" s="1"/>
  <c r="BB301" i="3" s="1"/>
  <c r="BC301" i="3" s="1"/>
  <c r="CB304" i="2"/>
  <c r="CC304" i="2" s="1"/>
  <c r="BE301" i="3" s="1"/>
  <c r="BR305" i="2"/>
  <c r="BS305" i="2" s="1"/>
  <c r="AX302" i="3" s="1"/>
  <c r="BT305" i="2"/>
  <c r="BU305" i="2" s="1"/>
  <c r="AY302" i="3" s="1"/>
  <c r="BV305" i="2"/>
  <c r="BW305" i="2" s="1"/>
  <c r="AZ302" i="3" s="1"/>
  <c r="BX305" i="2"/>
  <c r="BY305" i="2" s="1"/>
  <c r="BA302" i="3" s="1"/>
  <c r="BZ305" i="2"/>
  <c r="CA305" i="2" s="1"/>
  <c r="BB302" i="3" s="1"/>
  <c r="BC302" i="3" s="1"/>
  <c r="CB305" i="2"/>
  <c r="CC305" i="2" s="1"/>
  <c r="BE302" i="3" s="1"/>
  <c r="BR306" i="2"/>
  <c r="BS306" i="2" s="1"/>
  <c r="AX303" i="3" s="1"/>
  <c r="BT306" i="2"/>
  <c r="BU306" i="2" s="1"/>
  <c r="AY303" i="3" s="1"/>
  <c r="BV306" i="2"/>
  <c r="BW306" i="2" s="1"/>
  <c r="AZ303" i="3" s="1"/>
  <c r="BX306" i="2"/>
  <c r="BY306" i="2" s="1"/>
  <c r="BA303" i="3" s="1"/>
  <c r="BZ306" i="2"/>
  <c r="CA306" i="2" s="1"/>
  <c r="BB303" i="3" s="1"/>
  <c r="BC303" i="3" s="1"/>
  <c r="CB306" i="2"/>
  <c r="CC306" i="2" s="1"/>
  <c r="BE303" i="3" s="1"/>
  <c r="BR307" i="2"/>
  <c r="BS307" i="2" s="1"/>
  <c r="AX304" i="3" s="1"/>
  <c r="BT307" i="2"/>
  <c r="BU307" i="2" s="1"/>
  <c r="AY304" i="3" s="1"/>
  <c r="BV307" i="2"/>
  <c r="BW307" i="2" s="1"/>
  <c r="AZ304" i="3" s="1"/>
  <c r="BX307" i="2"/>
  <c r="BY307" i="2" s="1"/>
  <c r="BA304" i="3" s="1"/>
  <c r="BZ307" i="2"/>
  <c r="CA307" i="2" s="1"/>
  <c r="BB304" i="3" s="1"/>
  <c r="BC304" i="3" s="1"/>
  <c r="CB307" i="2"/>
  <c r="CC307" i="2" s="1"/>
  <c r="BE304" i="3" s="1"/>
  <c r="BR308" i="2"/>
  <c r="BS308" i="2" s="1"/>
  <c r="AX305" i="3" s="1"/>
  <c r="BT308" i="2"/>
  <c r="BU308" i="2" s="1"/>
  <c r="AY305" i="3" s="1"/>
  <c r="BV308" i="2"/>
  <c r="BW308" i="2" s="1"/>
  <c r="AZ305" i="3" s="1"/>
  <c r="BX308" i="2"/>
  <c r="BY308" i="2" s="1"/>
  <c r="BA305" i="3" s="1"/>
  <c r="BZ308" i="2"/>
  <c r="CA308" i="2" s="1"/>
  <c r="BB305" i="3" s="1"/>
  <c r="BC305" i="3" s="1"/>
  <c r="CB308" i="2"/>
  <c r="CC308" i="2" s="1"/>
  <c r="BE305" i="3" s="1"/>
  <c r="BR309" i="2"/>
  <c r="BS309" i="2" s="1"/>
  <c r="AX306" i="3" s="1"/>
  <c r="BT309" i="2"/>
  <c r="BU309" i="2" s="1"/>
  <c r="AY306" i="3" s="1"/>
  <c r="BV309" i="2"/>
  <c r="BW309" i="2" s="1"/>
  <c r="AZ306" i="3" s="1"/>
  <c r="BX309" i="2"/>
  <c r="BY309" i="2" s="1"/>
  <c r="BA306" i="3" s="1"/>
  <c r="BZ309" i="2"/>
  <c r="CA309" i="2" s="1"/>
  <c r="BB306" i="3" s="1"/>
  <c r="BC306" i="3" s="1"/>
  <c r="CB309" i="2"/>
  <c r="CC309" i="2" s="1"/>
  <c r="BE306" i="3" s="1"/>
  <c r="BR310" i="2"/>
  <c r="BS310" i="2" s="1"/>
  <c r="BT310" i="2"/>
  <c r="BU310" i="2" s="1"/>
  <c r="BV310" i="2"/>
  <c r="BW310" i="2" s="1"/>
  <c r="BX310" i="2"/>
  <c r="BY310" i="2" s="1"/>
  <c r="BZ310" i="2"/>
  <c r="CA310" i="2" s="1"/>
  <c r="CB310" i="2"/>
  <c r="CC310" i="2" s="1"/>
  <c r="BR311" i="2"/>
  <c r="BS311" i="2" s="1"/>
  <c r="AX307" i="3" s="1"/>
  <c r="BT311" i="2"/>
  <c r="BU311" i="2" s="1"/>
  <c r="AY307" i="3" s="1"/>
  <c r="BV311" i="2"/>
  <c r="BW311" i="2" s="1"/>
  <c r="AZ307" i="3" s="1"/>
  <c r="BX311" i="2"/>
  <c r="BY311" i="2" s="1"/>
  <c r="BA307" i="3" s="1"/>
  <c r="BZ311" i="2"/>
  <c r="CA311" i="2" s="1"/>
  <c r="BB307" i="3" s="1"/>
  <c r="BC307" i="3" s="1"/>
  <c r="CB311" i="2"/>
  <c r="CC311" i="2" s="1"/>
  <c r="BE307" i="3" s="1"/>
  <c r="BR312" i="2"/>
  <c r="BS312" i="2" s="1"/>
  <c r="AX308" i="3" s="1"/>
  <c r="BT312" i="2"/>
  <c r="BU312" i="2" s="1"/>
  <c r="AY308" i="3" s="1"/>
  <c r="BV312" i="2"/>
  <c r="BW312" i="2" s="1"/>
  <c r="AZ308" i="3" s="1"/>
  <c r="BX312" i="2"/>
  <c r="BY312" i="2" s="1"/>
  <c r="BA308" i="3" s="1"/>
  <c r="BZ312" i="2"/>
  <c r="CA312" i="2" s="1"/>
  <c r="BB308" i="3" s="1"/>
  <c r="BC308" i="3" s="1"/>
  <c r="CB312" i="2"/>
  <c r="CC312" i="2" s="1"/>
  <c r="BE308" i="3" s="1"/>
  <c r="BR313" i="2"/>
  <c r="BS313" i="2" s="1"/>
  <c r="AX309" i="3" s="1"/>
  <c r="BT313" i="2"/>
  <c r="BU313" i="2" s="1"/>
  <c r="AY309" i="3" s="1"/>
  <c r="BV313" i="2"/>
  <c r="BW313" i="2" s="1"/>
  <c r="AZ309" i="3" s="1"/>
  <c r="BX313" i="2"/>
  <c r="BY313" i="2" s="1"/>
  <c r="BA309" i="3" s="1"/>
  <c r="BZ313" i="2"/>
  <c r="CA313" i="2" s="1"/>
  <c r="BB309" i="3" s="1"/>
  <c r="BC309" i="3" s="1"/>
  <c r="CB313" i="2"/>
  <c r="CC313" i="2" s="1"/>
  <c r="BE309" i="3" s="1"/>
  <c r="BR314" i="2"/>
  <c r="BS314" i="2" s="1"/>
  <c r="AX310" i="3" s="1"/>
  <c r="BT314" i="2"/>
  <c r="BU314" i="2" s="1"/>
  <c r="AY310" i="3" s="1"/>
  <c r="BV314" i="2"/>
  <c r="BW314" i="2" s="1"/>
  <c r="AZ310" i="3" s="1"/>
  <c r="BX314" i="2"/>
  <c r="BY314" i="2" s="1"/>
  <c r="BA310" i="3" s="1"/>
  <c r="BZ314" i="2"/>
  <c r="CA314" i="2" s="1"/>
  <c r="BB310" i="3" s="1"/>
  <c r="BC310" i="3" s="1"/>
  <c r="CB314" i="2"/>
  <c r="CC314" i="2" s="1"/>
  <c r="BE310" i="3" s="1"/>
  <c r="BR315" i="2"/>
  <c r="BS315" i="2" s="1"/>
  <c r="AX311" i="3" s="1"/>
  <c r="BT315" i="2"/>
  <c r="BU315" i="2" s="1"/>
  <c r="AY311" i="3" s="1"/>
  <c r="BV315" i="2"/>
  <c r="BW315" i="2" s="1"/>
  <c r="AZ311" i="3" s="1"/>
  <c r="BX315" i="2"/>
  <c r="BY315" i="2" s="1"/>
  <c r="BA311" i="3" s="1"/>
  <c r="BZ315" i="2"/>
  <c r="CA315" i="2" s="1"/>
  <c r="BB311" i="3" s="1"/>
  <c r="BC311" i="3" s="1"/>
  <c r="CB315" i="2"/>
  <c r="CC315" i="2" s="1"/>
  <c r="BE311" i="3" s="1"/>
  <c r="BR316" i="2"/>
  <c r="BS316" i="2" s="1"/>
  <c r="AX312" i="3" s="1"/>
  <c r="BT316" i="2"/>
  <c r="BU316" i="2" s="1"/>
  <c r="AY312" i="3" s="1"/>
  <c r="BV316" i="2"/>
  <c r="BW316" i="2" s="1"/>
  <c r="AZ312" i="3" s="1"/>
  <c r="BX316" i="2"/>
  <c r="BY316" i="2" s="1"/>
  <c r="BA312" i="3" s="1"/>
  <c r="BZ316" i="2"/>
  <c r="CA316" i="2" s="1"/>
  <c r="BB312" i="3" s="1"/>
  <c r="BC312" i="3" s="1"/>
  <c r="CB316" i="2"/>
  <c r="CC316" i="2" s="1"/>
  <c r="BE312" i="3" s="1"/>
  <c r="BR317" i="2"/>
  <c r="BS317" i="2" s="1"/>
  <c r="AX313" i="3" s="1"/>
  <c r="BT317" i="2"/>
  <c r="BU317" i="2" s="1"/>
  <c r="AY313" i="3" s="1"/>
  <c r="BV317" i="2"/>
  <c r="BW317" i="2" s="1"/>
  <c r="AZ313" i="3" s="1"/>
  <c r="BX317" i="2"/>
  <c r="BY317" i="2" s="1"/>
  <c r="BA313" i="3" s="1"/>
  <c r="BZ317" i="2"/>
  <c r="CA317" i="2" s="1"/>
  <c r="BB313" i="3" s="1"/>
  <c r="BC313" i="3" s="1"/>
  <c r="CB317" i="2"/>
  <c r="CC317" i="2" s="1"/>
  <c r="BE313" i="3" s="1"/>
  <c r="BR318" i="2"/>
  <c r="BS318" i="2" s="1"/>
  <c r="AX314" i="3" s="1"/>
  <c r="BT318" i="2"/>
  <c r="BU318" i="2" s="1"/>
  <c r="AY314" i="3" s="1"/>
  <c r="BV318" i="2"/>
  <c r="BW318" i="2" s="1"/>
  <c r="AZ314" i="3" s="1"/>
  <c r="BX318" i="2"/>
  <c r="BY318" i="2" s="1"/>
  <c r="BA314" i="3" s="1"/>
  <c r="BZ318" i="2"/>
  <c r="CA318" i="2" s="1"/>
  <c r="BB314" i="3" s="1"/>
  <c r="BC314" i="3" s="1"/>
  <c r="CB318" i="2"/>
  <c r="CC318" i="2" s="1"/>
  <c r="BE314" i="3" s="1"/>
  <c r="BR319" i="2"/>
  <c r="BS319" i="2" s="1"/>
  <c r="AX315" i="3" s="1"/>
  <c r="BT319" i="2"/>
  <c r="BU319" i="2" s="1"/>
  <c r="AY315" i="3" s="1"/>
  <c r="BV319" i="2"/>
  <c r="BW319" i="2" s="1"/>
  <c r="AZ315" i="3" s="1"/>
  <c r="BX319" i="2"/>
  <c r="BY319" i="2" s="1"/>
  <c r="BA315" i="3" s="1"/>
  <c r="BZ319" i="2"/>
  <c r="CA319" i="2" s="1"/>
  <c r="BB315" i="3" s="1"/>
  <c r="BC315" i="3" s="1"/>
  <c r="CB319" i="2"/>
  <c r="CC319" i="2" s="1"/>
  <c r="BE315" i="3" s="1"/>
  <c r="BR320" i="2"/>
  <c r="BS320" i="2" s="1"/>
  <c r="AX316" i="3" s="1"/>
  <c r="BT320" i="2"/>
  <c r="BU320" i="2" s="1"/>
  <c r="AY316" i="3" s="1"/>
  <c r="BV320" i="2"/>
  <c r="BW320" i="2" s="1"/>
  <c r="AZ316" i="3" s="1"/>
  <c r="BX320" i="2"/>
  <c r="BY320" i="2" s="1"/>
  <c r="BA316" i="3" s="1"/>
  <c r="BZ320" i="2"/>
  <c r="CA320" i="2" s="1"/>
  <c r="BB316" i="3" s="1"/>
  <c r="BC316" i="3" s="1"/>
  <c r="CB320" i="2"/>
  <c r="CC320" i="2" s="1"/>
  <c r="BE316" i="3" s="1"/>
  <c r="BR321" i="2"/>
  <c r="BS321" i="2" s="1"/>
  <c r="AX317" i="3" s="1"/>
  <c r="BT321" i="2"/>
  <c r="BU321" i="2" s="1"/>
  <c r="AY317" i="3" s="1"/>
  <c r="BV321" i="2"/>
  <c r="BW321" i="2" s="1"/>
  <c r="AZ317" i="3" s="1"/>
  <c r="BX321" i="2"/>
  <c r="BY321" i="2" s="1"/>
  <c r="BA317" i="3" s="1"/>
  <c r="BZ321" i="2"/>
  <c r="CA321" i="2" s="1"/>
  <c r="BB317" i="3" s="1"/>
  <c r="BC317" i="3" s="1"/>
  <c r="CB321" i="2"/>
  <c r="CC321" i="2" s="1"/>
  <c r="BE317" i="3" s="1"/>
  <c r="BR322" i="2"/>
  <c r="BS322" i="2" s="1"/>
  <c r="AX318" i="3" s="1"/>
  <c r="BT322" i="2"/>
  <c r="BU322" i="2" s="1"/>
  <c r="AY318" i="3" s="1"/>
  <c r="BV322" i="2"/>
  <c r="BW322" i="2" s="1"/>
  <c r="AZ318" i="3" s="1"/>
  <c r="BX322" i="2"/>
  <c r="BY322" i="2" s="1"/>
  <c r="BA318" i="3" s="1"/>
  <c r="BZ322" i="2"/>
  <c r="CA322" i="2" s="1"/>
  <c r="BB318" i="3" s="1"/>
  <c r="BC318" i="3" s="1"/>
  <c r="CB322" i="2"/>
  <c r="CC322" i="2" s="1"/>
  <c r="BE318" i="3" s="1"/>
  <c r="BR323" i="2"/>
  <c r="BS323" i="2" s="1"/>
  <c r="AX319" i="3" s="1"/>
  <c r="BT323" i="2"/>
  <c r="BU323" i="2" s="1"/>
  <c r="AY319" i="3" s="1"/>
  <c r="BV323" i="2"/>
  <c r="BW323" i="2" s="1"/>
  <c r="AZ319" i="3" s="1"/>
  <c r="BX323" i="2"/>
  <c r="BY323" i="2" s="1"/>
  <c r="BA319" i="3" s="1"/>
  <c r="BZ323" i="2"/>
  <c r="CA323" i="2" s="1"/>
  <c r="BB319" i="3" s="1"/>
  <c r="BC319" i="3" s="1"/>
  <c r="CB323" i="2"/>
  <c r="CC323" i="2" s="1"/>
  <c r="BE319" i="3" s="1"/>
  <c r="BR324" i="2"/>
  <c r="BS324" i="2" s="1"/>
  <c r="AX320" i="3" s="1"/>
  <c r="BT324" i="2"/>
  <c r="BU324" i="2" s="1"/>
  <c r="AY320" i="3" s="1"/>
  <c r="BV324" i="2"/>
  <c r="BW324" i="2" s="1"/>
  <c r="AZ320" i="3" s="1"/>
  <c r="BX324" i="2"/>
  <c r="BY324" i="2" s="1"/>
  <c r="BA320" i="3" s="1"/>
  <c r="BZ324" i="2"/>
  <c r="CA324" i="2" s="1"/>
  <c r="BB320" i="3" s="1"/>
  <c r="BC320" i="3" s="1"/>
  <c r="CB324" i="2"/>
  <c r="CC324" i="2" s="1"/>
  <c r="BE320" i="3" s="1"/>
  <c r="BR325" i="2"/>
  <c r="BS325" i="2" s="1"/>
  <c r="AX321" i="3" s="1"/>
  <c r="BT325" i="2"/>
  <c r="BU325" i="2" s="1"/>
  <c r="AY321" i="3" s="1"/>
  <c r="BV325" i="2"/>
  <c r="BW325" i="2" s="1"/>
  <c r="AZ321" i="3" s="1"/>
  <c r="BX325" i="2"/>
  <c r="BY325" i="2" s="1"/>
  <c r="BA321" i="3" s="1"/>
  <c r="BZ325" i="2"/>
  <c r="CA325" i="2" s="1"/>
  <c r="BB321" i="3" s="1"/>
  <c r="BC321" i="3" s="1"/>
  <c r="CB325" i="2"/>
  <c r="CC325" i="2" s="1"/>
  <c r="BE321" i="3" s="1"/>
  <c r="BR326" i="2"/>
  <c r="BS326" i="2" s="1"/>
  <c r="AX322" i="3" s="1"/>
  <c r="BT326" i="2"/>
  <c r="BU326" i="2" s="1"/>
  <c r="AY322" i="3" s="1"/>
  <c r="BV326" i="2"/>
  <c r="BW326" i="2" s="1"/>
  <c r="AZ322" i="3" s="1"/>
  <c r="BX326" i="2"/>
  <c r="BY326" i="2" s="1"/>
  <c r="BA322" i="3" s="1"/>
  <c r="BZ326" i="2"/>
  <c r="CA326" i="2" s="1"/>
  <c r="BB322" i="3" s="1"/>
  <c r="BC322" i="3" s="1"/>
  <c r="CB326" i="2"/>
  <c r="CC326" i="2" s="1"/>
  <c r="BE322" i="3" s="1"/>
  <c r="BR327" i="2"/>
  <c r="BS327" i="2" s="1"/>
  <c r="AX323" i="3" s="1"/>
  <c r="BT327" i="2"/>
  <c r="BU327" i="2" s="1"/>
  <c r="AY323" i="3" s="1"/>
  <c r="BV327" i="2"/>
  <c r="BW327" i="2" s="1"/>
  <c r="AZ323" i="3" s="1"/>
  <c r="BX327" i="2"/>
  <c r="BY327" i="2" s="1"/>
  <c r="BA323" i="3" s="1"/>
  <c r="BZ327" i="2"/>
  <c r="CA327" i="2" s="1"/>
  <c r="BB323" i="3" s="1"/>
  <c r="BC323" i="3" s="1"/>
  <c r="CB327" i="2"/>
  <c r="CC327" i="2" s="1"/>
  <c r="BE323" i="3" s="1"/>
  <c r="BR328" i="2"/>
  <c r="BS328" i="2" s="1"/>
  <c r="AX324" i="3" s="1"/>
  <c r="BT328" i="2"/>
  <c r="BU328" i="2" s="1"/>
  <c r="AY324" i="3" s="1"/>
  <c r="BV328" i="2"/>
  <c r="BW328" i="2" s="1"/>
  <c r="AZ324" i="3" s="1"/>
  <c r="BX328" i="2"/>
  <c r="BY328" i="2" s="1"/>
  <c r="BA324" i="3" s="1"/>
  <c r="BZ328" i="2"/>
  <c r="CA328" i="2" s="1"/>
  <c r="BB324" i="3" s="1"/>
  <c r="BC324" i="3" s="1"/>
  <c r="CB328" i="2"/>
  <c r="CC328" i="2" s="1"/>
  <c r="BE324" i="3" s="1"/>
  <c r="BR329" i="2"/>
  <c r="BS329" i="2" s="1"/>
  <c r="AX325" i="3" s="1"/>
  <c r="BT329" i="2"/>
  <c r="BU329" i="2" s="1"/>
  <c r="AY325" i="3" s="1"/>
  <c r="BV329" i="2"/>
  <c r="BW329" i="2" s="1"/>
  <c r="AZ325" i="3" s="1"/>
  <c r="BX329" i="2"/>
  <c r="BY329" i="2" s="1"/>
  <c r="BA325" i="3" s="1"/>
  <c r="BZ329" i="2"/>
  <c r="CA329" i="2" s="1"/>
  <c r="BB325" i="3" s="1"/>
  <c r="BC325" i="3" s="1"/>
  <c r="CB329" i="2"/>
  <c r="CC329" i="2" s="1"/>
  <c r="BE325" i="3" s="1"/>
  <c r="BR330" i="2"/>
  <c r="BS330" i="2" s="1"/>
  <c r="AX326" i="3" s="1"/>
  <c r="BT330" i="2"/>
  <c r="BU330" i="2" s="1"/>
  <c r="AY326" i="3" s="1"/>
  <c r="BV330" i="2"/>
  <c r="BW330" i="2" s="1"/>
  <c r="AZ326" i="3" s="1"/>
  <c r="BX330" i="2"/>
  <c r="BY330" i="2" s="1"/>
  <c r="BA326" i="3" s="1"/>
  <c r="BZ330" i="2"/>
  <c r="CA330" i="2" s="1"/>
  <c r="BB326" i="3" s="1"/>
  <c r="BC326" i="3" s="1"/>
  <c r="CB330" i="2"/>
  <c r="CC330" i="2" s="1"/>
  <c r="BE326" i="3" s="1"/>
  <c r="BR331" i="2"/>
  <c r="BS331" i="2" s="1"/>
  <c r="AX327" i="3" s="1"/>
  <c r="BT331" i="2"/>
  <c r="BU331" i="2" s="1"/>
  <c r="AY327" i="3" s="1"/>
  <c r="BV331" i="2"/>
  <c r="BW331" i="2" s="1"/>
  <c r="AZ327" i="3" s="1"/>
  <c r="BX331" i="2"/>
  <c r="BY331" i="2" s="1"/>
  <c r="BA327" i="3" s="1"/>
  <c r="BZ331" i="2"/>
  <c r="CA331" i="2" s="1"/>
  <c r="BB327" i="3" s="1"/>
  <c r="BC327" i="3" s="1"/>
  <c r="CB331" i="2"/>
  <c r="CC331" i="2" s="1"/>
  <c r="BE327" i="3" s="1"/>
  <c r="BR332" i="2"/>
  <c r="BS332" i="2" s="1"/>
  <c r="AX328" i="3" s="1"/>
  <c r="BT332" i="2"/>
  <c r="BU332" i="2" s="1"/>
  <c r="AY328" i="3" s="1"/>
  <c r="BV332" i="2"/>
  <c r="BW332" i="2" s="1"/>
  <c r="AZ328" i="3" s="1"/>
  <c r="BX332" i="2"/>
  <c r="BY332" i="2" s="1"/>
  <c r="BA328" i="3" s="1"/>
  <c r="BZ332" i="2"/>
  <c r="CA332" i="2" s="1"/>
  <c r="BB328" i="3" s="1"/>
  <c r="BC328" i="3" s="1"/>
  <c r="CB332" i="2"/>
  <c r="CC332" i="2" s="1"/>
  <c r="BE328" i="3" s="1"/>
  <c r="BR333" i="2"/>
  <c r="BS333" i="2" s="1"/>
  <c r="AX329" i="3" s="1"/>
  <c r="BT333" i="2"/>
  <c r="BU333" i="2" s="1"/>
  <c r="AY329" i="3" s="1"/>
  <c r="BV333" i="2"/>
  <c r="BW333" i="2" s="1"/>
  <c r="AZ329" i="3" s="1"/>
  <c r="BX333" i="2"/>
  <c r="BY333" i="2" s="1"/>
  <c r="BA329" i="3" s="1"/>
  <c r="BZ333" i="2"/>
  <c r="CA333" i="2" s="1"/>
  <c r="BB329" i="3" s="1"/>
  <c r="BC329" i="3" s="1"/>
  <c r="CB333" i="2"/>
  <c r="CC333" i="2" s="1"/>
  <c r="BE329" i="3" s="1"/>
  <c r="BR334" i="2"/>
  <c r="BS334" i="2" s="1"/>
  <c r="AX330" i="3" s="1"/>
  <c r="BT334" i="2"/>
  <c r="BU334" i="2" s="1"/>
  <c r="AY330" i="3" s="1"/>
  <c r="BV334" i="2"/>
  <c r="BW334" i="2" s="1"/>
  <c r="AZ330" i="3" s="1"/>
  <c r="BX334" i="2"/>
  <c r="BY334" i="2" s="1"/>
  <c r="BA330" i="3" s="1"/>
  <c r="BZ334" i="2"/>
  <c r="CA334" i="2" s="1"/>
  <c r="BB330" i="3" s="1"/>
  <c r="BC330" i="3" s="1"/>
  <c r="CB334" i="2"/>
  <c r="CC334" i="2" s="1"/>
  <c r="BE330" i="3" s="1"/>
  <c r="BR335" i="2"/>
  <c r="BS335" i="2" s="1"/>
  <c r="AX331" i="3" s="1"/>
  <c r="BT335" i="2"/>
  <c r="BU335" i="2" s="1"/>
  <c r="AY331" i="3" s="1"/>
  <c r="BV335" i="2"/>
  <c r="BW335" i="2" s="1"/>
  <c r="AZ331" i="3" s="1"/>
  <c r="BX335" i="2"/>
  <c r="BY335" i="2" s="1"/>
  <c r="BA331" i="3" s="1"/>
  <c r="BZ335" i="2"/>
  <c r="CA335" i="2" s="1"/>
  <c r="BB331" i="3" s="1"/>
  <c r="BC331" i="3" s="1"/>
  <c r="CB335" i="2"/>
  <c r="CC335" i="2" s="1"/>
  <c r="BE331" i="3" s="1"/>
  <c r="BR336" i="2"/>
  <c r="BS336" i="2" s="1"/>
  <c r="AX332" i="3" s="1"/>
  <c r="BT336" i="2"/>
  <c r="BU336" i="2" s="1"/>
  <c r="AY332" i="3" s="1"/>
  <c r="BV336" i="2"/>
  <c r="BW336" i="2" s="1"/>
  <c r="AZ332" i="3" s="1"/>
  <c r="BX336" i="2"/>
  <c r="BY336" i="2" s="1"/>
  <c r="BA332" i="3" s="1"/>
  <c r="BZ336" i="2"/>
  <c r="CA336" i="2" s="1"/>
  <c r="BB332" i="3" s="1"/>
  <c r="BC332" i="3" s="1"/>
  <c r="CB336" i="2"/>
  <c r="CC336" i="2" s="1"/>
  <c r="BE332" i="3" s="1"/>
  <c r="BR337" i="2"/>
  <c r="BS337" i="2" s="1"/>
  <c r="AX333" i="3" s="1"/>
  <c r="BT337" i="2"/>
  <c r="BU337" i="2" s="1"/>
  <c r="AY333" i="3" s="1"/>
  <c r="BV337" i="2"/>
  <c r="BW337" i="2" s="1"/>
  <c r="AZ333" i="3" s="1"/>
  <c r="BX337" i="2"/>
  <c r="BY337" i="2" s="1"/>
  <c r="BA333" i="3" s="1"/>
  <c r="BZ337" i="2"/>
  <c r="CA337" i="2" s="1"/>
  <c r="BB333" i="3" s="1"/>
  <c r="BC333" i="3" s="1"/>
  <c r="CB337" i="2"/>
  <c r="CC337" i="2" s="1"/>
  <c r="BE333" i="3" s="1"/>
  <c r="BR338" i="2"/>
  <c r="BS338" i="2" s="1"/>
  <c r="AX334" i="3" s="1"/>
  <c r="BT338" i="2"/>
  <c r="BU338" i="2" s="1"/>
  <c r="AY334" i="3" s="1"/>
  <c r="BV338" i="2"/>
  <c r="BW338" i="2" s="1"/>
  <c r="AZ334" i="3" s="1"/>
  <c r="BX338" i="2"/>
  <c r="BY338" i="2" s="1"/>
  <c r="BA334" i="3" s="1"/>
  <c r="BZ338" i="2"/>
  <c r="CA338" i="2" s="1"/>
  <c r="BB334" i="3" s="1"/>
  <c r="BC334" i="3" s="1"/>
  <c r="CB338" i="2"/>
  <c r="CC338" i="2" s="1"/>
  <c r="BE334" i="3" s="1"/>
  <c r="BR339" i="2"/>
  <c r="BS339" i="2" s="1"/>
  <c r="AX335" i="3" s="1"/>
  <c r="BT339" i="2"/>
  <c r="BU339" i="2" s="1"/>
  <c r="AY335" i="3" s="1"/>
  <c r="BV339" i="2"/>
  <c r="BW339" i="2" s="1"/>
  <c r="AZ335" i="3" s="1"/>
  <c r="BX339" i="2"/>
  <c r="BY339" i="2" s="1"/>
  <c r="BA335" i="3" s="1"/>
  <c r="BZ339" i="2"/>
  <c r="CA339" i="2" s="1"/>
  <c r="BB335" i="3" s="1"/>
  <c r="BC335" i="3" s="1"/>
  <c r="CB339" i="2"/>
  <c r="CC339" i="2" s="1"/>
  <c r="BE335" i="3" s="1"/>
  <c r="BR340" i="2"/>
  <c r="BS340" i="2" s="1"/>
  <c r="AX336" i="3" s="1"/>
  <c r="BT340" i="2"/>
  <c r="BU340" i="2" s="1"/>
  <c r="AY336" i="3" s="1"/>
  <c r="BV340" i="2"/>
  <c r="BW340" i="2" s="1"/>
  <c r="AZ336" i="3" s="1"/>
  <c r="BX340" i="2"/>
  <c r="BY340" i="2" s="1"/>
  <c r="BA336" i="3" s="1"/>
  <c r="BZ340" i="2"/>
  <c r="CA340" i="2" s="1"/>
  <c r="BB336" i="3" s="1"/>
  <c r="BC336" i="3" s="1"/>
  <c r="CB340" i="2"/>
  <c r="CC340" i="2" s="1"/>
  <c r="BE336" i="3" s="1"/>
  <c r="BR341" i="2"/>
  <c r="BS341" i="2" s="1"/>
  <c r="AX337" i="3" s="1"/>
  <c r="BT341" i="2"/>
  <c r="BU341" i="2" s="1"/>
  <c r="AY337" i="3" s="1"/>
  <c r="BV341" i="2"/>
  <c r="BW341" i="2" s="1"/>
  <c r="AZ337" i="3" s="1"/>
  <c r="BX341" i="2"/>
  <c r="BY341" i="2" s="1"/>
  <c r="BA337" i="3" s="1"/>
  <c r="BZ341" i="2"/>
  <c r="CA341" i="2" s="1"/>
  <c r="BB337" i="3" s="1"/>
  <c r="BC337" i="3" s="1"/>
  <c r="CB341" i="2"/>
  <c r="CC341" i="2" s="1"/>
  <c r="BE337" i="3" s="1"/>
  <c r="BR342" i="2"/>
  <c r="BS342" i="2" s="1"/>
  <c r="AX338" i="3" s="1"/>
  <c r="BT342" i="2"/>
  <c r="BU342" i="2" s="1"/>
  <c r="AY338" i="3" s="1"/>
  <c r="BV342" i="2"/>
  <c r="BW342" i="2" s="1"/>
  <c r="AZ338" i="3" s="1"/>
  <c r="BX342" i="2"/>
  <c r="BY342" i="2" s="1"/>
  <c r="BA338" i="3" s="1"/>
  <c r="BZ342" i="2"/>
  <c r="CA342" i="2" s="1"/>
  <c r="BB338" i="3" s="1"/>
  <c r="BC338" i="3" s="1"/>
  <c r="CB342" i="2"/>
  <c r="CC342" i="2" s="1"/>
  <c r="BE338" i="3" s="1"/>
  <c r="BR343" i="2"/>
  <c r="BS343" i="2" s="1"/>
  <c r="AX339" i="3" s="1"/>
  <c r="BT343" i="2"/>
  <c r="BU343" i="2" s="1"/>
  <c r="AY339" i="3" s="1"/>
  <c r="BV343" i="2"/>
  <c r="BW343" i="2" s="1"/>
  <c r="AZ339" i="3" s="1"/>
  <c r="BX343" i="2"/>
  <c r="BY343" i="2" s="1"/>
  <c r="BA339" i="3" s="1"/>
  <c r="BZ343" i="2"/>
  <c r="CA343" i="2" s="1"/>
  <c r="BB339" i="3" s="1"/>
  <c r="BC339" i="3" s="1"/>
  <c r="CB343" i="2"/>
  <c r="CC343" i="2" s="1"/>
  <c r="BE339" i="3" s="1"/>
  <c r="BR344" i="2"/>
  <c r="BS344" i="2" s="1"/>
  <c r="AX340" i="3" s="1"/>
  <c r="BT344" i="2"/>
  <c r="BU344" i="2" s="1"/>
  <c r="AY340" i="3" s="1"/>
  <c r="BV344" i="2"/>
  <c r="BW344" i="2" s="1"/>
  <c r="AZ340" i="3" s="1"/>
  <c r="BX344" i="2"/>
  <c r="BY344" i="2" s="1"/>
  <c r="BA340" i="3" s="1"/>
  <c r="BZ344" i="2"/>
  <c r="CA344" i="2" s="1"/>
  <c r="BB340" i="3" s="1"/>
  <c r="BC340" i="3" s="1"/>
  <c r="CB344" i="2"/>
  <c r="CC344" i="2" s="1"/>
  <c r="BE340" i="3" s="1"/>
  <c r="BR345" i="2"/>
  <c r="BS345" i="2" s="1"/>
  <c r="AX341" i="3" s="1"/>
  <c r="BT345" i="2"/>
  <c r="BU345" i="2" s="1"/>
  <c r="AY341" i="3" s="1"/>
  <c r="BV345" i="2"/>
  <c r="BW345" i="2" s="1"/>
  <c r="AZ341" i="3" s="1"/>
  <c r="BX345" i="2"/>
  <c r="BY345" i="2" s="1"/>
  <c r="BA341" i="3" s="1"/>
  <c r="BZ345" i="2"/>
  <c r="CA345" i="2" s="1"/>
  <c r="BB341" i="3" s="1"/>
  <c r="BC341" i="3" s="1"/>
  <c r="CB345" i="2"/>
  <c r="CC345" i="2" s="1"/>
  <c r="BE341" i="3" s="1"/>
  <c r="BR346" i="2"/>
  <c r="BS346" i="2" s="1"/>
  <c r="AX342" i="3" s="1"/>
  <c r="BT346" i="2"/>
  <c r="BU346" i="2" s="1"/>
  <c r="AY342" i="3" s="1"/>
  <c r="BV346" i="2"/>
  <c r="BW346" i="2" s="1"/>
  <c r="AZ342" i="3" s="1"/>
  <c r="BX346" i="2"/>
  <c r="BY346" i="2" s="1"/>
  <c r="BA342" i="3" s="1"/>
  <c r="BZ346" i="2"/>
  <c r="CA346" i="2" s="1"/>
  <c r="BB342" i="3" s="1"/>
  <c r="BC342" i="3" s="1"/>
  <c r="CB346" i="2"/>
  <c r="CC346" i="2" s="1"/>
  <c r="BE342" i="3" s="1"/>
  <c r="BR347" i="2"/>
  <c r="BS347" i="2" s="1"/>
  <c r="AX343" i="3" s="1"/>
  <c r="BT347" i="2"/>
  <c r="BU347" i="2" s="1"/>
  <c r="AY343" i="3" s="1"/>
  <c r="BV347" i="2"/>
  <c r="BW347" i="2" s="1"/>
  <c r="AZ343" i="3" s="1"/>
  <c r="BX347" i="2"/>
  <c r="BY347" i="2" s="1"/>
  <c r="BA343" i="3" s="1"/>
  <c r="BZ347" i="2"/>
  <c r="CA347" i="2" s="1"/>
  <c r="BB343" i="3" s="1"/>
  <c r="BC343" i="3" s="1"/>
  <c r="CB347" i="2"/>
  <c r="CC347" i="2" s="1"/>
  <c r="BE343" i="3" s="1"/>
  <c r="BR348" i="2"/>
  <c r="BS348" i="2" s="1"/>
  <c r="AX344" i="3" s="1"/>
  <c r="BT348" i="2"/>
  <c r="BU348" i="2" s="1"/>
  <c r="AY344" i="3" s="1"/>
  <c r="BV348" i="2"/>
  <c r="BW348" i="2" s="1"/>
  <c r="AZ344" i="3" s="1"/>
  <c r="BX348" i="2"/>
  <c r="BY348" i="2" s="1"/>
  <c r="BA344" i="3" s="1"/>
  <c r="BZ348" i="2"/>
  <c r="CA348" i="2" s="1"/>
  <c r="BB344" i="3" s="1"/>
  <c r="BC344" i="3" s="1"/>
  <c r="CB348" i="2"/>
  <c r="CC348" i="2" s="1"/>
  <c r="BE344" i="3" s="1"/>
  <c r="BR349" i="2"/>
  <c r="BS349" i="2" s="1"/>
  <c r="AX345" i="3" s="1"/>
  <c r="BT349" i="2"/>
  <c r="BU349" i="2" s="1"/>
  <c r="AY345" i="3" s="1"/>
  <c r="BV349" i="2"/>
  <c r="BW349" i="2" s="1"/>
  <c r="AZ345" i="3" s="1"/>
  <c r="BX349" i="2"/>
  <c r="BY349" i="2" s="1"/>
  <c r="BA345" i="3" s="1"/>
  <c r="BZ349" i="2"/>
  <c r="CA349" i="2" s="1"/>
  <c r="BB345" i="3" s="1"/>
  <c r="BC345" i="3" s="1"/>
  <c r="CB349" i="2"/>
  <c r="CC349" i="2" s="1"/>
  <c r="BE345" i="3" s="1"/>
  <c r="BR350" i="2"/>
  <c r="BS350" i="2" s="1"/>
  <c r="BT350" i="2"/>
  <c r="BU350" i="2" s="1"/>
  <c r="BV350" i="2"/>
  <c r="BW350" i="2" s="1"/>
  <c r="BX350" i="2"/>
  <c r="BY350" i="2" s="1"/>
  <c r="BZ350" i="2"/>
  <c r="CA350" i="2" s="1"/>
  <c r="CB350" i="2"/>
  <c r="CC350" i="2" s="1"/>
  <c r="BR351" i="2"/>
  <c r="BS351" i="2" s="1"/>
  <c r="AX346" i="3" s="1"/>
  <c r="BT351" i="2"/>
  <c r="BU351" i="2" s="1"/>
  <c r="AY346" i="3" s="1"/>
  <c r="BV351" i="2"/>
  <c r="BW351" i="2" s="1"/>
  <c r="AZ346" i="3" s="1"/>
  <c r="BX351" i="2"/>
  <c r="BY351" i="2" s="1"/>
  <c r="BA346" i="3" s="1"/>
  <c r="BZ351" i="2"/>
  <c r="CA351" i="2" s="1"/>
  <c r="BB346" i="3" s="1"/>
  <c r="BC346" i="3" s="1"/>
  <c r="CB351" i="2"/>
  <c r="CC351" i="2" s="1"/>
  <c r="BE346" i="3" s="1"/>
  <c r="BR352" i="2"/>
  <c r="BS352" i="2" s="1"/>
  <c r="AX347" i="3" s="1"/>
  <c r="BT352" i="2"/>
  <c r="BU352" i="2" s="1"/>
  <c r="AY347" i="3" s="1"/>
  <c r="BV352" i="2"/>
  <c r="BW352" i="2" s="1"/>
  <c r="AZ347" i="3" s="1"/>
  <c r="BX352" i="2"/>
  <c r="BY352" i="2" s="1"/>
  <c r="BA347" i="3" s="1"/>
  <c r="BZ352" i="2"/>
  <c r="CA352" i="2" s="1"/>
  <c r="BB347" i="3" s="1"/>
  <c r="BC347" i="3" s="1"/>
  <c r="CB352" i="2"/>
  <c r="CC352" i="2" s="1"/>
  <c r="BE347" i="3" s="1"/>
  <c r="BR353" i="2"/>
  <c r="BS353" i="2" s="1"/>
  <c r="AX348" i="3" s="1"/>
  <c r="BT353" i="2"/>
  <c r="BU353" i="2" s="1"/>
  <c r="AY348" i="3" s="1"/>
  <c r="BV353" i="2"/>
  <c r="BW353" i="2" s="1"/>
  <c r="AZ348" i="3" s="1"/>
  <c r="BX353" i="2"/>
  <c r="BY353" i="2" s="1"/>
  <c r="BA348" i="3" s="1"/>
  <c r="BZ353" i="2"/>
  <c r="CA353" i="2" s="1"/>
  <c r="BB348" i="3" s="1"/>
  <c r="BC348" i="3" s="1"/>
  <c r="CB353" i="2"/>
  <c r="CC353" i="2" s="1"/>
  <c r="BE348" i="3" s="1"/>
  <c r="BR354" i="2"/>
  <c r="BS354" i="2" s="1"/>
  <c r="AX349" i="3" s="1"/>
  <c r="BT354" i="2"/>
  <c r="BU354" i="2" s="1"/>
  <c r="AY349" i="3" s="1"/>
  <c r="BV354" i="2"/>
  <c r="BW354" i="2" s="1"/>
  <c r="AZ349" i="3" s="1"/>
  <c r="BX354" i="2"/>
  <c r="BY354" i="2" s="1"/>
  <c r="BA349" i="3" s="1"/>
  <c r="BZ354" i="2"/>
  <c r="CA354" i="2" s="1"/>
  <c r="BB349" i="3" s="1"/>
  <c r="BC349" i="3" s="1"/>
  <c r="CB354" i="2"/>
  <c r="CC354" i="2" s="1"/>
  <c r="BE349" i="3" s="1"/>
  <c r="BR355" i="2"/>
  <c r="BS355" i="2" s="1"/>
  <c r="AX350" i="3" s="1"/>
  <c r="BT355" i="2"/>
  <c r="BU355" i="2" s="1"/>
  <c r="AY350" i="3" s="1"/>
  <c r="BV355" i="2"/>
  <c r="BW355" i="2" s="1"/>
  <c r="AZ350" i="3" s="1"/>
  <c r="BX355" i="2"/>
  <c r="BY355" i="2" s="1"/>
  <c r="BA350" i="3" s="1"/>
  <c r="BZ355" i="2"/>
  <c r="CA355" i="2" s="1"/>
  <c r="BB350" i="3" s="1"/>
  <c r="BC350" i="3" s="1"/>
  <c r="CB355" i="2"/>
  <c r="CC355" i="2" s="1"/>
  <c r="BE350" i="3" s="1"/>
  <c r="BR356" i="2"/>
  <c r="BS356" i="2" s="1"/>
  <c r="AX351" i="3" s="1"/>
  <c r="BT356" i="2"/>
  <c r="BU356" i="2" s="1"/>
  <c r="AY351" i="3" s="1"/>
  <c r="BV356" i="2"/>
  <c r="BW356" i="2" s="1"/>
  <c r="AZ351" i="3" s="1"/>
  <c r="BX356" i="2"/>
  <c r="BY356" i="2" s="1"/>
  <c r="BA351" i="3" s="1"/>
  <c r="BZ356" i="2"/>
  <c r="CA356" i="2" s="1"/>
  <c r="BB351" i="3" s="1"/>
  <c r="BC351" i="3" s="1"/>
  <c r="CB356" i="2"/>
  <c r="CC356" i="2" s="1"/>
  <c r="BE351" i="3" s="1"/>
  <c r="BR357" i="2"/>
  <c r="BS357" i="2" s="1"/>
  <c r="AX352" i="3" s="1"/>
  <c r="BT357" i="2"/>
  <c r="BU357" i="2" s="1"/>
  <c r="AY352" i="3" s="1"/>
  <c r="BV357" i="2"/>
  <c r="BW357" i="2" s="1"/>
  <c r="AZ352" i="3" s="1"/>
  <c r="BX357" i="2"/>
  <c r="BY357" i="2" s="1"/>
  <c r="BA352" i="3" s="1"/>
  <c r="BZ357" i="2"/>
  <c r="CA357" i="2" s="1"/>
  <c r="BB352" i="3" s="1"/>
  <c r="BC352" i="3" s="1"/>
  <c r="CB357" i="2"/>
  <c r="CC357" i="2" s="1"/>
  <c r="BE352" i="3" s="1"/>
  <c r="BR358" i="2"/>
  <c r="BS358" i="2" s="1"/>
  <c r="AX353" i="3" s="1"/>
  <c r="BT358" i="2"/>
  <c r="BU358" i="2" s="1"/>
  <c r="AY353" i="3" s="1"/>
  <c r="BV358" i="2"/>
  <c r="BW358" i="2" s="1"/>
  <c r="AZ353" i="3" s="1"/>
  <c r="BX358" i="2"/>
  <c r="BY358" i="2" s="1"/>
  <c r="BA353" i="3" s="1"/>
  <c r="BZ358" i="2"/>
  <c r="CA358" i="2" s="1"/>
  <c r="BB353" i="3" s="1"/>
  <c r="BC353" i="3" s="1"/>
  <c r="CB358" i="2"/>
  <c r="CC358" i="2" s="1"/>
  <c r="BE353" i="3" s="1"/>
  <c r="BR359" i="2"/>
  <c r="BS359" i="2" s="1"/>
  <c r="AX354" i="3" s="1"/>
  <c r="BT359" i="2"/>
  <c r="BU359" i="2" s="1"/>
  <c r="AY354" i="3" s="1"/>
  <c r="BV359" i="2"/>
  <c r="BW359" i="2" s="1"/>
  <c r="AZ354" i="3" s="1"/>
  <c r="BX359" i="2"/>
  <c r="BY359" i="2" s="1"/>
  <c r="BA354" i="3" s="1"/>
  <c r="BZ359" i="2"/>
  <c r="CA359" i="2" s="1"/>
  <c r="BB354" i="3" s="1"/>
  <c r="BC354" i="3" s="1"/>
  <c r="CB359" i="2"/>
  <c r="CC359" i="2" s="1"/>
  <c r="BE354" i="3" s="1"/>
  <c r="BR360" i="2"/>
  <c r="BS360" i="2" s="1"/>
  <c r="AX357" i="3" s="1"/>
  <c r="BT360" i="2"/>
  <c r="BU360" i="2" s="1"/>
  <c r="AY357" i="3" s="1"/>
  <c r="BV360" i="2"/>
  <c r="BW360" i="2" s="1"/>
  <c r="AZ357" i="3" s="1"/>
  <c r="BX360" i="2"/>
  <c r="BY360" i="2" s="1"/>
  <c r="BA357" i="3" s="1"/>
  <c r="BZ360" i="2"/>
  <c r="CA360" i="2" s="1"/>
  <c r="BB357" i="3" s="1"/>
  <c r="BC357" i="3" s="1"/>
  <c r="CB360" i="2"/>
  <c r="CC360" i="2" s="1"/>
  <c r="BE357" i="3" s="1"/>
  <c r="BR361" i="2"/>
  <c r="BS361" i="2" s="1"/>
  <c r="AX356" i="3" s="1"/>
  <c r="BT361" i="2"/>
  <c r="BU361" i="2" s="1"/>
  <c r="AY356" i="3" s="1"/>
  <c r="BV361" i="2"/>
  <c r="BW361" i="2" s="1"/>
  <c r="AZ356" i="3" s="1"/>
  <c r="BX361" i="2"/>
  <c r="BY361" i="2" s="1"/>
  <c r="BA356" i="3" s="1"/>
  <c r="BZ361" i="2"/>
  <c r="CA361" i="2" s="1"/>
  <c r="BB356" i="3" s="1"/>
  <c r="BC356" i="3" s="1"/>
  <c r="CB361" i="2"/>
  <c r="CC361" i="2" s="1"/>
  <c r="BE356" i="3" s="1"/>
  <c r="BR362" i="2"/>
  <c r="BS362" i="2" s="1"/>
  <c r="AX355" i="3" s="1"/>
  <c r="BT362" i="2"/>
  <c r="BU362" i="2" s="1"/>
  <c r="AY355" i="3" s="1"/>
  <c r="BV362" i="2"/>
  <c r="BW362" i="2" s="1"/>
  <c r="AZ355" i="3" s="1"/>
  <c r="BX362" i="2"/>
  <c r="BY362" i="2" s="1"/>
  <c r="BA355" i="3" s="1"/>
  <c r="BZ362" i="2"/>
  <c r="CA362" i="2" s="1"/>
  <c r="BB355" i="3" s="1"/>
  <c r="BC355" i="3" s="1"/>
  <c r="CB362" i="2"/>
  <c r="CC362" i="2" s="1"/>
  <c r="BE355" i="3" s="1"/>
  <c r="BR363" i="2"/>
  <c r="BS363" i="2" s="1"/>
  <c r="AX358" i="3" s="1"/>
  <c r="BT363" i="2"/>
  <c r="BU363" i="2" s="1"/>
  <c r="AY358" i="3" s="1"/>
  <c r="BV363" i="2"/>
  <c r="BW363" i="2" s="1"/>
  <c r="AZ358" i="3" s="1"/>
  <c r="BX363" i="2"/>
  <c r="BY363" i="2" s="1"/>
  <c r="BA358" i="3" s="1"/>
  <c r="BZ363" i="2"/>
  <c r="CA363" i="2" s="1"/>
  <c r="BB358" i="3" s="1"/>
  <c r="BC358" i="3" s="1"/>
  <c r="CB363" i="2"/>
  <c r="CC363" i="2" s="1"/>
  <c r="BE358" i="3" s="1"/>
  <c r="BR364" i="2"/>
  <c r="BS364" i="2" s="1"/>
  <c r="AX359" i="3" s="1"/>
  <c r="BT364" i="2"/>
  <c r="BU364" i="2" s="1"/>
  <c r="AY359" i="3" s="1"/>
  <c r="BV364" i="2"/>
  <c r="BW364" i="2" s="1"/>
  <c r="AZ359" i="3" s="1"/>
  <c r="BX364" i="2"/>
  <c r="BY364" i="2" s="1"/>
  <c r="BA359" i="3" s="1"/>
  <c r="BZ364" i="2"/>
  <c r="CA364" i="2" s="1"/>
  <c r="BB359" i="3" s="1"/>
  <c r="BC359" i="3" s="1"/>
  <c r="CB364" i="2"/>
  <c r="CC364" i="2" s="1"/>
  <c r="BE359" i="3" s="1"/>
  <c r="BR365" i="2"/>
  <c r="BS365" i="2" s="1"/>
  <c r="AX360" i="3" s="1"/>
  <c r="BT365" i="2"/>
  <c r="BU365" i="2" s="1"/>
  <c r="AY360" i="3" s="1"/>
  <c r="BV365" i="2"/>
  <c r="BW365" i="2" s="1"/>
  <c r="AZ360" i="3" s="1"/>
  <c r="BX365" i="2"/>
  <c r="BY365" i="2" s="1"/>
  <c r="BA360" i="3" s="1"/>
  <c r="BZ365" i="2"/>
  <c r="CA365" i="2" s="1"/>
  <c r="BB360" i="3" s="1"/>
  <c r="BC360" i="3" s="1"/>
  <c r="CB365" i="2"/>
  <c r="CC365" i="2" s="1"/>
  <c r="BE360" i="3" s="1"/>
  <c r="BR366" i="2"/>
  <c r="BS366" i="2" s="1"/>
  <c r="AX361" i="3" s="1"/>
  <c r="BT366" i="2"/>
  <c r="BU366" i="2" s="1"/>
  <c r="AY361" i="3" s="1"/>
  <c r="BV366" i="2"/>
  <c r="BW366" i="2" s="1"/>
  <c r="AZ361" i="3" s="1"/>
  <c r="BX366" i="2"/>
  <c r="BY366" i="2" s="1"/>
  <c r="BA361" i="3" s="1"/>
  <c r="BZ366" i="2"/>
  <c r="CA366" i="2" s="1"/>
  <c r="BB361" i="3" s="1"/>
  <c r="BC361" i="3" s="1"/>
  <c r="CB366" i="2"/>
  <c r="CC366" i="2" s="1"/>
  <c r="BE361"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62" i="3" s="1"/>
  <c r="BT369" i="2"/>
  <c r="BU369" i="2" s="1"/>
  <c r="AY362" i="3" s="1"/>
  <c r="BV369" i="2"/>
  <c r="BW369" i="2" s="1"/>
  <c r="AZ362" i="3" s="1"/>
  <c r="BX369" i="2"/>
  <c r="BY369" i="2" s="1"/>
  <c r="BA362" i="3" s="1"/>
  <c r="BZ369" i="2"/>
  <c r="CA369" i="2" s="1"/>
  <c r="BB362" i="3" s="1"/>
  <c r="BC362" i="3" s="1"/>
  <c r="CB369" i="2"/>
  <c r="CC369" i="2" s="1"/>
  <c r="BE362" i="3" s="1"/>
  <c r="BR370" i="2"/>
  <c r="BS370" i="2" s="1"/>
  <c r="AX363" i="3" s="1"/>
  <c r="BT370" i="2"/>
  <c r="BU370" i="2" s="1"/>
  <c r="AY363" i="3" s="1"/>
  <c r="BV370" i="2"/>
  <c r="BW370" i="2" s="1"/>
  <c r="AZ363" i="3" s="1"/>
  <c r="BX370" i="2"/>
  <c r="BY370" i="2" s="1"/>
  <c r="BA363" i="3" s="1"/>
  <c r="BZ370" i="2"/>
  <c r="CA370" i="2" s="1"/>
  <c r="BB363" i="3" s="1"/>
  <c r="BC363" i="3" s="1"/>
  <c r="CB370" i="2"/>
  <c r="CC370" i="2" s="1"/>
  <c r="BE363" i="3" s="1"/>
  <c r="BR371" i="2"/>
  <c r="BS371" i="2" s="1"/>
  <c r="AX365" i="3" s="1"/>
  <c r="BT371" i="2"/>
  <c r="BU371" i="2" s="1"/>
  <c r="AY365" i="3" s="1"/>
  <c r="BV371" i="2"/>
  <c r="BW371" i="2" s="1"/>
  <c r="AZ365" i="3" s="1"/>
  <c r="BX371" i="2"/>
  <c r="BY371" i="2" s="1"/>
  <c r="BA365" i="3" s="1"/>
  <c r="BZ371" i="2"/>
  <c r="CA371" i="2" s="1"/>
  <c r="BB365" i="3" s="1"/>
  <c r="BC365" i="3" s="1"/>
  <c r="CB371" i="2"/>
  <c r="CC371" i="2" s="1"/>
  <c r="BE365" i="3" s="1"/>
  <c r="BR372" i="2"/>
  <c r="BS372" i="2" s="1"/>
  <c r="AX364" i="3" s="1"/>
  <c r="BT372" i="2"/>
  <c r="BU372" i="2" s="1"/>
  <c r="AY364" i="3" s="1"/>
  <c r="BV372" i="2"/>
  <c r="BW372" i="2" s="1"/>
  <c r="AZ364" i="3" s="1"/>
  <c r="BX372" i="2"/>
  <c r="BY372" i="2" s="1"/>
  <c r="BA364" i="3" s="1"/>
  <c r="BZ372" i="2"/>
  <c r="CA372" i="2" s="1"/>
  <c r="BB364" i="3" s="1"/>
  <c r="BC364" i="3" s="1"/>
  <c r="CB372" i="2"/>
  <c r="CC372" i="2" s="1"/>
  <c r="BE364" i="3" s="1"/>
  <c r="BR373" i="2"/>
  <c r="BS373" i="2" s="1"/>
  <c r="AX366" i="3" s="1"/>
  <c r="BT373" i="2"/>
  <c r="BU373" i="2" s="1"/>
  <c r="AY366" i="3" s="1"/>
  <c r="BV373" i="2"/>
  <c r="BW373" i="2" s="1"/>
  <c r="AZ366" i="3" s="1"/>
  <c r="BX373" i="2"/>
  <c r="BY373" i="2" s="1"/>
  <c r="BA366" i="3" s="1"/>
  <c r="BZ373" i="2"/>
  <c r="CA373" i="2" s="1"/>
  <c r="BB366" i="3" s="1"/>
  <c r="BC366" i="3" s="1"/>
  <c r="CB373" i="2"/>
  <c r="CC373" i="2" s="1"/>
  <c r="BE366" i="3" s="1"/>
  <c r="BR374" i="2"/>
  <c r="BS374" i="2" s="1"/>
  <c r="AX367" i="3" s="1"/>
  <c r="BT374" i="2"/>
  <c r="BU374" i="2" s="1"/>
  <c r="AY367" i="3" s="1"/>
  <c r="BV374" i="2"/>
  <c r="BW374" i="2" s="1"/>
  <c r="AZ367" i="3" s="1"/>
  <c r="BX374" i="2"/>
  <c r="BY374" i="2" s="1"/>
  <c r="BA367" i="3" s="1"/>
  <c r="BZ374" i="2"/>
  <c r="CA374" i="2" s="1"/>
  <c r="BB367" i="3" s="1"/>
  <c r="BC367" i="3" s="1"/>
  <c r="CB374" i="2"/>
  <c r="CC374" i="2" s="1"/>
  <c r="BE367" i="3" s="1"/>
  <c r="BR375" i="2"/>
  <c r="BS375" i="2" s="1"/>
  <c r="AX368" i="3" s="1"/>
  <c r="BT375" i="2"/>
  <c r="BU375" i="2" s="1"/>
  <c r="AY368" i="3" s="1"/>
  <c r="BV375" i="2"/>
  <c r="BW375" i="2" s="1"/>
  <c r="AZ368" i="3" s="1"/>
  <c r="BX375" i="2"/>
  <c r="BY375" i="2" s="1"/>
  <c r="BA368" i="3" s="1"/>
  <c r="BZ375" i="2"/>
  <c r="CA375" i="2" s="1"/>
  <c r="BB368" i="3" s="1"/>
  <c r="BC368" i="3" s="1"/>
  <c r="CB375" i="2"/>
  <c r="CC375" i="2" s="1"/>
  <c r="BE368" i="3" s="1"/>
  <c r="BR376" i="2"/>
  <c r="BS376" i="2" s="1"/>
  <c r="AX369" i="3" s="1"/>
  <c r="BT376" i="2"/>
  <c r="BU376" i="2" s="1"/>
  <c r="AY369" i="3" s="1"/>
  <c r="BV376" i="2"/>
  <c r="BW376" i="2" s="1"/>
  <c r="AZ369" i="3" s="1"/>
  <c r="BX376" i="2"/>
  <c r="BY376" i="2" s="1"/>
  <c r="BA369" i="3" s="1"/>
  <c r="BZ376" i="2"/>
  <c r="CA376" i="2" s="1"/>
  <c r="BB369" i="3" s="1"/>
  <c r="BC369" i="3" s="1"/>
  <c r="CB376" i="2"/>
  <c r="CC376" i="2" s="1"/>
  <c r="BE369" i="3" s="1"/>
  <c r="BR377" i="2"/>
  <c r="BS377" i="2" s="1"/>
  <c r="AX370" i="3" s="1"/>
  <c r="BT377" i="2"/>
  <c r="BU377" i="2" s="1"/>
  <c r="AY370" i="3" s="1"/>
  <c r="BV377" i="2"/>
  <c r="BW377" i="2" s="1"/>
  <c r="AZ370" i="3" s="1"/>
  <c r="BX377" i="2"/>
  <c r="BY377" i="2" s="1"/>
  <c r="BA370" i="3" s="1"/>
  <c r="BZ377" i="2"/>
  <c r="CA377" i="2" s="1"/>
  <c r="BB370" i="3" s="1"/>
  <c r="BC370" i="3" s="1"/>
  <c r="CB377" i="2"/>
  <c r="CC377" i="2" s="1"/>
  <c r="BE370" i="3" s="1"/>
  <c r="BR378" i="2"/>
  <c r="BS378" i="2" s="1"/>
  <c r="AX371" i="3" s="1"/>
  <c r="BT378" i="2"/>
  <c r="BU378" i="2" s="1"/>
  <c r="AY371" i="3" s="1"/>
  <c r="BV378" i="2"/>
  <c r="BW378" i="2" s="1"/>
  <c r="AZ371" i="3" s="1"/>
  <c r="BX378" i="2"/>
  <c r="BY378" i="2" s="1"/>
  <c r="BA371" i="3" s="1"/>
  <c r="BZ378" i="2"/>
  <c r="CA378" i="2" s="1"/>
  <c r="BB371" i="3" s="1"/>
  <c r="BC371" i="3" s="1"/>
  <c r="CB378" i="2"/>
  <c r="CC378" i="2" s="1"/>
  <c r="BE371" i="3" s="1"/>
  <c r="BR379" i="2"/>
  <c r="BS379" i="2" s="1"/>
  <c r="AX372" i="3" s="1"/>
  <c r="BT379" i="2"/>
  <c r="BU379" i="2" s="1"/>
  <c r="AY372" i="3" s="1"/>
  <c r="BV379" i="2"/>
  <c r="BW379" i="2" s="1"/>
  <c r="AZ372" i="3" s="1"/>
  <c r="BX379" i="2"/>
  <c r="BY379" i="2" s="1"/>
  <c r="BA372" i="3" s="1"/>
  <c r="BZ379" i="2"/>
  <c r="CA379" i="2" s="1"/>
  <c r="BB372" i="3" s="1"/>
  <c r="BC372" i="3" s="1"/>
  <c r="CB379" i="2"/>
  <c r="CC379" i="2" s="1"/>
  <c r="BE372" i="3" s="1"/>
  <c r="BR380" i="2"/>
  <c r="BS380" i="2" s="1"/>
  <c r="AX373" i="3" s="1"/>
  <c r="BT380" i="2"/>
  <c r="BU380" i="2" s="1"/>
  <c r="AY373" i="3" s="1"/>
  <c r="BV380" i="2"/>
  <c r="BW380" i="2" s="1"/>
  <c r="AZ373" i="3" s="1"/>
  <c r="BX380" i="2"/>
  <c r="BY380" i="2" s="1"/>
  <c r="BA373" i="3" s="1"/>
  <c r="BZ380" i="2"/>
  <c r="CA380" i="2" s="1"/>
  <c r="BB373" i="3" s="1"/>
  <c r="BC373" i="3" s="1"/>
  <c r="CB380" i="2"/>
  <c r="CC380" i="2" s="1"/>
  <c r="BE373" i="3" s="1"/>
  <c r="BR381" i="2"/>
  <c r="BS381" i="2" s="1"/>
  <c r="AX374" i="3" s="1"/>
  <c r="BT381" i="2"/>
  <c r="BU381" i="2" s="1"/>
  <c r="AY374" i="3" s="1"/>
  <c r="BV381" i="2"/>
  <c r="BW381" i="2" s="1"/>
  <c r="AZ374" i="3" s="1"/>
  <c r="BX381" i="2"/>
  <c r="BY381" i="2" s="1"/>
  <c r="BA374" i="3" s="1"/>
  <c r="BZ381" i="2"/>
  <c r="CA381" i="2" s="1"/>
  <c r="BB374" i="3" s="1"/>
  <c r="BC374" i="3" s="1"/>
  <c r="CB381" i="2"/>
  <c r="CC381" i="2" s="1"/>
  <c r="BE374" i="3" s="1"/>
  <c r="BR382" i="2"/>
  <c r="BS382" i="2" s="1"/>
  <c r="BT382" i="2"/>
  <c r="BU382" i="2" s="1"/>
  <c r="BV382" i="2"/>
  <c r="BW382" i="2" s="1"/>
  <c r="BX382" i="2"/>
  <c r="BY382" i="2" s="1"/>
  <c r="BZ382" i="2"/>
  <c r="CA382" i="2" s="1"/>
  <c r="CB382" i="2"/>
  <c r="CC382" i="2" s="1"/>
  <c r="BR383" i="2"/>
  <c r="BS383" i="2" s="1"/>
  <c r="AX375" i="3" s="1"/>
  <c r="BT383" i="2"/>
  <c r="BU383" i="2" s="1"/>
  <c r="AY375" i="3" s="1"/>
  <c r="BV383" i="2"/>
  <c r="BW383" i="2" s="1"/>
  <c r="AZ375" i="3" s="1"/>
  <c r="BX383" i="2"/>
  <c r="BY383" i="2" s="1"/>
  <c r="BA375" i="3" s="1"/>
  <c r="BZ383" i="2"/>
  <c r="CA383" i="2" s="1"/>
  <c r="BB375" i="3" s="1"/>
  <c r="BC375" i="3" s="1"/>
  <c r="CB383" i="2"/>
  <c r="CC383" i="2" s="1"/>
  <c r="BE375" i="3" s="1"/>
  <c r="BR384" i="2"/>
  <c r="BS384" i="2" s="1"/>
  <c r="AX376" i="3" s="1"/>
  <c r="BT384" i="2"/>
  <c r="BU384" i="2" s="1"/>
  <c r="AY376" i="3" s="1"/>
  <c r="BV384" i="2"/>
  <c r="BW384" i="2" s="1"/>
  <c r="AZ376" i="3" s="1"/>
  <c r="BX384" i="2"/>
  <c r="BY384" i="2" s="1"/>
  <c r="BA376" i="3" s="1"/>
  <c r="BZ384" i="2"/>
  <c r="CA384" i="2" s="1"/>
  <c r="BB376" i="3" s="1"/>
  <c r="BC376" i="3" s="1"/>
  <c r="CB384" i="2"/>
  <c r="CC384" i="2" s="1"/>
  <c r="BE376" i="3" s="1"/>
  <c r="BR385" i="2"/>
  <c r="BS385" i="2" s="1"/>
  <c r="AX377" i="3" s="1"/>
  <c r="BT385" i="2"/>
  <c r="BU385" i="2" s="1"/>
  <c r="AY377" i="3" s="1"/>
  <c r="BV385" i="2"/>
  <c r="BW385" i="2" s="1"/>
  <c r="AZ377" i="3" s="1"/>
  <c r="BX385" i="2"/>
  <c r="BY385" i="2" s="1"/>
  <c r="BA377" i="3" s="1"/>
  <c r="BZ385" i="2"/>
  <c r="CA385" i="2" s="1"/>
  <c r="BB377" i="3" s="1"/>
  <c r="BC377" i="3" s="1"/>
  <c r="CB385" i="2"/>
  <c r="CC385" i="2" s="1"/>
  <c r="BE377" i="3" s="1"/>
  <c r="BR386" i="2"/>
  <c r="BS386" i="2" s="1"/>
  <c r="AX378" i="3" s="1"/>
  <c r="BT386" i="2"/>
  <c r="BU386" i="2" s="1"/>
  <c r="AY378" i="3" s="1"/>
  <c r="BV386" i="2"/>
  <c r="BW386" i="2" s="1"/>
  <c r="AZ378" i="3" s="1"/>
  <c r="BX386" i="2"/>
  <c r="BY386" i="2" s="1"/>
  <c r="BA378" i="3" s="1"/>
  <c r="BZ386" i="2"/>
  <c r="CA386" i="2" s="1"/>
  <c r="BB378" i="3" s="1"/>
  <c r="BC378" i="3" s="1"/>
  <c r="CB386" i="2"/>
  <c r="CC386" i="2" s="1"/>
  <c r="BE378" i="3" s="1"/>
  <c r="BR387" i="2"/>
  <c r="BS387" i="2" s="1"/>
  <c r="AX379" i="3" s="1"/>
  <c r="BT387" i="2"/>
  <c r="BU387" i="2" s="1"/>
  <c r="AY379" i="3" s="1"/>
  <c r="BV387" i="2"/>
  <c r="BW387" i="2" s="1"/>
  <c r="AZ379" i="3" s="1"/>
  <c r="BX387" i="2"/>
  <c r="BY387" i="2" s="1"/>
  <c r="BA379" i="3" s="1"/>
  <c r="BZ387" i="2"/>
  <c r="CA387" i="2" s="1"/>
  <c r="BB379" i="3" s="1"/>
  <c r="BC379" i="3" s="1"/>
  <c r="CB387" i="2"/>
  <c r="CC387" i="2" s="1"/>
  <c r="BE379" i="3" s="1"/>
  <c r="BR388" i="2"/>
  <c r="BS388" i="2" s="1"/>
  <c r="AX380" i="3" s="1"/>
  <c r="BT388" i="2"/>
  <c r="BU388" i="2" s="1"/>
  <c r="AY380" i="3" s="1"/>
  <c r="BV388" i="2"/>
  <c r="BW388" i="2" s="1"/>
  <c r="AZ380" i="3" s="1"/>
  <c r="BX388" i="2"/>
  <c r="BY388" i="2" s="1"/>
  <c r="BA380" i="3" s="1"/>
  <c r="BZ388" i="2"/>
  <c r="CA388" i="2" s="1"/>
  <c r="BB380" i="3" s="1"/>
  <c r="BC380" i="3" s="1"/>
  <c r="CB388" i="2"/>
  <c r="CC388" i="2" s="1"/>
  <c r="BE380" i="3" s="1"/>
  <c r="BR389" i="2"/>
  <c r="BS389" i="2" s="1"/>
  <c r="AX381" i="3" s="1"/>
  <c r="BT389" i="2"/>
  <c r="BU389" i="2" s="1"/>
  <c r="AY381" i="3" s="1"/>
  <c r="BV389" i="2"/>
  <c r="BW389" i="2" s="1"/>
  <c r="AZ381" i="3" s="1"/>
  <c r="BX389" i="2"/>
  <c r="BY389" i="2" s="1"/>
  <c r="BA381" i="3" s="1"/>
  <c r="BZ389" i="2"/>
  <c r="CA389" i="2" s="1"/>
  <c r="BB381" i="3" s="1"/>
  <c r="BC381" i="3" s="1"/>
  <c r="CB389" i="2"/>
  <c r="CC389" i="2" s="1"/>
  <c r="BE381" i="3" s="1"/>
  <c r="BR390" i="2"/>
  <c r="BS390" i="2" s="1"/>
  <c r="AX382" i="3" s="1"/>
  <c r="BT390" i="2"/>
  <c r="BU390" i="2" s="1"/>
  <c r="AY382" i="3" s="1"/>
  <c r="BV390" i="2"/>
  <c r="BW390" i="2" s="1"/>
  <c r="AZ382" i="3" s="1"/>
  <c r="BX390" i="2"/>
  <c r="BY390" i="2" s="1"/>
  <c r="BA382" i="3" s="1"/>
  <c r="BZ390" i="2"/>
  <c r="CA390" i="2" s="1"/>
  <c r="BB382" i="3" s="1"/>
  <c r="BC382" i="3" s="1"/>
  <c r="CB390" i="2"/>
  <c r="CC390" i="2" s="1"/>
  <c r="BE382" i="3" s="1"/>
  <c r="BR391" i="2"/>
  <c r="BS391" i="2" s="1"/>
  <c r="AX383" i="3" s="1"/>
  <c r="BT391" i="2"/>
  <c r="BU391" i="2" s="1"/>
  <c r="AY383" i="3" s="1"/>
  <c r="BV391" i="2"/>
  <c r="BW391" i="2" s="1"/>
  <c r="AZ383" i="3" s="1"/>
  <c r="BX391" i="2"/>
  <c r="BY391" i="2" s="1"/>
  <c r="BA383" i="3" s="1"/>
  <c r="BZ391" i="2"/>
  <c r="CA391" i="2" s="1"/>
  <c r="BB383" i="3" s="1"/>
  <c r="BC383" i="3" s="1"/>
  <c r="CB391" i="2"/>
  <c r="CC391" i="2" s="1"/>
  <c r="BE383" i="3" s="1"/>
  <c r="BR392" i="2"/>
  <c r="BS392" i="2" s="1"/>
  <c r="AX384" i="3" s="1"/>
  <c r="BT392" i="2"/>
  <c r="BU392" i="2" s="1"/>
  <c r="AY384" i="3" s="1"/>
  <c r="BV392" i="2"/>
  <c r="BW392" i="2" s="1"/>
  <c r="AZ384" i="3" s="1"/>
  <c r="BX392" i="2"/>
  <c r="BY392" i="2" s="1"/>
  <c r="BA384" i="3" s="1"/>
  <c r="BZ392" i="2"/>
  <c r="CA392" i="2" s="1"/>
  <c r="BB384" i="3" s="1"/>
  <c r="BC384" i="3" s="1"/>
  <c r="CB392" i="2"/>
  <c r="CC392" i="2" s="1"/>
  <c r="BE384" i="3" s="1"/>
  <c r="BR393" i="2"/>
  <c r="BS393" i="2" s="1"/>
  <c r="AX385" i="3" s="1"/>
  <c r="BT393" i="2"/>
  <c r="BU393" i="2" s="1"/>
  <c r="AY385" i="3" s="1"/>
  <c r="BV393" i="2"/>
  <c r="BW393" i="2" s="1"/>
  <c r="AZ385" i="3" s="1"/>
  <c r="BX393" i="2"/>
  <c r="BY393" i="2" s="1"/>
  <c r="BA385" i="3" s="1"/>
  <c r="BZ393" i="2"/>
  <c r="CA393" i="2" s="1"/>
  <c r="BB385" i="3" s="1"/>
  <c r="BC385" i="3" s="1"/>
  <c r="CB393" i="2"/>
  <c r="CC393" i="2" s="1"/>
  <c r="BE385" i="3" s="1"/>
  <c r="BR394" i="2"/>
  <c r="BS394" i="2" s="1"/>
  <c r="AX386" i="3" s="1"/>
  <c r="BT394" i="2"/>
  <c r="BU394" i="2" s="1"/>
  <c r="AY386" i="3" s="1"/>
  <c r="BV394" i="2"/>
  <c r="BW394" i="2" s="1"/>
  <c r="AZ386" i="3" s="1"/>
  <c r="BX394" i="2"/>
  <c r="BY394" i="2" s="1"/>
  <c r="BA386" i="3" s="1"/>
  <c r="BZ394" i="2"/>
  <c r="CA394" i="2" s="1"/>
  <c r="BB386" i="3" s="1"/>
  <c r="BC386" i="3" s="1"/>
  <c r="CB394" i="2"/>
  <c r="CC394" i="2" s="1"/>
  <c r="BE386" i="3" s="1"/>
  <c r="BR395" i="2"/>
  <c r="BS395" i="2" s="1"/>
  <c r="AX387" i="3" s="1"/>
  <c r="BT395" i="2"/>
  <c r="BU395" i="2" s="1"/>
  <c r="AY387" i="3" s="1"/>
  <c r="BV395" i="2"/>
  <c r="BW395" i="2" s="1"/>
  <c r="AZ387" i="3" s="1"/>
  <c r="BX395" i="2"/>
  <c r="BY395" i="2" s="1"/>
  <c r="BA387" i="3" s="1"/>
  <c r="BZ395" i="2"/>
  <c r="CA395" i="2" s="1"/>
  <c r="BB387" i="3" s="1"/>
  <c r="BC387" i="3" s="1"/>
  <c r="CB395" i="2"/>
  <c r="CC395" i="2" s="1"/>
  <c r="BE387" i="3" s="1"/>
  <c r="BR396" i="2"/>
  <c r="BS396" i="2" s="1"/>
  <c r="AX388" i="3" s="1"/>
  <c r="BT396" i="2"/>
  <c r="BU396" i="2" s="1"/>
  <c r="AY388" i="3" s="1"/>
  <c r="BV396" i="2"/>
  <c r="BW396" i="2" s="1"/>
  <c r="AZ388" i="3" s="1"/>
  <c r="BX396" i="2"/>
  <c r="BY396" i="2" s="1"/>
  <c r="BA388" i="3" s="1"/>
  <c r="BZ396" i="2"/>
  <c r="CA396" i="2" s="1"/>
  <c r="BB388" i="3" s="1"/>
  <c r="BC388" i="3" s="1"/>
  <c r="CB396" i="2"/>
  <c r="CC396" i="2" s="1"/>
  <c r="BE388" i="3" s="1"/>
  <c r="BR397" i="2"/>
  <c r="BS397" i="2" s="1"/>
  <c r="AX389" i="3" s="1"/>
  <c r="BT397" i="2"/>
  <c r="BU397" i="2" s="1"/>
  <c r="AY389" i="3" s="1"/>
  <c r="BV397" i="2"/>
  <c r="BW397" i="2" s="1"/>
  <c r="AZ389" i="3" s="1"/>
  <c r="BX397" i="2"/>
  <c r="BY397" i="2" s="1"/>
  <c r="BA389" i="3" s="1"/>
  <c r="BZ397" i="2"/>
  <c r="CA397" i="2" s="1"/>
  <c r="BB389" i="3" s="1"/>
  <c r="BC389" i="3" s="1"/>
  <c r="CB397" i="2"/>
  <c r="CC397" i="2" s="1"/>
  <c r="BE389" i="3" s="1"/>
  <c r="BR398" i="2"/>
  <c r="BS398" i="2" s="1"/>
  <c r="AX390" i="3" s="1"/>
  <c r="BT398" i="2"/>
  <c r="BU398" i="2" s="1"/>
  <c r="AY390" i="3" s="1"/>
  <c r="BV398" i="2"/>
  <c r="BW398" i="2" s="1"/>
  <c r="AZ390" i="3" s="1"/>
  <c r="BX398" i="2"/>
  <c r="BY398" i="2" s="1"/>
  <c r="BA390" i="3" s="1"/>
  <c r="BZ398" i="2"/>
  <c r="CA398" i="2" s="1"/>
  <c r="BB390" i="3" s="1"/>
  <c r="BC390" i="3" s="1"/>
  <c r="CB398" i="2"/>
  <c r="CC398" i="2" s="1"/>
  <c r="BE390" i="3" s="1"/>
  <c r="BR399" i="2"/>
  <c r="BS399" i="2" s="1"/>
  <c r="AX391" i="3" s="1"/>
  <c r="BT399" i="2"/>
  <c r="BU399" i="2" s="1"/>
  <c r="AY391" i="3" s="1"/>
  <c r="BV399" i="2"/>
  <c r="BW399" i="2" s="1"/>
  <c r="AZ391" i="3" s="1"/>
  <c r="BX399" i="2"/>
  <c r="BY399" i="2" s="1"/>
  <c r="BA391" i="3" s="1"/>
  <c r="BZ399" i="2"/>
  <c r="CA399" i="2" s="1"/>
  <c r="BB391" i="3" s="1"/>
  <c r="BC391" i="3" s="1"/>
  <c r="CB399" i="2"/>
  <c r="CC399" i="2" s="1"/>
  <c r="BE391" i="3" s="1"/>
  <c r="BR400" i="2"/>
  <c r="BS400" i="2" s="1"/>
  <c r="AX392" i="3" s="1"/>
  <c r="BT400" i="2"/>
  <c r="BU400" i="2" s="1"/>
  <c r="AY392" i="3" s="1"/>
  <c r="BV400" i="2"/>
  <c r="BW400" i="2" s="1"/>
  <c r="AZ392" i="3" s="1"/>
  <c r="BX400" i="2"/>
  <c r="BY400" i="2" s="1"/>
  <c r="BA392" i="3" s="1"/>
  <c r="BZ400" i="2"/>
  <c r="CA400" i="2" s="1"/>
  <c r="BB392" i="3" s="1"/>
  <c r="BC392" i="3" s="1"/>
  <c r="CB400" i="2"/>
  <c r="CC400" i="2" s="1"/>
  <c r="BE392" i="3" s="1"/>
  <c r="BR401" i="2"/>
  <c r="BS401" i="2" s="1"/>
  <c r="AX393" i="3" s="1"/>
  <c r="BT401" i="2"/>
  <c r="BU401" i="2" s="1"/>
  <c r="AY393" i="3" s="1"/>
  <c r="BV401" i="2"/>
  <c r="BW401" i="2" s="1"/>
  <c r="AZ393" i="3" s="1"/>
  <c r="BX401" i="2"/>
  <c r="BY401" i="2" s="1"/>
  <c r="BA393" i="3" s="1"/>
  <c r="BZ401" i="2"/>
  <c r="CA401" i="2" s="1"/>
  <c r="BB393" i="3" s="1"/>
  <c r="BC393" i="3" s="1"/>
  <c r="CB401" i="2"/>
  <c r="CC401" i="2" s="1"/>
  <c r="BE393" i="3" s="1"/>
  <c r="BR402" i="2"/>
  <c r="BS402" i="2" s="1"/>
  <c r="AX394" i="3" s="1"/>
  <c r="BT402" i="2"/>
  <c r="BU402" i="2" s="1"/>
  <c r="AY394" i="3" s="1"/>
  <c r="BV402" i="2"/>
  <c r="BW402" i="2" s="1"/>
  <c r="AZ394" i="3" s="1"/>
  <c r="BX402" i="2"/>
  <c r="BY402" i="2" s="1"/>
  <c r="BA394" i="3" s="1"/>
  <c r="BZ402" i="2"/>
  <c r="CA402" i="2" s="1"/>
  <c r="BB394" i="3" s="1"/>
  <c r="BC394" i="3" s="1"/>
  <c r="CB402" i="2"/>
  <c r="CC402" i="2" s="1"/>
  <c r="BE394" i="3" s="1"/>
  <c r="BR403" i="2"/>
  <c r="BS403" i="2" s="1"/>
  <c r="AX395" i="3" s="1"/>
  <c r="BT403" i="2"/>
  <c r="BU403" i="2" s="1"/>
  <c r="AY395" i="3" s="1"/>
  <c r="BV403" i="2"/>
  <c r="BW403" i="2" s="1"/>
  <c r="AZ395" i="3" s="1"/>
  <c r="BX403" i="2"/>
  <c r="BY403" i="2" s="1"/>
  <c r="BA395" i="3" s="1"/>
  <c r="BZ403" i="2"/>
  <c r="CA403" i="2" s="1"/>
  <c r="BB395" i="3" s="1"/>
  <c r="BC395" i="3" s="1"/>
  <c r="CB403" i="2"/>
  <c r="CC403" i="2" s="1"/>
  <c r="BE395" i="3" s="1"/>
  <c r="BR404" i="2"/>
  <c r="BS404" i="2" s="1"/>
  <c r="AX396" i="3" s="1"/>
  <c r="BT404" i="2"/>
  <c r="BU404" i="2" s="1"/>
  <c r="AY396" i="3" s="1"/>
  <c r="BV404" i="2"/>
  <c r="BW404" i="2" s="1"/>
  <c r="AZ396" i="3" s="1"/>
  <c r="BX404" i="2"/>
  <c r="BY404" i="2" s="1"/>
  <c r="BA396" i="3" s="1"/>
  <c r="BZ404" i="2"/>
  <c r="CA404" i="2" s="1"/>
  <c r="BB396" i="3" s="1"/>
  <c r="BC396" i="3" s="1"/>
  <c r="CB404" i="2"/>
  <c r="CC404" i="2" s="1"/>
  <c r="BE396" i="3" s="1"/>
  <c r="BR405" i="2"/>
  <c r="BS405" i="2" s="1"/>
  <c r="AX397" i="3" s="1"/>
  <c r="BT405" i="2"/>
  <c r="BU405" i="2" s="1"/>
  <c r="AY397" i="3" s="1"/>
  <c r="BV405" i="2"/>
  <c r="BW405" i="2" s="1"/>
  <c r="AZ397" i="3" s="1"/>
  <c r="BX405" i="2"/>
  <c r="BY405" i="2" s="1"/>
  <c r="BA397" i="3" s="1"/>
  <c r="BZ405" i="2"/>
  <c r="CA405" i="2" s="1"/>
  <c r="BB397" i="3" s="1"/>
  <c r="BC397" i="3" s="1"/>
  <c r="CB405" i="2"/>
  <c r="CC405" i="2" s="1"/>
  <c r="BE397" i="3" s="1"/>
  <c r="BR406" i="2"/>
  <c r="BS406" i="2" s="1"/>
  <c r="AX398" i="3" s="1"/>
  <c r="BT406" i="2"/>
  <c r="BU406" i="2" s="1"/>
  <c r="AY398" i="3" s="1"/>
  <c r="BV406" i="2"/>
  <c r="BW406" i="2" s="1"/>
  <c r="AZ398" i="3" s="1"/>
  <c r="BX406" i="2"/>
  <c r="BY406" i="2" s="1"/>
  <c r="BA398" i="3" s="1"/>
  <c r="BZ406" i="2"/>
  <c r="CA406" i="2" s="1"/>
  <c r="BB398" i="3" s="1"/>
  <c r="BC398" i="3" s="1"/>
  <c r="CB406" i="2"/>
  <c r="CC406" i="2" s="1"/>
  <c r="BE398" i="3" s="1"/>
  <c r="BR407" i="2"/>
  <c r="BS407" i="2" s="1"/>
  <c r="AX399" i="3" s="1"/>
  <c r="BT407" i="2"/>
  <c r="BU407" i="2" s="1"/>
  <c r="AY399" i="3" s="1"/>
  <c r="BV407" i="2"/>
  <c r="BW407" i="2" s="1"/>
  <c r="AZ399" i="3" s="1"/>
  <c r="BX407" i="2"/>
  <c r="BY407" i="2" s="1"/>
  <c r="BA399" i="3" s="1"/>
  <c r="BZ407" i="2"/>
  <c r="CA407" i="2" s="1"/>
  <c r="BB399" i="3" s="1"/>
  <c r="BC399" i="3" s="1"/>
  <c r="CB407" i="2"/>
  <c r="CC407" i="2" s="1"/>
  <c r="BE399" i="3" s="1"/>
  <c r="BR408" i="2"/>
  <c r="BS408" i="2" s="1"/>
  <c r="AX400" i="3" s="1"/>
  <c r="BT408" i="2"/>
  <c r="BU408" i="2" s="1"/>
  <c r="AY400" i="3" s="1"/>
  <c r="BV408" i="2"/>
  <c r="BW408" i="2" s="1"/>
  <c r="AZ400" i="3" s="1"/>
  <c r="BX408" i="2"/>
  <c r="BY408" i="2" s="1"/>
  <c r="BA400" i="3" s="1"/>
  <c r="BZ408" i="2"/>
  <c r="CA408" i="2" s="1"/>
  <c r="BB400" i="3" s="1"/>
  <c r="BC400" i="3" s="1"/>
  <c r="CB408" i="2"/>
  <c r="CC408" i="2" s="1"/>
  <c r="BE400" i="3" s="1"/>
  <c r="BR409" i="2"/>
  <c r="BS409" i="2" s="1"/>
  <c r="AX401" i="3" s="1"/>
  <c r="BT409" i="2"/>
  <c r="BU409" i="2" s="1"/>
  <c r="AY401" i="3" s="1"/>
  <c r="BV409" i="2"/>
  <c r="BW409" i="2" s="1"/>
  <c r="AZ401" i="3" s="1"/>
  <c r="BX409" i="2"/>
  <c r="BY409" i="2" s="1"/>
  <c r="BA401" i="3" s="1"/>
  <c r="BZ409" i="2"/>
  <c r="CA409" i="2" s="1"/>
  <c r="BB401" i="3" s="1"/>
  <c r="BC401" i="3" s="1"/>
  <c r="CB409" i="2"/>
  <c r="CC409" i="2" s="1"/>
  <c r="BE401" i="3" s="1"/>
  <c r="BR410" i="2"/>
  <c r="BS410" i="2" s="1"/>
  <c r="AX402" i="3" s="1"/>
  <c r="BT410" i="2"/>
  <c r="BU410" i="2" s="1"/>
  <c r="AY402" i="3" s="1"/>
  <c r="BV410" i="2"/>
  <c r="BW410" i="2" s="1"/>
  <c r="AZ402" i="3" s="1"/>
  <c r="BX410" i="2"/>
  <c r="BY410" i="2" s="1"/>
  <c r="BA402" i="3" s="1"/>
  <c r="BZ410" i="2"/>
  <c r="CA410" i="2" s="1"/>
  <c r="BB402" i="3" s="1"/>
  <c r="BC402" i="3" s="1"/>
  <c r="CB410" i="2"/>
  <c r="CC410" i="2" s="1"/>
  <c r="BE402" i="3" s="1"/>
  <c r="BR411" i="2"/>
  <c r="BS411" i="2" s="1"/>
  <c r="AX403" i="3" s="1"/>
  <c r="BT411" i="2"/>
  <c r="BU411" i="2" s="1"/>
  <c r="AY403" i="3" s="1"/>
  <c r="BV411" i="2"/>
  <c r="BW411" i="2" s="1"/>
  <c r="AZ403" i="3" s="1"/>
  <c r="BX411" i="2"/>
  <c r="BY411" i="2" s="1"/>
  <c r="BA403" i="3" s="1"/>
  <c r="BZ411" i="2"/>
  <c r="CA411" i="2" s="1"/>
  <c r="BB403" i="3" s="1"/>
  <c r="BC403" i="3" s="1"/>
  <c r="CB411" i="2"/>
  <c r="CC411" i="2" s="1"/>
  <c r="BE403" i="3" s="1"/>
  <c r="BR412" i="2"/>
  <c r="BS412" i="2" s="1"/>
  <c r="AX404" i="3" s="1"/>
  <c r="BT412" i="2"/>
  <c r="BU412" i="2" s="1"/>
  <c r="AY404" i="3" s="1"/>
  <c r="BV412" i="2"/>
  <c r="BW412" i="2" s="1"/>
  <c r="AZ404" i="3" s="1"/>
  <c r="BX412" i="2"/>
  <c r="BY412" i="2" s="1"/>
  <c r="BA404" i="3" s="1"/>
  <c r="BZ412" i="2"/>
  <c r="CA412" i="2" s="1"/>
  <c r="BB404" i="3" s="1"/>
  <c r="BC404" i="3" s="1"/>
  <c r="CB412" i="2"/>
  <c r="CC412" i="2" s="1"/>
  <c r="BE404" i="3" s="1"/>
  <c r="BR413" i="2"/>
  <c r="BS413" i="2" s="1"/>
  <c r="AX405" i="3" s="1"/>
  <c r="BT413" i="2"/>
  <c r="BU413" i="2" s="1"/>
  <c r="AY405" i="3" s="1"/>
  <c r="BV413" i="2"/>
  <c r="BW413" i="2" s="1"/>
  <c r="AZ405" i="3" s="1"/>
  <c r="BX413" i="2"/>
  <c r="BY413" i="2" s="1"/>
  <c r="BA405" i="3" s="1"/>
  <c r="BZ413" i="2"/>
  <c r="CA413" i="2" s="1"/>
  <c r="BB405" i="3" s="1"/>
  <c r="BC405" i="3" s="1"/>
  <c r="CB413" i="2"/>
  <c r="CC413" i="2" s="1"/>
  <c r="BE405" i="3" s="1"/>
  <c r="BR414" i="2"/>
  <c r="BS414" i="2" s="1"/>
  <c r="AX406" i="3" s="1"/>
  <c r="BT414" i="2"/>
  <c r="BU414" i="2" s="1"/>
  <c r="AY406" i="3" s="1"/>
  <c r="BV414" i="2"/>
  <c r="BW414" i="2" s="1"/>
  <c r="AZ406" i="3" s="1"/>
  <c r="BX414" i="2"/>
  <c r="BY414" i="2" s="1"/>
  <c r="BA406" i="3" s="1"/>
  <c r="BZ414" i="2"/>
  <c r="CA414" i="2" s="1"/>
  <c r="BB406" i="3" s="1"/>
  <c r="BC406" i="3" s="1"/>
  <c r="CB414" i="2"/>
  <c r="CC414" i="2" s="1"/>
  <c r="BE406" i="3" s="1"/>
  <c r="BR415" i="2"/>
  <c r="BS415" i="2" s="1"/>
  <c r="AX407" i="3" s="1"/>
  <c r="BT415" i="2"/>
  <c r="BU415" i="2" s="1"/>
  <c r="AY407" i="3" s="1"/>
  <c r="BV415" i="2"/>
  <c r="BW415" i="2" s="1"/>
  <c r="AZ407" i="3" s="1"/>
  <c r="BX415" i="2"/>
  <c r="BY415" i="2" s="1"/>
  <c r="BA407" i="3" s="1"/>
  <c r="BZ415" i="2"/>
  <c r="CA415" i="2" s="1"/>
  <c r="BC407" i="3" s="1"/>
  <c r="CB415" i="2"/>
  <c r="CC415" i="2" s="1"/>
  <c r="BE407" i="3" s="1"/>
  <c r="BR416" i="2"/>
  <c r="BS416" i="2" s="1"/>
  <c r="AX409" i="3" s="1"/>
  <c r="BT416" i="2"/>
  <c r="BU416" i="2" s="1"/>
  <c r="AY409" i="3" s="1"/>
  <c r="BV416" i="2"/>
  <c r="BW416" i="2" s="1"/>
  <c r="AZ409" i="3" s="1"/>
  <c r="BX416" i="2"/>
  <c r="BY416" i="2" s="1"/>
  <c r="BA409" i="3" s="1"/>
  <c r="BZ416" i="2"/>
  <c r="CA416" i="2" s="1"/>
  <c r="BB409" i="3" s="1"/>
  <c r="BC409" i="3" s="1"/>
  <c r="CB416" i="2"/>
  <c r="CC416" i="2" s="1"/>
  <c r="BE409" i="3" s="1"/>
  <c r="BR417" i="2"/>
  <c r="BS417" i="2" s="1"/>
  <c r="AX408" i="3" s="1"/>
  <c r="BT417" i="2"/>
  <c r="BU417" i="2" s="1"/>
  <c r="AY408" i="3" s="1"/>
  <c r="BV417" i="2"/>
  <c r="BW417" i="2" s="1"/>
  <c r="AZ408" i="3" s="1"/>
  <c r="BX417" i="2"/>
  <c r="BY417" i="2" s="1"/>
  <c r="BA408" i="3" s="1"/>
  <c r="BZ417" i="2"/>
  <c r="CA417" i="2" s="1"/>
  <c r="BB408" i="3" s="1"/>
  <c r="BC408" i="3" s="1"/>
  <c r="CB417" i="2"/>
  <c r="CC417" i="2" s="1"/>
  <c r="BE408" i="3" s="1"/>
  <c r="BR418" i="2"/>
  <c r="BS418" i="2" s="1"/>
  <c r="AX410" i="3" s="1"/>
  <c r="BT418" i="2"/>
  <c r="BU418" i="2" s="1"/>
  <c r="AY410" i="3" s="1"/>
  <c r="BV418" i="2"/>
  <c r="BW418" i="2" s="1"/>
  <c r="AZ410" i="3" s="1"/>
  <c r="BX418" i="2"/>
  <c r="BY418" i="2" s="1"/>
  <c r="BA410" i="3" s="1"/>
  <c r="BZ418" i="2"/>
  <c r="CA418" i="2" s="1"/>
  <c r="BB410" i="3" s="1"/>
  <c r="BC410" i="3" s="1"/>
  <c r="CB418" i="2"/>
  <c r="CC418" i="2" s="1"/>
  <c r="BE410" i="3" s="1"/>
  <c r="BR419" i="2"/>
  <c r="BS419" i="2" s="1"/>
  <c r="AX411" i="3" s="1"/>
  <c r="BT419" i="2"/>
  <c r="BU419" i="2" s="1"/>
  <c r="AY411" i="3" s="1"/>
  <c r="BV419" i="2"/>
  <c r="BW419" i="2" s="1"/>
  <c r="AZ411" i="3" s="1"/>
  <c r="BX419" i="2"/>
  <c r="BY419" i="2" s="1"/>
  <c r="BA411" i="3" s="1"/>
  <c r="BZ419" i="2"/>
  <c r="CA419" i="2" s="1"/>
  <c r="BB411" i="3" s="1"/>
  <c r="BC411" i="3" s="1"/>
  <c r="CB419" i="2"/>
  <c r="CC419" i="2" s="1"/>
  <c r="BE411" i="3" s="1"/>
  <c r="BR420" i="2"/>
  <c r="BS420" i="2" s="1"/>
  <c r="AX412" i="3" s="1"/>
  <c r="BT420" i="2"/>
  <c r="BU420" i="2" s="1"/>
  <c r="AY412" i="3" s="1"/>
  <c r="BV420" i="2"/>
  <c r="BW420" i="2" s="1"/>
  <c r="AZ412" i="3" s="1"/>
  <c r="BX420" i="2"/>
  <c r="BY420" i="2" s="1"/>
  <c r="BA412" i="3" s="1"/>
  <c r="BZ420" i="2"/>
  <c r="CA420" i="2" s="1"/>
  <c r="BB412" i="3" s="1"/>
  <c r="BC412" i="3" s="1"/>
  <c r="CB420" i="2"/>
  <c r="CC420" i="2" s="1"/>
  <c r="BE412" i="3" s="1"/>
  <c r="BR421" i="2"/>
  <c r="BS421" i="2" s="1"/>
  <c r="AX413" i="3" s="1"/>
  <c r="BT421" i="2"/>
  <c r="BU421" i="2" s="1"/>
  <c r="AY413" i="3" s="1"/>
  <c r="BV421" i="2"/>
  <c r="BW421" i="2" s="1"/>
  <c r="AZ413" i="3" s="1"/>
  <c r="BX421" i="2"/>
  <c r="BY421" i="2" s="1"/>
  <c r="BA413" i="3" s="1"/>
  <c r="BZ421" i="2"/>
  <c r="CA421" i="2" s="1"/>
  <c r="BB413" i="3" s="1"/>
  <c r="BC413" i="3" s="1"/>
  <c r="CB421" i="2"/>
  <c r="CC421" i="2" s="1"/>
  <c r="BE413" i="3" s="1"/>
  <c r="BR422" i="2"/>
  <c r="BS422" i="2" s="1"/>
  <c r="AX414" i="3" s="1"/>
  <c r="BT422" i="2"/>
  <c r="BU422" i="2" s="1"/>
  <c r="AY414" i="3" s="1"/>
  <c r="BV422" i="2"/>
  <c r="BW422" i="2" s="1"/>
  <c r="AZ414" i="3" s="1"/>
  <c r="BX422" i="2"/>
  <c r="BY422" i="2" s="1"/>
  <c r="BA414" i="3" s="1"/>
  <c r="BZ422" i="2"/>
  <c r="CA422" i="2" s="1"/>
  <c r="BB414" i="3" s="1"/>
  <c r="BC414" i="3" s="1"/>
  <c r="CB422" i="2"/>
  <c r="CC422" i="2" s="1"/>
  <c r="BE414" i="3" s="1"/>
  <c r="BR423" i="2"/>
  <c r="BS423" i="2" s="1"/>
  <c r="AX415" i="3" s="1"/>
  <c r="BT423" i="2"/>
  <c r="BU423" i="2" s="1"/>
  <c r="AY415" i="3" s="1"/>
  <c r="BV423" i="2"/>
  <c r="BW423" i="2" s="1"/>
  <c r="AZ415" i="3" s="1"/>
  <c r="BX423" i="2"/>
  <c r="BY423" i="2" s="1"/>
  <c r="BA415" i="3" s="1"/>
  <c r="BZ423" i="2"/>
  <c r="CA423" i="2" s="1"/>
  <c r="BB415" i="3" s="1"/>
  <c r="BC415" i="3" s="1"/>
  <c r="CB423" i="2"/>
  <c r="CC423" i="2" s="1"/>
  <c r="BE415" i="3" s="1"/>
  <c r="BR424" i="2"/>
  <c r="BS424" i="2" s="1"/>
  <c r="AX416" i="3" s="1"/>
  <c r="BT424" i="2"/>
  <c r="BU424" i="2" s="1"/>
  <c r="AY416" i="3" s="1"/>
  <c r="BV424" i="2"/>
  <c r="BW424" i="2" s="1"/>
  <c r="AZ416" i="3" s="1"/>
  <c r="BX424" i="2"/>
  <c r="BY424" i="2" s="1"/>
  <c r="BA416" i="3" s="1"/>
  <c r="BZ424" i="2"/>
  <c r="CA424" i="2" s="1"/>
  <c r="BB416" i="3" s="1"/>
  <c r="BC416" i="3" s="1"/>
  <c r="CB424" i="2"/>
  <c r="CC424" i="2" s="1"/>
  <c r="BE416" i="3" s="1"/>
  <c r="BR425" i="2"/>
  <c r="BS425" i="2" s="1"/>
  <c r="AX420" i="3" s="1"/>
  <c r="BT425" i="2"/>
  <c r="BU425" i="2" s="1"/>
  <c r="AY420" i="3" s="1"/>
  <c r="BV425" i="2"/>
  <c r="BW425" i="2" s="1"/>
  <c r="AZ420" i="3" s="1"/>
  <c r="BX425" i="2"/>
  <c r="BY425" i="2" s="1"/>
  <c r="BA420" i="3" s="1"/>
  <c r="BZ425" i="2"/>
  <c r="CA425" i="2" s="1"/>
  <c r="BB420" i="3" s="1"/>
  <c r="BC420" i="3" s="1"/>
  <c r="CB425" i="2"/>
  <c r="CC425" i="2" s="1"/>
  <c r="BE420" i="3" s="1"/>
  <c r="BR426" i="2"/>
  <c r="BS426" i="2" s="1"/>
  <c r="AX417" i="3" s="1"/>
  <c r="BT426" i="2"/>
  <c r="BU426" i="2" s="1"/>
  <c r="AY417" i="3" s="1"/>
  <c r="BV426" i="2"/>
  <c r="BW426" i="2" s="1"/>
  <c r="AZ417" i="3" s="1"/>
  <c r="BX426" i="2"/>
  <c r="BY426" i="2" s="1"/>
  <c r="BA417" i="3" s="1"/>
  <c r="BZ426" i="2"/>
  <c r="CA426" i="2" s="1"/>
  <c r="BB417" i="3" s="1"/>
  <c r="BC417" i="3" s="1"/>
  <c r="CB426" i="2"/>
  <c r="CC426" i="2" s="1"/>
  <c r="BE417" i="3" s="1"/>
  <c r="BR427" i="2"/>
  <c r="BS427" i="2" s="1"/>
  <c r="AX419" i="3" s="1"/>
  <c r="BT427" i="2"/>
  <c r="BU427" i="2" s="1"/>
  <c r="AY419" i="3" s="1"/>
  <c r="BV427" i="2"/>
  <c r="BW427" i="2" s="1"/>
  <c r="AZ419" i="3" s="1"/>
  <c r="BX427" i="2"/>
  <c r="BY427" i="2" s="1"/>
  <c r="BA419" i="3" s="1"/>
  <c r="BZ427" i="2"/>
  <c r="CA427" i="2" s="1"/>
  <c r="BB419" i="3" s="1"/>
  <c r="BC419" i="3" s="1"/>
  <c r="CB427" i="2"/>
  <c r="CC427" i="2" s="1"/>
  <c r="BE419" i="3" s="1"/>
  <c r="BR428" i="2"/>
  <c r="BS428" i="2" s="1"/>
  <c r="AX418" i="3" s="1"/>
  <c r="BT428" i="2"/>
  <c r="BU428" i="2" s="1"/>
  <c r="AY418" i="3" s="1"/>
  <c r="BV428" i="2"/>
  <c r="BW428" i="2" s="1"/>
  <c r="AZ418" i="3" s="1"/>
  <c r="BX428" i="2"/>
  <c r="BY428" i="2" s="1"/>
  <c r="BA418" i="3" s="1"/>
  <c r="BZ428" i="2"/>
  <c r="CA428" i="2" s="1"/>
  <c r="BB418" i="3" s="1"/>
  <c r="BC418" i="3" s="1"/>
  <c r="CB428" i="2"/>
  <c r="CC428" i="2" s="1"/>
  <c r="BE418" i="3" s="1"/>
  <c r="BR429" i="2"/>
  <c r="BS429" i="2" s="1"/>
  <c r="AX421" i="3" s="1"/>
  <c r="BT429" i="2"/>
  <c r="BU429" i="2" s="1"/>
  <c r="AY421" i="3" s="1"/>
  <c r="BV429" i="2"/>
  <c r="BW429" i="2" s="1"/>
  <c r="AZ421" i="3" s="1"/>
  <c r="BX429" i="2"/>
  <c r="BY429" i="2" s="1"/>
  <c r="BA421" i="3" s="1"/>
  <c r="BZ429" i="2"/>
  <c r="CA429" i="2" s="1"/>
  <c r="BB421" i="3" s="1"/>
  <c r="BC421" i="3" s="1"/>
  <c r="CB429" i="2"/>
  <c r="CC429" i="2" s="1"/>
  <c r="BE421" i="3" s="1"/>
  <c r="BR430" i="2"/>
  <c r="BS430" i="2" s="1"/>
  <c r="AX422" i="3" s="1"/>
  <c r="BT430" i="2"/>
  <c r="BU430" i="2" s="1"/>
  <c r="AY422" i="3" s="1"/>
  <c r="BV430" i="2"/>
  <c r="BW430" i="2" s="1"/>
  <c r="AZ422" i="3" s="1"/>
  <c r="BX430" i="2"/>
  <c r="BY430" i="2" s="1"/>
  <c r="BA422" i="3" s="1"/>
  <c r="BZ430" i="2"/>
  <c r="CA430" i="2" s="1"/>
  <c r="BB422" i="3" s="1"/>
  <c r="BC422" i="3" s="1"/>
  <c r="CB430" i="2"/>
  <c r="CC430" i="2" s="1"/>
  <c r="BE422" i="3" s="1"/>
  <c r="BR431" i="2"/>
  <c r="BS431" i="2" s="1"/>
  <c r="AX423" i="3" s="1"/>
  <c r="BT431" i="2"/>
  <c r="BU431" i="2" s="1"/>
  <c r="AY423" i="3" s="1"/>
  <c r="BV431" i="2"/>
  <c r="BW431" i="2" s="1"/>
  <c r="AZ423" i="3" s="1"/>
  <c r="BX431" i="2"/>
  <c r="BY431" i="2" s="1"/>
  <c r="BA423" i="3" s="1"/>
  <c r="BZ431" i="2"/>
  <c r="CA431" i="2" s="1"/>
  <c r="BB423" i="3" s="1"/>
  <c r="BC423" i="3" s="1"/>
  <c r="CB431" i="2"/>
  <c r="CC431" i="2" s="1"/>
  <c r="BE423" i="3" s="1"/>
  <c r="BR432" i="2"/>
  <c r="BS432" i="2" s="1"/>
  <c r="AX424" i="3" s="1"/>
  <c r="BT432" i="2"/>
  <c r="BU432" i="2" s="1"/>
  <c r="AY424" i="3" s="1"/>
  <c r="BV432" i="2"/>
  <c r="BW432" i="2" s="1"/>
  <c r="AZ424" i="3" s="1"/>
  <c r="BX432" i="2"/>
  <c r="BY432" i="2" s="1"/>
  <c r="BA424" i="3" s="1"/>
  <c r="BZ432" i="2"/>
  <c r="CA432" i="2" s="1"/>
  <c r="BB424" i="3" s="1"/>
  <c r="BC424" i="3" s="1"/>
  <c r="CB432" i="2"/>
  <c r="CC432" i="2" s="1"/>
  <c r="BE424" i="3" s="1"/>
  <c r="BR433" i="2"/>
  <c r="BS433" i="2" s="1"/>
  <c r="AX425" i="3" s="1"/>
  <c r="BT433" i="2"/>
  <c r="BU433" i="2" s="1"/>
  <c r="AY425" i="3" s="1"/>
  <c r="BV433" i="2"/>
  <c r="BW433" i="2" s="1"/>
  <c r="AZ425" i="3" s="1"/>
  <c r="BX433" i="2"/>
  <c r="BY433" i="2" s="1"/>
  <c r="BA425" i="3" s="1"/>
  <c r="BZ433" i="2"/>
  <c r="CA433" i="2" s="1"/>
  <c r="BB425" i="3" s="1"/>
  <c r="BC425" i="3" s="1"/>
  <c r="CB433" i="2"/>
  <c r="CC433" i="2" s="1"/>
  <c r="BE425" i="3" s="1"/>
  <c r="BR434" i="2"/>
  <c r="BS434" i="2" s="1"/>
  <c r="AX426" i="3" s="1"/>
  <c r="BT434" i="2"/>
  <c r="BU434" i="2" s="1"/>
  <c r="AY426" i="3" s="1"/>
  <c r="BV434" i="2"/>
  <c r="BW434" i="2" s="1"/>
  <c r="AZ426" i="3" s="1"/>
  <c r="BX434" i="2"/>
  <c r="BY434" i="2" s="1"/>
  <c r="BA426" i="3" s="1"/>
  <c r="BZ434" i="2"/>
  <c r="CA434" i="2" s="1"/>
  <c r="BB426" i="3" s="1"/>
  <c r="BC426" i="3" s="1"/>
  <c r="CB434" i="2"/>
  <c r="CC434" i="2" s="1"/>
  <c r="BE426" i="3" s="1"/>
  <c r="BR435" i="2"/>
  <c r="BS435" i="2" s="1"/>
  <c r="AX427" i="3" s="1"/>
  <c r="BT435" i="2"/>
  <c r="BU435" i="2" s="1"/>
  <c r="AY427" i="3" s="1"/>
  <c r="BV435" i="2"/>
  <c r="BW435" i="2" s="1"/>
  <c r="AZ427" i="3" s="1"/>
  <c r="BX435" i="2"/>
  <c r="BY435" i="2" s="1"/>
  <c r="BA427" i="3" s="1"/>
  <c r="BZ435" i="2"/>
  <c r="CA435" i="2" s="1"/>
  <c r="BB427" i="3" s="1"/>
  <c r="BC427" i="3" s="1"/>
  <c r="CB435" i="2"/>
  <c r="CC435" i="2" s="1"/>
  <c r="BE427" i="3" s="1"/>
  <c r="BR436" i="2"/>
  <c r="BS436" i="2" s="1"/>
  <c r="AX428" i="3" s="1"/>
  <c r="BT436" i="2"/>
  <c r="BU436" i="2" s="1"/>
  <c r="AY428" i="3" s="1"/>
  <c r="BV436" i="2"/>
  <c r="BW436" i="2" s="1"/>
  <c r="AZ428" i="3" s="1"/>
  <c r="BX436" i="2"/>
  <c r="BY436" i="2" s="1"/>
  <c r="BA428" i="3" s="1"/>
  <c r="BZ436" i="2"/>
  <c r="CA436" i="2" s="1"/>
  <c r="BB428" i="3" s="1"/>
  <c r="BC428" i="3" s="1"/>
  <c r="CB436" i="2"/>
  <c r="CC436" i="2" s="1"/>
  <c r="BE428" i="3" s="1"/>
  <c r="BR437" i="2"/>
  <c r="BS437" i="2" s="1"/>
  <c r="AX429" i="3" s="1"/>
  <c r="BT437" i="2"/>
  <c r="BU437" i="2" s="1"/>
  <c r="AY429" i="3" s="1"/>
  <c r="BV437" i="2"/>
  <c r="BW437" i="2" s="1"/>
  <c r="AZ429" i="3" s="1"/>
  <c r="BX437" i="2"/>
  <c r="BY437" i="2" s="1"/>
  <c r="BA429" i="3" s="1"/>
  <c r="BZ437" i="2"/>
  <c r="CA437" i="2" s="1"/>
  <c r="BB429" i="3" s="1"/>
  <c r="BC429" i="3" s="1"/>
  <c r="CB437" i="2"/>
  <c r="CC437" i="2" s="1"/>
  <c r="BE429" i="3" s="1"/>
  <c r="BR438" i="2"/>
  <c r="BS438" i="2" s="1"/>
  <c r="AX430" i="3" s="1"/>
  <c r="BT438" i="2"/>
  <c r="BU438" i="2" s="1"/>
  <c r="AY430" i="3" s="1"/>
  <c r="BV438" i="2"/>
  <c r="BW438" i="2" s="1"/>
  <c r="AZ430" i="3" s="1"/>
  <c r="BX438" i="2"/>
  <c r="BY438" i="2" s="1"/>
  <c r="BA430" i="3" s="1"/>
  <c r="BZ438" i="2"/>
  <c r="CA438" i="2" s="1"/>
  <c r="BB430" i="3" s="1"/>
  <c r="BC430" i="3" s="1"/>
  <c r="CB438" i="2"/>
  <c r="CC438" i="2" s="1"/>
  <c r="BE430" i="3" s="1"/>
  <c r="BR439" i="2"/>
  <c r="BS439" i="2" s="1"/>
  <c r="AX431" i="3" s="1"/>
  <c r="BT439" i="2"/>
  <c r="BU439" i="2" s="1"/>
  <c r="AY431" i="3" s="1"/>
  <c r="BV439" i="2"/>
  <c r="BW439" i="2" s="1"/>
  <c r="AZ431" i="3" s="1"/>
  <c r="BX439" i="2"/>
  <c r="BY439" i="2" s="1"/>
  <c r="BA431" i="3" s="1"/>
  <c r="BZ439" i="2"/>
  <c r="CA439" i="2" s="1"/>
  <c r="BB431" i="3" s="1"/>
  <c r="BC431" i="3" s="1"/>
  <c r="CB439" i="2"/>
  <c r="CC439" i="2" s="1"/>
  <c r="BE431" i="3" s="1"/>
  <c r="BR440" i="2"/>
  <c r="BS440" i="2" s="1"/>
  <c r="AX432" i="3" s="1"/>
  <c r="BT440" i="2"/>
  <c r="BU440" i="2" s="1"/>
  <c r="AY432" i="3" s="1"/>
  <c r="BV440" i="2"/>
  <c r="BW440" i="2" s="1"/>
  <c r="AZ432" i="3" s="1"/>
  <c r="BX440" i="2"/>
  <c r="BY440" i="2" s="1"/>
  <c r="BA432" i="3" s="1"/>
  <c r="BZ440" i="2"/>
  <c r="CA440" i="2" s="1"/>
  <c r="BB432" i="3" s="1"/>
  <c r="BC432" i="3" s="1"/>
  <c r="CB440" i="2"/>
  <c r="CC440" i="2" s="1"/>
  <c r="BE432" i="3" s="1"/>
  <c r="BR441" i="2"/>
  <c r="BS441" i="2" s="1"/>
  <c r="AX433" i="3" s="1"/>
  <c r="BT441" i="2"/>
  <c r="BU441" i="2" s="1"/>
  <c r="AY433" i="3" s="1"/>
  <c r="BV441" i="2"/>
  <c r="BW441" i="2" s="1"/>
  <c r="AZ433" i="3" s="1"/>
  <c r="BX441" i="2"/>
  <c r="BY441" i="2" s="1"/>
  <c r="BA433" i="3" s="1"/>
  <c r="BZ441" i="2"/>
  <c r="CA441" i="2" s="1"/>
  <c r="BB433" i="3" s="1"/>
  <c r="BC433" i="3" s="1"/>
  <c r="CB441" i="2"/>
  <c r="CC441" i="2" s="1"/>
  <c r="BE433" i="3" s="1"/>
  <c r="BR442" i="2"/>
  <c r="BS442" i="2" s="1"/>
  <c r="AX434" i="3" s="1"/>
  <c r="BT442" i="2"/>
  <c r="BU442" i="2" s="1"/>
  <c r="AY434" i="3" s="1"/>
  <c r="BV442" i="2"/>
  <c r="BW442" i="2" s="1"/>
  <c r="AZ434" i="3" s="1"/>
  <c r="BX442" i="2"/>
  <c r="BY442" i="2" s="1"/>
  <c r="BA434" i="3" s="1"/>
  <c r="BZ442" i="2"/>
  <c r="CA442" i="2" s="1"/>
  <c r="BB434" i="3" s="1"/>
  <c r="BC434" i="3" s="1"/>
  <c r="CB442" i="2"/>
  <c r="CC442" i="2" s="1"/>
  <c r="BE434" i="3" s="1"/>
  <c r="BR443" i="2"/>
  <c r="BS443" i="2" s="1"/>
  <c r="AX435" i="3" s="1"/>
  <c r="BT443" i="2"/>
  <c r="BU443" i="2" s="1"/>
  <c r="AY435" i="3" s="1"/>
  <c r="BV443" i="2"/>
  <c r="BW443" i="2" s="1"/>
  <c r="AZ435" i="3" s="1"/>
  <c r="BX443" i="2"/>
  <c r="BY443" i="2" s="1"/>
  <c r="BA435" i="3" s="1"/>
  <c r="BZ443" i="2"/>
  <c r="CA443" i="2" s="1"/>
  <c r="BB435" i="3" s="1"/>
  <c r="CB443" i="2"/>
  <c r="CC443" i="2" s="1"/>
  <c r="BE435" i="3" s="1"/>
  <c r="BR444" i="2"/>
  <c r="BS444" i="2" s="1"/>
  <c r="AX436" i="3" s="1"/>
  <c r="BT444" i="2"/>
  <c r="BU444" i="2" s="1"/>
  <c r="AY436" i="3" s="1"/>
  <c r="BV444" i="2"/>
  <c r="BW444" i="2" s="1"/>
  <c r="AZ436" i="3" s="1"/>
  <c r="BX444" i="2"/>
  <c r="BY444" i="2" s="1"/>
  <c r="BA436" i="3" s="1"/>
  <c r="BZ444" i="2"/>
  <c r="CA444" i="2" s="1"/>
  <c r="BB436" i="3" s="1"/>
  <c r="BC436" i="3" s="1"/>
  <c r="CB444" i="2"/>
  <c r="CC444" i="2" s="1"/>
  <c r="BE436" i="3" s="1"/>
  <c r="BR445" i="2"/>
  <c r="BS445" i="2" s="1"/>
  <c r="BT445" i="2"/>
  <c r="BU445" i="2" s="1"/>
  <c r="BV445" i="2"/>
  <c r="BW445" i="2" s="1"/>
  <c r="BX445" i="2"/>
  <c r="BY445" i="2" s="1"/>
  <c r="BZ445" i="2"/>
  <c r="CA445" i="2" s="1"/>
  <c r="CB445" i="2"/>
  <c r="CC445" i="2" s="1"/>
  <c r="BR446" i="2"/>
  <c r="BS446" i="2" s="1"/>
  <c r="AX437" i="3" s="1"/>
  <c r="BT446" i="2"/>
  <c r="BU446" i="2" s="1"/>
  <c r="AY437" i="3" s="1"/>
  <c r="BV446" i="2"/>
  <c r="BW446" i="2" s="1"/>
  <c r="AZ437" i="3" s="1"/>
  <c r="BX446" i="2"/>
  <c r="BY446" i="2" s="1"/>
  <c r="BA437" i="3" s="1"/>
  <c r="BZ446" i="2"/>
  <c r="CA446" i="2" s="1"/>
  <c r="BB437" i="3" s="1"/>
  <c r="BC437" i="3" s="1"/>
  <c r="CB446" i="2"/>
  <c r="CC446" i="2" s="1"/>
  <c r="BE437" i="3" s="1"/>
  <c r="BR447" i="2"/>
  <c r="BS447" i="2" s="1"/>
  <c r="AX438" i="3" s="1"/>
  <c r="BT447" i="2"/>
  <c r="BU447" i="2" s="1"/>
  <c r="AY438" i="3" s="1"/>
  <c r="BV447" i="2"/>
  <c r="BW447" i="2" s="1"/>
  <c r="AZ438" i="3" s="1"/>
  <c r="BX447" i="2"/>
  <c r="BY447" i="2" s="1"/>
  <c r="BA438" i="3" s="1"/>
  <c r="BZ447" i="2"/>
  <c r="CA447" i="2" s="1"/>
  <c r="BB438" i="3" s="1"/>
  <c r="BC438" i="3" s="1"/>
  <c r="CB447" i="2"/>
  <c r="CC447" i="2" s="1"/>
  <c r="BE438" i="3" s="1"/>
  <c r="BR448" i="2"/>
  <c r="BS448" i="2" s="1"/>
  <c r="AX439" i="3" s="1"/>
  <c r="BT448" i="2"/>
  <c r="BU448" i="2" s="1"/>
  <c r="AY439" i="3" s="1"/>
  <c r="BV448" i="2"/>
  <c r="BW448" i="2" s="1"/>
  <c r="AZ439" i="3" s="1"/>
  <c r="BX448" i="2"/>
  <c r="BY448" i="2" s="1"/>
  <c r="BA439" i="3" s="1"/>
  <c r="BZ448" i="2"/>
  <c r="CA448" i="2" s="1"/>
  <c r="BB439" i="3" s="1"/>
  <c r="BC439" i="3" s="1"/>
  <c r="CB448" i="2"/>
  <c r="CC448" i="2" s="1"/>
  <c r="BE439" i="3" s="1"/>
  <c r="BR449" i="2"/>
  <c r="BS449" i="2" s="1"/>
  <c r="AX440" i="3" s="1"/>
  <c r="BT449" i="2"/>
  <c r="BU449" i="2" s="1"/>
  <c r="AY440" i="3" s="1"/>
  <c r="BV449" i="2"/>
  <c r="BW449" i="2" s="1"/>
  <c r="AZ440" i="3" s="1"/>
  <c r="BX449" i="2"/>
  <c r="BY449" i="2" s="1"/>
  <c r="BA440" i="3" s="1"/>
  <c r="BZ449" i="2"/>
  <c r="CA449" i="2" s="1"/>
  <c r="BB440" i="3" s="1"/>
  <c r="BC440" i="3" s="1"/>
  <c r="CB449" i="2"/>
  <c r="CC449" i="2" s="1"/>
  <c r="BE440" i="3" s="1"/>
  <c r="BR450" i="2"/>
  <c r="BS450" i="2" s="1"/>
  <c r="AX441" i="3" s="1"/>
  <c r="BT450" i="2"/>
  <c r="BU450" i="2" s="1"/>
  <c r="AY441" i="3" s="1"/>
  <c r="BV450" i="2"/>
  <c r="BW450" i="2" s="1"/>
  <c r="AZ441" i="3" s="1"/>
  <c r="BX450" i="2"/>
  <c r="BY450" i="2" s="1"/>
  <c r="BA441" i="3" s="1"/>
  <c r="BZ450" i="2"/>
  <c r="CA450" i="2" s="1"/>
  <c r="BB441" i="3" s="1"/>
  <c r="BC441" i="3" s="1"/>
  <c r="CB450" i="2"/>
  <c r="CC450" i="2" s="1"/>
  <c r="BE441" i="3" s="1"/>
  <c r="BR451" i="2"/>
  <c r="BS451" i="2" s="1"/>
  <c r="AX442" i="3" s="1"/>
  <c r="BT451" i="2"/>
  <c r="BU451" i="2" s="1"/>
  <c r="AY442" i="3" s="1"/>
  <c r="BV451" i="2"/>
  <c r="BW451" i="2" s="1"/>
  <c r="AZ442" i="3" s="1"/>
  <c r="BX451" i="2"/>
  <c r="BY451" i="2" s="1"/>
  <c r="BA442" i="3" s="1"/>
  <c r="BZ451" i="2"/>
  <c r="CA451" i="2" s="1"/>
  <c r="BB442" i="3" s="1"/>
  <c r="BC442" i="3" s="1"/>
  <c r="CB451" i="2"/>
  <c r="CC451" i="2" s="1"/>
  <c r="BE442" i="3" s="1"/>
  <c r="BR452" i="2"/>
  <c r="BS452" i="2" s="1"/>
  <c r="AX443" i="3" s="1"/>
  <c r="BT452" i="2"/>
  <c r="BU452" i="2" s="1"/>
  <c r="AY443" i="3" s="1"/>
  <c r="BV452" i="2"/>
  <c r="BW452" i="2" s="1"/>
  <c r="AZ443" i="3" s="1"/>
  <c r="BX452" i="2"/>
  <c r="BY452" i="2" s="1"/>
  <c r="BA443" i="3" s="1"/>
  <c r="BZ452" i="2"/>
  <c r="CA452" i="2" s="1"/>
  <c r="BB443" i="3" s="1"/>
  <c r="BC443" i="3" s="1"/>
  <c r="CB452" i="2"/>
  <c r="CC452" i="2" s="1"/>
  <c r="BE443" i="3" s="1"/>
  <c r="BR453" i="2"/>
  <c r="BS453" i="2" s="1"/>
  <c r="AX444" i="3" s="1"/>
  <c r="BT453" i="2"/>
  <c r="BU453" i="2" s="1"/>
  <c r="AY444" i="3" s="1"/>
  <c r="BV453" i="2"/>
  <c r="BW453" i="2" s="1"/>
  <c r="AZ444" i="3" s="1"/>
  <c r="BX453" i="2"/>
  <c r="BY453" i="2" s="1"/>
  <c r="BA444" i="3" s="1"/>
  <c r="BZ453" i="2"/>
  <c r="CA453" i="2" s="1"/>
  <c r="BB444" i="3" s="1"/>
  <c r="BC444" i="3" s="1"/>
  <c r="CB453" i="2"/>
  <c r="CC453" i="2" s="1"/>
  <c r="BE444" i="3" s="1"/>
  <c r="BR454" i="2"/>
  <c r="BS454" i="2" s="1"/>
  <c r="AX445" i="3" s="1"/>
  <c r="BT454" i="2"/>
  <c r="BU454" i="2" s="1"/>
  <c r="AY445" i="3" s="1"/>
  <c r="BV454" i="2"/>
  <c r="BW454" i="2" s="1"/>
  <c r="AZ445" i="3" s="1"/>
  <c r="BX454" i="2"/>
  <c r="BY454" i="2" s="1"/>
  <c r="BA445" i="3" s="1"/>
  <c r="BZ454" i="2"/>
  <c r="CA454" i="2" s="1"/>
  <c r="BB445" i="3" s="1"/>
  <c r="BC445" i="3" s="1"/>
  <c r="CB454" i="2"/>
  <c r="CC454" i="2" s="1"/>
  <c r="BE445" i="3" s="1"/>
  <c r="BR455" i="2"/>
  <c r="BS455" i="2" s="1"/>
  <c r="AX449" i="3" s="1"/>
  <c r="BT455" i="2"/>
  <c r="BU455" i="2" s="1"/>
  <c r="AY449" i="3" s="1"/>
  <c r="BV455" i="2"/>
  <c r="BW455" i="2" s="1"/>
  <c r="AZ449" i="3" s="1"/>
  <c r="BX455" i="2"/>
  <c r="BY455" i="2" s="1"/>
  <c r="BA449" i="3" s="1"/>
  <c r="BZ455" i="2"/>
  <c r="CA455" i="2" s="1"/>
  <c r="BB449" i="3" s="1"/>
  <c r="BC449" i="3" s="1"/>
  <c r="CB455" i="2"/>
  <c r="CC455" i="2" s="1"/>
  <c r="BE449" i="3" s="1"/>
  <c r="BR456" i="2"/>
  <c r="BS456" i="2" s="1"/>
  <c r="AX447" i="3" s="1"/>
  <c r="BT456" i="2"/>
  <c r="BU456" i="2" s="1"/>
  <c r="AY447" i="3" s="1"/>
  <c r="BV456" i="2"/>
  <c r="BW456" i="2" s="1"/>
  <c r="AZ447" i="3" s="1"/>
  <c r="BX456" i="2"/>
  <c r="BY456" i="2" s="1"/>
  <c r="BA447" i="3" s="1"/>
  <c r="BZ456" i="2"/>
  <c r="CA456" i="2" s="1"/>
  <c r="BB447" i="3" s="1"/>
  <c r="BC447" i="3" s="1"/>
  <c r="CB456" i="2"/>
  <c r="CC456" i="2" s="1"/>
  <c r="BE447" i="3" s="1"/>
  <c r="BR457" i="2"/>
  <c r="BS457" i="2" s="1"/>
  <c r="AX448" i="3" s="1"/>
  <c r="BT457" i="2"/>
  <c r="BU457" i="2" s="1"/>
  <c r="AY448" i="3" s="1"/>
  <c r="BV457" i="2"/>
  <c r="BW457" i="2" s="1"/>
  <c r="AZ448" i="3" s="1"/>
  <c r="BX457" i="2"/>
  <c r="BY457" i="2" s="1"/>
  <c r="BA448" i="3" s="1"/>
  <c r="BZ457" i="2"/>
  <c r="CA457" i="2" s="1"/>
  <c r="BB448" i="3" s="1"/>
  <c r="BC448" i="3" s="1"/>
  <c r="CB457" i="2"/>
  <c r="CC457" i="2" s="1"/>
  <c r="BE448" i="3" s="1"/>
  <c r="BR458" i="2"/>
  <c r="BS458" i="2" s="1"/>
  <c r="AX446" i="3" s="1"/>
  <c r="BT458" i="2"/>
  <c r="BU458" i="2" s="1"/>
  <c r="AY446" i="3" s="1"/>
  <c r="BV458" i="2"/>
  <c r="BW458" i="2" s="1"/>
  <c r="AZ446" i="3" s="1"/>
  <c r="BX458" i="2"/>
  <c r="BY458" i="2" s="1"/>
  <c r="BA446" i="3" s="1"/>
  <c r="BZ458" i="2"/>
  <c r="CA458" i="2" s="1"/>
  <c r="BB446" i="3" s="1"/>
  <c r="BC446" i="3" s="1"/>
  <c r="CB458" i="2"/>
  <c r="CC458" i="2" s="1"/>
  <c r="BE446" i="3" s="1"/>
  <c r="BR459" i="2"/>
  <c r="BS459" i="2" s="1"/>
  <c r="AX450" i="3" s="1"/>
  <c r="BT459" i="2"/>
  <c r="BU459" i="2" s="1"/>
  <c r="AY450" i="3" s="1"/>
  <c r="BV459" i="2"/>
  <c r="BW459" i="2" s="1"/>
  <c r="AZ450" i="3" s="1"/>
  <c r="BX459" i="2"/>
  <c r="BY459" i="2" s="1"/>
  <c r="BA450" i="3" s="1"/>
  <c r="BZ459" i="2"/>
  <c r="CA459" i="2" s="1"/>
  <c r="BB450" i="3" s="1"/>
  <c r="BC450" i="3" s="1"/>
  <c r="CB459" i="2"/>
  <c r="CC459" i="2" s="1"/>
  <c r="BE450" i="3" s="1"/>
  <c r="BR460" i="2"/>
  <c r="BS460" i="2" s="1"/>
  <c r="AX451" i="3" s="1"/>
  <c r="BT460" i="2"/>
  <c r="BU460" i="2" s="1"/>
  <c r="AY451" i="3" s="1"/>
  <c r="BV460" i="2"/>
  <c r="BW460" i="2" s="1"/>
  <c r="AZ451" i="3" s="1"/>
  <c r="BX460" i="2"/>
  <c r="BY460" i="2" s="1"/>
  <c r="BA451" i="3" s="1"/>
  <c r="BZ460" i="2"/>
  <c r="CA460" i="2" s="1"/>
  <c r="BB451" i="3" s="1"/>
  <c r="BC451" i="3" s="1"/>
  <c r="CB460" i="2"/>
  <c r="CC460" i="2" s="1"/>
  <c r="BE451" i="3" s="1"/>
  <c r="BR461" i="2"/>
  <c r="BS461" i="2" s="1"/>
  <c r="AX452" i="3" s="1"/>
  <c r="BT461" i="2"/>
  <c r="BU461" i="2" s="1"/>
  <c r="AY452" i="3" s="1"/>
  <c r="BV461" i="2"/>
  <c r="BW461" i="2" s="1"/>
  <c r="AZ452" i="3" s="1"/>
  <c r="BX461" i="2"/>
  <c r="BY461" i="2" s="1"/>
  <c r="BA452" i="3" s="1"/>
  <c r="BZ461" i="2"/>
  <c r="CA461" i="2" s="1"/>
  <c r="BB452" i="3" s="1"/>
  <c r="BC452" i="3" s="1"/>
  <c r="CB461" i="2"/>
  <c r="CC461" i="2" s="1"/>
  <c r="BE452" i="3" s="1"/>
  <c r="BR462" i="2"/>
  <c r="BS462" i="2" s="1"/>
  <c r="AX453" i="3" s="1"/>
  <c r="BT462" i="2"/>
  <c r="BU462" i="2" s="1"/>
  <c r="AY453" i="3" s="1"/>
  <c r="BV462" i="2"/>
  <c r="BW462" i="2" s="1"/>
  <c r="AZ453" i="3" s="1"/>
  <c r="BX462" i="2"/>
  <c r="BY462" i="2" s="1"/>
  <c r="BA453" i="3" s="1"/>
  <c r="BZ462" i="2"/>
  <c r="CA462" i="2" s="1"/>
  <c r="BB453" i="3" s="1"/>
  <c r="BC453" i="3" s="1"/>
  <c r="CB462" i="2"/>
  <c r="CC462" i="2" s="1"/>
  <c r="BE453" i="3" s="1"/>
  <c r="BR463" i="2"/>
  <c r="BS463" i="2" s="1"/>
  <c r="AX454" i="3" s="1"/>
  <c r="BT463" i="2"/>
  <c r="BU463" i="2" s="1"/>
  <c r="AY454" i="3" s="1"/>
  <c r="BV463" i="2"/>
  <c r="BW463" i="2" s="1"/>
  <c r="AZ454" i="3" s="1"/>
  <c r="BX463" i="2"/>
  <c r="BY463" i="2" s="1"/>
  <c r="BA454" i="3" s="1"/>
  <c r="BZ463" i="2"/>
  <c r="CA463" i="2" s="1"/>
  <c r="BB454" i="3" s="1"/>
  <c r="BC454" i="3" s="1"/>
  <c r="CB463" i="2"/>
  <c r="CC463" i="2" s="1"/>
  <c r="BE454" i="3" s="1"/>
  <c r="BR464" i="2"/>
  <c r="BS464" i="2" s="1"/>
  <c r="BT464" i="2"/>
  <c r="BU464" i="2" s="1"/>
  <c r="BV464" i="2"/>
  <c r="BW464" i="2" s="1"/>
  <c r="BX464" i="2"/>
  <c r="BY464" i="2" s="1"/>
  <c r="BZ464" i="2"/>
  <c r="CA464" i="2" s="1"/>
  <c r="CB464" i="2"/>
  <c r="CC464" i="2" s="1"/>
  <c r="BR465" i="2"/>
  <c r="BS465" i="2" s="1"/>
  <c r="AX455" i="3" s="1"/>
  <c r="BT465" i="2"/>
  <c r="BU465" i="2" s="1"/>
  <c r="AY455" i="3" s="1"/>
  <c r="BV465" i="2"/>
  <c r="BW465" i="2" s="1"/>
  <c r="AZ455" i="3" s="1"/>
  <c r="BX465" i="2"/>
  <c r="BY465" i="2" s="1"/>
  <c r="BA455" i="3" s="1"/>
  <c r="BZ465" i="2"/>
  <c r="CA465" i="2" s="1"/>
  <c r="BB455" i="3" s="1"/>
  <c r="BC455" i="3" s="1"/>
  <c r="CB465" i="2"/>
  <c r="CC465" i="2" s="1"/>
  <c r="BE455" i="3" s="1"/>
  <c r="BR466" i="2"/>
  <c r="BS466" i="2" s="1"/>
  <c r="AX458" i="3" s="1"/>
  <c r="BT466" i="2"/>
  <c r="BU466" i="2" s="1"/>
  <c r="AY458" i="3" s="1"/>
  <c r="BV466" i="2"/>
  <c r="BW466" i="2" s="1"/>
  <c r="AZ458" i="3" s="1"/>
  <c r="BX466" i="2"/>
  <c r="BY466" i="2" s="1"/>
  <c r="BA458" i="3" s="1"/>
  <c r="BZ466" i="2"/>
  <c r="CA466" i="2" s="1"/>
  <c r="BB458" i="3" s="1"/>
  <c r="BC458" i="3" s="1"/>
  <c r="CB466" i="2"/>
  <c r="CC466" i="2" s="1"/>
  <c r="BE458" i="3" s="1"/>
  <c r="BR467" i="2"/>
  <c r="BS467" i="2" s="1"/>
  <c r="AX456" i="3" s="1"/>
  <c r="BT467" i="2"/>
  <c r="BU467" i="2" s="1"/>
  <c r="AY456" i="3" s="1"/>
  <c r="BV467" i="2"/>
  <c r="BW467" i="2" s="1"/>
  <c r="AZ456" i="3" s="1"/>
  <c r="BX467" i="2"/>
  <c r="BY467" i="2" s="1"/>
  <c r="BA456" i="3" s="1"/>
  <c r="BZ467" i="2"/>
  <c r="CA467" i="2" s="1"/>
  <c r="BB456" i="3" s="1"/>
  <c r="BC456" i="3" s="1"/>
  <c r="CB467" i="2"/>
  <c r="CC467" i="2" s="1"/>
  <c r="BE456" i="3" s="1"/>
  <c r="BR468" i="2"/>
  <c r="BS468" i="2" s="1"/>
  <c r="AX457" i="3" s="1"/>
  <c r="BT468" i="2"/>
  <c r="BU468" i="2" s="1"/>
  <c r="AY457" i="3" s="1"/>
  <c r="BV468" i="2"/>
  <c r="BW468" i="2" s="1"/>
  <c r="AZ457" i="3" s="1"/>
  <c r="BX468" i="2"/>
  <c r="BY468" i="2" s="1"/>
  <c r="BA457" i="3" s="1"/>
  <c r="BZ468" i="2"/>
  <c r="CA468" i="2" s="1"/>
  <c r="BB457" i="3" s="1"/>
  <c r="BC457" i="3" s="1"/>
  <c r="CB468" i="2"/>
  <c r="CC468" i="2" s="1"/>
  <c r="BE457" i="3" s="1"/>
  <c r="BR469" i="2"/>
  <c r="BS469" i="2" s="1"/>
  <c r="AX459" i="3" s="1"/>
  <c r="BT469" i="2"/>
  <c r="BU469" i="2" s="1"/>
  <c r="AY459" i="3" s="1"/>
  <c r="BV469" i="2"/>
  <c r="BW469" i="2" s="1"/>
  <c r="AZ459" i="3" s="1"/>
  <c r="BX469" i="2"/>
  <c r="BY469" i="2" s="1"/>
  <c r="BA459" i="3" s="1"/>
  <c r="BZ469" i="2"/>
  <c r="CA469" i="2" s="1"/>
  <c r="BB459" i="3" s="1"/>
  <c r="BC459" i="3" s="1"/>
  <c r="CB469" i="2"/>
  <c r="CC469" i="2" s="1"/>
  <c r="BE459" i="3" s="1"/>
  <c r="BR470" i="2"/>
  <c r="BS470" i="2" s="1"/>
  <c r="AX461" i="3" s="1"/>
  <c r="BT470" i="2"/>
  <c r="BU470" i="2" s="1"/>
  <c r="AY461" i="3" s="1"/>
  <c r="BV470" i="2"/>
  <c r="BW470" i="2" s="1"/>
  <c r="AZ461" i="3" s="1"/>
  <c r="BX470" i="2"/>
  <c r="BY470" i="2" s="1"/>
  <c r="BA461" i="3" s="1"/>
  <c r="BZ470" i="2"/>
  <c r="CA470" i="2" s="1"/>
  <c r="BB461" i="3" s="1"/>
  <c r="BC461" i="3" s="1"/>
  <c r="CB470" i="2"/>
  <c r="CC470" i="2" s="1"/>
  <c r="BE461" i="3" s="1"/>
  <c r="BR471" i="2"/>
  <c r="BS471" i="2" s="1"/>
  <c r="AX460" i="3" s="1"/>
  <c r="BT471" i="2"/>
  <c r="BU471" i="2" s="1"/>
  <c r="AY460" i="3" s="1"/>
  <c r="BV471" i="2"/>
  <c r="BW471" i="2" s="1"/>
  <c r="AZ460" i="3" s="1"/>
  <c r="BX471" i="2"/>
  <c r="BY471" i="2" s="1"/>
  <c r="BA460" i="3" s="1"/>
  <c r="BZ471" i="2"/>
  <c r="CA471" i="2" s="1"/>
  <c r="BB460" i="3" s="1"/>
  <c r="BC460" i="3" s="1"/>
  <c r="CB471" i="2"/>
  <c r="CC471" i="2" s="1"/>
  <c r="BE460" i="3" s="1"/>
  <c r="BR472" i="2"/>
  <c r="BS472" i="2" s="1"/>
  <c r="AX462" i="3" s="1"/>
  <c r="BT472" i="2"/>
  <c r="BU472" i="2" s="1"/>
  <c r="AY462" i="3" s="1"/>
  <c r="BV472" i="2"/>
  <c r="BW472" i="2" s="1"/>
  <c r="AZ462" i="3" s="1"/>
  <c r="BX472" i="2"/>
  <c r="BY472" i="2" s="1"/>
  <c r="BA462" i="3" s="1"/>
  <c r="BZ472" i="2"/>
  <c r="CA472" i="2" s="1"/>
  <c r="BB462" i="3" s="1"/>
  <c r="BC462" i="3" s="1"/>
  <c r="CB472" i="2"/>
  <c r="CC472" i="2" s="1"/>
  <c r="BE462" i="3" s="1"/>
  <c r="BR473" i="2"/>
  <c r="BS473" i="2" s="1"/>
  <c r="AX463" i="3" s="1"/>
  <c r="BT473" i="2"/>
  <c r="BU473" i="2" s="1"/>
  <c r="AY463" i="3" s="1"/>
  <c r="BV473" i="2"/>
  <c r="BW473" i="2" s="1"/>
  <c r="AZ463" i="3" s="1"/>
  <c r="BX473" i="2"/>
  <c r="BY473" i="2" s="1"/>
  <c r="BA463" i="3" s="1"/>
  <c r="BZ473" i="2"/>
  <c r="CA473" i="2" s="1"/>
  <c r="BB463" i="3" s="1"/>
  <c r="BC463" i="3" s="1"/>
  <c r="CB473" i="2"/>
  <c r="CC473" i="2" s="1"/>
  <c r="BE463" i="3" s="1"/>
  <c r="BR474" i="2"/>
  <c r="BS474" i="2" s="1"/>
  <c r="AX464" i="3" s="1"/>
  <c r="BT474" i="2"/>
  <c r="BU474" i="2" s="1"/>
  <c r="AY464" i="3" s="1"/>
  <c r="BV474" i="2"/>
  <c r="BW474" i="2" s="1"/>
  <c r="AZ464" i="3" s="1"/>
  <c r="BX474" i="2"/>
  <c r="BY474" i="2" s="1"/>
  <c r="BA464" i="3" s="1"/>
  <c r="BZ474" i="2"/>
  <c r="CA474" i="2" s="1"/>
  <c r="BB464" i="3" s="1"/>
  <c r="BC464" i="3" s="1"/>
  <c r="CB474" i="2"/>
  <c r="CC474" i="2" s="1"/>
  <c r="BE464" i="3" s="1"/>
  <c r="BR475" i="2"/>
  <c r="BS475" i="2" s="1"/>
  <c r="AX465" i="3" s="1"/>
  <c r="BT475" i="2"/>
  <c r="BU475" i="2" s="1"/>
  <c r="AY465" i="3" s="1"/>
  <c r="BV475" i="2"/>
  <c r="BW475" i="2" s="1"/>
  <c r="AZ465" i="3" s="1"/>
  <c r="BX475" i="2"/>
  <c r="BY475" i="2" s="1"/>
  <c r="BA465" i="3" s="1"/>
  <c r="BZ475" i="2"/>
  <c r="CA475" i="2" s="1"/>
  <c r="BB465" i="3" s="1"/>
  <c r="BC465" i="3" s="1"/>
  <c r="CB475" i="2"/>
  <c r="CC475" i="2" s="1"/>
  <c r="BE465" i="3" s="1"/>
  <c r="BR476" i="2"/>
  <c r="BS476" i="2" s="1"/>
  <c r="AX466" i="3" s="1"/>
  <c r="BT476" i="2"/>
  <c r="BU476" i="2" s="1"/>
  <c r="AY466" i="3" s="1"/>
  <c r="BV476" i="2"/>
  <c r="BW476" i="2" s="1"/>
  <c r="AZ466" i="3" s="1"/>
  <c r="BX476" i="2"/>
  <c r="BY476" i="2" s="1"/>
  <c r="BA466" i="3" s="1"/>
  <c r="BZ476" i="2"/>
  <c r="CA476" i="2" s="1"/>
  <c r="BB466" i="3" s="1"/>
  <c r="BC466" i="3" s="1"/>
  <c r="CB476" i="2"/>
  <c r="CC476" i="2" s="1"/>
  <c r="BE466" i="3" s="1"/>
  <c r="BR477" i="2"/>
  <c r="BS477" i="2" s="1"/>
  <c r="AX467" i="3" s="1"/>
  <c r="BT477" i="2"/>
  <c r="BU477" i="2" s="1"/>
  <c r="AY467" i="3" s="1"/>
  <c r="BV477" i="2"/>
  <c r="BW477" i="2" s="1"/>
  <c r="AZ467" i="3" s="1"/>
  <c r="BX477" i="2"/>
  <c r="BY477" i="2" s="1"/>
  <c r="BA467" i="3" s="1"/>
  <c r="BZ477" i="2"/>
  <c r="CA477" i="2" s="1"/>
  <c r="BB467" i="3" s="1"/>
  <c r="BC467" i="3" s="1"/>
  <c r="CB477" i="2"/>
  <c r="CC477" i="2" s="1"/>
  <c r="BR478" i="2"/>
  <c r="BS478" i="2" s="1"/>
  <c r="AX468" i="3" s="1"/>
  <c r="BT478" i="2"/>
  <c r="BU478" i="2" s="1"/>
  <c r="AY468" i="3" s="1"/>
  <c r="BV478" i="2"/>
  <c r="BW478" i="2" s="1"/>
  <c r="AZ468" i="3" s="1"/>
  <c r="BX478" i="2"/>
  <c r="BY478" i="2" s="1"/>
  <c r="BA468" i="3" s="1"/>
  <c r="BZ478" i="2"/>
  <c r="CA478" i="2" s="1"/>
  <c r="BB468" i="3" s="1"/>
  <c r="BC468" i="3" s="1"/>
  <c r="CB478" i="2"/>
  <c r="CC478" i="2" s="1"/>
  <c r="BE468" i="3" s="1"/>
  <c r="BR479" i="2"/>
  <c r="BS479" i="2" s="1"/>
  <c r="AX469" i="3" s="1"/>
  <c r="BT479" i="2"/>
  <c r="BU479" i="2" s="1"/>
  <c r="AY469" i="3" s="1"/>
  <c r="BV479" i="2"/>
  <c r="BW479" i="2" s="1"/>
  <c r="AZ469" i="3" s="1"/>
  <c r="BX479" i="2"/>
  <c r="BY479" i="2" s="1"/>
  <c r="BA469" i="3" s="1"/>
  <c r="BZ479" i="2"/>
  <c r="CA479" i="2" s="1"/>
  <c r="BB469" i="3" s="1"/>
  <c r="BC469" i="3" s="1"/>
  <c r="CB479" i="2"/>
  <c r="CC479" i="2" s="1"/>
  <c r="BE469" i="3" s="1"/>
  <c r="BR480" i="2"/>
  <c r="BS480" i="2" s="1"/>
  <c r="AX470" i="3" s="1"/>
  <c r="BT480" i="2"/>
  <c r="BU480" i="2" s="1"/>
  <c r="AY470" i="3" s="1"/>
  <c r="BV480" i="2"/>
  <c r="BW480" i="2" s="1"/>
  <c r="AZ470" i="3" s="1"/>
  <c r="BX480" i="2"/>
  <c r="BY480" i="2" s="1"/>
  <c r="BA470" i="3" s="1"/>
  <c r="BZ480" i="2"/>
  <c r="CA480" i="2" s="1"/>
  <c r="BB470" i="3" s="1"/>
  <c r="BC470" i="3" s="1"/>
  <c r="CB480" i="2"/>
  <c r="CC480" i="2" s="1"/>
  <c r="BE470" i="3" s="1"/>
  <c r="BR481" i="2"/>
  <c r="BS481" i="2" s="1"/>
  <c r="AX471" i="3" s="1"/>
  <c r="BT481" i="2"/>
  <c r="BU481" i="2" s="1"/>
  <c r="AY471" i="3" s="1"/>
  <c r="BV481" i="2"/>
  <c r="BW481" i="2" s="1"/>
  <c r="AZ471" i="3" s="1"/>
  <c r="BX481" i="2"/>
  <c r="BY481" i="2" s="1"/>
  <c r="BA471" i="3" s="1"/>
  <c r="BZ481" i="2"/>
  <c r="CA481" i="2" s="1"/>
  <c r="BB471" i="3" s="1"/>
  <c r="BC471" i="3" s="1"/>
  <c r="CB481" i="2"/>
  <c r="CC481" i="2" s="1"/>
  <c r="BE471" i="3" s="1"/>
  <c r="BR482" i="2"/>
  <c r="BS482" i="2" s="1"/>
  <c r="AX472" i="3" s="1"/>
  <c r="BT482" i="2"/>
  <c r="BU482" i="2" s="1"/>
  <c r="AY472" i="3" s="1"/>
  <c r="BV482" i="2"/>
  <c r="BW482" i="2" s="1"/>
  <c r="AZ472" i="3" s="1"/>
  <c r="BX482" i="2"/>
  <c r="BY482" i="2" s="1"/>
  <c r="BA472" i="3" s="1"/>
  <c r="BZ482" i="2"/>
  <c r="CA482" i="2" s="1"/>
  <c r="BB472" i="3" s="1"/>
  <c r="BC472" i="3" s="1"/>
  <c r="CB482" i="2"/>
  <c r="CC482" i="2" s="1"/>
  <c r="BE472" i="3" s="1"/>
  <c r="BR483" i="2"/>
  <c r="BS483" i="2" s="1"/>
  <c r="AX473" i="3" s="1"/>
  <c r="BT483" i="2"/>
  <c r="BU483" i="2" s="1"/>
  <c r="AY473" i="3" s="1"/>
  <c r="BV483" i="2"/>
  <c r="BW483" i="2" s="1"/>
  <c r="AZ473" i="3" s="1"/>
  <c r="BX483" i="2"/>
  <c r="BY483" i="2" s="1"/>
  <c r="BA473" i="3" s="1"/>
  <c r="BZ483" i="2"/>
  <c r="CA483" i="2" s="1"/>
  <c r="BB473" i="3" s="1"/>
  <c r="BC473" i="3" s="1"/>
  <c r="CB483" i="2"/>
  <c r="CC483" i="2" s="1"/>
  <c r="BE473" i="3" s="1"/>
  <c r="BR484" i="2"/>
  <c r="BS484" i="2" s="1"/>
  <c r="BT484" i="2"/>
  <c r="BU484" i="2" s="1"/>
  <c r="AY474" i="3" s="1"/>
  <c r="BV484" i="2"/>
  <c r="BW484" i="2" s="1"/>
  <c r="AZ474" i="3" s="1"/>
  <c r="BX484" i="2"/>
  <c r="BY484" i="2" s="1"/>
  <c r="BA474" i="3" s="1"/>
  <c r="BZ484" i="2"/>
  <c r="CA484" i="2" s="1"/>
  <c r="BB474" i="3" s="1"/>
  <c r="BC474" i="3" s="1"/>
  <c r="CB484" i="2"/>
  <c r="CC484" i="2" s="1"/>
  <c r="BE474" i="3" s="1"/>
  <c r="BR485" i="2"/>
  <c r="BS485" i="2" s="1"/>
  <c r="AX475" i="3" s="1"/>
  <c r="BT485" i="2"/>
  <c r="BU485" i="2" s="1"/>
  <c r="AY475" i="3" s="1"/>
  <c r="BV485" i="2"/>
  <c r="BW485" i="2" s="1"/>
  <c r="AZ475" i="3" s="1"/>
  <c r="BX485" i="2"/>
  <c r="BY485" i="2" s="1"/>
  <c r="BA475" i="3" s="1"/>
  <c r="BZ485" i="2"/>
  <c r="CA485" i="2" s="1"/>
  <c r="BB475" i="3" s="1"/>
  <c r="BC475" i="3" s="1"/>
  <c r="CB485" i="2"/>
  <c r="CC485" i="2" s="1"/>
  <c r="BE475" i="3" s="1"/>
  <c r="BR486" i="2"/>
  <c r="BS486" i="2" s="1"/>
  <c r="AX476" i="3" s="1"/>
  <c r="BT486" i="2"/>
  <c r="BU486" i="2" s="1"/>
  <c r="AY476" i="3" s="1"/>
  <c r="BV486" i="2"/>
  <c r="BW486" i="2" s="1"/>
  <c r="AZ476" i="3" s="1"/>
  <c r="BX486" i="2"/>
  <c r="BY486" i="2" s="1"/>
  <c r="BA476" i="3" s="1"/>
  <c r="BZ486" i="2"/>
  <c r="CA486" i="2" s="1"/>
  <c r="BB476" i="3" s="1"/>
  <c r="BC476" i="3" s="1"/>
  <c r="CB486" i="2"/>
  <c r="CC486" i="2" s="1"/>
  <c r="BE476" i="3" s="1"/>
  <c r="BR487" i="2"/>
  <c r="BS487" i="2" s="1"/>
  <c r="BT487" i="2"/>
  <c r="BU487" i="2" s="1"/>
  <c r="AY477" i="3" s="1"/>
  <c r="BV487" i="2"/>
  <c r="BW487" i="2" s="1"/>
  <c r="AZ477" i="3" s="1"/>
  <c r="BX487" i="2"/>
  <c r="BY487" i="2" s="1"/>
  <c r="BA477" i="3" s="1"/>
  <c r="BZ487" i="2"/>
  <c r="CA487" i="2" s="1"/>
  <c r="BB477" i="3" s="1"/>
  <c r="BC477" i="3" s="1"/>
  <c r="CB487" i="2"/>
  <c r="CC487" i="2" s="1"/>
  <c r="BE477" i="3" s="1"/>
  <c r="BR488" i="2"/>
  <c r="BS488" i="2" s="1"/>
  <c r="AX478" i="3" s="1"/>
  <c r="BT488" i="2"/>
  <c r="BU488" i="2" s="1"/>
  <c r="AY478" i="3" s="1"/>
  <c r="BV488" i="2"/>
  <c r="BW488" i="2" s="1"/>
  <c r="AZ478" i="3" s="1"/>
  <c r="BX488" i="2"/>
  <c r="BY488" i="2" s="1"/>
  <c r="BA478" i="3" s="1"/>
  <c r="BZ488" i="2"/>
  <c r="CA488" i="2" s="1"/>
  <c r="BB478" i="3" s="1"/>
  <c r="BC478" i="3" s="1"/>
  <c r="CB488" i="2"/>
  <c r="CC488" i="2" s="1"/>
  <c r="BE478" i="3" s="1"/>
  <c r="BR489" i="2"/>
  <c r="BS489" i="2" s="1"/>
  <c r="AX479" i="3" s="1"/>
  <c r="BT489" i="2"/>
  <c r="BU489" i="2" s="1"/>
  <c r="AY479" i="3" s="1"/>
  <c r="BV489" i="2"/>
  <c r="BW489" i="2" s="1"/>
  <c r="AZ479" i="3" s="1"/>
  <c r="BX489" i="2"/>
  <c r="BY489" i="2" s="1"/>
  <c r="BA479" i="3" s="1"/>
  <c r="BZ489" i="2"/>
  <c r="CA489" i="2" s="1"/>
  <c r="BB479" i="3" s="1"/>
  <c r="BC479" i="3" s="1"/>
  <c r="CB489" i="2"/>
  <c r="CC489" i="2" s="1"/>
  <c r="BE479" i="3" s="1"/>
  <c r="BR490" i="2"/>
  <c r="BS490" i="2" s="1"/>
  <c r="AX480" i="3" s="1"/>
  <c r="BT490" i="2"/>
  <c r="BU490" i="2" s="1"/>
  <c r="AY480" i="3" s="1"/>
  <c r="BV490" i="2"/>
  <c r="BW490" i="2" s="1"/>
  <c r="AZ480" i="3" s="1"/>
  <c r="BX490" i="2"/>
  <c r="BY490" i="2" s="1"/>
  <c r="BA480" i="3" s="1"/>
  <c r="BZ490" i="2"/>
  <c r="CA490" i="2" s="1"/>
  <c r="BB480" i="3" s="1"/>
  <c r="BC480" i="3" s="1"/>
  <c r="CB490" i="2"/>
  <c r="CC490" i="2" s="1"/>
  <c r="BE480" i="3" s="1"/>
  <c r="BR491" i="2"/>
  <c r="BS491" i="2" s="1"/>
  <c r="AX481" i="3" s="1"/>
  <c r="BT491" i="2"/>
  <c r="BU491" i="2" s="1"/>
  <c r="AY481" i="3" s="1"/>
  <c r="BV491" i="2"/>
  <c r="BW491" i="2" s="1"/>
  <c r="AZ481" i="3" s="1"/>
  <c r="BX491" i="2"/>
  <c r="BY491" i="2" s="1"/>
  <c r="BA481" i="3" s="1"/>
  <c r="BZ491" i="2"/>
  <c r="CA491" i="2" s="1"/>
  <c r="BB481" i="3" s="1"/>
  <c r="BC481" i="3" s="1"/>
  <c r="CB491" i="2"/>
  <c r="CC491" i="2" s="1"/>
  <c r="BE481" i="3" s="1"/>
  <c r="BR492" i="2"/>
  <c r="BS492" i="2" s="1"/>
  <c r="AX482" i="3" s="1"/>
  <c r="BT492" i="2"/>
  <c r="BU492" i="2" s="1"/>
  <c r="AY482" i="3" s="1"/>
  <c r="BV492" i="2"/>
  <c r="BW492" i="2" s="1"/>
  <c r="AZ482" i="3" s="1"/>
  <c r="BX492" i="2"/>
  <c r="BY492" i="2" s="1"/>
  <c r="BA482" i="3" s="1"/>
  <c r="BZ492" i="2"/>
  <c r="CA492" i="2" s="1"/>
  <c r="BB482" i="3" s="1"/>
  <c r="BC482" i="3" s="1"/>
  <c r="CB492" i="2"/>
  <c r="CC492" i="2" s="1"/>
  <c r="BE482" i="3" s="1"/>
  <c r="BR493" i="2"/>
  <c r="BS493" i="2" s="1"/>
  <c r="AX483" i="3" s="1"/>
  <c r="BT493" i="2"/>
  <c r="BU493" i="2" s="1"/>
  <c r="AY483" i="3" s="1"/>
  <c r="BV493" i="2"/>
  <c r="BW493" i="2" s="1"/>
  <c r="AZ483" i="3" s="1"/>
  <c r="BX493" i="2"/>
  <c r="BY493" i="2" s="1"/>
  <c r="BA483" i="3" s="1"/>
  <c r="BZ493" i="2"/>
  <c r="CA493" i="2" s="1"/>
  <c r="BB483" i="3" s="1"/>
  <c r="BC483" i="3" s="1"/>
  <c r="CB493" i="2"/>
  <c r="CC493" i="2" s="1"/>
  <c r="BE483" i="3" s="1"/>
  <c r="BR494" i="2"/>
  <c r="BS494" i="2" s="1"/>
  <c r="AX484" i="3" s="1"/>
  <c r="BT494" i="2"/>
  <c r="BU494" i="2" s="1"/>
  <c r="AY484" i="3" s="1"/>
  <c r="BV494" i="2"/>
  <c r="BW494" i="2" s="1"/>
  <c r="AZ484" i="3" s="1"/>
  <c r="BX494" i="2"/>
  <c r="BY494" i="2" s="1"/>
  <c r="BA484" i="3" s="1"/>
  <c r="BZ494" i="2"/>
  <c r="CA494" i="2" s="1"/>
  <c r="BB484" i="3" s="1"/>
  <c r="BC484" i="3" s="1"/>
  <c r="CB494" i="2"/>
  <c r="CC494" i="2" s="1"/>
  <c r="BE484" i="3" s="1"/>
  <c r="BR495" i="2"/>
  <c r="BS495" i="2" s="1"/>
  <c r="AX485" i="3" s="1"/>
  <c r="BT495" i="2"/>
  <c r="BU495" i="2" s="1"/>
  <c r="AY485" i="3" s="1"/>
  <c r="BV495" i="2"/>
  <c r="BW495" i="2" s="1"/>
  <c r="AZ485" i="3" s="1"/>
  <c r="BX495" i="2"/>
  <c r="BY495" i="2" s="1"/>
  <c r="BA485" i="3" s="1"/>
  <c r="BZ495" i="2"/>
  <c r="CA495" i="2" s="1"/>
  <c r="BB485" i="3" s="1"/>
  <c r="BC485" i="3" s="1"/>
  <c r="CB495" i="2"/>
  <c r="CC495" i="2" s="1"/>
  <c r="BE485" i="3" s="1"/>
  <c r="BR496" i="2"/>
  <c r="BS496" i="2" s="1"/>
  <c r="AX486" i="3" s="1"/>
  <c r="BT496" i="2"/>
  <c r="BU496" i="2" s="1"/>
  <c r="AY486" i="3" s="1"/>
  <c r="BV496" i="2"/>
  <c r="BW496" i="2" s="1"/>
  <c r="AZ486" i="3" s="1"/>
  <c r="BX496" i="2"/>
  <c r="BY496" i="2" s="1"/>
  <c r="BA486" i="3" s="1"/>
  <c r="BZ496" i="2"/>
  <c r="CA496" i="2" s="1"/>
  <c r="BB486" i="3" s="1"/>
  <c r="BC486" i="3" s="1"/>
  <c r="CB496" i="2"/>
  <c r="CC496" i="2" s="1"/>
  <c r="BE486" i="3" s="1"/>
  <c r="BR497" i="2"/>
  <c r="BS497" i="2" s="1"/>
  <c r="AX487" i="3" s="1"/>
  <c r="BT497" i="2"/>
  <c r="BU497" i="2" s="1"/>
  <c r="AY487" i="3" s="1"/>
  <c r="BV497" i="2"/>
  <c r="BW497" i="2" s="1"/>
  <c r="AZ487" i="3" s="1"/>
  <c r="BX497" i="2"/>
  <c r="BY497" i="2" s="1"/>
  <c r="BA487" i="3" s="1"/>
  <c r="BZ497" i="2"/>
  <c r="CA497" i="2" s="1"/>
  <c r="BB487" i="3" s="1"/>
  <c r="BC487" i="3" s="1"/>
  <c r="CB497" i="2"/>
  <c r="CC497" i="2" s="1"/>
  <c r="BE487" i="3" s="1"/>
  <c r="BR498" i="2"/>
  <c r="BS498" i="2" s="1"/>
  <c r="BT498" i="2"/>
  <c r="BU498" i="2" s="1"/>
  <c r="AY488" i="3" s="1"/>
  <c r="BV498" i="2"/>
  <c r="BW498" i="2" s="1"/>
  <c r="AZ488" i="3" s="1"/>
  <c r="BX498" i="2"/>
  <c r="BY498" i="2" s="1"/>
  <c r="BA488" i="3" s="1"/>
  <c r="BZ498" i="2"/>
  <c r="CA498" i="2" s="1"/>
  <c r="BB488" i="3" s="1"/>
  <c r="BC488" i="3" s="1"/>
  <c r="CB498" i="2"/>
  <c r="CC498" i="2" s="1"/>
  <c r="BE488" i="3" s="1"/>
  <c r="BR499" i="2"/>
  <c r="BS499" i="2" s="1"/>
  <c r="BT499" i="2"/>
  <c r="BU499" i="2" s="1"/>
  <c r="BV499" i="2"/>
  <c r="BW499" i="2" s="1"/>
  <c r="BX499" i="2"/>
  <c r="BY499" i="2" s="1"/>
  <c r="BZ499" i="2"/>
  <c r="CA499" i="2" s="1"/>
  <c r="CB499" i="2"/>
  <c r="CC499" i="2" s="1"/>
  <c r="BR500" i="2"/>
  <c r="BS500" i="2" s="1"/>
  <c r="AX491" i="3" s="1"/>
  <c r="BT500" i="2"/>
  <c r="BU500" i="2" s="1"/>
  <c r="AY491" i="3" s="1"/>
  <c r="BV500" i="2"/>
  <c r="BW500" i="2" s="1"/>
  <c r="AZ491" i="3" s="1"/>
  <c r="BX500" i="2"/>
  <c r="BY500" i="2" s="1"/>
  <c r="BA491" i="3" s="1"/>
  <c r="BZ500" i="2"/>
  <c r="CA500" i="2" s="1"/>
  <c r="BB491" i="3" s="1"/>
  <c r="BC491" i="3" s="1"/>
  <c r="CB500" i="2"/>
  <c r="CC500" i="2" s="1"/>
  <c r="BE491" i="3" s="1"/>
  <c r="BR501" i="2"/>
  <c r="BS501" i="2" s="1"/>
  <c r="AX490" i="3" s="1"/>
  <c r="BT501" i="2"/>
  <c r="BU501" i="2" s="1"/>
  <c r="AY490" i="3" s="1"/>
  <c r="BV501" i="2"/>
  <c r="BW501" i="2" s="1"/>
  <c r="AZ490" i="3" s="1"/>
  <c r="BX501" i="2"/>
  <c r="BY501" i="2" s="1"/>
  <c r="BA490" i="3" s="1"/>
  <c r="BZ501" i="2"/>
  <c r="CA501" i="2" s="1"/>
  <c r="BB490" i="3" s="1"/>
  <c r="BC490" i="3" s="1"/>
  <c r="CB501" i="2"/>
  <c r="CC501" i="2" s="1"/>
  <c r="BE490" i="3" s="1"/>
  <c r="BR502" i="2"/>
  <c r="BS502" i="2" s="1"/>
  <c r="AX489" i="3" s="1"/>
  <c r="BT502" i="2"/>
  <c r="BU502" i="2" s="1"/>
  <c r="AY489" i="3" s="1"/>
  <c r="BV502" i="2"/>
  <c r="BW502" i="2" s="1"/>
  <c r="AZ489" i="3" s="1"/>
  <c r="BX502" i="2"/>
  <c r="BY502" i="2" s="1"/>
  <c r="BA489" i="3" s="1"/>
  <c r="BZ502" i="2"/>
  <c r="CA502" i="2" s="1"/>
  <c r="BB489" i="3" s="1"/>
  <c r="BC489" i="3" s="1"/>
  <c r="CB502" i="2"/>
  <c r="CC502" i="2" s="1"/>
  <c r="BE489" i="3" s="1"/>
  <c r="BR503" i="2"/>
  <c r="BS503" i="2" s="1"/>
  <c r="AX492" i="3" s="1"/>
  <c r="BT503" i="2"/>
  <c r="BU503" i="2" s="1"/>
  <c r="AY492" i="3" s="1"/>
  <c r="BV503" i="2"/>
  <c r="BW503" i="2" s="1"/>
  <c r="AZ492" i="3" s="1"/>
  <c r="BX503" i="2"/>
  <c r="BY503" i="2" s="1"/>
  <c r="BA492" i="3" s="1"/>
  <c r="BZ503" i="2"/>
  <c r="CA503" i="2" s="1"/>
  <c r="BB492" i="3" s="1"/>
  <c r="BC492" i="3" s="1"/>
  <c r="CB503" i="2"/>
  <c r="CC503" i="2" s="1"/>
  <c r="BE492" i="3" s="1"/>
  <c r="BR504" i="2"/>
  <c r="BS504" i="2" s="1"/>
  <c r="BT504" i="2"/>
  <c r="BU504" i="2" s="1"/>
  <c r="BV504" i="2"/>
  <c r="BW504" i="2" s="1"/>
  <c r="BX504" i="2"/>
  <c r="BY504" i="2" s="1"/>
  <c r="BZ504" i="2"/>
  <c r="CA504" i="2" s="1"/>
  <c r="CB504" i="2"/>
  <c r="CC504" i="2" s="1"/>
  <c r="BR505" i="2"/>
  <c r="BS505" i="2" s="1"/>
  <c r="AX493" i="3" s="1"/>
  <c r="BT505" i="2"/>
  <c r="BU505" i="2" s="1"/>
  <c r="AY493" i="3" s="1"/>
  <c r="BV505" i="2"/>
  <c r="BW505" i="2" s="1"/>
  <c r="AZ493" i="3" s="1"/>
  <c r="BX505" i="2"/>
  <c r="BY505" i="2" s="1"/>
  <c r="BA493" i="3" s="1"/>
  <c r="BZ505" i="2"/>
  <c r="CA505" i="2" s="1"/>
  <c r="BB493" i="3" s="1"/>
  <c r="BC493" i="3" s="1"/>
  <c r="CB505" i="2"/>
  <c r="CC505" i="2" s="1"/>
  <c r="BE493" i="3" s="1"/>
  <c r="BR506" i="2"/>
  <c r="BS506" i="2" s="1"/>
  <c r="AX494" i="3" s="1"/>
  <c r="BT506" i="2"/>
  <c r="BU506" i="2" s="1"/>
  <c r="AY494" i="3" s="1"/>
  <c r="BV506" i="2"/>
  <c r="BW506" i="2" s="1"/>
  <c r="AZ494" i="3" s="1"/>
  <c r="BX506" i="2"/>
  <c r="BY506" i="2" s="1"/>
  <c r="BA494" i="3" s="1"/>
  <c r="BZ506" i="2"/>
  <c r="CA506" i="2" s="1"/>
  <c r="BB494" i="3" s="1"/>
  <c r="BC494" i="3" s="1"/>
  <c r="CB506" i="2"/>
  <c r="CC506" i="2" s="1"/>
  <c r="BE494" i="3" s="1"/>
  <c r="BR507" i="2"/>
  <c r="BS507" i="2" s="1"/>
  <c r="AX495" i="3" s="1"/>
  <c r="BT507" i="2"/>
  <c r="BU507" i="2" s="1"/>
  <c r="AY495" i="3" s="1"/>
  <c r="BV507" i="2"/>
  <c r="BW507" i="2" s="1"/>
  <c r="AZ495" i="3" s="1"/>
  <c r="BX507" i="2"/>
  <c r="BY507" i="2" s="1"/>
  <c r="BA495" i="3" s="1"/>
  <c r="BZ507" i="2"/>
  <c r="CA507" i="2" s="1"/>
  <c r="BB495" i="3" s="1"/>
  <c r="BC495" i="3" s="1"/>
  <c r="CB507" i="2"/>
  <c r="CC507" i="2" s="1"/>
  <c r="BE495" i="3" s="1"/>
  <c r="BR508" i="2"/>
  <c r="BS508" i="2" s="1"/>
  <c r="AX496" i="3" s="1"/>
  <c r="BT508" i="2"/>
  <c r="BU508" i="2" s="1"/>
  <c r="AY496" i="3" s="1"/>
  <c r="BV508" i="2"/>
  <c r="BW508" i="2" s="1"/>
  <c r="AZ496" i="3" s="1"/>
  <c r="BX508" i="2"/>
  <c r="BY508" i="2" s="1"/>
  <c r="BA496" i="3" s="1"/>
  <c r="BZ508" i="2"/>
  <c r="CA508" i="2" s="1"/>
  <c r="BB496" i="3" s="1"/>
  <c r="BC496" i="3" s="1"/>
  <c r="CB508" i="2"/>
  <c r="CC508" i="2" s="1"/>
  <c r="BE496" i="3" s="1"/>
  <c r="BR509" i="2"/>
  <c r="BS509" i="2" s="1"/>
  <c r="AX497" i="3" s="1"/>
  <c r="BT509" i="2"/>
  <c r="BU509" i="2" s="1"/>
  <c r="AY497" i="3" s="1"/>
  <c r="BV509" i="2"/>
  <c r="BW509" i="2" s="1"/>
  <c r="AZ497" i="3" s="1"/>
  <c r="BX509" i="2"/>
  <c r="BY509" i="2" s="1"/>
  <c r="BA497" i="3" s="1"/>
  <c r="BZ509" i="2"/>
  <c r="CA509" i="2" s="1"/>
  <c r="BB497" i="3" s="1"/>
  <c r="BC497" i="3" s="1"/>
  <c r="CB509" i="2"/>
  <c r="CC509" i="2" s="1"/>
  <c r="BE497" i="3" s="1"/>
  <c r="BR510" i="2"/>
  <c r="BS510" i="2" s="1"/>
  <c r="AX498" i="3" s="1"/>
  <c r="BT510" i="2"/>
  <c r="BU510" i="2" s="1"/>
  <c r="AY498" i="3" s="1"/>
  <c r="BV510" i="2"/>
  <c r="BW510" i="2" s="1"/>
  <c r="AZ498" i="3" s="1"/>
  <c r="BX510" i="2"/>
  <c r="BY510" i="2" s="1"/>
  <c r="BA498" i="3" s="1"/>
  <c r="BZ510" i="2"/>
  <c r="CA510" i="2" s="1"/>
  <c r="BB498" i="3" s="1"/>
  <c r="BC498" i="3" s="1"/>
  <c r="CB510" i="2"/>
  <c r="CC510" i="2" s="1"/>
  <c r="BE498" i="3" s="1"/>
  <c r="BR511" i="2"/>
  <c r="BS511" i="2" s="1"/>
  <c r="AX499" i="3" s="1"/>
  <c r="BT511" i="2"/>
  <c r="BU511" i="2" s="1"/>
  <c r="AY499" i="3" s="1"/>
  <c r="BV511" i="2"/>
  <c r="BW511" i="2" s="1"/>
  <c r="AZ499" i="3" s="1"/>
  <c r="BX511" i="2"/>
  <c r="BY511" i="2" s="1"/>
  <c r="BA499" i="3" s="1"/>
  <c r="BZ511" i="2"/>
  <c r="CA511" i="2" s="1"/>
  <c r="BB499" i="3" s="1"/>
  <c r="BC499" i="3" s="1"/>
  <c r="CB511" i="2"/>
  <c r="CC511" i="2" s="1"/>
  <c r="BE499" i="3" s="1"/>
  <c r="BR512" i="2"/>
  <c r="BS512" i="2" s="1"/>
  <c r="AX500" i="3" s="1"/>
  <c r="BT512" i="2"/>
  <c r="BU512" i="2" s="1"/>
  <c r="AY500" i="3" s="1"/>
  <c r="BV512" i="2"/>
  <c r="BW512" i="2" s="1"/>
  <c r="AZ500" i="3" s="1"/>
  <c r="BX512" i="2"/>
  <c r="BY512" i="2" s="1"/>
  <c r="BA500" i="3" s="1"/>
  <c r="BZ512" i="2"/>
  <c r="CA512" i="2" s="1"/>
  <c r="BB500" i="3" s="1"/>
  <c r="BC500" i="3" s="1"/>
  <c r="CB512" i="2"/>
  <c r="CC512" i="2" s="1"/>
  <c r="BE500" i="3" s="1"/>
  <c r="BR513" i="2"/>
  <c r="BS513" i="2" s="1"/>
  <c r="AX501" i="3" s="1"/>
  <c r="BT513" i="2"/>
  <c r="BU513" i="2" s="1"/>
  <c r="AY501" i="3" s="1"/>
  <c r="BV513" i="2"/>
  <c r="BW513" i="2" s="1"/>
  <c r="AZ501" i="3" s="1"/>
  <c r="BX513" i="2"/>
  <c r="BY513" i="2" s="1"/>
  <c r="BA501" i="3" s="1"/>
  <c r="BZ513" i="2"/>
  <c r="CA513" i="2" s="1"/>
  <c r="BB501" i="3" s="1"/>
  <c r="BC501" i="3" s="1"/>
  <c r="CB513" i="2"/>
  <c r="CC513" i="2" s="1"/>
  <c r="BE501" i="3" s="1"/>
  <c r="BR514" i="2"/>
  <c r="BS514" i="2" s="1"/>
  <c r="AX502" i="3" s="1"/>
  <c r="BT514" i="2"/>
  <c r="BU514" i="2" s="1"/>
  <c r="AY502" i="3" s="1"/>
  <c r="BV514" i="2"/>
  <c r="BW514" i="2" s="1"/>
  <c r="AZ502" i="3" s="1"/>
  <c r="BX514" i="2"/>
  <c r="BY514" i="2" s="1"/>
  <c r="BA502" i="3" s="1"/>
  <c r="BZ514" i="2"/>
  <c r="CA514" i="2" s="1"/>
  <c r="BB502" i="3" s="1"/>
  <c r="BC502" i="3" s="1"/>
  <c r="CB514" i="2"/>
  <c r="CC514" i="2" s="1"/>
  <c r="BE502" i="3" s="1"/>
  <c r="BR515" i="2"/>
  <c r="BS515" i="2" s="1"/>
  <c r="AX503" i="3" s="1"/>
  <c r="BT515" i="2"/>
  <c r="BU515" i="2" s="1"/>
  <c r="AY503" i="3" s="1"/>
  <c r="BV515" i="2"/>
  <c r="BW515" i="2" s="1"/>
  <c r="AZ503" i="3" s="1"/>
  <c r="BX515" i="2"/>
  <c r="BY515" i="2" s="1"/>
  <c r="BA503" i="3" s="1"/>
  <c r="BZ515" i="2"/>
  <c r="CA515" i="2" s="1"/>
  <c r="BB503" i="3" s="1"/>
  <c r="BC503" i="3" s="1"/>
  <c r="CB515" i="2"/>
  <c r="CC515" i="2" s="1"/>
  <c r="BE503" i="3" s="1"/>
  <c r="BR516" i="2"/>
  <c r="BS516" i="2" s="1"/>
  <c r="AX504" i="3" s="1"/>
  <c r="BT516" i="2"/>
  <c r="BU516" i="2" s="1"/>
  <c r="AY504" i="3" s="1"/>
  <c r="BV516" i="2"/>
  <c r="BW516" i="2" s="1"/>
  <c r="AZ504" i="3" s="1"/>
  <c r="BX516" i="2"/>
  <c r="BY516" i="2" s="1"/>
  <c r="BA504" i="3" s="1"/>
  <c r="BZ516" i="2"/>
  <c r="CA516" i="2" s="1"/>
  <c r="BB504" i="3" s="1"/>
  <c r="BC504" i="3" s="1"/>
  <c r="CB516" i="2"/>
  <c r="CC516" i="2" s="1"/>
  <c r="BE504" i="3" s="1"/>
  <c r="BR517" i="2"/>
  <c r="BS517" i="2" s="1"/>
  <c r="AX505" i="3" s="1"/>
  <c r="BT517" i="2"/>
  <c r="BU517" i="2" s="1"/>
  <c r="AY505" i="3" s="1"/>
  <c r="BV517" i="2"/>
  <c r="BW517" i="2" s="1"/>
  <c r="AZ505" i="3" s="1"/>
  <c r="BX517" i="2"/>
  <c r="BY517" i="2" s="1"/>
  <c r="BA505" i="3" s="1"/>
  <c r="BZ517" i="2"/>
  <c r="CA517" i="2" s="1"/>
  <c r="BB505" i="3" s="1"/>
  <c r="BC505" i="3" s="1"/>
  <c r="CB517" i="2"/>
  <c r="CC517" i="2" s="1"/>
  <c r="BE505" i="3" s="1"/>
  <c r="BR518" i="2"/>
  <c r="BS518" i="2" s="1"/>
  <c r="AX506" i="3" s="1"/>
  <c r="BT518" i="2"/>
  <c r="BU518" i="2" s="1"/>
  <c r="AY506" i="3" s="1"/>
  <c r="BV518" i="2"/>
  <c r="BW518" i="2" s="1"/>
  <c r="AZ506" i="3" s="1"/>
  <c r="BX518" i="2"/>
  <c r="BY518" i="2" s="1"/>
  <c r="BA506" i="3" s="1"/>
  <c r="BZ518" i="2"/>
  <c r="CA518" i="2" s="1"/>
  <c r="BB506" i="3" s="1"/>
  <c r="BC506" i="3" s="1"/>
  <c r="CB518" i="2"/>
  <c r="CC518" i="2" s="1"/>
  <c r="BE506" i="3" s="1"/>
  <c r="BR519" i="2"/>
  <c r="BS519" i="2" s="1"/>
  <c r="AX507" i="3" s="1"/>
  <c r="BT519" i="2"/>
  <c r="BU519" i="2" s="1"/>
  <c r="AY507" i="3" s="1"/>
  <c r="BV519" i="2"/>
  <c r="BW519" i="2" s="1"/>
  <c r="AZ507" i="3" s="1"/>
  <c r="BX519" i="2"/>
  <c r="BY519" i="2" s="1"/>
  <c r="BA507" i="3" s="1"/>
  <c r="BZ519" i="2"/>
  <c r="CA519" i="2" s="1"/>
  <c r="BB507" i="3" s="1"/>
  <c r="BC507" i="3" s="1"/>
  <c r="CB519" i="2"/>
  <c r="CC519" i="2" s="1"/>
  <c r="BE507" i="3" s="1"/>
  <c r="BR520" i="2"/>
  <c r="BS520" i="2" s="1"/>
  <c r="AX508" i="3" s="1"/>
  <c r="BT520" i="2"/>
  <c r="BU520" i="2" s="1"/>
  <c r="AY508" i="3" s="1"/>
  <c r="BV520" i="2"/>
  <c r="BW520" i="2" s="1"/>
  <c r="AZ508" i="3" s="1"/>
  <c r="BX520" i="2"/>
  <c r="BY520" i="2" s="1"/>
  <c r="BA508" i="3" s="1"/>
  <c r="BZ520" i="2"/>
  <c r="CA520" i="2" s="1"/>
  <c r="BB508" i="3" s="1"/>
  <c r="CB520" i="2"/>
  <c r="CC520" i="2" s="1"/>
  <c r="BE508" i="3" s="1"/>
  <c r="BR521" i="2"/>
  <c r="BS521" i="2" s="1"/>
  <c r="AX509" i="3" s="1"/>
  <c r="BT521" i="2"/>
  <c r="BU521" i="2" s="1"/>
  <c r="AY509" i="3" s="1"/>
  <c r="BV521" i="2"/>
  <c r="BW521" i="2" s="1"/>
  <c r="AZ509" i="3" s="1"/>
  <c r="BX521" i="2"/>
  <c r="BY521" i="2" s="1"/>
  <c r="BA509" i="3" s="1"/>
  <c r="BZ521" i="2"/>
  <c r="CA521" i="2" s="1"/>
  <c r="BB509" i="3" s="1"/>
  <c r="BC509" i="3" s="1"/>
  <c r="CB521" i="2"/>
  <c r="CC521" i="2" s="1"/>
  <c r="BE509" i="3" s="1"/>
  <c r="BR522" i="2"/>
  <c r="BS522" i="2" s="1"/>
  <c r="AX510" i="3" s="1"/>
  <c r="BT522" i="2"/>
  <c r="BU522" i="2" s="1"/>
  <c r="AY510" i="3" s="1"/>
  <c r="BV522" i="2"/>
  <c r="BW522" i="2" s="1"/>
  <c r="AZ510" i="3" s="1"/>
  <c r="BX522" i="2"/>
  <c r="BY522" i="2" s="1"/>
  <c r="BA510" i="3" s="1"/>
  <c r="BZ522" i="2"/>
  <c r="CA522" i="2" s="1"/>
  <c r="BB510" i="3" s="1"/>
  <c r="BC510" i="3" s="1"/>
  <c r="CB522" i="2"/>
  <c r="CC522" i="2" s="1"/>
  <c r="BE510" i="3" s="1"/>
  <c r="BR523" i="2"/>
  <c r="BS523" i="2" s="1"/>
  <c r="AX511" i="3" s="1"/>
  <c r="BT523" i="2"/>
  <c r="BU523" i="2" s="1"/>
  <c r="AY511" i="3" s="1"/>
  <c r="BV523" i="2"/>
  <c r="BW523" i="2" s="1"/>
  <c r="AZ511" i="3" s="1"/>
  <c r="BX523" i="2"/>
  <c r="BY523" i="2" s="1"/>
  <c r="BA511" i="3" s="1"/>
  <c r="BZ523" i="2"/>
  <c r="CA523" i="2" s="1"/>
  <c r="BB511" i="3" s="1"/>
  <c r="BC511" i="3" s="1"/>
  <c r="CB523" i="2"/>
  <c r="CC523" i="2" s="1"/>
  <c r="BE511" i="3" s="1"/>
  <c r="BR524" i="2"/>
  <c r="BS524" i="2" s="1"/>
  <c r="AX512" i="3" s="1"/>
  <c r="BT524" i="2"/>
  <c r="BU524" i="2" s="1"/>
  <c r="AY512" i="3" s="1"/>
  <c r="BV524" i="2"/>
  <c r="BW524" i="2" s="1"/>
  <c r="AZ512" i="3" s="1"/>
  <c r="BX524" i="2"/>
  <c r="BY524" i="2" s="1"/>
  <c r="BA512" i="3" s="1"/>
  <c r="BZ524" i="2"/>
  <c r="CA524" i="2" s="1"/>
  <c r="BB512" i="3" s="1"/>
  <c r="BC512" i="3" s="1"/>
  <c r="CB524" i="2"/>
  <c r="CC524" i="2" s="1"/>
  <c r="BE512" i="3" s="1"/>
  <c r="BR525" i="2"/>
  <c r="BS525" i="2" s="1"/>
  <c r="AX513" i="3" s="1"/>
  <c r="BT525" i="2"/>
  <c r="BU525" i="2" s="1"/>
  <c r="AY513" i="3" s="1"/>
  <c r="BV525" i="2"/>
  <c r="BW525" i="2" s="1"/>
  <c r="AZ513" i="3" s="1"/>
  <c r="BX525" i="2"/>
  <c r="BY525" i="2" s="1"/>
  <c r="BA513" i="3" s="1"/>
  <c r="BZ525" i="2"/>
  <c r="CA525" i="2" s="1"/>
  <c r="BB513" i="3" s="1"/>
  <c r="BC513" i="3" s="1"/>
  <c r="CB525" i="2"/>
  <c r="CC525" i="2" s="1"/>
  <c r="BE513" i="3" s="1"/>
  <c r="BR526" i="2"/>
  <c r="BS526" i="2" s="1"/>
  <c r="AX514" i="3" s="1"/>
  <c r="BT526" i="2"/>
  <c r="BU526" i="2" s="1"/>
  <c r="AY514" i="3" s="1"/>
  <c r="BV526" i="2"/>
  <c r="BW526" i="2" s="1"/>
  <c r="AZ514" i="3" s="1"/>
  <c r="BX526" i="2"/>
  <c r="BY526" i="2" s="1"/>
  <c r="BA514" i="3" s="1"/>
  <c r="BZ526" i="2"/>
  <c r="CA526" i="2" s="1"/>
  <c r="BC514" i="3" s="1"/>
  <c r="CB526" i="2"/>
  <c r="CC526" i="2" s="1"/>
  <c r="BR527" i="2"/>
  <c r="BS527" i="2" s="1"/>
  <c r="AX515" i="3" s="1"/>
  <c r="BT527" i="2"/>
  <c r="BU527" i="2" s="1"/>
  <c r="AY515" i="3" s="1"/>
  <c r="BV527" i="2"/>
  <c r="BW527" i="2" s="1"/>
  <c r="AZ515" i="3" s="1"/>
  <c r="BX527" i="2"/>
  <c r="BY527" i="2" s="1"/>
  <c r="BA515" i="3" s="1"/>
  <c r="BZ527" i="2"/>
  <c r="CA527" i="2" s="1"/>
  <c r="BB515" i="3" s="1"/>
  <c r="BC515" i="3" s="1"/>
  <c r="CB527" i="2"/>
  <c r="CC527" i="2" s="1"/>
  <c r="BE515" i="3" s="1"/>
  <c r="BR528" i="2"/>
  <c r="BS528" i="2" s="1"/>
  <c r="AX516" i="3" s="1"/>
  <c r="BT528" i="2"/>
  <c r="BU528" i="2" s="1"/>
  <c r="AY516" i="3" s="1"/>
  <c r="BV528" i="2"/>
  <c r="BW528" i="2" s="1"/>
  <c r="AZ516" i="3" s="1"/>
  <c r="BX528" i="2"/>
  <c r="BY528" i="2" s="1"/>
  <c r="BA516" i="3" s="1"/>
  <c r="BZ528" i="2"/>
  <c r="CA528" i="2" s="1"/>
  <c r="BB516" i="3" s="1"/>
  <c r="BC516" i="3" s="1"/>
  <c r="CB528" i="2"/>
  <c r="CC528" i="2" s="1"/>
  <c r="BE516" i="3" s="1"/>
  <c r="BR529" i="2"/>
  <c r="BS529" i="2" s="1"/>
  <c r="AX517" i="3" s="1"/>
  <c r="BT529" i="2"/>
  <c r="BU529" i="2" s="1"/>
  <c r="AY517" i="3" s="1"/>
  <c r="BV529" i="2"/>
  <c r="BW529" i="2" s="1"/>
  <c r="AZ517" i="3" s="1"/>
  <c r="BX529" i="2"/>
  <c r="BY529" i="2" s="1"/>
  <c r="BA517" i="3" s="1"/>
  <c r="BZ529" i="2"/>
  <c r="CA529" i="2" s="1"/>
  <c r="BB517" i="3" s="1"/>
  <c r="BC517" i="3" s="1"/>
  <c r="CB529" i="2"/>
  <c r="CC529" i="2" s="1"/>
  <c r="BE517" i="3" s="1"/>
  <c r="BR530" i="2"/>
  <c r="BS530" i="2" s="1"/>
  <c r="AX518" i="3" s="1"/>
  <c r="BT530" i="2"/>
  <c r="BU530" i="2" s="1"/>
  <c r="AY518" i="3" s="1"/>
  <c r="BV530" i="2"/>
  <c r="BW530" i="2" s="1"/>
  <c r="AZ518" i="3" s="1"/>
  <c r="BX530" i="2"/>
  <c r="BY530" i="2" s="1"/>
  <c r="BA518" i="3" s="1"/>
  <c r="BZ530" i="2"/>
  <c r="CA530" i="2" s="1"/>
  <c r="BC518" i="3" s="1"/>
  <c r="CB530" i="2"/>
  <c r="CC530" i="2" s="1"/>
  <c r="BE518" i="3" s="1"/>
  <c r="BR531" i="2"/>
  <c r="BS531" i="2" s="1"/>
  <c r="AX519" i="3" s="1"/>
  <c r="BT531" i="2"/>
  <c r="BU531" i="2" s="1"/>
  <c r="AY519" i="3" s="1"/>
  <c r="BV531" i="2"/>
  <c r="BW531" i="2" s="1"/>
  <c r="AZ519" i="3" s="1"/>
  <c r="BX531" i="2"/>
  <c r="BY531" i="2" s="1"/>
  <c r="BA519" i="3" s="1"/>
  <c r="BZ531" i="2"/>
  <c r="CA531" i="2" s="1"/>
  <c r="BB519" i="3" s="1"/>
  <c r="BC519" i="3" s="1"/>
  <c r="CB531" i="2"/>
  <c r="CC531" i="2" s="1"/>
  <c r="BE519" i="3" s="1"/>
  <c r="BR532" i="2"/>
  <c r="BS532" i="2" s="1"/>
  <c r="AX520" i="3" s="1"/>
  <c r="BT532" i="2"/>
  <c r="BU532" i="2" s="1"/>
  <c r="AY520" i="3" s="1"/>
  <c r="BV532" i="2"/>
  <c r="BW532" i="2" s="1"/>
  <c r="AZ520" i="3" s="1"/>
  <c r="BX532" i="2"/>
  <c r="BY532" i="2" s="1"/>
  <c r="BA520" i="3" s="1"/>
  <c r="BZ532" i="2"/>
  <c r="CA532" i="2" s="1"/>
  <c r="BB520" i="3" s="1"/>
  <c r="BC520" i="3" s="1"/>
  <c r="CB532" i="2"/>
  <c r="CC532" i="2" s="1"/>
  <c r="BE520" i="3" s="1"/>
  <c r="BR533" i="2"/>
  <c r="BS533" i="2" s="1"/>
  <c r="AX521" i="3" s="1"/>
  <c r="BT533" i="2"/>
  <c r="BU533" i="2" s="1"/>
  <c r="AY521" i="3" s="1"/>
  <c r="BV533" i="2"/>
  <c r="BW533" i="2" s="1"/>
  <c r="AZ521" i="3" s="1"/>
  <c r="BX533" i="2"/>
  <c r="BY533" i="2" s="1"/>
  <c r="BA521" i="3" s="1"/>
  <c r="BZ533" i="2"/>
  <c r="CA533" i="2" s="1"/>
  <c r="BB521" i="3" s="1"/>
  <c r="BC521" i="3" s="1"/>
  <c r="CB533" i="2"/>
  <c r="CC533" i="2" s="1"/>
  <c r="BE521" i="3" s="1"/>
  <c r="BR534" i="2"/>
  <c r="BS534" i="2" s="1"/>
  <c r="AX522" i="3" s="1"/>
  <c r="BT534" i="2"/>
  <c r="BU534" i="2" s="1"/>
  <c r="AY522" i="3" s="1"/>
  <c r="BV534" i="2"/>
  <c r="BW534" i="2" s="1"/>
  <c r="AZ522" i="3" s="1"/>
  <c r="BX534" i="2"/>
  <c r="BY534" i="2" s="1"/>
  <c r="BA522" i="3" s="1"/>
  <c r="BZ534" i="2"/>
  <c r="CA534" i="2" s="1"/>
  <c r="BB522" i="3" s="1"/>
  <c r="BC522" i="3" s="1"/>
  <c r="CB534" i="2"/>
  <c r="CC534" i="2" s="1"/>
  <c r="BE522" i="3" s="1"/>
  <c r="BR535" i="2"/>
  <c r="BS535" i="2" s="1"/>
  <c r="AX523" i="3" s="1"/>
  <c r="BT535" i="2"/>
  <c r="BU535" i="2" s="1"/>
  <c r="AY523" i="3" s="1"/>
  <c r="BV535" i="2"/>
  <c r="BW535" i="2" s="1"/>
  <c r="AZ523" i="3" s="1"/>
  <c r="BX535" i="2"/>
  <c r="BY535" i="2" s="1"/>
  <c r="BA523" i="3" s="1"/>
  <c r="BZ535" i="2"/>
  <c r="CA535" i="2" s="1"/>
  <c r="BB523" i="3" s="1"/>
  <c r="BC523" i="3" s="1"/>
  <c r="CB535" i="2"/>
  <c r="CC535" i="2" s="1"/>
  <c r="BE523" i="3" s="1"/>
  <c r="BR536" i="2"/>
  <c r="BS536" i="2" s="1"/>
  <c r="AX524" i="3" s="1"/>
  <c r="BT536" i="2"/>
  <c r="BU536" i="2" s="1"/>
  <c r="AY524" i="3" s="1"/>
  <c r="BV536" i="2"/>
  <c r="BW536" i="2" s="1"/>
  <c r="AZ524" i="3" s="1"/>
  <c r="BX536" i="2"/>
  <c r="BY536" i="2" s="1"/>
  <c r="BA524" i="3" s="1"/>
  <c r="BZ536" i="2"/>
  <c r="CA536" i="2" s="1"/>
  <c r="BB524" i="3" s="1"/>
  <c r="BC524" i="3" s="1"/>
  <c r="CB536" i="2"/>
  <c r="CC536" i="2" s="1"/>
  <c r="BE524" i="3" s="1"/>
  <c r="BR537" i="2"/>
  <c r="BS537" i="2" s="1"/>
  <c r="AX525" i="3" s="1"/>
  <c r="BT537" i="2"/>
  <c r="BU537" i="2" s="1"/>
  <c r="AY525" i="3" s="1"/>
  <c r="BV537" i="2"/>
  <c r="BW537" i="2" s="1"/>
  <c r="AZ525" i="3" s="1"/>
  <c r="BX537" i="2"/>
  <c r="BY537" i="2" s="1"/>
  <c r="BA525" i="3" s="1"/>
  <c r="BZ537" i="2"/>
  <c r="CA537" i="2" s="1"/>
  <c r="BB525" i="3" s="1"/>
  <c r="BC525" i="3" s="1"/>
  <c r="CB537" i="2"/>
  <c r="CC537" i="2" s="1"/>
  <c r="BE525" i="3" s="1"/>
  <c r="BR538" i="2"/>
  <c r="BS538" i="2" s="1"/>
  <c r="AX526" i="3" s="1"/>
  <c r="BT538" i="2"/>
  <c r="BU538" i="2" s="1"/>
  <c r="AY526" i="3" s="1"/>
  <c r="BV538" i="2"/>
  <c r="BW538" i="2" s="1"/>
  <c r="AZ526" i="3" s="1"/>
  <c r="BX538" i="2"/>
  <c r="BY538" i="2" s="1"/>
  <c r="BA526" i="3" s="1"/>
  <c r="BZ538" i="2"/>
  <c r="CA538" i="2" s="1"/>
  <c r="BB526" i="3" s="1"/>
  <c r="BC526" i="3" s="1"/>
  <c r="CB538" i="2"/>
  <c r="CC538" i="2" s="1"/>
  <c r="BE526" i="3" s="1"/>
  <c r="BR539" i="2"/>
  <c r="BS539" i="2" s="1"/>
  <c r="AX527" i="3" s="1"/>
  <c r="BT539" i="2"/>
  <c r="BU539" i="2" s="1"/>
  <c r="AY527" i="3" s="1"/>
  <c r="BV539" i="2"/>
  <c r="BW539" i="2" s="1"/>
  <c r="AZ527" i="3" s="1"/>
  <c r="BX539" i="2"/>
  <c r="BY539" i="2" s="1"/>
  <c r="BA527" i="3" s="1"/>
  <c r="BZ539" i="2"/>
  <c r="CA539" i="2" s="1"/>
  <c r="BB527" i="3" s="1"/>
  <c r="BC527" i="3" s="1"/>
  <c r="CB539" i="2"/>
  <c r="CC539" i="2" s="1"/>
  <c r="BE527" i="3" s="1"/>
  <c r="BR540" i="2"/>
  <c r="BS540" i="2" s="1"/>
  <c r="AX528" i="3" s="1"/>
  <c r="BT540" i="2"/>
  <c r="BU540" i="2" s="1"/>
  <c r="AY528" i="3" s="1"/>
  <c r="BV540" i="2"/>
  <c r="BW540" i="2" s="1"/>
  <c r="AZ528" i="3" s="1"/>
  <c r="BX540" i="2"/>
  <c r="BY540" i="2" s="1"/>
  <c r="BA528" i="3" s="1"/>
  <c r="BZ540" i="2"/>
  <c r="CA540" i="2" s="1"/>
  <c r="BB528" i="3" s="1"/>
  <c r="BC528" i="3" s="1"/>
  <c r="CB540" i="2"/>
  <c r="CC540" i="2" s="1"/>
  <c r="BE528" i="3" s="1"/>
  <c r="BR541" i="2"/>
  <c r="BS541" i="2" s="1"/>
  <c r="AX529" i="3" s="1"/>
  <c r="BT541" i="2"/>
  <c r="BU541" i="2" s="1"/>
  <c r="AY529" i="3" s="1"/>
  <c r="BV541" i="2"/>
  <c r="BW541" i="2" s="1"/>
  <c r="AZ529" i="3" s="1"/>
  <c r="BX541" i="2"/>
  <c r="BY541" i="2" s="1"/>
  <c r="BA529" i="3" s="1"/>
  <c r="BZ541" i="2"/>
  <c r="CA541" i="2" s="1"/>
  <c r="BB529" i="3" s="1"/>
  <c r="BC529" i="3" s="1"/>
  <c r="CB541" i="2"/>
  <c r="CC541" i="2" s="1"/>
  <c r="BE529" i="3" s="1"/>
  <c r="BR542" i="2"/>
  <c r="BS542" i="2" s="1"/>
  <c r="BT542" i="2"/>
  <c r="BU542" i="2" s="1"/>
  <c r="BV542" i="2"/>
  <c r="BW542" i="2" s="1"/>
  <c r="BX542" i="2"/>
  <c r="BY542" i="2" s="1"/>
  <c r="BZ542" i="2"/>
  <c r="CA542" i="2" s="1"/>
  <c r="CB542" i="2"/>
  <c r="CC542" i="2" s="1"/>
  <c r="BR543" i="2"/>
  <c r="BS543" i="2" s="1"/>
  <c r="AX530" i="3" s="1"/>
  <c r="BT543" i="2"/>
  <c r="BU543" i="2" s="1"/>
  <c r="AY530" i="3" s="1"/>
  <c r="BV543" i="2"/>
  <c r="BW543" i="2" s="1"/>
  <c r="AZ530" i="3" s="1"/>
  <c r="BX543" i="2"/>
  <c r="BY543" i="2" s="1"/>
  <c r="BA530" i="3" s="1"/>
  <c r="BZ543" i="2"/>
  <c r="CA543" i="2" s="1"/>
  <c r="CB543" i="2"/>
  <c r="CC543" i="2" s="1"/>
  <c r="BE530" i="3" s="1"/>
  <c r="BR544" i="2"/>
  <c r="BS544" i="2" s="1"/>
  <c r="AX531" i="3" s="1"/>
  <c r="BT544" i="2"/>
  <c r="BU544" i="2" s="1"/>
  <c r="AY531" i="3" s="1"/>
  <c r="BV544" i="2"/>
  <c r="BW544" i="2" s="1"/>
  <c r="AZ531" i="3" s="1"/>
  <c r="BX544" i="2"/>
  <c r="BY544" i="2" s="1"/>
  <c r="BA531" i="3" s="1"/>
  <c r="BZ544" i="2"/>
  <c r="CA544" i="2" s="1"/>
  <c r="BB531" i="3" s="1"/>
  <c r="BC531" i="3" s="1"/>
  <c r="CB544" i="2"/>
  <c r="CC544" i="2" s="1"/>
  <c r="BE531" i="3" s="1"/>
  <c r="BR545" i="2"/>
  <c r="BS545" i="2" s="1"/>
  <c r="BT545" i="2"/>
  <c r="BU545" i="2" s="1"/>
  <c r="BV545" i="2"/>
  <c r="BW545" i="2" s="1"/>
  <c r="BX545" i="2"/>
  <c r="BY545" i="2" s="1"/>
  <c r="BZ545" i="2"/>
  <c r="CA545" i="2" s="1"/>
  <c r="CB545" i="2"/>
  <c r="CC545" i="2" s="1"/>
  <c r="BR546" i="2"/>
  <c r="BS546" i="2" s="1"/>
  <c r="AX532" i="3" s="1"/>
  <c r="BT546" i="2"/>
  <c r="BU546" i="2" s="1"/>
  <c r="AY532" i="3" s="1"/>
  <c r="BV546" i="2"/>
  <c r="BW546" i="2" s="1"/>
  <c r="AZ532" i="3" s="1"/>
  <c r="BX546" i="2"/>
  <c r="BY546" i="2" s="1"/>
  <c r="BA532" i="3" s="1"/>
  <c r="BZ546" i="2"/>
  <c r="CA546" i="2" s="1"/>
  <c r="BB532" i="3" s="1"/>
  <c r="BC532" i="3" s="1"/>
  <c r="CB546" i="2"/>
  <c r="CC546" i="2" s="1"/>
  <c r="BE532" i="3" s="1"/>
  <c r="BR547" i="2"/>
  <c r="BS547" i="2" s="1"/>
  <c r="AX533" i="3" s="1"/>
  <c r="BT547" i="2"/>
  <c r="BU547" i="2" s="1"/>
  <c r="AY533" i="3" s="1"/>
  <c r="BV547" i="2"/>
  <c r="BW547" i="2" s="1"/>
  <c r="AZ533" i="3" s="1"/>
  <c r="BX547" i="2"/>
  <c r="BY547" i="2" s="1"/>
  <c r="BA533" i="3" s="1"/>
  <c r="BZ547" i="2"/>
  <c r="CA547" i="2" s="1"/>
  <c r="BB533" i="3" s="1"/>
  <c r="BC533" i="3" s="1"/>
  <c r="CB547" i="2"/>
  <c r="CC547" i="2" s="1"/>
  <c r="BE533" i="3" s="1"/>
  <c r="BR548" i="2"/>
  <c r="BS548" i="2" s="1"/>
  <c r="AX534" i="3" s="1"/>
  <c r="BT548" i="2"/>
  <c r="BU548" i="2" s="1"/>
  <c r="AY534" i="3" s="1"/>
  <c r="BV548" i="2"/>
  <c r="BW548" i="2" s="1"/>
  <c r="AZ534" i="3" s="1"/>
  <c r="BX548" i="2"/>
  <c r="BY548" i="2" s="1"/>
  <c r="BA534" i="3" s="1"/>
  <c r="BZ548" i="2"/>
  <c r="CA548" i="2" s="1"/>
  <c r="BB534" i="3" s="1"/>
  <c r="BC534" i="3" s="1"/>
  <c r="CB548" i="2"/>
  <c r="CC548" i="2" s="1"/>
  <c r="BE534" i="3" s="1"/>
  <c r="BR549" i="2"/>
  <c r="BS549" i="2" s="1"/>
  <c r="AX535" i="3" s="1"/>
  <c r="BT549" i="2"/>
  <c r="BU549" i="2" s="1"/>
  <c r="AY535" i="3" s="1"/>
  <c r="BV549" i="2"/>
  <c r="BW549" i="2" s="1"/>
  <c r="AZ535" i="3" s="1"/>
  <c r="BX549" i="2"/>
  <c r="BY549" i="2" s="1"/>
  <c r="BA535" i="3" s="1"/>
  <c r="BZ549" i="2"/>
  <c r="CA549" i="2" s="1"/>
  <c r="BB535" i="3" s="1"/>
  <c r="BC535" i="3" s="1"/>
  <c r="CB549" i="2"/>
  <c r="CC549" i="2" s="1"/>
  <c r="BE535" i="3" s="1"/>
  <c r="BR550" i="2"/>
  <c r="BS550" i="2" s="1"/>
  <c r="AX536" i="3" s="1"/>
  <c r="BT550" i="2"/>
  <c r="BU550" i="2" s="1"/>
  <c r="AY536" i="3" s="1"/>
  <c r="BV550" i="2"/>
  <c r="BW550" i="2" s="1"/>
  <c r="AZ536" i="3" s="1"/>
  <c r="BX550" i="2"/>
  <c r="BY550" i="2" s="1"/>
  <c r="BA536" i="3" s="1"/>
  <c r="BZ550" i="2"/>
  <c r="CA550" i="2" s="1"/>
  <c r="BB536" i="3" s="1"/>
  <c r="BC536" i="3" s="1"/>
  <c r="CB550" i="2"/>
  <c r="CC550" i="2" s="1"/>
  <c r="BE536" i="3" s="1"/>
  <c r="BR551" i="2"/>
  <c r="BS551" i="2" s="1"/>
  <c r="AX537" i="3" s="1"/>
  <c r="BT551" i="2"/>
  <c r="BU551" i="2" s="1"/>
  <c r="AY537" i="3" s="1"/>
  <c r="BV551" i="2"/>
  <c r="BW551" i="2" s="1"/>
  <c r="AZ537" i="3" s="1"/>
  <c r="BX551" i="2"/>
  <c r="BY551" i="2" s="1"/>
  <c r="BA537" i="3" s="1"/>
  <c r="BZ551" i="2"/>
  <c r="CA551" i="2" s="1"/>
  <c r="BB537" i="3" s="1"/>
  <c r="BC537" i="3" s="1"/>
  <c r="CB551" i="2"/>
  <c r="CC551" i="2" s="1"/>
  <c r="BE537" i="3" s="1"/>
  <c r="BR552" i="2"/>
  <c r="BS552" i="2" s="1"/>
  <c r="AX538" i="3" s="1"/>
  <c r="BT552" i="2"/>
  <c r="BU552" i="2" s="1"/>
  <c r="AY538" i="3" s="1"/>
  <c r="BV552" i="2"/>
  <c r="BW552" i="2" s="1"/>
  <c r="AZ538" i="3" s="1"/>
  <c r="BX552" i="2"/>
  <c r="BY552" i="2" s="1"/>
  <c r="BA538" i="3" s="1"/>
  <c r="BZ552" i="2"/>
  <c r="CA552" i="2" s="1"/>
  <c r="BC538" i="3" s="1"/>
  <c r="CB552" i="2"/>
  <c r="CC552" i="2" s="1"/>
  <c r="BE538" i="3" s="1"/>
  <c r="BR553" i="2"/>
  <c r="BS553" i="2" s="1"/>
  <c r="AX539" i="3" s="1"/>
  <c r="BT553" i="2"/>
  <c r="BU553" i="2" s="1"/>
  <c r="AY539" i="3" s="1"/>
  <c r="BV553" i="2"/>
  <c r="BW553" i="2" s="1"/>
  <c r="AZ539" i="3" s="1"/>
  <c r="BX553" i="2"/>
  <c r="BY553" i="2" s="1"/>
  <c r="BA539" i="3" s="1"/>
  <c r="BZ553" i="2"/>
  <c r="CA553" i="2" s="1"/>
  <c r="BC539" i="3" s="1"/>
  <c r="CB553" i="2"/>
  <c r="CC553" i="2" s="1"/>
  <c r="BR554" i="2"/>
  <c r="BS554" i="2" s="1"/>
  <c r="AX540" i="3" s="1"/>
  <c r="BT554" i="2"/>
  <c r="BU554" i="2" s="1"/>
  <c r="AY540" i="3" s="1"/>
  <c r="BV554" i="2"/>
  <c r="BW554" i="2" s="1"/>
  <c r="AZ540" i="3" s="1"/>
  <c r="BX554" i="2"/>
  <c r="BY554" i="2" s="1"/>
  <c r="BA540" i="3" s="1"/>
  <c r="BZ554" i="2"/>
  <c r="CA554" i="2" s="1"/>
  <c r="BB540" i="3" s="1"/>
  <c r="BC540" i="3" s="1"/>
  <c r="CB554" i="2"/>
  <c r="CC554" i="2" s="1"/>
  <c r="BE540" i="3" s="1"/>
  <c r="BR555" i="2"/>
  <c r="BS555" i="2" s="1"/>
  <c r="AX541" i="3" s="1"/>
  <c r="BT555" i="2"/>
  <c r="BU555" i="2" s="1"/>
  <c r="AY541" i="3" s="1"/>
  <c r="BV555" i="2"/>
  <c r="BW555" i="2" s="1"/>
  <c r="AZ541" i="3" s="1"/>
  <c r="BX555" i="2"/>
  <c r="BY555" i="2" s="1"/>
  <c r="BA541" i="3" s="1"/>
  <c r="BZ555" i="2"/>
  <c r="CA555" i="2" s="1"/>
  <c r="BB541" i="3" s="1"/>
  <c r="BC541" i="3" s="1"/>
  <c r="CB555" i="2"/>
  <c r="CC555" i="2" s="1"/>
  <c r="BE541" i="3" s="1"/>
  <c r="BR556" i="2"/>
  <c r="BS556" i="2" s="1"/>
  <c r="AX542" i="3" s="1"/>
  <c r="BT556" i="2"/>
  <c r="BU556" i="2" s="1"/>
  <c r="AY542" i="3" s="1"/>
  <c r="BV556" i="2"/>
  <c r="BW556" i="2" s="1"/>
  <c r="AZ542" i="3" s="1"/>
  <c r="BX556" i="2"/>
  <c r="BY556" i="2" s="1"/>
  <c r="BA542" i="3" s="1"/>
  <c r="BZ556" i="2"/>
  <c r="CA556" i="2" s="1"/>
  <c r="BC542" i="3" s="1"/>
  <c r="CB556" i="2"/>
  <c r="CC556" i="2" s="1"/>
  <c r="BE542" i="3" s="1"/>
  <c r="BR557" i="2"/>
  <c r="BS557" i="2" s="1"/>
  <c r="AX543" i="3" s="1"/>
  <c r="BT557" i="2"/>
  <c r="BU557" i="2" s="1"/>
  <c r="AY543" i="3" s="1"/>
  <c r="BV557" i="2"/>
  <c r="BW557" i="2" s="1"/>
  <c r="AZ543" i="3" s="1"/>
  <c r="BX557" i="2"/>
  <c r="BY557" i="2" s="1"/>
  <c r="BA543" i="3" s="1"/>
  <c r="BZ557" i="2"/>
  <c r="CA557" i="2" s="1"/>
  <c r="BB543" i="3" s="1"/>
  <c r="BC543" i="3" s="1"/>
  <c r="CB557" i="2"/>
  <c r="CC557" i="2" s="1"/>
  <c r="BE543" i="3" s="1"/>
  <c r="BR558" i="2"/>
  <c r="BS558" i="2" s="1"/>
  <c r="AX544" i="3" s="1"/>
  <c r="BT558" i="2"/>
  <c r="BU558" i="2" s="1"/>
  <c r="AY544" i="3" s="1"/>
  <c r="BV558" i="2"/>
  <c r="BW558" i="2" s="1"/>
  <c r="AZ544" i="3" s="1"/>
  <c r="BX558" i="2"/>
  <c r="BY558" i="2" s="1"/>
  <c r="BA544" i="3" s="1"/>
  <c r="BZ558" i="2"/>
  <c r="CA558" i="2" s="1"/>
  <c r="BB544" i="3" s="1"/>
  <c r="BC544" i="3" s="1"/>
  <c r="CB558" i="2"/>
  <c r="CC558" i="2" s="1"/>
  <c r="BR559" i="2"/>
  <c r="BS559" i="2" s="1"/>
  <c r="AX545" i="3" s="1"/>
  <c r="BT559" i="2"/>
  <c r="BU559" i="2" s="1"/>
  <c r="AY545" i="3" s="1"/>
  <c r="BV559" i="2"/>
  <c r="BW559" i="2" s="1"/>
  <c r="AZ545" i="3" s="1"/>
  <c r="BX559" i="2"/>
  <c r="BY559" i="2" s="1"/>
  <c r="BA545" i="3" s="1"/>
  <c r="BZ559" i="2"/>
  <c r="CA559" i="2" s="1"/>
  <c r="BB545" i="3" s="1"/>
  <c r="BC545" i="3" s="1"/>
  <c r="CB559" i="2"/>
  <c r="CC559" i="2" s="1"/>
  <c r="BE545" i="3" s="1"/>
  <c r="BR560" i="2"/>
  <c r="BS560" i="2" s="1"/>
  <c r="AX546" i="3" s="1"/>
  <c r="BT560" i="2"/>
  <c r="BU560" i="2" s="1"/>
  <c r="AY546" i="3" s="1"/>
  <c r="BV560" i="2"/>
  <c r="BW560" i="2" s="1"/>
  <c r="AZ546" i="3" s="1"/>
  <c r="BX560" i="2"/>
  <c r="BY560" i="2" s="1"/>
  <c r="BA546" i="3" s="1"/>
  <c r="BZ560" i="2"/>
  <c r="CA560" i="2" s="1"/>
  <c r="BB546" i="3" s="1"/>
  <c r="CB560" i="2"/>
  <c r="CC560" i="2" s="1"/>
  <c r="BE546" i="3" s="1"/>
  <c r="BR561" i="2"/>
  <c r="BS561" i="2" s="1"/>
  <c r="AX547" i="3" s="1"/>
  <c r="BT561" i="2"/>
  <c r="BU561" i="2" s="1"/>
  <c r="AY547" i="3" s="1"/>
  <c r="BV561" i="2"/>
  <c r="BW561" i="2" s="1"/>
  <c r="AZ547" i="3" s="1"/>
  <c r="BX561" i="2"/>
  <c r="BY561" i="2" s="1"/>
  <c r="BA547" i="3" s="1"/>
  <c r="BZ561" i="2"/>
  <c r="CA561" i="2" s="1"/>
  <c r="BB547" i="3" s="1"/>
  <c r="BC547" i="3" s="1"/>
  <c r="CB561" i="2"/>
  <c r="CC561" i="2" s="1"/>
  <c r="BR562" i="2"/>
  <c r="BS562" i="2" s="1"/>
  <c r="AX548" i="3" s="1"/>
  <c r="BT562" i="2"/>
  <c r="BU562" i="2" s="1"/>
  <c r="AY548" i="3" s="1"/>
  <c r="BV562" i="2"/>
  <c r="BW562" i="2" s="1"/>
  <c r="AZ548" i="3" s="1"/>
  <c r="BX562" i="2"/>
  <c r="BY562" i="2" s="1"/>
  <c r="BA548" i="3" s="1"/>
  <c r="BZ562" i="2"/>
  <c r="CA562" i="2" s="1"/>
  <c r="BB548" i="3" s="1"/>
  <c r="BC548" i="3" s="1"/>
  <c r="CB562" i="2"/>
  <c r="CC562" i="2" s="1"/>
  <c r="BE548" i="3" s="1"/>
  <c r="BR563" i="2"/>
  <c r="BS563" i="2" s="1"/>
  <c r="AX549" i="3" s="1"/>
  <c r="BT563" i="2"/>
  <c r="BU563" i="2" s="1"/>
  <c r="AY549" i="3" s="1"/>
  <c r="BV563" i="2"/>
  <c r="BW563" i="2" s="1"/>
  <c r="AZ549" i="3" s="1"/>
  <c r="BX563" i="2"/>
  <c r="BY563" i="2" s="1"/>
  <c r="BA549" i="3" s="1"/>
  <c r="BZ563" i="2"/>
  <c r="CA563" i="2" s="1"/>
  <c r="BB549" i="3" s="1"/>
  <c r="BC549" i="3" s="1"/>
  <c r="CB563" i="2"/>
  <c r="CC563" i="2" s="1"/>
  <c r="BE549" i="3" s="1"/>
  <c r="BR564" i="2"/>
  <c r="BS564" i="2" s="1"/>
  <c r="BT564" i="2"/>
  <c r="BU564" i="2" s="1"/>
  <c r="AY550" i="3" s="1"/>
  <c r="BV564" i="2"/>
  <c r="BW564" i="2" s="1"/>
  <c r="AZ550" i="3" s="1"/>
  <c r="BX564" i="2"/>
  <c r="BY564" i="2" s="1"/>
  <c r="BA550" i="3" s="1"/>
  <c r="BZ564" i="2"/>
  <c r="CA564" i="2" s="1"/>
  <c r="BB550" i="3" s="1"/>
  <c r="BC550" i="3" s="1"/>
  <c r="CB564" i="2"/>
  <c r="CC564" i="2" s="1"/>
  <c r="BE550" i="3" s="1"/>
  <c r="BR565" i="2"/>
  <c r="BS565" i="2" s="1"/>
  <c r="AX551" i="3" s="1"/>
  <c r="BT565" i="2"/>
  <c r="BU565" i="2" s="1"/>
  <c r="AY551" i="3" s="1"/>
  <c r="BV565" i="2"/>
  <c r="BW565" i="2" s="1"/>
  <c r="AZ551" i="3" s="1"/>
  <c r="BX565" i="2"/>
  <c r="BY565" i="2" s="1"/>
  <c r="BA551" i="3" s="1"/>
  <c r="BZ565" i="2"/>
  <c r="CA565" i="2" s="1"/>
  <c r="BB551" i="3" s="1"/>
  <c r="BC551" i="3" s="1"/>
  <c r="CB565" i="2"/>
  <c r="CC565" i="2" s="1"/>
  <c r="BE551" i="3" s="1"/>
  <c r="BR566" i="2"/>
  <c r="BS566" i="2" s="1"/>
  <c r="AX558" i="3" s="1"/>
  <c r="BT566" i="2"/>
  <c r="BU566" i="2" s="1"/>
  <c r="AY558" i="3" s="1"/>
  <c r="BV566" i="2"/>
  <c r="BW566" i="2" s="1"/>
  <c r="AZ558" i="3" s="1"/>
  <c r="BX566" i="2"/>
  <c r="BY566" i="2" s="1"/>
  <c r="BA558" i="3" s="1"/>
  <c r="BZ566" i="2"/>
  <c r="CA566" i="2" s="1"/>
  <c r="BB558" i="3" s="1"/>
  <c r="BC558" i="3" s="1"/>
  <c r="CB566" i="2"/>
  <c r="CC566" i="2" s="1"/>
  <c r="BE558" i="3" s="1"/>
  <c r="BR567" i="2"/>
  <c r="BS567" i="2" s="1"/>
  <c r="AX553" i="3" s="1"/>
  <c r="BT567" i="2"/>
  <c r="BU567" i="2" s="1"/>
  <c r="AY553" i="3" s="1"/>
  <c r="BV567" i="2"/>
  <c r="BW567" i="2" s="1"/>
  <c r="AZ553" i="3" s="1"/>
  <c r="BX567" i="2"/>
  <c r="BY567" i="2" s="1"/>
  <c r="BA553" i="3" s="1"/>
  <c r="BZ567" i="2"/>
  <c r="CA567" i="2" s="1"/>
  <c r="BB553" i="3" s="1"/>
  <c r="BC553" i="3" s="1"/>
  <c r="CB567" i="2"/>
  <c r="CC567" i="2" s="1"/>
  <c r="BE553" i="3" s="1"/>
  <c r="BR568" i="2"/>
  <c r="BS568" i="2" s="1"/>
  <c r="AX554" i="3" s="1"/>
  <c r="BT568" i="2"/>
  <c r="BU568" i="2" s="1"/>
  <c r="AY554" i="3" s="1"/>
  <c r="BV568" i="2"/>
  <c r="BW568" i="2" s="1"/>
  <c r="AZ554" i="3" s="1"/>
  <c r="BX568" i="2"/>
  <c r="BY568" i="2" s="1"/>
  <c r="BA554" i="3" s="1"/>
  <c r="BZ568" i="2"/>
  <c r="CA568" i="2" s="1"/>
  <c r="BB554" i="3" s="1"/>
  <c r="BC554" i="3" s="1"/>
  <c r="CB568" i="2"/>
  <c r="CC568" i="2" s="1"/>
  <c r="BE554" i="3" s="1"/>
  <c r="BR569" i="2"/>
  <c r="BS569" i="2" s="1"/>
  <c r="AX556" i="3" s="1"/>
  <c r="BT569" i="2"/>
  <c r="BU569" i="2" s="1"/>
  <c r="AY556" i="3" s="1"/>
  <c r="BV569" i="2"/>
  <c r="BW569" i="2" s="1"/>
  <c r="AZ556" i="3" s="1"/>
  <c r="BX569" i="2"/>
  <c r="BY569" i="2" s="1"/>
  <c r="BA556" i="3" s="1"/>
  <c r="BZ569" i="2"/>
  <c r="CA569" i="2" s="1"/>
  <c r="BB556" i="3" s="1"/>
  <c r="BC556" i="3" s="1"/>
  <c r="CB569" i="2"/>
  <c r="CC569" i="2" s="1"/>
  <c r="BE556" i="3" s="1"/>
  <c r="BR570" i="2"/>
  <c r="BS570" i="2" s="1"/>
  <c r="AX552" i="3" s="1"/>
  <c r="BT570" i="2"/>
  <c r="BU570" i="2" s="1"/>
  <c r="AY552" i="3" s="1"/>
  <c r="BV570" i="2"/>
  <c r="BW570" i="2" s="1"/>
  <c r="AZ552" i="3" s="1"/>
  <c r="BX570" i="2"/>
  <c r="BY570" i="2" s="1"/>
  <c r="BA552" i="3" s="1"/>
  <c r="BZ570" i="2"/>
  <c r="CA570" i="2" s="1"/>
  <c r="BB552" i="3" s="1"/>
  <c r="BC552" i="3" s="1"/>
  <c r="CB570" i="2"/>
  <c r="CC570" i="2" s="1"/>
  <c r="BE552" i="3" s="1"/>
  <c r="BR571" i="2"/>
  <c r="BS571" i="2" s="1"/>
  <c r="AX557" i="3" s="1"/>
  <c r="BT571" i="2"/>
  <c r="BU571" i="2" s="1"/>
  <c r="AY557" i="3" s="1"/>
  <c r="BV571" i="2"/>
  <c r="BW571" i="2" s="1"/>
  <c r="AZ557" i="3" s="1"/>
  <c r="BX571" i="2"/>
  <c r="BY571" i="2" s="1"/>
  <c r="BA557" i="3" s="1"/>
  <c r="BZ571" i="2"/>
  <c r="CA571" i="2" s="1"/>
  <c r="BB557" i="3" s="1"/>
  <c r="BC557" i="3" s="1"/>
  <c r="CB571" i="2"/>
  <c r="CC571" i="2" s="1"/>
  <c r="BE557" i="3" s="1"/>
  <c r="BR572" i="2"/>
  <c r="BS572" i="2" s="1"/>
  <c r="AX555" i="3" s="1"/>
  <c r="BT572" i="2"/>
  <c r="BU572" i="2" s="1"/>
  <c r="AY555" i="3" s="1"/>
  <c r="BV572" i="2"/>
  <c r="BW572" i="2" s="1"/>
  <c r="AZ555" i="3" s="1"/>
  <c r="BX572" i="2"/>
  <c r="BY572" i="2" s="1"/>
  <c r="BA555" i="3" s="1"/>
  <c r="BZ572" i="2"/>
  <c r="CA572" i="2" s="1"/>
  <c r="BB555" i="3" s="1"/>
  <c r="BC555" i="3" s="1"/>
  <c r="CB572" i="2"/>
  <c r="CC572" i="2" s="1"/>
  <c r="BE555" i="3" s="1"/>
  <c r="BR573" i="2"/>
  <c r="BS573" i="2" s="1"/>
  <c r="AX559" i="3" s="1"/>
  <c r="BT573" i="2"/>
  <c r="BU573" i="2" s="1"/>
  <c r="AY559" i="3" s="1"/>
  <c r="BV573" i="2"/>
  <c r="BW573" i="2" s="1"/>
  <c r="AZ559" i="3" s="1"/>
  <c r="BX573" i="2"/>
  <c r="BY573" i="2" s="1"/>
  <c r="BA559" i="3" s="1"/>
  <c r="BZ573" i="2"/>
  <c r="CA573" i="2" s="1"/>
  <c r="BB559" i="3" s="1"/>
  <c r="BC559" i="3" s="1"/>
  <c r="CB573" i="2"/>
  <c r="CC573" i="2" s="1"/>
  <c r="BE559" i="3" s="1"/>
  <c r="BR574" i="2"/>
  <c r="BS574" i="2" s="1"/>
  <c r="AX560" i="3" s="1"/>
  <c r="BT574" i="2"/>
  <c r="BU574" i="2" s="1"/>
  <c r="AY560" i="3" s="1"/>
  <c r="BV574" i="2"/>
  <c r="BW574" i="2" s="1"/>
  <c r="AZ560" i="3" s="1"/>
  <c r="BX574" i="2"/>
  <c r="BY574" i="2" s="1"/>
  <c r="BA560" i="3" s="1"/>
  <c r="BZ574" i="2"/>
  <c r="CA574" i="2" s="1"/>
  <c r="BB560" i="3" s="1"/>
  <c r="BC560" i="3" s="1"/>
  <c r="CB574" i="2"/>
  <c r="CC574" i="2" s="1"/>
  <c r="BE560" i="3" s="1"/>
  <c r="BR575" i="2"/>
  <c r="BS575" i="2" s="1"/>
  <c r="BT575" i="2"/>
  <c r="BU575" i="2" s="1"/>
  <c r="AY561" i="3" s="1"/>
  <c r="BV575" i="2"/>
  <c r="BW575" i="2" s="1"/>
  <c r="AZ561" i="3" s="1"/>
  <c r="BX575" i="2"/>
  <c r="BY575" i="2" s="1"/>
  <c r="BA561" i="3" s="1"/>
  <c r="BZ575" i="2"/>
  <c r="CA575" i="2" s="1"/>
  <c r="BB561" i="3" s="1"/>
  <c r="BC561" i="3" s="1"/>
  <c r="CB575" i="2"/>
  <c r="CC575" i="2" s="1"/>
  <c r="BE561" i="3" s="1"/>
  <c r="BR576" i="2"/>
  <c r="BS576" i="2" s="1"/>
  <c r="AX562" i="3" s="1"/>
  <c r="BT576" i="2"/>
  <c r="BU576" i="2" s="1"/>
  <c r="AY562" i="3" s="1"/>
  <c r="BV576" i="2"/>
  <c r="BW576" i="2" s="1"/>
  <c r="AZ562" i="3" s="1"/>
  <c r="BX576" i="2"/>
  <c r="BY576" i="2" s="1"/>
  <c r="BA562" i="3" s="1"/>
  <c r="BZ576" i="2"/>
  <c r="CA576" i="2" s="1"/>
  <c r="BB562" i="3" s="1"/>
  <c r="BC562" i="3" s="1"/>
  <c r="CB576" i="2"/>
  <c r="CC576" i="2" s="1"/>
  <c r="BE562" i="3" s="1"/>
  <c r="BR577" i="2"/>
  <c r="BS577" i="2" s="1"/>
  <c r="AX563" i="3" s="1"/>
  <c r="BT577" i="2"/>
  <c r="BU577" i="2" s="1"/>
  <c r="AY563" i="3" s="1"/>
  <c r="BV577" i="2"/>
  <c r="BW577" i="2" s="1"/>
  <c r="AZ563" i="3" s="1"/>
  <c r="BX577" i="2"/>
  <c r="BY577" i="2" s="1"/>
  <c r="BA563" i="3" s="1"/>
  <c r="BZ577" i="2"/>
  <c r="CA577" i="2" s="1"/>
  <c r="BB563" i="3" s="1"/>
  <c r="BC563" i="3" s="1"/>
  <c r="CB577" i="2"/>
  <c r="CC577" i="2" s="1"/>
  <c r="BE563" i="3" s="1"/>
  <c r="BR578" i="2"/>
  <c r="BS578" i="2" s="1"/>
  <c r="BT578" i="2"/>
  <c r="BU578" i="2" s="1"/>
  <c r="BV578" i="2"/>
  <c r="BW578" i="2" s="1"/>
  <c r="BX578" i="2"/>
  <c r="BY578" i="2" s="1"/>
  <c r="BZ578" i="2"/>
  <c r="CA578" i="2" s="1"/>
  <c r="CB578" i="2"/>
  <c r="CC578" i="2" s="1"/>
  <c r="BR579" i="2"/>
  <c r="BS579" i="2" s="1"/>
  <c r="AX564" i="3" s="1"/>
  <c r="BT579" i="2"/>
  <c r="BU579" i="2" s="1"/>
  <c r="AY564" i="3" s="1"/>
  <c r="BV579" i="2"/>
  <c r="BW579" i="2" s="1"/>
  <c r="AZ564" i="3" s="1"/>
  <c r="BX579" i="2"/>
  <c r="BY579" i="2" s="1"/>
  <c r="BA564" i="3" s="1"/>
  <c r="BZ579" i="2"/>
  <c r="CA579" i="2" s="1"/>
  <c r="BB564" i="3" s="1"/>
  <c r="BC564" i="3" s="1"/>
  <c r="CB579" i="2"/>
  <c r="CC579" i="2" s="1"/>
  <c r="BE564" i="3" s="1"/>
  <c r="BR580" i="2"/>
  <c r="BS580" i="2" s="1"/>
  <c r="AX565" i="3" s="1"/>
  <c r="BT580" i="2"/>
  <c r="BU580" i="2" s="1"/>
  <c r="AY565" i="3" s="1"/>
  <c r="BV580" i="2"/>
  <c r="BW580" i="2" s="1"/>
  <c r="AZ565" i="3" s="1"/>
  <c r="BX580" i="2"/>
  <c r="BY580" i="2" s="1"/>
  <c r="BA565" i="3" s="1"/>
  <c r="BZ580" i="2"/>
  <c r="CA580" i="2" s="1"/>
  <c r="BB565" i="3" s="1"/>
  <c r="BC565" i="3" s="1"/>
  <c r="CB580" i="2"/>
  <c r="CC580" i="2" s="1"/>
  <c r="BE565" i="3" s="1"/>
  <c r="BR581" i="2"/>
  <c r="BS581" i="2" s="1"/>
  <c r="AX566" i="3" s="1"/>
  <c r="BT581" i="2"/>
  <c r="BU581" i="2" s="1"/>
  <c r="AY566" i="3" s="1"/>
  <c r="BV581" i="2"/>
  <c r="BW581" i="2" s="1"/>
  <c r="AZ566" i="3" s="1"/>
  <c r="BX581" i="2"/>
  <c r="BY581" i="2" s="1"/>
  <c r="BA566" i="3" s="1"/>
  <c r="BZ581" i="2"/>
  <c r="CA581" i="2" s="1"/>
  <c r="BB566" i="3" s="1"/>
  <c r="BC566" i="3" s="1"/>
  <c r="CB581" i="2"/>
  <c r="CC581" i="2" s="1"/>
  <c r="BE566" i="3" s="1"/>
  <c r="BR582" i="2"/>
  <c r="BS582" i="2" s="1"/>
  <c r="BT582" i="2"/>
  <c r="BU582" i="2" s="1"/>
  <c r="AY567" i="3" s="1"/>
  <c r="BV582" i="2"/>
  <c r="BW582" i="2" s="1"/>
  <c r="AZ567" i="3" s="1"/>
  <c r="BX582" i="2"/>
  <c r="BY582" i="2" s="1"/>
  <c r="BA567" i="3" s="1"/>
  <c r="BZ582" i="2"/>
  <c r="CA582" i="2" s="1"/>
  <c r="CB582" i="2"/>
  <c r="CC582" i="2" s="1"/>
  <c r="BE567" i="3" s="1"/>
  <c r="BR583" i="2"/>
  <c r="BS583" i="2" s="1"/>
  <c r="AX568" i="3" s="1"/>
  <c r="BT583" i="2"/>
  <c r="BU583" i="2" s="1"/>
  <c r="AY568" i="3" s="1"/>
  <c r="BV583" i="2"/>
  <c r="BW583" i="2" s="1"/>
  <c r="AZ568" i="3" s="1"/>
  <c r="BX583" i="2"/>
  <c r="BY583" i="2" s="1"/>
  <c r="BA568" i="3" s="1"/>
  <c r="BZ583" i="2"/>
  <c r="CA583" i="2" s="1"/>
  <c r="BB568" i="3" s="1"/>
  <c r="BC568" i="3" s="1"/>
  <c r="CB583" i="2"/>
  <c r="CC583" i="2" s="1"/>
  <c r="BE568" i="3" s="1"/>
  <c r="BR584" i="2"/>
  <c r="BS584" i="2" s="1"/>
  <c r="BT584" i="2"/>
  <c r="BU584" i="2" s="1"/>
  <c r="BV584" i="2"/>
  <c r="BW584" i="2" s="1"/>
  <c r="AZ569" i="3" s="1"/>
  <c r="BX584" i="2"/>
  <c r="BY584" i="2" s="1"/>
  <c r="BA569" i="3" s="1"/>
  <c r="BZ584" i="2"/>
  <c r="CA584" i="2" s="1"/>
  <c r="BB569" i="3" s="1"/>
  <c r="BC569" i="3" s="1"/>
  <c r="CB584" i="2"/>
  <c r="CC584" i="2" s="1"/>
  <c r="BE569" i="3" s="1"/>
  <c r="BR585" i="2"/>
  <c r="BS585" i="2" s="1"/>
  <c r="AX570" i="3" s="1"/>
  <c r="BT585" i="2"/>
  <c r="BU585" i="2" s="1"/>
  <c r="AY570" i="3" s="1"/>
  <c r="BV585" i="2"/>
  <c r="BW585" i="2" s="1"/>
  <c r="AZ570" i="3" s="1"/>
  <c r="BX585" i="2"/>
  <c r="BY585" i="2" s="1"/>
  <c r="BA570" i="3" s="1"/>
  <c r="BZ585" i="2"/>
  <c r="CA585" i="2" s="1"/>
  <c r="BB570" i="3" s="1"/>
  <c r="BC570" i="3" s="1"/>
  <c r="CB585" i="2"/>
  <c r="CC585" i="2" s="1"/>
  <c r="BE570" i="3" s="1"/>
  <c r="BR586" i="2"/>
  <c r="BS586" i="2" s="1"/>
  <c r="AX571" i="3" s="1"/>
  <c r="BT586" i="2"/>
  <c r="BU586" i="2" s="1"/>
  <c r="AY571" i="3" s="1"/>
  <c r="BV586" i="2"/>
  <c r="BW586" i="2" s="1"/>
  <c r="AZ571" i="3" s="1"/>
  <c r="BX586" i="2"/>
  <c r="BY586" i="2" s="1"/>
  <c r="BA571" i="3" s="1"/>
  <c r="BZ586" i="2"/>
  <c r="CA586" i="2" s="1"/>
  <c r="BB571" i="3" s="1"/>
  <c r="BC571" i="3" s="1"/>
  <c r="CB586" i="2"/>
  <c r="CC586" i="2" s="1"/>
  <c r="BE571" i="3" s="1"/>
  <c r="BR587" i="2"/>
  <c r="BS587" i="2" s="1"/>
  <c r="AX572" i="3" s="1"/>
  <c r="BT587" i="2"/>
  <c r="BU587" i="2" s="1"/>
  <c r="AY572" i="3" s="1"/>
  <c r="BV587" i="2"/>
  <c r="BW587" i="2" s="1"/>
  <c r="AZ572" i="3" s="1"/>
  <c r="BX587" i="2"/>
  <c r="BY587" i="2" s="1"/>
  <c r="BA572" i="3" s="1"/>
  <c r="BZ587" i="2"/>
  <c r="CA587" i="2" s="1"/>
  <c r="BB572" i="3" s="1"/>
  <c r="BC572" i="3" s="1"/>
  <c r="CB587" i="2"/>
  <c r="CC587" i="2" s="1"/>
  <c r="BE572" i="3" s="1"/>
  <c r="BR588" i="2"/>
  <c r="BS588" i="2" s="1"/>
  <c r="AX573" i="3" s="1"/>
  <c r="BT588" i="2"/>
  <c r="BU588" i="2" s="1"/>
  <c r="AY573" i="3" s="1"/>
  <c r="BV588" i="2"/>
  <c r="BW588" i="2" s="1"/>
  <c r="AZ573" i="3" s="1"/>
  <c r="BX588" i="2"/>
  <c r="BY588" i="2" s="1"/>
  <c r="BA573" i="3" s="1"/>
  <c r="BZ588" i="2"/>
  <c r="CA588" i="2" s="1"/>
  <c r="BC573" i="3" s="1"/>
  <c r="CB588" i="2"/>
  <c r="CC588" i="2" s="1"/>
  <c r="BE573" i="3" s="1"/>
  <c r="BR589" i="2"/>
  <c r="BS589" i="2" s="1"/>
  <c r="AX574" i="3" s="1"/>
  <c r="BT589" i="2"/>
  <c r="BU589" i="2" s="1"/>
  <c r="AY574" i="3" s="1"/>
  <c r="BV589" i="2"/>
  <c r="BW589" i="2" s="1"/>
  <c r="AZ574" i="3" s="1"/>
  <c r="BX589" i="2"/>
  <c r="BY589" i="2" s="1"/>
  <c r="BA574" i="3" s="1"/>
  <c r="BZ589" i="2"/>
  <c r="CA589" i="2" s="1"/>
  <c r="BB574" i="3" s="1"/>
  <c r="BC574" i="3" s="1"/>
  <c r="CB589" i="2"/>
  <c r="CC589" i="2" s="1"/>
  <c r="BE574" i="3" s="1"/>
  <c r="BR590" i="2"/>
  <c r="BS590" i="2" s="1"/>
  <c r="AX575" i="3" s="1"/>
  <c r="BT590" i="2"/>
  <c r="BU590" i="2" s="1"/>
  <c r="AY575" i="3" s="1"/>
  <c r="BV590" i="2"/>
  <c r="BW590" i="2" s="1"/>
  <c r="AZ575" i="3" s="1"/>
  <c r="BX590" i="2"/>
  <c r="BY590" i="2" s="1"/>
  <c r="BA575" i="3" s="1"/>
  <c r="BZ590" i="2"/>
  <c r="CA590" i="2" s="1"/>
  <c r="BB575" i="3" s="1"/>
  <c r="BC575" i="3" s="1"/>
  <c r="CB590" i="2"/>
  <c r="CC590" i="2" s="1"/>
  <c r="BE575" i="3" s="1"/>
  <c r="BR591" i="2"/>
  <c r="BS591" i="2" s="1"/>
  <c r="AX576" i="3" s="1"/>
  <c r="BT591" i="2"/>
  <c r="BU591" i="2" s="1"/>
  <c r="AY576" i="3" s="1"/>
  <c r="BV591" i="2"/>
  <c r="BW591" i="2" s="1"/>
  <c r="AZ576" i="3" s="1"/>
  <c r="BX591" i="2"/>
  <c r="BY591" i="2" s="1"/>
  <c r="BA576" i="3" s="1"/>
  <c r="BZ591" i="2"/>
  <c r="CA591" i="2" s="1"/>
  <c r="BB576" i="3" s="1"/>
  <c r="BC576" i="3" s="1"/>
  <c r="CB591" i="2"/>
  <c r="CC591" i="2" s="1"/>
  <c r="BE576" i="3" s="1"/>
  <c r="BR592" i="2"/>
  <c r="BS592" i="2" s="1"/>
  <c r="AX577" i="3" s="1"/>
  <c r="BT592" i="2"/>
  <c r="BU592" i="2" s="1"/>
  <c r="AY577" i="3" s="1"/>
  <c r="BV592" i="2"/>
  <c r="BW592" i="2" s="1"/>
  <c r="AZ577" i="3" s="1"/>
  <c r="BX592" i="2"/>
  <c r="BY592" i="2" s="1"/>
  <c r="BA577" i="3" s="1"/>
  <c r="BZ592" i="2"/>
  <c r="CA592" i="2" s="1"/>
  <c r="BB577" i="3" s="1"/>
  <c r="BC577" i="3" s="1"/>
  <c r="CB592" i="2"/>
  <c r="CC592" i="2" s="1"/>
  <c r="BE577" i="3" s="1"/>
  <c r="BR593" i="2"/>
  <c r="BS593" i="2" s="1"/>
  <c r="AX578" i="3" s="1"/>
  <c r="BT593" i="2"/>
  <c r="BU593" i="2" s="1"/>
  <c r="AY578" i="3" s="1"/>
  <c r="BV593" i="2"/>
  <c r="BW593" i="2" s="1"/>
  <c r="AZ578" i="3" s="1"/>
  <c r="BX593" i="2"/>
  <c r="BY593" i="2" s="1"/>
  <c r="BA578" i="3" s="1"/>
  <c r="BZ593" i="2"/>
  <c r="CA593" i="2" s="1"/>
  <c r="BB578" i="3" s="1"/>
  <c r="BC578" i="3" s="1"/>
  <c r="CB593" i="2"/>
  <c r="CC593" i="2" s="1"/>
  <c r="BE578" i="3" s="1"/>
  <c r="BR594" i="2"/>
  <c r="BS594" i="2" s="1"/>
  <c r="AX579" i="3" s="1"/>
  <c r="BT594" i="2"/>
  <c r="BU594" i="2" s="1"/>
  <c r="AY579" i="3" s="1"/>
  <c r="BV594" i="2"/>
  <c r="BW594" i="2" s="1"/>
  <c r="AZ579" i="3" s="1"/>
  <c r="BX594" i="2"/>
  <c r="BY594" i="2" s="1"/>
  <c r="BA579" i="3" s="1"/>
  <c r="BZ594" i="2"/>
  <c r="CA594" i="2" s="1"/>
  <c r="BB579" i="3" s="1"/>
  <c r="BC579" i="3" s="1"/>
  <c r="CB594" i="2"/>
  <c r="CC594" i="2" s="1"/>
  <c r="BE579" i="3" s="1"/>
  <c r="BR595" i="2"/>
  <c r="BS595" i="2" s="1"/>
  <c r="AX580" i="3" s="1"/>
  <c r="BT595" i="2"/>
  <c r="BU595" i="2" s="1"/>
  <c r="AY580" i="3" s="1"/>
  <c r="BV595" i="2"/>
  <c r="BW595" i="2" s="1"/>
  <c r="AZ580" i="3" s="1"/>
  <c r="BX595" i="2"/>
  <c r="BY595" i="2" s="1"/>
  <c r="BA580" i="3" s="1"/>
  <c r="BZ595" i="2"/>
  <c r="CA595" i="2" s="1"/>
  <c r="BC580" i="3" s="1"/>
  <c r="CB595" i="2"/>
  <c r="CC595" i="2" s="1"/>
  <c r="BE580" i="3" s="1"/>
  <c r="BR596" i="2"/>
  <c r="BS596" i="2" s="1"/>
  <c r="AX581" i="3" s="1"/>
  <c r="BT596" i="2"/>
  <c r="BU596" i="2" s="1"/>
  <c r="AY581" i="3" s="1"/>
  <c r="BV596" i="2"/>
  <c r="BW596" i="2" s="1"/>
  <c r="AZ581" i="3" s="1"/>
  <c r="BX596" i="2"/>
  <c r="BY596" i="2" s="1"/>
  <c r="BA581" i="3" s="1"/>
  <c r="BZ596" i="2"/>
  <c r="CA596" i="2" s="1"/>
  <c r="BB581" i="3" s="1"/>
  <c r="BC581" i="3" s="1"/>
  <c r="CB596" i="2"/>
  <c r="CC596" i="2" s="1"/>
  <c r="BE581" i="3" s="1"/>
  <c r="BR597" i="2"/>
  <c r="BS597" i="2" s="1"/>
  <c r="AX582" i="3" s="1"/>
  <c r="BT597" i="2"/>
  <c r="BU597" i="2" s="1"/>
  <c r="AY582" i="3" s="1"/>
  <c r="BV597" i="2"/>
  <c r="BW597" i="2" s="1"/>
  <c r="AZ582" i="3" s="1"/>
  <c r="BX597" i="2"/>
  <c r="BY597" i="2" s="1"/>
  <c r="BA582" i="3" s="1"/>
  <c r="BZ597" i="2"/>
  <c r="CA597" i="2" s="1"/>
  <c r="BB582" i="3" s="1"/>
  <c r="BC582" i="3" s="1"/>
  <c r="CB597" i="2"/>
  <c r="CC597" i="2" s="1"/>
  <c r="BE582" i="3" s="1"/>
  <c r="BR598" i="2"/>
  <c r="BS598" i="2" s="1"/>
  <c r="AX583" i="3" s="1"/>
  <c r="BT598" i="2"/>
  <c r="BU598" i="2" s="1"/>
  <c r="AY583" i="3" s="1"/>
  <c r="BV598" i="2"/>
  <c r="BW598" i="2" s="1"/>
  <c r="AZ583" i="3" s="1"/>
  <c r="BX598" i="2"/>
  <c r="BY598" i="2" s="1"/>
  <c r="BA583" i="3" s="1"/>
  <c r="BZ598" i="2"/>
  <c r="CA598" i="2" s="1"/>
  <c r="BC583" i="3" s="1"/>
  <c r="CB598" i="2"/>
  <c r="CC598" i="2" s="1"/>
  <c r="BE583" i="3" s="1"/>
  <c r="BR599" i="2"/>
  <c r="BS599" i="2" s="1"/>
  <c r="AX584" i="3" s="1"/>
  <c r="BT599" i="2"/>
  <c r="BU599" i="2" s="1"/>
  <c r="AY584" i="3" s="1"/>
  <c r="BV599" i="2"/>
  <c r="BW599" i="2" s="1"/>
  <c r="AZ584" i="3" s="1"/>
  <c r="BX599" i="2"/>
  <c r="BY599" i="2" s="1"/>
  <c r="BA584" i="3" s="1"/>
  <c r="BZ599" i="2"/>
  <c r="CA599" i="2" s="1"/>
  <c r="BB584" i="3" s="1"/>
  <c r="BC584" i="3" s="1"/>
  <c r="CB599" i="2"/>
  <c r="CC599" i="2" s="1"/>
  <c r="BE584" i="3" s="1"/>
  <c r="BR600" i="2"/>
  <c r="BS600" i="2" s="1"/>
  <c r="AX585" i="3" s="1"/>
  <c r="BT600" i="2"/>
  <c r="BU600" i="2" s="1"/>
  <c r="AY585" i="3" s="1"/>
  <c r="BV600" i="2"/>
  <c r="BW600" i="2" s="1"/>
  <c r="AZ585" i="3" s="1"/>
  <c r="BX600" i="2"/>
  <c r="BY600" i="2" s="1"/>
  <c r="BA585" i="3" s="1"/>
  <c r="BZ600" i="2"/>
  <c r="CA600" i="2" s="1"/>
  <c r="BB585" i="3" s="1"/>
  <c r="BC585" i="3" s="1"/>
  <c r="CB600" i="2"/>
  <c r="CC600" i="2" s="1"/>
  <c r="BE585" i="3" s="1"/>
  <c r="BR601" i="2"/>
  <c r="BS601" i="2" s="1"/>
  <c r="AX586" i="3" s="1"/>
  <c r="BT601" i="2"/>
  <c r="BU601" i="2" s="1"/>
  <c r="AY586" i="3" s="1"/>
  <c r="BV601" i="2"/>
  <c r="BW601" i="2" s="1"/>
  <c r="AZ586" i="3" s="1"/>
  <c r="BX601" i="2"/>
  <c r="BY601" i="2" s="1"/>
  <c r="BA586" i="3" s="1"/>
  <c r="BZ601" i="2"/>
  <c r="CA601" i="2" s="1"/>
  <c r="BB586" i="3" s="1"/>
  <c r="BC586" i="3" s="1"/>
  <c r="CB601" i="2"/>
  <c r="CC601" i="2" s="1"/>
  <c r="BE586" i="3" s="1"/>
  <c r="BR602" i="2"/>
  <c r="BS602" i="2" s="1"/>
  <c r="AX587" i="3" s="1"/>
  <c r="BT602" i="2"/>
  <c r="BU602" i="2" s="1"/>
  <c r="AY587" i="3" s="1"/>
  <c r="BV602" i="2"/>
  <c r="BW602" i="2" s="1"/>
  <c r="AZ587" i="3" s="1"/>
  <c r="BX602" i="2"/>
  <c r="BY602" i="2" s="1"/>
  <c r="BA587" i="3" s="1"/>
  <c r="BZ602" i="2"/>
  <c r="CA602" i="2" s="1"/>
  <c r="BB587" i="3" s="1"/>
  <c r="BC587" i="3" s="1"/>
  <c r="CB602" i="2"/>
  <c r="CC602" i="2" s="1"/>
  <c r="BE587" i="3" s="1"/>
  <c r="BR603" i="2"/>
  <c r="BS603" i="2" s="1"/>
  <c r="AX588" i="3" s="1"/>
  <c r="BT603" i="2"/>
  <c r="BU603" i="2" s="1"/>
  <c r="AY588" i="3" s="1"/>
  <c r="BV603" i="2"/>
  <c r="BW603" i="2" s="1"/>
  <c r="AZ588" i="3" s="1"/>
  <c r="BX603" i="2"/>
  <c r="BY603" i="2" s="1"/>
  <c r="BA588" i="3" s="1"/>
  <c r="BZ603" i="2"/>
  <c r="CA603" i="2" s="1"/>
  <c r="BC588" i="3" s="1"/>
  <c r="CB603" i="2"/>
  <c r="CC603" i="2" s="1"/>
  <c r="BR604" i="2"/>
  <c r="BS604" i="2" s="1"/>
  <c r="AX589" i="3" s="1"/>
  <c r="BT604" i="2"/>
  <c r="BU604" i="2" s="1"/>
  <c r="AY589" i="3" s="1"/>
  <c r="BV604" i="2"/>
  <c r="BW604" i="2" s="1"/>
  <c r="AZ589" i="3" s="1"/>
  <c r="BX604" i="2"/>
  <c r="BY604" i="2" s="1"/>
  <c r="BA589" i="3" s="1"/>
  <c r="BZ604" i="2"/>
  <c r="CA604" i="2" s="1"/>
  <c r="BB589" i="3" s="1"/>
  <c r="BC589" i="3" s="1"/>
  <c r="CB604" i="2"/>
  <c r="CC604" i="2" s="1"/>
  <c r="BE589" i="3" s="1"/>
  <c r="BR605" i="2"/>
  <c r="BS605" i="2" s="1"/>
  <c r="AX590" i="3" s="1"/>
  <c r="BT605" i="2"/>
  <c r="BU605" i="2" s="1"/>
  <c r="AY590" i="3" s="1"/>
  <c r="BV605" i="2"/>
  <c r="BW605" i="2" s="1"/>
  <c r="AZ590" i="3" s="1"/>
  <c r="BX605" i="2"/>
  <c r="BY605" i="2" s="1"/>
  <c r="BA590" i="3" s="1"/>
  <c r="BZ605" i="2"/>
  <c r="CA605" i="2" s="1"/>
  <c r="BB590" i="3" s="1"/>
  <c r="BC590" i="3" s="1"/>
  <c r="CB605" i="2"/>
  <c r="CC605" i="2" s="1"/>
  <c r="BE590" i="3" s="1"/>
  <c r="BR606" i="2"/>
  <c r="BS606" i="2" s="1"/>
  <c r="AX591" i="3" s="1"/>
  <c r="BT606" i="2"/>
  <c r="BU606" i="2" s="1"/>
  <c r="AY591" i="3" s="1"/>
  <c r="BV606" i="2"/>
  <c r="BW606" i="2" s="1"/>
  <c r="AZ591" i="3" s="1"/>
  <c r="BX606" i="2"/>
  <c r="BY606" i="2" s="1"/>
  <c r="BA591" i="3" s="1"/>
  <c r="BZ606" i="2"/>
  <c r="CA606" i="2" s="1"/>
  <c r="BB591" i="3" s="1"/>
  <c r="BC591" i="3" s="1"/>
  <c r="CB606" i="2"/>
  <c r="CC606" i="2" s="1"/>
  <c r="BE591" i="3" s="1"/>
  <c r="BR607" i="2"/>
  <c r="BS607" i="2" s="1"/>
  <c r="AX592" i="3" s="1"/>
  <c r="BT607" i="2"/>
  <c r="BU607" i="2" s="1"/>
  <c r="AY592" i="3" s="1"/>
  <c r="BV607" i="2"/>
  <c r="BW607" i="2" s="1"/>
  <c r="AZ592" i="3" s="1"/>
  <c r="BX607" i="2"/>
  <c r="BY607" i="2" s="1"/>
  <c r="BA592" i="3" s="1"/>
  <c r="BZ607" i="2"/>
  <c r="CA607" i="2" s="1"/>
  <c r="BB592" i="3" s="1"/>
  <c r="BC592" i="3" s="1"/>
  <c r="CB607" i="2"/>
  <c r="CC607" i="2" s="1"/>
  <c r="BE592" i="3" s="1"/>
  <c r="BR608" i="2"/>
  <c r="BS608" i="2" s="1"/>
  <c r="AX593" i="3" s="1"/>
  <c r="BT608" i="2"/>
  <c r="BU608" i="2" s="1"/>
  <c r="AY593" i="3" s="1"/>
  <c r="BV608" i="2"/>
  <c r="BW608" i="2" s="1"/>
  <c r="AZ593" i="3" s="1"/>
  <c r="BX608" i="2"/>
  <c r="BY608" i="2" s="1"/>
  <c r="BA593" i="3" s="1"/>
  <c r="BZ608" i="2"/>
  <c r="CA608" i="2" s="1"/>
  <c r="BC593" i="3" s="1"/>
  <c r="CB608" i="2"/>
  <c r="CC608" i="2" s="1"/>
  <c r="BE593" i="3" s="1"/>
  <c r="BR609" i="2"/>
  <c r="BS609" i="2" s="1"/>
  <c r="AX594" i="3" s="1"/>
  <c r="BT609" i="2"/>
  <c r="BU609" i="2" s="1"/>
  <c r="AY594" i="3" s="1"/>
  <c r="BV609" i="2"/>
  <c r="BW609" i="2" s="1"/>
  <c r="AZ594" i="3" s="1"/>
  <c r="BX609" i="2"/>
  <c r="BY609" i="2" s="1"/>
  <c r="BA594" i="3" s="1"/>
  <c r="BZ609" i="2"/>
  <c r="CA609" i="2" s="1"/>
  <c r="BC594" i="3" s="1"/>
  <c r="CB609" i="2"/>
  <c r="CC609" i="2" s="1"/>
  <c r="BE594" i="3" s="1"/>
  <c r="BR610" i="2"/>
  <c r="BS610" i="2" s="1"/>
  <c r="AX595" i="3" s="1"/>
  <c r="BT610" i="2"/>
  <c r="BU610" i="2" s="1"/>
  <c r="AY595" i="3" s="1"/>
  <c r="BV610" i="2"/>
  <c r="BW610" i="2" s="1"/>
  <c r="AZ595" i="3" s="1"/>
  <c r="BX610" i="2"/>
  <c r="BY610" i="2" s="1"/>
  <c r="BA595" i="3" s="1"/>
  <c r="BZ610" i="2"/>
  <c r="CA610" i="2" s="1"/>
  <c r="BB595" i="3" s="1"/>
  <c r="BC595" i="3" s="1"/>
  <c r="CB610" i="2"/>
  <c r="CC610" i="2" s="1"/>
  <c r="BE595" i="3" s="1"/>
  <c r="BR611" i="2"/>
  <c r="BS611" i="2" s="1"/>
  <c r="AX596" i="3" s="1"/>
  <c r="BT611" i="2"/>
  <c r="BU611" i="2" s="1"/>
  <c r="AY596" i="3" s="1"/>
  <c r="BV611" i="2"/>
  <c r="BW611" i="2" s="1"/>
  <c r="AZ596" i="3" s="1"/>
  <c r="BX611" i="2"/>
  <c r="BY611" i="2" s="1"/>
  <c r="BA596" i="3" s="1"/>
  <c r="BZ611" i="2"/>
  <c r="CA611" i="2" s="1"/>
  <c r="BB596" i="3" s="1"/>
  <c r="BC596" i="3" s="1"/>
  <c r="CB611" i="2"/>
  <c r="CC611" i="2" s="1"/>
  <c r="BE596" i="3" s="1"/>
  <c r="BR612" i="2"/>
  <c r="BS612" i="2" s="1"/>
  <c r="AX597" i="3" s="1"/>
  <c r="BT612" i="2"/>
  <c r="BU612" i="2" s="1"/>
  <c r="AY597" i="3" s="1"/>
  <c r="BV612" i="2"/>
  <c r="BW612" i="2" s="1"/>
  <c r="AZ597" i="3" s="1"/>
  <c r="BX612" i="2"/>
  <c r="BY612" i="2" s="1"/>
  <c r="BA597" i="3" s="1"/>
  <c r="BZ612" i="2"/>
  <c r="CA612" i="2" s="1"/>
  <c r="BB597" i="3" s="1"/>
  <c r="BC597" i="3" s="1"/>
  <c r="CB612" i="2"/>
  <c r="CC612" i="2" s="1"/>
  <c r="BE597" i="3" s="1"/>
  <c r="BR613" i="2"/>
  <c r="BS613" i="2" s="1"/>
  <c r="AX598" i="3" s="1"/>
  <c r="BT613" i="2"/>
  <c r="BU613" i="2" s="1"/>
  <c r="AY598" i="3" s="1"/>
  <c r="BV613" i="2"/>
  <c r="BW613" i="2" s="1"/>
  <c r="AZ598" i="3" s="1"/>
  <c r="BX613" i="2"/>
  <c r="BY613" i="2" s="1"/>
  <c r="BA598" i="3" s="1"/>
  <c r="BZ613" i="2"/>
  <c r="CA613" i="2" s="1"/>
  <c r="BC598" i="3" s="1"/>
  <c r="CB613" i="2"/>
  <c r="CC613" i="2" s="1"/>
  <c r="BR614" i="2"/>
  <c r="BS614" i="2" s="1"/>
  <c r="AX599" i="3" s="1"/>
  <c r="BT614" i="2"/>
  <c r="BU614" i="2" s="1"/>
  <c r="AY599" i="3" s="1"/>
  <c r="BV614" i="2"/>
  <c r="BW614" i="2" s="1"/>
  <c r="AZ599" i="3" s="1"/>
  <c r="BX614" i="2"/>
  <c r="BY614" i="2" s="1"/>
  <c r="BA599" i="3" s="1"/>
  <c r="BZ614" i="2"/>
  <c r="CA614" i="2" s="1"/>
  <c r="BC599" i="3" s="1"/>
  <c r="CB614" i="2"/>
  <c r="CC614" i="2" s="1"/>
  <c r="BR615" i="2"/>
  <c r="BS615" i="2" s="1"/>
  <c r="AX600" i="3" s="1"/>
  <c r="BT615" i="2"/>
  <c r="BU615" i="2" s="1"/>
  <c r="AY600" i="3" s="1"/>
  <c r="BV615" i="2"/>
  <c r="BW615" i="2" s="1"/>
  <c r="AZ600" i="3" s="1"/>
  <c r="BX615" i="2"/>
  <c r="BY615" i="2" s="1"/>
  <c r="BA600" i="3" s="1"/>
  <c r="BZ615" i="2"/>
  <c r="CA615" i="2" s="1"/>
  <c r="BB600" i="3" s="1"/>
  <c r="BC600" i="3" s="1"/>
  <c r="CB615" i="2"/>
  <c r="CC615" i="2" s="1"/>
  <c r="BE600" i="3" s="1"/>
  <c r="BR616" i="2"/>
  <c r="BS616" i="2" s="1"/>
  <c r="AX601" i="3" s="1"/>
  <c r="BT616" i="2"/>
  <c r="BU616" i="2" s="1"/>
  <c r="AY601" i="3" s="1"/>
  <c r="BV616" i="2"/>
  <c r="BW616" i="2" s="1"/>
  <c r="AZ601" i="3" s="1"/>
  <c r="BX616" i="2"/>
  <c r="BY616" i="2" s="1"/>
  <c r="BA601" i="3" s="1"/>
  <c r="BZ616" i="2"/>
  <c r="CA616" i="2" s="1"/>
  <c r="BB601" i="3" s="1"/>
  <c r="BC601" i="3" s="1"/>
  <c r="CB616" i="2"/>
  <c r="CC616" i="2" s="1"/>
  <c r="BE601" i="3" s="1"/>
  <c r="BR617" i="2"/>
  <c r="BS617" i="2" s="1"/>
  <c r="AX602" i="3" s="1"/>
  <c r="BT617" i="2"/>
  <c r="BU617" i="2" s="1"/>
  <c r="AY602" i="3" s="1"/>
  <c r="BV617" i="2"/>
  <c r="BW617" i="2" s="1"/>
  <c r="AZ602" i="3" s="1"/>
  <c r="BX617" i="2"/>
  <c r="BY617" i="2" s="1"/>
  <c r="BA602" i="3" s="1"/>
  <c r="BZ617" i="2"/>
  <c r="CA617" i="2" s="1"/>
  <c r="BB602" i="3" s="1"/>
  <c r="CB617" i="2"/>
  <c r="CC617" i="2" s="1"/>
  <c r="BE602" i="3" s="1"/>
  <c r="BR618" i="2"/>
  <c r="BS618" i="2" s="1"/>
  <c r="AX603" i="3" s="1"/>
  <c r="BT618" i="2"/>
  <c r="BU618" i="2" s="1"/>
  <c r="AY603" i="3" s="1"/>
  <c r="BV618" i="2"/>
  <c r="BW618" i="2" s="1"/>
  <c r="AZ603" i="3" s="1"/>
  <c r="BX618" i="2"/>
  <c r="BY618" i="2" s="1"/>
  <c r="BA603" i="3" s="1"/>
  <c r="BZ618" i="2"/>
  <c r="CA618" i="2" s="1"/>
  <c r="BB603" i="3" s="1"/>
  <c r="BC603" i="3" s="1"/>
  <c r="CB618" i="2"/>
  <c r="CC618" i="2" s="1"/>
  <c r="BE603" i="3" s="1"/>
  <c r="BR619" i="2"/>
  <c r="BS619" i="2" s="1"/>
  <c r="AX604" i="3" s="1"/>
  <c r="BT619" i="2"/>
  <c r="BU619" i="2" s="1"/>
  <c r="AY604" i="3" s="1"/>
  <c r="BV619" i="2"/>
  <c r="BW619" i="2" s="1"/>
  <c r="AZ604" i="3" s="1"/>
  <c r="BX619" i="2"/>
  <c r="BY619" i="2" s="1"/>
  <c r="BA604" i="3" s="1"/>
  <c r="BZ619" i="2"/>
  <c r="CA619" i="2" s="1"/>
  <c r="BB604" i="3" s="1"/>
  <c r="BC604" i="3" s="1"/>
  <c r="CB619" i="2"/>
  <c r="CC619" i="2" s="1"/>
  <c r="BE604" i="3" s="1"/>
  <c r="BR620" i="2"/>
  <c r="BS620" i="2" s="1"/>
  <c r="AX605" i="3" s="1"/>
  <c r="BT620" i="2"/>
  <c r="BU620" i="2" s="1"/>
  <c r="AY605" i="3" s="1"/>
  <c r="BV620" i="2"/>
  <c r="BW620" i="2" s="1"/>
  <c r="AZ605" i="3" s="1"/>
  <c r="BX620" i="2"/>
  <c r="BY620" i="2" s="1"/>
  <c r="BA605" i="3" s="1"/>
  <c r="BZ620" i="2"/>
  <c r="CA620" i="2" s="1"/>
  <c r="BB605" i="3" s="1"/>
  <c r="BC605" i="3" s="1"/>
  <c r="CB620" i="2"/>
  <c r="CC620" i="2" s="1"/>
  <c r="BE605" i="3" s="1"/>
  <c r="BR621" i="2"/>
  <c r="BS621" i="2" s="1"/>
  <c r="AX606" i="3" s="1"/>
  <c r="BT621" i="2"/>
  <c r="BU621" i="2" s="1"/>
  <c r="AY606" i="3" s="1"/>
  <c r="BV621" i="2"/>
  <c r="BW621" i="2" s="1"/>
  <c r="AZ606" i="3" s="1"/>
  <c r="BX621" i="2"/>
  <c r="BY621" i="2" s="1"/>
  <c r="BA606" i="3" s="1"/>
  <c r="BZ621" i="2"/>
  <c r="CA621" i="2" s="1"/>
  <c r="BC606" i="3" s="1"/>
  <c r="CB621" i="2"/>
  <c r="CC621" i="2" s="1"/>
  <c r="BE606" i="3" s="1"/>
  <c r="BR622" i="2"/>
  <c r="BS622" i="2" s="1"/>
  <c r="AX607" i="3" s="1"/>
  <c r="BT622" i="2"/>
  <c r="BU622" i="2" s="1"/>
  <c r="AY607" i="3" s="1"/>
  <c r="BV622" i="2"/>
  <c r="BW622" i="2" s="1"/>
  <c r="AZ607" i="3" s="1"/>
  <c r="BX622" i="2"/>
  <c r="BY622" i="2" s="1"/>
  <c r="BA607" i="3" s="1"/>
  <c r="BZ622" i="2"/>
  <c r="CA622" i="2" s="1"/>
  <c r="BB607" i="3" s="1"/>
  <c r="BC607" i="3" s="1"/>
  <c r="CB622" i="2"/>
  <c r="CC622" i="2" s="1"/>
  <c r="BE607" i="3" s="1"/>
  <c r="BR623" i="2"/>
  <c r="BS623" i="2" s="1"/>
  <c r="BT623" i="2"/>
  <c r="BU623" i="2" s="1"/>
  <c r="AY608" i="3" s="1"/>
  <c r="BV623" i="2"/>
  <c r="BW623" i="2" s="1"/>
  <c r="AZ608" i="3" s="1"/>
  <c r="BX623" i="2"/>
  <c r="BY623" i="2" s="1"/>
  <c r="BA608" i="3" s="1"/>
  <c r="BZ623" i="2"/>
  <c r="CA623" i="2" s="1"/>
  <c r="BB608" i="3" s="1"/>
  <c r="BC608" i="3" s="1"/>
  <c r="CB623" i="2"/>
  <c r="CC623" i="2" s="1"/>
  <c r="BE608" i="3" s="1"/>
  <c r="BR624" i="2"/>
  <c r="BS624" i="2" s="1"/>
  <c r="AX609" i="3" s="1"/>
  <c r="BT624" i="2"/>
  <c r="BU624" i="2" s="1"/>
  <c r="AY609" i="3" s="1"/>
  <c r="BV624" i="2"/>
  <c r="BW624" i="2" s="1"/>
  <c r="AZ609" i="3" s="1"/>
  <c r="BX624" i="2"/>
  <c r="BY624" i="2" s="1"/>
  <c r="BA609" i="3" s="1"/>
  <c r="BZ624" i="2"/>
  <c r="CA624" i="2" s="1"/>
  <c r="BB609" i="3" s="1"/>
  <c r="BC609" i="3" s="1"/>
  <c r="CB624" i="2"/>
  <c r="CC624" i="2" s="1"/>
  <c r="BE609" i="3" s="1"/>
  <c r="BR625" i="2"/>
  <c r="BS625" i="2" s="1"/>
  <c r="AX610" i="3" s="1"/>
  <c r="BT625" i="2"/>
  <c r="BU625" i="2" s="1"/>
  <c r="AY610" i="3" s="1"/>
  <c r="BV625" i="2"/>
  <c r="BW625" i="2" s="1"/>
  <c r="AZ610" i="3" s="1"/>
  <c r="BX625" i="2"/>
  <c r="BY625" i="2" s="1"/>
  <c r="BA610" i="3" s="1"/>
  <c r="BZ625" i="2"/>
  <c r="CA625" i="2" s="1"/>
  <c r="BB610" i="3" s="1"/>
  <c r="BC610" i="3" s="1"/>
  <c r="CB625" i="2"/>
  <c r="CC625" i="2" s="1"/>
  <c r="BE610" i="3" s="1"/>
  <c r="BR626" i="2"/>
  <c r="BS626" i="2" s="1"/>
  <c r="AX611" i="3" s="1"/>
  <c r="BT626" i="2"/>
  <c r="BU626" i="2" s="1"/>
  <c r="AY611" i="3" s="1"/>
  <c r="BV626" i="2"/>
  <c r="BW626" i="2" s="1"/>
  <c r="AZ611" i="3" s="1"/>
  <c r="BX626" i="2"/>
  <c r="BY626" i="2" s="1"/>
  <c r="BA611" i="3" s="1"/>
  <c r="BZ626" i="2"/>
  <c r="CA626" i="2" s="1"/>
  <c r="BC611" i="3" s="1"/>
  <c r="CB626" i="2"/>
  <c r="CC626" i="2" s="1"/>
  <c r="BR627" i="2"/>
  <c r="BS627" i="2" s="1"/>
  <c r="AX612" i="3" s="1"/>
  <c r="BT627" i="2"/>
  <c r="BU627" i="2" s="1"/>
  <c r="AY612" i="3" s="1"/>
  <c r="BV627" i="2"/>
  <c r="BW627" i="2" s="1"/>
  <c r="AZ612" i="3" s="1"/>
  <c r="BX627" i="2"/>
  <c r="BY627" i="2" s="1"/>
  <c r="BA612" i="3" s="1"/>
  <c r="BZ627" i="2"/>
  <c r="CA627" i="2" s="1"/>
  <c r="BB612" i="3" s="1"/>
  <c r="BC612" i="3" s="1"/>
  <c r="CB627" i="2"/>
  <c r="CC627" i="2" s="1"/>
  <c r="BE612" i="3" s="1"/>
  <c r="BR628" i="2"/>
  <c r="BS628" i="2" s="1"/>
  <c r="AX613" i="3" s="1"/>
  <c r="BT628" i="2"/>
  <c r="BU628" i="2" s="1"/>
  <c r="AY613" i="3" s="1"/>
  <c r="BV628" i="2"/>
  <c r="BW628" i="2" s="1"/>
  <c r="AZ613" i="3" s="1"/>
  <c r="BX628" i="2"/>
  <c r="BY628" i="2" s="1"/>
  <c r="BA613" i="3" s="1"/>
  <c r="BZ628" i="2"/>
  <c r="CA628" i="2" s="1"/>
  <c r="BB613" i="3" s="1"/>
  <c r="BC613" i="3" s="1"/>
  <c r="CB628" i="2"/>
  <c r="CC628" i="2" s="1"/>
  <c r="BE613" i="3" s="1"/>
  <c r="BR629" i="2"/>
  <c r="BS629" i="2" s="1"/>
  <c r="AX614" i="3" s="1"/>
  <c r="BT629" i="2"/>
  <c r="BU629" i="2" s="1"/>
  <c r="AY614" i="3" s="1"/>
  <c r="BV629" i="2"/>
  <c r="BW629" i="2" s="1"/>
  <c r="AZ614" i="3" s="1"/>
  <c r="BX629" i="2"/>
  <c r="BY629" i="2" s="1"/>
  <c r="BA614" i="3" s="1"/>
  <c r="BZ629" i="2"/>
  <c r="CA629" i="2" s="1"/>
  <c r="BC614" i="3" s="1"/>
  <c r="CB629" i="2"/>
  <c r="CC629" i="2" s="1"/>
  <c r="BE614" i="3" s="1"/>
  <c r="BR630" i="2"/>
  <c r="BS630" i="2" s="1"/>
  <c r="AX615" i="3" s="1"/>
  <c r="BT630" i="2"/>
  <c r="BU630" i="2" s="1"/>
  <c r="AY615" i="3" s="1"/>
  <c r="BV630" i="2"/>
  <c r="BW630" i="2" s="1"/>
  <c r="AZ615" i="3" s="1"/>
  <c r="BX630" i="2"/>
  <c r="BY630" i="2" s="1"/>
  <c r="BA615" i="3" s="1"/>
  <c r="BZ630" i="2"/>
  <c r="CA630" i="2" s="1"/>
  <c r="BB615" i="3" s="1"/>
  <c r="BC615" i="3" s="1"/>
  <c r="CB630" i="2"/>
  <c r="CC630" i="2" s="1"/>
  <c r="BE615" i="3" s="1"/>
  <c r="BR631" i="2"/>
  <c r="BS631" i="2" s="1"/>
  <c r="AX616" i="3" s="1"/>
  <c r="BT631" i="2"/>
  <c r="BU631" i="2" s="1"/>
  <c r="AY616" i="3" s="1"/>
  <c r="BV631" i="2"/>
  <c r="BW631" i="2" s="1"/>
  <c r="AZ616" i="3" s="1"/>
  <c r="BX631" i="2"/>
  <c r="BY631" i="2" s="1"/>
  <c r="BA616" i="3" s="1"/>
  <c r="BZ631" i="2"/>
  <c r="CA631" i="2" s="1"/>
  <c r="BB616" i="3" s="1"/>
  <c r="BC616" i="3" s="1"/>
  <c r="CB631" i="2"/>
  <c r="CC631" i="2" s="1"/>
  <c r="BE616" i="3" s="1"/>
  <c r="BR632" i="2"/>
  <c r="BS632" i="2" s="1"/>
  <c r="BT632" i="2"/>
  <c r="BU632" i="2" s="1"/>
  <c r="AY617" i="3" s="1"/>
  <c r="BV632" i="2"/>
  <c r="BW632" i="2" s="1"/>
  <c r="AZ617" i="3" s="1"/>
  <c r="BX632" i="2"/>
  <c r="BY632" i="2" s="1"/>
  <c r="BA617" i="3" s="1"/>
  <c r="BZ632" i="2"/>
  <c r="CA632" i="2" s="1"/>
  <c r="BB617" i="3" s="1"/>
  <c r="BC617" i="3" s="1"/>
  <c r="CB632" i="2"/>
  <c r="CC632" i="2" s="1"/>
  <c r="BE617" i="3" s="1"/>
  <c r="BR633" i="2"/>
  <c r="BS633" i="2" s="1"/>
  <c r="AX618" i="3" s="1"/>
  <c r="BT633" i="2"/>
  <c r="BU633" i="2" s="1"/>
  <c r="AY618" i="3" s="1"/>
  <c r="BV633" i="2"/>
  <c r="BW633" i="2" s="1"/>
  <c r="AZ618" i="3" s="1"/>
  <c r="BX633" i="2"/>
  <c r="BY633" i="2" s="1"/>
  <c r="BA618" i="3" s="1"/>
  <c r="BZ633" i="2"/>
  <c r="CA633" i="2" s="1"/>
  <c r="BB618" i="3" s="1"/>
  <c r="BC618" i="3" s="1"/>
  <c r="CB633" i="2"/>
  <c r="CC633" i="2" s="1"/>
  <c r="BE618" i="3" s="1"/>
  <c r="BR634" i="2"/>
  <c r="BS634" i="2" s="1"/>
  <c r="AX619" i="3" s="1"/>
  <c r="BT634" i="2"/>
  <c r="BU634" i="2" s="1"/>
  <c r="AY619" i="3" s="1"/>
  <c r="BV634" i="2"/>
  <c r="BW634" i="2" s="1"/>
  <c r="AZ619" i="3" s="1"/>
  <c r="BX634" i="2"/>
  <c r="BY634" i="2" s="1"/>
  <c r="BA619" i="3" s="1"/>
  <c r="BZ634" i="2"/>
  <c r="CA634" i="2" s="1"/>
  <c r="BB619" i="3" s="1"/>
  <c r="BC619" i="3" s="1"/>
  <c r="CB634" i="2"/>
  <c r="CC634" i="2" s="1"/>
  <c r="BE619" i="3" s="1"/>
  <c r="BR635" i="2"/>
  <c r="BS635" i="2" s="1"/>
  <c r="AX620" i="3" s="1"/>
  <c r="BT635" i="2"/>
  <c r="BU635" i="2" s="1"/>
  <c r="AY620" i="3" s="1"/>
  <c r="BV635" i="2"/>
  <c r="BW635" i="2" s="1"/>
  <c r="AZ620" i="3" s="1"/>
  <c r="BX635" i="2"/>
  <c r="BY635" i="2" s="1"/>
  <c r="BA620" i="3" s="1"/>
  <c r="BZ635" i="2"/>
  <c r="CA635" i="2" s="1"/>
  <c r="BB620" i="3" s="1"/>
  <c r="BC620" i="3" s="1"/>
  <c r="CB635" i="2"/>
  <c r="CC635" i="2" s="1"/>
  <c r="BE620" i="3" s="1"/>
  <c r="BR636" i="2"/>
  <c r="BS636" i="2" s="1"/>
  <c r="AX621" i="3" s="1"/>
  <c r="BT636" i="2"/>
  <c r="BU636" i="2" s="1"/>
  <c r="AY621" i="3" s="1"/>
  <c r="BV636" i="2"/>
  <c r="BW636" i="2" s="1"/>
  <c r="AZ621" i="3" s="1"/>
  <c r="BX636" i="2"/>
  <c r="BY636" i="2" s="1"/>
  <c r="BA621" i="3" s="1"/>
  <c r="BZ636" i="2"/>
  <c r="CA636" i="2" s="1"/>
  <c r="BB621" i="3" s="1"/>
  <c r="BC621" i="3" s="1"/>
  <c r="CB636" i="2"/>
  <c r="CC636" i="2" s="1"/>
  <c r="BE621" i="3" s="1"/>
  <c r="BR637" i="2"/>
  <c r="BS637" i="2" s="1"/>
  <c r="AX622" i="3" s="1"/>
  <c r="BT637" i="2"/>
  <c r="BU637" i="2" s="1"/>
  <c r="AY622" i="3" s="1"/>
  <c r="BV637" i="2"/>
  <c r="BW637" i="2" s="1"/>
  <c r="AZ622" i="3" s="1"/>
  <c r="BX637" i="2"/>
  <c r="BY637" i="2" s="1"/>
  <c r="BA622" i="3" s="1"/>
  <c r="BZ637" i="2"/>
  <c r="CA637" i="2" s="1"/>
  <c r="BB622" i="3" s="1"/>
  <c r="BC622" i="3" s="1"/>
  <c r="CB637" i="2"/>
  <c r="CC637" i="2" s="1"/>
  <c r="BE622" i="3" s="1"/>
  <c r="BR638" i="2"/>
  <c r="BS638" i="2" s="1"/>
  <c r="AX624" i="3" s="1"/>
  <c r="BT638" i="2"/>
  <c r="BU638" i="2" s="1"/>
  <c r="AY624" i="3" s="1"/>
  <c r="BV638" i="2"/>
  <c r="BW638" i="2" s="1"/>
  <c r="AZ624" i="3" s="1"/>
  <c r="BX638" i="2"/>
  <c r="BY638" i="2" s="1"/>
  <c r="BA624" i="3" s="1"/>
  <c r="BZ638" i="2"/>
  <c r="CA638" i="2" s="1"/>
  <c r="BB624" i="3" s="1"/>
  <c r="BC624" i="3" s="1"/>
  <c r="CB638" i="2"/>
  <c r="CC638" i="2" s="1"/>
  <c r="BE624" i="3" s="1"/>
  <c r="BR639" i="2"/>
  <c r="BS639" i="2" s="1"/>
  <c r="AX623" i="3" s="1"/>
  <c r="BT639" i="2"/>
  <c r="BU639" i="2" s="1"/>
  <c r="AY623" i="3" s="1"/>
  <c r="BV639" i="2"/>
  <c r="BW639" i="2" s="1"/>
  <c r="AZ623" i="3" s="1"/>
  <c r="BX639" i="2"/>
  <c r="BY639" i="2" s="1"/>
  <c r="BA623" i="3" s="1"/>
  <c r="BZ639" i="2"/>
  <c r="CA639" i="2" s="1"/>
  <c r="BB623" i="3" s="1"/>
  <c r="BC623" i="3" s="1"/>
  <c r="CB639" i="2"/>
  <c r="CC639" i="2" s="1"/>
  <c r="BE623" i="3" s="1"/>
  <c r="BR640" i="2"/>
  <c r="BS640" i="2" s="1"/>
  <c r="AX625" i="3" s="1"/>
  <c r="BT640" i="2"/>
  <c r="BU640" i="2" s="1"/>
  <c r="AY625" i="3" s="1"/>
  <c r="BV640" i="2"/>
  <c r="BW640" i="2" s="1"/>
  <c r="AZ625" i="3" s="1"/>
  <c r="BX640" i="2"/>
  <c r="BY640" i="2" s="1"/>
  <c r="BA625" i="3" s="1"/>
  <c r="BZ640" i="2"/>
  <c r="CA640" i="2" s="1"/>
  <c r="BB625" i="3" s="1"/>
  <c r="BC625" i="3" s="1"/>
  <c r="CB640" i="2"/>
  <c r="CC640" i="2" s="1"/>
  <c r="BE625" i="3" s="1"/>
  <c r="BR641" i="2"/>
  <c r="BS641" i="2" s="1"/>
  <c r="AX627" i="3" s="1"/>
  <c r="BT641" i="2"/>
  <c r="BU641" i="2" s="1"/>
  <c r="AY627" i="3" s="1"/>
  <c r="BV641" i="2"/>
  <c r="BW641" i="2" s="1"/>
  <c r="AZ627" i="3" s="1"/>
  <c r="BX641" i="2"/>
  <c r="BY641" i="2" s="1"/>
  <c r="BA627" i="3" s="1"/>
  <c r="BZ641" i="2"/>
  <c r="CA641" i="2" s="1"/>
  <c r="BB627" i="3" s="1"/>
  <c r="BC627" i="3" s="1"/>
  <c r="CB641" i="2"/>
  <c r="CC641" i="2" s="1"/>
  <c r="BE627" i="3" s="1"/>
  <c r="BR642" i="2"/>
  <c r="BS642" i="2" s="1"/>
  <c r="AX626" i="3" s="1"/>
  <c r="BT642" i="2"/>
  <c r="BU642" i="2" s="1"/>
  <c r="AY626" i="3" s="1"/>
  <c r="BV642" i="2"/>
  <c r="BW642" i="2" s="1"/>
  <c r="AZ626" i="3" s="1"/>
  <c r="BX642" i="2"/>
  <c r="BY642" i="2" s="1"/>
  <c r="BA626" i="3" s="1"/>
  <c r="BZ642" i="2"/>
  <c r="CA642" i="2" s="1"/>
  <c r="BB626" i="3" s="1"/>
  <c r="BC626" i="3" s="1"/>
  <c r="CB642" i="2"/>
  <c r="CC642" i="2" s="1"/>
  <c r="BE626" i="3" s="1"/>
  <c r="BR643" i="2"/>
  <c r="BS643" i="2" s="1"/>
  <c r="AX628" i="3" s="1"/>
  <c r="BT643" i="2"/>
  <c r="BU643" i="2" s="1"/>
  <c r="AY628" i="3" s="1"/>
  <c r="BV643" i="2"/>
  <c r="BW643" i="2" s="1"/>
  <c r="AZ628" i="3" s="1"/>
  <c r="BX643" i="2"/>
  <c r="BY643" i="2" s="1"/>
  <c r="BA628" i="3" s="1"/>
  <c r="BZ643" i="2"/>
  <c r="CA643" i="2" s="1"/>
  <c r="BB628" i="3" s="1"/>
  <c r="BC628" i="3" s="1"/>
  <c r="CB643" i="2"/>
  <c r="CC643" i="2" s="1"/>
  <c r="BE628" i="3" s="1"/>
  <c r="BR644" i="2"/>
  <c r="BS644" i="2" s="1"/>
  <c r="AX629" i="3" s="1"/>
  <c r="BT644" i="2"/>
  <c r="BU644" i="2" s="1"/>
  <c r="AY629" i="3" s="1"/>
  <c r="BV644" i="2"/>
  <c r="BW644" i="2" s="1"/>
  <c r="AZ629" i="3" s="1"/>
  <c r="BX644" i="2"/>
  <c r="BY644" i="2" s="1"/>
  <c r="BA629" i="3" s="1"/>
  <c r="BZ644" i="2"/>
  <c r="CA644" i="2" s="1"/>
  <c r="BB629" i="3" s="1"/>
  <c r="BC629" i="3" s="1"/>
  <c r="CB644" i="2"/>
  <c r="CC644" i="2" s="1"/>
  <c r="BE629" i="3" s="1"/>
  <c r="BR645" i="2"/>
  <c r="BS645" i="2" s="1"/>
  <c r="AX630" i="3" s="1"/>
  <c r="BT645" i="2"/>
  <c r="BU645" i="2" s="1"/>
  <c r="AY630" i="3" s="1"/>
  <c r="BV645" i="2"/>
  <c r="BW645" i="2" s="1"/>
  <c r="AZ630" i="3" s="1"/>
  <c r="BX645" i="2"/>
  <c r="BY645" i="2" s="1"/>
  <c r="BA630" i="3" s="1"/>
  <c r="BZ645" i="2"/>
  <c r="CA645" i="2" s="1"/>
  <c r="BB630" i="3" s="1"/>
  <c r="BC630" i="3" s="1"/>
  <c r="CB645" i="2"/>
  <c r="CC645" i="2" s="1"/>
  <c r="BE630" i="3" s="1"/>
  <c r="BR646" i="2"/>
  <c r="BS646" i="2" s="1"/>
  <c r="AX631" i="3" s="1"/>
  <c r="BT646" i="2"/>
  <c r="BU646" i="2" s="1"/>
  <c r="AY631" i="3" s="1"/>
  <c r="BV646" i="2"/>
  <c r="BW646" i="2" s="1"/>
  <c r="AZ631" i="3" s="1"/>
  <c r="BX646" i="2"/>
  <c r="BY646" i="2" s="1"/>
  <c r="BA631" i="3" s="1"/>
  <c r="BZ646" i="2"/>
  <c r="CA646" i="2" s="1"/>
  <c r="BC631" i="3" s="1"/>
  <c r="CB646" i="2"/>
  <c r="CC646" i="2" s="1"/>
  <c r="BR647" i="2"/>
  <c r="BS647" i="2" s="1"/>
  <c r="AX632" i="3" s="1"/>
  <c r="BT647" i="2"/>
  <c r="BU647" i="2" s="1"/>
  <c r="AY632" i="3" s="1"/>
  <c r="BV647" i="2"/>
  <c r="BW647" i="2" s="1"/>
  <c r="AZ632" i="3" s="1"/>
  <c r="BX647" i="2"/>
  <c r="BY647" i="2" s="1"/>
  <c r="BA632" i="3" s="1"/>
  <c r="BZ647" i="2"/>
  <c r="CA647" i="2" s="1"/>
  <c r="BB632" i="3" s="1"/>
  <c r="BC632" i="3" s="1"/>
  <c r="CB647" i="2"/>
  <c r="CC647" i="2" s="1"/>
  <c r="BE632" i="3" s="1"/>
  <c r="BR648" i="2"/>
  <c r="BS648" i="2" s="1"/>
  <c r="AX633" i="3" s="1"/>
  <c r="BT648" i="2"/>
  <c r="BU648" i="2" s="1"/>
  <c r="AY633" i="3" s="1"/>
  <c r="BV648" i="2"/>
  <c r="BW648" i="2" s="1"/>
  <c r="AZ633" i="3" s="1"/>
  <c r="BX648" i="2"/>
  <c r="BY648" i="2" s="1"/>
  <c r="BA633" i="3" s="1"/>
  <c r="BZ648" i="2"/>
  <c r="CA648" i="2" s="1"/>
  <c r="BB633" i="3" s="1"/>
  <c r="BC633" i="3" s="1"/>
  <c r="CB648" i="2"/>
  <c r="CC648" i="2" s="1"/>
  <c r="BE633" i="3" s="1"/>
  <c r="BR649" i="2"/>
  <c r="BS649" i="2" s="1"/>
  <c r="AX634" i="3" s="1"/>
  <c r="BT649" i="2"/>
  <c r="BU649" i="2" s="1"/>
  <c r="AY634" i="3" s="1"/>
  <c r="BV649" i="2"/>
  <c r="BW649" i="2" s="1"/>
  <c r="AZ634" i="3" s="1"/>
  <c r="BX649" i="2"/>
  <c r="BY649" i="2" s="1"/>
  <c r="BA634" i="3" s="1"/>
  <c r="BZ649" i="2"/>
  <c r="CA649" i="2" s="1"/>
  <c r="BB634" i="3" s="1"/>
  <c r="BC634" i="3" s="1"/>
  <c r="CB649" i="2"/>
  <c r="CC649" i="2" s="1"/>
  <c r="BE634" i="3" s="1"/>
  <c r="BR650" i="2"/>
  <c r="BS650" i="2" s="1"/>
  <c r="AX635" i="3" s="1"/>
  <c r="BT650" i="2"/>
  <c r="BU650" i="2" s="1"/>
  <c r="AY635" i="3" s="1"/>
  <c r="BV650" i="2"/>
  <c r="BW650" i="2" s="1"/>
  <c r="AZ635" i="3" s="1"/>
  <c r="BX650" i="2"/>
  <c r="BY650" i="2" s="1"/>
  <c r="BA635" i="3" s="1"/>
  <c r="BZ650" i="2"/>
  <c r="CA650" i="2" s="1"/>
  <c r="BC635" i="3" s="1"/>
  <c r="CB650" i="2"/>
  <c r="CC650" i="2" s="1"/>
  <c r="BE635" i="3" s="1"/>
  <c r="BR651" i="2"/>
  <c r="BS651" i="2" s="1"/>
  <c r="AX636" i="3" s="1"/>
  <c r="BT651" i="2"/>
  <c r="BU651" i="2" s="1"/>
  <c r="AY636" i="3" s="1"/>
  <c r="BV651" i="2"/>
  <c r="BW651" i="2" s="1"/>
  <c r="AZ636" i="3" s="1"/>
  <c r="BX651" i="2"/>
  <c r="BY651" i="2" s="1"/>
  <c r="BA636" i="3" s="1"/>
  <c r="BZ651" i="2"/>
  <c r="CA651" i="2" s="1"/>
  <c r="BB636" i="3" s="1"/>
  <c r="BC636" i="3" s="1"/>
  <c r="CB651" i="2"/>
  <c r="CC651" i="2" s="1"/>
  <c r="BE636" i="3" s="1"/>
  <c r="BR652" i="2"/>
  <c r="BS652" i="2" s="1"/>
  <c r="AX637" i="3" s="1"/>
  <c r="BT652" i="2"/>
  <c r="BU652" i="2" s="1"/>
  <c r="AY637" i="3" s="1"/>
  <c r="BV652" i="2"/>
  <c r="BW652" i="2" s="1"/>
  <c r="AZ637" i="3" s="1"/>
  <c r="BX652" i="2"/>
  <c r="BY652" i="2" s="1"/>
  <c r="BA637" i="3" s="1"/>
  <c r="BZ652" i="2"/>
  <c r="CA652" i="2" s="1"/>
  <c r="BB637" i="3" s="1"/>
  <c r="BC637" i="3" s="1"/>
  <c r="CB652" i="2"/>
  <c r="CC652" i="2" s="1"/>
  <c r="BE637" i="3" s="1"/>
  <c r="BR653" i="2"/>
  <c r="BS653" i="2" s="1"/>
  <c r="AX638" i="3" s="1"/>
  <c r="BT653" i="2"/>
  <c r="BU653" i="2" s="1"/>
  <c r="AY638" i="3" s="1"/>
  <c r="BV653" i="2"/>
  <c r="BW653" i="2" s="1"/>
  <c r="AZ638" i="3" s="1"/>
  <c r="BX653" i="2"/>
  <c r="BY653" i="2" s="1"/>
  <c r="BA638" i="3" s="1"/>
  <c r="BZ653" i="2"/>
  <c r="CA653" i="2" s="1"/>
  <c r="BB638" i="3" s="1"/>
  <c r="BC638" i="3" s="1"/>
  <c r="CB653" i="2"/>
  <c r="CC653" i="2" s="1"/>
  <c r="BE638" i="3" s="1"/>
  <c r="BR654" i="2"/>
  <c r="BS654" i="2" s="1"/>
  <c r="BT654" i="2"/>
  <c r="BU654" i="2" s="1"/>
  <c r="BV654" i="2"/>
  <c r="BW654" i="2" s="1"/>
  <c r="BX654" i="2"/>
  <c r="BY654" i="2" s="1"/>
  <c r="BZ654" i="2"/>
  <c r="CA654" i="2" s="1"/>
  <c r="CB654" i="2"/>
  <c r="CC654" i="2" s="1"/>
  <c r="BR655" i="2"/>
  <c r="BS655" i="2" s="1"/>
  <c r="AX639" i="3" s="1"/>
  <c r="BT655" i="2"/>
  <c r="BU655" i="2" s="1"/>
  <c r="AY639" i="3" s="1"/>
  <c r="BV655" i="2"/>
  <c r="BW655" i="2" s="1"/>
  <c r="AZ639" i="3" s="1"/>
  <c r="BX655" i="2"/>
  <c r="BY655" i="2" s="1"/>
  <c r="BA639" i="3" s="1"/>
  <c r="BZ655" i="2"/>
  <c r="CA655" i="2" s="1"/>
  <c r="BB639" i="3" s="1"/>
  <c r="BC639" i="3" s="1"/>
  <c r="CB655" i="2"/>
  <c r="CC655" i="2" s="1"/>
  <c r="BE639" i="3" s="1"/>
  <c r="BR656" i="2"/>
  <c r="BS656" i="2" s="1"/>
  <c r="AX640" i="3" s="1"/>
  <c r="BT656" i="2"/>
  <c r="BU656" i="2" s="1"/>
  <c r="AY640" i="3" s="1"/>
  <c r="BV656" i="2"/>
  <c r="BW656" i="2" s="1"/>
  <c r="AZ640" i="3" s="1"/>
  <c r="BX656" i="2"/>
  <c r="BY656" i="2" s="1"/>
  <c r="BA640" i="3" s="1"/>
  <c r="BZ656" i="2"/>
  <c r="CA656" i="2" s="1"/>
  <c r="BB640" i="3" s="1"/>
  <c r="BC640" i="3" s="1"/>
  <c r="CB656" i="2"/>
  <c r="CC656" i="2" s="1"/>
  <c r="BE640" i="3" s="1"/>
  <c r="BR657" i="2"/>
  <c r="BS657" i="2" s="1"/>
  <c r="AX641" i="3" s="1"/>
  <c r="BT657" i="2"/>
  <c r="BU657" i="2" s="1"/>
  <c r="AY641" i="3" s="1"/>
  <c r="BV657" i="2"/>
  <c r="BW657" i="2" s="1"/>
  <c r="AZ641" i="3" s="1"/>
  <c r="BX657" i="2"/>
  <c r="BY657" i="2" s="1"/>
  <c r="BA641" i="3" s="1"/>
  <c r="BZ657" i="2"/>
  <c r="CA657" i="2" s="1"/>
  <c r="BB641" i="3" s="1"/>
  <c r="BC641" i="3" s="1"/>
  <c r="CB657" i="2"/>
  <c r="CC657" i="2" s="1"/>
  <c r="BE641" i="3" s="1"/>
  <c r="BR658" i="2"/>
  <c r="BS658" i="2" s="1"/>
  <c r="AX642" i="3" s="1"/>
  <c r="BT658" i="2"/>
  <c r="BU658" i="2" s="1"/>
  <c r="AY642" i="3" s="1"/>
  <c r="BV658" i="2"/>
  <c r="BW658" i="2" s="1"/>
  <c r="AZ642" i="3" s="1"/>
  <c r="BX658" i="2"/>
  <c r="BY658" i="2" s="1"/>
  <c r="BA642" i="3" s="1"/>
  <c r="BZ658" i="2"/>
  <c r="CA658" i="2" s="1"/>
  <c r="BB642" i="3" s="1"/>
  <c r="BC642" i="3" s="1"/>
  <c r="CB658" i="2"/>
  <c r="CC658" i="2" s="1"/>
  <c r="BE642" i="3" s="1"/>
  <c r="BR659" i="2"/>
  <c r="BS659" i="2" s="1"/>
  <c r="AX643" i="3" s="1"/>
  <c r="BT659" i="2"/>
  <c r="BU659" i="2" s="1"/>
  <c r="AY643" i="3" s="1"/>
  <c r="BV659" i="2"/>
  <c r="BW659" i="2" s="1"/>
  <c r="AZ643" i="3" s="1"/>
  <c r="BX659" i="2"/>
  <c r="BY659" i="2" s="1"/>
  <c r="BA643" i="3" s="1"/>
  <c r="BZ659" i="2"/>
  <c r="CA659" i="2" s="1"/>
  <c r="BB643" i="3" s="1"/>
  <c r="BC643" i="3" s="1"/>
  <c r="CB659" i="2"/>
  <c r="CC659" i="2" s="1"/>
  <c r="BR660" i="2"/>
  <c r="BS660" i="2" s="1"/>
  <c r="AX644" i="3" s="1"/>
  <c r="BT660" i="2"/>
  <c r="BU660" i="2" s="1"/>
  <c r="AY644" i="3" s="1"/>
  <c r="BV660" i="2"/>
  <c r="BW660" i="2" s="1"/>
  <c r="AZ644" i="3" s="1"/>
  <c r="BX660" i="2"/>
  <c r="BY660" i="2" s="1"/>
  <c r="BA644" i="3" s="1"/>
  <c r="BZ660" i="2"/>
  <c r="CA660" i="2" s="1"/>
  <c r="BB644" i="3" s="1"/>
  <c r="BC644" i="3" s="1"/>
  <c r="CB660" i="2"/>
  <c r="CC660" i="2" s="1"/>
  <c r="BE644" i="3" s="1"/>
  <c r="BR661" i="2"/>
  <c r="BS661" i="2" s="1"/>
  <c r="AX645" i="3" s="1"/>
  <c r="BT661" i="2"/>
  <c r="BU661" i="2" s="1"/>
  <c r="AY645" i="3" s="1"/>
  <c r="BV661" i="2"/>
  <c r="BW661" i="2" s="1"/>
  <c r="AZ645" i="3" s="1"/>
  <c r="BX661" i="2"/>
  <c r="BY661" i="2" s="1"/>
  <c r="BA645" i="3" s="1"/>
  <c r="BZ661" i="2"/>
  <c r="CA661" i="2" s="1"/>
  <c r="BB645" i="3" s="1"/>
  <c r="BC645" i="3" s="1"/>
  <c r="CB661" i="2"/>
  <c r="CC661" i="2" s="1"/>
  <c r="BE645" i="3" s="1"/>
  <c r="BR662" i="2"/>
  <c r="BS662" i="2" s="1"/>
  <c r="AX646" i="3" s="1"/>
  <c r="BT662" i="2"/>
  <c r="BU662" i="2" s="1"/>
  <c r="AY646" i="3" s="1"/>
  <c r="BV662" i="2"/>
  <c r="BW662" i="2" s="1"/>
  <c r="AZ646" i="3" s="1"/>
  <c r="BX662" i="2"/>
  <c r="BY662" i="2" s="1"/>
  <c r="BA646" i="3" s="1"/>
  <c r="BZ662" i="2"/>
  <c r="CA662" i="2" s="1"/>
  <c r="BB646" i="3" s="1"/>
  <c r="BC646" i="3" s="1"/>
  <c r="CB662" i="2"/>
  <c r="CC662" i="2" s="1"/>
  <c r="BE646" i="3" s="1"/>
  <c r="BR663" i="2"/>
  <c r="BS663" i="2" s="1"/>
  <c r="AX647" i="3" s="1"/>
  <c r="BT663" i="2"/>
  <c r="BU663" i="2" s="1"/>
  <c r="AY647" i="3" s="1"/>
  <c r="BV663" i="2"/>
  <c r="BW663" i="2" s="1"/>
  <c r="AZ647" i="3" s="1"/>
  <c r="BX663" i="2"/>
  <c r="BY663" i="2" s="1"/>
  <c r="BA647" i="3" s="1"/>
  <c r="BZ663" i="2"/>
  <c r="CA663" i="2" s="1"/>
  <c r="BB647" i="3" s="1"/>
  <c r="BC647" i="3" s="1"/>
  <c r="CB663" i="2"/>
  <c r="CC663" i="2" s="1"/>
  <c r="BE647" i="3" s="1"/>
  <c r="BR664" i="2"/>
  <c r="BS664" i="2" s="1"/>
  <c r="AX650" i="3" s="1"/>
  <c r="BT664" i="2"/>
  <c r="BU664" i="2" s="1"/>
  <c r="AY650" i="3" s="1"/>
  <c r="BV664" i="2"/>
  <c r="BW664" i="2" s="1"/>
  <c r="AZ650" i="3" s="1"/>
  <c r="BX664" i="2"/>
  <c r="BY664" i="2" s="1"/>
  <c r="BA650" i="3" s="1"/>
  <c r="BZ664" i="2"/>
  <c r="CA664" i="2" s="1"/>
  <c r="BB650" i="3" s="1"/>
  <c r="BC650" i="3" s="1"/>
  <c r="CB664" i="2"/>
  <c r="CC664" i="2" s="1"/>
  <c r="BE650" i="3" s="1"/>
  <c r="BR665" i="2"/>
  <c r="BS665" i="2" s="1"/>
  <c r="AX649" i="3" s="1"/>
  <c r="BT665" i="2"/>
  <c r="BU665" i="2" s="1"/>
  <c r="AY649" i="3" s="1"/>
  <c r="BV665" i="2"/>
  <c r="BW665" i="2" s="1"/>
  <c r="AZ649" i="3" s="1"/>
  <c r="BX665" i="2"/>
  <c r="BY665" i="2" s="1"/>
  <c r="BA649" i="3" s="1"/>
  <c r="BZ665" i="2"/>
  <c r="CA665" i="2" s="1"/>
  <c r="BB649" i="3" s="1"/>
  <c r="BC649" i="3" s="1"/>
  <c r="CB665" i="2"/>
  <c r="CC665" i="2" s="1"/>
  <c r="BE649" i="3" s="1"/>
  <c r="BR666" i="2"/>
  <c r="BS666" i="2" s="1"/>
  <c r="AX648" i="3" s="1"/>
  <c r="BT666" i="2"/>
  <c r="BU666" i="2" s="1"/>
  <c r="AY648" i="3" s="1"/>
  <c r="BV666" i="2"/>
  <c r="BW666" i="2" s="1"/>
  <c r="AZ648" i="3" s="1"/>
  <c r="BX666" i="2"/>
  <c r="BY666" i="2" s="1"/>
  <c r="BA648" i="3" s="1"/>
  <c r="BZ666" i="2"/>
  <c r="CA666" i="2" s="1"/>
  <c r="BB648" i="3" s="1"/>
  <c r="BC648" i="3" s="1"/>
  <c r="CB666" i="2"/>
  <c r="CC666" i="2" s="1"/>
  <c r="BE648" i="3" s="1"/>
  <c r="BR667" i="2"/>
  <c r="BS667" i="2" s="1"/>
  <c r="AX651" i="3" s="1"/>
  <c r="BT667" i="2"/>
  <c r="BU667" i="2" s="1"/>
  <c r="AY651" i="3" s="1"/>
  <c r="BV667" i="2"/>
  <c r="BW667" i="2" s="1"/>
  <c r="AZ651" i="3" s="1"/>
  <c r="BX667" i="2"/>
  <c r="BY667" i="2" s="1"/>
  <c r="BA651" i="3" s="1"/>
  <c r="BZ667" i="2"/>
  <c r="CA667" i="2" s="1"/>
  <c r="CB667" i="2"/>
  <c r="CC667" i="2" s="1"/>
  <c r="BE651" i="3" s="1"/>
  <c r="BR668" i="2"/>
  <c r="BS668" i="2" s="1"/>
  <c r="AX652" i="3" s="1"/>
  <c r="BT668" i="2"/>
  <c r="BU668" i="2" s="1"/>
  <c r="AY652" i="3" s="1"/>
  <c r="BV668" i="2"/>
  <c r="BW668" i="2" s="1"/>
  <c r="AZ652" i="3" s="1"/>
  <c r="BX668" i="2"/>
  <c r="BY668" i="2" s="1"/>
  <c r="BA652" i="3" s="1"/>
  <c r="BZ668" i="2"/>
  <c r="CA668" i="2" s="1"/>
  <c r="BB652" i="3" s="1"/>
  <c r="BC652" i="3" s="1"/>
  <c r="CB668" i="2"/>
  <c r="CC668" i="2" s="1"/>
  <c r="BE652" i="3" s="1"/>
  <c r="BR669" i="2"/>
  <c r="BS669" i="2" s="1"/>
  <c r="AX653" i="3" s="1"/>
  <c r="BT669" i="2"/>
  <c r="BU669" i="2" s="1"/>
  <c r="AY653" i="3" s="1"/>
  <c r="BV669" i="2"/>
  <c r="BW669" i="2" s="1"/>
  <c r="AZ653" i="3" s="1"/>
  <c r="BX669" i="2"/>
  <c r="BY669" i="2" s="1"/>
  <c r="BA653" i="3" s="1"/>
  <c r="BZ669" i="2"/>
  <c r="CA669" i="2" s="1"/>
  <c r="BB653" i="3" s="1"/>
  <c r="BC653" i="3" s="1"/>
  <c r="CB669" i="2"/>
  <c r="CC669" i="2" s="1"/>
  <c r="BE653" i="3" s="1"/>
  <c r="BR670" i="2"/>
  <c r="BS670" i="2" s="1"/>
  <c r="AX654" i="3" s="1"/>
  <c r="BT670" i="2"/>
  <c r="BU670" i="2" s="1"/>
  <c r="AY654" i="3" s="1"/>
  <c r="BV670" i="2"/>
  <c r="BW670" i="2" s="1"/>
  <c r="AZ654" i="3" s="1"/>
  <c r="BX670" i="2"/>
  <c r="BY670" i="2" s="1"/>
  <c r="BA654" i="3" s="1"/>
  <c r="BZ670" i="2"/>
  <c r="CA670" i="2" s="1"/>
  <c r="BB654" i="3" s="1"/>
  <c r="BC654" i="3" s="1"/>
  <c r="CB670" i="2"/>
  <c r="CC670" i="2" s="1"/>
  <c r="BE654" i="3" s="1"/>
  <c r="BR671" i="2"/>
  <c r="BS671" i="2" s="1"/>
  <c r="AX655" i="3" s="1"/>
  <c r="BT671" i="2"/>
  <c r="BU671" i="2" s="1"/>
  <c r="AY655" i="3" s="1"/>
  <c r="BV671" i="2"/>
  <c r="BW671" i="2" s="1"/>
  <c r="AZ655" i="3" s="1"/>
  <c r="BX671" i="2"/>
  <c r="BY671" i="2" s="1"/>
  <c r="BA655" i="3" s="1"/>
  <c r="BZ671" i="2"/>
  <c r="CA671" i="2" s="1"/>
  <c r="BB655" i="3" s="1"/>
  <c r="BC655" i="3" s="1"/>
  <c r="CB671" i="2"/>
  <c r="CC671" i="2" s="1"/>
  <c r="BE655" i="3" s="1"/>
  <c r="BR672" i="2"/>
  <c r="BS672" i="2" s="1"/>
  <c r="AX656" i="3" s="1"/>
  <c r="BT672" i="2"/>
  <c r="BU672" i="2" s="1"/>
  <c r="AY656" i="3" s="1"/>
  <c r="BV672" i="2"/>
  <c r="BW672" i="2" s="1"/>
  <c r="AZ656" i="3" s="1"/>
  <c r="BX672" i="2"/>
  <c r="BY672" i="2" s="1"/>
  <c r="BA656" i="3" s="1"/>
  <c r="BZ672" i="2"/>
  <c r="CA672" i="2" s="1"/>
  <c r="BC656" i="3" s="1"/>
  <c r="CB672" i="2"/>
  <c r="CC672" i="2" s="1"/>
  <c r="BR673" i="2"/>
  <c r="BS673" i="2" s="1"/>
  <c r="BT673" i="2"/>
  <c r="BU673" i="2" s="1"/>
  <c r="AY657" i="3" s="1"/>
  <c r="BV673" i="2"/>
  <c r="BW673" i="2" s="1"/>
  <c r="AZ657" i="3" s="1"/>
  <c r="BX673" i="2"/>
  <c r="BY673" i="2" s="1"/>
  <c r="BA657" i="3" s="1"/>
  <c r="BZ673" i="2"/>
  <c r="CA673" i="2" s="1"/>
  <c r="BB657" i="3" s="1"/>
  <c r="BC657" i="3" s="1"/>
  <c r="CB673" i="2"/>
  <c r="CC673" i="2" s="1"/>
  <c r="BE657" i="3" s="1"/>
  <c r="BR674" i="2"/>
  <c r="BS674" i="2" s="1"/>
  <c r="AX658" i="3" s="1"/>
  <c r="BT674" i="2"/>
  <c r="BU674" i="2" s="1"/>
  <c r="AY658" i="3" s="1"/>
  <c r="BV674" i="2"/>
  <c r="BW674" i="2" s="1"/>
  <c r="AZ658" i="3" s="1"/>
  <c r="BX674" i="2"/>
  <c r="BY674" i="2" s="1"/>
  <c r="BA658" i="3" s="1"/>
  <c r="BZ674" i="2"/>
  <c r="CA674" i="2" s="1"/>
  <c r="BB658" i="3" s="1"/>
  <c r="BC658" i="3" s="1"/>
  <c r="CB674" i="2"/>
  <c r="CC674" i="2" s="1"/>
  <c r="BE658" i="3" s="1"/>
  <c r="BR675" i="2"/>
  <c r="BS675" i="2" s="1"/>
  <c r="AX659" i="3" s="1"/>
  <c r="BT675" i="2"/>
  <c r="BU675" i="2" s="1"/>
  <c r="AY659" i="3" s="1"/>
  <c r="BV675" i="2"/>
  <c r="BW675" i="2" s="1"/>
  <c r="AZ659" i="3" s="1"/>
  <c r="BX675" i="2"/>
  <c r="BY675" i="2" s="1"/>
  <c r="BA659" i="3" s="1"/>
  <c r="BZ675" i="2"/>
  <c r="CA675" i="2" s="1"/>
  <c r="BB659" i="3" s="1"/>
  <c r="BC659" i="3" s="1"/>
  <c r="CB675" i="2"/>
  <c r="CC675" i="2" s="1"/>
  <c r="BE659" i="3" s="1"/>
  <c r="BR676" i="2"/>
  <c r="BS676" i="2" s="1"/>
  <c r="AX660" i="3" s="1"/>
  <c r="BT676" i="2"/>
  <c r="BU676" i="2" s="1"/>
  <c r="AY660" i="3" s="1"/>
  <c r="BV676" i="2"/>
  <c r="BW676" i="2" s="1"/>
  <c r="AZ660" i="3" s="1"/>
  <c r="BX676" i="2"/>
  <c r="BY676" i="2" s="1"/>
  <c r="BA660" i="3" s="1"/>
  <c r="BZ676" i="2"/>
  <c r="CA676" i="2" s="1"/>
  <c r="BB660" i="3" s="1"/>
  <c r="BC660" i="3" s="1"/>
  <c r="CB676" i="2"/>
  <c r="CC676" i="2" s="1"/>
  <c r="BE660" i="3" s="1"/>
  <c r="BR677" i="2"/>
  <c r="BS677" i="2" s="1"/>
  <c r="BT677" i="2"/>
  <c r="BU677" i="2" s="1"/>
  <c r="BV677" i="2"/>
  <c r="BW677" i="2" s="1"/>
  <c r="AZ661" i="3" s="1"/>
  <c r="BX677" i="2"/>
  <c r="BY677" i="2" s="1"/>
  <c r="BA661" i="3" s="1"/>
  <c r="BZ677" i="2"/>
  <c r="CA677" i="2" s="1"/>
  <c r="BB661" i="3" s="1"/>
  <c r="BC661" i="3" s="1"/>
  <c r="CB677" i="2"/>
  <c r="CC677" i="2" s="1"/>
  <c r="BE661" i="3" s="1"/>
  <c r="BR678" i="2"/>
  <c r="BS678" i="2" s="1"/>
  <c r="AX662" i="3" s="1"/>
  <c r="BT678" i="2"/>
  <c r="BU678" i="2" s="1"/>
  <c r="AY662" i="3" s="1"/>
  <c r="BV678" i="2"/>
  <c r="BW678" i="2" s="1"/>
  <c r="AZ662" i="3" s="1"/>
  <c r="BX678" i="2"/>
  <c r="BY678" i="2" s="1"/>
  <c r="BA662" i="3" s="1"/>
  <c r="BZ678" i="2"/>
  <c r="CA678" i="2" s="1"/>
  <c r="BB662" i="3" s="1"/>
  <c r="BC662" i="3" s="1"/>
  <c r="CB678" i="2"/>
  <c r="CC678" i="2" s="1"/>
  <c r="BE662" i="3" s="1"/>
  <c r="BR679" i="2"/>
  <c r="BS679" i="2" s="1"/>
  <c r="AX663" i="3" s="1"/>
  <c r="BT679" i="2"/>
  <c r="BU679" i="2" s="1"/>
  <c r="AY663" i="3" s="1"/>
  <c r="BV679" i="2"/>
  <c r="BW679" i="2" s="1"/>
  <c r="AZ663" i="3" s="1"/>
  <c r="BX679" i="2"/>
  <c r="BY679" i="2" s="1"/>
  <c r="BA663" i="3" s="1"/>
  <c r="BZ679" i="2"/>
  <c r="CA679" i="2" s="1"/>
  <c r="BB663" i="3" s="1"/>
  <c r="BC663" i="3" s="1"/>
  <c r="CB679" i="2"/>
  <c r="CC679" i="2" s="1"/>
  <c r="BE663" i="3" s="1"/>
  <c r="BR680" i="2"/>
  <c r="BS680" i="2" s="1"/>
  <c r="AX664" i="3" s="1"/>
  <c r="BT680" i="2"/>
  <c r="BU680" i="2" s="1"/>
  <c r="AY664" i="3" s="1"/>
  <c r="BV680" i="2"/>
  <c r="BW680" i="2" s="1"/>
  <c r="AZ664" i="3" s="1"/>
  <c r="BX680" i="2"/>
  <c r="BY680" i="2" s="1"/>
  <c r="BA664" i="3" s="1"/>
  <c r="BZ680" i="2"/>
  <c r="CA680" i="2" s="1"/>
  <c r="BC664" i="3" s="1"/>
  <c r="CB680" i="2"/>
  <c r="CC680" i="2" s="1"/>
  <c r="BE664" i="3" s="1"/>
  <c r="BR681" i="2"/>
  <c r="BS681" i="2" s="1"/>
  <c r="AX665" i="3" s="1"/>
  <c r="BT681" i="2"/>
  <c r="BU681" i="2" s="1"/>
  <c r="AY665" i="3" s="1"/>
  <c r="BV681" i="2"/>
  <c r="BW681" i="2" s="1"/>
  <c r="AZ665" i="3" s="1"/>
  <c r="BX681" i="2"/>
  <c r="BY681" i="2" s="1"/>
  <c r="BA665" i="3" s="1"/>
  <c r="BZ681" i="2"/>
  <c r="CA681" i="2" s="1"/>
  <c r="BB665" i="3" s="1"/>
  <c r="BC665" i="3" s="1"/>
  <c r="CB681" i="2"/>
  <c r="CC681" i="2" s="1"/>
  <c r="BE665" i="3" s="1"/>
  <c r="BR682" i="2"/>
  <c r="BS682" i="2" s="1"/>
  <c r="AX666" i="3" s="1"/>
  <c r="BT682" i="2"/>
  <c r="BU682" i="2" s="1"/>
  <c r="AY666" i="3" s="1"/>
  <c r="BV682" i="2"/>
  <c r="BW682" i="2" s="1"/>
  <c r="AZ666" i="3" s="1"/>
  <c r="BX682" i="2"/>
  <c r="BY682" i="2" s="1"/>
  <c r="BA666" i="3" s="1"/>
  <c r="BZ682" i="2"/>
  <c r="CA682" i="2" s="1"/>
  <c r="BB666" i="3" s="1"/>
  <c r="BC666" i="3" s="1"/>
  <c r="CB682" i="2"/>
  <c r="CC682" i="2" s="1"/>
  <c r="BE666" i="3" s="1"/>
  <c r="BR683" i="2"/>
  <c r="BS683" i="2" s="1"/>
  <c r="AX667" i="3" s="1"/>
  <c r="BT683" i="2"/>
  <c r="BU683" i="2" s="1"/>
  <c r="AY667" i="3" s="1"/>
  <c r="BV683" i="2"/>
  <c r="BW683" i="2" s="1"/>
  <c r="AZ667" i="3" s="1"/>
  <c r="BX683" i="2"/>
  <c r="BY683" i="2" s="1"/>
  <c r="BA667" i="3" s="1"/>
  <c r="BZ683" i="2"/>
  <c r="CA683" i="2" s="1"/>
  <c r="BB667" i="3" s="1"/>
  <c r="BC667" i="3" s="1"/>
  <c r="CB683" i="2"/>
  <c r="CC683" i="2" s="1"/>
  <c r="BE667" i="3" s="1"/>
  <c r="BR684" i="2"/>
  <c r="BS684" i="2" s="1"/>
  <c r="AX668" i="3" s="1"/>
  <c r="BT684" i="2"/>
  <c r="BU684" i="2" s="1"/>
  <c r="AY668" i="3" s="1"/>
  <c r="BV684" i="2"/>
  <c r="BW684" i="2" s="1"/>
  <c r="AZ668" i="3" s="1"/>
  <c r="BX684" i="2"/>
  <c r="BY684" i="2" s="1"/>
  <c r="BA668" i="3" s="1"/>
  <c r="BZ684" i="2"/>
  <c r="CA684" i="2" s="1"/>
  <c r="BB668" i="3" s="1"/>
  <c r="BC668" i="3" s="1"/>
  <c r="CB684" i="2"/>
  <c r="CC684" i="2" s="1"/>
  <c r="BE668" i="3" s="1"/>
  <c r="BR685" i="2"/>
  <c r="BS685" i="2" s="1"/>
  <c r="AX669" i="3" s="1"/>
  <c r="BT685" i="2"/>
  <c r="BU685" i="2" s="1"/>
  <c r="AY669" i="3" s="1"/>
  <c r="BV685" i="2"/>
  <c r="BW685" i="2" s="1"/>
  <c r="AZ669" i="3" s="1"/>
  <c r="BX685" i="2"/>
  <c r="BY685" i="2" s="1"/>
  <c r="BA669" i="3" s="1"/>
  <c r="BZ685" i="2"/>
  <c r="CA685" i="2" s="1"/>
  <c r="BB669" i="3" s="1"/>
  <c r="BC669" i="3" s="1"/>
  <c r="CB685" i="2"/>
  <c r="CC685" i="2" s="1"/>
  <c r="BE669" i="3" s="1"/>
  <c r="BR686" i="2"/>
  <c r="BS686" i="2" s="1"/>
  <c r="AX670" i="3" s="1"/>
  <c r="BT686" i="2"/>
  <c r="BU686" i="2" s="1"/>
  <c r="AY670" i="3" s="1"/>
  <c r="BV686" i="2"/>
  <c r="BW686" i="2" s="1"/>
  <c r="AZ670" i="3" s="1"/>
  <c r="BX686" i="2"/>
  <c r="BY686" i="2" s="1"/>
  <c r="BA670" i="3" s="1"/>
  <c r="BZ686" i="2"/>
  <c r="CA686" i="2" s="1"/>
  <c r="BB670" i="3" s="1"/>
  <c r="BC670" i="3" s="1"/>
  <c r="CB686" i="2"/>
  <c r="CC686" i="2" s="1"/>
  <c r="BE670" i="3" s="1"/>
  <c r="BR687" i="2"/>
  <c r="BS687" i="2" s="1"/>
  <c r="AX671" i="3" s="1"/>
  <c r="BT687" i="2"/>
  <c r="BU687" i="2" s="1"/>
  <c r="AY671" i="3" s="1"/>
  <c r="BV687" i="2"/>
  <c r="BW687" i="2" s="1"/>
  <c r="AZ671" i="3" s="1"/>
  <c r="BX687" i="2"/>
  <c r="BY687" i="2" s="1"/>
  <c r="BA671" i="3" s="1"/>
  <c r="BZ687" i="2"/>
  <c r="CA687" i="2" s="1"/>
  <c r="BB671" i="3" s="1"/>
  <c r="CB687" i="2"/>
  <c r="CC687" i="2" s="1"/>
  <c r="BE671" i="3" s="1"/>
  <c r="BR688" i="2"/>
  <c r="BS688" i="2" s="1"/>
  <c r="AX672" i="3" s="1"/>
  <c r="BT688" i="2"/>
  <c r="BU688" i="2" s="1"/>
  <c r="AY672" i="3" s="1"/>
  <c r="BV688" i="2"/>
  <c r="BW688" i="2" s="1"/>
  <c r="AZ672" i="3" s="1"/>
  <c r="BX688" i="2"/>
  <c r="BY688" i="2" s="1"/>
  <c r="BA672" i="3" s="1"/>
  <c r="BZ688" i="2"/>
  <c r="CA688" i="2" s="1"/>
  <c r="BB672" i="3" s="1"/>
  <c r="BC672" i="3" s="1"/>
  <c r="CB688" i="2"/>
  <c r="CC688" i="2" s="1"/>
  <c r="BE672" i="3" s="1"/>
  <c r="BR689" i="2"/>
  <c r="BS689" i="2" s="1"/>
  <c r="BT689" i="2"/>
  <c r="BU689" i="2" s="1"/>
  <c r="BV689" i="2"/>
  <c r="BW689" i="2" s="1"/>
  <c r="BX689" i="2"/>
  <c r="BY689" i="2" s="1"/>
  <c r="BZ689" i="2"/>
  <c r="CA689" i="2" s="1"/>
  <c r="CB689" i="2"/>
  <c r="CC689" i="2" s="1"/>
  <c r="BR690" i="2"/>
  <c r="BS690" i="2" s="1"/>
  <c r="AX673" i="3" s="1"/>
  <c r="BT690" i="2"/>
  <c r="BU690" i="2" s="1"/>
  <c r="AY673" i="3" s="1"/>
  <c r="BV690" i="2"/>
  <c r="BW690" i="2" s="1"/>
  <c r="AZ673" i="3" s="1"/>
  <c r="BX690" i="2"/>
  <c r="BY690" i="2" s="1"/>
  <c r="BA673" i="3" s="1"/>
  <c r="BZ690" i="2"/>
  <c r="CA690" i="2" s="1"/>
  <c r="BB673" i="3" s="1"/>
  <c r="BC673" i="3" s="1"/>
  <c r="CB690" i="2"/>
  <c r="CC690" i="2" s="1"/>
  <c r="BE673" i="3" s="1"/>
  <c r="BR691" i="2"/>
  <c r="BS691" i="2" s="1"/>
  <c r="AX674" i="3" s="1"/>
  <c r="BT691" i="2"/>
  <c r="BU691" i="2" s="1"/>
  <c r="AY674" i="3" s="1"/>
  <c r="BV691" i="2"/>
  <c r="BW691" i="2" s="1"/>
  <c r="AZ674" i="3" s="1"/>
  <c r="BX691" i="2"/>
  <c r="BY691" i="2" s="1"/>
  <c r="BA674" i="3" s="1"/>
  <c r="BZ691" i="2"/>
  <c r="CA691" i="2" s="1"/>
  <c r="BB674" i="3" s="1"/>
  <c r="BC674" i="3" s="1"/>
  <c r="CB691" i="2"/>
  <c r="CC691" i="2" s="1"/>
  <c r="BE674" i="3" s="1"/>
  <c r="BR692" i="2"/>
  <c r="BS692" i="2" s="1"/>
  <c r="AX675" i="3" s="1"/>
  <c r="BT692" i="2"/>
  <c r="BU692" i="2" s="1"/>
  <c r="AY675" i="3" s="1"/>
  <c r="BV692" i="2"/>
  <c r="BW692" i="2" s="1"/>
  <c r="AZ675" i="3" s="1"/>
  <c r="BX692" i="2"/>
  <c r="BY692" i="2" s="1"/>
  <c r="BA675" i="3" s="1"/>
  <c r="BZ692" i="2"/>
  <c r="CA692" i="2" s="1"/>
  <c r="BB675" i="3" s="1"/>
  <c r="BC675" i="3" s="1"/>
  <c r="CB692" i="2"/>
  <c r="CC692" i="2" s="1"/>
  <c r="BE675" i="3" s="1"/>
  <c r="BR693" i="2"/>
  <c r="BS693" i="2" s="1"/>
  <c r="AX676" i="3" s="1"/>
  <c r="BT693" i="2"/>
  <c r="BU693" i="2" s="1"/>
  <c r="AY676" i="3" s="1"/>
  <c r="BV693" i="2"/>
  <c r="BW693" i="2" s="1"/>
  <c r="AZ676" i="3" s="1"/>
  <c r="BX693" i="2"/>
  <c r="BY693" i="2" s="1"/>
  <c r="BA676" i="3" s="1"/>
  <c r="BZ693" i="2"/>
  <c r="CA693" i="2" s="1"/>
  <c r="BB676" i="3" s="1"/>
  <c r="BC676" i="3" s="1"/>
  <c r="CB693" i="2"/>
  <c r="CC693" i="2" s="1"/>
  <c r="BR694" i="2"/>
  <c r="BS694" i="2" s="1"/>
  <c r="AX677" i="3" s="1"/>
  <c r="BT694" i="2"/>
  <c r="BU694" i="2" s="1"/>
  <c r="AY677" i="3" s="1"/>
  <c r="BV694" i="2"/>
  <c r="BW694" i="2" s="1"/>
  <c r="AZ677" i="3" s="1"/>
  <c r="BX694" i="2"/>
  <c r="BY694" i="2" s="1"/>
  <c r="BA677" i="3" s="1"/>
  <c r="BZ694" i="2"/>
  <c r="CA694" i="2" s="1"/>
  <c r="BB677" i="3" s="1"/>
  <c r="BC677" i="3" s="1"/>
  <c r="CB694" i="2"/>
  <c r="CC694" i="2" s="1"/>
  <c r="BE677" i="3" s="1"/>
  <c r="BR695" i="2"/>
  <c r="BS695" i="2" s="1"/>
  <c r="AX678" i="3" s="1"/>
  <c r="BT695" i="2"/>
  <c r="BU695" i="2" s="1"/>
  <c r="AY678" i="3" s="1"/>
  <c r="BV695" i="2"/>
  <c r="BW695" i="2" s="1"/>
  <c r="AZ678" i="3" s="1"/>
  <c r="BX695" i="2"/>
  <c r="BY695" i="2" s="1"/>
  <c r="BA678" i="3" s="1"/>
  <c r="BZ695" i="2"/>
  <c r="CA695" i="2" s="1"/>
  <c r="BB678" i="3" s="1"/>
  <c r="BC678" i="3" s="1"/>
  <c r="CB695" i="2"/>
  <c r="CC695" i="2" s="1"/>
  <c r="BE678" i="3" s="1"/>
  <c r="BR696" i="2"/>
  <c r="BS696" i="2" s="1"/>
  <c r="AX679" i="3" s="1"/>
  <c r="BT696" i="2"/>
  <c r="BU696" i="2" s="1"/>
  <c r="AY679" i="3" s="1"/>
  <c r="BV696" i="2"/>
  <c r="BW696" i="2" s="1"/>
  <c r="AZ679" i="3" s="1"/>
  <c r="BX696" i="2"/>
  <c r="BY696" i="2" s="1"/>
  <c r="BA679" i="3" s="1"/>
  <c r="BZ696" i="2"/>
  <c r="CA696" i="2" s="1"/>
  <c r="BB679" i="3" s="1"/>
  <c r="BC679" i="3" s="1"/>
  <c r="CB696" i="2"/>
  <c r="CC696" i="2" s="1"/>
  <c r="BE679" i="3" s="1"/>
  <c r="BR697" i="2"/>
  <c r="BS697" i="2" s="1"/>
  <c r="AX681" i="3" s="1"/>
  <c r="BT697" i="2"/>
  <c r="BU697" i="2" s="1"/>
  <c r="AY681" i="3" s="1"/>
  <c r="BV697" i="2"/>
  <c r="BW697" i="2" s="1"/>
  <c r="AZ681" i="3" s="1"/>
  <c r="BX697" i="2"/>
  <c r="BY697" i="2" s="1"/>
  <c r="BA681" i="3" s="1"/>
  <c r="BZ697" i="2"/>
  <c r="CA697" i="2" s="1"/>
  <c r="BB681" i="3" s="1"/>
  <c r="BC681" i="3" s="1"/>
  <c r="CB697" i="2"/>
  <c r="CC697" i="2" s="1"/>
  <c r="BE681" i="3" s="1"/>
  <c r="BR698" i="2"/>
  <c r="BS698" i="2" s="1"/>
  <c r="AX680" i="3" s="1"/>
  <c r="BT698" i="2"/>
  <c r="BU698" i="2" s="1"/>
  <c r="AY680" i="3" s="1"/>
  <c r="BV698" i="2"/>
  <c r="BW698" i="2" s="1"/>
  <c r="AZ680" i="3" s="1"/>
  <c r="BX698" i="2"/>
  <c r="BY698" i="2" s="1"/>
  <c r="BA680" i="3" s="1"/>
  <c r="BZ698" i="2"/>
  <c r="CA698" i="2" s="1"/>
  <c r="BB680" i="3" s="1"/>
  <c r="BC680" i="3" s="1"/>
  <c r="CB698" i="2"/>
  <c r="CC698" i="2" s="1"/>
  <c r="BE680" i="3" s="1"/>
  <c r="BR699" i="2"/>
  <c r="BS699" i="2" s="1"/>
  <c r="BT699" i="2"/>
  <c r="BU699" i="2" s="1"/>
  <c r="AY682" i="3" s="1"/>
  <c r="BV699" i="2"/>
  <c r="BW699" i="2" s="1"/>
  <c r="AZ682" i="3" s="1"/>
  <c r="BX699" i="2"/>
  <c r="BY699" i="2" s="1"/>
  <c r="BA682" i="3" s="1"/>
  <c r="BZ699" i="2"/>
  <c r="CA699" i="2" s="1"/>
  <c r="BB682" i="3" s="1"/>
  <c r="BC682" i="3" s="1"/>
  <c r="CB699" i="2"/>
  <c r="CC699" i="2" s="1"/>
  <c r="BE682" i="3" s="1"/>
  <c r="BR700" i="2"/>
  <c r="BS700" i="2" s="1"/>
  <c r="AX683" i="3" s="1"/>
  <c r="BT700" i="2"/>
  <c r="BU700" i="2" s="1"/>
  <c r="AY683" i="3" s="1"/>
  <c r="BV700" i="2"/>
  <c r="BW700" i="2" s="1"/>
  <c r="AZ683" i="3" s="1"/>
  <c r="BX700" i="2"/>
  <c r="BY700" i="2" s="1"/>
  <c r="BA683" i="3" s="1"/>
  <c r="BZ700" i="2"/>
  <c r="CA700" i="2" s="1"/>
  <c r="BB683" i="3" s="1"/>
  <c r="BC683" i="3" s="1"/>
  <c r="CB700" i="2"/>
  <c r="CC700" i="2" s="1"/>
  <c r="BE683" i="3" s="1"/>
  <c r="BR701" i="2"/>
  <c r="BS701" i="2" s="1"/>
  <c r="AX684" i="3" s="1"/>
  <c r="BT701" i="2"/>
  <c r="BU701" i="2" s="1"/>
  <c r="AY684" i="3" s="1"/>
  <c r="BV701" i="2"/>
  <c r="BW701" i="2" s="1"/>
  <c r="AZ684" i="3" s="1"/>
  <c r="BX701" i="2"/>
  <c r="BY701" i="2" s="1"/>
  <c r="BA684" i="3" s="1"/>
  <c r="BZ701" i="2"/>
  <c r="CA701" i="2" s="1"/>
  <c r="BB684" i="3" s="1"/>
  <c r="BC684" i="3" s="1"/>
  <c r="CB701" i="2"/>
  <c r="CC701" i="2" s="1"/>
  <c r="BE684" i="3" s="1"/>
  <c r="BR702" i="2"/>
  <c r="BS702" i="2" s="1"/>
  <c r="AX686" i="3" s="1"/>
  <c r="BT702" i="2"/>
  <c r="BU702" i="2" s="1"/>
  <c r="AY686" i="3" s="1"/>
  <c r="BV702" i="2"/>
  <c r="BW702" i="2" s="1"/>
  <c r="AZ686" i="3" s="1"/>
  <c r="BX702" i="2"/>
  <c r="BY702" i="2" s="1"/>
  <c r="BA686" i="3" s="1"/>
  <c r="BZ702" i="2"/>
  <c r="CA702" i="2" s="1"/>
  <c r="BB686" i="3" s="1"/>
  <c r="BC686" i="3" s="1"/>
  <c r="CB702" i="2"/>
  <c r="CC702" i="2" s="1"/>
  <c r="BE686" i="3" s="1"/>
  <c r="BR703" i="2"/>
  <c r="BS703" i="2" s="1"/>
  <c r="AX685" i="3" s="1"/>
  <c r="BT703" i="2"/>
  <c r="BU703" i="2" s="1"/>
  <c r="AY685" i="3" s="1"/>
  <c r="BV703" i="2"/>
  <c r="BW703" i="2" s="1"/>
  <c r="AZ685" i="3" s="1"/>
  <c r="BX703" i="2"/>
  <c r="BY703" i="2" s="1"/>
  <c r="BA685" i="3" s="1"/>
  <c r="BZ703" i="2"/>
  <c r="CA703" i="2" s="1"/>
  <c r="BB685" i="3" s="1"/>
  <c r="BC685" i="3" s="1"/>
  <c r="CB703" i="2"/>
  <c r="CC703" i="2" s="1"/>
  <c r="BE685" i="3" s="1"/>
  <c r="BR704" i="2"/>
  <c r="BS704" i="2" s="1"/>
  <c r="BT704" i="2"/>
  <c r="BU704" i="2" s="1"/>
  <c r="BV704" i="2"/>
  <c r="BW704" i="2" s="1"/>
  <c r="BX704" i="2"/>
  <c r="BY704" i="2" s="1"/>
  <c r="BZ704" i="2"/>
  <c r="CA704" i="2" s="1"/>
  <c r="CB704" i="2"/>
  <c r="CC704" i="2" s="1"/>
  <c r="BR705" i="2"/>
  <c r="BS705" i="2" s="1"/>
  <c r="AX687" i="3" s="1"/>
  <c r="BT705" i="2"/>
  <c r="BU705" i="2" s="1"/>
  <c r="AY687" i="3" s="1"/>
  <c r="BV705" i="2"/>
  <c r="BW705" i="2" s="1"/>
  <c r="AZ687" i="3" s="1"/>
  <c r="BX705" i="2"/>
  <c r="BY705" i="2" s="1"/>
  <c r="BA687" i="3" s="1"/>
  <c r="BZ705" i="2"/>
  <c r="CA705" i="2" s="1"/>
  <c r="BB687" i="3" s="1"/>
  <c r="BC687" i="3" s="1"/>
  <c r="CB705" i="2"/>
  <c r="CC705" i="2" s="1"/>
  <c r="BE687" i="3" s="1"/>
  <c r="BR706" i="2"/>
  <c r="BS706" i="2" s="1"/>
  <c r="AX688" i="3" s="1"/>
  <c r="BT706" i="2"/>
  <c r="BU706" i="2" s="1"/>
  <c r="AY688" i="3" s="1"/>
  <c r="BV706" i="2"/>
  <c r="BW706" i="2" s="1"/>
  <c r="AZ688" i="3" s="1"/>
  <c r="BX706" i="2"/>
  <c r="BY706" i="2" s="1"/>
  <c r="BA688" i="3" s="1"/>
  <c r="BZ706" i="2"/>
  <c r="CA706" i="2" s="1"/>
  <c r="BB688" i="3" s="1"/>
  <c r="BC688" i="3" s="1"/>
  <c r="CB706" i="2"/>
  <c r="CC706" i="2" s="1"/>
  <c r="BE688" i="3" s="1"/>
  <c r="BR707" i="2"/>
  <c r="BS707" i="2" s="1"/>
  <c r="AX689" i="3" s="1"/>
  <c r="BT707" i="2"/>
  <c r="BU707" i="2" s="1"/>
  <c r="AY689" i="3" s="1"/>
  <c r="BV707" i="2"/>
  <c r="BW707" i="2" s="1"/>
  <c r="AZ689" i="3" s="1"/>
  <c r="BX707" i="2"/>
  <c r="BY707" i="2" s="1"/>
  <c r="BA689" i="3" s="1"/>
  <c r="BZ707" i="2"/>
  <c r="CA707" i="2" s="1"/>
  <c r="BB689" i="3" s="1"/>
  <c r="BC689" i="3" s="1"/>
  <c r="CB707" i="2"/>
  <c r="CC707" i="2" s="1"/>
  <c r="BE689" i="3" s="1"/>
  <c r="BR708" i="2"/>
  <c r="BS708" i="2" s="1"/>
  <c r="AX690" i="3" s="1"/>
  <c r="BT708" i="2"/>
  <c r="BU708" i="2" s="1"/>
  <c r="AY690" i="3" s="1"/>
  <c r="BV708" i="2"/>
  <c r="BW708" i="2" s="1"/>
  <c r="AZ690" i="3" s="1"/>
  <c r="BX708" i="2"/>
  <c r="BY708" i="2" s="1"/>
  <c r="BA690" i="3" s="1"/>
  <c r="BZ708" i="2"/>
  <c r="CA708" i="2" s="1"/>
  <c r="BB690" i="3" s="1"/>
  <c r="BC690" i="3" s="1"/>
  <c r="CB708" i="2"/>
  <c r="CC708" i="2" s="1"/>
  <c r="BE690" i="3" s="1"/>
  <c r="BR709" i="2"/>
  <c r="BS709" i="2" s="1"/>
  <c r="AX691" i="3" s="1"/>
  <c r="BT709" i="2"/>
  <c r="BU709" i="2" s="1"/>
  <c r="AY691" i="3" s="1"/>
  <c r="BV709" i="2"/>
  <c r="BW709" i="2" s="1"/>
  <c r="AZ691" i="3" s="1"/>
  <c r="BX709" i="2"/>
  <c r="BY709" i="2" s="1"/>
  <c r="BA691" i="3" s="1"/>
  <c r="BZ709" i="2"/>
  <c r="CA709" i="2" s="1"/>
  <c r="BB691" i="3" s="1"/>
  <c r="CB709" i="2"/>
  <c r="CC709" i="2" s="1"/>
  <c r="BE691" i="3" s="1"/>
  <c r="BR710" i="2"/>
  <c r="BS710" i="2" s="1"/>
  <c r="AX692" i="3" s="1"/>
  <c r="BT710" i="2"/>
  <c r="BU710" i="2" s="1"/>
  <c r="AY692" i="3" s="1"/>
  <c r="BV710" i="2"/>
  <c r="BW710" i="2" s="1"/>
  <c r="AZ692" i="3" s="1"/>
  <c r="BX710" i="2"/>
  <c r="BY710" i="2" s="1"/>
  <c r="BA692" i="3" s="1"/>
  <c r="BZ710" i="2"/>
  <c r="CA710" i="2" s="1"/>
  <c r="BB692" i="3" s="1"/>
  <c r="BC692" i="3" s="1"/>
  <c r="CB710" i="2"/>
  <c r="CC710" i="2" s="1"/>
  <c r="BE692" i="3" s="1"/>
  <c r="BR711" i="2"/>
  <c r="BS711" i="2" s="1"/>
  <c r="AX693" i="3" s="1"/>
  <c r="BT711" i="2"/>
  <c r="BU711" i="2" s="1"/>
  <c r="AY693" i="3" s="1"/>
  <c r="BV711" i="2"/>
  <c r="BW711" i="2" s="1"/>
  <c r="AZ693" i="3" s="1"/>
  <c r="BX711" i="2"/>
  <c r="BY711" i="2" s="1"/>
  <c r="BA693" i="3" s="1"/>
  <c r="BZ711" i="2"/>
  <c r="CA711" i="2" s="1"/>
  <c r="BB693" i="3" s="1"/>
  <c r="BC693" i="3" s="1"/>
  <c r="CB711" i="2"/>
  <c r="CC711" i="2" s="1"/>
  <c r="BE693" i="3" s="1"/>
  <c r="BR712" i="2"/>
  <c r="BS712" i="2" s="1"/>
  <c r="AX694" i="3" s="1"/>
  <c r="BT712" i="2"/>
  <c r="BU712" i="2" s="1"/>
  <c r="AY694" i="3" s="1"/>
  <c r="BV712" i="2"/>
  <c r="BW712" i="2" s="1"/>
  <c r="AZ694" i="3" s="1"/>
  <c r="BX712" i="2"/>
  <c r="BY712" i="2" s="1"/>
  <c r="BA694" i="3" s="1"/>
  <c r="BZ712" i="2"/>
  <c r="CA712" i="2" s="1"/>
  <c r="BB694" i="3" s="1"/>
  <c r="BC694" i="3" s="1"/>
  <c r="CB712" i="2"/>
  <c r="CC712" i="2" s="1"/>
  <c r="BE694" i="3" s="1"/>
  <c r="BR713" i="2"/>
  <c r="BS713" i="2" s="1"/>
  <c r="AX695" i="3" s="1"/>
  <c r="BT713" i="2"/>
  <c r="BU713" i="2" s="1"/>
  <c r="AY695" i="3" s="1"/>
  <c r="BV713" i="2"/>
  <c r="BW713" i="2" s="1"/>
  <c r="AZ695" i="3" s="1"/>
  <c r="BX713" i="2"/>
  <c r="BY713" i="2" s="1"/>
  <c r="BA695" i="3" s="1"/>
  <c r="BZ713" i="2"/>
  <c r="CA713" i="2" s="1"/>
  <c r="BB695" i="3" s="1"/>
  <c r="BC695" i="3" s="1"/>
  <c r="CB713" i="2"/>
  <c r="CC713" i="2" s="1"/>
  <c r="BE695" i="3" s="1"/>
  <c r="BR714" i="2"/>
  <c r="BS714" i="2" s="1"/>
  <c r="BT714" i="2"/>
  <c r="BU714" i="2" s="1"/>
  <c r="AY696" i="3" s="1"/>
  <c r="BV714" i="2"/>
  <c r="BW714" i="2" s="1"/>
  <c r="AZ696" i="3" s="1"/>
  <c r="BX714" i="2"/>
  <c r="BY714" i="2" s="1"/>
  <c r="BA696" i="3" s="1"/>
  <c r="BZ714" i="2"/>
  <c r="CA714" i="2" s="1"/>
  <c r="BB696" i="3" s="1"/>
  <c r="BC696" i="3" s="1"/>
  <c r="CB714" i="2"/>
  <c r="CC714" i="2" s="1"/>
  <c r="BE696" i="3" s="1"/>
  <c r="BR715" i="2"/>
  <c r="BS715" i="2" s="1"/>
  <c r="AX697" i="3" s="1"/>
  <c r="BT715" i="2"/>
  <c r="BU715" i="2" s="1"/>
  <c r="AY697" i="3" s="1"/>
  <c r="BV715" i="2"/>
  <c r="BW715" i="2" s="1"/>
  <c r="AZ697" i="3" s="1"/>
  <c r="BX715" i="2"/>
  <c r="BY715" i="2" s="1"/>
  <c r="BA697" i="3" s="1"/>
  <c r="BZ715" i="2"/>
  <c r="CA715" i="2" s="1"/>
  <c r="BB697" i="3" s="1"/>
  <c r="BC697" i="3" s="1"/>
  <c r="CB715" i="2"/>
  <c r="CC715" i="2" s="1"/>
  <c r="BE697" i="3" s="1"/>
  <c r="BR716" i="2"/>
  <c r="BS716" i="2" s="1"/>
  <c r="BT716" i="2"/>
  <c r="BU716" i="2" s="1"/>
  <c r="AY698" i="3" s="1"/>
  <c r="BV716" i="2"/>
  <c r="BW716" i="2" s="1"/>
  <c r="AZ698" i="3" s="1"/>
  <c r="BX716" i="2"/>
  <c r="BY716" i="2" s="1"/>
  <c r="BA698" i="3" s="1"/>
  <c r="BZ716" i="2"/>
  <c r="CA716" i="2" s="1"/>
  <c r="BB698" i="3" s="1"/>
  <c r="BC698" i="3" s="1"/>
  <c r="CB716" i="2"/>
  <c r="CC716" i="2" s="1"/>
  <c r="BE698" i="3" s="1"/>
  <c r="BR717" i="2"/>
  <c r="BS717" i="2" s="1"/>
  <c r="AX699" i="3" s="1"/>
  <c r="BT717" i="2"/>
  <c r="BU717" i="2" s="1"/>
  <c r="AY699" i="3" s="1"/>
  <c r="BV717" i="2"/>
  <c r="BW717" i="2" s="1"/>
  <c r="AZ699" i="3" s="1"/>
  <c r="BX717" i="2"/>
  <c r="BY717" i="2" s="1"/>
  <c r="BA699" i="3" s="1"/>
  <c r="BZ717" i="2"/>
  <c r="CA717" i="2" s="1"/>
  <c r="BB699" i="3" s="1"/>
  <c r="BC699" i="3" s="1"/>
  <c r="CB717" i="2"/>
  <c r="CC717" i="2" s="1"/>
  <c r="BE699" i="3" s="1"/>
  <c r="BR718" i="2"/>
  <c r="BS718" i="2" s="1"/>
  <c r="AX700" i="3" s="1"/>
  <c r="BT718" i="2"/>
  <c r="BU718" i="2" s="1"/>
  <c r="AY700" i="3" s="1"/>
  <c r="BV718" i="2"/>
  <c r="BW718" i="2" s="1"/>
  <c r="AZ700" i="3" s="1"/>
  <c r="BX718" i="2"/>
  <c r="BY718" i="2" s="1"/>
  <c r="BA700" i="3" s="1"/>
  <c r="BZ718" i="2"/>
  <c r="CA718" i="2" s="1"/>
  <c r="CB718" i="2"/>
  <c r="CC718" i="2" s="1"/>
  <c r="BE700" i="3" s="1"/>
  <c r="BR719" i="2"/>
  <c r="BS719" i="2" s="1"/>
  <c r="BT719" i="2"/>
  <c r="BU719" i="2" s="1"/>
  <c r="BV719" i="2"/>
  <c r="BW719" i="2" s="1"/>
  <c r="BX719" i="2"/>
  <c r="BY719" i="2" s="1"/>
  <c r="BZ719" i="2"/>
  <c r="CA719" i="2" s="1"/>
  <c r="CB719" i="2"/>
  <c r="CC719" i="2" s="1"/>
  <c r="BR720" i="2"/>
  <c r="BS720" i="2" s="1"/>
  <c r="AX701" i="3" s="1"/>
  <c r="BT720" i="2"/>
  <c r="BU720" i="2" s="1"/>
  <c r="AY701" i="3" s="1"/>
  <c r="BV720" i="2"/>
  <c r="BW720" i="2" s="1"/>
  <c r="AZ701" i="3" s="1"/>
  <c r="BX720" i="2"/>
  <c r="BY720" i="2" s="1"/>
  <c r="BA701" i="3" s="1"/>
  <c r="BZ720" i="2"/>
  <c r="CA720" i="2" s="1"/>
  <c r="BB701" i="3" s="1"/>
  <c r="BC701" i="3" s="1"/>
  <c r="CB720" i="2"/>
  <c r="CC720" i="2" s="1"/>
  <c r="BE701" i="3" s="1"/>
  <c r="BR721" i="2"/>
  <c r="BS721" i="2" s="1"/>
  <c r="AX702" i="3" s="1"/>
  <c r="BT721" i="2"/>
  <c r="BU721" i="2" s="1"/>
  <c r="AY702" i="3" s="1"/>
  <c r="BV721" i="2"/>
  <c r="BW721" i="2" s="1"/>
  <c r="AZ702" i="3" s="1"/>
  <c r="BX721" i="2"/>
  <c r="BY721" i="2" s="1"/>
  <c r="BA702" i="3" s="1"/>
  <c r="BZ721" i="2"/>
  <c r="CA721" i="2" s="1"/>
  <c r="BB702" i="3" s="1"/>
  <c r="BC702" i="3" s="1"/>
  <c r="CB721" i="2"/>
  <c r="CC721" i="2" s="1"/>
  <c r="BE702" i="3" s="1"/>
  <c r="BR722" i="2"/>
  <c r="BS722" i="2" s="1"/>
  <c r="AX703" i="3" s="1"/>
  <c r="BT722" i="2"/>
  <c r="BU722" i="2" s="1"/>
  <c r="AY703" i="3" s="1"/>
  <c r="BV722" i="2"/>
  <c r="BW722" i="2" s="1"/>
  <c r="AZ703" i="3" s="1"/>
  <c r="BX722" i="2"/>
  <c r="BY722" i="2" s="1"/>
  <c r="BA703" i="3" s="1"/>
  <c r="BZ722" i="2"/>
  <c r="CA722" i="2" s="1"/>
  <c r="BB703" i="3" s="1"/>
  <c r="BC703" i="3" s="1"/>
  <c r="CB722" i="2"/>
  <c r="CC722" i="2" s="1"/>
  <c r="BE703" i="3" s="1"/>
  <c r="BR723" i="2"/>
  <c r="BS723" i="2" s="1"/>
  <c r="AX704" i="3" s="1"/>
  <c r="BT723" i="2"/>
  <c r="BU723" i="2" s="1"/>
  <c r="AY704" i="3" s="1"/>
  <c r="BV723" i="2"/>
  <c r="BW723" i="2" s="1"/>
  <c r="AZ704" i="3" s="1"/>
  <c r="BX723" i="2"/>
  <c r="BY723" i="2" s="1"/>
  <c r="BA704" i="3" s="1"/>
  <c r="BZ723" i="2"/>
  <c r="CA723" i="2" s="1"/>
  <c r="BB704" i="3" s="1"/>
  <c r="BC704" i="3" s="1"/>
  <c r="CB723" i="2"/>
  <c r="CC723" i="2" s="1"/>
  <c r="BE704" i="3" s="1"/>
  <c r="BR724" i="2"/>
  <c r="BS724" i="2" s="1"/>
  <c r="AX705" i="3" s="1"/>
  <c r="BT724" i="2"/>
  <c r="BU724" i="2" s="1"/>
  <c r="AY705" i="3" s="1"/>
  <c r="BV724" i="2"/>
  <c r="BW724" i="2" s="1"/>
  <c r="AZ705" i="3" s="1"/>
  <c r="BX724" i="2"/>
  <c r="BY724" i="2" s="1"/>
  <c r="BA705" i="3" s="1"/>
  <c r="BZ724" i="2"/>
  <c r="CA724" i="2" s="1"/>
  <c r="BB705" i="3" s="1"/>
  <c r="CB724" i="2"/>
  <c r="CC724" i="2" s="1"/>
  <c r="BE705" i="3" s="1"/>
  <c r="BR725" i="2"/>
  <c r="BS725" i="2" s="1"/>
  <c r="AX706" i="3" s="1"/>
  <c r="BT725" i="2"/>
  <c r="BU725" i="2" s="1"/>
  <c r="AY706" i="3" s="1"/>
  <c r="BV725" i="2"/>
  <c r="BW725" i="2" s="1"/>
  <c r="AZ706" i="3" s="1"/>
  <c r="BX725" i="2"/>
  <c r="BY725" i="2" s="1"/>
  <c r="BA706" i="3" s="1"/>
  <c r="BZ725" i="2"/>
  <c r="CA725" i="2" s="1"/>
  <c r="BB706" i="3" s="1"/>
  <c r="BC706" i="3" s="1"/>
  <c r="CB725" i="2"/>
  <c r="CC725" i="2" s="1"/>
  <c r="BE706" i="3" s="1"/>
  <c r="BR726" i="2"/>
  <c r="BS726" i="2" s="1"/>
  <c r="AX707" i="3" s="1"/>
  <c r="BT726" i="2"/>
  <c r="BU726" i="2" s="1"/>
  <c r="AY707" i="3" s="1"/>
  <c r="BV726" i="2"/>
  <c r="BW726" i="2" s="1"/>
  <c r="AZ707" i="3" s="1"/>
  <c r="BX726" i="2"/>
  <c r="BY726" i="2" s="1"/>
  <c r="BA707" i="3" s="1"/>
  <c r="BZ726" i="2"/>
  <c r="CA726" i="2" s="1"/>
  <c r="BB707" i="3" s="1"/>
  <c r="BC707" i="3" s="1"/>
  <c r="CB726" i="2"/>
  <c r="CC726" i="2" s="1"/>
  <c r="BE707" i="3" s="1"/>
  <c r="BR727" i="2"/>
  <c r="BS727" i="2" s="1"/>
  <c r="AX708" i="3" s="1"/>
  <c r="BT727" i="2"/>
  <c r="BU727" i="2" s="1"/>
  <c r="AY708" i="3" s="1"/>
  <c r="BV727" i="2"/>
  <c r="BW727" i="2" s="1"/>
  <c r="AZ708" i="3" s="1"/>
  <c r="BX727" i="2"/>
  <c r="BY727" i="2" s="1"/>
  <c r="BA708" i="3" s="1"/>
  <c r="BZ727" i="2"/>
  <c r="CA727" i="2" s="1"/>
  <c r="BB708" i="3" s="1"/>
  <c r="BC708" i="3" s="1"/>
  <c r="CB727" i="2"/>
  <c r="CC727" i="2" s="1"/>
  <c r="BE708" i="3" s="1"/>
  <c r="BR728" i="2"/>
  <c r="BS728" i="2" s="1"/>
  <c r="AX709" i="3" s="1"/>
  <c r="BT728" i="2"/>
  <c r="BU728" i="2" s="1"/>
  <c r="AY709" i="3" s="1"/>
  <c r="BV728" i="2"/>
  <c r="BW728" i="2" s="1"/>
  <c r="AZ709" i="3" s="1"/>
  <c r="BX728" i="2"/>
  <c r="BY728" i="2" s="1"/>
  <c r="BA709" i="3" s="1"/>
  <c r="BZ728" i="2"/>
  <c r="CA728" i="2" s="1"/>
  <c r="BB709" i="3" s="1"/>
  <c r="BC709" i="3" s="1"/>
  <c r="CB728" i="2"/>
  <c r="CC728" i="2" s="1"/>
  <c r="BE709" i="3" s="1"/>
  <c r="BR729" i="2"/>
  <c r="BS729" i="2" s="1"/>
  <c r="BT729" i="2"/>
  <c r="BU729" i="2" s="1"/>
  <c r="AY710" i="3" s="1"/>
  <c r="BV729" i="2"/>
  <c r="BW729" i="2" s="1"/>
  <c r="AZ710" i="3" s="1"/>
  <c r="BX729" i="2"/>
  <c r="BY729" i="2" s="1"/>
  <c r="BA710" i="3" s="1"/>
  <c r="BZ729" i="2"/>
  <c r="CA729" i="2" s="1"/>
  <c r="BB710" i="3" s="1"/>
  <c r="BC710" i="3" s="1"/>
  <c r="CB729" i="2"/>
  <c r="CC729" i="2" s="1"/>
  <c r="BE710" i="3" s="1"/>
  <c r="BR730" i="2"/>
  <c r="BS730" i="2" s="1"/>
  <c r="AX711" i="3" s="1"/>
  <c r="BT730" i="2"/>
  <c r="BU730" i="2" s="1"/>
  <c r="AY711" i="3" s="1"/>
  <c r="BV730" i="2"/>
  <c r="BW730" i="2" s="1"/>
  <c r="AZ711" i="3" s="1"/>
  <c r="BX730" i="2"/>
  <c r="BY730" i="2" s="1"/>
  <c r="BA711" i="3" s="1"/>
  <c r="BZ730" i="2"/>
  <c r="CA730" i="2" s="1"/>
  <c r="BB711" i="3" s="1"/>
  <c r="BC711" i="3" s="1"/>
  <c r="CB730" i="2"/>
  <c r="CC730" i="2" s="1"/>
  <c r="BE711" i="3" s="1"/>
  <c r="BR731" i="2"/>
  <c r="BS731" i="2" s="1"/>
  <c r="AX712" i="3" s="1"/>
  <c r="BT731" i="2"/>
  <c r="BU731" i="2" s="1"/>
  <c r="AY712" i="3" s="1"/>
  <c r="BV731" i="2"/>
  <c r="BW731" i="2" s="1"/>
  <c r="AZ712" i="3" s="1"/>
  <c r="BX731" i="2"/>
  <c r="BY731" i="2" s="1"/>
  <c r="BA712" i="3" s="1"/>
  <c r="BZ731" i="2"/>
  <c r="CA731" i="2" s="1"/>
  <c r="BB712" i="3" s="1"/>
  <c r="BC712" i="3" s="1"/>
  <c r="CB731" i="2"/>
  <c r="CC731" i="2" s="1"/>
  <c r="BE712" i="3" s="1"/>
  <c r="BR732" i="2"/>
  <c r="BS732" i="2" s="1"/>
  <c r="AX713" i="3" s="1"/>
  <c r="BT732" i="2"/>
  <c r="BU732" i="2" s="1"/>
  <c r="AY713" i="3" s="1"/>
  <c r="BV732" i="2"/>
  <c r="BW732" i="2" s="1"/>
  <c r="AZ713" i="3" s="1"/>
  <c r="BX732" i="2"/>
  <c r="BY732" i="2" s="1"/>
  <c r="BA713" i="3" s="1"/>
  <c r="BZ732" i="2"/>
  <c r="CA732" i="2" s="1"/>
  <c r="BB713" i="3" s="1"/>
  <c r="BC713" i="3" s="1"/>
  <c r="CB732" i="2"/>
  <c r="CC732" i="2" s="1"/>
  <c r="BE713" i="3" s="1"/>
  <c r="BR733" i="2"/>
  <c r="BS733" i="2" s="1"/>
  <c r="AX714" i="3" s="1"/>
  <c r="BT733" i="2"/>
  <c r="BU733" i="2" s="1"/>
  <c r="AY714" i="3" s="1"/>
  <c r="BV733" i="2"/>
  <c r="BW733" i="2" s="1"/>
  <c r="AZ714" i="3" s="1"/>
  <c r="BX733" i="2"/>
  <c r="BY733" i="2" s="1"/>
  <c r="BA714" i="3" s="1"/>
  <c r="BZ733" i="2"/>
  <c r="CA733" i="2" s="1"/>
  <c r="BB714" i="3" s="1"/>
  <c r="BC714" i="3" s="1"/>
  <c r="CB733" i="2"/>
  <c r="CC733" i="2" s="1"/>
  <c r="BE714" i="3" s="1"/>
  <c r="BR734" i="2"/>
  <c r="BS734" i="2" s="1"/>
  <c r="AX715" i="3" s="1"/>
  <c r="BT734" i="2"/>
  <c r="BU734" i="2" s="1"/>
  <c r="AY715" i="3" s="1"/>
  <c r="BV734" i="2"/>
  <c r="BW734" i="2" s="1"/>
  <c r="AZ715" i="3" s="1"/>
  <c r="BX734" i="2"/>
  <c r="BY734" i="2" s="1"/>
  <c r="BA715" i="3" s="1"/>
  <c r="BZ734" i="2"/>
  <c r="CA734" i="2" s="1"/>
  <c r="BB715" i="3" s="1"/>
  <c r="BC715" i="3" s="1"/>
  <c r="CB734" i="2"/>
  <c r="CC734" i="2" s="1"/>
  <c r="BE715" i="3" s="1"/>
  <c r="BR735" i="2"/>
  <c r="BS735" i="2" s="1"/>
  <c r="AX716" i="3" s="1"/>
  <c r="BT735" i="2"/>
  <c r="BU735" i="2" s="1"/>
  <c r="AY716" i="3" s="1"/>
  <c r="BV735" i="2"/>
  <c r="BW735" i="2" s="1"/>
  <c r="AZ716" i="3" s="1"/>
  <c r="BX735" i="2"/>
  <c r="BY735" i="2" s="1"/>
  <c r="BA716" i="3" s="1"/>
  <c r="BZ735" i="2"/>
  <c r="CA735" i="2" s="1"/>
  <c r="BB716" i="3" s="1"/>
  <c r="BC716" i="3" s="1"/>
  <c r="CB735" i="2"/>
  <c r="CC735" i="2" s="1"/>
  <c r="BE716" i="3" s="1"/>
  <c r="BR736" i="2"/>
  <c r="BS736" i="2" s="1"/>
  <c r="BT736" i="2"/>
  <c r="BU736" i="2" s="1"/>
  <c r="BV736" i="2"/>
  <c r="BW736" i="2" s="1"/>
  <c r="BX736" i="2"/>
  <c r="BY736" i="2" s="1"/>
  <c r="BZ736" i="2"/>
  <c r="CA736" i="2" s="1"/>
  <c r="CB736" i="2"/>
  <c r="CC736" i="2" s="1"/>
  <c r="BR737" i="2"/>
  <c r="BS737" i="2" s="1"/>
  <c r="AX717" i="3" s="1"/>
  <c r="BT737" i="2"/>
  <c r="BU737" i="2" s="1"/>
  <c r="AY717" i="3" s="1"/>
  <c r="BV737" i="2"/>
  <c r="BW737" i="2" s="1"/>
  <c r="AZ717" i="3" s="1"/>
  <c r="BX737" i="2"/>
  <c r="BY737" i="2" s="1"/>
  <c r="BA717" i="3" s="1"/>
  <c r="BZ737" i="2"/>
  <c r="CA737" i="2" s="1"/>
  <c r="BB717" i="3" s="1"/>
  <c r="BC717" i="3" s="1"/>
  <c r="CB737" i="2"/>
  <c r="CC737" i="2" s="1"/>
  <c r="BE717" i="3" s="1"/>
  <c r="BR738" i="2"/>
  <c r="BS738" i="2" s="1"/>
  <c r="AX718" i="3" s="1"/>
  <c r="BT738" i="2"/>
  <c r="BU738" i="2" s="1"/>
  <c r="AY718" i="3" s="1"/>
  <c r="BV738" i="2"/>
  <c r="BW738" i="2" s="1"/>
  <c r="AZ718" i="3" s="1"/>
  <c r="BX738" i="2"/>
  <c r="BY738" i="2" s="1"/>
  <c r="BA718" i="3" s="1"/>
  <c r="BZ738" i="2"/>
  <c r="CA738" i="2" s="1"/>
  <c r="BB718" i="3" s="1"/>
  <c r="BC718" i="3" s="1"/>
  <c r="CB738" i="2"/>
  <c r="CC738" i="2" s="1"/>
  <c r="BE718" i="3" s="1"/>
  <c r="BR739" i="2"/>
  <c r="BS739" i="2" s="1"/>
  <c r="AX719" i="3" s="1"/>
  <c r="BT739" i="2"/>
  <c r="BU739" i="2" s="1"/>
  <c r="AY719" i="3" s="1"/>
  <c r="BV739" i="2"/>
  <c r="BW739" i="2" s="1"/>
  <c r="AZ719" i="3" s="1"/>
  <c r="BX739" i="2"/>
  <c r="BY739" i="2" s="1"/>
  <c r="BA719" i="3" s="1"/>
  <c r="BZ739" i="2"/>
  <c r="CA739" i="2" s="1"/>
  <c r="BB719" i="3" s="1"/>
  <c r="BC719" i="3" s="1"/>
  <c r="CB739" i="2"/>
  <c r="CC739" i="2" s="1"/>
  <c r="BE719" i="3" s="1"/>
  <c r="BR740" i="2"/>
  <c r="BS740" i="2" s="1"/>
  <c r="BT740" i="2"/>
  <c r="BU740" i="2" s="1"/>
  <c r="BV740" i="2"/>
  <c r="BW740" i="2" s="1"/>
  <c r="BX740" i="2"/>
  <c r="BY740" i="2" s="1"/>
  <c r="BZ740" i="2"/>
  <c r="CA740" i="2" s="1"/>
  <c r="CB740" i="2"/>
  <c r="CC740" i="2" s="1"/>
  <c r="BR741" i="2"/>
  <c r="BS741" i="2" s="1"/>
  <c r="AX720" i="3" s="1"/>
  <c r="BT741" i="2"/>
  <c r="BU741" i="2" s="1"/>
  <c r="AY720" i="3" s="1"/>
  <c r="BV741" i="2"/>
  <c r="BW741" i="2" s="1"/>
  <c r="AZ720" i="3" s="1"/>
  <c r="BX741" i="2"/>
  <c r="BY741" i="2" s="1"/>
  <c r="BA720" i="3" s="1"/>
  <c r="BZ741" i="2"/>
  <c r="CA741" i="2" s="1"/>
  <c r="BB720" i="3" s="1"/>
  <c r="BC720" i="3" s="1"/>
  <c r="CB741" i="2"/>
  <c r="CC741" i="2" s="1"/>
  <c r="BE720" i="3" s="1"/>
  <c r="BR742" i="2"/>
  <c r="BS742" i="2" s="1"/>
  <c r="AX721" i="3" s="1"/>
  <c r="BT742" i="2"/>
  <c r="BU742" i="2" s="1"/>
  <c r="AY721" i="3" s="1"/>
  <c r="BV742" i="2"/>
  <c r="BW742" i="2" s="1"/>
  <c r="AZ721" i="3" s="1"/>
  <c r="BX742" i="2"/>
  <c r="BY742" i="2" s="1"/>
  <c r="BA721" i="3" s="1"/>
  <c r="BZ742" i="2"/>
  <c r="CA742" i="2" s="1"/>
  <c r="BB721" i="3" s="1"/>
  <c r="BC721" i="3" s="1"/>
  <c r="CB742" i="2"/>
  <c r="CC742" i="2" s="1"/>
  <c r="BE721" i="3" s="1"/>
  <c r="BR743" i="2"/>
  <c r="BS743" i="2" s="1"/>
  <c r="AX722" i="3" s="1"/>
  <c r="BT743" i="2"/>
  <c r="BU743" i="2" s="1"/>
  <c r="AY722" i="3" s="1"/>
  <c r="BV743" i="2"/>
  <c r="BW743" i="2" s="1"/>
  <c r="AZ722" i="3" s="1"/>
  <c r="BX743" i="2"/>
  <c r="BY743" i="2" s="1"/>
  <c r="BA722" i="3" s="1"/>
  <c r="BZ743" i="2"/>
  <c r="CA743" i="2" s="1"/>
  <c r="BB722" i="3" s="1"/>
  <c r="CB743" i="2"/>
  <c r="CC743" i="2" s="1"/>
  <c r="BE722" i="3" s="1"/>
  <c r="BR744" i="2"/>
  <c r="BS744" i="2" s="1"/>
  <c r="AX723" i="3" s="1"/>
  <c r="BT744" i="2"/>
  <c r="BU744" i="2" s="1"/>
  <c r="AY723" i="3" s="1"/>
  <c r="BV744" i="2"/>
  <c r="BW744" i="2" s="1"/>
  <c r="AZ723" i="3" s="1"/>
  <c r="BX744" i="2"/>
  <c r="BY744" i="2" s="1"/>
  <c r="BA723" i="3" s="1"/>
  <c r="BZ744" i="2"/>
  <c r="CA744" i="2" s="1"/>
  <c r="BB723" i="3" s="1"/>
  <c r="BC723" i="3" s="1"/>
  <c r="CB744" i="2"/>
  <c r="CC744" i="2" s="1"/>
  <c r="BE723" i="3" s="1"/>
  <c r="BR745" i="2"/>
  <c r="BS745" i="2" s="1"/>
  <c r="AX724" i="3" s="1"/>
  <c r="BT745" i="2"/>
  <c r="BU745" i="2" s="1"/>
  <c r="AY724" i="3" s="1"/>
  <c r="BV745" i="2"/>
  <c r="BW745" i="2" s="1"/>
  <c r="AZ724" i="3" s="1"/>
  <c r="BX745" i="2"/>
  <c r="BY745" i="2" s="1"/>
  <c r="BA724" i="3" s="1"/>
  <c r="BZ745" i="2"/>
  <c r="CA745" i="2" s="1"/>
  <c r="BB724" i="3" s="1"/>
  <c r="BC724" i="3" s="1"/>
  <c r="CB745" i="2"/>
  <c r="CC745" i="2" s="1"/>
  <c r="BE724" i="3" s="1"/>
  <c r="BR746" i="2"/>
  <c r="BS746" i="2" s="1"/>
  <c r="AX725" i="3" s="1"/>
  <c r="BT746" i="2"/>
  <c r="BU746" i="2" s="1"/>
  <c r="AY725" i="3" s="1"/>
  <c r="BV746" i="2"/>
  <c r="BW746" i="2" s="1"/>
  <c r="AZ725" i="3" s="1"/>
  <c r="BX746" i="2"/>
  <c r="BY746" i="2" s="1"/>
  <c r="BA725" i="3" s="1"/>
  <c r="BZ746" i="2"/>
  <c r="CA746" i="2" s="1"/>
  <c r="BB725" i="3" s="1"/>
  <c r="BC725" i="3" s="1"/>
  <c r="CB746" i="2"/>
  <c r="CC746" i="2" s="1"/>
  <c r="BE725" i="3" s="1"/>
  <c r="BR747" i="2"/>
  <c r="BS747" i="2" s="1"/>
  <c r="AX726" i="3" s="1"/>
  <c r="BT747" i="2"/>
  <c r="BU747" i="2" s="1"/>
  <c r="AY726" i="3" s="1"/>
  <c r="BV747" i="2"/>
  <c r="BW747" i="2" s="1"/>
  <c r="AZ726" i="3" s="1"/>
  <c r="BX747" i="2"/>
  <c r="BY747" i="2" s="1"/>
  <c r="BA726" i="3" s="1"/>
  <c r="BZ747" i="2"/>
  <c r="CA747" i="2" s="1"/>
  <c r="BB726" i="3" s="1"/>
  <c r="BC726" i="3" s="1"/>
  <c r="CB747" i="2"/>
  <c r="CC747" i="2" s="1"/>
  <c r="BE726" i="3" s="1"/>
  <c r="BR748" i="2"/>
  <c r="BS748" i="2" s="1"/>
  <c r="AX727" i="3" s="1"/>
  <c r="BT748" i="2"/>
  <c r="BU748" i="2" s="1"/>
  <c r="AY727" i="3" s="1"/>
  <c r="BV748" i="2"/>
  <c r="BW748" i="2" s="1"/>
  <c r="AZ727" i="3" s="1"/>
  <c r="BX748" i="2"/>
  <c r="BY748" i="2" s="1"/>
  <c r="BA727" i="3" s="1"/>
  <c r="BZ748" i="2"/>
  <c r="CA748" i="2" s="1"/>
  <c r="BB727" i="3" s="1"/>
  <c r="BC727" i="3" s="1"/>
  <c r="CB748" i="2"/>
  <c r="CC748" i="2" s="1"/>
  <c r="BE727" i="3" s="1"/>
  <c r="BR749" i="2"/>
  <c r="BS749" i="2" s="1"/>
  <c r="AX728" i="3" s="1"/>
  <c r="BT749" i="2"/>
  <c r="BU749" i="2" s="1"/>
  <c r="AY728" i="3" s="1"/>
  <c r="BV749" i="2"/>
  <c r="BW749" i="2" s="1"/>
  <c r="AZ728" i="3" s="1"/>
  <c r="BX749" i="2"/>
  <c r="BY749" i="2" s="1"/>
  <c r="BA728" i="3" s="1"/>
  <c r="BZ749" i="2"/>
  <c r="CA749" i="2" s="1"/>
  <c r="BB728" i="3" s="1"/>
  <c r="BC728" i="3" s="1"/>
  <c r="CB749" i="2"/>
  <c r="CC749" i="2" s="1"/>
  <c r="BR750" i="2"/>
  <c r="BS750" i="2" s="1"/>
  <c r="AX729" i="3" s="1"/>
  <c r="BT750" i="2"/>
  <c r="BU750" i="2" s="1"/>
  <c r="AY729" i="3" s="1"/>
  <c r="BV750" i="2"/>
  <c r="BW750" i="2" s="1"/>
  <c r="AZ729" i="3" s="1"/>
  <c r="BX750" i="2"/>
  <c r="BY750" i="2" s="1"/>
  <c r="BA729" i="3" s="1"/>
  <c r="BZ750" i="2"/>
  <c r="CA750" i="2" s="1"/>
  <c r="BB729" i="3" s="1"/>
  <c r="BC729" i="3" s="1"/>
  <c r="CB750" i="2"/>
  <c r="CC750" i="2" s="1"/>
  <c r="BE729" i="3" s="1"/>
  <c r="BR751" i="2"/>
  <c r="BS751" i="2" s="1"/>
  <c r="AX730" i="3" s="1"/>
  <c r="BT751" i="2"/>
  <c r="BU751" i="2" s="1"/>
  <c r="AY730" i="3" s="1"/>
  <c r="BV751" i="2"/>
  <c r="BW751" i="2" s="1"/>
  <c r="AZ730" i="3" s="1"/>
  <c r="BX751" i="2"/>
  <c r="BY751" i="2" s="1"/>
  <c r="BA730" i="3" s="1"/>
  <c r="BZ751" i="2"/>
  <c r="CA751" i="2" s="1"/>
  <c r="BB730" i="3" s="1"/>
  <c r="BC730" i="3" s="1"/>
  <c r="CB751" i="2"/>
  <c r="CC751" i="2" s="1"/>
  <c r="BE730" i="3" s="1"/>
  <c r="BR752" i="2"/>
  <c r="BS752" i="2" s="1"/>
  <c r="AX731" i="3" s="1"/>
  <c r="BT752" i="2"/>
  <c r="BU752" i="2" s="1"/>
  <c r="AY731" i="3" s="1"/>
  <c r="BV752" i="2"/>
  <c r="BW752" i="2" s="1"/>
  <c r="AZ731" i="3" s="1"/>
  <c r="BX752" i="2"/>
  <c r="BY752" i="2" s="1"/>
  <c r="BA731" i="3" s="1"/>
  <c r="BZ752" i="2"/>
  <c r="CA752" i="2" s="1"/>
  <c r="BB731" i="3" s="1"/>
  <c r="BC731" i="3" s="1"/>
  <c r="CB752" i="2"/>
  <c r="CC752" i="2" s="1"/>
  <c r="BE731" i="3" s="1"/>
  <c r="BR753" i="2"/>
  <c r="BS753" i="2" s="1"/>
  <c r="AX732" i="3" s="1"/>
  <c r="BT753" i="2"/>
  <c r="BU753" i="2" s="1"/>
  <c r="AY732" i="3" s="1"/>
  <c r="BV753" i="2"/>
  <c r="BW753" i="2" s="1"/>
  <c r="AZ732" i="3" s="1"/>
  <c r="BX753" i="2"/>
  <c r="BY753" i="2" s="1"/>
  <c r="BA732" i="3" s="1"/>
  <c r="BZ753" i="2"/>
  <c r="CA753" i="2" s="1"/>
  <c r="BB732" i="3" s="1"/>
  <c r="BC732" i="3" s="1"/>
  <c r="CB753" i="2"/>
  <c r="CC753" i="2" s="1"/>
  <c r="BE732" i="3" s="1"/>
  <c r="BR754" i="2"/>
  <c r="BS754" i="2" s="1"/>
  <c r="AX733" i="3" s="1"/>
  <c r="BT754" i="2"/>
  <c r="BU754" i="2" s="1"/>
  <c r="AY733" i="3" s="1"/>
  <c r="BV754" i="2"/>
  <c r="BW754" i="2" s="1"/>
  <c r="AZ733" i="3" s="1"/>
  <c r="BX754" i="2"/>
  <c r="BY754" i="2" s="1"/>
  <c r="BA733" i="3" s="1"/>
  <c r="BZ754" i="2"/>
  <c r="CA754" i="2" s="1"/>
  <c r="BB733" i="3" s="1"/>
  <c r="BC733" i="3" s="1"/>
  <c r="CB754" i="2"/>
  <c r="CC754" i="2" s="1"/>
  <c r="BE733" i="3" s="1"/>
  <c r="BR755" i="2"/>
  <c r="BS755" i="2" s="1"/>
  <c r="AX734" i="3" s="1"/>
  <c r="BT755" i="2"/>
  <c r="BU755" i="2" s="1"/>
  <c r="AY734" i="3" s="1"/>
  <c r="BV755" i="2"/>
  <c r="BW755" i="2" s="1"/>
  <c r="AZ734" i="3" s="1"/>
  <c r="BX755" i="2"/>
  <c r="BY755" i="2" s="1"/>
  <c r="BA734" i="3" s="1"/>
  <c r="BZ755" i="2"/>
  <c r="CA755" i="2" s="1"/>
  <c r="BB734" i="3" s="1"/>
  <c r="BC734" i="3" s="1"/>
  <c r="CB755" i="2"/>
  <c r="CC755" i="2" s="1"/>
  <c r="BE734" i="3" s="1"/>
  <c r="BR756" i="2"/>
  <c r="BS756" i="2" s="1"/>
  <c r="AX735" i="3" s="1"/>
  <c r="BT756" i="2"/>
  <c r="BU756" i="2" s="1"/>
  <c r="AY735" i="3" s="1"/>
  <c r="BV756" i="2"/>
  <c r="BW756" i="2" s="1"/>
  <c r="AZ735" i="3" s="1"/>
  <c r="BX756" i="2"/>
  <c r="BY756" i="2" s="1"/>
  <c r="BA735" i="3" s="1"/>
  <c r="BZ756" i="2"/>
  <c r="CA756" i="2" s="1"/>
  <c r="BB735" i="3" s="1"/>
  <c r="BC735" i="3" s="1"/>
  <c r="CB756" i="2"/>
  <c r="CC756" i="2" s="1"/>
  <c r="BE735" i="3" s="1"/>
  <c r="BR757" i="2"/>
  <c r="BS757" i="2" s="1"/>
  <c r="AX736" i="3" s="1"/>
  <c r="BT757" i="2"/>
  <c r="BU757" i="2" s="1"/>
  <c r="AY736" i="3" s="1"/>
  <c r="BV757" i="2"/>
  <c r="BW757" i="2" s="1"/>
  <c r="AZ736" i="3" s="1"/>
  <c r="BX757" i="2"/>
  <c r="BY757" i="2" s="1"/>
  <c r="BA736" i="3" s="1"/>
  <c r="BZ757" i="2"/>
  <c r="CA757" i="2" s="1"/>
  <c r="BB736" i="3" s="1"/>
  <c r="BC736" i="3" s="1"/>
  <c r="CB757" i="2"/>
  <c r="CC757" i="2" s="1"/>
  <c r="BE736" i="3" s="1"/>
  <c r="BR758" i="2"/>
  <c r="BS758" i="2" s="1"/>
  <c r="AX737" i="3" s="1"/>
  <c r="BT758" i="2"/>
  <c r="BU758" i="2" s="1"/>
  <c r="AY737" i="3" s="1"/>
  <c r="BV758" i="2"/>
  <c r="BW758" i="2" s="1"/>
  <c r="AZ737" i="3" s="1"/>
  <c r="BX758" i="2"/>
  <c r="BY758" i="2" s="1"/>
  <c r="BA737" i="3" s="1"/>
  <c r="BZ758" i="2"/>
  <c r="CA758" i="2" s="1"/>
  <c r="BB737" i="3" s="1"/>
  <c r="BC737" i="3" s="1"/>
  <c r="CB758" i="2"/>
  <c r="CC758" i="2" s="1"/>
  <c r="BR759" i="2"/>
  <c r="BS759" i="2" s="1"/>
  <c r="AX738" i="3" s="1"/>
  <c r="BT759" i="2"/>
  <c r="BU759" i="2" s="1"/>
  <c r="AY738" i="3" s="1"/>
  <c r="BV759" i="2"/>
  <c r="BW759" i="2" s="1"/>
  <c r="AZ738" i="3" s="1"/>
  <c r="BX759" i="2"/>
  <c r="BY759" i="2" s="1"/>
  <c r="BA738" i="3" s="1"/>
  <c r="BZ759" i="2"/>
  <c r="CA759" i="2" s="1"/>
  <c r="BB738" i="3" s="1"/>
  <c r="BC738" i="3" s="1"/>
  <c r="CB759" i="2"/>
  <c r="CC759" i="2" s="1"/>
  <c r="BE738" i="3" s="1"/>
  <c r="BR760" i="2"/>
  <c r="BS760" i="2" s="1"/>
  <c r="AX739" i="3" s="1"/>
  <c r="BT760" i="2"/>
  <c r="BU760" i="2" s="1"/>
  <c r="AY739" i="3" s="1"/>
  <c r="BV760" i="2"/>
  <c r="BW760" i="2" s="1"/>
  <c r="AZ739" i="3" s="1"/>
  <c r="BX760" i="2"/>
  <c r="BY760" i="2" s="1"/>
  <c r="BA739" i="3" s="1"/>
  <c r="BZ760" i="2"/>
  <c r="CA760" i="2" s="1"/>
  <c r="BB739" i="3" s="1"/>
  <c r="BC739" i="3" s="1"/>
  <c r="CB760" i="2"/>
  <c r="CC760" i="2" s="1"/>
  <c r="BE739" i="3" s="1"/>
  <c r="BR761" i="2"/>
  <c r="BS761" i="2" s="1"/>
  <c r="AX740" i="3" s="1"/>
  <c r="BT761" i="2"/>
  <c r="BU761" i="2" s="1"/>
  <c r="AY740" i="3" s="1"/>
  <c r="BV761" i="2"/>
  <c r="BW761" i="2" s="1"/>
  <c r="AZ740" i="3" s="1"/>
  <c r="BX761" i="2"/>
  <c r="BY761" i="2" s="1"/>
  <c r="BA740" i="3" s="1"/>
  <c r="BZ761" i="2"/>
  <c r="CA761" i="2" s="1"/>
  <c r="BB740" i="3" s="1"/>
  <c r="BC740" i="3" s="1"/>
  <c r="CB761" i="2"/>
  <c r="CC761" i="2" s="1"/>
  <c r="BE740" i="3" s="1"/>
  <c r="BR762" i="2"/>
  <c r="BS762" i="2" s="1"/>
  <c r="AX741" i="3" s="1"/>
  <c r="BT762" i="2"/>
  <c r="BU762" i="2" s="1"/>
  <c r="AY741" i="3" s="1"/>
  <c r="BV762" i="2"/>
  <c r="BW762" i="2" s="1"/>
  <c r="AZ741" i="3" s="1"/>
  <c r="BX762" i="2"/>
  <c r="BY762" i="2" s="1"/>
  <c r="BA741" i="3" s="1"/>
  <c r="BZ762" i="2"/>
  <c r="CA762" i="2" s="1"/>
  <c r="BB741" i="3" s="1"/>
  <c r="BC741" i="3" s="1"/>
  <c r="CB762" i="2"/>
  <c r="CC762" i="2" s="1"/>
  <c r="BE741" i="3" s="1"/>
  <c r="BR763" i="2"/>
  <c r="BS763" i="2" s="1"/>
  <c r="AX742" i="3" s="1"/>
  <c r="BT763" i="2"/>
  <c r="BU763" i="2" s="1"/>
  <c r="AY742" i="3" s="1"/>
  <c r="BV763" i="2"/>
  <c r="BW763" i="2" s="1"/>
  <c r="AZ742" i="3" s="1"/>
  <c r="BX763" i="2"/>
  <c r="BY763" i="2" s="1"/>
  <c r="BA742" i="3" s="1"/>
  <c r="BZ763" i="2"/>
  <c r="CA763" i="2" s="1"/>
  <c r="BB742" i="3" s="1"/>
  <c r="BC742" i="3" s="1"/>
  <c r="CB763" i="2"/>
  <c r="CC763" i="2" s="1"/>
  <c r="BE742" i="3" s="1"/>
  <c r="BR764" i="2"/>
  <c r="BS764" i="2" s="1"/>
  <c r="AX743" i="3" s="1"/>
  <c r="BT764" i="2"/>
  <c r="BU764" i="2" s="1"/>
  <c r="AY743" i="3" s="1"/>
  <c r="BV764" i="2"/>
  <c r="BW764" i="2" s="1"/>
  <c r="AZ743" i="3" s="1"/>
  <c r="BX764" i="2"/>
  <c r="BY764" i="2" s="1"/>
  <c r="BA743" i="3" s="1"/>
  <c r="BZ764" i="2"/>
  <c r="CA764" i="2" s="1"/>
  <c r="BB743" i="3" s="1"/>
  <c r="BC743" i="3" s="1"/>
  <c r="CB764" i="2"/>
  <c r="CC764" i="2" s="1"/>
  <c r="BE743" i="3" s="1"/>
  <c r="BR765" i="2"/>
  <c r="BS765" i="2" s="1"/>
  <c r="AX744" i="3" s="1"/>
  <c r="BT765" i="2"/>
  <c r="BU765" i="2" s="1"/>
  <c r="AY744" i="3" s="1"/>
  <c r="BV765" i="2"/>
  <c r="BW765" i="2" s="1"/>
  <c r="AZ744" i="3" s="1"/>
  <c r="BX765" i="2"/>
  <c r="BY765" i="2" s="1"/>
  <c r="BA744" i="3" s="1"/>
  <c r="BZ765" i="2"/>
  <c r="CA765" i="2" s="1"/>
  <c r="BB744" i="3" s="1"/>
  <c r="BC744" i="3" s="1"/>
  <c r="CB765" i="2"/>
  <c r="CC765" i="2" s="1"/>
  <c r="BE744" i="3" s="1"/>
  <c r="BR766" i="2"/>
  <c r="BS766" i="2" s="1"/>
  <c r="AX745" i="3" s="1"/>
  <c r="BT766" i="2"/>
  <c r="BU766" i="2" s="1"/>
  <c r="AY745" i="3" s="1"/>
  <c r="BV766" i="2"/>
  <c r="BW766" i="2" s="1"/>
  <c r="AZ745" i="3" s="1"/>
  <c r="BX766" i="2"/>
  <c r="BY766" i="2" s="1"/>
  <c r="BA745" i="3" s="1"/>
  <c r="BZ766" i="2"/>
  <c r="CA766" i="2" s="1"/>
  <c r="BB745" i="3" s="1"/>
  <c r="CB766" i="2"/>
  <c r="CC766" i="2" s="1"/>
  <c r="BE745" i="3" s="1"/>
  <c r="BR767" i="2"/>
  <c r="BS767" i="2" s="1"/>
  <c r="AX746" i="3" s="1"/>
  <c r="BT767" i="2"/>
  <c r="BU767" i="2" s="1"/>
  <c r="AY746" i="3" s="1"/>
  <c r="BV767" i="2"/>
  <c r="BW767" i="2" s="1"/>
  <c r="AZ746" i="3" s="1"/>
  <c r="BX767" i="2"/>
  <c r="BY767" i="2" s="1"/>
  <c r="BA746" i="3" s="1"/>
  <c r="BZ767" i="2"/>
  <c r="CA767" i="2" s="1"/>
  <c r="BC746" i="3" s="1"/>
  <c r="CB767" i="2"/>
  <c r="CC767" i="2" s="1"/>
  <c r="BE746" i="3" s="1"/>
  <c r="BR768" i="2"/>
  <c r="BS768" i="2" s="1"/>
  <c r="AX747" i="3" s="1"/>
  <c r="BT768" i="2"/>
  <c r="BU768" i="2" s="1"/>
  <c r="AY747" i="3" s="1"/>
  <c r="BV768" i="2"/>
  <c r="BW768" i="2" s="1"/>
  <c r="AZ747" i="3" s="1"/>
  <c r="BX768" i="2"/>
  <c r="BY768" i="2" s="1"/>
  <c r="BA747" i="3" s="1"/>
  <c r="BZ768" i="2"/>
  <c r="CA768" i="2" s="1"/>
  <c r="BB747" i="3" s="1"/>
  <c r="CB768" i="2"/>
  <c r="CC768" i="2" s="1"/>
  <c r="BE747" i="3" s="1"/>
  <c r="BR769" i="2"/>
  <c r="BS769" i="2" s="1"/>
  <c r="AX748" i="3" s="1"/>
  <c r="BT769" i="2"/>
  <c r="BU769" i="2" s="1"/>
  <c r="AY748" i="3" s="1"/>
  <c r="BV769" i="2"/>
  <c r="BW769" i="2" s="1"/>
  <c r="AZ748" i="3" s="1"/>
  <c r="BX769" i="2"/>
  <c r="BY769" i="2" s="1"/>
  <c r="BA748" i="3" s="1"/>
  <c r="BZ769" i="2"/>
  <c r="CA769" i="2" s="1"/>
  <c r="BB748" i="3" s="1"/>
  <c r="BC748" i="3" s="1"/>
  <c r="CB769" i="2"/>
  <c r="CC769" i="2" s="1"/>
  <c r="BE748" i="3" s="1"/>
  <c r="BR770" i="2"/>
  <c r="BS770" i="2" s="1"/>
  <c r="AX749" i="3" s="1"/>
  <c r="BT770" i="2"/>
  <c r="BU770" i="2" s="1"/>
  <c r="AY749" i="3" s="1"/>
  <c r="BV770" i="2"/>
  <c r="BW770" i="2" s="1"/>
  <c r="AZ749" i="3" s="1"/>
  <c r="BX770" i="2"/>
  <c r="BY770" i="2" s="1"/>
  <c r="BA749" i="3" s="1"/>
  <c r="BZ770" i="2"/>
  <c r="CA770" i="2" s="1"/>
  <c r="BB749" i="3" s="1"/>
  <c r="BC749" i="3" s="1"/>
  <c r="CB770" i="2"/>
  <c r="CC770" i="2" s="1"/>
  <c r="BE749" i="3" s="1"/>
  <c r="BR771" i="2"/>
  <c r="BS771" i="2" s="1"/>
  <c r="AX750" i="3" s="1"/>
  <c r="BT771" i="2"/>
  <c r="BU771" i="2" s="1"/>
  <c r="AY750" i="3" s="1"/>
  <c r="BV771" i="2"/>
  <c r="BW771" i="2" s="1"/>
  <c r="AZ750" i="3" s="1"/>
  <c r="BX771" i="2"/>
  <c r="BY771" i="2" s="1"/>
  <c r="BA750" i="3" s="1"/>
  <c r="BZ771" i="2"/>
  <c r="CA771" i="2" s="1"/>
  <c r="BB750" i="3" s="1"/>
  <c r="BC750" i="3" s="1"/>
  <c r="CB771" i="2"/>
  <c r="CC771" i="2" s="1"/>
  <c r="BE750" i="3" s="1"/>
  <c r="BR772" i="2"/>
  <c r="BS772" i="2" s="1"/>
  <c r="AX751" i="3" s="1"/>
  <c r="BT772" i="2"/>
  <c r="BU772" i="2" s="1"/>
  <c r="AY751" i="3" s="1"/>
  <c r="BV772" i="2"/>
  <c r="BW772" i="2" s="1"/>
  <c r="AZ751" i="3" s="1"/>
  <c r="BX772" i="2"/>
  <c r="BY772" i="2" s="1"/>
  <c r="BA751" i="3" s="1"/>
  <c r="BZ772" i="2"/>
  <c r="CA772" i="2" s="1"/>
  <c r="BB751" i="3" s="1"/>
  <c r="BC751" i="3" s="1"/>
  <c r="CB772" i="2"/>
  <c r="CC772" i="2" s="1"/>
  <c r="BE751" i="3" s="1"/>
  <c r="BR773" i="2"/>
  <c r="BS773" i="2" s="1"/>
  <c r="AX752" i="3" s="1"/>
  <c r="BT773" i="2"/>
  <c r="BU773" i="2" s="1"/>
  <c r="AY752" i="3" s="1"/>
  <c r="BV773" i="2"/>
  <c r="BW773" i="2" s="1"/>
  <c r="AZ752" i="3" s="1"/>
  <c r="BX773" i="2"/>
  <c r="BY773" i="2" s="1"/>
  <c r="BA752" i="3" s="1"/>
  <c r="BZ773" i="2"/>
  <c r="CA773" i="2" s="1"/>
  <c r="BB752" i="3" s="1"/>
  <c r="BC752" i="3" s="1"/>
  <c r="CB773" i="2"/>
  <c r="CC773" i="2" s="1"/>
  <c r="BE752" i="3" s="1"/>
  <c r="BR774" i="2"/>
  <c r="BS774" i="2" s="1"/>
  <c r="AX753" i="3" s="1"/>
  <c r="BT774" i="2"/>
  <c r="BU774" i="2" s="1"/>
  <c r="AY753" i="3" s="1"/>
  <c r="BV774" i="2"/>
  <c r="BW774" i="2" s="1"/>
  <c r="AZ753" i="3" s="1"/>
  <c r="BX774" i="2"/>
  <c r="BY774" i="2" s="1"/>
  <c r="BA753" i="3" s="1"/>
  <c r="BZ774" i="2"/>
  <c r="CA774" i="2" s="1"/>
  <c r="BB753" i="3" s="1"/>
  <c r="BC753" i="3" s="1"/>
  <c r="CB774" i="2"/>
  <c r="CC774" i="2" s="1"/>
  <c r="BE753" i="3" s="1"/>
  <c r="BR775" i="2"/>
  <c r="BS775" i="2" s="1"/>
  <c r="BT775" i="2"/>
  <c r="BU775" i="2" s="1"/>
  <c r="BV775" i="2"/>
  <c r="BW775" i="2" s="1"/>
  <c r="BX775" i="2"/>
  <c r="BY775" i="2" s="1"/>
  <c r="BZ775" i="2"/>
  <c r="CA775" i="2" s="1"/>
  <c r="CB775" i="2"/>
  <c r="CC775" i="2" s="1"/>
  <c r="BR776" i="2"/>
  <c r="BS776" i="2" s="1"/>
  <c r="AX754" i="3" s="1"/>
  <c r="BT776" i="2"/>
  <c r="BU776" i="2" s="1"/>
  <c r="AY754" i="3" s="1"/>
  <c r="BV776" i="2"/>
  <c r="BW776" i="2" s="1"/>
  <c r="AZ754" i="3" s="1"/>
  <c r="BX776" i="2"/>
  <c r="BY776" i="2" s="1"/>
  <c r="BA754" i="3" s="1"/>
  <c r="BZ776" i="2"/>
  <c r="CA776" i="2" s="1"/>
  <c r="BB754" i="3" s="1"/>
  <c r="BC754" i="3" s="1"/>
  <c r="CB776" i="2"/>
  <c r="CC776" i="2" s="1"/>
  <c r="BE754" i="3" s="1"/>
  <c r="BR777" i="2"/>
  <c r="BS777" i="2" s="1"/>
  <c r="AX755" i="3" s="1"/>
  <c r="BT777" i="2"/>
  <c r="BU777" i="2" s="1"/>
  <c r="AY755" i="3" s="1"/>
  <c r="BV777" i="2"/>
  <c r="BW777" i="2" s="1"/>
  <c r="AZ755" i="3" s="1"/>
  <c r="BX777" i="2"/>
  <c r="BY777" i="2" s="1"/>
  <c r="BA755" i="3" s="1"/>
  <c r="BZ777" i="2"/>
  <c r="CA777" i="2" s="1"/>
  <c r="BB755" i="3" s="1"/>
  <c r="BC755" i="3" s="1"/>
  <c r="CB777" i="2"/>
  <c r="CC777" i="2" s="1"/>
  <c r="BE755" i="3" s="1"/>
  <c r="BR778" i="2"/>
  <c r="BS778" i="2" s="1"/>
  <c r="AX756" i="3" s="1"/>
  <c r="BT778" i="2"/>
  <c r="BU778" i="2" s="1"/>
  <c r="AY756" i="3" s="1"/>
  <c r="BV778" i="2"/>
  <c r="BW778" i="2" s="1"/>
  <c r="AZ756" i="3" s="1"/>
  <c r="BX778" i="2"/>
  <c r="BY778" i="2" s="1"/>
  <c r="BA756" i="3" s="1"/>
  <c r="BZ778" i="2"/>
  <c r="CA778" i="2" s="1"/>
  <c r="BB756" i="3" s="1"/>
  <c r="BC756" i="3" s="1"/>
  <c r="CB778" i="2"/>
  <c r="CC778" i="2" s="1"/>
  <c r="BE756" i="3" s="1"/>
  <c r="BR779" i="2"/>
  <c r="BS779" i="2" s="1"/>
  <c r="AX757" i="3" s="1"/>
  <c r="BT779" i="2"/>
  <c r="BU779" i="2" s="1"/>
  <c r="AY757" i="3" s="1"/>
  <c r="BV779" i="2"/>
  <c r="BW779" i="2" s="1"/>
  <c r="AZ757" i="3" s="1"/>
  <c r="BX779" i="2"/>
  <c r="BY779" i="2" s="1"/>
  <c r="BA757" i="3" s="1"/>
  <c r="BZ779" i="2"/>
  <c r="CA779" i="2" s="1"/>
  <c r="BB757" i="3" s="1"/>
  <c r="BC757" i="3" s="1"/>
  <c r="CB779" i="2"/>
  <c r="CC779" i="2" s="1"/>
  <c r="BE757" i="3" s="1"/>
  <c r="BR780" i="2"/>
  <c r="BS780" i="2" s="1"/>
  <c r="AX758" i="3" s="1"/>
  <c r="BT780" i="2"/>
  <c r="BU780" i="2" s="1"/>
  <c r="AY758" i="3" s="1"/>
  <c r="BV780" i="2"/>
  <c r="BW780" i="2" s="1"/>
  <c r="AZ758" i="3" s="1"/>
  <c r="BX780" i="2"/>
  <c r="BY780" i="2" s="1"/>
  <c r="BA758" i="3" s="1"/>
  <c r="BZ780" i="2"/>
  <c r="CA780" i="2" s="1"/>
  <c r="BB758" i="3" s="1"/>
  <c r="BC758" i="3" s="1"/>
  <c r="CB780" i="2"/>
  <c r="CC780" i="2" s="1"/>
  <c r="BE758" i="3" s="1"/>
  <c r="BR781" i="2"/>
  <c r="BS781" i="2" s="1"/>
  <c r="AX759" i="3" s="1"/>
  <c r="BT781" i="2"/>
  <c r="BU781" i="2" s="1"/>
  <c r="AY759" i="3" s="1"/>
  <c r="BV781" i="2"/>
  <c r="BW781" i="2" s="1"/>
  <c r="AZ759" i="3" s="1"/>
  <c r="BX781" i="2"/>
  <c r="BY781" i="2" s="1"/>
  <c r="BA759" i="3" s="1"/>
  <c r="BZ781" i="2"/>
  <c r="CA781" i="2" s="1"/>
  <c r="BB759" i="3" s="1"/>
  <c r="BC759" i="3" s="1"/>
  <c r="CB781" i="2"/>
  <c r="CC781" i="2" s="1"/>
  <c r="BE759" i="3" s="1"/>
  <c r="BR782" i="2"/>
  <c r="BS782" i="2" s="1"/>
  <c r="AX760" i="3" s="1"/>
  <c r="BT782" i="2"/>
  <c r="BU782" i="2" s="1"/>
  <c r="AY760" i="3" s="1"/>
  <c r="BV782" i="2"/>
  <c r="BW782" i="2" s="1"/>
  <c r="AZ760" i="3" s="1"/>
  <c r="BX782" i="2"/>
  <c r="BY782" i="2" s="1"/>
  <c r="BA760" i="3" s="1"/>
  <c r="BZ782" i="2"/>
  <c r="CA782" i="2" s="1"/>
  <c r="BB760" i="3" s="1"/>
  <c r="BC760" i="3" s="1"/>
  <c r="CB782" i="2"/>
  <c r="CC782" i="2" s="1"/>
  <c r="BE760" i="3" s="1"/>
  <c r="BR783" i="2"/>
  <c r="BS783" i="2" s="1"/>
  <c r="AX762" i="3" s="1"/>
  <c r="BT783" i="2"/>
  <c r="BU783" i="2" s="1"/>
  <c r="AY762" i="3" s="1"/>
  <c r="BV783" i="2"/>
  <c r="BW783" i="2" s="1"/>
  <c r="AZ762" i="3" s="1"/>
  <c r="BX783" i="2"/>
  <c r="BY783" i="2" s="1"/>
  <c r="BA762" i="3" s="1"/>
  <c r="BZ783" i="2"/>
  <c r="CA783" i="2" s="1"/>
  <c r="BB762" i="3" s="1"/>
  <c r="BC762" i="3" s="1"/>
  <c r="CB783" i="2"/>
  <c r="CC783" i="2" s="1"/>
  <c r="BE762" i="3" s="1"/>
  <c r="BR784" i="2"/>
  <c r="BS784" i="2" s="1"/>
  <c r="AX764" i="3" s="1"/>
  <c r="BT784" i="2"/>
  <c r="BU784" i="2" s="1"/>
  <c r="AY764" i="3" s="1"/>
  <c r="BV784" i="2"/>
  <c r="BW784" i="2" s="1"/>
  <c r="AZ764" i="3" s="1"/>
  <c r="BX784" i="2"/>
  <c r="BY784" i="2" s="1"/>
  <c r="BA764" i="3" s="1"/>
  <c r="BZ784" i="2"/>
  <c r="CA784" i="2" s="1"/>
  <c r="BB764" i="3" s="1"/>
  <c r="BC764" i="3" s="1"/>
  <c r="CB784" i="2"/>
  <c r="CC784" i="2" s="1"/>
  <c r="BE764" i="3" s="1"/>
  <c r="BR785" i="2"/>
  <c r="BS785" i="2" s="1"/>
  <c r="BT785" i="2"/>
  <c r="BU785" i="2" s="1"/>
  <c r="AY763" i="3" s="1"/>
  <c r="BV785" i="2"/>
  <c r="BW785" i="2" s="1"/>
  <c r="AZ763" i="3" s="1"/>
  <c r="BX785" i="2"/>
  <c r="BY785" i="2" s="1"/>
  <c r="BA763" i="3" s="1"/>
  <c r="BZ785" i="2"/>
  <c r="CA785" i="2" s="1"/>
  <c r="BB763" i="3" s="1"/>
  <c r="BC763" i="3" s="1"/>
  <c r="CB785" i="2"/>
  <c r="CC785" i="2" s="1"/>
  <c r="BE763" i="3" s="1"/>
  <c r="BR786" i="2"/>
  <c r="BS786" i="2" s="1"/>
  <c r="AX771" i="3" s="1"/>
  <c r="BT786" i="2"/>
  <c r="BU786" i="2" s="1"/>
  <c r="AY771" i="3" s="1"/>
  <c r="BV786" i="2"/>
  <c r="BW786" i="2" s="1"/>
  <c r="AZ771" i="3" s="1"/>
  <c r="BX786" i="2"/>
  <c r="BY786" i="2" s="1"/>
  <c r="BA771" i="3" s="1"/>
  <c r="BZ786" i="2"/>
  <c r="CA786" i="2" s="1"/>
  <c r="BB771" i="3" s="1"/>
  <c r="BC771" i="3" s="1"/>
  <c r="CB786" i="2"/>
  <c r="CC786" i="2" s="1"/>
  <c r="BE771" i="3" s="1"/>
  <c r="BR787" i="2"/>
  <c r="BS787" i="2" s="1"/>
  <c r="AX765" i="3" s="1"/>
  <c r="BT787" i="2"/>
  <c r="BU787" i="2" s="1"/>
  <c r="AY765" i="3" s="1"/>
  <c r="BV787" i="2"/>
  <c r="BW787" i="2" s="1"/>
  <c r="AZ765" i="3" s="1"/>
  <c r="BX787" i="2"/>
  <c r="BY787" i="2" s="1"/>
  <c r="BA765" i="3" s="1"/>
  <c r="BZ787" i="2"/>
  <c r="CA787" i="2" s="1"/>
  <c r="BB765" i="3" s="1"/>
  <c r="BC765" i="3" s="1"/>
  <c r="CB787" i="2"/>
  <c r="CC787" i="2" s="1"/>
  <c r="BE765" i="3" s="1"/>
  <c r="BR788" i="2"/>
  <c r="BS788" i="2" s="1"/>
  <c r="AX766" i="3" s="1"/>
  <c r="BT788" i="2"/>
  <c r="BU788" i="2" s="1"/>
  <c r="AY766" i="3" s="1"/>
  <c r="BV788" i="2"/>
  <c r="BW788" i="2" s="1"/>
  <c r="AZ766" i="3" s="1"/>
  <c r="BX788" i="2"/>
  <c r="BY788" i="2" s="1"/>
  <c r="BA766" i="3" s="1"/>
  <c r="BZ788" i="2"/>
  <c r="CA788" i="2" s="1"/>
  <c r="BB766" i="3" s="1"/>
  <c r="BC766" i="3" s="1"/>
  <c r="CB788" i="2"/>
  <c r="CC788" i="2" s="1"/>
  <c r="BE766" i="3" s="1"/>
  <c r="BR789" i="2"/>
  <c r="BS789" i="2" s="1"/>
  <c r="AX767" i="3" s="1"/>
  <c r="BT789" i="2"/>
  <c r="BU789" i="2" s="1"/>
  <c r="AY767" i="3" s="1"/>
  <c r="BV789" i="2"/>
  <c r="BW789" i="2" s="1"/>
  <c r="AZ767" i="3" s="1"/>
  <c r="BX789" i="2"/>
  <c r="BY789" i="2" s="1"/>
  <c r="BA767" i="3" s="1"/>
  <c r="BZ789" i="2"/>
  <c r="CA789" i="2" s="1"/>
  <c r="BB767" i="3" s="1"/>
  <c r="BC767" i="3" s="1"/>
  <c r="CB789" i="2"/>
  <c r="CC789" i="2" s="1"/>
  <c r="BE767" i="3" s="1"/>
  <c r="BR790" i="2"/>
  <c r="BS790" i="2" s="1"/>
  <c r="AX768" i="3" s="1"/>
  <c r="BT790" i="2"/>
  <c r="BU790" i="2" s="1"/>
  <c r="AY768" i="3" s="1"/>
  <c r="BV790" i="2"/>
  <c r="BW790" i="2" s="1"/>
  <c r="AZ768" i="3" s="1"/>
  <c r="BX790" i="2"/>
  <c r="BY790" i="2" s="1"/>
  <c r="BA768" i="3" s="1"/>
  <c r="BZ790" i="2"/>
  <c r="CA790" i="2" s="1"/>
  <c r="BB768" i="3" s="1"/>
  <c r="BC768" i="3" s="1"/>
  <c r="CB790" i="2"/>
  <c r="CC790" i="2" s="1"/>
  <c r="BE768" i="3" s="1"/>
  <c r="BR791" i="2"/>
  <c r="BS791" i="2" s="1"/>
  <c r="AX769" i="3" s="1"/>
  <c r="BT791" i="2"/>
  <c r="BU791" i="2" s="1"/>
  <c r="AY769" i="3" s="1"/>
  <c r="BV791" i="2"/>
  <c r="BW791" i="2" s="1"/>
  <c r="AZ769" i="3" s="1"/>
  <c r="BX791" i="2"/>
  <c r="BY791" i="2" s="1"/>
  <c r="BA769" i="3" s="1"/>
  <c r="BZ791" i="2"/>
  <c r="CA791" i="2" s="1"/>
  <c r="BB769" i="3" s="1"/>
  <c r="CB791" i="2"/>
  <c r="CC791" i="2" s="1"/>
  <c r="BE769" i="3" s="1"/>
  <c r="BR792" i="2"/>
  <c r="BS792" i="2" s="1"/>
  <c r="AX770" i="3" s="1"/>
  <c r="BT792" i="2"/>
  <c r="BU792" i="2" s="1"/>
  <c r="AY770" i="3" s="1"/>
  <c r="BV792" i="2"/>
  <c r="BW792" i="2" s="1"/>
  <c r="AZ770" i="3" s="1"/>
  <c r="BX792" i="2"/>
  <c r="BY792" i="2" s="1"/>
  <c r="BA770" i="3" s="1"/>
  <c r="BZ792" i="2"/>
  <c r="CA792" i="2" s="1"/>
  <c r="BB770" i="3" s="1"/>
  <c r="BC770" i="3" s="1"/>
  <c r="CB792" i="2"/>
  <c r="CC792" i="2" s="1"/>
  <c r="BE770" i="3" s="1"/>
  <c r="BR793" i="2"/>
  <c r="BS793" i="2" s="1"/>
  <c r="AX772" i="3" s="1"/>
  <c r="BT793" i="2"/>
  <c r="BU793" i="2" s="1"/>
  <c r="AY772" i="3" s="1"/>
  <c r="BV793" i="2"/>
  <c r="BW793" i="2" s="1"/>
  <c r="AZ772" i="3" s="1"/>
  <c r="BX793" i="2"/>
  <c r="BY793" i="2" s="1"/>
  <c r="BA772" i="3" s="1"/>
  <c r="BZ793" i="2"/>
  <c r="CA793" i="2" s="1"/>
  <c r="BB772" i="3" s="1"/>
  <c r="BC772" i="3" s="1"/>
  <c r="CB793" i="2"/>
  <c r="CC793" i="2" s="1"/>
  <c r="BE772" i="3" s="1"/>
  <c r="BR794" i="2"/>
  <c r="BS794" i="2" s="1"/>
  <c r="AX775" i="3" s="1"/>
  <c r="BT794" i="2"/>
  <c r="BU794" i="2" s="1"/>
  <c r="AY775" i="3" s="1"/>
  <c r="BV794" i="2"/>
  <c r="BW794" i="2" s="1"/>
  <c r="AZ775" i="3" s="1"/>
  <c r="BX794" i="2"/>
  <c r="BY794" i="2" s="1"/>
  <c r="BA775" i="3" s="1"/>
  <c r="BZ794" i="2"/>
  <c r="CA794" i="2" s="1"/>
  <c r="BB775" i="3" s="1"/>
  <c r="BC775" i="3" s="1"/>
  <c r="CB794" i="2"/>
  <c r="CC794" i="2" s="1"/>
  <c r="BE775" i="3" s="1"/>
  <c r="BR795" i="2"/>
  <c r="BS795" i="2" s="1"/>
  <c r="AX773" i="3" s="1"/>
  <c r="BT795" i="2"/>
  <c r="BU795" i="2" s="1"/>
  <c r="AY773" i="3" s="1"/>
  <c r="BV795" i="2"/>
  <c r="BW795" i="2" s="1"/>
  <c r="AZ773" i="3" s="1"/>
  <c r="BX795" i="2"/>
  <c r="BY795" i="2" s="1"/>
  <c r="BA773" i="3" s="1"/>
  <c r="BZ795" i="2"/>
  <c r="CA795" i="2" s="1"/>
  <c r="BB773" i="3" s="1"/>
  <c r="BC773" i="3" s="1"/>
  <c r="CB795" i="2"/>
  <c r="CC795" i="2" s="1"/>
  <c r="BE773" i="3" s="1"/>
  <c r="BR796" i="2"/>
  <c r="BS796" i="2" s="1"/>
  <c r="AX774" i="3" s="1"/>
  <c r="BT796" i="2"/>
  <c r="BU796" i="2" s="1"/>
  <c r="AY774" i="3" s="1"/>
  <c r="BV796" i="2"/>
  <c r="BW796" i="2" s="1"/>
  <c r="AZ774" i="3" s="1"/>
  <c r="BX796" i="2"/>
  <c r="BY796" i="2" s="1"/>
  <c r="BA774" i="3" s="1"/>
  <c r="BZ796" i="2"/>
  <c r="CA796" i="2" s="1"/>
  <c r="BC774" i="3" s="1"/>
  <c r="CB796" i="2"/>
  <c r="CC796" i="2" s="1"/>
  <c r="BE774" i="3" s="1"/>
  <c r="BR797" i="2"/>
  <c r="BS797" i="2" s="1"/>
  <c r="AX777" i="3" s="1"/>
  <c r="BT797" i="2"/>
  <c r="BU797" i="2" s="1"/>
  <c r="AY777" i="3" s="1"/>
  <c r="BV797" i="2"/>
  <c r="BW797" i="2" s="1"/>
  <c r="AZ777" i="3" s="1"/>
  <c r="BX797" i="2"/>
  <c r="BY797" i="2" s="1"/>
  <c r="BA777" i="3" s="1"/>
  <c r="BZ797" i="2"/>
  <c r="CA797" i="2" s="1"/>
  <c r="BB777" i="3" s="1"/>
  <c r="BC777" i="3" s="1"/>
  <c r="CB797" i="2"/>
  <c r="CC797" i="2" s="1"/>
  <c r="BE777" i="3" s="1"/>
  <c r="BR798" i="2"/>
  <c r="BS798" i="2" s="1"/>
  <c r="AX776" i="3" s="1"/>
  <c r="BT798" i="2"/>
  <c r="BU798" i="2" s="1"/>
  <c r="AY776" i="3" s="1"/>
  <c r="BV798" i="2"/>
  <c r="BW798" i="2" s="1"/>
  <c r="AZ776" i="3" s="1"/>
  <c r="BX798" i="2"/>
  <c r="BY798" i="2" s="1"/>
  <c r="BA776" i="3" s="1"/>
  <c r="BZ798" i="2"/>
  <c r="CA798" i="2" s="1"/>
  <c r="BB776" i="3" s="1"/>
  <c r="BC776" i="3" s="1"/>
  <c r="CB798" i="2"/>
  <c r="CC798" i="2" s="1"/>
  <c r="BE776" i="3" s="1"/>
  <c r="BR799" i="2"/>
  <c r="BS799" i="2" s="1"/>
  <c r="AX780" i="3" s="1"/>
  <c r="BT799" i="2"/>
  <c r="BU799" i="2" s="1"/>
  <c r="AY780" i="3" s="1"/>
  <c r="BV799" i="2"/>
  <c r="BW799" i="2" s="1"/>
  <c r="AZ780" i="3" s="1"/>
  <c r="BX799" i="2"/>
  <c r="BY799" i="2" s="1"/>
  <c r="BA780" i="3" s="1"/>
  <c r="BZ799" i="2"/>
  <c r="CA799" i="2" s="1"/>
  <c r="BB780" i="3" s="1"/>
  <c r="BC780" i="3" s="1"/>
  <c r="CB799" i="2"/>
  <c r="CC799" i="2" s="1"/>
  <c r="BE780" i="3" s="1"/>
  <c r="BR800" i="2"/>
  <c r="BS800" i="2" s="1"/>
  <c r="AX778" i="3" s="1"/>
  <c r="BT800" i="2"/>
  <c r="BU800" i="2" s="1"/>
  <c r="AY778" i="3" s="1"/>
  <c r="BV800" i="2"/>
  <c r="BW800" i="2" s="1"/>
  <c r="AZ778" i="3" s="1"/>
  <c r="BX800" i="2"/>
  <c r="BY800" i="2" s="1"/>
  <c r="BA778" i="3" s="1"/>
  <c r="BZ800" i="2"/>
  <c r="CA800" i="2" s="1"/>
  <c r="BB778" i="3" s="1"/>
  <c r="BC778" i="3" s="1"/>
  <c r="CB800" i="2"/>
  <c r="CC800" i="2" s="1"/>
  <c r="BE778" i="3" s="1"/>
  <c r="BR801" i="2"/>
  <c r="BS801" i="2" s="1"/>
  <c r="AX782" i="3" s="1"/>
  <c r="BT801" i="2"/>
  <c r="BU801" i="2" s="1"/>
  <c r="AY782" i="3" s="1"/>
  <c r="BV801" i="2"/>
  <c r="BW801" i="2" s="1"/>
  <c r="AZ782" i="3" s="1"/>
  <c r="BX801" i="2"/>
  <c r="BY801" i="2" s="1"/>
  <c r="BA782" i="3" s="1"/>
  <c r="BZ801" i="2"/>
  <c r="CA801" i="2" s="1"/>
  <c r="BB782" i="3" s="1"/>
  <c r="BC782" i="3" s="1"/>
  <c r="CB801" i="2"/>
  <c r="CC801" i="2" s="1"/>
  <c r="BE782" i="3" s="1"/>
  <c r="BR802" i="2"/>
  <c r="BS802" i="2" s="1"/>
  <c r="AX783" i="3" s="1"/>
  <c r="BT802" i="2"/>
  <c r="BU802" i="2" s="1"/>
  <c r="AY783" i="3" s="1"/>
  <c r="BV802" i="2"/>
  <c r="BW802" i="2" s="1"/>
  <c r="AZ783" i="3" s="1"/>
  <c r="BX802" i="2"/>
  <c r="BY802" i="2" s="1"/>
  <c r="BA783" i="3" s="1"/>
  <c r="BZ802" i="2"/>
  <c r="CA802" i="2" s="1"/>
  <c r="BB783" i="3" s="1"/>
  <c r="BC783" i="3" s="1"/>
  <c r="CB802" i="2"/>
  <c r="CC802" i="2" s="1"/>
  <c r="BE783" i="3" s="1"/>
  <c r="BR803" i="2"/>
  <c r="BS803" i="2" s="1"/>
  <c r="AX781" i="3" s="1"/>
  <c r="BT803" i="2"/>
  <c r="BU803" i="2" s="1"/>
  <c r="AY781" i="3" s="1"/>
  <c r="BV803" i="2"/>
  <c r="BW803" i="2" s="1"/>
  <c r="AZ781" i="3" s="1"/>
  <c r="BX803" i="2"/>
  <c r="BY803" i="2" s="1"/>
  <c r="BA781" i="3" s="1"/>
  <c r="BZ803" i="2"/>
  <c r="CA803" i="2" s="1"/>
  <c r="BB781" i="3" s="1"/>
  <c r="CB803" i="2"/>
  <c r="CC803" i="2" s="1"/>
  <c r="BE781" i="3" s="1"/>
  <c r="BR804" i="2"/>
  <c r="BS804" i="2" s="1"/>
  <c r="AX784" i="3" s="1"/>
  <c r="BT804" i="2"/>
  <c r="BU804" i="2" s="1"/>
  <c r="AY784" i="3" s="1"/>
  <c r="BV804" i="2"/>
  <c r="BW804" i="2" s="1"/>
  <c r="AZ784" i="3" s="1"/>
  <c r="BX804" i="2"/>
  <c r="BY804" i="2" s="1"/>
  <c r="BA784" i="3" s="1"/>
  <c r="BZ804" i="2"/>
  <c r="CA804" i="2" s="1"/>
  <c r="BB784" i="3" s="1"/>
  <c r="BC784" i="3" s="1"/>
  <c r="CB804" i="2"/>
  <c r="CC804" i="2" s="1"/>
  <c r="BE784" i="3" s="1"/>
  <c r="BR805" i="2"/>
  <c r="BS805" i="2" s="1"/>
  <c r="AX789" i="3" s="1"/>
  <c r="BT805" i="2"/>
  <c r="BU805" i="2" s="1"/>
  <c r="AY789" i="3" s="1"/>
  <c r="BV805" i="2"/>
  <c r="BW805" i="2" s="1"/>
  <c r="AZ789" i="3" s="1"/>
  <c r="BX805" i="2"/>
  <c r="BY805" i="2" s="1"/>
  <c r="BA789" i="3" s="1"/>
  <c r="BZ805" i="2"/>
  <c r="CA805" i="2" s="1"/>
  <c r="BB789" i="3" s="1"/>
  <c r="BC789" i="3" s="1"/>
  <c r="CB805" i="2"/>
  <c r="CC805" i="2" s="1"/>
  <c r="BE789" i="3" s="1"/>
  <c r="BR806" i="2"/>
  <c r="BS806" i="2" s="1"/>
  <c r="AX799" i="3" s="1"/>
  <c r="BT806" i="2"/>
  <c r="BU806" i="2" s="1"/>
  <c r="AY799" i="3" s="1"/>
  <c r="BV806" i="2"/>
  <c r="BW806" i="2" s="1"/>
  <c r="AZ799" i="3" s="1"/>
  <c r="BX806" i="2"/>
  <c r="BY806" i="2" s="1"/>
  <c r="BA799" i="3" s="1"/>
  <c r="BZ806" i="2"/>
  <c r="CA806" i="2" s="1"/>
  <c r="BB799" i="3" s="1"/>
  <c r="BC799" i="3" s="1"/>
  <c r="CB806" i="2"/>
  <c r="CC806" i="2" s="1"/>
  <c r="BE799" i="3" s="1"/>
  <c r="BR807" i="2"/>
  <c r="BS807" i="2" s="1"/>
  <c r="AX785" i="3" s="1"/>
  <c r="BT807" i="2"/>
  <c r="BU807" i="2" s="1"/>
  <c r="AY785" i="3" s="1"/>
  <c r="BV807" i="2"/>
  <c r="BW807" i="2" s="1"/>
  <c r="AZ785" i="3" s="1"/>
  <c r="BX807" i="2"/>
  <c r="BY807" i="2" s="1"/>
  <c r="BA785" i="3" s="1"/>
  <c r="BZ807" i="2"/>
  <c r="CA807" i="2" s="1"/>
  <c r="BB785" i="3" s="1"/>
  <c r="BC785" i="3" s="1"/>
  <c r="CB807" i="2"/>
  <c r="CC807" i="2" s="1"/>
  <c r="BE785" i="3" s="1"/>
  <c r="BR808" i="2"/>
  <c r="BS808" i="2" s="1"/>
  <c r="AX786" i="3" s="1"/>
  <c r="BT808" i="2"/>
  <c r="BU808" i="2" s="1"/>
  <c r="AY786" i="3" s="1"/>
  <c r="BV808" i="2"/>
  <c r="BW808" i="2" s="1"/>
  <c r="AZ786" i="3" s="1"/>
  <c r="BX808" i="2"/>
  <c r="BY808" i="2" s="1"/>
  <c r="BA786" i="3" s="1"/>
  <c r="BZ808" i="2"/>
  <c r="CA808" i="2" s="1"/>
  <c r="BC786" i="3" s="1"/>
  <c r="CB808" i="2"/>
  <c r="CC808" i="2" s="1"/>
  <c r="BR809" i="2"/>
  <c r="BS809" i="2" s="1"/>
  <c r="AX787" i="3" s="1"/>
  <c r="BT809" i="2"/>
  <c r="BU809" i="2" s="1"/>
  <c r="AY787" i="3" s="1"/>
  <c r="BV809" i="2"/>
  <c r="BW809" i="2" s="1"/>
  <c r="AZ787" i="3" s="1"/>
  <c r="BX809" i="2"/>
  <c r="BY809" i="2" s="1"/>
  <c r="BA787" i="3" s="1"/>
  <c r="BZ809" i="2"/>
  <c r="CA809" i="2" s="1"/>
  <c r="BB787" i="3" s="1"/>
  <c r="BC787" i="3" s="1"/>
  <c r="CB809" i="2"/>
  <c r="CC809" i="2" s="1"/>
  <c r="BE787" i="3" s="1"/>
  <c r="BR810" i="2"/>
  <c r="BS810" i="2" s="1"/>
  <c r="AX788" i="3" s="1"/>
  <c r="BT810" i="2"/>
  <c r="BU810" i="2" s="1"/>
  <c r="AY788" i="3" s="1"/>
  <c r="BV810" i="2"/>
  <c r="BW810" i="2" s="1"/>
  <c r="AZ788" i="3" s="1"/>
  <c r="BX810" i="2"/>
  <c r="BY810" i="2" s="1"/>
  <c r="BA788" i="3" s="1"/>
  <c r="BZ810" i="2"/>
  <c r="CA810" i="2" s="1"/>
  <c r="BB788" i="3" s="1"/>
  <c r="BC788" i="3" s="1"/>
  <c r="CB810" i="2"/>
  <c r="CC810" i="2" s="1"/>
  <c r="BE788" i="3" s="1"/>
  <c r="BR811" i="2"/>
  <c r="BS811" i="2" s="1"/>
  <c r="AX800" i="3" s="1"/>
  <c r="BT811" i="2"/>
  <c r="BU811" i="2" s="1"/>
  <c r="AY800" i="3" s="1"/>
  <c r="BV811" i="2"/>
  <c r="BW811" i="2" s="1"/>
  <c r="AZ800" i="3" s="1"/>
  <c r="BX811" i="2"/>
  <c r="BY811" i="2" s="1"/>
  <c r="BA800" i="3" s="1"/>
  <c r="BZ811" i="2"/>
  <c r="CA811" i="2" s="1"/>
  <c r="BB800" i="3" s="1"/>
  <c r="BC800" i="3" s="1"/>
  <c r="CB811" i="2"/>
  <c r="CC811" i="2" s="1"/>
  <c r="BE800" i="3" s="1"/>
  <c r="BR812" i="2"/>
  <c r="BS812" i="2" s="1"/>
  <c r="AX790" i="3" s="1"/>
  <c r="BT812" i="2"/>
  <c r="BU812" i="2" s="1"/>
  <c r="AY790" i="3" s="1"/>
  <c r="BV812" i="2"/>
  <c r="BW812" i="2" s="1"/>
  <c r="AZ790" i="3" s="1"/>
  <c r="BX812" i="2"/>
  <c r="BY812" i="2" s="1"/>
  <c r="BA790" i="3" s="1"/>
  <c r="BZ812" i="2"/>
  <c r="CA812" i="2" s="1"/>
  <c r="BB790" i="3" s="1"/>
  <c r="BC790" i="3" s="1"/>
  <c r="CB812" i="2"/>
  <c r="CC812" i="2" s="1"/>
  <c r="BE790" i="3" s="1"/>
  <c r="BR813" i="2"/>
  <c r="BS813" i="2" s="1"/>
  <c r="AX791" i="3" s="1"/>
  <c r="BT813" i="2"/>
  <c r="BU813" i="2" s="1"/>
  <c r="AY791" i="3" s="1"/>
  <c r="BV813" i="2"/>
  <c r="BW813" i="2" s="1"/>
  <c r="AZ791" i="3" s="1"/>
  <c r="BX813" i="2"/>
  <c r="BY813" i="2" s="1"/>
  <c r="BA791" i="3" s="1"/>
  <c r="BZ813" i="2"/>
  <c r="CA813" i="2" s="1"/>
  <c r="BB791" i="3" s="1"/>
  <c r="BC791" i="3" s="1"/>
  <c r="CB813" i="2"/>
  <c r="CC813" i="2" s="1"/>
  <c r="BE791" i="3" s="1"/>
  <c r="BR814" i="2"/>
  <c r="BS814" i="2" s="1"/>
  <c r="AX792" i="3" s="1"/>
  <c r="BT814" i="2"/>
  <c r="BU814" i="2" s="1"/>
  <c r="AY792" i="3" s="1"/>
  <c r="BV814" i="2"/>
  <c r="BW814" i="2" s="1"/>
  <c r="AZ792" i="3" s="1"/>
  <c r="BX814" i="2"/>
  <c r="BY814" i="2" s="1"/>
  <c r="BA792" i="3" s="1"/>
  <c r="BZ814" i="2"/>
  <c r="CA814" i="2" s="1"/>
  <c r="BB792" i="3" s="1"/>
  <c r="BC792" i="3" s="1"/>
  <c r="CB814" i="2"/>
  <c r="CC814" i="2" s="1"/>
  <c r="BE792" i="3" s="1"/>
  <c r="BR815" i="2"/>
  <c r="BS815" i="2" s="1"/>
  <c r="AX793" i="3" s="1"/>
  <c r="BT815" i="2"/>
  <c r="BU815" i="2" s="1"/>
  <c r="AY793" i="3" s="1"/>
  <c r="BV815" i="2"/>
  <c r="BW815" i="2" s="1"/>
  <c r="AZ793" i="3" s="1"/>
  <c r="BX815" i="2"/>
  <c r="BY815" i="2" s="1"/>
  <c r="BA793" i="3" s="1"/>
  <c r="BZ815" i="2"/>
  <c r="CA815" i="2" s="1"/>
  <c r="BB793" i="3" s="1"/>
  <c r="BC793" i="3" s="1"/>
  <c r="CB815" i="2"/>
  <c r="CC815" i="2" s="1"/>
  <c r="BE793" i="3" s="1"/>
  <c r="BR816" i="2"/>
  <c r="BS816" i="2" s="1"/>
  <c r="AX794" i="3" s="1"/>
  <c r="BT816" i="2"/>
  <c r="BU816" i="2" s="1"/>
  <c r="AY794" i="3" s="1"/>
  <c r="BV816" i="2"/>
  <c r="BW816" i="2" s="1"/>
  <c r="AZ794" i="3" s="1"/>
  <c r="BX816" i="2"/>
  <c r="BY816" i="2" s="1"/>
  <c r="BA794" i="3" s="1"/>
  <c r="BZ816" i="2"/>
  <c r="CA816" i="2" s="1"/>
  <c r="BB794" i="3" s="1"/>
  <c r="BC794" i="3" s="1"/>
  <c r="CB816" i="2"/>
  <c r="CC816" i="2" s="1"/>
  <c r="BE794" i="3" s="1"/>
  <c r="BR817" i="2"/>
  <c r="BS817" i="2" s="1"/>
  <c r="AX795" i="3" s="1"/>
  <c r="BT817" i="2"/>
  <c r="BU817" i="2" s="1"/>
  <c r="AY795" i="3" s="1"/>
  <c r="BV817" i="2"/>
  <c r="BW817" i="2" s="1"/>
  <c r="AZ795" i="3" s="1"/>
  <c r="BX817" i="2"/>
  <c r="BY817" i="2" s="1"/>
  <c r="BA795" i="3" s="1"/>
  <c r="BZ817" i="2"/>
  <c r="CA817" i="2" s="1"/>
  <c r="BB795" i="3" s="1"/>
  <c r="BC795" i="3" s="1"/>
  <c r="CB817" i="2"/>
  <c r="CC817" i="2" s="1"/>
  <c r="BE795" i="3" s="1"/>
  <c r="BR818" i="2"/>
  <c r="BS818" i="2" s="1"/>
  <c r="AX796" i="3" s="1"/>
  <c r="BT818" i="2"/>
  <c r="BU818" i="2" s="1"/>
  <c r="AY796" i="3" s="1"/>
  <c r="BV818" i="2"/>
  <c r="BW818" i="2" s="1"/>
  <c r="AZ796" i="3" s="1"/>
  <c r="BX818" i="2"/>
  <c r="BY818" i="2" s="1"/>
  <c r="BA796" i="3" s="1"/>
  <c r="BZ818" i="2"/>
  <c r="CA818" i="2" s="1"/>
  <c r="BB796" i="3" s="1"/>
  <c r="BC796" i="3" s="1"/>
  <c r="CB818" i="2"/>
  <c r="CC818" i="2" s="1"/>
  <c r="BE796" i="3" s="1"/>
  <c r="BR819" i="2"/>
  <c r="BS819" i="2" s="1"/>
  <c r="AX797" i="3" s="1"/>
  <c r="BT819" i="2"/>
  <c r="BU819" i="2" s="1"/>
  <c r="AY797" i="3" s="1"/>
  <c r="BV819" i="2"/>
  <c r="BW819" i="2" s="1"/>
  <c r="AZ797" i="3" s="1"/>
  <c r="BX819" i="2"/>
  <c r="BY819" i="2" s="1"/>
  <c r="BA797" i="3" s="1"/>
  <c r="BZ819" i="2"/>
  <c r="CA819" i="2" s="1"/>
  <c r="BB797" i="3" s="1"/>
  <c r="BC797" i="3" s="1"/>
  <c r="CB819" i="2"/>
  <c r="CC819" i="2" s="1"/>
  <c r="BE797" i="3" s="1"/>
  <c r="BR820" i="2"/>
  <c r="BS820" i="2" s="1"/>
  <c r="AX798" i="3" s="1"/>
  <c r="BT820" i="2"/>
  <c r="BU820" i="2" s="1"/>
  <c r="AY798" i="3" s="1"/>
  <c r="BV820" i="2"/>
  <c r="BW820" i="2" s="1"/>
  <c r="AZ798" i="3" s="1"/>
  <c r="BX820" i="2"/>
  <c r="BY820" i="2" s="1"/>
  <c r="BA798" i="3" s="1"/>
  <c r="BZ820" i="2"/>
  <c r="CA820" i="2" s="1"/>
  <c r="BB798" i="3" s="1"/>
  <c r="BC798" i="3" s="1"/>
  <c r="CB820" i="2"/>
  <c r="CC820" i="2" s="1"/>
  <c r="BE798"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7" i="3" s="1"/>
  <c r="BH6" i="2"/>
  <c r="BI6" i="2" s="1"/>
  <c r="AS7" i="3" s="1"/>
  <c r="BJ6" i="2"/>
  <c r="BK6" i="2" s="1"/>
  <c r="AT7" i="3" s="1"/>
  <c r="BL6" i="2"/>
  <c r="BM6" i="2" s="1"/>
  <c r="AU7" i="3" s="1"/>
  <c r="BN6" i="2"/>
  <c r="BO6" i="2" s="1"/>
  <c r="AV7" i="3" s="1"/>
  <c r="BP6" i="2"/>
  <c r="BQ6" i="2" s="1"/>
  <c r="AW7" i="3" s="1"/>
  <c r="BF7" i="2"/>
  <c r="BG7" i="2" s="1"/>
  <c r="AR6" i="3" s="1"/>
  <c r="BH7" i="2"/>
  <c r="BI7" i="2" s="1"/>
  <c r="AS6" i="3" s="1"/>
  <c r="BJ7" i="2"/>
  <c r="BK7" i="2" s="1"/>
  <c r="AT6" i="3" s="1"/>
  <c r="BL7" i="2"/>
  <c r="BM7" i="2" s="1"/>
  <c r="AU6" i="3" s="1"/>
  <c r="BN7" i="2"/>
  <c r="BO7" i="2" s="1"/>
  <c r="AV6" i="3" s="1"/>
  <c r="BP7" i="2"/>
  <c r="BQ7" i="2" s="1"/>
  <c r="AW6"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3" i="3" s="1"/>
  <c r="BH32" i="2"/>
  <c r="BI32" i="2" s="1"/>
  <c r="AS33" i="3" s="1"/>
  <c r="BJ32" i="2"/>
  <c r="BK32" i="2" s="1"/>
  <c r="AT33" i="3" s="1"/>
  <c r="BL32" i="2"/>
  <c r="BM32" i="2" s="1"/>
  <c r="AU33" i="3" s="1"/>
  <c r="BN32" i="2"/>
  <c r="BO32" i="2" s="1"/>
  <c r="AV33" i="3" s="1"/>
  <c r="BP32" i="2"/>
  <c r="BQ32" i="2" s="1"/>
  <c r="AW33" i="3" s="1"/>
  <c r="BF33" i="2"/>
  <c r="BG33" i="2" s="1"/>
  <c r="AR34" i="3" s="1"/>
  <c r="BH33" i="2"/>
  <c r="BI33" i="2" s="1"/>
  <c r="AS34" i="3" s="1"/>
  <c r="BJ33" i="2"/>
  <c r="BK33" i="2" s="1"/>
  <c r="AT34" i="3" s="1"/>
  <c r="BL33" i="2"/>
  <c r="BM33" i="2" s="1"/>
  <c r="AU34" i="3" s="1"/>
  <c r="BN33" i="2"/>
  <c r="BO33" i="2" s="1"/>
  <c r="AV34" i="3" s="1"/>
  <c r="BP33" i="2"/>
  <c r="BQ33" i="2" s="1"/>
  <c r="AW34" i="3" s="1"/>
  <c r="BF34" i="2"/>
  <c r="BG34" i="2" s="1"/>
  <c r="AR32" i="3" s="1"/>
  <c r="BH34" i="2"/>
  <c r="BI34" i="2" s="1"/>
  <c r="AS32" i="3" s="1"/>
  <c r="BJ34" i="2"/>
  <c r="BK34" i="2" s="1"/>
  <c r="AT32" i="3" s="1"/>
  <c r="BL34" i="2"/>
  <c r="BM34" i="2" s="1"/>
  <c r="AU32" i="3" s="1"/>
  <c r="BN34" i="2"/>
  <c r="BO34" i="2" s="1"/>
  <c r="AV32" i="3" s="1"/>
  <c r="BP34" i="2"/>
  <c r="BQ34" i="2" s="1"/>
  <c r="AW32" i="3" s="1"/>
  <c r="BF35" i="2"/>
  <c r="BG35" i="2" s="1"/>
  <c r="AR35" i="3" s="1"/>
  <c r="BH35" i="2"/>
  <c r="BI35" i="2" s="1"/>
  <c r="AS35" i="3" s="1"/>
  <c r="BJ35" i="2"/>
  <c r="BK35" i="2" s="1"/>
  <c r="AT35" i="3" s="1"/>
  <c r="BL35" i="2"/>
  <c r="BM35" i="2" s="1"/>
  <c r="AU35" i="3" s="1"/>
  <c r="BN35" i="2"/>
  <c r="BO35" i="2" s="1"/>
  <c r="AV35" i="3" s="1"/>
  <c r="BP35" i="2"/>
  <c r="BQ35" i="2" s="1"/>
  <c r="AW35" i="3" s="1"/>
  <c r="BF36" i="2"/>
  <c r="BG36" i="2" s="1"/>
  <c r="AR36" i="3" s="1"/>
  <c r="BH36" i="2"/>
  <c r="BI36" i="2" s="1"/>
  <c r="AS36" i="3" s="1"/>
  <c r="BJ36" i="2"/>
  <c r="BK36" i="2" s="1"/>
  <c r="AT36" i="3" s="1"/>
  <c r="BL36" i="2"/>
  <c r="BM36" i="2" s="1"/>
  <c r="AU36" i="3" s="1"/>
  <c r="BN36" i="2"/>
  <c r="BO36" i="2" s="1"/>
  <c r="AV36" i="3" s="1"/>
  <c r="BP36" i="2"/>
  <c r="BQ36" i="2" s="1"/>
  <c r="AW36" i="3" s="1"/>
  <c r="BF37" i="2"/>
  <c r="BG37" i="2" s="1"/>
  <c r="AR37" i="3" s="1"/>
  <c r="BH37" i="2"/>
  <c r="BI37" i="2" s="1"/>
  <c r="AS37" i="3" s="1"/>
  <c r="BJ37" i="2"/>
  <c r="BK37" i="2" s="1"/>
  <c r="AT37" i="3" s="1"/>
  <c r="BL37" i="2"/>
  <c r="BM37" i="2" s="1"/>
  <c r="AU37" i="3" s="1"/>
  <c r="BN37" i="2"/>
  <c r="BO37" i="2" s="1"/>
  <c r="AV37" i="3" s="1"/>
  <c r="BP37" i="2"/>
  <c r="BQ37" i="2" s="1"/>
  <c r="AW37" i="3" s="1"/>
  <c r="BF38" i="2"/>
  <c r="BG38" i="2" s="1"/>
  <c r="AR38" i="3" s="1"/>
  <c r="BH38" i="2"/>
  <c r="BI38" i="2" s="1"/>
  <c r="AS38" i="3" s="1"/>
  <c r="BJ38" i="2"/>
  <c r="BK38" i="2" s="1"/>
  <c r="AT38" i="3" s="1"/>
  <c r="BL38" i="2"/>
  <c r="BM38" i="2" s="1"/>
  <c r="AU38" i="3" s="1"/>
  <c r="BN38" i="2"/>
  <c r="BO38" i="2" s="1"/>
  <c r="AV38" i="3" s="1"/>
  <c r="BP38" i="2"/>
  <c r="BQ38" i="2" s="1"/>
  <c r="AW38" i="3" s="1"/>
  <c r="BF39" i="2"/>
  <c r="BG39" i="2" s="1"/>
  <c r="AR39" i="3" s="1"/>
  <c r="BH39" i="2"/>
  <c r="BI39" i="2" s="1"/>
  <c r="AS39" i="3" s="1"/>
  <c r="BJ39" i="2"/>
  <c r="BK39" i="2" s="1"/>
  <c r="AT39" i="3" s="1"/>
  <c r="BL39" i="2"/>
  <c r="BM39" i="2" s="1"/>
  <c r="AU39" i="3" s="1"/>
  <c r="BN39" i="2"/>
  <c r="BO39" i="2" s="1"/>
  <c r="AV39" i="3" s="1"/>
  <c r="BP39" i="2"/>
  <c r="BQ39" i="2" s="1"/>
  <c r="AW39" i="3" s="1"/>
  <c r="BF40" i="2"/>
  <c r="BG40" i="2" s="1"/>
  <c r="AR40" i="3" s="1"/>
  <c r="BH40" i="2"/>
  <c r="BI40" i="2" s="1"/>
  <c r="AS40" i="3" s="1"/>
  <c r="BJ40" i="2"/>
  <c r="BK40" i="2" s="1"/>
  <c r="AT40" i="3" s="1"/>
  <c r="BL40" i="2"/>
  <c r="BM40" i="2" s="1"/>
  <c r="BN40" i="2"/>
  <c r="BO40" i="2" s="1"/>
  <c r="AV40" i="3" s="1"/>
  <c r="BP40" i="2"/>
  <c r="BQ40" i="2" s="1"/>
  <c r="AW40" i="3" s="1"/>
  <c r="BF41" i="2"/>
  <c r="BG41" i="2" s="1"/>
  <c r="AR41" i="3" s="1"/>
  <c r="BH41" i="2"/>
  <c r="BI41" i="2" s="1"/>
  <c r="AS41" i="3" s="1"/>
  <c r="BJ41" i="2"/>
  <c r="BK41" i="2" s="1"/>
  <c r="AT41" i="3" s="1"/>
  <c r="BL41" i="2"/>
  <c r="BM41" i="2" s="1"/>
  <c r="AU41" i="3" s="1"/>
  <c r="BN41" i="2"/>
  <c r="BO41" i="2" s="1"/>
  <c r="AV41" i="3" s="1"/>
  <c r="BP41" i="2"/>
  <c r="BQ41" i="2" s="1"/>
  <c r="AW41" i="3" s="1"/>
  <c r="BF42" i="2"/>
  <c r="BG42" i="2" s="1"/>
  <c r="AR42" i="3" s="1"/>
  <c r="BH42" i="2"/>
  <c r="BI42" i="2" s="1"/>
  <c r="AS42" i="3" s="1"/>
  <c r="BJ42" i="2"/>
  <c r="BK42" i="2" s="1"/>
  <c r="AT42" i="3" s="1"/>
  <c r="BL42" i="2"/>
  <c r="BM42" i="2" s="1"/>
  <c r="AU42" i="3" s="1"/>
  <c r="BN42" i="2"/>
  <c r="BO42" i="2" s="1"/>
  <c r="AV42" i="3" s="1"/>
  <c r="BP42" i="2"/>
  <c r="BQ42" i="2" s="1"/>
  <c r="AW42" i="3" s="1"/>
  <c r="BF43" i="2"/>
  <c r="BG43" i="2" s="1"/>
  <c r="AR43" i="3" s="1"/>
  <c r="BH43" i="2"/>
  <c r="BI43" i="2" s="1"/>
  <c r="AS43" i="3" s="1"/>
  <c r="BJ43" i="2"/>
  <c r="BK43" i="2" s="1"/>
  <c r="AT43" i="3" s="1"/>
  <c r="BL43" i="2"/>
  <c r="BM43" i="2" s="1"/>
  <c r="AU43" i="3" s="1"/>
  <c r="BN43" i="2"/>
  <c r="BO43" i="2" s="1"/>
  <c r="AV43" i="3" s="1"/>
  <c r="BP43" i="2"/>
  <c r="BQ43" i="2" s="1"/>
  <c r="AW43" i="3" s="1"/>
  <c r="BF44" i="2"/>
  <c r="BG44" i="2" s="1"/>
  <c r="AR44" i="3" s="1"/>
  <c r="BH44" i="2"/>
  <c r="BI44" i="2" s="1"/>
  <c r="AS44" i="3" s="1"/>
  <c r="BJ44" i="2"/>
  <c r="BK44" i="2" s="1"/>
  <c r="AT44" i="3" s="1"/>
  <c r="BL44" i="2"/>
  <c r="BM44" i="2" s="1"/>
  <c r="AU44" i="3" s="1"/>
  <c r="BN44" i="2"/>
  <c r="BO44" i="2" s="1"/>
  <c r="AV44" i="3" s="1"/>
  <c r="BP44" i="2"/>
  <c r="BQ44" i="2" s="1"/>
  <c r="AW44" i="3" s="1"/>
  <c r="BF45" i="2"/>
  <c r="BG45" i="2" s="1"/>
  <c r="AR45" i="3" s="1"/>
  <c r="BH45" i="2"/>
  <c r="BI45" i="2" s="1"/>
  <c r="AS45" i="3" s="1"/>
  <c r="BJ45" i="2"/>
  <c r="BK45" i="2" s="1"/>
  <c r="AT45" i="3" s="1"/>
  <c r="BL45" i="2"/>
  <c r="BM45" i="2" s="1"/>
  <c r="AU45" i="3" s="1"/>
  <c r="BN45" i="2"/>
  <c r="BO45" i="2" s="1"/>
  <c r="AV45" i="3" s="1"/>
  <c r="BP45" i="2"/>
  <c r="BQ45" i="2" s="1"/>
  <c r="AW45" i="3" s="1"/>
  <c r="BF46" i="2"/>
  <c r="BG46" i="2" s="1"/>
  <c r="BH46" i="2"/>
  <c r="BI46" i="2" s="1"/>
  <c r="BJ46" i="2"/>
  <c r="BK46" i="2" s="1"/>
  <c r="BL46" i="2"/>
  <c r="BM46" i="2" s="1"/>
  <c r="BN46" i="2"/>
  <c r="BO46" i="2" s="1"/>
  <c r="BP46" i="2"/>
  <c r="BQ46" i="2" s="1"/>
  <c r="BF47" i="2"/>
  <c r="BG47" i="2" s="1"/>
  <c r="AR47" i="3" s="1"/>
  <c r="BH47" i="2"/>
  <c r="BI47" i="2" s="1"/>
  <c r="AS47" i="3" s="1"/>
  <c r="BJ47" i="2"/>
  <c r="BK47" i="2" s="1"/>
  <c r="AT47" i="3" s="1"/>
  <c r="BL47" i="2"/>
  <c r="BM47" i="2" s="1"/>
  <c r="BN47" i="2"/>
  <c r="BO47" i="2" s="1"/>
  <c r="AV47" i="3" s="1"/>
  <c r="BP47" i="2"/>
  <c r="BQ47" i="2" s="1"/>
  <c r="AW47" i="3" s="1"/>
  <c r="BF48" i="2"/>
  <c r="BG48" i="2" s="1"/>
  <c r="AR48" i="3" s="1"/>
  <c r="BH48" i="2"/>
  <c r="BI48" i="2" s="1"/>
  <c r="AS48" i="3" s="1"/>
  <c r="BJ48" i="2"/>
  <c r="BK48" i="2" s="1"/>
  <c r="AT48" i="3" s="1"/>
  <c r="BL48" i="2"/>
  <c r="BM48" i="2" s="1"/>
  <c r="AU48" i="3" s="1"/>
  <c r="BN48" i="2"/>
  <c r="BO48" i="2" s="1"/>
  <c r="AV48" i="3" s="1"/>
  <c r="BP48" i="2"/>
  <c r="BQ48" i="2" s="1"/>
  <c r="AW48" i="3" s="1"/>
  <c r="BF49" i="2"/>
  <c r="BG49" i="2" s="1"/>
  <c r="AR49" i="3" s="1"/>
  <c r="BH49" i="2"/>
  <c r="BI49" i="2" s="1"/>
  <c r="AS49" i="3" s="1"/>
  <c r="BJ49" i="2"/>
  <c r="BK49" i="2" s="1"/>
  <c r="AT49" i="3" s="1"/>
  <c r="BL49" i="2"/>
  <c r="BM49" i="2" s="1"/>
  <c r="AU49" i="3" s="1"/>
  <c r="BN49" i="2"/>
  <c r="BO49" i="2" s="1"/>
  <c r="AV49" i="3" s="1"/>
  <c r="BP49" i="2"/>
  <c r="BQ49" i="2" s="1"/>
  <c r="AW49" i="3" s="1"/>
  <c r="BF50" i="2"/>
  <c r="BG50" i="2" s="1"/>
  <c r="AR50" i="3" s="1"/>
  <c r="BH50" i="2"/>
  <c r="BI50" i="2" s="1"/>
  <c r="AS50" i="3" s="1"/>
  <c r="BJ50" i="2"/>
  <c r="BK50" i="2" s="1"/>
  <c r="AT50" i="3" s="1"/>
  <c r="BL50" i="2"/>
  <c r="BM50" i="2" s="1"/>
  <c r="AU50" i="3" s="1"/>
  <c r="BN50" i="2"/>
  <c r="BO50" i="2" s="1"/>
  <c r="AV50" i="3" s="1"/>
  <c r="BP50" i="2"/>
  <c r="BQ50" i="2" s="1"/>
  <c r="AW50" i="3" s="1"/>
  <c r="BF51" i="2"/>
  <c r="BG51" i="2" s="1"/>
  <c r="AR51" i="3" s="1"/>
  <c r="BH51" i="2"/>
  <c r="BI51" i="2" s="1"/>
  <c r="AS51" i="3" s="1"/>
  <c r="BJ51" i="2"/>
  <c r="BK51" i="2" s="1"/>
  <c r="AT51" i="3" s="1"/>
  <c r="BL51" i="2"/>
  <c r="BM51" i="2" s="1"/>
  <c r="AU51" i="3" s="1"/>
  <c r="BN51" i="2"/>
  <c r="BO51" i="2" s="1"/>
  <c r="AV51" i="3" s="1"/>
  <c r="BP51" i="2"/>
  <c r="BQ51" i="2" s="1"/>
  <c r="AW51" i="3" s="1"/>
  <c r="BF52" i="2"/>
  <c r="BG52" i="2" s="1"/>
  <c r="AR52" i="3" s="1"/>
  <c r="BH52" i="2"/>
  <c r="BI52" i="2" s="1"/>
  <c r="AS52" i="3" s="1"/>
  <c r="BJ52" i="2"/>
  <c r="BK52" i="2" s="1"/>
  <c r="AT52" i="3" s="1"/>
  <c r="BL52" i="2"/>
  <c r="BM52" i="2" s="1"/>
  <c r="AU52" i="3" s="1"/>
  <c r="BN52" i="2"/>
  <c r="BO52" i="2" s="1"/>
  <c r="AV52" i="3" s="1"/>
  <c r="BP52" i="2"/>
  <c r="BQ52" i="2" s="1"/>
  <c r="AW52" i="3" s="1"/>
  <c r="BF53" i="2"/>
  <c r="BG53" i="2" s="1"/>
  <c r="AR53" i="3" s="1"/>
  <c r="BH53" i="2"/>
  <c r="BI53" i="2" s="1"/>
  <c r="AS53" i="3" s="1"/>
  <c r="BJ53" i="2"/>
  <c r="BK53" i="2" s="1"/>
  <c r="AT53" i="3" s="1"/>
  <c r="BL53" i="2"/>
  <c r="BM53" i="2" s="1"/>
  <c r="AU53" i="3" s="1"/>
  <c r="BN53" i="2"/>
  <c r="BO53" i="2" s="1"/>
  <c r="AV53" i="3" s="1"/>
  <c r="BP53" i="2"/>
  <c r="BQ53" i="2" s="1"/>
  <c r="AW53" i="3" s="1"/>
  <c r="BF54" i="2"/>
  <c r="BG54" i="2" s="1"/>
  <c r="AR54" i="3" s="1"/>
  <c r="BH54" i="2"/>
  <c r="BI54" i="2" s="1"/>
  <c r="AS54" i="3" s="1"/>
  <c r="BJ54" i="2"/>
  <c r="BK54" i="2" s="1"/>
  <c r="AT54" i="3" s="1"/>
  <c r="BL54" i="2"/>
  <c r="BM54" i="2" s="1"/>
  <c r="BN54" i="2"/>
  <c r="BO54" i="2" s="1"/>
  <c r="AV54" i="3" s="1"/>
  <c r="BP54" i="2"/>
  <c r="BQ54" i="2" s="1"/>
  <c r="AW54" i="3" s="1"/>
  <c r="BF55" i="2"/>
  <c r="BG55" i="2" s="1"/>
  <c r="AR55" i="3" s="1"/>
  <c r="BH55" i="2"/>
  <c r="BI55" i="2" s="1"/>
  <c r="AS55" i="3" s="1"/>
  <c r="BJ55" i="2"/>
  <c r="BK55" i="2" s="1"/>
  <c r="AT55" i="3" s="1"/>
  <c r="BL55" i="2"/>
  <c r="BM55" i="2" s="1"/>
  <c r="AU55" i="3" s="1"/>
  <c r="BN55" i="2"/>
  <c r="BO55" i="2" s="1"/>
  <c r="AV55" i="3" s="1"/>
  <c r="BP55" i="2"/>
  <c r="BQ55" i="2" s="1"/>
  <c r="AW55" i="3" s="1"/>
  <c r="BF56" i="2"/>
  <c r="BG56" i="2" s="1"/>
  <c r="AR56" i="3" s="1"/>
  <c r="BH56" i="2"/>
  <c r="BI56" i="2" s="1"/>
  <c r="AS56" i="3" s="1"/>
  <c r="BJ56" i="2"/>
  <c r="BK56" i="2" s="1"/>
  <c r="AT56" i="3" s="1"/>
  <c r="BL56" i="2"/>
  <c r="BM56" i="2" s="1"/>
  <c r="BN56" i="2"/>
  <c r="BO56" i="2" s="1"/>
  <c r="AV56" i="3" s="1"/>
  <c r="BP56" i="2"/>
  <c r="BQ56" i="2" s="1"/>
  <c r="AW56" i="3" s="1"/>
  <c r="BF57" i="2"/>
  <c r="BG57" i="2" s="1"/>
  <c r="AR57" i="3" s="1"/>
  <c r="BH57" i="2"/>
  <c r="BI57" i="2" s="1"/>
  <c r="AS57" i="3" s="1"/>
  <c r="BJ57" i="2"/>
  <c r="BK57" i="2" s="1"/>
  <c r="AT57" i="3" s="1"/>
  <c r="BL57" i="2"/>
  <c r="BM57" i="2" s="1"/>
  <c r="AU57" i="3" s="1"/>
  <c r="BN57" i="2"/>
  <c r="BO57" i="2" s="1"/>
  <c r="AV57" i="3" s="1"/>
  <c r="BP57" i="2"/>
  <c r="BQ57" i="2" s="1"/>
  <c r="AW57" i="3" s="1"/>
  <c r="BF58" i="2"/>
  <c r="BG58" i="2" s="1"/>
  <c r="AR58" i="3" s="1"/>
  <c r="BH58" i="2"/>
  <c r="BI58" i="2" s="1"/>
  <c r="AS58" i="3" s="1"/>
  <c r="BJ58" i="2"/>
  <c r="BK58" i="2" s="1"/>
  <c r="AT58" i="3" s="1"/>
  <c r="BL58" i="2"/>
  <c r="BM58" i="2" s="1"/>
  <c r="AU58" i="3" s="1"/>
  <c r="BN58" i="2"/>
  <c r="BO58" i="2" s="1"/>
  <c r="AV58" i="3" s="1"/>
  <c r="BP58" i="2"/>
  <c r="BQ58" i="2" s="1"/>
  <c r="AW58" i="3" s="1"/>
  <c r="BF59" i="2"/>
  <c r="BG59" i="2" s="1"/>
  <c r="AR59" i="3" s="1"/>
  <c r="BH59" i="2"/>
  <c r="BI59" i="2" s="1"/>
  <c r="AS59" i="3" s="1"/>
  <c r="BJ59" i="2"/>
  <c r="BK59" i="2" s="1"/>
  <c r="AT59" i="3" s="1"/>
  <c r="BL59" i="2"/>
  <c r="BM59" i="2" s="1"/>
  <c r="AU59" i="3" s="1"/>
  <c r="BN59" i="2"/>
  <c r="BO59" i="2" s="1"/>
  <c r="AV59" i="3" s="1"/>
  <c r="BP59" i="2"/>
  <c r="BQ59" i="2" s="1"/>
  <c r="AW59" i="3" s="1"/>
  <c r="BF60" i="2"/>
  <c r="BG60" i="2" s="1"/>
  <c r="AR60" i="3" s="1"/>
  <c r="BH60" i="2"/>
  <c r="BI60" i="2" s="1"/>
  <c r="AS60" i="3" s="1"/>
  <c r="BJ60" i="2"/>
  <c r="BK60" i="2" s="1"/>
  <c r="AT60" i="3" s="1"/>
  <c r="BL60" i="2"/>
  <c r="BM60" i="2" s="1"/>
  <c r="AU60" i="3" s="1"/>
  <c r="BN60" i="2"/>
  <c r="BO60" i="2" s="1"/>
  <c r="AV60" i="3" s="1"/>
  <c r="BP60" i="2"/>
  <c r="BQ60" i="2" s="1"/>
  <c r="AW60" i="3" s="1"/>
  <c r="BF61" i="2"/>
  <c r="BG61" i="2" s="1"/>
  <c r="AR61" i="3" s="1"/>
  <c r="BH61" i="2"/>
  <c r="BI61" i="2" s="1"/>
  <c r="AS61" i="3" s="1"/>
  <c r="BJ61" i="2"/>
  <c r="BK61" i="2" s="1"/>
  <c r="AT61" i="3" s="1"/>
  <c r="BL61" i="2"/>
  <c r="BM61" i="2" s="1"/>
  <c r="AU61" i="3" s="1"/>
  <c r="BN61" i="2"/>
  <c r="BO61" i="2" s="1"/>
  <c r="AV61" i="3" s="1"/>
  <c r="BP61" i="2"/>
  <c r="BQ61" i="2" s="1"/>
  <c r="AW61" i="3" s="1"/>
  <c r="BF62" i="2"/>
  <c r="BG62" i="2" s="1"/>
  <c r="AR62" i="3" s="1"/>
  <c r="BH62" i="2"/>
  <c r="BI62" i="2" s="1"/>
  <c r="AS62" i="3" s="1"/>
  <c r="BJ62" i="2"/>
  <c r="BK62" i="2" s="1"/>
  <c r="AT62" i="3" s="1"/>
  <c r="BL62" i="2"/>
  <c r="BM62" i="2" s="1"/>
  <c r="AU62" i="3" s="1"/>
  <c r="BN62" i="2"/>
  <c r="BO62" i="2" s="1"/>
  <c r="AV62" i="3" s="1"/>
  <c r="BP62" i="2"/>
  <c r="BQ62" i="2" s="1"/>
  <c r="AW62" i="3" s="1"/>
  <c r="BF63" i="2"/>
  <c r="BG63" i="2" s="1"/>
  <c r="AR63" i="3" s="1"/>
  <c r="BH63" i="2"/>
  <c r="BI63" i="2" s="1"/>
  <c r="AS63" i="3" s="1"/>
  <c r="BJ63" i="2"/>
  <c r="BK63" i="2" s="1"/>
  <c r="AT63" i="3" s="1"/>
  <c r="BL63" i="2"/>
  <c r="BM63" i="2" s="1"/>
  <c r="AU63" i="3" s="1"/>
  <c r="BN63" i="2"/>
  <c r="BO63" i="2" s="1"/>
  <c r="AV63" i="3" s="1"/>
  <c r="BP63" i="2"/>
  <c r="BQ63" i="2" s="1"/>
  <c r="AW63" i="3" s="1"/>
  <c r="BF64" i="2"/>
  <c r="BG64" i="2" s="1"/>
  <c r="AR64" i="3" s="1"/>
  <c r="BH64" i="2"/>
  <c r="BI64" i="2" s="1"/>
  <c r="AS64" i="3" s="1"/>
  <c r="BJ64" i="2"/>
  <c r="BK64" i="2" s="1"/>
  <c r="AT64" i="3" s="1"/>
  <c r="BL64" i="2"/>
  <c r="BM64" i="2" s="1"/>
  <c r="BN64" i="2"/>
  <c r="BO64" i="2" s="1"/>
  <c r="AV64" i="3" s="1"/>
  <c r="BP64" i="2"/>
  <c r="BQ64" i="2" s="1"/>
  <c r="AW64" i="3" s="1"/>
  <c r="BF65" i="2"/>
  <c r="BG65" i="2" s="1"/>
  <c r="AR65" i="3" s="1"/>
  <c r="BH65" i="2"/>
  <c r="BI65" i="2" s="1"/>
  <c r="AS65" i="3" s="1"/>
  <c r="BJ65" i="2"/>
  <c r="BK65" i="2" s="1"/>
  <c r="AT65" i="3" s="1"/>
  <c r="BL65" i="2"/>
  <c r="BM65" i="2" s="1"/>
  <c r="AU65" i="3" s="1"/>
  <c r="BN65" i="2"/>
  <c r="BO65" i="2" s="1"/>
  <c r="AV65" i="3" s="1"/>
  <c r="BP65" i="2"/>
  <c r="BQ65" i="2" s="1"/>
  <c r="AW65" i="3" s="1"/>
  <c r="BF66" i="2"/>
  <c r="BG66" i="2" s="1"/>
  <c r="AR66" i="3" s="1"/>
  <c r="BH66" i="2"/>
  <c r="BI66" i="2" s="1"/>
  <c r="AS66" i="3" s="1"/>
  <c r="BJ66" i="2"/>
  <c r="BK66" i="2" s="1"/>
  <c r="AT66" i="3" s="1"/>
  <c r="BL66" i="2"/>
  <c r="BM66" i="2" s="1"/>
  <c r="AU66" i="3" s="1"/>
  <c r="BN66" i="2"/>
  <c r="BO66" i="2" s="1"/>
  <c r="AV66" i="3" s="1"/>
  <c r="BP66" i="2"/>
  <c r="BQ66" i="2" s="1"/>
  <c r="AW66" i="3" s="1"/>
  <c r="BF67" i="2"/>
  <c r="BG67" i="2" s="1"/>
  <c r="AR67" i="3" s="1"/>
  <c r="BH67" i="2"/>
  <c r="BI67" i="2" s="1"/>
  <c r="AS67" i="3" s="1"/>
  <c r="BJ67" i="2"/>
  <c r="BK67" i="2" s="1"/>
  <c r="AT67" i="3" s="1"/>
  <c r="BL67" i="2"/>
  <c r="BM67" i="2" s="1"/>
  <c r="AU67" i="3" s="1"/>
  <c r="BN67" i="2"/>
  <c r="BO67" i="2" s="1"/>
  <c r="AV67" i="3" s="1"/>
  <c r="BP67" i="2"/>
  <c r="BQ67" i="2" s="1"/>
  <c r="AW67" i="3" s="1"/>
  <c r="BF68" i="2"/>
  <c r="BG68" i="2" s="1"/>
  <c r="AR68" i="3" s="1"/>
  <c r="BH68" i="2"/>
  <c r="BI68" i="2" s="1"/>
  <c r="AS68" i="3" s="1"/>
  <c r="BJ68" i="2"/>
  <c r="BK68" i="2" s="1"/>
  <c r="AT68" i="3" s="1"/>
  <c r="BL68" i="2"/>
  <c r="BM68" i="2" s="1"/>
  <c r="AU68" i="3" s="1"/>
  <c r="BN68" i="2"/>
  <c r="BO68" i="2" s="1"/>
  <c r="AV68" i="3" s="1"/>
  <c r="BP68" i="2"/>
  <c r="BQ68" i="2" s="1"/>
  <c r="AW68" i="3" s="1"/>
  <c r="BF69" i="2"/>
  <c r="BG69" i="2" s="1"/>
  <c r="AR69" i="3" s="1"/>
  <c r="BH69" i="2"/>
  <c r="BI69" i="2" s="1"/>
  <c r="AS69" i="3" s="1"/>
  <c r="BJ69" i="2"/>
  <c r="BK69" i="2" s="1"/>
  <c r="AT69" i="3" s="1"/>
  <c r="BL69" i="2"/>
  <c r="BM69" i="2" s="1"/>
  <c r="BN69" i="2"/>
  <c r="BO69" i="2" s="1"/>
  <c r="AV69" i="3" s="1"/>
  <c r="BP69" i="2"/>
  <c r="BQ69" i="2" s="1"/>
  <c r="AW69" i="3" s="1"/>
  <c r="BF70" i="2"/>
  <c r="BG70" i="2" s="1"/>
  <c r="AR70" i="3" s="1"/>
  <c r="BH70" i="2"/>
  <c r="BI70" i="2" s="1"/>
  <c r="AS70" i="3" s="1"/>
  <c r="BJ70" i="2"/>
  <c r="BK70" i="2" s="1"/>
  <c r="AT70" i="3" s="1"/>
  <c r="BL70" i="2"/>
  <c r="BM70" i="2" s="1"/>
  <c r="AU70" i="3" s="1"/>
  <c r="BN70" i="2"/>
  <c r="BO70" i="2" s="1"/>
  <c r="AV70" i="3" s="1"/>
  <c r="BP70" i="2"/>
  <c r="BQ70" i="2" s="1"/>
  <c r="AW70" i="3" s="1"/>
  <c r="BF71" i="2"/>
  <c r="BG71" i="2" s="1"/>
  <c r="AR71" i="3" s="1"/>
  <c r="BH71" i="2"/>
  <c r="BI71" i="2" s="1"/>
  <c r="AS71" i="3" s="1"/>
  <c r="BJ71" i="2"/>
  <c r="BK71" i="2" s="1"/>
  <c r="AT71" i="3" s="1"/>
  <c r="BL71" i="2"/>
  <c r="BM71" i="2" s="1"/>
  <c r="AU71" i="3" s="1"/>
  <c r="BN71" i="2"/>
  <c r="BO71" i="2" s="1"/>
  <c r="AV71" i="3" s="1"/>
  <c r="BP71" i="2"/>
  <c r="BQ71" i="2" s="1"/>
  <c r="AW71" i="3" s="1"/>
  <c r="BF72" i="2"/>
  <c r="BG72" i="2" s="1"/>
  <c r="AR72" i="3" s="1"/>
  <c r="BH72" i="2"/>
  <c r="BI72" i="2" s="1"/>
  <c r="AS72" i="3" s="1"/>
  <c r="BJ72" i="2"/>
  <c r="BK72" i="2" s="1"/>
  <c r="AT72" i="3" s="1"/>
  <c r="BL72" i="2"/>
  <c r="BM72" i="2" s="1"/>
  <c r="AU72" i="3" s="1"/>
  <c r="BN72" i="2"/>
  <c r="BO72" i="2" s="1"/>
  <c r="AV72" i="3" s="1"/>
  <c r="BP72" i="2"/>
  <c r="BQ72" i="2" s="1"/>
  <c r="AW72" i="3" s="1"/>
  <c r="BF73" i="2"/>
  <c r="BG73" i="2" s="1"/>
  <c r="AR73" i="3" s="1"/>
  <c r="BH73" i="2"/>
  <c r="BI73" i="2" s="1"/>
  <c r="AS73" i="3" s="1"/>
  <c r="BJ73" i="2"/>
  <c r="BK73" i="2" s="1"/>
  <c r="AT73" i="3" s="1"/>
  <c r="BL73" i="2"/>
  <c r="BM73" i="2" s="1"/>
  <c r="AU73" i="3" s="1"/>
  <c r="BN73" i="2"/>
  <c r="BO73" i="2" s="1"/>
  <c r="AV73" i="3" s="1"/>
  <c r="BP73" i="2"/>
  <c r="BQ73" i="2" s="1"/>
  <c r="AW73" i="3" s="1"/>
  <c r="BF74" i="2"/>
  <c r="BG74" i="2" s="1"/>
  <c r="AR74" i="3" s="1"/>
  <c r="BH74" i="2"/>
  <c r="BI74" i="2" s="1"/>
  <c r="AS74" i="3" s="1"/>
  <c r="BJ74" i="2"/>
  <c r="BK74" i="2" s="1"/>
  <c r="AT74" i="3" s="1"/>
  <c r="BL74" i="2"/>
  <c r="BM74" i="2" s="1"/>
  <c r="AU74" i="3" s="1"/>
  <c r="BN74" i="2"/>
  <c r="BO74" i="2" s="1"/>
  <c r="AV74" i="3" s="1"/>
  <c r="BP74" i="2"/>
  <c r="BQ74" i="2" s="1"/>
  <c r="AW74" i="3" s="1"/>
  <c r="BF75" i="2"/>
  <c r="BG75" i="2" s="1"/>
  <c r="AR75" i="3" s="1"/>
  <c r="BH75" i="2"/>
  <c r="BI75" i="2" s="1"/>
  <c r="AS75" i="3" s="1"/>
  <c r="BJ75" i="2"/>
  <c r="BK75" i="2" s="1"/>
  <c r="AT75" i="3" s="1"/>
  <c r="BL75" i="2"/>
  <c r="BM75" i="2" s="1"/>
  <c r="AU75" i="3" s="1"/>
  <c r="BN75" i="2"/>
  <c r="BO75" i="2" s="1"/>
  <c r="AV75" i="3" s="1"/>
  <c r="BP75" i="2"/>
  <c r="BQ75" i="2" s="1"/>
  <c r="AW75" i="3" s="1"/>
  <c r="BF76" i="2"/>
  <c r="BG76" i="2" s="1"/>
  <c r="AR76" i="3" s="1"/>
  <c r="BH76" i="2"/>
  <c r="BI76" i="2" s="1"/>
  <c r="AS76" i="3" s="1"/>
  <c r="BJ76" i="2"/>
  <c r="BK76" i="2" s="1"/>
  <c r="AT76" i="3" s="1"/>
  <c r="BL76" i="2"/>
  <c r="BM76" i="2" s="1"/>
  <c r="BN76" i="2"/>
  <c r="BO76" i="2" s="1"/>
  <c r="AV76" i="3" s="1"/>
  <c r="BP76" i="2"/>
  <c r="BQ76" i="2" s="1"/>
  <c r="AW76" i="3" s="1"/>
  <c r="BF77" i="2"/>
  <c r="BG77" i="2" s="1"/>
  <c r="AR77" i="3" s="1"/>
  <c r="BH77" i="2"/>
  <c r="BI77" i="2" s="1"/>
  <c r="AS77" i="3" s="1"/>
  <c r="BJ77" i="2"/>
  <c r="BK77" i="2" s="1"/>
  <c r="AT77" i="3" s="1"/>
  <c r="BL77" i="2"/>
  <c r="BM77" i="2" s="1"/>
  <c r="AU77" i="3" s="1"/>
  <c r="BN77" i="2"/>
  <c r="BO77" i="2" s="1"/>
  <c r="AV77" i="3" s="1"/>
  <c r="BP77" i="2"/>
  <c r="BQ77" i="2" s="1"/>
  <c r="AW77" i="3" s="1"/>
  <c r="BF78" i="2"/>
  <c r="BG78" i="2" s="1"/>
  <c r="AR78" i="3" s="1"/>
  <c r="BH78" i="2"/>
  <c r="BI78" i="2" s="1"/>
  <c r="AS78" i="3" s="1"/>
  <c r="BJ78" i="2"/>
  <c r="BK78" i="2" s="1"/>
  <c r="AT78" i="3" s="1"/>
  <c r="BL78" i="2"/>
  <c r="BM78" i="2" s="1"/>
  <c r="AU78" i="3" s="1"/>
  <c r="BN78" i="2"/>
  <c r="BO78" i="2" s="1"/>
  <c r="AV78" i="3" s="1"/>
  <c r="BP78" i="2"/>
  <c r="BQ78" i="2" s="1"/>
  <c r="AW78" i="3" s="1"/>
  <c r="BF79" i="2"/>
  <c r="BG79" i="2" s="1"/>
  <c r="AR79" i="3" s="1"/>
  <c r="BH79" i="2"/>
  <c r="BI79" i="2" s="1"/>
  <c r="AS79" i="3" s="1"/>
  <c r="BJ79" i="2"/>
  <c r="BK79" i="2" s="1"/>
  <c r="AT79" i="3" s="1"/>
  <c r="BL79" i="2"/>
  <c r="BM79" i="2" s="1"/>
  <c r="AU79" i="3" s="1"/>
  <c r="BN79" i="2"/>
  <c r="BO79" i="2" s="1"/>
  <c r="AV79" i="3" s="1"/>
  <c r="BP79" i="2"/>
  <c r="BQ79" i="2" s="1"/>
  <c r="AW79" i="3" s="1"/>
  <c r="BF80" i="2"/>
  <c r="BG80" i="2" s="1"/>
  <c r="AR80" i="3" s="1"/>
  <c r="BH80" i="2"/>
  <c r="BI80" i="2" s="1"/>
  <c r="AS80" i="3" s="1"/>
  <c r="BJ80" i="2"/>
  <c r="BK80" i="2" s="1"/>
  <c r="AT80" i="3" s="1"/>
  <c r="BL80" i="2"/>
  <c r="BM80" i="2" s="1"/>
  <c r="AU80" i="3" s="1"/>
  <c r="BN80" i="2"/>
  <c r="BO80" i="2" s="1"/>
  <c r="AV80" i="3" s="1"/>
  <c r="BP80" i="2"/>
  <c r="BQ80" i="2" s="1"/>
  <c r="AW80" i="3" s="1"/>
  <c r="BF81" i="2"/>
  <c r="BG81" i="2" s="1"/>
  <c r="AR81" i="3" s="1"/>
  <c r="BH81" i="2"/>
  <c r="BI81" i="2" s="1"/>
  <c r="AS81" i="3" s="1"/>
  <c r="BJ81" i="2"/>
  <c r="BK81" i="2" s="1"/>
  <c r="AT81" i="3" s="1"/>
  <c r="BL81" i="2"/>
  <c r="BM81" i="2" s="1"/>
  <c r="AU81" i="3" s="1"/>
  <c r="BN81" i="2"/>
  <c r="BO81" i="2" s="1"/>
  <c r="AV81" i="3" s="1"/>
  <c r="BP81" i="2"/>
  <c r="BQ81" i="2" s="1"/>
  <c r="AW81" i="3" s="1"/>
  <c r="BF82" i="2"/>
  <c r="BG82" i="2" s="1"/>
  <c r="AR85" i="3" s="1"/>
  <c r="BH82" i="2"/>
  <c r="BI82" i="2" s="1"/>
  <c r="AS85" i="3" s="1"/>
  <c r="BJ82" i="2"/>
  <c r="BK82" i="2" s="1"/>
  <c r="AT85" i="3" s="1"/>
  <c r="BL82" i="2"/>
  <c r="BM82" i="2" s="1"/>
  <c r="AU85" i="3" s="1"/>
  <c r="BN82" i="2"/>
  <c r="BO82" i="2" s="1"/>
  <c r="AV85" i="3" s="1"/>
  <c r="BP82" i="2"/>
  <c r="BQ82" i="2" s="1"/>
  <c r="AW85" i="3" s="1"/>
  <c r="BF83" i="2"/>
  <c r="BG83" i="2" s="1"/>
  <c r="AR83" i="3" s="1"/>
  <c r="BH83" i="2"/>
  <c r="BI83" i="2" s="1"/>
  <c r="AS83" i="3" s="1"/>
  <c r="BJ83" i="2"/>
  <c r="BK83" i="2" s="1"/>
  <c r="AT83" i="3" s="1"/>
  <c r="BL83" i="2"/>
  <c r="BM83" i="2" s="1"/>
  <c r="AU83" i="3" s="1"/>
  <c r="BN83" i="2"/>
  <c r="BO83" i="2" s="1"/>
  <c r="AV83" i="3" s="1"/>
  <c r="BP83" i="2"/>
  <c r="BQ83" i="2" s="1"/>
  <c r="AW83" i="3" s="1"/>
  <c r="BF84" i="2"/>
  <c r="BG84" i="2" s="1"/>
  <c r="AR84" i="3" s="1"/>
  <c r="BH84" i="2"/>
  <c r="BI84" i="2" s="1"/>
  <c r="AS84" i="3" s="1"/>
  <c r="BJ84" i="2"/>
  <c r="BK84" i="2" s="1"/>
  <c r="AT84" i="3" s="1"/>
  <c r="BL84" i="2"/>
  <c r="BM84" i="2" s="1"/>
  <c r="AU84" i="3" s="1"/>
  <c r="BN84" i="2"/>
  <c r="BO84" i="2" s="1"/>
  <c r="AV84" i="3" s="1"/>
  <c r="BP84" i="2"/>
  <c r="BQ84" i="2" s="1"/>
  <c r="AW84" i="3" s="1"/>
  <c r="BF85" i="2"/>
  <c r="BG85" i="2" s="1"/>
  <c r="AR82" i="3" s="1"/>
  <c r="BH85" i="2"/>
  <c r="BI85" i="2" s="1"/>
  <c r="AS82" i="3" s="1"/>
  <c r="BJ85" i="2"/>
  <c r="BK85" i="2" s="1"/>
  <c r="AT82" i="3" s="1"/>
  <c r="BL85" i="2"/>
  <c r="BM85" i="2" s="1"/>
  <c r="AU82" i="3" s="1"/>
  <c r="BN85" i="2"/>
  <c r="BO85" i="2" s="1"/>
  <c r="AV82" i="3" s="1"/>
  <c r="BP85" i="2"/>
  <c r="BQ85" i="2" s="1"/>
  <c r="AW82" i="3" s="1"/>
  <c r="BF86" i="2"/>
  <c r="BG86" i="2" s="1"/>
  <c r="AR86" i="3" s="1"/>
  <c r="BH86" i="2"/>
  <c r="BI86" i="2" s="1"/>
  <c r="AS86" i="3" s="1"/>
  <c r="BJ86" i="2"/>
  <c r="BK86" i="2" s="1"/>
  <c r="AT86" i="3" s="1"/>
  <c r="BL86" i="2"/>
  <c r="BM86" i="2" s="1"/>
  <c r="AU86" i="3" s="1"/>
  <c r="BN86" i="2"/>
  <c r="BO86" i="2" s="1"/>
  <c r="AV86" i="3" s="1"/>
  <c r="BP86" i="2"/>
  <c r="BQ86" i="2" s="1"/>
  <c r="AW86" i="3" s="1"/>
  <c r="BF87" i="2"/>
  <c r="BG87" i="2" s="1"/>
  <c r="AR87" i="3" s="1"/>
  <c r="BH87" i="2"/>
  <c r="BI87" i="2" s="1"/>
  <c r="AS87" i="3" s="1"/>
  <c r="BJ87" i="2"/>
  <c r="BK87" i="2" s="1"/>
  <c r="AT87" i="3" s="1"/>
  <c r="BL87" i="2"/>
  <c r="BM87" i="2" s="1"/>
  <c r="AU87" i="3" s="1"/>
  <c r="BN87" i="2"/>
  <c r="BO87" i="2" s="1"/>
  <c r="AV87" i="3" s="1"/>
  <c r="BP87" i="2"/>
  <c r="BQ87" i="2" s="1"/>
  <c r="AW87" i="3" s="1"/>
  <c r="BF88" i="2"/>
  <c r="BG88" i="2" s="1"/>
  <c r="AR88" i="3" s="1"/>
  <c r="BH88" i="2"/>
  <c r="BI88" i="2" s="1"/>
  <c r="AS88" i="3" s="1"/>
  <c r="BJ88" i="2"/>
  <c r="BK88" i="2" s="1"/>
  <c r="BL88" i="2"/>
  <c r="BM88" i="2" s="1"/>
  <c r="BN88" i="2"/>
  <c r="BO88" i="2" s="1"/>
  <c r="AV88" i="3" s="1"/>
  <c r="BP88" i="2"/>
  <c r="BQ88" i="2" s="1"/>
  <c r="AW88" i="3" s="1"/>
  <c r="BF89" i="2"/>
  <c r="BG89" i="2" s="1"/>
  <c r="AR89" i="3" s="1"/>
  <c r="BH89" i="2"/>
  <c r="BI89" i="2" s="1"/>
  <c r="AS89" i="3" s="1"/>
  <c r="BJ89" i="2"/>
  <c r="BK89" i="2" s="1"/>
  <c r="AT89" i="3" s="1"/>
  <c r="BL89" i="2"/>
  <c r="BM89" i="2" s="1"/>
  <c r="AU89" i="3" s="1"/>
  <c r="BN89" i="2"/>
  <c r="BO89" i="2" s="1"/>
  <c r="AV89" i="3" s="1"/>
  <c r="BP89" i="2"/>
  <c r="BQ89" i="2" s="1"/>
  <c r="AW89" i="3" s="1"/>
  <c r="BF90" i="2"/>
  <c r="BG90" i="2" s="1"/>
  <c r="AR90" i="3" s="1"/>
  <c r="BH90" i="2"/>
  <c r="BI90" i="2" s="1"/>
  <c r="AS90" i="3" s="1"/>
  <c r="BJ90" i="2"/>
  <c r="BK90" i="2" s="1"/>
  <c r="AT90" i="3" s="1"/>
  <c r="BL90" i="2"/>
  <c r="BM90" i="2" s="1"/>
  <c r="AU90" i="3" s="1"/>
  <c r="BN90" i="2"/>
  <c r="BO90" i="2" s="1"/>
  <c r="AV90" i="3" s="1"/>
  <c r="BP90" i="2"/>
  <c r="BQ90" i="2" s="1"/>
  <c r="AW90" i="3" s="1"/>
  <c r="BF91" i="2"/>
  <c r="BG91" i="2" s="1"/>
  <c r="AR91" i="3" s="1"/>
  <c r="BH91" i="2"/>
  <c r="BI91" i="2" s="1"/>
  <c r="AS91" i="3" s="1"/>
  <c r="BJ91" i="2"/>
  <c r="BK91" i="2" s="1"/>
  <c r="AT91" i="3" s="1"/>
  <c r="BL91" i="2"/>
  <c r="BM91" i="2" s="1"/>
  <c r="AU91" i="3" s="1"/>
  <c r="BN91" i="2"/>
  <c r="BO91" i="2" s="1"/>
  <c r="AV91" i="3" s="1"/>
  <c r="BP91" i="2"/>
  <c r="BQ91" i="2" s="1"/>
  <c r="AW91" i="3" s="1"/>
  <c r="BF92" i="2"/>
  <c r="BG92" i="2" s="1"/>
  <c r="AR92" i="3" s="1"/>
  <c r="BH92" i="2"/>
  <c r="BI92" i="2" s="1"/>
  <c r="AS92" i="3" s="1"/>
  <c r="BJ92" i="2"/>
  <c r="BK92" i="2" s="1"/>
  <c r="AT92" i="3" s="1"/>
  <c r="BL92" i="2"/>
  <c r="BM92" i="2" s="1"/>
  <c r="AU92" i="3" s="1"/>
  <c r="BN92" i="2"/>
  <c r="BO92" i="2" s="1"/>
  <c r="AV92" i="3" s="1"/>
  <c r="BP92" i="2"/>
  <c r="BQ92" i="2" s="1"/>
  <c r="AW92" i="3" s="1"/>
  <c r="BF93" i="2"/>
  <c r="BG93" i="2" s="1"/>
  <c r="AR93" i="3" s="1"/>
  <c r="BH93" i="2"/>
  <c r="BI93" i="2" s="1"/>
  <c r="AS93" i="3" s="1"/>
  <c r="BJ93" i="2"/>
  <c r="BK93" i="2" s="1"/>
  <c r="AT93" i="3" s="1"/>
  <c r="BL93" i="2"/>
  <c r="BM93" i="2" s="1"/>
  <c r="AU93" i="3" s="1"/>
  <c r="BN93" i="2"/>
  <c r="BO93" i="2" s="1"/>
  <c r="AV93" i="3" s="1"/>
  <c r="BP93" i="2"/>
  <c r="BQ93" i="2" s="1"/>
  <c r="AW93" i="3" s="1"/>
  <c r="BF94" i="2"/>
  <c r="BG94" i="2" s="1"/>
  <c r="AR94" i="3" s="1"/>
  <c r="BH94" i="2"/>
  <c r="BI94" i="2" s="1"/>
  <c r="AS94" i="3" s="1"/>
  <c r="BJ94" i="2"/>
  <c r="BK94" i="2" s="1"/>
  <c r="AT94" i="3" s="1"/>
  <c r="BL94" i="2"/>
  <c r="BM94" i="2" s="1"/>
  <c r="AU94" i="3" s="1"/>
  <c r="BN94" i="2"/>
  <c r="BO94" i="2" s="1"/>
  <c r="AV94" i="3" s="1"/>
  <c r="BP94" i="2"/>
  <c r="BQ94" i="2" s="1"/>
  <c r="AW94" i="3" s="1"/>
  <c r="BF95" i="2"/>
  <c r="BG95" i="2" s="1"/>
  <c r="AR95" i="3" s="1"/>
  <c r="BH95" i="2"/>
  <c r="BI95" i="2" s="1"/>
  <c r="AS95" i="3" s="1"/>
  <c r="BJ95" i="2"/>
  <c r="BK95" i="2" s="1"/>
  <c r="AT95" i="3" s="1"/>
  <c r="BL95" i="2"/>
  <c r="BM95" i="2" s="1"/>
  <c r="AU95" i="3" s="1"/>
  <c r="BN95" i="2"/>
  <c r="BO95" i="2" s="1"/>
  <c r="AV95" i="3" s="1"/>
  <c r="BP95" i="2"/>
  <c r="BQ95" i="2" s="1"/>
  <c r="AW95" i="3" s="1"/>
  <c r="BF96" i="2"/>
  <c r="BG96" i="2" s="1"/>
  <c r="AR96" i="3" s="1"/>
  <c r="BH96" i="2"/>
  <c r="BI96" i="2" s="1"/>
  <c r="AS96" i="3" s="1"/>
  <c r="BJ96" i="2"/>
  <c r="BK96" i="2" s="1"/>
  <c r="AT96" i="3" s="1"/>
  <c r="BL96" i="2"/>
  <c r="BM96" i="2" s="1"/>
  <c r="AU96" i="3" s="1"/>
  <c r="BN96" i="2"/>
  <c r="BO96" i="2" s="1"/>
  <c r="AV96" i="3" s="1"/>
  <c r="BP96" i="2"/>
  <c r="BQ96" i="2" s="1"/>
  <c r="AW96" i="3" s="1"/>
  <c r="BF97" i="2"/>
  <c r="BG97" i="2" s="1"/>
  <c r="AR97" i="3" s="1"/>
  <c r="BH97" i="2"/>
  <c r="BI97" i="2" s="1"/>
  <c r="AS97" i="3" s="1"/>
  <c r="BJ97" i="2"/>
  <c r="BK97" i="2" s="1"/>
  <c r="AT97" i="3" s="1"/>
  <c r="BL97" i="2"/>
  <c r="BM97" i="2" s="1"/>
  <c r="AU97" i="3" s="1"/>
  <c r="BN97" i="2"/>
  <c r="BO97" i="2" s="1"/>
  <c r="AV97" i="3" s="1"/>
  <c r="BP97" i="2"/>
  <c r="BQ97" i="2" s="1"/>
  <c r="AW97" i="3" s="1"/>
  <c r="BF98" i="2"/>
  <c r="BG98" i="2" s="1"/>
  <c r="AR98" i="3" s="1"/>
  <c r="BH98" i="2"/>
  <c r="BI98" i="2" s="1"/>
  <c r="AS98" i="3" s="1"/>
  <c r="BJ98" i="2"/>
  <c r="BK98" i="2" s="1"/>
  <c r="AT98" i="3" s="1"/>
  <c r="BL98" i="2"/>
  <c r="BM98" i="2" s="1"/>
  <c r="AU98" i="3" s="1"/>
  <c r="BN98" i="2"/>
  <c r="BO98" i="2" s="1"/>
  <c r="AV98" i="3" s="1"/>
  <c r="BP98" i="2"/>
  <c r="BQ98" i="2" s="1"/>
  <c r="AW98" i="3" s="1"/>
  <c r="BF99" i="2"/>
  <c r="BG99" i="2" s="1"/>
  <c r="AR99" i="3" s="1"/>
  <c r="BH99" i="2"/>
  <c r="BI99" i="2" s="1"/>
  <c r="AS99" i="3" s="1"/>
  <c r="BJ99" i="2"/>
  <c r="BK99" i="2" s="1"/>
  <c r="AT99" i="3" s="1"/>
  <c r="BL99" i="2"/>
  <c r="BM99" i="2" s="1"/>
  <c r="AU99" i="3" s="1"/>
  <c r="BN99" i="2"/>
  <c r="BO99" i="2" s="1"/>
  <c r="AV99" i="3" s="1"/>
  <c r="BP99" i="2"/>
  <c r="BQ99" i="2" s="1"/>
  <c r="AW99" i="3" s="1"/>
  <c r="BF100" i="2"/>
  <c r="BG100" i="2" s="1"/>
  <c r="AR100" i="3" s="1"/>
  <c r="BH100" i="2"/>
  <c r="BI100" i="2" s="1"/>
  <c r="AS100" i="3" s="1"/>
  <c r="BJ100" i="2"/>
  <c r="BK100" i="2" s="1"/>
  <c r="AT100" i="3" s="1"/>
  <c r="BL100" i="2"/>
  <c r="BM100" i="2" s="1"/>
  <c r="AU100" i="3" s="1"/>
  <c r="BN100" i="2"/>
  <c r="BO100" i="2" s="1"/>
  <c r="AV100" i="3" s="1"/>
  <c r="BP100" i="2"/>
  <c r="BQ100" i="2" s="1"/>
  <c r="AW100" i="3" s="1"/>
  <c r="BF101" i="2"/>
  <c r="BG101" i="2" s="1"/>
  <c r="AR101" i="3" s="1"/>
  <c r="BH101" i="2"/>
  <c r="BI101" i="2" s="1"/>
  <c r="AS101" i="3" s="1"/>
  <c r="BJ101" i="2"/>
  <c r="BK101" i="2" s="1"/>
  <c r="AT101" i="3" s="1"/>
  <c r="BL101" i="2"/>
  <c r="BM101" i="2" s="1"/>
  <c r="AU101" i="3" s="1"/>
  <c r="BN101" i="2"/>
  <c r="BO101" i="2" s="1"/>
  <c r="AV101" i="3" s="1"/>
  <c r="BP101" i="2"/>
  <c r="BQ101" i="2" s="1"/>
  <c r="AW101" i="3" s="1"/>
  <c r="BF102" i="2"/>
  <c r="BG102" i="2" s="1"/>
  <c r="AR102" i="3" s="1"/>
  <c r="BH102" i="2"/>
  <c r="BI102" i="2" s="1"/>
  <c r="AS102" i="3" s="1"/>
  <c r="BJ102" i="2"/>
  <c r="BK102" i="2" s="1"/>
  <c r="AT102" i="3" s="1"/>
  <c r="BL102" i="2"/>
  <c r="BM102" i="2" s="1"/>
  <c r="AU102" i="3" s="1"/>
  <c r="BN102" i="2"/>
  <c r="BO102" i="2" s="1"/>
  <c r="AV102" i="3" s="1"/>
  <c r="BP102" i="2"/>
  <c r="BQ102" i="2" s="1"/>
  <c r="AW102" i="3" s="1"/>
  <c r="BF103" i="2"/>
  <c r="BG103" i="2" s="1"/>
  <c r="AR105" i="3" s="1"/>
  <c r="BH103" i="2"/>
  <c r="BI103" i="2" s="1"/>
  <c r="AS105" i="3" s="1"/>
  <c r="BJ103" i="2"/>
  <c r="BK103" i="2" s="1"/>
  <c r="AT105" i="3" s="1"/>
  <c r="BL103" i="2"/>
  <c r="BM103" i="2" s="1"/>
  <c r="AU105" i="3" s="1"/>
  <c r="BN103" i="2"/>
  <c r="BO103" i="2" s="1"/>
  <c r="AV105" i="3" s="1"/>
  <c r="BP103" i="2"/>
  <c r="BQ103" i="2" s="1"/>
  <c r="AW105" i="3" s="1"/>
  <c r="BF104" i="2"/>
  <c r="BG104" i="2" s="1"/>
  <c r="AR103" i="3" s="1"/>
  <c r="BH104" i="2"/>
  <c r="BI104" i="2" s="1"/>
  <c r="AS103" i="3" s="1"/>
  <c r="BJ104" i="2"/>
  <c r="BK104" i="2" s="1"/>
  <c r="AT103" i="3" s="1"/>
  <c r="BL104" i="2"/>
  <c r="BM104" i="2" s="1"/>
  <c r="AU103" i="3" s="1"/>
  <c r="BN104" i="2"/>
  <c r="BO104" i="2" s="1"/>
  <c r="AV103" i="3" s="1"/>
  <c r="BP104" i="2"/>
  <c r="BQ104" i="2" s="1"/>
  <c r="AW103" i="3" s="1"/>
  <c r="BF105" i="2"/>
  <c r="BG105" i="2" s="1"/>
  <c r="AR104" i="3" s="1"/>
  <c r="BH105" i="2"/>
  <c r="BI105" i="2" s="1"/>
  <c r="AS104" i="3" s="1"/>
  <c r="BJ105" i="2"/>
  <c r="BK105" i="2" s="1"/>
  <c r="AT104" i="3" s="1"/>
  <c r="BL105" i="2"/>
  <c r="BM105" i="2" s="1"/>
  <c r="AU104" i="3" s="1"/>
  <c r="BN105" i="2"/>
  <c r="BO105" i="2" s="1"/>
  <c r="AV104" i="3" s="1"/>
  <c r="BP105" i="2"/>
  <c r="BQ105" i="2" s="1"/>
  <c r="AW104" i="3" s="1"/>
  <c r="BF106" i="2"/>
  <c r="BG106" i="2" s="1"/>
  <c r="AR106" i="3" s="1"/>
  <c r="BH106" i="2"/>
  <c r="BI106" i="2" s="1"/>
  <c r="AS106" i="3" s="1"/>
  <c r="BJ106" i="2"/>
  <c r="BK106" i="2" s="1"/>
  <c r="AT106" i="3" s="1"/>
  <c r="BL106" i="2"/>
  <c r="BM106" i="2" s="1"/>
  <c r="AU106" i="3" s="1"/>
  <c r="BN106" i="2"/>
  <c r="BO106" i="2" s="1"/>
  <c r="AV106" i="3" s="1"/>
  <c r="BP106" i="2"/>
  <c r="BQ106" i="2" s="1"/>
  <c r="AW106" i="3" s="1"/>
  <c r="BF107" i="2"/>
  <c r="BG107" i="2" s="1"/>
  <c r="AR107" i="3" s="1"/>
  <c r="BH107" i="2"/>
  <c r="BI107" i="2" s="1"/>
  <c r="AS107" i="3" s="1"/>
  <c r="BJ107" i="2"/>
  <c r="BK107" i="2" s="1"/>
  <c r="AT107" i="3" s="1"/>
  <c r="BL107" i="2"/>
  <c r="BM107" i="2" s="1"/>
  <c r="AU107" i="3" s="1"/>
  <c r="BN107" i="2"/>
  <c r="BO107" i="2" s="1"/>
  <c r="AV107" i="3" s="1"/>
  <c r="BP107" i="2"/>
  <c r="BQ107" i="2" s="1"/>
  <c r="AW107" i="3" s="1"/>
  <c r="BF108" i="2"/>
  <c r="BG108" i="2" s="1"/>
  <c r="AR108" i="3" s="1"/>
  <c r="BH108" i="2"/>
  <c r="BI108" i="2" s="1"/>
  <c r="AS108" i="3" s="1"/>
  <c r="BJ108" i="2"/>
  <c r="BK108" i="2" s="1"/>
  <c r="AT108" i="3" s="1"/>
  <c r="BL108" i="2"/>
  <c r="BM108" i="2" s="1"/>
  <c r="AU108" i="3" s="1"/>
  <c r="BN108" i="2"/>
  <c r="BO108" i="2" s="1"/>
  <c r="AV108" i="3" s="1"/>
  <c r="BP108" i="2"/>
  <c r="BQ108" i="2" s="1"/>
  <c r="AW108" i="3" s="1"/>
  <c r="BF109" i="2"/>
  <c r="BG109" i="2" s="1"/>
  <c r="BH109" i="2"/>
  <c r="BI109" i="2" s="1"/>
  <c r="BJ109" i="2"/>
  <c r="BK109" i="2" s="1"/>
  <c r="BL109" i="2"/>
  <c r="BM109" i="2" s="1"/>
  <c r="BN109" i="2"/>
  <c r="BO109" i="2" s="1"/>
  <c r="BP109" i="2"/>
  <c r="BQ109" i="2" s="1"/>
  <c r="BF110" i="2"/>
  <c r="BG110" i="2" s="1"/>
  <c r="AR109" i="3" s="1"/>
  <c r="BH110" i="2"/>
  <c r="BI110" i="2" s="1"/>
  <c r="AS109" i="3" s="1"/>
  <c r="BJ110" i="2"/>
  <c r="BK110" i="2" s="1"/>
  <c r="AT109" i="3" s="1"/>
  <c r="BL110" i="2"/>
  <c r="BM110" i="2" s="1"/>
  <c r="AU109" i="3" s="1"/>
  <c r="BN110" i="2"/>
  <c r="BO110" i="2" s="1"/>
  <c r="AV109" i="3" s="1"/>
  <c r="BP110" i="2"/>
  <c r="BQ110" i="2" s="1"/>
  <c r="AW109" i="3" s="1"/>
  <c r="BF111" i="2"/>
  <c r="BG111" i="2" s="1"/>
  <c r="AR110" i="3" s="1"/>
  <c r="BH111" i="2"/>
  <c r="BI111" i="2" s="1"/>
  <c r="AS110" i="3" s="1"/>
  <c r="BJ111" i="2"/>
  <c r="BK111" i="2" s="1"/>
  <c r="AT110" i="3" s="1"/>
  <c r="BL111" i="2"/>
  <c r="BM111" i="2" s="1"/>
  <c r="AU110" i="3" s="1"/>
  <c r="BN111" i="2"/>
  <c r="BO111" i="2" s="1"/>
  <c r="AV110" i="3" s="1"/>
  <c r="BP111" i="2"/>
  <c r="BQ111" i="2" s="1"/>
  <c r="AW110" i="3" s="1"/>
  <c r="BF112" i="2"/>
  <c r="BG112" i="2" s="1"/>
  <c r="AR111" i="3" s="1"/>
  <c r="BH112" i="2"/>
  <c r="BI112" i="2" s="1"/>
  <c r="AS111" i="3" s="1"/>
  <c r="BJ112" i="2"/>
  <c r="BK112" i="2" s="1"/>
  <c r="AT111" i="3" s="1"/>
  <c r="BL112" i="2"/>
  <c r="BM112" i="2" s="1"/>
  <c r="AU111" i="3" s="1"/>
  <c r="BN112" i="2"/>
  <c r="BO112" i="2" s="1"/>
  <c r="AV111" i="3" s="1"/>
  <c r="BP112" i="2"/>
  <c r="BQ112" i="2" s="1"/>
  <c r="AW111" i="3" s="1"/>
  <c r="BF113" i="2"/>
  <c r="BG113" i="2" s="1"/>
  <c r="AR112" i="3" s="1"/>
  <c r="BH113" i="2"/>
  <c r="BI113" i="2" s="1"/>
  <c r="AS112" i="3" s="1"/>
  <c r="BJ113" i="2"/>
  <c r="BK113" i="2" s="1"/>
  <c r="AT112" i="3" s="1"/>
  <c r="BL113" i="2"/>
  <c r="BM113" i="2" s="1"/>
  <c r="AU112" i="3" s="1"/>
  <c r="BN113" i="2"/>
  <c r="BO113" i="2" s="1"/>
  <c r="AV112" i="3" s="1"/>
  <c r="BP113" i="2"/>
  <c r="BQ113" i="2" s="1"/>
  <c r="AW112" i="3" s="1"/>
  <c r="BF114" i="2"/>
  <c r="BG114" i="2" s="1"/>
  <c r="AR113" i="3" s="1"/>
  <c r="BH114" i="2"/>
  <c r="BI114" i="2" s="1"/>
  <c r="AS113" i="3" s="1"/>
  <c r="BJ114" i="2"/>
  <c r="BK114" i="2" s="1"/>
  <c r="AT113" i="3" s="1"/>
  <c r="BL114" i="2"/>
  <c r="BM114" i="2" s="1"/>
  <c r="AU113" i="3" s="1"/>
  <c r="BN114" i="2"/>
  <c r="BO114" i="2" s="1"/>
  <c r="AV113" i="3" s="1"/>
  <c r="BP114" i="2"/>
  <c r="BQ114" i="2" s="1"/>
  <c r="AW113" i="3" s="1"/>
  <c r="BF115" i="2"/>
  <c r="BG115" i="2" s="1"/>
  <c r="AR114" i="3" s="1"/>
  <c r="BH115" i="2"/>
  <c r="BI115" i="2" s="1"/>
  <c r="AS114" i="3" s="1"/>
  <c r="BJ115" i="2"/>
  <c r="BK115" i="2" s="1"/>
  <c r="AT114" i="3" s="1"/>
  <c r="BL115" i="2"/>
  <c r="BM115" i="2" s="1"/>
  <c r="AU114" i="3" s="1"/>
  <c r="BN115" i="2"/>
  <c r="BO115" i="2" s="1"/>
  <c r="AV114" i="3" s="1"/>
  <c r="BP115" i="2"/>
  <c r="BQ115" i="2" s="1"/>
  <c r="AW114" i="3" s="1"/>
  <c r="BF116" i="2"/>
  <c r="BG116" i="2" s="1"/>
  <c r="AR115" i="3" s="1"/>
  <c r="BH116" i="2"/>
  <c r="BI116" i="2" s="1"/>
  <c r="AS115" i="3" s="1"/>
  <c r="BJ116" i="2"/>
  <c r="BK116" i="2" s="1"/>
  <c r="AT115" i="3" s="1"/>
  <c r="BL116" i="2"/>
  <c r="BM116" i="2" s="1"/>
  <c r="AU115" i="3" s="1"/>
  <c r="BN116" i="2"/>
  <c r="BO116" i="2" s="1"/>
  <c r="AV115" i="3" s="1"/>
  <c r="BP116" i="2"/>
  <c r="BQ116" i="2" s="1"/>
  <c r="AW115" i="3" s="1"/>
  <c r="BF117" i="2"/>
  <c r="BG117" i="2" s="1"/>
  <c r="AR116" i="3" s="1"/>
  <c r="BH117" i="2"/>
  <c r="BI117" i="2" s="1"/>
  <c r="AS116" i="3" s="1"/>
  <c r="BJ117" i="2"/>
  <c r="BK117" i="2" s="1"/>
  <c r="AT116" i="3" s="1"/>
  <c r="BL117" i="2"/>
  <c r="BM117" i="2" s="1"/>
  <c r="AU116" i="3" s="1"/>
  <c r="BN117" i="2"/>
  <c r="BO117" i="2" s="1"/>
  <c r="AV116" i="3" s="1"/>
  <c r="BP117" i="2"/>
  <c r="BQ117" i="2" s="1"/>
  <c r="AW116" i="3" s="1"/>
  <c r="BF118" i="2"/>
  <c r="BG118" i="2" s="1"/>
  <c r="AR117" i="3" s="1"/>
  <c r="BH118" i="2"/>
  <c r="BI118" i="2" s="1"/>
  <c r="AS117" i="3" s="1"/>
  <c r="BJ118" i="2"/>
  <c r="BK118" i="2" s="1"/>
  <c r="AT117" i="3" s="1"/>
  <c r="BL118" i="2"/>
  <c r="BM118" i="2" s="1"/>
  <c r="AU117" i="3" s="1"/>
  <c r="BN118" i="2"/>
  <c r="BO118" i="2" s="1"/>
  <c r="AV117" i="3" s="1"/>
  <c r="BP118" i="2"/>
  <c r="BQ118" i="2" s="1"/>
  <c r="AW117" i="3" s="1"/>
  <c r="BF119" i="2"/>
  <c r="BG119" i="2" s="1"/>
  <c r="AR118" i="3" s="1"/>
  <c r="BH119" i="2"/>
  <c r="BI119" i="2" s="1"/>
  <c r="AS118" i="3" s="1"/>
  <c r="BJ119" i="2"/>
  <c r="BK119" i="2" s="1"/>
  <c r="AT118" i="3" s="1"/>
  <c r="BL119" i="2"/>
  <c r="BM119" i="2" s="1"/>
  <c r="AU118" i="3" s="1"/>
  <c r="BN119" i="2"/>
  <c r="BO119" i="2" s="1"/>
  <c r="AV118" i="3" s="1"/>
  <c r="BP119" i="2"/>
  <c r="BQ119" i="2" s="1"/>
  <c r="AW118" i="3" s="1"/>
  <c r="BF120" i="2"/>
  <c r="BG120" i="2" s="1"/>
  <c r="AR119" i="3" s="1"/>
  <c r="BH120" i="2"/>
  <c r="BI120" i="2" s="1"/>
  <c r="AS119" i="3" s="1"/>
  <c r="BJ120" i="2"/>
  <c r="BK120" i="2" s="1"/>
  <c r="AT119" i="3" s="1"/>
  <c r="BL120" i="2"/>
  <c r="BM120" i="2" s="1"/>
  <c r="AU119" i="3" s="1"/>
  <c r="BN120" i="2"/>
  <c r="BO120" i="2" s="1"/>
  <c r="AV119" i="3" s="1"/>
  <c r="BP120" i="2"/>
  <c r="BQ120" i="2" s="1"/>
  <c r="AW119" i="3" s="1"/>
  <c r="BF121" i="2"/>
  <c r="BG121" i="2" s="1"/>
  <c r="AR120" i="3" s="1"/>
  <c r="BH121" i="2"/>
  <c r="BI121" i="2" s="1"/>
  <c r="AS120" i="3" s="1"/>
  <c r="BJ121" i="2"/>
  <c r="BK121" i="2" s="1"/>
  <c r="AT120" i="3" s="1"/>
  <c r="BL121" i="2"/>
  <c r="BM121" i="2" s="1"/>
  <c r="AU120" i="3" s="1"/>
  <c r="BN121" i="2"/>
  <c r="BO121" i="2" s="1"/>
  <c r="AV120" i="3" s="1"/>
  <c r="BP121" i="2"/>
  <c r="BQ121" i="2" s="1"/>
  <c r="AW120" i="3" s="1"/>
  <c r="BF122" i="2"/>
  <c r="BG122" i="2" s="1"/>
  <c r="AR121" i="3" s="1"/>
  <c r="BH122" i="2"/>
  <c r="BI122" i="2" s="1"/>
  <c r="AS121" i="3" s="1"/>
  <c r="BJ122" i="2"/>
  <c r="BK122" i="2" s="1"/>
  <c r="AT121" i="3" s="1"/>
  <c r="BL122" i="2"/>
  <c r="BM122" i="2" s="1"/>
  <c r="AU121" i="3" s="1"/>
  <c r="BN122" i="2"/>
  <c r="BO122" i="2" s="1"/>
  <c r="AV121" i="3" s="1"/>
  <c r="BP122" i="2"/>
  <c r="BQ122" i="2" s="1"/>
  <c r="AW121" i="3" s="1"/>
  <c r="BF123" i="2"/>
  <c r="BG123" i="2" s="1"/>
  <c r="AR122" i="3" s="1"/>
  <c r="BH123" i="2"/>
  <c r="BI123" i="2" s="1"/>
  <c r="AS122" i="3" s="1"/>
  <c r="BJ123" i="2"/>
  <c r="BK123" i="2" s="1"/>
  <c r="AT122" i="3" s="1"/>
  <c r="BL123" i="2"/>
  <c r="BM123" i="2" s="1"/>
  <c r="AU122" i="3" s="1"/>
  <c r="BN123" i="2"/>
  <c r="BO123" i="2" s="1"/>
  <c r="AV122" i="3" s="1"/>
  <c r="BP123" i="2"/>
  <c r="BQ123" i="2" s="1"/>
  <c r="AW122" i="3" s="1"/>
  <c r="BF124" i="2"/>
  <c r="BG124" i="2" s="1"/>
  <c r="AR123" i="3" s="1"/>
  <c r="BH124" i="2"/>
  <c r="BI124" i="2" s="1"/>
  <c r="AS123" i="3" s="1"/>
  <c r="BJ124" i="2"/>
  <c r="BK124" i="2" s="1"/>
  <c r="AT123" i="3" s="1"/>
  <c r="BL124" i="2"/>
  <c r="BM124" i="2" s="1"/>
  <c r="AU123" i="3" s="1"/>
  <c r="BN124" i="2"/>
  <c r="BO124" i="2" s="1"/>
  <c r="AV123" i="3" s="1"/>
  <c r="BP124" i="2"/>
  <c r="BQ124" i="2" s="1"/>
  <c r="AW123" i="3" s="1"/>
  <c r="BF125" i="2"/>
  <c r="BG125" i="2" s="1"/>
  <c r="AR124" i="3" s="1"/>
  <c r="BH125" i="2"/>
  <c r="BI125" i="2" s="1"/>
  <c r="AS124" i="3" s="1"/>
  <c r="BJ125" i="2"/>
  <c r="BK125" i="2" s="1"/>
  <c r="AT124" i="3" s="1"/>
  <c r="BL125" i="2"/>
  <c r="BM125" i="2" s="1"/>
  <c r="AU124" i="3" s="1"/>
  <c r="BN125" i="2"/>
  <c r="BO125" i="2" s="1"/>
  <c r="AV124" i="3" s="1"/>
  <c r="BP125" i="2"/>
  <c r="BQ125" i="2" s="1"/>
  <c r="AW124" i="3" s="1"/>
  <c r="BF126" i="2"/>
  <c r="BG126" i="2" s="1"/>
  <c r="AR125" i="3" s="1"/>
  <c r="BH126" i="2"/>
  <c r="BI126" i="2" s="1"/>
  <c r="AS125" i="3" s="1"/>
  <c r="BJ126" i="2"/>
  <c r="BK126" i="2" s="1"/>
  <c r="AT125" i="3" s="1"/>
  <c r="BL126" i="2"/>
  <c r="BM126" i="2" s="1"/>
  <c r="AU125" i="3" s="1"/>
  <c r="BN126" i="2"/>
  <c r="BO126" i="2" s="1"/>
  <c r="AV125" i="3" s="1"/>
  <c r="BP126" i="2"/>
  <c r="BQ126" i="2" s="1"/>
  <c r="AW125" i="3" s="1"/>
  <c r="BF127" i="2"/>
  <c r="BG127" i="2" s="1"/>
  <c r="AR126" i="3" s="1"/>
  <c r="BH127" i="2"/>
  <c r="BI127" i="2" s="1"/>
  <c r="AS126" i="3" s="1"/>
  <c r="BJ127" i="2"/>
  <c r="BK127" i="2" s="1"/>
  <c r="AT126" i="3" s="1"/>
  <c r="BL127" i="2"/>
  <c r="BM127" i="2" s="1"/>
  <c r="AU126" i="3" s="1"/>
  <c r="BN127" i="2"/>
  <c r="BO127" i="2" s="1"/>
  <c r="AV126" i="3" s="1"/>
  <c r="BP127" i="2"/>
  <c r="BQ127" i="2" s="1"/>
  <c r="AW126" i="3" s="1"/>
  <c r="BF128" i="2"/>
  <c r="BG128" i="2" s="1"/>
  <c r="AR127" i="3" s="1"/>
  <c r="BH128" i="2"/>
  <c r="BI128" i="2" s="1"/>
  <c r="AS127" i="3" s="1"/>
  <c r="BJ128" i="2"/>
  <c r="BK128" i="2" s="1"/>
  <c r="AT127" i="3" s="1"/>
  <c r="BL128" i="2"/>
  <c r="BM128" i="2" s="1"/>
  <c r="AU127" i="3" s="1"/>
  <c r="BN128" i="2"/>
  <c r="BO128" i="2" s="1"/>
  <c r="AV127" i="3" s="1"/>
  <c r="BP128" i="2"/>
  <c r="BQ128" i="2" s="1"/>
  <c r="AW127" i="3" s="1"/>
  <c r="BF129" i="2"/>
  <c r="BG129" i="2" s="1"/>
  <c r="AR128" i="3" s="1"/>
  <c r="BH129" i="2"/>
  <c r="BI129" i="2" s="1"/>
  <c r="AS128" i="3" s="1"/>
  <c r="BJ129" i="2"/>
  <c r="BK129" i="2" s="1"/>
  <c r="AT128" i="3" s="1"/>
  <c r="BL129" i="2"/>
  <c r="BM129" i="2" s="1"/>
  <c r="AU128" i="3" s="1"/>
  <c r="BN129" i="2"/>
  <c r="BO129" i="2" s="1"/>
  <c r="AV128" i="3" s="1"/>
  <c r="BP129" i="2"/>
  <c r="BQ129" i="2" s="1"/>
  <c r="AW128" i="3" s="1"/>
  <c r="BF130" i="2"/>
  <c r="BG130" i="2" s="1"/>
  <c r="AR129" i="3" s="1"/>
  <c r="BH130" i="2"/>
  <c r="BI130" i="2" s="1"/>
  <c r="AS129" i="3" s="1"/>
  <c r="BJ130" i="2"/>
  <c r="BK130" i="2" s="1"/>
  <c r="AT129" i="3" s="1"/>
  <c r="BL130" i="2"/>
  <c r="BM130" i="2" s="1"/>
  <c r="AU129" i="3" s="1"/>
  <c r="BN130" i="2"/>
  <c r="BO130" i="2" s="1"/>
  <c r="AV129" i="3" s="1"/>
  <c r="BP130" i="2"/>
  <c r="BQ130" i="2" s="1"/>
  <c r="AW129" i="3" s="1"/>
  <c r="BF131" i="2"/>
  <c r="BG131" i="2" s="1"/>
  <c r="AR130" i="3" s="1"/>
  <c r="BH131" i="2"/>
  <c r="BI131" i="2" s="1"/>
  <c r="AS130" i="3" s="1"/>
  <c r="BJ131" i="2"/>
  <c r="BK131" i="2" s="1"/>
  <c r="AT130" i="3" s="1"/>
  <c r="BL131" i="2"/>
  <c r="BM131" i="2" s="1"/>
  <c r="AU130" i="3" s="1"/>
  <c r="BN131" i="2"/>
  <c r="BO131" i="2" s="1"/>
  <c r="AV130" i="3" s="1"/>
  <c r="BP131" i="2"/>
  <c r="BQ131" i="2" s="1"/>
  <c r="AW130" i="3" s="1"/>
  <c r="BF132" i="2"/>
  <c r="BG132" i="2" s="1"/>
  <c r="AR131" i="3" s="1"/>
  <c r="BH132" i="2"/>
  <c r="BI132" i="2" s="1"/>
  <c r="AS131" i="3" s="1"/>
  <c r="BJ132" i="2"/>
  <c r="BK132" i="2" s="1"/>
  <c r="AT131" i="3" s="1"/>
  <c r="BL132" i="2"/>
  <c r="BM132" i="2" s="1"/>
  <c r="AU131" i="3" s="1"/>
  <c r="BN132" i="2"/>
  <c r="BO132" i="2" s="1"/>
  <c r="AV131" i="3" s="1"/>
  <c r="BP132" i="2"/>
  <c r="BQ132" i="2" s="1"/>
  <c r="AW131" i="3" s="1"/>
  <c r="BF133" i="2"/>
  <c r="BG133" i="2" s="1"/>
  <c r="AR132" i="3" s="1"/>
  <c r="BH133" i="2"/>
  <c r="BI133" i="2" s="1"/>
  <c r="AS132" i="3" s="1"/>
  <c r="BJ133" i="2"/>
  <c r="BK133" i="2" s="1"/>
  <c r="AT132" i="3" s="1"/>
  <c r="BL133" i="2"/>
  <c r="BM133" i="2" s="1"/>
  <c r="AU132" i="3" s="1"/>
  <c r="BN133" i="2"/>
  <c r="BO133" i="2" s="1"/>
  <c r="AV132" i="3" s="1"/>
  <c r="BP133" i="2"/>
  <c r="BQ133" i="2" s="1"/>
  <c r="AW132" i="3" s="1"/>
  <c r="BF134" i="2"/>
  <c r="BG134" i="2" s="1"/>
  <c r="AR133" i="3" s="1"/>
  <c r="BH134" i="2"/>
  <c r="BI134" i="2" s="1"/>
  <c r="AS133" i="3" s="1"/>
  <c r="BJ134" i="2"/>
  <c r="BK134" i="2" s="1"/>
  <c r="AT133" i="3" s="1"/>
  <c r="BL134" i="2"/>
  <c r="BM134" i="2" s="1"/>
  <c r="AU133" i="3" s="1"/>
  <c r="BN134" i="2"/>
  <c r="BO134" i="2" s="1"/>
  <c r="AV133" i="3" s="1"/>
  <c r="BP134" i="2"/>
  <c r="BQ134" i="2" s="1"/>
  <c r="AW133" i="3" s="1"/>
  <c r="BF135" i="2"/>
  <c r="BG135" i="2" s="1"/>
  <c r="AR134" i="3" s="1"/>
  <c r="BH135" i="2"/>
  <c r="BI135" i="2" s="1"/>
  <c r="AS134" i="3" s="1"/>
  <c r="BJ135" i="2"/>
  <c r="BK135" i="2" s="1"/>
  <c r="AT134" i="3" s="1"/>
  <c r="BL135" i="2"/>
  <c r="BM135" i="2" s="1"/>
  <c r="AU134" i="3" s="1"/>
  <c r="BN135" i="2"/>
  <c r="BO135" i="2" s="1"/>
  <c r="AV134" i="3" s="1"/>
  <c r="BP135" i="2"/>
  <c r="BQ135" i="2" s="1"/>
  <c r="AW134" i="3" s="1"/>
  <c r="BF136" i="2"/>
  <c r="BG136" i="2" s="1"/>
  <c r="AR135" i="3" s="1"/>
  <c r="BH136" i="2"/>
  <c r="BI136" i="2" s="1"/>
  <c r="AS135" i="3" s="1"/>
  <c r="BJ136" i="2"/>
  <c r="BK136" i="2" s="1"/>
  <c r="AT135" i="3" s="1"/>
  <c r="BL136" i="2"/>
  <c r="BM136" i="2" s="1"/>
  <c r="AU135" i="3" s="1"/>
  <c r="BN136" i="2"/>
  <c r="BO136" i="2" s="1"/>
  <c r="AV135" i="3" s="1"/>
  <c r="BP136" i="2"/>
  <c r="BQ136" i="2" s="1"/>
  <c r="AW135" i="3" s="1"/>
  <c r="BF137" i="2"/>
  <c r="BG137" i="2" s="1"/>
  <c r="AR136" i="3" s="1"/>
  <c r="BH137" i="2"/>
  <c r="BI137" i="2" s="1"/>
  <c r="AS136" i="3" s="1"/>
  <c r="BJ137" i="2"/>
  <c r="BK137" i="2" s="1"/>
  <c r="AT136" i="3" s="1"/>
  <c r="BL137" i="2"/>
  <c r="BM137" i="2" s="1"/>
  <c r="BN137" i="2"/>
  <c r="BO137" i="2" s="1"/>
  <c r="AV136" i="3" s="1"/>
  <c r="BP137" i="2"/>
  <c r="BQ137" i="2" s="1"/>
  <c r="AW136" i="3" s="1"/>
  <c r="BF138" i="2"/>
  <c r="BG138" i="2" s="1"/>
  <c r="AR137" i="3" s="1"/>
  <c r="BH138" i="2"/>
  <c r="BI138" i="2" s="1"/>
  <c r="AS137" i="3" s="1"/>
  <c r="BJ138" i="2"/>
  <c r="BK138" i="2" s="1"/>
  <c r="AT137" i="3" s="1"/>
  <c r="BL138" i="2"/>
  <c r="BM138" i="2" s="1"/>
  <c r="AU137" i="3" s="1"/>
  <c r="BN138" i="2"/>
  <c r="BO138" i="2" s="1"/>
  <c r="AV137" i="3" s="1"/>
  <c r="BP138" i="2"/>
  <c r="BQ138" i="2" s="1"/>
  <c r="AW137" i="3" s="1"/>
  <c r="BF139" i="2"/>
  <c r="BG139" i="2" s="1"/>
  <c r="AR138" i="3" s="1"/>
  <c r="BH139" i="2"/>
  <c r="BI139" i="2" s="1"/>
  <c r="AS138" i="3" s="1"/>
  <c r="BJ139" i="2"/>
  <c r="BK139" i="2" s="1"/>
  <c r="AT138" i="3" s="1"/>
  <c r="BL139" i="2"/>
  <c r="BM139" i="2" s="1"/>
  <c r="AU138" i="3" s="1"/>
  <c r="BN139" i="2"/>
  <c r="BO139" i="2" s="1"/>
  <c r="AV138" i="3" s="1"/>
  <c r="BP139" i="2"/>
  <c r="BQ139" i="2" s="1"/>
  <c r="AW138" i="3" s="1"/>
  <c r="BF140" i="2"/>
  <c r="BG140" i="2" s="1"/>
  <c r="AR139" i="3" s="1"/>
  <c r="BH140" i="2"/>
  <c r="BI140" i="2" s="1"/>
  <c r="AS139" i="3" s="1"/>
  <c r="BJ140" i="2"/>
  <c r="BK140" i="2" s="1"/>
  <c r="AT139" i="3" s="1"/>
  <c r="BL140" i="2"/>
  <c r="BM140" i="2" s="1"/>
  <c r="AU139" i="3" s="1"/>
  <c r="BN140" i="2"/>
  <c r="BO140" i="2" s="1"/>
  <c r="AV139" i="3" s="1"/>
  <c r="BP140" i="2"/>
  <c r="BQ140" i="2" s="1"/>
  <c r="AW139" i="3" s="1"/>
  <c r="BF141" i="2"/>
  <c r="BG141" i="2" s="1"/>
  <c r="AR140" i="3" s="1"/>
  <c r="BH141" i="2"/>
  <c r="BI141" i="2" s="1"/>
  <c r="AS140" i="3" s="1"/>
  <c r="BJ141" i="2"/>
  <c r="BK141" i="2" s="1"/>
  <c r="AT140" i="3" s="1"/>
  <c r="BL141" i="2"/>
  <c r="BM141" i="2" s="1"/>
  <c r="AU140" i="3" s="1"/>
  <c r="BN141" i="2"/>
  <c r="BO141" i="2" s="1"/>
  <c r="AV140" i="3" s="1"/>
  <c r="BP141" i="2"/>
  <c r="BQ141" i="2" s="1"/>
  <c r="AW140" i="3" s="1"/>
  <c r="BF142" i="2"/>
  <c r="BG142" i="2" s="1"/>
  <c r="AR141" i="3" s="1"/>
  <c r="BH142" i="2"/>
  <c r="BI142" i="2" s="1"/>
  <c r="AS141" i="3" s="1"/>
  <c r="BJ142" i="2"/>
  <c r="BK142" i="2" s="1"/>
  <c r="AT141" i="3" s="1"/>
  <c r="BL142" i="2"/>
  <c r="BM142" i="2" s="1"/>
  <c r="AU141" i="3" s="1"/>
  <c r="BN142" i="2"/>
  <c r="BO142" i="2" s="1"/>
  <c r="AV141" i="3" s="1"/>
  <c r="BP142" i="2"/>
  <c r="BQ142" i="2" s="1"/>
  <c r="AW141" i="3" s="1"/>
  <c r="BF143" i="2"/>
  <c r="BG143" i="2" s="1"/>
  <c r="AR142" i="3" s="1"/>
  <c r="BH143" i="2"/>
  <c r="BI143" i="2" s="1"/>
  <c r="AS142" i="3" s="1"/>
  <c r="BJ143" i="2"/>
  <c r="BK143" i="2" s="1"/>
  <c r="AT142" i="3" s="1"/>
  <c r="BL143" i="2"/>
  <c r="BM143" i="2" s="1"/>
  <c r="AU142" i="3" s="1"/>
  <c r="BN143" i="2"/>
  <c r="BO143" i="2" s="1"/>
  <c r="AV142" i="3" s="1"/>
  <c r="BP143" i="2"/>
  <c r="BQ143" i="2" s="1"/>
  <c r="AW142" i="3" s="1"/>
  <c r="BF144" i="2"/>
  <c r="BG144" i="2" s="1"/>
  <c r="AR143" i="3" s="1"/>
  <c r="BH144" i="2"/>
  <c r="BI144" i="2" s="1"/>
  <c r="AS143" i="3" s="1"/>
  <c r="BJ144" i="2"/>
  <c r="BK144" i="2" s="1"/>
  <c r="AT143" i="3" s="1"/>
  <c r="BL144" i="2"/>
  <c r="BM144" i="2" s="1"/>
  <c r="AU143" i="3" s="1"/>
  <c r="BN144" i="2"/>
  <c r="BO144" i="2" s="1"/>
  <c r="AV143" i="3" s="1"/>
  <c r="BP144" i="2"/>
  <c r="BQ144" i="2" s="1"/>
  <c r="AW143" i="3" s="1"/>
  <c r="BF145" i="2"/>
  <c r="BG145" i="2" s="1"/>
  <c r="AR144" i="3" s="1"/>
  <c r="BH145" i="2"/>
  <c r="BI145" i="2" s="1"/>
  <c r="AS144" i="3" s="1"/>
  <c r="BJ145" i="2"/>
  <c r="BK145" i="2" s="1"/>
  <c r="AT144" i="3" s="1"/>
  <c r="BL145" i="2"/>
  <c r="BM145" i="2" s="1"/>
  <c r="AU144" i="3" s="1"/>
  <c r="BN145" i="2"/>
  <c r="BO145" i="2" s="1"/>
  <c r="AV144" i="3" s="1"/>
  <c r="BP145" i="2"/>
  <c r="BQ145" i="2" s="1"/>
  <c r="AW144" i="3" s="1"/>
  <c r="BF146" i="2"/>
  <c r="BG146" i="2" s="1"/>
  <c r="AR145" i="3" s="1"/>
  <c r="BH146" i="2"/>
  <c r="BI146" i="2" s="1"/>
  <c r="AS145" i="3" s="1"/>
  <c r="BJ146" i="2"/>
  <c r="BK146" i="2" s="1"/>
  <c r="AT145" i="3" s="1"/>
  <c r="BL146" i="2"/>
  <c r="BM146" i="2" s="1"/>
  <c r="AU145" i="3" s="1"/>
  <c r="BN146" i="2"/>
  <c r="BO146" i="2" s="1"/>
  <c r="AV145" i="3" s="1"/>
  <c r="BP146" i="2"/>
  <c r="BQ146" i="2" s="1"/>
  <c r="AW145" i="3" s="1"/>
  <c r="BF147" i="2"/>
  <c r="BG147" i="2" s="1"/>
  <c r="AR146" i="3" s="1"/>
  <c r="BH147" i="2"/>
  <c r="BI147" i="2" s="1"/>
  <c r="AS146" i="3" s="1"/>
  <c r="BJ147" i="2"/>
  <c r="BK147" i="2" s="1"/>
  <c r="AT146" i="3" s="1"/>
  <c r="BL147" i="2"/>
  <c r="BM147" i="2" s="1"/>
  <c r="AU146" i="3" s="1"/>
  <c r="BN147" i="2"/>
  <c r="BO147" i="2" s="1"/>
  <c r="AV146" i="3" s="1"/>
  <c r="BP147" i="2"/>
  <c r="BQ147" i="2" s="1"/>
  <c r="AW146" i="3" s="1"/>
  <c r="BF148" i="2"/>
  <c r="BG148" i="2" s="1"/>
  <c r="AR147" i="3" s="1"/>
  <c r="BH148" i="2"/>
  <c r="BI148" i="2" s="1"/>
  <c r="AS147" i="3" s="1"/>
  <c r="BJ148" i="2"/>
  <c r="BK148" i="2" s="1"/>
  <c r="AT147" i="3" s="1"/>
  <c r="BL148" i="2"/>
  <c r="BM148" i="2" s="1"/>
  <c r="AU147" i="3" s="1"/>
  <c r="BN148" i="2"/>
  <c r="BO148" i="2" s="1"/>
  <c r="AV147" i="3" s="1"/>
  <c r="BP148" i="2"/>
  <c r="BQ148" i="2" s="1"/>
  <c r="AW147" i="3" s="1"/>
  <c r="BF149" i="2"/>
  <c r="BG149" i="2" s="1"/>
  <c r="AR148" i="3" s="1"/>
  <c r="BH149" i="2"/>
  <c r="BI149" i="2" s="1"/>
  <c r="AS148" i="3" s="1"/>
  <c r="BJ149" i="2"/>
  <c r="BK149" i="2" s="1"/>
  <c r="AT148" i="3" s="1"/>
  <c r="BL149" i="2"/>
  <c r="BM149" i="2" s="1"/>
  <c r="AU148" i="3" s="1"/>
  <c r="BN149" i="2"/>
  <c r="BO149" i="2" s="1"/>
  <c r="AV148" i="3" s="1"/>
  <c r="BP149" i="2"/>
  <c r="BQ149" i="2" s="1"/>
  <c r="AW148" i="3" s="1"/>
  <c r="BF150" i="2"/>
  <c r="BG150" i="2" s="1"/>
  <c r="AR149" i="3" s="1"/>
  <c r="BH150" i="2"/>
  <c r="BI150" i="2" s="1"/>
  <c r="AS149" i="3" s="1"/>
  <c r="BJ150" i="2"/>
  <c r="BK150" i="2" s="1"/>
  <c r="AT149" i="3" s="1"/>
  <c r="BL150" i="2"/>
  <c r="BM150" i="2" s="1"/>
  <c r="AU149" i="3" s="1"/>
  <c r="BN150" i="2"/>
  <c r="BO150" i="2" s="1"/>
  <c r="AV149" i="3" s="1"/>
  <c r="BP150" i="2"/>
  <c r="BQ150" i="2" s="1"/>
  <c r="AW149" i="3" s="1"/>
  <c r="BF151" i="2"/>
  <c r="BG151" i="2" s="1"/>
  <c r="AR150" i="3" s="1"/>
  <c r="BH151" i="2"/>
  <c r="BI151" i="2" s="1"/>
  <c r="AS150" i="3" s="1"/>
  <c r="BJ151" i="2"/>
  <c r="BK151" i="2" s="1"/>
  <c r="AT150" i="3" s="1"/>
  <c r="BL151" i="2"/>
  <c r="BM151" i="2" s="1"/>
  <c r="AU150" i="3" s="1"/>
  <c r="BN151" i="2"/>
  <c r="BO151" i="2" s="1"/>
  <c r="AV150" i="3" s="1"/>
  <c r="BP151" i="2"/>
  <c r="BQ151" i="2" s="1"/>
  <c r="AW150" i="3" s="1"/>
  <c r="BF152" i="2"/>
  <c r="BG152" i="2" s="1"/>
  <c r="AR151" i="3" s="1"/>
  <c r="BH152" i="2"/>
  <c r="BI152" i="2" s="1"/>
  <c r="AS151" i="3" s="1"/>
  <c r="BJ152" i="2"/>
  <c r="BK152" i="2" s="1"/>
  <c r="AT151" i="3" s="1"/>
  <c r="BL152" i="2"/>
  <c r="BM152" i="2" s="1"/>
  <c r="AU151" i="3" s="1"/>
  <c r="BN152" i="2"/>
  <c r="BO152" i="2" s="1"/>
  <c r="AV151" i="3" s="1"/>
  <c r="BP152" i="2"/>
  <c r="BQ152" i="2" s="1"/>
  <c r="AW151" i="3" s="1"/>
  <c r="BF153" i="2"/>
  <c r="BG153" i="2" s="1"/>
  <c r="AR153" i="3" s="1"/>
  <c r="BH153" i="2"/>
  <c r="BI153" i="2" s="1"/>
  <c r="AS153" i="3" s="1"/>
  <c r="BJ153" i="2"/>
  <c r="BK153" i="2" s="1"/>
  <c r="AT153" i="3" s="1"/>
  <c r="BL153" i="2"/>
  <c r="BM153" i="2" s="1"/>
  <c r="AU153" i="3" s="1"/>
  <c r="BN153" i="2"/>
  <c r="BO153" i="2" s="1"/>
  <c r="AV153" i="3" s="1"/>
  <c r="BP153" i="2"/>
  <c r="BQ153" i="2" s="1"/>
  <c r="AW153" i="3" s="1"/>
  <c r="BF154" i="2"/>
  <c r="BG154" i="2" s="1"/>
  <c r="AR152" i="3" s="1"/>
  <c r="BH154" i="2"/>
  <c r="BI154" i="2" s="1"/>
  <c r="AS152" i="3" s="1"/>
  <c r="BJ154" i="2"/>
  <c r="BK154" i="2" s="1"/>
  <c r="AT152" i="3" s="1"/>
  <c r="BL154" i="2"/>
  <c r="BM154" i="2" s="1"/>
  <c r="AU152" i="3" s="1"/>
  <c r="BN154" i="2"/>
  <c r="BO154" i="2" s="1"/>
  <c r="AV152" i="3" s="1"/>
  <c r="BP154" i="2"/>
  <c r="BQ154" i="2" s="1"/>
  <c r="AW152" i="3" s="1"/>
  <c r="BF155" i="2"/>
  <c r="BG155" i="2" s="1"/>
  <c r="AR154" i="3" s="1"/>
  <c r="BH155" i="2"/>
  <c r="BI155" i="2" s="1"/>
  <c r="AS154" i="3" s="1"/>
  <c r="BJ155" i="2"/>
  <c r="BK155" i="2" s="1"/>
  <c r="AT154" i="3" s="1"/>
  <c r="BL155" i="2"/>
  <c r="BM155" i="2" s="1"/>
  <c r="AU154" i="3" s="1"/>
  <c r="BN155" i="2"/>
  <c r="BO155" i="2" s="1"/>
  <c r="AV154" i="3" s="1"/>
  <c r="BP155" i="2"/>
  <c r="BQ155" i="2" s="1"/>
  <c r="AW154" i="3" s="1"/>
  <c r="BF156" i="2"/>
  <c r="BG156" i="2" s="1"/>
  <c r="AR155" i="3" s="1"/>
  <c r="BH156" i="2"/>
  <c r="BI156" i="2" s="1"/>
  <c r="AS155" i="3" s="1"/>
  <c r="BJ156" i="2"/>
  <c r="BK156" i="2" s="1"/>
  <c r="AT155" i="3" s="1"/>
  <c r="BL156" i="2"/>
  <c r="BM156" i="2" s="1"/>
  <c r="AU155" i="3" s="1"/>
  <c r="BN156" i="2"/>
  <c r="BO156" i="2" s="1"/>
  <c r="AV155" i="3" s="1"/>
  <c r="BP156" i="2"/>
  <c r="BQ156" i="2" s="1"/>
  <c r="AW155" i="3" s="1"/>
  <c r="BF157" i="2"/>
  <c r="BG157" i="2" s="1"/>
  <c r="AR156" i="3" s="1"/>
  <c r="BH157" i="2"/>
  <c r="BI157" i="2" s="1"/>
  <c r="AS156" i="3" s="1"/>
  <c r="BJ157" i="2"/>
  <c r="BK157" i="2" s="1"/>
  <c r="AT156" i="3" s="1"/>
  <c r="BL157" i="2"/>
  <c r="BM157" i="2" s="1"/>
  <c r="AU156" i="3" s="1"/>
  <c r="BN157" i="2"/>
  <c r="BO157" i="2" s="1"/>
  <c r="AV156" i="3" s="1"/>
  <c r="BP157" i="2"/>
  <c r="BQ157" i="2" s="1"/>
  <c r="AW156" i="3" s="1"/>
  <c r="BF158" i="2"/>
  <c r="BG158" i="2" s="1"/>
  <c r="AR157" i="3" s="1"/>
  <c r="BH158" i="2"/>
  <c r="BI158" i="2" s="1"/>
  <c r="AS157" i="3" s="1"/>
  <c r="BJ158" i="2"/>
  <c r="BK158" i="2" s="1"/>
  <c r="AT157" i="3" s="1"/>
  <c r="BL158" i="2"/>
  <c r="BM158" i="2" s="1"/>
  <c r="AU157" i="3" s="1"/>
  <c r="BN158" i="2"/>
  <c r="BO158" i="2" s="1"/>
  <c r="AV157" i="3" s="1"/>
  <c r="BP158" i="2"/>
  <c r="BQ158" i="2" s="1"/>
  <c r="AW157" i="3" s="1"/>
  <c r="BF159" i="2"/>
  <c r="BG159" i="2" s="1"/>
  <c r="AR158" i="3" s="1"/>
  <c r="BH159" i="2"/>
  <c r="BI159" i="2" s="1"/>
  <c r="AS158" i="3" s="1"/>
  <c r="BJ159" i="2"/>
  <c r="BK159" i="2" s="1"/>
  <c r="AT158" i="3" s="1"/>
  <c r="BL159" i="2"/>
  <c r="BM159" i="2" s="1"/>
  <c r="AU158" i="3" s="1"/>
  <c r="BN159" i="2"/>
  <c r="BO159" i="2" s="1"/>
  <c r="AV158" i="3" s="1"/>
  <c r="BP159" i="2"/>
  <c r="BQ159" i="2" s="1"/>
  <c r="AW158" i="3" s="1"/>
  <c r="BF160" i="2"/>
  <c r="BG160" i="2" s="1"/>
  <c r="AR159" i="3" s="1"/>
  <c r="BH160" i="2"/>
  <c r="BI160" i="2" s="1"/>
  <c r="AS159" i="3" s="1"/>
  <c r="BJ160" i="2"/>
  <c r="BK160" i="2" s="1"/>
  <c r="AT159" i="3" s="1"/>
  <c r="BL160" i="2"/>
  <c r="BM160" i="2" s="1"/>
  <c r="AU159" i="3" s="1"/>
  <c r="BN160" i="2"/>
  <c r="BO160" i="2" s="1"/>
  <c r="AV159" i="3" s="1"/>
  <c r="BP160" i="2"/>
  <c r="BQ160" i="2" s="1"/>
  <c r="AW159" i="3" s="1"/>
  <c r="BF161" i="2"/>
  <c r="BG161" i="2" s="1"/>
  <c r="AR160" i="3" s="1"/>
  <c r="BH161" i="2"/>
  <c r="BI161" i="2" s="1"/>
  <c r="AS160" i="3" s="1"/>
  <c r="BJ161" i="2"/>
  <c r="BK161" i="2" s="1"/>
  <c r="AT160" i="3" s="1"/>
  <c r="BL161" i="2"/>
  <c r="BM161" i="2" s="1"/>
  <c r="AU160" i="3" s="1"/>
  <c r="BN161" i="2"/>
  <c r="BO161" i="2" s="1"/>
  <c r="AV160" i="3" s="1"/>
  <c r="BP161" i="2"/>
  <c r="BQ161" i="2" s="1"/>
  <c r="AW160" i="3" s="1"/>
  <c r="BF162" i="2"/>
  <c r="BG162" i="2" s="1"/>
  <c r="AR161" i="3" s="1"/>
  <c r="BH162" i="2"/>
  <c r="BI162" i="2" s="1"/>
  <c r="AS161" i="3" s="1"/>
  <c r="BJ162" i="2"/>
  <c r="BK162" i="2" s="1"/>
  <c r="AT161" i="3" s="1"/>
  <c r="BL162" i="2"/>
  <c r="BM162" i="2" s="1"/>
  <c r="AU161" i="3" s="1"/>
  <c r="BN162" i="2"/>
  <c r="BO162" i="2" s="1"/>
  <c r="AV161" i="3" s="1"/>
  <c r="BP162" i="2"/>
  <c r="BQ162" i="2" s="1"/>
  <c r="AW161" i="3" s="1"/>
  <c r="BF163" i="2"/>
  <c r="BG163" i="2" s="1"/>
  <c r="AR162" i="3" s="1"/>
  <c r="BH163" i="2"/>
  <c r="BI163" i="2" s="1"/>
  <c r="AS162" i="3" s="1"/>
  <c r="BJ163" i="2"/>
  <c r="BK163" i="2" s="1"/>
  <c r="AT162" i="3" s="1"/>
  <c r="BL163" i="2"/>
  <c r="BM163" i="2" s="1"/>
  <c r="AU162" i="3" s="1"/>
  <c r="BN163" i="2"/>
  <c r="BO163" i="2" s="1"/>
  <c r="AV162" i="3" s="1"/>
  <c r="BP163" i="2"/>
  <c r="BQ163" i="2" s="1"/>
  <c r="AW162" i="3" s="1"/>
  <c r="BF164" i="2"/>
  <c r="BG164" i="2" s="1"/>
  <c r="AR163" i="3" s="1"/>
  <c r="BH164" i="2"/>
  <c r="BI164" i="2" s="1"/>
  <c r="AS163" i="3" s="1"/>
  <c r="BJ164" i="2"/>
  <c r="BK164" i="2" s="1"/>
  <c r="AT163" i="3" s="1"/>
  <c r="BL164" i="2"/>
  <c r="BM164" i="2" s="1"/>
  <c r="AU163" i="3" s="1"/>
  <c r="BN164" i="2"/>
  <c r="BO164" i="2" s="1"/>
  <c r="AV163" i="3" s="1"/>
  <c r="BP164" i="2"/>
  <c r="BQ164" i="2" s="1"/>
  <c r="AW163" i="3" s="1"/>
  <c r="BF165" i="2"/>
  <c r="BG165" i="2" s="1"/>
  <c r="AR164" i="3" s="1"/>
  <c r="BH165" i="2"/>
  <c r="BI165" i="2" s="1"/>
  <c r="AS164" i="3" s="1"/>
  <c r="BJ165" i="2"/>
  <c r="BK165" i="2" s="1"/>
  <c r="AT164" i="3" s="1"/>
  <c r="BL165" i="2"/>
  <c r="BM165" i="2" s="1"/>
  <c r="AU164" i="3" s="1"/>
  <c r="BN165" i="2"/>
  <c r="BO165" i="2" s="1"/>
  <c r="AV164" i="3" s="1"/>
  <c r="BP165" i="2"/>
  <c r="BQ165" i="2" s="1"/>
  <c r="AW164" i="3" s="1"/>
  <c r="BF166" i="2"/>
  <c r="BG166" i="2" s="1"/>
  <c r="AR165" i="3" s="1"/>
  <c r="BH166" i="2"/>
  <c r="BI166" i="2" s="1"/>
  <c r="AS165" i="3" s="1"/>
  <c r="BJ166" i="2"/>
  <c r="BK166" i="2" s="1"/>
  <c r="AT165" i="3" s="1"/>
  <c r="BL166" i="2"/>
  <c r="BM166" i="2" s="1"/>
  <c r="AU165" i="3" s="1"/>
  <c r="BN166" i="2"/>
  <c r="BO166" i="2" s="1"/>
  <c r="AV165" i="3" s="1"/>
  <c r="BP166" i="2"/>
  <c r="BQ166" i="2" s="1"/>
  <c r="AW165" i="3" s="1"/>
  <c r="BF167" i="2"/>
  <c r="BG167" i="2" s="1"/>
  <c r="AR166" i="3" s="1"/>
  <c r="BH167" i="2"/>
  <c r="BI167" i="2" s="1"/>
  <c r="AS166" i="3" s="1"/>
  <c r="BJ167" i="2"/>
  <c r="BK167" i="2" s="1"/>
  <c r="AT166" i="3" s="1"/>
  <c r="BL167" i="2"/>
  <c r="BM167" i="2" s="1"/>
  <c r="AU166" i="3" s="1"/>
  <c r="BN167" i="2"/>
  <c r="BO167" i="2" s="1"/>
  <c r="AV166" i="3" s="1"/>
  <c r="BP167" i="2"/>
  <c r="BQ167" i="2" s="1"/>
  <c r="AW166" i="3" s="1"/>
  <c r="BF168" i="2"/>
  <c r="BG168" i="2" s="1"/>
  <c r="AR167" i="3" s="1"/>
  <c r="BH168" i="2"/>
  <c r="BI168" i="2" s="1"/>
  <c r="AS167" i="3" s="1"/>
  <c r="BJ168" i="2"/>
  <c r="BK168" i="2" s="1"/>
  <c r="AT167" i="3" s="1"/>
  <c r="BL168" i="2"/>
  <c r="BM168" i="2" s="1"/>
  <c r="AU167" i="3" s="1"/>
  <c r="BN168" i="2"/>
  <c r="BO168" i="2" s="1"/>
  <c r="AV167" i="3" s="1"/>
  <c r="BP168" i="2"/>
  <c r="BQ168" i="2" s="1"/>
  <c r="AW167" i="3" s="1"/>
  <c r="BF169" i="2"/>
  <c r="BG169" i="2" s="1"/>
  <c r="AR168" i="3" s="1"/>
  <c r="BH169" i="2"/>
  <c r="BI169" i="2" s="1"/>
  <c r="AS168" i="3" s="1"/>
  <c r="BJ169" i="2"/>
  <c r="BK169" i="2" s="1"/>
  <c r="AT168" i="3" s="1"/>
  <c r="BL169" i="2"/>
  <c r="BM169" i="2" s="1"/>
  <c r="AU168" i="3" s="1"/>
  <c r="BN169" i="2"/>
  <c r="BO169" i="2" s="1"/>
  <c r="AV168" i="3" s="1"/>
  <c r="BP169" i="2"/>
  <c r="BQ169" i="2" s="1"/>
  <c r="AW168" i="3" s="1"/>
  <c r="BF170" i="2"/>
  <c r="BG170" i="2" s="1"/>
  <c r="AR169" i="3" s="1"/>
  <c r="BH170" i="2"/>
  <c r="BI170" i="2" s="1"/>
  <c r="AS169" i="3" s="1"/>
  <c r="BJ170" i="2"/>
  <c r="BK170" i="2" s="1"/>
  <c r="AT169" i="3" s="1"/>
  <c r="BL170" i="2"/>
  <c r="BM170" i="2" s="1"/>
  <c r="AU169" i="3" s="1"/>
  <c r="BN170" i="2"/>
  <c r="BO170" i="2" s="1"/>
  <c r="AV169" i="3" s="1"/>
  <c r="BP170" i="2"/>
  <c r="BQ170" i="2" s="1"/>
  <c r="AW169" i="3" s="1"/>
  <c r="BF171" i="2"/>
  <c r="BG171" i="2" s="1"/>
  <c r="AR170" i="3" s="1"/>
  <c r="BH171" i="2"/>
  <c r="BI171" i="2" s="1"/>
  <c r="AS170" i="3" s="1"/>
  <c r="BJ171" i="2"/>
  <c r="BK171" i="2" s="1"/>
  <c r="AT170" i="3" s="1"/>
  <c r="BL171" i="2"/>
  <c r="BM171" i="2" s="1"/>
  <c r="AU170" i="3" s="1"/>
  <c r="BN171" i="2"/>
  <c r="BO171" i="2" s="1"/>
  <c r="AV170" i="3" s="1"/>
  <c r="BP171" i="2"/>
  <c r="BQ171" i="2" s="1"/>
  <c r="AW170" i="3" s="1"/>
  <c r="BF172" i="2"/>
  <c r="BG172" i="2" s="1"/>
  <c r="AR171" i="3" s="1"/>
  <c r="BH172" i="2"/>
  <c r="BI172" i="2" s="1"/>
  <c r="AS171" i="3" s="1"/>
  <c r="BJ172" i="2"/>
  <c r="BK172" i="2" s="1"/>
  <c r="AT171" i="3" s="1"/>
  <c r="BL172" i="2"/>
  <c r="BM172" i="2" s="1"/>
  <c r="AU171" i="3" s="1"/>
  <c r="BN172" i="2"/>
  <c r="BO172" i="2" s="1"/>
  <c r="AV171" i="3" s="1"/>
  <c r="BP172" i="2"/>
  <c r="BQ172" i="2" s="1"/>
  <c r="AW171" i="3" s="1"/>
  <c r="BF173" i="2"/>
  <c r="BG173" i="2" s="1"/>
  <c r="AR172" i="3" s="1"/>
  <c r="BH173" i="2"/>
  <c r="BI173" i="2" s="1"/>
  <c r="AS172" i="3" s="1"/>
  <c r="BJ173" i="2"/>
  <c r="BK173" i="2" s="1"/>
  <c r="AT172" i="3" s="1"/>
  <c r="BL173" i="2"/>
  <c r="BM173" i="2" s="1"/>
  <c r="AU172" i="3" s="1"/>
  <c r="BN173" i="2"/>
  <c r="BO173" i="2" s="1"/>
  <c r="AV172" i="3" s="1"/>
  <c r="BP173" i="2"/>
  <c r="BQ173" i="2" s="1"/>
  <c r="AW172" i="3" s="1"/>
  <c r="BF174" i="2"/>
  <c r="BG174" i="2" s="1"/>
  <c r="AR173" i="3" s="1"/>
  <c r="BH174" i="2"/>
  <c r="BI174" i="2" s="1"/>
  <c r="AS173" i="3" s="1"/>
  <c r="BJ174" i="2"/>
  <c r="BK174" i="2" s="1"/>
  <c r="AT173" i="3" s="1"/>
  <c r="BL174" i="2"/>
  <c r="BM174" i="2" s="1"/>
  <c r="AU173" i="3" s="1"/>
  <c r="BN174" i="2"/>
  <c r="BO174" i="2" s="1"/>
  <c r="AV173" i="3" s="1"/>
  <c r="BP174" i="2"/>
  <c r="BQ174" i="2" s="1"/>
  <c r="AW173" i="3" s="1"/>
  <c r="BF175" i="2"/>
  <c r="BG175" i="2" s="1"/>
  <c r="AR174" i="3" s="1"/>
  <c r="BH175" i="2"/>
  <c r="BI175" i="2" s="1"/>
  <c r="AS174" i="3" s="1"/>
  <c r="BJ175" i="2"/>
  <c r="BK175" i="2" s="1"/>
  <c r="AT174" i="3" s="1"/>
  <c r="BL175" i="2"/>
  <c r="BM175" i="2" s="1"/>
  <c r="AU174" i="3" s="1"/>
  <c r="BN175" i="2"/>
  <c r="BO175" i="2" s="1"/>
  <c r="AV174" i="3" s="1"/>
  <c r="BP175" i="2"/>
  <c r="BQ175" i="2" s="1"/>
  <c r="AW174" i="3" s="1"/>
  <c r="BF176" i="2"/>
  <c r="BG176" i="2" s="1"/>
  <c r="AR175" i="3" s="1"/>
  <c r="BH176" i="2"/>
  <c r="BI176" i="2" s="1"/>
  <c r="AS175" i="3" s="1"/>
  <c r="BJ176" i="2"/>
  <c r="BK176" i="2" s="1"/>
  <c r="AT175" i="3" s="1"/>
  <c r="BL176" i="2"/>
  <c r="BM176" i="2" s="1"/>
  <c r="AU175" i="3" s="1"/>
  <c r="BN176" i="2"/>
  <c r="BO176" i="2" s="1"/>
  <c r="AV175" i="3" s="1"/>
  <c r="BP176" i="2"/>
  <c r="BQ176" i="2" s="1"/>
  <c r="AW175" i="3" s="1"/>
  <c r="BF177" i="2"/>
  <c r="BG177" i="2" s="1"/>
  <c r="AR176" i="3" s="1"/>
  <c r="BH177" i="2"/>
  <c r="BI177" i="2" s="1"/>
  <c r="AS176" i="3" s="1"/>
  <c r="BJ177" i="2"/>
  <c r="BK177" i="2" s="1"/>
  <c r="AT176" i="3" s="1"/>
  <c r="BL177" i="2"/>
  <c r="BM177" i="2" s="1"/>
  <c r="AU176" i="3" s="1"/>
  <c r="BN177" i="2"/>
  <c r="BO177" i="2" s="1"/>
  <c r="AV176" i="3" s="1"/>
  <c r="BP177" i="2"/>
  <c r="BQ177" i="2" s="1"/>
  <c r="AW176" i="3" s="1"/>
  <c r="BF178" i="2"/>
  <c r="BG178" i="2" s="1"/>
  <c r="AR177" i="3" s="1"/>
  <c r="BH178" i="2"/>
  <c r="BI178" i="2" s="1"/>
  <c r="AS177" i="3" s="1"/>
  <c r="BJ178" i="2"/>
  <c r="BK178" i="2" s="1"/>
  <c r="AT177" i="3" s="1"/>
  <c r="BL178" i="2"/>
  <c r="BM178" i="2" s="1"/>
  <c r="AU177" i="3" s="1"/>
  <c r="BN178" i="2"/>
  <c r="BO178" i="2" s="1"/>
  <c r="AV177" i="3" s="1"/>
  <c r="BP178" i="2"/>
  <c r="BQ178" i="2" s="1"/>
  <c r="AW177" i="3" s="1"/>
  <c r="BF179" i="2"/>
  <c r="BG179" i="2" s="1"/>
  <c r="AR178" i="3" s="1"/>
  <c r="BH179" i="2"/>
  <c r="BI179" i="2" s="1"/>
  <c r="AS178" i="3" s="1"/>
  <c r="BJ179" i="2"/>
  <c r="BK179" i="2" s="1"/>
  <c r="AT178" i="3" s="1"/>
  <c r="BL179" i="2"/>
  <c r="BM179" i="2" s="1"/>
  <c r="AU178" i="3" s="1"/>
  <c r="BN179" i="2"/>
  <c r="BO179" i="2" s="1"/>
  <c r="AV178" i="3" s="1"/>
  <c r="BP179" i="2"/>
  <c r="BQ179" i="2" s="1"/>
  <c r="AW178" i="3" s="1"/>
  <c r="BF180" i="2"/>
  <c r="BG180" i="2" s="1"/>
  <c r="AR179" i="3" s="1"/>
  <c r="BH180" i="2"/>
  <c r="BI180" i="2" s="1"/>
  <c r="AS179" i="3" s="1"/>
  <c r="BJ180" i="2"/>
  <c r="BK180" i="2" s="1"/>
  <c r="AT179" i="3" s="1"/>
  <c r="BL180" i="2"/>
  <c r="BM180" i="2" s="1"/>
  <c r="BN180" i="2"/>
  <c r="BO180" i="2" s="1"/>
  <c r="AV179" i="3" s="1"/>
  <c r="BP180" i="2"/>
  <c r="BQ180" i="2" s="1"/>
  <c r="BF181" i="2"/>
  <c r="BG181" i="2" s="1"/>
  <c r="AR180" i="3" s="1"/>
  <c r="BH181" i="2"/>
  <c r="BI181" i="2" s="1"/>
  <c r="AS180" i="3" s="1"/>
  <c r="BJ181" i="2"/>
  <c r="BK181" i="2" s="1"/>
  <c r="AT180" i="3" s="1"/>
  <c r="BL181" i="2"/>
  <c r="BM181" i="2" s="1"/>
  <c r="AU180" i="3" s="1"/>
  <c r="BN181" i="2"/>
  <c r="BO181" i="2" s="1"/>
  <c r="AV180" i="3" s="1"/>
  <c r="BP181" i="2"/>
  <c r="BQ181" i="2" s="1"/>
  <c r="AW180" i="3" s="1"/>
  <c r="BF182" i="2"/>
  <c r="BG182" i="2" s="1"/>
  <c r="AR181" i="3" s="1"/>
  <c r="BH182" i="2"/>
  <c r="BI182" i="2" s="1"/>
  <c r="AS181" i="3" s="1"/>
  <c r="BJ182" i="2"/>
  <c r="BK182" i="2" s="1"/>
  <c r="AT181" i="3" s="1"/>
  <c r="BL182" i="2"/>
  <c r="BM182" i="2" s="1"/>
  <c r="AU181" i="3" s="1"/>
  <c r="BN182" i="2"/>
  <c r="BO182" i="2" s="1"/>
  <c r="AV181" i="3" s="1"/>
  <c r="BP182" i="2"/>
  <c r="BQ182" i="2" s="1"/>
  <c r="AW181" i="3" s="1"/>
  <c r="BF183" i="2"/>
  <c r="BG183" i="2" s="1"/>
  <c r="AR182" i="3" s="1"/>
  <c r="BH183" i="2"/>
  <c r="BI183" i="2" s="1"/>
  <c r="AS182" i="3" s="1"/>
  <c r="BJ183" i="2"/>
  <c r="BK183" i="2" s="1"/>
  <c r="AT182" i="3" s="1"/>
  <c r="BL183" i="2"/>
  <c r="BM183" i="2" s="1"/>
  <c r="AU182" i="3" s="1"/>
  <c r="BN183" i="2"/>
  <c r="BO183" i="2" s="1"/>
  <c r="AV182" i="3" s="1"/>
  <c r="BP183" i="2"/>
  <c r="BQ183" i="2" s="1"/>
  <c r="AW182" i="3" s="1"/>
  <c r="BF184" i="2"/>
  <c r="BG184" i="2" s="1"/>
  <c r="AR183" i="3" s="1"/>
  <c r="BH184" i="2"/>
  <c r="BI184" i="2" s="1"/>
  <c r="AS183" i="3" s="1"/>
  <c r="BJ184" i="2"/>
  <c r="BK184" i="2" s="1"/>
  <c r="AT183" i="3" s="1"/>
  <c r="BL184" i="2"/>
  <c r="BM184" i="2" s="1"/>
  <c r="AU183" i="3" s="1"/>
  <c r="BN184" i="2"/>
  <c r="BO184" i="2" s="1"/>
  <c r="AV183" i="3" s="1"/>
  <c r="BP184" i="2"/>
  <c r="BQ184" i="2" s="1"/>
  <c r="AW183" i="3" s="1"/>
  <c r="BF185" i="2"/>
  <c r="BG185" i="2" s="1"/>
  <c r="AR184" i="3" s="1"/>
  <c r="BH185" i="2"/>
  <c r="BI185" i="2" s="1"/>
  <c r="AS184" i="3" s="1"/>
  <c r="BJ185" i="2"/>
  <c r="BK185" i="2" s="1"/>
  <c r="AT184" i="3" s="1"/>
  <c r="BL185" i="2"/>
  <c r="BM185" i="2" s="1"/>
  <c r="AU184" i="3" s="1"/>
  <c r="BN185" i="2"/>
  <c r="BO185" i="2" s="1"/>
  <c r="AV184" i="3" s="1"/>
  <c r="BP185" i="2"/>
  <c r="BQ185" i="2" s="1"/>
  <c r="AW184" i="3" s="1"/>
  <c r="BF186" i="2"/>
  <c r="BG186" i="2" s="1"/>
  <c r="AR185" i="3" s="1"/>
  <c r="BH186" i="2"/>
  <c r="BI186" i="2" s="1"/>
  <c r="AS185" i="3" s="1"/>
  <c r="BJ186" i="2"/>
  <c r="BK186" i="2" s="1"/>
  <c r="AT185" i="3" s="1"/>
  <c r="BL186" i="2"/>
  <c r="BM186" i="2" s="1"/>
  <c r="AU185" i="3" s="1"/>
  <c r="BN186" i="2"/>
  <c r="BO186" i="2" s="1"/>
  <c r="AV185" i="3" s="1"/>
  <c r="BP186" i="2"/>
  <c r="BQ186" i="2" s="1"/>
  <c r="AW185" i="3" s="1"/>
  <c r="BF187" i="2"/>
  <c r="BG187" i="2" s="1"/>
  <c r="AR186" i="3" s="1"/>
  <c r="BH187" i="2"/>
  <c r="BI187" i="2" s="1"/>
  <c r="AS186" i="3" s="1"/>
  <c r="BJ187" i="2"/>
  <c r="BK187" i="2" s="1"/>
  <c r="AT186" i="3" s="1"/>
  <c r="BL187" i="2"/>
  <c r="BM187" i="2" s="1"/>
  <c r="AU186" i="3" s="1"/>
  <c r="BN187" i="2"/>
  <c r="BO187" i="2" s="1"/>
  <c r="AV186" i="3" s="1"/>
  <c r="BP187" i="2"/>
  <c r="BQ187" i="2" s="1"/>
  <c r="AW186" i="3" s="1"/>
  <c r="BF188" i="2"/>
  <c r="BG188" i="2" s="1"/>
  <c r="AR187" i="3" s="1"/>
  <c r="BH188" i="2"/>
  <c r="BI188" i="2" s="1"/>
  <c r="AS187" i="3" s="1"/>
  <c r="BJ188" i="2"/>
  <c r="BK188" i="2" s="1"/>
  <c r="AT187" i="3" s="1"/>
  <c r="BL188" i="2"/>
  <c r="BM188" i="2" s="1"/>
  <c r="AU187" i="3" s="1"/>
  <c r="BN188" i="2"/>
  <c r="BO188" i="2" s="1"/>
  <c r="AV187" i="3" s="1"/>
  <c r="BP188" i="2"/>
  <c r="BQ188" i="2" s="1"/>
  <c r="AW187" i="3" s="1"/>
  <c r="BF189" i="2"/>
  <c r="BG189" i="2" s="1"/>
  <c r="AR188" i="3" s="1"/>
  <c r="BH189" i="2"/>
  <c r="BI189" i="2" s="1"/>
  <c r="AS188" i="3" s="1"/>
  <c r="BJ189" i="2"/>
  <c r="BK189" i="2" s="1"/>
  <c r="AT188" i="3" s="1"/>
  <c r="BL189" i="2"/>
  <c r="BM189" i="2" s="1"/>
  <c r="AU188" i="3" s="1"/>
  <c r="BN189" i="2"/>
  <c r="BO189" i="2" s="1"/>
  <c r="AV188" i="3" s="1"/>
  <c r="BP189" i="2"/>
  <c r="BQ189" i="2" s="1"/>
  <c r="AW188" i="3" s="1"/>
  <c r="BF190" i="2"/>
  <c r="BG190" i="2" s="1"/>
  <c r="AR189" i="3" s="1"/>
  <c r="BH190" i="2"/>
  <c r="BI190" i="2" s="1"/>
  <c r="AS189" i="3" s="1"/>
  <c r="BJ190" i="2"/>
  <c r="BK190" i="2" s="1"/>
  <c r="AT189" i="3" s="1"/>
  <c r="BL190" i="2"/>
  <c r="BM190" i="2" s="1"/>
  <c r="AU189" i="3" s="1"/>
  <c r="BN190" i="2"/>
  <c r="BO190" i="2" s="1"/>
  <c r="AV189" i="3" s="1"/>
  <c r="BP190" i="2"/>
  <c r="BQ190" i="2" s="1"/>
  <c r="AW189" i="3" s="1"/>
  <c r="BF191" i="2"/>
  <c r="BG191" i="2" s="1"/>
  <c r="AR190" i="3" s="1"/>
  <c r="BH191" i="2"/>
  <c r="BI191" i="2" s="1"/>
  <c r="AS190" i="3" s="1"/>
  <c r="BJ191" i="2"/>
  <c r="BK191" i="2" s="1"/>
  <c r="AT190" i="3" s="1"/>
  <c r="BL191" i="2"/>
  <c r="BM191" i="2" s="1"/>
  <c r="AU190" i="3" s="1"/>
  <c r="BN191" i="2"/>
  <c r="BO191" i="2" s="1"/>
  <c r="AV190" i="3" s="1"/>
  <c r="BP191" i="2"/>
  <c r="BQ191" i="2" s="1"/>
  <c r="AW190" i="3" s="1"/>
  <c r="BF192" i="2"/>
  <c r="BG192" i="2" s="1"/>
  <c r="AR191" i="3" s="1"/>
  <c r="BH192" i="2"/>
  <c r="BI192" i="2" s="1"/>
  <c r="AS191" i="3" s="1"/>
  <c r="BJ192" i="2"/>
  <c r="BK192" i="2" s="1"/>
  <c r="AT191" i="3" s="1"/>
  <c r="BL192" i="2"/>
  <c r="BM192" i="2" s="1"/>
  <c r="AU191" i="3" s="1"/>
  <c r="BN192" i="2"/>
  <c r="BO192" i="2" s="1"/>
  <c r="AV191" i="3" s="1"/>
  <c r="BP192" i="2"/>
  <c r="BQ192" i="2" s="1"/>
  <c r="AW191" i="3" s="1"/>
  <c r="BF193" i="2"/>
  <c r="BG193" i="2" s="1"/>
  <c r="AR192" i="3" s="1"/>
  <c r="BH193" i="2"/>
  <c r="BI193" i="2" s="1"/>
  <c r="AS192" i="3" s="1"/>
  <c r="BJ193" i="2"/>
  <c r="BK193" i="2" s="1"/>
  <c r="AT192" i="3" s="1"/>
  <c r="BL193" i="2"/>
  <c r="BM193" i="2" s="1"/>
  <c r="AU192" i="3" s="1"/>
  <c r="BN193" i="2"/>
  <c r="BO193" i="2" s="1"/>
  <c r="AV192" i="3" s="1"/>
  <c r="BP193" i="2"/>
  <c r="BQ193" i="2" s="1"/>
  <c r="AW192" i="3" s="1"/>
  <c r="BF194" i="2"/>
  <c r="BG194" i="2" s="1"/>
  <c r="AR193" i="3" s="1"/>
  <c r="BH194" i="2"/>
  <c r="BI194" i="2" s="1"/>
  <c r="AS193" i="3" s="1"/>
  <c r="BJ194" i="2"/>
  <c r="BK194" i="2" s="1"/>
  <c r="AT193" i="3" s="1"/>
  <c r="BL194" i="2"/>
  <c r="BM194" i="2" s="1"/>
  <c r="AU193" i="3" s="1"/>
  <c r="BN194" i="2"/>
  <c r="BO194" i="2" s="1"/>
  <c r="AV193" i="3" s="1"/>
  <c r="BP194" i="2"/>
  <c r="BQ194" i="2" s="1"/>
  <c r="AW193" i="3" s="1"/>
  <c r="BF195" i="2"/>
  <c r="BG195" i="2" s="1"/>
  <c r="AR194" i="3" s="1"/>
  <c r="BH195" i="2"/>
  <c r="BI195" i="2" s="1"/>
  <c r="AS194" i="3" s="1"/>
  <c r="BJ195" i="2"/>
  <c r="BK195" i="2" s="1"/>
  <c r="AT194" i="3" s="1"/>
  <c r="BL195" i="2"/>
  <c r="BM195" i="2" s="1"/>
  <c r="AU194" i="3" s="1"/>
  <c r="BN195" i="2"/>
  <c r="BO195" i="2" s="1"/>
  <c r="AV194" i="3" s="1"/>
  <c r="BP195" i="2"/>
  <c r="BQ195" i="2" s="1"/>
  <c r="AW194" i="3" s="1"/>
  <c r="BF196" i="2"/>
  <c r="BG196" i="2" s="1"/>
  <c r="AR195" i="3" s="1"/>
  <c r="BH196" i="2"/>
  <c r="BI196" i="2" s="1"/>
  <c r="AS195" i="3" s="1"/>
  <c r="BJ196" i="2"/>
  <c r="BK196" i="2" s="1"/>
  <c r="AT195" i="3" s="1"/>
  <c r="BL196" i="2"/>
  <c r="BM196" i="2" s="1"/>
  <c r="AU195" i="3" s="1"/>
  <c r="BN196" i="2"/>
  <c r="BO196" i="2" s="1"/>
  <c r="AV195" i="3" s="1"/>
  <c r="BP196" i="2"/>
  <c r="BQ196" i="2" s="1"/>
  <c r="AW195" i="3" s="1"/>
  <c r="BF197" i="2"/>
  <c r="BG197" i="2" s="1"/>
  <c r="AR196" i="3" s="1"/>
  <c r="BH197" i="2"/>
  <c r="BI197" i="2" s="1"/>
  <c r="AS196" i="3" s="1"/>
  <c r="BJ197" i="2"/>
  <c r="BK197" i="2" s="1"/>
  <c r="AT196" i="3" s="1"/>
  <c r="BL197" i="2"/>
  <c r="BM197" i="2" s="1"/>
  <c r="AU196" i="3" s="1"/>
  <c r="BN197" i="2"/>
  <c r="BO197" i="2" s="1"/>
  <c r="AV196" i="3" s="1"/>
  <c r="BP197" i="2"/>
  <c r="BQ197" i="2" s="1"/>
  <c r="AW196" i="3" s="1"/>
  <c r="BF198" i="2"/>
  <c r="BG198" i="2" s="1"/>
  <c r="AR197" i="3" s="1"/>
  <c r="BH198" i="2"/>
  <c r="BI198" i="2" s="1"/>
  <c r="AS197" i="3" s="1"/>
  <c r="BJ198" i="2"/>
  <c r="BK198" i="2" s="1"/>
  <c r="AT197" i="3" s="1"/>
  <c r="BL198" i="2"/>
  <c r="BM198" i="2" s="1"/>
  <c r="AU197" i="3" s="1"/>
  <c r="BN198" i="2"/>
  <c r="BO198" i="2" s="1"/>
  <c r="AV197" i="3" s="1"/>
  <c r="BP198" i="2"/>
  <c r="BQ198" i="2" s="1"/>
  <c r="AW197" i="3" s="1"/>
  <c r="BF199" i="2"/>
  <c r="BG199" i="2" s="1"/>
  <c r="AR198" i="3" s="1"/>
  <c r="BH199" i="2"/>
  <c r="BI199" i="2" s="1"/>
  <c r="AS198" i="3" s="1"/>
  <c r="BJ199" i="2"/>
  <c r="BK199" i="2" s="1"/>
  <c r="AT198" i="3" s="1"/>
  <c r="BL199" i="2"/>
  <c r="BM199" i="2" s="1"/>
  <c r="BN199" i="2"/>
  <c r="BO199" i="2" s="1"/>
  <c r="AV198" i="3" s="1"/>
  <c r="BP199" i="2"/>
  <c r="BQ199" i="2" s="1"/>
  <c r="AW198" i="3" s="1"/>
  <c r="BF200" i="2"/>
  <c r="BG200" i="2" s="1"/>
  <c r="AR199" i="3" s="1"/>
  <c r="BH200" i="2"/>
  <c r="BI200" i="2" s="1"/>
  <c r="AS199" i="3" s="1"/>
  <c r="BJ200" i="2"/>
  <c r="BK200" i="2" s="1"/>
  <c r="AT199" i="3" s="1"/>
  <c r="BL200" i="2"/>
  <c r="BM200" i="2" s="1"/>
  <c r="AU199" i="3" s="1"/>
  <c r="BN200" i="2"/>
  <c r="BO200" i="2" s="1"/>
  <c r="AV199" i="3" s="1"/>
  <c r="BP200" i="2"/>
  <c r="BQ200" i="2" s="1"/>
  <c r="AW199" i="3" s="1"/>
  <c r="BF201" i="2"/>
  <c r="BG201" i="2" s="1"/>
  <c r="AR200" i="3" s="1"/>
  <c r="BH201" i="2"/>
  <c r="BI201" i="2" s="1"/>
  <c r="BJ201" i="2"/>
  <c r="BK201" i="2" s="1"/>
  <c r="AT200" i="3" s="1"/>
  <c r="BL201" i="2"/>
  <c r="BM201" i="2" s="1"/>
  <c r="AU200" i="3" s="1"/>
  <c r="BN201" i="2"/>
  <c r="BO201" i="2" s="1"/>
  <c r="AV200" i="3" s="1"/>
  <c r="BP201" i="2"/>
  <c r="BQ201" i="2" s="1"/>
  <c r="AW200" i="3" s="1"/>
  <c r="BF202" i="2"/>
  <c r="BG202" i="2" s="1"/>
  <c r="BH202" i="2"/>
  <c r="BI202" i="2" s="1"/>
  <c r="BJ202" i="2"/>
  <c r="BK202" i="2" s="1"/>
  <c r="BL202" i="2"/>
  <c r="BM202" i="2" s="1"/>
  <c r="BN202" i="2"/>
  <c r="BO202" i="2" s="1"/>
  <c r="BP202" i="2"/>
  <c r="BQ202" i="2" s="1"/>
  <c r="BF203" i="2"/>
  <c r="BG203" i="2" s="1"/>
  <c r="AR202" i="3" s="1"/>
  <c r="BH203" i="2"/>
  <c r="BI203" i="2" s="1"/>
  <c r="AS202" i="3" s="1"/>
  <c r="BJ203" i="2"/>
  <c r="BK203" i="2" s="1"/>
  <c r="AT202" i="3" s="1"/>
  <c r="BL203" i="2"/>
  <c r="BM203" i="2" s="1"/>
  <c r="BN203" i="2"/>
  <c r="BO203" i="2" s="1"/>
  <c r="AV202" i="3" s="1"/>
  <c r="BP203" i="2"/>
  <c r="BQ203" i="2" s="1"/>
  <c r="AW202" i="3" s="1"/>
  <c r="BF204" i="2"/>
  <c r="BG204" i="2" s="1"/>
  <c r="AR203" i="3" s="1"/>
  <c r="BH204" i="2"/>
  <c r="BI204" i="2" s="1"/>
  <c r="AS203" i="3" s="1"/>
  <c r="BJ204" i="2"/>
  <c r="BK204" i="2" s="1"/>
  <c r="AT203" i="3" s="1"/>
  <c r="BL204" i="2"/>
  <c r="BM204" i="2" s="1"/>
  <c r="AU203" i="3" s="1"/>
  <c r="BN204" i="2"/>
  <c r="BO204" i="2" s="1"/>
  <c r="AV203" i="3" s="1"/>
  <c r="BP204" i="2"/>
  <c r="BQ204" i="2" s="1"/>
  <c r="AW203" i="3" s="1"/>
  <c r="BF205" i="2"/>
  <c r="BG205" i="2" s="1"/>
  <c r="AR204" i="3" s="1"/>
  <c r="BH205" i="2"/>
  <c r="BI205" i="2" s="1"/>
  <c r="AS204" i="3" s="1"/>
  <c r="BJ205" i="2"/>
  <c r="BK205" i="2" s="1"/>
  <c r="AT204" i="3" s="1"/>
  <c r="BL205" i="2"/>
  <c r="BM205" i="2" s="1"/>
  <c r="AU204" i="3" s="1"/>
  <c r="BN205" i="2"/>
  <c r="BO205" i="2" s="1"/>
  <c r="AV204" i="3" s="1"/>
  <c r="BP205" i="2"/>
  <c r="BQ205" i="2" s="1"/>
  <c r="AW204" i="3" s="1"/>
  <c r="BF206" i="2"/>
  <c r="BG206" i="2" s="1"/>
  <c r="AR205" i="3" s="1"/>
  <c r="BH206" i="2"/>
  <c r="BI206" i="2" s="1"/>
  <c r="AS205" i="3" s="1"/>
  <c r="BJ206" i="2"/>
  <c r="BK206" i="2" s="1"/>
  <c r="AT205" i="3" s="1"/>
  <c r="BL206" i="2"/>
  <c r="BM206" i="2" s="1"/>
  <c r="AU205" i="3" s="1"/>
  <c r="BN206" i="2"/>
  <c r="BO206" i="2" s="1"/>
  <c r="AV205" i="3" s="1"/>
  <c r="BP206" i="2"/>
  <c r="BQ206" i="2" s="1"/>
  <c r="AW205" i="3" s="1"/>
  <c r="BF207" i="2"/>
  <c r="BG207" i="2" s="1"/>
  <c r="AR206" i="3" s="1"/>
  <c r="BH207" i="2"/>
  <c r="BI207" i="2" s="1"/>
  <c r="AS206" i="3" s="1"/>
  <c r="BJ207" i="2"/>
  <c r="BK207" i="2" s="1"/>
  <c r="AT206" i="3" s="1"/>
  <c r="BL207" i="2"/>
  <c r="BM207" i="2" s="1"/>
  <c r="AU206" i="3" s="1"/>
  <c r="BN207" i="2"/>
  <c r="BO207" i="2" s="1"/>
  <c r="AV206" i="3" s="1"/>
  <c r="BP207" i="2"/>
  <c r="BQ207" i="2" s="1"/>
  <c r="AW206" i="3" s="1"/>
  <c r="BF208" i="2"/>
  <c r="BG208" i="2" s="1"/>
  <c r="AR207" i="3" s="1"/>
  <c r="BH208" i="2"/>
  <c r="BI208" i="2" s="1"/>
  <c r="AS207" i="3" s="1"/>
  <c r="BJ208" i="2"/>
  <c r="BK208" i="2" s="1"/>
  <c r="AT207" i="3" s="1"/>
  <c r="BL208" i="2"/>
  <c r="BM208" i="2" s="1"/>
  <c r="AU207" i="3" s="1"/>
  <c r="BN208" i="2"/>
  <c r="BO208" i="2" s="1"/>
  <c r="AV207" i="3" s="1"/>
  <c r="BP208" i="2"/>
  <c r="BQ208" i="2" s="1"/>
  <c r="AW207" i="3" s="1"/>
  <c r="BF209" i="2"/>
  <c r="BG209" i="2" s="1"/>
  <c r="AR208" i="3" s="1"/>
  <c r="BH209" i="2"/>
  <c r="BI209" i="2" s="1"/>
  <c r="AS208" i="3" s="1"/>
  <c r="BJ209" i="2"/>
  <c r="BK209" i="2" s="1"/>
  <c r="AT208" i="3" s="1"/>
  <c r="BL209" i="2"/>
  <c r="BM209" i="2" s="1"/>
  <c r="AU208" i="3" s="1"/>
  <c r="BN209" i="2"/>
  <c r="BO209" i="2" s="1"/>
  <c r="AV208" i="3" s="1"/>
  <c r="BP209" i="2"/>
  <c r="BQ209" i="2" s="1"/>
  <c r="AW208" i="3" s="1"/>
  <c r="BF210" i="2"/>
  <c r="BG210" i="2" s="1"/>
  <c r="AR209" i="3" s="1"/>
  <c r="BH210" i="2"/>
  <c r="BI210" i="2" s="1"/>
  <c r="AS209" i="3" s="1"/>
  <c r="BJ210" i="2"/>
  <c r="BK210" i="2" s="1"/>
  <c r="AT209" i="3" s="1"/>
  <c r="BL210" i="2"/>
  <c r="BM210" i="2" s="1"/>
  <c r="AU209" i="3" s="1"/>
  <c r="BN210" i="2"/>
  <c r="BO210" i="2" s="1"/>
  <c r="AV209" i="3" s="1"/>
  <c r="BP210" i="2"/>
  <c r="BQ210" i="2" s="1"/>
  <c r="AW209" i="3" s="1"/>
  <c r="BF211" i="2"/>
  <c r="BG211" i="2" s="1"/>
  <c r="AR210" i="3" s="1"/>
  <c r="BH211" i="2"/>
  <c r="BI211" i="2" s="1"/>
  <c r="AS210" i="3" s="1"/>
  <c r="BJ211" i="2"/>
  <c r="BK211" i="2" s="1"/>
  <c r="AT210" i="3" s="1"/>
  <c r="BL211" i="2"/>
  <c r="BM211" i="2" s="1"/>
  <c r="AU210" i="3" s="1"/>
  <c r="BN211" i="2"/>
  <c r="BO211" i="2" s="1"/>
  <c r="AV210" i="3" s="1"/>
  <c r="BP211" i="2"/>
  <c r="BQ211" i="2" s="1"/>
  <c r="AW210" i="3" s="1"/>
  <c r="BF212" i="2"/>
  <c r="BG212" i="2" s="1"/>
  <c r="AR211" i="3" s="1"/>
  <c r="BH212" i="2"/>
  <c r="BI212" i="2" s="1"/>
  <c r="AS211" i="3" s="1"/>
  <c r="BJ212" i="2"/>
  <c r="BK212" i="2" s="1"/>
  <c r="AT211" i="3" s="1"/>
  <c r="BL212" i="2"/>
  <c r="BM212" i="2" s="1"/>
  <c r="AU211" i="3" s="1"/>
  <c r="BN212" i="2"/>
  <c r="BO212" i="2" s="1"/>
  <c r="AV211" i="3" s="1"/>
  <c r="BP212" i="2"/>
  <c r="BQ212" i="2" s="1"/>
  <c r="AW211" i="3" s="1"/>
  <c r="BF213" i="2"/>
  <c r="BG213" i="2" s="1"/>
  <c r="AR212" i="3" s="1"/>
  <c r="BH213" i="2"/>
  <c r="BI213" i="2" s="1"/>
  <c r="AS212" i="3" s="1"/>
  <c r="BJ213" i="2"/>
  <c r="BK213" i="2" s="1"/>
  <c r="AT212" i="3" s="1"/>
  <c r="BL213" i="2"/>
  <c r="BM213" i="2" s="1"/>
  <c r="AU212" i="3" s="1"/>
  <c r="BN213" i="2"/>
  <c r="BO213" i="2" s="1"/>
  <c r="AV212" i="3" s="1"/>
  <c r="BP213" i="2"/>
  <c r="BQ213" i="2" s="1"/>
  <c r="AW212" i="3" s="1"/>
  <c r="BF214" i="2"/>
  <c r="BG214" i="2" s="1"/>
  <c r="AR213" i="3" s="1"/>
  <c r="BH214" i="2"/>
  <c r="BI214" i="2" s="1"/>
  <c r="AS213" i="3" s="1"/>
  <c r="BJ214" i="2"/>
  <c r="BK214" i="2" s="1"/>
  <c r="AT213" i="3" s="1"/>
  <c r="BL214" i="2"/>
  <c r="BM214" i="2" s="1"/>
  <c r="AU213" i="3" s="1"/>
  <c r="BN214" i="2"/>
  <c r="BO214" i="2" s="1"/>
  <c r="AV213" i="3" s="1"/>
  <c r="BP214" i="2"/>
  <c r="BQ214" i="2" s="1"/>
  <c r="AW213" i="3" s="1"/>
  <c r="BF215" i="2"/>
  <c r="BG215" i="2" s="1"/>
  <c r="AR214" i="3" s="1"/>
  <c r="BH215" i="2"/>
  <c r="BI215" i="2" s="1"/>
  <c r="AS214" i="3" s="1"/>
  <c r="BJ215" i="2"/>
  <c r="BK215" i="2" s="1"/>
  <c r="AT214" i="3" s="1"/>
  <c r="BL215" i="2"/>
  <c r="BM215" i="2" s="1"/>
  <c r="AU214" i="3" s="1"/>
  <c r="BN215" i="2"/>
  <c r="BO215" i="2" s="1"/>
  <c r="AV214" i="3" s="1"/>
  <c r="BP215" i="2"/>
  <c r="BQ215" i="2" s="1"/>
  <c r="AW214" i="3" s="1"/>
  <c r="BF216" i="2"/>
  <c r="BG216" i="2" s="1"/>
  <c r="AR215" i="3" s="1"/>
  <c r="BH216" i="2"/>
  <c r="BI216" i="2" s="1"/>
  <c r="AS215" i="3" s="1"/>
  <c r="BJ216" i="2"/>
  <c r="BK216" i="2" s="1"/>
  <c r="AT215" i="3" s="1"/>
  <c r="BL216" i="2"/>
  <c r="BM216" i="2" s="1"/>
  <c r="AU215" i="3" s="1"/>
  <c r="BN216" i="2"/>
  <c r="BO216" i="2" s="1"/>
  <c r="AV215" i="3" s="1"/>
  <c r="BP216" i="2"/>
  <c r="BQ216" i="2" s="1"/>
  <c r="AW215" i="3" s="1"/>
  <c r="BF217" i="2"/>
  <c r="BG217" i="2" s="1"/>
  <c r="AR216" i="3" s="1"/>
  <c r="BH217" i="2"/>
  <c r="BI217" i="2" s="1"/>
  <c r="AS216" i="3" s="1"/>
  <c r="BJ217" i="2"/>
  <c r="BK217" i="2" s="1"/>
  <c r="AT216" i="3" s="1"/>
  <c r="BL217" i="2"/>
  <c r="BM217" i="2" s="1"/>
  <c r="AU216" i="3" s="1"/>
  <c r="BN217" i="2"/>
  <c r="BO217" i="2" s="1"/>
  <c r="AV216" i="3" s="1"/>
  <c r="BP217" i="2"/>
  <c r="BQ217" i="2" s="1"/>
  <c r="AW216" i="3" s="1"/>
  <c r="BF218" i="2"/>
  <c r="BG218" i="2" s="1"/>
  <c r="AR217" i="3" s="1"/>
  <c r="BH218" i="2"/>
  <c r="BI218" i="2" s="1"/>
  <c r="AS217" i="3" s="1"/>
  <c r="BJ218" i="2"/>
  <c r="BK218" i="2" s="1"/>
  <c r="AT217" i="3" s="1"/>
  <c r="BL218" i="2"/>
  <c r="BM218" i="2" s="1"/>
  <c r="AU217" i="3" s="1"/>
  <c r="BN218" i="2"/>
  <c r="BO218" i="2" s="1"/>
  <c r="AV217" i="3" s="1"/>
  <c r="BP218" i="2"/>
  <c r="BQ218" i="2" s="1"/>
  <c r="AW217" i="3" s="1"/>
  <c r="BF219" i="2"/>
  <c r="BG219" i="2" s="1"/>
  <c r="AR218" i="3" s="1"/>
  <c r="BH219" i="2"/>
  <c r="BI219" i="2" s="1"/>
  <c r="AS218" i="3" s="1"/>
  <c r="BJ219" i="2"/>
  <c r="BK219" i="2" s="1"/>
  <c r="AT218" i="3" s="1"/>
  <c r="BL219" i="2"/>
  <c r="BM219" i="2" s="1"/>
  <c r="AU218" i="3" s="1"/>
  <c r="BN219" i="2"/>
  <c r="BO219" i="2" s="1"/>
  <c r="AV218" i="3" s="1"/>
  <c r="BP219" i="2"/>
  <c r="BQ219" i="2" s="1"/>
  <c r="AW218" i="3" s="1"/>
  <c r="BF220" i="2"/>
  <c r="BG220" i="2" s="1"/>
  <c r="AR219" i="3" s="1"/>
  <c r="BH220" i="2"/>
  <c r="BI220" i="2" s="1"/>
  <c r="AS219" i="3" s="1"/>
  <c r="BJ220" i="2"/>
  <c r="BK220" i="2" s="1"/>
  <c r="AT219" i="3" s="1"/>
  <c r="BL220" i="2"/>
  <c r="BM220" i="2" s="1"/>
  <c r="AU219" i="3" s="1"/>
  <c r="BN220" i="2"/>
  <c r="BO220" i="2" s="1"/>
  <c r="AV219" i="3" s="1"/>
  <c r="BP220" i="2"/>
  <c r="BQ220" i="2" s="1"/>
  <c r="AW219" i="3" s="1"/>
  <c r="BF221" i="2"/>
  <c r="BG221" i="2" s="1"/>
  <c r="AR220" i="3" s="1"/>
  <c r="BH221" i="2"/>
  <c r="BI221" i="2" s="1"/>
  <c r="AS220" i="3" s="1"/>
  <c r="BJ221" i="2"/>
  <c r="BK221" i="2" s="1"/>
  <c r="AT220" i="3" s="1"/>
  <c r="BL221" i="2"/>
  <c r="BM221" i="2" s="1"/>
  <c r="AU220" i="3" s="1"/>
  <c r="BN221" i="2"/>
  <c r="BO221" i="2" s="1"/>
  <c r="AV220" i="3" s="1"/>
  <c r="BP221" i="2"/>
  <c r="BQ221" i="2" s="1"/>
  <c r="AW220" i="3" s="1"/>
  <c r="BF222" i="2"/>
  <c r="BG222" i="2" s="1"/>
  <c r="AR221" i="3" s="1"/>
  <c r="BH222" i="2"/>
  <c r="BI222" i="2" s="1"/>
  <c r="AS221" i="3" s="1"/>
  <c r="BJ222" i="2"/>
  <c r="BK222" i="2" s="1"/>
  <c r="AT221" i="3" s="1"/>
  <c r="BL222" i="2"/>
  <c r="BM222" i="2" s="1"/>
  <c r="AU221" i="3" s="1"/>
  <c r="BN222" i="2"/>
  <c r="BO222" i="2" s="1"/>
  <c r="AV221" i="3" s="1"/>
  <c r="BP222" i="2"/>
  <c r="BQ222" i="2" s="1"/>
  <c r="AW221" i="3" s="1"/>
  <c r="BF223" i="2"/>
  <c r="BG223" i="2" s="1"/>
  <c r="AR222" i="3" s="1"/>
  <c r="BH223" i="2"/>
  <c r="BI223" i="2" s="1"/>
  <c r="AS222" i="3" s="1"/>
  <c r="BJ223" i="2"/>
  <c r="BK223" i="2" s="1"/>
  <c r="AT222" i="3" s="1"/>
  <c r="BL223" i="2"/>
  <c r="BM223" i="2" s="1"/>
  <c r="AU222" i="3" s="1"/>
  <c r="BN223" i="2"/>
  <c r="BO223" i="2" s="1"/>
  <c r="AV222" i="3" s="1"/>
  <c r="BP223" i="2"/>
  <c r="BQ223" i="2" s="1"/>
  <c r="AW222" i="3" s="1"/>
  <c r="BF224" i="2"/>
  <c r="BG224" i="2" s="1"/>
  <c r="AR223" i="3" s="1"/>
  <c r="BH224" i="2"/>
  <c r="BI224" i="2" s="1"/>
  <c r="AS223" i="3" s="1"/>
  <c r="BJ224" i="2"/>
  <c r="BK224" i="2" s="1"/>
  <c r="AT223" i="3" s="1"/>
  <c r="BL224" i="2"/>
  <c r="BM224" i="2" s="1"/>
  <c r="AU223" i="3" s="1"/>
  <c r="BN224" i="2"/>
  <c r="BO224" i="2" s="1"/>
  <c r="AV223" i="3" s="1"/>
  <c r="BP224" i="2"/>
  <c r="BQ224" i="2" s="1"/>
  <c r="AW223" i="3" s="1"/>
  <c r="BF225" i="2"/>
  <c r="BG225" i="2" s="1"/>
  <c r="AR224" i="3" s="1"/>
  <c r="BH225" i="2"/>
  <c r="BI225" i="2" s="1"/>
  <c r="AS224" i="3" s="1"/>
  <c r="BJ225" i="2"/>
  <c r="BK225" i="2" s="1"/>
  <c r="AT224" i="3" s="1"/>
  <c r="BL225" i="2"/>
  <c r="BM225" i="2" s="1"/>
  <c r="AU224" i="3" s="1"/>
  <c r="BN225" i="2"/>
  <c r="BO225" i="2" s="1"/>
  <c r="AV224" i="3" s="1"/>
  <c r="BP225" i="2"/>
  <c r="BQ225" i="2" s="1"/>
  <c r="AW224" i="3" s="1"/>
  <c r="BF226" i="2"/>
  <c r="BG226" i="2" s="1"/>
  <c r="AR225" i="3" s="1"/>
  <c r="BH226" i="2"/>
  <c r="BI226" i="2" s="1"/>
  <c r="AS225" i="3" s="1"/>
  <c r="BJ226" i="2"/>
  <c r="BK226" i="2" s="1"/>
  <c r="AT225" i="3" s="1"/>
  <c r="BL226" i="2"/>
  <c r="BM226" i="2" s="1"/>
  <c r="AU225" i="3" s="1"/>
  <c r="BN226" i="2"/>
  <c r="BO226" i="2" s="1"/>
  <c r="AV225" i="3" s="1"/>
  <c r="BP226" i="2"/>
  <c r="BQ226" i="2" s="1"/>
  <c r="AW225" i="3" s="1"/>
  <c r="BF227" i="2"/>
  <c r="BG227" i="2" s="1"/>
  <c r="AR226" i="3" s="1"/>
  <c r="BH227" i="2"/>
  <c r="BI227" i="2" s="1"/>
  <c r="AS226" i="3" s="1"/>
  <c r="BJ227" i="2"/>
  <c r="BK227" i="2" s="1"/>
  <c r="AT226" i="3" s="1"/>
  <c r="BL227" i="2"/>
  <c r="BM227" i="2" s="1"/>
  <c r="AU226" i="3" s="1"/>
  <c r="BN227" i="2"/>
  <c r="BO227" i="2" s="1"/>
  <c r="AV226" i="3" s="1"/>
  <c r="BP227" i="2"/>
  <c r="BQ227" i="2" s="1"/>
  <c r="AW226" i="3" s="1"/>
  <c r="BF228" i="2"/>
  <c r="BG228" i="2" s="1"/>
  <c r="AR227" i="3" s="1"/>
  <c r="BH228" i="2"/>
  <c r="BI228" i="2" s="1"/>
  <c r="AS227" i="3" s="1"/>
  <c r="BJ228" i="2"/>
  <c r="BK228" i="2" s="1"/>
  <c r="AT227" i="3" s="1"/>
  <c r="BL228" i="2"/>
  <c r="BM228" i="2" s="1"/>
  <c r="AU227" i="3" s="1"/>
  <c r="BN228" i="2"/>
  <c r="BO228" i="2" s="1"/>
  <c r="AV227" i="3" s="1"/>
  <c r="BP228" i="2"/>
  <c r="BQ228" i="2" s="1"/>
  <c r="AW227" i="3" s="1"/>
  <c r="BF229" i="2"/>
  <c r="BG229" i="2" s="1"/>
  <c r="AR228" i="3" s="1"/>
  <c r="BH229" i="2"/>
  <c r="BI229" i="2" s="1"/>
  <c r="AS228" i="3" s="1"/>
  <c r="BJ229" i="2"/>
  <c r="BK229" i="2" s="1"/>
  <c r="AT228" i="3" s="1"/>
  <c r="BL229" i="2"/>
  <c r="BM229" i="2" s="1"/>
  <c r="AU228" i="3" s="1"/>
  <c r="BN229" i="2"/>
  <c r="BO229" i="2" s="1"/>
  <c r="AV228" i="3" s="1"/>
  <c r="BP229" i="2"/>
  <c r="BQ229" i="2" s="1"/>
  <c r="AW228" i="3" s="1"/>
  <c r="BF230" i="2"/>
  <c r="BG230" i="2" s="1"/>
  <c r="AR229" i="3" s="1"/>
  <c r="BH230" i="2"/>
  <c r="BI230" i="2" s="1"/>
  <c r="AS229" i="3" s="1"/>
  <c r="BJ230" i="2"/>
  <c r="BK230" i="2" s="1"/>
  <c r="AT229" i="3" s="1"/>
  <c r="BL230" i="2"/>
  <c r="BM230" i="2" s="1"/>
  <c r="BN230" i="2"/>
  <c r="BO230" i="2" s="1"/>
  <c r="AV229" i="3" s="1"/>
  <c r="BP230" i="2"/>
  <c r="BQ230" i="2" s="1"/>
  <c r="AW229" i="3" s="1"/>
  <c r="BF231" i="2"/>
  <c r="BG231" i="2" s="1"/>
  <c r="AR230" i="3" s="1"/>
  <c r="BH231" i="2"/>
  <c r="BI231" i="2" s="1"/>
  <c r="AS230" i="3" s="1"/>
  <c r="BJ231" i="2"/>
  <c r="BK231" i="2" s="1"/>
  <c r="AT230" i="3" s="1"/>
  <c r="BL231" i="2"/>
  <c r="BM231" i="2" s="1"/>
  <c r="AU230" i="3" s="1"/>
  <c r="BN231" i="2"/>
  <c r="BO231" i="2" s="1"/>
  <c r="AV230" i="3" s="1"/>
  <c r="BP231" i="2"/>
  <c r="BQ231" i="2" s="1"/>
  <c r="AW230" i="3" s="1"/>
  <c r="BF232" i="2"/>
  <c r="BG232" i="2" s="1"/>
  <c r="AR231" i="3" s="1"/>
  <c r="BH232" i="2"/>
  <c r="BI232" i="2" s="1"/>
  <c r="AS231" i="3" s="1"/>
  <c r="BJ232" i="2"/>
  <c r="BK232" i="2" s="1"/>
  <c r="AT231" i="3" s="1"/>
  <c r="BL232" i="2"/>
  <c r="BM232" i="2" s="1"/>
  <c r="BN232" i="2"/>
  <c r="BO232" i="2" s="1"/>
  <c r="AV231" i="3" s="1"/>
  <c r="BP232" i="2"/>
  <c r="BQ232" i="2" s="1"/>
  <c r="AW231" i="3" s="1"/>
  <c r="BF233" i="2"/>
  <c r="BG233" i="2" s="1"/>
  <c r="AR232" i="3" s="1"/>
  <c r="BH233" i="2"/>
  <c r="BI233" i="2" s="1"/>
  <c r="AS232" i="3" s="1"/>
  <c r="BJ233" i="2"/>
  <c r="BK233" i="2" s="1"/>
  <c r="AT232" i="3" s="1"/>
  <c r="BL233" i="2"/>
  <c r="BM233" i="2" s="1"/>
  <c r="AU232" i="3" s="1"/>
  <c r="BN233" i="2"/>
  <c r="BO233" i="2" s="1"/>
  <c r="AV232" i="3" s="1"/>
  <c r="BP233" i="2"/>
  <c r="BQ233" i="2" s="1"/>
  <c r="AW232" i="3" s="1"/>
  <c r="BF234" i="2"/>
  <c r="BG234" i="2" s="1"/>
  <c r="AR233" i="3" s="1"/>
  <c r="BH234" i="2"/>
  <c r="BI234" i="2" s="1"/>
  <c r="AS233" i="3" s="1"/>
  <c r="BJ234" i="2"/>
  <c r="BK234" i="2" s="1"/>
  <c r="AT233" i="3" s="1"/>
  <c r="BL234" i="2"/>
  <c r="BM234" i="2" s="1"/>
  <c r="AU233" i="3" s="1"/>
  <c r="BN234" i="2"/>
  <c r="BO234" i="2" s="1"/>
  <c r="AV233" i="3" s="1"/>
  <c r="BP234" i="2"/>
  <c r="BQ234" i="2" s="1"/>
  <c r="AW233" i="3" s="1"/>
  <c r="BF235" i="2"/>
  <c r="BG235" i="2" s="1"/>
  <c r="AR234" i="3" s="1"/>
  <c r="BH235" i="2"/>
  <c r="BI235" i="2" s="1"/>
  <c r="AS234" i="3" s="1"/>
  <c r="BJ235" i="2"/>
  <c r="BK235" i="2" s="1"/>
  <c r="AT234" i="3" s="1"/>
  <c r="BL235" i="2"/>
  <c r="BM235" i="2" s="1"/>
  <c r="AU234" i="3" s="1"/>
  <c r="BN235" i="2"/>
  <c r="BO235" i="2" s="1"/>
  <c r="AV234" i="3" s="1"/>
  <c r="BP235" i="2"/>
  <c r="BQ235" i="2" s="1"/>
  <c r="AW234" i="3" s="1"/>
  <c r="BF236" i="2"/>
  <c r="BG236" i="2" s="1"/>
  <c r="BH236" i="2"/>
  <c r="BI236" i="2" s="1"/>
  <c r="BJ236" i="2"/>
  <c r="BK236" i="2" s="1"/>
  <c r="BL236" i="2"/>
  <c r="BM236" i="2" s="1"/>
  <c r="BN236" i="2"/>
  <c r="BO236" i="2" s="1"/>
  <c r="BP236" i="2"/>
  <c r="BQ236" i="2" s="1"/>
  <c r="BF237" i="2"/>
  <c r="BG237" i="2" s="1"/>
  <c r="AR235" i="3" s="1"/>
  <c r="BH237" i="2"/>
  <c r="BI237" i="2" s="1"/>
  <c r="AS235" i="3" s="1"/>
  <c r="BJ237" i="2"/>
  <c r="BK237" i="2" s="1"/>
  <c r="AT235" i="3" s="1"/>
  <c r="BL237" i="2"/>
  <c r="BM237" i="2" s="1"/>
  <c r="AU235" i="3" s="1"/>
  <c r="BN237" i="2"/>
  <c r="BO237" i="2" s="1"/>
  <c r="AV235" i="3" s="1"/>
  <c r="BP237" i="2"/>
  <c r="BQ237" i="2" s="1"/>
  <c r="AW235" i="3" s="1"/>
  <c r="BF238" i="2"/>
  <c r="BG238" i="2" s="1"/>
  <c r="AR236" i="3" s="1"/>
  <c r="BH238" i="2"/>
  <c r="BI238" i="2" s="1"/>
  <c r="AS236" i="3" s="1"/>
  <c r="BJ238" i="2"/>
  <c r="BK238" i="2" s="1"/>
  <c r="AT236" i="3" s="1"/>
  <c r="BL238" i="2"/>
  <c r="BM238" i="2" s="1"/>
  <c r="AU236" i="3" s="1"/>
  <c r="BN238" i="2"/>
  <c r="BO238" i="2" s="1"/>
  <c r="AV236" i="3" s="1"/>
  <c r="BP238" i="2"/>
  <c r="BQ238" i="2" s="1"/>
  <c r="AW236" i="3" s="1"/>
  <c r="BF239" i="2"/>
  <c r="BG239" i="2" s="1"/>
  <c r="AR237" i="3" s="1"/>
  <c r="BH239" i="2"/>
  <c r="BI239" i="2" s="1"/>
  <c r="AS237" i="3" s="1"/>
  <c r="BJ239" i="2"/>
  <c r="BK239" i="2" s="1"/>
  <c r="AT237" i="3" s="1"/>
  <c r="BL239" i="2"/>
  <c r="BM239" i="2" s="1"/>
  <c r="AU237" i="3" s="1"/>
  <c r="BN239" i="2"/>
  <c r="BO239" i="2" s="1"/>
  <c r="AV237" i="3" s="1"/>
  <c r="BP239" i="2"/>
  <c r="BQ239" i="2" s="1"/>
  <c r="AW237" i="3" s="1"/>
  <c r="BF240" i="2"/>
  <c r="BG240" i="2" s="1"/>
  <c r="AR238" i="3" s="1"/>
  <c r="BH240" i="2"/>
  <c r="BI240" i="2" s="1"/>
  <c r="AS238" i="3" s="1"/>
  <c r="BJ240" i="2"/>
  <c r="BK240" i="2" s="1"/>
  <c r="AT238" i="3" s="1"/>
  <c r="BL240" i="2"/>
  <c r="BM240" i="2" s="1"/>
  <c r="AU238" i="3" s="1"/>
  <c r="BN240" i="2"/>
  <c r="BO240" i="2" s="1"/>
  <c r="AV238" i="3" s="1"/>
  <c r="BP240" i="2"/>
  <c r="BQ240" i="2" s="1"/>
  <c r="AW238" i="3" s="1"/>
  <c r="BF241" i="2"/>
  <c r="BG241" i="2" s="1"/>
  <c r="AR239" i="3" s="1"/>
  <c r="BH241" i="2"/>
  <c r="BI241" i="2" s="1"/>
  <c r="AS239" i="3" s="1"/>
  <c r="BJ241" i="2"/>
  <c r="BK241" i="2" s="1"/>
  <c r="AT239" i="3" s="1"/>
  <c r="BL241" i="2"/>
  <c r="BM241" i="2" s="1"/>
  <c r="AU239" i="3" s="1"/>
  <c r="BN241" i="2"/>
  <c r="BO241" i="2" s="1"/>
  <c r="AV239" i="3" s="1"/>
  <c r="BP241" i="2"/>
  <c r="BQ241" i="2" s="1"/>
  <c r="AW239" i="3" s="1"/>
  <c r="BF242" i="2"/>
  <c r="BG242" i="2" s="1"/>
  <c r="AR240" i="3" s="1"/>
  <c r="BH242" i="2"/>
  <c r="BI242" i="2" s="1"/>
  <c r="AS240" i="3" s="1"/>
  <c r="BJ242" i="2"/>
  <c r="BK242" i="2" s="1"/>
  <c r="AT240" i="3" s="1"/>
  <c r="BL242" i="2"/>
  <c r="BM242" i="2" s="1"/>
  <c r="AU240" i="3" s="1"/>
  <c r="BN242" i="2"/>
  <c r="BO242" i="2" s="1"/>
  <c r="AV240" i="3" s="1"/>
  <c r="BP242" i="2"/>
  <c r="BQ242" i="2" s="1"/>
  <c r="AW240" i="3" s="1"/>
  <c r="BF243" i="2"/>
  <c r="BG243" i="2" s="1"/>
  <c r="AR241" i="3" s="1"/>
  <c r="BH243" i="2"/>
  <c r="BI243" i="2" s="1"/>
  <c r="AS241" i="3" s="1"/>
  <c r="BJ243" i="2"/>
  <c r="BK243" i="2" s="1"/>
  <c r="AT241" i="3" s="1"/>
  <c r="BL243" i="2"/>
  <c r="BM243" i="2" s="1"/>
  <c r="AU241" i="3" s="1"/>
  <c r="BN243" i="2"/>
  <c r="BO243" i="2" s="1"/>
  <c r="AV241" i="3" s="1"/>
  <c r="BP243" i="2"/>
  <c r="BQ243" i="2" s="1"/>
  <c r="AW241" i="3" s="1"/>
  <c r="BF244" i="2"/>
  <c r="BG244" i="2" s="1"/>
  <c r="AR242" i="3" s="1"/>
  <c r="BH244" i="2"/>
  <c r="BI244" i="2" s="1"/>
  <c r="AS242" i="3" s="1"/>
  <c r="BJ244" i="2"/>
  <c r="BK244" i="2" s="1"/>
  <c r="AT242" i="3" s="1"/>
  <c r="BL244" i="2"/>
  <c r="BM244" i="2" s="1"/>
  <c r="AU242" i="3" s="1"/>
  <c r="BN244" i="2"/>
  <c r="BO244" i="2" s="1"/>
  <c r="AV242" i="3" s="1"/>
  <c r="BP244" i="2"/>
  <c r="BQ244" i="2" s="1"/>
  <c r="AW242" i="3" s="1"/>
  <c r="BF245" i="2"/>
  <c r="BG245" i="2" s="1"/>
  <c r="AR243" i="3" s="1"/>
  <c r="BH245" i="2"/>
  <c r="BI245" i="2" s="1"/>
  <c r="AS243" i="3" s="1"/>
  <c r="BJ245" i="2"/>
  <c r="BK245" i="2" s="1"/>
  <c r="AT243" i="3" s="1"/>
  <c r="BL245" i="2"/>
  <c r="BM245" i="2" s="1"/>
  <c r="AU243" i="3" s="1"/>
  <c r="BN245" i="2"/>
  <c r="BO245" i="2" s="1"/>
  <c r="AV243" i="3" s="1"/>
  <c r="BP245" i="2"/>
  <c r="BQ245" i="2" s="1"/>
  <c r="AW243" i="3" s="1"/>
  <c r="BF246" i="2"/>
  <c r="BG246" i="2" s="1"/>
  <c r="AR244" i="3" s="1"/>
  <c r="BH246" i="2"/>
  <c r="BI246" i="2" s="1"/>
  <c r="AS244" i="3" s="1"/>
  <c r="BJ246" i="2"/>
  <c r="BK246" i="2" s="1"/>
  <c r="AT244" i="3" s="1"/>
  <c r="BL246" i="2"/>
  <c r="BM246" i="2" s="1"/>
  <c r="BN246" i="2"/>
  <c r="BO246" i="2" s="1"/>
  <c r="AV244" i="3" s="1"/>
  <c r="BP246" i="2"/>
  <c r="BQ246" i="2" s="1"/>
  <c r="AW244" i="3" s="1"/>
  <c r="BF247" i="2"/>
  <c r="BG247" i="2" s="1"/>
  <c r="AR245" i="3" s="1"/>
  <c r="BH247" i="2"/>
  <c r="BI247" i="2" s="1"/>
  <c r="AS245" i="3" s="1"/>
  <c r="BJ247" i="2"/>
  <c r="BK247" i="2" s="1"/>
  <c r="AT245" i="3" s="1"/>
  <c r="BL247" i="2"/>
  <c r="BM247" i="2" s="1"/>
  <c r="AU245" i="3" s="1"/>
  <c r="BN247" i="2"/>
  <c r="BO247" i="2" s="1"/>
  <c r="AV245" i="3" s="1"/>
  <c r="BP247" i="2"/>
  <c r="BQ247" i="2" s="1"/>
  <c r="AW245" i="3" s="1"/>
  <c r="BF248" i="2"/>
  <c r="BG248" i="2" s="1"/>
  <c r="AR246" i="3" s="1"/>
  <c r="BH248" i="2"/>
  <c r="BI248" i="2" s="1"/>
  <c r="AS246" i="3" s="1"/>
  <c r="BJ248" i="2"/>
  <c r="BK248" i="2" s="1"/>
  <c r="AT246" i="3" s="1"/>
  <c r="BL248" i="2"/>
  <c r="BM248" i="2" s="1"/>
  <c r="AU246" i="3" s="1"/>
  <c r="BN248" i="2"/>
  <c r="BO248" i="2" s="1"/>
  <c r="AV246" i="3" s="1"/>
  <c r="BP248" i="2"/>
  <c r="BQ248" i="2" s="1"/>
  <c r="AW246" i="3" s="1"/>
  <c r="BF249" i="2"/>
  <c r="BG249" i="2" s="1"/>
  <c r="AR247" i="3" s="1"/>
  <c r="BH249" i="2"/>
  <c r="BI249" i="2" s="1"/>
  <c r="AS247" i="3" s="1"/>
  <c r="BJ249" i="2"/>
  <c r="BK249" i="2" s="1"/>
  <c r="AT247" i="3" s="1"/>
  <c r="BL249" i="2"/>
  <c r="BM249" i="2" s="1"/>
  <c r="AU247" i="3" s="1"/>
  <c r="BN249" i="2"/>
  <c r="BO249" i="2" s="1"/>
  <c r="AV247" i="3" s="1"/>
  <c r="BP249" i="2"/>
  <c r="BQ249" i="2" s="1"/>
  <c r="AW247" i="3" s="1"/>
  <c r="BF250" i="2"/>
  <c r="BG250" i="2" s="1"/>
  <c r="AR248" i="3" s="1"/>
  <c r="BH250" i="2"/>
  <c r="BI250" i="2" s="1"/>
  <c r="AS248" i="3" s="1"/>
  <c r="BJ250" i="2"/>
  <c r="BK250" i="2" s="1"/>
  <c r="AT248" i="3" s="1"/>
  <c r="BL250" i="2"/>
  <c r="BM250" i="2" s="1"/>
  <c r="AU248" i="3" s="1"/>
  <c r="BN250" i="2"/>
  <c r="BO250" i="2" s="1"/>
  <c r="AV248" i="3" s="1"/>
  <c r="BP250" i="2"/>
  <c r="BQ250" i="2" s="1"/>
  <c r="AW248" i="3" s="1"/>
  <c r="BF251" i="2"/>
  <c r="BG251" i="2" s="1"/>
  <c r="AR249" i="3" s="1"/>
  <c r="BH251" i="2"/>
  <c r="BI251" i="2" s="1"/>
  <c r="AS249" i="3" s="1"/>
  <c r="BJ251" i="2"/>
  <c r="BK251" i="2" s="1"/>
  <c r="AT249" i="3" s="1"/>
  <c r="BL251" i="2"/>
  <c r="BM251" i="2" s="1"/>
  <c r="AU249" i="3" s="1"/>
  <c r="BN251" i="2"/>
  <c r="BO251" i="2" s="1"/>
  <c r="AV249" i="3" s="1"/>
  <c r="BP251" i="2"/>
  <c r="BQ251" i="2" s="1"/>
  <c r="AW249" i="3" s="1"/>
  <c r="BF252" i="2"/>
  <c r="BG252" i="2" s="1"/>
  <c r="AR250" i="3" s="1"/>
  <c r="BH252" i="2"/>
  <c r="BI252" i="2" s="1"/>
  <c r="AS250" i="3" s="1"/>
  <c r="BJ252" i="2"/>
  <c r="BK252" i="2" s="1"/>
  <c r="AT250" i="3" s="1"/>
  <c r="BL252" i="2"/>
  <c r="BM252" i="2" s="1"/>
  <c r="AU250" i="3" s="1"/>
  <c r="BN252" i="2"/>
  <c r="BO252" i="2" s="1"/>
  <c r="AV250" i="3" s="1"/>
  <c r="BP252" i="2"/>
  <c r="BQ252" i="2" s="1"/>
  <c r="AW250" i="3" s="1"/>
  <c r="BF253" i="2"/>
  <c r="BG253" i="2" s="1"/>
  <c r="AR251" i="3" s="1"/>
  <c r="BH253" i="2"/>
  <c r="BI253" i="2" s="1"/>
  <c r="AS251" i="3" s="1"/>
  <c r="BJ253" i="2"/>
  <c r="BK253" i="2" s="1"/>
  <c r="AT251" i="3" s="1"/>
  <c r="BL253" i="2"/>
  <c r="BM253" i="2" s="1"/>
  <c r="AU251" i="3" s="1"/>
  <c r="BN253" i="2"/>
  <c r="BO253" i="2" s="1"/>
  <c r="AV251" i="3" s="1"/>
  <c r="BP253" i="2"/>
  <c r="BQ253" i="2" s="1"/>
  <c r="AW251" i="3" s="1"/>
  <c r="BF254" i="2"/>
  <c r="BG254" i="2" s="1"/>
  <c r="AR252" i="3" s="1"/>
  <c r="BH254" i="2"/>
  <c r="BI254" i="2" s="1"/>
  <c r="AS252" i="3" s="1"/>
  <c r="BJ254" i="2"/>
  <c r="BK254" i="2" s="1"/>
  <c r="AT252" i="3" s="1"/>
  <c r="BL254" i="2"/>
  <c r="BM254" i="2" s="1"/>
  <c r="AU252" i="3" s="1"/>
  <c r="BN254" i="2"/>
  <c r="BO254" i="2" s="1"/>
  <c r="AV252" i="3" s="1"/>
  <c r="BP254" i="2"/>
  <c r="BQ254" i="2" s="1"/>
  <c r="AW252" i="3" s="1"/>
  <c r="BF255" i="2"/>
  <c r="BG255" i="2" s="1"/>
  <c r="AR253" i="3" s="1"/>
  <c r="BH255" i="2"/>
  <c r="BI255" i="2" s="1"/>
  <c r="AS253" i="3" s="1"/>
  <c r="BJ255" i="2"/>
  <c r="BK255" i="2" s="1"/>
  <c r="AT253" i="3" s="1"/>
  <c r="BL255" i="2"/>
  <c r="BM255" i="2" s="1"/>
  <c r="AU253" i="3" s="1"/>
  <c r="BN255" i="2"/>
  <c r="BO255" i="2" s="1"/>
  <c r="AV253" i="3" s="1"/>
  <c r="BP255" i="2"/>
  <c r="BQ255" i="2" s="1"/>
  <c r="AW253" i="3" s="1"/>
  <c r="BF256" i="2"/>
  <c r="BG256" i="2" s="1"/>
  <c r="AR254" i="3" s="1"/>
  <c r="BH256" i="2"/>
  <c r="BI256" i="2" s="1"/>
  <c r="AS254" i="3" s="1"/>
  <c r="BJ256" i="2"/>
  <c r="BK256" i="2" s="1"/>
  <c r="AT254" i="3" s="1"/>
  <c r="BL256" i="2"/>
  <c r="BM256" i="2" s="1"/>
  <c r="AU254" i="3" s="1"/>
  <c r="BN256" i="2"/>
  <c r="BO256" i="2" s="1"/>
  <c r="AV254" i="3" s="1"/>
  <c r="BP256" i="2"/>
  <c r="BQ256" i="2" s="1"/>
  <c r="AW254" i="3" s="1"/>
  <c r="BF257" i="2"/>
  <c r="BG257" i="2" s="1"/>
  <c r="AR255" i="3" s="1"/>
  <c r="BH257" i="2"/>
  <c r="BI257" i="2" s="1"/>
  <c r="AS255" i="3" s="1"/>
  <c r="BJ257" i="2"/>
  <c r="BK257" i="2" s="1"/>
  <c r="AT255" i="3" s="1"/>
  <c r="BL257" i="2"/>
  <c r="BM257" i="2" s="1"/>
  <c r="AU255" i="3" s="1"/>
  <c r="BN257" i="2"/>
  <c r="BO257" i="2" s="1"/>
  <c r="AV255" i="3" s="1"/>
  <c r="BP257" i="2"/>
  <c r="BQ257" i="2" s="1"/>
  <c r="AW255" i="3" s="1"/>
  <c r="BF258" i="2"/>
  <c r="BG258" i="2" s="1"/>
  <c r="AR256" i="3" s="1"/>
  <c r="BH258" i="2"/>
  <c r="BI258" i="2" s="1"/>
  <c r="AS256" i="3" s="1"/>
  <c r="BJ258" i="2"/>
  <c r="BK258" i="2" s="1"/>
  <c r="AT256" i="3" s="1"/>
  <c r="BL258" i="2"/>
  <c r="BM258" i="2" s="1"/>
  <c r="AU256" i="3" s="1"/>
  <c r="BN258" i="2"/>
  <c r="BO258" i="2" s="1"/>
  <c r="AV256" i="3" s="1"/>
  <c r="BP258" i="2"/>
  <c r="BQ258" i="2" s="1"/>
  <c r="AW256" i="3" s="1"/>
  <c r="BF259" i="2"/>
  <c r="BG259" i="2" s="1"/>
  <c r="AR257" i="3" s="1"/>
  <c r="BH259" i="2"/>
  <c r="BI259" i="2" s="1"/>
  <c r="AS257" i="3" s="1"/>
  <c r="BJ259" i="2"/>
  <c r="BK259" i="2" s="1"/>
  <c r="AT257" i="3" s="1"/>
  <c r="BL259" i="2"/>
  <c r="BM259" i="2" s="1"/>
  <c r="AU257" i="3" s="1"/>
  <c r="BN259" i="2"/>
  <c r="BO259" i="2" s="1"/>
  <c r="AV257" i="3" s="1"/>
  <c r="BP259" i="2"/>
  <c r="BQ259" i="2" s="1"/>
  <c r="AW257" i="3" s="1"/>
  <c r="BF260" i="2"/>
  <c r="BG260" i="2" s="1"/>
  <c r="AR258" i="3" s="1"/>
  <c r="BH260" i="2"/>
  <c r="BI260" i="2" s="1"/>
  <c r="AS258" i="3" s="1"/>
  <c r="BJ260" i="2"/>
  <c r="BK260" i="2" s="1"/>
  <c r="AT258" i="3" s="1"/>
  <c r="BL260" i="2"/>
  <c r="BM260" i="2" s="1"/>
  <c r="AU258" i="3" s="1"/>
  <c r="BN260" i="2"/>
  <c r="BO260" i="2" s="1"/>
  <c r="AV258" i="3" s="1"/>
  <c r="BP260" i="2"/>
  <c r="BQ260" i="2" s="1"/>
  <c r="AW258" i="3" s="1"/>
  <c r="BF261" i="2"/>
  <c r="BG261" i="2" s="1"/>
  <c r="AR259" i="3" s="1"/>
  <c r="BH261" i="2"/>
  <c r="BI261" i="2" s="1"/>
  <c r="AS259" i="3" s="1"/>
  <c r="BJ261" i="2"/>
  <c r="BK261" i="2" s="1"/>
  <c r="AT259" i="3" s="1"/>
  <c r="BL261" i="2"/>
  <c r="BM261" i="2" s="1"/>
  <c r="AU259" i="3" s="1"/>
  <c r="BN261" i="2"/>
  <c r="BO261" i="2" s="1"/>
  <c r="AV259" i="3" s="1"/>
  <c r="BP261" i="2"/>
  <c r="BQ261" i="2" s="1"/>
  <c r="AW259" i="3" s="1"/>
  <c r="BF262" i="2"/>
  <c r="BG262" i="2" s="1"/>
  <c r="AR260" i="3" s="1"/>
  <c r="BH262" i="2"/>
  <c r="BI262" i="2" s="1"/>
  <c r="AS260" i="3" s="1"/>
  <c r="BJ262" i="2"/>
  <c r="BK262" i="2" s="1"/>
  <c r="AT260" i="3" s="1"/>
  <c r="BL262" i="2"/>
  <c r="BM262" i="2" s="1"/>
  <c r="AU260" i="3" s="1"/>
  <c r="BN262" i="2"/>
  <c r="BO262" i="2" s="1"/>
  <c r="AV260" i="3" s="1"/>
  <c r="BP262" i="2"/>
  <c r="BQ262" i="2" s="1"/>
  <c r="AW260" i="3" s="1"/>
  <c r="BF263" i="2"/>
  <c r="BG263" i="2" s="1"/>
  <c r="AR261" i="3" s="1"/>
  <c r="BH263" i="2"/>
  <c r="BI263" i="2" s="1"/>
  <c r="AS261" i="3" s="1"/>
  <c r="BJ263" i="2"/>
  <c r="BK263" i="2" s="1"/>
  <c r="AT261" i="3" s="1"/>
  <c r="BL263" i="2"/>
  <c r="BM263" i="2" s="1"/>
  <c r="AU261" i="3" s="1"/>
  <c r="BN263" i="2"/>
  <c r="BO263" i="2" s="1"/>
  <c r="AV261" i="3" s="1"/>
  <c r="BP263" i="2"/>
  <c r="BQ263" i="2" s="1"/>
  <c r="AW261" i="3" s="1"/>
  <c r="BF264" i="2"/>
  <c r="BG264" i="2" s="1"/>
  <c r="AR262" i="3" s="1"/>
  <c r="BH264" i="2"/>
  <c r="BI264" i="2" s="1"/>
  <c r="AS262" i="3" s="1"/>
  <c r="BJ264" i="2"/>
  <c r="BK264" i="2" s="1"/>
  <c r="AT262" i="3" s="1"/>
  <c r="BL264" i="2"/>
  <c r="BM264" i="2" s="1"/>
  <c r="AU262" i="3" s="1"/>
  <c r="BN264" i="2"/>
  <c r="BO264" i="2" s="1"/>
  <c r="AV262" i="3" s="1"/>
  <c r="BP264" i="2"/>
  <c r="BQ264" i="2" s="1"/>
  <c r="AW262" i="3" s="1"/>
  <c r="BF265" i="2"/>
  <c r="BG265" i="2" s="1"/>
  <c r="AR263" i="3" s="1"/>
  <c r="BH265" i="2"/>
  <c r="BI265" i="2" s="1"/>
  <c r="AS263" i="3" s="1"/>
  <c r="BJ265" i="2"/>
  <c r="BK265" i="2" s="1"/>
  <c r="AT263" i="3" s="1"/>
  <c r="BL265" i="2"/>
  <c r="BM265" i="2" s="1"/>
  <c r="AU263" i="3" s="1"/>
  <c r="BN265" i="2"/>
  <c r="BO265" i="2" s="1"/>
  <c r="AV263" i="3" s="1"/>
  <c r="BP265" i="2"/>
  <c r="BQ265" i="2" s="1"/>
  <c r="AW263" i="3" s="1"/>
  <c r="BF266" i="2"/>
  <c r="BG266" i="2" s="1"/>
  <c r="AR265" i="3" s="1"/>
  <c r="BH266" i="2"/>
  <c r="BI266" i="2" s="1"/>
  <c r="AS265" i="3" s="1"/>
  <c r="BJ266" i="2"/>
  <c r="BK266" i="2" s="1"/>
  <c r="AT265" i="3" s="1"/>
  <c r="BL266" i="2"/>
  <c r="BM266" i="2" s="1"/>
  <c r="AU265" i="3" s="1"/>
  <c r="BN266" i="2"/>
  <c r="BO266" i="2" s="1"/>
  <c r="AV265" i="3" s="1"/>
  <c r="BP266" i="2"/>
  <c r="BQ266" i="2" s="1"/>
  <c r="AW265" i="3" s="1"/>
  <c r="BF267" i="2"/>
  <c r="BG267" i="2" s="1"/>
  <c r="AR266" i="3" s="1"/>
  <c r="BH267" i="2"/>
  <c r="BI267" i="2" s="1"/>
  <c r="AS266" i="3" s="1"/>
  <c r="BJ267" i="2"/>
  <c r="BK267" i="2" s="1"/>
  <c r="AT266" i="3" s="1"/>
  <c r="BL267" i="2"/>
  <c r="BM267" i="2" s="1"/>
  <c r="AU266" i="3" s="1"/>
  <c r="BN267" i="2"/>
  <c r="BO267" i="2" s="1"/>
  <c r="AV266" i="3" s="1"/>
  <c r="BP267" i="2"/>
  <c r="BQ267" i="2" s="1"/>
  <c r="AW266" i="3" s="1"/>
  <c r="BF268" i="2"/>
  <c r="BG268" i="2" s="1"/>
  <c r="AR264" i="3" s="1"/>
  <c r="BH268" i="2"/>
  <c r="BI268" i="2" s="1"/>
  <c r="AS264" i="3" s="1"/>
  <c r="BJ268" i="2"/>
  <c r="BK268" i="2" s="1"/>
  <c r="AT264" i="3" s="1"/>
  <c r="BL268" i="2"/>
  <c r="BM268" i="2" s="1"/>
  <c r="AU264" i="3" s="1"/>
  <c r="BN268" i="2"/>
  <c r="BO268" i="2" s="1"/>
  <c r="AV264" i="3" s="1"/>
  <c r="BP268" i="2"/>
  <c r="BQ268" i="2" s="1"/>
  <c r="AW264" i="3" s="1"/>
  <c r="BF269" i="2"/>
  <c r="BG269" i="2" s="1"/>
  <c r="AR267" i="3" s="1"/>
  <c r="BH269" i="2"/>
  <c r="BI269" i="2" s="1"/>
  <c r="AS267" i="3" s="1"/>
  <c r="BJ269" i="2"/>
  <c r="BK269" i="2" s="1"/>
  <c r="AT267" i="3" s="1"/>
  <c r="BL269" i="2"/>
  <c r="BM269" i="2" s="1"/>
  <c r="AU267" i="3" s="1"/>
  <c r="BN269" i="2"/>
  <c r="BO269" i="2" s="1"/>
  <c r="AV267" i="3" s="1"/>
  <c r="BP269" i="2"/>
  <c r="BQ269" i="2" s="1"/>
  <c r="AW267" i="3" s="1"/>
  <c r="BF270" i="2"/>
  <c r="BG270" i="2" s="1"/>
  <c r="BH270" i="2"/>
  <c r="BI270" i="2" s="1"/>
  <c r="BJ270" i="2"/>
  <c r="BK270" i="2" s="1"/>
  <c r="BL270" i="2"/>
  <c r="BM270" i="2" s="1"/>
  <c r="BN270" i="2"/>
  <c r="BO270" i="2" s="1"/>
  <c r="BP270" i="2"/>
  <c r="BQ270" i="2" s="1"/>
  <c r="BF271" i="2"/>
  <c r="BG271" i="2" s="1"/>
  <c r="AR268" i="3" s="1"/>
  <c r="BH271" i="2"/>
  <c r="BI271" i="2" s="1"/>
  <c r="AS268" i="3" s="1"/>
  <c r="BJ271" i="2"/>
  <c r="BK271" i="2" s="1"/>
  <c r="AT268" i="3" s="1"/>
  <c r="BL271" i="2"/>
  <c r="BM271" i="2" s="1"/>
  <c r="AU268" i="3" s="1"/>
  <c r="BN271" i="2"/>
  <c r="BO271" i="2" s="1"/>
  <c r="AV268" i="3" s="1"/>
  <c r="BP271" i="2"/>
  <c r="BQ271" i="2" s="1"/>
  <c r="AW268" i="3" s="1"/>
  <c r="BF272" i="2"/>
  <c r="BG272" i="2" s="1"/>
  <c r="AR269" i="3" s="1"/>
  <c r="BH272" i="2"/>
  <c r="BI272" i="2" s="1"/>
  <c r="AS269" i="3" s="1"/>
  <c r="BJ272" i="2"/>
  <c r="BK272" i="2" s="1"/>
  <c r="AT269" i="3" s="1"/>
  <c r="BL272" i="2"/>
  <c r="BM272" i="2" s="1"/>
  <c r="AU269" i="3" s="1"/>
  <c r="BN272" i="2"/>
  <c r="BO272" i="2" s="1"/>
  <c r="AV269" i="3" s="1"/>
  <c r="BP272" i="2"/>
  <c r="BQ272" i="2" s="1"/>
  <c r="AW269" i="3" s="1"/>
  <c r="BF273" i="2"/>
  <c r="BG273" i="2" s="1"/>
  <c r="AR270" i="3" s="1"/>
  <c r="BH273" i="2"/>
  <c r="BI273" i="2" s="1"/>
  <c r="AS270" i="3" s="1"/>
  <c r="BJ273" i="2"/>
  <c r="BK273" i="2" s="1"/>
  <c r="AT270" i="3" s="1"/>
  <c r="BL273" i="2"/>
  <c r="BM273" i="2" s="1"/>
  <c r="AU270" i="3" s="1"/>
  <c r="BN273" i="2"/>
  <c r="BO273" i="2" s="1"/>
  <c r="AV270" i="3" s="1"/>
  <c r="BP273" i="2"/>
  <c r="BQ273" i="2" s="1"/>
  <c r="AW270" i="3" s="1"/>
  <c r="BF274" i="2"/>
  <c r="BG274" i="2" s="1"/>
  <c r="AR271" i="3" s="1"/>
  <c r="BH274" i="2"/>
  <c r="BI274" i="2" s="1"/>
  <c r="AS271" i="3" s="1"/>
  <c r="BJ274" i="2"/>
  <c r="BK274" i="2" s="1"/>
  <c r="AT271" i="3" s="1"/>
  <c r="BL274" i="2"/>
  <c r="BM274" i="2" s="1"/>
  <c r="AU271" i="3" s="1"/>
  <c r="BN274" i="2"/>
  <c r="BO274" i="2" s="1"/>
  <c r="AV271" i="3" s="1"/>
  <c r="BP274" i="2"/>
  <c r="BQ274" i="2" s="1"/>
  <c r="AW271" i="3" s="1"/>
  <c r="BF275" i="2"/>
  <c r="BG275" i="2" s="1"/>
  <c r="AR272" i="3" s="1"/>
  <c r="BH275" i="2"/>
  <c r="BI275" i="2" s="1"/>
  <c r="AS272" i="3" s="1"/>
  <c r="BJ275" i="2"/>
  <c r="BK275" i="2" s="1"/>
  <c r="AT272" i="3" s="1"/>
  <c r="BL275" i="2"/>
  <c r="BM275" i="2" s="1"/>
  <c r="AU272" i="3" s="1"/>
  <c r="BN275" i="2"/>
  <c r="BO275" i="2" s="1"/>
  <c r="AV272" i="3" s="1"/>
  <c r="BP275" i="2"/>
  <c r="BQ275" i="2" s="1"/>
  <c r="AW272" i="3" s="1"/>
  <c r="BF276" i="2"/>
  <c r="BG276" i="2" s="1"/>
  <c r="AR273" i="3" s="1"/>
  <c r="BH276" i="2"/>
  <c r="BI276" i="2" s="1"/>
  <c r="AS273" i="3" s="1"/>
  <c r="BJ276" i="2"/>
  <c r="BK276" i="2" s="1"/>
  <c r="AT273" i="3" s="1"/>
  <c r="BL276" i="2"/>
  <c r="BM276" i="2" s="1"/>
  <c r="AU273" i="3" s="1"/>
  <c r="BN276" i="2"/>
  <c r="BO276" i="2" s="1"/>
  <c r="AV273" i="3" s="1"/>
  <c r="BP276" i="2"/>
  <c r="BQ276" i="2" s="1"/>
  <c r="AW273" i="3" s="1"/>
  <c r="BF277" i="2"/>
  <c r="BG277" i="2" s="1"/>
  <c r="AR274" i="3" s="1"/>
  <c r="BH277" i="2"/>
  <c r="BI277" i="2" s="1"/>
  <c r="AS274" i="3" s="1"/>
  <c r="BJ277" i="2"/>
  <c r="BK277" i="2" s="1"/>
  <c r="AT274" i="3" s="1"/>
  <c r="BL277" i="2"/>
  <c r="BM277" i="2" s="1"/>
  <c r="AU274" i="3" s="1"/>
  <c r="BN277" i="2"/>
  <c r="BO277" i="2" s="1"/>
  <c r="AV274" i="3" s="1"/>
  <c r="BP277" i="2"/>
  <c r="BQ277" i="2" s="1"/>
  <c r="AW274" i="3" s="1"/>
  <c r="BF278" i="2"/>
  <c r="BG278" i="2" s="1"/>
  <c r="AR275" i="3" s="1"/>
  <c r="BH278" i="2"/>
  <c r="BI278" i="2" s="1"/>
  <c r="AS275" i="3" s="1"/>
  <c r="BJ278" i="2"/>
  <c r="BK278" i="2" s="1"/>
  <c r="AT275" i="3" s="1"/>
  <c r="BL278" i="2"/>
  <c r="BM278" i="2" s="1"/>
  <c r="AU275" i="3" s="1"/>
  <c r="BN278" i="2"/>
  <c r="BO278" i="2" s="1"/>
  <c r="AV275" i="3" s="1"/>
  <c r="BP278" i="2"/>
  <c r="BQ278" i="2" s="1"/>
  <c r="AW275" i="3" s="1"/>
  <c r="BF279" i="2"/>
  <c r="BG279" i="2" s="1"/>
  <c r="AR276" i="3" s="1"/>
  <c r="BH279" i="2"/>
  <c r="BI279" i="2" s="1"/>
  <c r="AS276" i="3" s="1"/>
  <c r="BJ279" i="2"/>
  <c r="BK279" i="2" s="1"/>
  <c r="AT276" i="3" s="1"/>
  <c r="BL279" i="2"/>
  <c r="BM279" i="2" s="1"/>
  <c r="AU276" i="3" s="1"/>
  <c r="BN279" i="2"/>
  <c r="BO279" i="2" s="1"/>
  <c r="AV276" i="3" s="1"/>
  <c r="BP279" i="2"/>
  <c r="BQ279" i="2" s="1"/>
  <c r="AW276" i="3" s="1"/>
  <c r="BF280" i="2"/>
  <c r="BG280" i="2" s="1"/>
  <c r="AR277" i="3" s="1"/>
  <c r="BH280" i="2"/>
  <c r="BI280" i="2" s="1"/>
  <c r="AS277" i="3" s="1"/>
  <c r="BJ280" i="2"/>
  <c r="BK280" i="2" s="1"/>
  <c r="AT277" i="3" s="1"/>
  <c r="BL280" i="2"/>
  <c r="BM280" i="2" s="1"/>
  <c r="AU277" i="3" s="1"/>
  <c r="BN280" i="2"/>
  <c r="BO280" i="2" s="1"/>
  <c r="AV277" i="3" s="1"/>
  <c r="BP280" i="2"/>
  <c r="BQ280" i="2" s="1"/>
  <c r="AW277" i="3" s="1"/>
  <c r="BF281" i="2"/>
  <c r="BG281" i="2" s="1"/>
  <c r="AR278" i="3" s="1"/>
  <c r="BH281" i="2"/>
  <c r="BI281" i="2" s="1"/>
  <c r="AS278" i="3" s="1"/>
  <c r="BJ281" i="2"/>
  <c r="BK281" i="2" s="1"/>
  <c r="AT278" i="3" s="1"/>
  <c r="BL281" i="2"/>
  <c r="BM281" i="2" s="1"/>
  <c r="AU278" i="3" s="1"/>
  <c r="BN281" i="2"/>
  <c r="BO281" i="2" s="1"/>
  <c r="AV278" i="3" s="1"/>
  <c r="BP281" i="2"/>
  <c r="BQ281" i="2" s="1"/>
  <c r="AW278" i="3" s="1"/>
  <c r="BF282" i="2"/>
  <c r="BG282" i="2" s="1"/>
  <c r="AR280" i="3" s="1"/>
  <c r="BH282" i="2"/>
  <c r="BI282" i="2" s="1"/>
  <c r="AS280" i="3" s="1"/>
  <c r="BJ282" i="2"/>
  <c r="BK282" i="2" s="1"/>
  <c r="AT280" i="3" s="1"/>
  <c r="BL282" i="2"/>
  <c r="BM282" i="2" s="1"/>
  <c r="AU280" i="3" s="1"/>
  <c r="BN282" i="2"/>
  <c r="BO282" i="2" s="1"/>
  <c r="AV280" i="3" s="1"/>
  <c r="BP282" i="2"/>
  <c r="BQ282" i="2" s="1"/>
  <c r="AW280" i="3" s="1"/>
  <c r="BF283" i="2"/>
  <c r="BG283" i="2" s="1"/>
  <c r="AR282" i="3" s="1"/>
  <c r="BH283" i="2"/>
  <c r="BI283" i="2" s="1"/>
  <c r="AS282" i="3" s="1"/>
  <c r="BJ283" i="2"/>
  <c r="BK283" i="2" s="1"/>
  <c r="AT282" i="3" s="1"/>
  <c r="BL283" i="2"/>
  <c r="BM283" i="2" s="1"/>
  <c r="AU282" i="3" s="1"/>
  <c r="BN283" i="2"/>
  <c r="BO283" i="2" s="1"/>
  <c r="AV282" i="3" s="1"/>
  <c r="BP283" i="2"/>
  <c r="BQ283" i="2" s="1"/>
  <c r="AW282" i="3" s="1"/>
  <c r="BF284" i="2"/>
  <c r="BG284" i="2" s="1"/>
  <c r="AR281" i="3" s="1"/>
  <c r="BH284" i="2"/>
  <c r="BI284" i="2" s="1"/>
  <c r="AS281" i="3" s="1"/>
  <c r="BJ284" i="2"/>
  <c r="BK284" i="2" s="1"/>
  <c r="AT281" i="3" s="1"/>
  <c r="BL284" i="2"/>
  <c r="BM284" i="2" s="1"/>
  <c r="AU281" i="3" s="1"/>
  <c r="BN284" i="2"/>
  <c r="BO284" i="2" s="1"/>
  <c r="AV281" i="3" s="1"/>
  <c r="BP284" i="2"/>
  <c r="BQ284" i="2" s="1"/>
  <c r="AW281" i="3" s="1"/>
  <c r="BF285" i="2"/>
  <c r="BG285" i="2" s="1"/>
  <c r="AR279" i="3" s="1"/>
  <c r="BH285" i="2"/>
  <c r="BI285" i="2" s="1"/>
  <c r="AS279" i="3" s="1"/>
  <c r="BJ285" i="2"/>
  <c r="BK285" i="2" s="1"/>
  <c r="AT279" i="3" s="1"/>
  <c r="BL285" i="2"/>
  <c r="BM285" i="2" s="1"/>
  <c r="AU279" i="3" s="1"/>
  <c r="BN285" i="2"/>
  <c r="BO285" i="2" s="1"/>
  <c r="AV279" i="3" s="1"/>
  <c r="BP285" i="2"/>
  <c r="BQ285" i="2" s="1"/>
  <c r="AW279" i="3" s="1"/>
  <c r="BF286" i="2"/>
  <c r="BG286" i="2" s="1"/>
  <c r="AR283" i="3" s="1"/>
  <c r="BH286" i="2"/>
  <c r="BI286" i="2" s="1"/>
  <c r="AS283" i="3" s="1"/>
  <c r="BJ286" i="2"/>
  <c r="BK286" i="2" s="1"/>
  <c r="AT283" i="3" s="1"/>
  <c r="BL286" i="2"/>
  <c r="BM286" i="2" s="1"/>
  <c r="AU283" i="3" s="1"/>
  <c r="BN286" i="2"/>
  <c r="BO286" i="2" s="1"/>
  <c r="AV283" i="3" s="1"/>
  <c r="BP286" i="2"/>
  <c r="BQ286" i="2" s="1"/>
  <c r="AW283" i="3" s="1"/>
  <c r="BF287" i="2"/>
  <c r="BG287" i="2" s="1"/>
  <c r="AR284" i="3" s="1"/>
  <c r="BH287" i="2"/>
  <c r="BI287" i="2" s="1"/>
  <c r="AS284" i="3" s="1"/>
  <c r="BJ287" i="2"/>
  <c r="BK287" i="2" s="1"/>
  <c r="AT284" i="3" s="1"/>
  <c r="BL287" i="2"/>
  <c r="BM287" i="2" s="1"/>
  <c r="AU284" i="3" s="1"/>
  <c r="BN287" i="2"/>
  <c r="BO287" i="2" s="1"/>
  <c r="AV284" i="3" s="1"/>
  <c r="BP287" i="2"/>
  <c r="BQ287" i="2" s="1"/>
  <c r="AW284" i="3" s="1"/>
  <c r="BF288" i="2"/>
  <c r="BG288" i="2" s="1"/>
  <c r="AR285" i="3" s="1"/>
  <c r="BH288" i="2"/>
  <c r="BI288" i="2" s="1"/>
  <c r="AS285" i="3" s="1"/>
  <c r="BJ288" i="2"/>
  <c r="BK288" i="2" s="1"/>
  <c r="AT285" i="3" s="1"/>
  <c r="BL288" i="2"/>
  <c r="BM288" i="2" s="1"/>
  <c r="AU285" i="3" s="1"/>
  <c r="BN288" i="2"/>
  <c r="BO288" i="2" s="1"/>
  <c r="AV285" i="3" s="1"/>
  <c r="BP288" i="2"/>
  <c r="BQ288" i="2" s="1"/>
  <c r="AW285" i="3" s="1"/>
  <c r="BF289" i="2"/>
  <c r="BG289" i="2" s="1"/>
  <c r="AR286" i="3" s="1"/>
  <c r="BH289" i="2"/>
  <c r="BI289" i="2" s="1"/>
  <c r="AS286" i="3" s="1"/>
  <c r="BJ289" i="2"/>
  <c r="BK289" i="2" s="1"/>
  <c r="AT286" i="3" s="1"/>
  <c r="BL289" i="2"/>
  <c r="BM289" i="2" s="1"/>
  <c r="AU286" i="3" s="1"/>
  <c r="BN289" i="2"/>
  <c r="BO289" i="2" s="1"/>
  <c r="AV286" i="3" s="1"/>
  <c r="BP289" i="2"/>
  <c r="BQ289" i="2" s="1"/>
  <c r="AW286" i="3" s="1"/>
  <c r="BF290" i="2"/>
  <c r="BG290" i="2" s="1"/>
  <c r="AR287" i="3" s="1"/>
  <c r="BH290" i="2"/>
  <c r="BI290" i="2" s="1"/>
  <c r="AS287" i="3" s="1"/>
  <c r="BJ290" i="2"/>
  <c r="BK290" i="2" s="1"/>
  <c r="AT287" i="3" s="1"/>
  <c r="BL290" i="2"/>
  <c r="BM290" i="2" s="1"/>
  <c r="AU287" i="3" s="1"/>
  <c r="BN290" i="2"/>
  <c r="BO290" i="2" s="1"/>
  <c r="AV287" i="3" s="1"/>
  <c r="BP290" i="2"/>
  <c r="BQ290" i="2" s="1"/>
  <c r="AW287" i="3" s="1"/>
  <c r="BF291" i="2"/>
  <c r="BG291" i="2" s="1"/>
  <c r="AR288" i="3" s="1"/>
  <c r="BH291" i="2"/>
  <c r="BI291" i="2" s="1"/>
  <c r="AS288" i="3" s="1"/>
  <c r="BJ291" i="2"/>
  <c r="BK291" i="2" s="1"/>
  <c r="AT288" i="3" s="1"/>
  <c r="BL291" i="2"/>
  <c r="BM291" i="2" s="1"/>
  <c r="AU288" i="3" s="1"/>
  <c r="BN291" i="2"/>
  <c r="BO291" i="2" s="1"/>
  <c r="AV288" i="3" s="1"/>
  <c r="BP291" i="2"/>
  <c r="BQ291" i="2" s="1"/>
  <c r="AW288" i="3" s="1"/>
  <c r="BF292" i="2"/>
  <c r="BG292" i="2" s="1"/>
  <c r="AR289" i="3" s="1"/>
  <c r="BH292" i="2"/>
  <c r="BI292" i="2" s="1"/>
  <c r="AS289" i="3" s="1"/>
  <c r="BJ292" i="2"/>
  <c r="BK292" i="2" s="1"/>
  <c r="AT289" i="3" s="1"/>
  <c r="BL292" i="2"/>
  <c r="BM292" i="2" s="1"/>
  <c r="AU289" i="3" s="1"/>
  <c r="BN292" i="2"/>
  <c r="BO292" i="2" s="1"/>
  <c r="AV289" i="3" s="1"/>
  <c r="BP292" i="2"/>
  <c r="BQ292" i="2" s="1"/>
  <c r="AW289" i="3" s="1"/>
  <c r="BF293" i="2"/>
  <c r="BG293" i="2" s="1"/>
  <c r="AR290" i="3" s="1"/>
  <c r="BH293" i="2"/>
  <c r="BI293" i="2" s="1"/>
  <c r="AS290" i="3" s="1"/>
  <c r="BJ293" i="2"/>
  <c r="BK293" i="2" s="1"/>
  <c r="AT290" i="3" s="1"/>
  <c r="BL293" i="2"/>
  <c r="BM293" i="2" s="1"/>
  <c r="AU290" i="3" s="1"/>
  <c r="BN293" i="2"/>
  <c r="BO293" i="2" s="1"/>
  <c r="AV290" i="3" s="1"/>
  <c r="BP293" i="2"/>
  <c r="BQ293" i="2" s="1"/>
  <c r="AW290" i="3" s="1"/>
  <c r="BF294" i="2"/>
  <c r="BG294" i="2" s="1"/>
  <c r="AR291" i="3" s="1"/>
  <c r="BH294" i="2"/>
  <c r="BI294" i="2" s="1"/>
  <c r="AS291" i="3" s="1"/>
  <c r="BJ294" i="2"/>
  <c r="BK294" i="2" s="1"/>
  <c r="AT291" i="3" s="1"/>
  <c r="BL294" i="2"/>
  <c r="BM294" i="2" s="1"/>
  <c r="AU291" i="3" s="1"/>
  <c r="BN294" i="2"/>
  <c r="BO294" i="2" s="1"/>
  <c r="AV291" i="3" s="1"/>
  <c r="BP294" i="2"/>
  <c r="BQ294" i="2" s="1"/>
  <c r="AW291" i="3" s="1"/>
  <c r="BF295" i="2"/>
  <c r="BG295" i="2" s="1"/>
  <c r="AR292" i="3" s="1"/>
  <c r="BH295" i="2"/>
  <c r="BI295" i="2" s="1"/>
  <c r="AS292" i="3" s="1"/>
  <c r="BJ295" i="2"/>
  <c r="BK295" i="2" s="1"/>
  <c r="AT292" i="3" s="1"/>
  <c r="BL295" i="2"/>
  <c r="BM295" i="2" s="1"/>
  <c r="AU292" i="3" s="1"/>
  <c r="BN295" i="2"/>
  <c r="BO295" i="2" s="1"/>
  <c r="AV292" i="3" s="1"/>
  <c r="BP295" i="2"/>
  <c r="BQ295" i="2" s="1"/>
  <c r="AW292" i="3" s="1"/>
  <c r="BF296" i="2"/>
  <c r="BG296" i="2" s="1"/>
  <c r="AR293" i="3" s="1"/>
  <c r="BH296" i="2"/>
  <c r="BI296" i="2" s="1"/>
  <c r="AS293" i="3" s="1"/>
  <c r="BJ296" i="2"/>
  <c r="BK296" i="2" s="1"/>
  <c r="AT293" i="3" s="1"/>
  <c r="BL296" i="2"/>
  <c r="BM296" i="2" s="1"/>
  <c r="AU293" i="3" s="1"/>
  <c r="BN296" i="2"/>
  <c r="BO296" i="2" s="1"/>
  <c r="AV293" i="3" s="1"/>
  <c r="BP296" i="2"/>
  <c r="BQ296" i="2" s="1"/>
  <c r="AW293" i="3" s="1"/>
  <c r="BF297" i="2"/>
  <c r="BG297" i="2" s="1"/>
  <c r="AR295" i="3" s="1"/>
  <c r="BH297" i="2"/>
  <c r="BI297" i="2" s="1"/>
  <c r="AS295" i="3" s="1"/>
  <c r="BJ297" i="2"/>
  <c r="BK297" i="2" s="1"/>
  <c r="AT295" i="3" s="1"/>
  <c r="BL297" i="2"/>
  <c r="BM297" i="2" s="1"/>
  <c r="AU295" i="3" s="1"/>
  <c r="BN297" i="2"/>
  <c r="BO297" i="2" s="1"/>
  <c r="AV295" i="3" s="1"/>
  <c r="BP297" i="2"/>
  <c r="BQ297" i="2" s="1"/>
  <c r="AW295" i="3" s="1"/>
  <c r="BF298" i="2"/>
  <c r="BG298" i="2" s="1"/>
  <c r="AR294" i="3" s="1"/>
  <c r="BH298" i="2"/>
  <c r="BI298" i="2" s="1"/>
  <c r="AS294" i="3" s="1"/>
  <c r="BJ298" i="2"/>
  <c r="BK298" i="2" s="1"/>
  <c r="AT294" i="3" s="1"/>
  <c r="BL298" i="2"/>
  <c r="BM298" i="2" s="1"/>
  <c r="AU294" i="3" s="1"/>
  <c r="BN298" i="2"/>
  <c r="BO298" i="2" s="1"/>
  <c r="AV294" i="3" s="1"/>
  <c r="BP298" i="2"/>
  <c r="BQ298" i="2" s="1"/>
  <c r="AW294" i="3" s="1"/>
  <c r="BF299" i="2"/>
  <c r="BG299" i="2" s="1"/>
  <c r="AR296" i="3" s="1"/>
  <c r="BH299" i="2"/>
  <c r="BI299" i="2" s="1"/>
  <c r="AS296" i="3" s="1"/>
  <c r="BJ299" i="2"/>
  <c r="BK299" i="2" s="1"/>
  <c r="AT296" i="3" s="1"/>
  <c r="BL299" i="2"/>
  <c r="BM299" i="2" s="1"/>
  <c r="AU296" i="3" s="1"/>
  <c r="BN299" i="2"/>
  <c r="BO299" i="2" s="1"/>
  <c r="AV296" i="3" s="1"/>
  <c r="BP299" i="2"/>
  <c r="BQ299" i="2" s="1"/>
  <c r="AW296" i="3" s="1"/>
  <c r="BF300" i="2"/>
  <c r="BG300" i="2" s="1"/>
  <c r="AR297" i="3" s="1"/>
  <c r="BH300" i="2"/>
  <c r="BI300" i="2" s="1"/>
  <c r="AS297" i="3" s="1"/>
  <c r="BJ300" i="2"/>
  <c r="BK300" i="2" s="1"/>
  <c r="AT297" i="3" s="1"/>
  <c r="BL300" i="2"/>
  <c r="BM300" i="2" s="1"/>
  <c r="AU297" i="3" s="1"/>
  <c r="BN300" i="2"/>
  <c r="BO300" i="2" s="1"/>
  <c r="AV297" i="3" s="1"/>
  <c r="BP300" i="2"/>
  <c r="BQ300" i="2" s="1"/>
  <c r="AW297" i="3" s="1"/>
  <c r="BF301" i="2"/>
  <c r="BG301" i="2" s="1"/>
  <c r="AR298" i="3" s="1"/>
  <c r="BH301" i="2"/>
  <c r="BI301" i="2" s="1"/>
  <c r="AS298" i="3" s="1"/>
  <c r="BJ301" i="2"/>
  <c r="BK301" i="2" s="1"/>
  <c r="AT298" i="3" s="1"/>
  <c r="BL301" i="2"/>
  <c r="BM301" i="2" s="1"/>
  <c r="AU298" i="3" s="1"/>
  <c r="BN301" i="2"/>
  <c r="BO301" i="2" s="1"/>
  <c r="AV298" i="3" s="1"/>
  <c r="BP301" i="2"/>
  <c r="BQ301" i="2" s="1"/>
  <c r="AW298" i="3" s="1"/>
  <c r="BF302" i="2"/>
  <c r="BG302" i="2" s="1"/>
  <c r="AR299" i="3" s="1"/>
  <c r="BH302" i="2"/>
  <c r="BI302" i="2" s="1"/>
  <c r="AS299" i="3" s="1"/>
  <c r="BJ302" i="2"/>
  <c r="BK302" i="2" s="1"/>
  <c r="AT299" i="3" s="1"/>
  <c r="BL302" i="2"/>
  <c r="BM302" i="2" s="1"/>
  <c r="AU299" i="3" s="1"/>
  <c r="BN302" i="2"/>
  <c r="BO302" i="2" s="1"/>
  <c r="AV299" i="3" s="1"/>
  <c r="BP302" i="2"/>
  <c r="BQ302" i="2" s="1"/>
  <c r="AW299" i="3" s="1"/>
  <c r="BF303" i="2"/>
  <c r="BG303" i="2" s="1"/>
  <c r="AR300" i="3" s="1"/>
  <c r="BH303" i="2"/>
  <c r="BI303" i="2" s="1"/>
  <c r="AS300" i="3" s="1"/>
  <c r="BJ303" i="2"/>
  <c r="BK303" i="2" s="1"/>
  <c r="AT300" i="3" s="1"/>
  <c r="BL303" i="2"/>
  <c r="BM303" i="2" s="1"/>
  <c r="AU300" i="3" s="1"/>
  <c r="BN303" i="2"/>
  <c r="BO303" i="2" s="1"/>
  <c r="AV300" i="3" s="1"/>
  <c r="BP303" i="2"/>
  <c r="BQ303" i="2" s="1"/>
  <c r="AW300" i="3" s="1"/>
  <c r="BF304" i="2"/>
  <c r="BG304" i="2" s="1"/>
  <c r="AR301" i="3" s="1"/>
  <c r="BH304" i="2"/>
  <c r="BI304" i="2" s="1"/>
  <c r="AS301" i="3" s="1"/>
  <c r="BJ304" i="2"/>
  <c r="BK304" i="2" s="1"/>
  <c r="AT301" i="3" s="1"/>
  <c r="BL304" i="2"/>
  <c r="BM304" i="2" s="1"/>
  <c r="AU301" i="3" s="1"/>
  <c r="BN304" i="2"/>
  <c r="BO304" i="2" s="1"/>
  <c r="AV301" i="3" s="1"/>
  <c r="BP304" i="2"/>
  <c r="BQ304" i="2" s="1"/>
  <c r="AW301" i="3" s="1"/>
  <c r="BF305" i="2"/>
  <c r="BG305" i="2" s="1"/>
  <c r="AR302" i="3" s="1"/>
  <c r="BH305" i="2"/>
  <c r="BI305" i="2" s="1"/>
  <c r="AS302" i="3" s="1"/>
  <c r="BJ305" i="2"/>
  <c r="BK305" i="2" s="1"/>
  <c r="AT302" i="3" s="1"/>
  <c r="BL305" i="2"/>
  <c r="BM305" i="2" s="1"/>
  <c r="AU302" i="3" s="1"/>
  <c r="BN305" i="2"/>
  <c r="BO305" i="2" s="1"/>
  <c r="AV302" i="3" s="1"/>
  <c r="BP305" i="2"/>
  <c r="BQ305" i="2" s="1"/>
  <c r="AW302" i="3" s="1"/>
  <c r="BF306" i="2"/>
  <c r="BG306" i="2" s="1"/>
  <c r="AR303" i="3" s="1"/>
  <c r="BH306" i="2"/>
  <c r="BI306" i="2" s="1"/>
  <c r="AS303" i="3" s="1"/>
  <c r="BJ306" i="2"/>
  <c r="BK306" i="2" s="1"/>
  <c r="AT303" i="3" s="1"/>
  <c r="BL306" i="2"/>
  <c r="BM306" i="2" s="1"/>
  <c r="AU303" i="3" s="1"/>
  <c r="BN306" i="2"/>
  <c r="BO306" i="2" s="1"/>
  <c r="AV303" i="3" s="1"/>
  <c r="BP306" i="2"/>
  <c r="BQ306" i="2" s="1"/>
  <c r="AW303" i="3" s="1"/>
  <c r="BF307" i="2"/>
  <c r="BG307" i="2" s="1"/>
  <c r="AR304" i="3" s="1"/>
  <c r="BH307" i="2"/>
  <c r="BI307" i="2" s="1"/>
  <c r="AS304" i="3" s="1"/>
  <c r="BJ307" i="2"/>
  <c r="BK307" i="2" s="1"/>
  <c r="AT304" i="3" s="1"/>
  <c r="BL307" i="2"/>
  <c r="BM307" i="2" s="1"/>
  <c r="AU304" i="3" s="1"/>
  <c r="BN307" i="2"/>
  <c r="BO307" i="2" s="1"/>
  <c r="AV304" i="3" s="1"/>
  <c r="BP307" i="2"/>
  <c r="BQ307" i="2" s="1"/>
  <c r="AW304" i="3" s="1"/>
  <c r="BF308" i="2"/>
  <c r="BG308" i="2" s="1"/>
  <c r="AR305" i="3" s="1"/>
  <c r="BH308" i="2"/>
  <c r="BI308" i="2" s="1"/>
  <c r="AS305" i="3" s="1"/>
  <c r="BJ308" i="2"/>
  <c r="BK308" i="2" s="1"/>
  <c r="AT305" i="3" s="1"/>
  <c r="BL308" i="2"/>
  <c r="BM308" i="2" s="1"/>
  <c r="AU305" i="3" s="1"/>
  <c r="BN308" i="2"/>
  <c r="BO308" i="2" s="1"/>
  <c r="AV305" i="3" s="1"/>
  <c r="BP308" i="2"/>
  <c r="BQ308" i="2" s="1"/>
  <c r="AW305" i="3" s="1"/>
  <c r="BF309" i="2"/>
  <c r="BG309" i="2" s="1"/>
  <c r="AR306" i="3" s="1"/>
  <c r="BH309" i="2"/>
  <c r="BI309" i="2" s="1"/>
  <c r="AS306" i="3" s="1"/>
  <c r="BJ309" i="2"/>
  <c r="BK309" i="2" s="1"/>
  <c r="AT306" i="3" s="1"/>
  <c r="BL309" i="2"/>
  <c r="BM309" i="2" s="1"/>
  <c r="AU306" i="3" s="1"/>
  <c r="BN309" i="2"/>
  <c r="BO309" i="2" s="1"/>
  <c r="AV306" i="3" s="1"/>
  <c r="BP309" i="2"/>
  <c r="BQ309" i="2" s="1"/>
  <c r="AW306" i="3" s="1"/>
  <c r="BF310" i="2"/>
  <c r="BG310" i="2" s="1"/>
  <c r="BH310" i="2"/>
  <c r="BI310" i="2" s="1"/>
  <c r="BJ310" i="2"/>
  <c r="BK310" i="2" s="1"/>
  <c r="BL310" i="2"/>
  <c r="BM310" i="2" s="1"/>
  <c r="BN310" i="2"/>
  <c r="BO310" i="2" s="1"/>
  <c r="BP310" i="2"/>
  <c r="BQ310" i="2" s="1"/>
  <c r="BF311" i="2"/>
  <c r="BG311" i="2" s="1"/>
  <c r="AR307" i="3" s="1"/>
  <c r="BH311" i="2"/>
  <c r="BI311" i="2" s="1"/>
  <c r="AS307" i="3" s="1"/>
  <c r="BJ311" i="2"/>
  <c r="BK311" i="2" s="1"/>
  <c r="AT307" i="3" s="1"/>
  <c r="BL311" i="2"/>
  <c r="BM311" i="2" s="1"/>
  <c r="AU307" i="3" s="1"/>
  <c r="BN311" i="2"/>
  <c r="BO311" i="2" s="1"/>
  <c r="AV307" i="3" s="1"/>
  <c r="BP311" i="2"/>
  <c r="BQ311" i="2" s="1"/>
  <c r="AW307" i="3" s="1"/>
  <c r="BF312" i="2"/>
  <c r="BG312" i="2" s="1"/>
  <c r="AR308" i="3" s="1"/>
  <c r="BH312" i="2"/>
  <c r="BI312" i="2" s="1"/>
  <c r="AS308" i="3" s="1"/>
  <c r="BJ312" i="2"/>
  <c r="BK312" i="2" s="1"/>
  <c r="AT308" i="3" s="1"/>
  <c r="BL312" i="2"/>
  <c r="BM312" i="2" s="1"/>
  <c r="AU308" i="3" s="1"/>
  <c r="BN312" i="2"/>
  <c r="BO312" i="2" s="1"/>
  <c r="AV308" i="3" s="1"/>
  <c r="BP312" i="2"/>
  <c r="BQ312" i="2" s="1"/>
  <c r="AW308" i="3" s="1"/>
  <c r="BF313" i="2"/>
  <c r="BG313" i="2" s="1"/>
  <c r="AR309" i="3" s="1"/>
  <c r="BH313" i="2"/>
  <c r="BI313" i="2" s="1"/>
  <c r="AS309" i="3" s="1"/>
  <c r="BJ313" i="2"/>
  <c r="BK313" i="2" s="1"/>
  <c r="AT309" i="3" s="1"/>
  <c r="BL313" i="2"/>
  <c r="BM313" i="2" s="1"/>
  <c r="AU309" i="3" s="1"/>
  <c r="BN313" i="2"/>
  <c r="BO313" i="2" s="1"/>
  <c r="AV309" i="3" s="1"/>
  <c r="BP313" i="2"/>
  <c r="BQ313" i="2" s="1"/>
  <c r="AW309" i="3" s="1"/>
  <c r="BF314" i="2"/>
  <c r="BG314" i="2" s="1"/>
  <c r="AR310" i="3" s="1"/>
  <c r="BH314" i="2"/>
  <c r="BI314" i="2" s="1"/>
  <c r="AS310" i="3" s="1"/>
  <c r="BJ314" i="2"/>
  <c r="BK314" i="2" s="1"/>
  <c r="AT310" i="3" s="1"/>
  <c r="BL314" i="2"/>
  <c r="BM314" i="2" s="1"/>
  <c r="AU310" i="3" s="1"/>
  <c r="BN314" i="2"/>
  <c r="BO314" i="2" s="1"/>
  <c r="AV310" i="3" s="1"/>
  <c r="BP314" i="2"/>
  <c r="BQ314" i="2" s="1"/>
  <c r="AW310" i="3" s="1"/>
  <c r="BF315" i="2"/>
  <c r="BG315" i="2" s="1"/>
  <c r="AR311" i="3" s="1"/>
  <c r="BH315" i="2"/>
  <c r="BI315" i="2" s="1"/>
  <c r="AS311" i="3" s="1"/>
  <c r="BJ315" i="2"/>
  <c r="BK315" i="2" s="1"/>
  <c r="AT311" i="3" s="1"/>
  <c r="BL315" i="2"/>
  <c r="BM315" i="2" s="1"/>
  <c r="AU311" i="3" s="1"/>
  <c r="BN315" i="2"/>
  <c r="BO315" i="2" s="1"/>
  <c r="AV311" i="3" s="1"/>
  <c r="BP315" i="2"/>
  <c r="BQ315" i="2" s="1"/>
  <c r="AW311" i="3" s="1"/>
  <c r="BF316" i="2"/>
  <c r="BG316" i="2" s="1"/>
  <c r="AR312" i="3" s="1"/>
  <c r="BH316" i="2"/>
  <c r="BI316" i="2" s="1"/>
  <c r="AS312" i="3" s="1"/>
  <c r="BJ316" i="2"/>
  <c r="BK316" i="2" s="1"/>
  <c r="AT312" i="3" s="1"/>
  <c r="BL316" i="2"/>
  <c r="BM316" i="2" s="1"/>
  <c r="AU312" i="3" s="1"/>
  <c r="BN316" i="2"/>
  <c r="BO316" i="2" s="1"/>
  <c r="AV312" i="3" s="1"/>
  <c r="BP316" i="2"/>
  <c r="BQ316" i="2" s="1"/>
  <c r="AW312" i="3" s="1"/>
  <c r="BF317" i="2"/>
  <c r="BG317" i="2" s="1"/>
  <c r="AR313" i="3" s="1"/>
  <c r="BH317" i="2"/>
  <c r="BI317" i="2" s="1"/>
  <c r="AS313" i="3" s="1"/>
  <c r="BJ317" i="2"/>
  <c r="BK317" i="2" s="1"/>
  <c r="AT313" i="3" s="1"/>
  <c r="BL317" i="2"/>
  <c r="BM317" i="2" s="1"/>
  <c r="AU313" i="3" s="1"/>
  <c r="BN317" i="2"/>
  <c r="BO317" i="2" s="1"/>
  <c r="AV313" i="3" s="1"/>
  <c r="BP317" i="2"/>
  <c r="BQ317" i="2" s="1"/>
  <c r="AW313" i="3" s="1"/>
  <c r="BF318" i="2"/>
  <c r="BG318" i="2" s="1"/>
  <c r="AR314" i="3" s="1"/>
  <c r="BH318" i="2"/>
  <c r="BI318" i="2" s="1"/>
  <c r="AS314" i="3" s="1"/>
  <c r="BJ318" i="2"/>
  <c r="BK318" i="2" s="1"/>
  <c r="AT314" i="3" s="1"/>
  <c r="BL318" i="2"/>
  <c r="BM318" i="2" s="1"/>
  <c r="AU314" i="3" s="1"/>
  <c r="BN318" i="2"/>
  <c r="BO318" i="2" s="1"/>
  <c r="AV314" i="3" s="1"/>
  <c r="BP318" i="2"/>
  <c r="BQ318" i="2" s="1"/>
  <c r="AW314" i="3" s="1"/>
  <c r="BF319" i="2"/>
  <c r="BG319" i="2" s="1"/>
  <c r="AR315" i="3" s="1"/>
  <c r="BH319" i="2"/>
  <c r="BI319" i="2" s="1"/>
  <c r="AS315" i="3" s="1"/>
  <c r="BJ319" i="2"/>
  <c r="BK319" i="2" s="1"/>
  <c r="AT315" i="3" s="1"/>
  <c r="BL319" i="2"/>
  <c r="BM319" i="2" s="1"/>
  <c r="AU315" i="3" s="1"/>
  <c r="BN319" i="2"/>
  <c r="BO319" i="2" s="1"/>
  <c r="AV315" i="3" s="1"/>
  <c r="BP319" i="2"/>
  <c r="BQ319" i="2" s="1"/>
  <c r="AW315" i="3" s="1"/>
  <c r="BF320" i="2"/>
  <c r="BG320" i="2" s="1"/>
  <c r="AR316" i="3" s="1"/>
  <c r="BH320" i="2"/>
  <c r="BI320" i="2" s="1"/>
  <c r="AS316" i="3" s="1"/>
  <c r="BJ320" i="2"/>
  <c r="BK320" i="2" s="1"/>
  <c r="AT316" i="3" s="1"/>
  <c r="BL320" i="2"/>
  <c r="BM320" i="2" s="1"/>
  <c r="AU316" i="3" s="1"/>
  <c r="BN320" i="2"/>
  <c r="BO320" i="2" s="1"/>
  <c r="AV316" i="3" s="1"/>
  <c r="BP320" i="2"/>
  <c r="BQ320" i="2" s="1"/>
  <c r="AW316" i="3" s="1"/>
  <c r="BF321" i="2"/>
  <c r="BG321" i="2" s="1"/>
  <c r="AR317" i="3" s="1"/>
  <c r="BH321" i="2"/>
  <c r="BI321" i="2" s="1"/>
  <c r="AS317" i="3" s="1"/>
  <c r="BJ321" i="2"/>
  <c r="BK321" i="2" s="1"/>
  <c r="AT317" i="3" s="1"/>
  <c r="BL321" i="2"/>
  <c r="BM321" i="2" s="1"/>
  <c r="AU317" i="3" s="1"/>
  <c r="BN321" i="2"/>
  <c r="BO321" i="2" s="1"/>
  <c r="AV317" i="3" s="1"/>
  <c r="BP321" i="2"/>
  <c r="BQ321" i="2" s="1"/>
  <c r="AW317" i="3" s="1"/>
  <c r="BF322" i="2"/>
  <c r="BG322" i="2" s="1"/>
  <c r="AR318" i="3" s="1"/>
  <c r="BH322" i="2"/>
  <c r="BI322" i="2" s="1"/>
  <c r="AS318" i="3" s="1"/>
  <c r="BJ322" i="2"/>
  <c r="BK322" i="2" s="1"/>
  <c r="AT318" i="3" s="1"/>
  <c r="BL322" i="2"/>
  <c r="BM322" i="2" s="1"/>
  <c r="AU318" i="3" s="1"/>
  <c r="BN322" i="2"/>
  <c r="BO322" i="2" s="1"/>
  <c r="AV318" i="3" s="1"/>
  <c r="BP322" i="2"/>
  <c r="BQ322" i="2" s="1"/>
  <c r="AW318" i="3" s="1"/>
  <c r="BF323" i="2"/>
  <c r="BG323" i="2" s="1"/>
  <c r="AR319" i="3" s="1"/>
  <c r="BH323" i="2"/>
  <c r="BI323" i="2" s="1"/>
  <c r="AS319" i="3" s="1"/>
  <c r="BJ323" i="2"/>
  <c r="BK323" i="2" s="1"/>
  <c r="AT319" i="3" s="1"/>
  <c r="BL323" i="2"/>
  <c r="BM323" i="2" s="1"/>
  <c r="AU319" i="3" s="1"/>
  <c r="BN323" i="2"/>
  <c r="BO323" i="2" s="1"/>
  <c r="AV319" i="3" s="1"/>
  <c r="BP323" i="2"/>
  <c r="BQ323" i="2" s="1"/>
  <c r="AW319" i="3" s="1"/>
  <c r="BF324" i="2"/>
  <c r="BG324" i="2" s="1"/>
  <c r="AR320" i="3" s="1"/>
  <c r="BH324" i="2"/>
  <c r="BI324" i="2" s="1"/>
  <c r="AS320" i="3" s="1"/>
  <c r="BJ324" i="2"/>
  <c r="BK324" i="2" s="1"/>
  <c r="AT320" i="3" s="1"/>
  <c r="BL324" i="2"/>
  <c r="BM324" i="2" s="1"/>
  <c r="AU320" i="3" s="1"/>
  <c r="BN324" i="2"/>
  <c r="BO324" i="2" s="1"/>
  <c r="AV320" i="3" s="1"/>
  <c r="BP324" i="2"/>
  <c r="BQ324" i="2" s="1"/>
  <c r="AW320" i="3" s="1"/>
  <c r="BF325" i="2"/>
  <c r="BG325" i="2" s="1"/>
  <c r="AR321" i="3" s="1"/>
  <c r="BH325" i="2"/>
  <c r="BI325" i="2" s="1"/>
  <c r="AS321" i="3" s="1"/>
  <c r="BJ325" i="2"/>
  <c r="BK325" i="2" s="1"/>
  <c r="AT321" i="3" s="1"/>
  <c r="BL325" i="2"/>
  <c r="BM325" i="2" s="1"/>
  <c r="AU321" i="3" s="1"/>
  <c r="BN325" i="2"/>
  <c r="BO325" i="2" s="1"/>
  <c r="AV321" i="3" s="1"/>
  <c r="BP325" i="2"/>
  <c r="BQ325" i="2" s="1"/>
  <c r="AW321" i="3" s="1"/>
  <c r="BF326" i="2"/>
  <c r="BG326" i="2" s="1"/>
  <c r="AR322" i="3" s="1"/>
  <c r="BH326" i="2"/>
  <c r="BI326" i="2" s="1"/>
  <c r="AS322" i="3" s="1"/>
  <c r="BJ326" i="2"/>
  <c r="BK326" i="2" s="1"/>
  <c r="AT322" i="3" s="1"/>
  <c r="BL326" i="2"/>
  <c r="BM326" i="2" s="1"/>
  <c r="AU322" i="3" s="1"/>
  <c r="BN326" i="2"/>
  <c r="BO326" i="2" s="1"/>
  <c r="AV322" i="3" s="1"/>
  <c r="BP326" i="2"/>
  <c r="BQ326" i="2" s="1"/>
  <c r="AW322" i="3" s="1"/>
  <c r="BF327" i="2"/>
  <c r="BG327" i="2" s="1"/>
  <c r="AR323" i="3" s="1"/>
  <c r="BH327" i="2"/>
  <c r="BI327" i="2" s="1"/>
  <c r="AS323" i="3" s="1"/>
  <c r="BJ327" i="2"/>
  <c r="BK327" i="2" s="1"/>
  <c r="AT323" i="3" s="1"/>
  <c r="BL327" i="2"/>
  <c r="BM327" i="2" s="1"/>
  <c r="AU323" i="3" s="1"/>
  <c r="BN327" i="2"/>
  <c r="BO327" i="2" s="1"/>
  <c r="AV323" i="3" s="1"/>
  <c r="BP327" i="2"/>
  <c r="BQ327" i="2" s="1"/>
  <c r="AW323" i="3" s="1"/>
  <c r="BF328" i="2"/>
  <c r="BG328" i="2" s="1"/>
  <c r="AR324" i="3" s="1"/>
  <c r="BH328" i="2"/>
  <c r="BI328" i="2" s="1"/>
  <c r="AS324" i="3" s="1"/>
  <c r="BJ328" i="2"/>
  <c r="BK328" i="2" s="1"/>
  <c r="AT324" i="3" s="1"/>
  <c r="BL328" i="2"/>
  <c r="BM328" i="2" s="1"/>
  <c r="AU324" i="3" s="1"/>
  <c r="BN328" i="2"/>
  <c r="BO328" i="2" s="1"/>
  <c r="AV324" i="3" s="1"/>
  <c r="BP328" i="2"/>
  <c r="BQ328" i="2" s="1"/>
  <c r="AW324" i="3" s="1"/>
  <c r="BF329" i="2"/>
  <c r="BG329" i="2" s="1"/>
  <c r="AR325" i="3" s="1"/>
  <c r="BH329" i="2"/>
  <c r="BI329" i="2" s="1"/>
  <c r="AS325" i="3" s="1"/>
  <c r="BJ329" i="2"/>
  <c r="BK329" i="2" s="1"/>
  <c r="AT325" i="3" s="1"/>
  <c r="BL329" i="2"/>
  <c r="BM329" i="2" s="1"/>
  <c r="AU325" i="3" s="1"/>
  <c r="BN329" i="2"/>
  <c r="BO329" i="2" s="1"/>
  <c r="AV325" i="3" s="1"/>
  <c r="BP329" i="2"/>
  <c r="BQ329" i="2" s="1"/>
  <c r="AW325" i="3" s="1"/>
  <c r="BF330" i="2"/>
  <c r="BG330" i="2" s="1"/>
  <c r="AR326" i="3" s="1"/>
  <c r="BH330" i="2"/>
  <c r="BI330" i="2" s="1"/>
  <c r="AS326" i="3" s="1"/>
  <c r="BJ330" i="2"/>
  <c r="BK330" i="2" s="1"/>
  <c r="AT326" i="3" s="1"/>
  <c r="BL330" i="2"/>
  <c r="BM330" i="2" s="1"/>
  <c r="AU326" i="3" s="1"/>
  <c r="BN330" i="2"/>
  <c r="BO330" i="2" s="1"/>
  <c r="AV326" i="3" s="1"/>
  <c r="BP330" i="2"/>
  <c r="BQ330" i="2" s="1"/>
  <c r="AW326" i="3" s="1"/>
  <c r="BF331" i="2"/>
  <c r="BG331" i="2" s="1"/>
  <c r="AR327" i="3" s="1"/>
  <c r="BH331" i="2"/>
  <c r="BI331" i="2" s="1"/>
  <c r="AS327" i="3" s="1"/>
  <c r="BJ331" i="2"/>
  <c r="BK331" i="2" s="1"/>
  <c r="AT327" i="3" s="1"/>
  <c r="BL331" i="2"/>
  <c r="BM331" i="2" s="1"/>
  <c r="AU327" i="3" s="1"/>
  <c r="BN331" i="2"/>
  <c r="BO331" i="2" s="1"/>
  <c r="AV327" i="3" s="1"/>
  <c r="BP331" i="2"/>
  <c r="BQ331" i="2" s="1"/>
  <c r="AW327" i="3" s="1"/>
  <c r="BF332" i="2"/>
  <c r="BG332" i="2" s="1"/>
  <c r="AR328" i="3" s="1"/>
  <c r="BH332" i="2"/>
  <c r="BI332" i="2" s="1"/>
  <c r="AS328" i="3" s="1"/>
  <c r="BJ332" i="2"/>
  <c r="BK332" i="2" s="1"/>
  <c r="AT328" i="3" s="1"/>
  <c r="BL332" i="2"/>
  <c r="BM332" i="2" s="1"/>
  <c r="AU328" i="3" s="1"/>
  <c r="BN332" i="2"/>
  <c r="BO332" i="2" s="1"/>
  <c r="AV328" i="3" s="1"/>
  <c r="BP332" i="2"/>
  <c r="BQ332" i="2" s="1"/>
  <c r="AW328" i="3" s="1"/>
  <c r="BF333" i="2"/>
  <c r="BG333" i="2" s="1"/>
  <c r="AR329" i="3" s="1"/>
  <c r="BH333" i="2"/>
  <c r="BI333" i="2" s="1"/>
  <c r="AS329" i="3" s="1"/>
  <c r="BJ333" i="2"/>
  <c r="BK333" i="2" s="1"/>
  <c r="AT329" i="3" s="1"/>
  <c r="BL333" i="2"/>
  <c r="BM333" i="2" s="1"/>
  <c r="AU329" i="3" s="1"/>
  <c r="BN333" i="2"/>
  <c r="BO333" i="2" s="1"/>
  <c r="AV329" i="3" s="1"/>
  <c r="BP333" i="2"/>
  <c r="BQ333" i="2" s="1"/>
  <c r="AW329" i="3" s="1"/>
  <c r="BF334" i="2"/>
  <c r="BG334" i="2" s="1"/>
  <c r="AR330" i="3" s="1"/>
  <c r="BH334" i="2"/>
  <c r="BI334" i="2" s="1"/>
  <c r="AS330" i="3" s="1"/>
  <c r="BJ334" i="2"/>
  <c r="BK334" i="2" s="1"/>
  <c r="AT330" i="3" s="1"/>
  <c r="BL334" i="2"/>
  <c r="BM334" i="2" s="1"/>
  <c r="AU330" i="3" s="1"/>
  <c r="BN334" i="2"/>
  <c r="BO334" i="2" s="1"/>
  <c r="AV330" i="3" s="1"/>
  <c r="BP334" i="2"/>
  <c r="BQ334" i="2" s="1"/>
  <c r="AW330" i="3" s="1"/>
  <c r="BF335" i="2"/>
  <c r="BG335" i="2" s="1"/>
  <c r="AR331" i="3" s="1"/>
  <c r="BH335" i="2"/>
  <c r="BI335" i="2" s="1"/>
  <c r="AS331" i="3" s="1"/>
  <c r="BJ335" i="2"/>
  <c r="BK335" i="2" s="1"/>
  <c r="AT331" i="3" s="1"/>
  <c r="BL335" i="2"/>
  <c r="BM335" i="2" s="1"/>
  <c r="AU331" i="3" s="1"/>
  <c r="BN335" i="2"/>
  <c r="BO335" i="2" s="1"/>
  <c r="AV331" i="3" s="1"/>
  <c r="BP335" i="2"/>
  <c r="BQ335" i="2" s="1"/>
  <c r="AW331" i="3" s="1"/>
  <c r="BF336" i="2"/>
  <c r="BG336" i="2" s="1"/>
  <c r="AR332" i="3" s="1"/>
  <c r="BH336" i="2"/>
  <c r="BI336" i="2" s="1"/>
  <c r="AS332" i="3" s="1"/>
  <c r="BJ336" i="2"/>
  <c r="BK336" i="2" s="1"/>
  <c r="AT332" i="3" s="1"/>
  <c r="BL336" i="2"/>
  <c r="BM336" i="2" s="1"/>
  <c r="AU332" i="3" s="1"/>
  <c r="BN336" i="2"/>
  <c r="BO336" i="2" s="1"/>
  <c r="AV332" i="3" s="1"/>
  <c r="BP336" i="2"/>
  <c r="BQ336" i="2" s="1"/>
  <c r="AW332" i="3" s="1"/>
  <c r="BF337" i="2"/>
  <c r="BG337" i="2" s="1"/>
  <c r="AR333" i="3" s="1"/>
  <c r="BH337" i="2"/>
  <c r="BI337" i="2" s="1"/>
  <c r="AS333" i="3" s="1"/>
  <c r="BJ337" i="2"/>
  <c r="BK337" i="2" s="1"/>
  <c r="AT333" i="3" s="1"/>
  <c r="BL337" i="2"/>
  <c r="BM337" i="2" s="1"/>
  <c r="AU333" i="3" s="1"/>
  <c r="BN337" i="2"/>
  <c r="BO337" i="2" s="1"/>
  <c r="AV333" i="3" s="1"/>
  <c r="BP337" i="2"/>
  <c r="BQ337" i="2" s="1"/>
  <c r="AW333" i="3" s="1"/>
  <c r="BF338" i="2"/>
  <c r="BG338" i="2" s="1"/>
  <c r="AR334" i="3" s="1"/>
  <c r="BH338" i="2"/>
  <c r="BI338" i="2" s="1"/>
  <c r="AS334" i="3" s="1"/>
  <c r="BJ338" i="2"/>
  <c r="BK338" i="2" s="1"/>
  <c r="AT334" i="3" s="1"/>
  <c r="BL338" i="2"/>
  <c r="BM338" i="2" s="1"/>
  <c r="AU334" i="3" s="1"/>
  <c r="BN338" i="2"/>
  <c r="BO338" i="2" s="1"/>
  <c r="AV334" i="3" s="1"/>
  <c r="BP338" i="2"/>
  <c r="BQ338" i="2" s="1"/>
  <c r="AW334" i="3" s="1"/>
  <c r="BF339" i="2"/>
  <c r="BG339" i="2" s="1"/>
  <c r="AR335" i="3" s="1"/>
  <c r="BH339" i="2"/>
  <c r="BI339" i="2" s="1"/>
  <c r="AS335" i="3" s="1"/>
  <c r="BJ339" i="2"/>
  <c r="BK339" i="2" s="1"/>
  <c r="AT335" i="3" s="1"/>
  <c r="BL339" i="2"/>
  <c r="BM339" i="2" s="1"/>
  <c r="AU335" i="3" s="1"/>
  <c r="BN339" i="2"/>
  <c r="BO339" i="2" s="1"/>
  <c r="AV335" i="3" s="1"/>
  <c r="BP339" i="2"/>
  <c r="BQ339" i="2" s="1"/>
  <c r="AW335" i="3" s="1"/>
  <c r="BF340" i="2"/>
  <c r="BG340" i="2" s="1"/>
  <c r="AR336" i="3" s="1"/>
  <c r="BH340" i="2"/>
  <c r="BI340" i="2" s="1"/>
  <c r="AS336" i="3" s="1"/>
  <c r="BJ340" i="2"/>
  <c r="BK340" i="2" s="1"/>
  <c r="AT336" i="3" s="1"/>
  <c r="BL340" i="2"/>
  <c r="BM340" i="2" s="1"/>
  <c r="AU336" i="3" s="1"/>
  <c r="BN340" i="2"/>
  <c r="BO340" i="2" s="1"/>
  <c r="AV336" i="3" s="1"/>
  <c r="BP340" i="2"/>
  <c r="BQ340" i="2" s="1"/>
  <c r="AW336" i="3" s="1"/>
  <c r="BF341" i="2"/>
  <c r="BG341" i="2" s="1"/>
  <c r="AR337" i="3" s="1"/>
  <c r="BH341" i="2"/>
  <c r="BI341" i="2" s="1"/>
  <c r="AS337" i="3" s="1"/>
  <c r="BJ341" i="2"/>
  <c r="BK341" i="2" s="1"/>
  <c r="AT337" i="3" s="1"/>
  <c r="BL341" i="2"/>
  <c r="BM341" i="2" s="1"/>
  <c r="AU337" i="3" s="1"/>
  <c r="BN341" i="2"/>
  <c r="BO341" i="2" s="1"/>
  <c r="AV337" i="3" s="1"/>
  <c r="BP341" i="2"/>
  <c r="BQ341" i="2" s="1"/>
  <c r="AW337" i="3" s="1"/>
  <c r="BF342" i="2"/>
  <c r="BG342" i="2" s="1"/>
  <c r="AR338" i="3" s="1"/>
  <c r="BH342" i="2"/>
  <c r="BI342" i="2" s="1"/>
  <c r="AS338" i="3" s="1"/>
  <c r="BJ342" i="2"/>
  <c r="BK342" i="2" s="1"/>
  <c r="AT338" i="3" s="1"/>
  <c r="BL342" i="2"/>
  <c r="BM342" i="2" s="1"/>
  <c r="AU338" i="3" s="1"/>
  <c r="BN342" i="2"/>
  <c r="BO342" i="2" s="1"/>
  <c r="AV338" i="3" s="1"/>
  <c r="BP342" i="2"/>
  <c r="BQ342" i="2" s="1"/>
  <c r="AW338" i="3" s="1"/>
  <c r="BF343" i="2"/>
  <c r="BG343" i="2" s="1"/>
  <c r="AR339" i="3" s="1"/>
  <c r="BH343" i="2"/>
  <c r="BI343" i="2" s="1"/>
  <c r="AS339" i="3" s="1"/>
  <c r="BJ343" i="2"/>
  <c r="BK343" i="2" s="1"/>
  <c r="AT339" i="3" s="1"/>
  <c r="BL343" i="2"/>
  <c r="BM343" i="2" s="1"/>
  <c r="AU339" i="3" s="1"/>
  <c r="BN343" i="2"/>
  <c r="BO343" i="2" s="1"/>
  <c r="AV339" i="3" s="1"/>
  <c r="BP343" i="2"/>
  <c r="BQ343" i="2" s="1"/>
  <c r="AW339" i="3" s="1"/>
  <c r="BF344" i="2"/>
  <c r="BG344" i="2" s="1"/>
  <c r="AR340" i="3" s="1"/>
  <c r="BH344" i="2"/>
  <c r="BI344" i="2" s="1"/>
  <c r="AS340" i="3" s="1"/>
  <c r="BJ344" i="2"/>
  <c r="BK344" i="2" s="1"/>
  <c r="AT340" i="3" s="1"/>
  <c r="BL344" i="2"/>
  <c r="BM344" i="2" s="1"/>
  <c r="AU340" i="3" s="1"/>
  <c r="BN344" i="2"/>
  <c r="BO344" i="2" s="1"/>
  <c r="AV340" i="3" s="1"/>
  <c r="BP344" i="2"/>
  <c r="BQ344" i="2" s="1"/>
  <c r="AW340" i="3" s="1"/>
  <c r="BF345" i="2"/>
  <c r="BG345" i="2" s="1"/>
  <c r="AR341" i="3" s="1"/>
  <c r="BH345" i="2"/>
  <c r="BI345" i="2" s="1"/>
  <c r="AS341" i="3" s="1"/>
  <c r="BJ345" i="2"/>
  <c r="BK345" i="2" s="1"/>
  <c r="AT341" i="3" s="1"/>
  <c r="BL345" i="2"/>
  <c r="BM345" i="2" s="1"/>
  <c r="AU341" i="3" s="1"/>
  <c r="BN345" i="2"/>
  <c r="BO345" i="2" s="1"/>
  <c r="AV341" i="3" s="1"/>
  <c r="BP345" i="2"/>
  <c r="BQ345" i="2" s="1"/>
  <c r="AW341" i="3" s="1"/>
  <c r="BF346" i="2"/>
  <c r="BG346" i="2" s="1"/>
  <c r="AR342" i="3" s="1"/>
  <c r="BH346" i="2"/>
  <c r="BI346" i="2" s="1"/>
  <c r="AS342" i="3" s="1"/>
  <c r="BJ346" i="2"/>
  <c r="BK346" i="2" s="1"/>
  <c r="AT342" i="3" s="1"/>
  <c r="BL346" i="2"/>
  <c r="BM346" i="2" s="1"/>
  <c r="AU342" i="3" s="1"/>
  <c r="BN346" i="2"/>
  <c r="BO346" i="2" s="1"/>
  <c r="AV342" i="3" s="1"/>
  <c r="BP346" i="2"/>
  <c r="BQ346" i="2" s="1"/>
  <c r="AW342" i="3" s="1"/>
  <c r="BF347" i="2"/>
  <c r="BG347" i="2" s="1"/>
  <c r="AR343" i="3" s="1"/>
  <c r="BH347" i="2"/>
  <c r="BI347" i="2" s="1"/>
  <c r="AS343" i="3" s="1"/>
  <c r="BJ347" i="2"/>
  <c r="BK347" i="2" s="1"/>
  <c r="AT343" i="3" s="1"/>
  <c r="BL347" i="2"/>
  <c r="BM347" i="2" s="1"/>
  <c r="AU343" i="3" s="1"/>
  <c r="BN347" i="2"/>
  <c r="BO347" i="2" s="1"/>
  <c r="AV343" i="3" s="1"/>
  <c r="BP347" i="2"/>
  <c r="BQ347" i="2" s="1"/>
  <c r="AW343" i="3" s="1"/>
  <c r="BF348" i="2"/>
  <c r="BG348" i="2" s="1"/>
  <c r="AR344" i="3" s="1"/>
  <c r="BH348" i="2"/>
  <c r="BI348" i="2" s="1"/>
  <c r="AS344" i="3" s="1"/>
  <c r="BJ348" i="2"/>
  <c r="BK348" i="2" s="1"/>
  <c r="AT344" i="3" s="1"/>
  <c r="BL348" i="2"/>
  <c r="BM348" i="2" s="1"/>
  <c r="AU344" i="3" s="1"/>
  <c r="BN348" i="2"/>
  <c r="BO348" i="2" s="1"/>
  <c r="AV344" i="3" s="1"/>
  <c r="BP348" i="2"/>
  <c r="BQ348" i="2" s="1"/>
  <c r="AW344" i="3" s="1"/>
  <c r="BF349" i="2"/>
  <c r="BG349" i="2" s="1"/>
  <c r="AR345" i="3" s="1"/>
  <c r="BH349" i="2"/>
  <c r="BI349" i="2" s="1"/>
  <c r="AS345" i="3" s="1"/>
  <c r="BJ349" i="2"/>
  <c r="BK349" i="2" s="1"/>
  <c r="AT345" i="3" s="1"/>
  <c r="BL349" i="2"/>
  <c r="BM349" i="2" s="1"/>
  <c r="AU345" i="3" s="1"/>
  <c r="BN349" i="2"/>
  <c r="BO349" i="2" s="1"/>
  <c r="AV345" i="3" s="1"/>
  <c r="BP349" i="2"/>
  <c r="BQ349" i="2" s="1"/>
  <c r="AW345" i="3" s="1"/>
  <c r="BF350" i="2"/>
  <c r="BG350" i="2" s="1"/>
  <c r="BH350" i="2"/>
  <c r="BI350" i="2" s="1"/>
  <c r="BJ350" i="2"/>
  <c r="BK350" i="2" s="1"/>
  <c r="BL350" i="2"/>
  <c r="BM350" i="2" s="1"/>
  <c r="BN350" i="2"/>
  <c r="BO350" i="2" s="1"/>
  <c r="BP350" i="2"/>
  <c r="BQ350" i="2" s="1"/>
  <c r="BF351" i="2"/>
  <c r="BG351" i="2" s="1"/>
  <c r="AR346" i="3" s="1"/>
  <c r="BH351" i="2"/>
  <c r="BI351" i="2" s="1"/>
  <c r="AS346" i="3" s="1"/>
  <c r="BJ351" i="2"/>
  <c r="BK351" i="2" s="1"/>
  <c r="AT346" i="3" s="1"/>
  <c r="BL351" i="2"/>
  <c r="BM351" i="2" s="1"/>
  <c r="AU346" i="3" s="1"/>
  <c r="BN351" i="2"/>
  <c r="BO351" i="2" s="1"/>
  <c r="AV346" i="3" s="1"/>
  <c r="BP351" i="2"/>
  <c r="BQ351" i="2" s="1"/>
  <c r="AW346" i="3" s="1"/>
  <c r="BF352" i="2"/>
  <c r="BG352" i="2" s="1"/>
  <c r="AR347" i="3" s="1"/>
  <c r="BH352" i="2"/>
  <c r="BI352" i="2" s="1"/>
  <c r="AS347" i="3" s="1"/>
  <c r="BJ352" i="2"/>
  <c r="BK352" i="2" s="1"/>
  <c r="AT347" i="3" s="1"/>
  <c r="BL352" i="2"/>
  <c r="BM352" i="2" s="1"/>
  <c r="AU347" i="3" s="1"/>
  <c r="BN352" i="2"/>
  <c r="BO352" i="2" s="1"/>
  <c r="AV347" i="3" s="1"/>
  <c r="BP352" i="2"/>
  <c r="BQ352" i="2" s="1"/>
  <c r="AW347" i="3" s="1"/>
  <c r="BF353" i="2"/>
  <c r="BG353" i="2" s="1"/>
  <c r="AR348" i="3" s="1"/>
  <c r="BH353" i="2"/>
  <c r="BI353" i="2" s="1"/>
  <c r="AS348" i="3" s="1"/>
  <c r="BJ353" i="2"/>
  <c r="BK353" i="2" s="1"/>
  <c r="AT348" i="3" s="1"/>
  <c r="BL353" i="2"/>
  <c r="BM353" i="2" s="1"/>
  <c r="AU348" i="3" s="1"/>
  <c r="BN353" i="2"/>
  <c r="BO353" i="2" s="1"/>
  <c r="AV348" i="3" s="1"/>
  <c r="BP353" i="2"/>
  <c r="BQ353" i="2" s="1"/>
  <c r="AW348" i="3" s="1"/>
  <c r="BF354" i="2"/>
  <c r="BG354" i="2" s="1"/>
  <c r="AR349" i="3" s="1"/>
  <c r="BH354" i="2"/>
  <c r="BI354" i="2" s="1"/>
  <c r="AS349" i="3" s="1"/>
  <c r="BJ354" i="2"/>
  <c r="BK354" i="2" s="1"/>
  <c r="AT349" i="3" s="1"/>
  <c r="BL354" i="2"/>
  <c r="BM354" i="2" s="1"/>
  <c r="AU349" i="3" s="1"/>
  <c r="BN354" i="2"/>
  <c r="BO354" i="2" s="1"/>
  <c r="AV349" i="3" s="1"/>
  <c r="BP354" i="2"/>
  <c r="BQ354" i="2" s="1"/>
  <c r="AW349" i="3" s="1"/>
  <c r="BF355" i="2"/>
  <c r="BG355" i="2" s="1"/>
  <c r="AR350" i="3" s="1"/>
  <c r="BH355" i="2"/>
  <c r="BI355" i="2" s="1"/>
  <c r="AS350" i="3" s="1"/>
  <c r="BJ355" i="2"/>
  <c r="BK355" i="2" s="1"/>
  <c r="AT350" i="3" s="1"/>
  <c r="BL355" i="2"/>
  <c r="BM355" i="2" s="1"/>
  <c r="AU350" i="3" s="1"/>
  <c r="BN355" i="2"/>
  <c r="BO355" i="2" s="1"/>
  <c r="AV350" i="3" s="1"/>
  <c r="BP355" i="2"/>
  <c r="BQ355" i="2" s="1"/>
  <c r="AW350" i="3" s="1"/>
  <c r="BF356" i="2"/>
  <c r="BG356" i="2" s="1"/>
  <c r="AR351" i="3" s="1"/>
  <c r="BH356" i="2"/>
  <c r="BI356" i="2" s="1"/>
  <c r="AS351" i="3" s="1"/>
  <c r="BJ356" i="2"/>
  <c r="BK356" i="2" s="1"/>
  <c r="AT351" i="3" s="1"/>
  <c r="BL356" i="2"/>
  <c r="BM356" i="2" s="1"/>
  <c r="AU351" i="3" s="1"/>
  <c r="BN356" i="2"/>
  <c r="BO356" i="2" s="1"/>
  <c r="AV351" i="3" s="1"/>
  <c r="BP356" i="2"/>
  <c r="BQ356" i="2" s="1"/>
  <c r="AW351" i="3" s="1"/>
  <c r="BF357" i="2"/>
  <c r="BG357" i="2" s="1"/>
  <c r="AR352" i="3" s="1"/>
  <c r="BH357" i="2"/>
  <c r="BI357" i="2" s="1"/>
  <c r="AS352" i="3" s="1"/>
  <c r="BJ357" i="2"/>
  <c r="BK357" i="2" s="1"/>
  <c r="AT352" i="3" s="1"/>
  <c r="BL357" i="2"/>
  <c r="BM357" i="2" s="1"/>
  <c r="AU352" i="3" s="1"/>
  <c r="BN357" i="2"/>
  <c r="BO357" i="2" s="1"/>
  <c r="AV352" i="3" s="1"/>
  <c r="BP357" i="2"/>
  <c r="BQ357" i="2" s="1"/>
  <c r="AW352" i="3" s="1"/>
  <c r="BF358" i="2"/>
  <c r="BG358" i="2" s="1"/>
  <c r="AR353" i="3" s="1"/>
  <c r="BH358" i="2"/>
  <c r="BI358" i="2" s="1"/>
  <c r="AS353" i="3" s="1"/>
  <c r="BJ358" i="2"/>
  <c r="BK358" i="2" s="1"/>
  <c r="AT353" i="3" s="1"/>
  <c r="BL358" i="2"/>
  <c r="BM358" i="2" s="1"/>
  <c r="AU353" i="3" s="1"/>
  <c r="BN358" i="2"/>
  <c r="BO358" i="2" s="1"/>
  <c r="AV353" i="3" s="1"/>
  <c r="BP358" i="2"/>
  <c r="BQ358" i="2" s="1"/>
  <c r="AW353" i="3" s="1"/>
  <c r="BF359" i="2"/>
  <c r="BG359" i="2" s="1"/>
  <c r="AR354" i="3" s="1"/>
  <c r="BH359" i="2"/>
  <c r="BI359" i="2" s="1"/>
  <c r="AS354" i="3" s="1"/>
  <c r="BJ359" i="2"/>
  <c r="BK359" i="2" s="1"/>
  <c r="AT354" i="3" s="1"/>
  <c r="BL359" i="2"/>
  <c r="BM359" i="2" s="1"/>
  <c r="AU354" i="3" s="1"/>
  <c r="BN359" i="2"/>
  <c r="BO359" i="2" s="1"/>
  <c r="AV354" i="3" s="1"/>
  <c r="BP359" i="2"/>
  <c r="BQ359" i="2" s="1"/>
  <c r="AW354" i="3" s="1"/>
  <c r="BF360" i="2"/>
  <c r="BG360" i="2" s="1"/>
  <c r="AR357" i="3" s="1"/>
  <c r="BH360" i="2"/>
  <c r="BI360" i="2" s="1"/>
  <c r="AS357" i="3" s="1"/>
  <c r="BJ360" i="2"/>
  <c r="BK360" i="2" s="1"/>
  <c r="AT357" i="3" s="1"/>
  <c r="BL360" i="2"/>
  <c r="BM360" i="2" s="1"/>
  <c r="AU357" i="3" s="1"/>
  <c r="BN360" i="2"/>
  <c r="BO360" i="2" s="1"/>
  <c r="AV357" i="3" s="1"/>
  <c r="BP360" i="2"/>
  <c r="BQ360" i="2" s="1"/>
  <c r="AW357" i="3" s="1"/>
  <c r="BF361" i="2"/>
  <c r="BG361" i="2" s="1"/>
  <c r="AR356" i="3" s="1"/>
  <c r="BH361" i="2"/>
  <c r="BI361" i="2" s="1"/>
  <c r="AS356" i="3" s="1"/>
  <c r="BJ361" i="2"/>
  <c r="BK361" i="2" s="1"/>
  <c r="AT356" i="3" s="1"/>
  <c r="BL361" i="2"/>
  <c r="BM361" i="2" s="1"/>
  <c r="AU356" i="3" s="1"/>
  <c r="BN361" i="2"/>
  <c r="BO361" i="2" s="1"/>
  <c r="AV356" i="3" s="1"/>
  <c r="BP361" i="2"/>
  <c r="BQ361" i="2" s="1"/>
  <c r="AW356" i="3" s="1"/>
  <c r="BF362" i="2"/>
  <c r="BG362" i="2" s="1"/>
  <c r="AR355" i="3" s="1"/>
  <c r="BH362" i="2"/>
  <c r="BI362" i="2" s="1"/>
  <c r="AS355" i="3" s="1"/>
  <c r="BJ362" i="2"/>
  <c r="BK362" i="2" s="1"/>
  <c r="AT355" i="3" s="1"/>
  <c r="BL362" i="2"/>
  <c r="BM362" i="2" s="1"/>
  <c r="AU355" i="3" s="1"/>
  <c r="BN362" i="2"/>
  <c r="BO362" i="2" s="1"/>
  <c r="AV355" i="3" s="1"/>
  <c r="BP362" i="2"/>
  <c r="BQ362" i="2" s="1"/>
  <c r="AW355" i="3" s="1"/>
  <c r="BF363" i="2"/>
  <c r="BG363" i="2" s="1"/>
  <c r="AR358" i="3" s="1"/>
  <c r="BH363" i="2"/>
  <c r="BI363" i="2" s="1"/>
  <c r="AS358" i="3" s="1"/>
  <c r="BJ363" i="2"/>
  <c r="BK363" i="2" s="1"/>
  <c r="AT358" i="3" s="1"/>
  <c r="BL363" i="2"/>
  <c r="BM363" i="2" s="1"/>
  <c r="AU358" i="3" s="1"/>
  <c r="BN363" i="2"/>
  <c r="BO363" i="2" s="1"/>
  <c r="AV358" i="3" s="1"/>
  <c r="BP363" i="2"/>
  <c r="BQ363" i="2" s="1"/>
  <c r="AW358" i="3" s="1"/>
  <c r="BF364" i="2"/>
  <c r="BG364" i="2" s="1"/>
  <c r="AR359" i="3" s="1"/>
  <c r="BH364" i="2"/>
  <c r="BI364" i="2" s="1"/>
  <c r="AS359" i="3" s="1"/>
  <c r="BJ364" i="2"/>
  <c r="BK364" i="2" s="1"/>
  <c r="AT359" i="3" s="1"/>
  <c r="BL364" i="2"/>
  <c r="BM364" i="2" s="1"/>
  <c r="AU359" i="3" s="1"/>
  <c r="BN364" i="2"/>
  <c r="BO364" i="2" s="1"/>
  <c r="AV359" i="3" s="1"/>
  <c r="BP364" i="2"/>
  <c r="BQ364" i="2" s="1"/>
  <c r="AW359" i="3" s="1"/>
  <c r="BF365" i="2"/>
  <c r="BG365" i="2" s="1"/>
  <c r="AR360" i="3" s="1"/>
  <c r="BH365" i="2"/>
  <c r="BI365" i="2" s="1"/>
  <c r="AS360" i="3" s="1"/>
  <c r="BJ365" i="2"/>
  <c r="BK365" i="2" s="1"/>
  <c r="AT360" i="3" s="1"/>
  <c r="BL365" i="2"/>
  <c r="BM365" i="2" s="1"/>
  <c r="AU360" i="3" s="1"/>
  <c r="BN365" i="2"/>
  <c r="BO365" i="2" s="1"/>
  <c r="AV360" i="3" s="1"/>
  <c r="BP365" i="2"/>
  <c r="BQ365" i="2" s="1"/>
  <c r="AW360" i="3" s="1"/>
  <c r="BF366" i="2"/>
  <c r="BG366" i="2" s="1"/>
  <c r="AR361" i="3" s="1"/>
  <c r="BH366" i="2"/>
  <c r="BI366" i="2" s="1"/>
  <c r="AS361" i="3" s="1"/>
  <c r="BJ366" i="2"/>
  <c r="BK366" i="2" s="1"/>
  <c r="AT361" i="3" s="1"/>
  <c r="BL366" i="2"/>
  <c r="BM366" i="2" s="1"/>
  <c r="AU361" i="3" s="1"/>
  <c r="BN366" i="2"/>
  <c r="BO366" i="2" s="1"/>
  <c r="AV361" i="3" s="1"/>
  <c r="BP366" i="2"/>
  <c r="BQ366" i="2" s="1"/>
  <c r="AW361"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62" i="3" s="1"/>
  <c r="BH369" i="2"/>
  <c r="BI369" i="2" s="1"/>
  <c r="AS362" i="3" s="1"/>
  <c r="BJ369" i="2"/>
  <c r="BK369" i="2" s="1"/>
  <c r="AT362" i="3" s="1"/>
  <c r="BL369" i="2"/>
  <c r="BM369" i="2" s="1"/>
  <c r="AU362" i="3" s="1"/>
  <c r="BN369" i="2"/>
  <c r="BO369" i="2" s="1"/>
  <c r="AV362" i="3" s="1"/>
  <c r="BP369" i="2"/>
  <c r="BQ369" i="2" s="1"/>
  <c r="AW362" i="3" s="1"/>
  <c r="BF370" i="2"/>
  <c r="BG370" i="2" s="1"/>
  <c r="AR363" i="3" s="1"/>
  <c r="BH370" i="2"/>
  <c r="BI370" i="2" s="1"/>
  <c r="AS363" i="3" s="1"/>
  <c r="BJ370" i="2"/>
  <c r="BK370" i="2" s="1"/>
  <c r="AT363" i="3" s="1"/>
  <c r="BL370" i="2"/>
  <c r="BM370" i="2" s="1"/>
  <c r="AU363" i="3" s="1"/>
  <c r="BN370" i="2"/>
  <c r="BO370" i="2" s="1"/>
  <c r="AV363" i="3" s="1"/>
  <c r="BP370" i="2"/>
  <c r="BQ370" i="2" s="1"/>
  <c r="AW363" i="3" s="1"/>
  <c r="BF371" i="2"/>
  <c r="BG371" i="2" s="1"/>
  <c r="AR365" i="3" s="1"/>
  <c r="BH371" i="2"/>
  <c r="BI371" i="2" s="1"/>
  <c r="AS365" i="3" s="1"/>
  <c r="BJ371" i="2"/>
  <c r="BK371" i="2" s="1"/>
  <c r="AT365" i="3" s="1"/>
  <c r="BL371" i="2"/>
  <c r="BM371" i="2" s="1"/>
  <c r="AU365" i="3" s="1"/>
  <c r="BN371" i="2"/>
  <c r="BO371" i="2" s="1"/>
  <c r="AV365" i="3" s="1"/>
  <c r="BP371" i="2"/>
  <c r="BQ371" i="2" s="1"/>
  <c r="AW365" i="3" s="1"/>
  <c r="BF372" i="2"/>
  <c r="BG372" i="2" s="1"/>
  <c r="AR364" i="3" s="1"/>
  <c r="BH372" i="2"/>
  <c r="BI372" i="2" s="1"/>
  <c r="AS364" i="3" s="1"/>
  <c r="BJ372" i="2"/>
  <c r="BK372" i="2" s="1"/>
  <c r="AT364" i="3" s="1"/>
  <c r="BL372" i="2"/>
  <c r="BM372" i="2" s="1"/>
  <c r="AU364" i="3" s="1"/>
  <c r="BN372" i="2"/>
  <c r="BO372" i="2" s="1"/>
  <c r="AV364" i="3" s="1"/>
  <c r="BP372" i="2"/>
  <c r="BQ372" i="2" s="1"/>
  <c r="AW364" i="3" s="1"/>
  <c r="BF373" i="2"/>
  <c r="BG373" i="2" s="1"/>
  <c r="AR366" i="3" s="1"/>
  <c r="BH373" i="2"/>
  <c r="BI373" i="2" s="1"/>
  <c r="AS366" i="3" s="1"/>
  <c r="BJ373" i="2"/>
  <c r="BK373" i="2" s="1"/>
  <c r="AT366" i="3" s="1"/>
  <c r="BL373" i="2"/>
  <c r="BM373" i="2" s="1"/>
  <c r="AU366" i="3" s="1"/>
  <c r="BN373" i="2"/>
  <c r="BO373" i="2" s="1"/>
  <c r="AV366" i="3" s="1"/>
  <c r="BP373" i="2"/>
  <c r="BQ373" i="2" s="1"/>
  <c r="AW366" i="3" s="1"/>
  <c r="BF374" i="2"/>
  <c r="BG374" i="2" s="1"/>
  <c r="AR367" i="3" s="1"/>
  <c r="BH374" i="2"/>
  <c r="BI374" i="2" s="1"/>
  <c r="AS367" i="3" s="1"/>
  <c r="BJ374" i="2"/>
  <c r="BK374" i="2" s="1"/>
  <c r="AT367" i="3" s="1"/>
  <c r="BL374" i="2"/>
  <c r="BM374" i="2" s="1"/>
  <c r="AU367" i="3" s="1"/>
  <c r="BN374" i="2"/>
  <c r="BO374" i="2" s="1"/>
  <c r="AV367" i="3" s="1"/>
  <c r="BP374" i="2"/>
  <c r="BQ374" i="2" s="1"/>
  <c r="AW367" i="3" s="1"/>
  <c r="BF375" i="2"/>
  <c r="BG375" i="2" s="1"/>
  <c r="AR368" i="3" s="1"/>
  <c r="BH375" i="2"/>
  <c r="BI375" i="2" s="1"/>
  <c r="AS368" i="3" s="1"/>
  <c r="BJ375" i="2"/>
  <c r="BK375" i="2" s="1"/>
  <c r="AT368" i="3" s="1"/>
  <c r="BL375" i="2"/>
  <c r="BM375" i="2" s="1"/>
  <c r="AU368" i="3" s="1"/>
  <c r="BN375" i="2"/>
  <c r="BO375" i="2" s="1"/>
  <c r="AV368" i="3" s="1"/>
  <c r="BP375" i="2"/>
  <c r="BQ375" i="2" s="1"/>
  <c r="AW368" i="3" s="1"/>
  <c r="BF376" i="2"/>
  <c r="BG376" i="2" s="1"/>
  <c r="AR369" i="3" s="1"/>
  <c r="BH376" i="2"/>
  <c r="BI376" i="2" s="1"/>
  <c r="AS369" i="3" s="1"/>
  <c r="BJ376" i="2"/>
  <c r="BK376" i="2" s="1"/>
  <c r="AT369" i="3" s="1"/>
  <c r="BL376" i="2"/>
  <c r="BM376" i="2" s="1"/>
  <c r="AU369" i="3" s="1"/>
  <c r="BN376" i="2"/>
  <c r="BO376" i="2" s="1"/>
  <c r="AV369" i="3" s="1"/>
  <c r="BP376" i="2"/>
  <c r="BQ376" i="2" s="1"/>
  <c r="AW369" i="3" s="1"/>
  <c r="BF377" i="2"/>
  <c r="BG377" i="2" s="1"/>
  <c r="AR370" i="3" s="1"/>
  <c r="BH377" i="2"/>
  <c r="BI377" i="2" s="1"/>
  <c r="AS370" i="3" s="1"/>
  <c r="BJ377" i="2"/>
  <c r="BK377" i="2" s="1"/>
  <c r="AT370" i="3" s="1"/>
  <c r="BL377" i="2"/>
  <c r="BM377" i="2" s="1"/>
  <c r="AU370" i="3" s="1"/>
  <c r="BN377" i="2"/>
  <c r="BO377" i="2" s="1"/>
  <c r="AV370" i="3" s="1"/>
  <c r="BP377" i="2"/>
  <c r="BQ377" i="2" s="1"/>
  <c r="AW370" i="3" s="1"/>
  <c r="BF378" i="2"/>
  <c r="BG378" i="2" s="1"/>
  <c r="AR371" i="3" s="1"/>
  <c r="BH378" i="2"/>
  <c r="BI378" i="2" s="1"/>
  <c r="AS371" i="3" s="1"/>
  <c r="BJ378" i="2"/>
  <c r="BK378" i="2" s="1"/>
  <c r="AT371" i="3" s="1"/>
  <c r="BL378" i="2"/>
  <c r="BM378" i="2" s="1"/>
  <c r="AU371" i="3" s="1"/>
  <c r="BN378" i="2"/>
  <c r="BO378" i="2" s="1"/>
  <c r="AV371" i="3" s="1"/>
  <c r="BP378" i="2"/>
  <c r="BQ378" i="2" s="1"/>
  <c r="AW371" i="3" s="1"/>
  <c r="BF379" i="2"/>
  <c r="BG379" i="2" s="1"/>
  <c r="AR372" i="3" s="1"/>
  <c r="BH379" i="2"/>
  <c r="BI379" i="2" s="1"/>
  <c r="AS372" i="3" s="1"/>
  <c r="BJ379" i="2"/>
  <c r="BK379" i="2" s="1"/>
  <c r="AT372" i="3" s="1"/>
  <c r="BL379" i="2"/>
  <c r="BM379" i="2" s="1"/>
  <c r="AU372" i="3" s="1"/>
  <c r="BN379" i="2"/>
  <c r="BO379" i="2" s="1"/>
  <c r="AV372" i="3" s="1"/>
  <c r="BP379" i="2"/>
  <c r="BQ379" i="2" s="1"/>
  <c r="AW372" i="3" s="1"/>
  <c r="BF380" i="2"/>
  <c r="BG380" i="2" s="1"/>
  <c r="AR373" i="3" s="1"/>
  <c r="BH380" i="2"/>
  <c r="BI380" i="2" s="1"/>
  <c r="AS373" i="3" s="1"/>
  <c r="BJ380" i="2"/>
  <c r="BK380" i="2" s="1"/>
  <c r="AT373" i="3" s="1"/>
  <c r="BL380" i="2"/>
  <c r="BM380" i="2" s="1"/>
  <c r="AU373" i="3" s="1"/>
  <c r="BN380" i="2"/>
  <c r="BO380" i="2" s="1"/>
  <c r="AV373" i="3" s="1"/>
  <c r="BP380" i="2"/>
  <c r="BQ380" i="2" s="1"/>
  <c r="AW373" i="3" s="1"/>
  <c r="BF381" i="2"/>
  <c r="BG381" i="2" s="1"/>
  <c r="AR374" i="3" s="1"/>
  <c r="BH381" i="2"/>
  <c r="BI381" i="2" s="1"/>
  <c r="AS374" i="3" s="1"/>
  <c r="BJ381" i="2"/>
  <c r="BK381" i="2" s="1"/>
  <c r="AT374" i="3" s="1"/>
  <c r="BL381" i="2"/>
  <c r="BM381" i="2" s="1"/>
  <c r="AU374" i="3" s="1"/>
  <c r="BN381" i="2"/>
  <c r="BO381" i="2" s="1"/>
  <c r="AV374" i="3" s="1"/>
  <c r="BP381" i="2"/>
  <c r="BQ381" i="2" s="1"/>
  <c r="AW374" i="3" s="1"/>
  <c r="BF382" i="2"/>
  <c r="BG382" i="2" s="1"/>
  <c r="BH382" i="2"/>
  <c r="BI382" i="2" s="1"/>
  <c r="BJ382" i="2"/>
  <c r="BK382" i="2" s="1"/>
  <c r="BL382" i="2"/>
  <c r="BM382" i="2" s="1"/>
  <c r="BN382" i="2"/>
  <c r="BO382" i="2" s="1"/>
  <c r="BP382" i="2"/>
  <c r="BQ382" i="2" s="1"/>
  <c r="BF383" i="2"/>
  <c r="BG383" i="2" s="1"/>
  <c r="AR375" i="3" s="1"/>
  <c r="BH383" i="2"/>
  <c r="BI383" i="2" s="1"/>
  <c r="AS375" i="3" s="1"/>
  <c r="BJ383" i="2"/>
  <c r="BK383" i="2" s="1"/>
  <c r="AT375" i="3" s="1"/>
  <c r="BL383" i="2"/>
  <c r="BM383" i="2" s="1"/>
  <c r="AU375" i="3" s="1"/>
  <c r="BN383" i="2"/>
  <c r="BO383" i="2" s="1"/>
  <c r="AV375" i="3" s="1"/>
  <c r="BP383" i="2"/>
  <c r="BQ383" i="2" s="1"/>
  <c r="AW375" i="3" s="1"/>
  <c r="BF384" i="2"/>
  <c r="BG384" i="2" s="1"/>
  <c r="AR376" i="3" s="1"/>
  <c r="BH384" i="2"/>
  <c r="BI384" i="2" s="1"/>
  <c r="AS376" i="3" s="1"/>
  <c r="BJ384" i="2"/>
  <c r="BK384" i="2" s="1"/>
  <c r="AT376" i="3" s="1"/>
  <c r="BL384" i="2"/>
  <c r="BM384" i="2" s="1"/>
  <c r="AU376" i="3" s="1"/>
  <c r="BN384" i="2"/>
  <c r="BO384" i="2" s="1"/>
  <c r="AV376" i="3" s="1"/>
  <c r="BP384" i="2"/>
  <c r="BQ384" i="2" s="1"/>
  <c r="AW376" i="3" s="1"/>
  <c r="BF385" i="2"/>
  <c r="BG385" i="2" s="1"/>
  <c r="AR377" i="3" s="1"/>
  <c r="BH385" i="2"/>
  <c r="BI385" i="2" s="1"/>
  <c r="AS377" i="3" s="1"/>
  <c r="BJ385" i="2"/>
  <c r="BK385" i="2" s="1"/>
  <c r="AT377" i="3" s="1"/>
  <c r="BL385" i="2"/>
  <c r="BM385" i="2" s="1"/>
  <c r="AU377" i="3" s="1"/>
  <c r="BN385" i="2"/>
  <c r="BO385" i="2" s="1"/>
  <c r="AV377" i="3" s="1"/>
  <c r="BP385" i="2"/>
  <c r="BQ385" i="2" s="1"/>
  <c r="AW377" i="3" s="1"/>
  <c r="BF386" i="2"/>
  <c r="BG386" i="2" s="1"/>
  <c r="AR378" i="3" s="1"/>
  <c r="BH386" i="2"/>
  <c r="BI386" i="2" s="1"/>
  <c r="AS378" i="3" s="1"/>
  <c r="BJ386" i="2"/>
  <c r="BK386" i="2" s="1"/>
  <c r="AT378" i="3" s="1"/>
  <c r="BL386" i="2"/>
  <c r="BM386" i="2" s="1"/>
  <c r="AU378" i="3" s="1"/>
  <c r="BN386" i="2"/>
  <c r="BO386" i="2" s="1"/>
  <c r="AV378" i="3" s="1"/>
  <c r="BP386" i="2"/>
  <c r="BQ386" i="2" s="1"/>
  <c r="AW378" i="3" s="1"/>
  <c r="BF387" i="2"/>
  <c r="BG387" i="2" s="1"/>
  <c r="AR379" i="3" s="1"/>
  <c r="BH387" i="2"/>
  <c r="BI387" i="2" s="1"/>
  <c r="AS379" i="3" s="1"/>
  <c r="BJ387" i="2"/>
  <c r="BK387" i="2" s="1"/>
  <c r="AT379" i="3" s="1"/>
  <c r="BL387" i="2"/>
  <c r="BM387" i="2" s="1"/>
  <c r="AU379" i="3" s="1"/>
  <c r="BN387" i="2"/>
  <c r="BO387" i="2" s="1"/>
  <c r="AV379" i="3" s="1"/>
  <c r="BP387" i="2"/>
  <c r="BQ387" i="2" s="1"/>
  <c r="AW379" i="3" s="1"/>
  <c r="BF388" i="2"/>
  <c r="BG388" i="2" s="1"/>
  <c r="AR380" i="3" s="1"/>
  <c r="BH388" i="2"/>
  <c r="BI388" i="2" s="1"/>
  <c r="AS380" i="3" s="1"/>
  <c r="BJ388" i="2"/>
  <c r="BK388" i="2" s="1"/>
  <c r="AT380" i="3" s="1"/>
  <c r="BL388" i="2"/>
  <c r="BM388" i="2" s="1"/>
  <c r="AU380" i="3" s="1"/>
  <c r="BN388" i="2"/>
  <c r="BO388" i="2" s="1"/>
  <c r="AV380" i="3" s="1"/>
  <c r="BP388" i="2"/>
  <c r="BQ388" i="2" s="1"/>
  <c r="AW380" i="3" s="1"/>
  <c r="BF389" i="2"/>
  <c r="BG389" i="2" s="1"/>
  <c r="AR381" i="3" s="1"/>
  <c r="BH389" i="2"/>
  <c r="BI389" i="2" s="1"/>
  <c r="AS381" i="3" s="1"/>
  <c r="BJ389" i="2"/>
  <c r="BK389" i="2" s="1"/>
  <c r="AT381" i="3" s="1"/>
  <c r="BL389" i="2"/>
  <c r="BM389" i="2" s="1"/>
  <c r="AU381" i="3" s="1"/>
  <c r="BN389" i="2"/>
  <c r="BO389" i="2" s="1"/>
  <c r="AV381" i="3" s="1"/>
  <c r="BP389" i="2"/>
  <c r="BQ389" i="2" s="1"/>
  <c r="AW381" i="3" s="1"/>
  <c r="BF390" i="2"/>
  <c r="BG390" i="2" s="1"/>
  <c r="AR382" i="3" s="1"/>
  <c r="BH390" i="2"/>
  <c r="BI390" i="2" s="1"/>
  <c r="AS382" i="3" s="1"/>
  <c r="BJ390" i="2"/>
  <c r="BK390" i="2" s="1"/>
  <c r="AT382" i="3" s="1"/>
  <c r="BL390" i="2"/>
  <c r="BM390" i="2" s="1"/>
  <c r="AU382" i="3" s="1"/>
  <c r="BN390" i="2"/>
  <c r="BO390" i="2" s="1"/>
  <c r="AV382" i="3" s="1"/>
  <c r="BP390" i="2"/>
  <c r="BQ390" i="2" s="1"/>
  <c r="AW382" i="3" s="1"/>
  <c r="BF391" i="2"/>
  <c r="BG391" i="2" s="1"/>
  <c r="AR383" i="3" s="1"/>
  <c r="BH391" i="2"/>
  <c r="BI391" i="2" s="1"/>
  <c r="AS383" i="3" s="1"/>
  <c r="BJ391" i="2"/>
  <c r="BK391" i="2" s="1"/>
  <c r="AT383" i="3" s="1"/>
  <c r="BL391" i="2"/>
  <c r="BM391" i="2" s="1"/>
  <c r="AU383" i="3" s="1"/>
  <c r="BN391" i="2"/>
  <c r="BO391" i="2" s="1"/>
  <c r="AV383" i="3" s="1"/>
  <c r="BP391" i="2"/>
  <c r="BQ391" i="2" s="1"/>
  <c r="AW383" i="3" s="1"/>
  <c r="BF392" i="2"/>
  <c r="BG392" i="2" s="1"/>
  <c r="AR384" i="3" s="1"/>
  <c r="BH392" i="2"/>
  <c r="BI392" i="2" s="1"/>
  <c r="AS384" i="3" s="1"/>
  <c r="BJ392" i="2"/>
  <c r="BK392" i="2" s="1"/>
  <c r="AT384" i="3" s="1"/>
  <c r="BL392" i="2"/>
  <c r="BM392" i="2" s="1"/>
  <c r="AU384" i="3" s="1"/>
  <c r="BN392" i="2"/>
  <c r="BO392" i="2" s="1"/>
  <c r="AV384" i="3" s="1"/>
  <c r="BP392" i="2"/>
  <c r="BQ392" i="2" s="1"/>
  <c r="AW384" i="3" s="1"/>
  <c r="BF393" i="2"/>
  <c r="BG393" i="2" s="1"/>
  <c r="AR385" i="3" s="1"/>
  <c r="BH393" i="2"/>
  <c r="BI393" i="2" s="1"/>
  <c r="AS385" i="3" s="1"/>
  <c r="BJ393" i="2"/>
  <c r="BK393" i="2" s="1"/>
  <c r="AT385" i="3" s="1"/>
  <c r="BL393" i="2"/>
  <c r="BM393" i="2" s="1"/>
  <c r="AU385" i="3" s="1"/>
  <c r="BN393" i="2"/>
  <c r="BO393" i="2" s="1"/>
  <c r="AV385" i="3" s="1"/>
  <c r="BP393" i="2"/>
  <c r="BQ393" i="2" s="1"/>
  <c r="AW385" i="3" s="1"/>
  <c r="BF394" i="2"/>
  <c r="BG394" i="2" s="1"/>
  <c r="AR386" i="3" s="1"/>
  <c r="BH394" i="2"/>
  <c r="BI394" i="2" s="1"/>
  <c r="AS386" i="3" s="1"/>
  <c r="BJ394" i="2"/>
  <c r="BK394" i="2" s="1"/>
  <c r="AT386" i="3" s="1"/>
  <c r="BL394" i="2"/>
  <c r="BM394" i="2" s="1"/>
  <c r="AU386" i="3" s="1"/>
  <c r="BN394" i="2"/>
  <c r="BO394" i="2" s="1"/>
  <c r="AV386" i="3" s="1"/>
  <c r="BP394" i="2"/>
  <c r="BQ394" i="2" s="1"/>
  <c r="AW386" i="3" s="1"/>
  <c r="BF395" i="2"/>
  <c r="BG395" i="2" s="1"/>
  <c r="AR387" i="3" s="1"/>
  <c r="BH395" i="2"/>
  <c r="BI395" i="2" s="1"/>
  <c r="AS387" i="3" s="1"/>
  <c r="BJ395" i="2"/>
  <c r="BK395" i="2" s="1"/>
  <c r="AT387" i="3" s="1"/>
  <c r="BL395" i="2"/>
  <c r="BM395" i="2" s="1"/>
  <c r="AU387" i="3" s="1"/>
  <c r="BN395" i="2"/>
  <c r="BO395" i="2" s="1"/>
  <c r="AV387" i="3" s="1"/>
  <c r="BP395" i="2"/>
  <c r="BQ395" i="2" s="1"/>
  <c r="AW387" i="3" s="1"/>
  <c r="BF396" i="2"/>
  <c r="BG396" i="2" s="1"/>
  <c r="AR388" i="3" s="1"/>
  <c r="BH396" i="2"/>
  <c r="BI396" i="2" s="1"/>
  <c r="AS388" i="3" s="1"/>
  <c r="BJ396" i="2"/>
  <c r="BK396" i="2" s="1"/>
  <c r="AT388" i="3" s="1"/>
  <c r="BL396" i="2"/>
  <c r="BM396" i="2" s="1"/>
  <c r="AU388" i="3" s="1"/>
  <c r="BN396" i="2"/>
  <c r="BO396" i="2" s="1"/>
  <c r="AV388" i="3" s="1"/>
  <c r="BP396" i="2"/>
  <c r="BQ396" i="2" s="1"/>
  <c r="BF397" i="2"/>
  <c r="BG397" i="2" s="1"/>
  <c r="AR389" i="3" s="1"/>
  <c r="BH397" i="2"/>
  <c r="BI397" i="2" s="1"/>
  <c r="AS389" i="3" s="1"/>
  <c r="BJ397" i="2"/>
  <c r="BK397" i="2" s="1"/>
  <c r="AT389" i="3" s="1"/>
  <c r="BL397" i="2"/>
  <c r="BM397" i="2" s="1"/>
  <c r="AU389" i="3" s="1"/>
  <c r="BN397" i="2"/>
  <c r="BO397" i="2" s="1"/>
  <c r="AV389" i="3" s="1"/>
  <c r="BP397" i="2"/>
  <c r="BQ397" i="2" s="1"/>
  <c r="AW389" i="3" s="1"/>
  <c r="BF398" i="2"/>
  <c r="BG398" i="2" s="1"/>
  <c r="AR390" i="3" s="1"/>
  <c r="BH398" i="2"/>
  <c r="BI398" i="2" s="1"/>
  <c r="AS390" i="3" s="1"/>
  <c r="BJ398" i="2"/>
  <c r="BK398" i="2" s="1"/>
  <c r="AT390" i="3" s="1"/>
  <c r="BL398" i="2"/>
  <c r="BM398" i="2" s="1"/>
  <c r="AU390" i="3" s="1"/>
  <c r="BN398" i="2"/>
  <c r="BO398" i="2" s="1"/>
  <c r="AV390" i="3" s="1"/>
  <c r="BP398" i="2"/>
  <c r="BQ398" i="2" s="1"/>
  <c r="AW390" i="3" s="1"/>
  <c r="BF399" i="2"/>
  <c r="BG399" i="2" s="1"/>
  <c r="AR391" i="3" s="1"/>
  <c r="BH399" i="2"/>
  <c r="BI399" i="2" s="1"/>
  <c r="AS391" i="3" s="1"/>
  <c r="BJ399" i="2"/>
  <c r="BK399" i="2" s="1"/>
  <c r="AT391" i="3" s="1"/>
  <c r="BL399" i="2"/>
  <c r="BM399" i="2" s="1"/>
  <c r="AU391" i="3" s="1"/>
  <c r="BN399" i="2"/>
  <c r="BO399" i="2" s="1"/>
  <c r="AV391" i="3" s="1"/>
  <c r="BP399" i="2"/>
  <c r="BQ399" i="2" s="1"/>
  <c r="AW391" i="3" s="1"/>
  <c r="BF400" i="2"/>
  <c r="BG400" i="2" s="1"/>
  <c r="AR392" i="3" s="1"/>
  <c r="BH400" i="2"/>
  <c r="BI400" i="2" s="1"/>
  <c r="AS392" i="3" s="1"/>
  <c r="BJ400" i="2"/>
  <c r="BK400" i="2" s="1"/>
  <c r="AT392" i="3" s="1"/>
  <c r="BL400" i="2"/>
  <c r="BM400" i="2" s="1"/>
  <c r="AU392" i="3" s="1"/>
  <c r="BN400" i="2"/>
  <c r="BO400" i="2" s="1"/>
  <c r="AV392" i="3" s="1"/>
  <c r="BP400" i="2"/>
  <c r="BQ400" i="2" s="1"/>
  <c r="AW392" i="3" s="1"/>
  <c r="BF401" i="2"/>
  <c r="BG401" i="2" s="1"/>
  <c r="AR393" i="3" s="1"/>
  <c r="BH401" i="2"/>
  <c r="BI401" i="2" s="1"/>
  <c r="AS393" i="3" s="1"/>
  <c r="BJ401" i="2"/>
  <c r="BK401" i="2" s="1"/>
  <c r="AT393" i="3" s="1"/>
  <c r="BL401" i="2"/>
  <c r="BM401" i="2" s="1"/>
  <c r="AU393" i="3" s="1"/>
  <c r="BN401" i="2"/>
  <c r="BO401" i="2" s="1"/>
  <c r="AV393" i="3" s="1"/>
  <c r="BP401" i="2"/>
  <c r="BQ401" i="2" s="1"/>
  <c r="AW393" i="3" s="1"/>
  <c r="BF402" i="2"/>
  <c r="BG402" i="2" s="1"/>
  <c r="AR394" i="3" s="1"/>
  <c r="BH402" i="2"/>
  <c r="BI402" i="2" s="1"/>
  <c r="AS394" i="3" s="1"/>
  <c r="BJ402" i="2"/>
  <c r="BK402" i="2" s="1"/>
  <c r="AT394" i="3" s="1"/>
  <c r="BL402" i="2"/>
  <c r="BM402" i="2" s="1"/>
  <c r="AU394" i="3" s="1"/>
  <c r="BN402" i="2"/>
  <c r="BO402" i="2" s="1"/>
  <c r="AV394" i="3" s="1"/>
  <c r="BP402" i="2"/>
  <c r="BQ402" i="2" s="1"/>
  <c r="AW394" i="3" s="1"/>
  <c r="BF403" i="2"/>
  <c r="BG403" i="2" s="1"/>
  <c r="AR395" i="3" s="1"/>
  <c r="BH403" i="2"/>
  <c r="BI403" i="2" s="1"/>
  <c r="AS395" i="3" s="1"/>
  <c r="BJ403" i="2"/>
  <c r="BK403" i="2" s="1"/>
  <c r="AT395" i="3" s="1"/>
  <c r="BL403" i="2"/>
  <c r="BM403" i="2" s="1"/>
  <c r="AU395" i="3" s="1"/>
  <c r="BN403" i="2"/>
  <c r="BO403" i="2" s="1"/>
  <c r="AV395" i="3" s="1"/>
  <c r="BP403" i="2"/>
  <c r="BQ403" i="2" s="1"/>
  <c r="AW395" i="3" s="1"/>
  <c r="BF404" i="2"/>
  <c r="BG404" i="2" s="1"/>
  <c r="AR396" i="3" s="1"/>
  <c r="BH404" i="2"/>
  <c r="BI404" i="2" s="1"/>
  <c r="AS396" i="3" s="1"/>
  <c r="BJ404" i="2"/>
  <c r="BK404" i="2" s="1"/>
  <c r="AT396" i="3" s="1"/>
  <c r="BL404" i="2"/>
  <c r="BM404" i="2" s="1"/>
  <c r="AU396" i="3" s="1"/>
  <c r="BN404" i="2"/>
  <c r="BO404" i="2" s="1"/>
  <c r="AV396" i="3" s="1"/>
  <c r="BP404" i="2"/>
  <c r="BQ404" i="2" s="1"/>
  <c r="AW396" i="3" s="1"/>
  <c r="BF405" i="2"/>
  <c r="BG405" i="2" s="1"/>
  <c r="AR397" i="3" s="1"/>
  <c r="BH405" i="2"/>
  <c r="BI405" i="2" s="1"/>
  <c r="AS397" i="3" s="1"/>
  <c r="BJ405" i="2"/>
  <c r="BK405" i="2" s="1"/>
  <c r="AT397" i="3" s="1"/>
  <c r="BL405" i="2"/>
  <c r="BM405" i="2" s="1"/>
  <c r="AU397" i="3" s="1"/>
  <c r="BN405" i="2"/>
  <c r="BO405" i="2" s="1"/>
  <c r="AV397" i="3" s="1"/>
  <c r="BP405" i="2"/>
  <c r="BQ405" i="2" s="1"/>
  <c r="AW397" i="3" s="1"/>
  <c r="BF406" i="2"/>
  <c r="BG406" i="2" s="1"/>
  <c r="AR398" i="3" s="1"/>
  <c r="BH406" i="2"/>
  <c r="BI406" i="2" s="1"/>
  <c r="AS398" i="3" s="1"/>
  <c r="BJ406" i="2"/>
  <c r="BK406" i="2" s="1"/>
  <c r="AT398" i="3" s="1"/>
  <c r="BL406" i="2"/>
  <c r="BM406" i="2" s="1"/>
  <c r="AU398" i="3" s="1"/>
  <c r="BN406" i="2"/>
  <c r="BO406" i="2" s="1"/>
  <c r="AV398" i="3" s="1"/>
  <c r="BP406" i="2"/>
  <c r="BQ406" i="2" s="1"/>
  <c r="AW398" i="3" s="1"/>
  <c r="BF407" i="2"/>
  <c r="BG407" i="2" s="1"/>
  <c r="AR399" i="3" s="1"/>
  <c r="BH407" i="2"/>
  <c r="BI407" i="2" s="1"/>
  <c r="AS399" i="3" s="1"/>
  <c r="BJ407" i="2"/>
  <c r="BK407" i="2" s="1"/>
  <c r="AT399" i="3" s="1"/>
  <c r="BL407" i="2"/>
  <c r="BM407" i="2" s="1"/>
  <c r="AU399" i="3" s="1"/>
  <c r="BN407" i="2"/>
  <c r="BO407" i="2" s="1"/>
  <c r="AV399" i="3" s="1"/>
  <c r="BP407" i="2"/>
  <c r="BQ407" i="2" s="1"/>
  <c r="AW399" i="3" s="1"/>
  <c r="BF408" i="2"/>
  <c r="BG408" i="2" s="1"/>
  <c r="AR400" i="3" s="1"/>
  <c r="BH408" i="2"/>
  <c r="BI408" i="2" s="1"/>
  <c r="AS400" i="3" s="1"/>
  <c r="BJ408" i="2"/>
  <c r="BK408" i="2" s="1"/>
  <c r="AT400" i="3" s="1"/>
  <c r="BL408" i="2"/>
  <c r="BM408" i="2" s="1"/>
  <c r="AU400" i="3" s="1"/>
  <c r="BN408" i="2"/>
  <c r="BO408" i="2" s="1"/>
  <c r="AV400" i="3" s="1"/>
  <c r="BP408" i="2"/>
  <c r="BQ408" i="2" s="1"/>
  <c r="AW400" i="3" s="1"/>
  <c r="BF409" i="2"/>
  <c r="BG409" i="2" s="1"/>
  <c r="AR401" i="3" s="1"/>
  <c r="BH409" i="2"/>
  <c r="BI409" i="2" s="1"/>
  <c r="AS401" i="3" s="1"/>
  <c r="BJ409" i="2"/>
  <c r="BK409" i="2" s="1"/>
  <c r="AT401" i="3" s="1"/>
  <c r="BL409" i="2"/>
  <c r="BM409" i="2" s="1"/>
  <c r="AU401" i="3" s="1"/>
  <c r="BN409" i="2"/>
  <c r="BO409" i="2" s="1"/>
  <c r="AV401" i="3" s="1"/>
  <c r="BP409" i="2"/>
  <c r="BQ409" i="2" s="1"/>
  <c r="AW401" i="3" s="1"/>
  <c r="BF410" i="2"/>
  <c r="BG410" i="2" s="1"/>
  <c r="AR402" i="3" s="1"/>
  <c r="BH410" i="2"/>
  <c r="BI410" i="2" s="1"/>
  <c r="AS402" i="3" s="1"/>
  <c r="BJ410" i="2"/>
  <c r="BK410" i="2" s="1"/>
  <c r="AT402" i="3" s="1"/>
  <c r="BL410" i="2"/>
  <c r="BM410" i="2" s="1"/>
  <c r="AU402" i="3" s="1"/>
  <c r="BN410" i="2"/>
  <c r="BO410" i="2" s="1"/>
  <c r="AV402" i="3" s="1"/>
  <c r="BP410" i="2"/>
  <c r="BQ410" i="2" s="1"/>
  <c r="AW402" i="3" s="1"/>
  <c r="BF411" i="2"/>
  <c r="BG411" i="2" s="1"/>
  <c r="AR403" i="3" s="1"/>
  <c r="BH411" i="2"/>
  <c r="BI411" i="2" s="1"/>
  <c r="AS403" i="3" s="1"/>
  <c r="BJ411" i="2"/>
  <c r="BK411" i="2" s="1"/>
  <c r="AT403" i="3" s="1"/>
  <c r="BL411" i="2"/>
  <c r="BM411" i="2" s="1"/>
  <c r="AU403" i="3" s="1"/>
  <c r="BN411" i="2"/>
  <c r="BO411" i="2" s="1"/>
  <c r="AV403" i="3" s="1"/>
  <c r="BP411" i="2"/>
  <c r="BQ411" i="2" s="1"/>
  <c r="AW403" i="3" s="1"/>
  <c r="BF412" i="2"/>
  <c r="BG412" i="2" s="1"/>
  <c r="AR404" i="3" s="1"/>
  <c r="BH412" i="2"/>
  <c r="BI412" i="2" s="1"/>
  <c r="AS404" i="3" s="1"/>
  <c r="BJ412" i="2"/>
  <c r="BK412" i="2" s="1"/>
  <c r="AT404" i="3" s="1"/>
  <c r="BL412" i="2"/>
  <c r="BM412" i="2" s="1"/>
  <c r="AU404" i="3" s="1"/>
  <c r="BN412" i="2"/>
  <c r="BO412" i="2" s="1"/>
  <c r="AV404" i="3" s="1"/>
  <c r="BP412" i="2"/>
  <c r="BQ412" i="2" s="1"/>
  <c r="AW404" i="3" s="1"/>
  <c r="BF413" i="2"/>
  <c r="BG413" i="2" s="1"/>
  <c r="AR405" i="3" s="1"/>
  <c r="BH413" i="2"/>
  <c r="BI413" i="2" s="1"/>
  <c r="AS405" i="3" s="1"/>
  <c r="BJ413" i="2"/>
  <c r="BK413" i="2" s="1"/>
  <c r="AT405" i="3" s="1"/>
  <c r="BL413" i="2"/>
  <c r="BM413" i="2" s="1"/>
  <c r="AU405" i="3" s="1"/>
  <c r="BN413" i="2"/>
  <c r="BO413" i="2" s="1"/>
  <c r="AV405" i="3" s="1"/>
  <c r="BP413" i="2"/>
  <c r="BQ413" i="2" s="1"/>
  <c r="AW405" i="3" s="1"/>
  <c r="BF414" i="2"/>
  <c r="BG414" i="2" s="1"/>
  <c r="AR406" i="3" s="1"/>
  <c r="BH414" i="2"/>
  <c r="BI414" i="2" s="1"/>
  <c r="AS406" i="3" s="1"/>
  <c r="BJ414" i="2"/>
  <c r="BK414" i="2" s="1"/>
  <c r="AT406" i="3" s="1"/>
  <c r="BL414" i="2"/>
  <c r="BM414" i="2" s="1"/>
  <c r="AU406" i="3" s="1"/>
  <c r="BN414" i="2"/>
  <c r="BO414" i="2" s="1"/>
  <c r="AV406" i="3" s="1"/>
  <c r="BP414" i="2"/>
  <c r="BQ414" i="2" s="1"/>
  <c r="AW406" i="3" s="1"/>
  <c r="BF415" i="2"/>
  <c r="BG415" i="2" s="1"/>
  <c r="AR407" i="3" s="1"/>
  <c r="BH415" i="2"/>
  <c r="BI415" i="2" s="1"/>
  <c r="AS407" i="3" s="1"/>
  <c r="BJ415" i="2"/>
  <c r="BK415" i="2" s="1"/>
  <c r="AT407" i="3" s="1"/>
  <c r="BL415" i="2"/>
  <c r="BM415" i="2" s="1"/>
  <c r="BN415" i="2"/>
  <c r="BO415" i="2" s="1"/>
  <c r="AV407" i="3" s="1"/>
  <c r="BP415" i="2"/>
  <c r="BQ415" i="2" s="1"/>
  <c r="AW407" i="3" s="1"/>
  <c r="BF416" i="2"/>
  <c r="BG416" i="2" s="1"/>
  <c r="AR409" i="3" s="1"/>
  <c r="BH416" i="2"/>
  <c r="BI416" i="2" s="1"/>
  <c r="AS409" i="3" s="1"/>
  <c r="BJ416" i="2"/>
  <c r="BK416" i="2" s="1"/>
  <c r="AT409" i="3" s="1"/>
  <c r="BL416" i="2"/>
  <c r="BM416" i="2" s="1"/>
  <c r="AU409" i="3" s="1"/>
  <c r="BN416" i="2"/>
  <c r="BO416" i="2" s="1"/>
  <c r="AV409" i="3" s="1"/>
  <c r="BP416" i="2"/>
  <c r="BQ416" i="2" s="1"/>
  <c r="AW409" i="3" s="1"/>
  <c r="BF417" i="2"/>
  <c r="BG417" i="2" s="1"/>
  <c r="AR408" i="3" s="1"/>
  <c r="BH417" i="2"/>
  <c r="BI417" i="2" s="1"/>
  <c r="AS408" i="3" s="1"/>
  <c r="BJ417" i="2"/>
  <c r="BK417" i="2" s="1"/>
  <c r="AT408" i="3" s="1"/>
  <c r="BL417" i="2"/>
  <c r="BM417" i="2" s="1"/>
  <c r="AU408" i="3" s="1"/>
  <c r="BN417" i="2"/>
  <c r="BO417" i="2" s="1"/>
  <c r="AV408" i="3" s="1"/>
  <c r="BP417" i="2"/>
  <c r="BQ417" i="2" s="1"/>
  <c r="AW408" i="3" s="1"/>
  <c r="BF418" i="2"/>
  <c r="BG418" i="2" s="1"/>
  <c r="AR410" i="3" s="1"/>
  <c r="BH418" i="2"/>
  <c r="BI418" i="2" s="1"/>
  <c r="AS410" i="3" s="1"/>
  <c r="BJ418" i="2"/>
  <c r="BK418" i="2" s="1"/>
  <c r="AT410" i="3" s="1"/>
  <c r="BL418" i="2"/>
  <c r="BM418" i="2" s="1"/>
  <c r="AU410" i="3" s="1"/>
  <c r="BN418" i="2"/>
  <c r="BO418" i="2" s="1"/>
  <c r="AV410" i="3" s="1"/>
  <c r="BP418" i="2"/>
  <c r="BQ418" i="2" s="1"/>
  <c r="AW410" i="3" s="1"/>
  <c r="BF419" i="2"/>
  <c r="BG419" i="2" s="1"/>
  <c r="AR411" i="3" s="1"/>
  <c r="BH419" i="2"/>
  <c r="BI419" i="2" s="1"/>
  <c r="AS411" i="3" s="1"/>
  <c r="BJ419" i="2"/>
  <c r="BK419" i="2" s="1"/>
  <c r="AT411" i="3" s="1"/>
  <c r="BL419" i="2"/>
  <c r="BM419" i="2" s="1"/>
  <c r="AU411" i="3" s="1"/>
  <c r="BN419" i="2"/>
  <c r="BO419" i="2" s="1"/>
  <c r="AV411" i="3" s="1"/>
  <c r="BP419" i="2"/>
  <c r="BQ419" i="2" s="1"/>
  <c r="AW411" i="3" s="1"/>
  <c r="BF420" i="2"/>
  <c r="BG420" i="2" s="1"/>
  <c r="AR412" i="3" s="1"/>
  <c r="BH420" i="2"/>
  <c r="BI420" i="2" s="1"/>
  <c r="AS412" i="3" s="1"/>
  <c r="BJ420" i="2"/>
  <c r="BK420" i="2" s="1"/>
  <c r="AT412" i="3" s="1"/>
  <c r="BL420" i="2"/>
  <c r="BM420" i="2" s="1"/>
  <c r="AU412" i="3" s="1"/>
  <c r="BN420" i="2"/>
  <c r="BO420" i="2" s="1"/>
  <c r="AV412" i="3" s="1"/>
  <c r="BP420" i="2"/>
  <c r="BQ420" i="2" s="1"/>
  <c r="AW412" i="3" s="1"/>
  <c r="BF421" i="2"/>
  <c r="BG421" i="2" s="1"/>
  <c r="AR413" i="3" s="1"/>
  <c r="BH421" i="2"/>
  <c r="BI421" i="2" s="1"/>
  <c r="AS413" i="3" s="1"/>
  <c r="BJ421" i="2"/>
  <c r="BK421" i="2" s="1"/>
  <c r="AT413" i="3" s="1"/>
  <c r="BL421" i="2"/>
  <c r="BM421" i="2" s="1"/>
  <c r="AU413" i="3" s="1"/>
  <c r="BN421" i="2"/>
  <c r="BO421" i="2" s="1"/>
  <c r="AV413" i="3" s="1"/>
  <c r="BP421" i="2"/>
  <c r="BQ421" i="2" s="1"/>
  <c r="AW413" i="3" s="1"/>
  <c r="BF422" i="2"/>
  <c r="BG422" i="2" s="1"/>
  <c r="AR414" i="3" s="1"/>
  <c r="BH422" i="2"/>
  <c r="BI422" i="2" s="1"/>
  <c r="AS414" i="3" s="1"/>
  <c r="BJ422" i="2"/>
  <c r="BK422" i="2" s="1"/>
  <c r="AT414" i="3" s="1"/>
  <c r="BL422" i="2"/>
  <c r="BM422" i="2" s="1"/>
  <c r="AU414" i="3" s="1"/>
  <c r="BN422" i="2"/>
  <c r="BO422" i="2" s="1"/>
  <c r="AV414" i="3" s="1"/>
  <c r="BP422" i="2"/>
  <c r="BQ422" i="2" s="1"/>
  <c r="AW414" i="3" s="1"/>
  <c r="BF423" i="2"/>
  <c r="BG423" i="2" s="1"/>
  <c r="AR415" i="3" s="1"/>
  <c r="BH423" i="2"/>
  <c r="BI423" i="2" s="1"/>
  <c r="AS415" i="3" s="1"/>
  <c r="BJ423" i="2"/>
  <c r="BK423" i="2" s="1"/>
  <c r="AT415" i="3" s="1"/>
  <c r="BL423" i="2"/>
  <c r="BM423" i="2" s="1"/>
  <c r="AU415" i="3" s="1"/>
  <c r="BN423" i="2"/>
  <c r="BO423" i="2" s="1"/>
  <c r="AV415" i="3" s="1"/>
  <c r="BP423" i="2"/>
  <c r="BQ423" i="2" s="1"/>
  <c r="AW415" i="3" s="1"/>
  <c r="BF424" i="2"/>
  <c r="BG424" i="2" s="1"/>
  <c r="AR416" i="3" s="1"/>
  <c r="BH424" i="2"/>
  <c r="BI424" i="2" s="1"/>
  <c r="AS416" i="3" s="1"/>
  <c r="BJ424" i="2"/>
  <c r="BK424" i="2" s="1"/>
  <c r="AT416" i="3" s="1"/>
  <c r="BL424" i="2"/>
  <c r="BM424" i="2" s="1"/>
  <c r="AU416" i="3" s="1"/>
  <c r="BN424" i="2"/>
  <c r="BO424" i="2" s="1"/>
  <c r="AV416" i="3" s="1"/>
  <c r="BP424" i="2"/>
  <c r="BQ424" i="2" s="1"/>
  <c r="AW416" i="3" s="1"/>
  <c r="BF425" i="2"/>
  <c r="BG425" i="2" s="1"/>
  <c r="AR420" i="3" s="1"/>
  <c r="BH425" i="2"/>
  <c r="BI425" i="2" s="1"/>
  <c r="AS420" i="3" s="1"/>
  <c r="BJ425" i="2"/>
  <c r="BK425" i="2" s="1"/>
  <c r="AT420" i="3" s="1"/>
  <c r="BL425" i="2"/>
  <c r="BM425" i="2" s="1"/>
  <c r="AU420" i="3" s="1"/>
  <c r="BN425" i="2"/>
  <c r="BO425" i="2" s="1"/>
  <c r="AV420" i="3" s="1"/>
  <c r="BP425" i="2"/>
  <c r="BQ425" i="2" s="1"/>
  <c r="AW420" i="3" s="1"/>
  <c r="BF426" i="2"/>
  <c r="BG426" i="2" s="1"/>
  <c r="AR417" i="3" s="1"/>
  <c r="BH426" i="2"/>
  <c r="BI426" i="2" s="1"/>
  <c r="AS417" i="3" s="1"/>
  <c r="BJ426" i="2"/>
  <c r="BK426" i="2" s="1"/>
  <c r="AT417" i="3" s="1"/>
  <c r="BL426" i="2"/>
  <c r="BM426" i="2" s="1"/>
  <c r="AU417" i="3" s="1"/>
  <c r="BN426" i="2"/>
  <c r="BO426" i="2" s="1"/>
  <c r="AV417" i="3" s="1"/>
  <c r="BP426" i="2"/>
  <c r="BQ426" i="2" s="1"/>
  <c r="AW417" i="3" s="1"/>
  <c r="BF427" i="2"/>
  <c r="BG427" i="2" s="1"/>
  <c r="AR419" i="3" s="1"/>
  <c r="BH427" i="2"/>
  <c r="BI427" i="2" s="1"/>
  <c r="AS419" i="3" s="1"/>
  <c r="BJ427" i="2"/>
  <c r="BK427" i="2" s="1"/>
  <c r="AT419" i="3" s="1"/>
  <c r="BL427" i="2"/>
  <c r="BM427" i="2" s="1"/>
  <c r="AU419" i="3" s="1"/>
  <c r="BN427" i="2"/>
  <c r="BO427" i="2" s="1"/>
  <c r="AV419" i="3" s="1"/>
  <c r="BP427" i="2"/>
  <c r="BQ427" i="2" s="1"/>
  <c r="AW419" i="3" s="1"/>
  <c r="BF428" i="2"/>
  <c r="BG428" i="2" s="1"/>
  <c r="AR418" i="3" s="1"/>
  <c r="BH428" i="2"/>
  <c r="BI428" i="2" s="1"/>
  <c r="AS418" i="3" s="1"/>
  <c r="BJ428" i="2"/>
  <c r="BK428" i="2" s="1"/>
  <c r="AT418" i="3" s="1"/>
  <c r="BL428" i="2"/>
  <c r="BM428" i="2" s="1"/>
  <c r="AU418" i="3" s="1"/>
  <c r="BN428" i="2"/>
  <c r="BO428" i="2" s="1"/>
  <c r="AV418" i="3" s="1"/>
  <c r="BP428" i="2"/>
  <c r="BQ428" i="2" s="1"/>
  <c r="AW418" i="3" s="1"/>
  <c r="BF429" i="2"/>
  <c r="BG429" i="2" s="1"/>
  <c r="AR421" i="3" s="1"/>
  <c r="BH429" i="2"/>
  <c r="BI429" i="2" s="1"/>
  <c r="AS421" i="3" s="1"/>
  <c r="BJ429" i="2"/>
  <c r="BK429" i="2" s="1"/>
  <c r="AT421" i="3" s="1"/>
  <c r="BL429" i="2"/>
  <c r="BM429" i="2" s="1"/>
  <c r="AU421" i="3" s="1"/>
  <c r="BN429" i="2"/>
  <c r="BO429" i="2" s="1"/>
  <c r="AV421" i="3" s="1"/>
  <c r="BP429" i="2"/>
  <c r="BQ429" i="2" s="1"/>
  <c r="AW421" i="3" s="1"/>
  <c r="BF430" i="2"/>
  <c r="BG430" i="2" s="1"/>
  <c r="AR422" i="3" s="1"/>
  <c r="BH430" i="2"/>
  <c r="BI430" i="2" s="1"/>
  <c r="AS422" i="3" s="1"/>
  <c r="BJ430" i="2"/>
  <c r="BK430" i="2" s="1"/>
  <c r="AT422" i="3" s="1"/>
  <c r="BL430" i="2"/>
  <c r="BM430" i="2" s="1"/>
  <c r="AU422" i="3" s="1"/>
  <c r="BN430" i="2"/>
  <c r="BO430" i="2" s="1"/>
  <c r="AV422" i="3" s="1"/>
  <c r="BP430" i="2"/>
  <c r="BQ430" i="2" s="1"/>
  <c r="AW422" i="3" s="1"/>
  <c r="BF431" i="2"/>
  <c r="BG431" i="2" s="1"/>
  <c r="AR423" i="3" s="1"/>
  <c r="BH431" i="2"/>
  <c r="BI431" i="2" s="1"/>
  <c r="AS423" i="3" s="1"/>
  <c r="BJ431" i="2"/>
  <c r="BK431" i="2" s="1"/>
  <c r="AT423" i="3" s="1"/>
  <c r="BL431" i="2"/>
  <c r="BM431" i="2" s="1"/>
  <c r="AU423" i="3" s="1"/>
  <c r="BN431" i="2"/>
  <c r="BO431" i="2" s="1"/>
  <c r="AV423" i="3" s="1"/>
  <c r="BP431" i="2"/>
  <c r="BQ431" i="2" s="1"/>
  <c r="AW423" i="3" s="1"/>
  <c r="BF432" i="2"/>
  <c r="BG432" i="2" s="1"/>
  <c r="AR424" i="3" s="1"/>
  <c r="BH432" i="2"/>
  <c r="BI432" i="2" s="1"/>
  <c r="AS424" i="3" s="1"/>
  <c r="BJ432" i="2"/>
  <c r="BK432" i="2" s="1"/>
  <c r="AT424" i="3" s="1"/>
  <c r="BL432" i="2"/>
  <c r="BM432" i="2" s="1"/>
  <c r="AU424" i="3" s="1"/>
  <c r="BN432" i="2"/>
  <c r="BO432" i="2" s="1"/>
  <c r="AV424" i="3" s="1"/>
  <c r="BP432" i="2"/>
  <c r="BQ432" i="2" s="1"/>
  <c r="AW424" i="3" s="1"/>
  <c r="BF433" i="2"/>
  <c r="BG433" i="2" s="1"/>
  <c r="AR425" i="3" s="1"/>
  <c r="BH433" i="2"/>
  <c r="BI433" i="2" s="1"/>
  <c r="AS425" i="3" s="1"/>
  <c r="BJ433" i="2"/>
  <c r="BK433" i="2" s="1"/>
  <c r="AT425" i="3" s="1"/>
  <c r="BL433" i="2"/>
  <c r="BM433" i="2" s="1"/>
  <c r="AU425" i="3" s="1"/>
  <c r="BN433" i="2"/>
  <c r="BO433" i="2" s="1"/>
  <c r="AV425" i="3" s="1"/>
  <c r="BP433" i="2"/>
  <c r="BQ433" i="2" s="1"/>
  <c r="AW425" i="3" s="1"/>
  <c r="BF434" i="2"/>
  <c r="BG434" i="2" s="1"/>
  <c r="AR426" i="3" s="1"/>
  <c r="BH434" i="2"/>
  <c r="BI434" i="2" s="1"/>
  <c r="AS426" i="3" s="1"/>
  <c r="BJ434" i="2"/>
  <c r="BK434" i="2" s="1"/>
  <c r="AT426" i="3" s="1"/>
  <c r="BL434" i="2"/>
  <c r="BM434" i="2" s="1"/>
  <c r="AU426" i="3" s="1"/>
  <c r="BN434" i="2"/>
  <c r="BO434" i="2" s="1"/>
  <c r="AV426" i="3" s="1"/>
  <c r="BP434" i="2"/>
  <c r="BQ434" i="2" s="1"/>
  <c r="AW426" i="3" s="1"/>
  <c r="BF435" i="2"/>
  <c r="BG435" i="2" s="1"/>
  <c r="AR427" i="3" s="1"/>
  <c r="BH435" i="2"/>
  <c r="BI435" i="2" s="1"/>
  <c r="AS427" i="3" s="1"/>
  <c r="BJ435" i="2"/>
  <c r="BK435" i="2" s="1"/>
  <c r="AT427" i="3" s="1"/>
  <c r="BL435" i="2"/>
  <c r="BM435" i="2" s="1"/>
  <c r="AU427" i="3" s="1"/>
  <c r="BN435" i="2"/>
  <c r="BO435" i="2" s="1"/>
  <c r="AV427" i="3" s="1"/>
  <c r="BP435" i="2"/>
  <c r="BQ435" i="2" s="1"/>
  <c r="AW427" i="3" s="1"/>
  <c r="BF436" i="2"/>
  <c r="BG436" i="2" s="1"/>
  <c r="AR428" i="3" s="1"/>
  <c r="BH436" i="2"/>
  <c r="BI436" i="2" s="1"/>
  <c r="AS428" i="3" s="1"/>
  <c r="BJ436" i="2"/>
  <c r="BK436" i="2" s="1"/>
  <c r="AT428" i="3" s="1"/>
  <c r="BL436" i="2"/>
  <c r="BM436" i="2" s="1"/>
  <c r="AU428" i="3" s="1"/>
  <c r="BN436" i="2"/>
  <c r="BO436" i="2" s="1"/>
  <c r="AV428" i="3" s="1"/>
  <c r="BP436" i="2"/>
  <c r="BQ436" i="2" s="1"/>
  <c r="AW428" i="3" s="1"/>
  <c r="BF437" i="2"/>
  <c r="BG437" i="2" s="1"/>
  <c r="AR429" i="3" s="1"/>
  <c r="BH437" i="2"/>
  <c r="BI437" i="2" s="1"/>
  <c r="AS429" i="3" s="1"/>
  <c r="BJ437" i="2"/>
  <c r="BK437" i="2" s="1"/>
  <c r="AT429" i="3" s="1"/>
  <c r="BL437" i="2"/>
  <c r="BM437" i="2" s="1"/>
  <c r="AU429" i="3" s="1"/>
  <c r="BN437" i="2"/>
  <c r="BO437" i="2" s="1"/>
  <c r="AV429" i="3" s="1"/>
  <c r="BP437" i="2"/>
  <c r="BQ437" i="2" s="1"/>
  <c r="AW429" i="3" s="1"/>
  <c r="BF438" i="2"/>
  <c r="BG438" i="2" s="1"/>
  <c r="AR430" i="3" s="1"/>
  <c r="BH438" i="2"/>
  <c r="BI438" i="2" s="1"/>
  <c r="AS430" i="3" s="1"/>
  <c r="BJ438" i="2"/>
  <c r="BK438" i="2" s="1"/>
  <c r="AT430" i="3" s="1"/>
  <c r="BL438" i="2"/>
  <c r="BM438" i="2" s="1"/>
  <c r="AU430" i="3" s="1"/>
  <c r="BN438" i="2"/>
  <c r="BO438" i="2" s="1"/>
  <c r="AV430" i="3" s="1"/>
  <c r="BP438" i="2"/>
  <c r="BQ438" i="2" s="1"/>
  <c r="AW430" i="3" s="1"/>
  <c r="BF439" i="2"/>
  <c r="BG439" i="2" s="1"/>
  <c r="AR431" i="3" s="1"/>
  <c r="BH439" i="2"/>
  <c r="BI439" i="2" s="1"/>
  <c r="AS431" i="3" s="1"/>
  <c r="BJ439" i="2"/>
  <c r="BK439" i="2" s="1"/>
  <c r="AT431" i="3" s="1"/>
  <c r="BL439" i="2"/>
  <c r="BM439" i="2" s="1"/>
  <c r="AU431" i="3" s="1"/>
  <c r="BN439" i="2"/>
  <c r="BO439" i="2" s="1"/>
  <c r="AV431" i="3" s="1"/>
  <c r="BP439" i="2"/>
  <c r="BQ439" i="2" s="1"/>
  <c r="AW431" i="3" s="1"/>
  <c r="BF440" i="2"/>
  <c r="BG440" i="2" s="1"/>
  <c r="AR432" i="3" s="1"/>
  <c r="BH440" i="2"/>
  <c r="BI440" i="2" s="1"/>
  <c r="AS432" i="3" s="1"/>
  <c r="BJ440" i="2"/>
  <c r="BK440" i="2" s="1"/>
  <c r="AT432" i="3" s="1"/>
  <c r="BL440" i="2"/>
  <c r="BM440" i="2" s="1"/>
  <c r="AU432" i="3" s="1"/>
  <c r="BN440" i="2"/>
  <c r="BO440" i="2" s="1"/>
  <c r="AV432" i="3" s="1"/>
  <c r="BP440" i="2"/>
  <c r="BQ440" i="2" s="1"/>
  <c r="AW432" i="3" s="1"/>
  <c r="BF441" i="2"/>
  <c r="BG441" i="2" s="1"/>
  <c r="AR433" i="3" s="1"/>
  <c r="BH441" i="2"/>
  <c r="BI441" i="2" s="1"/>
  <c r="AS433" i="3" s="1"/>
  <c r="BJ441" i="2"/>
  <c r="BK441" i="2" s="1"/>
  <c r="AT433" i="3" s="1"/>
  <c r="BL441" i="2"/>
  <c r="BM441" i="2" s="1"/>
  <c r="AU433" i="3" s="1"/>
  <c r="BN441" i="2"/>
  <c r="BO441" i="2" s="1"/>
  <c r="AV433" i="3" s="1"/>
  <c r="BP441" i="2"/>
  <c r="BQ441" i="2" s="1"/>
  <c r="AW433" i="3" s="1"/>
  <c r="BF442" i="2"/>
  <c r="BG442" i="2" s="1"/>
  <c r="AR434" i="3" s="1"/>
  <c r="BH442" i="2"/>
  <c r="BI442" i="2" s="1"/>
  <c r="AS434" i="3" s="1"/>
  <c r="BJ442" i="2"/>
  <c r="BK442" i="2" s="1"/>
  <c r="AT434" i="3" s="1"/>
  <c r="BL442" i="2"/>
  <c r="BM442" i="2" s="1"/>
  <c r="AU434" i="3" s="1"/>
  <c r="BN442" i="2"/>
  <c r="BO442" i="2" s="1"/>
  <c r="AV434" i="3" s="1"/>
  <c r="BP442" i="2"/>
  <c r="BQ442" i="2" s="1"/>
  <c r="AW434" i="3" s="1"/>
  <c r="BF443" i="2"/>
  <c r="BG443" i="2" s="1"/>
  <c r="AR435" i="3" s="1"/>
  <c r="BH443" i="2"/>
  <c r="BI443" i="2" s="1"/>
  <c r="AS435" i="3" s="1"/>
  <c r="BJ443" i="2"/>
  <c r="BK443" i="2" s="1"/>
  <c r="AT435" i="3" s="1"/>
  <c r="BL443" i="2"/>
  <c r="BM443" i="2" s="1"/>
  <c r="AU435" i="3" s="1"/>
  <c r="BN443" i="2"/>
  <c r="BO443" i="2" s="1"/>
  <c r="AV435" i="3" s="1"/>
  <c r="BP443" i="2"/>
  <c r="BQ443" i="2" s="1"/>
  <c r="AW435" i="3" s="1"/>
  <c r="BF444" i="2"/>
  <c r="BG444" i="2" s="1"/>
  <c r="AR436" i="3" s="1"/>
  <c r="BH444" i="2"/>
  <c r="BI444" i="2" s="1"/>
  <c r="AS436" i="3" s="1"/>
  <c r="BJ444" i="2"/>
  <c r="BK444" i="2" s="1"/>
  <c r="AT436" i="3" s="1"/>
  <c r="BL444" i="2"/>
  <c r="BM444" i="2" s="1"/>
  <c r="AU436" i="3" s="1"/>
  <c r="BN444" i="2"/>
  <c r="BO444" i="2" s="1"/>
  <c r="AV436" i="3" s="1"/>
  <c r="BP444" i="2"/>
  <c r="BQ444" i="2" s="1"/>
  <c r="AW436" i="3" s="1"/>
  <c r="BF445" i="2"/>
  <c r="BG445" i="2" s="1"/>
  <c r="BH445" i="2"/>
  <c r="BI445" i="2" s="1"/>
  <c r="BJ445" i="2"/>
  <c r="BK445" i="2" s="1"/>
  <c r="BL445" i="2"/>
  <c r="BM445" i="2" s="1"/>
  <c r="BN445" i="2"/>
  <c r="BO445" i="2" s="1"/>
  <c r="BP445" i="2"/>
  <c r="BQ445" i="2" s="1"/>
  <c r="BF446" i="2"/>
  <c r="BG446" i="2" s="1"/>
  <c r="AR437" i="3" s="1"/>
  <c r="BH446" i="2"/>
  <c r="BI446" i="2" s="1"/>
  <c r="AS437" i="3" s="1"/>
  <c r="BJ446" i="2"/>
  <c r="BK446" i="2" s="1"/>
  <c r="AT437" i="3" s="1"/>
  <c r="BL446" i="2"/>
  <c r="BM446" i="2" s="1"/>
  <c r="AU437" i="3" s="1"/>
  <c r="BN446" i="2"/>
  <c r="BO446" i="2" s="1"/>
  <c r="AV437" i="3" s="1"/>
  <c r="BP446" i="2"/>
  <c r="BQ446" i="2" s="1"/>
  <c r="AW437" i="3" s="1"/>
  <c r="BF447" i="2"/>
  <c r="BG447" i="2" s="1"/>
  <c r="AR438" i="3" s="1"/>
  <c r="BH447" i="2"/>
  <c r="BI447" i="2" s="1"/>
  <c r="AS438" i="3" s="1"/>
  <c r="BJ447" i="2"/>
  <c r="BK447" i="2" s="1"/>
  <c r="AT438" i="3" s="1"/>
  <c r="BL447" i="2"/>
  <c r="BM447" i="2" s="1"/>
  <c r="AU438" i="3" s="1"/>
  <c r="BN447" i="2"/>
  <c r="BO447" i="2" s="1"/>
  <c r="AV438" i="3" s="1"/>
  <c r="BP447" i="2"/>
  <c r="BQ447" i="2" s="1"/>
  <c r="AW438" i="3" s="1"/>
  <c r="BF448" i="2"/>
  <c r="BG448" i="2" s="1"/>
  <c r="AR439" i="3" s="1"/>
  <c r="BH448" i="2"/>
  <c r="BI448" i="2" s="1"/>
  <c r="AS439" i="3" s="1"/>
  <c r="BJ448" i="2"/>
  <c r="BK448" i="2" s="1"/>
  <c r="AT439" i="3" s="1"/>
  <c r="BL448" i="2"/>
  <c r="BM448" i="2" s="1"/>
  <c r="AU439" i="3" s="1"/>
  <c r="BN448" i="2"/>
  <c r="BO448" i="2" s="1"/>
  <c r="AV439" i="3" s="1"/>
  <c r="BP448" i="2"/>
  <c r="BQ448" i="2" s="1"/>
  <c r="AW439" i="3" s="1"/>
  <c r="BF449" i="2"/>
  <c r="BG449" i="2" s="1"/>
  <c r="AR440" i="3" s="1"/>
  <c r="BH449" i="2"/>
  <c r="BI449" i="2" s="1"/>
  <c r="AS440" i="3" s="1"/>
  <c r="BJ449" i="2"/>
  <c r="BK449" i="2" s="1"/>
  <c r="AT440" i="3" s="1"/>
  <c r="BL449" i="2"/>
  <c r="BM449" i="2" s="1"/>
  <c r="AU440" i="3" s="1"/>
  <c r="BN449" i="2"/>
  <c r="BO449" i="2" s="1"/>
  <c r="AV440" i="3" s="1"/>
  <c r="BP449" i="2"/>
  <c r="BQ449" i="2" s="1"/>
  <c r="AW440" i="3" s="1"/>
  <c r="BF450" i="2"/>
  <c r="BG450" i="2" s="1"/>
  <c r="AR441" i="3" s="1"/>
  <c r="BH450" i="2"/>
  <c r="BI450" i="2" s="1"/>
  <c r="AS441" i="3" s="1"/>
  <c r="BJ450" i="2"/>
  <c r="BK450" i="2" s="1"/>
  <c r="AT441" i="3" s="1"/>
  <c r="BL450" i="2"/>
  <c r="BM450" i="2" s="1"/>
  <c r="AU441" i="3" s="1"/>
  <c r="BN450" i="2"/>
  <c r="BO450" i="2" s="1"/>
  <c r="AV441" i="3" s="1"/>
  <c r="BP450" i="2"/>
  <c r="BQ450" i="2" s="1"/>
  <c r="AW441" i="3" s="1"/>
  <c r="BF451" i="2"/>
  <c r="BG451" i="2" s="1"/>
  <c r="AR442" i="3" s="1"/>
  <c r="BH451" i="2"/>
  <c r="BI451" i="2" s="1"/>
  <c r="AS442" i="3" s="1"/>
  <c r="BJ451" i="2"/>
  <c r="BK451" i="2" s="1"/>
  <c r="AT442" i="3" s="1"/>
  <c r="BL451" i="2"/>
  <c r="BM451" i="2" s="1"/>
  <c r="AU442" i="3" s="1"/>
  <c r="BN451" i="2"/>
  <c r="BO451" i="2" s="1"/>
  <c r="AV442" i="3" s="1"/>
  <c r="BP451" i="2"/>
  <c r="BQ451" i="2" s="1"/>
  <c r="AW442" i="3" s="1"/>
  <c r="BF452" i="2"/>
  <c r="BG452" i="2" s="1"/>
  <c r="AR443" i="3" s="1"/>
  <c r="BH452" i="2"/>
  <c r="BI452" i="2" s="1"/>
  <c r="AS443" i="3" s="1"/>
  <c r="BJ452" i="2"/>
  <c r="BK452" i="2" s="1"/>
  <c r="AT443" i="3" s="1"/>
  <c r="BL452" i="2"/>
  <c r="BM452" i="2" s="1"/>
  <c r="AU443" i="3" s="1"/>
  <c r="BN452" i="2"/>
  <c r="BO452" i="2" s="1"/>
  <c r="AV443" i="3" s="1"/>
  <c r="BP452" i="2"/>
  <c r="BQ452" i="2" s="1"/>
  <c r="AW443" i="3" s="1"/>
  <c r="BF453" i="2"/>
  <c r="BG453" i="2" s="1"/>
  <c r="AR444" i="3" s="1"/>
  <c r="BH453" i="2"/>
  <c r="BI453" i="2" s="1"/>
  <c r="AS444" i="3" s="1"/>
  <c r="BJ453" i="2"/>
  <c r="BK453" i="2" s="1"/>
  <c r="AT444" i="3" s="1"/>
  <c r="BL453" i="2"/>
  <c r="BM453" i="2" s="1"/>
  <c r="AU444" i="3" s="1"/>
  <c r="BN453" i="2"/>
  <c r="BO453" i="2" s="1"/>
  <c r="AV444" i="3" s="1"/>
  <c r="BP453" i="2"/>
  <c r="BQ453" i="2" s="1"/>
  <c r="AW444" i="3" s="1"/>
  <c r="BF454" i="2"/>
  <c r="BG454" i="2" s="1"/>
  <c r="AR445" i="3" s="1"/>
  <c r="BH454" i="2"/>
  <c r="BI454" i="2" s="1"/>
  <c r="AS445" i="3" s="1"/>
  <c r="BJ454" i="2"/>
  <c r="BK454" i="2" s="1"/>
  <c r="AT445" i="3" s="1"/>
  <c r="BL454" i="2"/>
  <c r="BM454" i="2" s="1"/>
  <c r="AU445" i="3" s="1"/>
  <c r="BN454" i="2"/>
  <c r="BO454" i="2" s="1"/>
  <c r="AV445" i="3" s="1"/>
  <c r="BP454" i="2"/>
  <c r="BQ454" i="2" s="1"/>
  <c r="AW445" i="3" s="1"/>
  <c r="BF455" i="2"/>
  <c r="BG455" i="2" s="1"/>
  <c r="AR449" i="3" s="1"/>
  <c r="BH455" i="2"/>
  <c r="BI455" i="2" s="1"/>
  <c r="AS449" i="3" s="1"/>
  <c r="BJ455" i="2"/>
  <c r="BK455" i="2" s="1"/>
  <c r="AT449" i="3" s="1"/>
  <c r="BL455" i="2"/>
  <c r="BM455" i="2" s="1"/>
  <c r="AU449" i="3" s="1"/>
  <c r="BN455" i="2"/>
  <c r="BO455" i="2" s="1"/>
  <c r="AV449" i="3" s="1"/>
  <c r="BP455" i="2"/>
  <c r="BQ455" i="2" s="1"/>
  <c r="AW449" i="3" s="1"/>
  <c r="BF456" i="2"/>
  <c r="BG456" i="2" s="1"/>
  <c r="AR447" i="3" s="1"/>
  <c r="BH456" i="2"/>
  <c r="BI456" i="2" s="1"/>
  <c r="AS447" i="3" s="1"/>
  <c r="BJ456" i="2"/>
  <c r="BK456" i="2" s="1"/>
  <c r="AT447" i="3" s="1"/>
  <c r="BL456" i="2"/>
  <c r="BM456" i="2" s="1"/>
  <c r="AU447" i="3" s="1"/>
  <c r="BN456" i="2"/>
  <c r="BO456" i="2" s="1"/>
  <c r="AV447" i="3" s="1"/>
  <c r="BP456" i="2"/>
  <c r="BQ456" i="2" s="1"/>
  <c r="AW447" i="3" s="1"/>
  <c r="BF457" i="2"/>
  <c r="BG457" i="2" s="1"/>
  <c r="AR448" i="3" s="1"/>
  <c r="BH457" i="2"/>
  <c r="BI457" i="2" s="1"/>
  <c r="AS448" i="3" s="1"/>
  <c r="BJ457" i="2"/>
  <c r="BK457" i="2" s="1"/>
  <c r="AT448" i="3" s="1"/>
  <c r="BL457" i="2"/>
  <c r="BM457" i="2" s="1"/>
  <c r="AU448" i="3" s="1"/>
  <c r="BN457" i="2"/>
  <c r="BO457" i="2" s="1"/>
  <c r="AV448" i="3" s="1"/>
  <c r="BP457" i="2"/>
  <c r="BQ457" i="2" s="1"/>
  <c r="AW448" i="3" s="1"/>
  <c r="BF458" i="2"/>
  <c r="BG458" i="2" s="1"/>
  <c r="AR446" i="3" s="1"/>
  <c r="BH458" i="2"/>
  <c r="BI458" i="2" s="1"/>
  <c r="AS446" i="3" s="1"/>
  <c r="BJ458" i="2"/>
  <c r="BK458" i="2" s="1"/>
  <c r="AT446" i="3" s="1"/>
  <c r="BL458" i="2"/>
  <c r="BM458" i="2" s="1"/>
  <c r="AU446" i="3" s="1"/>
  <c r="BN458" i="2"/>
  <c r="BO458" i="2" s="1"/>
  <c r="AV446" i="3" s="1"/>
  <c r="BP458" i="2"/>
  <c r="BQ458" i="2" s="1"/>
  <c r="AW446" i="3" s="1"/>
  <c r="BF459" i="2"/>
  <c r="BG459" i="2" s="1"/>
  <c r="AR450" i="3" s="1"/>
  <c r="BH459" i="2"/>
  <c r="BI459" i="2" s="1"/>
  <c r="AS450" i="3" s="1"/>
  <c r="BJ459" i="2"/>
  <c r="BK459" i="2" s="1"/>
  <c r="AT450" i="3" s="1"/>
  <c r="BL459" i="2"/>
  <c r="BM459" i="2" s="1"/>
  <c r="AU450" i="3" s="1"/>
  <c r="BN459" i="2"/>
  <c r="BO459" i="2" s="1"/>
  <c r="AV450" i="3" s="1"/>
  <c r="BP459" i="2"/>
  <c r="BQ459" i="2" s="1"/>
  <c r="AW450" i="3" s="1"/>
  <c r="BF460" i="2"/>
  <c r="BG460" i="2" s="1"/>
  <c r="AR451" i="3" s="1"/>
  <c r="BH460" i="2"/>
  <c r="BI460" i="2" s="1"/>
  <c r="AS451" i="3" s="1"/>
  <c r="BJ460" i="2"/>
  <c r="BK460" i="2" s="1"/>
  <c r="AT451" i="3" s="1"/>
  <c r="BL460" i="2"/>
  <c r="BM460" i="2" s="1"/>
  <c r="AU451" i="3" s="1"/>
  <c r="BN460" i="2"/>
  <c r="BO460" i="2" s="1"/>
  <c r="AV451" i="3" s="1"/>
  <c r="BP460" i="2"/>
  <c r="BQ460" i="2" s="1"/>
  <c r="AW451" i="3" s="1"/>
  <c r="BF461" i="2"/>
  <c r="BG461" i="2" s="1"/>
  <c r="AR452" i="3" s="1"/>
  <c r="BH461" i="2"/>
  <c r="BI461" i="2" s="1"/>
  <c r="AS452" i="3" s="1"/>
  <c r="BJ461" i="2"/>
  <c r="BK461" i="2" s="1"/>
  <c r="AT452" i="3" s="1"/>
  <c r="BL461" i="2"/>
  <c r="BM461" i="2" s="1"/>
  <c r="AU452" i="3" s="1"/>
  <c r="BN461" i="2"/>
  <c r="BO461" i="2" s="1"/>
  <c r="AV452" i="3" s="1"/>
  <c r="BP461" i="2"/>
  <c r="BQ461" i="2" s="1"/>
  <c r="AW452" i="3" s="1"/>
  <c r="BF462" i="2"/>
  <c r="BG462" i="2" s="1"/>
  <c r="AR453" i="3" s="1"/>
  <c r="BH462" i="2"/>
  <c r="BI462" i="2" s="1"/>
  <c r="AS453" i="3" s="1"/>
  <c r="BJ462" i="2"/>
  <c r="BK462" i="2" s="1"/>
  <c r="AT453" i="3" s="1"/>
  <c r="BL462" i="2"/>
  <c r="BM462" i="2" s="1"/>
  <c r="AU453" i="3" s="1"/>
  <c r="BN462" i="2"/>
  <c r="BO462" i="2" s="1"/>
  <c r="AV453" i="3" s="1"/>
  <c r="BP462" i="2"/>
  <c r="BQ462" i="2" s="1"/>
  <c r="AW453" i="3" s="1"/>
  <c r="BF463" i="2"/>
  <c r="BG463" i="2" s="1"/>
  <c r="AR454" i="3" s="1"/>
  <c r="BH463" i="2"/>
  <c r="BI463" i="2" s="1"/>
  <c r="AS454" i="3" s="1"/>
  <c r="BJ463" i="2"/>
  <c r="BK463" i="2" s="1"/>
  <c r="AT454" i="3" s="1"/>
  <c r="BL463" i="2"/>
  <c r="BM463" i="2" s="1"/>
  <c r="BN463" i="2"/>
  <c r="BO463" i="2" s="1"/>
  <c r="AV454" i="3" s="1"/>
  <c r="BP463" i="2"/>
  <c r="BQ463" i="2" s="1"/>
  <c r="AW454" i="3" s="1"/>
  <c r="BF464" i="2"/>
  <c r="BG464" i="2" s="1"/>
  <c r="BH464" i="2"/>
  <c r="BI464" i="2" s="1"/>
  <c r="BJ464" i="2"/>
  <c r="BK464" i="2" s="1"/>
  <c r="BL464" i="2"/>
  <c r="BM464" i="2" s="1"/>
  <c r="BN464" i="2"/>
  <c r="BO464" i="2" s="1"/>
  <c r="BP464" i="2"/>
  <c r="BQ464" i="2" s="1"/>
  <c r="BF465" i="2"/>
  <c r="BG465" i="2" s="1"/>
  <c r="AR455" i="3" s="1"/>
  <c r="BH465" i="2"/>
  <c r="BI465" i="2" s="1"/>
  <c r="AS455" i="3" s="1"/>
  <c r="BJ465" i="2"/>
  <c r="BK465" i="2" s="1"/>
  <c r="AT455" i="3" s="1"/>
  <c r="BL465" i="2"/>
  <c r="BM465" i="2" s="1"/>
  <c r="AU455" i="3" s="1"/>
  <c r="BN465" i="2"/>
  <c r="BO465" i="2" s="1"/>
  <c r="AV455" i="3" s="1"/>
  <c r="BP465" i="2"/>
  <c r="BQ465" i="2" s="1"/>
  <c r="AW455" i="3" s="1"/>
  <c r="BF466" i="2"/>
  <c r="BG466" i="2" s="1"/>
  <c r="AR458" i="3" s="1"/>
  <c r="BH466" i="2"/>
  <c r="BI466" i="2" s="1"/>
  <c r="AS458" i="3" s="1"/>
  <c r="BJ466" i="2"/>
  <c r="BK466" i="2" s="1"/>
  <c r="AT458" i="3" s="1"/>
  <c r="BL466" i="2"/>
  <c r="BM466" i="2" s="1"/>
  <c r="AU458" i="3" s="1"/>
  <c r="BN466" i="2"/>
  <c r="BO466" i="2" s="1"/>
  <c r="AV458" i="3" s="1"/>
  <c r="BP466" i="2"/>
  <c r="BQ466" i="2" s="1"/>
  <c r="AW458" i="3" s="1"/>
  <c r="BF467" i="2"/>
  <c r="BG467" i="2" s="1"/>
  <c r="AR456" i="3" s="1"/>
  <c r="BH467" i="2"/>
  <c r="BI467" i="2" s="1"/>
  <c r="AS456" i="3" s="1"/>
  <c r="BJ467" i="2"/>
  <c r="BK467" i="2" s="1"/>
  <c r="AT456" i="3" s="1"/>
  <c r="BL467" i="2"/>
  <c r="BM467" i="2" s="1"/>
  <c r="AU456" i="3" s="1"/>
  <c r="BN467" i="2"/>
  <c r="BO467" i="2" s="1"/>
  <c r="AV456" i="3" s="1"/>
  <c r="BP467" i="2"/>
  <c r="BQ467" i="2" s="1"/>
  <c r="AW456" i="3" s="1"/>
  <c r="BF468" i="2"/>
  <c r="BG468" i="2" s="1"/>
  <c r="AR457" i="3" s="1"/>
  <c r="BH468" i="2"/>
  <c r="BI468" i="2" s="1"/>
  <c r="AS457" i="3" s="1"/>
  <c r="BJ468" i="2"/>
  <c r="BK468" i="2" s="1"/>
  <c r="AT457" i="3" s="1"/>
  <c r="BL468" i="2"/>
  <c r="BM468" i="2" s="1"/>
  <c r="AU457" i="3" s="1"/>
  <c r="BN468" i="2"/>
  <c r="BO468" i="2" s="1"/>
  <c r="AV457" i="3" s="1"/>
  <c r="BP468" i="2"/>
  <c r="BQ468" i="2" s="1"/>
  <c r="AW457" i="3" s="1"/>
  <c r="BF469" i="2"/>
  <c r="BG469" i="2" s="1"/>
  <c r="AR459" i="3" s="1"/>
  <c r="BH469" i="2"/>
  <c r="BI469" i="2" s="1"/>
  <c r="AS459" i="3" s="1"/>
  <c r="BJ469" i="2"/>
  <c r="BK469" i="2" s="1"/>
  <c r="AT459" i="3" s="1"/>
  <c r="BL469" i="2"/>
  <c r="BM469" i="2" s="1"/>
  <c r="AU459" i="3" s="1"/>
  <c r="BN469" i="2"/>
  <c r="BO469" i="2" s="1"/>
  <c r="AV459" i="3" s="1"/>
  <c r="BP469" i="2"/>
  <c r="BQ469" i="2" s="1"/>
  <c r="AW459" i="3" s="1"/>
  <c r="BF470" i="2"/>
  <c r="BG470" i="2" s="1"/>
  <c r="AR461" i="3" s="1"/>
  <c r="BH470" i="2"/>
  <c r="BI470" i="2" s="1"/>
  <c r="AS461" i="3" s="1"/>
  <c r="BJ470" i="2"/>
  <c r="BK470" i="2" s="1"/>
  <c r="AT461" i="3" s="1"/>
  <c r="BL470" i="2"/>
  <c r="BM470" i="2" s="1"/>
  <c r="AU461" i="3" s="1"/>
  <c r="BN470" i="2"/>
  <c r="BO470" i="2" s="1"/>
  <c r="AV461" i="3" s="1"/>
  <c r="BP470" i="2"/>
  <c r="BQ470" i="2" s="1"/>
  <c r="AW461" i="3" s="1"/>
  <c r="BF471" i="2"/>
  <c r="BG471" i="2" s="1"/>
  <c r="AR460" i="3" s="1"/>
  <c r="BH471" i="2"/>
  <c r="BI471" i="2" s="1"/>
  <c r="AS460" i="3" s="1"/>
  <c r="BJ471" i="2"/>
  <c r="BK471" i="2" s="1"/>
  <c r="AT460" i="3" s="1"/>
  <c r="BL471" i="2"/>
  <c r="BM471" i="2" s="1"/>
  <c r="AU460" i="3" s="1"/>
  <c r="BN471" i="2"/>
  <c r="BO471" i="2" s="1"/>
  <c r="AV460" i="3" s="1"/>
  <c r="BP471" i="2"/>
  <c r="BQ471" i="2" s="1"/>
  <c r="AW460" i="3" s="1"/>
  <c r="BF472" i="2"/>
  <c r="BG472" i="2" s="1"/>
  <c r="AR462" i="3" s="1"/>
  <c r="BH472" i="2"/>
  <c r="BI472" i="2" s="1"/>
  <c r="AS462" i="3" s="1"/>
  <c r="BJ472" i="2"/>
  <c r="BK472" i="2" s="1"/>
  <c r="AT462" i="3" s="1"/>
  <c r="BL472" i="2"/>
  <c r="BM472" i="2" s="1"/>
  <c r="AU462" i="3" s="1"/>
  <c r="BN472" i="2"/>
  <c r="BO472" i="2" s="1"/>
  <c r="AV462" i="3" s="1"/>
  <c r="BP472" i="2"/>
  <c r="BQ472" i="2" s="1"/>
  <c r="AW462" i="3" s="1"/>
  <c r="BF473" i="2"/>
  <c r="BG473" i="2" s="1"/>
  <c r="AR463" i="3" s="1"/>
  <c r="BH473" i="2"/>
  <c r="BI473" i="2" s="1"/>
  <c r="AS463" i="3" s="1"/>
  <c r="BJ473" i="2"/>
  <c r="BK473" i="2" s="1"/>
  <c r="AT463" i="3" s="1"/>
  <c r="BL473" i="2"/>
  <c r="BM473" i="2" s="1"/>
  <c r="AU463" i="3" s="1"/>
  <c r="BN473" i="2"/>
  <c r="BO473" i="2" s="1"/>
  <c r="AV463" i="3" s="1"/>
  <c r="BP473" i="2"/>
  <c r="BQ473" i="2" s="1"/>
  <c r="AW463" i="3" s="1"/>
  <c r="BF474" i="2"/>
  <c r="BG474" i="2" s="1"/>
  <c r="AR464" i="3" s="1"/>
  <c r="BH474" i="2"/>
  <c r="BI474" i="2" s="1"/>
  <c r="AS464" i="3" s="1"/>
  <c r="BJ474" i="2"/>
  <c r="BK474" i="2" s="1"/>
  <c r="AT464" i="3" s="1"/>
  <c r="BL474" i="2"/>
  <c r="BM474" i="2" s="1"/>
  <c r="AU464" i="3" s="1"/>
  <c r="BN474" i="2"/>
  <c r="BO474" i="2" s="1"/>
  <c r="AV464" i="3" s="1"/>
  <c r="BP474" i="2"/>
  <c r="BQ474" i="2" s="1"/>
  <c r="AW464" i="3" s="1"/>
  <c r="BF475" i="2"/>
  <c r="BG475" i="2" s="1"/>
  <c r="AR465" i="3" s="1"/>
  <c r="BH475" i="2"/>
  <c r="BI475" i="2" s="1"/>
  <c r="AS465" i="3" s="1"/>
  <c r="BJ475" i="2"/>
  <c r="BK475" i="2" s="1"/>
  <c r="AT465" i="3" s="1"/>
  <c r="BL475" i="2"/>
  <c r="BM475" i="2" s="1"/>
  <c r="AU465" i="3" s="1"/>
  <c r="BN475" i="2"/>
  <c r="BO475" i="2" s="1"/>
  <c r="AV465" i="3" s="1"/>
  <c r="BP475" i="2"/>
  <c r="BQ475" i="2" s="1"/>
  <c r="AW465" i="3" s="1"/>
  <c r="BF476" i="2"/>
  <c r="BG476" i="2" s="1"/>
  <c r="AR466" i="3" s="1"/>
  <c r="BH476" i="2"/>
  <c r="BI476" i="2" s="1"/>
  <c r="AS466" i="3" s="1"/>
  <c r="BJ476" i="2"/>
  <c r="BK476" i="2" s="1"/>
  <c r="AT466" i="3" s="1"/>
  <c r="BL476" i="2"/>
  <c r="BM476" i="2" s="1"/>
  <c r="AU466" i="3" s="1"/>
  <c r="BN476" i="2"/>
  <c r="BO476" i="2" s="1"/>
  <c r="AV466" i="3" s="1"/>
  <c r="BP476" i="2"/>
  <c r="BQ476" i="2" s="1"/>
  <c r="AW466" i="3" s="1"/>
  <c r="BF477" i="2"/>
  <c r="BG477" i="2" s="1"/>
  <c r="AR467" i="3" s="1"/>
  <c r="BH477" i="2"/>
  <c r="BI477" i="2" s="1"/>
  <c r="AS467" i="3" s="1"/>
  <c r="BJ477" i="2"/>
  <c r="BK477" i="2" s="1"/>
  <c r="AT467" i="3" s="1"/>
  <c r="BL477" i="2"/>
  <c r="BM477" i="2" s="1"/>
  <c r="BN477" i="2"/>
  <c r="BO477" i="2" s="1"/>
  <c r="AV467" i="3" s="1"/>
  <c r="BP477" i="2"/>
  <c r="BQ477" i="2" s="1"/>
  <c r="AW467" i="3" s="1"/>
  <c r="BF478" i="2"/>
  <c r="BG478" i="2" s="1"/>
  <c r="AR468" i="3" s="1"/>
  <c r="BH478" i="2"/>
  <c r="BI478" i="2" s="1"/>
  <c r="AS468" i="3" s="1"/>
  <c r="BJ478" i="2"/>
  <c r="BK478" i="2" s="1"/>
  <c r="AT468" i="3" s="1"/>
  <c r="BL478" i="2"/>
  <c r="BM478" i="2" s="1"/>
  <c r="AU468" i="3" s="1"/>
  <c r="BN478" i="2"/>
  <c r="BO478" i="2" s="1"/>
  <c r="AV468" i="3" s="1"/>
  <c r="BP478" i="2"/>
  <c r="BQ478" i="2" s="1"/>
  <c r="AW468" i="3" s="1"/>
  <c r="BF479" i="2"/>
  <c r="BG479" i="2" s="1"/>
  <c r="AR469" i="3" s="1"/>
  <c r="BH479" i="2"/>
  <c r="BI479" i="2" s="1"/>
  <c r="AS469" i="3" s="1"/>
  <c r="BJ479" i="2"/>
  <c r="BK479" i="2" s="1"/>
  <c r="AT469" i="3" s="1"/>
  <c r="BL479" i="2"/>
  <c r="BM479" i="2" s="1"/>
  <c r="AU469" i="3" s="1"/>
  <c r="BN479" i="2"/>
  <c r="BO479" i="2" s="1"/>
  <c r="AV469" i="3" s="1"/>
  <c r="BP479" i="2"/>
  <c r="BQ479" i="2" s="1"/>
  <c r="AW469" i="3" s="1"/>
  <c r="BF480" i="2"/>
  <c r="BG480" i="2" s="1"/>
  <c r="AR470" i="3" s="1"/>
  <c r="BH480" i="2"/>
  <c r="BI480" i="2" s="1"/>
  <c r="AS470" i="3" s="1"/>
  <c r="BJ480" i="2"/>
  <c r="BK480" i="2" s="1"/>
  <c r="AT470" i="3" s="1"/>
  <c r="BL480" i="2"/>
  <c r="BM480" i="2" s="1"/>
  <c r="AU470" i="3" s="1"/>
  <c r="BN480" i="2"/>
  <c r="BO480" i="2" s="1"/>
  <c r="AV470" i="3" s="1"/>
  <c r="BP480" i="2"/>
  <c r="BQ480" i="2" s="1"/>
  <c r="AW470" i="3" s="1"/>
  <c r="BF481" i="2"/>
  <c r="BG481" i="2" s="1"/>
  <c r="AR471" i="3" s="1"/>
  <c r="BH481" i="2"/>
  <c r="BI481" i="2" s="1"/>
  <c r="AS471" i="3" s="1"/>
  <c r="BJ481" i="2"/>
  <c r="BK481" i="2" s="1"/>
  <c r="AT471" i="3" s="1"/>
  <c r="BL481" i="2"/>
  <c r="BM481" i="2" s="1"/>
  <c r="AU471" i="3" s="1"/>
  <c r="BN481" i="2"/>
  <c r="BO481" i="2" s="1"/>
  <c r="AV471" i="3" s="1"/>
  <c r="BP481" i="2"/>
  <c r="BQ481" i="2" s="1"/>
  <c r="AW471" i="3" s="1"/>
  <c r="BF482" i="2"/>
  <c r="BG482" i="2" s="1"/>
  <c r="AR472" i="3" s="1"/>
  <c r="BH482" i="2"/>
  <c r="BI482" i="2" s="1"/>
  <c r="AS472" i="3" s="1"/>
  <c r="BJ482" i="2"/>
  <c r="BK482" i="2" s="1"/>
  <c r="AT472" i="3" s="1"/>
  <c r="BL482" i="2"/>
  <c r="BM482" i="2" s="1"/>
  <c r="AU472" i="3" s="1"/>
  <c r="BN482" i="2"/>
  <c r="BO482" i="2" s="1"/>
  <c r="AV472" i="3" s="1"/>
  <c r="BP482" i="2"/>
  <c r="BQ482" i="2" s="1"/>
  <c r="AW472" i="3" s="1"/>
  <c r="BF483" i="2"/>
  <c r="BG483" i="2" s="1"/>
  <c r="AR473" i="3" s="1"/>
  <c r="BH483" i="2"/>
  <c r="BI483" i="2" s="1"/>
  <c r="AS473" i="3" s="1"/>
  <c r="BJ483" i="2"/>
  <c r="BK483" i="2" s="1"/>
  <c r="AT473" i="3" s="1"/>
  <c r="BL483" i="2"/>
  <c r="BM483" i="2" s="1"/>
  <c r="BN483" i="2"/>
  <c r="BO483" i="2" s="1"/>
  <c r="AV473" i="3" s="1"/>
  <c r="BP483" i="2"/>
  <c r="BQ483" i="2" s="1"/>
  <c r="AW473" i="3" s="1"/>
  <c r="BF484" i="2"/>
  <c r="BG484" i="2" s="1"/>
  <c r="AR474" i="3" s="1"/>
  <c r="BH484" i="2"/>
  <c r="BI484" i="2" s="1"/>
  <c r="AS474" i="3" s="1"/>
  <c r="BJ484" i="2"/>
  <c r="BK484" i="2" s="1"/>
  <c r="AT474" i="3" s="1"/>
  <c r="BL484" i="2"/>
  <c r="BM484" i="2" s="1"/>
  <c r="AU474" i="3" s="1"/>
  <c r="BN484" i="2"/>
  <c r="BO484" i="2" s="1"/>
  <c r="AV474" i="3" s="1"/>
  <c r="BP484" i="2"/>
  <c r="BQ484" i="2" s="1"/>
  <c r="AW474" i="3" s="1"/>
  <c r="BF485" i="2"/>
  <c r="BG485" i="2" s="1"/>
  <c r="AR475" i="3" s="1"/>
  <c r="BH485" i="2"/>
  <c r="BI485" i="2" s="1"/>
  <c r="AS475" i="3" s="1"/>
  <c r="BJ485" i="2"/>
  <c r="BK485" i="2" s="1"/>
  <c r="AT475" i="3" s="1"/>
  <c r="BL485" i="2"/>
  <c r="BM485" i="2" s="1"/>
  <c r="AU475" i="3" s="1"/>
  <c r="BN485" i="2"/>
  <c r="BO485" i="2" s="1"/>
  <c r="AV475" i="3" s="1"/>
  <c r="BP485" i="2"/>
  <c r="BQ485" i="2" s="1"/>
  <c r="AW475" i="3" s="1"/>
  <c r="BF486" i="2"/>
  <c r="BG486" i="2" s="1"/>
  <c r="AR476" i="3" s="1"/>
  <c r="BH486" i="2"/>
  <c r="BI486" i="2" s="1"/>
  <c r="BJ486" i="2"/>
  <c r="BK486" i="2" s="1"/>
  <c r="AT476" i="3" s="1"/>
  <c r="BL486" i="2"/>
  <c r="BM486" i="2" s="1"/>
  <c r="AU476" i="3" s="1"/>
  <c r="BN486" i="2"/>
  <c r="BO486" i="2" s="1"/>
  <c r="AV476" i="3" s="1"/>
  <c r="BP486" i="2"/>
  <c r="BQ486" i="2" s="1"/>
  <c r="AW476" i="3" s="1"/>
  <c r="BF487" i="2"/>
  <c r="BG487" i="2" s="1"/>
  <c r="AR477" i="3" s="1"/>
  <c r="BH487" i="2"/>
  <c r="BI487" i="2" s="1"/>
  <c r="AS477" i="3" s="1"/>
  <c r="BJ487" i="2"/>
  <c r="BK487" i="2" s="1"/>
  <c r="AT477" i="3" s="1"/>
  <c r="BL487" i="2"/>
  <c r="BM487" i="2" s="1"/>
  <c r="AU477" i="3" s="1"/>
  <c r="BN487" i="2"/>
  <c r="BO487" i="2" s="1"/>
  <c r="AV477" i="3" s="1"/>
  <c r="BP487" i="2"/>
  <c r="BQ487" i="2" s="1"/>
  <c r="AW477" i="3" s="1"/>
  <c r="BF488" i="2"/>
  <c r="BG488" i="2" s="1"/>
  <c r="AR478" i="3" s="1"/>
  <c r="BH488" i="2"/>
  <c r="BI488" i="2" s="1"/>
  <c r="AS478" i="3" s="1"/>
  <c r="BJ488" i="2"/>
  <c r="BK488" i="2" s="1"/>
  <c r="AT478" i="3" s="1"/>
  <c r="BL488" i="2"/>
  <c r="BM488" i="2" s="1"/>
  <c r="AU478" i="3" s="1"/>
  <c r="BN488" i="2"/>
  <c r="BO488" i="2" s="1"/>
  <c r="AV478" i="3" s="1"/>
  <c r="BP488" i="2"/>
  <c r="BQ488" i="2" s="1"/>
  <c r="AW478" i="3" s="1"/>
  <c r="BF489" i="2"/>
  <c r="BG489" i="2" s="1"/>
  <c r="AR479" i="3" s="1"/>
  <c r="BH489" i="2"/>
  <c r="BI489" i="2" s="1"/>
  <c r="AS479" i="3" s="1"/>
  <c r="BJ489" i="2"/>
  <c r="BK489" i="2" s="1"/>
  <c r="AT479" i="3" s="1"/>
  <c r="BL489" i="2"/>
  <c r="BM489" i="2" s="1"/>
  <c r="AU479" i="3" s="1"/>
  <c r="BN489" i="2"/>
  <c r="BO489" i="2" s="1"/>
  <c r="AV479" i="3" s="1"/>
  <c r="BP489" i="2"/>
  <c r="BQ489" i="2" s="1"/>
  <c r="AW479" i="3" s="1"/>
  <c r="BF490" i="2"/>
  <c r="BG490" i="2" s="1"/>
  <c r="AR480" i="3" s="1"/>
  <c r="BH490" i="2"/>
  <c r="BI490" i="2" s="1"/>
  <c r="AS480" i="3" s="1"/>
  <c r="BJ490" i="2"/>
  <c r="BK490" i="2" s="1"/>
  <c r="AT480" i="3" s="1"/>
  <c r="BL490" i="2"/>
  <c r="BM490" i="2" s="1"/>
  <c r="AU480" i="3" s="1"/>
  <c r="BN490" i="2"/>
  <c r="BO490" i="2" s="1"/>
  <c r="AV480" i="3" s="1"/>
  <c r="BP490" i="2"/>
  <c r="BQ490" i="2" s="1"/>
  <c r="AW480" i="3" s="1"/>
  <c r="BF491" i="2"/>
  <c r="BG491" i="2" s="1"/>
  <c r="AR481" i="3" s="1"/>
  <c r="BH491" i="2"/>
  <c r="BI491" i="2" s="1"/>
  <c r="AS481" i="3" s="1"/>
  <c r="BJ491" i="2"/>
  <c r="BK491" i="2" s="1"/>
  <c r="AT481" i="3" s="1"/>
  <c r="BL491" i="2"/>
  <c r="BM491" i="2" s="1"/>
  <c r="AU481" i="3" s="1"/>
  <c r="BN491" i="2"/>
  <c r="BO491" i="2" s="1"/>
  <c r="AV481" i="3" s="1"/>
  <c r="BP491" i="2"/>
  <c r="BQ491" i="2" s="1"/>
  <c r="AW481" i="3" s="1"/>
  <c r="BF492" i="2"/>
  <c r="BG492" i="2" s="1"/>
  <c r="AR482" i="3" s="1"/>
  <c r="BH492" i="2"/>
  <c r="BI492" i="2" s="1"/>
  <c r="AS482" i="3" s="1"/>
  <c r="BJ492" i="2"/>
  <c r="BK492" i="2" s="1"/>
  <c r="AT482" i="3" s="1"/>
  <c r="BL492" i="2"/>
  <c r="BM492" i="2" s="1"/>
  <c r="AU482" i="3" s="1"/>
  <c r="BN492" i="2"/>
  <c r="BO492" i="2" s="1"/>
  <c r="AV482" i="3" s="1"/>
  <c r="BP492" i="2"/>
  <c r="BQ492" i="2" s="1"/>
  <c r="AW482" i="3" s="1"/>
  <c r="BF493" i="2"/>
  <c r="BG493" i="2" s="1"/>
  <c r="AR483" i="3" s="1"/>
  <c r="BH493" i="2"/>
  <c r="BI493" i="2" s="1"/>
  <c r="AS483" i="3" s="1"/>
  <c r="BJ493" i="2"/>
  <c r="BK493" i="2" s="1"/>
  <c r="AT483" i="3" s="1"/>
  <c r="BL493" i="2"/>
  <c r="BM493" i="2" s="1"/>
  <c r="AU483" i="3" s="1"/>
  <c r="BN493" i="2"/>
  <c r="BO493" i="2" s="1"/>
  <c r="AV483" i="3" s="1"/>
  <c r="BP493" i="2"/>
  <c r="BQ493" i="2" s="1"/>
  <c r="AW483" i="3" s="1"/>
  <c r="BF494" i="2"/>
  <c r="BG494" i="2" s="1"/>
  <c r="AR484" i="3" s="1"/>
  <c r="BH494" i="2"/>
  <c r="BI494" i="2" s="1"/>
  <c r="AS484" i="3" s="1"/>
  <c r="BJ494" i="2"/>
  <c r="BK494" i="2" s="1"/>
  <c r="AT484" i="3" s="1"/>
  <c r="BL494" i="2"/>
  <c r="BM494" i="2" s="1"/>
  <c r="AU484" i="3" s="1"/>
  <c r="BN494" i="2"/>
  <c r="BO494" i="2" s="1"/>
  <c r="AV484" i="3" s="1"/>
  <c r="BP494" i="2"/>
  <c r="BQ494" i="2" s="1"/>
  <c r="AW484" i="3" s="1"/>
  <c r="BF495" i="2"/>
  <c r="BG495" i="2" s="1"/>
  <c r="AR485" i="3" s="1"/>
  <c r="BH495" i="2"/>
  <c r="BI495" i="2" s="1"/>
  <c r="AS485" i="3" s="1"/>
  <c r="BJ495" i="2"/>
  <c r="BK495" i="2" s="1"/>
  <c r="AT485" i="3" s="1"/>
  <c r="BL495" i="2"/>
  <c r="BM495" i="2" s="1"/>
  <c r="AU485" i="3" s="1"/>
  <c r="BN495" i="2"/>
  <c r="BO495" i="2" s="1"/>
  <c r="AV485" i="3" s="1"/>
  <c r="BP495" i="2"/>
  <c r="BQ495" i="2" s="1"/>
  <c r="AW485" i="3" s="1"/>
  <c r="BF496" i="2"/>
  <c r="BG496" i="2" s="1"/>
  <c r="AR486" i="3" s="1"/>
  <c r="BH496" i="2"/>
  <c r="BI496" i="2" s="1"/>
  <c r="AS486" i="3" s="1"/>
  <c r="BJ496" i="2"/>
  <c r="BK496" i="2" s="1"/>
  <c r="AT486" i="3" s="1"/>
  <c r="BL496" i="2"/>
  <c r="BM496" i="2" s="1"/>
  <c r="AU486" i="3" s="1"/>
  <c r="BN496" i="2"/>
  <c r="BO496" i="2" s="1"/>
  <c r="AV486" i="3" s="1"/>
  <c r="BP496" i="2"/>
  <c r="BQ496" i="2" s="1"/>
  <c r="AW486" i="3" s="1"/>
  <c r="BF497" i="2"/>
  <c r="BG497" i="2" s="1"/>
  <c r="AR487" i="3" s="1"/>
  <c r="BH497" i="2"/>
  <c r="BI497" i="2" s="1"/>
  <c r="AS487" i="3" s="1"/>
  <c r="BJ497" i="2"/>
  <c r="BK497" i="2" s="1"/>
  <c r="AT487" i="3" s="1"/>
  <c r="BL497" i="2"/>
  <c r="BM497" i="2" s="1"/>
  <c r="AU487" i="3" s="1"/>
  <c r="BN497" i="2"/>
  <c r="BO497" i="2" s="1"/>
  <c r="AV487" i="3" s="1"/>
  <c r="BP497" i="2"/>
  <c r="BQ497" i="2" s="1"/>
  <c r="AW487" i="3" s="1"/>
  <c r="BF498" i="2"/>
  <c r="BG498" i="2" s="1"/>
  <c r="AR488" i="3" s="1"/>
  <c r="BH498" i="2"/>
  <c r="BI498" i="2" s="1"/>
  <c r="AS488" i="3" s="1"/>
  <c r="BJ498" i="2"/>
  <c r="BK498" i="2" s="1"/>
  <c r="AT488" i="3" s="1"/>
  <c r="BL498" i="2"/>
  <c r="BM498" i="2" s="1"/>
  <c r="AU488" i="3" s="1"/>
  <c r="BN498" i="2"/>
  <c r="BO498" i="2" s="1"/>
  <c r="AV488" i="3" s="1"/>
  <c r="BP498" i="2"/>
  <c r="BQ498" i="2" s="1"/>
  <c r="BF499" i="2"/>
  <c r="BG499" i="2" s="1"/>
  <c r="BH499" i="2"/>
  <c r="BI499" i="2" s="1"/>
  <c r="BJ499" i="2"/>
  <c r="BK499" i="2" s="1"/>
  <c r="BL499" i="2"/>
  <c r="BM499" i="2" s="1"/>
  <c r="BN499" i="2"/>
  <c r="BO499" i="2" s="1"/>
  <c r="BP499" i="2"/>
  <c r="BQ499" i="2" s="1"/>
  <c r="BF500" i="2"/>
  <c r="BG500" i="2" s="1"/>
  <c r="AR491" i="3" s="1"/>
  <c r="BH500" i="2"/>
  <c r="BI500" i="2" s="1"/>
  <c r="AS491" i="3" s="1"/>
  <c r="BJ500" i="2"/>
  <c r="BK500" i="2" s="1"/>
  <c r="AT491" i="3" s="1"/>
  <c r="BL500" i="2"/>
  <c r="BM500" i="2" s="1"/>
  <c r="AU491" i="3" s="1"/>
  <c r="BN500" i="2"/>
  <c r="BO500" i="2" s="1"/>
  <c r="AV491" i="3" s="1"/>
  <c r="BP500" i="2"/>
  <c r="BQ500" i="2" s="1"/>
  <c r="AW491" i="3" s="1"/>
  <c r="BF501" i="2"/>
  <c r="BG501" i="2" s="1"/>
  <c r="AR490" i="3" s="1"/>
  <c r="BH501" i="2"/>
  <c r="BI501" i="2" s="1"/>
  <c r="AS490" i="3" s="1"/>
  <c r="BJ501" i="2"/>
  <c r="BK501" i="2" s="1"/>
  <c r="AT490" i="3" s="1"/>
  <c r="BL501" i="2"/>
  <c r="BM501" i="2" s="1"/>
  <c r="AU490" i="3" s="1"/>
  <c r="BN501" i="2"/>
  <c r="BO501" i="2" s="1"/>
  <c r="AV490" i="3" s="1"/>
  <c r="BP501" i="2"/>
  <c r="BQ501" i="2" s="1"/>
  <c r="AW490" i="3" s="1"/>
  <c r="BF502" i="2"/>
  <c r="BG502" i="2" s="1"/>
  <c r="AR489" i="3" s="1"/>
  <c r="BH502" i="2"/>
  <c r="BI502" i="2" s="1"/>
  <c r="AS489" i="3" s="1"/>
  <c r="BJ502" i="2"/>
  <c r="BK502" i="2" s="1"/>
  <c r="AT489" i="3" s="1"/>
  <c r="BL502" i="2"/>
  <c r="BM502" i="2" s="1"/>
  <c r="AU489" i="3" s="1"/>
  <c r="BN502" i="2"/>
  <c r="BO502" i="2" s="1"/>
  <c r="AV489" i="3" s="1"/>
  <c r="BP502" i="2"/>
  <c r="BQ502" i="2" s="1"/>
  <c r="AW489" i="3" s="1"/>
  <c r="BF503" i="2"/>
  <c r="BG503" i="2" s="1"/>
  <c r="AR492" i="3" s="1"/>
  <c r="BH503" i="2"/>
  <c r="BI503" i="2" s="1"/>
  <c r="AS492" i="3" s="1"/>
  <c r="BJ503" i="2"/>
  <c r="BK503" i="2" s="1"/>
  <c r="AT492" i="3" s="1"/>
  <c r="BL503" i="2"/>
  <c r="BM503" i="2" s="1"/>
  <c r="AU492" i="3" s="1"/>
  <c r="BN503" i="2"/>
  <c r="BO503" i="2" s="1"/>
  <c r="AV492" i="3" s="1"/>
  <c r="BP503" i="2"/>
  <c r="BQ503" i="2" s="1"/>
  <c r="AW492" i="3" s="1"/>
  <c r="BF504" i="2"/>
  <c r="BG504" i="2" s="1"/>
  <c r="BH504" i="2"/>
  <c r="BI504" i="2" s="1"/>
  <c r="BJ504" i="2"/>
  <c r="BK504" i="2" s="1"/>
  <c r="BL504" i="2"/>
  <c r="BM504" i="2" s="1"/>
  <c r="BN504" i="2"/>
  <c r="BO504" i="2" s="1"/>
  <c r="BP504" i="2"/>
  <c r="BQ504" i="2" s="1"/>
  <c r="BF505" i="2"/>
  <c r="BG505" i="2" s="1"/>
  <c r="AR493" i="3" s="1"/>
  <c r="BH505" i="2"/>
  <c r="BI505" i="2" s="1"/>
  <c r="AS493" i="3" s="1"/>
  <c r="BJ505" i="2"/>
  <c r="BK505" i="2" s="1"/>
  <c r="AT493" i="3" s="1"/>
  <c r="BL505" i="2"/>
  <c r="BM505" i="2" s="1"/>
  <c r="AU493" i="3" s="1"/>
  <c r="BN505" i="2"/>
  <c r="BO505" i="2" s="1"/>
  <c r="AV493" i="3" s="1"/>
  <c r="BP505" i="2"/>
  <c r="BQ505" i="2" s="1"/>
  <c r="AW493" i="3" s="1"/>
  <c r="BF506" i="2"/>
  <c r="BG506" i="2" s="1"/>
  <c r="AR494" i="3" s="1"/>
  <c r="BH506" i="2"/>
  <c r="BI506" i="2" s="1"/>
  <c r="AS494" i="3" s="1"/>
  <c r="BJ506" i="2"/>
  <c r="BK506" i="2" s="1"/>
  <c r="AT494" i="3" s="1"/>
  <c r="BL506" i="2"/>
  <c r="BM506" i="2" s="1"/>
  <c r="AU494" i="3" s="1"/>
  <c r="BN506" i="2"/>
  <c r="BO506" i="2" s="1"/>
  <c r="AV494" i="3" s="1"/>
  <c r="BP506" i="2"/>
  <c r="BQ506" i="2" s="1"/>
  <c r="AW494" i="3" s="1"/>
  <c r="BF507" i="2"/>
  <c r="BG507" i="2" s="1"/>
  <c r="AR495" i="3" s="1"/>
  <c r="BH507" i="2"/>
  <c r="BI507" i="2" s="1"/>
  <c r="AS495" i="3" s="1"/>
  <c r="BJ507" i="2"/>
  <c r="BK507" i="2" s="1"/>
  <c r="AT495" i="3" s="1"/>
  <c r="BL507" i="2"/>
  <c r="BM507" i="2" s="1"/>
  <c r="AU495" i="3" s="1"/>
  <c r="BN507" i="2"/>
  <c r="BO507" i="2" s="1"/>
  <c r="AV495" i="3" s="1"/>
  <c r="BP507" i="2"/>
  <c r="BQ507" i="2" s="1"/>
  <c r="AW495" i="3" s="1"/>
  <c r="BF508" i="2"/>
  <c r="BG508" i="2" s="1"/>
  <c r="AR496" i="3" s="1"/>
  <c r="BH508" i="2"/>
  <c r="BI508" i="2" s="1"/>
  <c r="AS496" i="3" s="1"/>
  <c r="BJ508" i="2"/>
  <c r="BK508" i="2" s="1"/>
  <c r="AT496" i="3" s="1"/>
  <c r="BL508" i="2"/>
  <c r="BM508" i="2" s="1"/>
  <c r="AU496" i="3" s="1"/>
  <c r="BN508" i="2"/>
  <c r="BO508" i="2" s="1"/>
  <c r="AV496" i="3" s="1"/>
  <c r="BP508" i="2"/>
  <c r="BQ508" i="2" s="1"/>
  <c r="AW496" i="3" s="1"/>
  <c r="BF509" i="2"/>
  <c r="BG509" i="2" s="1"/>
  <c r="AR497" i="3" s="1"/>
  <c r="BH509" i="2"/>
  <c r="BI509" i="2" s="1"/>
  <c r="AS497" i="3" s="1"/>
  <c r="BJ509" i="2"/>
  <c r="BK509" i="2" s="1"/>
  <c r="AT497" i="3" s="1"/>
  <c r="BL509" i="2"/>
  <c r="BM509" i="2" s="1"/>
  <c r="AU497" i="3" s="1"/>
  <c r="BN509" i="2"/>
  <c r="BO509" i="2" s="1"/>
  <c r="AV497" i="3" s="1"/>
  <c r="BP509" i="2"/>
  <c r="BQ509" i="2" s="1"/>
  <c r="AW497" i="3" s="1"/>
  <c r="BF510" i="2"/>
  <c r="BG510" i="2" s="1"/>
  <c r="AR498" i="3" s="1"/>
  <c r="BH510" i="2"/>
  <c r="BI510" i="2" s="1"/>
  <c r="AS498" i="3" s="1"/>
  <c r="BJ510" i="2"/>
  <c r="BK510" i="2" s="1"/>
  <c r="AT498" i="3" s="1"/>
  <c r="BL510" i="2"/>
  <c r="BM510" i="2" s="1"/>
  <c r="AU498" i="3" s="1"/>
  <c r="BN510" i="2"/>
  <c r="BO510" i="2" s="1"/>
  <c r="AV498" i="3" s="1"/>
  <c r="BP510" i="2"/>
  <c r="BQ510" i="2" s="1"/>
  <c r="AW498" i="3" s="1"/>
  <c r="BF511" i="2"/>
  <c r="BG511" i="2" s="1"/>
  <c r="AR499" i="3" s="1"/>
  <c r="BH511" i="2"/>
  <c r="BI511" i="2" s="1"/>
  <c r="AS499" i="3" s="1"/>
  <c r="BJ511" i="2"/>
  <c r="BK511" i="2" s="1"/>
  <c r="AT499" i="3" s="1"/>
  <c r="BL511" i="2"/>
  <c r="BM511" i="2" s="1"/>
  <c r="AU499" i="3" s="1"/>
  <c r="BN511" i="2"/>
  <c r="BO511" i="2" s="1"/>
  <c r="AV499" i="3" s="1"/>
  <c r="BP511" i="2"/>
  <c r="BQ511" i="2" s="1"/>
  <c r="AW499" i="3" s="1"/>
  <c r="BF512" i="2"/>
  <c r="BG512" i="2" s="1"/>
  <c r="AR500" i="3" s="1"/>
  <c r="BH512" i="2"/>
  <c r="BI512" i="2" s="1"/>
  <c r="AS500" i="3" s="1"/>
  <c r="BJ512" i="2"/>
  <c r="BK512" i="2" s="1"/>
  <c r="AT500" i="3" s="1"/>
  <c r="BL512" i="2"/>
  <c r="BM512" i="2" s="1"/>
  <c r="AU500" i="3" s="1"/>
  <c r="BN512" i="2"/>
  <c r="BO512" i="2" s="1"/>
  <c r="AV500" i="3" s="1"/>
  <c r="BP512" i="2"/>
  <c r="BQ512" i="2" s="1"/>
  <c r="AW500" i="3" s="1"/>
  <c r="BF513" i="2"/>
  <c r="BG513" i="2" s="1"/>
  <c r="AR501" i="3" s="1"/>
  <c r="BH513" i="2"/>
  <c r="BI513" i="2" s="1"/>
  <c r="AS501" i="3" s="1"/>
  <c r="BJ513" i="2"/>
  <c r="BK513" i="2" s="1"/>
  <c r="AT501" i="3" s="1"/>
  <c r="BL513" i="2"/>
  <c r="BM513" i="2" s="1"/>
  <c r="AU501" i="3" s="1"/>
  <c r="BN513" i="2"/>
  <c r="BO513" i="2" s="1"/>
  <c r="AV501" i="3" s="1"/>
  <c r="BP513" i="2"/>
  <c r="BQ513" i="2" s="1"/>
  <c r="AW501" i="3" s="1"/>
  <c r="BF514" i="2"/>
  <c r="BG514" i="2" s="1"/>
  <c r="AR502" i="3" s="1"/>
  <c r="BH514" i="2"/>
  <c r="BI514" i="2" s="1"/>
  <c r="AS502" i="3" s="1"/>
  <c r="BJ514" i="2"/>
  <c r="BK514" i="2" s="1"/>
  <c r="AT502" i="3" s="1"/>
  <c r="BL514" i="2"/>
  <c r="BM514" i="2" s="1"/>
  <c r="AU502" i="3" s="1"/>
  <c r="BN514" i="2"/>
  <c r="BO514" i="2" s="1"/>
  <c r="AV502" i="3" s="1"/>
  <c r="BP514" i="2"/>
  <c r="BQ514" i="2" s="1"/>
  <c r="AW502" i="3" s="1"/>
  <c r="BF515" i="2"/>
  <c r="BG515" i="2" s="1"/>
  <c r="AR503" i="3" s="1"/>
  <c r="BH515" i="2"/>
  <c r="BI515" i="2" s="1"/>
  <c r="AS503" i="3" s="1"/>
  <c r="BJ515" i="2"/>
  <c r="BK515" i="2" s="1"/>
  <c r="AT503" i="3" s="1"/>
  <c r="BL515" i="2"/>
  <c r="BM515" i="2" s="1"/>
  <c r="AU503" i="3" s="1"/>
  <c r="BN515" i="2"/>
  <c r="BO515" i="2" s="1"/>
  <c r="AV503" i="3" s="1"/>
  <c r="BP515" i="2"/>
  <c r="BQ515" i="2" s="1"/>
  <c r="AW503" i="3" s="1"/>
  <c r="BF516" i="2"/>
  <c r="BG516" i="2" s="1"/>
  <c r="AR504" i="3" s="1"/>
  <c r="BH516" i="2"/>
  <c r="BI516" i="2" s="1"/>
  <c r="AS504" i="3" s="1"/>
  <c r="BJ516" i="2"/>
  <c r="BK516" i="2" s="1"/>
  <c r="AT504" i="3" s="1"/>
  <c r="BL516" i="2"/>
  <c r="BM516" i="2" s="1"/>
  <c r="AU504" i="3" s="1"/>
  <c r="BN516" i="2"/>
  <c r="BO516" i="2" s="1"/>
  <c r="AV504" i="3" s="1"/>
  <c r="BP516" i="2"/>
  <c r="BQ516" i="2" s="1"/>
  <c r="AW504" i="3" s="1"/>
  <c r="BF517" i="2"/>
  <c r="BG517" i="2" s="1"/>
  <c r="AR505" i="3" s="1"/>
  <c r="BH517" i="2"/>
  <c r="BI517" i="2" s="1"/>
  <c r="AS505" i="3" s="1"/>
  <c r="BJ517" i="2"/>
  <c r="BK517" i="2" s="1"/>
  <c r="AT505" i="3" s="1"/>
  <c r="BL517" i="2"/>
  <c r="BM517" i="2" s="1"/>
  <c r="AU505" i="3" s="1"/>
  <c r="BN517" i="2"/>
  <c r="BO517" i="2" s="1"/>
  <c r="AV505" i="3" s="1"/>
  <c r="BP517" i="2"/>
  <c r="BQ517" i="2" s="1"/>
  <c r="AW505" i="3" s="1"/>
  <c r="BF518" i="2"/>
  <c r="BG518" i="2" s="1"/>
  <c r="AR506" i="3" s="1"/>
  <c r="BH518" i="2"/>
  <c r="BI518" i="2" s="1"/>
  <c r="AS506" i="3" s="1"/>
  <c r="BJ518" i="2"/>
  <c r="BK518" i="2" s="1"/>
  <c r="AT506" i="3" s="1"/>
  <c r="BL518" i="2"/>
  <c r="BM518" i="2" s="1"/>
  <c r="AU506" i="3" s="1"/>
  <c r="BN518" i="2"/>
  <c r="BO518" i="2" s="1"/>
  <c r="AV506" i="3" s="1"/>
  <c r="BP518" i="2"/>
  <c r="BQ518" i="2" s="1"/>
  <c r="AW506" i="3" s="1"/>
  <c r="BF519" i="2"/>
  <c r="BG519" i="2" s="1"/>
  <c r="AR507" i="3" s="1"/>
  <c r="BH519" i="2"/>
  <c r="BI519" i="2" s="1"/>
  <c r="AS507" i="3" s="1"/>
  <c r="BJ519" i="2"/>
  <c r="BK519" i="2" s="1"/>
  <c r="AT507" i="3" s="1"/>
  <c r="BL519" i="2"/>
  <c r="BM519" i="2" s="1"/>
  <c r="AU507" i="3" s="1"/>
  <c r="BN519" i="2"/>
  <c r="BO519" i="2" s="1"/>
  <c r="AV507" i="3" s="1"/>
  <c r="BP519" i="2"/>
  <c r="BQ519" i="2" s="1"/>
  <c r="AW507" i="3" s="1"/>
  <c r="BF520" i="2"/>
  <c r="BG520" i="2" s="1"/>
  <c r="AR508" i="3" s="1"/>
  <c r="BH520" i="2"/>
  <c r="BI520" i="2" s="1"/>
  <c r="AS508" i="3" s="1"/>
  <c r="BJ520" i="2"/>
  <c r="BK520" i="2" s="1"/>
  <c r="AT508" i="3" s="1"/>
  <c r="BL520" i="2"/>
  <c r="BM520" i="2" s="1"/>
  <c r="AU508" i="3" s="1"/>
  <c r="BN520" i="2"/>
  <c r="BO520" i="2" s="1"/>
  <c r="AV508" i="3" s="1"/>
  <c r="BP520" i="2"/>
  <c r="BQ520" i="2" s="1"/>
  <c r="AW508" i="3" s="1"/>
  <c r="BF521" i="2"/>
  <c r="BG521" i="2" s="1"/>
  <c r="AR509" i="3" s="1"/>
  <c r="BH521" i="2"/>
  <c r="BI521" i="2" s="1"/>
  <c r="AS509" i="3" s="1"/>
  <c r="BJ521" i="2"/>
  <c r="BK521" i="2" s="1"/>
  <c r="AT509" i="3" s="1"/>
  <c r="BL521" i="2"/>
  <c r="BM521" i="2" s="1"/>
  <c r="AU509" i="3" s="1"/>
  <c r="BN521" i="2"/>
  <c r="BO521" i="2" s="1"/>
  <c r="AV509" i="3" s="1"/>
  <c r="BP521" i="2"/>
  <c r="BQ521" i="2" s="1"/>
  <c r="AW509" i="3" s="1"/>
  <c r="BF522" i="2"/>
  <c r="BG522" i="2" s="1"/>
  <c r="AR510" i="3" s="1"/>
  <c r="BH522" i="2"/>
  <c r="BI522" i="2" s="1"/>
  <c r="AS510" i="3" s="1"/>
  <c r="BJ522" i="2"/>
  <c r="BK522" i="2" s="1"/>
  <c r="AT510" i="3" s="1"/>
  <c r="BL522" i="2"/>
  <c r="BM522" i="2" s="1"/>
  <c r="AU510" i="3" s="1"/>
  <c r="BN522" i="2"/>
  <c r="BO522" i="2" s="1"/>
  <c r="AV510" i="3" s="1"/>
  <c r="BP522" i="2"/>
  <c r="BQ522" i="2" s="1"/>
  <c r="AW510" i="3" s="1"/>
  <c r="BF523" i="2"/>
  <c r="BG523" i="2" s="1"/>
  <c r="AR511" i="3" s="1"/>
  <c r="BH523" i="2"/>
  <c r="BI523" i="2" s="1"/>
  <c r="AS511" i="3" s="1"/>
  <c r="BJ523" i="2"/>
  <c r="BK523" i="2" s="1"/>
  <c r="AT511" i="3" s="1"/>
  <c r="BL523" i="2"/>
  <c r="BM523" i="2" s="1"/>
  <c r="AU511" i="3" s="1"/>
  <c r="BN523" i="2"/>
  <c r="BO523" i="2" s="1"/>
  <c r="AV511" i="3" s="1"/>
  <c r="BP523" i="2"/>
  <c r="BQ523" i="2" s="1"/>
  <c r="AW511" i="3" s="1"/>
  <c r="BF524" i="2"/>
  <c r="BG524" i="2" s="1"/>
  <c r="AR512" i="3" s="1"/>
  <c r="BH524" i="2"/>
  <c r="BI524" i="2" s="1"/>
  <c r="AS512" i="3" s="1"/>
  <c r="BJ524" i="2"/>
  <c r="BK524" i="2" s="1"/>
  <c r="AT512" i="3" s="1"/>
  <c r="BL524" i="2"/>
  <c r="BM524" i="2" s="1"/>
  <c r="AU512" i="3" s="1"/>
  <c r="BN524" i="2"/>
  <c r="BO524" i="2" s="1"/>
  <c r="AV512" i="3" s="1"/>
  <c r="BP524" i="2"/>
  <c r="BQ524" i="2" s="1"/>
  <c r="AW512" i="3" s="1"/>
  <c r="BF525" i="2"/>
  <c r="BG525" i="2" s="1"/>
  <c r="AR513" i="3" s="1"/>
  <c r="BH525" i="2"/>
  <c r="BI525" i="2" s="1"/>
  <c r="AS513" i="3" s="1"/>
  <c r="BJ525" i="2"/>
  <c r="BK525" i="2" s="1"/>
  <c r="AT513" i="3" s="1"/>
  <c r="BL525" i="2"/>
  <c r="BM525" i="2" s="1"/>
  <c r="AU513" i="3" s="1"/>
  <c r="BN525" i="2"/>
  <c r="BO525" i="2" s="1"/>
  <c r="AV513" i="3" s="1"/>
  <c r="BP525" i="2"/>
  <c r="BQ525" i="2" s="1"/>
  <c r="AW513" i="3" s="1"/>
  <c r="BF526" i="2"/>
  <c r="BG526" i="2" s="1"/>
  <c r="AR514" i="3" s="1"/>
  <c r="BH526" i="2"/>
  <c r="BI526" i="2" s="1"/>
  <c r="AS514" i="3" s="1"/>
  <c r="BJ526" i="2"/>
  <c r="BK526" i="2" s="1"/>
  <c r="AT514" i="3" s="1"/>
  <c r="BL526" i="2"/>
  <c r="BM526" i="2" s="1"/>
  <c r="AU514" i="3" s="1"/>
  <c r="BN526" i="2"/>
  <c r="BO526" i="2" s="1"/>
  <c r="AV514" i="3" s="1"/>
  <c r="BP526" i="2"/>
  <c r="BQ526" i="2" s="1"/>
  <c r="AW514" i="3" s="1"/>
  <c r="BF527" i="2"/>
  <c r="BG527" i="2" s="1"/>
  <c r="AR515" i="3" s="1"/>
  <c r="BH527" i="2"/>
  <c r="BI527" i="2" s="1"/>
  <c r="AS515" i="3" s="1"/>
  <c r="BJ527" i="2"/>
  <c r="BK527" i="2" s="1"/>
  <c r="AT515" i="3" s="1"/>
  <c r="BL527" i="2"/>
  <c r="BM527" i="2" s="1"/>
  <c r="AU515" i="3" s="1"/>
  <c r="BN527" i="2"/>
  <c r="BO527" i="2" s="1"/>
  <c r="AV515" i="3" s="1"/>
  <c r="BP527" i="2"/>
  <c r="BQ527" i="2" s="1"/>
  <c r="AW515" i="3" s="1"/>
  <c r="BF528" i="2"/>
  <c r="BG528" i="2" s="1"/>
  <c r="AR516" i="3" s="1"/>
  <c r="BH528" i="2"/>
  <c r="BI528" i="2" s="1"/>
  <c r="AS516" i="3" s="1"/>
  <c r="BJ528" i="2"/>
  <c r="BK528" i="2" s="1"/>
  <c r="AT516" i="3" s="1"/>
  <c r="BL528" i="2"/>
  <c r="BM528" i="2" s="1"/>
  <c r="AU516" i="3" s="1"/>
  <c r="BN528" i="2"/>
  <c r="BO528" i="2" s="1"/>
  <c r="AV516" i="3" s="1"/>
  <c r="BP528" i="2"/>
  <c r="BQ528" i="2" s="1"/>
  <c r="AW516" i="3" s="1"/>
  <c r="BF529" i="2"/>
  <c r="BG529" i="2" s="1"/>
  <c r="AR517" i="3" s="1"/>
  <c r="BH529" i="2"/>
  <c r="BI529" i="2" s="1"/>
  <c r="AS517" i="3" s="1"/>
  <c r="BJ529" i="2"/>
  <c r="BK529" i="2" s="1"/>
  <c r="AT517" i="3" s="1"/>
  <c r="BL529" i="2"/>
  <c r="BM529" i="2" s="1"/>
  <c r="AU517" i="3" s="1"/>
  <c r="BN529" i="2"/>
  <c r="BO529" i="2" s="1"/>
  <c r="AV517" i="3" s="1"/>
  <c r="BP529" i="2"/>
  <c r="BQ529" i="2" s="1"/>
  <c r="AW517" i="3" s="1"/>
  <c r="BF530" i="2"/>
  <c r="BG530" i="2" s="1"/>
  <c r="AR518" i="3" s="1"/>
  <c r="BH530" i="2"/>
  <c r="BI530" i="2" s="1"/>
  <c r="AS518" i="3" s="1"/>
  <c r="BJ530" i="2"/>
  <c r="BK530" i="2" s="1"/>
  <c r="AT518" i="3" s="1"/>
  <c r="BL530" i="2"/>
  <c r="BM530" i="2" s="1"/>
  <c r="BN530" i="2"/>
  <c r="BO530" i="2" s="1"/>
  <c r="AV518" i="3" s="1"/>
  <c r="BP530" i="2"/>
  <c r="BQ530" i="2" s="1"/>
  <c r="AW518" i="3" s="1"/>
  <c r="BF531" i="2"/>
  <c r="BG531" i="2" s="1"/>
  <c r="AR519" i="3" s="1"/>
  <c r="BH531" i="2"/>
  <c r="BI531" i="2" s="1"/>
  <c r="AS519" i="3" s="1"/>
  <c r="BJ531" i="2"/>
  <c r="BK531" i="2" s="1"/>
  <c r="AT519" i="3" s="1"/>
  <c r="BL531" i="2"/>
  <c r="BM531" i="2" s="1"/>
  <c r="AU519" i="3" s="1"/>
  <c r="BN531" i="2"/>
  <c r="BO531" i="2" s="1"/>
  <c r="AV519" i="3" s="1"/>
  <c r="BP531" i="2"/>
  <c r="BQ531" i="2" s="1"/>
  <c r="AW519" i="3" s="1"/>
  <c r="BF532" i="2"/>
  <c r="BG532" i="2" s="1"/>
  <c r="AR520" i="3" s="1"/>
  <c r="BH532" i="2"/>
  <c r="BI532" i="2" s="1"/>
  <c r="AS520" i="3" s="1"/>
  <c r="BJ532" i="2"/>
  <c r="BK532" i="2" s="1"/>
  <c r="AT520" i="3" s="1"/>
  <c r="BL532" i="2"/>
  <c r="BM532" i="2" s="1"/>
  <c r="AU520" i="3" s="1"/>
  <c r="BN532" i="2"/>
  <c r="BO532" i="2" s="1"/>
  <c r="AV520" i="3" s="1"/>
  <c r="BP532" i="2"/>
  <c r="BQ532" i="2" s="1"/>
  <c r="AW520" i="3" s="1"/>
  <c r="BF533" i="2"/>
  <c r="BG533" i="2" s="1"/>
  <c r="AR521" i="3" s="1"/>
  <c r="BH533" i="2"/>
  <c r="BI533" i="2" s="1"/>
  <c r="AS521" i="3" s="1"/>
  <c r="BJ533" i="2"/>
  <c r="BK533" i="2" s="1"/>
  <c r="AT521" i="3" s="1"/>
  <c r="BL533" i="2"/>
  <c r="BM533" i="2" s="1"/>
  <c r="AU521" i="3" s="1"/>
  <c r="BN533" i="2"/>
  <c r="BO533" i="2" s="1"/>
  <c r="AV521" i="3" s="1"/>
  <c r="BP533" i="2"/>
  <c r="BQ533" i="2" s="1"/>
  <c r="AW521" i="3" s="1"/>
  <c r="BF534" i="2"/>
  <c r="BG534" i="2" s="1"/>
  <c r="AR522" i="3" s="1"/>
  <c r="BH534" i="2"/>
  <c r="BI534" i="2" s="1"/>
  <c r="AS522" i="3" s="1"/>
  <c r="BJ534" i="2"/>
  <c r="BK534" i="2" s="1"/>
  <c r="AT522" i="3" s="1"/>
  <c r="BL534" i="2"/>
  <c r="BM534" i="2" s="1"/>
  <c r="AU522" i="3" s="1"/>
  <c r="BN534" i="2"/>
  <c r="BO534" i="2" s="1"/>
  <c r="AV522" i="3" s="1"/>
  <c r="BP534" i="2"/>
  <c r="BQ534" i="2" s="1"/>
  <c r="AW522" i="3" s="1"/>
  <c r="BF535" i="2"/>
  <c r="BG535" i="2" s="1"/>
  <c r="AR523" i="3" s="1"/>
  <c r="BH535" i="2"/>
  <c r="BI535" i="2" s="1"/>
  <c r="AS523" i="3" s="1"/>
  <c r="BJ535" i="2"/>
  <c r="BK535" i="2" s="1"/>
  <c r="AT523" i="3" s="1"/>
  <c r="BL535" i="2"/>
  <c r="BM535" i="2" s="1"/>
  <c r="AU523" i="3" s="1"/>
  <c r="BN535" i="2"/>
  <c r="BO535" i="2" s="1"/>
  <c r="AV523" i="3" s="1"/>
  <c r="BP535" i="2"/>
  <c r="BQ535" i="2" s="1"/>
  <c r="AW523" i="3" s="1"/>
  <c r="BF536" i="2"/>
  <c r="BG536" i="2" s="1"/>
  <c r="AR524" i="3" s="1"/>
  <c r="BH536" i="2"/>
  <c r="BI536" i="2" s="1"/>
  <c r="AS524" i="3" s="1"/>
  <c r="BJ536" i="2"/>
  <c r="BK536" i="2" s="1"/>
  <c r="AT524" i="3" s="1"/>
  <c r="BL536" i="2"/>
  <c r="BM536" i="2" s="1"/>
  <c r="AU524" i="3" s="1"/>
  <c r="BN536" i="2"/>
  <c r="BO536" i="2" s="1"/>
  <c r="AV524" i="3" s="1"/>
  <c r="BP536" i="2"/>
  <c r="BQ536" i="2" s="1"/>
  <c r="AW524" i="3" s="1"/>
  <c r="BF537" i="2"/>
  <c r="BG537" i="2" s="1"/>
  <c r="AR525" i="3" s="1"/>
  <c r="BH537" i="2"/>
  <c r="BI537" i="2" s="1"/>
  <c r="AS525" i="3" s="1"/>
  <c r="BJ537" i="2"/>
  <c r="BK537" i="2" s="1"/>
  <c r="AT525" i="3" s="1"/>
  <c r="BL537" i="2"/>
  <c r="BM537" i="2" s="1"/>
  <c r="AU525" i="3" s="1"/>
  <c r="BN537" i="2"/>
  <c r="BO537" i="2" s="1"/>
  <c r="AV525" i="3" s="1"/>
  <c r="BP537" i="2"/>
  <c r="BQ537" i="2" s="1"/>
  <c r="AW525" i="3" s="1"/>
  <c r="BF538" i="2"/>
  <c r="BG538" i="2" s="1"/>
  <c r="AR526" i="3" s="1"/>
  <c r="BH538" i="2"/>
  <c r="BI538" i="2" s="1"/>
  <c r="AS526" i="3" s="1"/>
  <c r="BJ538" i="2"/>
  <c r="BK538" i="2" s="1"/>
  <c r="AT526" i="3" s="1"/>
  <c r="BL538" i="2"/>
  <c r="BM538" i="2" s="1"/>
  <c r="AU526" i="3" s="1"/>
  <c r="BN538" i="2"/>
  <c r="BO538" i="2" s="1"/>
  <c r="AV526" i="3" s="1"/>
  <c r="BP538" i="2"/>
  <c r="BQ538" i="2" s="1"/>
  <c r="AW526" i="3" s="1"/>
  <c r="BF539" i="2"/>
  <c r="BG539" i="2" s="1"/>
  <c r="AR527" i="3" s="1"/>
  <c r="BH539" i="2"/>
  <c r="BI539" i="2" s="1"/>
  <c r="AS527" i="3" s="1"/>
  <c r="BJ539" i="2"/>
  <c r="BK539" i="2" s="1"/>
  <c r="AT527" i="3" s="1"/>
  <c r="BL539" i="2"/>
  <c r="BM539" i="2" s="1"/>
  <c r="AU527" i="3" s="1"/>
  <c r="BN539" i="2"/>
  <c r="BO539" i="2" s="1"/>
  <c r="AV527" i="3" s="1"/>
  <c r="BP539" i="2"/>
  <c r="BQ539" i="2" s="1"/>
  <c r="AW527" i="3" s="1"/>
  <c r="BF540" i="2"/>
  <c r="BG540" i="2" s="1"/>
  <c r="AR528" i="3" s="1"/>
  <c r="BH540" i="2"/>
  <c r="BI540" i="2" s="1"/>
  <c r="AS528" i="3" s="1"/>
  <c r="BJ540" i="2"/>
  <c r="BK540" i="2" s="1"/>
  <c r="AT528" i="3" s="1"/>
  <c r="BL540" i="2"/>
  <c r="BM540" i="2" s="1"/>
  <c r="AU528" i="3" s="1"/>
  <c r="BN540" i="2"/>
  <c r="BO540" i="2" s="1"/>
  <c r="AV528" i="3" s="1"/>
  <c r="BP540" i="2"/>
  <c r="BQ540" i="2" s="1"/>
  <c r="AW528" i="3" s="1"/>
  <c r="BF541" i="2"/>
  <c r="BG541" i="2" s="1"/>
  <c r="AR529" i="3" s="1"/>
  <c r="BH541" i="2"/>
  <c r="BI541" i="2" s="1"/>
  <c r="AS529" i="3" s="1"/>
  <c r="BJ541" i="2"/>
  <c r="BK541" i="2" s="1"/>
  <c r="AT529" i="3" s="1"/>
  <c r="BL541" i="2"/>
  <c r="BM541" i="2" s="1"/>
  <c r="AU529" i="3" s="1"/>
  <c r="BN541" i="2"/>
  <c r="BO541" i="2" s="1"/>
  <c r="AV529" i="3" s="1"/>
  <c r="BP541" i="2"/>
  <c r="BQ541" i="2" s="1"/>
  <c r="AW529" i="3" s="1"/>
  <c r="BF542" i="2"/>
  <c r="BG542" i="2" s="1"/>
  <c r="BH542" i="2"/>
  <c r="BI542" i="2" s="1"/>
  <c r="BJ542" i="2"/>
  <c r="BK542" i="2" s="1"/>
  <c r="BL542" i="2"/>
  <c r="BM542" i="2" s="1"/>
  <c r="BN542" i="2"/>
  <c r="BO542" i="2" s="1"/>
  <c r="BP542" i="2"/>
  <c r="BQ542" i="2" s="1"/>
  <c r="BF543" i="2"/>
  <c r="BG543" i="2" s="1"/>
  <c r="AR530" i="3" s="1"/>
  <c r="BH543" i="2"/>
  <c r="BI543" i="2" s="1"/>
  <c r="AS530" i="3" s="1"/>
  <c r="BJ543" i="2"/>
  <c r="BK543" i="2" s="1"/>
  <c r="AT530" i="3" s="1"/>
  <c r="BL543" i="2"/>
  <c r="BM543" i="2" s="1"/>
  <c r="BN543" i="2"/>
  <c r="BO543" i="2" s="1"/>
  <c r="AV530" i="3" s="1"/>
  <c r="BP543" i="2"/>
  <c r="BQ543" i="2" s="1"/>
  <c r="AW530" i="3" s="1"/>
  <c r="BF544" i="2"/>
  <c r="BG544" i="2" s="1"/>
  <c r="AR531" i="3" s="1"/>
  <c r="BH544" i="2"/>
  <c r="BI544" i="2" s="1"/>
  <c r="AS531" i="3" s="1"/>
  <c r="BJ544" i="2"/>
  <c r="BK544" i="2" s="1"/>
  <c r="AT531" i="3" s="1"/>
  <c r="BL544" i="2"/>
  <c r="BM544" i="2" s="1"/>
  <c r="AU531" i="3" s="1"/>
  <c r="BN544" i="2"/>
  <c r="BO544" i="2" s="1"/>
  <c r="AV531" i="3" s="1"/>
  <c r="BP544" i="2"/>
  <c r="BQ544" i="2" s="1"/>
  <c r="AW531" i="3" s="1"/>
  <c r="BF545" i="2"/>
  <c r="BG545" i="2" s="1"/>
  <c r="BH545" i="2"/>
  <c r="BI545" i="2" s="1"/>
  <c r="BJ545" i="2"/>
  <c r="BK545" i="2" s="1"/>
  <c r="BL545" i="2"/>
  <c r="BM545" i="2" s="1"/>
  <c r="BN545" i="2"/>
  <c r="BO545" i="2" s="1"/>
  <c r="BP545" i="2"/>
  <c r="BQ545" i="2" s="1"/>
  <c r="BF546" i="2"/>
  <c r="BG546" i="2" s="1"/>
  <c r="AR532" i="3" s="1"/>
  <c r="BH546" i="2"/>
  <c r="BI546" i="2" s="1"/>
  <c r="AS532" i="3" s="1"/>
  <c r="BJ546" i="2"/>
  <c r="BK546" i="2" s="1"/>
  <c r="AT532" i="3" s="1"/>
  <c r="BL546" i="2"/>
  <c r="BM546" i="2" s="1"/>
  <c r="AU532" i="3" s="1"/>
  <c r="BN546" i="2"/>
  <c r="BO546" i="2" s="1"/>
  <c r="AV532" i="3" s="1"/>
  <c r="BP546" i="2"/>
  <c r="BQ546" i="2" s="1"/>
  <c r="AW532" i="3" s="1"/>
  <c r="BF547" i="2"/>
  <c r="BG547" i="2" s="1"/>
  <c r="AR533" i="3" s="1"/>
  <c r="BH547" i="2"/>
  <c r="BI547" i="2" s="1"/>
  <c r="AS533" i="3" s="1"/>
  <c r="BJ547" i="2"/>
  <c r="BK547" i="2" s="1"/>
  <c r="AT533" i="3" s="1"/>
  <c r="BL547" i="2"/>
  <c r="BM547" i="2" s="1"/>
  <c r="AU533" i="3" s="1"/>
  <c r="BN547" i="2"/>
  <c r="BO547" i="2" s="1"/>
  <c r="AV533" i="3" s="1"/>
  <c r="BP547" i="2"/>
  <c r="BQ547" i="2" s="1"/>
  <c r="AW533" i="3" s="1"/>
  <c r="BF548" i="2"/>
  <c r="BG548" i="2" s="1"/>
  <c r="AR534" i="3" s="1"/>
  <c r="BH548" i="2"/>
  <c r="BI548" i="2" s="1"/>
  <c r="AS534" i="3" s="1"/>
  <c r="BJ548" i="2"/>
  <c r="BK548" i="2" s="1"/>
  <c r="AT534" i="3" s="1"/>
  <c r="BL548" i="2"/>
  <c r="BM548" i="2" s="1"/>
  <c r="AU534" i="3" s="1"/>
  <c r="BN548" i="2"/>
  <c r="BO548" i="2" s="1"/>
  <c r="AV534" i="3" s="1"/>
  <c r="BP548" i="2"/>
  <c r="BQ548" i="2" s="1"/>
  <c r="AW534" i="3" s="1"/>
  <c r="BF549" i="2"/>
  <c r="BG549" i="2" s="1"/>
  <c r="AR535" i="3" s="1"/>
  <c r="BH549" i="2"/>
  <c r="BI549" i="2" s="1"/>
  <c r="AS535" i="3" s="1"/>
  <c r="BJ549" i="2"/>
  <c r="BK549" i="2" s="1"/>
  <c r="AT535" i="3" s="1"/>
  <c r="BL549" i="2"/>
  <c r="BM549" i="2" s="1"/>
  <c r="AU535" i="3" s="1"/>
  <c r="BN549" i="2"/>
  <c r="BO549" i="2" s="1"/>
  <c r="AV535" i="3" s="1"/>
  <c r="BP549" i="2"/>
  <c r="BQ549" i="2" s="1"/>
  <c r="AW535" i="3" s="1"/>
  <c r="BF550" i="2"/>
  <c r="BG550" i="2" s="1"/>
  <c r="AR536" i="3" s="1"/>
  <c r="BH550" i="2"/>
  <c r="BI550" i="2" s="1"/>
  <c r="AS536" i="3" s="1"/>
  <c r="BJ550" i="2"/>
  <c r="BK550" i="2" s="1"/>
  <c r="AT536" i="3" s="1"/>
  <c r="BL550" i="2"/>
  <c r="BM550" i="2" s="1"/>
  <c r="AU536" i="3" s="1"/>
  <c r="BN550" i="2"/>
  <c r="BO550" i="2" s="1"/>
  <c r="AV536" i="3" s="1"/>
  <c r="BP550" i="2"/>
  <c r="BQ550" i="2" s="1"/>
  <c r="AW536" i="3" s="1"/>
  <c r="BF551" i="2"/>
  <c r="BG551" i="2" s="1"/>
  <c r="AR537" i="3" s="1"/>
  <c r="BH551" i="2"/>
  <c r="BI551" i="2" s="1"/>
  <c r="AS537" i="3" s="1"/>
  <c r="BJ551" i="2"/>
  <c r="BK551" i="2" s="1"/>
  <c r="AT537" i="3" s="1"/>
  <c r="BL551" i="2"/>
  <c r="BM551" i="2" s="1"/>
  <c r="AU537" i="3" s="1"/>
  <c r="BN551" i="2"/>
  <c r="BO551" i="2" s="1"/>
  <c r="AV537" i="3" s="1"/>
  <c r="BP551" i="2"/>
  <c r="BQ551" i="2" s="1"/>
  <c r="AW537" i="3" s="1"/>
  <c r="BF552" i="2"/>
  <c r="BG552" i="2" s="1"/>
  <c r="AR538" i="3" s="1"/>
  <c r="BH552" i="2"/>
  <c r="BI552" i="2" s="1"/>
  <c r="AS538" i="3" s="1"/>
  <c r="BJ552" i="2"/>
  <c r="BK552" i="2" s="1"/>
  <c r="AT538" i="3" s="1"/>
  <c r="BL552" i="2"/>
  <c r="BM552" i="2" s="1"/>
  <c r="BN552" i="2"/>
  <c r="BO552" i="2" s="1"/>
  <c r="AV538" i="3" s="1"/>
  <c r="BP552" i="2"/>
  <c r="BQ552" i="2" s="1"/>
  <c r="BF553" i="2"/>
  <c r="BG553" i="2" s="1"/>
  <c r="AR539" i="3" s="1"/>
  <c r="BH553" i="2"/>
  <c r="BI553" i="2" s="1"/>
  <c r="AS539" i="3" s="1"/>
  <c r="BJ553" i="2"/>
  <c r="BK553" i="2" s="1"/>
  <c r="AT539" i="3" s="1"/>
  <c r="BL553" i="2"/>
  <c r="BM553" i="2" s="1"/>
  <c r="AU539" i="3" s="1"/>
  <c r="BN553" i="2"/>
  <c r="BO553" i="2" s="1"/>
  <c r="AV539" i="3" s="1"/>
  <c r="BP553" i="2"/>
  <c r="BQ553" i="2" s="1"/>
  <c r="AW539" i="3" s="1"/>
  <c r="BF554" i="2"/>
  <c r="BG554" i="2" s="1"/>
  <c r="AR540" i="3" s="1"/>
  <c r="BH554" i="2"/>
  <c r="BI554" i="2" s="1"/>
  <c r="AS540" i="3" s="1"/>
  <c r="BJ554" i="2"/>
  <c r="BK554" i="2" s="1"/>
  <c r="AT540" i="3" s="1"/>
  <c r="BL554" i="2"/>
  <c r="BM554" i="2" s="1"/>
  <c r="AU540" i="3" s="1"/>
  <c r="BN554" i="2"/>
  <c r="BO554" i="2" s="1"/>
  <c r="AV540" i="3" s="1"/>
  <c r="BP554" i="2"/>
  <c r="BQ554" i="2" s="1"/>
  <c r="AW540" i="3" s="1"/>
  <c r="BF555" i="2"/>
  <c r="BG555" i="2" s="1"/>
  <c r="AR541" i="3" s="1"/>
  <c r="BH555" i="2"/>
  <c r="BI555" i="2" s="1"/>
  <c r="AS541" i="3" s="1"/>
  <c r="BJ555" i="2"/>
  <c r="BK555" i="2" s="1"/>
  <c r="AT541" i="3" s="1"/>
  <c r="BL555" i="2"/>
  <c r="BM555" i="2" s="1"/>
  <c r="AU541" i="3" s="1"/>
  <c r="BN555" i="2"/>
  <c r="BO555" i="2" s="1"/>
  <c r="AV541" i="3" s="1"/>
  <c r="BP555" i="2"/>
  <c r="BQ555" i="2" s="1"/>
  <c r="AW541" i="3" s="1"/>
  <c r="BF556" i="2"/>
  <c r="BG556" i="2" s="1"/>
  <c r="AR542" i="3" s="1"/>
  <c r="BH556" i="2"/>
  <c r="BI556" i="2" s="1"/>
  <c r="AS542" i="3" s="1"/>
  <c r="BJ556" i="2"/>
  <c r="BK556" i="2" s="1"/>
  <c r="AT542" i="3" s="1"/>
  <c r="BL556" i="2"/>
  <c r="BM556" i="2" s="1"/>
  <c r="BN556" i="2"/>
  <c r="BO556" i="2" s="1"/>
  <c r="AV542" i="3" s="1"/>
  <c r="BP556" i="2"/>
  <c r="BQ556" i="2" s="1"/>
  <c r="AW542" i="3" s="1"/>
  <c r="BF557" i="2"/>
  <c r="BG557" i="2" s="1"/>
  <c r="AR543" i="3" s="1"/>
  <c r="BH557" i="2"/>
  <c r="BI557" i="2" s="1"/>
  <c r="AS543" i="3" s="1"/>
  <c r="BJ557" i="2"/>
  <c r="BK557" i="2" s="1"/>
  <c r="AT543" i="3" s="1"/>
  <c r="BL557" i="2"/>
  <c r="BM557" i="2" s="1"/>
  <c r="AU543" i="3" s="1"/>
  <c r="BN557" i="2"/>
  <c r="BO557" i="2" s="1"/>
  <c r="AV543" i="3" s="1"/>
  <c r="BP557" i="2"/>
  <c r="BQ557" i="2" s="1"/>
  <c r="AW543" i="3" s="1"/>
  <c r="BF558" i="2"/>
  <c r="BG558" i="2" s="1"/>
  <c r="AR544" i="3" s="1"/>
  <c r="BH558" i="2"/>
  <c r="BI558" i="2" s="1"/>
  <c r="AS544" i="3" s="1"/>
  <c r="BJ558" i="2"/>
  <c r="BK558" i="2" s="1"/>
  <c r="AT544" i="3" s="1"/>
  <c r="BL558" i="2"/>
  <c r="BM558" i="2" s="1"/>
  <c r="BN558" i="2"/>
  <c r="BO558" i="2" s="1"/>
  <c r="AV544" i="3" s="1"/>
  <c r="BP558" i="2"/>
  <c r="BQ558" i="2" s="1"/>
  <c r="AW544" i="3" s="1"/>
  <c r="BF559" i="2"/>
  <c r="BG559" i="2" s="1"/>
  <c r="AR545" i="3" s="1"/>
  <c r="BH559" i="2"/>
  <c r="BI559" i="2" s="1"/>
  <c r="AS545" i="3" s="1"/>
  <c r="BJ559" i="2"/>
  <c r="BK559" i="2" s="1"/>
  <c r="AT545" i="3" s="1"/>
  <c r="BL559" i="2"/>
  <c r="BM559" i="2" s="1"/>
  <c r="AU545" i="3" s="1"/>
  <c r="BN559" i="2"/>
  <c r="BO559" i="2" s="1"/>
  <c r="AV545" i="3" s="1"/>
  <c r="BP559" i="2"/>
  <c r="BQ559" i="2" s="1"/>
  <c r="BF560" i="2"/>
  <c r="BG560" i="2" s="1"/>
  <c r="AR546" i="3" s="1"/>
  <c r="BH560" i="2"/>
  <c r="BI560" i="2" s="1"/>
  <c r="AS546" i="3" s="1"/>
  <c r="BJ560" i="2"/>
  <c r="BK560" i="2" s="1"/>
  <c r="AT546" i="3" s="1"/>
  <c r="BL560" i="2"/>
  <c r="BM560" i="2" s="1"/>
  <c r="AU546" i="3" s="1"/>
  <c r="BN560" i="2"/>
  <c r="BO560" i="2" s="1"/>
  <c r="AV546" i="3" s="1"/>
  <c r="BP560" i="2"/>
  <c r="BQ560" i="2" s="1"/>
  <c r="AW546" i="3" s="1"/>
  <c r="BF561" i="2"/>
  <c r="BG561" i="2" s="1"/>
  <c r="AR547" i="3" s="1"/>
  <c r="BH561" i="2"/>
  <c r="BI561" i="2" s="1"/>
  <c r="AS547" i="3" s="1"/>
  <c r="BJ561" i="2"/>
  <c r="BK561" i="2" s="1"/>
  <c r="AT547" i="3" s="1"/>
  <c r="BL561" i="2"/>
  <c r="BM561" i="2" s="1"/>
  <c r="AU547" i="3" s="1"/>
  <c r="BN561" i="2"/>
  <c r="BO561" i="2" s="1"/>
  <c r="AV547" i="3" s="1"/>
  <c r="BP561" i="2"/>
  <c r="BQ561" i="2" s="1"/>
  <c r="AW547" i="3" s="1"/>
  <c r="BF562" i="2"/>
  <c r="BG562" i="2" s="1"/>
  <c r="AR548" i="3" s="1"/>
  <c r="BH562" i="2"/>
  <c r="BI562" i="2" s="1"/>
  <c r="AS548" i="3" s="1"/>
  <c r="BJ562" i="2"/>
  <c r="BK562" i="2" s="1"/>
  <c r="AT548" i="3" s="1"/>
  <c r="BL562" i="2"/>
  <c r="BM562" i="2" s="1"/>
  <c r="AU548" i="3" s="1"/>
  <c r="BN562" i="2"/>
  <c r="BO562" i="2" s="1"/>
  <c r="AV548" i="3" s="1"/>
  <c r="BP562" i="2"/>
  <c r="BQ562" i="2" s="1"/>
  <c r="AW548" i="3" s="1"/>
  <c r="BF563" i="2"/>
  <c r="BG563" i="2" s="1"/>
  <c r="AR549" i="3" s="1"/>
  <c r="BH563" i="2"/>
  <c r="BI563" i="2" s="1"/>
  <c r="AS549" i="3" s="1"/>
  <c r="BJ563" i="2"/>
  <c r="BK563" i="2" s="1"/>
  <c r="AT549" i="3" s="1"/>
  <c r="BL563" i="2"/>
  <c r="BM563" i="2" s="1"/>
  <c r="BN563" i="2"/>
  <c r="BO563" i="2" s="1"/>
  <c r="AV549" i="3" s="1"/>
  <c r="BP563" i="2"/>
  <c r="BQ563" i="2" s="1"/>
  <c r="AW549" i="3" s="1"/>
  <c r="BF564" i="2"/>
  <c r="BG564" i="2" s="1"/>
  <c r="AR550" i="3" s="1"/>
  <c r="BH564" i="2"/>
  <c r="BI564" i="2" s="1"/>
  <c r="AS550" i="3" s="1"/>
  <c r="BJ564" i="2"/>
  <c r="BK564" i="2" s="1"/>
  <c r="AT550" i="3" s="1"/>
  <c r="BL564" i="2"/>
  <c r="BM564" i="2" s="1"/>
  <c r="BN564" i="2"/>
  <c r="BO564" i="2" s="1"/>
  <c r="AV550" i="3" s="1"/>
  <c r="BP564" i="2"/>
  <c r="BQ564" i="2" s="1"/>
  <c r="AW550" i="3" s="1"/>
  <c r="BF565" i="2"/>
  <c r="BG565" i="2" s="1"/>
  <c r="AR551" i="3" s="1"/>
  <c r="BH565" i="2"/>
  <c r="BI565" i="2" s="1"/>
  <c r="AS551" i="3" s="1"/>
  <c r="BJ565" i="2"/>
  <c r="BK565" i="2" s="1"/>
  <c r="AT551" i="3" s="1"/>
  <c r="BL565" i="2"/>
  <c r="BM565" i="2" s="1"/>
  <c r="AU551" i="3" s="1"/>
  <c r="BN565" i="2"/>
  <c r="BO565" i="2" s="1"/>
  <c r="AV551" i="3" s="1"/>
  <c r="BP565" i="2"/>
  <c r="BQ565" i="2" s="1"/>
  <c r="AW551" i="3" s="1"/>
  <c r="BF566" i="2"/>
  <c r="BG566" i="2" s="1"/>
  <c r="AR558" i="3" s="1"/>
  <c r="BH566" i="2"/>
  <c r="BI566" i="2" s="1"/>
  <c r="AS558" i="3" s="1"/>
  <c r="BJ566" i="2"/>
  <c r="BK566" i="2" s="1"/>
  <c r="AT558" i="3" s="1"/>
  <c r="BL566" i="2"/>
  <c r="BM566" i="2" s="1"/>
  <c r="AU558" i="3" s="1"/>
  <c r="BN566" i="2"/>
  <c r="BO566" i="2" s="1"/>
  <c r="AV558" i="3" s="1"/>
  <c r="BP566" i="2"/>
  <c r="BQ566" i="2" s="1"/>
  <c r="AW558" i="3" s="1"/>
  <c r="BF567" i="2"/>
  <c r="BG567" i="2" s="1"/>
  <c r="AR553" i="3" s="1"/>
  <c r="BH567" i="2"/>
  <c r="BI567" i="2" s="1"/>
  <c r="AS553" i="3" s="1"/>
  <c r="BJ567" i="2"/>
  <c r="BK567" i="2" s="1"/>
  <c r="AT553" i="3" s="1"/>
  <c r="BL567" i="2"/>
  <c r="BM567" i="2" s="1"/>
  <c r="AU553" i="3" s="1"/>
  <c r="BN567" i="2"/>
  <c r="BO567" i="2" s="1"/>
  <c r="AV553" i="3" s="1"/>
  <c r="BP567" i="2"/>
  <c r="BQ567" i="2" s="1"/>
  <c r="BF568" i="2"/>
  <c r="BG568" i="2" s="1"/>
  <c r="AR554" i="3" s="1"/>
  <c r="BH568" i="2"/>
  <c r="BI568" i="2" s="1"/>
  <c r="AS554" i="3" s="1"/>
  <c r="BJ568" i="2"/>
  <c r="BK568" i="2" s="1"/>
  <c r="AT554" i="3" s="1"/>
  <c r="BL568" i="2"/>
  <c r="BM568" i="2" s="1"/>
  <c r="AU554" i="3" s="1"/>
  <c r="BN568" i="2"/>
  <c r="BO568" i="2" s="1"/>
  <c r="AV554" i="3" s="1"/>
  <c r="BP568" i="2"/>
  <c r="BQ568" i="2" s="1"/>
  <c r="AW554" i="3" s="1"/>
  <c r="BF569" i="2"/>
  <c r="BG569" i="2" s="1"/>
  <c r="AR556" i="3" s="1"/>
  <c r="BH569" i="2"/>
  <c r="BI569" i="2" s="1"/>
  <c r="AS556" i="3" s="1"/>
  <c r="BJ569" i="2"/>
  <c r="BK569" i="2" s="1"/>
  <c r="AT556" i="3" s="1"/>
  <c r="BL569" i="2"/>
  <c r="BM569" i="2" s="1"/>
  <c r="AU556" i="3" s="1"/>
  <c r="BN569" i="2"/>
  <c r="BO569" i="2" s="1"/>
  <c r="AV556" i="3" s="1"/>
  <c r="BP569" i="2"/>
  <c r="BQ569" i="2" s="1"/>
  <c r="AW556" i="3" s="1"/>
  <c r="BF570" i="2"/>
  <c r="BG570" i="2" s="1"/>
  <c r="AR552" i="3" s="1"/>
  <c r="BH570" i="2"/>
  <c r="BI570" i="2" s="1"/>
  <c r="AS552" i="3" s="1"/>
  <c r="BJ570" i="2"/>
  <c r="BK570" i="2" s="1"/>
  <c r="AT552" i="3" s="1"/>
  <c r="BL570" i="2"/>
  <c r="BM570" i="2" s="1"/>
  <c r="AU552" i="3" s="1"/>
  <c r="BN570" i="2"/>
  <c r="BO570" i="2" s="1"/>
  <c r="AV552" i="3" s="1"/>
  <c r="BP570" i="2"/>
  <c r="BQ570" i="2" s="1"/>
  <c r="AW552" i="3" s="1"/>
  <c r="BF571" i="2"/>
  <c r="BG571" i="2" s="1"/>
  <c r="AR557" i="3" s="1"/>
  <c r="BH571" i="2"/>
  <c r="BI571" i="2" s="1"/>
  <c r="AS557" i="3" s="1"/>
  <c r="BJ571" i="2"/>
  <c r="BK571" i="2" s="1"/>
  <c r="AT557" i="3" s="1"/>
  <c r="BL571" i="2"/>
  <c r="BM571" i="2" s="1"/>
  <c r="AU557" i="3" s="1"/>
  <c r="BN571" i="2"/>
  <c r="BO571" i="2" s="1"/>
  <c r="AV557" i="3" s="1"/>
  <c r="BP571" i="2"/>
  <c r="BQ571" i="2" s="1"/>
  <c r="AW557" i="3" s="1"/>
  <c r="BF572" i="2"/>
  <c r="BG572" i="2" s="1"/>
  <c r="AR555" i="3" s="1"/>
  <c r="BH572" i="2"/>
  <c r="BI572" i="2" s="1"/>
  <c r="AS555" i="3" s="1"/>
  <c r="BJ572" i="2"/>
  <c r="BK572" i="2" s="1"/>
  <c r="AT555" i="3" s="1"/>
  <c r="BL572" i="2"/>
  <c r="BM572" i="2" s="1"/>
  <c r="AU555" i="3" s="1"/>
  <c r="BN572" i="2"/>
  <c r="BO572" i="2" s="1"/>
  <c r="AV555" i="3" s="1"/>
  <c r="BP572" i="2"/>
  <c r="BQ572" i="2" s="1"/>
  <c r="AW555" i="3" s="1"/>
  <c r="BF573" i="2"/>
  <c r="BG573" i="2" s="1"/>
  <c r="AR559" i="3" s="1"/>
  <c r="BH573" i="2"/>
  <c r="BI573" i="2" s="1"/>
  <c r="AS559" i="3" s="1"/>
  <c r="BJ573" i="2"/>
  <c r="BK573" i="2" s="1"/>
  <c r="AT559" i="3" s="1"/>
  <c r="BL573" i="2"/>
  <c r="BM573" i="2" s="1"/>
  <c r="AU559" i="3" s="1"/>
  <c r="BN573" i="2"/>
  <c r="BO573" i="2" s="1"/>
  <c r="AV559" i="3" s="1"/>
  <c r="BP573" i="2"/>
  <c r="BQ573" i="2" s="1"/>
  <c r="AW559" i="3" s="1"/>
  <c r="BF574" i="2"/>
  <c r="BG574" i="2" s="1"/>
  <c r="AR560" i="3" s="1"/>
  <c r="BH574" i="2"/>
  <c r="BI574" i="2" s="1"/>
  <c r="AS560" i="3" s="1"/>
  <c r="BJ574" i="2"/>
  <c r="BK574" i="2" s="1"/>
  <c r="AT560" i="3" s="1"/>
  <c r="BL574" i="2"/>
  <c r="BM574" i="2" s="1"/>
  <c r="AU560" i="3" s="1"/>
  <c r="BN574" i="2"/>
  <c r="BO574" i="2" s="1"/>
  <c r="AV560" i="3" s="1"/>
  <c r="BP574" i="2"/>
  <c r="BQ574" i="2" s="1"/>
  <c r="AW560" i="3" s="1"/>
  <c r="BF575" i="2"/>
  <c r="BG575" i="2" s="1"/>
  <c r="AR561" i="3" s="1"/>
  <c r="BH575" i="2"/>
  <c r="BI575" i="2" s="1"/>
  <c r="AS561" i="3" s="1"/>
  <c r="BJ575" i="2"/>
  <c r="BK575" i="2" s="1"/>
  <c r="AT561" i="3" s="1"/>
  <c r="BL575" i="2"/>
  <c r="BM575" i="2" s="1"/>
  <c r="AU561" i="3" s="1"/>
  <c r="BN575" i="2"/>
  <c r="BO575" i="2" s="1"/>
  <c r="AV561" i="3" s="1"/>
  <c r="BP575" i="2"/>
  <c r="BQ575" i="2" s="1"/>
  <c r="AW561" i="3" s="1"/>
  <c r="BF576" i="2"/>
  <c r="BG576" i="2" s="1"/>
  <c r="AR562" i="3" s="1"/>
  <c r="BH576" i="2"/>
  <c r="BI576" i="2" s="1"/>
  <c r="AS562" i="3" s="1"/>
  <c r="BJ576" i="2"/>
  <c r="BK576" i="2" s="1"/>
  <c r="AT562" i="3" s="1"/>
  <c r="BL576" i="2"/>
  <c r="BM576" i="2" s="1"/>
  <c r="AU562" i="3" s="1"/>
  <c r="BN576" i="2"/>
  <c r="BO576" i="2" s="1"/>
  <c r="AV562" i="3" s="1"/>
  <c r="BP576" i="2"/>
  <c r="BQ576" i="2" s="1"/>
  <c r="AW562" i="3" s="1"/>
  <c r="BF577" i="2"/>
  <c r="BG577" i="2" s="1"/>
  <c r="AR563" i="3" s="1"/>
  <c r="BH577" i="2"/>
  <c r="BI577" i="2" s="1"/>
  <c r="AS563" i="3" s="1"/>
  <c r="BJ577" i="2"/>
  <c r="BK577" i="2" s="1"/>
  <c r="AT563" i="3" s="1"/>
  <c r="BL577" i="2"/>
  <c r="BM577" i="2" s="1"/>
  <c r="AU563" i="3" s="1"/>
  <c r="BN577" i="2"/>
  <c r="BO577" i="2" s="1"/>
  <c r="AV563" i="3" s="1"/>
  <c r="BP577" i="2"/>
  <c r="BQ577" i="2" s="1"/>
  <c r="AW563" i="3" s="1"/>
  <c r="BF578" i="2"/>
  <c r="BG578" i="2" s="1"/>
  <c r="BH578" i="2"/>
  <c r="BI578" i="2" s="1"/>
  <c r="BJ578" i="2"/>
  <c r="BK578" i="2" s="1"/>
  <c r="BL578" i="2"/>
  <c r="BM578" i="2" s="1"/>
  <c r="BN578" i="2"/>
  <c r="BO578" i="2" s="1"/>
  <c r="BP578" i="2"/>
  <c r="BQ578" i="2" s="1"/>
  <c r="BF579" i="2"/>
  <c r="BG579" i="2" s="1"/>
  <c r="AR564" i="3" s="1"/>
  <c r="BH579" i="2"/>
  <c r="BI579" i="2" s="1"/>
  <c r="AS564" i="3" s="1"/>
  <c r="BJ579" i="2"/>
  <c r="BK579" i="2" s="1"/>
  <c r="AT564" i="3" s="1"/>
  <c r="BL579" i="2"/>
  <c r="BM579" i="2" s="1"/>
  <c r="AU564" i="3" s="1"/>
  <c r="BN579" i="2"/>
  <c r="BO579" i="2" s="1"/>
  <c r="AV564" i="3" s="1"/>
  <c r="BP579" i="2"/>
  <c r="BQ579" i="2" s="1"/>
  <c r="AW564" i="3" s="1"/>
  <c r="BF580" i="2"/>
  <c r="BG580" i="2" s="1"/>
  <c r="AR565" i="3" s="1"/>
  <c r="BH580" i="2"/>
  <c r="BI580" i="2" s="1"/>
  <c r="AS565" i="3" s="1"/>
  <c r="BJ580" i="2"/>
  <c r="BK580" i="2" s="1"/>
  <c r="AT565" i="3" s="1"/>
  <c r="BL580" i="2"/>
  <c r="BM580" i="2" s="1"/>
  <c r="AU565" i="3" s="1"/>
  <c r="BN580" i="2"/>
  <c r="BO580" i="2" s="1"/>
  <c r="AV565" i="3" s="1"/>
  <c r="BP580" i="2"/>
  <c r="BQ580" i="2" s="1"/>
  <c r="AW565" i="3" s="1"/>
  <c r="BF581" i="2"/>
  <c r="BG581" i="2" s="1"/>
  <c r="AR566" i="3" s="1"/>
  <c r="BH581" i="2"/>
  <c r="BI581" i="2" s="1"/>
  <c r="AS566" i="3" s="1"/>
  <c r="BJ581" i="2"/>
  <c r="BK581" i="2" s="1"/>
  <c r="AT566" i="3" s="1"/>
  <c r="BL581" i="2"/>
  <c r="BM581" i="2" s="1"/>
  <c r="AU566" i="3" s="1"/>
  <c r="BN581" i="2"/>
  <c r="BO581" i="2" s="1"/>
  <c r="AV566" i="3" s="1"/>
  <c r="BP581" i="2"/>
  <c r="BQ581" i="2" s="1"/>
  <c r="AW566" i="3" s="1"/>
  <c r="BF582" i="2"/>
  <c r="BG582" i="2" s="1"/>
  <c r="AR567" i="3" s="1"/>
  <c r="BH582" i="2"/>
  <c r="BI582" i="2" s="1"/>
  <c r="AS567" i="3" s="1"/>
  <c r="BJ582" i="2"/>
  <c r="BK582" i="2" s="1"/>
  <c r="AT567" i="3" s="1"/>
  <c r="BL582" i="2"/>
  <c r="BM582" i="2" s="1"/>
  <c r="BN582" i="2"/>
  <c r="BO582" i="2" s="1"/>
  <c r="AV567" i="3" s="1"/>
  <c r="BP582" i="2"/>
  <c r="BQ582" i="2" s="1"/>
  <c r="AW567" i="3" s="1"/>
  <c r="BF583" i="2"/>
  <c r="BG583" i="2" s="1"/>
  <c r="AR568" i="3" s="1"/>
  <c r="BH583" i="2"/>
  <c r="BI583" i="2" s="1"/>
  <c r="AS568" i="3" s="1"/>
  <c r="BJ583" i="2"/>
  <c r="BK583" i="2" s="1"/>
  <c r="AT568" i="3" s="1"/>
  <c r="BL583" i="2"/>
  <c r="BM583" i="2" s="1"/>
  <c r="AU568" i="3" s="1"/>
  <c r="BN583" i="2"/>
  <c r="BO583" i="2" s="1"/>
  <c r="AV568" i="3" s="1"/>
  <c r="BP583" i="2"/>
  <c r="BQ583" i="2" s="1"/>
  <c r="AW568" i="3" s="1"/>
  <c r="BF584" i="2"/>
  <c r="BG584" i="2" s="1"/>
  <c r="AR569" i="3" s="1"/>
  <c r="BH584" i="2"/>
  <c r="BI584" i="2" s="1"/>
  <c r="AS569" i="3" s="1"/>
  <c r="BJ584" i="2"/>
  <c r="BK584" i="2" s="1"/>
  <c r="AT569" i="3" s="1"/>
  <c r="BL584" i="2"/>
  <c r="BM584" i="2" s="1"/>
  <c r="AU569" i="3" s="1"/>
  <c r="BN584" i="2"/>
  <c r="BO584" i="2" s="1"/>
  <c r="AV569" i="3" s="1"/>
  <c r="BP584" i="2"/>
  <c r="BQ584" i="2" s="1"/>
  <c r="AW569" i="3" s="1"/>
  <c r="BF585" i="2"/>
  <c r="BG585" i="2" s="1"/>
  <c r="AR570" i="3" s="1"/>
  <c r="BH585" i="2"/>
  <c r="BI585" i="2" s="1"/>
  <c r="AS570" i="3" s="1"/>
  <c r="BJ585" i="2"/>
  <c r="BK585" i="2" s="1"/>
  <c r="AT570" i="3" s="1"/>
  <c r="BL585" i="2"/>
  <c r="BM585" i="2" s="1"/>
  <c r="AU570" i="3" s="1"/>
  <c r="BN585" i="2"/>
  <c r="BO585" i="2" s="1"/>
  <c r="AV570" i="3" s="1"/>
  <c r="BP585" i="2"/>
  <c r="BQ585" i="2" s="1"/>
  <c r="AW570" i="3" s="1"/>
  <c r="BF586" i="2"/>
  <c r="BG586" i="2" s="1"/>
  <c r="AR571" i="3" s="1"/>
  <c r="BH586" i="2"/>
  <c r="BI586" i="2" s="1"/>
  <c r="AS571" i="3" s="1"/>
  <c r="BJ586" i="2"/>
  <c r="BK586" i="2" s="1"/>
  <c r="AT571" i="3" s="1"/>
  <c r="BL586" i="2"/>
  <c r="BM586" i="2" s="1"/>
  <c r="AU571" i="3" s="1"/>
  <c r="BN586" i="2"/>
  <c r="BO586" i="2" s="1"/>
  <c r="AV571" i="3" s="1"/>
  <c r="BP586" i="2"/>
  <c r="BQ586" i="2" s="1"/>
  <c r="AW571" i="3" s="1"/>
  <c r="BF587" i="2"/>
  <c r="BG587" i="2" s="1"/>
  <c r="AR572" i="3" s="1"/>
  <c r="BH587" i="2"/>
  <c r="BI587" i="2" s="1"/>
  <c r="AS572" i="3" s="1"/>
  <c r="BJ587" i="2"/>
  <c r="BK587" i="2" s="1"/>
  <c r="AT572" i="3" s="1"/>
  <c r="BL587" i="2"/>
  <c r="BM587" i="2" s="1"/>
  <c r="AU572" i="3" s="1"/>
  <c r="BN587" i="2"/>
  <c r="BO587" i="2" s="1"/>
  <c r="AV572" i="3" s="1"/>
  <c r="BP587" i="2"/>
  <c r="BQ587" i="2" s="1"/>
  <c r="AW572" i="3" s="1"/>
  <c r="BF588" i="2"/>
  <c r="BG588" i="2" s="1"/>
  <c r="AR573" i="3" s="1"/>
  <c r="BH588" i="2"/>
  <c r="BI588" i="2" s="1"/>
  <c r="AS573" i="3" s="1"/>
  <c r="BJ588" i="2"/>
  <c r="BK588" i="2" s="1"/>
  <c r="AT573" i="3" s="1"/>
  <c r="BL588" i="2"/>
  <c r="BM588" i="2" s="1"/>
  <c r="AU573" i="3" s="1"/>
  <c r="BN588" i="2"/>
  <c r="BO588" i="2" s="1"/>
  <c r="AV573" i="3" s="1"/>
  <c r="BP588" i="2"/>
  <c r="BQ588" i="2" s="1"/>
  <c r="BF589" i="2"/>
  <c r="BG589" i="2" s="1"/>
  <c r="AR574" i="3" s="1"/>
  <c r="BH589" i="2"/>
  <c r="BI589" i="2" s="1"/>
  <c r="AS574" i="3" s="1"/>
  <c r="BJ589" i="2"/>
  <c r="BK589" i="2" s="1"/>
  <c r="AT574" i="3" s="1"/>
  <c r="BL589" i="2"/>
  <c r="BM589" i="2" s="1"/>
  <c r="AU574" i="3" s="1"/>
  <c r="BN589" i="2"/>
  <c r="BO589" i="2" s="1"/>
  <c r="AV574" i="3" s="1"/>
  <c r="BP589" i="2"/>
  <c r="BQ589" i="2" s="1"/>
  <c r="AW574" i="3" s="1"/>
  <c r="BF590" i="2"/>
  <c r="BG590" i="2" s="1"/>
  <c r="AR575" i="3" s="1"/>
  <c r="BH590" i="2"/>
  <c r="BI590" i="2" s="1"/>
  <c r="AS575" i="3" s="1"/>
  <c r="BJ590" i="2"/>
  <c r="BK590" i="2" s="1"/>
  <c r="AT575" i="3" s="1"/>
  <c r="BL590" i="2"/>
  <c r="BM590" i="2" s="1"/>
  <c r="AU575" i="3" s="1"/>
  <c r="BN590" i="2"/>
  <c r="BO590" i="2" s="1"/>
  <c r="AV575" i="3" s="1"/>
  <c r="BP590" i="2"/>
  <c r="BQ590" i="2" s="1"/>
  <c r="AW575" i="3" s="1"/>
  <c r="BF591" i="2"/>
  <c r="BG591" i="2" s="1"/>
  <c r="AR576" i="3" s="1"/>
  <c r="BH591" i="2"/>
  <c r="BI591" i="2" s="1"/>
  <c r="AS576" i="3" s="1"/>
  <c r="BJ591" i="2"/>
  <c r="BK591" i="2" s="1"/>
  <c r="AT576" i="3" s="1"/>
  <c r="BL591" i="2"/>
  <c r="BM591" i="2" s="1"/>
  <c r="AU576" i="3" s="1"/>
  <c r="BN591" i="2"/>
  <c r="BO591" i="2" s="1"/>
  <c r="AV576" i="3" s="1"/>
  <c r="BP591" i="2"/>
  <c r="BQ591" i="2" s="1"/>
  <c r="AW576" i="3" s="1"/>
  <c r="BF592" i="2"/>
  <c r="BG592" i="2" s="1"/>
  <c r="AR577" i="3" s="1"/>
  <c r="BH592" i="2"/>
  <c r="BI592" i="2" s="1"/>
  <c r="AS577" i="3" s="1"/>
  <c r="BJ592" i="2"/>
  <c r="BK592" i="2" s="1"/>
  <c r="AT577" i="3" s="1"/>
  <c r="BL592" i="2"/>
  <c r="BM592" i="2" s="1"/>
  <c r="AU577" i="3" s="1"/>
  <c r="BN592" i="2"/>
  <c r="BO592" i="2" s="1"/>
  <c r="AV577" i="3" s="1"/>
  <c r="BP592" i="2"/>
  <c r="BQ592" i="2" s="1"/>
  <c r="AW577" i="3" s="1"/>
  <c r="BF593" i="2"/>
  <c r="BG593" i="2" s="1"/>
  <c r="AR578" i="3" s="1"/>
  <c r="BH593" i="2"/>
  <c r="BI593" i="2" s="1"/>
  <c r="AS578" i="3" s="1"/>
  <c r="BJ593" i="2"/>
  <c r="BK593" i="2" s="1"/>
  <c r="AT578" i="3" s="1"/>
  <c r="BL593" i="2"/>
  <c r="BM593" i="2" s="1"/>
  <c r="AU578" i="3" s="1"/>
  <c r="BN593" i="2"/>
  <c r="BO593" i="2" s="1"/>
  <c r="AV578" i="3" s="1"/>
  <c r="BP593" i="2"/>
  <c r="BQ593" i="2" s="1"/>
  <c r="BF594" i="2"/>
  <c r="BG594" i="2" s="1"/>
  <c r="AR579" i="3" s="1"/>
  <c r="BH594" i="2"/>
  <c r="BI594" i="2" s="1"/>
  <c r="AS579" i="3" s="1"/>
  <c r="BJ594" i="2"/>
  <c r="BK594" i="2" s="1"/>
  <c r="AT579" i="3" s="1"/>
  <c r="BL594" i="2"/>
  <c r="BM594" i="2" s="1"/>
  <c r="AU579" i="3" s="1"/>
  <c r="BN594" i="2"/>
  <c r="BO594" i="2" s="1"/>
  <c r="AV579" i="3" s="1"/>
  <c r="BP594" i="2"/>
  <c r="BQ594" i="2" s="1"/>
  <c r="AW579" i="3" s="1"/>
  <c r="BF595" i="2"/>
  <c r="BG595" i="2" s="1"/>
  <c r="AR580" i="3" s="1"/>
  <c r="BH595" i="2"/>
  <c r="BI595" i="2" s="1"/>
  <c r="AS580" i="3" s="1"/>
  <c r="BJ595" i="2"/>
  <c r="BK595" i="2" s="1"/>
  <c r="AT580" i="3" s="1"/>
  <c r="BL595" i="2"/>
  <c r="BM595" i="2" s="1"/>
  <c r="AU580" i="3" s="1"/>
  <c r="BN595" i="2"/>
  <c r="BO595" i="2" s="1"/>
  <c r="AV580" i="3" s="1"/>
  <c r="BP595" i="2"/>
  <c r="BQ595" i="2" s="1"/>
  <c r="AW580" i="3" s="1"/>
  <c r="BF596" i="2"/>
  <c r="BG596" i="2" s="1"/>
  <c r="AR581" i="3" s="1"/>
  <c r="BH596" i="2"/>
  <c r="BI596" i="2" s="1"/>
  <c r="AS581" i="3" s="1"/>
  <c r="BJ596" i="2"/>
  <c r="BK596" i="2" s="1"/>
  <c r="AT581" i="3" s="1"/>
  <c r="BL596" i="2"/>
  <c r="BM596" i="2" s="1"/>
  <c r="AU581" i="3" s="1"/>
  <c r="BN596" i="2"/>
  <c r="BO596" i="2" s="1"/>
  <c r="AV581" i="3" s="1"/>
  <c r="BP596" i="2"/>
  <c r="BQ596" i="2" s="1"/>
  <c r="AW581" i="3" s="1"/>
  <c r="BF597" i="2"/>
  <c r="BG597" i="2" s="1"/>
  <c r="AR582" i="3" s="1"/>
  <c r="BH597" i="2"/>
  <c r="BI597" i="2" s="1"/>
  <c r="AS582" i="3" s="1"/>
  <c r="BJ597" i="2"/>
  <c r="BK597" i="2" s="1"/>
  <c r="AT582" i="3" s="1"/>
  <c r="BL597" i="2"/>
  <c r="BM597" i="2" s="1"/>
  <c r="BN597" i="2"/>
  <c r="BO597" i="2" s="1"/>
  <c r="AV582" i="3" s="1"/>
  <c r="BP597" i="2"/>
  <c r="BQ597" i="2" s="1"/>
  <c r="AW582" i="3" s="1"/>
  <c r="BF598" i="2"/>
  <c r="BG598" i="2" s="1"/>
  <c r="AR583" i="3" s="1"/>
  <c r="BH598" i="2"/>
  <c r="BI598" i="2" s="1"/>
  <c r="AS583" i="3" s="1"/>
  <c r="BJ598" i="2"/>
  <c r="BK598" i="2" s="1"/>
  <c r="AT583" i="3" s="1"/>
  <c r="BL598" i="2"/>
  <c r="BM598" i="2" s="1"/>
  <c r="BN598" i="2"/>
  <c r="BO598" i="2" s="1"/>
  <c r="AV583" i="3" s="1"/>
  <c r="BP598" i="2"/>
  <c r="BQ598" i="2" s="1"/>
  <c r="AW583" i="3" s="1"/>
  <c r="BF599" i="2"/>
  <c r="BG599" i="2" s="1"/>
  <c r="AR584" i="3" s="1"/>
  <c r="BH599" i="2"/>
  <c r="BI599" i="2" s="1"/>
  <c r="AS584" i="3" s="1"/>
  <c r="BJ599" i="2"/>
  <c r="BK599" i="2" s="1"/>
  <c r="AT584" i="3" s="1"/>
  <c r="BL599" i="2"/>
  <c r="BM599" i="2" s="1"/>
  <c r="AU584" i="3" s="1"/>
  <c r="BN599" i="2"/>
  <c r="BO599" i="2" s="1"/>
  <c r="AV584" i="3" s="1"/>
  <c r="BP599" i="2"/>
  <c r="BQ599" i="2" s="1"/>
  <c r="AW584" i="3" s="1"/>
  <c r="BF600" i="2"/>
  <c r="BG600" i="2" s="1"/>
  <c r="AR585" i="3" s="1"/>
  <c r="BH600" i="2"/>
  <c r="BI600" i="2" s="1"/>
  <c r="AS585" i="3" s="1"/>
  <c r="BJ600" i="2"/>
  <c r="BK600" i="2" s="1"/>
  <c r="AT585" i="3" s="1"/>
  <c r="BL600" i="2"/>
  <c r="BM600" i="2" s="1"/>
  <c r="AU585" i="3" s="1"/>
  <c r="BN600" i="2"/>
  <c r="BO600" i="2" s="1"/>
  <c r="AV585" i="3" s="1"/>
  <c r="BP600" i="2"/>
  <c r="BQ600" i="2" s="1"/>
  <c r="AW585" i="3" s="1"/>
  <c r="BF601" i="2"/>
  <c r="BG601" i="2" s="1"/>
  <c r="AR586" i="3" s="1"/>
  <c r="BH601" i="2"/>
  <c r="BI601" i="2" s="1"/>
  <c r="AS586" i="3" s="1"/>
  <c r="BJ601" i="2"/>
  <c r="BK601" i="2" s="1"/>
  <c r="AT586" i="3" s="1"/>
  <c r="BL601" i="2"/>
  <c r="BM601" i="2" s="1"/>
  <c r="AU586" i="3" s="1"/>
  <c r="BN601" i="2"/>
  <c r="BO601" i="2" s="1"/>
  <c r="AV586" i="3" s="1"/>
  <c r="BP601" i="2"/>
  <c r="BQ601" i="2" s="1"/>
  <c r="AW586" i="3" s="1"/>
  <c r="BF602" i="2"/>
  <c r="BG602" i="2" s="1"/>
  <c r="AR587" i="3" s="1"/>
  <c r="BH602" i="2"/>
  <c r="BI602" i="2" s="1"/>
  <c r="AS587" i="3" s="1"/>
  <c r="BJ602" i="2"/>
  <c r="BK602" i="2" s="1"/>
  <c r="AT587" i="3" s="1"/>
  <c r="BL602" i="2"/>
  <c r="BM602" i="2" s="1"/>
  <c r="AU587" i="3" s="1"/>
  <c r="BN602" i="2"/>
  <c r="BO602" i="2" s="1"/>
  <c r="AV587" i="3" s="1"/>
  <c r="BP602" i="2"/>
  <c r="BQ602" i="2" s="1"/>
  <c r="AW587" i="3" s="1"/>
  <c r="BF603" i="2"/>
  <c r="BG603" i="2" s="1"/>
  <c r="AR588" i="3" s="1"/>
  <c r="BH603" i="2"/>
  <c r="BI603" i="2" s="1"/>
  <c r="AS588" i="3" s="1"/>
  <c r="BJ603" i="2"/>
  <c r="BK603" i="2" s="1"/>
  <c r="AT588" i="3" s="1"/>
  <c r="BL603" i="2"/>
  <c r="BM603" i="2" s="1"/>
  <c r="AU588" i="3" s="1"/>
  <c r="BN603" i="2"/>
  <c r="BO603" i="2" s="1"/>
  <c r="AV588" i="3" s="1"/>
  <c r="BP603" i="2"/>
  <c r="BQ603" i="2" s="1"/>
  <c r="AW588" i="3" s="1"/>
  <c r="BF604" i="2"/>
  <c r="BG604" i="2" s="1"/>
  <c r="AR589" i="3" s="1"/>
  <c r="BH604" i="2"/>
  <c r="BI604" i="2" s="1"/>
  <c r="AS589" i="3" s="1"/>
  <c r="BJ604" i="2"/>
  <c r="BK604" i="2" s="1"/>
  <c r="AT589" i="3" s="1"/>
  <c r="BL604" i="2"/>
  <c r="BM604" i="2" s="1"/>
  <c r="AU589" i="3" s="1"/>
  <c r="BN604" i="2"/>
  <c r="BO604" i="2" s="1"/>
  <c r="AV589" i="3" s="1"/>
  <c r="BP604" i="2"/>
  <c r="BQ604" i="2" s="1"/>
  <c r="BF605" i="2"/>
  <c r="BG605" i="2" s="1"/>
  <c r="AR590" i="3" s="1"/>
  <c r="BH605" i="2"/>
  <c r="BI605" i="2" s="1"/>
  <c r="AS590" i="3" s="1"/>
  <c r="BJ605" i="2"/>
  <c r="BK605" i="2" s="1"/>
  <c r="AT590" i="3" s="1"/>
  <c r="BL605" i="2"/>
  <c r="BM605" i="2" s="1"/>
  <c r="AU590" i="3" s="1"/>
  <c r="BN605" i="2"/>
  <c r="BO605" i="2" s="1"/>
  <c r="AV590" i="3" s="1"/>
  <c r="BP605" i="2"/>
  <c r="BQ605" i="2" s="1"/>
  <c r="AW590" i="3" s="1"/>
  <c r="BF606" i="2"/>
  <c r="BG606" i="2" s="1"/>
  <c r="AR591" i="3" s="1"/>
  <c r="BH606" i="2"/>
  <c r="BI606" i="2" s="1"/>
  <c r="AS591" i="3" s="1"/>
  <c r="BJ606" i="2"/>
  <c r="BK606" i="2" s="1"/>
  <c r="AT591" i="3" s="1"/>
  <c r="BL606" i="2"/>
  <c r="BM606" i="2" s="1"/>
  <c r="AU591" i="3" s="1"/>
  <c r="BN606" i="2"/>
  <c r="BO606" i="2" s="1"/>
  <c r="AV591" i="3" s="1"/>
  <c r="BP606" i="2"/>
  <c r="BQ606" i="2" s="1"/>
  <c r="AW591" i="3" s="1"/>
  <c r="BF607" i="2"/>
  <c r="BG607" i="2" s="1"/>
  <c r="AR592" i="3" s="1"/>
  <c r="BH607" i="2"/>
  <c r="BI607" i="2" s="1"/>
  <c r="AS592" i="3" s="1"/>
  <c r="BJ607" i="2"/>
  <c r="BK607" i="2" s="1"/>
  <c r="AT592" i="3" s="1"/>
  <c r="BL607" i="2"/>
  <c r="BM607" i="2" s="1"/>
  <c r="AU592" i="3" s="1"/>
  <c r="BN607" i="2"/>
  <c r="BO607" i="2" s="1"/>
  <c r="AV592" i="3" s="1"/>
  <c r="BP607" i="2"/>
  <c r="BQ607" i="2" s="1"/>
  <c r="AW592" i="3" s="1"/>
  <c r="BF608" i="2"/>
  <c r="BG608" i="2" s="1"/>
  <c r="AR593" i="3" s="1"/>
  <c r="BH608" i="2"/>
  <c r="BI608" i="2" s="1"/>
  <c r="AS593" i="3" s="1"/>
  <c r="BJ608" i="2"/>
  <c r="BK608" i="2" s="1"/>
  <c r="AT593" i="3" s="1"/>
  <c r="BL608" i="2"/>
  <c r="BM608" i="2" s="1"/>
  <c r="BN608" i="2"/>
  <c r="BO608" i="2" s="1"/>
  <c r="AV593" i="3" s="1"/>
  <c r="BP608" i="2"/>
  <c r="BQ608" i="2" s="1"/>
  <c r="AW593" i="3" s="1"/>
  <c r="BF609" i="2"/>
  <c r="BG609" i="2" s="1"/>
  <c r="AR594" i="3" s="1"/>
  <c r="BH609" i="2"/>
  <c r="BI609" i="2" s="1"/>
  <c r="AS594" i="3" s="1"/>
  <c r="BJ609" i="2"/>
  <c r="BK609" i="2" s="1"/>
  <c r="AT594" i="3" s="1"/>
  <c r="BL609" i="2"/>
  <c r="BM609" i="2" s="1"/>
  <c r="AU594" i="3" s="1"/>
  <c r="BN609" i="2"/>
  <c r="BO609" i="2" s="1"/>
  <c r="AV594" i="3" s="1"/>
  <c r="BP609" i="2"/>
  <c r="BQ609" i="2" s="1"/>
  <c r="AW594" i="3" s="1"/>
  <c r="BF610" i="2"/>
  <c r="BG610" i="2" s="1"/>
  <c r="AR595" i="3" s="1"/>
  <c r="BH610" i="2"/>
  <c r="BI610" i="2" s="1"/>
  <c r="AS595" i="3" s="1"/>
  <c r="BJ610" i="2"/>
  <c r="BK610" i="2" s="1"/>
  <c r="AT595" i="3" s="1"/>
  <c r="BL610" i="2"/>
  <c r="BM610" i="2" s="1"/>
  <c r="AU595" i="3" s="1"/>
  <c r="BN610" i="2"/>
  <c r="BO610" i="2" s="1"/>
  <c r="AV595" i="3" s="1"/>
  <c r="BP610" i="2"/>
  <c r="BQ610" i="2" s="1"/>
  <c r="AW595" i="3" s="1"/>
  <c r="BF611" i="2"/>
  <c r="BG611" i="2" s="1"/>
  <c r="AR596" i="3" s="1"/>
  <c r="BH611" i="2"/>
  <c r="BI611" i="2" s="1"/>
  <c r="AS596" i="3" s="1"/>
  <c r="BJ611" i="2"/>
  <c r="BK611" i="2" s="1"/>
  <c r="AT596" i="3" s="1"/>
  <c r="BL611" i="2"/>
  <c r="BM611" i="2" s="1"/>
  <c r="AU596" i="3" s="1"/>
  <c r="BN611" i="2"/>
  <c r="BO611" i="2" s="1"/>
  <c r="AV596" i="3" s="1"/>
  <c r="BP611" i="2"/>
  <c r="BQ611" i="2" s="1"/>
  <c r="AW596" i="3" s="1"/>
  <c r="BF612" i="2"/>
  <c r="BG612" i="2" s="1"/>
  <c r="AR597" i="3" s="1"/>
  <c r="BH612" i="2"/>
  <c r="BI612" i="2" s="1"/>
  <c r="AS597" i="3" s="1"/>
  <c r="BJ612" i="2"/>
  <c r="BK612" i="2" s="1"/>
  <c r="AT597" i="3" s="1"/>
  <c r="BL612" i="2"/>
  <c r="BM612" i="2" s="1"/>
  <c r="AU597" i="3" s="1"/>
  <c r="BN612" i="2"/>
  <c r="BO612" i="2" s="1"/>
  <c r="AV597" i="3" s="1"/>
  <c r="BP612" i="2"/>
  <c r="BQ612" i="2" s="1"/>
  <c r="AW597" i="3" s="1"/>
  <c r="BF613" i="2"/>
  <c r="BG613" i="2" s="1"/>
  <c r="AR598" i="3" s="1"/>
  <c r="BH613" i="2"/>
  <c r="BI613" i="2" s="1"/>
  <c r="AS598" i="3" s="1"/>
  <c r="BJ613" i="2"/>
  <c r="BK613" i="2" s="1"/>
  <c r="AT598" i="3" s="1"/>
  <c r="BL613" i="2"/>
  <c r="BM613" i="2" s="1"/>
  <c r="AU598" i="3" s="1"/>
  <c r="BN613" i="2"/>
  <c r="BO613" i="2" s="1"/>
  <c r="AV598" i="3" s="1"/>
  <c r="BP613" i="2"/>
  <c r="BQ613" i="2" s="1"/>
  <c r="AW598" i="3" s="1"/>
  <c r="BF614" i="2"/>
  <c r="BG614" i="2" s="1"/>
  <c r="AR599" i="3" s="1"/>
  <c r="BH614" i="2"/>
  <c r="BI614" i="2" s="1"/>
  <c r="AS599" i="3" s="1"/>
  <c r="BJ614" i="2"/>
  <c r="BK614" i="2" s="1"/>
  <c r="AT599" i="3" s="1"/>
  <c r="BL614" i="2"/>
  <c r="BM614" i="2" s="1"/>
  <c r="AU599" i="3" s="1"/>
  <c r="BN614" i="2"/>
  <c r="BO614" i="2" s="1"/>
  <c r="AV599" i="3" s="1"/>
  <c r="BP614" i="2"/>
  <c r="BQ614" i="2" s="1"/>
  <c r="AW599" i="3" s="1"/>
  <c r="BF615" i="2"/>
  <c r="BG615" i="2" s="1"/>
  <c r="AR600" i="3" s="1"/>
  <c r="BH615" i="2"/>
  <c r="BI615" i="2" s="1"/>
  <c r="AS600" i="3" s="1"/>
  <c r="BJ615" i="2"/>
  <c r="BK615" i="2" s="1"/>
  <c r="AT600" i="3" s="1"/>
  <c r="BL615" i="2"/>
  <c r="BM615" i="2" s="1"/>
  <c r="AU600" i="3" s="1"/>
  <c r="BN615" i="2"/>
  <c r="BO615" i="2" s="1"/>
  <c r="AV600" i="3" s="1"/>
  <c r="BP615" i="2"/>
  <c r="BQ615" i="2" s="1"/>
  <c r="AW600" i="3" s="1"/>
  <c r="BF616" i="2"/>
  <c r="BG616" i="2" s="1"/>
  <c r="AR601" i="3" s="1"/>
  <c r="BH616" i="2"/>
  <c r="BI616" i="2" s="1"/>
  <c r="AS601" i="3" s="1"/>
  <c r="BJ616" i="2"/>
  <c r="BK616" i="2" s="1"/>
  <c r="AT601" i="3" s="1"/>
  <c r="BL616" i="2"/>
  <c r="BM616" i="2" s="1"/>
  <c r="AU601" i="3" s="1"/>
  <c r="BN616" i="2"/>
  <c r="BO616" i="2" s="1"/>
  <c r="AV601" i="3" s="1"/>
  <c r="BP616" i="2"/>
  <c r="BQ616" i="2" s="1"/>
  <c r="AW601" i="3" s="1"/>
  <c r="BF617" i="2"/>
  <c r="BG617" i="2" s="1"/>
  <c r="AR602" i="3" s="1"/>
  <c r="BH617" i="2"/>
  <c r="BI617" i="2" s="1"/>
  <c r="AS602" i="3" s="1"/>
  <c r="BJ617" i="2"/>
  <c r="BK617" i="2" s="1"/>
  <c r="AT602" i="3" s="1"/>
  <c r="BL617" i="2"/>
  <c r="BM617" i="2" s="1"/>
  <c r="AU602" i="3" s="1"/>
  <c r="BN617" i="2"/>
  <c r="BO617" i="2" s="1"/>
  <c r="AV602" i="3" s="1"/>
  <c r="BP617" i="2"/>
  <c r="BQ617" i="2" s="1"/>
  <c r="AW602" i="3" s="1"/>
  <c r="BF618" i="2"/>
  <c r="BG618" i="2" s="1"/>
  <c r="AR603" i="3" s="1"/>
  <c r="BH618" i="2"/>
  <c r="BI618" i="2" s="1"/>
  <c r="AS603" i="3" s="1"/>
  <c r="BJ618" i="2"/>
  <c r="BK618" i="2" s="1"/>
  <c r="AT603" i="3" s="1"/>
  <c r="BL618" i="2"/>
  <c r="BM618" i="2" s="1"/>
  <c r="AU603" i="3" s="1"/>
  <c r="BN618" i="2"/>
  <c r="BO618" i="2" s="1"/>
  <c r="AV603" i="3" s="1"/>
  <c r="BP618" i="2"/>
  <c r="BQ618" i="2" s="1"/>
  <c r="AW603" i="3" s="1"/>
  <c r="BF619" i="2"/>
  <c r="BG619" i="2" s="1"/>
  <c r="AR604" i="3" s="1"/>
  <c r="BH619" i="2"/>
  <c r="BI619" i="2" s="1"/>
  <c r="AS604" i="3" s="1"/>
  <c r="BJ619" i="2"/>
  <c r="BK619" i="2" s="1"/>
  <c r="AT604" i="3" s="1"/>
  <c r="BL619" i="2"/>
  <c r="BM619" i="2" s="1"/>
  <c r="AU604" i="3" s="1"/>
  <c r="BN619" i="2"/>
  <c r="BO619" i="2" s="1"/>
  <c r="AV604" i="3" s="1"/>
  <c r="BP619" i="2"/>
  <c r="BQ619" i="2" s="1"/>
  <c r="AW604" i="3" s="1"/>
  <c r="BF620" i="2"/>
  <c r="BG620" i="2" s="1"/>
  <c r="AR605" i="3" s="1"/>
  <c r="BH620" i="2"/>
  <c r="BI620" i="2" s="1"/>
  <c r="AS605" i="3" s="1"/>
  <c r="BJ620" i="2"/>
  <c r="BK620" i="2" s="1"/>
  <c r="AT605" i="3" s="1"/>
  <c r="BL620" i="2"/>
  <c r="BM620" i="2" s="1"/>
  <c r="AU605" i="3" s="1"/>
  <c r="BN620" i="2"/>
  <c r="BO620" i="2" s="1"/>
  <c r="AV605" i="3" s="1"/>
  <c r="BP620" i="2"/>
  <c r="BQ620" i="2" s="1"/>
  <c r="AW605" i="3" s="1"/>
  <c r="BF621" i="2"/>
  <c r="BG621" i="2" s="1"/>
  <c r="AR606" i="3" s="1"/>
  <c r="BH621" i="2"/>
  <c r="BI621" i="2" s="1"/>
  <c r="AS606" i="3" s="1"/>
  <c r="BJ621" i="2"/>
  <c r="BK621" i="2" s="1"/>
  <c r="AT606" i="3" s="1"/>
  <c r="BL621" i="2"/>
  <c r="BM621" i="2" s="1"/>
  <c r="AU606" i="3" s="1"/>
  <c r="BN621" i="2"/>
  <c r="BO621" i="2" s="1"/>
  <c r="AV606" i="3" s="1"/>
  <c r="BP621" i="2"/>
  <c r="BQ621" i="2" s="1"/>
  <c r="AW606" i="3" s="1"/>
  <c r="BF622" i="2"/>
  <c r="BG622" i="2" s="1"/>
  <c r="AR607" i="3" s="1"/>
  <c r="BH622" i="2"/>
  <c r="BI622" i="2" s="1"/>
  <c r="AS607" i="3" s="1"/>
  <c r="BJ622" i="2"/>
  <c r="BK622" i="2" s="1"/>
  <c r="AT607" i="3" s="1"/>
  <c r="BL622" i="2"/>
  <c r="BM622" i="2" s="1"/>
  <c r="AU607" i="3" s="1"/>
  <c r="BN622" i="2"/>
  <c r="BO622" i="2" s="1"/>
  <c r="AV607" i="3" s="1"/>
  <c r="BP622" i="2"/>
  <c r="BQ622" i="2" s="1"/>
  <c r="AW607" i="3" s="1"/>
  <c r="BF623" i="2"/>
  <c r="BG623" i="2" s="1"/>
  <c r="AR608" i="3" s="1"/>
  <c r="BH623" i="2"/>
  <c r="BI623" i="2" s="1"/>
  <c r="AS608" i="3" s="1"/>
  <c r="BJ623" i="2"/>
  <c r="BK623" i="2" s="1"/>
  <c r="AT608" i="3" s="1"/>
  <c r="BL623" i="2"/>
  <c r="BM623" i="2" s="1"/>
  <c r="AU608" i="3" s="1"/>
  <c r="BN623" i="2"/>
  <c r="BO623" i="2" s="1"/>
  <c r="AV608" i="3" s="1"/>
  <c r="BP623" i="2"/>
  <c r="BQ623" i="2" s="1"/>
  <c r="AW608" i="3" s="1"/>
  <c r="BF624" i="2"/>
  <c r="BG624" i="2" s="1"/>
  <c r="AR609" i="3" s="1"/>
  <c r="BH624" i="2"/>
  <c r="BI624" i="2" s="1"/>
  <c r="AS609" i="3" s="1"/>
  <c r="BJ624" i="2"/>
  <c r="BK624" i="2" s="1"/>
  <c r="AT609" i="3" s="1"/>
  <c r="BL624" i="2"/>
  <c r="BM624" i="2" s="1"/>
  <c r="AU609" i="3" s="1"/>
  <c r="BN624" i="2"/>
  <c r="BO624" i="2" s="1"/>
  <c r="AV609" i="3" s="1"/>
  <c r="BP624" i="2"/>
  <c r="BQ624" i="2" s="1"/>
  <c r="AW609" i="3" s="1"/>
  <c r="BF625" i="2"/>
  <c r="BG625" i="2" s="1"/>
  <c r="AR610" i="3" s="1"/>
  <c r="BH625" i="2"/>
  <c r="BI625" i="2" s="1"/>
  <c r="AS610" i="3" s="1"/>
  <c r="BJ625" i="2"/>
  <c r="BK625" i="2" s="1"/>
  <c r="AT610" i="3" s="1"/>
  <c r="BL625" i="2"/>
  <c r="BM625" i="2" s="1"/>
  <c r="AU610" i="3" s="1"/>
  <c r="BN625" i="2"/>
  <c r="BO625" i="2" s="1"/>
  <c r="AV610" i="3" s="1"/>
  <c r="BP625" i="2"/>
  <c r="BQ625" i="2" s="1"/>
  <c r="AW610" i="3" s="1"/>
  <c r="BF626" i="2"/>
  <c r="BG626" i="2" s="1"/>
  <c r="AR611" i="3" s="1"/>
  <c r="BH626" i="2"/>
  <c r="BI626" i="2" s="1"/>
  <c r="AS611" i="3" s="1"/>
  <c r="BJ626" i="2"/>
  <c r="BK626" i="2" s="1"/>
  <c r="AT611" i="3" s="1"/>
  <c r="BL626" i="2"/>
  <c r="BM626" i="2" s="1"/>
  <c r="AU611" i="3" s="1"/>
  <c r="BN626" i="2"/>
  <c r="BO626" i="2" s="1"/>
  <c r="AV611" i="3" s="1"/>
  <c r="BP626" i="2"/>
  <c r="BQ626" i="2" s="1"/>
  <c r="AW611" i="3" s="1"/>
  <c r="BF627" i="2"/>
  <c r="BG627" i="2" s="1"/>
  <c r="AR612" i="3" s="1"/>
  <c r="BH627" i="2"/>
  <c r="BI627" i="2" s="1"/>
  <c r="AS612" i="3" s="1"/>
  <c r="BJ627" i="2"/>
  <c r="BK627" i="2" s="1"/>
  <c r="AT612" i="3" s="1"/>
  <c r="BL627" i="2"/>
  <c r="BM627" i="2" s="1"/>
  <c r="AU612" i="3" s="1"/>
  <c r="BN627" i="2"/>
  <c r="BO627" i="2" s="1"/>
  <c r="AV612" i="3" s="1"/>
  <c r="BP627" i="2"/>
  <c r="BQ627" i="2" s="1"/>
  <c r="AW612" i="3" s="1"/>
  <c r="BF628" i="2"/>
  <c r="BG628" i="2" s="1"/>
  <c r="AR613" i="3" s="1"/>
  <c r="BH628" i="2"/>
  <c r="BI628" i="2" s="1"/>
  <c r="AS613" i="3" s="1"/>
  <c r="BJ628" i="2"/>
  <c r="BK628" i="2" s="1"/>
  <c r="AT613" i="3" s="1"/>
  <c r="BL628" i="2"/>
  <c r="BM628" i="2" s="1"/>
  <c r="AU613" i="3" s="1"/>
  <c r="BN628" i="2"/>
  <c r="BO628" i="2" s="1"/>
  <c r="AV613" i="3" s="1"/>
  <c r="BP628" i="2"/>
  <c r="BQ628" i="2" s="1"/>
  <c r="AW613" i="3" s="1"/>
  <c r="BF629" i="2"/>
  <c r="BG629" i="2" s="1"/>
  <c r="AR614" i="3" s="1"/>
  <c r="BH629" i="2"/>
  <c r="BI629" i="2" s="1"/>
  <c r="AS614" i="3" s="1"/>
  <c r="BJ629" i="2"/>
  <c r="BK629" i="2" s="1"/>
  <c r="AT614" i="3" s="1"/>
  <c r="BL629" i="2"/>
  <c r="BM629" i="2" s="1"/>
  <c r="AU614" i="3" s="1"/>
  <c r="BN629" i="2"/>
  <c r="BO629" i="2" s="1"/>
  <c r="AV614" i="3" s="1"/>
  <c r="BP629" i="2"/>
  <c r="BQ629" i="2" s="1"/>
  <c r="AW614" i="3" s="1"/>
  <c r="BF630" i="2"/>
  <c r="BG630" i="2" s="1"/>
  <c r="AR615" i="3" s="1"/>
  <c r="BH630" i="2"/>
  <c r="BI630" i="2" s="1"/>
  <c r="AS615" i="3" s="1"/>
  <c r="BJ630" i="2"/>
  <c r="BK630" i="2" s="1"/>
  <c r="AT615" i="3" s="1"/>
  <c r="BL630" i="2"/>
  <c r="BM630" i="2" s="1"/>
  <c r="AU615" i="3" s="1"/>
  <c r="BN630" i="2"/>
  <c r="BO630" i="2" s="1"/>
  <c r="AV615" i="3" s="1"/>
  <c r="BP630" i="2"/>
  <c r="BQ630" i="2" s="1"/>
  <c r="AW615" i="3" s="1"/>
  <c r="BF631" i="2"/>
  <c r="BG631" i="2" s="1"/>
  <c r="AR616" i="3" s="1"/>
  <c r="BH631" i="2"/>
  <c r="BI631" i="2" s="1"/>
  <c r="AS616" i="3" s="1"/>
  <c r="BJ631" i="2"/>
  <c r="BK631" i="2" s="1"/>
  <c r="AT616" i="3" s="1"/>
  <c r="BL631" i="2"/>
  <c r="BM631" i="2" s="1"/>
  <c r="AU616" i="3" s="1"/>
  <c r="BN631" i="2"/>
  <c r="BO631" i="2" s="1"/>
  <c r="AV616" i="3" s="1"/>
  <c r="BP631" i="2"/>
  <c r="BQ631" i="2" s="1"/>
  <c r="AW616" i="3" s="1"/>
  <c r="BF632" i="2"/>
  <c r="BG632" i="2" s="1"/>
  <c r="AR617" i="3" s="1"/>
  <c r="BH632" i="2"/>
  <c r="BI632" i="2" s="1"/>
  <c r="AS617" i="3" s="1"/>
  <c r="BJ632" i="2"/>
  <c r="BK632" i="2" s="1"/>
  <c r="AT617" i="3" s="1"/>
  <c r="BL632" i="2"/>
  <c r="BM632" i="2" s="1"/>
  <c r="AU617" i="3" s="1"/>
  <c r="BN632" i="2"/>
  <c r="BO632" i="2" s="1"/>
  <c r="AV617" i="3" s="1"/>
  <c r="BP632" i="2"/>
  <c r="BQ632" i="2" s="1"/>
  <c r="BF633" i="2"/>
  <c r="BG633" i="2" s="1"/>
  <c r="AR618" i="3" s="1"/>
  <c r="BH633" i="2"/>
  <c r="BI633" i="2" s="1"/>
  <c r="AS618" i="3" s="1"/>
  <c r="BJ633" i="2"/>
  <c r="BK633" i="2" s="1"/>
  <c r="AT618" i="3" s="1"/>
  <c r="BL633" i="2"/>
  <c r="BM633" i="2" s="1"/>
  <c r="AU618" i="3" s="1"/>
  <c r="BN633" i="2"/>
  <c r="BO633" i="2" s="1"/>
  <c r="AV618" i="3" s="1"/>
  <c r="BP633" i="2"/>
  <c r="BQ633" i="2" s="1"/>
  <c r="AW618" i="3" s="1"/>
  <c r="BF634" i="2"/>
  <c r="BG634" i="2" s="1"/>
  <c r="AR619" i="3" s="1"/>
  <c r="BH634" i="2"/>
  <c r="BI634" i="2" s="1"/>
  <c r="AS619" i="3" s="1"/>
  <c r="BJ634" i="2"/>
  <c r="BK634" i="2" s="1"/>
  <c r="AT619" i="3" s="1"/>
  <c r="BL634" i="2"/>
  <c r="BM634" i="2" s="1"/>
  <c r="AU619" i="3" s="1"/>
  <c r="BN634" i="2"/>
  <c r="BO634" i="2" s="1"/>
  <c r="AV619" i="3" s="1"/>
  <c r="BP634" i="2"/>
  <c r="BQ634" i="2" s="1"/>
  <c r="AW619" i="3" s="1"/>
  <c r="BF635" i="2"/>
  <c r="BG635" i="2" s="1"/>
  <c r="AR620" i="3" s="1"/>
  <c r="BH635" i="2"/>
  <c r="BI635" i="2" s="1"/>
  <c r="AS620" i="3" s="1"/>
  <c r="BJ635" i="2"/>
  <c r="BK635" i="2" s="1"/>
  <c r="AT620" i="3" s="1"/>
  <c r="BL635" i="2"/>
  <c r="BM635" i="2" s="1"/>
  <c r="AU620" i="3" s="1"/>
  <c r="BN635" i="2"/>
  <c r="BO635" i="2" s="1"/>
  <c r="AV620" i="3" s="1"/>
  <c r="BP635" i="2"/>
  <c r="BQ635" i="2" s="1"/>
  <c r="AW620" i="3" s="1"/>
  <c r="BF636" i="2"/>
  <c r="BG636" i="2" s="1"/>
  <c r="AR621" i="3" s="1"/>
  <c r="BH636" i="2"/>
  <c r="BI636" i="2" s="1"/>
  <c r="AS621" i="3" s="1"/>
  <c r="BJ636" i="2"/>
  <c r="BK636" i="2" s="1"/>
  <c r="AT621" i="3" s="1"/>
  <c r="BL636" i="2"/>
  <c r="BM636" i="2" s="1"/>
  <c r="AU621" i="3" s="1"/>
  <c r="BN636" i="2"/>
  <c r="BO636" i="2" s="1"/>
  <c r="AV621" i="3" s="1"/>
  <c r="BP636" i="2"/>
  <c r="BQ636" i="2" s="1"/>
  <c r="AW621" i="3" s="1"/>
  <c r="BF637" i="2"/>
  <c r="BG637" i="2" s="1"/>
  <c r="AR622" i="3" s="1"/>
  <c r="BH637" i="2"/>
  <c r="BI637" i="2" s="1"/>
  <c r="AS622" i="3" s="1"/>
  <c r="BJ637" i="2"/>
  <c r="BK637" i="2" s="1"/>
  <c r="AT622" i="3" s="1"/>
  <c r="BL637" i="2"/>
  <c r="BM637" i="2" s="1"/>
  <c r="AU622" i="3" s="1"/>
  <c r="BN637" i="2"/>
  <c r="BO637" i="2" s="1"/>
  <c r="AV622" i="3" s="1"/>
  <c r="BP637" i="2"/>
  <c r="BQ637" i="2" s="1"/>
  <c r="AW622" i="3" s="1"/>
  <c r="BF638" i="2"/>
  <c r="BG638" i="2" s="1"/>
  <c r="AR624" i="3" s="1"/>
  <c r="BH638" i="2"/>
  <c r="BI638" i="2" s="1"/>
  <c r="AS624" i="3" s="1"/>
  <c r="BJ638" i="2"/>
  <c r="BK638" i="2" s="1"/>
  <c r="AT624" i="3" s="1"/>
  <c r="BL638" i="2"/>
  <c r="BM638" i="2" s="1"/>
  <c r="AU624" i="3" s="1"/>
  <c r="BN638" i="2"/>
  <c r="BO638" i="2" s="1"/>
  <c r="AV624" i="3" s="1"/>
  <c r="BP638" i="2"/>
  <c r="BQ638" i="2" s="1"/>
  <c r="AW624" i="3" s="1"/>
  <c r="BF639" i="2"/>
  <c r="BG639" i="2" s="1"/>
  <c r="AR623" i="3" s="1"/>
  <c r="BH639" i="2"/>
  <c r="BI639" i="2" s="1"/>
  <c r="AS623" i="3" s="1"/>
  <c r="BJ639" i="2"/>
  <c r="BK639" i="2" s="1"/>
  <c r="AT623" i="3" s="1"/>
  <c r="BL639" i="2"/>
  <c r="BM639" i="2" s="1"/>
  <c r="AU623" i="3" s="1"/>
  <c r="BN639" i="2"/>
  <c r="BO639" i="2" s="1"/>
  <c r="AV623" i="3" s="1"/>
  <c r="BP639" i="2"/>
  <c r="BQ639" i="2" s="1"/>
  <c r="AW623" i="3" s="1"/>
  <c r="BF640" i="2"/>
  <c r="BG640" i="2" s="1"/>
  <c r="AR625" i="3" s="1"/>
  <c r="BH640" i="2"/>
  <c r="BI640" i="2" s="1"/>
  <c r="AS625" i="3" s="1"/>
  <c r="BJ640" i="2"/>
  <c r="BK640" i="2" s="1"/>
  <c r="AT625" i="3" s="1"/>
  <c r="BL640" i="2"/>
  <c r="BM640" i="2" s="1"/>
  <c r="AU625" i="3" s="1"/>
  <c r="BN640" i="2"/>
  <c r="BO640" i="2" s="1"/>
  <c r="AV625" i="3" s="1"/>
  <c r="BP640" i="2"/>
  <c r="BQ640" i="2" s="1"/>
  <c r="BF641" i="2"/>
  <c r="BG641" i="2" s="1"/>
  <c r="AR627" i="3" s="1"/>
  <c r="BH641" i="2"/>
  <c r="BI641" i="2" s="1"/>
  <c r="AS627" i="3" s="1"/>
  <c r="BJ641" i="2"/>
  <c r="BK641" i="2" s="1"/>
  <c r="AT627" i="3" s="1"/>
  <c r="BL641" i="2"/>
  <c r="BM641" i="2" s="1"/>
  <c r="AU627" i="3" s="1"/>
  <c r="BN641" i="2"/>
  <c r="BO641" i="2" s="1"/>
  <c r="AV627" i="3" s="1"/>
  <c r="BP641" i="2"/>
  <c r="BQ641" i="2" s="1"/>
  <c r="AW627" i="3" s="1"/>
  <c r="BF642" i="2"/>
  <c r="BG642" i="2" s="1"/>
  <c r="AR626" i="3" s="1"/>
  <c r="BH642" i="2"/>
  <c r="BI642" i="2" s="1"/>
  <c r="AS626" i="3" s="1"/>
  <c r="BJ642" i="2"/>
  <c r="BK642" i="2" s="1"/>
  <c r="AT626" i="3" s="1"/>
  <c r="BL642" i="2"/>
  <c r="BM642" i="2" s="1"/>
  <c r="AU626" i="3" s="1"/>
  <c r="BN642" i="2"/>
  <c r="BO642" i="2" s="1"/>
  <c r="AV626" i="3" s="1"/>
  <c r="BP642" i="2"/>
  <c r="BQ642" i="2" s="1"/>
  <c r="AW626" i="3" s="1"/>
  <c r="BF643" i="2"/>
  <c r="BG643" i="2" s="1"/>
  <c r="AR628" i="3" s="1"/>
  <c r="BH643" i="2"/>
  <c r="BI643" i="2" s="1"/>
  <c r="AS628" i="3" s="1"/>
  <c r="BJ643" i="2"/>
  <c r="BK643" i="2" s="1"/>
  <c r="AT628" i="3" s="1"/>
  <c r="BL643" i="2"/>
  <c r="BM643" i="2" s="1"/>
  <c r="AU628" i="3" s="1"/>
  <c r="BN643" i="2"/>
  <c r="BO643" i="2" s="1"/>
  <c r="AV628" i="3" s="1"/>
  <c r="BP643" i="2"/>
  <c r="BQ643" i="2" s="1"/>
  <c r="AW628" i="3" s="1"/>
  <c r="BF644" i="2"/>
  <c r="BG644" i="2" s="1"/>
  <c r="AR629" i="3" s="1"/>
  <c r="BH644" i="2"/>
  <c r="BI644" i="2" s="1"/>
  <c r="AS629" i="3" s="1"/>
  <c r="BJ644" i="2"/>
  <c r="BK644" i="2" s="1"/>
  <c r="AT629" i="3" s="1"/>
  <c r="BL644" i="2"/>
  <c r="BM644" i="2" s="1"/>
  <c r="AU629" i="3" s="1"/>
  <c r="BN644" i="2"/>
  <c r="BO644" i="2" s="1"/>
  <c r="AV629" i="3" s="1"/>
  <c r="BP644" i="2"/>
  <c r="BQ644" i="2" s="1"/>
  <c r="AW629" i="3" s="1"/>
  <c r="BF645" i="2"/>
  <c r="BG645" i="2" s="1"/>
  <c r="AR630" i="3" s="1"/>
  <c r="BH645" i="2"/>
  <c r="BI645" i="2" s="1"/>
  <c r="AS630" i="3" s="1"/>
  <c r="BJ645" i="2"/>
  <c r="BK645" i="2" s="1"/>
  <c r="AT630" i="3" s="1"/>
  <c r="BL645" i="2"/>
  <c r="BM645" i="2" s="1"/>
  <c r="AU630" i="3" s="1"/>
  <c r="BN645" i="2"/>
  <c r="BO645" i="2" s="1"/>
  <c r="AV630" i="3" s="1"/>
  <c r="BP645" i="2"/>
  <c r="BQ645" i="2" s="1"/>
  <c r="AW630" i="3" s="1"/>
  <c r="BF646" i="2"/>
  <c r="BG646" i="2" s="1"/>
  <c r="AR631" i="3" s="1"/>
  <c r="BH646" i="2"/>
  <c r="BI646" i="2" s="1"/>
  <c r="AS631" i="3" s="1"/>
  <c r="BJ646" i="2"/>
  <c r="BK646" i="2" s="1"/>
  <c r="AT631" i="3" s="1"/>
  <c r="BL646" i="2"/>
  <c r="BM646" i="2" s="1"/>
  <c r="AU631" i="3" s="1"/>
  <c r="BN646" i="2"/>
  <c r="BO646" i="2" s="1"/>
  <c r="AV631" i="3" s="1"/>
  <c r="BP646" i="2"/>
  <c r="BQ646" i="2" s="1"/>
  <c r="AW631" i="3" s="1"/>
  <c r="BF647" i="2"/>
  <c r="BG647" i="2" s="1"/>
  <c r="AR632" i="3" s="1"/>
  <c r="BH647" i="2"/>
  <c r="BI647" i="2" s="1"/>
  <c r="AS632" i="3" s="1"/>
  <c r="BJ647" i="2"/>
  <c r="BK647" i="2" s="1"/>
  <c r="AT632" i="3" s="1"/>
  <c r="BL647" i="2"/>
  <c r="BM647" i="2" s="1"/>
  <c r="AU632" i="3" s="1"/>
  <c r="BN647" i="2"/>
  <c r="BO647" i="2" s="1"/>
  <c r="AV632" i="3" s="1"/>
  <c r="BP647" i="2"/>
  <c r="BQ647" i="2" s="1"/>
  <c r="AW632" i="3" s="1"/>
  <c r="BF648" i="2"/>
  <c r="BG648" i="2" s="1"/>
  <c r="AR633" i="3" s="1"/>
  <c r="BH648" i="2"/>
  <c r="BI648" i="2" s="1"/>
  <c r="AS633" i="3" s="1"/>
  <c r="BJ648" i="2"/>
  <c r="BK648" i="2" s="1"/>
  <c r="AT633" i="3" s="1"/>
  <c r="BL648" i="2"/>
  <c r="BM648" i="2" s="1"/>
  <c r="AU633" i="3" s="1"/>
  <c r="BN648" i="2"/>
  <c r="BO648" i="2" s="1"/>
  <c r="AV633" i="3" s="1"/>
  <c r="BP648" i="2"/>
  <c r="BQ648" i="2" s="1"/>
  <c r="AW633" i="3" s="1"/>
  <c r="BF649" i="2"/>
  <c r="BG649" i="2" s="1"/>
  <c r="AR634" i="3" s="1"/>
  <c r="BH649" i="2"/>
  <c r="BI649" i="2" s="1"/>
  <c r="AS634" i="3" s="1"/>
  <c r="BJ649" i="2"/>
  <c r="BK649" i="2" s="1"/>
  <c r="AT634" i="3" s="1"/>
  <c r="BL649" i="2"/>
  <c r="BM649" i="2" s="1"/>
  <c r="AU634" i="3" s="1"/>
  <c r="BN649" i="2"/>
  <c r="BO649" i="2" s="1"/>
  <c r="AV634" i="3" s="1"/>
  <c r="BP649" i="2"/>
  <c r="BQ649" i="2" s="1"/>
  <c r="AW634" i="3" s="1"/>
  <c r="BF650" i="2"/>
  <c r="BG650" i="2" s="1"/>
  <c r="AR635" i="3" s="1"/>
  <c r="BH650" i="2"/>
  <c r="BI650" i="2" s="1"/>
  <c r="AS635" i="3" s="1"/>
  <c r="BJ650" i="2"/>
  <c r="BK650" i="2" s="1"/>
  <c r="AT635" i="3" s="1"/>
  <c r="BL650" i="2"/>
  <c r="BM650" i="2" s="1"/>
  <c r="BN650" i="2"/>
  <c r="BO650" i="2" s="1"/>
  <c r="AV635" i="3" s="1"/>
  <c r="BP650" i="2"/>
  <c r="BQ650" i="2" s="1"/>
  <c r="AW635" i="3" s="1"/>
  <c r="BF651" i="2"/>
  <c r="BG651" i="2" s="1"/>
  <c r="AR636" i="3" s="1"/>
  <c r="BH651" i="2"/>
  <c r="BI651" i="2" s="1"/>
  <c r="AS636" i="3" s="1"/>
  <c r="BJ651" i="2"/>
  <c r="BK651" i="2" s="1"/>
  <c r="AT636" i="3" s="1"/>
  <c r="BL651" i="2"/>
  <c r="BM651" i="2" s="1"/>
  <c r="AU636" i="3" s="1"/>
  <c r="BN651" i="2"/>
  <c r="BO651" i="2" s="1"/>
  <c r="AV636" i="3" s="1"/>
  <c r="BP651" i="2"/>
  <c r="BQ651" i="2" s="1"/>
  <c r="AW636" i="3" s="1"/>
  <c r="BF652" i="2"/>
  <c r="BG652" i="2" s="1"/>
  <c r="AR637" i="3" s="1"/>
  <c r="BH652" i="2"/>
  <c r="BI652" i="2" s="1"/>
  <c r="AS637" i="3" s="1"/>
  <c r="BJ652" i="2"/>
  <c r="BK652" i="2" s="1"/>
  <c r="AT637" i="3" s="1"/>
  <c r="BL652" i="2"/>
  <c r="BM652" i="2" s="1"/>
  <c r="AU637" i="3" s="1"/>
  <c r="BN652" i="2"/>
  <c r="BO652" i="2" s="1"/>
  <c r="AV637" i="3" s="1"/>
  <c r="BP652" i="2"/>
  <c r="BQ652" i="2" s="1"/>
  <c r="BF653" i="2"/>
  <c r="BG653" i="2" s="1"/>
  <c r="AR638" i="3" s="1"/>
  <c r="BH653" i="2"/>
  <c r="BI653" i="2" s="1"/>
  <c r="AS638" i="3" s="1"/>
  <c r="BJ653" i="2"/>
  <c r="BK653" i="2" s="1"/>
  <c r="AT638" i="3" s="1"/>
  <c r="BL653" i="2"/>
  <c r="BM653" i="2" s="1"/>
  <c r="AU638" i="3" s="1"/>
  <c r="BN653" i="2"/>
  <c r="BO653" i="2" s="1"/>
  <c r="AV638" i="3" s="1"/>
  <c r="BP653" i="2"/>
  <c r="BQ653" i="2" s="1"/>
  <c r="AW638" i="3" s="1"/>
  <c r="BF654" i="2"/>
  <c r="BG654" i="2" s="1"/>
  <c r="BH654" i="2"/>
  <c r="BI654" i="2" s="1"/>
  <c r="BJ654" i="2"/>
  <c r="BK654" i="2" s="1"/>
  <c r="BL654" i="2"/>
  <c r="BM654" i="2" s="1"/>
  <c r="BN654" i="2"/>
  <c r="BO654" i="2" s="1"/>
  <c r="BP654" i="2"/>
  <c r="BQ654" i="2" s="1"/>
  <c r="BF655" i="2"/>
  <c r="BG655" i="2" s="1"/>
  <c r="AR639" i="3" s="1"/>
  <c r="BH655" i="2"/>
  <c r="BI655" i="2" s="1"/>
  <c r="AS639" i="3" s="1"/>
  <c r="BJ655" i="2"/>
  <c r="BK655" i="2" s="1"/>
  <c r="AT639" i="3" s="1"/>
  <c r="BL655" i="2"/>
  <c r="BM655" i="2" s="1"/>
  <c r="AU639" i="3" s="1"/>
  <c r="BN655" i="2"/>
  <c r="BO655" i="2" s="1"/>
  <c r="AV639" i="3" s="1"/>
  <c r="BP655" i="2"/>
  <c r="BQ655" i="2" s="1"/>
  <c r="AW639" i="3" s="1"/>
  <c r="BF656" i="2"/>
  <c r="BG656" i="2" s="1"/>
  <c r="AR640" i="3" s="1"/>
  <c r="BH656" i="2"/>
  <c r="BI656" i="2" s="1"/>
  <c r="AS640" i="3" s="1"/>
  <c r="BJ656" i="2"/>
  <c r="BK656" i="2" s="1"/>
  <c r="AT640" i="3" s="1"/>
  <c r="BL656" i="2"/>
  <c r="BM656" i="2" s="1"/>
  <c r="AU640" i="3" s="1"/>
  <c r="BN656" i="2"/>
  <c r="BO656" i="2" s="1"/>
  <c r="AV640" i="3" s="1"/>
  <c r="BP656" i="2"/>
  <c r="BQ656" i="2" s="1"/>
  <c r="AW640" i="3" s="1"/>
  <c r="BF657" i="2"/>
  <c r="BG657" i="2" s="1"/>
  <c r="AR641" i="3" s="1"/>
  <c r="BH657" i="2"/>
  <c r="BI657" i="2" s="1"/>
  <c r="AS641" i="3" s="1"/>
  <c r="BJ657" i="2"/>
  <c r="BK657" i="2" s="1"/>
  <c r="AT641" i="3" s="1"/>
  <c r="BL657" i="2"/>
  <c r="BM657" i="2" s="1"/>
  <c r="AU641" i="3" s="1"/>
  <c r="BN657" i="2"/>
  <c r="BO657" i="2" s="1"/>
  <c r="AV641" i="3" s="1"/>
  <c r="BP657" i="2"/>
  <c r="BQ657" i="2" s="1"/>
  <c r="AW641" i="3" s="1"/>
  <c r="BF658" i="2"/>
  <c r="BG658" i="2" s="1"/>
  <c r="AR642" i="3" s="1"/>
  <c r="BH658" i="2"/>
  <c r="BI658" i="2" s="1"/>
  <c r="AS642" i="3" s="1"/>
  <c r="BJ658" i="2"/>
  <c r="BK658" i="2" s="1"/>
  <c r="AT642" i="3" s="1"/>
  <c r="BL658" i="2"/>
  <c r="BM658" i="2" s="1"/>
  <c r="AU642" i="3" s="1"/>
  <c r="BN658" i="2"/>
  <c r="BO658" i="2" s="1"/>
  <c r="AV642" i="3" s="1"/>
  <c r="BP658" i="2"/>
  <c r="BQ658" i="2" s="1"/>
  <c r="AW642" i="3" s="1"/>
  <c r="BF659" i="2"/>
  <c r="BG659" i="2" s="1"/>
  <c r="AR643" i="3" s="1"/>
  <c r="BH659" i="2"/>
  <c r="BI659" i="2" s="1"/>
  <c r="AS643" i="3" s="1"/>
  <c r="BJ659" i="2"/>
  <c r="BK659" i="2" s="1"/>
  <c r="AT643" i="3" s="1"/>
  <c r="BL659" i="2"/>
  <c r="BM659" i="2" s="1"/>
  <c r="BN659" i="2"/>
  <c r="BO659" i="2" s="1"/>
  <c r="AV643" i="3" s="1"/>
  <c r="BP659" i="2"/>
  <c r="BQ659" i="2" s="1"/>
  <c r="AW643" i="3" s="1"/>
  <c r="BF660" i="2"/>
  <c r="BG660" i="2" s="1"/>
  <c r="AR644" i="3" s="1"/>
  <c r="BH660" i="2"/>
  <c r="BI660" i="2" s="1"/>
  <c r="AS644" i="3" s="1"/>
  <c r="BJ660" i="2"/>
  <c r="BK660" i="2" s="1"/>
  <c r="AT644" i="3" s="1"/>
  <c r="BL660" i="2"/>
  <c r="BM660" i="2" s="1"/>
  <c r="AU644" i="3" s="1"/>
  <c r="BN660" i="2"/>
  <c r="BO660" i="2" s="1"/>
  <c r="AV644" i="3" s="1"/>
  <c r="BP660" i="2"/>
  <c r="BQ660" i="2" s="1"/>
  <c r="AW644" i="3" s="1"/>
  <c r="BF661" i="2"/>
  <c r="BG661" i="2" s="1"/>
  <c r="AR645" i="3" s="1"/>
  <c r="BH661" i="2"/>
  <c r="BI661" i="2" s="1"/>
  <c r="AS645" i="3" s="1"/>
  <c r="BJ661" i="2"/>
  <c r="BK661" i="2" s="1"/>
  <c r="AT645" i="3" s="1"/>
  <c r="BL661" i="2"/>
  <c r="BM661" i="2" s="1"/>
  <c r="AU645" i="3" s="1"/>
  <c r="BN661" i="2"/>
  <c r="BO661" i="2" s="1"/>
  <c r="AV645" i="3" s="1"/>
  <c r="BP661" i="2"/>
  <c r="BQ661" i="2" s="1"/>
  <c r="AW645" i="3" s="1"/>
  <c r="BF662" i="2"/>
  <c r="BG662" i="2" s="1"/>
  <c r="AR646" i="3" s="1"/>
  <c r="BH662" i="2"/>
  <c r="BI662" i="2" s="1"/>
  <c r="AS646" i="3" s="1"/>
  <c r="BJ662" i="2"/>
  <c r="BK662" i="2" s="1"/>
  <c r="AT646" i="3" s="1"/>
  <c r="BL662" i="2"/>
  <c r="BM662" i="2" s="1"/>
  <c r="AU646" i="3" s="1"/>
  <c r="BN662" i="2"/>
  <c r="BO662" i="2" s="1"/>
  <c r="AV646" i="3" s="1"/>
  <c r="BP662" i="2"/>
  <c r="BQ662" i="2" s="1"/>
  <c r="AW646" i="3" s="1"/>
  <c r="BF663" i="2"/>
  <c r="BG663" i="2" s="1"/>
  <c r="AR647" i="3" s="1"/>
  <c r="BH663" i="2"/>
  <c r="BI663" i="2" s="1"/>
  <c r="AS647" i="3" s="1"/>
  <c r="BJ663" i="2"/>
  <c r="BK663" i="2" s="1"/>
  <c r="AT647" i="3" s="1"/>
  <c r="BL663" i="2"/>
  <c r="BM663" i="2" s="1"/>
  <c r="AU647" i="3" s="1"/>
  <c r="BN663" i="2"/>
  <c r="BO663" i="2" s="1"/>
  <c r="AV647" i="3" s="1"/>
  <c r="BP663" i="2"/>
  <c r="BQ663" i="2" s="1"/>
  <c r="AW647" i="3" s="1"/>
  <c r="BF664" i="2"/>
  <c r="BG664" i="2" s="1"/>
  <c r="AR650" i="3" s="1"/>
  <c r="BH664" i="2"/>
  <c r="BI664" i="2" s="1"/>
  <c r="AS650" i="3" s="1"/>
  <c r="BJ664" i="2"/>
  <c r="BK664" i="2" s="1"/>
  <c r="AT650" i="3" s="1"/>
  <c r="BL664" i="2"/>
  <c r="BM664" i="2" s="1"/>
  <c r="AU650" i="3" s="1"/>
  <c r="BN664" i="2"/>
  <c r="BO664" i="2" s="1"/>
  <c r="AV650" i="3" s="1"/>
  <c r="BP664" i="2"/>
  <c r="BQ664" i="2" s="1"/>
  <c r="AW650" i="3" s="1"/>
  <c r="BF665" i="2"/>
  <c r="BG665" i="2" s="1"/>
  <c r="AR649" i="3" s="1"/>
  <c r="BH665" i="2"/>
  <c r="BI665" i="2" s="1"/>
  <c r="AS649" i="3" s="1"/>
  <c r="BJ665" i="2"/>
  <c r="BK665" i="2" s="1"/>
  <c r="AT649" i="3" s="1"/>
  <c r="BL665" i="2"/>
  <c r="BM665" i="2" s="1"/>
  <c r="AU649" i="3" s="1"/>
  <c r="BN665" i="2"/>
  <c r="BO665" i="2" s="1"/>
  <c r="AV649" i="3" s="1"/>
  <c r="BP665" i="2"/>
  <c r="BQ665" i="2" s="1"/>
  <c r="AW649" i="3" s="1"/>
  <c r="BF666" i="2"/>
  <c r="BG666" i="2" s="1"/>
  <c r="AR648" i="3" s="1"/>
  <c r="BH666" i="2"/>
  <c r="BI666" i="2" s="1"/>
  <c r="AS648" i="3" s="1"/>
  <c r="BJ666" i="2"/>
  <c r="BK666" i="2" s="1"/>
  <c r="AT648" i="3" s="1"/>
  <c r="BL666" i="2"/>
  <c r="BM666" i="2" s="1"/>
  <c r="AU648" i="3" s="1"/>
  <c r="BN666" i="2"/>
  <c r="BO666" i="2" s="1"/>
  <c r="AV648" i="3" s="1"/>
  <c r="BP666" i="2"/>
  <c r="BQ666" i="2" s="1"/>
  <c r="AW648" i="3" s="1"/>
  <c r="BF667" i="2"/>
  <c r="BG667" i="2" s="1"/>
  <c r="AR651" i="3" s="1"/>
  <c r="BH667" i="2"/>
  <c r="BI667" i="2" s="1"/>
  <c r="AS651" i="3" s="1"/>
  <c r="BJ667" i="2"/>
  <c r="BK667" i="2" s="1"/>
  <c r="AT651" i="3" s="1"/>
  <c r="BL667" i="2"/>
  <c r="BM667" i="2" s="1"/>
  <c r="AU651" i="3" s="1"/>
  <c r="BN667" i="2"/>
  <c r="BO667" i="2" s="1"/>
  <c r="AV651" i="3" s="1"/>
  <c r="BP667" i="2"/>
  <c r="BQ667" i="2" s="1"/>
  <c r="BF668" i="2"/>
  <c r="BG668" i="2" s="1"/>
  <c r="AR652" i="3" s="1"/>
  <c r="BH668" i="2"/>
  <c r="BI668" i="2" s="1"/>
  <c r="AS652" i="3" s="1"/>
  <c r="BJ668" i="2"/>
  <c r="BK668" i="2" s="1"/>
  <c r="AT652" i="3" s="1"/>
  <c r="BL668" i="2"/>
  <c r="BM668" i="2" s="1"/>
  <c r="BN668" i="2"/>
  <c r="BO668" i="2" s="1"/>
  <c r="AV652" i="3" s="1"/>
  <c r="BP668" i="2"/>
  <c r="BQ668" i="2" s="1"/>
  <c r="AW652" i="3" s="1"/>
  <c r="BF669" i="2"/>
  <c r="BG669" i="2" s="1"/>
  <c r="AR653" i="3" s="1"/>
  <c r="BH669" i="2"/>
  <c r="BI669" i="2" s="1"/>
  <c r="AS653" i="3" s="1"/>
  <c r="BJ669" i="2"/>
  <c r="BK669" i="2" s="1"/>
  <c r="AT653" i="3" s="1"/>
  <c r="BL669" i="2"/>
  <c r="BM669" i="2" s="1"/>
  <c r="AU653" i="3" s="1"/>
  <c r="BN669" i="2"/>
  <c r="BO669" i="2" s="1"/>
  <c r="AV653" i="3" s="1"/>
  <c r="BP669" i="2"/>
  <c r="BQ669" i="2" s="1"/>
  <c r="AW653" i="3" s="1"/>
  <c r="BF670" i="2"/>
  <c r="BG670" i="2" s="1"/>
  <c r="AR654" i="3" s="1"/>
  <c r="BH670" i="2"/>
  <c r="BI670" i="2" s="1"/>
  <c r="AS654" i="3" s="1"/>
  <c r="BJ670" i="2"/>
  <c r="BK670" i="2" s="1"/>
  <c r="AT654" i="3" s="1"/>
  <c r="BL670" i="2"/>
  <c r="BM670" i="2" s="1"/>
  <c r="BN670" i="2"/>
  <c r="BO670" i="2" s="1"/>
  <c r="AV654" i="3" s="1"/>
  <c r="BP670" i="2"/>
  <c r="BQ670" i="2" s="1"/>
  <c r="AW654" i="3" s="1"/>
  <c r="BF671" i="2"/>
  <c r="BG671" i="2" s="1"/>
  <c r="AR655" i="3" s="1"/>
  <c r="BH671" i="2"/>
  <c r="BI671" i="2" s="1"/>
  <c r="AS655" i="3" s="1"/>
  <c r="BJ671" i="2"/>
  <c r="BK671" i="2" s="1"/>
  <c r="AT655" i="3" s="1"/>
  <c r="BL671" i="2"/>
  <c r="BM671" i="2" s="1"/>
  <c r="AU655" i="3" s="1"/>
  <c r="BN671" i="2"/>
  <c r="BO671" i="2" s="1"/>
  <c r="AV655" i="3" s="1"/>
  <c r="BP671" i="2"/>
  <c r="BQ671" i="2" s="1"/>
  <c r="AW655" i="3" s="1"/>
  <c r="BF672" i="2"/>
  <c r="BG672" i="2" s="1"/>
  <c r="AR656" i="3" s="1"/>
  <c r="BH672" i="2"/>
  <c r="BI672" i="2" s="1"/>
  <c r="AS656" i="3" s="1"/>
  <c r="BJ672" i="2"/>
  <c r="BK672" i="2" s="1"/>
  <c r="AT656" i="3" s="1"/>
  <c r="BL672" i="2"/>
  <c r="BM672" i="2" s="1"/>
  <c r="AU656" i="3" s="1"/>
  <c r="BN672" i="2"/>
  <c r="BO672" i="2" s="1"/>
  <c r="AV656" i="3" s="1"/>
  <c r="BP672" i="2"/>
  <c r="BQ672" i="2" s="1"/>
  <c r="AW656" i="3" s="1"/>
  <c r="BF673" i="2"/>
  <c r="BG673" i="2" s="1"/>
  <c r="AR657" i="3" s="1"/>
  <c r="BH673" i="2"/>
  <c r="BI673" i="2" s="1"/>
  <c r="AS657" i="3" s="1"/>
  <c r="BJ673" i="2"/>
  <c r="BK673" i="2" s="1"/>
  <c r="AT657" i="3" s="1"/>
  <c r="BL673" i="2"/>
  <c r="BM673" i="2" s="1"/>
  <c r="AU657" i="3" s="1"/>
  <c r="BN673" i="2"/>
  <c r="BO673" i="2" s="1"/>
  <c r="AV657" i="3" s="1"/>
  <c r="BP673" i="2"/>
  <c r="BQ673" i="2" s="1"/>
  <c r="AW657" i="3" s="1"/>
  <c r="BF674" i="2"/>
  <c r="BG674" i="2" s="1"/>
  <c r="AR658" i="3" s="1"/>
  <c r="BH674" i="2"/>
  <c r="BI674" i="2" s="1"/>
  <c r="AS658" i="3" s="1"/>
  <c r="BJ674" i="2"/>
  <c r="BK674" i="2" s="1"/>
  <c r="AT658" i="3" s="1"/>
  <c r="BL674" i="2"/>
  <c r="BM674" i="2" s="1"/>
  <c r="AU658" i="3" s="1"/>
  <c r="BN674" i="2"/>
  <c r="BO674" i="2" s="1"/>
  <c r="AV658" i="3" s="1"/>
  <c r="BP674" i="2"/>
  <c r="BQ674" i="2" s="1"/>
  <c r="AW658" i="3" s="1"/>
  <c r="BF675" i="2"/>
  <c r="BG675" i="2" s="1"/>
  <c r="AR659" i="3" s="1"/>
  <c r="BH675" i="2"/>
  <c r="BI675" i="2" s="1"/>
  <c r="AS659" i="3" s="1"/>
  <c r="BJ675" i="2"/>
  <c r="BK675" i="2" s="1"/>
  <c r="AT659" i="3" s="1"/>
  <c r="BL675" i="2"/>
  <c r="BM675" i="2" s="1"/>
  <c r="AU659" i="3" s="1"/>
  <c r="BN675" i="2"/>
  <c r="BO675" i="2" s="1"/>
  <c r="AV659" i="3" s="1"/>
  <c r="BP675" i="2"/>
  <c r="BQ675" i="2" s="1"/>
  <c r="AW659" i="3" s="1"/>
  <c r="BF676" i="2"/>
  <c r="BG676" i="2" s="1"/>
  <c r="AR660" i="3" s="1"/>
  <c r="BH676" i="2"/>
  <c r="BI676" i="2" s="1"/>
  <c r="AS660" i="3" s="1"/>
  <c r="BJ676" i="2"/>
  <c r="BK676" i="2" s="1"/>
  <c r="AT660" i="3" s="1"/>
  <c r="BL676" i="2"/>
  <c r="BM676" i="2" s="1"/>
  <c r="AU660" i="3" s="1"/>
  <c r="BN676" i="2"/>
  <c r="BO676" i="2" s="1"/>
  <c r="AV660" i="3" s="1"/>
  <c r="BP676" i="2"/>
  <c r="BQ676" i="2" s="1"/>
  <c r="AW660" i="3" s="1"/>
  <c r="BF677" i="2"/>
  <c r="BG677" i="2" s="1"/>
  <c r="AR661" i="3" s="1"/>
  <c r="BH677" i="2"/>
  <c r="BI677" i="2" s="1"/>
  <c r="AS661" i="3" s="1"/>
  <c r="BJ677" i="2"/>
  <c r="BK677" i="2" s="1"/>
  <c r="AT661" i="3" s="1"/>
  <c r="BL677" i="2"/>
  <c r="BM677" i="2" s="1"/>
  <c r="BN677" i="2"/>
  <c r="BO677" i="2" s="1"/>
  <c r="AV661" i="3" s="1"/>
  <c r="BP677" i="2"/>
  <c r="BQ677" i="2" s="1"/>
  <c r="AW661" i="3" s="1"/>
  <c r="BF678" i="2"/>
  <c r="BG678" i="2" s="1"/>
  <c r="AR662" i="3" s="1"/>
  <c r="BH678" i="2"/>
  <c r="BI678" i="2" s="1"/>
  <c r="AS662" i="3" s="1"/>
  <c r="BJ678" i="2"/>
  <c r="BK678" i="2" s="1"/>
  <c r="AT662" i="3" s="1"/>
  <c r="BL678" i="2"/>
  <c r="BM678" i="2" s="1"/>
  <c r="AU662" i="3" s="1"/>
  <c r="BN678" i="2"/>
  <c r="BO678" i="2" s="1"/>
  <c r="AV662" i="3" s="1"/>
  <c r="BP678" i="2"/>
  <c r="BQ678" i="2" s="1"/>
  <c r="AW662" i="3" s="1"/>
  <c r="BF679" i="2"/>
  <c r="BG679" i="2" s="1"/>
  <c r="AR663" i="3" s="1"/>
  <c r="BH679" i="2"/>
  <c r="BI679" i="2" s="1"/>
  <c r="AS663" i="3" s="1"/>
  <c r="BJ679" i="2"/>
  <c r="BK679" i="2" s="1"/>
  <c r="AT663" i="3" s="1"/>
  <c r="BL679" i="2"/>
  <c r="BM679" i="2" s="1"/>
  <c r="AU663" i="3" s="1"/>
  <c r="BN679" i="2"/>
  <c r="BO679" i="2" s="1"/>
  <c r="AV663" i="3" s="1"/>
  <c r="BP679" i="2"/>
  <c r="BQ679" i="2" s="1"/>
  <c r="AW663" i="3" s="1"/>
  <c r="BF680" i="2"/>
  <c r="BG680" i="2" s="1"/>
  <c r="AR664" i="3" s="1"/>
  <c r="BH680" i="2"/>
  <c r="BI680" i="2" s="1"/>
  <c r="AS664" i="3" s="1"/>
  <c r="BJ680" i="2"/>
  <c r="BK680" i="2" s="1"/>
  <c r="AT664" i="3" s="1"/>
  <c r="BL680" i="2"/>
  <c r="BM680" i="2" s="1"/>
  <c r="BN680" i="2"/>
  <c r="BO680" i="2" s="1"/>
  <c r="AV664" i="3" s="1"/>
  <c r="BP680" i="2"/>
  <c r="BQ680" i="2" s="1"/>
  <c r="AW664" i="3" s="1"/>
  <c r="BF681" i="2"/>
  <c r="BG681" i="2" s="1"/>
  <c r="AR665" i="3" s="1"/>
  <c r="BH681" i="2"/>
  <c r="BI681" i="2" s="1"/>
  <c r="AS665" i="3" s="1"/>
  <c r="BJ681" i="2"/>
  <c r="BK681" i="2" s="1"/>
  <c r="AT665" i="3" s="1"/>
  <c r="BL681" i="2"/>
  <c r="BM681" i="2" s="1"/>
  <c r="AU665" i="3" s="1"/>
  <c r="BN681" i="2"/>
  <c r="BO681" i="2" s="1"/>
  <c r="AV665" i="3" s="1"/>
  <c r="BP681" i="2"/>
  <c r="BQ681" i="2" s="1"/>
  <c r="AW665" i="3" s="1"/>
  <c r="BF682" i="2"/>
  <c r="BG682" i="2" s="1"/>
  <c r="AR666" i="3" s="1"/>
  <c r="BH682" i="2"/>
  <c r="BI682" i="2" s="1"/>
  <c r="AS666" i="3" s="1"/>
  <c r="BJ682" i="2"/>
  <c r="BK682" i="2" s="1"/>
  <c r="AT666" i="3" s="1"/>
  <c r="BL682" i="2"/>
  <c r="BM682" i="2" s="1"/>
  <c r="AU666" i="3" s="1"/>
  <c r="BN682" i="2"/>
  <c r="BO682" i="2" s="1"/>
  <c r="AV666" i="3" s="1"/>
  <c r="BP682" i="2"/>
  <c r="BQ682" i="2" s="1"/>
  <c r="AW666" i="3" s="1"/>
  <c r="BF683" i="2"/>
  <c r="BG683" i="2" s="1"/>
  <c r="AR667" i="3" s="1"/>
  <c r="BH683" i="2"/>
  <c r="BI683" i="2" s="1"/>
  <c r="AS667" i="3" s="1"/>
  <c r="BJ683" i="2"/>
  <c r="BK683" i="2" s="1"/>
  <c r="AT667" i="3" s="1"/>
  <c r="BL683" i="2"/>
  <c r="BM683" i="2" s="1"/>
  <c r="AU667" i="3" s="1"/>
  <c r="BN683" i="2"/>
  <c r="BO683" i="2" s="1"/>
  <c r="AV667" i="3" s="1"/>
  <c r="BP683" i="2"/>
  <c r="BQ683" i="2" s="1"/>
  <c r="AW667" i="3" s="1"/>
  <c r="BF684" i="2"/>
  <c r="BG684" i="2" s="1"/>
  <c r="AR668" i="3" s="1"/>
  <c r="BH684" i="2"/>
  <c r="BI684" i="2" s="1"/>
  <c r="AS668" i="3" s="1"/>
  <c r="BJ684" i="2"/>
  <c r="BK684" i="2" s="1"/>
  <c r="AT668" i="3" s="1"/>
  <c r="BL684" i="2"/>
  <c r="BM684" i="2" s="1"/>
  <c r="AU668" i="3" s="1"/>
  <c r="BN684" i="2"/>
  <c r="BO684" i="2" s="1"/>
  <c r="AV668" i="3" s="1"/>
  <c r="BP684" i="2"/>
  <c r="BQ684" i="2" s="1"/>
  <c r="AW668" i="3" s="1"/>
  <c r="BF685" i="2"/>
  <c r="BG685" i="2" s="1"/>
  <c r="AR669" i="3" s="1"/>
  <c r="BH685" i="2"/>
  <c r="BI685" i="2" s="1"/>
  <c r="AS669" i="3" s="1"/>
  <c r="BJ685" i="2"/>
  <c r="BK685" i="2" s="1"/>
  <c r="AT669" i="3" s="1"/>
  <c r="BL685" i="2"/>
  <c r="BM685" i="2" s="1"/>
  <c r="AU669" i="3" s="1"/>
  <c r="BN685" i="2"/>
  <c r="BO685" i="2" s="1"/>
  <c r="AV669" i="3" s="1"/>
  <c r="BP685" i="2"/>
  <c r="BQ685" i="2" s="1"/>
  <c r="AW669" i="3" s="1"/>
  <c r="BF686" i="2"/>
  <c r="BG686" i="2" s="1"/>
  <c r="AR670" i="3" s="1"/>
  <c r="BH686" i="2"/>
  <c r="BI686" i="2" s="1"/>
  <c r="AS670" i="3" s="1"/>
  <c r="BJ686" i="2"/>
  <c r="BK686" i="2" s="1"/>
  <c r="AT670" i="3" s="1"/>
  <c r="BL686" i="2"/>
  <c r="BM686" i="2" s="1"/>
  <c r="AU670" i="3" s="1"/>
  <c r="BN686" i="2"/>
  <c r="BO686" i="2" s="1"/>
  <c r="AV670" i="3" s="1"/>
  <c r="BP686" i="2"/>
  <c r="BQ686" i="2" s="1"/>
  <c r="AW670" i="3" s="1"/>
  <c r="BF687" i="2"/>
  <c r="BG687" i="2" s="1"/>
  <c r="AR671" i="3" s="1"/>
  <c r="BH687" i="2"/>
  <c r="BI687" i="2" s="1"/>
  <c r="AS671" i="3" s="1"/>
  <c r="BJ687" i="2"/>
  <c r="BK687" i="2" s="1"/>
  <c r="AT671" i="3" s="1"/>
  <c r="BL687" i="2"/>
  <c r="BM687" i="2" s="1"/>
  <c r="AU671" i="3" s="1"/>
  <c r="BN687" i="2"/>
  <c r="BO687" i="2" s="1"/>
  <c r="AV671" i="3" s="1"/>
  <c r="BP687" i="2"/>
  <c r="BQ687" i="2" s="1"/>
  <c r="AW671" i="3" s="1"/>
  <c r="BF688" i="2"/>
  <c r="BG688" i="2" s="1"/>
  <c r="AR672" i="3" s="1"/>
  <c r="BH688" i="2"/>
  <c r="BI688" i="2" s="1"/>
  <c r="AS672" i="3" s="1"/>
  <c r="BJ688" i="2"/>
  <c r="BK688" i="2" s="1"/>
  <c r="AT672" i="3" s="1"/>
  <c r="BL688" i="2"/>
  <c r="BM688" i="2" s="1"/>
  <c r="AU672" i="3" s="1"/>
  <c r="BN688" i="2"/>
  <c r="BO688" i="2" s="1"/>
  <c r="AV672" i="3" s="1"/>
  <c r="BP688" i="2"/>
  <c r="BQ688" i="2" s="1"/>
  <c r="AW672" i="3" s="1"/>
  <c r="BF689" i="2"/>
  <c r="BG689" i="2" s="1"/>
  <c r="BH689" i="2"/>
  <c r="BI689" i="2" s="1"/>
  <c r="BJ689" i="2"/>
  <c r="BK689" i="2" s="1"/>
  <c r="BL689" i="2"/>
  <c r="BM689" i="2" s="1"/>
  <c r="BN689" i="2"/>
  <c r="BO689" i="2" s="1"/>
  <c r="BP689" i="2"/>
  <c r="BQ689" i="2" s="1"/>
  <c r="BF690" i="2"/>
  <c r="BG690" i="2" s="1"/>
  <c r="AR673" i="3" s="1"/>
  <c r="BH690" i="2"/>
  <c r="BI690" i="2" s="1"/>
  <c r="AS673" i="3" s="1"/>
  <c r="BJ690" i="2"/>
  <c r="BK690" i="2" s="1"/>
  <c r="AT673" i="3" s="1"/>
  <c r="BL690" i="2"/>
  <c r="BM690" i="2" s="1"/>
  <c r="AU673" i="3" s="1"/>
  <c r="BN690" i="2"/>
  <c r="BO690" i="2" s="1"/>
  <c r="AV673" i="3" s="1"/>
  <c r="BP690" i="2"/>
  <c r="BQ690" i="2" s="1"/>
  <c r="AW673" i="3" s="1"/>
  <c r="BF691" i="2"/>
  <c r="BG691" i="2" s="1"/>
  <c r="AR674" i="3" s="1"/>
  <c r="BH691" i="2"/>
  <c r="BI691" i="2" s="1"/>
  <c r="AS674" i="3" s="1"/>
  <c r="BJ691" i="2"/>
  <c r="BK691" i="2" s="1"/>
  <c r="AT674" i="3" s="1"/>
  <c r="BL691" i="2"/>
  <c r="BM691" i="2" s="1"/>
  <c r="AU674" i="3" s="1"/>
  <c r="BN691" i="2"/>
  <c r="BO691" i="2" s="1"/>
  <c r="AV674" i="3" s="1"/>
  <c r="BP691" i="2"/>
  <c r="BQ691" i="2" s="1"/>
  <c r="AW674" i="3" s="1"/>
  <c r="BF692" i="2"/>
  <c r="BG692" i="2" s="1"/>
  <c r="AR675" i="3" s="1"/>
  <c r="BH692" i="2"/>
  <c r="BI692" i="2" s="1"/>
  <c r="AS675" i="3" s="1"/>
  <c r="BJ692" i="2"/>
  <c r="BK692" i="2" s="1"/>
  <c r="AT675" i="3" s="1"/>
  <c r="BL692" i="2"/>
  <c r="BM692" i="2" s="1"/>
  <c r="AU675" i="3" s="1"/>
  <c r="BN692" i="2"/>
  <c r="BO692" i="2" s="1"/>
  <c r="AV675" i="3" s="1"/>
  <c r="BP692" i="2"/>
  <c r="BQ692" i="2" s="1"/>
  <c r="AW675" i="3" s="1"/>
  <c r="BF693" i="2"/>
  <c r="BG693" i="2" s="1"/>
  <c r="AR676" i="3" s="1"/>
  <c r="BH693" i="2"/>
  <c r="BI693" i="2" s="1"/>
  <c r="AS676" i="3" s="1"/>
  <c r="BJ693" i="2"/>
  <c r="BK693" i="2" s="1"/>
  <c r="AT676" i="3" s="1"/>
  <c r="BL693" i="2"/>
  <c r="BM693" i="2" s="1"/>
  <c r="BN693" i="2"/>
  <c r="BO693" i="2" s="1"/>
  <c r="AV676" i="3" s="1"/>
  <c r="BP693" i="2"/>
  <c r="BQ693" i="2" s="1"/>
  <c r="AW676" i="3" s="1"/>
  <c r="BF694" i="2"/>
  <c r="BG694" i="2" s="1"/>
  <c r="AR677" i="3" s="1"/>
  <c r="BH694" i="2"/>
  <c r="BI694" i="2" s="1"/>
  <c r="AS677" i="3" s="1"/>
  <c r="BJ694" i="2"/>
  <c r="BK694" i="2" s="1"/>
  <c r="AT677" i="3" s="1"/>
  <c r="BL694" i="2"/>
  <c r="BM694" i="2" s="1"/>
  <c r="BN694" i="2"/>
  <c r="BO694" i="2" s="1"/>
  <c r="AV677" i="3" s="1"/>
  <c r="BP694" i="2"/>
  <c r="BQ694" i="2" s="1"/>
  <c r="AW677" i="3" s="1"/>
  <c r="BF695" i="2"/>
  <c r="BG695" i="2" s="1"/>
  <c r="AR678" i="3" s="1"/>
  <c r="BH695" i="2"/>
  <c r="BI695" i="2" s="1"/>
  <c r="AS678" i="3" s="1"/>
  <c r="BJ695" i="2"/>
  <c r="BK695" i="2" s="1"/>
  <c r="AT678" i="3" s="1"/>
  <c r="BL695" i="2"/>
  <c r="BM695" i="2" s="1"/>
  <c r="AU678" i="3" s="1"/>
  <c r="BN695" i="2"/>
  <c r="BO695" i="2" s="1"/>
  <c r="AV678" i="3" s="1"/>
  <c r="BP695" i="2"/>
  <c r="BQ695" i="2" s="1"/>
  <c r="AW678" i="3" s="1"/>
  <c r="BF696" i="2"/>
  <c r="BG696" i="2" s="1"/>
  <c r="AR679" i="3" s="1"/>
  <c r="BH696" i="2"/>
  <c r="BI696" i="2" s="1"/>
  <c r="AS679" i="3" s="1"/>
  <c r="BJ696" i="2"/>
  <c r="BK696" i="2" s="1"/>
  <c r="AT679" i="3" s="1"/>
  <c r="BL696" i="2"/>
  <c r="BM696" i="2" s="1"/>
  <c r="AU679" i="3" s="1"/>
  <c r="BN696" i="2"/>
  <c r="BO696" i="2" s="1"/>
  <c r="AV679" i="3" s="1"/>
  <c r="BP696" i="2"/>
  <c r="BQ696" i="2" s="1"/>
  <c r="AW679" i="3" s="1"/>
  <c r="BF697" i="2"/>
  <c r="BG697" i="2" s="1"/>
  <c r="AR681" i="3" s="1"/>
  <c r="BH697" i="2"/>
  <c r="BI697" i="2" s="1"/>
  <c r="AS681" i="3" s="1"/>
  <c r="BJ697" i="2"/>
  <c r="BK697" i="2" s="1"/>
  <c r="AT681" i="3" s="1"/>
  <c r="BL697" i="2"/>
  <c r="BM697" i="2" s="1"/>
  <c r="AU681" i="3" s="1"/>
  <c r="BN697" i="2"/>
  <c r="BO697" i="2" s="1"/>
  <c r="AV681" i="3" s="1"/>
  <c r="BP697" i="2"/>
  <c r="BQ697" i="2" s="1"/>
  <c r="AW681" i="3" s="1"/>
  <c r="BF698" i="2"/>
  <c r="BG698" i="2" s="1"/>
  <c r="AR680" i="3" s="1"/>
  <c r="BH698" i="2"/>
  <c r="BI698" i="2" s="1"/>
  <c r="AS680" i="3" s="1"/>
  <c r="BJ698" i="2"/>
  <c r="BK698" i="2" s="1"/>
  <c r="AT680" i="3" s="1"/>
  <c r="BL698" i="2"/>
  <c r="BM698" i="2" s="1"/>
  <c r="AU680" i="3" s="1"/>
  <c r="BN698" i="2"/>
  <c r="BO698" i="2" s="1"/>
  <c r="AV680" i="3" s="1"/>
  <c r="BP698" i="2"/>
  <c r="BQ698" i="2" s="1"/>
  <c r="AW680" i="3" s="1"/>
  <c r="BF699" i="2"/>
  <c r="BG699" i="2" s="1"/>
  <c r="AR682" i="3" s="1"/>
  <c r="BH699" i="2"/>
  <c r="BI699" i="2" s="1"/>
  <c r="AS682" i="3" s="1"/>
  <c r="BJ699" i="2"/>
  <c r="BK699" i="2" s="1"/>
  <c r="AT682" i="3" s="1"/>
  <c r="BL699" i="2"/>
  <c r="BM699" i="2" s="1"/>
  <c r="AU682" i="3" s="1"/>
  <c r="BN699" i="2"/>
  <c r="BO699" i="2" s="1"/>
  <c r="AV682" i="3" s="1"/>
  <c r="BP699" i="2"/>
  <c r="BQ699" i="2" s="1"/>
  <c r="AW682" i="3" s="1"/>
  <c r="BF700" i="2"/>
  <c r="BG700" i="2" s="1"/>
  <c r="AR683" i="3" s="1"/>
  <c r="BH700" i="2"/>
  <c r="BI700" i="2" s="1"/>
  <c r="AS683" i="3" s="1"/>
  <c r="BJ700" i="2"/>
  <c r="BK700" i="2" s="1"/>
  <c r="AT683" i="3" s="1"/>
  <c r="BL700" i="2"/>
  <c r="BM700" i="2" s="1"/>
  <c r="AU683" i="3" s="1"/>
  <c r="BN700" i="2"/>
  <c r="BO700" i="2" s="1"/>
  <c r="AV683" i="3" s="1"/>
  <c r="BP700" i="2"/>
  <c r="BQ700" i="2" s="1"/>
  <c r="AW683" i="3" s="1"/>
  <c r="BF701" i="2"/>
  <c r="BG701" i="2" s="1"/>
  <c r="AR684" i="3" s="1"/>
  <c r="BH701" i="2"/>
  <c r="BI701" i="2" s="1"/>
  <c r="AS684" i="3" s="1"/>
  <c r="BJ701" i="2"/>
  <c r="BK701" i="2" s="1"/>
  <c r="AT684" i="3" s="1"/>
  <c r="BL701" i="2"/>
  <c r="BM701" i="2" s="1"/>
  <c r="AU684" i="3" s="1"/>
  <c r="BN701" i="2"/>
  <c r="BO701" i="2" s="1"/>
  <c r="AV684" i="3" s="1"/>
  <c r="BP701" i="2"/>
  <c r="BQ701" i="2" s="1"/>
  <c r="AW684" i="3" s="1"/>
  <c r="BF702" i="2"/>
  <c r="BG702" i="2" s="1"/>
  <c r="AR686" i="3" s="1"/>
  <c r="BH702" i="2"/>
  <c r="BI702" i="2" s="1"/>
  <c r="AS686" i="3" s="1"/>
  <c r="BJ702" i="2"/>
  <c r="BK702" i="2" s="1"/>
  <c r="AT686" i="3" s="1"/>
  <c r="BL702" i="2"/>
  <c r="BM702" i="2" s="1"/>
  <c r="AU686" i="3" s="1"/>
  <c r="BN702" i="2"/>
  <c r="BO702" i="2" s="1"/>
  <c r="AV686" i="3" s="1"/>
  <c r="BP702" i="2"/>
  <c r="BQ702" i="2" s="1"/>
  <c r="AW686" i="3" s="1"/>
  <c r="BF703" i="2"/>
  <c r="BG703" i="2" s="1"/>
  <c r="AR685" i="3" s="1"/>
  <c r="BH703" i="2"/>
  <c r="BI703" i="2" s="1"/>
  <c r="AS685" i="3" s="1"/>
  <c r="BJ703" i="2"/>
  <c r="BK703" i="2" s="1"/>
  <c r="AT685" i="3" s="1"/>
  <c r="BL703" i="2"/>
  <c r="BM703" i="2" s="1"/>
  <c r="AU685" i="3" s="1"/>
  <c r="BN703" i="2"/>
  <c r="BO703" i="2" s="1"/>
  <c r="AV685" i="3" s="1"/>
  <c r="BP703" i="2"/>
  <c r="BQ703" i="2" s="1"/>
  <c r="AW685" i="3" s="1"/>
  <c r="BF704" i="2"/>
  <c r="BG704" i="2" s="1"/>
  <c r="BH704" i="2"/>
  <c r="BI704" i="2" s="1"/>
  <c r="BJ704" i="2"/>
  <c r="BK704" i="2" s="1"/>
  <c r="BL704" i="2"/>
  <c r="BM704" i="2" s="1"/>
  <c r="BN704" i="2"/>
  <c r="BO704" i="2" s="1"/>
  <c r="BP704" i="2"/>
  <c r="BQ704" i="2" s="1"/>
  <c r="BF705" i="2"/>
  <c r="BG705" i="2" s="1"/>
  <c r="AR687" i="3" s="1"/>
  <c r="BH705" i="2"/>
  <c r="BI705" i="2" s="1"/>
  <c r="AS687" i="3" s="1"/>
  <c r="BJ705" i="2"/>
  <c r="BK705" i="2" s="1"/>
  <c r="AT687" i="3" s="1"/>
  <c r="BL705" i="2"/>
  <c r="BM705" i="2" s="1"/>
  <c r="AU687" i="3" s="1"/>
  <c r="BN705" i="2"/>
  <c r="BO705" i="2" s="1"/>
  <c r="AV687" i="3" s="1"/>
  <c r="BP705" i="2"/>
  <c r="BQ705" i="2" s="1"/>
  <c r="AW687" i="3" s="1"/>
  <c r="BF706" i="2"/>
  <c r="BG706" i="2" s="1"/>
  <c r="AR688" i="3" s="1"/>
  <c r="BH706" i="2"/>
  <c r="BI706" i="2" s="1"/>
  <c r="AS688" i="3" s="1"/>
  <c r="BJ706" i="2"/>
  <c r="BK706" i="2" s="1"/>
  <c r="AT688" i="3" s="1"/>
  <c r="BL706" i="2"/>
  <c r="BM706" i="2" s="1"/>
  <c r="AU688" i="3" s="1"/>
  <c r="BN706" i="2"/>
  <c r="BO706" i="2" s="1"/>
  <c r="AV688" i="3" s="1"/>
  <c r="BP706" i="2"/>
  <c r="BQ706" i="2" s="1"/>
  <c r="AW688" i="3" s="1"/>
  <c r="BF707" i="2"/>
  <c r="BG707" i="2" s="1"/>
  <c r="AR689" i="3" s="1"/>
  <c r="BH707" i="2"/>
  <c r="BI707" i="2" s="1"/>
  <c r="AS689" i="3" s="1"/>
  <c r="BJ707" i="2"/>
  <c r="BK707" i="2" s="1"/>
  <c r="AT689" i="3" s="1"/>
  <c r="BL707" i="2"/>
  <c r="BM707" i="2" s="1"/>
  <c r="AU689" i="3" s="1"/>
  <c r="BN707" i="2"/>
  <c r="BO707" i="2" s="1"/>
  <c r="AV689" i="3" s="1"/>
  <c r="BP707" i="2"/>
  <c r="BQ707" i="2" s="1"/>
  <c r="AW689" i="3" s="1"/>
  <c r="BF708" i="2"/>
  <c r="BG708" i="2" s="1"/>
  <c r="AR690" i="3" s="1"/>
  <c r="BH708" i="2"/>
  <c r="BI708" i="2" s="1"/>
  <c r="AS690" i="3" s="1"/>
  <c r="BJ708" i="2"/>
  <c r="BK708" i="2" s="1"/>
  <c r="AT690" i="3" s="1"/>
  <c r="BL708" i="2"/>
  <c r="BM708" i="2" s="1"/>
  <c r="AU690" i="3" s="1"/>
  <c r="BN708" i="2"/>
  <c r="BO708" i="2" s="1"/>
  <c r="AV690" i="3" s="1"/>
  <c r="BP708" i="2"/>
  <c r="BQ708" i="2" s="1"/>
  <c r="AW690" i="3" s="1"/>
  <c r="BF709" i="2"/>
  <c r="BG709" i="2" s="1"/>
  <c r="AR691" i="3" s="1"/>
  <c r="BH709" i="2"/>
  <c r="BI709" i="2" s="1"/>
  <c r="AS691" i="3" s="1"/>
  <c r="BJ709" i="2"/>
  <c r="BK709" i="2" s="1"/>
  <c r="AT691" i="3" s="1"/>
  <c r="BL709" i="2"/>
  <c r="BM709" i="2" s="1"/>
  <c r="AU691" i="3" s="1"/>
  <c r="BN709" i="2"/>
  <c r="BO709" i="2" s="1"/>
  <c r="AV691" i="3" s="1"/>
  <c r="BP709" i="2"/>
  <c r="BQ709" i="2" s="1"/>
  <c r="AW691" i="3" s="1"/>
  <c r="BF710" i="2"/>
  <c r="BG710" i="2" s="1"/>
  <c r="AR692" i="3" s="1"/>
  <c r="BH710" i="2"/>
  <c r="BI710" i="2" s="1"/>
  <c r="AS692" i="3" s="1"/>
  <c r="BJ710" i="2"/>
  <c r="BK710" i="2" s="1"/>
  <c r="AT692" i="3" s="1"/>
  <c r="BL710" i="2"/>
  <c r="BM710" i="2" s="1"/>
  <c r="AU692" i="3" s="1"/>
  <c r="BN710" i="2"/>
  <c r="BO710" i="2" s="1"/>
  <c r="AV692" i="3" s="1"/>
  <c r="BP710" i="2"/>
  <c r="BQ710" i="2" s="1"/>
  <c r="AW692" i="3" s="1"/>
  <c r="BF711" i="2"/>
  <c r="BG711" i="2" s="1"/>
  <c r="AR693" i="3" s="1"/>
  <c r="BH711" i="2"/>
  <c r="BI711" i="2" s="1"/>
  <c r="AS693" i="3" s="1"/>
  <c r="BJ711" i="2"/>
  <c r="BK711" i="2" s="1"/>
  <c r="AT693" i="3" s="1"/>
  <c r="BL711" i="2"/>
  <c r="BM711" i="2" s="1"/>
  <c r="AU693" i="3" s="1"/>
  <c r="BN711" i="2"/>
  <c r="BO711" i="2" s="1"/>
  <c r="AV693" i="3" s="1"/>
  <c r="BP711" i="2"/>
  <c r="BQ711" i="2" s="1"/>
  <c r="AW693" i="3" s="1"/>
  <c r="BF712" i="2"/>
  <c r="BG712" i="2" s="1"/>
  <c r="AR694" i="3" s="1"/>
  <c r="BH712" i="2"/>
  <c r="BI712" i="2" s="1"/>
  <c r="AS694" i="3" s="1"/>
  <c r="BJ712" i="2"/>
  <c r="BK712" i="2" s="1"/>
  <c r="AT694" i="3" s="1"/>
  <c r="BL712" i="2"/>
  <c r="BM712" i="2" s="1"/>
  <c r="AU694" i="3" s="1"/>
  <c r="BN712" i="2"/>
  <c r="BO712" i="2" s="1"/>
  <c r="AV694" i="3" s="1"/>
  <c r="BP712" i="2"/>
  <c r="BQ712" i="2" s="1"/>
  <c r="AW694" i="3" s="1"/>
  <c r="BF713" i="2"/>
  <c r="BG713" i="2" s="1"/>
  <c r="AR695" i="3" s="1"/>
  <c r="BH713" i="2"/>
  <c r="BI713" i="2" s="1"/>
  <c r="AS695" i="3" s="1"/>
  <c r="BJ713" i="2"/>
  <c r="BK713" i="2" s="1"/>
  <c r="AT695" i="3" s="1"/>
  <c r="BL713" i="2"/>
  <c r="BM713" i="2" s="1"/>
  <c r="AU695" i="3" s="1"/>
  <c r="BN713" i="2"/>
  <c r="BO713" i="2" s="1"/>
  <c r="AV695" i="3" s="1"/>
  <c r="BP713" i="2"/>
  <c r="BQ713" i="2" s="1"/>
  <c r="AW695" i="3" s="1"/>
  <c r="BF714" i="2"/>
  <c r="BG714" i="2" s="1"/>
  <c r="AR696" i="3" s="1"/>
  <c r="BH714" i="2"/>
  <c r="BI714" i="2" s="1"/>
  <c r="AS696" i="3" s="1"/>
  <c r="BJ714" i="2"/>
  <c r="BK714" i="2" s="1"/>
  <c r="AT696" i="3" s="1"/>
  <c r="BL714" i="2"/>
  <c r="BM714" i="2" s="1"/>
  <c r="AU696" i="3" s="1"/>
  <c r="BN714" i="2"/>
  <c r="BO714" i="2" s="1"/>
  <c r="AV696" i="3" s="1"/>
  <c r="BP714" i="2"/>
  <c r="BQ714" i="2" s="1"/>
  <c r="AW696" i="3" s="1"/>
  <c r="BF715" i="2"/>
  <c r="BG715" i="2" s="1"/>
  <c r="AR697" i="3" s="1"/>
  <c r="BH715" i="2"/>
  <c r="BI715" i="2" s="1"/>
  <c r="AS697" i="3" s="1"/>
  <c r="BJ715" i="2"/>
  <c r="BK715" i="2" s="1"/>
  <c r="AT697" i="3" s="1"/>
  <c r="BL715" i="2"/>
  <c r="BM715" i="2" s="1"/>
  <c r="AU697" i="3" s="1"/>
  <c r="BN715" i="2"/>
  <c r="BO715" i="2" s="1"/>
  <c r="AV697" i="3" s="1"/>
  <c r="BP715" i="2"/>
  <c r="BQ715" i="2" s="1"/>
  <c r="AW697" i="3" s="1"/>
  <c r="BF716" i="2"/>
  <c r="BG716" i="2" s="1"/>
  <c r="AR698" i="3" s="1"/>
  <c r="BH716" i="2"/>
  <c r="BI716" i="2" s="1"/>
  <c r="AS698" i="3" s="1"/>
  <c r="BJ716" i="2"/>
  <c r="BK716" i="2" s="1"/>
  <c r="AT698" i="3" s="1"/>
  <c r="BL716" i="2"/>
  <c r="BM716" i="2" s="1"/>
  <c r="BN716" i="2"/>
  <c r="BO716" i="2" s="1"/>
  <c r="AV698" i="3" s="1"/>
  <c r="BP716" i="2"/>
  <c r="BQ716" i="2" s="1"/>
  <c r="AW698" i="3" s="1"/>
  <c r="BF717" i="2"/>
  <c r="BG717" i="2" s="1"/>
  <c r="AR699" i="3" s="1"/>
  <c r="BH717" i="2"/>
  <c r="BI717" i="2" s="1"/>
  <c r="AS699" i="3" s="1"/>
  <c r="BJ717" i="2"/>
  <c r="BK717" i="2" s="1"/>
  <c r="AT699" i="3" s="1"/>
  <c r="BL717" i="2"/>
  <c r="BM717" i="2" s="1"/>
  <c r="AU699" i="3" s="1"/>
  <c r="BN717" i="2"/>
  <c r="BO717" i="2" s="1"/>
  <c r="AV699" i="3" s="1"/>
  <c r="BP717" i="2"/>
  <c r="BQ717" i="2" s="1"/>
  <c r="AW699" i="3" s="1"/>
  <c r="BF718" i="2"/>
  <c r="BG718" i="2" s="1"/>
  <c r="AR700" i="3" s="1"/>
  <c r="BH718" i="2"/>
  <c r="BI718" i="2" s="1"/>
  <c r="AS700" i="3" s="1"/>
  <c r="BJ718" i="2"/>
  <c r="BK718" i="2" s="1"/>
  <c r="AT700" i="3" s="1"/>
  <c r="BL718" i="2"/>
  <c r="BM718" i="2" s="1"/>
  <c r="AU700" i="3" s="1"/>
  <c r="BN718" i="2"/>
  <c r="BO718" i="2" s="1"/>
  <c r="AV700" i="3" s="1"/>
  <c r="BP718" i="2"/>
  <c r="BQ718" i="2" s="1"/>
  <c r="AW700" i="3" s="1"/>
  <c r="BF719" i="2"/>
  <c r="BG719" i="2" s="1"/>
  <c r="BH719" i="2"/>
  <c r="BI719" i="2" s="1"/>
  <c r="BJ719" i="2"/>
  <c r="BK719" i="2" s="1"/>
  <c r="BL719" i="2"/>
  <c r="BM719" i="2" s="1"/>
  <c r="BN719" i="2"/>
  <c r="BO719" i="2" s="1"/>
  <c r="BP719" i="2"/>
  <c r="BQ719" i="2" s="1"/>
  <c r="BF720" i="2"/>
  <c r="BG720" i="2" s="1"/>
  <c r="AR701" i="3" s="1"/>
  <c r="BH720" i="2"/>
  <c r="BI720" i="2" s="1"/>
  <c r="AS701" i="3" s="1"/>
  <c r="BJ720" i="2"/>
  <c r="BK720" i="2" s="1"/>
  <c r="AT701" i="3" s="1"/>
  <c r="BL720" i="2"/>
  <c r="BM720" i="2" s="1"/>
  <c r="AU701" i="3" s="1"/>
  <c r="BN720" i="2"/>
  <c r="BO720" i="2" s="1"/>
  <c r="AV701" i="3" s="1"/>
  <c r="BP720" i="2"/>
  <c r="BQ720" i="2" s="1"/>
  <c r="AW701" i="3" s="1"/>
  <c r="BF721" i="2"/>
  <c r="BG721" i="2" s="1"/>
  <c r="AR702" i="3" s="1"/>
  <c r="BH721" i="2"/>
  <c r="BI721" i="2" s="1"/>
  <c r="AS702" i="3" s="1"/>
  <c r="BJ721" i="2"/>
  <c r="BK721" i="2" s="1"/>
  <c r="AT702" i="3" s="1"/>
  <c r="BL721" i="2"/>
  <c r="BM721" i="2" s="1"/>
  <c r="AU702" i="3" s="1"/>
  <c r="BN721" i="2"/>
  <c r="BO721" i="2" s="1"/>
  <c r="AV702" i="3" s="1"/>
  <c r="BP721" i="2"/>
  <c r="BQ721" i="2" s="1"/>
  <c r="AW702" i="3" s="1"/>
  <c r="BF722" i="2"/>
  <c r="BG722" i="2" s="1"/>
  <c r="AR703" i="3" s="1"/>
  <c r="BH722" i="2"/>
  <c r="BI722" i="2" s="1"/>
  <c r="AS703" i="3" s="1"/>
  <c r="BJ722" i="2"/>
  <c r="BK722" i="2" s="1"/>
  <c r="AT703" i="3" s="1"/>
  <c r="BL722" i="2"/>
  <c r="BM722" i="2" s="1"/>
  <c r="AU703" i="3" s="1"/>
  <c r="BN722" i="2"/>
  <c r="BO722" i="2" s="1"/>
  <c r="AV703" i="3" s="1"/>
  <c r="BP722" i="2"/>
  <c r="BQ722" i="2" s="1"/>
  <c r="AW703" i="3" s="1"/>
  <c r="BF723" i="2"/>
  <c r="BG723" i="2" s="1"/>
  <c r="AR704" i="3" s="1"/>
  <c r="BH723" i="2"/>
  <c r="BI723" i="2" s="1"/>
  <c r="AS704" i="3" s="1"/>
  <c r="BJ723" i="2"/>
  <c r="BK723" i="2" s="1"/>
  <c r="AT704" i="3" s="1"/>
  <c r="BL723" i="2"/>
  <c r="BM723" i="2" s="1"/>
  <c r="AU704" i="3" s="1"/>
  <c r="BN723" i="2"/>
  <c r="BO723" i="2" s="1"/>
  <c r="AV704" i="3" s="1"/>
  <c r="BP723" i="2"/>
  <c r="BQ723" i="2" s="1"/>
  <c r="AW704" i="3" s="1"/>
  <c r="BF724" i="2"/>
  <c r="BG724" i="2" s="1"/>
  <c r="AR705" i="3" s="1"/>
  <c r="BH724" i="2"/>
  <c r="BI724" i="2" s="1"/>
  <c r="AS705" i="3" s="1"/>
  <c r="BJ724" i="2"/>
  <c r="BK724" i="2" s="1"/>
  <c r="AT705" i="3" s="1"/>
  <c r="BL724" i="2"/>
  <c r="BM724" i="2" s="1"/>
  <c r="AU705" i="3" s="1"/>
  <c r="BN724" i="2"/>
  <c r="BO724" i="2" s="1"/>
  <c r="AV705" i="3" s="1"/>
  <c r="BP724" i="2"/>
  <c r="BQ724" i="2" s="1"/>
  <c r="AW705" i="3" s="1"/>
  <c r="BF725" i="2"/>
  <c r="BG725" i="2" s="1"/>
  <c r="AR706" i="3" s="1"/>
  <c r="BH725" i="2"/>
  <c r="BI725" i="2" s="1"/>
  <c r="AS706" i="3" s="1"/>
  <c r="BJ725" i="2"/>
  <c r="BK725" i="2" s="1"/>
  <c r="AT706" i="3" s="1"/>
  <c r="BL725" i="2"/>
  <c r="BM725" i="2" s="1"/>
  <c r="BN725" i="2"/>
  <c r="BO725" i="2" s="1"/>
  <c r="AV706" i="3" s="1"/>
  <c r="BP725" i="2"/>
  <c r="BQ725" i="2" s="1"/>
  <c r="AW706" i="3" s="1"/>
  <c r="BF726" i="2"/>
  <c r="BG726" i="2" s="1"/>
  <c r="AR707" i="3" s="1"/>
  <c r="BH726" i="2"/>
  <c r="BI726" i="2" s="1"/>
  <c r="AS707" i="3" s="1"/>
  <c r="BJ726" i="2"/>
  <c r="BK726" i="2" s="1"/>
  <c r="AT707" i="3" s="1"/>
  <c r="BL726" i="2"/>
  <c r="BM726" i="2" s="1"/>
  <c r="AU707" i="3" s="1"/>
  <c r="BN726" i="2"/>
  <c r="BO726" i="2" s="1"/>
  <c r="AV707" i="3" s="1"/>
  <c r="BP726" i="2"/>
  <c r="BQ726" i="2" s="1"/>
  <c r="AW707" i="3" s="1"/>
  <c r="BF727" i="2"/>
  <c r="BG727" i="2" s="1"/>
  <c r="AR708" i="3" s="1"/>
  <c r="BH727" i="2"/>
  <c r="BI727" i="2" s="1"/>
  <c r="AS708" i="3" s="1"/>
  <c r="BJ727" i="2"/>
  <c r="BK727" i="2" s="1"/>
  <c r="AT708" i="3" s="1"/>
  <c r="BL727" i="2"/>
  <c r="BM727" i="2" s="1"/>
  <c r="AU708" i="3" s="1"/>
  <c r="BN727" i="2"/>
  <c r="BO727" i="2" s="1"/>
  <c r="AV708" i="3" s="1"/>
  <c r="BP727" i="2"/>
  <c r="BQ727" i="2" s="1"/>
  <c r="AW708" i="3" s="1"/>
  <c r="BF728" i="2"/>
  <c r="BG728" i="2" s="1"/>
  <c r="AR709" i="3" s="1"/>
  <c r="BH728" i="2"/>
  <c r="BI728" i="2" s="1"/>
  <c r="AS709" i="3" s="1"/>
  <c r="BJ728" i="2"/>
  <c r="BK728" i="2" s="1"/>
  <c r="AT709" i="3" s="1"/>
  <c r="BL728" i="2"/>
  <c r="BM728" i="2" s="1"/>
  <c r="AU709" i="3" s="1"/>
  <c r="BN728" i="2"/>
  <c r="BO728" i="2" s="1"/>
  <c r="AV709" i="3" s="1"/>
  <c r="BP728" i="2"/>
  <c r="BQ728" i="2" s="1"/>
  <c r="AW709" i="3" s="1"/>
  <c r="BF729" i="2"/>
  <c r="BG729" i="2" s="1"/>
  <c r="AR710" i="3" s="1"/>
  <c r="BH729" i="2"/>
  <c r="BI729" i="2" s="1"/>
  <c r="AS710" i="3" s="1"/>
  <c r="BJ729" i="2"/>
  <c r="BK729" i="2" s="1"/>
  <c r="AT710" i="3" s="1"/>
  <c r="BL729" i="2"/>
  <c r="BM729" i="2" s="1"/>
  <c r="AU710" i="3" s="1"/>
  <c r="BN729" i="2"/>
  <c r="BO729" i="2" s="1"/>
  <c r="AV710" i="3" s="1"/>
  <c r="BP729" i="2"/>
  <c r="BQ729" i="2" s="1"/>
  <c r="AW710" i="3" s="1"/>
  <c r="BF730" i="2"/>
  <c r="BG730" i="2" s="1"/>
  <c r="AR711" i="3" s="1"/>
  <c r="BH730" i="2"/>
  <c r="BI730" i="2" s="1"/>
  <c r="AS711" i="3" s="1"/>
  <c r="BJ730" i="2"/>
  <c r="BK730" i="2" s="1"/>
  <c r="AT711" i="3" s="1"/>
  <c r="BL730" i="2"/>
  <c r="BM730" i="2" s="1"/>
  <c r="AU711" i="3" s="1"/>
  <c r="BN730" i="2"/>
  <c r="BO730" i="2" s="1"/>
  <c r="AV711" i="3" s="1"/>
  <c r="BP730" i="2"/>
  <c r="BQ730" i="2" s="1"/>
  <c r="AW711" i="3" s="1"/>
  <c r="BF731" i="2"/>
  <c r="BG731" i="2" s="1"/>
  <c r="AR712" i="3" s="1"/>
  <c r="BH731" i="2"/>
  <c r="BI731" i="2" s="1"/>
  <c r="AS712" i="3" s="1"/>
  <c r="BJ731" i="2"/>
  <c r="BK731" i="2" s="1"/>
  <c r="AT712" i="3" s="1"/>
  <c r="BL731" i="2"/>
  <c r="BM731" i="2" s="1"/>
  <c r="AU712" i="3" s="1"/>
  <c r="BN731" i="2"/>
  <c r="BO731" i="2" s="1"/>
  <c r="AV712" i="3" s="1"/>
  <c r="BP731" i="2"/>
  <c r="BQ731" i="2" s="1"/>
  <c r="AW712" i="3" s="1"/>
  <c r="BF732" i="2"/>
  <c r="BG732" i="2" s="1"/>
  <c r="AR713" i="3" s="1"/>
  <c r="BH732" i="2"/>
  <c r="BI732" i="2" s="1"/>
  <c r="AS713" i="3" s="1"/>
  <c r="BJ732" i="2"/>
  <c r="BK732" i="2" s="1"/>
  <c r="AT713" i="3" s="1"/>
  <c r="BL732" i="2"/>
  <c r="BM732" i="2" s="1"/>
  <c r="AU713" i="3" s="1"/>
  <c r="BN732" i="2"/>
  <c r="BO732" i="2" s="1"/>
  <c r="AV713" i="3" s="1"/>
  <c r="BP732" i="2"/>
  <c r="BQ732" i="2" s="1"/>
  <c r="AW713" i="3" s="1"/>
  <c r="BF733" i="2"/>
  <c r="BG733" i="2" s="1"/>
  <c r="AR714" i="3" s="1"/>
  <c r="BH733" i="2"/>
  <c r="BI733" i="2" s="1"/>
  <c r="AS714" i="3" s="1"/>
  <c r="BJ733" i="2"/>
  <c r="BK733" i="2" s="1"/>
  <c r="AT714" i="3" s="1"/>
  <c r="BL733" i="2"/>
  <c r="BM733" i="2" s="1"/>
  <c r="AU714" i="3" s="1"/>
  <c r="BN733" i="2"/>
  <c r="BO733" i="2" s="1"/>
  <c r="AV714" i="3" s="1"/>
  <c r="BP733" i="2"/>
  <c r="BQ733" i="2" s="1"/>
  <c r="AW714" i="3" s="1"/>
  <c r="BF734" i="2"/>
  <c r="BG734" i="2" s="1"/>
  <c r="AR715" i="3" s="1"/>
  <c r="BH734" i="2"/>
  <c r="BI734" i="2" s="1"/>
  <c r="AS715" i="3" s="1"/>
  <c r="BJ734" i="2"/>
  <c r="BK734" i="2" s="1"/>
  <c r="AT715" i="3" s="1"/>
  <c r="BL734" i="2"/>
  <c r="BM734" i="2" s="1"/>
  <c r="AU715" i="3" s="1"/>
  <c r="BN734" i="2"/>
  <c r="BO734" i="2" s="1"/>
  <c r="AV715" i="3" s="1"/>
  <c r="BP734" i="2"/>
  <c r="BQ734" i="2" s="1"/>
  <c r="AW715" i="3" s="1"/>
  <c r="BF735" i="2"/>
  <c r="BG735" i="2" s="1"/>
  <c r="AR716" i="3" s="1"/>
  <c r="BH735" i="2"/>
  <c r="BI735" i="2" s="1"/>
  <c r="AS716" i="3" s="1"/>
  <c r="BJ735" i="2"/>
  <c r="BK735" i="2" s="1"/>
  <c r="AT716" i="3" s="1"/>
  <c r="BL735" i="2"/>
  <c r="BM735" i="2" s="1"/>
  <c r="AU716" i="3" s="1"/>
  <c r="BN735" i="2"/>
  <c r="BO735" i="2" s="1"/>
  <c r="AV716" i="3" s="1"/>
  <c r="BP735" i="2"/>
  <c r="BQ735" i="2" s="1"/>
  <c r="AW716" i="3" s="1"/>
  <c r="BF736" i="2"/>
  <c r="BG736" i="2" s="1"/>
  <c r="BH736" i="2"/>
  <c r="BI736" i="2" s="1"/>
  <c r="BJ736" i="2"/>
  <c r="BK736" i="2" s="1"/>
  <c r="BL736" i="2"/>
  <c r="BM736" i="2" s="1"/>
  <c r="BN736" i="2"/>
  <c r="BO736" i="2" s="1"/>
  <c r="BP736" i="2"/>
  <c r="BQ736" i="2" s="1"/>
  <c r="BF737" i="2"/>
  <c r="BG737" i="2" s="1"/>
  <c r="AR717" i="3" s="1"/>
  <c r="BH737" i="2"/>
  <c r="BI737" i="2" s="1"/>
  <c r="AS717" i="3" s="1"/>
  <c r="BJ737" i="2"/>
  <c r="BK737" i="2" s="1"/>
  <c r="AT717" i="3" s="1"/>
  <c r="BL737" i="2"/>
  <c r="BM737" i="2" s="1"/>
  <c r="AU717" i="3" s="1"/>
  <c r="BN737" i="2"/>
  <c r="BO737" i="2" s="1"/>
  <c r="AV717" i="3" s="1"/>
  <c r="BP737" i="2"/>
  <c r="BQ737" i="2" s="1"/>
  <c r="AW717" i="3" s="1"/>
  <c r="BF738" i="2"/>
  <c r="BG738" i="2" s="1"/>
  <c r="AR718" i="3" s="1"/>
  <c r="BH738" i="2"/>
  <c r="BI738" i="2" s="1"/>
  <c r="AS718" i="3" s="1"/>
  <c r="BJ738" i="2"/>
  <c r="BK738" i="2" s="1"/>
  <c r="AT718" i="3" s="1"/>
  <c r="BL738" i="2"/>
  <c r="BM738" i="2" s="1"/>
  <c r="AU718" i="3" s="1"/>
  <c r="BN738" i="2"/>
  <c r="BO738" i="2" s="1"/>
  <c r="AV718" i="3" s="1"/>
  <c r="BP738" i="2"/>
  <c r="BQ738" i="2" s="1"/>
  <c r="AW718" i="3" s="1"/>
  <c r="BF739" i="2"/>
  <c r="BG739" i="2" s="1"/>
  <c r="AR719" i="3" s="1"/>
  <c r="BH739" i="2"/>
  <c r="BI739" i="2" s="1"/>
  <c r="AS719" i="3" s="1"/>
  <c r="BJ739" i="2"/>
  <c r="BK739" i="2" s="1"/>
  <c r="AT719" i="3" s="1"/>
  <c r="BL739" i="2"/>
  <c r="BM739" i="2" s="1"/>
  <c r="AU719" i="3" s="1"/>
  <c r="BN739" i="2"/>
  <c r="BO739" i="2" s="1"/>
  <c r="AV719" i="3" s="1"/>
  <c r="BP739" i="2"/>
  <c r="BQ739" i="2" s="1"/>
  <c r="AW719" i="3" s="1"/>
  <c r="BF740" i="2"/>
  <c r="BG740" i="2" s="1"/>
  <c r="BH740" i="2"/>
  <c r="BI740" i="2" s="1"/>
  <c r="BJ740" i="2"/>
  <c r="BK740" i="2" s="1"/>
  <c r="BL740" i="2"/>
  <c r="BM740" i="2" s="1"/>
  <c r="BN740" i="2"/>
  <c r="BO740" i="2" s="1"/>
  <c r="BP740" i="2"/>
  <c r="BQ740" i="2" s="1"/>
  <c r="BF741" i="2"/>
  <c r="BG741" i="2" s="1"/>
  <c r="AR720" i="3" s="1"/>
  <c r="BH741" i="2"/>
  <c r="BI741" i="2" s="1"/>
  <c r="AS720" i="3" s="1"/>
  <c r="BJ741" i="2"/>
  <c r="BK741" i="2" s="1"/>
  <c r="AT720" i="3" s="1"/>
  <c r="BL741" i="2"/>
  <c r="BM741" i="2" s="1"/>
  <c r="AU720" i="3" s="1"/>
  <c r="BN741" i="2"/>
  <c r="BO741" i="2" s="1"/>
  <c r="AV720" i="3" s="1"/>
  <c r="BP741" i="2"/>
  <c r="BQ741" i="2" s="1"/>
  <c r="AW720" i="3" s="1"/>
  <c r="BF742" i="2"/>
  <c r="BG742" i="2" s="1"/>
  <c r="AR721" i="3" s="1"/>
  <c r="BH742" i="2"/>
  <c r="BI742" i="2" s="1"/>
  <c r="AS721" i="3" s="1"/>
  <c r="BJ742" i="2"/>
  <c r="BK742" i="2" s="1"/>
  <c r="AT721" i="3" s="1"/>
  <c r="BL742" i="2"/>
  <c r="BM742" i="2" s="1"/>
  <c r="AU721" i="3" s="1"/>
  <c r="BN742" i="2"/>
  <c r="BO742" i="2" s="1"/>
  <c r="AV721" i="3" s="1"/>
  <c r="BP742" i="2"/>
  <c r="BQ742" i="2" s="1"/>
  <c r="AW721" i="3" s="1"/>
  <c r="BF743" i="2"/>
  <c r="BG743" i="2" s="1"/>
  <c r="AR722" i="3" s="1"/>
  <c r="BH743" i="2"/>
  <c r="BI743" i="2" s="1"/>
  <c r="AS722" i="3" s="1"/>
  <c r="BJ743" i="2"/>
  <c r="BK743" i="2" s="1"/>
  <c r="AT722" i="3" s="1"/>
  <c r="BL743" i="2"/>
  <c r="BM743" i="2" s="1"/>
  <c r="AU722" i="3" s="1"/>
  <c r="BN743" i="2"/>
  <c r="BO743" i="2" s="1"/>
  <c r="AV722" i="3" s="1"/>
  <c r="BP743" i="2"/>
  <c r="BQ743" i="2" s="1"/>
  <c r="AW722" i="3" s="1"/>
  <c r="BF744" i="2"/>
  <c r="BG744" i="2" s="1"/>
  <c r="AR723" i="3" s="1"/>
  <c r="BH744" i="2"/>
  <c r="BI744" i="2" s="1"/>
  <c r="AS723" i="3" s="1"/>
  <c r="BJ744" i="2"/>
  <c r="BK744" i="2" s="1"/>
  <c r="AT723" i="3" s="1"/>
  <c r="BL744" i="2"/>
  <c r="BM744" i="2" s="1"/>
  <c r="AU723" i="3" s="1"/>
  <c r="BN744" i="2"/>
  <c r="BO744" i="2" s="1"/>
  <c r="AV723" i="3" s="1"/>
  <c r="BP744" i="2"/>
  <c r="BQ744" i="2" s="1"/>
  <c r="AW723" i="3" s="1"/>
  <c r="BF745" i="2"/>
  <c r="BG745" i="2" s="1"/>
  <c r="AR724" i="3" s="1"/>
  <c r="BH745" i="2"/>
  <c r="BI745" i="2" s="1"/>
  <c r="AS724" i="3" s="1"/>
  <c r="BJ745" i="2"/>
  <c r="BK745" i="2" s="1"/>
  <c r="AT724" i="3" s="1"/>
  <c r="BL745" i="2"/>
  <c r="BM745" i="2" s="1"/>
  <c r="AU724" i="3" s="1"/>
  <c r="BN745" i="2"/>
  <c r="BO745" i="2" s="1"/>
  <c r="AV724" i="3" s="1"/>
  <c r="BP745" i="2"/>
  <c r="BQ745" i="2" s="1"/>
  <c r="AW724" i="3" s="1"/>
  <c r="BF746" i="2"/>
  <c r="BG746" i="2" s="1"/>
  <c r="AR725" i="3" s="1"/>
  <c r="BH746" i="2"/>
  <c r="BI746" i="2" s="1"/>
  <c r="AS725" i="3" s="1"/>
  <c r="BJ746" i="2"/>
  <c r="BK746" i="2" s="1"/>
  <c r="AT725" i="3" s="1"/>
  <c r="BL746" i="2"/>
  <c r="BM746" i="2" s="1"/>
  <c r="AU725" i="3" s="1"/>
  <c r="BN746" i="2"/>
  <c r="BO746" i="2" s="1"/>
  <c r="AV725" i="3" s="1"/>
  <c r="BP746" i="2"/>
  <c r="BQ746" i="2" s="1"/>
  <c r="AW725" i="3" s="1"/>
  <c r="BF747" i="2"/>
  <c r="BG747" i="2" s="1"/>
  <c r="AR726" i="3" s="1"/>
  <c r="BH747" i="2"/>
  <c r="BI747" i="2" s="1"/>
  <c r="AS726" i="3" s="1"/>
  <c r="BJ747" i="2"/>
  <c r="BK747" i="2" s="1"/>
  <c r="AT726" i="3" s="1"/>
  <c r="BL747" i="2"/>
  <c r="BM747" i="2" s="1"/>
  <c r="AU726" i="3" s="1"/>
  <c r="BN747" i="2"/>
  <c r="BO747" i="2" s="1"/>
  <c r="AV726" i="3" s="1"/>
  <c r="BP747" i="2"/>
  <c r="BQ747" i="2" s="1"/>
  <c r="AW726" i="3" s="1"/>
  <c r="BF748" i="2"/>
  <c r="BG748" i="2" s="1"/>
  <c r="AR727" i="3" s="1"/>
  <c r="BH748" i="2"/>
  <c r="BI748" i="2" s="1"/>
  <c r="AS727" i="3" s="1"/>
  <c r="BJ748" i="2"/>
  <c r="BK748" i="2" s="1"/>
  <c r="AT727" i="3" s="1"/>
  <c r="BL748" i="2"/>
  <c r="BM748" i="2" s="1"/>
  <c r="AU727" i="3" s="1"/>
  <c r="BN748" i="2"/>
  <c r="BO748" i="2" s="1"/>
  <c r="AV727" i="3" s="1"/>
  <c r="BP748" i="2"/>
  <c r="BQ748" i="2" s="1"/>
  <c r="AW727" i="3" s="1"/>
  <c r="BF749" i="2"/>
  <c r="BG749" i="2" s="1"/>
  <c r="AR728" i="3" s="1"/>
  <c r="BH749" i="2"/>
  <c r="BI749" i="2" s="1"/>
  <c r="AS728" i="3" s="1"/>
  <c r="BJ749" i="2"/>
  <c r="BK749" i="2" s="1"/>
  <c r="AT728" i="3" s="1"/>
  <c r="BL749" i="2"/>
  <c r="BM749" i="2" s="1"/>
  <c r="BN749" i="2"/>
  <c r="BO749" i="2" s="1"/>
  <c r="AV728" i="3" s="1"/>
  <c r="BP749" i="2"/>
  <c r="BQ749" i="2" s="1"/>
  <c r="AW728" i="3" s="1"/>
  <c r="BF750" i="2"/>
  <c r="BG750" i="2" s="1"/>
  <c r="AR729" i="3" s="1"/>
  <c r="BH750" i="2"/>
  <c r="BI750" i="2" s="1"/>
  <c r="AS729" i="3" s="1"/>
  <c r="BJ750" i="2"/>
  <c r="BK750" i="2" s="1"/>
  <c r="AT729" i="3" s="1"/>
  <c r="BL750" i="2"/>
  <c r="BM750" i="2" s="1"/>
  <c r="AU729" i="3" s="1"/>
  <c r="BN750" i="2"/>
  <c r="BO750" i="2" s="1"/>
  <c r="AV729" i="3" s="1"/>
  <c r="BP750" i="2"/>
  <c r="BQ750" i="2" s="1"/>
  <c r="AW729" i="3" s="1"/>
  <c r="BF751" i="2"/>
  <c r="BG751" i="2" s="1"/>
  <c r="AR730" i="3" s="1"/>
  <c r="BH751" i="2"/>
  <c r="BI751" i="2" s="1"/>
  <c r="AS730" i="3" s="1"/>
  <c r="BJ751" i="2"/>
  <c r="BK751" i="2" s="1"/>
  <c r="AT730" i="3" s="1"/>
  <c r="BL751" i="2"/>
  <c r="BM751" i="2" s="1"/>
  <c r="AU730" i="3" s="1"/>
  <c r="BN751" i="2"/>
  <c r="BO751" i="2" s="1"/>
  <c r="AV730" i="3" s="1"/>
  <c r="BP751" i="2"/>
  <c r="BQ751" i="2" s="1"/>
  <c r="AW730" i="3" s="1"/>
  <c r="BF752" i="2"/>
  <c r="BG752" i="2" s="1"/>
  <c r="AR731" i="3" s="1"/>
  <c r="BH752" i="2"/>
  <c r="BI752" i="2" s="1"/>
  <c r="AS731" i="3" s="1"/>
  <c r="BJ752" i="2"/>
  <c r="BK752" i="2" s="1"/>
  <c r="AT731" i="3" s="1"/>
  <c r="BL752" i="2"/>
  <c r="BM752" i="2" s="1"/>
  <c r="AU731" i="3" s="1"/>
  <c r="BN752" i="2"/>
  <c r="BO752" i="2" s="1"/>
  <c r="AV731" i="3" s="1"/>
  <c r="BP752" i="2"/>
  <c r="BQ752" i="2" s="1"/>
  <c r="AW731" i="3" s="1"/>
  <c r="BF753" i="2"/>
  <c r="BG753" i="2" s="1"/>
  <c r="AR732" i="3" s="1"/>
  <c r="BH753" i="2"/>
  <c r="BI753" i="2" s="1"/>
  <c r="AS732" i="3" s="1"/>
  <c r="BJ753" i="2"/>
  <c r="BK753" i="2" s="1"/>
  <c r="AT732" i="3" s="1"/>
  <c r="BL753" i="2"/>
  <c r="BM753" i="2" s="1"/>
  <c r="AU732" i="3" s="1"/>
  <c r="BN753" i="2"/>
  <c r="BO753" i="2" s="1"/>
  <c r="AV732" i="3" s="1"/>
  <c r="BP753" i="2"/>
  <c r="BQ753" i="2" s="1"/>
  <c r="AW732" i="3" s="1"/>
  <c r="BF754" i="2"/>
  <c r="BG754" i="2" s="1"/>
  <c r="AR733" i="3" s="1"/>
  <c r="BH754" i="2"/>
  <c r="BI754" i="2" s="1"/>
  <c r="AS733" i="3" s="1"/>
  <c r="BJ754" i="2"/>
  <c r="BK754" i="2" s="1"/>
  <c r="AT733" i="3" s="1"/>
  <c r="BL754" i="2"/>
  <c r="BM754" i="2" s="1"/>
  <c r="AU733" i="3" s="1"/>
  <c r="BN754" i="2"/>
  <c r="BO754" i="2" s="1"/>
  <c r="AV733" i="3" s="1"/>
  <c r="BP754" i="2"/>
  <c r="BQ754" i="2" s="1"/>
  <c r="AW733" i="3" s="1"/>
  <c r="BF755" i="2"/>
  <c r="BG755" i="2" s="1"/>
  <c r="AR734" i="3" s="1"/>
  <c r="BH755" i="2"/>
  <c r="BI755" i="2" s="1"/>
  <c r="AS734" i="3" s="1"/>
  <c r="BJ755" i="2"/>
  <c r="BK755" i="2" s="1"/>
  <c r="AT734" i="3" s="1"/>
  <c r="BL755" i="2"/>
  <c r="BM755" i="2" s="1"/>
  <c r="AU734" i="3" s="1"/>
  <c r="BN755" i="2"/>
  <c r="BO755" i="2" s="1"/>
  <c r="AV734" i="3" s="1"/>
  <c r="BP755" i="2"/>
  <c r="BQ755" i="2" s="1"/>
  <c r="AW734" i="3" s="1"/>
  <c r="BF756" i="2"/>
  <c r="BG756" i="2" s="1"/>
  <c r="AR735" i="3" s="1"/>
  <c r="BH756" i="2"/>
  <c r="BI756" i="2" s="1"/>
  <c r="AS735" i="3" s="1"/>
  <c r="BJ756" i="2"/>
  <c r="BK756" i="2" s="1"/>
  <c r="AT735" i="3" s="1"/>
  <c r="BL756" i="2"/>
  <c r="BM756" i="2" s="1"/>
  <c r="AU735" i="3" s="1"/>
  <c r="BN756" i="2"/>
  <c r="BO756" i="2" s="1"/>
  <c r="AV735" i="3" s="1"/>
  <c r="BP756" i="2"/>
  <c r="BQ756" i="2" s="1"/>
  <c r="AW735" i="3" s="1"/>
  <c r="BF757" i="2"/>
  <c r="BG757" i="2" s="1"/>
  <c r="AR736" i="3" s="1"/>
  <c r="BH757" i="2"/>
  <c r="BI757" i="2" s="1"/>
  <c r="AS736" i="3" s="1"/>
  <c r="BJ757" i="2"/>
  <c r="BK757" i="2" s="1"/>
  <c r="AT736" i="3" s="1"/>
  <c r="BL757" i="2"/>
  <c r="BM757" i="2" s="1"/>
  <c r="AU736" i="3" s="1"/>
  <c r="BN757" i="2"/>
  <c r="BO757" i="2" s="1"/>
  <c r="AV736" i="3" s="1"/>
  <c r="BP757" i="2"/>
  <c r="BQ757" i="2" s="1"/>
  <c r="AW736" i="3" s="1"/>
  <c r="BF758" i="2"/>
  <c r="BG758" i="2" s="1"/>
  <c r="AR737" i="3" s="1"/>
  <c r="BH758" i="2"/>
  <c r="BI758" i="2" s="1"/>
  <c r="AS737" i="3" s="1"/>
  <c r="BJ758" i="2"/>
  <c r="BK758" i="2" s="1"/>
  <c r="AT737" i="3" s="1"/>
  <c r="BL758" i="2"/>
  <c r="BM758" i="2" s="1"/>
  <c r="AU737" i="3" s="1"/>
  <c r="BN758" i="2"/>
  <c r="BO758" i="2" s="1"/>
  <c r="AV737" i="3" s="1"/>
  <c r="BP758" i="2"/>
  <c r="BQ758" i="2" s="1"/>
  <c r="AW737" i="3" s="1"/>
  <c r="BF759" i="2"/>
  <c r="BG759" i="2" s="1"/>
  <c r="AR738" i="3" s="1"/>
  <c r="BH759" i="2"/>
  <c r="BI759" i="2" s="1"/>
  <c r="AS738" i="3" s="1"/>
  <c r="BJ759" i="2"/>
  <c r="BK759" i="2" s="1"/>
  <c r="AT738" i="3" s="1"/>
  <c r="BL759" i="2"/>
  <c r="BM759" i="2" s="1"/>
  <c r="AU738" i="3" s="1"/>
  <c r="BN759" i="2"/>
  <c r="BO759" i="2" s="1"/>
  <c r="AV738" i="3" s="1"/>
  <c r="BP759" i="2"/>
  <c r="BQ759" i="2" s="1"/>
  <c r="AW738" i="3" s="1"/>
  <c r="BF760" i="2"/>
  <c r="BG760" i="2" s="1"/>
  <c r="AR739" i="3" s="1"/>
  <c r="BH760" i="2"/>
  <c r="BI760" i="2" s="1"/>
  <c r="AS739" i="3" s="1"/>
  <c r="BJ760" i="2"/>
  <c r="BK760" i="2" s="1"/>
  <c r="AT739" i="3" s="1"/>
  <c r="BL760" i="2"/>
  <c r="BM760" i="2" s="1"/>
  <c r="AU739" i="3" s="1"/>
  <c r="BN760" i="2"/>
  <c r="BO760" i="2" s="1"/>
  <c r="AV739" i="3" s="1"/>
  <c r="BP760" i="2"/>
  <c r="BQ760" i="2" s="1"/>
  <c r="AW739" i="3" s="1"/>
  <c r="BF761" i="2"/>
  <c r="BG761" i="2" s="1"/>
  <c r="AR740" i="3" s="1"/>
  <c r="BH761" i="2"/>
  <c r="BI761" i="2" s="1"/>
  <c r="AS740" i="3" s="1"/>
  <c r="BJ761" i="2"/>
  <c r="BK761" i="2" s="1"/>
  <c r="AT740" i="3" s="1"/>
  <c r="BL761" i="2"/>
  <c r="BM761" i="2" s="1"/>
  <c r="BN761" i="2"/>
  <c r="BO761" i="2" s="1"/>
  <c r="AV740" i="3" s="1"/>
  <c r="BP761" i="2"/>
  <c r="BQ761" i="2" s="1"/>
  <c r="AW740" i="3" s="1"/>
  <c r="BF762" i="2"/>
  <c r="BG762" i="2" s="1"/>
  <c r="AR741" i="3" s="1"/>
  <c r="BH762" i="2"/>
  <c r="BI762" i="2" s="1"/>
  <c r="AS741" i="3" s="1"/>
  <c r="BJ762" i="2"/>
  <c r="BK762" i="2" s="1"/>
  <c r="AT741" i="3" s="1"/>
  <c r="BL762" i="2"/>
  <c r="BM762" i="2" s="1"/>
  <c r="AU741" i="3" s="1"/>
  <c r="BN762" i="2"/>
  <c r="BO762" i="2" s="1"/>
  <c r="AV741" i="3" s="1"/>
  <c r="BP762" i="2"/>
  <c r="BQ762" i="2" s="1"/>
  <c r="AW741" i="3" s="1"/>
  <c r="BF763" i="2"/>
  <c r="BG763" i="2" s="1"/>
  <c r="AR742" i="3" s="1"/>
  <c r="BH763" i="2"/>
  <c r="BI763" i="2" s="1"/>
  <c r="AS742" i="3" s="1"/>
  <c r="BJ763" i="2"/>
  <c r="BK763" i="2" s="1"/>
  <c r="AT742" i="3" s="1"/>
  <c r="BL763" i="2"/>
  <c r="BM763" i="2" s="1"/>
  <c r="AU742" i="3" s="1"/>
  <c r="BN763" i="2"/>
  <c r="BO763" i="2" s="1"/>
  <c r="AV742" i="3" s="1"/>
  <c r="BP763" i="2"/>
  <c r="BQ763" i="2" s="1"/>
  <c r="AW742" i="3" s="1"/>
  <c r="BF764" i="2"/>
  <c r="BG764" i="2" s="1"/>
  <c r="AR743" i="3" s="1"/>
  <c r="BH764" i="2"/>
  <c r="BI764" i="2" s="1"/>
  <c r="AS743" i="3" s="1"/>
  <c r="BJ764" i="2"/>
  <c r="BK764" i="2" s="1"/>
  <c r="AT743" i="3" s="1"/>
  <c r="BL764" i="2"/>
  <c r="BM764" i="2" s="1"/>
  <c r="AU743" i="3" s="1"/>
  <c r="BN764" i="2"/>
  <c r="BO764" i="2" s="1"/>
  <c r="AV743" i="3" s="1"/>
  <c r="BP764" i="2"/>
  <c r="BQ764" i="2" s="1"/>
  <c r="AW743" i="3" s="1"/>
  <c r="BF765" i="2"/>
  <c r="BG765" i="2" s="1"/>
  <c r="AR744" i="3" s="1"/>
  <c r="BH765" i="2"/>
  <c r="BI765" i="2" s="1"/>
  <c r="AS744" i="3" s="1"/>
  <c r="BJ765" i="2"/>
  <c r="BK765" i="2" s="1"/>
  <c r="AT744" i="3" s="1"/>
  <c r="BL765" i="2"/>
  <c r="BM765" i="2" s="1"/>
  <c r="AU744" i="3" s="1"/>
  <c r="BN765" i="2"/>
  <c r="BO765" i="2" s="1"/>
  <c r="AV744" i="3" s="1"/>
  <c r="BP765" i="2"/>
  <c r="BQ765" i="2" s="1"/>
  <c r="AW744" i="3" s="1"/>
  <c r="BF766" i="2"/>
  <c r="BG766" i="2" s="1"/>
  <c r="AR745" i="3" s="1"/>
  <c r="BH766" i="2"/>
  <c r="BI766" i="2" s="1"/>
  <c r="AS745" i="3" s="1"/>
  <c r="BJ766" i="2"/>
  <c r="BK766" i="2" s="1"/>
  <c r="AT745" i="3" s="1"/>
  <c r="BL766" i="2"/>
  <c r="BM766" i="2" s="1"/>
  <c r="AU745" i="3" s="1"/>
  <c r="BN766" i="2"/>
  <c r="BO766" i="2" s="1"/>
  <c r="AV745" i="3" s="1"/>
  <c r="BP766" i="2"/>
  <c r="BQ766" i="2" s="1"/>
  <c r="AW745" i="3" s="1"/>
  <c r="BF767" i="2"/>
  <c r="BG767" i="2" s="1"/>
  <c r="AR746" i="3" s="1"/>
  <c r="BH767" i="2"/>
  <c r="BI767" i="2" s="1"/>
  <c r="AS746" i="3" s="1"/>
  <c r="BJ767" i="2"/>
  <c r="BK767" i="2" s="1"/>
  <c r="AT746" i="3" s="1"/>
  <c r="BL767" i="2"/>
  <c r="BM767" i="2" s="1"/>
  <c r="BN767" i="2"/>
  <c r="BO767" i="2" s="1"/>
  <c r="AV746" i="3" s="1"/>
  <c r="BP767" i="2"/>
  <c r="BQ767" i="2" s="1"/>
  <c r="AW746" i="3" s="1"/>
  <c r="BF768" i="2"/>
  <c r="BG768" i="2" s="1"/>
  <c r="AR747" i="3" s="1"/>
  <c r="BH768" i="2"/>
  <c r="BI768" i="2" s="1"/>
  <c r="AS747" i="3" s="1"/>
  <c r="BJ768" i="2"/>
  <c r="BK768" i="2" s="1"/>
  <c r="AT747" i="3" s="1"/>
  <c r="BL768" i="2"/>
  <c r="BM768" i="2" s="1"/>
  <c r="AU747" i="3" s="1"/>
  <c r="BN768" i="2"/>
  <c r="BO768" i="2" s="1"/>
  <c r="AV747" i="3" s="1"/>
  <c r="BP768" i="2"/>
  <c r="BQ768" i="2" s="1"/>
  <c r="AW747" i="3" s="1"/>
  <c r="BF769" i="2"/>
  <c r="BG769" i="2" s="1"/>
  <c r="AR748" i="3" s="1"/>
  <c r="BH769" i="2"/>
  <c r="BI769" i="2" s="1"/>
  <c r="AS748" i="3" s="1"/>
  <c r="BJ769" i="2"/>
  <c r="BK769" i="2" s="1"/>
  <c r="AT748" i="3" s="1"/>
  <c r="BL769" i="2"/>
  <c r="BM769" i="2" s="1"/>
  <c r="AU748" i="3" s="1"/>
  <c r="BN769" i="2"/>
  <c r="BO769" i="2" s="1"/>
  <c r="AV748" i="3" s="1"/>
  <c r="BP769" i="2"/>
  <c r="BQ769" i="2" s="1"/>
  <c r="AW748" i="3" s="1"/>
  <c r="BF770" i="2"/>
  <c r="BG770" i="2" s="1"/>
  <c r="AR749" i="3" s="1"/>
  <c r="BH770" i="2"/>
  <c r="BI770" i="2" s="1"/>
  <c r="AS749" i="3" s="1"/>
  <c r="BJ770" i="2"/>
  <c r="BK770" i="2" s="1"/>
  <c r="AT749" i="3" s="1"/>
  <c r="BL770" i="2"/>
  <c r="BM770" i="2" s="1"/>
  <c r="AU749" i="3" s="1"/>
  <c r="BN770" i="2"/>
  <c r="BO770" i="2" s="1"/>
  <c r="AV749" i="3" s="1"/>
  <c r="BP770" i="2"/>
  <c r="BQ770" i="2" s="1"/>
  <c r="AW749" i="3" s="1"/>
  <c r="BF771" i="2"/>
  <c r="BG771" i="2" s="1"/>
  <c r="AR750" i="3" s="1"/>
  <c r="BH771" i="2"/>
  <c r="BI771" i="2" s="1"/>
  <c r="AS750" i="3" s="1"/>
  <c r="BJ771" i="2"/>
  <c r="BK771" i="2" s="1"/>
  <c r="AT750" i="3" s="1"/>
  <c r="BL771" i="2"/>
  <c r="BM771" i="2" s="1"/>
  <c r="AU750" i="3" s="1"/>
  <c r="BN771" i="2"/>
  <c r="BO771" i="2" s="1"/>
  <c r="AV750" i="3" s="1"/>
  <c r="BP771" i="2"/>
  <c r="BQ771" i="2" s="1"/>
  <c r="AW750" i="3" s="1"/>
  <c r="BF772" i="2"/>
  <c r="BG772" i="2" s="1"/>
  <c r="AR751" i="3" s="1"/>
  <c r="BH772" i="2"/>
  <c r="BI772" i="2" s="1"/>
  <c r="AS751" i="3" s="1"/>
  <c r="BJ772" i="2"/>
  <c r="BK772" i="2" s="1"/>
  <c r="AT751" i="3" s="1"/>
  <c r="BL772" i="2"/>
  <c r="BM772" i="2" s="1"/>
  <c r="AU751" i="3" s="1"/>
  <c r="BN772" i="2"/>
  <c r="BO772" i="2" s="1"/>
  <c r="AV751" i="3" s="1"/>
  <c r="BP772" i="2"/>
  <c r="BQ772" i="2" s="1"/>
  <c r="AW751" i="3" s="1"/>
  <c r="BF773" i="2"/>
  <c r="BG773" i="2" s="1"/>
  <c r="AR752" i="3" s="1"/>
  <c r="BH773" i="2"/>
  <c r="BI773" i="2" s="1"/>
  <c r="AS752" i="3" s="1"/>
  <c r="BJ773" i="2"/>
  <c r="BK773" i="2" s="1"/>
  <c r="AT752" i="3" s="1"/>
  <c r="BL773" i="2"/>
  <c r="BM773" i="2" s="1"/>
  <c r="AU752" i="3" s="1"/>
  <c r="BN773" i="2"/>
  <c r="BO773" i="2" s="1"/>
  <c r="AV752" i="3" s="1"/>
  <c r="BP773" i="2"/>
  <c r="BQ773" i="2" s="1"/>
  <c r="AW752" i="3" s="1"/>
  <c r="BF774" i="2"/>
  <c r="BG774" i="2" s="1"/>
  <c r="AR753" i="3" s="1"/>
  <c r="BH774" i="2"/>
  <c r="BI774" i="2" s="1"/>
  <c r="AS753" i="3" s="1"/>
  <c r="BJ774" i="2"/>
  <c r="BK774" i="2" s="1"/>
  <c r="AT753" i="3" s="1"/>
  <c r="BL774" i="2"/>
  <c r="BM774" i="2" s="1"/>
  <c r="AU753" i="3" s="1"/>
  <c r="BN774" i="2"/>
  <c r="BO774" i="2" s="1"/>
  <c r="AV753" i="3" s="1"/>
  <c r="BP774" i="2"/>
  <c r="BQ774" i="2" s="1"/>
  <c r="AW753" i="3" s="1"/>
  <c r="BF775" i="2"/>
  <c r="BG775" i="2" s="1"/>
  <c r="BH775" i="2"/>
  <c r="BI775" i="2" s="1"/>
  <c r="BJ775" i="2"/>
  <c r="BK775" i="2" s="1"/>
  <c r="BL775" i="2"/>
  <c r="BM775" i="2" s="1"/>
  <c r="BN775" i="2"/>
  <c r="BO775" i="2" s="1"/>
  <c r="BP775" i="2"/>
  <c r="BQ775" i="2" s="1"/>
  <c r="BF776" i="2"/>
  <c r="BG776" i="2" s="1"/>
  <c r="AR754" i="3" s="1"/>
  <c r="BH776" i="2"/>
  <c r="BI776" i="2" s="1"/>
  <c r="AS754" i="3" s="1"/>
  <c r="BJ776" i="2"/>
  <c r="BK776" i="2" s="1"/>
  <c r="AT754" i="3" s="1"/>
  <c r="BL776" i="2"/>
  <c r="BM776" i="2" s="1"/>
  <c r="AU754" i="3" s="1"/>
  <c r="BN776" i="2"/>
  <c r="BO776" i="2" s="1"/>
  <c r="AV754" i="3" s="1"/>
  <c r="BP776" i="2"/>
  <c r="BQ776" i="2" s="1"/>
  <c r="AW754" i="3" s="1"/>
  <c r="BF777" i="2"/>
  <c r="BG777" i="2" s="1"/>
  <c r="AR755" i="3" s="1"/>
  <c r="BH777" i="2"/>
  <c r="BI777" i="2" s="1"/>
  <c r="AS755" i="3" s="1"/>
  <c r="BJ777" i="2"/>
  <c r="BK777" i="2" s="1"/>
  <c r="AT755" i="3" s="1"/>
  <c r="BL777" i="2"/>
  <c r="BM777" i="2" s="1"/>
  <c r="AU755" i="3" s="1"/>
  <c r="BN777" i="2"/>
  <c r="BO777" i="2" s="1"/>
  <c r="AV755" i="3" s="1"/>
  <c r="BP777" i="2"/>
  <c r="BQ777" i="2" s="1"/>
  <c r="AW755" i="3" s="1"/>
  <c r="BF778" i="2"/>
  <c r="BG778" i="2" s="1"/>
  <c r="AR756" i="3" s="1"/>
  <c r="BH778" i="2"/>
  <c r="BI778" i="2" s="1"/>
  <c r="AS756" i="3" s="1"/>
  <c r="BJ778" i="2"/>
  <c r="BK778" i="2" s="1"/>
  <c r="AT756" i="3" s="1"/>
  <c r="BL778" i="2"/>
  <c r="BM778" i="2" s="1"/>
  <c r="AU756" i="3" s="1"/>
  <c r="BN778" i="2"/>
  <c r="BO778" i="2" s="1"/>
  <c r="AV756" i="3" s="1"/>
  <c r="BP778" i="2"/>
  <c r="BQ778" i="2" s="1"/>
  <c r="AW756" i="3" s="1"/>
  <c r="BF779" i="2"/>
  <c r="BG779" i="2" s="1"/>
  <c r="AR757" i="3" s="1"/>
  <c r="BH779" i="2"/>
  <c r="BI779" i="2" s="1"/>
  <c r="AS757" i="3" s="1"/>
  <c r="BJ779" i="2"/>
  <c r="BK779" i="2" s="1"/>
  <c r="AT757" i="3" s="1"/>
  <c r="BL779" i="2"/>
  <c r="BM779" i="2" s="1"/>
  <c r="AU757" i="3" s="1"/>
  <c r="BN779" i="2"/>
  <c r="BO779" i="2" s="1"/>
  <c r="AV757" i="3" s="1"/>
  <c r="BP779" i="2"/>
  <c r="BQ779" i="2" s="1"/>
  <c r="AW757" i="3" s="1"/>
  <c r="BF780" i="2"/>
  <c r="BG780" i="2" s="1"/>
  <c r="AR758" i="3" s="1"/>
  <c r="BH780" i="2"/>
  <c r="BI780" i="2" s="1"/>
  <c r="AS758" i="3" s="1"/>
  <c r="BJ780" i="2"/>
  <c r="BK780" i="2" s="1"/>
  <c r="AT758" i="3" s="1"/>
  <c r="BL780" i="2"/>
  <c r="BM780" i="2" s="1"/>
  <c r="AU758" i="3" s="1"/>
  <c r="BN780" i="2"/>
  <c r="BO780" i="2" s="1"/>
  <c r="AV758" i="3" s="1"/>
  <c r="BP780" i="2"/>
  <c r="BQ780" i="2" s="1"/>
  <c r="AW758" i="3" s="1"/>
  <c r="BF781" i="2"/>
  <c r="BG781" i="2" s="1"/>
  <c r="AR759" i="3" s="1"/>
  <c r="BH781" i="2"/>
  <c r="BI781" i="2" s="1"/>
  <c r="AS759" i="3" s="1"/>
  <c r="BJ781" i="2"/>
  <c r="BK781" i="2" s="1"/>
  <c r="AT759" i="3" s="1"/>
  <c r="BL781" i="2"/>
  <c r="BM781" i="2" s="1"/>
  <c r="AU759" i="3" s="1"/>
  <c r="BN781" i="2"/>
  <c r="BO781" i="2" s="1"/>
  <c r="AV759" i="3" s="1"/>
  <c r="BP781" i="2"/>
  <c r="BQ781" i="2" s="1"/>
  <c r="AW759" i="3" s="1"/>
  <c r="BF782" i="2"/>
  <c r="BG782" i="2" s="1"/>
  <c r="AR760" i="3" s="1"/>
  <c r="BH782" i="2"/>
  <c r="BI782" i="2" s="1"/>
  <c r="AS760" i="3" s="1"/>
  <c r="BJ782" i="2"/>
  <c r="BK782" i="2" s="1"/>
  <c r="AT760" i="3" s="1"/>
  <c r="BL782" i="2"/>
  <c r="BM782" i="2" s="1"/>
  <c r="AU760" i="3" s="1"/>
  <c r="BN782" i="2"/>
  <c r="BO782" i="2" s="1"/>
  <c r="AV760" i="3" s="1"/>
  <c r="BP782" i="2"/>
  <c r="BQ782" i="2" s="1"/>
  <c r="AW760" i="3" s="1"/>
  <c r="BF783" i="2"/>
  <c r="BG783" i="2" s="1"/>
  <c r="AR762" i="3" s="1"/>
  <c r="BH783" i="2"/>
  <c r="BI783" i="2" s="1"/>
  <c r="AS762" i="3" s="1"/>
  <c r="BJ783" i="2"/>
  <c r="BK783" i="2" s="1"/>
  <c r="AT762" i="3" s="1"/>
  <c r="BL783" i="2"/>
  <c r="BM783" i="2" s="1"/>
  <c r="AU762" i="3" s="1"/>
  <c r="BN783" i="2"/>
  <c r="BO783" i="2" s="1"/>
  <c r="AV762" i="3" s="1"/>
  <c r="BP783" i="2"/>
  <c r="BQ783" i="2" s="1"/>
  <c r="AW762" i="3" s="1"/>
  <c r="BF784" i="2"/>
  <c r="BG784" i="2" s="1"/>
  <c r="AR764" i="3" s="1"/>
  <c r="BH784" i="2"/>
  <c r="BI784" i="2" s="1"/>
  <c r="AS764" i="3" s="1"/>
  <c r="BJ784" i="2"/>
  <c r="BK784" i="2" s="1"/>
  <c r="AT764" i="3" s="1"/>
  <c r="BL784" i="2"/>
  <c r="BM784" i="2" s="1"/>
  <c r="AU764" i="3" s="1"/>
  <c r="BN784" i="2"/>
  <c r="BO784" i="2" s="1"/>
  <c r="AV764" i="3" s="1"/>
  <c r="BP784" i="2"/>
  <c r="BQ784" i="2" s="1"/>
  <c r="AW764" i="3" s="1"/>
  <c r="BF785" i="2"/>
  <c r="BG785" i="2" s="1"/>
  <c r="AR763" i="3" s="1"/>
  <c r="BH785" i="2"/>
  <c r="BI785" i="2" s="1"/>
  <c r="AS763" i="3" s="1"/>
  <c r="BJ785" i="2"/>
  <c r="BK785" i="2" s="1"/>
  <c r="AT763" i="3" s="1"/>
  <c r="BL785" i="2"/>
  <c r="BM785" i="2" s="1"/>
  <c r="AU763" i="3" s="1"/>
  <c r="BN785" i="2"/>
  <c r="BO785" i="2" s="1"/>
  <c r="AV763" i="3" s="1"/>
  <c r="BP785" i="2"/>
  <c r="BQ785" i="2" s="1"/>
  <c r="AW763" i="3" s="1"/>
  <c r="BF786" i="2"/>
  <c r="BG786" i="2" s="1"/>
  <c r="AR771" i="3" s="1"/>
  <c r="BH786" i="2"/>
  <c r="BI786" i="2" s="1"/>
  <c r="AS771" i="3" s="1"/>
  <c r="BJ786" i="2"/>
  <c r="BK786" i="2" s="1"/>
  <c r="AT771" i="3" s="1"/>
  <c r="BL786" i="2"/>
  <c r="BM786" i="2" s="1"/>
  <c r="AU771" i="3" s="1"/>
  <c r="BN786" i="2"/>
  <c r="BO786" i="2" s="1"/>
  <c r="AV771" i="3" s="1"/>
  <c r="BP786" i="2"/>
  <c r="BQ786" i="2" s="1"/>
  <c r="AW771" i="3" s="1"/>
  <c r="BF787" i="2"/>
  <c r="BG787" i="2" s="1"/>
  <c r="AR765" i="3" s="1"/>
  <c r="BH787" i="2"/>
  <c r="BI787" i="2" s="1"/>
  <c r="AS765" i="3" s="1"/>
  <c r="BJ787" i="2"/>
  <c r="BK787" i="2" s="1"/>
  <c r="AT765" i="3" s="1"/>
  <c r="BL787" i="2"/>
  <c r="BM787" i="2" s="1"/>
  <c r="AU765" i="3" s="1"/>
  <c r="BN787" i="2"/>
  <c r="BO787" i="2" s="1"/>
  <c r="AV765" i="3" s="1"/>
  <c r="BP787" i="2"/>
  <c r="BQ787" i="2" s="1"/>
  <c r="AW765" i="3" s="1"/>
  <c r="BF788" i="2"/>
  <c r="BG788" i="2" s="1"/>
  <c r="AR766" i="3" s="1"/>
  <c r="BH788" i="2"/>
  <c r="BI788" i="2" s="1"/>
  <c r="AS766" i="3" s="1"/>
  <c r="BJ788" i="2"/>
  <c r="BK788" i="2" s="1"/>
  <c r="AT766" i="3" s="1"/>
  <c r="BL788" i="2"/>
  <c r="BM788" i="2" s="1"/>
  <c r="AU766" i="3" s="1"/>
  <c r="BN788" i="2"/>
  <c r="BO788" i="2" s="1"/>
  <c r="AV766" i="3" s="1"/>
  <c r="BP788" i="2"/>
  <c r="BQ788" i="2" s="1"/>
  <c r="AW766" i="3" s="1"/>
  <c r="BF789" i="2"/>
  <c r="BG789" i="2" s="1"/>
  <c r="AR767" i="3" s="1"/>
  <c r="BH789" i="2"/>
  <c r="BI789" i="2" s="1"/>
  <c r="AS767" i="3" s="1"/>
  <c r="BJ789" i="2"/>
  <c r="BK789" i="2" s="1"/>
  <c r="AT767" i="3" s="1"/>
  <c r="BL789" i="2"/>
  <c r="BM789" i="2" s="1"/>
  <c r="AU767" i="3" s="1"/>
  <c r="BN789" i="2"/>
  <c r="BO789" i="2" s="1"/>
  <c r="AV767" i="3" s="1"/>
  <c r="BP789" i="2"/>
  <c r="BQ789" i="2" s="1"/>
  <c r="AW767" i="3" s="1"/>
  <c r="BF790" i="2"/>
  <c r="BG790" i="2" s="1"/>
  <c r="AR768" i="3" s="1"/>
  <c r="BH790" i="2"/>
  <c r="BI790" i="2" s="1"/>
  <c r="AS768" i="3" s="1"/>
  <c r="BJ790" i="2"/>
  <c r="BK790" i="2" s="1"/>
  <c r="AT768" i="3" s="1"/>
  <c r="BL790" i="2"/>
  <c r="BM790" i="2" s="1"/>
  <c r="AU768" i="3" s="1"/>
  <c r="BN790" i="2"/>
  <c r="BO790" i="2" s="1"/>
  <c r="AV768" i="3" s="1"/>
  <c r="BP790" i="2"/>
  <c r="BQ790" i="2" s="1"/>
  <c r="AW768" i="3" s="1"/>
  <c r="BF791" i="2"/>
  <c r="BG791" i="2" s="1"/>
  <c r="AR769" i="3" s="1"/>
  <c r="BH791" i="2"/>
  <c r="BI791" i="2" s="1"/>
  <c r="AS769" i="3" s="1"/>
  <c r="BJ791" i="2"/>
  <c r="BK791" i="2" s="1"/>
  <c r="AT769" i="3" s="1"/>
  <c r="BL791" i="2"/>
  <c r="BM791" i="2" s="1"/>
  <c r="AU769" i="3" s="1"/>
  <c r="BN791" i="2"/>
  <c r="BO791" i="2" s="1"/>
  <c r="AV769" i="3" s="1"/>
  <c r="BP791" i="2"/>
  <c r="BQ791" i="2" s="1"/>
  <c r="AW769" i="3" s="1"/>
  <c r="BF792" i="2"/>
  <c r="BG792" i="2" s="1"/>
  <c r="AR770" i="3" s="1"/>
  <c r="BH792" i="2"/>
  <c r="BI792" i="2" s="1"/>
  <c r="AS770" i="3" s="1"/>
  <c r="BJ792" i="2"/>
  <c r="BK792" i="2" s="1"/>
  <c r="AT770" i="3" s="1"/>
  <c r="BL792" i="2"/>
  <c r="BM792" i="2" s="1"/>
  <c r="AU770" i="3" s="1"/>
  <c r="BN792" i="2"/>
  <c r="BO792" i="2" s="1"/>
  <c r="AV770" i="3" s="1"/>
  <c r="BP792" i="2"/>
  <c r="BQ792" i="2" s="1"/>
  <c r="AW770" i="3" s="1"/>
  <c r="BF793" i="2"/>
  <c r="BG793" i="2" s="1"/>
  <c r="AR772" i="3" s="1"/>
  <c r="BH793" i="2"/>
  <c r="BI793" i="2" s="1"/>
  <c r="AS772" i="3" s="1"/>
  <c r="BJ793" i="2"/>
  <c r="BK793" i="2" s="1"/>
  <c r="AT772" i="3" s="1"/>
  <c r="BL793" i="2"/>
  <c r="BM793" i="2" s="1"/>
  <c r="AU772" i="3" s="1"/>
  <c r="BN793" i="2"/>
  <c r="BO793" i="2" s="1"/>
  <c r="AV772" i="3" s="1"/>
  <c r="BP793" i="2"/>
  <c r="BQ793" i="2" s="1"/>
  <c r="AW772" i="3" s="1"/>
  <c r="BF794" i="2"/>
  <c r="BG794" i="2" s="1"/>
  <c r="AR775" i="3" s="1"/>
  <c r="BH794" i="2"/>
  <c r="BI794" i="2" s="1"/>
  <c r="AS775" i="3" s="1"/>
  <c r="BJ794" i="2"/>
  <c r="BK794" i="2" s="1"/>
  <c r="AT775" i="3" s="1"/>
  <c r="BL794" i="2"/>
  <c r="BM794" i="2" s="1"/>
  <c r="AU775" i="3" s="1"/>
  <c r="BN794" i="2"/>
  <c r="BO794" i="2" s="1"/>
  <c r="AV775" i="3" s="1"/>
  <c r="BP794" i="2"/>
  <c r="BQ794" i="2" s="1"/>
  <c r="AW775" i="3" s="1"/>
  <c r="BF795" i="2"/>
  <c r="BG795" i="2" s="1"/>
  <c r="AR773" i="3" s="1"/>
  <c r="BH795" i="2"/>
  <c r="BI795" i="2" s="1"/>
  <c r="AS773" i="3" s="1"/>
  <c r="BJ795" i="2"/>
  <c r="BK795" i="2" s="1"/>
  <c r="AT773" i="3" s="1"/>
  <c r="BL795" i="2"/>
  <c r="BM795" i="2" s="1"/>
  <c r="BN795" i="2"/>
  <c r="BO795" i="2" s="1"/>
  <c r="AV773" i="3" s="1"/>
  <c r="BP795" i="2"/>
  <c r="BQ795" i="2" s="1"/>
  <c r="AW773" i="3" s="1"/>
  <c r="BF796" i="2"/>
  <c r="BG796" i="2" s="1"/>
  <c r="AR774" i="3" s="1"/>
  <c r="BH796" i="2"/>
  <c r="BI796" i="2" s="1"/>
  <c r="AS774" i="3" s="1"/>
  <c r="BJ796" i="2"/>
  <c r="BK796" i="2" s="1"/>
  <c r="AT774" i="3" s="1"/>
  <c r="BL796" i="2"/>
  <c r="BM796" i="2" s="1"/>
  <c r="BN796" i="2"/>
  <c r="BO796" i="2" s="1"/>
  <c r="AV774" i="3" s="1"/>
  <c r="BP796" i="2"/>
  <c r="BQ796" i="2" s="1"/>
  <c r="AW774" i="3" s="1"/>
  <c r="BF797" i="2"/>
  <c r="BG797" i="2" s="1"/>
  <c r="AR777" i="3" s="1"/>
  <c r="BH797" i="2"/>
  <c r="BI797" i="2" s="1"/>
  <c r="AS777" i="3" s="1"/>
  <c r="BJ797" i="2"/>
  <c r="BK797" i="2" s="1"/>
  <c r="AT777" i="3" s="1"/>
  <c r="BL797" i="2"/>
  <c r="BM797" i="2" s="1"/>
  <c r="AU777" i="3" s="1"/>
  <c r="BN797" i="2"/>
  <c r="BO797" i="2" s="1"/>
  <c r="AV777" i="3" s="1"/>
  <c r="BP797" i="2"/>
  <c r="BQ797" i="2" s="1"/>
  <c r="AW777" i="3" s="1"/>
  <c r="BF798" i="2"/>
  <c r="BG798" i="2" s="1"/>
  <c r="AR776" i="3" s="1"/>
  <c r="BH798" i="2"/>
  <c r="BI798" i="2" s="1"/>
  <c r="AS776" i="3" s="1"/>
  <c r="BJ798" i="2"/>
  <c r="BK798" i="2" s="1"/>
  <c r="AT776" i="3" s="1"/>
  <c r="BL798" i="2"/>
  <c r="BM798" i="2" s="1"/>
  <c r="AU776" i="3" s="1"/>
  <c r="BN798" i="2"/>
  <c r="BO798" i="2" s="1"/>
  <c r="AV776" i="3" s="1"/>
  <c r="BP798" i="2"/>
  <c r="BQ798" i="2" s="1"/>
  <c r="AW776" i="3" s="1"/>
  <c r="BF799" i="2"/>
  <c r="BG799" i="2" s="1"/>
  <c r="AR780" i="3" s="1"/>
  <c r="BH799" i="2"/>
  <c r="BI799" i="2" s="1"/>
  <c r="AS780" i="3" s="1"/>
  <c r="BJ799" i="2"/>
  <c r="BK799" i="2" s="1"/>
  <c r="AT780" i="3" s="1"/>
  <c r="BL799" i="2"/>
  <c r="BM799" i="2" s="1"/>
  <c r="AU780" i="3" s="1"/>
  <c r="BN799" i="2"/>
  <c r="BO799" i="2" s="1"/>
  <c r="AV780" i="3" s="1"/>
  <c r="BP799" i="2"/>
  <c r="BQ799" i="2" s="1"/>
  <c r="AW780" i="3" s="1"/>
  <c r="BF800" i="2"/>
  <c r="BG800" i="2" s="1"/>
  <c r="AR778" i="3" s="1"/>
  <c r="BH800" i="2"/>
  <c r="BI800" i="2" s="1"/>
  <c r="AS778" i="3" s="1"/>
  <c r="BJ800" i="2"/>
  <c r="BK800" i="2" s="1"/>
  <c r="AT778" i="3" s="1"/>
  <c r="BL800" i="2"/>
  <c r="BM800" i="2" s="1"/>
  <c r="AU778" i="3" s="1"/>
  <c r="BN800" i="2"/>
  <c r="BO800" i="2" s="1"/>
  <c r="AV778" i="3" s="1"/>
  <c r="BP800" i="2"/>
  <c r="BQ800" i="2" s="1"/>
  <c r="AW778" i="3" s="1"/>
  <c r="BF801" i="2"/>
  <c r="BG801" i="2" s="1"/>
  <c r="AR782" i="3" s="1"/>
  <c r="BH801" i="2"/>
  <c r="BI801" i="2" s="1"/>
  <c r="AS782" i="3" s="1"/>
  <c r="BJ801" i="2"/>
  <c r="BK801" i="2" s="1"/>
  <c r="AT782" i="3" s="1"/>
  <c r="BL801" i="2"/>
  <c r="BM801" i="2" s="1"/>
  <c r="AU782" i="3" s="1"/>
  <c r="BN801" i="2"/>
  <c r="BO801" i="2" s="1"/>
  <c r="AV782" i="3" s="1"/>
  <c r="BP801" i="2"/>
  <c r="BQ801" i="2" s="1"/>
  <c r="AW782" i="3" s="1"/>
  <c r="BF802" i="2"/>
  <c r="BG802" i="2" s="1"/>
  <c r="AR783" i="3" s="1"/>
  <c r="BH802" i="2"/>
  <c r="BI802" i="2" s="1"/>
  <c r="AS783" i="3" s="1"/>
  <c r="BJ802" i="2"/>
  <c r="BK802" i="2" s="1"/>
  <c r="AT783" i="3" s="1"/>
  <c r="BL802" i="2"/>
  <c r="BM802" i="2" s="1"/>
  <c r="AU783" i="3" s="1"/>
  <c r="BN802" i="2"/>
  <c r="BO802" i="2" s="1"/>
  <c r="AV783" i="3" s="1"/>
  <c r="BP802" i="2"/>
  <c r="BQ802" i="2" s="1"/>
  <c r="AW783" i="3" s="1"/>
  <c r="BF803" i="2"/>
  <c r="BG803" i="2" s="1"/>
  <c r="AR781" i="3" s="1"/>
  <c r="BH803" i="2"/>
  <c r="BI803" i="2" s="1"/>
  <c r="AS781" i="3" s="1"/>
  <c r="BJ803" i="2"/>
  <c r="BK803" i="2" s="1"/>
  <c r="AT781" i="3" s="1"/>
  <c r="BL803" i="2"/>
  <c r="BM803" i="2" s="1"/>
  <c r="AU781" i="3" s="1"/>
  <c r="BN803" i="2"/>
  <c r="BO803" i="2" s="1"/>
  <c r="AV781" i="3" s="1"/>
  <c r="BP803" i="2"/>
  <c r="BQ803" i="2" s="1"/>
  <c r="AW781" i="3" s="1"/>
  <c r="BF804" i="2"/>
  <c r="BG804" i="2" s="1"/>
  <c r="AR784" i="3" s="1"/>
  <c r="BH804" i="2"/>
  <c r="BI804" i="2" s="1"/>
  <c r="AS784" i="3" s="1"/>
  <c r="BJ804" i="2"/>
  <c r="BK804" i="2" s="1"/>
  <c r="AT784" i="3" s="1"/>
  <c r="BL804" i="2"/>
  <c r="BM804" i="2" s="1"/>
  <c r="AU784" i="3" s="1"/>
  <c r="BN804" i="2"/>
  <c r="BO804" i="2" s="1"/>
  <c r="AV784" i="3" s="1"/>
  <c r="BP804" i="2"/>
  <c r="BQ804" i="2" s="1"/>
  <c r="AW784" i="3" s="1"/>
  <c r="BF805" i="2"/>
  <c r="BG805" i="2" s="1"/>
  <c r="AR789" i="3" s="1"/>
  <c r="BH805" i="2"/>
  <c r="BI805" i="2" s="1"/>
  <c r="AS789" i="3" s="1"/>
  <c r="BJ805" i="2"/>
  <c r="BK805" i="2" s="1"/>
  <c r="AT789" i="3" s="1"/>
  <c r="BL805" i="2"/>
  <c r="BM805" i="2" s="1"/>
  <c r="AU789" i="3" s="1"/>
  <c r="BN805" i="2"/>
  <c r="BO805" i="2" s="1"/>
  <c r="AV789" i="3" s="1"/>
  <c r="BP805" i="2"/>
  <c r="BQ805" i="2" s="1"/>
  <c r="AW789" i="3" s="1"/>
  <c r="BF806" i="2"/>
  <c r="BG806" i="2" s="1"/>
  <c r="AR799" i="3" s="1"/>
  <c r="BH806" i="2"/>
  <c r="BI806" i="2" s="1"/>
  <c r="AS799" i="3" s="1"/>
  <c r="BJ806" i="2"/>
  <c r="BK806" i="2" s="1"/>
  <c r="AT799" i="3" s="1"/>
  <c r="BL806" i="2"/>
  <c r="BM806" i="2" s="1"/>
  <c r="AU799" i="3" s="1"/>
  <c r="BN806" i="2"/>
  <c r="BO806" i="2" s="1"/>
  <c r="AV799" i="3" s="1"/>
  <c r="BP806" i="2"/>
  <c r="BQ806" i="2" s="1"/>
  <c r="AW799" i="3" s="1"/>
  <c r="BF807" i="2"/>
  <c r="BG807" i="2" s="1"/>
  <c r="AR785" i="3" s="1"/>
  <c r="BH807" i="2"/>
  <c r="BI807" i="2" s="1"/>
  <c r="AS785" i="3" s="1"/>
  <c r="BJ807" i="2"/>
  <c r="BK807" i="2" s="1"/>
  <c r="AT785" i="3" s="1"/>
  <c r="BL807" i="2"/>
  <c r="BM807" i="2" s="1"/>
  <c r="AU785" i="3" s="1"/>
  <c r="BN807" i="2"/>
  <c r="BO807" i="2" s="1"/>
  <c r="AV785" i="3" s="1"/>
  <c r="BP807" i="2"/>
  <c r="BQ807" i="2" s="1"/>
  <c r="AW785" i="3" s="1"/>
  <c r="BF808" i="2"/>
  <c r="BG808" i="2" s="1"/>
  <c r="AR786" i="3" s="1"/>
  <c r="BH808" i="2"/>
  <c r="BI808" i="2" s="1"/>
  <c r="AS786" i="3" s="1"/>
  <c r="BJ808" i="2"/>
  <c r="BK808" i="2" s="1"/>
  <c r="AT786" i="3" s="1"/>
  <c r="BL808" i="2"/>
  <c r="BM808" i="2" s="1"/>
  <c r="AU786" i="3" s="1"/>
  <c r="BN808" i="2"/>
  <c r="BO808" i="2" s="1"/>
  <c r="AV786" i="3" s="1"/>
  <c r="BP808" i="2"/>
  <c r="BQ808" i="2" s="1"/>
  <c r="AW786" i="3" s="1"/>
  <c r="BF809" i="2"/>
  <c r="BG809" i="2" s="1"/>
  <c r="AR787" i="3" s="1"/>
  <c r="BH809" i="2"/>
  <c r="BI809" i="2" s="1"/>
  <c r="AS787" i="3" s="1"/>
  <c r="BJ809" i="2"/>
  <c r="BK809" i="2" s="1"/>
  <c r="AT787" i="3" s="1"/>
  <c r="BL809" i="2"/>
  <c r="BM809" i="2" s="1"/>
  <c r="AU787" i="3" s="1"/>
  <c r="BN809" i="2"/>
  <c r="BO809" i="2" s="1"/>
  <c r="AV787" i="3" s="1"/>
  <c r="BP809" i="2"/>
  <c r="BQ809" i="2" s="1"/>
  <c r="AW787" i="3" s="1"/>
  <c r="BF810" i="2"/>
  <c r="BG810" i="2" s="1"/>
  <c r="AR788" i="3" s="1"/>
  <c r="BH810" i="2"/>
  <c r="BI810" i="2" s="1"/>
  <c r="AS788" i="3" s="1"/>
  <c r="BJ810" i="2"/>
  <c r="BK810" i="2" s="1"/>
  <c r="AT788" i="3" s="1"/>
  <c r="BL810" i="2"/>
  <c r="BM810" i="2" s="1"/>
  <c r="AU788" i="3" s="1"/>
  <c r="BN810" i="2"/>
  <c r="BO810" i="2" s="1"/>
  <c r="AV788" i="3" s="1"/>
  <c r="BP810" i="2"/>
  <c r="BQ810" i="2" s="1"/>
  <c r="AW788" i="3" s="1"/>
  <c r="BF811" i="2"/>
  <c r="BG811" i="2" s="1"/>
  <c r="AR800" i="3" s="1"/>
  <c r="BH811" i="2"/>
  <c r="BI811" i="2" s="1"/>
  <c r="AS800" i="3" s="1"/>
  <c r="BJ811" i="2"/>
  <c r="BK811" i="2" s="1"/>
  <c r="AT800" i="3" s="1"/>
  <c r="BL811" i="2"/>
  <c r="BM811" i="2" s="1"/>
  <c r="AU800" i="3" s="1"/>
  <c r="BN811" i="2"/>
  <c r="BO811" i="2" s="1"/>
  <c r="AV800" i="3" s="1"/>
  <c r="BP811" i="2"/>
  <c r="BQ811" i="2" s="1"/>
  <c r="AW800" i="3" s="1"/>
  <c r="BF812" i="2"/>
  <c r="BG812" i="2" s="1"/>
  <c r="AR790" i="3" s="1"/>
  <c r="BH812" i="2"/>
  <c r="BI812" i="2" s="1"/>
  <c r="AS790" i="3" s="1"/>
  <c r="BJ812" i="2"/>
  <c r="BK812" i="2" s="1"/>
  <c r="AT790" i="3" s="1"/>
  <c r="BL812" i="2"/>
  <c r="BM812" i="2" s="1"/>
  <c r="AU790" i="3" s="1"/>
  <c r="BN812" i="2"/>
  <c r="BO812" i="2" s="1"/>
  <c r="AV790" i="3" s="1"/>
  <c r="BP812" i="2"/>
  <c r="BQ812" i="2" s="1"/>
  <c r="AW790" i="3" s="1"/>
  <c r="BF813" i="2"/>
  <c r="BG813" i="2" s="1"/>
  <c r="AR791" i="3" s="1"/>
  <c r="BH813" i="2"/>
  <c r="BI813" i="2" s="1"/>
  <c r="AS791" i="3" s="1"/>
  <c r="BJ813" i="2"/>
  <c r="BK813" i="2" s="1"/>
  <c r="AT791" i="3" s="1"/>
  <c r="BL813" i="2"/>
  <c r="BM813" i="2" s="1"/>
  <c r="AU791" i="3" s="1"/>
  <c r="BN813" i="2"/>
  <c r="BO813" i="2" s="1"/>
  <c r="AV791" i="3" s="1"/>
  <c r="BP813" i="2"/>
  <c r="BQ813" i="2" s="1"/>
  <c r="AW791" i="3" s="1"/>
  <c r="BF814" i="2"/>
  <c r="BG814" i="2" s="1"/>
  <c r="AR792" i="3" s="1"/>
  <c r="BH814" i="2"/>
  <c r="BI814" i="2" s="1"/>
  <c r="AS792" i="3" s="1"/>
  <c r="BJ814" i="2"/>
  <c r="BK814" i="2" s="1"/>
  <c r="AT792" i="3" s="1"/>
  <c r="BL814" i="2"/>
  <c r="BM814" i="2" s="1"/>
  <c r="AU792" i="3" s="1"/>
  <c r="BN814" i="2"/>
  <c r="BO814" i="2" s="1"/>
  <c r="AV792" i="3" s="1"/>
  <c r="BP814" i="2"/>
  <c r="BQ814" i="2" s="1"/>
  <c r="AW792" i="3" s="1"/>
  <c r="BF815" i="2"/>
  <c r="BG815" i="2" s="1"/>
  <c r="AR793" i="3" s="1"/>
  <c r="BH815" i="2"/>
  <c r="BI815" i="2" s="1"/>
  <c r="AS793" i="3" s="1"/>
  <c r="BJ815" i="2"/>
  <c r="BK815" i="2" s="1"/>
  <c r="AT793" i="3" s="1"/>
  <c r="BL815" i="2"/>
  <c r="BM815" i="2" s="1"/>
  <c r="AU793" i="3" s="1"/>
  <c r="BN815" i="2"/>
  <c r="BO815" i="2" s="1"/>
  <c r="AV793" i="3" s="1"/>
  <c r="BP815" i="2"/>
  <c r="BQ815" i="2" s="1"/>
  <c r="AW793" i="3" s="1"/>
  <c r="BF816" i="2"/>
  <c r="BG816" i="2" s="1"/>
  <c r="AR794" i="3" s="1"/>
  <c r="BH816" i="2"/>
  <c r="BI816" i="2" s="1"/>
  <c r="AS794" i="3" s="1"/>
  <c r="BJ816" i="2"/>
  <c r="BK816" i="2" s="1"/>
  <c r="AT794" i="3" s="1"/>
  <c r="BL816" i="2"/>
  <c r="BM816" i="2" s="1"/>
  <c r="AU794" i="3" s="1"/>
  <c r="BN816" i="2"/>
  <c r="BO816" i="2" s="1"/>
  <c r="AV794" i="3" s="1"/>
  <c r="BP816" i="2"/>
  <c r="BQ816" i="2" s="1"/>
  <c r="AW794" i="3" s="1"/>
  <c r="BF817" i="2"/>
  <c r="BG817" i="2" s="1"/>
  <c r="AR795" i="3" s="1"/>
  <c r="BH817" i="2"/>
  <c r="BI817" i="2" s="1"/>
  <c r="AS795" i="3" s="1"/>
  <c r="BJ817" i="2"/>
  <c r="BK817" i="2" s="1"/>
  <c r="AT795" i="3" s="1"/>
  <c r="BL817" i="2"/>
  <c r="BM817" i="2" s="1"/>
  <c r="AU795" i="3" s="1"/>
  <c r="BN817" i="2"/>
  <c r="BO817" i="2" s="1"/>
  <c r="AV795" i="3" s="1"/>
  <c r="BP817" i="2"/>
  <c r="BQ817" i="2" s="1"/>
  <c r="BF818" i="2"/>
  <c r="BG818" i="2" s="1"/>
  <c r="AR796" i="3" s="1"/>
  <c r="BH818" i="2"/>
  <c r="BI818" i="2" s="1"/>
  <c r="AS796" i="3" s="1"/>
  <c r="BJ818" i="2"/>
  <c r="BK818" i="2" s="1"/>
  <c r="AT796" i="3" s="1"/>
  <c r="BL818" i="2"/>
  <c r="BM818" i="2" s="1"/>
  <c r="AU796" i="3" s="1"/>
  <c r="BN818" i="2"/>
  <c r="BO818" i="2" s="1"/>
  <c r="AV796" i="3" s="1"/>
  <c r="BP818" i="2"/>
  <c r="BQ818" i="2" s="1"/>
  <c r="AW796" i="3" s="1"/>
  <c r="BF819" i="2"/>
  <c r="BG819" i="2" s="1"/>
  <c r="AR797" i="3" s="1"/>
  <c r="BH819" i="2"/>
  <c r="BI819" i="2" s="1"/>
  <c r="AS797" i="3" s="1"/>
  <c r="BJ819" i="2"/>
  <c r="BK819" i="2" s="1"/>
  <c r="AT797" i="3" s="1"/>
  <c r="BL819" i="2"/>
  <c r="BM819" i="2" s="1"/>
  <c r="AU797" i="3" s="1"/>
  <c r="BN819" i="2"/>
  <c r="BO819" i="2" s="1"/>
  <c r="AV797" i="3" s="1"/>
  <c r="BP819" i="2"/>
  <c r="BQ819" i="2" s="1"/>
  <c r="AW797" i="3" s="1"/>
  <c r="BF820" i="2"/>
  <c r="BG820" i="2" s="1"/>
  <c r="AR798" i="3" s="1"/>
  <c r="BH820" i="2"/>
  <c r="BI820" i="2" s="1"/>
  <c r="AS798" i="3" s="1"/>
  <c r="BJ820" i="2"/>
  <c r="BK820" i="2" s="1"/>
  <c r="AT798" i="3" s="1"/>
  <c r="BL820" i="2"/>
  <c r="BM820" i="2" s="1"/>
  <c r="AU798" i="3" s="1"/>
  <c r="BN820" i="2"/>
  <c r="BO820" i="2" s="1"/>
  <c r="AV798" i="3" s="1"/>
  <c r="BP820" i="2"/>
  <c r="BQ820" i="2" s="1"/>
  <c r="AW798"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7" i="3" s="1"/>
  <c r="BD7" i="2"/>
  <c r="BE7" i="2" s="1"/>
  <c r="AQ6"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3" i="3" s="1"/>
  <c r="BD33" i="2"/>
  <c r="BE33" i="2" s="1"/>
  <c r="AQ34" i="3" s="1"/>
  <c r="BD34" i="2"/>
  <c r="BE34" i="2" s="1"/>
  <c r="AQ32" i="3" s="1"/>
  <c r="BD35" i="2"/>
  <c r="BE35" i="2" s="1"/>
  <c r="AQ35" i="3" s="1"/>
  <c r="BD36" i="2"/>
  <c r="BE36" i="2" s="1"/>
  <c r="AQ36" i="3" s="1"/>
  <c r="BD37" i="2"/>
  <c r="BE37" i="2" s="1"/>
  <c r="AQ37" i="3" s="1"/>
  <c r="BD38" i="2"/>
  <c r="BE38" i="2" s="1"/>
  <c r="AQ38" i="3" s="1"/>
  <c r="BD39" i="2"/>
  <c r="BE39" i="2" s="1"/>
  <c r="AQ39" i="3" s="1"/>
  <c r="BD40" i="2"/>
  <c r="BE40" i="2" s="1"/>
  <c r="AQ40" i="3" s="1"/>
  <c r="BD41" i="2"/>
  <c r="BE41" i="2" s="1"/>
  <c r="AQ41" i="3" s="1"/>
  <c r="BD42" i="2"/>
  <c r="BE42" i="2" s="1"/>
  <c r="AQ42" i="3" s="1"/>
  <c r="BD43" i="2"/>
  <c r="BE43" i="2" s="1"/>
  <c r="AQ43" i="3" s="1"/>
  <c r="BD44" i="2"/>
  <c r="BE44" i="2" s="1"/>
  <c r="AQ44" i="3" s="1"/>
  <c r="BD45" i="2"/>
  <c r="BE45" i="2" s="1"/>
  <c r="AQ45" i="3" s="1"/>
  <c r="BD46" i="2"/>
  <c r="BE46" i="2" s="1"/>
  <c r="BD47" i="2"/>
  <c r="BE47" i="2" s="1"/>
  <c r="AQ47" i="3" s="1"/>
  <c r="BD48" i="2"/>
  <c r="BE48" i="2" s="1"/>
  <c r="AQ48" i="3" s="1"/>
  <c r="BD49" i="2"/>
  <c r="BE49" i="2" s="1"/>
  <c r="AQ49" i="3" s="1"/>
  <c r="BD50" i="2"/>
  <c r="BE50" i="2" s="1"/>
  <c r="AQ50" i="3" s="1"/>
  <c r="BD51" i="2"/>
  <c r="BE51" i="2" s="1"/>
  <c r="AQ51" i="3" s="1"/>
  <c r="BD52" i="2"/>
  <c r="BE52" i="2" s="1"/>
  <c r="AQ52" i="3" s="1"/>
  <c r="BD53" i="2"/>
  <c r="BE53" i="2" s="1"/>
  <c r="AQ53" i="3" s="1"/>
  <c r="BD54" i="2"/>
  <c r="BE54" i="2" s="1"/>
  <c r="AQ54" i="3" s="1"/>
  <c r="BD55" i="2"/>
  <c r="BE55" i="2" s="1"/>
  <c r="AQ55" i="3" s="1"/>
  <c r="BD56" i="2"/>
  <c r="BE56" i="2" s="1"/>
  <c r="BD57" i="2"/>
  <c r="BE57" i="2" s="1"/>
  <c r="AQ57" i="3" s="1"/>
  <c r="BD58" i="2"/>
  <c r="BE58" i="2" s="1"/>
  <c r="AQ58" i="3" s="1"/>
  <c r="BD59" i="2"/>
  <c r="BE59" i="2" s="1"/>
  <c r="AQ59" i="3" s="1"/>
  <c r="BD60" i="2"/>
  <c r="BE60" i="2" s="1"/>
  <c r="AQ60" i="3" s="1"/>
  <c r="BD61" i="2"/>
  <c r="BE61" i="2" s="1"/>
  <c r="AQ61" i="3" s="1"/>
  <c r="BD62" i="2"/>
  <c r="BE62" i="2" s="1"/>
  <c r="AQ62" i="3" s="1"/>
  <c r="BD63" i="2"/>
  <c r="BE63" i="2" s="1"/>
  <c r="AQ63" i="3" s="1"/>
  <c r="BD64" i="2"/>
  <c r="BE64" i="2" s="1"/>
  <c r="AQ64" i="3" s="1"/>
  <c r="BD65" i="2"/>
  <c r="BE65" i="2" s="1"/>
  <c r="AQ65" i="3" s="1"/>
  <c r="BD66" i="2"/>
  <c r="BE66" i="2" s="1"/>
  <c r="AQ66" i="3" s="1"/>
  <c r="BD67" i="2"/>
  <c r="BE67" i="2" s="1"/>
  <c r="BD68" i="2"/>
  <c r="BE68" i="2" s="1"/>
  <c r="AQ68" i="3" s="1"/>
  <c r="BD69" i="2"/>
  <c r="BE69" i="2" s="1"/>
  <c r="AQ69" i="3" s="1"/>
  <c r="BD70" i="2"/>
  <c r="BE70" i="2" s="1"/>
  <c r="AQ70" i="3" s="1"/>
  <c r="BD71" i="2"/>
  <c r="BE71" i="2" s="1"/>
  <c r="AQ71" i="3" s="1"/>
  <c r="BD72" i="2"/>
  <c r="BE72" i="2" s="1"/>
  <c r="AQ72" i="3" s="1"/>
  <c r="BD73" i="2"/>
  <c r="BE73" i="2" s="1"/>
  <c r="AQ73" i="3" s="1"/>
  <c r="BD74" i="2"/>
  <c r="BE74" i="2" s="1"/>
  <c r="AQ74" i="3" s="1"/>
  <c r="BD75" i="2"/>
  <c r="BE75" i="2" s="1"/>
  <c r="AQ75" i="3" s="1"/>
  <c r="BD76" i="2"/>
  <c r="BE76" i="2" s="1"/>
  <c r="AQ76" i="3" s="1"/>
  <c r="BD77" i="2"/>
  <c r="BE77" i="2" s="1"/>
  <c r="AQ77" i="3" s="1"/>
  <c r="BD78" i="2"/>
  <c r="BE78" i="2" s="1"/>
  <c r="AQ78" i="3" s="1"/>
  <c r="BD79" i="2"/>
  <c r="BE79" i="2" s="1"/>
  <c r="AQ79" i="3" s="1"/>
  <c r="BD80" i="2"/>
  <c r="BE80" i="2" s="1"/>
  <c r="AQ80" i="3" s="1"/>
  <c r="BD81" i="2"/>
  <c r="BE81" i="2" s="1"/>
  <c r="AQ81" i="3" s="1"/>
  <c r="BD82" i="2"/>
  <c r="BE82" i="2" s="1"/>
  <c r="AQ85" i="3" s="1"/>
  <c r="BD83" i="2"/>
  <c r="BE83" i="2" s="1"/>
  <c r="AQ83" i="3" s="1"/>
  <c r="BD84" i="2"/>
  <c r="BE84" i="2" s="1"/>
  <c r="AQ84" i="3" s="1"/>
  <c r="BD85" i="2"/>
  <c r="BE85" i="2" s="1"/>
  <c r="AQ82" i="3" s="1"/>
  <c r="BD86" i="2"/>
  <c r="BE86" i="2" s="1"/>
  <c r="AQ86" i="3" s="1"/>
  <c r="BD87" i="2"/>
  <c r="BE87" i="2" s="1"/>
  <c r="AQ87" i="3" s="1"/>
  <c r="BD88" i="2"/>
  <c r="BE88" i="2" s="1"/>
  <c r="AQ88" i="3" s="1"/>
  <c r="BD89" i="2"/>
  <c r="BE89" i="2" s="1"/>
  <c r="AQ89" i="3" s="1"/>
  <c r="BD90" i="2"/>
  <c r="BE90" i="2" s="1"/>
  <c r="AQ90" i="3" s="1"/>
  <c r="BD91" i="2"/>
  <c r="BE91" i="2" s="1"/>
  <c r="AQ91" i="3" s="1"/>
  <c r="BD92" i="2"/>
  <c r="BE92" i="2" s="1"/>
  <c r="AQ92" i="3" s="1"/>
  <c r="BD93" i="2"/>
  <c r="BE93" i="2" s="1"/>
  <c r="AQ93" i="3" s="1"/>
  <c r="BD94" i="2"/>
  <c r="BE94" i="2" s="1"/>
  <c r="AQ94" i="3" s="1"/>
  <c r="BD95" i="2"/>
  <c r="BE95" i="2" s="1"/>
  <c r="AQ95" i="3" s="1"/>
  <c r="BD96" i="2"/>
  <c r="BE96" i="2" s="1"/>
  <c r="AQ96" i="3" s="1"/>
  <c r="BD97" i="2"/>
  <c r="BE97" i="2" s="1"/>
  <c r="AQ97" i="3" s="1"/>
  <c r="BD98" i="2"/>
  <c r="BE98" i="2" s="1"/>
  <c r="AQ98" i="3" s="1"/>
  <c r="BD99" i="2"/>
  <c r="BE99" i="2" s="1"/>
  <c r="AQ99" i="3" s="1"/>
  <c r="BD100" i="2"/>
  <c r="BE100" i="2" s="1"/>
  <c r="AQ100" i="3" s="1"/>
  <c r="BD101" i="2"/>
  <c r="BE101" i="2" s="1"/>
  <c r="AQ101" i="3" s="1"/>
  <c r="BD102" i="2"/>
  <c r="BE102" i="2" s="1"/>
  <c r="AQ102" i="3" s="1"/>
  <c r="BD103" i="2"/>
  <c r="BE103" i="2" s="1"/>
  <c r="AQ105" i="3" s="1"/>
  <c r="BD104" i="2"/>
  <c r="BE104" i="2" s="1"/>
  <c r="AQ103" i="3" s="1"/>
  <c r="BD105" i="2"/>
  <c r="BE105" i="2" s="1"/>
  <c r="AQ104" i="3" s="1"/>
  <c r="BD106" i="2"/>
  <c r="BE106" i="2" s="1"/>
  <c r="AQ106" i="3" s="1"/>
  <c r="BD107" i="2"/>
  <c r="BE107" i="2" s="1"/>
  <c r="AQ107" i="3" s="1"/>
  <c r="BD108" i="2"/>
  <c r="BE108" i="2" s="1"/>
  <c r="AQ108" i="3" s="1"/>
  <c r="BD109" i="2"/>
  <c r="BE109" i="2" s="1"/>
  <c r="BD110" i="2"/>
  <c r="BE110" i="2" s="1"/>
  <c r="AQ109" i="3" s="1"/>
  <c r="BD111" i="2"/>
  <c r="BE111" i="2" s="1"/>
  <c r="AQ110" i="3" s="1"/>
  <c r="BD112" i="2"/>
  <c r="BE112" i="2" s="1"/>
  <c r="AQ111" i="3" s="1"/>
  <c r="BD113" i="2"/>
  <c r="BE113" i="2" s="1"/>
  <c r="AQ112" i="3" s="1"/>
  <c r="BD114" i="2"/>
  <c r="BE114" i="2" s="1"/>
  <c r="AQ113" i="3" s="1"/>
  <c r="BD115" i="2"/>
  <c r="BE115" i="2" s="1"/>
  <c r="AQ114" i="3" s="1"/>
  <c r="BD116" i="2"/>
  <c r="BE116" i="2" s="1"/>
  <c r="AQ115" i="3" s="1"/>
  <c r="BD117" i="2"/>
  <c r="BE117" i="2" s="1"/>
  <c r="AQ116" i="3" s="1"/>
  <c r="BD118" i="2"/>
  <c r="BE118" i="2" s="1"/>
  <c r="AQ117" i="3" s="1"/>
  <c r="BD119" i="2"/>
  <c r="BE119" i="2" s="1"/>
  <c r="AQ118" i="3" s="1"/>
  <c r="BD120" i="2"/>
  <c r="BE120" i="2" s="1"/>
  <c r="AQ119" i="3" s="1"/>
  <c r="BD121" i="2"/>
  <c r="BE121" i="2" s="1"/>
  <c r="AQ120" i="3" s="1"/>
  <c r="BD122" i="2"/>
  <c r="BE122" i="2" s="1"/>
  <c r="AQ121" i="3" s="1"/>
  <c r="BD123" i="2"/>
  <c r="BE123" i="2" s="1"/>
  <c r="AQ122" i="3" s="1"/>
  <c r="BD124" i="2"/>
  <c r="BE124" i="2" s="1"/>
  <c r="AQ123" i="3" s="1"/>
  <c r="BD125" i="2"/>
  <c r="BE125" i="2" s="1"/>
  <c r="AQ124" i="3" s="1"/>
  <c r="BD126" i="2"/>
  <c r="BE126" i="2" s="1"/>
  <c r="AQ125" i="3" s="1"/>
  <c r="BD127" i="2"/>
  <c r="BE127" i="2" s="1"/>
  <c r="AQ126" i="3" s="1"/>
  <c r="BD128" i="2"/>
  <c r="BE128" i="2" s="1"/>
  <c r="AQ127" i="3" s="1"/>
  <c r="BD129" i="2"/>
  <c r="BE129" i="2" s="1"/>
  <c r="AQ128" i="3" s="1"/>
  <c r="BD130" i="2"/>
  <c r="BE130" i="2" s="1"/>
  <c r="AQ129" i="3" s="1"/>
  <c r="BD131" i="2"/>
  <c r="BE131" i="2" s="1"/>
  <c r="AQ130" i="3" s="1"/>
  <c r="BD132" i="2"/>
  <c r="BE132" i="2" s="1"/>
  <c r="AQ131" i="3" s="1"/>
  <c r="BD133" i="2"/>
  <c r="BE133" i="2" s="1"/>
  <c r="AQ132" i="3" s="1"/>
  <c r="BD134" i="2"/>
  <c r="BE134" i="2" s="1"/>
  <c r="AQ133" i="3" s="1"/>
  <c r="BD135" i="2"/>
  <c r="BE135" i="2" s="1"/>
  <c r="AQ134" i="3" s="1"/>
  <c r="BD136" i="2"/>
  <c r="BE136" i="2" s="1"/>
  <c r="AQ135" i="3" s="1"/>
  <c r="BD137" i="2"/>
  <c r="BE137" i="2" s="1"/>
  <c r="AQ136" i="3" s="1"/>
  <c r="BD138" i="2"/>
  <c r="BE138" i="2" s="1"/>
  <c r="AQ137" i="3" s="1"/>
  <c r="BD139" i="2"/>
  <c r="BE139" i="2" s="1"/>
  <c r="AQ138" i="3" s="1"/>
  <c r="BD140" i="2"/>
  <c r="BE140" i="2" s="1"/>
  <c r="AQ139" i="3" s="1"/>
  <c r="BD141" i="2"/>
  <c r="BE141" i="2" s="1"/>
  <c r="AQ140" i="3" s="1"/>
  <c r="BD142" i="2"/>
  <c r="BE142" i="2" s="1"/>
  <c r="AQ141" i="3" s="1"/>
  <c r="BD143" i="2"/>
  <c r="BE143" i="2" s="1"/>
  <c r="AQ142" i="3" s="1"/>
  <c r="BD144" i="2"/>
  <c r="BE144" i="2" s="1"/>
  <c r="AQ143" i="3" s="1"/>
  <c r="BD145" i="2"/>
  <c r="BE145" i="2" s="1"/>
  <c r="AQ144" i="3" s="1"/>
  <c r="BD146" i="2"/>
  <c r="BE146" i="2" s="1"/>
  <c r="AQ145" i="3" s="1"/>
  <c r="BD147" i="2"/>
  <c r="BE147" i="2" s="1"/>
  <c r="AQ146" i="3" s="1"/>
  <c r="BD148" i="2"/>
  <c r="BE148" i="2" s="1"/>
  <c r="AQ147" i="3" s="1"/>
  <c r="BD149" i="2"/>
  <c r="BE149" i="2" s="1"/>
  <c r="AQ148" i="3" s="1"/>
  <c r="BD150" i="2"/>
  <c r="BE150" i="2" s="1"/>
  <c r="AQ149" i="3" s="1"/>
  <c r="BD151" i="2"/>
  <c r="BE151" i="2" s="1"/>
  <c r="AQ150" i="3" s="1"/>
  <c r="BD152" i="2"/>
  <c r="BE152" i="2" s="1"/>
  <c r="AQ151" i="3" s="1"/>
  <c r="BD153" i="2"/>
  <c r="BE153" i="2" s="1"/>
  <c r="AQ153" i="3" s="1"/>
  <c r="BD154" i="2"/>
  <c r="BE154" i="2" s="1"/>
  <c r="AQ152" i="3" s="1"/>
  <c r="BD155" i="2"/>
  <c r="BE155" i="2" s="1"/>
  <c r="AQ154" i="3" s="1"/>
  <c r="BD156" i="2"/>
  <c r="BE156" i="2" s="1"/>
  <c r="AQ155" i="3" s="1"/>
  <c r="BD157" i="2"/>
  <c r="BE157" i="2" s="1"/>
  <c r="AQ156" i="3" s="1"/>
  <c r="BD158" i="2"/>
  <c r="BE158" i="2" s="1"/>
  <c r="AQ157" i="3" s="1"/>
  <c r="BD159" i="2"/>
  <c r="BE159" i="2" s="1"/>
  <c r="AQ158" i="3" s="1"/>
  <c r="BD160" i="2"/>
  <c r="BE160" i="2" s="1"/>
  <c r="AQ159" i="3" s="1"/>
  <c r="BD161" i="2"/>
  <c r="BE161" i="2" s="1"/>
  <c r="AQ160" i="3" s="1"/>
  <c r="BD162" i="2"/>
  <c r="BE162" i="2" s="1"/>
  <c r="AQ161" i="3" s="1"/>
  <c r="BD163" i="2"/>
  <c r="BE163" i="2" s="1"/>
  <c r="AQ162" i="3" s="1"/>
  <c r="BD164" i="2"/>
  <c r="BE164" i="2" s="1"/>
  <c r="AQ163" i="3" s="1"/>
  <c r="BD165" i="2"/>
  <c r="BE165" i="2" s="1"/>
  <c r="AQ164" i="3" s="1"/>
  <c r="BD166" i="2"/>
  <c r="BE166" i="2" s="1"/>
  <c r="AQ165" i="3" s="1"/>
  <c r="BD167" i="2"/>
  <c r="BE167" i="2" s="1"/>
  <c r="AQ166" i="3" s="1"/>
  <c r="BD168" i="2"/>
  <c r="BE168" i="2" s="1"/>
  <c r="AQ167" i="3" s="1"/>
  <c r="BD169" i="2"/>
  <c r="BE169" i="2" s="1"/>
  <c r="AQ168" i="3" s="1"/>
  <c r="BD170" i="2"/>
  <c r="BE170" i="2" s="1"/>
  <c r="AQ169" i="3" s="1"/>
  <c r="BD171" i="2"/>
  <c r="BE171" i="2" s="1"/>
  <c r="AQ170" i="3" s="1"/>
  <c r="BD172" i="2"/>
  <c r="BE172" i="2" s="1"/>
  <c r="AQ171" i="3" s="1"/>
  <c r="BD173" i="2"/>
  <c r="BE173" i="2" s="1"/>
  <c r="AQ172" i="3" s="1"/>
  <c r="BD174" i="2"/>
  <c r="BE174" i="2" s="1"/>
  <c r="AQ173" i="3" s="1"/>
  <c r="BD175" i="2"/>
  <c r="BE175" i="2" s="1"/>
  <c r="AQ174" i="3" s="1"/>
  <c r="BD176" i="2"/>
  <c r="BE176" i="2" s="1"/>
  <c r="AQ175" i="3" s="1"/>
  <c r="BD177" i="2"/>
  <c r="BE177" i="2" s="1"/>
  <c r="AQ176" i="3" s="1"/>
  <c r="BD178" i="2"/>
  <c r="BE178" i="2" s="1"/>
  <c r="AQ177" i="3" s="1"/>
  <c r="BD179" i="2"/>
  <c r="BE179" i="2" s="1"/>
  <c r="AQ178" i="3" s="1"/>
  <c r="BD180" i="2"/>
  <c r="BE180" i="2" s="1"/>
  <c r="AQ179" i="3" s="1"/>
  <c r="BD181" i="2"/>
  <c r="BE181" i="2" s="1"/>
  <c r="AQ180" i="3" s="1"/>
  <c r="BD182" i="2"/>
  <c r="BE182" i="2" s="1"/>
  <c r="AQ181" i="3" s="1"/>
  <c r="BD183" i="2"/>
  <c r="BE183" i="2" s="1"/>
  <c r="AQ182" i="3" s="1"/>
  <c r="BD184" i="2"/>
  <c r="BE184" i="2" s="1"/>
  <c r="AQ183" i="3" s="1"/>
  <c r="BD185" i="2"/>
  <c r="BE185" i="2" s="1"/>
  <c r="AQ184" i="3" s="1"/>
  <c r="BD186" i="2"/>
  <c r="BE186" i="2" s="1"/>
  <c r="AQ185" i="3" s="1"/>
  <c r="BD187" i="2"/>
  <c r="BE187" i="2" s="1"/>
  <c r="AQ186" i="3" s="1"/>
  <c r="BD188" i="2"/>
  <c r="BE188" i="2" s="1"/>
  <c r="AQ187" i="3" s="1"/>
  <c r="BD189" i="2"/>
  <c r="BE189" i="2" s="1"/>
  <c r="AQ188" i="3" s="1"/>
  <c r="BD190" i="2"/>
  <c r="BE190" i="2" s="1"/>
  <c r="AQ189" i="3" s="1"/>
  <c r="BD191" i="2"/>
  <c r="BE191" i="2" s="1"/>
  <c r="AQ190" i="3" s="1"/>
  <c r="BD192" i="2"/>
  <c r="BE192" i="2" s="1"/>
  <c r="AQ191" i="3" s="1"/>
  <c r="BD193" i="2"/>
  <c r="BE193" i="2" s="1"/>
  <c r="AQ192" i="3" s="1"/>
  <c r="BD194" i="2"/>
  <c r="BE194" i="2" s="1"/>
  <c r="AQ193" i="3" s="1"/>
  <c r="BD195" i="2"/>
  <c r="BE195" i="2" s="1"/>
  <c r="AQ194" i="3" s="1"/>
  <c r="BD196" i="2"/>
  <c r="BE196" i="2" s="1"/>
  <c r="AQ195" i="3" s="1"/>
  <c r="BD197" i="2"/>
  <c r="BE197" i="2" s="1"/>
  <c r="AQ196" i="3" s="1"/>
  <c r="BD198" i="2"/>
  <c r="BE198" i="2" s="1"/>
  <c r="AQ197" i="3" s="1"/>
  <c r="BD199" i="2"/>
  <c r="BE199" i="2" s="1"/>
  <c r="AQ198" i="3" s="1"/>
  <c r="BD200" i="2"/>
  <c r="BE200" i="2" s="1"/>
  <c r="AQ199" i="3" s="1"/>
  <c r="BD201" i="2"/>
  <c r="BE201" i="2" s="1"/>
  <c r="AQ200" i="3" s="1"/>
  <c r="BD202" i="2"/>
  <c r="BE202" i="2" s="1"/>
  <c r="BD203" i="2"/>
  <c r="BE203" i="2" s="1"/>
  <c r="AQ202" i="3" s="1"/>
  <c r="BD204" i="2"/>
  <c r="BE204" i="2" s="1"/>
  <c r="AQ203" i="3" s="1"/>
  <c r="BD205" i="2"/>
  <c r="BE205" i="2" s="1"/>
  <c r="AQ204" i="3" s="1"/>
  <c r="BD206" i="2"/>
  <c r="BE206" i="2" s="1"/>
  <c r="AQ205" i="3" s="1"/>
  <c r="BD207" i="2"/>
  <c r="BE207" i="2" s="1"/>
  <c r="AQ206" i="3" s="1"/>
  <c r="BD208" i="2"/>
  <c r="BE208" i="2" s="1"/>
  <c r="AQ207" i="3" s="1"/>
  <c r="BD209" i="2"/>
  <c r="BE209" i="2" s="1"/>
  <c r="AQ208" i="3" s="1"/>
  <c r="BD210" i="2"/>
  <c r="BE210" i="2" s="1"/>
  <c r="AQ209" i="3" s="1"/>
  <c r="BD211" i="2"/>
  <c r="BE211" i="2" s="1"/>
  <c r="AQ210" i="3" s="1"/>
  <c r="BD212" i="2"/>
  <c r="BE212" i="2" s="1"/>
  <c r="AQ211" i="3" s="1"/>
  <c r="BD213" i="2"/>
  <c r="BE213" i="2" s="1"/>
  <c r="AQ212" i="3" s="1"/>
  <c r="BD214" i="2"/>
  <c r="BE214" i="2" s="1"/>
  <c r="AQ213" i="3" s="1"/>
  <c r="BD215" i="2"/>
  <c r="BE215" i="2" s="1"/>
  <c r="AQ214" i="3" s="1"/>
  <c r="BD216" i="2"/>
  <c r="BE216" i="2" s="1"/>
  <c r="AQ215" i="3" s="1"/>
  <c r="BD217" i="2"/>
  <c r="BE217" i="2" s="1"/>
  <c r="AQ216" i="3" s="1"/>
  <c r="BD218" i="2"/>
  <c r="BE218" i="2" s="1"/>
  <c r="AQ217" i="3" s="1"/>
  <c r="BD219" i="2"/>
  <c r="BE219" i="2" s="1"/>
  <c r="AQ218" i="3" s="1"/>
  <c r="BD220" i="2"/>
  <c r="BE220" i="2" s="1"/>
  <c r="AQ219" i="3" s="1"/>
  <c r="BD221" i="2"/>
  <c r="BE221" i="2" s="1"/>
  <c r="AQ220" i="3" s="1"/>
  <c r="BD222" i="2"/>
  <c r="BE222" i="2" s="1"/>
  <c r="AQ221" i="3" s="1"/>
  <c r="BD223" i="2"/>
  <c r="BE223" i="2" s="1"/>
  <c r="AQ222" i="3" s="1"/>
  <c r="BD224" i="2"/>
  <c r="BE224" i="2" s="1"/>
  <c r="AQ223" i="3" s="1"/>
  <c r="BD225" i="2"/>
  <c r="BE225" i="2" s="1"/>
  <c r="AQ224" i="3" s="1"/>
  <c r="BD226" i="2"/>
  <c r="BE226" i="2" s="1"/>
  <c r="AQ225" i="3" s="1"/>
  <c r="BD227" i="2"/>
  <c r="BE227" i="2" s="1"/>
  <c r="AQ226" i="3" s="1"/>
  <c r="BD228" i="2"/>
  <c r="BE228" i="2" s="1"/>
  <c r="AQ227" i="3" s="1"/>
  <c r="BD229" i="2"/>
  <c r="BE229" i="2" s="1"/>
  <c r="AQ228" i="3" s="1"/>
  <c r="BD230" i="2"/>
  <c r="BE230" i="2" s="1"/>
  <c r="AQ229" i="3" s="1"/>
  <c r="BD231" i="2"/>
  <c r="BE231" i="2" s="1"/>
  <c r="AQ230" i="3" s="1"/>
  <c r="BD232" i="2"/>
  <c r="BE232" i="2" s="1"/>
  <c r="AQ231" i="3" s="1"/>
  <c r="BD233" i="2"/>
  <c r="BE233" i="2" s="1"/>
  <c r="AQ232" i="3" s="1"/>
  <c r="BD234" i="2"/>
  <c r="BE234" i="2" s="1"/>
  <c r="AQ233" i="3" s="1"/>
  <c r="BD235" i="2"/>
  <c r="BE235" i="2" s="1"/>
  <c r="AQ234" i="3" s="1"/>
  <c r="BD236" i="2"/>
  <c r="BE236" i="2" s="1"/>
  <c r="BD237" i="2"/>
  <c r="BE237" i="2" s="1"/>
  <c r="AQ235" i="3" s="1"/>
  <c r="BD238" i="2"/>
  <c r="BE238" i="2" s="1"/>
  <c r="AQ236" i="3" s="1"/>
  <c r="BD239" i="2"/>
  <c r="BE239" i="2" s="1"/>
  <c r="AQ237" i="3" s="1"/>
  <c r="BD240" i="2"/>
  <c r="BE240" i="2" s="1"/>
  <c r="AQ238" i="3" s="1"/>
  <c r="BD241" i="2"/>
  <c r="BE241" i="2" s="1"/>
  <c r="AQ239" i="3" s="1"/>
  <c r="BD242" i="2"/>
  <c r="BE242" i="2" s="1"/>
  <c r="AQ240" i="3" s="1"/>
  <c r="BD243" i="2"/>
  <c r="BE243" i="2" s="1"/>
  <c r="AQ241" i="3" s="1"/>
  <c r="BD244" i="2"/>
  <c r="BE244" i="2" s="1"/>
  <c r="AQ242" i="3" s="1"/>
  <c r="BD245" i="2"/>
  <c r="BE245" i="2" s="1"/>
  <c r="AQ243" i="3" s="1"/>
  <c r="BD246" i="2"/>
  <c r="BE246" i="2" s="1"/>
  <c r="AQ244" i="3" s="1"/>
  <c r="BD247" i="2"/>
  <c r="BE247" i="2" s="1"/>
  <c r="AQ245" i="3" s="1"/>
  <c r="BD248" i="2"/>
  <c r="BE248" i="2" s="1"/>
  <c r="AQ246" i="3" s="1"/>
  <c r="BD249" i="2"/>
  <c r="BE249" i="2" s="1"/>
  <c r="AQ247" i="3" s="1"/>
  <c r="BD250" i="2"/>
  <c r="BE250" i="2" s="1"/>
  <c r="AQ248" i="3" s="1"/>
  <c r="BD251" i="2"/>
  <c r="BE251" i="2" s="1"/>
  <c r="AQ249" i="3" s="1"/>
  <c r="BD252" i="2"/>
  <c r="BE252" i="2" s="1"/>
  <c r="AQ250" i="3" s="1"/>
  <c r="BD253" i="2"/>
  <c r="BE253" i="2" s="1"/>
  <c r="AQ251" i="3" s="1"/>
  <c r="BD254" i="2"/>
  <c r="BE254" i="2" s="1"/>
  <c r="AQ252" i="3" s="1"/>
  <c r="BD255" i="2"/>
  <c r="BE255" i="2" s="1"/>
  <c r="AQ253" i="3" s="1"/>
  <c r="BD256" i="2"/>
  <c r="BE256" i="2" s="1"/>
  <c r="AQ254" i="3" s="1"/>
  <c r="BD257" i="2"/>
  <c r="BE257" i="2" s="1"/>
  <c r="AQ255" i="3" s="1"/>
  <c r="BD258" i="2"/>
  <c r="BE258" i="2" s="1"/>
  <c r="AQ256" i="3" s="1"/>
  <c r="BD259" i="2"/>
  <c r="BE259" i="2" s="1"/>
  <c r="AQ257" i="3" s="1"/>
  <c r="BD260" i="2"/>
  <c r="BE260" i="2" s="1"/>
  <c r="AQ258" i="3" s="1"/>
  <c r="BD261" i="2"/>
  <c r="BE261" i="2" s="1"/>
  <c r="AQ259" i="3" s="1"/>
  <c r="BD262" i="2"/>
  <c r="BE262" i="2" s="1"/>
  <c r="AQ260" i="3" s="1"/>
  <c r="BD263" i="2"/>
  <c r="BE263" i="2" s="1"/>
  <c r="AQ261" i="3" s="1"/>
  <c r="BD264" i="2"/>
  <c r="BE264" i="2" s="1"/>
  <c r="AQ262" i="3" s="1"/>
  <c r="BD265" i="2"/>
  <c r="BE265" i="2" s="1"/>
  <c r="AQ263" i="3" s="1"/>
  <c r="BD266" i="2"/>
  <c r="BE266" i="2" s="1"/>
  <c r="AQ265" i="3" s="1"/>
  <c r="BD267" i="2"/>
  <c r="BE267" i="2" s="1"/>
  <c r="AQ266" i="3" s="1"/>
  <c r="BD268" i="2"/>
  <c r="BE268" i="2" s="1"/>
  <c r="AQ264" i="3" s="1"/>
  <c r="BD269" i="2"/>
  <c r="BE269" i="2" s="1"/>
  <c r="AQ267" i="3" s="1"/>
  <c r="BD270" i="2"/>
  <c r="BE270" i="2" s="1"/>
  <c r="BD271" i="2"/>
  <c r="BE271" i="2" s="1"/>
  <c r="AQ268" i="3" s="1"/>
  <c r="BD272" i="2"/>
  <c r="BE272" i="2" s="1"/>
  <c r="AQ269" i="3" s="1"/>
  <c r="BD273" i="2"/>
  <c r="BE273" i="2" s="1"/>
  <c r="AQ270" i="3" s="1"/>
  <c r="BD274" i="2"/>
  <c r="BE274" i="2" s="1"/>
  <c r="AQ271" i="3" s="1"/>
  <c r="BD275" i="2"/>
  <c r="BE275" i="2" s="1"/>
  <c r="AQ272" i="3" s="1"/>
  <c r="BD276" i="2"/>
  <c r="BE276" i="2" s="1"/>
  <c r="AQ273" i="3" s="1"/>
  <c r="BD277" i="2"/>
  <c r="BE277" i="2" s="1"/>
  <c r="AQ274" i="3" s="1"/>
  <c r="BD278" i="2"/>
  <c r="BE278" i="2" s="1"/>
  <c r="AQ275" i="3" s="1"/>
  <c r="BD279" i="2"/>
  <c r="BE279" i="2" s="1"/>
  <c r="AQ276" i="3" s="1"/>
  <c r="BD280" i="2"/>
  <c r="BE280" i="2" s="1"/>
  <c r="AQ277" i="3" s="1"/>
  <c r="BD281" i="2"/>
  <c r="BE281" i="2" s="1"/>
  <c r="AQ278" i="3" s="1"/>
  <c r="BD282" i="2"/>
  <c r="BE282" i="2" s="1"/>
  <c r="AQ280" i="3" s="1"/>
  <c r="BD283" i="2"/>
  <c r="BE283" i="2" s="1"/>
  <c r="AQ282" i="3" s="1"/>
  <c r="BD284" i="2"/>
  <c r="BE284" i="2" s="1"/>
  <c r="AQ281" i="3" s="1"/>
  <c r="BD285" i="2"/>
  <c r="BE285" i="2" s="1"/>
  <c r="AQ279" i="3" s="1"/>
  <c r="BD286" i="2"/>
  <c r="BE286" i="2" s="1"/>
  <c r="AQ283" i="3" s="1"/>
  <c r="BD287" i="2"/>
  <c r="BE287" i="2" s="1"/>
  <c r="AQ284" i="3" s="1"/>
  <c r="BD288" i="2"/>
  <c r="BE288" i="2" s="1"/>
  <c r="AQ285" i="3" s="1"/>
  <c r="BD289" i="2"/>
  <c r="BE289" i="2" s="1"/>
  <c r="AQ286" i="3" s="1"/>
  <c r="BD290" i="2"/>
  <c r="BE290" i="2" s="1"/>
  <c r="AQ287" i="3" s="1"/>
  <c r="BD291" i="2"/>
  <c r="BE291" i="2" s="1"/>
  <c r="AQ288" i="3" s="1"/>
  <c r="BD292" i="2"/>
  <c r="BE292" i="2" s="1"/>
  <c r="AQ289" i="3" s="1"/>
  <c r="BD293" i="2"/>
  <c r="BE293" i="2" s="1"/>
  <c r="AQ290" i="3" s="1"/>
  <c r="BD294" i="2"/>
  <c r="BE294" i="2" s="1"/>
  <c r="AQ291" i="3" s="1"/>
  <c r="BD295" i="2"/>
  <c r="BE295" i="2" s="1"/>
  <c r="AQ292" i="3" s="1"/>
  <c r="BD296" i="2"/>
  <c r="BE296" i="2" s="1"/>
  <c r="AQ293" i="3" s="1"/>
  <c r="BD297" i="2"/>
  <c r="BE297" i="2" s="1"/>
  <c r="AQ295" i="3" s="1"/>
  <c r="BD298" i="2"/>
  <c r="BE298" i="2" s="1"/>
  <c r="AQ294" i="3" s="1"/>
  <c r="BD299" i="2"/>
  <c r="BE299" i="2" s="1"/>
  <c r="AQ296" i="3" s="1"/>
  <c r="BD300" i="2"/>
  <c r="BE300" i="2" s="1"/>
  <c r="AQ297" i="3" s="1"/>
  <c r="BD301" i="2"/>
  <c r="BE301" i="2" s="1"/>
  <c r="AQ298" i="3" s="1"/>
  <c r="BD302" i="2"/>
  <c r="BE302" i="2" s="1"/>
  <c r="AQ299" i="3" s="1"/>
  <c r="BD303" i="2"/>
  <c r="BE303" i="2" s="1"/>
  <c r="AQ300" i="3" s="1"/>
  <c r="BD304" i="2"/>
  <c r="BE304" i="2" s="1"/>
  <c r="AQ301" i="3" s="1"/>
  <c r="BD305" i="2"/>
  <c r="BE305" i="2" s="1"/>
  <c r="AQ302" i="3" s="1"/>
  <c r="BD306" i="2"/>
  <c r="BE306" i="2" s="1"/>
  <c r="AQ303" i="3" s="1"/>
  <c r="BD307" i="2"/>
  <c r="BE307" i="2" s="1"/>
  <c r="AQ304" i="3" s="1"/>
  <c r="BD308" i="2"/>
  <c r="BE308" i="2" s="1"/>
  <c r="AQ305" i="3" s="1"/>
  <c r="BD309" i="2"/>
  <c r="BE309" i="2" s="1"/>
  <c r="AQ306" i="3" s="1"/>
  <c r="BD310" i="2"/>
  <c r="BE310" i="2" s="1"/>
  <c r="BD311" i="2"/>
  <c r="BE311" i="2" s="1"/>
  <c r="AQ307" i="3" s="1"/>
  <c r="BD312" i="2"/>
  <c r="BE312" i="2" s="1"/>
  <c r="AQ308" i="3" s="1"/>
  <c r="BD313" i="2"/>
  <c r="BE313" i="2" s="1"/>
  <c r="AQ309" i="3" s="1"/>
  <c r="BD314" i="2"/>
  <c r="BE314" i="2" s="1"/>
  <c r="AQ310" i="3" s="1"/>
  <c r="BD315" i="2"/>
  <c r="BE315" i="2" s="1"/>
  <c r="AQ311" i="3" s="1"/>
  <c r="BD316" i="2"/>
  <c r="BE316" i="2" s="1"/>
  <c r="AQ312" i="3" s="1"/>
  <c r="BD317" i="2"/>
  <c r="BE317" i="2" s="1"/>
  <c r="AQ313" i="3" s="1"/>
  <c r="BD318" i="2"/>
  <c r="BE318" i="2" s="1"/>
  <c r="AQ314" i="3" s="1"/>
  <c r="BD319" i="2"/>
  <c r="BE319" i="2" s="1"/>
  <c r="AQ315" i="3" s="1"/>
  <c r="BD320" i="2"/>
  <c r="BE320" i="2" s="1"/>
  <c r="AQ316" i="3" s="1"/>
  <c r="BD321" i="2"/>
  <c r="BE321" i="2" s="1"/>
  <c r="AQ317" i="3" s="1"/>
  <c r="BD322" i="2"/>
  <c r="BE322" i="2" s="1"/>
  <c r="AQ318" i="3" s="1"/>
  <c r="BD323" i="2"/>
  <c r="BE323" i="2" s="1"/>
  <c r="AQ319" i="3" s="1"/>
  <c r="BD324" i="2"/>
  <c r="BE324" i="2" s="1"/>
  <c r="AQ320" i="3" s="1"/>
  <c r="BD325" i="2"/>
  <c r="BE325" i="2" s="1"/>
  <c r="AQ321" i="3" s="1"/>
  <c r="BD326" i="2"/>
  <c r="BE326" i="2" s="1"/>
  <c r="AQ322" i="3" s="1"/>
  <c r="BD327" i="2"/>
  <c r="BE327" i="2" s="1"/>
  <c r="AQ323" i="3" s="1"/>
  <c r="BD328" i="2"/>
  <c r="BE328" i="2" s="1"/>
  <c r="AQ324" i="3" s="1"/>
  <c r="BD329" i="2"/>
  <c r="BE329" i="2" s="1"/>
  <c r="AQ325" i="3" s="1"/>
  <c r="BD330" i="2"/>
  <c r="BE330" i="2" s="1"/>
  <c r="AQ326" i="3" s="1"/>
  <c r="BD331" i="2"/>
  <c r="BE331" i="2" s="1"/>
  <c r="AQ327" i="3" s="1"/>
  <c r="BD332" i="2"/>
  <c r="BE332" i="2" s="1"/>
  <c r="AQ328" i="3" s="1"/>
  <c r="BD333" i="2"/>
  <c r="BE333" i="2" s="1"/>
  <c r="AQ329" i="3" s="1"/>
  <c r="BD334" i="2"/>
  <c r="BE334" i="2" s="1"/>
  <c r="AQ330" i="3" s="1"/>
  <c r="BD335" i="2"/>
  <c r="BE335" i="2" s="1"/>
  <c r="AQ331" i="3" s="1"/>
  <c r="BD336" i="2"/>
  <c r="BE336" i="2" s="1"/>
  <c r="AQ332" i="3" s="1"/>
  <c r="BD337" i="2"/>
  <c r="BE337" i="2" s="1"/>
  <c r="AQ333" i="3" s="1"/>
  <c r="BD338" i="2"/>
  <c r="BE338" i="2" s="1"/>
  <c r="AQ334" i="3" s="1"/>
  <c r="BD339" i="2"/>
  <c r="BE339" i="2" s="1"/>
  <c r="AQ335" i="3" s="1"/>
  <c r="BD340" i="2"/>
  <c r="BE340" i="2" s="1"/>
  <c r="AQ336" i="3" s="1"/>
  <c r="BD341" i="2"/>
  <c r="BE341" i="2" s="1"/>
  <c r="AQ337" i="3" s="1"/>
  <c r="BD342" i="2"/>
  <c r="BE342" i="2" s="1"/>
  <c r="AQ338" i="3" s="1"/>
  <c r="BD343" i="2"/>
  <c r="BE343" i="2" s="1"/>
  <c r="AQ339" i="3" s="1"/>
  <c r="BD344" i="2"/>
  <c r="BE344" i="2" s="1"/>
  <c r="AQ340" i="3" s="1"/>
  <c r="BD345" i="2"/>
  <c r="BE345" i="2" s="1"/>
  <c r="AQ341" i="3" s="1"/>
  <c r="BD346" i="2"/>
  <c r="BE346" i="2" s="1"/>
  <c r="AQ342" i="3" s="1"/>
  <c r="BD347" i="2"/>
  <c r="BE347" i="2" s="1"/>
  <c r="AQ343" i="3" s="1"/>
  <c r="BD348" i="2"/>
  <c r="BE348" i="2" s="1"/>
  <c r="AQ344" i="3" s="1"/>
  <c r="BD349" i="2"/>
  <c r="BE349" i="2" s="1"/>
  <c r="AQ345" i="3" s="1"/>
  <c r="BD350" i="2"/>
  <c r="BE350" i="2" s="1"/>
  <c r="BD351" i="2"/>
  <c r="BE351" i="2" s="1"/>
  <c r="AQ346" i="3" s="1"/>
  <c r="BD352" i="2"/>
  <c r="BE352" i="2" s="1"/>
  <c r="AQ347" i="3" s="1"/>
  <c r="BD353" i="2"/>
  <c r="BE353" i="2" s="1"/>
  <c r="AQ348" i="3" s="1"/>
  <c r="BD354" i="2"/>
  <c r="BE354" i="2" s="1"/>
  <c r="AQ349" i="3" s="1"/>
  <c r="BD355" i="2"/>
  <c r="BE355" i="2" s="1"/>
  <c r="AQ350" i="3" s="1"/>
  <c r="BD356" i="2"/>
  <c r="BE356" i="2" s="1"/>
  <c r="AQ351" i="3" s="1"/>
  <c r="BD357" i="2"/>
  <c r="BE357" i="2" s="1"/>
  <c r="AQ352" i="3" s="1"/>
  <c r="BD358" i="2"/>
  <c r="BE358" i="2" s="1"/>
  <c r="AQ353" i="3" s="1"/>
  <c r="BD359" i="2"/>
  <c r="BE359" i="2" s="1"/>
  <c r="AQ354" i="3" s="1"/>
  <c r="BD360" i="2"/>
  <c r="BE360" i="2" s="1"/>
  <c r="AQ357" i="3" s="1"/>
  <c r="BD361" i="2"/>
  <c r="BE361" i="2" s="1"/>
  <c r="AQ356" i="3" s="1"/>
  <c r="BD362" i="2"/>
  <c r="BE362" i="2" s="1"/>
  <c r="AQ355" i="3" s="1"/>
  <c r="BD363" i="2"/>
  <c r="BE363" i="2" s="1"/>
  <c r="AQ358" i="3" s="1"/>
  <c r="BD364" i="2"/>
  <c r="BE364" i="2" s="1"/>
  <c r="AQ359" i="3" s="1"/>
  <c r="BD365" i="2"/>
  <c r="BE365" i="2" s="1"/>
  <c r="AQ360" i="3" s="1"/>
  <c r="BD366" i="2"/>
  <c r="BE366" i="2" s="1"/>
  <c r="AQ361" i="3" s="1"/>
  <c r="BD367" i="2"/>
  <c r="BE367" i="2" s="1"/>
  <c r="BD368" i="2"/>
  <c r="BE368" i="2" s="1"/>
  <c r="BD369" i="2"/>
  <c r="BE369" i="2" s="1"/>
  <c r="AQ362" i="3" s="1"/>
  <c r="BD370" i="2"/>
  <c r="BE370" i="2" s="1"/>
  <c r="AQ363" i="3" s="1"/>
  <c r="BD371" i="2"/>
  <c r="BE371" i="2" s="1"/>
  <c r="AQ365" i="3" s="1"/>
  <c r="BD372" i="2"/>
  <c r="BE372" i="2" s="1"/>
  <c r="AQ364" i="3" s="1"/>
  <c r="BD373" i="2"/>
  <c r="BE373" i="2" s="1"/>
  <c r="AQ366" i="3" s="1"/>
  <c r="BD374" i="2"/>
  <c r="BE374" i="2" s="1"/>
  <c r="AQ367" i="3" s="1"/>
  <c r="BD375" i="2"/>
  <c r="BE375" i="2" s="1"/>
  <c r="AQ368" i="3" s="1"/>
  <c r="BD376" i="2"/>
  <c r="BE376" i="2" s="1"/>
  <c r="AQ369" i="3" s="1"/>
  <c r="BD377" i="2"/>
  <c r="BE377" i="2" s="1"/>
  <c r="AQ370" i="3" s="1"/>
  <c r="BD378" i="2"/>
  <c r="BE378" i="2" s="1"/>
  <c r="AQ371" i="3" s="1"/>
  <c r="BD379" i="2"/>
  <c r="BE379" i="2" s="1"/>
  <c r="AQ372" i="3" s="1"/>
  <c r="BD380" i="2"/>
  <c r="BE380" i="2" s="1"/>
  <c r="AQ373" i="3" s="1"/>
  <c r="BD381" i="2"/>
  <c r="BE381" i="2" s="1"/>
  <c r="AQ374" i="3" s="1"/>
  <c r="BD382" i="2"/>
  <c r="BE382" i="2" s="1"/>
  <c r="BD383" i="2"/>
  <c r="BE383" i="2" s="1"/>
  <c r="AQ375" i="3" s="1"/>
  <c r="BD384" i="2"/>
  <c r="BE384" i="2" s="1"/>
  <c r="AQ376" i="3" s="1"/>
  <c r="BD385" i="2"/>
  <c r="BE385" i="2" s="1"/>
  <c r="AQ377" i="3" s="1"/>
  <c r="BD386" i="2"/>
  <c r="BE386" i="2" s="1"/>
  <c r="AQ378" i="3" s="1"/>
  <c r="BD387" i="2"/>
  <c r="BE387" i="2" s="1"/>
  <c r="AQ379" i="3" s="1"/>
  <c r="BD388" i="2"/>
  <c r="BE388" i="2" s="1"/>
  <c r="AQ380" i="3" s="1"/>
  <c r="BD389" i="2"/>
  <c r="BE389" i="2" s="1"/>
  <c r="AQ381" i="3" s="1"/>
  <c r="BD390" i="2"/>
  <c r="BE390" i="2" s="1"/>
  <c r="AQ382" i="3" s="1"/>
  <c r="BD391" i="2"/>
  <c r="BE391" i="2" s="1"/>
  <c r="AQ383" i="3" s="1"/>
  <c r="BD392" i="2"/>
  <c r="BE392" i="2" s="1"/>
  <c r="AQ384" i="3" s="1"/>
  <c r="BD393" i="2"/>
  <c r="BE393" i="2" s="1"/>
  <c r="AQ385" i="3" s="1"/>
  <c r="BD394" i="2"/>
  <c r="BE394" i="2" s="1"/>
  <c r="AQ386" i="3" s="1"/>
  <c r="BD395" i="2"/>
  <c r="BE395" i="2" s="1"/>
  <c r="AQ387" i="3" s="1"/>
  <c r="BD396" i="2"/>
  <c r="BE396" i="2" s="1"/>
  <c r="AQ388" i="3" s="1"/>
  <c r="BD397" i="2"/>
  <c r="BE397" i="2" s="1"/>
  <c r="AQ389" i="3" s="1"/>
  <c r="BD398" i="2"/>
  <c r="BE398" i="2" s="1"/>
  <c r="AQ390" i="3" s="1"/>
  <c r="BD399" i="2"/>
  <c r="BE399" i="2" s="1"/>
  <c r="AQ391" i="3" s="1"/>
  <c r="BD400" i="2"/>
  <c r="BE400" i="2" s="1"/>
  <c r="AQ392" i="3" s="1"/>
  <c r="BD401" i="2"/>
  <c r="BE401" i="2" s="1"/>
  <c r="AQ393" i="3" s="1"/>
  <c r="BD402" i="2"/>
  <c r="BE402" i="2" s="1"/>
  <c r="AQ394" i="3" s="1"/>
  <c r="BD403" i="2"/>
  <c r="BE403" i="2" s="1"/>
  <c r="AQ395" i="3" s="1"/>
  <c r="BD404" i="2"/>
  <c r="BE404" i="2" s="1"/>
  <c r="AQ396" i="3" s="1"/>
  <c r="BD405" i="2"/>
  <c r="BE405" i="2" s="1"/>
  <c r="AQ397" i="3" s="1"/>
  <c r="BD406" i="2"/>
  <c r="BE406" i="2" s="1"/>
  <c r="AQ398" i="3" s="1"/>
  <c r="BD407" i="2"/>
  <c r="BE407" i="2" s="1"/>
  <c r="AQ399" i="3" s="1"/>
  <c r="BD408" i="2"/>
  <c r="BE408" i="2" s="1"/>
  <c r="AQ400" i="3" s="1"/>
  <c r="BD409" i="2"/>
  <c r="BE409" i="2" s="1"/>
  <c r="AQ401" i="3" s="1"/>
  <c r="BD410" i="2"/>
  <c r="BE410" i="2" s="1"/>
  <c r="AQ402" i="3" s="1"/>
  <c r="BD411" i="2"/>
  <c r="BE411" i="2" s="1"/>
  <c r="AQ403" i="3" s="1"/>
  <c r="BD412" i="2"/>
  <c r="BE412" i="2" s="1"/>
  <c r="AQ404" i="3" s="1"/>
  <c r="BD413" i="2"/>
  <c r="BE413" i="2" s="1"/>
  <c r="AQ405" i="3" s="1"/>
  <c r="BD414" i="2"/>
  <c r="BE414" i="2" s="1"/>
  <c r="AQ406" i="3" s="1"/>
  <c r="BD415" i="2"/>
  <c r="BE415" i="2" s="1"/>
  <c r="AQ407" i="3" s="1"/>
  <c r="BD416" i="2"/>
  <c r="BE416" i="2" s="1"/>
  <c r="AQ409" i="3" s="1"/>
  <c r="BD417" i="2"/>
  <c r="BE417" i="2" s="1"/>
  <c r="AQ408" i="3" s="1"/>
  <c r="BD418" i="2"/>
  <c r="BE418" i="2" s="1"/>
  <c r="AQ410" i="3" s="1"/>
  <c r="BD419" i="2"/>
  <c r="BE419" i="2" s="1"/>
  <c r="AQ411" i="3" s="1"/>
  <c r="BD420" i="2"/>
  <c r="BE420" i="2" s="1"/>
  <c r="AQ412" i="3" s="1"/>
  <c r="BD421" i="2"/>
  <c r="BE421" i="2" s="1"/>
  <c r="AQ413" i="3" s="1"/>
  <c r="BD422" i="2"/>
  <c r="BE422" i="2" s="1"/>
  <c r="AQ414" i="3" s="1"/>
  <c r="BD423" i="2"/>
  <c r="BE423" i="2" s="1"/>
  <c r="AQ415" i="3" s="1"/>
  <c r="BD424" i="2"/>
  <c r="BE424" i="2" s="1"/>
  <c r="AQ416" i="3" s="1"/>
  <c r="BD425" i="2"/>
  <c r="BE425" i="2" s="1"/>
  <c r="AQ420" i="3" s="1"/>
  <c r="BD426" i="2"/>
  <c r="BE426" i="2" s="1"/>
  <c r="AQ417" i="3" s="1"/>
  <c r="BD427" i="2"/>
  <c r="BE427" i="2" s="1"/>
  <c r="AQ419" i="3" s="1"/>
  <c r="BD428" i="2"/>
  <c r="BE428" i="2" s="1"/>
  <c r="AQ418" i="3" s="1"/>
  <c r="BD429" i="2"/>
  <c r="BE429" i="2" s="1"/>
  <c r="AQ421" i="3" s="1"/>
  <c r="BD430" i="2"/>
  <c r="BE430" i="2" s="1"/>
  <c r="AQ422" i="3" s="1"/>
  <c r="BD431" i="2"/>
  <c r="BE431" i="2" s="1"/>
  <c r="AQ423" i="3" s="1"/>
  <c r="BD432" i="2"/>
  <c r="BE432" i="2" s="1"/>
  <c r="AQ424" i="3" s="1"/>
  <c r="BD433" i="2"/>
  <c r="BE433" i="2" s="1"/>
  <c r="AQ425" i="3" s="1"/>
  <c r="BD434" i="2"/>
  <c r="BE434" i="2" s="1"/>
  <c r="AQ426" i="3" s="1"/>
  <c r="BD435" i="2"/>
  <c r="BE435" i="2" s="1"/>
  <c r="AQ427" i="3" s="1"/>
  <c r="BD436" i="2"/>
  <c r="BE436" i="2" s="1"/>
  <c r="AQ428" i="3" s="1"/>
  <c r="BD437" i="2"/>
  <c r="BE437" i="2" s="1"/>
  <c r="AQ429" i="3" s="1"/>
  <c r="BD438" i="2"/>
  <c r="BE438" i="2" s="1"/>
  <c r="AQ430" i="3" s="1"/>
  <c r="BD439" i="2"/>
  <c r="BE439" i="2" s="1"/>
  <c r="AQ431" i="3" s="1"/>
  <c r="BD440" i="2"/>
  <c r="BE440" i="2" s="1"/>
  <c r="AQ432" i="3" s="1"/>
  <c r="BD441" i="2"/>
  <c r="BE441" i="2" s="1"/>
  <c r="AQ433" i="3" s="1"/>
  <c r="BD442" i="2"/>
  <c r="BE442" i="2" s="1"/>
  <c r="AQ434" i="3" s="1"/>
  <c r="BD443" i="2"/>
  <c r="BE443" i="2" s="1"/>
  <c r="AQ435" i="3" s="1"/>
  <c r="BD444" i="2"/>
  <c r="BE444" i="2" s="1"/>
  <c r="AQ436" i="3" s="1"/>
  <c r="BD445" i="2"/>
  <c r="BE445" i="2" s="1"/>
  <c r="BD446" i="2"/>
  <c r="BE446" i="2" s="1"/>
  <c r="AQ437" i="3" s="1"/>
  <c r="BD447" i="2"/>
  <c r="BE447" i="2" s="1"/>
  <c r="AQ438" i="3" s="1"/>
  <c r="BD448" i="2"/>
  <c r="BE448" i="2" s="1"/>
  <c r="AQ439" i="3" s="1"/>
  <c r="BD449" i="2"/>
  <c r="BE449" i="2" s="1"/>
  <c r="AQ440" i="3" s="1"/>
  <c r="BD450" i="2"/>
  <c r="BE450" i="2" s="1"/>
  <c r="AQ441" i="3" s="1"/>
  <c r="BD451" i="2"/>
  <c r="BE451" i="2" s="1"/>
  <c r="AQ442" i="3" s="1"/>
  <c r="BD452" i="2"/>
  <c r="BE452" i="2" s="1"/>
  <c r="AQ443" i="3" s="1"/>
  <c r="BD453" i="2"/>
  <c r="BE453" i="2" s="1"/>
  <c r="AQ444" i="3" s="1"/>
  <c r="BD454" i="2"/>
  <c r="BE454" i="2" s="1"/>
  <c r="AQ445" i="3" s="1"/>
  <c r="BD455" i="2"/>
  <c r="BE455" i="2" s="1"/>
  <c r="AQ449" i="3" s="1"/>
  <c r="BD456" i="2"/>
  <c r="BE456" i="2" s="1"/>
  <c r="AQ447" i="3" s="1"/>
  <c r="BD457" i="2"/>
  <c r="BE457" i="2" s="1"/>
  <c r="AQ448" i="3" s="1"/>
  <c r="BD458" i="2"/>
  <c r="BE458" i="2" s="1"/>
  <c r="AQ446" i="3" s="1"/>
  <c r="BD459" i="2"/>
  <c r="BE459" i="2" s="1"/>
  <c r="AQ450" i="3" s="1"/>
  <c r="BD460" i="2"/>
  <c r="BE460" i="2" s="1"/>
  <c r="AQ451" i="3" s="1"/>
  <c r="BD461" i="2"/>
  <c r="BE461" i="2" s="1"/>
  <c r="AQ452" i="3" s="1"/>
  <c r="BD462" i="2"/>
  <c r="BE462" i="2" s="1"/>
  <c r="AQ453" i="3" s="1"/>
  <c r="BD463" i="2"/>
  <c r="BE463" i="2" s="1"/>
  <c r="AQ454" i="3" s="1"/>
  <c r="BD464" i="2"/>
  <c r="BE464" i="2" s="1"/>
  <c r="BD465" i="2"/>
  <c r="BE465" i="2" s="1"/>
  <c r="AQ455" i="3" s="1"/>
  <c r="BD466" i="2"/>
  <c r="BE466" i="2" s="1"/>
  <c r="AQ458" i="3" s="1"/>
  <c r="BD467" i="2"/>
  <c r="BE467" i="2" s="1"/>
  <c r="AQ456" i="3" s="1"/>
  <c r="BD468" i="2"/>
  <c r="BE468" i="2" s="1"/>
  <c r="AQ457" i="3" s="1"/>
  <c r="BD469" i="2"/>
  <c r="BE469" i="2" s="1"/>
  <c r="AQ459" i="3" s="1"/>
  <c r="BD470" i="2"/>
  <c r="BE470" i="2" s="1"/>
  <c r="AQ461" i="3" s="1"/>
  <c r="BD471" i="2"/>
  <c r="BE471" i="2" s="1"/>
  <c r="AQ460" i="3" s="1"/>
  <c r="BD472" i="2"/>
  <c r="BE472" i="2" s="1"/>
  <c r="AQ462" i="3" s="1"/>
  <c r="BD473" i="2"/>
  <c r="BE473" i="2" s="1"/>
  <c r="AQ463" i="3" s="1"/>
  <c r="BD474" i="2"/>
  <c r="BE474" i="2" s="1"/>
  <c r="AQ464" i="3" s="1"/>
  <c r="BD475" i="2"/>
  <c r="BE475" i="2" s="1"/>
  <c r="AQ465" i="3" s="1"/>
  <c r="BD476" i="2"/>
  <c r="BE476" i="2" s="1"/>
  <c r="AQ466" i="3" s="1"/>
  <c r="BD477" i="2"/>
  <c r="BE477" i="2" s="1"/>
  <c r="AQ467" i="3" s="1"/>
  <c r="BD478" i="2"/>
  <c r="BE478" i="2" s="1"/>
  <c r="AQ468" i="3" s="1"/>
  <c r="BD479" i="2"/>
  <c r="BE479" i="2" s="1"/>
  <c r="AQ469" i="3" s="1"/>
  <c r="BD480" i="2"/>
  <c r="BE480" i="2" s="1"/>
  <c r="AQ470" i="3" s="1"/>
  <c r="BD481" i="2"/>
  <c r="BE481" i="2" s="1"/>
  <c r="AQ471" i="3" s="1"/>
  <c r="BD482" i="2"/>
  <c r="BE482" i="2" s="1"/>
  <c r="AQ472" i="3" s="1"/>
  <c r="BD483" i="2"/>
  <c r="BE483" i="2" s="1"/>
  <c r="AQ473" i="3" s="1"/>
  <c r="BD484" i="2"/>
  <c r="BE484" i="2" s="1"/>
  <c r="AQ474" i="3" s="1"/>
  <c r="BD485" i="2"/>
  <c r="BE485" i="2" s="1"/>
  <c r="AQ475" i="3" s="1"/>
  <c r="BD486" i="2"/>
  <c r="BE486" i="2" s="1"/>
  <c r="AQ476" i="3" s="1"/>
  <c r="BD487" i="2"/>
  <c r="BE487" i="2" s="1"/>
  <c r="AQ477" i="3" s="1"/>
  <c r="BD488" i="2"/>
  <c r="BE488" i="2" s="1"/>
  <c r="AQ478" i="3" s="1"/>
  <c r="BD489" i="2"/>
  <c r="BE489" i="2" s="1"/>
  <c r="AQ479" i="3" s="1"/>
  <c r="BD490" i="2"/>
  <c r="BE490" i="2" s="1"/>
  <c r="AQ480" i="3" s="1"/>
  <c r="BD491" i="2"/>
  <c r="BE491" i="2" s="1"/>
  <c r="AQ481" i="3" s="1"/>
  <c r="BD492" i="2"/>
  <c r="BE492" i="2" s="1"/>
  <c r="AQ482" i="3" s="1"/>
  <c r="BD493" i="2"/>
  <c r="BE493" i="2" s="1"/>
  <c r="AQ483" i="3" s="1"/>
  <c r="BD494" i="2"/>
  <c r="BE494" i="2" s="1"/>
  <c r="AQ484" i="3" s="1"/>
  <c r="BD495" i="2"/>
  <c r="BE495" i="2" s="1"/>
  <c r="AQ485" i="3" s="1"/>
  <c r="BD496" i="2"/>
  <c r="BE496" i="2" s="1"/>
  <c r="AQ486" i="3" s="1"/>
  <c r="BD497" i="2"/>
  <c r="BE497" i="2" s="1"/>
  <c r="AQ487" i="3" s="1"/>
  <c r="BD498" i="2"/>
  <c r="BE498" i="2" s="1"/>
  <c r="BD499" i="2"/>
  <c r="BE499" i="2" s="1"/>
  <c r="BD500" i="2"/>
  <c r="BE500" i="2" s="1"/>
  <c r="AQ491" i="3" s="1"/>
  <c r="BD501" i="2"/>
  <c r="BE501" i="2" s="1"/>
  <c r="AQ490" i="3" s="1"/>
  <c r="BD502" i="2"/>
  <c r="BE502" i="2" s="1"/>
  <c r="AQ489" i="3" s="1"/>
  <c r="BD503" i="2"/>
  <c r="BE503" i="2" s="1"/>
  <c r="AQ492" i="3" s="1"/>
  <c r="BD504" i="2"/>
  <c r="BE504" i="2" s="1"/>
  <c r="BD505" i="2"/>
  <c r="BE505" i="2" s="1"/>
  <c r="AQ493" i="3" s="1"/>
  <c r="BD506" i="2"/>
  <c r="BE506" i="2" s="1"/>
  <c r="AQ494" i="3" s="1"/>
  <c r="BD507" i="2"/>
  <c r="BE507" i="2" s="1"/>
  <c r="AQ495" i="3" s="1"/>
  <c r="BD508" i="2"/>
  <c r="BE508" i="2" s="1"/>
  <c r="AQ496" i="3" s="1"/>
  <c r="BD509" i="2"/>
  <c r="BE509" i="2" s="1"/>
  <c r="AQ497" i="3" s="1"/>
  <c r="BD510" i="2"/>
  <c r="BE510" i="2" s="1"/>
  <c r="AQ498" i="3" s="1"/>
  <c r="BD511" i="2"/>
  <c r="BE511" i="2" s="1"/>
  <c r="AQ499" i="3" s="1"/>
  <c r="BD512" i="2"/>
  <c r="BE512" i="2" s="1"/>
  <c r="AQ500" i="3" s="1"/>
  <c r="BD513" i="2"/>
  <c r="BE513" i="2" s="1"/>
  <c r="AQ501" i="3" s="1"/>
  <c r="BD514" i="2"/>
  <c r="BE514" i="2" s="1"/>
  <c r="AQ502" i="3" s="1"/>
  <c r="BD515" i="2"/>
  <c r="BE515" i="2" s="1"/>
  <c r="AQ503" i="3" s="1"/>
  <c r="BD516" i="2"/>
  <c r="BE516" i="2" s="1"/>
  <c r="AQ504" i="3" s="1"/>
  <c r="BD517" i="2"/>
  <c r="BE517" i="2" s="1"/>
  <c r="AQ505" i="3" s="1"/>
  <c r="BD518" i="2"/>
  <c r="BE518" i="2" s="1"/>
  <c r="AQ506" i="3" s="1"/>
  <c r="BD519" i="2"/>
  <c r="BE519" i="2" s="1"/>
  <c r="AQ507" i="3" s="1"/>
  <c r="BD520" i="2"/>
  <c r="BE520" i="2" s="1"/>
  <c r="AQ508" i="3" s="1"/>
  <c r="BD521" i="2"/>
  <c r="BE521" i="2" s="1"/>
  <c r="AQ509" i="3" s="1"/>
  <c r="BD522" i="2"/>
  <c r="BE522" i="2" s="1"/>
  <c r="AQ510" i="3" s="1"/>
  <c r="BD523" i="2"/>
  <c r="BE523" i="2" s="1"/>
  <c r="AQ511" i="3" s="1"/>
  <c r="BD524" i="2"/>
  <c r="BE524" i="2" s="1"/>
  <c r="AQ512" i="3" s="1"/>
  <c r="BD525" i="2"/>
  <c r="BE525" i="2" s="1"/>
  <c r="AQ513" i="3" s="1"/>
  <c r="BD526" i="2"/>
  <c r="BE526" i="2" s="1"/>
  <c r="AQ514" i="3" s="1"/>
  <c r="BD527" i="2"/>
  <c r="BE527" i="2" s="1"/>
  <c r="AQ515" i="3" s="1"/>
  <c r="BD528" i="2"/>
  <c r="BE528" i="2" s="1"/>
  <c r="AQ516" i="3" s="1"/>
  <c r="BD529" i="2"/>
  <c r="BE529" i="2" s="1"/>
  <c r="AQ517" i="3" s="1"/>
  <c r="BD530" i="2"/>
  <c r="BE530" i="2" s="1"/>
  <c r="AQ518" i="3" s="1"/>
  <c r="BD531" i="2"/>
  <c r="BE531" i="2" s="1"/>
  <c r="AQ519" i="3" s="1"/>
  <c r="BD532" i="2"/>
  <c r="BE532" i="2" s="1"/>
  <c r="AQ520" i="3" s="1"/>
  <c r="BD533" i="2"/>
  <c r="BE533" i="2" s="1"/>
  <c r="AQ521" i="3" s="1"/>
  <c r="BD534" i="2"/>
  <c r="BE534" i="2" s="1"/>
  <c r="AQ522" i="3" s="1"/>
  <c r="BD535" i="2"/>
  <c r="BE535" i="2" s="1"/>
  <c r="AQ523" i="3" s="1"/>
  <c r="BD536" i="2"/>
  <c r="BE536" i="2" s="1"/>
  <c r="AQ524" i="3" s="1"/>
  <c r="BD537" i="2"/>
  <c r="BE537" i="2" s="1"/>
  <c r="AQ525" i="3" s="1"/>
  <c r="BD538" i="2"/>
  <c r="BE538" i="2" s="1"/>
  <c r="AQ526" i="3" s="1"/>
  <c r="BD539" i="2"/>
  <c r="BE539" i="2" s="1"/>
  <c r="AQ527" i="3" s="1"/>
  <c r="BD540" i="2"/>
  <c r="BE540" i="2" s="1"/>
  <c r="AQ528" i="3" s="1"/>
  <c r="BD541" i="2"/>
  <c r="BE541" i="2" s="1"/>
  <c r="AQ529" i="3" s="1"/>
  <c r="BD542" i="2"/>
  <c r="BE542" i="2" s="1"/>
  <c r="BD543" i="2"/>
  <c r="BE543" i="2" s="1"/>
  <c r="AQ530" i="3" s="1"/>
  <c r="BD544" i="2"/>
  <c r="BE544" i="2" s="1"/>
  <c r="AQ531" i="3" s="1"/>
  <c r="BD545" i="2"/>
  <c r="BE545" i="2" s="1"/>
  <c r="BD546" i="2"/>
  <c r="BE546" i="2" s="1"/>
  <c r="AQ532" i="3" s="1"/>
  <c r="BD547" i="2"/>
  <c r="BE547" i="2" s="1"/>
  <c r="AQ533" i="3" s="1"/>
  <c r="BD548" i="2"/>
  <c r="BE548" i="2" s="1"/>
  <c r="AQ534" i="3" s="1"/>
  <c r="BD549" i="2"/>
  <c r="BE549" i="2" s="1"/>
  <c r="AQ535" i="3" s="1"/>
  <c r="BD550" i="2"/>
  <c r="BE550" i="2" s="1"/>
  <c r="AQ536" i="3" s="1"/>
  <c r="BD551" i="2"/>
  <c r="BE551" i="2" s="1"/>
  <c r="AQ537" i="3" s="1"/>
  <c r="BD552" i="2"/>
  <c r="BE552" i="2" s="1"/>
  <c r="AQ538" i="3" s="1"/>
  <c r="BD553" i="2"/>
  <c r="BE553" i="2" s="1"/>
  <c r="AQ539" i="3" s="1"/>
  <c r="BD554" i="2"/>
  <c r="BE554" i="2" s="1"/>
  <c r="AQ540" i="3" s="1"/>
  <c r="BD555" i="2"/>
  <c r="BE555" i="2" s="1"/>
  <c r="AQ541" i="3" s="1"/>
  <c r="BD556" i="2"/>
  <c r="BE556" i="2" s="1"/>
  <c r="AQ542" i="3" s="1"/>
  <c r="BD557" i="2"/>
  <c r="BE557" i="2" s="1"/>
  <c r="AQ543" i="3" s="1"/>
  <c r="BD558" i="2"/>
  <c r="BE558" i="2" s="1"/>
  <c r="AQ544" i="3" s="1"/>
  <c r="BD559" i="2"/>
  <c r="BE559" i="2" s="1"/>
  <c r="AQ545" i="3" s="1"/>
  <c r="BD560" i="2"/>
  <c r="BE560" i="2" s="1"/>
  <c r="AQ546" i="3" s="1"/>
  <c r="BD561" i="2"/>
  <c r="BE561" i="2" s="1"/>
  <c r="AQ547" i="3" s="1"/>
  <c r="BD562" i="2"/>
  <c r="BE562" i="2" s="1"/>
  <c r="AQ548" i="3" s="1"/>
  <c r="BD563" i="2"/>
  <c r="BE563" i="2" s="1"/>
  <c r="AQ549" i="3" s="1"/>
  <c r="BD564" i="2"/>
  <c r="BE564" i="2" s="1"/>
  <c r="AQ550" i="3" s="1"/>
  <c r="BD565" i="2"/>
  <c r="BE565" i="2" s="1"/>
  <c r="AQ551" i="3" s="1"/>
  <c r="BD566" i="2"/>
  <c r="BE566" i="2" s="1"/>
  <c r="AQ558" i="3" s="1"/>
  <c r="BD567" i="2"/>
  <c r="BE567" i="2" s="1"/>
  <c r="AQ553" i="3" s="1"/>
  <c r="BD568" i="2"/>
  <c r="BE568" i="2" s="1"/>
  <c r="AQ554" i="3" s="1"/>
  <c r="BD569" i="2"/>
  <c r="BE569" i="2" s="1"/>
  <c r="AQ556" i="3" s="1"/>
  <c r="BD570" i="2"/>
  <c r="BE570" i="2" s="1"/>
  <c r="AQ552" i="3" s="1"/>
  <c r="BD571" i="2"/>
  <c r="BE571" i="2" s="1"/>
  <c r="AQ557" i="3" s="1"/>
  <c r="BD572" i="2"/>
  <c r="BE572" i="2" s="1"/>
  <c r="AQ555" i="3" s="1"/>
  <c r="BD573" i="2"/>
  <c r="BE573" i="2" s="1"/>
  <c r="AQ559" i="3" s="1"/>
  <c r="BD574" i="2"/>
  <c r="BE574" i="2" s="1"/>
  <c r="AQ560" i="3" s="1"/>
  <c r="BD575" i="2"/>
  <c r="BE575" i="2" s="1"/>
  <c r="AQ561" i="3" s="1"/>
  <c r="BD576" i="2"/>
  <c r="BE576" i="2" s="1"/>
  <c r="AQ562" i="3" s="1"/>
  <c r="BD577" i="2"/>
  <c r="BE577" i="2" s="1"/>
  <c r="AQ563" i="3" s="1"/>
  <c r="BD578" i="2"/>
  <c r="BE578" i="2" s="1"/>
  <c r="BD579" i="2"/>
  <c r="BE579" i="2" s="1"/>
  <c r="AQ564" i="3" s="1"/>
  <c r="BD580" i="2"/>
  <c r="BE580" i="2" s="1"/>
  <c r="AQ565" i="3" s="1"/>
  <c r="BD581" i="2"/>
  <c r="BE581" i="2" s="1"/>
  <c r="AQ566" i="3" s="1"/>
  <c r="BD582" i="2"/>
  <c r="BE582" i="2" s="1"/>
  <c r="AQ567" i="3" s="1"/>
  <c r="BD583" i="2"/>
  <c r="BE583" i="2" s="1"/>
  <c r="AQ568" i="3" s="1"/>
  <c r="BD584" i="2"/>
  <c r="BE584" i="2" s="1"/>
  <c r="AQ569" i="3" s="1"/>
  <c r="BD585" i="2"/>
  <c r="BE585" i="2" s="1"/>
  <c r="AQ570" i="3" s="1"/>
  <c r="BD586" i="2"/>
  <c r="BE586" i="2" s="1"/>
  <c r="AQ571" i="3" s="1"/>
  <c r="BD587" i="2"/>
  <c r="BE587" i="2" s="1"/>
  <c r="AQ572" i="3" s="1"/>
  <c r="BD588" i="2"/>
  <c r="BE588" i="2" s="1"/>
  <c r="AQ573" i="3" s="1"/>
  <c r="BD589" i="2"/>
  <c r="BE589" i="2" s="1"/>
  <c r="BD590" i="2"/>
  <c r="BE590" i="2" s="1"/>
  <c r="AQ575" i="3" s="1"/>
  <c r="BD591" i="2"/>
  <c r="BE591" i="2" s="1"/>
  <c r="AQ576" i="3" s="1"/>
  <c r="BD592" i="2"/>
  <c r="BE592" i="2" s="1"/>
  <c r="AQ577" i="3" s="1"/>
  <c r="BD593" i="2"/>
  <c r="BE593" i="2" s="1"/>
  <c r="AQ578" i="3" s="1"/>
  <c r="BD594" i="2"/>
  <c r="BE594" i="2" s="1"/>
  <c r="AQ579" i="3" s="1"/>
  <c r="BD595" i="2"/>
  <c r="BE595" i="2" s="1"/>
  <c r="AQ580" i="3" s="1"/>
  <c r="BD596" i="2"/>
  <c r="BE596" i="2" s="1"/>
  <c r="AQ581" i="3" s="1"/>
  <c r="BD597" i="2"/>
  <c r="BE597" i="2" s="1"/>
  <c r="AQ582" i="3" s="1"/>
  <c r="BD598" i="2"/>
  <c r="BE598" i="2" s="1"/>
  <c r="AQ583" i="3" s="1"/>
  <c r="BD599" i="2"/>
  <c r="BE599" i="2" s="1"/>
  <c r="AQ584" i="3" s="1"/>
  <c r="BD600" i="2"/>
  <c r="BE600" i="2" s="1"/>
  <c r="AQ585" i="3" s="1"/>
  <c r="BD601" i="2"/>
  <c r="BE601" i="2" s="1"/>
  <c r="AQ586" i="3" s="1"/>
  <c r="BD602" i="2"/>
  <c r="BE602" i="2" s="1"/>
  <c r="AQ587" i="3" s="1"/>
  <c r="BD603" i="2"/>
  <c r="BE603" i="2" s="1"/>
  <c r="AQ588" i="3" s="1"/>
  <c r="BD604" i="2"/>
  <c r="BE604" i="2" s="1"/>
  <c r="AQ589" i="3" s="1"/>
  <c r="BD605" i="2"/>
  <c r="BE605" i="2" s="1"/>
  <c r="AQ590" i="3" s="1"/>
  <c r="BD606" i="2"/>
  <c r="BE606" i="2" s="1"/>
  <c r="AQ591" i="3" s="1"/>
  <c r="BD607" i="2"/>
  <c r="BE607" i="2" s="1"/>
  <c r="AQ592" i="3" s="1"/>
  <c r="BD608" i="2"/>
  <c r="BE608" i="2" s="1"/>
  <c r="AQ593" i="3" s="1"/>
  <c r="BD609" i="2"/>
  <c r="BE609" i="2" s="1"/>
  <c r="AQ594" i="3" s="1"/>
  <c r="BD610" i="2"/>
  <c r="BE610" i="2" s="1"/>
  <c r="AQ595" i="3" s="1"/>
  <c r="BD611" i="2"/>
  <c r="BE611" i="2" s="1"/>
  <c r="AQ596" i="3" s="1"/>
  <c r="BD612" i="2"/>
  <c r="BE612" i="2" s="1"/>
  <c r="AQ597" i="3" s="1"/>
  <c r="BD613" i="2"/>
  <c r="BE613" i="2" s="1"/>
  <c r="AQ598" i="3" s="1"/>
  <c r="BD614" i="2"/>
  <c r="BE614" i="2" s="1"/>
  <c r="AQ599" i="3" s="1"/>
  <c r="BD615" i="2"/>
  <c r="BE615" i="2" s="1"/>
  <c r="AQ600" i="3" s="1"/>
  <c r="BD616" i="2"/>
  <c r="BE616" i="2" s="1"/>
  <c r="AQ601" i="3" s="1"/>
  <c r="BD617" i="2"/>
  <c r="BE617" i="2" s="1"/>
  <c r="AQ602" i="3" s="1"/>
  <c r="BD618" i="2"/>
  <c r="BE618" i="2" s="1"/>
  <c r="AQ603" i="3" s="1"/>
  <c r="BD619" i="2"/>
  <c r="BE619" i="2" s="1"/>
  <c r="AQ604" i="3" s="1"/>
  <c r="BD620" i="2"/>
  <c r="BE620" i="2" s="1"/>
  <c r="AQ605" i="3" s="1"/>
  <c r="BD621" i="2"/>
  <c r="BE621" i="2" s="1"/>
  <c r="AQ606" i="3" s="1"/>
  <c r="BD622" i="2"/>
  <c r="BE622" i="2" s="1"/>
  <c r="AQ607" i="3" s="1"/>
  <c r="BD623" i="2"/>
  <c r="BE623" i="2" s="1"/>
  <c r="AQ608" i="3" s="1"/>
  <c r="BD624" i="2"/>
  <c r="BE624" i="2" s="1"/>
  <c r="AQ609" i="3" s="1"/>
  <c r="BD625" i="2"/>
  <c r="BE625" i="2" s="1"/>
  <c r="AQ610" i="3" s="1"/>
  <c r="BD626" i="2"/>
  <c r="BE626" i="2" s="1"/>
  <c r="AQ611" i="3" s="1"/>
  <c r="BD627" i="2"/>
  <c r="BE627" i="2" s="1"/>
  <c r="AQ612" i="3" s="1"/>
  <c r="BD628" i="2"/>
  <c r="BE628" i="2" s="1"/>
  <c r="AQ613" i="3" s="1"/>
  <c r="BD629" i="2"/>
  <c r="BE629" i="2" s="1"/>
  <c r="AQ614" i="3" s="1"/>
  <c r="BD630" i="2"/>
  <c r="BE630" i="2" s="1"/>
  <c r="AQ615" i="3" s="1"/>
  <c r="BD631" i="2"/>
  <c r="BE631" i="2" s="1"/>
  <c r="AQ616" i="3" s="1"/>
  <c r="BD632" i="2"/>
  <c r="BE632" i="2" s="1"/>
  <c r="AQ617" i="3" s="1"/>
  <c r="BD633" i="2"/>
  <c r="BE633" i="2" s="1"/>
  <c r="AQ618" i="3" s="1"/>
  <c r="BD634" i="2"/>
  <c r="BE634" i="2" s="1"/>
  <c r="AQ619" i="3" s="1"/>
  <c r="BD635" i="2"/>
  <c r="BE635" i="2" s="1"/>
  <c r="AQ620" i="3" s="1"/>
  <c r="BD636" i="2"/>
  <c r="BE636" i="2" s="1"/>
  <c r="AQ621" i="3" s="1"/>
  <c r="BD637" i="2"/>
  <c r="BE637" i="2" s="1"/>
  <c r="AQ622" i="3" s="1"/>
  <c r="BD638" i="2"/>
  <c r="BE638" i="2" s="1"/>
  <c r="AQ624" i="3" s="1"/>
  <c r="BD639" i="2"/>
  <c r="BE639" i="2" s="1"/>
  <c r="AQ623" i="3" s="1"/>
  <c r="BD640" i="2"/>
  <c r="BE640" i="2" s="1"/>
  <c r="AQ625" i="3" s="1"/>
  <c r="BD641" i="2"/>
  <c r="BE641" i="2" s="1"/>
  <c r="AQ627" i="3" s="1"/>
  <c r="BD642" i="2"/>
  <c r="BE642" i="2" s="1"/>
  <c r="AQ626" i="3" s="1"/>
  <c r="BD643" i="2"/>
  <c r="BE643" i="2" s="1"/>
  <c r="AQ628" i="3" s="1"/>
  <c r="BD644" i="2"/>
  <c r="BE644" i="2" s="1"/>
  <c r="AQ629" i="3" s="1"/>
  <c r="BD645" i="2"/>
  <c r="BE645" i="2" s="1"/>
  <c r="AQ630" i="3" s="1"/>
  <c r="BD646" i="2"/>
  <c r="BE646" i="2" s="1"/>
  <c r="AQ631" i="3" s="1"/>
  <c r="BD647" i="2"/>
  <c r="BE647" i="2" s="1"/>
  <c r="AQ632" i="3" s="1"/>
  <c r="BD648" i="2"/>
  <c r="BE648" i="2" s="1"/>
  <c r="AQ633" i="3" s="1"/>
  <c r="BD649" i="2"/>
  <c r="BE649" i="2" s="1"/>
  <c r="AQ634" i="3" s="1"/>
  <c r="BD650" i="2"/>
  <c r="BE650" i="2" s="1"/>
  <c r="AQ635" i="3" s="1"/>
  <c r="BD651" i="2"/>
  <c r="BE651" i="2" s="1"/>
  <c r="AQ636" i="3" s="1"/>
  <c r="BD652" i="2"/>
  <c r="BE652" i="2" s="1"/>
  <c r="AQ637" i="3" s="1"/>
  <c r="BD653" i="2"/>
  <c r="BE653" i="2" s="1"/>
  <c r="AQ638" i="3" s="1"/>
  <c r="BD654" i="2"/>
  <c r="BE654" i="2" s="1"/>
  <c r="BD655" i="2"/>
  <c r="BE655" i="2" s="1"/>
  <c r="AQ639" i="3" s="1"/>
  <c r="BD656" i="2"/>
  <c r="BE656" i="2" s="1"/>
  <c r="AQ640" i="3" s="1"/>
  <c r="BD657" i="2"/>
  <c r="BE657" i="2" s="1"/>
  <c r="AQ641" i="3" s="1"/>
  <c r="BD658" i="2"/>
  <c r="BE658" i="2" s="1"/>
  <c r="AQ642" i="3" s="1"/>
  <c r="BD659" i="2"/>
  <c r="BE659" i="2" s="1"/>
  <c r="AQ643" i="3" s="1"/>
  <c r="BD660" i="2"/>
  <c r="BE660" i="2" s="1"/>
  <c r="AQ644" i="3" s="1"/>
  <c r="BD661" i="2"/>
  <c r="BE661" i="2" s="1"/>
  <c r="AQ645" i="3" s="1"/>
  <c r="BD662" i="2"/>
  <c r="BE662" i="2" s="1"/>
  <c r="AQ646" i="3" s="1"/>
  <c r="BD663" i="2"/>
  <c r="BE663" i="2" s="1"/>
  <c r="AQ647" i="3" s="1"/>
  <c r="BD664" i="2"/>
  <c r="BE664" i="2" s="1"/>
  <c r="AQ650" i="3" s="1"/>
  <c r="BD665" i="2"/>
  <c r="BE665" i="2" s="1"/>
  <c r="AQ649" i="3" s="1"/>
  <c r="BD666" i="2"/>
  <c r="BE666" i="2" s="1"/>
  <c r="AQ648" i="3" s="1"/>
  <c r="BD667" i="2"/>
  <c r="BE667" i="2" s="1"/>
  <c r="AQ651" i="3" s="1"/>
  <c r="BD668" i="2"/>
  <c r="BE668" i="2" s="1"/>
  <c r="AQ652" i="3" s="1"/>
  <c r="BD669" i="2"/>
  <c r="BE669" i="2" s="1"/>
  <c r="AQ653" i="3" s="1"/>
  <c r="BD670" i="2"/>
  <c r="BE670" i="2" s="1"/>
  <c r="AQ654" i="3" s="1"/>
  <c r="BD671" i="2"/>
  <c r="BE671" i="2" s="1"/>
  <c r="AQ655" i="3" s="1"/>
  <c r="BD672" i="2"/>
  <c r="BE672" i="2" s="1"/>
  <c r="AQ656" i="3" s="1"/>
  <c r="BD673" i="2"/>
  <c r="BE673" i="2" s="1"/>
  <c r="AQ657" i="3" s="1"/>
  <c r="BD674" i="2"/>
  <c r="BE674" i="2" s="1"/>
  <c r="AQ658" i="3" s="1"/>
  <c r="BD675" i="2"/>
  <c r="BE675" i="2" s="1"/>
  <c r="AQ659" i="3" s="1"/>
  <c r="BD676" i="2"/>
  <c r="BE676" i="2" s="1"/>
  <c r="AQ660" i="3" s="1"/>
  <c r="BD677" i="2"/>
  <c r="BE677" i="2" s="1"/>
  <c r="AQ661" i="3" s="1"/>
  <c r="BD678" i="2"/>
  <c r="BE678" i="2" s="1"/>
  <c r="AQ662" i="3" s="1"/>
  <c r="BD679" i="2"/>
  <c r="BE679" i="2" s="1"/>
  <c r="AQ663" i="3" s="1"/>
  <c r="BD680" i="2"/>
  <c r="BE680" i="2" s="1"/>
  <c r="AQ664" i="3" s="1"/>
  <c r="BD681" i="2"/>
  <c r="BE681" i="2" s="1"/>
  <c r="AQ665" i="3" s="1"/>
  <c r="BD682" i="2"/>
  <c r="BE682" i="2" s="1"/>
  <c r="AQ666" i="3" s="1"/>
  <c r="BD683" i="2"/>
  <c r="BE683" i="2" s="1"/>
  <c r="AQ667" i="3" s="1"/>
  <c r="BD684" i="2"/>
  <c r="BE684" i="2" s="1"/>
  <c r="AQ668" i="3" s="1"/>
  <c r="BD685" i="2"/>
  <c r="BE685" i="2" s="1"/>
  <c r="AQ669" i="3" s="1"/>
  <c r="BD686" i="2"/>
  <c r="BE686" i="2" s="1"/>
  <c r="AQ670" i="3" s="1"/>
  <c r="BD687" i="2"/>
  <c r="BE687" i="2" s="1"/>
  <c r="AQ671" i="3" s="1"/>
  <c r="BD688" i="2"/>
  <c r="BE688" i="2" s="1"/>
  <c r="AQ672" i="3" s="1"/>
  <c r="BD689" i="2"/>
  <c r="BE689" i="2" s="1"/>
  <c r="BD690" i="2"/>
  <c r="BE690" i="2" s="1"/>
  <c r="AQ673" i="3" s="1"/>
  <c r="BD691" i="2"/>
  <c r="BE691" i="2" s="1"/>
  <c r="AQ674" i="3" s="1"/>
  <c r="BD692" i="2"/>
  <c r="BE692" i="2" s="1"/>
  <c r="AQ675" i="3" s="1"/>
  <c r="BD693" i="2"/>
  <c r="BE693" i="2" s="1"/>
  <c r="AQ676" i="3" s="1"/>
  <c r="BD694" i="2"/>
  <c r="BE694" i="2" s="1"/>
  <c r="AQ677" i="3" s="1"/>
  <c r="BD695" i="2"/>
  <c r="BE695" i="2" s="1"/>
  <c r="AQ678" i="3" s="1"/>
  <c r="BD696" i="2"/>
  <c r="BE696" i="2" s="1"/>
  <c r="AQ679" i="3" s="1"/>
  <c r="BD697" i="2"/>
  <c r="BE697" i="2" s="1"/>
  <c r="AQ681" i="3" s="1"/>
  <c r="BD698" i="2"/>
  <c r="BE698" i="2" s="1"/>
  <c r="AQ680" i="3" s="1"/>
  <c r="BD699" i="2"/>
  <c r="BE699" i="2" s="1"/>
  <c r="AQ682" i="3" s="1"/>
  <c r="BD700" i="2"/>
  <c r="BE700" i="2" s="1"/>
  <c r="AQ683" i="3" s="1"/>
  <c r="BD701" i="2"/>
  <c r="BE701" i="2" s="1"/>
  <c r="AQ684" i="3" s="1"/>
  <c r="BD702" i="2"/>
  <c r="BE702" i="2" s="1"/>
  <c r="AQ686" i="3" s="1"/>
  <c r="BD703" i="2"/>
  <c r="BE703" i="2" s="1"/>
  <c r="AQ685" i="3" s="1"/>
  <c r="BD704" i="2"/>
  <c r="BE704" i="2" s="1"/>
  <c r="BD705" i="2"/>
  <c r="BE705" i="2" s="1"/>
  <c r="AQ687" i="3" s="1"/>
  <c r="BD706" i="2"/>
  <c r="BE706" i="2" s="1"/>
  <c r="AQ688" i="3" s="1"/>
  <c r="BD707" i="2"/>
  <c r="BE707" i="2" s="1"/>
  <c r="AQ689" i="3" s="1"/>
  <c r="BD708" i="2"/>
  <c r="BE708" i="2" s="1"/>
  <c r="AQ690" i="3" s="1"/>
  <c r="BD709" i="2"/>
  <c r="BE709" i="2" s="1"/>
  <c r="AQ691" i="3" s="1"/>
  <c r="BD710" i="2"/>
  <c r="BE710" i="2" s="1"/>
  <c r="AQ692" i="3" s="1"/>
  <c r="BD711" i="2"/>
  <c r="BE711" i="2" s="1"/>
  <c r="AQ693" i="3" s="1"/>
  <c r="BD712" i="2"/>
  <c r="BE712" i="2" s="1"/>
  <c r="AQ694" i="3" s="1"/>
  <c r="BD713" i="2"/>
  <c r="BE713" i="2" s="1"/>
  <c r="AQ695" i="3" s="1"/>
  <c r="BD714" i="2"/>
  <c r="BE714" i="2" s="1"/>
  <c r="AQ696" i="3" s="1"/>
  <c r="BD715" i="2"/>
  <c r="BE715" i="2" s="1"/>
  <c r="AQ697" i="3" s="1"/>
  <c r="BD716" i="2"/>
  <c r="BE716" i="2" s="1"/>
  <c r="AQ698" i="3" s="1"/>
  <c r="BD717" i="2"/>
  <c r="BE717" i="2" s="1"/>
  <c r="AQ699" i="3" s="1"/>
  <c r="BD718" i="2"/>
  <c r="BE718" i="2" s="1"/>
  <c r="AQ700" i="3" s="1"/>
  <c r="BD719" i="2"/>
  <c r="BE719" i="2" s="1"/>
  <c r="BD720" i="2"/>
  <c r="BE720" i="2" s="1"/>
  <c r="AQ701" i="3" s="1"/>
  <c r="BD721" i="2"/>
  <c r="BE721" i="2" s="1"/>
  <c r="AQ702" i="3" s="1"/>
  <c r="BD722" i="2"/>
  <c r="BE722" i="2" s="1"/>
  <c r="AQ703" i="3" s="1"/>
  <c r="BD723" i="2"/>
  <c r="BE723" i="2" s="1"/>
  <c r="AQ704" i="3" s="1"/>
  <c r="BD724" i="2"/>
  <c r="BE724" i="2" s="1"/>
  <c r="AQ705" i="3" s="1"/>
  <c r="BD725" i="2"/>
  <c r="BE725" i="2" s="1"/>
  <c r="AQ706" i="3" s="1"/>
  <c r="BD726" i="2"/>
  <c r="BE726" i="2" s="1"/>
  <c r="AQ707" i="3" s="1"/>
  <c r="BD727" i="2"/>
  <c r="BE727" i="2" s="1"/>
  <c r="AQ708" i="3" s="1"/>
  <c r="BD728" i="2"/>
  <c r="BE728" i="2" s="1"/>
  <c r="AQ709" i="3" s="1"/>
  <c r="BD729" i="2"/>
  <c r="BE729" i="2" s="1"/>
  <c r="AQ710" i="3" s="1"/>
  <c r="BD730" i="2"/>
  <c r="BE730" i="2" s="1"/>
  <c r="AQ711" i="3" s="1"/>
  <c r="BD731" i="2"/>
  <c r="BE731" i="2" s="1"/>
  <c r="AQ712" i="3" s="1"/>
  <c r="BD732" i="2"/>
  <c r="BE732" i="2" s="1"/>
  <c r="AQ713" i="3" s="1"/>
  <c r="BD733" i="2"/>
  <c r="BE733" i="2" s="1"/>
  <c r="AQ714" i="3" s="1"/>
  <c r="BD734" i="2"/>
  <c r="BE734" i="2" s="1"/>
  <c r="AQ715" i="3" s="1"/>
  <c r="BD735" i="2"/>
  <c r="BE735" i="2" s="1"/>
  <c r="AQ716" i="3" s="1"/>
  <c r="BD736" i="2"/>
  <c r="BE736" i="2" s="1"/>
  <c r="BD737" i="2"/>
  <c r="BE737" i="2" s="1"/>
  <c r="AQ717" i="3" s="1"/>
  <c r="BD738" i="2"/>
  <c r="BE738" i="2" s="1"/>
  <c r="AQ718" i="3" s="1"/>
  <c r="BD739" i="2"/>
  <c r="BE739" i="2" s="1"/>
  <c r="AQ719" i="3" s="1"/>
  <c r="BD740" i="2"/>
  <c r="BE740" i="2" s="1"/>
  <c r="BD741" i="2"/>
  <c r="BE741" i="2" s="1"/>
  <c r="AQ720" i="3" s="1"/>
  <c r="BD742" i="2"/>
  <c r="BE742" i="2" s="1"/>
  <c r="AQ721" i="3" s="1"/>
  <c r="BD743" i="2"/>
  <c r="BE743" i="2" s="1"/>
  <c r="AQ722" i="3" s="1"/>
  <c r="BD744" i="2"/>
  <c r="BE744" i="2" s="1"/>
  <c r="AQ723" i="3" s="1"/>
  <c r="BD745" i="2"/>
  <c r="BE745" i="2" s="1"/>
  <c r="AQ724" i="3" s="1"/>
  <c r="BD746" i="2"/>
  <c r="BE746" i="2" s="1"/>
  <c r="AQ725" i="3" s="1"/>
  <c r="BD747" i="2"/>
  <c r="BE747" i="2" s="1"/>
  <c r="AQ726" i="3" s="1"/>
  <c r="BD748" i="2"/>
  <c r="BE748" i="2" s="1"/>
  <c r="AQ727" i="3" s="1"/>
  <c r="BD749" i="2"/>
  <c r="BE749" i="2" s="1"/>
  <c r="AQ728" i="3" s="1"/>
  <c r="BD750" i="2"/>
  <c r="BE750" i="2" s="1"/>
  <c r="AQ729" i="3" s="1"/>
  <c r="BD751" i="2"/>
  <c r="BE751" i="2" s="1"/>
  <c r="AQ730" i="3" s="1"/>
  <c r="BD752" i="2"/>
  <c r="BE752" i="2" s="1"/>
  <c r="AQ731" i="3" s="1"/>
  <c r="BD753" i="2"/>
  <c r="BE753" i="2" s="1"/>
  <c r="AQ732" i="3" s="1"/>
  <c r="BD754" i="2"/>
  <c r="BE754" i="2" s="1"/>
  <c r="AQ733" i="3" s="1"/>
  <c r="BD755" i="2"/>
  <c r="BE755" i="2" s="1"/>
  <c r="AQ734" i="3" s="1"/>
  <c r="BD756" i="2"/>
  <c r="BE756" i="2" s="1"/>
  <c r="AQ735" i="3" s="1"/>
  <c r="BD757" i="2"/>
  <c r="BE757" i="2" s="1"/>
  <c r="AQ736" i="3" s="1"/>
  <c r="BD758" i="2"/>
  <c r="BE758" i="2" s="1"/>
  <c r="AQ737" i="3" s="1"/>
  <c r="BD759" i="2"/>
  <c r="BE759" i="2" s="1"/>
  <c r="AQ738" i="3" s="1"/>
  <c r="BD760" i="2"/>
  <c r="BE760" i="2" s="1"/>
  <c r="AQ739" i="3" s="1"/>
  <c r="BD761" i="2"/>
  <c r="BE761" i="2" s="1"/>
  <c r="AQ740" i="3" s="1"/>
  <c r="BD762" i="2"/>
  <c r="BE762" i="2" s="1"/>
  <c r="AQ741" i="3" s="1"/>
  <c r="BD763" i="2"/>
  <c r="BE763" i="2" s="1"/>
  <c r="AQ742" i="3" s="1"/>
  <c r="BD764" i="2"/>
  <c r="BE764" i="2" s="1"/>
  <c r="AQ743" i="3" s="1"/>
  <c r="BD765" i="2"/>
  <c r="BE765" i="2" s="1"/>
  <c r="AQ744" i="3" s="1"/>
  <c r="BD766" i="2"/>
  <c r="BE766" i="2" s="1"/>
  <c r="AQ745" i="3" s="1"/>
  <c r="BD767" i="2"/>
  <c r="BE767" i="2" s="1"/>
  <c r="AQ746" i="3" s="1"/>
  <c r="BD768" i="2"/>
  <c r="BE768" i="2" s="1"/>
  <c r="AQ747" i="3" s="1"/>
  <c r="BD769" i="2"/>
  <c r="BE769" i="2" s="1"/>
  <c r="AQ748" i="3" s="1"/>
  <c r="BD770" i="2"/>
  <c r="BE770" i="2" s="1"/>
  <c r="AQ749" i="3" s="1"/>
  <c r="BD771" i="2"/>
  <c r="BE771" i="2" s="1"/>
  <c r="AQ750" i="3" s="1"/>
  <c r="BD772" i="2"/>
  <c r="BE772" i="2" s="1"/>
  <c r="AQ751" i="3" s="1"/>
  <c r="BD773" i="2"/>
  <c r="BE773" i="2" s="1"/>
  <c r="AQ752" i="3" s="1"/>
  <c r="BD774" i="2"/>
  <c r="BE774" i="2" s="1"/>
  <c r="AQ753" i="3" s="1"/>
  <c r="BD775" i="2"/>
  <c r="BE775" i="2" s="1"/>
  <c r="BD776" i="2"/>
  <c r="BE776" i="2" s="1"/>
  <c r="AQ754" i="3" s="1"/>
  <c r="BD777" i="2"/>
  <c r="BE777" i="2" s="1"/>
  <c r="AQ755" i="3" s="1"/>
  <c r="BD778" i="2"/>
  <c r="BE778" i="2" s="1"/>
  <c r="AQ756" i="3" s="1"/>
  <c r="BD779" i="2"/>
  <c r="BE779" i="2" s="1"/>
  <c r="AQ757" i="3" s="1"/>
  <c r="BD780" i="2"/>
  <c r="BE780" i="2" s="1"/>
  <c r="AQ758" i="3" s="1"/>
  <c r="BD781" i="2"/>
  <c r="BE781" i="2" s="1"/>
  <c r="AQ759" i="3" s="1"/>
  <c r="BD782" i="2"/>
  <c r="BE782" i="2" s="1"/>
  <c r="AQ760" i="3" s="1"/>
  <c r="BD783" i="2"/>
  <c r="BE783" i="2" s="1"/>
  <c r="AQ762" i="3" s="1"/>
  <c r="BD784" i="2"/>
  <c r="BE784" i="2" s="1"/>
  <c r="AQ764" i="3" s="1"/>
  <c r="BD785" i="2"/>
  <c r="BE785" i="2" s="1"/>
  <c r="BD786" i="2"/>
  <c r="BE786" i="2" s="1"/>
  <c r="AQ771" i="3" s="1"/>
  <c r="BD787" i="2"/>
  <c r="BE787" i="2" s="1"/>
  <c r="AQ765" i="3" s="1"/>
  <c r="BD788" i="2"/>
  <c r="BE788" i="2" s="1"/>
  <c r="AQ766" i="3" s="1"/>
  <c r="BD789" i="2"/>
  <c r="BE789" i="2" s="1"/>
  <c r="AQ767" i="3" s="1"/>
  <c r="BD790" i="2"/>
  <c r="BE790" i="2" s="1"/>
  <c r="AQ768" i="3" s="1"/>
  <c r="BD791" i="2"/>
  <c r="BE791" i="2" s="1"/>
  <c r="AQ769" i="3" s="1"/>
  <c r="BD792" i="2"/>
  <c r="BE792" i="2" s="1"/>
  <c r="AQ770" i="3" s="1"/>
  <c r="BD793" i="2"/>
  <c r="BE793" i="2" s="1"/>
  <c r="AQ772" i="3" s="1"/>
  <c r="BD794" i="2"/>
  <c r="BE794" i="2" s="1"/>
  <c r="AQ775" i="3" s="1"/>
  <c r="BD795" i="2"/>
  <c r="BE795" i="2" s="1"/>
  <c r="AQ773" i="3" s="1"/>
  <c r="BD796" i="2"/>
  <c r="BE796" i="2" s="1"/>
  <c r="AQ774" i="3" s="1"/>
  <c r="BD797" i="2"/>
  <c r="BE797" i="2" s="1"/>
  <c r="AQ777" i="3" s="1"/>
  <c r="BD798" i="2"/>
  <c r="BE798" i="2" s="1"/>
  <c r="AQ776" i="3" s="1"/>
  <c r="BD799" i="2"/>
  <c r="BE799" i="2" s="1"/>
  <c r="AQ780" i="3" s="1"/>
  <c r="BD800" i="2"/>
  <c r="BE800" i="2" s="1"/>
  <c r="AQ778" i="3" s="1"/>
  <c r="BD801" i="2"/>
  <c r="BE801" i="2" s="1"/>
  <c r="AQ782" i="3" s="1"/>
  <c r="BD802" i="2"/>
  <c r="BE802" i="2" s="1"/>
  <c r="AQ783" i="3" s="1"/>
  <c r="BD803" i="2"/>
  <c r="BE803" i="2" s="1"/>
  <c r="AQ781" i="3" s="1"/>
  <c r="BD804" i="2"/>
  <c r="BE804" i="2" s="1"/>
  <c r="AQ784" i="3" s="1"/>
  <c r="BD805" i="2"/>
  <c r="BE805" i="2" s="1"/>
  <c r="AQ789" i="3" s="1"/>
  <c r="BD806" i="2"/>
  <c r="BE806" i="2" s="1"/>
  <c r="AQ799" i="3" s="1"/>
  <c r="BD807" i="2"/>
  <c r="BE807" i="2" s="1"/>
  <c r="AQ785" i="3" s="1"/>
  <c r="BD808" i="2"/>
  <c r="BE808" i="2" s="1"/>
  <c r="AQ786" i="3" s="1"/>
  <c r="BD809" i="2"/>
  <c r="BE809" i="2" s="1"/>
  <c r="AQ787" i="3" s="1"/>
  <c r="BD810" i="2"/>
  <c r="BE810" i="2" s="1"/>
  <c r="AQ788" i="3" s="1"/>
  <c r="BD811" i="2"/>
  <c r="BE811" i="2" s="1"/>
  <c r="AQ800" i="3" s="1"/>
  <c r="BD812" i="2"/>
  <c r="BE812" i="2" s="1"/>
  <c r="AQ790" i="3" s="1"/>
  <c r="BD813" i="2"/>
  <c r="BE813" i="2" s="1"/>
  <c r="AQ791" i="3" s="1"/>
  <c r="BD814" i="2"/>
  <c r="BE814" i="2" s="1"/>
  <c r="AQ792" i="3" s="1"/>
  <c r="BD815" i="2"/>
  <c r="BE815" i="2" s="1"/>
  <c r="AQ793" i="3" s="1"/>
  <c r="BD816" i="2"/>
  <c r="BE816" i="2" s="1"/>
  <c r="AQ794" i="3" s="1"/>
  <c r="BD817" i="2"/>
  <c r="BE817" i="2" s="1"/>
  <c r="AQ795" i="3" s="1"/>
  <c r="BD818" i="2"/>
  <c r="BE818" i="2" s="1"/>
  <c r="AQ796" i="3" s="1"/>
  <c r="BD819" i="2"/>
  <c r="BE819" i="2" s="1"/>
  <c r="AQ797" i="3" s="1"/>
  <c r="BD820" i="2"/>
  <c r="BE820" i="2" s="1"/>
  <c r="AQ798"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7" i="3" s="1"/>
  <c r="BB7" i="2"/>
  <c r="BC7" i="2" s="1"/>
  <c r="AP6"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3" i="3" s="1"/>
  <c r="BB33" i="2"/>
  <c r="BC33" i="2" s="1"/>
  <c r="AP34" i="3" s="1"/>
  <c r="BB34" i="2"/>
  <c r="BC34" i="2" s="1"/>
  <c r="AP32" i="3" s="1"/>
  <c r="BB35" i="2"/>
  <c r="BC35" i="2" s="1"/>
  <c r="AP35" i="3" s="1"/>
  <c r="BB36" i="2"/>
  <c r="BC36" i="2" s="1"/>
  <c r="AP36" i="3" s="1"/>
  <c r="BB37" i="2"/>
  <c r="BC37" i="2" s="1"/>
  <c r="AP37" i="3" s="1"/>
  <c r="BB38" i="2"/>
  <c r="BC38" i="2" s="1"/>
  <c r="AP38" i="3" s="1"/>
  <c r="BB39" i="2"/>
  <c r="BC39" i="2" s="1"/>
  <c r="AP39" i="3" s="1"/>
  <c r="BB40" i="2"/>
  <c r="BC40" i="2" s="1"/>
  <c r="AP40" i="3" s="1"/>
  <c r="BB41" i="2"/>
  <c r="BC41" i="2" s="1"/>
  <c r="AP41" i="3" s="1"/>
  <c r="BB42" i="2"/>
  <c r="BC42" i="2" s="1"/>
  <c r="AP42" i="3" s="1"/>
  <c r="BB43" i="2"/>
  <c r="BC43" i="2" s="1"/>
  <c r="AP43" i="3" s="1"/>
  <c r="BB44" i="2"/>
  <c r="BC44" i="2" s="1"/>
  <c r="AP44" i="3" s="1"/>
  <c r="BB45" i="2"/>
  <c r="BC45" i="2" s="1"/>
  <c r="AP45" i="3" s="1"/>
  <c r="BB46" i="2"/>
  <c r="BC46" i="2" s="1"/>
  <c r="BB47" i="2"/>
  <c r="BC47" i="2" s="1"/>
  <c r="AP47" i="3" s="1"/>
  <c r="BB48" i="2"/>
  <c r="BC48" i="2" s="1"/>
  <c r="AP48" i="3" s="1"/>
  <c r="BB49" i="2"/>
  <c r="BC49" i="2" s="1"/>
  <c r="AP49" i="3" s="1"/>
  <c r="BB50" i="2"/>
  <c r="BC50" i="2" s="1"/>
  <c r="AP50" i="3" s="1"/>
  <c r="BB51" i="2"/>
  <c r="BC51" i="2" s="1"/>
  <c r="AP51" i="3" s="1"/>
  <c r="BB52" i="2"/>
  <c r="BC52" i="2" s="1"/>
  <c r="AP52" i="3" s="1"/>
  <c r="BB53" i="2"/>
  <c r="BC53" i="2" s="1"/>
  <c r="AP53" i="3" s="1"/>
  <c r="BB54" i="2"/>
  <c r="BC54" i="2" s="1"/>
  <c r="AP54" i="3" s="1"/>
  <c r="BB55" i="2"/>
  <c r="BC55" i="2" s="1"/>
  <c r="AP55" i="3" s="1"/>
  <c r="BB56" i="2"/>
  <c r="BC56" i="2" s="1"/>
  <c r="AP56" i="3" s="1"/>
  <c r="BB57" i="2"/>
  <c r="BC57" i="2" s="1"/>
  <c r="AP57" i="3" s="1"/>
  <c r="BB58" i="2"/>
  <c r="BC58" i="2" s="1"/>
  <c r="AP58" i="3" s="1"/>
  <c r="BB59" i="2"/>
  <c r="BC59" i="2" s="1"/>
  <c r="AP59" i="3" s="1"/>
  <c r="BB60" i="2"/>
  <c r="BC60" i="2" s="1"/>
  <c r="AP60" i="3" s="1"/>
  <c r="BB61" i="2"/>
  <c r="BC61" i="2" s="1"/>
  <c r="AP61" i="3" s="1"/>
  <c r="BB62" i="2"/>
  <c r="BC62" i="2" s="1"/>
  <c r="AP62" i="3" s="1"/>
  <c r="BB63" i="2"/>
  <c r="BC63" i="2" s="1"/>
  <c r="AP63" i="3" s="1"/>
  <c r="BB64" i="2"/>
  <c r="BC64" i="2" s="1"/>
  <c r="AP64" i="3" s="1"/>
  <c r="BB65" i="2"/>
  <c r="BC65" i="2" s="1"/>
  <c r="AP65" i="3" s="1"/>
  <c r="BB66" i="2"/>
  <c r="BC66" i="2" s="1"/>
  <c r="AP66" i="3" s="1"/>
  <c r="BB67" i="2"/>
  <c r="BC67" i="2" s="1"/>
  <c r="AP67" i="3" s="1"/>
  <c r="BB68" i="2"/>
  <c r="BC68" i="2" s="1"/>
  <c r="AP68" i="3" s="1"/>
  <c r="BB69" i="2"/>
  <c r="BC69" i="2" s="1"/>
  <c r="AP69" i="3" s="1"/>
  <c r="BB70" i="2"/>
  <c r="BC70" i="2" s="1"/>
  <c r="AP70" i="3" s="1"/>
  <c r="BB71" i="2"/>
  <c r="BC71" i="2" s="1"/>
  <c r="AP71" i="3" s="1"/>
  <c r="BB72" i="2"/>
  <c r="BC72" i="2" s="1"/>
  <c r="AP72" i="3" s="1"/>
  <c r="BB73" i="2"/>
  <c r="BC73" i="2" s="1"/>
  <c r="AP73" i="3" s="1"/>
  <c r="BB74" i="2"/>
  <c r="BC74" i="2" s="1"/>
  <c r="AP74" i="3" s="1"/>
  <c r="BB75" i="2"/>
  <c r="BC75" i="2" s="1"/>
  <c r="AP75" i="3" s="1"/>
  <c r="BB76" i="2"/>
  <c r="BC76" i="2" s="1"/>
  <c r="AP76" i="3" s="1"/>
  <c r="BB77" i="2"/>
  <c r="BC77" i="2" s="1"/>
  <c r="AP77" i="3" s="1"/>
  <c r="BB78" i="2"/>
  <c r="BC78" i="2" s="1"/>
  <c r="AP78" i="3" s="1"/>
  <c r="BB79" i="2"/>
  <c r="BC79" i="2" s="1"/>
  <c r="AP79" i="3" s="1"/>
  <c r="BB80" i="2"/>
  <c r="BC80" i="2" s="1"/>
  <c r="AP80" i="3" s="1"/>
  <c r="BB81" i="2"/>
  <c r="BC81" i="2" s="1"/>
  <c r="AP81" i="3" s="1"/>
  <c r="BB82" i="2"/>
  <c r="BC82" i="2" s="1"/>
  <c r="AP85" i="3" s="1"/>
  <c r="BB83" i="2"/>
  <c r="BC83" i="2" s="1"/>
  <c r="AP83" i="3" s="1"/>
  <c r="BB84" i="2"/>
  <c r="BC84" i="2" s="1"/>
  <c r="AP84" i="3" s="1"/>
  <c r="BB85" i="2"/>
  <c r="BC85" i="2" s="1"/>
  <c r="AP82" i="3" s="1"/>
  <c r="BB86" i="2"/>
  <c r="BC86" i="2" s="1"/>
  <c r="AP86" i="3" s="1"/>
  <c r="BB87" i="2"/>
  <c r="BC87" i="2" s="1"/>
  <c r="AP87" i="3" s="1"/>
  <c r="BB88" i="2"/>
  <c r="BC88" i="2" s="1"/>
  <c r="AP88" i="3" s="1"/>
  <c r="BB89" i="2"/>
  <c r="BC89" i="2" s="1"/>
  <c r="AP89" i="3" s="1"/>
  <c r="BB90" i="2"/>
  <c r="BC90" i="2" s="1"/>
  <c r="AP90" i="3" s="1"/>
  <c r="BB91" i="2"/>
  <c r="BC91" i="2" s="1"/>
  <c r="AP91" i="3" s="1"/>
  <c r="BB92" i="2"/>
  <c r="BC92" i="2" s="1"/>
  <c r="AP92" i="3" s="1"/>
  <c r="BB93" i="2"/>
  <c r="BC93" i="2" s="1"/>
  <c r="AP93" i="3" s="1"/>
  <c r="BB94" i="2"/>
  <c r="BC94" i="2" s="1"/>
  <c r="AP94" i="3" s="1"/>
  <c r="BB95" i="2"/>
  <c r="BC95" i="2" s="1"/>
  <c r="AP95" i="3" s="1"/>
  <c r="BB96" i="2"/>
  <c r="BC96" i="2" s="1"/>
  <c r="AP96" i="3" s="1"/>
  <c r="BB97" i="2"/>
  <c r="BC97" i="2" s="1"/>
  <c r="AP97" i="3" s="1"/>
  <c r="BB98" i="2"/>
  <c r="BC98" i="2" s="1"/>
  <c r="AP98" i="3" s="1"/>
  <c r="BB99" i="2"/>
  <c r="BC99" i="2" s="1"/>
  <c r="AP99" i="3" s="1"/>
  <c r="BB100" i="2"/>
  <c r="BC100" i="2" s="1"/>
  <c r="AP100" i="3" s="1"/>
  <c r="BB101" i="2"/>
  <c r="BC101" i="2" s="1"/>
  <c r="AP101" i="3" s="1"/>
  <c r="BB102" i="2"/>
  <c r="BC102" i="2" s="1"/>
  <c r="AP102" i="3" s="1"/>
  <c r="BB103" i="2"/>
  <c r="BC103" i="2" s="1"/>
  <c r="AP105" i="3" s="1"/>
  <c r="BB104" i="2"/>
  <c r="BC104" i="2" s="1"/>
  <c r="AP103" i="3" s="1"/>
  <c r="BB105" i="2"/>
  <c r="BC105" i="2" s="1"/>
  <c r="AP104" i="3" s="1"/>
  <c r="BB106" i="2"/>
  <c r="BC106" i="2" s="1"/>
  <c r="AP106" i="3" s="1"/>
  <c r="BB107" i="2"/>
  <c r="BC107" i="2" s="1"/>
  <c r="AP107" i="3" s="1"/>
  <c r="BB108" i="2"/>
  <c r="BC108" i="2" s="1"/>
  <c r="AP108" i="3" s="1"/>
  <c r="BB109" i="2"/>
  <c r="BB110" i="2"/>
  <c r="BC110" i="2" s="1"/>
  <c r="AP109" i="3" s="1"/>
  <c r="BB111" i="2"/>
  <c r="BC111" i="2" s="1"/>
  <c r="AP110" i="3" s="1"/>
  <c r="BB112" i="2"/>
  <c r="BC112" i="2" s="1"/>
  <c r="AP111" i="3" s="1"/>
  <c r="BB113" i="2"/>
  <c r="BC113" i="2" s="1"/>
  <c r="AP112" i="3" s="1"/>
  <c r="BB114" i="2"/>
  <c r="BC114" i="2" s="1"/>
  <c r="AP113" i="3" s="1"/>
  <c r="BB115" i="2"/>
  <c r="BC115" i="2" s="1"/>
  <c r="AP114" i="3" s="1"/>
  <c r="BB116" i="2"/>
  <c r="BC116" i="2" s="1"/>
  <c r="AP115" i="3" s="1"/>
  <c r="BB117" i="2"/>
  <c r="BC117" i="2" s="1"/>
  <c r="AP116" i="3" s="1"/>
  <c r="BB118" i="2"/>
  <c r="BC118" i="2" s="1"/>
  <c r="AP117" i="3" s="1"/>
  <c r="BB119" i="2"/>
  <c r="BC119" i="2" s="1"/>
  <c r="AP118" i="3" s="1"/>
  <c r="BB120" i="2"/>
  <c r="BC120" i="2" s="1"/>
  <c r="AP119" i="3" s="1"/>
  <c r="BB121" i="2"/>
  <c r="BC121" i="2" s="1"/>
  <c r="AP120" i="3" s="1"/>
  <c r="BB122" i="2"/>
  <c r="BC122" i="2" s="1"/>
  <c r="AP121" i="3" s="1"/>
  <c r="BB123" i="2"/>
  <c r="BC123" i="2" s="1"/>
  <c r="AP122" i="3" s="1"/>
  <c r="BB124" i="2"/>
  <c r="BC124" i="2" s="1"/>
  <c r="AP123" i="3" s="1"/>
  <c r="BB125" i="2"/>
  <c r="BC125" i="2" s="1"/>
  <c r="AP124" i="3" s="1"/>
  <c r="BB126" i="2"/>
  <c r="BC126" i="2" s="1"/>
  <c r="AP125" i="3" s="1"/>
  <c r="BB127" i="2"/>
  <c r="BC127" i="2" s="1"/>
  <c r="AP126" i="3" s="1"/>
  <c r="BB128" i="2"/>
  <c r="BC128" i="2" s="1"/>
  <c r="AP127" i="3" s="1"/>
  <c r="BB129" i="2"/>
  <c r="BC129" i="2" s="1"/>
  <c r="AP128" i="3" s="1"/>
  <c r="BB130" i="2"/>
  <c r="BC130" i="2" s="1"/>
  <c r="AP129" i="3" s="1"/>
  <c r="BB131" i="2"/>
  <c r="BC131" i="2" s="1"/>
  <c r="AP130" i="3" s="1"/>
  <c r="BB132" i="2"/>
  <c r="BC132" i="2" s="1"/>
  <c r="AP131" i="3" s="1"/>
  <c r="BB133" i="2"/>
  <c r="BC133" i="2" s="1"/>
  <c r="AP132" i="3" s="1"/>
  <c r="BB134" i="2"/>
  <c r="BC134" i="2" s="1"/>
  <c r="AP133" i="3" s="1"/>
  <c r="BB135" i="2"/>
  <c r="BC135" i="2" s="1"/>
  <c r="AP134" i="3" s="1"/>
  <c r="BB136" i="2"/>
  <c r="BC136" i="2" s="1"/>
  <c r="AP135" i="3" s="1"/>
  <c r="BB137" i="2"/>
  <c r="BC137" i="2" s="1"/>
  <c r="AP136" i="3" s="1"/>
  <c r="BB138" i="2"/>
  <c r="BC138" i="2" s="1"/>
  <c r="AP137" i="3" s="1"/>
  <c r="BB139" i="2"/>
  <c r="BC139" i="2" s="1"/>
  <c r="AP138" i="3" s="1"/>
  <c r="BB140" i="2"/>
  <c r="BC140" i="2" s="1"/>
  <c r="AP139" i="3" s="1"/>
  <c r="BB141" i="2"/>
  <c r="BC141" i="2" s="1"/>
  <c r="AP140" i="3" s="1"/>
  <c r="BB142" i="2"/>
  <c r="BC142" i="2" s="1"/>
  <c r="AP141" i="3" s="1"/>
  <c r="BB143" i="2"/>
  <c r="BC143" i="2" s="1"/>
  <c r="AP142" i="3" s="1"/>
  <c r="BB144" i="2"/>
  <c r="BC144" i="2" s="1"/>
  <c r="AP143" i="3" s="1"/>
  <c r="BB145" i="2"/>
  <c r="BC145" i="2" s="1"/>
  <c r="AP144" i="3" s="1"/>
  <c r="BB146" i="2"/>
  <c r="BC146" i="2" s="1"/>
  <c r="AP145" i="3" s="1"/>
  <c r="BB147" i="2"/>
  <c r="BC147" i="2" s="1"/>
  <c r="AP146" i="3" s="1"/>
  <c r="BB148" i="2"/>
  <c r="BC148" i="2" s="1"/>
  <c r="AP147" i="3" s="1"/>
  <c r="BB149" i="2"/>
  <c r="BC149" i="2" s="1"/>
  <c r="AP148" i="3" s="1"/>
  <c r="BB150" i="2"/>
  <c r="BC150" i="2" s="1"/>
  <c r="AP149" i="3" s="1"/>
  <c r="BB151" i="2"/>
  <c r="BC151" i="2" s="1"/>
  <c r="AP150" i="3" s="1"/>
  <c r="BB152" i="2"/>
  <c r="BC152" i="2" s="1"/>
  <c r="AP151" i="3" s="1"/>
  <c r="BB153" i="2"/>
  <c r="BC153" i="2" s="1"/>
  <c r="AP153" i="3" s="1"/>
  <c r="BB154" i="2"/>
  <c r="BC154" i="2" s="1"/>
  <c r="AP152" i="3" s="1"/>
  <c r="BB155" i="2"/>
  <c r="BC155" i="2" s="1"/>
  <c r="AP154" i="3" s="1"/>
  <c r="BB156" i="2"/>
  <c r="BC156" i="2" s="1"/>
  <c r="AP155" i="3" s="1"/>
  <c r="BB157" i="2"/>
  <c r="BC157" i="2" s="1"/>
  <c r="AP156" i="3" s="1"/>
  <c r="BB158" i="2"/>
  <c r="BC158" i="2" s="1"/>
  <c r="AP157" i="3" s="1"/>
  <c r="BB159" i="2"/>
  <c r="BC159" i="2" s="1"/>
  <c r="AP158" i="3" s="1"/>
  <c r="BB160" i="2"/>
  <c r="BC160" i="2" s="1"/>
  <c r="AP159" i="3" s="1"/>
  <c r="BB161" i="2"/>
  <c r="BC161" i="2" s="1"/>
  <c r="AP160" i="3" s="1"/>
  <c r="BB162" i="2"/>
  <c r="BC162" i="2" s="1"/>
  <c r="AP161" i="3" s="1"/>
  <c r="BB163" i="2"/>
  <c r="BC163" i="2" s="1"/>
  <c r="AP162" i="3" s="1"/>
  <c r="BB164" i="2"/>
  <c r="BC164" i="2" s="1"/>
  <c r="AP163" i="3" s="1"/>
  <c r="BB165" i="2"/>
  <c r="BC165" i="2" s="1"/>
  <c r="AP164" i="3" s="1"/>
  <c r="BB166" i="2"/>
  <c r="BC166" i="2" s="1"/>
  <c r="AP165" i="3" s="1"/>
  <c r="BB167" i="2"/>
  <c r="BC167" i="2" s="1"/>
  <c r="AP166" i="3" s="1"/>
  <c r="BB168" i="2"/>
  <c r="BC168" i="2" s="1"/>
  <c r="AP167" i="3" s="1"/>
  <c r="BB169" i="2"/>
  <c r="BC169" i="2" s="1"/>
  <c r="AP168" i="3" s="1"/>
  <c r="BB170" i="2"/>
  <c r="BC170" i="2" s="1"/>
  <c r="AP169" i="3" s="1"/>
  <c r="BB171" i="2"/>
  <c r="BC171" i="2" s="1"/>
  <c r="AP170" i="3" s="1"/>
  <c r="BB172" i="2"/>
  <c r="BC172" i="2" s="1"/>
  <c r="AP171" i="3" s="1"/>
  <c r="BB173" i="2"/>
  <c r="BC173" i="2" s="1"/>
  <c r="AP172" i="3" s="1"/>
  <c r="BB174" i="2"/>
  <c r="BC174" i="2" s="1"/>
  <c r="AP173" i="3" s="1"/>
  <c r="BB175" i="2"/>
  <c r="BC175" i="2" s="1"/>
  <c r="AP174" i="3" s="1"/>
  <c r="BB176" i="2"/>
  <c r="BC176" i="2" s="1"/>
  <c r="AP175" i="3" s="1"/>
  <c r="BB177" i="2"/>
  <c r="BC177" i="2" s="1"/>
  <c r="AP176" i="3" s="1"/>
  <c r="BB178" i="2"/>
  <c r="BC178" i="2" s="1"/>
  <c r="AP177" i="3" s="1"/>
  <c r="BB179" i="2"/>
  <c r="BC179" i="2" s="1"/>
  <c r="AP178" i="3" s="1"/>
  <c r="BB180" i="2"/>
  <c r="BC180" i="2" s="1"/>
  <c r="AP179" i="3" s="1"/>
  <c r="BB181" i="2"/>
  <c r="BC181" i="2" s="1"/>
  <c r="AP180" i="3" s="1"/>
  <c r="BB182" i="2"/>
  <c r="BC182" i="2" s="1"/>
  <c r="AP181" i="3" s="1"/>
  <c r="BB183" i="2"/>
  <c r="BC183" i="2" s="1"/>
  <c r="AP182" i="3" s="1"/>
  <c r="BB184" i="2"/>
  <c r="BC184" i="2" s="1"/>
  <c r="AP183" i="3" s="1"/>
  <c r="BB185" i="2"/>
  <c r="BC185" i="2" s="1"/>
  <c r="AP184" i="3" s="1"/>
  <c r="BB186" i="2"/>
  <c r="BC186" i="2" s="1"/>
  <c r="AP185" i="3" s="1"/>
  <c r="BB187" i="2"/>
  <c r="BC187" i="2" s="1"/>
  <c r="AP186" i="3" s="1"/>
  <c r="BB188" i="2"/>
  <c r="BC188" i="2" s="1"/>
  <c r="AP187" i="3" s="1"/>
  <c r="BB189" i="2"/>
  <c r="BC189" i="2" s="1"/>
  <c r="AP188" i="3" s="1"/>
  <c r="BB190" i="2"/>
  <c r="BC190" i="2" s="1"/>
  <c r="AP189" i="3" s="1"/>
  <c r="BB191" i="2"/>
  <c r="BC191" i="2" s="1"/>
  <c r="AP190" i="3" s="1"/>
  <c r="BB192" i="2"/>
  <c r="BC192" i="2" s="1"/>
  <c r="AP191" i="3" s="1"/>
  <c r="BB193" i="2"/>
  <c r="BC193" i="2" s="1"/>
  <c r="AP192" i="3" s="1"/>
  <c r="BB194" i="2"/>
  <c r="BC194" i="2" s="1"/>
  <c r="AP193" i="3" s="1"/>
  <c r="BB195" i="2"/>
  <c r="BC195" i="2" s="1"/>
  <c r="AP194" i="3" s="1"/>
  <c r="BB196" i="2"/>
  <c r="BC196" i="2" s="1"/>
  <c r="AP195" i="3" s="1"/>
  <c r="BB197" i="2"/>
  <c r="BC197" i="2" s="1"/>
  <c r="AP196" i="3" s="1"/>
  <c r="BB198" i="2"/>
  <c r="BC198" i="2" s="1"/>
  <c r="AP197" i="3" s="1"/>
  <c r="BB199" i="2"/>
  <c r="BC199" i="2" s="1"/>
  <c r="AP198" i="3" s="1"/>
  <c r="BB200" i="2"/>
  <c r="BC200" i="2" s="1"/>
  <c r="AP199" i="3" s="1"/>
  <c r="BB201" i="2"/>
  <c r="BC201" i="2" s="1"/>
  <c r="AP200" i="3" s="1"/>
  <c r="BB202" i="2"/>
  <c r="BC202" i="2" s="1"/>
  <c r="BB203" i="2"/>
  <c r="BC203" i="2" s="1"/>
  <c r="AP202" i="3" s="1"/>
  <c r="BB204" i="2"/>
  <c r="BC204" i="2" s="1"/>
  <c r="AP203" i="3" s="1"/>
  <c r="BB205" i="2"/>
  <c r="BC205" i="2" s="1"/>
  <c r="AP204" i="3" s="1"/>
  <c r="BB206" i="2"/>
  <c r="BC206" i="2" s="1"/>
  <c r="AP205" i="3" s="1"/>
  <c r="BB207" i="2"/>
  <c r="BC207" i="2" s="1"/>
  <c r="AP206" i="3" s="1"/>
  <c r="BB208" i="2"/>
  <c r="BC208" i="2" s="1"/>
  <c r="AP207" i="3" s="1"/>
  <c r="BB209" i="2"/>
  <c r="BC209" i="2" s="1"/>
  <c r="AP208" i="3" s="1"/>
  <c r="BB210" i="2"/>
  <c r="BC210" i="2" s="1"/>
  <c r="AP209" i="3" s="1"/>
  <c r="BB211" i="2"/>
  <c r="BC211" i="2" s="1"/>
  <c r="AP210" i="3" s="1"/>
  <c r="BB212" i="2"/>
  <c r="BC212" i="2" s="1"/>
  <c r="AP211" i="3" s="1"/>
  <c r="BB213" i="2"/>
  <c r="BC213" i="2" s="1"/>
  <c r="AP212" i="3" s="1"/>
  <c r="BB214" i="2"/>
  <c r="BC214" i="2" s="1"/>
  <c r="AP213" i="3" s="1"/>
  <c r="BB215" i="2"/>
  <c r="BC215" i="2" s="1"/>
  <c r="AP214" i="3" s="1"/>
  <c r="BB216" i="2"/>
  <c r="BC216" i="2" s="1"/>
  <c r="AP215" i="3" s="1"/>
  <c r="BB217" i="2"/>
  <c r="BC217" i="2" s="1"/>
  <c r="AP216" i="3" s="1"/>
  <c r="BB218" i="2"/>
  <c r="BC218" i="2" s="1"/>
  <c r="AP217" i="3" s="1"/>
  <c r="BB219" i="2"/>
  <c r="BC219" i="2" s="1"/>
  <c r="AP218" i="3" s="1"/>
  <c r="BB220" i="2"/>
  <c r="BC220" i="2" s="1"/>
  <c r="AP219" i="3" s="1"/>
  <c r="BB221" i="2"/>
  <c r="BC221" i="2" s="1"/>
  <c r="AP220" i="3" s="1"/>
  <c r="BB222" i="2"/>
  <c r="BC222" i="2" s="1"/>
  <c r="AP221" i="3" s="1"/>
  <c r="BB223" i="2"/>
  <c r="BC223" i="2" s="1"/>
  <c r="AP222" i="3" s="1"/>
  <c r="BB224" i="2"/>
  <c r="BC224" i="2" s="1"/>
  <c r="AP223" i="3" s="1"/>
  <c r="BB225" i="2"/>
  <c r="BC225" i="2" s="1"/>
  <c r="AP224" i="3" s="1"/>
  <c r="BB226" i="2"/>
  <c r="BC226" i="2" s="1"/>
  <c r="AP225" i="3" s="1"/>
  <c r="BB227" i="2"/>
  <c r="BC227" i="2" s="1"/>
  <c r="AP226" i="3" s="1"/>
  <c r="BB228" i="2"/>
  <c r="BC228" i="2" s="1"/>
  <c r="AP227" i="3" s="1"/>
  <c r="BB229" i="2"/>
  <c r="BC229" i="2" s="1"/>
  <c r="AP228" i="3" s="1"/>
  <c r="BB230" i="2"/>
  <c r="BC230" i="2" s="1"/>
  <c r="AP229" i="3" s="1"/>
  <c r="BB231" i="2"/>
  <c r="BC231" i="2" s="1"/>
  <c r="AP230" i="3" s="1"/>
  <c r="BB232" i="2"/>
  <c r="BC232" i="2" s="1"/>
  <c r="AP231" i="3" s="1"/>
  <c r="BB233" i="2"/>
  <c r="BC233" i="2" s="1"/>
  <c r="AP232" i="3" s="1"/>
  <c r="BB234" i="2"/>
  <c r="BC234" i="2" s="1"/>
  <c r="AP233" i="3" s="1"/>
  <c r="BB235" i="2"/>
  <c r="BC235" i="2" s="1"/>
  <c r="AP234" i="3" s="1"/>
  <c r="BB236" i="2"/>
  <c r="BC236" i="2" s="1"/>
  <c r="BB237" i="2"/>
  <c r="BC237" i="2" s="1"/>
  <c r="AP235" i="3" s="1"/>
  <c r="BB238" i="2"/>
  <c r="BC238" i="2" s="1"/>
  <c r="AP236" i="3" s="1"/>
  <c r="BB239" i="2"/>
  <c r="BC239" i="2" s="1"/>
  <c r="AP237" i="3" s="1"/>
  <c r="BB240" i="2"/>
  <c r="BC240" i="2" s="1"/>
  <c r="AP238" i="3" s="1"/>
  <c r="BB241" i="2"/>
  <c r="BC241" i="2" s="1"/>
  <c r="AP239" i="3" s="1"/>
  <c r="BB242" i="2"/>
  <c r="BC242" i="2" s="1"/>
  <c r="AP240" i="3" s="1"/>
  <c r="BB243" i="2"/>
  <c r="BC243" i="2" s="1"/>
  <c r="AP241" i="3" s="1"/>
  <c r="BB244" i="2"/>
  <c r="BC244" i="2" s="1"/>
  <c r="AP242" i="3" s="1"/>
  <c r="BB245" i="2"/>
  <c r="BC245" i="2" s="1"/>
  <c r="AP243" i="3" s="1"/>
  <c r="BB246" i="2"/>
  <c r="BC246" i="2" s="1"/>
  <c r="AP244" i="3" s="1"/>
  <c r="BB247" i="2"/>
  <c r="BC247" i="2" s="1"/>
  <c r="AP245" i="3" s="1"/>
  <c r="BB248" i="2"/>
  <c r="BC248" i="2" s="1"/>
  <c r="AP246" i="3" s="1"/>
  <c r="BB249" i="2"/>
  <c r="BC249" i="2" s="1"/>
  <c r="AP247" i="3" s="1"/>
  <c r="BB250" i="2"/>
  <c r="BC250" i="2" s="1"/>
  <c r="AP248" i="3" s="1"/>
  <c r="BB251" i="2"/>
  <c r="BC251" i="2" s="1"/>
  <c r="AP249" i="3" s="1"/>
  <c r="BB252" i="2"/>
  <c r="BC252" i="2" s="1"/>
  <c r="AP250" i="3" s="1"/>
  <c r="BB253" i="2"/>
  <c r="BC253" i="2" s="1"/>
  <c r="AP251" i="3" s="1"/>
  <c r="BB254" i="2"/>
  <c r="BC254" i="2" s="1"/>
  <c r="AP252" i="3" s="1"/>
  <c r="BB255" i="2"/>
  <c r="BC255" i="2" s="1"/>
  <c r="AP253" i="3" s="1"/>
  <c r="BB256" i="2"/>
  <c r="BC256" i="2" s="1"/>
  <c r="AP254" i="3" s="1"/>
  <c r="BB257" i="2"/>
  <c r="BC257" i="2" s="1"/>
  <c r="AP255" i="3" s="1"/>
  <c r="BB258" i="2"/>
  <c r="BC258" i="2" s="1"/>
  <c r="AP256" i="3" s="1"/>
  <c r="BB259" i="2"/>
  <c r="BC259" i="2" s="1"/>
  <c r="AP257" i="3" s="1"/>
  <c r="BB260" i="2"/>
  <c r="BC260" i="2" s="1"/>
  <c r="AP258" i="3" s="1"/>
  <c r="BB261" i="2"/>
  <c r="BC261" i="2" s="1"/>
  <c r="AP259" i="3" s="1"/>
  <c r="BB262" i="2"/>
  <c r="BC262" i="2" s="1"/>
  <c r="AP260" i="3" s="1"/>
  <c r="BB263" i="2"/>
  <c r="BC263" i="2" s="1"/>
  <c r="AP261" i="3" s="1"/>
  <c r="BB264" i="2"/>
  <c r="BC264" i="2" s="1"/>
  <c r="AP262" i="3" s="1"/>
  <c r="BB265" i="2"/>
  <c r="BC265" i="2" s="1"/>
  <c r="AP263" i="3" s="1"/>
  <c r="BB266" i="2"/>
  <c r="BC266" i="2" s="1"/>
  <c r="AP265" i="3" s="1"/>
  <c r="BB267" i="2"/>
  <c r="BC267" i="2" s="1"/>
  <c r="AP266" i="3" s="1"/>
  <c r="BB268" i="2"/>
  <c r="BC268" i="2" s="1"/>
  <c r="AP264" i="3" s="1"/>
  <c r="BB269" i="2"/>
  <c r="BC269" i="2" s="1"/>
  <c r="AP267" i="3" s="1"/>
  <c r="BB270" i="2"/>
  <c r="BC270" i="2" s="1"/>
  <c r="BB271" i="2"/>
  <c r="BC271" i="2" s="1"/>
  <c r="AP268" i="3" s="1"/>
  <c r="BB272" i="2"/>
  <c r="BC272" i="2" s="1"/>
  <c r="AP269" i="3" s="1"/>
  <c r="BB273" i="2"/>
  <c r="BC273" i="2" s="1"/>
  <c r="AP270" i="3" s="1"/>
  <c r="BB274" i="2"/>
  <c r="BC274" i="2" s="1"/>
  <c r="AP271" i="3" s="1"/>
  <c r="BB275" i="2"/>
  <c r="BC275" i="2" s="1"/>
  <c r="AP272" i="3" s="1"/>
  <c r="BB276" i="2"/>
  <c r="BC276" i="2" s="1"/>
  <c r="AP273" i="3" s="1"/>
  <c r="BB277" i="2"/>
  <c r="BC277" i="2" s="1"/>
  <c r="AP274" i="3" s="1"/>
  <c r="BB278" i="2"/>
  <c r="BC278" i="2" s="1"/>
  <c r="AP275" i="3" s="1"/>
  <c r="BB279" i="2"/>
  <c r="BC279" i="2" s="1"/>
  <c r="AP276" i="3" s="1"/>
  <c r="BB280" i="2"/>
  <c r="BC280" i="2" s="1"/>
  <c r="AP277" i="3" s="1"/>
  <c r="BB281" i="2"/>
  <c r="BC281" i="2" s="1"/>
  <c r="AP278" i="3" s="1"/>
  <c r="BB282" i="2"/>
  <c r="BC282" i="2" s="1"/>
  <c r="AP280" i="3" s="1"/>
  <c r="BB283" i="2"/>
  <c r="BC283" i="2" s="1"/>
  <c r="AP282" i="3" s="1"/>
  <c r="BB284" i="2"/>
  <c r="BC284" i="2" s="1"/>
  <c r="AP281" i="3" s="1"/>
  <c r="BB285" i="2"/>
  <c r="BC285" i="2" s="1"/>
  <c r="AP279" i="3" s="1"/>
  <c r="BB286" i="2"/>
  <c r="BC286" i="2" s="1"/>
  <c r="AP283" i="3" s="1"/>
  <c r="BB287" i="2"/>
  <c r="BC287" i="2" s="1"/>
  <c r="AP284" i="3" s="1"/>
  <c r="BB288" i="2"/>
  <c r="BC288" i="2" s="1"/>
  <c r="AP285" i="3" s="1"/>
  <c r="BB289" i="2"/>
  <c r="BC289" i="2" s="1"/>
  <c r="AP286" i="3" s="1"/>
  <c r="BB290" i="2"/>
  <c r="BC290" i="2" s="1"/>
  <c r="AP287" i="3" s="1"/>
  <c r="BB291" i="2"/>
  <c r="BC291" i="2" s="1"/>
  <c r="AP288" i="3" s="1"/>
  <c r="BB292" i="2"/>
  <c r="BC292" i="2" s="1"/>
  <c r="AP289" i="3" s="1"/>
  <c r="BB293" i="2"/>
  <c r="BC293" i="2" s="1"/>
  <c r="AP290" i="3" s="1"/>
  <c r="BB294" i="2"/>
  <c r="BC294" i="2" s="1"/>
  <c r="AP291" i="3" s="1"/>
  <c r="BB295" i="2"/>
  <c r="BC295" i="2" s="1"/>
  <c r="AP292" i="3" s="1"/>
  <c r="BB296" i="2"/>
  <c r="BC296" i="2" s="1"/>
  <c r="AP293" i="3" s="1"/>
  <c r="BB297" i="2"/>
  <c r="BC297" i="2" s="1"/>
  <c r="AP295" i="3" s="1"/>
  <c r="BB298" i="2"/>
  <c r="BC298" i="2" s="1"/>
  <c r="AP294" i="3" s="1"/>
  <c r="BB299" i="2"/>
  <c r="BC299" i="2" s="1"/>
  <c r="AP296" i="3" s="1"/>
  <c r="BB300" i="2"/>
  <c r="BC300" i="2" s="1"/>
  <c r="AP297" i="3" s="1"/>
  <c r="BB301" i="2"/>
  <c r="BC301" i="2" s="1"/>
  <c r="AP298" i="3" s="1"/>
  <c r="BB302" i="2"/>
  <c r="BC302" i="2" s="1"/>
  <c r="AP299" i="3" s="1"/>
  <c r="BB303" i="2"/>
  <c r="BC303" i="2" s="1"/>
  <c r="AP300" i="3" s="1"/>
  <c r="BB304" i="2"/>
  <c r="BB305" i="2"/>
  <c r="BC305" i="2" s="1"/>
  <c r="AP302" i="3" s="1"/>
  <c r="BB306" i="2"/>
  <c r="BC306" i="2" s="1"/>
  <c r="AP303" i="3" s="1"/>
  <c r="BB307" i="2"/>
  <c r="BC307" i="2" s="1"/>
  <c r="AP304" i="3" s="1"/>
  <c r="BB308" i="2"/>
  <c r="BC308" i="2" s="1"/>
  <c r="AP305" i="3" s="1"/>
  <c r="BB309" i="2"/>
  <c r="BC309" i="2" s="1"/>
  <c r="AP306" i="3" s="1"/>
  <c r="BB310" i="2"/>
  <c r="BC310" i="2" s="1"/>
  <c r="BB311" i="2"/>
  <c r="BC311" i="2" s="1"/>
  <c r="AP307" i="3" s="1"/>
  <c r="BB312" i="2"/>
  <c r="BC312" i="2" s="1"/>
  <c r="AP308" i="3" s="1"/>
  <c r="BB313" i="2"/>
  <c r="BC313" i="2" s="1"/>
  <c r="AP309" i="3" s="1"/>
  <c r="BB314" i="2"/>
  <c r="BC314" i="2" s="1"/>
  <c r="AP310" i="3" s="1"/>
  <c r="BB315" i="2"/>
  <c r="BC315" i="2" s="1"/>
  <c r="AP311" i="3" s="1"/>
  <c r="BB316" i="2"/>
  <c r="BC316" i="2" s="1"/>
  <c r="AP312" i="3" s="1"/>
  <c r="BB317" i="2"/>
  <c r="BC317" i="2" s="1"/>
  <c r="AP313" i="3" s="1"/>
  <c r="BB318" i="2"/>
  <c r="BC318" i="2" s="1"/>
  <c r="AP314" i="3" s="1"/>
  <c r="BB319" i="2"/>
  <c r="BC319" i="2" s="1"/>
  <c r="AP315" i="3" s="1"/>
  <c r="BB320" i="2"/>
  <c r="BC320" i="2" s="1"/>
  <c r="AP316" i="3" s="1"/>
  <c r="BB321" i="2"/>
  <c r="BC321" i="2" s="1"/>
  <c r="AP317" i="3" s="1"/>
  <c r="BB322" i="2"/>
  <c r="BC322" i="2" s="1"/>
  <c r="AP318" i="3" s="1"/>
  <c r="BB323" i="2"/>
  <c r="BC323" i="2" s="1"/>
  <c r="AP319" i="3" s="1"/>
  <c r="BB324" i="2"/>
  <c r="BC324" i="2" s="1"/>
  <c r="AP320" i="3" s="1"/>
  <c r="BB325" i="2"/>
  <c r="BC325" i="2" s="1"/>
  <c r="AP321" i="3" s="1"/>
  <c r="BB326" i="2"/>
  <c r="BC326" i="2" s="1"/>
  <c r="AP322" i="3" s="1"/>
  <c r="BB327" i="2"/>
  <c r="BC327" i="2" s="1"/>
  <c r="AP323" i="3" s="1"/>
  <c r="BB328" i="2"/>
  <c r="BC328" i="2" s="1"/>
  <c r="AP324" i="3" s="1"/>
  <c r="BB329" i="2"/>
  <c r="BC329" i="2" s="1"/>
  <c r="AP325" i="3" s="1"/>
  <c r="BB330" i="2"/>
  <c r="BC330" i="2" s="1"/>
  <c r="AP326" i="3" s="1"/>
  <c r="BB331" i="2"/>
  <c r="BC331" i="2" s="1"/>
  <c r="AP327" i="3" s="1"/>
  <c r="BB332" i="2"/>
  <c r="BC332" i="2" s="1"/>
  <c r="AP328" i="3" s="1"/>
  <c r="BB333" i="2"/>
  <c r="BC333" i="2" s="1"/>
  <c r="AP329" i="3" s="1"/>
  <c r="BB334" i="2"/>
  <c r="BC334" i="2" s="1"/>
  <c r="AP330" i="3" s="1"/>
  <c r="BB335" i="2"/>
  <c r="BC335" i="2" s="1"/>
  <c r="AP331" i="3" s="1"/>
  <c r="BB336" i="2"/>
  <c r="BC336" i="2" s="1"/>
  <c r="AP332" i="3" s="1"/>
  <c r="BB337" i="2"/>
  <c r="BC337" i="2" s="1"/>
  <c r="AP333" i="3" s="1"/>
  <c r="BB338" i="2"/>
  <c r="BC338" i="2" s="1"/>
  <c r="AP334" i="3" s="1"/>
  <c r="BB339" i="2"/>
  <c r="BC339" i="2" s="1"/>
  <c r="AP335" i="3" s="1"/>
  <c r="BB340" i="2"/>
  <c r="BC340" i="2" s="1"/>
  <c r="AP336" i="3" s="1"/>
  <c r="BB341" i="2"/>
  <c r="BC341" i="2" s="1"/>
  <c r="AP337" i="3" s="1"/>
  <c r="BB342" i="2"/>
  <c r="BC342" i="2" s="1"/>
  <c r="AP338" i="3" s="1"/>
  <c r="BB343" i="2"/>
  <c r="BC343" i="2" s="1"/>
  <c r="AP339" i="3" s="1"/>
  <c r="BB344" i="2"/>
  <c r="BC344" i="2" s="1"/>
  <c r="AP340" i="3" s="1"/>
  <c r="BB345" i="2"/>
  <c r="BC345" i="2" s="1"/>
  <c r="AP341" i="3" s="1"/>
  <c r="BB346" i="2"/>
  <c r="BC346" i="2" s="1"/>
  <c r="AP342" i="3" s="1"/>
  <c r="BB347" i="2"/>
  <c r="BC347" i="2" s="1"/>
  <c r="AP343" i="3" s="1"/>
  <c r="BB348" i="2"/>
  <c r="BC348" i="2" s="1"/>
  <c r="AP344" i="3" s="1"/>
  <c r="BB349" i="2"/>
  <c r="BC349" i="2" s="1"/>
  <c r="AP345" i="3" s="1"/>
  <c r="BB350" i="2"/>
  <c r="BC350" i="2" s="1"/>
  <c r="BB351" i="2"/>
  <c r="BC351" i="2" s="1"/>
  <c r="AP346" i="3" s="1"/>
  <c r="BB352" i="2"/>
  <c r="BC352" i="2" s="1"/>
  <c r="AP347" i="3" s="1"/>
  <c r="BB353" i="2"/>
  <c r="BC353" i="2" s="1"/>
  <c r="AP348" i="3" s="1"/>
  <c r="BB354" i="2"/>
  <c r="BC354" i="2" s="1"/>
  <c r="AP349" i="3" s="1"/>
  <c r="BB355" i="2"/>
  <c r="BC355" i="2" s="1"/>
  <c r="AP350" i="3" s="1"/>
  <c r="BB356" i="2"/>
  <c r="BC356" i="2" s="1"/>
  <c r="AP351" i="3" s="1"/>
  <c r="BB357" i="2"/>
  <c r="BC357" i="2" s="1"/>
  <c r="AP352" i="3" s="1"/>
  <c r="BB358" i="2"/>
  <c r="BC358" i="2" s="1"/>
  <c r="AP353" i="3" s="1"/>
  <c r="BB359" i="2"/>
  <c r="BC359" i="2" s="1"/>
  <c r="AP354" i="3" s="1"/>
  <c r="BB360" i="2"/>
  <c r="BC360" i="2" s="1"/>
  <c r="AP357" i="3" s="1"/>
  <c r="BB361" i="2"/>
  <c r="BC361" i="2" s="1"/>
  <c r="AP356" i="3" s="1"/>
  <c r="BB362" i="2"/>
  <c r="BC362" i="2" s="1"/>
  <c r="AP355" i="3" s="1"/>
  <c r="BB363" i="2"/>
  <c r="BC363" i="2" s="1"/>
  <c r="AP358" i="3" s="1"/>
  <c r="BB364" i="2"/>
  <c r="BC364" i="2" s="1"/>
  <c r="AP359" i="3" s="1"/>
  <c r="BB365" i="2"/>
  <c r="BC365" i="2" s="1"/>
  <c r="AP360" i="3" s="1"/>
  <c r="BB366" i="2"/>
  <c r="BC366" i="2" s="1"/>
  <c r="AP361" i="3" s="1"/>
  <c r="BB367" i="2"/>
  <c r="BC367" i="2" s="1"/>
  <c r="BB368" i="2"/>
  <c r="BC368" i="2" s="1"/>
  <c r="BB369" i="2"/>
  <c r="BC369" i="2" s="1"/>
  <c r="AP362" i="3" s="1"/>
  <c r="BB370" i="2"/>
  <c r="BC370" i="2" s="1"/>
  <c r="AP363" i="3" s="1"/>
  <c r="BB371" i="2"/>
  <c r="BC371" i="2" s="1"/>
  <c r="AP365" i="3" s="1"/>
  <c r="BB372" i="2"/>
  <c r="BC372" i="2" s="1"/>
  <c r="AP364" i="3" s="1"/>
  <c r="BB373" i="2"/>
  <c r="BC373" i="2" s="1"/>
  <c r="AP366" i="3" s="1"/>
  <c r="BB374" i="2"/>
  <c r="BC374" i="2" s="1"/>
  <c r="AP367" i="3" s="1"/>
  <c r="BB375" i="2"/>
  <c r="BC375" i="2" s="1"/>
  <c r="AP368" i="3" s="1"/>
  <c r="BB376" i="2"/>
  <c r="BC376" i="2" s="1"/>
  <c r="AP369" i="3" s="1"/>
  <c r="BB377" i="2"/>
  <c r="BC377" i="2" s="1"/>
  <c r="AP370" i="3" s="1"/>
  <c r="BB378" i="2"/>
  <c r="BC378" i="2" s="1"/>
  <c r="AP371" i="3" s="1"/>
  <c r="BB379" i="2"/>
  <c r="BC379" i="2" s="1"/>
  <c r="AP372" i="3" s="1"/>
  <c r="BB380" i="2"/>
  <c r="BC380" i="2" s="1"/>
  <c r="AP373" i="3" s="1"/>
  <c r="BB381" i="2"/>
  <c r="BC381" i="2" s="1"/>
  <c r="AP374" i="3" s="1"/>
  <c r="BB382" i="2"/>
  <c r="BC382" i="2" s="1"/>
  <c r="BB383" i="2"/>
  <c r="BC383" i="2" s="1"/>
  <c r="AP375" i="3" s="1"/>
  <c r="BB384" i="2"/>
  <c r="BC384" i="2" s="1"/>
  <c r="AP376" i="3" s="1"/>
  <c r="BB385" i="2"/>
  <c r="BC385" i="2" s="1"/>
  <c r="AP377" i="3" s="1"/>
  <c r="BB386" i="2"/>
  <c r="BC386" i="2" s="1"/>
  <c r="AP378" i="3" s="1"/>
  <c r="BB387" i="2"/>
  <c r="BC387" i="2" s="1"/>
  <c r="AP379" i="3" s="1"/>
  <c r="BB388" i="2"/>
  <c r="BC388" i="2" s="1"/>
  <c r="AP380" i="3" s="1"/>
  <c r="BB389" i="2"/>
  <c r="BC389" i="2" s="1"/>
  <c r="AP381" i="3" s="1"/>
  <c r="BB390" i="2"/>
  <c r="BC390" i="2" s="1"/>
  <c r="AP382" i="3" s="1"/>
  <c r="BB391" i="2"/>
  <c r="BC391" i="2" s="1"/>
  <c r="AP383" i="3" s="1"/>
  <c r="BB392" i="2"/>
  <c r="BC392" i="2" s="1"/>
  <c r="AP384" i="3" s="1"/>
  <c r="BB393" i="2"/>
  <c r="BC393" i="2" s="1"/>
  <c r="AP385" i="3" s="1"/>
  <c r="BB394" i="2"/>
  <c r="BC394" i="2" s="1"/>
  <c r="AP386" i="3" s="1"/>
  <c r="BB395" i="2"/>
  <c r="BC395" i="2" s="1"/>
  <c r="AP387" i="3" s="1"/>
  <c r="BB396" i="2"/>
  <c r="BC396" i="2" s="1"/>
  <c r="AP388" i="3" s="1"/>
  <c r="BB397" i="2"/>
  <c r="BC397" i="2" s="1"/>
  <c r="AP389" i="3" s="1"/>
  <c r="BB398" i="2"/>
  <c r="BC398" i="2" s="1"/>
  <c r="AP390" i="3" s="1"/>
  <c r="BB399" i="2"/>
  <c r="BC399" i="2" s="1"/>
  <c r="AP391" i="3" s="1"/>
  <c r="BB400" i="2"/>
  <c r="BC400" i="2" s="1"/>
  <c r="AP392" i="3" s="1"/>
  <c r="BB401" i="2"/>
  <c r="BC401" i="2" s="1"/>
  <c r="AP393" i="3" s="1"/>
  <c r="BB402" i="2"/>
  <c r="BC402" i="2" s="1"/>
  <c r="AP394" i="3" s="1"/>
  <c r="BB403" i="2"/>
  <c r="BC403" i="2" s="1"/>
  <c r="AP395" i="3" s="1"/>
  <c r="BB404" i="2"/>
  <c r="BC404" i="2" s="1"/>
  <c r="AP396" i="3" s="1"/>
  <c r="BB405" i="2"/>
  <c r="BC405" i="2" s="1"/>
  <c r="AP397" i="3" s="1"/>
  <c r="BB406" i="2"/>
  <c r="BC406" i="2" s="1"/>
  <c r="AP398" i="3" s="1"/>
  <c r="BB407" i="2"/>
  <c r="BC407" i="2" s="1"/>
  <c r="AP399" i="3" s="1"/>
  <c r="BB408" i="2"/>
  <c r="BC408" i="2" s="1"/>
  <c r="AP400" i="3" s="1"/>
  <c r="BB409" i="2"/>
  <c r="BC409" i="2" s="1"/>
  <c r="AP401" i="3" s="1"/>
  <c r="BB410" i="2"/>
  <c r="BC410" i="2" s="1"/>
  <c r="AP402" i="3" s="1"/>
  <c r="BB411" i="2"/>
  <c r="BC411" i="2" s="1"/>
  <c r="AP403" i="3" s="1"/>
  <c r="BB412" i="2"/>
  <c r="BC412" i="2" s="1"/>
  <c r="AP404" i="3" s="1"/>
  <c r="BB413" i="2"/>
  <c r="BC413" i="2" s="1"/>
  <c r="AP405" i="3" s="1"/>
  <c r="BB414" i="2"/>
  <c r="BC414" i="2" s="1"/>
  <c r="AP406" i="3" s="1"/>
  <c r="BB415" i="2"/>
  <c r="BC415" i="2" s="1"/>
  <c r="AP407" i="3" s="1"/>
  <c r="BB416" i="2"/>
  <c r="BC416" i="2" s="1"/>
  <c r="AP409" i="3" s="1"/>
  <c r="BB417" i="2"/>
  <c r="BC417" i="2" s="1"/>
  <c r="AP408" i="3" s="1"/>
  <c r="BB418" i="2"/>
  <c r="BC418" i="2" s="1"/>
  <c r="AP410" i="3" s="1"/>
  <c r="BB419" i="2"/>
  <c r="BC419" i="2" s="1"/>
  <c r="AP411" i="3" s="1"/>
  <c r="BB420" i="2"/>
  <c r="BC420" i="2" s="1"/>
  <c r="AP412" i="3" s="1"/>
  <c r="BB421" i="2"/>
  <c r="BC421" i="2" s="1"/>
  <c r="AP413" i="3" s="1"/>
  <c r="BB422" i="2"/>
  <c r="BC422" i="2" s="1"/>
  <c r="AP414" i="3" s="1"/>
  <c r="BB423" i="2"/>
  <c r="BC423" i="2" s="1"/>
  <c r="AP415" i="3" s="1"/>
  <c r="BB424" i="2"/>
  <c r="BC424" i="2" s="1"/>
  <c r="AP416" i="3" s="1"/>
  <c r="BB425" i="2"/>
  <c r="BC425" i="2" s="1"/>
  <c r="AP420" i="3" s="1"/>
  <c r="BB426" i="2"/>
  <c r="BC426" i="2" s="1"/>
  <c r="AP417" i="3" s="1"/>
  <c r="BB427" i="2"/>
  <c r="BC427" i="2" s="1"/>
  <c r="AP419" i="3" s="1"/>
  <c r="BB428" i="2"/>
  <c r="BC428" i="2" s="1"/>
  <c r="AP418" i="3" s="1"/>
  <c r="BB429" i="2"/>
  <c r="BC429" i="2" s="1"/>
  <c r="AP421" i="3" s="1"/>
  <c r="BB430" i="2"/>
  <c r="BC430" i="2" s="1"/>
  <c r="AP422" i="3" s="1"/>
  <c r="BB431" i="2"/>
  <c r="BC431" i="2" s="1"/>
  <c r="AP423" i="3" s="1"/>
  <c r="BB432" i="2"/>
  <c r="BC432" i="2" s="1"/>
  <c r="AP424" i="3" s="1"/>
  <c r="BB433" i="2"/>
  <c r="BC433" i="2" s="1"/>
  <c r="AP425" i="3" s="1"/>
  <c r="BB434" i="2"/>
  <c r="BC434" i="2" s="1"/>
  <c r="AP426" i="3" s="1"/>
  <c r="BB435" i="2"/>
  <c r="BC435" i="2" s="1"/>
  <c r="AP427" i="3" s="1"/>
  <c r="BB436" i="2"/>
  <c r="BC436" i="2" s="1"/>
  <c r="AP428" i="3" s="1"/>
  <c r="BB437" i="2"/>
  <c r="BC437" i="2" s="1"/>
  <c r="AP429" i="3" s="1"/>
  <c r="BB438" i="2"/>
  <c r="BC438" i="2" s="1"/>
  <c r="AP430" i="3" s="1"/>
  <c r="BB439" i="2"/>
  <c r="BC439" i="2" s="1"/>
  <c r="AP431" i="3" s="1"/>
  <c r="BB440" i="2"/>
  <c r="BC440" i="2" s="1"/>
  <c r="AP432" i="3" s="1"/>
  <c r="BB441" i="2"/>
  <c r="BC441" i="2" s="1"/>
  <c r="AP433" i="3" s="1"/>
  <c r="BB442" i="2"/>
  <c r="BC442" i="2" s="1"/>
  <c r="AP434" i="3" s="1"/>
  <c r="BB443" i="2"/>
  <c r="BC443" i="2" s="1"/>
  <c r="AP435" i="3" s="1"/>
  <c r="BB444" i="2"/>
  <c r="BC444" i="2" s="1"/>
  <c r="AP436" i="3" s="1"/>
  <c r="BB445" i="2"/>
  <c r="BC445" i="2" s="1"/>
  <c r="BB446" i="2"/>
  <c r="BC446" i="2" s="1"/>
  <c r="AP437" i="3" s="1"/>
  <c r="BB447" i="2"/>
  <c r="BC447" i="2" s="1"/>
  <c r="AP438" i="3" s="1"/>
  <c r="BB448" i="2"/>
  <c r="BC448" i="2" s="1"/>
  <c r="AP439" i="3" s="1"/>
  <c r="BB449" i="2"/>
  <c r="BC449" i="2" s="1"/>
  <c r="AP440" i="3" s="1"/>
  <c r="BB450" i="2"/>
  <c r="BC450" i="2" s="1"/>
  <c r="AP441" i="3" s="1"/>
  <c r="BB451" i="2"/>
  <c r="BC451" i="2" s="1"/>
  <c r="AP442" i="3" s="1"/>
  <c r="BB452" i="2"/>
  <c r="BC452" i="2" s="1"/>
  <c r="AP443" i="3" s="1"/>
  <c r="BB453" i="2"/>
  <c r="BC453" i="2" s="1"/>
  <c r="AP444" i="3" s="1"/>
  <c r="BB454" i="2"/>
  <c r="BC454" i="2" s="1"/>
  <c r="AP445" i="3" s="1"/>
  <c r="BB455" i="2"/>
  <c r="BC455" i="2" s="1"/>
  <c r="AP449" i="3" s="1"/>
  <c r="BB456" i="2"/>
  <c r="BC456" i="2" s="1"/>
  <c r="AP447" i="3" s="1"/>
  <c r="BB457" i="2"/>
  <c r="BC457" i="2" s="1"/>
  <c r="AP448" i="3" s="1"/>
  <c r="BB458" i="2"/>
  <c r="BC458" i="2" s="1"/>
  <c r="AP446" i="3" s="1"/>
  <c r="BB459" i="2"/>
  <c r="BC459" i="2" s="1"/>
  <c r="AP450" i="3" s="1"/>
  <c r="BB460" i="2"/>
  <c r="BC460" i="2" s="1"/>
  <c r="AP451" i="3" s="1"/>
  <c r="BB461" i="2"/>
  <c r="BC461" i="2" s="1"/>
  <c r="AP452" i="3" s="1"/>
  <c r="BB462" i="2"/>
  <c r="BC462" i="2" s="1"/>
  <c r="AP453" i="3" s="1"/>
  <c r="BB463" i="2"/>
  <c r="BC463" i="2" s="1"/>
  <c r="AP454" i="3" s="1"/>
  <c r="BB464" i="2"/>
  <c r="BC464" i="2" s="1"/>
  <c r="BB465" i="2"/>
  <c r="BC465" i="2" s="1"/>
  <c r="AP455" i="3" s="1"/>
  <c r="BB466" i="2"/>
  <c r="BC466" i="2" s="1"/>
  <c r="AP458" i="3" s="1"/>
  <c r="BB467" i="2"/>
  <c r="BC467" i="2" s="1"/>
  <c r="AP456" i="3" s="1"/>
  <c r="BB468" i="2"/>
  <c r="BC468" i="2" s="1"/>
  <c r="AP457" i="3" s="1"/>
  <c r="BB469" i="2"/>
  <c r="BC469" i="2" s="1"/>
  <c r="AP459" i="3" s="1"/>
  <c r="BB470" i="2"/>
  <c r="BC470" i="2" s="1"/>
  <c r="AP461" i="3" s="1"/>
  <c r="BB471" i="2"/>
  <c r="BC471" i="2" s="1"/>
  <c r="AP460" i="3" s="1"/>
  <c r="BB472" i="2"/>
  <c r="BC472" i="2" s="1"/>
  <c r="AP462" i="3" s="1"/>
  <c r="BB473" i="2"/>
  <c r="BC473" i="2" s="1"/>
  <c r="AP463" i="3" s="1"/>
  <c r="BB474" i="2"/>
  <c r="BC474" i="2" s="1"/>
  <c r="AP464" i="3" s="1"/>
  <c r="BB475" i="2"/>
  <c r="BC475" i="2" s="1"/>
  <c r="AP465" i="3" s="1"/>
  <c r="BB476" i="2"/>
  <c r="BC476" i="2" s="1"/>
  <c r="AP466" i="3" s="1"/>
  <c r="BB477" i="2"/>
  <c r="BC477" i="2" s="1"/>
  <c r="AP467" i="3" s="1"/>
  <c r="BB478" i="2"/>
  <c r="BC478" i="2" s="1"/>
  <c r="AP468" i="3" s="1"/>
  <c r="BB479" i="2"/>
  <c r="BC479" i="2" s="1"/>
  <c r="AP469" i="3" s="1"/>
  <c r="BB480" i="2"/>
  <c r="BC480" i="2" s="1"/>
  <c r="AP470" i="3" s="1"/>
  <c r="BB481" i="2"/>
  <c r="BC481" i="2" s="1"/>
  <c r="AP471" i="3" s="1"/>
  <c r="BB482" i="2"/>
  <c r="BC482" i="2" s="1"/>
  <c r="AP472" i="3" s="1"/>
  <c r="BB483" i="2"/>
  <c r="BC483" i="2" s="1"/>
  <c r="AP473" i="3" s="1"/>
  <c r="BB484" i="2"/>
  <c r="BC484" i="2" s="1"/>
  <c r="AP474" i="3" s="1"/>
  <c r="BB485" i="2"/>
  <c r="BC485" i="2" s="1"/>
  <c r="AP475" i="3" s="1"/>
  <c r="BB486" i="2"/>
  <c r="BC486" i="2" s="1"/>
  <c r="AP476" i="3" s="1"/>
  <c r="BB487" i="2"/>
  <c r="BC487" i="2" s="1"/>
  <c r="AP477" i="3" s="1"/>
  <c r="BB488" i="2"/>
  <c r="BC488" i="2" s="1"/>
  <c r="AP478" i="3" s="1"/>
  <c r="BB489" i="2"/>
  <c r="BC489" i="2" s="1"/>
  <c r="AP479" i="3" s="1"/>
  <c r="BB490" i="2"/>
  <c r="BC490" i="2" s="1"/>
  <c r="AP480" i="3" s="1"/>
  <c r="BB491" i="2"/>
  <c r="BC491" i="2" s="1"/>
  <c r="AP481" i="3" s="1"/>
  <c r="BB492" i="2"/>
  <c r="BC492" i="2" s="1"/>
  <c r="AP482" i="3" s="1"/>
  <c r="BB493" i="2"/>
  <c r="BC493" i="2" s="1"/>
  <c r="AP483" i="3" s="1"/>
  <c r="BB494" i="2"/>
  <c r="BC494" i="2" s="1"/>
  <c r="AP484" i="3" s="1"/>
  <c r="BB495" i="2"/>
  <c r="BC495" i="2" s="1"/>
  <c r="AP485" i="3" s="1"/>
  <c r="BB496" i="2"/>
  <c r="BC496" i="2" s="1"/>
  <c r="AP486" i="3" s="1"/>
  <c r="BB497" i="2"/>
  <c r="BC497" i="2" s="1"/>
  <c r="AP487" i="3" s="1"/>
  <c r="BB498" i="2"/>
  <c r="BC498" i="2" s="1"/>
  <c r="AP488" i="3" s="1"/>
  <c r="BB499" i="2"/>
  <c r="BC499" i="2" s="1"/>
  <c r="BB500" i="2"/>
  <c r="BC500" i="2" s="1"/>
  <c r="AP491" i="3" s="1"/>
  <c r="BB501" i="2"/>
  <c r="BC501" i="2" s="1"/>
  <c r="AP490" i="3" s="1"/>
  <c r="BB502" i="2"/>
  <c r="BC502" i="2" s="1"/>
  <c r="AP489" i="3" s="1"/>
  <c r="BB503" i="2"/>
  <c r="BC503" i="2" s="1"/>
  <c r="AP492" i="3" s="1"/>
  <c r="BB504" i="2"/>
  <c r="BC504" i="2" s="1"/>
  <c r="BB505" i="2"/>
  <c r="BC505" i="2" s="1"/>
  <c r="AP493" i="3" s="1"/>
  <c r="BB506" i="2"/>
  <c r="BC506" i="2" s="1"/>
  <c r="AP494" i="3" s="1"/>
  <c r="BB507" i="2"/>
  <c r="BC507" i="2" s="1"/>
  <c r="AP495" i="3" s="1"/>
  <c r="BB508" i="2"/>
  <c r="BC508" i="2" s="1"/>
  <c r="AP496" i="3" s="1"/>
  <c r="BB509" i="2"/>
  <c r="BC509" i="2" s="1"/>
  <c r="AP497" i="3" s="1"/>
  <c r="BB510" i="2"/>
  <c r="BC510" i="2" s="1"/>
  <c r="AP498" i="3" s="1"/>
  <c r="BB511" i="2"/>
  <c r="BC511" i="2" s="1"/>
  <c r="AP499" i="3" s="1"/>
  <c r="BB512" i="2"/>
  <c r="BC512" i="2" s="1"/>
  <c r="AP500" i="3" s="1"/>
  <c r="BB513" i="2"/>
  <c r="BC513" i="2" s="1"/>
  <c r="AP501" i="3" s="1"/>
  <c r="BB514" i="2"/>
  <c r="BC514" i="2" s="1"/>
  <c r="AP502" i="3" s="1"/>
  <c r="BB515" i="2"/>
  <c r="BC515" i="2" s="1"/>
  <c r="AP503" i="3" s="1"/>
  <c r="BB516" i="2"/>
  <c r="BC516" i="2" s="1"/>
  <c r="AP504" i="3" s="1"/>
  <c r="BB517" i="2"/>
  <c r="BC517" i="2" s="1"/>
  <c r="AP505" i="3" s="1"/>
  <c r="BB518" i="2"/>
  <c r="BC518" i="2" s="1"/>
  <c r="AP506" i="3" s="1"/>
  <c r="BB519" i="2"/>
  <c r="BC519" i="2" s="1"/>
  <c r="AP507" i="3" s="1"/>
  <c r="BB520" i="2"/>
  <c r="BC520" i="2" s="1"/>
  <c r="AP508" i="3" s="1"/>
  <c r="BB521" i="2"/>
  <c r="BC521" i="2" s="1"/>
  <c r="AP509" i="3" s="1"/>
  <c r="BB522" i="2"/>
  <c r="BC522" i="2" s="1"/>
  <c r="AP510" i="3" s="1"/>
  <c r="BB523" i="2"/>
  <c r="BC523" i="2" s="1"/>
  <c r="AP511" i="3" s="1"/>
  <c r="BB524" i="2"/>
  <c r="BC524" i="2" s="1"/>
  <c r="AP512" i="3" s="1"/>
  <c r="BB525" i="2"/>
  <c r="BC525" i="2" s="1"/>
  <c r="AP513" i="3" s="1"/>
  <c r="BB526" i="2"/>
  <c r="BC526" i="2" s="1"/>
  <c r="AP514" i="3" s="1"/>
  <c r="BB527" i="2"/>
  <c r="BC527" i="2" s="1"/>
  <c r="AP515" i="3" s="1"/>
  <c r="BB528" i="2"/>
  <c r="BC528" i="2" s="1"/>
  <c r="AP516" i="3" s="1"/>
  <c r="BB529" i="2"/>
  <c r="BC529" i="2" s="1"/>
  <c r="AP517" i="3" s="1"/>
  <c r="BB530" i="2"/>
  <c r="BC530" i="2" s="1"/>
  <c r="AP518" i="3" s="1"/>
  <c r="BB531" i="2"/>
  <c r="BC531" i="2" s="1"/>
  <c r="AP519" i="3" s="1"/>
  <c r="BB532" i="2"/>
  <c r="BC532" i="2" s="1"/>
  <c r="AP520" i="3" s="1"/>
  <c r="BB533" i="2"/>
  <c r="BC533" i="2" s="1"/>
  <c r="AP521" i="3" s="1"/>
  <c r="BB534" i="2"/>
  <c r="BC534" i="2" s="1"/>
  <c r="AP522" i="3" s="1"/>
  <c r="BB535" i="2"/>
  <c r="BC535" i="2" s="1"/>
  <c r="AP523" i="3" s="1"/>
  <c r="BB536" i="2"/>
  <c r="BC536" i="2" s="1"/>
  <c r="AP524" i="3" s="1"/>
  <c r="BB537" i="2"/>
  <c r="BC537" i="2" s="1"/>
  <c r="AP525" i="3" s="1"/>
  <c r="BB538" i="2"/>
  <c r="BC538" i="2" s="1"/>
  <c r="AP526" i="3" s="1"/>
  <c r="BB539" i="2"/>
  <c r="BC539" i="2" s="1"/>
  <c r="AP527" i="3" s="1"/>
  <c r="BB540" i="2"/>
  <c r="BC540" i="2" s="1"/>
  <c r="AP528" i="3" s="1"/>
  <c r="BB541" i="2"/>
  <c r="BC541" i="2" s="1"/>
  <c r="AP529" i="3" s="1"/>
  <c r="BB542" i="2"/>
  <c r="BC542" i="2" s="1"/>
  <c r="BB543" i="2"/>
  <c r="BC543" i="2" s="1"/>
  <c r="AP530" i="3" s="1"/>
  <c r="BB544" i="2"/>
  <c r="BC544" i="2" s="1"/>
  <c r="AP531" i="3" s="1"/>
  <c r="BB545" i="2"/>
  <c r="BC545" i="2" s="1"/>
  <c r="BB546" i="2"/>
  <c r="BC546" i="2" s="1"/>
  <c r="AP532" i="3" s="1"/>
  <c r="BB547" i="2"/>
  <c r="BC547" i="2" s="1"/>
  <c r="AP533" i="3" s="1"/>
  <c r="BB548" i="2"/>
  <c r="BC548" i="2" s="1"/>
  <c r="AP534" i="3" s="1"/>
  <c r="BB549" i="2"/>
  <c r="BC549" i="2" s="1"/>
  <c r="AP535" i="3" s="1"/>
  <c r="BB550" i="2"/>
  <c r="BC550" i="2" s="1"/>
  <c r="AP536" i="3" s="1"/>
  <c r="BB551" i="2"/>
  <c r="BC551" i="2" s="1"/>
  <c r="AP537" i="3" s="1"/>
  <c r="BB552" i="2"/>
  <c r="BC552" i="2" s="1"/>
  <c r="AP538" i="3" s="1"/>
  <c r="BB553" i="2"/>
  <c r="BC553" i="2" s="1"/>
  <c r="AP539" i="3" s="1"/>
  <c r="BB554" i="2"/>
  <c r="BC554" i="2" s="1"/>
  <c r="AP540" i="3" s="1"/>
  <c r="BB555" i="2"/>
  <c r="BC555" i="2" s="1"/>
  <c r="AP541" i="3" s="1"/>
  <c r="BB556" i="2"/>
  <c r="BC556" i="2" s="1"/>
  <c r="AP542" i="3" s="1"/>
  <c r="BB557" i="2"/>
  <c r="BC557" i="2" s="1"/>
  <c r="AP543" i="3" s="1"/>
  <c r="BB558" i="2"/>
  <c r="BC558" i="2" s="1"/>
  <c r="AP544" i="3" s="1"/>
  <c r="BB559" i="2"/>
  <c r="BC559" i="2" s="1"/>
  <c r="AP545" i="3" s="1"/>
  <c r="BB560" i="2"/>
  <c r="BC560" i="2" s="1"/>
  <c r="AP546" i="3" s="1"/>
  <c r="BB561" i="2"/>
  <c r="BC561" i="2" s="1"/>
  <c r="AP547" i="3" s="1"/>
  <c r="BB562" i="2"/>
  <c r="BC562" i="2" s="1"/>
  <c r="AP548" i="3" s="1"/>
  <c r="BB563" i="2"/>
  <c r="BC563" i="2" s="1"/>
  <c r="AP549" i="3" s="1"/>
  <c r="BB564" i="2"/>
  <c r="BC564" i="2" s="1"/>
  <c r="AP550" i="3" s="1"/>
  <c r="BB565" i="2"/>
  <c r="BC565" i="2" s="1"/>
  <c r="AP551" i="3" s="1"/>
  <c r="BB566" i="2"/>
  <c r="BC566" i="2" s="1"/>
  <c r="AP558" i="3" s="1"/>
  <c r="BB567" i="2"/>
  <c r="BC567" i="2" s="1"/>
  <c r="AP553" i="3" s="1"/>
  <c r="BB568" i="2"/>
  <c r="BC568" i="2" s="1"/>
  <c r="AP554" i="3" s="1"/>
  <c r="BB569" i="2"/>
  <c r="BC569" i="2" s="1"/>
  <c r="AP556" i="3" s="1"/>
  <c r="BB570" i="2"/>
  <c r="BC570" i="2" s="1"/>
  <c r="AP552" i="3" s="1"/>
  <c r="BB571" i="2"/>
  <c r="BC571" i="2" s="1"/>
  <c r="AP557" i="3" s="1"/>
  <c r="BB572" i="2"/>
  <c r="BC572" i="2" s="1"/>
  <c r="AP555" i="3" s="1"/>
  <c r="BB573" i="2"/>
  <c r="BB574" i="2"/>
  <c r="BC574" i="2" s="1"/>
  <c r="AP560" i="3" s="1"/>
  <c r="BB575" i="2"/>
  <c r="BC575" i="2" s="1"/>
  <c r="AP561" i="3" s="1"/>
  <c r="BB576" i="2"/>
  <c r="BC576" i="2" s="1"/>
  <c r="AP562" i="3" s="1"/>
  <c r="BB577" i="2"/>
  <c r="BC577" i="2" s="1"/>
  <c r="AP563" i="3" s="1"/>
  <c r="BB578" i="2"/>
  <c r="BC578" i="2" s="1"/>
  <c r="BB579" i="2"/>
  <c r="BC579" i="2" s="1"/>
  <c r="AP564" i="3" s="1"/>
  <c r="BB580" i="2"/>
  <c r="BC580" i="2" s="1"/>
  <c r="AP565" i="3" s="1"/>
  <c r="BB581" i="2"/>
  <c r="BC581" i="2" s="1"/>
  <c r="AP566" i="3" s="1"/>
  <c r="BB582" i="2"/>
  <c r="BC582" i="2" s="1"/>
  <c r="AP567" i="3" s="1"/>
  <c r="BB583" i="2"/>
  <c r="BC583" i="2" s="1"/>
  <c r="AP568" i="3" s="1"/>
  <c r="BB584" i="2"/>
  <c r="BC584" i="2" s="1"/>
  <c r="AP569" i="3" s="1"/>
  <c r="BB585" i="2"/>
  <c r="BC585" i="2" s="1"/>
  <c r="AP570" i="3" s="1"/>
  <c r="BB586" i="2"/>
  <c r="BC586" i="2" s="1"/>
  <c r="AP571" i="3" s="1"/>
  <c r="BB587" i="2"/>
  <c r="BC587" i="2" s="1"/>
  <c r="AP572" i="3" s="1"/>
  <c r="BB588" i="2"/>
  <c r="BC588" i="2" s="1"/>
  <c r="AP573" i="3" s="1"/>
  <c r="BB589" i="2"/>
  <c r="BC589" i="2" s="1"/>
  <c r="AP574" i="3" s="1"/>
  <c r="BB590" i="2"/>
  <c r="BC590" i="2" s="1"/>
  <c r="AP575" i="3" s="1"/>
  <c r="BB591" i="2"/>
  <c r="BC591" i="2" s="1"/>
  <c r="AP576" i="3" s="1"/>
  <c r="BB592" i="2"/>
  <c r="BC592" i="2" s="1"/>
  <c r="AP577" i="3" s="1"/>
  <c r="BB593" i="2"/>
  <c r="BC593" i="2" s="1"/>
  <c r="AP578" i="3" s="1"/>
  <c r="BB594" i="2"/>
  <c r="BC594" i="2" s="1"/>
  <c r="AP579" i="3" s="1"/>
  <c r="BB595" i="2"/>
  <c r="BC595" i="2" s="1"/>
  <c r="AP580" i="3" s="1"/>
  <c r="BB596" i="2"/>
  <c r="BC596" i="2" s="1"/>
  <c r="AP581" i="3" s="1"/>
  <c r="BB597" i="2"/>
  <c r="BC597" i="2" s="1"/>
  <c r="AP582" i="3" s="1"/>
  <c r="BB598" i="2"/>
  <c r="BC598" i="2" s="1"/>
  <c r="AP583" i="3" s="1"/>
  <c r="BB599" i="2"/>
  <c r="BC599" i="2" s="1"/>
  <c r="AP584" i="3" s="1"/>
  <c r="BB600" i="2"/>
  <c r="BC600" i="2" s="1"/>
  <c r="AP585" i="3" s="1"/>
  <c r="BB601" i="2"/>
  <c r="BC601" i="2" s="1"/>
  <c r="AP586" i="3" s="1"/>
  <c r="BB602" i="2"/>
  <c r="BC602" i="2" s="1"/>
  <c r="AP587" i="3" s="1"/>
  <c r="BB603" i="2"/>
  <c r="BC603" i="2" s="1"/>
  <c r="AP588" i="3" s="1"/>
  <c r="BB604" i="2"/>
  <c r="BC604" i="2" s="1"/>
  <c r="AP589" i="3" s="1"/>
  <c r="BB605" i="2"/>
  <c r="BC605" i="2" s="1"/>
  <c r="AP590" i="3" s="1"/>
  <c r="BB606" i="2"/>
  <c r="BC606" i="2" s="1"/>
  <c r="AP591" i="3" s="1"/>
  <c r="BB607" i="2"/>
  <c r="BC607" i="2" s="1"/>
  <c r="AP592" i="3" s="1"/>
  <c r="BB608" i="2"/>
  <c r="BC608" i="2" s="1"/>
  <c r="AP593" i="3" s="1"/>
  <c r="BB609" i="2"/>
  <c r="BC609" i="2" s="1"/>
  <c r="AP594" i="3" s="1"/>
  <c r="BB610" i="2"/>
  <c r="BC610" i="2" s="1"/>
  <c r="AP595" i="3" s="1"/>
  <c r="BB611" i="2"/>
  <c r="BC611" i="2" s="1"/>
  <c r="AP596" i="3" s="1"/>
  <c r="BB612" i="2"/>
  <c r="BC612" i="2" s="1"/>
  <c r="AP597" i="3" s="1"/>
  <c r="BB613" i="2"/>
  <c r="BC613" i="2" s="1"/>
  <c r="AP598" i="3" s="1"/>
  <c r="BB614" i="2"/>
  <c r="BC614" i="2" s="1"/>
  <c r="AP599" i="3" s="1"/>
  <c r="BB615" i="2"/>
  <c r="BC615" i="2" s="1"/>
  <c r="AP600" i="3" s="1"/>
  <c r="BB616" i="2"/>
  <c r="BC616" i="2" s="1"/>
  <c r="AP601" i="3" s="1"/>
  <c r="BB617" i="2"/>
  <c r="BC617" i="2" s="1"/>
  <c r="AP602" i="3" s="1"/>
  <c r="BB618" i="2"/>
  <c r="BC618" i="2" s="1"/>
  <c r="AP603" i="3" s="1"/>
  <c r="BB619" i="2"/>
  <c r="BC619" i="2" s="1"/>
  <c r="AP604" i="3" s="1"/>
  <c r="BB620" i="2"/>
  <c r="BC620" i="2" s="1"/>
  <c r="AP605" i="3" s="1"/>
  <c r="BB621" i="2"/>
  <c r="BC621" i="2" s="1"/>
  <c r="AP606" i="3" s="1"/>
  <c r="BB622" i="2"/>
  <c r="BC622" i="2" s="1"/>
  <c r="AP607" i="3" s="1"/>
  <c r="BB623" i="2"/>
  <c r="BC623" i="2" s="1"/>
  <c r="AP608" i="3" s="1"/>
  <c r="BB624" i="2"/>
  <c r="BC624" i="2" s="1"/>
  <c r="AP609" i="3" s="1"/>
  <c r="BB625" i="2"/>
  <c r="BC625" i="2" s="1"/>
  <c r="AP610" i="3" s="1"/>
  <c r="BB626" i="2"/>
  <c r="BC626" i="2" s="1"/>
  <c r="AP611" i="3" s="1"/>
  <c r="BB627" i="2"/>
  <c r="BC627" i="2" s="1"/>
  <c r="AP612" i="3" s="1"/>
  <c r="BB628" i="2"/>
  <c r="BC628" i="2" s="1"/>
  <c r="AP613" i="3" s="1"/>
  <c r="BB629" i="2"/>
  <c r="BC629" i="2" s="1"/>
  <c r="AP614" i="3" s="1"/>
  <c r="BB630" i="2"/>
  <c r="BC630" i="2" s="1"/>
  <c r="AP615" i="3" s="1"/>
  <c r="BB631" i="2"/>
  <c r="BC631" i="2" s="1"/>
  <c r="AP616" i="3" s="1"/>
  <c r="BB632" i="2"/>
  <c r="BC632" i="2" s="1"/>
  <c r="AP617" i="3" s="1"/>
  <c r="BB633" i="2"/>
  <c r="BC633" i="2" s="1"/>
  <c r="AP618" i="3" s="1"/>
  <c r="BB634" i="2"/>
  <c r="BC634" i="2" s="1"/>
  <c r="AP619" i="3" s="1"/>
  <c r="BB635" i="2"/>
  <c r="BC635" i="2" s="1"/>
  <c r="AP620" i="3" s="1"/>
  <c r="BB636" i="2"/>
  <c r="BC636" i="2" s="1"/>
  <c r="AP621" i="3" s="1"/>
  <c r="BB637" i="2"/>
  <c r="BC637" i="2" s="1"/>
  <c r="AP622" i="3" s="1"/>
  <c r="BB638" i="2"/>
  <c r="BC638" i="2" s="1"/>
  <c r="AP624" i="3" s="1"/>
  <c r="BB639" i="2"/>
  <c r="BC639" i="2" s="1"/>
  <c r="AP623" i="3" s="1"/>
  <c r="BB640" i="2"/>
  <c r="BC640" i="2" s="1"/>
  <c r="AP625" i="3" s="1"/>
  <c r="BB641" i="2"/>
  <c r="BC641" i="2" s="1"/>
  <c r="AP627" i="3" s="1"/>
  <c r="BB642" i="2"/>
  <c r="BC642" i="2" s="1"/>
  <c r="AP626" i="3" s="1"/>
  <c r="BB643" i="2"/>
  <c r="BC643" i="2" s="1"/>
  <c r="AP628" i="3" s="1"/>
  <c r="BB644" i="2"/>
  <c r="BC644" i="2" s="1"/>
  <c r="AP629" i="3" s="1"/>
  <c r="BB645" i="2"/>
  <c r="BC645" i="2" s="1"/>
  <c r="AP630" i="3" s="1"/>
  <c r="BB646" i="2"/>
  <c r="BC646" i="2" s="1"/>
  <c r="AP631" i="3" s="1"/>
  <c r="BB647" i="2"/>
  <c r="BC647" i="2" s="1"/>
  <c r="AP632" i="3" s="1"/>
  <c r="BB648" i="2"/>
  <c r="BC648" i="2" s="1"/>
  <c r="AP633" i="3" s="1"/>
  <c r="BB649" i="2"/>
  <c r="BC649" i="2" s="1"/>
  <c r="AP634" i="3" s="1"/>
  <c r="BB650" i="2"/>
  <c r="BC650" i="2" s="1"/>
  <c r="AP635" i="3" s="1"/>
  <c r="BB651" i="2"/>
  <c r="BC651" i="2" s="1"/>
  <c r="AP636" i="3" s="1"/>
  <c r="BB652" i="2"/>
  <c r="BC652" i="2" s="1"/>
  <c r="AP637" i="3" s="1"/>
  <c r="BB653" i="2"/>
  <c r="BC653" i="2" s="1"/>
  <c r="AP638" i="3" s="1"/>
  <c r="BB654" i="2"/>
  <c r="BC654" i="2" s="1"/>
  <c r="BB655" i="2"/>
  <c r="BC655" i="2" s="1"/>
  <c r="AP639" i="3" s="1"/>
  <c r="BB656" i="2"/>
  <c r="BC656" i="2" s="1"/>
  <c r="AP640" i="3" s="1"/>
  <c r="BB657" i="2"/>
  <c r="BC657" i="2" s="1"/>
  <c r="AP641" i="3" s="1"/>
  <c r="BB658" i="2"/>
  <c r="BC658" i="2" s="1"/>
  <c r="AP642" i="3" s="1"/>
  <c r="BB659" i="2"/>
  <c r="BC659" i="2" s="1"/>
  <c r="AP643" i="3" s="1"/>
  <c r="BB660" i="2"/>
  <c r="BC660" i="2" s="1"/>
  <c r="AP644" i="3" s="1"/>
  <c r="BB661" i="2"/>
  <c r="BC661" i="2" s="1"/>
  <c r="AP645" i="3" s="1"/>
  <c r="BB662" i="2"/>
  <c r="BC662" i="2" s="1"/>
  <c r="AP646" i="3" s="1"/>
  <c r="BB663" i="2"/>
  <c r="BC663" i="2" s="1"/>
  <c r="AP647" i="3" s="1"/>
  <c r="BB664" i="2"/>
  <c r="BC664" i="2" s="1"/>
  <c r="AP650" i="3" s="1"/>
  <c r="BB665" i="2"/>
  <c r="BC665" i="2" s="1"/>
  <c r="AP649" i="3" s="1"/>
  <c r="BB666" i="2"/>
  <c r="BC666" i="2" s="1"/>
  <c r="AP648" i="3" s="1"/>
  <c r="BB667" i="2"/>
  <c r="BC667" i="2" s="1"/>
  <c r="AP651" i="3" s="1"/>
  <c r="BB668" i="2"/>
  <c r="BC668" i="2" s="1"/>
  <c r="AP652" i="3" s="1"/>
  <c r="BB669" i="2"/>
  <c r="BC669" i="2" s="1"/>
  <c r="AP653" i="3" s="1"/>
  <c r="BB670" i="2"/>
  <c r="BC670" i="2" s="1"/>
  <c r="AP654" i="3" s="1"/>
  <c r="BB671" i="2"/>
  <c r="BC671" i="2" s="1"/>
  <c r="AP655" i="3" s="1"/>
  <c r="BB672" i="2"/>
  <c r="BC672" i="2" s="1"/>
  <c r="AP656" i="3" s="1"/>
  <c r="BB673" i="2"/>
  <c r="BC673" i="2" s="1"/>
  <c r="AP657" i="3" s="1"/>
  <c r="BB674" i="2"/>
  <c r="BC674" i="2" s="1"/>
  <c r="AP658" i="3" s="1"/>
  <c r="BB675" i="2"/>
  <c r="BC675" i="2" s="1"/>
  <c r="AP659" i="3" s="1"/>
  <c r="BB676" i="2"/>
  <c r="BC676" i="2" s="1"/>
  <c r="AP660" i="3" s="1"/>
  <c r="BB677" i="2"/>
  <c r="BC677" i="2" s="1"/>
  <c r="AP661" i="3" s="1"/>
  <c r="BB678" i="2"/>
  <c r="BC678" i="2" s="1"/>
  <c r="AP662" i="3" s="1"/>
  <c r="BB679" i="2"/>
  <c r="BC679" i="2" s="1"/>
  <c r="AP663" i="3" s="1"/>
  <c r="BB680" i="2"/>
  <c r="BC680" i="2" s="1"/>
  <c r="AP664" i="3" s="1"/>
  <c r="BB681" i="2"/>
  <c r="BC681" i="2" s="1"/>
  <c r="AP665" i="3" s="1"/>
  <c r="BB682" i="2"/>
  <c r="BC682" i="2" s="1"/>
  <c r="AP666" i="3" s="1"/>
  <c r="BB683" i="2"/>
  <c r="BC683" i="2" s="1"/>
  <c r="AP667" i="3" s="1"/>
  <c r="BB684" i="2"/>
  <c r="BC684" i="2" s="1"/>
  <c r="AP668" i="3" s="1"/>
  <c r="BB685" i="2"/>
  <c r="BC685" i="2" s="1"/>
  <c r="AP669" i="3" s="1"/>
  <c r="BB686" i="2"/>
  <c r="BC686" i="2" s="1"/>
  <c r="AP670" i="3" s="1"/>
  <c r="BB687" i="2"/>
  <c r="BC687" i="2" s="1"/>
  <c r="AP671" i="3" s="1"/>
  <c r="BB688" i="2"/>
  <c r="BC688" i="2" s="1"/>
  <c r="AP672" i="3" s="1"/>
  <c r="BB689" i="2"/>
  <c r="BC689" i="2" s="1"/>
  <c r="BB690" i="2"/>
  <c r="BC690" i="2" s="1"/>
  <c r="AP673" i="3" s="1"/>
  <c r="BB691" i="2"/>
  <c r="BC691" i="2" s="1"/>
  <c r="AP674" i="3" s="1"/>
  <c r="BB692" i="2"/>
  <c r="BC692" i="2" s="1"/>
  <c r="AP675" i="3" s="1"/>
  <c r="BB693" i="2"/>
  <c r="BC693" i="2" s="1"/>
  <c r="AP676" i="3" s="1"/>
  <c r="BB694" i="2"/>
  <c r="BC694" i="2" s="1"/>
  <c r="AP677" i="3" s="1"/>
  <c r="BB695" i="2"/>
  <c r="BC695" i="2" s="1"/>
  <c r="AP678" i="3" s="1"/>
  <c r="BB696" i="2"/>
  <c r="BC696" i="2" s="1"/>
  <c r="AP679" i="3" s="1"/>
  <c r="BB697" i="2"/>
  <c r="BC697" i="2" s="1"/>
  <c r="AP681" i="3" s="1"/>
  <c r="BB698" i="2"/>
  <c r="BC698" i="2" s="1"/>
  <c r="AP680" i="3" s="1"/>
  <c r="BB699" i="2"/>
  <c r="BC699" i="2" s="1"/>
  <c r="AP682" i="3" s="1"/>
  <c r="BB700" i="2"/>
  <c r="BC700" i="2" s="1"/>
  <c r="AP683" i="3" s="1"/>
  <c r="BB701" i="2"/>
  <c r="BC701" i="2" s="1"/>
  <c r="AP684" i="3" s="1"/>
  <c r="BB702" i="2"/>
  <c r="BC702" i="2" s="1"/>
  <c r="AP686" i="3" s="1"/>
  <c r="BB703" i="2"/>
  <c r="BC703" i="2" s="1"/>
  <c r="AP685" i="3" s="1"/>
  <c r="BB704" i="2"/>
  <c r="BC704" i="2" s="1"/>
  <c r="BB705" i="2"/>
  <c r="BC705" i="2" s="1"/>
  <c r="AP687" i="3" s="1"/>
  <c r="BB706" i="2"/>
  <c r="BC706" i="2" s="1"/>
  <c r="AP688" i="3" s="1"/>
  <c r="BB707" i="2"/>
  <c r="BC707" i="2" s="1"/>
  <c r="AP689" i="3" s="1"/>
  <c r="BB708" i="2"/>
  <c r="BC708" i="2" s="1"/>
  <c r="AP690" i="3" s="1"/>
  <c r="BB709" i="2"/>
  <c r="BC709" i="2" s="1"/>
  <c r="AP691" i="3" s="1"/>
  <c r="BB710" i="2"/>
  <c r="BC710" i="2" s="1"/>
  <c r="AP692" i="3" s="1"/>
  <c r="BB711" i="2"/>
  <c r="BC711" i="2" s="1"/>
  <c r="AP693" i="3" s="1"/>
  <c r="BB712" i="2"/>
  <c r="BC712" i="2" s="1"/>
  <c r="AP694" i="3" s="1"/>
  <c r="BB713" i="2"/>
  <c r="BC713" i="2" s="1"/>
  <c r="AP695" i="3" s="1"/>
  <c r="BB714" i="2"/>
  <c r="BC714" i="2" s="1"/>
  <c r="AP696" i="3" s="1"/>
  <c r="BB715" i="2"/>
  <c r="BC715" i="2" s="1"/>
  <c r="AP697" i="3" s="1"/>
  <c r="BB716" i="2"/>
  <c r="BC716" i="2" s="1"/>
  <c r="AP698" i="3" s="1"/>
  <c r="BB717" i="2"/>
  <c r="BC717" i="2" s="1"/>
  <c r="AP699" i="3" s="1"/>
  <c r="BB718" i="2"/>
  <c r="BC718" i="2" s="1"/>
  <c r="AP700" i="3" s="1"/>
  <c r="BB719" i="2"/>
  <c r="BC719" i="2" s="1"/>
  <c r="BB720" i="2"/>
  <c r="BC720" i="2" s="1"/>
  <c r="AP701" i="3" s="1"/>
  <c r="BB721" i="2"/>
  <c r="BC721" i="2" s="1"/>
  <c r="AP702" i="3" s="1"/>
  <c r="BB722" i="2"/>
  <c r="BC722" i="2" s="1"/>
  <c r="AP703" i="3" s="1"/>
  <c r="BB723" i="2"/>
  <c r="BC723" i="2" s="1"/>
  <c r="AP704" i="3" s="1"/>
  <c r="BB724" i="2"/>
  <c r="BC724" i="2" s="1"/>
  <c r="AP705" i="3" s="1"/>
  <c r="BB725" i="2"/>
  <c r="BC725" i="2" s="1"/>
  <c r="AP706" i="3" s="1"/>
  <c r="BB726" i="2"/>
  <c r="BC726" i="2" s="1"/>
  <c r="AP707" i="3" s="1"/>
  <c r="BB727" i="2"/>
  <c r="BC727" i="2" s="1"/>
  <c r="AP708" i="3" s="1"/>
  <c r="BB728" i="2"/>
  <c r="BC728" i="2" s="1"/>
  <c r="AP709" i="3" s="1"/>
  <c r="BB729" i="2"/>
  <c r="BC729" i="2" s="1"/>
  <c r="AP710" i="3" s="1"/>
  <c r="BB730" i="2"/>
  <c r="BC730" i="2" s="1"/>
  <c r="AP711" i="3" s="1"/>
  <c r="BB731" i="2"/>
  <c r="BC731" i="2" s="1"/>
  <c r="AP712" i="3" s="1"/>
  <c r="BB732" i="2"/>
  <c r="BC732" i="2" s="1"/>
  <c r="AP713" i="3" s="1"/>
  <c r="BB733" i="2"/>
  <c r="BC733" i="2" s="1"/>
  <c r="AP714" i="3" s="1"/>
  <c r="BB734" i="2"/>
  <c r="BC734" i="2" s="1"/>
  <c r="AP715" i="3" s="1"/>
  <c r="BB735" i="2"/>
  <c r="BC735" i="2" s="1"/>
  <c r="AP716" i="3" s="1"/>
  <c r="BB736" i="2"/>
  <c r="BC736" i="2" s="1"/>
  <c r="BB737" i="2"/>
  <c r="BC737" i="2" s="1"/>
  <c r="AP717" i="3" s="1"/>
  <c r="BB738" i="2"/>
  <c r="BC738" i="2" s="1"/>
  <c r="AP718" i="3" s="1"/>
  <c r="BB739" i="2"/>
  <c r="BC739" i="2" s="1"/>
  <c r="AP719" i="3" s="1"/>
  <c r="BB740" i="2"/>
  <c r="BC740" i="2" s="1"/>
  <c r="BB741" i="2"/>
  <c r="BC741" i="2" s="1"/>
  <c r="AP720" i="3" s="1"/>
  <c r="BB742" i="2"/>
  <c r="BC742" i="2" s="1"/>
  <c r="AP721" i="3" s="1"/>
  <c r="BB743" i="2"/>
  <c r="BC743" i="2" s="1"/>
  <c r="AP722" i="3" s="1"/>
  <c r="BB744" i="2"/>
  <c r="BC744" i="2" s="1"/>
  <c r="AP723" i="3" s="1"/>
  <c r="BB745" i="2"/>
  <c r="BC745" i="2" s="1"/>
  <c r="AP724" i="3" s="1"/>
  <c r="BB746" i="2"/>
  <c r="BC746" i="2" s="1"/>
  <c r="AP725" i="3" s="1"/>
  <c r="BB747" i="2"/>
  <c r="BC747" i="2" s="1"/>
  <c r="AP726" i="3" s="1"/>
  <c r="BB748" i="2"/>
  <c r="BC748" i="2" s="1"/>
  <c r="AP727" i="3" s="1"/>
  <c r="BB749" i="2"/>
  <c r="BC749" i="2" s="1"/>
  <c r="AP728" i="3" s="1"/>
  <c r="BB750" i="2"/>
  <c r="BC750" i="2" s="1"/>
  <c r="AP729" i="3" s="1"/>
  <c r="BB751" i="2"/>
  <c r="BC751" i="2" s="1"/>
  <c r="AP730" i="3" s="1"/>
  <c r="BB752" i="2"/>
  <c r="BC752" i="2" s="1"/>
  <c r="AP731" i="3" s="1"/>
  <c r="BB753" i="2"/>
  <c r="BC753" i="2" s="1"/>
  <c r="AP732" i="3" s="1"/>
  <c r="BB754" i="2"/>
  <c r="BC754" i="2" s="1"/>
  <c r="AP733" i="3" s="1"/>
  <c r="BB755" i="2"/>
  <c r="BC755" i="2" s="1"/>
  <c r="AP734" i="3" s="1"/>
  <c r="BB756" i="2"/>
  <c r="BC756" i="2" s="1"/>
  <c r="AP735" i="3" s="1"/>
  <c r="BB757" i="2"/>
  <c r="BC757" i="2" s="1"/>
  <c r="AP736" i="3" s="1"/>
  <c r="BB758" i="2"/>
  <c r="BC758" i="2" s="1"/>
  <c r="AP737" i="3" s="1"/>
  <c r="BB759" i="2"/>
  <c r="BC759" i="2" s="1"/>
  <c r="AP738" i="3" s="1"/>
  <c r="BB760" i="2"/>
  <c r="BC760" i="2" s="1"/>
  <c r="AP739" i="3" s="1"/>
  <c r="BB761" i="2"/>
  <c r="BC761" i="2" s="1"/>
  <c r="AP740" i="3" s="1"/>
  <c r="BB762" i="2"/>
  <c r="BC762" i="2" s="1"/>
  <c r="AP741" i="3" s="1"/>
  <c r="BB763" i="2"/>
  <c r="BC763" i="2" s="1"/>
  <c r="AP742" i="3" s="1"/>
  <c r="BB764" i="2"/>
  <c r="BC764" i="2" s="1"/>
  <c r="AP743" i="3" s="1"/>
  <c r="BB765" i="2"/>
  <c r="BC765" i="2" s="1"/>
  <c r="AP744" i="3" s="1"/>
  <c r="BB766" i="2"/>
  <c r="BC766" i="2" s="1"/>
  <c r="AP745" i="3" s="1"/>
  <c r="BB767" i="2"/>
  <c r="BC767" i="2" s="1"/>
  <c r="AP746" i="3" s="1"/>
  <c r="BB768" i="2"/>
  <c r="BC768" i="2" s="1"/>
  <c r="AP747" i="3" s="1"/>
  <c r="BB769" i="2"/>
  <c r="BC769" i="2" s="1"/>
  <c r="AP748" i="3" s="1"/>
  <c r="BB770" i="2"/>
  <c r="BC770" i="2" s="1"/>
  <c r="AP749" i="3" s="1"/>
  <c r="BB771" i="2"/>
  <c r="BC771" i="2" s="1"/>
  <c r="AP750" i="3" s="1"/>
  <c r="BB772" i="2"/>
  <c r="BC772" i="2" s="1"/>
  <c r="AP751" i="3" s="1"/>
  <c r="BB773" i="2"/>
  <c r="BC773" i="2" s="1"/>
  <c r="AP752" i="3" s="1"/>
  <c r="BB774" i="2"/>
  <c r="BC774" i="2" s="1"/>
  <c r="AP753" i="3" s="1"/>
  <c r="BB775" i="2"/>
  <c r="BC775" i="2" s="1"/>
  <c r="BB776" i="2"/>
  <c r="BC776" i="2" s="1"/>
  <c r="AP754" i="3" s="1"/>
  <c r="BB777" i="2"/>
  <c r="BC777" i="2" s="1"/>
  <c r="AP755" i="3" s="1"/>
  <c r="BB778" i="2"/>
  <c r="BC778" i="2" s="1"/>
  <c r="AP756" i="3" s="1"/>
  <c r="BB779" i="2"/>
  <c r="BC779" i="2" s="1"/>
  <c r="AP757" i="3" s="1"/>
  <c r="BB780" i="2"/>
  <c r="BC780" i="2" s="1"/>
  <c r="AP758" i="3" s="1"/>
  <c r="BB781" i="2"/>
  <c r="BC781" i="2" s="1"/>
  <c r="AP759" i="3" s="1"/>
  <c r="BB782" i="2"/>
  <c r="BC782" i="2" s="1"/>
  <c r="AP760" i="3" s="1"/>
  <c r="BB783" i="2"/>
  <c r="BC783" i="2" s="1"/>
  <c r="AP762" i="3" s="1"/>
  <c r="BB784" i="2"/>
  <c r="BC784" i="2" s="1"/>
  <c r="AP764" i="3" s="1"/>
  <c r="BB785" i="2"/>
  <c r="BC785" i="2" s="1"/>
  <c r="AP763" i="3" s="1"/>
  <c r="BB786" i="2"/>
  <c r="BC786" i="2" s="1"/>
  <c r="AP771" i="3" s="1"/>
  <c r="BB787" i="2"/>
  <c r="BC787" i="2" s="1"/>
  <c r="AP765" i="3" s="1"/>
  <c r="BB788" i="2"/>
  <c r="BC788" i="2" s="1"/>
  <c r="AP766" i="3" s="1"/>
  <c r="BB789" i="2"/>
  <c r="BC789" i="2" s="1"/>
  <c r="AP767" i="3" s="1"/>
  <c r="BB790" i="2"/>
  <c r="BC790" i="2" s="1"/>
  <c r="AP768" i="3" s="1"/>
  <c r="BB791" i="2"/>
  <c r="BC791" i="2" s="1"/>
  <c r="AP769" i="3" s="1"/>
  <c r="BB792" i="2"/>
  <c r="BC792" i="2" s="1"/>
  <c r="AP770" i="3" s="1"/>
  <c r="BB793" i="2"/>
  <c r="BC793" i="2" s="1"/>
  <c r="AP772" i="3" s="1"/>
  <c r="BB794" i="2"/>
  <c r="BC794" i="2" s="1"/>
  <c r="AP775" i="3" s="1"/>
  <c r="BB795" i="2"/>
  <c r="BC795" i="2" s="1"/>
  <c r="AP773" i="3" s="1"/>
  <c r="BB796" i="2"/>
  <c r="BC796" i="2" s="1"/>
  <c r="AP774" i="3" s="1"/>
  <c r="BB797" i="2"/>
  <c r="BC797" i="2" s="1"/>
  <c r="AP777" i="3" s="1"/>
  <c r="BB798" i="2"/>
  <c r="BC798" i="2" s="1"/>
  <c r="AP776" i="3" s="1"/>
  <c r="BB799" i="2"/>
  <c r="BC799" i="2" s="1"/>
  <c r="AP780" i="3" s="1"/>
  <c r="BB800" i="2"/>
  <c r="BC800" i="2" s="1"/>
  <c r="AP778" i="3" s="1"/>
  <c r="BB801" i="2"/>
  <c r="BC801" i="2" s="1"/>
  <c r="AP782" i="3" s="1"/>
  <c r="BB802" i="2"/>
  <c r="BC802" i="2" s="1"/>
  <c r="AP783" i="3" s="1"/>
  <c r="BB803" i="2"/>
  <c r="BC803" i="2" s="1"/>
  <c r="AP781" i="3" s="1"/>
  <c r="BB804" i="2"/>
  <c r="BC804" i="2" s="1"/>
  <c r="AP784" i="3" s="1"/>
  <c r="BB805" i="2"/>
  <c r="BC805" i="2" s="1"/>
  <c r="AP789" i="3" s="1"/>
  <c r="BB806" i="2"/>
  <c r="BC806" i="2" s="1"/>
  <c r="AP799" i="3" s="1"/>
  <c r="BB807" i="2"/>
  <c r="BC807" i="2" s="1"/>
  <c r="AP785" i="3" s="1"/>
  <c r="BB808" i="2"/>
  <c r="BC808" i="2" s="1"/>
  <c r="AP786" i="3" s="1"/>
  <c r="BB809" i="2"/>
  <c r="BC809" i="2" s="1"/>
  <c r="AP787" i="3" s="1"/>
  <c r="BB810" i="2"/>
  <c r="BC810" i="2" s="1"/>
  <c r="AP788" i="3" s="1"/>
  <c r="BB811" i="2"/>
  <c r="BC811" i="2" s="1"/>
  <c r="AP800" i="3" s="1"/>
  <c r="BB812" i="2"/>
  <c r="BC812" i="2" s="1"/>
  <c r="AP790" i="3" s="1"/>
  <c r="BB813" i="2"/>
  <c r="BC813" i="2" s="1"/>
  <c r="AP791" i="3" s="1"/>
  <c r="BB814" i="2"/>
  <c r="BC814" i="2" s="1"/>
  <c r="AP792" i="3" s="1"/>
  <c r="BB815" i="2"/>
  <c r="BC815" i="2" s="1"/>
  <c r="AP793" i="3" s="1"/>
  <c r="BB816" i="2"/>
  <c r="BC816" i="2" s="1"/>
  <c r="AP794" i="3" s="1"/>
  <c r="BB817" i="2"/>
  <c r="BC817" i="2" s="1"/>
  <c r="AP795" i="3" s="1"/>
  <c r="BB818" i="2"/>
  <c r="BC818" i="2" s="1"/>
  <c r="AP796" i="3" s="1"/>
  <c r="BB819" i="2"/>
  <c r="BC819" i="2" s="1"/>
  <c r="AP797" i="3" s="1"/>
  <c r="BB820" i="2"/>
  <c r="BC820" i="2" s="1"/>
  <c r="AP798" i="3"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301" i="3" s="1"/>
  <c r="BC573" i="2"/>
  <c r="AP559" i="3" s="1"/>
  <c r="BC861" i="2"/>
  <c r="BC880" i="2"/>
  <c r="AZ3" i="2"/>
  <c r="BA3" i="2" s="1"/>
  <c r="AO3" i="3" s="1"/>
  <c r="AZ4" i="2"/>
  <c r="BA4" i="2" s="1"/>
  <c r="AO4" i="3" s="1"/>
  <c r="AZ5" i="2"/>
  <c r="BA5" i="2" s="1"/>
  <c r="AO5" i="3" s="1"/>
  <c r="AZ6" i="2"/>
  <c r="BA6" i="2" s="1"/>
  <c r="AO7" i="3" s="1"/>
  <c r="AZ7" i="2"/>
  <c r="BA7" i="2" s="1"/>
  <c r="AO6"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3" i="3" s="1"/>
  <c r="AZ33" i="2"/>
  <c r="BA33" i="2" s="1"/>
  <c r="AO34" i="3" s="1"/>
  <c r="AZ34" i="2"/>
  <c r="BA34" i="2" s="1"/>
  <c r="AO32" i="3" s="1"/>
  <c r="AZ35" i="2"/>
  <c r="BA35" i="2" s="1"/>
  <c r="AO35" i="3" s="1"/>
  <c r="AZ36" i="2"/>
  <c r="BA36" i="2" s="1"/>
  <c r="AO36" i="3" s="1"/>
  <c r="AZ37" i="2"/>
  <c r="BA37" i="2" s="1"/>
  <c r="AO37" i="3" s="1"/>
  <c r="AZ38" i="2"/>
  <c r="BA38" i="2" s="1"/>
  <c r="AO38" i="3" s="1"/>
  <c r="AZ39" i="2"/>
  <c r="BA39" i="2" s="1"/>
  <c r="AO39" i="3" s="1"/>
  <c r="AZ40" i="2"/>
  <c r="BA40" i="2" s="1"/>
  <c r="AO40" i="3" s="1"/>
  <c r="AZ41" i="2"/>
  <c r="BA41" i="2" s="1"/>
  <c r="AO41" i="3" s="1"/>
  <c r="AZ42" i="2"/>
  <c r="BA42" i="2" s="1"/>
  <c r="AO42" i="3" s="1"/>
  <c r="AZ43" i="2"/>
  <c r="BA43" i="2" s="1"/>
  <c r="AO43" i="3" s="1"/>
  <c r="AZ44" i="2"/>
  <c r="BA44" i="2" s="1"/>
  <c r="AO44" i="3" s="1"/>
  <c r="AZ45" i="2"/>
  <c r="BA45" i="2" s="1"/>
  <c r="AO45" i="3" s="1"/>
  <c r="AZ46" i="2"/>
  <c r="BA46" i="2" s="1"/>
  <c r="AZ47" i="2"/>
  <c r="BA47" i="2" s="1"/>
  <c r="AO47" i="3" s="1"/>
  <c r="AZ48" i="2"/>
  <c r="BA48" i="2" s="1"/>
  <c r="AO48" i="3" s="1"/>
  <c r="AZ49" i="2"/>
  <c r="BA49" i="2" s="1"/>
  <c r="AO49" i="3" s="1"/>
  <c r="AZ50" i="2"/>
  <c r="BA50" i="2" s="1"/>
  <c r="AO50" i="3" s="1"/>
  <c r="AZ51" i="2"/>
  <c r="BA51" i="2" s="1"/>
  <c r="AO51" i="3" s="1"/>
  <c r="AZ52" i="2"/>
  <c r="BA52" i="2" s="1"/>
  <c r="AO52" i="3" s="1"/>
  <c r="AZ53" i="2"/>
  <c r="BA53" i="2" s="1"/>
  <c r="AO53" i="3" s="1"/>
  <c r="AZ54" i="2"/>
  <c r="BA54" i="2" s="1"/>
  <c r="AO54" i="3" s="1"/>
  <c r="AZ55" i="2"/>
  <c r="BA55" i="2" s="1"/>
  <c r="AO55" i="3" s="1"/>
  <c r="AZ56" i="2"/>
  <c r="BA56" i="2" s="1"/>
  <c r="AO56" i="3" s="1"/>
  <c r="AZ57" i="2"/>
  <c r="BA57" i="2" s="1"/>
  <c r="AO57" i="3" s="1"/>
  <c r="AZ58" i="2"/>
  <c r="BA58" i="2" s="1"/>
  <c r="AO58" i="3" s="1"/>
  <c r="AZ59" i="2"/>
  <c r="BA59" i="2" s="1"/>
  <c r="AO59" i="3" s="1"/>
  <c r="AZ60" i="2"/>
  <c r="BA60" i="2" s="1"/>
  <c r="AO60" i="3" s="1"/>
  <c r="AZ61" i="2"/>
  <c r="BA61" i="2" s="1"/>
  <c r="AO61" i="3" s="1"/>
  <c r="AZ62" i="2"/>
  <c r="BA62" i="2" s="1"/>
  <c r="AO62" i="3" s="1"/>
  <c r="AZ63" i="2"/>
  <c r="BA63" i="2" s="1"/>
  <c r="AO63" i="3" s="1"/>
  <c r="AZ64" i="2"/>
  <c r="BA64" i="2" s="1"/>
  <c r="AO64" i="3" s="1"/>
  <c r="AZ65" i="2"/>
  <c r="BA65" i="2" s="1"/>
  <c r="AO65" i="3" s="1"/>
  <c r="AZ66" i="2"/>
  <c r="BA66" i="2" s="1"/>
  <c r="AO66" i="3" s="1"/>
  <c r="AZ67" i="2"/>
  <c r="BA67" i="2" s="1"/>
  <c r="AO67" i="3" s="1"/>
  <c r="AZ68" i="2"/>
  <c r="BA68" i="2" s="1"/>
  <c r="AO68" i="3" s="1"/>
  <c r="AZ69" i="2"/>
  <c r="BA69" i="2" s="1"/>
  <c r="AO69" i="3" s="1"/>
  <c r="AZ70" i="2"/>
  <c r="BA70" i="2" s="1"/>
  <c r="AO70" i="3" s="1"/>
  <c r="AZ71" i="2"/>
  <c r="BA71" i="2" s="1"/>
  <c r="AO71" i="3" s="1"/>
  <c r="AZ72" i="2"/>
  <c r="BA72" i="2" s="1"/>
  <c r="AO72" i="3" s="1"/>
  <c r="AZ73" i="2"/>
  <c r="BA73" i="2" s="1"/>
  <c r="AO73" i="3" s="1"/>
  <c r="AZ74" i="2"/>
  <c r="BA74" i="2" s="1"/>
  <c r="AO74" i="3" s="1"/>
  <c r="AZ75" i="2"/>
  <c r="BA75" i="2" s="1"/>
  <c r="AO75" i="3" s="1"/>
  <c r="AZ76" i="2"/>
  <c r="BA76" i="2" s="1"/>
  <c r="AO76" i="3" s="1"/>
  <c r="AZ77" i="2"/>
  <c r="BA77" i="2" s="1"/>
  <c r="AO77" i="3" s="1"/>
  <c r="AZ78" i="2"/>
  <c r="BA78" i="2" s="1"/>
  <c r="AO78" i="3" s="1"/>
  <c r="AZ79" i="2"/>
  <c r="BA79" i="2" s="1"/>
  <c r="AO79" i="3" s="1"/>
  <c r="AZ80" i="2"/>
  <c r="BA80" i="2" s="1"/>
  <c r="AO80" i="3" s="1"/>
  <c r="AZ81" i="2"/>
  <c r="BA81" i="2" s="1"/>
  <c r="AO81" i="3" s="1"/>
  <c r="AZ82" i="2"/>
  <c r="BA82" i="2" s="1"/>
  <c r="AO85" i="3" s="1"/>
  <c r="AZ83" i="2"/>
  <c r="BA83" i="2" s="1"/>
  <c r="AO83" i="3" s="1"/>
  <c r="AZ84" i="2"/>
  <c r="BA84" i="2" s="1"/>
  <c r="AO84" i="3" s="1"/>
  <c r="AZ85" i="2"/>
  <c r="BA85" i="2" s="1"/>
  <c r="AO82" i="3" s="1"/>
  <c r="AZ86" i="2"/>
  <c r="BA86" i="2" s="1"/>
  <c r="AO86" i="3" s="1"/>
  <c r="AZ87" i="2"/>
  <c r="BA87" i="2" s="1"/>
  <c r="AO87" i="3" s="1"/>
  <c r="AZ88" i="2"/>
  <c r="BA88" i="2" s="1"/>
  <c r="AO88" i="3" s="1"/>
  <c r="AZ89" i="2"/>
  <c r="BA89" i="2" s="1"/>
  <c r="AO89" i="3" s="1"/>
  <c r="AZ90" i="2"/>
  <c r="BA90" i="2" s="1"/>
  <c r="AO90" i="3" s="1"/>
  <c r="AZ91" i="2"/>
  <c r="BA91" i="2" s="1"/>
  <c r="AO91" i="3" s="1"/>
  <c r="AZ92" i="2"/>
  <c r="BA92" i="2" s="1"/>
  <c r="AO92" i="3" s="1"/>
  <c r="AZ93" i="2"/>
  <c r="BA93" i="2" s="1"/>
  <c r="AO93" i="3" s="1"/>
  <c r="AZ94" i="2"/>
  <c r="BA94" i="2" s="1"/>
  <c r="AO94" i="3" s="1"/>
  <c r="AZ95" i="2"/>
  <c r="BA95" i="2" s="1"/>
  <c r="AO95" i="3" s="1"/>
  <c r="AZ96" i="2"/>
  <c r="BA96" i="2" s="1"/>
  <c r="AO96" i="3" s="1"/>
  <c r="AZ97" i="2"/>
  <c r="BA97" i="2" s="1"/>
  <c r="AO97" i="3" s="1"/>
  <c r="AZ98" i="2"/>
  <c r="BA98" i="2" s="1"/>
  <c r="AO98" i="3" s="1"/>
  <c r="AZ99" i="2"/>
  <c r="BA99" i="2" s="1"/>
  <c r="AO99" i="3" s="1"/>
  <c r="AZ100" i="2"/>
  <c r="BA100" i="2" s="1"/>
  <c r="AO100" i="3" s="1"/>
  <c r="AZ101" i="2"/>
  <c r="BA101" i="2" s="1"/>
  <c r="AO101" i="3" s="1"/>
  <c r="AZ102" i="2"/>
  <c r="BA102" i="2" s="1"/>
  <c r="AO102" i="3" s="1"/>
  <c r="AZ103" i="2"/>
  <c r="BA103" i="2" s="1"/>
  <c r="AO105" i="3" s="1"/>
  <c r="AZ104" i="2"/>
  <c r="BA104" i="2" s="1"/>
  <c r="AO103" i="3" s="1"/>
  <c r="AZ105" i="2"/>
  <c r="BA105" i="2" s="1"/>
  <c r="AO104" i="3" s="1"/>
  <c r="AZ106" i="2"/>
  <c r="BA106" i="2" s="1"/>
  <c r="AO106" i="3" s="1"/>
  <c r="AZ107" i="2"/>
  <c r="BA107" i="2" s="1"/>
  <c r="AO107" i="3" s="1"/>
  <c r="AZ108" i="2"/>
  <c r="BA108" i="2" s="1"/>
  <c r="AO108" i="3" s="1"/>
  <c r="AZ109" i="2"/>
  <c r="BA109" i="2" s="1"/>
  <c r="AZ110" i="2"/>
  <c r="BA110" i="2" s="1"/>
  <c r="AO109" i="3" s="1"/>
  <c r="AZ111" i="2"/>
  <c r="BA111" i="2" s="1"/>
  <c r="AO110" i="3" s="1"/>
  <c r="AZ112" i="2"/>
  <c r="BA112" i="2" s="1"/>
  <c r="AO111" i="3" s="1"/>
  <c r="AZ113" i="2"/>
  <c r="BA113" i="2" s="1"/>
  <c r="AO112" i="3" s="1"/>
  <c r="AZ114" i="2"/>
  <c r="BA114" i="2" s="1"/>
  <c r="AO113" i="3" s="1"/>
  <c r="AZ115" i="2"/>
  <c r="BA115" i="2" s="1"/>
  <c r="AO114" i="3" s="1"/>
  <c r="AZ116" i="2"/>
  <c r="BA116" i="2" s="1"/>
  <c r="AO115" i="3" s="1"/>
  <c r="AZ117" i="2"/>
  <c r="BA117" i="2" s="1"/>
  <c r="AO116" i="3" s="1"/>
  <c r="AZ118" i="2"/>
  <c r="BA118" i="2" s="1"/>
  <c r="AO117" i="3" s="1"/>
  <c r="AZ119" i="2"/>
  <c r="BA119" i="2" s="1"/>
  <c r="AO118" i="3" s="1"/>
  <c r="AZ120" i="2"/>
  <c r="BA120" i="2" s="1"/>
  <c r="AO119" i="3" s="1"/>
  <c r="AZ121" i="2"/>
  <c r="BA121" i="2" s="1"/>
  <c r="AO120" i="3" s="1"/>
  <c r="AZ122" i="2"/>
  <c r="BA122" i="2" s="1"/>
  <c r="AO121" i="3" s="1"/>
  <c r="AZ123" i="2"/>
  <c r="BA123" i="2" s="1"/>
  <c r="AO122" i="3" s="1"/>
  <c r="AZ124" i="2"/>
  <c r="BA124" i="2" s="1"/>
  <c r="AO123" i="3" s="1"/>
  <c r="AZ125" i="2"/>
  <c r="BA125" i="2" s="1"/>
  <c r="AO124" i="3" s="1"/>
  <c r="AZ126" i="2"/>
  <c r="BA126" i="2" s="1"/>
  <c r="AO125" i="3" s="1"/>
  <c r="AZ127" i="2"/>
  <c r="BA127" i="2" s="1"/>
  <c r="AO126" i="3" s="1"/>
  <c r="AZ128" i="2"/>
  <c r="BA128" i="2" s="1"/>
  <c r="AO127" i="3" s="1"/>
  <c r="AZ129" i="2"/>
  <c r="BA129" i="2" s="1"/>
  <c r="AO128" i="3" s="1"/>
  <c r="AZ130" i="2"/>
  <c r="BA130" i="2" s="1"/>
  <c r="AO129" i="3" s="1"/>
  <c r="AZ131" i="2"/>
  <c r="BA131" i="2" s="1"/>
  <c r="AO130" i="3" s="1"/>
  <c r="AZ132" i="2"/>
  <c r="BA132" i="2" s="1"/>
  <c r="AO131" i="3" s="1"/>
  <c r="AZ133" i="2"/>
  <c r="BA133" i="2" s="1"/>
  <c r="AO132" i="3" s="1"/>
  <c r="AZ134" i="2"/>
  <c r="BA134" i="2" s="1"/>
  <c r="AO133" i="3" s="1"/>
  <c r="AZ135" i="2"/>
  <c r="BA135" i="2" s="1"/>
  <c r="AO134" i="3" s="1"/>
  <c r="AZ136" i="2"/>
  <c r="BA136" i="2" s="1"/>
  <c r="AO135" i="3" s="1"/>
  <c r="AZ137" i="2"/>
  <c r="BA137" i="2" s="1"/>
  <c r="AO136" i="3" s="1"/>
  <c r="AZ138" i="2"/>
  <c r="BA138" i="2" s="1"/>
  <c r="AO137" i="3" s="1"/>
  <c r="AZ139" i="2"/>
  <c r="BA139" i="2" s="1"/>
  <c r="AO138" i="3" s="1"/>
  <c r="AZ140" i="2"/>
  <c r="BA140" i="2" s="1"/>
  <c r="AO139" i="3" s="1"/>
  <c r="AZ141" i="2"/>
  <c r="BA141" i="2" s="1"/>
  <c r="AO140" i="3" s="1"/>
  <c r="AZ142" i="2"/>
  <c r="BA142" i="2" s="1"/>
  <c r="AO141" i="3" s="1"/>
  <c r="AZ143" i="2"/>
  <c r="BA143" i="2" s="1"/>
  <c r="AO142" i="3" s="1"/>
  <c r="AZ144" i="2"/>
  <c r="BA144" i="2" s="1"/>
  <c r="AO143" i="3" s="1"/>
  <c r="AZ145" i="2"/>
  <c r="BA145" i="2" s="1"/>
  <c r="AO144" i="3" s="1"/>
  <c r="AZ146" i="2"/>
  <c r="BA146" i="2" s="1"/>
  <c r="AO145" i="3" s="1"/>
  <c r="AZ147" i="2"/>
  <c r="BA147" i="2" s="1"/>
  <c r="AO146" i="3" s="1"/>
  <c r="AZ148" i="2"/>
  <c r="BA148" i="2" s="1"/>
  <c r="AO147" i="3" s="1"/>
  <c r="AZ149" i="2"/>
  <c r="BA149" i="2" s="1"/>
  <c r="AO148" i="3" s="1"/>
  <c r="AZ150" i="2"/>
  <c r="BA150" i="2" s="1"/>
  <c r="AO149" i="3" s="1"/>
  <c r="AZ151" i="2"/>
  <c r="BA151" i="2" s="1"/>
  <c r="AO150" i="3" s="1"/>
  <c r="AZ152" i="2"/>
  <c r="BA152" i="2" s="1"/>
  <c r="AO151" i="3" s="1"/>
  <c r="AZ153" i="2"/>
  <c r="BA153" i="2" s="1"/>
  <c r="AO153" i="3" s="1"/>
  <c r="AZ154" i="2"/>
  <c r="BA154" i="2" s="1"/>
  <c r="AO152" i="3" s="1"/>
  <c r="AZ155" i="2"/>
  <c r="BA155" i="2" s="1"/>
  <c r="AO154" i="3" s="1"/>
  <c r="AZ156" i="2"/>
  <c r="BA156" i="2" s="1"/>
  <c r="AO155" i="3" s="1"/>
  <c r="AZ157" i="2"/>
  <c r="BA157" i="2" s="1"/>
  <c r="AO156" i="3" s="1"/>
  <c r="AZ158" i="2"/>
  <c r="BA158" i="2" s="1"/>
  <c r="AO157" i="3" s="1"/>
  <c r="AZ159" i="2"/>
  <c r="BA159" i="2" s="1"/>
  <c r="AO158" i="3" s="1"/>
  <c r="AZ160" i="2"/>
  <c r="BA160" i="2" s="1"/>
  <c r="AO159" i="3" s="1"/>
  <c r="AZ161" i="2"/>
  <c r="BA161" i="2" s="1"/>
  <c r="AO160" i="3" s="1"/>
  <c r="AZ162" i="2"/>
  <c r="BA162" i="2" s="1"/>
  <c r="AO161" i="3" s="1"/>
  <c r="AZ163" i="2"/>
  <c r="BA163" i="2" s="1"/>
  <c r="AO162" i="3" s="1"/>
  <c r="AZ164" i="2"/>
  <c r="BA164" i="2" s="1"/>
  <c r="AO163" i="3" s="1"/>
  <c r="AZ165" i="2"/>
  <c r="BA165" i="2" s="1"/>
  <c r="AO164" i="3" s="1"/>
  <c r="AZ166" i="2"/>
  <c r="BA166" i="2" s="1"/>
  <c r="AO165" i="3" s="1"/>
  <c r="AZ167" i="2"/>
  <c r="BA167" i="2" s="1"/>
  <c r="AO166" i="3" s="1"/>
  <c r="AZ168" i="2"/>
  <c r="BA168" i="2" s="1"/>
  <c r="AO167" i="3" s="1"/>
  <c r="AZ169" i="2"/>
  <c r="BA169" i="2" s="1"/>
  <c r="AO168" i="3" s="1"/>
  <c r="AZ170" i="2"/>
  <c r="BA170" i="2" s="1"/>
  <c r="AO169" i="3" s="1"/>
  <c r="AZ171" i="2"/>
  <c r="BA171" i="2" s="1"/>
  <c r="AO170" i="3" s="1"/>
  <c r="AZ172" i="2"/>
  <c r="BA172" i="2" s="1"/>
  <c r="AO171" i="3" s="1"/>
  <c r="AZ173" i="2"/>
  <c r="BA173" i="2" s="1"/>
  <c r="AO172" i="3" s="1"/>
  <c r="AZ174" i="2"/>
  <c r="BA174" i="2" s="1"/>
  <c r="AO173" i="3" s="1"/>
  <c r="AZ175" i="2"/>
  <c r="BA175" i="2" s="1"/>
  <c r="AO174" i="3" s="1"/>
  <c r="AZ176" i="2"/>
  <c r="BA176" i="2" s="1"/>
  <c r="AO175" i="3" s="1"/>
  <c r="AZ177" i="2"/>
  <c r="BA177" i="2" s="1"/>
  <c r="AO176" i="3" s="1"/>
  <c r="AZ178" i="2"/>
  <c r="BA178" i="2" s="1"/>
  <c r="AO177" i="3" s="1"/>
  <c r="AZ179" i="2"/>
  <c r="BA179" i="2" s="1"/>
  <c r="AO178" i="3" s="1"/>
  <c r="AZ180" i="2"/>
  <c r="BA180" i="2" s="1"/>
  <c r="AO179" i="3" s="1"/>
  <c r="AZ181" i="2"/>
  <c r="BA181" i="2" s="1"/>
  <c r="AO180" i="3" s="1"/>
  <c r="AZ182" i="2"/>
  <c r="BA182" i="2" s="1"/>
  <c r="AO181" i="3" s="1"/>
  <c r="AZ183" i="2"/>
  <c r="BA183" i="2" s="1"/>
  <c r="AO182" i="3" s="1"/>
  <c r="AZ184" i="2"/>
  <c r="BA184" i="2" s="1"/>
  <c r="AO183" i="3" s="1"/>
  <c r="AZ185" i="2"/>
  <c r="BA185" i="2" s="1"/>
  <c r="AO184" i="3" s="1"/>
  <c r="AZ186" i="2"/>
  <c r="BA186" i="2" s="1"/>
  <c r="AO185" i="3" s="1"/>
  <c r="AZ187" i="2"/>
  <c r="BA187" i="2" s="1"/>
  <c r="AO186" i="3" s="1"/>
  <c r="AZ188" i="2"/>
  <c r="BA188" i="2" s="1"/>
  <c r="AO187" i="3" s="1"/>
  <c r="AZ189" i="2"/>
  <c r="BA189" i="2" s="1"/>
  <c r="AO188" i="3" s="1"/>
  <c r="AZ190" i="2"/>
  <c r="BA190" i="2" s="1"/>
  <c r="AO189" i="3" s="1"/>
  <c r="AZ191" i="2"/>
  <c r="BA191" i="2" s="1"/>
  <c r="AO190" i="3" s="1"/>
  <c r="AZ192" i="2"/>
  <c r="BA192" i="2" s="1"/>
  <c r="AO191" i="3" s="1"/>
  <c r="AZ193" i="2"/>
  <c r="BA193" i="2" s="1"/>
  <c r="AO192" i="3" s="1"/>
  <c r="AZ194" i="2"/>
  <c r="BA194" i="2" s="1"/>
  <c r="AO193" i="3" s="1"/>
  <c r="AZ195" i="2"/>
  <c r="BA195" i="2" s="1"/>
  <c r="AO194" i="3" s="1"/>
  <c r="AZ196" i="2"/>
  <c r="BA196" i="2" s="1"/>
  <c r="AO195" i="3" s="1"/>
  <c r="AZ197" i="2"/>
  <c r="BA197" i="2" s="1"/>
  <c r="AO196" i="3" s="1"/>
  <c r="AZ198" i="2"/>
  <c r="BA198" i="2" s="1"/>
  <c r="AO197" i="3" s="1"/>
  <c r="AZ199" i="2"/>
  <c r="BA199" i="2" s="1"/>
  <c r="AO198" i="3" s="1"/>
  <c r="AZ200" i="2"/>
  <c r="BA200" i="2" s="1"/>
  <c r="AO199" i="3" s="1"/>
  <c r="AZ201" i="2"/>
  <c r="BA201" i="2" s="1"/>
  <c r="AO200" i="3" s="1"/>
  <c r="AZ202" i="2"/>
  <c r="BA202" i="2" s="1"/>
  <c r="AZ203" i="2"/>
  <c r="BA203" i="2" s="1"/>
  <c r="AO202" i="3" s="1"/>
  <c r="AZ204" i="2"/>
  <c r="BA204" i="2" s="1"/>
  <c r="AO203" i="3" s="1"/>
  <c r="AZ205" i="2"/>
  <c r="BA205" i="2" s="1"/>
  <c r="AO204" i="3" s="1"/>
  <c r="AZ206" i="2"/>
  <c r="BA206" i="2" s="1"/>
  <c r="AO205" i="3" s="1"/>
  <c r="AZ207" i="2"/>
  <c r="BA207" i="2" s="1"/>
  <c r="AO206" i="3" s="1"/>
  <c r="AZ208" i="2"/>
  <c r="BA208" i="2" s="1"/>
  <c r="AO207" i="3" s="1"/>
  <c r="AZ209" i="2"/>
  <c r="BA209" i="2" s="1"/>
  <c r="AO208" i="3" s="1"/>
  <c r="AZ210" i="2"/>
  <c r="BA210" i="2" s="1"/>
  <c r="AO209" i="3" s="1"/>
  <c r="AZ211" i="2"/>
  <c r="BA211" i="2" s="1"/>
  <c r="AO210" i="3" s="1"/>
  <c r="AZ212" i="2"/>
  <c r="BA212" i="2" s="1"/>
  <c r="AO211" i="3" s="1"/>
  <c r="AZ213" i="2"/>
  <c r="BA213" i="2" s="1"/>
  <c r="AO212" i="3" s="1"/>
  <c r="AZ214" i="2"/>
  <c r="BA214" i="2" s="1"/>
  <c r="AO213" i="3" s="1"/>
  <c r="AZ215" i="2"/>
  <c r="BA215" i="2" s="1"/>
  <c r="AO214" i="3" s="1"/>
  <c r="AZ216" i="2"/>
  <c r="BA216" i="2" s="1"/>
  <c r="AO215" i="3" s="1"/>
  <c r="AZ217" i="2"/>
  <c r="BA217" i="2" s="1"/>
  <c r="AO216" i="3" s="1"/>
  <c r="AZ218" i="2"/>
  <c r="BA218" i="2" s="1"/>
  <c r="AO217" i="3" s="1"/>
  <c r="AZ219" i="2"/>
  <c r="BA219" i="2" s="1"/>
  <c r="AO218" i="3" s="1"/>
  <c r="AZ220" i="2"/>
  <c r="BA220" i="2" s="1"/>
  <c r="AO219" i="3" s="1"/>
  <c r="AZ221" i="2"/>
  <c r="BA221" i="2" s="1"/>
  <c r="AO220" i="3" s="1"/>
  <c r="AZ222" i="2"/>
  <c r="BA222" i="2" s="1"/>
  <c r="AO221" i="3" s="1"/>
  <c r="AZ223" i="2"/>
  <c r="BA223" i="2" s="1"/>
  <c r="AO222" i="3" s="1"/>
  <c r="AZ224" i="2"/>
  <c r="BA224" i="2" s="1"/>
  <c r="AO223" i="3" s="1"/>
  <c r="AZ225" i="2"/>
  <c r="BA225" i="2" s="1"/>
  <c r="AO224" i="3" s="1"/>
  <c r="AZ226" i="2"/>
  <c r="BA226" i="2" s="1"/>
  <c r="AO225" i="3" s="1"/>
  <c r="AZ227" i="2"/>
  <c r="BA227" i="2" s="1"/>
  <c r="AO226" i="3" s="1"/>
  <c r="AZ228" i="2"/>
  <c r="BA228" i="2" s="1"/>
  <c r="AO227" i="3" s="1"/>
  <c r="AZ229" i="2"/>
  <c r="BA229" i="2" s="1"/>
  <c r="AO228" i="3" s="1"/>
  <c r="AZ230" i="2"/>
  <c r="BA230" i="2" s="1"/>
  <c r="AO229" i="3" s="1"/>
  <c r="AZ231" i="2"/>
  <c r="BA231" i="2" s="1"/>
  <c r="AO230" i="3" s="1"/>
  <c r="AZ232" i="2"/>
  <c r="BA232" i="2" s="1"/>
  <c r="AO231" i="3" s="1"/>
  <c r="AZ233" i="2"/>
  <c r="BA233" i="2" s="1"/>
  <c r="AO232" i="3" s="1"/>
  <c r="AZ234" i="2"/>
  <c r="BA234" i="2" s="1"/>
  <c r="AO233" i="3" s="1"/>
  <c r="AZ235" i="2"/>
  <c r="BA235" i="2" s="1"/>
  <c r="AO234" i="3" s="1"/>
  <c r="AZ236" i="2"/>
  <c r="BA236" i="2" s="1"/>
  <c r="AZ237" i="2"/>
  <c r="BA237" i="2" s="1"/>
  <c r="AO235" i="3" s="1"/>
  <c r="AZ238" i="2"/>
  <c r="BA238" i="2" s="1"/>
  <c r="AO236" i="3" s="1"/>
  <c r="AZ239" i="2"/>
  <c r="BA239" i="2" s="1"/>
  <c r="AO237" i="3" s="1"/>
  <c r="AZ240" i="2"/>
  <c r="BA240" i="2" s="1"/>
  <c r="AO238" i="3" s="1"/>
  <c r="AZ241" i="2"/>
  <c r="BA241" i="2" s="1"/>
  <c r="AO239" i="3" s="1"/>
  <c r="AZ242" i="2"/>
  <c r="BA242" i="2" s="1"/>
  <c r="AO240" i="3" s="1"/>
  <c r="AZ243" i="2"/>
  <c r="BA243" i="2" s="1"/>
  <c r="AO241" i="3" s="1"/>
  <c r="AZ244" i="2"/>
  <c r="BA244" i="2" s="1"/>
  <c r="AO242" i="3" s="1"/>
  <c r="AZ245" i="2"/>
  <c r="BA245" i="2" s="1"/>
  <c r="AO243" i="3" s="1"/>
  <c r="AZ246" i="2"/>
  <c r="BA246" i="2" s="1"/>
  <c r="AO244" i="3" s="1"/>
  <c r="AZ247" i="2"/>
  <c r="BA247" i="2" s="1"/>
  <c r="AO245" i="3" s="1"/>
  <c r="AZ248" i="2"/>
  <c r="BA248" i="2" s="1"/>
  <c r="AO246" i="3" s="1"/>
  <c r="AZ249" i="2"/>
  <c r="BA249" i="2" s="1"/>
  <c r="AO247" i="3" s="1"/>
  <c r="AZ250" i="2"/>
  <c r="BA250" i="2" s="1"/>
  <c r="AO248" i="3" s="1"/>
  <c r="AZ251" i="2"/>
  <c r="BA251" i="2" s="1"/>
  <c r="AO249" i="3" s="1"/>
  <c r="AZ252" i="2"/>
  <c r="BA252" i="2" s="1"/>
  <c r="AO250" i="3" s="1"/>
  <c r="AZ253" i="2"/>
  <c r="BA253" i="2" s="1"/>
  <c r="AO251" i="3" s="1"/>
  <c r="AZ254" i="2"/>
  <c r="BA254" i="2" s="1"/>
  <c r="AO252" i="3" s="1"/>
  <c r="AZ255" i="2"/>
  <c r="BA255" i="2" s="1"/>
  <c r="AO253" i="3" s="1"/>
  <c r="AZ256" i="2"/>
  <c r="BA256" i="2" s="1"/>
  <c r="AO254" i="3" s="1"/>
  <c r="AZ257" i="2"/>
  <c r="BA257" i="2" s="1"/>
  <c r="AO255" i="3" s="1"/>
  <c r="AZ258" i="2"/>
  <c r="BA258" i="2" s="1"/>
  <c r="AO256" i="3" s="1"/>
  <c r="AZ259" i="2"/>
  <c r="BA259" i="2" s="1"/>
  <c r="AO257" i="3" s="1"/>
  <c r="AZ260" i="2"/>
  <c r="BA260" i="2" s="1"/>
  <c r="AO258" i="3" s="1"/>
  <c r="AZ261" i="2"/>
  <c r="BA261" i="2" s="1"/>
  <c r="AO259" i="3" s="1"/>
  <c r="AZ262" i="2"/>
  <c r="BA262" i="2" s="1"/>
  <c r="AO260" i="3" s="1"/>
  <c r="AZ263" i="2"/>
  <c r="BA263" i="2" s="1"/>
  <c r="AO261" i="3" s="1"/>
  <c r="AZ264" i="2"/>
  <c r="BA264" i="2" s="1"/>
  <c r="AO262" i="3" s="1"/>
  <c r="AZ265" i="2"/>
  <c r="BA265" i="2" s="1"/>
  <c r="AO263" i="3" s="1"/>
  <c r="AZ266" i="2"/>
  <c r="BA266" i="2" s="1"/>
  <c r="AO265" i="3" s="1"/>
  <c r="AZ267" i="2"/>
  <c r="BA267" i="2" s="1"/>
  <c r="AO266" i="3" s="1"/>
  <c r="AZ268" i="2"/>
  <c r="BA268" i="2" s="1"/>
  <c r="AO264" i="3" s="1"/>
  <c r="AZ269" i="2"/>
  <c r="BA269" i="2" s="1"/>
  <c r="AO267" i="3" s="1"/>
  <c r="AZ270" i="2"/>
  <c r="BA270" i="2" s="1"/>
  <c r="AZ271" i="2"/>
  <c r="BA271" i="2" s="1"/>
  <c r="AO268" i="3" s="1"/>
  <c r="AZ272" i="2"/>
  <c r="BA272" i="2" s="1"/>
  <c r="AO269" i="3" s="1"/>
  <c r="AZ273" i="2"/>
  <c r="BA273" i="2" s="1"/>
  <c r="AO270" i="3" s="1"/>
  <c r="AZ274" i="2"/>
  <c r="BA274" i="2" s="1"/>
  <c r="AO271" i="3" s="1"/>
  <c r="AZ275" i="2"/>
  <c r="BA275" i="2" s="1"/>
  <c r="AO272" i="3" s="1"/>
  <c r="AZ276" i="2"/>
  <c r="BA276" i="2" s="1"/>
  <c r="AO273" i="3" s="1"/>
  <c r="AZ277" i="2"/>
  <c r="BA277" i="2" s="1"/>
  <c r="AO274" i="3" s="1"/>
  <c r="AZ278" i="2"/>
  <c r="BA278" i="2" s="1"/>
  <c r="AO275" i="3" s="1"/>
  <c r="AZ279" i="2"/>
  <c r="BA279" i="2" s="1"/>
  <c r="AO276" i="3" s="1"/>
  <c r="AZ280" i="2"/>
  <c r="BA280" i="2" s="1"/>
  <c r="AO277" i="3" s="1"/>
  <c r="AZ281" i="2"/>
  <c r="BA281" i="2" s="1"/>
  <c r="AO278" i="3" s="1"/>
  <c r="AZ282" i="2"/>
  <c r="BA282" i="2" s="1"/>
  <c r="AO280" i="3" s="1"/>
  <c r="AZ283" i="2"/>
  <c r="BA283" i="2" s="1"/>
  <c r="AO282" i="3" s="1"/>
  <c r="AZ284" i="2"/>
  <c r="BA284" i="2" s="1"/>
  <c r="AO281" i="3" s="1"/>
  <c r="AZ285" i="2"/>
  <c r="BA285" i="2" s="1"/>
  <c r="AO279" i="3" s="1"/>
  <c r="AZ286" i="2"/>
  <c r="BA286" i="2" s="1"/>
  <c r="AO283" i="3" s="1"/>
  <c r="AZ287" i="2"/>
  <c r="BA287" i="2" s="1"/>
  <c r="AO284" i="3" s="1"/>
  <c r="AZ288" i="2"/>
  <c r="BA288" i="2" s="1"/>
  <c r="AO285" i="3" s="1"/>
  <c r="AZ289" i="2"/>
  <c r="BA289" i="2" s="1"/>
  <c r="AO286" i="3" s="1"/>
  <c r="AZ290" i="2"/>
  <c r="BA290" i="2" s="1"/>
  <c r="AO287" i="3" s="1"/>
  <c r="AZ291" i="2"/>
  <c r="BA291" i="2" s="1"/>
  <c r="AO288" i="3" s="1"/>
  <c r="AZ292" i="2"/>
  <c r="BA292" i="2" s="1"/>
  <c r="AO289" i="3" s="1"/>
  <c r="AZ293" i="2"/>
  <c r="BA293" i="2" s="1"/>
  <c r="AO290" i="3" s="1"/>
  <c r="AZ294" i="2"/>
  <c r="BA294" i="2" s="1"/>
  <c r="AO291" i="3" s="1"/>
  <c r="AZ295" i="2"/>
  <c r="BA295" i="2" s="1"/>
  <c r="AO292" i="3" s="1"/>
  <c r="AZ296" i="2"/>
  <c r="BA296" i="2" s="1"/>
  <c r="AO293" i="3" s="1"/>
  <c r="AZ297" i="2"/>
  <c r="BA297" i="2" s="1"/>
  <c r="AO295" i="3" s="1"/>
  <c r="AZ298" i="2"/>
  <c r="BA298" i="2" s="1"/>
  <c r="AO294" i="3" s="1"/>
  <c r="AZ299" i="2"/>
  <c r="BA299" i="2" s="1"/>
  <c r="AO296" i="3" s="1"/>
  <c r="AZ300" i="2"/>
  <c r="BA300" i="2" s="1"/>
  <c r="AO297" i="3" s="1"/>
  <c r="AZ301" i="2"/>
  <c r="BA301" i="2" s="1"/>
  <c r="AO298" i="3" s="1"/>
  <c r="AZ302" i="2"/>
  <c r="BA302" i="2" s="1"/>
  <c r="AO299" i="3" s="1"/>
  <c r="AZ303" i="2"/>
  <c r="BA303" i="2" s="1"/>
  <c r="AO300" i="3" s="1"/>
  <c r="AZ304" i="2"/>
  <c r="BA304" i="2" s="1"/>
  <c r="AO301" i="3" s="1"/>
  <c r="AZ305" i="2"/>
  <c r="BA305" i="2" s="1"/>
  <c r="AO302" i="3" s="1"/>
  <c r="AZ306" i="2"/>
  <c r="BA306" i="2" s="1"/>
  <c r="AO303" i="3" s="1"/>
  <c r="AZ307" i="2"/>
  <c r="BA307" i="2" s="1"/>
  <c r="AO304" i="3" s="1"/>
  <c r="AZ308" i="2"/>
  <c r="BA308" i="2" s="1"/>
  <c r="AO305" i="3" s="1"/>
  <c r="AZ309" i="2"/>
  <c r="BA309" i="2" s="1"/>
  <c r="AO306" i="3" s="1"/>
  <c r="AZ310" i="2"/>
  <c r="BA310" i="2" s="1"/>
  <c r="AZ311" i="2"/>
  <c r="BA311" i="2" s="1"/>
  <c r="AO307" i="3" s="1"/>
  <c r="AZ312" i="2"/>
  <c r="BA312" i="2" s="1"/>
  <c r="AO308" i="3" s="1"/>
  <c r="AZ313" i="2"/>
  <c r="BA313" i="2" s="1"/>
  <c r="AO309" i="3" s="1"/>
  <c r="AZ314" i="2"/>
  <c r="BA314" i="2" s="1"/>
  <c r="AO310" i="3" s="1"/>
  <c r="AZ315" i="2"/>
  <c r="BA315" i="2" s="1"/>
  <c r="AO311" i="3" s="1"/>
  <c r="AZ316" i="2"/>
  <c r="BA316" i="2" s="1"/>
  <c r="AO312" i="3" s="1"/>
  <c r="AZ317" i="2"/>
  <c r="BA317" i="2" s="1"/>
  <c r="AO313" i="3" s="1"/>
  <c r="AZ318" i="2"/>
  <c r="BA318" i="2" s="1"/>
  <c r="AO314" i="3" s="1"/>
  <c r="AZ319" i="2"/>
  <c r="BA319" i="2" s="1"/>
  <c r="AO315" i="3" s="1"/>
  <c r="AZ320" i="2"/>
  <c r="BA320" i="2" s="1"/>
  <c r="AO316" i="3" s="1"/>
  <c r="AZ321" i="2"/>
  <c r="BA321" i="2" s="1"/>
  <c r="AO317" i="3" s="1"/>
  <c r="AZ322" i="2"/>
  <c r="BA322" i="2" s="1"/>
  <c r="AO318" i="3" s="1"/>
  <c r="AZ323" i="2"/>
  <c r="BA323" i="2" s="1"/>
  <c r="AO319" i="3" s="1"/>
  <c r="AZ324" i="2"/>
  <c r="BA324" i="2" s="1"/>
  <c r="AO320" i="3" s="1"/>
  <c r="AZ325" i="2"/>
  <c r="BA325" i="2" s="1"/>
  <c r="AO321" i="3" s="1"/>
  <c r="AZ326" i="2"/>
  <c r="BA326" i="2" s="1"/>
  <c r="AO322" i="3" s="1"/>
  <c r="AZ327" i="2"/>
  <c r="BA327" i="2" s="1"/>
  <c r="AO323" i="3" s="1"/>
  <c r="AZ328" i="2"/>
  <c r="BA328" i="2" s="1"/>
  <c r="AO324" i="3" s="1"/>
  <c r="AZ329" i="2"/>
  <c r="BA329" i="2" s="1"/>
  <c r="AO325" i="3" s="1"/>
  <c r="AZ330" i="2"/>
  <c r="BA330" i="2" s="1"/>
  <c r="AO326" i="3" s="1"/>
  <c r="AZ331" i="2"/>
  <c r="BA331" i="2" s="1"/>
  <c r="AO327" i="3" s="1"/>
  <c r="AZ332" i="2"/>
  <c r="BA332" i="2" s="1"/>
  <c r="AO328" i="3" s="1"/>
  <c r="AZ333" i="2"/>
  <c r="BA333" i="2" s="1"/>
  <c r="AO329" i="3" s="1"/>
  <c r="AZ334" i="2"/>
  <c r="BA334" i="2" s="1"/>
  <c r="AO330" i="3" s="1"/>
  <c r="AZ335" i="2"/>
  <c r="BA335" i="2" s="1"/>
  <c r="AO331" i="3" s="1"/>
  <c r="AZ336" i="2"/>
  <c r="BA336" i="2" s="1"/>
  <c r="AO332" i="3" s="1"/>
  <c r="AZ337" i="2"/>
  <c r="BA337" i="2" s="1"/>
  <c r="AO333" i="3" s="1"/>
  <c r="AZ338" i="2"/>
  <c r="BA338" i="2" s="1"/>
  <c r="AO334" i="3" s="1"/>
  <c r="AZ339" i="2"/>
  <c r="BA339" i="2" s="1"/>
  <c r="AO335" i="3" s="1"/>
  <c r="AZ340" i="2"/>
  <c r="BA340" i="2" s="1"/>
  <c r="AO336" i="3" s="1"/>
  <c r="AZ341" i="2"/>
  <c r="BA341" i="2" s="1"/>
  <c r="AO337" i="3" s="1"/>
  <c r="AZ342" i="2"/>
  <c r="BA342" i="2" s="1"/>
  <c r="AO338" i="3" s="1"/>
  <c r="AZ343" i="2"/>
  <c r="BA343" i="2" s="1"/>
  <c r="AO339" i="3" s="1"/>
  <c r="AZ344" i="2"/>
  <c r="BA344" i="2" s="1"/>
  <c r="AO340" i="3" s="1"/>
  <c r="AZ345" i="2"/>
  <c r="BA345" i="2" s="1"/>
  <c r="AO341" i="3" s="1"/>
  <c r="AZ346" i="2"/>
  <c r="BA346" i="2" s="1"/>
  <c r="AO342" i="3" s="1"/>
  <c r="AZ347" i="2"/>
  <c r="BA347" i="2" s="1"/>
  <c r="AO343" i="3" s="1"/>
  <c r="AZ348" i="2"/>
  <c r="BA348" i="2" s="1"/>
  <c r="AO344" i="3" s="1"/>
  <c r="AZ349" i="2"/>
  <c r="BA349" i="2" s="1"/>
  <c r="AO345" i="3" s="1"/>
  <c r="AZ350" i="2"/>
  <c r="BA350" i="2" s="1"/>
  <c r="AZ351" i="2"/>
  <c r="BA351" i="2" s="1"/>
  <c r="AO346" i="3" s="1"/>
  <c r="AZ352" i="2"/>
  <c r="BA352" i="2" s="1"/>
  <c r="AO347" i="3" s="1"/>
  <c r="AZ353" i="2"/>
  <c r="BA353" i="2" s="1"/>
  <c r="AO348" i="3" s="1"/>
  <c r="AZ354" i="2"/>
  <c r="BA354" i="2" s="1"/>
  <c r="AO349" i="3" s="1"/>
  <c r="AZ355" i="2"/>
  <c r="BA355" i="2" s="1"/>
  <c r="AO350" i="3" s="1"/>
  <c r="AZ356" i="2"/>
  <c r="BA356" i="2" s="1"/>
  <c r="AO351" i="3" s="1"/>
  <c r="AZ357" i="2"/>
  <c r="BA357" i="2" s="1"/>
  <c r="AO352" i="3" s="1"/>
  <c r="AZ358" i="2"/>
  <c r="BA358" i="2" s="1"/>
  <c r="AO353" i="3" s="1"/>
  <c r="AZ359" i="2"/>
  <c r="BA359" i="2" s="1"/>
  <c r="AO354" i="3" s="1"/>
  <c r="AZ360" i="2"/>
  <c r="BA360" i="2" s="1"/>
  <c r="AO357" i="3" s="1"/>
  <c r="AZ361" i="2"/>
  <c r="BA361" i="2" s="1"/>
  <c r="AO356" i="3" s="1"/>
  <c r="AZ362" i="2"/>
  <c r="BA362" i="2" s="1"/>
  <c r="AO355" i="3" s="1"/>
  <c r="AZ363" i="2"/>
  <c r="BA363" i="2" s="1"/>
  <c r="AO358" i="3" s="1"/>
  <c r="AZ364" i="2"/>
  <c r="BA364" i="2" s="1"/>
  <c r="AO359" i="3" s="1"/>
  <c r="AZ365" i="2"/>
  <c r="BA365" i="2" s="1"/>
  <c r="AO360" i="3" s="1"/>
  <c r="AZ366" i="2"/>
  <c r="BA366" i="2" s="1"/>
  <c r="AO361" i="3" s="1"/>
  <c r="AZ367" i="2"/>
  <c r="BA367" i="2" s="1"/>
  <c r="AZ368" i="2"/>
  <c r="BA368" i="2" s="1"/>
  <c r="AZ369" i="2"/>
  <c r="BA369" i="2" s="1"/>
  <c r="AO362" i="3" s="1"/>
  <c r="AZ370" i="2"/>
  <c r="BA370" i="2" s="1"/>
  <c r="AO363" i="3" s="1"/>
  <c r="AZ371" i="2"/>
  <c r="BA371" i="2" s="1"/>
  <c r="AO365" i="3" s="1"/>
  <c r="AZ372" i="2"/>
  <c r="BA372" i="2" s="1"/>
  <c r="AO364" i="3" s="1"/>
  <c r="AZ373" i="2"/>
  <c r="BA373" i="2" s="1"/>
  <c r="AO366" i="3" s="1"/>
  <c r="AZ374" i="2"/>
  <c r="BA374" i="2" s="1"/>
  <c r="AO367" i="3" s="1"/>
  <c r="AZ375" i="2"/>
  <c r="BA375" i="2" s="1"/>
  <c r="AO368" i="3" s="1"/>
  <c r="AZ376" i="2"/>
  <c r="BA376" i="2" s="1"/>
  <c r="AO369" i="3" s="1"/>
  <c r="AZ377" i="2"/>
  <c r="BA377" i="2" s="1"/>
  <c r="AO370" i="3" s="1"/>
  <c r="AZ378" i="2"/>
  <c r="BA378" i="2" s="1"/>
  <c r="AO371" i="3" s="1"/>
  <c r="AZ379" i="2"/>
  <c r="BA379" i="2" s="1"/>
  <c r="AO372" i="3" s="1"/>
  <c r="AZ380" i="2"/>
  <c r="BA380" i="2" s="1"/>
  <c r="AO373" i="3" s="1"/>
  <c r="AZ381" i="2"/>
  <c r="BA381" i="2" s="1"/>
  <c r="AO374" i="3" s="1"/>
  <c r="AZ382" i="2"/>
  <c r="BA382" i="2" s="1"/>
  <c r="AZ383" i="2"/>
  <c r="BA383" i="2" s="1"/>
  <c r="AO375" i="3" s="1"/>
  <c r="AZ384" i="2"/>
  <c r="BA384" i="2" s="1"/>
  <c r="AO376" i="3" s="1"/>
  <c r="AZ385" i="2"/>
  <c r="BA385" i="2" s="1"/>
  <c r="AO377" i="3" s="1"/>
  <c r="AZ386" i="2"/>
  <c r="BA386" i="2" s="1"/>
  <c r="AO378" i="3" s="1"/>
  <c r="AZ387" i="2"/>
  <c r="BA387" i="2" s="1"/>
  <c r="AO379" i="3" s="1"/>
  <c r="AZ388" i="2"/>
  <c r="BA388" i="2" s="1"/>
  <c r="AO380" i="3" s="1"/>
  <c r="AZ389" i="2"/>
  <c r="BA389" i="2" s="1"/>
  <c r="AO381" i="3" s="1"/>
  <c r="AZ390" i="2"/>
  <c r="BA390" i="2" s="1"/>
  <c r="AO382" i="3" s="1"/>
  <c r="AZ391" i="2"/>
  <c r="BA391" i="2" s="1"/>
  <c r="AO383" i="3" s="1"/>
  <c r="AZ392" i="2"/>
  <c r="BA392" i="2" s="1"/>
  <c r="AO384" i="3" s="1"/>
  <c r="AZ393" i="2"/>
  <c r="BA393" i="2" s="1"/>
  <c r="AO385" i="3" s="1"/>
  <c r="AZ394" i="2"/>
  <c r="BA394" i="2" s="1"/>
  <c r="AO386" i="3" s="1"/>
  <c r="AZ395" i="2"/>
  <c r="BA395" i="2" s="1"/>
  <c r="AO387" i="3" s="1"/>
  <c r="AZ396" i="2"/>
  <c r="BA396" i="2" s="1"/>
  <c r="AO388" i="3" s="1"/>
  <c r="AZ397" i="2"/>
  <c r="BA397" i="2" s="1"/>
  <c r="AO389" i="3" s="1"/>
  <c r="AZ398" i="2"/>
  <c r="BA398" i="2" s="1"/>
  <c r="AO390" i="3" s="1"/>
  <c r="AZ399" i="2"/>
  <c r="BA399" i="2" s="1"/>
  <c r="AO391" i="3" s="1"/>
  <c r="AZ400" i="2"/>
  <c r="BA400" i="2" s="1"/>
  <c r="AO392" i="3" s="1"/>
  <c r="AZ401" i="2"/>
  <c r="BA401" i="2" s="1"/>
  <c r="AO393" i="3" s="1"/>
  <c r="AZ402" i="2"/>
  <c r="BA402" i="2" s="1"/>
  <c r="AO394" i="3" s="1"/>
  <c r="AZ403" i="2"/>
  <c r="BA403" i="2" s="1"/>
  <c r="AO395" i="3" s="1"/>
  <c r="AZ404" i="2"/>
  <c r="BA404" i="2" s="1"/>
  <c r="AO396" i="3" s="1"/>
  <c r="AZ405" i="2"/>
  <c r="BA405" i="2" s="1"/>
  <c r="AO397" i="3" s="1"/>
  <c r="AZ406" i="2"/>
  <c r="BA406" i="2" s="1"/>
  <c r="AO398" i="3" s="1"/>
  <c r="AZ407" i="2"/>
  <c r="BA407" i="2" s="1"/>
  <c r="AO399" i="3" s="1"/>
  <c r="AZ408" i="2"/>
  <c r="BA408" i="2" s="1"/>
  <c r="AO400" i="3" s="1"/>
  <c r="AZ409" i="2"/>
  <c r="BA409" i="2" s="1"/>
  <c r="AO401" i="3" s="1"/>
  <c r="AZ410" i="2"/>
  <c r="BA410" i="2" s="1"/>
  <c r="AO402" i="3" s="1"/>
  <c r="AZ411" i="2"/>
  <c r="BA411" i="2" s="1"/>
  <c r="AO403" i="3" s="1"/>
  <c r="AZ412" i="2"/>
  <c r="BA412" i="2" s="1"/>
  <c r="AO404" i="3" s="1"/>
  <c r="AZ413" i="2"/>
  <c r="BA413" i="2" s="1"/>
  <c r="AO405" i="3" s="1"/>
  <c r="AZ414" i="2"/>
  <c r="BA414" i="2" s="1"/>
  <c r="AO406" i="3" s="1"/>
  <c r="AZ415" i="2"/>
  <c r="BA415" i="2" s="1"/>
  <c r="AO407" i="3" s="1"/>
  <c r="AZ416" i="2"/>
  <c r="BA416" i="2" s="1"/>
  <c r="AO409" i="3" s="1"/>
  <c r="AZ417" i="2"/>
  <c r="BA417" i="2" s="1"/>
  <c r="AO408" i="3" s="1"/>
  <c r="AZ418" i="2"/>
  <c r="BA418" i="2" s="1"/>
  <c r="AO410" i="3" s="1"/>
  <c r="AZ419" i="2"/>
  <c r="BA419" i="2" s="1"/>
  <c r="AO411" i="3" s="1"/>
  <c r="AZ420" i="2"/>
  <c r="BA420" i="2" s="1"/>
  <c r="AO412" i="3" s="1"/>
  <c r="AZ421" i="2"/>
  <c r="BA421" i="2" s="1"/>
  <c r="AO413" i="3" s="1"/>
  <c r="AZ422" i="2"/>
  <c r="BA422" i="2" s="1"/>
  <c r="AO414" i="3" s="1"/>
  <c r="AZ423" i="2"/>
  <c r="BA423" i="2" s="1"/>
  <c r="AO415" i="3" s="1"/>
  <c r="AZ424" i="2"/>
  <c r="BA424" i="2" s="1"/>
  <c r="AO416" i="3" s="1"/>
  <c r="AZ425" i="2"/>
  <c r="BA425" i="2" s="1"/>
  <c r="AO420" i="3" s="1"/>
  <c r="AZ426" i="2"/>
  <c r="BA426" i="2" s="1"/>
  <c r="AO417" i="3" s="1"/>
  <c r="AZ427" i="2"/>
  <c r="BA427" i="2" s="1"/>
  <c r="AO419" i="3" s="1"/>
  <c r="AZ428" i="2"/>
  <c r="BA428" i="2" s="1"/>
  <c r="AO418" i="3" s="1"/>
  <c r="AZ429" i="2"/>
  <c r="BA429" i="2" s="1"/>
  <c r="AO421" i="3" s="1"/>
  <c r="AZ430" i="2"/>
  <c r="BA430" i="2" s="1"/>
  <c r="AO422" i="3" s="1"/>
  <c r="AZ431" i="2"/>
  <c r="BA431" i="2" s="1"/>
  <c r="AO423" i="3" s="1"/>
  <c r="AZ432" i="2"/>
  <c r="BA432" i="2" s="1"/>
  <c r="AO424" i="3" s="1"/>
  <c r="AZ433" i="2"/>
  <c r="BA433" i="2" s="1"/>
  <c r="AO425" i="3" s="1"/>
  <c r="AZ434" i="2"/>
  <c r="BA434" i="2" s="1"/>
  <c r="AO426" i="3" s="1"/>
  <c r="AZ435" i="2"/>
  <c r="BA435" i="2" s="1"/>
  <c r="AO427" i="3" s="1"/>
  <c r="AZ436" i="2"/>
  <c r="BA436" i="2" s="1"/>
  <c r="AO428" i="3" s="1"/>
  <c r="AZ437" i="2"/>
  <c r="BA437" i="2" s="1"/>
  <c r="AO429" i="3" s="1"/>
  <c r="AZ438" i="2"/>
  <c r="BA438" i="2" s="1"/>
  <c r="AO430" i="3" s="1"/>
  <c r="AZ439" i="2"/>
  <c r="BA439" i="2" s="1"/>
  <c r="AO431" i="3" s="1"/>
  <c r="AZ440" i="2"/>
  <c r="BA440" i="2" s="1"/>
  <c r="AO432" i="3" s="1"/>
  <c r="AZ441" i="2"/>
  <c r="BA441" i="2" s="1"/>
  <c r="AO433" i="3" s="1"/>
  <c r="AZ442" i="2"/>
  <c r="BA442" i="2" s="1"/>
  <c r="AO434" i="3" s="1"/>
  <c r="AZ443" i="2"/>
  <c r="BA443" i="2" s="1"/>
  <c r="AO435" i="3" s="1"/>
  <c r="AZ444" i="2"/>
  <c r="BA444" i="2" s="1"/>
  <c r="AO436" i="3" s="1"/>
  <c r="AZ445" i="2"/>
  <c r="BA445" i="2" s="1"/>
  <c r="AZ446" i="2"/>
  <c r="BA446" i="2" s="1"/>
  <c r="AO437" i="3" s="1"/>
  <c r="AZ447" i="2"/>
  <c r="BA447" i="2" s="1"/>
  <c r="AO438" i="3" s="1"/>
  <c r="AZ448" i="2"/>
  <c r="BA448" i="2" s="1"/>
  <c r="AO439" i="3" s="1"/>
  <c r="AZ449" i="2"/>
  <c r="BA449" i="2" s="1"/>
  <c r="AO440" i="3" s="1"/>
  <c r="AZ450" i="2"/>
  <c r="BA450" i="2" s="1"/>
  <c r="AO441" i="3" s="1"/>
  <c r="AZ451" i="2"/>
  <c r="BA451" i="2" s="1"/>
  <c r="AO442" i="3" s="1"/>
  <c r="AZ452" i="2"/>
  <c r="BA452" i="2" s="1"/>
  <c r="AO443" i="3" s="1"/>
  <c r="AZ453" i="2"/>
  <c r="BA453" i="2" s="1"/>
  <c r="AO444" i="3" s="1"/>
  <c r="AZ454" i="2"/>
  <c r="BA454" i="2" s="1"/>
  <c r="AO445" i="3" s="1"/>
  <c r="AZ455" i="2"/>
  <c r="BA455" i="2" s="1"/>
  <c r="AO449" i="3" s="1"/>
  <c r="AZ456" i="2"/>
  <c r="BA456" i="2" s="1"/>
  <c r="AO447" i="3" s="1"/>
  <c r="AZ457" i="2"/>
  <c r="BA457" i="2" s="1"/>
  <c r="AO448" i="3" s="1"/>
  <c r="AZ458" i="2"/>
  <c r="BA458" i="2" s="1"/>
  <c r="AO446" i="3" s="1"/>
  <c r="AZ459" i="2"/>
  <c r="BA459" i="2" s="1"/>
  <c r="AO450" i="3" s="1"/>
  <c r="AZ460" i="2"/>
  <c r="BA460" i="2" s="1"/>
  <c r="AO451" i="3" s="1"/>
  <c r="AZ461" i="2"/>
  <c r="BA461" i="2" s="1"/>
  <c r="AO452" i="3" s="1"/>
  <c r="AZ462" i="2"/>
  <c r="BA462" i="2" s="1"/>
  <c r="AO453" i="3" s="1"/>
  <c r="AZ463" i="2"/>
  <c r="BA463" i="2" s="1"/>
  <c r="AO454" i="3" s="1"/>
  <c r="AZ464" i="2"/>
  <c r="BA464" i="2" s="1"/>
  <c r="AZ465" i="2"/>
  <c r="BA465" i="2" s="1"/>
  <c r="AO455" i="3" s="1"/>
  <c r="AZ466" i="2"/>
  <c r="BA466" i="2" s="1"/>
  <c r="AO458" i="3" s="1"/>
  <c r="AZ467" i="2"/>
  <c r="BA467" i="2" s="1"/>
  <c r="AO456" i="3" s="1"/>
  <c r="AZ468" i="2"/>
  <c r="BA468" i="2" s="1"/>
  <c r="AO457" i="3" s="1"/>
  <c r="AZ469" i="2"/>
  <c r="BA469" i="2" s="1"/>
  <c r="AO459" i="3" s="1"/>
  <c r="AZ470" i="2"/>
  <c r="BA470" i="2" s="1"/>
  <c r="AO461" i="3" s="1"/>
  <c r="AZ471" i="2"/>
  <c r="BA471" i="2" s="1"/>
  <c r="AO460" i="3" s="1"/>
  <c r="AZ472" i="2"/>
  <c r="BA472" i="2" s="1"/>
  <c r="AO462" i="3" s="1"/>
  <c r="AZ473" i="2"/>
  <c r="BA473" i="2" s="1"/>
  <c r="AO463" i="3" s="1"/>
  <c r="AZ474" i="2"/>
  <c r="BA474" i="2" s="1"/>
  <c r="AO464" i="3" s="1"/>
  <c r="AZ475" i="2"/>
  <c r="BA475" i="2" s="1"/>
  <c r="AO465" i="3" s="1"/>
  <c r="AZ476" i="2"/>
  <c r="BA476" i="2" s="1"/>
  <c r="AO466" i="3" s="1"/>
  <c r="AZ477" i="2"/>
  <c r="BA477" i="2" s="1"/>
  <c r="AO467" i="3" s="1"/>
  <c r="AZ478" i="2"/>
  <c r="BA478" i="2" s="1"/>
  <c r="AO468" i="3" s="1"/>
  <c r="AZ479" i="2"/>
  <c r="BA479" i="2" s="1"/>
  <c r="AO469" i="3" s="1"/>
  <c r="AZ480" i="2"/>
  <c r="BA480" i="2" s="1"/>
  <c r="AO470" i="3" s="1"/>
  <c r="AZ481" i="2"/>
  <c r="BA481" i="2" s="1"/>
  <c r="AO471" i="3" s="1"/>
  <c r="AZ482" i="2"/>
  <c r="BA482" i="2" s="1"/>
  <c r="AO472" i="3" s="1"/>
  <c r="AZ483" i="2"/>
  <c r="BA483" i="2" s="1"/>
  <c r="AO473" i="3" s="1"/>
  <c r="AZ484" i="2"/>
  <c r="BA484" i="2" s="1"/>
  <c r="AO474" i="3" s="1"/>
  <c r="AZ485" i="2"/>
  <c r="BA485" i="2" s="1"/>
  <c r="AO475" i="3" s="1"/>
  <c r="AZ486" i="2"/>
  <c r="BA486" i="2" s="1"/>
  <c r="AO476" i="3" s="1"/>
  <c r="AZ487" i="2"/>
  <c r="BA487" i="2" s="1"/>
  <c r="AO477" i="3" s="1"/>
  <c r="AZ488" i="2"/>
  <c r="BA488" i="2" s="1"/>
  <c r="AO478" i="3" s="1"/>
  <c r="AZ489" i="2"/>
  <c r="BA489" i="2" s="1"/>
  <c r="AO479" i="3" s="1"/>
  <c r="AZ490" i="2"/>
  <c r="BA490" i="2" s="1"/>
  <c r="AO480" i="3" s="1"/>
  <c r="AZ491" i="2"/>
  <c r="BA491" i="2" s="1"/>
  <c r="AO481" i="3" s="1"/>
  <c r="AZ492" i="2"/>
  <c r="BA492" i="2" s="1"/>
  <c r="AO482" i="3" s="1"/>
  <c r="AZ493" i="2"/>
  <c r="BA493" i="2" s="1"/>
  <c r="AO483" i="3" s="1"/>
  <c r="AZ494" i="2"/>
  <c r="BA494" i="2" s="1"/>
  <c r="AO484" i="3" s="1"/>
  <c r="AZ495" i="2"/>
  <c r="BA495" i="2" s="1"/>
  <c r="AO485" i="3" s="1"/>
  <c r="AZ496" i="2"/>
  <c r="BA496" i="2" s="1"/>
  <c r="AO486" i="3" s="1"/>
  <c r="AZ497" i="2"/>
  <c r="BA497" i="2" s="1"/>
  <c r="AO487" i="3" s="1"/>
  <c r="AZ498" i="2"/>
  <c r="BA498" i="2" s="1"/>
  <c r="AO488" i="3" s="1"/>
  <c r="AZ499" i="2"/>
  <c r="BA499" i="2" s="1"/>
  <c r="AZ500" i="2"/>
  <c r="BA500" i="2" s="1"/>
  <c r="AO491" i="3" s="1"/>
  <c r="AZ501" i="2"/>
  <c r="BA501" i="2" s="1"/>
  <c r="AO490" i="3" s="1"/>
  <c r="AZ502" i="2"/>
  <c r="BA502" i="2" s="1"/>
  <c r="AO489" i="3" s="1"/>
  <c r="AZ503" i="2"/>
  <c r="BA503" i="2" s="1"/>
  <c r="AO492" i="3" s="1"/>
  <c r="AZ504" i="2"/>
  <c r="BA504" i="2" s="1"/>
  <c r="AZ505" i="2"/>
  <c r="BA505" i="2" s="1"/>
  <c r="AO493" i="3" s="1"/>
  <c r="AZ506" i="2"/>
  <c r="BA506" i="2" s="1"/>
  <c r="AO494" i="3" s="1"/>
  <c r="AZ507" i="2"/>
  <c r="BA507" i="2" s="1"/>
  <c r="AO495" i="3" s="1"/>
  <c r="AZ508" i="2"/>
  <c r="BA508" i="2" s="1"/>
  <c r="AO496" i="3" s="1"/>
  <c r="AZ509" i="2"/>
  <c r="BA509" i="2" s="1"/>
  <c r="AO497" i="3" s="1"/>
  <c r="AZ510" i="2"/>
  <c r="BA510" i="2" s="1"/>
  <c r="AO498" i="3" s="1"/>
  <c r="AZ511" i="2"/>
  <c r="BA511" i="2" s="1"/>
  <c r="AO499" i="3" s="1"/>
  <c r="AZ512" i="2"/>
  <c r="BA512" i="2" s="1"/>
  <c r="AO500" i="3" s="1"/>
  <c r="AZ513" i="2"/>
  <c r="BA513" i="2" s="1"/>
  <c r="AO501" i="3" s="1"/>
  <c r="AZ514" i="2"/>
  <c r="BA514" i="2" s="1"/>
  <c r="AO502" i="3" s="1"/>
  <c r="AZ515" i="2"/>
  <c r="BA515" i="2" s="1"/>
  <c r="AO503" i="3" s="1"/>
  <c r="AZ516" i="2"/>
  <c r="BA516" i="2" s="1"/>
  <c r="AO504" i="3" s="1"/>
  <c r="AZ517" i="2"/>
  <c r="BA517" i="2" s="1"/>
  <c r="AO505" i="3" s="1"/>
  <c r="AZ518" i="2"/>
  <c r="BA518" i="2" s="1"/>
  <c r="AO506" i="3" s="1"/>
  <c r="AZ519" i="2"/>
  <c r="BA519" i="2" s="1"/>
  <c r="AO507" i="3" s="1"/>
  <c r="AZ520" i="2"/>
  <c r="BA520" i="2" s="1"/>
  <c r="AO508" i="3" s="1"/>
  <c r="AZ521" i="2"/>
  <c r="BA521" i="2" s="1"/>
  <c r="AO509" i="3" s="1"/>
  <c r="AZ522" i="2"/>
  <c r="BA522" i="2" s="1"/>
  <c r="AO510" i="3" s="1"/>
  <c r="AZ523" i="2"/>
  <c r="BA523" i="2" s="1"/>
  <c r="AO511" i="3" s="1"/>
  <c r="AZ524" i="2"/>
  <c r="BA524" i="2" s="1"/>
  <c r="AO512" i="3" s="1"/>
  <c r="AZ525" i="2"/>
  <c r="BA525" i="2" s="1"/>
  <c r="AO513" i="3" s="1"/>
  <c r="AZ526" i="2"/>
  <c r="BA526" i="2" s="1"/>
  <c r="AO514" i="3" s="1"/>
  <c r="AZ527" i="2"/>
  <c r="BA527" i="2" s="1"/>
  <c r="AO515" i="3" s="1"/>
  <c r="AZ528" i="2"/>
  <c r="BA528" i="2" s="1"/>
  <c r="AO516" i="3" s="1"/>
  <c r="AZ529" i="2"/>
  <c r="BA529" i="2" s="1"/>
  <c r="AO517" i="3" s="1"/>
  <c r="AZ530" i="2"/>
  <c r="BA530" i="2" s="1"/>
  <c r="AO518" i="3" s="1"/>
  <c r="AZ531" i="2"/>
  <c r="BA531" i="2" s="1"/>
  <c r="AO519" i="3" s="1"/>
  <c r="AZ532" i="2"/>
  <c r="BA532" i="2" s="1"/>
  <c r="AO520" i="3" s="1"/>
  <c r="AZ533" i="2"/>
  <c r="BA533" i="2" s="1"/>
  <c r="AO521" i="3" s="1"/>
  <c r="AZ534" i="2"/>
  <c r="BA534" i="2" s="1"/>
  <c r="AO522" i="3" s="1"/>
  <c r="AZ535" i="2"/>
  <c r="BA535" i="2" s="1"/>
  <c r="AO523" i="3" s="1"/>
  <c r="AZ536" i="2"/>
  <c r="BA536" i="2" s="1"/>
  <c r="AO524" i="3" s="1"/>
  <c r="AZ537" i="2"/>
  <c r="BA537" i="2" s="1"/>
  <c r="AO525" i="3" s="1"/>
  <c r="AZ538" i="2"/>
  <c r="BA538" i="2" s="1"/>
  <c r="AO526" i="3" s="1"/>
  <c r="AZ539" i="2"/>
  <c r="BA539" i="2" s="1"/>
  <c r="AO527" i="3" s="1"/>
  <c r="AZ540" i="2"/>
  <c r="BA540" i="2" s="1"/>
  <c r="AO528" i="3" s="1"/>
  <c r="AZ541" i="2"/>
  <c r="BA541" i="2" s="1"/>
  <c r="AO529" i="3" s="1"/>
  <c r="AZ542" i="2"/>
  <c r="BA542" i="2" s="1"/>
  <c r="AZ543" i="2"/>
  <c r="BA543" i="2" s="1"/>
  <c r="AO530" i="3" s="1"/>
  <c r="AZ544" i="2"/>
  <c r="BA544" i="2" s="1"/>
  <c r="AO531" i="3" s="1"/>
  <c r="AZ545" i="2"/>
  <c r="BA545" i="2" s="1"/>
  <c r="AZ546" i="2"/>
  <c r="BA546" i="2" s="1"/>
  <c r="AO532" i="3" s="1"/>
  <c r="AZ547" i="2"/>
  <c r="BA547" i="2" s="1"/>
  <c r="AO533" i="3" s="1"/>
  <c r="AZ548" i="2"/>
  <c r="BA548" i="2" s="1"/>
  <c r="AO534" i="3" s="1"/>
  <c r="AZ549" i="2"/>
  <c r="BA549" i="2" s="1"/>
  <c r="AO535" i="3" s="1"/>
  <c r="AZ550" i="2"/>
  <c r="BA550" i="2" s="1"/>
  <c r="AO536" i="3" s="1"/>
  <c r="AZ551" i="2"/>
  <c r="BA551" i="2" s="1"/>
  <c r="AO537" i="3" s="1"/>
  <c r="AZ552" i="2"/>
  <c r="BA552" i="2" s="1"/>
  <c r="AO538" i="3" s="1"/>
  <c r="AZ553" i="2"/>
  <c r="BA553" i="2" s="1"/>
  <c r="AO539" i="3" s="1"/>
  <c r="AZ554" i="2"/>
  <c r="BA554" i="2" s="1"/>
  <c r="AO540" i="3" s="1"/>
  <c r="AZ555" i="2"/>
  <c r="BA555" i="2" s="1"/>
  <c r="AO541" i="3" s="1"/>
  <c r="AZ556" i="2"/>
  <c r="BA556" i="2" s="1"/>
  <c r="AO542" i="3" s="1"/>
  <c r="AZ557" i="2"/>
  <c r="BA557" i="2" s="1"/>
  <c r="AO543" i="3" s="1"/>
  <c r="AZ558" i="2"/>
  <c r="BA558" i="2" s="1"/>
  <c r="AO544" i="3" s="1"/>
  <c r="AZ559" i="2"/>
  <c r="BA559" i="2" s="1"/>
  <c r="AO545" i="3" s="1"/>
  <c r="AZ560" i="2"/>
  <c r="BA560" i="2" s="1"/>
  <c r="AO546" i="3" s="1"/>
  <c r="AZ561" i="2"/>
  <c r="BA561" i="2" s="1"/>
  <c r="AO547" i="3" s="1"/>
  <c r="AZ562" i="2"/>
  <c r="BA562" i="2" s="1"/>
  <c r="AO548" i="3" s="1"/>
  <c r="AZ563" i="2"/>
  <c r="BA563" i="2" s="1"/>
  <c r="AO549" i="3" s="1"/>
  <c r="AZ564" i="2"/>
  <c r="BA564" i="2" s="1"/>
  <c r="AO550" i="3" s="1"/>
  <c r="AZ565" i="2"/>
  <c r="BA565" i="2" s="1"/>
  <c r="AO551" i="3" s="1"/>
  <c r="AZ566" i="2"/>
  <c r="BA566" i="2" s="1"/>
  <c r="AO558" i="3" s="1"/>
  <c r="AZ567" i="2"/>
  <c r="BA567" i="2" s="1"/>
  <c r="AO553" i="3" s="1"/>
  <c r="AZ568" i="2"/>
  <c r="BA568" i="2" s="1"/>
  <c r="AO554" i="3" s="1"/>
  <c r="AZ569" i="2"/>
  <c r="BA569" i="2" s="1"/>
  <c r="AO556" i="3" s="1"/>
  <c r="AZ570" i="2"/>
  <c r="BA570" i="2" s="1"/>
  <c r="AO552" i="3" s="1"/>
  <c r="AZ571" i="2"/>
  <c r="BA571" i="2" s="1"/>
  <c r="AO557" i="3" s="1"/>
  <c r="AZ572" i="2"/>
  <c r="BA572" i="2" s="1"/>
  <c r="AO555" i="3" s="1"/>
  <c r="AZ573" i="2"/>
  <c r="BA573" i="2" s="1"/>
  <c r="AO559" i="3" s="1"/>
  <c r="AZ574" i="2"/>
  <c r="BA574" i="2" s="1"/>
  <c r="AO560" i="3" s="1"/>
  <c r="AZ575" i="2"/>
  <c r="BA575" i="2" s="1"/>
  <c r="AO561" i="3" s="1"/>
  <c r="AZ576" i="2"/>
  <c r="BA576" i="2" s="1"/>
  <c r="AO562" i="3" s="1"/>
  <c r="AZ577" i="2"/>
  <c r="BA577" i="2" s="1"/>
  <c r="AO563" i="3" s="1"/>
  <c r="AZ578" i="2"/>
  <c r="BA578" i="2" s="1"/>
  <c r="AZ579" i="2"/>
  <c r="BA579" i="2" s="1"/>
  <c r="AO564" i="3" s="1"/>
  <c r="AZ580" i="2"/>
  <c r="BA580" i="2" s="1"/>
  <c r="AO565" i="3" s="1"/>
  <c r="AZ581" i="2"/>
  <c r="BA581" i="2" s="1"/>
  <c r="AO566" i="3" s="1"/>
  <c r="AZ582" i="2"/>
  <c r="BA582" i="2" s="1"/>
  <c r="AO567" i="3" s="1"/>
  <c r="AZ583" i="2"/>
  <c r="BA583" i="2" s="1"/>
  <c r="AO568" i="3" s="1"/>
  <c r="AZ584" i="2"/>
  <c r="BA584" i="2" s="1"/>
  <c r="AO569" i="3" s="1"/>
  <c r="AZ585" i="2"/>
  <c r="BA585" i="2" s="1"/>
  <c r="AO570" i="3" s="1"/>
  <c r="AZ586" i="2"/>
  <c r="BA586" i="2" s="1"/>
  <c r="AO571" i="3" s="1"/>
  <c r="AZ587" i="2"/>
  <c r="BA587" i="2" s="1"/>
  <c r="AO572" i="3" s="1"/>
  <c r="AZ588" i="2"/>
  <c r="BA588" i="2" s="1"/>
  <c r="AO573" i="3" s="1"/>
  <c r="AZ589" i="2"/>
  <c r="BA589" i="2" s="1"/>
  <c r="AO574" i="3" s="1"/>
  <c r="AZ590" i="2"/>
  <c r="BA590" i="2" s="1"/>
  <c r="AO575" i="3" s="1"/>
  <c r="AZ591" i="2"/>
  <c r="BA591" i="2" s="1"/>
  <c r="AO576" i="3" s="1"/>
  <c r="AZ592" i="2"/>
  <c r="BA592" i="2" s="1"/>
  <c r="AO577" i="3" s="1"/>
  <c r="AZ593" i="2"/>
  <c r="BA593" i="2" s="1"/>
  <c r="AO578" i="3" s="1"/>
  <c r="AZ594" i="2"/>
  <c r="BA594" i="2" s="1"/>
  <c r="AO579" i="3" s="1"/>
  <c r="AZ595" i="2"/>
  <c r="BA595" i="2" s="1"/>
  <c r="AO580" i="3" s="1"/>
  <c r="AZ596" i="2"/>
  <c r="BA596" i="2" s="1"/>
  <c r="AO581" i="3" s="1"/>
  <c r="AZ597" i="2"/>
  <c r="BA597" i="2" s="1"/>
  <c r="AO582" i="3" s="1"/>
  <c r="AZ598" i="2"/>
  <c r="BA598" i="2" s="1"/>
  <c r="AO583" i="3" s="1"/>
  <c r="AZ599" i="2"/>
  <c r="BA599" i="2" s="1"/>
  <c r="AO584" i="3" s="1"/>
  <c r="AZ600" i="2"/>
  <c r="BA600" i="2" s="1"/>
  <c r="AO585" i="3" s="1"/>
  <c r="AZ601" i="2"/>
  <c r="BA601" i="2" s="1"/>
  <c r="AO586" i="3" s="1"/>
  <c r="AZ602" i="2"/>
  <c r="BA602" i="2" s="1"/>
  <c r="AO587" i="3" s="1"/>
  <c r="AZ603" i="2"/>
  <c r="BA603" i="2" s="1"/>
  <c r="AO588" i="3" s="1"/>
  <c r="AZ604" i="2"/>
  <c r="BA604" i="2" s="1"/>
  <c r="AO589" i="3" s="1"/>
  <c r="AZ605" i="2"/>
  <c r="BA605" i="2" s="1"/>
  <c r="AO590" i="3" s="1"/>
  <c r="AZ606" i="2"/>
  <c r="BA606" i="2" s="1"/>
  <c r="AO591" i="3" s="1"/>
  <c r="AZ607" i="2"/>
  <c r="BA607" i="2" s="1"/>
  <c r="AO592" i="3" s="1"/>
  <c r="AZ608" i="2"/>
  <c r="BA608" i="2" s="1"/>
  <c r="AO593" i="3" s="1"/>
  <c r="AZ609" i="2"/>
  <c r="BA609" i="2" s="1"/>
  <c r="AO594" i="3" s="1"/>
  <c r="AZ610" i="2"/>
  <c r="BA610" i="2" s="1"/>
  <c r="AO595" i="3" s="1"/>
  <c r="AZ611" i="2"/>
  <c r="BA611" i="2" s="1"/>
  <c r="AO596" i="3" s="1"/>
  <c r="AZ612" i="2"/>
  <c r="BA612" i="2" s="1"/>
  <c r="AO597" i="3" s="1"/>
  <c r="AZ613" i="2"/>
  <c r="BA613" i="2" s="1"/>
  <c r="AO598" i="3" s="1"/>
  <c r="AZ614" i="2"/>
  <c r="BA614" i="2" s="1"/>
  <c r="AO599" i="3" s="1"/>
  <c r="AZ615" i="2"/>
  <c r="BA615" i="2" s="1"/>
  <c r="AO600" i="3" s="1"/>
  <c r="AZ616" i="2"/>
  <c r="BA616" i="2" s="1"/>
  <c r="AO601" i="3" s="1"/>
  <c r="AZ617" i="2"/>
  <c r="BA617" i="2" s="1"/>
  <c r="AO602" i="3" s="1"/>
  <c r="AZ618" i="2"/>
  <c r="BA618" i="2" s="1"/>
  <c r="AO603" i="3" s="1"/>
  <c r="AZ619" i="2"/>
  <c r="BA619" i="2" s="1"/>
  <c r="AO604" i="3" s="1"/>
  <c r="AZ620" i="2"/>
  <c r="BA620" i="2" s="1"/>
  <c r="AO605" i="3" s="1"/>
  <c r="AZ621" i="2"/>
  <c r="BA621" i="2" s="1"/>
  <c r="AO606" i="3" s="1"/>
  <c r="AZ622" i="2"/>
  <c r="BA622" i="2" s="1"/>
  <c r="AO607" i="3" s="1"/>
  <c r="AZ623" i="2"/>
  <c r="BA623" i="2" s="1"/>
  <c r="AO608" i="3" s="1"/>
  <c r="AZ624" i="2"/>
  <c r="BA624" i="2" s="1"/>
  <c r="AO609" i="3" s="1"/>
  <c r="AZ625" i="2"/>
  <c r="BA625" i="2" s="1"/>
  <c r="AO610" i="3" s="1"/>
  <c r="AZ626" i="2"/>
  <c r="BA626" i="2" s="1"/>
  <c r="AO611" i="3" s="1"/>
  <c r="AZ627" i="2"/>
  <c r="BA627" i="2" s="1"/>
  <c r="AO612" i="3" s="1"/>
  <c r="AZ628" i="2"/>
  <c r="BA628" i="2" s="1"/>
  <c r="AO613" i="3" s="1"/>
  <c r="AZ629" i="2"/>
  <c r="BA629" i="2" s="1"/>
  <c r="AO614" i="3" s="1"/>
  <c r="AZ630" i="2"/>
  <c r="BA630" i="2" s="1"/>
  <c r="AO615" i="3" s="1"/>
  <c r="AZ631" i="2"/>
  <c r="BA631" i="2" s="1"/>
  <c r="AO616" i="3" s="1"/>
  <c r="AZ632" i="2"/>
  <c r="BA632" i="2" s="1"/>
  <c r="AO617" i="3" s="1"/>
  <c r="AZ633" i="2"/>
  <c r="BA633" i="2" s="1"/>
  <c r="AO618" i="3" s="1"/>
  <c r="AZ634" i="2"/>
  <c r="BA634" i="2" s="1"/>
  <c r="AO619" i="3" s="1"/>
  <c r="AZ635" i="2"/>
  <c r="BA635" i="2" s="1"/>
  <c r="AO620" i="3" s="1"/>
  <c r="AZ636" i="2"/>
  <c r="BA636" i="2" s="1"/>
  <c r="AO621" i="3" s="1"/>
  <c r="AZ637" i="2"/>
  <c r="BA637" i="2" s="1"/>
  <c r="AO622" i="3" s="1"/>
  <c r="AZ638" i="2"/>
  <c r="BA638" i="2" s="1"/>
  <c r="AO624" i="3" s="1"/>
  <c r="AZ639" i="2"/>
  <c r="BA639" i="2" s="1"/>
  <c r="AO623" i="3" s="1"/>
  <c r="AZ640" i="2"/>
  <c r="BA640" i="2" s="1"/>
  <c r="AO625" i="3" s="1"/>
  <c r="AZ641" i="2"/>
  <c r="BA641" i="2" s="1"/>
  <c r="AO627" i="3" s="1"/>
  <c r="AZ642" i="2"/>
  <c r="BA642" i="2" s="1"/>
  <c r="AO626" i="3" s="1"/>
  <c r="AZ643" i="2"/>
  <c r="BA643" i="2" s="1"/>
  <c r="AO628" i="3" s="1"/>
  <c r="AZ644" i="2"/>
  <c r="BA644" i="2" s="1"/>
  <c r="AO629" i="3" s="1"/>
  <c r="AZ645" i="2"/>
  <c r="BA645" i="2" s="1"/>
  <c r="AO630" i="3" s="1"/>
  <c r="AZ646" i="2"/>
  <c r="BA646" i="2" s="1"/>
  <c r="AO631" i="3" s="1"/>
  <c r="AZ647" i="2"/>
  <c r="BA647" i="2" s="1"/>
  <c r="AO632" i="3" s="1"/>
  <c r="AZ648" i="2"/>
  <c r="BA648" i="2" s="1"/>
  <c r="AO633" i="3" s="1"/>
  <c r="AZ649" i="2"/>
  <c r="BA649" i="2" s="1"/>
  <c r="AO634" i="3" s="1"/>
  <c r="AZ650" i="2"/>
  <c r="BA650" i="2" s="1"/>
  <c r="AO635" i="3" s="1"/>
  <c r="AZ651" i="2"/>
  <c r="BA651" i="2" s="1"/>
  <c r="AO636" i="3" s="1"/>
  <c r="AZ652" i="2"/>
  <c r="BA652" i="2" s="1"/>
  <c r="AO637" i="3" s="1"/>
  <c r="AZ653" i="2"/>
  <c r="BA653" i="2" s="1"/>
  <c r="AO638" i="3" s="1"/>
  <c r="AZ654" i="2"/>
  <c r="BA654" i="2" s="1"/>
  <c r="AZ655" i="2"/>
  <c r="BA655" i="2" s="1"/>
  <c r="AO639" i="3" s="1"/>
  <c r="AZ656" i="2"/>
  <c r="BA656" i="2" s="1"/>
  <c r="AO640" i="3" s="1"/>
  <c r="AZ657" i="2"/>
  <c r="BA657" i="2" s="1"/>
  <c r="AO641" i="3" s="1"/>
  <c r="AZ658" i="2"/>
  <c r="BA658" i="2" s="1"/>
  <c r="AO642" i="3" s="1"/>
  <c r="AZ659" i="2"/>
  <c r="BA659" i="2" s="1"/>
  <c r="AO643" i="3" s="1"/>
  <c r="AZ660" i="2"/>
  <c r="BA660" i="2" s="1"/>
  <c r="AO644" i="3" s="1"/>
  <c r="AZ661" i="2"/>
  <c r="BA661" i="2" s="1"/>
  <c r="AO645" i="3" s="1"/>
  <c r="AZ662" i="2"/>
  <c r="BA662" i="2" s="1"/>
  <c r="AO646" i="3" s="1"/>
  <c r="AZ663" i="2"/>
  <c r="BA663" i="2" s="1"/>
  <c r="AO647" i="3" s="1"/>
  <c r="AZ664" i="2"/>
  <c r="BA664" i="2" s="1"/>
  <c r="AO650" i="3" s="1"/>
  <c r="AZ665" i="2"/>
  <c r="BA665" i="2" s="1"/>
  <c r="AO649" i="3" s="1"/>
  <c r="AZ666" i="2"/>
  <c r="BA666" i="2" s="1"/>
  <c r="AO648" i="3" s="1"/>
  <c r="AZ667" i="2"/>
  <c r="BA667" i="2" s="1"/>
  <c r="AO651" i="3" s="1"/>
  <c r="AZ668" i="2"/>
  <c r="BA668" i="2" s="1"/>
  <c r="AO652" i="3" s="1"/>
  <c r="AZ669" i="2"/>
  <c r="BA669" i="2" s="1"/>
  <c r="AO653" i="3" s="1"/>
  <c r="AZ670" i="2"/>
  <c r="BA670" i="2" s="1"/>
  <c r="AO654" i="3" s="1"/>
  <c r="AZ671" i="2"/>
  <c r="BA671" i="2" s="1"/>
  <c r="AO655" i="3" s="1"/>
  <c r="AZ672" i="2"/>
  <c r="BA672" i="2" s="1"/>
  <c r="AO656" i="3" s="1"/>
  <c r="AZ673" i="2"/>
  <c r="BA673" i="2" s="1"/>
  <c r="AO657" i="3" s="1"/>
  <c r="AZ674" i="2"/>
  <c r="BA674" i="2" s="1"/>
  <c r="AO658" i="3" s="1"/>
  <c r="AZ675" i="2"/>
  <c r="BA675" i="2" s="1"/>
  <c r="AO659" i="3" s="1"/>
  <c r="AZ676" i="2"/>
  <c r="BA676" i="2" s="1"/>
  <c r="AO660" i="3" s="1"/>
  <c r="AZ677" i="2"/>
  <c r="BA677" i="2" s="1"/>
  <c r="AO661" i="3" s="1"/>
  <c r="AZ678" i="2"/>
  <c r="BA678" i="2" s="1"/>
  <c r="AO662" i="3" s="1"/>
  <c r="AZ679" i="2"/>
  <c r="BA679" i="2" s="1"/>
  <c r="AO663" i="3" s="1"/>
  <c r="AZ680" i="2"/>
  <c r="BA680" i="2" s="1"/>
  <c r="AO664" i="3" s="1"/>
  <c r="AZ681" i="2"/>
  <c r="BA681" i="2" s="1"/>
  <c r="AO665" i="3" s="1"/>
  <c r="AZ682" i="2"/>
  <c r="BA682" i="2" s="1"/>
  <c r="AO666" i="3" s="1"/>
  <c r="AZ683" i="2"/>
  <c r="BA683" i="2" s="1"/>
  <c r="AO667" i="3" s="1"/>
  <c r="AZ684" i="2"/>
  <c r="BA684" i="2" s="1"/>
  <c r="AO668" i="3" s="1"/>
  <c r="AZ685" i="2"/>
  <c r="BA685" i="2" s="1"/>
  <c r="AO669" i="3" s="1"/>
  <c r="AZ686" i="2"/>
  <c r="BA686" i="2" s="1"/>
  <c r="AO670" i="3" s="1"/>
  <c r="AZ687" i="2"/>
  <c r="BA687" i="2" s="1"/>
  <c r="AO671" i="3" s="1"/>
  <c r="AZ688" i="2"/>
  <c r="BA688" i="2" s="1"/>
  <c r="AO672" i="3" s="1"/>
  <c r="AZ689" i="2"/>
  <c r="BA689" i="2" s="1"/>
  <c r="AZ690" i="2"/>
  <c r="BA690" i="2" s="1"/>
  <c r="AO673" i="3" s="1"/>
  <c r="AZ691" i="2"/>
  <c r="BA691" i="2" s="1"/>
  <c r="AO674" i="3" s="1"/>
  <c r="AZ692" i="2"/>
  <c r="BA692" i="2" s="1"/>
  <c r="AO675" i="3" s="1"/>
  <c r="AZ693" i="2"/>
  <c r="BA693" i="2" s="1"/>
  <c r="AO676" i="3" s="1"/>
  <c r="AZ694" i="2"/>
  <c r="BA694" i="2" s="1"/>
  <c r="AO677" i="3" s="1"/>
  <c r="AZ695" i="2"/>
  <c r="BA695" i="2" s="1"/>
  <c r="AO678" i="3" s="1"/>
  <c r="AZ696" i="2"/>
  <c r="BA696" i="2" s="1"/>
  <c r="AO679" i="3" s="1"/>
  <c r="AZ697" i="2"/>
  <c r="BA697" i="2" s="1"/>
  <c r="AO681" i="3" s="1"/>
  <c r="AZ698" i="2"/>
  <c r="BA698" i="2" s="1"/>
  <c r="AO680" i="3" s="1"/>
  <c r="AZ699" i="2"/>
  <c r="BA699" i="2" s="1"/>
  <c r="AO682" i="3" s="1"/>
  <c r="AZ700" i="2"/>
  <c r="BA700" i="2" s="1"/>
  <c r="AO683" i="3" s="1"/>
  <c r="AZ701" i="2"/>
  <c r="BA701" i="2" s="1"/>
  <c r="AO684" i="3" s="1"/>
  <c r="AZ702" i="2"/>
  <c r="BA702" i="2" s="1"/>
  <c r="AO686" i="3" s="1"/>
  <c r="AZ703" i="2"/>
  <c r="BA703" i="2" s="1"/>
  <c r="AO685" i="3" s="1"/>
  <c r="AZ704" i="2"/>
  <c r="BA704" i="2" s="1"/>
  <c r="AZ705" i="2"/>
  <c r="BA705" i="2" s="1"/>
  <c r="AO687" i="3" s="1"/>
  <c r="AZ706" i="2"/>
  <c r="BA706" i="2" s="1"/>
  <c r="AO688" i="3" s="1"/>
  <c r="AZ707" i="2"/>
  <c r="BA707" i="2" s="1"/>
  <c r="AO689" i="3" s="1"/>
  <c r="AZ708" i="2"/>
  <c r="BA708" i="2" s="1"/>
  <c r="AO690" i="3" s="1"/>
  <c r="AZ709" i="2"/>
  <c r="BA709" i="2" s="1"/>
  <c r="AO691" i="3" s="1"/>
  <c r="AZ710" i="2"/>
  <c r="BA710" i="2" s="1"/>
  <c r="AO692" i="3" s="1"/>
  <c r="AZ711" i="2"/>
  <c r="BA711" i="2" s="1"/>
  <c r="AO693" i="3" s="1"/>
  <c r="AZ712" i="2"/>
  <c r="BA712" i="2" s="1"/>
  <c r="AO694" i="3" s="1"/>
  <c r="AZ713" i="2"/>
  <c r="BA713" i="2" s="1"/>
  <c r="AO695" i="3" s="1"/>
  <c r="AZ714" i="2"/>
  <c r="BA714" i="2" s="1"/>
  <c r="AO696" i="3" s="1"/>
  <c r="AZ715" i="2"/>
  <c r="BA715" i="2" s="1"/>
  <c r="AO697" i="3" s="1"/>
  <c r="AZ716" i="2"/>
  <c r="BA716" i="2" s="1"/>
  <c r="AO698" i="3" s="1"/>
  <c r="AZ717" i="2"/>
  <c r="BA717" i="2" s="1"/>
  <c r="AO699" i="3" s="1"/>
  <c r="AZ718" i="2"/>
  <c r="BA718" i="2" s="1"/>
  <c r="AO700" i="3" s="1"/>
  <c r="AZ719" i="2"/>
  <c r="BA719" i="2" s="1"/>
  <c r="AZ720" i="2"/>
  <c r="BA720" i="2" s="1"/>
  <c r="AO701" i="3" s="1"/>
  <c r="AZ721" i="2"/>
  <c r="BA721" i="2" s="1"/>
  <c r="AO702" i="3" s="1"/>
  <c r="AZ722" i="2"/>
  <c r="BA722" i="2" s="1"/>
  <c r="AO703" i="3" s="1"/>
  <c r="AZ723" i="2"/>
  <c r="BA723" i="2" s="1"/>
  <c r="AO704" i="3" s="1"/>
  <c r="AZ724" i="2"/>
  <c r="BA724" i="2" s="1"/>
  <c r="AO705" i="3" s="1"/>
  <c r="AZ725" i="2"/>
  <c r="BA725" i="2" s="1"/>
  <c r="AO706" i="3" s="1"/>
  <c r="AZ726" i="2"/>
  <c r="BA726" i="2" s="1"/>
  <c r="AO707" i="3" s="1"/>
  <c r="AZ727" i="2"/>
  <c r="BA727" i="2" s="1"/>
  <c r="AO708" i="3" s="1"/>
  <c r="AZ728" i="2"/>
  <c r="BA728" i="2" s="1"/>
  <c r="AO709" i="3" s="1"/>
  <c r="AZ729" i="2"/>
  <c r="BA729" i="2" s="1"/>
  <c r="AO710" i="3" s="1"/>
  <c r="AZ730" i="2"/>
  <c r="BA730" i="2" s="1"/>
  <c r="AO711" i="3" s="1"/>
  <c r="AZ731" i="2"/>
  <c r="BA731" i="2" s="1"/>
  <c r="AO712" i="3" s="1"/>
  <c r="AZ732" i="2"/>
  <c r="BA732" i="2" s="1"/>
  <c r="AO713" i="3" s="1"/>
  <c r="AZ733" i="2"/>
  <c r="BA733" i="2" s="1"/>
  <c r="AO714" i="3" s="1"/>
  <c r="AZ734" i="2"/>
  <c r="BA734" i="2" s="1"/>
  <c r="AO715" i="3" s="1"/>
  <c r="AZ735" i="2"/>
  <c r="BA735" i="2" s="1"/>
  <c r="AO716" i="3" s="1"/>
  <c r="AZ736" i="2"/>
  <c r="BA736" i="2" s="1"/>
  <c r="AZ737" i="2"/>
  <c r="BA737" i="2" s="1"/>
  <c r="AO717" i="3" s="1"/>
  <c r="AZ738" i="2"/>
  <c r="BA738" i="2" s="1"/>
  <c r="AO718" i="3" s="1"/>
  <c r="AZ739" i="2"/>
  <c r="BA739" i="2" s="1"/>
  <c r="AO719" i="3" s="1"/>
  <c r="AZ740" i="2"/>
  <c r="BA740" i="2" s="1"/>
  <c r="AZ741" i="2"/>
  <c r="BA741" i="2" s="1"/>
  <c r="AO720" i="3" s="1"/>
  <c r="AZ742" i="2"/>
  <c r="BA742" i="2" s="1"/>
  <c r="AO721" i="3" s="1"/>
  <c r="AZ743" i="2"/>
  <c r="BA743" i="2" s="1"/>
  <c r="AO722" i="3" s="1"/>
  <c r="AZ744" i="2"/>
  <c r="BA744" i="2" s="1"/>
  <c r="AO723" i="3" s="1"/>
  <c r="AZ745" i="2"/>
  <c r="BA745" i="2" s="1"/>
  <c r="AO724" i="3" s="1"/>
  <c r="AZ746" i="2"/>
  <c r="BA746" i="2" s="1"/>
  <c r="AO725" i="3" s="1"/>
  <c r="AZ747" i="2"/>
  <c r="BA747" i="2" s="1"/>
  <c r="AO726" i="3" s="1"/>
  <c r="AZ748" i="2"/>
  <c r="BA748" i="2" s="1"/>
  <c r="AO727" i="3" s="1"/>
  <c r="AZ749" i="2"/>
  <c r="BA749" i="2" s="1"/>
  <c r="AO728" i="3" s="1"/>
  <c r="AZ750" i="2"/>
  <c r="BA750" i="2" s="1"/>
  <c r="AO729" i="3" s="1"/>
  <c r="AZ751" i="2"/>
  <c r="BA751" i="2" s="1"/>
  <c r="AO730" i="3" s="1"/>
  <c r="AZ752" i="2"/>
  <c r="BA752" i="2" s="1"/>
  <c r="AO731" i="3" s="1"/>
  <c r="AZ753" i="2"/>
  <c r="BA753" i="2" s="1"/>
  <c r="AO732" i="3" s="1"/>
  <c r="AZ754" i="2"/>
  <c r="BA754" i="2" s="1"/>
  <c r="AO733" i="3" s="1"/>
  <c r="AZ755" i="2"/>
  <c r="BA755" i="2" s="1"/>
  <c r="AO734" i="3" s="1"/>
  <c r="AZ756" i="2"/>
  <c r="BA756" i="2" s="1"/>
  <c r="AO735" i="3" s="1"/>
  <c r="AZ757" i="2"/>
  <c r="BA757" i="2" s="1"/>
  <c r="AO736" i="3" s="1"/>
  <c r="AZ758" i="2"/>
  <c r="BA758" i="2" s="1"/>
  <c r="AO737" i="3" s="1"/>
  <c r="AZ759" i="2"/>
  <c r="BA759" i="2" s="1"/>
  <c r="AO738" i="3" s="1"/>
  <c r="AZ760" i="2"/>
  <c r="BA760" i="2" s="1"/>
  <c r="AO739" i="3" s="1"/>
  <c r="AZ761" i="2"/>
  <c r="BA761" i="2" s="1"/>
  <c r="AO740" i="3" s="1"/>
  <c r="AZ762" i="2"/>
  <c r="BA762" i="2" s="1"/>
  <c r="AO741" i="3" s="1"/>
  <c r="AZ763" i="2"/>
  <c r="BA763" i="2" s="1"/>
  <c r="AO742" i="3" s="1"/>
  <c r="AZ764" i="2"/>
  <c r="BA764" i="2" s="1"/>
  <c r="AO743" i="3" s="1"/>
  <c r="AZ765" i="2"/>
  <c r="BA765" i="2" s="1"/>
  <c r="AO744" i="3" s="1"/>
  <c r="AZ766" i="2"/>
  <c r="AZ767" i="2"/>
  <c r="BA767" i="2" s="1"/>
  <c r="AO746" i="3" s="1"/>
  <c r="AZ768" i="2"/>
  <c r="BA768" i="2" s="1"/>
  <c r="AO747" i="3" s="1"/>
  <c r="AZ769" i="2"/>
  <c r="BA769" i="2" s="1"/>
  <c r="AO748" i="3" s="1"/>
  <c r="AZ770" i="2"/>
  <c r="BA770" i="2" s="1"/>
  <c r="AO749" i="3" s="1"/>
  <c r="AZ771" i="2"/>
  <c r="BA771" i="2" s="1"/>
  <c r="AO750" i="3" s="1"/>
  <c r="AZ772" i="2"/>
  <c r="BA772" i="2" s="1"/>
  <c r="AO751" i="3" s="1"/>
  <c r="AZ773" i="2"/>
  <c r="BA773" i="2" s="1"/>
  <c r="AO752" i="3" s="1"/>
  <c r="AZ774" i="2"/>
  <c r="BA774" i="2" s="1"/>
  <c r="AO753" i="3" s="1"/>
  <c r="AZ775" i="2"/>
  <c r="BA775" i="2" s="1"/>
  <c r="AZ776" i="2"/>
  <c r="BA776" i="2" s="1"/>
  <c r="AO754" i="3" s="1"/>
  <c r="AZ777" i="2"/>
  <c r="BA777" i="2" s="1"/>
  <c r="AO755" i="3" s="1"/>
  <c r="AZ778" i="2"/>
  <c r="BA778" i="2" s="1"/>
  <c r="AO756" i="3" s="1"/>
  <c r="AZ779" i="2"/>
  <c r="BA779" i="2" s="1"/>
  <c r="AO757" i="3" s="1"/>
  <c r="AZ780" i="2"/>
  <c r="BA780" i="2" s="1"/>
  <c r="AO758" i="3" s="1"/>
  <c r="AZ781" i="2"/>
  <c r="BA781" i="2" s="1"/>
  <c r="AO759" i="3" s="1"/>
  <c r="AZ782" i="2"/>
  <c r="BA782" i="2" s="1"/>
  <c r="AO760" i="3" s="1"/>
  <c r="AZ783" i="2"/>
  <c r="BA783" i="2" s="1"/>
  <c r="AO762" i="3" s="1"/>
  <c r="AZ784" i="2"/>
  <c r="BA784" i="2" s="1"/>
  <c r="AO764" i="3" s="1"/>
  <c r="AZ785" i="2"/>
  <c r="BA785" i="2" s="1"/>
  <c r="AO763" i="3" s="1"/>
  <c r="AZ786" i="2"/>
  <c r="BA786" i="2" s="1"/>
  <c r="AO771" i="3" s="1"/>
  <c r="AZ787" i="2"/>
  <c r="BA787" i="2" s="1"/>
  <c r="AO765" i="3" s="1"/>
  <c r="AZ788" i="2"/>
  <c r="BA788" i="2" s="1"/>
  <c r="AO766" i="3" s="1"/>
  <c r="AZ789" i="2"/>
  <c r="BA789" i="2" s="1"/>
  <c r="AO767" i="3" s="1"/>
  <c r="AZ790" i="2"/>
  <c r="BA790" i="2" s="1"/>
  <c r="AO768" i="3" s="1"/>
  <c r="AZ791" i="2"/>
  <c r="BA791" i="2" s="1"/>
  <c r="AO769" i="3" s="1"/>
  <c r="AZ792" i="2"/>
  <c r="BA792" i="2" s="1"/>
  <c r="AO770" i="3" s="1"/>
  <c r="AZ793" i="2"/>
  <c r="BA793" i="2" s="1"/>
  <c r="AO772" i="3" s="1"/>
  <c r="AZ794" i="2"/>
  <c r="BA794" i="2" s="1"/>
  <c r="AO775" i="3" s="1"/>
  <c r="AZ795" i="2"/>
  <c r="BA795" i="2" s="1"/>
  <c r="AO773" i="3" s="1"/>
  <c r="AZ796" i="2"/>
  <c r="BA796" i="2" s="1"/>
  <c r="AO774" i="3" s="1"/>
  <c r="AZ797" i="2"/>
  <c r="BA797" i="2" s="1"/>
  <c r="AO777" i="3" s="1"/>
  <c r="AZ798" i="2"/>
  <c r="BA798" i="2" s="1"/>
  <c r="AO776" i="3" s="1"/>
  <c r="AZ799" i="2"/>
  <c r="BA799" i="2" s="1"/>
  <c r="AO780" i="3" s="1"/>
  <c r="AZ800" i="2"/>
  <c r="BA800" i="2" s="1"/>
  <c r="AO778" i="3" s="1"/>
  <c r="AZ801" i="2"/>
  <c r="BA801" i="2" s="1"/>
  <c r="AO782" i="3" s="1"/>
  <c r="AZ802" i="2"/>
  <c r="BA802" i="2" s="1"/>
  <c r="AO783" i="3" s="1"/>
  <c r="AZ803" i="2"/>
  <c r="BA803" i="2" s="1"/>
  <c r="AO781" i="3" s="1"/>
  <c r="AZ804" i="2"/>
  <c r="BA804" i="2" s="1"/>
  <c r="AO784" i="3" s="1"/>
  <c r="AZ805" i="2"/>
  <c r="BA805" i="2" s="1"/>
  <c r="AO789" i="3" s="1"/>
  <c r="AZ806" i="2"/>
  <c r="BA806" i="2" s="1"/>
  <c r="AO799" i="3" s="1"/>
  <c r="AZ807" i="2"/>
  <c r="BA807" i="2" s="1"/>
  <c r="AO785" i="3" s="1"/>
  <c r="AZ808" i="2"/>
  <c r="BA808" i="2" s="1"/>
  <c r="AO786" i="3" s="1"/>
  <c r="AZ809" i="2"/>
  <c r="BA809" i="2" s="1"/>
  <c r="AO787" i="3" s="1"/>
  <c r="AZ810" i="2"/>
  <c r="BA810" i="2" s="1"/>
  <c r="AO788" i="3" s="1"/>
  <c r="AZ811" i="2"/>
  <c r="BA811" i="2" s="1"/>
  <c r="AO800" i="3" s="1"/>
  <c r="AZ812" i="2"/>
  <c r="BA812" i="2" s="1"/>
  <c r="AO790" i="3" s="1"/>
  <c r="AZ813" i="2"/>
  <c r="BA813" i="2" s="1"/>
  <c r="AO791" i="3" s="1"/>
  <c r="AZ814" i="2"/>
  <c r="BA814" i="2" s="1"/>
  <c r="AO792" i="3" s="1"/>
  <c r="AZ815" i="2"/>
  <c r="BA815" i="2" s="1"/>
  <c r="AO793" i="3" s="1"/>
  <c r="AZ816" i="2"/>
  <c r="BA816" i="2" s="1"/>
  <c r="AO794" i="3" s="1"/>
  <c r="AZ817" i="2"/>
  <c r="BA817" i="2" s="1"/>
  <c r="AO795" i="3" s="1"/>
  <c r="AZ818" i="2"/>
  <c r="BA818" i="2" s="1"/>
  <c r="AO796" i="3" s="1"/>
  <c r="AZ819" i="2"/>
  <c r="BA819" i="2" s="1"/>
  <c r="AO797" i="3" s="1"/>
  <c r="AZ820" i="2"/>
  <c r="BA820" i="2" s="1"/>
  <c r="AO798"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45" i="3" s="1"/>
  <c r="AZ2" i="2"/>
  <c r="BA2" i="2" s="1"/>
  <c r="AO2" i="3" s="1"/>
  <c r="AX2" i="2"/>
  <c r="AY2" i="2" s="1"/>
  <c r="AN2" i="3" s="1"/>
  <c r="AX4" i="2"/>
  <c r="AY4" i="2" s="1"/>
  <c r="AN4" i="3" s="1"/>
  <c r="AX5" i="2"/>
  <c r="AY5" i="2" s="1"/>
  <c r="AN5" i="3" s="1"/>
  <c r="AX6" i="2"/>
  <c r="AY6" i="2" s="1"/>
  <c r="AN7" i="3" s="1"/>
  <c r="AX7" i="2"/>
  <c r="AY7" i="2" s="1"/>
  <c r="AN6"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3" i="3" s="1"/>
  <c r="AX33" i="2"/>
  <c r="AY33" i="2" s="1"/>
  <c r="AN34" i="3" s="1"/>
  <c r="AX34" i="2"/>
  <c r="AY34" i="2" s="1"/>
  <c r="AN32" i="3" s="1"/>
  <c r="AX35" i="2"/>
  <c r="AY35" i="2" s="1"/>
  <c r="AN35" i="3" s="1"/>
  <c r="AX36" i="2"/>
  <c r="AY36" i="2" s="1"/>
  <c r="AN36" i="3" s="1"/>
  <c r="AX37" i="2"/>
  <c r="AY37" i="2" s="1"/>
  <c r="AN37" i="3" s="1"/>
  <c r="AX38" i="2"/>
  <c r="AY38" i="2" s="1"/>
  <c r="AN38" i="3" s="1"/>
  <c r="AX39" i="2"/>
  <c r="AY39" i="2" s="1"/>
  <c r="AN39" i="3" s="1"/>
  <c r="AX40" i="2"/>
  <c r="AY40" i="2" s="1"/>
  <c r="AN40" i="3" s="1"/>
  <c r="AX41" i="2"/>
  <c r="AY41" i="2" s="1"/>
  <c r="AN41" i="3" s="1"/>
  <c r="AX42" i="2"/>
  <c r="AY42" i="2" s="1"/>
  <c r="AN42" i="3" s="1"/>
  <c r="AX43" i="2"/>
  <c r="AY43" i="2" s="1"/>
  <c r="AN43" i="3" s="1"/>
  <c r="AX44" i="2"/>
  <c r="AY44" i="2" s="1"/>
  <c r="AN44" i="3" s="1"/>
  <c r="AX45" i="2"/>
  <c r="AY45" i="2" s="1"/>
  <c r="AN45" i="3" s="1"/>
  <c r="AX46" i="2"/>
  <c r="AY46" i="2" s="1"/>
  <c r="AX47" i="2"/>
  <c r="AY47" i="2" s="1"/>
  <c r="AN47" i="3" s="1"/>
  <c r="AX48" i="2"/>
  <c r="AY48" i="2" s="1"/>
  <c r="AN48" i="3" s="1"/>
  <c r="AX49" i="2"/>
  <c r="AY49" i="2" s="1"/>
  <c r="AN49" i="3" s="1"/>
  <c r="AX50" i="2"/>
  <c r="AY50" i="2" s="1"/>
  <c r="AN50" i="3" s="1"/>
  <c r="AX51" i="2"/>
  <c r="AY51" i="2" s="1"/>
  <c r="AN51" i="3" s="1"/>
  <c r="AX52" i="2"/>
  <c r="AY52" i="2" s="1"/>
  <c r="AN52" i="3" s="1"/>
  <c r="AX53" i="2"/>
  <c r="AY53" i="2" s="1"/>
  <c r="AN53" i="3" s="1"/>
  <c r="AX54" i="2"/>
  <c r="AY54" i="2" s="1"/>
  <c r="AN54" i="3" s="1"/>
  <c r="AX55" i="2"/>
  <c r="AY55" i="2" s="1"/>
  <c r="AN55" i="3" s="1"/>
  <c r="AX56" i="2"/>
  <c r="AY56" i="2" s="1"/>
  <c r="AN56" i="3" s="1"/>
  <c r="AX57" i="2"/>
  <c r="AY57" i="2" s="1"/>
  <c r="AN57" i="3" s="1"/>
  <c r="AX58" i="2"/>
  <c r="AY58" i="2" s="1"/>
  <c r="AN58" i="3" s="1"/>
  <c r="AX59" i="2"/>
  <c r="AY59" i="2" s="1"/>
  <c r="AN59" i="3" s="1"/>
  <c r="AX60" i="2"/>
  <c r="AY60" i="2" s="1"/>
  <c r="AN60" i="3" s="1"/>
  <c r="AX61" i="2"/>
  <c r="AY61" i="2" s="1"/>
  <c r="AN61" i="3" s="1"/>
  <c r="AX62" i="2"/>
  <c r="AY62" i="2" s="1"/>
  <c r="AN62" i="3" s="1"/>
  <c r="AX63" i="2"/>
  <c r="AY63" i="2" s="1"/>
  <c r="AN63" i="3" s="1"/>
  <c r="AX64" i="2"/>
  <c r="AY64" i="2" s="1"/>
  <c r="AN64" i="3" s="1"/>
  <c r="AX65" i="2"/>
  <c r="AY65" i="2" s="1"/>
  <c r="AN65" i="3" s="1"/>
  <c r="AX66" i="2"/>
  <c r="AY66" i="2" s="1"/>
  <c r="AN66" i="3" s="1"/>
  <c r="AX67" i="2"/>
  <c r="AY67" i="2" s="1"/>
  <c r="AN67" i="3" s="1"/>
  <c r="AX68" i="2"/>
  <c r="AY68" i="2" s="1"/>
  <c r="AN68" i="3" s="1"/>
  <c r="AX69" i="2"/>
  <c r="AY69" i="2" s="1"/>
  <c r="AN69" i="3" s="1"/>
  <c r="AX70" i="2"/>
  <c r="AY70" i="2" s="1"/>
  <c r="AN70" i="3" s="1"/>
  <c r="AX71" i="2"/>
  <c r="AY71" i="2" s="1"/>
  <c r="AN71" i="3" s="1"/>
  <c r="AX72" i="2"/>
  <c r="AY72" i="2" s="1"/>
  <c r="AN72" i="3" s="1"/>
  <c r="AX73" i="2"/>
  <c r="AY73" i="2" s="1"/>
  <c r="AN73" i="3" s="1"/>
  <c r="AX74" i="2"/>
  <c r="AY74" i="2" s="1"/>
  <c r="AN74" i="3" s="1"/>
  <c r="AX75" i="2"/>
  <c r="AY75" i="2" s="1"/>
  <c r="AN75" i="3" s="1"/>
  <c r="AX76" i="2"/>
  <c r="AY76" i="2" s="1"/>
  <c r="AX77" i="2"/>
  <c r="AY77" i="2" s="1"/>
  <c r="AN77" i="3" s="1"/>
  <c r="AX78" i="2"/>
  <c r="AY78" i="2" s="1"/>
  <c r="AN78" i="3" s="1"/>
  <c r="AX79" i="2"/>
  <c r="AY79" i="2" s="1"/>
  <c r="AN79" i="3" s="1"/>
  <c r="AX80" i="2"/>
  <c r="AY80" i="2" s="1"/>
  <c r="AN80" i="3" s="1"/>
  <c r="AX81" i="2"/>
  <c r="AY81" i="2" s="1"/>
  <c r="AN81" i="3" s="1"/>
  <c r="AX82" i="2"/>
  <c r="AY82" i="2" s="1"/>
  <c r="AN85" i="3" s="1"/>
  <c r="AX83" i="2"/>
  <c r="AY83" i="2" s="1"/>
  <c r="AN83" i="3" s="1"/>
  <c r="AX84" i="2"/>
  <c r="AY84" i="2" s="1"/>
  <c r="AN84" i="3" s="1"/>
  <c r="AX85" i="2"/>
  <c r="AY85" i="2" s="1"/>
  <c r="AN82" i="3" s="1"/>
  <c r="AX86" i="2"/>
  <c r="AY86" i="2" s="1"/>
  <c r="AN86" i="3" s="1"/>
  <c r="AX87" i="2"/>
  <c r="AY87" i="2" s="1"/>
  <c r="AN87" i="3" s="1"/>
  <c r="AX88" i="2"/>
  <c r="AY88" i="2" s="1"/>
  <c r="AN88" i="3" s="1"/>
  <c r="AX89" i="2"/>
  <c r="AY89" i="2" s="1"/>
  <c r="AN89" i="3" s="1"/>
  <c r="AX90" i="2"/>
  <c r="AY90" i="2" s="1"/>
  <c r="AN90" i="3" s="1"/>
  <c r="AX91" i="2"/>
  <c r="AY91" i="2" s="1"/>
  <c r="AN91" i="3" s="1"/>
  <c r="AX92" i="2"/>
  <c r="AY92" i="2" s="1"/>
  <c r="AN92" i="3" s="1"/>
  <c r="AX93" i="2"/>
  <c r="AY93" i="2" s="1"/>
  <c r="AN93" i="3" s="1"/>
  <c r="AX94" i="2"/>
  <c r="AY94" i="2" s="1"/>
  <c r="AN94" i="3" s="1"/>
  <c r="AX95" i="2"/>
  <c r="AY95" i="2" s="1"/>
  <c r="AN95" i="3" s="1"/>
  <c r="AX96" i="2"/>
  <c r="AY96" i="2" s="1"/>
  <c r="AN96" i="3" s="1"/>
  <c r="AX97" i="2"/>
  <c r="AY97" i="2" s="1"/>
  <c r="AN97" i="3" s="1"/>
  <c r="AX98" i="2"/>
  <c r="AY98" i="2" s="1"/>
  <c r="AN98" i="3" s="1"/>
  <c r="AX99" i="2"/>
  <c r="AY99" i="2" s="1"/>
  <c r="AN99" i="3" s="1"/>
  <c r="AX100" i="2"/>
  <c r="AY100" i="2" s="1"/>
  <c r="AN100" i="3" s="1"/>
  <c r="AX101" i="2"/>
  <c r="AY101" i="2" s="1"/>
  <c r="AN101" i="3" s="1"/>
  <c r="AX102" i="2"/>
  <c r="AY102" i="2" s="1"/>
  <c r="AN102" i="3" s="1"/>
  <c r="AX103" i="2"/>
  <c r="AY103" i="2" s="1"/>
  <c r="AN105" i="3" s="1"/>
  <c r="AX104" i="2"/>
  <c r="AY104" i="2" s="1"/>
  <c r="AN103" i="3" s="1"/>
  <c r="AX105" i="2"/>
  <c r="AY105" i="2" s="1"/>
  <c r="AN104" i="3" s="1"/>
  <c r="AX106" i="2"/>
  <c r="AY106" i="2" s="1"/>
  <c r="AN106" i="3" s="1"/>
  <c r="AX107" i="2"/>
  <c r="AY107" i="2" s="1"/>
  <c r="AN107" i="3" s="1"/>
  <c r="AX108" i="2"/>
  <c r="AY108" i="2" s="1"/>
  <c r="AN108" i="3" s="1"/>
  <c r="AX109" i="2"/>
  <c r="AY109" i="2" s="1"/>
  <c r="AX110" i="2"/>
  <c r="AY110" i="2" s="1"/>
  <c r="AN109" i="3" s="1"/>
  <c r="AX111" i="2"/>
  <c r="AY111" i="2" s="1"/>
  <c r="AX112" i="2"/>
  <c r="AY112" i="2" s="1"/>
  <c r="AN111" i="3" s="1"/>
  <c r="AX113" i="2"/>
  <c r="AY113" i="2" s="1"/>
  <c r="AN112" i="3" s="1"/>
  <c r="AX114" i="2"/>
  <c r="AY114" i="2" s="1"/>
  <c r="AN113" i="3" s="1"/>
  <c r="AX115" i="2"/>
  <c r="AY115" i="2" s="1"/>
  <c r="AN114" i="3" s="1"/>
  <c r="AX116" i="2"/>
  <c r="AY116" i="2" s="1"/>
  <c r="AN115" i="3" s="1"/>
  <c r="AX117" i="2"/>
  <c r="AY117" i="2" s="1"/>
  <c r="AN116" i="3" s="1"/>
  <c r="AX118" i="2"/>
  <c r="AY118" i="2" s="1"/>
  <c r="AN117" i="3" s="1"/>
  <c r="AX119" i="2"/>
  <c r="AY119" i="2" s="1"/>
  <c r="AN118" i="3" s="1"/>
  <c r="AX120" i="2"/>
  <c r="AY120" i="2" s="1"/>
  <c r="AN119" i="3" s="1"/>
  <c r="AX121" i="2"/>
  <c r="AY121" i="2" s="1"/>
  <c r="AN120" i="3" s="1"/>
  <c r="AX122" i="2"/>
  <c r="AY122" i="2" s="1"/>
  <c r="AN121" i="3" s="1"/>
  <c r="AX123" i="2"/>
  <c r="AY123" i="2" s="1"/>
  <c r="AN122" i="3" s="1"/>
  <c r="AX124" i="2"/>
  <c r="AY124" i="2" s="1"/>
  <c r="AN123" i="3" s="1"/>
  <c r="AX125" i="2"/>
  <c r="AY125" i="2" s="1"/>
  <c r="AN124" i="3" s="1"/>
  <c r="AX126" i="2"/>
  <c r="AY126" i="2" s="1"/>
  <c r="AN125" i="3" s="1"/>
  <c r="AX127" i="2"/>
  <c r="AY127" i="2" s="1"/>
  <c r="AN126" i="3" s="1"/>
  <c r="AX128" i="2"/>
  <c r="AY128" i="2" s="1"/>
  <c r="AN127" i="3" s="1"/>
  <c r="AX129" i="2"/>
  <c r="AY129" i="2" s="1"/>
  <c r="AX130" i="2"/>
  <c r="AY130" i="2" s="1"/>
  <c r="AN129" i="3" s="1"/>
  <c r="AX131" i="2"/>
  <c r="AY131" i="2" s="1"/>
  <c r="AN130" i="3" s="1"/>
  <c r="AX132" i="2"/>
  <c r="AY132" i="2" s="1"/>
  <c r="AN131" i="3" s="1"/>
  <c r="AX133" i="2"/>
  <c r="AY133" i="2" s="1"/>
  <c r="AN132" i="3" s="1"/>
  <c r="AX134" i="2"/>
  <c r="AY134" i="2" s="1"/>
  <c r="AN133" i="3" s="1"/>
  <c r="AX135" i="2"/>
  <c r="AY135" i="2" s="1"/>
  <c r="AN134" i="3" s="1"/>
  <c r="AX136" i="2"/>
  <c r="AY136" i="2" s="1"/>
  <c r="AN135" i="3" s="1"/>
  <c r="AX137" i="2"/>
  <c r="AY137" i="2" s="1"/>
  <c r="AX138" i="2"/>
  <c r="AY138" i="2" s="1"/>
  <c r="AN137" i="3" s="1"/>
  <c r="AX139" i="2"/>
  <c r="AY139" i="2" s="1"/>
  <c r="AN138" i="3" s="1"/>
  <c r="AX140" i="2"/>
  <c r="AY140" i="2" s="1"/>
  <c r="AN139" i="3" s="1"/>
  <c r="AX141" i="2"/>
  <c r="AY141" i="2" s="1"/>
  <c r="AN140" i="3" s="1"/>
  <c r="AX142" i="2"/>
  <c r="AY142" i="2" s="1"/>
  <c r="AN141" i="3" s="1"/>
  <c r="AX143" i="2"/>
  <c r="AY143" i="2" s="1"/>
  <c r="AN142" i="3" s="1"/>
  <c r="AX144" i="2"/>
  <c r="AY144" i="2" s="1"/>
  <c r="AN143" i="3" s="1"/>
  <c r="AX145" i="2"/>
  <c r="AY145" i="2" s="1"/>
  <c r="AN144" i="3" s="1"/>
  <c r="AX146" i="2"/>
  <c r="AY146" i="2" s="1"/>
  <c r="AN145" i="3" s="1"/>
  <c r="AX147" i="2"/>
  <c r="AY147" i="2" s="1"/>
  <c r="AN146" i="3" s="1"/>
  <c r="AX148" i="2"/>
  <c r="AY148" i="2" s="1"/>
  <c r="AN147" i="3" s="1"/>
  <c r="AX149" i="2"/>
  <c r="AY149" i="2" s="1"/>
  <c r="AN148" i="3" s="1"/>
  <c r="AX150" i="2"/>
  <c r="AY150" i="2" s="1"/>
  <c r="AN149" i="3" s="1"/>
  <c r="AX151" i="2"/>
  <c r="AY151" i="2" s="1"/>
  <c r="AN150" i="3" s="1"/>
  <c r="AX152" i="2"/>
  <c r="AY152" i="2" s="1"/>
  <c r="AN151" i="3" s="1"/>
  <c r="AX153" i="2"/>
  <c r="AY153" i="2" s="1"/>
  <c r="AN153" i="3" s="1"/>
  <c r="AX154" i="2"/>
  <c r="AY154" i="2" s="1"/>
  <c r="AN152" i="3" s="1"/>
  <c r="AX155" i="2"/>
  <c r="AY155" i="2" s="1"/>
  <c r="AN154" i="3" s="1"/>
  <c r="AX156" i="2"/>
  <c r="AY156" i="2" s="1"/>
  <c r="AN155" i="3" s="1"/>
  <c r="AX157" i="2"/>
  <c r="AY157" i="2" s="1"/>
  <c r="AN156" i="3" s="1"/>
  <c r="AX158" i="2"/>
  <c r="AY158" i="2" s="1"/>
  <c r="AN157" i="3" s="1"/>
  <c r="AX159" i="2"/>
  <c r="AY159" i="2" s="1"/>
  <c r="AN158" i="3" s="1"/>
  <c r="AX160" i="2"/>
  <c r="AY160" i="2" s="1"/>
  <c r="AN159" i="3" s="1"/>
  <c r="AX161" i="2"/>
  <c r="AY161" i="2" s="1"/>
  <c r="AN160" i="3" s="1"/>
  <c r="AX162" i="2"/>
  <c r="AY162" i="2" s="1"/>
  <c r="AN161" i="3" s="1"/>
  <c r="AX163" i="2"/>
  <c r="AY163" i="2" s="1"/>
  <c r="AN162" i="3" s="1"/>
  <c r="AX164" i="2"/>
  <c r="AY164" i="2" s="1"/>
  <c r="AN163" i="3" s="1"/>
  <c r="AX165" i="2"/>
  <c r="AY165" i="2" s="1"/>
  <c r="AN164" i="3" s="1"/>
  <c r="AX166" i="2"/>
  <c r="AY166" i="2" s="1"/>
  <c r="AN165" i="3" s="1"/>
  <c r="AX167" i="2"/>
  <c r="AY167" i="2" s="1"/>
  <c r="AN166" i="3" s="1"/>
  <c r="AX168" i="2"/>
  <c r="AY168" i="2" s="1"/>
  <c r="AN167" i="3" s="1"/>
  <c r="AX169" i="2"/>
  <c r="AY169" i="2" s="1"/>
  <c r="AN168" i="3" s="1"/>
  <c r="AX170" i="2"/>
  <c r="AY170" i="2" s="1"/>
  <c r="AN169" i="3" s="1"/>
  <c r="AX171" i="2"/>
  <c r="AY171" i="2" s="1"/>
  <c r="AN170" i="3" s="1"/>
  <c r="AX172" i="2"/>
  <c r="AY172" i="2" s="1"/>
  <c r="AN171" i="3" s="1"/>
  <c r="AX173" i="2"/>
  <c r="AY173" i="2" s="1"/>
  <c r="AN172" i="3" s="1"/>
  <c r="AX174" i="2"/>
  <c r="AX175" i="2"/>
  <c r="AY175" i="2" s="1"/>
  <c r="AN174" i="3" s="1"/>
  <c r="AX176" i="2"/>
  <c r="AY176" i="2" s="1"/>
  <c r="AN175" i="3" s="1"/>
  <c r="AX177" i="2"/>
  <c r="AY177" i="2" s="1"/>
  <c r="AN176" i="3" s="1"/>
  <c r="AX178" i="2"/>
  <c r="AY178" i="2" s="1"/>
  <c r="AN177" i="3" s="1"/>
  <c r="AX179" i="2"/>
  <c r="AX180" i="2"/>
  <c r="AY180" i="2" s="1"/>
  <c r="AN179" i="3" s="1"/>
  <c r="AX181" i="2"/>
  <c r="AY181" i="2" s="1"/>
  <c r="AN180" i="3" s="1"/>
  <c r="AX182" i="2"/>
  <c r="AY182" i="2" s="1"/>
  <c r="AN181" i="3" s="1"/>
  <c r="AX183" i="2"/>
  <c r="AY183" i="2" s="1"/>
  <c r="AN182" i="3" s="1"/>
  <c r="AX184" i="2"/>
  <c r="AY184" i="2" s="1"/>
  <c r="AN183" i="3" s="1"/>
  <c r="AX185" i="2"/>
  <c r="AY185" i="2" s="1"/>
  <c r="AN184" i="3" s="1"/>
  <c r="AX186" i="2"/>
  <c r="AY186" i="2" s="1"/>
  <c r="AN185" i="3" s="1"/>
  <c r="AX187" i="2"/>
  <c r="AY187" i="2" s="1"/>
  <c r="AN186" i="3" s="1"/>
  <c r="AX188" i="2"/>
  <c r="AY188" i="2" s="1"/>
  <c r="AN187" i="3" s="1"/>
  <c r="AX189" i="2"/>
  <c r="AY189" i="2" s="1"/>
  <c r="AN188" i="3" s="1"/>
  <c r="AX190" i="2"/>
  <c r="AY190" i="2" s="1"/>
  <c r="AN189" i="3" s="1"/>
  <c r="AX191" i="2"/>
  <c r="AY191" i="2" s="1"/>
  <c r="AN190" i="3" s="1"/>
  <c r="AX192" i="2"/>
  <c r="AY192" i="2" s="1"/>
  <c r="AN191" i="3" s="1"/>
  <c r="AX193" i="2"/>
  <c r="AY193" i="2" s="1"/>
  <c r="AN192" i="3" s="1"/>
  <c r="AX194" i="2"/>
  <c r="AY194" i="2" s="1"/>
  <c r="AN193" i="3" s="1"/>
  <c r="AX195" i="2"/>
  <c r="AY195" i="2" s="1"/>
  <c r="AN194" i="3" s="1"/>
  <c r="AX196" i="2"/>
  <c r="AY196" i="2" s="1"/>
  <c r="AN195" i="3" s="1"/>
  <c r="AX197" i="2"/>
  <c r="AY197" i="2" s="1"/>
  <c r="AN196" i="3" s="1"/>
  <c r="AX198" i="2"/>
  <c r="AY198" i="2" s="1"/>
  <c r="AN197" i="3" s="1"/>
  <c r="AX199" i="2"/>
  <c r="AY199" i="2" s="1"/>
  <c r="AX200" i="2"/>
  <c r="AY200" i="2" s="1"/>
  <c r="AN199" i="3" s="1"/>
  <c r="AX201" i="2"/>
  <c r="AY201" i="2" s="1"/>
  <c r="AN200" i="3" s="1"/>
  <c r="AX202" i="2"/>
  <c r="AY202" i="2" s="1"/>
  <c r="AX203" i="2"/>
  <c r="AY203" i="2" s="1"/>
  <c r="AN202" i="3" s="1"/>
  <c r="AX204" i="2"/>
  <c r="AY204" i="2" s="1"/>
  <c r="AN203" i="3" s="1"/>
  <c r="AX205" i="2"/>
  <c r="AY205" i="2" s="1"/>
  <c r="AN204" i="3" s="1"/>
  <c r="AX206" i="2"/>
  <c r="AY206" i="2" s="1"/>
  <c r="AN205" i="3" s="1"/>
  <c r="AX207" i="2"/>
  <c r="AY207" i="2" s="1"/>
  <c r="AN206" i="3" s="1"/>
  <c r="AX208" i="2"/>
  <c r="AY208" i="2" s="1"/>
  <c r="AN207" i="3" s="1"/>
  <c r="AX209" i="2"/>
  <c r="AY209" i="2" s="1"/>
  <c r="AN208" i="3" s="1"/>
  <c r="AX210" i="2"/>
  <c r="AY210" i="2" s="1"/>
  <c r="AN209" i="3" s="1"/>
  <c r="AX211" i="2"/>
  <c r="AY211" i="2" s="1"/>
  <c r="AN210" i="3" s="1"/>
  <c r="AX212" i="2"/>
  <c r="AY212" i="2" s="1"/>
  <c r="AN211" i="3" s="1"/>
  <c r="AX213" i="2"/>
  <c r="AY213" i="2" s="1"/>
  <c r="AN212" i="3" s="1"/>
  <c r="AX214" i="2"/>
  <c r="AY214" i="2" s="1"/>
  <c r="AN213" i="3" s="1"/>
  <c r="AX215" i="2"/>
  <c r="AY215" i="2" s="1"/>
  <c r="AN214" i="3" s="1"/>
  <c r="AX216" i="2"/>
  <c r="AY216" i="2" s="1"/>
  <c r="AN215" i="3" s="1"/>
  <c r="AX217" i="2"/>
  <c r="AY217" i="2" s="1"/>
  <c r="AN216" i="3" s="1"/>
  <c r="AX218" i="2"/>
  <c r="AY218" i="2" s="1"/>
  <c r="AN217" i="3" s="1"/>
  <c r="AX219" i="2"/>
  <c r="AY219" i="2" s="1"/>
  <c r="AN218" i="3" s="1"/>
  <c r="AX220" i="2"/>
  <c r="AY220" i="2" s="1"/>
  <c r="AN219" i="3" s="1"/>
  <c r="AX221" i="2"/>
  <c r="AY221" i="2" s="1"/>
  <c r="AN220" i="3" s="1"/>
  <c r="AX222" i="2"/>
  <c r="AY222" i="2" s="1"/>
  <c r="AN221" i="3" s="1"/>
  <c r="AX223" i="2"/>
  <c r="AY223" i="2" s="1"/>
  <c r="AN222" i="3" s="1"/>
  <c r="AX224" i="2"/>
  <c r="AY224" i="2" s="1"/>
  <c r="AN223" i="3" s="1"/>
  <c r="AX225" i="2"/>
  <c r="AY225" i="2" s="1"/>
  <c r="AN224" i="3" s="1"/>
  <c r="AX226" i="2"/>
  <c r="AY226" i="2" s="1"/>
  <c r="AN225" i="3" s="1"/>
  <c r="AX227" i="2"/>
  <c r="AX228" i="2"/>
  <c r="AY228" i="2" s="1"/>
  <c r="AN227" i="3" s="1"/>
  <c r="AX229" i="2"/>
  <c r="AY229" i="2" s="1"/>
  <c r="AN228" i="3" s="1"/>
  <c r="AX230" i="2"/>
  <c r="AY230" i="2" s="1"/>
  <c r="AN229" i="3" s="1"/>
  <c r="AX231" i="2"/>
  <c r="AY231" i="2" s="1"/>
  <c r="AN230" i="3" s="1"/>
  <c r="AX232" i="2"/>
  <c r="AY232" i="2" s="1"/>
  <c r="AN231" i="3" s="1"/>
  <c r="AX233" i="2"/>
  <c r="AY233" i="2" s="1"/>
  <c r="AN232" i="3" s="1"/>
  <c r="AX234" i="2"/>
  <c r="AY234" i="2" s="1"/>
  <c r="AN233" i="3" s="1"/>
  <c r="AX235" i="2"/>
  <c r="AY235" i="2" s="1"/>
  <c r="AN234" i="3" s="1"/>
  <c r="AX236" i="2"/>
  <c r="AY236" i="2" s="1"/>
  <c r="AX237" i="2"/>
  <c r="AY237" i="2" s="1"/>
  <c r="AN235" i="3" s="1"/>
  <c r="AX238" i="2"/>
  <c r="AY238" i="2" s="1"/>
  <c r="AN236" i="3" s="1"/>
  <c r="AX239" i="2"/>
  <c r="AY239" i="2" s="1"/>
  <c r="AN237" i="3" s="1"/>
  <c r="AX240" i="2"/>
  <c r="AY240" i="2" s="1"/>
  <c r="AN238" i="3" s="1"/>
  <c r="AX241" i="2"/>
  <c r="AY241" i="2" s="1"/>
  <c r="AN239" i="3" s="1"/>
  <c r="AX242" i="2"/>
  <c r="AY242" i="2" s="1"/>
  <c r="AN240" i="3" s="1"/>
  <c r="AX243" i="2"/>
  <c r="AY243" i="2" s="1"/>
  <c r="AN241" i="3" s="1"/>
  <c r="AX244" i="2"/>
  <c r="AY244" i="2" s="1"/>
  <c r="AN242" i="3" s="1"/>
  <c r="AX245" i="2"/>
  <c r="AY245" i="2" s="1"/>
  <c r="AN243" i="3" s="1"/>
  <c r="AX246" i="2"/>
  <c r="AY246" i="2" s="1"/>
  <c r="AN244" i="3" s="1"/>
  <c r="AX247" i="2"/>
  <c r="AY247" i="2" s="1"/>
  <c r="AN245" i="3" s="1"/>
  <c r="AX248" i="2"/>
  <c r="AY248" i="2" s="1"/>
  <c r="AN246" i="3" s="1"/>
  <c r="AX249" i="2"/>
  <c r="AY249" i="2" s="1"/>
  <c r="AN247" i="3" s="1"/>
  <c r="AX250" i="2"/>
  <c r="AY250" i="2" s="1"/>
  <c r="AN248" i="3" s="1"/>
  <c r="AX251" i="2"/>
  <c r="AY251" i="2" s="1"/>
  <c r="AN249" i="3" s="1"/>
  <c r="AX252" i="2"/>
  <c r="AY252" i="2" s="1"/>
  <c r="AN250" i="3" s="1"/>
  <c r="AX253" i="2"/>
  <c r="AY253" i="2" s="1"/>
  <c r="AN251" i="3" s="1"/>
  <c r="AX254" i="2"/>
  <c r="AY254" i="2" s="1"/>
  <c r="AN252" i="3" s="1"/>
  <c r="AX255" i="2"/>
  <c r="AY255" i="2" s="1"/>
  <c r="AN253" i="3" s="1"/>
  <c r="AX256" i="2"/>
  <c r="AY256" i="2" s="1"/>
  <c r="AN254" i="3" s="1"/>
  <c r="AX257" i="2"/>
  <c r="AY257" i="2" s="1"/>
  <c r="AN255" i="3" s="1"/>
  <c r="AX258" i="2"/>
  <c r="AY258" i="2" s="1"/>
  <c r="AN256" i="3" s="1"/>
  <c r="AX259" i="2"/>
  <c r="AY259" i="2" s="1"/>
  <c r="AN257" i="3" s="1"/>
  <c r="AX260" i="2"/>
  <c r="AY260" i="2" s="1"/>
  <c r="AN258" i="3" s="1"/>
  <c r="AX261" i="2"/>
  <c r="AY261" i="2" s="1"/>
  <c r="AN259" i="3" s="1"/>
  <c r="AX262" i="2"/>
  <c r="AY262" i="2" s="1"/>
  <c r="AN260" i="3" s="1"/>
  <c r="AX263" i="2"/>
  <c r="AY263" i="2" s="1"/>
  <c r="AN261" i="3" s="1"/>
  <c r="AX264" i="2"/>
  <c r="AY264" i="2" s="1"/>
  <c r="AN262" i="3" s="1"/>
  <c r="AX265" i="2"/>
  <c r="AY265" i="2" s="1"/>
  <c r="AN263" i="3" s="1"/>
  <c r="AX266" i="2"/>
  <c r="AY266" i="2" s="1"/>
  <c r="AN265" i="3" s="1"/>
  <c r="AX267" i="2"/>
  <c r="AY267" i="2" s="1"/>
  <c r="AN266" i="3" s="1"/>
  <c r="AX268" i="2"/>
  <c r="AY268" i="2" s="1"/>
  <c r="AN264" i="3" s="1"/>
  <c r="AX269" i="2"/>
  <c r="AY269" i="2" s="1"/>
  <c r="AX270" i="2"/>
  <c r="AY270" i="2" s="1"/>
  <c r="AX271" i="2"/>
  <c r="AY271" i="2" s="1"/>
  <c r="AN268" i="3" s="1"/>
  <c r="AX272" i="2"/>
  <c r="AY272" i="2" s="1"/>
  <c r="AN269" i="3" s="1"/>
  <c r="AX273" i="2"/>
  <c r="AY273" i="2" s="1"/>
  <c r="AN270" i="3" s="1"/>
  <c r="AX274" i="2"/>
  <c r="AY274" i="2" s="1"/>
  <c r="AN271" i="3" s="1"/>
  <c r="AX275" i="2"/>
  <c r="AY275" i="2" s="1"/>
  <c r="AN272" i="3" s="1"/>
  <c r="AX276" i="2"/>
  <c r="AY276" i="2" s="1"/>
  <c r="AN273" i="3" s="1"/>
  <c r="AX277" i="2"/>
  <c r="AY277" i="2" s="1"/>
  <c r="AN274" i="3" s="1"/>
  <c r="AX278" i="2"/>
  <c r="AY278" i="2" s="1"/>
  <c r="AN275" i="3" s="1"/>
  <c r="AX279" i="2"/>
  <c r="AY279" i="2" s="1"/>
  <c r="AN276" i="3" s="1"/>
  <c r="AX280" i="2"/>
  <c r="AY280" i="2" s="1"/>
  <c r="AN277" i="3" s="1"/>
  <c r="AX281" i="2"/>
  <c r="AY281" i="2" s="1"/>
  <c r="AN278" i="3" s="1"/>
  <c r="AX282" i="2"/>
  <c r="AY282" i="2" s="1"/>
  <c r="AN280" i="3" s="1"/>
  <c r="AX283" i="2"/>
  <c r="AY283" i="2" s="1"/>
  <c r="AN282" i="3" s="1"/>
  <c r="AX284" i="2"/>
  <c r="AY284" i="2" s="1"/>
  <c r="AN281" i="3" s="1"/>
  <c r="AX285" i="2"/>
  <c r="AY285" i="2" s="1"/>
  <c r="AN279" i="3" s="1"/>
  <c r="AX286" i="2"/>
  <c r="AY286" i="2" s="1"/>
  <c r="AN283" i="3" s="1"/>
  <c r="AX287" i="2"/>
  <c r="AY287" i="2" s="1"/>
  <c r="AN284" i="3" s="1"/>
  <c r="AX288" i="2"/>
  <c r="AY288" i="2" s="1"/>
  <c r="AN285" i="3" s="1"/>
  <c r="AX289" i="2"/>
  <c r="AY289" i="2" s="1"/>
  <c r="AN286" i="3" s="1"/>
  <c r="AX290" i="2"/>
  <c r="AY290" i="2" s="1"/>
  <c r="AN287" i="3" s="1"/>
  <c r="AX291" i="2"/>
  <c r="AY291" i="2" s="1"/>
  <c r="AN288" i="3" s="1"/>
  <c r="AX292" i="2"/>
  <c r="AY292" i="2" s="1"/>
  <c r="AN289" i="3" s="1"/>
  <c r="AX293" i="2"/>
  <c r="AY293" i="2" s="1"/>
  <c r="AN290" i="3" s="1"/>
  <c r="AX294" i="2"/>
  <c r="AY294" i="2" s="1"/>
  <c r="AN291" i="3" s="1"/>
  <c r="AX295" i="2"/>
  <c r="AY295" i="2" s="1"/>
  <c r="AN292" i="3" s="1"/>
  <c r="AX296" i="2"/>
  <c r="AY296" i="2" s="1"/>
  <c r="AN293" i="3" s="1"/>
  <c r="AX297" i="2"/>
  <c r="AY297" i="2" s="1"/>
  <c r="AN295" i="3" s="1"/>
  <c r="AX298" i="2"/>
  <c r="AY298" i="2" s="1"/>
  <c r="AN294" i="3" s="1"/>
  <c r="AX299" i="2"/>
  <c r="AY299" i="2" s="1"/>
  <c r="AN296" i="3" s="1"/>
  <c r="AX300" i="2"/>
  <c r="AY300" i="2" s="1"/>
  <c r="AN297" i="3" s="1"/>
  <c r="AX301" i="2"/>
  <c r="AY301" i="2" s="1"/>
  <c r="AN298" i="3" s="1"/>
  <c r="AX302" i="2"/>
  <c r="AY302" i="2" s="1"/>
  <c r="AN299" i="3" s="1"/>
  <c r="AX303" i="2"/>
  <c r="AY303" i="2" s="1"/>
  <c r="AN300" i="3" s="1"/>
  <c r="AX304" i="2"/>
  <c r="AY304" i="2" s="1"/>
  <c r="AN301" i="3" s="1"/>
  <c r="AX305" i="2"/>
  <c r="AY305" i="2" s="1"/>
  <c r="AN302" i="3" s="1"/>
  <c r="AX306" i="2"/>
  <c r="AY306" i="2" s="1"/>
  <c r="AN303" i="3" s="1"/>
  <c r="AX307" i="2"/>
  <c r="AY307" i="2" s="1"/>
  <c r="AN304" i="3" s="1"/>
  <c r="AX308" i="2"/>
  <c r="AY308" i="2" s="1"/>
  <c r="AN305" i="3" s="1"/>
  <c r="AX309" i="2"/>
  <c r="AY309" i="2" s="1"/>
  <c r="AN306" i="3" s="1"/>
  <c r="AX310" i="2"/>
  <c r="AY310" i="2" s="1"/>
  <c r="AX311" i="2"/>
  <c r="AY311" i="2" s="1"/>
  <c r="AN307" i="3" s="1"/>
  <c r="AX312" i="2"/>
  <c r="AY312" i="2" s="1"/>
  <c r="AN308" i="3" s="1"/>
  <c r="AX313" i="2"/>
  <c r="AY313" i="2" s="1"/>
  <c r="AN309" i="3" s="1"/>
  <c r="AX314" i="2"/>
  <c r="AY314" i="2" s="1"/>
  <c r="AN310" i="3" s="1"/>
  <c r="AX315" i="2"/>
  <c r="AY315" i="2" s="1"/>
  <c r="AN311" i="3" s="1"/>
  <c r="AX316" i="2"/>
  <c r="AY316" i="2" s="1"/>
  <c r="AN312" i="3" s="1"/>
  <c r="AX317" i="2"/>
  <c r="AY317" i="2" s="1"/>
  <c r="AN313" i="3" s="1"/>
  <c r="AX318" i="2"/>
  <c r="AY318" i="2" s="1"/>
  <c r="AN314" i="3" s="1"/>
  <c r="AX319" i="2"/>
  <c r="AY319" i="2" s="1"/>
  <c r="AN315" i="3" s="1"/>
  <c r="AX320" i="2"/>
  <c r="AY320" i="2" s="1"/>
  <c r="AN316" i="3" s="1"/>
  <c r="AX321" i="2"/>
  <c r="AY321" i="2" s="1"/>
  <c r="AN317" i="3" s="1"/>
  <c r="AX322" i="2"/>
  <c r="AY322" i="2" s="1"/>
  <c r="AN318" i="3" s="1"/>
  <c r="AX323" i="2"/>
  <c r="AY323" i="2" s="1"/>
  <c r="AN319" i="3" s="1"/>
  <c r="AX324" i="2"/>
  <c r="AY324" i="2" s="1"/>
  <c r="AN320" i="3" s="1"/>
  <c r="AX325" i="2"/>
  <c r="AY325" i="2" s="1"/>
  <c r="AN321" i="3" s="1"/>
  <c r="AX326" i="2"/>
  <c r="AY326" i="2" s="1"/>
  <c r="AN322" i="3" s="1"/>
  <c r="AX327" i="2"/>
  <c r="AY327" i="2" s="1"/>
  <c r="AN323" i="3" s="1"/>
  <c r="AX328" i="2"/>
  <c r="AY328" i="2" s="1"/>
  <c r="AN324" i="3" s="1"/>
  <c r="AX329" i="2"/>
  <c r="AY329" i="2" s="1"/>
  <c r="AN325" i="3" s="1"/>
  <c r="AX330" i="2"/>
  <c r="AX331" i="2"/>
  <c r="AY331" i="2" s="1"/>
  <c r="AN327" i="3" s="1"/>
  <c r="AX332" i="2"/>
  <c r="AY332" i="2" s="1"/>
  <c r="AN328" i="3" s="1"/>
  <c r="AX333" i="2"/>
  <c r="AY333" i="2" s="1"/>
  <c r="AN329" i="3" s="1"/>
  <c r="AX334" i="2"/>
  <c r="AY334" i="2" s="1"/>
  <c r="AN330" i="3" s="1"/>
  <c r="AX335" i="2"/>
  <c r="AY335" i="2" s="1"/>
  <c r="AN331" i="3" s="1"/>
  <c r="AX336" i="2"/>
  <c r="AY336" i="2" s="1"/>
  <c r="AN332" i="3" s="1"/>
  <c r="AX337" i="2"/>
  <c r="AY337" i="2" s="1"/>
  <c r="AN333" i="3" s="1"/>
  <c r="AX338" i="2"/>
  <c r="AY338" i="2" s="1"/>
  <c r="AN334" i="3" s="1"/>
  <c r="AX339" i="2"/>
  <c r="AY339" i="2" s="1"/>
  <c r="AN335" i="3" s="1"/>
  <c r="AX340" i="2"/>
  <c r="AY340" i="2" s="1"/>
  <c r="AN336" i="3" s="1"/>
  <c r="AX341" i="2"/>
  <c r="AY341" i="2" s="1"/>
  <c r="AN337" i="3" s="1"/>
  <c r="AX342" i="2"/>
  <c r="AY342" i="2" s="1"/>
  <c r="AN338" i="3" s="1"/>
  <c r="AX343" i="2"/>
  <c r="AY343" i="2" s="1"/>
  <c r="AN339" i="3" s="1"/>
  <c r="AX344" i="2"/>
  <c r="AY344" i="2" s="1"/>
  <c r="AN340" i="3" s="1"/>
  <c r="AX345" i="2"/>
  <c r="AY345" i="2" s="1"/>
  <c r="AN341" i="3" s="1"/>
  <c r="AX346" i="2"/>
  <c r="AY346" i="2" s="1"/>
  <c r="AN342" i="3" s="1"/>
  <c r="AX347" i="2"/>
  <c r="AY347" i="2" s="1"/>
  <c r="AN343" i="3" s="1"/>
  <c r="AX348" i="2"/>
  <c r="AY348" i="2" s="1"/>
  <c r="AN344" i="3" s="1"/>
  <c r="AX349" i="2"/>
  <c r="AY349" i="2" s="1"/>
  <c r="AN345" i="3" s="1"/>
  <c r="AX350" i="2"/>
  <c r="AY350" i="2" s="1"/>
  <c r="AX351" i="2"/>
  <c r="AY351" i="2" s="1"/>
  <c r="AN346" i="3" s="1"/>
  <c r="AX352" i="2"/>
  <c r="AY352" i="2" s="1"/>
  <c r="AN347" i="3" s="1"/>
  <c r="AX353" i="2"/>
  <c r="AY353" i="2" s="1"/>
  <c r="AN348" i="3" s="1"/>
  <c r="AX354" i="2"/>
  <c r="AY354" i="2" s="1"/>
  <c r="AN349" i="3" s="1"/>
  <c r="AX355" i="2"/>
  <c r="AY355" i="2" s="1"/>
  <c r="AN350" i="3" s="1"/>
  <c r="AX356" i="2"/>
  <c r="AY356" i="2" s="1"/>
  <c r="AN351" i="3" s="1"/>
  <c r="AX357" i="2"/>
  <c r="AY357" i="2" s="1"/>
  <c r="AN352" i="3" s="1"/>
  <c r="AX358" i="2"/>
  <c r="AY358" i="2" s="1"/>
  <c r="AN353" i="3" s="1"/>
  <c r="AX359" i="2"/>
  <c r="AY359" i="2" s="1"/>
  <c r="AN354" i="3" s="1"/>
  <c r="AX360" i="2"/>
  <c r="AY360" i="2" s="1"/>
  <c r="AN357" i="3" s="1"/>
  <c r="AX361" i="2"/>
  <c r="AY361" i="2" s="1"/>
  <c r="AN356" i="3" s="1"/>
  <c r="AX362" i="2"/>
  <c r="AY362" i="2" s="1"/>
  <c r="AN355" i="3" s="1"/>
  <c r="AX363" i="2"/>
  <c r="AY363" i="2" s="1"/>
  <c r="AN358" i="3" s="1"/>
  <c r="AX364" i="2"/>
  <c r="AX365" i="2"/>
  <c r="AY365" i="2" s="1"/>
  <c r="AN360" i="3" s="1"/>
  <c r="AX366" i="2"/>
  <c r="AX367" i="2"/>
  <c r="AY367" i="2" s="1"/>
  <c r="AX368" i="2"/>
  <c r="AY368" i="2" s="1"/>
  <c r="AX369" i="2"/>
  <c r="AY369" i="2" s="1"/>
  <c r="AN362" i="3" s="1"/>
  <c r="AX370" i="2"/>
  <c r="AY370" i="2" s="1"/>
  <c r="AN363" i="3" s="1"/>
  <c r="AX371" i="2"/>
  <c r="AY371" i="2" s="1"/>
  <c r="AN365" i="3" s="1"/>
  <c r="AX372" i="2"/>
  <c r="AY372" i="2" s="1"/>
  <c r="AN364" i="3" s="1"/>
  <c r="AX373" i="2"/>
  <c r="AY373" i="2" s="1"/>
  <c r="AN366" i="3" s="1"/>
  <c r="AX374" i="2"/>
  <c r="AY374" i="2" s="1"/>
  <c r="AN367" i="3" s="1"/>
  <c r="AX375" i="2"/>
  <c r="AY375" i="2" s="1"/>
  <c r="AN368" i="3" s="1"/>
  <c r="AX376" i="2"/>
  <c r="AY376" i="2" s="1"/>
  <c r="AN369" i="3" s="1"/>
  <c r="AX377" i="2"/>
  <c r="AY377" i="2" s="1"/>
  <c r="AN370" i="3" s="1"/>
  <c r="AX378" i="2"/>
  <c r="AY378" i="2" s="1"/>
  <c r="AN371" i="3" s="1"/>
  <c r="AX379" i="2"/>
  <c r="AY379" i="2" s="1"/>
  <c r="AN372" i="3" s="1"/>
  <c r="AX380" i="2"/>
  <c r="AY380" i="2" s="1"/>
  <c r="AN373" i="3" s="1"/>
  <c r="AX381" i="2"/>
  <c r="AY381" i="2" s="1"/>
  <c r="AN374" i="3" s="1"/>
  <c r="AX382" i="2"/>
  <c r="AY382" i="2" s="1"/>
  <c r="AX383" i="2"/>
  <c r="AY383" i="2" s="1"/>
  <c r="AN375" i="3" s="1"/>
  <c r="AX384" i="2"/>
  <c r="AY384" i="2" s="1"/>
  <c r="AN376" i="3" s="1"/>
  <c r="AX385" i="2"/>
  <c r="AY385" i="2" s="1"/>
  <c r="AN377" i="3" s="1"/>
  <c r="AX386" i="2"/>
  <c r="AY386" i="2" s="1"/>
  <c r="AN378" i="3" s="1"/>
  <c r="AX387" i="2"/>
  <c r="AY387" i="2" s="1"/>
  <c r="AN379" i="3" s="1"/>
  <c r="AX388" i="2"/>
  <c r="AY388" i="2" s="1"/>
  <c r="AN380" i="3" s="1"/>
  <c r="AX389" i="2"/>
  <c r="AY389" i="2" s="1"/>
  <c r="AN381" i="3" s="1"/>
  <c r="AX390" i="2"/>
  <c r="AY390" i="2" s="1"/>
  <c r="AN382" i="3" s="1"/>
  <c r="AX391" i="2"/>
  <c r="AY391" i="2" s="1"/>
  <c r="AN383" i="3" s="1"/>
  <c r="AX392" i="2"/>
  <c r="AY392" i="2" s="1"/>
  <c r="AN384" i="3" s="1"/>
  <c r="AX393" i="2"/>
  <c r="AY393" i="2" s="1"/>
  <c r="AN385" i="3" s="1"/>
  <c r="AX394" i="2"/>
  <c r="AY394" i="2" s="1"/>
  <c r="AN386" i="3" s="1"/>
  <c r="AX395" i="2"/>
  <c r="AY395" i="2" s="1"/>
  <c r="AN387" i="3" s="1"/>
  <c r="AX396" i="2"/>
  <c r="AY396" i="2" s="1"/>
  <c r="AN388" i="3" s="1"/>
  <c r="AX397" i="2"/>
  <c r="AY397" i="2" s="1"/>
  <c r="AN389" i="3" s="1"/>
  <c r="AX398" i="2"/>
  <c r="AY398" i="2" s="1"/>
  <c r="AN390" i="3" s="1"/>
  <c r="AX399" i="2"/>
  <c r="AY399" i="2" s="1"/>
  <c r="AN391" i="3" s="1"/>
  <c r="AX400" i="2"/>
  <c r="AY400" i="2" s="1"/>
  <c r="AN392" i="3" s="1"/>
  <c r="AX401" i="2"/>
  <c r="AY401" i="2" s="1"/>
  <c r="AN393" i="3" s="1"/>
  <c r="AX402" i="2"/>
  <c r="AY402" i="2" s="1"/>
  <c r="AN394" i="3" s="1"/>
  <c r="AX403" i="2"/>
  <c r="AY403" i="2" s="1"/>
  <c r="AN395" i="3" s="1"/>
  <c r="AX404" i="2"/>
  <c r="AY404" i="2" s="1"/>
  <c r="AN396" i="3" s="1"/>
  <c r="AX405" i="2"/>
  <c r="AY405" i="2" s="1"/>
  <c r="AN397" i="3" s="1"/>
  <c r="AX406" i="2"/>
  <c r="AY406" i="2" s="1"/>
  <c r="AN398" i="3" s="1"/>
  <c r="AX407" i="2"/>
  <c r="AY407" i="2" s="1"/>
  <c r="AN399" i="3" s="1"/>
  <c r="AX408" i="2"/>
  <c r="AY408" i="2" s="1"/>
  <c r="AN400" i="3" s="1"/>
  <c r="AX409" i="2"/>
  <c r="AY409" i="2" s="1"/>
  <c r="AN401" i="3" s="1"/>
  <c r="AX410" i="2"/>
  <c r="AY410" i="2" s="1"/>
  <c r="AN402" i="3" s="1"/>
  <c r="AX411" i="2"/>
  <c r="AY411" i="2" s="1"/>
  <c r="AN403" i="3" s="1"/>
  <c r="AX412" i="2"/>
  <c r="AY412" i="2" s="1"/>
  <c r="AN404" i="3" s="1"/>
  <c r="AX413" i="2"/>
  <c r="AY413" i="2" s="1"/>
  <c r="AN405" i="3" s="1"/>
  <c r="AX414" i="2"/>
  <c r="AY414" i="2" s="1"/>
  <c r="AN406" i="3" s="1"/>
  <c r="AX415" i="2"/>
  <c r="AY415" i="2" s="1"/>
  <c r="AN407" i="3" s="1"/>
  <c r="AX416" i="2"/>
  <c r="AY416" i="2" s="1"/>
  <c r="AN409" i="3" s="1"/>
  <c r="AX417" i="2"/>
  <c r="AY417" i="2" s="1"/>
  <c r="AN408" i="3" s="1"/>
  <c r="AX418" i="2"/>
  <c r="AY418" i="2" s="1"/>
  <c r="AN410" i="3" s="1"/>
  <c r="AX419" i="2"/>
  <c r="AY419" i="2" s="1"/>
  <c r="AN411" i="3" s="1"/>
  <c r="AX420" i="2"/>
  <c r="AY420" i="2" s="1"/>
  <c r="AN412" i="3" s="1"/>
  <c r="AX421" i="2"/>
  <c r="AY421" i="2" s="1"/>
  <c r="AN413" i="3" s="1"/>
  <c r="AX422" i="2"/>
  <c r="AY422" i="2" s="1"/>
  <c r="AN414" i="3" s="1"/>
  <c r="AX423" i="2"/>
  <c r="AY423" i="2" s="1"/>
  <c r="AN415" i="3" s="1"/>
  <c r="AX424" i="2"/>
  <c r="AY424" i="2" s="1"/>
  <c r="AN416" i="3" s="1"/>
  <c r="AX425" i="2"/>
  <c r="AY425" i="2" s="1"/>
  <c r="AN420" i="3" s="1"/>
  <c r="AX426" i="2"/>
  <c r="AY426" i="2" s="1"/>
  <c r="AN417" i="3" s="1"/>
  <c r="AX427" i="2"/>
  <c r="AY427" i="2" s="1"/>
  <c r="AN419" i="3" s="1"/>
  <c r="AX428" i="2"/>
  <c r="AY428" i="2" s="1"/>
  <c r="AN418" i="3" s="1"/>
  <c r="AX429" i="2"/>
  <c r="AY429" i="2" s="1"/>
  <c r="AN421" i="3" s="1"/>
  <c r="AX430" i="2"/>
  <c r="AY430" i="2" s="1"/>
  <c r="AN422" i="3" s="1"/>
  <c r="AX431" i="2"/>
  <c r="AY431" i="2" s="1"/>
  <c r="AN423" i="3" s="1"/>
  <c r="AX432" i="2"/>
  <c r="AY432" i="2" s="1"/>
  <c r="AN424" i="3" s="1"/>
  <c r="AX433" i="2"/>
  <c r="AY433" i="2" s="1"/>
  <c r="AN425" i="3" s="1"/>
  <c r="AX434" i="2"/>
  <c r="AY434" i="2" s="1"/>
  <c r="AN426" i="3" s="1"/>
  <c r="AX435" i="2"/>
  <c r="AY435" i="2" s="1"/>
  <c r="AN427" i="3" s="1"/>
  <c r="AX436" i="2"/>
  <c r="AY436" i="2" s="1"/>
  <c r="AN428" i="3" s="1"/>
  <c r="AX437" i="2"/>
  <c r="AY437" i="2" s="1"/>
  <c r="AN429" i="3" s="1"/>
  <c r="AX438" i="2"/>
  <c r="AY438" i="2" s="1"/>
  <c r="AN430" i="3" s="1"/>
  <c r="AX439" i="2"/>
  <c r="AY439" i="2" s="1"/>
  <c r="AN431" i="3" s="1"/>
  <c r="AX440" i="2"/>
  <c r="AY440" i="2" s="1"/>
  <c r="AN432" i="3" s="1"/>
  <c r="AX441" i="2"/>
  <c r="AY441" i="2" s="1"/>
  <c r="AN433" i="3" s="1"/>
  <c r="AX442" i="2"/>
  <c r="AY442" i="2" s="1"/>
  <c r="AN434" i="3" s="1"/>
  <c r="AX443" i="2"/>
  <c r="AY443" i="2" s="1"/>
  <c r="AN435" i="3" s="1"/>
  <c r="AX444" i="2"/>
  <c r="AY444" i="2" s="1"/>
  <c r="AN436" i="3" s="1"/>
  <c r="AX445" i="2"/>
  <c r="AY445" i="2" s="1"/>
  <c r="AX446" i="2"/>
  <c r="AY446" i="2" s="1"/>
  <c r="AN437" i="3" s="1"/>
  <c r="AX447" i="2"/>
  <c r="AY447" i="2" s="1"/>
  <c r="AN438" i="3" s="1"/>
  <c r="AX448" i="2"/>
  <c r="AY448" i="2" s="1"/>
  <c r="AN439" i="3" s="1"/>
  <c r="AX449" i="2"/>
  <c r="AY449" i="2" s="1"/>
  <c r="AN440" i="3" s="1"/>
  <c r="AX450" i="2"/>
  <c r="AY450" i="2" s="1"/>
  <c r="AN441" i="3" s="1"/>
  <c r="AX451" i="2"/>
  <c r="AY451" i="2" s="1"/>
  <c r="AN442" i="3" s="1"/>
  <c r="AX452" i="2"/>
  <c r="AY452" i="2" s="1"/>
  <c r="AN443" i="3" s="1"/>
  <c r="AX453" i="2"/>
  <c r="AY453" i="2" s="1"/>
  <c r="AN444" i="3" s="1"/>
  <c r="AX454" i="2"/>
  <c r="AY454" i="2" s="1"/>
  <c r="AN445" i="3" s="1"/>
  <c r="AX455" i="2"/>
  <c r="AY455" i="2" s="1"/>
  <c r="AN449" i="3" s="1"/>
  <c r="AX456" i="2"/>
  <c r="AY456" i="2" s="1"/>
  <c r="AN447" i="3" s="1"/>
  <c r="AX457" i="2"/>
  <c r="AY457" i="2" s="1"/>
  <c r="AN448" i="3" s="1"/>
  <c r="AX458" i="2"/>
  <c r="AY458" i="2" s="1"/>
  <c r="AN446" i="3" s="1"/>
  <c r="AX459" i="2"/>
  <c r="AY459" i="2" s="1"/>
  <c r="AN450" i="3" s="1"/>
  <c r="AX460" i="2"/>
  <c r="AY460" i="2" s="1"/>
  <c r="AN451" i="3" s="1"/>
  <c r="AX461" i="2"/>
  <c r="AY461" i="2" s="1"/>
  <c r="AN452" i="3" s="1"/>
  <c r="AX462" i="2"/>
  <c r="AY462" i="2" s="1"/>
  <c r="AN453" i="3" s="1"/>
  <c r="AX463" i="2"/>
  <c r="AY463" i="2" s="1"/>
  <c r="AN454" i="3" s="1"/>
  <c r="AX464" i="2"/>
  <c r="AY464" i="2" s="1"/>
  <c r="AX465" i="2"/>
  <c r="AY465" i="2" s="1"/>
  <c r="AN455" i="3" s="1"/>
  <c r="AX466" i="2"/>
  <c r="AY466" i="2" s="1"/>
  <c r="AN458" i="3" s="1"/>
  <c r="AX467" i="2"/>
  <c r="AY467" i="2" s="1"/>
  <c r="AN456" i="3" s="1"/>
  <c r="AX468" i="2"/>
  <c r="AY468" i="2" s="1"/>
  <c r="AN457" i="3" s="1"/>
  <c r="AX469" i="2"/>
  <c r="AY469" i="2" s="1"/>
  <c r="AN459" i="3" s="1"/>
  <c r="AX470" i="2"/>
  <c r="AY470" i="2" s="1"/>
  <c r="AN461" i="3" s="1"/>
  <c r="AX471" i="2"/>
  <c r="AY471" i="2" s="1"/>
  <c r="AN460" i="3" s="1"/>
  <c r="AX472" i="2"/>
  <c r="AY472" i="2" s="1"/>
  <c r="AN462" i="3" s="1"/>
  <c r="AX473" i="2"/>
  <c r="AY473" i="2" s="1"/>
  <c r="AN463" i="3" s="1"/>
  <c r="AX474" i="2"/>
  <c r="AY474" i="2" s="1"/>
  <c r="AN464" i="3" s="1"/>
  <c r="AX475" i="2"/>
  <c r="AY475" i="2" s="1"/>
  <c r="AN465" i="3" s="1"/>
  <c r="AX476" i="2"/>
  <c r="AY476" i="2" s="1"/>
  <c r="AN466" i="3" s="1"/>
  <c r="AX477" i="2"/>
  <c r="AY477" i="2" s="1"/>
  <c r="AN467" i="3" s="1"/>
  <c r="AX478" i="2"/>
  <c r="AY478" i="2" s="1"/>
  <c r="AN468" i="3" s="1"/>
  <c r="AX479" i="2"/>
  <c r="AY479" i="2" s="1"/>
  <c r="AN469" i="3" s="1"/>
  <c r="AX480" i="2"/>
  <c r="AY480" i="2" s="1"/>
  <c r="AN470" i="3" s="1"/>
  <c r="AX481" i="2"/>
  <c r="AY481" i="2" s="1"/>
  <c r="AN471" i="3" s="1"/>
  <c r="AX482" i="2"/>
  <c r="AY482" i="2" s="1"/>
  <c r="AN472" i="3" s="1"/>
  <c r="AX483" i="2"/>
  <c r="AY483" i="2" s="1"/>
  <c r="AN473" i="3" s="1"/>
  <c r="AX484" i="2"/>
  <c r="AX485" i="2"/>
  <c r="AY485" i="2" s="1"/>
  <c r="AN475" i="3" s="1"/>
  <c r="AX486" i="2"/>
  <c r="AY486" i="2" s="1"/>
  <c r="AN476" i="3" s="1"/>
  <c r="AX487" i="2"/>
  <c r="AY487" i="2" s="1"/>
  <c r="AN477" i="3" s="1"/>
  <c r="AX488" i="2"/>
  <c r="AY488" i="2" s="1"/>
  <c r="AN478" i="3" s="1"/>
  <c r="AX489" i="2"/>
  <c r="AY489" i="2" s="1"/>
  <c r="AN479" i="3" s="1"/>
  <c r="AX490" i="2"/>
  <c r="AY490" i="2" s="1"/>
  <c r="AN480" i="3" s="1"/>
  <c r="AX491" i="2"/>
  <c r="AY491" i="2" s="1"/>
  <c r="AN481" i="3" s="1"/>
  <c r="AX492" i="2"/>
  <c r="AY492" i="2" s="1"/>
  <c r="AN482" i="3" s="1"/>
  <c r="AX493" i="2"/>
  <c r="AY493" i="2" s="1"/>
  <c r="AN483" i="3" s="1"/>
  <c r="AX494" i="2"/>
  <c r="AY494" i="2" s="1"/>
  <c r="AN484" i="3" s="1"/>
  <c r="AX495" i="2"/>
  <c r="AY495" i="2" s="1"/>
  <c r="AN485" i="3" s="1"/>
  <c r="AX496" i="2"/>
  <c r="AY496" i="2" s="1"/>
  <c r="AN486" i="3" s="1"/>
  <c r="AX497" i="2"/>
  <c r="AY497" i="2" s="1"/>
  <c r="AN487" i="3" s="1"/>
  <c r="AX498" i="2"/>
  <c r="AY498" i="2" s="1"/>
  <c r="AN488" i="3" s="1"/>
  <c r="AX499" i="2"/>
  <c r="AY499" i="2" s="1"/>
  <c r="AX500" i="2"/>
  <c r="AY500" i="2" s="1"/>
  <c r="AN491" i="3" s="1"/>
  <c r="AX501" i="2"/>
  <c r="AY501" i="2" s="1"/>
  <c r="AN490" i="3" s="1"/>
  <c r="AX502" i="2"/>
  <c r="AY502" i="2" s="1"/>
  <c r="AN489" i="3" s="1"/>
  <c r="AX503" i="2"/>
  <c r="AY503" i="2" s="1"/>
  <c r="AN492" i="3" s="1"/>
  <c r="AX504" i="2"/>
  <c r="AY504" i="2" s="1"/>
  <c r="AX505" i="2"/>
  <c r="AY505" i="2" s="1"/>
  <c r="AN493" i="3" s="1"/>
  <c r="AX506" i="2"/>
  <c r="AY506" i="2" s="1"/>
  <c r="AN494" i="3" s="1"/>
  <c r="AX507" i="2"/>
  <c r="AY507" i="2" s="1"/>
  <c r="AN495" i="3" s="1"/>
  <c r="AX508" i="2"/>
  <c r="AY508" i="2" s="1"/>
  <c r="AN496" i="3" s="1"/>
  <c r="AX509" i="2"/>
  <c r="AY509" i="2" s="1"/>
  <c r="AN497" i="3" s="1"/>
  <c r="AX510" i="2"/>
  <c r="AY510" i="2" s="1"/>
  <c r="AN498" i="3" s="1"/>
  <c r="AX511" i="2"/>
  <c r="AY511" i="2" s="1"/>
  <c r="AN499" i="3" s="1"/>
  <c r="AX512" i="2"/>
  <c r="AY512" i="2" s="1"/>
  <c r="AN500" i="3" s="1"/>
  <c r="AX513" i="2"/>
  <c r="AY513" i="2" s="1"/>
  <c r="AN501" i="3" s="1"/>
  <c r="AX514" i="2"/>
  <c r="AY514" i="2" s="1"/>
  <c r="AN502" i="3" s="1"/>
  <c r="AX515" i="2"/>
  <c r="AY515" i="2" s="1"/>
  <c r="AN503" i="3" s="1"/>
  <c r="AX516" i="2"/>
  <c r="AY516" i="2" s="1"/>
  <c r="AN504" i="3" s="1"/>
  <c r="AX517" i="2"/>
  <c r="AY517" i="2" s="1"/>
  <c r="AN505" i="3" s="1"/>
  <c r="AX518" i="2"/>
  <c r="AY518" i="2" s="1"/>
  <c r="AN506" i="3" s="1"/>
  <c r="AX519" i="2"/>
  <c r="AY519" i="2" s="1"/>
  <c r="AN507" i="3" s="1"/>
  <c r="AX520" i="2"/>
  <c r="AY520" i="2" s="1"/>
  <c r="AN508" i="3" s="1"/>
  <c r="AX521" i="2"/>
  <c r="AY521" i="2" s="1"/>
  <c r="AN509" i="3" s="1"/>
  <c r="AX522" i="2"/>
  <c r="AY522" i="2" s="1"/>
  <c r="AN510" i="3" s="1"/>
  <c r="AX523" i="2"/>
  <c r="AY523" i="2" s="1"/>
  <c r="AN511" i="3" s="1"/>
  <c r="AX524" i="2"/>
  <c r="AY524" i="2" s="1"/>
  <c r="AN512" i="3" s="1"/>
  <c r="AX525" i="2"/>
  <c r="AY525" i="2" s="1"/>
  <c r="AN513" i="3" s="1"/>
  <c r="AX526" i="2"/>
  <c r="AY526" i="2" s="1"/>
  <c r="AN514" i="3" s="1"/>
  <c r="AX527" i="2"/>
  <c r="AY527" i="2" s="1"/>
  <c r="AN515" i="3" s="1"/>
  <c r="AX528" i="2"/>
  <c r="AY528" i="2" s="1"/>
  <c r="AN516" i="3" s="1"/>
  <c r="AX529" i="2"/>
  <c r="AY529" i="2" s="1"/>
  <c r="AN517" i="3" s="1"/>
  <c r="AX530" i="2"/>
  <c r="AY530" i="2" s="1"/>
  <c r="AN518" i="3" s="1"/>
  <c r="AX531" i="2"/>
  <c r="AY531" i="2" s="1"/>
  <c r="AN519" i="3" s="1"/>
  <c r="AX532" i="2"/>
  <c r="AY532" i="2" s="1"/>
  <c r="AN520" i="3" s="1"/>
  <c r="AX533" i="2"/>
  <c r="AY533" i="2" s="1"/>
  <c r="AN521" i="3" s="1"/>
  <c r="AX534" i="2"/>
  <c r="AY534" i="2" s="1"/>
  <c r="AN522" i="3" s="1"/>
  <c r="AX535" i="2"/>
  <c r="AY535" i="2" s="1"/>
  <c r="AN523" i="3" s="1"/>
  <c r="AX536" i="2"/>
  <c r="AY536" i="2" s="1"/>
  <c r="AN524" i="3" s="1"/>
  <c r="AX537" i="2"/>
  <c r="AY537" i="2" s="1"/>
  <c r="AN525" i="3" s="1"/>
  <c r="AX538" i="2"/>
  <c r="AY538" i="2" s="1"/>
  <c r="AN526" i="3" s="1"/>
  <c r="AX539" i="2"/>
  <c r="AY539" i="2" s="1"/>
  <c r="AN527" i="3" s="1"/>
  <c r="AX540" i="2"/>
  <c r="AY540" i="2" s="1"/>
  <c r="AN528" i="3" s="1"/>
  <c r="AX541" i="2"/>
  <c r="AY541" i="2" s="1"/>
  <c r="AN529" i="3" s="1"/>
  <c r="AX542" i="2"/>
  <c r="AY542" i="2" s="1"/>
  <c r="AX543" i="2"/>
  <c r="AY543" i="2" s="1"/>
  <c r="AN530" i="3" s="1"/>
  <c r="AX544" i="2"/>
  <c r="AY544" i="2" s="1"/>
  <c r="AN531" i="3" s="1"/>
  <c r="AX545" i="2"/>
  <c r="AY545" i="2" s="1"/>
  <c r="AX546" i="2"/>
  <c r="AY546" i="2" s="1"/>
  <c r="AN532" i="3" s="1"/>
  <c r="AX547" i="2"/>
  <c r="AY547" i="2" s="1"/>
  <c r="AN533" i="3" s="1"/>
  <c r="AX548" i="2"/>
  <c r="AY548" i="2" s="1"/>
  <c r="AN534" i="3" s="1"/>
  <c r="AX549" i="2"/>
  <c r="AY549" i="2" s="1"/>
  <c r="AN535" i="3" s="1"/>
  <c r="AX550" i="2"/>
  <c r="AY550" i="2" s="1"/>
  <c r="AN536" i="3" s="1"/>
  <c r="AX551" i="2"/>
  <c r="AY551" i="2" s="1"/>
  <c r="AN537" i="3" s="1"/>
  <c r="AX552" i="2"/>
  <c r="AY552" i="2" s="1"/>
  <c r="AN538" i="3" s="1"/>
  <c r="AX553" i="2"/>
  <c r="AY553" i="2" s="1"/>
  <c r="AN539" i="3" s="1"/>
  <c r="AX554" i="2"/>
  <c r="AY554" i="2" s="1"/>
  <c r="AN540" i="3" s="1"/>
  <c r="AX555" i="2"/>
  <c r="AY555" i="2" s="1"/>
  <c r="AN541" i="3" s="1"/>
  <c r="AX556" i="2"/>
  <c r="AY556" i="2" s="1"/>
  <c r="AN542" i="3" s="1"/>
  <c r="AX557" i="2"/>
  <c r="AY557" i="2" s="1"/>
  <c r="AN543" i="3" s="1"/>
  <c r="AX558" i="2"/>
  <c r="AY558" i="2" s="1"/>
  <c r="AN544" i="3" s="1"/>
  <c r="AX559" i="2"/>
  <c r="AY559" i="2" s="1"/>
  <c r="AN545" i="3" s="1"/>
  <c r="AX560" i="2"/>
  <c r="AY560" i="2" s="1"/>
  <c r="AN546" i="3" s="1"/>
  <c r="AX561" i="2"/>
  <c r="AY561" i="2" s="1"/>
  <c r="AN547" i="3" s="1"/>
  <c r="AX562" i="2"/>
  <c r="AY562" i="2" s="1"/>
  <c r="AN548" i="3" s="1"/>
  <c r="AX563" i="2"/>
  <c r="AY563" i="2" s="1"/>
  <c r="AN549" i="3" s="1"/>
  <c r="AX564" i="2"/>
  <c r="AY564" i="2" s="1"/>
  <c r="AN550" i="3" s="1"/>
  <c r="AX565" i="2"/>
  <c r="AY565" i="2" s="1"/>
  <c r="AN551" i="3" s="1"/>
  <c r="AX566" i="2"/>
  <c r="AY566" i="2" s="1"/>
  <c r="AN558" i="3" s="1"/>
  <c r="AX567" i="2"/>
  <c r="AY567" i="2" s="1"/>
  <c r="AN553" i="3" s="1"/>
  <c r="AX568" i="2"/>
  <c r="AY568" i="2" s="1"/>
  <c r="AN554" i="3" s="1"/>
  <c r="AX569" i="2"/>
  <c r="AY569" i="2" s="1"/>
  <c r="AN556" i="3" s="1"/>
  <c r="AX570" i="2"/>
  <c r="AY570" i="2" s="1"/>
  <c r="AN552" i="3" s="1"/>
  <c r="AX571" i="2"/>
  <c r="AY571" i="2" s="1"/>
  <c r="AN557" i="3" s="1"/>
  <c r="AX572" i="2"/>
  <c r="AY572" i="2" s="1"/>
  <c r="AN555" i="3" s="1"/>
  <c r="AX573" i="2"/>
  <c r="AY573" i="2" s="1"/>
  <c r="AN559" i="3" s="1"/>
  <c r="AX574" i="2"/>
  <c r="AY574" i="2" s="1"/>
  <c r="AN560" i="3" s="1"/>
  <c r="AX575" i="2"/>
  <c r="AY575" i="2" s="1"/>
  <c r="AN561" i="3" s="1"/>
  <c r="AX576" i="2"/>
  <c r="AY576" i="2" s="1"/>
  <c r="AN562" i="3" s="1"/>
  <c r="AX577" i="2"/>
  <c r="AY577" i="2" s="1"/>
  <c r="AN563" i="3" s="1"/>
  <c r="AX578" i="2"/>
  <c r="AY578" i="2" s="1"/>
  <c r="AX579" i="2"/>
  <c r="AY579" i="2" s="1"/>
  <c r="AN564" i="3" s="1"/>
  <c r="AX580" i="2"/>
  <c r="AY580" i="2" s="1"/>
  <c r="AN565" i="3" s="1"/>
  <c r="AX581" i="2"/>
  <c r="AY581" i="2" s="1"/>
  <c r="AN566" i="3" s="1"/>
  <c r="AX582" i="2"/>
  <c r="AY582" i="2" s="1"/>
  <c r="AN567" i="3" s="1"/>
  <c r="AX583" i="2"/>
  <c r="AY583" i="2" s="1"/>
  <c r="AN568" i="3" s="1"/>
  <c r="AX584" i="2"/>
  <c r="AY584" i="2" s="1"/>
  <c r="AN569" i="3" s="1"/>
  <c r="AX585" i="2"/>
  <c r="AY585" i="2" s="1"/>
  <c r="AN570" i="3" s="1"/>
  <c r="AX586" i="2"/>
  <c r="AY586" i="2" s="1"/>
  <c r="AN571" i="3" s="1"/>
  <c r="AX587" i="2"/>
  <c r="AY587" i="2" s="1"/>
  <c r="AN572" i="3" s="1"/>
  <c r="AX588" i="2"/>
  <c r="AY588" i="2" s="1"/>
  <c r="AN573" i="3" s="1"/>
  <c r="AX589" i="2"/>
  <c r="AY589" i="2" s="1"/>
  <c r="AN574" i="3" s="1"/>
  <c r="AX590" i="2"/>
  <c r="AY590" i="2" s="1"/>
  <c r="AN575" i="3" s="1"/>
  <c r="AX591" i="2"/>
  <c r="AY591" i="2" s="1"/>
  <c r="AN576" i="3" s="1"/>
  <c r="AX592" i="2"/>
  <c r="AY592" i="2" s="1"/>
  <c r="AN577" i="3" s="1"/>
  <c r="AX593" i="2"/>
  <c r="AY593" i="2" s="1"/>
  <c r="AN578" i="3" s="1"/>
  <c r="AX594" i="2"/>
  <c r="AY594" i="2" s="1"/>
  <c r="AN579" i="3" s="1"/>
  <c r="AX595" i="2"/>
  <c r="AY595" i="2" s="1"/>
  <c r="AN580" i="3" s="1"/>
  <c r="AX596" i="2"/>
  <c r="AY596" i="2" s="1"/>
  <c r="AN581" i="3" s="1"/>
  <c r="AX597" i="2"/>
  <c r="AY597" i="2" s="1"/>
  <c r="AN582" i="3" s="1"/>
  <c r="AX598" i="2"/>
  <c r="AY598" i="2" s="1"/>
  <c r="AN583" i="3" s="1"/>
  <c r="AX599" i="2"/>
  <c r="AY599" i="2" s="1"/>
  <c r="AN584" i="3" s="1"/>
  <c r="AX600" i="2"/>
  <c r="AY600" i="2" s="1"/>
  <c r="AN585" i="3" s="1"/>
  <c r="AX601" i="2"/>
  <c r="AY601" i="2" s="1"/>
  <c r="AN586" i="3" s="1"/>
  <c r="AX602" i="2"/>
  <c r="AY602" i="2" s="1"/>
  <c r="AN587" i="3" s="1"/>
  <c r="AX603" i="2"/>
  <c r="AY603" i="2" s="1"/>
  <c r="AN588" i="3" s="1"/>
  <c r="AX604" i="2"/>
  <c r="AY604" i="2" s="1"/>
  <c r="AN589" i="3" s="1"/>
  <c r="AX605" i="2"/>
  <c r="AY605" i="2" s="1"/>
  <c r="AN590" i="3" s="1"/>
  <c r="AX606" i="2"/>
  <c r="AY606" i="2" s="1"/>
  <c r="AN591" i="3" s="1"/>
  <c r="AX607" i="2"/>
  <c r="AY607" i="2" s="1"/>
  <c r="AN592" i="3" s="1"/>
  <c r="AX608" i="2"/>
  <c r="AY608" i="2" s="1"/>
  <c r="AN593" i="3" s="1"/>
  <c r="AX609" i="2"/>
  <c r="AY609" i="2" s="1"/>
  <c r="AN594" i="3" s="1"/>
  <c r="AX610" i="2"/>
  <c r="AY610" i="2" s="1"/>
  <c r="AN595" i="3" s="1"/>
  <c r="AX611" i="2"/>
  <c r="AY611" i="2" s="1"/>
  <c r="AN596" i="3" s="1"/>
  <c r="AX612" i="2"/>
  <c r="AY612" i="2" s="1"/>
  <c r="AN597" i="3" s="1"/>
  <c r="AX613" i="2"/>
  <c r="AY613" i="2" s="1"/>
  <c r="AN598" i="3" s="1"/>
  <c r="AX614" i="2"/>
  <c r="AY614" i="2" s="1"/>
  <c r="AN599" i="3" s="1"/>
  <c r="AX615" i="2"/>
  <c r="AY615" i="2" s="1"/>
  <c r="AN600" i="3" s="1"/>
  <c r="AX616" i="2"/>
  <c r="AY616" i="2" s="1"/>
  <c r="AN601" i="3" s="1"/>
  <c r="AX617" i="2"/>
  <c r="AY617" i="2" s="1"/>
  <c r="AN602" i="3" s="1"/>
  <c r="AX618" i="2"/>
  <c r="AY618" i="2" s="1"/>
  <c r="AN603" i="3" s="1"/>
  <c r="AX619" i="2"/>
  <c r="AY619" i="2" s="1"/>
  <c r="AN604" i="3" s="1"/>
  <c r="AX620" i="2"/>
  <c r="AY620" i="2" s="1"/>
  <c r="AN605" i="3" s="1"/>
  <c r="AX621" i="2"/>
  <c r="AY621" i="2" s="1"/>
  <c r="AN606" i="3" s="1"/>
  <c r="AX622" i="2"/>
  <c r="AY622" i="2" s="1"/>
  <c r="AN607" i="3" s="1"/>
  <c r="AX623" i="2"/>
  <c r="AY623" i="2" s="1"/>
  <c r="AN608" i="3" s="1"/>
  <c r="AX624" i="2"/>
  <c r="AY624" i="2" s="1"/>
  <c r="AN609" i="3" s="1"/>
  <c r="AX625" i="2"/>
  <c r="AY625" i="2" s="1"/>
  <c r="AN610" i="3" s="1"/>
  <c r="AX626" i="2"/>
  <c r="AY626" i="2" s="1"/>
  <c r="AN611" i="3" s="1"/>
  <c r="AX627" i="2"/>
  <c r="AY627" i="2" s="1"/>
  <c r="AN612" i="3" s="1"/>
  <c r="AX628" i="2"/>
  <c r="AY628" i="2" s="1"/>
  <c r="AN613" i="3" s="1"/>
  <c r="AX629" i="2"/>
  <c r="AY629" i="2" s="1"/>
  <c r="AN614" i="3" s="1"/>
  <c r="AX630" i="2"/>
  <c r="AY630" i="2" s="1"/>
  <c r="AN615" i="3" s="1"/>
  <c r="AX631" i="2"/>
  <c r="AY631" i="2" s="1"/>
  <c r="AN616" i="3" s="1"/>
  <c r="AX632" i="2"/>
  <c r="AY632" i="2" s="1"/>
  <c r="AN617" i="3" s="1"/>
  <c r="AX633" i="2"/>
  <c r="AY633" i="2" s="1"/>
  <c r="AN618" i="3" s="1"/>
  <c r="AX634" i="2"/>
  <c r="AY634" i="2" s="1"/>
  <c r="AN619" i="3" s="1"/>
  <c r="AX635" i="2"/>
  <c r="AY635" i="2" s="1"/>
  <c r="AN620" i="3" s="1"/>
  <c r="AX636" i="2"/>
  <c r="AY636" i="2" s="1"/>
  <c r="AN621" i="3" s="1"/>
  <c r="AX637" i="2"/>
  <c r="AY637" i="2" s="1"/>
  <c r="AN622" i="3" s="1"/>
  <c r="AX638" i="2"/>
  <c r="AY638" i="2" s="1"/>
  <c r="AN624" i="3" s="1"/>
  <c r="AX639" i="2"/>
  <c r="AY639" i="2" s="1"/>
  <c r="AN623" i="3" s="1"/>
  <c r="AX640" i="2"/>
  <c r="AY640" i="2" s="1"/>
  <c r="AN625" i="3" s="1"/>
  <c r="AX641" i="2"/>
  <c r="AY641" i="2" s="1"/>
  <c r="AN627" i="3" s="1"/>
  <c r="AX642" i="2"/>
  <c r="AY642" i="2" s="1"/>
  <c r="AN626" i="3" s="1"/>
  <c r="AX643" i="2"/>
  <c r="AY643" i="2" s="1"/>
  <c r="AN628" i="3" s="1"/>
  <c r="AX644" i="2"/>
  <c r="AY644" i="2" s="1"/>
  <c r="AN629" i="3" s="1"/>
  <c r="AX645" i="2"/>
  <c r="AY645" i="2" s="1"/>
  <c r="AN630" i="3" s="1"/>
  <c r="AX646" i="2"/>
  <c r="AY646" i="2" s="1"/>
  <c r="AN631" i="3" s="1"/>
  <c r="AX647" i="2"/>
  <c r="AY647" i="2" s="1"/>
  <c r="AN632" i="3" s="1"/>
  <c r="AX648" i="2"/>
  <c r="AY648" i="2" s="1"/>
  <c r="AN633" i="3" s="1"/>
  <c r="AX649" i="2"/>
  <c r="AY649" i="2" s="1"/>
  <c r="AN634" i="3" s="1"/>
  <c r="AX650" i="2"/>
  <c r="AY650" i="2" s="1"/>
  <c r="AN635" i="3" s="1"/>
  <c r="AX651" i="2"/>
  <c r="AY651" i="2" s="1"/>
  <c r="AN636" i="3" s="1"/>
  <c r="AX652" i="2"/>
  <c r="AY652" i="2" s="1"/>
  <c r="AN637" i="3" s="1"/>
  <c r="AX653" i="2"/>
  <c r="AY653" i="2" s="1"/>
  <c r="AN638" i="3" s="1"/>
  <c r="AX654" i="2"/>
  <c r="AY654" i="2" s="1"/>
  <c r="AX655" i="2"/>
  <c r="AY655" i="2" s="1"/>
  <c r="AN639" i="3" s="1"/>
  <c r="AX656" i="2"/>
  <c r="AY656" i="2" s="1"/>
  <c r="AN640" i="3" s="1"/>
  <c r="AX657" i="2"/>
  <c r="AY657" i="2" s="1"/>
  <c r="AN641" i="3" s="1"/>
  <c r="AX658" i="2"/>
  <c r="AY658" i="2" s="1"/>
  <c r="AN642" i="3" s="1"/>
  <c r="AX659" i="2"/>
  <c r="AY659" i="2" s="1"/>
  <c r="AN643" i="3" s="1"/>
  <c r="AX660" i="2"/>
  <c r="AY660" i="2" s="1"/>
  <c r="AN644" i="3" s="1"/>
  <c r="AX661" i="2"/>
  <c r="AY661" i="2" s="1"/>
  <c r="AN645" i="3" s="1"/>
  <c r="AX662" i="2"/>
  <c r="AY662" i="2" s="1"/>
  <c r="AN646" i="3" s="1"/>
  <c r="AX663" i="2"/>
  <c r="AY663" i="2" s="1"/>
  <c r="AN647" i="3" s="1"/>
  <c r="AX664" i="2"/>
  <c r="AY664" i="2" s="1"/>
  <c r="AN650" i="3" s="1"/>
  <c r="AX665" i="2"/>
  <c r="AY665" i="2" s="1"/>
  <c r="AN649" i="3" s="1"/>
  <c r="AX666" i="2"/>
  <c r="AY666" i="2" s="1"/>
  <c r="AN648" i="3" s="1"/>
  <c r="AX667" i="2"/>
  <c r="AY667" i="2" s="1"/>
  <c r="AN651" i="3" s="1"/>
  <c r="AX668" i="2"/>
  <c r="AY668" i="2" s="1"/>
  <c r="AN652" i="3" s="1"/>
  <c r="AX669" i="2"/>
  <c r="AY669" i="2" s="1"/>
  <c r="AN653" i="3" s="1"/>
  <c r="AX670" i="2"/>
  <c r="AY670" i="2" s="1"/>
  <c r="AN654" i="3" s="1"/>
  <c r="AX671" i="2"/>
  <c r="AY671" i="2" s="1"/>
  <c r="AN655" i="3" s="1"/>
  <c r="AX672" i="2"/>
  <c r="AY672" i="2" s="1"/>
  <c r="AN656" i="3" s="1"/>
  <c r="AX673" i="2"/>
  <c r="AY673" i="2" s="1"/>
  <c r="AN657" i="3" s="1"/>
  <c r="AX674" i="2"/>
  <c r="AY674" i="2" s="1"/>
  <c r="AN658" i="3" s="1"/>
  <c r="AX675" i="2"/>
  <c r="AY675" i="2" s="1"/>
  <c r="AN659" i="3" s="1"/>
  <c r="AX676" i="2"/>
  <c r="AY676" i="2" s="1"/>
  <c r="AN660" i="3" s="1"/>
  <c r="AX677" i="2"/>
  <c r="AY677" i="2" s="1"/>
  <c r="AN661" i="3" s="1"/>
  <c r="AX678" i="2"/>
  <c r="AY678" i="2" s="1"/>
  <c r="AN662" i="3" s="1"/>
  <c r="AX679" i="2"/>
  <c r="AY679" i="2" s="1"/>
  <c r="AN663" i="3" s="1"/>
  <c r="AX680" i="2"/>
  <c r="AY680" i="2" s="1"/>
  <c r="AN664" i="3" s="1"/>
  <c r="AX681" i="2"/>
  <c r="AY681" i="2" s="1"/>
  <c r="AN665" i="3" s="1"/>
  <c r="AX682" i="2"/>
  <c r="AY682" i="2" s="1"/>
  <c r="AN666" i="3" s="1"/>
  <c r="AX683" i="2"/>
  <c r="AY683" i="2" s="1"/>
  <c r="AN667" i="3" s="1"/>
  <c r="AX684" i="2"/>
  <c r="AY684" i="2" s="1"/>
  <c r="AN668" i="3" s="1"/>
  <c r="AX685" i="2"/>
  <c r="AY685" i="2" s="1"/>
  <c r="AN669" i="3" s="1"/>
  <c r="AX686" i="2"/>
  <c r="AY686" i="2" s="1"/>
  <c r="AN670" i="3" s="1"/>
  <c r="AX687" i="2"/>
  <c r="AY687" i="2" s="1"/>
  <c r="AN671" i="3" s="1"/>
  <c r="AX688" i="2"/>
  <c r="AY688" i="2" s="1"/>
  <c r="AN672" i="3" s="1"/>
  <c r="AX689" i="2"/>
  <c r="AY689" i="2" s="1"/>
  <c r="AX690" i="2"/>
  <c r="AY690" i="2" s="1"/>
  <c r="AN673" i="3" s="1"/>
  <c r="AX691" i="2"/>
  <c r="AY691" i="2" s="1"/>
  <c r="AN674" i="3" s="1"/>
  <c r="AX692" i="2"/>
  <c r="AY692" i="2" s="1"/>
  <c r="AN675" i="3" s="1"/>
  <c r="AX693" i="2"/>
  <c r="AY693" i="2" s="1"/>
  <c r="AN676" i="3" s="1"/>
  <c r="AX694" i="2"/>
  <c r="AY694" i="2" s="1"/>
  <c r="AN677" i="3" s="1"/>
  <c r="AX695" i="2"/>
  <c r="AY695" i="2" s="1"/>
  <c r="AN678" i="3" s="1"/>
  <c r="AX696" i="2"/>
  <c r="AY696" i="2" s="1"/>
  <c r="AN679" i="3" s="1"/>
  <c r="AX697" i="2"/>
  <c r="AY697" i="2" s="1"/>
  <c r="AN681" i="3" s="1"/>
  <c r="AX698" i="2"/>
  <c r="AY698" i="2" s="1"/>
  <c r="AN680" i="3" s="1"/>
  <c r="AX699" i="2"/>
  <c r="AY699" i="2" s="1"/>
  <c r="AN682" i="3" s="1"/>
  <c r="AX700" i="2"/>
  <c r="AY700" i="2" s="1"/>
  <c r="AN683" i="3" s="1"/>
  <c r="AX701" i="2"/>
  <c r="AY701" i="2" s="1"/>
  <c r="AN684" i="3" s="1"/>
  <c r="AX702" i="2"/>
  <c r="AY702" i="2" s="1"/>
  <c r="AN686" i="3" s="1"/>
  <c r="AX703" i="2"/>
  <c r="AY703" i="2" s="1"/>
  <c r="AN685" i="3" s="1"/>
  <c r="AX704" i="2"/>
  <c r="AY704" i="2" s="1"/>
  <c r="AX705" i="2"/>
  <c r="AY705" i="2" s="1"/>
  <c r="AN687" i="3" s="1"/>
  <c r="AX706" i="2"/>
  <c r="AY706" i="2" s="1"/>
  <c r="AN688" i="3" s="1"/>
  <c r="AX707" i="2"/>
  <c r="AY707" i="2" s="1"/>
  <c r="AN689" i="3" s="1"/>
  <c r="AX708" i="2"/>
  <c r="AY708" i="2" s="1"/>
  <c r="AN690" i="3" s="1"/>
  <c r="AX709" i="2"/>
  <c r="AY709" i="2" s="1"/>
  <c r="AN691" i="3" s="1"/>
  <c r="AX710" i="2"/>
  <c r="AY710" i="2" s="1"/>
  <c r="AN692" i="3" s="1"/>
  <c r="AX711" i="2"/>
  <c r="AY711" i="2" s="1"/>
  <c r="AN693" i="3" s="1"/>
  <c r="AX712" i="2"/>
  <c r="AY712" i="2" s="1"/>
  <c r="AN694" i="3" s="1"/>
  <c r="AX713" i="2"/>
  <c r="AY713" i="2" s="1"/>
  <c r="AN695" i="3" s="1"/>
  <c r="AX714" i="2"/>
  <c r="AY714" i="2" s="1"/>
  <c r="AN696" i="3" s="1"/>
  <c r="AX715" i="2"/>
  <c r="AY715" i="2" s="1"/>
  <c r="AN697" i="3" s="1"/>
  <c r="AX716" i="2"/>
  <c r="AY716" i="2" s="1"/>
  <c r="AX717" i="2"/>
  <c r="AY717" i="2" s="1"/>
  <c r="AN699" i="3" s="1"/>
  <c r="AX718" i="2"/>
  <c r="AY718" i="2" s="1"/>
  <c r="AN700" i="3" s="1"/>
  <c r="AX719" i="2"/>
  <c r="AY719" i="2" s="1"/>
  <c r="AX720" i="2"/>
  <c r="AY720" i="2" s="1"/>
  <c r="AN701" i="3" s="1"/>
  <c r="AX721" i="2"/>
  <c r="AY721" i="2" s="1"/>
  <c r="AN702" i="3" s="1"/>
  <c r="AX722" i="2"/>
  <c r="AY722" i="2" s="1"/>
  <c r="AN703" i="3" s="1"/>
  <c r="AX723" i="2"/>
  <c r="AY723" i="2" s="1"/>
  <c r="AN704" i="3" s="1"/>
  <c r="AX724" i="2"/>
  <c r="AY724" i="2" s="1"/>
  <c r="AN705" i="3" s="1"/>
  <c r="AX725" i="2"/>
  <c r="AY725" i="2" s="1"/>
  <c r="AN706" i="3" s="1"/>
  <c r="AX726" i="2"/>
  <c r="AY726" i="2" s="1"/>
  <c r="AN707" i="3" s="1"/>
  <c r="AX727" i="2"/>
  <c r="AY727" i="2" s="1"/>
  <c r="AN708" i="3" s="1"/>
  <c r="AX728" i="2"/>
  <c r="AY728" i="2" s="1"/>
  <c r="AN709" i="3" s="1"/>
  <c r="AX729" i="2"/>
  <c r="AY729" i="2" s="1"/>
  <c r="AN710" i="3" s="1"/>
  <c r="AX730" i="2"/>
  <c r="AY730" i="2" s="1"/>
  <c r="AN711" i="3" s="1"/>
  <c r="AX731" i="2"/>
  <c r="AY731" i="2" s="1"/>
  <c r="AN712" i="3" s="1"/>
  <c r="AX732" i="2"/>
  <c r="AY732" i="2" s="1"/>
  <c r="AN713" i="3" s="1"/>
  <c r="AX733" i="2"/>
  <c r="AY733" i="2" s="1"/>
  <c r="AN714" i="3" s="1"/>
  <c r="AX734" i="2"/>
  <c r="AY734" i="2" s="1"/>
  <c r="AN715" i="3" s="1"/>
  <c r="AX735" i="2"/>
  <c r="AY735" i="2" s="1"/>
  <c r="AN716" i="3" s="1"/>
  <c r="AX736" i="2"/>
  <c r="AY736" i="2" s="1"/>
  <c r="AX737" i="2"/>
  <c r="AY737" i="2" s="1"/>
  <c r="AN717" i="3" s="1"/>
  <c r="AX738" i="2"/>
  <c r="AY738" i="2" s="1"/>
  <c r="AN718" i="3" s="1"/>
  <c r="AX739" i="2"/>
  <c r="AY739" i="2" s="1"/>
  <c r="AX740" i="2"/>
  <c r="AY740" i="2" s="1"/>
  <c r="AX741" i="2"/>
  <c r="AY741" i="2" s="1"/>
  <c r="AN720" i="3" s="1"/>
  <c r="AX742" i="2"/>
  <c r="AY742" i="2" s="1"/>
  <c r="AN721" i="3" s="1"/>
  <c r="AX743" i="2"/>
  <c r="AY743" i="2" s="1"/>
  <c r="AN722" i="3" s="1"/>
  <c r="AX744" i="2"/>
  <c r="AY744" i="2" s="1"/>
  <c r="AN723" i="3" s="1"/>
  <c r="AX745" i="2"/>
  <c r="AY745" i="2" s="1"/>
  <c r="AN724" i="3" s="1"/>
  <c r="AX746" i="2"/>
  <c r="AY746" i="2" s="1"/>
  <c r="AN725" i="3" s="1"/>
  <c r="AX747" i="2"/>
  <c r="AY747" i="2" s="1"/>
  <c r="AN726" i="3" s="1"/>
  <c r="AX748" i="2"/>
  <c r="AY748" i="2" s="1"/>
  <c r="AN727" i="3" s="1"/>
  <c r="AX749" i="2"/>
  <c r="AY749" i="2" s="1"/>
  <c r="AN728" i="3" s="1"/>
  <c r="AX750" i="2"/>
  <c r="AY750" i="2" s="1"/>
  <c r="AN729" i="3" s="1"/>
  <c r="AX751" i="2"/>
  <c r="AY751" i="2" s="1"/>
  <c r="AX752" i="2"/>
  <c r="AY752" i="2" s="1"/>
  <c r="AN731" i="3" s="1"/>
  <c r="AX753" i="2"/>
  <c r="AY753" i="2" s="1"/>
  <c r="AN732" i="3" s="1"/>
  <c r="AX754" i="2"/>
  <c r="AY754" i="2" s="1"/>
  <c r="AN733" i="3" s="1"/>
  <c r="AX755" i="2"/>
  <c r="AY755" i="2" s="1"/>
  <c r="AN734" i="3" s="1"/>
  <c r="AX756" i="2"/>
  <c r="AY756" i="2" s="1"/>
  <c r="AN735" i="3" s="1"/>
  <c r="AX757" i="2"/>
  <c r="AY757" i="2" s="1"/>
  <c r="AN736" i="3" s="1"/>
  <c r="AX758" i="2"/>
  <c r="AY758" i="2" s="1"/>
  <c r="AN737" i="3" s="1"/>
  <c r="AX759" i="2"/>
  <c r="AY759" i="2" s="1"/>
  <c r="AN738" i="3" s="1"/>
  <c r="AX760" i="2"/>
  <c r="AY760" i="2" s="1"/>
  <c r="AN739" i="3" s="1"/>
  <c r="AX761" i="2"/>
  <c r="AY761" i="2" s="1"/>
  <c r="AN740" i="3" s="1"/>
  <c r="AX762" i="2"/>
  <c r="AY762" i="2" s="1"/>
  <c r="AN741" i="3" s="1"/>
  <c r="AX763" i="2"/>
  <c r="AY763" i="2" s="1"/>
  <c r="AN742" i="3" s="1"/>
  <c r="AX764" i="2"/>
  <c r="AY764" i="2" s="1"/>
  <c r="AN743" i="3" s="1"/>
  <c r="AX765" i="2"/>
  <c r="AY765" i="2" s="1"/>
  <c r="AN744" i="3" s="1"/>
  <c r="AX766" i="2"/>
  <c r="AY766" i="2" s="1"/>
  <c r="AX767" i="2"/>
  <c r="AY767" i="2" s="1"/>
  <c r="AN746" i="3" s="1"/>
  <c r="AX768" i="2"/>
  <c r="AY768" i="2" s="1"/>
  <c r="AN747" i="3" s="1"/>
  <c r="AX769" i="2"/>
  <c r="AY769" i="2" s="1"/>
  <c r="AN748" i="3" s="1"/>
  <c r="AX770" i="2"/>
  <c r="AY770" i="2" s="1"/>
  <c r="AN749" i="3" s="1"/>
  <c r="AX771" i="2"/>
  <c r="AY771" i="2" s="1"/>
  <c r="AN750" i="3" s="1"/>
  <c r="AX772" i="2"/>
  <c r="AY772" i="2" s="1"/>
  <c r="AN751" i="3" s="1"/>
  <c r="AX773" i="2"/>
  <c r="AY773" i="2" s="1"/>
  <c r="AN752" i="3" s="1"/>
  <c r="AX774" i="2"/>
  <c r="AY774" i="2" s="1"/>
  <c r="AN753" i="3" s="1"/>
  <c r="AX775" i="2"/>
  <c r="AY775" i="2" s="1"/>
  <c r="AX776" i="2"/>
  <c r="AY776" i="2" s="1"/>
  <c r="AN754" i="3" s="1"/>
  <c r="AX777" i="2"/>
  <c r="AY777" i="2" s="1"/>
  <c r="AN755" i="3" s="1"/>
  <c r="AX778" i="2"/>
  <c r="AY778" i="2" s="1"/>
  <c r="AN756" i="3" s="1"/>
  <c r="AX779" i="2"/>
  <c r="AY779" i="2" s="1"/>
  <c r="AN757" i="3" s="1"/>
  <c r="AX780" i="2"/>
  <c r="AY780" i="2" s="1"/>
  <c r="AN758" i="3" s="1"/>
  <c r="AX781" i="2"/>
  <c r="AY781" i="2" s="1"/>
  <c r="AN759" i="3" s="1"/>
  <c r="AX782" i="2"/>
  <c r="AY782" i="2" s="1"/>
  <c r="AN760" i="3" s="1"/>
  <c r="AX783" i="2"/>
  <c r="AY783" i="2" s="1"/>
  <c r="AN762" i="3" s="1"/>
  <c r="AX784" i="2"/>
  <c r="AY784" i="2" s="1"/>
  <c r="AN764" i="3" s="1"/>
  <c r="AX785" i="2"/>
  <c r="AY785" i="2" s="1"/>
  <c r="AN763" i="3" s="1"/>
  <c r="AX786" i="2"/>
  <c r="AY786" i="2" s="1"/>
  <c r="AN771" i="3" s="1"/>
  <c r="AX787" i="2"/>
  <c r="AY787" i="2" s="1"/>
  <c r="AN765" i="3" s="1"/>
  <c r="AX788" i="2"/>
  <c r="AY788" i="2" s="1"/>
  <c r="AN766" i="3" s="1"/>
  <c r="AX789" i="2"/>
  <c r="AY789" i="2" s="1"/>
  <c r="AN767" i="3" s="1"/>
  <c r="AX790" i="2"/>
  <c r="AY790" i="2" s="1"/>
  <c r="AN768" i="3" s="1"/>
  <c r="AX791" i="2"/>
  <c r="AY791" i="2" s="1"/>
  <c r="AN769" i="3" s="1"/>
  <c r="AX792" i="2"/>
  <c r="AY792" i="2" s="1"/>
  <c r="AN770" i="3" s="1"/>
  <c r="AX793" i="2"/>
  <c r="AY793" i="2" s="1"/>
  <c r="AN772" i="3" s="1"/>
  <c r="AX794" i="2"/>
  <c r="AY794" i="2" s="1"/>
  <c r="AN775" i="3" s="1"/>
  <c r="AX795" i="2"/>
  <c r="AY795" i="2" s="1"/>
  <c r="AN773" i="3" s="1"/>
  <c r="AX796" i="2"/>
  <c r="AY796" i="2" s="1"/>
  <c r="AN774" i="3" s="1"/>
  <c r="AX797" i="2"/>
  <c r="AY797" i="2" s="1"/>
  <c r="AN777" i="3" s="1"/>
  <c r="AX798" i="2"/>
  <c r="AY798" i="2" s="1"/>
  <c r="AN776" i="3" s="1"/>
  <c r="AX799" i="2"/>
  <c r="AY799" i="2" s="1"/>
  <c r="AN780" i="3" s="1"/>
  <c r="AX800" i="2"/>
  <c r="AY800" i="2" s="1"/>
  <c r="AN778" i="3" s="1"/>
  <c r="AX801" i="2"/>
  <c r="AY801" i="2" s="1"/>
  <c r="AN782" i="3" s="1"/>
  <c r="AX802" i="2"/>
  <c r="AY802" i="2" s="1"/>
  <c r="AN783" i="3" s="1"/>
  <c r="AX803" i="2"/>
  <c r="AY803" i="2" s="1"/>
  <c r="AN781" i="3" s="1"/>
  <c r="AX804" i="2"/>
  <c r="AY804" i="2" s="1"/>
  <c r="AN784" i="3" s="1"/>
  <c r="AX805" i="2"/>
  <c r="AY805" i="2" s="1"/>
  <c r="AN789" i="3" s="1"/>
  <c r="AX806" i="2"/>
  <c r="AY806" i="2" s="1"/>
  <c r="AN799" i="3" s="1"/>
  <c r="AX807" i="2"/>
  <c r="AY807" i="2" s="1"/>
  <c r="AN785" i="3" s="1"/>
  <c r="AX808" i="2"/>
  <c r="AY808" i="2" s="1"/>
  <c r="AN786" i="3" s="1"/>
  <c r="AX809" i="2"/>
  <c r="AY809" i="2" s="1"/>
  <c r="AX810" i="2"/>
  <c r="AY810" i="2" s="1"/>
  <c r="AN788" i="3" s="1"/>
  <c r="AX811" i="2"/>
  <c r="AY811" i="2" s="1"/>
  <c r="AN800" i="3" s="1"/>
  <c r="AX812" i="2"/>
  <c r="AY812" i="2" s="1"/>
  <c r="AX813" i="2"/>
  <c r="AY813" i="2" s="1"/>
  <c r="AN791" i="3" s="1"/>
  <c r="AX814" i="2"/>
  <c r="AY814" i="2" s="1"/>
  <c r="AN792" i="3" s="1"/>
  <c r="AX815" i="2"/>
  <c r="AY815" i="2" s="1"/>
  <c r="AN793" i="3" s="1"/>
  <c r="AX816" i="2"/>
  <c r="AY816" i="2" s="1"/>
  <c r="AN794" i="3" s="1"/>
  <c r="AX817" i="2"/>
  <c r="AY817" i="2" s="1"/>
  <c r="AN795" i="3" s="1"/>
  <c r="AX818" i="2"/>
  <c r="AY818" i="2" s="1"/>
  <c r="AN796" i="3" s="1"/>
  <c r="AX819" i="2"/>
  <c r="AY819" i="2" s="1"/>
  <c r="AN797" i="3" s="1"/>
  <c r="AX820" i="2"/>
  <c r="AY820" i="2" s="1"/>
  <c r="AN798"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73" i="3" s="1"/>
  <c r="AY179" i="2"/>
  <c r="AN178" i="3" s="1"/>
  <c r="AY227" i="2"/>
  <c r="AN226" i="3" s="1"/>
  <c r="AY330" i="2"/>
  <c r="AN326" i="3" s="1"/>
  <c r="AY364" i="2"/>
  <c r="AN359" i="3" s="1"/>
  <c r="AY366" i="2"/>
  <c r="AN361" i="3" s="1"/>
  <c r="AY484" i="2"/>
  <c r="AN474" i="3" s="1"/>
  <c r="AX3" i="2"/>
  <c r="AY3" i="2" s="1"/>
  <c r="AN3" i="3" s="1"/>
  <c r="BM466" i="3" l="1"/>
  <c r="BZ466" i="3"/>
  <c r="BM467" i="3"/>
  <c r="BZ467" i="3"/>
  <c r="BM868" i="3"/>
  <c r="M868" i="3"/>
  <c r="L868" i="3"/>
  <c r="AD868" i="3"/>
  <c r="X868" i="3"/>
  <c r="V868" i="3"/>
  <c r="S868" i="3"/>
  <c r="AB868" i="3"/>
  <c r="Y868" i="3"/>
  <c r="BM483" i="3"/>
  <c r="BZ483" i="3"/>
  <c r="BM487" i="3"/>
  <c r="BZ487" i="3"/>
  <c r="BM867" i="3"/>
  <c r="M867" i="3"/>
  <c r="L867" i="3"/>
  <c r="AD867" i="3"/>
  <c r="X867" i="3"/>
  <c r="V867" i="3"/>
  <c r="S867" i="3"/>
  <c r="AB867" i="3"/>
  <c r="Y867" i="3"/>
  <c r="BM493" i="3"/>
  <c r="BZ493" i="3"/>
  <c r="BM496" i="3"/>
  <c r="BZ496" i="3"/>
  <c r="BM865" i="3"/>
  <c r="M865" i="3"/>
  <c r="L865" i="3"/>
  <c r="AD865" i="3"/>
  <c r="X865" i="3"/>
  <c r="V865" i="3"/>
  <c r="S865" i="3"/>
  <c r="AB865" i="3"/>
  <c r="Y865" i="3"/>
  <c r="BM488" i="3"/>
  <c r="BZ488" i="3"/>
  <c r="BM526" i="3"/>
  <c r="BZ526" i="3"/>
  <c r="BM525" i="3"/>
  <c r="BZ525" i="3"/>
  <c r="BM539" i="3"/>
  <c r="BZ539" i="3"/>
  <c r="BM545" i="3"/>
  <c r="BZ545" i="3"/>
  <c r="BU551" i="3"/>
  <c r="BM561" i="3"/>
  <c r="BZ561" i="3"/>
  <c r="BM550" i="3"/>
  <c r="BZ550" i="3"/>
  <c r="BM574" i="3"/>
  <c r="BZ574" i="3"/>
  <c r="BM573" i="3"/>
  <c r="BZ573" i="3"/>
  <c r="BM864" i="3"/>
  <c r="M864" i="3"/>
  <c r="L864" i="3"/>
  <c r="AD864" i="3"/>
  <c r="S864" i="3"/>
  <c r="Y864" i="3"/>
  <c r="BM863" i="3"/>
  <c r="M863" i="3"/>
  <c r="L863" i="3"/>
  <c r="AD863" i="3"/>
  <c r="V863" i="3"/>
  <c r="S863" i="3"/>
  <c r="Y863" i="3"/>
  <c r="BM580" i="3"/>
  <c r="BZ580" i="3"/>
  <c r="BM598" i="3"/>
  <c r="BZ598" i="3"/>
  <c r="BM599" i="3"/>
  <c r="BZ599" i="3"/>
  <c r="BM862" i="3"/>
  <c r="M862" i="3"/>
  <c r="L862" i="3"/>
  <c r="V862" i="3"/>
  <c r="S862" i="3"/>
  <c r="AB862" i="3"/>
  <c r="Y862" i="3"/>
  <c r="BM606" i="3"/>
  <c r="BZ606" i="3"/>
  <c r="BM604" i="3"/>
  <c r="BZ604" i="3"/>
  <c r="BM614" i="3"/>
  <c r="BZ614" i="3"/>
  <c r="BM611" i="3"/>
  <c r="BZ611" i="3"/>
  <c r="BM622" i="3"/>
  <c r="BZ622" i="3"/>
  <c r="BM460" i="3"/>
  <c r="BZ460" i="3"/>
  <c r="BM861" i="3"/>
  <c r="M861" i="3"/>
  <c r="L861" i="3"/>
  <c r="AD861" i="3"/>
  <c r="X861" i="3"/>
  <c r="V861" i="3"/>
  <c r="S861" i="3"/>
  <c r="AB861" i="3"/>
  <c r="Y861" i="3"/>
  <c r="BM296" i="3"/>
  <c r="BZ296" i="3"/>
  <c r="BM275" i="3"/>
  <c r="BZ275" i="3"/>
  <c r="BM267" i="3"/>
  <c r="BZ267" i="3"/>
  <c r="BM631" i="3"/>
  <c r="BZ631" i="3"/>
  <c r="BM860" i="3"/>
  <c r="M860" i="3"/>
  <c r="L860" i="3"/>
  <c r="AD860" i="3"/>
  <c r="X860" i="3"/>
  <c r="V860" i="3"/>
  <c r="S860" i="3"/>
  <c r="AB860" i="3"/>
  <c r="Y860" i="3"/>
  <c r="BM250" i="3"/>
  <c r="BZ250" i="3"/>
  <c r="BM235" i="3"/>
  <c r="BZ235" i="3"/>
  <c r="BM228" i="3"/>
  <c r="BZ228" i="3"/>
  <c r="BM208" i="3"/>
  <c r="BZ208" i="3"/>
  <c r="BM859" i="3"/>
  <c r="M859" i="3"/>
  <c r="L859" i="3"/>
  <c r="AD859" i="3"/>
  <c r="X859" i="3"/>
  <c r="V859" i="3"/>
  <c r="S859" i="3"/>
  <c r="AB859" i="3"/>
  <c r="Y859" i="3"/>
  <c r="BM640" i="3"/>
  <c r="BZ640" i="3"/>
  <c r="BM647" i="3"/>
  <c r="BZ647" i="3"/>
  <c r="BM858" i="3"/>
  <c r="M858" i="3"/>
  <c r="L858" i="3"/>
  <c r="AD858" i="3"/>
  <c r="X858" i="3"/>
  <c r="V858" i="3"/>
  <c r="S858" i="3"/>
  <c r="AB858" i="3"/>
  <c r="Y858" i="3"/>
  <c r="BM857" i="3"/>
  <c r="M857" i="3"/>
  <c r="L857" i="3"/>
  <c r="AD857" i="3"/>
  <c r="X857" i="3"/>
  <c r="V857" i="3"/>
  <c r="S857" i="3"/>
  <c r="AB857" i="3"/>
  <c r="Y857" i="3"/>
  <c r="BM657" i="3"/>
  <c r="BZ657" i="3"/>
  <c r="BM654" i="3"/>
  <c r="BZ654" i="3"/>
  <c r="BM209" i="3"/>
  <c r="BZ209" i="3"/>
  <c r="BM22" i="3"/>
  <c r="BZ22" i="3"/>
  <c r="BM755" i="3"/>
  <c r="BZ755" i="3"/>
  <c r="BM686" i="3"/>
  <c r="BZ686" i="3"/>
  <c r="BM368" i="3"/>
  <c r="BZ368" i="3"/>
  <c r="BM364" i="3"/>
  <c r="BZ364" i="3"/>
  <c r="BM210" i="3"/>
  <c r="BZ210" i="3"/>
  <c r="BM150" i="3"/>
  <c r="BZ150" i="3"/>
  <c r="BM70" i="3"/>
  <c r="BZ70" i="3"/>
  <c r="BM413" i="3"/>
  <c r="BZ413" i="3"/>
  <c r="BM461" i="3"/>
  <c r="BZ461" i="3"/>
  <c r="BM420" i="3"/>
  <c r="BZ420" i="3"/>
  <c r="BS386" i="3"/>
  <c r="BM655" i="3"/>
  <c r="BZ655" i="3"/>
  <c r="BM667" i="3"/>
  <c r="BZ667" i="3"/>
  <c r="BM674" i="3"/>
  <c r="BZ674" i="3"/>
  <c r="BM679" i="3"/>
  <c r="BZ679" i="3"/>
  <c r="BM684" i="3"/>
  <c r="BZ684" i="3"/>
  <c r="BM688" i="3"/>
  <c r="BZ688" i="3"/>
  <c r="BM171" i="3"/>
  <c r="BZ171" i="3"/>
  <c r="BM696" i="3"/>
  <c r="BZ696" i="3"/>
  <c r="BM166" i="3"/>
  <c r="BZ166" i="3"/>
  <c r="BM147" i="3"/>
  <c r="BZ147" i="3"/>
  <c r="BM142" i="3"/>
  <c r="BZ142" i="3"/>
  <c r="BM112" i="3"/>
  <c r="BZ112" i="3"/>
  <c r="BM694" i="3"/>
  <c r="BZ694" i="3"/>
  <c r="BM695" i="3"/>
  <c r="BZ695" i="3"/>
  <c r="BM856" i="3"/>
  <c r="M856" i="3"/>
  <c r="L856" i="3"/>
  <c r="AD856" i="3"/>
  <c r="X856" i="3"/>
  <c r="V856" i="3"/>
  <c r="S856" i="3"/>
  <c r="AB856" i="3"/>
  <c r="Y856" i="3"/>
  <c r="BM855" i="3"/>
  <c r="M855" i="3"/>
  <c r="L855" i="3"/>
  <c r="AD855" i="3"/>
  <c r="X855" i="3"/>
  <c r="S855" i="3"/>
  <c r="AB855" i="3"/>
  <c r="Y855" i="3"/>
  <c r="BM854" i="3"/>
  <c r="M854" i="3"/>
  <c r="L854" i="3"/>
  <c r="AD854" i="3"/>
  <c r="X854" i="3"/>
  <c r="V854" i="3"/>
  <c r="S854" i="3"/>
  <c r="AB854" i="3"/>
  <c r="Y854" i="3"/>
  <c r="BM853" i="3"/>
  <c r="M853" i="3"/>
  <c r="L853" i="3"/>
  <c r="AD853" i="3"/>
  <c r="X853" i="3"/>
  <c r="V853" i="3"/>
  <c r="S853" i="3"/>
  <c r="AB853" i="3"/>
  <c r="Y853" i="3"/>
  <c r="BM852" i="3"/>
  <c r="M852" i="3"/>
  <c r="L852" i="3"/>
  <c r="AD852" i="3"/>
  <c r="X852" i="3"/>
  <c r="V852" i="3"/>
  <c r="S852" i="3"/>
  <c r="AB852" i="3"/>
  <c r="Y852" i="3"/>
  <c r="AB827" i="3"/>
  <c r="AB829" i="3"/>
  <c r="AB841" i="3"/>
  <c r="AB831" i="3"/>
  <c r="AB833" i="3"/>
  <c r="BM851" i="3"/>
  <c r="M851" i="3"/>
  <c r="L851" i="3"/>
  <c r="AD851" i="3"/>
  <c r="X851" i="3"/>
  <c r="V851" i="3"/>
  <c r="S851" i="3"/>
  <c r="AB851" i="3"/>
  <c r="Y851" i="3"/>
  <c r="BM850" i="3"/>
  <c r="M850" i="3"/>
  <c r="L850" i="3"/>
  <c r="AD850" i="3"/>
  <c r="X850" i="3"/>
  <c r="V850" i="3"/>
  <c r="S850" i="3"/>
  <c r="AB850" i="3"/>
  <c r="Y850" i="3"/>
  <c r="AB824" i="3"/>
  <c r="AB820" i="3"/>
  <c r="AB822" i="3"/>
  <c r="AB826" i="3"/>
  <c r="BM849" i="3"/>
  <c r="M849" i="3"/>
  <c r="L849" i="3"/>
  <c r="AD849" i="3"/>
  <c r="X849" i="3"/>
  <c r="V849" i="3"/>
  <c r="S849" i="3"/>
  <c r="AB849" i="3"/>
  <c r="Y849" i="3"/>
  <c r="BM715" i="3"/>
  <c r="BZ715" i="3"/>
  <c r="BM719" i="3"/>
  <c r="BZ719" i="3"/>
  <c r="BM712" i="3"/>
  <c r="BZ712" i="3"/>
  <c r="BM722" i="3"/>
  <c r="BZ722" i="3"/>
  <c r="BM837" i="3"/>
  <c r="M837" i="3"/>
  <c r="L837" i="3"/>
  <c r="AD837" i="3"/>
  <c r="X837" i="3"/>
  <c r="V837" i="3"/>
  <c r="S837" i="3"/>
  <c r="AB837" i="3"/>
  <c r="Y837" i="3"/>
  <c r="BM198" i="3"/>
  <c r="BZ198" i="3"/>
  <c r="BM786" i="3"/>
  <c r="BZ786" i="3"/>
  <c r="BM773" i="3"/>
  <c r="BZ773" i="3"/>
  <c r="BM765" i="3"/>
  <c r="BZ765" i="3"/>
  <c r="BM763" i="3"/>
  <c r="BZ763" i="3"/>
  <c r="BM730" i="3"/>
  <c r="BZ730" i="3"/>
  <c r="AB814" i="3"/>
  <c r="Y818" i="3"/>
  <c r="Y823" i="3"/>
  <c r="AQ46" i="3"/>
  <c r="BZ130" i="3"/>
  <c r="BZ128" i="3"/>
  <c r="BZ787" i="3"/>
  <c r="BZ96" i="3"/>
  <c r="BV788" i="3"/>
  <c r="BS788" i="3"/>
  <c r="BZ790" i="3"/>
  <c r="BZ792" i="3"/>
  <c r="BM819" i="3"/>
  <c r="M819" i="3"/>
  <c r="L819" i="3"/>
  <c r="AD819" i="3"/>
  <c r="X819" i="3"/>
  <c r="V819" i="3"/>
  <c r="S819" i="3"/>
  <c r="AB819" i="3"/>
  <c r="Y819" i="3"/>
  <c r="BZ179" i="3"/>
  <c r="BZ106" i="3"/>
  <c r="BZ76" i="3"/>
  <c r="BM815" i="3"/>
  <c r="M815" i="3"/>
  <c r="L815" i="3"/>
  <c r="AD815" i="3"/>
  <c r="X815" i="3"/>
  <c r="V815" i="3"/>
  <c r="S815" i="3"/>
  <c r="Y815" i="3"/>
  <c r="BZ79" i="3"/>
  <c r="BZ81" i="3"/>
  <c r="BM813" i="3"/>
  <c r="M813" i="3"/>
  <c r="L813" i="3"/>
  <c r="AD813" i="3"/>
  <c r="X813" i="3"/>
  <c r="V813" i="3"/>
  <c r="S813" i="3"/>
  <c r="Y813" i="3"/>
  <c r="BZ73" i="3"/>
  <c r="Y844" i="3"/>
  <c r="AB844" i="3"/>
  <c r="L842" i="3"/>
  <c r="Y847" i="3"/>
  <c r="Y843" i="3"/>
  <c r="L845" i="3"/>
  <c r="Y839" i="3"/>
  <c r="L848" i="3"/>
  <c r="L839" i="3"/>
  <c r="Y846" i="3"/>
  <c r="Y840" i="3"/>
  <c r="V840" i="3"/>
  <c r="V843" i="3"/>
  <c r="V844" i="3"/>
  <c r="S844" i="3"/>
  <c r="V846" i="3"/>
  <c r="V839" i="3"/>
  <c r="S839" i="3"/>
  <c r="V847" i="3"/>
  <c r="L847" i="3"/>
  <c r="L844" i="3"/>
  <c r="L840" i="3"/>
  <c r="M846" i="3"/>
  <c r="M843" i="3"/>
  <c r="M839" i="3"/>
  <c r="Y848" i="3"/>
  <c r="Y845" i="3"/>
  <c r="Y842" i="3"/>
  <c r="L846" i="3"/>
  <c r="L843" i="3"/>
  <c r="M848" i="3"/>
  <c r="M845" i="3"/>
  <c r="M842" i="3"/>
  <c r="M847" i="3"/>
  <c r="M844" i="3"/>
  <c r="M840" i="3"/>
  <c r="BM821" i="3"/>
  <c r="M821" i="3"/>
  <c r="L821" i="3"/>
  <c r="V821" i="3"/>
  <c r="S821" i="3"/>
  <c r="AB821" i="3"/>
  <c r="Y821" i="3"/>
  <c r="BM811" i="3"/>
  <c r="M811" i="3"/>
  <c r="L811" i="3"/>
  <c r="AD811" i="3"/>
  <c r="X811" i="3"/>
  <c r="V811" i="3"/>
  <c r="S811" i="3"/>
  <c r="AB811" i="3"/>
  <c r="Y811" i="3"/>
  <c r="BM810" i="3"/>
  <c r="M810" i="3"/>
  <c r="L810" i="3"/>
  <c r="AD810" i="3"/>
  <c r="X810" i="3"/>
  <c r="V810" i="3"/>
  <c r="S810" i="3"/>
  <c r="AB810" i="3"/>
  <c r="Y810" i="3"/>
  <c r="BM769" i="3"/>
  <c r="BZ769" i="3"/>
  <c r="BM809" i="3"/>
  <c r="M809" i="3"/>
  <c r="L809" i="3"/>
  <c r="AD809" i="3"/>
  <c r="X809" i="3"/>
  <c r="V809" i="3"/>
  <c r="S809" i="3"/>
  <c r="AB809" i="3"/>
  <c r="Y809" i="3"/>
  <c r="BM747" i="3"/>
  <c r="BZ747" i="3"/>
  <c r="BM700" i="3"/>
  <c r="BZ700" i="3"/>
  <c r="BZ691" i="3"/>
  <c r="AU46" i="3"/>
  <c r="BM546" i="3"/>
  <c r="BZ546" i="3"/>
  <c r="BM530" i="3"/>
  <c r="BZ530" i="3"/>
  <c r="BM522" i="3"/>
  <c r="BZ522" i="3"/>
  <c r="BZ435" i="3"/>
  <c r="AT46" i="3"/>
  <c r="V808" i="3"/>
  <c r="M808" i="3"/>
  <c r="BD46" i="3"/>
  <c r="BZ195" i="3"/>
  <c r="BZ192" i="3"/>
  <c r="BZ174" i="3"/>
  <c r="AR46" i="3"/>
  <c r="BB46" i="3"/>
  <c r="BC46" i="3" s="1"/>
  <c r="BA46" i="3"/>
  <c r="S807" i="3"/>
  <c r="V807" i="3"/>
  <c r="AN46" i="3"/>
  <c r="AS46" i="3"/>
  <c r="BE46" i="3"/>
  <c r="AO46" i="3"/>
  <c r="AZ46" i="3"/>
  <c r="AP46" i="3"/>
  <c r="AW46" i="3"/>
  <c r="AY46" i="3"/>
  <c r="AV46" i="3"/>
  <c r="AX46" i="3"/>
  <c r="BZ109" i="3"/>
  <c r="AB807" i="3"/>
  <c r="BM807" i="3"/>
  <c r="L807" i="3"/>
  <c r="BZ46" i="3"/>
  <c r="BM726" i="3"/>
  <c r="BZ726" i="3"/>
  <c r="BM337" i="3"/>
  <c r="BZ337" i="3"/>
  <c r="BM753" i="3"/>
  <c r="BZ753" i="3"/>
  <c r="BM724" i="3"/>
  <c r="BZ724" i="3"/>
  <c r="BM710" i="3"/>
  <c r="BZ710" i="3"/>
  <c r="BM548" i="3"/>
  <c r="BZ548" i="3"/>
  <c r="BM541" i="3"/>
  <c r="BZ541" i="3"/>
  <c r="BM534" i="3"/>
  <c r="BZ534" i="3"/>
  <c r="BM511" i="3"/>
  <c r="BZ511" i="3"/>
  <c r="BM316" i="3"/>
  <c r="BZ316" i="3"/>
  <c r="BM294" i="3"/>
  <c r="BZ294" i="3"/>
  <c r="BM706" i="3"/>
  <c r="BZ706" i="3"/>
  <c r="BM661" i="3"/>
  <c r="BZ661" i="3"/>
  <c r="BM649" i="3"/>
  <c r="BZ649" i="3"/>
  <c r="BM502" i="3"/>
  <c r="BZ502" i="3"/>
  <c r="BM478" i="3"/>
  <c r="BZ478" i="3"/>
  <c r="BM475" i="3"/>
  <c r="BZ475" i="3"/>
  <c r="BM430" i="3"/>
  <c r="BZ430" i="3"/>
  <c r="BM423" i="3"/>
  <c r="BZ423" i="3"/>
  <c r="BM334" i="3"/>
  <c r="BZ334" i="3"/>
  <c r="BM126" i="3"/>
  <c r="BZ126" i="3"/>
  <c r="BM111" i="3"/>
  <c r="BZ111" i="3"/>
  <c r="BM71" i="3"/>
  <c r="BZ71" i="3"/>
  <c r="BM65" i="3"/>
  <c r="BZ65" i="3"/>
  <c r="BM55" i="3"/>
  <c r="BZ55" i="3"/>
  <c r="BM49" i="3"/>
  <c r="BZ49" i="3"/>
  <c r="BM40" i="3"/>
  <c r="BZ40" i="3"/>
  <c r="BM19" i="3"/>
  <c r="BZ19" i="3"/>
  <c r="AB803" i="3"/>
  <c r="V779" i="3"/>
  <c r="BZ536" i="3"/>
  <c r="BM432" i="3"/>
  <c r="BZ432" i="3"/>
  <c r="BZ332" i="3"/>
  <c r="BZ301" i="3"/>
  <c r="BZ295" i="3"/>
  <c r="BZ289" i="3"/>
  <c r="S100" i="3"/>
  <c r="V163" i="3"/>
  <c r="V125" i="3"/>
  <c r="S66" i="3"/>
  <c r="S392" i="3"/>
  <c r="S387" i="3"/>
  <c r="S308" i="3"/>
  <c r="S456" i="3"/>
  <c r="S436" i="3"/>
  <c r="S414" i="3"/>
  <c r="S331" i="3"/>
  <c r="S293" i="3"/>
  <c r="V207" i="3"/>
  <c r="S428" i="3"/>
  <c r="S262" i="3"/>
  <c r="S79" i="3"/>
  <c r="V469" i="3"/>
  <c r="V434" i="3"/>
  <c r="S493" i="3"/>
  <c r="S375" i="3"/>
  <c r="BM761" i="3"/>
  <c r="S466" i="3"/>
  <c r="S427" i="3"/>
  <c r="S410" i="3"/>
  <c r="S399" i="3"/>
  <c r="S240" i="3"/>
  <c r="S191" i="3"/>
  <c r="V490" i="3"/>
  <c r="S343" i="3"/>
  <c r="V202" i="3"/>
  <c r="S496" i="3"/>
  <c r="S369" i="3"/>
  <c r="S299" i="3"/>
  <c r="S250" i="3"/>
  <c r="S223" i="3"/>
  <c r="S198" i="3"/>
  <c r="V319" i="3"/>
  <c r="S379" i="3"/>
  <c r="V409" i="3"/>
  <c r="V310" i="3"/>
  <c r="V61" i="3"/>
  <c r="S363" i="3"/>
  <c r="S189" i="3"/>
  <c r="S144" i="3"/>
  <c r="V481" i="3"/>
  <c r="V183" i="3"/>
  <c r="M779" i="3"/>
  <c r="BM779" i="3"/>
  <c r="AB779" i="3"/>
  <c r="S53" i="3"/>
  <c r="V377" i="3"/>
  <c r="S495" i="3"/>
  <c r="S482" i="3"/>
  <c r="S219" i="3"/>
  <c r="V129" i="3"/>
  <c r="S501" i="3"/>
  <c r="S494" i="3"/>
  <c r="S396" i="3"/>
  <c r="S336" i="3"/>
  <c r="S251" i="3"/>
  <c r="V345" i="3"/>
  <c r="V231" i="3"/>
  <c r="V147" i="3"/>
  <c r="V106" i="3"/>
  <c r="V73" i="3"/>
  <c r="V25" i="3"/>
  <c r="S412" i="3"/>
  <c r="S393" i="3"/>
  <c r="S376" i="3"/>
  <c r="S356" i="3"/>
  <c r="S263" i="3"/>
  <c r="S137" i="3"/>
  <c r="S114" i="3"/>
  <c r="S97" i="3"/>
  <c r="S76" i="3"/>
  <c r="S63" i="3"/>
  <c r="V388" i="3"/>
  <c r="V117" i="3"/>
  <c r="S457" i="3"/>
  <c r="S425" i="3"/>
  <c r="S402" i="3"/>
  <c r="S367" i="3"/>
  <c r="S353" i="3"/>
  <c r="S227" i="3"/>
  <c r="S215" i="3"/>
  <c r="S205" i="3"/>
  <c r="S199" i="3"/>
  <c r="S69" i="3"/>
  <c r="S51" i="3"/>
  <c r="S18" i="3"/>
  <c r="S178" i="3"/>
  <c r="V178" i="3"/>
  <c r="V171" i="3"/>
  <c r="S171" i="3"/>
  <c r="V162" i="3"/>
  <c r="S162" i="3"/>
  <c r="V149" i="3"/>
  <c r="S149" i="3"/>
  <c r="V502" i="3"/>
  <c r="S487" i="3"/>
  <c r="S474" i="3"/>
  <c r="V461" i="3"/>
  <c r="S438" i="3"/>
  <c r="V438" i="3"/>
  <c r="V424" i="3"/>
  <c r="S424" i="3"/>
  <c r="V404" i="3"/>
  <c r="S404" i="3"/>
  <c r="S395" i="3"/>
  <c r="V395" i="3"/>
  <c r="V296" i="3"/>
  <c r="S296" i="3"/>
  <c r="V217" i="3"/>
  <c r="S217" i="3"/>
  <c r="V214" i="3"/>
  <c r="S214" i="3"/>
  <c r="V195" i="3"/>
  <c r="V55" i="3"/>
  <c r="S483" i="3"/>
  <c r="S156" i="3"/>
  <c r="S68" i="3"/>
  <c r="V378" i="3"/>
  <c r="V366" i="3"/>
  <c r="V159" i="3"/>
  <c r="AB761" i="3"/>
  <c r="S458" i="3"/>
  <c r="S413" i="3"/>
  <c r="S311" i="3"/>
  <c r="S225" i="3"/>
  <c r="S213" i="3"/>
  <c r="S173" i="3"/>
  <c r="S167" i="3"/>
  <c r="S142" i="3"/>
  <c r="S132" i="3"/>
  <c r="V416" i="3"/>
  <c r="V64" i="3"/>
  <c r="S486" i="3"/>
  <c r="S473" i="3"/>
  <c r="S465" i="3"/>
  <c r="S432" i="3"/>
  <c r="S298" i="3"/>
  <c r="S228" i="3"/>
  <c r="S67" i="3"/>
  <c r="S41" i="3"/>
  <c r="S3" i="3"/>
  <c r="V31" i="3"/>
  <c r="M761" i="3"/>
  <c r="S179" i="3"/>
  <c r="V179" i="3"/>
  <c r="S141" i="3"/>
  <c r="V141" i="3"/>
  <c r="V245" i="3"/>
  <c r="V435" i="3"/>
  <c r="S285" i="3"/>
  <c r="V285" i="3"/>
  <c r="S761" i="3"/>
  <c r="S468" i="3"/>
  <c r="S462" i="3"/>
  <c r="S380" i="3"/>
  <c r="S351" i="3"/>
  <c r="S333" i="3"/>
  <c r="S330" i="3"/>
  <c r="S318" i="3"/>
  <c r="S307" i="3"/>
  <c r="S222" i="3"/>
  <c r="S193" i="3"/>
  <c r="S190" i="3"/>
  <c r="S180" i="3"/>
  <c r="S164" i="3"/>
  <c r="S151" i="3"/>
  <c r="V383" i="3"/>
  <c r="V276" i="3"/>
  <c r="S257" i="3"/>
  <c r="V257" i="3"/>
  <c r="BM37" i="3"/>
  <c r="BZ37" i="3"/>
  <c r="BM30" i="3"/>
  <c r="BZ30" i="3"/>
  <c r="BM17" i="3"/>
  <c r="BZ17" i="3"/>
  <c r="BM5" i="3"/>
  <c r="BZ5" i="3"/>
  <c r="BM3" i="3"/>
  <c r="BZ3" i="3"/>
  <c r="BM544" i="3"/>
  <c r="BZ544" i="3"/>
  <c r="BM523" i="3"/>
  <c r="BZ523" i="3"/>
  <c r="BM272" i="3"/>
  <c r="BZ272" i="3"/>
  <c r="BM232" i="3"/>
  <c r="BZ232" i="3"/>
  <c r="BM581" i="3"/>
  <c r="BZ581" i="3"/>
  <c r="BS355" i="3"/>
  <c r="BM194" i="3"/>
  <c r="BZ194" i="3"/>
  <c r="BM182" i="3"/>
  <c r="BZ182" i="3"/>
  <c r="BM124" i="3"/>
  <c r="BZ124" i="3"/>
  <c r="BM645" i="3"/>
  <c r="BZ645" i="3"/>
  <c r="BM570" i="3"/>
  <c r="BZ570" i="3"/>
  <c r="BM529" i="3"/>
  <c r="BZ529" i="3"/>
  <c r="BM507" i="3"/>
  <c r="BZ507" i="3"/>
  <c r="BM480" i="3"/>
  <c r="BZ480" i="3"/>
  <c r="BM458" i="3"/>
  <c r="BZ458" i="3"/>
  <c r="BM449" i="3"/>
  <c r="BZ449" i="3"/>
  <c r="BM437" i="3"/>
  <c r="BZ437" i="3"/>
  <c r="BM389" i="3"/>
  <c r="BZ389" i="3"/>
  <c r="BM357" i="3"/>
  <c r="BZ357" i="3"/>
  <c r="BM354" i="3"/>
  <c r="BZ354" i="3"/>
  <c r="BM74" i="3"/>
  <c r="BZ74" i="3"/>
  <c r="BM77" i="3"/>
  <c r="BZ77" i="3"/>
  <c r="BM344" i="3"/>
  <c r="BZ344" i="3"/>
  <c r="BM282" i="3"/>
  <c r="BZ282" i="3"/>
  <c r="BM186" i="3"/>
  <c r="BZ186" i="3"/>
  <c r="BM153" i="3"/>
  <c r="BZ153" i="3"/>
  <c r="BM145" i="3"/>
  <c r="BZ145" i="3"/>
  <c r="BM134" i="3"/>
  <c r="BZ134" i="3"/>
  <c r="BM120" i="3"/>
  <c r="BZ120" i="3"/>
  <c r="BM108" i="3"/>
  <c r="BZ108" i="3"/>
  <c r="BM105" i="3"/>
  <c r="BZ105" i="3"/>
  <c r="BM89" i="3"/>
  <c r="BZ89" i="3"/>
  <c r="BM32" i="3"/>
  <c r="BZ32" i="3"/>
  <c r="BM33" i="3"/>
  <c r="BZ33" i="3"/>
  <c r="BM29" i="3"/>
  <c r="BZ29" i="3"/>
  <c r="BM28" i="3"/>
  <c r="BZ28" i="3"/>
  <c r="BM23" i="3"/>
  <c r="BZ23" i="3"/>
  <c r="BM9" i="3"/>
  <c r="BZ9" i="3"/>
  <c r="BM312" i="3"/>
  <c r="BZ312" i="3"/>
  <c r="BM50" i="3"/>
  <c r="BZ50" i="3"/>
  <c r="BV361" i="3"/>
  <c r="BT361" i="3"/>
  <c r="BW251" i="3"/>
  <c r="BT251" i="3"/>
  <c r="BW236" i="3"/>
  <c r="BT236" i="3"/>
  <c r="BT188" i="3"/>
  <c r="BU188" i="3" s="1"/>
  <c r="BW188" i="3" s="1"/>
  <c r="BT176" i="3"/>
  <c r="BU176" i="3" s="1"/>
  <c r="BW176" i="3" s="1"/>
  <c r="BT169" i="3"/>
  <c r="BU169" i="3" s="1"/>
  <c r="BW155" i="3"/>
  <c r="BT155" i="3"/>
  <c r="BW154" i="3"/>
  <c r="BT154" i="3"/>
  <c r="BU154" i="3" s="1"/>
  <c r="BS331" i="3"/>
  <c r="BT331" i="3" s="1"/>
  <c r="BV331" i="3" s="1"/>
  <c r="BM47" i="3"/>
  <c r="BZ47" i="3"/>
  <c r="BM13" i="3"/>
  <c r="BZ13" i="3"/>
  <c r="BM273" i="3"/>
  <c r="BZ273" i="3"/>
  <c r="BM241" i="3"/>
  <c r="BZ241" i="3"/>
  <c r="BM226" i="3"/>
  <c r="BZ226" i="3"/>
  <c r="BM212" i="3"/>
  <c r="BZ212" i="3"/>
  <c r="BM201" i="3"/>
  <c r="BZ201" i="3"/>
  <c r="BM152" i="3"/>
  <c r="BZ152" i="3"/>
  <c r="BM123" i="3"/>
  <c r="BZ123" i="3"/>
  <c r="BM121" i="3"/>
  <c r="BZ121" i="3"/>
  <c r="BM116" i="3"/>
  <c r="BZ116" i="3"/>
  <c r="BM104" i="3"/>
  <c r="BZ104" i="3"/>
  <c r="BM103" i="3"/>
  <c r="BZ103" i="3"/>
  <c r="BM94" i="3"/>
  <c r="BZ94" i="3"/>
  <c r="BM93" i="3"/>
  <c r="BZ93" i="3"/>
  <c r="BM92" i="3"/>
  <c r="BZ92" i="3"/>
  <c r="BM16" i="3"/>
  <c r="BZ16" i="3"/>
  <c r="BM15" i="3"/>
  <c r="BZ15" i="3"/>
  <c r="BS15" i="3"/>
  <c r="BT15" i="3" s="1"/>
  <c r="BM10" i="3"/>
  <c r="BZ10" i="3"/>
  <c r="BM6" i="3"/>
  <c r="BZ6" i="3"/>
  <c r="BM7" i="3"/>
  <c r="BZ7" i="3"/>
  <c r="BM665" i="3"/>
  <c r="BZ665" i="3"/>
  <c r="BM542" i="3"/>
  <c r="BZ542" i="3"/>
  <c r="BS484" i="3"/>
  <c r="BM484" i="3"/>
  <c r="BZ484" i="3"/>
  <c r="BM476" i="3"/>
  <c r="BZ476" i="3"/>
  <c r="BM472" i="3"/>
  <c r="BZ472" i="3"/>
  <c r="BM470" i="3"/>
  <c r="BZ470" i="3"/>
  <c r="BM445" i="3"/>
  <c r="BZ445" i="3"/>
  <c r="BS433" i="3"/>
  <c r="BT433" i="3" s="1"/>
  <c r="BM373" i="3"/>
  <c r="BZ373" i="3"/>
  <c r="BM371" i="3"/>
  <c r="BZ371" i="3"/>
  <c r="BM361" i="3"/>
  <c r="BZ361" i="3"/>
  <c r="BM335" i="3"/>
  <c r="BZ335" i="3"/>
  <c r="BS309" i="3"/>
  <c r="BT309" i="3" s="1"/>
  <c r="BM274" i="3"/>
  <c r="BZ274" i="3"/>
  <c r="BM269" i="3"/>
  <c r="BZ269" i="3"/>
  <c r="BM260" i="3"/>
  <c r="BZ260" i="3"/>
  <c r="BM252" i="3"/>
  <c r="BZ252" i="3"/>
  <c r="BM239" i="3"/>
  <c r="BZ239" i="3"/>
  <c r="BS239" i="3"/>
  <c r="BT239" i="3" s="1"/>
  <c r="BS237" i="3"/>
  <c r="BM220" i="3"/>
  <c r="BZ220" i="3"/>
  <c r="BM213" i="3"/>
  <c r="BZ213" i="3"/>
  <c r="BM211" i="3"/>
  <c r="BZ211" i="3"/>
  <c r="V172" i="3"/>
  <c r="S172" i="3"/>
  <c r="V160" i="3"/>
  <c r="S160" i="3"/>
  <c r="V124" i="3"/>
  <c r="S101" i="3"/>
  <c r="V101" i="3"/>
  <c r="V11" i="3"/>
  <c r="S11" i="3"/>
  <c r="S463" i="3"/>
  <c r="V463" i="3"/>
  <c r="S452" i="3"/>
  <c r="V452" i="3"/>
  <c r="S405" i="3"/>
  <c r="V405" i="3"/>
  <c r="V370" i="3"/>
  <c r="S370" i="3"/>
  <c r="S313" i="3"/>
  <c r="V313" i="3"/>
  <c r="S290" i="3"/>
  <c r="V290" i="3"/>
  <c r="V267" i="3"/>
  <c r="S255" i="3"/>
  <c r="V255" i="3"/>
  <c r="S243" i="3"/>
  <c r="V243" i="3"/>
  <c r="V220" i="3"/>
  <c r="S220" i="3"/>
  <c r="V208" i="3"/>
  <c r="S182" i="3"/>
  <c r="V170" i="3"/>
  <c r="V146" i="3"/>
  <c r="S146" i="3"/>
  <c r="V134" i="3"/>
  <c r="V110" i="3"/>
  <c r="S110" i="3"/>
  <c r="S9" i="3"/>
  <c r="V9" i="3"/>
  <c r="V497" i="3"/>
  <c r="S497" i="3"/>
  <c r="S450" i="3"/>
  <c r="V450" i="3"/>
  <c r="V415" i="3"/>
  <c r="S403" i="3"/>
  <c r="V403" i="3"/>
  <c r="V391" i="3"/>
  <c r="V368" i="3"/>
  <c r="S346" i="3"/>
  <c r="V346" i="3"/>
  <c r="S335" i="3"/>
  <c r="V335" i="3"/>
  <c r="S288" i="3"/>
  <c r="V288" i="3"/>
  <c r="S253" i="3"/>
  <c r="V253" i="3"/>
  <c r="V218" i="3"/>
  <c r="S218" i="3"/>
  <c r="S206" i="3"/>
  <c r="V206" i="3"/>
  <c r="S194" i="3"/>
  <c r="S381" i="3"/>
  <c r="S278" i="3"/>
  <c r="S499" i="3"/>
  <c r="V136" i="3"/>
  <c r="S112" i="3"/>
  <c r="S429" i="3"/>
  <c r="V21" i="3"/>
  <c r="BM135" i="3"/>
  <c r="BZ135" i="3"/>
  <c r="BM118" i="3"/>
  <c r="BZ118" i="3"/>
  <c r="BM113" i="3"/>
  <c r="BZ113" i="3"/>
  <c r="BM100" i="3"/>
  <c r="BZ100" i="3"/>
  <c r="S14" i="3"/>
  <c r="S235" i="3"/>
  <c r="S352" i="3"/>
  <c r="S362" i="3"/>
  <c r="V270" i="3"/>
  <c r="V385" i="3"/>
  <c r="S374" i="3"/>
  <c r="V279" i="3"/>
  <c r="S169" i="3"/>
  <c r="V408" i="3"/>
  <c r="S26" i="3"/>
  <c r="S50" i="3"/>
  <c r="V421" i="3"/>
  <c r="S62" i="3"/>
  <c r="V433" i="3"/>
  <c r="V295" i="3"/>
  <c r="S96" i="3"/>
  <c r="S48" i="3"/>
  <c r="V444" i="3"/>
  <c r="V306" i="3"/>
  <c r="V282" i="3"/>
  <c r="S109" i="3"/>
  <c r="S95" i="3"/>
  <c r="S60" i="3"/>
  <c r="S47" i="3"/>
  <c r="V455" i="3"/>
  <c r="V317" i="3"/>
  <c r="V292" i="3"/>
  <c r="V467" i="3"/>
  <c r="V442" i="3"/>
  <c r="V329" i="3"/>
  <c r="V315" i="3"/>
  <c r="V200" i="3"/>
  <c r="V157" i="3"/>
  <c r="S119" i="3"/>
  <c r="S107" i="3"/>
  <c r="S131" i="3"/>
  <c r="S118" i="3"/>
  <c r="S130" i="3"/>
  <c r="S488" i="3"/>
  <c r="S476" i="3"/>
  <c r="S441" i="3"/>
  <c r="S406" i="3"/>
  <c r="S394" i="3"/>
  <c r="S371" i="3"/>
  <c r="S361" i="3"/>
  <c r="S349" i="3"/>
  <c r="S338" i="3"/>
  <c r="S326" i="3"/>
  <c r="S303" i="3"/>
  <c r="S209" i="3"/>
  <c r="V58" i="3"/>
  <c r="V46" i="3"/>
  <c r="V22" i="3"/>
  <c r="V10" i="3"/>
  <c r="AB175" i="3"/>
  <c r="AB155" i="3"/>
  <c r="AB685" i="3"/>
  <c r="AB545" i="3"/>
  <c r="AB384" i="3"/>
  <c r="AB266" i="3"/>
  <c r="AB207" i="3"/>
  <c r="AB109" i="3"/>
  <c r="AB84" i="3"/>
  <c r="AB64" i="3"/>
  <c r="AB51" i="3"/>
  <c r="AB11" i="3"/>
  <c r="AB674" i="3"/>
  <c r="AB533" i="3"/>
  <c r="AB372" i="3"/>
  <c r="AB259" i="3"/>
  <c r="AB168" i="3"/>
  <c r="AB78" i="3"/>
  <c r="AB5" i="3"/>
  <c r="AB663" i="3"/>
  <c r="AB523" i="3"/>
  <c r="AB361" i="3"/>
  <c r="AB252" i="3"/>
  <c r="AB162" i="3"/>
  <c r="AB71" i="3"/>
  <c r="AB800" i="3"/>
  <c r="AB651" i="3"/>
  <c r="AB511" i="3"/>
  <c r="AB354" i="3"/>
  <c r="AB246" i="3"/>
  <c r="AB780" i="3"/>
  <c r="AB639" i="3"/>
  <c r="AB498" i="3"/>
  <c r="AB347" i="3"/>
  <c r="AB239" i="3"/>
  <c r="AB149" i="3"/>
  <c r="AB765" i="3"/>
  <c r="AB628" i="3"/>
  <c r="AB486" i="3"/>
  <c r="AB335" i="3"/>
  <c r="AB234" i="3"/>
  <c r="AB142" i="3"/>
  <c r="AB45" i="3"/>
  <c r="AB616" i="3"/>
  <c r="AB473" i="3"/>
  <c r="AB329" i="3"/>
  <c r="AB221" i="3"/>
  <c r="AB122" i="3"/>
  <c r="AB38" i="3"/>
  <c r="AB742" i="3"/>
  <c r="AB604" i="3"/>
  <c r="AB461" i="3"/>
  <c r="AB322" i="3"/>
  <c r="AB214" i="3"/>
  <c r="AB33" i="3"/>
  <c r="AB592" i="3"/>
  <c r="AB448" i="3"/>
  <c r="AB309" i="3"/>
  <c r="AB25" i="3"/>
  <c r="AB719" i="3"/>
  <c r="AB580" i="3"/>
  <c r="AB436" i="3"/>
  <c r="AB297" i="3"/>
  <c r="AB194" i="3"/>
  <c r="AB103" i="3"/>
  <c r="AB19" i="3"/>
  <c r="AB708" i="3"/>
  <c r="AB568" i="3"/>
  <c r="AB423" i="3"/>
  <c r="AB291" i="3"/>
  <c r="AB188" i="3"/>
  <c r="AB97" i="3"/>
  <c r="AB697" i="3"/>
  <c r="AB557" i="3"/>
  <c r="AB397" i="3"/>
  <c r="AB284" i="3"/>
  <c r="AB181" i="3"/>
  <c r="AB91" i="3"/>
  <c r="AB13" i="3"/>
  <c r="AB797" i="3"/>
  <c r="AB785" i="3"/>
  <c r="AB773" i="3"/>
  <c r="AB762" i="3"/>
  <c r="AB750" i="3"/>
  <c r="AB738" i="3"/>
  <c r="AB726" i="3"/>
  <c r="AB716" i="3"/>
  <c r="AB704" i="3"/>
  <c r="AB693" i="3"/>
  <c r="AB671" i="3"/>
  <c r="AB659" i="3"/>
  <c r="AB647" i="3"/>
  <c r="AB636" i="3"/>
  <c r="AB600" i="3"/>
  <c r="AB588" i="3"/>
  <c r="AB576" i="3"/>
  <c r="AB564" i="3"/>
  <c r="AB553" i="3"/>
  <c r="AB530" i="3"/>
  <c r="AB519" i="3"/>
  <c r="AB506" i="3"/>
  <c r="AB493" i="3"/>
  <c r="AB482" i="3"/>
  <c r="AB469" i="3"/>
  <c r="AB458" i="3"/>
  <c r="AB444" i="3"/>
  <c r="AB432" i="3"/>
  <c r="AB419" i="3"/>
  <c r="AB406" i="3"/>
  <c r="AB392" i="3"/>
  <c r="AB379" i="3"/>
  <c r="AB367" i="3"/>
  <c r="AB356" i="3"/>
  <c r="AB344" i="3"/>
  <c r="AB331" i="3"/>
  <c r="AB318" i="3"/>
  <c r="AB306" i="3"/>
  <c r="AB293" i="3"/>
  <c r="AB282" i="3"/>
  <c r="AB254" i="3"/>
  <c r="AB241" i="3"/>
  <c r="AB229" i="3"/>
  <c r="AB216" i="3"/>
  <c r="AB203" i="3"/>
  <c r="AB190" i="3"/>
  <c r="AB177" i="3"/>
  <c r="AB164" i="3"/>
  <c r="AB151" i="3"/>
  <c r="AB138" i="3"/>
  <c r="AB125" i="3"/>
  <c r="AB99" i="3"/>
  <c r="AB86" i="3"/>
  <c r="AB73" i="3"/>
  <c r="AB60" i="3"/>
  <c r="AB47" i="3"/>
  <c r="AB32" i="3"/>
  <c r="AB21" i="3"/>
  <c r="Y509" i="3"/>
  <c r="AB509" i="3"/>
  <c r="Y487" i="3"/>
  <c r="AB487" i="3"/>
  <c r="Y475" i="3"/>
  <c r="AB475" i="3"/>
  <c r="Y463" i="3"/>
  <c r="AB463" i="3"/>
  <c r="Y452" i="3"/>
  <c r="AB452" i="3"/>
  <c r="Y429" i="3"/>
  <c r="AB429" i="3"/>
  <c r="AB420" i="3"/>
  <c r="Y405" i="3"/>
  <c r="AB405" i="3"/>
  <c r="Y393" i="3"/>
  <c r="AB393" i="3"/>
  <c r="Y381" i="3"/>
  <c r="AB381" i="3"/>
  <c r="Y370" i="3"/>
  <c r="AB370" i="3"/>
  <c r="Y360" i="3"/>
  <c r="AB360" i="3"/>
  <c r="AB348" i="3"/>
  <c r="Y337" i="3"/>
  <c r="AB337" i="3"/>
  <c r="Y325" i="3"/>
  <c r="AB325" i="3"/>
  <c r="Y313" i="3"/>
  <c r="AB313" i="3"/>
  <c r="Y302" i="3"/>
  <c r="AB302" i="3"/>
  <c r="Y290" i="3"/>
  <c r="AB290" i="3"/>
  <c r="Y278" i="3"/>
  <c r="AB278" i="3"/>
  <c r="Y267" i="3"/>
  <c r="AB267" i="3"/>
  <c r="Y255" i="3"/>
  <c r="AB255" i="3"/>
  <c r="Y243" i="3"/>
  <c r="AB243" i="3"/>
  <c r="Y232" i="3"/>
  <c r="AB232" i="3"/>
  <c r="Y220" i="3"/>
  <c r="AB220" i="3"/>
  <c r="Y208" i="3"/>
  <c r="AB208" i="3"/>
  <c r="Y196" i="3"/>
  <c r="AB196" i="3"/>
  <c r="Y184" i="3"/>
  <c r="AB184" i="3"/>
  <c r="Y172" i="3"/>
  <c r="AB172" i="3"/>
  <c r="Y160" i="3"/>
  <c r="AB160" i="3"/>
  <c r="Y148" i="3"/>
  <c r="AB148" i="3"/>
  <c r="Y136" i="3"/>
  <c r="AB136" i="3"/>
  <c r="Y124" i="3"/>
  <c r="AB124" i="3"/>
  <c r="Y112" i="3"/>
  <c r="AB112" i="3"/>
  <c r="Y101" i="3"/>
  <c r="AB101" i="3"/>
  <c r="Y89" i="3"/>
  <c r="AB89" i="3"/>
  <c r="Y77" i="3"/>
  <c r="Y65" i="3"/>
  <c r="AB65" i="3"/>
  <c r="Y53" i="3"/>
  <c r="AB53" i="3"/>
  <c r="Y41" i="3"/>
  <c r="AB41" i="3"/>
  <c r="Y29" i="3"/>
  <c r="AB29" i="3"/>
  <c r="Y17" i="3"/>
  <c r="AB17" i="3"/>
  <c r="AB12" i="3"/>
  <c r="AB796" i="3"/>
  <c r="AB799" i="3"/>
  <c r="AB775" i="3"/>
  <c r="AB760" i="3"/>
  <c r="AB749" i="3"/>
  <c r="AB737" i="3"/>
  <c r="AB725" i="3"/>
  <c r="AB715" i="3"/>
  <c r="AB703" i="3"/>
  <c r="AB692" i="3"/>
  <c r="AB680" i="3"/>
  <c r="AB670" i="3"/>
  <c r="AB658" i="3"/>
  <c r="AB646" i="3"/>
  <c r="AB635" i="3"/>
  <c r="AB624" i="3"/>
  <c r="AB611" i="3"/>
  <c r="AB599" i="3"/>
  <c r="AB587" i="3"/>
  <c r="AB575" i="3"/>
  <c r="AB540" i="3"/>
  <c r="AB505" i="3"/>
  <c r="AB481" i="3"/>
  <c r="AB468" i="3"/>
  <c r="AB455" i="3"/>
  <c r="AB443" i="3"/>
  <c r="AB431" i="3"/>
  <c r="AB417" i="3"/>
  <c r="AB404" i="3"/>
  <c r="AB391" i="3"/>
  <c r="AB378" i="3"/>
  <c r="AB366" i="3"/>
  <c r="AB357" i="3"/>
  <c r="AB343" i="3"/>
  <c r="AB330" i="3"/>
  <c r="AB317" i="3"/>
  <c r="AB305" i="3"/>
  <c r="AB292" i="3"/>
  <c r="AB280" i="3"/>
  <c r="AB264" i="3"/>
  <c r="AB253" i="3"/>
  <c r="AB240" i="3"/>
  <c r="AB228" i="3"/>
  <c r="AB215" i="3"/>
  <c r="AB202" i="3"/>
  <c r="AB189" i="3"/>
  <c r="AB176" i="3"/>
  <c r="AB163" i="3"/>
  <c r="AB150" i="3"/>
  <c r="AB137" i="3"/>
  <c r="AB123" i="3"/>
  <c r="AB110" i="3"/>
  <c r="AB98" i="3"/>
  <c r="AB82" i="3"/>
  <c r="AB72" i="3"/>
  <c r="AB59" i="3"/>
  <c r="AB46" i="3"/>
  <c r="AB34" i="3"/>
  <c r="AB20" i="3"/>
  <c r="AB795" i="3"/>
  <c r="AB789" i="3"/>
  <c r="AB772" i="3"/>
  <c r="AB759" i="3"/>
  <c r="AB748" i="3"/>
  <c r="AB736" i="3"/>
  <c r="AB724" i="3"/>
  <c r="AB714" i="3"/>
  <c r="AB702" i="3"/>
  <c r="AB691" i="3"/>
  <c r="AB681" i="3"/>
  <c r="AB669" i="3"/>
  <c r="AB657" i="3"/>
  <c r="AB645" i="3"/>
  <c r="AB634" i="3"/>
  <c r="AB622" i="3"/>
  <c r="AB610" i="3"/>
  <c r="AB598" i="3"/>
  <c r="AB586" i="3"/>
  <c r="AB574" i="3"/>
  <c r="AB563" i="3"/>
  <c r="AB551" i="3"/>
  <c r="AB539" i="3"/>
  <c r="AB529" i="3"/>
  <c r="AB517" i="3"/>
  <c r="AB504" i="3"/>
  <c r="AB492" i="3"/>
  <c r="AB480" i="3"/>
  <c r="AB467" i="3"/>
  <c r="AB442" i="3"/>
  <c r="AB416" i="3"/>
  <c r="AB403" i="3"/>
  <c r="AB390" i="3"/>
  <c r="AB377" i="3"/>
  <c r="AB364" i="3"/>
  <c r="AB342" i="3"/>
  <c r="AB316" i="3"/>
  <c r="AB304" i="3"/>
  <c r="AB277" i="3"/>
  <c r="AB227" i="3"/>
  <c r="AB135" i="3"/>
  <c r="AB58" i="3"/>
  <c r="AB10" i="3"/>
  <c r="AB794" i="3"/>
  <c r="AB784" i="3"/>
  <c r="AB770" i="3"/>
  <c r="AB758" i="3"/>
  <c r="AB747" i="3"/>
  <c r="AB735" i="3"/>
  <c r="AB723" i="3"/>
  <c r="AB713" i="3"/>
  <c r="AB701" i="3"/>
  <c r="AB690" i="3"/>
  <c r="AB679" i="3"/>
  <c r="AB668" i="3"/>
  <c r="AB656" i="3"/>
  <c r="AB644" i="3"/>
  <c r="AB633" i="3"/>
  <c r="AB621" i="3"/>
  <c r="AB609" i="3"/>
  <c r="AB597" i="3"/>
  <c r="AB585" i="3"/>
  <c r="AB573" i="3"/>
  <c r="AB562" i="3"/>
  <c r="AB550" i="3"/>
  <c r="AB538" i="3"/>
  <c r="AB516" i="3"/>
  <c r="AB503" i="3"/>
  <c r="AB489" i="3"/>
  <c r="AB466" i="3"/>
  <c r="AB454" i="3"/>
  <c r="AB441" i="3"/>
  <c r="AB428" i="3"/>
  <c r="AB415" i="3"/>
  <c r="AB402" i="3"/>
  <c r="AB389" i="3"/>
  <c r="AB376" i="3"/>
  <c r="AB365" i="3"/>
  <c r="AB353" i="3"/>
  <c r="AB341" i="3"/>
  <c r="AB328" i="3"/>
  <c r="AB315" i="3"/>
  <c r="AB303" i="3"/>
  <c r="AB289" i="3"/>
  <c r="AB276" i="3"/>
  <c r="AB265" i="3"/>
  <c r="AB251" i="3"/>
  <c r="AB238" i="3"/>
  <c r="AB226" i="3"/>
  <c r="AB213" i="3"/>
  <c r="AB200" i="3"/>
  <c r="AB187" i="3"/>
  <c r="AB174" i="3"/>
  <c r="AB161" i="3"/>
  <c r="AB147" i="3"/>
  <c r="AB134" i="3"/>
  <c r="AB121" i="3"/>
  <c r="AB96" i="3"/>
  <c r="AB83" i="3"/>
  <c r="AB70" i="3"/>
  <c r="AB57" i="3"/>
  <c r="AB44" i="3"/>
  <c r="AB31" i="3"/>
  <c r="AB18" i="3"/>
  <c r="AB9" i="3"/>
  <c r="AB793" i="3"/>
  <c r="AB781" i="3"/>
  <c r="AB769" i="3"/>
  <c r="AB757" i="3"/>
  <c r="AB746" i="3"/>
  <c r="AB734" i="3"/>
  <c r="AB722" i="3"/>
  <c r="AB712" i="3"/>
  <c r="AB689" i="3"/>
  <c r="AB678" i="3"/>
  <c r="AB667" i="3"/>
  <c r="AB655" i="3"/>
  <c r="AB643" i="3"/>
  <c r="AB632" i="3"/>
  <c r="AB620" i="3"/>
  <c r="AB608" i="3"/>
  <c r="AB596" i="3"/>
  <c r="AB584" i="3"/>
  <c r="AB572" i="3"/>
  <c r="AB561" i="3"/>
  <c r="AB537" i="3"/>
  <c r="AB527" i="3"/>
  <c r="AB515" i="3"/>
  <c r="AB502" i="3"/>
  <c r="AB490" i="3"/>
  <c r="AB478" i="3"/>
  <c r="AB465" i="3"/>
  <c r="AB453" i="3"/>
  <c r="AB439" i="3"/>
  <c r="AB427" i="3"/>
  <c r="AB414" i="3"/>
  <c r="AB401" i="3"/>
  <c r="AB388" i="3"/>
  <c r="AB375" i="3"/>
  <c r="AB363" i="3"/>
  <c r="AB352" i="3"/>
  <c r="AB340" i="3"/>
  <c r="AB327" i="3"/>
  <c r="AB314" i="3"/>
  <c r="AB301" i="3"/>
  <c r="AB288" i="3"/>
  <c r="AB275" i="3"/>
  <c r="AB263" i="3"/>
  <c r="AB250" i="3"/>
  <c r="AB237" i="3"/>
  <c r="AB225" i="3"/>
  <c r="AB212" i="3"/>
  <c r="AB199" i="3"/>
  <c r="AB186" i="3"/>
  <c r="AB173" i="3"/>
  <c r="AB159" i="3"/>
  <c r="AB146" i="3"/>
  <c r="AB133" i="3"/>
  <c r="AB120" i="3"/>
  <c r="AB108" i="3"/>
  <c r="AB95" i="3"/>
  <c r="AB85" i="3"/>
  <c r="AB69" i="3"/>
  <c r="AB56" i="3"/>
  <c r="AB43" i="3"/>
  <c r="AB30" i="3"/>
  <c r="AB16" i="3"/>
  <c r="AB8" i="3"/>
  <c r="AB792" i="3"/>
  <c r="AB783" i="3"/>
  <c r="AB768" i="3"/>
  <c r="AB756" i="3"/>
  <c r="AB745" i="3"/>
  <c r="AB733" i="3"/>
  <c r="AB721" i="3"/>
  <c r="AB711" i="3"/>
  <c r="AB700" i="3"/>
  <c r="AB688" i="3"/>
  <c r="AB677" i="3"/>
  <c r="AB666" i="3"/>
  <c r="AB654" i="3"/>
  <c r="AB642" i="3"/>
  <c r="AB631" i="3"/>
  <c r="AB619" i="3"/>
  <c r="AB607" i="3"/>
  <c r="AB595" i="3"/>
  <c r="AB571" i="3"/>
  <c r="AB560" i="3"/>
  <c r="AB548" i="3"/>
  <c r="AB536" i="3"/>
  <c r="AB526" i="3"/>
  <c r="AB514" i="3"/>
  <c r="AB501" i="3"/>
  <c r="AB491" i="3"/>
  <c r="AB477" i="3"/>
  <c r="AB464" i="3"/>
  <c r="AB451" i="3"/>
  <c r="AB438" i="3"/>
  <c r="AB426" i="3"/>
  <c r="AB413" i="3"/>
  <c r="AB400" i="3"/>
  <c r="AB387" i="3"/>
  <c r="AB362" i="3"/>
  <c r="AB351" i="3"/>
  <c r="AB339" i="3"/>
  <c r="AB326" i="3"/>
  <c r="AB312" i="3"/>
  <c r="AB300" i="3"/>
  <c r="AB287" i="3"/>
  <c r="AB274" i="3"/>
  <c r="AB262" i="3"/>
  <c r="AB249" i="3"/>
  <c r="AB236" i="3"/>
  <c r="AB224" i="3"/>
  <c r="AB211" i="3"/>
  <c r="AB198" i="3"/>
  <c r="AB185" i="3"/>
  <c r="AB171" i="3"/>
  <c r="AB158" i="3"/>
  <c r="AB145" i="3"/>
  <c r="AB132" i="3"/>
  <c r="AB119" i="3"/>
  <c r="AB107" i="3"/>
  <c r="AB94" i="3"/>
  <c r="AB81" i="3"/>
  <c r="AB68" i="3"/>
  <c r="AB55" i="3"/>
  <c r="AB42" i="3"/>
  <c r="AB28" i="3"/>
  <c r="AB15" i="3"/>
  <c r="AB6" i="3"/>
  <c r="AB791" i="3"/>
  <c r="AB782" i="3"/>
  <c r="AB767" i="3"/>
  <c r="AB755" i="3"/>
  <c r="AB744" i="3"/>
  <c r="AB732" i="3"/>
  <c r="AB720" i="3"/>
  <c r="AB710" i="3"/>
  <c r="AB699" i="3"/>
  <c r="AB687" i="3"/>
  <c r="AB676" i="3"/>
  <c r="AB665" i="3"/>
  <c r="AB653" i="3"/>
  <c r="AB641" i="3"/>
  <c r="AB630" i="3"/>
  <c r="AB618" i="3"/>
  <c r="AB606" i="3"/>
  <c r="AB594" i="3"/>
  <c r="AB582" i="3"/>
  <c r="AB570" i="3"/>
  <c r="AB559" i="3"/>
  <c r="AB547" i="3"/>
  <c r="AB535" i="3"/>
  <c r="AB525" i="3"/>
  <c r="AB513" i="3"/>
  <c r="AB500" i="3"/>
  <c r="AB476" i="3"/>
  <c r="AB462" i="3"/>
  <c r="AB450" i="3"/>
  <c r="AB437" i="3"/>
  <c r="AB425" i="3"/>
  <c r="AB412" i="3"/>
  <c r="AB399" i="3"/>
  <c r="AB386" i="3"/>
  <c r="AB374" i="3"/>
  <c r="AB350" i="3"/>
  <c r="AB338" i="3"/>
  <c r="AB324" i="3"/>
  <c r="AB311" i="3"/>
  <c r="AB299" i="3"/>
  <c r="AB286" i="3"/>
  <c r="AB273" i="3"/>
  <c r="AB261" i="3"/>
  <c r="AB248" i="3"/>
  <c r="AB235" i="3"/>
  <c r="AB223" i="3"/>
  <c r="AB210" i="3"/>
  <c r="AB197" i="3"/>
  <c r="AB183" i="3"/>
  <c r="AB170" i="3"/>
  <c r="AB157" i="3"/>
  <c r="AB144" i="3"/>
  <c r="AB131" i="3"/>
  <c r="AB118" i="3"/>
  <c r="AB106" i="3"/>
  <c r="AB93" i="3"/>
  <c r="AB80" i="3"/>
  <c r="AB67" i="3"/>
  <c r="AB54" i="3"/>
  <c r="AB40" i="3"/>
  <c r="AB27" i="3"/>
  <c r="AB790" i="3"/>
  <c r="AB778" i="3"/>
  <c r="AB766" i="3"/>
  <c r="AB754" i="3"/>
  <c r="AB743" i="3"/>
  <c r="AB731" i="3"/>
  <c r="AB709" i="3"/>
  <c r="AB698" i="3"/>
  <c r="AB675" i="3"/>
  <c r="AB664" i="3"/>
  <c r="AB652" i="3"/>
  <c r="AB629" i="3"/>
  <c r="AB617" i="3"/>
  <c r="AB605" i="3"/>
  <c r="AB593" i="3"/>
  <c r="AB581" i="3"/>
  <c r="AB569" i="3"/>
  <c r="AB555" i="3"/>
  <c r="AB546" i="3"/>
  <c r="AB534" i="3"/>
  <c r="AB524" i="3"/>
  <c r="AB512" i="3"/>
  <c r="AB499" i="3"/>
  <c r="AB488" i="3"/>
  <c r="AB474" i="3"/>
  <c r="AB460" i="3"/>
  <c r="AB446" i="3"/>
  <c r="AB424" i="3"/>
  <c r="AB411" i="3"/>
  <c r="AB398" i="3"/>
  <c r="AB385" i="3"/>
  <c r="AB373" i="3"/>
  <c r="AB349" i="3"/>
  <c r="AB336" i="3"/>
  <c r="AB323" i="3"/>
  <c r="AB310" i="3"/>
  <c r="AB298" i="3"/>
  <c r="AB285" i="3"/>
  <c r="AB272" i="3"/>
  <c r="AB260" i="3"/>
  <c r="AB247" i="3"/>
  <c r="AB222" i="3"/>
  <c r="AB209" i="3"/>
  <c r="AB195" i="3"/>
  <c r="AB182" i="3"/>
  <c r="AB169" i="3"/>
  <c r="AB156" i="3"/>
  <c r="AB143" i="3"/>
  <c r="AB130" i="3"/>
  <c r="AB117" i="3"/>
  <c r="AB104" i="3"/>
  <c r="AB92" i="3"/>
  <c r="AB79" i="3"/>
  <c r="AB66" i="3"/>
  <c r="AB52" i="3"/>
  <c r="AB39" i="3"/>
  <c r="AB26" i="3"/>
  <c r="AB410" i="3"/>
  <c r="AB271" i="3"/>
  <c r="AB129" i="3"/>
  <c r="AB4" i="3"/>
  <c r="AB788" i="3"/>
  <c r="AB776" i="3"/>
  <c r="AB771" i="3"/>
  <c r="AB753" i="3"/>
  <c r="AB741" i="3"/>
  <c r="AB729" i="3"/>
  <c r="AB718" i="3"/>
  <c r="AB707" i="3"/>
  <c r="AB696" i="3"/>
  <c r="AB686" i="3"/>
  <c r="AB673" i="3"/>
  <c r="AB662" i="3"/>
  <c r="AB648" i="3"/>
  <c r="AB626" i="3"/>
  <c r="AB615" i="3"/>
  <c r="AB603" i="3"/>
  <c r="AB591" i="3"/>
  <c r="AB579" i="3"/>
  <c r="AB567" i="3"/>
  <c r="AB552" i="3"/>
  <c r="AB544" i="3"/>
  <c r="AB532" i="3"/>
  <c r="AB522" i="3"/>
  <c r="AB510" i="3"/>
  <c r="AB485" i="3"/>
  <c r="AB472" i="3"/>
  <c r="AB459" i="3"/>
  <c r="AB447" i="3"/>
  <c r="AB435" i="3"/>
  <c r="AB422" i="3"/>
  <c r="AB408" i="3"/>
  <c r="AB396" i="3"/>
  <c r="AB383" i="3"/>
  <c r="AB371" i="3"/>
  <c r="AB359" i="3"/>
  <c r="AB346" i="3"/>
  <c r="AB334" i="3"/>
  <c r="AB321" i="3"/>
  <c r="AB308" i="3"/>
  <c r="AB296" i="3"/>
  <c r="AB283" i="3"/>
  <c r="AB270" i="3"/>
  <c r="AB258" i="3"/>
  <c r="AB245" i="3"/>
  <c r="AB233" i="3"/>
  <c r="AB219" i="3"/>
  <c r="AB206" i="3"/>
  <c r="AB193" i="3"/>
  <c r="AB180" i="3"/>
  <c r="AB167" i="3"/>
  <c r="AB154" i="3"/>
  <c r="AB141" i="3"/>
  <c r="AB128" i="3"/>
  <c r="AB115" i="3"/>
  <c r="AB105" i="3"/>
  <c r="AB90" i="3"/>
  <c r="AB76" i="3"/>
  <c r="AB63" i="3"/>
  <c r="AB50" i="3"/>
  <c r="AB37" i="3"/>
  <c r="AB24" i="3"/>
  <c r="AB2" i="3"/>
  <c r="AB3" i="3"/>
  <c r="AB787" i="3"/>
  <c r="AB777" i="3"/>
  <c r="AB763" i="3"/>
  <c r="AB752" i="3"/>
  <c r="AB740" i="3"/>
  <c r="AB728" i="3"/>
  <c r="AB717" i="3"/>
  <c r="AB706" i="3"/>
  <c r="AB695" i="3"/>
  <c r="AB684" i="3"/>
  <c r="AB661" i="3"/>
  <c r="AB649" i="3"/>
  <c r="AB638" i="3"/>
  <c r="AB627" i="3"/>
  <c r="AB614" i="3"/>
  <c r="AB602" i="3"/>
  <c r="AB590" i="3"/>
  <c r="AB578" i="3"/>
  <c r="AB566" i="3"/>
  <c r="AB556" i="3"/>
  <c r="AB543" i="3"/>
  <c r="AB521" i="3"/>
  <c r="AB508" i="3"/>
  <c r="AB495" i="3"/>
  <c r="AB484" i="3"/>
  <c r="AB471" i="3"/>
  <c r="AB457" i="3"/>
  <c r="AB449" i="3"/>
  <c r="AB434" i="3"/>
  <c r="AB421" i="3"/>
  <c r="AB409" i="3"/>
  <c r="AB395" i="3"/>
  <c r="AB382" i="3"/>
  <c r="AB369" i="3"/>
  <c r="AB358" i="3"/>
  <c r="AB333" i="3"/>
  <c r="AB320" i="3"/>
  <c r="AB307" i="3"/>
  <c r="AB294" i="3"/>
  <c r="AB279" i="3"/>
  <c r="AB269" i="3"/>
  <c r="AB257" i="3"/>
  <c r="AB244" i="3"/>
  <c r="AB231" i="3"/>
  <c r="AB218" i="3"/>
  <c r="AB205" i="3"/>
  <c r="AB192" i="3"/>
  <c r="AB179" i="3"/>
  <c r="AB166" i="3"/>
  <c r="AB152" i="3"/>
  <c r="AB140" i="3"/>
  <c r="AB127" i="3"/>
  <c r="AB114" i="3"/>
  <c r="AB88" i="3"/>
  <c r="AB75" i="3"/>
  <c r="AB62" i="3"/>
  <c r="AB49" i="3"/>
  <c r="AB36" i="3"/>
  <c r="AB23" i="3"/>
  <c r="AB14" i="3"/>
  <c r="AB798" i="3"/>
  <c r="AB786" i="3"/>
  <c r="AB774" i="3"/>
  <c r="AB764" i="3"/>
  <c r="AB751" i="3"/>
  <c r="AB739" i="3"/>
  <c r="AB727" i="3"/>
  <c r="AB705" i="3"/>
  <c r="AB694" i="3"/>
  <c r="AB683" i="3"/>
  <c r="AB672" i="3"/>
  <c r="AB660" i="3"/>
  <c r="AB650" i="3"/>
  <c r="AB637" i="3"/>
  <c r="AB625" i="3"/>
  <c r="AB613" i="3"/>
  <c r="AB601" i="3"/>
  <c r="AB589" i="3"/>
  <c r="AB577" i="3"/>
  <c r="AB565" i="3"/>
  <c r="AB554" i="3"/>
  <c r="AB542" i="3"/>
  <c r="AB531" i="3"/>
  <c r="AB520" i="3"/>
  <c r="AB507" i="3"/>
  <c r="AB494" i="3"/>
  <c r="AB483" i="3"/>
  <c r="AB470" i="3"/>
  <c r="AB456" i="3"/>
  <c r="AB445" i="3"/>
  <c r="AB433" i="3"/>
  <c r="AB418" i="3"/>
  <c r="AB407" i="3"/>
  <c r="AB394" i="3"/>
  <c r="AB380" i="3"/>
  <c r="AB368" i="3"/>
  <c r="AB355" i="3"/>
  <c r="AB345" i="3"/>
  <c r="AB332" i="3"/>
  <c r="AB319" i="3"/>
  <c r="AB295" i="3"/>
  <c r="AB281" i="3"/>
  <c r="AB268" i="3"/>
  <c r="AB256" i="3"/>
  <c r="AB242" i="3"/>
  <c r="AB230" i="3"/>
  <c r="AB217" i="3"/>
  <c r="AB204" i="3"/>
  <c r="AB191" i="3"/>
  <c r="AB178" i="3"/>
  <c r="AB165" i="3"/>
  <c r="AB153" i="3"/>
  <c r="AB126" i="3"/>
  <c r="AB113" i="3"/>
  <c r="AB100" i="3"/>
  <c r="AB87" i="3"/>
  <c r="AB74" i="3"/>
  <c r="AB48" i="3"/>
  <c r="AB35" i="3"/>
  <c r="BV237" i="3" l="1"/>
  <c r="BW237" i="3" s="1"/>
  <c r="BT237" i="3"/>
  <c r="BW484" i="3"/>
  <c r="BT484"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98" i="3"/>
  <c r="S798" i="3"/>
  <c r="M798" i="3"/>
  <c r="L798" i="3"/>
  <c r="AD797" i="3"/>
  <c r="S797" i="3"/>
  <c r="M797" i="3"/>
  <c r="L797" i="3"/>
  <c r="AD796" i="3"/>
  <c r="S796" i="3"/>
  <c r="M796" i="3"/>
  <c r="L796" i="3"/>
  <c r="AD795" i="3"/>
  <c r="S795" i="3"/>
  <c r="M795" i="3"/>
  <c r="L795" i="3"/>
  <c r="S794" i="3"/>
  <c r="M794" i="3"/>
  <c r="L794" i="3"/>
  <c r="M793" i="3"/>
  <c r="L793" i="3"/>
  <c r="AD792" i="3"/>
  <c r="S792" i="3"/>
  <c r="M792" i="3"/>
  <c r="L792" i="3"/>
  <c r="AD791" i="3"/>
  <c r="M791" i="3"/>
  <c r="L791" i="3"/>
  <c r="AD790" i="3"/>
  <c r="S790" i="3"/>
  <c r="M790" i="3"/>
  <c r="L790" i="3"/>
  <c r="M800" i="3"/>
  <c r="L800" i="3"/>
  <c r="AD788" i="3"/>
  <c r="S788" i="3"/>
  <c r="M788" i="3"/>
  <c r="L788" i="3"/>
  <c r="S787" i="3"/>
  <c r="M799" i="3"/>
  <c r="M789" i="3"/>
  <c r="L784" i="3"/>
  <c r="M783" i="3"/>
  <c r="L782" i="3"/>
  <c r="S778" i="3"/>
  <c r="L778" i="3"/>
  <c r="S776" i="3"/>
  <c r="M776" i="3"/>
  <c r="S777" i="3"/>
  <c r="V773" i="3"/>
  <c r="M773" i="3"/>
  <c r="L775" i="3"/>
  <c r="S770" i="3"/>
  <c r="X770" i="3"/>
  <c r="S769" i="3"/>
  <c r="X768" i="3"/>
  <c r="L768" i="3"/>
  <c r="S767" i="3"/>
  <c r="X767" i="3"/>
  <c r="M767" i="3"/>
  <c r="S765" i="3"/>
  <c r="AD763" i="3"/>
  <c r="S760" i="3"/>
  <c r="M760" i="3"/>
  <c r="L758" i="3"/>
  <c r="S757" i="3"/>
  <c r="M757" i="3"/>
  <c r="L755" i="3"/>
  <c r="S754" i="3"/>
  <c r="M754" i="3"/>
  <c r="M753" i="3"/>
  <c r="S752" i="3"/>
  <c r="M751" i="3"/>
  <c r="S750" i="3"/>
  <c r="M750" i="3"/>
  <c r="S749" i="3"/>
  <c r="S748" i="3"/>
  <c r="S747" i="3"/>
  <c r="L747" i="3"/>
  <c r="M746" i="3"/>
  <c r="M745" i="3"/>
  <c r="S744" i="3"/>
  <c r="S743" i="3"/>
  <c r="X743" i="3"/>
  <c r="M742" i="3"/>
  <c r="S741" i="3"/>
  <c r="X741" i="3"/>
  <c r="L741" i="3"/>
  <c r="S740" i="3"/>
  <c r="X740" i="3"/>
  <c r="M740" i="3"/>
  <c r="L739" i="3"/>
  <c r="S738" i="3"/>
  <c r="X738" i="3"/>
  <c r="L737" i="3"/>
  <c r="S736" i="3"/>
  <c r="M736" i="3"/>
  <c r="M735" i="3"/>
  <c r="S733" i="3"/>
  <c r="L732" i="3"/>
  <c r="S731" i="3"/>
  <c r="AD727" i="3"/>
  <c r="M727" i="3"/>
  <c r="S726" i="3"/>
  <c r="X726" i="3"/>
  <c r="L723" i="3"/>
  <c r="S722" i="3"/>
  <c r="L721" i="3"/>
  <c r="X720" i="3"/>
  <c r="S719" i="3"/>
  <c r="S718" i="3"/>
  <c r="X716" i="3"/>
  <c r="S715" i="3"/>
  <c r="X715" i="3"/>
  <c r="L715" i="3"/>
  <c r="S714" i="3"/>
  <c r="L714" i="3"/>
  <c r="S713" i="3"/>
  <c r="X713" i="3"/>
  <c r="S712" i="3"/>
  <c r="X712" i="3"/>
  <c r="S711" i="3"/>
  <c r="M711" i="3"/>
  <c r="M710" i="3"/>
  <c r="L709" i="3"/>
  <c r="L708" i="3"/>
  <c r="M707" i="3"/>
  <c r="M706" i="3"/>
  <c r="L705" i="3"/>
  <c r="S704" i="3"/>
  <c r="M704" i="3"/>
  <c r="M703" i="3"/>
  <c r="AD702" i="3"/>
  <c r="S702" i="3"/>
  <c r="M701" i="3"/>
  <c r="L700" i="3"/>
  <c r="S699" i="3"/>
  <c r="S698" i="3"/>
  <c r="L698" i="3"/>
  <c r="S696" i="3"/>
  <c r="M696" i="3"/>
  <c r="S695" i="3"/>
  <c r="X695" i="3"/>
  <c r="S694" i="3"/>
  <c r="X694" i="3"/>
  <c r="M694" i="3"/>
  <c r="S693" i="3"/>
  <c r="X693" i="3"/>
  <c r="L692" i="3"/>
  <c r="M691" i="3"/>
  <c r="S690" i="3"/>
  <c r="X690" i="3"/>
  <c r="L690" i="3"/>
  <c r="S689" i="3"/>
  <c r="X689" i="3"/>
  <c r="S688" i="3"/>
  <c r="X688" i="3"/>
  <c r="S687" i="3"/>
  <c r="X687" i="3"/>
  <c r="L685" i="3"/>
  <c r="S686" i="3"/>
  <c r="L686" i="3"/>
  <c r="S684" i="3"/>
  <c r="S682" i="3"/>
  <c r="S679" i="3"/>
  <c r="X679" i="3"/>
  <c r="S678" i="3"/>
  <c r="X678" i="3"/>
  <c r="X677" i="3"/>
  <c r="X676" i="3"/>
  <c r="M675" i="3"/>
  <c r="S674" i="3"/>
  <c r="M674" i="3"/>
  <c r="L672" i="3"/>
  <c r="L671" i="3"/>
  <c r="S670" i="3"/>
  <c r="S669" i="3"/>
  <c r="L669" i="3"/>
  <c r="M668" i="3"/>
  <c r="S667" i="3"/>
  <c r="X667" i="3"/>
  <c r="M667" i="3"/>
  <c r="S665" i="3"/>
  <c r="X665" i="3"/>
  <c r="S664" i="3"/>
  <c r="M664" i="3"/>
  <c r="L663" i="3"/>
  <c r="M662" i="3"/>
  <c r="L660" i="3"/>
  <c r="X659" i="3"/>
  <c r="M659" i="3"/>
  <c r="M658" i="3"/>
  <c r="S657" i="3"/>
  <c r="M657" i="3"/>
  <c r="S656" i="3"/>
  <c r="M656" i="3"/>
  <c r="S654" i="3"/>
  <c r="S653" i="3"/>
  <c r="S652" i="3"/>
  <c r="M652" i="3"/>
  <c r="AD647" i="3"/>
  <c r="S647" i="3"/>
  <c r="M647" i="3"/>
  <c r="M646" i="3"/>
  <c r="S644" i="3"/>
  <c r="S643" i="3"/>
  <c r="X643" i="3"/>
  <c r="M642" i="3"/>
  <c r="S641" i="3"/>
  <c r="X641" i="3"/>
  <c r="S640" i="3"/>
  <c r="M640" i="3"/>
  <c r="S638" i="3"/>
  <c r="S637" i="3"/>
  <c r="S635" i="3"/>
  <c r="M635" i="3"/>
  <c r="M634" i="3"/>
  <c r="AD631" i="3"/>
  <c r="S631" i="3"/>
  <c r="M631" i="3"/>
  <c r="L630" i="3"/>
  <c r="AD629" i="3"/>
  <c r="S629" i="3"/>
  <c r="L628" i="3"/>
  <c r="L626" i="3"/>
  <c r="AD625" i="3"/>
  <c r="S625" i="3"/>
  <c r="M623" i="3"/>
  <c r="M624" i="3"/>
  <c r="AD622" i="3"/>
  <c r="AD621" i="3"/>
  <c r="AD620" i="3"/>
  <c r="S620" i="3"/>
  <c r="M620" i="3"/>
  <c r="AD619" i="3"/>
  <c r="S619" i="3"/>
  <c r="L618" i="3"/>
  <c r="S615" i="3"/>
  <c r="M615" i="3"/>
  <c r="AD614" i="3"/>
  <c r="S614" i="3"/>
  <c r="AD613" i="3"/>
  <c r="S613" i="3"/>
  <c r="M613" i="3"/>
  <c r="AD612" i="3"/>
  <c r="S612" i="3"/>
  <c r="AD611" i="3"/>
  <c r="S611" i="3"/>
  <c r="M610" i="3"/>
  <c r="AD609" i="3"/>
  <c r="S609" i="3"/>
  <c r="M609" i="3"/>
  <c r="AD608" i="3"/>
  <c r="S608" i="3"/>
  <c r="AD606" i="3"/>
  <c r="S606" i="3"/>
  <c r="AD604" i="3"/>
  <c r="S604" i="3"/>
  <c r="M604" i="3"/>
  <c r="AD602" i="3"/>
  <c r="S602" i="3"/>
  <c r="AD601" i="3"/>
  <c r="L601" i="3"/>
  <c r="AD600" i="3"/>
  <c r="AD599" i="3"/>
  <c r="S599" i="3"/>
  <c r="AD598" i="3"/>
  <c r="S598" i="3"/>
  <c r="M598" i="3"/>
  <c r="AD597" i="3"/>
  <c r="S597" i="3"/>
  <c r="AD596" i="3"/>
  <c r="S596" i="3"/>
  <c r="AD594" i="3"/>
  <c r="S594" i="3"/>
  <c r="AD593" i="3"/>
  <c r="S593" i="3"/>
  <c r="M593" i="3"/>
  <c r="M591" i="3"/>
  <c r="AD589" i="3"/>
  <c r="S589" i="3"/>
  <c r="AD588" i="3"/>
  <c r="S588" i="3"/>
  <c r="AD587" i="3"/>
  <c r="S587" i="3"/>
  <c r="AD586" i="3"/>
  <c r="S586" i="3"/>
  <c r="M585" i="3"/>
  <c r="AD584" i="3"/>
  <c r="S584" i="3"/>
  <c r="AD582" i="3"/>
  <c r="S582" i="3"/>
  <c r="L582" i="3"/>
  <c r="AD580" i="3"/>
  <c r="S580" i="3"/>
  <c r="M580" i="3"/>
  <c r="AD579" i="3"/>
  <c r="S579" i="3"/>
  <c r="AD578" i="3"/>
  <c r="S578" i="3"/>
  <c r="AD577" i="3"/>
  <c r="S577" i="3"/>
  <c r="AD576" i="3"/>
  <c r="S576" i="3"/>
  <c r="AD575" i="3"/>
  <c r="S575" i="3"/>
  <c r="AD574" i="3"/>
  <c r="S574" i="3"/>
  <c r="AD573" i="3"/>
  <c r="S573" i="3"/>
  <c r="AD572" i="3"/>
  <c r="S572" i="3"/>
  <c r="M572" i="3"/>
  <c r="AD571" i="3"/>
  <c r="S571" i="3"/>
  <c r="AD568" i="3"/>
  <c r="S568" i="3"/>
  <c r="M567" i="3"/>
  <c r="M565" i="3"/>
  <c r="AD563" i="3"/>
  <c r="S563" i="3"/>
  <c r="AD562" i="3"/>
  <c r="S562" i="3"/>
  <c r="AD561" i="3"/>
  <c r="S561" i="3"/>
  <c r="M559" i="3"/>
  <c r="AD557" i="3"/>
  <c r="S557" i="3"/>
  <c r="M557" i="3"/>
  <c r="AD553" i="3"/>
  <c r="S553" i="3"/>
  <c r="L553" i="3"/>
  <c r="M558" i="3"/>
  <c r="AD551" i="3"/>
  <c r="S551" i="3"/>
  <c r="M551" i="3"/>
  <c r="AD550" i="3"/>
  <c r="S550" i="3"/>
  <c r="M549" i="3"/>
  <c r="AD547" i="3"/>
  <c r="S547" i="3"/>
  <c r="S546" i="3"/>
  <c r="M546" i="3"/>
  <c r="AD545" i="3"/>
  <c r="S545" i="3"/>
  <c r="M545" i="3"/>
  <c r="AD544" i="3"/>
  <c r="S544" i="3"/>
  <c r="AD543" i="3"/>
  <c r="M543" i="3"/>
  <c r="AD542" i="3"/>
  <c r="S542" i="3"/>
  <c r="AD540" i="3"/>
  <c r="S540" i="3"/>
  <c r="AD539" i="3"/>
  <c r="S539" i="3"/>
  <c r="M539" i="3"/>
  <c r="AD538" i="3"/>
  <c r="S538" i="3"/>
  <c r="AD537" i="3"/>
  <c r="S537" i="3"/>
  <c r="M537" i="3"/>
  <c r="M536" i="3"/>
  <c r="L535" i="3"/>
  <c r="L534" i="3"/>
  <c r="L533" i="3"/>
  <c r="AD532" i="3"/>
  <c r="S532" i="3"/>
  <c r="M532" i="3"/>
  <c r="S528" i="3"/>
  <c r="AD527" i="3"/>
  <c r="S527" i="3"/>
  <c r="M527" i="3"/>
  <c r="AD526" i="3"/>
  <c r="S526" i="3"/>
  <c r="L526" i="3"/>
  <c r="AD525" i="3"/>
  <c r="S525" i="3"/>
  <c r="AD523" i="3"/>
  <c r="S523" i="3"/>
  <c r="M523" i="3"/>
  <c r="M521" i="3"/>
  <c r="AD519" i="3"/>
  <c r="S519" i="3"/>
  <c r="AD518" i="3"/>
  <c r="S518" i="3"/>
  <c r="L518" i="3"/>
  <c r="AD516" i="3"/>
  <c r="S516" i="3"/>
  <c r="AD514" i="3"/>
  <c r="S514" i="3"/>
  <c r="L514" i="3"/>
  <c r="AD513" i="3"/>
  <c r="S513" i="3"/>
  <c r="L513" i="3"/>
  <c r="AD510" i="3"/>
  <c r="S510" i="3"/>
  <c r="L510" i="3"/>
  <c r="AD504" i="3"/>
  <c r="S504" i="3"/>
  <c r="M503" i="3"/>
  <c r="L502" i="3"/>
  <c r="AD501" i="3"/>
  <c r="L500" i="3"/>
  <c r="AD497" i="3"/>
  <c r="AD496" i="3"/>
  <c r="L496" i="3"/>
  <c r="AD495" i="3"/>
  <c r="AD494" i="3"/>
  <c r="AD493" i="3"/>
  <c r="L493" i="3"/>
  <c r="AD490" i="3"/>
  <c r="L491" i="3"/>
  <c r="AD488" i="3"/>
  <c r="AD487" i="3"/>
  <c r="AD486" i="3"/>
  <c r="AD484" i="3"/>
  <c r="L484" i="3"/>
  <c r="AD483" i="3"/>
  <c r="AD482" i="3"/>
  <c r="AD481" i="3"/>
  <c r="L480" i="3"/>
  <c r="AD476" i="3"/>
  <c r="AD474" i="3"/>
  <c r="L474" i="3"/>
  <c r="AD473" i="3"/>
  <c r="AD472" i="3"/>
  <c r="M472" i="3"/>
  <c r="M471" i="3"/>
  <c r="AD470" i="3"/>
  <c r="L470" i="3"/>
  <c r="AD469" i="3"/>
  <c r="AD468" i="3"/>
  <c r="M468" i="3"/>
  <c r="AD467" i="3"/>
  <c r="AD466" i="3"/>
  <c r="AD465" i="3"/>
  <c r="M465" i="3"/>
  <c r="M464" i="3"/>
  <c r="AD463" i="3"/>
  <c r="AD462" i="3"/>
  <c r="M459" i="3"/>
  <c r="AD457" i="3"/>
  <c r="M457" i="3"/>
  <c r="L457" i="3"/>
  <c r="M458" i="3"/>
  <c r="AD455" i="3"/>
  <c r="M453" i="3"/>
  <c r="AD452" i="3"/>
  <c r="AD451" i="3"/>
  <c r="AD450" i="3"/>
  <c r="M450" i="3"/>
  <c r="M446" i="3"/>
  <c r="M448" i="3"/>
  <c r="M447" i="3"/>
  <c r="X445" i="3"/>
  <c r="AD444" i="3"/>
  <c r="M443" i="3"/>
  <c r="AD442" i="3"/>
  <c r="X441" i="3"/>
  <c r="M439" i="3"/>
  <c r="AD438" i="3"/>
  <c r="X436" i="3"/>
  <c r="AD434" i="3"/>
  <c r="X433" i="3"/>
  <c r="AD429" i="3"/>
  <c r="AD428" i="3"/>
  <c r="AD427" i="3"/>
  <c r="AD425" i="3"/>
  <c r="M425" i="3"/>
  <c r="AD424" i="3"/>
  <c r="AD422" i="3"/>
  <c r="AD421" i="3"/>
  <c r="L418" i="3"/>
  <c r="AD416" i="3"/>
  <c r="M416" i="3"/>
  <c r="AD414" i="3"/>
  <c r="L414" i="3"/>
  <c r="M413" i="3"/>
  <c r="AD412" i="3"/>
  <c r="L411" i="3"/>
  <c r="X410" i="3"/>
  <c r="M409" i="3"/>
  <c r="L407" i="3"/>
  <c r="X406" i="3"/>
  <c r="X405" i="3"/>
  <c r="AD404" i="3"/>
  <c r="AD403" i="3"/>
  <c r="AD401" i="3"/>
  <c r="L401" i="3"/>
  <c r="AD400" i="3"/>
  <c r="AD399" i="3"/>
  <c r="M399" i="3"/>
  <c r="AD396" i="3"/>
  <c r="M396" i="3"/>
  <c r="AD395" i="3"/>
  <c r="AD394" i="3"/>
  <c r="AD393" i="3"/>
  <c r="AD392" i="3"/>
  <c r="L392" i="3"/>
  <c r="AD390" i="3"/>
  <c r="M389" i="3"/>
  <c r="X388" i="3"/>
  <c r="AD387" i="3"/>
  <c r="AD385" i="3"/>
  <c r="AD384" i="3"/>
  <c r="AD383" i="3"/>
  <c r="M383" i="3"/>
  <c r="AD381" i="3"/>
  <c r="AD380" i="3"/>
  <c r="AD379" i="3"/>
  <c r="L379" i="3"/>
  <c r="AD378" i="3"/>
  <c r="AD377" i="3"/>
  <c r="AD376" i="3"/>
  <c r="L376" i="3"/>
  <c r="AD375" i="3"/>
  <c r="L375" i="3"/>
  <c r="AD374" i="3"/>
  <c r="AD373" i="3"/>
  <c r="AD372" i="3"/>
  <c r="X371" i="3"/>
  <c r="AD370" i="3"/>
  <c r="AD369" i="3"/>
  <c r="L369" i="3"/>
  <c r="X367" i="3"/>
  <c r="X366" i="3"/>
  <c r="M366" i="3"/>
  <c r="AD365" i="3"/>
  <c r="M365" i="3"/>
  <c r="L365" i="3"/>
  <c r="AD363" i="3"/>
  <c r="L363" i="3"/>
  <c r="AD362" i="3"/>
  <c r="AD361" i="3"/>
  <c r="M361" i="3"/>
  <c r="AD360" i="3"/>
  <c r="L358" i="3"/>
  <c r="M355" i="3"/>
  <c r="X356" i="3"/>
  <c r="X353" i="3"/>
  <c r="AD352" i="3"/>
  <c r="L352" i="3"/>
  <c r="AD351" i="3"/>
  <c r="M351" i="3"/>
  <c r="AD350" i="3"/>
  <c r="M350" i="3"/>
  <c r="X349" i="3"/>
  <c r="X347" i="3"/>
  <c r="AD346" i="3"/>
  <c r="M346" i="3"/>
  <c r="AD345" i="3"/>
  <c r="M345" i="3"/>
  <c r="L344" i="3"/>
  <c r="M342" i="3"/>
  <c r="M341" i="3"/>
  <c r="X339" i="3"/>
  <c r="X338" i="3"/>
  <c r="L338" i="3"/>
  <c r="AD337" i="3"/>
  <c r="M337" i="3"/>
  <c r="AD336" i="3"/>
  <c r="X335" i="3"/>
  <c r="M334" i="3"/>
  <c r="AD333" i="3"/>
  <c r="M332" i="3"/>
  <c r="X331" i="3"/>
  <c r="M331" i="3"/>
  <c r="M330" i="3"/>
  <c r="M329" i="3"/>
  <c r="M328" i="3"/>
  <c r="X327" i="3"/>
  <c r="AD326" i="3"/>
  <c r="AD324" i="3"/>
  <c r="AD321" i="3"/>
  <c r="M321" i="3"/>
  <c r="M319" i="3"/>
  <c r="AD318" i="3"/>
  <c r="AD317" i="3"/>
  <c r="M317" i="3"/>
  <c r="L316" i="3"/>
  <c r="X315" i="3"/>
  <c r="M314" i="3"/>
  <c r="X313" i="3"/>
  <c r="AD311" i="3"/>
  <c r="AD310" i="3"/>
  <c r="X307" i="3"/>
  <c r="M307" i="3"/>
  <c r="M306" i="3"/>
  <c r="M305" i="3"/>
  <c r="M304" i="3"/>
  <c r="X303" i="3"/>
  <c r="M303" i="3"/>
  <c r="L301" i="3"/>
  <c r="AD299" i="3"/>
  <c r="M299" i="3"/>
  <c r="AD298" i="3"/>
  <c r="AD296" i="3"/>
  <c r="AD294" i="3"/>
  <c r="L294" i="3"/>
  <c r="AD293" i="3"/>
  <c r="L293" i="3"/>
  <c r="X292" i="3"/>
  <c r="L291" i="3"/>
  <c r="AD290" i="3"/>
  <c r="L290" i="3"/>
  <c r="M289" i="3"/>
  <c r="AD288" i="3"/>
  <c r="M287" i="3"/>
  <c r="L285" i="3"/>
  <c r="X284" i="3"/>
  <c r="M283" i="3"/>
  <c r="X281" i="3"/>
  <c r="X278" i="3"/>
  <c r="M278" i="3"/>
  <c r="AD277" i="3"/>
  <c r="M277" i="3"/>
  <c r="M276" i="3"/>
  <c r="AD275" i="3"/>
  <c r="X274" i="3"/>
  <c r="M274" i="3"/>
  <c r="M273" i="3"/>
  <c r="AD272" i="3"/>
  <c r="M272" i="3"/>
  <c r="M271" i="3"/>
  <c r="AD270" i="3"/>
  <c r="M270" i="3"/>
  <c r="AD269" i="3"/>
  <c r="M269" i="3"/>
  <c r="M268" i="3"/>
  <c r="AD267" i="3"/>
  <c r="M267" i="3"/>
  <c r="M264" i="3"/>
  <c r="M266" i="3"/>
  <c r="AD263" i="3"/>
  <c r="M263" i="3"/>
  <c r="AD262" i="3"/>
  <c r="M262" i="3"/>
  <c r="M259" i="3"/>
  <c r="M258" i="3"/>
  <c r="AD257" i="3"/>
  <c r="L257" i="3"/>
  <c r="X256" i="3"/>
  <c r="M256" i="3"/>
  <c r="AD254" i="3"/>
  <c r="M254" i="3"/>
  <c r="AD253" i="3"/>
  <c r="AD252" i="3"/>
  <c r="L252" i="3"/>
  <c r="X251" i="3"/>
  <c r="L251" i="3"/>
  <c r="AD250" i="3"/>
  <c r="M249" i="3"/>
  <c r="L248" i="3"/>
  <c r="M246" i="3"/>
  <c r="AD243" i="3"/>
  <c r="M243" i="3"/>
  <c r="AD241" i="3"/>
  <c r="M241" i="3"/>
  <c r="AD240" i="3"/>
  <c r="AD239" i="3"/>
  <c r="AD237" i="3"/>
  <c r="M237" i="3"/>
  <c r="X236" i="3"/>
  <c r="M236" i="3"/>
  <c r="AD235" i="3"/>
  <c r="M235" i="3"/>
  <c r="X234" i="3"/>
  <c r="M233" i="3"/>
  <c r="AD232" i="3"/>
  <c r="X231" i="3"/>
  <c r="M230" i="3"/>
  <c r="M229" i="3"/>
  <c r="L228" i="3"/>
  <c r="AD226" i="3"/>
  <c r="L224" i="3"/>
  <c r="AD223" i="3"/>
  <c r="AD220" i="3"/>
  <c r="M220" i="3"/>
  <c r="AD219" i="3"/>
  <c r="L219" i="3"/>
  <c r="AD218" i="3"/>
  <c r="L218" i="3"/>
  <c r="AD217" i="3"/>
  <c r="AD216" i="3"/>
  <c r="M216" i="3"/>
  <c r="AD213" i="3"/>
  <c r="X212" i="3"/>
  <c r="M209" i="3"/>
  <c r="X208" i="3"/>
  <c r="L207" i="3"/>
  <c r="AD206" i="3"/>
  <c r="AD205" i="3"/>
  <c r="L203" i="3"/>
  <c r="AD202" i="3"/>
  <c r="L201" i="3"/>
  <c r="M200" i="3"/>
  <c r="AD199" i="3"/>
  <c r="AD198" i="3"/>
  <c r="L197" i="3"/>
  <c r="AD193" i="3"/>
  <c r="AD191" i="3"/>
  <c r="M191" i="3"/>
  <c r="AD190" i="3"/>
  <c r="AD189" i="3"/>
  <c r="AD188" i="3"/>
  <c r="X187" i="3"/>
  <c r="L186" i="3"/>
  <c r="AD183" i="3"/>
  <c r="L182" i="3"/>
  <c r="X181" i="3"/>
  <c r="M181" i="3"/>
  <c r="X180" i="3"/>
  <c r="M180" i="3"/>
  <c r="M178" i="3"/>
  <c r="X176" i="3"/>
  <c r="M174" i="3"/>
  <c r="X173" i="3"/>
  <c r="L173" i="3"/>
  <c r="M172" i="3"/>
  <c r="AD171" i="3"/>
  <c r="X171" i="3"/>
  <c r="M170" i="3"/>
  <c r="L170" i="3"/>
  <c r="AD169" i="3"/>
  <c r="X169" i="3"/>
  <c r="M169" i="3"/>
  <c r="M168" i="3"/>
  <c r="X167" i="3"/>
  <c r="L167" i="3"/>
  <c r="AD166" i="3"/>
  <c r="X166" i="3"/>
  <c r="AD164" i="3"/>
  <c r="X164" i="3"/>
  <c r="L163" i="3"/>
  <c r="AD162" i="3"/>
  <c r="X162" i="3"/>
  <c r="X161" i="3"/>
  <c r="M161" i="3"/>
  <c r="AD160" i="3"/>
  <c r="X160" i="3"/>
  <c r="M160" i="3"/>
  <c r="AD159" i="3"/>
  <c r="X159" i="3"/>
  <c r="AD157" i="3"/>
  <c r="X157" i="3"/>
  <c r="M157" i="3"/>
  <c r="AD156" i="3"/>
  <c r="X156" i="3"/>
  <c r="AD155" i="3"/>
  <c r="X155" i="3"/>
  <c r="M155" i="3"/>
  <c r="AD154" i="3"/>
  <c r="X154" i="3"/>
  <c r="AD152" i="3"/>
  <c r="X152" i="3"/>
  <c r="M153" i="3"/>
  <c r="AD151" i="3"/>
  <c r="X151" i="3"/>
  <c r="M151" i="3"/>
  <c r="L150" i="3"/>
  <c r="AD149" i="3"/>
  <c r="X149" i="3"/>
  <c r="M149" i="3"/>
  <c r="AD148" i="3"/>
  <c r="X148" i="3"/>
  <c r="L148" i="3"/>
  <c r="AD147" i="3"/>
  <c r="X147" i="3"/>
  <c r="M147" i="3"/>
  <c r="AD146" i="3"/>
  <c r="X146" i="3"/>
  <c r="M146" i="3"/>
  <c r="L145" i="3"/>
  <c r="AD144" i="3"/>
  <c r="X144" i="3"/>
  <c r="M144" i="3"/>
  <c r="AD143" i="3"/>
  <c r="L143" i="3"/>
  <c r="AD139" i="3"/>
  <c r="M139" i="3"/>
  <c r="X138" i="3"/>
  <c r="L138" i="3"/>
  <c r="AD137" i="3"/>
  <c r="X137" i="3"/>
  <c r="AD136" i="3"/>
  <c r="L135" i="3"/>
  <c r="M134" i="3"/>
  <c r="X133" i="3"/>
  <c r="X132" i="3"/>
  <c r="X129" i="3"/>
  <c r="X128" i="3"/>
  <c r="M128" i="3"/>
  <c r="M127" i="3"/>
  <c r="M126" i="3"/>
  <c r="X125" i="3"/>
  <c r="AD124" i="3"/>
  <c r="L124" i="3"/>
  <c r="X123" i="3"/>
  <c r="L123" i="3"/>
  <c r="X122" i="3"/>
  <c r="L122" i="3"/>
  <c r="AD121" i="3"/>
  <c r="AD119" i="3"/>
  <c r="M119" i="3"/>
  <c r="AD118" i="3"/>
  <c r="M117" i="3"/>
  <c r="M116" i="3"/>
  <c r="AD115" i="3"/>
  <c r="M113" i="3"/>
  <c r="AD112" i="3"/>
  <c r="M112" i="3"/>
  <c r="X111" i="3"/>
  <c r="M111" i="3"/>
  <c r="M109" i="3"/>
  <c r="X107" i="3"/>
  <c r="M107" i="3"/>
  <c r="L106" i="3"/>
  <c r="AD104" i="3"/>
  <c r="M104" i="3"/>
  <c r="AD103" i="3"/>
  <c r="M103" i="3"/>
  <c r="M105" i="3"/>
  <c r="AD102" i="3"/>
  <c r="L102" i="3"/>
  <c r="L101" i="3"/>
  <c r="M100" i="3"/>
  <c r="AD99" i="3"/>
  <c r="M99" i="3"/>
  <c r="X98" i="3"/>
  <c r="M98" i="3"/>
  <c r="X96" i="3"/>
  <c r="M96" i="3"/>
  <c r="M95" i="3"/>
  <c r="M94" i="3"/>
  <c r="M93" i="3"/>
  <c r="M92" i="3"/>
  <c r="X90" i="3"/>
  <c r="M90" i="3"/>
  <c r="X87" i="3"/>
  <c r="L82" i="3"/>
  <c r="M84" i="3"/>
  <c r="AD83" i="3"/>
  <c r="L85" i="3"/>
  <c r="X81" i="3"/>
  <c r="AD80" i="3"/>
  <c r="X79" i="3"/>
  <c r="AD78" i="3"/>
  <c r="AD76" i="3"/>
  <c r="L75" i="3"/>
  <c r="AD73" i="3"/>
  <c r="L72" i="3"/>
  <c r="AD69" i="3"/>
  <c r="M69" i="3"/>
  <c r="AD66" i="3"/>
  <c r="M66" i="3"/>
  <c r="AD64" i="3"/>
  <c r="AD63" i="3"/>
  <c r="L63" i="3"/>
  <c r="L62" i="3"/>
  <c r="AD61" i="3"/>
  <c r="L59" i="3"/>
  <c r="AD58" i="3"/>
  <c r="M58" i="3"/>
  <c r="AD57" i="3"/>
  <c r="M57" i="3"/>
  <c r="AD56" i="3"/>
  <c r="M56" i="3"/>
  <c r="L55" i="3"/>
  <c r="L54" i="3"/>
  <c r="AD52" i="3"/>
  <c r="X50" i="3"/>
  <c r="M49" i="3"/>
  <c r="X48" i="3"/>
  <c r="X47" i="3"/>
  <c r="L42" i="3"/>
  <c r="X41" i="3"/>
  <c r="M41" i="3"/>
  <c r="X39" i="3"/>
  <c r="X38" i="3"/>
  <c r="X37" i="3"/>
  <c r="X36" i="3"/>
  <c r="M36" i="3"/>
  <c r="M35" i="3"/>
  <c r="X34" i="3"/>
  <c r="L34" i="3"/>
  <c r="X31" i="3"/>
  <c r="X30" i="3"/>
  <c r="M30" i="3"/>
  <c r="X27" i="3"/>
  <c r="X26" i="3"/>
  <c r="M26" i="3"/>
  <c r="L24" i="3"/>
  <c r="M23" i="3"/>
  <c r="M21" i="3"/>
  <c r="M19" i="3"/>
  <c r="X16" i="3"/>
  <c r="M16" i="3"/>
  <c r="M14" i="3"/>
  <c r="X13" i="3"/>
  <c r="M12" i="3"/>
  <c r="X11" i="3"/>
  <c r="L10" i="3"/>
  <c r="M8" i="3"/>
  <c r="L6" i="3"/>
  <c r="X5" i="3"/>
  <c r="L4" i="3"/>
  <c r="L3" i="3"/>
  <c r="BR2" i="3"/>
  <c r="BS2" i="3" s="1"/>
  <c r="BP2" i="3"/>
  <c r="BN2" i="3"/>
  <c r="BC2" i="3"/>
  <c r="M2" i="3"/>
  <c r="X744" i="3" l="1"/>
  <c r="X748" i="3"/>
  <c r="AD178" i="3"/>
  <c r="X178" i="3"/>
  <c r="AD316" i="3"/>
  <c r="X316" i="3"/>
  <c r="AD638" i="3"/>
  <c r="X638" i="3"/>
  <c r="AD644" i="3"/>
  <c r="X644" i="3"/>
  <c r="AD654" i="3"/>
  <c r="AD722" i="3"/>
  <c r="X722" i="3"/>
  <c r="AD731" i="3"/>
  <c r="X731" i="3"/>
  <c r="AD776" i="3"/>
  <c r="X776" i="3"/>
  <c r="AD329" i="3"/>
  <c r="X329" i="3"/>
  <c r="AD330" i="3"/>
  <c r="X330" i="3"/>
  <c r="X696" i="3"/>
  <c r="AD699" i="3"/>
  <c r="X699" i="3"/>
  <c r="AD714" i="3"/>
  <c r="X714" i="3"/>
  <c r="AD750" i="3"/>
  <c r="X750" i="3"/>
  <c r="X762" i="3"/>
  <c r="AD773" i="3"/>
  <c r="X773" i="3"/>
  <c r="AD225" i="3"/>
  <c r="X225" i="3"/>
  <c r="AD309" i="3"/>
  <c r="X309" i="3"/>
  <c r="AD652" i="3"/>
  <c r="X652" i="3"/>
  <c r="X670" i="3"/>
  <c r="AD682" i="3"/>
  <c r="X765" i="3"/>
  <c r="AD207" i="3"/>
  <c r="X207" i="3"/>
  <c r="AD260" i="3"/>
  <c r="X260" i="3"/>
  <c r="AD308" i="3"/>
  <c r="X308" i="3"/>
  <c r="AD342" i="3"/>
  <c r="X342" i="3"/>
  <c r="X636" i="3"/>
  <c r="AD684" i="3"/>
  <c r="X684" i="3"/>
  <c r="X706" i="3"/>
  <c r="X749" i="3"/>
  <c r="X766" i="3"/>
  <c r="AD730" i="3"/>
  <c r="X730" i="3"/>
  <c r="AD784" i="3"/>
  <c r="AD757" i="3"/>
  <c r="X757" i="3"/>
  <c r="AD786" i="3"/>
  <c r="X786" i="3"/>
  <c r="AD265" i="3"/>
  <c r="X265" i="3"/>
  <c r="AD273" i="3"/>
  <c r="X273" i="3"/>
  <c r="X635" i="3"/>
  <c r="X646" i="3"/>
  <c r="AD658" i="3"/>
  <c r="X658" i="3"/>
  <c r="AD668" i="3"/>
  <c r="X668" i="3"/>
  <c r="AD172" i="3"/>
  <c r="X172" i="3"/>
  <c r="AD214" i="3"/>
  <c r="X214" i="3"/>
  <c r="AD664" i="3"/>
  <c r="X664" i="3"/>
  <c r="AD733" i="3"/>
  <c r="X733" i="3"/>
  <c r="AD736" i="3"/>
  <c r="X736" i="3"/>
  <c r="X752" i="3"/>
  <c r="X760" i="3"/>
  <c r="AD222" i="3"/>
  <c r="X222" i="3"/>
  <c r="AD718" i="3"/>
  <c r="X718" i="3"/>
  <c r="AD745" i="3"/>
  <c r="AD197" i="3"/>
  <c r="X197" i="3"/>
  <c r="AD285" i="3"/>
  <c r="X285" i="3"/>
  <c r="AD402" i="3"/>
  <c r="X402" i="3"/>
  <c r="X669" i="3"/>
  <c r="AD785" i="3"/>
  <c r="X785" i="3"/>
  <c r="AD179" i="3"/>
  <c r="X179" i="3"/>
  <c r="AD211" i="3"/>
  <c r="X211" i="3"/>
  <c r="AD266" i="3"/>
  <c r="X266" i="3"/>
  <c r="AD637" i="3"/>
  <c r="X637" i="3"/>
  <c r="AD674" i="3"/>
  <c r="X674" i="3"/>
  <c r="S80" i="3"/>
  <c r="V80" i="3"/>
  <c r="V181" i="3"/>
  <c r="S181" i="3"/>
  <c r="S176" i="3"/>
  <c r="V176" i="3"/>
  <c r="S188" i="3"/>
  <c r="V188" i="3"/>
  <c r="S668" i="3"/>
  <c r="V668" i="3"/>
  <c r="V84" i="3"/>
  <c r="V166" i="3"/>
  <c r="S166" i="3"/>
  <c r="S81" i="3"/>
  <c r="V81" i="3"/>
  <c r="S90" i="3"/>
  <c r="V90" i="3"/>
  <c r="L743" i="3"/>
  <c r="M382" i="3"/>
  <c r="L141" i="3"/>
  <c r="X110" i="3"/>
  <c r="X115" i="3"/>
  <c r="L188" i="3"/>
  <c r="L503" i="3"/>
  <c r="M248" i="3"/>
  <c r="L543" i="3"/>
  <c r="L60" i="3"/>
  <c r="L158" i="3"/>
  <c r="L603" i="3"/>
  <c r="X67" i="3"/>
  <c r="X131" i="3"/>
  <c r="L315" i="3"/>
  <c r="M497" i="3"/>
  <c r="M737" i="3"/>
  <c r="M363" i="3"/>
  <c r="AD406" i="3"/>
  <c r="L637" i="3"/>
  <c r="L89" i="3"/>
  <c r="M141" i="3"/>
  <c r="AD734" i="3"/>
  <c r="M42" i="3"/>
  <c r="M43" i="3"/>
  <c r="L522" i="3"/>
  <c r="M587" i="3"/>
  <c r="M5" i="3"/>
  <c r="L22" i="3"/>
  <c r="M352" i="3"/>
  <c r="M379" i="3"/>
  <c r="L694" i="3"/>
  <c r="L155" i="3"/>
  <c r="AD327" i="3"/>
  <c r="AD687" i="3"/>
  <c r="L653" i="3"/>
  <c r="AD138" i="3"/>
  <c r="AD767" i="3"/>
  <c r="X56" i="3"/>
  <c r="L126" i="3"/>
  <c r="M179" i="3"/>
  <c r="M188" i="3"/>
  <c r="M203" i="3"/>
  <c r="L337" i="3"/>
  <c r="M653" i="3"/>
  <c r="M654" i="3"/>
  <c r="M6" i="3"/>
  <c r="X104" i="3"/>
  <c r="L242" i="3"/>
  <c r="L649" i="3"/>
  <c r="AD128" i="3"/>
  <c r="L239" i="3"/>
  <c r="M71" i="3"/>
  <c r="M123" i="3"/>
  <c r="M199" i="3"/>
  <c r="M210" i="3"/>
  <c r="M226" i="3"/>
  <c r="AD274" i="3"/>
  <c r="M395" i="3"/>
  <c r="M535" i="3"/>
  <c r="L596" i="3"/>
  <c r="L644" i="3"/>
  <c r="M80" i="3"/>
  <c r="M166" i="3"/>
  <c r="M324" i="3"/>
  <c r="M462" i="3"/>
  <c r="L681" i="3"/>
  <c r="L682" i="3"/>
  <c r="AD436" i="3"/>
  <c r="M7" i="3"/>
  <c r="L29" i="3"/>
  <c r="L74" i="3"/>
  <c r="M89" i="3"/>
  <c r="AD133" i="3"/>
  <c r="L195" i="3"/>
  <c r="M242" i="3"/>
  <c r="L278" i="3"/>
  <c r="L340" i="3"/>
  <c r="L346" i="3"/>
  <c r="L373" i="3"/>
  <c r="L546" i="3"/>
  <c r="M603" i="3"/>
  <c r="M681" i="3"/>
  <c r="M743" i="3"/>
  <c r="L27" i="3"/>
  <c r="M74" i="3"/>
  <c r="L109" i="3"/>
  <c r="L139" i="3"/>
  <c r="L198" i="3"/>
  <c r="L226" i="3"/>
  <c r="M290" i="3"/>
  <c r="L385" i="3"/>
  <c r="L386" i="3"/>
  <c r="L676" i="3"/>
  <c r="M772" i="3"/>
  <c r="M385" i="3"/>
  <c r="M676" i="3"/>
  <c r="AD349" i="3"/>
  <c r="L695" i="3"/>
  <c r="M697" i="3"/>
  <c r="M729" i="3"/>
  <c r="L38" i="3"/>
  <c r="L108" i="3"/>
  <c r="M121" i="3"/>
  <c r="M143" i="3"/>
  <c r="L175" i="3"/>
  <c r="M193" i="3"/>
  <c r="L213" i="3"/>
  <c r="L281" i="3"/>
  <c r="L328" i="3"/>
  <c r="M62" i="3"/>
  <c r="AD79" i="3"/>
  <c r="M213" i="3"/>
  <c r="M252" i="3"/>
  <c r="L267" i="3"/>
  <c r="M401" i="3"/>
  <c r="AD441" i="3"/>
  <c r="M461" i="3"/>
  <c r="L485" i="3"/>
  <c r="L550" i="3"/>
  <c r="M649" i="3"/>
  <c r="M9" i="3"/>
  <c r="M13" i="3"/>
  <c r="AD67" i="3"/>
  <c r="L95" i="3"/>
  <c r="AD131" i="3"/>
  <c r="M218" i="3"/>
  <c r="M285" i="3"/>
  <c r="M291" i="3"/>
  <c r="L349" i="3"/>
  <c r="L417" i="3"/>
  <c r="AD445" i="3"/>
  <c r="M485" i="3"/>
  <c r="M550" i="3"/>
  <c r="L608" i="3"/>
  <c r="M645" i="3"/>
  <c r="M680" i="3"/>
  <c r="M688" i="3"/>
  <c r="M755" i="3"/>
  <c r="X52" i="3"/>
  <c r="X66" i="3"/>
  <c r="L111" i="3"/>
  <c r="M132" i="3"/>
  <c r="M227" i="3"/>
  <c r="AD677" i="3"/>
  <c r="AD208" i="3"/>
  <c r="M101" i="3"/>
  <c r="M156" i="3"/>
  <c r="L166" i="3"/>
  <c r="L183" i="3"/>
  <c r="M205" i="3"/>
  <c r="M207" i="3"/>
  <c r="L323" i="3"/>
  <c r="L345" i="3"/>
  <c r="M369" i="3"/>
  <c r="L380" i="3"/>
  <c r="M533" i="3"/>
  <c r="L536" i="3"/>
  <c r="M607" i="3"/>
  <c r="AD657" i="3"/>
  <c r="AD715" i="3"/>
  <c r="M723" i="3"/>
  <c r="L113" i="3"/>
  <c r="L114" i="3"/>
  <c r="M130" i="3"/>
  <c r="L140" i="3"/>
  <c r="M145" i="3"/>
  <c r="L164" i="3"/>
  <c r="L174" i="3"/>
  <c r="L191" i="3"/>
  <c r="M212" i="3"/>
  <c r="L233" i="3"/>
  <c r="M292" i="3"/>
  <c r="L361" i="3"/>
  <c r="M392" i="3"/>
  <c r="L395" i="3"/>
  <c r="M500" i="3"/>
  <c r="L675" i="3"/>
  <c r="L720" i="3"/>
  <c r="BZ2" i="3"/>
  <c r="X10" i="3"/>
  <c r="L16" i="3"/>
  <c r="M22" i="3"/>
  <c r="L26" i="3"/>
  <c r="M27" i="3"/>
  <c r="X80" i="3"/>
  <c r="AD95" i="3"/>
  <c r="M137" i="3"/>
  <c r="M165" i="3"/>
  <c r="L165" i="3"/>
  <c r="M415" i="3"/>
  <c r="L415" i="3"/>
  <c r="L5" i="3"/>
  <c r="L7" i="3"/>
  <c r="X24" i="3"/>
  <c r="M61" i="3"/>
  <c r="L61" i="3"/>
  <c r="L79" i="3"/>
  <c r="X84" i="3"/>
  <c r="AD84" i="3"/>
  <c r="AD116" i="3"/>
  <c r="X116" i="3"/>
  <c r="M421" i="3"/>
  <c r="L421" i="3"/>
  <c r="AD54" i="3"/>
  <c r="X54" i="3"/>
  <c r="AD60" i="3"/>
  <c r="X60" i="3"/>
  <c r="M79" i="3"/>
  <c r="M83" i="3"/>
  <c r="L83" i="3"/>
  <c r="X100" i="3"/>
  <c r="M221" i="3"/>
  <c r="M428" i="3"/>
  <c r="L428" i="3"/>
  <c r="X85" i="3"/>
  <c r="L93" i="3"/>
  <c r="AD338" i="3"/>
  <c r="L30" i="3"/>
  <c r="L50" i="3"/>
  <c r="M63" i="3"/>
  <c r="X75" i="3"/>
  <c r="AD75" i="3"/>
  <c r="M214" i="3"/>
  <c r="AD366" i="3"/>
  <c r="L410" i="3"/>
  <c r="M410" i="3"/>
  <c r="M420" i="3"/>
  <c r="L420" i="3"/>
  <c r="L8" i="3"/>
  <c r="M18" i="3"/>
  <c r="L39" i="3"/>
  <c r="AD62" i="3"/>
  <c r="X62" i="3"/>
  <c r="M76" i="3"/>
  <c r="L76" i="3"/>
  <c r="AD92" i="3"/>
  <c r="X92" i="3"/>
  <c r="M125" i="3"/>
  <c r="AD135" i="3"/>
  <c r="X135" i="3"/>
  <c r="L297" i="3"/>
  <c r="M39" i="3"/>
  <c r="L120" i="3"/>
  <c r="M120" i="3"/>
  <c r="AD187" i="3"/>
  <c r="L250" i="3"/>
  <c r="L312" i="3"/>
  <c r="M312" i="3"/>
  <c r="M336" i="3"/>
  <c r="L336" i="3"/>
  <c r="M384" i="3"/>
  <c r="L384" i="3"/>
  <c r="L53" i="3"/>
  <c r="M53" i="3"/>
  <c r="L77" i="3"/>
  <c r="M77" i="3"/>
  <c r="M142" i="3"/>
  <c r="M154" i="3"/>
  <c r="L333" i="3"/>
  <c r="M333" i="3"/>
  <c r="M15" i="3"/>
  <c r="L73" i="3"/>
  <c r="M73" i="3"/>
  <c r="M250" i="3"/>
  <c r="L399" i="3"/>
  <c r="M65" i="3"/>
  <c r="L78" i="3"/>
  <c r="M78" i="3"/>
  <c r="L129" i="3"/>
  <c r="L243" i="3"/>
  <c r="X3" i="3"/>
  <c r="AD53" i="3"/>
  <c r="M54" i="3"/>
  <c r="AD59" i="3"/>
  <c r="X59" i="3"/>
  <c r="M86" i="3"/>
  <c r="L327" i="3"/>
  <c r="M327" i="3"/>
  <c r="M377" i="3"/>
  <c r="L377" i="3"/>
  <c r="L448" i="3"/>
  <c r="X25" i="3"/>
  <c r="L65" i="3"/>
  <c r="M70" i="3"/>
  <c r="L70" i="3"/>
  <c r="M106" i="3"/>
  <c r="L128" i="3"/>
  <c r="M244" i="3"/>
  <c r="L305" i="3"/>
  <c r="M514" i="3"/>
  <c r="L529" i="3"/>
  <c r="L532" i="3"/>
  <c r="L593" i="3"/>
  <c r="L615" i="3"/>
  <c r="M618" i="3"/>
  <c r="L643" i="3"/>
  <c r="L656" i="3"/>
  <c r="L659" i="3"/>
  <c r="M672" i="3"/>
  <c r="AD679" i="3"/>
  <c r="M59" i="3"/>
  <c r="M72" i="3"/>
  <c r="M108" i="3"/>
  <c r="M114" i="3"/>
  <c r="AD132" i="3"/>
  <c r="AD142" i="3"/>
  <c r="M158" i="3"/>
  <c r="L179" i="3"/>
  <c r="M182" i="3"/>
  <c r="L194" i="3"/>
  <c r="L199" i="3"/>
  <c r="L202" i="3"/>
  <c r="L212" i="3"/>
  <c r="L307" i="3"/>
  <c r="L322" i="3"/>
  <c r="M417" i="3"/>
  <c r="M449" i="3"/>
  <c r="M561" i="3"/>
  <c r="M626" i="3"/>
  <c r="M643" i="3"/>
  <c r="L688" i="3"/>
  <c r="AD695" i="3"/>
  <c r="L717" i="3"/>
  <c r="M756" i="3"/>
  <c r="M768" i="3"/>
  <c r="L772" i="3"/>
  <c r="L492" i="3"/>
  <c r="M492" i="3"/>
  <c r="AD696" i="3"/>
  <c r="M115" i="3"/>
  <c r="M211" i="3"/>
  <c r="L266" i="3"/>
  <c r="L280" i="3"/>
  <c r="L319" i="3"/>
  <c r="L331" i="3"/>
  <c r="L406" i="3"/>
  <c r="L436" i="3"/>
  <c r="L441" i="3"/>
  <c r="M470" i="3"/>
  <c r="M502" i="3"/>
  <c r="M526" i="3"/>
  <c r="L539" i="3"/>
  <c r="L569" i="3"/>
  <c r="L570" i="3"/>
  <c r="L632" i="3"/>
  <c r="L668" i="3"/>
  <c r="M669" i="3"/>
  <c r="X114" i="3"/>
  <c r="M186" i="3"/>
  <c r="M251" i="3"/>
  <c r="L253" i="3"/>
  <c r="L282" i="3"/>
  <c r="M293" i="3"/>
  <c r="M316" i="3"/>
  <c r="M358" i="3"/>
  <c r="L360" i="3"/>
  <c r="M406" i="3"/>
  <c r="L412" i="3"/>
  <c r="M441" i="3"/>
  <c r="L447" i="3"/>
  <c r="L516" i="3"/>
  <c r="L520" i="3"/>
  <c r="L563" i="3"/>
  <c r="M569" i="3"/>
  <c r="M570" i="3"/>
  <c r="M632" i="3"/>
  <c r="M726" i="3"/>
  <c r="L735" i="3"/>
  <c r="L749" i="3"/>
  <c r="L785" i="3"/>
  <c r="M253" i="3"/>
  <c r="M282" i="3"/>
  <c r="AD305" i="3"/>
  <c r="M412" i="3"/>
  <c r="L446" i="3"/>
  <c r="L473" i="3"/>
  <c r="M510" i="3"/>
  <c r="M513" i="3"/>
  <c r="M516" i="3"/>
  <c r="M518" i="3"/>
  <c r="L551" i="3"/>
  <c r="M563" i="3"/>
  <c r="L586" i="3"/>
  <c r="M608" i="3"/>
  <c r="M637" i="3"/>
  <c r="M749" i="3"/>
  <c r="AD749" i="3"/>
  <c r="L751" i="3"/>
  <c r="L92" i="3"/>
  <c r="M122" i="3"/>
  <c r="M148" i="3"/>
  <c r="L157" i="3"/>
  <c r="M164" i="3"/>
  <c r="M175" i="3"/>
  <c r="L205" i="3"/>
  <c r="L234" i="3"/>
  <c r="L286" i="3"/>
  <c r="L317" i="3"/>
  <c r="M323" i="3"/>
  <c r="M338" i="3"/>
  <c r="M340" i="3"/>
  <c r="M473" i="3"/>
  <c r="L486" i="3"/>
  <c r="M496" i="3"/>
  <c r="L497" i="3"/>
  <c r="L545" i="3"/>
  <c r="AD641" i="3"/>
  <c r="L647" i="3"/>
  <c r="L648" i="3"/>
  <c r="M660" i="3"/>
  <c r="L665" i="3"/>
  <c r="L683" i="3"/>
  <c r="M771" i="3"/>
  <c r="AD315" i="3"/>
  <c r="M486" i="3"/>
  <c r="M683" i="3"/>
  <c r="L680" i="3"/>
  <c r="M682" i="3"/>
  <c r="L116" i="3"/>
  <c r="L144" i="3"/>
  <c r="M173" i="3"/>
  <c r="L180" i="3"/>
  <c r="L185" i="3"/>
  <c r="L187" i="3"/>
  <c r="M196" i="3"/>
  <c r="L287" i="3"/>
  <c r="L350" i="3"/>
  <c r="L366" i="3"/>
  <c r="M375" i="3"/>
  <c r="L383" i="3"/>
  <c r="L442" i="3"/>
  <c r="L512" i="3"/>
  <c r="L523" i="3"/>
  <c r="M525" i="3"/>
  <c r="L531" i="3"/>
  <c r="M538" i="3"/>
  <c r="L616" i="3"/>
  <c r="L624" i="3"/>
  <c r="M650" i="3"/>
  <c r="L687" i="3"/>
  <c r="AD720" i="3"/>
  <c r="M722" i="3"/>
  <c r="L754" i="3"/>
  <c r="M777" i="3"/>
  <c r="M185" i="3"/>
  <c r="M442" i="3"/>
  <c r="L461" i="3"/>
  <c r="L462" i="3"/>
  <c r="M512" i="3"/>
  <c r="M531" i="3"/>
  <c r="M562" i="3"/>
  <c r="M606" i="3"/>
  <c r="M616" i="3"/>
  <c r="M628" i="3"/>
  <c r="M663" i="3"/>
  <c r="L707" i="3"/>
  <c r="M732" i="3"/>
  <c r="M10" i="3"/>
  <c r="X46" i="3"/>
  <c r="AD85" i="3"/>
  <c r="M82" i="3"/>
  <c r="AD122" i="3"/>
  <c r="M124" i="3"/>
  <c r="M135" i="3"/>
  <c r="M167" i="3"/>
  <c r="M192" i="3"/>
  <c r="M275" i="3"/>
  <c r="L292" i="3"/>
  <c r="M335" i="3"/>
  <c r="AD347" i="3"/>
  <c r="M403" i="3"/>
  <c r="L403" i="3"/>
  <c r="L413" i="3"/>
  <c r="L416" i="3"/>
  <c r="L472" i="3"/>
  <c r="AD181" i="3"/>
  <c r="AD303" i="3"/>
  <c r="L382" i="3"/>
  <c r="L388" i="3"/>
  <c r="M394" i="3"/>
  <c r="L394" i="3"/>
  <c r="AD405" i="3"/>
  <c r="M419" i="3"/>
  <c r="L425" i="3"/>
  <c r="L471" i="3"/>
  <c r="X21" i="3"/>
  <c r="X43" i="3"/>
  <c r="AD97" i="3"/>
  <c r="AD212" i="3"/>
  <c r="AD234" i="3"/>
  <c r="M310" i="3"/>
  <c r="L310" i="3"/>
  <c r="M368" i="3"/>
  <c r="L368" i="3"/>
  <c r="L423" i="3"/>
  <c r="M423" i="3"/>
  <c r="M455" i="3"/>
  <c r="L455" i="3"/>
  <c r="L37" i="3"/>
  <c r="M85" i="3"/>
  <c r="AD98" i="3"/>
  <c r="L171" i="3"/>
  <c r="L184" i="3"/>
  <c r="M197" i="3"/>
  <c r="M224" i="3"/>
  <c r="L232" i="3"/>
  <c r="L235" i="3"/>
  <c r="L238" i="3"/>
  <c r="L299" i="3"/>
  <c r="L313" i="3"/>
  <c r="L326" i="3"/>
  <c r="L432" i="3"/>
  <c r="M432" i="3"/>
  <c r="M474" i="3"/>
  <c r="M522" i="3"/>
  <c r="M4" i="3"/>
  <c r="L23" i="3"/>
  <c r="M24" i="3"/>
  <c r="L36" i="3"/>
  <c r="L40" i="3"/>
  <c r="L58" i="3"/>
  <c r="AD93" i="3"/>
  <c r="L100" i="3"/>
  <c r="AD110" i="3"/>
  <c r="AD114" i="3"/>
  <c r="L117" i="3"/>
  <c r="L118" i="3"/>
  <c r="L125" i="3"/>
  <c r="M150" i="3"/>
  <c r="M152" i="3"/>
  <c r="M163" i="3"/>
  <c r="L176" i="3"/>
  <c r="L177" i="3"/>
  <c r="M184" i="3"/>
  <c r="L200" i="3"/>
  <c r="L209" i="3"/>
  <c r="L211" i="3"/>
  <c r="L220" i="3"/>
  <c r="L222" i="3"/>
  <c r="L229" i="3"/>
  <c r="M238" i="3"/>
  <c r="L262" i="3"/>
  <c r="M265" i="3"/>
  <c r="L276" i="3"/>
  <c r="L311" i="3"/>
  <c r="AD331" i="3"/>
  <c r="M376" i="3"/>
  <c r="L398" i="3"/>
  <c r="M404" i="3"/>
  <c r="M414" i="3"/>
  <c r="M437" i="3"/>
  <c r="L450" i="3"/>
  <c r="M452" i="3"/>
  <c r="L452" i="3"/>
  <c r="L466" i="3"/>
  <c r="L501" i="3"/>
  <c r="M560" i="3"/>
  <c r="L560" i="3"/>
  <c r="M3" i="3"/>
  <c r="L21" i="3"/>
  <c r="M40" i="3"/>
  <c r="L41" i="3"/>
  <c r="X57" i="3"/>
  <c r="L64" i="3"/>
  <c r="X69" i="3"/>
  <c r="M75" i="3"/>
  <c r="L87" i="3"/>
  <c r="X102" i="3"/>
  <c r="M118" i="3"/>
  <c r="AD130" i="3"/>
  <c r="X141" i="3"/>
  <c r="M176" i="3"/>
  <c r="M177" i="3"/>
  <c r="AD231" i="3"/>
  <c r="AD284" i="3"/>
  <c r="L295" i="3"/>
  <c r="M311" i="3"/>
  <c r="M398" i="3"/>
  <c r="M466" i="3"/>
  <c r="L478" i="3"/>
  <c r="M501" i="3"/>
  <c r="M64" i="3"/>
  <c r="X78" i="3"/>
  <c r="L314" i="3"/>
  <c r="M343" i="3"/>
  <c r="L343" i="3"/>
  <c r="M411" i="3"/>
  <c r="M427" i="3"/>
  <c r="L427" i="3"/>
  <c r="M519" i="3"/>
  <c r="M568" i="3"/>
  <c r="L568" i="3"/>
  <c r="M11" i="3"/>
  <c r="X14" i="3"/>
  <c r="M28" i="3"/>
  <c r="L66" i="3"/>
  <c r="L71" i="3"/>
  <c r="X76" i="3"/>
  <c r="L121" i="3"/>
  <c r="L154" i="3"/>
  <c r="L196" i="3"/>
  <c r="L210" i="3"/>
  <c r="L227" i="3"/>
  <c r="M234" i="3"/>
  <c r="L268" i="3"/>
  <c r="L277" i="3"/>
  <c r="L306" i="3"/>
  <c r="M322" i="3"/>
  <c r="M380" i="3"/>
  <c r="L396" i="3"/>
  <c r="L443" i="3"/>
  <c r="L449" i="3"/>
  <c r="M451" i="3"/>
  <c r="L451" i="3"/>
  <c r="M478" i="3"/>
  <c r="M498" i="3"/>
  <c r="L498" i="3"/>
  <c r="M528" i="3"/>
  <c r="L528" i="3"/>
  <c r="X136" i="3"/>
  <c r="M381" i="3"/>
  <c r="L381" i="3"/>
  <c r="M434" i="3"/>
  <c r="L477" i="3"/>
  <c r="L544" i="3"/>
  <c r="AD90" i="3"/>
  <c r="AD107" i="3"/>
  <c r="M320" i="3"/>
  <c r="M339" i="3"/>
  <c r="L339" i="3"/>
  <c r="M463" i="3"/>
  <c r="L463" i="3"/>
  <c r="L517" i="3"/>
  <c r="L14" i="3"/>
  <c r="L49" i="3"/>
  <c r="L69" i="3"/>
  <c r="L94" i="3"/>
  <c r="L99" i="3"/>
  <c r="L103" i="3"/>
  <c r="L136" i="3"/>
  <c r="M138" i="3"/>
  <c r="M140" i="3"/>
  <c r="AD141" i="3"/>
  <c r="L146" i="3"/>
  <c r="L149" i="3"/>
  <c r="L172" i="3"/>
  <c r="AD173" i="3"/>
  <c r="L223" i="3"/>
  <c r="L259" i="3"/>
  <c r="L263" i="3"/>
  <c r="L269" i="3"/>
  <c r="L273" i="3"/>
  <c r="L284" i="3"/>
  <c r="AD292" i="3"/>
  <c r="M301" i="3"/>
  <c r="AD307" i="3"/>
  <c r="L325" i="3"/>
  <c r="M344" i="3"/>
  <c r="L348" i="3"/>
  <c r="M354" i="3"/>
  <c r="L354" i="3"/>
  <c r="L355" i="3"/>
  <c r="L371" i="3"/>
  <c r="AD388" i="3"/>
  <c r="M397" i="3"/>
  <c r="L397" i="3"/>
  <c r="M422" i="3"/>
  <c r="L422" i="3"/>
  <c r="M477" i="3"/>
  <c r="M566" i="3"/>
  <c r="L566" i="3"/>
  <c r="M55" i="3"/>
  <c r="L57" i="3"/>
  <c r="AD82" i="3"/>
  <c r="AD86" i="3"/>
  <c r="L88" i="3"/>
  <c r="X93" i="3"/>
  <c r="AD96" i="3"/>
  <c r="X97" i="3"/>
  <c r="M102" i="3"/>
  <c r="L107" i="3"/>
  <c r="M136" i="3"/>
  <c r="L192" i="3"/>
  <c r="M201" i="3"/>
  <c r="M219" i="3"/>
  <c r="M223" i="3"/>
  <c r="M228" i="3"/>
  <c r="L231" i="3"/>
  <c r="L237" i="3"/>
  <c r="M257" i="3"/>
  <c r="M261" i="3"/>
  <c r="L275" i="3"/>
  <c r="M294" i="3"/>
  <c r="L320" i="3"/>
  <c r="L335" i="3"/>
  <c r="M348" i="3"/>
  <c r="M371" i="3"/>
  <c r="M506" i="3"/>
  <c r="L506" i="3"/>
  <c r="M484" i="3"/>
  <c r="M493" i="3"/>
  <c r="L525" i="3"/>
  <c r="L538" i="3"/>
  <c r="L549" i="3"/>
  <c r="L561" i="3"/>
  <c r="L562" i="3"/>
  <c r="M582" i="3"/>
  <c r="M586" i="3"/>
  <c r="L606" i="3"/>
  <c r="M644" i="3"/>
  <c r="L650" i="3"/>
  <c r="L654" i="3"/>
  <c r="M665" i="3"/>
  <c r="AD678" i="3"/>
  <c r="M687" i="3"/>
  <c r="L726" i="3"/>
  <c r="M741" i="3"/>
  <c r="L746" i="3"/>
  <c r="M747" i="3"/>
  <c r="M758" i="3"/>
  <c r="M785" i="3"/>
  <c r="M730" i="3"/>
  <c r="L762" i="3"/>
  <c r="L774" i="3"/>
  <c r="L783" i="3"/>
  <c r="M596" i="3"/>
  <c r="M648" i="3"/>
  <c r="AD669" i="3"/>
  <c r="M695" i="3"/>
  <c r="M774" i="3"/>
  <c r="L786" i="3"/>
  <c r="L589" i="3"/>
  <c r="L597" i="3"/>
  <c r="L617" i="3"/>
  <c r="L634" i="3"/>
  <c r="M671" i="3"/>
  <c r="M714" i="3"/>
  <c r="L738" i="3"/>
  <c r="L773" i="3"/>
  <c r="L799" i="3"/>
  <c r="M786" i="3"/>
  <c r="M542" i="3"/>
  <c r="L558" i="3"/>
  <c r="M553" i="3"/>
  <c r="L571" i="3"/>
  <c r="L578" i="3"/>
  <c r="M589" i="3"/>
  <c r="M597" i="3"/>
  <c r="L610" i="3"/>
  <c r="M617" i="3"/>
  <c r="L621" i="3"/>
  <c r="M641" i="3"/>
  <c r="L703" i="3"/>
  <c r="L706" i="3"/>
  <c r="M708" i="3"/>
  <c r="L711" i="3"/>
  <c r="M738" i="3"/>
  <c r="M739" i="3"/>
  <c r="L757" i="3"/>
  <c r="L763" i="3"/>
  <c r="L765" i="3"/>
  <c r="M775" i="3"/>
  <c r="L495" i="3"/>
  <c r="L537" i="3"/>
  <c r="L548" i="3"/>
  <c r="M571" i="3"/>
  <c r="M578" i="3"/>
  <c r="L595" i="3"/>
  <c r="L609" i="3"/>
  <c r="M621" i="3"/>
  <c r="L629" i="3"/>
  <c r="M630" i="3"/>
  <c r="L651" i="3"/>
  <c r="AD670" i="3"/>
  <c r="M721" i="3"/>
  <c r="L727" i="3"/>
  <c r="L731" i="3"/>
  <c r="L733" i="3"/>
  <c r="M765" i="3"/>
  <c r="L780" i="3"/>
  <c r="L364" i="3"/>
  <c r="AD367" i="3"/>
  <c r="L372" i="3"/>
  <c r="L387" i="3"/>
  <c r="L405" i="3"/>
  <c r="M407" i="3"/>
  <c r="L409" i="3"/>
  <c r="L439" i="3"/>
  <c r="L459" i="3"/>
  <c r="L482" i="3"/>
  <c r="L490" i="3"/>
  <c r="M495" i="3"/>
  <c r="L521" i="3"/>
  <c r="M534" i="3"/>
  <c r="M548" i="3"/>
  <c r="L559" i="3"/>
  <c r="M595" i="3"/>
  <c r="M601" i="3"/>
  <c r="L620" i="3"/>
  <c r="M627" i="3"/>
  <c r="M629" i="3"/>
  <c r="L633" i="3"/>
  <c r="M651" i="3"/>
  <c r="M692" i="3"/>
  <c r="AD713" i="3"/>
  <c r="M731" i="3"/>
  <c r="M733" i="3"/>
  <c r="L756" i="3"/>
  <c r="L771" i="3"/>
  <c r="M784" i="3"/>
  <c r="M364" i="3"/>
  <c r="M372" i="3"/>
  <c r="M387" i="3"/>
  <c r="M405" i="3"/>
  <c r="M482" i="3"/>
  <c r="M490" i="3"/>
  <c r="M633" i="3"/>
  <c r="L710" i="3"/>
  <c r="L736" i="3"/>
  <c r="L740" i="3"/>
  <c r="L764" i="3"/>
  <c r="L767" i="3"/>
  <c r="M778" i="3"/>
  <c r="M782" i="3"/>
  <c r="M781" i="3"/>
  <c r="L587" i="3"/>
  <c r="M594" i="3"/>
  <c r="L607" i="3"/>
  <c r="L742" i="3"/>
  <c r="L759" i="3"/>
  <c r="AD768" i="3"/>
  <c r="L13" i="3"/>
  <c r="L47" i="3"/>
  <c r="M52" i="3"/>
  <c r="X106" i="3"/>
  <c r="AD106" i="3"/>
  <c r="X83" i="3"/>
  <c r="AD101" i="3"/>
  <c r="AD113" i="3"/>
  <c r="X113" i="3"/>
  <c r="X15" i="3"/>
  <c r="X17" i="3"/>
  <c r="M38" i="3"/>
  <c r="M45" i="3"/>
  <c r="L45" i="3"/>
  <c r="M47" i="3"/>
  <c r="L52" i="3"/>
  <c r="L56" i="3"/>
  <c r="AD68" i="3"/>
  <c r="L20" i="3"/>
  <c r="M31" i="3"/>
  <c r="M33" i="3"/>
  <c r="X94" i="3"/>
  <c r="AD94" i="3"/>
  <c r="L104" i="3"/>
  <c r="M20" i="3"/>
  <c r="L17" i="3"/>
  <c r="X18" i="3"/>
  <c r="L31" i="3"/>
  <c r="L33" i="3"/>
  <c r="M32" i="3"/>
  <c r="X45" i="3"/>
  <c r="L46" i="3"/>
  <c r="M68" i="3"/>
  <c r="L68" i="3"/>
  <c r="M91" i="3"/>
  <c r="L91" i="3"/>
  <c r="M17" i="3"/>
  <c r="L35" i="3"/>
  <c r="L90" i="3"/>
  <c r="L9" i="3"/>
  <c r="L11" i="3"/>
  <c r="L15" i="3"/>
  <c r="L18" i="3"/>
  <c r="L32" i="3"/>
  <c r="M46" i="3"/>
  <c r="L81" i="3"/>
  <c r="M97" i="3"/>
  <c r="L97" i="3"/>
  <c r="M25" i="3"/>
  <c r="M44" i="3"/>
  <c r="L44" i="3"/>
  <c r="L48" i="3"/>
  <c r="AD87" i="3"/>
  <c r="L110" i="3"/>
  <c r="M81" i="3"/>
  <c r="L84" i="3"/>
  <c r="AD117" i="3"/>
  <c r="X117" i="3"/>
  <c r="L2" i="3"/>
  <c r="L12" i="3"/>
  <c r="L19" i="3"/>
  <c r="L25" i="3"/>
  <c r="M48" i="3"/>
  <c r="M51" i="3"/>
  <c r="L51" i="3"/>
  <c r="M110" i="3"/>
  <c r="M34" i="3"/>
  <c r="X44" i="3"/>
  <c r="M67" i="3"/>
  <c r="L67" i="3"/>
  <c r="X68" i="3"/>
  <c r="M37" i="3"/>
  <c r="M50" i="3"/>
  <c r="M60" i="3"/>
  <c r="AD81" i="3"/>
  <c r="X82" i="3"/>
  <c r="AD109" i="3"/>
  <c r="AD125" i="3"/>
  <c r="M217" i="3"/>
  <c r="L217" i="3"/>
  <c r="AD251" i="3"/>
  <c r="M29" i="3"/>
  <c r="L96" i="3"/>
  <c r="L98" i="3"/>
  <c r="L105" i="3"/>
  <c r="M129" i="3"/>
  <c r="AD129" i="3"/>
  <c r="L133" i="3"/>
  <c r="X142" i="3"/>
  <c r="L151" i="3"/>
  <c r="L159" i="3"/>
  <c r="L168" i="3"/>
  <c r="M171" i="3"/>
  <c r="AD180" i="3"/>
  <c r="M183" i="3"/>
  <c r="M225" i="3"/>
  <c r="L225" i="3"/>
  <c r="M255" i="3"/>
  <c r="L255" i="3"/>
  <c r="L28" i="3"/>
  <c r="L43" i="3"/>
  <c r="X58" i="3"/>
  <c r="X61" i="3"/>
  <c r="L80" i="3"/>
  <c r="L86" i="3"/>
  <c r="X86" i="3"/>
  <c r="X95" i="3"/>
  <c r="X99" i="3"/>
  <c r="X112" i="3"/>
  <c r="X119" i="3"/>
  <c r="AD123" i="3"/>
  <c r="L130" i="3"/>
  <c r="L132" i="3"/>
  <c r="M133" i="3"/>
  <c r="L137" i="3"/>
  <c r="L142" i="3"/>
  <c r="M159" i="3"/>
  <c r="X53" i="3"/>
  <c r="X64" i="3"/>
  <c r="M87" i="3"/>
  <c r="M88" i="3"/>
  <c r="AD100" i="3"/>
  <c r="X103" i="3"/>
  <c r="X118" i="3"/>
  <c r="L152" i="3"/>
  <c r="L156" i="3"/>
  <c r="M215" i="3"/>
  <c r="L215" i="3"/>
  <c r="M245" i="3"/>
  <c r="L245" i="3"/>
  <c r="X63" i="3"/>
  <c r="X73" i="3"/>
  <c r="L115" i="3"/>
  <c r="L181" i="3"/>
  <c r="M190" i="3"/>
  <c r="L190" i="3"/>
  <c r="M206" i="3"/>
  <c r="L206" i="3"/>
  <c r="L112" i="3"/>
  <c r="L119" i="3"/>
  <c r="L127" i="3"/>
  <c r="L131" i="3"/>
  <c r="L134" i="3"/>
  <c r="L161" i="3"/>
  <c r="L162" i="3"/>
  <c r="L169" i="3"/>
  <c r="M204" i="3"/>
  <c r="L204" i="3"/>
  <c r="M208" i="3"/>
  <c r="L208" i="3"/>
  <c r="AD236" i="3"/>
  <c r="AD256" i="3"/>
  <c r="M131" i="3"/>
  <c r="L147" i="3"/>
  <c r="L153" i="3"/>
  <c r="L160" i="3"/>
  <c r="M162" i="3"/>
  <c r="AD176" i="3"/>
  <c r="L178" i="3"/>
  <c r="M240" i="3"/>
  <c r="L240" i="3"/>
  <c r="M189" i="3"/>
  <c r="L189" i="3"/>
  <c r="M247" i="3"/>
  <c r="L247" i="3"/>
  <c r="M445" i="3"/>
  <c r="L445" i="3"/>
  <c r="M460" i="3"/>
  <c r="L460" i="3"/>
  <c r="M469" i="3"/>
  <c r="M509" i="3"/>
  <c r="L509" i="3"/>
  <c r="M326" i="3"/>
  <c r="AD335" i="3"/>
  <c r="AD339" i="3"/>
  <c r="M390" i="3"/>
  <c r="L390" i="3"/>
  <c r="M426" i="3"/>
  <c r="L426" i="3"/>
  <c r="M431" i="3"/>
  <c r="L431" i="3"/>
  <c r="L434" i="3"/>
  <c r="M440" i="3"/>
  <c r="L440" i="3"/>
  <c r="M479" i="3"/>
  <c r="L479" i="3"/>
  <c r="M378" i="3"/>
  <c r="L378" i="3"/>
  <c r="M393" i="3"/>
  <c r="L393" i="3"/>
  <c r="L469" i="3"/>
  <c r="M499" i="3"/>
  <c r="L499" i="3"/>
  <c r="M194" i="3"/>
  <c r="M195" i="3"/>
  <c r="M198" i="3"/>
  <c r="M232" i="3"/>
  <c r="L260" i="3"/>
  <c r="L271" i="3"/>
  <c r="M280" i="3"/>
  <c r="M281" i="3"/>
  <c r="AD281" i="3"/>
  <c r="L279" i="3"/>
  <c r="L283" i="3"/>
  <c r="M286" i="3"/>
  <c r="M297" i="3"/>
  <c r="L298" i="3"/>
  <c r="L300" i="3"/>
  <c r="L303" i="3"/>
  <c r="M313" i="3"/>
  <c r="AD313" i="3"/>
  <c r="M325" i="3"/>
  <c r="M373" i="3"/>
  <c r="M388" i="3"/>
  <c r="M408" i="3"/>
  <c r="L408" i="3"/>
  <c r="M260" i="3"/>
  <c r="L274" i="3"/>
  <c r="AD278" i="3"/>
  <c r="M279" i="3"/>
  <c r="L288" i="3"/>
  <c r="L289" i="3"/>
  <c r="L296" i="3"/>
  <c r="M298" i="3"/>
  <c r="M300" i="3"/>
  <c r="L302" i="3"/>
  <c r="L308" i="3"/>
  <c r="L309" i="3"/>
  <c r="L332" i="3"/>
  <c r="L341" i="3"/>
  <c r="AD353" i="3"/>
  <c r="M357" i="3"/>
  <c r="L357" i="3"/>
  <c r="AD356" i="3"/>
  <c r="AD410" i="3"/>
  <c r="M435" i="3"/>
  <c r="L435" i="3"/>
  <c r="L468" i="3"/>
  <c r="M494" i="3"/>
  <c r="L494" i="3"/>
  <c r="M508" i="3"/>
  <c r="L508" i="3"/>
  <c r="M288" i="3"/>
  <c r="M296" i="3"/>
  <c r="M302" i="3"/>
  <c r="M308" i="3"/>
  <c r="M309" i="3"/>
  <c r="M391" i="3"/>
  <c r="L391" i="3"/>
  <c r="M402" i="3"/>
  <c r="L402" i="3"/>
  <c r="M424" i="3"/>
  <c r="L424" i="3"/>
  <c r="M438" i="3"/>
  <c r="M511" i="3"/>
  <c r="L511" i="3"/>
  <c r="M353" i="3"/>
  <c r="L353" i="3"/>
  <c r="M374" i="3"/>
  <c r="L374" i="3"/>
  <c r="M429" i="3"/>
  <c r="L429" i="3"/>
  <c r="M433" i="3"/>
  <c r="L433" i="3"/>
  <c r="M467" i="3"/>
  <c r="L467" i="3"/>
  <c r="M488" i="3"/>
  <c r="L488" i="3"/>
  <c r="M504" i="3"/>
  <c r="L504" i="3"/>
  <c r="L193" i="3"/>
  <c r="M222" i="3"/>
  <c r="M231" i="3"/>
  <c r="L244" i="3"/>
  <c r="L324" i="3"/>
  <c r="M418" i="3"/>
  <c r="L438" i="3"/>
  <c r="M347" i="3"/>
  <c r="L347" i="3"/>
  <c r="M362" i="3"/>
  <c r="L362" i="3"/>
  <c r="M367" i="3"/>
  <c r="L367" i="3"/>
  <c r="M370" i="3"/>
  <c r="L370" i="3"/>
  <c r="M400" i="3"/>
  <c r="L400" i="3"/>
  <c r="M454" i="3"/>
  <c r="L454" i="3"/>
  <c r="M476" i="3"/>
  <c r="L476" i="3"/>
  <c r="M481" i="3"/>
  <c r="L481" i="3"/>
  <c r="M507" i="3"/>
  <c r="L507" i="3"/>
  <c r="M187" i="3"/>
  <c r="M202" i="3"/>
  <c r="L214" i="3"/>
  <c r="L216" i="3"/>
  <c r="L221" i="3"/>
  <c r="M239" i="3"/>
  <c r="L246" i="3"/>
  <c r="L249" i="3"/>
  <c r="L258" i="3"/>
  <c r="L264" i="3"/>
  <c r="L270" i="3"/>
  <c r="L272" i="3"/>
  <c r="M315" i="3"/>
  <c r="M356" i="3"/>
  <c r="L356" i="3"/>
  <c r="M430" i="3"/>
  <c r="L430" i="3"/>
  <c r="M444" i="3"/>
  <c r="L444" i="3"/>
  <c r="M480" i="3"/>
  <c r="M489" i="3"/>
  <c r="L489" i="3"/>
  <c r="M524" i="3"/>
  <c r="L524" i="3"/>
  <c r="L230" i="3"/>
  <c r="L236" i="3"/>
  <c r="L241" i="3"/>
  <c r="L254" i="3"/>
  <c r="L256" i="3"/>
  <c r="M284" i="3"/>
  <c r="M295" i="3"/>
  <c r="L304" i="3"/>
  <c r="L318" i="3"/>
  <c r="L321" i="3"/>
  <c r="L329" i="3"/>
  <c r="L330" i="3"/>
  <c r="L334" i="3"/>
  <c r="L342" i="3"/>
  <c r="M349" i="3"/>
  <c r="L351" i="3"/>
  <c r="M359" i="3"/>
  <c r="L359" i="3"/>
  <c r="AD371" i="3"/>
  <c r="L404" i="3"/>
  <c r="M456" i="3"/>
  <c r="L456" i="3"/>
  <c r="L261" i="3"/>
  <c r="L265" i="3"/>
  <c r="M318" i="3"/>
  <c r="L389" i="3"/>
  <c r="M475" i="3"/>
  <c r="L475" i="3"/>
  <c r="M487" i="3"/>
  <c r="L487" i="3"/>
  <c r="M556" i="3"/>
  <c r="L556" i="3"/>
  <c r="AD643" i="3"/>
  <c r="L547" i="3"/>
  <c r="L555" i="3"/>
  <c r="M592" i="3"/>
  <c r="L592" i="3"/>
  <c r="M517" i="3"/>
  <c r="L554" i="3"/>
  <c r="M555" i="3"/>
  <c r="M574" i="3"/>
  <c r="L574" i="3"/>
  <c r="M581" i="3"/>
  <c r="L581" i="3"/>
  <c r="AD433" i="3"/>
  <c r="M547" i="3"/>
  <c r="M554" i="3"/>
  <c r="L557" i="3"/>
  <c r="M588" i="3"/>
  <c r="L588" i="3"/>
  <c r="L505" i="3"/>
  <c r="L515" i="3"/>
  <c r="L519" i="3"/>
  <c r="M520" i="3"/>
  <c r="L527" i="3"/>
  <c r="M530" i="3"/>
  <c r="L530" i="3"/>
  <c r="AD694" i="3"/>
  <c r="L419" i="3"/>
  <c r="L437" i="3"/>
  <c r="M505" i="3"/>
  <c r="M515" i="3"/>
  <c r="M638" i="3"/>
  <c r="L638" i="3"/>
  <c r="M552" i="3"/>
  <c r="L552" i="3"/>
  <c r="M573" i="3"/>
  <c r="L573" i="3"/>
  <c r="L594" i="3"/>
  <c r="L453" i="3"/>
  <c r="L458" i="3"/>
  <c r="M541" i="3"/>
  <c r="L541" i="3"/>
  <c r="L572" i="3"/>
  <c r="AD688" i="3"/>
  <c r="M360" i="3"/>
  <c r="M386" i="3"/>
  <c r="M436" i="3"/>
  <c r="L464" i="3"/>
  <c r="L465" i="3"/>
  <c r="L483" i="3"/>
  <c r="M529" i="3"/>
  <c r="M579" i="3"/>
  <c r="L579" i="3"/>
  <c r="M612" i="3"/>
  <c r="L612" i="3"/>
  <c r="M483" i="3"/>
  <c r="M491" i="3"/>
  <c r="M575" i="3"/>
  <c r="L575" i="3"/>
  <c r="M625" i="3"/>
  <c r="L625" i="3"/>
  <c r="AD656" i="3"/>
  <c r="AD667" i="3"/>
  <c r="L699" i="3"/>
  <c r="M716" i="3"/>
  <c r="L716" i="3"/>
  <c r="M734" i="3"/>
  <c r="L734" i="3"/>
  <c r="M544" i="3"/>
  <c r="AD689" i="3"/>
  <c r="M715" i="3"/>
  <c r="L627" i="3"/>
  <c r="L645" i="3"/>
  <c r="L674" i="3"/>
  <c r="L691" i="3"/>
  <c r="L697" i="3"/>
  <c r="M699" i="3"/>
  <c r="L718" i="3"/>
  <c r="M724" i="3"/>
  <c r="L724" i="3"/>
  <c r="M748" i="3"/>
  <c r="L748" i="3"/>
  <c r="M718" i="3"/>
  <c r="L614" i="3"/>
  <c r="L639" i="3"/>
  <c r="L642" i="3"/>
  <c r="AD662" i="3"/>
  <c r="L666" i="3"/>
  <c r="L670" i="3"/>
  <c r="L677" i="3"/>
  <c r="L678" i="3"/>
  <c r="M679" i="3"/>
  <c r="M684" i="3"/>
  <c r="L712" i="3"/>
  <c r="M614" i="3"/>
  <c r="M639" i="3"/>
  <c r="M666" i="3"/>
  <c r="M670" i="3"/>
  <c r="M678" i="3"/>
  <c r="M713" i="3"/>
  <c r="L590" i="3"/>
  <c r="L591" i="3"/>
  <c r="L598" i="3"/>
  <c r="L599" i="3"/>
  <c r="L602" i="3"/>
  <c r="L611" i="3"/>
  <c r="L613" i="3"/>
  <c r="L635" i="3"/>
  <c r="L636" i="3"/>
  <c r="AD636" i="3"/>
  <c r="L640" i="3"/>
  <c r="L646" i="3"/>
  <c r="L661" i="3"/>
  <c r="L662" i="3"/>
  <c r="M677" i="3"/>
  <c r="L679" i="3"/>
  <c r="L684" i="3"/>
  <c r="M685" i="3"/>
  <c r="M690" i="3"/>
  <c r="M698" i="3"/>
  <c r="AD698" i="3"/>
  <c r="L701" i="3"/>
  <c r="L704" i="3"/>
  <c r="M712" i="3"/>
  <c r="AD726" i="3"/>
  <c r="AD738" i="3"/>
  <c r="L540" i="3"/>
  <c r="L564" i="3"/>
  <c r="L576" i="3"/>
  <c r="L577" i="3"/>
  <c r="L580" i="3"/>
  <c r="L583" i="3"/>
  <c r="L584" i="3"/>
  <c r="M590" i="3"/>
  <c r="M599" i="3"/>
  <c r="L600" i="3"/>
  <c r="M602" i="3"/>
  <c r="L605" i="3"/>
  <c r="M611" i="3"/>
  <c r="L622" i="3"/>
  <c r="L623" i="3"/>
  <c r="M636" i="3"/>
  <c r="AD646" i="3"/>
  <c r="L657" i="3"/>
  <c r="M661" i="3"/>
  <c r="L713" i="3"/>
  <c r="AD741" i="3"/>
  <c r="L745" i="3"/>
  <c r="M540" i="3"/>
  <c r="L542" i="3"/>
  <c r="M564" i="3"/>
  <c r="M576" i="3"/>
  <c r="M577" i="3"/>
  <c r="M583" i="3"/>
  <c r="M584" i="3"/>
  <c r="M600" i="3"/>
  <c r="M605" i="3"/>
  <c r="M622" i="3"/>
  <c r="AD635" i="3"/>
  <c r="M689" i="3"/>
  <c r="L693" i="3"/>
  <c r="AD712" i="3"/>
  <c r="M673" i="3"/>
  <c r="AD693" i="3"/>
  <c r="L565" i="3"/>
  <c r="L567" i="3"/>
  <c r="L585" i="3"/>
  <c r="L604" i="3"/>
  <c r="L619" i="3"/>
  <c r="L631" i="3"/>
  <c r="L652" i="3"/>
  <c r="L658" i="3"/>
  <c r="L664" i="3"/>
  <c r="L667" i="3"/>
  <c r="L689" i="3"/>
  <c r="AD690" i="3"/>
  <c r="M693" i="3"/>
  <c r="L696" i="3"/>
  <c r="M700" i="3"/>
  <c r="M709" i="3"/>
  <c r="M719" i="3"/>
  <c r="L719" i="3"/>
  <c r="M725" i="3"/>
  <c r="L725" i="3"/>
  <c r="M619" i="3"/>
  <c r="L641" i="3"/>
  <c r="L673" i="3"/>
  <c r="M686" i="3"/>
  <c r="M705" i="3"/>
  <c r="M728" i="3"/>
  <c r="L728" i="3"/>
  <c r="M744" i="3"/>
  <c r="L744" i="3"/>
  <c r="AD760" i="3"/>
  <c r="AD740" i="3"/>
  <c r="AD770" i="3"/>
  <c r="AD665" i="3"/>
  <c r="M717" i="3"/>
  <c r="M720" i="3"/>
  <c r="AD743" i="3"/>
  <c r="M759" i="3"/>
  <c r="L777" i="3"/>
  <c r="M780" i="3"/>
  <c r="L781" i="3"/>
  <c r="L752" i="3"/>
  <c r="AD765" i="3"/>
  <c r="L776" i="3"/>
  <c r="L787" i="3"/>
  <c r="M752" i="3"/>
  <c r="M787" i="3"/>
  <c r="AD744" i="3"/>
  <c r="L766" i="3"/>
  <c r="AD766" i="3"/>
  <c r="L789" i="3"/>
  <c r="L730" i="3"/>
  <c r="M762" i="3"/>
  <c r="M764" i="3"/>
  <c r="M763" i="3"/>
  <c r="M766" i="3"/>
  <c r="AD787" i="3"/>
  <c r="AD752" i="3"/>
  <c r="L753" i="3"/>
  <c r="L760" i="3"/>
  <c r="L722" i="3"/>
  <c r="L750" i="3"/>
  <c r="AD762" i="3"/>
  <c r="L769" i="3"/>
  <c r="L770" i="3"/>
  <c r="L729" i="3"/>
  <c r="M769" i="3"/>
  <c r="M770" i="3"/>
  <c r="BW45" i="3"/>
  <c r="BV45" i="3"/>
  <c r="BU4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<sst xmlns="http://schemas.openxmlformats.org/spreadsheetml/2006/main" count="58249" uniqueCount="18170">
  <si>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</si>
  <si>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</si>
  <si>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</si>
  <si>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</si>
  <si>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</si>
  <si>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</si>
  <si>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</si>
  <si>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</si>
  <si>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</si>
  <si>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</si>
  <si>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</si>
  <si>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</si>
  <si>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</si>
  <si>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</si>
  <si>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</si>
  <si>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</si>
  <si>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</si>
  <si>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</si>
  <si>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</si>
  <si>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</si>
  <si>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</si>
  <si>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</si>
  <si>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</si>
  <si>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</si>
  <si>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</si>
  <si>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</si>
  <si>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</si>
  <si>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</si>
  <si>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</si>
  <si>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</si>
  <si>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</si>
  <si>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</si>
  <si>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</si>
  <si>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</si>
  <si>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</si>
  <si>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</si>
  <si>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</si>
  <si>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</si>
  <si>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</si>
  <si>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</si>
  <si>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</si>
  <si>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</si>
  <si>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</si>
  <si>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</si>
  <si>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</si>
  <si>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</si>
  <si>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</si>
  <si>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</si>
  <si>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</si>
  <si>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</si>
  <si>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</si>
  <si>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</si>
  <si>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</si>
  <si>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</si>
  <si>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</si>
  <si>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</si>
  <si>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</si>
  <si>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</si>
  <si>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</si>
  <si>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</si>
  <si>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</si>
  <si>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</si>
  <si>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</si>
  <si>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</si>
  <si>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</si>
  <si>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</si>
  <si>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</si>
  <si>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</si>
  <si>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</si>
  <si>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</si>
  <si>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</si>
  <si>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</si>
  <si>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</si>
  <si>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</si>
  <si>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</si>
  <si>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</si>
  <si>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</si>
  <si>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</si>
  <si>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</si>
  <si>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</si>
  <si>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</si>
  <si>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</si>
  <si>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</si>
  <si>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</si>
  <si>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</si>
  <si>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</si>
  <si>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</si>
  <si>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</si>
  <si>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</si>
  <si>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</si>
  <si>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</si>
  <si>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</si>
  <si>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</si>
  <si>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</si>
  <si>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</si>
  <si>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</si>
  <si>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</si>
  <si>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</si>
  <si>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</si>
  <si>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</si>
  <si>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</si>
  <si>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</si>
  <si>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</si>
  <si>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</si>
  <si>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</si>
  <si>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</si>
  <si>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</si>
  <si>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</si>
  <si>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</si>
  <si>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</si>
  <si>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</si>
  <si>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</si>
  <si>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</si>
  <si>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</si>
  <si>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</si>
  <si>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</si>
  <si>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</si>
  <si>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</si>
  <si>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</si>
  <si>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</si>
  <si>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</si>
  <si>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</si>
  <si>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</si>
  <si>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</si>
  <si>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</si>
  <si>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</si>
  <si>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</si>
  <si>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</si>
  <si>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</si>
  <si>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</si>
  <si>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</si>
  <si>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</si>
  <si>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</si>
  <si>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</si>
  <si>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</si>
  <si>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</si>
  <si>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</si>
  <si>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</si>
  <si>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</si>
  <si>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</si>
  <si>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</si>
  <si>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</si>
  <si>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</si>
  <si>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</si>
  <si>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</si>
  <si>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</si>
  <si>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</si>
  <si>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</si>
  <si>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</si>
  <si>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</si>
  <si>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</si>
  <si>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</si>
  <si>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</si>
  <si>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</si>
  <si>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</si>
  <si>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</si>
  <si>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</si>
  <si>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</si>
  <si>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</si>
  <si>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</si>
  <si>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</si>
  <si>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</si>
  <si>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</si>
  <si>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</si>
  <si>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</si>
  <si>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</si>
  <si>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</si>
  <si>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</si>
  <si>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</si>
  <si>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</si>
  <si>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</si>
  <si>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</si>
  <si>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</si>
  <si>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</si>
  <si>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</si>
  <si>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</si>
  <si>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</si>
  <si>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</si>
  <si>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</si>
  <si>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</si>
  <si>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</si>
  <si>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</si>
  <si>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</si>
  <si>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</si>
  <si>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</si>
  <si>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</si>
  <si>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</si>
  <si>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</si>
  <si>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</si>
  <si>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</si>
  <si>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</si>
  <si>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</si>
  <si>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</si>
  <si>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</si>
  <si>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</si>
  <si>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</si>
  <si>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</si>
  <si>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</si>
  <si>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</si>
  <si>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</si>
  <si>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</si>
  <si>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</si>
  <si>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</si>
  <si>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</si>
  <si>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</si>
  <si>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</si>
  <si>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</si>
  <si>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</si>
  <si>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</si>
  <si>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</si>
  <si>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</si>
  <si>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</si>
  <si>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</si>
  <si>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</si>
  <si>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</si>
  <si>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</si>
  <si>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</si>
  <si>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</si>
  <si>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</si>
  <si>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</si>
  <si>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</si>
  <si>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</si>
  <si>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</si>
  <si>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</si>
  <si>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</si>
  <si>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</si>
  <si>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</si>
  <si>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</si>
  <si>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</si>
  <si>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</si>
  <si>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</si>
  <si>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</si>
  <si>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</si>
  <si>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</si>
  <si>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</si>
  <si>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</si>
  <si>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</si>
  <si>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</si>
  <si>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</si>
  <si>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</si>
  <si>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</si>
  <si>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</si>
  <si>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</si>
  <si>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</si>
  <si>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</si>
  <si>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</si>
  <si>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</si>
  <si>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</si>
  <si>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</si>
  <si>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</si>
  <si>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</si>
  <si>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</si>
  <si>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</si>
  <si>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</si>
  <si>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</si>
  <si>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</si>
  <si>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</si>
  <si>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</si>
  <si>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</si>
  <si>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</si>
  <si>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</si>
  <si>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</si>
  <si>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</si>
  <si>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</si>
  <si>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</si>
  <si>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</si>
  <si>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</si>
  <si>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</si>
  <si>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</si>
  <si>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</si>
  <si>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</si>
  <si>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</si>
  <si>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</si>
  <si>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</si>
  <si>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</si>
  <si>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</si>
  <si>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</si>
  <si>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</si>
  <si>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</si>
  <si>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</si>
  <si>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</si>
  <si>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</si>
  <si>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</si>
  <si>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</si>
  <si>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</si>
  <si>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</si>
  <si>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</si>
  <si>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</si>
  <si>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</si>
  <si>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</si>
  <si>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</si>
  <si>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</si>
  <si>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</si>
  <si>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</si>
  <si>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</si>
  <si>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</si>
  <si>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</si>
  <si>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</si>
  <si>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</si>
  <si>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</si>
  <si>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</si>
  <si>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</si>
  <si>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</si>
  <si>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</si>
  <si>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</si>
  <si>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</si>
  <si>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</si>
  <si>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</si>
  <si>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</si>
  <si>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</si>
  <si>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</si>
  <si>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</si>
  <si>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</si>
  <si>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</si>
  <si>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</si>
  <si>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</si>
  <si>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</si>
  <si>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</si>
  <si>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</si>
  <si>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</si>
  <si>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</si>
  <si>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</si>
  <si>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</si>
  <si>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</si>
  <si>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</si>
  <si>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</si>
  <si>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</si>
  <si>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</si>
  <si>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</si>
  <si>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</si>
  <si>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</si>
  <si>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</si>
  <si>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</si>
  <si>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</si>
  <si>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</si>
  <si>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</si>
  <si>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</si>
  <si>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</si>
  <si>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</si>
  <si>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</si>
  <si>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</si>
  <si>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</si>
  <si>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</si>
  <si>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</si>
  <si>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</si>
  <si>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</si>
  <si>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</si>
  <si>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</si>
  <si>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</si>
  <si>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</si>
  <si>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</si>
  <si>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</si>
  <si>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</si>
  <si>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</si>
  <si>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</si>
  <si>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</si>
  <si>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</si>
  <si>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</si>
  <si>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</si>
  <si>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</si>
  <si>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</si>
  <si>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</si>
  <si>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</si>
  <si>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</si>
  <si>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</si>
  <si>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</si>
  <si>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</si>
  <si>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</si>
  <si>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</si>
  <si>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</si>
  <si>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</si>
  <si>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</si>
  <si>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</si>
  <si>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</si>
  <si>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</si>
  <si>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</si>
  <si>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</si>
  <si>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</si>
  <si>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</si>
  <si>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</si>
  <si>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</si>
  <si>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</si>
  <si>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</si>
  <si>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</si>
  <si>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</si>
  <si>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</si>
  <si>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</si>
  <si>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</si>
  <si>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</si>
  <si>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</si>
  <si>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</si>
  <si>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</si>
  <si>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</si>
  <si>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</si>
  <si>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</si>
  <si>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</si>
  <si>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</si>
  <si>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</si>
  <si>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</si>
  <si>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</si>
  <si>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</si>
  <si>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</si>
  <si>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</si>
  <si>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</si>
  <si>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</si>
  <si>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</si>
  <si>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</si>
  <si>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</si>
  <si>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</si>
  <si>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</si>
  <si>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</si>
  <si>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</si>
  <si>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</si>
  <si>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</si>
  <si>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</si>
  <si>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</si>
  <si>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</si>
  <si>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</si>
  <si>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</si>
  <si>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</si>
  <si>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</si>
  <si>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</si>
  <si>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</si>
  <si>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</si>
  <si>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</si>
  <si>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</si>
  <si>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</si>
  <si>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</si>
  <si>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</si>
  <si>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</si>
  <si>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</si>
  <si>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</si>
  <si>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</si>
  <si>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</si>
  <si>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</si>
  <si>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</si>
  <si>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</si>
  <si>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</si>
  <si>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</si>
  <si>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</si>
  <si>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</si>
  <si>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</si>
  <si>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</si>
  <si>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</si>
  <si>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</si>
  <si>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</si>
  <si>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</si>
  <si>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</si>
  <si>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</si>
  <si>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</si>
  <si>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</si>
  <si>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</si>
  <si>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</si>
  <si>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</si>
  <si>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</si>
  <si>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</si>
  <si>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</si>
  <si>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</si>
  <si>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</si>
  <si>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</si>
  <si>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</si>
  <si>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</si>
  <si>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</si>
  <si>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</si>
  <si>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</si>
  <si>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</si>
  <si>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</si>
  <si>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</si>
  <si>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</si>
  <si>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</si>
  <si>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</si>
  <si>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</si>
  <si>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</si>
  <si>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</si>
  <si>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</si>
  <si>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</si>
  <si>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</si>
  <si>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</si>
  <si>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</si>
  <si>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</si>
  <si>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</si>
  <si>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</si>
  <si>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</si>
  <si>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</si>
  <si>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</si>
  <si>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</si>
  <si>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</si>
  <si>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</si>
  <si>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</si>
  <si>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</si>
  <si>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</si>
  <si>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</si>
  <si>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</si>
  <si>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</si>
  <si>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</si>
  <si>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</si>
  <si>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</si>
  <si>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</si>
  <si>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</si>
  <si>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</si>
  <si>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</si>
  <si>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</si>
  <si>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</si>
  <si>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</si>
  <si>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</si>
  <si>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</si>
  <si>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</si>
  <si>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</si>
  <si>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</si>
  <si>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</si>
  <si>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</si>
  <si>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</si>
  <si>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</si>
  <si>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</si>
  <si>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</si>
  <si>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</si>
  <si>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</si>
  <si>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</si>
  <si>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</si>
  <si>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</si>
  <si>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</si>
  <si>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</si>
  <si>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</si>
  <si>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</si>
  <si>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</si>
  <si>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</si>
  <si>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</si>
  <si>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</si>
  <si>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</si>
  <si>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</si>
  <si>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</si>
  <si>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</si>
  <si>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</si>
  <si>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</si>
  <si>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</si>
  <si>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</si>
  <si>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</si>
  <si>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</si>
  <si>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</si>
  <si>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</si>
  <si>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</si>
  <si>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</si>
  <si>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</si>
  <si>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</si>
  <si>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</si>
  <si>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</si>
  <si>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</si>
  <si>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</si>
  <si>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</si>
  <si>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</si>
  <si>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</si>
  <si>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</si>
  <si>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</si>
  <si>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</si>
  <si>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</si>
  <si>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</si>
  <si>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</si>
  <si>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</si>
  <si>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</si>
  <si>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</si>
  <si>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</si>
  <si>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</si>
  <si>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</si>
  <si>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</si>
  <si>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</si>
  <si>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</si>
  <si>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</si>
  <si>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</si>
  <si>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</si>
  <si>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</si>
  <si>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</si>
  <si>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</si>
  <si>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</si>
  <si>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</si>
  <si>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</si>
  <si>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</si>
  <si>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</si>
  <si>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</si>
  <si>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</si>
  <si>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</si>
  <si>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</si>
  <si>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</si>
  <si>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</si>
  <si>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</si>
  <si>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</si>
  <si>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</si>
  <si>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</si>
  <si>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</si>
  <si>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</si>
  <si>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</si>
  <si>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</si>
  <si>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</si>
  <si>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</si>
  <si>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</si>
  <si>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</si>
  <si>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</si>
  <si>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</si>
  <si>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</si>
  <si>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</si>
  <si>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</si>
  <si>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</si>
  <si>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</si>
  <si>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</si>
  <si>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</si>
  <si>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</si>
  <si>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</si>
  <si>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</si>
  <si>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</si>
  <si>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</si>
  <si>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</si>
  <si>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</si>
  <si>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</si>
  <si>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</si>
  <si>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</si>
  <si>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</si>
  <si>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</si>
  <si>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</si>
  <si>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</si>
  <si>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</si>
  <si>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</si>
  <si>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</si>
  <si>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</si>
  <si>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</si>
  <si>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</si>
  <si>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</si>
  <si>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</si>
  <si>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</si>
  <si>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</si>
  <si>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</si>
  <si>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</si>
  <si>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</si>
  <si>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</si>
  <si>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</si>
  <si>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</si>
  <si>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</si>
  <si>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</si>
  <si>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</si>
  <si>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</si>
  <si>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</si>
  <si>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</si>
  <si>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</si>
  <si>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</si>
  <si>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</si>
  <si>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</si>
  <si>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</si>
  <si>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</si>
  <si>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</si>
  <si>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</si>
  <si>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</si>
  <si>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</si>
  <si>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</si>
  <si>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</si>
  <si>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</si>
  <si>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</si>
  <si>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</si>
  <si>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</si>
  <si>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</si>
  <si>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</si>
  <si>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</si>
  <si>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</si>
  <si>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</si>
  <si>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</si>
  <si>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</si>
  <si>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</si>
  <si>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</si>
  <si>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</si>
  <si>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</si>
  <si>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</si>
  <si>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</si>
  <si>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</si>
  <si>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</si>
  <si>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</si>
  <si>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</si>
  <si>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</si>
  <si>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</si>
  <si>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</si>
  <si>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</si>
  <si>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</si>
  <si>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</si>
  <si>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</si>
  <si>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</si>
  <si>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</si>
  <si>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</si>
  <si>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</si>
  <si>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</si>
  <si>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</si>
  <si>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</si>
  <si>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</si>
  <si>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</si>
  <si>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</si>
  <si>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</si>
  <si>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</si>
  <si>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</si>
  <si>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</si>
  <si>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</si>
  <si>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</si>
  <si>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</si>
  <si>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</si>
  <si>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</si>
  <si>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</si>
  <si>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</si>
  <si>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</si>
  <si>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</si>
  <si>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</si>
  <si>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</si>
  <si>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</si>
  <si>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</si>
  <si>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</si>
  <si>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</si>
  <si>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</si>
  <si>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</si>
  <si>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</si>
  <si>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</si>
  <si>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</si>
  <si>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</si>
  <si>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</si>
  <si>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</si>
  <si>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</si>
  <si>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</si>
  <si>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</si>
  <si>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</si>
  <si>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</si>
  <si>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</si>
  <si>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</si>
  <si>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</si>
  <si>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</si>
  <si>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</si>
  <si>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</si>
  <si>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</si>
  <si>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</si>
  <si>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</si>
  <si>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</si>
  <si>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</si>
  <si>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</si>
  <si>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</si>
  <si>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</si>
  <si>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</si>
  <si>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</si>
  <si>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</si>
  <si>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</si>
  <si>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</si>
  <si>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</si>
  <si>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</si>
  <si>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</si>
  <si>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</si>
  <si>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</si>
  <si>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</si>
  <si>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</si>
  <si>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</si>
  <si>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</si>
  <si>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</si>
  <si>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</si>
  <si>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</si>
  <si>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</si>
  <si>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</si>
  <si>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</si>
  <si>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</si>
  <si>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</si>
  <si>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</si>
  <si>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</si>
  <si>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</si>
  <si>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</si>
  <si>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</si>
  <si>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</si>
  <si>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</si>
  <si>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</si>
  <si>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</si>
  <si>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</si>
  <si>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</si>
  <si>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</si>
  <si>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</si>
  <si>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</si>
  <si>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</si>
  <si>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</si>
  <si>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</si>
  <si>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</si>
  <si>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</si>
  <si>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</si>
  <si>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</si>
  <si>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</si>
  <si>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</si>
  <si>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</si>
  <si>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</si>
  <si>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</si>
  <si>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</si>
  <si>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</si>
  <si>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</si>
  <si>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</si>
  <si>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</si>
  <si>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</si>
  <si>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</si>
  <si>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</si>
  <si>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</si>
  <si>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</si>
  <si>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</si>
  <si>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</si>
  <si>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</si>
  <si>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</si>
  <si>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</si>
  <si>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</si>
  <si>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</si>
  <si>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</si>
  <si>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</si>
  <si>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</si>
  <si>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</si>
  <si>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</si>
  <si>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</si>
  <si>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</si>
  <si>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</si>
  <si>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</si>
  <si>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</si>
  <si>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</si>
  <si>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</si>
  <si>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</si>
  <si>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</si>
  <si>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</si>
  <si>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</si>
  <si>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</si>
  <si>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</si>
  <si>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</si>
  <si>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</si>
  <si>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</si>
  <si>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</si>
  <si>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</si>
  <si>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</si>
  <si>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</si>
  <si>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</si>
  <si>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</si>
  <si>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</si>
  <si>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</si>
  <si>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</si>
  <si>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</si>
  <si>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</si>
  <si>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</si>
  <si>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</si>
  <si>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</si>
  <si>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</si>
  <si>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</si>
  <si>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</si>
  <si>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</si>
  <si>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</si>
  <si>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</si>
  <si>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</si>
  <si>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</si>
  <si>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</si>
  <si>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</si>
  <si>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</si>
  <si>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</si>
  <si>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</si>
  <si>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</si>
  <si>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</si>
  <si>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</si>
  <si>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</si>
  <si>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</si>
  <si>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</si>
  <si>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</si>
  <si>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</si>
  <si>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</si>
  <si>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</si>
  <si>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</si>
  <si>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</si>
  <si>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</si>
  <si>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</si>
  <si>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</si>
  <si>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</si>
  <si>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</si>
  <si>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</si>
  <si>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</si>
  <si>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</si>
  <si>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</si>
  <si>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</si>
  <si>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</si>
  <si>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</si>
  <si>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</si>
  <si>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</si>
  <si>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</si>
  <si>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</si>
  <si>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</si>
  <si>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</si>
  <si>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</si>
  <si>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</si>
  <si>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</si>
  <si>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</si>
  <si>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</si>
  <si>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</si>
  <si>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</si>
  <si>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</si>
  <si>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</si>
  <si>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</si>
  <si>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</si>
  <si>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</si>
  <si>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</si>
  <si>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</si>
  <si>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</si>
  <si>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</si>
  <si>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</si>
  <si>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</si>
  <si>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</si>
  <si>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</si>
  <si>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</si>
  <si>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</si>
  <si>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</si>
  <si>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</si>
  <si>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</si>
  <si>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</si>
  <si>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</si>
  <si>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</si>
  <si>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</si>
  <si>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</si>
  <si>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</si>
  <si>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</si>
  <si>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</si>
  <si>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</si>
  <si>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</si>
  <si>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</si>
  <si>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</si>
  <si>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</si>
  <si>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</si>
  <si>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</si>
  <si>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</si>
  <si>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</si>
  <si>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</si>
  <si>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</si>
  <si>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</si>
  <si>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</si>
  <si>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</si>
  <si>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</si>
  <si>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</si>
  <si>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</si>
  <si>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</si>
  <si>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</si>
  <si>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</si>
  <si>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</si>
  <si>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</si>
  <si>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</si>
  <si>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</si>
  <si>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</si>
  <si>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</si>
  <si>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</si>
  <si>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</si>
  <si>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</si>
  <si>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</si>
  <si>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</si>
  <si>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</si>
  <si>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</si>
  <si>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</si>
  <si>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</si>
  <si>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</si>
  <si>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</si>
  <si>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</si>
  <si>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</si>
  <si>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</si>
  <si>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</si>
  <si>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</si>
  <si>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</si>
  <si>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</si>
  <si>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</si>
  <si>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</si>
  <si>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</si>
  <si>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</si>
  <si>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</si>
  <si>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</si>
  <si>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</si>
  <si>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</si>
  <si>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</si>
  <si>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</si>
  <si>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</si>
  <si>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</si>
  <si>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</si>
  <si>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</si>
  <si>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</si>
  <si>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</si>
  <si>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</si>
  <si>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</si>
  <si>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</si>
  <si>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</si>
  <si>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</si>
  <si>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</si>
  <si>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</si>
  <si>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</si>
  <si>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</si>
  <si>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</si>
  <si>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</si>
  <si>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</si>
  <si>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</si>
  <si>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</si>
  <si>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</si>
  <si>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</si>
  <si>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</si>
  <si>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</si>
  <si>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</si>
  <si>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</si>
  <si>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</si>
  <si>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</si>
  <si>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</si>
  <si>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</si>
  <si>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</si>
  <si>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</si>
  <si>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</si>
  <si>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</si>
  <si>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</si>
  <si>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</si>
  <si>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</si>
  <si>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</si>
  <si>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</si>
  <si>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</si>
  <si>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</si>
  <si>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</si>
  <si>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</si>
  <si>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</si>
  <si>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</si>
  <si>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</si>
  <si>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</si>
  <si>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</si>
  <si>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</si>
  <si>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</si>
  <si>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</si>
  <si>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</si>
  <si>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</si>
  <si>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</si>
  <si>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</si>
  <si>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</si>
  <si>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</si>
  <si>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</si>
  <si>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</si>
  <si>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</si>
  <si>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</si>
  <si>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</si>
  <si>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</si>
  <si>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</si>
  <si>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</si>
  <si>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</si>
  <si>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</si>
  <si>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</si>
  <si>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</si>
  <si>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</si>
  <si>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</si>
  <si>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</si>
  <si>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</si>
  <si>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</si>
  <si>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</si>
  <si>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</si>
  <si>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</si>
  <si>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</si>
  <si>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</si>
  <si>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</si>
  <si>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</si>
  <si>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</si>
  <si>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</si>
  <si>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</si>
  <si>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</si>
  <si>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</si>
  <si>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</si>
  <si>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</si>
  <si>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</si>
  <si>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</si>
  <si>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</si>
  <si>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</si>
  <si>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</si>
  <si>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</si>
  <si>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</si>
  <si>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</si>
  <si>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</si>
  <si>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</si>
  <si>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</si>
  <si>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</si>
  <si>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</si>
  <si>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</si>
  <si>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</si>
  <si>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</si>
  <si>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</si>
  <si>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</si>
  <si>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</si>
  <si>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</si>
  <si>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</si>
  <si>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</si>
  <si>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</si>
  <si>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</si>
  <si>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</si>
  <si>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</si>
  <si>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</si>
  <si>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</si>
  <si>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</si>
  <si>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</si>
  <si>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</si>
  <si>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</si>
  <si>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</si>
  <si>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</si>
  <si>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</si>
  <si>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</si>
  <si>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</si>
  <si>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</si>
  <si>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</si>
  <si>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</si>
  <si>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</si>
  <si>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</si>
  <si>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</si>
  <si>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</si>
  <si>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</si>
  <si>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</si>
  <si>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</si>
  <si>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</si>
  <si>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</si>
  <si>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</si>
  <si>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</si>
  <si>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</si>
  <si>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</si>
  <si>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</si>
  <si>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</si>
  <si>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</si>
  <si>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</si>
  <si>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</si>
  <si>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</si>
  <si>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</si>
  <si>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</si>
  <si>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</si>
  <si>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</si>
  <si>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</si>
  <si>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</si>
  <si>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</si>
  <si>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</si>
  <si>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</si>
  <si>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</si>
  <si>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</si>
  <si>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</si>
  <si>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</si>
  <si>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</si>
  <si>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</si>
  <si>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</si>
  <si>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</si>
  <si>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</si>
  <si>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</si>
  <si>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</si>
  <si>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</si>
  <si>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</si>
  <si>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</si>
  <si>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</si>
  <si>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</si>
  <si>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</si>
  <si>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</si>
  <si>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</si>
  <si>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</si>
  <si>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</si>
  <si>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</si>
  <si>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</si>
  <si>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</si>
  <si>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</si>
  <si>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</si>
  <si>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</si>
  <si>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</si>
  <si>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</si>
  <si>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</si>
  <si>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</si>
  <si>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</si>
  <si>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</si>
  <si>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</si>
  <si>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</si>
  <si>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</si>
  <si>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</si>
  <si>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</si>
  <si>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</si>
  <si>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</si>
  <si>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</si>
  <si>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</si>
  <si>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</si>
  <si>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</si>
  <si>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</si>
  <si>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</si>
  <si>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</si>
  <si>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</si>
  <si>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</si>
  <si>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</si>
  <si>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</si>
  <si>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</si>
  <si>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</si>
  <si>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</si>
  <si>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</si>
  <si>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</si>
  <si>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</si>
  <si>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</si>
  <si>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</si>
  <si>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</si>
  <si>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</si>
  <si>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</si>
  <si>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</si>
  <si>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</si>
  <si>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</si>
  <si>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</si>
  <si>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</si>
  <si>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</si>
  <si>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</si>
  <si>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</si>
  <si>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</si>
  <si>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</si>
  <si>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</si>
  <si>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</si>
  <si>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</si>
  <si>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</si>
  <si>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</si>
  <si>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</si>
  <si>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</si>
  <si>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</si>
  <si>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</si>
  <si>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</si>
  <si>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</si>
  <si>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</si>
  <si>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</si>
  <si>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</si>
  <si>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</si>
  <si>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</si>
  <si>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</si>
  <si>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</si>
  <si>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</si>
  <si>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</si>
  <si>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</si>
  <si>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</si>
  <si>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</si>
  <si>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</si>
  <si>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</si>
  <si>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</si>
  <si>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</si>
  <si>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</si>
  <si>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</si>
  <si>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</si>
  <si>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</si>
  <si>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</si>
  <si>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</si>
  <si>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</si>
  <si>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</si>
  <si>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</si>
  <si>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</si>
  <si>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</si>
  <si>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</si>
  <si>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</si>
  <si>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</si>
  <si>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</si>
  <si>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</si>
  <si>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</si>
  <si>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</si>
  <si>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</si>
  <si>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</si>
  <si>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</si>
  <si>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</si>
  <si>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</si>
  <si>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</si>
  <si>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</si>
  <si>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</si>
  <si>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</si>
  <si>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</si>
  <si>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</si>
  <si>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</si>
  <si>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</si>
  <si>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</si>
  <si>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</si>
  <si>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</si>
  <si>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</si>
  <si>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</si>
  <si>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</si>
  <si>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</si>
  <si>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</si>
  <si>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</si>
  <si>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</si>
  <si>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</si>
  <si>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</si>
  <si>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</si>
  <si>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</si>
  <si>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</si>
  <si>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</si>
  <si>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</si>
  <si>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</si>
  <si>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</si>
  <si>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</si>
  <si>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</si>
  <si>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</si>
  <si>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</si>
  <si>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</si>
  <si>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</si>
  <si>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</si>
  <si>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</si>
  <si>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</si>
  <si>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</si>
  <si>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</si>
  <si>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</si>
  <si>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</si>
  <si>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</si>
  <si>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</si>
  <si>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</si>
  <si>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</si>
  <si>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</si>
  <si>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</si>
  <si>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</si>
  <si>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</si>
  <si>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</si>
  <si>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</si>
  <si>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</si>
  <si>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</si>
  <si>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</si>
  <si>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</si>
  <si>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</si>
  <si>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</si>
  <si>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</si>
  <si>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</si>
  <si>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</si>
  <si>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</si>
  <si>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</si>
  <si>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</si>
  <si>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</si>
  <si>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</si>
  <si>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</si>
  <si>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</si>
  <si>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</si>
  <si>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</si>
  <si>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</si>
  <si>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</si>
  <si>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</si>
  <si>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</si>
  <si>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</si>
  <si>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</si>
  <si>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</si>
  <si>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</si>
  <si>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</si>
  <si>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</si>
  <si>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</si>
  <si>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</si>
  <si>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</si>
  <si>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</si>
  <si>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</si>
  <si>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</si>
  <si>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</si>
  <si>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</si>
  <si>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</si>
  <si>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</si>
  <si>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</si>
  <si>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</si>
  <si>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</si>
  <si>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</si>
  <si>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</si>
  <si>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</si>
  <si>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</si>
  <si>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</si>
  <si>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</si>
  <si>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</si>
  <si>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</si>
  <si>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</si>
  <si>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</si>
  <si>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</si>
  <si>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</si>
  <si>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</si>
  <si>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</si>
  <si>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</si>
  <si>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</si>
  <si>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</si>
  <si>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</si>
  <si>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</si>
  <si>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</si>
  <si>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</si>
  <si>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</si>
  <si>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</si>
  <si>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</si>
  <si>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</si>
  <si>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</si>
  <si>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</si>
  <si>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</si>
  <si>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</si>
  <si>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</si>
  <si>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</si>
  <si>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</si>
  <si>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</si>
  <si>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</si>
  <si>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</si>
  <si>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</si>
  <si>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</si>
  <si>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</si>
  <si>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</si>
  <si>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</si>
  <si>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</si>
  <si>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</si>
  <si>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</si>
  <si>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</si>
  <si>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</si>
  <si>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</si>
  <si>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</si>
  <si>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</si>
  <si>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</si>
  <si>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</si>
  <si>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</si>
  <si>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</si>
  <si>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</si>
  <si>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</si>
  <si>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</si>
  <si>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</si>
  <si>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</si>
  <si>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</si>
  <si>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</si>
  <si>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</si>
  <si>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</si>
  <si>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</si>
  <si>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</si>
  <si>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</si>
  <si>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</si>
  <si>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</si>
  <si>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</si>
  <si>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</si>
  <si>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</si>
  <si>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</si>
  <si>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</si>
  <si>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</si>
  <si>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</si>
  <si>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</si>
  <si>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</si>
  <si>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</si>
  <si>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</si>
  <si>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</si>
  <si>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</si>
  <si>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</si>
  <si>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</si>
  <si>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</si>
  <si>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</si>
  <si>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</si>
  <si>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</si>
  <si>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</si>
  <si>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</si>
  <si>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</si>
  <si>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</si>
  <si>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</si>
  <si>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</si>
  <si>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</si>
  <si>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</si>
  <si>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</si>
  <si>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</si>
  <si>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</si>
  <si>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</si>
  <si>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</si>
  <si>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</si>
  <si>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</si>
  <si>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</si>
  <si>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</si>
  <si>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</si>
  <si>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</si>
  <si>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</si>
  <si>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</si>
  <si>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</si>
  <si>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</si>
  <si>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</si>
  <si>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</si>
  <si>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</si>
  <si>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</si>
  <si>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</si>
  <si>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</si>
  <si>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</si>
  <si>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</si>
  <si>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</si>
  <si>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</si>
  <si>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</si>
  <si>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</si>
  <si>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</si>
  <si>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</si>
  <si>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</si>
  <si>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</si>
  <si>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</si>
  <si>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</si>
  <si>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</si>
  <si>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</si>
  <si>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</si>
  <si>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</si>
  <si>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</si>
  <si>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</si>
  <si>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</si>
  <si>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</si>
  <si>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</si>
  <si>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</si>
  <si>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</si>
  <si>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</si>
  <si>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</si>
  <si>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</si>
  <si>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</si>
  <si>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</si>
  <si>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</si>
  <si>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</si>
  <si>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</si>
  <si>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</si>
  <si>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</si>
  <si>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</si>
  <si>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</si>
  <si>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</si>
  <si>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</si>
  <si>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</si>
  <si>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</si>
  <si>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</si>
  <si>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</si>
  <si>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</si>
  <si>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</si>
  <si>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</si>
  <si>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</si>
  <si>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</si>
  <si>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</si>
  <si>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</si>
  <si>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</si>
  <si>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</si>
  <si>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</si>
  <si>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</si>
  <si>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</si>
  <si>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</si>
  <si>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</si>
  <si>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</si>
  <si>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</si>
  <si>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</si>
  <si>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</si>
  <si>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</si>
  <si>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</si>
  <si>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</si>
  <si>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</si>
  <si>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</si>
  <si>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</si>
  <si>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</si>
  <si>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</si>
  <si>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</si>
  <si>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</si>
  <si>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</si>
  <si>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</si>
  <si>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</si>
  <si>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</si>
  <si>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</si>
  <si>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</si>
  <si>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</si>
  <si>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</si>
  <si>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</si>
  <si>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</si>
  <si>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</si>
  <si>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</si>
  <si>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</si>
  <si>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</si>
  <si>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</si>
  <si>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</si>
  <si>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</si>
  <si>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</si>
  <si>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</si>
  <si>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</si>
  <si>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</si>
  <si>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</si>
  <si>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</si>
  <si>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</si>
  <si>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</si>
  <si>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</si>
  <si>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</si>
  <si>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</si>
  <si>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</si>
  <si>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</si>
  <si>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</si>
  <si>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</si>
  <si>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</si>
  <si>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</si>
  <si>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</si>
  <si>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</si>
  <si>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</si>
  <si>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</si>
  <si>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</si>
  <si>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</si>
  <si>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</si>
  <si>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</si>
  <si>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</si>
  <si>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</si>
  <si>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</si>
  <si>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</si>
  <si>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</si>
  <si>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</si>
  <si>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</si>
  <si>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</si>
  <si>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</si>
  <si>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</si>
  <si>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</si>
  <si>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</si>
  <si>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</si>
  <si>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</si>
  <si>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</si>
  <si>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</si>
  <si>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</si>
  <si>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</si>
  <si>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</si>
  <si>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</si>
  <si>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</si>
  <si>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</si>
  <si>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</si>
  <si>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</si>
  <si>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</si>
  <si>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</si>
  <si>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</si>
  <si>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</si>
  <si>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</si>
  <si>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</si>
  <si>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</si>
  <si>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</si>
  <si>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</si>
  <si>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</si>
  <si>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</si>
  <si>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</si>
  <si>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</si>
  <si>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</si>
  <si>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</si>
  <si>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</si>
  <si>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</si>
  <si>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</si>
  <si>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</si>
  <si>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</si>
  <si>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</si>
  <si>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</si>
  <si>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</si>
  <si>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</si>
  <si>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</si>
  <si>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</si>
  <si>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</si>
  <si>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</si>
  <si>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</si>
  <si>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</si>
  <si>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</si>
  <si>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</si>
  <si>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</si>
  <si>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</si>
  <si>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</si>
  <si>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</si>
  <si>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</si>
  <si>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</si>
  <si>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</si>
  <si>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</si>
  <si>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</si>
  <si>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</si>
  <si>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</si>
  <si>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</si>
  <si>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</si>
  <si>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</si>
  <si>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</si>
  <si>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</si>
  <si>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</si>
  <si>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</si>
  <si>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</si>
  <si>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</si>
  <si>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</si>
  <si>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</si>
  <si>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</si>
  <si>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</si>
  <si>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</si>
  <si>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</si>
  <si>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</si>
  <si>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</si>
  <si>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</si>
  <si>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</si>
  <si>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</si>
  <si>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</si>
  <si>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</si>
  <si>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</si>
  <si>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</si>
  <si>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</si>
  <si>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</si>
  <si>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</si>
  <si>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</si>
  <si>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</si>
  <si>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</si>
  <si>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</si>
  <si>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</si>
  <si>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</si>
  <si>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</si>
  <si>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</si>
  <si>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</si>
  <si>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</si>
  <si>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</si>
  <si>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</si>
  <si>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</si>
  <si>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</si>
  <si>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</si>
  <si>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</si>
  <si>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</si>
  <si>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</si>
  <si>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</si>
  <si>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</si>
  <si>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</si>
  <si>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</si>
  <si>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</si>
  <si>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</si>
  <si>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</si>
  <si>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</si>
  <si>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</si>
  <si>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</si>
  <si>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</si>
  <si>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</si>
  <si>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</si>
  <si>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</si>
  <si>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</si>
  <si>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</si>
  <si>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</si>
  <si>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</si>
  <si>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</si>
  <si>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</si>
  <si>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</si>
  <si>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</si>
  <si>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</si>
  <si>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</si>
  <si>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</si>
  <si>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</si>
  <si>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</si>
  <si>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</si>
  <si>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</si>
  <si>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</si>
  <si>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</si>
  <si>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</si>
  <si>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</si>
  <si>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</si>
  <si>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</si>
  <si>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</si>
  <si>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</si>
  <si>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</si>
  <si>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</si>
  <si>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</si>
  <si>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</si>
  <si>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</si>
  <si>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</si>
  <si>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</si>
  <si>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</si>
  <si>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</si>
  <si>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</si>
  <si>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</si>
  <si>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</si>
  <si>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</si>
  <si>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</si>
  <si>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</si>
  <si>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</si>
  <si>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</si>
  <si>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</si>
  <si>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</si>
  <si>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</si>
  <si>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</si>
  <si>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</si>
  <si>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</si>
  <si>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</si>
  <si>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</si>
  <si>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</si>
  <si>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</si>
  <si>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</si>
  <si>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</si>
  <si>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</si>
  <si>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</si>
  <si>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</si>
  <si>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</si>
  <si>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</si>
  <si>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</si>
  <si>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</si>
  <si>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</si>
  <si>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</si>
  <si>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</si>
  <si>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</si>
  <si>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</si>
  <si>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</si>
  <si>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</si>
  <si>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</si>
  <si>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</si>
  <si>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</si>
  <si>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</si>
  <si>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</si>
  <si>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</si>
  <si>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</si>
  <si>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</si>
  <si>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</si>
  <si>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</si>
  <si>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</si>
  <si>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</si>
  <si>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</si>
  <si>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</si>
  <si>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</si>
  <si>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</si>
  <si>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</si>
  <si>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</si>
  <si>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</si>
  <si>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</si>
  <si>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</si>
  <si>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</si>
  <si>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</si>
  <si>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</si>
  <si>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</si>
  <si>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</si>
  <si>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</si>
  <si>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</si>
  <si>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</si>
  <si>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</si>
  <si>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</si>
  <si>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</si>
  <si>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</si>
  <si>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</si>
  <si>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</si>
  <si>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</si>
  <si>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</si>
  <si>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</si>
  <si>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</si>
  <si>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</si>
  <si>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</si>
  <si>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</si>
  <si>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</si>
  <si>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</si>
  <si>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</si>
  <si>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</si>
  <si>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</si>
  <si>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</si>
  <si>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</si>
  <si>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</si>
  <si>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</si>
  <si>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</si>
  <si>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</si>
  <si>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</si>
  <si>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</si>
  <si>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</si>
  <si>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</si>
  <si>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</si>
  <si>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</si>
  <si>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</si>
  <si>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</si>
  <si>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</si>
  <si>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</si>
  <si>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</si>
  <si>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</si>
  <si>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</si>
  <si>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</si>
  <si>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</si>
  <si>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</si>
  <si>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</si>
  <si>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</si>
  <si>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</si>
  <si>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</si>
  <si>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</si>
  <si>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</si>
  <si>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</si>
  <si>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</si>
  <si>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</si>
  <si>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</si>
  <si>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</si>
  <si>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</si>
  <si>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</si>
  <si>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</si>
  <si>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</si>
  <si>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</si>
  <si>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</si>
  <si>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</si>
  <si>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</si>
  <si>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</si>
  <si>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</si>
  <si>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</si>
  <si>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</si>
  <si>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</si>
  <si>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</si>
  <si>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</si>
  <si>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</si>
  <si>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</si>
  <si>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</si>
  <si>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</si>
  <si>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</si>
  <si>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</si>
  <si>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</si>
  <si>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</si>
  <si>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</si>
  <si>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</si>
  <si>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</si>
  <si>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</si>
  <si>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</si>
  <si>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</si>
  <si>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</si>
  <si>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</si>
  <si>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</si>
  <si>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</si>
  <si>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</si>
  <si>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</si>
  <si>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</si>
  <si>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</si>
  <si>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</si>
  <si>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</si>
  <si>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</si>
  <si>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</si>
  <si>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</si>
  <si>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</si>
  <si>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</si>
  <si>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</si>
  <si>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</si>
  <si>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</si>
  <si>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</si>
  <si>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</si>
  <si>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</si>
  <si>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</si>
  <si>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</si>
  <si>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</si>
  <si>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</si>
  <si>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</si>
  <si>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</si>
  <si>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</si>
  <si>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</si>
  <si>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</si>
  <si>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</si>
  <si>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</si>
  <si>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</si>
  <si>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</si>
  <si>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</si>
  <si>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</si>
  <si>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</si>
  <si>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</si>
  <si>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</si>
  <si>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</si>
  <si>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</si>
  <si>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</si>
  <si>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</si>
  <si>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</si>
  <si>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</si>
  <si>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</si>
  <si>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</si>
  <si>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</si>
  <si>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</si>
  <si>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</si>
  <si>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</si>
  <si>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</si>
  <si>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</si>
  <si>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</si>
  <si>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</si>
  <si>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</si>
  <si>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</si>
  <si>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</si>
  <si>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</si>
  <si>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</si>
  <si>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</si>
  <si>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</si>
  <si>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</si>
  <si>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</si>
  <si>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</si>
  <si>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</si>
  <si>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</si>
  <si>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</si>
  <si>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</si>
  <si>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</si>
  <si>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</si>
  <si>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</si>
  <si>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</si>
  <si>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</si>
  <si>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</si>
  <si>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</si>
  <si>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</si>
  <si>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</si>
  <si>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</si>
  <si>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</si>
  <si>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</si>
  <si>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</si>
  <si>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</si>
  <si>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</si>
  <si>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</si>
  <si>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</si>
  <si>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</si>
  <si>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</si>
  <si>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</si>
  <si>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</si>
  <si>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</si>
  <si>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</si>
  <si>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</si>
  <si>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</si>
  <si>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</si>
  <si>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</si>
  <si>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</si>
  <si>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</si>
  <si>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</si>
  <si>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</si>
  <si>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</si>
  <si>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</si>
  <si>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</si>
  <si>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</si>
  <si>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</si>
  <si>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</si>
  <si>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</si>
  <si>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</si>
  <si>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</si>
  <si>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</si>
  <si>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</si>
  <si>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</si>
  <si>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</si>
  <si>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</si>
  <si>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</si>
  <si>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</si>
  <si>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</si>
  <si>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</si>
  <si>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</si>
  <si>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</si>
  <si>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</si>
  <si>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</si>
  <si>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</si>
  <si>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</si>
  <si>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</si>
  <si>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</si>
  <si>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</si>
  <si>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</si>
  <si>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</si>
  <si>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</si>
  <si>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</si>
  <si>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</si>
  <si>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</si>
  <si>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</si>
  <si>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</si>
  <si>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</si>
  <si>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</si>
  <si>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</si>
  <si>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</si>
  <si>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</si>
  <si>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</si>
  <si>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</si>
  <si>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</si>
  <si>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</si>
  <si>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</si>
  <si>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</si>
  <si>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</si>
  <si>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</si>
  <si>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</si>
  <si>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</si>
  <si>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</si>
  <si>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</si>
  <si>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</si>
  <si>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</si>
  <si>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</si>
  <si>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</si>
  <si>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</si>
  <si>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</si>
  <si>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</si>
  <si>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</si>
  <si>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</si>
  <si>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</si>
  <si>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</si>
  <si>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</si>
  <si>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</si>
  <si>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</si>
  <si>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</si>
  <si>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</si>
  <si>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</si>
  <si>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</si>
  <si>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</si>
  <si>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</si>
  <si>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</si>
  <si>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</si>
  <si>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</si>
  <si>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</si>
  <si>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</si>
  <si>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</si>
  <si>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</si>
  <si>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</si>
  <si>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</si>
  <si>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</si>
  <si>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</si>
  <si>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</si>
  <si>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</si>
  <si>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</si>
  <si>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</si>
  <si>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</si>
  <si>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</si>
  <si>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</si>
  <si>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</si>
  <si>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</si>
  <si>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</si>
  <si>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</si>
  <si>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</si>
  <si>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</si>
  <si>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</si>
  <si>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</si>
  <si>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</si>
  <si>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</si>
  <si>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</si>
  <si>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</si>
  <si>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</si>
  <si>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</si>
  <si>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</si>
  <si>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</si>
  <si>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</si>
  <si>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</si>
  <si>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</si>
  <si>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</si>
  <si>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</si>
  <si>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</si>
  <si>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</si>
  <si>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</si>
  <si>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</si>
  <si>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</si>
  <si>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</si>
  <si>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</si>
  <si>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</si>
  <si>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</si>
  <si>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</si>
  <si>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</si>
  <si>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</si>
  <si>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</si>
  <si>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</si>
  <si>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</si>
  <si>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</si>
  <si>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</si>
  <si>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</si>
  <si>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</si>
  <si>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</si>
  <si>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</si>
  <si>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</si>
  <si>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</si>
  <si>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</si>
  <si>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</si>
  <si>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</si>
  <si>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</si>
  <si>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</si>
  <si>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</si>
  <si>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</si>
  <si>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</si>
  <si>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</si>
  <si>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</si>
  <si>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</si>
  <si>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</si>
  <si>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</si>
  <si>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</si>
  <si>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</si>
  <si>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</si>
  <si>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</si>
  <si>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</si>
  <si>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</si>
  <si>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</si>
  <si>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</si>
  <si>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</si>
  <si>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</si>
  <si>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</si>
  <si>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</si>
  <si>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</si>
  <si>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</si>
  <si>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</si>
  <si>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</si>
  <si>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</si>
  <si>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</si>
  <si>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</si>
  <si>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</si>
  <si>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</si>
  <si>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</si>
  <si>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</si>
  <si>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</si>
  <si>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</si>
  <si>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</si>
  <si>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</si>
  <si>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</si>
  <si>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</si>
  <si>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</si>
  <si>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</si>
  <si>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</si>
  <si>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</si>
  <si>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</si>
  <si>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</si>
  <si>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</si>
  <si>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</si>
  <si>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</si>
  <si>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</si>
  <si>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</si>
  <si>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</si>
  <si>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</si>
  <si>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</si>
  <si>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</si>
  <si>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</si>
  <si>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</si>
  <si>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</si>
  <si>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</si>
  <si>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</si>
  <si>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</si>
  <si>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</si>
  <si>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</si>
  <si>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</si>
  <si>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</si>
  <si>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</si>
  <si>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</si>
  <si>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</si>
  <si>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</si>
  <si>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</si>
  <si>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</si>
  <si>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</si>
  <si>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</si>
  <si>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</si>
  <si>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</si>
  <si>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</si>
  <si>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</si>
  <si>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</si>
  <si>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</si>
  <si>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</si>
  <si>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</si>
  <si>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</si>
  <si>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</si>
  <si>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</si>
  <si>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</si>
  <si>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</si>
  <si>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</si>
  <si>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</si>
  <si>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</si>
  <si>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</si>
  <si>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</si>
  <si>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</si>
  <si>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</si>
  <si>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</si>
  <si>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</si>
  <si>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</si>
  <si>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</si>
  <si>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</si>
  <si>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</si>
  <si>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</si>
  <si>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</si>
  <si>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</si>
  <si>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</si>
  <si>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</si>
  <si>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</si>
  <si>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</si>
  <si>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</si>
  <si>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</si>
  <si>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</si>
  <si>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</si>
  <si>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</si>
  <si>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</si>
  <si>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</si>
  <si>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</si>
  <si>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</si>
  <si>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</si>
  <si>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</si>
  <si>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</si>
  <si>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</si>
  <si>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</si>
  <si>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</si>
  <si>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</si>
  <si>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</si>
  <si>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</si>
  <si>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</si>
  <si>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</si>
  <si>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</si>
  <si>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</si>
  <si>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</si>
  <si>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</si>
  <si>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</si>
  <si>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</si>
  <si>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</si>
  <si>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</si>
  <si>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</si>
  <si>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</si>
  <si>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</si>
  <si>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</si>
  <si>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</si>
  <si>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</si>
  <si>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</si>
  <si>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</si>
  <si>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</si>
  <si>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</si>
  <si>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</si>
  <si>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</si>
  <si>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</si>
  <si>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</si>
  <si>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</si>
  <si>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</si>
  <si>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</si>
  <si>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</si>
  <si>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</si>
  <si>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</si>
  <si>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</si>
  <si>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</si>
  <si>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</si>
  <si>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</si>
  <si>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</si>
  <si>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</si>
  <si>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</si>
  <si>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</si>
  <si>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</si>
  <si>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</si>
  <si>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</si>
  <si>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</si>
  <si>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</si>
  <si>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</si>
  <si>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</si>
  <si>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</si>
  <si>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</si>
  <si>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</si>
  <si>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</si>
  <si>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</si>
  <si>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</si>
  <si>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</si>
  <si>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</si>
  <si>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</si>
  <si>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</si>
  <si>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</si>
  <si>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</si>
  <si>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</si>
  <si>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</si>
  <si>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</si>
  <si>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</si>
  <si>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</si>
  <si>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</si>
  <si>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</si>
  <si>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</si>
  <si>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</si>
  <si>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</si>
  <si>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</si>
  <si>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</si>
  <si>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</si>
  <si>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</si>
  <si>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</si>
  <si>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</si>
  <si>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</si>
  <si>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</si>
  <si>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</si>
  <si>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</si>
  <si>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</si>
  <si>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</si>
  <si>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</si>
  <si>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</si>
  <si>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</si>
  <si>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</si>
  <si>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</si>
  <si>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</si>
  <si>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</si>
  <si>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</si>
  <si>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</si>
  <si>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</si>
  <si>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</si>
  <si>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</si>
  <si>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</si>
  <si>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</si>
  <si>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</si>
  <si>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</si>
  <si>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</si>
  <si>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</si>
  <si>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</si>
  <si>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</si>
  <si>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</si>
  <si>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</si>
  <si>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</si>
  <si>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</si>
  <si>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</si>
  <si>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</si>
  <si>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</si>
  <si>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</si>
  <si>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</si>
  <si>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</si>
  <si>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</si>
  <si>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</si>
  <si>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</si>
  <si>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</si>
  <si>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</si>
  <si>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</si>
  <si>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</si>
  <si>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</si>
  <si>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</si>
  <si>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</si>
  <si>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</si>
  <si>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</si>
  <si>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</si>
  <si>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</si>
  <si>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</si>
  <si>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</si>
  <si>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</si>
  <si>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</si>
  <si>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</si>
  <si>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</si>
  <si>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</si>
  <si>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</si>
  <si>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</si>
  <si>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</si>
  <si>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</si>
  <si>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</si>
  <si>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</si>
  <si>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</si>
  <si>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</si>
  <si>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</si>
  <si>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</si>
  <si>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</si>
  <si>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</si>
  <si>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</si>
  <si>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</si>
  <si>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</si>
  <si>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</si>
  <si>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</si>
  <si>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</si>
  <si>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</si>
  <si>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</si>
  <si>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</si>
  <si>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</si>
  <si>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</si>
  <si>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</si>
  <si>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</si>
  <si>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</si>
  <si>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</si>
  <si>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</si>
  <si>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</si>
  <si>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</si>
  <si>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</si>
  <si>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</si>
  <si>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</si>
  <si>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</si>
  <si>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</si>
  <si>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</si>
  <si>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</si>
  <si>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</si>
  <si>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</si>
  <si>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</si>
  <si>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</si>
  <si>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</si>
  <si>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</si>
  <si>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</si>
  <si>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</si>
  <si>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</si>
  <si>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</si>
  <si>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</si>
  <si>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</si>
  <si>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</si>
  <si>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</si>
  <si>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</si>
  <si>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</si>
  <si>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</si>
  <si>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</si>
  <si>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</si>
  <si>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</si>
  <si>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</si>
  <si>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</si>
  <si>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</si>
  <si>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</si>
  <si>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</si>
  <si>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</si>
  <si>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</si>
  <si>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</si>
  <si>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</si>
  <si>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</si>
  <si>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</si>
  <si>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</si>
  <si>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</si>
  <si>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</si>
  <si>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</si>
  <si>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</si>
  <si>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</si>
  <si>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</si>
  <si>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</si>
  <si>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</si>
  <si>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</si>
  <si>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</si>
  <si>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</si>
  <si>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</si>
  <si>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</si>
  <si>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</si>
  <si>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</si>
  <si>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</si>
  <si>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</si>
  <si>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</si>
  <si>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</si>
  <si>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</si>
  <si>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</si>
  <si>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</si>
  <si>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</si>
  <si>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</si>
  <si>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</si>
  <si>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</si>
  <si>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</si>
  <si>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</si>
  <si>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</si>
  <si>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</si>
  <si>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</si>
  <si>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</si>
  <si>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</si>
  <si>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</si>
  <si>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</si>
  <si>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</si>
  <si>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</si>
  <si>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</si>
  <si>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</si>
  <si>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</si>
  <si>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</si>
  <si>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</si>
  <si>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</si>
  <si>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</si>
  <si>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</si>
  <si>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</si>
  <si>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</si>
  <si>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</si>
  <si>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</si>
  <si>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</si>
  <si>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</si>
  <si>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</si>
  <si>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</si>
  <si>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</si>
  <si>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</si>
  <si>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</si>
  <si>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</si>
  <si>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</si>
  <si>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</si>
  <si>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</si>
  <si>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</si>
  <si>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</si>
  <si>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</si>
  <si>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</si>
  <si>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</si>
  <si>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</si>
  <si>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</si>
  <si>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</si>
  <si>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</si>
  <si>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</si>
  <si>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</si>
  <si>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</si>
  <si>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</si>
  <si>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</si>
  <si>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</si>
  <si>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</si>
  <si>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</si>
  <si>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</si>
  <si>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</si>
  <si>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</si>
  <si>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</si>
  <si>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</si>
  <si>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</si>
  <si>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</si>
  <si>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</si>
  <si>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</si>
  <si>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</si>
  <si>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</si>
  <si>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</si>
  <si>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</si>
  <si>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</si>
  <si>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</si>
  <si>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</si>
  <si>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</si>
  <si>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</si>
  <si>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</si>
  <si>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</si>
  <si>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</si>
  <si>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</si>
  <si>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</si>
  <si>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</si>
  <si>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</si>
  <si>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</si>
  <si>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</si>
  <si>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</si>
  <si>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</si>
  <si>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</si>
  <si>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</si>
  <si>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</si>
  <si>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</si>
  <si>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</si>
  <si>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</si>
  <si>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</si>
  <si>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</si>
  <si>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</si>
  <si>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</si>
  <si>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</si>
  <si>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</si>
  <si>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</si>
  <si>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</si>
  <si>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</si>
  <si>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</si>
  <si>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</si>
  <si>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</si>
  <si>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</si>
  <si>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</si>
  <si>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</si>
  <si>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</si>
  <si>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</si>
  <si>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</si>
  <si>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</si>
  <si>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</si>
  <si>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</si>
  <si>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</si>
  <si>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</si>
  <si>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</si>
  <si>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</si>
  <si>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</si>
  <si>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</si>
  <si>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</si>
  <si>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</si>
  <si>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</si>
  <si>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</si>
  <si>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</si>
  <si>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</si>
  <si>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</si>
  <si>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</si>
  <si>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</si>
  <si>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</si>
  <si>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</si>
  <si>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</si>
  <si>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</si>
  <si>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</si>
  <si>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</si>
  <si>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</si>
  <si>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</si>
  <si>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</si>
  <si>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</si>
  <si>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</si>
  <si>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</si>
  <si>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</si>
  <si>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</si>
  <si>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</si>
  <si>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</si>
  <si>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</si>
  <si>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</si>
  <si>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</si>
  <si>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</si>
  <si>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</si>
  <si>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</si>
  <si>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</si>
  <si>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</si>
  <si>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</si>
  <si>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</si>
  <si>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</si>
  <si>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</si>
  <si>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</si>
  <si>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</si>
  <si>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</si>
  <si>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</si>
  <si>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</si>
  <si>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</si>
  <si>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</si>
  <si>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</si>
  <si>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</si>
  <si>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</si>
  <si>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</si>
  <si>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</si>
  <si>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</si>
  <si>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</si>
  <si>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</si>
  <si>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</si>
  <si>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</si>
  <si>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</si>
  <si>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</si>
  <si>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</si>
  <si>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</si>
  <si>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</si>
  <si>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</si>
  <si>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</si>
  <si>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</si>
  <si>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</si>
  <si>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</si>
  <si>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</si>
  <si>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</si>
  <si>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</si>
  <si>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</si>
  <si>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</si>
  <si>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</si>
  <si>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</si>
  <si>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</si>
  <si>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</si>
  <si>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</si>
  <si>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</si>
  <si>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</si>
  <si>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</si>
  <si>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</si>
  <si>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</si>
  <si>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</si>
  <si>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</si>
  <si>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</si>
  <si>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</si>
  <si>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</si>
  <si>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</si>
  <si>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</si>
  <si>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</si>
  <si>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</si>
  <si>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</si>
  <si>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</si>
  <si>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</si>
  <si>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</si>
  <si>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</si>
  <si>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</si>
  <si>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</si>
  <si>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</si>
  <si>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</si>
  <si>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</si>
  <si>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</si>
  <si>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</si>
  <si>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</si>
  <si>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</si>
  <si>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</si>
  <si>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</si>
  <si>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</si>
  <si>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</si>
  <si>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</si>
  <si>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</si>
  <si>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</si>
  <si>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</si>
  <si>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</si>
  <si>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</si>
  <si>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</si>
  <si>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</si>
  <si>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</si>
  <si>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</si>
  <si>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</si>
  <si>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</si>
  <si>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</si>
  <si>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</si>
  <si>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</si>
  <si>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</si>
  <si>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</si>
  <si>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</si>
  <si>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</si>
  <si>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</si>
  <si>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</si>
  <si>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</si>
  <si>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</si>
  <si>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</si>
  <si>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</si>
  <si>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</si>
  <si>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</si>
  <si>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</si>
  <si>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</si>
  <si>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</si>
  <si>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</si>
  <si>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</si>
  <si>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</si>
  <si>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</si>
  <si>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</si>
  <si>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</si>
  <si>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</si>
  <si>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</si>
  <si>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</si>
  <si>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</si>
  <si>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</si>
  <si>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</si>
  <si>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</si>
  <si>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</si>
  <si>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</si>
  <si>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</si>
  <si>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</si>
  <si>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</si>
  <si>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</si>
  <si>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</si>
  <si>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</si>
  <si>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</si>
  <si>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</si>
  <si>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</si>
  <si>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</si>
  <si>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</si>
  <si>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</si>
  <si>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</si>
  <si>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</si>
  <si>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</si>
  <si>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</si>
  <si>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</si>
  <si>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</si>
  <si>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</si>
  <si>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</si>
  <si>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</si>
  <si>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</si>
  <si>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</si>
  <si>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</si>
  <si>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</si>
  <si>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</si>
  <si>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</si>
  <si>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</si>
  <si>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</si>
  <si>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</si>
  <si>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</si>
  <si>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</si>
  <si>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</si>
  <si>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</si>
  <si>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</si>
  <si>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</si>
  <si>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</si>
  <si>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</si>
  <si>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</si>
  <si>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</si>
  <si>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</si>
  <si>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</si>
  <si>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</si>
  <si>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</si>
  <si>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</si>
  <si>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</si>
  <si>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</si>
  <si>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</si>
  <si>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</si>
  <si>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</si>
  <si>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</si>
  <si>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</si>
  <si>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</si>
  <si>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</si>
  <si>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</si>
  <si>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</si>
  <si>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</si>
  <si>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</si>
  <si>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</si>
  <si>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</si>
  <si>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</si>
  <si>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</si>
  <si>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</si>
  <si>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</si>
  <si>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</si>
  <si>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</si>
  <si>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</si>
  <si>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</si>
  <si>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</si>
  <si>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</si>
  <si>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</si>
  <si>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</si>
  <si>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</si>
  <si>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</si>
  <si>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</si>
  <si>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</si>
  <si>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</si>
  <si>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</si>
  <si>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</si>
  <si>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</si>
  <si>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</si>
  <si>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</si>
  <si>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</si>
  <si>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</si>
  <si>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</si>
  <si>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</si>
  <si>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</si>
  <si>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</si>
  <si>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</si>
  <si>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</si>
  <si>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</si>
  <si>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</si>
  <si>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</si>
  <si>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</si>
  <si>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</si>
  <si>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</si>
  <si>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</si>
  <si>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</si>
  <si>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</si>
  <si>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</si>
  <si>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</si>
  <si>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</si>
  <si>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</si>
  <si>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</si>
  <si>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</si>
  <si>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</si>
  <si>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</si>
  <si>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</si>
  <si>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</si>
  <si>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</si>
  <si>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</si>
  <si>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</si>
  <si>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</si>
  <si>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</si>
  <si>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</si>
  <si>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</si>
  <si>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</si>
  <si>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</si>
  <si>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</si>
  <si>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</si>
  <si>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</si>
  <si>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</si>
  <si>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</si>
  <si>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</si>
  <si>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</si>
  <si>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</si>
  <si>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</si>
  <si>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</si>
  <si>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</si>
  <si>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</si>
  <si>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</si>
  <si>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</si>
  <si>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</si>
  <si>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</si>
  <si>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</si>
  <si>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</si>
  <si>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</si>
  <si>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</si>
  <si>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</si>
  <si>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</si>
  <si>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</si>
  <si>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</si>
  <si>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</si>
  <si>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</si>
  <si>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</si>
  <si>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</si>
  <si>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</si>
  <si>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</si>
  <si>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</si>
  <si>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</si>
  <si>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</si>
  <si>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</si>
  <si>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</si>
  <si>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</si>
  <si>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</si>
  <si>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</si>
  <si>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</si>
  <si>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</si>
  <si>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</si>
  <si>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</si>
  <si>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</si>
  <si>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</si>
  <si>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</si>
  <si>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</si>
  <si>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</si>
  <si>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</si>
  <si>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</si>
  <si>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</si>
  <si>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</si>
  <si>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</si>
  <si>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</si>
  <si>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</si>
  <si>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</si>
  <si>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</si>
  <si>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</si>
  <si>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</si>
  <si>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</si>
  <si>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</si>
  <si>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</si>
  <si>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</si>
  <si>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</si>
  <si>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</si>
  <si>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</si>
  <si>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</si>
  <si>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</si>
  <si>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</si>
  <si>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</si>
  <si>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</si>
  <si>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</si>
  <si>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</si>
  <si>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</si>
  <si>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</si>
  <si>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</si>
  <si>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</si>
  <si>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</si>
  <si>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</si>
  <si>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</si>
  <si>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</si>
  <si>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</si>
  <si>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</si>
  <si>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</si>
  <si>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</si>
  <si>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</si>
  <si>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</si>
  <si>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</si>
  <si>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</si>
  <si>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</si>
  <si>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</si>
  <si>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</si>
  <si>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</si>
  <si>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</si>
  <si>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</si>
  <si>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</si>
  <si>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</si>
  <si>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</si>
  <si>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</si>
  <si>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</si>
  <si>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</si>
  <si>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</si>
  <si>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</si>
  <si>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</si>
  <si>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</si>
  <si>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</si>
  <si>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</si>
  <si>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</si>
  <si>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</si>
  <si>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</si>
  <si>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</si>
  <si>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</si>
  <si>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</si>
  <si>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</si>
  <si>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</si>
  <si>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</si>
  <si>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</si>
  <si>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</si>
  <si>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</si>
  <si>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</si>
  <si>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</si>
  <si>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</si>
  <si>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</si>
  <si>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</si>
  <si>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</si>
  <si>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</si>
  <si>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</si>
  <si>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</si>
  <si>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</si>
  <si>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</si>
  <si>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</si>
  <si>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</si>
  <si>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</si>
  <si>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</si>
  <si>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</si>
  <si>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</si>
  <si>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</si>
  <si>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</si>
  <si>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</si>
  <si>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</si>
  <si>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</si>
  <si>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</si>
  <si>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</si>
  <si>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</si>
  <si>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</si>
  <si>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</si>
  <si>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</si>
  <si>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</si>
  <si>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</si>
  <si>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</si>
  <si>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</si>
  <si>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</si>
  <si>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</si>
  <si>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</si>
  <si>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</si>
  <si>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</si>
  <si>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</si>
  <si>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</si>
  <si>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</si>
  <si>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</si>
  <si>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</si>
  <si>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</si>
  <si>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</si>
  <si>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</si>
  <si>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</si>
  <si>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</si>
  <si>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</si>
  <si>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</si>
  <si>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</si>
  <si>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</si>
  <si>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</si>
  <si>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</si>
  <si>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</si>
  <si>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</si>
  <si>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</si>
  <si>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</si>
  <si>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</si>
  <si>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</si>
  <si>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</si>
  <si>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</si>
  <si>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</si>
  <si>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</si>
  <si>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</si>
  <si>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</si>
  <si>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</si>
  <si>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</si>
  <si>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</si>
  <si>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</si>
  <si>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</si>
  <si>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</si>
  <si>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</si>
  <si>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</si>
  <si>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</si>
  <si>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</si>
  <si>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</si>
  <si>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</si>
  <si>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</si>
  <si>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</si>
  <si>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</si>
  <si>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</si>
  <si>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</si>
  <si>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</si>
  <si>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</si>
  <si>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</si>
  <si>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</si>
  <si>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</si>
  <si>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</si>
  <si>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</si>
  <si>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</si>
  <si>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</si>
  <si>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</si>
  <si>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</si>
  <si>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</si>
  <si>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</si>
  <si>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</si>
  <si>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</si>
  <si>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</si>
  <si>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</si>
  <si>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</si>
  <si>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</si>
  <si>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</si>
  <si>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</si>
  <si>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</si>
  <si>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</si>
  <si>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</si>
  <si>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</si>
  <si>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</si>
  <si>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</si>
  <si>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</si>
  <si>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</si>
  <si>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</si>
  <si>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</si>
  <si>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</si>
  <si>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</si>
  <si>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</si>
  <si>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</si>
  <si>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</si>
  <si>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</si>
  <si>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</si>
  <si>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</si>
  <si>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</si>
  <si>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</si>
  <si>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</si>
  <si>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</si>
  <si>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</si>
  <si>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</si>
  <si>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</si>
  <si>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</si>
  <si>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</si>
  <si>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</si>
  <si>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</si>
  <si>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</si>
  <si>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</si>
  <si>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</si>
  <si>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</si>
  <si>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</si>
  <si>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</si>
  <si>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</si>
  <si>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</si>
  <si>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</si>
  <si>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</si>
  <si>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</si>
  <si>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</si>
  <si>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</si>
  <si>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</si>
  <si>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</si>
  <si>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</si>
  <si>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</si>
  <si>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</si>
  <si>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</si>
  <si>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</si>
  <si>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</si>
  <si>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</si>
  <si>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</si>
  <si>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</si>
  <si>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</si>
  <si>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</si>
  <si>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</si>
  <si>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</si>
  <si>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</si>
  <si>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</si>
  <si>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</si>
  <si>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</si>
  <si>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</si>
  <si>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</si>
  <si>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</si>
  <si>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</si>
  <si>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</si>
  <si>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</si>
  <si>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</si>
  <si>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</si>
  <si>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</si>
  <si>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</si>
  <si>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</si>
  <si>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</si>
  <si>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</si>
  <si>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</si>
  <si>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</si>
  <si>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</si>
  <si>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</si>
  <si>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</si>
  <si>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</si>
  <si>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</si>
  <si>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</si>
  <si>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</si>
  <si>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</si>
  <si>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</si>
  <si>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</si>
  <si>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</si>
  <si>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</si>
  <si>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</si>
  <si>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</si>
  <si>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</si>
  <si>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</si>
  <si>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</si>
  <si>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</si>
  <si>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</si>
  <si>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</si>
  <si>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</si>
  <si>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</si>
  <si>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</si>
  <si>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</si>
  <si>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</si>
  <si>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</si>
  <si>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</si>
  <si>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</si>
  <si>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</si>
  <si>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</si>
  <si>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</si>
  <si>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</si>
  <si>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</si>
  <si>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</si>
  <si>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</si>
  <si>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</si>
  <si>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</si>
  <si>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</si>
  <si>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</si>
  <si>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</si>
  <si>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</si>
  <si>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</si>
  <si>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</si>
  <si>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</si>
  <si>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</si>
  <si>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</si>
  <si>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</si>
  <si>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</si>
  <si>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</si>
  <si>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</si>
  <si>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</si>
  <si>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</si>
  <si>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</si>
  <si>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</si>
  <si>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</si>
  <si>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</si>
  <si>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</si>
  <si>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</si>
  <si>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</si>
  <si>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</si>
  <si>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</si>
  <si>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</si>
  <si>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</si>
  <si>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</si>
  <si>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</si>
  <si>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</si>
  <si>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</si>
  <si>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</si>
  <si>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</si>
  <si>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</si>
  <si>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</si>
  <si>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</si>
  <si>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</si>
  <si>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</si>
  <si>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</si>
  <si>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</si>
  <si>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</si>
  <si>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</si>
  <si>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</si>
  <si>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</si>
  <si>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</si>
  <si>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</si>
  <si>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</si>
  <si>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</si>
  <si>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</si>
  <si>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</si>
  <si>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</si>
  <si>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</si>
  <si>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</si>
  <si>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</si>
  <si>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</si>
  <si>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</si>
  <si>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</si>
  <si>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</si>
  <si>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</si>
  <si>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</si>
  <si>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</si>
  <si>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</si>
  <si>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</si>
  <si>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</si>
  <si>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</si>
  <si>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</si>
  <si>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</si>
  <si>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</si>
  <si>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</si>
  <si>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</si>
  <si>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</si>
  <si>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</si>
  <si>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</si>
  <si>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</si>
  <si>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</si>
  <si>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</si>
  <si>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</si>
  <si>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</si>
  <si>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</si>
  <si>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</si>
  <si>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</si>
  <si>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</si>
  <si>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</si>
  <si>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</si>
  <si>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</si>
  <si>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</si>
  <si>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</si>
  <si>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</si>
  <si>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</si>
  <si>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</si>
  <si>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</si>
  <si>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</si>
  <si>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</si>
  <si>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</si>
  <si>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</si>
  <si>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</si>
  <si>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</si>
  <si>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</si>
  <si>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</si>
  <si>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</si>
  <si>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</si>
  <si>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</si>
  <si>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</si>
  <si>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</si>
  <si>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</si>
  <si>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</si>
  <si>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</si>
  <si>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</si>
  <si>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</si>
  <si>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</si>
  <si>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</si>
  <si>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</si>
  <si>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</si>
  <si>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</si>
  <si>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</si>
  <si>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</si>
  <si>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</si>
  <si>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</si>
  <si>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</si>
  <si>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</si>
  <si>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</si>
  <si>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</si>
  <si>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</si>
  <si>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</si>
  <si>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</si>
  <si>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</si>
  <si>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</si>
  <si>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</si>
  <si>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</si>
  <si>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</si>
  <si>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</si>
  <si>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</si>
  <si>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</si>
  <si>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</si>
  <si>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</si>
  <si>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</si>
  <si>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</si>
  <si>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</si>
  <si>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</si>
  <si>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</si>
  <si>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</si>
  <si>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</si>
  <si>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</si>
  <si>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</si>
  <si>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</si>
  <si>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</si>
  <si>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</si>
  <si>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</si>
  <si>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</si>
  <si>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</si>
  <si>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</si>
  <si>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</si>
  <si>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</si>
  <si>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</si>
  <si>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</si>
  <si>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</si>
  <si>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</si>
  <si>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</si>
  <si>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</si>
  <si>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</si>
  <si>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</si>
  <si>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</si>
  <si>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</si>
  <si>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</si>
  <si>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</si>
  <si>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</si>
  <si>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</si>
  <si>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</si>
  <si>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</si>
  <si>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</si>
  <si>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</si>
  <si>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</si>
  <si>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</si>
  <si>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</si>
  <si>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</si>
  <si>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</si>
  <si>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</si>
  <si>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</si>
  <si>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</si>
  <si>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</si>
  <si>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</si>
  <si>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</si>
  <si>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</si>
  <si>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</si>
  <si>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</si>
  <si>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</si>
  <si>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</si>
  <si>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</si>
  <si>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</si>
  <si>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</si>
  <si>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</si>
  <si>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</si>
  <si>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</si>
  <si>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</si>
  <si>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</si>
  <si>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</si>
  <si>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</si>
  <si>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</si>
  <si>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</si>
  <si>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</si>
  <si>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</si>
  <si>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</si>
  <si>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</si>
  <si>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</si>
  <si>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</si>
  <si>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</si>
  <si>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</si>
  <si>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</si>
  <si>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</si>
  <si>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</si>
  <si>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</si>
  <si>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</si>
  <si>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</si>
  <si>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</si>
  <si>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</si>
  <si>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</si>
  <si>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</si>
  <si>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</si>
  <si>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</si>
  <si>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</si>
  <si>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</si>
  <si>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</si>
  <si>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</si>
  <si>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</si>
  <si>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</si>
  <si>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</si>
  <si>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</si>
  <si>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</si>
  <si>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</si>
  <si>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</si>
  <si>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</si>
  <si>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</si>
  <si>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</si>
  <si>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</si>
  <si>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</si>
  <si>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</si>
  <si>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</si>
  <si>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</si>
  <si>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</si>
  <si>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</si>
  <si>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</si>
  <si>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</si>
  <si>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</si>
  <si>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</si>
  <si>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</si>
  <si>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</si>
  <si>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</si>
  <si>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</si>
  <si>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</si>
  <si>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</si>
  <si>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</si>
  <si>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</si>
  <si>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</si>
  <si>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</si>
  <si>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</si>
  <si>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</si>
  <si>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</si>
  <si>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</si>
  <si>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</si>
  <si>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</si>
  <si>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</si>
  <si>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</si>
  <si>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</si>
  <si>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</si>
  <si>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</si>
  <si>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</si>
  <si>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</si>
  <si>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</si>
  <si>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</si>
  <si>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</si>
  <si>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</si>
  <si>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</si>
  <si>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</si>
  <si>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</si>
  <si>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</si>
  <si>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</si>
  <si>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</si>
  <si>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</si>
  <si>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</si>
  <si>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</si>
  <si>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</si>
  <si>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</si>
  <si>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</si>
  <si>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</si>
  <si>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</si>
  <si>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</si>
  <si>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</si>
  <si>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</si>
  <si>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</si>
  <si>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</si>
  <si>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</si>
  <si>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</si>
  <si>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</si>
  <si>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</si>
  <si>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</si>
  <si>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</si>
  <si>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</si>
  <si>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</si>
  <si>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</si>
  <si>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</si>
  <si>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</si>
  <si>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</si>
  <si>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</si>
  <si>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</si>
  <si>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</si>
  <si>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</si>
  <si>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</si>
  <si>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</si>
  <si>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</si>
  <si>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</si>
  <si>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</si>
  <si>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</si>
  <si>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</si>
  <si>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</si>
  <si>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</si>
  <si>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</si>
  <si>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</si>
  <si>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</si>
  <si>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</si>
  <si>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</si>
  <si>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</si>
  <si>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</si>
  <si>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</si>
  <si>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</si>
  <si>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</si>
  <si>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</si>
  <si>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</si>
  <si>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</si>
  <si>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</si>
  <si>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</si>
  <si>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</si>
  <si>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</si>
  <si>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</si>
  <si>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</si>
  <si>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</si>
  <si>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</si>
  <si>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</si>
  <si>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</si>
  <si>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</si>
  <si>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</si>
  <si>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</si>
  <si>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</si>
  <si>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</si>
  <si>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</si>
  <si>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</si>
  <si>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</si>
  <si>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</si>
  <si>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</si>
  <si>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</si>
  <si>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</si>
  <si>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</si>
  <si>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</si>
  <si>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</si>
  <si>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</si>
  <si>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</si>
  <si>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</si>
  <si>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</si>
  <si>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</si>
  <si>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</si>
  <si>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</si>
  <si>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</si>
  <si>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</si>
  <si>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</si>
  <si>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</si>
  <si>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</si>
  <si>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</si>
  <si>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</si>
  <si>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</si>
  <si>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</si>
  <si>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</si>
  <si>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</si>
  <si>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</si>
  <si>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</si>
  <si>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</si>
  <si>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</si>
  <si>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</si>
  <si>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</si>
  <si>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</si>
  <si>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</si>
  <si>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</si>
  <si>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</si>
  <si>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</si>
  <si>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</si>
  <si>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</si>
  <si>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</si>
  <si>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</si>
  <si>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</si>
  <si>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</si>
  <si>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</si>
  <si>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</si>
  <si>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</si>
  <si>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</si>
  <si>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</si>
  <si>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</si>
  <si>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</si>
  <si>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</si>
  <si>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</si>
  <si>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</si>
  <si>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</si>
  <si>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</si>
  <si>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</si>
  <si>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</si>
  <si>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</si>
  <si>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</si>
  <si>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</si>
  <si>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</si>
  <si>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</si>
  <si>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</si>
  <si>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</si>
  <si>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</si>
  <si>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</si>
  <si>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</si>
  <si>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</si>
  <si>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</si>
  <si>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</si>
  <si>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</si>
  <si>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</si>
  <si>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</si>
  <si>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</si>
  <si>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</si>
  <si>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</si>
  <si>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</si>
  <si>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</si>
  <si>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</si>
  <si>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</si>
  <si>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</si>
  <si>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</si>
  <si>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</si>
  <si>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</si>
  <si>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</si>
  <si>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</si>
  <si>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</si>
  <si>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</si>
  <si>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</si>
  <si>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</si>
  <si>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</si>
  <si>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</si>
  <si>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</si>
  <si>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</si>
  <si>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</si>
  <si>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</si>
  <si>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</si>
  <si>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</si>
  <si>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</si>
  <si>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</si>
  <si>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</si>
  <si>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</si>
  <si>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</si>
  <si>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</si>
  <si>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</si>
  <si>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</si>
  <si>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</si>
  <si>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</si>
  <si>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</si>
  <si>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</si>
  <si>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</si>
  <si>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</si>
  <si>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</si>
  <si>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</si>
  <si>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</si>
  <si>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</si>
  <si>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</si>
  <si>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</si>
  <si>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</si>
  <si>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</si>
  <si>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</si>
  <si>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</si>
  <si>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</si>
  <si>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</si>
  <si>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</si>
  <si>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</si>
  <si>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</si>
  <si>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</si>
  <si>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</si>
  <si>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</si>
  <si>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</si>
  <si>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</si>
  <si>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</si>
  <si>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</si>
  <si>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</si>
  <si>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</si>
  <si>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</si>
  <si>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</si>
  <si>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</si>
  <si>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</si>
  <si>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</si>
  <si>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</si>
  <si>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</si>
  <si>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</si>
  <si>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</si>
  <si>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</si>
  <si>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</si>
  <si>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</si>
  <si>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</si>
  <si>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</si>
  <si>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</si>
  <si>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</si>
  <si>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</si>
  <si>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</si>
  <si>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</si>
  <si>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</si>
  <si>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</si>
  <si>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</si>
  <si>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</si>
  <si>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</si>
  <si>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</si>
  <si>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</si>
  <si>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</si>
  <si>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</si>
  <si>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</si>
  <si>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</si>
  <si>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</si>
  <si>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</si>
  <si>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</si>
  <si>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</si>
  <si>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</si>
  <si>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</si>
  <si>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</si>
  <si>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</si>
  <si>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</si>
  <si>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</si>
  <si>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</si>
  <si>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</si>
  <si>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</si>
  <si>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</si>
  <si>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</si>
  <si>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</si>
  <si>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</si>
  <si>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</si>
  <si>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</si>
  <si>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</si>
  <si>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</si>
  <si>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</si>
  <si>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</si>
  <si>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</si>
  <si>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</si>
  <si>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</si>
  <si>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</si>
  <si>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</si>
  <si>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</si>
  <si>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</si>
  <si>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</si>
  <si>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</si>
  <si>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</si>
  <si>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</si>
  <si>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</si>
  <si>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</si>
  <si>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</si>
  <si>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</si>
  <si>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</si>
  <si>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</si>
  <si>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</si>
  <si>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</si>
  <si>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</si>
  <si>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</si>
  <si>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</si>
  <si>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</si>
  <si>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</si>
  <si>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</si>
  <si>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</si>
  <si>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</si>
  <si>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</si>
  <si>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</si>
  <si>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</si>
  <si>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</si>
  <si>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</si>
  <si>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</si>
  <si>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</si>
  <si>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</si>
  <si>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</si>
  <si>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</si>
  <si>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</si>
  <si>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</si>
  <si>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</si>
  <si>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</si>
  <si>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</si>
  <si>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</si>
  <si>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</si>
  <si>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</si>
  <si>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</si>
  <si>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</si>
  <si>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</si>
  <si>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</si>
  <si>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</si>
  <si>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</si>
  <si>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</si>
  <si>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</si>
  <si>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</si>
  <si>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</si>
  <si>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</si>
  <si>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</si>
  <si>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</si>
  <si>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</si>
  <si>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</si>
  <si>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</si>
  <si>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</si>
  <si>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</si>
  <si>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</si>
  <si>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</si>
  <si>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</si>
  <si>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</si>
  <si>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</si>
  <si>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</si>
  <si>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</si>
  <si>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</si>
  <si>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</si>
  <si>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</si>
  <si>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</si>
  <si>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</si>
  <si>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</si>
  <si>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</si>
  <si>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</si>
  <si>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</si>
  <si>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</si>
  <si>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</si>
  <si>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</si>
  <si>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</si>
  <si>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</si>
  <si>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</si>
  <si>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</si>
  <si>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</si>
  <si>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</si>
  <si>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</si>
  <si>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</si>
  <si>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</si>
  <si>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</si>
  <si>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</si>
  <si>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</si>
  <si>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</si>
  <si>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</si>
  <si>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</si>
  <si>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</si>
  <si>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</si>
  <si>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</si>
  <si>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</si>
  <si>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</si>
  <si>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</si>
  <si>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</si>
  <si>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</si>
  <si>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</si>
  <si>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</si>
  <si>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</si>
  <si>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</si>
  <si>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</si>
  <si>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</si>
  <si>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</si>
  <si>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</si>
  <si>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</si>
  <si>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</si>
  <si>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</si>
  <si>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</si>
  <si>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</si>
  <si>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</si>
  <si>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</si>
  <si>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</si>
  <si>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</si>
  <si>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</si>
  <si>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</si>
  <si>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</si>
  <si>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</si>
  <si>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</si>
  <si>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</si>
  <si>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</si>
  <si>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</si>
  <si>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</si>
  <si>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</si>
  <si>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</si>
  <si>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</si>
  <si>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</si>
  <si>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</si>
  <si>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</si>
  <si>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</si>
  <si>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</si>
  <si>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</si>
  <si>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</si>
  <si>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</si>
  <si>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</si>
  <si>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</si>
  <si>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</si>
  <si>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</si>
  <si>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</si>
  <si>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</si>
  <si>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</si>
  <si>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</si>
  <si>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</si>
  <si>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</si>
  <si>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</si>
  <si>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</si>
  <si>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</si>
  <si>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</si>
  <si>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</si>
  <si>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</si>
  <si>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</si>
  <si>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</si>
  <si>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</si>
  <si>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</si>
  <si>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</si>
  <si>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</si>
  <si>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</si>
  <si>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</si>
  <si>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</si>
  <si>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</si>
  <si>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</si>
  <si>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</si>
  <si>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</si>
  <si>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</si>
  <si>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</si>
  <si>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</si>
  <si>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</si>
  <si>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</si>
  <si>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</si>
  <si>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</si>
  <si>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</si>
  <si>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</si>
  <si>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</si>
  <si>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</si>
  <si>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</si>
  <si>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</si>
  <si>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</si>
  <si>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</si>
  <si>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</si>
  <si>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</si>
  <si>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</si>
  <si>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</si>
  <si>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</si>
  <si>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</si>
  <si>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</si>
  <si>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</si>
  <si>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</si>
  <si>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</si>
  <si>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</si>
  <si>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</si>
  <si>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</si>
  <si>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</si>
  <si>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</si>
  <si>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</si>
  <si>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</si>
  <si>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</si>
  <si>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</si>
  <si>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</si>
  <si>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</si>
  <si>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</si>
  <si>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</si>
  <si>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</si>
  <si>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</si>
  <si>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</si>
  <si>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</si>
  <si>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</si>
  <si>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</si>
  <si>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</si>
  <si>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</si>
  <si>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</si>
  <si>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</si>
  <si>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</si>
  <si>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</si>
  <si>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</si>
  <si>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</si>
  <si>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</si>
  <si>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</si>
  <si>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</si>
  <si>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</si>
  <si>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</si>
  <si>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</si>
  <si>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</si>
  <si>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</si>
  <si>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</si>
  <si>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</si>
  <si>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</si>
  <si>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</si>
  <si>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</si>
  <si>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</si>
  <si>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</si>
  <si>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</si>
  <si>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</si>
  <si>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</si>
  <si>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</si>
  <si>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</si>
  <si>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</si>
  <si>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</si>
  <si>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</si>
  <si>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</si>
  <si>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</si>
  <si>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</si>
  <si>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</si>
  <si>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</si>
  <si>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</si>
  <si>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</si>
  <si>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</si>
  <si>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</si>
  <si>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</si>
  <si>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</si>
  <si>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</si>
  <si>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</si>
  <si>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</si>
  <si>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</si>
  <si>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</si>
  <si>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</si>
  <si>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</si>
  <si>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</si>
  <si>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</si>
  <si>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</si>
  <si>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</si>
  <si>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</si>
  <si>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</si>
  <si>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</si>
  <si>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</si>
  <si>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</si>
  <si>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</si>
  <si>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</si>
  <si>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</si>
  <si>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</si>
  <si>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</si>
  <si>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</si>
  <si>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</si>
  <si>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</si>
  <si>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</si>
  <si>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</si>
  <si>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</si>
  <si>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</si>
  <si>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</si>
  <si>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</si>
  <si>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</si>
  <si>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</si>
  <si>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</si>
  <si>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</si>
  <si>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</si>
  <si>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</si>
  <si>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</si>
  <si>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</si>
  <si>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</si>
  <si>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</si>
  <si>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</si>
  <si>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</si>
  <si>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</si>
  <si>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</si>
  <si>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</si>
  <si>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</si>
  <si>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</si>
  <si>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</si>
  <si>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</si>
  <si>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</si>
  <si>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</si>
  <si>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</si>
  <si>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</si>
  <si>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</si>
  <si>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</si>
  <si>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</si>
  <si>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</si>
  <si>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</si>
  <si>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</si>
  <si>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</si>
  <si>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</si>
  <si>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</si>
  <si>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</si>
  <si>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</si>
  <si>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</si>
  <si>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</si>
  <si>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</si>
  <si>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</si>
  <si>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</si>
  <si>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</si>
  <si>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</si>
  <si>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</si>
  <si>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</si>
  <si>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</si>
  <si>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</si>
  <si>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</si>
  <si>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</si>
  <si>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</si>
  <si>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</si>
  <si>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</si>
  <si>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</si>
  <si>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</si>
  <si>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</si>
  <si>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</si>
  <si>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</si>
  <si>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</si>
  <si>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</si>
  <si>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</si>
  <si>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</si>
  <si>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</si>
  <si>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</si>
  <si>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</si>
  <si>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</si>
  <si>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</si>
  <si>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</si>
  <si>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</si>
  <si>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</si>
  <si>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</si>
  <si>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</si>
  <si>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</si>
  <si>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</si>
  <si>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</si>
  <si>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</si>
  <si>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</si>
  <si>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</si>
  <si>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</si>
  <si>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</si>
  <si>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</si>
  <si>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</si>
  <si>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</si>
  <si>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</si>
  <si>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</si>
  <si>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</si>
  <si>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</si>
  <si>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</si>
  <si>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</si>
  <si>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</si>
  <si>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</si>
  <si>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</si>
  <si>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</si>
  <si>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</si>
  <si>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</si>
  <si>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</si>
  <si>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</si>
  <si>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</si>
  <si>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</si>
  <si>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</si>
  <si>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</si>
  <si>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</si>
  <si>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</si>
  <si>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</si>
  <si>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</si>
  <si>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</si>
  <si>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</si>
  <si>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</si>
  <si>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</si>
  <si>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</si>
  <si>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</si>
  <si>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</si>
  <si>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</si>
  <si>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</si>
  <si>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</si>
  <si>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</si>
  <si>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</si>
  <si>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</si>
  <si>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</si>
  <si>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</si>
  <si>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</si>
  <si>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</si>
  <si>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</si>
  <si>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</si>
  <si>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</si>
  <si>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</si>
  <si>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</si>
  <si>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</si>
  <si>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</si>
  <si>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</si>
  <si>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</si>
  <si>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</si>
  <si>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</si>
  <si>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</si>
  <si>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</si>
  <si>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</si>
  <si>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</si>
  <si>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</si>
  <si>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</si>
  <si>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</si>
  <si>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</si>
  <si>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</si>
  <si>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</si>
  <si>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</si>
  <si>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</si>
  <si>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</si>
  <si>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</si>
  <si>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</si>
  <si>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</si>
  <si>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</si>
  <si>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</si>
  <si>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</si>
  <si>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</si>
  <si>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</si>
  <si>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</si>
  <si>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</si>
  <si>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</si>
  <si>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</si>
  <si>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</si>
  <si>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</si>
  <si>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</si>
  <si>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</si>
  <si>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</si>
  <si>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</si>
  <si>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</si>
  <si>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</si>
  <si>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</si>
  <si>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</si>
  <si>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</si>
  <si>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</si>
  <si>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</si>
  <si>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</si>
  <si>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</si>
  <si>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</si>
  <si>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</si>
  <si>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</si>
  <si>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</si>
  <si>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</si>
  <si>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</si>
  <si>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</si>
  <si>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</si>
  <si>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</si>
  <si>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</si>
  <si>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</si>
  <si>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</si>
  <si>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</si>
  <si>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</si>
  <si>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</si>
  <si>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</si>
  <si>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</si>
  <si>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</si>
  <si>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</si>
  <si>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</si>
  <si>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</si>
  <si>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</si>
  <si>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</si>
  <si>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</si>
  <si>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</si>
  <si>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</si>
  <si>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</si>
  <si>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</si>
  <si>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</si>
  <si>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</si>
  <si>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</si>
  <si>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</si>
  <si>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</si>
  <si>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</si>
  <si>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</si>
  <si>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</si>
  <si>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</si>
  <si>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</si>
  <si>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</si>
  <si>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</si>
  <si>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</si>
  <si>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</si>
  <si>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</si>
  <si>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</si>
  <si>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</si>
  <si>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</si>
  <si>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</si>
  <si>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</si>
  <si>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</si>
  <si>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</si>
  <si>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</si>
  <si>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</si>
  <si>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</si>
  <si>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</si>
  <si>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</si>
  <si>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</si>
  <si>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</si>
  <si>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</si>
  <si>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</si>
  <si>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</si>
  <si>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</si>
  <si>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</si>
  <si>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</si>
  <si>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</si>
  <si>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</si>
  <si>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</si>
  <si>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</si>
  <si>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</si>
  <si>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</si>
  <si>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</si>
  <si>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</si>
  <si>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</si>
  <si>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</si>
  <si>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</si>
  <si>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</si>
  <si>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</si>
  <si>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</si>
  <si>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</si>
  <si>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</si>
  <si>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</si>
  <si>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</si>
  <si>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</si>
  <si>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</si>
  <si>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</si>
  <si>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</si>
  <si>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</si>
  <si>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</si>
  <si>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</si>
  <si>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</si>
  <si>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</si>
  <si>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</si>
  <si>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</si>
  <si>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</si>
  <si>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</si>
  <si>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</si>
  <si>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</si>
  <si>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</si>
  <si>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</si>
  <si>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</si>
  <si>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</si>
  <si>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</si>
  <si>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</si>
  <si>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</si>
  <si>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</si>
  <si>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</si>
  <si>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</si>
  <si>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</si>
  <si>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</si>
  <si>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</si>
  <si>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</si>
  <si>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</si>
  <si>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</si>
  <si>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</si>
  <si>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</si>
  <si>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</si>
  <si>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</si>
  <si>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</si>
  <si>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</si>
  <si>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</si>
  <si>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</si>
  <si>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</si>
  <si>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</si>
  <si>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</si>
  <si>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</si>
  <si>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</si>
  <si>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</si>
  <si>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</si>
  <si>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</si>
  <si>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</si>
  <si>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</si>
  <si>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</si>
  <si>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</si>
  <si>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</si>
  <si>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</si>
  <si>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</si>
  <si>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</si>
  <si>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</si>
  <si>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</si>
  <si>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</si>
  <si>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</si>
  <si>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</si>
  <si>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</si>
  <si>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</si>
  <si>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</si>
  <si>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</si>
  <si>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</si>
  <si>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</si>
  <si>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</si>
  <si>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</si>
  <si>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</si>
  <si>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</si>
  <si>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</si>
  <si>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</si>
  <si>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</si>
  <si>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</si>
  <si>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</si>
  <si>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</si>
  <si>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</si>
  <si>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</si>
  <si>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</si>
  <si>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</si>
  <si>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</si>
  <si>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</si>
  <si>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</si>
  <si>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</si>
  <si>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</si>
  <si>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</si>
  <si>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</si>
  <si>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</si>
  <si>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</si>
  <si>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</si>
  <si>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</si>
  <si>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</si>
  <si>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</si>
  <si>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</si>
  <si>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</si>
  <si>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</si>
  <si>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</si>
  <si>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</si>
  <si>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</si>
  <si>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</si>
  <si>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</si>
  <si>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</si>
  <si>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</si>
  <si>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</si>
  <si>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</si>
  <si>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</si>
  <si>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</si>
  <si>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</si>
  <si>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</si>
  <si>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</si>
  <si>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</si>
  <si>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</si>
  <si>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</si>
  <si>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</si>
  <si>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</si>
  <si>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</si>
  <si>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</si>
  <si>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</si>
  <si>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</si>
  <si>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</si>
  <si>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</si>
  <si>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</si>
  <si>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</si>
  <si>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</si>
  <si>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</si>
  <si>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</si>
  <si>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</si>
  <si>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</si>
  <si>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</si>
  <si>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</si>
  <si>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</si>
  <si>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</si>
  <si>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</si>
  <si>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</si>
  <si>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</si>
  <si>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</si>
  <si>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</si>
  <si>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</si>
  <si>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</si>
  <si>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</si>
  <si>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</si>
  <si>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</si>
  <si>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</si>
  <si>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</si>
  <si>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</si>
  <si>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</si>
  <si>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</si>
  <si>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</si>
  <si>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</si>
  <si>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</si>
  <si>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</si>
  <si>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</si>
  <si>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</si>
  <si>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</si>
  <si>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</si>
  <si>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</si>
  <si>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</si>
  <si>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</si>
  <si>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</si>
  <si>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</si>
  <si>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</si>
  <si>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</si>
  <si>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</si>
  <si>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</si>
  <si>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</si>
  <si>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</si>
  <si>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</si>
  <si>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</si>
  <si>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</si>
  <si>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</si>
  <si>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</si>
  <si>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</si>
  <si>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</si>
  <si>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</si>
  <si>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</si>
  <si>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</si>
  <si>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</si>
  <si>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</si>
  <si>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</si>
  <si>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</si>
  <si>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</si>
  <si>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</si>
  <si>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</si>
  <si>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</si>
  <si>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</si>
  <si>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</si>
  <si>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</si>
  <si>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</si>
  <si>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</si>
  <si>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</si>
  <si>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</si>
  <si>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</si>
  <si>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</si>
  <si>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</si>
  <si>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</si>
  <si>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</si>
  <si>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</si>
  <si>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</si>
  <si>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</si>
  <si>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</si>
  <si>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</si>
  <si>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</si>
  <si>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</si>
  <si>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</si>
  <si>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</si>
  <si>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</si>
  <si>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</si>
  <si>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</si>
  <si>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</si>
  <si>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</si>
  <si>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</si>
  <si>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</si>
  <si>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</si>
  <si>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</si>
  <si>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</si>
  <si>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</si>
  <si>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</si>
  <si>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</si>
  <si>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</si>
  <si>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</si>
  <si>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</si>
  <si>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</si>
  <si>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</si>
  <si>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</si>
  <si>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</si>
  <si>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</si>
  <si>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</si>
  <si>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</si>
  <si>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</si>
  <si>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</si>
  <si>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</si>
  <si>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</si>
  <si>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</si>
  <si>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</si>
  <si>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</si>
  <si>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</si>
  <si>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</si>
  <si>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</si>
  <si>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</si>
  <si>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</si>
  <si>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</si>
  <si>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</si>
  <si>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</si>
  <si>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</si>
  <si>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</si>
  <si>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</si>
  <si>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</si>
  <si>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</si>
  <si>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</si>
  <si>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</si>
  <si>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</si>
  <si>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</si>
  <si>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</si>
  <si>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</si>
  <si>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</si>
  <si>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</si>
  <si>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</si>
  <si>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</si>
  <si>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</si>
  <si>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</si>
  <si>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</si>
  <si>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</si>
  <si>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</si>
  <si>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</si>
  <si>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</si>
  <si>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</si>
  <si>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</si>
  <si>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</si>
  <si>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</si>
  <si>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</si>
  <si>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</si>
  <si>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</si>
  <si>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</si>
  <si>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</si>
  <si>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</si>
  <si>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</si>
  <si>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</si>
  <si>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</si>
  <si>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</si>
  <si>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</si>
  <si>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</si>
  <si>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</si>
  <si>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</si>
  <si>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</si>
  <si>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</si>
  <si>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</si>
  <si>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</si>
  <si>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</si>
  <si>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</si>
  <si>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</si>
  <si>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</si>
  <si>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</si>
  <si>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</si>
  <si>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</si>
  <si>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</si>
  <si>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</si>
  <si>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</si>
  <si>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</si>
  <si>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</si>
  <si>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</si>
  <si>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</si>
  <si>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</si>
  <si>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</si>
  <si>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</si>
  <si>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</si>
  <si>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</si>
  <si>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</si>
  <si>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</si>
  <si>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</si>
  <si>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</si>
  <si>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</si>
  <si>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</si>
  <si>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</si>
  <si>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</si>
  <si>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</si>
  <si>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</si>
  <si>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</si>
  <si>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</si>
  <si>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</si>
  <si>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</si>
  <si>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</si>
  <si>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</si>
  <si>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</si>
  <si>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</si>
  <si>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</si>
  <si>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</si>
  <si>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</si>
  <si>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</si>
  <si>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</si>
  <si>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</si>
  <si>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</si>
  <si>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</si>
  <si>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</si>
  <si>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</si>
  <si>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</si>
  <si>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</si>
  <si>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</si>
  <si>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</si>
  <si>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</si>
  <si>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</si>
  <si>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</si>
  <si>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</si>
  <si>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</si>
  <si>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</si>
  <si>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</si>
  <si>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</si>
  <si>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</si>
  <si>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</si>
  <si>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</si>
  <si>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</si>
  <si>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</si>
  <si>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</si>
  <si>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</si>
  <si>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</si>
  <si>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</si>
  <si>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</si>
  <si>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</si>
  <si>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</si>
  <si>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</si>
  <si>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</si>
  <si>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</si>
  <si>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</si>
  <si>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</si>
  <si>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</si>
  <si>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</si>
  <si>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</si>
  <si>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</si>
  <si>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</si>
  <si>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</si>
  <si>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</si>
  <si>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</si>
  <si>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</si>
  <si>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</si>
  <si>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</si>
  <si>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</si>
  <si>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</si>
  <si>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</si>
  <si>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</si>
  <si>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</si>
  <si>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</si>
  <si>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</si>
  <si>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</si>
  <si>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</si>
  <si>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</si>
  <si>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</si>
  <si>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</si>
  <si>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</si>
  <si>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</si>
  <si>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</si>
  <si>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</si>
  <si>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</si>
  <si>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</si>
  <si>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</si>
  <si>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</si>
  <si>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</si>
  <si>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</si>
  <si>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</si>
  <si>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</si>
  <si>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</si>
  <si>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</si>
  <si>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</si>
  <si>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</si>
  <si>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</si>
  <si>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</si>
  <si>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</si>
  <si>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</si>
  <si>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</si>
  <si>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</si>
  <si>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</si>
  <si>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</si>
  <si>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</si>
  <si>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</si>
  <si>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</si>
  <si>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</si>
  <si>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</si>
  <si>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</si>
  <si>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</si>
  <si>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</si>
  <si>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</si>
  <si>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</si>
  <si>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</si>
  <si>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</si>
  <si>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</si>
  <si>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</si>
  <si>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</si>
  <si>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</si>
  <si>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</si>
  <si>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</si>
  <si>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</si>
  <si>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</si>
  <si>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</si>
  <si>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</si>
  <si>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</si>
  <si>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</si>
  <si>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</si>
  <si>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</si>
  <si>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</si>
  <si>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</si>
  <si>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</si>
  <si>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</si>
  <si>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</si>
  <si>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</si>
  <si>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</si>
  <si>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</si>
  <si>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</si>
  <si>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</si>
  <si>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</si>
  <si>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</si>
  <si>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</si>
  <si>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</si>
  <si>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</si>
  <si>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</si>
  <si>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</si>
  <si>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</si>
  <si>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</si>
  <si>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</si>
  <si>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</si>
  <si>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</si>
  <si>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</si>
  <si>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</si>
  <si>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</si>
  <si>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</si>
  <si>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</si>
  <si>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</si>
  <si>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</si>
  <si>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</si>
  <si>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</si>
  <si>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</si>
  <si>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</si>
  <si>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</si>
  <si>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</si>
  <si>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</si>
  <si>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</si>
  <si>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</si>
  <si>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</si>
  <si>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</si>
  <si>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</si>
  <si>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</si>
  <si>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</si>
  <si>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</si>
  <si>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</si>
  <si>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</si>
  <si>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</si>
  <si>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</si>
  <si>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</si>
  <si>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</si>
  <si>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</si>
  <si>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</si>
  <si>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</si>
  <si>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</si>
  <si>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</si>
  <si>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</si>
  <si>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</si>
  <si>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</si>
  <si>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</si>
  <si>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</si>
  <si>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</si>
  <si>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</si>
  <si>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</si>
  <si>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</si>
  <si>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</si>
  <si>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</si>
  <si>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</si>
  <si>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</si>
  <si>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</si>
  <si>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</si>
  <si>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</si>
  <si>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</si>
  <si>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</si>
  <si>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</si>
  <si>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</si>
  <si>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</si>
  <si>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</si>
  <si>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</si>
  <si>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</si>
  <si>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</si>
  <si>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</si>
  <si>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</si>
  <si>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</si>
  <si>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</si>
  <si>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</si>
  <si>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</si>
  <si>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</si>
  <si>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</si>
  <si>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</si>
  <si>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</si>
  <si>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</si>
  <si>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</si>
  <si>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</si>
  <si>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</si>
  <si>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</si>
  <si>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</si>
  <si>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</si>
  <si>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</si>
  <si>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</si>
  <si>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</si>
  <si>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</si>
  <si>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</si>
  <si>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</si>
  <si>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</si>
  <si>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</si>
  <si>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</si>
  <si>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</si>
  <si>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</si>
  <si>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</si>
  <si>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</si>
  <si>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</si>
  <si>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</si>
  <si>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</si>
  <si>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</si>
  <si>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</si>
  <si>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</si>
  <si>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</si>
  <si>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</si>
  <si>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</si>
  <si>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</si>
  <si>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</si>
  <si>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</si>
  <si>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</si>
  <si>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</si>
  <si>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</si>
  <si>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</si>
  <si>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</si>
  <si>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</si>
  <si>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</si>
  <si>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</si>
  <si>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</si>
  <si>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</si>
  <si>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</si>
  <si>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</si>
  <si>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</si>
  <si>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</si>
  <si>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</si>
  <si>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</si>
  <si>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</si>
  <si>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</si>
  <si>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</si>
  <si>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</si>
  <si>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</si>
  <si>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</si>
  <si>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</si>
  <si>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</si>
  <si>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</si>
  <si>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</si>
  <si>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</si>
  <si>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</si>
  <si>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</si>
  <si>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</si>
  <si>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</si>
  <si>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</si>
  <si>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</si>
  <si>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</si>
  <si>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</si>
  <si>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</si>
  <si>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</si>
  <si>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</si>
  <si>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</si>
  <si>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</si>
  <si>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</si>
  <si>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</si>
  <si>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</si>
  <si>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</si>
  <si>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</si>
  <si>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</si>
  <si>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</si>
  <si>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</si>
  <si>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</si>
  <si>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</si>
  <si>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</si>
  <si>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</si>
  <si>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</si>
  <si>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</si>
  <si>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</si>
  <si>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</si>
  <si>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</si>
  <si>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</si>
  <si>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</si>
  <si>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</si>
  <si>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</si>
  <si>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</si>
  <si>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</si>
  <si>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</si>
  <si>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</si>
  <si>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</si>
  <si>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</si>
  <si>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</si>
  <si>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</si>
  <si>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</si>
  <si>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</si>
  <si>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</si>
  <si>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</si>
  <si>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</si>
  <si>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</si>
  <si>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</si>
  <si>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</si>
  <si>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</si>
  <si>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</si>
  <si>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</si>
  <si>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</si>
  <si>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</si>
  <si>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</si>
  <si>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</si>
  <si>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</si>
  <si>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</si>
  <si>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</si>
  <si>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</si>
  <si>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</si>
  <si>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</si>
  <si>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</si>
  <si>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</si>
  <si>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</si>
  <si>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</si>
  <si>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</si>
  <si>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</si>
  <si>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</si>
  <si>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</si>
  <si>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</si>
  <si>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</si>
  <si>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</si>
  <si>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</si>
  <si>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</si>
  <si>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</si>
  <si>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</si>
  <si>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</si>
  <si>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</si>
  <si>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</si>
  <si>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</si>
  <si>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</si>
  <si>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</si>
  <si>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</si>
  <si>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</si>
  <si>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</si>
  <si>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</si>
  <si>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</si>
  <si>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</si>
  <si>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</si>
  <si>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</si>
  <si>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</si>
  <si>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</si>
  <si>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</si>
  <si>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</si>
  <si>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</si>
  <si>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</si>
  <si>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</si>
  <si>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</si>
  <si>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</si>
  <si>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</si>
  <si>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</si>
  <si>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</si>
  <si>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</si>
  <si>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</si>
  <si>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</si>
  <si>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</si>
  <si>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</si>
  <si>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</si>
  <si>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</si>
  <si>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</si>
  <si>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</si>
  <si>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</si>
  <si>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</si>
  <si>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</si>
  <si>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</si>
  <si>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</si>
  <si>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</si>
  <si>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</si>
  <si>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</si>
  <si>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</si>
  <si>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</si>
  <si>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</si>
  <si>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</si>
  <si>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</si>
  <si>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</si>
  <si>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</si>
  <si>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</si>
  <si>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</si>
  <si>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</si>
  <si>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</si>
  <si>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</si>
  <si>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</si>
  <si>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</si>
  <si>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</si>
  <si>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</si>
  <si>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</si>
  <si>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</si>
  <si>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</si>
  <si>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</si>
  <si>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</si>
  <si>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</si>
  <si>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</si>
  <si>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</si>
  <si>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</si>
  <si>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</si>
  <si>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</si>
  <si>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</si>
  <si>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</si>
  <si>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</si>
  <si>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</si>
  <si>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</si>
  <si>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</si>
  <si>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</si>
  <si>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</si>
  <si>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</si>
  <si>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</si>
  <si>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</si>
  <si>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</si>
  <si>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</si>
  <si>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</si>
  <si>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</si>
  <si>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</si>
  <si>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</si>
  <si>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</si>
  <si>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</si>
  <si>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</si>
  <si>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</si>
  <si>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</si>
  <si>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</si>
  <si>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</si>
  <si>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</si>
  <si>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</si>
  <si>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</si>
  <si>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</si>
  <si>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</si>
  <si>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</si>
  <si>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</si>
  <si>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</si>
  <si>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</si>
  <si>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</si>
  <si>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</si>
  <si>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</si>
  <si>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</si>
  <si>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</si>
  <si>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</si>
  <si>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</si>
  <si>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</si>
  <si>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</si>
  <si>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</si>
  <si>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</si>
  <si>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</si>
  <si>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</si>
  <si>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</si>
  <si>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</si>
  <si>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</si>
  <si>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</si>
  <si>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</si>
  <si>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</si>
  <si>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</si>
  <si>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</si>
  <si>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</si>
  <si>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</si>
  <si>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</si>
  <si>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</si>
  <si>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</si>
  <si>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</si>
  <si>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</si>
  <si>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</si>
  <si>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</si>
  <si>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</si>
  <si>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</si>
  <si>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</si>
  <si>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</si>
  <si>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</si>
  <si>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</si>
  <si>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</si>
  <si>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</si>
  <si>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</si>
  <si>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</si>
  <si>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</si>
  <si>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</si>
  <si>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</si>
  <si>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</si>
  <si>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</si>
  <si>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</si>
  <si>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</si>
  <si>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</si>
  <si>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</si>
  <si>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</si>
  <si>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</si>
  <si>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</si>
  <si>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</si>
  <si>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</si>
  <si>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</si>
  <si>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</si>
  <si>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</si>
  <si>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</si>
  <si>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</si>
  <si>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</si>
  <si>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</si>
  <si>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</si>
  <si>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</si>
  <si>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</si>
  <si>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</si>
  <si>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</si>
  <si>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</si>
  <si>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</si>
  <si>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</si>
  <si>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</si>
  <si>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</si>
  <si>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</si>
  <si>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</si>
  <si>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</si>
  <si>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</si>
  <si>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</si>
  <si>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</si>
  <si>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</si>
  <si>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</si>
  <si>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</si>
  <si>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</si>
  <si>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</si>
  <si>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</si>
  <si>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</si>
  <si>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</si>
  <si>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</si>
  <si>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</si>
  <si>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</si>
  <si>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</si>
  <si>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</si>
  <si>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</si>
  <si>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</si>
  <si>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</si>
  <si>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</si>
  <si>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</si>
  <si>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</si>
  <si>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</si>
  <si>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</si>
  <si>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</si>
  <si>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</si>
  <si>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</si>
  <si>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</si>
  <si>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</si>
  <si>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</si>
  <si>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</si>
  <si>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</si>
  <si>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</si>
  <si>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</si>
  <si>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</si>
  <si>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</si>
  <si>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</si>
  <si>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</si>
  <si>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</si>
  <si>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</si>
  <si>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</si>
  <si>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</si>
  <si>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</si>
  <si>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</si>
  <si>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</si>
  <si>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</si>
  <si>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</si>
  <si>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</si>
  <si>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</si>
  <si>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</si>
  <si>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</si>
  <si>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</si>
  <si>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</si>
  <si>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</si>
  <si>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</si>
  <si>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</si>
  <si>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</si>
  <si>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</si>
  <si>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</si>
  <si>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</si>
  <si>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</si>
  <si>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</si>
  <si>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</si>
  <si>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</si>
  <si>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</si>
  <si>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</si>
  <si>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</si>
  <si>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</si>
  <si>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</si>
  <si>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</si>
  <si>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</si>
  <si>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</si>
  <si>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</si>
  <si>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</si>
  <si>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</si>
  <si>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</si>
  <si>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</si>
  <si>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</si>
  <si>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</si>
  <si>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</si>
  <si>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</si>
  <si>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</si>
  <si>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</si>
  <si>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</si>
  <si>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</si>
  <si>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</si>
  <si>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</si>
  <si>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</si>
  <si>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</si>
  <si>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</si>
  <si>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</si>
  <si>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</si>
  <si>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</si>
  <si>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</si>
  <si>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</si>
  <si>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</si>
  <si>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</si>
  <si>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</si>
  <si>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</si>
  <si>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</si>
  <si>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</si>
  <si>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</si>
  <si>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</si>
  <si>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</si>
  <si>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</si>
  <si>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</si>
  <si>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</si>
  <si>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</si>
  <si>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</si>
  <si>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</si>
  <si>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</si>
  <si>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</si>
  <si>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</si>
  <si>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</si>
  <si>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</si>
  <si>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</si>
  <si>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</si>
  <si>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</si>
  <si>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</si>
  <si>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</si>
  <si>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</si>
  <si>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</si>
  <si>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</si>
  <si>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</si>
  <si>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</si>
  <si>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</si>
  <si>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</si>
  <si>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</si>
  <si>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</si>
  <si>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</si>
  <si>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</si>
  <si>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</si>
  <si>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</si>
  <si>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</si>
  <si>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</si>
  <si>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</si>
  <si>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</si>
  <si>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</si>
  <si>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</si>
  <si>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</si>
  <si>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</si>
  <si>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</si>
  <si>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</si>
  <si>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</si>
  <si>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</si>
  <si>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</si>
  <si>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</si>
  <si>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</si>
  <si>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</si>
  <si>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</si>
  <si>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</si>
  <si>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</si>
  <si>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</si>
  <si>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</si>
  <si>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</si>
  <si>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</si>
  <si>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</si>
  <si>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</si>
  <si>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</si>
  <si>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</si>
  <si>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</si>
  <si>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</si>
  <si>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</si>
  <si>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</si>
  <si>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</si>
  <si>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</si>
  <si>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</si>
  <si>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</si>
  <si>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</si>
  <si>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</si>
  <si>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</si>
  <si>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</si>
  <si>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</si>
  <si>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</si>
  <si>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</si>
  <si>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</si>
  <si>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</si>
  <si>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</si>
  <si>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</si>
  <si>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</si>
  <si>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</si>
  <si>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</si>
  <si>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</si>
  <si>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</si>
  <si>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</si>
  <si>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</si>
  <si>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</si>
  <si>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</si>
  <si>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</si>
  <si>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</si>
  <si>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</si>
  <si>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</si>
  <si>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</si>
  <si>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</si>
  <si>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</si>
  <si>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</si>
  <si>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</si>
  <si>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</si>
  <si>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</si>
  <si>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</si>
  <si>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</si>
  <si>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</si>
  <si>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</si>
  <si>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</si>
  <si>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</si>
  <si>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</si>
  <si>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</si>
  <si>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</si>
  <si>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</si>
  <si>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</si>
  <si>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</si>
  <si>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</si>
  <si>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</si>
  <si>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</si>
  <si>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</si>
  <si>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</si>
  <si>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</si>
  <si>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</si>
  <si>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</si>
  <si>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</si>
  <si>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</si>
  <si>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</si>
  <si>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</si>
  <si>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</si>
  <si>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</si>
  <si>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</si>
  <si>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</si>
  <si>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</si>
  <si>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</si>
  <si>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</si>
  <si>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</si>
  <si>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</si>
  <si>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</si>
  <si>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</si>
  <si>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</si>
  <si>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</si>
  <si>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</si>
  <si>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</si>
  <si>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</si>
  <si>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</si>
  <si>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</si>
  <si>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</si>
  <si>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</si>
  <si>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</si>
  <si>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</si>
  <si>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</si>
  <si>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</si>
  <si>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</si>
  <si>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</si>
  <si>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</si>
  <si>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</si>
  <si>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</si>
  <si>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</si>
  <si>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</si>
  <si>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</si>
  <si>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</si>
  <si>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</si>
  <si>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</si>
  <si>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</si>
  <si>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</si>
  <si>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</si>
  <si>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</si>
  <si>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</si>
  <si>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</si>
  <si>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</si>
  <si>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</si>
  <si>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</si>
  <si>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</si>
  <si>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</si>
  <si>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</si>
  <si>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</si>
  <si>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</si>
  <si>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</si>
  <si>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</si>
  <si>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</si>
  <si>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</si>
  <si>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</si>
  <si>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</si>
  <si>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</si>
  <si>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</si>
  <si>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</si>
  <si>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</si>
  <si>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</si>
  <si>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</si>
  <si>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</si>
  <si>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</si>
  <si>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</si>
  <si>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</si>
  <si>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</si>
  <si>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</si>
  <si>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</si>
  <si>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</si>
  <si>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</si>
  <si>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</si>
  <si>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</si>
  <si>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</si>
  <si>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</si>
  <si>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</si>
  <si>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</si>
  <si>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</si>
  <si>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</si>
  <si>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</si>
  <si>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</si>
  <si>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</si>
  <si>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</si>
  <si>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</si>
  <si>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</si>
  <si>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</si>
  <si>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</si>
  <si>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</si>
  <si>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</si>
  <si>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</si>
  <si>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</si>
  <si>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</si>
  <si>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</si>
  <si>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</si>
  <si>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</si>
  <si>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</si>
  <si>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</si>
  <si>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</si>
  <si>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</si>
  <si>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</si>
  <si>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</si>
  <si>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</si>
  <si>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</si>
  <si>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</si>
  <si>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</si>
  <si>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</si>
  <si>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</si>
  <si>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</si>
  <si>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</si>
  <si>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</si>
  <si>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</si>
  <si>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</si>
  <si>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</si>
  <si>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</si>
  <si>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</si>
  <si>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</si>
  <si>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</si>
  <si>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</si>
  <si>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</si>
  <si>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</si>
  <si>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</si>
  <si>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</si>
  <si>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</si>
  <si>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</si>
  <si>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</si>
  <si>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</si>
  <si>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</si>
  <si>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</si>
  <si>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</si>
  <si>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</si>
  <si>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</si>
  <si>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</si>
  <si>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</si>
  <si>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</si>
  <si>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</si>
  <si>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</si>
  <si>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</si>
  <si>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</si>
  <si>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</si>
  <si>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</si>
  <si>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</si>
  <si>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</si>
  <si>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</si>
  <si>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</si>
  <si>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</si>
  <si>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</si>
  <si>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</si>
  <si>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</si>
  <si>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</si>
  <si>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</si>
  <si>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</si>
  <si>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</si>
  <si>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</si>
  <si>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</si>
  <si>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</si>
  <si>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</si>
  <si>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</si>
  <si>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</si>
  <si>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</si>
  <si>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</si>
  <si>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</si>
  <si>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</si>
  <si>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</si>
  <si>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</si>
  <si>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</si>
  <si>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</si>
  <si>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</si>
  <si>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</si>
  <si>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</si>
  <si>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</si>
  <si>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</si>
  <si>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</si>
  <si>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</si>
  <si>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</si>
  <si>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</si>
  <si>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</si>
  <si>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</si>
  <si>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</si>
  <si>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</si>
  <si>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</si>
  <si>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</si>
  <si>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</si>
  <si>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</si>
  <si>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</si>
  <si>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</si>
  <si>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</si>
  <si>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</si>
  <si>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</si>
  <si>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</si>
  <si>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</si>
  <si>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</si>
  <si>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</si>
  <si>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</si>
  <si>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</si>
  <si>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</si>
  <si>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</si>
  <si>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</si>
  <si>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</si>
  <si>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</si>
  <si>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</si>
  <si>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</si>
  <si>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</si>
  <si>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</si>
  <si>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</si>
  <si>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</si>
  <si>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</si>
  <si>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</si>
  <si>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</si>
  <si>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</si>
  <si>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</si>
  <si>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</si>
  <si>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</si>
  <si>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</si>
  <si>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</si>
  <si>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</si>
  <si>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</si>
  <si>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</si>
  <si>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</si>
  <si>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</si>
  <si>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</si>
  <si>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</si>
  <si>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</si>
  <si>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</si>
  <si>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</si>
  <si>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</si>
  <si>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</si>
  <si>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</si>
  <si>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</si>
  <si>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</si>
  <si>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</si>
  <si>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</si>
  <si>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</si>
  <si>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</si>
  <si>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</si>
  <si>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</si>
  <si>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</si>
  <si>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</si>
  <si>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</si>
  <si>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</si>
  <si>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</si>
  <si>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</si>
  <si>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</si>
  <si>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</si>
  <si>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</si>
  <si>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</si>
  <si>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</si>
  <si>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</si>
  <si>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</si>
  <si>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</si>
  <si>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</si>
  <si>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</si>
  <si>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</si>
  <si>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</si>
  <si>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</si>
  <si>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</si>
  <si>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</si>
  <si>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</si>
  <si>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</si>
  <si>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</si>
  <si>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</si>
  <si>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</si>
  <si>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</si>
  <si>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</si>
  <si>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</si>
  <si>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</si>
  <si>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</si>
  <si>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</si>
  <si>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</si>
  <si>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</si>
  <si>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</si>
  <si>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</si>
  <si>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</si>
  <si>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</si>
  <si>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</si>
  <si>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</si>
  <si>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</si>
  <si>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</si>
  <si>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</si>
  <si>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</si>
  <si>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</si>
  <si>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</si>
  <si>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</si>
  <si>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</si>
  <si>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</si>
  <si>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</si>
  <si>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</si>
  <si>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</si>
  <si>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</si>
  <si>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</si>
  <si>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</si>
  <si>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</si>
  <si>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</si>
  <si>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</si>
  <si>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</si>
  <si>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</si>
  <si>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</si>
  <si>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</si>
  <si>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</si>
  <si>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</si>
  <si>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</si>
  <si>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</si>
  <si>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</si>
  <si>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</si>
  <si>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</si>
  <si>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</si>
  <si>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</si>
  <si>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</si>
  <si>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</si>
  <si>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</si>
  <si>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</si>
  <si>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</si>
  <si>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</si>
  <si>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</si>
  <si>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</si>
  <si>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</si>
  <si>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</si>
  <si>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</si>
  <si>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</si>
  <si>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</si>
  <si>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</si>
  <si>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</si>
  <si>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</si>
  <si>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</si>
  <si>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</si>
  <si>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</si>
  <si>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</si>
  <si>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</si>
  <si>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</si>
  <si>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</si>
  <si>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</si>
  <si>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</si>
  <si>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</si>
  <si>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</si>
  <si>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</si>
  <si>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</si>
  <si>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</si>
  <si>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</si>
  <si>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</si>
  <si>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</si>
  <si>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</si>
  <si>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</si>
  <si>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</si>
  <si>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</si>
  <si>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</si>
  <si>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</si>
  <si>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</si>
  <si>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</si>
  <si>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</si>
  <si>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</si>
  <si>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</si>
  <si>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</si>
  <si>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</si>
  <si>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</si>
  <si>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</si>
  <si>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</si>
  <si>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</si>
  <si>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</si>
  <si>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</si>
  <si>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</si>
  <si>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</si>
  <si>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</si>
  <si>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</si>
  <si>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</si>
  <si>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</si>
  <si>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</si>
  <si>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</si>
  <si>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</si>
  <si>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</si>
  <si>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</si>
  <si>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</si>
  <si>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</si>
  <si>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</si>
  <si>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</si>
  <si>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</si>
  <si>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</si>
  <si>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</si>
  <si>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</si>
  <si>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</si>
  <si>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</si>
  <si>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</si>
  <si>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</si>
  <si>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</si>
  <si>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</si>
  <si>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</si>
  <si>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</si>
  <si>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</si>
  <si>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</si>
  <si>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</si>
  <si>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</si>
  <si>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</si>
  <si>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</si>
  <si>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</si>
  <si>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</si>
  <si>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</si>
  <si>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</si>
  <si>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</si>
  <si>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</si>
  <si>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</si>
  <si>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</si>
  <si>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</si>
  <si>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</si>
  <si>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</si>
  <si>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</si>
  <si>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</si>
  <si>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</si>
  <si>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</si>
  <si>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</si>
  <si>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</si>
  <si>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</si>
  <si>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</si>
  <si>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</si>
  <si>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</si>
  <si>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</si>
  <si>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</si>
  <si>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</si>
  <si>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</si>
  <si>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</si>
  <si>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</si>
  <si>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</si>
  <si>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</si>
  <si>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</si>
  <si>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</si>
  <si>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</si>
  <si>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</si>
  <si>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</si>
  <si>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</si>
  <si>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</si>
  <si>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</si>
  <si>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</si>
  <si>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</si>
  <si>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</si>
  <si>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</si>
  <si>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</si>
  <si>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</si>
  <si>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</si>
  <si>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</si>
  <si>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</si>
  <si>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</si>
  <si>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</si>
  <si>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</si>
  <si>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</si>
  <si>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</si>
  <si>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</si>
  <si>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</si>
  <si>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</si>
  <si>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</si>
  <si>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</si>
  <si>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</si>
  <si>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</si>
  <si>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</si>
  <si>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</si>
  <si>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</si>
  <si>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</si>
  <si>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</si>
  <si>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</si>
  <si>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</si>
  <si>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</si>
  <si>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</si>
  <si>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</si>
  <si>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</si>
  <si>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</si>
  <si>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</si>
  <si>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</si>
  <si>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</si>
  <si>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</si>
  <si>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</si>
  <si>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</si>
  <si>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</si>
  <si>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</si>
  <si>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</si>
  <si>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</si>
  <si>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</si>
  <si>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</si>
  <si>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</si>
  <si>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</si>
  <si>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</si>
  <si>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</si>
  <si>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</si>
  <si>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</si>
  <si>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</si>
  <si>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</si>
  <si>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</si>
  <si>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</si>
  <si>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</si>
  <si>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</si>
  <si>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</si>
  <si>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</si>
  <si>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</si>
  <si>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</si>
  <si>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</si>
  <si>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</si>
  <si>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</si>
  <si>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</si>
  <si>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</si>
  <si>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</si>
  <si>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</si>
  <si>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</si>
  <si>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</si>
  <si>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</si>
  <si>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</si>
  <si>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</si>
  <si>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</si>
  <si>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</si>
  <si>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</si>
  <si>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</si>
  <si>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</si>
  <si>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</si>
  <si>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</si>
  <si>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</si>
  <si>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</si>
  <si>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</si>
  <si>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</si>
  <si>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</si>
  <si>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</si>
  <si>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</si>
  <si>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</si>
  <si>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</si>
  <si>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</si>
  <si>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</si>
  <si>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</si>
  <si>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</si>
  <si>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</si>
  <si>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</si>
  <si>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</si>
  <si>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</si>
  <si>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</si>
  <si>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</si>
  <si>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</si>
  <si>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</si>
  <si>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</si>
  <si>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</si>
  <si>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</si>
  <si>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</si>
  <si>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</si>
  <si>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</si>
  <si>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</si>
  <si>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</si>
  <si>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</si>
  <si>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</si>
  <si>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</si>
  <si>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</si>
  <si>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</si>
  <si>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</si>
  <si>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</si>
  <si>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</si>
  <si>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</si>
  <si>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</si>
  <si>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</si>
  <si>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</si>
  <si>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</si>
  <si>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</si>
  <si>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</si>
  <si>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</si>
  <si>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</si>
  <si>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</si>
  <si>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</si>
  <si>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</si>
  <si>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</si>
  <si>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</si>
  <si>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</si>
  <si>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</si>
  <si>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</si>
  <si>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</si>
  <si>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</si>
  <si>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</si>
  <si>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</si>
  <si>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</si>
  <si>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</si>
  <si>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</si>
  <si>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</si>
  <si>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</si>
  <si>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</si>
  <si>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</si>
  <si>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</si>
  <si>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</si>
  <si>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</si>
  <si>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</si>
  <si>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</si>
  <si>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</si>
  <si>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</si>
  <si>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</si>
  <si>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</si>
  <si>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</si>
  <si>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</si>
  <si>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</si>
  <si>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</si>
  <si>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</si>
  <si>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</si>
  <si>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</si>
  <si>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</si>
  <si>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</si>
  <si>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</si>
  <si>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</si>
  <si>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</si>
  <si>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</si>
  <si>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</si>
  <si>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</si>
  <si>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</si>
  <si>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</si>
  <si>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</si>
  <si>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</si>
  <si>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</si>
  <si>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</si>
  <si>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</si>
  <si>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</si>
  <si>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</si>
  <si>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</si>
  <si>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</si>
  <si>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</si>
  <si>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</si>
  <si>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</si>
  <si>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</si>
  <si>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</si>
  <si>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</si>
  <si>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</si>
  <si>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</si>
  <si>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</si>
  <si>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</si>
  <si>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</si>
  <si>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</si>
  <si>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</si>
  <si>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</si>
  <si>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</si>
  <si>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</si>
  <si>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</si>
  <si>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</si>
  <si>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</si>
  <si>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</si>
  <si>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</si>
  <si>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</si>
  <si>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</si>
  <si>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</si>
  <si>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</si>
  <si>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</si>
  <si>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</si>
  <si>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</si>
  <si>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</si>
  <si>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</si>
  <si>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</si>
  <si>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</si>
  <si>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</si>
  <si>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</si>
  <si>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</si>
  <si>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</si>
  <si>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</si>
  <si>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</si>
  <si>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</si>
  <si>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</si>
  <si>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</si>
  <si>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</si>
  <si>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</si>
  <si>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</si>
  <si>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</si>
  <si>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</si>
  <si>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</si>
  <si>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</si>
  <si>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</si>
  <si>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</si>
  <si>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</si>
  <si>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</si>
  <si>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</si>
  <si>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</si>
  <si>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</si>
  <si>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</si>
  <si>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</si>
  <si>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</si>
  <si>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</si>
  <si>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</si>
  <si>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</si>
  <si>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</si>
  <si>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</si>
  <si>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</si>
  <si>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</si>
  <si>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</si>
  <si>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</si>
  <si>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</si>
  <si>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</si>
  <si>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</si>
  <si>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</si>
  <si>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</si>
  <si>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</si>
  <si>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</si>
  <si>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</si>
  <si>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</si>
  <si>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</si>
  <si>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</si>
  <si>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</si>
  <si>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</si>
  <si>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</si>
  <si>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</si>
  <si>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</si>
  <si>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</si>
  <si>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</si>
  <si>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</si>
  <si>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</si>
  <si>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</si>
  <si>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</si>
  <si>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</si>
  <si>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</si>
  <si>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</si>
  <si>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</si>
  <si>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</si>
  <si>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</si>
  <si>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</si>
  <si>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</si>
  <si>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</si>
  <si>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</si>
  <si>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</si>
  <si>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</si>
  <si>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</si>
  <si>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</si>
  <si>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</si>
  <si>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</si>
  <si>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</si>
  <si>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</si>
  <si>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</si>
  <si>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</si>
  <si>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</si>
  <si>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</si>
  <si>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</si>
  <si>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</si>
  <si>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</si>
  <si>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</si>
  <si>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</si>
  <si>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</si>
  <si>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</si>
  <si>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</si>
  <si>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</si>
  <si>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</si>
  <si>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</si>
  <si>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</si>
  <si>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</si>
  <si>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</si>
  <si>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</si>
  <si>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</si>
  <si>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</si>
  <si>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</si>
  <si>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</si>
  <si>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</si>
  <si>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</si>
  <si>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</si>
  <si>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</si>
  <si>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</si>
  <si>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</si>
  <si>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</si>
  <si>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</si>
  <si>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</si>
  <si>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</si>
  <si>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</si>
  <si>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</si>
  <si>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</si>
  <si>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</si>
  <si>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</si>
  <si>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</si>
  <si>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</si>
  <si>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</si>
  <si>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</si>
  <si>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</si>
  <si>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</si>
  <si>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</si>
  <si>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</si>
  <si>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</si>
  <si>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</si>
  <si>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</si>
  <si>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</si>
  <si>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</si>
  <si>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</si>
  <si>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</si>
  <si>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</si>
  <si>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</si>
  <si>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</si>
  <si>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</si>
  <si>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</si>
  <si>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</si>
  <si>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</si>
  <si>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</si>
  <si>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</si>
  <si>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</si>
  <si>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</si>
  <si>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</si>
  <si>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</si>
  <si>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</si>
  <si>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</si>
  <si>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</si>
  <si>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</si>
  <si>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</si>
  <si>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</si>
  <si>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</si>
  <si>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</si>
  <si>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</si>
  <si>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</si>
  <si>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</si>
  <si>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</si>
  <si>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</si>
  <si>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</si>
  <si>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</si>
  <si>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</si>
  <si>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</si>
  <si>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</si>
  <si>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</si>
  <si>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</si>
  <si>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</si>
  <si>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</si>
  <si>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</si>
  <si>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</si>
  <si>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</si>
  <si>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</si>
  <si>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</si>
  <si>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</si>
  <si>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</si>
  <si>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</si>
  <si>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</si>
  <si>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</si>
  <si>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</si>
  <si>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</si>
  <si>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</si>
  <si>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</si>
  <si>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</si>
  <si>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</si>
  <si>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</si>
  <si>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</si>
  <si>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</si>
  <si>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</si>
  <si>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</si>
  <si>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</si>
  <si>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</si>
  <si>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</si>
  <si>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</si>
  <si>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</si>
  <si>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</si>
  <si>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</si>
  <si>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</si>
  <si>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</si>
  <si>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</si>
  <si>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</si>
  <si>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</si>
  <si>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</si>
  <si>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</si>
  <si>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</si>
  <si>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</si>
  <si>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</si>
  <si>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</si>
  <si>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</si>
  <si>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</si>
  <si>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</si>
  <si>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</si>
  <si>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</si>
  <si>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</si>
  <si>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</si>
  <si>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</si>
  <si>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</si>
  <si>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</si>
  <si>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</si>
  <si>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</si>
  <si>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</si>
  <si>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</si>
  <si>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</si>
  <si>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</si>
  <si>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</si>
  <si>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</si>
  <si>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</si>
  <si>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</si>
  <si>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</si>
  <si>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</si>
  <si>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</si>
  <si>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</si>
  <si>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</si>
  <si>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</si>
  <si>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</si>
  <si>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</si>
  <si>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</si>
  <si>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</si>
  <si>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</si>
  <si>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</si>
  <si>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</si>
  <si>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</si>
  <si>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</si>
  <si>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</si>
  <si>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</si>
  <si>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</si>
  <si>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</si>
  <si>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</si>
  <si>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</si>
  <si>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</si>
  <si>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</si>
  <si>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</si>
  <si>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</si>
  <si>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</si>
  <si>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</si>
  <si>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</si>
  <si>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</si>
  <si>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</si>
  <si>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</si>
  <si>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</si>
  <si>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</si>
  <si>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</si>
  <si>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</si>
  <si>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</si>
  <si>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</si>
  <si>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</si>
  <si>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</si>
  <si>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</si>
  <si>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</si>
  <si>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</si>
  <si>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</si>
  <si>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</si>
  <si>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</si>
  <si>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</si>
  <si>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</si>
  <si>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</si>
  <si>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</si>
  <si>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</si>
  <si>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</si>
  <si>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</si>
  <si>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</si>
  <si>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</si>
  <si>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</si>
  <si>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</si>
  <si>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</si>
  <si>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</si>
  <si>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</si>
  <si>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</si>
  <si>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</si>
  <si>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</si>
  <si>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</si>
  <si>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</si>
  <si>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</si>
  <si>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</si>
  <si>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</si>
  <si>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</si>
  <si>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</si>
  <si>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</si>
  <si>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</si>
  <si>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</si>
  <si>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</si>
  <si>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</si>
  <si>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</si>
  <si>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</si>
  <si>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</si>
  <si>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</si>
  <si>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</si>
  <si>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</si>
  <si>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</si>
  <si>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</si>
  <si>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</si>
  <si>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</si>
  <si>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</si>
  <si>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</si>
  <si>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</si>
  <si>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</si>
  <si>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</si>
  <si>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</si>
  <si>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</si>
  <si>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</si>
  <si>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</si>
  <si>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</si>
  <si>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</si>
  <si>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</si>
  <si>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</si>
  <si>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</si>
  <si>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</si>
  <si>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</si>
  <si>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</si>
  <si>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</si>
  <si>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</si>
  <si>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</si>
  <si>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</si>
  <si>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</si>
  <si>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</si>
  <si>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</si>
  <si>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</si>
  <si>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</si>
  <si>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</si>
  <si>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</si>
  <si>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</si>
  <si>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</si>
  <si>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</si>
  <si>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</si>
  <si>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</si>
  <si>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</si>
  <si>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</si>
  <si>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</si>
  <si>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</si>
  <si>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</si>
  <si>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</si>
  <si>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</si>
  <si>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</si>
  <si>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</si>
  <si>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</si>
  <si>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</si>
  <si>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</si>
  <si>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</si>
  <si>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</si>
  <si>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</si>
  <si>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</si>
  <si>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</si>
  <si>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</si>
  <si>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</si>
  <si>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</si>
  <si>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</si>
  <si>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</si>
  <si>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</si>
  <si>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</si>
  <si>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</si>
  <si>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</si>
  <si>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</si>
  <si>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</si>
  <si>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</si>
  <si>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</si>
  <si>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</si>
  <si>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</si>
  <si>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</si>
  <si>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</si>
  <si>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</si>
  <si>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</si>
  <si>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</si>
  <si>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</si>
  <si>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</si>
  <si>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</si>
  <si>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</si>
  <si>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</si>
  <si>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</si>
  <si>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</si>
  <si>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</si>
  <si>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</si>
  <si>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</si>
  <si>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</si>
  <si>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</si>
  <si>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</si>
  <si>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</si>
  <si>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</si>
  <si>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</si>
  <si>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</si>
  <si>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</si>
  <si>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</si>
  <si>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</si>
  <si>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</si>
  <si>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</si>
  <si>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</si>
  <si>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</si>
  <si>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</si>
  <si>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</si>
  <si>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</si>
  <si>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</si>
  <si>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</si>
  <si>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</si>
  <si>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</si>
  <si>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</si>
  <si>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</si>
  <si>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</si>
  <si>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</si>
  <si>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</si>
  <si>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</si>
  <si>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</si>
  <si>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</si>
  <si>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</si>
  <si>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</si>
  <si>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</si>
  <si>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</si>
  <si>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</si>
  <si>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</si>
  <si>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</si>
  <si>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</si>
  <si>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</si>
  <si>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</si>
  <si>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</si>
  <si>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</si>
  <si>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</si>
  <si>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</si>
  <si>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</si>
  <si>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</si>
  <si>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</si>
  <si>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</si>
  <si>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</si>
  <si>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</si>
  <si>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</si>
  <si>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</si>
  <si>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</si>
  <si>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</si>
  <si>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</si>
  <si>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</si>
  <si>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</si>
  <si>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</si>
  <si>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</si>
  <si>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</si>
  <si>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</si>
  <si>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</si>
  <si>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</si>
  <si>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</si>
  <si>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</si>
  <si>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</si>
  <si>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</si>
  <si>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</si>
  <si>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</si>
  <si>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</si>
  <si>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</si>
  <si>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</si>
  <si>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</si>
  <si>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</si>
  <si>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</si>
  <si>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</si>
  <si>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</si>
  <si>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</si>
  <si>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</si>
  <si>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</si>
  <si>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</si>
  <si>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</si>
  <si>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</si>
  <si>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</si>
  <si>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</si>
  <si>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</si>
  <si>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</si>
  <si>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</si>
  <si>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</si>
  <si>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</si>
  <si>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</si>
  <si>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</si>
  <si>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</si>
  <si>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</si>
  <si>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</si>
  <si>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</si>
  <si>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</si>
  <si>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</si>
  <si>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</si>
  <si>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</si>
  <si>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</si>
  <si>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</si>
  <si>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</si>
  <si>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</si>
  <si>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</si>
  <si>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</si>
  <si>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</si>
  <si>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</si>
  <si>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</si>
  <si>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</si>
  <si>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</si>
  <si>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</si>
  <si>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</si>
  <si>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</si>
  <si>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</si>
  <si>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</si>
  <si>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</si>
  <si>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</si>
  <si>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</si>
  <si>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</si>
  <si>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</si>
  <si>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</si>
  <si>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</si>
  <si>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</si>
  <si>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</si>
  <si>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</si>
  <si>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</si>
  <si>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</si>
  <si>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</si>
  <si>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</si>
  <si>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</si>
  <si>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</si>
  <si>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</si>
  <si>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</si>
  <si>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</si>
  <si>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</si>
  <si>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</si>
  <si>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</si>
  <si>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</si>
  <si>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</si>
  <si>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</si>
  <si>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</si>
  <si>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</si>
  <si>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</si>
  <si>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</si>
  <si>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</si>
  <si>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</si>
  <si>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</si>
  <si>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</si>
  <si>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</si>
  <si>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</si>
  <si>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</si>
  <si>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</si>
  <si>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</si>
  <si>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</si>
  <si>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</si>
  <si>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</si>
  <si>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</si>
  <si>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</si>
  <si>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</si>
  <si>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</si>
  <si>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</si>
  <si>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</si>
  <si>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</si>
  <si>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</si>
  <si>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</si>
  <si>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</si>
  <si>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</si>
  <si>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</si>
  <si>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</si>
  <si>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</si>
  <si>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</si>
  <si>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</si>
  <si>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</si>
  <si>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</si>
  <si>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</si>
  <si>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</si>
  <si>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</si>
  <si>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</si>
  <si>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</si>
  <si>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</si>
  <si>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</si>
  <si>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</si>
  <si>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</si>
  <si>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</si>
  <si>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</si>
  <si>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</si>
  <si>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</si>
  <si>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</si>
  <si>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</si>
  <si>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</si>
  <si>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</si>
  <si>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</si>
  <si>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</si>
  <si>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</si>
  <si>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</si>
  <si>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</si>
  <si>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</si>
  <si>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</si>
  <si>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</si>
  <si>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</si>
  <si>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</si>
  <si>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</si>
  <si>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</si>
  <si>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</si>
  <si>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</si>
  <si>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</si>
  <si>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</si>
  <si>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</si>
  <si>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</si>
  <si>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</si>
  <si>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</si>
  <si>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</si>
  <si>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</si>
  <si>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</si>
  <si>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</si>
  <si>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</si>
  <si>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</si>
  <si>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</si>
  <si>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</si>
  <si>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</si>
  <si>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</si>
  <si>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</si>
  <si>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</si>
  <si>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</si>
  <si>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</si>
  <si>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</si>
  <si>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</si>
  <si>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</si>
  <si>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</si>
  <si>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</si>
  <si>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</si>
  <si>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</si>
  <si>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</si>
  <si>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</si>
  <si>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</si>
  <si>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</si>
  <si>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</si>
  <si>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</si>
  <si>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</si>
  <si>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</si>
  <si>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</si>
  <si>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</si>
  <si>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</si>
  <si>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</si>
  <si>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</si>
  <si>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</si>
  <si>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</si>
  <si>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</si>
  <si>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</si>
  <si>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</si>
  <si>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</si>
  <si>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</si>
  <si>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</si>
  <si>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</si>
  <si>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</si>
  <si>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</si>
  <si>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</si>
  <si>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</si>
  <si>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</si>
  <si>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</si>
  <si>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</si>
  <si>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</si>
  <si>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</si>
  <si>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</si>
  <si>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</si>
  <si>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</si>
  <si>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</si>
  <si>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</si>
  <si>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</si>
  <si>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</si>
  <si>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</si>
  <si>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</si>
  <si>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</si>
  <si>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</si>
  <si>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</si>
  <si>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</si>
  <si>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</si>
  <si>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</si>
  <si>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</si>
  <si>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</si>
  <si>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</si>
  <si>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</si>
  <si>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</si>
  <si>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</si>
  <si>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</si>
  <si>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</si>
  <si>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</si>
  <si>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</si>
  <si>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</si>
  <si>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</si>
  <si>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</si>
  <si>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</si>
  <si>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</si>
  <si>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</si>
  <si>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</si>
  <si>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</si>
  <si>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</si>
  <si>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</si>
  <si>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</si>
  <si>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</si>
  <si>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</si>
  <si>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</si>
  <si>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</si>
  <si>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</si>
  <si>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</si>
  <si>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</si>
  <si>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</si>
  <si>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</si>
  <si>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</si>
  <si>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</si>
  <si>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</si>
  <si>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</si>
  <si>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</si>
  <si>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</si>
  <si>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</si>
  <si>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</si>
  <si>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</si>
  <si>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</si>
  <si>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</si>
  <si>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</si>
  <si>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</si>
  <si>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</si>
  <si>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</si>
  <si>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</si>
  <si>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</si>
  <si>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</si>
  <si>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</si>
  <si>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</si>
  <si>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</si>
  <si>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</si>
  <si>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</si>
  <si>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</si>
  <si>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</si>
  <si>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</si>
  <si>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</si>
  <si>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</si>
  <si>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</si>
  <si>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</si>
  <si>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</si>
  <si>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</si>
  <si>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</si>
  <si>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</si>
  <si>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</si>
  <si>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</si>
  <si>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</si>
  <si>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</si>
  <si>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</si>
  <si>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</si>
  <si>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</si>
  <si>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</si>
  <si>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</si>
  <si>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</si>
  <si>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</si>
  <si>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</si>
  <si>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</si>
  <si>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</si>
  <si>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</si>
  <si>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</si>
  <si>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</si>
  <si>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</si>
  <si>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</si>
  <si>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</si>
  <si>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</si>
  <si>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</si>
  <si>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</si>
  <si>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</si>
  <si>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</si>
  <si>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</si>
  <si>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</si>
  <si>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</si>
  <si>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</si>
  <si>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</si>
  <si>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</si>
  <si>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</si>
  <si>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</si>
  <si>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</si>
  <si>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</si>
  <si>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</si>
  <si>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</si>
  <si>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</si>
  <si>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</si>
  <si>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</si>
  <si>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</si>
  <si>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</si>
  <si>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</si>
  <si>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</si>
  <si>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</si>
  <si>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</si>
  <si>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</si>
  <si>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</si>
  <si>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</si>
  <si>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</si>
  <si>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</si>
  <si>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</si>
  <si>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</si>
  <si>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</si>
  <si>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</si>
  <si>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</si>
  <si>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</si>
  <si>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</si>
  <si>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</si>
  <si>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</si>
  <si>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</si>
  <si>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</si>
  <si>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</si>
  <si>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</si>
  <si>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</si>
  <si>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</si>
  <si>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</si>
  <si>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</si>
  <si>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</si>
  <si>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</si>
  <si>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</si>
  <si>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</si>
  <si>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</si>
  <si>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</si>
  <si>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</si>
  <si>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</si>
  <si>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</si>
  <si>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</si>
  <si>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</si>
  <si>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</si>
  <si>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</si>
  <si>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</si>
  <si>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</si>
  <si>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</si>
  <si>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</si>
  <si>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</si>
  <si>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</si>
  <si>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</si>
  <si>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</si>
  <si>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</si>
  <si>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</si>
  <si>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</si>
  <si>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</si>
  <si>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</si>
  <si>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</si>
  <si>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</si>
  <si>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</si>
  <si>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</si>
  <si>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</si>
  <si>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</si>
  <si>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</si>
  <si>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</si>
  <si>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</si>
  <si>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</si>
  <si>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</si>
  <si>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</si>
  <si>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</si>
  <si>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</si>
  <si>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</si>
  <si>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</si>
  <si>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</si>
  <si>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</si>
  <si>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</si>
  <si>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</si>
  <si>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</si>
  <si>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</si>
  <si>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</si>
  <si>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</si>
  <si>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</si>
  <si>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</si>
  <si>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</si>
  <si>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</si>
  <si>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</si>
  <si>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</si>
  <si>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</si>
  <si>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</si>
  <si>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</si>
  <si>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</si>
  <si>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</si>
  <si>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</si>
  <si>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</si>
  <si>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</si>
  <si>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</si>
  <si>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</si>
  <si>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</si>
  <si>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</si>
  <si>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</si>
  <si>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</si>
  <si>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</si>
  <si>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</si>
  <si>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</si>
  <si>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</si>
  <si>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</si>
  <si>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</si>
  <si>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</si>
  <si>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</si>
  <si>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</si>
  <si>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</si>
  <si>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</si>
  <si>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</si>
  <si>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</si>
  <si>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</si>
  <si>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</si>
  <si>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</si>
  <si>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</si>
  <si>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</si>
  <si>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</si>
  <si>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</si>
  <si>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</si>
  <si>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</si>
  <si>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</si>
  <si>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</si>
  <si>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</si>
  <si>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</si>
  <si>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</si>
  <si>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</si>
  <si>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</si>
  <si>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</si>
  <si>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</si>
  <si>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</si>
  <si>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</si>
  <si>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</si>
  <si>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</si>
  <si>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</si>
  <si>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</si>
  <si>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</si>
  <si>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</si>
  <si>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</si>
  <si>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</si>
  <si>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</si>
  <si>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</si>
  <si>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</si>
  <si>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</si>
  <si>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</si>
  <si>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</si>
  <si>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</si>
  <si>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</si>
  <si>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</si>
  <si>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</si>
  <si>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</si>
  <si>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</si>
  <si>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</si>
  <si>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</si>
  <si>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</si>
  <si>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</si>
  <si>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</si>
  <si>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</si>
  <si>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</si>
  <si>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</si>
  <si>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</si>
  <si>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</si>
  <si>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</si>
  <si>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</si>
  <si>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</si>
  <si>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</si>
  <si>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</si>
  <si>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</si>
  <si>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</si>
  <si>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</si>
  <si>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</si>
  <si>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</si>
  <si>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</si>
  <si>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</si>
  <si>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</si>
  <si>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</si>
  <si>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</si>
  <si>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</si>
  <si>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</si>
  <si>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</si>
  <si>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</si>
  <si>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</si>
  <si>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</si>
  <si>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</si>
  <si>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</si>
  <si>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</si>
  <si>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</si>
  <si>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</si>
  <si>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</si>
  <si>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</si>
  <si>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</si>
  <si>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</si>
  <si>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</si>
  <si>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</si>
  <si>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</si>
  <si>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</si>
  <si>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</si>
  <si>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</si>
  <si>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</si>
  <si>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</si>
  <si>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</si>
  <si>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</si>
  <si>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</si>
  <si>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</si>
  <si>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</si>
  <si>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</si>
  <si>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</si>
  <si>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</si>
  <si>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</si>
  <si>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</si>
  <si>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</si>
  <si>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</si>
  <si>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</si>
  <si>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</si>
  <si>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</si>
  <si>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</si>
  <si>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</si>
  <si>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</si>
  <si>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</si>
  <si>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</si>
  <si>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</si>
  <si>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</si>
  <si>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</si>
  <si>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</si>
  <si>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</si>
  <si>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</si>
  <si>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</si>
  <si>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</si>
  <si>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</si>
  <si>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</si>
  <si>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</si>
  <si>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</si>
  <si>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</si>
  <si>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</si>
  <si>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</si>
  <si>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</si>
  <si>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</si>
  <si>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</si>
  <si>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</si>
  <si>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</si>
  <si>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</si>
  <si>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</si>
  <si>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</si>
  <si>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</si>
  <si>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</si>
  <si>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</si>
  <si>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</si>
  <si>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</si>
  <si>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</si>
  <si>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</si>
  <si>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</si>
  <si>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</si>
  <si>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</si>
  <si>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</si>
  <si>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</si>
  <si>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</si>
  <si>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</si>
  <si>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</si>
  <si>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</si>
  <si>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</si>
  <si>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</si>
  <si>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</si>
  <si>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</si>
  <si>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</si>
  <si>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</si>
  <si>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</si>
  <si>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</si>
  <si>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</si>
  <si>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</si>
  <si>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</si>
  <si>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</si>
  <si>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</si>
  <si>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</si>
  <si>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</si>
  <si>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</si>
  <si>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</si>
  <si>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</si>
  <si>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</si>
  <si>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</si>
  <si>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</si>
  <si>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</si>
  <si>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</si>
  <si>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</si>
  <si>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</si>
  <si>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</si>
  <si>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</si>
  <si>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</si>
  <si>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</si>
  <si>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</si>
  <si>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</si>
  <si>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</si>
  <si>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</si>
  <si>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</si>
  <si>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</si>
  <si>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</si>
  <si>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</si>
  <si>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</si>
  <si>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</si>
  <si>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</si>
  <si>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</si>
  <si>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</si>
  <si>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</si>
  <si>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</si>
  <si>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</si>
  <si>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</si>
  <si>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</si>
  <si>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</si>
  <si>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</si>
  <si>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</si>
  <si>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</si>
  <si>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</si>
  <si>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</si>
  <si>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</si>
  <si>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</si>
  <si>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</si>
  <si>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</si>
  <si>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</si>
  <si>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</si>
  <si>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</si>
  <si>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</si>
  <si>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</si>
  <si>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</si>
  <si>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</si>
  <si>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</si>
  <si>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</si>
  <si>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</si>
  <si>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</si>
  <si>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</si>
  <si>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</si>
  <si>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</si>
  <si>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</si>
  <si>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</si>
  <si>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</si>
  <si>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</si>
  <si>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</si>
  <si>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</si>
  <si>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</si>
  <si>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</si>
  <si>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</si>
  <si>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</si>
  <si>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</si>
  <si>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</si>
  <si>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</si>
  <si>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</si>
  <si>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</si>
  <si>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</si>
  <si>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</si>
  <si>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</si>
  <si>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</si>
  <si>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</si>
  <si>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</si>
  <si>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</si>
  <si>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</si>
  <si>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</si>
  <si>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</si>
  <si>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</si>
  <si>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</si>
  <si>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</si>
  <si>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</si>
  <si>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</si>
  <si>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</si>
  <si>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</si>
  <si>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</si>
  <si>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</si>
  <si>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</si>
  <si>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</si>
  <si>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</si>
  <si>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</si>
  <si>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</si>
  <si>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</si>
  <si>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</si>
  <si>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</si>
  <si>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</si>
  <si>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</si>
  <si>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</si>
  <si>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</si>
  <si>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</si>
  <si>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</si>
  <si>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</si>
  <si>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</si>
  <si>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</si>
  <si>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</si>
  <si>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</si>
  <si>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</si>
  <si>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</si>
  <si>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</si>
  <si>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</si>
  <si>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</si>
  <si>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</si>
  <si>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</si>
  <si>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</si>
  <si>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</si>
  <si>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 xml:space="preserve">"Família" Mobil </t>
  </si>
  <si>
    <t>Fluido hidráulico oleoso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</si>
  <si>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</si>
  <si>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</si>
  <si>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</si>
  <si>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</si>
  <si>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</si>
  <si>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</si>
  <si>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</si>
  <si>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</si>
  <si>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</si>
  <si>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</si>
  <si>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</si>
  <si>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</si>
  <si>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</si>
  <si>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</si>
  <si>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</si>
  <si>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</si>
  <si>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</si>
  <si>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</si>
  <si>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</si>
  <si>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</si>
  <si>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</si>
  <si>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</si>
  <si>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</si>
  <si>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NA</t>
  </si>
  <si>
    <t>ton</t>
  </si>
  <si>
    <t>Vandalismo (furto...)</t>
  </si>
  <si>
    <t>RMP</t>
  </si>
  <si>
    <t>Outros (especificar)</t>
  </si>
  <si>
    <t>Informação Técnica</t>
  </si>
  <si>
    <t>Sim (outra documentação)</t>
  </si>
  <si>
    <t>Processo geral de vandalismo.</t>
  </si>
  <si>
    <t>02001.001084/2025-81</t>
  </si>
  <si>
    <t>-19°56'32.000</t>
  </si>
  <si>
    <t>-44°6'20.800</t>
  </si>
  <si>
    <t>X</t>
  </si>
  <si>
    <t>Ambiente fechado</t>
  </si>
  <si>
    <t>02001.000944/2025-69</t>
  </si>
  <si>
    <t>RJ</t>
  </si>
  <si>
    <t>SS-45 (Atlantic Star)</t>
  </si>
  <si>
    <t>-22°32'31.328</t>
  </si>
  <si>
    <t>-40°27'32.426</t>
  </si>
  <si>
    <t>Oceanic HW 525 P</t>
  </si>
  <si>
    <t>Fluido hidráulico aquoso</t>
  </si>
  <si>
    <t>Ofício solicitando informações</t>
  </si>
  <si>
    <t>ANM</t>
  </si>
  <si>
    <t>Não oleosa</t>
  </si>
  <si>
    <t>02001.000920/2025-18</t>
  </si>
  <si>
    <t>-21°16'23.281</t>
  </si>
  <si>
    <t>-40°1'9.936</t>
  </si>
  <si>
    <t>skid de remediação (aparentemente acoplado ao ROV)</t>
  </si>
  <si>
    <t>ROV</t>
  </si>
  <si>
    <t>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</si>
  <si>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</si>
  <si>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</si>
  <si>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</si>
  <si>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</si>
  <si>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</si>
  <si>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</si>
  <si>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</si>
  <si>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</si>
  <si>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</si>
  <si>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</si>
  <si>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</si>
  <si>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</si>
  <si>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</si>
  <si>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</si>
  <si>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Laudo de Constatação ou Técnico</t>
  </si>
  <si>
    <t>Abastecimento, drenagem</t>
  </si>
  <si>
    <t>02001.002769/2025-44</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</si>
  <si>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</si>
  <si>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</si>
  <si>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</si>
  <si>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</si>
  <si>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</si>
  <si>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</si>
  <si>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</si>
  <si>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</si>
  <si>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</si>
  <si>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</si>
  <si>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</si>
  <si>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</si>
  <si>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</si>
  <si>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</si>
  <si>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</si>
  <si>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</si>
  <si>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</si>
  <si>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</si>
  <si>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</si>
  <si>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</si>
  <si>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</si>
  <si>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</si>
  <si>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</si>
  <si>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</si>
  <si>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</si>
  <si>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</si>
  <si>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</si>
  <si>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</si>
  <si>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</si>
  <si>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</si>
  <si>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</si>
  <si>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</si>
  <si>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</si>
  <si>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</si>
  <si>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</si>
  <si>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</si>
  <si>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</si>
  <si>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02001.001047/2025-72</t>
  </si>
  <si>
    <t>-20°26'25.1"</t>
  </si>
  <si>
    <t>-49°58'56.3"</t>
  </si>
  <si>
    <t>Farelo de Soja</t>
  </si>
  <si>
    <t>02001.001051/2025-31</t>
  </si>
  <si>
    <t>km 122+100</t>
  </si>
  <si>
    <t>-23°54'3.722"</t>
  </si>
  <si>
    <t>-46°27'13.676"</t>
  </si>
  <si>
    <t>02001.002756/2025-75</t>
  </si>
  <si>
    <t>02001.001239/2025-89</t>
  </si>
  <si>
    <t>SS-75 (Ocean Courage)</t>
  </si>
  <si>
    <t>-21°18'46.382</t>
  </si>
  <si>
    <t>-40°0'27.364</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</si>
  <si>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</si>
  <si>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</si>
  <si>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</si>
  <si>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</si>
  <si>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</si>
  <si>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</si>
  <si>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</si>
  <si>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sistema submarino de coleta de fluido</t>
  </si>
  <si>
    <t>02001.002389/2025-18</t>
  </si>
  <si>
    <t>-21°57'25.380</t>
  </si>
  <si>
    <t>-46°30'27.270</t>
  </si>
  <si>
    <t>02001.002759/2025-17</t>
  </si>
  <si>
    <t>02001.002793/2025-83</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</si>
  <si>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</si>
  <si>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</si>
  <si>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</si>
  <si>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</si>
  <si>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</si>
  <si>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</si>
  <si>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</si>
  <si>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</si>
  <si>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</si>
  <si>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</si>
  <si>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</si>
  <si>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</si>
  <si>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</si>
  <si>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</si>
  <si>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</si>
  <si>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Não oleoso</t>
  </si>
  <si>
    <t>02001.001573/2025-32</t>
  </si>
  <si>
    <t>-20°6'20.587</t>
  </si>
  <si>
    <t>-47°32'5.608</t>
  </si>
  <si>
    <t>02001.002758/2025-64</t>
  </si>
  <si>
    <t>02001.001505/2025-73</t>
  </si>
  <si>
    <t>NS-55 (West Jupiter)</t>
  </si>
  <si>
    <t>-24° 39' 48.012"</t>
  </si>
  <si>
    <t>-42° 26' 4.334"</t>
  </si>
  <si>
    <t>Falha na gestão de processos</t>
  </si>
  <si>
    <t>Intervenção</t>
  </si>
  <si>
    <t>Kit Sopep</t>
  </si>
  <si>
    <t>02001.001414/2025-38</t>
  </si>
  <si>
    <t>P-76</t>
  </si>
  <si>
    <t>-24°41'20.330"</t>
  </si>
  <si>
    <t>-42°30'20.990"</t>
  </si>
  <si>
    <t>Castrol Transaqua DW</t>
  </si>
  <si>
    <t>Poço</t>
  </si>
  <si>
    <t>02001.001473/2025-14</t>
  </si>
  <si>
    <t>-22°25'26.460</t>
  </si>
  <si>
    <t>-39°57'27.600</t>
  </si>
  <si>
    <t>02001.005277/2025-19</t>
  </si>
  <si>
    <t>Porto Central</t>
  </si>
  <si>
    <t>área terrestre</t>
  </si>
  <si>
    <t>21°13'56.549</t>
  </si>
  <si>
    <t>40°57'18.962</t>
  </si>
  <si>
    <t>NC</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</si>
  <si>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</si>
  <si>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</si>
  <si>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</si>
  <si>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</si>
  <si>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02001.006817/2025-73</t>
  </si>
  <si>
    <t>-76°52'2.400</t>
  </si>
  <si>
    <t>-30°17'13.720</t>
  </si>
  <si>
    <t>02001.001570/2025-07</t>
  </si>
  <si>
    <t>-22°51'2.607</t>
  </si>
  <si>
    <t>-43°9'0.981</t>
  </si>
  <si>
    <t>02001.001601/2025-11</t>
  </si>
  <si>
    <t>Plataforma de Carapeba II (PCP-2)</t>
  </si>
  <si>
    <t>22°14’00,886S</t>
  </si>
  <si>
    <t>40°24’54,882W</t>
  </si>
  <si>
    <t>0.000075</t>
  </si>
  <si>
    <t>Dipersão mecânica</t>
  </si>
  <si>
    <t>02001.001566/2025-31</t>
  </si>
  <si>
    <t>-12°18'58.100</t>
  </si>
  <si>
    <t>-38°11'34.06</t>
  </si>
  <si>
    <t>Recôncavo</t>
  </si>
  <si>
    <t>PETRÓLEO CRU</t>
  </si>
  <si>
    <t>02001.001836/2025-11</t>
  </si>
  <si>
    <t>-23°37'40.356"</t>
  </si>
  <si>
    <t>-47°05'32.699"</t>
  </si>
  <si>
    <t>Kg</t>
  </si>
  <si>
    <t>02001.001575/2025-21</t>
  </si>
  <si>
    <t>02001.001588/2025-09</t>
  </si>
  <si>
    <t>km 119+100</t>
  </si>
  <si>
    <t>-23°54'12.278"</t>
  </si>
  <si>
    <t>-46°27'31.884"</t>
  </si>
  <si>
    <t>02001.001677/2025-47</t>
  </si>
  <si>
    <t>-10°38'58.980</t>
  </si>
  <si>
    <t>-36°57'27.550</t>
  </si>
  <si>
    <t>0.032</t>
  </si>
  <si>
    <t>02001.001843/2025-13</t>
  </si>
  <si>
    <t>Plataforma de Carapeba I (PCP-1/3)</t>
  </si>
  <si>
    <t>-22°14'41.878</t>
  </si>
  <si>
    <t>-40°26'32.432</t>
  </si>
  <si>
    <t>0.0000003</t>
  </si>
  <si>
    <t>Dutos</t>
  </si>
  <si>
    <t>02001.002009/2025-37</t>
  </si>
  <si>
    <t>MG-400</t>
  </si>
  <si>
    <t>km 09</t>
  </si>
  <si>
    <t>-15°46'6.169</t>
  </si>
  <si>
    <t>-46°33'39.097</t>
  </si>
  <si>
    <t>Tomabamento envolveu PP, porém não foi possível identificar se o transporte é interestadual ou não.</t>
  </si>
  <si>
    <t>NI</t>
  </si>
  <si>
    <t>02001.001625/2025-71</t>
  </si>
  <si>
    <t>Porto de Niteroi</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</si>
  <si>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</si>
  <si>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</si>
  <si>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</si>
  <si>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</si>
  <si>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</si>
  <si>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</si>
  <si>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</si>
  <si>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</si>
  <si>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</si>
  <si>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</si>
  <si>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</si>
  <si>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</si>
  <si>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</si>
  <si>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</si>
  <si>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</si>
  <si>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</si>
  <si>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</si>
  <si>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</si>
  <si>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02001.001869/2025-53</t>
  </si>
  <si>
    <t>BR-262</t>
  </si>
  <si>
    <t>km 792</t>
  </si>
  <si>
    <t>-16°45'34.360</t>
  </si>
  <si>
    <t>-47°48'51.320</t>
  </si>
  <si>
    <t>Em curva, motorista perde o controle e não consegue retornar para a faixa</t>
  </si>
  <si>
    <t>Perda de controle direcional</t>
  </si>
  <si>
    <t>Transporte estadual</t>
  </si>
  <si>
    <t>02001.002039/2025-43</t>
  </si>
  <si>
    <t>-19°46'46.699</t>
  </si>
  <si>
    <t>-47°57'47.727</t>
  </si>
  <si>
    <t>Colisão e desprendimento do tanque com etanol, seguido de tombamento e derramamento.</t>
  </si>
  <si>
    <t>02001.002754/2025-86</t>
  </si>
  <si>
    <t>02049.000008/2025-10</t>
  </si>
  <si>
    <t>BR-435</t>
  </si>
  <si>
    <t>km 35</t>
  </si>
  <si>
    <t>-12°51'30.419"</t>
  </si>
  <si>
    <t>-60°22'37.420"</t>
  </si>
  <si>
    <t>Curva em declive acentuada</t>
  </si>
  <si>
    <t>Falha humana</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</si>
  <si>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</si>
  <si>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</si>
  <si>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</si>
  <si>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</si>
  <si>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</si>
  <si>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</si>
  <si>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</si>
  <si>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</si>
  <si>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</si>
  <si>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</si>
  <si>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</si>
  <si>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</si>
  <si>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</si>
  <si>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</si>
  <si>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</si>
  <si>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</si>
  <si>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</si>
  <si>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</si>
  <si>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</si>
  <si>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</si>
  <si>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</si>
  <si>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</si>
  <si>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</si>
  <si>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</si>
  <si>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</si>
  <si>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</si>
  <si>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</si>
  <si>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</si>
  <si>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</si>
  <si>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</si>
  <si>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</si>
  <si>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02001.002072/2025-73</t>
  </si>
  <si>
    <t>02001.002318/2025-15</t>
  </si>
  <si>
    <t>-5°8'19.826</t>
  </si>
  <si>
    <t>-37°13'59.859</t>
  </si>
  <si>
    <t>02001.002209/2025-90</t>
  </si>
  <si>
    <t>02001.002166/2025-42</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</si>
  <si>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</si>
  <si>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</si>
  <si>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</si>
  <si>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</si>
  <si>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</si>
  <si>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</si>
  <si>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</si>
  <si>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</si>
  <si>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</si>
  <si>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</si>
  <si>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</si>
  <si>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</si>
  <si>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</si>
  <si>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</si>
  <si>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</si>
  <si>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</si>
  <si>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</si>
  <si>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</si>
  <si>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</si>
  <si>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</si>
  <si>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</si>
  <si>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</si>
  <si>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</si>
  <si>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</si>
  <si>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</si>
  <si>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</si>
  <si>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</si>
  <si>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</si>
  <si>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</si>
  <si>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</si>
  <si>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</si>
  <si>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</si>
  <si>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Mecânica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</si>
  <si>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</si>
  <si>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</si>
  <si>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</si>
  <si>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</si>
  <si>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</si>
  <si>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</si>
  <si>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</si>
  <si>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</si>
  <si>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</si>
  <si>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</si>
  <si>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</si>
  <si>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</si>
  <si>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</si>
  <si>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</si>
  <si>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</si>
  <si>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</si>
  <si>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</si>
  <si>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</si>
  <si>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</si>
  <si>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</si>
  <si>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</si>
  <si>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</si>
  <si>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</si>
  <si>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</si>
  <si>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Mesa rotativa</t>
  </si>
  <si>
    <t>Bombas e Kit Sopep</t>
  </si>
  <si>
    <t>02001.002974/2025-18</t>
  </si>
  <si>
    <t>-9°59'39.690</t>
  </si>
  <si>
    <t>-36°29'8.800</t>
  </si>
  <si>
    <t>Sergipe-Alagoas</t>
  </si>
  <si>
    <t>02010.000117/2025-66</t>
  </si>
  <si>
    <t>Km 502</t>
  </si>
  <si>
    <t>-16°43'6.000"</t>
  </si>
  <si>
    <t>-49°14'13.000"</t>
  </si>
  <si>
    <t>Óleo vegetal de sebo</t>
  </si>
  <si>
    <t>Não Classificado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</si>
  <si>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</si>
  <si>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</si>
  <si>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</si>
  <si>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</si>
  <si>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</si>
  <si>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</si>
  <si>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</si>
  <si>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</si>
  <si>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</si>
  <si>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</si>
  <si>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</si>
  <si>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</si>
  <si>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</si>
  <si>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</si>
  <si>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</si>
  <si>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</si>
  <si>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</si>
  <si>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</si>
  <si>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</si>
  <si>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</si>
  <si>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</si>
  <si>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</si>
  <si>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</si>
  <si>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</si>
  <si>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</si>
  <si>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</si>
  <si>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</si>
  <si>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</si>
  <si>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02001.003540/2025-27</t>
  </si>
  <si>
    <t>22°39'49.982"S </t>
  </si>
  <si>
    <t>40°14'24.680"W</t>
  </si>
  <si>
    <t>tanque de carga: funcionando como estoque temporário antes do offloading (transferência para navios petroleiros aliviadores</t>
  </si>
  <si>
    <t>Tanque de carga</t>
  </si>
  <si>
    <t>02001.003453/2025-70</t>
  </si>
  <si>
    <t>-5°18'37.105</t>
  </si>
  <si>
    <t>-36°39'17.77</t>
  </si>
  <si>
    <t>02001.003462/2025-61</t>
  </si>
  <si>
    <t>-10°39'34.86</t>
  </si>
  <si>
    <t>-36°57'52.450</t>
  </si>
  <si>
    <t>02001.003561/2025-42</t>
  </si>
  <si>
    <t>-22°15'21.024</t>
  </si>
  <si>
    <t>-40°20'20.419</t>
  </si>
  <si>
    <t>0.0000001</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</si>
  <si>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</si>
  <si>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</si>
  <si>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</si>
  <si>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</si>
  <si>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</si>
  <si>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</si>
  <si>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</si>
  <si>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</si>
  <si>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</si>
  <si>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</si>
  <si>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</si>
  <si>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</si>
  <si>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</si>
  <si>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</si>
  <si>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</si>
  <si>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</si>
  <si>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</si>
  <si>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</si>
  <si>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</si>
  <si>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02001.004181/2025-25</t>
  </si>
  <si>
    <t>Mesmo acidente do processo 02001.003680/2025-03</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</si>
  <si>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</si>
  <si>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</si>
  <si>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</si>
  <si>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</si>
  <si>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</si>
  <si>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</si>
  <si>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</si>
  <si>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</si>
  <si>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</si>
  <si>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</si>
  <si>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</si>
  <si>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</si>
  <si>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</si>
  <si>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</si>
  <si>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</si>
  <si>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</si>
  <si>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</si>
  <si>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</si>
  <si>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Sim (embarcação para monitoramento do escape com ROV)</t>
  </si>
  <si>
    <t>02001.004350/2025-27</t>
  </si>
  <si>
    <t>02001.004343/2025-25</t>
  </si>
  <si>
    <t>-20°28'53.342"</t>
  </si>
  <si>
    <t>-48°33'8.509"</t>
  </si>
  <si>
    <t>Herbicida</t>
  </si>
  <si>
    <t>Canteiro da avenida</t>
  </si>
  <si>
    <t>Despacho Nupaem/MG</t>
  </si>
  <si>
    <t>Comunicado recebido via e-mail NEA/MG</t>
  </si>
  <si>
    <t>02001.004586/2025-63</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</si>
  <si>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</si>
  <si>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</si>
  <si>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</si>
  <si>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</si>
  <si>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</si>
  <si>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</si>
  <si>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</si>
  <si>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</si>
  <si>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</si>
  <si>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</si>
  <si>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</si>
  <si>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</si>
  <si>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</si>
  <si>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</si>
  <si>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</si>
  <si>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</si>
  <si>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</si>
  <si>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</si>
  <si>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02001.004794/2025-62</t>
  </si>
  <si>
    <t>SS-79 (Lone Star)</t>
  </si>
  <si>
    <t>23°33'50.835"S </t>
  </si>
  <si>
    <t>40°16'38.2"W</t>
  </si>
  <si>
    <t>0.00001</t>
  </si>
  <si>
    <t>02001.004801/2025-26</t>
  </si>
  <si>
    <t>NS-58 (Valaris DS-8)</t>
  </si>
  <si>
    <t>22°35'34.060"S</t>
  </si>
  <si>
    <t>40°13'53.109"W</t>
  </si>
  <si>
    <t>0.000015</t>
  </si>
  <si>
    <t>02001.004791/2025-29</t>
  </si>
  <si>
    <t>FPSO CIDADE DE ITAGUAÍ (FPSO CIG)</t>
  </si>
  <si>
    <t>-25°08'29,649"</t>
  </si>
  <si>
    <t>-42°56'40,909"</t>
  </si>
  <si>
    <t>02001.004647/2025-92</t>
  </si>
  <si>
    <t>BR 381</t>
  </si>
  <si>
    <t>Km 792S</t>
  </si>
  <si>
    <t>-22°9'32.040"</t>
  </si>
  <si>
    <t>-45°49'40.370"</t>
  </si>
  <si>
    <t>Óxido de Cálcio</t>
  </si>
  <si>
    <t>Condições climáticas adversas</t>
  </si>
  <si>
    <t>Comunicado Siema emitido pela Concessionária Arteris Fernão Dias</t>
  </si>
  <si>
    <t>02001.005270/2025-99</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</si>
  <si>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</si>
  <si>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</si>
  <si>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</si>
  <si>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</si>
  <si>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</si>
  <si>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</si>
  <si>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</si>
  <si>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</si>
  <si>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</si>
  <si>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</si>
  <si>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</si>
  <si>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</si>
  <si>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</si>
  <si>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</si>
  <si>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</si>
  <si>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</si>
  <si>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</si>
  <si>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</si>
  <si>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</si>
  <si>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</si>
  <si>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</si>
  <si>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</si>
  <si>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</si>
  <si>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</si>
  <si>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</si>
  <si>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</si>
  <si>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</si>
  <si>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</si>
  <si>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</si>
  <si>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</si>
  <si>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</si>
  <si>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</si>
  <si>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02001.005450/2025-71</t>
  </si>
  <si>
    <t xml:space="preserve">SS-81 (Norbe VI) </t>
  </si>
  <si>
    <t>-22°25'8.800</t>
  </si>
  <si>
    <t>-40°2'22.489</t>
  </si>
  <si>
    <t>02001.005407/2025-13</t>
  </si>
  <si>
    <t>P-31</t>
  </si>
  <si>
    <t>-22°7'48.454</t>
  </si>
  <si>
    <t>39°57'59.886</t>
  </si>
  <si>
    <t>Manifold</t>
  </si>
  <si>
    <t>02001.014269/2025-55</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</si>
  <si>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</si>
  <si>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</si>
  <si>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</si>
  <si>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</si>
  <si>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</si>
  <si>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</si>
  <si>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</si>
  <si>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</si>
  <si>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</si>
  <si>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</si>
  <si>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</si>
  <si>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</si>
  <si>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</si>
  <si>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</si>
  <si>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</si>
  <si>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</si>
  <si>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</si>
  <si>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</si>
  <si>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</si>
  <si>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</si>
  <si>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</si>
  <si>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</si>
  <si>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</si>
  <si>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</si>
  <si>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</si>
  <si>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</si>
  <si>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</si>
  <si>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</si>
  <si>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</si>
  <si>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</si>
  <si>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</si>
  <si>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</si>
  <si>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</si>
  <si>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</si>
  <si>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</si>
  <si>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</si>
  <si>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</si>
  <si>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</si>
  <si>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</si>
  <si>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</si>
  <si>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Comunicado feito por meio de e-mail NEA/MG</t>
  </si>
  <si>
    <t>02001.006748/2025-06</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</si>
  <si>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</si>
  <si>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</si>
  <si>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</si>
  <si>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</si>
  <si>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</si>
  <si>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</si>
  <si>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</si>
  <si>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</si>
  <si>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</si>
  <si>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</si>
  <si>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</si>
  <si>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</si>
  <si>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02001.006862/2025-28</t>
  </si>
  <si>
    <t>Km 431</t>
  </si>
  <si>
    <t>-19°52'51.847"</t>
  </si>
  <si>
    <t>-44°54'37.217"</t>
  </si>
  <si>
    <t>02001.023749/2025-15</t>
  </si>
  <si>
    <t>-39°57'59.886</t>
  </si>
  <si>
    <t>0.0154</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</si>
  <si>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</si>
  <si>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</si>
  <si>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</si>
  <si>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</si>
  <si>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</si>
  <si>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</si>
  <si>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</si>
  <si>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</si>
  <si>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</si>
  <si>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</si>
  <si>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</si>
  <si>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</si>
  <si>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</si>
  <si>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</si>
  <si>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</si>
  <si>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</si>
  <si>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</si>
  <si>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</si>
  <si>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</si>
  <si>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</si>
  <si>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</si>
  <si>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</si>
  <si>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</si>
  <si>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</si>
  <si>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</si>
  <si>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</si>
  <si>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</si>
  <si>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</si>
  <si>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</si>
  <si>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</si>
  <si>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</si>
  <si>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</si>
  <si>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</si>
  <si>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</si>
  <si>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</si>
  <si>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</si>
  <si>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</si>
  <si>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</si>
  <si>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02001.007142/2025-80</t>
  </si>
  <si>
    <t>-24°43'18.015"</t>
  </si>
  <si>
    <t>-42°15'14.788"</t>
  </si>
  <si>
    <t>02001.007144/2025-79</t>
  </si>
  <si>
    <t>BR 116</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</si>
  <si>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</si>
  <si>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</si>
  <si>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</si>
  <si>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</si>
  <si>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</si>
  <si>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</si>
  <si>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</si>
  <si>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</si>
  <si>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</si>
  <si>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</si>
  <si>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</si>
  <si>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</si>
  <si>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</si>
  <si>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</si>
  <si>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</si>
  <si>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</si>
  <si>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</si>
  <si>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02001.007643/2025-66</t>
  </si>
  <si>
    <t xml:space="preserve">5°3'23.850 </t>
  </si>
  <si>
    <t>36°32'21.510</t>
  </si>
  <si>
    <t>02001.007640/2025-22</t>
  </si>
  <si>
    <t>Trata-se de balsa em uma operação não autorizada pela Unidade Operacional de Porto Velho da Ipiranga, atracou no píer flutuante no Rio Madeira, afetando a estrutura da tubovia local.**Não enviado ao Nupaem, conforme Despacho 22660676.</t>
  </si>
  <si>
    <t>02001.007636/2025-64</t>
  </si>
  <si>
    <t>informado acionamento do PEI no siema</t>
  </si>
  <si>
    <t>02001.007633/2025-21</t>
  </si>
  <si>
    <t>Embarcação Akofs Santos</t>
  </si>
  <si>
    <t>-25°10'39.0"</t>
  </si>
  <si>
    <t>-42°55'46.2"</t>
  </si>
  <si>
    <t>02001.007655/2025-91</t>
  </si>
  <si>
    <t>-10°38'55.020</t>
  </si>
  <si>
    <t>-36°57'49.820</t>
  </si>
  <si>
    <t>02001.007648/2025-99</t>
  </si>
  <si>
    <t>-10°38'32.620</t>
  </si>
  <si>
    <t>-36°57'0.390</t>
  </si>
  <si>
    <t>02001.007637/2025-17</t>
  </si>
  <si>
    <t>02001.007654/2025-46</t>
  </si>
  <si>
    <t>02001.007649/2025-33</t>
  </si>
  <si>
    <t xml:space="preserve">Embarcação Oceânica SUB VIII </t>
  </si>
  <si>
    <t>-11°22'3.380</t>
  </si>
  <si>
    <t>-36°58'36.950</t>
  </si>
  <si>
    <t>02001.008353/2025-30</t>
  </si>
  <si>
    <t>02001.007948/2025-78</t>
  </si>
  <si>
    <t>02001.008042/2025-71</t>
  </si>
  <si>
    <t>-04°52"27.6"</t>
  </si>
  <si>
    <t>-43°04'40.8"</t>
  </si>
  <si>
    <t>Falha na via permanente.</t>
  </si>
  <si>
    <t>FTL</t>
  </si>
  <si>
    <t>Consta um Relatório de Vistoria porém não finalizado.</t>
  </si>
  <si>
    <t>02001.008329/2025-09</t>
  </si>
  <si>
    <t>02001.008052/2025-14</t>
  </si>
  <si>
    <t>-03°34'29.280"</t>
  </si>
  <si>
    <t>-44°42'30.240"</t>
  </si>
  <si>
    <t>02001.007971/2025-62</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</si>
  <si>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</si>
  <si>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</si>
  <si>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</si>
  <si>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</si>
  <si>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</si>
  <si>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</si>
  <si>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</si>
  <si>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</si>
  <si>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</si>
  <si>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</si>
  <si>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</si>
  <si>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</si>
  <si>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</si>
  <si>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</si>
  <si>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</si>
  <si>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</si>
  <si>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</si>
  <si>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</si>
  <si>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</si>
  <si>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</si>
  <si>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</si>
  <si>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</si>
  <si>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SIm</t>
  </si>
  <si>
    <t>02001.008254/2025-58</t>
  </si>
  <si>
    <t>-25°24'24.0"</t>
  </si>
  <si>
    <t>-43°59'35.0"</t>
  </si>
  <si>
    <t>Salmoura de Brometo de Cálcio / Cloreto de Cálcio</t>
  </si>
  <si>
    <t>Completação</t>
  </si>
  <si>
    <t>02001.008274/2025-29</t>
  </si>
  <si>
    <t>km 817+902</t>
  </si>
  <si>
    <t>-22°5'25.270</t>
  </si>
  <si>
    <t>-46°9'53.340</t>
  </si>
  <si>
    <t>Explosão/ Incêndio (consequência do incidente)</t>
  </si>
  <si>
    <t>02001.008352/2025-95</t>
  </si>
  <si>
    <t>02001.008356/2025-73</t>
  </si>
  <si>
    <t>02001.008492/2025-63</t>
  </si>
  <si>
    <t>Embarcação BRAM BELÉM</t>
  </si>
  <si>
    <t>-22°53'36.000</t>
  </si>
  <si>
    <t>-43°12'46.000</t>
  </si>
  <si>
    <t>Fluido de base não aquosa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</si>
  <si>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</si>
  <si>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</si>
  <si>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</si>
  <si>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</si>
  <si>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</si>
  <si>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</si>
  <si>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</si>
  <si>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</si>
  <si>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</si>
  <si>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</si>
  <si>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</si>
  <si>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</si>
  <si>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</si>
  <si>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</si>
  <si>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</si>
  <si>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</si>
  <si>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</si>
  <si>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</si>
  <si>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</si>
  <si>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Hydra XP 68.</t>
  </si>
  <si>
    <t>02001.008756/2025-89</t>
  </si>
  <si>
    <t>km 008+100</t>
  </si>
  <si>
    <t>-25°6'27.472</t>
  </si>
  <si>
    <t>-48°47'24.348</t>
  </si>
  <si>
    <t>Outro veículo em alta velocidade com pista molhada, derrapa e colide com o caminhão transportado PP</t>
  </si>
  <si>
    <t>02001.008727/2025-17</t>
  </si>
  <si>
    <t>02001.008694/2025-13</t>
  </si>
  <si>
    <t>km 101+900</t>
  </si>
  <si>
    <t>-19°0'7.450</t>
  </si>
  <si>
    <t>-40°0'20.766</t>
  </si>
  <si>
    <t>02001.008857/2025-50</t>
  </si>
  <si>
    <t>FPSO Cidade de Angra dos Reis (FPSO-CAR)</t>
  </si>
  <si>
    <t>-25°32'41.340"</t>
  </si>
  <si>
    <t>-42°50'24.770"</t>
  </si>
  <si>
    <t>02001.008892/2025-79</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</si>
  <si>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</si>
  <si>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</si>
  <si>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</si>
  <si>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</si>
  <si>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</si>
  <si>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</si>
  <si>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</si>
  <si>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</si>
  <si>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</si>
  <si>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</si>
  <si>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</si>
  <si>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</si>
  <si>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</si>
  <si>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</si>
  <si>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</si>
  <si>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</si>
  <si>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</si>
  <si>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</si>
  <si>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</si>
  <si>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</si>
  <si>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</si>
  <si>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02001.009690/2025-44</t>
  </si>
  <si>
    <t>02001.009001/2025-00</t>
  </si>
  <si>
    <t>-21°47'44.032</t>
  </si>
  <si>
    <t>-40°53'45.541</t>
  </si>
  <si>
    <t>MOBILGEAR 600 XP 68</t>
  </si>
  <si>
    <t>Fluido hidráulico base oleosa</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</si>
  <si>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</si>
  <si>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</si>
  <si>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02001.009044/2025-87</t>
  </si>
  <si>
    <t>P-70</t>
  </si>
  <si>
    <t>-24°57'07.454"</t>
  </si>
  <si>
    <t>-42°28'06.168"</t>
  </si>
  <si>
    <t>02001.009204/2025-98</t>
  </si>
  <si>
    <t>Estaleiro MaC Laren</t>
  </si>
  <si>
    <t xml:space="preserve"> embarcação RedBuc</t>
  </si>
  <si>
    <t>-23°1'32.918</t>
  </si>
  <si>
    <t>-43°7'36.553</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</si>
  <si>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</si>
  <si>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</si>
  <si>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</si>
  <si>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</si>
  <si>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</si>
  <si>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</si>
  <si>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</si>
  <si>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</si>
  <si>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</si>
  <si>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</si>
  <si>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</si>
  <si>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BR-101</t>
  </si>
  <si>
    <t>km 40</t>
  </si>
  <si>
    <t>-7°51'0.000</t>
  </si>
  <si>
    <t>-34°54'28.800</t>
  </si>
  <si>
    <t>Alta velocidade do veículo que vinha atrás</t>
  </si>
  <si>
    <t>02001.009457/2025-61</t>
  </si>
  <si>
    <t>BR 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</si>
  <si>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</si>
  <si>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</si>
  <si>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</si>
  <si>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</si>
  <si>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</si>
  <si>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</si>
  <si>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</si>
  <si>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</si>
  <si>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</si>
  <si>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</si>
  <si>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</si>
  <si>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</si>
  <si>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</si>
  <si>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</si>
  <si>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</si>
  <si>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</si>
  <si>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</si>
  <si>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</si>
  <si>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TRANSPORTE ESTADUAL</t>
  </si>
  <si>
    <t>02001.009448/2025-71</t>
  </si>
  <si>
    <t>-23°54'12.385"</t>
  </si>
  <si>
    <t>-46°27'32.194"</t>
  </si>
  <si>
    <t>02001.009502/2025-88</t>
  </si>
  <si>
    <t>-25°26'05.000"</t>
  </si>
  <si>
    <t xml:space="preserve">- 43°59'23.000" </t>
  </si>
  <si>
    <t>Salmoura de Cloreto de Sódio</t>
  </si>
  <si>
    <t>Fluido de completação aquoso</t>
  </si>
  <si>
    <t>Poço, drenagem</t>
  </si>
  <si>
    <t>Dispersão mecânica</t>
  </si>
  <si>
    <t>02001.009503/2025-22</t>
  </si>
  <si>
    <t>02001.009556/2025-43</t>
  </si>
  <si>
    <t>02001.017389/2025-12</t>
  </si>
  <si>
    <t>Mesmo acidente do processo 02001.009725/2025-45</t>
  </si>
  <si>
    <t>02001.009567/2025-23</t>
  </si>
  <si>
    <t>BR 153</t>
  </si>
  <si>
    <t>km 532+500</t>
  </si>
  <si>
    <t>-16°58'46.240</t>
  </si>
  <si>
    <t>-49°13'46.710</t>
  </si>
  <si>
    <t>ECODUR AH 4525 (impermeabilizante para papel)</t>
  </si>
  <si>
    <t>TRANSPORTE INTERESTADUAL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</si>
  <si>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</si>
  <si>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</si>
  <si>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</si>
  <si>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</si>
  <si>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</si>
  <si>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</si>
  <si>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</si>
  <si>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</si>
  <si>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</si>
  <si>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</si>
  <si>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</si>
  <si>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</si>
  <si>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</si>
  <si>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</si>
  <si>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</si>
  <si>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</si>
  <si>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</si>
  <si>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</si>
  <si>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</si>
  <si>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</si>
  <si>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</si>
  <si>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</si>
  <si>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</si>
  <si>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</si>
  <si>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</si>
  <si>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 absorvente?</t>
  </si>
  <si>
    <t>02001.010160/2025-49</t>
  </si>
  <si>
    <t>02001.010173/2025-18</t>
  </si>
  <si>
    <t>02001.010335/2025-18</t>
  </si>
  <si>
    <t>BR 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</si>
  <si>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</si>
  <si>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</si>
  <si>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</si>
  <si>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</si>
  <si>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</si>
  <si>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</si>
  <si>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</si>
  <si>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</si>
  <si>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</si>
  <si>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</si>
  <si>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</si>
  <si>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</si>
  <si>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</si>
  <si>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02001.010364/2025-80</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</si>
  <si>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</si>
  <si>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</si>
  <si>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</si>
  <si>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</si>
  <si>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</si>
  <si>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</si>
  <si>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</si>
  <si>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</si>
  <si>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02001.010811/2025-09</t>
  </si>
  <si>
    <t>0.0000005</t>
  </si>
  <si>
    <t>02001.011102/2025-32</t>
  </si>
  <si>
    <t>Porto de Santos - Navemestra (é dentro do porto?)</t>
  </si>
  <si>
    <t>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</si>
  <si>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</si>
  <si>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</si>
  <si>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</si>
  <si>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</si>
  <si>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</si>
  <si>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</si>
  <si>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</si>
  <si>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</si>
  <si>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</si>
  <si>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</si>
  <si>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</si>
  <si>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OEMA atendeu</t>
  </si>
  <si>
    <t>Despacho 22976913</t>
  </si>
  <si>
    <t>02001.011064/2025-18</t>
  </si>
  <si>
    <t>-19°56'06.2"</t>
  </si>
  <si>
    <t>-43°31'19.1"</t>
  </si>
  <si>
    <t>Processo fechado no Nupaem sem encaminhamento para encerramento.</t>
  </si>
  <si>
    <t>02001.011135/2025-82</t>
  </si>
  <si>
    <t>-23°54'13.555"</t>
  </si>
  <si>
    <t>-46°27'35.207"</t>
  </si>
  <si>
    <t>02001.011690/2025-12</t>
  </si>
  <si>
    <t>BR 155</t>
  </si>
  <si>
    <t>km 176</t>
  </si>
  <si>
    <t>-6°43'2.399</t>
  </si>
  <si>
    <t>-49°30'42.870</t>
  </si>
  <si>
    <t>FERTILIZANTE</t>
  </si>
  <si>
    <t>Despacho 23113550</t>
  </si>
  <si>
    <t>02001.011351/2025-28</t>
  </si>
  <si>
    <t>-22°21'13,600</t>
  </si>
  <si>
    <t>-47°15'22,400</t>
  </si>
  <si>
    <t>Conclusão por acidente sem vazamento</t>
  </si>
  <si>
    <t>02001.011338/2025-79</t>
  </si>
  <si>
    <t>-22°11'30.0"</t>
  </si>
  <si>
    <t>-44°16'38.0"</t>
  </si>
  <si>
    <t>Desastre natural</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</si>
  <si>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</si>
  <si>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</si>
  <si>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</si>
  <si>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</si>
  <si>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</si>
  <si>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</si>
  <si>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</si>
  <si>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</si>
  <si>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</si>
  <si>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</si>
  <si>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</si>
  <si>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</si>
  <si>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</si>
  <si>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</si>
  <si>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</si>
  <si>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</si>
  <si>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</si>
  <si>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</si>
  <si>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</si>
  <si>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</si>
  <si>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Colisão com estrutura/ objeto na pista (agregado a “colisão entre veículos)</t>
  </si>
  <si>
    <t>02001.012204/2025-75</t>
  </si>
  <si>
    <t>-5°19'20.858</t>
  </si>
  <si>
    <t>-32°42'40.484</t>
  </si>
  <si>
    <t>0.22</t>
  </si>
  <si>
    <t>3.282</t>
  </si>
  <si>
    <t>02001.012115/2025-29</t>
  </si>
  <si>
    <t>02001.012203/2025-21</t>
  </si>
  <si>
    <t>Navio de intervenção Siem Helix 1</t>
  </si>
  <si>
    <t>-22°39'48.590</t>
  </si>
  <si>
    <t>-40°32'27.762</t>
  </si>
  <si>
    <t>02001.012294/2025-02</t>
  </si>
  <si>
    <t>KM 122+280</t>
  </si>
  <si>
    <t>-23°53'53.815"</t>
  </si>
  <si>
    <t>-46°26'20.657"</t>
  </si>
  <si>
    <t>02001.012350/2025-09</t>
  </si>
  <si>
    <t>02001.012379/2025-82</t>
  </si>
  <si>
    <t>-05°05'18.35"</t>
  </si>
  <si>
    <t>-42°49'33.97"</t>
  </si>
  <si>
    <t>02001.012226/2025-35</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</si>
  <si>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</si>
  <si>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</si>
  <si>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</si>
  <si>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</si>
  <si>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</si>
  <si>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</si>
  <si>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</si>
  <si>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</si>
  <si>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</si>
  <si>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</si>
  <si>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</si>
  <si>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</si>
  <si>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</si>
  <si>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</si>
  <si>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</si>
  <si>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</si>
  <si>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</si>
  <si>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</si>
  <si>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</si>
  <si>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</si>
  <si>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</si>
  <si>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</si>
  <si>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Àgua de injeção</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</si>
  <si>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</si>
  <si>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</si>
  <si>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</si>
  <si>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</si>
  <si>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</si>
  <si>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</si>
  <si>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</si>
  <si>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</si>
  <si>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</si>
  <si>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</si>
  <si>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</si>
  <si>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</si>
  <si>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</si>
  <si>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</si>
  <si>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</si>
  <si>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</si>
  <si>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</si>
  <si>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</si>
  <si>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</si>
  <si>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</si>
  <si>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</si>
  <si>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</si>
  <si>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</si>
  <si>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</si>
  <si>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</si>
  <si>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</si>
  <si>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</si>
  <si>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ASFALTO</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</si>
  <si>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</si>
  <si>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</si>
  <si>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</si>
  <si>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</si>
  <si>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</si>
  <si>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</si>
  <si>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</si>
  <si>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</si>
  <si>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</si>
  <si>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</si>
  <si>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</si>
  <si>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</si>
  <si>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</si>
  <si>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</si>
  <si>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</si>
  <si>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</si>
  <si>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02001.012884/2025-27</t>
  </si>
  <si>
    <t>02001.012888/2025-13</t>
  </si>
  <si>
    <t>NS-33 (Norbe IX)</t>
  </si>
  <si>
    <t>-24°49'30.623"</t>
  </si>
  <si>
    <t>-42°42'17.460"</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</si>
  <si>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</si>
  <si>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</si>
  <si>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</si>
  <si>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</si>
  <si>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</si>
  <si>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</si>
  <si>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</si>
  <si>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</si>
  <si>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</si>
  <si>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</si>
  <si>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</si>
  <si>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</si>
  <si>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</si>
  <si>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</si>
  <si>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</si>
  <si>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</si>
  <si>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</si>
  <si>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</si>
  <si>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</si>
  <si>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</si>
  <si>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</si>
  <si>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</si>
  <si>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</si>
  <si>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</si>
  <si>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</si>
  <si>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</si>
  <si>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</si>
  <si>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</si>
  <si>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</si>
  <si>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</si>
  <si>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</si>
  <si>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</si>
  <si>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</si>
  <si>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</si>
  <si>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</si>
  <si>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</si>
  <si>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</si>
  <si>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</si>
  <si>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</si>
  <si>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</si>
  <si>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</si>
  <si>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</si>
  <si>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</si>
  <si>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</si>
  <si>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</si>
  <si>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</si>
  <si>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</si>
  <si>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</si>
  <si>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</si>
  <si>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</si>
  <si>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</si>
  <si>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</si>
  <si>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</si>
  <si>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</si>
  <si>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</si>
  <si>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</si>
  <si>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</si>
  <si>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</si>
  <si>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</si>
  <si>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02001.013545/2025-68</t>
  </si>
  <si>
    <t>Produto Oleoso Genérico</t>
  </si>
  <si>
    <t>02001.013462/2025-79</t>
  </si>
  <si>
    <t>FPSO Cidade de São Paulo (FPSO CSP)</t>
  </si>
  <si>
    <t>-25°47'57.6"</t>
  </si>
  <si>
    <t>-43°15'46.2"</t>
  </si>
  <si>
    <t>Parafina BR-66</t>
  </si>
  <si>
    <t>02001.013546/2025-11</t>
  </si>
  <si>
    <t>FPSO Peregrino</t>
  </si>
  <si>
    <t>23°19'7.090</t>
  </si>
  <si>
    <t>41°15'31.000</t>
  </si>
  <si>
    <t>0.03925</t>
  </si>
  <si>
    <t>Abastecimento</t>
  </si>
  <si>
    <t>02001.013533/2025-33</t>
  </si>
  <si>
    <t>P-68</t>
  </si>
  <si>
    <t>-25°01'48.8"</t>
  </si>
  <si>
    <t>-42°39'10.6"</t>
  </si>
  <si>
    <t>BR-MUL</t>
  </si>
  <si>
    <t>BAP</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</si>
  <si>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</si>
  <si>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</si>
  <si>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</si>
  <si>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</si>
  <si>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</si>
  <si>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</si>
  <si>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</si>
  <si>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</si>
  <si>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</si>
  <si>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</si>
  <si>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</si>
  <si>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02001.013771/2025-49</t>
  </si>
  <si>
    <t>KM 119+500</t>
  </si>
  <si>
    <t>-23°54'12.244"</t>
  </si>
  <si>
    <t>-46°27'31.448"</t>
  </si>
  <si>
    <t>02001.013768/2025-25</t>
  </si>
  <si>
    <t>KM 121+300</t>
  </si>
  <si>
    <t>-23°53'52.086"</t>
  </si>
  <si>
    <t>-46°26'27.538"</t>
  </si>
  <si>
    <t>02001.014435/2025-13</t>
  </si>
  <si>
    <t>02001.013783/2025-73</t>
  </si>
  <si>
    <t>FPSO Cidade de Itaguaí (FPSO CIG)</t>
  </si>
  <si>
    <t>-25°08'29.6"</t>
  </si>
  <si>
    <t>-42°56'40.9"</t>
  </si>
  <si>
    <t>02001.013777/2025-16</t>
  </si>
  <si>
    <t>km 115+700</t>
  </si>
  <si>
    <t>-23°55'59.887"</t>
  </si>
  <si>
    <t>-46°27'53.026"</t>
  </si>
  <si>
    <t>02001.013962/2025-19</t>
  </si>
  <si>
    <t>-22°38'0.013</t>
  </si>
  <si>
    <t>-40°26'0.054</t>
  </si>
  <si>
    <t>MacDermid Pelagic 100</t>
  </si>
  <si>
    <t>02001.016943/2025-36</t>
  </si>
  <si>
    <t>02001.014109/2025-14</t>
  </si>
  <si>
    <t>22°14'42.311</t>
  </si>
  <si>
    <t>40°26'34.916</t>
  </si>
  <si>
    <t>02001.014072/2025-16</t>
  </si>
  <si>
    <t>NS-62 (West Auriga)</t>
  </si>
  <si>
    <t>-25°38'39.5"</t>
  </si>
  <si>
    <t>-44°36'02.2"</t>
  </si>
  <si>
    <t>02001.014003/2025-11</t>
  </si>
  <si>
    <t>km 847+130</t>
  </si>
  <si>
    <t>-22°12'56.300</t>
  </si>
  <si>
    <t>-45°52'10.200</t>
  </si>
  <si>
    <t>produtos para pintura</t>
  </si>
  <si>
    <t>NF - De SP para SP ??? O acidente foi em MG.</t>
  </si>
  <si>
    <t>02001.013782/2025-29</t>
  </si>
  <si>
    <t>-46°2731.448"</t>
  </si>
  <si>
    <t>02001.015985/2025-50</t>
  </si>
  <si>
    <t>02001.013967/2025-33</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</si>
  <si>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</si>
  <si>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</si>
  <si>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</si>
  <si>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</si>
  <si>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</si>
  <si>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</si>
  <si>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</si>
  <si>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</si>
  <si>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</si>
  <si>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</si>
  <si>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</si>
  <si>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</si>
  <si>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</si>
  <si>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</si>
  <si>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</si>
  <si>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</si>
  <si>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</si>
  <si>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</si>
  <si>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</si>
  <si>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</si>
  <si>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</si>
  <si>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</si>
  <si>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Porto B Port</t>
  </si>
  <si>
    <t>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</si>
  <si>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</si>
  <si>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</si>
  <si>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</si>
  <si>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</si>
  <si>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</si>
  <si>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02001.014492/2025-01</t>
  </si>
  <si>
    <t>02001.014717/2025-11</t>
  </si>
  <si>
    <t>-10°38'3.630</t>
  </si>
  <si>
    <t>-36°56'47.200</t>
  </si>
  <si>
    <t>0.024</t>
  </si>
  <si>
    <t>02001.014630/2025-43</t>
  </si>
  <si>
    <t>02001.014788/2025-13</t>
  </si>
  <si>
    <t>02001.014769/2025-97</t>
  </si>
  <si>
    <t>Embarcação Island Intervention</t>
  </si>
  <si>
    <t>-25°27'49.0"</t>
  </si>
  <si>
    <t>-43°57'05.0"</t>
  </si>
  <si>
    <t>Inspeção</t>
  </si>
  <si>
    <t>02001.014801/2025-34</t>
  </si>
  <si>
    <t>02001.015081/2025-24</t>
  </si>
  <si>
    <t>km 119+450</t>
  </si>
  <si>
    <t>-23°54'13.797"</t>
  </si>
  <si>
    <t>-46°27'36.083"</t>
  </si>
  <si>
    <t>02001.015051/2025-18</t>
  </si>
  <si>
    <t>02001.015159/2025-19</t>
  </si>
  <si>
    <t>-22°14'0.886</t>
  </si>
  <si>
    <t>-40°24'54.882</t>
  </si>
  <si>
    <t>02001.015078/2025-19</t>
  </si>
  <si>
    <t>02001.015314/2025-99</t>
  </si>
  <si>
    <t>02001.015105/2025-45</t>
  </si>
  <si>
    <t>SE</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</si>
  <si>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</si>
  <si>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</si>
  <si>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</si>
  <si>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</si>
  <si>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</si>
  <si>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</si>
  <si>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</si>
  <si>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</si>
  <si>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</si>
  <si>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</si>
  <si>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</si>
  <si>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</si>
  <si>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</si>
  <si>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-22°39'49.982</t>
  </si>
  <si>
    <t>-40°14'24.680</t>
  </si>
  <si>
    <t>Falha na gestão de pessoas</t>
  </si>
  <si>
    <t>02001.015344/2025-03</t>
  </si>
  <si>
    <t>-23°55'50.54"</t>
  </si>
  <si>
    <t>-46°30'01.81"</t>
  </si>
  <si>
    <t>02001.015349/2025-28</t>
  </si>
  <si>
    <t>-10°40'7.742</t>
  </si>
  <si>
    <t>-36°58'0.73</t>
  </si>
  <si>
    <t>02001.015477/2025-71</t>
  </si>
  <si>
    <t>-24°05'00.0"</t>
  </si>
  <si>
    <t>-41°53'00.0"</t>
  </si>
  <si>
    <t>02001.015516/2025-31</t>
  </si>
  <si>
    <t>02001.015558/2025-71</t>
  </si>
  <si>
    <t>-9°36'2.850</t>
  </si>
  <si>
    <t>-35°45'30.710</t>
  </si>
  <si>
    <t>02001.015640/2025-04</t>
  </si>
  <si>
    <t>-11°15'13.5"</t>
  </si>
  <si>
    <t>-39°22'32.3"</t>
  </si>
  <si>
    <t>02001.015810/2025-42</t>
  </si>
  <si>
    <t>-9°36'40.900</t>
  </si>
  <si>
    <t>-35°44'55.700</t>
  </si>
  <si>
    <t>02001.015908/2025-08</t>
  </si>
  <si>
    <t>02001.015952/2025-18</t>
  </si>
  <si>
    <t>-10°38'16.758</t>
  </si>
  <si>
    <t>-36°41'13.440</t>
  </si>
  <si>
    <t>02001.015966/2025-23</t>
  </si>
  <si>
    <t>NS-38 (Takatsugu J)</t>
  </si>
  <si>
    <t>-24°41'27.966"</t>
  </si>
  <si>
    <t>-42°26'02.963"</t>
  </si>
  <si>
    <t>02001.015953/2025-54</t>
  </si>
  <si>
    <t>02001.016168/2025-19</t>
  </si>
  <si>
    <t>-20°26'22.859"</t>
  </si>
  <si>
    <t>-49°59'29.547"</t>
  </si>
  <si>
    <t>Celulose</t>
  </si>
  <si>
    <t>02001.016472/2025-66</t>
  </si>
  <si>
    <t>-5°23'49.884</t>
  </si>
  <si>
    <t>-36°56'57.984</t>
  </si>
  <si>
    <t>0.017</t>
  </si>
  <si>
    <t>02001.016473/2025-19</t>
  </si>
  <si>
    <t>02001.016143/2025-15</t>
  </si>
  <si>
    <t>NS-43 (Amaralina Star)</t>
  </si>
  <si>
    <t>21°57'32.412"S</t>
  </si>
  <si>
    <t>39°46'46.613"W</t>
  </si>
  <si>
    <t>Tree Trolley</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</si>
  <si>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</si>
  <si>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</si>
  <si>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</si>
  <si>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</si>
  <si>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</si>
  <si>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</si>
  <si>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</si>
  <si>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</si>
  <si>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</si>
  <si>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</si>
  <si>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</si>
  <si>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</si>
  <si>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</si>
  <si>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</si>
  <si>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</si>
  <si>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</si>
  <si>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</si>
  <si>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</si>
  <si>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</si>
  <si>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</si>
  <si>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</si>
  <si>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</si>
  <si>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</si>
  <si>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02001.016825/2025-28</t>
  </si>
  <si>
    <t>02001.016846/2025-43</t>
  </si>
  <si>
    <t>02001.018776/2025-68</t>
  </si>
  <si>
    <t>-24°38'11.386"</t>
  </si>
  <si>
    <t>-42°24'43.163"</t>
  </si>
  <si>
    <t>02001.020418/2025-15</t>
  </si>
  <si>
    <t>02001.016875/2025-13</t>
  </si>
  <si>
    <t>-19°0'43.110</t>
  </si>
  <si>
    <t>-39°47'47.050</t>
  </si>
  <si>
    <t>0.115</t>
  </si>
  <si>
    <t>Não houve encaminhamento pela Supes de ofício a empresa ou OEMA</t>
  </si>
  <si>
    <t>02001.016930/2025-67</t>
  </si>
  <si>
    <t>02001.017044/2025-51</t>
  </si>
  <si>
    <t>02001.017422/2025-04</t>
  </si>
  <si>
    <t>Alterar tipologia: não é uma dutovia, e sim tubulação de um empreendimento não licenciado aqui tratado como "Base Ipiranga de Manaus"</t>
  </si>
  <si>
    <t>02001.016839/2025-41</t>
  </si>
  <si>
    <t>FPSO Guanabara</t>
  </si>
  <si>
    <t>-24°34'14.7"</t>
  </si>
  <si>
    <t>-42°14'58.5"</t>
  </si>
  <si>
    <t>02001.017078/2025-45</t>
  </si>
  <si>
    <t>-24°41'20.3"</t>
  </si>
  <si>
    <t>-42°30'20.9"</t>
  </si>
  <si>
    <t>Drenagem do funil da BAP</t>
  </si>
  <si>
    <t>02001.016931/2025-10</t>
  </si>
  <si>
    <t>02001.016889/2025-29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</si>
  <si>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</si>
  <si>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</si>
  <si>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</si>
  <si>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</si>
  <si>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</si>
  <si>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</si>
  <si>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</si>
  <si>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</si>
  <si>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</si>
  <si>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</si>
  <si>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</si>
  <si>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</si>
  <si>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</si>
  <si>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</si>
  <si>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</si>
  <si>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</si>
  <si>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</si>
  <si>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</si>
  <si>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</si>
  <si>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</si>
  <si>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</si>
  <si>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</si>
  <si>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02001.018234/2025-95</t>
  </si>
  <si>
    <t>BA</t>
  </si>
  <si>
    <t>Plataforma de Manati (MNT)</t>
  </si>
  <si>
    <t>13°29'23.906 S</t>
  </si>
  <si>
    <t>38°48'44.328 W</t>
  </si>
  <si>
    <t>02001.018079/2025-15</t>
  </si>
  <si>
    <t>22°47'51.010</t>
  </si>
  <si>
    <t>40°45'43.750</t>
  </si>
  <si>
    <t>Diz que o PEI foi acionado apenas no oficio (não no siema)</t>
  </si>
  <si>
    <t>02001.018224/2025-50</t>
  </si>
  <si>
    <t>02001.018076/2025-73</t>
  </si>
  <si>
    <t>02001.018242/2025-31</t>
  </si>
  <si>
    <t>02001.018903/2025-29</t>
  </si>
  <si>
    <t>02001.018898/2025-54</t>
  </si>
  <si>
    <t>02001.018449/2025-14</t>
  </si>
  <si>
    <t>-13°49'50.447</t>
  </si>
  <si>
    <t>-42°17'21.780</t>
  </si>
  <si>
    <t>02001.018587/2025-95</t>
  </si>
  <si>
    <t>-11°55'15.060</t>
  </si>
  <si>
    <t>-37°51'51.200</t>
  </si>
  <si>
    <t>02001.018472/2025-09</t>
  </si>
  <si>
    <t>-5°36'44.358</t>
  </si>
  <si>
    <t>-37°33'5.590</t>
  </si>
  <si>
    <t>0.403</t>
  </si>
  <si>
    <t>02001.018749/2025-95</t>
  </si>
  <si>
    <t>02001.019136/2025-75</t>
  </si>
  <si>
    <t>02001.018963/2025-41</t>
  </si>
  <si>
    <t>02001.019161/2025-59</t>
  </si>
  <si>
    <t>02001.019225/2025-11</t>
  </si>
  <si>
    <t>02001.019277/2025-98</t>
  </si>
  <si>
    <t>02001.019072/2025-11</t>
  </si>
  <si>
    <t>02001.019286/2025-89</t>
  </si>
  <si>
    <t>02001.018976/2025-11</t>
  </si>
  <si>
    <t>Embarcação PLSV Deep Star</t>
  </si>
  <si>
    <t>-24°33'55.6"</t>
  </si>
  <si>
    <t>-42°13'06.8"</t>
  </si>
  <si>
    <t>Hyspin AWS 32</t>
  </si>
  <si>
    <t>02001.019310/2025-80</t>
  </si>
  <si>
    <t>02001.019104/2025-70</t>
  </si>
  <si>
    <t>-22°32'20.902</t>
  </si>
  <si>
    <t>-39°58'51.371</t>
  </si>
  <si>
    <t>02001.019387/2025-50</t>
  </si>
  <si>
    <t>02001.019314/2025-68</t>
  </si>
  <si>
    <t>-22°32'21.650</t>
  </si>
  <si>
    <t>-39°58'49.620</t>
  </si>
  <si>
    <t>fluido hidráulico aquoso</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</si>
  <si>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</si>
  <si>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</si>
  <si>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</si>
  <si>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</si>
  <si>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</si>
  <si>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</si>
  <si>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</si>
  <si>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</si>
  <si>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</si>
  <si>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</si>
  <si>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</si>
  <si>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</si>
  <si>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</si>
  <si>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</si>
  <si>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</si>
  <si>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</si>
  <si>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</si>
  <si>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</si>
  <si>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02001.019673/2025-15</t>
  </si>
  <si>
    <t>-11°51'28.410</t>
  </si>
  <si>
    <t>-37°50'5.880</t>
  </si>
  <si>
    <t>0.00064</t>
  </si>
  <si>
    <t>02001.019692/2025-41</t>
  </si>
  <si>
    <t>02001.019748/2025-68</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</si>
  <si>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</si>
  <si>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</si>
  <si>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</si>
  <si>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</si>
  <si>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</si>
  <si>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</si>
  <si>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</si>
  <si>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</si>
  <si>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</si>
  <si>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02001.020237/2025-99</t>
  </si>
  <si>
    <t>-9°35'50.868</t>
  </si>
  <si>
    <t>-35°44'32.983</t>
  </si>
  <si>
    <t>02001.020259/2025-59</t>
  </si>
  <si>
    <t>-5°7'19.416</t>
  </si>
  <si>
    <t>-37°13'33.996</t>
  </si>
  <si>
    <t>02001.020581/2025-88</t>
  </si>
  <si>
    <t>02001.020162/2025-46</t>
  </si>
  <si>
    <t>km 46</t>
  </si>
  <si>
    <t>-18°47'24.870</t>
  </si>
  <si>
    <t>-49°5'4.330</t>
  </si>
  <si>
    <t>Curva em aclive. Excesso de velocidade e descumprimento da jornada de trabalho</t>
  </si>
  <si>
    <t>Encaminhado para autuação por falta de AAITPP</t>
  </si>
  <si>
    <t>02001.020233/2025-19</t>
  </si>
  <si>
    <t>02001.020260/2025-83</t>
  </si>
  <si>
    <t>02001.020256/2025-15</t>
  </si>
  <si>
    <t>-5°42'42.000</t>
  </si>
  <si>
    <t>-35°10'30.000</t>
  </si>
  <si>
    <t>02001.020430/2025-20</t>
  </si>
  <si>
    <t>-19°56'26.78"</t>
  </si>
  <si>
    <t>-43°32'27.06"</t>
  </si>
  <si>
    <t>02001.020327/2025-80</t>
  </si>
  <si>
    <t>-25°01'22.6"</t>
  </si>
  <si>
    <t>-42°40'04.0"</t>
  </si>
  <si>
    <t>02001.020424/2025-72</t>
  </si>
  <si>
    <t>-23°30'0.000</t>
  </si>
  <si>
    <t>-41°3'0.000</t>
  </si>
  <si>
    <t>Objeto no mar</t>
  </si>
  <si>
    <t xml:space="preserve">Não </t>
  </si>
  <si>
    <t>02001.020413/2025-92</t>
  </si>
  <si>
    <t>P-69</t>
  </si>
  <si>
    <t>-25°39'28.544"</t>
  </si>
  <si>
    <t>-42°51'33.995"</t>
  </si>
  <si>
    <t>02001.020615/2025-34</t>
  </si>
  <si>
    <t>02001.020426/2025-61</t>
  </si>
  <si>
    <t>Embarcação Normand Poseidon</t>
  </si>
  <si>
    <t>-22°24'58.810</t>
  </si>
  <si>
    <t>22°24'58.810"S</t>
  </si>
  <si>
    <t>Mini campânula</t>
  </si>
  <si>
    <t>02001.020416/2025-26</t>
  </si>
  <si>
    <t>02001.020712/2025-27</t>
  </si>
  <si>
    <t>Encore System</t>
  </si>
  <si>
    <t>Sistema de coleta</t>
  </si>
  <si>
    <t>02001.020632/2025-71</t>
  </si>
  <si>
    <t>02001.020655/2025-86</t>
  </si>
  <si>
    <t>Embarcação Saipem FDS</t>
  </si>
  <si>
    <t>-24°45'31.9"</t>
  </si>
  <si>
    <t>-42°32'47.7"</t>
  </si>
  <si>
    <t>Panolin S4 HLP Synth EAL 46</t>
  </si>
  <si>
    <t>Kit SOPEP</t>
  </si>
  <si>
    <t>02001.021067/2025-60</t>
  </si>
  <si>
    <t>-21°12'17.521</t>
  </si>
  <si>
    <t>-39°57'50.637</t>
  </si>
  <si>
    <t>Delta Tec (Iso-Olefin)</t>
  </si>
  <si>
    <t>02001.024334/2025-51</t>
  </si>
  <si>
    <t>-22°37'34.523"</t>
  </si>
  <si>
    <t>-47°21'07.554"</t>
  </si>
  <si>
    <t>02001.020461/2025-81</t>
  </si>
  <si>
    <t xml:space="preserve">Embarcação CBO Isabella </t>
  </si>
  <si>
    <t>-22°23'43.536</t>
  </si>
  <si>
    <t>-40°5'10.033</t>
  </si>
  <si>
    <t>fluido hidráulico oleoso</t>
  </si>
  <si>
    <t>02001.020711/2025-82</t>
  </si>
  <si>
    <t>02001.020876/2025-54</t>
  </si>
  <si>
    <t>-11°47'52.190</t>
  </si>
  <si>
    <t>-37°49'45.050</t>
  </si>
  <si>
    <t>0.21</t>
  </si>
  <si>
    <t>02001.020882/2025-10</t>
  </si>
  <si>
    <t>-21°14'18.787"</t>
  </si>
  <si>
    <t>-48°47'32.702"</t>
  </si>
  <si>
    <t>02001.020869/2025-52</t>
  </si>
  <si>
    <t>km 120+800</t>
  </si>
  <si>
    <t>-23°54'09.466"</t>
  </si>
  <si>
    <t>-46°27'23.625"</t>
  </si>
  <si>
    <t>02602.000575/2025-35</t>
  </si>
  <si>
    <t>02001.021243/2025-63</t>
  </si>
  <si>
    <t>02001.021473/2025-22</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</si>
  <si>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</si>
  <si>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</si>
  <si>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</si>
  <si>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</si>
  <si>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</si>
  <si>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</si>
  <si>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</si>
  <si>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</si>
  <si>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</si>
  <si>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</si>
  <si>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</si>
  <si>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</si>
  <si>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</si>
  <si>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</si>
  <si>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</si>
  <si>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</si>
  <si>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</si>
  <si>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</si>
  <si>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</si>
  <si>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02001.021945/2025-47</t>
  </si>
  <si>
    <t>02001.021705/2025-42</t>
  </si>
  <si>
    <t>-21°22'50.900"</t>
  </si>
  <si>
    <t>-48°30'6.100"</t>
  </si>
  <si>
    <t>Relatório de atendimento no processo de licenciamento ambiental.</t>
  </si>
  <si>
    <t>km 122+600</t>
  </si>
  <si>
    <t>-23°53'25.093"</t>
  </si>
  <si>
    <t>-46°25'51.592"</t>
  </si>
  <si>
    <t>02001.022032/2025-48</t>
  </si>
  <si>
    <t>02001.022064/2025-43</t>
  </si>
  <si>
    <t>-5°27'26.768</t>
  </si>
  <si>
    <t>-37°43'26.441</t>
  </si>
  <si>
    <t>Água produzida fora de especificação</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</si>
  <si>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</si>
  <si>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</si>
  <si>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</si>
  <si>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</si>
  <si>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</si>
  <si>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</si>
  <si>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</si>
  <si>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</si>
  <si>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02001.023468/2025-54</t>
  </si>
  <si>
    <t>-12°20'13.439</t>
  </si>
  <si>
    <t>-38°10'51.300</t>
  </si>
  <si>
    <t>0.26</t>
  </si>
  <si>
    <t>02001.022143/2025-54</t>
  </si>
  <si>
    <t>P-74</t>
  </si>
  <si>
    <t>-24°38'53.0"</t>
  </si>
  <si>
    <t>-42°31'04.1"</t>
  </si>
  <si>
    <t>02001.022607/2025-22</t>
  </si>
  <si>
    <t>-31°47'18.7"</t>
  </si>
  <si>
    <t>-53°19'09.4"</t>
  </si>
  <si>
    <t>Relatório de Vistoria em formato de Despacho. (UT Santa Maria)</t>
  </si>
  <si>
    <t>02001.022153/2025-90</t>
  </si>
  <si>
    <t>-42°49'14.3"</t>
  </si>
  <si>
    <t xml:space="preserve">Poço </t>
  </si>
  <si>
    <t>02001.022136/2025-52</t>
  </si>
  <si>
    <t>Embarcação WSV Bram Bravo</t>
  </si>
  <si>
    <t>-24°41'19.2"</t>
  </si>
  <si>
    <t>-42°30'16.2"</t>
  </si>
  <si>
    <t>02001.022157/2025-78</t>
  </si>
  <si>
    <t>02001.022131/2025-20</t>
  </si>
  <si>
    <t>Embarcação RSV Bram Eland</t>
  </si>
  <si>
    <t xml:space="preserve"> 22º 35,009’S</t>
  </si>
  <si>
    <t>040º 13,607’W</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</si>
  <si>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</si>
  <si>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</si>
  <si>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</si>
  <si>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</si>
  <si>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</si>
  <si>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</si>
  <si>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</si>
  <si>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</si>
  <si>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</si>
  <si>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</si>
  <si>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</si>
  <si>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</si>
  <si>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</si>
  <si>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</si>
  <si>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</si>
  <si>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</si>
  <si>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02001.022580/2025-78</t>
  </si>
  <si>
    <t>-22°34'37.319</t>
  </si>
  <si>
    <t>-40°31'45.322</t>
  </si>
  <si>
    <t>02001.022783/2025-64</t>
  </si>
  <si>
    <t>-22°39'40.743</t>
  </si>
  <si>
    <t>-40°24'32.757</t>
  </si>
  <si>
    <t>0.0000415</t>
  </si>
  <si>
    <t>02001.022544/2025-12</t>
  </si>
  <si>
    <t>-25°34'57.9"</t>
  </si>
  <si>
    <t>-44°39'03.6"</t>
  </si>
  <si>
    <t>02001.022596/2025-81</t>
  </si>
  <si>
    <t>-02°35'43.71"</t>
  </si>
  <si>
    <t>-44°19'15.498"</t>
  </si>
  <si>
    <t>Consta um Relatório de Vistoria porém não finalizado. Não foram solicitadas informações da empresa.</t>
  </si>
  <si>
    <t>02001.026143/2025-23</t>
  </si>
  <si>
    <t>02001.022528/2025-11</t>
  </si>
  <si>
    <t xml:space="preserve">Embarcação Normand Cutter </t>
  </si>
  <si>
    <t>-23°9'0.000</t>
  </si>
  <si>
    <t>-41°45'0.000</t>
  </si>
  <si>
    <t>O processo fala de descarte intencional. Por isso foi encaminhado à CGmac, mas ela encerrou o processo e não respondeu</t>
  </si>
  <si>
    <t>02001.022808/2025-20</t>
  </si>
  <si>
    <t>BR-050</t>
  </si>
  <si>
    <t>km 04</t>
  </si>
  <si>
    <t>-19°54'33.576</t>
  </si>
  <si>
    <t>-47°50'3.823</t>
  </si>
  <si>
    <t>Sem vazamento</t>
  </si>
  <si>
    <t>Caminhão carregado com produtos perigosos foi fechado por outro automóvel, desviando e saindo da pista para evitar colisão.</t>
  </si>
  <si>
    <t>02001.022618/2025-11</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</si>
  <si>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</si>
  <si>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</si>
  <si>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</si>
  <si>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</si>
  <si>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</si>
  <si>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</si>
  <si>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</si>
  <si>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</si>
  <si>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</si>
  <si>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</si>
  <si>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</si>
  <si>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</si>
  <si>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</si>
  <si>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</si>
  <si>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</si>
  <si>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</si>
  <si>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</si>
  <si>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</si>
  <si>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</si>
  <si>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</si>
  <si>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</si>
  <si>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</si>
  <si>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</si>
  <si>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</si>
  <si>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</si>
  <si>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</si>
  <si>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</si>
  <si>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</si>
  <si>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</si>
  <si>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</si>
  <si>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</si>
  <si>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</si>
  <si>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</si>
  <si>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</si>
  <si>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</si>
  <si>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</si>
  <si>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</si>
  <si>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</si>
  <si>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</si>
  <si>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</si>
  <si>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</si>
  <si>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</si>
  <si>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</si>
  <si>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</si>
  <si>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</si>
  <si>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</si>
  <si>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Concessionária Ecovias do Cerrado</t>
  </si>
  <si>
    <t>02001.023259/2025-19</t>
  </si>
  <si>
    <t>km 701+300</t>
  </si>
  <si>
    <t>-21°20'47.197</t>
  </si>
  <si>
    <t>-45°10'37.311</t>
  </si>
  <si>
    <t>CALCARIO CALCITICO MALHA 200</t>
  </si>
  <si>
    <t>Não classificado</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</si>
  <si>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</si>
  <si>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</si>
  <si>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</si>
  <si>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</si>
  <si>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</si>
  <si>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</si>
  <si>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</si>
  <si>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</si>
  <si>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</si>
  <si>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</si>
  <si>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</si>
  <si>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</si>
  <si>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</si>
  <si>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</si>
  <si>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</si>
  <si>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</si>
  <si>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</si>
  <si>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</si>
  <si>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</si>
  <si>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</si>
  <si>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</si>
  <si>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</si>
  <si>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</si>
  <si>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</si>
  <si>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</si>
  <si>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</si>
  <si>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</si>
  <si>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</si>
  <si>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</si>
  <si>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</si>
  <si>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</si>
  <si>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</si>
  <si>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</si>
  <si>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</si>
  <si>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</si>
  <si>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</si>
  <si>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</si>
  <si>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</si>
  <si>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</si>
  <si>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</si>
  <si>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</si>
  <si>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</si>
  <si>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</si>
  <si>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</si>
  <si>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</si>
  <si>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</si>
  <si>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</si>
  <si>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</si>
  <si>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</si>
  <si>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</si>
  <si>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</si>
  <si>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</si>
  <si>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</si>
  <si>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</si>
  <si>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</si>
  <si>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</si>
  <si>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</si>
  <si>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</si>
  <si>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</si>
  <si>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</si>
  <si>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</si>
  <si>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</si>
  <si>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02001.023763/2025-19</t>
  </si>
  <si>
    <t>Embarcação Normand Cutter</t>
  </si>
  <si>
    <t>-23°9'56.612</t>
  </si>
  <si>
    <t>-41°45'43.868</t>
  </si>
  <si>
    <t>02001.023747/2025-18</t>
  </si>
  <si>
    <t>02001.023745/2025-29</t>
  </si>
  <si>
    <t>-39°58'51.370</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</si>
  <si>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</si>
  <si>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</si>
  <si>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</si>
  <si>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</si>
  <si>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</si>
  <si>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</si>
  <si>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</si>
  <si>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</si>
  <si>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</si>
  <si>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</si>
  <si>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</si>
  <si>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</si>
  <si>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</si>
  <si>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</si>
  <si>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</si>
  <si>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</si>
  <si>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02001.023764/2025-55</t>
  </si>
  <si>
    <t>BR-376</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</si>
  <si>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</si>
  <si>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</si>
  <si>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</si>
  <si>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</si>
  <si>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</si>
  <si>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</si>
  <si>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</si>
  <si>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</si>
  <si>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</si>
  <si>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</si>
  <si>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</si>
  <si>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</si>
  <si>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</si>
  <si>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</si>
  <si>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</si>
  <si>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</si>
  <si>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</si>
  <si>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</si>
  <si>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</si>
  <si>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</si>
  <si>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</si>
  <si>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</si>
  <si>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</si>
  <si>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</si>
  <si>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</si>
  <si>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</si>
  <si>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</si>
  <si>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</si>
  <si>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</si>
  <si>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</si>
  <si>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Transporte interestadual - Concessionária Arteris Fernão Dias</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</si>
  <si>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</si>
  <si>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</si>
  <si>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</si>
  <si>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</si>
  <si>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</si>
  <si>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</si>
  <si>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</si>
  <si>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</si>
  <si>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</si>
  <si>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</si>
  <si>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</si>
  <si>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</si>
  <si>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</si>
  <si>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-47°05'03.0</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</si>
  <si>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</si>
  <si>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</si>
  <si>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</si>
  <si>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</si>
  <si>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</si>
  <si>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</si>
  <si>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</si>
  <si>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</si>
  <si>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</si>
  <si>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</si>
  <si>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</si>
  <si>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</si>
  <si>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</si>
  <si>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</si>
  <si>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02001.024362/2025-78</t>
  </si>
  <si>
    <t>-20°26'17.78"</t>
  </si>
  <si>
    <t>-50°00'08.817"</t>
  </si>
  <si>
    <t>02001.024313/2025-35</t>
  </si>
  <si>
    <t>-24°39'47.3"</t>
  </si>
  <si>
    <t>-42°27'03.8"</t>
  </si>
  <si>
    <t>02001.025408/2025-76</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</si>
  <si>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</si>
  <si>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</si>
  <si>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</si>
  <si>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</si>
  <si>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</si>
  <si>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</si>
  <si>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</si>
  <si>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</si>
  <si>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</si>
  <si>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</si>
  <si>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</si>
  <si>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</si>
  <si>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</si>
  <si>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</si>
  <si>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</si>
  <si>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</si>
  <si>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</si>
  <si>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</si>
  <si>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</si>
  <si>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</si>
  <si>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</si>
  <si>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</si>
  <si>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</si>
  <si>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</si>
  <si>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</si>
  <si>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</si>
  <si>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</si>
  <si>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</si>
  <si>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</si>
  <si>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</si>
  <si>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</si>
  <si>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</si>
  <si>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</si>
  <si>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</si>
  <si>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</si>
  <si>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</si>
  <si>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</si>
  <si>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</si>
  <si>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</si>
  <si>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</si>
  <si>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</si>
  <si>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22.261.473/0001-85</t>
  </si>
  <si>
    <t>02001.024707/2025-93</t>
  </si>
  <si>
    <t>-25°30'50.310"</t>
  </si>
  <si>
    <t>-43°28'48.990"</t>
  </si>
  <si>
    <t>Skimmer</t>
  </si>
  <si>
    <t>02001.025510/2025-71</t>
  </si>
  <si>
    <t>BR-277</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</si>
  <si>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</si>
  <si>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</si>
  <si>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</si>
  <si>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</si>
  <si>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</si>
  <si>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</si>
  <si>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</si>
  <si>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</si>
  <si>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</si>
  <si>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</si>
  <si>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</si>
  <si>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</si>
  <si>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</si>
  <si>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</si>
  <si>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</si>
  <si>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</si>
  <si>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</si>
  <si>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</si>
  <si>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</si>
  <si>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</si>
  <si>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</si>
  <si>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</si>
  <si>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</si>
  <si>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</si>
  <si>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</si>
  <si>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</si>
  <si>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</si>
  <si>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</si>
  <si>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</si>
  <si>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</si>
  <si>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</si>
  <si>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</si>
  <si>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</si>
  <si>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</si>
  <si>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</si>
  <si>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</si>
  <si>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</si>
  <si>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</si>
  <si>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</si>
  <si>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</si>
  <si>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</si>
  <si>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</si>
  <si>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</si>
  <si>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</si>
  <si>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</si>
  <si>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</si>
  <si>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</si>
  <si>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</si>
  <si>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</si>
  <si>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</si>
  <si>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</si>
  <si>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</si>
  <si>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</si>
  <si>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</si>
  <si>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</si>
  <si>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</si>
  <si>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</si>
  <si>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</si>
  <si>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</si>
  <si>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</si>
  <si>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</si>
  <si>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</si>
  <si>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</si>
  <si>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</si>
  <si>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BR-135</t>
  </si>
  <si>
    <t>km 511+200</t>
  </si>
  <si>
    <t>-17°51'40.145</t>
  </si>
  <si>
    <t>-44°10'17.755</t>
  </si>
  <si>
    <t>NE</t>
  </si>
  <si>
    <t>Baterias usadas</t>
  </si>
  <si>
    <t>Não especificado</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</si>
  <si>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</si>
  <si>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</si>
  <si>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</si>
  <si>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</si>
  <si>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</si>
  <si>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</si>
  <si>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</si>
  <si>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</si>
  <si>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</si>
  <si>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</si>
  <si>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</si>
  <si>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</si>
  <si>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</si>
  <si>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</si>
  <si>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</si>
  <si>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</si>
  <si>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</si>
  <si>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</si>
  <si>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</si>
  <si>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</si>
  <si>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</si>
  <si>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</si>
  <si>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</si>
  <si>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</si>
  <si>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</si>
  <si>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</si>
  <si>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</si>
  <si>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</si>
  <si>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</si>
  <si>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</si>
  <si>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</si>
  <si>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</si>
  <si>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</si>
  <si>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</si>
  <si>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</si>
  <si>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</si>
  <si>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</si>
  <si>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</si>
  <si>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</si>
  <si>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</si>
  <si>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</si>
  <si>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</si>
  <si>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</si>
  <si>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</si>
  <si>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</si>
  <si>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</si>
  <si>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</si>
  <si>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</si>
  <si>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</si>
  <si>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</si>
  <si>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</si>
  <si>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</si>
  <si>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</si>
  <si>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</si>
  <si>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</si>
  <si>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</si>
  <si>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</si>
  <si>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</si>
  <si>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</si>
  <si>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</si>
  <si>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</si>
  <si>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</si>
  <si>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</si>
  <si>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</si>
  <si>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</si>
  <si>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02001.026262/2025-86</t>
  </si>
  <si>
    <t>Embarcação Marlin Copacabana</t>
  </si>
  <si>
    <t>-22°20'39.840</t>
  </si>
  <si>
    <t>-40°11'35.577</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</si>
  <si>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</si>
  <si>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</si>
  <si>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</si>
  <si>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</si>
  <si>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</si>
  <si>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</si>
  <si>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</si>
  <si>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</si>
  <si>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</si>
  <si>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02001.026729/2025-98</t>
  </si>
  <si>
    <t>NS-29 (Carolina)</t>
  </si>
  <si>
    <t>-24°34'35.5"</t>
  </si>
  <si>
    <t>-42°29'02.2"</t>
  </si>
  <si>
    <t>02001.026439/2025-44</t>
  </si>
  <si>
    <t>P-08</t>
  </si>
  <si>
    <t>-22°40'0.230</t>
  </si>
  <si>
    <t>-40°32'47.000</t>
  </si>
  <si>
    <t>0.128</t>
  </si>
  <si>
    <t>02001.026298/2025-60</t>
  </si>
  <si>
    <t>km 463+200</t>
  </si>
  <si>
    <t>-19°25'18.738</t>
  </si>
  <si>
    <t>-44°20'20.109</t>
  </si>
  <si>
    <t>Concessionária Via Cristais</t>
  </si>
  <si>
    <t>02001.026277/2025-44</t>
  </si>
  <si>
    <t>P-09</t>
  </si>
  <si>
    <t>-22°34'25.692</t>
  </si>
  <si>
    <t>-40°31'39.424</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</si>
  <si>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</si>
  <si>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</si>
  <si>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</si>
  <si>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</si>
  <si>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</si>
  <si>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</si>
  <si>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</si>
  <si>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</si>
  <si>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</si>
  <si>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</si>
  <si>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</si>
  <si>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</si>
  <si>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</si>
  <si>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</si>
  <si>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</si>
  <si>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</si>
  <si>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</si>
  <si>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</si>
  <si>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</si>
  <si>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</si>
  <si>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</si>
  <si>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</si>
  <si>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</si>
  <si>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</si>
  <si>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</si>
  <si>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</si>
  <si>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</si>
  <si>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</si>
  <si>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</si>
  <si>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02001.027554/2025-36</t>
  </si>
  <si>
    <t>-19°35'23.09"</t>
  </si>
  <si>
    <t>-47°58'28.92"</t>
  </si>
  <si>
    <t>Lubrax Rail G7</t>
  </si>
  <si>
    <t>Processo em duplicidade, conforme Despacho 24656024</t>
  </si>
  <si>
    <t>02001.026870/2025-91</t>
  </si>
  <si>
    <t>Embarcação Deep Blue</t>
  </si>
  <si>
    <t>-24°29'54.0"</t>
  </si>
  <si>
    <t>-42°24'47.0"</t>
  </si>
  <si>
    <t>02001.027018/2025-31</t>
  </si>
  <si>
    <t>02001.027119/2025-10</t>
  </si>
  <si>
    <t>02001.027225/2025-95</t>
  </si>
  <si>
    <t>Pátio da empresa Total Service Logistica Betim Ltda</t>
  </si>
  <si>
    <t>-19°58'30.000</t>
  </si>
  <si>
    <t>-44°11'27.000</t>
  </si>
  <si>
    <t>Outros</t>
  </si>
  <si>
    <t>02001.027037/2025-67</t>
  </si>
  <si>
    <t>km 25+800</t>
  </si>
  <si>
    <t>-23°1'16.260</t>
  </si>
  <si>
    <t>-46°31'50.030</t>
  </si>
  <si>
    <t>Concessionária Arteris Fernão Dias</t>
  </si>
  <si>
    <t>02001.027042/2025-70</t>
  </si>
  <si>
    <t>02001.027203/2025-25</t>
  </si>
  <si>
    <t>02001.029307/2025-74</t>
  </si>
  <si>
    <t>BR-354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</si>
  <si>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</si>
  <si>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</si>
  <si>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</si>
  <si>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</si>
  <si>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</si>
  <si>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</si>
  <si>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</si>
  <si>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</si>
  <si>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</si>
  <si>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</si>
  <si>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</si>
  <si>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</si>
  <si>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</si>
  <si>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</si>
  <si>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</si>
  <si>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</si>
  <si>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</si>
  <si>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</si>
  <si>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</si>
  <si>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</si>
  <si>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</si>
  <si>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</si>
  <si>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</si>
  <si>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</si>
  <si>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</si>
  <si>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</si>
  <si>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</si>
  <si>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</si>
  <si>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</si>
  <si>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</si>
  <si>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</si>
  <si>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</si>
  <si>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</si>
  <si>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</si>
  <si>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</si>
  <si>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</si>
  <si>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</si>
  <si>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</si>
  <si>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</si>
  <si>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</si>
  <si>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</si>
  <si>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</si>
  <si>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</si>
  <si>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</si>
  <si>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</si>
  <si>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</si>
  <si>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</si>
  <si>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</si>
  <si>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</si>
  <si>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</si>
  <si>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</si>
  <si>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</si>
  <si>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</si>
  <si>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</si>
  <si>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</si>
  <si>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</si>
  <si>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</si>
  <si>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</si>
  <si>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</si>
  <si>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</si>
  <si>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BR-060</t>
  </si>
  <si>
    <t>km 97</t>
  </si>
  <si>
    <t>-16°22'56.680</t>
  </si>
  <si>
    <t>-48°57'9.580</t>
  </si>
  <si>
    <t>herbicida TRUNFO (Glufosinato de amônio/ Óxido de miristil dimetilamina)</t>
  </si>
  <si>
    <t>Und</t>
  </si>
  <si>
    <t>Transporte interestadual - Concessionária Concebra</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</si>
  <si>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</si>
  <si>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</si>
  <si>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</si>
  <si>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</si>
  <si>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</si>
  <si>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</si>
  <si>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</si>
  <si>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</si>
  <si>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</si>
  <si>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</si>
  <si>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</si>
  <si>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</si>
  <si>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</si>
  <si>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</si>
  <si>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</si>
  <si>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</si>
  <si>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</si>
  <si>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</si>
  <si>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</si>
  <si>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</si>
  <si>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</si>
  <si>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</si>
  <si>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</si>
  <si>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</si>
  <si>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</si>
  <si>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</si>
  <si>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</si>
  <si>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</si>
  <si>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</si>
  <si>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</si>
  <si>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</si>
  <si>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</si>
  <si>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</si>
  <si>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</si>
  <si>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Desconhecida (ex: MOD)</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</si>
  <si>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</si>
  <si>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</si>
  <si>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</si>
  <si>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</si>
  <si>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</si>
  <si>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</si>
  <si>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</si>
  <si>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</si>
  <si>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</si>
  <si>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</si>
  <si>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</si>
  <si>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</si>
  <si>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</si>
  <si>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km 446</t>
  </si>
  <si>
    <t>-16°29'12.000"</t>
  </si>
  <si>
    <t>-43°31'1.000"</t>
  </si>
  <si>
    <t>Veículo na direção contrária colide com a carreta e rompe o tanque</t>
  </si>
  <si>
    <t>02001.028300/2025-35</t>
  </si>
  <si>
    <t>NS-60 (Deepwater Aquila)</t>
  </si>
  <si>
    <t>-25°51'52.333</t>
  </si>
  <si>
    <t>-40°1'31.683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</si>
  <si>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</si>
  <si>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</si>
  <si>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</si>
  <si>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</si>
  <si>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</si>
  <si>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</si>
  <si>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</si>
  <si>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</si>
  <si>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</si>
  <si>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</si>
  <si>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</si>
  <si>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</si>
  <si>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</si>
  <si>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</si>
  <si>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</si>
  <si>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</si>
  <si>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</si>
  <si>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</si>
  <si>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</si>
  <si>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</si>
  <si>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</si>
  <si>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</si>
  <si>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</si>
  <si>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</si>
  <si>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</si>
  <si>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</si>
  <si>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</si>
  <si>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</si>
  <si>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</si>
  <si>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</si>
  <si>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</si>
  <si>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</si>
  <si>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</si>
  <si>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</si>
  <si>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</si>
  <si>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</si>
  <si>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</si>
  <si>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</si>
  <si>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</si>
  <si>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</si>
  <si>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</si>
  <si>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</si>
  <si>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Dispersão Mecânica</t>
  </si>
  <si>
    <t>02001.028871/2025-70</t>
  </si>
  <si>
    <t>km 606+050</t>
  </si>
  <si>
    <t>-17°35'44.300</t>
  </si>
  <si>
    <t>-49°11'26.840</t>
  </si>
  <si>
    <t>Concebra - Convessionária das Rodovias Centrais do Brasil</t>
  </si>
  <si>
    <t>02001.029033/2025-13</t>
  </si>
  <si>
    <t xml:space="preserve">
02001.028760/2025-63</t>
  </si>
  <si>
    <t>Fluído lubrificate</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</si>
  <si>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</si>
  <si>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</si>
  <si>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</si>
  <si>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</si>
  <si>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</si>
  <si>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</si>
  <si>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02001.028795/2025-01</t>
  </si>
  <si>
    <t>23°17'43.000</t>
  </si>
  <si>
    <t>41°12'26.000</t>
  </si>
  <si>
    <t>02001.028792/2025-69</t>
  </si>
  <si>
    <t>-24°41'27.9"</t>
  </si>
  <si>
    <t>-42°26'02.9"</t>
  </si>
  <si>
    <t>02001.028792/2025-69
02001.028812/2025-00</t>
  </si>
  <si>
    <t>km 908</t>
  </si>
  <si>
    <t>-22°40'46.640</t>
  </si>
  <si>
    <t>-46°56'32.200</t>
  </si>
  <si>
    <t>Após curva, colide com a mureta central e tomba</t>
  </si>
  <si>
    <t>13.778.574/0001-37</t>
  </si>
  <si>
    <t>02001.028810/2025-11</t>
  </si>
  <si>
    <t xml:space="preserve">SS-73 (Gold Star) </t>
  </si>
  <si>
    <t>-22°27'7.659</t>
  </si>
  <si>
    <t>-39°59'19.317</t>
  </si>
  <si>
    <t>0.053</t>
  </si>
  <si>
    <t>02001.028807/2025-99</t>
  </si>
  <si>
    <t>óleo diesel</t>
  </si>
  <si>
    <t>02001.028827/2025-60</t>
  </si>
  <si>
    <t>P-62</t>
  </si>
  <si>
    <t>-21°56'31.200</t>
  </si>
  <si>
    <t>-39°47'11.600</t>
  </si>
  <si>
    <t>02002.001993/2025-17</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</si>
  <si>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</si>
  <si>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</si>
  <si>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</si>
  <si>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</si>
  <si>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</si>
  <si>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</si>
  <si>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</si>
  <si>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</si>
  <si>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</si>
  <si>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</si>
  <si>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</si>
  <si>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</si>
  <si>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</si>
  <si>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</si>
  <si>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</si>
  <si>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</si>
  <si>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</si>
  <si>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</si>
  <si>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</si>
  <si>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</si>
  <si>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</si>
  <si>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</si>
  <si>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</si>
  <si>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</si>
  <si>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151</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</si>
  <si>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</si>
  <si>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</si>
  <si>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</si>
  <si>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</si>
  <si>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</si>
  <si>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</si>
  <si>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</si>
  <si>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</si>
  <si>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</si>
  <si>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</si>
  <si>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</si>
  <si>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</si>
  <si>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</si>
  <si>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</si>
  <si>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</si>
  <si>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</si>
  <si>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</si>
  <si>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</si>
  <si>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</si>
  <si>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</si>
  <si>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</si>
  <si>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</si>
  <si>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</si>
  <si>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</si>
  <si>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</si>
  <si>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</si>
  <si>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</si>
  <si>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</si>
  <si>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</si>
  <si>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</si>
  <si>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</si>
  <si>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</si>
  <si>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</si>
  <si>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</si>
  <si>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</si>
  <si>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</si>
  <si>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</si>
  <si>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</si>
  <si>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</si>
  <si>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Antiespumante</t>
  </si>
  <si>
    <t>02001.031239/2025-11</t>
  </si>
  <si>
    <t>km 432</t>
  </si>
  <si>
    <t>-19°48'0.200</t>
  </si>
  <si>
    <t>-43°45'42.400</t>
  </si>
  <si>
    <t>02001.030989/2025-68</t>
  </si>
  <si>
    <t>02001.030813/2025-14</t>
  </si>
  <si>
    <t>Km 433</t>
  </si>
  <si>
    <t>-21°11'40.732"</t>
  </si>
  <si>
    <t>-48°53'54.985"</t>
  </si>
  <si>
    <t>02001.031022/2025-01</t>
  </si>
  <si>
    <t>-22°40'21.199</t>
  </si>
  <si>
    <t>-40°32'45.618</t>
  </si>
  <si>
    <t>Foi realizada dispersão mecânica com uso de mangueiras de bordo . Mangueira de incêndio de bordo</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</si>
  <si>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</si>
  <si>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</si>
  <si>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</si>
  <si>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</si>
  <si>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</si>
  <si>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</si>
  <si>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</si>
  <si>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</si>
  <si>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</si>
  <si>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</si>
  <si>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</si>
  <si>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</si>
  <si>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</si>
  <si>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</si>
  <si>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</si>
  <si>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</si>
  <si>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</si>
  <si>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</si>
  <si>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</si>
  <si>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</si>
  <si>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</si>
  <si>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</si>
  <si>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</si>
  <si>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</si>
  <si>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</si>
  <si>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</si>
  <si>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</si>
  <si>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</si>
  <si>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</si>
  <si>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</si>
  <si>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</si>
  <si>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</si>
  <si>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</si>
  <si>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</si>
  <si>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</si>
  <si>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</si>
  <si>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</si>
  <si>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</si>
  <si>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</si>
  <si>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</si>
  <si>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</si>
  <si>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</si>
  <si>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</si>
  <si>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</si>
  <si>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</si>
  <si>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</si>
  <si>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Km 012</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</si>
  <si>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</si>
  <si>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</si>
  <si>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</si>
  <si>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</si>
  <si>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</si>
  <si>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</si>
  <si>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</si>
  <si>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</si>
  <si>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</si>
  <si>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</si>
  <si>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</si>
  <si>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</si>
  <si>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-22°51'52.333</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</si>
  <si>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</si>
  <si>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</si>
  <si>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</si>
  <si>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</si>
  <si>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</si>
  <si>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</si>
  <si>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</si>
  <si>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</si>
  <si>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</si>
  <si>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</si>
  <si>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</si>
  <si>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</si>
  <si>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</si>
  <si>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</si>
  <si>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</si>
  <si>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</si>
  <si>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</si>
  <si>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</si>
  <si>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</si>
  <si>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</si>
  <si>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</si>
  <si>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</si>
  <si>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</si>
  <si>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</si>
  <si>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</si>
  <si>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</si>
  <si>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km 430+900</t>
  </si>
  <si>
    <t>02001.031733/2025-78</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</si>
  <si>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</si>
  <si>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</si>
  <si>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</si>
  <si>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</si>
  <si>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</si>
  <si>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</si>
  <si>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</si>
  <si>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</si>
  <si>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</si>
  <si>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</si>
  <si>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</si>
  <si>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</si>
  <si>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</si>
  <si>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</si>
  <si>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</si>
  <si>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</si>
  <si>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</si>
  <si>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</si>
  <si>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</si>
  <si>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</si>
  <si>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</si>
  <si>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</si>
  <si>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</si>
  <si>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</si>
  <si>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</si>
  <si>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</si>
  <si>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</si>
  <si>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</si>
  <si>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</si>
  <si>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</si>
  <si>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</si>
  <si>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</si>
  <si>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</si>
  <si>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</si>
  <si>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</si>
  <si>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</si>
  <si>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</si>
  <si>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</si>
  <si>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</si>
  <si>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</si>
  <si>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</si>
  <si>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02001.032660/2025-31</t>
  </si>
  <si>
    <t>22°27'51.02"S</t>
  </si>
  <si>
    <t>40°28'12.07"W</t>
  </si>
  <si>
    <t>02001.032507/2025-12</t>
  </si>
  <si>
    <t>Embarcação Normand Flower</t>
  </si>
  <si>
    <t>-22°23'46.540</t>
  </si>
  <si>
    <t>-40°3'17.640</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</si>
  <si>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</si>
  <si>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</si>
  <si>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</si>
  <si>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</si>
  <si>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</si>
  <si>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</si>
  <si>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</si>
  <si>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</si>
  <si>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</si>
  <si>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Mantas absorventes</t>
  </si>
  <si>
    <t>02001.033176/2025-20</t>
  </si>
  <si>
    <t>km 211+600</t>
  </si>
  <si>
    <t>-15°54'13.367</t>
  </si>
  <si>
    <t>-41°33'21.342</t>
  </si>
  <si>
    <t>02001.032814/2025-95</t>
  </si>
  <si>
    <t>Embarcação Skandi Achiever</t>
  </si>
  <si>
    <t>km 093+500</t>
  </si>
  <si>
    <t>-24º34'17.450''</t>
  </si>
  <si>
    <t>-42º35'16.230''</t>
  </si>
  <si>
    <t>Panolin Atlantis 32</t>
  </si>
  <si>
    <t>Campânula de coleta</t>
  </si>
  <si>
    <t>02001.032998/2025-93</t>
  </si>
  <si>
    <t>4°55'0.000 S</t>
  </si>
  <si>
    <t xml:space="preserve"> 36°19'0.000 W</t>
  </si>
  <si>
    <t>02001.032997/2025-49</t>
  </si>
  <si>
    <t>02001.033180/2025-98</t>
  </si>
  <si>
    <t>-20°59'29.032</t>
  </si>
  <si>
    <t>-46°25'6.811</t>
  </si>
  <si>
    <t>02001.032999/2025-38</t>
  </si>
  <si>
    <t>BR-230</t>
  </si>
  <si>
    <t>km 1110</t>
  </si>
  <si>
    <t>-4°23'41.703</t>
  </si>
  <si>
    <t>-55°53'36.572</t>
  </si>
  <si>
    <t>S500 e S10</t>
  </si>
  <si>
    <t>Possível exesso de velocidade levando à perda de controle e tombamento</t>
  </si>
  <si>
    <t>Concessionária Via Brasil BR-163</t>
  </si>
  <si>
    <t>02001.032996/2025-02</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</si>
  <si>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</si>
  <si>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</si>
  <si>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</si>
  <si>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</si>
  <si>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</si>
  <si>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</si>
  <si>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</si>
  <si>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</si>
  <si>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</si>
  <si>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</si>
  <si>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</si>
  <si>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</si>
  <si>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</si>
  <si>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</si>
  <si>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</si>
  <si>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</si>
  <si>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</si>
  <si>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</si>
  <si>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</si>
  <si>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</si>
  <si>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</si>
  <si>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</si>
  <si>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</si>
  <si>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</si>
  <si>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</si>
  <si>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</si>
  <si>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</si>
  <si>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</si>
  <si>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</si>
  <si>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</si>
  <si>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</si>
  <si>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</si>
  <si>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</si>
  <si>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</si>
  <si>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</si>
  <si>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t>
  </si>
  <si>
    <t>-22°40'46.400</t>
  </si>
  <si>
    <t>-43°50'10.800</t>
  </si>
  <si>
    <t>Pane mecânica - perda de freio</t>
  </si>
  <si>
    <t>Relatório</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</si>
  <si>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</si>
  <si>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</si>
  <si>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</si>
  <si>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</si>
  <si>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</si>
  <si>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</si>
  <si>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</si>
  <si>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</si>
  <si>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</si>
  <si>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</si>
  <si>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</si>
  <si>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</si>
  <si>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</si>
  <si>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</si>
  <si>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</si>
  <si>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</si>
  <si>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</si>
  <si>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</si>
  <si>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</si>
  <si>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</si>
  <si>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</si>
  <si>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</si>
  <si>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</si>
  <si>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</si>
  <si>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</si>
  <si>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</si>
  <si>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</si>
  <si>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</si>
  <si>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</si>
  <si>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</si>
  <si>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</si>
  <si>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</si>
  <si>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</si>
  <si>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</si>
  <si>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</si>
  <si>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</si>
  <si>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</si>
  <si>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</si>
  <si>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</si>
  <si>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</si>
  <si>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</si>
  <si>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</si>
  <si>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</si>
  <si>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</si>
  <si>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</si>
  <si>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</si>
  <si>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</si>
  <si>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</si>
  <si>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</si>
  <si>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</si>
  <si>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</si>
  <si>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</si>
  <si>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</si>
  <si>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</si>
  <si>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</si>
  <si>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</si>
  <si>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02001.034742/2025-11</t>
  </si>
  <si>
    <t>02001.034813/2025-85</t>
  </si>
  <si>
    <t>km 003</t>
  </si>
  <si>
    <t>-10°37'16.340</t>
  </si>
  <si>
    <t>-36°57'44.080</t>
  </si>
  <si>
    <t>0.029</t>
  </si>
  <si>
    <t>02001.034816/2025-19</t>
  </si>
  <si>
    <t>MG 187</t>
  </si>
  <si>
    <t>BR 146 (INTERSEÇÃO)</t>
  </si>
  <si>
    <t>-19°11'56.837</t>
  </si>
  <si>
    <t>-46°44'36.172</t>
  </si>
  <si>
    <t>CIMENTO ASFÁLTICO</t>
  </si>
  <si>
    <t>Despacho 25056784</t>
  </si>
  <si>
    <t>NÃO SABIDO - DASPACHO DO NUPAEM: NÃO TRATA-SE DE PP, EMBORA O NUMERO ONU CONSTE DO PROCESSO.</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</si>
  <si>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</si>
  <si>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</si>
  <si>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</si>
  <si>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</si>
  <si>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</si>
  <si>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</si>
  <si>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</si>
  <si>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</si>
  <si>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</si>
  <si>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</si>
  <si>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</si>
  <si>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</si>
  <si>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</si>
  <si>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</si>
  <si>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</si>
  <si>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</si>
  <si>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</si>
  <si>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</si>
  <si>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</si>
  <si>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</si>
  <si>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</si>
  <si>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</si>
  <si>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</si>
  <si>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</si>
  <si>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</si>
  <si>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</si>
  <si>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</si>
  <si>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DIESEL</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</si>
  <si>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</si>
  <si>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</si>
  <si>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</si>
  <si>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</si>
  <si>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</si>
  <si>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</si>
  <si>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</si>
  <si>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</si>
  <si>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</si>
  <si>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</si>
  <si>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</si>
  <si>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</si>
  <si>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</si>
  <si>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</si>
  <si>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</si>
  <si>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</si>
  <si>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</si>
  <si>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</si>
  <si>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</si>
  <si>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</si>
  <si>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</si>
  <si>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</si>
  <si>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</si>
  <si>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</si>
  <si>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</si>
  <si>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</si>
  <si>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</si>
  <si>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</si>
  <si>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</si>
  <si>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</si>
  <si>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</si>
  <si>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</si>
  <si>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</si>
  <si>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</si>
  <si>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</si>
  <si>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</si>
  <si>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</si>
  <si>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</si>
  <si>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</si>
  <si>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</si>
  <si>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</si>
  <si>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</si>
  <si>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</si>
  <si>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</si>
  <si>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</si>
  <si>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</si>
  <si>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</si>
  <si>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</si>
  <si>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</si>
  <si>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</si>
  <si>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</si>
  <si>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</si>
  <si>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</si>
  <si>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</si>
  <si>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</si>
  <si>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</si>
  <si>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</si>
  <si>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</si>
  <si>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</si>
  <si>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</si>
  <si>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</si>
  <si>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</si>
  <si>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</si>
  <si>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</si>
  <si>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</si>
  <si>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</si>
  <si>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</si>
  <si>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</si>
  <si>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</si>
  <si>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</si>
  <si>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</si>
  <si>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</si>
  <si>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</si>
  <si>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</si>
  <si>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</si>
  <si>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</si>
  <si>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</si>
  <si>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</si>
  <si>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</si>
  <si>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</si>
  <si>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</si>
  <si>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km 32</t>
  </si>
  <si>
    <t>02001.036280/2025-76</t>
  </si>
  <si>
    <t>Gás natural</t>
  </si>
  <si>
    <t>02001.036679/2025-57</t>
  </si>
  <si>
    <t>km 539+300</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</si>
  <si>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</si>
  <si>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</si>
  <si>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</si>
  <si>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</si>
  <si>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</si>
  <si>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</si>
  <si>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</si>
  <si>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</si>
  <si>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</si>
  <si>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</si>
  <si>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</si>
  <si>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</si>
  <si>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</si>
  <si>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</si>
  <si>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</si>
  <si>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</si>
  <si>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</si>
  <si>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</si>
  <si>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</si>
  <si>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</si>
  <si>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</si>
  <si>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</si>
  <si>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</si>
  <si>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</si>
  <si>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</si>
  <si>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</si>
  <si>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</si>
  <si>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</si>
  <si>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</si>
  <si>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</si>
  <si>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</si>
  <si>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</si>
  <si>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</si>
  <si>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</si>
  <si>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</si>
  <si>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</si>
  <si>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</si>
  <si>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</si>
  <si>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</si>
  <si>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</si>
  <si>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</si>
  <si>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</si>
  <si>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</si>
  <si>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</si>
  <si>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</si>
  <si>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</si>
  <si>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</si>
  <si>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</si>
  <si>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</si>
  <si>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</si>
  <si>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</si>
  <si>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</si>
  <si>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</si>
  <si>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</si>
  <si>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</si>
  <si>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</si>
  <si>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</si>
  <si>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</si>
  <si>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</si>
  <si>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</si>
  <si>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 xml:space="preserve">Robtrans Administradora, Conveniência </t>
  </si>
  <si>
    <t>20.063.052/0001-99</t>
  </si>
  <si>
    <t>Sem Siema</t>
  </si>
  <si>
    <t>02001.043383/2025-92</t>
  </si>
  <si>
    <t>FPSO Cidade de Saquarema (FPSO CSQ)</t>
  </si>
  <si>
    <t>-25°29'28.563"</t>
  </si>
  <si>
    <t>-42°46'52.547"</t>
  </si>
  <si>
    <t>02001.037969/2025-18</t>
  </si>
  <si>
    <t>-22°35'32.919</t>
  </si>
  <si>
    <t>-40°3'33.437</t>
  </si>
  <si>
    <t>02001.037635/2025-44</t>
  </si>
  <si>
    <t>km 583+50</t>
  </si>
  <si>
    <t>-20°33'3.410</t>
  </si>
  <si>
    <t>-44°39'34.899</t>
  </si>
  <si>
    <t>Septlog Logistica e Transporte (Marcel Esteves Ribeiro - EPP)</t>
  </si>
  <si>
    <t>02001.037612/2025-30</t>
  </si>
  <si>
    <t>-21°12'17.560</t>
  </si>
  <si>
    <t>-39°57'50.710</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</si>
  <si>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</si>
  <si>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</si>
  <si>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</si>
  <si>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</si>
  <si>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</si>
  <si>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</si>
  <si>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</si>
  <si>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</si>
  <si>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</si>
  <si>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</si>
  <si>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</si>
  <si>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</si>
  <si>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</si>
  <si>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</si>
  <si>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</si>
  <si>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HIDRÓXIDO DE CALCIO LÍQUIDO</t>
  </si>
  <si>
    <t>02001.038266/2025-15</t>
  </si>
  <si>
    <t>píer 3</t>
  </si>
  <si>
    <t>22°23'20.809</t>
  </si>
  <si>
    <t>41°46'9.987</t>
  </si>
  <si>
    <t>Causa: CONSTATAÇÃO DE MANCHA DE ORIGEM INDETERMINADA pela equipe de abastecimento do porto.</t>
  </si>
  <si>
    <t>02001.039237/2025-62</t>
  </si>
  <si>
    <t>02001.037589/2025-83</t>
  </si>
  <si>
    <t>NS-52 (Siem Helix 2)</t>
  </si>
  <si>
    <t>-22°5'51.402</t>
  </si>
  <si>
    <t>-39°54'49.610</t>
  </si>
  <si>
    <t>0.0000168</t>
  </si>
  <si>
    <t>Informado acionamento do plano apenas no ofício</t>
  </si>
  <si>
    <t>02001.038551/2025-28</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</si>
  <si>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</si>
  <si>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</si>
  <si>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</si>
  <si>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</si>
  <si>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</si>
  <si>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</si>
  <si>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</si>
  <si>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</si>
  <si>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</si>
  <si>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</si>
  <si>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</si>
  <si>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02001.038558/2025-40</t>
  </si>
  <si>
    <t>KM 15</t>
  </si>
  <si>
    <t>-25°40'27.4"</t>
  </si>
  <si>
    <t>-44°41'52.2"</t>
  </si>
  <si>
    <t>02001.039181/2025-46</t>
  </si>
  <si>
    <t>KM 944+500</t>
  </si>
  <si>
    <t>-5°6'28.152</t>
  </si>
  <si>
    <t>-37°6'34.596</t>
  </si>
  <si>
    <t>0.044</t>
  </si>
  <si>
    <t>02001.038982/2025-94</t>
  </si>
  <si>
    <t>KM 488</t>
  </si>
  <si>
    <t>02001.039231/2025-95</t>
  </si>
  <si>
    <t>km 112+200</t>
  </si>
  <si>
    <t>-16°52'26.660</t>
  </si>
  <si>
    <t>-47°40'43.910</t>
  </si>
  <si>
    <t>ALCOOL ETÍLICO</t>
  </si>
  <si>
    <t>Barros Transportes EIRELLI</t>
  </si>
  <si>
    <t>Foi emitida Ordem de Fiscalização, não de Emergência e Transporte estadual</t>
  </si>
  <si>
    <t>02001.038951/2025-33</t>
  </si>
  <si>
    <t>Embarcação Starnav Delphinus</t>
  </si>
  <si>
    <t>-25°32'37.8"</t>
  </si>
  <si>
    <t>-42°50'25.9"</t>
  </si>
  <si>
    <t>Floctreat 17734</t>
  </si>
  <si>
    <t>Fluido hidraulico aquoso</t>
  </si>
  <si>
    <t>Guindaste, drenagem</t>
  </si>
  <si>
    <t>02001.039026/2025-20</t>
  </si>
  <si>
    <t>FPSO Cidade de Anchieta (FPSO CDAN)</t>
  </si>
  <si>
    <t>-21°20'15.240</t>
  </si>
  <si>
    <t>-40°3'25.930</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</si>
  <si>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</si>
  <si>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</si>
  <si>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</si>
  <si>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</si>
  <si>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</si>
  <si>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</si>
  <si>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</si>
  <si>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02001.039471/2025-90</t>
  </si>
  <si>
    <t>02001.039639/2025-67</t>
  </si>
  <si>
    <t>km 441</t>
  </si>
  <si>
    <t>-24°40'32.766"</t>
  </si>
  <si>
    <t>-42°26'08.137"</t>
  </si>
  <si>
    <t>02001.039692/2025-68</t>
  </si>
  <si>
    <t>-23°15'10.787</t>
  </si>
  <si>
    <t>-39°34'8.878</t>
  </si>
  <si>
    <t>FPBNA Olefínico com Salmoura de Cloreto de Sódio</t>
  </si>
  <si>
    <t>fluido de completação/perfuração base aquosa</t>
  </si>
  <si>
    <t>No siema diz que foi acionado. Mas no ofício depois diz que não</t>
  </si>
  <si>
    <t>02001.040143/2025-36</t>
  </si>
  <si>
    <t>KM 946+200</t>
  </si>
  <si>
    <t>CIMENTO</t>
  </si>
  <si>
    <t>02001.039783/2025-01</t>
  </si>
  <si>
    <t>km 716+256</t>
  </si>
  <si>
    <t>-21°16'21.200</t>
  </si>
  <si>
    <t>-43°38'54.200</t>
  </si>
  <si>
    <t>ÓLEO LUBRIFICANTE</t>
  </si>
  <si>
    <t>Curva faz a carga deslocar e veículo toma</t>
  </si>
  <si>
    <t>JG TRANSPORTES LTDA</t>
  </si>
  <si>
    <t>02001.040203/2025-11</t>
  </si>
  <si>
    <t>km 716+200</t>
  </si>
  <si>
    <t xml:space="preserve">-21°16'22.790
</t>
  </si>
  <si>
    <t>-43°38'54.310</t>
  </si>
  <si>
    <t>oleo lubrificante para motor e fluido de arrefecimento</t>
  </si>
  <si>
    <t>O processo foi concluído antes do retorno das infos solicitadas por email a concerssionária</t>
  </si>
  <si>
    <t>02001.040381/2025-41</t>
  </si>
  <si>
    <t>km 513+500</t>
  </si>
  <si>
    <t>-24°51'30.590</t>
  </si>
  <si>
    <t>-48°12'40.380</t>
  </si>
  <si>
    <t>Cloriohidróxido de aluminio</t>
  </si>
  <si>
    <t>COOPERATIVA DE TRANSPORTE DE CARGAS QUÍMICAS E CORROSIVAS DE RIBEIRÃO PIRES (COOPERCELL)</t>
  </si>
  <si>
    <t>02001.039730/2025-82</t>
  </si>
  <si>
    <t>-24°34'35.514"</t>
  </si>
  <si>
    <t>-42°29'02.152"</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</si>
  <si>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</si>
  <si>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</si>
  <si>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</si>
  <si>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</si>
  <si>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</si>
  <si>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</si>
  <si>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</si>
  <si>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</si>
  <si>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</si>
  <si>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</si>
  <si>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</si>
  <si>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</si>
  <si>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</si>
  <si>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</si>
  <si>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</si>
  <si>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</si>
  <si>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</si>
  <si>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</si>
  <si>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</si>
  <si>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</si>
  <si>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</si>
  <si>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</si>
  <si>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</si>
  <si>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02001.040414/2025-53</t>
  </si>
  <si>
    <t>km 946+839</t>
  </si>
  <si>
    <t>-23°26'51.000</t>
  </si>
  <si>
    <t>-46°34'8.000</t>
  </si>
  <si>
    <t xml:space="preserve">Incendio </t>
  </si>
  <si>
    <t>Transporte Interestadual</t>
  </si>
  <si>
    <t>02001.040507/2025-88</t>
  </si>
  <si>
    <t>KM 245+200</t>
  </si>
  <si>
    <t>-5°8'43.080</t>
  </si>
  <si>
    <t>-37°9'18.594</t>
  </si>
  <si>
    <t>KM 312</t>
  </si>
  <si>
    <t>02001.002346/2025-24</t>
  </si>
  <si>
    <t>KM 508+500</t>
  </si>
  <si>
    <t>-10°38'45.250</t>
  </si>
  <si>
    <t>-37°6'0.189</t>
  </si>
  <si>
    <t>0.0105</t>
  </si>
  <si>
    <t>02001.039828/2025-30</t>
  </si>
  <si>
    <t>PONTE JUSCELINO KUBITSCHECK DE OLIVEIRA</t>
  </si>
  <si>
    <t>-24°56'19.936"</t>
  </si>
  <si>
    <t>-42°29'02.802"</t>
  </si>
  <si>
    <t>02001.039987/2025-34</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</si>
  <si>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</si>
  <si>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</si>
  <si>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</si>
  <si>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</si>
  <si>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</si>
  <si>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</si>
  <si>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</si>
  <si>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</si>
  <si>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</si>
  <si>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</si>
  <si>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</si>
  <si>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</si>
  <si>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</si>
  <si>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</si>
  <si>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</si>
  <si>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</si>
  <si>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</si>
  <si>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</si>
  <si>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</si>
  <si>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</si>
  <si>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</si>
  <si>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</si>
  <si>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</si>
  <si>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</si>
  <si>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</si>
  <si>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</si>
  <si>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</si>
  <si>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</si>
  <si>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</si>
  <si>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</si>
  <si>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</si>
  <si>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</si>
  <si>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</si>
  <si>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</si>
  <si>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</si>
  <si>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</si>
  <si>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</si>
  <si>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</si>
  <si>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</si>
  <si>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</si>
  <si>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</si>
  <si>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</si>
  <si>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</si>
  <si>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</si>
  <si>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</si>
  <si>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</si>
  <si>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</si>
  <si>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</si>
  <si>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</si>
  <si>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</si>
  <si>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</si>
  <si>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</si>
  <si>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</si>
  <si>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</si>
  <si>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</si>
  <si>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</si>
  <si>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</si>
  <si>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</si>
  <si>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</si>
  <si>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</si>
  <si>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</si>
  <si>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</si>
  <si>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</si>
  <si>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</si>
  <si>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</si>
  <si>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</si>
  <si>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</si>
  <si>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</si>
  <si>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</si>
  <si>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</si>
  <si>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</si>
  <si>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</si>
  <si>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</si>
  <si>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</si>
  <si>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</si>
  <si>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</si>
  <si>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</si>
  <si>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</si>
  <si>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</si>
  <si>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</si>
  <si>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</si>
  <si>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</si>
  <si>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</si>
  <si>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</si>
  <si>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</si>
  <si>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</si>
  <si>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</si>
  <si>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</si>
  <si>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</si>
  <si>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</si>
  <si>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</si>
  <si>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</si>
  <si>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</si>
  <si>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</si>
  <si>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</si>
  <si>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</si>
  <si>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</si>
  <si>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</si>
  <si>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</si>
  <si>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</si>
  <si>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</si>
  <si>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</si>
  <si>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</si>
  <si>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</si>
  <si>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</si>
  <si>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</si>
  <si>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</si>
  <si>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</si>
  <si>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</si>
  <si>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</si>
  <si>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</si>
  <si>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</si>
  <si>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</si>
  <si>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</si>
  <si>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</si>
  <si>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</si>
  <si>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</si>
  <si>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</si>
  <si>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</si>
  <si>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</si>
  <si>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</si>
  <si>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</si>
  <si>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</si>
  <si>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</si>
  <si>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</si>
  <si>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</si>
  <si>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</si>
  <si>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</si>
  <si>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</si>
  <si>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</si>
  <si>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</si>
  <si>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</si>
  <si>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</si>
  <si>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</si>
  <si>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</si>
  <si>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</si>
  <si>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</si>
  <si>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</si>
  <si>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</si>
  <si>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</si>
  <si>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</si>
  <si>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</si>
  <si>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</si>
  <si>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</si>
  <si>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</si>
  <si>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</si>
  <si>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</si>
  <si>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</si>
  <si>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</si>
  <si>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</si>
  <si>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</si>
  <si>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</si>
  <si>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</si>
  <si>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</si>
  <si>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</si>
  <si>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</si>
  <si>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02001.043820/2025-78</t>
  </si>
  <si>
    <t>Santos Dumont</t>
  </si>
  <si>
    <t>km 736+297</t>
  </si>
  <si>
    <t>-21.372756</t>
  </si>
  <si>
    <t>-43.570763</t>
  </si>
  <si>
    <t>Veículo transportando PP foi fechado or outro, caiu em uma canaleta de drenagem e tombamento em seguinda após perder o controle</t>
  </si>
  <si>
    <t>Aécio Cesar da Dilva</t>
  </si>
  <si>
    <t>575.970.066-91</t>
  </si>
  <si>
    <t>02001.043310/2025-09</t>
  </si>
  <si>
    <t>Aparecida</t>
  </si>
  <si>
    <t>km 74</t>
  </si>
  <si>
    <t>-22.352992</t>
  </si>
  <si>
    <t>-42.942283</t>
  </si>
  <si>
    <t>Colisão lateral com vazamento de combustível do tanque da carreta</t>
  </si>
  <si>
    <t>Nenhuma resposta ao Ibama</t>
  </si>
  <si>
    <t>02001.043047/2025-40</t>
  </si>
  <si>
    <t>Entrre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</si>
  <si>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</si>
  <si>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</si>
  <si>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</si>
  <si>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</si>
  <si>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</si>
  <si>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</si>
  <si>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</si>
  <si>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</si>
  <si>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</si>
  <si>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</si>
  <si>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</si>
  <si>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</si>
  <si>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</si>
  <si>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</si>
  <si>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</si>
  <si>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</si>
  <si>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</si>
  <si>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</si>
  <si>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</si>
  <si>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</si>
  <si>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</si>
  <si>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</si>
  <si>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</si>
  <si>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</si>
  <si>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</si>
  <si>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-21.401209</t>
  </si>
  <si>
    <t>-43.566076</t>
  </si>
  <si>
    <t>Cal virgem</t>
  </si>
  <si>
    <t>Veículo e fechado por terceiros</t>
  </si>
  <si>
    <t>Aécio César da Silva</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</si>
  <si>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</si>
  <si>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</si>
  <si>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</si>
  <si>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</si>
  <si>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</si>
  <si>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</si>
  <si>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</si>
  <si>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</si>
  <si>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</si>
  <si>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</si>
  <si>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</si>
  <si>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</si>
  <si>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</si>
  <si>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</si>
  <si>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</si>
  <si>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</si>
  <si>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</si>
  <si>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</si>
  <si>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</si>
  <si>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</si>
  <si>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</si>
  <si>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</si>
  <si>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</si>
  <si>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</si>
  <si>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</si>
  <si>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</si>
  <si>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</si>
  <si>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Concessionária Triunfo Transbrasiliana</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</si>
  <si>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</si>
  <si>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</si>
  <si>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</si>
  <si>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</si>
  <si>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</si>
  <si>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</si>
  <si>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</si>
  <si>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</si>
  <si>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</si>
  <si>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</si>
  <si>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</si>
  <si>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</si>
  <si>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</si>
  <si>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</si>
  <si>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</si>
  <si>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</si>
  <si>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</si>
  <si>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</si>
  <si>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</si>
  <si>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</si>
  <si>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</si>
  <si>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</si>
  <si>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</si>
  <si>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</si>
  <si>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</si>
  <si>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</si>
  <si>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</si>
  <si>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</si>
  <si>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</si>
  <si>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</si>
  <si>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</si>
  <si>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</si>
  <si>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</si>
  <si>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</si>
  <si>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</si>
  <si>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</si>
  <si>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</si>
  <si>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</si>
  <si>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</si>
  <si>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</si>
  <si>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</si>
  <si>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</si>
  <si>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</si>
  <si>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</si>
  <si>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</si>
  <si>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</si>
  <si>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</si>
  <si>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</si>
  <si>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</si>
  <si>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</si>
  <si>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</si>
  <si>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</si>
  <si>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</si>
  <si>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</si>
  <si>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</si>
  <si>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</si>
  <si>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</si>
  <si>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</si>
  <si>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</si>
  <si>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</si>
  <si>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</si>
  <si>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</si>
  <si>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</si>
  <si>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</si>
  <si>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</si>
  <si>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</si>
  <si>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</si>
  <si>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</si>
  <si>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</si>
  <si>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</si>
  <si>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</si>
  <si>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</si>
  <si>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</si>
  <si>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</si>
  <si>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</si>
  <si>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</si>
  <si>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</si>
  <si>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</si>
  <si>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</si>
  <si>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</si>
  <si>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</si>
  <si>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</si>
  <si>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</si>
  <si>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</si>
  <si>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</si>
  <si>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</si>
  <si>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</si>
  <si>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</si>
  <si>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</si>
  <si>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</si>
  <si>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</si>
  <si>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</si>
  <si>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</si>
  <si>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</si>
  <si>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</si>
  <si>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</si>
  <si>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</si>
  <si>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</si>
  <si>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</si>
  <si>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</si>
  <si>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</si>
  <si>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</si>
  <si>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</si>
  <si>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</si>
  <si>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</si>
  <si>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</si>
  <si>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</si>
  <si>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</si>
  <si>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</si>
  <si>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</si>
  <si>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</si>
  <si>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</si>
  <si>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</si>
  <si>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</si>
  <si>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</si>
  <si>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</si>
  <si>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</si>
  <si>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</si>
  <si>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</si>
  <si>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</si>
  <si>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</si>
  <si>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</si>
  <si>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</si>
  <si>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</si>
  <si>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</si>
  <si>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</si>
  <si>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</si>
  <si>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</si>
  <si>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</si>
  <si>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GLP</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</si>
  <si>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</si>
  <si>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</si>
  <si>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</si>
  <si>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</si>
  <si>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</si>
  <si>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</si>
  <si>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</si>
  <si>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</si>
  <si>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</si>
  <si>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</si>
  <si>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</si>
  <si>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</si>
  <si>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</si>
  <si>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</si>
  <si>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</si>
  <si>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</si>
  <si>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</si>
  <si>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</si>
  <si>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</si>
  <si>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</si>
  <si>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</si>
  <si>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</si>
  <si>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</si>
  <si>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</si>
  <si>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</si>
  <si>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</si>
  <si>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</si>
  <si>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</si>
  <si>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</si>
  <si>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</si>
  <si>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</si>
  <si>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</si>
  <si>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</si>
  <si>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</si>
  <si>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</si>
  <si>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</si>
  <si>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</si>
  <si>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</si>
  <si>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</si>
  <si>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</si>
  <si>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</si>
  <si>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</si>
  <si>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</si>
  <si>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</si>
  <si>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</si>
  <si>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</si>
  <si>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</si>
  <si>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</si>
  <si>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</si>
  <si>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</si>
  <si>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</si>
  <si>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</si>
  <si>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</si>
  <si>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</si>
  <si>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</si>
  <si>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</si>
  <si>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</si>
  <si>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</si>
  <si>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</si>
  <si>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</si>
  <si>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</si>
  <si>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</si>
  <si>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</si>
  <si>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</si>
  <si>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</si>
  <si>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</si>
  <si>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</si>
  <si>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</si>
  <si>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</si>
  <si>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</si>
  <si>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</si>
  <si>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</si>
  <si>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</si>
  <si>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</si>
  <si>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</si>
  <si>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</si>
  <si>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</si>
  <si>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</si>
  <si>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</si>
  <si>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</si>
  <si>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</si>
  <si>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</si>
  <si>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</si>
  <si>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</si>
  <si>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</si>
  <si>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</si>
  <si>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</si>
  <si>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</si>
  <si>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</si>
  <si>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</si>
  <si>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</si>
  <si>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</si>
  <si>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</si>
  <si>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</si>
  <si>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</si>
  <si>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</si>
  <si>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</si>
  <si>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</si>
  <si>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</si>
  <si>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</si>
  <si>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</si>
  <si>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</si>
  <si>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</si>
  <si>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</si>
  <si>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</si>
  <si>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</si>
  <si>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</si>
  <si>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</si>
  <si>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</si>
  <si>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</si>
  <si>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</si>
  <si>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</si>
  <si>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</si>
  <si>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</si>
  <si>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</si>
  <si>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02001.006241/2025-44</t>
  </si>
  <si>
    <t>Uberaba</t>
  </si>
  <si>
    <t>Rodovia AMG 2595</t>
  </si>
  <si>
    <t>-19°53'5.211"</t>
  </si>
  <si>
    <t>-47°55'34.774"</t>
  </si>
  <si>
    <t>02001.023678/2025-42</t>
  </si>
  <si>
    <t>Cajati</t>
  </si>
  <si>
    <t>km 509+200</t>
  </si>
  <si>
    <t>-24°49'21.229</t>
  </si>
  <si>
    <t>-48°13'1.386</t>
  </si>
  <si>
    <t>Bonderite</t>
  </si>
  <si>
    <t>Tombamento de carga sobre a pista</t>
  </si>
  <si>
    <t>VCI TRANSPORTES LTDA</t>
  </si>
  <si>
    <t>07.203.376/0001-42</t>
  </si>
  <si>
    <t>Concessionária Autopista Litoral Sul</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</si>
  <si>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</si>
  <si>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</si>
  <si>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</si>
  <si>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</si>
  <si>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</si>
  <si>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</si>
  <si>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</si>
  <si>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</si>
  <si>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</si>
  <si>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</si>
  <si>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</si>
  <si>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</si>
  <si>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</si>
  <si>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</si>
  <si>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</si>
  <si>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</si>
  <si>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</si>
  <si>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</si>
  <si>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</si>
  <si>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</si>
  <si>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</si>
  <si>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</si>
  <si>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</si>
  <si>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</si>
  <si>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</si>
  <si>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</si>
  <si>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</si>
  <si>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</si>
  <si>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</si>
  <si>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</si>
  <si>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</si>
  <si>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</si>
  <si>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</si>
  <si>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</si>
  <si>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</si>
  <si>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</si>
  <si>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</si>
  <si>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</si>
  <si>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</si>
  <si>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</si>
  <si>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</si>
  <si>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</si>
  <si>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</si>
  <si>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</si>
  <si>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</si>
  <si>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</si>
  <si>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</si>
  <si>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</si>
  <si>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</si>
  <si>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Espírito Santo</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</si>
  <si>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</si>
  <si>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</si>
  <si>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</si>
  <si>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</si>
  <si>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</si>
  <si>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</si>
  <si>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</si>
  <si>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</si>
  <si>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</si>
  <si>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</si>
  <si>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</si>
  <si>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</si>
  <si>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</si>
  <si>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</si>
  <si>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</si>
  <si>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Falta de equipe disponível à época</t>
  </si>
  <si>
    <t>Abaeté</t>
  </si>
  <si>
    <t>MB</t>
  </si>
  <si>
    <t>Maio</t>
  </si>
  <si>
    <t>Estaleiro</t>
  </si>
  <si>
    <t>MDC</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</si>
  <si>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</si>
  <si>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</si>
  <si>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</si>
  <si>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</si>
  <si>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</si>
  <si>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</si>
  <si>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</si>
  <si>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</si>
  <si>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</si>
  <si>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</si>
  <si>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</si>
  <si>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</si>
  <si>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</si>
  <si>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</si>
  <si>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Falta de planejamento</t>
  </si>
  <si>
    <t>Abaré</t>
  </si>
  <si>
    <t>Transportadora</t>
  </si>
  <si>
    <t>Setembro</t>
  </si>
  <si>
    <t>Mineração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</si>
  <si>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</si>
  <si>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</si>
  <si>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</si>
  <si>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</si>
  <si>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</si>
  <si>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</si>
  <si>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</si>
  <si>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</si>
  <si>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</si>
  <si>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</si>
  <si>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</si>
  <si>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</si>
  <si>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</si>
  <si>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</si>
  <si>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</si>
  <si>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</si>
  <si>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</si>
  <si>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</si>
  <si>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</si>
  <si>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</si>
  <si>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</si>
  <si>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</si>
  <si>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</si>
  <si>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</si>
  <si>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</si>
  <si>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</si>
  <si>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</si>
  <si>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</si>
  <si>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</si>
  <si>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</si>
  <si>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</si>
  <si>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</si>
  <si>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</si>
  <si>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</si>
  <si>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</si>
  <si>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</si>
  <si>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</si>
  <si>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</si>
  <si>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</si>
  <si>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</si>
  <si>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</si>
  <si>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</si>
  <si>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</si>
  <si>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</si>
  <si>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</si>
  <si>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</si>
  <si>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</si>
  <si>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</si>
  <si>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</si>
  <si>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</si>
  <si>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</si>
  <si>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</si>
  <si>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</si>
  <si>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</si>
  <si>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</si>
  <si>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</si>
  <si>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</si>
  <si>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</si>
  <si>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</si>
  <si>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</si>
  <si>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</si>
  <si>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</si>
  <si>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</si>
  <si>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</si>
  <si>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</si>
  <si>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</si>
  <si>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</si>
  <si>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</si>
  <si>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</si>
  <si>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</si>
  <si>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</si>
  <si>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</si>
  <si>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</si>
  <si>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</si>
  <si>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</si>
  <si>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</si>
  <si>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</si>
  <si>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</si>
  <si>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</si>
  <si>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</si>
  <si>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</si>
  <si>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</si>
  <si>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</si>
  <si>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</si>
  <si>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</si>
  <si>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</si>
  <si>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</si>
  <si>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</si>
  <si>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</si>
  <si>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</si>
  <si>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</si>
  <si>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</si>
  <si>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</si>
  <si>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</si>
  <si>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</si>
  <si>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</si>
  <si>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</si>
  <si>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</si>
  <si>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</si>
  <si>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</si>
  <si>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</si>
  <si>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</si>
  <si>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</si>
  <si>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</si>
  <si>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</si>
  <si>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</si>
  <si>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</si>
  <si>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</si>
  <si>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</si>
  <si>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</si>
  <si>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</si>
  <si>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</si>
  <si>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</si>
  <si>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</si>
  <si>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</si>
  <si>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</si>
  <si>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</si>
  <si>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</si>
  <si>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</si>
  <si>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</si>
  <si>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</si>
  <si>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</si>
  <si>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</si>
  <si>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</si>
  <si>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</si>
  <si>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</si>
  <si>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</si>
  <si>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</si>
  <si>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</si>
  <si>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</si>
  <si>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</si>
  <si>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</si>
  <si>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</si>
  <si>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</si>
  <si>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</si>
  <si>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</si>
  <si>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</si>
  <si>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</si>
  <si>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</si>
  <si>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</si>
  <si>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</si>
  <si>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</si>
  <si>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</si>
  <si>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</si>
  <si>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</si>
  <si>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</si>
  <si>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</si>
  <si>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</si>
  <si>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</si>
  <si>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</si>
  <si>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</si>
  <si>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</si>
  <si>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</si>
  <si>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</si>
  <si>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</si>
  <si>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</si>
  <si>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</si>
  <si>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</si>
  <si>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</si>
  <si>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</si>
  <si>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</si>
  <si>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</si>
  <si>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</si>
  <si>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</si>
  <si>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</si>
  <si>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</si>
  <si>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</si>
  <si>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</si>
  <si>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</si>
  <si>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</si>
  <si>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</si>
  <si>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</si>
  <si>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</si>
  <si>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</si>
  <si>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</si>
  <si>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</si>
  <si>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</si>
  <si>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</si>
  <si>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</si>
  <si>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</si>
  <si>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</si>
  <si>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</si>
  <si>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</si>
  <si>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</si>
  <si>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</si>
  <si>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</si>
  <si>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</si>
  <si>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</si>
  <si>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</si>
  <si>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</si>
  <si>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</si>
  <si>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</si>
  <si>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</si>
  <si>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</si>
  <si>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</si>
  <si>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</si>
  <si>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</si>
  <si>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</si>
  <si>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</si>
  <si>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</si>
  <si>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</si>
  <si>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</si>
  <si>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</si>
  <si>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</si>
  <si>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</si>
  <si>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</si>
  <si>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</si>
  <si>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</si>
  <si>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</si>
  <si>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</si>
  <si>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</si>
  <si>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</si>
  <si>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</si>
  <si>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</si>
  <si>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</si>
  <si>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</si>
  <si>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</si>
  <si>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</si>
  <si>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</si>
  <si>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</si>
  <si>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</si>
  <si>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</si>
  <si>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</si>
  <si>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</si>
  <si>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</si>
  <si>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</si>
  <si>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</si>
  <si>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</si>
  <si>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</si>
  <si>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</si>
  <si>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</si>
  <si>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</si>
  <si>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</si>
  <si>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</si>
  <si>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</si>
  <si>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</si>
  <si>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</si>
  <si>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</si>
  <si>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</si>
  <si>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</si>
  <si>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</si>
  <si>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</si>
  <si>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</si>
  <si>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</si>
  <si>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</si>
  <si>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</si>
  <si>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</si>
  <si>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</si>
  <si>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</si>
  <si>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</si>
  <si>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</si>
  <si>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</si>
  <si>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</si>
  <si>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</si>
  <si>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</si>
  <si>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</si>
  <si>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</si>
  <si>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</si>
  <si>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</si>
  <si>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</si>
  <si>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</si>
  <si>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</si>
  <si>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</si>
  <si>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</si>
  <si>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</si>
  <si>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</si>
  <si>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</si>
  <si>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</si>
  <si>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</si>
  <si>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</si>
  <si>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</si>
  <si>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</si>
  <si>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</si>
  <si>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</si>
  <si>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</si>
  <si>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</si>
  <si>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</si>
  <si>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</si>
  <si>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</si>
  <si>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</si>
  <si>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</si>
  <si>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</si>
  <si>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</si>
  <si>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</si>
  <si>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</si>
  <si>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</si>
  <si>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</si>
  <si>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</si>
  <si>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</si>
  <si>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</si>
  <si>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</si>
  <si>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</si>
  <si>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</si>
  <si>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</si>
  <si>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</si>
  <si>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</si>
  <si>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</si>
  <si>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</si>
  <si>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</si>
  <si>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</si>
  <si>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</si>
  <si>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</si>
  <si>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</si>
  <si>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</si>
  <si>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</si>
  <si>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</si>
  <si>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</si>
  <si>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</si>
  <si>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</si>
  <si>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</si>
  <si>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</si>
  <si>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</si>
  <si>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</si>
  <si>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</si>
  <si>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</si>
  <si>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</si>
  <si>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</si>
  <si>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</si>
  <si>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</si>
  <si>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</si>
  <si>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</si>
  <si>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</si>
  <si>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</si>
  <si>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</si>
  <si>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</si>
  <si>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</si>
  <si>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</si>
  <si>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</si>
  <si>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</si>
  <si>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</si>
  <si>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</si>
  <si>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</si>
  <si>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</si>
  <si>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</si>
  <si>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</si>
  <si>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</si>
  <si>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</si>
  <si>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</si>
  <si>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</si>
  <si>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</si>
  <si>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</si>
  <si>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</si>
  <si>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</si>
  <si>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</si>
  <si>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</si>
  <si>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</si>
  <si>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</si>
  <si>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</si>
  <si>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</si>
  <si>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</si>
  <si>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</si>
  <si>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</si>
  <si>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</si>
  <si>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</si>
  <si>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</si>
  <si>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</si>
  <si>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</si>
  <si>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</si>
  <si>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</si>
  <si>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</si>
  <si>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</si>
  <si>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</si>
  <si>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</si>
  <si>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</si>
  <si>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</si>
  <si>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</si>
  <si>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</si>
  <si>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</si>
  <si>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</si>
  <si>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</si>
  <si>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</si>
  <si>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</si>
  <si>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</si>
  <si>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</si>
  <si>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</si>
  <si>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</si>
  <si>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</si>
  <si>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</si>
  <si>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</si>
  <si>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</si>
  <si>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</si>
  <si>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</si>
  <si>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</si>
  <si>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</si>
  <si>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</si>
  <si>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</si>
  <si>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</si>
  <si>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</si>
  <si>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</si>
  <si>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</si>
  <si>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</si>
  <si>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</si>
  <si>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</si>
  <si>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</si>
  <si>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</si>
  <si>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</si>
  <si>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</si>
  <si>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</si>
  <si>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</si>
  <si>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</si>
  <si>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</si>
  <si>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</si>
  <si>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</si>
  <si>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</si>
  <si>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</si>
  <si>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</si>
  <si>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</si>
  <si>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</si>
  <si>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</si>
  <si>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</si>
  <si>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</si>
  <si>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</si>
  <si>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</si>
  <si>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</si>
  <si>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</si>
  <si>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</si>
  <si>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</si>
  <si>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</si>
  <si>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</si>
  <si>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</si>
  <si>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</si>
  <si>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</si>
  <si>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</si>
  <si>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</si>
  <si>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</si>
  <si>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</si>
  <si>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</si>
  <si>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</si>
  <si>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</si>
  <si>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</si>
  <si>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</si>
  <si>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</si>
  <si>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</si>
  <si>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</si>
  <si>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</si>
  <si>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</si>
  <si>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</si>
  <si>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</si>
  <si>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</si>
  <si>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</si>
  <si>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</si>
  <si>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</si>
  <si>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</si>
  <si>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</si>
  <si>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</si>
  <si>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</si>
  <si>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</si>
  <si>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</si>
  <si>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</si>
  <si>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</si>
  <si>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</si>
  <si>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</si>
  <si>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</si>
  <si>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</si>
  <si>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</si>
  <si>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</si>
  <si>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</si>
  <si>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</si>
  <si>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</si>
  <si>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</si>
  <si>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</si>
  <si>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</si>
  <si>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</si>
  <si>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</si>
  <si>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</si>
  <si>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</si>
  <si>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</si>
  <si>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</si>
  <si>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</si>
  <si>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</si>
  <si>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</si>
  <si>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</si>
  <si>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</si>
  <si>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</si>
  <si>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</si>
  <si>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</si>
  <si>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</si>
  <si>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</si>
  <si>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</si>
  <si>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</si>
  <si>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</si>
  <si>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</si>
  <si>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</si>
  <si>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</si>
  <si>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</si>
  <si>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</si>
  <si>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</si>
  <si>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</si>
  <si>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</si>
  <si>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</si>
  <si>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</si>
  <si>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</si>
  <si>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</si>
  <si>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</si>
  <si>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</si>
  <si>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</si>
  <si>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</si>
  <si>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</si>
  <si>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</si>
  <si>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</si>
  <si>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</si>
  <si>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</si>
  <si>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</si>
  <si>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</si>
  <si>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</si>
  <si>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</si>
  <si>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</si>
  <si>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</si>
  <si>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</si>
  <si>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</si>
  <si>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</si>
  <si>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</si>
  <si>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</si>
  <si>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</si>
  <si>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</si>
  <si>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</si>
  <si>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</si>
  <si>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</si>
  <si>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</si>
  <si>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</si>
  <si>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</si>
  <si>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</si>
  <si>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</si>
  <si>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</si>
  <si>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</si>
  <si>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</si>
  <si>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</si>
  <si>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</si>
  <si>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</si>
  <si>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</si>
  <si>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</si>
  <si>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</si>
  <si>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</si>
  <si>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</si>
  <si>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</si>
  <si>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</si>
  <si>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</si>
  <si>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</si>
  <si>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</si>
  <si>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</si>
  <si>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</si>
  <si>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</si>
  <si>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</si>
  <si>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</si>
  <si>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</si>
  <si>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</si>
  <si>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</si>
  <si>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</si>
  <si>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</si>
  <si>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</si>
  <si>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</si>
  <si>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</si>
  <si>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</si>
  <si>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</si>
  <si>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</si>
  <si>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</si>
  <si>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</si>
  <si>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</si>
  <si>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</si>
  <si>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</si>
  <si>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</si>
  <si>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</si>
  <si>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</si>
  <si>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</si>
  <si>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</si>
  <si>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</si>
  <si>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</si>
  <si>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</si>
  <si>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</si>
  <si>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</si>
  <si>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</si>
  <si>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</si>
  <si>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</si>
  <si>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</si>
  <si>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</si>
  <si>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</si>
  <si>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</si>
  <si>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</si>
  <si>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</si>
  <si>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</si>
  <si>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</si>
  <si>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</si>
  <si>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</si>
  <si>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</si>
  <si>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</si>
  <si>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</si>
  <si>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</si>
  <si>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</si>
  <si>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</si>
  <si>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</si>
  <si>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</si>
  <si>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</si>
  <si>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</si>
  <si>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</si>
  <si>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</si>
  <si>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</si>
  <si>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</si>
  <si>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</si>
  <si>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</si>
  <si>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</si>
  <si>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</si>
  <si>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</si>
  <si>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</si>
  <si>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</si>
  <si>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</si>
  <si>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</si>
  <si>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</si>
  <si>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</si>
  <si>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</si>
  <si>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</si>
  <si>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</si>
  <si>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</si>
  <si>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</si>
  <si>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</si>
  <si>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</si>
  <si>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</si>
  <si>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</si>
  <si>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</si>
  <si>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</si>
  <si>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</si>
  <si>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</si>
  <si>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</si>
  <si>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</si>
  <si>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</si>
  <si>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</si>
  <si>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</si>
  <si>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</si>
  <si>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</si>
  <si>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</si>
  <si>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</si>
  <si>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</si>
  <si>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</si>
  <si>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</si>
  <si>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</si>
  <si>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</si>
  <si>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</si>
  <si>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</si>
  <si>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</si>
  <si>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</si>
  <si>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</si>
  <si>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</si>
  <si>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</si>
  <si>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</si>
  <si>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</si>
  <si>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</si>
  <si>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</si>
  <si>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</si>
  <si>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</si>
  <si>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</si>
  <si>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</si>
  <si>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</si>
  <si>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</si>
  <si>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</si>
  <si>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</si>
  <si>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</si>
  <si>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</si>
  <si>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</si>
  <si>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</si>
  <si>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</si>
  <si>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</si>
  <si>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</si>
  <si>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</si>
  <si>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</si>
  <si>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</si>
  <si>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</si>
  <si>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</si>
  <si>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</si>
  <si>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</si>
  <si>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</si>
  <si>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</si>
  <si>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</si>
  <si>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</si>
  <si>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</si>
  <si>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</si>
  <si>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</si>
  <si>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</si>
  <si>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</si>
  <si>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</si>
  <si>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</si>
  <si>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</si>
  <si>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</si>
  <si>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</si>
  <si>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</si>
  <si>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</si>
  <si>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</si>
  <si>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</si>
  <si>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</si>
  <si>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</si>
  <si>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</si>
  <si>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</si>
  <si>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</si>
  <si>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</si>
  <si>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</si>
  <si>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</si>
  <si>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</si>
  <si>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</si>
  <si>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</si>
  <si>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</si>
  <si>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</si>
  <si>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</si>
  <si>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</si>
  <si>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</si>
  <si>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</si>
  <si>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</si>
  <si>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</si>
  <si>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</si>
  <si>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</si>
  <si>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</si>
  <si>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</si>
  <si>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</si>
  <si>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</si>
  <si>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</si>
  <si>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</si>
  <si>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</si>
  <si>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</si>
  <si>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</si>
  <si>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</si>
  <si>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</si>
  <si>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</si>
  <si>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</si>
  <si>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</si>
  <si>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</si>
  <si>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</si>
  <si>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</si>
  <si>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</si>
  <si>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</si>
  <si>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</si>
  <si>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</si>
  <si>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</si>
  <si>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</si>
  <si>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</si>
  <si>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</si>
  <si>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</si>
  <si>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</si>
  <si>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</si>
  <si>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</si>
  <si>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</si>
  <si>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</si>
  <si>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</si>
  <si>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</si>
  <si>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</si>
  <si>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</si>
  <si>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</si>
  <si>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</si>
  <si>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</si>
  <si>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</si>
  <si>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</si>
  <si>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</si>
  <si>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</si>
  <si>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</si>
  <si>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</si>
  <si>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</si>
  <si>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</si>
  <si>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</si>
  <si>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</si>
  <si>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</si>
  <si>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</si>
  <si>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</si>
  <si>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</si>
  <si>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</si>
  <si>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</si>
  <si>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</si>
  <si>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</si>
  <si>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</si>
  <si>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</si>
  <si>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</si>
  <si>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</si>
  <si>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</si>
  <si>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</si>
  <si>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</si>
  <si>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</si>
  <si>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</si>
  <si>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</si>
  <si>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</si>
  <si>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</si>
  <si>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</si>
  <si>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</si>
  <si>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</si>
  <si>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</si>
  <si>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</si>
  <si>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</si>
  <si>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</si>
  <si>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</si>
  <si>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</si>
  <si>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</si>
  <si>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</si>
  <si>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</si>
  <si>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</si>
  <si>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</si>
  <si>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</si>
  <si>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</si>
  <si>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</si>
  <si>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</si>
  <si>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</si>
  <si>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</si>
  <si>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</si>
  <si>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</si>
  <si>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</si>
  <si>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</si>
  <si>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</si>
  <si>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</si>
  <si>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</si>
  <si>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</si>
  <si>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</si>
  <si>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</si>
  <si>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</si>
  <si>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</si>
  <si>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</si>
  <si>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</si>
  <si>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</si>
  <si>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</si>
  <si>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</si>
  <si>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</si>
  <si>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</si>
  <si>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</si>
  <si>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</si>
  <si>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</si>
  <si>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</si>
  <si>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</si>
  <si>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</si>
  <si>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</si>
  <si>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</si>
  <si>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</si>
  <si>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</si>
  <si>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</si>
  <si>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</si>
  <si>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</si>
  <si>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</si>
  <si>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</si>
  <si>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</si>
  <si>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</si>
  <si>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</si>
  <si>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</si>
  <si>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</si>
  <si>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</si>
  <si>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</si>
  <si>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</si>
  <si>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</si>
  <si>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</si>
  <si>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</si>
  <si>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</si>
  <si>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</si>
  <si>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</si>
  <si>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</si>
  <si>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</si>
  <si>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</si>
  <si>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</si>
  <si>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</si>
  <si>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</si>
  <si>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</si>
  <si>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</si>
  <si>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</si>
  <si>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</si>
  <si>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</si>
  <si>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</si>
  <si>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</si>
  <si>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</si>
  <si>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</si>
  <si>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</si>
  <si>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</si>
  <si>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</si>
  <si>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</si>
  <si>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</si>
  <si>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</si>
  <si>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</si>
  <si>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</si>
  <si>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</si>
  <si>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</si>
  <si>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</si>
  <si>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</si>
  <si>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</si>
  <si>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</si>
  <si>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</si>
  <si>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</si>
  <si>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</si>
  <si>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</si>
  <si>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</si>
  <si>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</si>
  <si>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</si>
  <si>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</si>
  <si>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</si>
  <si>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</si>
  <si>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</si>
  <si>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</si>
  <si>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</si>
  <si>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</si>
  <si>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</si>
  <si>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</si>
  <si>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</si>
  <si>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</si>
  <si>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</si>
  <si>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</si>
  <si>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</si>
  <si>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</si>
  <si>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</si>
  <si>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</si>
  <si>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</si>
  <si>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</si>
  <si>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</si>
  <si>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</si>
  <si>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</si>
  <si>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</si>
  <si>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</si>
  <si>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</si>
  <si>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</si>
  <si>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</si>
  <si>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</si>
  <si>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</si>
  <si>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</si>
  <si>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</si>
  <si>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</si>
  <si>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</si>
  <si>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</si>
  <si>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</si>
  <si>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</si>
  <si>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</si>
  <si>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</si>
  <si>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</si>
  <si>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</si>
  <si>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</si>
  <si>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</si>
  <si>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</si>
  <si>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</si>
  <si>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</si>
  <si>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</si>
  <si>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</si>
  <si>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</si>
  <si>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</si>
  <si>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</si>
  <si>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</si>
  <si>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</si>
  <si>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</si>
  <si>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</si>
  <si>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</si>
  <si>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</si>
  <si>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</si>
  <si>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</si>
  <si>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</si>
  <si>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</si>
  <si>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</si>
  <si>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</si>
  <si>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</si>
  <si>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</si>
  <si>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</si>
  <si>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</si>
  <si>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</si>
  <si>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</si>
  <si>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</si>
  <si>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</si>
  <si>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</si>
  <si>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</si>
  <si>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</si>
  <si>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</si>
  <si>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</si>
  <si>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</si>
  <si>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</si>
  <si>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</si>
  <si>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</si>
  <si>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</si>
  <si>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</si>
  <si>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</si>
  <si>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</si>
  <si>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</si>
  <si>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</si>
  <si>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</si>
  <si>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</si>
  <si>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</si>
  <si>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</si>
  <si>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</si>
  <si>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</si>
  <si>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</si>
  <si>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</si>
  <si>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</si>
  <si>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</si>
  <si>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</si>
  <si>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</si>
  <si>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</si>
  <si>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</si>
  <si>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</si>
  <si>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</si>
  <si>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</si>
  <si>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</si>
  <si>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</si>
  <si>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</si>
  <si>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</si>
  <si>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</si>
  <si>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</si>
  <si>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</si>
  <si>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</si>
  <si>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</si>
  <si>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</si>
  <si>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</si>
  <si>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</si>
  <si>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</si>
  <si>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</si>
  <si>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</si>
  <si>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</si>
  <si>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</si>
  <si>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</si>
  <si>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</si>
  <si>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</si>
  <si>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</si>
  <si>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</si>
  <si>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</si>
  <si>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</si>
  <si>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</si>
  <si>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</si>
  <si>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</si>
  <si>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</si>
  <si>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</si>
  <si>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</si>
  <si>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</si>
  <si>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</si>
  <si>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</si>
  <si>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</si>
  <si>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</si>
  <si>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</si>
  <si>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</si>
  <si>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</si>
  <si>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</si>
  <si>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</si>
  <si>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</si>
  <si>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</si>
  <si>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</si>
  <si>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</si>
  <si>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</si>
  <si>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</si>
  <si>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</si>
  <si>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</si>
  <si>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</si>
  <si>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</si>
  <si>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</si>
  <si>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</si>
  <si>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</si>
  <si>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</si>
  <si>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</si>
  <si>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</si>
  <si>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</si>
  <si>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</si>
  <si>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</si>
  <si>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</si>
  <si>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</si>
  <si>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</si>
  <si>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</si>
  <si>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</si>
  <si>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</si>
  <si>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</si>
  <si>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</si>
  <si>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</si>
  <si>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</si>
  <si>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</si>
  <si>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</si>
  <si>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</si>
  <si>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</si>
  <si>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</si>
  <si>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</si>
  <si>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</si>
  <si>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</si>
  <si>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</si>
  <si>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</si>
  <si>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</si>
  <si>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</si>
  <si>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</si>
  <si>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</si>
  <si>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</si>
  <si>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</si>
  <si>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</si>
  <si>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</si>
  <si>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</si>
  <si>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</si>
  <si>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</si>
  <si>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</si>
  <si>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</si>
  <si>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</si>
  <si>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</si>
  <si>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</si>
  <si>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</si>
  <si>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</si>
  <si>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</si>
  <si>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</si>
  <si>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</si>
  <si>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</si>
  <si>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</si>
  <si>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</si>
  <si>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</si>
  <si>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</si>
  <si>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</si>
  <si>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</si>
  <si>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</si>
  <si>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</si>
  <si>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</si>
  <si>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</si>
  <si>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</si>
  <si>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</si>
  <si>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</si>
  <si>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</si>
  <si>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</si>
  <si>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</si>
  <si>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</si>
  <si>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</si>
  <si>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</si>
  <si>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</si>
  <si>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</si>
  <si>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</si>
  <si>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</si>
  <si>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</si>
  <si>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</si>
  <si>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</si>
  <si>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</si>
  <si>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</si>
  <si>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</si>
  <si>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</si>
  <si>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</si>
  <si>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</si>
  <si>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</si>
  <si>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</si>
  <si>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</si>
  <si>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</si>
  <si>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</si>
  <si>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</si>
  <si>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</si>
  <si>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</si>
  <si>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</si>
  <si>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</si>
  <si>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</si>
  <si>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</si>
  <si>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</si>
  <si>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</si>
  <si>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</si>
  <si>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</si>
  <si>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</si>
  <si>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</si>
  <si>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</si>
  <si>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</si>
  <si>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</si>
  <si>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</si>
  <si>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</si>
  <si>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</si>
  <si>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</si>
  <si>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</si>
  <si>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</si>
  <si>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</si>
  <si>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</si>
  <si>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</si>
  <si>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</si>
  <si>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</si>
  <si>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</si>
  <si>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</si>
  <si>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</si>
  <si>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</si>
  <si>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</si>
  <si>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</si>
  <si>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</si>
  <si>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</si>
  <si>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</si>
  <si>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</si>
  <si>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</si>
  <si>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</si>
  <si>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</si>
  <si>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</si>
  <si>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</si>
  <si>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</si>
  <si>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</si>
  <si>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</si>
  <si>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</si>
  <si>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</si>
  <si>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</si>
  <si>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</si>
  <si>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</si>
  <si>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</si>
  <si>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</si>
  <si>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</si>
  <si>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</si>
  <si>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</si>
  <si>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</si>
  <si>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</si>
  <si>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</si>
  <si>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</si>
  <si>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</si>
  <si>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</si>
  <si>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</si>
  <si>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</si>
  <si>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</si>
  <si>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</si>
  <si>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</si>
  <si>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</si>
  <si>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</si>
  <si>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</si>
  <si>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</si>
  <si>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</si>
  <si>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</si>
  <si>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</si>
  <si>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</si>
  <si>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</si>
  <si>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</si>
  <si>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</si>
  <si>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</si>
  <si>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</si>
  <si>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</si>
  <si>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</si>
  <si>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</si>
  <si>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</si>
  <si>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</si>
  <si>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</si>
  <si>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</si>
  <si>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</si>
  <si>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</si>
  <si>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</si>
  <si>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</si>
  <si>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</si>
  <si>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</si>
  <si>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</si>
  <si>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</si>
  <si>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</si>
  <si>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</si>
  <si>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</si>
  <si>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</si>
  <si>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</si>
  <si>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</si>
  <si>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</si>
  <si>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</si>
  <si>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</si>
  <si>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</si>
  <si>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</si>
  <si>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</si>
  <si>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</si>
  <si>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</si>
  <si>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</si>
  <si>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</si>
  <si>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</si>
  <si>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</si>
  <si>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</si>
  <si>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</si>
  <si>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</si>
  <si>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</si>
  <si>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</si>
  <si>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</si>
  <si>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</si>
  <si>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</si>
  <si>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</si>
  <si>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</si>
  <si>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</si>
  <si>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</si>
  <si>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</si>
  <si>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</si>
  <si>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</si>
  <si>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</si>
  <si>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</si>
  <si>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</si>
  <si>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</si>
  <si>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</si>
  <si>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</si>
  <si>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</si>
  <si>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</si>
  <si>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</si>
  <si>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</si>
  <si>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</si>
  <si>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</si>
  <si>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</si>
  <si>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</si>
  <si>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</si>
  <si>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</si>
  <si>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</si>
  <si>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</si>
  <si>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</si>
  <si>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</si>
  <si>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</si>
  <si>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</si>
  <si>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</si>
  <si>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</si>
  <si>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</si>
  <si>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</si>
  <si>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</si>
  <si>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</si>
  <si>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</si>
  <si>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</si>
  <si>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</si>
  <si>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</si>
  <si>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</si>
  <si>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</si>
  <si>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</si>
  <si>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</si>
  <si>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</si>
  <si>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</si>
  <si>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</si>
  <si>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</si>
  <si>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</si>
  <si>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</si>
  <si>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</si>
  <si>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</si>
  <si>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</si>
  <si>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</si>
  <si>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</si>
  <si>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</si>
  <si>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</si>
  <si>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</si>
  <si>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</si>
  <si>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</si>
  <si>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</si>
  <si>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</si>
  <si>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</si>
  <si>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</si>
  <si>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</si>
  <si>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</si>
  <si>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</si>
  <si>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</si>
  <si>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</si>
  <si>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</si>
  <si>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</si>
  <si>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</si>
  <si>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</si>
  <si>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</si>
  <si>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</si>
  <si>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</si>
  <si>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</si>
  <si>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</si>
  <si>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</si>
  <si>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</si>
  <si>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</si>
  <si>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</si>
  <si>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</si>
  <si>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</si>
  <si>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</si>
  <si>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</si>
  <si>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</si>
  <si>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</si>
  <si>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</si>
  <si>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</si>
  <si>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</si>
  <si>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</si>
  <si>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</si>
  <si>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</si>
  <si>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</si>
  <si>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</si>
  <si>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</si>
  <si>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</si>
  <si>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</si>
  <si>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</si>
  <si>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</si>
  <si>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</si>
  <si>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</si>
  <si>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</si>
  <si>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</si>
  <si>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</si>
  <si>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</si>
  <si>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</si>
  <si>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</si>
  <si>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</si>
  <si>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</si>
  <si>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</si>
  <si>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</si>
  <si>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</si>
  <si>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</si>
  <si>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</si>
  <si>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</si>
  <si>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</si>
  <si>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</si>
  <si>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</si>
  <si>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</si>
  <si>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</si>
  <si>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</si>
  <si>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</si>
  <si>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</si>
  <si>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</si>
  <si>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</si>
  <si>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</si>
  <si>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</si>
  <si>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</si>
  <si>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</si>
  <si>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</si>
  <si>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</si>
  <si>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</si>
  <si>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</si>
  <si>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</si>
  <si>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</si>
  <si>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</si>
  <si>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</si>
  <si>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</si>
  <si>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</si>
  <si>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</si>
  <si>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</si>
  <si>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</si>
  <si>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</si>
  <si>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</si>
  <si>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</si>
  <si>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</si>
  <si>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</si>
  <si>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</si>
  <si>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</si>
  <si>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</si>
  <si>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</si>
  <si>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</si>
  <si>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</si>
  <si>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</si>
  <si>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</si>
  <si>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</si>
  <si>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</si>
  <si>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</si>
  <si>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</si>
  <si>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</si>
  <si>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</si>
  <si>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</si>
  <si>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</si>
  <si>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</si>
  <si>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</si>
  <si>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</si>
  <si>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</si>
  <si>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</si>
  <si>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</si>
  <si>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</si>
  <si>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</si>
  <si>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</si>
  <si>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</si>
  <si>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</si>
  <si>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</si>
  <si>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</si>
  <si>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</si>
  <si>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</si>
  <si>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</si>
  <si>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</si>
  <si>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</si>
  <si>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</si>
  <si>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</si>
  <si>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</si>
  <si>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</si>
  <si>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</si>
  <si>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</si>
  <si>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</si>
  <si>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</si>
  <si>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</si>
  <si>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</si>
  <si>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</si>
  <si>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</si>
  <si>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</si>
  <si>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</si>
  <si>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</si>
  <si>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</si>
  <si>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</si>
  <si>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</si>
  <si>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</si>
  <si>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</si>
  <si>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</si>
  <si>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</si>
  <si>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</si>
  <si>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</si>
  <si>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</si>
  <si>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</si>
  <si>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</si>
  <si>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</si>
  <si>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</si>
  <si>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</si>
  <si>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</si>
  <si>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</si>
  <si>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</si>
  <si>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</si>
  <si>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</si>
  <si>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</si>
  <si>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</si>
  <si>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</si>
  <si>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</si>
  <si>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</si>
  <si>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</si>
  <si>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</si>
  <si>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</si>
  <si>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</si>
  <si>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</si>
  <si>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</si>
  <si>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</si>
  <si>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</si>
  <si>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</si>
  <si>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</si>
  <si>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</si>
  <si>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</si>
  <si>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</si>
  <si>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</si>
  <si>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</si>
  <si>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</si>
  <si>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</si>
  <si>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</si>
  <si>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</si>
  <si>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</si>
  <si>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</si>
  <si>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</si>
  <si>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</si>
  <si>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</si>
  <si>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</si>
  <si>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</si>
  <si>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</si>
  <si>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</si>
  <si>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</si>
  <si>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</si>
  <si>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</si>
  <si>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</si>
  <si>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</si>
  <si>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</si>
  <si>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</si>
  <si>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</si>
  <si>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</si>
  <si>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</si>
  <si>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</si>
  <si>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</si>
  <si>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</si>
  <si>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</si>
  <si>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</si>
  <si>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</si>
  <si>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</si>
  <si>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</si>
  <si>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</si>
  <si>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</si>
  <si>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</si>
  <si>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</si>
  <si>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</si>
  <si>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</si>
  <si>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</si>
  <si>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</si>
  <si>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</si>
  <si>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</si>
  <si>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</si>
  <si>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</si>
  <si>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</si>
  <si>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</si>
  <si>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</si>
  <si>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</si>
  <si>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</si>
  <si>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</si>
  <si>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</si>
  <si>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</si>
  <si>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</si>
  <si>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</si>
  <si>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</si>
  <si>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</si>
  <si>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</si>
  <si>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</si>
  <si>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</si>
  <si>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</si>
  <si>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</si>
  <si>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</si>
  <si>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</si>
  <si>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</si>
  <si>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</si>
  <si>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</si>
  <si>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</si>
  <si>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</si>
  <si>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</si>
  <si>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</si>
  <si>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</si>
  <si>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</si>
  <si>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</si>
  <si>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</si>
  <si>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</si>
  <si>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</si>
  <si>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</si>
  <si>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</si>
  <si>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</si>
  <si>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</si>
  <si>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</si>
  <si>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</si>
  <si>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</si>
  <si>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</si>
  <si>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</si>
  <si>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</si>
  <si>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</si>
  <si>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</si>
  <si>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</si>
  <si>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</si>
  <si>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</si>
  <si>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</si>
  <si>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</si>
  <si>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</si>
  <si>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</si>
  <si>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</si>
  <si>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</si>
  <si>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</si>
  <si>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</si>
  <si>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</si>
  <si>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</si>
  <si>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</si>
  <si>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</si>
  <si>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</si>
  <si>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</si>
  <si>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</si>
  <si>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</si>
  <si>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</si>
  <si>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</si>
  <si>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</si>
  <si>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</si>
  <si>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</si>
  <si>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</si>
  <si>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</si>
  <si>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</si>
  <si>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</si>
  <si>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</si>
  <si>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</si>
  <si>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</si>
  <si>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</si>
  <si>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</si>
  <si>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</si>
  <si>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</si>
  <si>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</si>
  <si>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</si>
  <si>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</si>
  <si>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</si>
  <si>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</si>
  <si>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</si>
  <si>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</si>
  <si>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</si>
  <si>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</si>
  <si>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</si>
  <si>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</si>
  <si>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</si>
  <si>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</si>
  <si>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</si>
  <si>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</si>
  <si>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</si>
  <si>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</si>
  <si>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</si>
  <si>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</si>
  <si>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</si>
  <si>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</si>
  <si>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</si>
  <si>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</si>
  <si>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</si>
  <si>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</si>
  <si>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</si>
  <si>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</si>
  <si>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</si>
  <si>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</si>
  <si>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</si>
  <si>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</si>
  <si>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</si>
  <si>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</si>
  <si>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</si>
  <si>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</si>
  <si>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</si>
  <si>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</si>
  <si>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</si>
  <si>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</si>
  <si>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</si>
  <si>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</si>
  <si>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</si>
  <si>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</si>
  <si>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</si>
  <si>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</si>
  <si>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</si>
  <si>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</si>
  <si>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</si>
  <si>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</si>
  <si>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</si>
  <si>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</si>
  <si>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</si>
  <si>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</si>
  <si>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</si>
  <si>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</si>
  <si>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</si>
  <si>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</si>
  <si>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</si>
  <si>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</si>
  <si>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</si>
  <si>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</si>
  <si>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</si>
  <si>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</si>
  <si>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</si>
  <si>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</si>
  <si>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</si>
  <si>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</si>
  <si>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</si>
  <si>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</si>
  <si>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</si>
  <si>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</si>
  <si>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</si>
  <si>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</si>
  <si>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</si>
  <si>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</si>
  <si>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</si>
  <si>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</si>
  <si>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</si>
  <si>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</si>
  <si>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</si>
  <si>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</si>
  <si>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</si>
  <si>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</si>
  <si>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</si>
  <si>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</si>
  <si>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</si>
  <si>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</si>
  <si>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</si>
  <si>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</si>
  <si>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</si>
  <si>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</si>
  <si>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</si>
  <si>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</si>
  <si>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</si>
  <si>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</si>
  <si>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</si>
  <si>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</si>
  <si>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</si>
  <si>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</si>
  <si>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</si>
  <si>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</si>
  <si>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</si>
  <si>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</si>
  <si>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</si>
  <si>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</si>
  <si>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</si>
  <si>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</si>
  <si>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</si>
  <si>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</si>
  <si>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</si>
  <si>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</si>
  <si>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</si>
  <si>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</si>
  <si>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</si>
  <si>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</si>
  <si>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</si>
  <si>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</si>
  <si>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</si>
  <si>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</si>
  <si>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</si>
  <si>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</si>
  <si>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</si>
  <si>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</si>
  <si>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</si>
  <si>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</si>
  <si>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</si>
  <si>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</si>
  <si>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</si>
  <si>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</si>
  <si>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</si>
  <si>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</si>
  <si>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</si>
  <si>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</si>
  <si>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</si>
  <si>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</si>
  <si>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</si>
  <si>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</si>
  <si>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</si>
  <si>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</si>
  <si>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</si>
  <si>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</si>
  <si>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</si>
  <si>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</si>
  <si>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</si>
  <si>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</si>
  <si>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</si>
  <si>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</si>
  <si>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</si>
  <si>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</si>
  <si>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</si>
  <si>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</si>
  <si>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</si>
  <si>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</si>
  <si>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</si>
  <si>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</si>
  <si>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</si>
  <si>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</si>
  <si>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</si>
  <si>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</si>
  <si>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</si>
  <si>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</si>
  <si>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</si>
  <si>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</si>
  <si>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</si>
  <si>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</si>
  <si>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</si>
  <si>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</si>
  <si>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</si>
  <si>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</si>
  <si>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</si>
  <si>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</si>
  <si>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</si>
  <si>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</si>
  <si>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</si>
  <si>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</si>
  <si>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</si>
  <si>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</si>
  <si>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</si>
  <si>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</si>
  <si>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</si>
  <si>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</si>
  <si>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</si>
  <si>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</si>
  <si>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</si>
  <si>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</si>
  <si>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</si>
  <si>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</si>
  <si>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</si>
  <si>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</si>
  <si>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</si>
  <si>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</si>
  <si>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</si>
  <si>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</si>
  <si>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</si>
  <si>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</si>
  <si>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</si>
  <si>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</si>
  <si>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</si>
  <si>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</si>
  <si>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</si>
  <si>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</si>
  <si>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</si>
  <si>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</si>
  <si>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</si>
  <si>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</si>
  <si>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</si>
  <si>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</si>
  <si>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</si>
  <si>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</si>
  <si>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</si>
  <si>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</si>
  <si>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</si>
  <si>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</si>
  <si>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</si>
  <si>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</si>
  <si>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</si>
  <si>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</si>
  <si>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</si>
  <si>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</si>
  <si>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</si>
  <si>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</si>
  <si>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</si>
  <si>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</si>
  <si>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</si>
  <si>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</si>
  <si>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</si>
  <si>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</si>
  <si>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</si>
  <si>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</si>
  <si>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</si>
  <si>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</si>
  <si>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</si>
  <si>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</si>
  <si>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</si>
  <si>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</si>
  <si>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</si>
  <si>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</si>
  <si>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</si>
  <si>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Garuva</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</si>
  <si>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</si>
  <si>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</si>
  <si>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</si>
  <si>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</si>
  <si>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</si>
  <si>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</si>
  <si>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</si>
  <si>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</si>
  <si>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</si>
  <si>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</si>
  <si>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</si>
  <si>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</si>
  <si>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</si>
  <si>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</si>
  <si>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</si>
  <si>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</si>
  <si>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</si>
  <si>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</si>
  <si>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</si>
  <si>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</si>
  <si>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</si>
  <si>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</si>
  <si>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</si>
  <si>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</si>
  <si>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</si>
  <si>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</si>
  <si>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</si>
  <si>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</si>
  <si>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</si>
  <si>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</si>
  <si>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</si>
  <si>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</si>
  <si>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</si>
  <si>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</si>
  <si>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</si>
  <si>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</si>
  <si>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</si>
  <si>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</si>
  <si>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</si>
  <si>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</si>
  <si>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</si>
  <si>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</si>
  <si>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</si>
  <si>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</si>
  <si>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</si>
  <si>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</si>
  <si>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</si>
  <si>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</si>
  <si>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</si>
  <si>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</si>
  <si>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</si>
  <si>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</si>
  <si>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</si>
  <si>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</si>
  <si>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</si>
  <si>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</si>
  <si>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</si>
  <si>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</si>
  <si>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</si>
  <si>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</si>
  <si>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</si>
  <si>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</si>
  <si>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</si>
  <si>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</si>
  <si>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</si>
  <si>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</si>
  <si>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</si>
  <si>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</si>
  <si>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</si>
  <si>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</si>
  <si>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</si>
  <si>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</si>
  <si>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</si>
  <si>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</si>
  <si>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</si>
  <si>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</si>
  <si>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</si>
  <si>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</si>
  <si>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</si>
  <si>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</si>
  <si>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</si>
  <si>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</si>
  <si>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</si>
  <si>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</si>
  <si>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</si>
  <si>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</si>
  <si>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</si>
  <si>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</si>
  <si>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</si>
  <si>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</si>
  <si>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</si>
  <si>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</si>
  <si>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</si>
  <si>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</si>
  <si>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</si>
  <si>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</si>
  <si>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</si>
  <si>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</si>
  <si>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</si>
  <si>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</si>
  <si>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</si>
  <si>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</si>
  <si>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</si>
  <si>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</si>
  <si>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</si>
  <si>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</si>
  <si>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</si>
  <si>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</si>
  <si>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</si>
  <si>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</si>
  <si>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</si>
  <si>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</si>
  <si>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</si>
  <si>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</si>
  <si>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</si>
  <si>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</si>
  <si>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</si>
  <si>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</si>
  <si>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</si>
  <si>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</si>
  <si>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</si>
  <si>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</si>
  <si>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</si>
  <si>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</si>
  <si>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</si>
  <si>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</si>
  <si>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</si>
  <si>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</si>
  <si>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</si>
  <si>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</si>
  <si>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</si>
  <si>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</si>
  <si>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Guaratuba</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</si>
  <si>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</si>
  <si>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</si>
  <si>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</si>
  <si>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</si>
  <si>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</si>
  <si>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</si>
  <si>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</si>
  <si>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</si>
  <si>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</si>
  <si>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</si>
  <si>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</si>
  <si>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</si>
  <si>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</si>
  <si>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</si>
  <si>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</si>
  <si>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</si>
  <si>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</si>
  <si>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</si>
  <si>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</si>
  <si>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</si>
  <si>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</si>
  <si>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</si>
  <si>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</si>
  <si>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</si>
  <si>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</si>
  <si>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</si>
  <si>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</si>
  <si>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</si>
  <si>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</si>
  <si>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</si>
  <si>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</si>
  <si>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</si>
  <si>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</si>
  <si>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</si>
  <si>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</si>
  <si>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</si>
  <si>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</si>
  <si>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</si>
  <si>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</si>
  <si>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</si>
  <si>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</si>
  <si>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</si>
  <si>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</si>
  <si>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</si>
  <si>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</si>
  <si>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</si>
  <si>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</si>
  <si>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</si>
  <si>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</si>
  <si>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</si>
  <si>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</si>
  <si>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</si>
  <si>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</si>
  <si>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</si>
  <si>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</si>
  <si>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</si>
  <si>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</si>
  <si>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</si>
  <si>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</si>
  <si>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</si>
  <si>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</si>
  <si>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</si>
  <si>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</si>
  <si>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</si>
  <si>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</si>
  <si>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</si>
  <si>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</si>
  <si>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</si>
  <si>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</si>
  <si>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</si>
  <si>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</si>
  <si>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</si>
  <si>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</si>
  <si>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</si>
  <si>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</si>
  <si>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</si>
  <si>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</si>
  <si>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</si>
  <si>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</si>
  <si>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</si>
  <si>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</si>
  <si>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</si>
  <si>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</si>
  <si>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</si>
  <si>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</si>
  <si>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</si>
  <si>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</si>
  <si>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</si>
  <si>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</si>
  <si>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</si>
  <si>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</si>
  <si>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</si>
  <si>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</si>
  <si>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</si>
  <si>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</si>
  <si>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</si>
  <si>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</si>
  <si>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</si>
  <si>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</si>
  <si>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</si>
  <si>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</si>
  <si>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</si>
  <si>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</si>
  <si>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</si>
  <si>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</si>
  <si>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</si>
  <si>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</si>
  <si>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</si>
  <si>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</si>
  <si>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</si>
  <si>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</si>
  <si>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</si>
  <si>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</si>
  <si>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</si>
  <si>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</si>
  <si>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</si>
  <si>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</si>
  <si>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</si>
  <si>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</si>
  <si>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</si>
  <si>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</si>
  <si>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</si>
  <si>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</si>
  <si>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</si>
  <si>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</si>
  <si>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</si>
  <si>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</si>
  <si>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</si>
  <si>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</si>
  <si>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</si>
  <si>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</si>
  <si>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</si>
  <si>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</si>
  <si>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</si>
  <si>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</si>
  <si>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</si>
  <si>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</si>
  <si>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</si>
  <si>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</si>
  <si>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</si>
  <si>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</si>
  <si>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</si>
  <si>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</si>
  <si>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</si>
  <si>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</si>
  <si>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</si>
  <si>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</si>
  <si>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</si>
  <si>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</si>
  <si>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</si>
  <si>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</si>
  <si>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</si>
  <si>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</si>
  <si>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</si>
  <si>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</si>
  <si>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</si>
  <si>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</si>
  <si>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</si>
  <si>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</si>
  <si>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</si>
  <si>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</si>
  <si>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</si>
  <si>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</si>
  <si>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</si>
  <si>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</si>
  <si>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</si>
  <si>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</si>
  <si>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</si>
  <si>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</si>
  <si>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</si>
  <si>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</si>
  <si>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</si>
  <si>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</si>
  <si>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</si>
  <si>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</si>
  <si>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</si>
  <si>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</si>
  <si>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</si>
  <si>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</si>
  <si>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</si>
  <si>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</si>
  <si>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</si>
  <si>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</si>
  <si>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</si>
  <si>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</si>
  <si>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</si>
  <si>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</si>
  <si>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</si>
  <si>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</si>
  <si>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</si>
  <si>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</si>
  <si>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</si>
  <si>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</si>
  <si>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</si>
  <si>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</si>
  <si>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</si>
  <si>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</si>
  <si>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</si>
  <si>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</si>
  <si>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</si>
  <si>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</si>
  <si>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</si>
  <si>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</si>
  <si>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</si>
  <si>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</si>
  <si>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</si>
  <si>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</si>
  <si>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</si>
  <si>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</si>
  <si>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</si>
  <si>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</si>
  <si>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</si>
  <si>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</si>
  <si>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</si>
  <si>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</si>
  <si>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</si>
  <si>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</si>
  <si>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</si>
  <si>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</si>
  <si>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</si>
  <si>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</si>
  <si>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</si>
  <si>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</si>
  <si>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</si>
  <si>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</si>
  <si>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</si>
  <si>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</si>
  <si>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</si>
  <si>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</si>
  <si>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</si>
  <si>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</si>
  <si>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</si>
  <si>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</si>
  <si>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</si>
  <si>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</si>
  <si>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</si>
  <si>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</si>
  <si>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</si>
  <si>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</si>
  <si>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</si>
  <si>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</si>
  <si>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</si>
  <si>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</si>
  <si>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</si>
  <si>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</si>
  <si>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</si>
  <si>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</si>
  <si>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</si>
  <si>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</si>
  <si>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</si>
  <si>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</si>
  <si>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</si>
  <si>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</si>
  <si>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</si>
  <si>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</si>
  <si>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</si>
  <si>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</si>
  <si>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</si>
  <si>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</si>
  <si>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</si>
  <si>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</si>
  <si>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</si>
  <si>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</si>
  <si>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</si>
  <si>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</si>
  <si>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</si>
  <si>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</si>
  <si>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</si>
  <si>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</si>
  <si>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</si>
  <si>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</si>
  <si>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</si>
  <si>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</si>
  <si>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</si>
  <si>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</si>
  <si>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</si>
  <si>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</si>
  <si>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</si>
  <si>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</si>
  <si>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</si>
  <si>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</si>
  <si>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</si>
  <si>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</si>
  <si>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</si>
  <si>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</si>
  <si>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</si>
  <si>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</si>
  <si>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</si>
  <si>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</si>
  <si>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</si>
  <si>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</si>
  <si>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</si>
  <si>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</si>
  <si>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</si>
  <si>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</si>
  <si>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</si>
  <si>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</si>
  <si>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</si>
  <si>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</si>
  <si>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</si>
  <si>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</si>
  <si>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</si>
  <si>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</si>
  <si>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</si>
  <si>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</si>
  <si>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</si>
  <si>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</si>
  <si>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</si>
  <si>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</si>
  <si>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</si>
  <si>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</si>
  <si>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</si>
  <si>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</si>
  <si>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</si>
  <si>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</si>
  <si>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</si>
  <si>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</si>
  <si>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</si>
  <si>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</si>
  <si>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</si>
  <si>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</si>
  <si>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</si>
  <si>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</si>
  <si>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</si>
  <si>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</si>
  <si>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</si>
  <si>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</si>
  <si>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</si>
  <si>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</si>
  <si>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</si>
  <si>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</si>
  <si>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</si>
  <si>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</si>
  <si>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</si>
  <si>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</si>
  <si>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</si>
  <si>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</si>
  <si>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</si>
  <si>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</si>
  <si>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</si>
  <si>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</si>
  <si>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</si>
  <si>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</si>
  <si>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</si>
  <si>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</si>
  <si>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</si>
  <si>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</si>
  <si>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</si>
  <si>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</si>
  <si>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</si>
  <si>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</si>
  <si>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</si>
  <si>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</si>
  <si>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</si>
  <si>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</si>
  <si>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</si>
  <si>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</si>
  <si>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</si>
  <si>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</si>
  <si>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</si>
  <si>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</si>
  <si>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</si>
  <si>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</si>
  <si>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</si>
  <si>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</si>
  <si>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</si>
  <si>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</si>
  <si>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</si>
  <si>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</si>
  <si>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</si>
  <si>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</si>
  <si>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</si>
  <si>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</si>
  <si>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</si>
  <si>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</si>
  <si>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</si>
  <si>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</si>
  <si>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</si>
  <si>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</si>
  <si>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</si>
  <si>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</si>
  <si>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</si>
  <si>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</si>
  <si>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</si>
  <si>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</si>
  <si>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</si>
  <si>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</si>
  <si>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</si>
  <si>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</si>
  <si>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</si>
  <si>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</si>
  <si>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</si>
  <si>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</si>
  <si>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</si>
  <si>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</si>
  <si>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</si>
  <si>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</si>
  <si>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</si>
  <si>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</si>
  <si>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</si>
  <si>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</si>
  <si>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</si>
  <si>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</si>
  <si>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</si>
  <si>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</si>
  <si>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</si>
  <si>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</si>
  <si>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</si>
  <si>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</si>
  <si>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</si>
  <si>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</si>
  <si>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</si>
  <si>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</si>
  <si>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</si>
  <si>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</si>
  <si>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</si>
  <si>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</si>
  <si>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</si>
  <si>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</si>
  <si>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</si>
  <si>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</si>
  <si>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</si>
  <si>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</si>
  <si>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</si>
  <si>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</si>
  <si>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</si>
  <si>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</si>
  <si>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</si>
  <si>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</si>
  <si>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</si>
  <si>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</si>
  <si>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</si>
  <si>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</si>
  <si>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</si>
  <si>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</si>
  <si>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</si>
  <si>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</si>
  <si>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</si>
  <si>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</si>
  <si>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</si>
  <si>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</si>
  <si>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</si>
  <si>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</si>
  <si>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</si>
  <si>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</si>
  <si>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</si>
  <si>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</si>
  <si>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</si>
  <si>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</si>
  <si>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</si>
  <si>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</si>
  <si>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</si>
  <si>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</si>
  <si>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</si>
  <si>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</si>
  <si>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</si>
  <si>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</si>
  <si>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</si>
  <si>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</si>
  <si>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</si>
  <si>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</si>
  <si>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</si>
  <si>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</si>
  <si>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</si>
  <si>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</si>
  <si>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</si>
  <si>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</si>
  <si>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</si>
  <si>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</si>
  <si>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</si>
  <si>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</si>
  <si>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</si>
  <si>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</si>
  <si>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</si>
  <si>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</si>
  <si>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</si>
  <si>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</si>
  <si>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</si>
  <si>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</si>
  <si>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</si>
  <si>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</si>
  <si>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</si>
  <si>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</si>
  <si>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</si>
  <si>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</si>
  <si>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</si>
  <si>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</si>
  <si>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</si>
  <si>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</si>
  <si>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</si>
  <si>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</si>
  <si>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</si>
  <si>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</si>
  <si>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</si>
  <si>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</si>
  <si>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</si>
  <si>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</si>
  <si>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</si>
  <si>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</si>
  <si>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</si>
  <si>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</si>
  <si>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</si>
  <si>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</si>
  <si>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</si>
  <si>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</si>
  <si>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</si>
  <si>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</si>
  <si>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</si>
  <si>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</si>
  <si>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</si>
  <si>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</si>
  <si>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</si>
  <si>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</si>
  <si>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</si>
  <si>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</si>
  <si>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</si>
  <si>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</si>
  <si>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</si>
  <si>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</si>
  <si>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</si>
  <si>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</si>
  <si>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</si>
  <si>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</si>
  <si>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</si>
  <si>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</si>
  <si>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</si>
  <si>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</si>
  <si>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</si>
  <si>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</si>
  <si>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</si>
  <si>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</si>
  <si>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</si>
  <si>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</si>
  <si>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</si>
  <si>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</si>
  <si>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</si>
  <si>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</si>
  <si>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</si>
  <si>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</si>
  <si>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</si>
  <si>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</si>
  <si>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</si>
  <si>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</si>
  <si>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</si>
  <si>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</si>
  <si>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</si>
  <si>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</si>
  <si>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</si>
  <si>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</si>
  <si>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</si>
  <si>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</si>
  <si>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</si>
  <si>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</si>
  <si>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</si>
  <si>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</si>
  <si>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</si>
  <si>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</si>
  <si>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</si>
  <si>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</si>
  <si>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</si>
  <si>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</si>
  <si>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</si>
  <si>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</si>
  <si>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</si>
  <si>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</si>
  <si>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</si>
  <si>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</si>
  <si>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</si>
  <si>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</si>
  <si>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</si>
  <si>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</si>
  <si>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</si>
  <si>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</si>
  <si>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</si>
  <si>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</si>
  <si>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</si>
  <si>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</si>
  <si>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</si>
  <si>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</si>
  <si>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</si>
  <si>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</si>
  <si>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</si>
  <si>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</si>
  <si>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</si>
  <si>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</si>
  <si>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</si>
  <si>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</si>
  <si>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</si>
  <si>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</si>
  <si>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</si>
  <si>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</si>
  <si>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</si>
  <si>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</si>
  <si>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</si>
  <si>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</si>
  <si>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</si>
  <si>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</si>
  <si>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</si>
  <si>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</si>
  <si>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</si>
  <si>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</si>
  <si>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</si>
  <si>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</si>
  <si>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</si>
  <si>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</si>
  <si>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</si>
  <si>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</si>
  <si>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</si>
  <si>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</si>
  <si>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</si>
  <si>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</si>
  <si>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</si>
  <si>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</si>
  <si>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</si>
  <si>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</si>
  <si>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</si>
  <si>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</si>
  <si>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</si>
  <si>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</si>
  <si>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</si>
  <si>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</si>
  <si>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</si>
  <si>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</si>
  <si>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</si>
  <si>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</si>
  <si>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</si>
  <si>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</si>
  <si>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</si>
  <si>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</si>
  <si>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</si>
  <si>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</si>
  <si>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</si>
  <si>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</si>
  <si>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</si>
  <si>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</si>
  <si>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</si>
  <si>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</si>
  <si>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</si>
  <si>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</si>
  <si>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</si>
  <si>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</si>
  <si>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</si>
  <si>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</si>
  <si>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</si>
  <si>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</si>
  <si>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</si>
  <si>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</si>
  <si>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</si>
  <si>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</si>
  <si>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</si>
  <si>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</si>
  <si>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</si>
  <si>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</si>
  <si>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</si>
  <si>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</si>
  <si>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</si>
  <si>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</si>
  <si>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</si>
  <si>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</si>
  <si>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</si>
  <si>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</si>
  <si>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</si>
  <si>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</si>
  <si>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</si>
  <si>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</si>
  <si>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</si>
  <si>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</si>
  <si>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</si>
  <si>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</si>
  <si>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</si>
  <si>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</si>
  <si>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</si>
  <si>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</si>
  <si>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</si>
  <si>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</si>
  <si>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</si>
  <si>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</si>
  <si>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</si>
  <si>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</si>
  <si>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</si>
  <si>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</si>
  <si>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</si>
  <si>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</si>
  <si>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</si>
  <si>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</si>
  <si>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</si>
  <si>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</si>
  <si>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</si>
  <si>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</si>
  <si>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</si>
  <si>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</si>
  <si>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</si>
  <si>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</si>
  <si>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</si>
  <si>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</si>
  <si>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</si>
  <si>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</si>
  <si>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</si>
  <si>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</si>
  <si>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</si>
  <si>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</si>
  <si>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</si>
  <si>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</si>
  <si>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</si>
  <si>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</si>
  <si>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</si>
  <si>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</si>
  <si>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</si>
  <si>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</si>
  <si>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</si>
  <si>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</si>
  <si>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</si>
  <si>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</si>
  <si>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</si>
  <si>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</si>
  <si>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</si>
  <si>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</si>
  <si>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</si>
  <si>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</si>
  <si>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</si>
  <si>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</si>
  <si>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</si>
  <si>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</si>
  <si>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</si>
  <si>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</si>
  <si>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</si>
  <si>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</si>
  <si>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</si>
  <si>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</si>
  <si>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</si>
  <si>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</si>
  <si>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</si>
  <si>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</si>
  <si>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</si>
  <si>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</si>
  <si>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</si>
  <si>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</si>
  <si>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</si>
  <si>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</si>
  <si>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</si>
  <si>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</si>
  <si>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</si>
  <si>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</si>
  <si>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</si>
  <si>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</si>
  <si>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</si>
  <si>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</si>
  <si>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</si>
  <si>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</si>
  <si>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</si>
  <si>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</si>
  <si>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</si>
  <si>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</si>
  <si>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</si>
  <si>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</si>
  <si>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</si>
  <si>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</si>
  <si>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</si>
  <si>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</si>
  <si>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</si>
  <si>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</si>
  <si>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</si>
  <si>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</si>
  <si>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</si>
  <si>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</si>
  <si>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</si>
  <si>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</si>
  <si>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</si>
  <si>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</si>
  <si>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</si>
  <si>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</si>
  <si>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</si>
  <si>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</si>
  <si>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</si>
  <si>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</si>
  <si>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</si>
  <si>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</si>
  <si>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</si>
  <si>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</si>
  <si>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</si>
  <si>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</si>
  <si>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</si>
  <si>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</si>
  <si>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</si>
  <si>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</si>
  <si>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</si>
  <si>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</si>
  <si>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</si>
  <si>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</si>
  <si>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</si>
  <si>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</si>
  <si>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</si>
  <si>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</si>
  <si>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</si>
  <si>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</si>
  <si>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</si>
  <si>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</si>
  <si>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</si>
  <si>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</si>
  <si>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</si>
  <si>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</si>
  <si>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</si>
  <si>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</si>
  <si>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</si>
  <si>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</si>
  <si>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</si>
  <si>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</si>
  <si>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</si>
  <si>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</si>
  <si>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</si>
  <si>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</si>
  <si>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</si>
  <si>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</si>
  <si>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</si>
  <si>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</si>
  <si>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</si>
  <si>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</si>
  <si>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</si>
  <si>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</si>
  <si>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</si>
  <si>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</si>
  <si>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</si>
  <si>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</si>
  <si>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</si>
  <si>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</si>
  <si>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</si>
  <si>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</si>
  <si>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</si>
  <si>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</si>
  <si>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</si>
  <si>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</si>
  <si>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</si>
  <si>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</si>
  <si>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</si>
  <si>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</si>
  <si>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</si>
  <si>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</si>
  <si>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</si>
  <si>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</si>
  <si>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</si>
  <si>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</si>
  <si>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</si>
  <si>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</si>
  <si>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</si>
  <si>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</si>
  <si>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</si>
  <si>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</si>
  <si>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</si>
  <si>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</si>
  <si>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</si>
  <si>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</si>
  <si>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</si>
  <si>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</si>
  <si>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</si>
  <si>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</si>
  <si>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</si>
  <si>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</si>
  <si>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</si>
  <si>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</si>
  <si>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</si>
  <si>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</si>
  <si>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</si>
  <si>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</si>
  <si>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</si>
  <si>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</si>
  <si>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</si>
  <si>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</si>
  <si>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</si>
  <si>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</si>
  <si>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</si>
  <si>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</si>
  <si>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</si>
  <si>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</si>
  <si>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</si>
  <si>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</si>
  <si>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</si>
  <si>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</si>
  <si>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</si>
  <si>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</si>
  <si>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</si>
  <si>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</si>
  <si>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</si>
  <si>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</si>
  <si>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</si>
  <si>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</si>
  <si>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</si>
  <si>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</si>
  <si>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</si>
  <si>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</si>
  <si>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</si>
  <si>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</si>
  <si>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</si>
  <si>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</si>
  <si>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</si>
  <si>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</si>
  <si>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</si>
  <si>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</si>
  <si>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</si>
  <si>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</si>
  <si>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</si>
  <si>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</si>
  <si>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</si>
  <si>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</si>
  <si>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</si>
  <si>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</si>
  <si>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</si>
  <si>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</si>
  <si>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</si>
  <si>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</si>
  <si>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</si>
  <si>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</si>
  <si>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</si>
  <si>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</si>
  <si>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</si>
  <si>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</si>
  <si>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</si>
  <si>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</si>
  <si>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</si>
  <si>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</si>
  <si>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</si>
  <si>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</si>
  <si>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</si>
  <si>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</si>
  <si>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</si>
  <si>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</si>
  <si>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</si>
  <si>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</si>
  <si>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</si>
  <si>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</si>
  <si>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</si>
  <si>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</si>
  <si>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</si>
  <si>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</si>
  <si>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</si>
  <si>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</si>
  <si>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</si>
  <si>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</si>
  <si>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</si>
  <si>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</si>
  <si>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</si>
  <si>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</si>
  <si>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</si>
  <si>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</si>
  <si>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</si>
  <si>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</si>
  <si>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</si>
  <si>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</si>
  <si>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</si>
  <si>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</si>
  <si>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</si>
  <si>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</si>
  <si>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</si>
  <si>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</si>
  <si>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</si>
  <si>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</si>
  <si>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</si>
  <si>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</si>
  <si>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</si>
  <si>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</si>
  <si>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</si>
  <si>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</si>
  <si>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</si>
  <si>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</si>
  <si>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</si>
  <si>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</si>
  <si>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</si>
  <si>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</si>
  <si>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</si>
  <si>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</si>
  <si>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</si>
  <si>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</si>
  <si>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</si>
  <si>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</si>
  <si>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</si>
  <si>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</si>
  <si>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</si>
  <si>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</si>
  <si>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</si>
  <si>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</si>
  <si>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</si>
  <si>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</si>
  <si>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</si>
  <si>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</si>
  <si>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</si>
  <si>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</si>
  <si>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</si>
  <si>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</si>
  <si>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</si>
  <si>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</si>
  <si>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</si>
  <si>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</si>
  <si>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</si>
  <si>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</si>
  <si>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</si>
  <si>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</si>
  <si>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</si>
  <si>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</si>
  <si>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</si>
  <si>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</si>
  <si>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</si>
  <si>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</si>
  <si>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</si>
  <si>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</si>
  <si>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</si>
  <si>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</si>
  <si>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</si>
  <si>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</si>
  <si>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</si>
  <si>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</si>
  <si>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</si>
  <si>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</si>
  <si>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</si>
  <si>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</si>
  <si>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</si>
  <si>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</si>
  <si>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</si>
  <si>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</si>
  <si>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</si>
  <si>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</si>
  <si>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</si>
  <si>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</si>
  <si>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</si>
  <si>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</si>
  <si>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</si>
  <si>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</si>
  <si>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</si>
  <si>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</si>
  <si>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</si>
  <si>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</si>
  <si>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</si>
  <si>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</si>
  <si>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</si>
  <si>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</si>
  <si>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</si>
  <si>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</si>
  <si>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</si>
  <si>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</si>
  <si>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</si>
  <si>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</si>
  <si>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</si>
  <si>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</si>
  <si>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</si>
  <si>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</si>
  <si>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</si>
  <si>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</si>
  <si>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</si>
  <si>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</si>
  <si>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</si>
  <si>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</si>
  <si>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</si>
  <si>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</si>
  <si>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</si>
  <si>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</si>
  <si>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</si>
  <si>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</si>
  <si>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</si>
  <si>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</si>
  <si>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</si>
  <si>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</si>
  <si>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</si>
  <si>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</si>
  <si>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</si>
  <si>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</si>
  <si>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</si>
  <si>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</si>
  <si>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</si>
  <si>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</si>
  <si>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</si>
  <si>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</si>
  <si>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</si>
  <si>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</si>
  <si>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</si>
  <si>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</si>
  <si>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</si>
  <si>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</si>
  <si>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</si>
  <si>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</si>
  <si>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</si>
  <si>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</si>
  <si>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</si>
  <si>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</si>
  <si>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</si>
  <si>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</si>
  <si>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</si>
  <si>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</si>
  <si>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</si>
  <si>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</si>
  <si>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</si>
  <si>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</si>
  <si>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</si>
  <si>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</si>
  <si>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</si>
  <si>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</si>
  <si>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</si>
  <si>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</si>
  <si>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</si>
  <si>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</si>
  <si>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</si>
  <si>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</si>
  <si>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</si>
  <si>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</si>
  <si>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</si>
  <si>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</si>
  <si>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</si>
  <si>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</si>
  <si>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</si>
  <si>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</si>
  <si>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</si>
  <si>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</si>
  <si>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</si>
  <si>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</si>
  <si>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</si>
  <si>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</si>
  <si>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</si>
  <si>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</si>
  <si>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</si>
  <si>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</si>
  <si>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</si>
  <si>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</si>
  <si>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</si>
  <si>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</si>
  <si>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</si>
  <si>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</si>
  <si>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</si>
  <si>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</si>
  <si>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</si>
  <si>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</si>
  <si>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</si>
  <si>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</si>
  <si>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</si>
  <si>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</si>
  <si>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</si>
  <si>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</si>
  <si>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</si>
  <si>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</si>
  <si>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</si>
  <si>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</si>
  <si>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</si>
  <si>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</si>
  <si>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</si>
  <si>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</si>
  <si>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</si>
  <si>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</si>
  <si>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</si>
  <si>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</si>
  <si>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</si>
  <si>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</si>
  <si>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</si>
  <si>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</si>
  <si>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</si>
  <si>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</si>
  <si>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</si>
  <si>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</si>
  <si>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</si>
  <si>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</si>
  <si>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</si>
  <si>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</si>
  <si>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</si>
  <si>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</si>
  <si>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</si>
  <si>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</si>
  <si>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</si>
  <si>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</si>
  <si>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</si>
  <si>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</si>
  <si>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</si>
  <si>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</si>
  <si>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</si>
  <si>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</si>
  <si>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</si>
  <si>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</si>
  <si>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</si>
  <si>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</si>
  <si>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</si>
  <si>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</si>
  <si>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</si>
  <si>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</si>
  <si>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</si>
  <si>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</si>
  <si>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</si>
  <si>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</si>
  <si>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</si>
  <si>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</si>
  <si>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</si>
  <si>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</si>
  <si>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</si>
  <si>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</si>
  <si>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</si>
  <si>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</si>
  <si>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</si>
  <si>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</si>
  <si>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</si>
  <si>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</si>
  <si>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</si>
  <si>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</si>
  <si>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</si>
  <si>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</si>
  <si>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</si>
  <si>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</si>
  <si>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</si>
  <si>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</si>
  <si>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</si>
  <si>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</si>
  <si>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</si>
  <si>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</si>
  <si>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</si>
  <si>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</si>
  <si>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</si>
  <si>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</si>
  <si>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</si>
  <si>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</si>
  <si>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</si>
  <si>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</si>
  <si>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</si>
  <si>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</si>
  <si>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</si>
  <si>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</si>
  <si>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</si>
  <si>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</si>
  <si>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</si>
  <si>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</si>
  <si>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</si>
  <si>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</si>
  <si>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</si>
  <si>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</si>
  <si>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</si>
  <si>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</si>
  <si>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</si>
  <si>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</si>
  <si>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</si>
  <si>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</si>
  <si>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</si>
  <si>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</si>
  <si>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</si>
  <si>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</si>
  <si>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</si>
  <si>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</si>
  <si>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</si>
  <si>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</si>
  <si>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</si>
  <si>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</si>
  <si>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</si>
  <si>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</si>
  <si>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</si>
  <si>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</si>
  <si>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</si>
  <si>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</si>
  <si>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</si>
  <si>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</si>
  <si>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</si>
  <si>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</si>
  <si>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</si>
  <si>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</si>
  <si>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</si>
  <si>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</si>
  <si>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</si>
  <si>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</si>
  <si>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</si>
  <si>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</si>
  <si>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</si>
  <si>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</si>
  <si>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</si>
  <si>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</si>
  <si>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</si>
  <si>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</si>
  <si>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</si>
  <si>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</si>
  <si>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</si>
  <si>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</si>
  <si>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</si>
  <si>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</si>
  <si>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</si>
  <si>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</si>
  <si>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</si>
  <si>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</si>
  <si>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</si>
  <si>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</si>
  <si>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</si>
  <si>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</si>
  <si>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</si>
  <si>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</si>
  <si>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</si>
  <si>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</si>
  <si>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</si>
  <si>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</si>
  <si>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</si>
  <si>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</si>
  <si>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</si>
  <si>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</si>
  <si>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</si>
  <si>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</si>
  <si>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</si>
  <si>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</si>
  <si>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</si>
  <si>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</si>
  <si>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</si>
  <si>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</si>
  <si>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</si>
  <si>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</si>
  <si>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</si>
  <si>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</si>
  <si>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</si>
  <si>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</si>
  <si>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</si>
  <si>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</si>
  <si>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</si>
  <si>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</si>
  <si>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</si>
  <si>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</si>
  <si>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</si>
  <si>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</si>
  <si>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</si>
  <si>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</si>
  <si>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</si>
  <si>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</si>
  <si>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</si>
  <si>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</si>
  <si>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</si>
  <si>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</si>
  <si>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</si>
  <si>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</si>
  <si>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</si>
  <si>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</si>
  <si>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</si>
  <si>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</si>
  <si>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</si>
  <si>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</si>
  <si>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</si>
  <si>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</si>
  <si>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</si>
  <si>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</si>
  <si>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</si>
  <si>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</si>
  <si>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</si>
  <si>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</si>
  <si>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</si>
  <si>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</si>
  <si>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</si>
  <si>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</si>
  <si>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</si>
  <si>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</si>
  <si>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</si>
  <si>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</si>
  <si>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</si>
  <si>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</si>
  <si>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</si>
  <si>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</si>
  <si>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</si>
  <si>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</si>
  <si>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</si>
  <si>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</si>
  <si>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</si>
  <si>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</si>
  <si>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</si>
  <si>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</si>
  <si>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</si>
  <si>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</si>
  <si>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</si>
  <si>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</si>
  <si>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</si>
  <si>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</si>
  <si>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</si>
  <si>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</si>
  <si>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</si>
  <si>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</si>
  <si>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</si>
  <si>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</si>
  <si>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</si>
  <si>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</si>
  <si>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</si>
  <si>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</si>
  <si>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</si>
  <si>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</si>
  <si>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</si>
  <si>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</si>
  <si>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</si>
  <si>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</si>
  <si>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</si>
  <si>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</si>
  <si>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</si>
  <si>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</si>
  <si>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</si>
  <si>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</si>
  <si>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</si>
  <si>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</si>
  <si>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</si>
  <si>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</si>
  <si>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</si>
  <si>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</si>
  <si>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</si>
  <si>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</si>
  <si>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</si>
  <si>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</si>
  <si>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</si>
  <si>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</si>
  <si>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</si>
  <si>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</si>
  <si>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</si>
  <si>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</si>
  <si>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</si>
  <si>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</si>
  <si>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</si>
  <si>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</si>
  <si>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</si>
  <si>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</si>
  <si>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</si>
  <si>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</si>
  <si>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</si>
  <si>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</si>
  <si>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</si>
  <si>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</si>
  <si>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</si>
  <si>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</si>
  <si>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</si>
  <si>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</si>
  <si>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</si>
  <si>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</si>
  <si>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</si>
  <si>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</si>
  <si>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</si>
  <si>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</si>
  <si>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</si>
  <si>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</si>
  <si>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</si>
  <si>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</si>
  <si>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</si>
  <si>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</si>
  <si>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</si>
  <si>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</si>
  <si>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</si>
  <si>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</si>
  <si>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</si>
  <si>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</si>
  <si>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</si>
  <si>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</si>
  <si>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</si>
  <si>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</si>
  <si>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</si>
  <si>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</si>
  <si>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</si>
  <si>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</si>
  <si>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</si>
  <si>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</si>
  <si>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</si>
  <si>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</si>
  <si>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</si>
  <si>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</si>
  <si>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</si>
  <si>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</si>
  <si>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</si>
  <si>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</si>
  <si>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</si>
  <si>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</si>
  <si>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</si>
  <si>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</si>
  <si>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</si>
  <si>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</si>
  <si>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</si>
  <si>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</si>
  <si>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</si>
  <si>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</si>
  <si>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</si>
  <si>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</si>
  <si>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</si>
  <si>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</si>
  <si>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</si>
  <si>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</si>
  <si>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</si>
  <si>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</si>
  <si>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</si>
  <si>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</si>
  <si>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</si>
  <si>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</si>
  <si>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</si>
  <si>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</si>
  <si>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</si>
  <si>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</si>
  <si>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</si>
  <si>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</si>
  <si>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</si>
  <si>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</si>
  <si>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</si>
  <si>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</si>
  <si>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</si>
  <si>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</si>
  <si>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</si>
  <si>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</si>
  <si>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</si>
  <si>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</si>
  <si>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</si>
  <si>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</si>
  <si>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</si>
  <si>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</si>
  <si>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</si>
  <si>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</si>
  <si>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</si>
  <si>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</si>
  <si>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</si>
  <si>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</si>
  <si>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</si>
  <si>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</si>
  <si>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</si>
  <si>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</si>
  <si>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</si>
  <si>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</si>
  <si>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</si>
  <si>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</si>
  <si>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</si>
  <si>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</si>
  <si>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</si>
  <si>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</si>
  <si>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</si>
  <si>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</si>
  <si>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</si>
  <si>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</si>
  <si>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</si>
  <si>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</si>
  <si>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</si>
  <si>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</si>
  <si>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</si>
  <si>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</si>
  <si>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</si>
  <si>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</si>
  <si>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</si>
  <si>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</si>
  <si>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</si>
  <si>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</si>
  <si>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</si>
  <si>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</si>
  <si>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</si>
  <si>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</si>
  <si>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</si>
  <si>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</si>
  <si>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</si>
  <si>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</si>
  <si>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</si>
  <si>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</si>
  <si>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</si>
  <si>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</si>
  <si>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</si>
  <si>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</si>
  <si>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</si>
  <si>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</si>
  <si>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</si>
  <si>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</si>
  <si>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</si>
  <si>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</si>
  <si>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</si>
  <si>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</si>
  <si>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</si>
  <si>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</si>
  <si>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</si>
  <si>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</si>
  <si>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</si>
  <si>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</si>
  <si>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</si>
  <si>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</si>
  <si>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</si>
  <si>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</si>
  <si>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</si>
  <si>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</si>
  <si>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</si>
  <si>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</si>
  <si>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</si>
  <si>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</si>
  <si>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</si>
  <si>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</si>
  <si>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</si>
  <si>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</si>
  <si>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</si>
  <si>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</si>
  <si>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</si>
  <si>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</si>
  <si>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</si>
  <si>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</si>
  <si>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</si>
  <si>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</si>
  <si>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</si>
  <si>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</si>
  <si>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</si>
  <si>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</si>
  <si>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</si>
  <si>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</si>
  <si>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</si>
  <si>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</si>
  <si>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</si>
  <si>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</si>
  <si>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</si>
  <si>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</si>
  <si>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</si>
  <si>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</si>
  <si>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</si>
  <si>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</si>
  <si>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</si>
  <si>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</si>
  <si>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</si>
  <si>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</si>
  <si>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</si>
  <si>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</si>
  <si>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</si>
  <si>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</si>
  <si>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</si>
  <si>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</si>
  <si>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</si>
  <si>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</si>
  <si>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</si>
  <si>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</si>
  <si>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</si>
  <si>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</si>
  <si>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</si>
  <si>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</si>
  <si>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</si>
  <si>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</si>
  <si>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</si>
  <si>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</si>
  <si>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</si>
  <si>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</si>
  <si>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</si>
  <si>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</si>
  <si>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</si>
  <si>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</si>
  <si>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</si>
  <si>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</si>
  <si>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</si>
  <si>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</si>
  <si>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</si>
  <si>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</si>
  <si>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</si>
  <si>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</si>
  <si>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</si>
  <si>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</si>
  <si>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</si>
  <si>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</si>
  <si>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</si>
  <si>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</si>
  <si>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</si>
  <si>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</si>
  <si>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</si>
  <si>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</si>
  <si>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</si>
  <si>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</si>
  <si>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</si>
  <si>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</si>
  <si>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</si>
  <si>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</si>
  <si>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</si>
  <si>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</si>
  <si>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</si>
  <si>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</si>
  <si>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</si>
  <si>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</si>
  <si>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</si>
  <si>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</si>
  <si>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</si>
  <si>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</si>
  <si>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</si>
  <si>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</si>
  <si>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</si>
  <si>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</si>
  <si>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</si>
  <si>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</si>
  <si>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</si>
  <si>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</si>
  <si>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</si>
  <si>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</si>
  <si>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</si>
  <si>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</si>
  <si>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</si>
  <si>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</si>
  <si>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</si>
  <si>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</si>
  <si>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</si>
  <si>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</si>
  <si>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</si>
  <si>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</si>
  <si>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</si>
  <si>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</si>
  <si>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</si>
  <si>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</si>
  <si>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</si>
  <si>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</si>
  <si>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</si>
  <si>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</si>
  <si>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</si>
  <si>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</si>
  <si>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</si>
  <si>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</si>
  <si>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</si>
  <si>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</si>
  <si>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</si>
  <si>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</si>
  <si>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</si>
  <si>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</si>
  <si>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</si>
  <si>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</si>
  <si>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</si>
  <si>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</si>
  <si>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</si>
  <si>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</si>
  <si>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</si>
  <si>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</si>
  <si>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</si>
  <si>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</si>
  <si>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</si>
  <si>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</si>
  <si>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</si>
  <si>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</si>
  <si>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</si>
  <si>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</si>
  <si>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</si>
  <si>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</si>
  <si>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</si>
  <si>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</si>
  <si>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</si>
  <si>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</si>
  <si>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</si>
  <si>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</si>
  <si>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</si>
  <si>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</si>
  <si>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</si>
  <si>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</si>
  <si>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</si>
  <si>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</si>
  <si>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</si>
  <si>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</si>
  <si>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</si>
  <si>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</si>
  <si>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</si>
  <si>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</si>
  <si>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</si>
  <si>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</si>
  <si>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</si>
  <si>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</si>
  <si>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</si>
  <si>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</si>
  <si>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</si>
  <si>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</si>
  <si>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</si>
  <si>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</si>
  <si>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</si>
  <si>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</si>
  <si>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</si>
  <si>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</si>
  <si>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</si>
  <si>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</si>
  <si>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</si>
  <si>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</si>
  <si>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</si>
  <si>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</si>
  <si>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</si>
  <si>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</si>
  <si>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</si>
  <si>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</si>
  <si>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</si>
  <si>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</si>
  <si>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</si>
  <si>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</si>
  <si>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</si>
  <si>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</si>
  <si>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</si>
  <si>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</si>
  <si>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</si>
  <si>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</si>
  <si>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</si>
  <si>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</si>
  <si>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</si>
  <si>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</si>
  <si>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</si>
  <si>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</si>
  <si>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</si>
  <si>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</si>
  <si>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</si>
  <si>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</si>
  <si>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</si>
  <si>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</si>
  <si>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</si>
  <si>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</si>
  <si>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</si>
  <si>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</si>
  <si>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</si>
  <si>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</si>
  <si>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</si>
  <si>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</si>
  <si>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</si>
  <si>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</si>
  <si>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</si>
  <si>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</si>
  <si>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</si>
  <si>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</si>
  <si>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</si>
  <si>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</si>
  <si>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</si>
  <si>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</si>
  <si>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</si>
  <si>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</si>
  <si>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</si>
  <si>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</si>
  <si>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</si>
  <si>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</si>
  <si>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</si>
  <si>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</si>
  <si>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</si>
  <si>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</si>
  <si>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</si>
  <si>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</si>
  <si>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</si>
  <si>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</si>
  <si>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</si>
  <si>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</si>
  <si>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</si>
  <si>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</si>
  <si>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</si>
  <si>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</si>
  <si>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</si>
  <si>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</si>
  <si>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</si>
  <si>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</si>
  <si>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</si>
  <si>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</si>
  <si>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</si>
  <si>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</si>
  <si>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</si>
  <si>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</si>
  <si>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</si>
  <si>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</si>
  <si>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</si>
  <si>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</si>
  <si>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</si>
  <si>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</si>
  <si>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</si>
  <si>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</si>
  <si>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</si>
  <si>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</si>
  <si>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</si>
  <si>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</si>
  <si>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</si>
  <si>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</si>
  <si>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</si>
  <si>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</si>
  <si>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</si>
  <si>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</si>
  <si>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</si>
  <si>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</si>
  <si>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</si>
  <si>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</si>
  <si>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</si>
  <si>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</si>
  <si>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</si>
  <si>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</si>
  <si>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</si>
  <si>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</si>
  <si>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</si>
  <si>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</si>
  <si>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</si>
  <si>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</si>
  <si>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</si>
  <si>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</si>
  <si>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</si>
  <si>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</si>
  <si>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</si>
  <si>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</si>
  <si>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</si>
  <si>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</si>
  <si>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</si>
  <si>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</si>
  <si>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</si>
  <si>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</si>
  <si>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</si>
  <si>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</si>
  <si>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</si>
  <si>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</si>
  <si>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</si>
  <si>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</si>
  <si>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</si>
  <si>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</si>
  <si>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</si>
  <si>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</si>
  <si>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</si>
  <si>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</si>
  <si>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</si>
  <si>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</si>
  <si>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</si>
  <si>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</si>
  <si>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</si>
  <si>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</si>
  <si>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</si>
  <si>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</si>
  <si>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</si>
  <si>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</si>
  <si>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</si>
  <si>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</si>
  <si>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</si>
  <si>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</si>
  <si>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</si>
  <si>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</si>
  <si>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</si>
  <si>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</si>
  <si>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</si>
  <si>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</si>
  <si>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</si>
  <si>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</si>
  <si>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</si>
  <si>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</si>
  <si>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</si>
  <si>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</si>
  <si>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</si>
  <si>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</si>
  <si>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</si>
  <si>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</si>
  <si>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</si>
  <si>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</si>
  <si>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</si>
  <si>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</si>
  <si>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</si>
  <si>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</si>
  <si>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</si>
  <si>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</si>
  <si>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</si>
  <si>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</si>
  <si>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</si>
  <si>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</si>
  <si>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</si>
  <si>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</si>
  <si>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</si>
  <si>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</si>
  <si>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</si>
  <si>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</si>
  <si>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</si>
  <si>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</si>
  <si>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</si>
  <si>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</si>
  <si>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</si>
  <si>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</si>
  <si>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</si>
  <si>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</si>
  <si>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</si>
  <si>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</si>
  <si>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</si>
  <si>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</si>
  <si>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</si>
  <si>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</si>
  <si>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</si>
  <si>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</si>
  <si>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</si>
  <si>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</si>
  <si>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</si>
  <si>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</si>
  <si>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</si>
  <si>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</si>
  <si>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</si>
  <si>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</si>
  <si>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</si>
  <si>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</si>
  <si>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</si>
  <si>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</si>
  <si>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</si>
  <si>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</si>
  <si>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</si>
  <si>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</si>
  <si>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</si>
  <si>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</si>
  <si>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</si>
  <si>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</si>
  <si>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</si>
  <si>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</si>
  <si>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</si>
  <si>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</si>
  <si>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</si>
  <si>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</si>
  <si>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</si>
  <si>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</si>
  <si>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</si>
  <si>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</si>
  <si>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</si>
  <si>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</si>
  <si>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</si>
  <si>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</si>
  <si>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</si>
  <si>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</si>
  <si>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</si>
  <si>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</si>
  <si>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</si>
  <si>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</si>
  <si>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</si>
  <si>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</si>
  <si>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</si>
  <si>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</si>
  <si>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</si>
  <si>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</si>
  <si>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</si>
  <si>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</si>
  <si>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</si>
  <si>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</si>
  <si>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</si>
  <si>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</si>
  <si>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</si>
  <si>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</si>
  <si>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</si>
  <si>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</si>
  <si>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</si>
  <si>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</si>
  <si>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</si>
  <si>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</si>
  <si>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</si>
  <si>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</si>
  <si>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</si>
  <si>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</si>
  <si>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</si>
  <si>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</si>
  <si>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</si>
  <si>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</si>
  <si>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</si>
  <si>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</si>
  <si>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</si>
  <si>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</si>
  <si>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</si>
  <si>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</si>
  <si>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</si>
  <si>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</si>
  <si>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</si>
  <si>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</si>
  <si>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</si>
  <si>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</si>
  <si>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</si>
  <si>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</si>
  <si>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</si>
  <si>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</si>
  <si>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</si>
  <si>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</si>
  <si>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</si>
  <si>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</si>
  <si>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</si>
  <si>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</si>
  <si>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</si>
  <si>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</si>
  <si>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</si>
  <si>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</si>
  <si>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</si>
  <si>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</si>
  <si>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</si>
  <si>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</si>
  <si>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</si>
  <si>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</si>
  <si>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</si>
  <si>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</si>
  <si>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</si>
  <si>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</si>
  <si>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</si>
  <si>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</si>
  <si>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</si>
  <si>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</si>
  <si>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</si>
  <si>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</si>
  <si>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</si>
  <si>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</si>
  <si>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</si>
  <si>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</si>
  <si>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</si>
  <si>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</si>
  <si>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</si>
  <si>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</si>
  <si>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</si>
  <si>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</si>
  <si>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</si>
  <si>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</si>
  <si>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</si>
  <si>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</si>
  <si>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</si>
  <si>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</si>
  <si>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</si>
  <si>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</si>
  <si>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</si>
  <si>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</si>
  <si>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</si>
  <si>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</si>
  <si>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</si>
  <si>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</si>
  <si>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</si>
  <si>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</si>
  <si>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</si>
  <si>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</si>
  <si>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</si>
  <si>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</si>
  <si>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</si>
  <si>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</si>
  <si>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</si>
  <si>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</si>
  <si>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</si>
  <si>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</si>
  <si>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</si>
  <si>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</si>
  <si>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</si>
  <si>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</si>
  <si>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</si>
  <si>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</si>
  <si>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</si>
  <si>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</si>
  <si>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</si>
  <si>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</si>
  <si>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</si>
  <si>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</si>
  <si>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</si>
  <si>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</si>
  <si>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</si>
  <si>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</si>
  <si>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</si>
  <si>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</si>
  <si>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</si>
  <si>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</si>
  <si>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</si>
  <si>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</si>
  <si>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</si>
  <si>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</si>
  <si>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</si>
  <si>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</si>
  <si>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</si>
  <si>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</si>
  <si>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</si>
  <si>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</si>
  <si>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</si>
  <si>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</si>
  <si>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</si>
  <si>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</si>
  <si>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</si>
  <si>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</si>
  <si>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</si>
  <si>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</si>
  <si>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</si>
  <si>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</si>
  <si>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</si>
  <si>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</si>
  <si>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</si>
  <si>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</si>
  <si>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</si>
  <si>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</si>
  <si>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</si>
  <si>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</si>
  <si>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</si>
  <si>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</si>
  <si>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</si>
  <si>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</si>
  <si>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</si>
  <si>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</si>
  <si>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</si>
  <si>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</si>
  <si>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</si>
  <si>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</si>
  <si>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</si>
  <si>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</si>
  <si>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</si>
  <si>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</si>
  <si>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</si>
  <si>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</si>
  <si>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</si>
  <si>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</si>
  <si>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</si>
  <si>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</si>
  <si>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</si>
  <si>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</si>
  <si>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</si>
  <si>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</si>
  <si>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</si>
  <si>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</si>
  <si>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</si>
  <si>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</si>
  <si>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</si>
  <si>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</si>
  <si>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</si>
  <si>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</si>
  <si>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</si>
  <si>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</si>
  <si>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</si>
  <si>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</si>
  <si>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</si>
  <si>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</si>
  <si>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</si>
  <si>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</si>
  <si>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</si>
  <si>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</si>
  <si>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</si>
  <si>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</si>
  <si>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</si>
  <si>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</si>
  <si>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</si>
  <si>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</si>
  <si>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</si>
  <si>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</si>
  <si>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</si>
  <si>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</si>
  <si>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</si>
  <si>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</si>
  <si>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</si>
  <si>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</si>
  <si>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</si>
  <si>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</si>
  <si>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</si>
  <si>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</si>
  <si>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</si>
  <si>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</si>
  <si>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</si>
  <si>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</si>
  <si>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</si>
  <si>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</si>
  <si>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</si>
  <si>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</si>
  <si>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</si>
  <si>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</si>
  <si>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</si>
  <si>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</si>
  <si>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</si>
  <si>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</si>
  <si>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</si>
  <si>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</si>
  <si>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</si>
  <si>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</si>
  <si>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</si>
  <si>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</si>
  <si>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</si>
  <si>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</si>
  <si>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</si>
  <si>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</si>
  <si>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</si>
  <si>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</si>
  <si>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</si>
  <si>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</si>
  <si>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</si>
  <si>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</si>
  <si>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</si>
  <si>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</si>
  <si>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</si>
  <si>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</si>
  <si>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</si>
  <si>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</si>
  <si>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</si>
  <si>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</si>
  <si>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</si>
  <si>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</si>
  <si>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</si>
  <si>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</si>
  <si>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</si>
  <si>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</si>
  <si>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</si>
  <si>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</si>
  <si>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</si>
  <si>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</si>
  <si>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</si>
  <si>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</si>
  <si>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</si>
  <si>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</si>
  <si>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</si>
  <si>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</si>
  <si>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</si>
  <si>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</si>
  <si>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</si>
  <si>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</si>
  <si>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</si>
  <si>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</si>
  <si>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</si>
  <si>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</si>
  <si>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</si>
  <si>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</si>
  <si>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</si>
  <si>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</si>
  <si>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</si>
  <si>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</si>
  <si>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</si>
  <si>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</si>
  <si>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</si>
  <si>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</si>
  <si>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</si>
  <si>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</si>
  <si>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</si>
  <si>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</si>
  <si>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</si>
  <si>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</si>
  <si>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</si>
  <si>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</si>
  <si>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</si>
  <si>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</si>
  <si>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</si>
  <si>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</si>
  <si>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</si>
  <si>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</si>
  <si>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</si>
  <si>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</si>
  <si>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</si>
  <si>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</si>
  <si>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</si>
  <si>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</si>
  <si>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</si>
  <si>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</si>
  <si>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</si>
  <si>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</si>
  <si>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</si>
  <si>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</si>
  <si>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</si>
  <si>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</si>
  <si>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</si>
  <si>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</si>
  <si>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</si>
  <si>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</si>
  <si>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</si>
  <si>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</si>
  <si>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</si>
  <si>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</si>
  <si>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</si>
  <si>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</si>
  <si>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</si>
  <si>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</si>
  <si>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</si>
  <si>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</si>
  <si>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</si>
  <si>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</si>
  <si>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</si>
  <si>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</si>
  <si>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</si>
  <si>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</si>
  <si>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</si>
  <si>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</si>
  <si>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</si>
  <si>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</si>
  <si>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</si>
  <si>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</si>
  <si>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</si>
  <si>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</si>
  <si>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</si>
  <si>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</si>
  <si>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</si>
  <si>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</si>
  <si>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</si>
  <si>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</si>
  <si>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</si>
  <si>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</si>
  <si>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</si>
  <si>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</si>
  <si>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</si>
  <si>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</si>
  <si>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</si>
  <si>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</si>
  <si>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</si>
  <si>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</si>
  <si>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</si>
  <si>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</si>
  <si>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</si>
  <si>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</si>
  <si>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</si>
  <si>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</si>
  <si>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</si>
  <si>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</si>
  <si>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</si>
  <si>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</si>
  <si>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</si>
  <si>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</si>
  <si>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</si>
  <si>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</si>
  <si>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</si>
  <si>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</si>
  <si>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</si>
  <si>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</si>
  <si>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</si>
  <si>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</si>
  <si>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</si>
  <si>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</si>
  <si>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</si>
  <si>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</si>
  <si>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</si>
  <si>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Pádua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</si>
  <si>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</si>
  <si>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</si>
  <si>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</si>
  <si>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</si>
  <si>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</si>
  <si>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</si>
  <si>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</si>
  <si>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</si>
  <si>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</si>
  <si>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</si>
  <si>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</si>
  <si>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</si>
  <si>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</si>
  <si>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</si>
  <si>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</si>
  <si>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</si>
  <si>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</si>
  <si>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</si>
  <si>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</si>
  <si>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</si>
  <si>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</si>
  <si>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</si>
  <si>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</si>
  <si>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</si>
  <si>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</si>
  <si>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</si>
  <si>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</si>
  <si>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</si>
  <si>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</si>
  <si>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</si>
  <si>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</si>
  <si>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</si>
  <si>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</si>
  <si>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</si>
  <si>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</si>
  <si>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</si>
  <si>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</si>
  <si>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</si>
  <si>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</si>
  <si>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</si>
  <si>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</si>
  <si>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</si>
  <si>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</si>
  <si>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</si>
  <si>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</si>
  <si>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</si>
  <si>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</si>
  <si>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</si>
  <si>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</si>
  <si>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</si>
  <si>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</si>
  <si>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</si>
  <si>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</si>
  <si>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</si>
  <si>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</si>
  <si>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</si>
  <si>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</si>
  <si>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</si>
  <si>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</si>
  <si>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</si>
  <si>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</si>
  <si>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</si>
  <si>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</si>
  <si>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</si>
  <si>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</si>
  <si>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</si>
  <si>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</si>
  <si>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</si>
  <si>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</si>
  <si>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</si>
  <si>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</si>
  <si>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</si>
  <si>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</si>
  <si>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</si>
  <si>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</si>
  <si>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</si>
  <si>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</si>
  <si>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</si>
  <si>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</si>
  <si>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</si>
  <si>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</si>
  <si>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</si>
  <si>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</si>
  <si>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</si>
  <si>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</si>
  <si>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</si>
  <si>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</si>
  <si>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</si>
  <si>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</si>
  <si>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</si>
  <si>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</si>
  <si>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</si>
  <si>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</si>
  <si>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</si>
  <si>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</si>
  <si>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</si>
  <si>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</si>
  <si>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</si>
  <si>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</si>
  <si>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</si>
  <si>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</si>
  <si>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</si>
  <si>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</si>
  <si>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</si>
  <si>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</si>
  <si>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</si>
  <si>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</si>
  <si>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</si>
  <si>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</si>
  <si>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</si>
  <si>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</si>
  <si>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</si>
  <si>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</si>
  <si>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</si>
  <si>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</si>
  <si>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</si>
  <si>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</si>
  <si>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</si>
  <si>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</si>
  <si>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</si>
  <si>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</si>
  <si>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</si>
  <si>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</si>
  <si>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</si>
  <si>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</si>
  <si>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</si>
  <si>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</si>
  <si>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</si>
  <si>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</si>
  <si>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</si>
  <si>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</si>
  <si>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</si>
  <si>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</si>
  <si>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</si>
  <si>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</si>
  <si>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</si>
  <si>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</si>
  <si>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</si>
  <si>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</si>
  <si>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</si>
  <si>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</si>
  <si>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</si>
  <si>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</si>
  <si>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</si>
  <si>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</si>
  <si>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</si>
  <si>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</si>
  <si>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</si>
  <si>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</si>
  <si>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</si>
  <si>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</si>
  <si>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</si>
  <si>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</si>
  <si>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</si>
  <si>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</si>
  <si>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</si>
  <si>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</si>
  <si>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</si>
  <si>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</si>
  <si>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</si>
  <si>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</si>
  <si>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</si>
  <si>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</si>
  <si>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</si>
  <si>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</si>
  <si>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</si>
  <si>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</si>
  <si>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</si>
  <si>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</si>
  <si>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</si>
  <si>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</si>
  <si>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</si>
  <si>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</si>
  <si>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</si>
  <si>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</si>
  <si>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</si>
  <si>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</si>
  <si>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</si>
  <si>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</si>
  <si>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</si>
  <si>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</si>
  <si>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</si>
  <si>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</si>
  <si>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</si>
  <si>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</si>
  <si>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</si>
  <si>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</si>
  <si>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</si>
  <si>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</si>
  <si>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</si>
  <si>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</si>
  <si>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</si>
  <si>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</si>
  <si>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</si>
  <si>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</si>
  <si>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</si>
  <si>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</si>
  <si>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</si>
  <si>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</si>
  <si>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</si>
  <si>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</si>
  <si>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</si>
  <si>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</si>
  <si>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</si>
  <si>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</si>
  <si>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</si>
  <si>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</si>
  <si>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</si>
  <si>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</si>
  <si>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</si>
  <si>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</si>
  <si>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</si>
  <si>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</si>
  <si>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</si>
  <si>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</si>
  <si>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</si>
  <si>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</si>
  <si>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</si>
  <si>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</si>
  <si>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</si>
  <si>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</si>
  <si>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</si>
  <si>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</si>
  <si>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</si>
  <si>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</si>
  <si>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</si>
  <si>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</si>
  <si>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</si>
  <si>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</si>
  <si>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</si>
  <si>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</si>
  <si>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</si>
  <si>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</si>
  <si>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</si>
  <si>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</si>
  <si>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</si>
  <si>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</si>
  <si>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</si>
  <si>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</si>
  <si>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</si>
  <si>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</si>
  <si>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</si>
  <si>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</si>
  <si>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</si>
  <si>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</si>
  <si>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</si>
  <si>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</si>
  <si>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</si>
  <si>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</si>
  <si>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</si>
  <si>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</si>
  <si>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</si>
  <si>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</si>
  <si>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</si>
  <si>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</si>
  <si>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</si>
  <si>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</si>
  <si>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</si>
  <si>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</si>
  <si>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</si>
  <si>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</si>
  <si>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</si>
  <si>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</si>
  <si>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</si>
  <si>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</si>
  <si>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</si>
  <si>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</si>
  <si>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</si>
  <si>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</si>
  <si>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</si>
  <si>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</si>
  <si>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</si>
  <si>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</si>
  <si>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</si>
  <si>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</si>
  <si>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</si>
  <si>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</si>
  <si>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</si>
  <si>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</si>
  <si>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</si>
  <si>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</si>
  <si>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</si>
  <si>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</si>
  <si>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</si>
  <si>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</si>
  <si>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</si>
  <si>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</si>
  <si>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</si>
  <si>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</si>
  <si>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</si>
  <si>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</si>
  <si>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</si>
  <si>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</si>
  <si>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</si>
  <si>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</si>
  <si>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</si>
  <si>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</si>
  <si>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</si>
  <si>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</si>
  <si>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</si>
  <si>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</si>
  <si>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</si>
  <si>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</si>
  <si>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</si>
  <si>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</si>
  <si>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</si>
  <si>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</si>
  <si>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</si>
  <si>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</si>
  <si>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</si>
  <si>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</si>
  <si>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</si>
  <si>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</si>
  <si>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</si>
  <si>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</si>
  <si>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</si>
  <si>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</si>
  <si>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</si>
  <si>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</si>
  <si>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</si>
  <si>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</si>
  <si>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</si>
  <si>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</si>
  <si>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</si>
  <si>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</si>
  <si>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</si>
  <si>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</si>
  <si>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</si>
  <si>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</si>
  <si>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</si>
  <si>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</si>
  <si>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</si>
  <si>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</si>
  <si>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</si>
  <si>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</si>
  <si>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</si>
  <si>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</si>
  <si>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</si>
  <si>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</si>
  <si>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</si>
  <si>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</si>
  <si>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</si>
  <si>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</si>
  <si>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</si>
  <si>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</si>
  <si>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</si>
  <si>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</si>
  <si>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</si>
  <si>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</si>
  <si>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</si>
  <si>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</si>
  <si>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</si>
  <si>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</si>
  <si>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</si>
  <si>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</si>
  <si>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</si>
  <si>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</si>
  <si>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</si>
  <si>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</si>
  <si>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</si>
  <si>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</si>
  <si>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</si>
  <si>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</si>
  <si>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</si>
  <si>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</si>
  <si>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</si>
  <si>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</si>
  <si>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</si>
  <si>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</si>
  <si>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</si>
  <si>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</si>
  <si>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</si>
  <si>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</si>
  <si>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</si>
  <si>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</si>
  <si>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</si>
  <si>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</si>
  <si>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</si>
  <si>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</si>
  <si>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</si>
  <si>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</si>
  <si>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</si>
  <si>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</si>
  <si>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</si>
  <si>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</si>
  <si>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</si>
  <si>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</si>
  <si>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</si>
  <si>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</si>
  <si>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</si>
  <si>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</si>
  <si>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</si>
  <si>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</si>
  <si>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</si>
  <si>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</si>
  <si>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</si>
  <si>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</si>
  <si>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</si>
  <si>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</si>
  <si>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</si>
  <si>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</si>
  <si>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</si>
  <si>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</si>
  <si>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</si>
  <si>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</si>
  <si>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</si>
  <si>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</si>
  <si>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</si>
  <si>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</si>
  <si>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</si>
  <si>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</si>
  <si>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</si>
  <si>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</si>
  <si>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</si>
  <si>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</si>
  <si>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</si>
  <si>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</si>
  <si>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</si>
  <si>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</si>
  <si>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</si>
  <si>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</si>
  <si>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</si>
  <si>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</si>
  <si>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</si>
  <si>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</si>
  <si>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</si>
  <si>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</si>
  <si>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</si>
  <si>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</si>
  <si>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</si>
  <si>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</si>
  <si>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</si>
  <si>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</si>
  <si>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</si>
  <si>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</si>
  <si>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</si>
  <si>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</si>
  <si>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</si>
  <si>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</si>
  <si>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</si>
  <si>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</si>
  <si>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</si>
  <si>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</si>
  <si>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</si>
  <si>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</si>
  <si>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</si>
  <si>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</si>
  <si>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</si>
  <si>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</si>
  <si>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</si>
  <si>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</si>
  <si>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</si>
  <si>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</si>
  <si>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</si>
  <si>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</si>
  <si>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</si>
  <si>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</si>
  <si>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</si>
  <si>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</si>
  <si>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</si>
  <si>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</si>
  <si>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</si>
  <si>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</si>
  <si>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</si>
  <si>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</si>
  <si>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</si>
  <si>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</si>
  <si>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</si>
  <si>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</si>
  <si>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</si>
  <si>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</si>
  <si>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</si>
  <si>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</si>
  <si>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</si>
  <si>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</si>
  <si>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</si>
  <si>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</si>
  <si>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</si>
  <si>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</si>
  <si>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</si>
  <si>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</si>
  <si>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</si>
  <si>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</si>
  <si>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</si>
  <si>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</si>
  <si>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</si>
  <si>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</si>
  <si>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</si>
  <si>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</si>
  <si>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</si>
  <si>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</si>
  <si>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</si>
  <si>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</si>
  <si>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</si>
  <si>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</si>
  <si>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</si>
  <si>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</si>
  <si>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</si>
  <si>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</si>
  <si>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</si>
  <si>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</si>
  <si>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</si>
  <si>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</si>
  <si>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</si>
  <si>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</si>
  <si>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</si>
  <si>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</si>
  <si>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</si>
  <si>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</si>
  <si>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</si>
  <si>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</si>
  <si>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</si>
  <si>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</si>
  <si>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</si>
  <si>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</si>
  <si>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</si>
  <si>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</si>
  <si>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</si>
  <si>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</si>
  <si>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</si>
  <si>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</si>
  <si>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</si>
  <si>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</si>
  <si>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</si>
  <si>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</si>
  <si>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</si>
  <si>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</si>
  <si>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</si>
  <si>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</si>
  <si>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</si>
  <si>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</si>
  <si>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</si>
  <si>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</si>
  <si>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</si>
  <si>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</si>
  <si>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</si>
  <si>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</si>
  <si>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</si>
  <si>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</si>
  <si>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</si>
  <si>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</si>
  <si>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</si>
  <si>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</si>
  <si>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</si>
  <si>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</si>
  <si>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</si>
  <si>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</si>
  <si>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</si>
  <si>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</si>
  <si>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</si>
  <si>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</si>
  <si>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</si>
  <si>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</si>
  <si>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</si>
  <si>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</si>
  <si>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</si>
  <si>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</si>
  <si>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</si>
  <si>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</si>
  <si>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</si>
  <si>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</si>
  <si>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</si>
  <si>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</si>
  <si>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</si>
  <si>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</si>
  <si>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</si>
  <si>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</si>
  <si>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</si>
  <si>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</si>
  <si>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</si>
  <si>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</si>
  <si>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</si>
  <si>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</si>
  <si>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</si>
  <si>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</si>
  <si>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</si>
  <si>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</si>
  <si>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</si>
  <si>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</si>
  <si>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</si>
  <si>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</si>
  <si>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</si>
  <si>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</si>
  <si>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</si>
  <si>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</si>
  <si>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</si>
  <si>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</si>
  <si>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</si>
  <si>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</si>
  <si>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</si>
  <si>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</si>
  <si>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</si>
  <si>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</si>
  <si>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</si>
  <si>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</si>
  <si>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</si>
  <si>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</si>
  <si>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</si>
  <si>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</si>
  <si>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</si>
  <si>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</si>
  <si>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</si>
  <si>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</si>
  <si>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</si>
  <si>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</si>
  <si>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</si>
  <si>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</si>
  <si>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</si>
  <si>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</si>
  <si>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</si>
  <si>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</si>
  <si>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</si>
  <si>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</si>
  <si>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</si>
  <si>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</si>
  <si>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</si>
  <si>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</si>
  <si>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</si>
  <si>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</si>
  <si>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</si>
  <si>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</si>
  <si>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</si>
  <si>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</si>
  <si>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</si>
  <si>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</si>
  <si>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</si>
  <si>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</si>
  <si>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</si>
  <si>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</si>
  <si>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</si>
  <si>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</si>
  <si>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</si>
  <si>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</si>
  <si>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</si>
  <si>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</si>
  <si>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</si>
  <si>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</si>
  <si>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</si>
  <si>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</si>
  <si>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</si>
  <si>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</si>
  <si>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</si>
  <si>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</si>
  <si>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</si>
  <si>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</si>
  <si>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</si>
  <si>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</si>
  <si>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</si>
  <si>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</si>
  <si>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</si>
  <si>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</si>
  <si>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</si>
  <si>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</si>
  <si>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</si>
  <si>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</si>
  <si>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</si>
  <si>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</si>
  <si>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</si>
  <si>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</si>
  <si>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</si>
  <si>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</si>
  <si>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</si>
  <si>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</si>
  <si>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</si>
  <si>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</si>
  <si>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</si>
  <si>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</si>
  <si>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</si>
  <si>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</si>
  <si>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</si>
  <si>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</si>
  <si>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</si>
  <si>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</si>
  <si>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</si>
  <si>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</si>
  <si>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</si>
  <si>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</si>
  <si>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</si>
  <si>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</si>
  <si>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</si>
  <si>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</si>
  <si>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</si>
  <si>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</si>
  <si>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</si>
  <si>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</si>
  <si>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</si>
  <si>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</si>
  <si>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</si>
  <si>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</si>
  <si>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</si>
  <si>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</si>
  <si>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</si>
  <si>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</si>
  <si>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</si>
  <si>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</si>
  <si>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</si>
  <si>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</si>
  <si>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</si>
  <si>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</si>
  <si>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</si>
  <si>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</si>
  <si>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</si>
  <si>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</si>
  <si>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</si>
  <si>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</si>
  <si>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</si>
  <si>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</si>
  <si>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</si>
  <si>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</si>
  <si>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</si>
  <si>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</si>
  <si>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</si>
  <si>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</si>
  <si>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</si>
  <si>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</si>
  <si>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</si>
  <si>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</si>
  <si>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</si>
  <si>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</si>
  <si>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</si>
  <si>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</si>
  <si>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</si>
  <si>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</si>
  <si>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</si>
  <si>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</si>
  <si>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</si>
  <si>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</si>
  <si>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</si>
  <si>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</si>
  <si>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</si>
  <si>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</si>
  <si>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</si>
  <si>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</si>
  <si>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</si>
  <si>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</si>
  <si>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</si>
  <si>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</si>
  <si>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</si>
  <si>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</si>
  <si>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</si>
  <si>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</si>
  <si>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</si>
  <si>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</si>
  <si>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</si>
  <si>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</si>
  <si>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</si>
  <si>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</si>
  <si>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</si>
  <si>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</si>
  <si>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</si>
  <si>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</si>
  <si>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</si>
  <si>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</si>
  <si>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</si>
  <si>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</si>
  <si>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</si>
  <si>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</si>
  <si>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</si>
  <si>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</si>
  <si>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</si>
  <si>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</si>
  <si>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</si>
  <si>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</si>
  <si>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</si>
  <si>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</si>
  <si>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</si>
  <si>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</si>
  <si>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</si>
  <si>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</si>
  <si>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</si>
  <si>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</si>
  <si>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</si>
  <si>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</si>
  <si>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</si>
  <si>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</si>
  <si>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</si>
  <si>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</si>
  <si>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</si>
  <si>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</si>
  <si>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</si>
  <si>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</si>
  <si>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</si>
  <si>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</si>
  <si>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</si>
  <si>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</si>
  <si>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</si>
  <si>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</si>
  <si>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</si>
  <si>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</si>
  <si>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</si>
  <si>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</si>
  <si>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</si>
  <si>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</si>
  <si>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</si>
  <si>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</si>
  <si>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</si>
  <si>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</si>
  <si>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</si>
  <si>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</si>
  <si>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</si>
  <si>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</si>
  <si>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</si>
  <si>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</si>
  <si>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</si>
  <si>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</si>
  <si>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</si>
  <si>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</si>
  <si>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</si>
  <si>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</si>
  <si>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</si>
  <si>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</si>
  <si>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</si>
  <si>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</si>
  <si>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</si>
  <si>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</si>
  <si>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</si>
  <si>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</si>
  <si>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</si>
  <si>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</si>
  <si>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</si>
  <si>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</si>
  <si>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</si>
  <si>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</si>
  <si>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</si>
  <si>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</si>
  <si>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</si>
  <si>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</si>
  <si>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</si>
  <si>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</si>
  <si>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</si>
  <si>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</si>
  <si>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</si>
  <si>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</si>
  <si>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</si>
  <si>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</si>
  <si>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</si>
  <si>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</si>
  <si>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</si>
  <si>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</si>
  <si>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</si>
  <si>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</si>
  <si>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</si>
  <si>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</si>
  <si>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</si>
  <si>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</si>
  <si>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</si>
  <si>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</si>
  <si>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</si>
  <si>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</si>
  <si>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</si>
  <si>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</si>
  <si>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</si>
  <si>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</si>
  <si>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</si>
  <si>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</si>
  <si>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</si>
  <si>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</si>
  <si>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</si>
  <si>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</si>
  <si>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</si>
  <si>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</si>
  <si>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</si>
  <si>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</si>
  <si>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</si>
  <si>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</si>
  <si>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</si>
  <si>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</si>
  <si>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</si>
  <si>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</si>
  <si>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</si>
  <si>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</si>
  <si>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</si>
  <si>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</si>
  <si>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</si>
  <si>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</si>
  <si>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</si>
  <si>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</si>
  <si>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</si>
  <si>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</si>
  <si>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</si>
  <si>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</si>
  <si>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</si>
  <si>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</si>
  <si>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</si>
  <si>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</si>
  <si>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</si>
  <si>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</si>
  <si>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</si>
  <si>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</si>
  <si>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</si>
  <si>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</si>
  <si>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</si>
  <si>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</si>
  <si>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</si>
  <si>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</si>
  <si>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</si>
  <si>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</si>
  <si>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</si>
  <si>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</si>
  <si>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</si>
  <si>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</si>
  <si>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</si>
  <si>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</si>
  <si>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</si>
  <si>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</si>
  <si>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</si>
  <si>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</si>
  <si>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</si>
  <si>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</si>
  <si>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</si>
  <si>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</si>
  <si>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</si>
  <si>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</si>
  <si>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Virmond</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</si>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</sst>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2">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trike/>
      <sz val="11"/>
      <color theme="1"/>
      <name val="Calibri"/>
      <family val="2"/>
      <scheme val="minor"/>
    </font>
    <font>
      <strike/>
      <u/>
      <sz val="11"/>
      <color theme="10"/>
      <name val="Calibri"/>
      <family val="2"/>
      <scheme val="minor"/>
    </font>
    <font>
      <sz val="12"/>
      <color rgb="FF000000"/>
      <name val="Calibri"/>
      <family val="2"/>
    </font>
    <font>
      <sz val="10"/>
      <color theme="1"/>
      <name val="Liberation Sans"/>
      <charset val="1"/>
    </font>
    <font>
      <sz val="11"/>
      <color theme="1"/>
      <name val="Calibri"/>
      <charset val="1"/>
    </font>
  </fonts>
  <fills count="5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303">
    <xf numFmtId="0" fontId="0" fillId="0" borderId="0" xfId="0"/>
    <xf numFmtId="14" fontId="0" fillId="0" borderId="0" xfId="0" applyNumberFormat="1"/>
    <xf numFmtId="0" fontId="0" fillId="33" borderId="10" xfId="0" applyFill="1" applyBorder="1" applyAlignment="1" applyProtection="1">
      <alignment horizontal="center" vertical="center"/>
      <protection locked="0"/>
    </xf>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0" fontId="0" fillId="33" borderId="0" xfId="0" applyFill="1" applyAlignment="1" applyProtection="1">
      <alignment vertical="center"/>
      <protection locked="0"/>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1" fillId="0" borderId="14" xfId="0" applyFont="1" applyBorder="1" applyAlignment="1" applyProtection="1">
      <alignment wrapText="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horizontal="center" vertical="center"/>
      <protection hidden="1"/>
    </xf>
    <xf numFmtId="0" fontId="0" fillId="34" borderId="0" xfId="0" applyFill="1" applyAlignment="1" applyProtection="1">
      <alignment vertical="center"/>
      <protection hidden="1"/>
    </xf>
    <xf numFmtId="0" fontId="0" fillId="34" borderId="0" xfId="0" applyFill="1" applyProtection="1">
      <protection hidden="1"/>
    </xf>
    <xf numFmtId="14" fontId="0" fillId="34" borderId="0" xfId="0" applyNumberFormat="1" applyFill="1" applyProtection="1">
      <protection hidden="1"/>
    </xf>
    <xf numFmtId="0" fontId="0" fillId="34" borderId="0" xfId="0" applyFill="1" applyAlignment="1" applyProtection="1">
      <alignment wrapText="1"/>
      <protection hidden="1"/>
    </xf>
    <xf numFmtId="0" fontId="0" fillId="34" borderId="0" xfId="0" applyFill="1" applyAlignment="1" applyProtection="1">
      <alignment horizontal="center"/>
      <protection hidden="1"/>
    </xf>
    <xf numFmtId="0" fontId="0" fillId="34" borderId="0" xfId="0" applyFill="1" applyAlignment="1" applyProtection="1">
      <alignment vertical="center" wrapText="1"/>
      <protection hidden="1"/>
    </xf>
    <xf numFmtId="0" fontId="0" fillId="34" borderId="0" xfId="0" applyFill="1" applyAlignment="1" applyProtection="1">
      <alignment horizontal="left" vertical="center"/>
      <protection hidden="1"/>
    </xf>
    <xf numFmtId="1" fontId="0" fillId="34" borderId="0" xfId="0" applyNumberFormat="1" applyFill="1" applyAlignment="1" applyProtection="1">
      <alignment horizontal="right" vertical="center"/>
      <protection hidden="1"/>
    </xf>
    <xf numFmtId="1" fontId="0" fillId="34" borderId="0" xfId="0" applyNumberFormat="1" applyFill="1" applyAlignment="1" applyProtection="1">
      <alignment horizontal="center" vertical="center"/>
      <protection hidden="1"/>
    </xf>
    <xf numFmtId="14" fontId="0" fillId="34" borderId="0" xfId="0" applyNumberFormat="1" applyFill="1" applyAlignment="1" applyProtection="1">
      <alignment vertical="center"/>
      <protection hidden="1"/>
    </xf>
    <xf numFmtId="0" fontId="0" fillId="34" borderId="0" xfId="0" applyFill="1" applyAlignment="1" applyProtection="1">
      <alignment horizontal="center" vertical="center" wrapText="1"/>
      <protection hidden="1"/>
    </xf>
    <xf numFmtId="0" fontId="1" fillId="34" borderId="0" xfId="0" applyFont="1" applyFill="1" applyProtection="1">
      <protection hidden="1"/>
    </xf>
    <xf numFmtId="0" fontId="0" fillId="34" borderId="0" xfId="0" applyFill="1" applyProtection="1">
      <protection locked="0"/>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37" fillId="0" borderId="0" xfId="0" applyNumberFormat="1" applyFont="1" applyAlignment="1" applyProtection="1">
      <alignment vertical="center"/>
      <protection hidden="1"/>
    </xf>
    <xf numFmtId="0" fontId="38" fillId="0" borderId="0" xfId="42" applyFont="1" applyAlignment="1" applyProtection="1">
      <alignment vertical="center"/>
      <protection hidden="1"/>
    </xf>
    <xf numFmtId="0" fontId="37" fillId="0" borderId="0" xfId="0" applyFont="1" applyAlignment="1" applyProtection="1">
      <alignment horizontal="center" vertical="center"/>
      <protection hidden="1"/>
    </xf>
    <xf numFmtId="0" fontId="37" fillId="0" borderId="0" xfId="0" applyFont="1" applyAlignment="1" applyProtection="1">
      <alignment vertical="center"/>
      <protection hidden="1"/>
    </xf>
    <xf numFmtId="0" fontId="37" fillId="0" borderId="0" xfId="0" applyFont="1" applyProtection="1">
      <protection hidden="1"/>
    </xf>
    <xf numFmtId="14" fontId="37" fillId="0" borderId="0" xfId="0" applyNumberFormat="1" applyFont="1" applyProtection="1">
      <protection hidden="1"/>
    </xf>
    <xf numFmtId="0" fontId="37" fillId="0" borderId="0" xfId="0" applyFont="1" applyAlignment="1" applyProtection="1">
      <alignment wrapText="1"/>
      <protection hidden="1"/>
    </xf>
    <xf numFmtId="0" fontId="37" fillId="0" borderId="0" xfId="0" applyFont="1" applyAlignment="1" applyProtection="1">
      <alignment horizontal="center"/>
      <protection hidden="1"/>
    </xf>
    <xf numFmtId="0" fontId="37" fillId="0" borderId="0" xfId="0" applyFont="1" applyAlignment="1" applyProtection="1">
      <alignment vertical="center" wrapText="1"/>
      <protection hidden="1"/>
    </xf>
    <xf numFmtId="0" fontId="37" fillId="0" borderId="0" xfId="0" applyFont="1" applyAlignment="1" applyProtection="1">
      <alignment horizontal="left" vertical="center"/>
      <protection hidden="1"/>
    </xf>
    <xf numFmtId="1" fontId="37" fillId="0" borderId="0" xfId="0" applyNumberFormat="1" applyFont="1" applyAlignment="1" applyProtection="1">
      <alignment horizontal="right" vertical="center"/>
      <protection hidden="1"/>
    </xf>
    <xf numFmtId="1" fontId="37" fillId="0" borderId="0" xfId="0" applyNumberFormat="1" applyFont="1" applyAlignment="1" applyProtection="1">
      <alignment horizontal="center" vertical="center"/>
      <protection hidden="1"/>
    </xf>
    <xf numFmtId="14" fontId="37" fillId="0" borderId="0" xfId="0" applyNumberFormat="1" applyFont="1" applyAlignment="1" applyProtection="1">
      <alignment vertical="center"/>
      <protection hidden="1"/>
    </xf>
    <xf numFmtId="0" fontId="37" fillId="0" borderId="0" xfId="0" applyFont="1" applyAlignment="1" applyProtection="1">
      <alignment horizontal="center" vertical="center" wrapText="1"/>
      <protection hidden="1"/>
    </xf>
    <xf numFmtId="0" fontId="18" fillId="38"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Alignment="1" applyProtection="1">
      <alignment horizontal="center" vertical="center"/>
      <protection hidden="1"/>
    </xf>
    <xf numFmtId="0" fontId="0" fillId="38" borderId="0" xfId="0" applyFill="1" applyAlignment="1" applyProtection="1">
      <alignment vertical="center"/>
      <protection hidden="1"/>
    </xf>
    <xf numFmtId="0" fontId="0" fillId="38" borderId="0" xfId="0" applyFill="1" applyProtection="1">
      <protection hidden="1"/>
    </xf>
    <xf numFmtId="14" fontId="0" fillId="38" borderId="0" xfId="0" applyNumberFormat="1" applyFill="1" applyProtection="1">
      <protection hidden="1"/>
    </xf>
    <xf numFmtId="0" fontId="0" fillId="38" borderId="0" xfId="0" applyFill="1" applyAlignment="1" applyProtection="1">
      <alignment horizontal="center"/>
      <protection hidden="1"/>
    </xf>
    <xf numFmtId="0" fontId="0" fillId="38" borderId="0" xfId="0" applyFill="1" applyAlignment="1" applyProtection="1">
      <alignment vertical="center" wrapText="1"/>
      <protection hidden="1"/>
    </xf>
    <xf numFmtId="0" fontId="0" fillId="38" borderId="0" xfId="0" applyFill="1" applyAlignment="1" applyProtection="1">
      <alignment wrapText="1"/>
      <protection hidden="1"/>
    </xf>
    <xf numFmtId="0" fontId="0" fillId="38" borderId="0" xfId="0" applyFill="1" applyAlignment="1" applyProtection="1">
      <alignment horizontal="left" vertical="center"/>
      <protection hidden="1"/>
    </xf>
    <xf numFmtId="1" fontId="0" fillId="38" borderId="0" xfId="0" applyNumberFormat="1" applyFill="1" applyAlignment="1" applyProtection="1">
      <alignment horizontal="right" vertical="center"/>
      <protection hidden="1"/>
    </xf>
    <xf numFmtId="1" fontId="0" fillId="38" borderId="0" xfId="0" applyNumberFormat="1" applyFill="1" applyAlignment="1" applyProtection="1">
      <alignment horizontal="center" vertical="center"/>
      <protection hidden="1"/>
    </xf>
    <xf numFmtId="14" fontId="0" fillId="38" borderId="0" xfId="0" applyNumberFormat="1" applyFill="1" applyAlignment="1" applyProtection="1">
      <alignment vertical="center"/>
      <protection hidden="1"/>
    </xf>
    <xf numFmtId="0" fontId="0" fillId="38" borderId="0" xfId="0" applyFill="1" applyAlignment="1" applyProtection="1">
      <alignment horizontal="center" vertical="center" wrapText="1"/>
      <protection hidden="1"/>
    </xf>
    <xf numFmtId="0" fontId="0" fillId="38" borderId="0" xfId="0" applyFill="1" applyProtection="1">
      <protection locked="0"/>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9"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40" fillId="36" borderId="14" xfId="0" applyFont="1" applyFill="1" applyBorder="1"/>
    <xf numFmtId="0" fontId="33" fillId="0" borderId="0" xfId="0" applyFont="1" applyAlignment="1">
      <alignment vertical="center"/>
    </xf>
    <xf numFmtId="0" fontId="41" fillId="0" borderId="0" xfId="0" applyFont="1"/>
    <xf numFmtId="0" fontId="1" fillId="0" borderId="0" xfId="0" applyFont="1" applyAlignment="1" applyProtection="1">
      <alignment vertical="center"/>
      <protection hidden="1"/>
    </xf>
    <xf numFmtId="0" fontId="1" fillId="38" borderId="0" xfId="0" applyFont="1" applyFill="1" applyProtection="1">
      <protection hidden="1"/>
    </xf>
    <xf numFmtId="0" fontId="19" fillId="0" borderId="18" xfId="0" applyFont="1" applyBorder="1" applyAlignment="1">
      <alignment wrapText="1"/>
    </xf>
    <xf numFmtId="0" fontId="19" fillId="0" borderId="19" xfId="0" applyFont="1" applyBorder="1" applyAlignment="1">
      <alignment wrapText="1"/>
    </xf>
    <xf numFmtId="0" fontId="0" fillId="0" borderId="0" xfId="0" applyBorder="1" applyAlignment="1" applyProtection="1">
      <alignment vertical="center"/>
      <protection hidden="1"/>
    </xf>
    <xf numFmtId="0" fontId="0" fillId="0" borderId="0" xfId="0" applyBorder="1" applyProtection="1">
      <protection hidden="1"/>
    </xf>
    <xf numFmtId="0" fontId="0" fillId="0" borderId="0" xfId="0" applyBorder="1" applyAlignment="1" applyProtection="1">
      <alignment horizontal="center" vertical="center"/>
      <protection hidden="1"/>
    </xf>
    <xf numFmtId="0" fontId="0" fillId="0" borderId="0" xfId="0" applyBorder="1" applyAlignment="1" applyProtection="1">
      <alignment horizontal="lef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wrapText="1"/>
      <protection hidden="1"/>
    </xf>
    <xf numFmtId="0" fontId="0" fillId="0" borderId="0" xfId="0" applyBorder="1" applyAlignment="1" applyProtection="1">
      <alignment horizontal="center"/>
      <protection hidden="1"/>
    </xf>
    <xf numFmtId="0" fontId="1" fillId="0" borderId="0" xfId="0" applyFont="1" applyBorder="1" applyAlignment="1" applyProtection="1">
      <alignment wrapText="1"/>
      <protection hidden="1"/>
    </xf>
    <xf numFmtId="0" fontId="1" fillId="0" borderId="0" xfId="0" applyFont="1" applyBorder="1" applyProtection="1">
      <protection hidden="1"/>
    </xf>
    <xf numFmtId="0" fontId="0" fillId="0" borderId="0" xfId="0" applyBorder="1" applyAlignment="1" applyProtection="1">
      <alignment horizontal="center" wrapText="1"/>
      <protection hidden="1"/>
    </xf>
    <xf numFmtId="0" fontId="1" fillId="33" borderId="10" xfId="0" applyFont="1" applyFill="1" applyBorder="1" applyAlignment="1" applyProtection="1">
      <alignment horizontal="center" vertical="center"/>
      <protection hidden="1"/>
    </xf>
    <xf numFmtId="0" fontId="0" fillId="0" borderId="0" xfId="0" applyBorder="1" applyAlignment="1" applyProtection="1">
      <alignment vertical="center" wrapText="1"/>
      <protection hidden="1"/>
    </xf>
    <xf numFmtId="0" fontId="1" fillId="0" borderId="0" xfId="0" applyFont="1" applyBorder="1" applyAlignment="1" applyProtection="1">
      <alignment horizontal="center" vertical="center"/>
      <protection hidden="1"/>
    </xf>
    <xf numFmtId="0" fontId="1" fillId="33" borderId="0" xfId="0" applyFont="1" applyFill="1" applyBorder="1" applyAlignment="1" applyProtection="1">
      <alignment horizontal="center" vertical="center"/>
      <protection hidden="1"/>
    </xf>
    <xf numFmtId="0" fontId="0" fillId="33" borderId="0" xfId="0" applyFill="1" applyBorder="1" applyAlignment="1" applyProtection="1">
      <alignment horizontal="center" vertical="center"/>
      <protection hidden="1"/>
    </xf>
    <xf numFmtId="0" fontId="0" fillId="0" borderId="0" xfId="0" applyBorder="1" applyAlignment="1" applyProtection="1">
      <alignment horizontal="center" vertical="center" wrapText="1"/>
      <protection hidden="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2">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68" tableId="2">
      <columnFilter colId="14" id="{00000000-0010-0000-0000-000011000000}">
        <filter colId="14">
          <x:filters>
            <x:filter val="Rodovia"/>
          </x:filters>
        </filter>
      </columnFilter>
    </nsvFilter>
    <nsvFilter filterId="{00000000-0001-0000-0000-000000000000}" ref="B871" tableId="0"/>
  </namedSheetView>
  <namedSheetView name="Duto" id="{FCF7B4E0-E283-40B3-8A0D-2C872BF20B8C}">
    <nsvFilter filterId="{00000000-0009-0000-0100-000002000000}" ref="A1:CF868" tableId="2">
      <columnFilter colId="14" id="{00000000-0010-0000-0000-000011000000}">
        <filter colId="14">
          <x:filters>
            <x:filter val="Duto"/>
            <x:filter val="Duto; Plataforma"/>
          </x:filters>
        </filter>
      </columnFilter>
    </nsvFilter>
    <nsvFilter filterId="{00000000-0001-0000-0000-000000000000}" ref="B871" tableId="0"/>
  </namedSheetView>
  <namedSheetView name="Ferrovia" id="{CCA1E5BB-4204-4A5E-A588-1E6C4D60B35C}">
    <nsvFilter filterId="{00000000-0009-0000-0100-000002000000}" ref="A1:CF868" tableId="2">
      <columnFilter colId="14" id="{00000000-0010-0000-0000-000011000000}">
        <filter colId="14">
          <x:filters>
            <x:filter val="Ferrovia"/>
          </x:filters>
        </filter>
      </columnFilter>
    </nsvFilter>
    <nsvFilter filterId="{00000000-0001-0000-0000-000000000000}" ref="B871" tableId="0"/>
  </namedSheetView>
  <namedSheetView name="Glecia" id="{1BBEF242-097B-43C1-9A0D-74D8B92A1747}">
    <nsvFilter filterId="{00000000-0009-0000-0100-000002000000}" ref="A1:CF868" tableId="2">
      <columnFilter colId="14" id="{00000000-0010-0000-0000-000011000000}">
        <filter colId="14">
          <x:filters>
            <x:filter val="Plataforma"/>
          </x:filters>
        </filter>
      </columnFilter>
    </nsvFilter>
    <nsvFilter filterId="{00000000-0001-0000-0000-000000000000}" ref="B871" tableId="0"/>
  </namedSheetView>
  <namedSheetView name="Luan" id="{0F8A4CFE-9934-4769-90D2-7BBAFE2C323F}">
    <nsvFilter filterId="{00000000-0009-0000-0100-000002000000}" ref="A1:CF868" tableId="2">
      <columnFilter colId="2" id="{00000000-0010-0000-0000-000004000000}">
        <filter colId="2">
          <x:filters>
            <x:filter val="AL"/>
            <x:filter val="AM"/>
            <x:filter val="BA"/>
            <x:filter val="CE"/>
            <x:filter val="ES"/>
            <x:filter val="RN"/>
            <x:filter val="SE"/>
          </x:filters>
        </filter>
      </columnFilter>
      <columnFilter colId="14" id="{00000000-0010-0000-0000-000011000000}">
        <filter colId="14">
          <x:filters blank="1">
            <x:filter val="Embarcação"/>
            <x:filter val="Fauna oleada"/>
            <x:filter val="Indústria"/>
            <x:filter val="MOD"/>
            <x:filter val="Outro(s)"/>
            <x:filter val="Outro(s); Indústria"/>
            <x:filter val="Poço terrestre"/>
          </x:filters>
        </filter>
      </columnFilter>
    </nsvFilter>
    <nsvFilter filterId="{00000000-0001-0000-0000-000000000000}" ref="B871" tableId="0"/>
  </namedSheetView>
  <namedSheetView name="Outro(s)" id="{47B16A6D-0B04-402D-9048-932B510F5AA5}">
    <nsvFilter filterId="{00000000-0009-0000-0100-000002000000}" ref="A1:CF868" tableId="2">
      <columnFilter colId="8" id="{00000000-0010-0000-0000-00000B000000}">
        <filter colId="8">
          <x:filters>
            <x:filter val="Campos"/>
          </x:filters>
        </filter>
      </columnFilter>
    </nsvFilter>
  </namedSheetView>
  <namedSheetView name="Plataforma/Embarcação" id="{5B1F5D7C-2D77-41BB-8864-70C9FDEEAB9F}">
    <nsvFilter filterId="{00000000-0009-0000-0100-000002000000}" ref="A1:CF868" tableId="2">
      <columnFilter colId="14" id="{00000000-0010-0000-0000-000011000000}">
        <filter colId="14">
          <x:filters>
            <x:filter val="Plataforma"/>
          </x:filters>
        </filter>
      </columnFilter>
      <sortRules>
        <sortRule colId="9" id="{00000000-0010-0000-0000-00000C000000}">
          <sortCondition ref="J1:J868"/>
        </sortRule>
      </sortRules>
    </nsvFilter>
    <nsvFilter filterId="{00000000-0001-0000-0000-000000000000}" ref="B871" tableId="0"/>
  </namedSheetView>
  <namedSheetView name="Portos" id="{9D65A615-ED5D-4BC8-88FA-772E8B603739}">
    <nsvFilter filterId="{00000000-0009-0000-0100-000002000000}" ref="A1:CF868"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svFilter filterId="{00000000-0001-0000-0000-000000000000}" ref="B871" tableId="0"/>
  </namedSheetView>
  <namedSheetView name="Rafael" id="{94D16E33-649E-4B41-B68B-1599E43C25D9}"/>
  <namedSheetView name="Rodovia" id="{817BB04B-5A06-46E1-9EE9-662BD918084F}">
    <nsvFilter filterId="{00000000-0009-0000-0100-000002000000}" ref="A1:CF868"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svFilter filterId="{00000000-0001-0000-0000-000000000000}" ref="B871" tableId="0"/>
  </namedSheetView>
  <namedSheetView name="Tiago" id="{FA8603A4-4ADD-4137-94E3-D5911FC83424}">
    <nsvFilter filterId="{00000000-0009-0000-0100-000002000000}" ref="A1:CF868" tableId="2">
      <columnFilter colId="8" id="{00000000-0010-0000-0000-00000B000000}">
        <filter colId="8">
          <x:filters>
            <x:filter val="Santos"/>
          </x:filters>
        </filter>
      </columnFilter>
      <columnFilter colId="14" id="{00000000-0010-0000-0000-000011000000}">
        <filter colId="14">
          <x:filters>
            <x:filter val="Plataforma"/>
          </x:filters>
        </filter>
      </columnFilter>
    </nsvFilter>
    <nsvFilter filterId="{00000000-0001-0000-0000-000000000000}" ref="B871" tableId="0"/>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1">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0"/>
    <tableColumn id="2" xr3:uid="{00000000-0010-0000-0100-000002000000}" uniqueName="2" name="2 - Data do Incidente" queryTableFieldId="2" dataDxfId="289"/>
    <tableColumn id="3" xr3:uid="{00000000-0010-0000-0100-000003000000}" uniqueName="3" name="3 - Município" queryTableFieldId="3" dataDxfId="288"/>
    <tableColumn id="4" xr3:uid="{00000000-0010-0000-0100-000004000000}" uniqueName="4" name="4 - UF" queryTableFieldId="4" dataDxfId="287"/>
    <tableColumn id="6" xr3:uid="{00000000-0010-0000-0100-000006000000}" uniqueName="6" name="5 - Origem" queryTableFieldId="6" dataDxfId="286"/>
    <tableColumn id="7" xr3:uid="{00000000-0010-0000-0100-000007000000}" uniqueName="7" name="6 - Tipo de Evento" queryTableFieldId="7" dataDxfId="285"/>
    <tableColumn id="8" xr3:uid="{00000000-0010-0000-0100-000008000000}" uniqueName="8" name="7 - Produtos ONU" queryTableFieldId="8" dataDxfId="284"/>
    <tableColumn id="9" xr3:uid="{00000000-0010-0000-0100-000009000000}" uniqueName="9" name="8 - Qtd. Produtos ONU" queryTableFieldId="9" dataDxfId="283"/>
    <tableColumn id="10" xr3:uid="{00000000-0010-0000-0100-00000A000000}" uniqueName="10" name="9 - Unidade Produtos ONU" queryTableFieldId="10" dataDxfId="282"/>
    <tableColumn id="11" xr3:uid="{00000000-0010-0000-0100-00000B000000}" uniqueName="11" name="10 - Outros Produtos" queryTableFieldId="11" dataDxfId="281"/>
    <tableColumn id="12" xr3:uid="{00000000-0010-0000-0100-00000C000000}" uniqueName="12" name="11 - Qtd. Outros Produtos" queryTableFieldId="12" dataDxfId="280"/>
    <tableColumn id="13" xr3:uid="{00000000-0010-0000-0100-00000D000000}" uniqueName="13" name="12 - Unidade Outros Produtos" queryTableFieldId="13" dataDxfId="279"/>
    <tableColumn id="14" xr3:uid="{00000000-0010-0000-0100-00000E000000}" uniqueName="14" name="13 - Ocorrências/Ambientes Atingidos" queryTableFieldId="14" dataDxfId="278"/>
    <tableColumn id="15" xr3:uid="{00000000-0010-0000-0100-00000F000000}" uniqueName="15" name="14 - Inst. Atuando no Local" queryTableFieldId="15" dataDxfId="277"/>
    <tableColumn id="16" xr3:uid="{00000000-0010-0000-0100-000010000000}" uniqueName="16" name="15 - Fontes de Informação" queryTableFieldId="16" dataDxfId="276"/>
    <tableColumn id="17" xr3:uid="{00000000-0010-0000-0100-000011000000}" uniqueName="17" name="16 - Dia da Semana" queryTableFieldId="17" dataDxfId="275"/>
    <tableColumn id="18" xr3:uid="{00000000-0010-0000-0100-000012000000}" uniqueName="18" name="17 - Período" queryTableFieldId="18" dataDxfId="274"/>
    <tableColumn id="19" xr3:uid="{00000000-0010-0000-0100-000013000000}" uniqueName="19" name="18 - Feriado" queryTableFieldId="19" dataDxfId="273"/>
    <tableColumn id="20" xr3:uid="{00000000-0010-0000-0100-000014000000}" uniqueName="20" name="19 - Bacia Sedimentar" queryTableFieldId="20" dataDxfId="272"/>
    <tableColumn id="21" xr3:uid="{00000000-0010-0000-0100-000015000000}" uniqueName="21" name="20 - Endereço da Ocorrência" queryTableFieldId="21" dataDxfId="271"/>
    <tableColumn id="22" xr3:uid="{00000000-0010-0000-0100-000016000000}" uniqueName="22" name="21 - Origem do Acidente - Informações Complementares" queryTableFieldId="22" dataDxfId="270"/>
    <tableColumn id="23" xr3:uid="{00000000-0010-0000-0100-000017000000}" uniqueName="23" name="22 - Tipo de evento - Informações Complementares" queryTableFieldId="23" dataDxfId="269"/>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68"/>
    <tableColumn id="28" xr3:uid="{00000000-0010-0000-0100-00001C000000}" uniqueName="28" name="27 - Ambientes atingidos - Informações Complementares" queryTableFieldId="28" dataDxfId="267"/>
    <tableColumn id="29" xr3:uid="{00000000-0010-0000-0100-00001D000000}" uniqueName="29" name="28 - Identificação da Empresa - Nome" queryTableFieldId="29" dataDxfId="266"/>
    <tableColumn id="30" xr3:uid="{00000000-0010-0000-0100-00001E000000}" uniqueName="30" name="29 - Identificação da Empresa - CPF/CNPJ" queryTableFieldId="30" dataDxfId="265"/>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4"/>
    <tableColumn id="33" xr3:uid="{00000000-0010-0000-0100-000021000000}" uniqueName="33" name="32 - Instituição Atuando - Nome responsável" queryTableFieldId="33" dataDxfId="263"/>
    <tableColumn id="34" xr3:uid="{00000000-0010-0000-0100-000022000000}" uniqueName="34" name="33 - Instituição Atuando - Telefone responsável" queryTableFieldId="34" dataDxfId="262"/>
    <tableColumn id="35" xr3:uid="{00000000-0010-0000-0100-000023000000}" uniqueName="35" name="34 - Ações Tomadas - Possui Plano de Emergência" queryTableFieldId="35" dataDxfId="261"/>
    <tableColumn id="36" xr3:uid="{00000000-0010-0000-0100-000024000000}" uniqueName="36" name="35 - Ações Tomadas - Plano de Emergência acionado " queryTableFieldId="36" dataDxfId="260"/>
    <tableColumn id="37" xr3:uid="{00000000-0010-0000-0100-000025000000}" uniqueName="37" name="36 - Ações Tomadas - Tomado outras providências" queryTableFieldId="37" dataDxfId="259"/>
    <tableColumn id="38" xr3:uid="{00000000-0010-0000-0100-000026000000}" uniqueName="38" name="37 - Ações Tomadas - Descrição de providências tomadas" queryTableFieldId="38" dataDxfId="258"/>
    <tableColumn id="39" xr3:uid="{00000000-0010-0000-0100-000027000000}" uniqueName="39" name="38 - Informações Gerais - Informações julgadas úteis" queryTableFieldId="39" dataDxfId="257"/>
    <tableColumn id="40" xr3:uid="{00000000-0010-0000-0100-000028000000}" uniqueName="40" name="39 - Identificação Comunicante - Nome" queryTableFieldId="40" dataDxfId="256"/>
    <tableColumn id="41" xr3:uid="{00000000-0010-0000-0100-000029000000}" uniqueName="41" name="40 - Identificação Comunicante - Instituição/Empresa" queryTableFieldId="41" dataDxfId="255"/>
    <tableColumn id="42" xr3:uid="{00000000-0010-0000-0100-00002A000000}" uniqueName="42" name="41 - Identificação Comunicante - Cargo/Função Navio/Instalação" queryTableFieldId="42" dataDxfId="254"/>
    <tableColumn id="43" xr3:uid="{00000000-0010-0000-0100-00002B000000}" uniqueName="43" name="42 - Identificação Comunicante - Telefone" queryTableFieldId="43"/>
    <tableColumn id="44" xr3:uid="{00000000-0010-0000-0100-00002C000000}" uniqueName="44" name="43 - Identificação Comunicante - E-mail" queryTableFieldId="44" dataDxfId="253"/>
    <tableColumn id="45" xr3:uid="{00000000-0010-0000-0100-00002D000000}" uniqueName="45" name="44 - Fonte Informação - Descrição fonte" queryTableFieldId="45" dataDxfId="252"/>
    <tableColumn id="46" xr3:uid="{00000000-0010-0000-0100-00002E000000}" uniqueName="46" name="45 - Origem Acidente - Nome do navio" queryTableFieldId="46" dataDxfId="251"/>
    <tableColumn id="47" xr3:uid="{00000000-0010-0000-0100-00002F000000}" uniqueName="47" name="46 - Origem Acidente - Nome da instalação" queryTableFieldId="47" dataDxfId="250"/>
    <tableColumn id="48" xr3:uid="{00000000-0010-0000-0100-000030000000}" uniqueName="48" name="47 - Tipo de Produto - Tipo de substância" queryTableFieldId="48" dataDxfId="249"/>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4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68" totalsRowShown="0" headerRowDxfId="150" dataDxfId="149">
  <autoFilter ref="A1:CF868" xr:uid="{00000000-0009-0000-0100-000002000000}">
    <filterColumn colId="14">
      <filters>
        <filter val="Plataforma"/>
      </filters>
    </filterColumn>
  </autoFilter>
  <sortState xmlns:xlrd2="http://schemas.microsoft.com/office/spreadsheetml/2017/richdata2" ref="A2:CF868">
    <sortCondition ref="J1:J868"/>
  </sortState>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5543514&amp;id_bloco=203697&amp;infra_sistema=100000100&amp;infra_unidade_atual=110000529&amp;infra_hash=25deb4cd0ed0ac1da1f1aaa97212d1516d0084de9a42a57129dbe92c8536b5d0"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707"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73427&amp;id_bloco=203697&amp;infra_sistema=100000100&amp;infra_unidade_atual=110000529&amp;infra_hash=986c768d322ecaf1dd3d91ac0ab373dd919e508e1b15596995682a40f9e25c53"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702"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69"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713" Type="http://schemas.openxmlformats.org/officeDocument/2006/relationships/printerSettings" Target="../printerSettings/printerSettings1.bin"/><Relationship Id="rId145"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704"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715" Type="http://schemas.microsoft.com/office/2019/04/relationships/namedSheetView" Target="../namedSheetViews/namedSheetView1.xml"/><Relationship Id="rId105"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706"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251610&amp;id_bloco=203697&amp;infra_sistema=100000100&amp;infra_unidade_atual=110000529&amp;infra_hash=c9a7e1490b93fe36b198ed3f96447a1c571a72e94adfaca434a2f71763b4ea7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708"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338&amp;id_bloco=203697&amp;infra_sistema=100000100&amp;infra_unidade_atual=110000529&amp;infra_hash=2203e3410bef655d940c7eeaa2fccc41996a21589bde18b62042919ca3d2d1d5"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11810&amp;id_bloco=203697&amp;infra_sistema=100000100&amp;infra_unidade_atual=110000529&amp;infra_hash=26c9bf0a6b1ae708a00280750959f17ae1f743ac2f47582c7b4e5f7177fbbd5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710"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086780&amp;id_bloco=203697&amp;infra_sistema=100000100&amp;infra_unidade_atual=110000529&amp;infra_hash=52a88c225dd0cbce7d0e7a2a463139e8627b8510c29c48c94bb10020ef5dde14"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701"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68"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429&amp;id_bloco=203697&amp;infra_sistema=100000100&amp;infra_unidade_atual=110000529&amp;infra_hash=c4e5cafa758e9134917dc75c81dc38d8f2ec720614244dd28d4993eba4da99cf" TargetMode="External"/><Relationship Id="rId712"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02664&amp;id_bloco=203697&amp;infra_sistema=100000100&amp;infra_unidade_atual=110000529&amp;infra_hash=22ecb08acb98087ae7e52ce9f6c96d913d805d468dc86e9f9714f79029e2990d"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703"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14" Type="http://schemas.openxmlformats.org/officeDocument/2006/relationships/table" Target="../tables/table2.xml"/><Relationship Id="rId50"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705"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701367&amp;id_bloco=203697&amp;infra_sistema=100000100&amp;infra_unidade_atual=110000529&amp;infra_hash=8a75969c1ee15cf6b4fbdeafd1c7ae472443d7b569fc4e2b4351ec683e86c2db"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709"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700"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132"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711"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54541&amp;id_bloco=203697&amp;infra_sistema=100000100&amp;infra_unidade_atual=110000529&amp;infra_hash=db2fddf0d96188c1e75c86d4a25fccf647a670aaf4184a138f57e23dc5964fc5"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6" bestFit="1" customWidth="1"/>
    <col min="60" max="60" width="10" bestFit="1" customWidth="1"/>
    <col min="61" max="61" width="9.140625" style="26"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30" bestFit="1" customWidth="1"/>
    <col min="71" max="71" width="8.7109375" style="30" bestFit="1" customWidth="1"/>
    <col min="72" max="72" width="8.85546875" style="30"/>
    <col min="73" max="73" width="7.7109375" bestFit="1" customWidth="1"/>
    <col min="74" max="74" width="10.42578125" bestFit="1" customWidth="1"/>
    <col min="75" max="75" width="9.7109375" bestFit="1" customWidth="1"/>
    <col min="76" max="76" width="12.42578125" bestFit="1" customWidth="1"/>
    <col min="77" max="78" width="10.85546875" style="26" bestFit="1" customWidth="1"/>
    <col min="79" max="79" width="7.28515625" style="27" bestFit="1" customWidth="1"/>
    <col min="80" max="80" width="12.140625" style="27" bestFit="1" customWidth="1"/>
    <col min="81" max="81" width="11" bestFit="1" customWidth="1"/>
    <col min="82" max="83" width="9.42578125" style="88" bestFit="1" customWidth="1"/>
    <col min="84" max="85" width="9" style="91" bestFit="1" customWidth="1"/>
    <col min="86" max="87" width="10" style="91" bestFit="1" customWidth="1"/>
    <col min="88" max="88" width="12.42578125" style="91" bestFit="1" customWidth="1"/>
    <col min="89" max="89" width="14.85546875" style="91" bestFit="1" customWidth="1"/>
    <col min="90" max="90" width="12.42578125" style="91" bestFit="1" customWidth="1"/>
    <col min="91" max="91" width="15.42578125" style="91" bestFit="1" customWidth="1"/>
    <col min="92" max="92" width="10.42578125" bestFit="1" customWidth="1"/>
    <col min="93" max="93" width="11.28515625" style="88" bestFit="1" customWidth="1"/>
    <col min="94" max="95" width="10.42578125" style="88" bestFit="1" customWidth="1"/>
    <col min="96" max="96" width="12.28515625" style="91" bestFit="1" customWidth="1"/>
    <col min="97" max="97" width="13.28515625" style="91" bestFit="1" customWidth="1"/>
    <col min="98" max="99" width="18" style="92" bestFit="1" customWidth="1"/>
    <col min="100" max="101" width="14.140625" bestFit="1" customWidth="1"/>
    <col min="102" max="102" width="13.7109375" style="92" bestFit="1" customWidth="1"/>
    <col min="103" max="103" width="10.7109375" style="88" bestFit="1" customWidth="1"/>
    <col min="104" max="104" width="16.28515625" style="92" bestFit="1" customWidth="1"/>
    <col min="105" max="105" width="25.85546875" style="36" bestFit="1" customWidth="1"/>
    <col min="106" max="106" width="27.85546875" style="36" bestFit="1" customWidth="1"/>
    <col min="107" max="107" width="19.42578125" style="36" bestFit="1" customWidth="1"/>
    <col min="108" max="108" width="27" style="93" bestFit="1" customWidth="1"/>
    <col min="109" max="109" width="18.42578125" bestFit="1" customWidth="1"/>
  </cols>
  <sheetData>
    <row r="1" spans="1:114" s="94" customFormat="1" ht="45" customHeight="1">
      <c r="A1" s="94" t="s">
        <v>0</v>
      </c>
      <c r="B1" s="94" t="s">
        <v>1</v>
      </c>
      <c r="C1" s="94" t="s">
        <v>2</v>
      </c>
      <c r="D1" s="94" t="s">
        <v>3</v>
      </c>
      <c r="E1" s="94" t="s">
        <v>4</v>
      </c>
      <c r="F1" s="94" t="s">
        <v>5</v>
      </c>
      <c r="G1" s="94" t="s">
        <v>6</v>
      </c>
      <c r="H1" s="94" t="s">
        <v>7</v>
      </c>
      <c r="I1" s="94" t="s">
        <v>8</v>
      </c>
      <c r="J1" s="94" t="s">
        <v>9</v>
      </c>
      <c r="K1" s="94" t="s">
        <v>10</v>
      </c>
      <c r="L1" s="94" t="s">
        <v>11</v>
      </c>
      <c r="M1" s="94" t="s">
        <v>12</v>
      </c>
      <c r="N1" s="94" t="s">
        <v>13</v>
      </c>
      <c r="O1" s="94" t="s">
        <v>14</v>
      </c>
      <c r="P1" s="94" t="s">
        <v>15</v>
      </c>
      <c r="Q1" s="94" t="s">
        <v>16</v>
      </c>
      <c r="R1" s="94" t="s">
        <v>17</v>
      </c>
      <c r="S1" s="94" t="s">
        <v>18</v>
      </c>
      <c r="T1" s="94" t="s">
        <v>19</v>
      </c>
      <c r="U1" s="94" t="s">
        <v>20</v>
      </c>
      <c r="V1" s="94" t="s">
        <v>21</v>
      </c>
      <c r="W1" s="94" t="s">
        <v>22</v>
      </c>
      <c r="X1" s="94" t="s">
        <v>23</v>
      </c>
      <c r="Y1" s="94" t="s">
        <v>24</v>
      </c>
      <c r="Z1" s="94" t="s">
        <v>25</v>
      </c>
      <c r="AA1" s="94" t="s">
        <v>26</v>
      </c>
      <c r="AB1" s="94" t="s">
        <v>27</v>
      </c>
      <c r="AC1" s="94" t="s">
        <v>28</v>
      </c>
      <c r="AD1" s="94" t="s">
        <v>29</v>
      </c>
      <c r="AE1" s="94" t="s">
        <v>30</v>
      </c>
      <c r="AF1" s="94" t="s">
        <v>31</v>
      </c>
      <c r="AG1" s="94" t="s">
        <v>32</v>
      </c>
      <c r="AH1" s="94" t="s">
        <v>33</v>
      </c>
      <c r="AI1" s="94" t="s">
        <v>34</v>
      </c>
      <c r="AJ1" s="94" t="s">
        <v>35</v>
      </c>
      <c r="AK1" s="94" t="s">
        <v>36</v>
      </c>
      <c r="AL1" s="94" t="s">
        <v>37</v>
      </c>
      <c r="AM1" s="94" t="s">
        <v>38</v>
      </c>
      <c r="AN1" s="94" t="s">
        <v>39</v>
      </c>
      <c r="AO1" s="94" t="s">
        <v>40</v>
      </c>
      <c r="AP1" s="94" t="s">
        <v>41</v>
      </c>
      <c r="AQ1" s="94" t="s">
        <v>42</v>
      </c>
      <c r="AR1" s="94" t="s">
        <v>43</v>
      </c>
      <c r="AS1" s="94" t="s">
        <v>44</v>
      </c>
      <c r="AT1" s="94" t="s">
        <v>45</v>
      </c>
      <c r="AU1" s="94" t="s">
        <v>46</v>
      </c>
      <c r="AV1" s="94" t="s">
        <v>47</v>
      </c>
      <c r="AW1" s="94" t="s">
        <v>48</v>
      </c>
      <c r="AX1" s="95" t="s">
        <v>49</v>
      </c>
      <c r="AY1" s="95" t="s">
        <v>50</v>
      </c>
      <c r="AZ1" s="95" t="s">
        <v>51</v>
      </c>
      <c r="BA1" s="95" t="s">
        <v>52</v>
      </c>
      <c r="BB1" s="95" t="s">
        <v>53</v>
      </c>
      <c r="BC1" s="95" t="s">
        <v>54</v>
      </c>
      <c r="BD1" s="95" t="s">
        <v>55</v>
      </c>
      <c r="BE1" s="95" t="s">
        <v>56</v>
      </c>
      <c r="BF1" s="95" t="s">
        <v>57</v>
      </c>
      <c r="BG1" s="95" t="s">
        <v>58</v>
      </c>
      <c r="BH1" s="96" t="s">
        <v>59</v>
      </c>
      <c r="BI1" s="96" t="s">
        <v>60</v>
      </c>
      <c r="BJ1" s="96" t="s">
        <v>61</v>
      </c>
      <c r="BK1" s="95" t="s">
        <v>62</v>
      </c>
      <c r="BL1" s="96" t="s">
        <v>63</v>
      </c>
      <c r="BM1" s="95" t="s">
        <v>64</v>
      </c>
      <c r="BN1" s="95" t="s">
        <v>65</v>
      </c>
      <c r="BO1" s="95" t="s">
        <v>66</v>
      </c>
      <c r="BP1" s="97" t="s">
        <v>67</v>
      </c>
      <c r="BQ1" s="97" t="s">
        <v>68</v>
      </c>
      <c r="BR1" s="96" t="s">
        <v>69</v>
      </c>
      <c r="BS1" s="95" t="s">
        <v>70</v>
      </c>
      <c r="BT1" s="95" t="s">
        <v>71</v>
      </c>
      <c r="BU1" s="95" t="s">
        <v>72</v>
      </c>
      <c r="BV1" s="95" t="s">
        <v>73</v>
      </c>
      <c r="BW1" s="95" t="s">
        <v>74</v>
      </c>
      <c r="BX1" s="95" t="s">
        <v>75</v>
      </c>
      <c r="BY1" s="95" t="s">
        <v>76</v>
      </c>
      <c r="BZ1" s="96" t="s">
        <v>77</v>
      </c>
      <c r="CA1" s="95" t="s">
        <v>78</v>
      </c>
      <c r="CB1" s="95" t="s">
        <v>79</v>
      </c>
      <c r="CC1" s="95" t="s">
        <v>80</v>
      </c>
      <c r="CD1" s="95" t="s">
        <v>81</v>
      </c>
      <c r="CE1" s="98" t="s">
        <v>82</v>
      </c>
      <c r="CF1" s="99" t="s">
        <v>83</v>
      </c>
      <c r="CG1" s="100" t="s">
        <v>84</v>
      </c>
      <c r="CH1" s="101" t="s">
        <v>85</v>
      </c>
      <c r="CI1" s="101" t="s">
        <v>86</v>
      </c>
      <c r="CJ1" s="101" t="s">
        <v>87</v>
      </c>
      <c r="CK1" s="101" t="s">
        <v>88</v>
      </c>
      <c r="CL1" s="101" t="s">
        <v>89</v>
      </c>
      <c r="CM1" s="101" t="s">
        <v>90</v>
      </c>
      <c r="CN1" s="101" t="s">
        <v>91</v>
      </c>
      <c r="CO1" s="101" t="s">
        <v>92</v>
      </c>
      <c r="CP1" s="99" t="s">
        <v>93</v>
      </c>
      <c r="CQ1" s="99" t="s">
        <v>94</v>
      </c>
      <c r="CR1" s="99" t="s">
        <v>95</v>
      </c>
      <c r="CS1" s="101" t="s">
        <v>96</v>
      </c>
      <c r="CT1" s="101" t="s">
        <v>97</v>
      </c>
      <c r="CU1" s="99" t="s">
        <v>98</v>
      </c>
      <c r="CV1" s="99" t="s">
        <v>99</v>
      </c>
      <c r="CW1" s="99" t="s">
        <v>100</v>
      </c>
      <c r="CX1" s="99" t="s">
        <v>101</v>
      </c>
      <c r="CY1" s="99" t="s">
        <v>102</v>
      </c>
      <c r="CZ1" s="99" t="s">
        <v>103</v>
      </c>
      <c r="DA1" s="102" t="s">
        <v>104</v>
      </c>
      <c r="DB1" s="103" t="s">
        <v>105</v>
      </c>
      <c r="DC1" s="103" t="s">
        <v>106</v>
      </c>
      <c r="DD1" s="103" t="s">
        <v>107</v>
      </c>
      <c r="DE1" s="104" t="s">
        <v>108</v>
      </c>
      <c r="DG1"/>
      <c r="DH1"/>
      <c r="DI1"/>
      <c r="DJ1"/>
    </row>
    <row r="2" spans="1:114">
      <c r="A2" s="15">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4">
        <f>IFERROR(FIND("Óbitos/feridos",consulta_completa__11[[#This Row],[13 - Ocorrências/Ambientes Atingidos]]),0)</f>
        <v>0</v>
      </c>
      <c r="AY2" s="85" t="str">
        <f>IF(AX2=0,"","X")</f>
        <v/>
      </c>
      <c r="AZ2" s="84">
        <f>IFERROR(FIND("População afetada/evacuada",consulta_completa__11[[#This Row],[13 - Ocorrências/Ambientes Atingidos]]),0)</f>
        <v>0</v>
      </c>
      <c r="BA2" s="84" t="str">
        <f>IF(AZ2=0,"","X")</f>
        <v/>
      </c>
      <c r="BB2" s="84">
        <f>IFERROR(FIND("Suspensão de abastecimento de água",consulta_completa__11[[#This Row],[13 - Ocorrências/Ambientes Atingidos]]),0)</f>
        <v>0</v>
      </c>
      <c r="BC2" s="85" t="str">
        <f>IF(BB2=0,"","X")</f>
        <v/>
      </c>
      <c r="BD2" s="84">
        <f>IFERROR(FIND("Rio/córrego",consulta_completa__11[[#This Row],[13 - Ocorrências/Ambientes Atingidos]]),0)</f>
        <v>0</v>
      </c>
      <c r="BE2" s="85" t="str">
        <f>IF(BD2=0,"","X")</f>
        <v/>
      </c>
      <c r="BF2" s="84">
        <f>IFERROR(FIND("Lago",consulta_completa__11[[#This Row],[13 - Ocorrências/Ambientes Atingidos]]),0)</f>
        <v>0</v>
      </c>
      <c r="BG2" s="85" t="str">
        <f>IF(BF2=0,"","X")</f>
        <v/>
      </c>
      <c r="BH2" s="84">
        <f>IFERROR(FIND("Mar",consulta_completa__11[[#This Row],[13 - Ocorrências/Ambientes Atingidos]]),0)</f>
        <v>1</v>
      </c>
      <c r="BI2" s="85" t="str">
        <f>IF(BH2=0,"","X")</f>
        <v>X</v>
      </c>
      <c r="BJ2" s="84">
        <f>IFERROR(FIND("Praia",consulta_completa__11[[#This Row],[13 - Ocorrências/Ambientes Atingidos]]),0)</f>
        <v>0</v>
      </c>
      <c r="BK2" s="85" t="str">
        <f>IF(BJ2=0,"","X")</f>
        <v/>
      </c>
      <c r="BL2" s="84">
        <f>IFERROR(FIND("Solo",consulta_completa__11[[#This Row],[13 - Ocorrências/Ambientes Atingidos]]),0)</f>
        <v>0</v>
      </c>
      <c r="BM2" s="85" t="str">
        <f>IF(BL2=0,"","X")</f>
        <v/>
      </c>
      <c r="BN2" s="84">
        <f>IFERROR(FIND("Águas subterrâneas",consulta_completa__11[[#This Row],[13 - Ocorrências/Ambientes Atingidos]]),0)</f>
        <v>0</v>
      </c>
      <c r="BO2" s="85" t="str">
        <f>IF(BN2=0,"","X")</f>
        <v/>
      </c>
      <c r="BP2" s="84">
        <f>IFERROR(FIND("Atmosfera",consulta_completa__11[[#This Row],[13 - Ocorrências/Ambientes Atingidos]]),0)</f>
        <v>0</v>
      </c>
      <c r="BQ2" s="85" t="str">
        <f>IF(BP2=0,"","X")</f>
        <v/>
      </c>
      <c r="BR2" s="84">
        <f>IFERROR(FIND("Flora",consulta_completa__11[[#This Row],[13 - Ocorrências/Ambientes Atingidos]]),0)</f>
        <v>0</v>
      </c>
      <c r="BS2" s="85" t="str">
        <f>IF(BR2=0,"","X")</f>
        <v/>
      </c>
      <c r="BT2" s="84">
        <f>IFERROR(FIND("Fauna",consulta_completa__11[[#This Row],[13 - Ocorrências/Ambientes Atingidos]]),0)</f>
        <v>0</v>
      </c>
      <c r="BU2" s="85" t="str">
        <f>IF(BT2=0,"","X")</f>
        <v/>
      </c>
      <c r="BV2" s="84">
        <f>IFERROR(FIND("UC federal",consulta_completa__11[[#This Row],[13 - Ocorrências/Ambientes Atingidos]]),0)</f>
        <v>0</v>
      </c>
      <c r="BW2" s="85" t="str">
        <f>IF(BV2=0,"","X")</f>
        <v/>
      </c>
      <c r="BX2" s="84">
        <f>IFERROR(FIND("UC estadual/municipal",consulta_completa__11[[#This Row],[13 - Ocorrências/Ambientes Atingidos]]),0)</f>
        <v>0</v>
      </c>
      <c r="BY2" s="85" t="str">
        <f>IF(BX2=0,"","X")</f>
        <v/>
      </c>
      <c r="BZ2" s="84">
        <f>IFERROR(FIND("Outro(s)",consulta_completa__11[[#This Row],[13 - Ocorrências/Ambientes Atingidos]]),0)</f>
        <v>0</v>
      </c>
      <c r="CA2" s="85" t="str">
        <f>IF(BZ2=0,"","X")</f>
        <v/>
      </c>
      <c r="CB2" s="84">
        <f>IFERROR(FIND("Sem dano",consulta_completa__11[[#This Row],[13 - Ocorrências/Ambientes Atingidos]]),0)</f>
        <v>0</v>
      </c>
      <c r="CC2" s="85" t="str">
        <f>IF(CB2=0,"","X")</f>
        <v/>
      </c>
      <c r="CD2" s="84" t="str">
        <f>IF(consulta_completa__11[[#This Row],[13 - Ocorrências/Ambientes Atingidos]]="","X","")</f>
        <v/>
      </c>
      <c r="CE2" s="86">
        <f>IFERROR(FIND("IBAMA",consulta_completa__11[[#This Row],[14 - Inst. Atuando no Local]]),0)</f>
        <v>0</v>
      </c>
      <c r="CF2" s="86" t="str">
        <f>IF(CE2=0,"","X")</f>
        <v/>
      </c>
      <c r="CG2" s="86">
        <f>IFERROR(FIND("OEMA",consulta_completa__11[[#This Row],[14 - Inst. Atuando no Local]]),0)</f>
        <v>0</v>
      </c>
      <c r="CH2" s="86" t="str">
        <f>IF(CG2=0,"","X")</f>
        <v/>
      </c>
      <c r="CI2" s="86">
        <f>IFERROR(FIND("DEFESA CIVIL",consulta_completa__11[[#This Row],[14 - Inst. Atuando no Local]]),0)</f>
        <v>0</v>
      </c>
      <c r="CJ2" s="86" t="str">
        <f>IF(CI2=0,"","X")</f>
        <v/>
      </c>
      <c r="CK2" s="86">
        <f>IFERROR(FIND("CORPO DE BOMBEIROS",consulta_completa__11[[#This Row],[14 - Inst. Atuando no Local]]),0)</f>
        <v>0</v>
      </c>
      <c r="CL2" s="86" t="str">
        <f>IF(CK2=0,"","X")</f>
        <v/>
      </c>
      <c r="CM2" s="86">
        <f>IFERROR(FIND("POLÍCIA RODOVIÁRIA",consulta_completa__11[[#This Row],[14 - Inst. Atuando no Local]]),0)</f>
        <v>0</v>
      </c>
      <c r="CN2" s="86" t="str">
        <f>IF(CM2=0,"","X")</f>
        <v/>
      </c>
      <c r="CO2" s="86">
        <f>IFERROR(FIND("POLÍCIA MILITAR",consulta_completa__11[[#This Row],[14 - Inst. Atuando no Local]]),0)</f>
        <v>0</v>
      </c>
      <c r="CP2" s="86" t="str">
        <f>IF(CO2=0,"","X")</f>
        <v/>
      </c>
      <c r="CQ2" s="86">
        <f>IFERROR(FIND("POLÍCIA CIVIL",consulta_completa__11[[#This Row],[14 - Inst. Atuando no Local]]),0)</f>
        <v>0</v>
      </c>
      <c r="CR2" s="86" t="str">
        <f>IF(CQ2=0,"","X")</f>
        <v/>
      </c>
      <c r="CS2" s="86">
        <f>IFERROR(FIND("MARINHA DO BRASIL",consulta_completa__11[[#This Row],[14 - Inst. Atuando no Local]]),0)</f>
        <v>0</v>
      </c>
      <c r="CT2" s="86" t="str">
        <f>IF(CS2=0,"","X")</f>
        <v/>
      </c>
      <c r="CU2" s="86">
        <f>IFERROR(FIND("EMPRESA ESPECIALIZADA EM ATENDIMENTO",consulta_completa__11[[#This Row],[14 - Inst. Atuando no Local]]),0)</f>
        <v>0</v>
      </c>
      <c r="CV2" s="86" t="str">
        <f>IF(CU2=0,"","X")</f>
        <v/>
      </c>
      <c r="CW2" s="86">
        <f>IFERROR(FIND("IBAMA",consulta_completa__11[[#This Row],[14 - Inst. Atuando no Local]]),0)</f>
        <v>0</v>
      </c>
      <c r="CX2" s="86" t="str">
        <f>IF(CW2=0,"","X")</f>
        <v/>
      </c>
      <c r="CY2" s="86" t="str">
        <f>IF(consulta_completa__11[[#This Row],[14 - Inst. Atuando no Local]]="","X","")</f>
        <v/>
      </c>
      <c r="CZ2" s="86">
        <f>IFERROR(FIND("OUTRA (S)",consulta_completa__11[[#This Row],[14 - Inst. Atuando no Local]]),0)</f>
        <v>0</v>
      </c>
      <c r="DA2" s="86" t="str">
        <f>IF(CZ2=0,"","X")</f>
        <v/>
      </c>
      <c r="DB2" s="37" t="str">
        <f>IF(AH$2="","",IF(AH$2="S","Sim",IF(AH$2="N","Não", IF(AH$2="I","Sem Informação"))))</f>
        <v>Sim</v>
      </c>
      <c r="DC2" s="37" t="str">
        <f t="shared" ref="DC2:DD2" si="0">IF(AI$2="","",IF(AI$2="S","Sim",IF(AI$2="N","Não", IF(AI$2="I","Sem Informação"))))</f>
        <v>Não</v>
      </c>
      <c r="DD2" s="37" t="str">
        <f t="shared" si="0"/>
        <v>Sim</v>
      </c>
      <c r="DE2" s="89" t="str">
        <f t="shared" ref="DE2:DE65" si="1">IF(AD2=1,"Federal",IF(AD2=2,"Estadual",IF(AD2=0,"Sem informação","")))</f>
        <v>Federal</v>
      </c>
    </row>
    <row r="3" spans="1:114">
      <c r="A3" s="15">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4">
        <f>IFERROR(FIND("Óbitos/feridos",consulta_completa__11[[#This Row],[13 - Ocorrências/Ambientes Atingidos]]),0)</f>
        <v>0</v>
      </c>
      <c r="AY3" s="85" t="str">
        <f t="shared" ref="AY3:AY66" si="2">IF(AX3=0,"","X")</f>
        <v/>
      </c>
      <c r="AZ3" s="84">
        <f>IFERROR(FIND("População afetada/evacuada",consulta_completa__11[[#This Row],[13 - Ocorrências/Ambientes Atingidos]]),0)</f>
        <v>0</v>
      </c>
      <c r="BA3" s="84" t="str">
        <f t="shared" ref="BA3:BA66" si="3">IF(AZ3=0,"","X")</f>
        <v/>
      </c>
      <c r="BB3" s="84">
        <f>IFERROR(FIND("Suspensão de abastecimento de água",consulta_completa__11[[#This Row],[13 - Ocorrências/Ambientes Atingidos]]),0)</f>
        <v>0</v>
      </c>
      <c r="BC3" s="85" t="str">
        <f>IF(BB3=0,"","X")</f>
        <v/>
      </c>
      <c r="BD3" s="84">
        <f>IFERROR(FIND("Rio/córrego",consulta_completa__11[[#This Row],[13 - Ocorrências/Ambientes Atingidos]]),0)</f>
        <v>0</v>
      </c>
      <c r="BE3" s="85" t="str">
        <f t="shared" ref="BE3:BE66" si="4">IF(BD3=0,"","X")</f>
        <v/>
      </c>
      <c r="BF3" s="84">
        <f>IFERROR(FIND("Lago",consulta_completa__11[[#This Row],[13 - Ocorrências/Ambientes Atingidos]]),0)</f>
        <v>0</v>
      </c>
      <c r="BG3" s="85" t="str">
        <f t="shared" ref="BG3:BG66" si="5">IF(BF3=0,"","X")</f>
        <v/>
      </c>
      <c r="BH3" s="84">
        <f>IFERROR(FIND("Mar",consulta_completa__11[[#This Row],[13 - Ocorrências/Ambientes Atingidos]]),0)</f>
        <v>0</v>
      </c>
      <c r="BI3" s="85" t="str">
        <f t="shared" ref="BI3:BI66" si="6">IF(BH3=0,"","X")</f>
        <v/>
      </c>
      <c r="BJ3" s="84">
        <f>IFERROR(FIND("Praia",consulta_completa__11[[#This Row],[13 - Ocorrências/Ambientes Atingidos]]),0)</f>
        <v>0</v>
      </c>
      <c r="BK3" s="85" t="str">
        <f t="shared" ref="BK3:BK66" si="7">IF(BJ3=0,"","X")</f>
        <v/>
      </c>
      <c r="BL3" s="84">
        <f>IFERROR(FIND("Solo",consulta_completa__11[[#This Row],[13 - Ocorrências/Ambientes Atingidos]]),0)</f>
        <v>1</v>
      </c>
      <c r="BM3" s="85" t="str">
        <f t="shared" ref="BM3:BM66" si="8">IF(BL3=0,"","X")</f>
        <v>X</v>
      </c>
      <c r="BN3" s="84">
        <f>IFERROR(FIND("Águas subterrâneas",consulta_completa__11[[#This Row],[13 - Ocorrências/Ambientes Atingidos]]),0)</f>
        <v>0</v>
      </c>
      <c r="BO3" s="85" t="str">
        <f t="shared" ref="BO3:BO66" si="9">IF(BN3=0,"","X")</f>
        <v/>
      </c>
      <c r="BP3" s="84">
        <f>IFERROR(FIND("Atmosfera",consulta_completa__11[[#This Row],[13 - Ocorrências/Ambientes Atingidos]]),0)</f>
        <v>0</v>
      </c>
      <c r="BQ3" s="85" t="str">
        <f t="shared" ref="BQ3:BQ66" si="10">IF(BP3=0,"","X")</f>
        <v/>
      </c>
      <c r="BR3" s="84">
        <f>IFERROR(FIND("Flora",consulta_completa__11[[#This Row],[13 - Ocorrências/Ambientes Atingidos]]),0)</f>
        <v>0</v>
      </c>
      <c r="BS3" s="85" t="str">
        <f t="shared" ref="BS3:BS66" si="11">IF(BR3=0,"","X")</f>
        <v/>
      </c>
      <c r="BT3" s="84">
        <f>IFERROR(FIND("Fauna",consulta_completa__11[[#This Row],[13 - Ocorrências/Ambientes Atingidos]]),0)</f>
        <v>0</v>
      </c>
      <c r="BU3" s="85" t="str">
        <f t="shared" ref="BU3:BU66" si="12">IF(BT3=0,"","X")</f>
        <v/>
      </c>
      <c r="BV3" s="84">
        <f>IFERROR(FIND("UC federal",consulta_completa__11[[#This Row],[13 - Ocorrências/Ambientes Atingidos]]),0)</f>
        <v>0</v>
      </c>
      <c r="BW3" s="85" t="str">
        <f t="shared" ref="BW3:BW66" si="13">IF(BV3=0,"","X")</f>
        <v/>
      </c>
      <c r="BX3" s="84">
        <f>IFERROR(FIND("UC estadual/municipal",consulta_completa__11[[#This Row],[13 - Ocorrências/Ambientes Atingidos]]),0)</f>
        <v>0</v>
      </c>
      <c r="BY3" s="85" t="str">
        <f t="shared" ref="BY3:BY66" si="14">IF(BX3=0,"","X")</f>
        <v/>
      </c>
      <c r="BZ3" s="84">
        <f>IFERROR(FIND("Outro(s)",consulta_completa__11[[#This Row],[13 - Ocorrências/Ambientes Atingidos]]),0)</f>
        <v>0</v>
      </c>
      <c r="CA3" s="85" t="str">
        <f t="shared" ref="CA3:CA66" si="15">IF(BZ3=0,"","X")</f>
        <v/>
      </c>
      <c r="CB3" s="84">
        <f>IFERROR(FIND("Sem dano",consulta_completa__11[[#This Row],[13 - Ocorrências/Ambientes Atingidos]]),0)</f>
        <v>0</v>
      </c>
      <c r="CC3" s="85" t="str">
        <f t="shared" ref="CC3:CC66" si="16">IF(CB3=0,"","X")</f>
        <v/>
      </c>
      <c r="CD3" s="84" t="str">
        <f>IF(consulta_completa__11[[#This Row],[13 - Ocorrências/Ambientes Atingidos]]="","X","")</f>
        <v/>
      </c>
      <c r="CE3" s="86">
        <f>IFERROR(FIND("IBAMA",consulta_completa__11[[#This Row],[14 - Inst. Atuando no Local]]),0)</f>
        <v>0</v>
      </c>
      <c r="CF3" s="86" t="str">
        <f t="shared" ref="CF3:CF66" si="17">IF(CE3=0,"","X")</f>
        <v/>
      </c>
      <c r="CG3" s="86">
        <f>IFERROR(FIND("OEMA",consulta_completa__11[[#This Row],[14 - Inst. Atuando no Local]]),0)</f>
        <v>0</v>
      </c>
      <c r="CH3" s="86" t="str">
        <f t="shared" ref="CH3:CH66" si="18">IF(CG3=0,"","X")</f>
        <v/>
      </c>
      <c r="CI3" s="86">
        <f>IFERROR(FIND("DEFESA CIVIL",consulta_completa__11[[#This Row],[14 - Inst. Atuando no Local]]),0)</f>
        <v>0</v>
      </c>
      <c r="CJ3" s="86" t="str">
        <f t="shared" ref="CJ3:CJ66" si="19">IF(CI3=0,"","X")</f>
        <v/>
      </c>
      <c r="CK3" s="86">
        <f>IFERROR(FIND("CORPO DE BOMBEIROS",consulta_completa__11[[#This Row],[14 - Inst. Atuando no Local]]),0)</f>
        <v>0</v>
      </c>
      <c r="CL3" s="86" t="str">
        <f t="shared" ref="CL3:CL66" si="20">IF(CK3=0,"","X")</f>
        <v/>
      </c>
      <c r="CM3" s="86">
        <f>IFERROR(FIND("POLÍCIA RODOVIÁRIA",consulta_completa__11[[#This Row],[14 - Inst. Atuando no Local]]),0)</f>
        <v>0</v>
      </c>
      <c r="CN3" s="86" t="str">
        <f t="shared" ref="CN3:CN66" si="21">IF(CM3=0,"","X")</f>
        <v/>
      </c>
      <c r="CO3" s="86">
        <f>IFERROR(FIND("POLÍCIA MILITAR",consulta_completa__11[[#This Row],[14 - Inst. Atuando no Local]]),0)</f>
        <v>0</v>
      </c>
      <c r="CP3" s="86" t="str">
        <f t="shared" ref="CP3:CP66" si="22">IF(CO3=0,"","X")</f>
        <v/>
      </c>
      <c r="CQ3" s="86">
        <f>IFERROR(FIND("POLÍCIA CIVIL",consulta_completa__11[[#This Row],[14 - Inst. Atuando no Local]]),0)</f>
        <v>0</v>
      </c>
      <c r="CR3" s="86" t="str">
        <f t="shared" ref="CR3:CR66" si="23">IF(CQ3=0,"","X")</f>
        <v/>
      </c>
      <c r="CS3" s="86">
        <f>IFERROR(FIND("MARINHA DO BRASIL",consulta_completa__11[[#This Row],[14 - Inst. Atuando no Local]]),0)</f>
        <v>0</v>
      </c>
      <c r="CT3" s="86" t="str">
        <f t="shared" ref="CT3:CT66" si="24">IF(CS3=0,"","X")</f>
        <v/>
      </c>
      <c r="CU3" s="86">
        <f>IFERROR(FIND("EMPRESA ESPECIALIZADA EM ATENDIMENTO",consulta_completa__11[[#This Row],[14 - Inst. Atuando no Local]]),0)</f>
        <v>0</v>
      </c>
      <c r="CV3" s="86" t="str">
        <f t="shared" ref="CV3:CV66" si="25">IF(CU3=0,"","X")</f>
        <v/>
      </c>
      <c r="CW3" s="86">
        <f>IFERROR(FIND("IBAMA",consulta_completa__11[[#This Row],[14 - Inst. Atuando no Local]]),0)</f>
        <v>0</v>
      </c>
      <c r="CX3" s="86" t="str">
        <f t="shared" ref="CX3:CX66" si="26">IF(CW3=0,"","X")</f>
        <v/>
      </c>
      <c r="CY3" s="86" t="str">
        <f>IF(consulta_completa__11[[#This Row],[14 - Inst. Atuando no Local]]="","X","")</f>
        <v/>
      </c>
      <c r="CZ3" s="86">
        <f>IFERROR(FIND("OUTRA (S)",consulta_completa__11[[#This Row],[14 - Inst. Atuando no Local]]),0)</f>
        <v>0</v>
      </c>
      <c r="DA3" s="86" t="str">
        <f t="shared" ref="DA3:DA66" si="27">IF(CZ3=0,"","X")</f>
        <v/>
      </c>
      <c r="DB3" s="37" t="str">
        <f t="shared" ref="DB3:DB66" si="28">IF(AH$2="","",IF(AH$2="S","Sim",IF(AH$2="N","Não", IF(AH$2="I","Sem Informação"))))</f>
        <v>Sim</v>
      </c>
      <c r="DC3" s="37" t="str">
        <f t="shared" ref="DC3:DC66" si="29">IF(AI$2="","",IF(AI$2="S","Sim",IF(AI$2="N","Não", IF(AI$2="I","Sem Informação"))))</f>
        <v>Não</v>
      </c>
      <c r="DD3" s="37" t="str">
        <f t="shared" ref="DD3:DD66" si="30">IF(AJ$2="","",IF(AJ$2="S","Sim",IF(AJ$2="N","Não", IF(AJ$2="I","Sem Informação"))))</f>
        <v>Sim</v>
      </c>
      <c r="DE3" s="89" t="str">
        <f t="shared" si="1"/>
        <v>Estadual</v>
      </c>
    </row>
    <row r="4" spans="1:114">
      <c r="A4" s="15">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4">
        <f>IFERROR(FIND("Óbitos/feridos",consulta_completa__11[[#This Row],[13 - Ocorrências/Ambientes Atingidos]]),0)</f>
        <v>0</v>
      </c>
      <c r="AY4" s="85" t="str">
        <f t="shared" si="2"/>
        <v/>
      </c>
      <c r="AZ4" s="84">
        <f>IFERROR(FIND("População afetada/evacuada",consulta_completa__11[[#This Row],[13 - Ocorrências/Ambientes Atingidos]]),0)</f>
        <v>0</v>
      </c>
      <c r="BA4" s="84" t="str">
        <f t="shared" si="3"/>
        <v/>
      </c>
      <c r="BB4" s="84">
        <f>IFERROR(FIND("Suspensão de abastecimento de água",consulta_completa__11[[#This Row],[13 - Ocorrências/Ambientes Atingidos]]),0)</f>
        <v>0</v>
      </c>
      <c r="BC4" s="85" t="str">
        <f t="shared" ref="BC4:BC67" si="31">IF(BB4=0,"","X")</f>
        <v/>
      </c>
      <c r="BD4" s="84">
        <f>IFERROR(FIND("Rio/córrego",consulta_completa__11[[#This Row],[13 - Ocorrências/Ambientes Atingidos]]),0)</f>
        <v>0</v>
      </c>
      <c r="BE4" s="85" t="str">
        <f t="shared" si="4"/>
        <v/>
      </c>
      <c r="BF4" s="84">
        <f>IFERROR(FIND("Lago",consulta_completa__11[[#This Row],[13 - Ocorrências/Ambientes Atingidos]]),0)</f>
        <v>0</v>
      </c>
      <c r="BG4" s="85" t="str">
        <f t="shared" si="5"/>
        <v/>
      </c>
      <c r="BH4" s="84">
        <f>IFERROR(FIND("Mar",consulta_completa__11[[#This Row],[13 - Ocorrências/Ambientes Atingidos]]),0)</f>
        <v>0</v>
      </c>
      <c r="BI4" s="85" t="str">
        <f t="shared" si="6"/>
        <v/>
      </c>
      <c r="BJ4" s="84">
        <f>IFERROR(FIND("Praia",consulta_completa__11[[#This Row],[13 - Ocorrências/Ambientes Atingidos]]),0)</f>
        <v>0</v>
      </c>
      <c r="BK4" s="85" t="str">
        <f t="shared" si="7"/>
        <v/>
      </c>
      <c r="BL4" s="84">
        <f>IFERROR(FIND("Solo",consulta_completa__11[[#This Row],[13 - Ocorrências/Ambientes Atingidos]]),0)</f>
        <v>1</v>
      </c>
      <c r="BM4" s="85" t="str">
        <f t="shared" si="8"/>
        <v>X</v>
      </c>
      <c r="BN4" s="84">
        <f>IFERROR(FIND("Águas subterrâneas",consulta_completa__11[[#This Row],[13 - Ocorrências/Ambientes Atingidos]]),0)</f>
        <v>0</v>
      </c>
      <c r="BO4" s="85" t="str">
        <f t="shared" si="9"/>
        <v/>
      </c>
      <c r="BP4" s="84">
        <f>IFERROR(FIND("Atmosfera",consulta_completa__11[[#This Row],[13 - Ocorrências/Ambientes Atingidos]]),0)</f>
        <v>0</v>
      </c>
      <c r="BQ4" s="85" t="str">
        <f t="shared" si="10"/>
        <v/>
      </c>
      <c r="BR4" s="84">
        <f>IFERROR(FIND("Flora",consulta_completa__11[[#This Row],[13 - Ocorrências/Ambientes Atingidos]]),0)</f>
        <v>0</v>
      </c>
      <c r="BS4" s="85" t="str">
        <f t="shared" si="11"/>
        <v/>
      </c>
      <c r="BT4" s="84">
        <f>IFERROR(FIND("Fauna",consulta_completa__11[[#This Row],[13 - Ocorrências/Ambientes Atingidos]]),0)</f>
        <v>0</v>
      </c>
      <c r="BU4" s="85" t="str">
        <f t="shared" si="12"/>
        <v/>
      </c>
      <c r="BV4" s="84">
        <f>IFERROR(FIND("UC federal",consulta_completa__11[[#This Row],[13 - Ocorrências/Ambientes Atingidos]]),0)</f>
        <v>0</v>
      </c>
      <c r="BW4" s="85" t="str">
        <f t="shared" si="13"/>
        <v/>
      </c>
      <c r="BX4" s="84">
        <f>IFERROR(FIND("UC estadual/municipal",consulta_completa__11[[#This Row],[13 - Ocorrências/Ambientes Atingidos]]),0)</f>
        <v>0</v>
      </c>
      <c r="BY4" s="85" t="str">
        <f t="shared" si="14"/>
        <v/>
      </c>
      <c r="BZ4" s="84">
        <f>IFERROR(FIND("Outro(s)",consulta_completa__11[[#This Row],[13 - Ocorrências/Ambientes Atingidos]]),0)</f>
        <v>0</v>
      </c>
      <c r="CA4" s="85" t="str">
        <f t="shared" si="15"/>
        <v/>
      </c>
      <c r="CB4" s="84">
        <f>IFERROR(FIND("Sem dano",consulta_completa__11[[#This Row],[13 - Ocorrências/Ambientes Atingidos]]),0)</f>
        <v>0</v>
      </c>
      <c r="CC4" s="85" t="str">
        <f t="shared" si="16"/>
        <v/>
      </c>
      <c r="CD4" s="84" t="str">
        <f>IF(consulta_completa__11[[#This Row],[13 - Ocorrências/Ambientes Atingidos]]="","X","")</f>
        <v/>
      </c>
      <c r="CE4" s="86">
        <f>IFERROR(FIND("IBAMA",consulta_completa__11[[#This Row],[14 - Inst. Atuando no Local]]),0)</f>
        <v>0</v>
      </c>
      <c r="CF4" s="86" t="str">
        <f t="shared" si="17"/>
        <v/>
      </c>
      <c r="CG4" s="86">
        <f>IFERROR(FIND("OEMA",consulta_completa__11[[#This Row],[14 - Inst. Atuando no Local]]),0)</f>
        <v>0</v>
      </c>
      <c r="CH4" s="86" t="str">
        <f t="shared" si="18"/>
        <v/>
      </c>
      <c r="CI4" s="86">
        <f>IFERROR(FIND("DEFESA CIVIL",consulta_completa__11[[#This Row],[14 - Inst. Atuando no Local]]),0)</f>
        <v>0</v>
      </c>
      <c r="CJ4" s="86" t="str">
        <f t="shared" si="19"/>
        <v/>
      </c>
      <c r="CK4" s="86">
        <f>IFERROR(FIND("CORPO DE BOMBEIROS",consulta_completa__11[[#This Row],[14 - Inst. Atuando no Local]]),0)</f>
        <v>0</v>
      </c>
      <c r="CL4" s="86" t="str">
        <f t="shared" si="20"/>
        <v/>
      </c>
      <c r="CM4" s="86">
        <f>IFERROR(FIND("POLÍCIA RODOVIÁRIA",consulta_completa__11[[#This Row],[14 - Inst. Atuando no Local]]),0)</f>
        <v>0</v>
      </c>
      <c r="CN4" s="86" t="str">
        <f t="shared" si="21"/>
        <v/>
      </c>
      <c r="CO4" s="86">
        <f>IFERROR(FIND("POLÍCIA MILITAR",consulta_completa__11[[#This Row],[14 - Inst. Atuando no Local]]),0)</f>
        <v>0</v>
      </c>
      <c r="CP4" s="86" t="str">
        <f t="shared" si="22"/>
        <v/>
      </c>
      <c r="CQ4" s="86">
        <f>IFERROR(FIND("POLÍCIA CIVIL",consulta_completa__11[[#This Row],[14 - Inst. Atuando no Local]]),0)</f>
        <v>0</v>
      </c>
      <c r="CR4" s="86" t="str">
        <f t="shared" si="23"/>
        <v/>
      </c>
      <c r="CS4" s="86">
        <f>IFERROR(FIND("MARINHA DO BRASIL",consulta_completa__11[[#This Row],[14 - Inst. Atuando no Local]]),0)</f>
        <v>0</v>
      </c>
      <c r="CT4" s="86" t="str">
        <f t="shared" si="24"/>
        <v/>
      </c>
      <c r="CU4" s="86">
        <f>IFERROR(FIND("EMPRESA ESPECIALIZADA EM ATENDIMENTO",consulta_completa__11[[#This Row],[14 - Inst. Atuando no Local]]),0)</f>
        <v>0</v>
      </c>
      <c r="CV4" s="86" t="str">
        <f t="shared" si="25"/>
        <v/>
      </c>
      <c r="CW4" s="86">
        <f>IFERROR(FIND("IBAMA",consulta_completa__11[[#This Row],[14 - Inst. Atuando no Local]]),0)</f>
        <v>0</v>
      </c>
      <c r="CX4" s="86" t="str">
        <f t="shared" si="26"/>
        <v/>
      </c>
      <c r="CY4" s="86" t="str">
        <f>IF(consulta_completa__11[[#This Row],[14 - Inst. Atuando no Local]]="","X","")</f>
        <v/>
      </c>
      <c r="CZ4" s="86">
        <f>IFERROR(FIND("OUTRA (S)",consulta_completa__11[[#This Row],[14 - Inst. Atuando no Local]]),0)</f>
        <v>0</v>
      </c>
      <c r="DA4" s="86" t="str">
        <f t="shared" si="27"/>
        <v/>
      </c>
      <c r="DB4" s="37" t="str">
        <f t="shared" si="28"/>
        <v>Sim</v>
      </c>
      <c r="DC4" s="37" t="str">
        <f t="shared" si="29"/>
        <v>Não</v>
      </c>
      <c r="DD4" s="37" t="str">
        <f t="shared" si="30"/>
        <v>Sim</v>
      </c>
      <c r="DE4" s="89" t="str">
        <f t="shared" si="1"/>
        <v>Federal</v>
      </c>
    </row>
    <row r="5" spans="1:114">
      <c r="A5" s="15">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4">
        <f>IFERROR(FIND("Óbitos/feridos",consulta_completa__11[[#This Row],[13 - Ocorrências/Ambientes Atingidos]]),0)</f>
        <v>0</v>
      </c>
      <c r="AY5" s="85" t="str">
        <f t="shared" si="2"/>
        <v/>
      </c>
      <c r="AZ5" s="84">
        <f>IFERROR(FIND("População afetada/evacuada",consulta_completa__11[[#This Row],[13 - Ocorrências/Ambientes Atingidos]]),0)</f>
        <v>0</v>
      </c>
      <c r="BA5" s="84" t="str">
        <f t="shared" si="3"/>
        <v/>
      </c>
      <c r="BB5" s="84">
        <f>IFERROR(FIND("Suspensão de abastecimento de água",consulta_completa__11[[#This Row],[13 - Ocorrências/Ambientes Atingidos]]),0)</f>
        <v>0</v>
      </c>
      <c r="BC5" s="85" t="str">
        <f t="shared" si="31"/>
        <v/>
      </c>
      <c r="BD5" s="84">
        <f>IFERROR(FIND("Rio/córrego",consulta_completa__11[[#This Row],[13 - Ocorrências/Ambientes Atingidos]]),0)</f>
        <v>0</v>
      </c>
      <c r="BE5" s="85" t="str">
        <f t="shared" si="4"/>
        <v/>
      </c>
      <c r="BF5" s="84">
        <f>IFERROR(FIND("Lago",consulta_completa__11[[#This Row],[13 - Ocorrências/Ambientes Atingidos]]),0)</f>
        <v>0</v>
      </c>
      <c r="BG5" s="85" t="str">
        <f t="shared" si="5"/>
        <v/>
      </c>
      <c r="BH5" s="84">
        <f>IFERROR(FIND("Mar",consulta_completa__11[[#This Row],[13 - Ocorrências/Ambientes Atingidos]]),0)</f>
        <v>0</v>
      </c>
      <c r="BI5" s="85" t="str">
        <f t="shared" si="6"/>
        <v/>
      </c>
      <c r="BJ5" s="84">
        <f>IFERROR(FIND("Praia",consulta_completa__11[[#This Row],[13 - Ocorrências/Ambientes Atingidos]]),0)</f>
        <v>0</v>
      </c>
      <c r="BK5" s="85" t="str">
        <f t="shared" si="7"/>
        <v/>
      </c>
      <c r="BL5" s="84">
        <f>IFERROR(FIND("Solo",consulta_completa__11[[#This Row],[13 - Ocorrências/Ambientes Atingidos]]),0)</f>
        <v>0</v>
      </c>
      <c r="BM5" s="85" t="str">
        <f t="shared" si="8"/>
        <v/>
      </c>
      <c r="BN5" s="84">
        <f>IFERROR(FIND("Águas subterrâneas",consulta_completa__11[[#This Row],[13 - Ocorrências/Ambientes Atingidos]]),0)</f>
        <v>0</v>
      </c>
      <c r="BO5" s="85" t="str">
        <f t="shared" si="9"/>
        <v/>
      </c>
      <c r="BP5" s="84">
        <f>IFERROR(FIND("Atmosfera",consulta_completa__11[[#This Row],[13 - Ocorrências/Ambientes Atingidos]]),0)</f>
        <v>0</v>
      </c>
      <c r="BQ5" s="85" t="str">
        <f t="shared" si="10"/>
        <v/>
      </c>
      <c r="BR5" s="84">
        <f>IFERROR(FIND("Flora",consulta_completa__11[[#This Row],[13 - Ocorrências/Ambientes Atingidos]]),0)</f>
        <v>0</v>
      </c>
      <c r="BS5" s="85" t="str">
        <f t="shared" si="11"/>
        <v/>
      </c>
      <c r="BT5" s="84">
        <f>IFERROR(FIND("Fauna",consulta_completa__11[[#This Row],[13 - Ocorrências/Ambientes Atingidos]]),0)</f>
        <v>0</v>
      </c>
      <c r="BU5" s="85" t="str">
        <f t="shared" si="12"/>
        <v/>
      </c>
      <c r="BV5" s="84">
        <f>IFERROR(FIND("UC federal",consulta_completa__11[[#This Row],[13 - Ocorrências/Ambientes Atingidos]]),0)</f>
        <v>0</v>
      </c>
      <c r="BW5" s="85" t="str">
        <f t="shared" si="13"/>
        <v/>
      </c>
      <c r="BX5" s="84">
        <f>IFERROR(FIND("UC estadual/municipal",consulta_completa__11[[#This Row],[13 - Ocorrências/Ambientes Atingidos]]),0)</f>
        <v>0</v>
      </c>
      <c r="BY5" s="85" t="str">
        <f t="shared" si="14"/>
        <v/>
      </c>
      <c r="BZ5" s="84">
        <f>IFERROR(FIND("Outro(s)",consulta_completa__11[[#This Row],[13 - Ocorrências/Ambientes Atingidos]]),0)</f>
        <v>1</v>
      </c>
      <c r="CA5" s="85" t="str">
        <f t="shared" si="15"/>
        <v>X</v>
      </c>
      <c r="CB5" s="84">
        <f>IFERROR(FIND("Sem dano",consulta_completa__11[[#This Row],[13 - Ocorrências/Ambientes Atingidos]]),0)</f>
        <v>0</v>
      </c>
      <c r="CC5" s="85" t="str">
        <f t="shared" si="16"/>
        <v/>
      </c>
      <c r="CD5" s="84" t="str">
        <f>IF(consulta_completa__11[[#This Row],[13 - Ocorrências/Ambientes Atingidos]]="","X","")</f>
        <v/>
      </c>
      <c r="CE5" s="86">
        <f>IFERROR(FIND("IBAMA",consulta_completa__11[[#This Row],[14 - Inst. Atuando no Local]]),0)</f>
        <v>0</v>
      </c>
      <c r="CF5" s="86" t="str">
        <f t="shared" si="17"/>
        <v/>
      </c>
      <c r="CG5" s="86">
        <f>IFERROR(FIND("OEMA",consulta_completa__11[[#This Row],[14 - Inst. Atuando no Local]]),0)</f>
        <v>0</v>
      </c>
      <c r="CH5" s="86" t="str">
        <f t="shared" si="18"/>
        <v/>
      </c>
      <c r="CI5" s="86">
        <f>IFERROR(FIND("DEFESA CIVIL",consulta_completa__11[[#This Row],[14 - Inst. Atuando no Local]]),0)</f>
        <v>0</v>
      </c>
      <c r="CJ5" s="86" t="str">
        <f t="shared" si="19"/>
        <v/>
      </c>
      <c r="CK5" s="86">
        <f>IFERROR(FIND("CORPO DE BOMBEIROS",consulta_completa__11[[#This Row],[14 - Inst. Atuando no Local]]),0)</f>
        <v>0</v>
      </c>
      <c r="CL5" s="86" t="str">
        <f t="shared" si="20"/>
        <v/>
      </c>
      <c r="CM5" s="86">
        <f>IFERROR(FIND("POLÍCIA RODOVIÁRIA",consulta_completa__11[[#This Row],[14 - Inst. Atuando no Local]]),0)</f>
        <v>0</v>
      </c>
      <c r="CN5" s="86" t="str">
        <f t="shared" si="21"/>
        <v/>
      </c>
      <c r="CO5" s="86">
        <f>IFERROR(FIND("POLÍCIA MILITAR",consulta_completa__11[[#This Row],[14 - Inst. Atuando no Local]]),0)</f>
        <v>0</v>
      </c>
      <c r="CP5" s="86" t="str">
        <f t="shared" si="22"/>
        <v/>
      </c>
      <c r="CQ5" s="86">
        <f>IFERROR(FIND("POLÍCIA CIVIL",consulta_completa__11[[#This Row],[14 - Inst. Atuando no Local]]),0)</f>
        <v>0</v>
      </c>
      <c r="CR5" s="86" t="str">
        <f t="shared" si="23"/>
        <v/>
      </c>
      <c r="CS5" s="86">
        <f>IFERROR(FIND("MARINHA DO BRASIL",consulta_completa__11[[#This Row],[14 - Inst. Atuando no Local]]),0)</f>
        <v>0</v>
      </c>
      <c r="CT5" s="86" t="str">
        <f t="shared" si="24"/>
        <v/>
      </c>
      <c r="CU5" s="86">
        <f>IFERROR(FIND("EMPRESA ESPECIALIZADA EM ATENDIMENTO",consulta_completa__11[[#This Row],[14 - Inst. Atuando no Local]]),0)</f>
        <v>0</v>
      </c>
      <c r="CV5" s="86" t="str">
        <f t="shared" si="25"/>
        <v/>
      </c>
      <c r="CW5" s="86">
        <f>IFERROR(FIND("IBAMA",consulta_completa__11[[#This Row],[14 - Inst. Atuando no Local]]),0)</f>
        <v>0</v>
      </c>
      <c r="CX5" s="86" t="str">
        <f t="shared" si="26"/>
        <v/>
      </c>
      <c r="CY5" s="86" t="str">
        <f>IF(consulta_completa__11[[#This Row],[14 - Inst. Atuando no Local]]="","X","")</f>
        <v/>
      </c>
      <c r="CZ5" s="86">
        <f>IFERROR(FIND("OUTRA (S)",consulta_completa__11[[#This Row],[14 - Inst. Atuando no Local]]),0)</f>
        <v>0</v>
      </c>
      <c r="DA5" s="86" t="str">
        <f t="shared" si="27"/>
        <v/>
      </c>
      <c r="DB5" s="37" t="str">
        <f t="shared" si="28"/>
        <v>Sim</v>
      </c>
      <c r="DC5" s="37" t="str">
        <f t="shared" si="29"/>
        <v>Não</v>
      </c>
      <c r="DD5" s="37" t="str">
        <f t="shared" si="30"/>
        <v>Sim</v>
      </c>
      <c r="DE5" s="89" t="str">
        <f t="shared" si="1"/>
        <v>Estadual</v>
      </c>
    </row>
    <row r="6" spans="1:114">
      <c r="A6" s="15">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4">
        <f>IFERROR(FIND("Óbitos/feridos",consulta_completa__11[[#This Row],[13 - Ocorrências/Ambientes Atingidos]]),0)</f>
        <v>0</v>
      </c>
      <c r="AY6" s="85" t="str">
        <f t="shared" si="2"/>
        <v/>
      </c>
      <c r="AZ6" s="84">
        <f>IFERROR(FIND("População afetada/evacuada",consulta_completa__11[[#This Row],[13 - Ocorrências/Ambientes Atingidos]]),0)</f>
        <v>0</v>
      </c>
      <c r="BA6" s="84" t="str">
        <f t="shared" si="3"/>
        <v/>
      </c>
      <c r="BB6" s="84">
        <f>IFERROR(FIND("Suspensão de abastecimento de água",consulta_completa__11[[#This Row],[13 - Ocorrências/Ambientes Atingidos]]),0)</f>
        <v>0</v>
      </c>
      <c r="BC6" s="85" t="str">
        <f t="shared" si="31"/>
        <v/>
      </c>
      <c r="BD6" s="84">
        <f>IFERROR(FIND("Rio/córrego",consulta_completa__11[[#This Row],[13 - Ocorrências/Ambientes Atingidos]]),0)</f>
        <v>0</v>
      </c>
      <c r="BE6" s="85" t="str">
        <f t="shared" si="4"/>
        <v/>
      </c>
      <c r="BF6" s="84">
        <f>IFERROR(FIND("Lago",consulta_completa__11[[#This Row],[13 - Ocorrências/Ambientes Atingidos]]),0)</f>
        <v>0</v>
      </c>
      <c r="BG6" s="85" t="str">
        <f t="shared" si="5"/>
        <v/>
      </c>
      <c r="BH6" s="84">
        <f>IFERROR(FIND("Mar",consulta_completa__11[[#This Row],[13 - Ocorrências/Ambientes Atingidos]]),0)</f>
        <v>1</v>
      </c>
      <c r="BI6" s="85" t="str">
        <f t="shared" si="6"/>
        <v>X</v>
      </c>
      <c r="BJ6" s="84">
        <f>IFERROR(FIND("Praia",consulta_completa__11[[#This Row],[13 - Ocorrências/Ambientes Atingidos]]),0)</f>
        <v>0</v>
      </c>
      <c r="BK6" s="85" t="str">
        <f t="shared" si="7"/>
        <v/>
      </c>
      <c r="BL6" s="84">
        <f>IFERROR(FIND("Solo",consulta_completa__11[[#This Row],[13 - Ocorrências/Ambientes Atingidos]]),0)</f>
        <v>0</v>
      </c>
      <c r="BM6" s="85" t="str">
        <f t="shared" si="8"/>
        <v/>
      </c>
      <c r="BN6" s="84">
        <f>IFERROR(FIND("Águas subterrâneas",consulta_completa__11[[#This Row],[13 - Ocorrências/Ambientes Atingidos]]),0)</f>
        <v>0</v>
      </c>
      <c r="BO6" s="85" t="str">
        <f t="shared" si="9"/>
        <v/>
      </c>
      <c r="BP6" s="84">
        <f>IFERROR(FIND("Atmosfera",consulta_completa__11[[#This Row],[13 - Ocorrências/Ambientes Atingidos]]),0)</f>
        <v>0</v>
      </c>
      <c r="BQ6" s="85" t="str">
        <f t="shared" si="10"/>
        <v/>
      </c>
      <c r="BR6" s="84">
        <f>IFERROR(FIND("Flora",consulta_completa__11[[#This Row],[13 - Ocorrências/Ambientes Atingidos]]),0)</f>
        <v>0</v>
      </c>
      <c r="BS6" s="85" t="str">
        <f t="shared" si="11"/>
        <v/>
      </c>
      <c r="BT6" s="84">
        <f>IFERROR(FIND("Fauna",consulta_completa__11[[#This Row],[13 - Ocorrências/Ambientes Atingidos]]),0)</f>
        <v>0</v>
      </c>
      <c r="BU6" s="85" t="str">
        <f t="shared" si="12"/>
        <v/>
      </c>
      <c r="BV6" s="84">
        <f>IFERROR(FIND("UC federal",consulta_completa__11[[#This Row],[13 - Ocorrências/Ambientes Atingidos]]),0)</f>
        <v>0</v>
      </c>
      <c r="BW6" s="85" t="str">
        <f t="shared" si="13"/>
        <v/>
      </c>
      <c r="BX6" s="84">
        <f>IFERROR(FIND("UC estadual/municipal",consulta_completa__11[[#This Row],[13 - Ocorrências/Ambientes Atingidos]]),0)</f>
        <v>0</v>
      </c>
      <c r="BY6" s="85" t="str">
        <f t="shared" si="14"/>
        <v/>
      </c>
      <c r="BZ6" s="84">
        <f>IFERROR(FIND("Outro(s)",consulta_completa__11[[#This Row],[13 - Ocorrências/Ambientes Atingidos]]),0)</f>
        <v>0</v>
      </c>
      <c r="CA6" s="85" t="str">
        <f t="shared" si="15"/>
        <v/>
      </c>
      <c r="CB6" s="84">
        <f>IFERROR(FIND("Sem dano",consulta_completa__11[[#This Row],[13 - Ocorrências/Ambientes Atingidos]]),0)</f>
        <v>0</v>
      </c>
      <c r="CC6" s="85" t="str">
        <f t="shared" si="16"/>
        <v/>
      </c>
      <c r="CD6" s="84" t="str">
        <f>IF(consulta_completa__11[[#This Row],[13 - Ocorrências/Ambientes Atingidos]]="","X","")</f>
        <v/>
      </c>
      <c r="CE6" s="86">
        <f>IFERROR(FIND("IBAMA",consulta_completa__11[[#This Row],[14 - Inst. Atuando no Local]]),0)</f>
        <v>0</v>
      </c>
      <c r="CF6" s="86" t="str">
        <f t="shared" si="17"/>
        <v/>
      </c>
      <c r="CG6" s="86">
        <f>IFERROR(FIND("OEMA",consulta_completa__11[[#This Row],[14 - Inst. Atuando no Local]]),0)</f>
        <v>0</v>
      </c>
      <c r="CH6" s="86" t="str">
        <f t="shared" si="18"/>
        <v/>
      </c>
      <c r="CI6" s="86">
        <f>IFERROR(FIND("DEFESA CIVIL",consulta_completa__11[[#This Row],[14 - Inst. Atuando no Local]]),0)</f>
        <v>0</v>
      </c>
      <c r="CJ6" s="86" t="str">
        <f t="shared" si="19"/>
        <v/>
      </c>
      <c r="CK6" s="86">
        <f>IFERROR(FIND("CORPO DE BOMBEIROS",consulta_completa__11[[#This Row],[14 - Inst. Atuando no Local]]),0)</f>
        <v>0</v>
      </c>
      <c r="CL6" s="86" t="str">
        <f t="shared" si="20"/>
        <v/>
      </c>
      <c r="CM6" s="86">
        <f>IFERROR(FIND("POLÍCIA RODOVIÁRIA",consulta_completa__11[[#This Row],[14 - Inst. Atuando no Local]]),0)</f>
        <v>0</v>
      </c>
      <c r="CN6" s="86" t="str">
        <f t="shared" si="21"/>
        <v/>
      </c>
      <c r="CO6" s="86">
        <f>IFERROR(FIND("POLÍCIA MILITAR",consulta_completa__11[[#This Row],[14 - Inst. Atuando no Local]]),0)</f>
        <v>0</v>
      </c>
      <c r="CP6" s="86" t="str">
        <f t="shared" si="22"/>
        <v/>
      </c>
      <c r="CQ6" s="86">
        <f>IFERROR(FIND("POLÍCIA CIVIL",consulta_completa__11[[#This Row],[14 - Inst. Atuando no Local]]),0)</f>
        <v>0</v>
      </c>
      <c r="CR6" s="86" t="str">
        <f t="shared" si="23"/>
        <v/>
      </c>
      <c r="CS6" s="86">
        <f>IFERROR(FIND("MARINHA DO BRASIL",consulta_completa__11[[#This Row],[14 - Inst. Atuando no Local]]),0)</f>
        <v>0</v>
      </c>
      <c r="CT6" s="86" t="str">
        <f t="shared" si="24"/>
        <v/>
      </c>
      <c r="CU6" s="86">
        <f>IFERROR(FIND("EMPRESA ESPECIALIZADA EM ATENDIMENTO",consulta_completa__11[[#This Row],[14 - Inst. Atuando no Local]]),0)</f>
        <v>0</v>
      </c>
      <c r="CV6" s="86" t="str">
        <f t="shared" si="25"/>
        <v/>
      </c>
      <c r="CW6" s="86">
        <f>IFERROR(FIND("IBAMA",consulta_completa__11[[#This Row],[14 - Inst. Atuando no Local]]),0)</f>
        <v>0</v>
      </c>
      <c r="CX6" s="86" t="str">
        <f t="shared" si="26"/>
        <v/>
      </c>
      <c r="CY6" s="86" t="str">
        <f>IF(consulta_completa__11[[#This Row],[14 - Inst. Atuando no Local]]="","X","")</f>
        <v/>
      </c>
      <c r="CZ6" s="86">
        <f>IFERROR(FIND("OUTRA (S)",consulta_completa__11[[#This Row],[14 - Inst. Atuando no Local]]),0)</f>
        <v>0</v>
      </c>
      <c r="DA6" s="86" t="str">
        <f t="shared" si="27"/>
        <v/>
      </c>
      <c r="DB6" s="37" t="str">
        <f t="shared" si="28"/>
        <v>Sim</v>
      </c>
      <c r="DC6" s="37" t="str">
        <f t="shared" si="29"/>
        <v>Não</v>
      </c>
      <c r="DD6" s="37" t="str">
        <f t="shared" si="30"/>
        <v>Sim</v>
      </c>
      <c r="DE6" s="89" t="str">
        <f t="shared" si="1"/>
        <v>Federal</v>
      </c>
    </row>
    <row r="7" spans="1:114">
      <c r="A7" s="15">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4">
        <f>IFERROR(FIND("Óbitos/feridos",consulta_completa__11[[#This Row],[13 - Ocorrências/Ambientes Atingidos]]),0)</f>
        <v>0</v>
      </c>
      <c r="AY7" s="85" t="str">
        <f t="shared" si="2"/>
        <v/>
      </c>
      <c r="AZ7" s="84">
        <f>IFERROR(FIND("População afetada/evacuada",consulta_completa__11[[#This Row],[13 - Ocorrências/Ambientes Atingidos]]),0)</f>
        <v>0</v>
      </c>
      <c r="BA7" s="84" t="str">
        <f t="shared" si="3"/>
        <v/>
      </c>
      <c r="BB7" s="84">
        <f>IFERROR(FIND("Suspensão de abastecimento de água",consulta_completa__11[[#This Row],[13 - Ocorrências/Ambientes Atingidos]]),0)</f>
        <v>0</v>
      </c>
      <c r="BC7" s="85" t="str">
        <f t="shared" si="31"/>
        <v/>
      </c>
      <c r="BD7" s="84">
        <f>IFERROR(FIND("Rio/córrego",consulta_completa__11[[#This Row],[13 - Ocorrências/Ambientes Atingidos]]),0)</f>
        <v>0</v>
      </c>
      <c r="BE7" s="85" t="str">
        <f t="shared" si="4"/>
        <v/>
      </c>
      <c r="BF7" s="84">
        <f>IFERROR(FIND("Lago",consulta_completa__11[[#This Row],[13 - Ocorrências/Ambientes Atingidos]]),0)</f>
        <v>0</v>
      </c>
      <c r="BG7" s="85" t="str">
        <f t="shared" si="5"/>
        <v/>
      </c>
      <c r="BH7" s="84">
        <f>IFERROR(FIND("Mar",consulta_completa__11[[#This Row],[13 - Ocorrências/Ambientes Atingidos]]),0)</f>
        <v>1</v>
      </c>
      <c r="BI7" s="85" t="str">
        <f t="shared" si="6"/>
        <v>X</v>
      </c>
      <c r="BJ7" s="84">
        <f>IFERROR(FIND("Praia",consulta_completa__11[[#This Row],[13 - Ocorrências/Ambientes Atingidos]]),0)</f>
        <v>0</v>
      </c>
      <c r="BK7" s="85" t="str">
        <f t="shared" si="7"/>
        <v/>
      </c>
      <c r="BL7" s="84">
        <f>IFERROR(FIND("Solo",consulta_completa__11[[#This Row],[13 - Ocorrências/Ambientes Atingidos]]),0)</f>
        <v>0</v>
      </c>
      <c r="BM7" s="85" t="str">
        <f t="shared" si="8"/>
        <v/>
      </c>
      <c r="BN7" s="84">
        <f>IFERROR(FIND("Águas subterrâneas",consulta_completa__11[[#This Row],[13 - Ocorrências/Ambientes Atingidos]]),0)</f>
        <v>0</v>
      </c>
      <c r="BO7" s="85" t="str">
        <f t="shared" si="9"/>
        <v/>
      </c>
      <c r="BP7" s="84">
        <f>IFERROR(FIND("Atmosfera",consulta_completa__11[[#This Row],[13 - Ocorrências/Ambientes Atingidos]]),0)</f>
        <v>0</v>
      </c>
      <c r="BQ7" s="85" t="str">
        <f t="shared" si="10"/>
        <v/>
      </c>
      <c r="BR7" s="84">
        <f>IFERROR(FIND("Flora",consulta_completa__11[[#This Row],[13 - Ocorrências/Ambientes Atingidos]]),0)</f>
        <v>0</v>
      </c>
      <c r="BS7" s="85" t="str">
        <f t="shared" si="11"/>
        <v/>
      </c>
      <c r="BT7" s="84">
        <f>IFERROR(FIND("Fauna",consulta_completa__11[[#This Row],[13 - Ocorrências/Ambientes Atingidos]]),0)</f>
        <v>0</v>
      </c>
      <c r="BU7" s="85" t="str">
        <f t="shared" si="12"/>
        <v/>
      </c>
      <c r="BV7" s="84">
        <f>IFERROR(FIND("UC federal",consulta_completa__11[[#This Row],[13 - Ocorrências/Ambientes Atingidos]]),0)</f>
        <v>0</v>
      </c>
      <c r="BW7" s="85" t="str">
        <f t="shared" si="13"/>
        <v/>
      </c>
      <c r="BX7" s="84">
        <f>IFERROR(FIND("UC estadual/municipal",consulta_completa__11[[#This Row],[13 - Ocorrências/Ambientes Atingidos]]),0)</f>
        <v>0</v>
      </c>
      <c r="BY7" s="85" t="str">
        <f t="shared" si="14"/>
        <v/>
      </c>
      <c r="BZ7" s="84">
        <f>IFERROR(FIND("Outro(s)",consulta_completa__11[[#This Row],[13 - Ocorrências/Ambientes Atingidos]]),0)</f>
        <v>0</v>
      </c>
      <c r="CA7" s="85" t="str">
        <f t="shared" si="15"/>
        <v/>
      </c>
      <c r="CB7" s="84">
        <f>IFERROR(FIND("Sem dano",consulta_completa__11[[#This Row],[13 - Ocorrências/Ambientes Atingidos]]),0)</f>
        <v>0</v>
      </c>
      <c r="CC7" s="85" t="str">
        <f t="shared" si="16"/>
        <v/>
      </c>
      <c r="CD7" s="84" t="str">
        <f>IF(consulta_completa__11[[#This Row],[13 - Ocorrências/Ambientes Atingidos]]="","X","")</f>
        <v/>
      </c>
      <c r="CE7" s="86">
        <f>IFERROR(FIND("IBAMA",consulta_completa__11[[#This Row],[14 - Inst. Atuando no Local]]),0)</f>
        <v>0</v>
      </c>
      <c r="CF7" s="86" t="str">
        <f t="shared" si="17"/>
        <v/>
      </c>
      <c r="CG7" s="86">
        <f>IFERROR(FIND("OEMA",consulta_completa__11[[#This Row],[14 - Inst. Atuando no Local]]),0)</f>
        <v>0</v>
      </c>
      <c r="CH7" s="86" t="str">
        <f t="shared" si="18"/>
        <v/>
      </c>
      <c r="CI7" s="86">
        <f>IFERROR(FIND("DEFESA CIVIL",consulta_completa__11[[#This Row],[14 - Inst. Atuando no Local]]),0)</f>
        <v>0</v>
      </c>
      <c r="CJ7" s="86" t="str">
        <f t="shared" si="19"/>
        <v/>
      </c>
      <c r="CK7" s="86">
        <f>IFERROR(FIND("CORPO DE BOMBEIROS",consulta_completa__11[[#This Row],[14 - Inst. Atuando no Local]]),0)</f>
        <v>0</v>
      </c>
      <c r="CL7" s="86" t="str">
        <f t="shared" si="20"/>
        <v/>
      </c>
      <c r="CM7" s="86">
        <f>IFERROR(FIND("POLÍCIA RODOVIÁRIA",consulta_completa__11[[#This Row],[14 - Inst. Atuando no Local]]),0)</f>
        <v>0</v>
      </c>
      <c r="CN7" s="86" t="str">
        <f t="shared" si="21"/>
        <v/>
      </c>
      <c r="CO7" s="86">
        <f>IFERROR(FIND("POLÍCIA MILITAR",consulta_completa__11[[#This Row],[14 - Inst. Atuando no Local]]),0)</f>
        <v>0</v>
      </c>
      <c r="CP7" s="86" t="str">
        <f t="shared" si="22"/>
        <v/>
      </c>
      <c r="CQ7" s="86">
        <f>IFERROR(FIND("POLÍCIA CIVIL",consulta_completa__11[[#This Row],[14 - Inst. Atuando no Local]]),0)</f>
        <v>0</v>
      </c>
      <c r="CR7" s="86" t="str">
        <f t="shared" si="23"/>
        <v/>
      </c>
      <c r="CS7" s="86">
        <f>IFERROR(FIND("MARINHA DO BRASIL",consulta_completa__11[[#This Row],[14 - Inst. Atuando no Local]]),0)</f>
        <v>0</v>
      </c>
      <c r="CT7" s="86" t="str">
        <f t="shared" si="24"/>
        <v/>
      </c>
      <c r="CU7" s="86">
        <f>IFERROR(FIND("EMPRESA ESPECIALIZADA EM ATENDIMENTO",consulta_completa__11[[#This Row],[14 - Inst. Atuando no Local]]),0)</f>
        <v>0</v>
      </c>
      <c r="CV7" s="86" t="str">
        <f t="shared" si="25"/>
        <v/>
      </c>
      <c r="CW7" s="86">
        <f>IFERROR(FIND("IBAMA",consulta_completa__11[[#This Row],[14 - Inst. Atuando no Local]]),0)</f>
        <v>0</v>
      </c>
      <c r="CX7" s="86" t="str">
        <f t="shared" si="26"/>
        <v/>
      </c>
      <c r="CY7" s="86" t="str">
        <f>IF(consulta_completa__11[[#This Row],[14 - Inst. Atuando no Local]]="","X","")</f>
        <v/>
      </c>
      <c r="CZ7" s="86">
        <f>IFERROR(FIND("OUTRA (S)",consulta_completa__11[[#This Row],[14 - Inst. Atuando no Local]]),0)</f>
        <v>0</v>
      </c>
      <c r="DA7" s="86" t="str">
        <f t="shared" si="27"/>
        <v/>
      </c>
      <c r="DB7" s="37" t="str">
        <f t="shared" si="28"/>
        <v>Sim</v>
      </c>
      <c r="DC7" s="37" t="str">
        <f t="shared" si="29"/>
        <v>Não</v>
      </c>
      <c r="DD7" s="37" t="str">
        <f t="shared" si="30"/>
        <v>Sim</v>
      </c>
      <c r="DE7" s="89" t="str">
        <f t="shared" si="1"/>
        <v>Federal</v>
      </c>
    </row>
    <row r="8" spans="1:114">
      <c r="A8" s="15">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4">
        <f>IFERROR(FIND("Óbitos/feridos",consulta_completa__11[[#This Row],[13 - Ocorrências/Ambientes Atingidos]]),0)</f>
        <v>0</v>
      </c>
      <c r="AY8" s="85" t="str">
        <f t="shared" si="2"/>
        <v/>
      </c>
      <c r="AZ8" s="84">
        <f>IFERROR(FIND("População afetada/evacuada",consulta_completa__11[[#This Row],[13 - Ocorrências/Ambientes Atingidos]]),0)</f>
        <v>0</v>
      </c>
      <c r="BA8" s="84" t="str">
        <f t="shared" si="3"/>
        <v/>
      </c>
      <c r="BB8" s="84">
        <f>IFERROR(FIND("Suspensão de abastecimento de água",consulta_completa__11[[#This Row],[13 - Ocorrências/Ambientes Atingidos]]),0)</f>
        <v>0</v>
      </c>
      <c r="BC8" s="85" t="str">
        <f t="shared" si="31"/>
        <v/>
      </c>
      <c r="BD8" s="84">
        <f>IFERROR(FIND("Rio/córrego",consulta_completa__11[[#This Row],[13 - Ocorrências/Ambientes Atingidos]]),0)</f>
        <v>0</v>
      </c>
      <c r="BE8" s="85" t="str">
        <f t="shared" si="4"/>
        <v/>
      </c>
      <c r="BF8" s="84">
        <f>IFERROR(FIND("Lago",consulta_completa__11[[#This Row],[13 - Ocorrências/Ambientes Atingidos]]),0)</f>
        <v>0</v>
      </c>
      <c r="BG8" s="85" t="str">
        <f t="shared" si="5"/>
        <v/>
      </c>
      <c r="BH8" s="84">
        <f>IFERROR(FIND("Mar",consulta_completa__11[[#This Row],[13 - Ocorrências/Ambientes Atingidos]]),0)</f>
        <v>0</v>
      </c>
      <c r="BI8" s="85" t="str">
        <f t="shared" si="6"/>
        <v/>
      </c>
      <c r="BJ8" s="84">
        <f>IFERROR(FIND("Praia",consulta_completa__11[[#This Row],[13 - Ocorrências/Ambientes Atingidos]]),0)</f>
        <v>0</v>
      </c>
      <c r="BK8" s="85" t="str">
        <f t="shared" si="7"/>
        <v/>
      </c>
      <c r="BL8" s="84">
        <f>IFERROR(FIND("Solo",consulta_completa__11[[#This Row],[13 - Ocorrências/Ambientes Atingidos]]),0)</f>
        <v>1</v>
      </c>
      <c r="BM8" s="85" t="str">
        <f t="shared" si="8"/>
        <v>X</v>
      </c>
      <c r="BN8" s="84">
        <f>IFERROR(FIND("Águas subterrâneas",consulta_completa__11[[#This Row],[13 - Ocorrências/Ambientes Atingidos]]),0)</f>
        <v>0</v>
      </c>
      <c r="BO8" s="85" t="str">
        <f t="shared" si="9"/>
        <v/>
      </c>
      <c r="BP8" s="84">
        <f>IFERROR(FIND("Atmosfera",consulta_completa__11[[#This Row],[13 - Ocorrências/Ambientes Atingidos]]),0)</f>
        <v>0</v>
      </c>
      <c r="BQ8" s="85" t="str">
        <f t="shared" si="10"/>
        <v/>
      </c>
      <c r="BR8" s="84">
        <f>IFERROR(FIND("Flora",consulta_completa__11[[#This Row],[13 - Ocorrências/Ambientes Atingidos]]),0)</f>
        <v>0</v>
      </c>
      <c r="BS8" s="85" t="str">
        <f t="shared" si="11"/>
        <v/>
      </c>
      <c r="BT8" s="84">
        <f>IFERROR(FIND("Fauna",consulta_completa__11[[#This Row],[13 - Ocorrências/Ambientes Atingidos]]),0)</f>
        <v>0</v>
      </c>
      <c r="BU8" s="85" t="str">
        <f t="shared" si="12"/>
        <v/>
      </c>
      <c r="BV8" s="84">
        <f>IFERROR(FIND("UC federal",consulta_completa__11[[#This Row],[13 - Ocorrências/Ambientes Atingidos]]),0)</f>
        <v>0</v>
      </c>
      <c r="BW8" s="85" t="str">
        <f t="shared" si="13"/>
        <v/>
      </c>
      <c r="BX8" s="84">
        <f>IFERROR(FIND("UC estadual/municipal",consulta_completa__11[[#This Row],[13 - Ocorrências/Ambientes Atingidos]]),0)</f>
        <v>0</v>
      </c>
      <c r="BY8" s="85" t="str">
        <f t="shared" si="14"/>
        <v/>
      </c>
      <c r="BZ8" s="84">
        <f>IFERROR(FIND("Outro(s)",consulta_completa__11[[#This Row],[13 - Ocorrências/Ambientes Atingidos]]),0)</f>
        <v>0</v>
      </c>
      <c r="CA8" s="85" t="str">
        <f t="shared" si="15"/>
        <v/>
      </c>
      <c r="CB8" s="84">
        <f>IFERROR(FIND("Sem dano",consulta_completa__11[[#This Row],[13 - Ocorrências/Ambientes Atingidos]]),0)</f>
        <v>0</v>
      </c>
      <c r="CC8" s="85" t="str">
        <f t="shared" si="16"/>
        <v/>
      </c>
      <c r="CD8" s="84" t="str">
        <f>IF(consulta_completa__11[[#This Row],[13 - Ocorrências/Ambientes Atingidos]]="","X","")</f>
        <v/>
      </c>
      <c r="CE8" s="86">
        <f>IFERROR(FIND("IBAMA",consulta_completa__11[[#This Row],[14 - Inst. Atuando no Local]]),0)</f>
        <v>0</v>
      </c>
      <c r="CF8" s="86" t="str">
        <f t="shared" si="17"/>
        <v/>
      </c>
      <c r="CG8" s="86">
        <f>IFERROR(FIND("OEMA",consulta_completa__11[[#This Row],[14 - Inst. Atuando no Local]]),0)</f>
        <v>0</v>
      </c>
      <c r="CH8" s="86" t="str">
        <f t="shared" si="18"/>
        <v/>
      </c>
      <c r="CI8" s="86">
        <f>IFERROR(FIND("DEFESA CIVIL",consulta_completa__11[[#This Row],[14 - Inst. Atuando no Local]]),0)</f>
        <v>0</v>
      </c>
      <c r="CJ8" s="86" t="str">
        <f t="shared" si="19"/>
        <v/>
      </c>
      <c r="CK8" s="86">
        <f>IFERROR(FIND("CORPO DE BOMBEIROS",consulta_completa__11[[#This Row],[14 - Inst. Atuando no Local]]),0)</f>
        <v>0</v>
      </c>
      <c r="CL8" s="86" t="str">
        <f t="shared" si="20"/>
        <v/>
      </c>
      <c r="CM8" s="86">
        <f>IFERROR(FIND("POLÍCIA RODOVIÁRIA",consulta_completa__11[[#This Row],[14 - Inst. Atuando no Local]]),0)</f>
        <v>0</v>
      </c>
      <c r="CN8" s="86" t="str">
        <f t="shared" si="21"/>
        <v/>
      </c>
      <c r="CO8" s="86">
        <f>IFERROR(FIND("POLÍCIA MILITAR",consulta_completa__11[[#This Row],[14 - Inst. Atuando no Local]]),0)</f>
        <v>0</v>
      </c>
      <c r="CP8" s="86" t="str">
        <f t="shared" si="22"/>
        <v/>
      </c>
      <c r="CQ8" s="86">
        <f>IFERROR(FIND("POLÍCIA CIVIL",consulta_completa__11[[#This Row],[14 - Inst. Atuando no Local]]),0)</f>
        <v>0</v>
      </c>
      <c r="CR8" s="86" t="str">
        <f t="shared" si="23"/>
        <v/>
      </c>
      <c r="CS8" s="86">
        <f>IFERROR(FIND("MARINHA DO BRASIL",consulta_completa__11[[#This Row],[14 - Inst. Atuando no Local]]),0)</f>
        <v>0</v>
      </c>
      <c r="CT8" s="86" t="str">
        <f t="shared" si="24"/>
        <v/>
      </c>
      <c r="CU8" s="86">
        <f>IFERROR(FIND("EMPRESA ESPECIALIZADA EM ATENDIMENTO",consulta_completa__11[[#This Row],[14 - Inst. Atuando no Local]]),0)</f>
        <v>0</v>
      </c>
      <c r="CV8" s="86" t="str">
        <f t="shared" si="25"/>
        <v/>
      </c>
      <c r="CW8" s="86">
        <f>IFERROR(FIND("IBAMA",consulta_completa__11[[#This Row],[14 - Inst. Atuando no Local]]),0)</f>
        <v>0</v>
      </c>
      <c r="CX8" s="86" t="str">
        <f t="shared" si="26"/>
        <v/>
      </c>
      <c r="CY8" s="86" t="str">
        <f>IF(consulta_completa__11[[#This Row],[14 - Inst. Atuando no Local]]="","X","")</f>
        <v/>
      </c>
      <c r="CZ8" s="86">
        <f>IFERROR(FIND("OUTRA (S)",consulta_completa__11[[#This Row],[14 - Inst. Atuando no Local]]),0)</f>
        <v>0</v>
      </c>
      <c r="DA8" s="86" t="str">
        <f t="shared" si="27"/>
        <v/>
      </c>
      <c r="DB8" s="37" t="str">
        <f t="shared" si="28"/>
        <v>Sim</v>
      </c>
      <c r="DC8" s="37" t="str">
        <f t="shared" si="29"/>
        <v>Não</v>
      </c>
      <c r="DD8" s="37" t="str">
        <f t="shared" si="30"/>
        <v>Sim</v>
      </c>
      <c r="DE8" s="89" t="str">
        <f t="shared" si="1"/>
        <v>Federal</v>
      </c>
    </row>
    <row r="9" spans="1:114">
      <c r="A9" s="15">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4">
        <f>IFERROR(FIND("Óbitos/feridos",consulta_completa__11[[#This Row],[13 - Ocorrências/Ambientes Atingidos]]),0)</f>
        <v>0</v>
      </c>
      <c r="AY9" s="85" t="str">
        <f t="shared" si="2"/>
        <v/>
      </c>
      <c r="AZ9" s="84">
        <f>IFERROR(FIND("População afetada/evacuada",consulta_completa__11[[#This Row],[13 - Ocorrências/Ambientes Atingidos]]),0)</f>
        <v>0</v>
      </c>
      <c r="BA9" s="84" t="str">
        <f t="shared" si="3"/>
        <v/>
      </c>
      <c r="BB9" s="84">
        <f>IFERROR(FIND("Suspensão de abastecimento de água",consulta_completa__11[[#This Row],[13 - Ocorrências/Ambientes Atingidos]]),0)</f>
        <v>0</v>
      </c>
      <c r="BC9" s="85" t="str">
        <f t="shared" si="31"/>
        <v/>
      </c>
      <c r="BD9" s="84">
        <f>IFERROR(FIND("Rio/córrego",consulta_completa__11[[#This Row],[13 - Ocorrências/Ambientes Atingidos]]),0)</f>
        <v>0</v>
      </c>
      <c r="BE9" s="85" t="str">
        <f t="shared" si="4"/>
        <v/>
      </c>
      <c r="BF9" s="84">
        <f>IFERROR(FIND("Lago",consulta_completa__11[[#This Row],[13 - Ocorrências/Ambientes Atingidos]]),0)</f>
        <v>0</v>
      </c>
      <c r="BG9" s="85" t="str">
        <f t="shared" si="5"/>
        <v/>
      </c>
      <c r="BH9" s="84">
        <f>IFERROR(FIND("Mar",consulta_completa__11[[#This Row],[13 - Ocorrências/Ambientes Atingidos]]),0)</f>
        <v>1</v>
      </c>
      <c r="BI9" s="85" t="str">
        <f t="shared" si="6"/>
        <v>X</v>
      </c>
      <c r="BJ9" s="84">
        <f>IFERROR(FIND("Praia",consulta_completa__11[[#This Row],[13 - Ocorrências/Ambientes Atingidos]]),0)</f>
        <v>0</v>
      </c>
      <c r="BK9" s="85" t="str">
        <f t="shared" si="7"/>
        <v/>
      </c>
      <c r="BL9" s="84">
        <f>IFERROR(FIND("Solo",consulta_completa__11[[#This Row],[13 - Ocorrências/Ambientes Atingidos]]),0)</f>
        <v>0</v>
      </c>
      <c r="BM9" s="85" t="str">
        <f t="shared" si="8"/>
        <v/>
      </c>
      <c r="BN9" s="84">
        <f>IFERROR(FIND("Águas subterrâneas",consulta_completa__11[[#This Row],[13 - Ocorrências/Ambientes Atingidos]]),0)</f>
        <v>0</v>
      </c>
      <c r="BO9" s="85" t="str">
        <f t="shared" si="9"/>
        <v/>
      </c>
      <c r="BP9" s="84">
        <f>IFERROR(FIND("Atmosfera",consulta_completa__11[[#This Row],[13 - Ocorrências/Ambientes Atingidos]]),0)</f>
        <v>0</v>
      </c>
      <c r="BQ9" s="85" t="str">
        <f t="shared" si="10"/>
        <v/>
      </c>
      <c r="BR9" s="84">
        <f>IFERROR(FIND("Flora",consulta_completa__11[[#This Row],[13 - Ocorrências/Ambientes Atingidos]]),0)</f>
        <v>0</v>
      </c>
      <c r="BS9" s="85" t="str">
        <f t="shared" si="11"/>
        <v/>
      </c>
      <c r="BT9" s="84">
        <f>IFERROR(FIND("Fauna",consulta_completa__11[[#This Row],[13 - Ocorrências/Ambientes Atingidos]]),0)</f>
        <v>0</v>
      </c>
      <c r="BU9" s="85" t="str">
        <f t="shared" si="12"/>
        <v/>
      </c>
      <c r="BV9" s="84">
        <f>IFERROR(FIND("UC federal",consulta_completa__11[[#This Row],[13 - Ocorrências/Ambientes Atingidos]]),0)</f>
        <v>0</v>
      </c>
      <c r="BW9" s="85" t="str">
        <f t="shared" si="13"/>
        <v/>
      </c>
      <c r="BX9" s="84">
        <f>IFERROR(FIND("UC estadual/municipal",consulta_completa__11[[#This Row],[13 - Ocorrências/Ambientes Atingidos]]),0)</f>
        <v>0</v>
      </c>
      <c r="BY9" s="85" t="str">
        <f t="shared" si="14"/>
        <v/>
      </c>
      <c r="BZ9" s="84">
        <f>IFERROR(FIND("Outro(s)",consulta_completa__11[[#This Row],[13 - Ocorrências/Ambientes Atingidos]]),0)</f>
        <v>0</v>
      </c>
      <c r="CA9" s="85" t="str">
        <f t="shared" si="15"/>
        <v/>
      </c>
      <c r="CB9" s="84">
        <f>IFERROR(FIND("Sem dano",consulta_completa__11[[#This Row],[13 - Ocorrências/Ambientes Atingidos]]),0)</f>
        <v>0</v>
      </c>
      <c r="CC9" s="85" t="str">
        <f t="shared" si="16"/>
        <v/>
      </c>
      <c r="CD9" s="84" t="str">
        <f>IF(consulta_completa__11[[#This Row],[13 - Ocorrências/Ambientes Atingidos]]="","X","")</f>
        <v/>
      </c>
      <c r="CE9" s="86">
        <f>IFERROR(FIND("IBAMA",consulta_completa__11[[#This Row],[14 - Inst. Atuando no Local]]),0)</f>
        <v>0</v>
      </c>
      <c r="CF9" s="86" t="str">
        <f t="shared" si="17"/>
        <v/>
      </c>
      <c r="CG9" s="86">
        <f>IFERROR(FIND("OEMA",consulta_completa__11[[#This Row],[14 - Inst. Atuando no Local]]),0)</f>
        <v>0</v>
      </c>
      <c r="CH9" s="86" t="str">
        <f t="shared" si="18"/>
        <v/>
      </c>
      <c r="CI9" s="86">
        <f>IFERROR(FIND("DEFESA CIVIL",consulta_completa__11[[#This Row],[14 - Inst. Atuando no Local]]),0)</f>
        <v>0</v>
      </c>
      <c r="CJ9" s="86" t="str">
        <f t="shared" si="19"/>
        <v/>
      </c>
      <c r="CK9" s="86">
        <f>IFERROR(FIND("CORPO DE BOMBEIROS",consulta_completa__11[[#This Row],[14 - Inst. Atuando no Local]]),0)</f>
        <v>0</v>
      </c>
      <c r="CL9" s="86" t="str">
        <f t="shared" si="20"/>
        <v/>
      </c>
      <c r="CM9" s="86">
        <f>IFERROR(FIND("POLÍCIA RODOVIÁRIA",consulta_completa__11[[#This Row],[14 - Inst. Atuando no Local]]),0)</f>
        <v>0</v>
      </c>
      <c r="CN9" s="86" t="str">
        <f t="shared" si="21"/>
        <v/>
      </c>
      <c r="CO9" s="86">
        <f>IFERROR(FIND("POLÍCIA MILITAR",consulta_completa__11[[#This Row],[14 - Inst. Atuando no Local]]),0)</f>
        <v>0</v>
      </c>
      <c r="CP9" s="86" t="str">
        <f t="shared" si="22"/>
        <v/>
      </c>
      <c r="CQ9" s="86">
        <f>IFERROR(FIND("POLÍCIA CIVIL",consulta_completa__11[[#This Row],[14 - Inst. Atuando no Local]]),0)</f>
        <v>0</v>
      </c>
      <c r="CR9" s="86" t="str">
        <f t="shared" si="23"/>
        <v/>
      </c>
      <c r="CS9" s="86">
        <f>IFERROR(FIND("MARINHA DO BRASIL",consulta_completa__11[[#This Row],[14 - Inst. Atuando no Local]]),0)</f>
        <v>0</v>
      </c>
      <c r="CT9" s="86" t="str">
        <f t="shared" si="24"/>
        <v/>
      </c>
      <c r="CU9" s="86">
        <f>IFERROR(FIND("EMPRESA ESPECIALIZADA EM ATENDIMENTO",consulta_completa__11[[#This Row],[14 - Inst. Atuando no Local]]),0)</f>
        <v>0</v>
      </c>
      <c r="CV9" s="86" t="str">
        <f t="shared" si="25"/>
        <v/>
      </c>
      <c r="CW9" s="86">
        <f>IFERROR(FIND("IBAMA",consulta_completa__11[[#This Row],[14 - Inst. Atuando no Local]]),0)</f>
        <v>0</v>
      </c>
      <c r="CX9" s="86" t="str">
        <f t="shared" si="26"/>
        <v/>
      </c>
      <c r="CY9" s="86" t="str">
        <f>IF(consulta_completa__11[[#This Row],[14 - Inst. Atuando no Local]]="","X","")</f>
        <v/>
      </c>
      <c r="CZ9" s="86">
        <f>IFERROR(FIND("OUTRA (S)",consulta_completa__11[[#This Row],[14 - Inst. Atuando no Local]]),0)</f>
        <v>0</v>
      </c>
      <c r="DA9" s="86" t="str">
        <f t="shared" si="27"/>
        <v/>
      </c>
      <c r="DB9" s="37" t="str">
        <f t="shared" si="28"/>
        <v>Sim</v>
      </c>
      <c r="DC9" s="37" t="str">
        <f t="shared" si="29"/>
        <v>Não</v>
      </c>
      <c r="DD9" s="37" t="str">
        <f t="shared" si="30"/>
        <v>Sim</v>
      </c>
      <c r="DE9" s="89" t="str">
        <f t="shared" si="1"/>
        <v>Federal</v>
      </c>
    </row>
    <row r="10" spans="1:114">
      <c r="A10" s="15">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4">
        <f>IFERROR(FIND("Óbitos/feridos",consulta_completa__11[[#This Row],[13 - Ocorrências/Ambientes Atingidos]]),0)</f>
        <v>0</v>
      </c>
      <c r="AY10" s="85" t="str">
        <f t="shared" si="2"/>
        <v/>
      </c>
      <c r="AZ10" s="84">
        <f>IFERROR(FIND("População afetada/evacuada",consulta_completa__11[[#This Row],[13 - Ocorrências/Ambientes Atingidos]]),0)</f>
        <v>0</v>
      </c>
      <c r="BA10" s="84" t="str">
        <f t="shared" si="3"/>
        <v/>
      </c>
      <c r="BB10" s="84">
        <f>IFERROR(FIND("Suspensão de abastecimento de água",consulta_completa__11[[#This Row],[13 - Ocorrências/Ambientes Atingidos]]),0)</f>
        <v>0</v>
      </c>
      <c r="BC10" s="85" t="str">
        <f t="shared" si="31"/>
        <v/>
      </c>
      <c r="BD10" s="84">
        <f>IFERROR(FIND("Rio/córrego",consulta_completa__11[[#This Row],[13 - Ocorrências/Ambientes Atingidos]]),0)</f>
        <v>0</v>
      </c>
      <c r="BE10" s="85" t="str">
        <f t="shared" si="4"/>
        <v/>
      </c>
      <c r="BF10" s="84">
        <f>IFERROR(FIND("Lago",consulta_completa__11[[#This Row],[13 - Ocorrências/Ambientes Atingidos]]),0)</f>
        <v>0</v>
      </c>
      <c r="BG10" s="85" t="str">
        <f t="shared" si="5"/>
        <v/>
      </c>
      <c r="BH10" s="84">
        <f>IFERROR(FIND("Mar",consulta_completa__11[[#This Row],[13 - Ocorrências/Ambientes Atingidos]]),0)</f>
        <v>1</v>
      </c>
      <c r="BI10" s="85" t="str">
        <f t="shared" si="6"/>
        <v>X</v>
      </c>
      <c r="BJ10" s="84">
        <f>IFERROR(FIND("Praia",consulta_completa__11[[#This Row],[13 - Ocorrências/Ambientes Atingidos]]),0)</f>
        <v>0</v>
      </c>
      <c r="BK10" s="85" t="str">
        <f t="shared" si="7"/>
        <v/>
      </c>
      <c r="BL10" s="84">
        <f>IFERROR(FIND("Solo",consulta_completa__11[[#This Row],[13 - Ocorrências/Ambientes Atingidos]]),0)</f>
        <v>0</v>
      </c>
      <c r="BM10" s="85" t="str">
        <f t="shared" si="8"/>
        <v/>
      </c>
      <c r="BN10" s="84">
        <f>IFERROR(FIND("Águas subterrâneas",consulta_completa__11[[#This Row],[13 - Ocorrências/Ambientes Atingidos]]),0)</f>
        <v>0</v>
      </c>
      <c r="BO10" s="85" t="str">
        <f t="shared" si="9"/>
        <v/>
      </c>
      <c r="BP10" s="84">
        <f>IFERROR(FIND("Atmosfera",consulta_completa__11[[#This Row],[13 - Ocorrências/Ambientes Atingidos]]),0)</f>
        <v>0</v>
      </c>
      <c r="BQ10" s="85" t="str">
        <f t="shared" si="10"/>
        <v/>
      </c>
      <c r="BR10" s="84">
        <f>IFERROR(FIND("Flora",consulta_completa__11[[#This Row],[13 - Ocorrências/Ambientes Atingidos]]),0)</f>
        <v>0</v>
      </c>
      <c r="BS10" s="85" t="str">
        <f t="shared" si="11"/>
        <v/>
      </c>
      <c r="BT10" s="84">
        <f>IFERROR(FIND("Fauna",consulta_completa__11[[#This Row],[13 - Ocorrências/Ambientes Atingidos]]),0)</f>
        <v>0</v>
      </c>
      <c r="BU10" s="85" t="str">
        <f t="shared" si="12"/>
        <v/>
      </c>
      <c r="BV10" s="84">
        <f>IFERROR(FIND("UC federal",consulta_completa__11[[#This Row],[13 - Ocorrências/Ambientes Atingidos]]),0)</f>
        <v>0</v>
      </c>
      <c r="BW10" s="85" t="str">
        <f t="shared" si="13"/>
        <v/>
      </c>
      <c r="BX10" s="84">
        <f>IFERROR(FIND("UC estadual/municipal",consulta_completa__11[[#This Row],[13 - Ocorrências/Ambientes Atingidos]]),0)</f>
        <v>0</v>
      </c>
      <c r="BY10" s="85" t="str">
        <f t="shared" si="14"/>
        <v/>
      </c>
      <c r="BZ10" s="84">
        <f>IFERROR(FIND("Outro(s)",consulta_completa__11[[#This Row],[13 - Ocorrências/Ambientes Atingidos]]),0)</f>
        <v>0</v>
      </c>
      <c r="CA10" s="85" t="str">
        <f t="shared" si="15"/>
        <v/>
      </c>
      <c r="CB10" s="84">
        <f>IFERROR(FIND("Sem dano",consulta_completa__11[[#This Row],[13 - Ocorrências/Ambientes Atingidos]]),0)</f>
        <v>0</v>
      </c>
      <c r="CC10" s="85" t="str">
        <f t="shared" si="16"/>
        <v/>
      </c>
      <c r="CD10" s="84" t="str">
        <f>IF(consulta_completa__11[[#This Row],[13 - Ocorrências/Ambientes Atingidos]]="","X","")</f>
        <v/>
      </c>
      <c r="CE10" s="86">
        <f>IFERROR(FIND("IBAMA",consulta_completa__11[[#This Row],[14 - Inst. Atuando no Local]]),0)</f>
        <v>0</v>
      </c>
      <c r="CF10" s="86" t="str">
        <f t="shared" si="17"/>
        <v/>
      </c>
      <c r="CG10" s="86">
        <f>IFERROR(FIND("OEMA",consulta_completa__11[[#This Row],[14 - Inst. Atuando no Local]]),0)</f>
        <v>0</v>
      </c>
      <c r="CH10" s="86" t="str">
        <f t="shared" si="18"/>
        <v/>
      </c>
      <c r="CI10" s="86">
        <f>IFERROR(FIND("DEFESA CIVIL",consulta_completa__11[[#This Row],[14 - Inst. Atuando no Local]]),0)</f>
        <v>0</v>
      </c>
      <c r="CJ10" s="86" t="str">
        <f t="shared" si="19"/>
        <v/>
      </c>
      <c r="CK10" s="86">
        <f>IFERROR(FIND("CORPO DE BOMBEIROS",consulta_completa__11[[#This Row],[14 - Inst. Atuando no Local]]),0)</f>
        <v>0</v>
      </c>
      <c r="CL10" s="86" t="str">
        <f t="shared" si="20"/>
        <v/>
      </c>
      <c r="CM10" s="86">
        <f>IFERROR(FIND("POLÍCIA RODOVIÁRIA",consulta_completa__11[[#This Row],[14 - Inst. Atuando no Local]]),0)</f>
        <v>0</v>
      </c>
      <c r="CN10" s="86" t="str">
        <f t="shared" si="21"/>
        <v/>
      </c>
      <c r="CO10" s="86">
        <f>IFERROR(FIND("POLÍCIA MILITAR",consulta_completa__11[[#This Row],[14 - Inst. Atuando no Local]]),0)</f>
        <v>0</v>
      </c>
      <c r="CP10" s="86" t="str">
        <f t="shared" si="22"/>
        <v/>
      </c>
      <c r="CQ10" s="86">
        <f>IFERROR(FIND("POLÍCIA CIVIL",consulta_completa__11[[#This Row],[14 - Inst. Atuando no Local]]),0)</f>
        <v>0</v>
      </c>
      <c r="CR10" s="86" t="str">
        <f t="shared" si="23"/>
        <v/>
      </c>
      <c r="CS10" s="86">
        <f>IFERROR(FIND("MARINHA DO BRASIL",consulta_completa__11[[#This Row],[14 - Inst. Atuando no Local]]),0)</f>
        <v>0</v>
      </c>
      <c r="CT10" s="86" t="str">
        <f t="shared" si="24"/>
        <v/>
      </c>
      <c r="CU10" s="86">
        <f>IFERROR(FIND("EMPRESA ESPECIALIZADA EM ATENDIMENTO",consulta_completa__11[[#This Row],[14 - Inst. Atuando no Local]]),0)</f>
        <v>0</v>
      </c>
      <c r="CV10" s="86" t="str">
        <f t="shared" si="25"/>
        <v/>
      </c>
      <c r="CW10" s="86">
        <f>IFERROR(FIND("IBAMA",consulta_completa__11[[#This Row],[14 - Inst. Atuando no Local]]),0)</f>
        <v>0</v>
      </c>
      <c r="CX10" s="86" t="str">
        <f t="shared" si="26"/>
        <v/>
      </c>
      <c r="CY10" s="86" t="str">
        <f>IF(consulta_completa__11[[#This Row],[14 - Inst. Atuando no Local]]="","X","")</f>
        <v>X</v>
      </c>
      <c r="CZ10" s="86">
        <f>IFERROR(FIND("OUTRA (S)",consulta_completa__11[[#This Row],[14 - Inst. Atuando no Local]]),0)</f>
        <v>0</v>
      </c>
      <c r="DA10" s="86" t="str">
        <f t="shared" si="27"/>
        <v/>
      </c>
      <c r="DB10" s="37" t="str">
        <f t="shared" si="28"/>
        <v>Sim</v>
      </c>
      <c r="DC10" s="37" t="str">
        <f t="shared" si="29"/>
        <v>Não</v>
      </c>
      <c r="DD10" s="37" t="str">
        <f t="shared" si="30"/>
        <v>Sim</v>
      </c>
      <c r="DE10" s="89" t="str">
        <f t="shared" si="1"/>
        <v>Federal</v>
      </c>
    </row>
    <row r="11" spans="1:114">
      <c r="A11" s="15">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4">
        <f>IFERROR(FIND("Óbitos/feridos",consulta_completa__11[[#This Row],[13 - Ocorrências/Ambientes Atingidos]]),0)</f>
        <v>0</v>
      </c>
      <c r="AY11" s="85" t="str">
        <f t="shared" si="2"/>
        <v/>
      </c>
      <c r="AZ11" s="84">
        <f>IFERROR(FIND("População afetada/evacuada",consulta_completa__11[[#This Row],[13 - Ocorrências/Ambientes Atingidos]]),0)</f>
        <v>0</v>
      </c>
      <c r="BA11" s="84" t="str">
        <f t="shared" si="3"/>
        <v/>
      </c>
      <c r="BB11" s="84">
        <f>IFERROR(FIND("Suspensão de abastecimento de água",consulta_completa__11[[#This Row],[13 - Ocorrências/Ambientes Atingidos]]),0)</f>
        <v>0</v>
      </c>
      <c r="BC11" s="85" t="str">
        <f t="shared" si="31"/>
        <v/>
      </c>
      <c r="BD11" s="84">
        <f>IFERROR(FIND("Rio/córrego",consulta_completa__11[[#This Row],[13 - Ocorrências/Ambientes Atingidos]]),0)</f>
        <v>0</v>
      </c>
      <c r="BE11" s="85" t="str">
        <f t="shared" si="4"/>
        <v/>
      </c>
      <c r="BF11" s="84">
        <f>IFERROR(FIND("Lago",consulta_completa__11[[#This Row],[13 - Ocorrências/Ambientes Atingidos]]),0)</f>
        <v>0</v>
      </c>
      <c r="BG11" s="85" t="str">
        <f t="shared" si="5"/>
        <v/>
      </c>
      <c r="BH11" s="84">
        <f>IFERROR(FIND("Mar",consulta_completa__11[[#This Row],[13 - Ocorrências/Ambientes Atingidos]]),0)</f>
        <v>1</v>
      </c>
      <c r="BI11" s="85" t="str">
        <f t="shared" si="6"/>
        <v>X</v>
      </c>
      <c r="BJ11" s="84">
        <f>IFERROR(FIND("Praia",consulta_completa__11[[#This Row],[13 - Ocorrências/Ambientes Atingidos]]),0)</f>
        <v>0</v>
      </c>
      <c r="BK11" s="85" t="str">
        <f t="shared" si="7"/>
        <v/>
      </c>
      <c r="BL11" s="84">
        <f>IFERROR(FIND("Solo",consulta_completa__11[[#This Row],[13 - Ocorrências/Ambientes Atingidos]]),0)</f>
        <v>0</v>
      </c>
      <c r="BM11" s="85" t="str">
        <f t="shared" si="8"/>
        <v/>
      </c>
      <c r="BN11" s="84">
        <f>IFERROR(FIND("Águas subterrâneas",consulta_completa__11[[#This Row],[13 - Ocorrências/Ambientes Atingidos]]),0)</f>
        <v>0</v>
      </c>
      <c r="BO11" s="85" t="str">
        <f t="shared" si="9"/>
        <v/>
      </c>
      <c r="BP11" s="84">
        <f>IFERROR(FIND("Atmosfera",consulta_completa__11[[#This Row],[13 - Ocorrências/Ambientes Atingidos]]),0)</f>
        <v>0</v>
      </c>
      <c r="BQ11" s="85" t="str">
        <f t="shared" si="10"/>
        <v/>
      </c>
      <c r="BR11" s="84">
        <f>IFERROR(FIND("Flora",consulta_completa__11[[#This Row],[13 - Ocorrências/Ambientes Atingidos]]),0)</f>
        <v>0</v>
      </c>
      <c r="BS11" s="85" t="str">
        <f t="shared" si="11"/>
        <v/>
      </c>
      <c r="BT11" s="84">
        <f>IFERROR(FIND("Fauna",consulta_completa__11[[#This Row],[13 - Ocorrências/Ambientes Atingidos]]),0)</f>
        <v>0</v>
      </c>
      <c r="BU11" s="85" t="str">
        <f t="shared" si="12"/>
        <v/>
      </c>
      <c r="BV11" s="84">
        <f>IFERROR(FIND("UC federal",consulta_completa__11[[#This Row],[13 - Ocorrências/Ambientes Atingidos]]),0)</f>
        <v>0</v>
      </c>
      <c r="BW11" s="85" t="str">
        <f t="shared" si="13"/>
        <v/>
      </c>
      <c r="BX11" s="84">
        <f>IFERROR(FIND("UC estadual/municipal",consulta_completa__11[[#This Row],[13 - Ocorrências/Ambientes Atingidos]]),0)</f>
        <v>0</v>
      </c>
      <c r="BY11" s="85" t="str">
        <f t="shared" si="14"/>
        <v/>
      </c>
      <c r="BZ11" s="84">
        <f>IFERROR(FIND("Outro(s)",consulta_completa__11[[#This Row],[13 - Ocorrências/Ambientes Atingidos]]),0)</f>
        <v>0</v>
      </c>
      <c r="CA11" s="85" t="str">
        <f t="shared" si="15"/>
        <v/>
      </c>
      <c r="CB11" s="84">
        <f>IFERROR(FIND("Sem dano",consulta_completa__11[[#This Row],[13 - Ocorrências/Ambientes Atingidos]]),0)</f>
        <v>0</v>
      </c>
      <c r="CC11" s="85" t="str">
        <f t="shared" si="16"/>
        <v/>
      </c>
      <c r="CD11" s="84" t="str">
        <f>IF(consulta_completa__11[[#This Row],[13 - Ocorrências/Ambientes Atingidos]]="","X","")</f>
        <v/>
      </c>
      <c r="CE11" s="86">
        <f>IFERROR(FIND("IBAMA",consulta_completa__11[[#This Row],[14 - Inst. Atuando no Local]]),0)</f>
        <v>0</v>
      </c>
      <c r="CF11" s="86" t="str">
        <f t="shared" si="17"/>
        <v/>
      </c>
      <c r="CG11" s="86">
        <f>IFERROR(FIND("OEMA",consulta_completa__11[[#This Row],[14 - Inst. Atuando no Local]]),0)</f>
        <v>0</v>
      </c>
      <c r="CH11" s="86" t="str">
        <f t="shared" si="18"/>
        <v/>
      </c>
      <c r="CI11" s="86">
        <f>IFERROR(FIND("DEFESA CIVIL",consulta_completa__11[[#This Row],[14 - Inst. Atuando no Local]]),0)</f>
        <v>0</v>
      </c>
      <c r="CJ11" s="86" t="str">
        <f t="shared" si="19"/>
        <v/>
      </c>
      <c r="CK11" s="86">
        <f>IFERROR(FIND("CORPO DE BOMBEIROS",consulta_completa__11[[#This Row],[14 - Inst. Atuando no Local]]),0)</f>
        <v>0</v>
      </c>
      <c r="CL11" s="86" t="str">
        <f t="shared" si="20"/>
        <v/>
      </c>
      <c r="CM11" s="86">
        <f>IFERROR(FIND("POLÍCIA RODOVIÁRIA",consulta_completa__11[[#This Row],[14 - Inst. Atuando no Local]]),0)</f>
        <v>0</v>
      </c>
      <c r="CN11" s="86" t="str">
        <f t="shared" si="21"/>
        <v/>
      </c>
      <c r="CO11" s="86">
        <f>IFERROR(FIND("POLÍCIA MILITAR",consulta_completa__11[[#This Row],[14 - Inst. Atuando no Local]]),0)</f>
        <v>0</v>
      </c>
      <c r="CP11" s="86" t="str">
        <f t="shared" si="22"/>
        <v/>
      </c>
      <c r="CQ11" s="86">
        <f>IFERROR(FIND("POLÍCIA CIVIL",consulta_completa__11[[#This Row],[14 - Inst. Atuando no Local]]),0)</f>
        <v>0</v>
      </c>
      <c r="CR11" s="86" t="str">
        <f t="shared" si="23"/>
        <v/>
      </c>
      <c r="CS11" s="86">
        <f>IFERROR(FIND("MARINHA DO BRASIL",consulta_completa__11[[#This Row],[14 - Inst. Atuando no Local]]),0)</f>
        <v>0</v>
      </c>
      <c r="CT11" s="86" t="str">
        <f t="shared" si="24"/>
        <v/>
      </c>
      <c r="CU11" s="86">
        <f>IFERROR(FIND("EMPRESA ESPECIALIZADA EM ATENDIMENTO",consulta_completa__11[[#This Row],[14 - Inst. Atuando no Local]]),0)</f>
        <v>0</v>
      </c>
      <c r="CV11" s="86" t="str">
        <f t="shared" si="25"/>
        <v/>
      </c>
      <c r="CW11" s="86">
        <f>IFERROR(FIND("IBAMA",consulta_completa__11[[#This Row],[14 - Inst. Atuando no Local]]),0)</f>
        <v>0</v>
      </c>
      <c r="CX11" s="86" t="str">
        <f t="shared" si="26"/>
        <v/>
      </c>
      <c r="CY11" s="86" t="str">
        <f>IF(consulta_completa__11[[#This Row],[14 - Inst. Atuando no Local]]="","X","")</f>
        <v/>
      </c>
      <c r="CZ11" s="86">
        <f>IFERROR(FIND("OUTRA (S)",consulta_completa__11[[#This Row],[14 - Inst. Atuando no Local]]),0)</f>
        <v>0</v>
      </c>
      <c r="DA11" s="86" t="str">
        <f t="shared" si="27"/>
        <v/>
      </c>
      <c r="DB11" s="37" t="str">
        <f t="shared" si="28"/>
        <v>Sim</v>
      </c>
      <c r="DC11" s="37" t="str">
        <f t="shared" si="29"/>
        <v>Não</v>
      </c>
      <c r="DD11" s="37" t="str">
        <f t="shared" si="30"/>
        <v>Sim</v>
      </c>
      <c r="DE11" s="89" t="str">
        <f t="shared" si="1"/>
        <v>Estadual</v>
      </c>
    </row>
    <row r="12" spans="1:114">
      <c r="A12" s="15">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4">
        <f>IFERROR(FIND("Óbitos/feridos",consulta_completa__11[[#This Row],[13 - Ocorrências/Ambientes Atingidos]]),0)</f>
        <v>0</v>
      </c>
      <c r="AY12" s="85" t="str">
        <f t="shared" si="2"/>
        <v/>
      </c>
      <c r="AZ12" s="84">
        <f>IFERROR(FIND("População afetada/evacuada",consulta_completa__11[[#This Row],[13 - Ocorrências/Ambientes Atingidos]]),0)</f>
        <v>0</v>
      </c>
      <c r="BA12" s="84" t="str">
        <f t="shared" si="3"/>
        <v/>
      </c>
      <c r="BB12" s="84">
        <f>IFERROR(FIND("Suspensão de abastecimento de água",consulta_completa__11[[#This Row],[13 - Ocorrências/Ambientes Atingidos]]),0)</f>
        <v>0</v>
      </c>
      <c r="BC12" s="85" t="str">
        <f t="shared" si="31"/>
        <v/>
      </c>
      <c r="BD12" s="84">
        <f>IFERROR(FIND("Rio/córrego",consulta_completa__11[[#This Row],[13 - Ocorrências/Ambientes Atingidos]]),0)</f>
        <v>0</v>
      </c>
      <c r="BE12" s="85" t="str">
        <f t="shared" si="4"/>
        <v/>
      </c>
      <c r="BF12" s="84">
        <f>IFERROR(FIND("Lago",consulta_completa__11[[#This Row],[13 - Ocorrências/Ambientes Atingidos]]),0)</f>
        <v>0</v>
      </c>
      <c r="BG12" s="85" t="str">
        <f t="shared" si="5"/>
        <v/>
      </c>
      <c r="BH12" s="84">
        <f>IFERROR(FIND("Mar",consulta_completa__11[[#This Row],[13 - Ocorrências/Ambientes Atingidos]]),0)</f>
        <v>0</v>
      </c>
      <c r="BI12" s="85" t="str">
        <f t="shared" si="6"/>
        <v/>
      </c>
      <c r="BJ12" s="84">
        <f>IFERROR(FIND("Praia",consulta_completa__11[[#This Row],[13 - Ocorrências/Ambientes Atingidos]]),0)</f>
        <v>0</v>
      </c>
      <c r="BK12" s="85" t="str">
        <f t="shared" si="7"/>
        <v/>
      </c>
      <c r="BL12" s="84">
        <f>IFERROR(FIND("Solo",consulta_completa__11[[#This Row],[13 - Ocorrências/Ambientes Atingidos]]),0)</f>
        <v>1</v>
      </c>
      <c r="BM12" s="85" t="str">
        <f t="shared" si="8"/>
        <v>X</v>
      </c>
      <c r="BN12" s="84">
        <f>IFERROR(FIND("Águas subterrâneas",consulta_completa__11[[#This Row],[13 - Ocorrências/Ambientes Atingidos]]),0)</f>
        <v>0</v>
      </c>
      <c r="BO12" s="85" t="str">
        <f t="shared" si="9"/>
        <v/>
      </c>
      <c r="BP12" s="84">
        <f>IFERROR(FIND("Atmosfera",consulta_completa__11[[#This Row],[13 - Ocorrências/Ambientes Atingidos]]),0)</f>
        <v>0</v>
      </c>
      <c r="BQ12" s="85" t="str">
        <f t="shared" si="10"/>
        <v/>
      </c>
      <c r="BR12" s="84">
        <f>IFERROR(FIND("Flora",consulta_completa__11[[#This Row],[13 - Ocorrências/Ambientes Atingidos]]),0)</f>
        <v>0</v>
      </c>
      <c r="BS12" s="85" t="str">
        <f t="shared" si="11"/>
        <v/>
      </c>
      <c r="BT12" s="84">
        <f>IFERROR(FIND("Fauna",consulta_completa__11[[#This Row],[13 - Ocorrências/Ambientes Atingidos]]),0)</f>
        <v>0</v>
      </c>
      <c r="BU12" s="85" t="str">
        <f t="shared" si="12"/>
        <v/>
      </c>
      <c r="BV12" s="84">
        <f>IFERROR(FIND("UC federal",consulta_completa__11[[#This Row],[13 - Ocorrências/Ambientes Atingidos]]),0)</f>
        <v>0</v>
      </c>
      <c r="BW12" s="85" t="str">
        <f t="shared" si="13"/>
        <v/>
      </c>
      <c r="BX12" s="84">
        <f>IFERROR(FIND("UC estadual/municipal",consulta_completa__11[[#This Row],[13 - Ocorrências/Ambientes Atingidos]]),0)</f>
        <v>0</v>
      </c>
      <c r="BY12" s="85" t="str">
        <f t="shared" si="14"/>
        <v/>
      </c>
      <c r="BZ12" s="84">
        <f>IFERROR(FIND("Outro(s)",consulta_completa__11[[#This Row],[13 - Ocorrências/Ambientes Atingidos]]),0)</f>
        <v>0</v>
      </c>
      <c r="CA12" s="85" t="str">
        <f t="shared" si="15"/>
        <v/>
      </c>
      <c r="CB12" s="84">
        <f>IFERROR(FIND("Sem dano",consulta_completa__11[[#This Row],[13 - Ocorrências/Ambientes Atingidos]]),0)</f>
        <v>0</v>
      </c>
      <c r="CC12" s="85" t="str">
        <f t="shared" si="16"/>
        <v/>
      </c>
      <c r="CD12" s="84" t="str">
        <f>IF(consulta_completa__11[[#This Row],[13 - Ocorrências/Ambientes Atingidos]]="","X","")</f>
        <v/>
      </c>
      <c r="CE12" s="86">
        <f>IFERROR(FIND("IBAMA",consulta_completa__11[[#This Row],[14 - Inst. Atuando no Local]]),0)</f>
        <v>0</v>
      </c>
      <c r="CF12" s="86" t="str">
        <f t="shared" si="17"/>
        <v/>
      </c>
      <c r="CG12" s="86">
        <f>IFERROR(FIND("OEMA",consulta_completa__11[[#This Row],[14 - Inst. Atuando no Local]]),0)</f>
        <v>0</v>
      </c>
      <c r="CH12" s="86" t="str">
        <f t="shared" si="18"/>
        <v/>
      </c>
      <c r="CI12" s="86">
        <f>IFERROR(FIND("DEFESA CIVIL",consulta_completa__11[[#This Row],[14 - Inst. Atuando no Local]]),0)</f>
        <v>0</v>
      </c>
      <c r="CJ12" s="86" t="str">
        <f t="shared" si="19"/>
        <v/>
      </c>
      <c r="CK12" s="86">
        <f>IFERROR(FIND("CORPO DE BOMBEIROS",consulta_completa__11[[#This Row],[14 - Inst. Atuando no Local]]),0)</f>
        <v>0</v>
      </c>
      <c r="CL12" s="86" t="str">
        <f t="shared" si="20"/>
        <v/>
      </c>
      <c r="CM12" s="86">
        <f>IFERROR(FIND("POLÍCIA RODOVIÁRIA",consulta_completa__11[[#This Row],[14 - Inst. Atuando no Local]]),0)</f>
        <v>0</v>
      </c>
      <c r="CN12" s="86" t="str">
        <f t="shared" si="21"/>
        <v/>
      </c>
      <c r="CO12" s="86">
        <f>IFERROR(FIND("POLÍCIA MILITAR",consulta_completa__11[[#This Row],[14 - Inst. Atuando no Local]]),0)</f>
        <v>0</v>
      </c>
      <c r="CP12" s="86" t="str">
        <f t="shared" si="22"/>
        <v/>
      </c>
      <c r="CQ12" s="86">
        <f>IFERROR(FIND("POLÍCIA CIVIL",consulta_completa__11[[#This Row],[14 - Inst. Atuando no Local]]),0)</f>
        <v>0</v>
      </c>
      <c r="CR12" s="86" t="str">
        <f t="shared" si="23"/>
        <v/>
      </c>
      <c r="CS12" s="86">
        <f>IFERROR(FIND("MARINHA DO BRASIL",consulta_completa__11[[#This Row],[14 - Inst. Atuando no Local]]),0)</f>
        <v>0</v>
      </c>
      <c r="CT12" s="86" t="str">
        <f t="shared" si="24"/>
        <v/>
      </c>
      <c r="CU12" s="86">
        <f>IFERROR(FIND("EMPRESA ESPECIALIZADA EM ATENDIMENTO",consulta_completa__11[[#This Row],[14 - Inst. Atuando no Local]]),0)</f>
        <v>0</v>
      </c>
      <c r="CV12" s="86" t="str">
        <f t="shared" si="25"/>
        <v/>
      </c>
      <c r="CW12" s="86">
        <f>IFERROR(FIND("IBAMA",consulta_completa__11[[#This Row],[14 - Inst. Atuando no Local]]),0)</f>
        <v>0</v>
      </c>
      <c r="CX12" s="86" t="str">
        <f t="shared" si="26"/>
        <v/>
      </c>
      <c r="CY12" s="86" t="str">
        <f>IF(consulta_completa__11[[#This Row],[14 - Inst. Atuando no Local]]="","X","")</f>
        <v/>
      </c>
      <c r="CZ12" s="86">
        <f>IFERROR(FIND("OUTRA (S)",consulta_completa__11[[#This Row],[14 - Inst. Atuando no Local]]),0)</f>
        <v>0</v>
      </c>
      <c r="DA12" s="86" t="str">
        <f t="shared" si="27"/>
        <v/>
      </c>
      <c r="DB12" s="37" t="str">
        <f t="shared" si="28"/>
        <v>Sim</v>
      </c>
      <c r="DC12" s="37" t="str">
        <f t="shared" si="29"/>
        <v>Não</v>
      </c>
      <c r="DD12" s="37" t="str">
        <f t="shared" si="30"/>
        <v>Sim</v>
      </c>
      <c r="DE12" s="89" t="str">
        <f t="shared" si="1"/>
        <v>Federal</v>
      </c>
    </row>
    <row r="13" spans="1:114">
      <c r="A13" s="15">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4">
        <f>IFERROR(FIND("Óbitos/feridos",consulta_completa__11[[#This Row],[13 - Ocorrências/Ambientes Atingidos]]),0)</f>
        <v>0</v>
      </c>
      <c r="AY13" s="85" t="str">
        <f t="shared" si="2"/>
        <v/>
      </c>
      <c r="AZ13" s="84">
        <f>IFERROR(FIND("População afetada/evacuada",consulta_completa__11[[#This Row],[13 - Ocorrências/Ambientes Atingidos]]),0)</f>
        <v>0</v>
      </c>
      <c r="BA13" s="84" t="str">
        <f t="shared" si="3"/>
        <v/>
      </c>
      <c r="BB13" s="84">
        <f>IFERROR(FIND("Suspensão de abastecimento de água",consulta_completa__11[[#This Row],[13 - Ocorrências/Ambientes Atingidos]]),0)</f>
        <v>0</v>
      </c>
      <c r="BC13" s="85" t="str">
        <f t="shared" si="31"/>
        <v/>
      </c>
      <c r="BD13" s="84">
        <f>IFERROR(FIND("Rio/córrego",consulta_completa__11[[#This Row],[13 - Ocorrências/Ambientes Atingidos]]),0)</f>
        <v>0</v>
      </c>
      <c r="BE13" s="85" t="str">
        <f t="shared" si="4"/>
        <v/>
      </c>
      <c r="BF13" s="84">
        <f>IFERROR(FIND("Lago",consulta_completa__11[[#This Row],[13 - Ocorrências/Ambientes Atingidos]]),0)</f>
        <v>0</v>
      </c>
      <c r="BG13" s="85" t="str">
        <f t="shared" si="5"/>
        <v/>
      </c>
      <c r="BH13" s="84">
        <f>IFERROR(FIND("Mar",consulta_completa__11[[#This Row],[13 - Ocorrências/Ambientes Atingidos]]),0)</f>
        <v>0</v>
      </c>
      <c r="BI13" s="85" t="str">
        <f t="shared" si="6"/>
        <v/>
      </c>
      <c r="BJ13" s="84">
        <f>IFERROR(FIND("Praia",consulta_completa__11[[#This Row],[13 - Ocorrências/Ambientes Atingidos]]),0)</f>
        <v>0</v>
      </c>
      <c r="BK13" s="85" t="str">
        <f t="shared" si="7"/>
        <v/>
      </c>
      <c r="BL13" s="84">
        <f>IFERROR(FIND("Solo",consulta_completa__11[[#This Row],[13 - Ocorrências/Ambientes Atingidos]]),0)</f>
        <v>1</v>
      </c>
      <c r="BM13" s="85" t="str">
        <f t="shared" si="8"/>
        <v>X</v>
      </c>
      <c r="BN13" s="84">
        <f>IFERROR(FIND("Águas subterrâneas",consulta_completa__11[[#This Row],[13 - Ocorrências/Ambientes Atingidos]]),0)</f>
        <v>0</v>
      </c>
      <c r="BO13" s="85" t="str">
        <f t="shared" si="9"/>
        <v/>
      </c>
      <c r="BP13" s="84">
        <f>IFERROR(FIND("Atmosfera",consulta_completa__11[[#This Row],[13 - Ocorrências/Ambientes Atingidos]]),0)</f>
        <v>0</v>
      </c>
      <c r="BQ13" s="85" t="str">
        <f t="shared" si="10"/>
        <v/>
      </c>
      <c r="BR13" s="84">
        <f>IFERROR(FIND("Flora",consulta_completa__11[[#This Row],[13 - Ocorrências/Ambientes Atingidos]]),0)</f>
        <v>0</v>
      </c>
      <c r="BS13" s="85" t="str">
        <f t="shared" si="11"/>
        <v/>
      </c>
      <c r="BT13" s="84">
        <f>IFERROR(FIND("Fauna",consulta_completa__11[[#This Row],[13 - Ocorrências/Ambientes Atingidos]]),0)</f>
        <v>0</v>
      </c>
      <c r="BU13" s="85" t="str">
        <f t="shared" si="12"/>
        <v/>
      </c>
      <c r="BV13" s="84">
        <f>IFERROR(FIND("UC federal",consulta_completa__11[[#This Row],[13 - Ocorrências/Ambientes Atingidos]]),0)</f>
        <v>0</v>
      </c>
      <c r="BW13" s="85" t="str">
        <f t="shared" si="13"/>
        <v/>
      </c>
      <c r="BX13" s="84">
        <f>IFERROR(FIND("UC estadual/municipal",consulta_completa__11[[#This Row],[13 - Ocorrências/Ambientes Atingidos]]),0)</f>
        <v>0</v>
      </c>
      <c r="BY13" s="85" t="str">
        <f t="shared" si="14"/>
        <v/>
      </c>
      <c r="BZ13" s="84">
        <f>IFERROR(FIND("Outro(s)",consulta_completa__11[[#This Row],[13 - Ocorrências/Ambientes Atingidos]]),0)</f>
        <v>0</v>
      </c>
      <c r="CA13" s="85" t="str">
        <f t="shared" si="15"/>
        <v/>
      </c>
      <c r="CB13" s="84">
        <f>IFERROR(FIND("Sem dano",consulta_completa__11[[#This Row],[13 - Ocorrências/Ambientes Atingidos]]),0)</f>
        <v>0</v>
      </c>
      <c r="CC13" s="85" t="str">
        <f t="shared" si="16"/>
        <v/>
      </c>
      <c r="CD13" s="84" t="str">
        <f>IF(consulta_completa__11[[#This Row],[13 - Ocorrências/Ambientes Atingidos]]="","X","")</f>
        <v/>
      </c>
      <c r="CE13" s="86">
        <f>IFERROR(FIND("IBAMA",consulta_completa__11[[#This Row],[14 - Inst. Atuando no Local]]),0)</f>
        <v>0</v>
      </c>
      <c r="CF13" s="86" t="str">
        <f t="shared" si="17"/>
        <v/>
      </c>
      <c r="CG13" s="86">
        <f>IFERROR(FIND("OEMA",consulta_completa__11[[#This Row],[14 - Inst. Atuando no Local]]),0)</f>
        <v>0</v>
      </c>
      <c r="CH13" s="86" t="str">
        <f t="shared" si="18"/>
        <v/>
      </c>
      <c r="CI13" s="86">
        <f>IFERROR(FIND("DEFESA CIVIL",consulta_completa__11[[#This Row],[14 - Inst. Atuando no Local]]),0)</f>
        <v>0</v>
      </c>
      <c r="CJ13" s="86" t="str">
        <f t="shared" si="19"/>
        <v/>
      </c>
      <c r="CK13" s="86">
        <f>IFERROR(FIND("CORPO DE BOMBEIROS",consulta_completa__11[[#This Row],[14 - Inst. Atuando no Local]]),0)</f>
        <v>0</v>
      </c>
      <c r="CL13" s="86" t="str">
        <f t="shared" si="20"/>
        <v/>
      </c>
      <c r="CM13" s="86">
        <f>IFERROR(FIND("POLÍCIA RODOVIÁRIA",consulta_completa__11[[#This Row],[14 - Inst. Atuando no Local]]),0)</f>
        <v>0</v>
      </c>
      <c r="CN13" s="86" t="str">
        <f t="shared" si="21"/>
        <v/>
      </c>
      <c r="CO13" s="86">
        <f>IFERROR(FIND("POLÍCIA MILITAR",consulta_completa__11[[#This Row],[14 - Inst. Atuando no Local]]),0)</f>
        <v>0</v>
      </c>
      <c r="CP13" s="86" t="str">
        <f t="shared" si="22"/>
        <v/>
      </c>
      <c r="CQ13" s="86">
        <f>IFERROR(FIND("POLÍCIA CIVIL",consulta_completa__11[[#This Row],[14 - Inst. Atuando no Local]]),0)</f>
        <v>0</v>
      </c>
      <c r="CR13" s="86" t="str">
        <f t="shared" si="23"/>
        <v/>
      </c>
      <c r="CS13" s="86">
        <f>IFERROR(FIND("MARINHA DO BRASIL",consulta_completa__11[[#This Row],[14 - Inst. Atuando no Local]]),0)</f>
        <v>0</v>
      </c>
      <c r="CT13" s="86" t="str">
        <f t="shared" si="24"/>
        <v/>
      </c>
      <c r="CU13" s="86">
        <f>IFERROR(FIND("EMPRESA ESPECIALIZADA EM ATENDIMENTO",consulta_completa__11[[#This Row],[14 - Inst. Atuando no Local]]),0)</f>
        <v>0</v>
      </c>
      <c r="CV13" s="86" t="str">
        <f t="shared" si="25"/>
        <v/>
      </c>
      <c r="CW13" s="86">
        <f>IFERROR(FIND("IBAMA",consulta_completa__11[[#This Row],[14 - Inst. Atuando no Local]]),0)</f>
        <v>0</v>
      </c>
      <c r="CX13" s="86" t="str">
        <f t="shared" si="26"/>
        <v/>
      </c>
      <c r="CY13" s="86" t="str">
        <f>IF(consulta_completa__11[[#This Row],[14 - Inst. Atuando no Local]]="","X","")</f>
        <v/>
      </c>
      <c r="CZ13" s="86">
        <f>IFERROR(FIND("OUTRA (S)",consulta_completa__11[[#This Row],[14 - Inst. Atuando no Local]]),0)</f>
        <v>0</v>
      </c>
      <c r="DA13" s="86" t="str">
        <f t="shared" si="27"/>
        <v/>
      </c>
      <c r="DB13" s="37" t="str">
        <f t="shared" si="28"/>
        <v>Sim</v>
      </c>
      <c r="DC13" s="37" t="str">
        <f t="shared" si="29"/>
        <v>Não</v>
      </c>
      <c r="DD13" s="37" t="str">
        <f t="shared" si="30"/>
        <v>Sim</v>
      </c>
      <c r="DE13" s="89" t="str">
        <f t="shared" si="1"/>
        <v>Estadual</v>
      </c>
    </row>
    <row r="14" spans="1:114">
      <c r="A14" s="15">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4">
        <f>IFERROR(FIND("Óbitos/feridos",consulta_completa__11[[#This Row],[13 - Ocorrências/Ambientes Atingidos]]),0)</f>
        <v>1</v>
      </c>
      <c r="AY14" s="85" t="str">
        <f t="shared" si="2"/>
        <v>X</v>
      </c>
      <c r="AZ14" s="84">
        <f>IFERROR(FIND("População afetada/evacuada",consulta_completa__11[[#This Row],[13 - Ocorrências/Ambientes Atingidos]]),0)</f>
        <v>0</v>
      </c>
      <c r="BA14" s="84" t="str">
        <f t="shared" si="3"/>
        <v/>
      </c>
      <c r="BB14" s="84">
        <f>IFERROR(FIND("Suspensão de abastecimento de água",consulta_completa__11[[#This Row],[13 - Ocorrências/Ambientes Atingidos]]),0)</f>
        <v>0</v>
      </c>
      <c r="BC14" s="85" t="str">
        <f t="shared" si="31"/>
        <v/>
      </c>
      <c r="BD14" s="84">
        <f>IFERROR(FIND("Rio/córrego",consulta_completa__11[[#This Row],[13 - Ocorrências/Ambientes Atingidos]]),0)</f>
        <v>0</v>
      </c>
      <c r="BE14" s="85" t="str">
        <f t="shared" si="4"/>
        <v/>
      </c>
      <c r="BF14" s="84">
        <f>IFERROR(FIND("Lago",consulta_completa__11[[#This Row],[13 - Ocorrências/Ambientes Atingidos]]),0)</f>
        <v>0</v>
      </c>
      <c r="BG14" s="85" t="str">
        <f t="shared" si="5"/>
        <v/>
      </c>
      <c r="BH14" s="84">
        <f>IFERROR(FIND("Mar",consulta_completa__11[[#This Row],[13 - Ocorrências/Ambientes Atingidos]]),0)</f>
        <v>0</v>
      </c>
      <c r="BI14" s="85" t="str">
        <f t="shared" si="6"/>
        <v/>
      </c>
      <c r="BJ14" s="84">
        <f>IFERROR(FIND("Praia",consulta_completa__11[[#This Row],[13 - Ocorrências/Ambientes Atingidos]]),0)</f>
        <v>0</v>
      </c>
      <c r="BK14" s="85" t="str">
        <f t="shared" si="7"/>
        <v/>
      </c>
      <c r="BL14" s="84">
        <f>IFERROR(FIND("Solo",consulta_completa__11[[#This Row],[13 - Ocorrências/Ambientes Atingidos]]),0)</f>
        <v>17</v>
      </c>
      <c r="BM14" s="85" t="str">
        <f t="shared" si="8"/>
        <v>X</v>
      </c>
      <c r="BN14" s="84">
        <f>IFERROR(FIND("Águas subterrâneas",consulta_completa__11[[#This Row],[13 - Ocorrências/Ambientes Atingidos]]),0)</f>
        <v>0</v>
      </c>
      <c r="BO14" s="85" t="str">
        <f t="shared" si="9"/>
        <v/>
      </c>
      <c r="BP14" s="84">
        <f>IFERROR(FIND("Atmosfera",consulta_completa__11[[#This Row],[13 - Ocorrências/Ambientes Atingidos]]),0)</f>
        <v>0</v>
      </c>
      <c r="BQ14" s="85" t="str">
        <f t="shared" si="10"/>
        <v/>
      </c>
      <c r="BR14" s="84">
        <f>IFERROR(FIND("Flora",consulta_completa__11[[#This Row],[13 - Ocorrências/Ambientes Atingidos]]),0)</f>
        <v>0</v>
      </c>
      <c r="BS14" s="85" t="str">
        <f t="shared" si="11"/>
        <v/>
      </c>
      <c r="BT14" s="84">
        <f>IFERROR(FIND("Fauna",consulta_completa__11[[#This Row],[13 - Ocorrências/Ambientes Atingidos]]),0)</f>
        <v>0</v>
      </c>
      <c r="BU14" s="85" t="str">
        <f t="shared" si="12"/>
        <v/>
      </c>
      <c r="BV14" s="84">
        <f>IFERROR(FIND("UC federal",consulta_completa__11[[#This Row],[13 - Ocorrências/Ambientes Atingidos]]),0)</f>
        <v>0</v>
      </c>
      <c r="BW14" s="85" t="str">
        <f t="shared" si="13"/>
        <v/>
      </c>
      <c r="BX14" s="84">
        <f>IFERROR(FIND("UC estadual/municipal",consulta_completa__11[[#This Row],[13 - Ocorrências/Ambientes Atingidos]]),0)</f>
        <v>0</v>
      </c>
      <c r="BY14" s="85" t="str">
        <f t="shared" si="14"/>
        <v/>
      </c>
      <c r="BZ14" s="84">
        <f>IFERROR(FIND("Outro(s)",consulta_completa__11[[#This Row],[13 - Ocorrências/Ambientes Atingidos]]),0)</f>
        <v>0</v>
      </c>
      <c r="CA14" s="85" t="str">
        <f t="shared" si="15"/>
        <v/>
      </c>
      <c r="CB14" s="84">
        <f>IFERROR(FIND("Sem dano",consulta_completa__11[[#This Row],[13 - Ocorrências/Ambientes Atingidos]]),0)</f>
        <v>0</v>
      </c>
      <c r="CC14" s="85" t="str">
        <f t="shared" si="16"/>
        <v/>
      </c>
      <c r="CD14" s="84" t="str">
        <f>IF(consulta_completa__11[[#This Row],[13 - Ocorrências/Ambientes Atingidos]]="","X","")</f>
        <v/>
      </c>
      <c r="CE14" s="86">
        <f>IFERROR(FIND("IBAMA",consulta_completa__11[[#This Row],[14 - Inst. Atuando no Local]]),0)</f>
        <v>0</v>
      </c>
      <c r="CF14" s="86" t="str">
        <f t="shared" si="17"/>
        <v/>
      </c>
      <c r="CG14" s="86">
        <f>IFERROR(FIND("OEMA",consulta_completa__11[[#This Row],[14 - Inst. Atuando no Local]]),0)</f>
        <v>0</v>
      </c>
      <c r="CH14" s="86" t="str">
        <f t="shared" si="18"/>
        <v/>
      </c>
      <c r="CI14" s="86">
        <f>IFERROR(FIND("DEFESA CIVIL",consulta_completa__11[[#This Row],[14 - Inst. Atuando no Local]]),0)</f>
        <v>0</v>
      </c>
      <c r="CJ14" s="86" t="str">
        <f t="shared" si="19"/>
        <v/>
      </c>
      <c r="CK14" s="86">
        <f>IFERROR(FIND("CORPO DE BOMBEIROS",consulta_completa__11[[#This Row],[14 - Inst. Atuando no Local]]),0)</f>
        <v>0</v>
      </c>
      <c r="CL14" s="86" t="str">
        <f t="shared" si="20"/>
        <v/>
      </c>
      <c r="CM14" s="86">
        <f>IFERROR(FIND("POLÍCIA RODOVIÁRIA",consulta_completa__11[[#This Row],[14 - Inst. Atuando no Local]]),0)</f>
        <v>0</v>
      </c>
      <c r="CN14" s="86" t="str">
        <f t="shared" si="21"/>
        <v/>
      </c>
      <c r="CO14" s="86">
        <f>IFERROR(FIND("POLÍCIA MILITAR",consulta_completa__11[[#This Row],[14 - Inst. Atuando no Local]]),0)</f>
        <v>0</v>
      </c>
      <c r="CP14" s="86" t="str">
        <f t="shared" si="22"/>
        <v/>
      </c>
      <c r="CQ14" s="86">
        <f>IFERROR(FIND("POLÍCIA CIVIL",consulta_completa__11[[#This Row],[14 - Inst. Atuando no Local]]),0)</f>
        <v>0</v>
      </c>
      <c r="CR14" s="86" t="str">
        <f t="shared" si="23"/>
        <v/>
      </c>
      <c r="CS14" s="86">
        <f>IFERROR(FIND("MARINHA DO BRASIL",consulta_completa__11[[#This Row],[14 - Inst. Atuando no Local]]),0)</f>
        <v>0</v>
      </c>
      <c r="CT14" s="86" t="str">
        <f t="shared" si="24"/>
        <v/>
      </c>
      <c r="CU14" s="86">
        <f>IFERROR(FIND("EMPRESA ESPECIALIZADA EM ATENDIMENTO",consulta_completa__11[[#This Row],[14 - Inst. Atuando no Local]]),0)</f>
        <v>0</v>
      </c>
      <c r="CV14" s="86" t="str">
        <f t="shared" si="25"/>
        <v/>
      </c>
      <c r="CW14" s="86">
        <f>IFERROR(FIND("IBAMA",consulta_completa__11[[#This Row],[14 - Inst. Atuando no Local]]),0)</f>
        <v>0</v>
      </c>
      <c r="CX14" s="86" t="str">
        <f t="shared" si="26"/>
        <v/>
      </c>
      <c r="CY14" s="86" t="str">
        <f>IF(consulta_completa__11[[#This Row],[14 - Inst. Atuando no Local]]="","X","")</f>
        <v/>
      </c>
      <c r="CZ14" s="86">
        <f>IFERROR(FIND("OUTRA (S)",consulta_completa__11[[#This Row],[14 - Inst. Atuando no Local]]),0)</f>
        <v>0</v>
      </c>
      <c r="DA14" s="86" t="str">
        <f t="shared" si="27"/>
        <v/>
      </c>
      <c r="DB14" s="37" t="str">
        <f t="shared" si="28"/>
        <v>Sim</v>
      </c>
      <c r="DC14" s="37" t="str">
        <f t="shared" si="29"/>
        <v>Não</v>
      </c>
      <c r="DD14" s="37" t="str">
        <f t="shared" si="30"/>
        <v>Sim</v>
      </c>
      <c r="DE14" s="89" t="str">
        <f t="shared" si="1"/>
        <v>Sem informação</v>
      </c>
    </row>
    <row r="15" spans="1:114">
      <c r="A15" s="15">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4">
        <f>IFERROR(FIND("Óbitos/feridos",consulta_completa__11[[#This Row],[13 - Ocorrências/Ambientes Atingidos]]),0)</f>
        <v>0</v>
      </c>
      <c r="AY15" s="85" t="str">
        <f t="shared" si="2"/>
        <v/>
      </c>
      <c r="AZ15" s="84">
        <f>IFERROR(FIND("População afetada/evacuada",consulta_completa__11[[#This Row],[13 - Ocorrências/Ambientes Atingidos]]),0)</f>
        <v>0</v>
      </c>
      <c r="BA15" s="84" t="str">
        <f t="shared" si="3"/>
        <v/>
      </c>
      <c r="BB15" s="84">
        <f>IFERROR(FIND("Suspensão de abastecimento de água",consulta_completa__11[[#This Row],[13 - Ocorrências/Ambientes Atingidos]]),0)</f>
        <v>0</v>
      </c>
      <c r="BC15" s="85" t="str">
        <f t="shared" si="31"/>
        <v/>
      </c>
      <c r="BD15" s="84">
        <f>IFERROR(FIND("Rio/córrego",consulta_completa__11[[#This Row],[13 - Ocorrências/Ambientes Atingidos]]),0)</f>
        <v>0</v>
      </c>
      <c r="BE15" s="85" t="str">
        <f t="shared" si="4"/>
        <v/>
      </c>
      <c r="BF15" s="84">
        <f>IFERROR(FIND("Lago",consulta_completa__11[[#This Row],[13 - Ocorrências/Ambientes Atingidos]]),0)</f>
        <v>0</v>
      </c>
      <c r="BG15" s="85" t="str">
        <f t="shared" si="5"/>
        <v/>
      </c>
      <c r="BH15" s="84">
        <f>IFERROR(FIND("Mar",consulta_completa__11[[#This Row],[13 - Ocorrências/Ambientes Atingidos]]),0)</f>
        <v>1</v>
      </c>
      <c r="BI15" s="85" t="str">
        <f t="shared" si="6"/>
        <v>X</v>
      </c>
      <c r="BJ15" s="84">
        <f>IFERROR(FIND("Praia",consulta_completa__11[[#This Row],[13 - Ocorrências/Ambientes Atingidos]]),0)</f>
        <v>0</v>
      </c>
      <c r="BK15" s="85" t="str">
        <f t="shared" si="7"/>
        <v/>
      </c>
      <c r="BL15" s="84">
        <f>IFERROR(FIND("Solo",consulta_completa__11[[#This Row],[13 - Ocorrências/Ambientes Atingidos]]),0)</f>
        <v>0</v>
      </c>
      <c r="BM15" s="85" t="str">
        <f t="shared" si="8"/>
        <v/>
      </c>
      <c r="BN15" s="84">
        <f>IFERROR(FIND("Águas subterrâneas",consulta_completa__11[[#This Row],[13 - Ocorrências/Ambientes Atingidos]]),0)</f>
        <v>0</v>
      </c>
      <c r="BO15" s="85" t="str">
        <f t="shared" si="9"/>
        <v/>
      </c>
      <c r="BP15" s="84">
        <f>IFERROR(FIND("Atmosfera",consulta_completa__11[[#This Row],[13 - Ocorrências/Ambientes Atingidos]]),0)</f>
        <v>0</v>
      </c>
      <c r="BQ15" s="85" t="str">
        <f t="shared" si="10"/>
        <v/>
      </c>
      <c r="BR15" s="84">
        <f>IFERROR(FIND("Flora",consulta_completa__11[[#This Row],[13 - Ocorrências/Ambientes Atingidos]]),0)</f>
        <v>0</v>
      </c>
      <c r="BS15" s="85" t="str">
        <f t="shared" si="11"/>
        <v/>
      </c>
      <c r="BT15" s="84">
        <f>IFERROR(FIND("Fauna",consulta_completa__11[[#This Row],[13 - Ocorrências/Ambientes Atingidos]]),0)</f>
        <v>0</v>
      </c>
      <c r="BU15" s="85" t="str">
        <f t="shared" si="12"/>
        <v/>
      </c>
      <c r="BV15" s="84">
        <f>IFERROR(FIND("UC federal",consulta_completa__11[[#This Row],[13 - Ocorrências/Ambientes Atingidos]]),0)</f>
        <v>0</v>
      </c>
      <c r="BW15" s="85" t="str">
        <f t="shared" si="13"/>
        <v/>
      </c>
      <c r="BX15" s="84">
        <f>IFERROR(FIND("UC estadual/municipal",consulta_completa__11[[#This Row],[13 - Ocorrências/Ambientes Atingidos]]),0)</f>
        <v>0</v>
      </c>
      <c r="BY15" s="85" t="str">
        <f t="shared" si="14"/>
        <v/>
      </c>
      <c r="BZ15" s="84">
        <f>IFERROR(FIND("Outro(s)",consulta_completa__11[[#This Row],[13 - Ocorrências/Ambientes Atingidos]]),0)</f>
        <v>0</v>
      </c>
      <c r="CA15" s="85" t="str">
        <f t="shared" si="15"/>
        <v/>
      </c>
      <c r="CB15" s="84">
        <f>IFERROR(FIND("Sem dano",consulta_completa__11[[#This Row],[13 - Ocorrências/Ambientes Atingidos]]),0)</f>
        <v>0</v>
      </c>
      <c r="CC15" s="85" t="str">
        <f t="shared" si="16"/>
        <v/>
      </c>
      <c r="CD15" s="84" t="str">
        <f>IF(consulta_completa__11[[#This Row],[13 - Ocorrências/Ambientes Atingidos]]="","X","")</f>
        <v/>
      </c>
      <c r="CE15" s="86">
        <f>IFERROR(FIND("IBAMA",consulta_completa__11[[#This Row],[14 - Inst. Atuando no Local]]),0)</f>
        <v>0</v>
      </c>
      <c r="CF15" s="86" t="str">
        <f t="shared" si="17"/>
        <v/>
      </c>
      <c r="CG15" s="86">
        <f>IFERROR(FIND("OEMA",consulta_completa__11[[#This Row],[14 - Inst. Atuando no Local]]),0)</f>
        <v>0</v>
      </c>
      <c r="CH15" s="86" t="str">
        <f t="shared" si="18"/>
        <v/>
      </c>
      <c r="CI15" s="86">
        <f>IFERROR(FIND("DEFESA CIVIL",consulta_completa__11[[#This Row],[14 - Inst. Atuando no Local]]),0)</f>
        <v>0</v>
      </c>
      <c r="CJ15" s="86" t="str">
        <f t="shared" si="19"/>
        <v/>
      </c>
      <c r="CK15" s="86">
        <f>IFERROR(FIND("CORPO DE BOMBEIROS",consulta_completa__11[[#This Row],[14 - Inst. Atuando no Local]]),0)</f>
        <v>0</v>
      </c>
      <c r="CL15" s="86" t="str">
        <f t="shared" si="20"/>
        <v/>
      </c>
      <c r="CM15" s="86">
        <f>IFERROR(FIND("POLÍCIA RODOVIÁRIA",consulta_completa__11[[#This Row],[14 - Inst. Atuando no Local]]),0)</f>
        <v>0</v>
      </c>
      <c r="CN15" s="86" t="str">
        <f t="shared" si="21"/>
        <v/>
      </c>
      <c r="CO15" s="86">
        <f>IFERROR(FIND("POLÍCIA MILITAR",consulta_completa__11[[#This Row],[14 - Inst. Atuando no Local]]),0)</f>
        <v>0</v>
      </c>
      <c r="CP15" s="86" t="str">
        <f t="shared" si="22"/>
        <v/>
      </c>
      <c r="CQ15" s="86">
        <f>IFERROR(FIND("POLÍCIA CIVIL",consulta_completa__11[[#This Row],[14 - Inst. Atuando no Local]]),0)</f>
        <v>0</v>
      </c>
      <c r="CR15" s="86" t="str">
        <f t="shared" si="23"/>
        <v/>
      </c>
      <c r="CS15" s="86">
        <f>IFERROR(FIND("MARINHA DO BRASIL",consulta_completa__11[[#This Row],[14 - Inst. Atuando no Local]]),0)</f>
        <v>0</v>
      </c>
      <c r="CT15" s="86" t="str">
        <f t="shared" si="24"/>
        <v/>
      </c>
      <c r="CU15" s="86">
        <f>IFERROR(FIND("EMPRESA ESPECIALIZADA EM ATENDIMENTO",consulta_completa__11[[#This Row],[14 - Inst. Atuando no Local]]),0)</f>
        <v>0</v>
      </c>
      <c r="CV15" s="86" t="str">
        <f t="shared" si="25"/>
        <v/>
      </c>
      <c r="CW15" s="86">
        <f>IFERROR(FIND("IBAMA",consulta_completa__11[[#This Row],[14 - Inst. Atuando no Local]]),0)</f>
        <v>0</v>
      </c>
      <c r="CX15" s="86" t="str">
        <f t="shared" si="26"/>
        <v/>
      </c>
      <c r="CY15" s="86" t="str">
        <f>IF(consulta_completa__11[[#This Row],[14 - Inst. Atuando no Local]]="","X","")</f>
        <v/>
      </c>
      <c r="CZ15" s="86">
        <f>IFERROR(FIND("OUTRA (S)",consulta_completa__11[[#This Row],[14 - Inst. Atuando no Local]]),0)</f>
        <v>0</v>
      </c>
      <c r="DA15" s="86" t="str">
        <f t="shared" si="27"/>
        <v/>
      </c>
      <c r="DB15" s="37" t="str">
        <f t="shared" si="28"/>
        <v>Sim</v>
      </c>
      <c r="DC15" s="37" t="str">
        <f t="shared" si="29"/>
        <v>Não</v>
      </c>
      <c r="DD15" s="37" t="str">
        <f t="shared" si="30"/>
        <v>Sim</v>
      </c>
      <c r="DE15" s="89" t="str">
        <f t="shared" si="1"/>
        <v>Federal</v>
      </c>
    </row>
    <row r="16" spans="1:114">
      <c r="A16" s="15">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4">
        <f>IFERROR(FIND("Óbitos/feridos",consulta_completa__11[[#This Row],[13 - Ocorrências/Ambientes Atingidos]]),0)</f>
        <v>0</v>
      </c>
      <c r="AY16" s="85" t="str">
        <f t="shared" si="2"/>
        <v/>
      </c>
      <c r="AZ16" s="84">
        <f>IFERROR(FIND("População afetada/evacuada",consulta_completa__11[[#This Row],[13 - Ocorrências/Ambientes Atingidos]]),0)</f>
        <v>0</v>
      </c>
      <c r="BA16" s="84" t="str">
        <f t="shared" si="3"/>
        <v/>
      </c>
      <c r="BB16" s="84">
        <f>IFERROR(FIND("Suspensão de abastecimento de água",consulta_completa__11[[#This Row],[13 - Ocorrências/Ambientes Atingidos]]),0)</f>
        <v>0</v>
      </c>
      <c r="BC16" s="85" t="str">
        <f t="shared" si="31"/>
        <v/>
      </c>
      <c r="BD16" s="84">
        <f>IFERROR(FIND("Rio/córrego",consulta_completa__11[[#This Row],[13 - Ocorrências/Ambientes Atingidos]]),0)</f>
        <v>0</v>
      </c>
      <c r="BE16" s="85" t="str">
        <f t="shared" si="4"/>
        <v/>
      </c>
      <c r="BF16" s="84">
        <f>IFERROR(FIND("Lago",consulta_completa__11[[#This Row],[13 - Ocorrências/Ambientes Atingidos]]),0)</f>
        <v>0</v>
      </c>
      <c r="BG16" s="85" t="str">
        <f t="shared" si="5"/>
        <v/>
      </c>
      <c r="BH16" s="84">
        <f>IFERROR(FIND("Mar",consulta_completa__11[[#This Row],[13 - Ocorrências/Ambientes Atingidos]]),0)</f>
        <v>1</v>
      </c>
      <c r="BI16" s="85" t="str">
        <f t="shared" si="6"/>
        <v>X</v>
      </c>
      <c r="BJ16" s="84">
        <f>IFERROR(FIND("Praia",consulta_completa__11[[#This Row],[13 - Ocorrências/Ambientes Atingidos]]),0)</f>
        <v>0</v>
      </c>
      <c r="BK16" s="85" t="str">
        <f t="shared" si="7"/>
        <v/>
      </c>
      <c r="BL16" s="84">
        <f>IFERROR(FIND("Solo",consulta_completa__11[[#This Row],[13 - Ocorrências/Ambientes Atingidos]]),0)</f>
        <v>0</v>
      </c>
      <c r="BM16" s="85" t="str">
        <f t="shared" si="8"/>
        <v/>
      </c>
      <c r="BN16" s="84">
        <f>IFERROR(FIND("Águas subterrâneas",consulta_completa__11[[#This Row],[13 - Ocorrências/Ambientes Atingidos]]),0)</f>
        <v>0</v>
      </c>
      <c r="BO16" s="85" t="str">
        <f t="shared" si="9"/>
        <v/>
      </c>
      <c r="BP16" s="84">
        <f>IFERROR(FIND("Atmosfera",consulta_completa__11[[#This Row],[13 - Ocorrências/Ambientes Atingidos]]),0)</f>
        <v>0</v>
      </c>
      <c r="BQ16" s="85" t="str">
        <f t="shared" si="10"/>
        <v/>
      </c>
      <c r="BR16" s="84">
        <f>IFERROR(FIND("Flora",consulta_completa__11[[#This Row],[13 - Ocorrências/Ambientes Atingidos]]),0)</f>
        <v>0</v>
      </c>
      <c r="BS16" s="85" t="str">
        <f t="shared" si="11"/>
        <v/>
      </c>
      <c r="BT16" s="84">
        <f>IFERROR(FIND("Fauna",consulta_completa__11[[#This Row],[13 - Ocorrências/Ambientes Atingidos]]),0)</f>
        <v>0</v>
      </c>
      <c r="BU16" s="85" t="str">
        <f t="shared" si="12"/>
        <v/>
      </c>
      <c r="BV16" s="84">
        <f>IFERROR(FIND("UC federal",consulta_completa__11[[#This Row],[13 - Ocorrências/Ambientes Atingidos]]),0)</f>
        <v>0</v>
      </c>
      <c r="BW16" s="85" t="str">
        <f t="shared" si="13"/>
        <v/>
      </c>
      <c r="BX16" s="84">
        <f>IFERROR(FIND("UC estadual/municipal",consulta_completa__11[[#This Row],[13 - Ocorrências/Ambientes Atingidos]]),0)</f>
        <v>0</v>
      </c>
      <c r="BY16" s="85" t="str">
        <f t="shared" si="14"/>
        <v/>
      </c>
      <c r="BZ16" s="84">
        <f>IFERROR(FIND("Outro(s)",consulta_completa__11[[#This Row],[13 - Ocorrências/Ambientes Atingidos]]),0)</f>
        <v>0</v>
      </c>
      <c r="CA16" s="85" t="str">
        <f t="shared" si="15"/>
        <v/>
      </c>
      <c r="CB16" s="84">
        <f>IFERROR(FIND("Sem dano",consulta_completa__11[[#This Row],[13 - Ocorrências/Ambientes Atingidos]]),0)</f>
        <v>0</v>
      </c>
      <c r="CC16" s="85" t="str">
        <f t="shared" si="16"/>
        <v/>
      </c>
      <c r="CD16" s="84" t="str">
        <f>IF(consulta_completa__11[[#This Row],[13 - Ocorrências/Ambientes Atingidos]]="","X","")</f>
        <v/>
      </c>
      <c r="CE16" s="86">
        <f>IFERROR(FIND("IBAMA",consulta_completa__11[[#This Row],[14 - Inst. Atuando no Local]]),0)</f>
        <v>0</v>
      </c>
      <c r="CF16" s="86" t="str">
        <f t="shared" si="17"/>
        <v/>
      </c>
      <c r="CG16" s="86">
        <f>IFERROR(FIND("OEMA",consulta_completa__11[[#This Row],[14 - Inst. Atuando no Local]]),0)</f>
        <v>0</v>
      </c>
      <c r="CH16" s="86" t="str">
        <f t="shared" si="18"/>
        <v/>
      </c>
      <c r="CI16" s="86">
        <f>IFERROR(FIND("DEFESA CIVIL",consulta_completa__11[[#This Row],[14 - Inst. Atuando no Local]]),0)</f>
        <v>0</v>
      </c>
      <c r="CJ16" s="86" t="str">
        <f t="shared" si="19"/>
        <v/>
      </c>
      <c r="CK16" s="86">
        <f>IFERROR(FIND("CORPO DE BOMBEIROS",consulta_completa__11[[#This Row],[14 - Inst. Atuando no Local]]),0)</f>
        <v>0</v>
      </c>
      <c r="CL16" s="86" t="str">
        <f t="shared" si="20"/>
        <v/>
      </c>
      <c r="CM16" s="86">
        <f>IFERROR(FIND("POLÍCIA RODOVIÁRIA",consulta_completa__11[[#This Row],[14 - Inst. Atuando no Local]]),0)</f>
        <v>0</v>
      </c>
      <c r="CN16" s="86" t="str">
        <f t="shared" si="21"/>
        <v/>
      </c>
      <c r="CO16" s="86">
        <f>IFERROR(FIND("POLÍCIA MILITAR",consulta_completa__11[[#This Row],[14 - Inst. Atuando no Local]]),0)</f>
        <v>0</v>
      </c>
      <c r="CP16" s="86" t="str">
        <f t="shared" si="22"/>
        <v/>
      </c>
      <c r="CQ16" s="86">
        <f>IFERROR(FIND("POLÍCIA CIVIL",consulta_completa__11[[#This Row],[14 - Inst. Atuando no Local]]),0)</f>
        <v>0</v>
      </c>
      <c r="CR16" s="86" t="str">
        <f t="shared" si="23"/>
        <v/>
      </c>
      <c r="CS16" s="86">
        <f>IFERROR(FIND("MARINHA DO BRASIL",consulta_completa__11[[#This Row],[14 - Inst. Atuando no Local]]),0)</f>
        <v>0</v>
      </c>
      <c r="CT16" s="86" t="str">
        <f t="shared" si="24"/>
        <v/>
      </c>
      <c r="CU16" s="86">
        <f>IFERROR(FIND("EMPRESA ESPECIALIZADA EM ATENDIMENTO",consulta_completa__11[[#This Row],[14 - Inst. Atuando no Local]]),0)</f>
        <v>0</v>
      </c>
      <c r="CV16" s="86" t="str">
        <f t="shared" si="25"/>
        <v/>
      </c>
      <c r="CW16" s="86">
        <f>IFERROR(FIND("IBAMA",consulta_completa__11[[#This Row],[14 - Inst. Atuando no Local]]),0)</f>
        <v>0</v>
      </c>
      <c r="CX16" s="86" t="str">
        <f t="shared" si="26"/>
        <v/>
      </c>
      <c r="CY16" s="86" t="str">
        <f>IF(consulta_completa__11[[#This Row],[14 - Inst. Atuando no Local]]="","X","")</f>
        <v/>
      </c>
      <c r="CZ16" s="86">
        <f>IFERROR(FIND("OUTRA (S)",consulta_completa__11[[#This Row],[14 - Inst. Atuando no Local]]),0)</f>
        <v>0</v>
      </c>
      <c r="DA16" s="86" t="str">
        <f t="shared" si="27"/>
        <v/>
      </c>
      <c r="DB16" s="37" t="str">
        <f t="shared" si="28"/>
        <v>Sim</v>
      </c>
      <c r="DC16" s="37" t="str">
        <f t="shared" si="29"/>
        <v>Não</v>
      </c>
      <c r="DD16" s="37" t="str">
        <f t="shared" si="30"/>
        <v>Sim</v>
      </c>
      <c r="DE16" s="89" t="str">
        <f t="shared" si="1"/>
        <v>Federal</v>
      </c>
    </row>
    <row r="17" spans="1:109">
      <c r="A17" s="15">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4">
        <f>IFERROR(FIND("Óbitos/feridos",consulta_completa__11[[#This Row],[13 - Ocorrências/Ambientes Atingidos]]),0)</f>
        <v>0</v>
      </c>
      <c r="AY17" s="85" t="str">
        <f t="shared" si="2"/>
        <v/>
      </c>
      <c r="AZ17" s="84">
        <f>IFERROR(FIND("População afetada/evacuada",consulta_completa__11[[#This Row],[13 - Ocorrências/Ambientes Atingidos]]),0)</f>
        <v>0</v>
      </c>
      <c r="BA17" s="84" t="str">
        <f t="shared" si="3"/>
        <v/>
      </c>
      <c r="BB17" s="84">
        <f>IFERROR(FIND("Suspensão de abastecimento de água",consulta_completa__11[[#This Row],[13 - Ocorrências/Ambientes Atingidos]]),0)</f>
        <v>0</v>
      </c>
      <c r="BC17" s="85" t="str">
        <f t="shared" si="31"/>
        <v/>
      </c>
      <c r="BD17" s="84">
        <f>IFERROR(FIND("Rio/córrego",consulta_completa__11[[#This Row],[13 - Ocorrências/Ambientes Atingidos]]),0)</f>
        <v>1</v>
      </c>
      <c r="BE17" s="85" t="str">
        <f t="shared" si="4"/>
        <v>X</v>
      </c>
      <c r="BF17" s="84">
        <f>IFERROR(FIND("Lago",consulta_completa__11[[#This Row],[13 - Ocorrências/Ambientes Atingidos]]),0)</f>
        <v>0</v>
      </c>
      <c r="BG17" s="85" t="str">
        <f t="shared" si="5"/>
        <v/>
      </c>
      <c r="BH17" s="84">
        <f>IFERROR(FIND("Mar",consulta_completa__11[[#This Row],[13 - Ocorrências/Ambientes Atingidos]]),0)</f>
        <v>0</v>
      </c>
      <c r="BI17" s="85" t="str">
        <f t="shared" si="6"/>
        <v/>
      </c>
      <c r="BJ17" s="84">
        <f>IFERROR(FIND("Praia",consulta_completa__11[[#This Row],[13 - Ocorrências/Ambientes Atingidos]]),0)</f>
        <v>0</v>
      </c>
      <c r="BK17" s="85" t="str">
        <f t="shared" si="7"/>
        <v/>
      </c>
      <c r="BL17" s="84">
        <f>IFERROR(FIND("Solo",consulta_completa__11[[#This Row],[13 - Ocorrências/Ambientes Atingidos]]),0)</f>
        <v>0</v>
      </c>
      <c r="BM17" s="85" t="str">
        <f t="shared" si="8"/>
        <v/>
      </c>
      <c r="BN17" s="84">
        <f>IFERROR(FIND("Águas subterrâneas",consulta_completa__11[[#This Row],[13 - Ocorrências/Ambientes Atingidos]]),0)</f>
        <v>0</v>
      </c>
      <c r="BO17" s="85" t="str">
        <f t="shared" si="9"/>
        <v/>
      </c>
      <c r="BP17" s="84">
        <f>IFERROR(FIND("Atmosfera",consulta_completa__11[[#This Row],[13 - Ocorrências/Ambientes Atingidos]]),0)</f>
        <v>0</v>
      </c>
      <c r="BQ17" s="85" t="str">
        <f t="shared" si="10"/>
        <v/>
      </c>
      <c r="BR17" s="84">
        <f>IFERROR(FIND("Flora",consulta_completa__11[[#This Row],[13 - Ocorrências/Ambientes Atingidos]]),0)</f>
        <v>0</v>
      </c>
      <c r="BS17" s="85" t="str">
        <f t="shared" si="11"/>
        <v/>
      </c>
      <c r="BT17" s="84">
        <f>IFERROR(FIND("Fauna",consulta_completa__11[[#This Row],[13 - Ocorrências/Ambientes Atingidos]]),0)</f>
        <v>0</v>
      </c>
      <c r="BU17" s="85" t="str">
        <f t="shared" si="12"/>
        <v/>
      </c>
      <c r="BV17" s="84">
        <f>IFERROR(FIND("UC federal",consulta_completa__11[[#This Row],[13 - Ocorrências/Ambientes Atingidos]]),0)</f>
        <v>0</v>
      </c>
      <c r="BW17" s="85" t="str">
        <f t="shared" si="13"/>
        <v/>
      </c>
      <c r="BX17" s="84">
        <f>IFERROR(FIND("UC estadual/municipal",consulta_completa__11[[#This Row],[13 - Ocorrências/Ambientes Atingidos]]),0)</f>
        <v>0</v>
      </c>
      <c r="BY17" s="85" t="str">
        <f t="shared" si="14"/>
        <v/>
      </c>
      <c r="BZ17" s="84">
        <f>IFERROR(FIND("Outro(s)",consulta_completa__11[[#This Row],[13 - Ocorrências/Ambientes Atingidos]]),0)</f>
        <v>0</v>
      </c>
      <c r="CA17" s="85" t="str">
        <f t="shared" si="15"/>
        <v/>
      </c>
      <c r="CB17" s="84">
        <f>IFERROR(FIND("Sem dano",consulta_completa__11[[#This Row],[13 - Ocorrências/Ambientes Atingidos]]),0)</f>
        <v>0</v>
      </c>
      <c r="CC17" s="85" t="str">
        <f t="shared" si="16"/>
        <v/>
      </c>
      <c r="CD17" s="84" t="str">
        <f>IF(consulta_completa__11[[#This Row],[13 - Ocorrências/Ambientes Atingidos]]="","X","")</f>
        <v/>
      </c>
      <c r="CE17" s="86">
        <f>IFERROR(FIND("IBAMA",consulta_completa__11[[#This Row],[14 - Inst. Atuando no Local]]),0)</f>
        <v>0</v>
      </c>
      <c r="CF17" s="86" t="str">
        <f t="shared" si="17"/>
        <v/>
      </c>
      <c r="CG17" s="86">
        <f>IFERROR(FIND("OEMA",consulta_completa__11[[#This Row],[14 - Inst. Atuando no Local]]),0)</f>
        <v>0</v>
      </c>
      <c r="CH17" s="86" t="str">
        <f t="shared" si="18"/>
        <v/>
      </c>
      <c r="CI17" s="86">
        <f>IFERROR(FIND("DEFESA CIVIL",consulta_completa__11[[#This Row],[14 - Inst. Atuando no Local]]),0)</f>
        <v>0</v>
      </c>
      <c r="CJ17" s="86" t="str">
        <f t="shared" si="19"/>
        <v/>
      </c>
      <c r="CK17" s="86">
        <f>IFERROR(FIND("CORPO DE BOMBEIROS",consulta_completa__11[[#This Row],[14 - Inst. Atuando no Local]]),0)</f>
        <v>0</v>
      </c>
      <c r="CL17" s="86" t="str">
        <f t="shared" si="20"/>
        <v/>
      </c>
      <c r="CM17" s="86">
        <f>IFERROR(FIND("POLÍCIA RODOVIÁRIA",consulta_completa__11[[#This Row],[14 - Inst. Atuando no Local]]),0)</f>
        <v>0</v>
      </c>
      <c r="CN17" s="86" t="str">
        <f t="shared" si="21"/>
        <v/>
      </c>
      <c r="CO17" s="86">
        <f>IFERROR(FIND("POLÍCIA MILITAR",consulta_completa__11[[#This Row],[14 - Inst. Atuando no Local]]),0)</f>
        <v>0</v>
      </c>
      <c r="CP17" s="86" t="str">
        <f t="shared" si="22"/>
        <v/>
      </c>
      <c r="CQ17" s="86">
        <f>IFERROR(FIND("POLÍCIA CIVIL",consulta_completa__11[[#This Row],[14 - Inst. Atuando no Local]]),0)</f>
        <v>0</v>
      </c>
      <c r="CR17" s="86" t="str">
        <f t="shared" si="23"/>
        <v/>
      </c>
      <c r="CS17" s="86">
        <f>IFERROR(FIND("MARINHA DO BRASIL",consulta_completa__11[[#This Row],[14 - Inst. Atuando no Local]]),0)</f>
        <v>0</v>
      </c>
      <c r="CT17" s="86" t="str">
        <f t="shared" si="24"/>
        <v/>
      </c>
      <c r="CU17" s="86">
        <f>IFERROR(FIND("EMPRESA ESPECIALIZADA EM ATENDIMENTO",consulta_completa__11[[#This Row],[14 - Inst. Atuando no Local]]),0)</f>
        <v>0</v>
      </c>
      <c r="CV17" s="86" t="str">
        <f t="shared" si="25"/>
        <v/>
      </c>
      <c r="CW17" s="86">
        <f>IFERROR(FIND("IBAMA",consulta_completa__11[[#This Row],[14 - Inst. Atuando no Local]]),0)</f>
        <v>0</v>
      </c>
      <c r="CX17" s="86" t="str">
        <f t="shared" si="26"/>
        <v/>
      </c>
      <c r="CY17" s="86" t="str">
        <f>IF(consulta_completa__11[[#This Row],[14 - Inst. Atuando no Local]]="","X","")</f>
        <v/>
      </c>
      <c r="CZ17" s="86">
        <f>IFERROR(FIND("OUTRA (S)",consulta_completa__11[[#This Row],[14 - Inst. Atuando no Local]]),0)</f>
        <v>0</v>
      </c>
      <c r="DA17" s="86" t="str">
        <f t="shared" si="27"/>
        <v/>
      </c>
      <c r="DB17" s="37" t="str">
        <f t="shared" si="28"/>
        <v>Sim</v>
      </c>
      <c r="DC17" s="37" t="str">
        <f t="shared" si="29"/>
        <v>Não</v>
      </c>
      <c r="DD17" s="37" t="str">
        <f t="shared" si="30"/>
        <v>Sim</v>
      </c>
      <c r="DE17" s="89" t="str">
        <f t="shared" si="1"/>
        <v>Sem informação</v>
      </c>
    </row>
    <row r="18" spans="1:109">
      <c r="A18" s="15">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4">
        <f>IFERROR(FIND("Óbitos/feridos",consulta_completa__11[[#This Row],[13 - Ocorrências/Ambientes Atingidos]]),0)</f>
        <v>0</v>
      </c>
      <c r="AY18" s="85" t="str">
        <f t="shared" si="2"/>
        <v/>
      </c>
      <c r="AZ18" s="84">
        <f>IFERROR(FIND("População afetada/evacuada",consulta_completa__11[[#This Row],[13 - Ocorrências/Ambientes Atingidos]]),0)</f>
        <v>0</v>
      </c>
      <c r="BA18" s="84" t="str">
        <f t="shared" si="3"/>
        <v/>
      </c>
      <c r="BB18" s="84">
        <f>IFERROR(FIND("Suspensão de abastecimento de água",consulta_completa__11[[#This Row],[13 - Ocorrências/Ambientes Atingidos]]),0)</f>
        <v>0</v>
      </c>
      <c r="BC18" s="85" t="str">
        <f t="shared" si="31"/>
        <v/>
      </c>
      <c r="BD18" s="84">
        <f>IFERROR(FIND("Rio/córrego",consulta_completa__11[[#This Row],[13 - Ocorrências/Ambientes Atingidos]]),0)</f>
        <v>0</v>
      </c>
      <c r="BE18" s="85" t="str">
        <f t="shared" si="4"/>
        <v/>
      </c>
      <c r="BF18" s="84">
        <f>IFERROR(FIND("Lago",consulta_completa__11[[#This Row],[13 - Ocorrências/Ambientes Atingidos]]),0)</f>
        <v>0</v>
      </c>
      <c r="BG18" s="85" t="str">
        <f t="shared" si="5"/>
        <v/>
      </c>
      <c r="BH18" s="84">
        <f>IFERROR(FIND("Mar",consulta_completa__11[[#This Row],[13 - Ocorrências/Ambientes Atingidos]]),0)</f>
        <v>0</v>
      </c>
      <c r="BI18" s="85" t="str">
        <f t="shared" si="6"/>
        <v/>
      </c>
      <c r="BJ18" s="84">
        <f>IFERROR(FIND("Praia",consulta_completa__11[[#This Row],[13 - Ocorrências/Ambientes Atingidos]]),0)</f>
        <v>0</v>
      </c>
      <c r="BK18" s="85" t="str">
        <f t="shared" si="7"/>
        <v/>
      </c>
      <c r="BL18" s="84">
        <f>IFERROR(FIND("Solo",consulta_completa__11[[#This Row],[13 - Ocorrências/Ambientes Atingidos]]),0)</f>
        <v>1</v>
      </c>
      <c r="BM18" s="85" t="str">
        <f t="shared" si="8"/>
        <v>X</v>
      </c>
      <c r="BN18" s="84">
        <f>IFERROR(FIND("Águas subterrâneas",consulta_completa__11[[#This Row],[13 - Ocorrências/Ambientes Atingidos]]),0)</f>
        <v>0</v>
      </c>
      <c r="BO18" s="85" t="str">
        <f t="shared" si="9"/>
        <v/>
      </c>
      <c r="BP18" s="84">
        <f>IFERROR(FIND("Atmosfera",consulta_completa__11[[#This Row],[13 - Ocorrências/Ambientes Atingidos]]),0)</f>
        <v>0</v>
      </c>
      <c r="BQ18" s="85" t="str">
        <f t="shared" si="10"/>
        <v/>
      </c>
      <c r="BR18" s="84">
        <f>IFERROR(FIND("Flora",consulta_completa__11[[#This Row],[13 - Ocorrências/Ambientes Atingidos]]),0)</f>
        <v>0</v>
      </c>
      <c r="BS18" s="85" t="str">
        <f t="shared" si="11"/>
        <v/>
      </c>
      <c r="BT18" s="84">
        <f>IFERROR(FIND("Fauna",consulta_completa__11[[#This Row],[13 - Ocorrências/Ambientes Atingidos]]),0)</f>
        <v>0</v>
      </c>
      <c r="BU18" s="85" t="str">
        <f t="shared" si="12"/>
        <v/>
      </c>
      <c r="BV18" s="84">
        <f>IFERROR(FIND("UC federal",consulta_completa__11[[#This Row],[13 - Ocorrências/Ambientes Atingidos]]),0)</f>
        <v>0</v>
      </c>
      <c r="BW18" s="85" t="str">
        <f t="shared" si="13"/>
        <v/>
      </c>
      <c r="BX18" s="84">
        <f>IFERROR(FIND("UC estadual/municipal",consulta_completa__11[[#This Row],[13 - Ocorrências/Ambientes Atingidos]]),0)</f>
        <v>0</v>
      </c>
      <c r="BY18" s="85" t="str">
        <f t="shared" si="14"/>
        <v/>
      </c>
      <c r="BZ18" s="84">
        <f>IFERROR(FIND("Outro(s)",consulta_completa__11[[#This Row],[13 - Ocorrências/Ambientes Atingidos]]),0)</f>
        <v>0</v>
      </c>
      <c r="CA18" s="85" t="str">
        <f t="shared" si="15"/>
        <v/>
      </c>
      <c r="CB18" s="84">
        <f>IFERROR(FIND("Sem dano",consulta_completa__11[[#This Row],[13 - Ocorrências/Ambientes Atingidos]]),0)</f>
        <v>0</v>
      </c>
      <c r="CC18" s="85" t="str">
        <f t="shared" si="16"/>
        <v/>
      </c>
      <c r="CD18" s="84" t="str">
        <f>IF(consulta_completa__11[[#This Row],[13 - Ocorrências/Ambientes Atingidos]]="","X","")</f>
        <v/>
      </c>
      <c r="CE18" s="86">
        <f>IFERROR(FIND("IBAMA",consulta_completa__11[[#This Row],[14 - Inst. Atuando no Local]]),0)</f>
        <v>0</v>
      </c>
      <c r="CF18" s="86" t="str">
        <f t="shared" si="17"/>
        <v/>
      </c>
      <c r="CG18" s="86">
        <f>IFERROR(FIND("OEMA",consulta_completa__11[[#This Row],[14 - Inst. Atuando no Local]]),0)</f>
        <v>0</v>
      </c>
      <c r="CH18" s="86" t="str">
        <f t="shared" si="18"/>
        <v/>
      </c>
      <c r="CI18" s="86">
        <f>IFERROR(FIND("DEFESA CIVIL",consulta_completa__11[[#This Row],[14 - Inst. Atuando no Local]]),0)</f>
        <v>0</v>
      </c>
      <c r="CJ18" s="86" t="str">
        <f t="shared" si="19"/>
        <v/>
      </c>
      <c r="CK18" s="86">
        <f>IFERROR(FIND("CORPO DE BOMBEIROS",consulta_completa__11[[#This Row],[14 - Inst. Atuando no Local]]),0)</f>
        <v>0</v>
      </c>
      <c r="CL18" s="86" t="str">
        <f t="shared" si="20"/>
        <v/>
      </c>
      <c r="CM18" s="86">
        <f>IFERROR(FIND("POLÍCIA RODOVIÁRIA",consulta_completa__11[[#This Row],[14 - Inst. Atuando no Local]]),0)</f>
        <v>0</v>
      </c>
      <c r="CN18" s="86" t="str">
        <f t="shared" si="21"/>
        <v/>
      </c>
      <c r="CO18" s="86">
        <f>IFERROR(FIND("POLÍCIA MILITAR",consulta_completa__11[[#This Row],[14 - Inst. Atuando no Local]]),0)</f>
        <v>0</v>
      </c>
      <c r="CP18" s="86" t="str">
        <f t="shared" si="22"/>
        <v/>
      </c>
      <c r="CQ18" s="86">
        <f>IFERROR(FIND("POLÍCIA CIVIL",consulta_completa__11[[#This Row],[14 - Inst. Atuando no Local]]),0)</f>
        <v>0</v>
      </c>
      <c r="CR18" s="86" t="str">
        <f t="shared" si="23"/>
        <v/>
      </c>
      <c r="CS18" s="86">
        <f>IFERROR(FIND("MARINHA DO BRASIL",consulta_completa__11[[#This Row],[14 - Inst. Atuando no Local]]),0)</f>
        <v>0</v>
      </c>
      <c r="CT18" s="86" t="str">
        <f t="shared" si="24"/>
        <v/>
      </c>
      <c r="CU18" s="86">
        <f>IFERROR(FIND("EMPRESA ESPECIALIZADA EM ATENDIMENTO",consulta_completa__11[[#This Row],[14 - Inst. Atuando no Local]]),0)</f>
        <v>0</v>
      </c>
      <c r="CV18" s="86" t="str">
        <f t="shared" si="25"/>
        <v/>
      </c>
      <c r="CW18" s="86">
        <f>IFERROR(FIND("IBAMA",consulta_completa__11[[#This Row],[14 - Inst. Atuando no Local]]),0)</f>
        <v>0</v>
      </c>
      <c r="CX18" s="86" t="str">
        <f t="shared" si="26"/>
        <v/>
      </c>
      <c r="CY18" s="86" t="str">
        <f>IF(consulta_completa__11[[#This Row],[14 - Inst. Atuando no Local]]="","X","")</f>
        <v>X</v>
      </c>
      <c r="CZ18" s="86">
        <f>IFERROR(FIND("OUTRA (S)",consulta_completa__11[[#This Row],[14 - Inst. Atuando no Local]]),0)</f>
        <v>0</v>
      </c>
      <c r="DA18" s="86" t="str">
        <f t="shared" si="27"/>
        <v/>
      </c>
      <c r="DB18" s="37" t="str">
        <f t="shared" si="28"/>
        <v>Sim</v>
      </c>
      <c r="DC18" s="37" t="str">
        <f t="shared" si="29"/>
        <v>Não</v>
      </c>
      <c r="DD18" s="37" t="str">
        <f t="shared" si="30"/>
        <v>Sim</v>
      </c>
      <c r="DE18" s="89" t="str">
        <f t="shared" si="1"/>
        <v>Estadual</v>
      </c>
    </row>
    <row r="19" spans="1:109">
      <c r="A19" s="15">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4">
        <f>IFERROR(FIND("Óbitos/feridos",consulta_completa__11[[#This Row],[13 - Ocorrências/Ambientes Atingidos]]),0)</f>
        <v>0</v>
      </c>
      <c r="AY19" s="85" t="str">
        <f t="shared" si="2"/>
        <v/>
      </c>
      <c r="AZ19" s="84">
        <f>IFERROR(FIND("População afetada/evacuada",consulta_completa__11[[#This Row],[13 - Ocorrências/Ambientes Atingidos]]),0)</f>
        <v>0</v>
      </c>
      <c r="BA19" s="84" t="str">
        <f t="shared" si="3"/>
        <v/>
      </c>
      <c r="BB19" s="84">
        <f>IFERROR(FIND("Suspensão de abastecimento de água",consulta_completa__11[[#This Row],[13 - Ocorrências/Ambientes Atingidos]]),0)</f>
        <v>0</v>
      </c>
      <c r="BC19" s="85" t="str">
        <f t="shared" si="31"/>
        <v/>
      </c>
      <c r="BD19" s="84">
        <f>IFERROR(FIND("Rio/córrego",consulta_completa__11[[#This Row],[13 - Ocorrências/Ambientes Atingidos]]),0)</f>
        <v>0</v>
      </c>
      <c r="BE19" s="85" t="str">
        <f t="shared" si="4"/>
        <v/>
      </c>
      <c r="BF19" s="84">
        <f>IFERROR(FIND("Lago",consulta_completa__11[[#This Row],[13 - Ocorrências/Ambientes Atingidos]]),0)</f>
        <v>0</v>
      </c>
      <c r="BG19" s="85" t="str">
        <f t="shared" si="5"/>
        <v/>
      </c>
      <c r="BH19" s="84">
        <f>IFERROR(FIND("Mar",consulta_completa__11[[#This Row],[13 - Ocorrências/Ambientes Atingidos]]),0)</f>
        <v>0</v>
      </c>
      <c r="BI19" s="85" t="str">
        <f t="shared" si="6"/>
        <v/>
      </c>
      <c r="BJ19" s="84">
        <f>IFERROR(FIND("Praia",consulta_completa__11[[#This Row],[13 - Ocorrências/Ambientes Atingidos]]),0)</f>
        <v>0</v>
      </c>
      <c r="BK19" s="85" t="str">
        <f t="shared" si="7"/>
        <v/>
      </c>
      <c r="BL19" s="84">
        <f>IFERROR(FIND("Solo",consulta_completa__11[[#This Row],[13 - Ocorrências/Ambientes Atingidos]]),0)</f>
        <v>1</v>
      </c>
      <c r="BM19" s="85" t="str">
        <f t="shared" si="8"/>
        <v>X</v>
      </c>
      <c r="BN19" s="84">
        <f>IFERROR(FIND("Águas subterrâneas",consulta_completa__11[[#This Row],[13 - Ocorrências/Ambientes Atingidos]]),0)</f>
        <v>0</v>
      </c>
      <c r="BO19" s="85" t="str">
        <f t="shared" si="9"/>
        <v/>
      </c>
      <c r="BP19" s="84">
        <f>IFERROR(FIND("Atmosfera",consulta_completa__11[[#This Row],[13 - Ocorrências/Ambientes Atingidos]]),0)</f>
        <v>0</v>
      </c>
      <c r="BQ19" s="85" t="str">
        <f t="shared" si="10"/>
        <v/>
      </c>
      <c r="BR19" s="84">
        <f>IFERROR(FIND("Flora",consulta_completa__11[[#This Row],[13 - Ocorrências/Ambientes Atingidos]]),0)</f>
        <v>0</v>
      </c>
      <c r="BS19" s="85" t="str">
        <f t="shared" si="11"/>
        <v/>
      </c>
      <c r="BT19" s="84">
        <f>IFERROR(FIND("Fauna",consulta_completa__11[[#This Row],[13 - Ocorrências/Ambientes Atingidos]]),0)</f>
        <v>0</v>
      </c>
      <c r="BU19" s="85" t="str">
        <f t="shared" si="12"/>
        <v/>
      </c>
      <c r="BV19" s="84">
        <f>IFERROR(FIND("UC federal",consulta_completa__11[[#This Row],[13 - Ocorrências/Ambientes Atingidos]]),0)</f>
        <v>0</v>
      </c>
      <c r="BW19" s="85" t="str">
        <f t="shared" si="13"/>
        <v/>
      </c>
      <c r="BX19" s="84">
        <f>IFERROR(FIND("UC estadual/municipal",consulta_completa__11[[#This Row],[13 - Ocorrências/Ambientes Atingidos]]),0)</f>
        <v>0</v>
      </c>
      <c r="BY19" s="85" t="str">
        <f t="shared" si="14"/>
        <v/>
      </c>
      <c r="BZ19" s="84">
        <f>IFERROR(FIND("Outro(s)",consulta_completa__11[[#This Row],[13 - Ocorrências/Ambientes Atingidos]]),0)</f>
        <v>0</v>
      </c>
      <c r="CA19" s="85" t="str">
        <f t="shared" si="15"/>
        <v/>
      </c>
      <c r="CB19" s="84">
        <f>IFERROR(FIND("Sem dano",consulta_completa__11[[#This Row],[13 - Ocorrências/Ambientes Atingidos]]),0)</f>
        <v>0</v>
      </c>
      <c r="CC19" s="85" t="str">
        <f t="shared" si="16"/>
        <v/>
      </c>
      <c r="CD19" s="84" t="str">
        <f>IF(consulta_completa__11[[#This Row],[13 - Ocorrências/Ambientes Atingidos]]="","X","")</f>
        <v/>
      </c>
      <c r="CE19" s="86">
        <f>IFERROR(FIND("IBAMA",consulta_completa__11[[#This Row],[14 - Inst. Atuando no Local]]),0)</f>
        <v>0</v>
      </c>
      <c r="CF19" s="86" t="str">
        <f t="shared" si="17"/>
        <v/>
      </c>
      <c r="CG19" s="86">
        <f>IFERROR(FIND("OEMA",consulta_completa__11[[#This Row],[14 - Inst. Atuando no Local]]),0)</f>
        <v>0</v>
      </c>
      <c r="CH19" s="86" t="str">
        <f t="shared" si="18"/>
        <v/>
      </c>
      <c r="CI19" s="86">
        <f>IFERROR(FIND("DEFESA CIVIL",consulta_completa__11[[#This Row],[14 - Inst. Atuando no Local]]),0)</f>
        <v>0</v>
      </c>
      <c r="CJ19" s="86" t="str">
        <f t="shared" si="19"/>
        <v/>
      </c>
      <c r="CK19" s="86">
        <f>IFERROR(FIND("CORPO DE BOMBEIROS",consulta_completa__11[[#This Row],[14 - Inst. Atuando no Local]]),0)</f>
        <v>0</v>
      </c>
      <c r="CL19" s="86" t="str">
        <f t="shared" si="20"/>
        <v/>
      </c>
      <c r="CM19" s="86">
        <f>IFERROR(FIND("POLÍCIA RODOVIÁRIA",consulta_completa__11[[#This Row],[14 - Inst. Atuando no Local]]),0)</f>
        <v>0</v>
      </c>
      <c r="CN19" s="86" t="str">
        <f t="shared" si="21"/>
        <v/>
      </c>
      <c r="CO19" s="86">
        <f>IFERROR(FIND("POLÍCIA MILITAR",consulta_completa__11[[#This Row],[14 - Inst. Atuando no Local]]),0)</f>
        <v>0</v>
      </c>
      <c r="CP19" s="86" t="str">
        <f t="shared" si="22"/>
        <v/>
      </c>
      <c r="CQ19" s="86">
        <f>IFERROR(FIND("POLÍCIA CIVIL",consulta_completa__11[[#This Row],[14 - Inst. Atuando no Local]]),0)</f>
        <v>0</v>
      </c>
      <c r="CR19" s="86" t="str">
        <f t="shared" si="23"/>
        <v/>
      </c>
      <c r="CS19" s="86">
        <f>IFERROR(FIND("MARINHA DO BRASIL",consulta_completa__11[[#This Row],[14 - Inst. Atuando no Local]]),0)</f>
        <v>0</v>
      </c>
      <c r="CT19" s="86" t="str">
        <f t="shared" si="24"/>
        <v/>
      </c>
      <c r="CU19" s="86">
        <f>IFERROR(FIND("EMPRESA ESPECIALIZADA EM ATENDIMENTO",consulta_completa__11[[#This Row],[14 - Inst. Atuando no Local]]),0)</f>
        <v>0</v>
      </c>
      <c r="CV19" s="86" t="str">
        <f t="shared" si="25"/>
        <v/>
      </c>
      <c r="CW19" s="86">
        <f>IFERROR(FIND("IBAMA",consulta_completa__11[[#This Row],[14 - Inst. Atuando no Local]]),0)</f>
        <v>0</v>
      </c>
      <c r="CX19" s="86" t="str">
        <f t="shared" si="26"/>
        <v/>
      </c>
      <c r="CY19" s="86" t="str">
        <f>IF(consulta_completa__11[[#This Row],[14 - Inst. Atuando no Local]]="","X","")</f>
        <v/>
      </c>
      <c r="CZ19" s="86">
        <f>IFERROR(FIND("OUTRA (S)",consulta_completa__11[[#This Row],[14 - Inst. Atuando no Local]]),0)</f>
        <v>0</v>
      </c>
      <c r="DA19" s="86" t="str">
        <f t="shared" si="27"/>
        <v/>
      </c>
      <c r="DB19" s="37" t="str">
        <f t="shared" si="28"/>
        <v>Sim</v>
      </c>
      <c r="DC19" s="37" t="str">
        <f t="shared" si="29"/>
        <v>Não</v>
      </c>
      <c r="DD19" s="37" t="str">
        <f t="shared" si="30"/>
        <v>Sim</v>
      </c>
      <c r="DE19" s="89" t="str">
        <f t="shared" si="1"/>
        <v>Federal</v>
      </c>
    </row>
    <row r="20" spans="1:109">
      <c r="A20" s="15">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4">
        <f>IFERROR(FIND("Óbitos/feridos",consulta_completa__11[[#This Row],[13 - Ocorrências/Ambientes Atingidos]]),0)</f>
        <v>0</v>
      </c>
      <c r="AY20" s="85" t="str">
        <f t="shared" si="2"/>
        <v/>
      </c>
      <c r="AZ20" s="84">
        <f>IFERROR(FIND("População afetada/evacuada",consulta_completa__11[[#This Row],[13 - Ocorrências/Ambientes Atingidos]]),0)</f>
        <v>0</v>
      </c>
      <c r="BA20" s="84" t="str">
        <f t="shared" si="3"/>
        <v/>
      </c>
      <c r="BB20" s="84">
        <f>IFERROR(FIND("Suspensão de abastecimento de água",consulta_completa__11[[#This Row],[13 - Ocorrências/Ambientes Atingidos]]),0)</f>
        <v>0</v>
      </c>
      <c r="BC20" s="85" t="str">
        <f t="shared" si="31"/>
        <v/>
      </c>
      <c r="BD20" s="84">
        <f>IFERROR(FIND("Rio/córrego",consulta_completa__11[[#This Row],[13 - Ocorrências/Ambientes Atingidos]]),0)</f>
        <v>0</v>
      </c>
      <c r="BE20" s="85" t="str">
        <f t="shared" si="4"/>
        <v/>
      </c>
      <c r="BF20" s="84">
        <f>IFERROR(FIND("Lago",consulta_completa__11[[#This Row],[13 - Ocorrências/Ambientes Atingidos]]),0)</f>
        <v>0</v>
      </c>
      <c r="BG20" s="85" t="str">
        <f t="shared" si="5"/>
        <v/>
      </c>
      <c r="BH20" s="84">
        <f>IFERROR(FIND("Mar",consulta_completa__11[[#This Row],[13 - Ocorrências/Ambientes Atingidos]]),0)</f>
        <v>0</v>
      </c>
      <c r="BI20" s="85" t="str">
        <f t="shared" si="6"/>
        <v/>
      </c>
      <c r="BJ20" s="84">
        <f>IFERROR(FIND("Praia",consulta_completa__11[[#This Row],[13 - Ocorrências/Ambientes Atingidos]]),0)</f>
        <v>0</v>
      </c>
      <c r="BK20" s="85" t="str">
        <f t="shared" si="7"/>
        <v/>
      </c>
      <c r="BL20" s="84">
        <f>IFERROR(FIND("Solo",consulta_completa__11[[#This Row],[13 - Ocorrências/Ambientes Atingidos]]),0)</f>
        <v>1</v>
      </c>
      <c r="BM20" s="85" t="str">
        <f t="shared" si="8"/>
        <v>X</v>
      </c>
      <c r="BN20" s="84">
        <f>IFERROR(FIND("Águas subterrâneas",consulta_completa__11[[#This Row],[13 - Ocorrências/Ambientes Atingidos]]),0)</f>
        <v>0</v>
      </c>
      <c r="BO20" s="85" t="str">
        <f t="shared" si="9"/>
        <v/>
      </c>
      <c r="BP20" s="84">
        <f>IFERROR(FIND("Atmosfera",consulta_completa__11[[#This Row],[13 - Ocorrências/Ambientes Atingidos]]),0)</f>
        <v>0</v>
      </c>
      <c r="BQ20" s="85" t="str">
        <f t="shared" si="10"/>
        <v/>
      </c>
      <c r="BR20" s="84">
        <f>IFERROR(FIND("Flora",consulta_completa__11[[#This Row],[13 - Ocorrências/Ambientes Atingidos]]),0)</f>
        <v>0</v>
      </c>
      <c r="BS20" s="85" t="str">
        <f t="shared" si="11"/>
        <v/>
      </c>
      <c r="BT20" s="84">
        <f>IFERROR(FIND("Fauna",consulta_completa__11[[#This Row],[13 - Ocorrências/Ambientes Atingidos]]),0)</f>
        <v>0</v>
      </c>
      <c r="BU20" s="85" t="str">
        <f t="shared" si="12"/>
        <v/>
      </c>
      <c r="BV20" s="84">
        <f>IFERROR(FIND("UC federal",consulta_completa__11[[#This Row],[13 - Ocorrências/Ambientes Atingidos]]),0)</f>
        <v>0</v>
      </c>
      <c r="BW20" s="85" t="str">
        <f t="shared" si="13"/>
        <v/>
      </c>
      <c r="BX20" s="84">
        <f>IFERROR(FIND("UC estadual/municipal",consulta_completa__11[[#This Row],[13 - Ocorrências/Ambientes Atingidos]]),0)</f>
        <v>0</v>
      </c>
      <c r="BY20" s="85" t="str">
        <f t="shared" si="14"/>
        <v/>
      </c>
      <c r="BZ20" s="84">
        <f>IFERROR(FIND("Outro(s)",consulta_completa__11[[#This Row],[13 - Ocorrências/Ambientes Atingidos]]),0)</f>
        <v>0</v>
      </c>
      <c r="CA20" s="85" t="str">
        <f t="shared" si="15"/>
        <v/>
      </c>
      <c r="CB20" s="84">
        <f>IFERROR(FIND("Sem dano",consulta_completa__11[[#This Row],[13 - Ocorrências/Ambientes Atingidos]]),0)</f>
        <v>0</v>
      </c>
      <c r="CC20" s="85" t="str">
        <f t="shared" si="16"/>
        <v/>
      </c>
      <c r="CD20" s="84" t="str">
        <f>IF(consulta_completa__11[[#This Row],[13 - Ocorrências/Ambientes Atingidos]]="","X","")</f>
        <v/>
      </c>
      <c r="CE20" s="86">
        <f>IFERROR(FIND("IBAMA",consulta_completa__11[[#This Row],[14 - Inst. Atuando no Local]]),0)</f>
        <v>0</v>
      </c>
      <c r="CF20" s="86" t="str">
        <f t="shared" si="17"/>
        <v/>
      </c>
      <c r="CG20" s="86">
        <f>IFERROR(FIND("OEMA",consulta_completa__11[[#This Row],[14 - Inst. Atuando no Local]]),0)</f>
        <v>0</v>
      </c>
      <c r="CH20" s="86" t="str">
        <f t="shared" si="18"/>
        <v/>
      </c>
      <c r="CI20" s="86">
        <f>IFERROR(FIND("DEFESA CIVIL",consulta_completa__11[[#This Row],[14 - Inst. Atuando no Local]]),0)</f>
        <v>0</v>
      </c>
      <c r="CJ20" s="86" t="str">
        <f t="shared" si="19"/>
        <v/>
      </c>
      <c r="CK20" s="86">
        <f>IFERROR(FIND("CORPO DE BOMBEIROS",consulta_completa__11[[#This Row],[14 - Inst. Atuando no Local]]),0)</f>
        <v>0</v>
      </c>
      <c r="CL20" s="86" t="str">
        <f t="shared" si="20"/>
        <v/>
      </c>
      <c r="CM20" s="86">
        <f>IFERROR(FIND("POLÍCIA RODOVIÁRIA",consulta_completa__11[[#This Row],[14 - Inst. Atuando no Local]]),0)</f>
        <v>0</v>
      </c>
      <c r="CN20" s="86" t="str">
        <f t="shared" si="21"/>
        <v/>
      </c>
      <c r="CO20" s="86">
        <f>IFERROR(FIND("POLÍCIA MILITAR",consulta_completa__11[[#This Row],[14 - Inst. Atuando no Local]]),0)</f>
        <v>0</v>
      </c>
      <c r="CP20" s="86" t="str">
        <f t="shared" si="22"/>
        <v/>
      </c>
      <c r="CQ20" s="86">
        <f>IFERROR(FIND("POLÍCIA CIVIL",consulta_completa__11[[#This Row],[14 - Inst. Atuando no Local]]),0)</f>
        <v>0</v>
      </c>
      <c r="CR20" s="86" t="str">
        <f t="shared" si="23"/>
        <v/>
      </c>
      <c r="CS20" s="86">
        <f>IFERROR(FIND("MARINHA DO BRASIL",consulta_completa__11[[#This Row],[14 - Inst. Atuando no Local]]),0)</f>
        <v>0</v>
      </c>
      <c r="CT20" s="86" t="str">
        <f t="shared" si="24"/>
        <v/>
      </c>
      <c r="CU20" s="86">
        <f>IFERROR(FIND("EMPRESA ESPECIALIZADA EM ATENDIMENTO",consulta_completa__11[[#This Row],[14 - Inst. Atuando no Local]]),0)</f>
        <v>0</v>
      </c>
      <c r="CV20" s="86" t="str">
        <f t="shared" si="25"/>
        <v/>
      </c>
      <c r="CW20" s="86">
        <f>IFERROR(FIND("IBAMA",consulta_completa__11[[#This Row],[14 - Inst. Atuando no Local]]),0)</f>
        <v>0</v>
      </c>
      <c r="CX20" s="86" t="str">
        <f t="shared" si="26"/>
        <v/>
      </c>
      <c r="CY20" s="86" t="str">
        <f>IF(consulta_completa__11[[#This Row],[14 - Inst. Atuando no Local]]="","X","")</f>
        <v/>
      </c>
      <c r="CZ20" s="86">
        <f>IFERROR(FIND("OUTRA (S)",consulta_completa__11[[#This Row],[14 - Inst. Atuando no Local]]),0)</f>
        <v>0</v>
      </c>
      <c r="DA20" s="86" t="str">
        <f t="shared" si="27"/>
        <v/>
      </c>
      <c r="DB20" s="37" t="str">
        <f t="shared" si="28"/>
        <v>Sim</v>
      </c>
      <c r="DC20" s="37" t="str">
        <f t="shared" si="29"/>
        <v>Não</v>
      </c>
      <c r="DD20" s="37" t="str">
        <f t="shared" si="30"/>
        <v>Sim</v>
      </c>
      <c r="DE20" s="89" t="str">
        <f t="shared" si="1"/>
        <v>Federal</v>
      </c>
    </row>
    <row r="21" spans="1:109">
      <c r="A21" s="15">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4">
        <f>IFERROR(FIND("Óbitos/feridos",consulta_completa__11[[#This Row],[13 - Ocorrências/Ambientes Atingidos]]),0)</f>
        <v>0</v>
      </c>
      <c r="AY21" s="85" t="str">
        <f t="shared" si="2"/>
        <v/>
      </c>
      <c r="AZ21" s="84">
        <f>IFERROR(FIND("População afetada/evacuada",consulta_completa__11[[#This Row],[13 - Ocorrências/Ambientes Atingidos]]),0)</f>
        <v>0</v>
      </c>
      <c r="BA21" s="84" t="str">
        <f t="shared" si="3"/>
        <v/>
      </c>
      <c r="BB21" s="84">
        <f>IFERROR(FIND("Suspensão de abastecimento de água",consulta_completa__11[[#This Row],[13 - Ocorrências/Ambientes Atingidos]]),0)</f>
        <v>0</v>
      </c>
      <c r="BC21" s="85" t="str">
        <f t="shared" si="31"/>
        <v/>
      </c>
      <c r="BD21" s="84">
        <f>IFERROR(FIND("Rio/córrego",consulta_completa__11[[#This Row],[13 - Ocorrências/Ambientes Atingidos]]),0)</f>
        <v>0</v>
      </c>
      <c r="BE21" s="85" t="str">
        <f t="shared" si="4"/>
        <v/>
      </c>
      <c r="BF21" s="84">
        <f>IFERROR(FIND("Lago",consulta_completa__11[[#This Row],[13 - Ocorrências/Ambientes Atingidos]]),0)</f>
        <v>0</v>
      </c>
      <c r="BG21" s="85" t="str">
        <f t="shared" si="5"/>
        <v/>
      </c>
      <c r="BH21" s="84">
        <f>IFERROR(FIND("Mar",consulta_completa__11[[#This Row],[13 - Ocorrências/Ambientes Atingidos]]),0)</f>
        <v>0</v>
      </c>
      <c r="BI21" s="85" t="str">
        <f t="shared" si="6"/>
        <v/>
      </c>
      <c r="BJ21" s="84">
        <f>IFERROR(FIND("Praia",consulta_completa__11[[#This Row],[13 - Ocorrências/Ambientes Atingidos]]),0)</f>
        <v>0</v>
      </c>
      <c r="BK21" s="85" t="str">
        <f t="shared" si="7"/>
        <v/>
      </c>
      <c r="BL21" s="84">
        <f>IFERROR(FIND("Solo",consulta_completa__11[[#This Row],[13 - Ocorrências/Ambientes Atingidos]]),0)</f>
        <v>1</v>
      </c>
      <c r="BM21" s="85" t="str">
        <f t="shared" si="8"/>
        <v>X</v>
      </c>
      <c r="BN21" s="84">
        <f>IFERROR(FIND("Águas subterrâneas",consulta_completa__11[[#This Row],[13 - Ocorrências/Ambientes Atingidos]]),0)</f>
        <v>0</v>
      </c>
      <c r="BO21" s="85" t="str">
        <f t="shared" si="9"/>
        <v/>
      </c>
      <c r="BP21" s="84">
        <f>IFERROR(FIND("Atmosfera",consulta_completa__11[[#This Row],[13 - Ocorrências/Ambientes Atingidos]]),0)</f>
        <v>0</v>
      </c>
      <c r="BQ21" s="85" t="str">
        <f t="shared" si="10"/>
        <v/>
      </c>
      <c r="BR21" s="84">
        <f>IFERROR(FIND("Flora",consulta_completa__11[[#This Row],[13 - Ocorrências/Ambientes Atingidos]]),0)</f>
        <v>0</v>
      </c>
      <c r="BS21" s="85" t="str">
        <f t="shared" si="11"/>
        <v/>
      </c>
      <c r="BT21" s="84">
        <f>IFERROR(FIND("Fauna",consulta_completa__11[[#This Row],[13 - Ocorrências/Ambientes Atingidos]]),0)</f>
        <v>0</v>
      </c>
      <c r="BU21" s="85" t="str">
        <f t="shared" si="12"/>
        <v/>
      </c>
      <c r="BV21" s="84">
        <f>IFERROR(FIND("UC federal",consulta_completa__11[[#This Row],[13 - Ocorrências/Ambientes Atingidos]]),0)</f>
        <v>0</v>
      </c>
      <c r="BW21" s="85" t="str">
        <f t="shared" si="13"/>
        <v/>
      </c>
      <c r="BX21" s="84">
        <f>IFERROR(FIND("UC estadual/municipal",consulta_completa__11[[#This Row],[13 - Ocorrências/Ambientes Atingidos]]),0)</f>
        <v>0</v>
      </c>
      <c r="BY21" s="85" t="str">
        <f t="shared" si="14"/>
        <v/>
      </c>
      <c r="BZ21" s="84">
        <f>IFERROR(FIND("Outro(s)",consulta_completa__11[[#This Row],[13 - Ocorrências/Ambientes Atingidos]]),0)</f>
        <v>0</v>
      </c>
      <c r="CA21" s="85" t="str">
        <f t="shared" si="15"/>
        <v/>
      </c>
      <c r="CB21" s="84">
        <f>IFERROR(FIND("Sem dano",consulta_completa__11[[#This Row],[13 - Ocorrências/Ambientes Atingidos]]),0)</f>
        <v>0</v>
      </c>
      <c r="CC21" s="85" t="str">
        <f t="shared" si="16"/>
        <v/>
      </c>
      <c r="CD21" s="84" t="str">
        <f>IF(consulta_completa__11[[#This Row],[13 - Ocorrências/Ambientes Atingidos]]="","X","")</f>
        <v/>
      </c>
      <c r="CE21" s="86">
        <f>IFERROR(FIND("IBAMA",consulta_completa__11[[#This Row],[14 - Inst. Atuando no Local]]),0)</f>
        <v>0</v>
      </c>
      <c r="CF21" s="86" t="str">
        <f t="shared" si="17"/>
        <v/>
      </c>
      <c r="CG21" s="86">
        <f>IFERROR(FIND("OEMA",consulta_completa__11[[#This Row],[14 - Inst. Atuando no Local]]),0)</f>
        <v>0</v>
      </c>
      <c r="CH21" s="86" t="str">
        <f t="shared" si="18"/>
        <v/>
      </c>
      <c r="CI21" s="86">
        <f>IFERROR(FIND("DEFESA CIVIL",consulta_completa__11[[#This Row],[14 - Inst. Atuando no Local]]),0)</f>
        <v>0</v>
      </c>
      <c r="CJ21" s="86" t="str">
        <f t="shared" si="19"/>
        <v/>
      </c>
      <c r="CK21" s="86">
        <f>IFERROR(FIND("CORPO DE BOMBEIROS",consulta_completa__11[[#This Row],[14 - Inst. Atuando no Local]]),0)</f>
        <v>0</v>
      </c>
      <c r="CL21" s="86" t="str">
        <f t="shared" si="20"/>
        <v/>
      </c>
      <c r="CM21" s="86">
        <f>IFERROR(FIND("POLÍCIA RODOVIÁRIA",consulta_completa__11[[#This Row],[14 - Inst. Atuando no Local]]),0)</f>
        <v>0</v>
      </c>
      <c r="CN21" s="86" t="str">
        <f t="shared" si="21"/>
        <v/>
      </c>
      <c r="CO21" s="86">
        <f>IFERROR(FIND("POLÍCIA MILITAR",consulta_completa__11[[#This Row],[14 - Inst. Atuando no Local]]),0)</f>
        <v>0</v>
      </c>
      <c r="CP21" s="86" t="str">
        <f t="shared" si="22"/>
        <v/>
      </c>
      <c r="CQ21" s="86">
        <f>IFERROR(FIND("POLÍCIA CIVIL",consulta_completa__11[[#This Row],[14 - Inst. Atuando no Local]]),0)</f>
        <v>0</v>
      </c>
      <c r="CR21" s="86" t="str">
        <f t="shared" si="23"/>
        <v/>
      </c>
      <c r="CS21" s="86">
        <f>IFERROR(FIND("MARINHA DO BRASIL",consulta_completa__11[[#This Row],[14 - Inst. Atuando no Local]]),0)</f>
        <v>0</v>
      </c>
      <c r="CT21" s="86" t="str">
        <f t="shared" si="24"/>
        <v/>
      </c>
      <c r="CU21" s="86">
        <f>IFERROR(FIND("EMPRESA ESPECIALIZADA EM ATENDIMENTO",consulta_completa__11[[#This Row],[14 - Inst. Atuando no Local]]),0)</f>
        <v>0</v>
      </c>
      <c r="CV21" s="86" t="str">
        <f t="shared" si="25"/>
        <v/>
      </c>
      <c r="CW21" s="86">
        <f>IFERROR(FIND("IBAMA",consulta_completa__11[[#This Row],[14 - Inst. Atuando no Local]]),0)</f>
        <v>0</v>
      </c>
      <c r="CX21" s="86" t="str">
        <f t="shared" si="26"/>
        <v/>
      </c>
      <c r="CY21" s="86" t="str">
        <f>IF(consulta_completa__11[[#This Row],[14 - Inst. Atuando no Local]]="","X","")</f>
        <v/>
      </c>
      <c r="CZ21" s="86">
        <f>IFERROR(FIND("OUTRA (S)",consulta_completa__11[[#This Row],[14 - Inst. Atuando no Local]]),0)</f>
        <v>0</v>
      </c>
      <c r="DA21" s="86" t="str">
        <f t="shared" si="27"/>
        <v/>
      </c>
      <c r="DB21" s="37" t="str">
        <f t="shared" si="28"/>
        <v>Sim</v>
      </c>
      <c r="DC21" s="37" t="str">
        <f t="shared" si="29"/>
        <v>Não</v>
      </c>
      <c r="DD21" s="37" t="str">
        <f t="shared" si="30"/>
        <v>Sim</v>
      </c>
      <c r="DE21" s="89" t="str">
        <f t="shared" si="1"/>
        <v>Estadual</v>
      </c>
    </row>
    <row r="22" spans="1:109">
      <c r="A22" s="15">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4">
        <f>IFERROR(FIND("Óbitos/feridos",consulta_completa__11[[#This Row],[13 - Ocorrências/Ambientes Atingidos]]),0)</f>
        <v>0</v>
      </c>
      <c r="AY22" s="85" t="str">
        <f t="shared" si="2"/>
        <v/>
      </c>
      <c r="AZ22" s="84">
        <f>IFERROR(FIND("População afetada/evacuada",consulta_completa__11[[#This Row],[13 - Ocorrências/Ambientes Atingidos]]),0)</f>
        <v>0</v>
      </c>
      <c r="BA22" s="84" t="str">
        <f t="shared" si="3"/>
        <v/>
      </c>
      <c r="BB22" s="84">
        <f>IFERROR(FIND("Suspensão de abastecimento de água",consulta_completa__11[[#This Row],[13 - Ocorrências/Ambientes Atingidos]]),0)</f>
        <v>0</v>
      </c>
      <c r="BC22" s="85" t="str">
        <f t="shared" si="31"/>
        <v/>
      </c>
      <c r="BD22" s="84">
        <f>IFERROR(FIND("Rio/córrego",consulta_completa__11[[#This Row],[13 - Ocorrências/Ambientes Atingidos]]),0)</f>
        <v>0</v>
      </c>
      <c r="BE22" s="85" t="str">
        <f t="shared" si="4"/>
        <v/>
      </c>
      <c r="BF22" s="84">
        <f>IFERROR(FIND("Lago",consulta_completa__11[[#This Row],[13 - Ocorrências/Ambientes Atingidos]]),0)</f>
        <v>0</v>
      </c>
      <c r="BG22" s="85" t="str">
        <f t="shared" si="5"/>
        <v/>
      </c>
      <c r="BH22" s="84">
        <f>IFERROR(FIND("Mar",consulta_completa__11[[#This Row],[13 - Ocorrências/Ambientes Atingidos]]),0)</f>
        <v>1</v>
      </c>
      <c r="BI22" s="85" t="str">
        <f t="shared" si="6"/>
        <v>X</v>
      </c>
      <c r="BJ22" s="84">
        <f>IFERROR(FIND("Praia",consulta_completa__11[[#This Row],[13 - Ocorrências/Ambientes Atingidos]]),0)</f>
        <v>0</v>
      </c>
      <c r="BK22" s="85" t="str">
        <f t="shared" si="7"/>
        <v/>
      </c>
      <c r="BL22" s="84">
        <f>IFERROR(FIND("Solo",consulta_completa__11[[#This Row],[13 - Ocorrências/Ambientes Atingidos]]),0)</f>
        <v>0</v>
      </c>
      <c r="BM22" s="85" t="str">
        <f t="shared" si="8"/>
        <v/>
      </c>
      <c r="BN22" s="84">
        <f>IFERROR(FIND("Águas subterrâneas",consulta_completa__11[[#This Row],[13 - Ocorrências/Ambientes Atingidos]]),0)</f>
        <v>0</v>
      </c>
      <c r="BO22" s="85" t="str">
        <f t="shared" si="9"/>
        <v/>
      </c>
      <c r="BP22" s="84">
        <f>IFERROR(FIND("Atmosfera",consulta_completa__11[[#This Row],[13 - Ocorrências/Ambientes Atingidos]]),0)</f>
        <v>0</v>
      </c>
      <c r="BQ22" s="85" t="str">
        <f t="shared" si="10"/>
        <v/>
      </c>
      <c r="BR22" s="84">
        <f>IFERROR(FIND("Flora",consulta_completa__11[[#This Row],[13 - Ocorrências/Ambientes Atingidos]]),0)</f>
        <v>0</v>
      </c>
      <c r="BS22" s="85" t="str">
        <f t="shared" si="11"/>
        <v/>
      </c>
      <c r="BT22" s="84">
        <f>IFERROR(FIND("Fauna",consulta_completa__11[[#This Row],[13 - Ocorrências/Ambientes Atingidos]]),0)</f>
        <v>0</v>
      </c>
      <c r="BU22" s="85" t="str">
        <f t="shared" si="12"/>
        <v/>
      </c>
      <c r="BV22" s="84">
        <f>IFERROR(FIND("UC federal",consulta_completa__11[[#This Row],[13 - Ocorrências/Ambientes Atingidos]]),0)</f>
        <v>0</v>
      </c>
      <c r="BW22" s="85" t="str">
        <f t="shared" si="13"/>
        <v/>
      </c>
      <c r="BX22" s="84">
        <f>IFERROR(FIND("UC estadual/municipal",consulta_completa__11[[#This Row],[13 - Ocorrências/Ambientes Atingidos]]),0)</f>
        <v>0</v>
      </c>
      <c r="BY22" s="85" t="str">
        <f t="shared" si="14"/>
        <v/>
      </c>
      <c r="BZ22" s="84">
        <f>IFERROR(FIND("Outro(s)",consulta_completa__11[[#This Row],[13 - Ocorrências/Ambientes Atingidos]]),0)</f>
        <v>0</v>
      </c>
      <c r="CA22" s="85" t="str">
        <f t="shared" si="15"/>
        <v/>
      </c>
      <c r="CB22" s="84">
        <f>IFERROR(FIND("Sem dano",consulta_completa__11[[#This Row],[13 - Ocorrências/Ambientes Atingidos]]),0)</f>
        <v>0</v>
      </c>
      <c r="CC22" s="85" t="str">
        <f t="shared" si="16"/>
        <v/>
      </c>
      <c r="CD22" s="84" t="str">
        <f>IF(consulta_completa__11[[#This Row],[13 - Ocorrências/Ambientes Atingidos]]="","X","")</f>
        <v/>
      </c>
      <c r="CE22" s="86">
        <f>IFERROR(FIND("IBAMA",consulta_completa__11[[#This Row],[14 - Inst. Atuando no Local]]),0)</f>
        <v>0</v>
      </c>
      <c r="CF22" s="86" t="str">
        <f t="shared" si="17"/>
        <v/>
      </c>
      <c r="CG22" s="86">
        <f>IFERROR(FIND("OEMA",consulta_completa__11[[#This Row],[14 - Inst. Atuando no Local]]),0)</f>
        <v>0</v>
      </c>
      <c r="CH22" s="86" t="str">
        <f t="shared" si="18"/>
        <v/>
      </c>
      <c r="CI22" s="86">
        <f>IFERROR(FIND("DEFESA CIVIL",consulta_completa__11[[#This Row],[14 - Inst. Atuando no Local]]),0)</f>
        <v>0</v>
      </c>
      <c r="CJ22" s="86" t="str">
        <f t="shared" si="19"/>
        <v/>
      </c>
      <c r="CK22" s="86">
        <f>IFERROR(FIND("CORPO DE BOMBEIROS",consulta_completa__11[[#This Row],[14 - Inst. Atuando no Local]]),0)</f>
        <v>0</v>
      </c>
      <c r="CL22" s="86" t="str">
        <f t="shared" si="20"/>
        <v/>
      </c>
      <c r="CM22" s="86">
        <f>IFERROR(FIND("POLÍCIA RODOVIÁRIA",consulta_completa__11[[#This Row],[14 - Inst. Atuando no Local]]),0)</f>
        <v>0</v>
      </c>
      <c r="CN22" s="86" t="str">
        <f t="shared" si="21"/>
        <v/>
      </c>
      <c r="CO22" s="86">
        <f>IFERROR(FIND("POLÍCIA MILITAR",consulta_completa__11[[#This Row],[14 - Inst. Atuando no Local]]),0)</f>
        <v>0</v>
      </c>
      <c r="CP22" s="86" t="str">
        <f t="shared" si="22"/>
        <v/>
      </c>
      <c r="CQ22" s="86">
        <f>IFERROR(FIND("POLÍCIA CIVIL",consulta_completa__11[[#This Row],[14 - Inst. Atuando no Local]]),0)</f>
        <v>0</v>
      </c>
      <c r="CR22" s="86" t="str">
        <f t="shared" si="23"/>
        <v/>
      </c>
      <c r="CS22" s="86">
        <f>IFERROR(FIND("MARINHA DO BRASIL",consulta_completa__11[[#This Row],[14 - Inst. Atuando no Local]]),0)</f>
        <v>0</v>
      </c>
      <c r="CT22" s="86" t="str">
        <f t="shared" si="24"/>
        <v/>
      </c>
      <c r="CU22" s="86">
        <f>IFERROR(FIND("EMPRESA ESPECIALIZADA EM ATENDIMENTO",consulta_completa__11[[#This Row],[14 - Inst. Atuando no Local]]),0)</f>
        <v>0</v>
      </c>
      <c r="CV22" s="86" t="str">
        <f t="shared" si="25"/>
        <v/>
      </c>
      <c r="CW22" s="86">
        <f>IFERROR(FIND("IBAMA",consulta_completa__11[[#This Row],[14 - Inst. Atuando no Local]]),0)</f>
        <v>0</v>
      </c>
      <c r="CX22" s="86" t="str">
        <f t="shared" si="26"/>
        <v/>
      </c>
      <c r="CY22" s="86" t="str">
        <f>IF(consulta_completa__11[[#This Row],[14 - Inst. Atuando no Local]]="","X","")</f>
        <v/>
      </c>
      <c r="CZ22" s="86">
        <f>IFERROR(FIND("OUTRA (S)",consulta_completa__11[[#This Row],[14 - Inst. Atuando no Local]]),0)</f>
        <v>0</v>
      </c>
      <c r="DA22" s="86" t="str">
        <f t="shared" si="27"/>
        <v/>
      </c>
      <c r="DB22" s="37" t="str">
        <f t="shared" si="28"/>
        <v>Sim</v>
      </c>
      <c r="DC22" s="37" t="str">
        <f t="shared" si="29"/>
        <v>Não</v>
      </c>
      <c r="DD22" s="37" t="str">
        <f t="shared" si="30"/>
        <v>Sim</v>
      </c>
      <c r="DE22" s="89" t="str">
        <f t="shared" si="1"/>
        <v>Federal</v>
      </c>
    </row>
    <row r="23" spans="1:109">
      <c r="A23" s="15">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4">
        <f>IFERROR(FIND("Óbitos/feridos",consulta_completa__11[[#This Row],[13 - Ocorrências/Ambientes Atingidos]]),0)</f>
        <v>0</v>
      </c>
      <c r="AY23" s="85" t="str">
        <f t="shared" si="2"/>
        <v/>
      </c>
      <c r="AZ23" s="84">
        <f>IFERROR(FIND("População afetada/evacuada",consulta_completa__11[[#This Row],[13 - Ocorrências/Ambientes Atingidos]]),0)</f>
        <v>0</v>
      </c>
      <c r="BA23" s="84" t="str">
        <f t="shared" si="3"/>
        <v/>
      </c>
      <c r="BB23" s="84">
        <f>IFERROR(FIND("Suspensão de abastecimento de água",consulta_completa__11[[#This Row],[13 - Ocorrências/Ambientes Atingidos]]),0)</f>
        <v>0</v>
      </c>
      <c r="BC23" s="85" t="str">
        <f t="shared" si="31"/>
        <v/>
      </c>
      <c r="BD23" s="84">
        <f>IFERROR(FIND("Rio/córrego",consulta_completa__11[[#This Row],[13 - Ocorrências/Ambientes Atingidos]]),0)</f>
        <v>0</v>
      </c>
      <c r="BE23" s="85" t="str">
        <f t="shared" si="4"/>
        <v/>
      </c>
      <c r="BF23" s="84">
        <f>IFERROR(FIND("Lago",consulta_completa__11[[#This Row],[13 - Ocorrências/Ambientes Atingidos]]),0)</f>
        <v>0</v>
      </c>
      <c r="BG23" s="85" t="str">
        <f t="shared" si="5"/>
        <v/>
      </c>
      <c r="BH23" s="84">
        <f>IFERROR(FIND("Mar",consulta_completa__11[[#This Row],[13 - Ocorrências/Ambientes Atingidos]]),0)</f>
        <v>1</v>
      </c>
      <c r="BI23" s="85" t="str">
        <f t="shared" si="6"/>
        <v>X</v>
      </c>
      <c r="BJ23" s="84">
        <f>IFERROR(FIND("Praia",consulta_completa__11[[#This Row],[13 - Ocorrências/Ambientes Atingidos]]),0)</f>
        <v>0</v>
      </c>
      <c r="BK23" s="85" t="str">
        <f t="shared" si="7"/>
        <v/>
      </c>
      <c r="BL23" s="84">
        <f>IFERROR(FIND("Solo",consulta_completa__11[[#This Row],[13 - Ocorrências/Ambientes Atingidos]]),0)</f>
        <v>0</v>
      </c>
      <c r="BM23" s="85" t="str">
        <f t="shared" si="8"/>
        <v/>
      </c>
      <c r="BN23" s="84">
        <f>IFERROR(FIND("Águas subterrâneas",consulta_completa__11[[#This Row],[13 - Ocorrências/Ambientes Atingidos]]),0)</f>
        <v>0</v>
      </c>
      <c r="BO23" s="85" t="str">
        <f t="shared" si="9"/>
        <v/>
      </c>
      <c r="BP23" s="84">
        <f>IFERROR(FIND("Atmosfera",consulta_completa__11[[#This Row],[13 - Ocorrências/Ambientes Atingidos]]),0)</f>
        <v>0</v>
      </c>
      <c r="BQ23" s="85" t="str">
        <f t="shared" si="10"/>
        <v/>
      </c>
      <c r="BR23" s="84">
        <f>IFERROR(FIND("Flora",consulta_completa__11[[#This Row],[13 - Ocorrências/Ambientes Atingidos]]),0)</f>
        <v>0</v>
      </c>
      <c r="BS23" s="85" t="str">
        <f t="shared" si="11"/>
        <v/>
      </c>
      <c r="BT23" s="84">
        <f>IFERROR(FIND("Fauna",consulta_completa__11[[#This Row],[13 - Ocorrências/Ambientes Atingidos]]),0)</f>
        <v>0</v>
      </c>
      <c r="BU23" s="85" t="str">
        <f t="shared" si="12"/>
        <v/>
      </c>
      <c r="BV23" s="84">
        <f>IFERROR(FIND("UC federal",consulta_completa__11[[#This Row],[13 - Ocorrências/Ambientes Atingidos]]),0)</f>
        <v>0</v>
      </c>
      <c r="BW23" s="85" t="str">
        <f t="shared" si="13"/>
        <v/>
      </c>
      <c r="BX23" s="84">
        <f>IFERROR(FIND("UC estadual/municipal",consulta_completa__11[[#This Row],[13 - Ocorrências/Ambientes Atingidos]]),0)</f>
        <v>0</v>
      </c>
      <c r="BY23" s="85" t="str">
        <f t="shared" si="14"/>
        <v/>
      </c>
      <c r="BZ23" s="84">
        <f>IFERROR(FIND("Outro(s)",consulta_completa__11[[#This Row],[13 - Ocorrências/Ambientes Atingidos]]),0)</f>
        <v>0</v>
      </c>
      <c r="CA23" s="85" t="str">
        <f t="shared" si="15"/>
        <v/>
      </c>
      <c r="CB23" s="84">
        <f>IFERROR(FIND("Sem dano",consulta_completa__11[[#This Row],[13 - Ocorrências/Ambientes Atingidos]]),0)</f>
        <v>0</v>
      </c>
      <c r="CC23" s="85" t="str">
        <f t="shared" si="16"/>
        <v/>
      </c>
      <c r="CD23" s="84" t="str">
        <f>IF(consulta_completa__11[[#This Row],[13 - Ocorrências/Ambientes Atingidos]]="","X","")</f>
        <v/>
      </c>
      <c r="CE23" s="86">
        <f>IFERROR(FIND("IBAMA",consulta_completa__11[[#This Row],[14 - Inst. Atuando no Local]]),0)</f>
        <v>0</v>
      </c>
      <c r="CF23" s="86" t="str">
        <f t="shared" si="17"/>
        <v/>
      </c>
      <c r="CG23" s="86">
        <f>IFERROR(FIND("OEMA",consulta_completa__11[[#This Row],[14 - Inst. Atuando no Local]]),0)</f>
        <v>0</v>
      </c>
      <c r="CH23" s="86" t="str">
        <f t="shared" si="18"/>
        <v/>
      </c>
      <c r="CI23" s="86">
        <f>IFERROR(FIND("DEFESA CIVIL",consulta_completa__11[[#This Row],[14 - Inst. Atuando no Local]]),0)</f>
        <v>0</v>
      </c>
      <c r="CJ23" s="86" t="str">
        <f t="shared" si="19"/>
        <v/>
      </c>
      <c r="CK23" s="86">
        <f>IFERROR(FIND("CORPO DE BOMBEIROS",consulta_completa__11[[#This Row],[14 - Inst. Atuando no Local]]),0)</f>
        <v>0</v>
      </c>
      <c r="CL23" s="86" t="str">
        <f t="shared" si="20"/>
        <v/>
      </c>
      <c r="CM23" s="86">
        <f>IFERROR(FIND("POLÍCIA RODOVIÁRIA",consulta_completa__11[[#This Row],[14 - Inst. Atuando no Local]]),0)</f>
        <v>0</v>
      </c>
      <c r="CN23" s="86" t="str">
        <f t="shared" si="21"/>
        <v/>
      </c>
      <c r="CO23" s="86">
        <f>IFERROR(FIND("POLÍCIA MILITAR",consulta_completa__11[[#This Row],[14 - Inst. Atuando no Local]]),0)</f>
        <v>0</v>
      </c>
      <c r="CP23" s="86" t="str">
        <f t="shared" si="22"/>
        <v/>
      </c>
      <c r="CQ23" s="86">
        <f>IFERROR(FIND("POLÍCIA CIVIL",consulta_completa__11[[#This Row],[14 - Inst. Atuando no Local]]),0)</f>
        <v>0</v>
      </c>
      <c r="CR23" s="86" t="str">
        <f t="shared" si="23"/>
        <v/>
      </c>
      <c r="CS23" s="86">
        <f>IFERROR(FIND("MARINHA DO BRASIL",consulta_completa__11[[#This Row],[14 - Inst. Atuando no Local]]),0)</f>
        <v>0</v>
      </c>
      <c r="CT23" s="86" t="str">
        <f t="shared" si="24"/>
        <v/>
      </c>
      <c r="CU23" s="86">
        <f>IFERROR(FIND("EMPRESA ESPECIALIZADA EM ATENDIMENTO",consulta_completa__11[[#This Row],[14 - Inst. Atuando no Local]]),0)</f>
        <v>0</v>
      </c>
      <c r="CV23" s="86" t="str">
        <f t="shared" si="25"/>
        <v/>
      </c>
      <c r="CW23" s="86">
        <f>IFERROR(FIND("IBAMA",consulta_completa__11[[#This Row],[14 - Inst. Atuando no Local]]),0)</f>
        <v>0</v>
      </c>
      <c r="CX23" s="86" t="str">
        <f t="shared" si="26"/>
        <v/>
      </c>
      <c r="CY23" s="86" t="str">
        <f>IF(consulta_completa__11[[#This Row],[14 - Inst. Atuando no Local]]="","X","")</f>
        <v/>
      </c>
      <c r="CZ23" s="86">
        <f>IFERROR(FIND("OUTRA (S)",consulta_completa__11[[#This Row],[14 - Inst. Atuando no Local]]),0)</f>
        <v>0</v>
      </c>
      <c r="DA23" s="86" t="str">
        <f t="shared" si="27"/>
        <v/>
      </c>
      <c r="DB23" s="37" t="str">
        <f t="shared" si="28"/>
        <v>Sim</v>
      </c>
      <c r="DC23" s="37" t="str">
        <f t="shared" si="29"/>
        <v>Não</v>
      </c>
      <c r="DD23" s="37" t="str">
        <f t="shared" si="30"/>
        <v>Sim</v>
      </c>
      <c r="DE23" s="89" t="str">
        <f t="shared" si="1"/>
        <v>Federal</v>
      </c>
    </row>
    <row r="24" spans="1:109">
      <c r="A24" s="15">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4">
        <f>IFERROR(FIND("Óbitos/feridos",consulta_completa__11[[#This Row],[13 - Ocorrências/Ambientes Atingidos]]),0)</f>
        <v>0</v>
      </c>
      <c r="AY24" s="85" t="str">
        <f t="shared" si="2"/>
        <v/>
      </c>
      <c r="AZ24" s="84">
        <f>IFERROR(FIND("População afetada/evacuada",consulta_completa__11[[#This Row],[13 - Ocorrências/Ambientes Atingidos]]),0)</f>
        <v>0</v>
      </c>
      <c r="BA24" s="84" t="str">
        <f t="shared" si="3"/>
        <v/>
      </c>
      <c r="BB24" s="84">
        <f>IFERROR(FIND("Suspensão de abastecimento de água",consulta_completa__11[[#This Row],[13 - Ocorrências/Ambientes Atingidos]]),0)</f>
        <v>0</v>
      </c>
      <c r="BC24" s="85" t="str">
        <f t="shared" si="31"/>
        <v/>
      </c>
      <c r="BD24" s="84">
        <f>IFERROR(FIND("Rio/córrego",consulta_completa__11[[#This Row],[13 - Ocorrências/Ambientes Atingidos]]),0)</f>
        <v>0</v>
      </c>
      <c r="BE24" s="85" t="str">
        <f t="shared" si="4"/>
        <v/>
      </c>
      <c r="BF24" s="84">
        <f>IFERROR(FIND("Lago",consulta_completa__11[[#This Row],[13 - Ocorrências/Ambientes Atingidos]]),0)</f>
        <v>0</v>
      </c>
      <c r="BG24" s="85" t="str">
        <f t="shared" si="5"/>
        <v/>
      </c>
      <c r="BH24" s="84">
        <f>IFERROR(FIND("Mar",consulta_completa__11[[#This Row],[13 - Ocorrências/Ambientes Atingidos]]),0)</f>
        <v>0</v>
      </c>
      <c r="BI24" s="85" t="str">
        <f t="shared" si="6"/>
        <v/>
      </c>
      <c r="BJ24" s="84">
        <f>IFERROR(FIND("Praia",consulta_completa__11[[#This Row],[13 - Ocorrências/Ambientes Atingidos]]),0)</f>
        <v>0</v>
      </c>
      <c r="BK24" s="85" t="str">
        <f t="shared" si="7"/>
        <v/>
      </c>
      <c r="BL24" s="84">
        <f>IFERROR(FIND("Solo",consulta_completa__11[[#This Row],[13 - Ocorrências/Ambientes Atingidos]]),0)</f>
        <v>1</v>
      </c>
      <c r="BM24" s="85" t="str">
        <f t="shared" si="8"/>
        <v>X</v>
      </c>
      <c r="BN24" s="84">
        <f>IFERROR(FIND("Águas subterrâneas",consulta_completa__11[[#This Row],[13 - Ocorrências/Ambientes Atingidos]]),0)</f>
        <v>0</v>
      </c>
      <c r="BO24" s="85" t="str">
        <f t="shared" si="9"/>
        <v/>
      </c>
      <c r="BP24" s="84">
        <f>IFERROR(FIND("Atmosfera",consulta_completa__11[[#This Row],[13 - Ocorrências/Ambientes Atingidos]]),0)</f>
        <v>0</v>
      </c>
      <c r="BQ24" s="85" t="str">
        <f t="shared" si="10"/>
        <v/>
      </c>
      <c r="BR24" s="84">
        <f>IFERROR(FIND("Flora",consulta_completa__11[[#This Row],[13 - Ocorrências/Ambientes Atingidos]]),0)</f>
        <v>0</v>
      </c>
      <c r="BS24" s="85" t="str">
        <f t="shared" si="11"/>
        <v/>
      </c>
      <c r="BT24" s="84">
        <f>IFERROR(FIND("Fauna",consulta_completa__11[[#This Row],[13 - Ocorrências/Ambientes Atingidos]]),0)</f>
        <v>0</v>
      </c>
      <c r="BU24" s="85" t="str">
        <f t="shared" si="12"/>
        <v/>
      </c>
      <c r="BV24" s="84">
        <f>IFERROR(FIND("UC federal",consulta_completa__11[[#This Row],[13 - Ocorrências/Ambientes Atingidos]]),0)</f>
        <v>0</v>
      </c>
      <c r="BW24" s="85" t="str">
        <f t="shared" si="13"/>
        <v/>
      </c>
      <c r="BX24" s="84">
        <f>IFERROR(FIND("UC estadual/municipal",consulta_completa__11[[#This Row],[13 - Ocorrências/Ambientes Atingidos]]),0)</f>
        <v>0</v>
      </c>
      <c r="BY24" s="85" t="str">
        <f t="shared" si="14"/>
        <v/>
      </c>
      <c r="BZ24" s="84">
        <f>IFERROR(FIND("Outro(s)",consulta_completa__11[[#This Row],[13 - Ocorrências/Ambientes Atingidos]]),0)</f>
        <v>0</v>
      </c>
      <c r="CA24" s="85" t="str">
        <f t="shared" si="15"/>
        <v/>
      </c>
      <c r="CB24" s="84">
        <f>IFERROR(FIND("Sem dano",consulta_completa__11[[#This Row],[13 - Ocorrências/Ambientes Atingidos]]),0)</f>
        <v>0</v>
      </c>
      <c r="CC24" s="85" t="str">
        <f t="shared" si="16"/>
        <v/>
      </c>
      <c r="CD24" s="84" t="str">
        <f>IF(consulta_completa__11[[#This Row],[13 - Ocorrências/Ambientes Atingidos]]="","X","")</f>
        <v/>
      </c>
      <c r="CE24" s="86">
        <f>IFERROR(FIND("IBAMA",consulta_completa__11[[#This Row],[14 - Inst. Atuando no Local]]),0)</f>
        <v>0</v>
      </c>
      <c r="CF24" s="86" t="str">
        <f t="shared" si="17"/>
        <v/>
      </c>
      <c r="CG24" s="86">
        <f>IFERROR(FIND("OEMA",consulta_completa__11[[#This Row],[14 - Inst. Atuando no Local]]),0)</f>
        <v>0</v>
      </c>
      <c r="CH24" s="86" t="str">
        <f t="shared" si="18"/>
        <v/>
      </c>
      <c r="CI24" s="86">
        <f>IFERROR(FIND("DEFESA CIVIL",consulta_completa__11[[#This Row],[14 - Inst. Atuando no Local]]),0)</f>
        <v>0</v>
      </c>
      <c r="CJ24" s="86" t="str">
        <f t="shared" si="19"/>
        <v/>
      </c>
      <c r="CK24" s="86">
        <f>IFERROR(FIND("CORPO DE BOMBEIROS",consulta_completa__11[[#This Row],[14 - Inst. Atuando no Local]]),0)</f>
        <v>0</v>
      </c>
      <c r="CL24" s="86" t="str">
        <f t="shared" si="20"/>
        <v/>
      </c>
      <c r="CM24" s="86">
        <f>IFERROR(FIND("POLÍCIA RODOVIÁRIA",consulta_completa__11[[#This Row],[14 - Inst. Atuando no Local]]),0)</f>
        <v>0</v>
      </c>
      <c r="CN24" s="86" t="str">
        <f t="shared" si="21"/>
        <v/>
      </c>
      <c r="CO24" s="86">
        <f>IFERROR(FIND("POLÍCIA MILITAR",consulta_completa__11[[#This Row],[14 - Inst. Atuando no Local]]),0)</f>
        <v>0</v>
      </c>
      <c r="CP24" s="86" t="str">
        <f t="shared" si="22"/>
        <v/>
      </c>
      <c r="CQ24" s="86">
        <f>IFERROR(FIND("POLÍCIA CIVIL",consulta_completa__11[[#This Row],[14 - Inst. Atuando no Local]]),0)</f>
        <v>0</v>
      </c>
      <c r="CR24" s="86" t="str">
        <f t="shared" si="23"/>
        <v/>
      </c>
      <c r="CS24" s="86">
        <f>IFERROR(FIND("MARINHA DO BRASIL",consulta_completa__11[[#This Row],[14 - Inst. Atuando no Local]]),0)</f>
        <v>0</v>
      </c>
      <c r="CT24" s="86" t="str">
        <f t="shared" si="24"/>
        <v/>
      </c>
      <c r="CU24" s="86">
        <f>IFERROR(FIND("EMPRESA ESPECIALIZADA EM ATENDIMENTO",consulta_completa__11[[#This Row],[14 - Inst. Atuando no Local]]),0)</f>
        <v>0</v>
      </c>
      <c r="CV24" s="86" t="str">
        <f t="shared" si="25"/>
        <v/>
      </c>
      <c r="CW24" s="86">
        <f>IFERROR(FIND("IBAMA",consulta_completa__11[[#This Row],[14 - Inst. Atuando no Local]]),0)</f>
        <v>0</v>
      </c>
      <c r="CX24" s="86" t="str">
        <f t="shared" si="26"/>
        <v/>
      </c>
      <c r="CY24" s="86" t="str">
        <f>IF(consulta_completa__11[[#This Row],[14 - Inst. Atuando no Local]]="","X","")</f>
        <v>X</v>
      </c>
      <c r="CZ24" s="86">
        <f>IFERROR(FIND("OUTRA (S)",consulta_completa__11[[#This Row],[14 - Inst. Atuando no Local]]),0)</f>
        <v>0</v>
      </c>
      <c r="DA24" s="86" t="str">
        <f t="shared" si="27"/>
        <v/>
      </c>
      <c r="DB24" s="37" t="str">
        <f t="shared" si="28"/>
        <v>Sim</v>
      </c>
      <c r="DC24" s="37" t="str">
        <f t="shared" si="29"/>
        <v>Não</v>
      </c>
      <c r="DD24" s="37" t="str">
        <f t="shared" si="30"/>
        <v>Sim</v>
      </c>
      <c r="DE24" s="89" t="str">
        <f t="shared" si="1"/>
        <v>Federal</v>
      </c>
    </row>
    <row r="25" spans="1:109">
      <c r="A25" s="15">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4">
        <f>IFERROR(FIND("Óbitos/feridos",consulta_completa__11[[#This Row],[13 - Ocorrências/Ambientes Atingidos]]),0)</f>
        <v>0</v>
      </c>
      <c r="AY25" s="85" t="str">
        <f t="shared" si="2"/>
        <v/>
      </c>
      <c r="AZ25" s="84">
        <f>IFERROR(FIND("População afetada/evacuada",consulta_completa__11[[#This Row],[13 - Ocorrências/Ambientes Atingidos]]),0)</f>
        <v>0</v>
      </c>
      <c r="BA25" s="84" t="str">
        <f t="shared" si="3"/>
        <v/>
      </c>
      <c r="BB25" s="84">
        <f>IFERROR(FIND("Suspensão de abastecimento de água",consulta_completa__11[[#This Row],[13 - Ocorrências/Ambientes Atingidos]]),0)</f>
        <v>0</v>
      </c>
      <c r="BC25" s="85" t="str">
        <f t="shared" si="31"/>
        <v/>
      </c>
      <c r="BD25" s="84">
        <f>IFERROR(FIND("Rio/córrego",consulta_completa__11[[#This Row],[13 - Ocorrências/Ambientes Atingidos]]),0)</f>
        <v>0</v>
      </c>
      <c r="BE25" s="85" t="str">
        <f t="shared" si="4"/>
        <v/>
      </c>
      <c r="BF25" s="84">
        <f>IFERROR(FIND("Lago",consulta_completa__11[[#This Row],[13 - Ocorrências/Ambientes Atingidos]]),0)</f>
        <v>0</v>
      </c>
      <c r="BG25" s="85" t="str">
        <f t="shared" si="5"/>
        <v/>
      </c>
      <c r="BH25" s="84">
        <f>IFERROR(FIND("Mar",consulta_completa__11[[#This Row],[13 - Ocorrências/Ambientes Atingidos]]),0)</f>
        <v>0</v>
      </c>
      <c r="BI25" s="85" t="str">
        <f t="shared" si="6"/>
        <v/>
      </c>
      <c r="BJ25" s="84">
        <f>IFERROR(FIND("Praia",consulta_completa__11[[#This Row],[13 - Ocorrências/Ambientes Atingidos]]),0)</f>
        <v>0</v>
      </c>
      <c r="BK25" s="85" t="str">
        <f t="shared" si="7"/>
        <v/>
      </c>
      <c r="BL25" s="84">
        <f>IFERROR(FIND("Solo",consulta_completa__11[[#This Row],[13 - Ocorrências/Ambientes Atingidos]]),0)</f>
        <v>1</v>
      </c>
      <c r="BM25" s="85" t="str">
        <f t="shared" si="8"/>
        <v>X</v>
      </c>
      <c r="BN25" s="84">
        <f>IFERROR(FIND("Águas subterrâneas",consulta_completa__11[[#This Row],[13 - Ocorrências/Ambientes Atingidos]]),0)</f>
        <v>0</v>
      </c>
      <c r="BO25" s="85" t="str">
        <f t="shared" si="9"/>
        <v/>
      </c>
      <c r="BP25" s="84">
        <f>IFERROR(FIND("Atmosfera",consulta_completa__11[[#This Row],[13 - Ocorrências/Ambientes Atingidos]]),0)</f>
        <v>0</v>
      </c>
      <c r="BQ25" s="85" t="str">
        <f t="shared" si="10"/>
        <v/>
      </c>
      <c r="BR25" s="84">
        <f>IFERROR(FIND("Flora",consulta_completa__11[[#This Row],[13 - Ocorrências/Ambientes Atingidos]]),0)</f>
        <v>0</v>
      </c>
      <c r="BS25" s="85" t="str">
        <f t="shared" si="11"/>
        <v/>
      </c>
      <c r="BT25" s="84">
        <f>IFERROR(FIND("Fauna",consulta_completa__11[[#This Row],[13 - Ocorrências/Ambientes Atingidos]]),0)</f>
        <v>0</v>
      </c>
      <c r="BU25" s="85" t="str">
        <f t="shared" si="12"/>
        <v/>
      </c>
      <c r="BV25" s="84">
        <f>IFERROR(FIND("UC federal",consulta_completa__11[[#This Row],[13 - Ocorrências/Ambientes Atingidos]]),0)</f>
        <v>0</v>
      </c>
      <c r="BW25" s="85" t="str">
        <f t="shared" si="13"/>
        <v/>
      </c>
      <c r="BX25" s="84">
        <f>IFERROR(FIND("UC estadual/municipal",consulta_completa__11[[#This Row],[13 - Ocorrências/Ambientes Atingidos]]),0)</f>
        <v>0</v>
      </c>
      <c r="BY25" s="85" t="str">
        <f t="shared" si="14"/>
        <v/>
      </c>
      <c r="BZ25" s="84">
        <f>IFERROR(FIND("Outro(s)",consulta_completa__11[[#This Row],[13 - Ocorrências/Ambientes Atingidos]]),0)</f>
        <v>0</v>
      </c>
      <c r="CA25" s="85" t="str">
        <f t="shared" si="15"/>
        <v/>
      </c>
      <c r="CB25" s="84">
        <f>IFERROR(FIND("Sem dano",consulta_completa__11[[#This Row],[13 - Ocorrências/Ambientes Atingidos]]),0)</f>
        <v>0</v>
      </c>
      <c r="CC25" s="85" t="str">
        <f t="shared" si="16"/>
        <v/>
      </c>
      <c r="CD25" s="84" t="str">
        <f>IF(consulta_completa__11[[#This Row],[13 - Ocorrências/Ambientes Atingidos]]="","X","")</f>
        <v/>
      </c>
      <c r="CE25" s="86">
        <f>IFERROR(FIND("IBAMA",consulta_completa__11[[#This Row],[14 - Inst. Atuando no Local]]),0)</f>
        <v>0</v>
      </c>
      <c r="CF25" s="86" t="str">
        <f t="shared" si="17"/>
        <v/>
      </c>
      <c r="CG25" s="86">
        <f>IFERROR(FIND("OEMA",consulta_completa__11[[#This Row],[14 - Inst. Atuando no Local]]),0)</f>
        <v>0</v>
      </c>
      <c r="CH25" s="86" t="str">
        <f t="shared" si="18"/>
        <v/>
      </c>
      <c r="CI25" s="86">
        <f>IFERROR(FIND("DEFESA CIVIL",consulta_completa__11[[#This Row],[14 - Inst. Atuando no Local]]),0)</f>
        <v>0</v>
      </c>
      <c r="CJ25" s="86" t="str">
        <f t="shared" si="19"/>
        <v/>
      </c>
      <c r="CK25" s="86">
        <f>IFERROR(FIND("CORPO DE BOMBEIROS",consulta_completa__11[[#This Row],[14 - Inst. Atuando no Local]]),0)</f>
        <v>0</v>
      </c>
      <c r="CL25" s="86" t="str">
        <f t="shared" si="20"/>
        <v/>
      </c>
      <c r="CM25" s="86">
        <f>IFERROR(FIND("POLÍCIA RODOVIÁRIA",consulta_completa__11[[#This Row],[14 - Inst. Atuando no Local]]),0)</f>
        <v>0</v>
      </c>
      <c r="CN25" s="86" t="str">
        <f t="shared" si="21"/>
        <v/>
      </c>
      <c r="CO25" s="86">
        <f>IFERROR(FIND("POLÍCIA MILITAR",consulta_completa__11[[#This Row],[14 - Inst. Atuando no Local]]),0)</f>
        <v>0</v>
      </c>
      <c r="CP25" s="86" t="str">
        <f t="shared" si="22"/>
        <v/>
      </c>
      <c r="CQ25" s="86">
        <f>IFERROR(FIND("POLÍCIA CIVIL",consulta_completa__11[[#This Row],[14 - Inst. Atuando no Local]]),0)</f>
        <v>0</v>
      </c>
      <c r="CR25" s="86" t="str">
        <f t="shared" si="23"/>
        <v/>
      </c>
      <c r="CS25" s="86">
        <f>IFERROR(FIND("MARINHA DO BRASIL",consulta_completa__11[[#This Row],[14 - Inst. Atuando no Local]]),0)</f>
        <v>0</v>
      </c>
      <c r="CT25" s="86" t="str">
        <f t="shared" si="24"/>
        <v/>
      </c>
      <c r="CU25" s="86">
        <f>IFERROR(FIND("EMPRESA ESPECIALIZADA EM ATENDIMENTO",consulta_completa__11[[#This Row],[14 - Inst. Atuando no Local]]),0)</f>
        <v>0</v>
      </c>
      <c r="CV25" s="86" t="str">
        <f t="shared" si="25"/>
        <v/>
      </c>
      <c r="CW25" s="86">
        <f>IFERROR(FIND("IBAMA",consulta_completa__11[[#This Row],[14 - Inst. Atuando no Local]]),0)</f>
        <v>0</v>
      </c>
      <c r="CX25" s="86" t="str">
        <f t="shared" si="26"/>
        <v/>
      </c>
      <c r="CY25" s="86" t="str">
        <f>IF(consulta_completa__11[[#This Row],[14 - Inst. Atuando no Local]]="","X","")</f>
        <v/>
      </c>
      <c r="CZ25" s="86">
        <f>IFERROR(FIND("OUTRA (S)",consulta_completa__11[[#This Row],[14 - Inst. Atuando no Local]]),0)</f>
        <v>0</v>
      </c>
      <c r="DA25" s="86" t="str">
        <f t="shared" si="27"/>
        <v/>
      </c>
      <c r="DB25" s="37" t="str">
        <f t="shared" si="28"/>
        <v>Sim</v>
      </c>
      <c r="DC25" s="37" t="str">
        <f t="shared" si="29"/>
        <v>Não</v>
      </c>
      <c r="DD25" s="37" t="str">
        <f t="shared" si="30"/>
        <v>Sim</v>
      </c>
      <c r="DE25" s="89" t="str">
        <f t="shared" si="1"/>
        <v>Estadual</v>
      </c>
    </row>
    <row r="26" spans="1:109">
      <c r="A26" s="15">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4">
        <f>IFERROR(FIND("Óbitos/feridos",consulta_completa__11[[#This Row],[13 - Ocorrências/Ambientes Atingidos]]),0)</f>
        <v>0</v>
      </c>
      <c r="AY26" s="85" t="str">
        <f t="shared" si="2"/>
        <v/>
      </c>
      <c r="AZ26" s="84">
        <f>IFERROR(FIND("População afetada/evacuada",consulta_completa__11[[#This Row],[13 - Ocorrências/Ambientes Atingidos]]),0)</f>
        <v>0</v>
      </c>
      <c r="BA26" s="84" t="str">
        <f t="shared" si="3"/>
        <v/>
      </c>
      <c r="BB26" s="84">
        <f>IFERROR(FIND("Suspensão de abastecimento de água",consulta_completa__11[[#This Row],[13 - Ocorrências/Ambientes Atingidos]]),0)</f>
        <v>0</v>
      </c>
      <c r="BC26" s="85" t="str">
        <f t="shared" si="31"/>
        <v/>
      </c>
      <c r="BD26" s="84">
        <f>IFERROR(FIND("Rio/córrego",consulta_completa__11[[#This Row],[13 - Ocorrências/Ambientes Atingidos]]),0)</f>
        <v>0</v>
      </c>
      <c r="BE26" s="85" t="str">
        <f t="shared" si="4"/>
        <v/>
      </c>
      <c r="BF26" s="84">
        <f>IFERROR(FIND("Lago",consulta_completa__11[[#This Row],[13 - Ocorrências/Ambientes Atingidos]]),0)</f>
        <v>0</v>
      </c>
      <c r="BG26" s="85" t="str">
        <f t="shared" si="5"/>
        <v/>
      </c>
      <c r="BH26" s="84">
        <f>IFERROR(FIND("Mar",consulta_completa__11[[#This Row],[13 - Ocorrências/Ambientes Atingidos]]),0)</f>
        <v>0</v>
      </c>
      <c r="BI26" s="85" t="str">
        <f t="shared" si="6"/>
        <v/>
      </c>
      <c r="BJ26" s="84">
        <f>IFERROR(FIND("Praia",consulta_completa__11[[#This Row],[13 - Ocorrências/Ambientes Atingidos]]),0)</f>
        <v>0</v>
      </c>
      <c r="BK26" s="85" t="str">
        <f t="shared" si="7"/>
        <v/>
      </c>
      <c r="BL26" s="84">
        <f>IFERROR(FIND("Solo",consulta_completa__11[[#This Row],[13 - Ocorrências/Ambientes Atingidos]]),0)</f>
        <v>1</v>
      </c>
      <c r="BM26" s="85" t="str">
        <f t="shared" si="8"/>
        <v>X</v>
      </c>
      <c r="BN26" s="84">
        <f>IFERROR(FIND("Águas subterrâneas",consulta_completa__11[[#This Row],[13 - Ocorrências/Ambientes Atingidos]]),0)</f>
        <v>0</v>
      </c>
      <c r="BO26" s="85" t="str">
        <f t="shared" si="9"/>
        <v/>
      </c>
      <c r="BP26" s="84">
        <f>IFERROR(FIND("Atmosfera",consulta_completa__11[[#This Row],[13 - Ocorrências/Ambientes Atingidos]]),0)</f>
        <v>0</v>
      </c>
      <c r="BQ26" s="85" t="str">
        <f t="shared" si="10"/>
        <v/>
      </c>
      <c r="BR26" s="84">
        <f>IFERROR(FIND("Flora",consulta_completa__11[[#This Row],[13 - Ocorrências/Ambientes Atingidos]]),0)</f>
        <v>0</v>
      </c>
      <c r="BS26" s="85" t="str">
        <f t="shared" si="11"/>
        <v/>
      </c>
      <c r="BT26" s="84">
        <f>IFERROR(FIND("Fauna",consulta_completa__11[[#This Row],[13 - Ocorrências/Ambientes Atingidos]]),0)</f>
        <v>0</v>
      </c>
      <c r="BU26" s="85" t="str">
        <f t="shared" si="12"/>
        <v/>
      </c>
      <c r="BV26" s="84">
        <f>IFERROR(FIND("UC federal",consulta_completa__11[[#This Row],[13 - Ocorrências/Ambientes Atingidos]]),0)</f>
        <v>0</v>
      </c>
      <c r="BW26" s="85" t="str">
        <f t="shared" si="13"/>
        <v/>
      </c>
      <c r="BX26" s="84">
        <f>IFERROR(FIND("UC estadual/municipal",consulta_completa__11[[#This Row],[13 - Ocorrências/Ambientes Atingidos]]),0)</f>
        <v>0</v>
      </c>
      <c r="BY26" s="85" t="str">
        <f t="shared" si="14"/>
        <v/>
      </c>
      <c r="BZ26" s="84">
        <f>IFERROR(FIND("Outro(s)",consulta_completa__11[[#This Row],[13 - Ocorrências/Ambientes Atingidos]]),0)</f>
        <v>0</v>
      </c>
      <c r="CA26" s="85" t="str">
        <f t="shared" si="15"/>
        <v/>
      </c>
      <c r="CB26" s="84">
        <f>IFERROR(FIND("Sem dano",consulta_completa__11[[#This Row],[13 - Ocorrências/Ambientes Atingidos]]),0)</f>
        <v>0</v>
      </c>
      <c r="CC26" s="85" t="str">
        <f t="shared" si="16"/>
        <v/>
      </c>
      <c r="CD26" s="84" t="str">
        <f>IF(consulta_completa__11[[#This Row],[13 - Ocorrências/Ambientes Atingidos]]="","X","")</f>
        <v/>
      </c>
      <c r="CE26" s="86">
        <f>IFERROR(FIND("IBAMA",consulta_completa__11[[#This Row],[14 - Inst. Atuando no Local]]),0)</f>
        <v>0</v>
      </c>
      <c r="CF26" s="86" t="str">
        <f t="shared" si="17"/>
        <v/>
      </c>
      <c r="CG26" s="86">
        <f>IFERROR(FIND("OEMA",consulta_completa__11[[#This Row],[14 - Inst. Atuando no Local]]),0)</f>
        <v>0</v>
      </c>
      <c r="CH26" s="86" t="str">
        <f t="shared" si="18"/>
        <v/>
      </c>
      <c r="CI26" s="86">
        <f>IFERROR(FIND("DEFESA CIVIL",consulta_completa__11[[#This Row],[14 - Inst. Atuando no Local]]),0)</f>
        <v>0</v>
      </c>
      <c r="CJ26" s="86" t="str">
        <f t="shared" si="19"/>
        <v/>
      </c>
      <c r="CK26" s="86">
        <f>IFERROR(FIND("CORPO DE BOMBEIROS",consulta_completa__11[[#This Row],[14 - Inst. Atuando no Local]]),0)</f>
        <v>0</v>
      </c>
      <c r="CL26" s="86" t="str">
        <f t="shared" si="20"/>
        <v/>
      </c>
      <c r="CM26" s="86">
        <f>IFERROR(FIND("POLÍCIA RODOVIÁRIA",consulta_completa__11[[#This Row],[14 - Inst. Atuando no Local]]),0)</f>
        <v>0</v>
      </c>
      <c r="CN26" s="86" t="str">
        <f t="shared" si="21"/>
        <v/>
      </c>
      <c r="CO26" s="86">
        <f>IFERROR(FIND("POLÍCIA MILITAR",consulta_completa__11[[#This Row],[14 - Inst. Atuando no Local]]),0)</f>
        <v>0</v>
      </c>
      <c r="CP26" s="86" t="str">
        <f t="shared" si="22"/>
        <v/>
      </c>
      <c r="CQ26" s="86">
        <f>IFERROR(FIND("POLÍCIA CIVIL",consulta_completa__11[[#This Row],[14 - Inst. Atuando no Local]]),0)</f>
        <v>0</v>
      </c>
      <c r="CR26" s="86" t="str">
        <f t="shared" si="23"/>
        <v/>
      </c>
      <c r="CS26" s="86">
        <f>IFERROR(FIND("MARINHA DO BRASIL",consulta_completa__11[[#This Row],[14 - Inst. Atuando no Local]]),0)</f>
        <v>0</v>
      </c>
      <c r="CT26" s="86" t="str">
        <f t="shared" si="24"/>
        <v/>
      </c>
      <c r="CU26" s="86">
        <f>IFERROR(FIND("EMPRESA ESPECIALIZADA EM ATENDIMENTO",consulta_completa__11[[#This Row],[14 - Inst. Atuando no Local]]),0)</f>
        <v>0</v>
      </c>
      <c r="CV26" s="86" t="str">
        <f t="shared" si="25"/>
        <v/>
      </c>
      <c r="CW26" s="86">
        <f>IFERROR(FIND("IBAMA",consulta_completa__11[[#This Row],[14 - Inst. Atuando no Local]]),0)</f>
        <v>0</v>
      </c>
      <c r="CX26" s="86" t="str">
        <f t="shared" si="26"/>
        <v/>
      </c>
      <c r="CY26" s="86" t="str">
        <f>IF(consulta_completa__11[[#This Row],[14 - Inst. Atuando no Local]]="","X","")</f>
        <v>X</v>
      </c>
      <c r="CZ26" s="86">
        <f>IFERROR(FIND("OUTRA (S)",consulta_completa__11[[#This Row],[14 - Inst. Atuando no Local]]),0)</f>
        <v>0</v>
      </c>
      <c r="DA26" s="86" t="str">
        <f t="shared" si="27"/>
        <v/>
      </c>
      <c r="DB26" s="37" t="str">
        <f t="shared" si="28"/>
        <v>Sim</v>
      </c>
      <c r="DC26" s="37" t="str">
        <f t="shared" si="29"/>
        <v>Não</v>
      </c>
      <c r="DD26" s="37" t="str">
        <f t="shared" si="30"/>
        <v>Sim</v>
      </c>
      <c r="DE26" s="89" t="str">
        <f t="shared" si="1"/>
        <v>Estadual</v>
      </c>
    </row>
    <row r="27" spans="1:109">
      <c r="A27" s="15">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4">
        <f>IFERROR(FIND("Óbitos/feridos",consulta_completa__11[[#This Row],[13 - Ocorrências/Ambientes Atingidos]]),0)</f>
        <v>0</v>
      </c>
      <c r="AY27" s="85" t="str">
        <f t="shared" si="2"/>
        <v/>
      </c>
      <c r="AZ27" s="84">
        <f>IFERROR(FIND("População afetada/evacuada",consulta_completa__11[[#This Row],[13 - Ocorrências/Ambientes Atingidos]]),0)</f>
        <v>0</v>
      </c>
      <c r="BA27" s="84" t="str">
        <f t="shared" si="3"/>
        <v/>
      </c>
      <c r="BB27" s="84">
        <f>IFERROR(FIND("Suspensão de abastecimento de água",consulta_completa__11[[#This Row],[13 - Ocorrências/Ambientes Atingidos]]),0)</f>
        <v>0</v>
      </c>
      <c r="BC27" s="85" t="str">
        <f t="shared" si="31"/>
        <v/>
      </c>
      <c r="BD27" s="84">
        <f>IFERROR(FIND("Rio/córrego",consulta_completa__11[[#This Row],[13 - Ocorrências/Ambientes Atingidos]]),0)</f>
        <v>0</v>
      </c>
      <c r="BE27" s="85" t="str">
        <f t="shared" si="4"/>
        <v/>
      </c>
      <c r="BF27" s="84">
        <f>IFERROR(FIND("Lago",consulta_completa__11[[#This Row],[13 - Ocorrências/Ambientes Atingidos]]),0)</f>
        <v>0</v>
      </c>
      <c r="BG27" s="85" t="str">
        <f t="shared" si="5"/>
        <v/>
      </c>
      <c r="BH27" s="84">
        <f>IFERROR(FIND("Mar",consulta_completa__11[[#This Row],[13 - Ocorrências/Ambientes Atingidos]]),0)</f>
        <v>0</v>
      </c>
      <c r="BI27" s="85" t="str">
        <f t="shared" si="6"/>
        <v/>
      </c>
      <c r="BJ27" s="84">
        <f>IFERROR(FIND("Praia",consulta_completa__11[[#This Row],[13 - Ocorrências/Ambientes Atingidos]]),0)</f>
        <v>1</v>
      </c>
      <c r="BK27" s="85" t="str">
        <f t="shared" si="7"/>
        <v>X</v>
      </c>
      <c r="BL27" s="84">
        <f>IFERROR(FIND("Solo",consulta_completa__11[[#This Row],[13 - Ocorrências/Ambientes Atingidos]]),0)</f>
        <v>0</v>
      </c>
      <c r="BM27" s="85" t="str">
        <f t="shared" si="8"/>
        <v/>
      </c>
      <c r="BN27" s="84">
        <f>IFERROR(FIND("Águas subterrâneas",consulta_completa__11[[#This Row],[13 - Ocorrências/Ambientes Atingidos]]),0)</f>
        <v>0</v>
      </c>
      <c r="BO27" s="85" t="str">
        <f t="shared" si="9"/>
        <v/>
      </c>
      <c r="BP27" s="84">
        <f>IFERROR(FIND("Atmosfera",consulta_completa__11[[#This Row],[13 - Ocorrências/Ambientes Atingidos]]),0)</f>
        <v>0</v>
      </c>
      <c r="BQ27" s="85" t="str">
        <f t="shared" si="10"/>
        <v/>
      </c>
      <c r="BR27" s="84">
        <f>IFERROR(FIND("Flora",consulta_completa__11[[#This Row],[13 - Ocorrências/Ambientes Atingidos]]),0)</f>
        <v>0</v>
      </c>
      <c r="BS27" s="85" t="str">
        <f t="shared" si="11"/>
        <v/>
      </c>
      <c r="BT27" s="84">
        <f>IFERROR(FIND("Fauna",consulta_completa__11[[#This Row],[13 - Ocorrências/Ambientes Atingidos]]),0)</f>
        <v>0</v>
      </c>
      <c r="BU27" s="85" t="str">
        <f t="shared" si="12"/>
        <v/>
      </c>
      <c r="BV27" s="84">
        <f>IFERROR(FIND("UC federal",consulta_completa__11[[#This Row],[13 - Ocorrências/Ambientes Atingidos]]),0)</f>
        <v>0</v>
      </c>
      <c r="BW27" s="85" t="str">
        <f t="shared" si="13"/>
        <v/>
      </c>
      <c r="BX27" s="84">
        <f>IFERROR(FIND("UC estadual/municipal",consulta_completa__11[[#This Row],[13 - Ocorrências/Ambientes Atingidos]]),0)</f>
        <v>0</v>
      </c>
      <c r="BY27" s="85" t="str">
        <f t="shared" si="14"/>
        <v/>
      </c>
      <c r="BZ27" s="84">
        <f>IFERROR(FIND("Outro(s)",consulta_completa__11[[#This Row],[13 - Ocorrências/Ambientes Atingidos]]),0)</f>
        <v>0</v>
      </c>
      <c r="CA27" s="85" t="str">
        <f t="shared" si="15"/>
        <v/>
      </c>
      <c r="CB27" s="84">
        <f>IFERROR(FIND("Sem dano",consulta_completa__11[[#This Row],[13 - Ocorrências/Ambientes Atingidos]]),0)</f>
        <v>0</v>
      </c>
      <c r="CC27" s="85" t="str">
        <f t="shared" si="16"/>
        <v/>
      </c>
      <c r="CD27" s="84" t="str">
        <f>IF(consulta_completa__11[[#This Row],[13 - Ocorrências/Ambientes Atingidos]]="","X","")</f>
        <v/>
      </c>
      <c r="CE27" s="86">
        <f>IFERROR(FIND("IBAMA",consulta_completa__11[[#This Row],[14 - Inst. Atuando no Local]]),0)</f>
        <v>0</v>
      </c>
      <c r="CF27" s="86" t="str">
        <f t="shared" si="17"/>
        <v/>
      </c>
      <c r="CG27" s="86">
        <f>IFERROR(FIND("OEMA",consulta_completa__11[[#This Row],[14 - Inst. Atuando no Local]]),0)</f>
        <v>0</v>
      </c>
      <c r="CH27" s="86" t="str">
        <f t="shared" si="18"/>
        <v/>
      </c>
      <c r="CI27" s="86">
        <f>IFERROR(FIND("DEFESA CIVIL",consulta_completa__11[[#This Row],[14 - Inst. Atuando no Local]]),0)</f>
        <v>0</v>
      </c>
      <c r="CJ27" s="86" t="str">
        <f t="shared" si="19"/>
        <v/>
      </c>
      <c r="CK27" s="86">
        <f>IFERROR(FIND("CORPO DE BOMBEIROS",consulta_completa__11[[#This Row],[14 - Inst. Atuando no Local]]),0)</f>
        <v>0</v>
      </c>
      <c r="CL27" s="86" t="str">
        <f t="shared" si="20"/>
        <v/>
      </c>
      <c r="CM27" s="86">
        <f>IFERROR(FIND("POLÍCIA RODOVIÁRIA",consulta_completa__11[[#This Row],[14 - Inst. Atuando no Local]]),0)</f>
        <v>0</v>
      </c>
      <c r="CN27" s="86" t="str">
        <f t="shared" si="21"/>
        <v/>
      </c>
      <c r="CO27" s="86">
        <f>IFERROR(FIND("POLÍCIA MILITAR",consulta_completa__11[[#This Row],[14 - Inst. Atuando no Local]]),0)</f>
        <v>0</v>
      </c>
      <c r="CP27" s="86" t="str">
        <f t="shared" si="22"/>
        <v/>
      </c>
      <c r="CQ27" s="86">
        <f>IFERROR(FIND("POLÍCIA CIVIL",consulta_completa__11[[#This Row],[14 - Inst. Atuando no Local]]),0)</f>
        <v>0</v>
      </c>
      <c r="CR27" s="86" t="str">
        <f t="shared" si="23"/>
        <v/>
      </c>
      <c r="CS27" s="86">
        <f>IFERROR(FIND("MARINHA DO BRASIL",consulta_completa__11[[#This Row],[14 - Inst. Atuando no Local]]),0)</f>
        <v>0</v>
      </c>
      <c r="CT27" s="86" t="str">
        <f t="shared" si="24"/>
        <v/>
      </c>
      <c r="CU27" s="86">
        <f>IFERROR(FIND("EMPRESA ESPECIALIZADA EM ATENDIMENTO",consulta_completa__11[[#This Row],[14 - Inst. Atuando no Local]]),0)</f>
        <v>0</v>
      </c>
      <c r="CV27" s="86" t="str">
        <f t="shared" si="25"/>
        <v/>
      </c>
      <c r="CW27" s="86">
        <f>IFERROR(FIND("IBAMA",consulta_completa__11[[#This Row],[14 - Inst. Atuando no Local]]),0)</f>
        <v>0</v>
      </c>
      <c r="CX27" s="86" t="str">
        <f t="shared" si="26"/>
        <v/>
      </c>
      <c r="CY27" s="86" t="str">
        <f>IF(consulta_completa__11[[#This Row],[14 - Inst. Atuando no Local]]="","X","")</f>
        <v/>
      </c>
      <c r="CZ27" s="86">
        <f>IFERROR(FIND("OUTRA (S)",consulta_completa__11[[#This Row],[14 - Inst. Atuando no Local]]),0)</f>
        <v>0</v>
      </c>
      <c r="DA27" s="86" t="str">
        <f t="shared" si="27"/>
        <v/>
      </c>
      <c r="DB27" s="37" t="str">
        <f t="shared" si="28"/>
        <v>Sim</v>
      </c>
      <c r="DC27" s="37" t="str">
        <f t="shared" si="29"/>
        <v>Não</v>
      </c>
      <c r="DD27" s="37" t="str">
        <f t="shared" si="30"/>
        <v>Sim</v>
      </c>
      <c r="DE27" s="89" t="str">
        <f t="shared" si="1"/>
        <v>Sem informação</v>
      </c>
    </row>
    <row r="28" spans="1:109">
      <c r="A28" s="15">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4">
        <f>IFERROR(FIND("Óbitos/feridos",consulta_completa__11[[#This Row],[13 - Ocorrências/Ambientes Atingidos]]),0)</f>
        <v>0</v>
      </c>
      <c r="AY28" s="85" t="str">
        <f t="shared" si="2"/>
        <v/>
      </c>
      <c r="AZ28" s="84">
        <f>IFERROR(FIND("População afetada/evacuada",consulta_completa__11[[#This Row],[13 - Ocorrências/Ambientes Atingidos]]),0)</f>
        <v>0</v>
      </c>
      <c r="BA28" s="84" t="str">
        <f t="shared" si="3"/>
        <v/>
      </c>
      <c r="BB28" s="84">
        <f>IFERROR(FIND("Suspensão de abastecimento de água",consulta_completa__11[[#This Row],[13 - Ocorrências/Ambientes Atingidos]]),0)</f>
        <v>0</v>
      </c>
      <c r="BC28" s="85" t="str">
        <f t="shared" si="31"/>
        <v/>
      </c>
      <c r="BD28" s="84">
        <f>IFERROR(FIND("Rio/córrego",consulta_completa__11[[#This Row],[13 - Ocorrências/Ambientes Atingidos]]),0)</f>
        <v>0</v>
      </c>
      <c r="BE28" s="85" t="str">
        <f t="shared" si="4"/>
        <v/>
      </c>
      <c r="BF28" s="84">
        <f>IFERROR(FIND("Lago",consulta_completa__11[[#This Row],[13 - Ocorrências/Ambientes Atingidos]]),0)</f>
        <v>0</v>
      </c>
      <c r="BG28" s="85" t="str">
        <f t="shared" si="5"/>
        <v/>
      </c>
      <c r="BH28" s="84">
        <f>IFERROR(FIND("Mar",consulta_completa__11[[#This Row],[13 - Ocorrências/Ambientes Atingidos]]),0)</f>
        <v>1</v>
      </c>
      <c r="BI28" s="85" t="str">
        <f t="shared" si="6"/>
        <v>X</v>
      </c>
      <c r="BJ28" s="84">
        <f>IFERROR(FIND("Praia",consulta_completa__11[[#This Row],[13 - Ocorrências/Ambientes Atingidos]]),0)</f>
        <v>0</v>
      </c>
      <c r="BK28" s="85" t="str">
        <f t="shared" si="7"/>
        <v/>
      </c>
      <c r="BL28" s="84">
        <f>IFERROR(FIND("Solo",consulta_completa__11[[#This Row],[13 - Ocorrências/Ambientes Atingidos]]),0)</f>
        <v>0</v>
      </c>
      <c r="BM28" s="85" t="str">
        <f t="shared" si="8"/>
        <v/>
      </c>
      <c r="BN28" s="84">
        <f>IFERROR(FIND("Águas subterrâneas",consulta_completa__11[[#This Row],[13 - Ocorrências/Ambientes Atingidos]]),0)</f>
        <v>0</v>
      </c>
      <c r="BO28" s="85" t="str">
        <f t="shared" si="9"/>
        <v/>
      </c>
      <c r="BP28" s="84">
        <f>IFERROR(FIND("Atmosfera",consulta_completa__11[[#This Row],[13 - Ocorrências/Ambientes Atingidos]]),0)</f>
        <v>0</v>
      </c>
      <c r="BQ28" s="85" t="str">
        <f t="shared" si="10"/>
        <v/>
      </c>
      <c r="BR28" s="84">
        <f>IFERROR(FIND("Flora",consulta_completa__11[[#This Row],[13 - Ocorrências/Ambientes Atingidos]]),0)</f>
        <v>0</v>
      </c>
      <c r="BS28" s="85" t="str">
        <f t="shared" si="11"/>
        <v/>
      </c>
      <c r="BT28" s="84">
        <f>IFERROR(FIND("Fauna",consulta_completa__11[[#This Row],[13 - Ocorrências/Ambientes Atingidos]]),0)</f>
        <v>0</v>
      </c>
      <c r="BU28" s="85" t="str">
        <f t="shared" si="12"/>
        <v/>
      </c>
      <c r="BV28" s="84">
        <f>IFERROR(FIND("UC federal",consulta_completa__11[[#This Row],[13 - Ocorrências/Ambientes Atingidos]]),0)</f>
        <v>0</v>
      </c>
      <c r="BW28" s="85" t="str">
        <f t="shared" si="13"/>
        <v/>
      </c>
      <c r="BX28" s="84">
        <f>IFERROR(FIND("UC estadual/municipal",consulta_completa__11[[#This Row],[13 - Ocorrências/Ambientes Atingidos]]),0)</f>
        <v>0</v>
      </c>
      <c r="BY28" s="85" t="str">
        <f t="shared" si="14"/>
        <v/>
      </c>
      <c r="BZ28" s="84">
        <f>IFERROR(FIND("Outro(s)",consulta_completa__11[[#This Row],[13 - Ocorrências/Ambientes Atingidos]]),0)</f>
        <v>0</v>
      </c>
      <c r="CA28" s="85" t="str">
        <f t="shared" si="15"/>
        <v/>
      </c>
      <c r="CB28" s="84">
        <f>IFERROR(FIND("Sem dano",consulta_completa__11[[#This Row],[13 - Ocorrências/Ambientes Atingidos]]),0)</f>
        <v>0</v>
      </c>
      <c r="CC28" s="85" t="str">
        <f t="shared" si="16"/>
        <v/>
      </c>
      <c r="CD28" s="84" t="str">
        <f>IF(consulta_completa__11[[#This Row],[13 - Ocorrências/Ambientes Atingidos]]="","X","")</f>
        <v/>
      </c>
      <c r="CE28" s="86">
        <f>IFERROR(FIND("IBAMA",consulta_completa__11[[#This Row],[14 - Inst. Atuando no Local]]),0)</f>
        <v>0</v>
      </c>
      <c r="CF28" s="86" t="str">
        <f t="shared" si="17"/>
        <v/>
      </c>
      <c r="CG28" s="86">
        <f>IFERROR(FIND("OEMA",consulta_completa__11[[#This Row],[14 - Inst. Atuando no Local]]),0)</f>
        <v>0</v>
      </c>
      <c r="CH28" s="86" t="str">
        <f t="shared" si="18"/>
        <v/>
      </c>
      <c r="CI28" s="86">
        <f>IFERROR(FIND("DEFESA CIVIL",consulta_completa__11[[#This Row],[14 - Inst. Atuando no Local]]),0)</f>
        <v>0</v>
      </c>
      <c r="CJ28" s="86" t="str">
        <f t="shared" si="19"/>
        <v/>
      </c>
      <c r="CK28" s="86">
        <f>IFERROR(FIND("CORPO DE BOMBEIROS",consulta_completa__11[[#This Row],[14 - Inst. Atuando no Local]]),0)</f>
        <v>0</v>
      </c>
      <c r="CL28" s="86" t="str">
        <f t="shared" si="20"/>
        <v/>
      </c>
      <c r="CM28" s="86">
        <f>IFERROR(FIND("POLÍCIA RODOVIÁRIA",consulta_completa__11[[#This Row],[14 - Inst. Atuando no Local]]),0)</f>
        <v>0</v>
      </c>
      <c r="CN28" s="86" t="str">
        <f t="shared" si="21"/>
        <v/>
      </c>
      <c r="CO28" s="86">
        <f>IFERROR(FIND("POLÍCIA MILITAR",consulta_completa__11[[#This Row],[14 - Inst. Atuando no Local]]),0)</f>
        <v>0</v>
      </c>
      <c r="CP28" s="86" t="str">
        <f t="shared" si="22"/>
        <v/>
      </c>
      <c r="CQ28" s="86">
        <f>IFERROR(FIND("POLÍCIA CIVIL",consulta_completa__11[[#This Row],[14 - Inst. Atuando no Local]]),0)</f>
        <v>0</v>
      </c>
      <c r="CR28" s="86" t="str">
        <f t="shared" si="23"/>
        <v/>
      </c>
      <c r="CS28" s="86">
        <f>IFERROR(FIND("MARINHA DO BRASIL",consulta_completa__11[[#This Row],[14 - Inst. Atuando no Local]]),0)</f>
        <v>0</v>
      </c>
      <c r="CT28" s="86" t="str">
        <f t="shared" si="24"/>
        <v/>
      </c>
      <c r="CU28" s="86">
        <f>IFERROR(FIND("EMPRESA ESPECIALIZADA EM ATENDIMENTO",consulta_completa__11[[#This Row],[14 - Inst. Atuando no Local]]),0)</f>
        <v>0</v>
      </c>
      <c r="CV28" s="86" t="str">
        <f t="shared" si="25"/>
        <v/>
      </c>
      <c r="CW28" s="86">
        <f>IFERROR(FIND("IBAMA",consulta_completa__11[[#This Row],[14 - Inst. Atuando no Local]]),0)</f>
        <v>0</v>
      </c>
      <c r="CX28" s="86" t="str">
        <f t="shared" si="26"/>
        <v/>
      </c>
      <c r="CY28" s="86" t="str">
        <f>IF(consulta_completa__11[[#This Row],[14 - Inst. Atuando no Local]]="","X","")</f>
        <v/>
      </c>
      <c r="CZ28" s="86">
        <f>IFERROR(FIND("OUTRA (S)",consulta_completa__11[[#This Row],[14 - Inst. Atuando no Local]]),0)</f>
        <v>0</v>
      </c>
      <c r="DA28" s="86" t="str">
        <f t="shared" si="27"/>
        <v/>
      </c>
      <c r="DB28" s="37" t="str">
        <f t="shared" si="28"/>
        <v>Sim</v>
      </c>
      <c r="DC28" s="37" t="str">
        <f t="shared" si="29"/>
        <v>Não</v>
      </c>
      <c r="DD28" s="37" t="str">
        <f t="shared" si="30"/>
        <v>Sim</v>
      </c>
      <c r="DE28" s="89" t="str">
        <f t="shared" si="1"/>
        <v>Federal</v>
      </c>
    </row>
    <row r="29" spans="1:109">
      <c r="A29" s="15">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4">
        <f>IFERROR(FIND("Óbitos/feridos",consulta_completa__11[[#This Row],[13 - Ocorrências/Ambientes Atingidos]]),0)</f>
        <v>0</v>
      </c>
      <c r="AY29" s="85" t="str">
        <f t="shared" si="2"/>
        <v/>
      </c>
      <c r="AZ29" s="84">
        <f>IFERROR(FIND("População afetada/evacuada",consulta_completa__11[[#This Row],[13 - Ocorrências/Ambientes Atingidos]]),0)</f>
        <v>0</v>
      </c>
      <c r="BA29" s="84" t="str">
        <f t="shared" si="3"/>
        <v/>
      </c>
      <c r="BB29" s="84">
        <f>IFERROR(FIND("Suspensão de abastecimento de água",consulta_completa__11[[#This Row],[13 - Ocorrências/Ambientes Atingidos]]),0)</f>
        <v>0</v>
      </c>
      <c r="BC29" s="85" t="str">
        <f t="shared" si="31"/>
        <v/>
      </c>
      <c r="BD29" s="84">
        <f>IFERROR(FIND("Rio/córrego",consulta_completa__11[[#This Row],[13 - Ocorrências/Ambientes Atingidos]]),0)</f>
        <v>0</v>
      </c>
      <c r="BE29" s="85" t="str">
        <f t="shared" si="4"/>
        <v/>
      </c>
      <c r="BF29" s="84">
        <f>IFERROR(FIND("Lago",consulta_completa__11[[#This Row],[13 - Ocorrências/Ambientes Atingidos]]),0)</f>
        <v>0</v>
      </c>
      <c r="BG29" s="85" t="str">
        <f t="shared" si="5"/>
        <v/>
      </c>
      <c r="BH29" s="84">
        <f>IFERROR(FIND("Mar",consulta_completa__11[[#This Row],[13 - Ocorrências/Ambientes Atingidos]]),0)</f>
        <v>1</v>
      </c>
      <c r="BI29" s="85" t="str">
        <f t="shared" si="6"/>
        <v>X</v>
      </c>
      <c r="BJ29" s="84">
        <f>IFERROR(FIND("Praia",consulta_completa__11[[#This Row],[13 - Ocorrências/Ambientes Atingidos]]),0)</f>
        <v>0</v>
      </c>
      <c r="BK29" s="85" t="str">
        <f t="shared" si="7"/>
        <v/>
      </c>
      <c r="BL29" s="84">
        <f>IFERROR(FIND("Solo",consulta_completa__11[[#This Row],[13 - Ocorrências/Ambientes Atingidos]]),0)</f>
        <v>0</v>
      </c>
      <c r="BM29" s="85" t="str">
        <f t="shared" si="8"/>
        <v/>
      </c>
      <c r="BN29" s="84">
        <f>IFERROR(FIND("Águas subterrâneas",consulta_completa__11[[#This Row],[13 - Ocorrências/Ambientes Atingidos]]),0)</f>
        <v>0</v>
      </c>
      <c r="BO29" s="85" t="str">
        <f t="shared" si="9"/>
        <v/>
      </c>
      <c r="BP29" s="84">
        <f>IFERROR(FIND("Atmosfera",consulta_completa__11[[#This Row],[13 - Ocorrências/Ambientes Atingidos]]),0)</f>
        <v>0</v>
      </c>
      <c r="BQ29" s="85" t="str">
        <f t="shared" si="10"/>
        <v/>
      </c>
      <c r="BR29" s="84">
        <f>IFERROR(FIND("Flora",consulta_completa__11[[#This Row],[13 - Ocorrências/Ambientes Atingidos]]),0)</f>
        <v>0</v>
      </c>
      <c r="BS29" s="85" t="str">
        <f t="shared" si="11"/>
        <v/>
      </c>
      <c r="BT29" s="84">
        <f>IFERROR(FIND("Fauna",consulta_completa__11[[#This Row],[13 - Ocorrências/Ambientes Atingidos]]),0)</f>
        <v>0</v>
      </c>
      <c r="BU29" s="85" t="str">
        <f t="shared" si="12"/>
        <v/>
      </c>
      <c r="BV29" s="84">
        <f>IFERROR(FIND("UC federal",consulta_completa__11[[#This Row],[13 - Ocorrências/Ambientes Atingidos]]),0)</f>
        <v>0</v>
      </c>
      <c r="BW29" s="85" t="str">
        <f t="shared" si="13"/>
        <v/>
      </c>
      <c r="BX29" s="84">
        <f>IFERROR(FIND("UC estadual/municipal",consulta_completa__11[[#This Row],[13 - Ocorrências/Ambientes Atingidos]]),0)</f>
        <v>0</v>
      </c>
      <c r="BY29" s="85" t="str">
        <f t="shared" si="14"/>
        <v/>
      </c>
      <c r="BZ29" s="84">
        <f>IFERROR(FIND("Outro(s)",consulta_completa__11[[#This Row],[13 - Ocorrências/Ambientes Atingidos]]),0)</f>
        <v>0</v>
      </c>
      <c r="CA29" s="85" t="str">
        <f t="shared" si="15"/>
        <v/>
      </c>
      <c r="CB29" s="84">
        <f>IFERROR(FIND("Sem dano",consulta_completa__11[[#This Row],[13 - Ocorrências/Ambientes Atingidos]]),0)</f>
        <v>0</v>
      </c>
      <c r="CC29" s="85" t="str">
        <f t="shared" si="16"/>
        <v/>
      </c>
      <c r="CD29" s="84" t="str">
        <f>IF(consulta_completa__11[[#This Row],[13 - Ocorrências/Ambientes Atingidos]]="","X","")</f>
        <v/>
      </c>
      <c r="CE29" s="86">
        <f>IFERROR(FIND("IBAMA",consulta_completa__11[[#This Row],[14 - Inst. Atuando no Local]]),0)</f>
        <v>0</v>
      </c>
      <c r="CF29" s="86" t="str">
        <f t="shared" si="17"/>
        <v/>
      </c>
      <c r="CG29" s="86">
        <f>IFERROR(FIND("OEMA",consulta_completa__11[[#This Row],[14 - Inst. Atuando no Local]]),0)</f>
        <v>0</v>
      </c>
      <c r="CH29" s="86" t="str">
        <f t="shared" si="18"/>
        <v/>
      </c>
      <c r="CI29" s="86">
        <f>IFERROR(FIND("DEFESA CIVIL",consulta_completa__11[[#This Row],[14 - Inst. Atuando no Local]]),0)</f>
        <v>0</v>
      </c>
      <c r="CJ29" s="86" t="str">
        <f t="shared" si="19"/>
        <v/>
      </c>
      <c r="CK29" s="86">
        <f>IFERROR(FIND("CORPO DE BOMBEIROS",consulta_completa__11[[#This Row],[14 - Inst. Atuando no Local]]),0)</f>
        <v>0</v>
      </c>
      <c r="CL29" s="86" t="str">
        <f t="shared" si="20"/>
        <v/>
      </c>
      <c r="CM29" s="86">
        <f>IFERROR(FIND("POLÍCIA RODOVIÁRIA",consulta_completa__11[[#This Row],[14 - Inst. Atuando no Local]]),0)</f>
        <v>0</v>
      </c>
      <c r="CN29" s="86" t="str">
        <f t="shared" si="21"/>
        <v/>
      </c>
      <c r="CO29" s="86">
        <f>IFERROR(FIND("POLÍCIA MILITAR",consulta_completa__11[[#This Row],[14 - Inst. Atuando no Local]]),0)</f>
        <v>0</v>
      </c>
      <c r="CP29" s="86" t="str">
        <f t="shared" si="22"/>
        <v/>
      </c>
      <c r="CQ29" s="86">
        <f>IFERROR(FIND("POLÍCIA CIVIL",consulta_completa__11[[#This Row],[14 - Inst. Atuando no Local]]),0)</f>
        <v>0</v>
      </c>
      <c r="CR29" s="86" t="str">
        <f t="shared" si="23"/>
        <v/>
      </c>
      <c r="CS29" s="86">
        <f>IFERROR(FIND("MARINHA DO BRASIL",consulta_completa__11[[#This Row],[14 - Inst. Atuando no Local]]),0)</f>
        <v>0</v>
      </c>
      <c r="CT29" s="86" t="str">
        <f t="shared" si="24"/>
        <v/>
      </c>
      <c r="CU29" s="86">
        <f>IFERROR(FIND("EMPRESA ESPECIALIZADA EM ATENDIMENTO",consulta_completa__11[[#This Row],[14 - Inst. Atuando no Local]]),0)</f>
        <v>0</v>
      </c>
      <c r="CV29" s="86" t="str">
        <f t="shared" si="25"/>
        <v/>
      </c>
      <c r="CW29" s="86">
        <f>IFERROR(FIND("IBAMA",consulta_completa__11[[#This Row],[14 - Inst. Atuando no Local]]),0)</f>
        <v>0</v>
      </c>
      <c r="CX29" s="86" t="str">
        <f t="shared" si="26"/>
        <v/>
      </c>
      <c r="CY29" s="86" t="str">
        <f>IF(consulta_completa__11[[#This Row],[14 - Inst. Atuando no Local]]="","X","")</f>
        <v/>
      </c>
      <c r="CZ29" s="86">
        <f>IFERROR(FIND("OUTRA (S)",consulta_completa__11[[#This Row],[14 - Inst. Atuando no Local]]),0)</f>
        <v>0</v>
      </c>
      <c r="DA29" s="86" t="str">
        <f t="shared" si="27"/>
        <v/>
      </c>
      <c r="DB29" s="37" t="str">
        <f t="shared" si="28"/>
        <v>Sim</v>
      </c>
      <c r="DC29" s="37" t="str">
        <f t="shared" si="29"/>
        <v>Não</v>
      </c>
      <c r="DD29" s="37" t="str">
        <f t="shared" si="30"/>
        <v>Sim</v>
      </c>
      <c r="DE29" s="89" t="str">
        <f t="shared" si="1"/>
        <v>Federal</v>
      </c>
    </row>
    <row r="30" spans="1:109">
      <c r="A30" s="15">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4">
        <f>IFERROR(FIND("Óbitos/feridos",consulta_completa__11[[#This Row],[13 - Ocorrências/Ambientes Atingidos]]),0)</f>
        <v>0</v>
      </c>
      <c r="AY30" s="85" t="str">
        <f t="shared" si="2"/>
        <v/>
      </c>
      <c r="AZ30" s="84">
        <f>IFERROR(FIND("População afetada/evacuada",consulta_completa__11[[#This Row],[13 - Ocorrências/Ambientes Atingidos]]),0)</f>
        <v>0</v>
      </c>
      <c r="BA30" s="84" t="str">
        <f t="shared" si="3"/>
        <v/>
      </c>
      <c r="BB30" s="84">
        <f>IFERROR(FIND("Suspensão de abastecimento de água",consulta_completa__11[[#This Row],[13 - Ocorrências/Ambientes Atingidos]]),0)</f>
        <v>0</v>
      </c>
      <c r="BC30" s="85" t="str">
        <f t="shared" si="31"/>
        <v/>
      </c>
      <c r="BD30" s="84">
        <f>IFERROR(FIND("Rio/córrego",consulta_completa__11[[#This Row],[13 - Ocorrências/Ambientes Atingidos]]),0)</f>
        <v>0</v>
      </c>
      <c r="BE30" s="85" t="str">
        <f t="shared" si="4"/>
        <v/>
      </c>
      <c r="BF30" s="84">
        <f>IFERROR(FIND("Lago",consulta_completa__11[[#This Row],[13 - Ocorrências/Ambientes Atingidos]]),0)</f>
        <v>0</v>
      </c>
      <c r="BG30" s="85" t="str">
        <f t="shared" si="5"/>
        <v/>
      </c>
      <c r="BH30" s="84">
        <f>IFERROR(FIND("Mar",consulta_completa__11[[#This Row],[13 - Ocorrências/Ambientes Atingidos]]),0)</f>
        <v>0</v>
      </c>
      <c r="BI30" s="85" t="str">
        <f t="shared" si="6"/>
        <v/>
      </c>
      <c r="BJ30" s="84">
        <f>IFERROR(FIND("Praia",consulta_completa__11[[#This Row],[13 - Ocorrências/Ambientes Atingidos]]),0)</f>
        <v>0</v>
      </c>
      <c r="BK30" s="85" t="str">
        <f t="shared" si="7"/>
        <v/>
      </c>
      <c r="BL30" s="84">
        <f>IFERROR(FIND("Solo",consulta_completa__11[[#This Row],[13 - Ocorrências/Ambientes Atingidos]]),0)</f>
        <v>1</v>
      </c>
      <c r="BM30" s="85" t="str">
        <f t="shared" si="8"/>
        <v>X</v>
      </c>
      <c r="BN30" s="84">
        <f>IFERROR(FIND("Águas subterrâneas",consulta_completa__11[[#This Row],[13 - Ocorrências/Ambientes Atingidos]]),0)</f>
        <v>0</v>
      </c>
      <c r="BO30" s="85" t="str">
        <f t="shared" si="9"/>
        <v/>
      </c>
      <c r="BP30" s="84">
        <f>IFERROR(FIND("Atmosfera",consulta_completa__11[[#This Row],[13 - Ocorrências/Ambientes Atingidos]]),0)</f>
        <v>0</v>
      </c>
      <c r="BQ30" s="85" t="str">
        <f t="shared" si="10"/>
        <v/>
      </c>
      <c r="BR30" s="84">
        <f>IFERROR(FIND("Flora",consulta_completa__11[[#This Row],[13 - Ocorrências/Ambientes Atingidos]]),0)</f>
        <v>0</v>
      </c>
      <c r="BS30" s="85" t="str">
        <f t="shared" si="11"/>
        <v/>
      </c>
      <c r="BT30" s="84">
        <f>IFERROR(FIND("Fauna",consulta_completa__11[[#This Row],[13 - Ocorrências/Ambientes Atingidos]]),0)</f>
        <v>0</v>
      </c>
      <c r="BU30" s="85" t="str">
        <f t="shared" si="12"/>
        <v/>
      </c>
      <c r="BV30" s="84">
        <f>IFERROR(FIND("UC federal",consulta_completa__11[[#This Row],[13 - Ocorrências/Ambientes Atingidos]]),0)</f>
        <v>0</v>
      </c>
      <c r="BW30" s="85" t="str">
        <f t="shared" si="13"/>
        <v/>
      </c>
      <c r="BX30" s="84">
        <f>IFERROR(FIND("UC estadual/municipal",consulta_completa__11[[#This Row],[13 - Ocorrências/Ambientes Atingidos]]),0)</f>
        <v>0</v>
      </c>
      <c r="BY30" s="85" t="str">
        <f t="shared" si="14"/>
        <v/>
      </c>
      <c r="BZ30" s="84">
        <f>IFERROR(FIND("Outro(s)",consulta_completa__11[[#This Row],[13 - Ocorrências/Ambientes Atingidos]]),0)</f>
        <v>0</v>
      </c>
      <c r="CA30" s="85" t="str">
        <f t="shared" si="15"/>
        <v/>
      </c>
      <c r="CB30" s="84">
        <f>IFERROR(FIND("Sem dano",consulta_completa__11[[#This Row],[13 - Ocorrências/Ambientes Atingidos]]),0)</f>
        <v>0</v>
      </c>
      <c r="CC30" s="85" t="str">
        <f t="shared" si="16"/>
        <v/>
      </c>
      <c r="CD30" s="84" t="str">
        <f>IF(consulta_completa__11[[#This Row],[13 - Ocorrências/Ambientes Atingidos]]="","X","")</f>
        <v/>
      </c>
      <c r="CE30" s="86">
        <f>IFERROR(FIND("IBAMA",consulta_completa__11[[#This Row],[14 - Inst. Atuando no Local]]),0)</f>
        <v>0</v>
      </c>
      <c r="CF30" s="86" t="str">
        <f t="shared" si="17"/>
        <v/>
      </c>
      <c r="CG30" s="86">
        <f>IFERROR(FIND("OEMA",consulta_completa__11[[#This Row],[14 - Inst. Atuando no Local]]),0)</f>
        <v>0</v>
      </c>
      <c r="CH30" s="86" t="str">
        <f t="shared" si="18"/>
        <v/>
      </c>
      <c r="CI30" s="86">
        <f>IFERROR(FIND("DEFESA CIVIL",consulta_completa__11[[#This Row],[14 - Inst. Atuando no Local]]),0)</f>
        <v>0</v>
      </c>
      <c r="CJ30" s="86" t="str">
        <f t="shared" si="19"/>
        <v/>
      </c>
      <c r="CK30" s="86">
        <f>IFERROR(FIND("CORPO DE BOMBEIROS",consulta_completa__11[[#This Row],[14 - Inst. Atuando no Local]]),0)</f>
        <v>0</v>
      </c>
      <c r="CL30" s="86" t="str">
        <f t="shared" si="20"/>
        <v/>
      </c>
      <c r="CM30" s="86">
        <f>IFERROR(FIND("POLÍCIA RODOVIÁRIA",consulta_completa__11[[#This Row],[14 - Inst. Atuando no Local]]),0)</f>
        <v>0</v>
      </c>
      <c r="CN30" s="86" t="str">
        <f t="shared" si="21"/>
        <v/>
      </c>
      <c r="CO30" s="86">
        <f>IFERROR(FIND("POLÍCIA MILITAR",consulta_completa__11[[#This Row],[14 - Inst. Atuando no Local]]),0)</f>
        <v>0</v>
      </c>
      <c r="CP30" s="86" t="str">
        <f t="shared" si="22"/>
        <v/>
      </c>
      <c r="CQ30" s="86">
        <f>IFERROR(FIND("POLÍCIA CIVIL",consulta_completa__11[[#This Row],[14 - Inst. Atuando no Local]]),0)</f>
        <v>0</v>
      </c>
      <c r="CR30" s="86" t="str">
        <f t="shared" si="23"/>
        <v/>
      </c>
      <c r="CS30" s="86">
        <f>IFERROR(FIND("MARINHA DO BRASIL",consulta_completa__11[[#This Row],[14 - Inst. Atuando no Local]]),0)</f>
        <v>0</v>
      </c>
      <c r="CT30" s="86" t="str">
        <f t="shared" si="24"/>
        <v/>
      </c>
      <c r="CU30" s="86">
        <f>IFERROR(FIND("EMPRESA ESPECIALIZADA EM ATENDIMENTO",consulta_completa__11[[#This Row],[14 - Inst. Atuando no Local]]),0)</f>
        <v>0</v>
      </c>
      <c r="CV30" s="86" t="str">
        <f t="shared" si="25"/>
        <v/>
      </c>
      <c r="CW30" s="86">
        <f>IFERROR(FIND("IBAMA",consulta_completa__11[[#This Row],[14 - Inst. Atuando no Local]]),0)</f>
        <v>0</v>
      </c>
      <c r="CX30" s="86" t="str">
        <f t="shared" si="26"/>
        <v/>
      </c>
      <c r="CY30" s="86" t="str">
        <f>IF(consulta_completa__11[[#This Row],[14 - Inst. Atuando no Local]]="","X","")</f>
        <v/>
      </c>
      <c r="CZ30" s="86">
        <f>IFERROR(FIND("OUTRA (S)",consulta_completa__11[[#This Row],[14 - Inst. Atuando no Local]]),0)</f>
        <v>0</v>
      </c>
      <c r="DA30" s="86" t="str">
        <f t="shared" si="27"/>
        <v/>
      </c>
      <c r="DB30" s="37" t="str">
        <f t="shared" si="28"/>
        <v>Sim</v>
      </c>
      <c r="DC30" s="37" t="str">
        <f t="shared" si="29"/>
        <v>Não</v>
      </c>
      <c r="DD30" s="37" t="str">
        <f t="shared" si="30"/>
        <v>Sim</v>
      </c>
      <c r="DE30" s="89" t="str">
        <f t="shared" si="1"/>
        <v>Estadual</v>
      </c>
    </row>
    <row r="31" spans="1:109">
      <c r="A31" s="15">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4">
        <f>IFERROR(FIND("Óbitos/feridos",consulta_completa__11[[#This Row],[13 - Ocorrências/Ambientes Atingidos]]),0)</f>
        <v>0</v>
      </c>
      <c r="AY31" s="85" t="str">
        <f t="shared" si="2"/>
        <v/>
      </c>
      <c r="AZ31" s="84">
        <f>IFERROR(FIND("População afetada/evacuada",consulta_completa__11[[#This Row],[13 - Ocorrências/Ambientes Atingidos]]),0)</f>
        <v>0</v>
      </c>
      <c r="BA31" s="84" t="str">
        <f t="shared" si="3"/>
        <v/>
      </c>
      <c r="BB31" s="84">
        <f>IFERROR(FIND("Suspensão de abastecimento de água",consulta_completa__11[[#This Row],[13 - Ocorrências/Ambientes Atingidos]]),0)</f>
        <v>0</v>
      </c>
      <c r="BC31" s="85" t="str">
        <f t="shared" si="31"/>
        <v/>
      </c>
      <c r="BD31" s="84">
        <f>IFERROR(FIND("Rio/córrego",consulta_completa__11[[#This Row],[13 - Ocorrências/Ambientes Atingidos]]),0)</f>
        <v>0</v>
      </c>
      <c r="BE31" s="85" t="str">
        <f t="shared" si="4"/>
        <v/>
      </c>
      <c r="BF31" s="84">
        <f>IFERROR(FIND("Lago",consulta_completa__11[[#This Row],[13 - Ocorrências/Ambientes Atingidos]]),0)</f>
        <v>0</v>
      </c>
      <c r="BG31" s="85" t="str">
        <f t="shared" si="5"/>
        <v/>
      </c>
      <c r="BH31" s="84">
        <f>IFERROR(FIND("Mar",consulta_completa__11[[#This Row],[13 - Ocorrências/Ambientes Atingidos]]),0)</f>
        <v>0</v>
      </c>
      <c r="BI31" s="85" t="str">
        <f t="shared" si="6"/>
        <v/>
      </c>
      <c r="BJ31" s="84">
        <f>IFERROR(FIND("Praia",consulta_completa__11[[#This Row],[13 - Ocorrências/Ambientes Atingidos]]),0)</f>
        <v>0</v>
      </c>
      <c r="BK31" s="85" t="str">
        <f t="shared" si="7"/>
        <v/>
      </c>
      <c r="BL31" s="84">
        <f>IFERROR(FIND("Solo",consulta_completa__11[[#This Row],[13 - Ocorrências/Ambientes Atingidos]]),0)</f>
        <v>1</v>
      </c>
      <c r="BM31" s="85" t="str">
        <f t="shared" si="8"/>
        <v>X</v>
      </c>
      <c r="BN31" s="84">
        <f>IFERROR(FIND("Águas subterrâneas",consulta_completa__11[[#This Row],[13 - Ocorrências/Ambientes Atingidos]]),0)</f>
        <v>0</v>
      </c>
      <c r="BO31" s="85" t="str">
        <f t="shared" si="9"/>
        <v/>
      </c>
      <c r="BP31" s="84">
        <f>IFERROR(FIND("Atmosfera",consulta_completa__11[[#This Row],[13 - Ocorrências/Ambientes Atingidos]]),0)</f>
        <v>0</v>
      </c>
      <c r="BQ31" s="85" t="str">
        <f t="shared" si="10"/>
        <v/>
      </c>
      <c r="BR31" s="84">
        <f>IFERROR(FIND("Flora",consulta_completa__11[[#This Row],[13 - Ocorrências/Ambientes Atingidos]]),0)</f>
        <v>0</v>
      </c>
      <c r="BS31" s="85" t="str">
        <f t="shared" si="11"/>
        <v/>
      </c>
      <c r="BT31" s="84">
        <f>IFERROR(FIND("Fauna",consulta_completa__11[[#This Row],[13 - Ocorrências/Ambientes Atingidos]]),0)</f>
        <v>0</v>
      </c>
      <c r="BU31" s="85" t="str">
        <f t="shared" si="12"/>
        <v/>
      </c>
      <c r="BV31" s="84">
        <f>IFERROR(FIND("UC federal",consulta_completa__11[[#This Row],[13 - Ocorrências/Ambientes Atingidos]]),0)</f>
        <v>0</v>
      </c>
      <c r="BW31" s="85" t="str">
        <f t="shared" si="13"/>
        <v/>
      </c>
      <c r="BX31" s="84">
        <f>IFERROR(FIND("UC estadual/municipal",consulta_completa__11[[#This Row],[13 - Ocorrências/Ambientes Atingidos]]),0)</f>
        <v>0</v>
      </c>
      <c r="BY31" s="85" t="str">
        <f t="shared" si="14"/>
        <v/>
      </c>
      <c r="BZ31" s="84">
        <f>IFERROR(FIND("Outro(s)",consulta_completa__11[[#This Row],[13 - Ocorrências/Ambientes Atingidos]]),0)</f>
        <v>0</v>
      </c>
      <c r="CA31" s="85" t="str">
        <f t="shared" si="15"/>
        <v/>
      </c>
      <c r="CB31" s="84">
        <f>IFERROR(FIND("Sem dano",consulta_completa__11[[#This Row],[13 - Ocorrências/Ambientes Atingidos]]),0)</f>
        <v>0</v>
      </c>
      <c r="CC31" s="85" t="str">
        <f t="shared" si="16"/>
        <v/>
      </c>
      <c r="CD31" s="84" t="str">
        <f>IF(consulta_completa__11[[#This Row],[13 - Ocorrências/Ambientes Atingidos]]="","X","")</f>
        <v/>
      </c>
      <c r="CE31" s="86">
        <f>IFERROR(FIND("IBAMA",consulta_completa__11[[#This Row],[14 - Inst. Atuando no Local]]),0)</f>
        <v>0</v>
      </c>
      <c r="CF31" s="86" t="str">
        <f t="shared" si="17"/>
        <v/>
      </c>
      <c r="CG31" s="86">
        <f>IFERROR(FIND("OEMA",consulta_completa__11[[#This Row],[14 - Inst. Atuando no Local]]),0)</f>
        <v>0</v>
      </c>
      <c r="CH31" s="86" t="str">
        <f t="shared" si="18"/>
        <v/>
      </c>
      <c r="CI31" s="86">
        <f>IFERROR(FIND("DEFESA CIVIL",consulta_completa__11[[#This Row],[14 - Inst. Atuando no Local]]),0)</f>
        <v>0</v>
      </c>
      <c r="CJ31" s="86" t="str">
        <f t="shared" si="19"/>
        <v/>
      </c>
      <c r="CK31" s="86">
        <f>IFERROR(FIND("CORPO DE BOMBEIROS",consulta_completa__11[[#This Row],[14 - Inst. Atuando no Local]]),0)</f>
        <v>0</v>
      </c>
      <c r="CL31" s="86" t="str">
        <f t="shared" si="20"/>
        <v/>
      </c>
      <c r="CM31" s="86">
        <f>IFERROR(FIND("POLÍCIA RODOVIÁRIA",consulta_completa__11[[#This Row],[14 - Inst. Atuando no Local]]),0)</f>
        <v>0</v>
      </c>
      <c r="CN31" s="86" t="str">
        <f t="shared" si="21"/>
        <v/>
      </c>
      <c r="CO31" s="86">
        <f>IFERROR(FIND("POLÍCIA MILITAR",consulta_completa__11[[#This Row],[14 - Inst. Atuando no Local]]),0)</f>
        <v>0</v>
      </c>
      <c r="CP31" s="86" t="str">
        <f t="shared" si="22"/>
        <v/>
      </c>
      <c r="CQ31" s="86">
        <f>IFERROR(FIND("POLÍCIA CIVIL",consulta_completa__11[[#This Row],[14 - Inst. Atuando no Local]]),0)</f>
        <v>0</v>
      </c>
      <c r="CR31" s="86" t="str">
        <f t="shared" si="23"/>
        <v/>
      </c>
      <c r="CS31" s="86">
        <f>IFERROR(FIND("MARINHA DO BRASIL",consulta_completa__11[[#This Row],[14 - Inst. Atuando no Local]]),0)</f>
        <v>0</v>
      </c>
      <c r="CT31" s="86" t="str">
        <f t="shared" si="24"/>
        <v/>
      </c>
      <c r="CU31" s="86">
        <f>IFERROR(FIND("EMPRESA ESPECIALIZADA EM ATENDIMENTO",consulta_completa__11[[#This Row],[14 - Inst. Atuando no Local]]),0)</f>
        <v>0</v>
      </c>
      <c r="CV31" s="86" t="str">
        <f t="shared" si="25"/>
        <v/>
      </c>
      <c r="CW31" s="86">
        <f>IFERROR(FIND("IBAMA",consulta_completa__11[[#This Row],[14 - Inst. Atuando no Local]]),0)</f>
        <v>0</v>
      </c>
      <c r="CX31" s="86" t="str">
        <f t="shared" si="26"/>
        <v/>
      </c>
      <c r="CY31" s="86" t="str">
        <f>IF(consulta_completa__11[[#This Row],[14 - Inst. Atuando no Local]]="","X","")</f>
        <v/>
      </c>
      <c r="CZ31" s="86">
        <f>IFERROR(FIND("OUTRA (S)",consulta_completa__11[[#This Row],[14 - Inst. Atuando no Local]]),0)</f>
        <v>0</v>
      </c>
      <c r="DA31" s="86" t="str">
        <f t="shared" si="27"/>
        <v/>
      </c>
      <c r="DB31" s="37" t="str">
        <f t="shared" si="28"/>
        <v>Sim</v>
      </c>
      <c r="DC31" s="37" t="str">
        <f t="shared" si="29"/>
        <v>Não</v>
      </c>
      <c r="DD31" s="37" t="str">
        <f t="shared" si="30"/>
        <v>Sim</v>
      </c>
      <c r="DE31" s="89" t="str">
        <f t="shared" si="1"/>
        <v>Estadual</v>
      </c>
    </row>
    <row r="32" spans="1:109">
      <c r="A32" s="15">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4">
        <f>IFERROR(FIND("Óbitos/feridos",consulta_completa__11[[#This Row],[13 - Ocorrências/Ambientes Atingidos]]),0)</f>
        <v>0</v>
      </c>
      <c r="AY32" s="85" t="str">
        <f t="shared" si="2"/>
        <v/>
      </c>
      <c r="AZ32" s="84">
        <f>IFERROR(FIND("População afetada/evacuada",consulta_completa__11[[#This Row],[13 - Ocorrências/Ambientes Atingidos]]),0)</f>
        <v>0</v>
      </c>
      <c r="BA32" s="84" t="str">
        <f t="shared" si="3"/>
        <v/>
      </c>
      <c r="BB32" s="84">
        <f>IFERROR(FIND("Suspensão de abastecimento de água",consulta_completa__11[[#This Row],[13 - Ocorrências/Ambientes Atingidos]]),0)</f>
        <v>0</v>
      </c>
      <c r="BC32" s="85" t="str">
        <f t="shared" si="31"/>
        <v/>
      </c>
      <c r="BD32" s="84">
        <f>IFERROR(FIND("Rio/córrego",consulta_completa__11[[#This Row],[13 - Ocorrências/Ambientes Atingidos]]),0)</f>
        <v>0</v>
      </c>
      <c r="BE32" s="85" t="str">
        <f t="shared" si="4"/>
        <v/>
      </c>
      <c r="BF32" s="84">
        <f>IFERROR(FIND("Lago",consulta_completa__11[[#This Row],[13 - Ocorrências/Ambientes Atingidos]]),0)</f>
        <v>0</v>
      </c>
      <c r="BG32" s="85" t="str">
        <f t="shared" si="5"/>
        <v/>
      </c>
      <c r="BH32" s="84">
        <f>IFERROR(FIND("Mar",consulta_completa__11[[#This Row],[13 - Ocorrências/Ambientes Atingidos]]),0)</f>
        <v>1</v>
      </c>
      <c r="BI32" s="85" t="str">
        <f t="shared" si="6"/>
        <v>X</v>
      </c>
      <c r="BJ32" s="84">
        <f>IFERROR(FIND("Praia",consulta_completa__11[[#This Row],[13 - Ocorrências/Ambientes Atingidos]]),0)</f>
        <v>0</v>
      </c>
      <c r="BK32" s="85" t="str">
        <f t="shared" si="7"/>
        <v/>
      </c>
      <c r="BL32" s="84">
        <f>IFERROR(FIND("Solo",consulta_completa__11[[#This Row],[13 - Ocorrências/Ambientes Atingidos]]),0)</f>
        <v>0</v>
      </c>
      <c r="BM32" s="85" t="str">
        <f t="shared" si="8"/>
        <v/>
      </c>
      <c r="BN32" s="84">
        <f>IFERROR(FIND("Águas subterrâneas",consulta_completa__11[[#This Row],[13 - Ocorrências/Ambientes Atingidos]]),0)</f>
        <v>0</v>
      </c>
      <c r="BO32" s="85" t="str">
        <f t="shared" si="9"/>
        <v/>
      </c>
      <c r="BP32" s="84">
        <f>IFERROR(FIND("Atmosfera",consulta_completa__11[[#This Row],[13 - Ocorrências/Ambientes Atingidos]]),0)</f>
        <v>0</v>
      </c>
      <c r="BQ32" s="85" t="str">
        <f t="shared" si="10"/>
        <v/>
      </c>
      <c r="BR32" s="84">
        <f>IFERROR(FIND("Flora",consulta_completa__11[[#This Row],[13 - Ocorrências/Ambientes Atingidos]]),0)</f>
        <v>0</v>
      </c>
      <c r="BS32" s="85" t="str">
        <f t="shared" si="11"/>
        <v/>
      </c>
      <c r="BT32" s="84">
        <f>IFERROR(FIND("Fauna",consulta_completa__11[[#This Row],[13 - Ocorrências/Ambientes Atingidos]]),0)</f>
        <v>0</v>
      </c>
      <c r="BU32" s="85" t="str">
        <f t="shared" si="12"/>
        <v/>
      </c>
      <c r="BV32" s="84">
        <f>IFERROR(FIND("UC federal",consulta_completa__11[[#This Row],[13 - Ocorrências/Ambientes Atingidos]]),0)</f>
        <v>0</v>
      </c>
      <c r="BW32" s="85" t="str">
        <f t="shared" si="13"/>
        <v/>
      </c>
      <c r="BX32" s="84">
        <f>IFERROR(FIND("UC estadual/municipal",consulta_completa__11[[#This Row],[13 - Ocorrências/Ambientes Atingidos]]),0)</f>
        <v>0</v>
      </c>
      <c r="BY32" s="85" t="str">
        <f t="shared" si="14"/>
        <v/>
      </c>
      <c r="BZ32" s="84">
        <f>IFERROR(FIND("Outro(s)",consulta_completa__11[[#This Row],[13 - Ocorrências/Ambientes Atingidos]]),0)</f>
        <v>0</v>
      </c>
      <c r="CA32" s="85" t="str">
        <f t="shared" si="15"/>
        <v/>
      </c>
      <c r="CB32" s="84">
        <f>IFERROR(FIND("Sem dano",consulta_completa__11[[#This Row],[13 - Ocorrências/Ambientes Atingidos]]),0)</f>
        <v>0</v>
      </c>
      <c r="CC32" s="85" t="str">
        <f t="shared" si="16"/>
        <v/>
      </c>
      <c r="CD32" s="84" t="str">
        <f>IF(consulta_completa__11[[#This Row],[13 - Ocorrências/Ambientes Atingidos]]="","X","")</f>
        <v/>
      </c>
      <c r="CE32" s="86">
        <f>IFERROR(FIND("IBAMA",consulta_completa__11[[#This Row],[14 - Inst. Atuando no Local]]),0)</f>
        <v>0</v>
      </c>
      <c r="CF32" s="86" t="str">
        <f t="shared" si="17"/>
        <v/>
      </c>
      <c r="CG32" s="86">
        <f>IFERROR(FIND("OEMA",consulta_completa__11[[#This Row],[14 - Inst. Atuando no Local]]),0)</f>
        <v>0</v>
      </c>
      <c r="CH32" s="86" t="str">
        <f t="shared" si="18"/>
        <v/>
      </c>
      <c r="CI32" s="86">
        <f>IFERROR(FIND("DEFESA CIVIL",consulta_completa__11[[#This Row],[14 - Inst. Atuando no Local]]),0)</f>
        <v>0</v>
      </c>
      <c r="CJ32" s="86" t="str">
        <f t="shared" si="19"/>
        <v/>
      </c>
      <c r="CK32" s="86">
        <f>IFERROR(FIND("CORPO DE BOMBEIROS",consulta_completa__11[[#This Row],[14 - Inst. Atuando no Local]]),0)</f>
        <v>0</v>
      </c>
      <c r="CL32" s="86" t="str">
        <f t="shared" si="20"/>
        <v/>
      </c>
      <c r="CM32" s="86">
        <f>IFERROR(FIND("POLÍCIA RODOVIÁRIA",consulta_completa__11[[#This Row],[14 - Inst. Atuando no Local]]),0)</f>
        <v>0</v>
      </c>
      <c r="CN32" s="86" t="str">
        <f t="shared" si="21"/>
        <v/>
      </c>
      <c r="CO32" s="86">
        <f>IFERROR(FIND("POLÍCIA MILITAR",consulta_completa__11[[#This Row],[14 - Inst. Atuando no Local]]),0)</f>
        <v>0</v>
      </c>
      <c r="CP32" s="86" t="str">
        <f t="shared" si="22"/>
        <v/>
      </c>
      <c r="CQ32" s="86">
        <f>IFERROR(FIND("POLÍCIA CIVIL",consulta_completa__11[[#This Row],[14 - Inst. Atuando no Local]]),0)</f>
        <v>0</v>
      </c>
      <c r="CR32" s="86" t="str">
        <f t="shared" si="23"/>
        <v/>
      </c>
      <c r="CS32" s="86">
        <f>IFERROR(FIND("MARINHA DO BRASIL",consulta_completa__11[[#This Row],[14 - Inst. Atuando no Local]]),0)</f>
        <v>0</v>
      </c>
      <c r="CT32" s="86" t="str">
        <f t="shared" si="24"/>
        <v/>
      </c>
      <c r="CU32" s="86">
        <f>IFERROR(FIND("EMPRESA ESPECIALIZADA EM ATENDIMENTO",consulta_completa__11[[#This Row],[14 - Inst. Atuando no Local]]),0)</f>
        <v>0</v>
      </c>
      <c r="CV32" s="86" t="str">
        <f t="shared" si="25"/>
        <v/>
      </c>
      <c r="CW32" s="86">
        <f>IFERROR(FIND("IBAMA",consulta_completa__11[[#This Row],[14 - Inst. Atuando no Local]]),0)</f>
        <v>0</v>
      </c>
      <c r="CX32" s="86" t="str">
        <f t="shared" si="26"/>
        <v/>
      </c>
      <c r="CY32" s="86" t="str">
        <f>IF(consulta_completa__11[[#This Row],[14 - Inst. Atuando no Local]]="","X","")</f>
        <v/>
      </c>
      <c r="CZ32" s="86">
        <f>IFERROR(FIND("OUTRA (S)",consulta_completa__11[[#This Row],[14 - Inst. Atuando no Local]]),0)</f>
        <v>0</v>
      </c>
      <c r="DA32" s="86" t="str">
        <f t="shared" si="27"/>
        <v/>
      </c>
      <c r="DB32" s="37" t="str">
        <f t="shared" si="28"/>
        <v>Sim</v>
      </c>
      <c r="DC32" s="37" t="str">
        <f t="shared" si="29"/>
        <v>Não</v>
      </c>
      <c r="DD32" s="37" t="str">
        <f t="shared" si="30"/>
        <v>Sim</v>
      </c>
      <c r="DE32" s="89" t="str">
        <f t="shared" si="1"/>
        <v>Federal</v>
      </c>
    </row>
    <row r="33" spans="1:109">
      <c r="A33" s="15">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4">
        <f>IFERROR(FIND("Óbitos/feridos",consulta_completa__11[[#This Row],[13 - Ocorrências/Ambientes Atingidos]]),0)</f>
        <v>0</v>
      </c>
      <c r="AY33" s="85" t="str">
        <f t="shared" si="2"/>
        <v/>
      </c>
      <c r="AZ33" s="84">
        <f>IFERROR(FIND("População afetada/evacuada",consulta_completa__11[[#This Row],[13 - Ocorrências/Ambientes Atingidos]]),0)</f>
        <v>0</v>
      </c>
      <c r="BA33" s="84" t="str">
        <f t="shared" si="3"/>
        <v/>
      </c>
      <c r="BB33" s="84">
        <f>IFERROR(FIND("Suspensão de abastecimento de água",consulta_completa__11[[#This Row],[13 - Ocorrências/Ambientes Atingidos]]),0)</f>
        <v>0</v>
      </c>
      <c r="BC33" s="85" t="str">
        <f t="shared" si="31"/>
        <v/>
      </c>
      <c r="BD33" s="84">
        <f>IFERROR(FIND("Rio/córrego",consulta_completa__11[[#This Row],[13 - Ocorrências/Ambientes Atingidos]]),0)</f>
        <v>0</v>
      </c>
      <c r="BE33" s="85" t="str">
        <f t="shared" si="4"/>
        <v/>
      </c>
      <c r="BF33" s="84">
        <f>IFERROR(FIND("Lago",consulta_completa__11[[#This Row],[13 - Ocorrências/Ambientes Atingidos]]),0)</f>
        <v>0</v>
      </c>
      <c r="BG33" s="85" t="str">
        <f t="shared" si="5"/>
        <v/>
      </c>
      <c r="BH33" s="84">
        <f>IFERROR(FIND("Mar",consulta_completa__11[[#This Row],[13 - Ocorrências/Ambientes Atingidos]]),0)</f>
        <v>1</v>
      </c>
      <c r="BI33" s="85" t="str">
        <f t="shared" si="6"/>
        <v>X</v>
      </c>
      <c r="BJ33" s="84">
        <f>IFERROR(FIND("Praia",consulta_completa__11[[#This Row],[13 - Ocorrências/Ambientes Atingidos]]),0)</f>
        <v>0</v>
      </c>
      <c r="BK33" s="85" t="str">
        <f t="shared" si="7"/>
        <v/>
      </c>
      <c r="BL33" s="84">
        <f>IFERROR(FIND("Solo",consulta_completa__11[[#This Row],[13 - Ocorrências/Ambientes Atingidos]]),0)</f>
        <v>0</v>
      </c>
      <c r="BM33" s="85" t="str">
        <f t="shared" si="8"/>
        <v/>
      </c>
      <c r="BN33" s="84">
        <f>IFERROR(FIND("Águas subterrâneas",consulta_completa__11[[#This Row],[13 - Ocorrências/Ambientes Atingidos]]),0)</f>
        <v>0</v>
      </c>
      <c r="BO33" s="85" t="str">
        <f t="shared" si="9"/>
        <v/>
      </c>
      <c r="BP33" s="84">
        <f>IFERROR(FIND("Atmosfera",consulta_completa__11[[#This Row],[13 - Ocorrências/Ambientes Atingidos]]),0)</f>
        <v>0</v>
      </c>
      <c r="BQ33" s="85" t="str">
        <f t="shared" si="10"/>
        <v/>
      </c>
      <c r="BR33" s="84">
        <f>IFERROR(FIND("Flora",consulta_completa__11[[#This Row],[13 - Ocorrências/Ambientes Atingidos]]),0)</f>
        <v>0</v>
      </c>
      <c r="BS33" s="85" t="str">
        <f t="shared" si="11"/>
        <v/>
      </c>
      <c r="BT33" s="84">
        <f>IFERROR(FIND("Fauna",consulta_completa__11[[#This Row],[13 - Ocorrências/Ambientes Atingidos]]),0)</f>
        <v>0</v>
      </c>
      <c r="BU33" s="85" t="str">
        <f t="shared" si="12"/>
        <v/>
      </c>
      <c r="BV33" s="84">
        <f>IFERROR(FIND("UC federal",consulta_completa__11[[#This Row],[13 - Ocorrências/Ambientes Atingidos]]),0)</f>
        <v>0</v>
      </c>
      <c r="BW33" s="85" t="str">
        <f t="shared" si="13"/>
        <v/>
      </c>
      <c r="BX33" s="84">
        <f>IFERROR(FIND("UC estadual/municipal",consulta_completa__11[[#This Row],[13 - Ocorrências/Ambientes Atingidos]]),0)</f>
        <v>0</v>
      </c>
      <c r="BY33" s="85" t="str">
        <f t="shared" si="14"/>
        <v/>
      </c>
      <c r="BZ33" s="84">
        <f>IFERROR(FIND("Outro(s)",consulta_completa__11[[#This Row],[13 - Ocorrências/Ambientes Atingidos]]),0)</f>
        <v>0</v>
      </c>
      <c r="CA33" s="85" t="str">
        <f t="shared" si="15"/>
        <v/>
      </c>
      <c r="CB33" s="84">
        <f>IFERROR(FIND("Sem dano",consulta_completa__11[[#This Row],[13 - Ocorrências/Ambientes Atingidos]]),0)</f>
        <v>0</v>
      </c>
      <c r="CC33" s="85" t="str">
        <f t="shared" si="16"/>
        <v/>
      </c>
      <c r="CD33" s="84" t="str">
        <f>IF(consulta_completa__11[[#This Row],[13 - Ocorrências/Ambientes Atingidos]]="","X","")</f>
        <v/>
      </c>
      <c r="CE33" s="86">
        <f>IFERROR(FIND("IBAMA",consulta_completa__11[[#This Row],[14 - Inst. Atuando no Local]]),0)</f>
        <v>0</v>
      </c>
      <c r="CF33" s="86" t="str">
        <f t="shared" si="17"/>
        <v/>
      </c>
      <c r="CG33" s="86">
        <f>IFERROR(FIND("OEMA",consulta_completa__11[[#This Row],[14 - Inst. Atuando no Local]]),0)</f>
        <v>0</v>
      </c>
      <c r="CH33" s="86" t="str">
        <f t="shared" si="18"/>
        <v/>
      </c>
      <c r="CI33" s="86">
        <f>IFERROR(FIND("DEFESA CIVIL",consulta_completa__11[[#This Row],[14 - Inst. Atuando no Local]]),0)</f>
        <v>0</v>
      </c>
      <c r="CJ33" s="86" t="str">
        <f t="shared" si="19"/>
        <v/>
      </c>
      <c r="CK33" s="86">
        <f>IFERROR(FIND("CORPO DE BOMBEIROS",consulta_completa__11[[#This Row],[14 - Inst. Atuando no Local]]),0)</f>
        <v>0</v>
      </c>
      <c r="CL33" s="86" t="str">
        <f t="shared" si="20"/>
        <v/>
      </c>
      <c r="CM33" s="86">
        <f>IFERROR(FIND("POLÍCIA RODOVIÁRIA",consulta_completa__11[[#This Row],[14 - Inst. Atuando no Local]]),0)</f>
        <v>0</v>
      </c>
      <c r="CN33" s="86" t="str">
        <f t="shared" si="21"/>
        <v/>
      </c>
      <c r="CO33" s="86">
        <f>IFERROR(FIND("POLÍCIA MILITAR",consulta_completa__11[[#This Row],[14 - Inst. Atuando no Local]]),0)</f>
        <v>0</v>
      </c>
      <c r="CP33" s="86" t="str">
        <f t="shared" si="22"/>
        <v/>
      </c>
      <c r="CQ33" s="86">
        <f>IFERROR(FIND("POLÍCIA CIVIL",consulta_completa__11[[#This Row],[14 - Inst. Atuando no Local]]),0)</f>
        <v>0</v>
      </c>
      <c r="CR33" s="86" t="str">
        <f t="shared" si="23"/>
        <v/>
      </c>
      <c r="CS33" s="86">
        <f>IFERROR(FIND("MARINHA DO BRASIL",consulta_completa__11[[#This Row],[14 - Inst. Atuando no Local]]),0)</f>
        <v>0</v>
      </c>
      <c r="CT33" s="86" t="str">
        <f t="shared" si="24"/>
        <v/>
      </c>
      <c r="CU33" s="86">
        <f>IFERROR(FIND("EMPRESA ESPECIALIZADA EM ATENDIMENTO",consulta_completa__11[[#This Row],[14 - Inst. Atuando no Local]]),0)</f>
        <v>0</v>
      </c>
      <c r="CV33" s="86" t="str">
        <f t="shared" si="25"/>
        <v/>
      </c>
      <c r="CW33" s="86">
        <f>IFERROR(FIND("IBAMA",consulta_completa__11[[#This Row],[14 - Inst. Atuando no Local]]),0)</f>
        <v>0</v>
      </c>
      <c r="CX33" s="86" t="str">
        <f t="shared" si="26"/>
        <v/>
      </c>
      <c r="CY33" s="86" t="str">
        <f>IF(consulta_completa__11[[#This Row],[14 - Inst. Atuando no Local]]="","X","")</f>
        <v/>
      </c>
      <c r="CZ33" s="86">
        <f>IFERROR(FIND("OUTRA (S)",consulta_completa__11[[#This Row],[14 - Inst. Atuando no Local]]),0)</f>
        <v>0</v>
      </c>
      <c r="DA33" s="86" t="str">
        <f t="shared" si="27"/>
        <v/>
      </c>
      <c r="DB33" s="37" t="str">
        <f t="shared" si="28"/>
        <v>Sim</v>
      </c>
      <c r="DC33" s="37" t="str">
        <f t="shared" si="29"/>
        <v>Não</v>
      </c>
      <c r="DD33" s="37" t="str">
        <f t="shared" si="30"/>
        <v>Sim</v>
      </c>
      <c r="DE33" s="89" t="str">
        <f t="shared" si="1"/>
        <v>Federal</v>
      </c>
    </row>
    <row r="34" spans="1:109">
      <c r="A34" s="15">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4">
        <f>IFERROR(FIND("Óbitos/feridos",consulta_completa__11[[#This Row],[13 - Ocorrências/Ambientes Atingidos]]),0)</f>
        <v>0</v>
      </c>
      <c r="AY34" s="85" t="str">
        <f t="shared" si="2"/>
        <v/>
      </c>
      <c r="AZ34" s="84">
        <f>IFERROR(FIND("População afetada/evacuada",consulta_completa__11[[#This Row],[13 - Ocorrências/Ambientes Atingidos]]),0)</f>
        <v>0</v>
      </c>
      <c r="BA34" s="84" t="str">
        <f t="shared" si="3"/>
        <v/>
      </c>
      <c r="BB34" s="84">
        <f>IFERROR(FIND("Suspensão de abastecimento de água",consulta_completa__11[[#This Row],[13 - Ocorrências/Ambientes Atingidos]]),0)</f>
        <v>0</v>
      </c>
      <c r="BC34" s="85" t="str">
        <f t="shared" si="31"/>
        <v/>
      </c>
      <c r="BD34" s="84">
        <f>IFERROR(FIND("Rio/córrego",consulta_completa__11[[#This Row],[13 - Ocorrências/Ambientes Atingidos]]),0)</f>
        <v>0</v>
      </c>
      <c r="BE34" s="85" t="str">
        <f t="shared" si="4"/>
        <v/>
      </c>
      <c r="BF34" s="84">
        <f>IFERROR(FIND("Lago",consulta_completa__11[[#This Row],[13 - Ocorrências/Ambientes Atingidos]]),0)</f>
        <v>0</v>
      </c>
      <c r="BG34" s="85" t="str">
        <f t="shared" si="5"/>
        <v/>
      </c>
      <c r="BH34" s="84">
        <f>IFERROR(FIND("Mar",consulta_completa__11[[#This Row],[13 - Ocorrências/Ambientes Atingidos]]),0)</f>
        <v>1</v>
      </c>
      <c r="BI34" s="85" t="str">
        <f t="shared" si="6"/>
        <v>X</v>
      </c>
      <c r="BJ34" s="84">
        <f>IFERROR(FIND("Praia",consulta_completa__11[[#This Row],[13 - Ocorrências/Ambientes Atingidos]]),0)</f>
        <v>0</v>
      </c>
      <c r="BK34" s="85" t="str">
        <f t="shared" si="7"/>
        <v/>
      </c>
      <c r="BL34" s="84">
        <f>IFERROR(FIND("Solo",consulta_completa__11[[#This Row],[13 - Ocorrências/Ambientes Atingidos]]),0)</f>
        <v>0</v>
      </c>
      <c r="BM34" s="85" t="str">
        <f t="shared" si="8"/>
        <v/>
      </c>
      <c r="BN34" s="84">
        <f>IFERROR(FIND("Águas subterrâneas",consulta_completa__11[[#This Row],[13 - Ocorrências/Ambientes Atingidos]]),0)</f>
        <v>0</v>
      </c>
      <c r="BO34" s="85" t="str">
        <f t="shared" si="9"/>
        <v/>
      </c>
      <c r="BP34" s="84">
        <f>IFERROR(FIND("Atmosfera",consulta_completa__11[[#This Row],[13 - Ocorrências/Ambientes Atingidos]]),0)</f>
        <v>0</v>
      </c>
      <c r="BQ34" s="85" t="str">
        <f t="shared" si="10"/>
        <v/>
      </c>
      <c r="BR34" s="84">
        <f>IFERROR(FIND("Flora",consulta_completa__11[[#This Row],[13 - Ocorrências/Ambientes Atingidos]]),0)</f>
        <v>0</v>
      </c>
      <c r="BS34" s="85" t="str">
        <f t="shared" si="11"/>
        <v/>
      </c>
      <c r="BT34" s="84">
        <f>IFERROR(FIND("Fauna",consulta_completa__11[[#This Row],[13 - Ocorrências/Ambientes Atingidos]]),0)</f>
        <v>0</v>
      </c>
      <c r="BU34" s="85" t="str">
        <f t="shared" si="12"/>
        <v/>
      </c>
      <c r="BV34" s="84">
        <f>IFERROR(FIND("UC federal",consulta_completa__11[[#This Row],[13 - Ocorrências/Ambientes Atingidos]]),0)</f>
        <v>0</v>
      </c>
      <c r="BW34" s="85" t="str">
        <f t="shared" si="13"/>
        <v/>
      </c>
      <c r="BX34" s="84">
        <f>IFERROR(FIND("UC estadual/municipal",consulta_completa__11[[#This Row],[13 - Ocorrências/Ambientes Atingidos]]),0)</f>
        <v>0</v>
      </c>
      <c r="BY34" s="85" t="str">
        <f t="shared" si="14"/>
        <v/>
      </c>
      <c r="BZ34" s="84">
        <f>IFERROR(FIND("Outro(s)",consulta_completa__11[[#This Row],[13 - Ocorrências/Ambientes Atingidos]]),0)</f>
        <v>0</v>
      </c>
      <c r="CA34" s="85" t="str">
        <f t="shared" si="15"/>
        <v/>
      </c>
      <c r="CB34" s="84">
        <f>IFERROR(FIND("Sem dano",consulta_completa__11[[#This Row],[13 - Ocorrências/Ambientes Atingidos]]),0)</f>
        <v>0</v>
      </c>
      <c r="CC34" s="85" t="str">
        <f t="shared" si="16"/>
        <v/>
      </c>
      <c r="CD34" s="84" t="str">
        <f>IF(consulta_completa__11[[#This Row],[13 - Ocorrências/Ambientes Atingidos]]="","X","")</f>
        <v/>
      </c>
      <c r="CE34" s="86">
        <f>IFERROR(FIND("IBAMA",consulta_completa__11[[#This Row],[14 - Inst. Atuando no Local]]),0)</f>
        <v>0</v>
      </c>
      <c r="CF34" s="86" t="str">
        <f t="shared" si="17"/>
        <v/>
      </c>
      <c r="CG34" s="86">
        <f>IFERROR(FIND("OEMA",consulta_completa__11[[#This Row],[14 - Inst. Atuando no Local]]),0)</f>
        <v>0</v>
      </c>
      <c r="CH34" s="86" t="str">
        <f t="shared" si="18"/>
        <v/>
      </c>
      <c r="CI34" s="86">
        <f>IFERROR(FIND("DEFESA CIVIL",consulta_completa__11[[#This Row],[14 - Inst. Atuando no Local]]),0)</f>
        <v>0</v>
      </c>
      <c r="CJ34" s="86" t="str">
        <f t="shared" si="19"/>
        <v/>
      </c>
      <c r="CK34" s="86">
        <f>IFERROR(FIND("CORPO DE BOMBEIROS",consulta_completa__11[[#This Row],[14 - Inst. Atuando no Local]]),0)</f>
        <v>0</v>
      </c>
      <c r="CL34" s="86" t="str">
        <f t="shared" si="20"/>
        <v/>
      </c>
      <c r="CM34" s="86">
        <f>IFERROR(FIND("POLÍCIA RODOVIÁRIA",consulta_completa__11[[#This Row],[14 - Inst. Atuando no Local]]),0)</f>
        <v>0</v>
      </c>
      <c r="CN34" s="86" t="str">
        <f t="shared" si="21"/>
        <v/>
      </c>
      <c r="CO34" s="86">
        <f>IFERROR(FIND("POLÍCIA MILITAR",consulta_completa__11[[#This Row],[14 - Inst. Atuando no Local]]),0)</f>
        <v>0</v>
      </c>
      <c r="CP34" s="86" t="str">
        <f t="shared" si="22"/>
        <v/>
      </c>
      <c r="CQ34" s="86">
        <f>IFERROR(FIND("POLÍCIA CIVIL",consulta_completa__11[[#This Row],[14 - Inst. Atuando no Local]]),0)</f>
        <v>0</v>
      </c>
      <c r="CR34" s="86" t="str">
        <f t="shared" si="23"/>
        <v/>
      </c>
      <c r="CS34" s="86">
        <f>IFERROR(FIND("MARINHA DO BRASIL",consulta_completa__11[[#This Row],[14 - Inst. Atuando no Local]]),0)</f>
        <v>0</v>
      </c>
      <c r="CT34" s="86" t="str">
        <f t="shared" si="24"/>
        <v/>
      </c>
      <c r="CU34" s="86">
        <f>IFERROR(FIND("EMPRESA ESPECIALIZADA EM ATENDIMENTO",consulta_completa__11[[#This Row],[14 - Inst. Atuando no Local]]),0)</f>
        <v>0</v>
      </c>
      <c r="CV34" s="86" t="str">
        <f t="shared" si="25"/>
        <v/>
      </c>
      <c r="CW34" s="86">
        <f>IFERROR(FIND("IBAMA",consulta_completa__11[[#This Row],[14 - Inst. Atuando no Local]]),0)</f>
        <v>0</v>
      </c>
      <c r="CX34" s="86" t="str">
        <f t="shared" si="26"/>
        <v/>
      </c>
      <c r="CY34" s="86" t="str">
        <f>IF(consulta_completa__11[[#This Row],[14 - Inst. Atuando no Local]]="","X","")</f>
        <v/>
      </c>
      <c r="CZ34" s="86">
        <f>IFERROR(FIND("OUTRA (S)",consulta_completa__11[[#This Row],[14 - Inst. Atuando no Local]]),0)</f>
        <v>0</v>
      </c>
      <c r="DA34" s="86" t="str">
        <f t="shared" si="27"/>
        <v/>
      </c>
      <c r="DB34" s="37" t="str">
        <f t="shared" si="28"/>
        <v>Sim</v>
      </c>
      <c r="DC34" s="37" t="str">
        <f t="shared" si="29"/>
        <v>Não</v>
      </c>
      <c r="DD34" s="37" t="str">
        <f t="shared" si="30"/>
        <v>Sim</v>
      </c>
      <c r="DE34" s="89" t="str">
        <f t="shared" si="1"/>
        <v>Federal</v>
      </c>
    </row>
    <row r="35" spans="1:109">
      <c r="A35" s="15">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4">
        <f>IFERROR(FIND("Óbitos/feridos",consulta_completa__11[[#This Row],[13 - Ocorrências/Ambientes Atingidos]]),0)</f>
        <v>0</v>
      </c>
      <c r="AY35" s="85" t="str">
        <f t="shared" si="2"/>
        <v/>
      </c>
      <c r="AZ35" s="84">
        <f>IFERROR(FIND("População afetada/evacuada",consulta_completa__11[[#This Row],[13 - Ocorrências/Ambientes Atingidos]]),0)</f>
        <v>0</v>
      </c>
      <c r="BA35" s="84" t="str">
        <f t="shared" si="3"/>
        <v/>
      </c>
      <c r="BB35" s="84">
        <f>IFERROR(FIND("Suspensão de abastecimento de água",consulta_completa__11[[#This Row],[13 - Ocorrências/Ambientes Atingidos]]),0)</f>
        <v>0</v>
      </c>
      <c r="BC35" s="85" t="str">
        <f t="shared" si="31"/>
        <v/>
      </c>
      <c r="BD35" s="84">
        <f>IFERROR(FIND("Rio/córrego",consulta_completa__11[[#This Row],[13 - Ocorrências/Ambientes Atingidos]]),0)</f>
        <v>0</v>
      </c>
      <c r="BE35" s="85" t="str">
        <f t="shared" si="4"/>
        <v/>
      </c>
      <c r="BF35" s="84">
        <f>IFERROR(FIND("Lago",consulta_completa__11[[#This Row],[13 - Ocorrências/Ambientes Atingidos]]),0)</f>
        <v>0</v>
      </c>
      <c r="BG35" s="85" t="str">
        <f t="shared" si="5"/>
        <v/>
      </c>
      <c r="BH35" s="84">
        <f>IFERROR(FIND("Mar",consulta_completa__11[[#This Row],[13 - Ocorrências/Ambientes Atingidos]]),0)</f>
        <v>0</v>
      </c>
      <c r="BI35" s="85" t="str">
        <f t="shared" si="6"/>
        <v/>
      </c>
      <c r="BJ35" s="84">
        <f>IFERROR(FIND("Praia",consulta_completa__11[[#This Row],[13 - Ocorrências/Ambientes Atingidos]]),0)</f>
        <v>0</v>
      </c>
      <c r="BK35" s="85" t="str">
        <f t="shared" si="7"/>
        <v/>
      </c>
      <c r="BL35" s="84">
        <f>IFERROR(FIND("Solo",consulta_completa__11[[#This Row],[13 - Ocorrências/Ambientes Atingidos]]),0)</f>
        <v>1</v>
      </c>
      <c r="BM35" s="85" t="str">
        <f t="shared" si="8"/>
        <v>X</v>
      </c>
      <c r="BN35" s="84">
        <f>IFERROR(FIND("Águas subterrâneas",consulta_completa__11[[#This Row],[13 - Ocorrências/Ambientes Atingidos]]),0)</f>
        <v>0</v>
      </c>
      <c r="BO35" s="85" t="str">
        <f t="shared" si="9"/>
        <v/>
      </c>
      <c r="BP35" s="84">
        <f>IFERROR(FIND("Atmosfera",consulta_completa__11[[#This Row],[13 - Ocorrências/Ambientes Atingidos]]),0)</f>
        <v>0</v>
      </c>
      <c r="BQ35" s="85" t="str">
        <f t="shared" si="10"/>
        <v/>
      </c>
      <c r="BR35" s="84">
        <f>IFERROR(FIND("Flora",consulta_completa__11[[#This Row],[13 - Ocorrências/Ambientes Atingidos]]),0)</f>
        <v>0</v>
      </c>
      <c r="BS35" s="85" t="str">
        <f t="shared" si="11"/>
        <v/>
      </c>
      <c r="BT35" s="84">
        <f>IFERROR(FIND("Fauna",consulta_completa__11[[#This Row],[13 - Ocorrências/Ambientes Atingidos]]),0)</f>
        <v>0</v>
      </c>
      <c r="BU35" s="85" t="str">
        <f t="shared" si="12"/>
        <v/>
      </c>
      <c r="BV35" s="84">
        <f>IFERROR(FIND("UC federal",consulta_completa__11[[#This Row],[13 - Ocorrências/Ambientes Atingidos]]),0)</f>
        <v>0</v>
      </c>
      <c r="BW35" s="85" t="str">
        <f t="shared" si="13"/>
        <v/>
      </c>
      <c r="BX35" s="84">
        <f>IFERROR(FIND("UC estadual/municipal",consulta_completa__11[[#This Row],[13 - Ocorrências/Ambientes Atingidos]]),0)</f>
        <v>0</v>
      </c>
      <c r="BY35" s="85" t="str">
        <f t="shared" si="14"/>
        <v/>
      </c>
      <c r="BZ35" s="84">
        <f>IFERROR(FIND("Outro(s)",consulta_completa__11[[#This Row],[13 - Ocorrências/Ambientes Atingidos]]),0)</f>
        <v>0</v>
      </c>
      <c r="CA35" s="85" t="str">
        <f t="shared" si="15"/>
        <v/>
      </c>
      <c r="CB35" s="84">
        <f>IFERROR(FIND("Sem dano",consulta_completa__11[[#This Row],[13 - Ocorrências/Ambientes Atingidos]]),0)</f>
        <v>0</v>
      </c>
      <c r="CC35" s="85" t="str">
        <f t="shared" si="16"/>
        <v/>
      </c>
      <c r="CD35" s="84" t="str">
        <f>IF(consulta_completa__11[[#This Row],[13 - Ocorrências/Ambientes Atingidos]]="","X","")</f>
        <v/>
      </c>
      <c r="CE35" s="86">
        <f>IFERROR(FIND("IBAMA",consulta_completa__11[[#This Row],[14 - Inst. Atuando no Local]]),0)</f>
        <v>0</v>
      </c>
      <c r="CF35" s="86" t="str">
        <f t="shared" si="17"/>
        <v/>
      </c>
      <c r="CG35" s="86">
        <f>IFERROR(FIND("OEMA",consulta_completa__11[[#This Row],[14 - Inst. Atuando no Local]]),0)</f>
        <v>0</v>
      </c>
      <c r="CH35" s="86" t="str">
        <f t="shared" si="18"/>
        <v/>
      </c>
      <c r="CI35" s="86">
        <f>IFERROR(FIND("DEFESA CIVIL",consulta_completa__11[[#This Row],[14 - Inst. Atuando no Local]]),0)</f>
        <v>0</v>
      </c>
      <c r="CJ35" s="86" t="str">
        <f t="shared" si="19"/>
        <v/>
      </c>
      <c r="CK35" s="86">
        <f>IFERROR(FIND("CORPO DE BOMBEIROS",consulta_completa__11[[#This Row],[14 - Inst. Atuando no Local]]),0)</f>
        <v>0</v>
      </c>
      <c r="CL35" s="86" t="str">
        <f t="shared" si="20"/>
        <v/>
      </c>
      <c r="CM35" s="86">
        <f>IFERROR(FIND("POLÍCIA RODOVIÁRIA",consulta_completa__11[[#This Row],[14 - Inst. Atuando no Local]]),0)</f>
        <v>0</v>
      </c>
      <c r="CN35" s="86" t="str">
        <f t="shared" si="21"/>
        <v/>
      </c>
      <c r="CO35" s="86">
        <f>IFERROR(FIND("POLÍCIA MILITAR",consulta_completa__11[[#This Row],[14 - Inst. Atuando no Local]]),0)</f>
        <v>0</v>
      </c>
      <c r="CP35" s="86" t="str">
        <f t="shared" si="22"/>
        <v/>
      </c>
      <c r="CQ35" s="86">
        <f>IFERROR(FIND("POLÍCIA CIVIL",consulta_completa__11[[#This Row],[14 - Inst. Atuando no Local]]),0)</f>
        <v>0</v>
      </c>
      <c r="CR35" s="86" t="str">
        <f t="shared" si="23"/>
        <v/>
      </c>
      <c r="CS35" s="86">
        <f>IFERROR(FIND("MARINHA DO BRASIL",consulta_completa__11[[#This Row],[14 - Inst. Atuando no Local]]),0)</f>
        <v>0</v>
      </c>
      <c r="CT35" s="86" t="str">
        <f t="shared" si="24"/>
        <v/>
      </c>
      <c r="CU35" s="86">
        <f>IFERROR(FIND("EMPRESA ESPECIALIZADA EM ATENDIMENTO",consulta_completa__11[[#This Row],[14 - Inst. Atuando no Local]]),0)</f>
        <v>0</v>
      </c>
      <c r="CV35" s="86" t="str">
        <f t="shared" si="25"/>
        <v/>
      </c>
      <c r="CW35" s="86">
        <f>IFERROR(FIND("IBAMA",consulta_completa__11[[#This Row],[14 - Inst. Atuando no Local]]),0)</f>
        <v>0</v>
      </c>
      <c r="CX35" s="86" t="str">
        <f t="shared" si="26"/>
        <v/>
      </c>
      <c r="CY35" s="86" t="str">
        <f>IF(consulta_completa__11[[#This Row],[14 - Inst. Atuando no Local]]="","X","")</f>
        <v/>
      </c>
      <c r="CZ35" s="86">
        <f>IFERROR(FIND("OUTRA (S)",consulta_completa__11[[#This Row],[14 - Inst. Atuando no Local]]),0)</f>
        <v>0</v>
      </c>
      <c r="DA35" s="86" t="str">
        <f t="shared" si="27"/>
        <v/>
      </c>
      <c r="DB35" s="37" t="str">
        <f t="shared" si="28"/>
        <v>Sim</v>
      </c>
      <c r="DC35" s="37" t="str">
        <f t="shared" si="29"/>
        <v>Não</v>
      </c>
      <c r="DD35" s="37" t="str">
        <f t="shared" si="30"/>
        <v>Sim</v>
      </c>
      <c r="DE35" s="89" t="str">
        <f t="shared" si="1"/>
        <v>Federal</v>
      </c>
    </row>
    <row r="36" spans="1:109">
      <c r="A36" s="15">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4">
        <f>IFERROR(FIND("Óbitos/feridos",consulta_completa__11[[#This Row],[13 - Ocorrências/Ambientes Atingidos]]),0)</f>
        <v>0</v>
      </c>
      <c r="AY36" s="85" t="str">
        <f t="shared" si="2"/>
        <v/>
      </c>
      <c r="AZ36" s="84">
        <f>IFERROR(FIND("População afetada/evacuada",consulta_completa__11[[#This Row],[13 - Ocorrências/Ambientes Atingidos]]),0)</f>
        <v>0</v>
      </c>
      <c r="BA36" s="84" t="str">
        <f t="shared" si="3"/>
        <v/>
      </c>
      <c r="BB36" s="84">
        <f>IFERROR(FIND("Suspensão de abastecimento de água",consulta_completa__11[[#This Row],[13 - Ocorrências/Ambientes Atingidos]]),0)</f>
        <v>0</v>
      </c>
      <c r="BC36" s="85" t="str">
        <f t="shared" si="31"/>
        <v/>
      </c>
      <c r="BD36" s="84">
        <f>IFERROR(FIND("Rio/córrego",consulta_completa__11[[#This Row],[13 - Ocorrências/Ambientes Atingidos]]),0)</f>
        <v>0</v>
      </c>
      <c r="BE36" s="85" t="str">
        <f t="shared" si="4"/>
        <v/>
      </c>
      <c r="BF36" s="84">
        <f>IFERROR(FIND("Lago",consulta_completa__11[[#This Row],[13 - Ocorrências/Ambientes Atingidos]]),0)</f>
        <v>0</v>
      </c>
      <c r="BG36" s="85" t="str">
        <f t="shared" si="5"/>
        <v/>
      </c>
      <c r="BH36" s="84">
        <f>IFERROR(FIND("Mar",consulta_completa__11[[#This Row],[13 - Ocorrências/Ambientes Atingidos]]),0)</f>
        <v>0</v>
      </c>
      <c r="BI36" s="85" t="str">
        <f t="shared" si="6"/>
        <v/>
      </c>
      <c r="BJ36" s="84">
        <f>IFERROR(FIND("Praia",consulta_completa__11[[#This Row],[13 - Ocorrências/Ambientes Atingidos]]),0)</f>
        <v>1</v>
      </c>
      <c r="BK36" s="85" t="str">
        <f t="shared" si="7"/>
        <v>X</v>
      </c>
      <c r="BL36" s="84">
        <f>IFERROR(FIND("Solo",consulta_completa__11[[#This Row],[13 - Ocorrências/Ambientes Atingidos]]),0)</f>
        <v>0</v>
      </c>
      <c r="BM36" s="85" t="str">
        <f t="shared" si="8"/>
        <v/>
      </c>
      <c r="BN36" s="84">
        <f>IFERROR(FIND("Águas subterrâneas",consulta_completa__11[[#This Row],[13 - Ocorrências/Ambientes Atingidos]]),0)</f>
        <v>0</v>
      </c>
      <c r="BO36" s="85" t="str">
        <f t="shared" si="9"/>
        <v/>
      </c>
      <c r="BP36" s="84">
        <f>IFERROR(FIND("Atmosfera",consulta_completa__11[[#This Row],[13 - Ocorrências/Ambientes Atingidos]]),0)</f>
        <v>0</v>
      </c>
      <c r="BQ36" s="85" t="str">
        <f t="shared" si="10"/>
        <v/>
      </c>
      <c r="BR36" s="84">
        <f>IFERROR(FIND("Flora",consulta_completa__11[[#This Row],[13 - Ocorrências/Ambientes Atingidos]]),0)</f>
        <v>0</v>
      </c>
      <c r="BS36" s="85" t="str">
        <f t="shared" si="11"/>
        <v/>
      </c>
      <c r="BT36" s="84">
        <f>IFERROR(FIND("Fauna",consulta_completa__11[[#This Row],[13 - Ocorrências/Ambientes Atingidos]]),0)</f>
        <v>0</v>
      </c>
      <c r="BU36" s="85" t="str">
        <f t="shared" si="12"/>
        <v/>
      </c>
      <c r="BV36" s="84">
        <f>IFERROR(FIND("UC federal",consulta_completa__11[[#This Row],[13 - Ocorrências/Ambientes Atingidos]]),0)</f>
        <v>0</v>
      </c>
      <c r="BW36" s="85" t="str">
        <f t="shared" si="13"/>
        <v/>
      </c>
      <c r="BX36" s="84">
        <f>IFERROR(FIND("UC estadual/municipal",consulta_completa__11[[#This Row],[13 - Ocorrências/Ambientes Atingidos]]),0)</f>
        <v>0</v>
      </c>
      <c r="BY36" s="85" t="str">
        <f t="shared" si="14"/>
        <v/>
      </c>
      <c r="BZ36" s="84">
        <f>IFERROR(FIND("Outro(s)",consulta_completa__11[[#This Row],[13 - Ocorrências/Ambientes Atingidos]]),0)</f>
        <v>0</v>
      </c>
      <c r="CA36" s="85" t="str">
        <f t="shared" si="15"/>
        <v/>
      </c>
      <c r="CB36" s="84">
        <f>IFERROR(FIND("Sem dano",consulta_completa__11[[#This Row],[13 - Ocorrências/Ambientes Atingidos]]),0)</f>
        <v>0</v>
      </c>
      <c r="CC36" s="85" t="str">
        <f t="shared" si="16"/>
        <v/>
      </c>
      <c r="CD36" s="84" t="str">
        <f>IF(consulta_completa__11[[#This Row],[13 - Ocorrências/Ambientes Atingidos]]="","X","")</f>
        <v/>
      </c>
      <c r="CE36" s="86">
        <f>IFERROR(FIND("IBAMA",consulta_completa__11[[#This Row],[14 - Inst. Atuando no Local]]),0)</f>
        <v>47</v>
      </c>
      <c r="CF36" s="86" t="str">
        <f t="shared" si="17"/>
        <v>X</v>
      </c>
      <c r="CG36" s="86">
        <f>IFERROR(FIND("OEMA",consulta_completa__11[[#This Row],[14 - Inst. Atuando no Local]]),0)</f>
        <v>0</v>
      </c>
      <c r="CH36" s="86" t="str">
        <f t="shared" si="18"/>
        <v/>
      </c>
      <c r="CI36" s="86">
        <f>IFERROR(FIND("DEFESA CIVIL",consulta_completa__11[[#This Row],[14 - Inst. Atuando no Local]]),0)</f>
        <v>0</v>
      </c>
      <c r="CJ36" s="86" t="str">
        <f t="shared" si="19"/>
        <v/>
      </c>
      <c r="CK36" s="86">
        <f>IFERROR(FIND("CORPO DE BOMBEIROS",consulta_completa__11[[#This Row],[14 - Inst. Atuando no Local]]),0)</f>
        <v>0</v>
      </c>
      <c r="CL36" s="86" t="str">
        <f t="shared" si="20"/>
        <v/>
      </c>
      <c r="CM36" s="86">
        <f>IFERROR(FIND("POLÍCIA RODOVIÁRIA",consulta_completa__11[[#This Row],[14 - Inst. Atuando no Local]]),0)</f>
        <v>0</v>
      </c>
      <c r="CN36" s="86" t="str">
        <f t="shared" si="21"/>
        <v/>
      </c>
      <c r="CO36" s="86">
        <f>IFERROR(FIND("POLÍCIA MILITAR",consulta_completa__11[[#This Row],[14 - Inst. Atuando no Local]]),0)</f>
        <v>0</v>
      </c>
      <c r="CP36" s="86" t="str">
        <f t="shared" si="22"/>
        <v/>
      </c>
      <c r="CQ36" s="86">
        <f>IFERROR(FIND("POLÍCIA CIVIL",consulta_completa__11[[#This Row],[14 - Inst. Atuando no Local]]),0)</f>
        <v>0</v>
      </c>
      <c r="CR36" s="86" t="str">
        <f t="shared" si="23"/>
        <v/>
      </c>
      <c r="CS36" s="86">
        <f>IFERROR(FIND("MARINHA DO BRASIL",consulta_completa__11[[#This Row],[14 - Inst. Atuando no Local]]),0)</f>
        <v>0</v>
      </c>
      <c r="CT36" s="86" t="str">
        <f t="shared" si="24"/>
        <v/>
      </c>
      <c r="CU36" s="86">
        <f>IFERROR(FIND("EMPRESA ESPECIALIZADA EM ATENDIMENTO",consulta_completa__11[[#This Row],[14 - Inst. Atuando no Local]]),0)</f>
        <v>0</v>
      </c>
      <c r="CV36" s="86" t="str">
        <f t="shared" si="25"/>
        <v/>
      </c>
      <c r="CW36" s="86">
        <f>IFERROR(FIND("IBAMA",consulta_completa__11[[#This Row],[14 - Inst. Atuando no Local]]),0)</f>
        <v>47</v>
      </c>
      <c r="CX36" s="86" t="str">
        <f t="shared" si="26"/>
        <v>X</v>
      </c>
      <c r="CY36" s="86" t="str">
        <f>IF(consulta_completa__11[[#This Row],[14 - Inst. Atuando no Local]]="","X","")</f>
        <v/>
      </c>
      <c r="CZ36" s="86">
        <f>IFERROR(FIND("OUTRA (S)",consulta_completa__11[[#This Row],[14 - Inst. Atuando no Local]]),0)</f>
        <v>0</v>
      </c>
      <c r="DA36" s="86" t="str">
        <f t="shared" si="27"/>
        <v/>
      </c>
      <c r="DB36" s="37" t="str">
        <f t="shared" si="28"/>
        <v>Sim</v>
      </c>
      <c r="DC36" s="37" t="str">
        <f t="shared" si="29"/>
        <v>Não</v>
      </c>
      <c r="DD36" s="37" t="str">
        <f t="shared" si="30"/>
        <v>Sim</v>
      </c>
      <c r="DE36" s="89" t="str">
        <f t="shared" si="1"/>
        <v>Federal</v>
      </c>
    </row>
    <row r="37" spans="1:109">
      <c r="A37" s="15">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4">
        <f>IFERROR(FIND("Óbitos/feridos",consulta_completa__11[[#This Row],[13 - Ocorrências/Ambientes Atingidos]]),0)</f>
        <v>0</v>
      </c>
      <c r="AY37" s="85" t="str">
        <f t="shared" si="2"/>
        <v/>
      </c>
      <c r="AZ37" s="84">
        <f>IFERROR(FIND("População afetada/evacuada",consulta_completa__11[[#This Row],[13 - Ocorrências/Ambientes Atingidos]]),0)</f>
        <v>0</v>
      </c>
      <c r="BA37" s="84" t="str">
        <f t="shared" si="3"/>
        <v/>
      </c>
      <c r="BB37" s="84">
        <f>IFERROR(FIND("Suspensão de abastecimento de água",consulta_completa__11[[#This Row],[13 - Ocorrências/Ambientes Atingidos]]),0)</f>
        <v>0</v>
      </c>
      <c r="BC37" s="85" t="str">
        <f t="shared" si="31"/>
        <v/>
      </c>
      <c r="BD37" s="84">
        <f>IFERROR(FIND("Rio/córrego",consulta_completa__11[[#This Row],[13 - Ocorrências/Ambientes Atingidos]]),0)</f>
        <v>0</v>
      </c>
      <c r="BE37" s="85" t="str">
        <f t="shared" si="4"/>
        <v/>
      </c>
      <c r="BF37" s="84">
        <f>IFERROR(FIND("Lago",consulta_completa__11[[#This Row],[13 - Ocorrências/Ambientes Atingidos]]),0)</f>
        <v>0</v>
      </c>
      <c r="BG37" s="85" t="str">
        <f t="shared" si="5"/>
        <v/>
      </c>
      <c r="BH37" s="84">
        <f>IFERROR(FIND("Mar",consulta_completa__11[[#This Row],[13 - Ocorrências/Ambientes Atingidos]]),0)</f>
        <v>1</v>
      </c>
      <c r="BI37" s="85" t="str">
        <f t="shared" si="6"/>
        <v>X</v>
      </c>
      <c r="BJ37" s="84">
        <f>IFERROR(FIND("Praia",consulta_completa__11[[#This Row],[13 - Ocorrências/Ambientes Atingidos]]),0)</f>
        <v>0</v>
      </c>
      <c r="BK37" s="85" t="str">
        <f t="shared" si="7"/>
        <v/>
      </c>
      <c r="BL37" s="84">
        <f>IFERROR(FIND("Solo",consulta_completa__11[[#This Row],[13 - Ocorrências/Ambientes Atingidos]]),0)</f>
        <v>0</v>
      </c>
      <c r="BM37" s="85" t="str">
        <f t="shared" si="8"/>
        <v/>
      </c>
      <c r="BN37" s="84">
        <f>IFERROR(FIND("Águas subterrâneas",consulta_completa__11[[#This Row],[13 - Ocorrências/Ambientes Atingidos]]),0)</f>
        <v>0</v>
      </c>
      <c r="BO37" s="85" t="str">
        <f t="shared" si="9"/>
        <v/>
      </c>
      <c r="BP37" s="84">
        <f>IFERROR(FIND("Atmosfera",consulta_completa__11[[#This Row],[13 - Ocorrências/Ambientes Atingidos]]),0)</f>
        <v>0</v>
      </c>
      <c r="BQ37" s="85" t="str">
        <f t="shared" si="10"/>
        <v/>
      </c>
      <c r="BR37" s="84">
        <f>IFERROR(FIND("Flora",consulta_completa__11[[#This Row],[13 - Ocorrências/Ambientes Atingidos]]),0)</f>
        <v>0</v>
      </c>
      <c r="BS37" s="85" t="str">
        <f t="shared" si="11"/>
        <v/>
      </c>
      <c r="BT37" s="84">
        <f>IFERROR(FIND("Fauna",consulta_completa__11[[#This Row],[13 - Ocorrências/Ambientes Atingidos]]),0)</f>
        <v>0</v>
      </c>
      <c r="BU37" s="85" t="str">
        <f t="shared" si="12"/>
        <v/>
      </c>
      <c r="BV37" s="84">
        <f>IFERROR(FIND("UC federal",consulta_completa__11[[#This Row],[13 - Ocorrências/Ambientes Atingidos]]),0)</f>
        <v>0</v>
      </c>
      <c r="BW37" s="85" t="str">
        <f t="shared" si="13"/>
        <v/>
      </c>
      <c r="BX37" s="84">
        <f>IFERROR(FIND("UC estadual/municipal",consulta_completa__11[[#This Row],[13 - Ocorrências/Ambientes Atingidos]]),0)</f>
        <v>0</v>
      </c>
      <c r="BY37" s="85" t="str">
        <f t="shared" si="14"/>
        <v/>
      </c>
      <c r="BZ37" s="84">
        <f>IFERROR(FIND("Outro(s)",consulta_completa__11[[#This Row],[13 - Ocorrências/Ambientes Atingidos]]),0)</f>
        <v>0</v>
      </c>
      <c r="CA37" s="85" t="str">
        <f t="shared" si="15"/>
        <v/>
      </c>
      <c r="CB37" s="84">
        <f>IFERROR(FIND("Sem dano",consulta_completa__11[[#This Row],[13 - Ocorrências/Ambientes Atingidos]]),0)</f>
        <v>0</v>
      </c>
      <c r="CC37" s="85" t="str">
        <f t="shared" si="16"/>
        <v/>
      </c>
      <c r="CD37" s="84" t="str">
        <f>IF(consulta_completa__11[[#This Row],[13 - Ocorrências/Ambientes Atingidos]]="","X","")</f>
        <v/>
      </c>
      <c r="CE37" s="86">
        <f>IFERROR(FIND("IBAMA",consulta_completa__11[[#This Row],[14 - Inst. Atuando no Local]]),0)</f>
        <v>0</v>
      </c>
      <c r="CF37" s="86" t="str">
        <f t="shared" si="17"/>
        <v/>
      </c>
      <c r="CG37" s="86">
        <f>IFERROR(FIND("OEMA",consulta_completa__11[[#This Row],[14 - Inst. Atuando no Local]]),0)</f>
        <v>0</v>
      </c>
      <c r="CH37" s="86" t="str">
        <f t="shared" si="18"/>
        <v/>
      </c>
      <c r="CI37" s="86">
        <f>IFERROR(FIND("DEFESA CIVIL",consulta_completa__11[[#This Row],[14 - Inst. Atuando no Local]]),0)</f>
        <v>0</v>
      </c>
      <c r="CJ37" s="86" t="str">
        <f t="shared" si="19"/>
        <v/>
      </c>
      <c r="CK37" s="86">
        <f>IFERROR(FIND("CORPO DE BOMBEIROS",consulta_completa__11[[#This Row],[14 - Inst. Atuando no Local]]),0)</f>
        <v>0</v>
      </c>
      <c r="CL37" s="86" t="str">
        <f t="shared" si="20"/>
        <v/>
      </c>
      <c r="CM37" s="86">
        <f>IFERROR(FIND("POLÍCIA RODOVIÁRIA",consulta_completa__11[[#This Row],[14 - Inst. Atuando no Local]]),0)</f>
        <v>0</v>
      </c>
      <c r="CN37" s="86" t="str">
        <f t="shared" si="21"/>
        <v/>
      </c>
      <c r="CO37" s="86">
        <f>IFERROR(FIND("POLÍCIA MILITAR",consulta_completa__11[[#This Row],[14 - Inst. Atuando no Local]]),0)</f>
        <v>0</v>
      </c>
      <c r="CP37" s="86" t="str">
        <f t="shared" si="22"/>
        <v/>
      </c>
      <c r="CQ37" s="86">
        <f>IFERROR(FIND("POLÍCIA CIVIL",consulta_completa__11[[#This Row],[14 - Inst. Atuando no Local]]),0)</f>
        <v>0</v>
      </c>
      <c r="CR37" s="86" t="str">
        <f t="shared" si="23"/>
        <v/>
      </c>
      <c r="CS37" s="86">
        <f>IFERROR(FIND("MARINHA DO BRASIL",consulta_completa__11[[#This Row],[14 - Inst. Atuando no Local]]),0)</f>
        <v>0</v>
      </c>
      <c r="CT37" s="86" t="str">
        <f t="shared" si="24"/>
        <v/>
      </c>
      <c r="CU37" s="86">
        <f>IFERROR(FIND("EMPRESA ESPECIALIZADA EM ATENDIMENTO",consulta_completa__11[[#This Row],[14 - Inst. Atuando no Local]]),0)</f>
        <v>0</v>
      </c>
      <c r="CV37" s="86" t="str">
        <f t="shared" si="25"/>
        <v/>
      </c>
      <c r="CW37" s="86">
        <f>IFERROR(FIND("IBAMA",consulta_completa__11[[#This Row],[14 - Inst. Atuando no Local]]),0)</f>
        <v>0</v>
      </c>
      <c r="CX37" s="86" t="str">
        <f t="shared" si="26"/>
        <v/>
      </c>
      <c r="CY37" s="86" t="str">
        <f>IF(consulta_completa__11[[#This Row],[14 - Inst. Atuando no Local]]="","X","")</f>
        <v/>
      </c>
      <c r="CZ37" s="86">
        <f>IFERROR(FIND("OUTRA (S)",consulta_completa__11[[#This Row],[14 - Inst. Atuando no Local]]),0)</f>
        <v>0</v>
      </c>
      <c r="DA37" s="86" t="str">
        <f t="shared" si="27"/>
        <v/>
      </c>
      <c r="DB37" s="37" t="str">
        <f t="shared" si="28"/>
        <v>Sim</v>
      </c>
      <c r="DC37" s="37" t="str">
        <f t="shared" si="29"/>
        <v>Não</v>
      </c>
      <c r="DD37" s="37" t="str">
        <f t="shared" si="30"/>
        <v>Sim</v>
      </c>
      <c r="DE37" s="89" t="str">
        <f t="shared" si="1"/>
        <v>Federal</v>
      </c>
    </row>
    <row r="38" spans="1:109">
      <c r="A38" s="15">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4">
        <f>IFERROR(FIND("Óbitos/feridos",consulta_completa__11[[#This Row],[13 - Ocorrências/Ambientes Atingidos]]),0)</f>
        <v>0</v>
      </c>
      <c r="AY38" s="85" t="str">
        <f t="shared" si="2"/>
        <v/>
      </c>
      <c r="AZ38" s="84">
        <f>IFERROR(FIND("População afetada/evacuada",consulta_completa__11[[#This Row],[13 - Ocorrências/Ambientes Atingidos]]),0)</f>
        <v>0</v>
      </c>
      <c r="BA38" s="84" t="str">
        <f t="shared" si="3"/>
        <v/>
      </c>
      <c r="BB38" s="84">
        <f>IFERROR(FIND("Suspensão de abastecimento de água",consulta_completa__11[[#This Row],[13 - Ocorrências/Ambientes Atingidos]]),0)</f>
        <v>0</v>
      </c>
      <c r="BC38" s="85" t="str">
        <f t="shared" si="31"/>
        <v/>
      </c>
      <c r="BD38" s="84">
        <f>IFERROR(FIND("Rio/córrego",consulta_completa__11[[#This Row],[13 - Ocorrências/Ambientes Atingidos]]),0)</f>
        <v>0</v>
      </c>
      <c r="BE38" s="85" t="str">
        <f t="shared" si="4"/>
        <v/>
      </c>
      <c r="BF38" s="84">
        <f>IFERROR(FIND("Lago",consulta_completa__11[[#This Row],[13 - Ocorrências/Ambientes Atingidos]]),0)</f>
        <v>0</v>
      </c>
      <c r="BG38" s="85" t="str">
        <f t="shared" si="5"/>
        <v/>
      </c>
      <c r="BH38" s="84">
        <f>IFERROR(FIND("Mar",consulta_completa__11[[#This Row],[13 - Ocorrências/Ambientes Atingidos]]),0)</f>
        <v>1</v>
      </c>
      <c r="BI38" s="85" t="str">
        <f t="shared" si="6"/>
        <v>X</v>
      </c>
      <c r="BJ38" s="84">
        <f>IFERROR(FIND("Praia",consulta_completa__11[[#This Row],[13 - Ocorrências/Ambientes Atingidos]]),0)</f>
        <v>0</v>
      </c>
      <c r="BK38" s="85" t="str">
        <f t="shared" si="7"/>
        <v/>
      </c>
      <c r="BL38" s="84">
        <f>IFERROR(FIND("Solo",consulta_completa__11[[#This Row],[13 - Ocorrências/Ambientes Atingidos]]),0)</f>
        <v>0</v>
      </c>
      <c r="BM38" s="85" t="str">
        <f t="shared" si="8"/>
        <v/>
      </c>
      <c r="BN38" s="84">
        <f>IFERROR(FIND("Águas subterrâneas",consulta_completa__11[[#This Row],[13 - Ocorrências/Ambientes Atingidos]]),0)</f>
        <v>0</v>
      </c>
      <c r="BO38" s="85" t="str">
        <f t="shared" si="9"/>
        <v/>
      </c>
      <c r="BP38" s="84">
        <f>IFERROR(FIND("Atmosfera",consulta_completa__11[[#This Row],[13 - Ocorrências/Ambientes Atingidos]]),0)</f>
        <v>0</v>
      </c>
      <c r="BQ38" s="85" t="str">
        <f t="shared" si="10"/>
        <v/>
      </c>
      <c r="BR38" s="84">
        <f>IFERROR(FIND("Flora",consulta_completa__11[[#This Row],[13 - Ocorrências/Ambientes Atingidos]]),0)</f>
        <v>0</v>
      </c>
      <c r="BS38" s="85" t="str">
        <f t="shared" si="11"/>
        <v/>
      </c>
      <c r="BT38" s="84">
        <f>IFERROR(FIND("Fauna",consulta_completa__11[[#This Row],[13 - Ocorrências/Ambientes Atingidos]]),0)</f>
        <v>0</v>
      </c>
      <c r="BU38" s="85" t="str">
        <f t="shared" si="12"/>
        <v/>
      </c>
      <c r="BV38" s="84">
        <f>IFERROR(FIND("UC federal",consulta_completa__11[[#This Row],[13 - Ocorrências/Ambientes Atingidos]]),0)</f>
        <v>0</v>
      </c>
      <c r="BW38" s="85" t="str">
        <f t="shared" si="13"/>
        <v/>
      </c>
      <c r="BX38" s="84">
        <f>IFERROR(FIND("UC estadual/municipal",consulta_completa__11[[#This Row],[13 - Ocorrências/Ambientes Atingidos]]),0)</f>
        <v>0</v>
      </c>
      <c r="BY38" s="85" t="str">
        <f t="shared" si="14"/>
        <v/>
      </c>
      <c r="BZ38" s="84">
        <f>IFERROR(FIND("Outro(s)",consulta_completa__11[[#This Row],[13 - Ocorrências/Ambientes Atingidos]]),0)</f>
        <v>0</v>
      </c>
      <c r="CA38" s="85" t="str">
        <f t="shared" si="15"/>
        <v/>
      </c>
      <c r="CB38" s="84">
        <f>IFERROR(FIND("Sem dano",consulta_completa__11[[#This Row],[13 - Ocorrências/Ambientes Atingidos]]),0)</f>
        <v>0</v>
      </c>
      <c r="CC38" s="85" t="str">
        <f t="shared" si="16"/>
        <v/>
      </c>
      <c r="CD38" s="84" t="str">
        <f>IF(consulta_completa__11[[#This Row],[13 - Ocorrências/Ambientes Atingidos]]="","X","")</f>
        <v/>
      </c>
      <c r="CE38" s="86">
        <f>IFERROR(FIND("IBAMA",consulta_completa__11[[#This Row],[14 - Inst. Atuando no Local]]),0)</f>
        <v>0</v>
      </c>
      <c r="CF38" s="86" t="str">
        <f t="shared" si="17"/>
        <v/>
      </c>
      <c r="CG38" s="86">
        <f>IFERROR(FIND("OEMA",consulta_completa__11[[#This Row],[14 - Inst. Atuando no Local]]),0)</f>
        <v>0</v>
      </c>
      <c r="CH38" s="86" t="str">
        <f t="shared" si="18"/>
        <v/>
      </c>
      <c r="CI38" s="86">
        <f>IFERROR(FIND("DEFESA CIVIL",consulta_completa__11[[#This Row],[14 - Inst. Atuando no Local]]),0)</f>
        <v>0</v>
      </c>
      <c r="CJ38" s="86" t="str">
        <f t="shared" si="19"/>
        <v/>
      </c>
      <c r="CK38" s="86">
        <f>IFERROR(FIND("CORPO DE BOMBEIROS",consulta_completa__11[[#This Row],[14 - Inst. Atuando no Local]]),0)</f>
        <v>0</v>
      </c>
      <c r="CL38" s="86" t="str">
        <f t="shared" si="20"/>
        <v/>
      </c>
      <c r="CM38" s="86">
        <f>IFERROR(FIND("POLÍCIA RODOVIÁRIA",consulta_completa__11[[#This Row],[14 - Inst. Atuando no Local]]),0)</f>
        <v>0</v>
      </c>
      <c r="CN38" s="86" t="str">
        <f t="shared" si="21"/>
        <v/>
      </c>
      <c r="CO38" s="86">
        <f>IFERROR(FIND("POLÍCIA MILITAR",consulta_completa__11[[#This Row],[14 - Inst. Atuando no Local]]),0)</f>
        <v>0</v>
      </c>
      <c r="CP38" s="86" t="str">
        <f t="shared" si="22"/>
        <v/>
      </c>
      <c r="CQ38" s="86">
        <f>IFERROR(FIND("POLÍCIA CIVIL",consulta_completa__11[[#This Row],[14 - Inst. Atuando no Local]]),0)</f>
        <v>0</v>
      </c>
      <c r="CR38" s="86" t="str">
        <f t="shared" si="23"/>
        <v/>
      </c>
      <c r="CS38" s="86">
        <f>IFERROR(FIND("MARINHA DO BRASIL",consulta_completa__11[[#This Row],[14 - Inst. Atuando no Local]]),0)</f>
        <v>0</v>
      </c>
      <c r="CT38" s="86" t="str">
        <f t="shared" si="24"/>
        <v/>
      </c>
      <c r="CU38" s="86">
        <f>IFERROR(FIND("EMPRESA ESPECIALIZADA EM ATENDIMENTO",consulta_completa__11[[#This Row],[14 - Inst. Atuando no Local]]),0)</f>
        <v>0</v>
      </c>
      <c r="CV38" s="86" t="str">
        <f t="shared" si="25"/>
        <v/>
      </c>
      <c r="CW38" s="86">
        <f>IFERROR(FIND("IBAMA",consulta_completa__11[[#This Row],[14 - Inst. Atuando no Local]]),0)</f>
        <v>0</v>
      </c>
      <c r="CX38" s="86" t="str">
        <f t="shared" si="26"/>
        <v/>
      </c>
      <c r="CY38" s="86" t="str">
        <f>IF(consulta_completa__11[[#This Row],[14 - Inst. Atuando no Local]]="","X","")</f>
        <v>X</v>
      </c>
      <c r="CZ38" s="86">
        <f>IFERROR(FIND("OUTRA (S)",consulta_completa__11[[#This Row],[14 - Inst. Atuando no Local]]),0)</f>
        <v>0</v>
      </c>
      <c r="DA38" s="86" t="str">
        <f t="shared" si="27"/>
        <v/>
      </c>
      <c r="DB38" s="37" t="str">
        <f t="shared" si="28"/>
        <v>Sim</v>
      </c>
      <c r="DC38" s="37" t="str">
        <f t="shared" si="29"/>
        <v>Não</v>
      </c>
      <c r="DD38" s="37" t="str">
        <f t="shared" si="30"/>
        <v>Sim</v>
      </c>
      <c r="DE38" s="89" t="str">
        <f t="shared" si="1"/>
        <v>Federal</v>
      </c>
    </row>
    <row r="39" spans="1:109">
      <c r="A39" s="15">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4">
        <f>IFERROR(FIND("Óbitos/feridos",consulta_completa__11[[#This Row],[13 - Ocorrências/Ambientes Atingidos]]),0)</f>
        <v>0</v>
      </c>
      <c r="AY39" s="85" t="str">
        <f t="shared" si="2"/>
        <v/>
      </c>
      <c r="AZ39" s="84">
        <f>IFERROR(FIND("População afetada/evacuada",consulta_completa__11[[#This Row],[13 - Ocorrências/Ambientes Atingidos]]),0)</f>
        <v>0</v>
      </c>
      <c r="BA39" s="84" t="str">
        <f t="shared" si="3"/>
        <v/>
      </c>
      <c r="BB39" s="84">
        <f>IFERROR(FIND("Suspensão de abastecimento de água",consulta_completa__11[[#This Row],[13 - Ocorrências/Ambientes Atingidos]]),0)</f>
        <v>0</v>
      </c>
      <c r="BC39" s="85" t="str">
        <f t="shared" si="31"/>
        <v/>
      </c>
      <c r="BD39" s="84">
        <f>IFERROR(FIND("Rio/córrego",consulta_completa__11[[#This Row],[13 - Ocorrências/Ambientes Atingidos]]),0)</f>
        <v>0</v>
      </c>
      <c r="BE39" s="85" t="str">
        <f t="shared" si="4"/>
        <v/>
      </c>
      <c r="BF39" s="84">
        <f>IFERROR(FIND("Lago",consulta_completa__11[[#This Row],[13 - Ocorrências/Ambientes Atingidos]]),0)</f>
        <v>0</v>
      </c>
      <c r="BG39" s="85" t="str">
        <f t="shared" si="5"/>
        <v/>
      </c>
      <c r="BH39" s="84">
        <f>IFERROR(FIND("Mar",consulta_completa__11[[#This Row],[13 - Ocorrências/Ambientes Atingidos]]),0)</f>
        <v>0</v>
      </c>
      <c r="BI39" s="85" t="str">
        <f t="shared" si="6"/>
        <v/>
      </c>
      <c r="BJ39" s="84">
        <f>IFERROR(FIND("Praia",consulta_completa__11[[#This Row],[13 - Ocorrências/Ambientes Atingidos]]),0)</f>
        <v>0</v>
      </c>
      <c r="BK39" s="85" t="str">
        <f t="shared" si="7"/>
        <v/>
      </c>
      <c r="BL39" s="84">
        <f>IFERROR(FIND("Solo",consulta_completa__11[[#This Row],[13 - Ocorrências/Ambientes Atingidos]]),0)</f>
        <v>1</v>
      </c>
      <c r="BM39" s="85" t="str">
        <f t="shared" si="8"/>
        <v>X</v>
      </c>
      <c r="BN39" s="84">
        <f>IFERROR(FIND("Águas subterrâneas",consulta_completa__11[[#This Row],[13 - Ocorrências/Ambientes Atingidos]]),0)</f>
        <v>0</v>
      </c>
      <c r="BO39" s="85" t="str">
        <f t="shared" si="9"/>
        <v/>
      </c>
      <c r="BP39" s="84">
        <f>IFERROR(FIND("Atmosfera",consulta_completa__11[[#This Row],[13 - Ocorrências/Ambientes Atingidos]]),0)</f>
        <v>0</v>
      </c>
      <c r="BQ39" s="85" t="str">
        <f t="shared" si="10"/>
        <v/>
      </c>
      <c r="BR39" s="84">
        <f>IFERROR(FIND("Flora",consulta_completa__11[[#This Row],[13 - Ocorrências/Ambientes Atingidos]]),0)</f>
        <v>0</v>
      </c>
      <c r="BS39" s="85" t="str">
        <f t="shared" si="11"/>
        <v/>
      </c>
      <c r="BT39" s="84">
        <f>IFERROR(FIND("Fauna",consulta_completa__11[[#This Row],[13 - Ocorrências/Ambientes Atingidos]]),0)</f>
        <v>0</v>
      </c>
      <c r="BU39" s="85" t="str">
        <f t="shared" si="12"/>
        <v/>
      </c>
      <c r="BV39" s="84">
        <f>IFERROR(FIND("UC federal",consulta_completa__11[[#This Row],[13 - Ocorrências/Ambientes Atingidos]]),0)</f>
        <v>0</v>
      </c>
      <c r="BW39" s="85" t="str">
        <f t="shared" si="13"/>
        <v/>
      </c>
      <c r="BX39" s="84">
        <f>IFERROR(FIND("UC estadual/municipal",consulta_completa__11[[#This Row],[13 - Ocorrências/Ambientes Atingidos]]),0)</f>
        <v>0</v>
      </c>
      <c r="BY39" s="85" t="str">
        <f t="shared" si="14"/>
        <v/>
      </c>
      <c r="BZ39" s="84">
        <f>IFERROR(FIND("Outro(s)",consulta_completa__11[[#This Row],[13 - Ocorrências/Ambientes Atingidos]]),0)</f>
        <v>0</v>
      </c>
      <c r="CA39" s="85" t="str">
        <f t="shared" si="15"/>
        <v/>
      </c>
      <c r="CB39" s="84">
        <f>IFERROR(FIND("Sem dano",consulta_completa__11[[#This Row],[13 - Ocorrências/Ambientes Atingidos]]),0)</f>
        <v>0</v>
      </c>
      <c r="CC39" s="85" t="str">
        <f t="shared" si="16"/>
        <v/>
      </c>
      <c r="CD39" s="84" t="str">
        <f>IF(consulta_completa__11[[#This Row],[13 - Ocorrências/Ambientes Atingidos]]="","X","")</f>
        <v/>
      </c>
      <c r="CE39" s="86">
        <f>IFERROR(FIND("IBAMA",consulta_completa__11[[#This Row],[14 - Inst. Atuando no Local]]),0)</f>
        <v>0</v>
      </c>
      <c r="CF39" s="86" t="str">
        <f t="shared" si="17"/>
        <v/>
      </c>
      <c r="CG39" s="86">
        <f>IFERROR(FIND("OEMA",consulta_completa__11[[#This Row],[14 - Inst. Atuando no Local]]),0)</f>
        <v>0</v>
      </c>
      <c r="CH39" s="86" t="str">
        <f t="shared" si="18"/>
        <v/>
      </c>
      <c r="CI39" s="86">
        <f>IFERROR(FIND("DEFESA CIVIL",consulta_completa__11[[#This Row],[14 - Inst. Atuando no Local]]),0)</f>
        <v>0</v>
      </c>
      <c r="CJ39" s="86" t="str">
        <f t="shared" si="19"/>
        <v/>
      </c>
      <c r="CK39" s="86">
        <f>IFERROR(FIND("CORPO DE BOMBEIROS",consulta_completa__11[[#This Row],[14 - Inst. Atuando no Local]]),0)</f>
        <v>0</v>
      </c>
      <c r="CL39" s="86" t="str">
        <f t="shared" si="20"/>
        <v/>
      </c>
      <c r="CM39" s="86">
        <f>IFERROR(FIND("POLÍCIA RODOVIÁRIA",consulta_completa__11[[#This Row],[14 - Inst. Atuando no Local]]),0)</f>
        <v>0</v>
      </c>
      <c r="CN39" s="86" t="str">
        <f t="shared" si="21"/>
        <v/>
      </c>
      <c r="CO39" s="86">
        <f>IFERROR(FIND("POLÍCIA MILITAR",consulta_completa__11[[#This Row],[14 - Inst. Atuando no Local]]),0)</f>
        <v>0</v>
      </c>
      <c r="CP39" s="86" t="str">
        <f t="shared" si="22"/>
        <v/>
      </c>
      <c r="CQ39" s="86">
        <f>IFERROR(FIND("POLÍCIA CIVIL",consulta_completa__11[[#This Row],[14 - Inst. Atuando no Local]]),0)</f>
        <v>0</v>
      </c>
      <c r="CR39" s="86" t="str">
        <f t="shared" si="23"/>
        <v/>
      </c>
      <c r="CS39" s="86">
        <f>IFERROR(FIND("MARINHA DO BRASIL",consulta_completa__11[[#This Row],[14 - Inst. Atuando no Local]]),0)</f>
        <v>0</v>
      </c>
      <c r="CT39" s="86" t="str">
        <f t="shared" si="24"/>
        <v/>
      </c>
      <c r="CU39" s="86">
        <f>IFERROR(FIND("EMPRESA ESPECIALIZADA EM ATENDIMENTO",consulta_completa__11[[#This Row],[14 - Inst. Atuando no Local]]),0)</f>
        <v>0</v>
      </c>
      <c r="CV39" s="86" t="str">
        <f t="shared" si="25"/>
        <v/>
      </c>
      <c r="CW39" s="86">
        <f>IFERROR(FIND("IBAMA",consulta_completa__11[[#This Row],[14 - Inst. Atuando no Local]]),0)</f>
        <v>0</v>
      </c>
      <c r="CX39" s="86" t="str">
        <f t="shared" si="26"/>
        <v/>
      </c>
      <c r="CY39" s="86" t="str">
        <f>IF(consulta_completa__11[[#This Row],[14 - Inst. Atuando no Local]]="","X","")</f>
        <v/>
      </c>
      <c r="CZ39" s="86">
        <f>IFERROR(FIND("OUTRA (S)",consulta_completa__11[[#This Row],[14 - Inst. Atuando no Local]]),0)</f>
        <v>0</v>
      </c>
      <c r="DA39" s="86" t="str">
        <f t="shared" si="27"/>
        <v/>
      </c>
      <c r="DB39" s="37" t="str">
        <f t="shared" si="28"/>
        <v>Sim</v>
      </c>
      <c r="DC39" s="37" t="str">
        <f t="shared" si="29"/>
        <v>Não</v>
      </c>
      <c r="DD39" s="37" t="str">
        <f t="shared" si="30"/>
        <v>Sim</v>
      </c>
      <c r="DE39" s="89" t="str">
        <f t="shared" si="1"/>
        <v>Estadual</v>
      </c>
    </row>
    <row r="40" spans="1:109">
      <c r="A40" s="15">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4">
        <f>IFERROR(FIND("Óbitos/feridos",consulta_completa__11[[#This Row],[13 - Ocorrências/Ambientes Atingidos]]),0)</f>
        <v>0</v>
      </c>
      <c r="AY40" s="85" t="str">
        <f t="shared" si="2"/>
        <v/>
      </c>
      <c r="AZ40" s="84">
        <f>IFERROR(FIND("População afetada/evacuada",consulta_completa__11[[#This Row],[13 - Ocorrências/Ambientes Atingidos]]),0)</f>
        <v>0</v>
      </c>
      <c r="BA40" s="84" t="str">
        <f t="shared" si="3"/>
        <v/>
      </c>
      <c r="BB40" s="84">
        <f>IFERROR(FIND("Suspensão de abastecimento de água",consulta_completa__11[[#This Row],[13 - Ocorrências/Ambientes Atingidos]]),0)</f>
        <v>0</v>
      </c>
      <c r="BC40" s="85" t="str">
        <f t="shared" si="31"/>
        <v/>
      </c>
      <c r="BD40" s="84">
        <f>IFERROR(FIND("Rio/córrego",consulta_completa__11[[#This Row],[13 - Ocorrências/Ambientes Atingidos]]),0)</f>
        <v>0</v>
      </c>
      <c r="BE40" s="85" t="str">
        <f t="shared" si="4"/>
        <v/>
      </c>
      <c r="BF40" s="84">
        <f>IFERROR(FIND("Lago",consulta_completa__11[[#This Row],[13 - Ocorrências/Ambientes Atingidos]]),0)</f>
        <v>0</v>
      </c>
      <c r="BG40" s="85" t="str">
        <f t="shared" si="5"/>
        <v/>
      </c>
      <c r="BH40" s="84">
        <f>IFERROR(FIND("Mar",consulta_completa__11[[#This Row],[13 - Ocorrências/Ambientes Atingidos]]),0)</f>
        <v>0</v>
      </c>
      <c r="BI40" s="85" t="str">
        <f t="shared" si="6"/>
        <v/>
      </c>
      <c r="BJ40" s="84">
        <f>IFERROR(FIND("Praia",consulta_completa__11[[#This Row],[13 - Ocorrências/Ambientes Atingidos]]),0)</f>
        <v>0</v>
      </c>
      <c r="BK40" s="85" t="str">
        <f t="shared" si="7"/>
        <v/>
      </c>
      <c r="BL40" s="84">
        <f>IFERROR(FIND("Solo",consulta_completa__11[[#This Row],[13 - Ocorrências/Ambientes Atingidos]]),0)</f>
        <v>1</v>
      </c>
      <c r="BM40" s="85" t="str">
        <f t="shared" si="8"/>
        <v>X</v>
      </c>
      <c r="BN40" s="84">
        <f>IFERROR(FIND("Águas subterrâneas",consulta_completa__11[[#This Row],[13 - Ocorrências/Ambientes Atingidos]]),0)</f>
        <v>0</v>
      </c>
      <c r="BO40" s="85" t="str">
        <f t="shared" si="9"/>
        <v/>
      </c>
      <c r="BP40" s="84">
        <f>IFERROR(FIND("Atmosfera",consulta_completa__11[[#This Row],[13 - Ocorrências/Ambientes Atingidos]]),0)</f>
        <v>0</v>
      </c>
      <c r="BQ40" s="85" t="str">
        <f t="shared" si="10"/>
        <v/>
      </c>
      <c r="BR40" s="84">
        <f>IFERROR(FIND("Flora",consulta_completa__11[[#This Row],[13 - Ocorrências/Ambientes Atingidos]]),0)</f>
        <v>0</v>
      </c>
      <c r="BS40" s="85" t="str">
        <f t="shared" si="11"/>
        <v/>
      </c>
      <c r="BT40" s="84">
        <f>IFERROR(FIND("Fauna",consulta_completa__11[[#This Row],[13 - Ocorrências/Ambientes Atingidos]]),0)</f>
        <v>0</v>
      </c>
      <c r="BU40" s="85" t="str">
        <f t="shared" si="12"/>
        <v/>
      </c>
      <c r="BV40" s="84">
        <f>IFERROR(FIND("UC federal",consulta_completa__11[[#This Row],[13 - Ocorrências/Ambientes Atingidos]]),0)</f>
        <v>0</v>
      </c>
      <c r="BW40" s="85" t="str">
        <f t="shared" si="13"/>
        <v/>
      </c>
      <c r="BX40" s="84">
        <f>IFERROR(FIND("UC estadual/municipal",consulta_completa__11[[#This Row],[13 - Ocorrências/Ambientes Atingidos]]),0)</f>
        <v>0</v>
      </c>
      <c r="BY40" s="85" t="str">
        <f t="shared" si="14"/>
        <v/>
      </c>
      <c r="BZ40" s="84">
        <f>IFERROR(FIND("Outro(s)",consulta_completa__11[[#This Row],[13 - Ocorrências/Ambientes Atingidos]]),0)</f>
        <v>0</v>
      </c>
      <c r="CA40" s="85" t="str">
        <f t="shared" si="15"/>
        <v/>
      </c>
      <c r="CB40" s="84">
        <f>IFERROR(FIND("Sem dano",consulta_completa__11[[#This Row],[13 - Ocorrências/Ambientes Atingidos]]),0)</f>
        <v>0</v>
      </c>
      <c r="CC40" s="85" t="str">
        <f t="shared" si="16"/>
        <v/>
      </c>
      <c r="CD40" s="84" t="str">
        <f>IF(consulta_completa__11[[#This Row],[13 - Ocorrências/Ambientes Atingidos]]="","X","")</f>
        <v/>
      </c>
      <c r="CE40" s="86">
        <f>IFERROR(FIND("IBAMA",consulta_completa__11[[#This Row],[14 - Inst. Atuando no Local]]),0)</f>
        <v>0</v>
      </c>
      <c r="CF40" s="86" t="str">
        <f t="shared" si="17"/>
        <v/>
      </c>
      <c r="CG40" s="86">
        <f>IFERROR(FIND("OEMA",consulta_completa__11[[#This Row],[14 - Inst. Atuando no Local]]),0)</f>
        <v>0</v>
      </c>
      <c r="CH40" s="86" t="str">
        <f t="shared" si="18"/>
        <v/>
      </c>
      <c r="CI40" s="86">
        <f>IFERROR(FIND("DEFESA CIVIL",consulta_completa__11[[#This Row],[14 - Inst. Atuando no Local]]),0)</f>
        <v>0</v>
      </c>
      <c r="CJ40" s="86" t="str">
        <f t="shared" si="19"/>
        <v/>
      </c>
      <c r="CK40" s="86">
        <f>IFERROR(FIND("CORPO DE BOMBEIROS",consulta_completa__11[[#This Row],[14 - Inst. Atuando no Local]]),0)</f>
        <v>0</v>
      </c>
      <c r="CL40" s="86" t="str">
        <f t="shared" si="20"/>
        <v/>
      </c>
      <c r="CM40" s="86">
        <f>IFERROR(FIND("POLÍCIA RODOVIÁRIA",consulta_completa__11[[#This Row],[14 - Inst. Atuando no Local]]),0)</f>
        <v>0</v>
      </c>
      <c r="CN40" s="86" t="str">
        <f t="shared" si="21"/>
        <v/>
      </c>
      <c r="CO40" s="86">
        <f>IFERROR(FIND("POLÍCIA MILITAR",consulta_completa__11[[#This Row],[14 - Inst. Atuando no Local]]),0)</f>
        <v>0</v>
      </c>
      <c r="CP40" s="86" t="str">
        <f t="shared" si="22"/>
        <v/>
      </c>
      <c r="CQ40" s="86">
        <f>IFERROR(FIND("POLÍCIA CIVIL",consulta_completa__11[[#This Row],[14 - Inst. Atuando no Local]]),0)</f>
        <v>0</v>
      </c>
      <c r="CR40" s="86" t="str">
        <f t="shared" si="23"/>
        <v/>
      </c>
      <c r="CS40" s="86">
        <f>IFERROR(FIND("MARINHA DO BRASIL",consulta_completa__11[[#This Row],[14 - Inst. Atuando no Local]]),0)</f>
        <v>0</v>
      </c>
      <c r="CT40" s="86" t="str">
        <f t="shared" si="24"/>
        <v/>
      </c>
      <c r="CU40" s="86">
        <f>IFERROR(FIND("EMPRESA ESPECIALIZADA EM ATENDIMENTO",consulta_completa__11[[#This Row],[14 - Inst. Atuando no Local]]),0)</f>
        <v>0</v>
      </c>
      <c r="CV40" s="86" t="str">
        <f t="shared" si="25"/>
        <v/>
      </c>
      <c r="CW40" s="86">
        <f>IFERROR(FIND("IBAMA",consulta_completa__11[[#This Row],[14 - Inst. Atuando no Local]]),0)</f>
        <v>0</v>
      </c>
      <c r="CX40" s="86" t="str">
        <f t="shared" si="26"/>
        <v/>
      </c>
      <c r="CY40" s="86" t="str">
        <f>IF(consulta_completa__11[[#This Row],[14 - Inst. Atuando no Local]]="","X","")</f>
        <v/>
      </c>
      <c r="CZ40" s="86">
        <f>IFERROR(FIND("OUTRA (S)",consulta_completa__11[[#This Row],[14 - Inst. Atuando no Local]]),0)</f>
        <v>0</v>
      </c>
      <c r="DA40" s="86" t="str">
        <f t="shared" si="27"/>
        <v/>
      </c>
      <c r="DB40" s="37" t="str">
        <f t="shared" si="28"/>
        <v>Sim</v>
      </c>
      <c r="DC40" s="37" t="str">
        <f t="shared" si="29"/>
        <v>Não</v>
      </c>
      <c r="DD40" s="37" t="str">
        <f t="shared" si="30"/>
        <v>Sim</v>
      </c>
      <c r="DE40" s="89" t="str">
        <f t="shared" si="1"/>
        <v>Federal</v>
      </c>
    </row>
    <row r="41" spans="1:109">
      <c r="A41" s="15">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4">
        <f>IFERROR(FIND("Óbitos/feridos",consulta_completa__11[[#This Row],[13 - Ocorrências/Ambientes Atingidos]]),0)</f>
        <v>0</v>
      </c>
      <c r="AY41" s="85" t="str">
        <f t="shared" si="2"/>
        <v/>
      </c>
      <c r="AZ41" s="84">
        <f>IFERROR(FIND("População afetada/evacuada",consulta_completa__11[[#This Row],[13 - Ocorrências/Ambientes Atingidos]]),0)</f>
        <v>0</v>
      </c>
      <c r="BA41" s="84" t="str">
        <f t="shared" si="3"/>
        <v/>
      </c>
      <c r="BB41" s="84">
        <f>IFERROR(FIND("Suspensão de abastecimento de água",consulta_completa__11[[#This Row],[13 - Ocorrências/Ambientes Atingidos]]),0)</f>
        <v>0</v>
      </c>
      <c r="BC41" s="85" t="str">
        <f t="shared" si="31"/>
        <v/>
      </c>
      <c r="BD41" s="84">
        <f>IFERROR(FIND("Rio/córrego",consulta_completa__11[[#This Row],[13 - Ocorrências/Ambientes Atingidos]]),0)</f>
        <v>0</v>
      </c>
      <c r="BE41" s="85" t="str">
        <f t="shared" si="4"/>
        <v/>
      </c>
      <c r="BF41" s="84">
        <f>IFERROR(FIND("Lago",consulta_completa__11[[#This Row],[13 - Ocorrências/Ambientes Atingidos]]),0)</f>
        <v>0</v>
      </c>
      <c r="BG41" s="85" t="str">
        <f t="shared" si="5"/>
        <v/>
      </c>
      <c r="BH41" s="84">
        <f>IFERROR(FIND("Mar",consulta_completa__11[[#This Row],[13 - Ocorrências/Ambientes Atingidos]]),0)</f>
        <v>1</v>
      </c>
      <c r="BI41" s="85" t="str">
        <f t="shared" si="6"/>
        <v>X</v>
      </c>
      <c r="BJ41" s="84">
        <f>IFERROR(FIND("Praia",consulta_completa__11[[#This Row],[13 - Ocorrências/Ambientes Atingidos]]),0)</f>
        <v>0</v>
      </c>
      <c r="BK41" s="85" t="str">
        <f t="shared" si="7"/>
        <v/>
      </c>
      <c r="BL41" s="84">
        <f>IFERROR(FIND("Solo",consulta_completa__11[[#This Row],[13 - Ocorrências/Ambientes Atingidos]]),0)</f>
        <v>0</v>
      </c>
      <c r="BM41" s="85" t="str">
        <f t="shared" si="8"/>
        <v/>
      </c>
      <c r="BN41" s="84">
        <f>IFERROR(FIND("Águas subterrâneas",consulta_completa__11[[#This Row],[13 - Ocorrências/Ambientes Atingidos]]),0)</f>
        <v>0</v>
      </c>
      <c r="BO41" s="85" t="str">
        <f t="shared" si="9"/>
        <v/>
      </c>
      <c r="BP41" s="84">
        <f>IFERROR(FIND("Atmosfera",consulta_completa__11[[#This Row],[13 - Ocorrências/Ambientes Atingidos]]),0)</f>
        <v>0</v>
      </c>
      <c r="BQ41" s="85" t="str">
        <f t="shared" si="10"/>
        <v/>
      </c>
      <c r="BR41" s="84">
        <f>IFERROR(FIND("Flora",consulta_completa__11[[#This Row],[13 - Ocorrências/Ambientes Atingidos]]),0)</f>
        <v>0</v>
      </c>
      <c r="BS41" s="85" t="str">
        <f t="shared" si="11"/>
        <v/>
      </c>
      <c r="BT41" s="84">
        <f>IFERROR(FIND("Fauna",consulta_completa__11[[#This Row],[13 - Ocorrências/Ambientes Atingidos]]),0)</f>
        <v>0</v>
      </c>
      <c r="BU41" s="85" t="str">
        <f t="shared" si="12"/>
        <v/>
      </c>
      <c r="BV41" s="84">
        <f>IFERROR(FIND("UC federal",consulta_completa__11[[#This Row],[13 - Ocorrências/Ambientes Atingidos]]),0)</f>
        <v>0</v>
      </c>
      <c r="BW41" s="85" t="str">
        <f t="shared" si="13"/>
        <v/>
      </c>
      <c r="BX41" s="84">
        <f>IFERROR(FIND("UC estadual/municipal",consulta_completa__11[[#This Row],[13 - Ocorrências/Ambientes Atingidos]]),0)</f>
        <v>0</v>
      </c>
      <c r="BY41" s="85" t="str">
        <f t="shared" si="14"/>
        <v/>
      </c>
      <c r="BZ41" s="84">
        <f>IFERROR(FIND("Outro(s)",consulta_completa__11[[#This Row],[13 - Ocorrências/Ambientes Atingidos]]),0)</f>
        <v>0</v>
      </c>
      <c r="CA41" s="85" t="str">
        <f t="shared" si="15"/>
        <v/>
      </c>
      <c r="CB41" s="84">
        <f>IFERROR(FIND("Sem dano",consulta_completa__11[[#This Row],[13 - Ocorrências/Ambientes Atingidos]]),0)</f>
        <v>0</v>
      </c>
      <c r="CC41" s="85" t="str">
        <f t="shared" si="16"/>
        <v/>
      </c>
      <c r="CD41" s="84" t="str">
        <f>IF(consulta_completa__11[[#This Row],[13 - Ocorrências/Ambientes Atingidos]]="","X","")</f>
        <v/>
      </c>
      <c r="CE41" s="86">
        <f>IFERROR(FIND("IBAMA",consulta_completa__11[[#This Row],[14 - Inst. Atuando no Local]]),0)</f>
        <v>0</v>
      </c>
      <c r="CF41" s="86" t="str">
        <f t="shared" si="17"/>
        <v/>
      </c>
      <c r="CG41" s="86">
        <f>IFERROR(FIND("OEMA",consulta_completa__11[[#This Row],[14 - Inst. Atuando no Local]]),0)</f>
        <v>0</v>
      </c>
      <c r="CH41" s="86" t="str">
        <f t="shared" si="18"/>
        <v/>
      </c>
      <c r="CI41" s="86">
        <f>IFERROR(FIND("DEFESA CIVIL",consulta_completa__11[[#This Row],[14 - Inst. Atuando no Local]]),0)</f>
        <v>0</v>
      </c>
      <c r="CJ41" s="86" t="str">
        <f t="shared" si="19"/>
        <v/>
      </c>
      <c r="CK41" s="86">
        <f>IFERROR(FIND("CORPO DE BOMBEIROS",consulta_completa__11[[#This Row],[14 - Inst. Atuando no Local]]),0)</f>
        <v>0</v>
      </c>
      <c r="CL41" s="86" t="str">
        <f t="shared" si="20"/>
        <v/>
      </c>
      <c r="CM41" s="86">
        <f>IFERROR(FIND("POLÍCIA RODOVIÁRIA",consulta_completa__11[[#This Row],[14 - Inst. Atuando no Local]]),0)</f>
        <v>0</v>
      </c>
      <c r="CN41" s="86" t="str">
        <f t="shared" si="21"/>
        <v/>
      </c>
      <c r="CO41" s="86">
        <f>IFERROR(FIND("POLÍCIA MILITAR",consulta_completa__11[[#This Row],[14 - Inst. Atuando no Local]]),0)</f>
        <v>0</v>
      </c>
      <c r="CP41" s="86" t="str">
        <f t="shared" si="22"/>
        <v/>
      </c>
      <c r="CQ41" s="86">
        <f>IFERROR(FIND("POLÍCIA CIVIL",consulta_completa__11[[#This Row],[14 - Inst. Atuando no Local]]),0)</f>
        <v>0</v>
      </c>
      <c r="CR41" s="86" t="str">
        <f t="shared" si="23"/>
        <v/>
      </c>
      <c r="CS41" s="86">
        <f>IFERROR(FIND("MARINHA DO BRASIL",consulta_completa__11[[#This Row],[14 - Inst. Atuando no Local]]),0)</f>
        <v>0</v>
      </c>
      <c r="CT41" s="86" t="str">
        <f t="shared" si="24"/>
        <v/>
      </c>
      <c r="CU41" s="86">
        <f>IFERROR(FIND("EMPRESA ESPECIALIZADA EM ATENDIMENTO",consulta_completa__11[[#This Row],[14 - Inst. Atuando no Local]]),0)</f>
        <v>0</v>
      </c>
      <c r="CV41" s="86" t="str">
        <f t="shared" si="25"/>
        <v/>
      </c>
      <c r="CW41" s="86">
        <f>IFERROR(FIND("IBAMA",consulta_completa__11[[#This Row],[14 - Inst. Atuando no Local]]),0)</f>
        <v>0</v>
      </c>
      <c r="CX41" s="86" t="str">
        <f t="shared" si="26"/>
        <v/>
      </c>
      <c r="CY41" s="86" t="str">
        <f>IF(consulta_completa__11[[#This Row],[14 - Inst. Atuando no Local]]="","X","")</f>
        <v/>
      </c>
      <c r="CZ41" s="86">
        <f>IFERROR(FIND("OUTRA (S)",consulta_completa__11[[#This Row],[14 - Inst. Atuando no Local]]),0)</f>
        <v>0</v>
      </c>
      <c r="DA41" s="86" t="str">
        <f t="shared" si="27"/>
        <v/>
      </c>
      <c r="DB41" s="37" t="str">
        <f t="shared" si="28"/>
        <v>Sim</v>
      </c>
      <c r="DC41" s="37" t="str">
        <f t="shared" si="29"/>
        <v>Não</v>
      </c>
      <c r="DD41" s="37" t="str">
        <f t="shared" si="30"/>
        <v>Sim</v>
      </c>
      <c r="DE41" s="89" t="str">
        <f t="shared" si="1"/>
        <v>Federal</v>
      </c>
    </row>
    <row r="42" spans="1:109">
      <c r="A42" s="15">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4">
        <f>IFERROR(FIND("Óbitos/feridos",consulta_completa__11[[#This Row],[13 - Ocorrências/Ambientes Atingidos]]),0)</f>
        <v>0</v>
      </c>
      <c r="AY42" s="85" t="str">
        <f t="shared" si="2"/>
        <v/>
      </c>
      <c r="AZ42" s="84">
        <f>IFERROR(FIND("População afetada/evacuada",consulta_completa__11[[#This Row],[13 - Ocorrências/Ambientes Atingidos]]),0)</f>
        <v>0</v>
      </c>
      <c r="BA42" s="84" t="str">
        <f t="shared" si="3"/>
        <v/>
      </c>
      <c r="BB42" s="84">
        <f>IFERROR(FIND("Suspensão de abastecimento de água",consulta_completa__11[[#This Row],[13 - Ocorrências/Ambientes Atingidos]]),0)</f>
        <v>0</v>
      </c>
      <c r="BC42" s="85" t="str">
        <f t="shared" si="31"/>
        <v/>
      </c>
      <c r="BD42" s="84">
        <f>IFERROR(FIND("Rio/córrego",consulta_completa__11[[#This Row],[13 - Ocorrências/Ambientes Atingidos]]),0)</f>
        <v>0</v>
      </c>
      <c r="BE42" s="85" t="str">
        <f t="shared" si="4"/>
        <v/>
      </c>
      <c r="BF42" s="84">
        <f>IFERROR(FIND("Lago",consulta_completa__11[[#This Row],[13 - Ocorrências/Ambientes Atingidos]]),0)</f>
        <v>0</v>
      </c>
      <c r="BG42" s="85" t="str">
        <f t="shared" si="5"/>
        <v/>
      </c>
      <c r="BH42" s="84">
        <f>IFERROR(FIND("Mar",consulta_completa__11[[#This Row],[13 - Ocorrências/Ambientes Atingidos]]),0)</f>
        <v>0</v>
      </c>
      <c r="BI42" s="85" t="str">
        <f t="shared" si="6"/>
        <v/>
      </c>
      <c r="BJ42" s="84">
        <f>IFERROR(FIND("Praia",consulta_completa__11[[#This Row],[13 - Ocorrências/Ambientes Atingidos]]),0)</f>
        <v>0</v>
      </c>
      <c r="BK42" s="85" t="str">
        <f t="shared" si="7"/>
        <v/>
      </c>
      <c r="BL42" s="84">
        <f>IFERROR(FIND("Solo",consulta_completa__11[[#This Row],[13 - Ocorrências/Ambientes Atingidos]]),0)</f>
        <v>1</v>
      </c>
      <c r="BM42" s="85" t="str">
        <f t="shared" si="8"/>
        <v>X</v>
      </c>
      <c r="BN42" s="84">
        <f>IFERROR(FIND("Águas subterrâneas",consulta_completa__11[[#This Row],[13 - Ocorrências/Ambientes Atingidos]]),0)</f>
        <v>0</v>
      </c>
      <c r="BO42" s="85" t="str">
        <f t="shared" si="9"/>
        <v/>
      </c>
      <c r="BP42" s="84">
        <f>IFERROR(FIND("Atmosfera",consulta_completa__11[[#This Row],[13 - Ocorrências/Ambientes Atingidos]]),0)</f>
        <v>0</v>
      </c>
      <c r="BQ42" s="85" t="str">
        <f t="shared" si="10"/>
        <v/>
      </c>
      <c r="BR42" s="84">
        <f>IFERROR(FIND("Flora",consulta_completa__11[[#This Row],[13 - Ocorrências/Ambientes Atingidos]]),0)</f>
        <v>0</v>
      </c>
      <c r="BS42" s="85" t="str">
        <f t="shared" si="11"/>
        <v/>
      </c>
      <c r="BT42" s="84">
        <f>IFERROR(FIND("Fauna",consulta_completa__11[[#This Row],[13 - Ocorrências/Ambientes Atingidos]]),0)</f>
        <v>0</v>
      </c>
      <c r="BU42" s="85" t="str">
        <f t="shared" si="12"/>
        <v/>
      </c>
      <c r="BV42" s="84">
        <f>IFERROR(FIND("UC federal",consulta_completa__11[[#This Row],[13 - Ocorrências/Ambientes Atingidos]]),0)</f>
        <v>0</v>
      </c>
      <c r="BW42" s="85" t="str">
        <f t="shared" si="13"/>
        <v/>
      </c>
      <c r="BX42" s="84">
        <f>IFERROR(FIND("UC estadual/municipal",consulta_completa__11[[#This Row],[13 - Ocorrências/Ambientes Atingidos]]),0)</f>
        <v>0</v>
      </c>
      <c r="BY42" s="85" t="str">
        <f t="shared" si="14"/>
        <v/>
      </c>
      <c r="BZ42" s="84">
        <f>IFERROR(FIND("Outro(s)",consulta_completa__11[[#This Row],[13 - Ocorrências/Ambientes Atingidos]]),0)</f>
        <v>0</v>
      </c>
      <c r="CA42" s="85" t="str">
        <f t="shared" si="15"/>
        <v/>
      </c>
      <c r="CB42" s="84">
        <f>IFERROR(FIND("Sem dano",consulta_completa__11[[#This Row],[13 - Ocorrências/Ambientes Atingidos]]),0)</f>
        <v>0</v>
      </c>
      <c r="CC42" s="85" t="str">
        <f t="shared" si="16"/>
        <v/>
      </c>
      <c r="CD42" s="84" t="str">
        <f>IF(consulta_completa__11[[#This Row],[13 - Ocorrências/Ambientes Atingidos]]="","X","")</f>
        <v/>
      </c>
      <c r="CE42" s="86">
        <f>IFERROR(FIND("IBAMA",consulta_completa__11[[#This Row],[14 - Inst. Atuando no Local]]),0)</f>
        <v>0</v>
      </c>
      <c r="CF42" s="86" t="str">
        <f t="shared" si="17"/>
        <v/>
      </c>
      <c r="CG42" s="86">
        <f>IFERROR(FIND("OEMA",consulta_completa__11[[#This Row],[14 - Inst. Atuando no Local]]),0)</f>
        <v>0</v>
      </c>
      <c r="CH42" s="86" t="str">
        <f t="shared" si="18"/>
        <v/>
      </c>
      <c r="CI42" s="86">
        <f>IFERROR(FIND("DEFESA CIVIL",consulta_completa__11[[#This Row],[14 - Inst. Atuando no Local]]),0)</f>
        <v>0</v>
      </c>
      <c r="CJ42" s="86" t="str">
        <f t="shared" si="19"/>
        <v/>
      </c>
      <c r="CK42" s="86">
        <f>IFERROR(FIND("CORPO DE BOMBEIROS",consulta_completa__11[[#This Row],[14 - Inst. Atuando no Local]]),0)</f>
        <v>0</v>
      </c>
      <c r="CL42" s="86" t="str">
        <f t="shared" si="20"/>
        <v/>
      </c>
      <c r="CM42" s="86">
        <f>IFERROR(FIND("POLÍCIA RODOVIÁRIA",consulta_completa__11[[#This Row],[14 - Inst. Atuando no Local]]),0)</f>
        <v>0</v>
      </c>
      <c r="CN42" s="86" t="str">
        <f t="shared" si="21"/>
        <v/>
      </c>
      <c r="CO42" s="86">
        <f>IFERROR(FIND("POLÍCIA MILITAR",consulta_completa__11[[#This Row],[14 - Inst. Atuando no Local]]),0)</f>
        <v>0</v>
      </c>
      <c r="CP42" s="86" t="str">
        <f t="shared" si="22"/>
        <v/>
      </c>
      <c r="CQ42" s="86">
        <f>IFERROR(FIND("POLÍCIA CIVIL",consulta_completa__11[[#This Row],[14 - Inst. Atuando no Local]]),0)</f>
        <v>0</v>
      </c>
      <c r="CR42" s="86" t="str">
        <f t="shared" si="23"/>
        <v/>
      </c>
      <c r="CS42" s="86">
        <f>IFERROR(FIND("MARINHA DO BRASIL",consulta_completa__11[[#This Row],[14 - Inst. Atuando no Local]]),0)</f>
        <v>0</v>
      </c>
      <c r="CT42" s="86" t="str">
        <f t="shared" si="24"/>
        <v/>
      </c>
      <c r="CU42" s="86">
        <f>IFERROR(FIND("EMPRESA ESPECIALIZADA EM ATENDIMENTO",consulta_completa__11[[#This Row],[14 - Inst. Atuando no Local]]),0)</f>
        <v>0</v>
      </c>
      <c r="CV42" s="86" t="str">
        <f t="shared" si="25"/>
        <v/>
      </c>
      <c r="CW42" s="86">
        <f>IFERROR(FIND("IBAMA",consulta_completa__11[[#This Row],[14 - Inst. Atuando no Local]]),0)</f>
        <v>0</v>
      </c>
      <c r="CX42" s="86" t="str">
        <f t="shared" si="26"/>
        <v/>
      </c>
      <c r="CY42" s="86" t="str">
        <f>IF(consulta_completa__11[[#This Row],[14 - Inst. Atuando no Local]]="","X","")</f>
        <v/>
      </c>
      <c r="CZ42" s="86">
        <f>IFERROR(FIND("OUTRA (S)",consulta_completa__11[[#This Row],[14 - Inst. Atuando no Local]]),0)</f>
        <v>0</v>
      </c>
      <c r="DA42" s="86" t="str">
        <f t="shared" si="27"/>
        <v/>
      </c>
      <c r="DB42" s="37" t="str">
        <f t="shared" si="28"/>
        <v>Sim</v>
      </c>
      <c r="DC42" s="37" t="str">
        <f t="shared" si="29"/>
        <v>Não</v>
      </c>
      <c r="DD42" s="37" t="str">
        <f t="shared" si="30"/>
        <v>Sim</v>
      </c>
      <c r="DE42" s="89" t="str">
        <f t="shared" si="1"/>
        <v>Federal</v>
      </c>
    </row>
    <row r="43" spans="1:109">
      <c r="A43" s="15">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4">
        <f>IFERROR(FIND("Óbitos/feridos",consulta_completa__11[[#This Row],[13 - Ocorrências/Ambientes Atingidos]]),0)</f>
        <v>0</v>
      </c>
      <c r="AY43" s="85" t="str">
        <f t="shared" si="2"/>
        <v/>
      </c>
      <c r="AZ43" s="84">
        <f>IFERROR(FIND("População afetada/evacuada",consulta_completa__11[[#This Row],[13 - Ocorrências/Ambientes Atingidos]]),0)</f>
        <v>0</v>
      </c>
      <c r="BA43" s="84" t="str">
        <f t="shared" si="3"/>
        <v/>
      </c>
      <c r="BB43" s="84">
        <f>IFERROR(FIND("Suspensão de abastecimento de água",consulta_completa__11[[#This Row],[13 - Ocorrências/Ambientes Atingidos]]),0)</f>
        <v>0</v>
      </c>
      <c r="BC43" s="85" t="str">
        <f t="shared" si="31"/>
        <v/>
      </c>
      <c r="BD43" s="84">
        <f>IFERROR(FIND("Rio/córrego",consulta_completa__11[[#This Row],[13 - Ocorrências/Ambientes Atingidos]]),0)</f>
        <v>0</v>
      </c>
      <c r="BE43" s="85" t="str">
        <f t="shared" si="4"/>
        <v/>
      </c>
      <c r="BF43" s="84">
        <f>IFERROR(FIND("Lago",consulta_completa__11[[#This Row],[13 - Ocorrências/Ambientes Atingidos]]),0)</f>
        <v>0</v>
      </c>
      <c r="BG43" s="85" t="str">
        <f t="shared" si="5"/>
        <v/>
      </c>
      <c r="BH43" s="84">
        <f>IFERROR(FIND("Mar",consulta_completa__11[[#This Row],[13 - Ocorrências/Ambientes Atingidos]]),0)</f>
        <v>0</v>
      </c>
      <c r="BI43" s="85" t="str">
        <f t="shared" si="6"/>
        <v/>
      </c>
      <c r="BJ43" s="84">
        <f>IFERROR(FIND("Praia",consulta_completa__11[[#This Row],[13 - Ocorrências/Ambientes Atingidos]]),0)</f>
        <v>0</v>
      </c>
      <c r="BK43" s="85" t="str">
        <f t="shared" si="7"/>
        <v/>
      </c>
      <c r="BL43" s="84">
        <f>IFERROR(FIND("Solo",consulta_completa__11[[#This Row],[13 - Ocorrências/Ambientes Atingidos]]),0)</f>
        <v>1</v>
      </c>
      <c r="BM43" s="85" t="str">
        <f t="shared" si="8"/>
        <v>X</v>
      </c>
      <c r="BN43" s="84">
        <f>IFERROR(FIND("Águas subterrâneas",consulta_completa__11[[#This Row],[13 - Ocorrências/Ambientes Atingidos]]),0)</f>
        <v>0</v>
      </c>
      <c r="BO43" s="85" t="str">
        <f t="shared" si="9"/>
        <v/>
      </c>
      <c r="BP43" s="84">
        <f>IFERROR(FIND("Atmosfera",consulta_completa__11[[#This Row],[13 - Ocorrências/Ambientes Atingidos]]),0)</f>
        <v>0</v>
      </c>
      <c r="BQ43" s="85" t="str">
        <f t="shared" si="10"/>
        <v/>
      </c>
      <c r="BR43" s="84">
        <f>IFERROR(FIND("Flora",consulta_completa__11[[#This Row],[13 - Ocorrências/Ambientes Atingidos]]),0)</f>
        <v>0</v>
      </c>
      <c r="BS43" s="85" t="str">
        <f t="shared" si="11"/>
        <v/>
      </c>
      <c r="BT43" s="84">
        <f>IFERROR(FIND("Fauna",consulta_completa__11[[#This Row],[13 - Ocorrências/Ambientes Atingidos]]),0)</f>
        <v>0</v>
      </c>
      <c r="BU43" s="85" t="str">
        <f t="shared" si="12"/>
        <v/>
      </c>
      <c r="BV43" s="84">
        <f>IFERROR(FIND("UC federal",consulta_completa__11[[#This Row],[13 - Ocorrências/Ambientes Atingidos]]),0)</f>
        <v>0</v>
      </c>
      <c r="BW43" s="85" t="str">
        <f t="shared" si="13"/>
        <v/>
      </c>
      <c r="BX43" s="84">
        <f>IFERROR(FIND("UC estadual/municipal",consulta_completa__11[[#This Row],[13 - Ocorrências/Ambientes Atingidos]]),0)</f>
        <v>0</v>
      </c>
      <c r="BY43" s="85" t="str">
        <f t="shared" si="14"/>
        <v/>
      </c>
      <c r="BZ43" s="84">
        <f>IFERROR(FIND("Outro(s)",consulta_completa__11[[#This Row],[13 - Ocorrências/Ambientes Atingidos]]),0)</f>
        <v>0</v>
      </c>
      <c r="CA43" s="85" t="str">
        <f t="shared" si="15"/>
        <v/>
      </c>
      <c r="CB43" s="84">
        <f>IFERROR(FIND("Sem dano",consulta_completa__11[[#This Row],[13 - Ocorrências/Ambientes Atingidos]]),0)</f>
        <v>0</v>
      </c>
      <c r="CC43" s="85" t="str">
        <f t="shared" si="16"/>
        <v/>
      </c>
      <c r="CD43" s="84" t="str">
        <f>IF(consulta_completa__11[[#This Row],[13 - Ocorrências/Ambientes Atingidos]]="","X","")</f>
        <v/>
      </c>
      <c r="CE43" s="86">
        <f>IFERROR(FIND("IBAMA",consulta_completa__11[[#This Row],[14 - Inst. Atuando no Local]]),0)</f>
        <v>0</v>
      </c>
      <c r="CF43" s="86" t="str">
        <f t="shared" si="17"/>
        <v/>
      </c>
      <c r="CG43" s="86">
        <f>IFERROR(FIND("OEMA",consulta_completa__11[[#This Row],[14 - Inst. Atuando no Local]]),0)</f>
        <v>0</v>
      </c>
      <c r="CH43" s="86" t="str">
        <f t="shared" si="18"/>
        <v/>
      </c>
      <c r="CI43" s="86">
        <f>IFERROR(FIND("DEFESA CIVIL",consulta_completa__11[[#This Row],[14 - Inst. Atuando no Local]]),0)</f>
        <v>0</v>
      </c>
      <c r="CJ43" s="86" t="str">
        <f t="shared" si="19"/>
        <v/>
      </c>
      <c r="CK43" s="86">
        <f>IFERROR(FIND("CORPO DE BOMBEIROS",consulta_completa__11[[#This Row],[14 - Inst. Atuando no Local]]),0)</f>
        <v>0</v>
      </c>
      <c r="CL43" s="86" t="str">
        <f t="shared" si="20"/>
        <v/>
      </c>
      <c r="CM43" s="86">
        <f>IFERROR(FIND("POLÍCIA RODOVIÁRIA",consulta_completa__11[[#This Row],[14 - Inst. Atuando no Local]]),0)</f>
        <v>0</v>
      </c>
      <c r="CN43" s="86" t="str">
        <f t="shared" si="21"/>
        <v/>
      </c>
      <c r="CO43" s="86">
        <f>IFERROR(FIND("POLÍCIA MILITAR",consulta_completa__11[[#This Row],[14 - Inst. Atuando no Local]]),0)</f>
        <v>0</v>
      </c>
      <c r="CP43" s="86" t="str">
        <f t="shared" si="22"/>
        <v/>
      </c>
      <c r="CQ43" s="86">
        <f>IFERROR(FIND("POLÍCIA CIVIL",consulta_completa__11[[#This Row],[14 - Inst. Atuando no Local]]),0)</f>
        <v>0</v>
      </c>
      <c r="CR43" s="86" t="str">
        <f t="shared" si="23"/>
        <v/>
      </c>
      <c r="CS43" s="86">
        <f>IFERROR(FIND("MARINHA DO BRASIL",consulta_completa__11[[#This Row],[14 - Inst. Atuando no Local]]),0)</f>
        <v>0</v>
      </c>
      <c r="CT43" s="86" t="str">
        <f t="shared" si="24"/>
        <v/>
      </c>
      <c r="CU43" s="86">
        <f>IFERROR(FIND("EMPRESA ESPECIALIZADA EM ATENDIMENTO",consulta_completa__11[[#This Row],[14 - Inst. Atuando no Local]]),0)</f>
        <v>0</v>
      </c>
      <c r="CV43" s="86" t="str">
        <f t="shared" si="25"/>
        <v/>
      </c>
      <c r="CW43" s="86">
        <f>IFERROR(FIND("IBAMA",consulta_completa__11[[#This Row],[14 - Inst. Atuando no Local]]),0)</f>
        <v>0</v>
      </c>
      <c r="CX43" s="86" t="str">
        <f t="shared" si="26"/>
        <v/>
      </c>
      <c r="CY43" s="86" t="str">
        <f>IF(consulta_completa__11[[#This Row],[14 - Inst. Atuando no Local]]="","X","")</f>
        <v/>
      </c>
      <c r="CZ43" s="86">
        <f>IFERROR(FIND("OUTRA (S)",consulta_completa__11[[#This Row],[14 - Inst. Atuando no Local]]),0)</f>
        <v>0</v>
      </c>
      <c r="DA43" s="86" t="str">
        <f t="shared" si="27"/>
        <v/>
      </c>
      <c r="DB43" s="37" t="str">
        <f t="shared" si="28"/>
        <v>Sim</v>
      </c>
      <c r="DC43" s="37" t="str">
        <f t="shared" si="29"/>
        <v>Não</v>
      </c>
      <c r="DD43" s="37" t="str">
        <f t="shared" si="30"/>
        <v>Sim</v>
      </c>
      <c r="DE43" s="89" t="str">
        <f t="shared" si="1"/>
        <v>Estadual</v>
      </c>
    </row>
    <row r="44" spans="1:109">
      <c r="A44" s="15">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4">
        <f>IFERROR(FIND("Óbitos/feridos",consulta_completa__11[[#This Row],[13 - Ocorrências/Ambientes Atingidos]]),0)</f>
        <v>0</v>
      </c>
      <c r="AY44" s="85" t="str">
        <f t="shared" si="2"/>
        <v/>
      </c>
      <c r="AZ44" s="84">
        <f>IFERROR(FIND("População afetada/evacuada",consulta_completa__11[[#This Row],[13 - Ocorrências/Ambientes Atingidos]]),0)</f>
        <v>0</v>
      </c>
      <c r="BA44" s="84" t="str">
        <f t="shared" si="3"/>
        <v/>
      </c>
      <c r="BB44" s="84">
        <f>IFERROR(FIND("Suspensão de abastecimento de água",consulta_completa__11[[#This Row],[13 - Ocorrências/Ambientes Atingidos]]),0)</f>
        <v>0</v>
      </c>
      <c r="BC44" s="85" t="str">
        <f t="shared" si="31"/>
        <v/>
      </c>
      <c r="BD44" s="84">
        <f>IFERROR(FIND("Rio/córrego",consulta_completa__11[[#This Row],[13 - Ocorrências/Ambientes Atingidos]]),0)</f>
        <v>0</v>
      </c>
      <c r="BE44" s="85" t="str">
        <f t="shared" si="4"/>
        <v/>
      </c>
      <c r="BF44" s="84">
        <f>IFERROR(FIND("Lago",consulta_completa__11[[#This Row],[13 - Ocorrências/Ambientes Atingidos]]),0)</f>
        <v>0</v>
      </c>
      <c r="BG44" s="85" t="str">
        <f t="shared" si="5"/>
        <v/>
      </c>
      <c r="BH44" s="84">
        <f>IFERROR(FIND("Mar",consulta_completa__11[[#This Row],[13 - Ocorrências/Ambientes Atingidos]]),0)</f>
        <v>1</v>
      </c>
      <c r="BI44" s="85" t="str">
        <f t="shared" si="6"/>
        <v>X</v>
      </c>
      <c r="BJ44" s="84">
        <f>IFERROR(FIND("Praia",consulta_completa__11[[#This Row],[13 - Ocorrências/Ambientes Atingidos]]),0)</f>
        <v>0</v>
      </c>
      <c r="BK44" s="85" t="str">
        <f t="shared" si="7"/>
        <v/>
      </c>
      <c r="BL44" s="84">
        <f>IFERROR(FIND("Solo",consulta_completa__11[[#This Row],[13 - Ocorrências/Ambientes Atingidos]]),0)</f>
        <v>0</v>
      </c>
      <c r="BM44" s="85" t="str">
        <f t="shared" si="8"/>
        <v/>
      </c>
      <c r="BN44" s="84">
        <f>IFERROR(FIND("Águas subterrâneas",consulta_completa__11[[#This Row],[13 - Ocorrências/Ambientes Atingidos]]),0)</f>
        <v>0</v>
      </c>
      <c r="BO44" s="85" t="str">
        <f t="shared" si="9"/>
        <v/>
      </c>
      <c r="BP44" s="84">
        <f>IFERROR(FIND("Atmosfera",consulta_completa__11[[#This Row],[13 - Ocorrências/Ambientes Atingidos]]),0)</f>
        <v>0</v>
      </c>
      <c r="BQ44" s="85" t="str">
        <f t="shared" si="10"/>
        <v/>
      </c>
      <c r="BR44" s="84">
        <f>IFERROR(FIND("Flora",consulta_completa__11[[#This Row],[13 - Ocorrências/Ambientes Atingidos]]),0)</f>
        <v>0</v>
      </c>
      <c r="BS44" s="85" t="str">
        <f t="shared" si="11"/>
        <v/>
      </c>
      <c r="BT44" s="84">
        <f>IFERROR(FIND("Fauna",consulta_completa__11[[#This Row],[13 - Ocorrências/Ambientes Atingidos]]),0)</f>
        <v>0</v>
      </c>
      <c r="BU44" s="85" t="str">
        <f t="shared" si="12"/>
        <v/>
      </c>
      <c r="BV44" s="84">
        <f>IFERROR(FIND("UC federal",consulta_completa__11[[#This Row],[13 - Ocorrências/Ambientes Atingidos]]),0)</f>
        <v>0</v>
      </c>
      <c r="BW44" s="85" t="str">
        <f t="shared" si="13"/>
        <v/>
      </c>
      <c r="BX44" s="84">
        <f>IFERROR(FIND("UC estadual/municipal",consulta_completa__11[[#This Row],[13 - Ocorrências/Ambientes Atingidos]]),0)</f>
        <v>0</v>
      </c>
      <c r="BY44" s="85" t="str">
        <f t="shared" si="14"/>
        <v/>
      </c>
      <c r="BZ44" s="84">
        <f>IFERROR(FIND("Outro(s)",consulta_completa__11[[#This Row],[13 - Ocorrências/Ambientes Atingidos]]),0)</f>
        <v>0</v>
      </c>
      <c r="CA44" s="85" t="str">
        <f t="shared" si="15"/>
        <v/>
      </c>
      <c r="CB44" s="84">
        <f>IFERROR(FIND("Sem dano",consulta_completa__11[[#This Row],[13 - Ocorrências/Ambientes Atingidos]]),0)</f>
        <v>0</v>
      </c>
      <c r="CC44" s="85" t="str">
        <f t="shared" si="16"/>
        <v/>
      </c>
      <c r="CD44" s="84" t="str">
        <f>IF(consulta_completa__11[[#This Row],[13 - Ocorrências/Ambientes Atingidos]]="","X","")</f>
        <v/>
      </c>
      <c r="CE44" s="86">
        <f>IFERROR(FIND("IBAMA",consulta_completa__11[[#This Row],[14 - Inst. Atuando no Local]]),0)</f>
        <v>0</v>
      </c>
      <c r="CF44" s="86" t="str">
        <f t="shared" si="17"/>
        <v/>
      </c>
      <c r="CG44" s="86">
        <f>IFERROR(FIND("OEMA",consulta_completa__11[[#This Row],[14 - Inst. Atuando no Local]]),0)</f>
        <v>0</v>
      </c>
      <c r="CH44" s="86" t="str">
        <f t="shared" si="18"/>
        <v/>
      </c>
      <c r="CI44" s="86">
        <f>IFERROR(FIND("DEFESA CIVIL",consulta_completa__11[[#This Row],[14 - Inst. Atuando no Local]]),0)</f>
        <v>0</v>
      </c>
      <c r="CJ44" s="86" t="str">
        <f t="shared" si="19"/>
        <v/>
      </c>
      <c r="CK44" s="86">
        <f>IFERROR(FIND("CORPO DE BOMBEIROS",consulta_completa__11[[#This Row],[14 - Inst. Atuando no Local]]),0)</f>
        <v>0</v>
      </c>
      <c r="CL44" s="86" t="str">
        <f t="shared" si="20"/>
        <v/>
      </c>
      <c r="CM44" s="86">
        <f>IFERROR(FIND("POLÍCIA RODOVIÁRIA",consulta_completa__11[[#This Row],[14 - Inst. Atuando no Local]]),0)</f>
        <v>0</v>
      </c>
      <c r="CN44" s="86" t="str">
        <f t="shared" si="21"/>
        <v/>
      </c>
      <c r="CO44" s="86">
        <f>IFERROR(FIND("POLÍCIA MILITAR",consulta_completa__11[[#This Row],[14 - Inst. Atuando no Local]]),0)</f>
        <v>0</v>
      </c>
      <c r="CP44" s="86" t="str">
        <f t="shared" si="22"/>
        <v/>
      </c>
      <c r="CQ44" s="86">
        <f>IFERROR(FIND("POLÍCIA CIVIL",consulta_completa__11[[#This Row],[14 - Inst. Atuando no Local]]),0)</f>
        <v>0</v>
      </c>
      <c r="CR44" s="86" t="str">
        <f t="shared" si="23"/>
        <v/>
      </c>
      <c r="CS44" s="86">
        <f>IFERROR(FIND("MARINHA DO BRASIL",consulta_completa__11[[#This Row],[14 - Inst. Atuando no Local]]),0)</f>
        <v>0</v>
      </c>
      <c r="CT44" s="86" t="str">
        <f t="shared" si="24"/>
        <v/>
      </c>
      <c r="CU44" s="86">
        <f>IFERROR(FIND("EMPRESA ESPECIALIZADA EM ATENDIMENTO",consulta_completa__11[[#This Row],[14 - Inst. Atuando no Local]]),0)</f>
        <v>0</v>
      </c>
      <c r="CV44" s="86" t="str">
        <f t="shared" si="25"/>
        <v/>
      </c>
      <c r="CW44" s="86">
        <f>IFERROR(FIND("IBAMA",consulta_completa__11[[#This Row],[14 - Inst. Atuando no Local]]),0)</f>
        <v>0</v>
      </c>
      <c r="CX44" s="86" t="str">
        <f t="shared" si="26"/>
        <v/>
      </c>
      <c r="CY44" s="86" t="str">
        <f>IF(consulta_completa__11[[#This Row],[14 - Inst. Atuando no Local]]="","X","")</f>
        <v>X</v>
      </c>
      <c r="CZ44" s="86">
        <f>IFERROR(FIND("OUTRA (S)",consulta_completa__11[[#This Row],[14 - Inst. Atuando no Local]]),0)</f>
        <v>0</v>
      </c>
      <c r="DA44" s="86" t="str">
        <f t="shared" si="27"/>
        <v/>
      </c>
      <c r="DB44" s="37" t="str">
        <f t="shared" si="28"/>
        <v>Sim</v>
      </c>
      <c r="DC44" s="37" t="str">
        <f t="shared" si="29"/>
        <v>Não</v>
      </c>
      <c r="DD44" s="37" t="str">
        <f t="shared" si="30"/>
        <v>Sim</v>
      </c>
      <c r="DE44" s="89" t="str">
        <f t="shared" si="1"/>
        <v>Federal</v>
      </c>
    </row>
    <row r="45" spans="1:109">
      <c r="A45" s="15">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4">
        <f>IFERROR(FIND("Óbitos/feridos",consulta_completa__11[[#This Row],[13 - Ocorrências/Ambientes Atingidos]]),0)</f>
        <v>0</v>
      </c>
      <c r="AY45" s="85" t="str">
        <f t="shared" si="2"/>
        <v/>
      </c>
      <c r="AZ45" s="84">
        <f>IFERROR(FIND("População afetada/evacuada",consulta_completa__11[[#This Row],[13 - Ocorrências/Ambientes Atingidos]]),0)</f>
        <v>0</v>
      </c>
      <c r="BA45" s="84" t="str">
        <f t="shared" si="3"/>
        <v/>
      </c>
      <c r="BB45" s="84">
        <f>IFERROR(FIND("Suspensão de abastecimento de água",consulta_completa__11[[#This Row],[13 - Ocorrências/Ambientes Atingidos]]),0)</f>
        <v>0</v>
      </c>
      <c r="BC45" s="85" t="str">
        <f t="shared" si="31"/>
        <v/>
      </c>
      <c r="BD45" s="84">
        <f>IFERROR(FIND("Rio/córrego",consulta_completa__11[[#This Row],[13 - Ocorrências/Ambientes Atingidos]]),0)</f>
        <v>0</v>
      </c>
      <c r="BE45" s="85" t="str">
        <f t="shared" si="4"/>
        <v/>
      </c>
      <c r="BF45" s="84">
        <f>IFERROR(FIND("Lago",consulta_completa__11[[#This Row],[13 - Ocorrências/Ambientes Atingidos]]),0)</f>
        <v>0</v>
      </c>
      <c r="BG45" s="85" t="str">
        <f t="shared" si="5"/>
        <v/>
      </c>
      <c r="BH45" s="84">
        <f>IFERROR(FIND("Mar",consulta_completa__11[[#This Row],[13 - Ocorrências/Ambientes Atingidos]]),0)</f>
        <v>0</v>
      </c>
      <c r="BI45" s="85" t="str">
        <f t="shared" si="6"/>
        <v/>
      </c>
      <c r="BJ45" s="84">
        <f>IFERROR(FIND("Praia",consulta_completa__11[[#This Row],[13 - Ocorrências/Ambientes Atingidos]]),0)</f>
        <v>0</v>
      </c>
      <c r="BK45" s="85" t="str">
        <f t="shared" si="7"/>
        <v/>
      </c>
      <c r="BL45" s="84">
        <f>IFERROR(FIND("Solo",consulta_completa__11[[#This Row],[13 - Ocorrências/Ambientes Atingidos]]),0)</f>
        <v>1</v>
      </c>
      <c r="BM45" s="85" t="str">
        <f t="shared" si="8"/>
        <v>X</v>
      </c>
      <c r="BN45" s="84">
        <f>IFERROR(FIND("Águas subterrâneas",consulta_completa__11[[#This Row],[13 - Ocorrências/Ambientes Atingidos]]),0)</f>
        <v>0</v>
      </c>
      <c r="BO45" s="85" t="str">
        <f t="shared" si="9"/>
        <v/>
      </c>
      <c r="BP45" s="84">
        <f>IFERROR(FIND("Atmosfera",consulta_completa__11[[#This Row],[13 - Ocorrências/Ambientes Atingidos]]),0)</f>
        <v>0</v>
      </c>
      <c r="BQ45" s="85" t="str">
        <f t="shared" si="10"/>
        <v/>
      </c>
      <c r="BR45" s="84">
        <f>IFERROR(FIND("Flora",consulta_completa__11[[#This Row],[13 - Ocorrências/Ambientes Atingidos]]),0)</f>
        <v>7</v>
      </c>
      <c r="BS45" s="85" t="str">
        <f t="shared" si="11"/>
        <v>X</v>
      </c>
      <c r="BT45" s="84">
        <f>IFERROR(FIND("Fauna",consulta_completa__11[[#This Row],[13 - Ocorrências/Ambientes Atingidos]]),0)</f>
        <v>0</v>
      </c>
      <c r="BU45" s="85" t="str">
        <f t="shared" si="12"/>
        <v/>
      </c>
      <c r="BV45" s="84">
        <f>IFERROR(FIND("UC federal",consulta_completa__11[[#This Row],[13 - Ocorrências/Ambientes Atingidos]]),0)</f>
        <v>0</v>
      </c>
      <c r="BW45" s="85" t="str">
        <f t="shared" si="13"/>
        <v/>
      </c>
      <c r="BX45" s="84">
        <f>IFERROR(FIND("UC estadual/municipal",consulta_completa__11[[#This Row],[13 - Ocorrências/Ambientes Atingidos]]),0)</f>
        <v>0</v>
      </c>
      <c r="BY45" s="85" t="str">
        <f t="shared" si="14"/>
        <v/>
      </c>
      <c r="BZ45" s="84">
        <f>IFERROR(FIND("Outro(s)",consulta_completa__11[[#This Row],[13 - Ocorrências/Ambientes Atingidos]]),0)</f>
        <v>0</v>
      </c>
      <c r="CA45" s="85" t="str">
        <f t="shared" si="15"/>
        <v/>
      </c>
      <c r="CB45" s="84">
        <f>IFERROR(FIND("Sem dano",consulta_completa__11[[#This Row],[13 - Ocorrências/Ambientes Atingidos]]),0)</f>
        <v>0</v>
      </c>
      <c r="CC45" s="85" t="str">
        <f t="shared" si="16"/>
        <v/>
      </c>
      <c r="CD45" s="84" t="str">
        <f>IF(consulta_completa__11[[#This Row],[13 - Ocorrências/Ambientes Atingidos]]="","X","")</f>
        <v/>
      </c>
      <c r="CE45" s="86">
        <f>IFERROR(FIND("IBAMA",consulta_completa__11[[#This Row],[14 - Inst. Atuando no Local]]),0)</f>
        <v>0</v>
      </c>
      <c r="CF45" s="86" t="str">
        <f t="shared" si="17"/>
        <v/>
      </c>
      <c r="CG45" s="86">
        <f>IFERROR(FIND("OEMA",consulta_completa__11[[#This Row],[14 - Inst. Atuando no Local]]),0)</f>
        <v>0</v>
      </c>
      <c r="CH45" s="86" t="str">
        <f t="shared" si="18"/>
        <v/>
      </c>
      <c r="CI45" s="86">
        <f>IFERROR(FIND("DEFESA CIVIL",consulta_completa__11[[#This Row],[14 - Inst. Atuando no Local]]),0)</f>
        <v>0</v>
      </c>
      <c r="CJ45" s="86" t="str">
        <f t="shared" si="19"/>
        <v/>
      </c>
      <c r="CK45" s="86">
        <f>IFERROR(FIND("CORPO DE BOMBEIROS",consulta_completa__11[[#This Row],[14 - Inst. Atuando no Local]]),0)</f>
        <v>0</v>
      </c>
      <c r="CL45" s="86" t="str">
        <f t="shared" si="20"/>
        <v/>
      </c>
      <c r="CM45" s="86">
        <f>IFERROR(FIND("POLÍCIA RODOVIÁRIA",consulta_completa__11[[#This Row],[14 - Inst. Atuando no Local]]),0)</f>
        <v>0</v>
      </c>
      <c r="CN45" s="86" t="str">
        <f t="shared" si="21"/>
        <v/>
      </c>
      <c r="CO45" s="86">
        <f>IFERROR(FIND("POLÍCIA MILITAR",consulta_completa__11[[#This Row],[14 - Inst. Atuando no Local]]),0)</f>
        <v>0</v>
      </c>
      <c r="CP45" s="86" t="str">
        <f t="shared" si="22"/>
        <v/>
      </c>
      <c r="CQ45" s="86">
        <f>IFERROR(FIND("POLÍCIA CIVIL",consulta_completa__11[[#This Row],[14 - Inst. Atuando no Local]]),0)</f>
        <v>0</v>
      </c>
      <c r="CR45" s="86" t="str">
        <f t="shared" si="23"/>
        <v/>
      </c>
      <c r="CS45" s="86">
        <f>IFERROR(FIND("MARINHA DO BRASIL",consulta_completa__11[[#This Row],[14 - Inst. Atuando no Local]]),0)</f>
        <v>0</v>
      </c>
      <c r="CT45" s="86" t="str">
        <f t="shared" si="24"/>
        <v/>
      </c>
      <c r="CU45" s="86">
        <f>IFERROR(FIND("EMPRESA ESPECIALIZADA EM ATENDIMENTO",consulta_completa__11[[#This Row],[14 - Inst. Atuando no Local]]),0)</f>
        <v>0</v>
      </c>
      <c r="CV45" s="86" t="str">
        <f t="shared" si="25"/>
        <v/>
      </c>
      <c r="CW45" s="86">
        <f>IFERROR(FIND("IBAMA",consulta_completa__11[[#This Row],[14 - Inst. Atuando no Local]]),0)</f>
        <v>0</v>
      </c>
      <c r="CX45" s="86" t="str">
        <f t="shared" si="26"/>
        <v/>
      </c>
      <c r="CY45" s="86" t="str">
        <f>IF(consulta_completa__11[[#This Row],[14 - Inst. Atuando no Local]]="","X","")</f>
        <v/>
      </c>
      <c r="CZ45" s="86">
        <f>IFERROR(FIND("OUTRA (S)",consulta_completa__11[[#This Row],[14 - Inst. Atuando no Local]]),0)</f>
        <v>0</v>
      </c>
      <c r="DA45" s="86" t="str">
        <f t="shared" si="27"/>
        <v/>
      </c>
      <c r="DB45" s="37" t="str">
        <f t="shared" si="28"/>
        <v>Sim</v>
      </c>
      <c r="DC45" s="37" t="str">
        <f t="shared" si="29"/>
        <v>Não</v>
      </c>
      <c r="DD45" s="37" t="str">
        <f t="shared" si="30"/>
        <v>Sim</v>
      </c>
      <c r="DE45" s="89" t="str">
        <f t="shared" si="1"/>
        <v>Sem informação</v>
      </c>
    </row>
    <row r="46" spans="1:109">
      <c r="A46" s="15">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4">
        <f>IFERROR(FIND("Óbitos/feridos",consulta_completa__11[[#This Row],[13 - Ocorrências/Ambientes Atingidos]]),0)</f>
        <v>0</v>
      </c>
      <c r="AY46" s="85" t="str">
        <f t="shared" si="2"/>
        <v/>
      </c>
      <c r="AZ46" s="84">
        <f>IFERROR(FIND("População afetada/evacuada",consulta_completa__11[[#This Row],[13 - Ocorrências/Ambientes Atingidos]]),0)</f>
        <v>0</v>
      </c>
      <c r="BA46" s="84" t="str">
        <f t="shared" si="3"/>
        <v/>
      </c>
      <c r="BB46" s="84">
        <f>IFERROR(FIND("Suspensão de abastecimento de água",consulta_completa__11[[#This Row],[13 - Ocorrências/Ambientes Atingidos]]),0)</f>
        <v>0</v>
      </c>
      <c r="BC46" s="85" t="str">
        <f t="shared" si="31"/>
        <v/>
      </c>
      <c r="BD46" s="84">
        <f>IFERROR(FIND("Rio/córrego",consulta_completa__11[[#This Row],[13 - Ocorrências/Ambientes Atingidos]]),0)</f>
        <v>0</v>
      </c>
      <c r="BE46" s="85" t="str">
        <f t="shared" si="4"/>
        <v/>
      </c>
      <c r="BF46" s="84">
        <f>IFERROR(FIND("Lago",consulta_completa__11[[#This Row],[13 - Ocorrências/Ambientes Atingidos]]),0)</f>
        <v>0</v>
      </c>
      <c r="BG46" s="85" t="str">
        <f t="shared" si="5"/>
        <v/>
      </c>
      <c r="BH46" s="84">
        <f>IFERROR(FIND("Mar",consulta_completa__11[[#This Row],[13 - Ocorrências/Ambientes Atingidos]]),0)</f>
        <v>1</v>
      </c>
      <c r="BI46" s="85" t="str">
        <f t="shared" si="6"/>
        <v>X</v>
      </c>
      <c r="BJ46" s="84">
        <f>IFERROR(FIND("Praia",consulta_completa__11[[#This Row],[13 - Ocorrências/Ambientes Atingidos]]),0)</f>
        <v>0</v>
      </c>
      <c r="BK46" s="85" t="str">
        <f t="shared" si="7"/>
        <v/>
      </c>
      <c r="BL46" s="84">
        <f>IFERROR(FIND("Solo",consulta_completa__11[[#This Row],[13 - Ocorrências/Ambientes Atingidos]]),0)</f>
        <v>0</v>
      </c>
      <c r="BM46" s="85" t="str">
        <f t="shared" si="8"/>
        <v/>
      </c>
      <c r="BN46" s="84">
        <f>IFERROR(FIND("Águas subterrâneas",consulta_completa__11[[#This Row],[13 - Ocorrências/Ambientes Atingidos]]),0)</f>
        <v>0</v>
      </c>
      <c r="BO46" s="85" t="str">
        <f t="shared" si="9"/>
        <v/>
      </c>
      <c r="BP46" s="84">
        <f>IFERROR(FIND("Atmosfera",consulta_completa__11[[#This Row],[13 - Ocorrências/Ambientes Atingidos]]),0)</f>
        <v>0</v>
      </c>
      <c r="BQ46" s="85" t="str">
        <f t="shared" si="10"/>
        <v/>
      </c>
      <c r="BR46" s="84">
        <f>IFERROR(FIND("Flora",consulta_completa__11[[#This Row],[13 - Ocorrências/Ambientes Atingidos]]),0)</f>
        <v>0</v>
      </c>
      <c r="BS46" s="85" t="str">
        <f t="shared" si="11"/>
        <v/>
      </c>
      <c r="BT46" s="84">
        <f>IFERROR(FIND("Fauna",consulta_completa__11[[#This Row],[13 - Ocorrências/Ambientes Atingidos]]),0)</f>
        <v>0</v>
      </c>
      <c r="BU46" s="85" t="str">
        <f t="shared" si="12"/>
        <v/>
      </c>
      <c r="BV46" s="84">
        <f>IFERROR(FIND("UC federal",consulta_completa__11[[#This Row],[13 - Ocorrências/Ambientes Atingidos]]),0)</f>
        <v>0</v>
      </c>
      <c r="BW46" s="85" t="str">
        <f t="shared" si="13"/>
        <v/>
      </c>
      <c r="BX46" s="84">
        <f>IFERROR(FIND("UC estadual/municipal",consulta_completa__11[[#This Row],[13 - Ocorrências/Ambientes Atingidos]]),0)</f>
        <v>0</v>
      </c>
      <c r="BY46" s="85" t="str">
        <f t="shared" si="14"/>
        <v/>
      </c>
      <c r="BZ46" s="84">
        <f>IFERROR(FIND("Outro(s)",consulta_completa__11[[#This Row],[13 - Ocorrências/Ambientes Atingidos]]),0)</f>
        <v>0</v>
      </c>
      <c r="CA46" s="85" t="str">
        <f t="shared" si="15"/>
        <v/>
      </c>
      <c r="CB46" s="84">
        <f>IFERROR(FIND("Sem dano",consulta_completa__11[[#This Row],[13 - Ocorrências/Ambientes Atingidos]]),0)</f>
        <v>0</v>
      </c>
      <c r="CC46" s="85" t="str">
        <f t="shared" si="16"/>
        <v/>
      </c>
      <c r="CD46" s="84" t="str">
        <f>IF(consulta_completa__11[[#This Row],[13 - Ocorrências/Ambientes Atingidos]]="","X","")</f>
        <v/>
      </c>
      <c r="CE46" s="86">
        <f>IFERROR(FIND("IBAMA",consulta_completa__11[[#This Row],[14 - Inst. Atuando no Local]]),0)</f>
        <v>0</v>
      </c>
      <c r="CF46" s="86" t="str">
        <f t="shared" si="17"/>
        <v/>
      </c>
      <c r="CG46" s="86">
        <f>IFERROR(FIND("OEMA",consulta_completa__11[[#This Row],[14 - Inst. Atuando no Local]]),0)</f>
        <v>0</v>
      </c>
      <c r="CH46" s="86" t="str">
        <f t="shared" si="18"/>
        <v/>
      </c>
      <c r="CI46" s="86">
        <f>IFERROR(FIND("DEFESA CIVIL",consulta_completa__11[[#This Row],[14 - Inst. Atuando no Local]]),0)</f>
        <v>0</v>
      </c>
      <c r="CJ46" s="86" t="str">
        <f t="shared" si="19"/>
        <v/>
      </c>
      <c r="CK46" s="86">
        <f>IFERROR(FIND("CORPO DE BOMBEIROS",consulta_completa__11[[#This Row],[14 - Inst. Atuando no Local]]),0)</f>
        <v>0</v>
      </c>
      <c r="CL46" s="86" t="str">
        <f t="shared" si="20"/>
        <v/>
      </c>
      <c r="CM46" s="86">
        <f>IFERROR(FIND("POLÍCIA RODOVIÁRIA",consulta_completa__11[[#This Row],[14 - Inst. Atuando no Local]]),0)</f>
        <v>0</v>
      </c>
      <c r="CN46" s="86" t="str">
        <f t="shared" si="21"/>
        <v/>
      </c>
      <c r="CO46" s="86">
        <f>IFERROR(FIND("POLÍCIA MILITAR",consulta_completa__11[[#This Row],[14 - Inst. Atuando no Local]]),0)</f>
        <v>0</v>
      </c>
      <c r="CP46" s="86" t="str">
        <f t="shared" si="22"/>
        <v/>
      </c>
      <c r="CQ46" s="86">
        <f>IFERROR(FIND("POLÍCIA CIVIL",consulta_completa__11[[#This Row],[14 - Inst. Atuando no Local]]),0)</f>
        <v>0</v>
      </c>
      <c r="CR46" s="86" t="str">
        <f t="shared" si="23"/>
        <v/>
      </c>
      <c r="CS46" s="86">
        <f>IFERROR(FIND("MARINHA DO BRASIL",consulta_completa__11[[#This Row],[14 - Inst. Atuando no Local]]),0)</f>
        <v>0</v>
      </c>
      <c r="CT46" s="86" t="str">
        <f t="shared" si="24"/>
        <v/>
      </c>
      <c r="CU46" s="86">
        <f>IFERROR(FIND("EMPRESA ESPECIALIZADA EM ATENDIMENTO",consulta_completa__11[[#This Row],[14 - Inst. Atuando no Local]]),0)</f>
        <v>0</v>
      </c>
      <c r="CV46" s="86" t="str">
        <f t="shared" si="25"/>
        <v/>
      </c>
      <c r="CW46" s="86">
        <f>IFERROR(FIND("IBAMA",consulta_completa__11[[#This Row],[14 - Inst. Atuando no Local]]),0)</f>
        <v>0</v>
      </c>
      <c r="CX46" s="86" t="str">
        <f t="shared" si="26"/>
        <v/>
      </c>
      <c r="CY46" s="86" t="str">
        <f>IF(consulta_completa__11[[#This Row],[14 - Inst. Atuando no Local]]="","X","")</f>
        <v/>
      </c>
      <c r="CZ46" s="86">
        <f>IFERROR(FIND("OUTRA (S)",consulta_completa__11[[#This Row],[14 - Inst. Atuando no Local]]),0)</f>
        <v>0</v>
      </c>
      <c r="DA46" s="86" t="str">
        <f t="shared" si="27"/>
        <v/>
      </c>
      <c r="DB46" s="37" t="str">
        <f t="shared" si="28"/>
        <v>Sim</v>
      </c>
      <c r="DC46" s="37" t="str">
        <f t="shared" si="29"/>
        <v>Não</v>
      </c>
      <c r="DD46" s="37" t="str">
        <f t="shared" si="30"/>
        <v>Sim</v>
      </c>
      <c r="DE46" s="89" t="str">
        <f t="shared" si="1"/>
        <v>Sem informação</v>
      </c>
    </row>
    <row r="47" spans="1:109">
      <c r="A47" s="15">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4">
        <f>IFERROR(FIND("Óbitos/feridos",consulta_completa__11[[#This Row],[13 - Ocorrências/Ambientes Atingidos]]),0)</f>
        <v>1</v>
      </c>
      <c r="AY47" s="85" t="str">
        <f t="shared" si="2"/>
        <v>X</v>
      </c>
      <c r="AZ47" s="84">
        <f>IFERROR(FIND("População afetada/evacuada",consulta_completa__11[[#This Row],[13 - Ocorrências/Ambientes Atingidos]]),0)</f>
        <v>0</v>
      </c>
      <c r="BA47" s="84" t="str">
        <f t="shared" si="3"/>
        <v/>
      </c>
      <c r="BB47" s="84">
        <f>IFERROR(FIND("Suspensão de abastecimento de água",consulta_completa__11[[#This Row],[13 - Ocorrências/Ambientes Atingidos]]),0)</f>
        <v>0</v>
      </c>
      <c r="BC47" s="85" t="str">
        <f t="shared" si="31"/>
        <v/>
      </c>
      <c r="BD47" s="84">
        <f>IFERROR(FIND("Rio/córrego",consulta_completa__11[[#This Row],[13 - Ocorrências/Ambientes Atingidos]]),0)</f>
        <v>17</v>
      </c>
      <c r="BE47" s="85" t="str">
        <f t="shared" si="4"/>
        <v>X</v>
      </c>
      <c r="BF47" s="84">
        <f>IFERROR(FIND("Lago",consulta_completa__11[[#This Row],[13 - Ocorrências/Ambientes Atingidos]]),0)</f>
        <v>0</v>
      </c>
      <c r="BG47" s="85" t="str">
        <f t="shared" si="5"/>
        <v/>
      </c>
      <c r="BH47" s="84">
        <f>IFERROR(FIND("Mar",consulta_completa__11[[#This Row],[13 - Ocorrências/Ambientes Atingidos]]),0)</f>
        <v>0</v>
      </c>
      <c r="BI47" s="85" t="str">
        <f t="shared" si="6"/>
        <v/>
      </c>
      <c r="BJ47" s="84">
        <f>IFERROR(FIND("Praia",consulta_completa__11[[#This Row],[13 - Ocorrências/Ambientes Atingidos]]),0)</f>
        <v>0</v>
      </c>
      <c r="BK47" s="85" t="str">
        <f t="shared" si="7"/>
        <v/>
      </c>
      <c r="BL47" s="84">
        <f>IFERROR(FIND("Solo",consulta_completa__11[[#This Row],[13 - Ocorrências/Ambientes Atingidos]]),0)</f>
        <v>30</v>
      </c>
      <c r="BM47" s="85" t="str">
        <f t="shared" si="8"/>
        <v>X</v>
      </c>
      <c r="BN47" s="84">
        <f>IFERROR(FIND("Águas subterrâneas",consulta_completa__11[[#This Row],[13 - Ocorrências/Ambientes Atingidos]]),0)</f>
        <v>0</v>
      </c>
      <c r="BO47" s="85" t="str">
        <f t="shared" si="9"/>
        <v/>
      </c>
      <c r="BP47" s="84">
        <f>IFERROR(FIND("Atmosfera",consulta_completa__11[[#This Row],[13 - Ocorrências/Ambientes Atingidos]]),0)</f>
        <v>0</v>
      </c>
      <c r="BQ47" s="85" t="str">
        <f t="shared" si="10"/>
        <v/>
      </c>
      <c r="BR47" s="84">
        <f>IFERROR(FIND("Flora",consulta_completa__11[[#This Row],[13 - Ocorrências/Ambientes Atingidos]]),0)</f>
        <v>0</v>
      </c>
      <c r="BS47" s="85" t="str">
        <f t="shared" si="11"/>
        <v/>
      </c>
      <c r="BT47" s="84">
        <f>IFERROR(FIND("Fauna",consulta_completa__11[[#This Row],[13 - Ocorrências/Ambientes Atingidos]]),0)</f>
        <v>0</v>
      </c>
      <c r="BU47" s="85" t="str">
        <f t="shared" si="12"/>
        <v/>
      </c>
      <c r="BV47" s="84">
        <f>IFERROR(FIND("UC federal",consulta_completa__11[[#This Row],[13 - Ocorrências/Ambientes Atingidos]]),0)</f>
        <v>0</v>
      </c>
      <c r="BW47" s="85" t="str">
        <f t="shared" si="13"/>
        <v/>
      </c>
      <c r="BX47" s="84">
        <f>IFERROR(FIND("UC estadual/municipal",consulta_completa__11[[#This Row],[13 - Ocorrências/Ambientes Atingidos]]),0)</f>
        <v>0</v>
      </c>
      <c r="BY47" s="85" t="str">
        <f t="shared" si="14"/>
        <v/>
      </c>
      <c r="BZ47" s="84">
        <f>IFERROR(FIND("Outro(s)",consulta_completa__11[[#This Row],[13 - Ocorrências/Ambientes Atingidos]]),0)</f>
        <v>0</v>
      </c>
      <c r="CA47" s="85" t="str">
        <f t="shared" si="15"/>
        <v/>
      </c>
      <c r="CB47" s="84">
        <f>IFERROR(FIND("Sem dano",consulta_completa__11[[#This Row],[13 - Ocorrências/Ambientes Atingidos]]),0)</f>
        <v>0</v>
      </c>
      <c r="CC47" s="85" t="str">
        <f t="shared" si="16"/>
        <v/>
      </c>
      <c r="CD47" s="84" t="str">
        <f>IF(consulta_completa__11[[#This Row],[13 - Ocorrências/Ambientes Atingidos]]="","X","")</f>
        <v/>
      </c>
      <c r="CE47" s="86">
        <f>IFERROR(FIND("IBAMA",consulta_completa__11[[#This Row],[14 - Inst. Atuando no Local]]),0)</f>
        <v>0</v>
      </c>
      <c r="CF47" s="86" t="str">
        <f t="shared" si="17"/>
        <v/>
      </c>
      <c r="CG47" s="86">
        <f>IFERROR(FIND("OEMA",consulta_completa__11[[#This Row],[14 - Inst. Atuando no Local]]),0)</f>
        <v>0</v>
      </c>
      <c r="CH47" s="86" t="str">
        <f t="shared" si="18"/>
        <v/>
      </c>
      <c r="CI47" s="86">
        <f>IFERROR(FIND("DEFESA CIVIL",consulta_completa__11[[#This Row],[14 - Inst. Atuando no Local]]),0)</f>
        <v>0</v>
      </c>
      <c r="CJ47" s="86" t="str">
        <f t="shared" si="19"/>
        <v/>
      </c>
      <c r="CK47" s="86">
        <f>IFERROR(FIND("CORPO DE BOMBEIROS",consulta_completa__11[[#This Row],[14 - Inst. Atuando no Local]]),0)</f>
        <v>0</v>
      </c>
      <c r="CL47" s="86" t="str">
        <f t="shared" si="20"/>
        <v/>
      </c>
      <c r="CM47" s="86">
        <f>IFERROR(FIND("POLÍCIA RODOVIÁRIA",consulta_completa__11[[#This Row],[14 - Inst. Atuando no Local]]),0)</f>
        <v>0</v>
      </c>
      <c r="CN47" s="86" t="str">
        <f t="shared" si="21"/>
        <v/>
      </c>
      <c r="CO47" s="86">
        <f>IFERROR(FIND("POLÍCIA MILITAR",consulta_completa__11[[#This Row],[14 - Inst. Atuando no Local]]),0)</f>
        <v>0</v>
      </c>
      <c r="CP47" s="86" t="str">
        <f t="shared" si="22"/>
        <v/>
      </c>
      <c r="CQ47" s="86">
        <f>IFERROR(FIND("POLÍCIA CIVIL",consulta_completa__11[[#This Row],[14 - Inst. Atuando no Local]]),0)</f>
        <v>0</v>
      </c>
      <c r="CR47" s="86" t="str">
        <f t="shared" si="23"/>
        <v/>
      </c>
      <c r="CS47" s="86">
        <f>IFERROR(FIND("MARINHA DO BRASIL",consulta_completa__11[[#This Row],[14 - Inst. Atuando no Local]]),0)</f>
        <v>0</v>
      </c>
      <c r="CT47" s="86" t="str">
        <f t="shared" si="24"/>
        <v/>
      </c>
      <c r="CU47" s="86">
        <f>IFERROR(FIND("EMPRESA ESPECIALIZADA EM ATENDIMENTO",consulta_completa__11[[#This Row],[14 - Inst. Atuando no Local]]),0)</f>
        <v>0</v>
      </c>
      <c r="CV47" s="86" t="str">
        <f t="shared" si="25"/>
        <v/>
      </c>
      <c r="CW47" s="86">
        <f>IFERROR(FIND("IBAMA",consulta_completa__11[[#This Row],[14 - Inst. Atuando no Local]]),0)</f>
        <v>0</v>
      </c>
      <c r="CX47" s="86" t="str">
        <f t="shared" si="26"/>
        <v/>
      </c>
      <c r="CY47" s="86" t="str">
        <f>IF(consulta_completa__11[[#This Row],[14 - Inst. Atuando no Local]]="","X","")</f>
        <v/>
      </c>
      <c r="CZ47" s="86">
        <f>IFERROR(FIND("OUTRA (S)",consulta_completa__11[[#This Row],[14 - Inst. Atuando no Local]]),0)</f>
        <v>0</v>
      </c>
      <c r="DA47" s="86" t="str">
        <f t="shared" si="27"/>
        <v/>
      </c>
      <c r="DB47" s="37" t="str">
        <f t="shared" si="28"/>
        <v>Sim</v>
      </c>
      <c r="DC47" s="37" t="str">
        <f t="shared" si="29"/>
        <v>Não</v>
      </c>
      <c r="DD47" s="37" t="str">
        <f t="shared" si="30"/>
        <v>Sim</v>
      </c>
      <c r="DE47" s="89" t="str">
        <f t="shared" si="1"/>
        <v>Sem informação</v>
      </c>
    </row>
    <row r="48" spans="1:109">
      <c r="A48" s="15">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4">
        <f>IFERROR(FIND("Óbitos/feridos",consulta_completa__11[[#This Row],[13 - Ocorrências/Ambientes Atingidos]]),0)</f>
        <v>0</v>
      </c>
      <c r="AY48" s="85" t="str">
        <f t="shared" si="2"/>
        <v/>
      </c>
      <c r="AZ48" s="84">
        <f>IFERROR(FIND("População afetada/evacuada",consulta_completa__11[[#This Row],[13 - Ocorrências/Ambientes Atingidos]]),0)</f>
        <v>0</v>
      </c>
      <c r="BA48" s="84" t="str">
        <f t="shared" si="3"/>
        <v/>
      </c>
      <c r="BB48" s="84">
        <f>IFERROR(FIND("Suspensão de abastecimento de água",consulta_completa__11[[#This Row],[13 - Ocorrências/Ambientes Atingidos]]),0)</f>
        <v>0</v>
      </c>
      <c r="BC48" s="85" t="str">
        <f t="shared" si="31"/>
        <v/>
      </c>
      <c r="BD48" s="84">
        <f>IFERROR(FIND("Rio/córrego",consulta_completa__11[[#This Row],[13 - Ocorrências/Ambientes Atingidos]]),0)</f>
        <v>0</v>
      </c>
      <c r="BE48" s="85" t="str">
        <f t="shared" si="4"/>
        <v/>
      </c>
      <c r="BF48" s="84">
        <f>IFERROR(FIND("Lago",consulta_completa__11[[#This Row],[13 - Ocorrências/Ambientes Atingidos]]),0)</f>
        <v>0</v>
      </c>
      <c r="BG48" s="85" t="str">
        <f t="shared" si="5"/>
        <v/>
      </c>
      <c r="BH48" s="84">
        <f>IFERROR(FIND("Mar",consulta_completa__11[[#This Row],[13 - Ocorrências/Ambientes Atingidos]]),0)</f>
        <v>1</v>
      </c>
      <c r="BI48" s="85" t="str">
        <f t="shared" si="6"/>
        <v>X</v>
      </c>
      <c r="BJ48" s="84">
        <f>IFERROR(FIND("Praia",consulta_completa__11[[#This Row],[13 - Ocorrências/Ambientes Atingidos]]),0)</f>
        <v>0</v>
      </c>
      <c r="BK48" s="85" t="str">
        <f t="shared" si="7"/>
        <v/>
      </c>
      <c r="BL48" s="84">
        <f>IFERROR(FIND("Solo",consulta_completa__11[[#This Row],[13 - Ocorrências/Ambientes Atingidos]]),0)</f>
        <v>0</v>
      </c>
      <c r="BM48" s="85" t="str">
        <f t="shared" si="8"/>
        <v/>
      </c>
      <c r="BN48" s="84">
        <f>IFERROR(FIND("Águas subterrâneas",consulta_completa__11[[#This Row],[13 - Ocorrências/Ambientes Atingidos]]),0)</f>
        <v>0</v>
      </c>
      <c r="BO48" s="85" t="str">
        <f t="shared" si="9"/>
        <v/>
      </c>
      <c r="BP48" s="84">
        <f>IFERROR(FIND("Atmosfera",consulta_completa__11[[#This Row],[13 - Ocorrências/Ambientes Atingidos]]),0)</f>
        <v>0</v>
      </c>
      <c r="BQ48" s="85" t="str">
        <f t="shared" si="10"/>
        <v/>
      </c>
      <c r="BR48" s="84">
        <f>IFERROR(FIND("Flora",consulta_completa__11[[#This Row],[13 - Ocorrências/Ambientes Atingidos]]),0)</f>
        <v>0</v>
      </c>
      <c r="BS48" s="85" t="str">
        <f t="shared" si="11"/>
        <v/>
      </c>
      <c r="BT48" s="84">
        <f>IFERROR(FIND("Fauna",consulta_completa__11[[#This Row],[13 - Ocorrências/Ambientes Atingidos]]),0)</f>
        <v>0</v>
      </c>
      <c r="BU48" s="85" t="str">
        <f t="shared" si="12"/>
        <v/>
      </c>
      <c r="BV48" s="84">
        <f>IFERROR(FIND("UC federal",consulta_completa__11[[#This Row],[13 - Ocorrências/Ambientes Atingidos]]),0)</f>
        <v>0</v>
      </c>
      <c r="BW48" s="85" t="str">
        <f t="shared" si="13"/>
        <v/>
      </c>
      <c r="BX48" s="84">
        <f>IFERROR(FIND("UC estadual/municipal",consulta_completa__11[[#This Row],[13 - Ocorrências/Ambientes Atingidos]]),0)</f>
        <v>0</v>
      </c>
      <c r="BY48" s="85" t="str">
        <f t="shared" si="14"/>
        <v/>
      </c>
      <c r="BZ48" s="84">
        <f>IFERROR(FIND("Outro(s)",consulta_completa__11[[#This Row],[13 - Ocorrências/Ambientes Atingidos]]),0)</f>
        <v>0</v>
      </c>
      <c r="CA48" s="85" t="str">
        <f t="shared" si="15"/>
        <v/>
      </c>
      <c r="CB48" s="84">
        <f>IFERROR(FIND("Sem dano",consulta_completa__11[[#This Row],[13 - Ocorrências/Ambientes Atingidos]]),0)</f>
        <v>0</v>
      </c>
      <c r="CC48" s="85" t="str">
        <f t="shared" si="16"/>
        <v/>
      </c>
      <c r="CD48" s="84" t="str">
        <f>IF(consulta_completa__11[[#This Row],[13 - Ocorrências/Ambientes Atingidos]]="","X","")</f>
        <v/>
      </c>
      <c r="CE48" s="86">
        <f>IFERROR(FIND("IBAMA",consulta_completa__11[[#This Row],[14 - Inst. Atuando no Local]]),0)</f>
        <v>0</v>
      </c>
      <c r="CF48" s="86" t="str">
        <f t="shared" si="17"/>
        <v/>
      </c>
      <c r="CG48" s="86">
        <f>IFERROR(FIND("OEMA",consulta_completa__11[[#This Row],[14 - Inst. Atuando no Local]]),0)</f>
        <v>0</v>
      </c>
      <c r="CH48" s="86" t="str">
        <f t="shared" si="18"/>
        <v/>
      </c>
      <c r="CI48" s="86">
        <f>IFERROR(FIND("DEFESA CIVIL",consulta_completa__11[[#This Row],[14 - Inst. Atuando no Local]]),0)</f>
        <v>0</v>
      </c>
      <c r="CJ48" s="86" t="str">
        <f t="shared" si="19"/>
        <v/>
      </c>
      <c r="CK48" s="86">
        <f>IFERROR(FIND("CORPO DE BOMBEIROS",consulta_completa__11[[#This Row],[14 - Inst. Atuando no Local]]),0)</f>
        <v>0</v>
      </c>
      <c r="CL48" s="86" t="str">
        <f t="shared" si="20"/>
        <v/>
      </c>
      <c r="CM48" s="86">
        <f>IFERROR(FIND("POLÍCIA RODOVIÁRIA",consulta_completa__11[[#This Row],[14 - Inst. Atuando no Local]]),0)</f>
        <v>0</v>
      </c>
      <c r="CN48" s="86" t="str">
        <f t="shared" si="21"/>
        <v/>
      </c>
      <c r="CO48" s="86">
        <f>IFERROR(FIND("POLÍCIA MILITAR",consulta_completa__11[[#This Row],[14 - Inst. Atuando no Local]]),0)</f>
        <v>0</v>
      </c>
      <c r="CP48" s="86" t="str">
        <f t="shared" si="22"/>
        <v/>
      </c>
      <c r="CQ48" s="86">
        <f>IFERROR(FIND("POLÍCIA CIVIL",consulta_completa__11[[#This Row],[14 - Inst. Atuando no Local]]),0)</f>
        <v>0</v>
      </c>
      <c r="CR48" s="86" t="str">
        <f t="shared" si="23"/>
        <v/>
      </c>
      <c r="CS48" s="86">
        <f>IFERROR(FIND("MARINHA DO BRASIL",consulta_completa__11[[#This Row],[14 - Inst. Atuando no Local]]),0)</f>
        <v>0</v>
      </c>
      <c r="CT48" s="86" t="str">
        <f t="shared" si="24"/>
        <v/>
      </c>
      <c r="CU48" s="86">
        <f>IFERROR(FIND("EMPRESA ESPECIALIZADA EM ATENDIMENTO",consulta_completa__11[[#This Row],[14 - Inst. Atuando no Local]]),0)</f>
        <v>0</v>
      </c>
      <c r="CV48" s="86" t="str">
        <f t="shared" si="25"/>
        <v/>
      </c>
      <c r="CW48" s="86">
        <f>IFERROR(FIND("IBAMA",consulta_completa__11[[#This Row],[14 - Inst. Atuando no Local]]),0)</f>
        <v>0</v>
      </c>
      <c r="CX48" s="86" t="str">
        <f t="shared" si="26"/>
        <v/>
      </c>
      <c r="CY48" s="86" t="str">
        <f>IF(consulta_completa__11[[#This Row],[14 - Inst. Atuando no Local]]="","X","")</f>
        <v/>
      </c>
      <c r="CZ48" s="86">
        <f>IFERROR(FIND("OUTRA (S)",consulta_completa__11[[#This Row],[14 - Inst. Atuando no Local]]),0)</f>
        <v>0</v>
      </c>
      <c r="DA48" s="86" t="str">
        <f t="shared" si="27"/>
        <v/>
      </c>
      <c r="DB48" s="37" t="str">
        <f t="shared" si="28"/>
        <v>Sim</v>
      </c>
      <c r="DC48" s="37" t="str">
        <f t="shared" si="29"/>
        <v>Não</v>
      </c>
      <c r="DD48" s="37" t="str">
        <f t="shared" si="30"/>
        <v>Sim</v>
      </c>
      <c r="DE48" s="89" t="str">
        <f t="shared" si="1"/>
        <v>Sem informação</v>
      </c>
    </row>
    <row r="49" spans="1:109">
      <c r="A49" s="15">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4">
        <f>IFERROR(FIND("Óbitos/feridos",consulta_completa__11[[#This Row],[13 - Ocorrências/Ambientes Atingidos]]),0)</f>
        <v>0</v>
      </c>
      <c r="AY49" s="85" t="str">
        <f t="shared" si="2"/>
        <v/>
      </c>
      <c r="AZ49" s="84">
        <f>IFERROR(FIND("População afetada/evacuada",consulta_completa__11[[#This Row],[13 - Ocorrências/Ambientes Atingidos]]),0)</f>
        <v>0</v>
      </c>
      <c r="BA49" s="84" t="str">
        <f t="shared" si="3"/>
        <v/>
      </c>
      <c r="BB49" s="84">
        <f>IFERROR(FIND("Suspensão de abastecimento de água",consulta_completa__11[[#This Row],[13 - Ocorrências/Ambientes Atingidos]]),0)</f>
        <v>0</v>
      </c>
      <c r="BC49" s="85" t="str">
        <f t="shared" si="31"/>
        <v/>
      </c>
      <c r="BD49" s="84">
        <f>IFERROR(FIND("Rio/córrego",consulta_completa__11[[#This Row],[13 - Ocorrências/Ambientes Atingidos]]),0)</f>
        <v>0</v>
      </c>
      <c r="BE49" s="85" t="str">
        <f t="shared" si="4"/>
        <v/>
      </c>
      <c r="BF49" s="84">
        <f>IFERROR(FIND("Lago",consulta_completa__11[[#This Row],[13 - Ocorrências/Ambientes Atingidos]]),0)</f>
        <v>0</v>
      </c>
      <c r="BG49" s="85" t="str">
        <f t="shared" si="5"/>
        <v/>
      </c>
      <c r="BH49" s="84">
        <f>IFERROR(FIND("Mar",consulta_completa__11[[#This Row],[13 - Ocorrências/Ambientes Atingidos]]),0)</f>
        <v>0</v>
      </c>
      <c r="BI49" s="85" t="str">
        <f t="shared" si="6"/>
        <v/>
      </c>
      <c r="BJ49" s="84">
        <f>IFERROR(FIND("Praia",consulta_completa__11[[#This Row],[13 - Ocorrências/Ambientes Atingidos]]),0)</f>
        <v>0</v>
      </c>
      <c r="BK49" s="85" t="str">
        <f t="shared" si="7"/>
        <v/>
      </c>
      <c r="BL49" s="84">
        <f>IFERROR(FIND("Solo",consulta_completa__11[[#This Row],[13 - Ocorrências/Ambientes Atingidos]]),0)</f>
        <v>1</v>
      </c>
      <c r="BM49" s="85" t="str">
        <f t="shared" si="8"/>
        <v>X</v>
      </c>
      <c r="BN49" s="84">
        <f>IFERROR(FIND("Águas subterrâneas",consulta_completa__11[[#This Row],[13 - Ocorrências/Ambientes Atingidos]]),0)</f>
        <v>0</v>
      </c>
      <c r="BO49" s="85" t="str">
        <f t="shared" si="9"/>
        <v/>
      </c>
      <c r="BP49" s="84">
        <f>IFERROR(FIND("Atmosfera",consulta_completa__11[[#This Row],[13 - Ocorrências/Ambientes Atingidos]]),0)</f>
        <v>0</v>
      </c>
      <c r="BQ49" s="85" t="str">
        <f t="shared" si="10"/>
        <v/>
      </c>
      <c r="BR49" s="84">
        <f>IFERROR(FIND("Flora",consulta_completa__11[[#This Row],[13 - Ocorrências/Ambientes Atingidos]]),0)</f>
        <v>0</v>
      </c>
      <c r="BS49" s="85" t="str">
        <f t="shared" si="11"/>
        <v/>
      </c>
      <c r="BT49" s="84">
        <f>IFERROR(FIND("Fauna",consulta_completa__11[[#This Row],[13 - Ocorrências/Ambientes Atingidos]]),0)</f>
        <v>0</v>
      </c>
      <c r="BU49" s="85" t="str">
        <f t="shared" si="12"/>
        <v/>
      </c>
      <c r="BV49" s="84">
        <f>IFERROR(FIND("UC federal",consulta_completa__11[[#This Row],[13 - Ocorrências/Ambientes Atingidos]]),0)</f>
        <v>0</v>
      </c>
      <c r="BW49" s="85" t="str">
        <f t="shared" si="13"/>
        <v/>
      </c>
      <c r="BX49" s="84">
        <f>IFERROR(FIND("UC estadual/municipal",consulta_completa__11[[#This Row],[13 - Ocorrências/Ambientes Atingidos]]),0)</f>
        <v>0</v>
      </c>
      <c r="BY49" s="85" t="str">
        <f t="shared" si="14"/>
        <v/>
      </c>
      <c r="BZ49" s="84">
        <f>IFERROR(FIND("Outro(s)",consulta_completa__11[[#This Row],[13 - Ocorrências/Ambientes Atingidos]]),0)</f>
        <v>0</v>
      </c>
      <c r="CA49" s="85" t="str">
        <f t="shared" si="15"/>
        <v/>
      </c>
      <c r="CB49" s="84">
        <f>IFERROR(FIND("Sem dano",consulta_completa__11[[#This Row],[13 - Ocorrências/Ambientes Atingidos]]),0)</f>
        <v>0</v>
      </c>
      <c r="CC49" s="85" t="str">
        <f t="shared" si="16"/>
        <v/>
      </c>
      <c r="CD49" s="84" t="str">
        <f>IF(consulta_completa__11[[#This Row],[13 - Ocorrências/Ambientes Atingidos]]="","X","")</f>
        <v/>
      </c>
      <c r="CE49" s="86">
        <f>IFERROR(FIND("IBAMA",consulta_completa__11[[#This Row],[14 - Inst. Atuando no Local]]),0)</f>
        <v>0</v>
      </c>
      <c r="CF49" s="86" t="str">
        <f t="shared" si="17"/>
        <v/>
      </c>
      <c r="CG49" s="86">
        <f>IFERROR(FIND("OEMA",consulta_completa__11[[#This Row],[14 - Inst. Atuando no Local]]),0)</f>
        <v>0</v>
      </c>
      <c r="CH49" s="86" t="str">
        <f t="shared" si="18"/>
        <v/>
      </c>
      <c r="CI49" s="86">
        <f>IFERROR(FIND("DEFESA CIVIL",consulta_completa__11[[#This Row],[14 - Inst. Atuando no Local]]),0)</f>
        <v>0</v>
      </c>
      <c r="CJ49" s="86" t="str">
        <f t="shared" si="19"/>
        <v/>
      </c>
      <c r="CK49" s="86">
        <f>IFERROR(FIND("CORPO DE BOMBEIROS",consulta_completa__11[[#This Row],[14 - Inst. Atuando no Local]]),0)</f>
        <v>0</v>
      </c>
      <c r="CL49" s="86" t="str">
        <f t="shared" si="20"/>
        <v/>
      </c>
      <c r="CM49" s="86">
        <f>IFERROR(FIND("POLÍCIA RODOVIÁRIA",consulta_completa__11[[#This Row],[14 - Inst. Atuando no Local]]),0)</f>
        <v>0</v>
      </c>
      <c r="CN49" s="86" t="str">
        <f t="shared" si="21"/>
        <v/>
      </c>
      <c r="CO49" s="86">
        <f>IFERROR(FIND("POLÍCIA MILITAR",consulta_completa__11[[#This Row],[14 - Inst. Atuando no Local]]),0)</f>
        <v>0</v>
      </c>
      <c r="CP49" s="86" t="str">
        <f t="shared" si="22"/>
        <v/>
      </c>
      <c r="CQ49" s="86">
        <f>IFERROR(FIND("POLÍCIA CIVIL",consulta_completa__11[[#This Row],[14 - Inst. Atuando no Local]]),0)</f>
        <v>0</v>
      </c>
      <c r="CR49" s="86" t="str">
        <f t="shared" si="23"/>
        <v/>
      </c>
      <c r="CS49" s="86">
        <f>IFERROR(FIND("MARINHA DO BRASIL",consulta_completa__11[[#This Row],[14 - Inst. Atuando no Local]]),0)</f>
        <v>0</v>
      </c>
      <c r="CT49" s="86" t="str">
        <f t="shared" si="24"/>
        <v/>
      </c>
      <c r="CU49" s="86">
        <f>IFERROR(FIND("EMPRESA ESPECIALIZADA EM ATENDIMENTO",consulta_completa__11[[#This Row],[14 - Inst. Atuando no Local]]),0)</f>
        <v>0</v>
      </c>
      <c r="CV49" s="86" t="str">
        <f t="shared" si="25"/>
        <v/>
      </c>
      <c r="CW49" s="86">
        <f>IFERROR(FIND("IBAMA",consulta_completa__11[[#This Row],[14 - Inst. Atuando no Local]]),0)</f>
        <v>0</v>
      </c>
      <c r="CX49" s="86" t="str">
        <f t="shared" si="26"/>
        <v/>
      </c>
      <c r="CY49" s="86" t="str">
        <f>IF(consulta_completa__11[[#This Row],[14 - Inst. Atuando no Local]]="","X","")</f>
        <v/>
      </c>
      <c r="CZ49" s="86">
        <f>IFERROR(FIND("OUTRA (S)",consulta_completa__11[[#This Row],[14 - Inst. Atuando no Local]]),0)</f>
        <v>0</v>
      </c>
      <c r="DA49" s="86" t="str">
        <f t="shared" si="27"/>
        <v/>
      </c>
      <c r="DB49" s="37" t="str">
        <f t="shared" si="28"/>
        <v>Sim</v>
      </c>
      <c r="DC49" s="37" t="str">
        <f t="shared" si="29"/>
        <v>Não</v>
      </c>
      <c r="DD49" s="37" t="str">
        <f t="shared" si="30"/>
        <v>Sim</v>
      </c>
      <c r="DE49" s="89" t="str">
        <f t="shared" si="1"/>
        <v>Federal</v>
      </c>
    </row>
    <row r="50" spans="1:109">
      <c r="A50" s="15">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4">
        <f>IFERROR(FIND("Óbitos/feridos",consulta_completa__11[[#This Row],[13 - Ocorrências/Ambientes Atingidos]]),0)</f>
        <v>0</v>
      </c>
      <c r="AY50" s="85" t="str">
        <f t="shared" si="2"/>
        <v/>
      </c>
      <c r="AZ50" s="84">
        <f>IFERROR(FIND("População afetada/evacuada",consulta_completa__11[[#This Row],[13 - Ocorrências/Ambientes Atingidos]]),0)</f>
        <v>0</v>
      </c>
      <c r="BA50" s="84" t="str">
        <f t="shared" si="3"/>
        <v/>
      </c>
      <c r="BB50" s="84">
        <f>IFERROR(FIND("Suspensão de abastecimento de água",consulta_completa__11[[#This Row],[13 - Ocorrências/Ambientes Atingidos]]),0)</f>
        <v>0</v>
      </c>
      <c r="BC50" s="85" t="str">
        <f t="shared" si="31"/>
        <v/>
      </c>
      <c r="BD50" s="84">
        <f>IFERROR(FIND("Rio/córrego",consulta_completa__11[[#This Row],[13 - Ocorrências/Ambientes Atingidos]]),0)</f>
        <v>0</v>
      </c>
      <c r="BE50" s="85" t="str">
        <f t="shared" si="4"/>
        <v/>
      </c>
      <c r="BF50" s="84">
        <f>IFERROR(FIND("Lago",consulta_completa__11[[#This Row],[13 - Ocorrências/Ambientes Atingidos]]),0)</f>
        <v>0</v>
      </c>
      <c r="BG50" s="85" t="str">
        <f t="shared" si="5"/>
        <v/>
      </c>
      <c r="BH50" s="84">
        <f>IFERROR(FIND("Mar",consulta_completa__11[[#This Row],[13 - Ocorrências/Ambientes Atingidos]]),0)</f>
        <v>0</v>
      </c>
      <c r="BI50" s="85" t="str">
        <f t="shared" si="6"/>
        <v/>
      </c>
      <c r="BJ50" s="84">
        <f>IFERROR(FIND("Praia",consulta_completa__11[[#This Row],[13 - Ocorrências/Ambientes Atingidos]]),0)</f>
        <v>0</v>
      </c>
      <c r="BK50" s="85" t="str">
        <f t="shared" si="7"/>
        <v/>
      </c>
      <c r="BL50" s="84">
        <f>IFERROR(FIND("Solo",consulta_completa__11[[#This Row],[13 - Ocorrências/Ambientes Atingidos]]),0)</f>
        <v>1</v>
      </c>
      <c r="BM50" s="85" t="str">
        <f t="shared" si="8"/>
        <v>X</v>
      </c>
      <c r="BN50" s="84">
        <f>IFERROR(FIND("Águas subterrâneas",consulta_completa__11[[#This Row],[13 - Ocorrências/Ambientes Atingidos]]),0)</f>
        <v>0</v>
      </c>
      <c r="BO50" s="85" t="str">
        <f t="shared" si="9"/>
        <v/>
      </c>
      <c r="BP50" s="84">
        <f>IFERROR(FIND("Atmosfera",consulta_completa__11[[#This Row],[13 - Ocorrências/Ambientes Atingidos]]),0)</f>
        <v>0</v>
      </c>
      <c r="BQ50" s="85" t="str">
        <f t="shared" si="10"/>
        <v/>
      </c>
      <c r="BR50" s="84">
        <f>IFERROR(FIND("Flora",consulta_completa__11[[#This Row],[13 - Ocorrências/Ambientes Atingidos]]),0)</f>
        <v>0</v>
      </c>
      <c r="BS50" s="85" t="str">
        <f t="shared" si="11"/>
        <v/>
      </c>
      <c r="BT50" s="84">
        <f>IFERROR(FIND("Fauna",consulta_completa__11[[#This Row],[13 - Ocorrências/Ambientes Atingidos]]),0)</f>
        <v>0</v>
      </c>
      <c r="BU50" s="85" t="str">
        <f t="shared" si="12"/>
        <v/>
      </c>
      <c r="BV50" s="84">
        <f>IFERROR(FIND("UC federal",consulta_completa__11[[#This Row],[13 - Ocorrências/Ambientes Atingidos]]),0)</f>
        <v>0</v>
      </c>
      <c r="BW50" s="85" t="str">
        <f t="shared" si="13"/>
        <v/>
      </c>
      <c r="BX50" s="84">
        <f>IFERROR(FIND("UC estadual/municipal",consulta_completa__11[[#This Row],[13 - Ocorrências/Ambientes Atingidos]]),0)</f>
        <v>0</v>
      </c>
      <c r="BY50" s="85" t="str">
        <f t="shared" si="14"/>
        <v/>
      </c>
      <c r="BZ50" s="84">
        <f>IFERROR(FIND("Outro(s)",consulta_completa__11[[#This Row],[13 - Ocorrências/Ambientes Atingidos]]),0)</f>
        <v>0</v>
      </c>
      <c r="CA50" s="85" t="str">
        <f t="shared" si="15"/>
        <v/>
      </c>
      <c r="CB50" s="84">
        <f>IFERROR(FIND("Sem dano",consulta_completa__11[[#This Row],[13 - Ocorrências/Ambientes Atingidos]]),0)</f>
        <v>0</v>
      </c>
      <c r="CC50" s="85" t="str">
        <f t="shared" si="16"/>
        <v/>
      </c>
      <c r="CD50" s="84" t="str">
        <f>IF(consulta_completa__11[[#This Row],[13 - Ocorrências/Ambientes Atingidos]]="","X","")</f>
        <v/>
      </c>
      <c r="CE50" s="86">
        <f>IFERROR(FIND("IBAMA",consulta_completa__11[[#This Row],[14 - Inst. Atuando no Local]]),0)</f>
        <v>0</v>
      </c>
      <c r="CF50" s="86" t="str">
        <f t="shared" si="17"/>
        <v/>
      </c>
      <c r="CG50" s="86">
        <f>IFERROR(FIND("OEMA",consulta_completa__11[[#This Row],[14 - Inst. Atuando no Local]]),0)</f>
        <v>0</v>
      </c>
      <c r="CH50" s="86" t="str">
        <f t="shared" si="18"/>
        <v/>
      </c>
      <c r="CI50" s="86">
        <f>IFERROR(FIND("DEFESA CIVIL",consulta_completa__11[[#This Row],[14 - Inst. Atuando no Local]]),0)</f>
        <v>0</v>
      </c>
      <c r="CJ50" s="86" t="str">
        <f t="shared" si="19"/>
        <v/>
      </c>
      <c r="CK50" s="86">
        <f>IFERROR(FIND("CORPO DE BOMBEIROS",consulta_completa__11[[#This Row],[14 - Inst. Atuando no Local]]),0)</f>
        <v>0</v>
      </c>
      <c r="CL50" s="86" t="str">
        <f t="shared" si="20"/>
        <v/>
      </c>
      <c r="CM50" s="86">
        <f>IFERROR(FIND("POLÍCIA RODOVIÁRIA",consulta_completa__11[[#This Row],[14 - Inst. Atuando no Local]]),0)</f>
        <v>0</v>
      </c>
      <c r="CN50" s="86" t="str">
        <f t="shared" si="21"/>
        <v/>
      </c>
      <c r="CO50" s="86">
        <f>IFERROR(FIND("POLÍCIA MILITAR",consulta_completa__11[[#This Row],[14 - Inst. Atuando no Local]]),0)</f>
        <v>0</v>
      </c>
      <c r="CP50" s="86" t="str">
        <f t="shared" si="22"/>
        <v/>
      </c>
      <c r="CQ50" s="86">
        <f>IFERROR(FIND("POLÍCIA CIVIL",consulta_completa__11[[#This Row],[14 - Inst. Atuando no Local]]),0)</f>
        <v>0</v>
      </c>
      <c r="CR50" s="86" t="str">
        <f t="shared" si="23"/>
        <v/>
      </c>
      <c r="CS50" s="86">
        <f>IFERROR(FIND("MARINHA DO BRASIL",consulta_completa__11[[#This Row],[14 - Inst. Atuando no Local]]),0)</f>
        <v>0</v>
      </c>
      <c r="CT50" s="86" t="str">
        <f t="shared" si="24"/>
        <v/>
      </c>
      <c r="CU50" s="86">
        <f>IFERROR(FIND("EMPRESA ESPECIALIZADA EM ATENDIMENTO",consulta_completa__11[[#This Row],[14 - Inst. Atuando no Local]]),0)</f>
        <v>0</v>
      </c>
      <c r="CV50" s="86" t="str">
        <f t="shared" si="25"/>
        <v/>
      </c>
      <c r="CW50" s="86">
        <f>IFERROR(FIND("IBAMA",consulta_completa__11[[#This Row],[14 - Inst. Atuando no Local]]),0)</f>
        <v>0</v>
      </c>
      <c r="CX50" s="86" t="str">
        <f t="shared" si="26"/>
        <v/>
      </c>
      <c r="CY50" s="86" t="str">
        <f>IF(consulta_completa__11[[#This Row],[14 - Inst. Atuando no Local]]="","X","")</f>
        <v/>
      </c>
      <c r="CZ50" s="86">
        <f>IFERROR(FIND("OUTRA (S)",consulta_completa__11[[#This Row],[14 - Inst. Atuando no Local]]),0)</f>
        <v>0</v>
      </c>
      <c r="DA50" s="86" t="str">
        <f t="shared" si="27"/>
        <v/>
      </c>
      <c r="DB50" s="37" t="str">
        <f t="shared" si="28"/>
        <v>Sim</v>
      </c>
      <c r="DC50" s="37" t="str">
        <f t="shared" si="29"/>
        <v>Não</v>
      </c>
      <c r="DD50" s="37" t="str">
        <f t="shared" si="30"/>
        <v>Sim</v>
      </c>
      <c r="DE50" s="89" t="str">
        <f t="shared" si="1"/>
        <v>Sem informação</v>
      </c>
    </row>
    <row r="51" spans="1:109">
      <c r="A51" s="15">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4">
        <f>IFERROR(FIND("Óbitos/feridos",consulta_completa__11[[#This Row],[13 - Ocorrências/Ambientes Atingidos]]),0)</f>
        <v>0</v>
      </c>
      <c r="AY51" s="85" t="str">
        <f t="shared" si="2"/>
        <v/>
      </c>
      <c r="AZ51" s="84">
        <f>IFERROR(FIND("População afetada/evacuada",consulta_completa__11[[#This Row],[13 - Ocorrências/Ambientes Atingidos]]),0)</f>
        <v>0</v>
      </c>
      <c r="BA51" s="84" t="str">
        <f t="shared" si="3"/>
        <v/>
      </c>
      <c r="BB51" s="84">
        <f>IFERROR(FIND("Suspensão de abastecimento de água",consulta_completa__11[[#This Row],[13 - Ocorrências/Ambientes Atingidos]]),0)</f>
        <v>0</v>
      </c>
      <c r="BC51" s="85" t="str">
        <f t="shared" si="31"/>
        <v/>
      </c>
      <c r="BD51" s="84">
        <f>IFERROR(FIND("Rio/córrego",consulta_completa__11[[#This Row],[13 - Ocorrências/Ambientes Atingidos]]),0)</f>
        <v>0</v>
      </c>
      <c r="BE51" s="85" t="str">
        <f t="shared" si="4"/>
        <v/>
      </c>
      <c r="BF51" s="84">
        <f>IFERROR(FIND("Lago",consulta_completa__11[[#This Row],[13 - Ocorrências/Ambientes Atingidos]]),0)</f>
        <v>0</v>
      </c>
      <c r="BG51" s="85" t="str">
        <f t="shared" si="5"/>
        <v/>
      </c>
      <c r="BH51" s="84">
        <f>IFERROR(FIND("Mar",consulta_completa__11[[#This Row],[13 - Ocorrências/Ambientes Atingidos]]),0)</f>
        <v>1</v>
      </c>
      <c r="BI51" s="85" t="str">
        <f t="shared" si="6"/>
        <v>X</v>
      </c>
      <c r="BJ51" s="84">
        <f>IFERROR(FIND("Praia",consulta_completa__11[[#This Row],[13 - Ocorrências/Ambientes Atingidos]]),0)</f>
        <v>0</v>
      </c>
      <c r="BK51" s="85" t="str">
        <f t="shared" si="7"/>
        <v/>
      </c>
      <c r="BL51" s="84">
        <f>IFERROR(FIND("Solo",consulta_completa__11[[#This Row],[13 - Ocorrências/Ambientes Atingidos]]),0)</f>
        <v>0</v>
      </c>
      <c r="BM51" s="85" t="str">
        <f t="shared" si="8"/>
        <v/>
      </c>
      <c r="BN51" s="84">
        <f>IFERROR(FIND("Águas subterrâneas",consulta_completa__11[[#This Row],[13 - Ocorrências/Ambientes Atingidos]]),0)</f>
        <v>0</v>
      </c>
      <c r="BO51" s="85" t="str">
        <f t="shared" si="9"/>
        <v/>
      </c>
      <c r="BP51" s="84">
        <f>IFERROR(FIND("Atmosfera",consulta_completa__11[[#This Row],[13 - Ocorrências/Ambientes Atingidos]]),0)</f>
        <v>0</v>
      </c>
      <c r="BQ51" s="85" t="str">
        <f t="shared" si="10"/>
        <v/>
      </c>
      <c r="BR51" s="84">
        <f>IFERROR(FIND("Flora",consulta_completa__11[[#This Row],[13 - Ocorrências/Ambientes Atingidos]]),0)</f>
        <v>0</v>
      </c>
      <c r="BS51" s="85" t="str">
        <f t="shared" si="11"/>
        <v/>
      </c>
      <c r="BT51" s="84">
        <f>IFERROR(FIND("Fauna",consulta_completa__11[[#This Row],[13 - Ocorrências/Ambientes Atingidos]]),0)</f>
        <v>0</v>
      </c>
      <c r="BU51" s="85" t="str">
        <f t="shared" si="12"/>
        <v/>
      </c>
      <c r="BV51" s="84">
        <f>IFERROR(FIND("UC federal",consulta_completa__11[[#This Row],[13 - Ocorrências/Ambientes Atingidos]]),0)</f>
        <v>0</v>
      </c>
      <c r="BW51" s="85" t="str">
        <f t="shared" si="13"/>
        <v/>
      </c>
      <c r="BX51" s="84">
        <f>IFERROR(FIND("UC estadual/municipal",consulta_completa__11[[#This Row],[13 - Ocorrências/Ambientes Atingidos]]),0)</f>
        <v>0</v>
      </c>
      <c r="BY51" s="85" t="str">
        <f t="shared" si="14"/>
        <v/>
      </c>
      <c r="BZ51" s="84">
        <f>IFERROR(FIND("Outro(s)",consulta_completa__11[[#This Row],[13 - Ocorrências/Ambientes Atingidos]]),0)</f>
        <v>0</v>
      </c>
      <c r="CA51" s="85" t="str">
        <f t="shared" si="15"/>
        <v/>
      </c>
      <c r="CB51" s="84">
        <f>IFERROR(FIND("Sem dano",consulta_completa__11[[#This Row],[13 - Ocorrências/Ambientes Atingidos]]),0)</f>
        <v>0</v>
      </c>
      <c r="CC51" s="85" t="str">
        <f t="shared" si="16"/>
        <v/>
      </c>
      <c r="CD51" s="84" t="str">
        <f>IF(consulta_completa__11[[#This Row],[13 - Ocorrências/Ambientes Atingidos]]="","X","")</f>
        <v/>
      </c>
      <c r="CE51" s="86">
        <f>IFERROR(FIND("IBAMA",consulta_completa__11[[#This Row],[14 - Inst. Atuando no Local]]),0)</f>
        <v>0</v>
      </c>
      <c r="CF51" s="86" t="str">
        <f t="shared" si="17"/>
        <v/>
      </c>
      <c r="CG51" s="86">
        <f>IFERROR(FIND("OEMA",consulta_completa__11[[#This Row],[14 - Inst. Atuando no Local]]),0)</f>
        <v>0</v>
      </c>
      <c r="CH51" s="86" t="str">
        <f t="shared" si="18"/>
        <v/>
      </c>
      <c r="CI51" s="86">
        <f>IFERROR(FIND("DEFESA CIVIL",consulta_completa__11[[#This Row],[14 - Inst. Atuando no Local]]),0)</f>
        <v>0</v>
      </c>
      <c r="CJ51" s="86" t="str">
        <f t="shared" si="19"/>
        <v/>
      </c>
      <c r="CK51" s="86">
        <f>IFERROR(FIND("CORPO DE BOMBEIROS",consulta_completa__11[[#This Row],[14 - Inst. Atuando no Local]]),0)</f>
        <v>0</v>
      </c>
      <c r="CL51" s="86" t="str">
        <f t="shared" si="20"/>
        <v/>
      </c>
      <c r="CM51" s="86">
        <f>IFERROR(FIND("POLÍCIA RODOVIÁRIA",consulta_completa__11[[#This Row],[14 - Inst. Atuando no Local]]),0)</f>
        <v>0</v>
      </c>
      <c r="CN51" s="86" t="str">
        <f t="shared" si="21"/>
        <v/>
      </c>
      <c r="CO51" s="86">
        <f>IFERROR(FIND("POLÍCIA MILITAR",consulta_completa__11[[#This Row],[14 - Inst. Atuando no Local]]),0)</f>
        <v>0</v>
      </c>
      <c r="CP51" s="86" t="str">
        <f t="shared" si="22"/>
        <v/>
      </c>
      <c r="CQ51" s="86">
        <f>IFERROR(FIND("POLÍCIA CIVIL",consulta_completa__11[[#This Row],[14 - Inst. Atuando no Local]]),0)</f>
        <v>0</v>
      </c>
      <c r="CR51" s="86" t="str">
        <f t="shared" si="23"/>
        <v/>
      </c>
      <c r="CS51" s="86">
        <f>IFERROR(FIND("MARINHA DO BRASIL",consulta_completa__11[[#This Row],[14 - Inst. Atuando no Local]]),0)</f>
        <v>0</v>
      </c>
      <c r="CT51" s="86" t="str">
        <f t="shared" si="24"/>
        <v/>
      </c>
      <c r="CU51" s="86">
        <f>IFERROR(FIND("EMPRESA ESPECIALIZADA EM ATENDIMENTO",consulta_completa__11[[#This Row],[14 - Inst. Atuando no Local]]),0)</f>
        <v>0</v>
      </c>
      <c r="CV51" s="86" t="str">
        <f t="shared" si="25"/>
        <v/>
      </c>
      <c r="CW51" s="86">
        <f>IFERROR(FIND("IBAMA",consulta_completa__11[[#This Row],[14 - Inst. Atuando no Local]]),0)</f>
        <v>0</v>
      </c>
      <c r="CX51" s="86" t="str">
        <f t="shared" si="26"/>
        <v/>
      </c>
      <c r="CY51" s="86" t="str">
        <f>IF(consulta_completa__11[[#This Row],[14 - Inst. Atuando no Local]]="","X","")</f>
        <v/>
      </c>
      <c r="CZ51" s="86">
        <f>IFERROR(FIND("OUTRA (S)",consulta_completa__11[[#This Row],[14 - Inst. Atuando no Local]]),0)</f>
        <v>0</v>
      </c>
      <c r="DA51" s="86" t="str">
        <f t="shared" si="27"/>
        <v/>
      </c>
      <c r="DB51" s="37" t="str">
        <f t="shared" si="28"/>
        <v>Sim</v>
      </c>
      <c r="DC51" s="37" t="str">
        <f t="shared" si="29"/>
        <v>Não</v>
      </c>
      <c r="DD51" s="37" t="str">
        <f t="shared" si="30"/>
        <v>Sim</v>
      </c>
      <c r="DE51" s="89" t="str">
        <f t="shared" si="1"/>
        <v>Estadual</v>
      </c>
    </row>
    <row r="52" spans="1:109">
      <c r="A52" s="15">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4">
        <f>IFERROR(FIND("Óbitos/feridos",consulta_completa__11[[#This Row],[13 - Ocorrências/Ambientes Atingidos]]),0)</f>
        <v>0</v>
      </c>
      <c r="AY52" s="85" t="str">
        <f t="shared" si="2"/>
        <v/>
      </c>
      <c r="AZ52" s="84">
        <f>IFERROR(FIND("População afetada/evacuada",consulta_completa__11[[#This Row],[13 - Ocorrências/Ambientes Atingidos]]),0)</f>
        <v>0</v>
      </c>
      <c r="BA52" s="84" t="str">
        <f t="shared" si="3"/>
        <v/>
      </c>
      <c r="BB52" s="84">
        <f>IFERROR(FIND("Suspensão de abastecimento de água",consulta_completa__11[[#This Row],[13 - Ocorrências/Ambientes Atingidos]]),0)</f>
        <v>0</v>
      </c>
      <c r="BC52" s="85" t="str">
        <f t="shared" si="31"/>
        <v/>
      </c>
      <c r="BD52" s="84">
        <f>IFERROR(FIND("Rio/córrego",consulta_completa__11[[#This Row],[13 - Ocorrências/Ambientes Atingidos]]),0)</f>
        <v>0</v>
      </c>
      <c r="BE52" s="85" t="str">
        <f t="shared" si="4"/>
        <v/>
      </c>
      <c r="BF52" s="84">
        <f>IFERROR(FIND("Lago",consulta_completa__11[[#This Row],[13 - Ocorrências/Ambientes Atingidos]]),0)</f>
        <v>0</v>
      </c>
      <c r="BG52" s="85" t="str">
        <f t="shared" si="5"/>
        <v/>
      </c>
      <c r="BH52" s="84">
        <f>IFERROR(FIND("Mar",consulta_completa__11[[#This Row],[13 - Ocorrências/Ambientes Atingidos]]),0)</f>
        <v>0</v>
      </c>
      <c r="BI52" s="85" t="str">
        <f t="shared" si="6"/>
        <v/>
      </c>
      <c r="BJ52" s="84">
        <f>IFERROR(FIND("Praia",consulta_completa__11[[#This Row],[13 - Ocorrências/Ambientes Atingidos]]),0)</f>
        <v>0</v>
      </c>
      <c r="BK52" s="85" t="str">
        <f t="shared" si="7"/>
        <v/>
      </c>
      <c r="BL52" s="84">
        <f>IFERROR(FIND("Solo",consulta_completa__11[[#This Row],[13 - Ocorrências/Ambientes Atingidos]]),0)</f>
        <v>1</v>
      </c>
      <c r="BM52" s="85" t="str">
        <f t="shared" si="8"/>
        <v>X</v>
      </c>
      <c r="BN52" s="84">
        <f>IFERROR(FIND("Águas subterrâneas",consulta_completa__11[[#This Row],[13 - Ocorrências/Ambientes Atingidos]]),0)</f>
        <v>0</v>
      </c>
      <c r="BO52" s="85" t="str">
        <f t="shared" si="9"/>
        <v/>
      </c>
      <c r="BP52" s="84">
        <f>IFERROR(FIND("Atmosfera",consulta_completa__11[[#This Row],[13 - Ocorrências/Ambientes Atingidos]]),0)</f>
        <v>0</v>
      </c>
      <c r="BQ52" s="85" t="str">
        <f t="shared" si="10"/>
        <v/>
      </c>
      <c r="BR52" s="84">
        <f>IFERROR(FIND("Flora",consulta_completa__11[[#This Row],[13 - Ocorrências/Ambientes Atingidos]]),0)</f>
        <v>7</v>
      </c>
      <c r="BS52" s="85" t="str">
        <f t="shared" si="11"/>
        <v>X</v>
      </c>
      <c r="BT52" s="84">
        <f>IFERROR(FIND("Fauna",consulta_completa__11[[#This Row],[13 - Ocorrências/Ambientes Atingidos]]),0)</f>
        <v>0</v>
      </c>
      <c r="BU52" s="85" t="str">
        <f t="shared" si="12"/>
        <v/>
      </c>
      <c r="BV52" s="84">
        <f>IFERROR(FIND("UC federal",consulta_completa__11[[#This Row],[13 - Ocorrências/Ambientes Atingidos]]),0)</f>
        <v>0</v>
      </c>
      <c r="BW52" s="85" t="str">
        <f t="shared" si="13"/>
        <v/>
      </c>
      <c r="BX52" s="84">
        <f>IFERROR(FIND("UC estadual/municipal",consulta_completa__11[[#This Row],[13 - Ocorrências/Ambientes Atingidos]]),0)</f>
        <v>0</v>
      </c>
      <c r="BY52" s="85" t="str">
        <f t="shared" si="14"/>
        <v/>
      </c>
      <c r="BZ52" s="84">
        <f>IFERROR(FIND("Outro(s)",consulta_completa__11[[#This Row],[13 - Ocorrências/Ambientes Atingidos]]),0)</f>
        <v>0</v>
      </c>
      <c r="CA52" s="85" t="str">
        <f t="shared" si="15"/>
        <v/>
      </c>
      <c r="CB52" s="84">
        <f>IFERROR(FIND("Sem dano",consulta_completa__11[[#This Row],[13 - Ocorrências/Ambientes Atingidos]]),0)</f>
        <v>0</v>
      </c>
      <c r="CC52" s="85" t="str">
        <f t="shared" si="16"/>
        <v/>
      </c>
      <c r="CD52" s="84" t="str">
        <f>IF(consulta_completa__11[[#This Row],[13 - Ocorrências/Ambientes Atingidos]]="","X","")</f>
        <v/>
      </c>
      <c r="CE52" s="86">
        <f>IFERROR(FIND("IBAMA",consulta_completa__11[[#This Row],[14 - Inst. Atuando no Local]]),0)</f>
        <v>0</v>
      </c>
      <c r="CF52" s="86" t="str">
        <f t="shared" si="17"/>
        <v/>
      </c>
      <c r="CG52" s="86">
        <f>IFERROR(FIND("OEMA",consulta_completa__11[[#This Row],[14 - Inst. Atuando no Local]]),0)</f>
        <v>0</v>
      </c>
      <c r="CH52" s="86" t="str">
        <f t="shared" si="18"/>
        <v/>
      </c>
      <c r="CI52" s="86">
        <f>IFERROR(FIND("DEFESA CIVIL",consulta_completa__11[[#This Row],[14 - Inst. Atuando no Local]]),0)</f>
        <v>0</v>
      </c>
      <c r="CJ52" s="86" t="str">
        <f t="shared" si="19"/>
        <v/>
      </c>
      <c r="CK52" s="86">
        <f>IFERROR(FIND("CORPO DE BOMBEIROS",consulta_completa__11[[#This Row],[14 - Inst. Atuando no Local]]),0)</f>
        <v>0</v>
      </c>
      <c r="CL52" s="86" t="str">
        <f t="shared" si="20"/>
        <v/>
      </c>
      <c r="CM52" s="86">
        <f>IFERROR(FIND("POLÍCIA RODOVIÁRIA",consulta_completa__11[[#This Row],[14 - Inst. Atuando no Local]]),0)</f>
        <v>0</v>
      </c>
      <c r="CN52" s="86" t="str">
        <f t="shared" si="21"/>
        <v/>
      </c>
      <c r="CO52" s="86">
        <f>IFERROR(FIND("POLÍCIA MILITAR",consulta_completa__11[[#This Row],[14 - Inst. Atuando no Local]]),0)</f>
        <v>0</v>
      </c>
      <c r="CP52" s="86" t="str">
        <f t="shared" si="22"/>
        <v/>
      </c>
      <c r="CQ52" s="86">
        <f>IFERROR(FIND("POLÍCIA CIVIL",consulta_completa__11[[#This Row],[14 - Inst. Atuando no Local]]),0)</f>
        <v>0</v>
      </c>
      <c r="CR52" s="86" t="str">
        <f t="shared" si="23"/>
        <v/>
      </c>
      <c r="CS52" s="86">
        <f>IFERROR(FIND("MARINHA DO BRASIL",consulta_completa__11[[#This Row],[14 - Inst. Atuando no Local]]),0)</f>
        <v>0</v>
      </c>
      <c r="CT52" s="86" t="str">
        <f t="shared" si="24"/>
        <v/>
      </c>
      <c r="CU52" s="86">
        <f>IFERROR(FIND("EMPRESA ESPECIALIZADA EM ATENDIMENTO",consulta_completa__11[[#This Row],[14 - Inst. Atuando no Local]]),0)</f>
        <v>0</v>
      </c>
      <c r="CV52" s="86" t="str">
        <f t="shared" si="25"/>
        <v/>
      </c>
      <c r="CW52" s="86">
        <f>IFERROR(FIND("IBAMA",consulta_completa__11[[#This Row],[14 - Inst. Atuando no Local]]),0)</f>
        <v>0</v>
      </c>
      <c r="CX52" s="86" t="str">
        <f t="shared" si="26"/>
        <v/>
      </c>
      <c r="CY52" s="86" t="str">
        <f>IF(consulta_completa__11[[#This Row],[14 - Inst. Atuando no Local]]="","X","")</f>
        <v/>
      </c>
      <c r="CZ52" s="86">
        <f>IFERROR(FIND("OUTRA (S)",consulta_completa__11[[#This Row],[14 - Inst. Atuando no Local]]),0)</f>
        <v>0</v>
      </c>
      <c r="DA52" s="86" t="str">
        <f t="shared" si="27"/>
        <v/>
      </c>
      <c r="DB52" s="37" t="str">
        <f t="shared" si="28"/>
        <v>Sim</v>
      </c>
      <c r="DC52" s="37" t="str">
        <f t="shared" si="29"/>
        <v>Não</v>
      </c>
      <c r="DD52" s="37" t="str">
        <f t="shared" si="30"/>
        <v>Sim</v>
      </c>
      <c r="DE52" s="89" t="str">
        <f t="shared" si="1"/>
        <v>Sem informação</v>
      </c>
    </row>
    <row r="53" spans="1:109">
      <c r="A53" s="15">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4">
        <f>IFERROR(FIND("Óbitos/feridos",consulta_completa__11[[#This Row],[13 - Ocorrências/Ambientes Atingidos]]),0)</f>
        <v>0</v>
      </c>
      <c r="AY53" s="85" t="str">
        <f t="shared" si="2"/>
        <v/>
      </c>
      <c r="AZ53" s="84">
        <f>IFERROR(FIND("População afetada/evacuada",consulta_completa__11[[#This Row],[13 - Ocorrências/Ambientes Atingidos]]),0)</f>
        <v>0</v>
      </c>
      <c r="BA53" s="84" t="str">
        <f t="shared" si="3"/>
        <v/>
      </c>
      <c r="BB53" s="84">
        <f>IFERROR(FIND("Suspensão de abastecimento de água",consulta_completa__11[[#This Row],[13 - Ocorrências/Ambientes Atingidos]]),0)</f>
        <v>0</v>
      </c>
      <c r="BC53" s="85" t="str">
        <f t="shared" si="31"/>
        <v/>
      </c>
      <c r="BD53" s="84">
        <f>IFERROR(FIND("Rio/córrego",consulta_completa__11[[#This Row],[13 - Ocorrências/Ambientes Atingidos]]),0)</f>
        <v>0</v>
      </c>
      <c r="BE53" s="85" t="str">
        <f t="shared" si="4"/>
        <v/>
      </c>
      <c r="BF53" s="84">
        <f>IFERROR(FIND("Lago",consulta_completa__11[[#This Row],[13 - Ocorrências/Ambientes Atingidos]]),0)</f>
        <v>0</v>
      </c>
      <c r="BG53" s="85" t="str">
        <f t="shared" si="5"/>
        <v/>
      </c>
      <c r="BH53" s="84">
        <f>IFERROR(FIND("Mar",consulta_completa__11[[#This Row],[13 - Ocorrências/Ambientes Atingidos]]),0)</f>
        <v>0</v>
      </c>
      <c r="BI53" s="85" t="str">
        <f t="shared" si="6"/>
        <v/>
      </c>
      <c r="BJ53" s="84">
        <f>IFERROR(FIND("Praia",consulta_completa__11[[#This Row],[13 - Ocorrências/Ambientes Atingidos]]),0)</f>
        <v>0</v>
      </c>
      <c r="BK53" s="85" t="str">
        <f t="shared" si="7"/>
        <v/>
      </c>
      <c r="BL53" s="84">
        <f>IFERROR(FIND("Solo",consulta_completa__11[[#This Row],[13 - Ocorrências/Ambientes Atingidos]]),0)</f>
        <v>1</v>
      </c>
      <c r="BM53" s="85" t="str">
        <f t="shared" si="8"/>
        <v>X</v>
      </c>
      <c r="BN53" s="84">
        <f>IFERROR(FIND("Águas subterrâneas",consulta_completa__11[[#This Row],[13 - Ocorrências/Ambientes Atingidos]]),0)</f>
        <v>0</v>
      </c>
      <c r="BO53" s="85" t="str">
        <f t="shared" si="9"/>
        <v/>
      </c>
      <c r="BP53" s="84">
        <f>IFERROR(FIND("Atmosfera",consulta_completa__11[[#This Row],[13 - Ocorrências/Ambientes Atingidos]]),0)</f>
        <v>0</v>
      </c>
      <c r="BQ53" s="85" t="str">
        <f t="shared" si="10"/>
        <v/>
      </c>
      <c r="BR53" s="84">
        <f>IFERROR(FIND("Flora",consulta_completa__11[[#This Row],[13 - Ocorrências/Ambientes Atingidos]]),0)</f>
        <v>0</v>
      </c>
      <c r="BS53" s="85" t="str">
        <f t="shared" si="11"/>
        <v/>
      </c>
      <c r="BT53" s="84">
        <f>IFERROR(FIND("Fauna",consulta_completa__11[[#This Row],[13 - Ocorrências/Ambientes Atingidos]]),0)</f>
        <v>0</v>
      </c>
      <c r="BU53" s="85" t="str">
        <f t="shared" si="12"/>
        <v/>
      </c>
      <c r="BV53" s="84">
        <f>IFERROR(FIND("UC federal",consulta_completa__11[[#This Row],[13 - Ocorrências/Ambientes Atingidos]]),0)</f>
        <v>0</v>
      </c>
      <c r="BW53" s="85" t="str">
        <f t="shared" si="13"/>
        <v/>
      </c>
      <c r="BX53" s="84">
        <f>IFERROR(FIND("UC estadual/municipal",consulta_completa__11[[#This Row],[13 - Ocorrências/Ambientes Atingidos]]),0)</f>
        <v>0</v>
      </c>
      <c r="BY53" s="85" t="str">
        <f t="shared" si="14"/>
        <v/>
      </c>
      <c r="BZ53" s="84">
        <f>IFERROR(FIND("Outro(s)",consulta_completa__11[[#This Row],[13 - Ocorrências/Ambientes Atingidos]]),0)</f>
        <v>0</v>
      </c>
      <c r="CA53" s="85" t="str">
        <f t="shared" si="15"/>
        <v/>
      </c>
      <c r="CB53" s="84">
        <f>IFERROR(FIND("Sem dano",consulta_completa__11[[#This Row],[13 - Ocorrências/Ambientes Atingidos]]),0)</f>
        <v>0</v>
      </c>
      <c r="CC53" s="85" t="str">
        <f t="shared" si="16"/>
        <v/>
      </c>
      <c r="CD53" s="84" t="str">
        <f>IF(consulta_completa__11[[#This Row],[13 - Ocorrências/Ambientes Atingidos]]="","X","")</f>
        <v/>
      </c>
      <c r="CE53" s="86">
        <f>IFERROR(FIND("IBAMA",consulta_completa__11[[#This Row],[14 - Inst. Atuando no Local]]),0)</f>
        <v>0</v>
      </c>
      <c r="CF53" s="86" t="str">
        <f t="shared" si="17"/>
        <v/>
      </c>
      <c r="CG53" s="86">
        <f>IFERROR(FIND("OEMA",consulta_completa__11[[#This Row],[14 - Inst. Atuando no Local]]),0)</f>
        <v>0</v>
      </c>
      <c r="CH53" s="86" t="str">
        <f t="shared" si="18"/>
        <v/>
      </c>
      <c r="CI53" s="86">
        <f>IFERROR(FIND("DEFESA CIVIL",consulta_completa__11[[#This Row],[14 - Inst. Atuando no Local]]),0)</f>
        <v>0</v>
      </c>
      <c r="CJ53" s="86" t="str">
        <f t="shared" si="19"/>
        <v/>
      </c>
      <c r="CK53" s="86">
        <f>IFERROR(FIND("CORPO DE BOMBEIROS",consulta_completa__11[[#This Row],[14 - Inst. Atuando no Local]]),0)</f>
        <v>0</v>
      </c>
      <c r="CL53" s="86" t="str">
        <f t="shared" si="20"/>
        <v/>
      </c>
      <c r="CM53" s="86">
        <f>IFERROR(FIND("POLÍCIA RODOVIÁRIA",consulta_completa__11[[#This Row],[14 - Inst. Atuando no Local]]),0)</f>
        <v>0</v>
      </c>
      <c r="CN53" s="86" t="str">
        <f t="shared" si="21"/>
        <v/>
      </c>
      <c r="CO53" s="86">
        <f>IFERROR(FIND("POLÍCIA MILITAR",consulta_completa__11[[#This Row],[14 - Inst. Atuando no Local]]),0)</f>
        <v>0</v>
      </c>
      <c r="CP53" s="86" t="str">
        <f t="shared" si="22"/>
        <v/>
      </c>
      <c r="CQ53" s="86">
        <f>IFERROR(FIND("POLÍCIA CIVIL",consulta_completa__11[[#This Row],[14 - Inst. Atuando no Local]]),0)</f>
        <v>0</v>
      </c>
      <c r="CR53" s="86" t="str">
        <f t="shared" si="23"/>
        <v/>
      </c>
      <c r="CS53" s="86">
        <f>IFERROR(FIND("MARINHA DO BRASIL",consulta_completa__11[[#This Row],[14 - Inst. Atuando no Local]]),0)</f>
        <v>0</v>
      </c>
      <c r="CT53" s="86" t="str">
        <f t="shared" si="24"/>
        <v/>
      </c>
      <c r="CU53" s="86">
        <f>IFERROR(FIND("EMPRESA ESPECIALIZADA EM ATENDIMENTO",consulta_completa__11[[#This Row],[14 - Inst. Atuando no Local]]),0)</f>
        <v>0</v>
      </c>
      <c r="CV53" s="86" t="str">
        <f t="shared" si="25"/>
        <v/>
      </c>
      <c r="CW53" s="86">
        <f>IFERROR(FIND("IBAMA",consulta_completa__11[[#This Row],[14 - Inst. Atuando no Local]]),0)</f>
        <v>0</v>
      </c>
      <c r="CX53" s="86" t="str">
        <f t="shared" si="26"/>
        <v/>
      </c>
      <c r="CY53" s="86" t="str">
        <f>IF(consulta_completa__11[[#This Row],[14 - Inst. Atuando no Local]]="","X","")</f>
        <v/>
      </c>
      <c r="CZ53" s="86">
        <f>IFERROR(FIND("OUTRA (S)",consulta_completa__11[[#This Row],[14 - Inst. Atuando no Local]]),0)</f>
        <v>0</v>
      </c>
      <c r="DA53" s="86" t="str">
        <f t="shared" si="27"/>
        <v/>
      </c>
      <c r="DB53" s="37" t="str">
        <f t="shared" si="28"/>
        <v>Sim</v>
      </c>
      <c r="DC53" s="37" t="str">
        <f t="shared" si="29"/>
        <v>Não</v>
      </c>
      <c r="DD53" s="37" t="str">
        <f t="shared" si="30"/>
        <v>Sim</v>
      </c>
      <c r="DE53" s="89" t="str">
        <f t="shared" si="1"/>
        <v>Estadual</v>
      </c>
    </row>
    <row r="54" spans="1:109">
      <c r="A54" s="15">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4">
        <f>IFERROR(FIND("Óbitos/feridos",consulta_completa__11[[#This Row],[13 - Ocorrências/Ambientes Atingidos]]),0)</f>
        <v>0</v>
      </c>
      <c r="AY54" s="85" t="str">
        <f t="shared" si="2"/>
        <v/>
      </c>
      <c r="AZ54" s="84">
        <f>IFERROR(FIND("População afetada/evacuada",consulta_completa__11[[#This Row],[13 - Ocorrências/Ambientes Atingidos]]),0)</f>
        <v>0</v>
      </c>
      <c r="BA54" s="84" t="str">
        <f t="shared" si="3"/>
        <v/>
      </c>
      <c r="BB54" s="84">
        <f>IFERROR(FIND("Suspensão de abastecimento de água",consulta_completa__11[[#This Row],[13 - Ocorrências/Ambientes Atingidos]]),0)</f>
        <v>0</v>
      </c>
      <c r="BC54" s="85" t="str">
        <f t="shared" si="31"/>
        <v/>
      </c>
      <c r="BD54" s="84">
        <f>IFERROR(FIND("Rio/córrego",consulta_completa__11[[#This Row],[13 - Ocorrências/Ambientes Atingidos]]),0)</f>
        <v>1</v>
      </c>
      <c r="BE54" s="85" t="str">
        <f t="shared" si="4"/>
        <v>X</v>
      </c>
      <c r="BF54" s="84">
        <f>IFERROR(FIND("Lago",consulta_completa__11[[#This Row],[13 - Ocorrências/Ambientes Atingidos]]),0)</f>
        <v>0</v>
      </c>
      <c r="BG54" s="85" t="str">
        <f t="shared" si="5"/>
        <v/>
      </c>
      <c r="BH54" s="84">
        <f>IFERROR(FIND("Mar",consulta_completa__11[[#This Row],[13 - Ocorrências/Ambientes Atingidos]]),0)</f>
        <v>0</v>
      </c>
      <c r="BI54" s="85" t="str">
        <f t="shared" si="6"/>
        <v/>
      </c>
      <c r="BJ54" s="84">
        <f>IFERROR(FIND("Praia",consulta_completa__11[[#This Row],[13 - Ocorrências/Ambientes Atingidos]]),0)</f>
        <v>0</v>
      </c>
      <c r="BK54" s="85" t="str">
        <f t="shared" si="7"/>
        <v/>
      </c>
      <c r="BL54" s="84">
        <f>IFERROR(FIND("Solo",consulta_completa__11[[#This Row],[13 - Ocorrências/Ambientes Atingidos]]),0)</f>
        <v>0</v>
      </c>
      <c r="BM54" s="85" t="str">
        <f t="shared" si="8"/>
        <v/>
      </c>
      <c r="BN54" s="84">
        <f>IFERROR(FIND("Águas subterrâneas",consulta_completa__11[[#This Row],[13 - Ocorrências/Ambientes Atingidos]]),0)</f>
        <v>0</v>
      </c>
      <c r="BO54" s="85" t="str">
        <f t="shared" si="9"/>
        <v/>
      </c>
      <c r="BP54" s="84">
        <f>IFERROR(FIND("Atmosfera",consulta_completa__11[[#This Row],[13 - Ocorrências/Ambientes Atingidos]]),0)</f>
        <v>0</v>
      </c>
      <c r="BQ54" s="85" t="str">
        <f t="shared" si="10"/>
        <v/>
      </c>
      <c r="BR54" s="84">
        <f>IFERROR(FIND("Flora",consulta_completa__11[[#This Row],[13 - Ocorrências/Ambientes Atingidos]]),0)</f>
        <v>14</v>
      </c>
      <c r="BS54" s="85" t="str">
        <f t="shared" si="11"/>
        <v>X</v>
      </c>
      <c r="BT54" s="84">
        <f>IFERROR(FIND("Fauna",consulta_completa__11[[#This Row],[13 - Ocorrências/Ambientes Atingidos]]),0)</f>
        <v>0</v>
      </c>
      <c r="BU54" s="85" t="str">
        <f t="shared" si="12"/>
        <v/>
      </c>
      <c r="BV54" s="84">
        <f>IFERROR(FIND("UC federal",consulta_completa__11[[#This Row],[13 - Ocorrências/Ambientes Atingidos]]),0)</f>
        <v>0</v>
      </c>
      <c r="BW54" s="85" t="str">
        <f t="shared" si="13"/>
        <v/>
      </c>
      <c r="BX54" s="84">
        <f>IFERROR(FIND("UC estadual/municipal",consulta_completa__11[[#This Row],[13 - Ocorrências/Ambientes Atingidos]]),0)</f>
        <v>0</v>
      </c>
      <c r="BY54" s="85" t="str">
        <f t="shared" si="14"/>
        <v/>
      </c>
      <c r="BZ54" s="84">
        <f>IFERROR(FIND("Outro(s)",consulta_completa__11[[#This Row],[13 - Ocorrências/Ambientes Atingidos]]),0)</f>
        <v>0</v>
      </c>
      <c r="CA54" s="85" t="str">
        <f t="shared" si="15"/>
        <v/>
      </c>
      <c r="CB54" s="84">
        <f>IFERROR(FIND("Sem dano",consulta_completa__11[[#This Row],[13 - Ocorrências/Ambientes Atingidos]]),0)</f>
        <v>0</v>
      </c>
      <c r="CC54" s="85" t="str">
        <f t="shared" si="16"/>
        <v/>
      </c>
      <c r="CD54" s="84" t="str">
        <f>IF(consulta_completa__11[[#This Row],[13 - Ocorrências/Ambientes Atingidos]]="","X","")</f>
        <v/>
      </c>
      <c r="CE54" s="86">
        <f>IFERROR(FIND("IBAMA",consulta_completa__11[[#This Row],[14 - Inst. Atuando no Local]]),0)</f>
        <v>87</v>
      </c>
      <c r="CF54" s="86" t="str">
        <f t="shared" si="17"/>
        <v>X</v>
      </c>
      <c r="CG54" s="86">
        <f>IFERROR(FIND("OEMA",consulta_completa__11[[#This Row],[14 - Inst. Atuando no Local]]),0)</f>
        <v>0</v>
      </c>
      <c r="CH54" s="86" t="str">
        <f t="shared" si="18"/>
        <v/>
      </c>
      <c r="CI54" s="86">
        <f>IFERROR(FIND("DEFESA CIVIL",consulta_completa__11[[#This Row],[14 - Inst. Atuando no Local]]),0)</f>
        <v>0</v>
      </c>
      <c r="CJ54" s="86" t="str">
        <f t="shared" si="19"/>
        <v/>
      </c>
      <c r="CK54" s="86">
        <f>IFERROR(FIND("CORPO DE BOMBEIROS",consulta_completa__11[[#This Row],[14 - Inst. Atuando no Local]]),0)</f>
        <v>0</v>
      </c>
      <c r="CL54" s="86" t="str">
        <f t="shared" si="20"/>
        <v/>
      </c>
      <c r="CM54" s="86">
        <f>IFERROR(FIND("POLÍCIA RODOVIÁRIA",consulta_completa__11[[#This Row],[14 - Inst. Atuando no Local]]),0)</f>
        <v>0</v>
      </c>
      <c r="CN54" s="86" t="str">
        <f t="shared" si="21"/>
        <v/>
      </c>
      <c r="CO54" s="86">
        <f>IFERROR(FIND("POLÍCIA MILITAR",consulta_completa__11[[#This Row],[14 - Inst. Atuando no Local]]),0)</f>
        <v>0</v>
      </c>
      <c r="CP54" s="86" t="str">
        <f t="shared" si="22"/>
        <v/>
      </c>
      <c r="CQ54" s="86">
        <f>IFERROR(FIND("POLÍCIA CIVIL",consulta_completa__11[[#This Row],[14 - Inst. Atuando no Local]]),0)</f>
        <v>0</v>
      </c>
      <c r="CR54" s="86" t="str">
        <f t="shared" si="23"/>
        <v/>
      </c>
      <c r="CS54" s="86">
        <f>IFERROR(FIND("MARINHA DO BRASIL",consulta_completa__11[[#This Row],[14 - Inst. Atuando no Local]]),0)</f>
        <v>0</v>
      </c>
      <c r="CT54" s="86" t="str">
        <f t="shared" si="24"/>
        <v/>
      </c>
      <c r="CU54" s="86">
        <f>IFERROR(FIND("EMPRESA ESPECIALIZADA EM ATENDIMENTO",consulta_completa__11[[#This Row],[14 - Inst. Atuando no Local]]),0)</f>
        <v>0</v>
      </c>
      <c r="CV54" s="86" t="str">
        <f t="shared" si="25"/>
        <v/>
      </c>
      <c r="CW54" s="86">
        <f>IFERROR(FIND("IBAMA",consulta_completa__11[[#This Row],[14 - Inst. Atuando no Local]]),0)</f>
        <v>87</v>
      </c>
      <c r="CX54" s="86" t="str">
        <f t="shared" si="26"/>
        <v>X</v>
      </c>
      <c r="CY54" s="86" t="str">
        <f>IF(consulta_completa__11[[#This Row],[14 - Inst. Atuando no Local]]="","X","")</f>
        <v/>
      </c>
      <c r="CZ54" s="86">
        <f>IFERROR(FIND("OUTRA (S)",consulta_completa__11[[#This Row],[14 - Inst. Atuando no Local]]),0)</f>
        <v>0</v>
      </c>
      <c r="DA54" s="86" t="str">
        <f t="shared" si="27"/>
        <v/>
      </c>
      <c r="DB54" s="37" t="str">
        <f t="shared" si="28"/>
        <v>Sim</v>
      </c>
      <c r="DC54" s="37" t="str">
        <f t="shared" si="29"/>
        <v>Não</v>
      </c>
      <c r="DD54" s="37" t="str">
        <f t="shared" si="30"/>
        <v>Sim</v>
      </c>
      <c r="DE54" s="89" t="str">
        <f t="shared" si="1"/>
        <v>Sem informação</v>
      </c>
    </row>
    <row r="55" spans="1:109">
      <c r="A55" s="15">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4">
        <f>IFERROR(FIND("Óbitos/feridos",consulta_completa__11[[#This Row],[13 - Ocorrências/Ambientes Atingidos]]),0)</f>
        <v>0</v>
      </c>
      <c r="AY55" s="85" t="str">
        <f t="shared" si="2"/>
        <v/>
      </c>
      <c r="AZ55" s="84">
        <f>IFERROR(FIND("População afetada/evacuada",consulta_completa__11[[#This Row],[13 - Ocorrências/Ambientes Atingidos]]),0)</f>
        <v>0</v>
      </c>
      <c r="BA55" s="84" t="str">
        <f t="shared" si="3"/>
        <v/>
      </c>
      <c r="BB55" s="84">
        <f>IFERROR(FIND("Suspensão de abastecimento de água",consulta_completa__11[[#This Row],[13 - Ocorrências/Ambientes Atingidos]]),0)</f>
        <v>0</v>
      </c>
      <c r="BC55" s="85" t="str">
        <f t="shared" si="31"/>
        <v/>
      </c>
      <c r="BD55" s="84">
        <f>IFERROR(FIND("Rio/córrego",consulta_completa__11[[#This Row],[13 - Ocorrências/Ambientes Atingidos]]),0)</f>
        <v>0</v>
      </c>
      <c r="BE55" s="85" t="str">
        <f t="shared" si="4"/>
        <v/>
      </c>
      <c r="BF55" s="84">
        <f>IFERROR(FIND("Lago",consulta_completa__11[[#This Row],[13 - Ocorrências/Ambientes Atingidos]]),0)</f>
        <v>0</v>
      </c>
      <c r="BG55" s="85" t="str">
        <f t="shared" si="5"/>
        <v/>
      </c>
      <c r="BH55" s="84">
        <f>IFERROR(FIND("Mar",consulta_completa__11[[#This Row],[13 - Ocorrências/Ambientes Atingidos]]),0)</f>
        <v>0</v>
      </c>
      <c r="BI55" s="85" t="str">
        <f t="shared" si="6"/>
        <v/>
      </c>
      <c r="BJ55" s="84">
        <f>IFERROR(FIND("Praia",consulta_completa__11[[#This Row],[13 - Ocorrências/Ambientes Atingidos]]),0)</f>
        <v>0</v>
      </c>
      <c r="BK55" s="85" t="str">
        <f t="shared" si="7"/>
        <v/>
      </c>
      <c r="BL55" s="84">
        <f>IFERROR(FIND("Solo",consulta_completa__11[[#This Row],[13 - Ocorrências/Ambientes Atingidos]]),0)</f>
        <v>1</v>
      </c>
      <c r="BM55" s="85" t="str">
        <f t="shared" si="8"/>
        <v>X</v>
      </c>
      <c r="BN55" s="84">
        <f>IFERROR(FIND("Águas subterrâneas",consulta_completa__11[[#This Row],[13 - Ocorrências/Ambientes Atingidos]]),0)</f>
        <v>0</v>
      </c>
      <c r="BO55" s="85" t="str">
        <f t="shared" si="9"/>
        <v/>
      </c>
      <c r="BP55" s="84">
        <f>IFERROR(FIND("Atmosfera",consulta_completa__11[[#This Row],[13 - Ocorrências/Ambientes Atingidos]]),0)</f>
        <v>0</v>
      </c>
      <c r="BQ55" s="85" t="str">
        <f t="shared" si="10"/>
        <v/>
      </c>
      <c r="BR55" s="84">
        <f>IFERROR(FIND("Flora",consulta_completa__11[[#This Row],[13 - Ocorrências/Ambientes Atingidos]]),0)</f>
        <v>0</v>
      </c>
      <c r="BS55" s="85" t="str">
        <f t="shared" si="11"/>
        <v/>
      </c>
      <c r="BT55" s="84">
        <f>IFERROR(FIND("Fauna",consulta_completa__11[[#This Row],[13 - Ocorrências/Ambientes Atingidos]]),0)</f>
        <v>0</v>
      </c>
      <c r="BU55" s="85" t="str">
        <f t="shared" si="12"/>
        <v/>
      </c>
      <c r="BV55" s="84">
        <f>IFERROR(FIND("UC federal",consulta_completa__11[[#This Row],[13 - Ocorrências/Ambientes Atingidos]]),0)</f>
        <v>0</v>
      </c>
      <c r="BW55" s="85" t="str">
        <f t="shared" si="13"/>
        <v/>
      </c>
      <c r="BX55" s="84">
        <f>IFERROR(FIND("UC estadual/municipal",consulta_completa__11[[#This Row],[13 - Ocorrências/Ambientes Atingidos]]),0)</f>
        <v>0</v>
      </c>
      <c r="BY55" s="85" t="str">
        <f t="shared" si="14"/>
        <v/>
      </c>
      <c r="BZ55" s="84">
        <f>IFERROR(FIND("Outro(s)",consulta_completa__11[[#This Row],[13 - Ocorrências/Ambientes Atingidos]]),0)</f>
        <v>0</v>
      </c>
      <c r="CA55" s="85" t="str">
        <f t="shared" si="15"/>
        <v/>
      </c>
      <c r="CB55" s="84">
        <f>IFERROR(FIND("Sem dano",consulta_completa__11[[#This Row],[13 - Ocorrências/Ambientes Atingidos]]),0)</f>
        <v>0</v>
      </c>
      <c r="CC55" s="85" t="str">
        <f t="shared" si="16"/>
        <v/>
      </c>
      <c r="CD55" s="84" t="str">
        <f>IF(consulta_completa__11[[#This Row],[13 - Ocorrências/Ambientes Atingidos]]="","X","")</f>
        <v/>
      </c>
      <c r="CE55" s="86">
        <f>IFERROR(FIND("IBAMA",consulta_completa__11[[#This Row],[14 - Inst. Atuando no Local]]),0)</f>
        <v>0</v>
      </c>
      <c r="CF55" s="86" t="str">
        <f t="shared" si="17"/>
        <v/>
      </c>
      <c r="CG55" s="86">
        <f>IFERROR(FIND("OEMA",consulta_completa__11[[#This Row],[14 - Inst. Atuando no Local]]),0)</f>
        <v>0</v>
      </c>
      <c r="CH55" s="86" t="str">
        <f t="shared" si="18"/>
        <v/>
      </c>
      <c r="CI55" s="86">
        <f>IFERROR(FIND("DEFESA CIVIL",consulta_completa__11[[#This Row],[14 - Inst. Atuando no Local]]),0)</f>
        <v>0</v>
      </c>
      <c r="CJ55" s="86" t="str">
        <f t="shared" si="19"/>
        <v/>
      </c>
      <c r="CK55" s="86">
        <f>IFERROR(FIND("CORPO DE BOMBEIROS",consulta_completa__11[[#This Row],[14 - Inst. Atuando no Local]]),0)</f>
        <v>0</v>
      </c>
      <c r="CL55" s="86" t="str">
        <f t="shared" si="20"/>
        <v/>
      </c>
      <c r="CM55" s="86">
        <f>IFERROR(FIND("POLÍCIA RODOVIÁRIA",consulta_completa__11[[#This Row],[14 - Inst. Atuando no Local]]),0)</f>
        <v>0</v>
      </c>
      <c r="CN55" s="86" t="str">
        <f t="shared" si="21"/>
        <v/>
      </c>
      <c r="CO55" s="86">
        <f>IFERROR(FIND("POLÍCIA MILITAR",consulta_completa__11[[#This Row],[14 - Inst. Atuando no Local]]),0)</f>
        <v>0</v>
      </c>
      <c r="CP55" s="86" t="str">
        <f t="shared" si="22"/>
        <v/>
      </c>
      <c r="CQ55" s="86">
        <f>IFERROR(FIND("POLÍCIA CIVIL",consulta_completa__11[[#This Row],[14 - Inst. Atuando no Local]]),0)</f>
        <v>0</v>
      </c>
      <c r="CR55" s="86" t="str">
        <f t="shared" si="23"/>
        <v/>
      </c>
      <c r="CS55" s="86">
        <f>IFERROR(FIND("MARINHA DO BRASIL",consulta_completa__11[[#This Row],[14 - Inst. Atuando no Local]]),0)</f>
        <v>0</v>
      </c>
      <c r="CT55" s="86" t="str">
        <f t="shared" si="24"/>
        <v/>
      </c>
      <c r="CU55" s="86">
        <f>IFERROR(FIND("EMPRESA ESPECIALIZADA EM ATENDIMENTO",consulta_completa__11[[#This Row],[14 - Inst. Atuando no Local]]),0)</f>
        <v>0</v>
      </c>
      <c r="CV55" s="86" t="str">
        <f t="shared" si="25"/>
        <v/>
      </c>
      <c r="CW55" s="86">
        <f>IFERROR(FIND("IBAMA",consulta_completa__11[[#This Row],[14 - Inst. Atuando no Local]]),0)</f>
        <v>0</v>
      </c>
      <c r="CX55" s="86" t="str">
        <f t="shared" si="26"/>
        <v/>
      </c>
      <c r="CY55" s="86" t="str">
        <f>IF(consulta_completa__11[[#This Row],[14 - Inst. Atuando no Local]]="","X","")</f>
        <v/>
      </c>
      <c r="CZ55" s="86">
        <f>IFERROR(FIND("OUTRA (S)",consulta_completa__11[[#This Row],[14 - Inst. Atuando no Local]]),0)</f>
        <v>0</v>
      </c>
      <c r="DA55" s="86" t="str">
        <f t="shared" si="27"/>
        <v/>
      </c>
      <c r="DB55" s="37" t="str">
        <f t="shared" si="28"/>
        <v>Sim</v>
      </c>
      <c r="DC55" s="37" t="str">
        <f t="shared" si="29"/>
        <v>Não</v>
      </c>
      <c r="DD55" s="37" t="str">
        <f t="shared" si="30"/>
        <v>Sim</v>
      </c>
      <c r="DE55" s="89" t="str">
        <f t="shared" si="1"/>
        <v>Federal</v>
      </c>
    </row>
    <row r="56" spans="1:109">
      <c r="A56" s="15">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4">
        <f>IFERROR(FIND("Óbitos/feridos",consulta_completa__11[[#This Row],[13 - Ocorrências/Ambientes Atingidos]]),0)</f>
        <v>0</v>
      </c>
      <c r="AY56" s="85" t="str">
        <f t="shared" si="2"/>
        <v/>
      </c>
      <c r="AZ56" s="84">
        <f>IFERROR(FIND("População afetada/evacuada",consulta_completa__11[[#This Row],[13 - Ocorrências/Ambientes Atingidos]]),0)</f>
        <v>0</v>
      </c>
      <c r="BA56" s="84" t="str">
        <f t="shared" si="3"/>
        <v/>
      </c>
      <c r="BB56" s="84">
        <f>IFERROR(FIND("Suspensão de abastecimento de água",consulta_completa__11[[#This Row],[13 - Ocorrências/Ambientes Atingidos]]),0)</f>
        <v>0</v>
      </c>
      <c r="BC56" s="85" t="str">
        <f t="shared" si="31"/>
        <v/>
      </c>
      <c r="BD56" s="84">
        <f>IFERROR(FIND("Rio/córrego",consulta_completa__11[[#This Row],[13 - Ocorrências/Ambientes Atingidos]]),0)</f>
        <v>0</v>
      </c>
      <c r="BE56" s="85" t="str">
        <f t="shared" si="4"/>
        <v/>
      </c>
      <c r="BF56" s="84">
        <f>IFERROR(FIND("Lago",consulta_completa__11[[#This Row],[13 - Ocorrências/Ambientes Atingidos]]),0)</f>
        <v>0</v>
      </c>
      <c r="BG56" s="85" t="str">
        <f t="shared" si="5"/>
        <v/>
      </c>
      <c r="BH56" s="84">
        <f>IFERROR(FIND("Mar",consulta_completa__11[[#This Row],[13 - Ocorrências/Ambientes Atingidos]]),0)</f>
        <v>0</v>
      </c>
      <c r="BI56" s="85" t="str">
        <f t="shared" si="6"/>
        <v/>
      </c>
      <c r="BJ56" s="84">
        <f>IFERROR(FIND("Praia",consulta_completa__11[[#This Row],[13 - Ocorrências/Ambientes Atingidos]]),0)</f>
        <v>0</v>
      </c>
      <c r="BK56" s="85" t="str">
        <f t="shared" si="7"/>
        <v/>
      </c>
      <c r="BL56" s="84">
        <f>IFERROR(FIND("Solo",consulta_completa__11[[#This Row],[13 - Ocorrências/Ambientes Atingidos]]),0)</f>
        <v>0</v>
      </c>
      <c r="BM56" s="85" t="str">
        <f t="shared" si="8"/>
        <v/>
      </c>
      <c r="BN56" s="84">
        <f>IFERROR(FIND("Águas subterrâneas",consulta_completa__11[[#This Row],[13 - Ocorrências/Ambientes Atingidos]]),0)</f>
        <v>0</v>
      </c>
      <c r="BO56" s="85" t="str">
        <f t="shared" si="9"/>
        <v/>
      </c>
      <c r="BP56" s="84">
        <f>IFERROR(FIND("Atmosfera",consulta_completa__11[[#This Row],[13 - Ocorrências/Ambientes Atingidos]]),0)</f>
        <v>0</v>
      </c>
      <c r="BQ56" s="85" t="str">
        <f t="shared" si="10"/>
        <v/>
      </c>
      <c r="BR56" s="84">
        <f>IFERROR(FIND("Flora",consulta_completa__11[[#This Row],[13 - Ocorrências/Ambientes Atingidos]]),0)</f>
        <v>0</v>
      </c>
      <c r="BS56" s="85" t="str">
        <f t="shared" si="11"/>
        <v/>
      </c>
      <c r="BT56" s="84">
        <f>IFERROR(FIND("Fauna",consulta_completa__11[[#This Row],[13 - Ocorrências/Ambientes Atingidos]]),0)</f>
        <v>0</v>
      </c>
      <c r="BU56" s="85" t="str">
        <f t="shared" si="12"/>
        <v/>
      </c>
      <c r="BV56" s="84">
        <f>IFERROR(FIND("UC federal",consulta_completa__11[[#This Row],[13 - Ocorrências/Ambientes Atingidos]]),0)</f>
        <v>0</v>
      </c>
      <c r="BW56" s="85" t="str">
        <f t="shared" si="13"/>
        <v/>
      </c>
      <c r="BX56" s="84">
        <f>IFERROR(FIND("UC estadual/municipal",consulta_completa__11[[#This Row],[13 - Ocorrências/Ambientes Atingidos]]),0)</f>
        <v>0</v>
      </c>
      <c r="BY56" s="85" t="str">
        <f t="shared" si="14"/>
        <v/>
      </c>
      <c r="BZ56" s="84">
        <f>IFERROR(FIND("Outro(s)",consulta_completa__11[[#This Row],[13 - Ocorrências/Ambientes Atingidos]]),0)</f>
        <v>1</v>
      </c>
      <c r="CA56" s="85" t="str">
        <f t="shared" si="15"/>
        <v>X</v>
      </c>
      <c r="CB56" s="84">
        <f>IFERROR(FIND("Sem dano",consulta_completa__11[[#This Row],[13 - Ocorrências/Ambientes Atingidos]]),0)</f>
        <v>0</v>
      </c>
      <c r="CC56" s="85" t="str">
        <f t="shared" si="16"/>
        <v/>
      </c>
      <c r="CD56" s="84" t="str">
        <f>IF(consulta_completa__11[[#This Row],[13 - Ocorrências/Ambientes Atingidos]]="","X","")</f>
        <v/>
      </c>
      <c r="CE56" s="86">
        <f>IFERROR(FIND("IBAMA",consulta_completa__11[[#This Row],[14 - Inst. Atuando no Local]]),0)</f>
        <v>0</v>
      </c>
      <c r="CF56" s="86" t="str">
        <f t="shared" si="17"/>
        <v/>
      </c>
      <c r="CG56" s="86">
        <f>IFERROR(FIND("OEMA",consulta_completa__11[[#This Row],[14 - Inst. Atuando no Local]]),0)</f>
        <v>0</v>
      </c>
      <c r="CH56" s="86" t="str">
        <f t="shared" si="18"/>
        <v/>
      </c>
      <c r="CI56" s="86">
        <f>IFERROR(FIND("DEFESA CIVIL",consulta_completa__11[[#This Row],[14 - Inst. Atuando no Local]]),0)</f>
        <v>0</v>
      </c>
      <c r="CJ56" s="86" t="str">
        <f t="shared" si="19"/>
        <v/>
      </c>
      <c r="CK56" s="86">
        <f>IFERROR(FIND("CORPO DE BOMBEIROS",consulta_completa__11[[#This Row],[14 - Inst. Atuando no Local]]),0)</f>
        <v>0</v>
      </c>
      <c r="CL56" s="86" t="str">
        <f t="shared" si="20"/>
        <v/>
      </c>
      <c r="CM56" s="86">
        <f>IFERROR(FIND("POLÍCIA RODOVIÁRIA",consulta_completa__11[[#This Row],[14 - Inst. Atuando no Local]]),0)</f>
        <v>0</v>
      </c>
      <c r="CN56" s="86" t="str">
        <f t="shared" si="21"/>
        <v/>
      </c>
      <c r="CO56" s="86">
        <f>IFERROR(FIND("POLÍCIA MILITAR",consulta_completa__11[[#This Row],[14 - Inst. Atuando no Local]]),0)</f>
        <v>0</v>
      </c>
      <c r="CP56" s="86" t="str">
        <f t="shared" si="22"/>
        <v/>
      </c>
      <c r="CQ56" s="86">
        <f>IFERROR(FIND("POLÍCIA CIVIL",consulta_completa__11[[#This Row],[14 - Inst. Atuando no Local]]),0)</f>
        <v>0</v>
      </c>
      <c r="CR56" s="86" t="str">
        <f t="shared" si="23"/>
        <v/>
      </c>
      <c r="CS56" s="86">
        <f>IFERROR(FIND("MARINHA DO BRASIL",consulta_completa__11[[#This Row],[14 - Inst. Atuando no Local]]),0)</f>
        <v>0</v>
      </c>
      <c r="CT56" s="86" t="str">
        <f t="shared" si="24"/>
        <v/>
      </c>
      <c r="CU56" s="86">
        <f>IFERROR(FIND("EMPRESA ESPECIALIZADA EM ATENDIMENTO",consulta_completa__11[[#This Row],[14 - Inst. Atuando no Local]]),0)</f>
        <v>0</v>
      </c>
      <c r="CV56" s="86" t="str">
        <f t="shared" si="25"/>
        <v/>
      </c>
      <c r="CW56" s="86">
        <f>IFERROR(FIND("IBAMA",consulta_completa__11[[#This Row],[14 - Inst. Atuando no Local]]),0)</f>
        <v>0</v>
      </c>
      <c r="CX56" s="86" t="str">
        <f t="shared" si="26"/>
        <v/>
      </c>
      <c r="CY56" s="86" t="str">
        <f>IF(consulta_completa__11[[#This Row],[14 - Inst. Atuando no Local]]="","X","")</f>
        <v/>
      </c>
      <c r="CZ56" s="86">
        <f>IFERROR(FIND("OUTRA (S)",consulta_completa__11[[#This Row],[14 - Inst. Atuando no Local]]),0)</f>
        <v>0</v>
      </c>
      <c r="DA56" s="86" t="str">
        <f t="shared" si="27"/>
        <v/>
      </c>
      <c r="DB56" s="37" t="str">
        <f t="shared" si="28"/>
        <v>Sim</v>
      </c>
      <c r="DC56" s="37" t="str">
        <f t="shared" si="29"/>
        <v>Não</v>
      </c>
      <c r="DD56" s="37" t="str">
        <f t="shared" si="30"/>
        <v>Sim</v>
      </c>
      <c r="DE56" s="89" t="str">
        <f t="shared" si="1"/>
        <v>Sem informação</v>
      </c>
    </row>
    <row r="57" spans="1:109">
      <c r="A57" s="15">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4">
        <f>IFERROR(FIND("Óbitos/feridos",consulta_completa__11[[#This Row],[13 - Ocorrências/Ambientes Atingidos]]),0)</f>
        <v>0</v>
      </c>
      <c r="AY57" s="85" t="str">
        <f t="shared" si="2"/>
        <v/>
      </c>
      <c r="AZ57" s="84">
        <f>IFERROR(FIND("População afetada/evacuada",consulta_completa__11[[#This Row],[13 - Ocorrências/Ambientes Atingidos]]),0)</f>
        <v>0</v>
      </c>
      <c r="BA57" s="84" t="str">
        <f t="shared" si="3"/>
        <v/>
      </c>
      <c r="BB57" s="84">
        <f>IFERROR(FIND("Suspensão de abastecimento de água",consulta_completa__11[[#This Row],[13 - Ocorrências/Ambientes Atingidos]]),0)</f>
        <v>0</v>
      </c>
      <c r="BC57" s="85" t="str">
        <f t="shared" si="31"/>
        <v/>
      </c>
      <c r="BD57" s="84">
        <f>IFERROR(FIND("Rio/córrego",consulta_completa__11[[#This Row],[13 - Ocorrências/Ambientes Atingidos]]),0)</f>
        <v>0</v>
      </c>
      <c r="BE57" s="85" t="str">
        <f t="shared" si="4"/>
        <v/>
      </c>
      <c r="BF57" s="84">
        <f>IFERROR(FIND("Lago",consulta_completa__11[[#This Row],[13 - Ocorrências/Ambientes Atingidos]]),0)</f>
        <v>0</v>
      </c>
      <c r="BG57" s="85" t="str">
        <f t="shared" si="5"/>
        <v/>
      </c>
      <c r="BH57" s="84">
        <f>IFERROR(FIND("Mar",consulta_completa__11[[#This Row],[13 - Ocorrências/Ambientes Atingidos]]),0)</f>
        <v>0</v>
      </c>
      <c r="BI57" s="85" t="str">
        <f t="shared" si="6"/>
        <v/>
      </c>
      <c r="BJ57" s="84">
        <f>IFERROR(FIND("Praia",consulta_completa__11[[#This Row],[13 - Ocorrências/Ambientes Atingidos]]),0)</f>
        <v>0</v>
      </c>
      <c r="BK57" s="85" t="str">
        <f t="shared" si="7"/>
        <v/>
      </c>
      <c r="BL57" s="84">
        <f>IFERROR(FIND("Solo",consulta_completa__11[[#This Row],[13 - Ocorrências/Ambientes Atingidos]]),0)</f>
        <v>1</v>
      </c>
      <c r="BM57" s="85" t="str">
        <f t="shared" si="8"/>
        <v>X</v>
      </c>
      <c r="BN57" s="84">
        <f>IFERROR(FIND("Águas subterrâneas",consulta_completa__11[[#This Row],[13 - Ocorrências/Ambientes Atingidos]]),0)</f>
        <v>0</v>
      </c>
      <c r="BO57" s="85" t="str">
        <f t="shared" si="9"/>
        <v/>
      </c>
      <c r="BP57" s="84">
        <f>IFERROR(FIND("Atmosfera",consulta_completa__11[[#This Row],[13 - Ocorrências/Ambientes Atingidos]]),0)</f>
        <v>0</v>
      </c>
      <c r="BQ57" s="85" t="str">
        <f t="shared" si="10"/>
        <v/>
      </c>
      <c r="BR57" s="84">
        <f>IFERROR(FIND("Flora",consulta_completa__11[[#This Row],[13 - Ocorrências/Ambientes Atingidos]]),0)</f>
        <v>0</v>
      </c>
      <c r="BS57" s="85" t="str">
        <f t="shared" si="11"/>
        <v/>
      </c>
      <c r="BT57" s="84">
        <f>IFERROR(FIND("Fauna",consulta_completa__11[[#This Row],[13 - Ocorrências/Ambientes Atingidos]]),0)</f>
        <v>0</v>
      </c>
      <c r="BU57" s="85" t="str">
        <f t="shared" si="12"/>
        <v/>
      </c>
      <c r="BV57" s="84">
        <f>IFERROR(FIND("UC federal",consulta_completa__11[[#This Row],[13 - Ocorrências/Ambientes Atingidos]]),0)</f>
        <v>0</v>
      </c>
      <c r="BW57" s="85" t="str">
        <f t="shared" si="13"/>
        <v/>
      </c>
      <c r="BX57" s="84">
        <f>IFERROR(FIND("UC estadual/municipal",consulta_completa__11[[#This Row],[13 - Ocorrências/Ambientes Atingidos]]),0)</f>
        <v>0</v>
      </c>
      <c r="BY57" s="85" t="str">
        <f t="shared" si="14"/>
        <v/>
      </c>
      <c r="BZ57" s="84">
        <f>IFERROR(FIND("Outro(s)",consulta_completa__11[[#This Row],[13 - Ocorrências/Ambientes Atingidos]]),0)</f>
        <v>0</v>
      </c>
      <c r="CA57" s="85" t="str">
        <f t="shared" si="15"/>
        <v/>
      </c>
      <c r="CB57" s="84">
        <f>IFERROR(FIND("Sem dano",consulta_completa__11[[#This Row],[13 - Ocorrências/Ambientes Atingidos]]),0)</f>
        <v>0</v>
      </c>
      <c r="CC57" s="85" t="str">
        <f t="shared" si="16"/>
        <v/>
      </c>
      <c r="CD57" s="84" t="str">
        <f>IF(consulta_completa__11[[#This Row],[13 - Ocorrências/Ambientes Atingidos]]="","X","")</f>
        <v/>
      </c>
      <c r="CE57" s="86">
        <f>IFERROR(FIND("IBAMA",consulta_completa__11[[#This Row],[14 - Inst. Atuando no Local]]),0)</f>
        <v>0</v>
      </c>
      <c r="CF57" s="86" t="str">
        <f t="shared" si="17"/>
        <v/>
      </c>
      <c r="CG57" s="86">
        <f>IFERROR(FIND("OEMA",consulta_completa__11[[#This Row],[14 - Inst. Atuando no Local]]),0)</f>
        <v>0</v>
      </c>
      <c r="CH57" s="86" t="str">
        <f t="shared" si="18"/>
        <v/>
      </c>
      <c r="CI57" s="86">
        <f>IFERROR(FIND("DEFESA CIVIL",consulta_completa__11[[#This Row],[14 - Inst. Atuando no Local]]),0)</f>
        <v>0</v>
      </c>
      <c r="CJ57" s="86" t="str">
        <f t="shared" si="19"/>
        <v/>
      </c>
      <c r="CK57" s="86">
        <f>IFERROR(FIND("CORPO DE BOMBEIROS",consulta_completa__11[[#This Row],[14 - Inst. Atuando no Local]]),0)</f>
        <v>0</v>
      </c>
      <c r="CL57" s="86" t="str">
        <f t="shared" si="20"/>
        <v/>
      </c>
      <c r="CM57" s="86">
        <f>IFERROR(FIND("POLÍCIA RODOVIÁRIA",consulta_completa__11[[#This Row],[14 - Inst. Atuando no Local]]),0)</f>
        <v>0</v>
      </c>
      <c r="CN57" s="86" t="str">
        <f t="shared" si="21"/>
        <v/>
      </c>
      <c r="CO57" s="86">
        <f>IFERROR(FIND("POLÍCIA MILITAR",consulta_completa__11[[#This Row],[14 - Inst. Atuando no Local]]),0)</f>
        <v>0</v>
      </c>
      <c r="CP57" s="86" t="str">
        <f t="shared" si="22"/>
        <v/>
      </c>
      <c r="CQ57" s="86">
        <f>IFERROR(FIND("POLÍCIA CIVIL",consulta_completa__11[[#This Row],[14 - Inst. Atuando no Local]]),0)</f>
        <v>0</v>
      </c>
      <c r="CR57" s="86" t="str">
        <f t="shared" si="23"/>
        <v/>
      </c>
      <c r="CS57" s="86">
        <f>IFERROR(FIND("MARINHA DO BRASIL",consulta_completa__11[[#This Row],[14 - Inst. Atuando no Local]]),0)</f>
        <v>0</v>
      </c>
      <c r="CT57" s="86" t="str">
        <f t="shared" si="24"/>
        <v/>
      </c>
      <c r="CU57" s="86">
        <f>IFERROR(FIND("EMPRESA ESPECIALIZADA EM ATENDIMENTO",consulta_completa__11[[#This Row],[14 - Inst. Atuando no Local]]),0)</f>
        <v>0</v>
      </c>
      <c r="CV57" s="86" t="str">
        <f t="shared" si="25"/>
        <v/>
      </c>
      <c r="CW57" s="86">
        <f>IFERROR(FIND("IBAMA",consulta_completa__11[[#This Row],[14 - Inst. Atuando no Local]]),0)</f>
        <v>0</v>
      </c>
      <c r="CX57" s="86" t="str">
        <f t="shared" si="26"/>
        <v/>
      </c>
      <c r="CY57" s="86" t="str">
        <f>IF(consulta_completa__11[[#This Row],[14 - Inst. Atuando no Local]]="","X","")</f>
        <v/>
      </c>
      <c r="CZ57" s="86">
        <f>IFERROR(FIND("OUTRA (S)",consulta_completa__11[[#This Row],[14 - Inst. Atuando no Local]]),0)</f>
        <v>0</v>
      </c>
      <c r="DA57" s="86" t="str">
        <f t="shared" si="27"/>
        <v/>
      </c>
      <c r="DB57" s="37" t="str">
        <f t="shared" si="28"/>
        <v>Sim</v>
      </c>
      <c r="DC57" s="37" t="str">
        <f t="shared" si="29"/>
        <v>Não</v>
      </c>
      <c r="DD57" s="37" t="str">
        <f t="shared" si="30"/>
        <v>Sim</v>
      </c>
      <c r="DE57" s="89" t="str">
        <f t="shared" si="1"/>
        <v>Sem informação</v>
      </c>
    </row>
    <row r="58" spans="1:109">
      <c r="A58" s="15">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4">
        <f>IFERROR(FIND("Óbitos/feridos",consulta_completa__11[[#This Row],[13 - Ocorrências/Ambientes Atingidos]]),0)</f>
        <v>0</v>
      </c>
      <c r="AY58" s="85" t="str">
        <f t="shared" si="2"/>
        <v/>
      </c>
      <c r="AZ58" s="84">
        <f>IFERROR(FIND("População afetada/evacuada",consulta_completa__11[[#This Row],[13 - Ocorrências/Ambientes Atingidos]]),0)</f>
        <v>0</v>
      </c>
      <c r="BA58" s="84" t="str">
        <f t="shared" si="3"/>
        <v/>
      </c>
      <c r="BB58" s="84">
        <f>IFERROR(FIND("Suspensão de abastecimento de água",consulta_completa__11[[#This Row],[13 - Ocorrências/Ambientes Atingidos]]),0)</f>
        <v>0</v>
      </c>
      <c r="BC58" s="85" t="str">
        <f t="shared" si="31"/>
        <v/>
      </c>
      <c r="BD58" s="84">
        <f>IFERROR(FIND("Rio/córrego",consulta_completa__11[[#This Row],[13 - Ocorrências/Ambientes Atingidos]]),0)</f>
        <v>0</v>
      </c>
      <c r="BE58" s="85" t="str">
        <f t="shared" si="4"/>
        <v/>
      </c>
      <c r="BF58" s="84">
        <f>IFERROR(FIND("Lago",consulta_completa__11[[#This Row],[13 - Ocorrências/Ambientes Atingidos]]),0)</f>
        <v>0</v>
      </c>
      <c r="BG58" s="85" t="str">
        <f t="shared" si="5"/>
        <v/>
      </c>
      <c r="BH58" s="84">
        <f>IFERROR(FIND("Mar",consulta_completa__11[[#This Row],[13 - Ocorrências/Ambientes Atingidos]]),0)</f>
        <v>0</v>
      </c>
      <c r="BI58" s="85" t="str">
        <f t="shared" si="6"/>
        <v/>
      </c>
      <c r="BJ58" s="84">
        <f>IFERROR(FIND("Praia",consulta_completa__11[[#This Row],[13 - Ocorrências/Ambientes Atingidos]]),0)</f>
        <v>0</v>
      </c>
      <c r="BK58" s="85" t="str">
        <f t="shared" si="7"/>
        <v/>
      </c>
      <c r="BL58" s="84">
        <f>IFERROR(FIND("Solo",consulta_completa__11[[#This Row],[13 - Ocorrências/Ambientes Atingidos]]),0)</f>
        <v>1</v>
      </c>
      <c r="BM58" s="85" t="str">
        <f t="shared" si="8"/>
        <v>X</v>
      </c>
      <c r="BN58" s="84">
        <f>IFERROR(FIND("Águas subterrâneas",consulta_completa__11[[#This Row],[13 - Ocorrências/Ambientes Atingidos]]),0)</f>
        <v>0</v>
      </c>
      <c r="BO58" s="85" t="str">
        <f t="shared" si="9"/>
        <v/>
      </c>
      <c r="BP58" s="84">
        <f>IFERROR(FIND("Atmosfera",consulta_completa__11[[#This Row],[13 - Ocorrências/Ambientes Atingidos]]),0)</f>
        <v>0</v>
      </c>
      <c r="BQ58" s="85" t="str">
        <f t="shared" si="10"/>
        <v/>
      </c>
      <c r="BR58" s="84">
        <f>IFERROR(FIND("Flora",consulta_completa__11[[#This Row],[13 - Ocorrências/Ambientes Atingidos]]),0)</f>
        <v>0</v>
      </c>
      <c r="BS58" s="85" t="str">
        <f t="shared" si="11"/>
        <v/>
      </c>
      <c r="BT58" s="84">
        <f>IFERROR(FIND("Fauna",consulta_completa__11[[#This Row],[13 - Ocorrências/Ambientes Atingidos]]),0)</f>
        <v>0</v>
      </c>
      <c r="BU58" s="85" t="str">
        <f t="shared" si="12"/>
        <v/>
      </c>
      <c r="BV58" s="84">
        <f>IFERROR(FIND("UC federal",consulta_completa__11[[#This Row],[13 - Ocorrências/Ambientes Atingidos]]),0)</f>
        <v>0</v>
      </c>
      <c r="BW58" s="85" t="str">
        <f t="shared" si="13"/>
        <v/>
      </c>
      <c r="BX58" s="84">
        <f>IFERROR(FIND("UC estadual/municipal",consulta_completa__11[[#This Row],[13 - Ocorrências/Ambientes Atingidos]]),0)</f>
        <v>0</v>
      </c>
      <c r="BY58" s="85" t="str">
        <f t="shared" si="14"/>
        <v/>
      </c>
      <c r="BZ58" s="84">
        <f>IFERROR(FIND("Outro(s)",consulta_completa__11[[#This Row],[13 - Ocorrências/Ambientes Atingidos]]),0)</f>
        <v>0</v>
      </c>
      <c r="CA58" s="85" t="str">
        <f t="shared" si="15"/>
        <v/>
      </c>
      <c r="CB58" s="84">
        <f>IFERROR(FIND("Sem dano",consulta_completa__11[[#This Row],[13 - Ocorrências/Ambientes Atingidos]]),0)</f>
        <v>0</v>
      </c>
      <c r="CC58" s="85" t="str">
        <f t="shared" si="16"/>
        <v/>
      </c>
      <c r="CD58" s="84" t="str">
        <f>IF(consulta_completa__11[[#This Row],[13 - Ocorrências/Ambientes Atingidos]]="","X","")</f>
        <v/>
      </c>
      <c r="CE58" s="86">
        <f>IFERROR(FIND("IBAMA",consulta_completa__11[[#This Row],[14 - Inst. Atuando no Local]]),0)</f>
        <v>0</v>
      </c>
      <c r="CF58" s="86" t="str">
        <f t="shared" si="17"/>
        <v/>
      </c>
      <c r="CG58" s="86">
        <f>IFERROR(FIND("OEMA",consulta_completa__11[[#This Row],[14 - Inst. Atuando no Local]]),0)</f>
        <v>0</v>
      </c>
      <c r="CH58" s="86" t="str">
        <f t="shared" si="18"/>
        <v/>
      </c>
      <c r="CI58" s="86">
        <f>IFERROR(FIND("DEFESA CIVIL",consulta_completa__11[[#This Row],[14 - Inst. Atuando no Local]]),0)</f>
        <v>0</v>
      </c>
      <c r="CJ58" s="86" t="str">
        <f t="shared" si="19"/>
        <v/>
      </c>
      <c r="CK58" s="86">
        <f>IFERROR(FIND("CORPO DE BOMBEIROS",consulta_completa__11[[#This Row],[14 - Inst. Atuando no Local]]),0)</f>
        <v>0</v>
      </c>
      <c r="CL58" s="86" t="str">
        <f t="shared" si="20"/>
        <v/>
      </c>
      <c r="CM58" s="86">
        <f>IFERROR(FIND("POLÍCIA RODOVIÁRIA",consulta_completa__11[[#This Row],[14 - Inst. Atuando no Local]]),0)</f>
        <v>0</v>
      </c>
      <c r="CN58" s="86" t="str">
        <f t="shared" si="21"/>
        <v/>
      </c>
      <c r="CO58" s="86">
        <f>IFERROR(FIND("POLÍCIA MILITAR",consulta_completa__11[[#This Row],[14 - Inst. Atuando no Local]]),0)</f>
        <v>0</v>
      </c>
      <c r="CP58" s="86" t="str">
        <f t="shared" si="22"/>
        <v/>
      </c>
      <c r="CQ58" s="86">
        <f>IFERROR(FIND("POLÍCIA CIVIL",consulta_completa__11[[#This Row],[14 - Inst. Atuando no Local]]),0)</f>
        <v>0</v>
      </c>
      <c r="CR58" s="86" t="str">
        <f t="shared" si="23"/>
        <v/>
      </c>
      <c r="CS58" s="86">
        <f>IFERROR(FIND("MARINHA DO BRASIL",consulta_completa__11[[#This Row],[14 - Inst. Atuando no Local]]),0)</f>
        <v>0</v>
      </c>
      <c r="CT58" s="86" t="str">
        <f t="shared" si="24"/>
        <v/>
      </c>
      <c r="CU58" s="86">
        <f>IFERROR(FIND("EMPRESA ESPECIALIZADA EM ATENDIMENTO",consulta_completa__11[[#This Row],[14 - Inst. Atuando no Local]]),0)</f>
        <v>0</v>
      </c>
      <c r="CV58" s="86" t="str">
        <f t="shared" si="25"/>
        <v/>
      </c>
      <c r="CW58" s="86">
        <f>IFERROR(FIND("IBAMA",consulta_completa__11[[#This Row],[14 - Inst. Atuando no Local]]),0)</f>
        <v>0</v>
      </c>
      <c r="CX58" s="86" t="str">
        <f t="shared" si="26"/>
        <v/>
      </c>
      <c r="CY58" s="86" t="str">
        <f>IF(consulta_completa__11[[#This Row],[14 - Inst. Atuando no Local]]="","X","")</f>
        <v/>
      </c>
      <c r="CZ58" s="86">
        <f>IFERROR(FIND("OUTRA (S)",consulta_completa__11[[#This Row],[14 - Inst. Atuando no Local]]),0)</f>
        <v>0</v>
      </c>
      <c r="DA58" s="86" t="str">
        <f t="shared" si="27"/>
        <v/>
      </c>
      <c r="DB58" s="37" t="str">
        <f t="shared" si="28"/>
        <v>Sim</v>
      </c>
      <c r="DC58" s="37" t="str">
        <f t="shared" si="29"/>
        <v>Não</v>
      </c>
      <c r="DD58" s="37" t="str">
        <f t="shared" si="30"/>
        <v>Sim</v>
      </c>
      <c r="DE58" s="89" t="str">
        <f t="shared" si="1"/>
        <v>Estadual</v>
      </c>
    </row>
    <row r="59" spans="1:109">
      <c r="A59" s="15">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4">
        <f>IFERROR(FIND("Óbitos/feridos",consulta_completa__11[[#This Row],[13 - Ocorrências/Ambientes Atingidos]]),0)</f>
        <v>0</v>
      </c>
      <c r="AY59" s="85" t="str">
        <f t="shared" si="2"/>
        <v/>
      </c>
      <c r="AZ59" s="84">
        <f>IFERROR(FIND("População afetada/evacuada",consulta_completa__11[[#This Row],[13 - Ocorrências/Ambientes Atingidos]]),0)</f>
        <v>0</v>
      </c>
      <c r="BA59" s="84" t="str">
        <f t="shared" si="3"/>
        <v/>
      </c>
      <c r="BB59" s="84">
        <f>IFERROR(FIND("Suspensão de abastecimento de água",consulta_completa__11[[#This Row],[13 - Ocorrências/Ambientes Atingidos]]),0)</f>
        <v>0</v>
      </c>
      <c r="BC59" s="85" t="str">
        <f t="shared" si="31"/>
        <v/>
      </c>
      <c r="BD59" s="84">
        <f>IFERROR(FIND("Rio/córrego",consulta_completa__11[[#This Row],[13 - Ocorrências/Ambientes Atingidos]]),0)</f>
        <v>0</v>
      </c>
      <c r="BE59" s="85" t="str">
        <f t="shared" si="4"/>
        <v/>
      </c>
      <c r="BF59" s="84">
        <f>IFERROR(FIND("Lago",consulta_completa__11[[#This Row],[13 - Ocorrências/Ambientes Atingidos]]),0)</f>
        <v>0</v>
      </c>
      <c r="BG59" s="85" t="str">
        <f t="shared" si="5"/>
        <v/>
      </c>
      <c r="BH59" s="84">
        <f>IFERROR(FIND("Mar",consulta_completa__11[[#This Row],[13 - Ocorrências/Ambientes Atingidos]]),0)</f>
        <v>0</v>
      </c>
      <c r="BI59" s="85" t="str">
        <f t="shared" si="6"/>
        <v/>
      </c>
      <c r="BJ59" s="84">
        <f>IFERROR(FIND("Praia",consulta_completa__11[[#This Row],[13 - Ocorrências/Ambientes Atingidos]]),0)</f>
        <v>0</v>
      </c>
      <c r="BK59" s="85" t="str">
        <f t="shared" si="7"/>
        <v/>
      </c>
      <c r="BL59" s="84">
        <f>IFERROR(FIND("Solo",consulta_completa__11[[#This Row],[13 - Ocorrências/Ambientes Atingidos]]),0)</f>
        <v>1</v>
      </c>
      <c r="BM59" s="85" t="str">
        <f t="shared" si="8"/>
        <v>X</v>
      </c>
      <c r="BN59" s="84">
        <f>IFERROR(FIND("Águas subterrâneas",consulta_completa__11[[#This Row],[13 - Ocorrências/Ambientes Atingidos]]),0)</f>
        <v>0</v>
      </c>
      <c r="BO59" s="85" t="str">
        <f t="shared" si="9"/>
        <v/>
      </c>
      <c r="BP59" s="84">
        <f>IFERROR(FIND("Atmosfera",consulta_completa__11[[#This Row],[13 - Ocorrências/Ambientes Atingidos]]),0)</f>
        <v>0</v>
      </c>
      <c r="BQ59" s="85" t="str">
        <f t="shared" si="10"/>
        <v/>
      </c>
      <c r="BR59" s="84">
        <f>IFERROR(FIND("Flora",consulta_completa__11[[#This Row],[13 - Ocorrências/Ambientes Atingidos]]),0)</f>
        <v>0</v>
      </c>
      <c r="BS59" s="85" t="str">
        <f t="shared" si="11"/>
        <v/>
      </c>
      <c r="BT59" s="84">
        <f>IFERROR(FIND("Fauna",consulta_completa__11[[#This Row],[13 - Ocorrências/Ambientes Atingidos]]),0)</f>
        <v>0</v>
      </c>
      <c r="BU59" s="85" t="str">
        <f t="shared" si="12"/>
        <v/>
      </c>
      <c r="BV59" s="84">
        <f>IFERROR(FIND("UC federal",consulta_completa__11[[#This Row],[13 - Ocorrências/Ambientes Atingidos]]),0)</f>
        <v>0</v>
      </c>
      <c r="BW59" s="85" t="str">
        <f t="shared" si="13"/>
        <v/>
      </c>
      <c r="BX59" s="84">
        <f>IFERROR(FIND("UC estadual/municipal",consulta_completa__11[[#This Row],[13 - Ocorrências/Ambientes Atingidos]]),0)</f>
        <v>0</v>
      </c>
      <c r="BY59" s="85" t="str">
        <f t="shared" si="14"/>
        <v/>
      </c>
      <c r="BZ59" s="84">
        <f>IFERROR(FIND("Outro(s)",consulta_completa__11[[#This Row],[13 - Ocorrências/Ambientes Atingidos]]),0)</f>
        <v>0</v>
      </c>
      <c r="CA59" s="85" t="str">
        <f t="shared" si="15"/>
        <v/>
      </c>
      <c r="CB59" s="84">
        <f>IFERROR(FIND("Sem dano",consulta_completa__11[[#This Row],[13 - Ocorrências/Ambientes Atingidos]]),0)</f>
        <v>0</v>
      </c>
      <c r="CC59" s="85" t="str">
        <f t="shared" si="16"/>
        <v/>
      </c>
      <c r="CD59" s="84" t="str">
        <f>IF(consulta_completa__11[[#This Row],[13 - Ocorrências/Ambientes Atingidos]]="","X","")</f>
        <v/>
      </c>
      <c r="CE59" s="86">
        <f>IFERROR(FIND("IBAMA",consulta_completa__11[[#This Row],[14 - Inst. Atuando no Local]]),0)</f>
        <v>0</v>
      </c>
      <c r="CF59" s="86" t="str">
        <f t="shared" si="17"/>
        <v/>
      </c>
      <c r="CG59" s="86">
        <f>IFERROR(FIND("OEMA",consulta_completa__11[[#This Row],[14 - Inst. Atuando no Local]]),0)</f>
        <v>0</v>
      </c>
      <c r="CH59" s="86" t="str">
        <f t="shared" si="18"/>
        <v/>
      </c>
      <c r="CI59" s="86">
        <f>IFERROR(FIND("DEFESA CIVIL",consulta_completa__11[[#This Row],[14 - Inst. Atuando no Local]]),0)</f>
        <v>0</v>
      </c>
      <c r="CJ59" s="86" t="str">
        <f t="shared" si="19"/>
        <v/>
      </c>
      <c r="CK59" s="86">
        <f>IFERROR(FIND("CORPO DE BOMBEIROS",consulta_completa__11[[#This Row],[14 - Inst. Atuando no Local]]),0)</f>
        <v>0</v>
      </c>
      <c r="CL59" s="86" t="str">
        <f t="shared" si="20"/>
        <v/>
      </c>
      <c r="CM59" s="86">
        <f>IFERROR(FIND("POLÍCIA RODOVIÁRIA",consulta_completa__11[[#This Row],[14 - Inst. Atuando no Local]]),0)</f>
        <v>0</v>
      </c>
      <c r="CN59" s="86" t="str">
        <f t="shared" si="21"/>
        <v/>
      </c>
      <c r="CO59" s="86">
        <f>IFERROR(FIND("POLÍCIA MILITAR",consulta_completa__11[[#This Row],[14 - Inst. Atuando no Local]]),0)</f>
        <v>0</v>
      </c>
      <c r="CP59" s="86" t="str">
        <f t="shared" si="22"/>
        <v/>
      </c>
      <c r="CQ59" s="86">
        <f>IFERROR(FIND("POLÍCIA CIVIL",consulta_completa__11[[#This Row],[14 - Inst. Atuando no Local]]),0)</f>
        <v>0</v>
      </c>
      <c r="CR59" s="86" t="str">
        <f t="shared" si="23"/>
        <v/>
      </c>
      <c r="CS59" s="86">
        <f>IFERROR(FIND("MARINHA DO BRASIL",consulta_completa__11[[#This Row],[14 - Inst. Atuando no Local]]),0)</f>
        <v>0</v>
      </c>
      <c r="CT59" s="86" t="str">
        <f t="shared" si="24"/>
        <v/>
      </c>
      <c r="CU59" s="86">
        <f>IFERROR(FIND("EMPRESA ESPECIALIZADA EM ATENDIMENTO",consulta_completa__11[[#This Row],[14 - Inst. Atuando no Local]]),0)</f>
        <v>0</v>
      </c>
      <c r="CV59" s="86" t="str">
        <f t="shared" si="25"/>
        <v/>
      </c>
      <c r="CW59" s="86">
        <f>IFERROR(FIND("IBAMA",consulta_completa__11[[#This Row],[14 - Inst. Atuando no Local]]),0)</f>
        <v>0</v>
      </c>
      <c r="CX59" s="86" t="str">
        <f t="shared" si="26"/>
        <v/>
      </c>
      <c r="CY59" s="86" t="str">
        <f>IF(consulta_completa__11[[#This Row],[14 - Inst. Atuando no Local]]="","X","")</f>
        <v/>
      </c>
      <c r="CZ59" s="86">
        <f>IFERROR(FIND("OUTRA (S)",consulta_completa__11[[#This Row],[14 - Inst. Atuando no Local]]),0)</f>
        <v>0</v>
      </c>
      <c r="DA59" s="86" t="str">
        <f t="shared" si="27"/>
        <v/>
      </c>
      <c r="DB59" s="37" t="str">
        <f t="shared" si="28"/>
        <v>Sim</v>
      </c>
      <c r="DC59" s="37" t="str">
        <f t="shared" si="29"/>
        <v>Não</v>
      </c>
      <c r="DD59" s="37" t="str">
        <f t="shared" si="30"/>
        <v>Sim</v>
      </c>
      <c r="DE59" s="89" t="str">
        <f t="shared" si="1"/>
        <v>Estadual</v>
      </c>
    </row>
    <row r="60" spans="1:109">
      <c r="A60" s="15">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4">
        <f>IFERROR(FIND("Óbitos/feridos",consulta_completa__11[[#This Row],[13 - Ocorrências/Ambientes Atingidos]]),0)</f>
        <v>0</v>
      </c>
      <c r="AY60" s="85" t="str">
        <f t="shared" si="2"/>
        <v/>
      </c>
      <c r="AZ60" s="84">
        <f>IFERROR(FIND("População afetada/evacuada",consulta_completa__11[[#This Row],[13 - Ocorrências/Ambientes Atingidos]]),0)</f>
        <v>0</v>
      </c>
      <c r="BA60" s="84" t="str">
        <f t="shared" si="3"/>
        <v/>
      </c>
      <c r="BB60" s="84">
        <f>IFERROR(FIND("Suspensão de abastecimento de água",consulta_completa__11[[#This Row],[13 - Ocorrências/Ambientes Atingidos]]),0)</f>
        <v>0</v>
      </c>
      <c r="BC60" s="85" t="str">
        <f t="shared" si="31"/>
        <v/>
      </c>
      <c r="BD60" s="84">
        <f>IFERROR(FIND("Rio/córrego",consulta_completa__11[[#This Row],[13 - Ocorrências/Ambientes Atingidos]]),0)</f>
        <v>1</v>
      </c>
      <c r="BE60" s="85" t="str">
        <f t="shared" si="4"/>
        <v>X</v>
      </c>
      <c r="BF60" s="84">
        <f>IFERROR(FIND("Lago",consulta_completa__11[[#This Row],[13 - Ocorrências/Ambientes Atingidos]]),0)</f>
        <v>0</v>
      </c>
      <c r="BG60" s="85" t="str">
        <f t="shared" si="5"/>
        <v/>
      </c>
      <c r="BH60" s="84">
        <f>IFERROR(FIND("Mar",consulta_completa__11[[#This Row],[13 - Ocorrências/Ambientes Atingidos]]),0)</f>
        <v>0</v>
      </c>
      <c r="BI60" s="85" t="str">
        <f t="shared" si="6"/>
        <v/>
      </c>
      <c r="BJ60" s="84">
        <f>IFERROR(FIND("Praia",consulta_completa__11[[#This Row],[13 - Ocorrências/Ambientes Atingidos]]),0)</f>
        <v>0</v>
      </c>
      <c r="BK60" s="85" t="str">
        <f t="shared" si="7"/>
        <v/>
      </c>
      <c r="BL60" s="84">
        <f>IFERROR(FIND("Solo",consulta_completa__11[[#This Row],[13 - Ocorrências/Ambientes Atingidos]]),0)</f>
        <v>14</v>
      </c>
      <c r="BM60" s="85" t="str">
        <f t="shared" si="8"/>
        <v>X</v>
      </c>
      <c r="BN60" s="84">
        <f>IFERROR(FIND("Águas subterrâneas",consulta_completa__11[[#This Row],[13 - Ocorrências/Ambientes Atingidos]]),0)</f>
        <v>0</v>
      </c>
      <c r="BO60" s="85" t="str">
        <f t="shared" si="9"/>
        <v/>
      </c>
      <c r="BP60" s="84">
        <f>IFERROR(FIND("Atmosfera",consulta_completa__11[[#This Row],[13 - Ocorrências/Ambientes Atingidos]]),0)</f>
        <v>0</v>
      </c>
      <c r="BQ60" s="85" t="str">
        <f t="shared" si="10"/>
        <v/>
      </c>
      <c r="BR60" s="84">
        <f>IFERROR(FIND("Flora",consulta_completa__11[[#This Row],[13 - Ocorrências/Ambientes Atingidos]]),0)</f>
        <v>0</v>
      </c>
      <c r="BS60" s="85" t="str">
        <f t="shared" si="11"/>
        <v/>
      </c>
      <c r="BT60" s="84">
        <f>IFERROR(FIND("Fauna",consulta_completa__11[[#This Row],[13 - Ocorrências/Ambientes Atingidos]]),0)</f>
        <v>0</v>
      </c>
      <c r="BU60" s="85" t="str">
        <f t="shared" si="12"/>
        <v/>
      </c>
      <c r="BV60" s="84">
        <f>IFERROR(FIND("UC federal",consulta_completa__11[[#This Row],[13 - Ocorrências/Ambientes Atingidos]]),0)</f>
        <v>0</v>
      </c>
      <c r="BW60" s="85" t="str">
        <f t="shared" si="13"/>
        <v/>
      </c>
      <c r="BX60" s="84">
        <f>IFERROR(FIND("UC estadual/municipal",consulta_completa__11[[#This Row],[13 - Ocorrências/Ambientes Atingidos]]),0)</f>
        <v>0</v>
      </c>
      <c r="BY60" s="85" t="str">
        <f t="shared" si="14"/>
        <v/>
      </c>
      <c r="BZ60" s="84">
        <f>IFERROR(FIND("Outro(s)",consulta_completa__11[[#This Row],[13 - Ocorrências/Ambientes Atingidos]]),0)</f>
        <v>0</v>
      </c>
      <c r="CA60" s="85" t="str">
        <f t="shared" si="15"/>
        <v/>
      </c>
      <c r="CB60" s="84">
        <f>IFERROR(FIND("Sem dano",consulta_completa__11[[#This Row],[13 - Ocorrências/Ambientes Atingidos]]),0)</f>
        <v>0</v>
      </c>
      <c r="CC60" s="85" t="str">
        <f t="shared" si="16"/>
        <v/>
      </c>
      <c r="CD60" s="84" t="str">
        <f>IF(consulta_completa__11[[#This Row],[13 - Ocorrências/Ambientes Atingidos]]="","X","")</f>
        <v/>
      </c>
      <c r="CE60" s="86">
        <f>IFERROR(FIND("IBAMA",consulta_completa__11[[#This Row],[14 - Inst. Atuando no Local]]),0)</f>
        <v>0</v>
      </c>
      <c r="CF60" s="86" t="str">
        <f t="shared" si="17"/>
        <v/>
      </c>
      <c r="CG60" s="86">
        <f>IFERROR(FIND("OEMA",consulta_completa__11[[#This Row],[14 - Inst. Atuando no Local]]),0)</f>
        <v>0</v>
      </c>
      <c r="CH60" s="86" t="str">
        <f t="shared" si="18"/>
        <v/>
      </c>
      <c r="CI60" s="86">
        <f>IFERROR(FIND("DEFESA CIVIL",consulta_completa__11[[#This Row],[14 - Inst. Atuando no Local]]),0)</f>
        <v>0</v>
      </c>
      <c r="CJ60" s="86" t="str">
        <f t="shared" si="19"/>
        <v/>
      </c>
      <c r="CK60" s="86">
        <f>IFERROR(FIND("CORPO DE BOMBEIROS",consulta_completa__11[[#This Row],[14 - Inst. Atuando no Local]]),0)</f>
        <v>0</v>
      </c>
      <c r="CL60" s="86" t="str">
        <f t="shared" si="20"/>
        <v/>
      </c>
      <c r="CM60" s="86">
        <f>IFERROR(FIND("POLÍCIA RODOVIÁRIA",consulta_completa__11[[#This Row],[14 - Inst. Atuando no Local]]),0)</f>
        <v>0</v>
      </c>
      <c r="CN60" s="86" t="str">
        <f t="shared" si="21"/>
        <v/>
      </c>
      <c r="CO60" s="86">
        <f>IFERROR(FIND("POLÍCIA MILITAR",consulta_completa__11[[#This Row],[14 - Inst. Atuando no Local]]),0)</f>
        <v>0</v>
      </c>
      <c r="CP60" s="86" t="str">
        <f t="shared" si="22"/>
        <v/>
      </c>
      <c r="CQ60" s="86">
        <f>IFERROR(FIND("POLÍCIA CIVIL",consulta_completa__11[[#This Row],[14 - Inst. Atuando no Local]]),0)</f>
        <v>0</v>
      </c>
      <c r="CR60" s="86" t="str">
        <f t="shared" si="23"/>
        <v/>
      </c>
      <c r="CS60" s="86">
        <f>IFERROR(FIND("MARINHA DO BRASIL",consulta_completa__11[[#This Row],[14 - Inst. Atuando no Local]]),0)</f>
        <v>0</v>
      </c>
      <c r="CT60" s="86" t="str">
        <f t="shared" si="24"/>
        <v/>
      </c>
      <c r="CU60" s="86">
        <f>IFERROR(FIND("EMPRESA ESPECIALIZADA EM ATENDIMENTO",consulta_completa__11[[#This Row],[14 - Inst. Atuando no Local]]),0)</f>
        <v>0</v>
      </c>
      <c r="CV60" s="86" t="str">
        <f t="shared" si="25"/>
        <v/>
      </c>
      <c r="CW60" s="86">
        <f>IFERROR(FIND("IBAMA",consulta_completa__11[[#This Row],[14 - Inst. Atuando no Local]]),0)</f>
        <v>0</v>
      </c>
      <c r="CX60" s="86" t="str">
        <f t="shared" si="26"/>
        <v/>
      </c>
      <c r="CY60" s="86" t="str">
        <f>IF(consulta_completa__11[[#This Row],[14 - Inst. Atuando no Local]]="","X","")</f>
        <v/>
      </c>
      <c r="CZ60" s="86">
        <f>IFERROR(FIND("OUTRA (S)",consulta_completa__11[[#This Row],[14 - Inst. Atuando no Local]]),0)</f>
        <v>0</v>
      </c>
      <c r="DA60" s="86" t="str">
        <f t="shared" si="27"/>
        <v/>
      </c>
      <c r="DB60" s="37" t="str">
        <f t="shared" si="28"/>
        <v>Sim</v>
      </c>
      <c r="DC60" s="37" t="str">
        <f t="shared" si="29"/>
        <v>Não</v>
      </c>
      <c r="DD60" s="37" t="str">
        <f t="shared" si="30"/>
        <v>Sim</v>
      </c>
      <c r="DE60" s="89" t="str">
        <f t="shared" si="1"/>
        <v>Sem informação</v>
      </c>
    </row>
    <row r="61" spans="1:109">
      <c r="A61" s="15">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4">
        <f>IFERROR(FIND("Óbitos/feridos",consulta_completa__11[[#This Row],[13 - Ocorrências/Ambientes Atingidos]]),0)</f>
        <v>0</v>
      </c>
      <c r="AY61" s="85" t="str">
        <f t="shared" si="2"/>
        <v/>
      </c>
      <c r="AZ61" s="84">
        <f>IFERROR(FIND("População afetada/evacuada",consulta_completa__11[[#This Row],[13 - Ocorrências/Ambientes Atingidos]]),0)</f>
        <v>0</v>
      </c>
      <c r="BA61" s="84" t="str">
        <f t="shared" si="3"/>
        <v/>
      </c>
      <c r="BB61" s="84">
        <f>IFERROR(FIND("Suspensão de abastecimento de água",consulta_completa__11[[#This Row],[13 - Ocorrências/Ambientes Atingidos]]),0)</f>
        <v>0</v>
      </c>
      <c r="BC61" s="85" t="str">
        <f t="shared" si="31"/>
        <v/>
      </c>
      <c r="BD61" s="84">
        <f>IFERROR(FIND("Rio/córrego",consulta_completa__11[[#This Row],[13 - Ocorrências/Ambientes Atingidos]]),0)</f>
        <v>0</v>
      </c>
      <c r="BE61" s="85" t="str">
        <f t="shared" si="4"/>
        <v/>
      </c>
      <c r="BF61" s="84">
        <f>IFERROR(FIND("Lago",consulta_completa__11[[#This Row],[13 - Ocorrências/Ambientes Atingidos]]),0)</f>
        <v>0</v>
      </c>
      <c r="BG61" s="85" t="str">
        <f t="shared" si="5"/>
        <v/>
      </c>
      <c r="BH61" s="84">
        <f>IFERROR(FIND("Mar",consulta_completa__11[[#This Row],[13 - Ocorrências/Ambientes Atingidos]]),0)</f>
        <v>0</v>
      </c>
      <c r="BI61" s="85" t="str">
        <f t="shared" si="6"/>
        <v/>
      </c>
      <c r="BJ61" s="84">
        <f>IFERROR(FIND("Praia",consulta_completa__11[[#This Row],[13 - Ocorrências/Ambientes Atingidos]]),0)</f>
        <v>0</v>
      </c>
      <c r="BK61" s="85" t="str">
        <f t="shared" si="7"/>
        <v/>
      </c>
      <c r="BL61" s="84">
        <f>IFERROR(FIND("Solo",consulta_completa__11[[#This Row],[13 - Ocorrências/Ambientes Atingidos]]),0)</f>
        <v>1</v>
      </c>
      <c r="BM61" s="85" t="str">
        <f t="shared" si="8"/>
        <v>X</v>
      </c>
      <c r="BN61" s="84">
        <f>IFERROR(FIND("Águas subterrâneas",consulta_completa__11[[#This Row],[13 - Ocorrências/Ambientes Atingidos]]),0)</f>
        <v>0</v>
      </c>
      <c r="BO61" s="85" t="str">
        <f t="shared" si="9"/>
        <v/>
      </c>
      <c r="BP61" s="84">
        <f>IFERROR(FIND("Atmosfera",consulta_completa__11[[#This Row],[13 - Ocorrências/Ambientes Atingidos]]),0)</f>
        <v>0</v>
      </c>
      <c r="BQ61" s="85" t="str">
        <f t="shared" si="10"/>
        <v/>
      </c>
      <c r="BR61" s="84">
        <f>IFERROR(FIND("Flora",consulta_completa__11[[#This Row],[13 - Ocorrências/Ambientes Atingidos]]),0)</f>
        <v>0</v>
      </c>
      <c r="BS61" s="85" t="str">
        <f t="shared" si="11"/>
        <v/>
      </c>
      <c r="BT61" s="84">
        <f>IFERROR(FIND("Fauna",consulta_completa__11[[#This Row],[13 - Ocorrências/Ambientes Atingidos]]),0)</f>
        <v>0</v>
      </c>
      <c r="BU61" s="85" t="str">
        <f t="shared" si="12"/>
        <v/>
      </c>
      <c r="BV61" s="84">
        <f>IFERROR(FIND("UC federal",consulta_completa__11[[#This Row],[13 - Ocorrências/Ambientes Atingidos]]),0)</f>
        <v>0</v>
      </c>
      <c r="BW61" s="85" t="str">
        <f t="shared" si="13"/>
        <v/>
      </c>
      <c r="BX61" s="84">
        <f>IFERROR(FIND("UC estadual/municipal",consulta_completa__11[[#This Row],[13 - Ocorrências/Ambientes Atingidos]]),0)</f>
        <v>0</v>
      </c>
      <c r="BY61" s="85" t="str">
        <f t="shared" si="14"/>
        <v/>
      </c>
      <c r="BZ61" s="84">
        <f>IFERROR(FIND("Outro(s)",consulta_completa__11[[#This Row],[13 - Ocorrências/Ambientes Atingidos]]),0)</f>
        <v>0</v>
      </c>
      <c r="CA61" s="85" t="str">
        <f t="shared" si="15"/>
        <v/>
      </c>
      <c r="CB61" s="84">
        <f>IFERROR(FIND("Sem dano",consulta_completa__11[[#This Row],[13 - Ocorrências/Ambientes Atingidos]]),0)</f>
        <v>0</v>
      </c>
      <c r="CC61" s="85" t="str">
        <f t="shared" si="16"/>
        <v/>
      </c>
      <c r="CD61" s="84" t="str">
        <f>IF(consulta_completa__11[[#This Row],[13 - Ocorrências/Ambientes Atingidos]]="","X","")</f>
        <v/>
      </c>
      <c r="CE61" s="86">
        <f>IFERROR(FIND("IBAMA",consulta_completa__11[[#This Row],[14 - Inst. Atuando no Local]]),0)</f>
        <v>0</v>
      </c>
      <c r="CF61" s="86" t="str">
        <f t="shared" si="17"/>
        <v/>
      </c>
      <c r="CG61" s="86">
        <f>IFERROR(FIND("OEMA",consulta_completa__11[[#This Row],[14 - Inst. Atuando no Local]]),0)</f>
        <v>0</v>
      </c>
      <c r="CH61" s="86" t="str">
        <f t="shared" si="18"/>
        <v/>
      </c>
      <c r="CI61" s="86">
        <f>IFERROR(FIND("DEFESA CIVIL",consulta_completa__11[[#This Row],[14 - Inst. Atuando no Local]]),0)</f>
        <v>0</v>
      </c>
      <c r="CJ61" s="86" t="str">
        <f t="shared" si="19"/>
        <v/>
      </c>
      <c r="CK61" s="86">
        <f>IFERROR(FIND("CORPO DE BOMBEIROS",consulta_completa__11[[#This Row],[14 - Inst. Atuando no Local]]),0)</f>
        <v>0</v>
      </c>
      <c r="CL61" s="86" t="str">
        <f t="shared" si="20"/>
        <v/>
      </c>
      <c r="CM61" s="86">
        <f>IFERROR(FIND("POLÍCIA RODOVIÁRIA",consulta_completa__11[[#This Row],[14 - Inst. Atuando no Local]]),0)</f>
        <v>0</v>
      </c>
      <c r="CN61" s="86" t="str">
        <f t="shared" si="21"/>
        <v/>
      </c>
      <c r="CO61" s="86">
        <f>IFERROR(FIND("POLÍCIA MILITAR",consulta_completa__11[[#This Row],[14 - Inst. Atuando no Local]]),0)</f>
        <v>0</v>
      </c>
      <c r="CP61" s="86" t="str">
        <f t="shared" si="22"/>
        <v/>
      </c>
      <c r="CQ61" s="86">
        <f>IFERROR(FIND("POLÍCIA CIVIL",consulta_completa__11[[#This Row],[14 - Inst. Atuando no Local]]),0)</f>
        <v>0</v>
      </c>
      <c r="CR61" s="86" t="str">
        <f t="shared" si="23"/>
        <v/>
      </c>
      <c r="CS61" s="86">
        <f>IFERROR(FIND("MARINHA DO BRASIL",consulta_completa__11[[#This Row],[14 - Inst. Atuando no Local]]),0)</f>
        <v>0</v>
      </c>
      <c r="CT61" s="86" t="str">
        <f t="shared" si="24"/>
        <v/>
      </c>
      <c r="CU61" s="86">
        <f>IFERROR(FIND("EMPRESA ESPECIALIZADA EM ATENDIMENTO",consulta_completa__11[[#This Row],[14 - Inst. Atuando no Local]]),0)</f>
        <v>0</v>
      </c>
      <c r="CV61" s="86" t="str">
        <f t="shared" si="25"/>
        <v/>
      </c>
      <c r="CW61" s="86">
        <f>IFERROR(FIND("IBAMA",consulta_completa__11[[#This Row],[14 - Inst. Atuando no Local]]),0)</f>
        <v>0</v>
      </c>
      <c r="CX61" s="86" t="str">
        <f t="shared" si="26"/>
        <v/>
      </c>
      <c r="CY61" s="86" t="str">
        <f>IF(consulta_completa__11[[#This Row],[14 - Inst. Atuando no Local]]="","X","")</f>
        <v/>
      </c>
      <c r="CZ61" s="86">
        <f>IFERROR(FIND("OUTRA (S)",consulta_completa__11[[#This Row],[14 - Inst. Atuando no Local]]),0)</f>
        <v>0</v>
      </c>
      <c r="DA61" s="86" t="str">
        <f t="shared" si="27"/>
        <v/>
      </c>
      <c r="DB61" s="37" t="str">
        <f t="shared" si="28"/>
        <v>Sim</v>
      </c>
      <c r="DC61" s="37" t="str">
        <f t="shared" si="29"/>
        <v>Não</v>
      </c>
      <c r="DD61" s="37" t="str">
        <f t="shared" si="30"/>
        <v>Sim</v>
      </c>
      <c r="DE61" s="89" t="str">
        <f t="shared" si="1"/>
        <v>Estadual</v>
      </c>
    </row>
    <row r="62" spans="1:109">
      <c r="A62" s="15">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4">
        <f>IFERROR(FIND("Óbitos/feridos",consulta_completa__11[[#This Row],[13 - Ocorrências/Ambientes Atingidos]]),0)</f>
        <v>0</v>
      </c>
      <c r="AY62" s="85" t="str">
        <f t="shared" si="2"/>
        <v/>
      </c>
      <c r="AZ62" s="84">
        <f>IFERROR(FIND("População afetada/evacuada",consulta_completa__11[[#This Row],[13 - Ocorrências/Ambientes Atingidos]]),0)</f>
        <v>0</v>
      </c>
      <c r="BA62" s="84" t="str">
        <f t="shared" si="3"/>
        <v/>
      </c>
      <c r="BB62" s="84">
        <f>IFERROR(FIND("Suspensão de abastecimento de água",consulta_completa__11[[#This Row],[13 - Ocorrências/Ambientes Atingidos]]),0)</f>
        <v>0</v>
      </c>
      <c r="BC62" s="85" t="str">
        <f t="shared" si="31"/>
        <v/>
      </c>
      <c r="BD62" s="84">
        <f>IFERROR(FIND("Rio/córrego",consulta_completa__11[[#This Row],[13 - Ocorrências/Ambientes Atingidos]]),0)</f>
        <v>0</v>
      </c>
      <c r="BE62" s="85" t="str">
        <f t="shared" si="4"/>
        <v/>
      </c>
      <c r="BF62" s="84">
        <f>IFERROR(FIND("Lago",consulta_completa__11[[#This Row],[13 - Ocorrências/Ambientes Atingidos]]),0)</f>
        <v>0</v>
      </c>
      <c r="BG62" s="85" t="str">
        <f t="shared" si="5"/>
        <v/>
      </c>
      <c r="BH62" s="84">
        <f>IFERROR(FIND("Mar",consulta_completa__11[[#This Row],[13 - Ocorrências/Ambientes Atingidos]]),0)</f>
        <v>0</v>
      </c>
      <c r="BI62" s="85" t="str">
        <f t="shared" si="6"/>
        <v/>
      </c>
      <c r="BJ62" s="84">
        <f>IFERROR(FIND("Praia",consulta_completa__11[[#This Row],[13 - Ocorrências/Ambientes Atingidos]]),0)</f>
        <v>1</v>
      </c>
      <c r="BK62" s="85" t="str">
        <f t="shared" si="7"/>
        <v>X</v>
      </c>
      <c r="BL62" s="84">
        <f>IFERROR(FIND("Solo",consulta_completa__11[[#This Row],[13 - Ocorrências/Ambientes Atingidos]]),0)</f>
        <v>0</v>
      </c>
      <c r="BM62" s="85" t="str">
        <f t="shared" si="8"/>
        <v/>
      </c>
      <c r="BN62" s="84">
        <f>IFERROR(FIND("Águas subterrâneas",consulta_completa__11[[#This Row],[13 - Ocorrências/Ambientes Atingidos]]),0)</f>
        <v>0</v>
      </c>
      <c r="BO62" s="85" t="str">
        <f t="shared" si="9"/>
        <v/>
      </c>
      <c r="BP62" s="84">
        <f>IFERROR(FIND("Atmosfera",consulta_completa__11[[#This Row],[13 - Ocorrências/Ambientes Atingidos]]),0)</f>
        <v>0</v>
      </c>
      <c r="BQ62" s="85" t="str">
        <f t="shared" si="10"/>
        <v/>
      </c>
      <c r="BR62" s="84">
        <f>IFERROR(FIND("Flora",consulta_completa__11[[#This Row],[13 - Ocorrências/Ambientes Atingidos]]),0)</f>
        <v>0</v>
      </c>
      <c r="BS62" s="85" t="str">
        <f t="shared" si="11"/>
        <v/>
      </c>
      <c r="BT62" s="84">
        <f>IFERROR(FIND("Fauna",consulta_completa__11[[#This Row],[13 - Ocorrências/Ambientes Atingidos]]),0)</f>
        <v>0</v>
      </c>
      <c r="BU62" s="85" t="str">
        <f t="shared" si="12"/>
        <v/>
      </c>
      <c r="BV62" s="84">
        <f>IFERROR(FIND("UC federal",consulta_completa__11[[#This Row],[13 - Ocorrências/Ambientes Atingidos]]),0)</f>
        <v>0</v>
      </c>
      <c r="BW62" s="85" t="str">
        <f t="shared" si="13"/>
        <v/>
      </c>
      <c r="BX62" s="84">
        <f>IFERROR(FIND("UC estadual/municipal",consulta_completa__11[[#This Row],[13 - Ocorrências/Ambientes Atingidos]]),0)</f>
        <v>0</v>
      </c>
      <c r="BY62" s="85" t="str">
        <f t="shared" si="14"/>
        <v/>
      </c>
      <c r="BZ62" s="84">
        <f>IFERROR(FIND("Outro(s)",consulta_completa__11[[#This Row],[13 - Ocorrências/Ambientes Atingidos]]),0)</f>
        <v>0</v>
      </c>
      <c r="CA62" s="85" t="str">
        <f t="shared" si="15"/>
        <v/>
      </c>
      <c r="CB62" s="84">
        <f>IFERROR(FIND("Sem dano",consulta_completa__11[[#This Row],[13 - Ocorrências/Ambientes Atingidos]]),0)</f>
        <v>0</v>
      </c>
      <c r="CC62" s="85" t="str">
        <f t="shared" si="16"/>
        <v/>
      </c>
      <c r="CD62" s="84" t="str">
        <f>IF(consulta_completa__11[[#This Row],[13 - Ocorrências/Ambientes Atingidos]]="","X","")</f>
        <v/>
      </c>
      <c r="CE62" s="86">
        <f>IFERROR(FIND("IBAMA",consulta_completa__11[[#This Row],[14 - Inst. Atuando no Local]]),0)</f>
        <v>0</v>
      </c>
      <c r="CF62" s="86" t="str">
        <f t="shared" si="17"/>
        <v/>
      </c>
      <c r="CG62" s="86">
        <f>IFERROR(FIND("OEMA",consulta_completa__11[[#This Row],[14 - Inst. Atuando no Local]]),0)</f>
        <v>0</v>
      </c>
      <c r="CH62" s="86" t="str">
        <f t="shared" si="18"/>
        <v/>
      </c>
      <c r="CI62" s="86">
        <f>IFERROR(FIND("DEFESA CIVIL",consulta_completa__11[[#This Row],[14 - Inst. Atuando no Local]]),0)</f>
        <v>0</v>
      </c>
      <c r="CJ62" s="86" t="str">
        <f t="shared" si="19"/>
        <v/>
      </c>
      <c r="CK62" s="86">
        <f>IFERROR(FIND("CORPO DE BOMBEIROS",consulta_completa__11[[#This Row],[14 - Inst. Atuando no Local]]),0)</f>
        <v>0</v>
      </c>
      <c r="CL62" s="86" t="str">
        <f t="shared" si="20"/>
        <v/>
      </c>
      <c r="CM62" s="86">
        <f>IFERROR(FIND("POLÍCIA RODOVIÁRIA",consulta_completa__11[[#This Row],[14 - Inst. Atuando no Local]]),0)</f>
        <v>0</v>
      </c>
      <c r="CN62" s="86" t="str">
        <f t="shared" si="21"/>
        <v/>
      </c>
      <c r="CO62" s="86">
        <f>IFERROR(FIND("POLÍCIA MILITAR",consulta_completa__11[[#This Row],[14 - Inst. Atuando no Local]]),0)</f>
        <v>0</v>
      </c>
      <c r="CP62" s="86" t="str">
        <f t="shared" si="22"/>
        <v/>
      </c>
      <c r="CQ62" s="86">
        <f>IFERROR(FIND("POLÍCIA CIVIL",consulta_completa__11[[#This Row],[14 - Inst. Atuando no Local]]),0)</f>
        <v>0</v>
      </c>
      <c r="CR62" s="86" t="str">
        <f t="shared" si="23"/>
        <v/>
      </c>
      <c r="CS62" s="86">
        <f>IFERROR(FIND("MARINHA DO BRASIL",consulta_completa__11[[#This Row],[14 - Inst. Atuando no Local]]),0)</f>
        <v>0</v>
      </c>
      <c r="CT62" s="86" t="str">
        <f t="shared" si="24"/>
        <v/>
      </c>
      <c r="CU62" s="86">
        <f>IFERROR(FIND("EMPRESA ESPECIALIZADA EM ATENDIMENTO",consulta_completa__11[[#This Row],[14 - Inst. Atuando no Local]]),0)</f>
        <v>0</v>
      </c>
      <c r="CV62" s="86" t="str">
        <f t="shared" si="25"/>
        <v/>
      </c>
      <c r="CW62" s="86">
        <f>IFERROR(FIND("IBAMA",consulta_completa__11[[#This Row],[14 - Inst. Atuando no Local]]),0)</f>
        <v>0</v>
      </c>
      <c r="CX62" s="86" t="str">
        <f t="shared" si="26"/>
        <v/>
      </c>
      <c r="CY62" s="86" t="str">
        <f>IF(consulta_completa__11[[#This Row],[14 - Inst. Atuando no Local]]="","X","")</f>
        <v/>
      </c>
      <c r="CZ62" s="86">
        <f>IFERROR(FIND("OUTRA (S)",consulta_completa__11[[#This Row],[14 - Inst. Atuando no Local]]),0)</f>
        <v>0</v>
      </c>
      <c r="DA62" s="86" t="str">
        <f t="shared" si="27"/>
        <v/>
      </c>
      <c r="DB62" s="37" t="str">
        <f t="shared" si="28"/>
        <v>Sim</v>
      </c>
      <c r="DC62" s="37" t="str">
        <f t="shared" si="29"/>
        <v>Não</v>
      </c>
      <c r="DD62" s="37" t="str">
        <f t="shared" si="30"/>
        <v>Sim</v>
      </c>
      <c r="DE62" s="89" t="str">
        <f t="shared" si="1"/>
        <v>Sem informação</v>
      </c>
    </row>
    <row r="63" spans="1:109">
      <c r="A63" s="15">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4">
        <f>IFERROR(FIND("Óbitos/feridos",consulta_completa__11[[#This Row],[13 - Ocorrências/Ambientes Atingidos]]),0)</f>
        <v>0</v>
      </c>
      <c r="AY63" s="85" t="str">
        <f t="shared" si="2"/>
        <v/>
      </c>
      <c r="AZ63" s="84">
        <f>IFERROR(FIND("População afetada/evacuada",consulta_completa__11[[#This Row],[13 - Ocorrências/Ambientes Atingidos]]),0)</f>
        <v>0</v>
      </c>
      <c r="BA63" s="84" t="str">
        <f t="shared" si="3"/>
        <v/>
      </c>
      <c r="BB63" s="84">
        <f>IFERROR(FIND("Suspensão de abastecimento de água",consulta_completa__11[[#This Row],[13 - Ocorrências/Ambientes Atingidos]]),0)</f>
        <v>0</v>
      </c>
      <c r="BC63" s="85" t="str">
        <f t="shared" si="31"/>
        <v/>
      </c>
      <c r="BD63" s="84">
        <f>IFERROR(FIND("Rio/córrego",consulta_completa__11[[#This Row],[13 - Ocorrências/Ambientes Atingidos]]),0)</f>
        <v>0</v>
      </c>
      <c r="BE63" s="85" t="str">
        <f t="shared" si="4"/>
        <v/>
      </c>
      <c r="BF63" s="84">
        <f>IFERROR(FIND("Lago",consulta_completa__11[[#This Row],[13 - Ocorrências/Ambientes Atingidos]]),0)</f>
        <v>0</v>
      </c>
      <c r="BG63" s="85" t="str">
        <f t="shared" si="5"/>
        <v/>
      </c>
      <c r="BH63" s="84">
        <f>IFERROR(FIND("Mar",consulta_completa__11[[#This Row],[13 - Ocorrências/Ambientes Atingidos]]),0)</f>
        <v>0</v>
      </c>
      <c r="BI63" s="85" t="str">
        <f t="shared" si="6"/>
        <v/>
      </c>
      <c r="BJ63" s="84">
        <f>IFERROR(FIND("Praia",consulta_completa__11[[#This Row],[13 - Ocorrências/Ambientes Atingidos]]),0)</f>
        <v>0</v>
      </c>
      <c r="BK63" s="85" t="str">
        <f t="shared" si="7"/>
        <v/>
      </c>
      <c r="BL63" s="84">
        <f>IFERROR(FIND("Solo",consulta_completa__11[[#This Row],[13 - Ocorrências/Ambientes Atingidos]]),0)</f>
        <v>1</v>
      </c>
      <c r="BM63" s="85" t="str">
        <f t="shared" si="8"/>
        <v>X</v>
      </c>
      <c r="BN63" s="84">
        <f>IFERROR(FIND("Águas subterrâneas",consulta_completa__11[[#This Row],[13 - Ocorrências/Ambientes Atingidos]]),0)</f>
        <v>0</v>
      </c>
      <c r="BO63" s="85" t="str">
        <f t="shared" si="9"/>
        <v/>
      </c>
      <c r="BP63" s="84">
        <f>IFERROR(FIND("Atmosfera",consulta_completa__11[[#This Row],[13 - Ocorrências/Ambientes Atingidos]]),0)</f>
        <v>0</v>
      </c>
      <c r="BQ63" s="85" t="str">
        <f t="shared" si="10"/>
        <v/>
      </c>
      <c r="BR63" s="84">
        <f>IFERROR(FIND("Flora",consulta_completa__11[[#This Row],[13 - Ocorrências/Ambientes Atingidos]]),0)</f>
        <v>0</v>
      </c>
      <c r="BS63" s="85" t="str">
        <f t="shared" si="11"/>
        <v/>
      </c>
      <c r="BT63" s="84">
        <f>IFERROR(FIND("Fauna",consulta_completa__11[[#This Row],[13 - Ocorrências/Ambientes Atingidos]]),0)</f>
        <v>0</v>
      </c>
      <c r="BU63" s="85" t="str">
        <f t="shared" si="12"/>
        <v/>
      </c>
      <c r="BV63" s="84">
        <f>IFERROR(FIND("UC federal",consulta_completa__11[[#This Row],[13 - Ocorrências/Ambientes Atingidos]]),0)</f>
        <v>0</v>
      </c>
      <c r="BW63" s="85" t="str">
        <f t="shared" si="13"/>
        <v/>
      </c>
      <c r="BX63" s="84">
        <f>IFERROR(FIND("UC estadual/municipal",consulta_completa__11[[#This Row],[13 - Ocorrências/Ambientes Atingidos]]),0)</f>
        <v>0</v>
      </c>
      <c r="BY63" s="85" t="str">
        <f t="shared" si="14"/>
        <v/>
      </c>
      <c r="BZ63" s="84">
        <f>IFERROR(FIND("Outro(s)",consulta_completa__11[[#This Row],[13 - Ocorrências/Ambientes Atingidos]]),0)</f>
        <v>0</v>
      </c>
      <c r="CA63" s="85" t="str">
        <f t="shared" si="15"/>
        <v/>
      </c>
      <c r="CB63" s="84">
        <f>IFERROR(FIND("Sem dano",consulta_completa__11[[#This Row],[13 - Ocorrências/Ambientes Atingidos]]),0)</f>
        <v>0</v>
      </c>
      <c r="CC63" s="85" t="str">
        <f t="shared" si="16"/>
        <v/>
      </c>
      <c r="CD63" s="84" t="str">
        <f>IF(consulta_completa__11[[#This Row],[13 - Ocorrências/Ambientes Atingidos]]="","X","")</f>
        <v/>
      </c>
      <c r="CE63" s="86">
        <f>IFERROR(FIND("IBAMA",consulta_completa__11[[#This Row],[14 - Inst. Atuando no Local]]),0)</f>
        <v>0</v>
      </c>
      <c r="CF63" s="86" t="str">
        <f t="shared" si="17"/>
        <v/>
      </c>
      <c r="CG63" s="86">
        <f>IFERROR(FIND("OEMA",consulta_completa__11[[#This Row],[14 - Inst. Atuando no Local]]),0)</f>
        <v>0</v>
      </c>
      <c r="CH63" s="86" t="str">
        <f t="shared" si="18"/>
        <v/>
      </c>
      <c r="CI63" s="86">
        <f>IFERROR(FIND("DEFESA CIVIL",consulta_completa__11[[#This Row],[14 - Inst. Atuando no Local]]),0)</f>
        <v>0</v>
      </c>
      <c r="CJ63" s="86" t="str">
        <f t="shared" si="19"/>
        <v/>
      </c>
      <c r="CK63" s="86">
        <f>IFERROR(FIND("CORPO DE BOMBEIROS",consulta_completa__11[[#This Row],[14 - Inst. Atuando no Local]]),0)</f>
        <v>0</v>
      </c>
      <c r="CL63" s="86" t="str">
        <f t="shared" si="20"/>
        <v/>
      </c>
      <c r="CM63" s="86">
        <f>IFERROR(FIND("POLÍCIA RODOVIÁRIA",consulta_completa__11[[#This Row],[14 - Inst. Atuando no Local]]),0)</f>
        <v>0</v>
      </c>
      <c r="CN63" s="86" t="str">
        <f t="shared" si="21"/>
        <v/>
      </c>
      <c r="CO63" s="86">
        <f>IFERROR(FIND("POLÍCIA MILITAR",consulta_completa__11[[#This Row],[14 - Inst. Atuando no Local]]),0)</f>
        <v>0</v>
      </c>
      <c r="CP63" s="86" t="str">
        <f t="shared" si="22"/>
        <v/>
      </c>
      <c r="CQ63" s="86">
        <f>IFERROR(FIND("POLÍCIA CIVIL",consulta_completa__11[[#This Row],[14 - Inst. Atuando no Local]]),0)</f>
        <v>0</v>
      </c>
      <c r="CR63" s="86" t="str">
        <f t="shared" si="23"/>
        <v/>
      </c>
      <c r="CS63" s="86">
        <f>IFERROR(FIND("MARINHA DO BRASIL",consulta_completa__11[[#This Row],[14 - Inst. Atuando no Local]]),0)</f>
        <v>0</v>
      </c>
      <c r="CT63" s="86" t="str">
        <f t="shared" si="24"/>
        <v/>
      </c>
      <c r="CU63" s="86">
        <f>IFERROR(FIND("EMPRESA ESPECIALIZADA EM ATENDIMENTO",consulta_completa__11[[#This Row],[14 - Inst. Atuando no Local]]),0)</f>
        <v>0</v>
      </c>
      <c r="CV63" s="86" t="str">
        <f t="shared" si="25"/>
        <v/>
      </c>
      <c r="CW63" s="86">
        <f>IFERROR(FIND("IBAMA",consulta_completa__11[[#This Row],[14 - Inst. Atuando no Local]]),0)</f>
        <v>0</v>
      </c>
      <c r="CX63" s="86" t="str">
        <f t="shared" si="26"/>
        <v/>
      </c>
      <c r="CY63" s="86" t="str">
        <f>IF(consulta_completa__11[[#This Row],[14 - Inst. Atuando no Local]]="","X","")</f>
        <v/>
      </c>
      <c r="CZ63" s="86">
        <f>IFERROR(FIND("OUTRA (S)",consulta_completa__11[[#This Row],[14 - Inst. Atuando no Local]]),0)</f>
        <v>0</v>
      </c>
      <c r="DA63" s="86" t="str">
        <f t="shared" si="27"/>
        <v/>
      </c>
      <c r="DB63" s="37" t="str">
        <f t="shared" si="28"/>
        <v>Sim</v>
      </c>
      <c r="DC63" s="37" t="str">
        <f t="shared" si="29"/>
        <v>Não</v>
      </c>
      <c r="DD63" s="37" t="str">
        <f t="shared" si="30"/>
        <v>Sim</v>
      </c>
      <c r="DE63" s="89" t="str">
        <f t="shared" si="1"/>
        <v>Sem informação</v>
      </c>
    </row>
    <row r="64" spans="1:109">
      <c r="A64" s="15">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4">
        <f>IFERROR(FIND("Óbitos/feridos",consulta_completa__11[[#This Row],[13 - Ocorrências/Ambientes Atingidos]]),0)</f>
        <v>0</v>
      </c>
      <c r="AY64" s="85" t="str">
        <f t="shared" si="2"/>
        <v/>
      </c>
      <c r="AZ64" s="84">
        <f>IFERROR(FIND("População afetada/evacuada",consulta_completa__11[[#This Row],[13 - Ocorrências/Ambientes Atingidos]]),0)</f>
        <v>0</v>
      </c>
      <c r="BA64" s="84" t="str">
        <f t="shared" si="3"/>
        <v/>
      </c>
      <c r="BB64" s="84">
        <f>IFERROR(FIND("Suspensão de abastecimento de água",consulta_completa__11[[#This Row],[13 - Ocorrências/Ambientes Atingidos]]),0)</f>
        <v>0</v>
      </c>
      <c r="BC64" s="85" t="str">
        <f t="shared" si="31"/>
        <v/>
      </c>
      <c r="BD64" s="84">
        <f>IFERROR(FIND("Rio/córrego",consulta_completa__11[[#This Row],[13 - Ocorrências/Ambientes Atingidos]]),0)</f>
        <v>0</v>
      </c>
      <c r="BE64" s="85" t="str">
        <f t="shared" si="4"/>
        <v/>
      </c>
      <c r="BF64" s="84">
        <f>IFERROR(FIND("Lago",consulta_completa__11[[#This Row],[13 - Ocorrências/Ambientes Atingidos]]),0)</f>
        <v>0</v>
      </c>
      <c r="BG64" s="85" t="str">
        <f t="shared" si="5"/>
        <v/>
      </c>
      <c r="BH64" s="84">
        <f>IFERROR(FIND("Mar",consulta_completa__11[[#This Row],[13 - Ocorrências/Ambientes Atingidos]]),0)</f>
        <v>0</v>
      </c>
      <c r="BI64" s="85" t="str">
        <f t="shared" si="6"/>
        <v/>
      </c>
      <c r="BJ64" s="84">
        <f>IFERROR(FIND("Praia",consulta_completa__11[[#This Row],[13 - Ocorrências/Ambientes Atingidos]]),0)</f>
        <v>0</v>
      </c>
      <c r="BK64" s="85" t="str">
        <f t="shared" si="7"/>
        <v/>
      </c>
      <c r="BL64" s="84">
        <f>IFERROR(FIND("Solo",consulta_completa__11[[#This Row],[13 - Ocorrências/Ambientes Atingidos]]),0)</f>
        <v>0</v>
      </c>
      <c r="BM64" s="85" t="str">
        <f t="shared" si="8"/>
        <v/>
      </c>
      <c r="BN64" s="84">
        <f>IFERROR(FIND("Águas subterrâneas",consulta_completa__11[[#This Row],[13 - Ocorrências/Ambientes Atingidos]]),0)</f>
        <v>0</v>
      </c>
      <c r="BO64" s="85" t="str">
        <f t="shared" si="9"/>
        <v/>
      </c>
      <c r="BP64" s="84">
        <f>IFERROR(FIND("Atmosfera",consulta_completa__11[[#This Row],[13 - Ocorrências/Ambientes Atingidos]]),0)</f>
        <v>0</v>
      </c>
      <c r="BQ64" s="85" t="str">
        <f t="shared" si="10"/>
        <v/>
      </c>
      <c r="BR64" s="84">
        <f>IFERROR(FIND("Flora",consulta_completa__11[[#This Row],[13 - Ocorrências/Ambientes Atingidos]]),0)</f>
        <v>0</v>
      </c>
      <c r="BS64" s="85" t="str">
        <f t="shared" si="11"/>
        <v/>
      </c>
      <c r="BT64" s="84">
        <f>IFERROR(FIND("Fauna",consulta_completa__11[[#This Row],[13 - Ocorrências/Ambientes Atingidos]]),0)</f>
        <v>0</v>
      </c>
      <c r="BU64" s="85" t="str">
        <f t="shared" si="12"/>
        <v/>
      </c>
      <c r="BV64" s="84">
        <f>IFERROR(FIND("UC federal",consulta_completa__11[[#This Row],[13 - Ocorrências/Ambientes Atingidos]]),0)</f>
        <v>0</v>
      </c>
      <c r="BW64" s="85" t="str">
        <f t="shared" si="13"/>
        <v/>
      </c>
      <c r="BX64" s="84">
        <f>IFERROR(FIND("UC estadual/municipal",consulta_completa__11[[#This Row],[13 - Ocorrências/Ambientes Atingidos]]),0)</f>
        <v>0</v>
      </c>
      <c r="BY64" s="85" t="str">
        <f t="shared" si="14"/>
        <v/>
      </c>
      <c r="BZ64" s="84">
        <f>IFERROR(FIND("Outro(s)",consulta_completa__11[[#This Row],[13 - Ocorrências/Ambientes Atingidos]]),0)</f>
        <v>1</v>
      </c>
      <c r="CA64" s="85" t="str">
        <f t="shared" si="15"/>
        <v>X</v>
      </c>
      <c r="CB64" s="84">
        <f>IFERROR(FIND("Sem dano",consulta_completa__11[[#This Row],[13 - Ocorrências/Ambientes Atingidos]]),0)</f>
        <v>0</v>
      </c>
      <c r="CC64" s="85" t="str">
        <f t="shared" si="16"/>
        <v/>
      </c>
      <c r="CD64" s="84" t="str">
        <f>IF(consulta_completa__11[[#This Row],[13 - Ocorrências/Ambientes Atingidos]]="","X","")</f>
        <v/>
      </c>
      <c r="CE64" s="86">
        <f>IFERROR(FIND("IBAMA",consulta_completa__11[[#This Row],[14 - Inst. Atuando no Local]]),0)</f>
        <v>0</v>
      </c>
      <c r="CF64" s="86" t="str">
        <f t="shared" si="17"/>
        <v/>
      </c>
      <c r="CG64" s="86">
        <f>IFERROR(FIND("OEMA",consulta_completa__11[[#This Row],[14 - Inst. Atuando no Local]]),0)</f>
        <v>0</v>
      </c>
      <c r="CH64" s="86" t="str">
        <f t="shared" si="18"/>
        <v/>
      </c>
      <c r="CI64" s="86">
        <f>IFERROR(FIND("DEFESA CIVIL",consulta_completa__11[[#This Row],[14 - Inst. Atuando no Local]]),0)</f>
        <v>0</v>
      </c>
      <c r="CJ64" s="86" t="str">
        <f t="shared" si="19"/>
        <v/>
      </c>
      <c r="CK64" s="86">
        <f>IFERROR(FIND("CORPO DE BOMBEIROS",consulta_completa__11[[#This Row],[14 - Inst. Atuando no Local]]),0)</f>
        <v>0</v>
      </c>
      <c r="CL64" s="86" t="str">
        <f t="shared" si="20"/>
        <v/>
      </c>
      <c r="CM64" s="86">
        <f>IFERROR(FIND("POLÍCIA RODOVIÁRIA",consulta_completa__11[[#This Row],[14 - Inst. Atuando no Local]]),0)</f>
        <v>0</v>
      </c>
      <c r="CN64" s="86" t="str">
        <f t="shared" si="21"/>
        <v/>
      </c>
      <c r="CO64" s="86">
        <f>IFERROR(FIND("POLÍCIA MILITAR",consulta_completa__11[[#This Row],[14 - Inst. Atuando no Local]]),0)</f>
        <v>0</v>
      </c>
      <c r="CP64" s="86" t="str">
        <f t="shared" si="22"/>
        <v/>
      </c>
      <c r="CQ64" s="86">
        <f>IFERROR(FIND("POLÍCIA CIVIL",consulta_completa__11[[#This Row],[14 - Inst. Atuando no Local]]),0)</f>
        <v>0</v>
      </c>
      <c r="CR64" s="86" t="str">
        <f t="shared" si="23"/>
        <v/>
      </c>
      <c r="CS64" s="86">
        <f>IFERROR(FIND("MARINHA DO BRASIL",consulta_completa__11[[#This Row],[14 - Inst. Atuando no Local]]),0)</f>
        <v>0</v>
      </c>
      <c r="CT64" s="86" t="str">
        <f t="shared" si="24"/>
        <v/>
      </c>
      <c r="CU64" s="86">
        <f>IFERROR(FIND("EMPRESA ESPECIALIZADA EM ATENDIMENTO",consulta_completa__11[[#This Row],[14 - Inst. Atuando no Local]]),0)</f>
        <v>0</v>
      </c>
      <c r="CV64" s="86" t="str">
        <f t="shared" si="25"/>
        <v/>
      </c>
      <c r="CW64" s="86">
        <f>IFERROR(FIND("IBAMA",consulta_completa__11[[#This Row],[14 - Inst. Atuando no Local]]),0)</f>
        <v>0</v>
      </c>
      <c r="CX64" s="86" t="str">
        <f t="shared" si="26"/>
        <v/>
      </c>
      <c r="CY64" s="86" t="str">
        <f>IF(consulta_completa__11[[#This Row],[14 - Inst. Atuando no Local]]="","X","")</f>
        <v/>
      </c>
      <c r="CZ64" s="86">
        <f>IFERROR(FIND("OUTRA (S)",consulta_completa__11[[#This Row],[14 - Inst. Atuando no Local]]),0)</f>
        <v>0</v>
      </c>
      <c r="DA64" s="86" t="str">
        <f t="shared" si="27"/>
        <v/>
      </c>
      <c r="DB64" s="37" t="str">
        <f t="shared" si="28"/>
        <v>Sim</v>
      </c>
      <c r="DC64" s="37" t="str">
        <f t="shared" si="29"/>
        <v>Não</v>
      </c>
      <c r="DD64" s="37" t="str">
        <f t="shared" si="30"/>
        <v>Sim</v>
      </c>
      <c r="DE64" s="89" t="str">
        <f t="shared" si="1"/>
        <v>Sem informação</v>
      </c>
    </row>
    <row r="65" spans="1:109">
      <c r="A65" s="15">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4">
        <f>IFERROR(FIND("Óbitos/feridos",consulta_completa__11[[#This Row],[13 - Ocorrências/Ambientes Atingidos]]),0)</f>
        <v>0</v>
      </c>
      <c r="AY65" s="85" t="str">
        <f t="shared" si="2"/>
        <v/>
      </c>
      <c r="AZ65" s="84">
        <f>IFERROR(FIND("População afetada/evacuada",consulta_completa__11[[#This Row],[13 - Ocorrências/Ambientes Atingidos]]),0)</f>
        <v>0</v>
      </c>
      <c r="BA65" s="84" t="str">
        <f t="shared" si="3"/>
        <v/>
      </c>
      <c r="BB65" s="84">
        <f>IFERROR(FIND("Suspensão de abastecimento de água",consulta_completa__11[[#This Row],[13 - Ocorrências/Ambientes Atingidos]]),0)</f>
        <v>0</v>
      </c>
      <c r="BC65" s="85" t="str">
        <f t="shared" si="31"/>
        <v/>
      </c>
      <c r="BD65" s="84">
        <f>IFERROR(FIND("Rio/córrego",consulta_completa__11[[#This Row],[13 - Ocorrências/Ambientes Atingidos]]),0)</f>
        <v>0</v>
      </c>
      <c r="BE65" s="85" t="str">
        <f t="shared" si="4"/>
        <v/>
      </c>
      <c r="BF65" s="84">
        <f>IFERROR(FIND("Lago",consulta_completa__11[[#This Row],[13 - Ocorrências/Ambientes Atingidos]]),0)</f>
        <v>0</v>
      </c>
      <c r="BG65" s="85" t="str">
        <f t="shared" si="5"/>
        <v/>
      </c>
      <c r="BH65" s="84">
        <f>IFERROR(FIND("Mar",consulta_completa__11[[#This Row],[13 - Ocorrências/Ambientes Atingidos]]),0)</f>
        <v>0</v>
      </c>
      <c r="BI65" s="85" t="str">
        <f t="shared" si="6"/>
        <v/>
      </c>
      <c r="BJ65" s="84">
        <f>IFERROR(FIND("Praia",consulta_completa__11[[#This Row],[13 - Ocorrências/Ambientes Atingidos]]),0)</f>
        <v>0</v>
      </c>
      <c r="BK65" s="85" t="str">
        <f t="shared" si="7"/>
        <v/>
      </c>
      <c r="BL65" s="84">
        <f>IFERROR(FIND("Solo",consulta_completa__11[[#This Row],[13 - Ocorrências/Ambientes Atingidos]]),0)</f>
        <v>1</v>
      </c>
      <c r="BM65" s="85" t="str">
        <f t="shared" si="8"/>
        <v>X</v>
      </c>
      <c r="BN65" s="84">
        <f>IFERROR(FIND("Águas subterrâneas",consulta_completa__11[[#This Row],[13 - Ocorrências/Ambientes Atingidos]]),0)</f>
        <v>0</v>
      </c>
      <c r="BO65" s="85" t="str">
        <f t="shared" si="9"/>
        <v/>
      </c>
      <c r="BP65" s="84">
        <f>IFERROR(FIND("Atmosfera",consulta_completa__11[[#This Row],[13 - Ocorrências/Ambientes Atingidos]]),0)</f>
        <v>0</v>
      </c>
      <c r="BQ65" s="85" t="str">
        <f t="shared" si="10"/>
        <v/>
      </c>
      <c r="BR65" s="84">
        <f>IFERROR(FIND("Flora",consulta_completa__11[[#This Row],[13 - Ocorrências/Ambientes Atingidos]]),0)</f>
        <v>0</v>
      </c>
      <c r="BS65" s="85" t="str">
        <f t="shared" si="11"/>
        <v/>
      </c>
      <c r="BT65" s="84">
        <f>IFERROR(FIND("Fauna",consulta_completa__11[[#This Row],[13 - Ocorrências/Ambientes Atingidos]]),0)</f>
        <v>0</v>
      </c>
      <c r="BU65" s="85" t="str">
        <f t="shared" si="12"/>
        <v/>
      </c>
      <c r="BV65" s="84">
        <f>IFERROR(FIND("UC federal",consulta_completa__11[[#This Row],[13 - Ocorrências/Ambientes Atingidos]]),0)</f>
        <v>0</v>
      </c>
      <c r="BW65" s="85" t="str">
        <f t="shared" si="13"/>
        <v/>
      </c>
      <c r="BX65" s="84">
        <f>IFERROR(FIND("UC estadual/municipal",consulta_completa__11[[#This Row],[13 - Ocorrências/Ambientes Atingidos]]),0)</f>
        <v>0</v>
      </c>
      <c r="BY65" s="85" t="str">
        <f t="shared" si="14"/>
        <v/>
      </c>
      <c r="BZ65" s="84">
        <f>IFERROR(FIND("Outro(s)",consulta_completa__11[[#This Row],[13 - Ocorrências/Ambientes Atingidos]]),0)</f>
        <v>0</v>
      </c>
      <c r="CA65" s="85" t="str">
        <f t="shared" si="15"/>
        <v/>
      </c>
      <c r="CB65" s="84">
        <f>IFERROR(FIND("Sem dano",consulta_completa__11[[#This Row],[13 - Ocorrências/Ambientes Atingidos]]),0)</f>
        <v>0</v>
      </c>
      <c r="CC65" s="85" t="str">
        <f t="shared" si="16"/>
        <v/>
      </c>
      <c r="CD65" s="84" t="str">
        <f>IF(consulta_completa__11[[#This Row],[13 - Ocorrências/Ambientes Atingidos]]="","X","")</f>
        <v/>
      </c>
      <c r="CE65" s="86">
        <f>IFERROR(FIND("IBAMA",consulta_completa__11[[#This Row],[14 - Inst. Atuando no Local]]),0)</f>
        <v>0</v>
      </c>
      <c r="CF65" s="86" t="str">
        <f t="shared" si="17"/>
        <v/>
      </c>
      <c r="CG65" s="86">
        <f>IFERROR(FIND("OEMA",consulta_completa__11[[#This Row],[14 - Inst. Atuando no Local]]),0)</f>
        <v>0</v>
      </c>
      <c r="CH65" s="86" t="str">
        <f t="shared" si="18"/>
        <v/>
      </c>
      <c r="CI65" s="86">
        <f>IFERROR(FIND("DEFESA CIVIL",consulta_completa__11[[#This Row],[14 - Inst. Atuando no Local]]),0)</f>
        <v>0</v>
      </c>
      <c r="CJ65" s="86" t="str">
        <f t="shared" si="19"/>
        <v/>
      </c>
      <c r="CK65" s="86">
        <f>IFERROR(FIND("CORPO DE BOMBEIROS",consulta_completa__11[[#This Row],[14 - Inst. Atuando no Local]]),0)</f>
        <v>0</v>
      </c>
      <c r="CL65" s="86" t="str">
        <f t="shared" si="20"/>
        <v/>
      </c>
      <c r="CM65" s="86">
        <f>IFERROR(FIND("POLÍCIA RODOVIÁRIA",consulta_completa__11[[#This Row],[14 - Inst. Atuando no Local]]),0)</f>
        <v>0</v>
      </c>
      <c r="CN65" s="86" t="str">
        <f t="shared" si="21"/>
        <v/>
      </c>
      <c r="CO65" s="86">
        <f>IFERROR(FIND("POLÍCIA MILITAR",consulta_completa__11[[#This Row],[14 - Inst. Atuando no Local]]),0)</f>
        <v>0</v>
      </c>
      <c r="CP65" s="86" t="str">
        <f t="shared" si="22"/>
        <v/>
      </c>
      <c r="CQ65" s="86">
        <f>IFERROR(FIND("POLÍCIA CIVIL",consulta_completa__11[[#This Row],[14 - Inst. Atuando no Local]]),0)</f>
        <v>0</v>
      </c>
      <c r="CR65" s="86" t="str">
        <f t="shared" si="23"/>
        <v/>
      </c>
      <c r="CS65" s="86">
        <f>IFERROR(FIND("MARINHA DO BRASIL",consulta_completa__11[[#This Row],[14 - Inst. Atuando no Local]]),0)</f>
        <v>0</v>
      </c>
      <c r="CT65" s="86" t="str">
        <f t="shared" si="24"/>
        <v/>
      </c>
      <c r="CU65" s="86">
        <f>IFERROR(FIND("EMPRESA ESPECIALIZADA EM ATENDIMENTO",consulta_completa__11[[#This Row],[14 - Inst. Atuando no Local]]),0)</f>
        <v>0</v>
      </c>
      <c r="CV65" s="86" t="str">
        <f t="shared" si="25"/>
        <v/>
      </c>
      <c r="CW65" s="86">
        <f>IFERROR(FIND("IBAMA",consulta_completa__11[[#This Row],[14 - Inst. Atuando no Local]]),0)</f>
        <v>0</v>
      </c>
      <c r="CX65" s="86" t="str">
        <f t="shared" si="26"/>
        <v/>
      </c>
      <c r="CY65" s="86" t="str">
        <f>IF(consulta_completa__11[[#This Row],[14 - Inst. Atuando no Local]]="","X","")</f>
        <v/>
      </c>
      <c r="CZ65" s="86">
        <f>IFERROR(FIND("OUTRA (S)",consulta_completa__11[[#This Row],[14 - Inst. Atuando no Local]]),0)</f>
        <v>0</v>
      </c>
      <c r="DA65" s="86" t="str">
        <f t="shared" si="27"/>
        <v/>
      </c>
      <c r="DB65" s="37" t="str">
        <f t="shared" si="28"/>
        <v>Sim</v>
      </c>
      <c r="DC65" s="37" t="str">
        <f t="shared" si="29"/>
        <v>Não</v>
      </c>
      <c r="DD65" s="37" t="str">
        <f t="shared" si="30"/>
        <v>Sim</v>
      </c>
      <c r="DE65" s="89" t="str">
        <f t="shared" si="1"/>
        <v>Federal</v>
      </c>
    </row>
    <row r="66" spans="1:109">
      <c r="A66" s="15">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4">
        <f>IFERROR(FIND("Óbitos/feridos",consulta_completa__11[[#This Row],[13 - Ocorrências/Ambientes Atingidos]]),0)</f>
        <v>0</v>
      </c>
      <c r="AY66" s="85" t="str">
        <f t="shared" si="2"/>
        <v/>
      </c>
      <c r="AZ66" s="84">
        <f>IFERROR(FIND("População afetada/evacuada",consulta_completa__11[[#This Row],[13 - Ocorrências/Ambientes Atingidos]]),0)</f>
        <v>0</v>
      </c>
      <c r="BA66" s="84" t="str">
        <f t="shared" si="3"/>
        <v/>
      </c>
      <c r="BB66" s="84">
        <f>IFERROR(FIND("Suspensão de abastecimento de água",consulta_completa__11[[#This Row],[13 - Ocorrências/Ambientes Atingidos]]),0)</f>
        <v>0</v>
      </c>
      <c r="BC66" s="85" t="str">
        <f t="shared" si="31"/>
        <v/>
      </c>
      <c r="BD66" s="84">
        <f>IFERROR(FIND("Rio/córrego",consulta_completa__11[[#This Row],[13 - Ocorrências/Ambientes Atingidos]]),0)</f>
        <v>0</v>
      </c>
      <c r="BE66" s="85" t="str">
        <f t="shared" si="4"/>
        <v/>
      </c>
      <c r="BF66" s="84">
        <f>IFERROR(FIND("Lago",consulta_completa__11[[#This Row],[13 - Ocorrências/Ambientes Atingidos]]),0)</f>
        <v>0</v>
      </c>
      <c r="BG66" s="85" t="str">
        <f t="shared" si="5"/>
        <v/>
      </c>
      <c r="BH66" s="84">
        <f>IFERROR(FIND("Mar",consulta_completa__11[[#This Row],[13 - Ocorrências/Ambientes Atingidos]]),0)</f>
        <v>0</v>
      </c>
      <c r="BI66" s="85" t="str">
        <f t="shared" si="6"/>
        <v/>
      </c>
      <c r="BJ66" s="84">
        <f>IFERROR(FIND("Praia",consulta_completa__11[[#This Row],[13 - Ocorrências/Ambientes Atingidos]]),0)</f>
        <v>0</v>
      </c>
      <c r="BK66" s="85" t="str">
        <f t="shared" si="7"/>
        <v/>
      </c>
      <c r="BL66" s="84">
        <f>IFERROR(FIND("Solo",consulta_completa__11[[#This Row],[13 - Ocorrências/Ambientes Atingidos]]),0)</f>
        <v>1</v>
      </c>
      <c r="BM66" s="85" t="str">
        <f t="shared" si="8"/>
        <v>X</v>
      </c>
      <c r="BN66" s="84">
        <f>IFERROR(FIND("Águas subterrâneas",consulta_completa__11[[#This Row],[13 - Ocorrências/Ambientes Atingidos]]),0)</f>
        <v>0</v>
      </c>
      <c r="BO66" s="85" t="str">
        <f t="shared" si="9"/>
        <v/>
      </c>
      <c r="BP66" s="84">
        <f>IFERROR(FIND("Atmosfera",consulta_completa__11[[#This Row],[13 - Ocorrências/Ambientes Atingidos]]),0)</f>
        <v>0</v>
      </c>
      <c r="BQ66" s="85" t="str">
        <f t="shared" si="10"/>
        <v/>
      </c>
      <c r="BR66" s="84">
        <f>IFERROR(FIND("Flora",consulta_completa__11[[#This Row],[13 - Ocorrências/Ambientes Atingidos]]),0)</f>
        <v>0</v>
      </c>
      <c r="BS66" s="85" t="str">
        <f t="shared" si="11"/>
        <v/>
      </c>
      <c r="BT66" s="84">
        <f>IFERROR(FIND("Fauna",consulta_completa__11[[#This Row],[13 - Ocorrências/Ambientes Atingidos]]),0)</f>
        <v>0</v>
      </c>
      <c r="BU66" s="85" t="str">
        <f t="shared" si="12"/>
        <v/>
      </c>
      <c r="BV66" s="84">
        <f>IFERROR(FIND("UC federal",consulta_completa__11[[#This Row],[13 - Ocorrências/Ambientes Atingidos]]),0)</f>
        <v>0</v>
      </c>
      <c r="BW66" s="85" t="str">
        <f t="shared" si="13"/>
        <v/>
      </c>
      <c r="BX66" s="84">
        <f>IFERROR(FIND("UC estadual/municipal",consulta_completa__11[[#This Row],[13 - Ocorrências/Ambientes Atingidos]]),0)</f>
        <v>0</v>
      </c>
      <c r="BY66" s="85" t="str">
        <f t="shared" si="14"/>
        <v/>
      </c>
      <c r="BZ66" s="84">
        <f>IFERROR(FIND("Outro(s)",consulta_completa__11[[#This Row],[13 - Ocorrências/Ambientes Atingidos]]),0)</f>
        <v>0</v>
      </c>
      <c r="CA66" s="85" t="str">
        <f t="shared" si="15"/>
        <v/>
      </c>
      <c r="CB66" s="84">
        <f>IFERROR(FIND("Sem dano",consulta_completa__11[[#This Row],[13 - Ocorrências/Ambientes Atingidos]]),0)</f>
        <v>0</v>
      </c>
      <c r="CC66" s="85" t="str">
        <f t="shared" si="16"/>
        <v/>
      </c>
      <c r="CD66" s="84" t="str">
        <f>IF(consulta_completa__11[[#This Row],[13 - Ocorrências/Ambientes Atingidos]]="","X","")</f>
        <v/>
      </c>
      <c r="CE66" s="86">
        <f>IFERROR(FIND("IBAMA",consulta_completa__11[[#This Row],[14 - Inst. Atuando no Local]]),0)</f>
        <v>0</v>
      </c>
      <c r="CF66" s="86" t="str">
        <f t="shared" si="17"/>
        <v/>
      </c>
      <c r="CG66" s="86">
        <f>IFERROR(FIND("OEMA",consulta_completa__11[[#This Row],[14 - Inst. Atuando no Local]]),0)</f>
        <v>0</v>
      </c>
      <c r="CH66" s="86" t="str">
        <f t="shared" si="18"/>
        <v/>
      </c>
      <c r="CI66" s="86">
        <f>IFERROR(FIND("DEFESA CIVIL",consulta_completa__11[[#This Row],[14 - Inst. Atuando no Local]]),0)</f>
        <v>0</v>
      </c>
      <c r="CJ66" s="86" t="str">
        <f t="shared" si="19"/>
        <v/>
      </c>
      <c r="CK66" s="86">
        <f>IFERROR(FIND("CORPO DE BOMBEIROS",consulta_completa__11[[#This Row],[14 - Inst. Atuando no Local]]),0)</f>
        <v>0</v>
      </c>
      <c r="CL66" s="86" t="str">
        <f t="shared" si="20"/>
        <v/>
      </c>
      <c r="CM66" s="86">
        <f>IFERROR(FIND("POLÍCIA RODOVIÁRIA",consulta_completa__11[[#This Row],[14 - Inst. Atuando no Local]]),0)</f>
        <v>0</v>
      </c>
      <c r="CN66" s="86" t="str">
        <f t="shared" si="21"/>
        <v/>
      </c>
      <c r="CO66" s="86">
        <f>IFERROR(FIND("POLÍCIA MILITAR",consulta_completa__11[[#This Row],[14 - Inst. Atuando no Local]]),0)</f>
        <v>0</v>
      </c>
      <c r="CP66" s="86" t="str">
        <f t="shared" si="22"/>
        <v/>
      </c>
      <c r="CQ66" s="86">
        <f>IFERROR(FIND("POLÍCIA CIVIL",consulta_completa__11[[#This Row],[14 - Inst. Atuando no Local]]),0)</f>
        <v>0</v>
      </c>
      <c r="CR66" s="86" t="str">
        <f t="shared" si="23"/>
        <v/>
      </c>
      <c r="CS66" s="86">
        <f>IFERROR(FIND("MARINHA DO BRASIL",consulta_completa__11[[#This Row],[14 - Inst. Atuando no Local]]),0)</f>
        <v>0</v>
      </c>
      <c r="CT66" s="86" t="str">
        <f t="shared" si="24"/>
        <v/>
      </c>
      <c r="CU66" s="86">
        <f>IFERROR(FIND("EMPRESA ESPECIALIZADA EM ATENDIMENTO",consulta_completa__11[[#This Row],[14 - Inst. Atuando no Local]]),0)</f>
        <v>0</v>
      </c>
      <c r="CV66" s="86" t="str">
        <f t="shared" si="25"/>
        <v/>
      </c>
      <c r="CW66" s="86">
        <f>IFERROR(FIND("IBAMA",consulta_completa__11[[#This Row],[14 - Inst. Atuando no Local]]),0)</f>
        <v>0</v>
      </c>
      <c r="CX66" s="86" t="str">
        <f t="shared" si="26"/>
        <v/>
      </c>
      <c r="CY66" s="86" t="str">
        <f>IF(consulta_completa__11[[#This Row],[14 - Inst. Atuando no Local]]="","X","")</f>
        <v/>
      </c>
      <c r="CZ66" s="86">
        <f>IFERROR(FIND("OUTRA (S)",consulta_completa__11[[#This Row],[14 - Inst. Atuando no Local]]),0)</f>
        <v>0</v>
      </c>
      <c r="DA66" s="86" t="str">
        <f t="shared" si="27"/>
        <v/>
      </c>
      <c r="DB66" s="37" t="str">
        <f t="shared" si="28"/>
        <v>Sim</v>
      </c>
      <c r="DC66" s="37" t="str">
        <f t="shared" si="29"/>
        <v>Não</v>
      </c>
      <c r="DD66" s="37" t="str">
        <f t="shared" si="30"/>
        <v>Sim</v>
      </c>
      <c r="DE66" s="89" t="str">
        <f t="shared" ref="DE66:DE129" si="32">IF(AD66=1,"Federal",IF(AD66=2,"Estadual",IF(AD66=0,"Sem informação","")))</f>
        <v>Sem informação</v>
      </c>
    </row>
    <row r="67" spans="1:109">
      <c r="A67" s="15">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4">
        <f>IFERROR(FIND("Óbitos/feridos",consulta_completa__11[[#This Row],[13 - Ocorrências/Ambientes Atingidos]]),0)</f>
        <v>1</v>
      </c>
      <c r="AY67" s="85" t="str">
        <f t="shared" ref="AY67:AY130" si="33">IF(AX67=0,"","X")</f>
        <v>X</v>
      </c>
      <c r="AZ67" s="84">
        <f>IFERROR(FIND("População afetada/evacuada",consulta_completa__11[[#This Row],[13 - Ocorrências/Ambientes Atingidos]]),0)</f>
        <v>0</v>
      </c>
      <c r="BA67" s="84" t="str">
        <f t="shared" ref="BA67:BA130" si="34">IF(AZ67=0,"","X")</f>
        <v/>
      </c>
      <c r="BB67" s="84">
        <f>IFERROR(FIND("Suspensão de abastecimento de água",consulta_completa__11[[#This Row],[13 - Ocorrências/Ambientes Atingidos]]),0)</f>
        <v>0</v>
      </c>
      <c r="BC67" s="85" t="str">
        <f t="shared" si="31"/>
        <v/>
      </c>
      <c r="BD67" s="84">
        <f>IFERROR(FIND("Rio/córrego",consulta_completa__11[[#This Row],[13 - Ocorrências/Ambientes Atingidos]]),0)</f>
        <v>0</v>
      </c>
      <c r="BE67" s="85" t="str">
        <f t="shared" ref="BE67:BE130" si="35">IF(BD67=0,"","X")</f>
        <v/>
      </c>
      <c r="BF67" s="84">
        <f>IFERROR(FIND("Lago",consulta_completa__11[[#This Row],[13 - Ocorrências/Ambientes Atingidos]]),0)</f>
        <v>0</v>
      </c>
      <c r="BG67" s="85" t="str">
        <f t="shared" ref="BG67:BG130" si="36">IF(BF67=0,"","X")</f>
        <v/>
      </c>
      <c r="BH67" s="84">
        <f>IFERROR(FIND("Mar",consulta_completa__11[[#This Row],[13 - Ocorrências/Ambientes Atingidos]]),0)</f>
        <v>0</v>
      </c>
      <c r="BI67" s="85" t="str">
        <f t="shared" ref="BI67:BI130" si="37">IF(BH67=0,"","X")</f>
        <v/>
      </c>
      <c r="BJ67" s="84">
        <f>IFERROR(FIND("Praia",consulta_completa__11[[#This Row],[13 - Ocorrências/Ambientes Atingidos]]),0)</f>
        <v>0</v>
      </c>
      <c r="BK67" s="85" t="str">
        <f t="shared" ref="BK67:BK130" si="38">IF(BJ67=0,"","X")</f>
        <v/>
      </c>
      <c r="BL67" s="84">
        <f>IFERROR(FIND("Solo",consulta_completa__11[[#This Row],[13 - Ocorrências/Ambientes Atingidos]]),0)</f>
        <v>0</v>
      </c>
      <c r="BM67" s="85" t="str">
        <f t="shared" ref="BM67:BM130" si="39">IF(BL67=0,"","X")</f>
        <v/>
      </c>
      <c r="BN67" s="84">
        <f>IFERROR(FIND("Águas subterrâneas",consulta_completa__11[[#This Row],[13 - Ocorrências/Ambientes Atingidos]]),0)</f>
        <v>0</v>
      </c>
      <c r="BO67" s="85" t="str">
        <f t="shared" ref="BO67:BO130" si="40">IF(BN67=0,"","X")</f>
        <v/>
      </c>
      <c r="BP67" s="84">
        <f>IFERROR(FIND("Atmosfera",consulta_completa__11[[#This Row],[13 - Ocorrências/Ambientes Atingidos]]),0)</f>
        <v>0</v>
      </c>
      <c r="BQ67" s="85" t="str">
        <f t="shared" ref="BQ67:BQ130" si="41">IF(BP67=0,"","X")</f>
        <v/>
      </c>
      <c r="BR67" s="84">
        <f>IFERROR(FIND("Flora",consulta_completa__11[[#This Row],[13 - Ocorrências/Ambientes Atingidos]]),0)</f>
        <v>0</v>
      </c>
      <c r="BS67" s="85" t="str">
        <f t="shared" ref="BS67:BS130" si="42">IF(BR67=0,"","X")</f>
        <v/>
      </c>
      <c r="BT67" s="84">
        <f>IFERROR(FIND("Fauna",consulta_completa__11[[#This Row],[13 - Ocorrências/Ambientes Atingidos]]),0)</f>
        <v>0</v>
      </c>
      <c r="BU67" s="85" t="str">
        <f t="shared" ref="BU67:BU130" si="43">IF(BT67=0,"","X")</f>
        <v/>
      </c>
      <c r="BV67" s="84">
        <f>IFERROR(FIND("UC federal",consulta_completa__11[[#This Row],[13 - Ocorrências/Ambientes Atingidos]]),0)</f>
        <v>0</v>
      </c>
      <c r="BW67" s="85" t="str">
        <f t="shared" ref="BW67:BW130" si="44">IF(BV67=0,"","X")</f>
        <v/>
      </c>
      <c r="BX67" s="84">
        <f>IFERROR(FIND("UC estadual/municipal",consulta_completa__11[[#This Row],[13 - Ocorrências/Ambientes Atingidos]]),0)</f>
        <v>0</v>
      </c>
      <c r="BY67" s="85" t="str">
        <f t="shared" ref="BY67:BY130" si="45">IF(BX67=0,"","X")</f>
        <v/>
      </c>
      <c r="BZ67" s="84">
        <f>IFERROR(FIND("Outro(s)",consulta_completa__11[[#This Row],[13 - Ocorrências/Ambientes Atingidos]]),0)</f>
        <v>0</v>
      </c>
      <c r="CA67" s="85" t="str">
        <f t="shared" ref="CA67:CA130" si="46">IF(BZ67=0,"","X")</f>
        <v/>
      </c>
      <c r="CB67" s="84">
        <f>IFERROR(FIND("Sem dano",consulta_completa__11[[#This Row],[13 - Ocorrências/Ambientes Atingidos]]),0)</f>
        <v>0</v>
      </c>
      <c r="CC67" s="85" t="str">
        <f t="shared" ref="CC67:CC130" si="47">IF(CB67=0,"","X")</f>
        <v/>
      </c>
      <c r="CD67" s="84" t="str">
        <f>IF(consulta_completa__11[[#This Row],[13 - Ocorrências/Ambientes Atingidos]]="","X","")</f>
        <v/>
      </c>
      <c r="CE67" s="86">
        <f>IFERROR(FIND("IBAMA",consulta_completa__11[[#This Row],[14 - Inst. Atuando no Local]]),0)</f>
        <v>0</v>
      </c>
      <c r="CF67" s="86" t="str">
        <f t="shared" ref="CF67:CF130" si="48">IF(CE67=0,"","X")</f>
        <v/>
      </c>
      <c r="CG67" s="86">
        <f>IFERROR(FIND("OEMA",consulta_completa__11[[#This Row],[14 - Inst. Atuando no Local]]),0)</f>
        <v>0</v>
      </c>
      <c r="CH67" s="86" t="str">
        <f t="shared" ref="CH67:CH130" si="49">IF(CG67=0,"","X")</f>
        <v/>
      </c>
      <c r="CI67" s="86">
        <f>IFERROR(FIND("DEFESA CIVIL",consulta_completa__11[[#This Row],[14 - Inst. Atuando no Local]]),0)</f>
        <v>0</v>
      </c>
      <c r="CJ67" s="86" t="str">
        <f t="shared" ref="CJ67:CJ130" si="50">IF(CI67=0,"","X")</f>
        <v/>
      </c>
      <c r="CK67" s="86">
        <f>IFERROR(FIND("CORPO DE BOMBEIROS",consulta_completa__11[[#This Row],[14 - Inst. Atuando no Local]]),0)</f>
        <v>0</v>
      </c>
      <c r="CL67" s="86" t="str">
        <f t="shared" ref="CL67:CL130" si="51">IF(CK67=0,"","X")</f>
        <v/>
      </c>
      <c r="CM67" s="86">
        <f>IFERROR(FIND("POLÍCIA RODOVIÁRIA",consulta_completa__11[[#This Row],[14 - Inst. Atuando no Local]]),0)</f>
        <v>0</v>
      </c>
      <c r="CN67" s="86" t="str">
        <f t="shared" ref="CN67:CN130" si="52">IF(CM67=0,"","X")</f>
        <v/>
      </c>
      <c r="CO67" s="86">
        <f>IFERROR(FIND("POLÍCIA MILITAR",consulta_completa__11[[#This Row],[14 - Inst. Atuando no Local]]),0)</f>
        <v>0</v>
      </c>
      <c r="CP67" s="86" t="str">
        <f t="shared" ref="CP67:CP130" si="53">IF(CO67=0,"","X")</f>
        <v/>
      </c>
      <c r="CQ67" s="86">
        <f>IFERROR(FIND("POLÍCIA CIVIL",consulta_completa__11[[#This Row],[14 - Inst. Atuando no Local]]),0)</f>
        <v>0</v>
      </c>
      <c r="CR67" s="86" t="str">
        <f t="shared" ref="CR67:CR130" si="54">IF(CQ67=0,"","X")</f>
        <v/>
      </c>
      <c r="CS67" s="86">
        <f>IFERROR(FIND("MARINHA DO BRASIL",consulta_completa__11[[#This Row],[14 - Inst. Atuando no Local]]),0)</f>
        <v>0</v>
      </c>
      <c r="CT67" s="86" t="str">
        <f t="shared" ref="CT67:CT130" si="55">IF(CS67=0,"","X")</f>
        <v/>
      </c>
      <c r="CU67" s="86">
        <f>IFERROR(FIND("EMPRESA ESPECIALIZADA EM ATENDIMENTO",consulta_completa__11[[#This Row],[14 - Inst. Atuando no Local]]),0)</f>
        <v>0</v>
      </c>
      <c r="CV67" s="86" t="str">
        <f t="shared" ref="CV67:CV130" si="56">IF(CU67=0,"","X")</f>
        <v/>
      </c>
      <c r="CW67" s="86">
        <f>IFERROR(FIND("IBAMA",consulta_completa__11[[#This Row],[14 - Inst. Atuando no Local]]),0)</f>
        <v>0</v>
      </c>
      <c r="CX67" s="86" t="str">
        <f t="shared" ref="CX67:CX130" si="57">IF(CW67=0,"","X")</f>
        <v/>
      </c>
      <c r="CY67" s="86" t="str">
        <f>IF(consulta_completa__11[[#This Row],[14 - Inst. Atuando no Local]]="","X","")</f>
        <v/>
      </c>
      <c r="CZ67" s="86">
        <f>IFERROR(FIND("OUTRA (S)",consulta_completa__11[[#This Row],[14 - Inst. Atuando no Local]]),0)</f>
        <v>0</v>
      </c>
      <c r="DA67" s="86" t="str">
        <f t="shared" ref="DA67:DA130" si="58">IF(CZ67=0,"","X")</f>
        <v/>
      </c>
      <c r="DB67" s="37" t="str">
        <f t="shared" ref="DB67:DB130" si="59">IF(AH$2="","",IF(AH$2="S","Sim",IF(AH$2="N","Não", IF(AH$2="I","Sem Informação"))))</f>
        <v>Sim</v>
      </c>
      <c r="DC67" s="37" t="str">
        <f t="shared" ref="DC67:DC130" si="60">IF(AI$2="","",IF(AI$2="S","Sim",IF(AI$2="N","Não", IF(AI$2="I","Sem Informação"))))</f>
        <v>Não</v>
      </c>
      <c r="DD67" s="37" t="str">
        <f t="shared" ref="DD67:DD130" si="61">IF(AJ$2="","",IF(AJ$2="S","Sim",IF(AJ$2="N","Não", IF(AJ$2="I","Sem Informação"))))</f>
        <v>Sim</v>
      </c>
      <c r="DE67" s="89" t="str">
        <f t="shared" si="32"/>
        <v>Federal</v>
      </c>
    </row>
    <row r="68" spans="1:109">
      <c r="A68" s="15">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4">
        <f>IFERROR(FIND("Óbitos/feridos",consulta_completa__11[[#This Row],[13 - Ocorrências/Ambientes Atingidos]]),0)</f>
        <v>1</v>
      </c>
      <c r="AY68" s="85" t="str">
        <f t="shared" si="33"/>
        <v>X</v>
      </c>
      <c r="AZ68" s="84">
        <f>IFERROR(FIND("População afetada/evacuada",consulta_completa__11[[#This Row],[13 - Ocorrências/Ambientes Atingidos]]),0)</f>
        <v>0</v>
      </c>
      <c r="BA68" s="84" t="str">
        <f t="shared" si="34"/>
        <v/>
      </c>
      <c r="BB68" s="84">
        <f>IFERROR(FIND("Suspensão de abastecimento de água",consulta_completa__11[[#This Row],[13 - Ocorrências/Ambientes Atingidos]]),0)</f>
        <v>0</v>
      </c>
      <c r="BC68" s="85" t="str">
        <f t="shared" ref="BC68:BC131" si="62">IF(BB68=0,"","X")</f>
        <v/>
      </c>
      <c r="BD68" s="84">
        <f>IFERROR(FIND("Rio/córrego",consulta_completa__11[[#This Row],[13 - Ocorrências/Ambientes Atingidos]]),0)</f>
        <v>0</v>
      </c>
      <c r="BE68" s="85" t="str">
        <f t="shared" si="35"/>
        <v/>
      </c>
      <c r="BF68" s="84">
        <f>IFERROR(FIND("Lago",consulta_completa__11[[#This Row],[13 - Ocorrências/Ambientes Atingidos]]),0)</f>
        <v>0</v>
      </c>
      <c r="BG68" s="85" t="str">
        <f t="shared" si="36"/>
        <v/>
      </c>
      <c r="BH68" s="84">
        <f>IFERROR(FIND("Mar",consulta_completa__11[[#This Row],[13 - Ocorrências/Ambientes Atingidos]]),0)</f>
        <v>0</v>
      </c>
      <c r="BI68" s="85" t="str">
        <f t="shared" si="37"/>
        <v/>
      </c>
      <c r="BJ68" s="84">
        <f>IFERROR(FIND("Praia",consulta_completa__11[[#This Row],[13 - Ocorrências/Ambientes Atingidos]]),0)</f>
        <v>0</v>
      </c>
      <c r="BK68" s="85" t="str">
        <f t="shared" si="38"/>
        <v/>
      </c>
      <c r="BL68" s="84">
        <f>IFERROR(FIND("Solo",consulta_completa__11[[#This Row],[13 - Ocorrências/Ambientes Atingidos]]),0)</f>
        <v>17</v>
      </c>
      <c r="BM68" s="85" t="str">
        <f t="shared" si="39"/>
        <v>X</v>
      </c>
      <c r="BN68" s="84">
        <f>IFERROR(FIND("Águas subterrâneas",consulta_completa__11[[#This Row],[13 - Ocorrências/Ambientes Atingidos]]),0)</f>
        <v>0</v>
      </c>
      <c r="BO68" s="85" t="str">
        <f t="shared" si="40"/>
        <v/>
      </c>
      <c r="BP68" s="84">
        <f>IFERROR(FIND("Atmosfera",consulta_completa__11[[#This Row],[13 - Ocorrências/Ambientes Atingidos]]),0)</f>
        <v>0</v>
      </c>
      <c r="BQ68" s="85" t="str">
        <f t="shared" si="41"/>
        <v/>
      </c>
      <c r="BR68" s="84">
        <f>IFERROR(FIND("Flora",consulta_completa__11[[#This Row],[13 - Ocorrências/Ambientes Atingidos]]),0)</f>
        <v>0</v>
      </c>
      <c r="BS68" s="85" t="str">
        <f t="shared" si="42"/>
        <v/>
      </c>
      <c r="BT68" s="84">
        <f>IFERROR(FIND("Fauna",consulta_completa__11[[#This Row],[13 - Ocorrências/Ambientes Atingidos]]),0)</f>
        <v>0</v>
      </c>
      <c r="BU68" s="85" t="str">
        <f t="shared" si="43"/>
        <v/>
      </c>
      <c r="BV68" s="84">
        <f>IFERROR(FIND("UC federal",consulta_completa__11[[#This Row],[13 - Ocorrências/Ambientes Atingidos]]),0)</f>
        <v>0</v>
      </c>
      <c r="BW68" s="85" t="str">
        <f t="shared" si="44"/>
        <v/>
      </c>
      <c r="BX68" s="84">
        <f>IFERROR(FIND("UC estadual/municipal",consulta_completa__11[[#This Row],[13 - Ocorrências/Ambientes Atingidos]]),0)</f>
        <v>0</v>
      </c>
      <c r="BY68" s="85" t="str">
        <f t="shared" si="45"/>
        <v/>
      </c>
      <c r="BZ68" s="84">
        <f>IFERROR(FIND("Outro(s)",consulta_completa__11[[#This Row],[13 - Ocorrências/Ambientes Atingidos]]),0)</f>
        <v>0</v>
      </c>
      <c r="CA68" s="85" t="str">
        <f t="shared" si="46"/>
        <v/>
      </c>
      <c r="CB68" s="84">
        <f>IFERROR(FIND("Sem dano",consulta_completa__11[[#This Row],[13 - Ocorrências/Ambientes Atingidos]]),0)</f>
        <v>0</v>
      </c>
      <c r="CC68" s="85" t="str">
        <f t="shared" si="47"/>
        <v/>
      </c>
      <c r="CD68" s="84" t="str">
        <f>IF(consulta_completa__11[[#This Row],[13 - Ocorrências/Ambientes Atingidos]]="","X","")</f>
        <v/>
      </c>
      <c r="CE68" s="86">
        <f>IFERROR(FIND("IBAMA",consulta_completa__11[[#This Row],[14 - Inst. Atuando no Local]]),0)</f>
        <v>0</v>
      </c>
      <c r="CF68" s="86" t="str">
        <f t="shared" si="48"/>
        <v/>
      </c>
      <c r="CG68" s="86">
        <f>IFERROR(FIND("OEMA",consulta_completa__11[[#This Row],[14 - Inst. Atuando no Local]]),0)</f>
        <v>0</v>
      </c>
      <c r="CH68" s="86" t="str">
        <f t="shared" si="49"/>
        <v/>
      </c>
      <c r="CI68" s="86">
        <f>IFERROR(FIND("DEFESA CIVIL",consulta_completa__11[[#This Row],[14 - Inst. Atuando no Local]]),0)</f>
        <v>0</v>
      </c>
      <c r="CJ68" s="86" t="str">
        <f t="shared" si="50"/>
        <v/>
      </c>
      <c r="CK68" s="86">
        <f>IFERROR(FIND("CORPO DE BOMBEIROS",consulta_completa__11[[#This Row],[14 - Inst. Atuando no Local]]),0)</f>
        <v>0</v>
      </c>
      <c r="CL68" s="86" t="str">
        <f t="shared" si="51"/>
        <v/>
      </c>
      <c r="CM68" s="86">
        <f>IFERROR(FIND("POLÍCIA RODOVIÁRIA",consulta_completa__11[[#This Row],[14 - Inst. Atuando no Local]]),0)</f>
        <v>0</v>
      </c>
      <c r="CN68" s="86" t="str">
        <f t="shared" si="52"/>
        <v/>
      </c>
      <c r="CO68" s="86">
        <f>IFERROR(FIND("POLÍCIA MILITAR",consulta_completa__11[[#This Row],[14 - Inst. Atuando no Local]]),0)</f>
        <v>0</v>
      </c>
      <c r="CP68" s="86" t="str">
        <f t="shared" si="53"/>
        <v/>
      </c>
      <c r="CQ68" s="86">
        <f>IFERROR(FIND("POLÍCIA CIVIL",consulta_completa__11[[#This Row],[14 - Inst. Atuando no Local]]),0)</f>
        <v>0</v>
      </c>
      <c r="CR68" s="86" t="str">
        <f t="shared" si="54"/>
        <v/>
      </c>
      <c r="CS68" s="86">
        <f>IFERROR(FIND("MARINHA DO BRASIL",consulta_completa__11[[#This Row],[14 - Inst. Atuando no Local]]),0)</f>
        <v>0</v>
      </c>
      <c r="CT68" s="86" t="str">
        <f t="shared" si="55"/>
        <v/>
      </c>
      <c r="CU68" s="86">
        <f>IFERROR(FIND("EMPRESA ESPECIALIZADA EM ATENDIMENTO",consulta_completa__11[[#This Row],[14 - Inst. Atuando no Local]]),0)</f>
        <v>0</v>
      </c>
      <c r="CV68" s="86" t="str">
        <f t="shared" si="56"/>
        <v/>
      </c>
      <c r="CW68" s="86">
        <f>IFERROR(FIND("IBAMA",consulta_completa__11[[#This Row],[14 - Inst. Atuando no Local]]),0)</f>
        <v>0</v>
      </c>
      <c r="CX68" s="86" t="str">
        <f t="shared" si="57"/>
        <v/>
      </c>
      <c r="CY68" s="86" t="str">
        <f>IF(consulta_completa__11[[#This Row],[14 - Inst. Atuando no Local]]="","X","")</f>
        <v/>
      </c>
      <c r="CZ68" s="86">
        <f>IFERROR(FIND("OUTRA (S)",consulta_completa__11[[#This Row],[14 - Inst. Atuando no Local]]),0)</f>
        <v>0</v>
      </c>
      <c r="DA68" s="86" t="str">
        <f t="shared" si="58"/>
        <v/>
      </c>
      <c r="DB68" s="37" t="str">
        <f t="shared" si="59"/>
        <v>Sim</v>
      </c>
      <c r="DC68" s="37" t="str">
        <f t="shared" si="60"/>
        <v>Não</v>
      </c>
      <c r="DD68" s="37" t="str">
        <f t="shared" si="61"/>
        <v>Sim</v>
      </c>
      <c r="DE68" s="89" t="str">
        <f t="shared" si="32"/>
        <v>Sem informação</v>
      </c>
    </row>
    <row r="69" spans="1:109">
      <c r="A69" s="15">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4">
        <f>IFERROR(FIND("Óbitos/feridos",consulta_completa__11[[#This Row],[13 - Ocorrências/Ambientes Atingidos]]),0)</f>
        <v>0</v>
      </c>
      <c r="AY69" s="85" t="str">
        <f t="shared" si="33"/>
        <v/>
      </c>
      <c r="AZ69" s="84">
        <f>IFERROR(FIND("População afetada/evacuada",consulta_completa__11[[#This Row],[13 - Ocorrências/Ambientes Atingidos]]),0)</f>
        <v>0</v>
      </c>
      <c r="BA69" s="84" t="str">
        <f t="shared" si="34"/>
        <v/>
      </c>
      <c r="BB69" s="84">
        <f>IFERROR(FIND("Suspensão de abastecimento de água",consulta_completa__11[[#This Row],[13 - Ocorrências/Ambientes Atingidos]]),0)</f>
        <v>0</v>
      </c>
      <c r="BC69" s="85" t="str">
        <f t="shared" si="62"/>
        <v/>
      </c>
      <c r="BD69" s="84">
        <f>IFERROR(FIND("Rio/córrego",consulta_completa__11[[#This Row],[13 - Ocorrências/Ambientes Atingidos]]),0)</f>
        <v>0</v>
      </c>
      <c r="BE69" s="85" t="str">
        <f t="shared" si="35"/>
        <v/>
      </c>
      <c r="BF69" s="84">
        <f>IFERROR(FIND("Lago",consulta_completa__11[[#This Row],[13 - Ocorrências/Ambientes Atingidos]]),0)</f>
        <v>0</v>
      </c>
      <c r="BG69" s="85" t="str">
        <f t="shared" si="36"/>
        <v/>
      </c>
      <c r="BH69" s="84">
        <f>IFERROR(FIND("Mar",consulta_completa__11[[#This Row],[13 - Ocorrências/Ambientes Atingidos]]),0)</f>
        <v>0</v>
      </c>
      <c r="BI69" s="85" t="str">
        <f t="shared" si="37"/>
        <v/>
      </c>
      <c r="BJ69" s="84">
        <f>IFERROR(FIND("Praia",consulta_completa__11[[#This Row],[13 - Ocorrências/Ambientes Atingidos]]),0)</f>
        <v>0</v>
      </c>
      <c r="BK69" s="85" t="str">
        <f t="shared" si="38"/>
        <v/>
      </c>
      <c r="BL69" s="84">
        <f>IFERROR(FIND("Solo",consulta_completa__11[[#This Row],[13 - Ocorrências/Ambientes Atingidos]]),0)</f>
        <v>0</v>
      </c>
      <c r="BM69" s="85" t="str">
        <f t="shared" si="39"/>
        <v/>
      </c>
      <c r="BN69" s="84">
        <f>IFERROR(FIND("Águas subterrâneas",consulta_completa__11[[#This Row],[13 - Ocorrências/Ambientes Atingidos]]),0)</f>
        <v>0</v>
      </c>
      <c r="BO69" s="85" t="str">
        <f t="shared" si="40"/>
        <v/>
      </c>
      <c r="BP69" s="84">
        <f>IFERROR(FIND("Atmosfera",consulta_completa__11[[#This Row],[13 - Ocorrências/Ambientes Atingidos]]),0)</f>
        <v>0</v>
      </c>
      <c r="BQ69" s="85" t="str">
        <f t="shared" si="41"/>
        <v/>
      </c>
      <c r="BR69" s="84">
        <f>IFERROR(FIND("Flora",consulta_completa__11[[#This Row],[13 - Ocorrências/Ambientes Atingidos]]),0)</f>
        <v>0</v>
      </c>
      <c r="BS69" s="85" t="str">
        <f t="shared" si="42"/>
        <v/>
      </c>
      <c r="BT69" s="84">
        <f>IFERROR(FIND("Fauna",consulta_completa__11[[#This Row],[13 - Ocorrências/Ambientes Atingidos]]),0)</f>
        <v>0</v>
      </c>
      <c r="BU69" s="85" t="str">
        <f t="shared" si="43"/>
        <v/>
      </c>
      <c r="BV69" s="84">
        <f>IFERROR(FIND("UC federal",consulta_completa__11[[#This Row],[13 - Ocorrências/Ambientes Atingidos]]),0)</f>
        <v>0</v>
      </c>
      <c r="BW69" s="85" t="str">
        <f t="shared" si="44"/>
        <v/>
      </c>
      <c r="BX69" s="84">
        <f>IFERROR(FIND("UC estadual/municipal",consulta_completa__11[[#This Row],[13 - Ocorrências/Ambientes Atingidos]]),0)</f>
        <v>0</v>
      </c>
      <c r="BY69" s="85" t="str">
        <f t="shared" si="45"/>
        <v/>
      </c>
      <c r="BZ69" s="84">
        <f>IFERROR(FIND("Outro(s)",consulta_completa__11[[#This Row],[13 - Ocorrências/Ambientes Atingidos]]),0)</f>
        <v>1</v>
      </c>
      <c r="CA69" s="85" t="str">
        <f t="shared" si="46"/>
        <v>X</v>
      </c>
      <c r="CB69" s="84">
        <f>IFERROR(FIND("Sem dano",consulta_completa__11[[#This Row],[13 - Ocorrências/Ambientes Atingidos]]),0)</f>
        <v>0</v>
      </c>
      <c r="CC69" s="85" t="str">
        <f t="shared" si="47"/>
        <v/>
      </c>
      <c r="CD69" s="84" t="str">
        <f>IF(consulta_completa__11[[#This Row],[13 - Ocorrências/Ambientes Atingidos]]="","X","")</f>
        <v/>
      </c>
      <c r="CE69" s="86">
        <f>IFERROR(FIND("IBAMA",consulta_completa__11[[#This Row],[14 - Inst. Atuando no Local]]),0)</f>
        <v>126</v>
      </c>
      <c r="CF69" s="86" t="str">
        <f t="shared" si="48"/>
        <v>X</v>
      </c>
      <c r="CG69" s="86">
        <f>IFERROR(FIND("OEMA",consulta_completa__11[[#This Row],[14 - Inst. Atuando no Local]]),0)</f>
        <v>0</v>
      </c>
      <c r="CH69" s="86" t="str">
        <f t="shared" si="49"/>
        <v/>
      </c>
      <c r="CI69" s="86">
        <f>IFERROR(FIND("DEFESA CIVIL",consulta_completa__11[[#This Row],[14 - Inst. Atuando no Local]]),0)</f>
        <v>0</v>
      </c>
      <c r="CJ69" s="86" t="str">
        <f t="shared" si="50"/>
        <v/>
      </c>
      <c r="CK69" s="86">
        <f>IFERROR(FIND("CORPO DE BOMBEIROS",consulta_completa__11[[#This Row],[14 - Inst. Atuando no Local]]),0)</f>
        <v>0</v>
      </c>
      <c r="CL69" s="86" t="str">
        <f t="shared" si="51"/>
        <v/>
      </c>
      <c r="CM69" s="86">
        <f>IFERROR(FIND("POLÍCIA RODOVIÁRIA",consulta_completa__11[[#This Row],[14 - Inst. Atuando no Local]]),0)</f>
        <v>0</v>
      </c>
      <c r="CN69" s="86" t="str">
        <f t="shared" si="52"/>
        <v/>
      </c>
      <c r="CO69" s="86">
        <f>IFERROR(FIND("POLÍCIA MILITAR",consulta_completa__11[[#This Row],[14 - Inst. Atuando no Local]]),0)</f>
        <v>0</v>
      </c>
      <c r="CP69" s="86" t="str">
        <f t="shared" si="53"/>
        <v/>
      </c>
      <c r="CQ69" s="86">
        <f>IFERROR(FIND("POLÍCIA CIVIL",consulta_completa__11[[#This Row],[14 - Inst. Atuando no Local]]),0)</f>
        <v>0</v>
      </c>
      <c r="CR69" s="86" t="str">
        <f t="shared" si="54"/>
        <v/>
      </c>
      <c r="CS69" s="86">
        <f>IFERROR(FIND("MARINHA DO BRASIL",consulta_completa__11[[#This Row],[14 - Inst. Atuando no Local]]),0)</f>
        <v>0</v>
      </c>
      <c r="CT69" s="86" t="str">
        <f t="shared" si="55"/>
        <v/>
      </c>
      <c r="CU69" s="86">
        <f>IFERROR(FIND("EMPRESA ESPECIALIZADA EM ATENDIMENTO",consulta_completa__11[[#This Row],[14 - Inst. Atuando no Local]]),0)</f>
        <v>0</v>
      </c>
      <c r="CV69" s="86" t="str">
        <f t="shared" si="56"/>
        <v/>
      </c>
      <c r="CW69" s="86">
        <f>IFERROR(FIND("IBAMA",consulta_completa__11[[#This Row],[14 - Inst. Atuando no Local]]),0)</f>
        <v>126</v>
      </c>
      <c r="CX69" s="86" t="str">
        <f t="shared" si="57"/>
        <v>X</v>
      </c>
      <c r="CY69" s="86" t="str">
        <f>IF(consulta_completa__11[[#This Row],[14 - Inst. Atuando no Local]]="","X","")</f>
        <v/>
      </c>
      <c r="CZ69" s="86">
        <f>IFERROR(FIND("OUTRA (S)",consulta_completa__11[[#This Row],[14 - Inst. Atuando no Local]]),0)</f>
        <v>0</v>
      </c>
      <c r="DA69" s="86" t="str">
        <f t="shared" si="58"/>
        <v/>
      </c>
      <c r="DB69" s="37" t="str">
        <f t="shared" si="59"/>
        <v>Sim</v>
      </c>
      <c r="DC69" s="37" t="str">
        <f t="shared" si="60"/>
        <v>Não</v>
      </c>
      <c r="DD69" s="37" t="str">
        <f t="shared" si="61"/>
        <v>Sim</v>
      </c>
      <c r="DE69" s="89" t="str">
        <f t="shared" si="32"/>
        <v>Estadual</v>
      </c>
    </row>
    <row r="70" spans="1:109">
      <c r="A70" s="15">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4">
        <f>IFERROR(FIND("Óbitos/feridos",consulta_completa__11[[#This Row],[13 - Ocorrências/Ambientes Atingidos]]),0)</f>
        <v>0</v>
      </c>
      <c r="AY70" s="85" t="str">
        <f t="shared" si="33"/>
        <v/>
      </c>
      <c r="AZ70" s="84">
        <f>IFERROR(FIND("População afetada/evacuada",consulta_completa__11[[#This Row],[13 - Ocorrências/Ambientes Atingidos]]),0)</f>
        <v>0</v>
      </c>
      <c r="BA70" s="84" t="str">
        <f t="shared" si="34"/>
        <v/>
      </c>
      <c r="BB70" s="84">
        <f>IFERROR(FIND("Suspensão de abastecimento de água",consulta_completa__11[[#This Row],[13 - Ocorrências/Ambientes Atingidos]]),0)</f>
        <v>0</v>
      </c>
      <c r="BC70" s="85" t="str">
        <f t="shared" si="62"/>
        <v/>
      </c>
      <c r="BD70" s="84">
        <f>IFERROR(FIND("Rio/córrego",consulta_completa__11[[#This Row],[13 - Ocorrências/Ambientes Atingidos]]),0)</f>
        <v>0</v>
      </c>
      <c r="BE70" s="85" t="str">
        <f t="shared" si="35"/>
        <v/>
      </c>
      <c r="BF70" s="84">
        <f>IFERROR(FIND("Lago",consulta_completa__11[[#This Row],[13 - Ocorrências/Ambientes Atingidos]]),0)</f>
        <v>0</v>
      </c>
      <c r="BG70" s="85" t="str">
        <f t="shared" si="36"/>
        <v/>
      </c>
      <c r="BH70" s="84">
        <f>IFERROR(FIND("Mar",consulta_completa__11[[#This Row],[13 - Ocorrências/Ambientes Atingidos]]),0)</f>
        <v>1</v>
      </c>
      <c r="BI70" s="85" t="str">
        <f t="shared" si="37"/>
        <v>X</v>
      </c>
      <c r="BJ70" s="84">
        <f>IFERROR(FIND("Praia",consulta_completa__11[[#This Row],[13 - Ocorrências/Ambientes Atingidos]]),0)</f>
        <v>0</v>
      </c>
      <c r="BK70" s="85" t="str">
        <f t="shared" si="38"/>
        <v/>
      </c>
      <c r="BL70" s="84">
        <f>IFERROR(FIND("Solo",consulta_completa__11[[#This Row],[13 - Ocorrências/Ambientes Atingidos]]),0)</f>
        <v>0</v>
      </c>
      <c r="BM70" s="85" t="str">
        <f t="shared" si="39"/>
        <v/>
      </c>
      <c r="BN70" s="84">
        <f>IFERROR(FIND("Águas subterrâneas",consulta_completa__11[[#This Row],[13 - Ocorrências/Ambientes Atingidos]]),0)</f>
        <v>0</v>
      </c>
      <c r="BO70" s="85" t="str">
        <f t="shared" si="40"/>
        <v/>
      </c>
      <c r="BP70" s="84">
        <f>IFERROR(FIND("Atmosfera",consulta_completa__11[[#This Row],[13 - Ocorrências/Ambientes Atingidos]]),0)</f>
        <v>0</v>
      </c>
      <c r="BQ70" s="85" t="str">
        <f t="shared" si="41"/>
        <v/>
      </c>
      <c r="BR70" s="84">
        <f>IFERROR(FIND("Flora",consulta_completa__11[[#This Row],[13 - Ocorrências/Ambientes Atingidos]]),0)</f>
        <v>0</v>
      </c>
      <c r="BS70" s="85" t="str">
        <f t="shared" si="42"/>
        <v/>
      </c>
      <c r="BT70" s="84">
        <f>IFERROR(FIND("Fauna",consulta_completa__11[[#This Row],[13 - Ocorrências/Ambientes Atingidos]]),0)</f>
        <v>0</v>
      </c>
      <c r="BU70" s="85" t="str">
        <f t="shared" si="43"/>
        <v/>
      </c>
      <c r="BV70" s="84">
        <f>IFERROR(FIND("UC federal",consulta_completa__11[[#This Row],[13 - Ocorrências/Ambientes Atingidos]]),0)</f>
        <v>0</v>
      </c>
      <c r="BW70" s="85" t="str">
        <f t="shared" si="44"/>
        <v/>
      </c>
      <c r="BX70" s="84">
        <f>IFERROR(FIND("UC estadual/municipal",consulta_completa__11[[#This Row],[13 - Ocorrências/Ambientes Atingidos]]),0)</f>
        <v>0</v>
      </c>
      <c r="BY70" s="85" t="str">
        <f t="shared" si="45"/>
        <v/>
      </c>
      <c r="BZ70" s="84">
        <f>IFERROR(FIND("Outro(s)",consulta_completa__11[[#This Row],[13 - Ocorrências/Ambientes Atingidos]]),0)</f>
        <v>0</v>
      </c>
      <c r="CA70" s="85" t="str">
        <f t="shared" si="46"/>
        <v/>
      </c>
      <c r="CB70" s="84">
        <f>IFERROR(FIND("Sem dano",consulta_completa__11[[#This Row],[13 - Ocorrências/Ambientes Atingidos]]),0)</f>
        <v>0</v>
      </c>
      <c r="CC70" s="85" t="str">
        <f t="shared" si="47"/>
        <v/>
      </c>
      <c r="CD70" s="84" t="str">
        <f>IF(consulta_completa__11[[#This Row],[13 - Ocorrências/Ambientes Atingidos]]="","X","")</f>
        <v/>
      </c>
      <c r="CE70" s="86">
        <f>IFERROR(FIND("IBAMA",consulta_completa__11[[#This Row],[14 - Inst. Atuando no Local]]),0)</f>
        <v>0</v>
      </c>
      <c r="CF70" s="86" t="str">
        <f t="shared" si="48"/>
        <v/>
      </c>
      <c r="CG70" s="86">
        <f>IFERROR(FIND("OEMA",consulta_completa__11[[#This Row],[14 - Inst. Atuando no Local]]),0)</f>
        <v>0</v>
      </c>
      <c r="CH70" s="86" t="str">
        <f t="shared" si="49"/>
        <v/>
      </c>
      <c r="CI70" s="86">
        <f>IFERROR(FIND("DEFESA CIVIL",consulta_completa__11[[#This Row],[14 - Inst. Atuando no Local]]),0)</f>
        <v>0</v>
      </c>
      <c r="CJ70" s="86" t="str">
        <f t="shared" si="50"/>
        <v/>
      </c>
      <c r="CK70" s="86">
        <f>IFERROR(FIND("CORPO DE BOMBEIROS",consulta_completa__11[[#This Row],[14 - Inst. Atuando no Local]]),0)</f>
        <v>0</v>
      </c>
      <c r="CL70" s="86" t="str">
        <f t="shared" si="51"/>
        <v/>
      </c>
      <c r="CM70" s="86">
        <f>IFERROR(FIND("POLÍCIA RODOVIÁRIA",consulta_completa__11[[#This Row],[14 - Inst. Atuando no Local]]),0)</f>
        <v>0</v>
      </c>
      <c r="CN70" s="86" t="str">
        <f t="shared" si="52"/>
        <v/>
      </c>
      <c r="CO70" s="86">
        <f>IFERROR(FIND("POLÍCIA MILITAR",consulta_completa__11[[#This Row],[14 - Inst. Atuando no Local]]),0)</f>
        <v>0</v>
      </c>
      <c r="CP70" s="86" t="str">
        <f t="shared" si="53"/>
        <v/>
      </c>
      <c r="CQ70" s="86">
        <f>IFERROR(FIND("POLÍCIA CIVIL",consulta_completa__11[[#This Row],[14 - Inst. Atuando no Local]]),0)</f>
        <v>0</v>
      </c>
      <c r="CR70" s="86" t="str">
        <f t="shared" si="54"/>
        <v/>
      </c>
      <c r="CS70" s="86">
        <f>IFERROR(FIND("MARINHA DO BRASIL",consulta_completa__11[[#This Row],[14 - Inst. Atuando no Local]]),0)</f>
        <v>0</v>
      </c>
      <c r="CT70" s="86" t="str">
        <f t="shared" si="55"/>
        <v/>
      </c>
      <c r="CU70" s="86">
        <f>IFERROR(FIND("EMPRESA ESPECIALIZADA EM ATENDIMENTO",consulta_completa__11[[#This Row],[14 - Inst. Atuando no Local]]),0)</f>
        <v>0</v>
      </c>
      <c r="CV70" s="86" t="str">
        <f t="shared" si="56"/>
        <v/>
      </c>
      <c r="CW70" s="86">
        <f>IFERROR(FIND("IBAMA",consulta_completa__11[[#This Row],[14 - Inst. Atuando no Local]]),0)</f>
        <v>0</v>
      </c>
      <c r="CX70" s="86" t="str">
        <f t="shared" si="57"/>
        <v/>
      </c>
      <c r="CY70" s="86" t="str">
        <f>IF(consulta_completa__11[[#This Row],[14 - Inst. Atuando no Local]]="","X","")</f>
        <v/>
      </c>
      <c r="CZ70" s="86">
        <f>IFERROR(FIND("OUTRA (S)",consulta_completa__11[[#This Row],[14 - Inst. Atuando no Local]]),0)</f>
        <v>0</v>
      </c>
      <c r="DA70" s="86" t="str">
        <f t="shared" si="58"/>
        <v/>
      </c>
      <c r="DB70" s="37" t="str">
        <f t="shared" si="59"/>
        <v>Sim</v>
      </c>
      <c r="DC70" s="37" t="str">
        <f t="shared" si="60"/>
        <v>Não</v>
      </c>
      <c r="DD70" s="37" t="str">
        <f t="shared" si="61"/>
        <v>Sim</v>
      </c>
      <c r="DE70" s="89" t="str">
        <f t="shared" si="32"/>
        <v>Federal</v>
      </c>
    </row>
    <row r="71" spans="1:109">
      <c r="A71" s="15">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4">
        <f>IFERROR(FIND("Óbitos/feridos",consulta_completa__11[[#This Row],[13 - Ocorrências/Ambientes Atingidos]]),0)</f>
        <v>0</v>
      </c>
      <c r="AY71" s="85" t="str">
        <f t="shared" si="33"/>
        <v/>
      </c>
      <c r="AZ71" s="84">
        <f>IFERROR(FIND("População afetada/evacuada",consulta_completa__11[[#This Row],[13 - Ocorrências/Ambientes Atingidos]]),0)</f>
        <v>0</v>
      </c>
      <c r="BA71" s="84" t="str">
        <f t="shared" si="34"/>
        <v/>
      </c>
      <c r="BB71" s="84">
        <f>IFERROR(FIND("Suspensão de abastecimento de água",consulta_completa__11[[#This Row],[13 - Ocorrências/Ambientes Atingidos]]),0)</f>
        <v>0</v>
      </c>
      <c r="BC71" s="85" t="str">
        <f t="shared" si="62"/>
        <v/>
      </c>
      <c r="BD71" s="84">
        <f>IFERROR(FIND("Rio/córrego",consulta_completa__11[[#This Row],[13 - Ocorrências/Ambientes Atingidos]]),0)</f>
        <v>0</v>
      </c>
      <c r="BE71" s="85" t="str">
        <f t="shared" si="35"/>
        <v/>
      </c>
      <c r="BF71" s="84">
        <f>IFERROR(FIND("Lago",consulta_completa__11[[#This Row],[13 - Ocorrências/Ambientes Atingidos]]),0)</f>
        <v>0</v>
      </c>
      <c r="BG71" s="85" t="str">
        <f t="shared" si="36"/>
        <v/>
      </c>
      <c r="BH71" s="84">
        <f>IFERROR(FIND("Mar",consulta_completa__11[[#This Row],[13 - Ocorrências/Ambientes Atingidos]]),0)</f>
        <v>0</v>
      </c>
      <c r="BI71" s="85" t="str">
        <f t="shared" si="37"/>
        <v/>
      </c>
      <c r="BJ71" s="84">
        <f>IFERROR(FIND("Praia",consulta_completa__11[[#This Row],[13 - Ocorrências/Ambientes Atingidos]]),0)</f>
        <v>0</v>
      </c>
      <c r="BK71" s="85" t="str">
        <f t="shared" si="38"/>
        <v/>
      </c>
      <c r="BL71" s="84">
        <f>IFERROR(FIND("Solo",consulta_completa__11[[#This Row],[13 - Ocorrências/Ambientes Atingidos]]),0)</f>
        <v>1</v>
      </c>
      <c r="BM71" s="85" t="str">
        <f t="shared" si="39"/>
        <v>X</v>
      </c>
      <c r="BN71" s="84">
        <f>IFERROR(FIND("Águas subterrâneas",consulta_completa__11[[#This Row],[13 - Ocorrências/Ambientes Atingidos]]),0)</f>
        <v>0</v>
      </c>
      <c r="BO71" s="85" t="str">
        <f t="shared" si="40"/>
        <v/>
      </c>
      <c r="BP71" s="84">
        <f>IFERROR(FIND("Atmosfera",consulta_completa__11[[#This Row],[13 - Ocorrências/Ambientes Atingidos]]),0)</f>
        <v>0</v>
      </c>
      <c r="BQ71" s="85" t="str">
        <f t="shared" si="41"/>
        <v/>
      </c>
      <c r="BR71" s="84">
        <f>IFERROR(FIND("Flora",consulta_completa__11[[#This Row],[13 - Ocorrências/Ambientes Atingidos]]),0)</f>
        <v>0</v>
      </c>
      <c r="BS71" s="85" t="str">
        <f t="shared" si="42"/>
        <v/>
      </c>
      <c r="BT71" s="84">
        <f>IFERROR(FIND("Fauna",consulta_completa__11[[#This Row],[13 - Ocorrências/Ambientes Atingidos]]),0)</f>
        <v>0</v>
      </c>
      <c r="BU71" s="85" t="str">
        <f t="shared" si="43"/>
        <v/>
      </c>
      <c r="BV71" s="84">
        <f>IFERROR(FIND("UC federal",consulta_completa__11[[#This Row],[13 - Ocorrências/Ambientes Atingidos]]),0)</f>
        <v>0</v>
      </c>
      <c r="BW71" s="85" t="str">
        <f t="shared" si="44"/>
        <v/>
      </c>
      <c r="BX71" s="84">
        <f>IFERROR(FIND("UC estadual/municipal",consulta_completa__11[[#This Row],[13 - Ocorrências/Ambientes Atingidos]]),0)</f>
        <v>0</v>
      </c>
      <c r="BY71" s="85" t="str">
        <f t="shared" si="45"/>
        <v/>
      </c>
      <c r="BZ71" s="84">
        <f>IFERROR(FIND("Outro(s)",consulta_completa__11[[#This Row],[13 - Ocorrências/Ambientes Atingidos]]),0)</f>
        <v>0</v>
      </c>
      <c r="CA71" s="85" t="str">
        <f t="shared" si="46"/>
        <v/>
      </c>
      <c r="CB71" s="84">
        <f>IFERROR(FIND("Sem dano",consulta_completa__11[[#This Row],[13 - Ocorrências/Ambientes Atingidos]]),0)</f>
        <v>0</v>
      </c>
      <c r="CC71" s="85" t="str">
        <f t="shared" si="47"/>
        <v/>
      </c>
      <c r="CD71" s="84" t="str">
        <f>IF(consulta_completa__11[[#This Row],[13 - Ocorrências/Ambientes Atingidos]]="","X","")</f>
        <v/>
      </c>
      <c r="CE71" s="86">
        <f>IFERROR(FIND("IBAMA",consulta_completa__11[[#This Row],[14 - Inst. Atuando no Local]]),0)</f>
        <v>0</v>
      </c>
      <c r="CF71" s="86" t="str">
        <f t="shared" si="48"/>
        <v/>
      </c>
      <c r="CG71" s="86">
        <f>IFERROR(FIND("OEMA",consulta_completa__11[[#This Row],[14 - Inst. Atuando no Local]]),0)</f>
        <v>0</v>
      </c>
      <c r="CH71" s="86" t="str">
        <f t="shared" si="49"/>
        <v/>
      </c>
      <c r="CI71" s="86">
        <f>IFERROR(FIND("DEFESA CIVIL",consulta_completa__11[[#This Row],[14 - Inst. Atuando no Local]]),0)</f>
        <v>0</v>
      </c>
      <c r="CJ71" s="86" t="str">
        <f t="shared" si="50"/>
        <v/>
      </c>
      <c r="CK71" s="86">
        <f>IFERROR(FIND("CORPO DE BOMBEIROS",consulta_completa__11[[#This Row],[14 - Inst. Atuando no Local]]),0)</f>
        <v>0</v>
      </c>
      <c r="CL71" s="86" t="str">
        <f t="shared" si="51"/>
        <v/>
      </c>
      <c r="CM71" s="86">
        <f>IFERROR(FIND("POLÍCIA RODOVIÁRIA",consulta_completa__11[[#This Row],[14 - Inst. Atuando no Local]]),0)</f>
        <v>0</v>
      </c>
      <c r="CN71" s="86" t="str">
        <f t="shared" si="52"/>
        <v/>
      </c>
      <c r="CO71" s="86">
        <f>IFERROR(FIND("POLÍCIA MILITAR",consulta_completa__11[[#This Row],[14 - Inst. Atuando no Local]]),0)</f>
        <v>0</v>
      </c>
      <c r="CP71" s="86" t="str">
        <f t="shared" si="53"/>
        <v/>
      </c>
      <c r="CQ71" s="86">
        <f>IFERROR(FIND("POLÍCIA CIVIL",consulta_completa__11[[#This Row],[14 - Inst. Atuando no Local]]),0)</f>
        <v>0</v>
      </c>
      <c r="CR71" s="86" t="str">
        <f t="shared" si="54"/>
        <v/>
      </c>
      <c r="CS71" s="86">
        <f>IFERROR(FIND("MARINHA DO BRASIL",consulta_completa__11[[#This Row],[14 - Inst. Atuando no Local]]),0)</f>
        <v>0</v>
      </c>
      <c r="CT71" s="86" t="str">
        <f t="shared" si="55"/>
        <v/>
      </c>
      <c r="CU71" s="86">
        <f>IFERROR(FIND("EMPRESA ESPECIALIZADA EM ATENDIMENTO",consulta_completa__11[[#This Row],[14 - Inst. Atuando no Local]]),0)</f>
        <v>0</v>
      </c>
      <c r="CV71" s="86" t="str">
        <f t="shared" si="56"/>
        <v/>
      </c>
      <c r="CW71" s="86">
        <f>IFERROR(FIND("IBAMA",consulta_completa__11[[#This Row],[14 - Inst. Atuando no Local]]),0)</f>
        <v>0</v>
      </c>
      <c r="CX71" s="86" t="str">
        <f t="shared" si="57"/>
        <v/>
      </c>
      <c r="CY71" s="86" t="str">
        <f>IF(consulta_completa__11[[#This Row],[14 - Inst. Atuando no Local]]="","X","")</f>
        <v/>
      </c>
      <c r="CZ71" s="86">
        <f>IFERROR(FIND("OUTRA (S)",consulta_completa__11[[#This Row],[14 - Inst. Atuando no Local]]),0)</f>
        <v>0</v>
      </c>
      <c r="DA71" s="86" t="str">
        <f t="shared" si="58"/>
        <v/>
      </c>
      <c r="DB71" s="37" t="str">
        <f t="shared" si="59"/>
        <v>Sim</v>
      </c>
      <c r="DC71" s="37" t="str">
        <f t="shared" si="60"/>
        <v>Não</v>
      </c>
      <c r="DD71" s="37" t="str">
        <f t="shared" si="61"/>
        <v>Sim</v>
      </c>
      <c r="DE71" s="89" t="str">
        <f t="shared" si="32"/>
        <v>Federal</v>
      </c>
    </row>
    <row r="72" spans="1:109">
      <c r="A72" s="15">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4">
        <f>IFERROR(FIND("Óbitos/feridos",consulta_completa__11[[#This Row],[13 - Ocorrências/Ambientes Atingidos]]),0)</f>
        <v>0</v>
      </c>
      <c r="AY72" s="85" t="str">
        <f t="shared" si="33"/>
        <v/>
      </c>
      <c r="AZ72" s="84">
        <f>IFERROR(FIND("População afetada/evacuada",consulta_completa__11[[#This Row],[13 - Ocorrências/Ambientes Atingidos]]),0)</f>
        <v>0</v>
      </c>
      <c r="BA72" s="84" t="str">
        <f t="shared" si="34"/>
        <v/>
      </c>
      <c r="BB72" s="84">
        <f>IFERROR(FIND("Suspensão de abastecimento de água",consulta_completa__11[[#This Row],[13 - Ocorrências/Ambientes Atingidos]]),0)</f>
        <v>0</v>
      </c>
      <c r="BC72" s="85" t="str">
        <f t="shared" si="62"/>
        <v/>
      </c>
      <c r="BD72" s="84">
        <f>IFERROR(FIND("Rio/córrego",consulta_completa__11[[#This Row],[13 - Ocorrências/Ambientes Atingidos]]),0)</f>
        <v>0</v>
      </c>
      <c r="BE72" s="85" t="str">
        <f t="shared" si="35"/>
        <v/>
      </c>
      <c r="BF72" s="84">
        <f>IFERROR(FIND("Lago",consulta_completa__11[[#This Row],[13 - Ocorrências/Ambientes Atingidos]]),0)</f>
        <v>0</v>
      </c>
      <c r="BG72" s="85" t="str">
        <f t="shared" si="36"/>
        <v/>
      </c>
      <c r="BH72" s="84">
        <f>IFERROR(FIND("Mar",consulta_completa__11[[#This Row],[13 - Ocorrências/Ambientes Atingidos]]),0)</f>
        <v>1</v>
      </c>
      <c r="BI72" s="85" t="str">
        <f t="shared" si="37"/>
        <v>X</v>
      </c>
      <c r="BJ72" s="84">
        <f>IFERROR(FIND("Praia",consulta_completa__11[[#This Row],[13 - Ocorrências/Ambientes Atingidos]]),0)</f>
        <v>0</v>
      </c>
      <c r="BK72" s="85" t="str">
        <f t="shared" si="38"/>
        <v/>
      </c>
      <c r="BL72" s="84">
        <f>IFERROR(FIND("Solo",consulta_completa__11[[#This Row],[13 - Ocorrências/Ambientes Atingidos]]),0)</f>
        <v>0</v>
      </c>
      <c r="BM72" s="85" t="str">
        <f t="shared" si="39"/>
        <v/>
      </c>
      <c r="BN72" s="84">
        <f>IFERROR(FIND("Águas subterrâneas",consulta_completa__11[[#This Row],[13 - Ocorrências/Ambientes Atingidos]]),0)</f>
        <v>0</v>
      </c>
      <c r="BO72" s="85" t="str">
        <f t="shared" si="40"/>
        <v/>
      </c>
      <c r="BP72" s="84">
        <f>IFERROR(FIND("Atmosfera",consulta_completa__11[[#This Row],[13 - Ocorrências/Ambientes Atingidos]]),0)</f>
        <v>0</v>
      </c>
      <c r="BQ72" s="85" t="str">
        <f t="shared" si="41"/>
        <v/>
      </c>
      <c r="BR72" s="84">
        <f>IFERROR(FIND("Flora",consulta_completa__11[[#This Row],[13 - Ocorrências/Ambientes Atingidos]]),0)</f>
        <v>0</v>
      </c>
      <c r="BS72" s="85" t="str">
        <f t="shared" si="42"/>
        <v/>
      </c>
      <c r="BT72" s="84">
        <f>IFERROR(FIND("Fauna",consulta_completa__11[[#This Row],[13 - Ocorrências/Ambientes Atingidos]]),0)</f>
        <v>0</v>
      </c>
      <c r="BU72" s="85" t="str">
        <f t="shared" si="43"/>
        <v/>
      </c>
      <c r="BV72" s="84">
        <f>IFERROR(FIND("UC federal",consulta_completa__11[[#This Row],[13 - Ocorrências/Ambientes Atingidos]]),0)</f>
        <v>0</v>
      </c>
      <c r="BW72" s="85" t="str">
        <f t="shared" si="44"/>
        <v/>
      </c>
      <c r="BX72" s="84">
        <f>IFERROR(FIND("UC estadual/municipal",consulta_completa__11[[#This Row],[13 - Ocorrências/Ambientes Atingidos]]),0)</f>
        <v>0</v>
      </c>
      <c r="BY72" s="85" t="str">
        <f t="shared" si="45"/>
        <v/>
      </c>
      <c r="BZ72" s="84">
        <f>IFERROR(FIND("Outro(s)",consulta_completa__11[[#This Row],[13 - Ocorrências/Ambientes Atingidos]]),0)</f>
        <v>0</v>
      </c>
      <c r="CA72" s="85" t="str">
        <f t="shared" si="46"/>
        <v/>
      </c>
      <c r="CB72" s="84">
        <f>IFERROR(FIND("Sem dano",consulta_completa__11[[#This Row],[13 - Ocorrências/Ambientes Atingidos]]),0)</f>
        <v>0</v>
      </c>
      <c r="CC72" s="85" t="str">
        <f t="shared" si="47"/>
        <v/>
      </c>
      <c r="CD72" s="84" t="str">
        <f>IF(consulta_completa__11[[#This Row],[13 - Ocorrências/Ambientes Atingidos]]="","X","")</f>
        <v/>
      </c>
      <c r="CE72" s="86">
        <f>IFERROR(FIND("IBAMA",consulta_completa__11[[#This Row],[14 - Inst. Atuando no Local]]),0)</f>
        <v>0</v>
      </c>
      <c r="CF72" s="86" t="str">
        <f t="shared" si="48"/>
        <v/>
      </c>
      <c r="CG72" s="86">
        <f>IFERROR(FIND("OEMA",consulta_completa__11[[#This Row],[14 - Inst. Atuando no Local]]),0)</f>
        <v>0</v>
      </c>
      <c r="CH72" s="86" t="str">
        <f t="shared" si="49"/>
        <v/>
      </c>
      <c r="CI72" s="86">
        <f>IFERROR(FIND("DEFESA CIVIL",consulta_completa__11[[#This Row],[14 - Inst. Atuando no Local]]),0)</f>
        <v>0</v>
      </c>
      <c r="CJ72" s="86" t="str">
        <f t="shared" si="50"/>
        <v/>
      </c>
      <c r="CK72" s="86">
        <f>IFERROR(FIND("CORPO DE BOMBEIROS",consulta_completa__11[[#This Row],[14 - Inst. Atuando no Local]]),0)</f>
        <v>0</v>
      </c>
      <c r="CL72" s="86" t="str">
        <f t="shared" si="51"/>
        <v/>
      </c>
      <c r="CM72" s="86">
        <f>IFERROR(FIND("POLÍCIA RODOVIÁRIA",consulta_completa__11[[#This Row],[14 - Inst. Atuando no Local]]),0)</f>
        <v>0</v>
      </c>
      <c r="CN72" s="86" t="str">
        <f t="shared" si="52"/>
        <v/>
      </c>
      <c r="CO72" s="86">
        <f>IFERROR(FIND("POLÍCIA MILITAR",consulta_completa__11[[#This Row],[14 - Inst. Atuando no Local]]),0)</f>
        <v>0</v>
      </c>
      <c r="CP72" s="86" t="str">
        <f t="shared" si="53"/>
        <v/>
      </c>
      <c r="CQ72" s="86">
        <f>IFERROR(FIND("POLÍCIA CIVIL",consulta_completa__11[[#This Row],[14 - Inst. Atuando no Local]]),0)</f>
        <v>0</v>
      </c>
      <c r="CR72" s="86" t="str">
        <f t="shared" si="54"/>
        <v/>
      </c>
      <c r="CS72" s="86">
        <f>IFERROR(FIND("MARINHA DO BRASIL",consulta_completa__11[[#This Row],[14 - Inst. Atuando no Local]]),0)</f>
        <v>0</v>
      </c>
      <c r="CT72" s="86" t="str">
        <f t="shared" si="55"/>
        <v/>
      </c>
      <c r="CU72" s="86">
        <f>IFERROR(FIND("EMPRESA ESPECIALIZADA EM ATENDIMENTO",consulta_completa__11[[#This Row],[14 - Inst. Atuando no Local]]),0)</f>
        <v>0</v>
      </c>
      <c r="CV72" s="86" t="str">
        <f t="shared" si="56"/>
        <v/>
      </c>
      <c r="CW72" s="86">
        <f>IFERROR(FIND("IBAMA",consulta_completa__11[[#This Row],[14 - Inst. Atuando no Local]]),0)</f>
        <v>0</v>
      </c>
      <c r="CX72" s="86" t="str">
        <f t="shared" si="57"/>
        <v/>
      </c>
      <c r="CY72" s="86" t="str">
        <f>IF(consulta_completa__11[[#This Row],[14 - Inst. Atuando no Local]]="","X","")</f>
        <v/>
      </c>
      <c r="CZ72" s="86">
        <f>IFERROR(FIND("OUTRA (S)",consulta_completa__11[[#This Row],[14 - Inst. Atuando no Local]]),0)</f>
        <v>0</v>
      </c>
      <c r="DA72" s="86" t="str">
        <f t="shared" si="58"/>
        <v/>
      </c>
      <c r="DB72" s="37" t="str">
        <f t="shared" si="59"/>
        <v>Sim</v>
      </c>
      <c r="DC72" s="37" t="str">
        <f t="shared" si="60"/>
        <v>Não</v>
      </c>
      <c r="DD72" s="37" t="str">
        <f t="shared" si="61"/>
        <v>Sim</v>
      </c>
      <c r="DE72" s="89" t="str">
        <f t="shared" si="32"/>
        <v>Federal</v>
      </c>
    </row>
    <row r="73" spans="1:109">
      <c r="A73" s="15">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4">
        <f>IFERROR(FIND("Óbitos/feridos",consulta_completa__11[[#This Row],[13 - Ocorrências/Ambientes Atingidos]]),0)</f>
        <v>1</v>
      </c>
      <c r="AY73" s="85" t="str">
        <f t="shared" si="33"/>
        <v>X</v>
      </c>
      <c r="AZ73" s="84">
        <f>IFERROR(FIND("População afetada/evacuada",consulta_completa__11[[#This Row],[13 - Ocorrências/Ambientes Atingidos]]),0)</f>
        <v>0</v>
      </c>
      <c r="BA73" s="84" t="str">
        <f t="shared" si="34"/>
        <v/>
      </c>
      <c r="BB73" s="84">
        <f>IFERROR(FIND("Suspensão de abastecimento de água",consulta_completa__11[[#This Row],[13 - Ocorrências/Ambientes Atingidos]]),0)</f>
        <v>0</v>
      </c>
      <c r="BC73" s="85" t="str">
        <f t="shared" si="62"/>
        <v/>
      </c>
      <c r="BD73" s="84">
        <f>IFERROR(FIND("Rio/córrego",consulta_completa__11[[#This Row],[13 - Ocorrências/Ambientes Atingidos]]),0)</f>
        <v>33</v>
      </c>
      <c r="BE73" s="85" t="str">
        <f t="shared" si="35"/>
        <v>X</v>
      </c>
      <c r="BF73" s="84">
        <f>IFERROR(FIND("Lago",consulta_completa__11[[#This Row],[13 - Ocorrências/Ambientes Atingidos]]),0)</f>
        <v>0</v>
      </c>
      <c r="BG73" s="85" t="str">
        <f t="shared" si="36"/>
        <v/>
      </c>
      <c r="BH73" s="84">
        <f>IFERROR(FIND("Mar",consulta_completa__11[[#This Row],[13 - Ocorrências/Ambientes Atingidos]]),0)</f>
        <v>0</v>
      </c>
      <c r="BI73" s="85" t="str">
        <f t="shared" si="37"/>
        <v/>
      </c>
      <c r="BJ73" s="84">
        <f>IFERROR(FIND("Praia",consulta_completa__11[[#This Row],[13 - Ocorrências/Ambientes Atingidos]]),0)</f>
        <v>0</v>
      </c>
      <c r="BK73" s="85" t="str">
        <f t="shared" si="38"/>
        <v/>
      </c>
      <c r="BL73" s="84">
        <f>IFERROR(FIND("Solo",consulta_completa__11[[#This Row],[13 - Ocorrências/Ambientes Atingidos]]),0)</f>
        <v>59</v>
      </c>
      <c r="BM73" s="85" t="str">
        <f t="shared" si="39"/>
        <v>X</v>
      </c>
      <c r="BN73" s="84">
        <f>IFERROR(FIND("Águas subterrâneas",consulta_completa__11[[#This Row],[13 - Ocorrências/Ambientes Atingidos]]),0)</f>
        <v>0</v>
      </c>
      <c r="BO73" s="85" t="str">
        <f t="shared" si="40"/>
        <v/>
      </c>
      <c r="BP73" s="84">
        <f>IFERROR(FIND("Atmosfera",consulta_completa__11[[#This Row],[13 - Ocorrências/Ambientes Atingidos]]),0)</f>
        <v>0</v>
      </c>
      <c r="BQ73" s="85" t="str">
        <f t="shared" si="41"/>
        <v/>
      </c>
      <c r="BR73" s="84">
        <f>IFERROR(FIND("Flora",consulta_completa__11[[#This Row],[13 - Ocorrências/Ambientes Atingidos]]),0)</f>
        <v>0</v>
      </c>
      <c r="BS73" s="85" t="str">
        <f t="shared" si="42"/>
        <v/>
      </c>
      <c r="BT73" s="84">
        <f>IFERROR(FIND("Fauna",consulta_completa__11[[#This Row],[13 - Ocorrências/Ambientes Atingidos]]),0)</f>
        <v>0</v>
      </c>
      <c r="BU73" s="85" t="str">
        <f t="shared" si="43"/>
        <v/>
      </c>
      <c r="BV73" s="84">
        <f>IFERROR(FIND("UC federal",consulta_completa__11[[#This Row],[13 - Ocorrências/Ambientes Atingidos]]),0)</f>
        <v>0</v>
      </c>
      <c r="BW73" s="85" t="str">
        <f t="shared" si="44"/>
        <v/>
      </c>
      <c r="BX73" s="84">
        <f>IFERROR(FIND("UC estadual/municipal",consulta_completa__11[[#This Row],[13 - Ocorrências/Ambientes Atingidos]]),0)</f>
        <v>0</v>
      </c>
      <c r="BY73" s="85" t="str">
        <f t="shared" si="45"/>
        <v/>
      </c>
      <c r="BZ73" s="84">
        <f>IFERROR(FIND("Outro(s)",consulta_completa__11[[#This Row],[13 - Ocorrências/Ambientes Atingidos]]),0)</f>
        <v>0</v>
      </c>
      <c r="CA73" s="85" t="str">
        <f t="shared" si="46"/>
        <v/>
      </c>
      <c r="CB73" s="84">
        <f>IFERROR(FIND("Sem dano",consulta_completa__11[[#This Row],[13 - Ocorrências/Ambientes Atingidos]]),0)</f>
        <v>0</v>
      </c>
      <c r="CC73" s="85" t="str">
        <f t="shared" si="47"/>
        <v/>
      </c>
      <c r="CD73" s="84" t="str">
        <f>IF(consulta_completa__11[[#This Row],[13 - Ocorrências/Ambientes Atingidos]]="","X","")</f>
        <v/>
      </c>
      <c r="CE73" s="86">
        <f>IFERROR(FIND("IBAMA",consulta_completa__11[[#This Row],[14 - Inst. Atuando no Local]]),0)</f>
        <v>0</v>
      </c>
      <c r="CF73" s="86" t="str">
        <f t="shared" si="48"/>
        <v/>
      </c>
      <c r="CG73" s="86">
        <f>IFERROR(FIND("OEMA",consulta_completa__11[[#This Row],[14 - Inst. Atuando no Local]]),0)</f>
        <v>0</v>
      </c>
      <c r="CH73" s="86" t="str">
        <f t="shared" si="49"/>
        <v/>
      </c>
      <c r="CI73" s="86">
        <f>IFERROR(FIND("DEFESA CIVIL",consulta_completa__11[[#This Row],[14 - Inst. Atuando no Local]]),0)</f>
        <v>0</v>
      </c>
      <c r="CJ73" s="86" t="str">
        <f t="shared" si="50"/>
        <v/>
      </c>
      <c r="CK73" s="86">
        <f>IFERROR(FIND("CORPO DE BOMBEIROS",consulta_completa__11[[#This Row],[14 - Inst. Atuando no Local]]),0)</f>
        <v>0</v>
      </c>
      <c r="CL73" s="86" t="str">
        <f t="shared" si="51"/>
        <v/>
      </c>
      <c r="CM73" s="86">
        <f>IFERROR(FIND("POLÍCIA RODOVIÁRIA",consulta_completa__11[[#This Row],[14 - Inst. Atuando no Local]]),0)</f>
        <v>0</v>
      </c>
      <c r="CN73" s="86" t="str">
        <f t="shared" si="52"/>
        <v/>
      </c>
      <c r="CO73" s="86">
        <f>IFERROR(FIND("POLÍCIA MILITAR",consulta_completa__11[[#This Row],[14 - Inst. Atuando no Local]]),0)</f>
        <v>0</v>
      </c>
      <c r="CP73" s="86" t="str">
        <f t="shared" si="53"/>
        <v/>
      </c>
      <c r="CQ73" s="86">
        <f>IFERROR(FIND("POLÍCIA CIVIL",consulta_completa__11[[#This Row],[14 - Inst. Atuando no Local]]),0)</f>
        <v>0</v>
      </c>
      <c r="CR73" s="86" t="str">
        <f t="shared" si="54"/>
        <v/>
      </c>
      <c r="CS73" s="86">
        <f>IFERROR(FIND("MARINHA DO BRASIL",consulta_completa__11[[#This Row],[14 - Inst. Atuando no Local]]),0)</f>
        <v>0</v>
      </c>
      <c r="CT73" s="86" t="str">
        <f t="shared" si="55"/>
        <v/>
      </c>
      <c r="CU73" s="86">
        <f>IFERROR(FIND("EMPRESA ESPECIALIZADA EM ATENDIMENTO",consulta_completa__11[[#This Row],[14 - Inst. Atuando no Local]]),0)</f>
        <v>0</v>
      </c>
      <c r="CV73" s="86" t="str">
        <f t="shared" si="56"/>
        <v/>
      </c>
      <c r="CW73" s="86">
        <f>IFERROR(FIND("IBAMA",consulta_completa__11[[#This Row],[14 - Inst. Atuando no Local]]),0)</f>
        <v>0</v>
      </c>
      <c r="CX73" s="86" t="str">
        <f t="shared" si="57"/>
        <v/>
      </c>
      <c r="CY73" s="86" t="str">
        <f>IF(consulta_completa__11[[#This Row],[14 - Inst. Atuando no Local]]="","X","")</f>
        <v/>
      </c>
      <c r="CZ73" s="86">
        <f>IFERROR(FIND("OUTRA (S)",consulta_completa__11[[#This Row],[14 - Inst. Atuando no Local]]),0)</f>
        <v>0</v>
      </c>
      <c r="DA73" s="86" t="str">
        <f t="shared" si="58"/>
        <v/>
      </c>
      <c r="DB73" s="37" t="str">
        <f t="shared" si="59"/>
        <v>Sim</v>
      </c>
      <c r="DC73" s="37" t="str">
        <f t="shared" si="60"/>
        <v>Não</v>
      </c>
      <c r="DD73" s="37" t="str">
        <f t="shared" si="61"/>
        <v>Sim</v>
      </c>
      <c r="DE73" s="89" t="str">
        <f t="shared" si="32"/>
        <v>Sem informação</v>
      </c>
    </row>
    <row r="74" spans="1:109">
      <c r="A74" s="15">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4">
        <f>IFERROR(FIND("Óbitos/feridos",consulta_completa__11[[#This Row],[13 - Ocorrências/Ambientes Atingidos]]),0)</f>
        <v>0</v>
      </c>
      <c r="AY74" s="85" t="str">
        <f t="shared" si="33"/>
        <v/>
      </c>
      <c r="AZ74" s="84">
        <f>IFERROR(FIND("População afetada/evacuada",consulta_completa__11[[#This Row],[13 - Ocorrências/Ambientes Atingidos]]),0)</f>
        <v>0</v>
      </c>
      <c r="BA74" s="84" t="str">
        <f t="shared" si="34"/>
        <v/>
      </c>
      <c r="BB74" s="84">
        <f>IFERROR(FIND("Suspensão de abastecimento de água",consulta_completa__11[[#This Row],[13 - Ocorrências/Ambientes Atingidos]]),0)</f>
        <v>0</v>
      </c>
      <c r="BC74" s="85" t="str">
        <f t="shared" si="62"/>
        <v/>
      </c>
      <c r="BD74" s="84">
        <f>IFERROR(FIND("Rio/córrego",consulta_completa__11[[#This Row],[13 - Ocorrências/Ambientes Atingidos]]),0)</f>
        <v>0</v>
      </c>
      <c r="BE74" s="85" t="str">
        <f t="shared" si="35"/>
        <v/>
      </c>
      <c r="BF74" s="84">
        <f>IFERROR(FIND("Lago",consulta_completa__11[[#This Row],[13 - Ocorrências/Ambientes Atingidos]]),0)</f>
        <v>0</v>
      </c>
      <c r="BG74" s="85" t="str">
        <f t="shared" si="36"/>
        <v/>
      </c>
      <c r="BH74" s="84">
        <f>IFERROR(FIND("Mar",consulta_completa__11[[#This Row],[13 - Ocorrências/Ambientes Atingidos]]),0)</f>
        <v>1</v>
      </c>
      <c r="BI74" s="85" t="str">
        <f t="shared" si="37"/>
        <v>X</v>
      </c>
      <c r="BJ74" s="84">
        <f>IFERROR(FIND("Praia",consulta_completa__11[[#This Row],[13 - Ocorrências/Ambientes Atingidos]]),0)</f>
        <v>0</v>
      </c>
      <c r="BK74" s="85" t="str">
        <f t="shared" si="38"/>
        <v/>
      </c>
      <c r="BL74" s="84">
        <f>IFERROR(FIND("Solo",consulta_completa__11[[#This Row],[13 - Ocorrências/Ambientes Atingidos]]),0)</f>
        <v>0</v>
      </c>
      <c r="BM74" s="85" t="str">
        <f t="shared" si="39"/>
        <v/>
      </c>
      <c r="BN74" s="84">
        <f>IFERROR(FIND("Águas subterrâneas",consulta_completa__11[[#This Row],[13 - Ocorrências/Ambientes Atingidos]]),0)</f>
        <v>0</v>
      </c>
      <c r="BO74" s="85" t="str">
        <f t="shared" si="40"/>
        <v/>
      </c>
      <c r="BP74" s="84">
        <f>IFERROR(FIND("Atmosfera",consulta_completa__11[[#This Row],[13 - Ocorrências/Ambientes Atingidos]]),0)</f>
        <v>0</v>
      </c>
      <c r="BQ74" s="85" t="str">
        <f t="shared" si="41"/>
        <v/>
      </c>
      <c r="BR74" s="84">
        <f>IFERROR(FIND("Flora",consulta_completa__11[[#This Row],[13 - Ocorrências/Ambientes Atingidos]]),0)</f>
        <v>0</v>
      </c>
      <c r="BS74" s="85" t="str">
        <f t="shared" si="42"/>
        <v/>
      </c>
      <c r="BT74" s="84">
        <f>IFERROR(FIND("Fauna",consulta_completa__11[[#This Row],[13 - Ocorrências/Ambientes Atingidos]]),0)</f>
        <v>0</v>
      </c>
      <c r="BU74" s="85" t="str">
        <f t="shared" si="43"/>
        <v/>
      </c>
      <c r="BV74" s="84">
        <f>IFERROR(FIND("UC federal",consulta_completa__11[[#This Row],[13 - Ocorrências/Ambientes Atingidos]]),0)</f>
        <v>0</v>
      </c>
      <c r="BW74" s="85" t="str">
        <f t="shared" si="44"/>
        <v/>
      </c>
      <c r="BX74" s="84">
        <f>IFERROR(FIND("UC estadual/municipal",consulta_completa__11[[#This Row],[13 - Ocorrências/Ambientes Atingidos]]),0)</f>
        <v>0</v>
      </c>
      <c r="BY74" s="85" t="str">
        <f t="shared" si="45"/>
        <v/>
      </c>
      <c r="BZ74" s="84">
        <f>IFERROR(FIND("Outro(s)",consulta_completa__11[[#This Row],[13 - Ocorrências/Ambientes Atingidos]]),0)</f>
        <v>0</v>
      </c>
      <c r="CA74" s="85" t="str">
        <f t="shared" si="46"/>
        <v/>
      </c>
      <c r="CB74" s="84">
        <f>IFERROR(FIND("Sem dano",consulta_completa__11[[#This Row],[13 - Ocorrências/Ambientes Atingidos]]),0)</f>
        <v>0</v>
      </c>
      <c r="CC74" s="85" t="str">
        <f t="shared" si="47"/>
        <v/>
      </c>
      <c r="CD74" s="84" t="str">
        <f>IF(consulta_completa__11[[#This Row],[13 - Ocorrências/Ambientes Atingidos]]="","X","")</f>
        <v/>
      </c>
      <c r="CE74" s="86">
        <f>IFERROR(FIND("IBAMA",consulta_completa__11[[#This Row],[14 - Inst. Atuando no Local]]),0)</f>
        <v>0</v>
      </c>
      <c r="CF74" s="86" t="str">
        <f t="shared" si="48"/>
        <v/>
      </c>
      <c r="CG74" s="86">
        <f>IFERROR(FIND("OEMA",consulta_completa__11[[#This Row],[14 - Inst. Atuando no Local]]),0)</f>
        <v>0</v>
      </c>
      <c r="CH74" s="86" t="str">
        <f t="shared" si="49"/>
        <v/>
      </c>
      <c r="CI74" s="86">
        <f>IFERROR(FIND("DEFESA CIVIL",consulta_completa__11[[#This Row],[14 - Inst. Atuando no Local]]),0)</f>
        <v>0</v>
      </c>
      <c r="CJ74" s="86" t="str">
        <f t="shared" si="50"/>
        <v/>
      </c>
      <c r="CK74" s="86">
        <f>IFERROR(FIND("CORPO DE BOMBEIROS",consulta_completa__11[[#This Row],[14 - Inst. Atuando no Local]]),0)</f>
        <v>0</v>
      </c>
      <c r="CL74" s="86" t="str">
        <f t="shared" si="51"/>
        <v/>
      </c>
      <c r="CM74" s="86">
        <f>IFERROR(FIND("POLÍCIA RODOVIÁRIA",consulta_completa__11[[#This Row],[14 - Inst. Atuando no Local]]),0)</f>
        <v>0</v>
      </c>
      <c r="CN74" s="86" t="str">
        <f t="shared" si="52"/>
        <v/>
      </c>
      <c r="CO74" s="86">
        <f>IFERROR(FIND("POLÍCIA MILITAR",consulta_completa__11[[#This Row],[14 - Inst. Atuando no Local]]),0)</f>
        <v>0</v>
      </c>
      <c r="CP74" s="86" t="str">
        <f t="shared" si="53"/>
        <v/>
      </c>
      <c r="CQ74" s="86">
        <f>IFERROR(FIND("POLÍCIA CIVIL",consulta_completa__11[[#This Row],[14 - Inst. Atuando no Local]]),0)</f>
        <v>0</v>
      </c>
      <c r="CR74" s="86" t="str">
        <f t="shared" si="54"/>
        <v/>
      </c>
      <c r="CS74" s="86">
        <f>IFERROR(FIND("MARINHA DO BRASIL",consulta_completa__11[[#This Row],[14 - Inst. Atuando no Local]]),0)</f>
        <v>0</v>
      </c>
      <c r="CT74" s="86" t="str">
        <f t="shared" si="55"/>
        <v/>
      </c>
      <c r="CU74" s="86">
        <f>IFERROR(FIND("EMPRESA ESPECIALIZADA EM ATENDIMENTO",consulta_completa__11[[#This Row],[14 - Inst. Atuando no Local]]),0)</f>
        <v>0</v>
      </c>
      <c r="CV74" s="86" t="str">
        <f t="shared" si="56"/>
        <v/>
      </c>
      <c r="CW74" s="86">
        <f>IFERROR(FIND("IBAMA",consulta_completa__11[[#This Row],[14 - Inst. Atuando no Local]]),0)</f>
        <v>0</v>
      </c>
      <c r="CX74" s="86" t="str">
        <f t="shared" si="57"/>
        <v/>
      </c>
      <c r="CY74" s="86" t="str">
        <f>IF(consulta_completa__11[[#This Row],[14 - Inst. Atuando no Local]]="","X","")</f>
        <v/>
      </c>
      <c r="CZ74" s="86">
        <f>IFERROR(FIND("OUTRA (S)",consulta_completa__11[[#This Row],[14 - Inst. Atuando no Local]]),0)</f>
        <v>0</v>
      </c>
      <c r="DA74" s="86" t="str">
        <f t="shared" si="58"/>
        <v/>
      </c>
      <c r="DB74" s="37" t="str">
        <f t="shared" si="59"/>
        <v>Sim</v>
      </c>
      <c r="DC74" s="37" t="str">
        <f t="shared" si="60"/>
        <v>Não</v>
      </c>
      <c r="DD74" s="37" t="str">
        <f t="shared" si="61"/>
        <v>Sim</v>
      </c>
      <c r="DE74" s="89" t="str">
        <f t="shared" si="32"/>
        <v>Federal</v>
      </c>
    </row>
    <row r="75" spans="1:109">
      <c r="A75" s="15">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4">
        <f>IFERROR(FIND("Óbitos/feridos",consulta_completa__11[[#This Row],[13 - Ocorrências/Ambientes Atingidos]]),0)</f>
        <v>0</v>
      </c>
      <c r="AY75" s="85" t="str">
        <f t="shared" si="33"/>
        <v/>
      </c>
      <c r="AZ75" s="84">
        <f>IFERROR(FIND("População afetada/evacuada",consulta_completa__11[[#This Row],[13 - Ocorrências/Ambientes Atingidos]]),0)</f>
        <v>0</v>
      </c>
      <c r="BA75" s="84" t="str">
        <f t="shared" si="34"/>
        <v/>
      </c>
      <c r="BB75" s="84">
        <f>IFERROR(FIND("Suspensão de abastecimento de água",consulta_completa__11[[#This Row],[13 - Ocorrências/Ambientes Atingidos]]),0)</f>
        <v>0</v>
      </c>
      <c r="BC75" s="85" t="str">
        <f t="shared" si="62"/>
        <v/>
      </c>
      <c r="BD75" s="84">
        <f>IFERROR(FIND("Rio/córrego",consulta_completa__11[[#This Row],[13 - Ocorrências/Ambientes Atingidos]]),0)</f>
        <v>0</v>
      </c>
      <c r="BE75" s="85" t="str">
        <f t="shared" si="35"/>
        <v/>
      </c>
      <c r="BF75" s="84">
        <f>IFERROR(FIND("Lago",consulta_completa__11[[#This Row],[13 - Ocorrências/Ambientes Atingidos]]),0)</f>
        <v>0</v>
      </c>
      <c r="BG75" s="85" t="str">
        <f t="shared" si="36"/>
        <v/>
      </c>
      <c r="BH75" s="84">
        <f>IFERROR(FIND("Mar",consulta_completa__11[[#This Row],[13 - Ocorrências/Ambientes Atingidos]]),0)</f>
        <v>0</v>
      </c>
      <c r="BI75" s="85" t="str">
        <f t="shared" si="37"/>
        <v/>
      </c>
      <c r="BJ75" s="84">
        <f>IFERROR(FIND("Praia",consulta_completa__11[[#This Row],[13 - Ocorrências/Ambientes Atingidos]]),0)</f>
        <v>0</v>
      </c>
      <c r="BK75" s="85" t="str">
        <f t="shared" si="38"/>
        <v/>
      </c>
      <c r="BL75" s="84">
        <f>IFERROR(FIND("Solo",consulta_completa__11[[#This Row],[13 - Ocorrências/Ambientes Atingidos]]),0)</f>
        <v>1</v>
      </c>
      <c r="BM75" s="85" t="str">
        <f t="shared" si="39"/>
        <v>X</v>
      </c>
      <c r="BN75" s="84">
        <f>IFERROR(FIND("Águas subterrâneas",consulta_completa__11[[#This Row],[13 - Ocorrências/Ambientes Atingidos]]),0)</f>
        <v>0</v>
      </c>
      <c r="BO75" s="85" t="str">
        <f t="shared" si="40"/>
        <v/>
      </c>
      <c r="BP75" s="84">
        <f>IFERROR(FIND("Atmosfera",consulta_completa__11[[#This Row],[13 - Ocorrências/Ambientes Atingidos]]),0)</f>
        <v>0</v>
      </c>
      <c r="BQ75" s="85" t="str">
        <f t="shared" si="41"/>
        <v/>
      </c>
      <c r="BR75" s="84">
        <f>IFERROR(FIND("Flora",consulta_completa__11[[#This Row],[13 - Ocorrências/Ambientes Atingidos]]),0)</f>
        <v>0</v>
      </c>
      <c r="BS75" s="85" t="str">
        <f t="shared" si="42"/>
        <v/>
      </c>
      <c r="BT75" s="84">
        <f>IFERROR(FIND("Fauna",consulta_completa__11[[#This Row],[13 - Ocorrências/Ambientes Atingidos]]),0)</f>
        <v>0</v>
      </c>
      <c r="BU75" s="85" t="str">
        <f t="shared" si="43"/>
        <v/>
      </c>
      <c r="BV75" s="84">
        <f>IFERROR(FIND("UC federal",consulta_completa__11[[#This Row],[13 - Ocorrências/Ambientes Atingidos]]),0)</f>
        <v>0</v>
      </c>
      <c r="BW75" s="85" t="str">
        <f t="shared" si="44"/>
        <v/>
      </c>
      <c r="BX75" s="84">
        <f>IFERROR(FIND("UC estadual/municipal",consulta_completa__11[[#This Row],[13 - Ocorrências/Ambientes Atingidos]]),0)</f>
        <v>0</v>
      </c>
      <c r="BY75" s="85" t="str">
        <f t="shared" si="45"/>
        <v/>
      </c>
      <c r="BZ75" s="84">
        <f>IFERROR(FIND("Outro(s)",consulta_completa__11[[#This Row],[13 - Ocorrências/Ambientes Atingidos]]),0)</f>
        <v>0</v>
      </c>
      <c r="CA75" s="85" t="str">
        <f t="shared" si="46"/>
        <v/>
      </c>
      <c r="CB75" s="84">
        <f>IFERROR(FIND("Sem dano",consulta_completa__11[[#This Row],[13 - Ocorrências/Ambientes Atingidos]]),0)</f>
        <v>0</v>
      </c>
      <c r="CC75" s="85" t="str">
        <f t="shared" si="47"/>
        <v/>
      </c>
      <c r="CD75" s="84" t="str">
        <f>IF(consulta_completa__11[[#This Row],[13 - Ocorrências/Ambientes Atingidos]]="","X","")</f>
        <v/>
      </c>
      <c r="CE75" s="86">
        <f>IFERROR(FIND("IBAMA",consulta_completa__11[[#This Row],[14 - Inst. Atuando no Local]]),0)</f>
        <v>0</v>
      </c>
      <c r="CF75" s="86" t="str">
        <f t="shared" si="48"/>
        <v/>
      </c>
      <c r="CG75" s="86">
        <f>IFERROR(FIND("OEMA",consulta_completa__11[[#This Row],[14 - Inst. Atuando no Local]]),0)</f>
        <v>0</v>
      </c>
      <c r="CH75" s="86" t="str">
        <f t="shared" si="49"/>
        <v/>
      </c>
      <c r="CI75" s="86">
        <f>IFERROR(FIND("DEFESA CIVIL",consulta_completa__11[[#This Row],[14 - Inst. Atuando no Local]]),0)</f>
        <v>0</v>
      </c>
      <c r="CJ75" s="86" t="str">
        <f t="shared" si="50"/>
        <v/>
      </c>
      <c r="CK75" s="86">
        <f>IFERROR(FIND("CORPO DE BOMBEIROS",consulta_completa__11[[#This Row],[14 - Inst. Atuando no Local]]),0)</f>
        <v>0</v>
      </c>
      <c r="CL75" s="86" t="str">
        <f t="shared" si="51"/>
        <v/>
      </c>
      <c r="CM75" s="86">
        <f>IFERROR(FIND("POLÍCIA RODOVIÁRIA",consulta_completa__11[[#This Row],[14 - Inst. Atuando no Local]]),0)</f>
        <v>0</v>
      </c>
      <c r="CN75" s="86" t="str">
        <f t="shared" si="52"/>
        <v/>
      </c>
      <c r="CO75" s="86">
        <f>IFERROR(FIND("POLÍCIA MILITAR",consulta_completa__11[[#This Row],[14 - Inst. Atuando no Local]]),0)</f>
        <v>0</v>
      </c>
      <c r="CP75" s="86" t="str">
        <f t="shared" si="53"/>
        <v/>
      </c>
      <c r="CQ75" s="86">
        <f>IFERROR(FIND("POLÍCIA CIVIL",consulta_completa__11[[#This Row],[14 - Inst. Atuando no Local]]),0)</f>
        <v>0</v>
      </c>
      <c r="CR75" s="86" t="str">
        <f t="shared" si="54"/>
        <v/>
      </c>
      <c r="CS75" s="86">
        <f>IFERROR(FIND("MARINHA DO BRASIL",consulta_completa__11[[#This Row],[14 - Inst. Atuando no Local]]),0)</f>
        <v>0</v>
      </c>
      <c r="CT75" s="86" t="str">
        <f t="shared" si="55"/>
        <v/>
      </c>
      <c r="CU75" s="86">
        <f>IFERROR(FIND("EMPRESA ESPECIALIZADA EM ATENDIMENTO",consulta_completa__11[[#This Row],[14 - Inst. Atuando no Local]]),0)</f>
        <v>0</v>
      </c>
      <c r="CV75" s="86" t="str">
        <f t="shared" si="56"/>
        <v/>
      </c>
      <c r="CW75" s="86">
        <f>IFERROR(FIND("IBAMA",consulta_completa__11[[#This Row],[14 - Inst. Atuando no Local]]),0)</f>
        <v>0</v>
      </c>
      <c r="CX75" s="86" t="str">
        <f t="shared" si="57"/>
        <v/>
      </c>
      <c r="CY75" s="86" t="str">
        <f>IF(consulta_completa__11[[#This Row],[14 - Inst. Atuando no Local]]="","X","")</f>
        <v>X</v>
      </c>
      <c r="CZ75" s="86">
        <f>IFERROR(FIND("OUTRA (S)",consulta_completa__11[[#This Row],[14 - Inst. Atuando no Local]]),0)</f>
        <v>0</v>
      </c>
      <c r="DA75" s="86" t="str">
        <f t="shared" si="58"/>
        <v/>
      </c>
      <c r="DB75" s="37" t="str">
        <f t="shared" si="59"/>
        <v>Sim</v>
      </c>
      <c r="DC75" s="37" t="str">
        <f t="shared" si="60"/>
        <v>Não</v>
      </c>
      <c r="DD75" s="37" t="str">
        <f t="shared" si="61"/>
        <v>Sim</v>
      </c>
      <c r="DE75" s="89" t="str">
        <f t="shared" si="32"/>
        <v>Estadual</v>
      </c>
    </row>
    <row r="76" spans="1:109">
      <c r="A76" s="15">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4">
        <f>IFERROR(FIND("Óbitos/feridos",consulta_completa__11[[#This Row],[13 - Ocorrências/Ambientes Atingidos]]),0)</f>
        <v>0</v>
      </c>
      <c r="AY76" s="85" t="str">
        <f t="shared" si="33"/>
        <v/>
      </c>
      <c r="AZ76" s="84">
        <f>IFERROR(FIND("População afetada/evacuada",consulta_completa__11[[#This Row],[13 - Ocorrências/Ambientes Atingidos]]),0)</f>
        <v>0</v>
      </c>
      <c r="BA76" s="84" t="str">
        <f t="shared" si="34"/>
        <v/>
      </c>
      <c r="BB76" s="84">
        <f>IFERROR(FIND("Suspensão de abastecimento de água",consulta_completa__11[[#This Row],[13 - Ocorrências/Ambientes Atingidos]]),0)</f>
        <v>0</v>
      </c>
      <c r="BC76" s="85" t="str">
        <f t="shared" si="62"/>
        <v/>
      </c>
      <c r="BD76" s="84">
        <f>IFERROR(FIND("Rio/córrego",consulta_completa__11[[#This Row],[13 - Ocorrências/Ambientes Atingidos]]),0)</f>
        <v>0</v>
      </c>
      <c r="BE76" s="85" t="str">
        <f t="shared" si="35"/>
        <v/>
      </c>
      <c r="BF76" s="84">
        <f>IFERROR(FIND("Lago",consulta_completa__11[[#This Row],[13 - Ocorrências/Ambientes Atingidos]]),0)</f>
        <v>0</v>
      </c>
      <c r="BG76" s="85" t="str">
        <f t="shared" si="36"/>
        <v/>
      </c>
      <c r="BH76" s="84">
        <f>IFERROR(FIND("Mar",consulta_completa__11[[#This Row],[13 - Ocorrências/Ambientes Atingidos]]),0)</f>
        <v>0</v>
      </c>
      <c r="BI76" s="85" t="str">
        <f t="shared" si="37"/>
        <v/>
      </c>
      <c r="BJ76" s="84">
        <f>IFERROR(FIND("Praia",consulta_completa__11[[#This Row],[13 - Ocorrências/Ambientes Atingidos]]),0)</f>
        <v>0</v>
      </c>
      <c r="BK76" s="85" t="str">
        <f t="shared" si="38"/>
        <v/>
      </c>
      <c r="BL76" s="84">
        <f>IFERROR(FIND("Solo",consulta_completa__11[[#This Row],[13 - Ocorrências/Ambientes Atingidos]]),0)</f>
        <v>0</v>
      </c>
      <c r="BM76" s="85" t="str">
        <f t="shared" si="39"/>
        <v/>
      </c>
      <c r="BN76" s="84">
        <f>IFERROR(FIND("Águas subterrâneas",consulta_completa__11[[#This Row],[13 - Ocorrências/Ambientes Atingidos]]),0)</f>
        <v>0</v>
      </c>
      <c r="BO76" s="85" t="str">
        <f t="shared" si="40"/>
        <v/>
      </c>
      <c r="BP76" s="84">
        <f>IFERROR(FIND("Atmosfera",consulta_completa__11[[#This Row],[13 - Ocorrências/Ambientes Atingidos]]),0)</f>
        <v>0</v>
      </c>
      <c r="BQ76" s="85" t="str">
        <f t="shared" si="41"/>
        <v/>
      </c>
      <c r="BR76" s="84">
        <f>IFERROR(FIND("Flora",consulta_completa__11[[#This Row],[13 - Ocorrências/Ambientes Atingidos]]),0)</f>
        <v>0</v>
      </c>
      <c r="BS76" s="85" t="str">
        <f t="shared" si="42"/>
        <v/>
      </c>
      <c r="BT76" s="84">
        <f>IFERROR(FIND("Fauna",consulta_completa__11[[#This Row],[13 - Ocorrências/Ambientes Atingidos]]),0)</f>
        <v>0</v>
      </c>
      <c r="BU76" s="85" t="str">
        <f t="shared" si="43"/>
        <v/>
      </c>
      <c r="BV76" s="84">
        <f>IFERROR(FIND("UC federal",consulta_completa__11[[#This Row],[13 - Ocorrências/Ambientes Atingidos]]),0)</f>
        <v>0</v>
      </c>
      <c r="BW76" s="85" t="str">
        <f t="shared" si="44"/>
        <v/>
      </c>
      <c r="BX76" s="84">
        <f>IFERROR(FIND("UC estadual/municipal",consulta_completa__11[[#This Row],[13 - Ocorrências/Ambientes Atingidos]]),0)</f>
        <v>0</v>
      </c>
      <c r="BY76" s="85" t="str">
        <f t="shared" si="45"/>
        <v/>
      </c>
      <c r="BZ76" s="84">
        <f>IFERROR(FIND("Outro(s)",consulta_completa__11[[#This Row],[13 - Ocorrências/Ambientes Atingidos]]),0)</f>
        <v>1</v>
      </c>
      <c r="CA76" s="85" t="str">
        <f t="shared" si="46"/>
        <v>X</v>
      </c>
      <c r="CB76" s="84">
        <f>IFERROR(FIND("Sem dano",consulta_completa__11[[#This Row],[13 - Ocorrências/Ambientes Atingidos]]),0)</f>
        <v>0</v>
      </c>
      <c r="CC76" s="85" t="str">
        <f t="shared" si="47"/>
        <v/>
      </c>
      <c r="CD76" s="84" t="str">
        <f>IF(consulta_completa__11[[#This Row],[13 - Ocorrências/Ambientes Atingidos]]="","X","")</f>
        <v/>
      </c>
      <c r="CE76" s="86">
        <f>IFERROR(FIND("IBAMA",consulta_completa__11[[#This Row],[14 - Inst. Atuando no Local]]),0)</f>
        <v>51</v>
      </c>
      <c r="CF76" s="86" t="str">
        <f t="shared" si="48"/>
        <v>X</v>
      </c>
      <c r="CG76" s="86">
        <f>IFERROR(FIND("OEMA",consulta_completa__11[[#This Row],[14 - Inst. Atuando no Local]]),0)</f>
        <v>0</v>
      </c>
      <c r="CH76" s="86" t="str">
        <f t="shared" si="49"/>
        <v/>
      </c>
      <c r="CI76" s="86">
        <f>IFERROR(FIND("DEFESA CIVIL",consulta_completa__11[[#This Row],[14 - Inst. Atuando no Local]]),0)</f>
        <v>0</v>
      </c>
      <c r="CJ76" s="86" t="str">
        <f t="shared" si="50"/>
        <v/>
      </c>
      <c r="CK76" s="86">
        <f>IFERROR(FIND("CORPO DE BOMBEIROS",consulta_completa__11[[#This Row],[14 - Inst. Atuando no Local]]),0)</f>
        <v>0</v>
      </c>
      <c r="CL76" s="86" t="str">
        <f t="shared" si="51"/>
        <v/>
      </c>
      <c r="CM76" s="86">
        <f>IFERROR(FIND("POLÍCIA RODOVIÁRIA",consulta_completa__11[[#This Row],[14 - Inst. Atuando no Local]]),0)</f>
        <v>0</v>
      </c>
      <c r="CN76" s="86" t="str">
        <f t="shared" si="52"/>
        <v/>
      </c>
      <c r="CO76" s="86">
        <f>IFERROR(FIND("POLÍCIA MILITAR",consulta_completa__11[[#This Row],[14 - Inst. Atuando no Local]]),0)</f>
        <v>0</v>
      </c>
      <c r="CP76" s="86" t="str">
        <f t="shared" si="53"/>
        <v/>
      </c>
      <c r="CQ76" s="86">
        <f>IFERROR(FIND("POLÍCIA CIVIL",consulta_completa__11[[#This Row],[14 - Inst. Atuando no Local]]),0)</f>
        <v>0</v>
      </c>
      <c r="CR76" s="86" t="str">
        <f t="shared" si="54"/>
        <v/>
      </c>
      <c r="CS76" s="86">
        <f>IFERROR(FIND("MARINHA DO BRASIL",consulta_completa__11[[#This Row],[14 - Inst. Atuando no Local]]),0)</f>
        <v>0</v>
      </c>
      <c r="CT76" s="86" t="str">
        <f t="shared" si="55"/>
        <v/>
      </c>
      <c r="CU76" s="86">
        <f>IFERROR(FIND("EMPRESA ESPECIALIZADA EM ATENDIMENTO",consulta_completa__11[[#This Row],[14 - Inst. Atuando no Local]]),0)</f>
        <v>0</v>
      </c>
      <c r="CV76" s="86" t="str">
        <f t="shared" si="56"/>
        <v/>
      </c>
      <c r="CW76" s="86">
        <f>IFERROR(FIND("IBAMA",consulta_completa__11[[#This Row],[14 - Inst. Atuando no Local]]),0)</f>
        <v>51</v>
      </c>
      <c r="CX76" s="86" t="str">
        <f t="shared" si="57"/>
        <v>X</v>
      </c>
      <c r="CY76" s="86" t="str">
        <f>IF(consulta_completa__11[[#This Row],[14 - Inst. Atuando no Local]]="","X","")</f>
        <v/>
      </c>
      <c r="CZ76" s="86">
        <f>IFERROR(FIND("OUTRA (S)",consulta_completa__11[[#This Row],[14 - Inst. Atuando no Local]]),0)</f>
        <v>0</v>
      </c>
      <c r="DA76" s="86" t="str">
        <f t="shared" si="58"/>
        <v/>
      </c>
      <c r="DB76" s="37" t="str">
        <f t="shared" si="59"/>
        <v>Sim</v>
      </c>
      <c r="DC76" s="37" t="str">
        <f t="shared" si="60"/>
        <v>Não</v>
      </c>
      <c r="DD76" s="37" t="str">
        <f t="shared" si="61"/>
        <v>Sim</v>
      </c>
      <c r="DE76" s="89" t="str">
        <f t="shared" si="32"/>
        <v>Sem informação</v>
      </c>
    </row>
    <row r="77" spans="1:109">
      <c r="A77" s="15">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4">
        <f>IFERROR(FIND("Óbitos/feridos",consulta_completa__11[[#This Row],[13 - Ocorrências/Ambientes Atingidos]]),0)</f>
        <v>0</v>
      </c>
      <c r="AY77" s="85" t="str">
        <f t="shared" si="33"/>
        <v/>
      </c>
      <c r="AZ77" s="84">
        <f>IFERROR(FIND("População afetada/evacuada",consulta_completa__11[[#This Row],[13 - Ocorrências/Ambientes Atingidos]]),0)</f>
        <v>0</v>
      </c>
      <c r="BA77" s="84" t="str">
        <f t="shared" si="34"/>
        <v/>
      </c>
      <c r="BB77" s="84">
        <f>IFERROR(FIND("Suspensão de abastecimento de água",consulta_completa__11[[#This Row],[13 - Ocorrências/Ambientes Atingidos]]),0)</f>
        <v>0</v>
      </c>
      <c r="BC77" s="85" t="str">
        <f t="shared" si="62"/>
        <v/>
      </c>
      <c r="BD77" s="84">
        <f>IFERROR(FIND("Rio/córrego",consulta_completa__11[[#This Row],[13 - Ocorrências/Ambientes Atingidos]]),0)</f>
        <v>0</v>
      </c>
      <c r="BE77" s="85" t="str">
        <f t="shared" si="35"/>
        <v/>
      </c>
      <c r="BF77" s="84">
        <f>IFERROR(FIND("Lago",consulta_completa__11[[#This Row],[13 - Ocorrências/Ambientes Atingidos]]),0)</f>
        <v>0</v>
      </c>
      <c r="BG77" s="85" t="str">
        <f t="shared" si="36"/>
        <v/>
      </c>
      <c r="BH77" s="84">
        <f>IFERROR(FIND("Mar",consulta_completa__11[[#This Row],[13 - Ocorrências/Ambientes Atingidos]]),0)</f>
        <v>1</v>
      </c>
      <c r="BI77" s="85" t="str">
        <f t="shared" si="37"/>
        <v>X</v>
      </c>
      <c r="BJ77" s="84">
        <f>IFERROR(FIND("Praia",consulta_completa__11[[#This Row],[13 - Ocorrências/Ambientes Atingidos]]),0)</f>
        <v>0</v>
      </c>
      <c r="BK77" s="85" t="str">
        <f t="shared" si="38"/>
        <v/>
      </c>
      <c r="BL77" s="84">
        <f>IFERROR(FIND("Solo",consulta_completa__11[[#This Row],[13 - Ocorrências/Ambientes Atingidos]]),0)</f>
        <v>0</v>
      </c>
      <c r="BM77" s="85" t="str">
        <f t="shared" si="39"/>
        <v/>
      </c>
      <c r="BN77" s="84">
        <f>IFERROR(FIND("Águas subterrâneas",consulta_completa__11[[#This Row],[13 - Ocorrências/Ambientes Atingidos]]),0)</f>
        <v>0</v>
      </c>
      <c r="BO77" s="85" t="str">
        <f t="shared" si="40"/>
        <v/>
      </c>
      <c r="BP77" s="84">
        <f>IFERROR(FIND("Atmosfera",consulta_completa__11[[#This Row],[13 - Ocorrências/Ambientes Atingidos]]),0)</f>
        <v>0</v>
      </c>
      <c r="BQ77" s="85" t="str">
        <f t="shared" si="41"/>
        <v/>
      </c>
      <c r="BR77" s="84">
        <f>IFERROR(FIND("Flora",consulta_completa__11[[#This Row],[13 - Ocorrências/Ambientes Atingidos]]),0)</f>
        <v>0</v>
      </c>
      <c r="BS77" s="85" t="str">
        <f t="shared" si="42"/>
        <v/>
      </c>
      <c r="BT77" s="84">
        <f>IFERROR(FIND("Fauna",consulta_completa__11[[#This Row],[13 - Ocorrências/Ambientes Atingidos]]),0)</f>
        <v>0</v>
      </c>
      <c r="BU77" s="85" t="str">
        <f t="shared" si="43"/>
        <v/>
      </c>
      <c r="BV77" s="84">
        <f>IFERROR(FIND("UC federal",consulta_completa__11[[#This Row],[13 - Ocorrências/Ambientes Atingidos]]),0)</f>
        <v>0</v>
      </c>
      <c r="BW77" s="85" t="str">
        <f t="shared" si="44"/>
        <v/>
      </c>
      <c r="BX77" s="84">
        <f>IFERROR(FIND("UC estadual/municipal",consulta_completa__11[[#This Row],[13 - Ocorrências/Ambientes Atingidos]]),0)</f>
        <v>0</v>
      </c>
      <c r="BY77" s="85" t="str">
        <f t="shared" si="45"/>
        <v/>
      </c>
      <c r="BZ77" s="84">
        <f>IFERROR(FIND("Outro(s)",consulta_completa__11[[#This Row],[13 - Ocorrências/Ambientes Atingidos]]),0)</f>
        <v>0</v>
      </c>
      <c r="CA77" s="85" t="str">
        <f t="shared" si="46"/>
        <v/>
      </c>
      <c r="CB77" s="84">
        <f>IFERROR(FIND("Sem dano",consulta_completa__11[[#This Row],[13 - Ocorrências/Ambientes Atingidos]]),0)</f>
        <v>0</v>
      </c>
      <c r="CC77" s="85" t="str">
        <f t="shared" si="47"/>
        <v/>
      </c>
      <c r="CD77" s="84" t="str">
        <f>IF(consulta_completa__11[[#This Row],[13 - Ocorrências/Ambientes Atingidos]]="","X","")</f>
        <v/>
      </c>
      <c r="CE77" s="86">
        <f>IFERROR(FIND("IBAMA",consulta_completa__11[[#This Row],[14 - Inst. Atuando no Local]]),0)</f>
        <v>0</v>
      </c>
      <c r="CF77" s="86" t="str">
        <f t="shared" si="48"/>
        <v/>
      </c>
      <c r="CG77" s="86">
        <f>IFERROR(FIND("OEMA",consulta_completa__11[[#This Row],[14 - Inst. Atuando no Local]]),0)</f>
        <v>0</v>
      </c>
      <c r="CH77" s="86" t="str">
        <f t="shared" si="49"/>
        <v/>
      </c>
      <c r="CI77" s="86">
        <f>IFERROR(FIND("DEFESA CIVIL",consulta_completa__11[[#This Row],[14 - Inst. Atuando no Local]]),0)</f>
        <v>0</v>
      </c>
      <c r="CJ77" s="86" t="str">
        <f t="shared" si="50"/>
        <v/>
      </c>
      <c r="CK77" s="86">
        <f>IFERROR(FIND("CORPO DE BOMBEIROS",consulta_completa__11[[#This Row],[14 - Inst. Atuando no Local]]),0)</f>
        <v>0</v>
      </c>
      <c r="CL77" s="86" t="str">
        <f t="shared" si="51"/>
        <v/>
      </c>
      <c r="CM77" s="86">
        <f>IFERROR(FIND("POLÍCIA RODOVIÁRIA",consulta_completa__11[[#This Row],[14 - Inst. Atuando no Local]]),0)</f>
        <v>0</v>
      </c>
      <c r="CN77" s="86" t="str">
        <f t="shared" si="52"/>
        <v/>
      </c>
      <c r="CO77" s="86">
        <f>IFERROR(FIND("POLÍCIA MILITAR",consulta_completa__11[[#This Row],[14 - Inst. Atuando no Local]]),0)</f>
        <v>0</v>
      </c>
      <c r="CP77" s="86" t="str">
        <f t="shared" si="53"/>
        <v/>
      </c>
      <c r="CQ77" s="86">
        <f>IFERROR(FIND("POLÍCIA CIVIL",consulta_completa__11[[#This Row],[14 - Inst. Atuando no Local]]),0)</f>
        <v>0</v>
      </c>
      <c r="CR77" s="86" t="str">
        <f t="shared" si="54"/>
        <v/>
      </c>
      <c r="CS77" s="86">
        <f>IFERROR(FIND("MARINHA DO BRASIL",consulta_completa__11[[#This Row],[14 - Inst. Atuando no Local]]),0)</f>
        <v>0</v>
      </c>
      <c r="CT77" s="86" t="str">
        <f t="shared" si="55"/>
        <v/>
      </c>
      <c r="CU77" s="86">
        <f>IFERROR(FIND("EMPRESA ESPECIALIZADA EM ATENDIMENTO",consulta_completa__11[[#This Row],[14 - Inst. Atuando no Local]]),0)</f>
        <v>0</v>
      </c>
      <c r="CV77" s="86" t="str">
        <f t="shared" si="56"/>
        <v/>
      </c>
      <c r="CW77" s="86">
        <f>IFERROR(FIND("IBAMA",consulta_completa__11[[#This Row],[14 - Inst. Atuando no Local]]),0)</f>
        <v>0</v>
      </c>
      <c r="CX77" s="86" t="str">
        <f t="shared" si="57"/>
        <v/>
      </c>
      <c r="CY77" s="86" t="str">
        <f>IF(consulta_completa__11[[#This Row],[14 - Inst. Atuando no Local]]="","X","")</f>
        <v/>
      </c>
      <c r="CZ77" s="86">
        <f>IFERROR(FIND("OUTRA (S)",consulta_completa__11[[#This Row],[14 - Inst. Atuando no Local]]),0)</f>
        <v>0</v>
      </c>
      <c r="DA77" s="86" t="str">
        <f t="shared" si="58"/>
        <v/>
      </c>
      <c r="DB77" s="37" t="str">
        <f t="shared" si="59"/>
        <v>Sim</v>
      </c>
      <c r="DC77" s="37" t="str">
        <f t="shared" si="60"/>
        <v>Não</v>
      </c>
      <c r="DD77" s="37" t="str">
        <f t="shared" si="61"/>
        <v>Sim</v>
      </c>
      <c r="DE77" s="89" t="str">
        <f t="shared" si="32"/>
        <v>Federal</v>
      </c>
    </row>
    <row r="78" spans="1:109">
      <c r="A78" s="15">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4">
        <f>IFERROR(FIND("Óbitos/feridos",consulta_completa__11[[#This Row],[13 - Ocorrências/Ambientes Atingidos]]),0)</f>
        <v>0</v>
      </c>
      <c r="AY78" s="85" t="str">
        <f t="shared" si="33"/>
        <v/>
      </c>
      <c r="AZ78" s="84">
        <f>IFERROR(FIND("População afetada/evacuada",consulta_completa__11[[#This Row],[13 - Ocorrências/Ambientes Atingidos]]),0)</f>
        <v>0</v>
      </c>
      <c r="BA78" s="84" t="str">
        <f t="shared" si="34"/>
        <v/>
      </c>
      <c r="BB78" s="84">
        <f>IFERROR(FIND("Suspensão de abastecimento de água",consulta_completa__11[[#This Row],[13 - Ocorrências/Ambientes Atingidos]]),0)</f>
        <v>0</v>
      </c>
      <c r="BC78" s="85" t="str">
        <f t="shared" si="62"/>
        <v/>
      </c>
      <c r="BD78" s="84">
        <f>IFERROR(FIND("Rio/córrego",consulta_completa__11[[#This Row],[13 - Ocorrências/Ambientes Atingidos]]),0)</f>
        <v>0</v>
      </c>
      <c r="BE78" s="85" t="str">
        <f t="shared" si="35"/>
        <v/>
      </c>
      <c r="BF78" s="84">
        <f>IFERROR(FIND("Lago",consulta_completa__11[[#This Row],[13 - Ocorrências/Ambientes Atingidos]]),0)</f>
        <v>0</v>
      </c>
      <c r="BG78" s="85" t="str">
        <f t="shared" si="36"/>
        <v/>
      </c>
      <c r="BH78" s="84">
        <f>IFERROR(FIND("Mar",consulta_completa__11[[#This Row],[13 - Ocorrências/Ambientes Atingidos]]),0)</f>
        <v>0</v>
      </c>
      <c r="BI78" s="85" t="str">
        <f t="shared" si="37"/>
        <v/>
      </c>
      <c r="BJ78" s="84">
        <f>IFERROR(FIND("Praia",consulta_completa__11[[#This Row],[13 - Ocorrências/Ambientes Atingidos]]),0)</f>
        <v>0</v>
      </c>
      <c r="BK78" s="85" t="str">
        <f t="shared" si="38"/>
        <v/>
      </c>
      <c r="BL78" s="84">
        <f>IFERROR(FIND("Solo",consulta_completa__11[[#This Row],[13 - Ocorrências/Ambientes Atingidos]]),0)</f>
        <v>1</v>
      </c>
      <c r="BM78" s="85" t="str">
        <f t="shared" si="39"/>
        <v>X</v>
      </c>
      <c r="BN78" s="84">
        <f>IFERROR(FIND("Águas subterrâneas",consulta_completa__11[[#This Row],[13 - Ocorrências/Ambientes Atingidos]]),0)</f>
        <v>0</v>
      </c>
      <c r="BO78" s="85" t="str">
        <f t="shared" si="40"/>
        <v/>
      </c>
      <c r="BP78" s="84">
        <f>IFERROR(FIND("Atmosfera",consulta_completa__11[[#This Row],[13 - Ocorrências/Ambientes Atingidos]]),0)</f>
        <v>0</v>
      </c>
      <c r="BQ78" s="85" t="str">
        <f t="shared" si="41"/>
        <v/>
      </c>
      <c r="BR78" s="84">
        <f>IFERROR(FIND("Flora",consulta_completa__11[[#This Row],[13 - Ocorrências/Ambientes Atingidos]]),0)</f>
        <v>0</v>
      </c>
      <c r="BS78" s="85" t="str">
        <f t="shared" si="42"/>
        <v/>
      </c>
      <c r="BT78" s="84">
        <f>IFERROR(FIND("Fauna",consulta_completa__11[[#This Row],[13 - Ocorrências/Ambientes Atingidos]]),0)</f>
        <v>0</v>
      </c>
      <c r="BU78" s="85" t="str">
        <f t="shared" si="43"/>
        <v/>
      </c>
      <c r="BV78" s="84">
        <f>IFERROR(FIND("UC federal",consulta_completa__11[[#This Row],[13 - Ocorrências/Ambientes Atingidos]]),0)</f>
        <v>0</v>
      </c>
      <c r="BW78" s="85" t="str">
        <f t="shared" si="44"/>
        <v/>
      </c>
      <c r="BX78" s="84">
        <f>IFERROR(FIND("UC estadual/municipal",consulta_completa__11[[#This Row],[13 - Ocorrências/Ambientes Atingidos]]),0)</f>
        <v>0</v>
      </c>
      <c r="BY78" s="85" t="str">
        <f t="shared" si="45"/>
        <v/>
      </c>
      <c r="BZ78" s="84">
        <f>IFERROR(FIND("Outro(s)",consulta_completa__11[[#This Row],[13 - Ocorrências/Ambientes Atingidos]]),0)</f>
        <v>0</v>
      </c>
      <c r="CA78" s="85" t="str">
        <f t="shared" si="46"/>
        <v/>
      </c>
      <c r="CB78" s="84">
        <f>IFERROR(FIND("Sem dano",consulta_completa__11[[#This Row],[13 - Ocorrências/Ambientes Atingidos]]),0)</f>
        <v>0</v>
      </c>
      <c r="CC78" s="85" t="str">
        <f t="shared" si="47"/>
        <v/>
      </c>
      <c r="CD78" s="84" t="str">
        <f>IF(consulta_completa__11[[#This Row],[13 - Ocorrências/Ambientes Atingidos]]="","X","")</f>
        <v/>
      </c>
      <c r="CE78" s="86">
        <f>IFERROR(FIND("IBAMA",consulta_completa__11[[#This Row],[14 - Inst. Atuando no Local]]),0)</f>
        <v>0</v>
      </c>
      <c r="CF78" s="86" t="str">
        <f t="shared" si="48"/>
        <v/>
      </c>
      <c r="CG78" s="86">
        <f>IFERROR(FIND("OEMA",consulta_completa__11[[#This Row],[14 - Inst. Atuando no Local]]),0)</f>
        <v>0</v>
      </c>
      <c r="CH78" s="86" t="str">
        <f t="shared" si="49"/>
        <v/>
      </c>
      <c r="CI78" s="86">
        <f>IFERROR(FIND("DEFESA CIVIL",consulta_completa__11[[#This Row],[14 - Inst. Atuando no Local]]),0)</f>
        <v>0</v>
      </c>
      <c r="CJ78" s="86" t="str">
        <f t="shared" si="50"/>
        <v/>
      </c>
      <c r="CK78" s="86">
        <f>IFERROR(FIND("CORPO DE BOMBEIROS",consulta_completa__11[[#This Row],[14 - Inst. Atuando no Local]]),0)</f>
        <v>0</v>
      </c>
      <c r="CL78" s="86" t="str">
        <f t="shared" si="51"/>
        <v/>
      </c>
      <c r="CM78" s="86">
        <f>IFERROR(FIND("POLÍCIA RODOVIÁRIA",consulta_completa__11[[#This Row],[14 - Inst. Atuando no Local]]),0)</f>
        <v>0</v>
      </c>
      <c r="CN78" s="86" t="str">
        <f t="shared" si="52"/>
        <v/>
      </c>
      <c r="CO78" s="86">
        <f>IFERROR(FIND("POLÍCIA MILITAR",consulta_completa__11[[#This Row],[14 - Inst. Atuando no Local]]),0)</f>
        <v>0</v>
      </c>
      <c r="CP78" s="86" t="str">
        <f t="shared" si="53"/>
        <v/>
      </c>
      <c r="CQ78" s="86">
        <f>IFERROR(FIND("POLÍCIA CIVIL",consulta_completa__11[[#This Row],[14 - Inst. Atuando no Local]]),0)</f>
        <v>0</v>
      </c>
      <c r="CR78" s="86" t="str">
        <f t="shared" si="54"/>
        <v/>
      </c>
      <c r="CS78" s="86">
        <f>IFERROR(FIND("MARINHA DO BRASIL",consulta_completa__11[[#This Row],[14 - Inst. Atuando no Local]]),0)</f>
        <v>0</v>
      </c>
      <c r="CT78" s="86" t="str">
        <f t="shared" si="55"/>
        <v/>
      </c>
      <c r="CU78" s="86">
        <f>IFERROR(FIND("EMPRESA ESPECIALIZADA EM ATENDIMENTO",consulta_completa__11[[#This Row],[14 - Inst. Atuando no Local]]),0)</f>
        <v>0</v>
      </c>
      <c r="CV78" s="86" t="str">
        <f t="shared" si="56"/>
        <v/>
      </c>
      <c r="CW78" s="86">
        <f>IFERROR(FIND("IBAMA",consulta_completa__11[[#This Row],[14 - Inst. Atuando no Local]]),0)</f>
        <v>0</v>
      </c>
      <c r="CX78" s="86" t="str">
        <f t="shared" si="57"/>
        <v/>
      </c>
      <c r="CY78" s="86" t="str">
        <f>IF(consulta_completa__11[[#This Row],[14 - Inst. Atuando no Local]]="","X","")</f>
        <v/>
      </c>
      <c r="CZ78" s="86">
        <f>IFERROR(FIND("OUTRA (S)",consulta_completa__11[[#This Row],[14 - Inst. Atuando no Local]]),0)</f>
        <v>0</v>
      </c>
      <c r="DA78" s="86" t="str">
        <f t="shared" si="58"/>
        <v/>
      </c>
      <c r="DB78" s="37" t="str">
        <f t="shared" si="59"/>
        <v>Sim</v>
      </c>
      <c r="DC78" s="37" t="str">
        <f t="shared" si="60"/>
        <v>Não</v>
      </c>
      <c r="DD78" s="37" t="str">
        <f t="shared" si="61"/>
        <v>Sim</v>
      </c>
      <c r="DE78" s="89" t="str">
        <f t="shared" si="32"/>
        <v>Estadual</v>
      </c>
    </row>
    <row r="79" spans="1:109">
      <c r="A79" s="15">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4">
        <f>IFERROR(FIND("Óbitos/feridos",consulta_completa__11[[#This Row],[13 - Ocorrências/Ambientes Atingidos]]),0)</f>
        <v>0</v>
      </c>
      <c r="AY79" s="85" t="str">
        <f t="shared" si="33"/>
        <v/>
      </c>
      <c r="AZ79" s="84">
        <f>IFERROR(FIND("População afetada/evacuada",consulta_completa__11[[#This Row],[13 - Ocorrências/Ambientes Atingidos]]),0)</f>
        <v>0</v>
      </c>
      <c r="BA79" s="84" t="str">
        <f t="shared" si="34"/>
        <v/>
      </c>
      <c r="BB79" s="84">
        <f>IFERROR(FIND("Suspensão de abastecimento de água",consulta_completa__11[[#This Row],[13 - Ocorrências/Ambientes Atingidos]]),0)</f>
        <v>0</v>
      </c>
      <c r="BC79" s="85" t="str">
        <f t="shared" si="62"/>
        <v/>
      </c>
      <c r="BD79" s="84">
        <f>IFERROR(FIND("Rio/córrego",consulta_completa__11[[#This Row],[13 - Ocorrências/Ambientes Atingidos]]),0)</f>
        <v>0</v>
      </c>
      <c r="BE79" s="85" t="str">
        <f t="shared" si="35"/>
        <v/>
      </c>
      <c r="BF79" s="84">
        <f>IFERROR(FIND("Lago",consulta_completa__11[[#This Row],[13 - Ocorrências/Ambientes Atingidos]]),0)</f>
        <v>0</v>
      </c>
      <c r="BG79" s="85" t="str">
        <f t="shared" si="36"/>
        <v/>
      </c>
      <c r="BH79" s="84">
        <f>IFERROR(FIND("Mar",consulta_completa__11[[#This Row],[13 - Ocorrências/Ambientes Atingidos]]),0)</f>
        <v>0</v>
      </c>
      <c r="BI79" s="85" t="str">
        <f t="shared" si="37"/>
        <v/>
      </c>
      <c r="BJ79" s="84">
        <f>IFERROR(FIND("Praia",consulta_completa__11[[#This Row],[13 - Ocorrências/Ambientes Atingidos]]),0)</f>
        <v>0</v>
      </c>
      <c r="BK79" s="85" t="str">
        <f t="shared" si="38"/>
        <v/>
      </c>
      <c r="BL79" s="84">
        <f>IFERROR(FIND("Solo",consulta_completa__11[[#This Row],[13 - Ocorrências/Ambientes Atingidos]]),0)</f>
        <v>1</v>
      </c>
      <c r="BM79" s="85" t="str">
        <f t="shared" si="39"/>
        <v>X</v>
      </c>
      <c r="BN79" s="84">
        <f>IFERROR(FIND("Águas subterrâneas",consulta_completa__11[[#This Row],[13 - Ocorrências/Ambientes Atingidos]]),0)</f>
        <v>0</v>
      </c>
      <c r="BO79" s="85" t="str">
        <f t="shared" si="40"/>
        <v/>
      </c>
      <c r="BP79" s="84">
        <f>IFERROR(FIND("Atmosfera",consulta_completa__11[[#This Row],[13 - Ocorrências/Ambientes Atingidos]]),0)</f>
        <v>0</v>
      </c>
      <c r="BQ79" s="85" t="str">
        <f t="shared" si="41"/>
        <v/>
      </c>
      <c r="BR79" s="84">
        <f>IFERROR(FIND("Flora",consulta_completa__11[[#This Row],[13 - Ocorrências/Ambientes Atingidos]]),0)</f>
        <v>0</v>
      </c>
      <c r="BS79" s="85" t="str">
        <f t="shared" si="42"/>
        <v/>
      </c>
      <c r="BT79" s="84">
        <f>IFERROR(FIND("Fauna",consulta_completa__11[[#This Row],[13 - Ocorrências/Ambientes Atingidos]]),0)</f>
        <v>0</v>
      </c>
      <c r="BU79" s="85" t="str">
        <f t="shared" si="43"/>
        <v/>
      </c>
      <c r="BV79" s="84">
        <f>IFERROR(FIND("UC federal",consulta_completa__11[[#This Row],[13 - Ocorrências/Ambientes Atingidos]]),0)</f>
        <v>0</v>
      </c>
      <c r="BW79" s="85" t="str">
        <f t="shared" si="44"/>
        <v/>
      </c>
      <c r="BX79" s="84">
        <f>IFERROR(FIND("UC estadual/municipal",consulta_completa__11[[#This Row],[13 - Ocorrências/Ambientes Atingidos]]),0)</f>
        <v>0</v>
      </c>
      <c r="BY79" s="85" t="str">
        <f t="shared" si="45"/>
        <v/>
      </c>
      <c r="BZ79" s="84">
        <f>IFERROR(FIND("Outro(s)",consulta_completa__11[[#This Row],[13 - Ocorrências/Ambientes Atingidos]]),0)</f>
        <v>0</v>
      </c>
      <c r="CA79" s="85" t="str">
        <f t="shared" si="46"/>
        <v/>
      </c>
      <c r="CB79" s="84">
        <f>IFERROR(FIND("Sem dano",consulta_completa__11[[#This Row],[13 - Ocorrências/Ambientes Atingidos]]),0)</f>
        <v>0</v>
      </c>
      <c r="CC79" s="85" t="str">
        <f t="shared" si="47"/>
        <v/>
      </c>
      <c r="CD79" s="84" t="str">
        <f>IF(consulta_completa__11[[#This Row],[13 - Ocorrências/Ambientes Atingidos]]="","X","")</f>
        <v/>
      </c>
      <c r="CE79" s="86">
        <f>IFERROR(FIND("IBAMA",consulta_completa__11[[#This Row],[14 - Inst. Atuando no Local]]),0)</f>
        <v>0</v>
      </c>
      <c r="CF79" s="86" t="str">
        <f t="shared" si="48"/>
        <v/>
      </c>
      <c r="CG79" s="86">
        <f>IFERROR(FIND("OEMA",consulta_completa__11[[#This Row],[14 - Inst. Atuando no Local]]),0)</f>
        <v>0</v>
      </c>
      <c r="CH79" s="86" t="str">
        <f t="shared" si="49"/>
        <v/>
      </c>
      <c r="CI79" s="86">
        <f>IFERROR(FIND("DEFESA CIVIL",consulta_completa__11[[#This Row],[14 - Inst. Atuando no Local]]),0)</f>
        <v>0</v>
      </c>
      <c r="CJ79" s="86" t="str">
        <f t="shared" si="50"/>
        <v/>
      </c>
      <c r="CK79" s="86">
        <f>IFERROR(FIND("CORPO DE BOMBEIROS",consulta_completa__11[[#This Row],[14 - Inst. Atuando no Local]]),0)</f>
        <v>0</v>
      </c>
      <c r="CL79" s="86" t="str">
        <f t="shared" si="51"/>
        <v/>
      </c>
      <c r="CM79" s="86">
        <f>IFERROR(FIND("POLÍCIA RODOVIÁRIA",consulta_completa__11[[#This Row],[14 - Inst. Atuando no Local]]),0)</f>
        <v>0</v>
      </c>
      <c r="CN79" s="86" t="str">
        <f t="shared" si="52"/>
        <v/>
      </c>
      <c r="CO79" s="86">
        <f>IFERROR(FIND("POLÍCIA MILITAR",consulta_completa__11[[#This Row],[14 - Inst. Atuando no Local]]),0)</f>
        <v>0</v>
      </c>
      <c r="CP79" s="86" t="str">
        <f t="shared" si="53"/>
        <v/>
      </c>
      <c r="CQ79" s="86">
        <f>IFERROR(FIND("POLÍCIA CIVIL",consulta_completa__11[[#This Row],[14 - Inst. Atuando no Local]]),0)</f>
        <v>0</v>
      </c>
      <c r="CR79" s="86" t="str">
        <f t="shared" si="54"/>
        <v/>
      </c>
      <c r="CS79" s="86">
        <f>IFERROR(FIND("MARINHA DO BRASIL",consulta_completa__11[[#This Row],[14 - Inst. Atuando no Local]]),0)</f>
        <v>0</v>
      </c>
      <c r="CT79" s="86" t="str">
        <f t="shared" si="55"/>
        <v/>
      </c>
      <c r="CU79" s="86">
        <f>IFERROR(FIND("EMPRESA ESPECIALIZADA EM ATENDIMENTO",consulta_completa__11[[#This Row],[14 - Inst. Atuando no Local]]),0)</f>
        <v>0</v>
      </c>
      <c r="CV79" s="86" t="str">
        <f t="shared" si="56"/>
        <v/>
      </c>
      <c r="CW79" s="86">
        <f>IFERROR(FIND("IBAMA",consulta_completa__11[[#This Row],[14 - Inst. Atuando no Local]]),0)</f>
        <v>0</v>
      </c>
      <c r="CX79" s="86" t="str">
        <f t="shared" si="57"/>
        <v/>
      </c>
      <c r="CY79" s="86" t="str">
        <f>IF(consulta_completa__11[[#This Row],[14 - Inst. Atuando no Local]]="","X","")</f>
        <v/>
      </c>
      <c r="CZ79" s="86">
        <f>IFERROR(FIND("OUTRA (S)",consulta_completa__11[[#This Row],[14 - Inst. Atuando no Local]]),0)</f>
        <v>0</v>
      </c>
      <c r="DA79" s="86" t="str">
        <f t="shared" si="58"/>
        <v/>
      </c>
      <c r="DB79" s="37" t="str">
        <f t="shared" si="59"/>
        <v>Sim</v>
      </c>
      <c r="DC79" s="37" t="str">
        <f t="shared" si="60"/>
        <v>Não</v>
      </c>
      <c r="DD79" s="37" t="str">
        <f t="shared" si="61"/>
        <v>Sim</v>
      </c>
      <c r="DE79" s="89" t="str">
        <f t="shared" si="32"/>
        <v>Sem informação</v>
      </c>
    </row>
    <row r="80" spans="1:109">
      <c r="A80" s="15">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4">
        <f>IFERROR(FIND("Óbitos/feridos",consulta_completa__11[[#This Row],[13 - Ocorrências/Ambientes Atingidos]]),0)</f>
        <v>0</v>
      </c>
      <c r="AY80" s="85" t="str">
        <f t="shared" si="33"/>
        <v/>
      </c>
      <c r="AZ80" s="84">
        <f>IFERROR(FIND("População afetada/evacuada",consulta_completa__11[[#This Row],[13 - Ocorrências/Ambientes Atingidos]]),0)</f>
        <v>0</v>
      </c>
      <c r="BA80" s="84" t="str">
        <f t="shared" si="34"/>
        <v/>
      </c>
      <c r="BB80" s="84">
        <f>IFERROR(FIND("Suspensão de abastecimento de água",consulta_completa__11[[#This Row],[13 - Ocorrências/Ambientes Atingidos]]),0)</f>
        <v>0</v>
      </c>
      <c r="BC80" s="85" t="str">
        <f t="shared" si="62"/>
        <v/>
      </c>
      <c r="BD80" s="84">
        <f>IFERROR(FIND("Rio/córrego",consulta_completa__11[[#This Row],[13 - Ocorrências/Ambientes Atingidos]]),0)</f>
        <v>0</v>
      </c>
      <c r="BE80" s="85" t="str">
        <f t="shared" si="35"/>
        <v/>
      </c>
      <c r="BF80" s="84">
        <f>IFERROR(FIND("Lago",consulta_completa__11[[#This Row],[13 - Ocorrências/Ambientes Atingidos]]),0)</f>
        <v>0</v>
      </c>
      <c r="BG80" s="85" t="str">
        <f t="shared" si="36"/>
        <v/>
      </c>
      <c r="BH80" s="84">
        <f>IFERROR(FIND("Mar",consulta_completa__11[[#This Row],[13 - Ocorrências/Ambientes Atingidos]]),0)</f>
        <v>0</v>
      </c>
      <c r="BI80" s="85" t="str">
        <f t="shared" si="37"/>
        <v/>
      </c>
      <c r="BJ80" s="84">
        <f>IFERROR(FIND("Praia",consulta_completa__11[[#This Row],[13 - Ocorrências/Ambientes Atingidos]]),0)</f>
        <v>0</v>
      </c>
      <c r="BK80" s="85" t="str">
        <f t="shared" si="38"/>
        <v/>
      </c>
      <c r="BL80" s="84">
        <f>IFERROR(FIND("Solo",consulta_completa__11[[#This Row],[13 - Ocorrências/Ambientes Atingidos]]),0)</f>
        <v>1</v>
      </c>
      <c r="BM80" s="85" t="str">
        <f t="shared" si="39"/>
        <v>X</v>
      </c>
      <c r="BN80" s="84">
        <f>IFERROR(FIND("Águas subterrâneas",consulta_completa__11[[#This Row],[13 - Ocorrências/Ambientes Atingidos]]),0)</f>
        <v>0</v>
      </c>
      <c r="BO80" s="85" t="str">
        <f t="shared" si="40"/>
        <v/>
      </c>
      <c r="BP80" s="84">
        <f>IFERROR(FIND("Atmosfera",consulta_completa__11[[#This Row],[13 - Ocorrências/Ambientes Atingidos]]),0)</f>
        <v>0</v>
      </c>
      <c r="BQ80" s="85" t="str">
        <f t="shared" si="41"/>
        <v/>
      </c>
      <c r="BR80" s="84">
        <f>IFERROR(FIND("Flora",consulta_completa__11[[#This Row],[13 - Ocorrências/Ambientes Atingidos]]),0)</f>
        <v>0</v>
      </c>
      <c r="BS80" s="85" t="str">
        <f t="shared" si="42"/>
        <v/>
      </c>
      <c r="BT80" s="84">
        <f>IFERROR(FIND("Fauna",consulta_completa__11[[#This Row],[13 - Ocorrências/Ambientes Atingidos]]),0)</f>
        <v>0</v>
      </c>
      <c r="BU80" s="85" t="str">
        <f t="shared" si="43"/>
        <v/>
      </c>
      <c r="BV80" s="84">
        <f>IFERROR(FIND("UC federal",consulta_completa__11[[#This Row],[13 - Ocorrências/Ambientes Atingidos]]),0)</f>
        <v>0</v>
      </c>
      <c r="BW80" s="85" t="str">
        <f t="shared" si="44"/>
        <v/>
      </c>
      <c r="BX80" s="84">
        <f>IFERROR(FIND("UC estadual/municipal",consulta_completa__11[[#This Row],[13 - Ocorrências/Ambientes Atingidos]]),0)</f>
        <v>0</v>
      </c>
      <c r="BY80" s="85" t="str">
        <f t="shared" si="45"/>
        <v/>
      </c>
      <c r="BZ80" s="84">
        <f>IFERROR(FIND("Outro(s)",consulta_completa__11[[#This Row],[13 - Ocorrências/Ambientes Atingidos]]),0)</f>
        <v>0</v>
      </c>
      <c r="CA80" s="85" t="str">
        <f t="shared" si="46"/>
        <v/>
      </c>
      <c r="CB80" s="84">
        <f>IFERROR(FIND("Sem dano",consulta_completa__11[[#This Row],[13 - Ocorrências/Ambientes Atingidos]]),0)</f>
        <v>0</v>
      </c>
      <c r="CC80" s="85" t="str">
        <f t="shared" si="47"/>
        <v/>
      </c>
      <c r="CD80" s="84" t="str">
        <f>IF(consulta_completa__11[[#This Row],[13 - Ocorrências/Ambientes Atingidos]]="","X","")</f>
        <v/>
      </c>
      <c r="CE80" s="86">
        <f>IFERROR(FIND("IBAMA",consulta_completa__11[[#This Row],[14 - Inst. Atuando no Local]]),0)</f>
        <v>0</v>
      </c>
      <c r="CF80" s="86" t="str">
        <f t="shared" si="48"/>
        <v/>
      </c>
      <c r="CG80" s="86">
        <f>IFERROR(FIND("OEMA",consulta_completa__11[[#This Row],[14 - Inst. Atuando no Local]]),0)</f>
        <v>0</v>
      </c>
      <c r="CH80" s="86" t="str">
        <f t="shared" si="49"/>
        <v/>
      </c>
      <c r="CI80" s="86">
        <f>IFERROR(FIND("DEFESA CIVIL",consulta_completa__11[[#This Row],[14 - Inst. Atuando no Local]]),0)</f>
        <v>0</v>
      </c>
      <c r="CJ80" s="86" t="str">
        <f t="shared" si="50"/>
        <v/>
      </c>
      <c r="CK80" s="86">
        <f>IFERROR(FIND("CORPO DE BOMBEIROS",consulta_completa__11[[#This Row],[14 - Inst. Atuando no Local]]),0)</f>
        <v>0</v>
      </c>
      <c r="CL80" s="86" t="str">
        <f t="shared" si="51"/>
        <v/>
      </c>
      <c r="CM80" s="86">
        <f>IFERROR(FIND("POLÍCIA RODOVIÁRIA",consulta_completa__11[[#This Row],[14 - Inst. Atuando no Local]]),0)</f>
        <v>0</v>
      </c>
      <c r="CN80" s="86" t="str">
        <f t="shared" si="52"/>
        <v/>
      </c>
      <c r="CO80" s="86">
        <f>IFERROR(FIND("POLÍCIA MILITAR",consulta_completa__11[[#This Row],[14 - Inst. Atuando no Local]]),0)</f>
        <v>0</v>
      </c>
      <c r="CP80" s="86" t="str">
        <f t="shared" si="53"/>
        <v/>
      </c>
      <c r="CQ80" s="86">
        <f>IFERROR(FIND("POLÍCIA CIVIL",consulta_completa__11[[#This Row],[14 - Inst. Atuando no Local]]),0)</f>
        <v>0</v>
      </c>
      <c r="CR80" s="86" t="str">
        <f t="shared" si="54"/>
        <v/>
      </c>
      <c r="CS80" s="86">
        <f>IFERROR(FIND("MARINHA DO BRASIL",consulta_completa__11[[#This Row],[14 - Inst. Atuando no Local]]),0)</f>
        <v>0</v>
      </c>
      <c r="CT80" s="86" t="str">
        <f t="shared" si="55"/>
        <v/>
      </c>
      <c r="CU80" s="86">
        <f>IFERROR(FIND("EMPRESA ESPECIALIZADA EM ATENDIMENTO",consulta_completa__11[[#This Row],[14 - Inst. Atuando no Local]]),0)</f>
        <v>0</v>
      </c>
      <c r="CV80" s="86" t="str">
        <f t="shared" si="56"/>
        <v/>
      </c>
      <c r="CW80" s="86">
        <f>IFERROR(FIND("IBAMA",consulta_completa__11[[#This Row],[14 - Inst. Atuando no Local]]),0)</f>
        <v>0</v>
      </c>
      <c r="CX80" s="86" t="str">
        <f t="shared" si="57"/>
        <v/>
      </c>
      <c r="CY80" s="86" t="str">
        <f>IF(consulta_completa__11[[#This Row],[14 - Inst. Atuando no Local]]="","X","")</f>
        <v/>
      </c>
      <c r="CZ80" s="86">
        <f>IFERROR(FIND("OUTRA (S)",consulta_completa__11[[#This Row],[14 - Inst. Atuando no Local]]),0)</f>
        <v>0</v>
      </c>
      <c r="DA80" s="86" t="str">
        <f t="shared" si="58"/>
        <v/>
      </c>
      <c r="DB80" s="37" t="str">
        <f t="shared" si="59"/>
        <v>Sim</v>
      </c>
      <c r="DC80" s="37" t="str">
        <f t="shared" si="60"/>
        <v>Não</v>
      </c>
      <c r="DD80" s="37" t="str">
        <f t="shared" si="61"/>
        <v>Sim</v>
      </c>
      <c r="DE80" s="89" t="str">
        <f t="shared" si="32"/>
        <v>Estadual</v>
      </c>
    </row>
    <row r="81" spans="1:109">
      <c r="A81" s="15">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4">
        <f>IFERROR(FIND("Óbitos/feridos",consulta_completa__11[[#This Row],[13 - Ocorrências/Ambientes Atingidos]]),0)</f>
        <v>0</v>
      </c>
      <c r="AY81" s="85" t="str">
        <f t="shared" si="33"/>
        <v/>
      </c>
      <c r="AZ81" s="84">
        <f>IFERROR(FIND("População afetada/evacuada",consulta_completa__11[[#This Row],[13 - Ocorrências/Ambientes Atingidos]]),0)</f>
        <v>0</v>
      </c>
      <c r="BA81" s="84" t="str">
        <f t="shared" si="34"/>
        <v/>
      </c>
      <c r="BB81" s="84">
        <f>IFERROR(FIND("Suspensão de abastecimento de água",consulta_completa__11[[#This Row],[13 - Ocorrências/Ambientes Atingidos]]),0)</f>
        <v>0</v>
      </c>
      <c r="BC81" s="85" t="str">
        <f t="shared" si="62"/>
        <v/>
      </c>
      <c r="BD81" s="84">
        <f>IFERROR(FIND("Rio/córrego",consulta_completa__11[[#This Row],[13 - Ocorrências/Ambientes Atingidos]]),0)</f>
        <v>0</v>
      </c>
      <c r="BE81" s="85" t="str">
        <f t="shared" si="35"/>
        <v/>
      </c>
      <c r="BF81" s="84">
        <f>IFERROR(FIND("Lago",consulta_completa__11[[#This Row],[13 - Ocorrências/Ambientes Atingidos]]),0)</f>
        <v>0</v>
      </c>
      <c r="BG81" s="85" t="str">
        <f t="shared" si="36"/>
        <v/>
      </c>
      <c r="BH81" s="84">
        <f>IFERROR(FIND("Mar",consulta_completa__11[[#This Row],[13 - Ocorrências/Ambientes Atingidos]]),0)</f>
        <v>0</v>
      </c>
      <c r="BI81" s="85" t="str">
        <f t="shared" si="37"/>
        <v/>
      </c>
      <c r="BJ81" s="84">
        <f>IFERROR(FIND("Praia",consulta_completa__11[[#This Row],[13 - Ocorrências/Ambientes Atingidos]]),0)</f>
        <v>0</v>
      </c>
      <c r="BK81" s="85" t="str">
        <f t="shared" si="38"/>
        <v/>
      </c>
      <c r="BL81" s="84">
        <f>IFERROR(FIND("Solo",consulta_completa__11[[#This Row],[13 - Ocorrências/Ambientes Atingidos]]),0)</f>
        <v>0</v>
      </c>
      <c r="BM81" s="85" t="str">
        <f t="shared" si="39"/>
        <v/>
      </c>
      <c r="BN81" s="84">
        <f>IFERROR(FIND("Águas subterrâneas",consulta_completa__11[[#This Row],[13 - Ocorrências/Ambientes Atingidos]]),0)</f>
        <v>0</v>
      </c>
      <c r="BO81" s="85" t="str">
        <f t="shared" si="40"/>
        <v/>
      </c>
      <c r="BP81" s="84">
        <f>IFERROR(FIND("Atmosfera",consulta_completa__11[[#This Row],[13 - Ocorrências/Ambientes Atingidos]]),0)</f>
        <v>0</v>
      </c>
      <c r="BQ81" s="85" t="str">
        <f t="shared" si="41"/>
        <v/>
      </c>
      <c r="BR81" s="84">
        <f>IFERROR(FIND("Flora",consulta_completa__11[[#This Row],[13 - Ocorrências/Ambientes Atingidos]]),0)</f>
        <v>1</v>
      </c>
      <c r="BS81" s="85" t="str">
        <f t="shared" si="42"/>
        <v>X</v>
      </c>
      <c r="BT81" s="84">
        <f>IFERROR(FIND("Fauna",consulta_completa__11[[#This Row],[13 - Ocorrências/Ambientes Atingidos]]),0)</f>
        <v>0</v>
      </c>
      <c r="BU81" s="85" t="str">
        <f t="shared" si="43"/>
        <v/>
      </c>
      <c r="BV81" s="84">
        <f>IFERROR(FIND("UC federal",consulta_completa__11[[#This Row],[13 - Ocorrências/Ambientes Atingidos]]),0)</f>
        <v>0</v>
      </c>
      <c r="BW81" s="85" t="str">
        <f t="shared" si="44"/>
        <v/>
      </c>
      <c r="BX81" s="84">
        <f>IFERROR(FIND("UC estadual/municipal",consulta_completa__11[[#This Row],[13 - Ocorrências/Ambientes Atingidos]]),0)</f>
        <v>0</v>
      </c>
      <c r="BY81" s="85" t="str">
        <f t="shared" si="45"/>
        <v/>
      </c>
      <c r="BZ81" s="84">
        <f>IFERROR(FIND("Outro(s)",consulta_completa__11[[#This Row],[13 - Ocorrências/Ambientes Atingidos]]),0)</f>
        <v>0</v>
      </c>
      <c r="CA81" s="85" t="str">
        <f t="shared" si="46"/>
        <v/>
      </c>
      <c r="CB81" s="84">
        <f>IFERROR(FIND("Sem dano",consulta_completa__11[[#This Row],[13 - Ocorrências/Ambientes Atingidos]]),0)</f>
        <v>0</v>
      </c>
      <c r="CC81" s="85" t="str">
        <f t="shared" si="47"/>
        <v/>
      </c>
      <c r="CD81" s="84" t="str">
        <f>IF(consulta_completa__11[[#This Row],[13 - Ocorrências/Ambientes Atingidos]]="","X","")</f>
        <v/>
      </c>
      <c r="CE81" s="86">
        <f>IFERROR(FIND("IBAMA",consulta_completa__11[[#This Row],[14 - Inst. Atuando no Local]]),0)</f>
        <v>126</v>
      </c>
      <c r="CF81" s="86" t="str">
        <f t="shared" si="48"/>
        <v>X</v>
      </c>
      <c r="CG81" s="86">
        <f>IFERROR(FIND("OEMA",consulta_completa__11[[#This Row],[14 - Inst. Atuando no Local]]),0)</f>
        <v>0</v>
      </c>
      <c r="CH81" s="86" t="str">
        <f t="shared" si="49"/>
        <v/>
      </c>
      <c r="CI81" s="86">
        <f>IFERROR(FIND("DEFESA CIVIL",consulta_completa__11[[#This Row],[14 - Inst. Atuando no Local]]),0)</f>
        <v>0</v>
      </c>
      <c r="CJ81" s="86" t="str">
        <f t="shared" si="50"/>
        <v/>
      </c>
      <c r="CK81" s="86">
        <f>IFERROR(FIND("CORPO DE BOMBEIROS",consulta_completa__11[[#This Row],[14 - Inst. Atuando no Local]]),0)</f>
        <v>0</v>
      </c>
      <c r="CL81" s="86" t="str">
        <f t="shared" si="51"/>
        <v/>
      </c>
      <c r="CM81" s="86">
        <f>IFERROR(FIND("POLÍCIA RODOVIÁRIA",consulta_completa__11[[#This Row],[14 - Inst. Atuando no Local]]),0)</f>
        <v>0</v>
      </c>
      <c r="CN81" s="86" t="str">
        <f t="shared" si="52"/>
        <v/>
      </c>
      <c r="CO81" s="86">
        <f>IFERROR(FIND("POLÍCIA MILITAR",consulta_completa__11[[#This Row],[14 - Inst. Atuando no Local]]),0)</f>
        <v>0</v>
      </c>
      <c r="CP81" s="86" t="str">
        <f t="shared" si="53"/>
        <v/>
      </c>
      <c r="CQ81" s="86">
        <f>IFERROR(FIND("POLÍCIA CIVIL",consulta_completa__11[[#This Row],[14 - Inst. Atuando no Local]]),0)</f>
        <v>0</v>
      </c>
      <c r="CR81" s="86" t="str">
        <f t="shared" si="54"/>
        <v/>
      </c>
      <c r="CS81" s="86">
        <f>IFERROR(FIND("MARINHA DO BRASIL",consulta_completa__11[[#This Row],[14 - Inst. Atuando no Local]]),0)</f>
        <v>0</v>
      </c>
      <c r="CT81" s="86" t="str">
        <f t="shared" si="55"/>
        <v/>
      </c>
      <c r="CU81" s="86">
        <f>IFERROR(FIND("EMPRESA ESPECIALIZADA EM ATENDIMENTO",consulta_completa__11[[#This Row],[14 - Inst. Atuando no Local]]),0)</f>
        <v>0</v>
      </c>
      <c r="CV81" s="86" t="str">
        <f t="shared" si="56"/>
        <v/>
      </c>
      <c r="CW81" s="86">
        <f>IFERROR(FIND("IBAMA",consulta_completa__11[[#This Row],[14 - Inst. Atuando no Local]]),0)</f>
        <v>126</v>
      </c>
      <c r="CX81" s="86" t="str">
        <f t="shared" si="57"/>
        <v>X</v>
      </c>
      <c r="CY81" s="86" t="str">
        <f>IF(consulta_completa__11[[#This Row],[14 - Inst. Atuando no Local]]="","X","")</f>
        <v/>
      </c>
      <c r="CZ81" s="86">
        <f>IFERROR(FIND("OUTRA (S)",consulta_completa__11[[#This Row],[14 - Inst. Atuando no Local]]),0)</f>
        <v>0</v>
      </c>
      <c r="DA81" s="86" t="str">
        <f t="shared" si="58"/>
        <v/>
      </c>
      <c r="DB81" s="37" t="str">
        <f t="shared" si="59"/>
        <v>Sim</v>
      </c>
      <c r="DC81" s="37" t="str">
        <f t="shared" si="60"/>
        <v>Não</v>
      </c>
      <c r="DD81" s="37" t="str">
        <f t="shared" si="61"/>
        <v>Sim</v>
      </c>
      <c r="DE81" s="89" t="str">
        <f t="shared" si="32"/>
        <v>Federal</v>
      </c>
    </row>
    <row r="82" spans="1:109">
      <c r="A82" s="15">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4">
        <f>IFERROR(FIND("Óbitos/feridos",consulta_completa__11[[#This Row],[13 - Ocorrências/Ambientes Atingidos]]),0)</f>
        <v>0</v>
      </c>
      <c r="AY82" s="85" t="str">
        <f t="shared" si="33"/>
        <v/>
      </c>
      <c r="AZ82" s="84">
        <f>IFERROR(FIND("População afetada/evacuada",consulta_completa__11[[#This Row],[13 - Ocorrências/Ambientes Atingidos]]),0)</f>
        <v>0</v>
      </c>
      <c r="BA82" s="84" t="str">
        <f t="shared" si="34"/>
        <v/>
      </c>
      <c r="BB82" s="84">
        <f>IFERROR(FIND("Suspensão de abastecimento de água",consulta_completa__11[[#This Row],[13 - Ocorrências/Ambientes Atingidos]]),0)</f>
        <v>0</v>
      </c>
      <c r="BC82" s="85" t="str">
        <f t="shared" si="62"/>
        <v/>
      </c>
      <c r="BD82" s="84">
        <f>IFERROR(FIND("Rio/córrego",consulta_completa__11[[#This Row],[13 - Ocorrências/Ambientes Atingidos]]),0)</f>
        <v>0</v>
      </c>
      <c r="BE82" s="85" t="str">
        <f t="shared" si="35"/>
        <v/>
      </c>
      <c r="BF82" s="84">
        <f>IFERROR(FIND("Lago",consulta_completa__11[[#This Row],[13 - Ocorrências/Ambientes Atingidos]]),0)</f>
        <v>0</v>
      </c>
      <c r="BG82" s="85" t="str">
        <f t="shared" si="36"/>
        <v/>
      </c>
      <c r="BH82" s="84">
        <f>IFERROR(FIND("Mar",consulta_completa__11[[#This Row],[13 - Ocorrências/Ambientes Atingidos]]),0)</f>
        <v>1</v>
      </c>
      <c r="BI82" s="85" t="str">
        <f t="shared" si="37"/>
        <v>X</v>
      </c>
      <c r="BJ82" s="84">
        <f>IFERROR(FIND("Praia",consulta_completa__11[[#This Row],[13 - Ocorrências/Ambientes Atingidos]]),0)</f>
        <v>0</v>
      </c>
      <c r="BK82" s="85" t="str">
        <f t="shared" si="38"/>
        <v/>
      </c>
      <c r="BL82" s="84">
        <f>IFERROR(FIND("Solo",consulta_completa__11[[#This Row],[13 - Ocorrências/Ambientes Atingidos]]),0)</f>
        <v>0</v>
      </c>
      <c r="BM82" s="85" t="str">
        <f t="shared" si="39"/>
        <v/>
      </c>
      <c r="BN82" s="84">
        <f>IFERROR(FIND("Águas subterrâneas",consulta_completa__11[[#This Row],[13 - Ocorrências/Ambientes Atingidos]]),0)</f>
        <v>0</v>
      </c>
      <c r="BO82" s="85" t="str">
        <f t="shared" si="40"/>
        <v/>
      </c>
      <c r="BP82" s="84">
        <f>IFERROR(FIND("Atmosfera",consulta_completa__11[[#This Row],[13 - Ocorrências/Ambientes Atingidos]]),0)</f>
        <v>0</v>
      </c>
      <c r="BQ82" s="85" t="str">
        <f t="shared" si="41"/>
        <v/>
      </c>
      <c r="BR82" s="84">
        <f>IFERROR(FIND("Flora",consulta_completa__11[[#This Row],[13 - Ocorrências/Ambientes Atingidos]]),0)</f>
        <v>0</v>
      </c>
      <c r="BS82" s="85" t="str">
        <f t="shared" si="42"/>
        <v/>
      </c>
      <c r="BT82" s="84">
        <f>IFERROR(FIND("Fauna",consulta_completa__11[[#This Row],[13 - Ocorrências/Ambientes Atingidos]]),0)</f>
        <v>0</v>
      </c>
      <c r="BU82" s="85" t="str">
        <f t="shared" si="43"/>
        <v/>
      </c>
      <c r="BV82" s="84">
        <f>IFERROR(FIND("UC federal",consulta_completa__11[[#This Row],[13 - Ocorrências/Ambientes Atingidos]]),0)</f>
        <v>0</v>
      </c>
      <c r="BW82" s="85" t="str">
        <f t="shared" si="44"/>
        <v/>
      </c>
      <c r="BX82" s="84">
        <f>IFERROR(FIND("UC estadual/municipal",consulta_completa__11[[#This Row],[13 - Ocorrências/Ambientes Atingidos]]),0)</f>
        <v>0</v>
      </c>
      <c r="BY82" s="85" t="str">
        <f t="shared" si="45"/>
        <v/>
      </c>
      <c r="BZ82" s="84">
        <f>IFERROR(FIND("Outro(s)",consulta_completa__11[[#This Row],[13 - Ocorrências/Ambientes Atingidos]]),0)</f>
        <v>0</v>
      </c>
      <c r="CA82" s="85" t="str">
        <f t="shared" si="46"/>
        <v/>
      </c>
      <c r="CB82" s="84">
        <f>IFERROR(FIND("Sem dano",consulta_completa__11[[#This Row],[13 - Ocorrências/Ambientes Atingidos]]),0)</f>
        <v>0</v>
      </c>
      <c r="CC82" s="85" t="str">
        <f t="shared" si="47"/>
        <v/>
      </c>
      <c r="CD82" s="84" t="str">
        <f>IF(consulta_completa__11[[#This Row],[13 - Ocorrências/Ambientes Atingidos]]="","X","")</f>
        <v/>
      </c>
      <c r="CE82" s="86">
        <f>IFERROR(FIND("IBAMA",consulta_completa__11[[#This Row],[14 - Inst. Atuando no Local]]),0)</f>
        <v>0</v>
      </c>
      <c r="CF82" s="86" t="str">
        <f t="shared" si="48"/>
        <v/>
      </c>
      <c r="CG82" s="86">
        <f>IFERROR(FIND("OEMA",consulta_completa__11[[#This Row],[14 - Inst. Atuando no Local]]),0)</f>
        <v>0</v>
      </c>
      <c r="CH82" s="86" t="str">
        <f t="shared" si="49"/>
        <v/>
      </c>
      <c r="CI82" s="86">
        <f>IFERROR(FIND("DEFESA CIVIL",consulta_completa__11[[#This Row],[14 - Inst. Atuando no Local]]),0)</f>
        <v>0</v>
      </c>
      <c r="CJ82" s="86" t="str">
        <f t="shared" si="50"/>
        <v/>
      </c>
      <c r="CK82" s="86">
        <f>IFERROR(FIND("CORPO DE BOMBEIROS",consulta_completa__11[[#This Row],[14 - Inst. Atuando no Local]]),0)</f>
        <v>0</v>
      </c>
      <c r="CL82" s="86" t="str">
        <f t="shared" si="51"/>
        <v/>
      </c>
      <c r="CM82" s="86">
        <f>IFERROR(FIND("POLÍCIA RODOVIÁRIA",consulta_completa__11[[#This Row],[14 - Inst. Atuando no Local]]),0)</f>
        <v>0</v>
      </c>
      <c r="CN82" s="86" t="str">
        <f t="shared" si="52"/>
        <v/>
      </c>
      <c r="CO82" s="86">
        <f>IFERROR(FIND("POLÍCIA MILITAR",consulta_completa__11[[#This Row],[14 - Inst. Atuando no Local]]),0)</f>
        <v>0</v>
      </c>
      <c r="CP82" s="86" t="str">
        <f t="shared" si="53"/>
        <v/>
      </c>
      <c r="CQ82" s="86">
        <f>IFERROR(FIND("POLÍCIA CIVIL",consulta_completa__11[[#This Row],[14 - Inst. Atuando no Local]]),0)</f>
        <v>0</v>
      </c>
      <c r="CR82" s="86" t="str">
        <f t="shared" si="54"/>
        <v/>
      </c>
      <c r="CS82" s="86">
        <f>IFERROR(FIND("MARINHA DO BRASIL",consulta_completa__11[[#This Row],[14 - Inst. Atuando no Local]]),0)</f>
        <v>0</v>
      </c>
      <c r="CT82" s="86" t="str">
        <f t="shared" si="55"/>
        <v/>
      </c>
      <c r="CU82" s="86">
        <f>IFERROR(FIND("EMPRESA ESPECIALIZADA EM ATENDIMENTO",consulta_completa__11[[#This Row],[14 - Inst. Atuando no Local]]),0)</f>
        <v>0</v>
      </c>
      <c r="CV82" s="86" t="str">
        <f t="shared" si="56"/>
        <v/>
      </c>
      <c r="CW82" s="86">
        <f>IFERROR(FIND("IBAMA",consulta_completa__11[[#This Row],[14 - Inst. Atuando no Local]]),0)</f>
        <v>0</v>
      </c>
      <c r="CX82" s="86" t="str">
        <f t="shared" si="57"/>
        <v/>
      </c>
      <c r="CY82" s="86" t="str">
        <f>IF(consulta_completa__11[[#This Row],[14 - Inst. Atuando no Local]]="","X","")</f>
        <v>X</v>
      </c>
      <c r="CZ82" s="86">
        <f>IFERROR(FIND("OUTRA (S)",consulta_completa__11[[#This Row],[14 - Inst. Atuando no Local]]),0)</f>
        <v>0</v>
      </c>
      <c r="DA82" s="86" t="str">
        <f t="shared" si="58"/>
        <v/>
      </c>
      <c r="DB82" s="37" t="str">
        <f t="shared" si="59"/>
        <v>Sim</v>
      </c>
      <c r="DC82" s="37" t="str">
        <f t="shared" si="60"/>
        <v>Não</v>
      </c>
      <c r="DD82" s="37" t="str">
        <f t="shared" si="61"/>
        <v>Sim</v>
      </c>
      <c r="DE82" s="89" t="str">
        <f t="shared" si="32"/>
        <v>Federal</v>
      </c>
    </row>
    <row r="83" spans="1:109">
      <c r="A83" s="15">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4">
        <f>IFERROR(FIND("Óbitos/feridos",consulta_completa__11[[#This Row],[13 - Ocorrências/Ambientes Atingidos]]),0)</f>
        <v>0</v>
      </c>
      <c r="AY83" s="85" t="str">
        <f t="shared" si="33"/>
        <v/>
      </c>
      <c r="AZ83" s="84">
        <f>IFERROR(FIND("População afetada/evacuada",consulta_completa__11[[#This Row],[13 - Ocorrências/Ambientes Atingidos]]),0)</f>
        <v>0</v>
      </c>
      <c r="BA83" s="84" t="str">
        <f t="shared" si="34"/>
        <v/>
      </c>
      <c r="BB83" s="84">
        <f>IFERROR(FIND("Suspensão de abastecimento de água",consulta_completa__11[[#This Row],[13 - Ocorrências/Ambientes Atingidos]]),0)</f>
        <v>0</v>
      </c>
      <c r="BC83" s="85" t="str">
        <f t="shared" si="62"/>
        <v/>
      </c>
      <c r="BD83" s="84">
        <f>IFERROR(FIND("Rio/córrego",consulta_completa__11[[#This Row],[13 - Ocorrências/Ambientes Atingidos]]),0)</f>
        <v>0</v>
      </c>
      <c r="BE83" s="85" t="str">
        <f t="shared" si="35"/>
        <v/>
      </c>
      <c r="BF83" s="84">
        <f>IFERROR(FIND("Lago",consulta_completa__11[[#This Row],[13 - Ocorrências/Ambientes Atingidos]]),0)</f>
        <v>0</v>
      </c>
      <c r="BG83" s="85" t="str">
        <f t="shared" si="36"/>
        <v/>
      </c>
      <c r="BH83" s="84">
        <f>IFERROR(FIND("Mar",consulta_completa__11[[#This Row],[13 - Ocorrências/Ambientes Atingidos]]),0)</f>
        <v>0</v>
      </c>
      <c r="BI83" s="85" t="str">
        <f t="shared" si="37"/>
        <v/>
      </c>
      <c r="BJ83" s="84">
        <f>IFERROR(FIND("Praia",consulta_completa__11[[#This Row],[13 - Ocorrências/Ambientes Atingidos]]),0)</f>
        <v>0</v>
      </c>
      <c r="BK83" s="85" t="str">
        <f t="shared" si="38"/>
        <v/>
      </c>
      <c r="BL83" s="84">
        <f>IFERROR(FIND("Solo",consulta_completa__11[[#This Row],[13 - Ocorrências/Ambientes Atingidos]]),0)</f>
        <v>1</v>
      </c>
      <c r="BM83" s="85" t="str">
        <f t="shared" si="39"/>
        <v>X</v>
      </c>
      <c r="BN83" s="84">
        <f>IFERROR(FIND("Águas subterrâneas",consulta_completa__11[[#This Row],[13 - Ocorrências/Ambientes Atingidos]]),0)</f>
        <v>0</v>
      </c>
      <c r="BO83" s="85" t="str">
        <f t="shared" si="40"/>
        <v/>
      </c>
      <c r="BP83" s="84">
        <f>IFERROR(FIND("Atmosfera",consulta_completa__11[[#This Row],[13 - Ocorrências/Ambientes Atingidos]]),0)</f>
        <v>0</v>
      </c>
      <c r="BQ83" s="85" t="str">
        <f t="shared" si="41"/>
        <v/>
      </c>
      <c r="BR83" s="84">
        <f>IFERROR(FIND("Flora",consulta_completa__11[[#This Row],[13 - Ocorrências/Ambientes Atingidos]]),0)</f>
        <v>0</v>
      </c>
      <c r="BS83" s="85" t="str">
        <f t="shared" si="42"/>
        <v/>
      </c>
      <c r="BT83" s="84">
        <f>IFERROR(FIND("Fauna",consulta_completa__11[[#This Row],[13 - Ocorrências/Ambientes Atingidos]]),0)</f>
        <v>0</v>
      </c>
      <c r="BU83" s="85" t="str">
        <f t="shared" si="43"/>
        <v/>
      </c>
      <c r="BV83" s="84">
        <f>IFERROR(FIND("UC federal",consulta_completa__11[[#This Row],[13 - Ocorrências/Ambientes Atingidos]]),0)</f>
        <v>0</v>
      </c>
      <c r="BW83" s="85" t="str">
        <f t="shared" si="44"/>
        <v/>
      </c>
      <c r="BX83" s="84">
        <f>IFERROR(FIND("UC estadual/municipal",consulta_completa__11[[#This Row],[13 - Ocorrências/Ambientes Atingidos]]),0)</f>
        <v>0</v>
      </c>
      <c r="BY83" s="85" t="str">
        <f t="shared" si="45"/>
        <v/>
      </c>
      <c r="BZ83" s="84">
        <f>IFERROR(FIND("Outro(s)",consulta_completa__11[[#This Row],[13 - Ocorrências/Ambientes Atingidos]]),0)</f>
        <v>0</v>
      </c>
      <c r="CA83" s="85" t="str">
        <f t="shared" si="46"/>
        <v/>
      </c>
      <c r="CB83" s="84">
        <f>IFERROR(FIND("Sem dano",consulta_completa__11[[#This Row],[13 - Ocorrências/Ambientes Atingidos]]),0)</f>
        <v>0</v>
      </c>
      <c r="CC83" s="85" t="str">
        <f t="shared" si="47"/>
        <v/>
      </c>
      <c r="CD83" s="84" t="str">
        <f>IF(consulta_completa__11[[#This Row],[13 - Ocorrências/Ambientes Atingidos]]="","X","")</f>
        <v/>
      </c>
      <c r="CE83" s="86">
        <f>IFERROR(FIND("IBAMA",consulta_completa__11[[#This Row],[14 - Inst. Atuando no Local]]),0)</f>
        <v>0</v>
      </c>
      <c r="CF83" s="86" t="str">
        <f t="shared" si="48"/>
        <v/>
      </c>
      <c r="CG83" s="86">
        <f>IFERROR(FIND("OEMA",consulta_completa__11[[#This Row],[14 - Inst. Atuando no Local]]),0)</f>
        <v>0</v>
      </c>
      <c r="CH83" s="86" t="str">
        <f t="shared" si="49"/>
        <v/>
      </c>
      <c r="CI83" s="86">
        <f>IFERROR(FIND("DEFESA CIVIL",consulta_completa__11[[#This Row],[14 - Inst. Atuando no Local]]),0)</f>
        <v>0</v>
      </c>
      <c r="CJ83" s="86" t="str">
        <f t="shared" si="50"/>
        <v/>
      </c>
      <c r="CK83" s="86">
        <f>IFERROR(FIND("CORPO DE BOMBEIROS",consulta_completa__11[[#This Row],[14 - Inst. Atuando no Local]]),0)</f>
        <v>0</v>
      </c>
      <c r="CL83" s="86" t="str">
        <f t="shared" si="51"/>
        <v/>
      </c>
      <c r="CM83" s="86">
        <f>IFERROR(FIND("POLÍCIA RODOVIÁRIA",consulta_completa__11[[#This Row],[14 - Inst. Atuando no Local]]),0)</f>
        <v>0</v>
      </c>
      <c r="CN83" s="86" t="str">
        <f t="shared" si="52"/>
        <v/>
      </c>
      <c r="CO83" s="86">
        <f>IFERROR(FIND("POLÍCIA MILITAR",consulta_completa__11[[#This Row],[14 - Inst. Atuando no Local]]),0)</f>
        <v>0</v>
      </c>
      <c r="CP83" s="86" t="str">
        <f t="shared" si="53"/>
        <v/>
      </c>
      <c r="CQ83" s="86">
        <f>IFERROR(FIND("POLÍCIA CIVIL",consulta_completa__11[[#This Row],[14 - Inst. Atuando no Local]]),0)</f>
        <v>0</v>
      </c>
      <c r="CR83" s="86" t="str">
        <f t="shared" si="54"/>
        <v/>
      </c>
      <c r="CS83" s="86">
        <f>IFERROR(FIND("MARINHA DO BRASIL",consulta_completa__11[[#This Row],[14 - Inst. Atuando no Local]]),0)</f>
        <v>0</v>
      </c>
      <c r="CT83" s="86" t="str">
        <f t="shared" si="55"/>
        <v/>
      </c>
      <c r="CU83" s="86">
        <f>IFERROR(FIND("EMPRESA ESPECIALIZADA EM ATENDIMENTO",consulta_completa__11[[#This Row],[14 - Inst. Atuando no Local]]),0)</f>
        <v>0</v>
      </c>
      <c r="CV83" s="86" t="str">
        <f t="shared" si="56"/>
        <v/>
      </c>
      <c r="CW83" s="86">
        <f>IFERROR(FIND("IBAMA",consulta_completa__11[[#This Row],[14 - Inst. Atuando no Local]]),0)</f>
        <v>0</v>
      </c>
      <c r="CX83" s="86" t="str">
        <f t="shared" si="57"/>
        <v/>
      </c>
      <c r="CY83" s="86" t="str">
        <f>IF(consulta_completa__11[[#This Row],[14 - Inst. Atuando no Local]]="","X","")</f>
        <v/>
      </c>
      <c r="CZ83" s="86">
        <f>IFERROR(FIND("OUTRA (S)",consulta_completa__11[[#This Row],[14 - Inst. Atuando no Local]]),0)</f>
        <v>0</v>
      </c>
      <c r="DA83" s="86" t="str">
        <f t="shared" si="58"/>
        <v/>
      </c>
      <c r="DB83" s="37" t="str">
        <f t="shared" si="59"/>
        <v>Sim</v>
      </c>
      <c r="DC83" s="37" t="str">
        <f t="shared" si="60"/>
        <v>Não</v>
      </c>
      <c r="DD83" s="37" t="str">
        <f t="shared" si="61"/>
        <v>Sim</v>
      </c>
      <c r="DE83" s="89" t="str">
        <f t="shared" si="32"/>
        <v>Estadual</v>
      </c>
    </row>
    <row r="84" spans="1:109">
      <c r="A84" s="15">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4">
        <f>IFERROR(FIND("Óbitos/feridos",consulta_completa__11[[#This Row],[13 - Ocorrências/Ambientes Atingidos]]),0)</f>
        <v>0</v>
      </c>
      <c r="AY84" s="85" t="str">
        <f t="shared" si="33"/>
        <v/>
      </c>
      <c r="AZ84" s="84">
        <f>IFERROR(FIND("População afetada/evacuada",consulta_completa__11[[#This Row],[13 - Ocorrências/Ambientes Atingidos]]),0)</f>
        <v>0</v>
      </c>
      <c r="BA84" s="84" t="str">
        <f t="shared" si="34"/>
        <v/>
      </c>
      <c r="BB84" s="84">
        <f>IFERROR(FIND("Suspensão de abastecimento de água",consulta_completa__11[[#This Row],[13 - Ocorrências/Ambientes Atingidos]]),0)</f>
        <v>0</v>
      </c>
      <c r="BC84" s="85" t="str">
        <f t="shared" si="62"/>
        <v/>
      </c>
      <c r="BD84" s="84">
        <f>IFERROR(FIND("Rio/córrego",consulta_completa__11[[#This Row],[13 - Ocorrências/Ambientes Atingidos]]),0)</f>
        <v>0</v>
      </c>
      <c r="BE84" s="85" t="str">
        <f t="shared" si="35"/>
        <v/>
      </c>
      <c r="BF84" s="84">
        <f>IFERROR(FIND("Lago",consulta_completa__11[[#This Row],[13 - Ocorrências/Ambientes Atingidos]]),0)</f>
        <v>0</v>
      </c>
      <c r="BG84" s="85" t="str">
        <f t="shared" si="36"/>
        <v/>
      </c>
      <c r="BH84" s="84">
        <f>IFERROR(FIND("Mar",consulta_completa__11[[#This Row],[13 - Ocorrências/Ambientes Atingidos]]),0)</f>
        <v>0</v>
      </c>
      <c r="BI84" s="85" t="str">
        <f t="shared" si="37"/>
        <v/>
      </c>
      <c r="BJ84" s="84">
        <f>IFERROR(FIND("Praia",consulta_completa__11[[#This Row],[13 - Ocorrências/Ambientes Atingidos]]),0)</f>
        <v>0</v>
      </c>
      <c r="BK84" s="85" t="str">
        <f t="shared" si="38"/>
        <v/>
      </c>
      <c r="BL84" s="84">
        <f>IFERROR(FIND("Solo",consulta_completa__11[[#This Row],[13 - Ocorrências/Ambientes Atingidos]]),0)</f>
        <v>1</v>
      </c>
      <c r="BM84" s="85" t="str">
        <f t="shared" si="39"/>
        <v>X</v>
      </c>
      <c r="BN84" s="84">
        <f>IFERROR(FIND("Águas subterrâneas",consulta_completa__11[[#This Row],[13 - Ocorrências/Ambientes Atingidos]]),0)</f>
        <v>0</v>
      </c>
      <c r="BO84" s="85" t="str">
        <f t="shared" si="40"/>
        <v/>
      </c>
      <c r="BP84" s="84">
        <f>IFERROR(FIND("Atmosfera",consulta_completa__11[[#This Row],[13 - Ocorrências/Ambientes Atingidos]]),0)</f>
        <v>0</v>
      </c>
      <c r="BQ84" s="85" t="str">
        <f t="shared" si="41"/>
        <v/>
      </c>
      <c r="BR84" s="84">
        <f>IFERROR(FIND("Flora",consulta_completa__11[[#This Row],[13 - Ocorrências/Ambientes Atingidos]]),0)</f>
        <v>7</v>
      </c>
      <c r="BS84" s="85" t="str">
        <f t="shared" si="42"/>
        <v>X</v>
      </c>
      <c r="BT84" s="84">
        <f>IFERROR(FIND("Fauna",consulta_completa__11[[#This Row],[13 - Ocorrências/Ambientes Atingidos]]),0)</f>
        <v>0</v>
      </c>
      <c r="BU84" s="85" t="str">
        <f t="shared" si="43"/>
        <v/>
      </c>
      <c r="BV84" s="84">
        <f>IFERROR(FIND("UC federal",consulta_completa__11[[#This Row],[13 - Ocorrências/Ambientes Atingidos]]),0)</f>
        <v>0</v>
      </c>
      <c r="BW84" s="85" t="str">
        <f t="shared" si="44"/>
        <v/>
      </c>
      <c r="BX84" s="84">
        <f>IFERROR(FIND("UC estadual/municipal",consulta_completa__11[[#This Row],[13 - Ocorrências/Ambientes Atingidos]]),0)</f>
        <v>0</v>
      </c>
      <c r="BY84" s="85" t="str">
        <f t="shared" si="45"/>
        <v/>
      </c>
      <c r="BZ84" s="84">
        <f>IFERROR(FIND("Outro(s)",consulta_completa__11[[#This Row],[13 - Ocorrências/Ambientes Atingidos]]),0)</f>
        <v>0</v>
      </c>
      <c r="CA84" s="85" t="str">
        <f t="shared" si="46"/>
        <v/>
      </c>
      <c r="CB84" s="84">
        <f>IFERROR(FIND("Sem dano",consulta_completa__11[[#This Row],[13 - Ocorrências/Ambientes Atingidos]]),0)</f>
        <v>0</v>
      </c>
      <c r="CC84" s="85" t="str">
        <f t="shared" si="47"/>
        <v/>
      </c>
      <c r="CD84" s="84" t="str">
        <f>IF(consulta_completa__11[[#This Row],[13 - Ocorrências/Ambientes Atingidos]]="","X","")</f>
        <v/>
      </c>
      <c r="CE84" s="86">
        <f>IFERROR(FIND("IBAMA",consulta_completa__11[[#This Row],[14 - Inst. Atuando no Local]]),0)</f>
        <v>0</v>
      </c>
      <c r="CF84" s="86" t="str">
        <f t="shared" si="48"/>
        <v/>
      </c>
      <c r="CG84" s="86">
        <f>IFERROR(FIND("OEMA",consulta_completa__11[[#This Row],[14 - Inst. Atuando no Local]]),0)</f>
        <v>0</v>
      </c>
      <c r="CH84" s="86" t="str">
        <f t="shared" si="49"/>
        <v/>
      </c>
      <c r="CI84" s="86">
        <f>IFERROR(FIND("DEFESA CIVIL",consulta_completa__11[[#This Row],[14 - Inst. Atuando no Local]]),0)</f>
        <v>0</v>
      </c>
      <c r="CJ84" s="86" t="str">
        <f t="shared" si="50"/>
        <v/>
      </c>
      <c r="CK84" s="86">
        <f>IFERROR(FIND("CORPO DE BOMBEIROS",consulta_completa__11[[#This Row],[14 - Inst. Atuando no Local]]),0)</f>
        <v>0</v>
      </c>
      <c r="CL84" s="86" t="str">
        <f t="shared" si="51"/>
        <v/>
      </c>
      <c r="CM84" s="86">
        <f>IFERROR(FIND("POLÍCIA RODOVIÁRIA",consulta_completa__11[[#This Row],[14 - Inst. Atuando no Local]]),0)</f>
        <v>0</v>
      </c>
      <c r="CN84" s="86" t="str">
        <f t="shared" si="52"/>
        <v/>
      </c>
      <c r="CO84" s="86">
        <f>IFERROR(FIND("POLÍCIA MILITAR",consulta_completa__11[[#This Row],[14 - Inst. Atuando no Local]]),0)</f>
        <v>0</v>
      </c>
      <c r="CP84" s="86" t="str">
        <f t="shared" si="53"/>
        <v/>
      </c>
      <c r="CQ84" s="86">
        <f>IFERROR(FIND("POLÍCIA CIVIL",consulta_completa__11[[#This Row],[14 - Inst. Atuando no Local]]),0)</f>
        <v>0</v>
      </c>
      <c r="CR84" s="86" t="str">
        <f t="shared" si="54"/>
        <v/>
      </c>
      <c r="CS84" s="86">
        <f>IFERROR(FIND("MARINHA DO BRASIL",consulta_completa__11[[#This Row],[14 - Inst. Atuando no Local]]),0)</f>
        <v>0</v>
      </c>
      <c r="CT84" s="86" t="str">
        <f t="shared" si="55"/>
        <v/>
      </c>
      <c r="CU84" s="86">
        <f>IFERROR(FIND("EMPRESA ESPECIALIZADA EM ATENDIMENTO",consulta_completa__11[[#This Row],[14 - Inst. Atuando no Local]]),0)</f>
        <v>0</v>
      </c>
      <c r="CV84" s="86" t="str">
        <f t="shared" si="56"/>
        <v/>
      </c>
      <c r="CW84" s="86">
        <f>IFERROR(FIND("IBAMA",consulta_completa__11[[#This Row],[14 - Inst. Atuando no Local]]),0)</f>
        <v>0</v>
      </c>
      <c r="CX84" s="86" t="str">
        <f t="shared" si="57"/>
        <v/>
      </c>
      <c r="CY84" s="86" t="str">
        <f>IF(consulta_completa__11[[#This Row],[14 - Inst. Atuando no Local]]="","X","")</f>
        <v/>
      </c>
      <c r="CZ84" s="86">
        <f>IFERROR(FIND("OUTRA (S)",consulta_completa__11[[#This Row],[14 - Inst. Atuando no Local]]),0)</f>
        <v>0</v>
      </c>
      <c r="DA84" s="86" t="str">
        <f t="shared" si="58"/>
        <v/>
      </c>
      <c r="DB84" s="37" t="str">
        <f t="shared" si="59"/>
        <v>Sim</v>
      </c>
      <c r="DC84" s="37" t="str">
        <f t="shared" si="60"/>
        <v>Não</v>
      </c>
      <c r="DD84" s="37" t="str">
        <f t="shared" si="61"/>
        <v>Sim</v>
      </c>
      <c r="DE84" s="89" t="str">
        <f t="shared" si="32"/>
        <v>Estadual</v>
      </c>
    </row>
    <row r="85" spans="1:109">
      <c r="A85" s="15">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4">
        <f>IFERROR(FIND("Óbitos/feridos",consulta_completa__11[[#This Row],[13 - Ocorrências/Ambientes Atingidos]]),0)</f>
        <v>0</v>
      </c>
      <c r="AY85" s="85" t="str">
        <f t="shared" si="33"/>
        <v/>
      </c>
      <c r="AZ85" s="84">
        <f>IFERROR(FIND("População afetada/evacuada",consulta_completa__11[[#This Row],[13 - Ocorrências/Ambientes Atingidos]]),0)</f>
        <v>0</v>
      </c>
      <c r="BA85" s="84" t="str">
        <f t="shared" si="34"/>
        <v/>
      </c>
      <c r="BB85" s="84">
        <f>IFERROR(FIND("Suspensão de abastecimento de água",consulta_completa__11[[#This Row],[13 - Ocorrências/Ambientes Atingidos]]),0)</f>
        <v>0</v>
      </c>
      <c r="BC85" s="85" t="str">
        <f t="shared" si="62"/>
        <v/>
      </c>
      <c r="BD85" s="84">
        <f>IFERROR(FIND("Rio/córrego",consulta_completa__11[[#This Row],[13 - Ocorrências/Ambientes Atingidos]]),0)</f>
        <v>0</v>
      </c>
      <c r="BE85" s="85" t="str">
        <f t="shared" si="35"/>
        <v/>
      </c>
      <c r="BF85" s="84">
        <f>IFERROR(FIND("Lago",consulta_completa__11[[#This Row],[13 - Ocorrências/Ambientes Atingidos]]),0)</f>
        <v>0</v>
      </c>
      <c r="BG85" s="85" t="str">
        <f t="shared" si="36"/>
        <v/>
      </c>
      <c r="BH85" s="84">
        <f>IFERROR(FIND("Mar",consulta_completa__11[[#This Row],[13 - Ocorrências/Ambientes Atingidos]]),0)</f>
        <v>1</v>
      </c>
      <c r="BI85" s="85" t="str">
        <f t="shared" si="37"/>
        <v>X</v>
      </c>
      <c r="BJ85" s="84">
        <f>IFERROR(FIND("Praia",consulta_completa__11[[#This Row],[13 - Ocorrências/Ambientes Atingidos]]),0)</f>
        <v>0</v>
      </c>
      <c r="BK85" s="85" t="str">
        <f t="shared" si="38"/>
        <v/>
      </c>
      <c r="BL85" s="84">
        <f>IFERROR(FIND("Solo",consulta_completa__11[[#This Row],[13 - Ocorrências/Ambientes Atingidos]]),0)</f>
        <v>0</v>
      </c>
      <c r="BM85" s="85" t="str">
        <f t="shared" si="39"/>
        <v/>
      </c>
      <c r="BN85" s="84">
        <f>IFERROR(FIND("Águas subterrâneas",consulta_completa__11[[#This Row],[13 - Ocorrências/Ambientes Atingidos]]),0)</f>
        <v>0</v>
      </c>
      <c r="BO85" s="85" t="str">
        <f t="shared" si="40"/>
        <v/>
      </c>
      <c r="BP85" s="84">
        <f>IFERROR(FIND("Atmosfera",consulta_completa__11[[#This Row],[13 - Ocorrências/Ambientes Atingidos]]),0)</f>
        <v>0</v>
      </c>
      <c r="BQ85" s="85" t="str">
        <f t="shared" si="41"/>
        <v/>
      </c>
      <c r="BR85" s="84">
        <f>IFERROR(FIND("Flora",consulta_completa__11[[#This Row],[13 - Ocorrências/Ambientes Atingidos]]),0)</f>
        <v>0</v>
      </c>
      <c r="BS85" s="85" t="str">
        <f t="shared" si="42"/>
        <v/>
      </c>
      <c r="BT85" s="84">
        <f>IFERROR(FIND("Fauna",consulta_completa__11[[#This Row],[13 - Ocorrências/Ambientes Atingidos]]),0)</f>
        <v>0</v>
      </c>
      <c r="BU85" s="85" t="str">
        <f t="shared" si="43"/>
        <v/>
      </c>
      <c r="BV85" s="84">
        <f>IFERROR(FIND("UC federal",consulta_completa__11[[#This Row],[13 - Ocorrências/Ambientes Atingidos]]),0)</f>
        <v>0</v>
      </c>
      <c r="BW85" s="85" t="str">
        <f t="shared" si="44"/>
        <v/>
      </c>
      <c r="BX85" s="84">
        <f>IFERROR(FIND("UC estadual/municipal",consulta_completa__11[[#This Row],[13 - Ocorrências/Ambientes Atingidos]]),0)</f>
        <v>0</v>
      </c>
      <c r="BY85" s="85" t="str">
        <f t="shared" si="45"/>
        <v/>
      </c>
      <c r="BZ85" s="84">
        <f>IFERROR(FIND("Outro(s)",consulta_completa__11[[#This Row],[13 - Ocorrências/Ambientes Atingidos]]),0)</f>
        <v>0</v>
      </c>
      <c r="CA85" s="85" t="str">
        <f t="shared" si="46"/>
        <v/>
      </c>
      <c r="CB85" s="84">
        <f>IFERROR(FIND("Sem dano",consulta_completa__11[[#This Row],[13 - Ocorrências/Ambientes Atingidos]]),0)</f>
        <v>0</v>
      </c>
      <c r="CC85" s="85" t="str">
        <f t="shared" si="47"/>
        <v/>
      </c>
      <c r="CD85" s="84" t="str">
        <f>IF(consulta_completa__11[[#This Row],[13 - Ocorrências/Ambientes Atingidos]]="","X","")</f>
        <v/>
      </c>
      <c r="CE85" s="86">
        <f>IFERROR(FIND("IBAMA",consulta_completa__11[[#This Row],[14 - Inst. Atuando no Local]]),0)</f>
        <v>0</v>
      </c>
      <c r="CF85" s="86" t="str">
        <f t="shared" si="48"/>
        <v/>
      </c>
      <c r="CG85" s="86">
        <f>IFERROR(FIND("OEMA",consulta_completa__11[[#This Row],[14 - Inst. Atuando no Local]]),0)</f>
        <v>0</v>
      </c>
      <c r="CH85" s="86" t="str">
        <f t="shared" si="49"/>
        <v/>
      </c>
      <c r="CI85" s="86">
        <f>IFERROR(FIND("DEFESA CIVIL",consulta_completa__11[[#This Row],[14 - Inst. Atuando no Local]]),0)</f>
        <v>0</v>
      </c>
      <c r="CJ85" s="86" t="str">
        <f t="shared" si="50"/>
        <v/>
      </c>
      <c r="CK85" s="86">
        <f>IFERROR(FIND("CORPO DE BOMBEIROS",consulta_completa__11[[#This Row],[14 - Inst. Atuando no Local]]),0)</f>
        <v>0</v>
      </c>
      <c r="CL85" s="86" t="str">
        <f t="shared" si="51"/>
        <v/>
      </c>
      <c r="CM85" s="86">
        <f>IFERROR(FIND("POLÍCIA RODOVIÁRIA",consulta_completa__11[[#This Row],[14 - Inst. Atuando no Local]]),0)</f>
        <v>0</v>
      </c>
      <c r="CN85" s="86" t="str">
        <f t="shared" si="52"/>
        <v/>
      </c>
      <c r="CO85" s="86">
        <f>IFERROR(FIND("POLÍCIA MILITAR",consulta_completa__11[[#This Row],[14 - Inst. Atuando no Local]]),0)</f>
        <v>0</v>
      </c>
      <c r="CP85" s="86" t="str">
        <f t="shared" si="53"/>
        <v/>
      </c>
      <c r="CQ85" s="86">
        <f>IFERROR(FIND("POLÍCIA CIVIL",consulta_completa__11[[#This Row],[14 - Inst. Atuando no Local]]),0)</f>
        <v>0</v>
      </c>
      <c r="CR85" s="86" t="str">
        <f t="shared" si="54"/>
        <v/>
      </c>
      <c r="CS85" s="86">
        <f>IFERROR(FIND("MARINHA DO BRASIL",consulta_completa__11[[#This Row],[14 - Inst. Atuando no Local]]),0)</f>
        <v>0</v>
      </c>
      <c r="CT85" s="86" t="str">
        <f t="shared" si="55"/>
        <v/>
      </c>
      <c r="CU85" s="86">
        <f>IFERROR(FIND("EMPRESA ESPECIALIZADA EM ATENDIMENTO",consulta_completa__11[[#This Row],[14 - Inst. Atuando no Local]]),0)</f>
        <v>0</v>
      </c>
      <c r="CV85" s="86" t="str">
        <f t="shared" si="56"/>
        <v/>
      </c>
      <c r="CW85" s="86">
        <f>IFERROR(FIND("IBAMA",consulta_completa__11[[#This Row],[14 - Inst. Atuando no Local]]),0)</f>
        <v>0</v>
      </c>
      <c r="CX85" s="86" t="str">
        <f t="shared" si="57"/>
        <v/>
      </c>
      <c r="CY85" s="86" t="str">
        <f>IF(consulta_completa__11[[#This Row],[14 - Inst. Atuando no Local]]="","X","")</f>
        <v/>
      </c>
      <c r="CZ85" s="86">
        <f>IFERROR(FIND("OUTRA (S)",consulta_completa__11[[#This Row],[14 - Inst. Atuando no Local]]),0)</f>
        <v>0</v>
      </c>
      <c r="DA85" s="86" t="str">
        <f t="shared" si="58"/>
        <v/>
      </c>
      <c r="DB85" s="37" t="str">
        <f t="shared" si="59"/>
        <v>Sim</v>
      </c>
      <c r="DC85" s="37" t="str">
        <f t="shared" si="60"/>
        <v>Não</v>
      </c>
      <c r="DD85" s="37" t="str">
        <f t="shared" si="61"/>
        <v>Sim</v>
      </c>
      <c r="DE85" s="89" t="str">
        <f t="shared" si="32"/>
        <v>Federal</v>
      </c>
    </row>
    <row r="86" spans="1:109">
      <c r="A86" s="15">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4">
        <f>IFERROR(FIND("Óbitos/feridos",consulta_completa__11[[#This Row],[13 - Ocorrências/Ambientes Atingidos]]),0)</f>
        <v>0</v>
      </c>
      <c r="AY86" s="85" t="str">
        <f t="shared" si="33"/>
        <v/>
      </c>
      <c r="AZ86" s="84">
        <f>IFERROR(FIND("População afetada/evacuada",consulta_completa__11[[#This Row],[13 - Ocorrências/Ambientes Atingidos]]),0)</f>
        <v>0</v>
      </c>
      <c r="BA86" s="84" t="str">
        <f t="shared" si="34"/>
        <v/>
      </c>
      <c r="BB86" s="84">
        <f>IFERROR(FIND("Suspensão de abastecimento de água",consulta_completa__11[[#This Row],[13 - Ocorrências/Ambientes Atingidos]]),0)</f>
        <v>0</v>
      </c>
      <c r="BC86" s="85" t="str">
        <f t="shared" si="62"/>
        <v/>
      </c>
      <c r="BD86" s="84">
        <f>IFERROR(FIND("Rio/córrego",consulta_completa__11[[#This Row],[13 - Ocorrências/Ambientes Atingidos]]),0)</f>
        <v>0</v>
      </c>
      <c r="BE86" s="85" t="str">
        <f t="shared" si="35"/>
        <v/>
      </c>
      <c r="BF86" s="84">
        <f>IFERROR(FIND("Lago",consulta_completa__11[[#This Row],[13 - Ocorrências/Ambientes Atingidos]]),0)</f>
        <v>0</v>
      </c>
      <c r="BG86" s="85" t="str">
        <f t="shared" si="36"/>
        <v/>
      </c>
      <c r="BH86" s="84">
        <f>IFERROR(FIND("Mar",consulta_completa__11[[#This Row],[13 - Ocorrências/Ambientes Atingidos]]),0)</f>
        <v>1</v>
      </c>
      <c r="BI86" s="85" t="str">
        <f t="shared" si="37"/>
        <v>X</v>
      </c>
      <c r="BJ86" s="84">
        <f>IFERROR(FIND("Praia",consulta_completa__11[[#This Row],[13 - Ocorrências/Ambientes Atingidos]]),0)</f>
        <v>0</v>
      </c>
      <c r="BK86" s="85" t="str">
        <f t="shared" si="38"/>
        <v/>
      </c>
      <c r="BL86" s="84">
        <f>IFERROR(FIND("Solo",consulta_completa__11[[#This Row],[13 - Ocorrências/Ambientes Atingidos]]),0)</f>
        <v>0</v>
      </c>
      <c r="BM86" s="85" t="str">
        <f t="shared" si="39"/>
        <v/>
      </c>
      <c r="BN86" s="84">
        <f>IFERROR(FIND("Águas subterrâneas",consulta_completa__11[[#This Row],[13 - Ocorrências/Ambientes Atingidos]]),0)</f>
        <v>0</v>
      </c>
      <c r="BO86" s="85" t="str">
        <f t="shared" si="40"/>
        <v/>
      </c>
      <c r="BP86" s="84">
        <f>IFERROR(FIND("Atmosfera",consulta_completa__11[[#This Row],[13 - Ocorrências/Ambientes Atingidos]]),0)</f>
        <v>0</v>
      </c>
      <c r="BQ86" s="85" t="str">
        <f t="shared" si="41"/>
        <v/>
      </c>
      <c r="BR86" s="84">
        <f>IFERROR(FIND("Flora",consulta_completa__11[[#This Row],[13 - Ocorrências/Ambientes Atingidos]]),0)</f>
        <v>0</v>
      </c>
      <c r="BS86" s="85" t="str">
        <f t="shared" si="42"/>
        <v/>
      </c>
      <c r="BT86" s="84">
        <f>IFERROR(FIND("Fauna",consulta_completa__11[[#This Row],[13 - Ocorrências/Ambientes Atingidos]]),0)</f>
        <v>0</v>
      </c>
      <c r="BU86" s="85" t="str">
        <f t="shared" si="43"/>
        <v/>
      </c>
      <c r="BV86" s="84">
        <f>IFERROR(FIND("UC federal",consulta_completa__11[[#This Row],[13 - Ocorrências/Ambientes Atingidos]]),0)</f>
        <v>0</v>
      </c>
      <c r="BW86" s="85" t="str">
        <f t="shared" si="44"/>
        <v/>
      </c>
      <c r="BX86" s="84">
        <f>IFERROR(FIND("UC estadual/municipal",consulta_completa__11[[#This Row],[13 - Ocorrências/Ambientes Atingidos]]),0)</f>
        <v>0</v>
      </c>
      <c r="BY86" s="85" t="str">
        <f t="shared" si="45"/>
        <v/>
      </c>
      <c r="BZ86" s="84">
        <f>IFERROR(FIND("Outro(s)",consulta_completa__11[[#This Row],[13 - Ocorrências/Ambientes Atingidos]]),0)</f>
        <v>0</v>
      </c>
      <c r="CA86" s="85" t="str">
        <f t="shared" si="46"/>
        <v/>
      </c>
      <c r="CB86" s="84">
        <f>IFERROR(FIND("Sem dano",consulta_completa__11[[#This Row],[13 - Ocorrências/Ambientes Atingidos]]),0)</f>
        <v>0</v>
      </c>
      <c r="CC86" s="85" t="str">
        <f t="shared" si="47"/>
        <v/>
      </c>
      <c r="CD86" s="84" t="str">
        <f>IF(consulta_completa__11[[#This Row],[13 - Ocorrências/Ambientes Atingidos]]="","X","")</f>
        <v/>
      </c>
      <c r="CE86" s="86">
        <f>IFERROR(FIND("IBAMA",consulta_completa__11[[#This Row],[14 - Inst. Atuando no Local]]),0)</f>
        <v>0</v>
      </c>
      <c r="CF86" s="86" t="str">
        <f t="shared" si="48"/>
        <v/>
      </c>
      <c r="CG86" s="86">
        <f>IFERROR(FIND("OEMA",consulta_completa__11[[#This Row],[14 - Inst. Atuando no Local]]),0)</f>
        <v>0</v>
      </c>
      <c r="CH86" s="86" t="str">
        <f t="shared" si="49"/>
        <v/>
      </c>
      <c r="CI86" s="86">
        <f>IFERROR(FIND("DEFESA CIVIL",consulta_completa__11[[#This Row],[14 - Inst. Atuando no Local]]),0)</f>
        <v>0</v>
      </c>
      <c r="CJ86" s="86" t="str">
        <f t="shared" si="50"/>
        <v/>
      </c>
      <c r="CK86" s="86">
        <f>IFERROR(FIND("CORPO DE BOMBEIROS",consulta_completa__11[[#This Row],[14 - Inst. Atuando no Local]]),0)</f>
        <v>0</v>
      </c>
      <c r="CL86" s="86" t="str">
        <f t="shared" si="51"/>
        <v/>
      </c>
      <c r="CM86" s="86">
        <f>IFERROR(FIND("POLÍCIA RODOVIÁRIA",consulta_completa__11[[#This Row],[14 - Inst. Atuando no Local]]),0)</f>
        <v>0</v>
      </c>
      <c r="CN86" s="86" t="str">
        <f t="shared" si="52"/>
        <v/>
      </c>
      <c r="CO86" s="86">
        <f>IFERROR(FIND("POLÍCIA MILITAR",consulta_completa__11[[#This Row],[14 - Inst. Atuando no Local]]),0)</f>
        <v>0</v>
      </c>
      <c r="CP86" s="86" t="str">
        <f t="shared" si="53"/>
        <v/>
      </c>
      <c r="CQ86" s="86">
        <f>IFERROR(FIND("POLÍCIA CIVIL",consulta_completa__11[[#This Row],[14 - Inst. Atuando no Local]]),0)</f>
        <v>0</v>
      </c>
      <c r="CR86" s="86" t="str">
        <f t="shared" si="54"/>
        <v/>
      </c>
      <c r="CS86" s="86">
        <f>IFERROR(FIND("MARINHA DO BRASIL",consulta_completa__11[[#This Row],[14 - Inst. Atuando no Local]]),0)</f>
        <v>0</v>
      </c>
      <c r="CT86" s="86" t="str">
        <f t="shared" si="55"/>
        <v/>
      </c>
      <c r="CU86" s="86">
        <f>IFERROR(FIND("EMPRESA ESPECIALIZADA EM ATENDIMENTO",consulta_completa__11[[#This Row],[14 - Inst. Atuando no Local]]),0)</f>
        <v>0</v>
      </c>
      <c r="CV86" s="86" t="str">
        <f t="shared" si="56"/>
        <v/>
      </c>
      <c r="CW86" s="86">
        <f>IFERROR(FIND("IBAMA",consulta_completa__11[[#This Row],[14 - Inst. Atuando no Local]]),0)</f>
        <v>0</v>
      </c>
      <c r="CX86" s="86" t="str">
        <f t="shared" si="57"/>
        <v/>
      </c>
      <c r="CY86" s="86" t="str">
        <f>IF(consulta_completa__11[[#This Row],[14 - Inst. Atuando no Local]]="","X","")</f>
        <v>X</v>
      </c>
      <c r="CZ86" s="86">
        <f>IFERROR(FIND("OUTRA (S)",consulta_completa__11[[#This Row],[14 - Inst. Atuando no Local]]),0)</f>
        <v>0</v>
      </c>
      <c r="DA86" s="86" t="str">
        <f t="shared" si="58"/>
        <v/>
      </c>
      <c r="DB86" s="37" t="str">
        <f t="shared" si="59"/>
        <v>Sim</v>
      </c>
      <c r="DC86" s="37" t="str">
        <f t="shared" si="60"/>
        <v>Não</v>
      </c>
      <c r="DD86" s="37" t="str">
        <f t="shared" si="61"/>
        <v>Sim</v>
      </c>
      <c r="DE86" s="89" t="str">
        <f t="shared" si="32"/>
        <v>Federal</v>
      </c>
    </row>
    <row r="87" spans="1:109">
      <c r="A87" s="15">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4">
        <f>IFERROR(FIND("Óbitos/feridos",consulta_completa__11[[#This Row],[13 - Ocorrências/Ambientes Atingidos]]),0)</f>
        <v>0</v>
      </c>
      <c r="AY87" s="85" t="str">
        <f t="shared" si="33"/>
        <v/>
      </c>
      <c r="AZ87" s="84">
        <f>IFERROR(FIND("População afetada/evacuada",consulta_completa__11[[#This Row],[13 - Ocorrências/Ambientes Atingidos]]),0)</f>
        <v>0</v>
      </c>
      <c r="BA87" s="84" t="str">
        <f t="shared" si="34"/>
        <v/>
      </c>
      <c r="BB87" s="84">
        <f>IFERROR(FIND("Suspensão de abastecimento de água",consulta_completa__11[[#This Row],[13 - Ocorrências/Ambientes Atingidos]]),0)</f>
        <v>0</v>
      </c>
      <c r="BC87" s="85" t="str">
        <f t="shared" si="62"/>
        <v/>
      </c>
      <c r="BD87" s="84">
        <f>IFERROR(FIND("Rio/córrego",consulta_completa__11[[#This Row],[13 - Ocorrências/Ambientes Atingidos]]),0)</f>
        <v>1</v>
      </c>
      <c r="BE87" s="85" t="str">
        <f t="shared" si="35"/>
        <v>X</v>
      </c>
      <c r="BF87" s="84">
        <f>IFERROR(FIND("Lago",consulta_completa__11[[#This Row],[13 - Ocorrências/Ambientes Atingidos]]),0)</f>
        <v>0</v>
      </c>
      <c r="BG87" s="85" t="str">
        <f t="shared" si="36"/>
        <v/>
      </c>
      <c r="BH87" s="84">
        <f>IFERROR(FIND("Mar",consulta_completa__11[[#This Row],[13 - Ocorrências/Ambientes Atingidos]]),0)</f>
        <v>0</v>
      </c>
      <c r="BI87" s="85" t="str">
        <f t="shared" si="37"/>
        <v/>
      </c>
      <c r="BJ87" s="84">
        <f>IFERROR(FIND("Praia",consulta_completa__11[[#This Row],[13 - Ocorrências/Ambientes Atingidos]]),0)</f>
        <v>0</v>
      </c>
      <c r="BK87" s="85" t="str">
        <f t="shared" si="38"/>
        <v/>
      </c>
      <c r="BL87" s="84">
        <f>IFERROR(FIND("Solo",consulta_completa__11[[#This Row],[13 - Ocorrências/Ambientes Atingidos]]),0)</f>
        <v>27</v>
      </c>
      <c r="BM87" s="85" t="str">
        <f t="shared" si="39"/>
        <v>X</v>
      </c>
      <c r="BN87" s="84">
        <f>IFERROR(FIND("Águas subterrâneas",consulta_completa__11[[#This Row],[13 - Ocorrências/Ambientes Atingidos]]),0)</f>
        <v>0</v>
      </c>
      <c r="BO87" s="85" t="str">
        <f t="shared" si="40"/>
        <v/>
      </c>
      <c r="BP87" s="84">
        <f>IFERROR(FIND("Atmosfera",consulta_completa__11[[#This Row],[13 - Ocorrências/Ambientes Atingidos]]),0)</f>
        <v>0</v>
      </c>
      <c r="BQ87" s="85" t="str">
        <f t="shared" si="41"/>
        <v/>
      </c>
      <c r="BR87" s="84">
        <f>IFERROR(FIND("Flora",consulta_completa__11[[#This Row],[13 - Ocorrências/Ambientes Atingidos]]),0)</f>
        <v>0</v>
      </c>
      <c r="BS87" s="85" t="str">
        <f t="shared" si="42"/>
        <v/>
      </c>
      <c r="BT87" s="84">
        <f>IFERROR(FIND("Fauna",consulta_completa__11[[#This Row],[13 - Ocorrências/Ambientes Atingidos]]),0)</f>
        <v>0</v>
      </c>
      <c r="BU87" s="85" t="str">
        <f t="shared" si="43"/>
        <v/>
      </c>
      <c r="BV87" s="84">
        <f>IFERROR(FIND("UC federal",consulta_completa__11[[#This Row],[13 - Ocorrências/Ambientes Atingidos]]),0)</f>
        <v>0</v>
      </c>
      <c r="BW87" s="85" t="str">
        <f t="shared" si="44"/>
        <v/>
      </c>
      <c r="BX87" s="84">
        <f>IFERROR(FIND("UC estadual/municipal",consulta_completa__11[[#This Row],[13 - Ocorrências/Ambientes Atingidos]]),0)</f>
        <v>0</v>
      </c>
      <c r="BY87" s="85" t="str">
        <f t="shared" si="45"/>
        <v/>
      </c>
      <c r="BZ87" s="84">
        <f>IFERROR(FIND("Outro(s)",consulta_completa__11[[#This Row],[13 - Ocorrências/Ambientes Atingidos]]),0)</f>
        <v>0</v>
      </c>
      <c r="CA87" s="85" t="str">
        <f t="shared" si="46"/>
        <v/>
      </c>
      <c r="CB87" s="84">
        <f>IFERROR(FIND("Sem dano",consulta_completa__11[[#This Row],[13 - Ocorrências/Ambientes Atingidos]]),0)</f>
        <v>0</v>
      </c>
      <c r="CC87" s="85" t="str">
        <f t="shared" si="47"/>
        <v/>
      </c>
      <c r="CD87" s="84" t="str">
        <f>IF(consulta_completa__11[[#This Row],[13 - Ocorrências/Ambientes Atingidos]]="","X","")</f>
        <v/>
      </c>
      <c r="CE87" s="86">
        <f>IFERROR(FIND("IBAMA",consulta_completa__11[[#This Row],[14 - Inst. Atuando no Local]]),0)</f>
        <v>67</v>
      </c>
      <c r="CF87" s="86" t="str">
        <f t="shared" si="48"/>
        <v>X</v>
      </c>
      <c r="CG87" s="86">
        <f>IFERROR(FIND("OEMA",consulta_completa__11[[#This Row],[14 - Inst. Atuando no Local]]),0)</f>
        <v>0</v>
      </c>
      <c r="CH87" s="86" t="str">
        <f t="shared" si="49"/>
        <v/>
      </c>
      <c r="CI87" s="86">
        <f>IFERROR(FIND("DEFESA CIVIL",consulta_completa__11[[#This Row],[14 - Inst. Atuando no Local]]),0)</f>
        <v>0</v>
      </c>
      <c r="CJ87" s="86" t="str">
        <f t="shared" si="50"/>
        <v/>
      </c>
      <c r="CK87" s="86">
        <f>IFERROR(FIND("CORPO DE BOMBEIROS",consulta_completa__11[[#This Row],[14 - Inst. Atuando no Local]]),0)</f>
        <v>0</v>
      </c>
      <c r="CL87" s="86" t="str">
        <f t="shared" si="51"/>
        <v/>
      </c>
      <c r="CM87" s="86">
        <f>IFERROR(FIND("POLÍCIA RODOVIÁRIA",consulta_completa__11[[#This Row],[14 - Inst. Atuando no Local]]),0)</f>
        <v>0</v>
      </c>
      <c r="CN87" s="86" t="str">
        <f t="shared" si="52"/>
        <v/>
      </c>
      <c r="CO87" s="86">
        <f>IFERROR(FIND("POLÍCIA MILITAR",consulta_completa__11[[#This Row],[14 - Inst. Atuando no Local]]),0)</f>
        <v>0</v>
      </c>
      <c r="CP87" s="86" t="str">
        <f t="shared" si="53"/>
        <v/>
      </c>
      <c r="CQ87" s="86">
        <f>IFERROR(FIND("POLÍCIA CIVIL",consulta_completa__11[[#This Row],[14 - Inst. Atuando no Local]]),0)</f>
        <v>0</v>
      </c>
      <c r="CR87" s="86" t="str">
        <f t="shared" si="54"/>
        <v/>
      </c>
      <c r="CS87" s="86">
        <f>IFERROR(FIND("MARINHA DO BRASIL",consulta_completa__11[[#This Row],[14 - Inst. Atuando no Local]]),0)</f>
        <v>0</v>
      </c>
      <c r="CT87" s="86" t="str">
        <f t="shared" si="55"/>
        <v/>
      </c>
      <c r="CU87" s="86">
        <f>IFERROR(FIND("EMPRESA ESPECIALIZADA EM ATENDIMENTO",consulta_completa__11[[#This Row],[14 - Inst. Atuando no Local]]),0)</f>
        <v>0</v>
      </c>
      <c r="CV87" s="86" t="str">
        <f t="shared" si="56"/>
        <v/>
      </c>
      <c r="CW87" s="86">
        <f>IFERROR(FIND("IBAMA",consulta_completa__11[[#This Row],[14 - Inst. Atuando no Local]]),0)</f>
        <v>67</v>
      </c>
      <c r="CX87" s="86" t="str">
        <f t="shared" si="57"/>
        <v>X</v>
      </c>
      <c r="CY87" s="86" t="str">
        <f>IF(consulta_completa__11[[#This Row],[14 - Inst. Atuando no Local]]="","X","")</f>
        <v/>
      </c>
      <c r="CZ87" s="86">
        <f>IFERROR(FIND("OUTRA (S)",consulta_completa__11[[#This Row],[14 - Inst. Atuando no Local]]),0)</f>
        <v>0</v>
      </c>
      <c r="DA87" s="86" t="str">
        <f t="shared" si="58"/>
        <v/>
      </c>
      <c r="DB87" s="37" t="str">
        <f t="shared" si="59"/>
        <v>Sim</v>
      </c>
      <c r="DC87" s="37" t="str">
        <f t="shared" si="60"/>
        <v>Não</v>
      </c>
      <c r="DD87" s="37" t="str">
        <f t="shared" si="61"/>
        <v>Sim</v>
      </c>
      <c r="DE87" s="89" t="str">
        <f t="shared" si="32"/>
        <v>Sem informação</v>
      </c>
    </row>
    <row r="88" spans="1:109">
      <c r="A88" s="15">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4">
        <f>IFERROR(FIND("Óbitos/feridos",consulta_completa__11[[#This Row],[13 - Ocorrências/Ambientes Atingidos]]),0)</f>
        <v>0</v>
      </c>
      <c r="AY88" s="85" t="str">
        <f t="shared" si="33"/>
        <v/>
      </c>
      <c r="AZ88" s="84">
        <f>IFERROR(FIND("População afetada/evacuada",consulta_completa__11[[#This Row],[13 - Ocorrências/Ambientes Atingidos]]),0)</f>
        <v>0</v>
      </c>
      <c r="BA88" s="84" t="str">
        <f t="shared" si="34"/>
        <v/>
      </c>
      <c r="BB88" s="84">
        <f>IFERROR(FIND("Suspensão de abastecimento de água",consulta_completa__11[[#This Row],[13 - Ocorrências/Ambientes Atingidos]]),0)</f>
        <v>0</v>
      </c>
      <c r="BC88" s="85" t="str">
        <f t="shared" si="62"/>
        <v/>
      </c>
      <c r="BD88" s="84">
        <f>IFERROR(FIND("Rio/córrego",consulta_completa__11[[#This Row],[13 - Ocorrências/Ambientes Atingidos]]),0)</f>
        <v>0</v>
      </c>
      <c r="BE88" s="85" t="str">
        <f t="shared" si="35"/>
        <v/>
      </c>
      <c r="BF88" s="84">
        <f>IFERROR(FIND("Lago",consulta_completa__11[[#This Row],[13 - Ocorrências/Ambientes Atingidos]]),0)</f>
        <v>0</v>
      </c>
      <c r="BG88" s="85" t="str">
        <f t="shared" si="36"/>
        <v/>
      </c>
      <c r="BH88" s="84">
        <f>IFERROR(FIND("Mar",consulta_completa__11[[#This Row],[13 - Ocorrências/Ambientes Atingidos]]),0)</f>
        <v>0</v>
      </c>
      <c r="BI88" s="85" t="str">
        <f t="shared" si="37"/>
        <v/>
      </c>
      <c r="BJ88" s="84">
        <f>IFERROR(FIND("Praia",consulta_completa__11[[#This Row],[13 - Ocorrências/Ambientes Atingidos]]),0)</f>
        <v>1</v>
      </c>
      <c r="BK88" s="85" t="str">
        <f t="shared" si="38"/>
        <v>X</v>
      </c>
      <c r="BL88" s="84">
        <f>IFERROR(FIND("Solo",consulta_completa__11[[#This Row],[13 - Ocorrências/Ambientes Atingidos]]),0)</f>
        <v>0</v>
      </c>
      <c r="BM88" s="85" t="str">
        <f t="shared" si="39"/>
        <v/>
      </c>
      <c r="BN88" s="84">
        <f>IFERROR(FIND("Águas subterrâneas",consulta_completa__11[[#This Row],[13 - Ocorrências/Ambientes Atingidos]]),0)</f>
        <v>0</v>
      </c>
      <c r="BO88" s="85" t="str">
        <f t="shared" si="40"/>
        <v/>
      </c>
      <c r="BP88" s="84">
        <f>IFERROR(FIND("Atmosfera",consulta_completa__11[[#This Row],[13 - Ocorrências/Ambientes Atingidos]]),0)</f>
        <v>0</v>
      </c>
      <c r="BQ88" s="85" t="str">
        <f t="shared" si="41"/>
        <v/>
      </c>
      <c r="BR88" s="84">
        <f>IFERROR(FIND("Flora",consulta_completa__11[[#This Row],[13 - Ocorrências/Ambientes Atingidos]]),0)</f>
        <v>0</v>
      </c>
      <c r="BS88" s="85" t="str">
        <f t="shared" si="42"/>
        <v/>
      </c>
      <c r="BT88" s="84">
        <f>IFERROR(FIND("Fauna",consulta_completa__11[[#This Row],[13 - Ocorrências/Ambientes Atingidos]]),0)</f>
        <v>0</v>
      </c>
      <c r="BU88" s="85" t="str">
        <f t="shared" si="43"/>
        <v/>
      </c>
      <c r="BV88" s="84">
        <f>IFERROR(FIND("UC federal",consulta_completa__11[[#This Row],[13 - Ocorrências/Ambientes Atingidos]]),0)</f>
        <v>0</v>
      </c>
      <c r="BW88" s="85" t="str">
        <f t="shared" si="44"/>
        <v/>
      </c>
      <c r="BX88" s="84">
        <f>IFERROR(FIND("UC estadual/municipal",consulta_completa__11[[#This Row],[13 - Ocorrências/Ambientes Atingidos]]),0)</f>
        <v>0</v>
      </c>
      <c r="BY88" s="85" t="str">
        <f t="shared" si="45"/>
        <v/>
      </c>
      <c r="BZ88" s="84">
        <f>IFERROR(FIND("Outro(s)",consulta_completa__11[[#This Row],[13 - Ocorrências/Ambientes Atingidos]]),0)</f>
        <v>0</v>
      </c>
      <c r="CA88" s="85" t="str">
        <f t="shared" si="46"/>
        <v/>
      </c>
      <c r="CB88" s="84">
        <f>IFERROR(FIND("Sem dano",consulta_completa__11[[#This Row],[13 - Ocorrências/Ambientes Atingidos]]),0)</f>
        <v>0</v>
      </c>
      <c r="CC88" s="85" t="str">
        <f t="shared" si="47"/>
        <v/>
      </c>
      <c r="CD88" s="84" t="str">
        <f>IF(consulta_completa__11[[#This Row],[13 - Ocorrências/Ambientes Atingidos]]="","X","")</f>
        <v/>
      </c>
      <c r="CE88" s="86">
        <f>IFERROR(FIND("IBAMA",consulta_completa__11[[#This Row],[14 - Inst. Atuando no Local]]),0)</f>
        <v>86</v>
      </c>
      <c r="CF88" s="86" t="str">
        <f t="shared" si="48"/>
        <v>X</v>
      </c>
      <c r="CG88" s="86">
        <f>IFERROR(FIND("OEMA",consulta_completa__11[[#This Row],[14 - Inst. Atuando no Local]]),0)</f>
        <v>0</v>
      </c>
      <c r="CH88" s="86" t="str">
        <f t="shared" si="49"/>
        <v/>
      </c>
      <c r="CI88" s="86">
        <f>IFERROR(FIND("DEFESA CIVIL",consulta_completa__11[[#This Row],[14 - Inst. Atuando no Local]]),0)</f>
        <v>0</v>
      </c>
      <c r="CJ88" s="86" t="str">
        <f t="shared" si="50"/>
        <v/>
      </c>
      <c r="CK88" s="86">
        <f>IFERROR(FIND("CORPO DE BOMBEIROS",consulta_completa__11[[#This Row],[14 - Inst. Atuando no Local]]),0)</f>
        <v>0</v>
      </c>
      <c r="CL88" s="86" t="str">
        <f t="shared" si="51"/>
        <v/>
      </c>
      <c r="CM88" s="86">
        <f>IFERROR(FIND("POLÍCIA RODOVIÁRIA",consulta_completa__11[[#This Row],[14 - Inst. Atuando no Local]]),0)</f>
        <v>0</v>
      </c>
      <c r="CN88" s="86" t="str">
        <f t="shared" si="52"/>
        <v/>
      </c>
      <c r="CO88" s="86">
        <f>IFERROR(FIND("POLÍCIA MILITAR",consulta_completa__11[[#This Row],[14 - Inst. Atuando no Local]]),0)</f>
        <v>0</v>
      </c>
      <c r="CP88" s="86" t="str">
        <f t="shared" si="53"/>
        <v/>
      </c>
      <c r="CQ88" s="86">
        <f>IFERROR(FIND("POLÍCIA CIVIL",consulta_completa__11[[#This Row],[14 - Inst. Atuando no Local]]),0)</f>
        <v>0</v>
      </c>
      <c r="CR88" s="86" t="str">
        <f t="shared" si="54"/>
        <v/>
      </c>
      <c r="CS88" s="86">
        <f>IFERROR(FIND("MARINHA DO BRASIL",consulta_completa__11[[#This Row],[14 - Inst. Atuando no Local]]),0)</f>
        <v>0</v>
      </c>
      <c r="CT88" s="86" t="str">
        <f t="shared" si="55"/>
        <v/>
      </c>
      <c r="CU88" s="86">
        <f>IFERROR(FIND("EMPRESA ESPECIALIZADA EM ATENDIMENTO",consulta_completa__11[[#This Row],[14 - Inst. Atuando no Local]]),0)</f>
        <v>0</v>
      </c>
      <c r="CV88" s="86" t="str">
        <f t="shared" si="56"/>
        <v/>
      </c>
      <c r="CW88" s="86">
        <f>IFERROR(FIND("IBAMA",consulta_completa__11[[#This Row],[14 - Inst. Atuando no Local]]),0)</f>
        <v>86</v>
      </c>
      <c r="CX88" s="86" t="str">
        <f t="shared" si="57"/>
        <v>X</v>
      </c>
      <c r="CY88" s="86" t="str">
        <f>IF(consulta_completa__11[[#This Row],[14 - Inst. Atuando no Local]]="","X","")</f>
        <v/>
      </c>
      <c r="CZ88" s="86">
        <f>IFERROR(FIND("OUTRA (S)",consulta_completa__11[[#This Row],[14 - Inst. Atuando no Local]]),0)</f>
        <v>0</v>
      </c>
      <c r="DA88" s="86" t="str">
        <f t="shared" si="58"/>
        <v/>
      </c>
      <c r="DB88" s="37" t="str">
        <f t="shared" si="59"/>
        <v>Sim</v>
      </c>
      <c r="DC88" s="37" t="str">
        <f t="shared" si="60"/>
        <v>Não</v>
      </c>
      <c r="DD88" s="37" t="str">
        <f t="shared" si="61"/>
        <v>Sim</v>
      </c>
      <c r="DE88" s="89" t="str">
        <f t="shared" si="32"/>
        <v>Federal</v>
      </c>
    </row>
    <row r="89" spans="1:109">
      <c r="A89" s="15">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4">
        <f>IFERROR(FIND("Óbitos/feridos",consulta_completa__11[[#This Row],[13 - Ocorrências/Ambientes Atingidos]]),0)</f>
        <v>0</v>
      </c>
      <c r="AY89" s="85" t="str">
        <f t="shared" si="33"/>
        <v/>
      </c>
      <c r="AZ89" s="84">
        <f>IFERROR(FIND("População afetada/evacuada",consulta_completa__11[[#This Row],[13 - Ocorrências/Ambientes Atingidos]]),0)</f>
        <v>0</v>
      </c>
      <c r="BA89" s="84" t="str">
        <f t="shared" si="34"/>
        <v/>
      </c>
      <c r="BB89" s="84">
        <f>IFERROR(FIND("Suspensão de abastecimento de água",consulta_completa__11[[#This Row],[13 - Ocorrências/Ambientes Atingidos]]),0)</f>
        <v>0</v>
      </c>
      <c r="BC89" s="85" t="str">
        <f t="shared" si="62"/>
        <v/>
      </c>
      <c r="BD89" s="84">
        <f>IFERROR(FIND("Rio/córrego",consulta_completa__11[[#This Row],[13 - Ocorrências/Ambientes Atingidos]]),0)</f>
        <v>0</v>
      </c>
      <c r="BE89" s="85" t="str">
        <f t="shared" si="35"/>
        <v/>
      </c>
      <c r="BF89" s="84">
        <f>IFERROR(FIND("Lago",consulta_completa__11[[#This Row],[13 - Ocorrências/Ambientes Atingidos]]),0)</f>
        <v>0</v>
      </c>
      <c r="BG89" s="85" t="str">
        <f t="shared" si="36"/>
        <v/>
      </c>
      <c r="BH89" s="84">
        <f>IFERROR(FIND("Mar",consulta_completa__11[[#This Row],[13 - Ocorrências/Ambientes Atingidos]]),0)</f>
        <v>1</v>
      </c>
      <c r="BI89" s="85" t="str">
        <f t="shared" si="37"/>
        <v>X</v>
      </c>
      <c r="BJ89" s="84">
        <f>IFERROR(FIND("Praia",consulta_completa__11[[#This Row],[13 - Ocorrências/Ambientes Atingidos]]),0)</f>
        <v>0</v>
      </c>
      <c r="BK89" s="85" t="str">
        <f t="shared" si="38"/>
        <v/>
      </c>
      <c r="BL89" s="84">
        <f>IFERROR(FIND("Solo",consulta_completa__11[[#This Row],[13 - Ocorrências/Ambientes Atingidos]]),0)</f>
        <v>0</v>
      </c>
      <c r="BM89" s="85" t="str">
        <f t="shared" si="39"/>
        <v/>
      </c>
      <c r="BN89" s="84">
        <f>IFERROR(FIND("Águas subterrâneas",consulta_completa__11[[#This Row],[13 - Ocorrências/Ambientes Atingidos]]),0)</f>
        <v>0</v>
      </c>
      <c r="BO89" s="85" t="str">
        <f t="shared" si="40"/>
        <v/>
      </c>
      <c r="BP89" s="84">
        <f>IFERROR(FIND("Atmosfera",consulta_completa__11[[#This Row],[13 - Ocorrências/Ambientes Atingidos]]),0)</f>
        <v>0</v>
      </c>
      <c r="BQ89" s="85" t="str">
        <f t="shared" si="41"/>
        <v/>
      </c>
      <c r="BR89" s="84">
        <f>IFERROR(FIND("Flora",consulta_completa__11[[#This Row],[13 - Ocorrências/Ambientes Atingidos]]),0)</f>
        <v>0</v>
      </c>
      <c r="BS89" s="85" t="str">
        <f t="shared" si="42"/>
        <v/>
      </c>
      <c r="BT89" s="84">
        <f>IFERROR(FIND("Fauna",consulta_completa__11[[#This Row],[13 - Ocorrências/Ambientes Atingidos]]),0)</f>
        <v>0</v>
      </c>
      <c r="BU89" s="85" t="str">
        <f t="shared" si="43"/>
        <v/>
      </c>
      <c r="BV89" s="84">
        <f>IFERROR(FIND("UC federal",consulta_completa__11[[#This Row],[13 - Ocorrências/Ambientes Atingidos]]),0)</f>
        <v>0</v>
      </c>
      <c r="BW89" s="85" t="str">
        <f t="shared" si="44"/>
        <v/>
      </c>
      <c r="BX89" s="84">
        <f>IFERROR(FIND("UC estadual/municipal",consulta_completa__11[[#This Row],[13 - Ocorrências/Ambientes Atingidos]]),0)</f>
        <v>0</v>
      </c>
      <c r="BY89" s="85" t="str">
        <f t="shared" si="45"/>
        <v/>
      </c>
      <c r="BZ89" s="84">
        <f>IFERROR(FIND("Outro(s)",consulta_completa__11[[#This Row],[13 - Ocorrências/Ambientes Atingidos]]),0)</f>
        <v>0</v>
      </c>
      <c r="CA89" s="85" t="str">
        <f t="shared" si="46"/>
        <v/>
      </c>
      <c r="CB89" s="84">
        <f>IFERROR(FIND("Sem dano",consulta_completa__11[[#This Row],[13 - Ocorrências/Ambientes Atingidos]]),0)</f>
        <v>0</v>
      </c>
      <c r="CC89" s="85" t="str">
        <f t="shared" si="47"/>
        <v/>
      </c>
      <c r="CD89" s="84" t="str">
        <f>IF(consulta_completa__11[[#This Row],[13 - Ocorrências/Ambientes Atingidos]]="","X","")</f>
        <v/>
      </c>
      <c r="CE89" s="86">
        <f>IFERROR(FIND("IBAMA",consulta_completa__11[[#This Row],[14 - Inst. Atuando no Local]]),0)</f>
        <v>0</v>
      </c>
      <c r="CF89" s="86" t="str">
        <f t="shared" si="48"/>
        <v/>
      </c>
      <c r="CG89" s="86">
        <f>IFERROR(FIND("OEMA",consulta_completa__11[[#This Row],[14 - Inst. Atuando no Local]]),0)</f>
        <v>0</v>
      </c>
      <c r="CH89" s="86" t="str">
        <f t="shared" si="49"/>
        <v/>
      </c>
      <c r="CI89" s="86">
        <f>IFERROR(FIND("DEFESA CIVIL",consulta_completa__11[[#This Row],[14 - Inst. Atuando no Local]]),0)</f>
        <v>0</v>
      </c>
      <c r="CJ89" s="86" t="str">
        <f t="shared" si="50"/>
        <v/>
      </c>
      <c r="CK89" s="86">
        <f>IFERROR(FIND("CORPO DE BOMBEIROS",consulta_completa__11[[#This Row],[14 - Inst. Atuando no Local]]),0)</f>
        <v>0</v>
      </c>
      <c r="CL89" s="86" t="str">
        <f t="shared" si="51"/>
        <v/>
      </c>
      <c r="CM89" s="86">
        <f>IFERROR(FIND("POLÍCIA RODOVIÁRIA",consulta_completa__11[[#This Row],[14 - Inst. Atuando no Local]]),0)</f>
        <v>0</v>
      </c>
      <c r="CN89" s="86" t="str">
        <f t="shared" si="52"/>
        <v/>
      </c>
      <c r="CO89" s="86">
        <f>IFERROR(FIND("POLÍCIA MILITAR",consulta_completa__11[[#This Row],[14 - Inst. Atuando no Local]]),0)</f>
        <v>0</v>
      </c>
      <c r="CP89" s="86" t="str">
        <f t="shared" si="53"/>
        <v/>
      </c>
      <c r="CQ89" s="86">
        <f>IFERROR(FIND("POLÍCIA CIVIL",consulta_completa__11[[#This Row],[14 - Inst. Atuando no Local]]),0)</f>
        <v>0</v>
      </c>
      <c r="CR89" s="86" t="str">
        <f t="shared" si="54"/>
        <v/>
      </c>
      <c r="CS89" s="86">
        <f>IFERROR(FIND("MARINHA DO BRASIL",consulta_completa__11[[#This Row],[14 - Inst. Atuando no Local]]),0)</f>
        <v>0</v>
      </c>
      <c r="CT89" s="86" t="str">
        <f t="shared" si="55"/>
        <v/>
      </c>
      <c r="CU89" s="86">
        <f>IFERROR(FIND("EMPRESA ESPECIALIZADA EM ATENDIMENTO",consulta_completa__11[[#This Row],[14 - Inst. Atuando no Local]]),0)</f>
        <v>0</v>
      </c>
      <c r="CV89" s="86" t="str">
        <f t="shared" si="56"/>
        <v/>
      </c>
      <c r="CW89" s="86">
        <f>IFERROR(FIND("IBAMA",consulta_completa__11[[#This Row],[14 - Inst. Atuando no Local]]),0)</f>
        <v>0</v>
      </c>
      <c r="CX89" s="86" t="str">
        <f t="shared" si="57"/>
        <v/>
      </c>
      <c r="CY89" s="86" t="str">
        <f>IF(consulta_completa__11[[#This Row],[14 - Inst. Atuando no Local]]="","X","")</f>
        <v/>
      </c>
      <c r="CZ89" s="86">
        <f>IFERROR(FIND("OUTRA (S)",consulta_completa__11[[#This Row],[14 - Inst. Atuando no Local]]),0)</f>
        <v>0</v>
      </c>
      <c r="DA89" s="86" t="str">
        <f t="shared" si="58"/>
        <v/>
      </c>
      <c r="DB89" s="37" t="str">
        <f t="shared" si="59"/>
        <v>Sim</v>
      </c>
      <c r="DC89" s="37" t="str">
        <f t="shared" si="60"/>
        <v>Não</v>
      </c>
      <c r="DD89" s="37" t="str">
        <f t="shared" si="61"/>
        <v>Sim</v>
      </c>
      <c r="DE89" s="89" t="str">
        <f t="shared" si="32"/>
        <v>Federal</v>
      </c>
    </row>
    <row r="90" spans="1:109">
      <c r="A90" s="15">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4">
        <f>IFERROR(FIND("Óbitos/feridos",consulta_completa__11[[#This Row],[13 - Ocorrências/Ambientes Atingidos]]),0)</f>
        <v>0</v>
      </c>
      <c r="AY90" s="85" t="str">
        <f t="shared" si="33"/>
        <v/>
      </c>
      <c r="AZ90" s="84">
        <f>IFERROR(FIND("População afetada/evacuada",consulta_completa__11[[#This Row],[13 - Ocorrências/Ambientes Atingidos]]),0)</f>
        <v>0</v>
      </c>
      <c r="BA90" s="84" t="str">
        <f t="shared" si="34"/>
        <v/>
      </c>
      <c r="BB90" s="84">
        <f>IFERROR(FIND("Suspensão de abastecimento de água",consulta_completa__11[[#This Row],[13 - Ocorrências/Ambientes Atingidos]]),0)</f>
        <v>0</v>
      </c>
      <c r="BC90" s="85" t="str">
        <f t="shared" si="62"/>
        <v/>
      </c>
      <c r="BD90" s="84">
        <f>IFERROR(FIND("Rio/córrego",consulta_completa__11[[#This Row],[13 - Ocorrências/Ambientes Atingidos]]),0)</f>
        <v>0</v>
      </c>
      <c r="BE90" s="85" t="str">
        <f t="shared" si="35"/>
        <v/>
      </c>
      <c r="BF90" s="84">
        <f>IFERROR(FIND("Lago",consulta_completa__11[[#This Row],[13 - Ocorrências/Ambientes Atingidos]]),0)</f>
        <v>0</v>
      </c>
      <c r="BG90" s="85" t="str">
        <f t="shared" si="36"/>
        <v/>
      </c>
      <c r="BH90" s="84">
        <f>IFERROR(FIND("Mar",consulta_completa__11[[#This Row],[13 - Ocorrências/Ambientes Atingidos]]),0)</f>
        <v>0</v>
      </c>
      <c r="BI90" s="85" t="str">
        <f t="shared" si="37"/>
        <v/>
      </c>
      <c r="BJ90" s="84">
        <f>IFERROR(FIND("Praia",consulta_completa__11[[#This Row],[13 - Ocorrências/Ambientes Atingidos]]),0)</f>
        <v>0</v>
      </c>
      <c r="BK90" s="85" t="str">
        <f t="shared" si="38"/>
        <v/>
      </c>
      <c r="BL90" s="84">
        <f>IFERROR(FIND("Solo",consulta_completa__11[[#This Row],[13 - Ocorrências/Ambientes Atingidos]]),0)</f>
        <v>1</v>
      </c>
      <c r="BM90" s="85" t="str">
        <f t="shared" si="39"/>
        <v>X</v>
      </c>
      <c r="BN90" s="84">
        <f>IFERROR(FIND("Águas subterrâneas",consulta_completa__11[[#This Row],[13 - Ocorrências/Ambientes Atingidos]]),0)</f>
        <v>0</v>
      </c>
      <c r="BO90" s="85" t="str">
        <f t="shared" si="40"/>
        <v/>
      </c>
      <c r="BP90" s="84">
        <f>IFERROR(FIND("Atmosfera",consulta_completa__11[[#This Row],[13 - Ocorrências/Ambientes Atingidos]]),0)</f>
        <v>0</v>
      </c>
      <c r="BQ90" s="85" t="str">
        <f t="shared" si="41"/>
        <v/>
      </c>
      <c r="BR90" s="84">
        <f>IFERROR(FIND("Flora",consulta_completa__11[[#This Row],[13 - Ocorrências/Ambientes Atingidos]]),0)</f>
        <v>0</v>
      </c>
      <c r="BS90" s="85" t="str">
        <f t="shared" si="42"/>
        <v/>
      </c>
      <c r="BT90" s="84">
        <f>IFERROR(FIND("Fauna",consulta_completa__11[[#This Row],[13 - Ocorrências/Ambientes Atingidos]]),0)</f>
        <v>0</v>
      </c>
      <c r="BU90" s="85" t="str">
        <f t="shared" si="43"/>
        <v/>
      </c>
      <c r="BV90" s="84">
        <f>IFERROR(FIND("UC federal",consulta_completa__11[[#This Row],[13 - Ocorrências/Ambientes Atingidos]]),0)</f>
        <v>0</v>
      </c>
      <c r="BW90" s="85" t="str">
        <f t="shared" si="44"/>
        <v/>
      </c>
      <c r="BX90" s="84">
        <f>IFERROR(FIND("UC estadual/municipal",consulta_completa__11[[#This Row],[13 - Ocorrências/Ambientes Atingidos]]),0)</f>
        <v>0</v>
      </c>
      <c r="BY90" s="85" t="str">
        <f t="shared" si="45"/>
        <v/>
      </c>
      <c r="BZ90" s="84">
        <f>IFERROR(FIND("Outro(s)",consulta_completa__11[[#This Row],[13 - Ocorrências/Ambientes Atingidos]]),0)</f>
        <v>0</v>
      </c>
      <c r="CA90" s="85" t="str">
        <f t="shared" si="46"/>
        <v/>
      </c>
      <c r="CB90" s="84">
        <f>IFERROR(FIND("Sem dano",consulta_completa__11[[#This Row],[13 - Ocorrências/Ambientes Atingidos]]),0)</f>
        <v>0</v>
      </c>
      <c r="CC90" s="85" t="str">
        <f t="shared" si="47"/>
        <v/>
      </c>
      <c r="CD90" s="84" t="str">
        <f>IF(consulta_completa__11[[#This Row],[13 - Ocorrências/Ambientes Atingidos]]="","X","")</f>
        <v/>
      </c>
      <c r="CE90" s="86">
        <f>IFERROR(FIND("IBAMA",consulta_completa__11[[#This Row],[14 - Inst. Atuando no Local]]),0)</f>
        <v>0</v>
      </c>
      <c r="CF90" s="86" t="str">
        <f t="shared" si="48"/>
        <v/>
      </c>
      <c r="CG90" s="86">
        <f>IFERROR(FIND("OEMA",consulta_completa__11[[#This Row],[14 - Inst. Atuando no Local]]),0)</f>
        <v>0</v>
      </c>
      <c r="CH90" s="86" t="str">
        <f t="shared" si="49"/>
        <v/>
      </c>
      <c r="CI90" s="86">
        <f>IFERROR(FIND("DEFESA CIVIL",consulta_completa__11[[#This Row],[14 - Inst. Atuando no Local]]),0)</f>
        <v>0</v>
      </c>
      <c r="CJ90" s="86" t="str">
        <f t="shared" si="50"/>
        <v/>
      </c>
      <c r="CK90" s="86">
        <f>IFERROR(FIND("CORPO DE BOMBEIROS",consulta_completa__11[[#This Row],[14 - Inst. Atuando no Local]]),0)</f>
        <v>0</v>
      </c>
      <c r="CL90" s="86" t="str">
        <f t="shared" si="51"/>
        <v/>
      </c>
      <c r="CM90" s="86">
        <f>IFERROR(FIND("POLÍCIA RODOVIÁRIA",consulta_completa__11[[#This Row],[14 - Inst. Atuando no Local]]),0)</f>
        <v>0</v>
      </c>
      <c r="CN90" s="86" t="str">
        <f t="shared" si="52"/>
        <v/>
      </c>
      <c r="CO90" s="86">
        <f>IFERROR(FIND("POLÍCIA MILITAR",consulta_completa__11[[#This Row],[14 - Inst. Atuando no Local]]),0)</f>
        <v>0</v>
      </c>
      <c r="CP90" s="86" t="str">
        <f t="shared" si="53"/>
        <v/>
      </c>
      <c r="CQ90" s="86">
        <f>IFERROR(FIND("POLÍCIA CIVIL",consulta_completa__11[[#This Row],[14 - Inst. Atuando no Local]]),0)</f>
        <v>0</v>
      </c>
      <c r="CR90" s="86" t="str">
        <f t="shared" si="54"/>
        <v/>
      </c>
      <c r="CS90" s="86">
        <f>IFERROR(FIND("MARINHA DO BRASIL",consulta_completa__11[[#This Row],[14 - Inst. Atuando no Local]]),0)</f>
        <v>0</v>
      </c>
      <c r="CT90" s="86" t="str">
        <f t="shared" si="55"/>
        <v/>
      </c>
      <c r="CU90" s="86">
        <f>IFERROR(FIND("EMPRESA ESPECIALIZADA EM ATENDIMENTO",consulta_completa__11[[#This Row],[14 - Inst. Atuando no Local]]),0)</f>
        <v>0</v>
      </c>
      <c r="CV90" s="86" t="str">
        <f t="shared" si="56"/>
        <v/>
      </c>
      <c r="CW90" s="86">
        <f>IFERROR(FIND("IBAMA",consulta_completa__11[[#This Row],[14 - Inst. Atuando no Local]]),0)</f>
        <v>0</v>
      </c>
      <c r="CX90" s="86" t="str">
        <f t="shared" si="57"/>
        <v/>
      </c>
      <c r="CY90" s="86" t="str">
        <f>IF(consulta_completa__11[[#This Row],[14 - Inst. Atuando no Local]]="","X","")</f>
        <v/>
      </c>
      <c r="CZ90" s="86">
        <f>IFERROR(FIND("OUTRA (S)",consulta_completa__11[[#This Row],[14 - Inst. Atuando no Local]]),0)</f>
        <v>0</v>
      </c>
      <c r="DA90" s="86" t="str">
        <f t="shared" si="58"/>
        <v/>
      </c>
      <c r="DB90" s="37" t="str">
        <f t="shared" si="59"/>
        <v>Sim</v>
      </c>
      <c r="DC90" s="37" t="str">
        <f t="shared" si="60"/>
        <v>Não</v>
      </c>
      <c r="DD90" s="37" t="str">
        <f t="shared" si="61"/>
        <v>Sim</v>
      </c>
      <c r="DE90" s="89" t="str">
        <f t="shared" si="32"/>
        <v>Federal</v>
      </c>
    </row>
    <row r="91" spans="1:109">
      <c r="A91" s="15">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4">
        <f>IFERROR(FIND("Óbitos/feridos",consulta_completa__11[[#This Row],[13 - Ocorrências/Ambientes Atingidos]]),0)</f>
        <v>0</v>
      </c>
      <c r="AY91" s="85" t="str">
        <f t="shared" si="33"/>
        <v/>
      </c>
      <c r="AZ91" s="84">
        <f>IFERROR(FIND("População afetada/evacuada",consulta_completa__11[[#This Row],[13 - Ocorrências/Ambientes Atingidos]]),0)</f>
        <v>0</v>
      </c>
      <c r="BA91" s="84" t="str">
        <f t="shared" si="34"/>
        <v/>
      </c>
      <c r="BB91" s="84">
        <f>IFERROR(FIND("Suspensão de abastecimento de água",consulta_completa__11[[#This Row],[13 - Ocorrências/Ambientes Atingidos]]),0)</f>
        <v>0</v>
      </c>
      <c r="BC91" s="85" t="str">
        <f t="shared" si="62"/>
        <v/>
      </c>
      <c r="BD91" s="84">
        <f>IFERROR(FIND("Rio/córrego",consulta_completa__11[[#This Row],[13 - Ocorrências/Ambientes Atingidos]]),0)</f>
        <v>0</v>
      </c>
      <c r="BE91" s="85" t="str">
        <f t="shared" si="35"/>
        <v/>
      </c>
      <c r="BF91" s="84">
        <f>IFERROR(FIND("Lago",consulta_completa__11[[#This Row],[13 - Ocorrências/Ambientes Atingidos]]),0)</f>
        <v>0</v>
      </c>
      <c r="BG91" s="85" t="str">
        <f t="shared" si="36"/>
        <v/>
      </c>
      <c r="BH91" s="84">
        <f>IFERROR(FIND("Mar",consulta_completa__11[[#This Row],[13 - Ocorrências/Ambientes Atingidos]]),0)</f>
        <v>1</v>
      </c>
      <c r="BI91" s="85" t="str">
        <f t="shared" si="37"/>
        <v>X</v>
      </c>
      <c r="BJ91" s="84">
        <f>IFERROR(FIND("Praia",consulta_completa__11[[#This Row],[13 - Ocorrências/Ambientes Atingidos]]),0)</f>
        <v>0</v>
      </c>
      <c r="BK91" s="85" t="str">
        <f t="shared" si="38"/>
        <v/>
      </c>
      <c r="BL91" s="84">
        <f>IFERROR(FIND("Solo",consulta_completa__11[[#This Row],[13 - Ocorrências/Ambientes Atingidos]]),0)</f>
        <v>0</v>
      </c>
      <c r="BM91" s="85" t="str">
        <f t="shared" si="39"/>
        <v/>
      </c>
      <c r="BN91" s="84">
        <f>IFERROR(FIND("Águas subterrâneas",consulta_completa__11[[#This Row],[13 - Ocorrências/Ambientes Atingidos]]),0)</f>
        <v>0</v>
      </c>
      <c r="BO91" s="85" t="str">
        <f t="shared" si="40"/>
        <v/>
      </c>
      <c r="BP91" s="84">
        <f>IFERROR(FIND("Atmosfera",consulta_completa__11[[#This Row],[13 - Ocorrências/Ambientes Atingidos]]),0)</f>
        <v>0</v>
      </c>
      <c r="BQ91" s="85" t="str">
        <f t="shared" si="41"/>
        <v/>
      </c>
      <c r="BR91" s="84">
        <f>IFERROR(FIND("Flora",consulta_completa__11[[#This Row],[13 - Ocorrências/Ambientes Atingidos]]),0)</f>
        <v>0</v>
      </c>
      <c r="BS91" s="85" t="str">
        <f t="shared" si="42"/>
        <v/>
      </c>
      <c r="BT91" s="84">
        <f>IFERROR(FIND("Fauna",consulta_completa__11[[#This Row],[13 - Ocorrências/Ambientes Atingidos]]),0)</f>
        <v>0</v>
      </c>
      <c r="BU91" s="85" t="str">
        <f t="shared" si="43"/>
        <v/>
      </c>
      <c r="BV91" s="84">
        <f>IFERROR(FIND("UC federal",consulta_completa__11[[#This Row],[13 - Ocorrências/Ambientes Atingidos]]),0)</f>
        <v>0</v>
      </c>
      <c r="BW91" s="85" t="str">
        <f t="shared" si="44"/>
        <v/>
      </c>
      <c r="BX91" s="84">
        <f>IFERROR(FIND("UC estadual/municipal",consulta_completa__11[[#This Row],[13 - Ocorrências/Ambientes Atingidos]]),0)</f>
        <v>0</v>
      </c>
      <c r="BY91" s="85" t="str">
        <f t="shared" si="45"/>
        <v/>
      </c>
      <c r="BZ91" s="84">
        <f>IFERROR(FIND("Outro(s)",consulta_completa__11[[#This Row],[13 - Ocorrências/Ambientes Atingidos]]),0)</f>
        <v>0</v>
      </c>
      <c r="CA91" s="85" t="str">
        <f t="shared" si="46"/>
        <v/>
      </c>
      <c r="CB91" s="84">
        <f>IFERROR(FIND("Sem dano",consulta_completa__11[[#This Row],[13 - Ocorrências/Ambientes Atingidos]]),0)</f>
        <v>0</v>
      </c>
      <c r="CC91" s="85" t="str">
        <f t="shared" si="47"/>
        <v/>
      </c>
      <c r="CD91" s="84" t="str">
        <f>IF(consulta_completa__11[[#This Row],[13 - Ocorrências/Ambientes Atingidos]]="","X","")</f>
        <v/>
      </c>
      <c r="CE91" s="86">
        <f>IFERROR(FIND("IBAMA",consulta_completa__11[[#This Row],[14 - Inst. Atuando no Local]]),0)</f>
        <v>0</v>
      </c>
      <c r="CF91" s="86" t="str">
        <f t="shared" si="48"/>
        <v/>
      </c>
      <c r="CG91" s="86">
        <f>IFERROR(FIND("OEMA",consulta_completa__11[[#This Row],[14 - Inst. Atuando no Local]]),0)</f>
        <v>0</v>
      </c>
      <c r="CH91" s="86" t="str">
        <f t="shared" si="49"/>
        <v/>
      </c>
      <c r="CI91" s="86">
        <f>IFERROR(FIND("DEFESA CIVIL",consulta_completa__11[[#This Row],[14 - Inst. Atuando no Local]]),0)</f>
        <v>0</v>
      </c>
      <c r="CJ91" s="86" t="str">
        <f t="shared" si="50"/>
        <v/>
      </c>
      <c r="CK91" s="86">
        <f>IFERROR(FIND("CORPO DE BOMBEIROS",consulta_completa__11[[#This Row],[14 - Inst. Atuando no Local]]),0)</f>
        <v>0</v>
      </c>
      <c r="CL91" s="86" t="str">
        <f t="shared" si="51"/>
        <v/>
      </c>
      <c r="CM91" s="86">
        <f>IFERROR(FIND("POLÍCIA RODOVIÁRIA",consulta_completa__11[[#This Row],[14 - Inst. Atuando no Local]]),0)</f>
        <v>0</v>
      </c>
      <c r="CN91" s="86" t="str">
        <f t="shared" si="52"/>
        <v/>
      </c>
      <c r="CO91" s="86">
        <f>IFERROR(FIND("POLÍCIA MILITAR",consulta_completa__11[[#This Row],[14 - Inst. Atuando no Local]]),0)</f>
        <v>0</v>
      </c>
      <c r="CP91" s="86" t="str">
        <f t="shared" si="53"/>
        <v/>
      </c>
      <c r="CQ91" s="86">
        <f>IFERROR(FIND("POLÍCIA CIVIL",consulta_completa__11[[#This Row],[14 - Inst. Atuando no Local]]),0)</f>
        <v>0</v>
      </c>
      <c r="CR91" s="86" t="str">
        <f t="shared" si="54"/>
        <v/>
      </c>
      <c r="CS91" s="86">
        <f>IFERROR(FIND("MARINHA DO BRASIL",consulta_completa__11[[#This Row],[14 - Inst. Atuando no Local]]),0)</f>
        <v>0</v>
      </c>
      <c r="CT91" s="86" t="str">
        <f t="shared" si="55"/>
        <v/>
      </c>
      <c r="CU91" s="86">
        <f>IFERROR(FIND("EMPRESA ESPECIALIZADA EM ATENDIMENTO",consulta_completa__11[[#This Row],[14 - Inst. Atuando no Local]]),0)</f>
        <v>0</v>
      </c>
      <c r="CV91" s="86" t="str">
        <f t="shared" si="56"/>
        <v/>
      </c>
      <c r="CW91" s="86">
        <f>IFERROR(FIND("IBAMA",consulta_completa__11[[#This Row],[14 - Inst. Atuando no Local]]),0)</f>
        <v>0</v>
      </c>
      <c r="CX91" s="86" t="str">
        <f t="shared" si="57"/>
        <v/>
      </c>
      <c r="CY91" s="86" t="str">
        <f>IF(consulta_completa__11[[#This Row],[14 - Inst. Atuando no Local]]="","X","")</f>
        <v/>
      </c>
      <c r="CZ91" s="86">
        <f>IFERROR(FIND("OUTRA (S)",consulta_completa__11[[#This Row],[14 - Inst. Atuando no Local]]),0)</f>
        <v>0</v>
      </c>
      <c r="DA91" s="86" t="str">
        <f t="shared" si="58"/>
        <v/>
      </c>
      <c r="DB91" s="37" t="str">
        <f t="shared" si="59"/>
        <v>Sim</v>
      </c>
      <c r="DC91" s="37" t="str">
        <f t="shared" si="60"/>
        <v>Não</v>
      </c>
      <c r="DD91" s="37" t="str">
        <f t="shared" si="61"/>
        <v>Sim</v>
      </c>
      <c r="DE91" s="89" t="str">
        <f t="shared" si="32"/>
        <v>Federal</v>
      </c>
    </row>
    <row r="92" spans="1:109">
      <c r="A92" s="15">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4">
        <f>IFERROR(FIND("Óbitos/feridos",consulta_completa__11[[#This Row],[13 - Ocorrências/Ambientes Atingidos]]),0)</f>
        <v>0</v>
      </c>
      <c r="AY92" s="85" t="str">
        <f t="shared" si="33"/>
        <v/>
      </c>
      <c r="AZ92" s="84">
        <f>IFERROR(FIND("População afetada/evacuada",consulta_completa__11[[#This Row],[13 - Ocorrências/Ambientes Atingidos]]),0)</f>
        <v>0</v>
      </c>
      <c r="BA92" s="84" t="str">
        <f t="shared" si="34"/>
        <v/>
      </c>
      <c r="BB92" s="84">
        <f>IFERROR(FIND("Suspensão de abastecimento de água",consulta_completa__11[[#This Row],[13 - Ocorrências/Ambientes Atingidos]]),0)</f>
        <v>0</v>
      </c>
      <c r="BC92" s="85" t="str">
        <f t="shared" si="62"/>
        <v/>
      </c>
      <c r="BD92" s="84">
        <f>IFERROR(FIND("Rio/córrego",consulta_completa__11[[#This Row],[13 - Ocorrências/Ambientes Atingidos]]),0)</f>
        <v>0</v>
      </c>
      <c r="BE92" s="85" t="str">
        <f t="shared" si="35"/>
        <v/>
      </c>
      <c r="BF92" s="84">
        <f>IFERROR(FIND("Lago",consulta_completa__11[[#This Row],[13 - Ocorrências/Ambientes Atingidos]]),0)</f>
        <v>0</v>
      </c>
      <c r="BG92" s="85" t="str">
        <f t="shared" si="36"/>
        <v/>
      </c>
      <c r="BH92" s="84">
        <f>IFERROR(FIND("Mar",consulta_completa__11[[#This Row],[13 - Ocorrências/Ambientes Atingidos]]),0)</f>
        <v>1</v>
      </c>
      <c r="BI92" s="85" t="str">
        <f t="shared" si="37"/>
        <v>X</v>
      </c>
      <c r="BJ92" s="84">
        <f>IFERROR(FIND("Praia",consulta_completa__11[[#This Row],[13 - Ocorrências/Ambientes Atingidos]]),0)</f>
        <v>0</v>
      </c>
      <c r="BK92" s="85" t="str">
        <f t="shared" si="38"/>
        <v/>
      </c>
      <c r="BL92" s="84">
        <f>IFERROR(FIND("Solo",consulta_completa__11[[#This Row],[13 - Ocorrências/Ambientes Atingidos]]),0)</f>
        <v>0</v>
      </c>
      <c r="BM92" s="85" t="str">
        <f t="shared" si="39"/>
        <v/>
      </c>
      <c r="BN92" s="84">
        <f>IFERROR(FIND("Águas subterrâneas",consulta_completa__11[[#This Row],[13 - Ocorrências/Ambientes Atingidos]]),0)</f>
        <v>0</v>
      </c>
      <c r="BO92" s="85" t="str">
        <f t="shared" si="40"/>
        <v/>
      </c>
      <c r="BP92" s="84">
        <f>IFERROR(FIND("Atmosfera",consulta_completa__11[[#This Row],[13 - Ocorrências/Ambientes Atingidos]]),0)</f>
        <v>0</v>
      </c>
      <c r="BQ92" s="85" t="str">
        <f t="shared" si="41"/>
        <v/>
      </c>
      <c r="BR92" s="84">
        <f>IFERROR(FIND("Flora",consulta_completa__11[[#This Row],[13 - Ocorrências/Ambientes Atingidos]]),0)</f>
        <v>0</v>
      </c>
      <c r="BS92" s="85" t="str">
        <f t="shared" si="42"/>
        <v/>
      </c>
      <c r="BT92" s="84">
        <f>IFERROR(FIND("Fauna",consulta_completa__11[[#This Row],[13 - Ocorrências/Ambientes Atingidos]]),0)</f>
        <v>0</v>
      </c>
      <c r="BU92" s="85" t="str">
        <f t="shared" si="43"/>
        <v/>
      </c>
      <c r="BV92" s="84">
        <f>IFERROR(FIND("UC federal",consulta_completa__11[[#This Row],[13 - Ocorrências/Ambientes Atingidos]]),0)</f>
        <v>0</v>
      </c>
      <c r="BW92" s="85" t="str">
        <f t="shared" si="44"/>
        <v/>
      </c>
      <c r="BX92" s="84">
        <f>IFERROR(FIND("UC estadual/municipal",consulta_completa__11[[#This Row],[13 - Ocorrências/Ambientes Atingidos]]),0)</f>
        <v>0</v>
      </c>
      <c r="BY92" s="85" t="str">
        <f t="shared" si="45"/>
        <v/>
      </c>
      <c r="BZ92" s="84">
        <f>IFERROR(FIND("Outro(s)",consulta_completa__11[[#This Row],[13 - Ocorrências/Ambientes Atingidos]]),0)</f>
        <v>0</v>
      </c>
      <c r="CA92" s="85" t="str">
        <f t="shared" si="46"/>
        <v/>
      </c>
      <c r="CB92" s="84">
        <f>IFERROR(FIND("Sem dano",consulta_completa__11[[#This Row],[13 - Ocorrências/Ambientes Atingidos]]),0)</f>
        <v>0</v>
      </c>
      <c r="CC92" s="85" t="str">
        <f t="shared" si="47"/>
        <v/>
      </c>
      <c r="CD92" s="84" t="str">
        <f>IF(consulta_completa__11[[#This Row],[13 - Ocorrências/Ambientes Atingidos]]="","X","")</f>
        <v/>
      </c>
      <c r="CE92" s="86">
        <f>IFERROR(FIND("IBAMA",consulta_completa__11[[#This Row],[14 - Inst. Atuando no Local]]),0)</f>
        <v>0</v>
      </c>
      <c r="CF92" s="86" t="str">
        <f t="shared" si="48"/>
        <v/>
      </c>
      <c r="CG92" s="86">
        <f>IFERROR(FIND("OEMA",consulta_completa__11[[#This Row],[14 - Inst. Atuando no Local]]),0)</f>
        <v>0</v>
      </c>
      <c r="CH92" s="86" t="str">
        <f t="shared" si="49"/>
        <v/>
      </c>
      <c r="CI92" s="86">
        <f>IFERROR(FIND("DEFESA CIVIL",consulta_completa__11[[#This Row],[14 - Inst. Atuando no Local]]),0)</f>
        <v>0</v>
      </c>
      <c r="CJ92" s="86" t="str">
        <f t="shared" si="50"/>
        <v/>
      </c>
      <c r="CK92" s="86">
        <f>IFERROR(FIND("CORPO DE BOMBEIROS",consulta_completa__11[[#This Row],[14 - Inst. Atuando no Local]]),0)</f>
        <v>0</v>
      </c>
      <c r="CL92" s="86" t="str">
        <f t="shared" si="51"/>
        <v/>
      </c>
      <c r="CM92" s="86">
        <f>IFERROR(FIND("POLÍCIA RODOVIÁRIA",consulta_completa__11[[#This Row],[14 - Inst. Atuando no Local]]),0)</f>
        <v>0</v>
      </c>
      <c r="CN92" s="86" t="str">
        <f t="shared" si="52"/>
        <v/>
      </c>
      <c r="CO92" s="86">
        <f>IFERROR(FIND("POLÍCIA MILITAR",consulta_completa__11[[#This Row],[14 - Inst. Atuando no Local]]),0)</f>
        <v>0</v>
      </c>
      <c r="CP92" s="86" t="str">
        <f t="shared" si="53"/>
        <v/>
      </c>
      <c r="CQ92" s="86">
        <f>IFERROR(FIND("POLÍCIA CIVIL",consulta_completa__11[[#This Row],[14 - Inst. Atuando no Local]]),0)</f>
        <v>0</v>
      </c>
      <c r="CR92" s="86" t="str">
        <f t="shared" si="54"/>
        <v/>
      </c>
      <c r="CS92" s="86">
        <f>IFERROR(FIND("MARINHA DO BRASIL",consulta_completa__11[[#This Row],[14 - Inst. Atuando no Local]]),0)</f>
        <v>0</v>
      </c>
      <c r="CT92" s="86" t="str">
        <f t="shared" si="55"/>
        <v/>
      </c>
      <c r="CU92" s="86">
        <f>IFERROR(FIND("EMPRESA ESPECIALIZADA EM ATENDIMENTO",consulta_completa__11[[#This Row],[14 - Inst. Atuando no Local]]),0)</f>
        <v>0</v>
      </c>
      <c r="CV92" s="86" t="str">
        <f t="shared" si="56"/>
        <v/>
      </c>
      <c r="CW92" s="86">
        <f>IFERROR(FIND("IBAMA",consulta_completa__11[[#This Row],[14 - Inst. Atuando no Local]]),0)</f>
        <v>0</v>
      </c>
      <c r="CX92" s="86" t="str">
        <f t="shared" si="57"/>
        <v/>
      </c>
      <c r="CY92" s="86" t="str">
        <f>IF(consulta_completa__11[[#This Row],[14 - Inst. Atuando no Local]]="","X","")</f>
        <v>X</v>
      </c>
      <c r="CZ92" s="86">
        <f>IFERROR(FIND("OUTRA (S)",consulta_completa__11[[#This Row],[14 - Inst. Atuando no Local]]),0)</f>
        <v>0</v>
      </c>
      <c r="DA92" s="86" t="str">
        <f t="shared" si="58"/>
        <v/>
      </c>
      <c r="DB92" s="37" t="str">
        <f t="shared" si="59"/>
        <v>Sim</v>
      </c>
      <c r="DC92" s="37" t="str">
        <f t="shared" si="60"/>
        <v>Não</v>
      </c>
      <c r="DD92" s="37" t="str">
        <f t="shared" si="61"/>
        <v>Sim</v>
      </c>
      <c r="DE92" s="89" t="str">
        <f t="shared" si="32"/>
        <v>Federal</v>
      </c>
    </row>
    <row r="93" spans="1:109">
      <c r="A93" s="15">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4">
        <f>IFERROR(FIND("Óbitos/feridos",consulta_completa__11[[#This Row],[13 - Ocorrências/Ambientes Atingidos]]),0)</f>
        <v>0</v>
      </c>
      <c r="AY93" s="85" t="str">
        <f t="shared" si="33"/>
        <v/>
      </c>
      <c r="AZ93" s="84">
        <f>IFERROR(FIND("População afetada/evacuada",consulta_completa__11[[#This Row],[13 - Ocorrências/Ambientes Atingidos]]),0)</f>
        <v>0</v>
      </c>
      <c r="BA93" s="84" t="str">
        <f t="shared" si="34"/>
        <v/>
      </c>
      <c r="BB93" s="84">
        <f>IFERROR(FIND("Suspensão de abastecimento de água",consulta_completa__11[[#This Row],[13 - Ocorrências/Ambientes Atingidos]]),0)</f>
        <v>0</v>
      </c>
      <c r="BC93" s="85" t="str">
        <f t="shared" si="62"/>
        <v/>
      </c>
      <c r="BD93" s="84">
        <f>IFERROR(FIND("Rio/córrego",consulta_completa__11[[#This Row],[13 - Ocorrências/Ambientes Atingidos]]),0)</f>
        <v>0</v>
      </c>
      <c r="BE93" s="85" t="str">
        <f t="shared" si="35"/>
        <v/>
      </c>
      <c r="BF93" s="84">
        <f>IFERROR(FIND("Lago",consulta_completa__11[[#This Row],[13 - Ocorrências/Ambientes Atingidos]]),0)</f>
        <v>0</v>
      </c>
      <c r="BG93" s="85" t="str">
        <f t="shared" si="36"/>
        <v/>
      </c>
      <c r="BH93" s="84">
        <f>IFERROR(FIND("Mar",consulta_completa__11[[#This Row],[13 - Ocorrências/Ambientes Atingidos]]),0)</f>
        <v>1</v>
      </c>
      <c r="BI93" s="85" t="str">
        <f t="shared" si="37"/>
        <v>X</v>
      </c>
      <c r="BJ93" s="84">
        <f>IFERROR(FIND("Praia",consulta_completa__11[[#This Row],[13 - Ocorrências/Ambientes Atingidos]]),0)</f>
        <v>0</v>
      </c>
      <c r="BK93" s="85" t="str">
        <f t="shared" si="38"/>
        <v/>
      </c>
      <c r="BL93" s="84">
        <f>IFERROR(FIND("Solo",consulta_completa__11[[#This Row],[13 - Ocorrências/Ambientes Atingidos]]),0)</f>
        <v>0</v>
      </c>
      <c r="BM93" s="85" t="str">
        <f t="shared" si="39"/>
        <v/>
      </c>
      <c r="BN93" s="84">
        <f>IFERROR(FIND("Águas subterrâneas",consulta_completa__11[[#This Row],[13 - Ocorrências/Ambientes Atingidos]]),0)</f>
        <v>0</v>
      </c>
      <c r="BO93" s="85" t="str">
        <f t="shared" si="40"/>
        <v/>
      </c>
      <c r="BP93" s="84">
        <f>IFERROR(FIND("Atmosfera",consulta_completa__11[[#This Row],[13 - Ocorrências/Ambientes Atingidos]]),0)</f>
        <v>0</v>
      </c>
      <c r="BQ93" s="85" t="str">
        <f t="shared" si="41"/>
        <v/>
      </c>
      <c r="BR93" s="84">
        <f>IFERROR(FIND("Flora",consulta_completa__11[[#This Row],[13 - Ocorrências/Ambientes Atingidos]]),0)</f>
        <v>0</v>
      </c>
      <c r="BS93" s="85" t="str">
        <f t="shared" si="42"/>
        <v/>
      </c>
      <c r="BT93" s="84">
        <f>IFERROR(FIND("Fauna",consulta_completa__11[[#This Row],[13 - Ocorrências/Ambientes Atingidos]]),0)</f>
        <v>0</v>
      </c>
      <c r="BU93" s="85" t="str">
        <f t="shared" si="43"/>
        <v/>
      </c>
      <c r="BV93" s="84">
        <f>IFERROR(FIND("UC federal",consulta_completa__11[[#This Row],[13 - Ocorrências/Ambientes Atingidos]]),0)</f>
        <v>0</v>
      </c>
      <c r="BW93" s="85" t="str">
        <f t="shared" si="44"/>
        <v/>
      </c>
      <c r="BX93" s="84">
        <f>IFERROR(FIND("UC estadual/municipal",consulta_completa__11[[#This Row],[13 - Ocorrências/Ambientes Atingidos]]),0)</f>
        <v>0</v>
      </c>
      <c r="BY93" s="85" t="str">
        <f t="shared" si="45"/>
        <v/>
      </c>
      <c r="BZ93" s="84">
        <f>IFERROR(FIND("Outro(s)",consulta_completa__11[[#This Row],[13 - Ocorrências/Ambientes Atingidos]]),0)</f>
        <v>0</v>
      </c>
      <c r="CA93" s="85" t="str">
        <f t="shared" si="46"/>
        <v/>
      </c>
      <c r="CB93" s="84">
        <f>IFERROR(FIND("Sem dano",consulta_completa__11[[#This Row],[13 - Ocorrências/Ambientes Atingidos]]),0)</f>
        <v>0</v>
      </c>
      <c r="CC93" s="85" t="str">
        <f t="shared" si="47"/>
        <v/>
      </c>
      <c r="CD93" s="84" t="str">
        <f>IF(consulta_completa__11[[#This Row],[13 - Ocorrências/Ambientes Atingidos]]="","X","")</f>
        <v/>
      </c>
      <c r="CE93" s="86">
        <f>IFERROR(FIND("IBAMA",consulta_completa__11[[#This Row],[14 - Inst. Atuando no Local]]),0)</f>
        <v>0</v>
      </c>
      <c r="CF93" s="86" t="str">
        <f t="shared" si="48"/>
        <v/>
      </c>
      <c r="CG93" s="86">
        <f>IFERROR(FIND("OEMA",consulta_completa__11[[#This Row],[14 - Inst. Atuando no Local]]),0)</f>
        <v>0</v>
      </c>
      <c r="CH93" s="86" t="str">
        <f t="shared" si="49"/>
        <v/>
      </c>
      <c r="CI93" s="86">
        <f>IFERROR(FIND("DEFESA CIVIL",consulta_completa__11[[#This Row],[14 - Inst. Atuando no Local]]),0)</f>
        <v>0</v>
      </c>
      <c r="CJ93" s="86" t="str">
        <f t="shared" si="50"/>
        <v/>
      </c>
      <c r="CK93" s="86">
        <f>IFERROR(FIND("CORPO DE BOMBEIROS",consulta_completa__11[[#This Row],[14 - Inst. Atuando no Local]]),0)</f>
        <v>0</v>
      </c>
      <c r="CL93" s="86" t="str">
        <f t="shared" si="51"/>
        <v/>
      </c>
      <c r="CM93" s="86">
        <f>IFERROR(FIND("POLÍCIA RODOVIÁRIA",consulta_completa__11[[#This Row],[14 - Inst. Atuando no Local]]),0)</f>
        <v>0</v>
      </c>
      <c r="CN93" s="86" t="str">
        <f t="shared" si="52"/>
        <v/>
      </c>
      <c r="CO93" s="86">
        <f>IFERROR(FIND("POLÍCIA MILITAR",consulta_completa__11[[#This Row],[14 - Inst. Atuando no Local]]),0)</f>
        <v>0</v>
      </c>
      <c r="CP93" s="86" t="str">
        <f t="shared" si="53"/>
        <v/>
      </c>
      <c r="CQ93" s="86">
        <f>IFERROR(FIND("POLÍCIA CIVIL",consulta_completa__11[[#This Row],[14 - Inst. Atuando no Local]]),0)</f>
        <v>0</v>
      </c>
      <c r="CR93" s="86" t="str">
        <f t="shared" si="54"/>
        <v/>
      </c>
      <c r="CS93" s="86">
        <f>IFERROR(FIND("MARINHA DO BRASIL",consulta_completa__11[[#This Row],[14 - Inst. Atuando no Local]]),0)</f>
        <v>0</v>
      </c>
      <c r="CT93" s="86" t="str">
        <f t="shared" si="55"/>
        <v/>
      </c>
      <c r="CU93" s="86">
        <f>IFERROR(FIND("EMPRESA ESPECIALIZADA EM ATENDIMENTO",consulta_completa__11[[#This Row],[14 - Inst. Atuando no Local]]),0)</f>
        <v>0</v>
      </c>
      <c r="CV93" s="86" t="str">
        <f t="shared" si="56"/>
        <v/>
      </c>
      <c r="CW93" s="86">
        <f>IFERROR(FIND("IBAMA",consulta_completa__11[[#This Row],[14 - Inst. Atuando no Local]]),0)</f>
        <v>0</v>
      </c>
      <c r="CX93" s="86" t="str">
        <f t="shared" si="57"/>
        <v/>
      </c>
      <c r="CY93" s="86" t="str">
        <f>IF(consulta_completa__11[[#This Row],[14 - Inst. Atuando no Local]]="","X","")</f>
        <v/>
      </c>
      <c r="CZ93" s="86">
        <f>IFERROR(FIND("OUTRA (S)",consulta_completa__11[[#This Row],[14 - Inst. Atuando no Local]]),0)</f>
        <v>0</v>
      </c>
      <c r="DA93" s="86" t="str">
        <f t="shared" si="58"/>
        <v/>
      </c>
      <c r="DB93" s="37" t="str">
        <f t="shared" si="59"/>
        <v>Sim</v>
      </c>
      <c r="DC93" s="37" t="str">
        <f t="shared" si="60"/>
        <v>Não</v>
      </c>
      <c r="DD93" s="37" t="str">
        <f t="shared" si="61"/>
        <v>Sim</v>
      </c>
      <c r="DE93" s="89" t="str">
        <f t="shared" si="32"/>
        <v>Federal</v>
      </c>
    </row>
    <row r="94" spans="1:109">
      <c r="A94" s="15">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4">
        <f>IFERROR(FIND("Óbitos/feridos",consulta_completa__11[[#This Row],[13 - Ocorrências/Ambientes Atingidos]]),0)</f>
        <v>0</v>
      </c>
      <c r="AY94" s="85" t="str">
        <f t="shared" si="33"/>
        <v/>
      </c>
      <c r="AZ94" s="84">
        <f>IFERROR(FIND("População afetada/evacuada",consulta_completa__11[[#This Row],[13 - Ocorrências/Ambientes Atingidos]]),0)</f>
        <v>0</v>
      </c>
      <c r="BA94" s="84" t="str">
        <f t="shared" si="34"/>
        <v/>
      </c>
      <c r="BB94" s="84">
        <f>IFERROR(FIND("Suspensão de abastecimento de água",consulta_completa__11[[#This Row],[13 - Ocorrências/Ambientes Atingidos]]),0)</f>
        <v>0</v>
      </c>
      <c r="BC94" s="85" t="str">
        <f t="shared" si="62"/>
        <v/>
      </c>
      <c r="BD94" s="84">
        <f>IFERROR(FIND("Rio/córrego",consulta_completa__11[[#This Row],[13 - Ocorrências/Ambientes Atingidos]]),0)</f>
        <v>0</v>
      </c>
      <c r="BE94" s="85" t="str">
        <f t="shared" si="35"/>
        <v/>
      </c>
      <c r="BF94" s="84">
        <f>IFERROR(FIND("Lago",consulta_completa__11[[#This Row],[13 - Ocorrências/Ambientes Atingidos]]),0)</f>
        <v>0</v>
      </c>
      <c r="BG94" s="85" t="str">
        <f t="shared" si="36"/>
        <v/>
      </c>
      <c r="BH94" s="84">
        <f>IFERROR(FIND("Mar",consulta_completa__11[[#This Row],[13 - Ocorrências/Ambientes Atingidos]]),0)</f>
        <v>1</v>
      </c>
      <c r="BI94" s="85" t="str">
        <f t="shared" si="37"/>
        <v>X</v>
      </c>
      <c r="BJ94" s="84">
        <f>IFERROR(FIND("Praia",consulta_completa__11[[#This Row],[13 - Ocorrências/Ambientes Atingidos]]),0)</f>
        <v>0</v>
      </c>
      <c r="BK94" s="85" t="str">
        <f t="shared" si="38"/>
        <v/>
      </c>
      <c r="BL94" s="84">
        <f>IFERROR(FIND("Solo",consulta_completa__11[[#This Row],[13 - Ocorrências/Ambientes Atingidos]]),0)</f>
        <v>0</v>
      </c>
      <c r="BM94" s="85" t="str">
        <f t="shared" si="39"/>
        <v/>
      </c>
      <c r="BN94" s="84">
        <f>IFERROR(FIND("Águas subterrâneas",consulta_completa__11[[#This Row],[13 - Ocorrências/Ambientes Atingidos]]),0)</f>
        <v>0</v>
      </c>
      <c r="BO94" s="85" t="str">
        <f t="shared" si="40"/>
        <v/>
      </c>
      <c r="BP94" s="84">
        <f>IFERROR(FIND("Atmosfera",consulta_completa__11[[#This Row],[13 - Ocorrências/Ambientes Atingidos]]),0)</f>
        <v>0</v>
      </c>
      <c r="BQ94" s="85" t="str">
        <f t="shared" si="41"/>
        <v/>
      </c>
      <c r="BR94" s="84">
        <f>IFERROR(FIND("Flora",consulta_completa__11[[#This Row],[13 - Ocorrências/Ambientes Atingidos]]),0)</f>
        <v>0</v>
      </c>
      <c r="BS94" s="85" t="str">
        <f t="shared" si="42"/>
        <v/>
      </c>
      <c r="BT94" s="84">
        <f>IFERROR(FIND("Fauna",consulta_completa__11[[#This Row],[13 - Ocorrências/Ambientes Atingidos]]),0)</f>
        <v>0</v>
      </c>
      <c r="BU94" s="85" t="str">
        <f t="shared" si="43"/>
        <v/>
      </c>
      <c r="BV94" s="84">
        <f>IFERROR(FIND("UC federal",consulta_completa__11[[#This Row],[13 - Ocorrências/Ambientes Atingidos]]),0)</f>
        <v>0</v>
      </c>
      <c r="BW94" s="85" t="str">
        <f t="shared" si="44"/>
        <v/>
      </c>
      <c r="BX94" s="84">
        <f>IFERROR(FIND("UC estadual/municipal",consulta_completa__11[[#This Row],[13 - Ocorrências/Ambientes Atingidos]]),0)</f>
        <v>0</v>
      </c>
      <c r="BY94" s="85" t="str">
        <f t="shared" si="45"/>
        <v/>
      </c>
      <c r="BZ94" s="84">
        <f>IFERROR(FIND("Outro(s)",consulta_completa__11[[#This Row],[13 - Ocorrências/Ambientes Atingidos]]),0)</f>
        <v>0</v>
      </c>
      <c r="CA94" s="85" t="str">
        <f t="shared" si="46"/>
        <v/>
      </c>
      <c r="CB94" s="84">
        <f>IFERROR(FIND("Sem dano",consulta_completa__11[[#This Row],[13 - Ocorrências/Ambientes Atingidos]]),0)</f>
        <v>0</v>
      </c>
      <c r="CC94" s="85" t="str">
        <f t="shared" si="47"/>
        <v/>
      </c>
      <c r="CD94" s="84" t="str">
        <f>IF(consulta_completa__11[[#This Row],[13 - Ocorrências/Ambientes Atingidos]]="","X","")</f>
        <v/>
      </c>
      <c r="CE94" s="86">
        <f>IFERROR(FIND("IBAMA",consulta_completa__11[[#This Row],[14 - Inst. Atuando no Local]]),0)</f>
        <v>0</v>
      </c>
      <c r="CF94" s="86" t="str">
        <f t="shared" si="48"/>
        <v/>
      </c>
      <c r="CG94" s="86">
        <f>IFERROR(FIND("OEMA",consulta_completa__11[[#This Row],[14 - Inst. Atuando no Local]]),0)</f>
        <v>0</v>
      </c>
      <c r="CH94" s="86" t="str">
        <f t="shared" si="49"/>
        <v/>
      </c>
      <c r="CI94" s="86">
        <f>IFERROR(FIND("DEFESA CIVIL",consulta_completa__11[[#This Row],[14 - Inst. Atuando no Local]]),0)</f>
        <v>0</v>
      </c>
      <c r="CJ94" s="86" t="str">
        <f t="shared" si="50"/>
        <v/>
      </c>
      <c r="CK94" s="86">
        <f>IFERROR(FIND("CORPO DE BOMBEIROS",consulta_completa__11[[#This Row],[14 - Inst. Atuando no Local]]),0)</f>
        <v>0</v>
      </c>
      <c r="CL94" s="86" t="str">
        <f t="shared" si="51"/>
        <v/>
      </c>
      <c r="CM94" s="86">
        <f>IFERROR(FIND("POLÍCIA RODOVIÁRIA",consulta_completa__11[[#This Row],[14 - Inst. Atuando no Local]]),0)</f>
        <v>0</v>
      </c>
      <c r="CN94" s="86" t="str">
        <f t="shared" si="52"/>
        <v/>
      </c>
      <c r="CO94" s="86">
        <f>IFERROR(FIND("POLÍCIA MILITAR",consulta_completa__11[[#This Row],[14 - Inst. Atuando no Local]]),0)</f>
        <v>0</v>
      </c>
      <c r="CP94" s="86" t="str">
        <f t="shared" si="53"/>
        <v/>
      </c>
      <c r="CQ94" s="86">
        <f>IFERROR(FIND("POLÍCIA CIVIL",consulta_completa__11[[#This Row],[14 - Inst. Atuando no Local]]),0)</f>
        <v>0</v>
      </c>
      <c r="CR94" s="86" t="str">
        <f t="shared" si="54"/>
        <v/>
      </c>
      <c r="CS94" s="86">
        <f>IFERROR(FIND("MARINHA DO BRASIL",consulta_completa__11[[#This Row],[14 - Inst. Atuando no Local]]),0)</f>
        <v>0</v>
      </c>
      <c r="CT94" s="86" t="str">
        <f t="shared" si="55"/>
        <v/>
      </c>
      <c r="CU94" s="86">
        <f>IFERROR(FIND("EMPRESA ESPECIALIZADA EM ATENDIMENTO",consulta_completa__11[[#This Row],[14 - Inst. Atuando no Local]]),0)</f>
        <v>0</v>
      </c>
      <c r="CV94" s="86" t="str">
        <f t="shared" si="56"/>
        <v/>
      </c>
      <c r="CW94" s="86">
        <f>IFERROR(FIND("IBAMA",consulta_completa__11[[#This Row],[14 - Inst. Atuando no Local]]),0)</f>
        <v>0</v>
      </c>
      <c r="CX94" s="86" t="str">
        <f t="shared" si="57"/>
        <v/>
      </c>
      <c r="CY94" s="86" t="str">
        <f>IF(consulta_completa__11[[#This Row],[14 - Inst. Atuando no Local]]="","X","")</f>
        <v/>
      </c>
      <c r="CZ94" s="86">
        <f>IFERROR(FIND("OUTRA (S)",consulta_completa__11[[#This Row],[14 - Inst. Atuando no Local]]),0)</f>
        <v>0</v>
      </c>
      <c r="DA94" s="86" t="str">
        <f t="shared" si="58"/>
        <v/>
      </c>
      <c r="DB94" s="37" t="str">
        <f t="shared" si="59"/>
        <v>Sim</v>
      </c>
      <c r="DC94" s="37" t="str">
        <f t="shared" si="60"/>
        <v>Não</v>
      </c>
      <c r="DD94" s="37" t="str">
        <f t="shared" si="61"/>
        <v>Sim</v>
      </c>
      <c r="DE94" s="89" t="str">
        <f t="shared" si="32"/>
        <v>Federal</v>
      </c>
    </row>
    <row r="95" spans="1:109">
      <c r="A95" s="15">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4">
        <f>IFERROR(FIND("Óbitos/feridos",consulta_completa__11[[#This Row],[13 - Ocorrências/Ambientes Atingidos]]),0)</f>
        <v>0</v>
      </c>
      <c r="AY95" s="85" t="str">
        <f t="shared" si="33"/>
        <v/>
      </c>
      <c r="AZ95" s="84">
        <f>IFERROR(FIND("População afetada/evacuada",consulta_completa__11[[#This Row],[13 - Ocorrências/Ambientes Atingidos]]),0)</f>
        <v>0</v>
      </c>
      <c r="BA95" s="84" t="str">
        <f t="shared" si="34"/>
        <v/>
      </c>
      <c r="BB95" s="84">
        <f>IFERROR(FIND("Suspensão de abastecimento de água",consulta_completa__11[[#This Row],[13 - Ocorrências/Ambientes Atingidos]]),0)</f>
        <v>0</v>
      </c>
      <c r="BC95" s="85" t="str">
        <f t="shared" si="62"/>
        <v/>
      </c>
      <c r="BD95" s="84">
        <f>IFERROR(FIND("Rio/córrego",consulta_completa__11[[#This Row],[13 - Ocorrências/Ambientes Atingidos]]),0)</f>
        <v>0</v>
      </c>
      <c r="BE95" s="85" t="str">
        <f t="shared" si="35"/>
        <v/>
      </c>
      <c r="BF95" s="84">
        <f>IFERROR(FIND("Lago",consulta_completa__11[[#This Row],[13 - Ocorrências/Ambientes Atingidos]]),0)</f>
        <v>0</v>
      </c>
      <c r="BG95" s="85" t="str">
        <f t="shared" si="36"/>
        <v/>
      </c>
      <c r="BH95" s="84">
        <f>IFERROR(FIND("Mar",consulta_completa__11[[#This Row],[13 - Ocorrências/Ambientes Atingidos]]),0)</f>
        <v>0</v>
      </c>
      <c r="BI95" s="85" t="str">
        <f t="shared" si="37"/>
        <v/>
      </c>
      <c r="BJ95" s="84">
        <f>IFERROR(FIND("Praia",consulta_completa__11[[#This Row],[13 - Ocorrências/Ambientes Atingidos]]),0)</f>
        <v>0</v>
      </c>
      <c r="BK95" s="85" t="str">
        <f t="shared" si="38"/>
        <v/>
      </c>
      <c r="BL95" s="84">
        <f>IFERROR(FIND("Solo",consulta_completa__11[[#This Row],[13 - Ocorrências/Ambientes Atingidos]]),0)</f>
        <v>1</v>
      </c>
      <c r="BM95" s="85" t="str">
        <f t="shared" si="39"/>
        <v>X</v>
      </c>
      <c r="BN95" s="84">
        <f>IFERROR(FIND("Águas subterrâneas",consulta_completa__11[[#This Row],[13 - Ocorrências/Ambientes Atingidos]]),0)</f>
        <v>0</v>
      </c>
      <c r="BO95" s="85" t="str">
        <f t="shared" si="40"/>
        <v/>
      </c>
      <c r="BP95" s="84">
        <f>IFERROR(FIND("Atmosfera",consulta_completa__11[[#This Row],[13 - Ocorrências/Ambientes Atingidos]]),0)</f>
        <v>0</v>
      </c>
      <c r="BQ95" s="85" t="str">
        <f t="shared" si="41"/>
        <v/>
      </c>
      <c r="BR95" s="84">
        <f>IFERROR(FIND("Flora",consulta_completa__11[[#This Row],[13 - Ocorrências/Ambientes Atingidos]]),0)</f>
        <v>0</v>
      </c>
      <c r="BS95" s="85" t="str">
        <f t="shared" si="42"/>
        <v/>
      </c>
      <c r="BT95" s="84">
        <f>IFERROR(FIND("Fauna",consulta_completa__11[[#This Row],[13 - Ocorrências/Ambientes Atingidos]]),0)</f>
        <v>0</v>
      </c>
      <c r="BU95" s="85" t="str">
        <f t="shared" si="43"/>
        <v/>
      </c>
      <c r="BV95" s="84">
        <f>IFERROR(FIND("UC federal",consulta_completa__11[[#This Row],[13 - Ocorrências/Ambientes Atingidos]]),0)</f>
        <v>0</v>
      </c>
      <c r="BW95" s="85" t="str">
        <f t="shared" si="44"/>
        <v/>
      </c>
      <c r="BX95" s="84">
        <f>IFERROR(FIND("UC estadual/municipal",consulta_completa__11[[#This Row],[13 - Ocorrências/Ambientes Atingidos]]),0)</f>
        <v>0</v>
      </c>
      <c r="BY95" s="85" t="str">
        <f t="shared" si="45"/>
        <v/>
      </c>
      <c r="BZ95" s="84">
        <f>IFERROR(FIND("Outro(s)",consulta_completa__11[[#This Row],[13 - Ocorrências/Ambientes Atingidos]]),0)</f>
        <v>0</v>
      </c>
      <c r="CA95" s="85" t="str">
        <f t="shared" si="46"/>
        <v/>
      </c>
      <c r="CB95" s="84">
        <f>IFERROR(FIND("Sem dano",consulta_completa__11[[#This Row],[13 - Ocorrências/Ambientes Atingidos]]),0)</f>
        <v>0</v>
      </c>
      <c r="CC95" s="85" t="str">
        <f t="shared" si="47"/>
        <v/>
      </c>
      <c r="CD95" s="84" t="str">
        <f>IF(consulta_completa__11[[#This Row],[13 - Ocorrências/Ambientes Atingidos]]="","X","")</f>
        <v/>
      </c>
      <c r="CE95" s="86">
        <f>IFERROR(FIND("IBAMA",consulta_completa__11[[#This Row],[14 - Inst. Atuando no Local]]),0)</f>
        <v>0</v>
      </c>
      <c r="CF95" s="86" t="str">
        <f t="shared" si="48"/>
        <v/>
      </c>
      <c r="CG95" s="86">
        <f>IFERROR(FIND("OEMA",consulta_completa__11[[#This Row],[14 - Inst. Atuando no Local]]),0)</f>
        <v>0</v>
      </c>
      <c r="CH95" s="86" t="str">
        <f t="shared" si="49"/>
        <v/>
      </c>
      <c r="CI95" s="86">
        <f>IFERROR(FIND("DEFESA CIVIL",consulta_completa__11[[#This Row],[14 - Inst. Atuando no Local]]),0)</f>
        <v>0</v>
      </c>
      <c r="CJ95" s="86" t="str">
        <f t="shared" si="50"/>
        <v/>
      </c>
      <c r="CK95" s="86">
        <f>IFERROR(FIND("CORPO DE BOMBEIROS",consulta_completa__11[[#This Row],[14 - Inst. Atuando no Local]]),0)</f>
        <v>0</v>
      </c>
      <c r="CL95" s="86" t="str">
        <f t="shared" si="51"/>
        <v/>
      </c>
      <c r="CM95" s="86">
        <f>IFERROR(FIND("POLÍCIA RODOVIÁRIA",consulta_completa__11[[#This Row],[14 - Inst. Atuando no Local]]),0)</f>
        <v>0</v>
      </c>
      <c r="CN95" s="86" t="str">
        <f t="shared" si="52"/>
        <v/>
      </c>
      <c r="CO95" s="86">
        <f>IFERROR(FIND("POLÍCIA MILITAR",consulta_completa__11[[#This Row],[14 - Inst. Atuando no Local]]),0)</f>
        <v>0</v>
      </c>
      <c r="CP95" s="86" t="str">
        <f t="shared" si="53"/>
        <v/>
      </c>
      <c r="CQ95" s="86">
        <f>IFERROR(FIND("POLÍCIA CIVIL",consulta_completa__11[[#This Row],[14 - Inst. Atuando no Local]]),0)</f>
        <v>0</v>
      </c>
      <c r="CR95" s="86" t="str">
        <f t="shared" si="54"/>
        <v/>
      </c>
      <c r="CS95" s="86">
        <f>IFERROR(FIND("MARINHA DO BRASIL",consulta_completa__11[[#This Row],[14 - Inst. Atuando no Local]]),0)</f>
        <v>0</v>
      </c>
      <c r="CT95" s="86" t="str">
        <f t="shared" si="55"/>
        <v/>
      </c>
      <c r="CU95" s="86">
        <f>IFERROR(FIND("EMPRESA ESPECIALIZADA EM ATENDIMENTO",consulta_completa__11[[#This Row],[14 - Inst. Atuando no Local]]),0)</f>
        <v>0</v>
      </c>
      <c r="CV95" s="86" t="str">
        <f t="shared" si="56"/>
        <v/>
      </c>
      <c r="CW95" s="86">
        <f>IFERROR(FIND("IBAMA",consulta_completa__11[[#This Row],[14 - Inst. Atuando no Local]]),0)</f>
        <v>0</v>
      </c>
      <c r="CX95" s="86" t="str">
        <f t="shared" si="57"/>
        <v/>
      </c>
      <c r="CY95" s="86" t="str">
        <f>IF(consulta_completa__11[[#This Row],[14 - Inst. Atuando no Local]]="","X","")</f>
        <v/>
      </c>
      <c r="CZ95" s="86">
        <f>IFERROR(FIND("OUTRA (S)",consulta_completa__11[[#This Row],[14 - Inst. Atuando no Local]]),0)</f>
        <v>0</v>
      </c>
      <c r="DA95" s="86" t="str">
        <f t="shared" si="58"/>
        <v/>
      </c>
      <c r="DB95" s="37" t="str">
        <f t="shared" si="59"/>
        <v>Sim</v>
      </c>
      <c r="DC95" s="37" t="str">
        <f t="shared" si="60"/>
        <v>Não</v>
      </c>
      <c r="DD95" s="37" t="str">
        <f t="shared" si="61"/>
        <v>Sim</v>
      </c>
      <c r="DE95" s="89" t="str">
        <f t="shared" si="32"/>
        <v>Sem informação</v>
      </c>
    </row>
    <row r="96" spans="1:109">
      <c r="A96" s="15">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4">
        <f>IFERROR(FIND("Óbitos/feridos",consulta_completa__11[[#This Row],[13 - Ocorrências/Ambientes Atingidos]]),0)</f>
        <v>0</v>
      </c>
      <c r="AY96" s="85" t="str">
        <f t="shared" si="33"/>
        <v/>
      </c>
      <c r="AZ96" s="84">
        <f>IFERROR(FIND("População afetada/evacuada",consulta_completa__11[[#This Row],[13 - Ocorrências/Ambientes Atingidos]]),0)</f>
        <v>0</v>
      </c>
      <c r="BA96" s="84" t="str">
        <f t="shared" si="34"/>
        <v/>
      </c>
      <c r="BB96" s="84">
        <f>IFERROR(FIND("Suspensão de abastecimento de água",consulta_completa__11[[#This Row],[13 - Ocorrências/Ambientes Atingidos]]),0)</f>
        <v>0</v>
      </c>
      <c r="BC96" s="85" t="str">
        <f t="shared" si="62"/>
        <v/>
      </c>
      <c r="BD96" s="84">
        <f>IFERROR(FIND("Rio/córrego",consulta_completa__11[[#This Row],[13 - Ocorrências/Ambientes Atingidos]]),0)</f>
        <v>0</v>
      </c>
      <c r="BE96" s="85" t="str">
        <f t="shared" si="35"/>
        <v/>
      </c>
      <c r="BF96" s="84">
        <f>IFERROR(FIND("Lago",consulta_completa__11[[#This Row],[13 - Ocorrências/Ambientes Atingidos]]),0)</f>
        <v>0</v>
      </c>
      <c r="BG96" s="85" t="str">
        <f t="shared" si="36"/>
        <v/>
      </c>
      <c r="BH96" s="84">
        <f>IFERROR(FIND("Mar",consulta_completa__11[[#This Row],[13 - Ocorrências/Ambientes Atingidos]]),0)</f>
        <v>0</v>
      </c>
      <c r="BI96" s="85" t="str">
        <f t="shared" si="37"/>
        <v/>
      </c>
      <c r="BJ96" s="84">
        <f>IFERROR(FIND("Praia",consulta_completa__11[[#This Row],[13 - Ocorrências/Ambientes Atingidos]]),0)</f>
        <v>0</v>
      </c>
      <c r="BK96" s="85" t="str">
        <f t="shared" si="38"/>
        <v/>
      </c>
      <c r="BL96" s="84">
        <f>IFERROR(FIND("Solo",consulta_completa__11[[#This Row],[13 - Ocorrências/Ambientes Atingidos]]),0)</f>
        <v>1</v>
      </c>
      <c r="BM96" s="85" t="str">
        <f t="shared" si="39"/>
        <v>X</v>
      </c>
      <c r="BN96" s="84">
        <f>IFERROR(FIND("Águas subterrâneas",consulta_completa__11[[#This Row],[13 - Ocorrências/Ambientes Atingidos]]),0)</f>
        <v>0</v>
      </c>
      <c r="BO96" s="85" t="str">
        <f t="shared" si="40"/>
        <v/>
      </c>
      <c r="BP96" s="84">
        <f>IFERROR(FIND("Atmosfera",consulta_completa__11[[#This Row],[13 - Ocorrências/Ambientes Atingidos]]),0)</f>
        <v>0</v>
      </c>
      <c r="BQ96" s="85" t="str">
        <f t="shared" si="41"/>
        <v/>
      </c>
      <c r="BR96" s="84">
        <f>IFERROR(FIND("Flora",consulta_completa__11[[#This Row],[13 - Ocorrências/Ambientes Atingidos]]),0)</f>
        <v>0</v>
      </c>
      <c r="BS96" s="85" t="str">
        <f t="shared" si="42"/>
        <v/>
      </c>
      <c r="BT96" s="84">
        <f>IFERROR(FIND("Fauna",consulta_completa__11[[#This Row],[13 - Ocorrências/Ambientes Atingidos]]),0)</f>
        <v>0</v>
      </c>
      <c r="BU96" s="85" t="str">
        <f t="shared" si="43"/>
        <v/>
      </c>
      <c r="BV96" s="84">
        <f>IFERROR(FIND("UC federal",consulta_completa__11[[#This Row],[13 - Ocorrências/Ambientes Atingidos]]),0)</f>
        <v>0</v>
      </c>
      <c r="BW96" s="85" t="str">
        <f t="shared" si="44"/>
        <v/>
      </c>
      <c r="BX96" s="84">
        <f>IFERROR(FIND("UC estadual/municipal",consulta_completa__11[[#This Row],[13 - Ocorrências/Ambientes Atingidos]]),0)</f>
        <v>0</v>
      </c>
      <c r="BY96" s="85" t="str">
        <f t="shared" si="45"/>
        <v/>
      </c>
      <c r="BZ96" s="84">
        <f>IFERROR(FIND("Outro(s)",consulta_completa__11[[#This Row],[13 - Ocorrências/Ambientes Atingidos]]),0)</f>
        <v>0</v>
      </c>
      <c r="CA96" s="85" t="str">
        <f t="shared" si="46"/>
        <v/>
      </c>
      <c r="CB96" s="84">
        <f>IFERROR(FIND("Sem dano",consulta_completa__11[[#This Row],[13 - Ocorrências/Ambientes Atingidos]]),0)</f>
        <v>0</v>
      </c>
      <c r="CC96" s="85" t="str">
        <f t="shared" si="47"/>
        <v/>
      </c>
      <c r="CD96" s="84" t="str">
        <f>IF(consulta_completa__11[[#This Row],[13 - Ocorrências/Ambientes Atingidos]]="","X","")</f>
        <v/>
      </c>
      <c r="CE96" s="86">
        <f>IFERROR(FIND("IBAMA",consulta_completa__11[[#This Row],[14 - Inst. Atuando no Local]]),0)</f>
        <v>0</v>
      </c>
      <c r="CF96" s="86" t="str">
        <f t="shared" si="48"/>
        <v/>
      </c>
      <c r="CG96" s="86">
        <f>IFERROR(FIND("OEMA",consulta_completa__11[[#This Row],[14 - Inst. Atuando no Local]]),0)</f>
        <v>0</v>
      </c>
      <c r="CH96" s="86" t="str">
        <f t="shared" si="49"/>
        <v/>
      </c>
      <c r="CI96" s="86">
        <f>IFERROR(FIND("DEFESA CIVIL",consulta_completa__11[[#This Row],[14 - Inst. Atuando no Local]]),0)</f>
        <v>0</v>
      </c>
      <c r="CJ96" s="86" t="str">
        <f t="shared" si="50"/>
        <v/>
      </c>
      <c r="CK96" s="86">
        <f>IFERROR(FIND("CORPO DE BOMBEIROS",consulta_completa__11[[#This Row],[14 - Inst. Atuando no Local]]),0)</f>
        <v>0</v>
      </c>
      <c r="CL96" s="86" t="str">
        <f t="shared" si="51"/>
        <v/>
      </c>
      <c r="CM96" s="86">
        <f>IFERROR(FIND("POLÍCIA RODOVIÁRIA",consulta_completa__11[[#This Row],[14 - Inst. Atuando no Local]]),0)</f>
        <v>0</v>
      </c>
      <c r="CN96" s="86" t="str">
        <f t="shared" si="52"/>
        <v/>
      </c>
      <c r="CO96" s="86">
        <f>IFERROR(FIND("POLÍCIA MILITAR",consulta_completa__11[[#This Row],[14 - Inst. Atuando no Local]]),0)</f>
        <v>0</v>
      </c>
      <c r="CP96" s="86" t="str">
        <f t="shared" si="53"/>
        <v/>
      </c>
      <c r="CQ96" s="86">
        <f>IFERROR(FIND("POLÍCIA CIVIL",consulta_completa__11[[#This Row],[14 - Inst. Atuando no Local]]),0)</f>
        <v>0</v>
      </c>
      <c r="CR96" s="86" t="str">
        <f t="shared" si="54"/>
        <v/>
      </c>
      <c r="CS96" s="86">
        <f>IFERROR(FIND("MARINHA DO BRASIL",consulta_completa__11[[#This Row],[14 - Inst. Atuando no Local]]),0)</f>
        <v>0</v>
      </c>
      <c r="CT96" s="86" t="str">
        <f t="shared" si="55"/>
        <v/>
      </c>
      <c r="CU96" s="86">
        <f>IFERROR(FIND("EMPRESA ESPECIALIZADA EM ATENDIMENTO",consulta_completa__11[[#This Row],[14 - Inst. Atuando no Local]]),0)</f>
        <v>0</v>
      </c>
      <c r="CV96" s="86" t="str">
        <f t="shared" si="56"/>
        <v/>
      </c>
      <c r="CW96" s="86">
        <f>IFERROR(FIND("IBAMA",consulta_completa__11[[#This Row],[14 - Inst. Atuando no Local]]),0)</f>
        <v>0</v>
      </c>
      <c r="CX96" s="86" t="str">
        <f t="shared" si="57"/>
        <v/>
      </c>
      <c r="CY96" s="86" t="str">
        <f>IF(consulta_completa__11[[#This Row],[14 - Inst. Atuando no Local]]="","X","")</f>
        <v/>
      </c>
      <c r="CZ96" s="86">
        <f>IFERROR(FIND("OUTRA (S)",consulta_completa__11[[#This Row],[14 - Inst. Atuando no Local]]),0)</f>
        <v>0</v>
      </c>
      <c r="DA96" s="86" t="str">
        <f t="shared" si="58"/>
        <v/>
      </c>
      <c r="DB96" s="37" t="str">
        <f t="shared" si="59"/>
        <v>Sim</v>
      </c>
      <c r="DC96" s="37" t="str">
        <f t="shared" si="60"/>
        <v>Não</v>
      </c>
      <c r="DD96" s="37" t="str">
        <f t="shared" si="61"/>
        <v>Sim</v>
      </c>
      <c r="DE96" s="89" t="str">
        <f t="shared" si="32"/>
        <v>Sem informação</v>
      </c>
    </row>
    <row r="97" spans="1:109">
      <c r="A97" s="15">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4">
        <f>IFERROR(FIND("Óbitos/feridos",consulta_completa__11[[#This Row],[13 - Ocorrências/Ambientes Atingidos]]),0)</f>
        <v>0</v>
      </c>
      <c r="AY97" s="85" t="str">
        <f t="shared" si="33"/>
        <v/>
      </c>
      <c r="AZ97" s="84">
        <f>IFERROR(FIND("População afetada/evacuada",consulta_completa__11[[#This Row],[13 - Ocorrências/Ambientes Atingidos]]),0)</f>
        <v>0</v>
      </c>
      <c r="BA97" s="84" t="str">
        <f t="shared" si="34"/>
        <v/>
      </c>
      <c r="BB97" s="84">
        <f>IFERROR(FIND("Suspensão de abastecimento de água",consulta_completa__11[[#This Row],[13 - Ocorrências/Ambientes Atingidos]]),0)</f>
        <v>0</v>
      </c>
      <c r="BC97" s="85" t="str">
        <f t="shared" si="62"/>
        <v/>
      </c>
      <c r="BD97" s="84">
        <f>IFERROR(FIND("Rio/córrego",consulta_completa__11[[#This Row],[13 - Ocorrências/Ambientes Atingidos]]),0)</f>
        <v>0</v>
      </c>
      <c r="BE97" s="85" t="str">
        <f t="shared" si="35"/>
        <v/>
      </c>
      <c r="BF97" s="84">
        <f>IFERROR(FIND("Lago",consulta_completa__11[[#This Row],[13 - Ocorrências/Ambientes Atingidos]]),0)</f>
        <v>0</v>
      </c>
      <c r="BG97" s="85" t="str">
        <f t="shared" si="36"/>
        <v/>
      </c>
      <c r="BH97" s="84">
        <f>IFERROR(FIND("Mar",consulta_completa__11[[#This Row],[13 - Ocorrências/Ambientes Atingidos]]),0)</f>
        <v>0</v>
      </c>
      <c r="BI97" s="85" t="str">
        <f t="shared" si="37"/>
        <v/>
      </c>
      <c r="BJ97" s="84">
        <f>IFERROR(FIND("Praia",consulta_completa__11[[#This Row],[13 - Ocorrências/Ambientes Atingidos]]),0)</f>
        <v>0</v>
      </c>
      <c r="BK97" s="85" t="str">
        <f t="shared" si="38"/>
        <v/>
      </c>
      <c r="BL97" s="84">
        <f>IFERROR(FIND("Solo",consulta_completa__11[[#This Row],[13 - Ocorrências/Ambientes Atingidos]]),0)</f>
        <v>1</v>
      </c>
      <c r="BM97" s="85" t="str">
        <f t="shared" si="39"/>
        <v>X</v>
      </c>
      <c r="BN97" s="84">
        <f>IFERROR(FIND("Águas subterrâneas",consulta_completa__11[[#This Row],[13 - Ocorrências/Ambientes Atingidos]]),0)</f>
        <v>0</v>
      </c>
      <c r="BO97" s="85" t="str">
        <f t="shared" si="40"/>
        <v/>
      </c>
      <c r="BP97" s="84">
        <f>IFERROR(FIND("Atmosfera",consulta_completa__11[[#This Row],[13 - Ocorrências/Ambientes Atingidos]]),0)</f>
        <v>0</v>
      </c>
      <c r="BQ97" s="85" t="str">
        <f t="shared" si="41"/>
        <v/>
      </c>
      <c r="BR97" s="84">
        <f>IFERROR(FIND("Flora",consulta_completa__11[[#This Row],[13 - Ocorrências/Ambientes Atingidos]]),0)</f>
        <v>0</v>
      </c>
      <c r="BS97" s="85" t="str">
        <f t="shared" si="42"/>
        <v/>
      </c>
      <c r="BT97" s="84">
        <f>IFERROR(FIND("Fauna",consulta_completa__11[[#This Row],[13 - Ocorrências/Ambientes Atingidos]]),0)</f>
        <v>0</v>
      </c>
      <c r="BU97" s="85" t="str">
        <f t="shared" si="43"/>
        <v/>
      </c>
      <c r="BV97" s="84">
        <f>IFERROR(FIND("UC federal",consulta_completa__11[[#This Row],[13 - Ocorrências/Ambientes Atingidos]]),0)</f>
        <v>0</v>
      </c>
      <c r="BW97" s="85" t="str">
        <f t="shared" si="44"/>
        <v/>
      </c>
      <c r="BX97" s="84">
        <f>IFERROR(FIND("UC estadual/municipal",consulta_completa__11[[#This Row],[13 - Ocorrências/Ambientes Atingidos]]),0)</f>
        <v>0</v>
      </c>
      <c r="BY97" s="85" t="str">
        <f t="shared" si="45"/>
        <v/>
      </c>
      <c r="BZ97" s="84">
        <f>IFERROR(FIND("Outro(s)",consulta_completa__11[[#This Row],[13 - Ocorrências/Ambientes Atingidos]]),0)</f>
        <v>0</v>
      </c>
      <c r="CA97" s="85" t="str">
        <f t="shared" si="46"/>
        <v/>
      </c>
      <c r="CB97" s="84">
        <f>IFERROR(FIND("Sem dano",consulta_completa__11[[#This Row],[13 - Ocorrências/Ambientes Atingidos]]),0)</f>
        <v>0</v>
      </c>
      <c r="CC97" s="85" t="str">
        <f t="shared" si="47"/>
        <v/>
      </c>
      <c r="CD97" s="84" t="str">
        <f>IF(consulta_completa__11[[#This Row],[13 - Ocorrências/Ambientes Atingidos]]="","X","")</f>
        <v/>
      </c>
      <c r="CE97" s="86">
        <f>IFERROR(FIND("IBAMA",consulta_completa__11[[#This Row],[14 - Inst. Atuando no Local]]),0)</f>
        <v>0</v>
      </c>
      <c r="CF97" s="86" t="str">
        <f t="shared" si="48"/>
        <v/>
      </c>
      <c r="CG97" s="86">
        <f>IFERROR(FIND("OEMA",consulta_completa__11[[#This Row],[14 - Inst. Atuando no Local]]),0)</f>
        <v>0</v>
      </c>
      <c r="CH97" s="86" t="str">
        <f t="shared" si="49"/>
        <v/>
      </c>
      <c r="CI97" s="86">
        <f>IFERROR(FIND("DEFESA CIVIL",consulta_completa__11[[#This Row],[14 - Inst. Atuando no Local]]),0)</f>
        <v>0</v>
      </c>
      <c r="CJ97" s="86" t="str">
        <f t="shared" si="50"/>
        <v/>
      </c>
      <c r="CK97" s="86">
        <f>IFERROR(FIND("CORPO DE BOMBEIROS",consulta_completa__11[[#This Row],[14 - Inst. Atuando no Local]]),0)</f>
        <v>0</v>
      </c>
      <c r="CL97" s="86" t="str">
        <f t="shared" si="51"/>
        <v/>
      </c>
      <c r="CM97" s="86">
        <f>IFERROR(FIND("POLÍCIA RODOVIÁRIA",consulta_completa__11[[#This Row],[14 - Inst. Atuando no Local]]),0)</f>
        <v>0</v>
      </c>
      <c r="CN97" s="86" t="str">
        <f t="shared" si="52"/>
        <v/>
      </c>
      <c r="CO97" s="86">
        <f>IFERROR(FIND("POLÍCIA MILITAR",consulta_completa__11[[#This Row],[14 - Inst. Atuando no Local]]),0)</f>
        <v>0</v>
      </c>
      <c r="CP97" s="86" t="str">
        <f t="shared" si="53"/>
        <v/>
      </c>
      <c r="CQ97" s="86">
        <f>IFERROR(FIND("POLÍCIA CIVIL",consulta_completa__11[[#This Row],[14 - Inst. Atuando no Local]]),0)</f>
        <v>0</v>
      </c>
      <c r="CR97" s="86" t="str">
        <f t="shared" si="54"/>
        <v/>
      </c>
      <c r="CS97" s="86">
        <f>IFERROR(FIND("MARINHA DO BRASIL",consulta_completa__11[[#This Row],[14 - Inst. Atuando no Local]]),0)</f>
        <v>0</v>
      </c>
      <c r="CT97" s="86" t="str">
        <f t="shared" si="55"/>
        <v/>
      </c>
      <c r="CU97" s="86">
        <f>IFERROR(FIND("EMPRESA ESPECIALIZADA EM ATENDIMENTO",consulta_completa__11[[#This Row],[14 - Inst. Atuando no Local]]),0)</f>
        <v>0</v>
      </c>
      <c r="CV97" s="86" t="str">
        <f t="shared" si="56"/>
        <v/>
      </c>
      <c r="CW97" s="86">
        <f>IFERROR(FIND("IBAMA",consulta_completa__11[[#This Row],[14 - Inst. Atuando no Local]]),0)</f>
        <v>0</v>
      </c>
      <c r="CX97" s="86" t="str">
        <f t="shared" si="57"/>
        <v/>
      </c>
      <c r="CY97" s="86" t="str">
        <f>IF(consulta_completa__11[[#This Row],[14 - Inst. Atuando no Local]]="","X","")</f>
        <v/>
      </c>
      <c r="CZ97" s="86">
        <f>IFERROR(FIND("OUTRA (S)",consulta_completa__11[[#This Row],[14 - Inst. Atuando no Local]]),0)</f>
        <v>0</v>
      </c>
      <c r="DA97" s="86" t="str">
        <f t="shared" si="58"/>
        <v/>
      </c>
      <c r="DB97" s="37" t="str">
        <f t="shared" si="59"/>
        <v>Sim</v>
      </c>
      <c r="DC97" s="37" t="str">
        <f t="shared" si="60"/>
        <v>Não</v>
      </c>
      <c r="DD97" s="37" t="str">
        <f t="shared" si="61"/>
        <v>Sim</v>
      </c>
      <c r="DE97" s="89" t="str">
        <f t="shared" si="32"/>
        <v>Estadual</v>
      </c>
    </row>
    <row r="98" spans="1:109">
      <c r="A98" s="15">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4">
        <f>IFERROR(FIND("Óbitos/feridos",consulta_completa__11[[#This Row],[13 - Ocorrências/Ambientes Atingidos]]),0)</f>
        <v>0</v>
      </c>
      <c r="AY98" s="85" t="str">
        <f t="shared" si="33"/>
        <v/>
      </c>
      <c r="AZ98" s="84">
        <f>IFERROR(FIND("População afetada/evacuada",consulta_completa__11[[#This Row],[13 - Ocorrências/Ambientes Atingidos]]),0)</f>
        <v>0</v>
      </c>
      <c r="BA98" s="84" t="str">
        <f t="shared" si="34"/>
        <v/>
      </c>
      <c r="BB98" s="84">
        <f>IFERROR(FIND("Suspensão de abastecimento de água",consulta_completa__11[[#This Row],[13 - Ocorrências/Ambientes Atingidos]]),0)</f>
        <v>0</v>
      </c>
      <c r="BC98" s="85" t="str">
        <f t="shared" si="62"/>
        <v/>
      </c>
      <c r="BD98" s="84">
        <f>IFERROR(FIND("Rio/córrego",consulta_completa__11[[#This Row],[13 - Ocorrências/Ambientes Atingidos]]),0)</f>
        <v>0</v>
      </c>
      <c r="BE98" s="85" t="str">
        <f t="shared" si="35"/>
        <v/>
      </c>
      <c r="BF98" s="84">
        <f>IFERROR(FIND("Lago",consulta_completa__11[[#This Row],[13 - Ocorrências/Ambientes Atingidos]]),0)</f>
        <v>0</v>
      </c>
      <c r="BG98" s="85" t="str">
        <f t="shared" si="36"/>
        <v/>
      </c>
      <c r="BH98" s="84">
        <f>IFERROR(FIND("Mar",consulta_completa__11[[#This Row],[13 - Ocorrências/Ambientes Atingidos]]),0)</f>
        <v>0</v>
      </c>
      <c r="BI98" s="85" t="str">
        <f t="shared" si="37"/>
        <v/>
      </c>
      <c r="BJ98" s="84">
        <f>IFERROR(FIND("Praia",consulta_completa__11[[#This Row],[13 - Ocorrências/Ambientes Atingidos]]),0)</f>
        <v>0</v>
      </c>
      <c r="BK98" s="85" t="str">
        <f t="shared" si="38"/>
        <v/>
      </c>
      <c r="BL98" s="84">
        <f>IFERROR(FIND("Solo",consulta_completa__11[[#This Row],[13 - Ocorrências/Ambientes Atingidos]]),0)</f>
        <v>1</v>
      </c>
      <c r="BM98" s="85" t="str">
        <f t="shared" si="39"/>
        <v>X</v>
      </c>
      <c r="BN98" s="84">
        <f>IFERROR(FIND("Águas subterrâneas",consulta_completa__11[[#This Row],[13 - Ocorrências/Ambientes Atingidos]]),0)</f>
        <v>0</v>
      </c>
      <c r="BO98" s="85" t="str">
        <f t="shared" si="40"/>
        <v/>
      </c>
      <c r="BP98" s="84">
        <f>IFERROR(FIND("Atmosfera",consulta_completa__11[[#This Row],[13 - Ocorrências/Ambientes Atingidos]]),0)</f>
        <v>0</v>
      </c>
      <c r="BQ98" s="85" t="str">
        <f t="shared" si="41"/>
        <v/>
      </c>
      <c r="BR98" s="84">
        <f>IFERROR(FIND("Flora",consulta_completa__11[[#This Row],[13 - Ocorrências/Ambientes Atingidos]]),0)</f>
        <v>0</v>
      </c>
      <c r="BS98" s="85" t="str">
        <f t="shared" si="42"/>
        <v/>
      </c>
      <c r="BT98" s="84">
        <f>IFERROR(FIND("Fauna",consulta_completa__11[[#This Row],[13 - Ocorrências/Ambientes Atingidos]]),0)</f>
        <v>0</v>
      </c>
      <c r="BU98" s="85" t="str">
        <f t="shared" si="43"/>
        <v/>
      </c>
      <c r="BV98" s="84">
        <f>IFERROR(FIND("UC federal",consulta_completa__11[[#This Row],[13 - Ocorrências/Ambientes Atingidos]]),0)</f>
        <v>0</v>
      </c>
      <c r="BW98" s="85" t="str">
        <f t="shared" si="44"/>
        <v/>
      </c>
      <c r="BX98" s="84">
        <f>IFERROR(FIND("UC estadual/municipal",consulta_completa__11[[#This Row],[13 - Ocorrências/Ambientes Atingidos]]),0)</f>
        <v>0</v>
      </c>
      <c r="BY98" s="85" t="str">
        <f t="shared" si="45"/>
        <v/>
      </c>
      <c r="BZ98" s="84">
        <f>IFERROR(FIND("Outro(s)",consulta_completa__11[[#This Row],[13 - Ocorrências/Ambientes Atingidos]]),0)</f>
        <v>0</v>
      </c>
      <c r="CA98" s="85" t="str">
        <f t="shared" si="46"/>
        <v/>
      </c>
      <c r="CB98" s="84">
        <f>IFERROR(FIND("Sem dano",consulta_completa__11[[#This Row],[13 - Ocorrências/Ambientes Atingidos]]),0)</f>
        <v>0</v>
      </c>
      <c r="CC98" s="85" t="str">
        <f t="shared" si="47"/>
        <v/>
      </c>
      <c r="CD98" s="84" t="str">
        <f>IF(consulta_completa__11[[#This Row],[13 - Ocorrências/Ambientes Atingidos]]="","X","")</f>
        <v/>
      </c>
      <c r="CE98" s="86">
        <f>IFERROR(FIND("IBAMA",consulta_completa__11[[#This Row],[14 - Inst. Atuando no Local]]),0)</f>
        <v>0</v>
      </c>
      <c r="CF98" s="86" t="str">
        <f t="shared" si="48"/>
        <v/>
      </c>
      <c r="CG98" s="86">
        <f>IFERROR(FIND("OEMA",consulta_completa__11[[#This Row],[14 - Inst. Atuando no Local]]),0)</f>
        <v>0</v>
      </c>
      <c r="CH98" s="86" t="str">
        <f t="shared" si="49"/>
        <v/>
      </c>
      <c r="CI98" s="86">
        <f>IFERROR(FIND("DEFESA CIVIL",consulta_completa__11[[#This Row],[14 - Inst. Atuando no Local]]),0)</f>
        <v>0</v>
      </c>
      <c r="CJ98" s="86" t="str">
        <f t="shared" si="50"/>
        <v/>
      </c>
      <c r="CK98" s="86">
        <f>IFERROR(FIND("CORPO DE BOMBEIROS",consulta_completa__11[[#This Row],[14 - Inst. Atuando no Local]]),0)</f>
        <v>0</v>
      </c>
      <c r="CL98" s="86" t="str">
        <f t="shared" si="51"/>
        <v/>
      </c>
      <c r="CM98" s="86">
        <f>IFERROR(FIND("POLÍCIA RODOVIÁRIA",consulta_completa__11[[#This Row],[14 - Inst. Atuando no Local]]),0)</f>
        <v>0</v>
      </c>
      <c r="CN98" s="86" t="str">
        <f t="shared" si="52"/>
        <v/>
      </c>
      <c r="CO98" s="86">
        <f>IFERROR(FIND("POLÍCIA MILITAR",consulta_completa__11[[#This Row],[14 - Inst. Atuando no Local]]),0)</f>
        <v>0</v>
      </c>
      <c r="CP98" s="86" t="str">
        <f t="shared" si="53"/>
        <v/>
      </c>
      <c r="CQ98" s="86">
        <f>IFERROR(FIND("POLÍCIA CIVIL",consulta_completa__11[[#This Row],[14 - Inst. Atuando no Local]]),0)</f>
        <v>0</v>
      </c>
      <c r="CR98" s="86" t="str">
        <f t="shared" si="54"/>
        <v/>
      </c>
      <c r="CS98" s="86">
        <f>IFERROR(FIND("MARINHA DO BRASIL",consulta_completa__11[[#This Row],[14 - Inst. Atuando no Local]]),0)</f>
        <v>0</v>
      </c>
      <c r="CT98" s="86" t="str">
        <f t="shared" si="55"/>
        <v/>
      </c>
      <c r="CU98" s="86">
        <f>IFERROR(FIND("EMPRESA ESPECIALIZADA EM ATENDIMENTO",consulta_completa__11[[#This Row],[14 - Inst. Atuando no Local]]),0)</f>
        <v>0</v>
      </c>
      <c r="CV98" s="86" t="str">
        <f t="shared" si="56"/>
        <v/>
      </c>
      <c r="CW98" s="86">
        <f>IFERROR(FIND("IBAMA",consulta_completa__11[[#This Row],[14 - Inst. Atuando no Local]]),0)</f>
        <v>0</v>
      </c>
      <c r="CX98" s="86" t="str">
        <f t="shared" si="57"/>
        <v/>
      </c>
      <c r="CY98" s="86" t="str">
        <f>IF(consulta_completa__11[[#This Row],[14 - Inst. Atuando no Local]]="","X","")</f>
        <v>X</v>
      </c>
      <c r="CZ98" s="86">
        <f>IFERROR(FIND("OUTRA (S)",consulta_completa__11[[#This Row],[14 - Inst. Atuando no Local]]),0)</f>
        <v>0</v>
      </c>
      <c r="DA98" s="86" t="str">
        <f t="shared" si="58"/>
        <v/>
      </c>
      <c r="DB98" s="37" t="str">
        <f t="shared" si="59"/>
        <v>Sim</v>
      </c>
      <c r="DC98" s="37" t="str">
        <f t="shared" si="60"/>
        <v>Não</v>
      </c>
      <c r="DD98" s="37" t="str">
        <f t="shared" si="61"/>
        <v>Sim</v>
      </c>
      <c r="DE98" s="89" t="str">
        <f t="shared" si="32"/>
        <v>Estadual</v>
      </c>
    </row>
    <row r="99" spans="1:109">
      <c r="A99" s="15">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4">
        <f>IFERROR(FIND("Óbitos/feridos",consulta_completa__11[[#This Row],[13 - Ocorrências/Ambientes Atingidos]]),0)</f>
        <v>0</v>
      </c>
      <c r="AY99" s="85" t="str">
        <f t="shared" si="33"/>
        <v/>
      </c>
      <c r="AZ99" s="84">
        <f>IFERROR(FIND("População afetada/evacuada",consulta_completa__11[[#This Row],[13 - Ocorrências/Ambientes Atingidos]]),0)</f>
        <v>1</v>
      </c>
      <c r="BA99" s="84" t="str">
        <f t="shared" si="34"/>
        <v>X</v>
      </c>
      <c r="BB99" s="84">
        <f>IFERROR(FIND("Suspensão de abastecimento de água",consulta_completa__11[[#This Row],[13 - Ocorrências/Ambientes Atingidos]]),0)</f>
        <v>0</v>
      </c>
      <c r="BC99" s="85" t="str">
        <f t="shared" si="62"/>
        <v/>
      </c>
      <c r="BD99" s="84">
        <f>IFERROR(FIND("Rio/córrego",consulta_completa__11[[#This Row],[13 - Ocorrências/Ambientes Atingidos]]),0)</f>
        <v>0</v>
      </c>
      <c r="BE99" s="85" t="str">
        <f t="shared" si="35"/>
        <v/>
      </c>
      <c r="BF99" s="84">
        <f>IFERROR(FIND("Lago",consulta_completa__11[[#This Row],[13 - Ocorrências/Ambientes Atingidos]]),0)</f>
        <v>0</v>
      </c>
      <c r="BG99" s="85" t="str">
        <f t="shared" si="36"/>
        <v/>
      </c>
      <c r="BH99" s="84">
        <f>IFERROR(FIND("Mar",consulta_completa__11[[#This Row],[13 - Ocorrências/Ambientes Atingidos]]),0)</f>
        <v>0</v>
      </c>
      <c r="BI99" s="85" t="str">
        <f t="shared" si="37"/>
        <v/>
      </c>
      <c r="BJ99" s="84">
        <f>IFERROR(FIND("Praia",consulta_completa__11[[#This Row],[13 - Ocorrências/Ambientes Atingidos]]),0)</f>
        <v>0</v>
      </c>
      <c r="BK99" s="85" t="str">
        <f t="shared" si="38"/>
        <v/>
      </c>
      <c r="BL99" s="84">
        <f>IFERROR(FIND("Solo",consulta_completa__11[[#This Row],[13 - Ocorrências/Ambientes Atingidos]]),0)</f>
        <v>0</v>
      </c>
      <c r="BM99" s="85" t="str">
        <f t="shared" si="39"/>
        <v/>
      </c>
      <c r="BN99" s="84">
        <f>IFERROR(FIND("Águas subterrâneas",consulta_completa__11[[#This Row],[13 - Ocorrências/Ambientes Atingidos]]),0)</f>
        <v>0</v>
      </c>
      <c r="BO99" s="85" t="str">
        <f t="shared" si="40"/>
        <v/>
      </c>
      <c r="BP99" s="84">
        <f>IFERROR(FIND("Atmosfera",consulta_completa__11[[#This Row],[13 - Ocorrências/Ambientes Atingidos]]),0)</f>
        <v>29</v>
      </c>
      <c r="BQ99" s="85" t="str">
        <f t="shared" si="41"/>
        <v>X</v>
      </c>
      <c r="BR99" s="84">
        <f>IFERROR(FIND("Flora",consulta_completa__11[[#This Row],[13 - Ocorrências/Ambientes Atingidos]]),0)</f>
        <v>0</v>
      </c>
      <c r="BS99" s="85" t="str">
        <f t="shared" si="42"/>
        <v/>
      </c>
      <c r="BT99" s="84">
        <f>IFERROR(FIND("Fauna",consulta_completa__11[[#This Row],[13 - Ocorrências/Ambientes Atingidos]]),0)</f>
        <v>0</v>
      </c>
      <c r="BU99" s="85" t="str">
        <f t="shared" si="43"/>
        <v/>
      </c>
      <c r="BV99" s="84">
        <f>IFERROR(FIND("UC federal",consulta_completa__11[[#This Row],[13 - Ocorrências/Ambientes Atingidos]]),0)</f>
        <v>0</v>
      </c>
      <c r="BW99" s="85" t="str">
        <f t="shared" si="44"/>
        <v/>
      </c>
      <c r="BX99" s="84">
        <f>IFERROR(FIND("UC estadual/municipal",consulta_completa__11[[#This Row],[13 - Ocorrências/Ambientes Atingidos]]),0)</f>
        <v>0</v>
      </c>
      <c r="BY99" s="85" t="str">
        <f t="shared" si="45"/>
        <v/>
      </c>
      <c r="BZ99" s="84">
        <f>IFERROR(FIND("Outro(s)",consulta_completa__11[[#This Row],[13 - Ocorrências/Ambientes Atingidos]]),0)</f>
        <v>40</v>
      </c>
      <c r="CA99" s="85" t="str">
        <f t="shared" si="46"/>
        <v>X</v>
      </c>
      <c r="CB99" s="84">
        <f>IFERROR(FIND("Sem dano",consulta_completa__11[[#This Row],[13 - Ocorrências/Ambientes Atingidos]]),0)</f>
        <v>0</v>
      </c>
      <c r="CC99" s="85" t="str">
        <f t="shared" si="47"/>
        <v/>
      </c>
      <c r="CD99" s="84" t="str">
        <f>IF(consulta_completa__11[[#This Row],[13 - Ocorrências/Ambientes Atingidos]]="","X","")</f>
        <v/>
      </c>
      <c r="CE99" s="86">
        <f>IFERROR(FIND("IBAMA",consulta_completa__11[[#This Row],[14 - Inst. Atuando no Local]]),0)</f>
        <v>0</v>
      </c>
      <c r="CF99" s="86" t="str">
        <f t="shared" si="48"/>
        <v/>
      </c>
      <c r="CG99" s="86">
        <f>IFERROR(FIND("OEMA",consulta_completa__11[[#This Row],[14 - Inst. Atuando no Local]]),0)</f>
        <v>0</v>
      </c>
      <c r="CH99" s="86" t="str">
        <f t="shared" si="49"/>
        <v/>
      </c>
      <c r="CI99" s="86">
        <f>IFERROR(FIND("DEFESA CIVIL",consulta_completa__11[[#This Row],[14 - Inst. Atuando no Local]]),0)</f>
        <v>0</v>
      </c>
      <c r="CJ99" s="86" t="str">
        <f t="shared" si="50"/>
        <v/>
      </c>
      <c r="CK99" s="86">
        <f>IFERROR(FIND("CORPO DE BOMBEIROS",consulta_completa__11[[#This Row],[14 - Inst. Atuando no Local]]),0)</f>
        <v>0</v>
      </c>
      <c r="CL99" s="86" t="str">
        <f t="shared" si="51"/>
        <v/>
      </c>
      <c r="CM99" s="86">
        <f>IFERROR(FIND("POLÍCIA RODOVIÁRIA",consulta_completa__11[[#This Row],[14 - Inst. Atuando no Local]]),0)</f>
        <v>0</v>
      </c>
      <c r="CN99" s="86" t="str">
        <f t="shared" si="52"/>
        <v/>
      </c>
      <c r="CO99" s="86">
        <f>IFERROR(FIND("POLÍCIA MILITAR",consulta_completa__11[[#This Row],[14 - Inst. Atuando no Local]]),0)</f>
        <v>0</v>
      </c>
      <c r="CP99" s="86" t="str">
        <f t="shared" si="53"/>
        <v/>
      </c>
      <c r="CQ99" s="86">
        <f>IFERROR(FIND("POLÍCIA CIVIL",consulta_completa__11[[#This Row],[14 - Inst. Atuando no Local]]),0)</f>
        <v>0</v>
      </c>
      <c r="CR99" s="86" t="str">
        <f t="shared" si="54"/>
        <v/>
      </c>
      <c r="CS99" s="86">
        <f>IFERROR(FIND("MARINHA DO BRASIL",consulta_completa__11[[#This Row],[14 - Inst. Atuando no Local]]),0)</f>
        <v>0</v>
      </c>
      <c r="CT99" s="86" t="str">
        <f t="shared" si="55"/>
        <v/>
      </c>
      <c r="CU99" s="86">
        <f>IFERROR(FIND("EMPRESA ESPECIALIZADA EM ATENDIMENTO",consulta_completa__11[[#This Row],[14 - Inst. Atuando no Local]]),0)</f>
        <v>0</v>
      </c>
      <c r="CV99" s="86" t="str">
        <f t="shared" si="56"/>
        <v/>
      </c>
      <c r="CW99" s="86">
        <f>IFERROR(FIND("IBAMA",consulta_completa__11[[#This Row],[14 - Inst. Atuando no Local]]),0)</f>
        <v>0</v>
      </c>
      <c r="CX99" s="86" t="str">
        <f t="shared" si="57"/>
        <v/>
      </c>
      <c r="CY99" s="86" t="str">
        <f>IF(consulta_completa__11[[#This Row],[14 - Inst. Atuando no Local]]="","X","")</f>
        <v>X</v>
      </c>
      <c r="CZ99" s="86">
        <f>IFERROR(FIND("OUTRA (S)",consulta_completa__11[[#This Row],[14 - Inst. Atuando no Local]]),0)</f>
        <v>0</v>
      </c>
      <c r="DA99" s="86" t="str">
        <f t="shared" si="58"/>
        <v/>
      </c>
      <c r="DB99" s="37" t="str">
        <f t="shared" si="59"/>
        <v>Sim</v>
      </c>
      <c r="DC99" s="37" t="str">
        <f t="shared" si="60"/>
        <v>Não</v>
      </c>
      <c r="DD99" s="37" t="str">
        <f t="shared" si="61"/>
        <v>Sim</v>
      </c>
      <c r="DE99" s="89" t="str">
        <f t="shared" si="32"/>
        <v>Sem informação</v>
      </c>
    </row>
    <row r="100" spans="1:109">
      <c r="A100" s="15">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4">
        <f>IFERROR(FIND("Óbitos/feridos",consulta_completa__11[[#This Row],[13 - Ocorrências/Ambientes Atingidos]]),0)</f>
        <v>0</v>
      </c>
      <c r="AY100" s="85" t="str">
        <f t="shared" si="33"/>
        <v/>
      </c>
      <c r="AZ100" s="84">
        <f>IFERROR(FIND("População afetada/evacuada",consulta_completa__11[[#This Row],[13 - Ocorrências/Ambientes Atingidos]]),0)</f>
        <v>1</v>
      </c>
      <c r="BA100" s="84" t="str">
        <f t="shared" si="34"/>
        <v>X</v>
      </c>
      <c r="BB100" s="84">
        <f>IFERROR(FIND("Suspensão de abastecimento de água",consulta_completa__11[[#This Row],[13 - Ocorrências/Ambientes Atingidos]]),0)</f>
        <v>0</v>
      </c>
      <c r="BC100" s="85" t="str">
        <f t="shared" si="62"/>
        <v/>
      </c>
      <c r="BD100" s="84">
        <f>IFERROR(FIND("Rio/córrego",consulta_completa__11[[#This Row],[13 - Ocorrências/Ambientes Atingidos]]),0)</f>
        <v>0</v>
      </c>
      <c r="BE100" s="85" t="str">
        <f t="shared" si="35"/>
        <v/>
      </c>
      <c r="BF100" s="84">
        <f>IFERROR(FIND("Lago",consulta_completa__11[[#This Row],[13 - Ocorrências/Ambientes Atingidos]]),0)</f>
        <v>0</v>
      </c>
      <c r="BG100" s="85" t="str">
        <f t="shared" si="36"/>
        <v/>
      </c>
      <c r="BH100" s="84">
        <f>IFERROR(FIND("Mar",consulta_completa__11[[#This Row],[13 - Ocorrências/Ambientes Atingidos]]),0)</f>
        <v>0</v>
      </c>
      <c r="BI100" s="85" t="str">
        <f t="shared" si="37"/>
        <v/>
      </c>
      <c r="BJ100" s="84">
        <f>IFERROR(FIND("Praia",consulta_completa__11[[#This Row],[13 - Ocorrências/Ambientes Atingidos]]),0)</f>
        <v>0</v>
      </c>
      <c r="BK100" s="85" t="str">
        <f t="shared" si="38"/>
        <v/>
      </c>
      <c r="BL100" s="84">
        <f>IFERROR(FIND("Solo",consulta_completa__11[[#This Row],[13 - Ocorrências/Ambientes Atingidos]]),0)</f>
        <v>0</v>
      </c>
      <c r="BM100" s="85" t="str">
        <f t="shared" si="39"/>
        <v/>
      </c>
      <c r="BN100" s="84">
        <f>IFERROR(FIND("Águas subterrâneas",consulta_completa__11[[#This Row],[13 - Ocorrências/Ambientes Atingidos]]),0)</f>
        <v>0</v>
      </c>
      <c r="BO100" s="85" t="str">
        <f t="shared" si="40"/>
        <v/>
      </c>
      <c r="BP100" s="84">
        <f>IFERROR(FIND("Atmosfera",consulta_completa__11[[#This Row],[13 - Ocorrências/Ambientes Atingidos]]),0)</f>
        <v>0</v>
      </c>
      <c r="BQ100" s="85" t="str">
        <f t="shared" si="41"/>
        <v/>
      </c>
      <c r="BR100" s="84">
        <f>IFERROR(FIND("Flora",consulta_completa__11[[#This Row],[13 - Ocorrências/Ambientes Atingidos]]),0)</f>
        <v>0</v>
      </c>
      <c r="BS100" s="85" t="str">
        <f t="shared" si="42"/>
        <v/>
      </c>
      <c r="BT100" s="84">
        <f>IFERROR(FIND("Fauna",consulta_completa__11[[#This Row],[13 - Ocorrências/Ambientes Atingidos]]),0)</f>
        <v>0</v>
      </c>
      <c r="BU100" s="85" t="str">
        <f t="shared" si="43"/>
        <v/>
      </c>
      <c r="BV100" s="84">
        <f>IFERROR(FIND("UC federal",consulta_completa__11[[#This Row],[13 - Ocorrências/Ambientes Atingidos]]),0)</f>
        <v>0</v>
      </c>
      <c r="BW100" s="85" t="str">
        <f t="shared" si="44"/>
        <v/>
      </c>
      <c r="BX100" s="84">
        <f>IFERROR(FIND("UC estadual/municipal",consulta_completa__11[[#This Row],[13 - Ocorrências/Ambientes Atingidos]]),0)</f>
        <v>0</v>
      </c>
      <c r="BY100" s="85" t="str">
        <f t="shared" si="45"/>
        <v/>
      </c>
      <c r="BZ100" s="84">
        <f>IFERROR(FIND("Outro(s)",consulta_completa__11[[#This Row],[13 - Ocorrências/Ambientes Atingidos]]),0)</f>
        <v>0</v>
      </c>
      <c r="CA100" s="85" t="str">
        <f t="shared" si="46"/>
        <v/>
      </c>
      <c r="CB100" s="84">
        <f>IFERROR(FIND("Sem dano",consulta_completa__11[[#This Row],[13 - Ocorrências/Ambientes Atingidos]]),0)</f>
        <v>0</v>
      </c>
      <c r="CC100" s="85" t="str">
        <f t="shared" si="47"/>
        <v/>
      </c>
      <c r="CD100" s="84" t="str">
        <f>IF(consulta_completa__11[[#This Row],[13 - Ocorrências/Ambientes Atingidos]]="","X","")</f>
        <v/>
      </c>
      <c r="CE100" s="86">
        <f>IFERROR(FIND("IBAMA",consulta_completa__11[[#This Row],[14 - Inst. Atuando no Local]]),0)</f>
        <v>0</v>
      </c>
      <c r="CF100" s="86" t="str">
        <f t="shared" si="48"/>
        <v/>
      </c>
      <c r="CG100" s="86">
        <f>IFERROR(FIND("OEMA",consulta_completa__11[[#This Row],[14 - Inst. Atuando no Local]]),0)</f>
        <v>0</v>
      </c>
      <c r="CH100" s="86" t="str">
        <f t="shared" si="49"/>
        <v/>
      </c>
      <c r="CI100" s="86">
        <f>IFERROR(FIND("DEFESA CIVIL",consulta_completa__11[[#This Row],[14 - Inst. Atuando no Local]]),0)</f>
        <v>0</v>
      </c>
      <c r="CJ100" s="86" t="str">
        <f t="shared" si="50"/>
        <v/>
      </c>
      <c r="CK100" s="86">
        <f>IFERROR(FIND("CORPO DE BOMBEIROS",consulta_completa__11[[#This Row],[14 - Inst. Atuando no Local]]),0)</f>
        <v>0</v>
      </c>
      <c r="CL100" s="86" t="str">
        <f t="shared" si="51"/>
        <v/>
      </c>
      <c r="CM100" s="86">
        <f>IFERROR(FIND("POLÍCIA RODOVIÁRIA",consulta_completa__11[[#This Row],[14 - Inst. Atuando no Local]]),0)</f>
        <v>0</v>
      </c>
      <c r="CN100" s="86" t="str">
        <f t="shared" si="52"/>
        <v/>
      </c>
      <c r="CO100" s="86">
        <f>IFERROR(FIND("POLÍCIA MILITAR",consulta_completa__11[[#This Row],[14 - Inst. Atuando no Local]]),0)</f>
        <v>0</v>
      </c>
      <c r="CP100" s="86" t="str">
        <f t="shared" si="53"/>
        <v/>
      </c>
      <c r="CQ100" s="86">
        <f>IFERROR(FIND("POLÍCIA CIVIL",consulta_completa__11[[#This Row],[14 - Inst. Atuando no Local]]),0)</f>
        <v>0</v>
      </c>
      <c r="CR100" s="86" t="str">
        <f t="shared" si="54"/>
        <v/>
      </c>
      <c r="CS100" s="86">
        <f>IFERROR(FIND("MARINHA DO BRASIL",consulta_completa__11[[#This Row],[14 - Inst. Atuando no Local]]),0)</f>
        <v>0</v>
      </c>
      <c r="CT100" s="86" t="str">
        <f t="shared" si="55"/>
        <v/>
      </c>
      <c r="CU100" s="86">
        <f>IFERROR(FIND("EMPRESA ESPECIALIZADA EM ATENDIMENTO",consulta_completa__11[[#This Row],[14 - Inst. Atuando no Local]]),0)</f>
        <v>0</v>
      </c>
      <c r="CV100" s="86" t="str">
        <f t="shared" si="56"/>
        <v/>
      </c>
      <c r="CW100" s="86">
        <f>IFERROR(FIND("IBAMA",consulta_completa__11[[#This Row],[14 - Inst. Atuando no Local]]),0)</f>
        <v>0</v>
      </c>
      <c r="CX100" s="86" t="str">
        <f t="shared" si="57"/>
        <v/>
      </c>
      <c r="CY100" s="86" t="str">
        <f>IF(consulta_completa__11[[#This Row],[14 - Inst. Atuando no Local]]="","X","")</f>
        <v/>
      </c>
      <c r="CZ100" s="86">
        <f>IFERROR(FIND("OUTRA (S)",consulta_completa__11[[#This Row],[14 - Inst. Atuando no Local]]),0)</f>
        <v>0</v>
      </c>
      <c r="DA100" s="86" t="str">
        <f t="shared" si="58"/>
        <v/>
      </c>
      <c r="DB100" s="37" t="str">
        <f t="shared" si="59"/>
        <v>Sim</v>
      </c>
      <c r="DC100" s="37" t="str">
        <f t="shared" si="60"/>
        <v>Não</v>
      </c>
      <c r="DD100" s="37" t="str">
        <f t="shared" si="61"/>
        <v>Sim</v>
      </c>
      <c r="DE100" s="89" t="str">
        <f t="shared" si="32"/>
        <v>Estadual</v>
      </c>
    </row>
    <row r="101" spans="1:109">
      <c r="A101" s="15">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4">
        <f>IFERROR(FIND("Óbitos/feridos",consulta_completa__11[[#This Row],[13 - Ocorrências/Ambientes Atingidos]]),0)</f>
        <v>0</v>
      </c>
      <c r="AY101" s="85" t="str">
        <f t="shared" si="33"/>
        <v/>
      </c>
      <c r="AZ101" s="84">
        <f>IFERROR(FIND("População afetada/evacuada",consulta_completa__11[[#This Row],[13 - Ocorrências/Ambientes Atingidos]]),0)</f>
        <v>0</v>
      </c>
      <c r="BA101" s="84" t="str">
        <f t="shared" si="34"/>
        <v/>
      </c>
      <c r="BB101" s="84">
        <f>IFERROR(FIND("Suspensão de abastecimento de água",consulta_completa__11[[#This Row],[13 - Ocorrências/Ambientes Atingidos]]),0)</f>
        <v>0</v>
      </c>
      <c r="BC101" s="85" t="str">
        <f t="shared" si="62"/>
        <v/>
      </c>
      <c r="BD101" s="84">
        <f>IFERROR(FIND("Rio/córrego",consulta_completa__11[[#This Row],[13 - Ocorrências/Ambientes Atingidos]]),0)</f>
        <v>0</v>
      </c>
      <c r="BE101" s="85" t="str">
        <f t="shared" si="35"/>
        <v/>
      </c>
      <c r="BF101" s="84">
        <f>IFERROR(FIND("Lago",consulta_completa__11[[#This Row],[13 - Ocorrências/Ambientes Atingidos]]),0)</f>
        <v>0</v>
      </c>
      <c r="BG101" s="85" t="str">
        <f t="shared" si="36"/>
        <v/>
      </c>
      <c r="BH101" s="84">
        <f>IFERROR(FIND("Mar",consulta_completa__11[[#This Row],[13 - Ocorrências/Ambientes Atingidos]]),0)</f>
        <v>0</v>
      </c>
      <c r="BI101" s="85" t="str">
        <f t="shared" si="37"/>
        <v/>
      </c>
      <c r="BJ101" s="84">
        <f>IFERROR(FIND("Praia",consulta_completa__11[[#This Row],[13 - Ocorrências/Ambientes Atingidos]]),0)</f>
        <v>0</v>
      </c>
      <c r="BK101" s="85" t="str">
        <f t="shared" si="38"/>
        <v/>
      </c>
      <c r="BL101" s="84">
        <f>IFERROR(FIND("Solo",consulta_completa__11[[#This Row],[13 - Ocorrências/Ambientes Atingidos]]),0)</f>
        <v>1</v>
      </c>
      <c r="BM101" s="85" t="str">
        <f t="shared" si="39"/>
        <v>X</v>
      </c>
      <c r="BN101" s="84">
        <f>IFERROR(FIND("Águas subterrâneas",consulta_completa__11[[#This Row],[13 - Ocorrências/Ambientes Atingidos]]),0)</f>
        <v>0</v>
      </c>
      <c r="BO101" s="85" t="str">
        <f t="shared" si="40"/>
        <v/>
      </c>
      <c r="BP101" s="84">
        <f>IFERROR(FIND("Atmosfera",consulta_completa__11[[#This Row],[13 - Ocorrências/Ambientes Atingidos]]),0)</f>
        <v>0</v>
      </c>
      <c r="BQ101" s="85" t="str">
        <f t="shared" si="41"/>
        <v/>
      </c>
      <c r="BR101" s="84">
        <f>IFERROR(FIND("Flora",consulta_completa__11[[#This Row],[13 - Ocorrências/Ambientes Atingidos]]),0)</f>
        <v>0</v>
      </c>
      <c r="BS101" s="85" t="str">
        <f t="shared" si="42"/>
        <v/>
      </c>
      <c r="BT101" s="84">
        <f>IFERROR(FIND("Fauna",consulta_completa__11[[#This Row],[13 - Ocorrências/Ambientes Atingidos]]),0)</f>
        <v>0</v>
      </c>
      <c r="BU101" s="85" t="str">
        <f t="shared" si="43"/>
        <v/>
      </c>
      <c r="BV101" s="84">
        <f>IFERROR(FIND("UC federal",consulta_completa__11[[#This Row],[13 - Ocorrências/Ambientes Atingidos]]),0)</f>
        <v>0</v>
      </c>
      <c r="BW101" s="85" t="str">
        <f t="shared" si="44"/>
        <v/>
      </c>
      <c r="BX101" s="84">
        <f>IFERROR(FIND("UC estadual/municipal",consulta_completa__11[[#This Row],[13 - Ocorrências/Ambientes Atingidos]]),0)</f>
        <v>0</v>
      </c>
      <c r="BY101" s="85" t="str">
        <f t="shared" si="45"/>
        <v/>
      </c>
      <c r="BZ101" s="84">
        <f>IFERROR(FIND("Outro(s)",consulta_completa__11[[#This Row],[13 - Ocorrências/Ambientes Atingidos]]),0)</f>
        <v>0</v>
      </c>
      <c r="CA101" s="85" t="str">
        <f t="shared" si="46"/>
        <v/>
      </c>
      <c r="CB101" s="84">
        <f>IFERROR(FIND("Sem dano",consulta_completa__11[[#This Row],[13 - Ocorrências/Ambientes Atingidos]]),0)</f>
        <v>0</v>
      </c>
      <c r="CC101" s="85" t="str">
        <f t="shared" si="47"/>
        <v/>
      </c>
      <c r="CD101" s="84" t="str">
        <f>IF(consulta_completa__11[[#This Row],[13 - Ocorrências/Ambientes Atingidos]]="","X","")</f>
        <v/>
      </c>
      <c r="CE101" s="86">
        <f>IFERROR(FIND("IBAMA",consulta_completa__11[[#This Row],[14 - Inst. Atuando no Local]]),0)</f>
        <v>0</v>
      </c>
      <c r="CF101" s="86" t="str">
        <f t="shared" si="48"/>
        <v/>
      </c>
      <c r="CG101" s="86">
        <f>IFERROR(FIND("OEMA",consulta_completa__11[[#This Row],[14 - Inst. Atuando no Local]]),0)</f>
        <v>0</v>
      </c>
      <c r="CH101" s="86" t="str">
        <f t="shared" si="49"/>
        <v/>
      </c>
      <c r="CI101" s="86">
        <f>IFERROR(FIND("DEFESA CIVIL",consulta_completa__11[[#This Row],[14 - Inst. Atuando no Local]]),0)</f>
        <v>0</v>
      </c>
      <c r="CJ101" s="86" t="str">
        <f t="shared" si="50"/>
        <v/>
      </c>
      <c r="CK101" s="86">
        <f>IFERROR(FIND("CORPO DE BOMBEIROS",consulta_completa__11[[#This Row],[14 - Inst. Atuando no Local]]),0)</f>
        <v>0</v>
      </c>
      <c r="CL101" s="86" t="str">
        <f t="shared" si="51"/>
        <v/>
      </c>
      <c r="CM101" s="86">
        <f>IFERROR(FIND("POLÍCIA RODOVIÁRIA",consulta_completa__11[[#This Row],[14 - Inst. Atuando no Local]]),0)</f>
        <v>0</v>
      </c>
      <c r="CN101" s="86" t="str">
        <f t="shared" si="52"/>
        <v/>
      </c>
      <c r="CO101" s="86">
        <f>IFERROR(FIND("POLÍCIA MILITAR",consulta_completa__11[[#This Row],[14 - Inst. Atuando no Local]]),0)</f>
        <v>0</v>
      </c>
      <c r="CP101" s="86" t="str">
        <f t="shared" si="53"/>
        <v/>
      </c>
      <c r="CQ101" s="86">
        <f>IFERROR(FIND("POLÍCIA CIVIL",consulta_completa__11[[#This Row],[14 - Inst. Atuando no Local]]),0)</f>
        <v>0</v>
      </c>
      <c r="CR101" s="86" t="str">
        <f t="shared" si="54"/>
        <v/>
      </c>
      <c r="CS101" s="86">
        <f>IFERROR(FIND("MARINHA DO BRASIL",consulta_completa__11[[#This Row],[14 - Inst. Atuando no Local]]),0)</f>
        <v>0</v>
      </c>
      <c r="CT101" s="86" t="str">
        <f t="shared" si="55"/>
        <v/>
      </c>
      <c r="CU101" s="86">
        <f>IFERROR(FIND("EMPRESA ESPECIALIZADA EM ATENDIMENTO",consulta_completa__11[[#This Row],[14 - Inst. Atuando no Local]]),0)</f>
        <v>0</v>
      </c>
      <c r="CV101" s="86" t="str">
        <f t="shared" si="56"/>
        <v/>
      </c>
      <c r="CW101" s="86">
        <f>IFERROR(FIND("IBAMA",consulta_completa__11[[#This Row],[14 - Inst. Atuando no Local]]),0)</f>
        <v>0</v>
      </c>
      <c r="CX101" s="86" t="str">
        <f t="shared" si="57"/>
        <v/>
      </c>
      <c r="CY101" s="86" t="str">
        <f>IF(consulta_completa__11[[#This Row],[14 - Inst. Atuando no Local]]="","X","")</f>
        <v/>
      </c>
      <c r="CZ101" s="86">
        <f>IFERROR(FIND("OUTRA (S)",consulta_completa__11[[#This Row],[14 - Inst. Atuando no Local]]),0)</f>
        <v>0</v>
      </c>
      <c r="DA101" s="86" t="str">
        <f t="shared" si="58"/>
        <v/>
      </c>
      <c r="DB101" s="37" t="str">
        <f t="shared" si="59"/>
        <v>Sim</v>
      </c>
      <c r="DC101" s="37" t="str">
        <f t="shared" si="60"/>
        <v>Não</v>
      </c>
      <c r="DD101" s="37" t="str">
        <f t="shared" si="61"/>
        <v>Sim</v>
      </c>
      <c r="DE101" s="89" t="str">
        <f t="shared" si="32"/>
        <v>Estadual</v>
      </c>
    </row>
    <row r="102" spans="1:109">
      <c r="A102" s="15">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4">
        <f>IFERROR(FIND("Óbitos/feridos",consulta_completa__11[[#This Row],[13 - Ocorrências/Ambientes Atingidos]]),0)</f>
        <v>0</v>
      </c>
      <c r="AY102" s="85" t="str">
        <f t="shared" si="33"/>
        <v/>
      </c>
      <c r="AZ102" s="84">
        <f>IFERROR(FIND("População afetada/evacuada",consulta_completa__11[[#This Row],[13 - Ocorrências/Ambientes Atingidos]]),0)</f>
        <v>0</v>
      </c>
      <c r="BA102" s="84" t="str">
        <f t="shared" si="34"/>
        <v/>
      </c>
      <c r="BB102" s="84">
        <f>IFERROR(FIND("Suspensão de abastecimento de água",consulta_completa__11[[#This Row],[13 - Ocorrências/Ambientes Atingidos]]),0)</f>
        <v>0</v>
      </c>
      <c r="BC102" s="85" t="str">
        <f t="shared" si="62"/>
        <v/>
      </c>
      <c r="BD102" s="84">
        <f>IFERROR(FIND("Rio/córrego",consulta_completa__11[[#This Row],[13 - Ocorrências/Ambientes Atingidos]]),0)</f>
        <v>0</v>
      </c>
      <c r="BE102" s="85" t="str">
        <f t="shared" si="35"/>
        <v/>
      </c>
      <c r="BF102" s="84">
        <f>IFERROR(FIND("Lago",consulta_completa__11[[#This Row],[13 - Ocorrências/Ambientes Atingidos]]),0)</f>
        <v>0</v>
      </c>
      <c r="BG102" s="85" t="str">
        <f t="shared" si="36"/>
        <v/>
      </c>
      <c r="BH102" s="84">
        <f>IFERROR(FIND("Mar",consulta_completa__11[[#This Row],[13 - Ocorrências/Ambientes Atingidos]]),0)</f>
        <v>0</v>
      </c>
      <c r="BI102" s="85" t="str">
        <f t="shared" si="37"/>
        <v/>
      </c>
      <c r="BJ102" s="84">
        <f>IFERROR(FIND("Praia",consulta_completa__11[[#This Row],[13 - Ocorrências/Ambientes Atingidos]]),0)</f>
        <v>0</v>
      </c>
      <c r="BK102" s="85" t="str">
        <f t="shared" si="38"/>
        <v/>
      </c>
      <c r="BL102" s="84">
        <f>IFERROR(FIND("Solo",consulta_completa__11[[#This Row],[13 - Ocorrências/Ambientes Atingidos]]),0)</f>
        <v>1</v>
      </c>
      <c r="BM102" s="85" t="str">
        <f t="shared" si="39"/>
        <v>X</v>
      </c>
      <c r="BN102" s="84">
        <f>IFERROR(FIND("Águas subterrâneas",consulta_completa__11[[#This Row],[13 - Ocorrências/Ambientes Atingidos]]),0)</f>
        <v>0</v>
      </c>
      <c r="BO102" s="85" t="str">
        <f t="shared" si="40"/>
        <v/>
      </c>
      <c r="BP102" s="84">
        <f>IFERROR(FIND("Atmosfera",consulta_completa__11[[#This Row],[13 - Ocorrências/Ambientes Atingidos]]),0)</f>
        <v>0</v>
      </c>
      <c r="BQ102" s="85" t="str">
        <f t="shared" si="41"/>
        <v/>
      </c>
      <c r="BR102" s="84">
        <f>IFERROR(FIND("Flora",consulta_completa__11[[#This Row],[13 - Ocorrências/Ambientes Atingidos]]),0)</f>
        <v>0</v>
      </c>
      <c r="BS102" s="85" t="str">
        <f t="shared" si="42"/>
        <v/>
      </c>
      <c r="BT102" s="84">
        <f>IFERROR(FIND("Fauna",consulta_completa__11[[#This Row],[13 - Ocorrências/Ambientes Atingidos]]),0)</f>
        <v>0</v>
      </c>
      <c r="BU102" s="85" t="str">
        <f t="shared" si="43"/>
        <v/>
      </c>
      <c r="BV102" s="84">
        <f>IFERROR(FIND("UC federal",consulta_completa__11[[#This Row],[13 - Ocorrências/Ambientes Atingidos]]),0)</f>
        <v>0</v>
      </c>
      <c r="BW102" s="85" t="str">
        <f t="shared" si="44"/>
        <v/>
      </c>
      <c r="BX102" s="84">
        <f>IFERROR(FIND("UC estadual/municipal",consulta_completa__11[[#This Row],[13 - Ocorrências/Ambientes Atingidos]]),0)</f>
        <v>0</v>
      </c>
      <c r="BY102" s="85" t="str">
        <f t="shared" si="45"/>
        <v/>
      </c>
      <c r="BZ102" s="84">
        <f>IFERROR(FIND("Outro(s)",consulta_completa__11[[#This Row],[13 - Ocorrências/Ambientes Atingidos]]),0)</f>
        <v>7</v>
      </c>
      <c r="CA102" s="85" t="str">
        <f t="shared" si="46"/>
        <v>X</v>
      </c>
      <c r="CB102" s="84">
        <f>IFERROR(FIND("Sem dano",consulta_completa__11[[#This Row],[13 - Ocorrências/Ambientes Atingidos]]),0)</f>
        <v>0</v>
      </c>
      <c r="CC102" s="85" t="str">
        <f t="shared" si="47"/>
        <v/>
      </c>
      <c r="CD102" s="84" t="str">
        <f>IF(consulta_completa__11[[#This Row],[13 - Ocorrências/Ambientes Atingidos]]="","X","")</f>
        <v/>
      </c>
      <c r="CE102" s="86">
        <f>IFERROR(FIND("IBAMA",consulta_completa__11[[#This Row],[14 - Inst. Atuando no Local]]),0)</f>
        <v>0</v>
      </c>
      <c r="CF102" s="86" t="str">
        <f t="shared" si="48"/>
        <v/>
      </c>
      <c r="CG102" s="86">
        <f>IFERROR(FIND("OEMA",consulta_completa__11[[#This Row],[14 - Inst. Atuando no Local]]),0)</f>
        <v>0</v>
      </c>
      <c r="CH102" s="86" t="str">
        <f t="shared" si="49"/>
        <v/>
      </c>
      <c r="CI102" s="86">
        <f>IFERROR(FIND("DEFESA CIVIL",consulta_completa__11[[#This Row],[14 - Inst. Atuando no Local]]),0)</f>
        <v>0</v>
      </c>
      <c r="CJ102" s="86" t="str">
        <f t="shared" si="50"/>
        <v/>
      </c>
      <c r="CK102" s="86">
        <f>IFERROR(FIND("CORPO DE BOMBEIROS",consulta_completa__11[[#This Row],[14 - Inst. Atuando no Local]]),0)</f>
        <v>0</v>
      </c>
      <c r="CL102" s="86" t="str">
        <f t="shared" si="51"/>
        <v/>
      </c>
      <c r="CM102" s="86">
        <f>IFERROR(FIND("POLÍCIA RODOVIÁRIA",consulta_completa__11[[#This Row],[14 - Inst. Atuando no Local]]),0)</f>
        <v>0</v>
      </c>
      <c r="CN102" s="86" t="str">
        <f t="shared" si="52"/>
        <v/>
      </c>
      <c r="CO102" s="86">
        <f>IFERROR(FIND("POLÍCIA MILITAR",consulta_completa__11[[#This Row],[14 - Inst. Atuando no Local]]),0)</f>
        <v>0</v>
      </c>
      <c r="CP102" s="86" t="str">
        <f t="shared" si="53"/>
        <v/>
      </c>
      <c r="CQ102" s="86">
        <f>IFERROR(FIND("POLÍCIA CIVIL",consulta_completa__11[[#This Row],[14 - Inst. Atuando no Local]]),0)</f>
        <v>0</v>
      </c>
      <c r="CR102" s="86" t="str">
        <f t="shared" si="54"/>
        <v/>
      </c>
      <c r="CS102" s="86">
        <f>IFERROR(FIND("MARINHA DO BRASIL",consulta_completa__11[[#This Row],[14 - Inst. Atuando no Local]]),0)</f>
        <v>0</v>
      </c>
      <c r="CT102" s="86" t="str">
        <f t="shared" si="55"/>
        <v/>
      </c>
      <c r="CU102" s="86">
        <f>IFERROR(FIND("EMPRESA ESPECIALIZADA EM ATENDIMENTO",consulta_completa__11[[#This Row],[14 - Inst. Atuando no Local]]),0)</f>
        <v>0</v>
      </c>
      <c r="CV102" s="86" t="str">
        <f t="shared" si="56"/>
        <v/>
      </c>
      <c r="CW102" s="86">
        <f>IFERROR(FIND("IBAMA",consulta_completa__11[[#This Row],[14 - Inst. Atuando no Local]]),0)</f>
        <v>0</v>
      </c>
      <c r="CX102" s="86" t="str">
        <f t="shared" si="57"/>
        <v/>
      </c>
      <c r="CY102" s="86" t="str">
        <f>IF(consulta_completa__11[[#This Row],[14 - Inst. Atuando no Local]]="","X","")</f>
        <v/>
      </c>
      <c r="CZ102" s="86">
        <f>IFERROR(FIND("OUTRA (S)",consulta_completa__11[[#This Row],[14 - Inst. Atuando no Local]]),0)</f>
        <v>0</v>
      </c>
      <c r="DA102" s="86" t="str">
        <f t="shared" si="58"/>
        <v/>
      </c>
      <c r="DB102" s="37" t="str">
        <f t="shared" si="59"/>
        <v>Sim</v>
      </c>
      <c r="DC102" s="37" t="str">
        <f t="shared" si="60"/>
        <v>Não</v>
      </c>
      <c r="DD102" s="37" t="str">
        <f t="shared" si="61"/>
        <v>Sim</v>
      </c>
      <c r="DE102" s="89" t="str">
        <f t="shared" si="32"/>
        <v>Estadual</v>
      </c>
    </row>
    <row r="103" spans="1:109">
      <c r="A103" s="15">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4">
        <f>IFERROR(FIND("Óbitos/feridos",consulta_completa__11[[#This Row],[13 - Ocorrências/Ambientes Atingidos]]),0)</f>
        <v>0</v>
      </c>
      <c r="AY103" s="85" t="str">
        <f t="shared" si="33"/>
        <v/>
      </c>
      <c r="AZ103" s="84">
        <f>IFERROR(FIND("População afetada/evacuada",consulta_completa__11[[#This Row],[13 - Ocorrências/Ambientes Atingidos]]),0)</f>
        <v>0</v>
      </c>
      <c r="BA103" s="84" t="str">
        <f t="shared" si="34"/>
        <v/>
      </c>
      <c r="BB103" s="84">
        <f>IFERROR(FIND("Suspensão de abastecimento de água",consulta_completa__11[[#This Row],[13 - Ocorrências/Ambientes Atingidos]]),0)</f>
        <v>0</v>
      </c>
      <c r="BC103" s="85" t="str">
        <f t="shared" si="62"/>
        <v/>
      </c>
      <c r="BD103" s="84">
        <f>IFERROR(FIND("Rio/córrego",consulta_completa__11[[#This Row],[13 - Ocorrências/Ambientes Atingidos]]),0)</f>
        <v>0</v>
      </c>
      <c r="BE103" s="85" t="str">
        <f t="shared" si="35"/>
        <v/>
      </c>
      <c r="BF103" s="84">
        <f>IFERROR(FIND("Lago",consulta_completa__11[[#This Row],[13 - Ocorrências/Ambientes Atingidos]]),0)</f>
        <v>0</v>
      </c>
      <c r="BG103" s="85" t="str">
        <f t="shared" si="36"/>
        <v/>
      </c>
      <c r="BH103" s="84">
        <f>IFERROR(FIND("Mar",consulta_completa__11[[#This Row],[13 - Ocorrências/Ambientes Atingidos]]),0)</f>
        <v>1</v>
      </c>
      <c r="BI103" s="85" t="str">
        <f t="shared" si="37"/>
        <v>X</v>
      </c>
      <c r="BJ103" s="84">
        <f>IFERROR(FIND("Praia",consulta_completa__11[[#This Row],[13 - Ocorrências/Ambientes Atingidos]]),0)</f>
        <v>0</v>
      </c>
      <c r="BK103" s="85" t="str">
        <f t="shared" si="38"/>
        <v/>
      </c>
      <c r="BL103" s="84">
        <f>IFERROR(FIND("Solo",consulta_completa__11[[#This Row],[13 - Ocorrências/Ambientes Atingidos]]),0)</f>
        <v>0</v>
      </c>
      <c r="BM103" s="85" t="str">
        <f t="shared" si="39"/>
        <v/>
      </c>
      <c r="BN103" s="84">
        <f>IFERROR(FIND("Águas subterrâneas",consulta_completa__11[[#This Row],[13 - Ocorrências/Ambientes Atingidos]]),0)</f>
        <v>0</v>
      </c>
      <c r="BO103" s="85" t="str">
        <f t="shared" si="40"/>
        <v/>
      </c>
      <c r="BP103" s="84">
        <f>IFERROR(FIND("Atmosfera",consulta_completa__11[[#This Row],[13 - Ocorrências/Ambientes Atingidos]]),0)</f>
        <v>0</v>
      </c>
      <c r="BQ103" s="85" t="str">
        <f t="shared" si="41"/>
        <v/>
      </c>
      <c r="BR103" s="84">
        <f>IFERROR(FIND("Flora",consulta_completa__11[[#This Row],[13 - Ocorrências/Ambientes Atingidos]]),0)</f>
        <v>0</v>
      </c>
      <c r="BS103" s="85" t="str">
        <f t="shared" si="42"/>
        <v/>
      </c>
      <c r="BT103" s="84">
        <f>IFERROR(FIND("Fauna",consulta_completa__11[[#This Row],[13 - Ocorrências/Ambientes Atingidos]]),0)</f>
        <v>0</v>
      </c>
      <c r="BU103" s="85" t="str">
        <f t="shared" si="43"/>
        <v/>
      </c>
      <c r="BV103" s="84">
        <f>IFERROR(FIND("UC federal",consulta_completa__11[[#This Row],[13 - Ocorrências/Ambientes Atingidos]]),0)</f>
        <v>0</v>
      </c>
      <c r="BW103" s="85" t="str">
        <f t="shared" si="44"/>
        <v/>
      </c>
      <c r="BX103" s="84">
        <f>IFERROR(FIND("UC estadual/municipal",consulta_completa__11[[#This Row],[13 - Ocorrências/Ambientes Atingidos]]),0)</f>
        <v>0</v>
      </c>
      <c r="BY103" s="85" t="str">
        <f t="shared" si="45"/>
        <v/>
      </c>
      <c r="BZ103" s="84">
        <f>IFERROR(FIND("Outro(s)",consulta_completa__11[[#This Row],[13 - Ocorrências/Ambientes Atingidos]]),0)</f>
        <v>0</v>
      </c>
      <c r="CA103" s="85" t="str">
        <f t="shared" si="46"/>
        <v/>
      </c>
      <c r="CB103" s="84">
        <f>IFERROR(FIND("Sem dano",consulta_completa__11[[#This Row],[13 - Ocorrências/Ambientes Atingidos]]),0)</f>
        <v>0</v>
      </c>
      <c r="CC103" s="85" t="str">
        <f t="shared" si="47"/>
        <v/>
      </c>
      <c r="CD103" s="84" t="str">
        <f>IF(consulta_completa__11[[#This Row],[13 - Ocorrências/Ambientes Atingidos]]="","X","")</f>
        <v/>
      </c>
      <c r="CE103" s="86">
        <f>IFERROR(FIND("IBAMA",consulta_completa__11[[#This Row],[14 - Inst. Atuando no Local]]),0)</f>
        <v>0</v>
      </c>
      <c r="CF103" s="86" t="str">
        <f t="shared" si="48"/>
        <v/>
      </c>
      <c r="CG103" s="86">
        <f>IFERROR(FIND("OEMA",consulta_completa__11[[#This Row],[14 - Inst. Atuando no Local]]),0)</f>
        <v>0</v>
      </c>
      <c r="CH103" s="86" t="str">
        <f t="shared" si="49"/>
        <v/>
      </c>
      <c r="CI103" s="86">
        <f>IFERROR(FIND("DEFESA CIVIL",consulta_completa__11[[#This Row],[14 - Inst. Atuando no Local]]),0)</f>
        <v>0</v>
      </c>
      <c r="CJ103" s="86" t="str">
        <f t="shared" si="50"/>
        <v/>
      </c>
      <c r="CK103" s="86">
        <f>IFERROR(FIND("CORPO DE BOMBEIROS",consulta_completa__11[[#This Row],[14 - Inst. Atuando no Local]]),0)</f>
        <v>0</v>
      </c>
      <c r="CL103" s="86" t="str">
        <f t="shared" si="51"/>
        <v/>
      </c>
      <c r="CM103" s="86">
        <f>IFERROR(FIND("POLÍCIA RODOVIÁRIA",consulta_completa__11[[#This Row],[14 - Inst. Atuando no Local]]),0)</f>
        <v>0</v>
      </c>
      <c r="CN103" s="86" t="str">
        <f t="shared" si="52"/>
        <v/>
      </c>
      <c r="CO103" s="86">
        <f>IFERROR(FIND("POLÍCIA MILITAR",consulta_completa__11[[#This Row],[14 - Inst. Atuando no Local]]),0)</f>
        <v>0</v>
      </c>
      <c r="CP103" s="86" t="str">
        <f t="shared" si="53"/>
        <v/>
      </c>
      <c r="CQ103" s="86">
        <f>IFERROR(FIND("POLÍCIA CIVIL",consulta_completa__11[[#This Row],[14 - Inst. Atuando no Local]]),0)</f>
        <v>0</v>
      </c>
      <c r="CR103" s="86" t="str">
        <f t="shared" si="54"/>
        <v/>
      </c>
      <c r="CS103" s="86">
        <f>IFERROR(FIND("MARINHA DO BRASIL",consulta_completa__11[[#This Row],[14 - Inst. Atuando no Local]]),0)</f>
        <v>0</v>
      </c>
      <c r="CT103" s="86" t="str">
        <f t="shared" si="55"/>
        <v/>
      </c>
      <c r="CU103" s="86">
        <f>IFERROR(FIND("EMPRESA ESPECIALIZADA EM ATENDIMENTO",consulta_completa__11[[#This Row],[14 - Inst. Atuando no Local]]),0)</f>
        <v>0</v>
      </c>
      <c r="CV103" s="86" t="str">
        <f t="shared" si="56"/>
        <v/>
      </c>
      <c r="CW103" s="86">
        <f>IFERROR(FIND("IBAMA",consulta_completa__11[[#This Row],[14 - Inst. Atuando no Local]]),0)</f>
        <v>0</v>
      </c>
      <c r="CX103" s="86" t="str">
        <f t="shared" si="57"/>
        <v/>
      </c>
      <c r="CY103" s="86" t="str">
        <f>IF(consulta_completa__11[[#This Row],[14 - Inst. Atuando no Local]]="","X","")</f>
        <v/>
      </c>
      <c r="CZ103" s="86">
        <f>IFERROR(FIND("OUTRA (S)",consulta_completa__11[[#This Row],[14 - Inst. Atuando no Local]]),0)</f>
        <v>0</v>
      </c>
      <c r="DA103" s="86" t="str">
        <f t="shared" si="58"/>
        <v/>
      </c>
      <c r="DB103" s="37" t="str">
        <f t="shared" si="59"/>
        <v>Sim</v>
      </c>
      <c r="DC103" s="37" t="str">
        <f t="shared" si="60"/>
        <v>Não</v>
      </c>
      <c r="DD103" s="37" t="str">
        <f t="shared" si="61"/>
        <v>Sim</v>
      </c>
      <c r="DE103" s="89" t="str">
        <f t="shared" si="32"/>
        <v>Federal</v>
      </c>
    </row>
    <row r="104" spans="1:109">
      <c r="A104" s="15">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4">
        <f>IFERROR(FIND("Óbitos/feridos",consulta_completa__11[[#This Row],[13 - Ocorrências/Ambientes Atingidos]]),0)</f>
        <v>0</v>
      </c>
      <c r="AY104" s="85" t="str">
        <f t="shared" si="33"/>
        <v/>
      </c>
      <c r="AZ104" s="84">
        <f>IFERROR(FIND("População afetada/evacuada",consulta_completa__11[[#This Row],[13 - Ocorrências/Ambientes Atingidos]]),0)</f>
        <v>0</v>
      </c>
      <c r="BA104" s="84" t="str">
        <f t="shared" si="34"/>
        <v/>
      </c>
      <c r="BB104" s="84">
        <f>IFERROR(FIND("Suspensão de abastecimento de água",consulta_completa__11[[#This Row],[13 - Ocorrências/Ambientes Atingidos]]),0)</f>
        <v>0</v>
      </c>
      <c r="BC104" s="85" t="str">
        <f t="shared" si="62"/>
        <v/>
      </c>
      <c r="BD104" s="84">
        <f>IFERROR(FIND("Rio/córrego",consulta_completa__11[[#This Row],[13 - Ocorrências/Ambientes Atingidos]]),0)</f>
        <v>0</v>
      </c>
      <c r="BE104" s="85" t="str">
        <f t="shared" si="35"/>
        <v/>
      </c>
      <c r="BF104" s="84">
        <f>IFERROR(FIND("Lago",consulta_completa__11[[#This Row],[13 - Ocorrências/Ambientes Atingidos]]),0)</f>
        <v>0</v>
      </c>
      <c r="BG104" s="85" t="str">
        <f t="shared" si="36"/>
        <v/>
      </c>
      <c r="BH104" s="84">
        <f>IFERROR(FIND("Mar",consulta_completa__11[[#This Row],[13 - Ocorrências/Ambientes Atingidos]]),0)</f>
        <v>1</v>
      </c>
      <c r="BI104" s="85" t="str">
        <f t="shared" si="37"/>
        <v>X</v>
      </c>
      <c r="BJ104" s="84">
        <f>IFERROR(FIND("Praia",consulta_completa__11[[#This Row],[13 - Ocorrências/Ambientes Atingidos]]),0)</f>
        <v>0</v>
      </c>
      <c r="BK104" s="85" t="str">
        <f t="shared" si="38"/>
        <v/>
      </c>
      <c r="BL104" s="84">
        <f>IFERROR(FIND("Solo",consulta_completa__11[[#This Row],[13 - Ocorrências/Ambientes Atingidos]]),0)</f>
        <v>0</v>
      </c>
      <c r="BM104" s="85" t="str">
        <f t="shared" si="39"/>
        <v/>
      </c>
      <c r="BN104" s="84">
        <f>IFERROR(FIND("Águas subterrâneas",consulta_completa__11[[#This Row],[13 - Ocorrências/Ambientes Atingidos]]),0)</f>
        <v>0</v>
      </c>
      <c r="BO104" s="85" t="str">
        <f t="shared" si="40"/>
        <v/>
      </c>
      <c r="BP104" s="84">
        <f>IFERROR(FIND("Atmosfera",consulta_completa__11[[#This Row],[13 - Ocorrências/Ambientes Atingidos]]),0)</f>
        <v>0</v>
      </c>
      <c r="BQ104" s="85" t="str">
        <f t="shared" si="41"/>
        <v/>
      </c>
      <c r="BR104" s="84">
        <f>IFERROR(FIND("Flora",consulta_completa__11[[#This Row],[13 - Ocorrências/Ambientes Atingidos]]),0)</f>
        <v>0</v>
      </c>
      <c r="BS104" s="85" t="str">
        <f t="shared" si="42"/>
        <v/>
      </c>
      <c r="BT104" s="84">
        <f>IFERROR(FIND("Fauna",consulta_completa__11[[#This Row],[13 - Ocorrências/Ambientes Atingidos]]),0)</f>
        <v>0</v>
      </c>
      <c r="BU104" s="85" t="str">
        <f t="shared" si="43"/>
        <v/>
      </c>
      <c r="BV104" s="84">
        <f>IFERROR(FIND("UC federal",consulta_completa__11[[#This Row],[13 - Ocorrências/Ambientes Atingidos]]),0)</f>
        <v>0</v>
      </c>
      <c r="BW104" s="85" t="str">
        <f t="shared" si="44"/>
        <v/>
      </c>
      <c r="BX104" s="84">
        <f>IFERROR(FIND("UC estadual/municipal",consulta_completa__11[[#This Row],[13 - Ocorrências/Ambientes Atingidos]]),0)</f>
        <v>0</v>
      </c>
      <c r="BY104" s="85" t="str">
        <f t="shared" si="45"/>
        <v/>
      </c>
      <c r="BZ104" s="84">
        <f>IFERROR(FIND("Outro(s)",consulta_completa__11[[#This Row],[13 - Ocorrências/Ambientes Atingidos]]),0)</f>
        <v>0</v>
      </c>
      <c r="CA104" s="85" t="str">
        <f t="shared" si="46"/>
        <v/>
      </c>
      <c r="CB104" s="84">
        <f>IFERROR(FIND("Sem dano",consulta_completa__11[[#This Row],[13 - Ocorrências/Ambientes Atingidos]]),0)</f>
        <v>0</v>
      </c>
      <c r="CC104" s="85" t="str">
        <f t="shared" si="47"/>
        <v/>
      </c>
      <c r="CD104" s="84" t="str">
        <f>IF(consulta_completa__11[[#This Row],[13 - Ocorrências/Ambientes Atingidos]]="","X","")</f>
        <v/>
      </c>
      <c r="CE104" s="86">
        <f>IFERROR(FIND("IBAMA",consulta_completa__11[[#This Row],[14 - Inst. Atuando no Local]]),0)</f>
        <v>0</v>
      </c>
      <c r="CF104" s="86" t="str">
        <f t="shared" si="48"/>
        <v/>
      </c>
      <c r="CG104" s="86">
        <f>IFERROR(FIND("OEMA",consulta_completa__11[[#This Row],[14 - Inst. Atuando no Local]]),0)</f>
        <v>0</v>
      </c>
      <c r="CH104" s="86" t="str">
        <f t="shared" si="49"/>
        <v/>
      </c>
      <c r="CI104" s="86">
        <f>IFERROR(FIND("DEFESA CIVIL",consulta_completa__11[[#This Row],[14 - Inst. Atuando no Local]]),0)</f>
        <v>0</v>
      </c>
      <c r="CJ104" s="86" t="str">
        <f t="shared" si="50"/>
        <v/>
      </c>
      <c r="CK104" s="86">
        <f>IFERROR(FIND("CORPO DE BOMBEIROS",consulta_completa__11[[#This Row],[14 - Inst. Atuando no Local]]),0)</f>
        <v>0</v>
      </c>
      <c r="CL104" s="86" t="str">
        <f t="shared" si="51"/>
        <v/>
      </c>
      <c r="CM104" s="86">
        <f>IFERROR(FIND("POLÍCIA RODOVIÁRIA",consulta_completa__11[[#This Row],[14 - Inst. Atuando no Local]]),0)</f>
        <v>0</v>
      </c>
      <c r="CN104" s="86" t="str">
        <f t="shared" si="52"/>
        <v/>
      </c>
      <c r="CO104" s="86">
        <f>IFERROR(FIND("POLÍCIA MILITAR",consulta_completa__11[[#This Row],[14 - Inst. Atuando no Local]]),0)</f>
        <v>0</v>
      </c>
      <c r="CP104" s="86" t="str">
        <f t="shared" si="53"/>
        <v/>
      </c>
      <c r="CQ104" s="86">
        <f>IFERROR(FIND("POLÍCIA CIVIL",consulta_completa__11[[#This Row],[14 - Inst. Atuando no Local]]),0)</f>
        <v>0</v>
      </c>
      <c r="CR104" s="86" t="str">
        <f t="shared" si="54"/>
        <v/>
      </c>
      <c r="CS104" s="86">
        <f>IFERROR(FIND("MARINHA DO BRASIL",consulta_completa__11[[#This Row],[14 - Inst. Atuando no Local]]),0)</f>
        <v>0</v>
      </c>
      <c r="CT104" s="86" t="str">
        <f t="shared" si="55"/>
        <v/>
      </c>
      <c r="CU104" s="86">
        <f>IFERROR(FIND("EMPRESA ESPECIALIZADA EM ATENDIMENTO",consulta_completa__11[[#This Row],[14 - Inst. Atuando no Local]]),0)</f>
        <v>0</v>
      </c>
      <c r="CV104" s="86" t="str">
        <f t="shared" si="56"/>
        <v/>
      </c>
      <c r="CW104" s="86">
        <f>IFERROR(FIND("IBAMA",consulta_completa__11[[#This Row],[14 - Inst. Atuando no Local]]),0)</f>
        <v>0</v>
      </c>
      <c r="CX104" s="86" t="str">
        <f t="shared" si="57"/>
        <v/>
      </c>
      <c r="CY104" s="86" t="str">
        <f>IF(consulta_completa__11[[#This Row],[14 - Inst. Atuando no Local]]="","X","")</f>
        <v/>
      </c>
      <c r="CZ104" s="86">
        <f>IFERROR(FIND("OUTRA (S)",consulta_completa__11[[#This Row],[14 - Inst. Atuando no Local]]),0)</f>
        <v>0</v>
      </c>
      <c r="DA104" s="86" t="str">
        <f t="shared" si="58"/>
        <v/>
      </c>
      <c r="DB104" s="37" t="str">
        <f t="shared" si="59"/>
        <v>Sim</v>
      </c>
      <c r="DC104" s="37" t="str">
        <f t="shared" si="60"/>
        <v>Não</v>
      </c>
      <c r="DD104" s="37" t="str">
        <f t="shared" si="61"/>
        <v>Sim</v>
      </c>
      <c r="DE104" s="89" t="str">
        <f t="shared" si="32"/>
        <v>Federal</v>
      </c>
    </row>
    <row r="105" spans="1:109">
      <c r="A105" s="15">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4">
        <f>IFERROR(FIND("Óbitos/feridos",consulta_completa__11[[#This Row],[13 - Ocorrências/Ambientes Atingidos]]),0)</f>
        <v>0</v>
      </c>
      <c r="AY105" s="85" t="str">
        <f t="shared" si="33"/>
        <v/>
      </c>
      <c r="AZ105" s="84">
        <f>IFERROR(FIND("População afetada/evacuada",consulta_completa__11[[#This Row],[13 - Ocorrências/Ambientes Atingidos]]),0)</f>
        <v>0</v>
      </c>
      <c r="BA105" s="84" t="str">
        <f t="shared" si="34"/>
        <v/>
      </c>
      <c r="BB105" s="84">
        <f>IFERROR(FIND("Suspensão de abastecimento de água",consulta_completa__11[[#This Row],[13 - Ocorrências/Ambientes Atingidos]]),0)</f>
        <v>0</v>
      </c>
      <c r="BC105" s="85" t="str">
        <f t="shared" si="62"/>
        <v/>
      </c>
      <c r="BD105" s="84">
        <f>IFERROR(FIND("Rio/córrego",consulta_completa__11[[#This Row],[13 - Ocorrências/Ambientes Atingidos]]),0)</f>
        <v>0</v>
      </c>
      <c r="BE105" s="85" t="str">
        <f t="shared" si="35"/>
        <v/>
      </c>
      <c r="BF105" s="84">
        <f>IFERROR(FIND("Lago",consulta_completa__11[[#This Row],[13 - Ocorrências/Ambientes Atingidos]]),0)</f>
        <v>0</v>
      </c>
      <c r="BG105" s="85" t="str">
        <f t="shared" si="36"/>
        <v/>
      </c>
      <c r="BH105" s="84">
        <f>IFERROR(FIND("Mar",consulta_completa__11[[#This Row],[13 - Ocorrências/Ambientes Atingidos]]),0)</f>
        <v>1</v>
      </c>
      <c r="BI105" s="85" t="str">
        <f t="shared" si="37"/>
        <v>X</v>
      </c>
      <c r="BJ105" s="84">
        <f>IFERROR(FIND("Praia",consulta_completa__11[[#This Row],[13 - Ocorrências/Ambientes Atingidos]]),0)</f>
        <v>0</v>
      </c>
      <c r="BK105" s="85" t="str">
        <f t="shared" si="38"/>
        <v/>
      </c>
      <c r="BL105" s="84">
        <f>IFERROR(FIND("Solo",consulta_completa__11[[#This Row],[13 - Ocorrências/Ambientes Atingidos]]),0)</f>
        <v>0</v>
      </c>
      <c r="BM105" s="85" t="str">
        <f t="shared" si="39"/>
        <v/>
      </c>
      <c r="BN105" s="84">
        <f>IFERROR(FIND("Águas subterrâneas",consulta_completa__11[[#This Row],[13 - Ocorrências/Ambientes Atingidos]]),0)</f>
        <v>0</v>
      </c>
      <c r="BO105" s="85" t="str">
        <f t="shared" si="40"/>
        <v/>
      </c>
      <c r="BP105" s="84">
        <f>IFERROR(FIND("Atmosfera",consulta_completa__11[[#This Row],[13 - Ocorrências/Ambientes Atingidos]]),0)</f>
        <v>0</v>
      </c>
      <c r="BQ105" s="85" t="str">
        <f t="shared" si="41"/>
        <v/>
      </c>
      <c r="BR105" s="84">
        <f>IFERROR(FIND("Flora",consulta_completa__11[[#This Row],[13 - Ocorrências/Ambientes Atingidos]]),0)</f>
        <v>0</v>
      </c>
      <c r="BS105" s="85" t="str">
        <f t="shared" si="42"/>
        <v/>
      </c>
      <c r="BT105" s="84">
        <f>IFERROR(FIND("Fauna",consulta_completa__11[[#This Row],[13 - Ocorrências/Ambientes Atingidos]]),0)</f>
        <v>0</v>
      </c>
      <c r="BU105" s="85" t="str">
        <f t="shared" si="43"/>
        <v/>
      </c>
      <c r="BV105" s="84">
        <f>IFERROR(FIND("UC federal",consulta_completa__11[[#This Row],[13 - Ocorrências/Ambientes Atingidos]]),0)</f>
        <v>0</v>
      </c>
      <c r="BW105" s="85" t="str">
        <f t="shared" si="44"/>
        <v/>
      </c>
      <c r="BX105" s="84">
        <f>IFERROR(FIND("UC estadual/municipal",consulta_completa__11[[#This Row],[13 - Ocorrências/Ambientes Atingidos]]),0)</f>
        <v>0</v>
      </c>
      <c r="BY105" s="85" t="str">
        <f t="shared" si="45"/>
        <v/>
      </c>
      <c r="BZ105" s="84">
        <f>IFERROR(FIND("Outro(s)",consulta_completa__11[[#This Row],[13 - Ocorrências/Ambientes Atingidos]]),0)</f>
        <v>0</v>
      </c>
      <c r="CA105" s="85" t="str">
        <f t="shared" si="46"/>
        <v/>
      </c>
      <c r="CB105" s="84">
        <f>IFERROR(FIND("Sem dano",consulta_completa__11[[#This Row],[13 - Ocorrências/Ambientes Atingidos]]),0)</f>
        <v>0</v>
      </c>
      <c r="CC105" s="85" t="str">
        <f t="shared" si="47"/>
        <v/>
      </c>
      <c r="CD105" s="84" t="str">
        <f>IF(consulta_completa__11[[#This Row],[13 - Ocorrências/Ambientes Atingidos]]="","X","")</f>
        <v/>
      </c>
      <c r="CE105" s="86">
        <f>IFERROR(FIND("IBAMA",consulta_completa__11[[#This Row],[14 - Inst. Atuando no Local]]),0)</f>
        <v>0</v>
      </c>
      <c r="CF105" s="86" t="str">
        <f t="shared" si="48"/>
        <v/>
      </c>
      <c r="CG105" s="86">
        <f>IFERROR(FIND("OEMA",consulta_completa__11[[#This Row],[14 - Inst. Atuando no Local]]),0)</f>
        <v>0</v>
      </c>
      <c r="CH105" s="86" t="str">
        <f t="shared" si="49"/>
        <v/>
      </c>
      <c r="CI105" s="86">
        <f>IFERROR(FIND("DEFESA CIVIL",consulta_completa__11[[#This Row],[14 - Inst. Atuando no Local]]),0)</f>
        <v>0</v>
      </c>
      <c r="CJ105" s="86" t="str">
        <f t="shared" si="50"/>
        <v/>
      </c>
      <c r="CK105" s="86">
        <f>IFERROR(FIND("CORPO DE BOMBEIROS",consulta_completa__11[[#This Row],[14 - Inst. Atuando no Local]]),0)</f>
        <v>0</v>
      </c>
      <c r="CL105" s="86" t="str">
        <f t="shared" si="51"/>
        <v/>
      </c>
      <c r="CM105" s="86">
        <f>IFERROR(FIND("POLÍCIA RODOVIÁRIA",consulta_completa__11[[#This Row],[14 - Inst. Atuando no Local]]),0)</f>
        <v>0</v>
      </c>
      <c r="CN105" s="86" t="str">
        <f t="shared" si="52"/>
        <v/>
      </c>
      <c r="CO105" s="86">
        <f>IFERROR(FIND("POLÍCIA MILITAR",consulta_completa__11[[#This Row],[14 - Inst. Atuando no Local]]),0)</f>
        <v>0</v>
      </c>
      <c r="CP105" s="86" t="str">
        <f t="shared" si="53"/>
        <v/>
      </c>
      <c r="CQ105" s="86">
        <f>IFERROR(FIND("POLÍCIA CIVIL",consulta_completa__11[[#This Row],[14 - Inst. Atuando no Local]]),0)</f>
        <v>0</v>
      </c>
      <c r="CR105" s="86" t="str">
        <f t="shared" si="54"/>
        <v/>
      </c>
      <c r="CS105" s="86">
        <f>IFERROR(FIND("MARINHA DO BRASIL",consulta_completa__11[[#This Row],[14 - Inst. Atuando no Local]]),0)</f>
        <v>0</v>
      </c>
      <c r="CT105" s="86" t="str">
        <f t="shared" si="55"/>
        <v/>
      </c>
      <c r="CU105" s="86">
        <f>IFERROR(FIND("EMPRESA ESPECIALIZADA EM ATENDIMENTO",consulta_completa__11[[#This Row],[14 - Inst. Atuando no Local]]),0)</f>
        <v>0</v>
      </c>
      <c r="CV105" s="86" t="str">
        <f t="shared" si="56"/>
        <v/>
      </c>
      <c r="CW105" s="86">
        <f>IFERROR(FIND("IBAMA",consulta_completa__11[[#This Row],[14 - Inst. Atuando no Local]]),0)</f>
        <v>0</v>
      </c>
      <c r="CX105" s="86" t="str">
        <f t="shared" si="57"/>
        <v/>
      </c>
      <c r="CY105" s="86" t="str">
        <f>IF(consulta_completa__11[[#This Row],[14 - Inst. Atuando no Local]]="","X","")</f>
        <v/>
      </c>
      <c r="CZ105" s="86">
        <f>IFERROR(FIND("OUTRA (S)",consulta_completa__11[[#This Row],[14 - Inst. Atuando no Local]]),0)</f>
        <v>0</v>
      </c>
      <c r="DA105" s="86" t="str">
        <f t="shared" si="58"/>
        <v/>
      </c>
      <c r="DB105" s="37" t="str">
        <f t="shared" si="59"/>
        <v>Sim</v>
      </c>
      <c r="DC105" s="37" t="str">
        <f t="shared" si="60"/>
        <v>Não</v>
      </c>
      <c r="DD105" s="37" t="str">
        <f t="shared" si="61"/>
        <v>Sim</v>
      </c>
      <c r="DE105" s="89" t="str">
        <f t="shared" si="32"/>
        <v>Federal</v>
      </c>
    </row>
    <row r="106" spans="1:109">
      <c r="A106" s="15">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4">
        <f>IFERROR(FIND("Óbitos/feridos",consulta_completa__11[[#This Row],[13 - Ocorrências/Ambientes Atingidos]]),0)</f>
        <v>0</v>
      </c>
      <c r="AY106" s="85" t="str">
        <f t="shared" si="33"/>
        <v/>
      </c>
      <c r="AZ106" s="84">
        <f>IFERROR(FIND("População afetada/evacuada",consulta_completa__11[[#This Row],[13 - Ocorrências/Ambientes Atingidos]]),0)</f>
        <v>0</v>
      </c>
      <c r="BA106" s="84" t="str">
        <f t="shared" si="34"/>
        <v/>
      </c>
      <c r="BB106" s="84">
        <f>IFERROR(FIND("Suspensão de abastecimento de água",consulta_completa__11[[#This Row],[13 - Ocorrências/Ambientes Atingidos]]),0)</f>
        <v>0</v>
      </c>
      <c r="BC106" s="85" t="str">
        <f t="shared" si="62"/>
        <v/>
      </c>
      <c r="BD106" s="84">
        <f>IFERROR(FIND("Rio/córrego",consulta_completa__11[[#This Row],[13 - Ocorrências/Ambientes Atingidos]]),0)</f>
        <v>0</v>
      </c>
      <c r="BE106" s="85" t="str">
        <f t="shared" si="35"/>
        <v/>
      </c>
      <c r="BF106" s="84">
        <f>IFERROR(FIND("Lago",consulta_completa__11[[#This Row],[13 - Ocorrências/Ambientes Atingidos]]),0)</f>
        <v>0</v>
      </c>
      <c r="BG106" s="85" t="str">
        <f t="shared" si="36"/>
        <v/>
      </c>
      <c r="BH106" s="84">
        <f>IFERROR(FIND("Mar",consulta_completa__11[[#This Row],[13 - Ocorrências/Ambientes Atingidos]]),0)</f>
        <v>0</v>
      </c>
      <c r="BI106" s="85" t="str">
        <f t="shared" si="37"/>
        <v/>
      </c>
      <c r="BJ106" s="84">
        <f>IFERROR(FIND("Praia",consulta_completa__11[[#This Row],[13 - Ocorrências/Ambientes Atingidos]]),0)</f>
        <v>0</v>
      </c>
      <c r="BK106" s="85" t="str">
        <f t="shared" si="38"/>
        <v/>
      </c>
      <c r="BL106" s="84">
        <f>IFERROR(FIND("Solo",consulta_completa__11[[#This Row],[13 - Ocorrências/Ambientes Atingidos]]),0)</f>
        <v>1</v>
      </c>
      <c r="BM106" s="85" t="str">
        <f t="shared" si="39"/>
        <v>X</v>
      </c>
      <c r="BN106" s="84">
        <f>IFERROR(FIND("Águas subterrâneas",consulta_completa__11[[#This Row],[13 - Ocorrências/Ambientes Atingidos]]),0)</f>
        <v>0</v>
      </c>
      <c r="BO106" s="85" t="str">
        <f t="shared" si="40"/>
        <v/>
      </c>
      <c r="BP106" s="84">
        <f>IFERROR(FIND("Atmosfera",consulta_completa__11[[#This Row],[13 - Ocorrências/Ambientes Atingidos]]),0)</f>
        <v>0</v>
      </c>
      <c r="BQ106" s="85" t="str">
        <f t="shared" si="41"/>
        <v/>
      </c>
      <c r="BR106" s="84">
        <f>IFERROR(FIND("Flora",consulta_completa__11[[#This Row],[13 - Ocorrências/Ambientes Atingidos]]),0)</f>
        <v>0</v>
      </c>
      <c r="BS106" s="85" t="str">
        <f t="shared" si="42"/>
        <v/>
      </c>
      <c r="BT106" s="84">
        <f>IFERROR(FIND("Fauna",consulta_completa__11[[#This Row],[13 - Ocorrências/Ambientes Atingidos]]),0)</f>
        <v>0</v>
      </c>
      <c r="BU106" s="85" t="str">
        <f t="shared" si="43"/>
        <v/>
      </c>
      <c r="BV106" s="84">
        <f>IFERROR(FIND("UC federal",consulta_completa__11[[#This Row],[13 - Ocorrências/Ambientes Atingidos]]),0)</f>
        <v>0</v>
      </c>
      <c r="BW106" s="85" t="str">
        <f t="shared" si="44"/>
        <v/>
      </c>
      <c r="BX106" s="84">
        <f>IFERROR(FIND("UC estadual/municipal",consulta_completa__11[[#This Row],[13 - Ocorrências/Ambientes Atingidos]]),0)</f>
        <v>0</v>
      </c>
      <c r="BY106" s="85" t="str">
        <f t="shared" si="45"/>
        <v/>
      </c>
      <c r="BZ106" s="84">
        <f>IFERROR(FIND("Outro(s)",consulta_completa__11[[#This Row],[13 - Ocorrências/Ambientes Atingidos]]),0)</f>
        <v>0</v>
      </c>
      <c r="CA106" s="85" t="str">
        <f t="shared" si="46"/>
        <v/>
      </c>
      <c r="CB106" s="84">
        <f>IFERROR(FIND("Sem dano",consulta_completa__11[[#This Row],[13 - Ocorrências/Ambientes Atingidos]]),0)</f>
        <v>0</v>
      </c>
      <c r="CC106" s="85" t="str">
        <f t="shared" si="47"/>
        <v/>
      </c>
      <c r="CD106" s="84" t="str">
        <f>IF(consulta_completa__11[[#This Row],[13 - Ocorrências/Ambientes Atingidos]]="","X","")</f>
        <v/>
      </c>
      <c r="CE106" s="86">
        <f>IFERROR(FIND("IBAMA",consulta_completa__11[[#This Row],[14 - Inst. Atuando no Local]]),0)</f>
        <v>57</v>
      </c>
      <c r="CF106" s="86" t="str">
        <f t="shared" si="48"/>
        <v>X</v>
      </c>
      <c r="CG106" s="86">
        <f>IFERROR(FIND("OEMA",consulta_completa__11[[#This Row],[14 - Inst. Atuando no Local]]),0)</f>
        <v>0</v>
      </c>
      <c r="CH106" s="86" t="str">
        <f t="shared" si="49"/>
        <v/>
      </c>
      <c r="CI106" s="86">
        <f>IFERROR(FIND("DEFESA CIVIL",consulta_completa__11[[#This Row],[14 - Inst. Atuando no Local]]),0)</f>
        <v>0</v>
      </c>
      <c r="CJ106" s="86" t="str">
        <f t="shared" si="50"/>
        <v/>
      </c>
      <c r="CK106" s="86">
        <f>IFERROR(FIND("CORPO DE BOMBEIROS",consulta_completa__11[[#This Row],[14 - Inst. Atuando no Local]]),0)</f>
        <v>0</v>
      </c>
      <c r="CL106" s="86" t="str">
        <f t="shared" si="51"/>
        <v/>
      </c>
      <c r="CM106" s="86">
        <f>IFERROR(FIND("POLÍCIA RODOVIÁRIA",consulta_completa__11[[#This Row],[14 - Inst. Atuando no Local]]),0)</f>
        <v>0</v>
      </c>
      <c r="CN106" s="86" t="str">
        <f t="shared" si="52"/>
        <v/>
      </c>
      <c r="CO106" s="86">
        <f>IFERROR(FIND("POLÍCIA MILITAR",consulta_completa__11[[#This Row],[14 - Inst. Atuando no Local]]),0)</f>
        <v>0</v>
      </c>
      <c r="CP106" s="86" t="str">
        <f t="shared" si="53"/>
        <v/>
      </c>
      <c r="CQ106" s="86">
        <f>IFERROR(FIND("POLÍCIA CIVIL",consulta_completa__11[[#This Row],[14 - Inst. Atuando no Local]]),0)</f>
        <v>0</v>
      </c>
      <c r="CR106" s="86" t="str">
        <f t="shared" si="54"/>
        <v/>
      </c>
      <c r="CS106" s="86">
        <f>IFERROR(FIND("MARINHA DO BRASIL",consulta_completa__11[[#This Row],[14 - Inst. Atuando no Local]]),0)</f>
        <v>0</v>
      </c>
      <c r="CT106" s="86" t="str">
        <f t="shared" si="55"/>
        <v/>
      </c>
      <c r="CU106" s="86">
        <f>IFERROR(FIND("EMPRESA ESPECIALIZADA EM ATENDIMENTO",consulta_completa__11[[#This Row],[14 - Inst. Atuando no Local]]),0)</f>
        <v>0</v>
      </c>
      <c r="CV106" s="86" t="str">
        <f t="shared" si="56"/>
        <v/>
      </c>
      <c r="CW106" s="86">
        <f>IFERROR(FIND("IBAMA",consulta_completa__11[[#This Row],[14 - Inst. Atuando no Local]]),0)</f>
        <v>57</v>
      </c>
      <c r="CX106" s="86" t="str">
        <f t="shared" si="57"/>
        <v>X</v>
      </c>
      <c r="CY106" s="86" t="str">
        <f>IF(consulta_completa__11[[#This Row],[14 - Inst. Atuando no Local]]="","X","")</f>
        <v/>
      </c>
      <c r="CZ106" s="86">
        <f>IFERROR(FIND("OUTRA (S)",consulta_completa__11[[#This Row],[14 - Inst. Atuando no Local]]),0)</f>
        <v>0</v>
      </c>
      <c r="DA106" s="86" t="str">
        <f t="shared" si="58"/>
        <v/>
      </c>
      <c r="DB106" s="37" t="str">
        <f t="shared" si="59"/>
        <v>Sim</v>
      </c>
      <c r="DC106" s="37" t="str">
        <f t="shared" si="60"/>
        <v>Não</v>
      </c>
      <c r="DD106" s="37" t="str">
        <f t="shared" si="61"/>
        <v>Sim</v>
      </c>
      <c r="DE106" s="89" t="str">
        <f t="shared" si="32"/>
        <v>Sem informação</v>
      </c>
    </row>
    <row r="107" spans="1:109">
      <c r="A107" s="15">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4">
        <f>IFERROR(FIND("Óbitos/feridos",consulta_completa__11[[#This Row],[13 - Ocorrências/Ambientes Atingidos]]),0)</f>
        <v>0</v>
      </c>
      <c r="AY107" s="85" t="str">
        <f t="shared" si="33"/>
        <v/>
      </c>
      <c r="AZ107" s="84">
        <f>IFERROR(FIND("População afetada/evacuada",consulta_completa__11[[#This Row],[13 - Ocorrências/Ambientes Atingidos]]),0)</f>
        <v>0</v>
      </c>
      <c r="BA107" s="84" t="str">
        <f t="shared" si="34"/>
        <v/>
      </c>
      <c r="BB107" s="84">
        <f>IFERROR(FIND("Suspensão de abastecimento de água",consulta_completa__11[[#This Row],[13 - Ocorrências/Ambientes Atingidos]]),0)</f>
        <v>0</v>
      </c>
      <c r="BC107" s="85" t="str">
        <f t="shared" si="62"/>
        <v/>
      </c>
      <c r="BD107" s="84">
        <f>IFERROR(FIND("Rio/córrego",consulta_completa__11[[#This Row],[13 - Ocorrências/Ambientes Atingidos]]),0)</f>
        <v>0</v>
      </c>
      <c r="BE107" s="85" t="str">
        <f t="shared" si="35"/>
        <v/>
      </c>
      <c r="BF107" s="84">
        <f>IFERROR(FIND("Lago",consulta_completa__11[[#This Row],[13 - Ocorrências/Ambientes Atingidos]]),0)</f>
        <v>0</v>
      </c>
      <c r="BG107" s="85" t="str">
        <f t="shared" si="36"/>
        <v/>
      </c>
      <c r="BH107" s="84">
        <f>IFERROR(FIND("Mar",consulta_completa__11[[#This Row],[13 - Ocorrências/Ambientes Atingidos]]),0)</f>
        <v>0</v>
      </c>
      <c r="BI107" s="85" t="str">
        <f t="shared" si="37"/>
        <v/>
      </c>
      <c r="BJ107" s="84">
        <f>IFERROR(FIND("Praia",consulta_completa__11[[#This Row],[13 - Ocorrências/Ambientes Atingidos]]),0)</f>
        <v>0</v>
      </c>
      <c r="BK107" s="85" t="str">
        <f t="shared" si="38"/>
        <v/>
      </c>
      <c r="BL107" s="84">
        <f>IFERROR(FIND("Solo",consulta_completa__11[[#This Row],[13 - Ocorrências/Ambientes Atingidos]]),0)</f>
        <v>1</v>
      </c>
      <c r="BM107" s="85" t="str">
        <f t="shared" si="39"/>
        <v>X</v>
      </c>
      <c r="BN107" s="84">
        <f>IFERROR(FIND("Águas subterrâneas",consulta_completa__11[[#This Row],[13 - Ocorrências/Ambientes Atingidos]]),0)</f>
        <v>0</v>
      </c>
      <c r="BO107" s="85" t="str">
        <f t="shared" si="40"/>
        <v/>
      </c>
      <c r="BP107" s="84">
        <f>IFERROR(FIND("Atmosfera",consulta_completa__11[[#This Row],[13 - Ocorrências/Ambientes Atingidos]]),0)</f>
        <v>0</v>
      </c>
      <c r="BQ107" s="85" t="str">
        <f t="shared" si="41"/>
        <v/>
      </c>
      <c r="BR107" s="84">
        <f>IFERROR(FIND("Flora",consulta_completa__11[[#This Row],[13 - Ocorrências/Ambientes Atingidos]]),0)</f>
        <v>0</v>
      </c>
      <c r="BS107" s="85" t="str">
        <f t="shared" si="42"/>
        <v/>
      </c>
      <c r="BT107" s="84">
        <f>IFERROR(FIND("Fauna",consulta_completa__11[[#This Row],[13 - Ocorrências/Ambientes Atingidos]]),0)</f>
        <v>0</v>
      </c>
      <c r="BU107" s="85" t="str">
        <f t="shared" si="43"/>
        <v/>
      </c>
      <c r="BV107" s="84">
        <f>IFERROR(FIND("UC federal",consulta_completa__11[[#This Row],[13 - Ocorrências/Ambientes Atingidos]]),0)</f>
        <v>0</v>
      </c>
      <c r="BW107" s="85" t="str">
        <f t="shared" si="44"/>
        <v/>
      </c>
      <c r="BX107" s="84">
        <f>IFERROR(FIND("UC estadual/municipal",consulta_completa__11[[#This Row],[13 - Ocorrências/Ambientes Atingidos]]),0)</f>
        <v>0</v>
      </c>
      <c r="BY107" s="85" t="str">
        <f t="shared" si="45"/>
        <v/>
      </c>
      <c r="BZ107" s="84">
        <f>IFERROR(FIND("Outro(s)",consulta_completa__11[[#This Row],[13 - Ocorrências/Ambientes Atingidos]]),0)</f>
        <v>0</v>
      </c>
      <c r="CA107" s="85" t="str">
        <f t="shared" si="46"/>
        <v/>
      </c>
      <c r="CB107" s="84">
        <f>IFERROR(FIND("Sem dano",consulta_completa__11[[#This Row],[13 - Ocorrências/Ambientes Atingidos]]),0)</f>
        <v>0</v>
      </c>
      <c r="CC107" s="85" t="str">
        <f t="shared" si="47"/>
        <v/>
      </c>
      <c r="CD107" s="84" t="str">
        <f>IF(consulta_completa__11[[#This Row],[13 - Ocorrências/Ambientes Atingidos]]="","X","")</f>
        <v/>
      </c>
      <c r="CE107" s="86">
        <f>IFERROR(FIND("IBAMA",consulta_completa__11[[#This Row],[14 - Inst. Atuando no Local]]),0)</f>
        <v>0</v>
      </c>
      <c r="CF107" s="86" t="str">
        <f t="shared" si="48"/>
        <v/>
      </c>
      <c r="CG107" s="86">
        <f>IFERROR(FIND("OEMA",consulta_completa__11[[#This Row],[14 - Inst. Atuando no Local]]),0)</f>
        <v>0</v>
      </c>
      <c r="CH107" s="86" t="str">
        <f t="shared" si="49"/>
        <v/>
      </c>
      <c r="CI107" s="86">
        <f>IFERROR(FIND("DEFESA CIVIL",consulta_completa__11[[#This Row],[14 - Inst. Atuando no Local]]),0)</f>
        <v>0</v>
      </c>
      <c r="CJ107" s="86" t="str">
        <f t="shared" si="50"/>
        <v/>
      </c>
      <c r="CK107" s="86">
        <f>IFERROR(FIND("CORPO DE BOMBEIROS",consulta_completa__11[[#This Row],[14 - Inst. Atuando no Local]]),0)</f>
        <v>0</v>
      </c>
      <c r="CL107" s="86" t="str">
        <f t="shared" si="51"/>
        <v/>
      </c>
      <c r="CM107" s="86">
        <f>IFERROR(FIND("POLÍCIA RODOVIÁRIA",consulta_completa__11[[#This Row],[14 - Inst. Atuando no Local]]),0)</f>
        <v>0</v>
      </c>
      <c r="CN107" s="86" t="str">
        <f t="shared" si="52"/>
        <v/>
      </c>
      <c r="CO107" s="86">
        <f>IFERROR(FIND("POLÍCIA MILITAR",consulta_completa__11[[#This Row],[14 - Inst. Atuando no Local]]),0)</f>
        <v>0</v>
      </c>
      <c r="CP107" s="86" t="str">
        <f t="shared" si="53"/>
        <v/>
      </c>
      <c r="CQ107" s="86">
        <f>IFERROR(FIND("POLÍCIA CIVIL",consulta_completa__11[[#This Row],[14 - Inst. Atuando no Local]]),0)</f>
        <v>0</v>
      </c>
      <c r="CR107" s="86" t="str">
        <f t="shared" si="54"/>
        <v/>
      </c>
      <c r="CS107" s="86">
        <f>IFERROR(FIND("MARINHA DO BRASIL",consulta_completa__11[[#This Row],[14 - Inst. Atuando no Local]]),0)</f>
        <v>0</v>
      </c>
      <c r="CT107" s="86" t="str">
        <f t="shared" si="55"/>
        <v/>
      </c>
      <c r="CU107" s="86">
        <f>IFERROR(FIND("EMPRESA ESPECIALIZADA EM ATENDIMENTO",consulta_completa__11[[#This Row],[14 - Inst. Atuando no Local]]),0)</f>
        <v>0</v>
      </c>
      <c r="CV107" s="86" t="str">
        <f t="shared" si="56"/>
        <v/>
      </c>
      <c r="CW107" s="86">
        <f>IFERROR(FIND("IBAMA",consulta_completa__11[[#This Row],[14 - Inst. Atuando no Local]]),0)</f>
        <v>0</v>
      </c>
      <c r="CX107" s="86" t="str">
        <f t="shared" si="57"/>
        <v/>
      </c>
      <c r="CY107" s="86" t="str">
        <f>IF(consulta_completa__11[[#This Row],[14 - Inst. Atuando no Local]]="","X","")</f>
        <v/>
      </c>
      <c r="CZ107" s="86">
        <f>IFERROR(FIND("OUTRA (S)",consulta_completa__11[[#This Row],[14 - Inst. Atuando no Local]]),0)</f>
        <v>0</v>
      </c>
      <c r="DA107" s="86" t="str">
        <f t="shared" si="58"/>
        <v/>
      </c>
      <c r="DB107" s="37" t="str">
        <f t="shared" si="59"/>
        <v>Sim</v>
      </c>
      <c r="DC107" s="37" t="str">
        <f t="shared" si="60"/>
        <v>Não</v>
      </c>
      <c r="DD107" s="37" t="str">
        <f t="shared" si="61"/>
        <v>Sim</v>
      </c>
      <c r="DE107" s="89" t="str">
        <f t="shared" si="32"/>
        <v>Sem informação</v>
      </c>
    </row>
    <row r="108" spans="1:109">
      <c r="A108" s="15">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4">
        <f>IFERROR(FIND("Óbitos/feridos",consulta_completa__11[[#This Row],[13 - Ocorrências/Ambientes Atingidos]]),0)</f>
        <v>0</v>
      </c>
      <c r="AY108" s="85" t="str">
        <f t="shared" si="33"/>
        <v/>
      </c>
      <c r="AZ108" s="84">
        <f>IFERROR(FIND("População afetada/evacuada",consulta_completa__11[[#This Row],[13 - Ocorrências/Ambientes Atingidos]]),0)</f>
        <v>0</v>
      </c>
      <c r="BA108" s="84" t="str">
        <f t="shared" si="34"/>
        <v/>
      </c>
      <c r="BB108" s="84">
        <f>IFERROR(FIND("Suspensão de abastecimento de água",consulta_completa__11[[#This Row],[13 - Ocorrências/Ambientes Atingidos]]),0)</f>
        <v>0</v>
      </c>
      <c r="BC108" s="85" t="str">
        <f t="shared" si="62"/>
        <v/>
      </c>
      <c r="BD108" s="84">
        <f>IFERROR(FIND("Rio/córrego",consulta_completa__11[[#This Row],[13 - Ocorrências/Ambientes Atingidos]]),0)</f>
        <v>0</v>
      </c>
      <c r="BE108" s="85" t="str">
        <f t="shared" si="35"/>
        <v/>
      </c>
      <c r="BF108" s="84">
        <f>IFERROR(FIND("Lago",consulta_completa__11[[#This Row],[13 - Ocorrências/Ambientes Atingidos]]),0)</f>
        <v>0</v>
      </c>
      <c r="BG108" s="85" t="str">
        <f t="shared" si="36"/>
        <v/>
      </c>
      <c r="BH108" s="84">
        <f>IFERROR(FIND("Mar",consulta_completa__11[[#This Row],[13 - Ocorrências/Ambientes Atingidos]]),0)</f>
        <v>1</v>
      </c>
      <c r="BI108" s="85" t="str">
        <f t="shared" si="37"/>
        <v>X</v>
      </c>
      <c r="BJ108" s="84">
        <f>IFERROR(FIND("Praia",consulta_completa__11[[#This Row],[13 - Ocorrências/Ambientes Atingidos]]),0)</f>
        <v>0</v>
      </c>
      <c r="BK108" s="85" t="str">
        <f t="shared" si="38"/>
        <v/>
      </c>
      <c r="BL108" s="84">
        <f>IFERROR(FIND("Solo",consulta_completa__11[[#This Row],[13 - Ocorrências/Ambientes Atingidos]]),0)</f>
        <v>0</v>
      </c>
      <c r="BM108" s="85" t="str">
        <f t="shared" si="39"/>
        <v/>
      </c>
      <c r="BN108" s="84">
        <f>IFERROR(FIND("Águas subterrâneas",consulta_completa__11[[#This Row],[13 - Ocorrências/Ambientes Atingidos]]),0)</f>
        <v>0</v>
      </c>
      <c r="BO108" s="85" t="str">
        <f t="shared" si="40"/>
        <v/>
      </c>
      <c r="BP108" s="84">
        <f>IFERROR(FIND("Atmosfera",consulta_completa__11[[#This Row],[13 - Ocorrências/Ambientes Atingidos]]),0)</f>
        <v>0</v>
      </c>
      <c r="BQ108" s="85" t="str">
        <f t="shared" si="41"/>
        <v/>
      </c>
      <c r="BR108" s="84">
        <f>IFERROR(FIND("Flora",consulta_completa__11[[#This Row],[13 - Ocorrências/Ambientes Atingidos]]),0)</f>
        <v>0</v>
      </c>
      <c r="BS108" s="85" t="str">
        <f t="shared" si="42"/>
        <v/>
      </c>
      <c r="BT108" s="84">
        <f>IFERROR(FIND("Fauna",consulta_completa__11[[#This Row],[13 - Ocorrências/Ambientes Atingidos]]),0)</f>
        <v>0</v>
      </c>
      <c r="BU108" s="85" t="str">
        <f t="shared" si="43"/>
        <v/>
      </c>
      <c r="BV108" s="84">
        <f>IFERROR(FIND("UC federal",consulta_completa__11[[#This Row],[13 - Ocorrências/Ambientes Atingidos]]),0)</f>
        <v>0</v>
      </c>
      <c r="BW108" s="85" t="str">
        <f t="shared" si="44"/>
        <v/>
      </c>
      <c r="BX108" s="84">
        <f>IFERROR(FIND("UC estadual/municipal",consulta_completa__11[[#This Row],[13 - Ocorrências/Ambientes Atingidos]]),0)</f>
        <v>0</v>
      </c>
      <c r="BY108" s="85" t="str">
        <f t="shared" si="45"/>
        <v/>
      </c>
      <c r="BZ108" s="84">
        <f>IFERROR(FIND("Outro(s)",consulta_completa__11[[#This Row],[13 - Ocorrências/Ambientes Atingidos]]),0)</f>
        <v>0</v>
      </c>
      <c r="CA108" s="85" t="str">
        <f t="shared" si="46"/>
        <v/>
      </c>
      <c r="CB108" s="84">
        <f>IFERROR(FIND("Sem dano",consulta_completa__11[[#This Row],[13 - Ocorrências/Ambientes Atingidos]]),0)</f>
        <v>0</v>
      </c>
      <c r="CC108" s="85" t="str">
        <f t="shared" si="47"/>
        <v/>
      </c>
      <c r="CD108" s="84" t="str">
        <f>IF(consulta_completa__11[[#This Row],[13 - Ocorrências/Ambientes Atingidos]]="","X","")</f>
        <v/>
      </c>
      <c r="CE108" s="86">
        <f>IFERROR(FIND("IBAMA",consulta_completa__11[[#This Row],[14 - Inst. Atuando no Local]]),0)</f>
        <v>0</v>
      </c>
      <c r="CF108" s="86" t="str">
        <f t="shared" si="48"/>
        <v/>
      </c>
      <c r="CG108" s="86">
        <f>IFERROR(FIND("OEMA",consulta_completa__11[[#This Row],[14 - Inst. Atuando no Local]]),0)</f>
        <v>0</v>
      </c>
      <c r="CH108" s="86" t="str">
        <f t="shared" si="49"/>
        <v/>
      </c>
      <c r="CI108" s="86">
        <f>IFERROR(FIND("DEFESA CIVIL",consulta_completa__11[[#This Row],[14 - Inst. Atuando no Local]]),0)</f>
        <v>0</v>
      </c>
      <c r="CJ108" s="86" t="str">
        <f t="shared" si="50"/>
        <v/>
      </c>
      <c r="CK108" s="86">
        <f>IFERROR(FIND("CORPO DE BOMBEIROS",consulta_completa__11[[#This Row],[14 - Inst. Atuando no Local]]),0)</f>
        <v>0</v>
      </c>
      <c r="CL108" s="86" t="str">
        <f t="shared" si="51"/>
        <v/>
      </c>
      <c r="CM108" s="86">
        <f>IFERROR(FIND("POLÍCIA RODOVIÁRIA",consulta_completa__11[[#This Row],[14 - Inst. Atuando no Local]]),0)</f>
        <v>0</v>
      </c>
      <c r="CN108" s="86" t="str">
        <f t="shared" si="52"/>
        <v/>
      </c>
      <c r="CO108" s="86">
        <f>IFERROR(FIND("POLÍCIA MILITAR",consulta_completa__11[[#This Row],[14 - Inst. Atuando no Local]]),0)</f>
        <v>0</v>
      </c>
      <c r="CP108" s="86" t="str">
        <f t="shared" si="53"/>
        <v/>
      </c>
      <c r="CQ108" s="86">
        <f>IFERROR(FIND("POLÍCIA CIVIL",consulta_completa__11[[#This Row],[14 - Inst. Atuando no Local]]),0)</f>
        <v>0</v>
      </c>
      <c r="CR108" s="86" t="str">
        <f t="shared" si="54"/>
        <v/>
      </c>
      <c r="CS108" s="86">
        <f>IFERROR(FIND("MARINHA DO BRASIL",consulta_completa__11[[#This Row],[14 - Inst. Atuando no Local]]),0)</f>
        <v>0</v>
      </c>
      <c r="CT108" s="86" t="str">
        <f t="shared" si="55"/>
        <v/>
      </c>
      <c r="CU108" s="86">
        <f>IFERROR(FIND("EMPRESA ESPECIALIZADA EM ATENDIMENTO",consulta_completa__11[[#This Row],[14 - Inst. Atuando no Local]]),0)</f>
        <v>0</v>
      </c>
      <c r="CV108" s="86" t="str">
        <f t="shared" si="56"/>
        <v/>
      </c>
      <c r="CW108" s="86">
        <f>IFERROR(FIND("IBAMA",consulta_completa__11[[#This Row],[14 - Inst. Atuando no Local]]),0)</f>
        <v>0</v>
      </c>
      <c r="CX108" s="86" t="str">
        <f t="shared" si="57"/>
        <v/>
      </c>
      <c r="CY108" s="86" t="str">
        <f>IF(consulta_completa__11[[#This Row],[14 - Inst. Atuando no Local]]="","X","")</f>
        <v/>
      </c>
      <c r="CZ108" s="86">
        <f>IFERROR(FIND("OUTRA (S)",consulta_completa__11[[#This Row],[14 - Inst. Atuando no Local]]),0)</f>
        <v>0</v>
      </c>
      <c r="DA108" s="86" t="str">
        <f t="shared" si="58"/>
        <v/>
      </c>
      <c r="DB108" s="37" t="str">
        <f t="shared" si="59"/>
        <v>Sim</v>
      </c>
      <c r="DC108" s="37" t="str">
        <f t="shared" si="60"/>
        <v>Não</v>
      </c>
      <c r="DD108" s="37" t="str">
        <f t="shared" si="61"/>
        <v>Sim</v>
      </c>
      <c r="DE108" s="89" t="str">
        <f t="shared" si="32"/>
        <v>Federal</v>
      </c>
    </row>
    <row r="109" spans="1:109">
      <c r="A109" s="15">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4">
        <f>IFERROR(FIND("Óbitos/feridos",consulta_completa__11[[#This Row],[13 - Ocorrências/Ambientes Atingidos]]),0)</f>
        <v>0</v>
      </c>
      <c r="AY109" s="85" t="str">
        <f t="shared" si="33"/>
        <v/>
      </c>
      <c r="AZ109" s="84">
        <f>IFERROR(FIND("População afetada/evacuada",consulta_completa__11[[#This Row],[13 - Ocorrências/Ambientes Atingidos]]),0)</f>
        <v>0</v>
      </c>
      <c r="BA109" s="84" t="str">
        <f t="shared" si="34"/>
        <v/>
      </c>
      <c r="BB109" s="84">
        <f>IFERROR(FIND("Suspensão de abastecimento de água",consulta_completa__11[[#This Row],[13 - Ocorrências/Ambientes Atingidos]]),0)</f>
        <v>0</v>
      </c>
      <c r="BC109" s="85" t="str">
        <f t="shared" si="62"/>
        <v/>
      </c>
      <c r="BD109" s="84">
        <f>IFERROR(FIND("Rio/córrego",consulta_completa__11[[#This Row],[13 - Ocorrências/Ambientes Atingidos]]),0)</f>
        <v>0</v>
      </c>
      <c r="BE109" s="85" t="str">
        <f t="shared" si="35"/>
        <v/>
      </c>
      <c r="BF109" s="84">
        <f>IFERROR(FIND("Lago",consulta_completa__11[[#This Row],[13 - Ocorrências/Ambientes Atingidos]]),0)</f>
        <v>0</v>
      </c>
      <c r="BG109" s="85" t="str">
        <f t="shared" si="36"/>
        <v/>
      </c>
      <c r="BH109" s="84">
        <f>IFERROR(FIND("Mar",consulta_completa__11[[#This Row],[13 - Ocorrências/Ambientes Atingidos]]),0)</f>
        <v>1</v>
      </c>
      <c r="BI109" s="85" t="str">
        <f t="shared" si="37"/>
        <v>X</v>
      </c>
      <c r="BJ109" s="84">
        <f>IFERROR(FIND("Praia",consulta_completa__11[[#This Row],[13 - Ocorrências/Ambientes Atingidos]]),0)</f>
        <v>0</v>
      </c>
      <c r="BK109" s="85" t="str">
        <f t="shared" si="38"/>
        <v/>
      </c>
      <c r="BL109" s="84">
        <f>IFERROR(FIND("Solo",consulta_completa__11[[#This Row],[13 - Ocorrências/Ambientes Atingidos]]),0)</f>
        <v>0</v>
      </c>
      <c r="BM109" s="85" t="str">
        <f t="shared" si="39"/>
        <v/>
      </c>
      <c r="BN109" s="84">
        <f>IFERROR(FIND("Águas subterrâneas",consulta_completa__11[[#This Row],[13 - Ocorrências/Ambientes Atingidos]]),0)</f>
        <v>0</v>
      </c>
      <c r="BO109" s="85" t="str">
        <f t="shared" si="40"/>
        <v/>
      </c>
      <c r="BP109" s="84">
        <f>IFERROR(FIND("Atmosfera",consulta_completa__11[[#This Row],[13 - Ocorrências/Ambientes Atingidos]]),0)</f>
        <v>0</v>
      </c>
      <c r="BQ109" s="85" t="str">
        <f t="shared" si="41"/>
        <v/>
      </c>
      <c r="BR109" s="84">
        <f>IFERROR(FIND("Flora",consulta_completa__11[[#This Row],[13 - Ocorrências/Ambientes Atingidos]]),0)</f>
        <v>0</v>
      </c>
      <c r="BS109" s="85" t="str">
        <f t="shared" si="42"/>
        <v/>
      </c>
      <c r="BT109" s="84">
        <f>IFERROR(FIND("Fauna",consulta_completa__11[[#This Row],[13 - Ocorrências/Ambientes Atingidos]]),0)</f>
        <v>0</v>
      </c>
      <c r="BU109" s="85" t="str">
        <f t="shared" si="43"/>
        <v/>
      </c>
      <c r="BV109" s="84">
        <f>IFERROR(FIND("UC federal",consulta_completa__11[[#This Row],[13 - Ocorrências/Ambientes Atingidos]]),0)</f>
        <v>0</v>
      </c>
      <c r="BW109" s="85" t="str">
        <f t="shared" si="44"/>
        <v/>
      </c>
      <c r="BX109" s="84">
        <f>IFERROR(FIND("UC estadual/municipal",consulta_completa__11[[#This Row],[13 - Ocorrências/Ambientes Atingidos]]),0)</f>
        <v>0</v>
      </c>
      <c r="BY109" s="85" t="str">
        <f t="shared" si="45"/>
        <v/>
      </c>
      <c r="BZ109" s="84">
        <f>IFERROR(FIND("Outro(s)",consulta_completa__11[[#This Row],[13 - Ocorrências/Ambientes Atingidos]]),0)</f>
        <v>0</v>
      </c>
      <c r="CA109" s="85" t="str">
        <f t="shared" si="46"/>
        <v/>
      </c>
      <c r="CB109" s="84">
        <f>IFERROR(FIND("Sem dano",consulta_completa__11[[#This Row],[13 - Ocorrências/Ambientes Atingidos]]),0)</f>
        <v>0</v>
      </c>
      <c r="CC109" s="85" t="str">
        <f t="shared" si="47"/>
        <v/>
      </c>
      <c r="CD109" s="84" t="str">
        <f>IF(consulta_completa__11[[#This Row],[13 - Ocorrências/Ambientes Atingidos]]="","X","")</f>
        <v/>
      </c>
      <c r="CE109" s="86">
        <f>IFERROR(FIND("IBAMA",consulta_completa__11[[#This Row],[14 - Inst. Atuando no Local]]),0)</f>
        <v>0</v>
      </c>
      <c r="CF109" s="86" t="str">
        <f t="shared" si="48"/>
        <v/>
      </c>
      <c r="CG109" s="86">
        <f>IFERROR(FIND("OEMA",consulta_completa__11[[#This Row],[14 - Inst. Atuando no Local]]),0)</f>
        <v>0</v>
      </c>
      <c r="CH109" s="86" t="str">
        <f t="shared" si="49"/>
        <v/>
      </c>
      <c r="CI109" s="86">
        <f>IFERROR(FIND("DEFESA CIVIL",consulta_completa__11[[#This Row],[14 - Inst. Atuando no Local]]),0)</f>
        <v>0</v>
      </c>
      <c r="CJ109" s="86" t="str">
        <f t="shared" si="50"/>
        <v/>
      </c>
      <c r="CK109" s="86">
        <f>IFERROR(FIND("CORPO DE BOMBEIROS",consulta_completa__11[[#This Row],[14 - Inst. Atuando no Local]]),0)</f>
        <v>0</v>
      </c>
      <c r="CL109" s="86" t="str">
        <f t="shared" si="51"/>
        <v/>
      </c>
      <c r="CM109" s="86">
        <f>IFERROR(FIND("POLÍCIA RODOVIÁRIA",consulta_completa__11[[#This Row],[14 - Inst. Atuando no Local]]),0)</f>
        <v>0</v>
      </c>
      <c r="CN109" s="86" t="str">
        <f t="shared" si="52"/>
        <v/>
      </c>
      <c r="CO109" s="86">
        <f>IFERROR(FIND("POLÍCIA MILITAR",consulta_completa__11[[#This Row],[14 - Inst. Atuando no Local]]),0)</f>
        <v>0</v>
      </c>
      <c r="CP109" s="86" t="str">
        <f t="shared" si="53"/>
        <v/>
      </c>
      <c r="CQ109" s="86">
        <f>IFERROR(FIND("POLÍCIA CIVIL",consulta_completa__11[[#This Row],[14 - Inst. Atuando no Local]]),0)</f>
        <v>0</v>
      </c>
      <c r="CR109" s="86" t="str">
        <f t="shared" si="54"/>
        <v/>
      </c>
      <c r="CS109" s="86">
        <f>IFERROR(FIND("MARINHA DO BRASIL",consulta_completa__11[[#This Row],[14 - Inst. Atuando no Local]]),0)</f>
        <v>0</v>
      </c>
      <c r="CT109" s="86" t="str">
        <f t="shared" si="55"/>
        <v/>
      </c>
      <c r="CU109" s="86">
        <f>IFERROR(FIND("EMPRESA ESPECIALIZADA EM ATENDIMENTO",consulta_completa__11[[#This Row],[14 - Inst. Atuando no Local]]),0)</f>
        <v>0</v>
      </c>
      <c r="CV109" s="86" t="str">
        <f t="shared" si="56"/>
        <v/>
      </c>
      <c r="CW109" s="86">
        <f>IFERROR(FIND("IBAMA",consulta_completa__11[[#This Row],[14 - Inst. Atuando no Local]]),0)</f>
        <v>0</v>
      </c>
      <c r="CX109" s="86" t="str">
        <f t="shared" si="57"/>
        <v/>
      </c>
      <c r="CY109" s="86" t="str">
        <f>IF(consulta_completa__11[[#This Row],[14 - Inst. Atuando no Local]]="","X","")</f>
        <v/>
      </c>
      <c r="CZ109" s="86">
        <f>IFERROR(FIND("OUTRA (S)",consulta_completa__11[[#This Row],[14 - Inst. Atuando no Local]]),0)</f>
        <v>0</v>
      </c>
      <c r="DA109" s="86" t="str">
        <f t="shared" si="58"/>
        <v/>
      </c>
      <c r="DB109" s="37" t="str">
        <f t="shared" si="59"/>
        <v>Sim</v>
      </c>
      <c r="DC109" s="37" t="str">
        <f t="shared" si="60"/>
        <v>Não</v>
      </c>
      <c r="DD109" s="37" t="str">
        <f t="shared" si="61"/>
        <v>Sim</v>
      </c>
      <c r="DE109" s="89" t="str">
        <f t="shared" si="32"/>
        <v>Federal</v>
      </c>
    </row>
    <row r="110" spans="1:109">
      <c r="A110" s="15">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4">
        <f>IFERROR(FIND("Óbitos/feridos",consulta_completa__11[[#This Row],[13 - Ocorrências/Ambientes Atingidos]]),0)</f>
        <v>0</v>
      </c>
      <c r="AY110" s="85" t="str">
        <f t="shared" si="33"/>
        <v/>
      </c>
      <c r="AZ110" s="84">
        <f>IFERROR(FIND("População afetada/evacuada",consulta_completa__11[[#This Row],[13 - Ocorrências/Ambientes Atingidos]]),0)</f>
        <v>0</v>
      </c>
      <c r="BA110" s="84" t="str">
        <f t="shared" si="34"/>
        <v/>
      </c>
      <c r="BB110" s="84">
        <f>IFERROR(FIND("Suspensão de abastecimento de água",consulta_completa__11[[#This Row],[13 - Ocorrências/Ambientes Atingidos]]),0)</f>
        <v>0</v>
      </c>
      <c r="BC110" s="85" t="str">
        <f t="shared" si="62"/>
        <v/>
      </c>
      <c r="BD110" s="84">
        <f>IFERROR(FIND("Rio/córrego",consulta_completa__11[[#This Row],[13 - Ocorrências/Ambientes Atingidos]]),0)</f>
        <v>0</v>
      </c>
      <c r="BE110" s="85" t="str">
        <f t="shared" si="35"/>
        <v/>
      </c>
      <c r="BF110" s="84">
        <f>IFERROR(FIND("Lago",consulta_completa__11[[#This Row],[13 - Ocorrências/Ambientes Atingidos]]),0)</f>
        <v>0</v>
      </c>
      <c r="BG110" s="85" t="str">
        <f t="shared" si="36"/>
        <v/>
      </c>
      <c r="BH110" s="84">
        <f>IFERROR(FIND("Mar",consulta_completa__11[[#This Row],[13 - Ocorrências/Ambientes Atingidos]]),0)</f>
        <v>1</v>
      </c>
      <c r="BI110" s="85" t="str">
        <f t="shared" si="37"/>
        <v>X</v>
      </c>
      <c r="BJ110" s="84">
        <f>IFERROR(FIND("Praia",consulta_completa__11[[#This Row],[13 - Ocorrências/Ambientes Atingidos]]),0)</f>
        <v>0</v>
      </c>
      <c r="BK110" s="85" t="str">
        <f t="shared" si="38"/>
        <v/>
      </c>
      <c r="BL110" s="84">
        <f>IFERROR(FIND("Solo",consulta_completa__11[[#This Row],[13 - Ocorrências/Ambientes Atingidos]]),0)</f>
        <v>0</v>
      </c>
      <c r="BM110" s="85" t="str">
        <f t="shared" si="39"/>
        <v/>
      </c>
      <c r="BN110" s="84">
        <f>IFERROR(FIND("Águas subterrâneas",consulta_completa__11[[#This Row],[13 - Ocorrências/Ambientes Atingidos]]),0)</f>
        <v>0</v>
      </c>
      <c r="BO110" s="85" t="str">
        <f t="shared" si="40"/>
        <v/>
      </c>
      <c r="BP110" s="84">
        <f>IFERROR(FIND("Atmosfera",consulta_completa__11[[#This Row],[13 - Ocorrências/Ambientes Atingidos]]),0)</f>
        <v>0</v>
      </c>
      <c r="BQ110" s="85" t="str">
        <f t="shared" si="41"/>
        <v/>
      </c>
      <c r="BR110" s="84">
        <f>IFERROR(FIND("Flora",consulta_completa__11[[#This Row],[13 - Ocorrências/Ambientes Atingidos]]),0)</f>
        <v>0</v>
      </c>
      <c r="BS110" s="85" t="str">
        <f t="shared" si="42"/>
        <v/>
      </c>
      <c r="BT110" s="84">
        <f>IFERROR(FIND("Fauna",consulta_completa__11[[#This Row],[13 - Ocorrências/Ambientes Atingidos]]),0)</f>
        <v>0</v>
      </c>
      <c r="BU110" s="85" t="str">
        <f t="shared" si="43"/>
        <v/>
      </c>
      <c r="BV110" s="84">
        <f>IFERROR(FIND("UC federal",consulta_completa__11[[#This Row],[13 - Ocorrências/Ambientes Atingidos]]),0)</f>
        <v>0</v>
      </c>
      <c r="BW110" s="85" t="str">
        <f t="shared" si="44"/>
        <v/>
      </c>
      <c r="BX110" s="84">
        <f>IFERROR(FIND("UC estadual/municipal",consulta_completa__11[[#This Row],[13 - Ocorrências/Ambientes Atingidos]]),0)</f>
        <v>0</v>
      </c>
      <c r="BY110" s="85" t="str">
        <f t="shared" si="45"/>
        <v/>
      </c>
      <c r="BZ110" s="84">
        <f>IFERROR(FIND("Outro(s)",consulta_completa__11[[#This Row],[13 - Ocorrências/Ambientes Atingidos]]),0)</f>
        <v>0</v>
      </c>
      <c r="CA110" s="85" t="str">
        <f t="shared" si="46"/>
        <v/>
      </c>
      <c r="CB110" s="84">
        <f>IFERROR(FIND("Sem dano",consulta_completa__11[[#This Row],[13 - Ocorrências/Ambientes Atingidos]]),0)</f>
        <v>0</v>
      </c>
      <c r="CC110" s="85" t="str">
        <f t="shared" si="47"/>
        <v/>
      </c>
      <c r="CD110" s="84" t="str">
        <f>IF(consulta_completa__11[[#This Row],[13 - Ocorrências/Ambientes Atingidos]]="","X","")</f>
        <v/>
      </c>
      <c r="CE110" s="86">
        <f>IFERROR(FIND("IBAMA",consulta_completa__11[[#This Row],[14 - Inst. Atuando no Local]]),0)</f>
        <v>0</v>
      </c>
      <c r="CF110" s="86" t="str">
        <f t="shared" si="48"/>
        <v/>
      </c>
      <c r="CG110" s="86">
        <f>IFERROR(FIND("OEMA",consulta_completa__11[[#This Row],[14 - Inst. Atuando no Local]]),0)</f>
        <v>0</v>
      </c>
      <c r="CH110" s="86" t="str">
        <f t="shared" si="49"/>
        <v/>
      </c>
      <c r="CI110" s="86">
        <f>IFERROR(FIND("DEFESA CIVIL",consulta_completa__11[[#This Row],[14 - Inst. Atuando no Local]]),0)</f>
        <v>0</v>
      </c>
      <c r="CJ110" s="86" t="str">
        <f t="shared" si="50"/>
        <v/>
      </c>
      <c r="CK110" s="86">
        <f>IFERROR(FIND("CORPO DE BOMBEIROS",consulta_completa__11[[#This Row],[14 - Inst. Atuando no Local]]),0)</f>
        <v>0</v>
      </c>
      <c r="CL110" s="86" t="str">
        <f t="shared" si="51"/>
        <v/>
      </c>
      <c r="CM110" s="86">
        <f>IFERROR(FIND("POLÍCIA RODOVIÁRIA",consulta_completa__11[[#This Row],[14 - Inst. Atuando no Local]]),0)</f>
        <v>0</v>
      </c>
      <c r="CN110" s="86" t="str">
        <f t="shared" si="52"/>
        <v/>
      </c>
      <c r="CO110" s="86">
        <f>IFERROR(FIND("POLÍCIA MILITAR",consulta_completa__11[[#This Row],[14 - Inst. Atuando no Local]]),0)</f>
        <v>0</v>
      </c>
      <c r="CP110" s="86" t="str">
        <f t="shared" si="53"/>
        <v/>
      </c>
      <c r="CQ110" s="86">
        <f>IFERROR(FIND("POLÍCIA CIVIL",consulta_completa__11[[#This Row],[14 - Inst. Atuando no Local]]),0)</f>
        <v>0</v>
      </c>
      <c r="CR110" s="86" t="str">
        <f t="shared" si="54"/>
        <v/>
      </c>
      <c r="CS110" s="86">
        <f>IFERROR(FIND("MARINHA DO BRASIL",consulta_completa__11[[#This Row],[14 - Inst. Atuando no Local]]),0)</f>
        <v>0</v>
      </c>
      <c r="CT110" s="86" t="str">
        <f t="shared" si="55"/>
        <v/>
      </c>
      <c r="CU110" s="86">
        <f>IFERROR(FIND("EMPRESA ESPECIALIZADA EM ATENDIMENTO",consulta_completa__11[[#This Row],[14 - Inst. Atuando no Local]]),0)</f>
        <v>0</v>
      </c>
      <c r="CV110" s="86" t="str">
        <f t="shared" si="56"/>
        <v/>
      </c>
      <c r="CW110" s="86">
        <f>IFERROR(FIND("IBAMA",consulta_completa__11[[#This Row],[14 - Inst. Atuando no Local]]),0)</f>
        <v>0</v>
      </c>
      <c r="CX110" s="86" t="str">
        <f t="shared" si="57"/>
        <v/>
      </c>
      <c r="CY110" s="86" t="str">
        <f>IF(consulta_completa__11[[#This Row],[14 - Inst. Atuando no Local]]="","X","")</f>
        <v/>
      </c>
      <c r="CZ110" s="86">
        <f>IFERROR(FIND("OUTRA (S)",consulta_completa__11[[#This Row],[14 - Inst. Atuando no Local]]),0)</f>
        <v>0</v>
      </c>
      <c r="DA110" s="86" t="str">
        <f t="shared" si="58"/>
        <v/>
      </c>
      <c r="DB110" s="37" t="str">
        <f t="shared" si="59"/>
        <v>Sim</v>
      </c>
      <c r="DC110" s="37" t="str">
        <f t="shared" si="60"/>
        <v>Não</v>
      </c>
      <c r="DD110" s="37" t="str">
        <f t="shared" si="61"/>
        <v>Sim</v>
      </c>
      <c r="DE110" s="89" t="str">
        <f t="shared" si="32"/>
        <v>Federal</v>
      </c>
    </row>
    <row r="111" spans="1:109">
      <c r="A111" s="15">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4">
        <f>IFERROR(FIND("Óbitos/feridos",consulta_completa__11[[#This Row],[13 - Ocorrências/Ambientes Atingidos]]),0)</f>
        <v>0</v>
      </c>
      <c r="AY111" s="85" t="str">
        <f t="shared" si="33"/>
        <v/>
      </c>
      <c r="AZ111" s="84">
        <f>IFERROR(FIND("População afetada/evacuada",consulta_completa__11[[#This Row],[13 - Ocorrências/Ambientes Atingidos]]),0)</f>
        <v>0</v>
      </c>
      <c r="BA111" s="84" t="str">
        <f t="shared" si="34"/>
        <v/>
      </c>
      <c r="BB111" s="84">
        <f>IFERROR(FIND("Suspensão de abastecimento de água",consulta_completa__11[[#This Row],[13 - Ocorrências/Ambientes Atingidos]]),0)</f>
        <v>0</v>
      </c>
      <c r="BC111" s="85" t="str">
        <f t="shared" si="62"/>
        <v/>
      </c>
      <c r="BD111" s="84">
        <f>IFERROR(FIND("Rio/córrego",consulta_completa__11[[#This Row],[13 - Ocorrências/Ambientes Atingidos]]),0)</f>
        <v>0</v>
      </c>
      <c r="BE111" s="85" t="str">
        <f t="shared" si="35"/>
        <v/>
      </c>
      <c r="BF111" s="84">
        <f>IFERROR(FIND("Lago",consulta_completa__11[[#This Row],[13 - Ocorrências/Ambientes Atingidos]]),0)</f>
        <v>0</v>
      </c>
      <c r="BG111" s="85" t="str">
        <f t="shared" si="36"/>
        <v/>
      </c>
      <c r="BH111" s="84">
        <f>IFERROR(FIND("Mar",consulta_completa__11[[#This Row],[13 - Ocorrências/Ambientes Atingidos]]),0)</f>
        <v>0</v>
      </c>
      <c r="BI111" s="85" t="str">
        <f t="shared" si="37"/>
        <v/>
      </c>
      <c r="BJ111" s="84">
        <f>IFERROR(FIND("Praia",consulta_completa__11[[#This Row],[13 - Ocorrências/Ambientes Atingidos]]),0)</f>
        <v>0</v>
      </c>
      <c r="BK111" s="85" t="str">
        <f t="shared" si="38"/>
        <v/>
      </c>
      <c r="BL111" s="84">
        <f>IFERROR(FIND("Solo",consulta_completa__11[[#This Row],[13 - Ocorrências/Ambientes Atingidos]]),0)</f>
        <v>1</v>
      </c>
      <c r="BM111" s="85" t="str">
        <f t="shared" si="39"/>
        <v>X</v>
      </c>
      <c r="BN111" s="84">
        <f>IFERROR(FIND("Águas subterrâneas",consulta_completa__11[[#This Row],[13 - Ocorrências/Ambientes Atingidos]]),0)</f>
        <v>0</v>
      </c>
      <c r="BO111" s="85" t="str">
        <f t="shared" si="40"/>
        <v/>
      </c>
      <c r="BP111" s="84">
        <f>IFERROR(FIND("Atmosfera",consulta_completa__11[[#This Row],[13 - Ocorrências/Ambientes Atingidos]]),0)</f>
        <v>0</v>
      </c>
      <c r="BQ111" s="85" t="str">
        <f t="shared" si="41"/>
        <v/>
      </c>
      <c r="BR111" s="84">
        <f>IFERROR(FIND("Flora",consulta_completa__11[[#This Row],[13 - Ocorrências/Ambientes Atingidos]]),0)</f>
        <v>0</v>
      </c>
      <c r="BS111" s="85" t="str">
        <f t="shared" si="42"/>
        <v/>
      </c>
      <c r="BT111" s="84">
        <f>IFERROR(FIND("Fauna",consulta_completa__11[[#This Row],[13 - Ocorrências/Ambientes Atingidos]]),0)</f>
        <v>0</v>
      </c>
      <c r="BU111" s="85" t="str">
        <f t="shared" si="43"/>
        <v/>
      </c>
      <c r="BV111" s="84">
        <f>IFERROR(FIND("UC federal",consulta_completa__11[[#This Row],[13 - Ocorrências/Ambientes Atingidos]]),0)</f>
        <v>0</v>
      </c>
      <c r="BW111" s="85" t="str">
        <f t="shared" si="44"/>
        <v/>
      </c>
      <c r="BX111" s="84">
        <f>IFERROR(FIND("UC estadual/municipal",consulta_completa__11[[#This Row],[13 - Ocorrências/Ambientes Atingidos]]),0)</f>
        <v>0</v>
      </c>
      <c r="BY111" s="85" t="str">
        <f t="shared" si="45"/>
        <v/>
      </c>
      <c r="BZ111" s="84">
        <f>IFERROR(FIND("Outro(s)",consulta_completa__11[[#This Row],[13 - Ocorrências/Ambientes Atingidos]]),0)</f>
        <v>0</v>
      </c>
      <c r="CA111" s="85" t="str">
        <f t="shared" si="46"/>
        <v/>
      </c>
      <c r="CB111" s="84">
        <f>IFERROR(FIND("Sem dano",consulta_completa__11[[#This Row],[13 - Ocorrências/Ambientes Atingidos]]),0)</f>
        <v>0</v>
      </c>
      <c r="CC111" s="85" t="str">
        <f t="shared" si="47"/>
        <v/>
      </c>
      <c r="CD111" s="84" t="str">
        <f>IF(consulta_completa__11[[#This Row],[13 - Ocorrências/Ambientes Atingidos]]="","X","")</f>
        <v/>
      </c>
      <c r="CE111" s="86">
        <f>IFERROR(FIND("IBAMA",consulta_completa__11[[#This Row],[14 - Inst. Atuando no Local]]),0)</f>
        <v>0</v>
      </c>
      <c r="CF111" s="86" t="str">
        <f t="shared" si="48"/>
        <v/>
      </c>
      <c r="CG111" s="86">
        <f>IFERROR(FIND("OEMA",consulta_completa__11[[#This Row],[14 - Inst. Atuando no Local]]),0)</f>
        <v>0</v>
      </c>
      <c r="CH111" s="86" t="str">
        <f t="shared" si="49"/>
        <v/>
      </c>
      <c r="CI111" s="86">
        <f>IFERROR(FIND("DEFESA CIVIL",consulta_completa__11[[#This Row],[14 - Inst. Atuando no Local]]),0)</f>
        <v>0</v>
      </c>
      <c r="CJ111" s="86" t="str">
        <f t="shared" si="50"/>
        <v/>
      </c>
      <c r="CK111" s="86">
        <f>IFERROR(FIND("CORPO DE BOMBEIROS",consulta_completa__11[[#This Row],[14 - Inst. Atuando no Local]]),0)</f>
        <v>0</v>
      </c>
      <c r="CL111" s="86" t="str">
        <f t="shared" si="51"/>
        <v/>
      </c>
      <c r="CM111" s="86">
        <f>IFERROR(FIND("POLÍCIA RODOVIÁRIA",consulta_completa__11[[#This Row],[14 - Inst. Atuando no Local]]),0)</f>
        <v>0</v>
      </c>
      <c r="CN111" s="86" t="str">
        <f t="shared" si="52"/>
        <v/>
      </c>
      <c r="CO111" s="86">
        <f>IFERROR(FIND("POLÍCIA MILITAR",consulta_completa__11[[#This Row],[14 - Inst. Atuando no Local]]),0)</f>
        <v>0</v>
      </c>
      <c r="CP111" s="86" t="str">
        <f t="shared" si="53"/>
        <v/>
      </c>
      <c r="CQ111" s="86">
        <f>IFERROR(FIND("POLÍCIA CIVIL",consulta_completa__11[[#This Row],[14 - Inst. Atuando no Local]]),0)</f>
        <v>0</v>
      </c>
      <c r="CR111" s="86" t="str">
        <f t="shared" si="54"/>
        <v/>
      </c>
      <c r="CS111" s="86">
        <f>IFERROR(FIND("MARINHA DO BRASIL",consulta_completa__11[[#This Row],[14 - Inst. Atuando no Local]]),0)</f>
        <v>0</v>
      </c>
      <c r="CT111" s="86" t="str">
        <f t="shared" si="55"/>
        <v/>
      </c>
      <c r="CU111" s="86">
        <f>IFERROR(FIND("EMPRESA ESPECIALIZADA EM ATENDIMENTO",consulta_completa__11[[#This Row],[14 - Inst. Atuando no Local]]),0)</f>
        <v>0</v>
      </c>
      <c r="CV111" s="86" t="str">
        <f t="shared" si="56"/>
        <v/>
      </c>
      <c r="CW111" s="86">
        <f>IFERROR(FIND("IBAMA",consulta_completa__11[[#This Row],[14 - Inst. Atuando no Local]]),0)</f>
        <v>0</v>
      </c>
      <c r="CX111" s="86" t="str">
        <f t="shared" si="57"/>
        <v/>
      </c>
      <c r="CY111" s="86" t="str">
        <f>IF(consulta_completa__11[[#This Row],[14 - Inst. Atuando no Local]]="","X","")</f>
        <v/>
      </c>
      <c r="CZ111" s="86">
        <f>IFERROR(FIND("OUTRA (S)",consulta_completa__11[[#This Row],[14 - Inst. Atuando no Local]]),0)</f>
        <v>0</v>
      </c>
      <c r="DA111" s="86" t="str">
        <f t="shared" si="58"/>
        <v/>
      </c>
      <c r="DB111" s="37" t="str">
        <f t="shared" si="59"/>
        <v>Sim</v>
      </c>
      <c r="DC111" s="37" t="str">
        <f t="shared" si="60"/>
        <v>Não</v>
      </c>
      <c r="DD111" s="37" t="str">
        <f t="shared" si="61"/>
        <v>Sim</v>
      </c>
      <c r="DE111" s="89" t="str">
        <f t="shared" si="32"/>
        <v>Sem informação</v>
      </c>
    </row>
    <row r="112" spans="1:109">
      <c r="A112" s="15">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4">
        <f>IFERROR(FIND("Óbitos/feridos",consulta_completa__11[[#This Row],[13 - Ocorrências/Ambientes Atingidos]]),0)</f>
        <v>0</v>
      </c>
      <c r="AY112" s="85" t="str">
        <f t="shared" si="33"/>
        <v/>
      </c>
      <c r="AZ112" s="84">
        <f>IFERROR(FIND("População afetada/evacuada",consulta_completa__11[[#This Row],[13 - Ocorrências/Ambientes Atingidos]]),0)</f>
        <v>0</v>
      </c>
      <c r="BA112" s="84" t="str">
        <f t="shared" si="34"/>
        <v/>
      </c>
      <c r="BB112" s="84">
        <f>IFERROR(FIND("Suspensão de abastecimento de água",consulta_completa__11[[#This Row],[13 - Ocorrências/Ambientes Atingidos]]),0)</f>
        <v>0</v>
      </c>
      <c r="BC112" s="85" t="str">
        <f t="shared" si="62"/>
        <v/>
      </c>
      <c r="BD112" s="84">
        <f>IFERROR(FIND("Rio/córrego",consulta_completa__11[[#This Row],[13 - Ocorrências/Ambientes Atingidos]]),0)</f>
        <v>0</v>
      </c>
      <c r="BE112" s="85" t="str">
        <f t="shared" si="35"/>
        <v/>
      </c>
      <c r="BF112" s="84">
        <f>IFERROR(FIND("Lago",consulta_completa__11[[#This Row],[13 - Ocorrências/Ambientes Atingidos]]),0)</f>
        <v>0</v>
      </c>
      <c r="BG112" s="85" t="str">
        <f t="shared" si="36"/>
        <v/>
      </c>
      <c r="BH112" s="84">
        <f>IFERROR(FIND("Mar",consulta_completa__11[[#This Row],[13 - Ocorrências/Ambientes Atingidos]]),0)</f>
        <v>0</v>
      </c>
      <c r="BI112" s="85" t="str">
        <f t="shared" si="37"/>
        <v/>
      </c>
      <c r="BJ112" s="84">
        <f>IFERROR(FIND("Praia",consulta_completa__11[[#This Row],[13 - Ocorrências/Ambientes Atingidos]]),0)</f>
        <v>0</v>
      </c>
      <c r="BK112" s="85" t="str">
        <f t="shared" si="38"/>
        <v/>
      </c>
      <c r="BL112" s="84">
        <f>IFERROR(FIND("Solo",consulta_completa__11[[#This Row],[13 - Ocorrências/Ambientes Atingidos]]),0)</f>
        <v>1</v>
      </c>
      <c r="BM112" s="85" t="str">
        <f t="shared" si="39"/>
        <v>X</v>
      </c>
      <c r="BN112" s="84">
        <f>IFERROR(FIND("Águas subterrâneas",consulta_completa__11[[#This Row],[13 - Ocorrências/Ambientes Atingidos]]),0)</f>
        <v>0</v>
      </c>
      <c r="BO112" s="85" t="str">
        <f t="shared" si="40"/>
        <v/>
      </c>
      <c r="BP112" s="84">
        <f>IFERROR(FIND("Atmosfera",consulta_completa__11[[#This Row],[13 - Ocorrências/Ambientes Atingidos]]),0)</f>
        <v>0</v>
      </c>
      <c r="BQ112" s="85" t="str">
        <f t="shared" si="41"/>
        <v/>
      </c>
      <c r="BR112" s="84">
        <f>IFERROR(FIND("Flora",consulta_completa__11[[#This Row],[13 - Ocorrências/Ambientes Atingidos]]),0)</f>
        <v>0</v>
      </c>
      <c r="BS112" s="85" t="str">
        <f t="shared" si="42"/>
        <v/>
      </c>
      <c r="BT112" s="84">
        <f>IFERROR(FIND("Fauna",consulta_completa__11[[#This Row],[13 - Ocorrências/Ambientes Atingidos]]),0)</f>
        <v>0</v>
      </c>
      <c r="BU112" s="85" t="str">
        <f t="shared" si="43"/>
        <v/>
      </c>
      <c r="BV112" s="84">
        <f>IFERROR(FIND("UC federal",consulta_completa__11[[#This Row],[13 - Ocorrências/Ambientes Atingidos]]),0)</f>
        <v>0</v>
      </c>
      <c r="BW112" s="85" t="str">
        <f t="shared" si="44"/>
        <v/>
      </c>
      <c r="BX112" s="84">
        <f>IFERROR(FIND("UC estadual/municipal",consulta_completa__11[[#This Row],[13 - Ocorrências/Ambientes Atingidos]]),0)</f>
        <v>0</v>
      </c>
      <c r="BY112" s="85" t="str">
        <f t="shared" si="45"/>
        <v/>
      </c>
      <c r="BZ112" s="84">
        <f>IFERROR(FIND("Outro(s)",consulta_completa__11[[#This Row],[13 - Ocorrências/Ambientes Atingidos]]),0)</f>
        <v>0</v>
      </c>
      <c r="CA112" s="85" t="str">
        <f t="shared" si="46"/>
        <v/>
      </c>
      <c r="CB112" s="84">
        <f>IFERROR(FIND("Sem dano",consulta_completa__11[[#This Row],[13 - Ocorrências/Ambientes Atingidos]]),0)</f>
        <v>0</v>
      </c>
      <c r="CC112" s="85" t="str">
        <f t="shared" si="47"/>
        <v/>
      </c>
      <c r="CD112" s="84" t="str">
        <f>IF(consulta_completa__11[[#This Row],[13 - Ocorrências/Ambientes Atingidos]]="","X","")</f>
        <v/>
      </c>
      <c r="CE112" s="86">
        <f>IFERROR(FIND("IBAMA",consulta_completa__11[[#This Row],[14 - Inst. Atuando no Local]]),0)</f>
        <v>0</v>
      </c>
      <c r="CF112" s="86" t="str">
        <f t="shared" si="48"/>
        <v/>
      </c>
      <c r="CG112" s="86">
        <f>IFERROR(FIND("OEMA",consulta_completa__11[[#This Row],[14 - Inst. Atuando no Local]]),0)</f>
        <v>0</v>
      </c>
      <c r="CH112" s="86" t="str">
        <f t="shared" si="49"/>
        <v/>
      </c>
      <c r="CI112" s="86">
        <f>IFERROR(FIND("DEFESA CIVIL",consulta_completa__11[[#This Row],[14 - Inst. Atuando no Local]]),0)</f>
        <v>0</v>
      </c>
      <c r="CJ112" s="86" t="str">
        <f t="shared" si="50"/>
        <v/>
      </c>
      <c r="CK112" s="86">
        <f>IFERROR(FIND("CORPO DE BOMBEIROS",consulta_completa__11[[#This Row],[14 - Inst. Atuando no Local]]),0)</f>
        <v>0</v>
      </c>
      <c r="CL112" s="86" t="str">
        <f t="shared" si="51"/>
        <v/>
      </c>
      <c r="CM112" s="86">
        <f>IFERROR(FIND("POLÍCIA RODOVIÁRIA",consulta_completa__11[[#This Row],[14 - Inst. Atuando no Local]]),0)</f>
        <v>0</v>
      </c>
      <c r="CN112" s="86" t="str">
        <f t="shared" si="52"/>
        <v/>
      </c>
      <c r="CO112" s="86">
        <f>IFERROR(FIND("POLÍCIA MILITAR",consulta_completa__11[[#This Row],[14 - Inst. Atuando no Local]]),0)</f>
        <v>0</v>
      </c>
      <c r="CP112" s="86" t="str">
        <f t="shared" si="53"/>
        <v/>
      </c>
      <c r="CQ112" s="86">
        <f>IFERROR(FIND("POLÍCIA CIVIL",consulta_completa__11[[#This Row],[14 - Inst. Atuando no Local]]),0)</f>
        <v>0</v>
      </c>
      <c r="CR112" s="86" t="str">
        <f t="shared" si="54"/>
        <v/>
      </c>
      <c r="CS112" s="86">
        <f>IFERROR(FIND("MARINHA DO BRASIL",consulta_completa__11[[#This Row],[14 - Inst. Atuando no Local]]),0)</f>
        <v>0</v>
      </c>
      <c r="CT112" s="86" t="str">
        <f t="shared" si="55"/>
        <v/>
      </c>
      <c r="CU112" s="86">
        <f>IFERROR(FIND("EMPRESA ESPECIALIZADA EM ATENDIMENTO",consulta_completa__11[[#This Row],[14 - Inst. Atuando no Local]]),0)</f>
        <v>0</v>
      </c>
      <c r="CV112" s="86" t="str">
        <f t="shared" si="56"/>
        <v/>
      </c>
      <c r="CW112" s="86">
        <f>IFERROR(FIND("IBAMA",consulta_completa__11[[#This Row],[14 - Inst. Atuando no Local]]),0)</f>
        <v>0</v>
      </c>
      <c r="CX112" s="86" t="str">
        <f t="shared" si="57"/>
        <v/>
      </c>
      <c r="CY112" s="86" t="str">
        <f>IF(consulta_completa__11[[#This Row],[14 - Inst. Atuando no Local]]="","X","")</f>
        <v>X</v>
      </c>
      <c r="CZ112" s="86">
        <f>IFERROR(FIND("OUTRA (S)",consulta_completa__11[[#This Row],[14 - Inst. Atuando no Local]]),0)</f>
        <v>0</v>
      </c>
      <c r="DA112" s="86" t="str">
        <f t="shared" si="58"/>
        <v/>
      </c>
      <c r="DB112" s="37" t="str">
        <f t="shared" si="59"/>
        <v>Sim</v>
      </c>
      <c r="DC112" s="37" t="str">
        <f t="shared" si="60"/>
        <v>Não</v>
      </c>
      <c r="DD112" s="37" t="str">
        <f t="shared" si="61"/>
        <v>Sim</v>
      </c>
      <c r="DE112" s="89" t="str">
        <f t="shared" si="32"/>
        <v>Federal</v>
      </c>
    </row>
    <row r="113" spans="1:109">
      <c r="A113" s="15">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4">
        <f>IFERROR(FIND("Óbitos/feridos",consulta_completa__11[[#This Row],[13 - Ocorrências/Ambientes Atingidos]]),0)</f>
        <v>0</v>
      </c>
      <c r="AY113" s="85" t="str">
        <f t="shared" si="33"/>
        <v/>
      </c>
      <c r="AZ113" s="84">
        <f>IFERROR(FIND("População afetada/evacuada",consulta_completa__11[[#This Row],[13 - Ocorrências/Ambientes Atingidos]]),0)</f>
        <v>0</v>
      </c>
      <c r="BA113" s="84" t="str">
        <f t="shared" si="34"/>
        <v/>
      </c>
      <c r="BB113" s="84">
        <f>IFERROR(FIND("Suspensão de abastecimento de água",consulta_completa__11[[#This Row],[13 - Ocorrências/Ambientes Atingidos]]),0)</f>
        <v>0</v>
      </c>
      <c r="BC113" s="85" t="str">
        <f t="shared" si="62"/>
        <v/>
      </c>
      <c r="BD113" s="84">
        <f>IFERROR(FIND("Rio/córrego",consulta_completa__11[[#This Row],[13 - Ocorrências/Ambientes Atingidos]]),0)</f>
        <v>0</v>
      </c>
      <c r="BE113" s="85" t="str">
        <f t="shared" si="35"/>
        <v/>
      </c>
      <c r="BF113" s="84">
        <f>IFERROR(FIND("Lago",consulta_completa__11[[#This Row],[13 - Ocorrências/Ambientes Atingidos]]),0)</f>
        <v>0</v>
      </c>
      <c r="BG113" s="85" t="str">
        <f t="shared" si="36"/>
        <v/>
      </c>
      <c r="BH113" s="84">
        <f>IFERROR(FIND("Mar",consulta_completa__11[[#This Row],[13 - Ocorrências/Ambientes Atingidos]]),0)</f>
        <v>0</v>
      </c>
      <c r="BI113" s="85" t="str">
        <f t="shared" si="37"/>
        <v/>
      </c>
      <c r="BJ113" s="84">
        <f>IFERROR(FIND("Praia",consulta_completa__11[[#This Row],[13 - Ocorrências/Ambientes Atingidos]]),0)</f>
        <v>0</v>
      </c>
      <c r="BK113" s="85" t="str">
        <f t="shared" si="38"/>
        <v/>
      </c>
      <c r="BL113" s="84">
        <f>IFERROR(FIND("Solo",consulta_completa__11[[#This Row],[13 - Ocorrências/Ambientes Atingidos]]),0)</f>
        <v>0</v>
      </c>
      <c r="BM113" s="85" t="str">
        <f t="shared" si="39"/>
        <v/>
      </c>
      <c r="BN113" s="84">
        <f>IFERROR(FIND("Águas subterrâneas",consulta_completa__11[[#This Row],[13 - Ocorrências/Ambientes Atingidos]]),0)</f>
        <v>0</v>
      </c>
      <c r="BO113" s="85" t="str">
        <f t="shared" si="40"/>
        <v/>
      </c>
      <c r="BP113" s="84">
        <f>IFERROR(FIND("Atmosfera",consulta_completa__11[[#This Row],[13 - Ocorrências/Ambientes Atingidos]]),0)</f>
        <v>0</v>
      </c>
      <c r="BQ113" s="85" t="str">
        <f t="shared" si="41"/>
        <v/>
      </c>
      <c r="BR113" s="84">
        <f>IFERROR(FIND("Flora",consulta_completa__11[[#This Row],[13 - Ocorrências/Ambientes Atingidos]]),0)</f>
        <v>0</v>
      </c>
      <c r="BS113" s="85" t="str">
        <f t="shared" si="42"/>
        <v/>
      </c>
      <c r="BT113" s="84">
        <f>IFERROR(FIND("Fauna",consulta_completa__11[[#This Row],[13 - Ocorrências/Ambientes Atingidos]]),0)</f>
        <v>0</v>
      </c>
      <c r="BU113" s="85" t="str">
        <f t="shared" si="43"/>
        <v/>
      </c>
      <c r="BV113" s="84">
        <f>IFERROR(FIND("UC federal",consulta_completa__11[[#This Row],[13 - Ocorrências/Ambientes Atingidos]]),0)</f>
        <v>0</v>
      </c>
      <c r="BW113" s="85" t="str">
        <f t="shared" si="44"/>
        <v/>
      </c>
      <c r="BX113" s="84">
        <f>IFERROR(FIND("UC estadual/municipal",consulta_completa__11[[#This Row],[13 - Ocorrências/Ambientes Atingidos]]),0)</f>
        <v>0</v>
      </c>
      <c r="BY113" s="85" t="str">
        <f t="shared" si="45"/>
        <v/>
      </c>
      <c r="BZ113" s="84">
        <f>IFERROR(FIND("Outro(s)",consulta_completa__11[[#This Row],[13 - Ocorrências/Ambientes Atingidos]]),0)</f>
        <v>0</v>
      </c>
      <c r="CA113" s="85" t="str">
        <f t="shared" si="46"/>
        <v/>
      </c>
      <c r="CB113" s="84">
        <f>IFERROR(FIND("Sem dano",consulta_completa__11[[#This Row],[13 - Ocorrências/Ambientes Atingidos]]),0)</f>
        <v>0</v>
      </c>
      <c r="CC113" s="85" t="str">
        <f t="shared" si="47"/>
        <v/>
      </c>
      <c r="CD113" s="84" t="str">
        <f>IF(consulta_completa__11[[#This Row],[13 - Ocorrências/Ambientes Atingidos]]="","X","")</f>
        <v>X</v>
      </c>
      <c r="CE113" s="86">
        <f>IFERROR(FIND("IBAMA",consulta_completa__11[[#This Row],[14 - Inst. Atuando no Local]]),0)</f>
        <v>0</v>
      </c>
      <c r="CF113" s="86" t="str">
        <f t="shared" si="48"/>
        <v/>
      </c>
      <c r="CG113" s="86">
        <f>IFERROR(FIND("OEMA",consulta_completa__11[[#This Row],[14 - Inst. Atuando no Local]]),0)</f>
        <v>0</v>
      </c>
      <c r="CH113" s="86" t="str">
        <f t="shared" si="49"/>
        <v/>
      </c>
      <c r="CI113" s="86">
        <f>IFERROR(FIND("DEFESA CIVIL",consulta_completa__11[[#This Row],[14 - Inst. Atuando no Local]]),0)</f>
        <v>0</v>
      </c>
      <c r="CJ113" s="86" t="str">
        <f t="shared" si="50"/>
        <v/>
      </c>
      <c r="CK113" s="86">
        <f>IFERROR(FIND("CORPO DE BOMBEIROS",consulta_completa__11[[#This Row],[14 - Inst. Atuando no Local]]),0)</f>
        <v>0</v>
      </c>
      <c r="CL113" s="86" t="str">
        <f t="shared" si="51"/>
        <v/>
      </c>
      <c r="CM113" s="86">
        <f>IFERROR(FIND("POLÍCIA RODOVIÁRIA",consulta_completa__11[[#This Row],[14 - Inst. Atuando no Local]]),0)</f>
        <v>0</v>
      </c>
      <c r="CN113" s="86" t="str">
        <f t="shared" si="52"/>
        <v/>
      </c>
      <c r="CO113" s="86">
        <f>IFERROR(FIND("POLÍCIA MILITAR",consulta_completa__11[[#This Row],[14 - Inst. Atuando no Local]]),0)</f>
        <v>0</v>
      </c>
      <c r="CP113" s="86" t="str">
        <f t="shared" si="53"/>
        <v/>
      </c>
      <c r="CQ113" s="86">
        <f>IFERROR(FIND("POLÍCIA CIVIL",consulta_completa__11[[#This Row],[14 - Inst. Atuando no Local]]),0)</f>
        <v>0</v>
      </c>
      <c r="CR113" s="86" t="str">
        <f t="shared" si="54"/>
        <v/>
      </c>
      <c r="CS113" s="86">
        <f>IFERROR(FIND("MARINHA DO BRASIL",consulta_completa__11[[#This Row],[14 - Inst. Atuando no Local]]),0)</f>
        <v>0</v>
      </c>
      <c r="CT113" s="86" t="str">
        <f t="shared" si="55"/>
        <v/>
      </c>
      <c r="CU113" s="86">
        <f>IFERROR(FIND("EMPRESA ESPECIALIZADA EM ATENDIMENTO",consulta_completa__11[[#This Row],[14 - Inst. Atuando no Local]]),0)</f>
        <v>0</v>
      </c>
      <c r="CV113" s="86" t="str">
        <f t="shared" si="56"/>
        <v/>
      </c>
      <c r="CW113" s="86">
        <f>IFERROR(FIND("IBAMA",consulta_completa__11[[#This Row],[14 - Inst. Atuando no Local]]),0)</f>
        <v>0</v>
      </c>
      <c r="CX113" s="86" t="str">
        <f t="shared" si="57"/>
        <v/>
      </c>
      <c r="CY113" s="86" t="str">
        <f>IF(consulta_completa__11[[#This Row],[14 - Inst. Atuando no Local]]="","X","")</f>
        <v/>
      </c>
      <c r="CZ113" s="86">
        <f>IFERROR(FIND("OUTRA (S)",consulta_completa__11[[#This Row],[14 - Inst. Atuando no Local]]),0)</f>
        <v>0</v>
      </c>
      <c r="DA113" s="86" t="str">
        <f t="shared" si="58"/>
        <v/>
      </c>
      <c r="DB113" s="37" t="str">
        <f t="shared" si="59"/>
        <v>Sim</v>
      </c>
      <c r="DC113" s="37" t="str">
        <f t="shared" si="60"/>
        <v>Não</v>
      </c>
      <c r="DD113" s="37" t="str">
        <f t="shared" si="61"/>
        <v>Sim</v>
      </c>
      <c r="DE113" s="89" t="str">
        <f t="shared" si="32"/>
        <v>Federal</v>
      </c>
    </row>
    <row r="114" spans="1:109">
      <c r="A114" s="15">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4">
        <f>IFERROR(FIND("Óbitos/feridos",consulta_completa__11[[#This Row],[13 - Ocorrências/Ambientes Atingidos]]),0)</f>
        <v>0</v>
      </c>
      <c r="AY114" s="85" t="str">
        <f t="shared" si="33"/>
        <v/>
      </c>
      <c r="AZ114" s="84">
        <f>IFERROR(FIND("População afetada/evacuada",consulta_completa__11[[#This Row],[13 - Ocorrências/Ambientes Atingidos]]),0)</f>
        <v>0</v>
      </c>
      <c r="BA114" s="84" t="str">
        <f t="shared" si="34"/>
        <v/>
      </c>
      <c r="BB114" s="84">
        <f>IFERROR(FIND("Suspensão de abastecimento de água",consulta_completa__11[[#This Row],[13 - Ocorrências/Ambientes Atingidos]]),0)</f>
        <v>0</v>
      </c>
      <c r="BC114" s="85" t="str">
        <f t="shared" si="62"/>
        <v/>
      </c>
      <c r="BD114" s="84">
        <f>IFERROR(FIND("Rio/córrego",consulta_completa__11[[#This Row],[13 - Ocorrências/Ambientes Atingidos]]),0)</f>
        <v>0</v>
      </c>
      <c r="BE114" s="85" t="str">
        <f t="shared" si="35"/>
        <v/>
      </c>
      <c r="BF114" s="84">
        <f>IFERROR(FIND("Lago",consulta_completa__11[[#This Row],[13 - Ocorrências/Ambientes Atingidos]]),0)</f>
        <v>0</v>
      </c>
      <c r="BG114" s="85" t="str">
        <f t="shared" si="36"/>
        <v/>
      </c>
      <c r="BH114" s="84">
        <f>IFERROR(FIND("Mar",consulta_completa__11[[#This Row],[13 - Ocorrências/Ambientes Atingidos]]),0)</f>
        <v>0</v>
      </c>
      <c r="BI114" s="85" t="str">
        <f t="shared" si="37"/>
        <v/>
      </c>
      <c r="BJ114" s="84">
        <f>IFERROR(FIND("Praia",consulta_completa__11[[#This Row],[13 - Ocorrências/Ambientes Atingidos]]),0)</f>
        <v>0</v>
      </c>
      <c r="BK114" s="85" t="str">
        <f t="shared" si="38"/>
        <v/>
      </c>
      <c r="BL114" s="84">
        <f>IFERROR(FIND("Solo",consulta_completa__11[[#This Row],[13 - Ocorrências/Ambientes Atingidos]]),0)</f>
        <v>1</v>
      </c>
      <c r="BM114" s="85" t="str">
        <f t="shared" si="39"/>
        <v>X</v>
      </c>
      <c r="BN114" s="84">
        <f>IFERROR(FIND("Águas subterrâneas",consulta_completa__11[[#This Row],[13 - Ocorrências/Ambientes Atingidos]]),0)</f>
        <v>0</v>
      </c>
      <c r="BO114" s="85" t="str">
        <f t="shared" si="40"/>
        <v/>
      </c>
      <c r="BP114" s="84">
        <f>IFERROR(FIND("Atmosfera",consulta_completa__11[[#This Row],[13 - Ocorrências/Ambientes Atingidos]]),0)</f>
        <v>0</v>
      </c>
      <c r="BQ114" s="85" t="str">
        <f t="shared" si="41"/>
        <v/>
      </c>
      <c r="BR114" s="84">
        <f>IFERROR(FIND("Flora",consulta_completa__11[[#This Row],[13 - Ocorrências/Ambientes Atingidos]]),0)</f>
        <v>0</v>
      </c>
      <c r="BS114" s="85" t="str">
        <f t="shared" si="42"/>
        <v/>
      </c>
      <c r="BT114" s="84">
        <f>IFERROR(FIND("Fauna",consulta_completa__11[[#This Row],[13 - Ocorrências/Ambientes Atingidos]]),0)</f>
        <v>0</v>
      </c>
      <c r="BU114" s="85" t="str">
        <f t="shared" si="43"/>
        <v/>
      </c>
      <c r="BV114" s="84">
        <f>IFERROR(FIND("UC federal",consulta_completa__11[[#This Row],[13 - Ocorrências/Ambientes Atingidos]]),0)</f>
        <v>0</v>
      </c>
      <c r="BW114" s="85" t="str">
        <f t="shared" si="44"/>
        <v/>
      </c>
      <c r="BX114" s="84">
        <f>IFERROR(FIND("UC estadual/municipal",consulta_completa__11[[#This Row],[13 - Ocorrências/Ambientes Atingidos]]),0)</f>
        <v>0</v>
      </c>
      <c r="BY114" s="85" t="str">
        <f t="shared" si="45"/>
        <v/>
      </c>
      <c r="BZ114" s="84">
        <f>IFERROR(FIND("Outro(s)",consulta_completa__11[[#This Row],[13 - Ocorrências/Ambientes Atingidos]]),0)</f>
        <v>0</v>
      </c>
      <c r="CA114" s="85" t="str">
        <f t="shared" si="46"/>
        <v/>
      </c>
      <c r="CB114" s="84">
        <f>IFERROR(FIND("Sem dano",consulta_completa__11[[#This Row],[13 - Ocorrências/Ambientes Atingidos]]),0)</f>
        <v>0</v>
      </c>
      <c r="CC114" s="85" t="str">
        <f t="shared" si="47"/>
        <v/>
      </c>
      <c r="CD114" s="84" t="str">
        <f>IF(consulta_completa__11[[#This Row],[13 - Ocorrências/Ambientes Atingidos]]="","X","")</f>
        <v/>
      </c>
      <c r="CE114" s="86">
        <f>IFERROR(FIND("IBAMA",consulta_completa__11[[#This Row],[14 - Inst. Atuando no Local]]),0)</f>
        <v>0</v>
      </c>
      <c r="CF114" s="86" t="str">
        <f t="shared" si="48"/>
        <v/>
      </c>
      <c r="CG114" s="86">
        <f>IFERROR(FIND("OEMA",consulta_completa__11[[#This Row],[14 - Inst. Atuando no Local]]),0)</f>
        <v>0</v>
      </c>
      <c r="CH114" s="86" t="str">
        <f t="shared" si="49"/>
        <v/>
      </c>
      <c r="CI114" s="86">
        <f>IFERROR(FIND("DEFESA CIVIL",consulta_completa__11[[#This Row],[14 - Inst. Atuando no Local]]),0)</f>
        <v>0</v>
      </c>
      <c r="CJ114" s="86" t="str">
        <f t="shared" si="50"/>
        <v/>
      </c>
      <c r="CK114" s="86">
        <f>IFERROR(FIND("CORPO DE BOMBEIROS",consulta_completa__11[[#This Row],[14 - Inst. Atuando no Local]]),0)</f>
        <v>0</v>
      </c>
      <c r="CL114" s="86" t="str">
        <f t="shared" si="51"/>
        <v/>
      </c>
      <c r="CM114" s="86">
        <f>IFERROR(FIND("POLÍCIA RODOVIÁRIA",consulta_completa__11[[#This Row],[14 - Inst. Atuando no Local]]),0)</f>
        <v>0</v>
      </c>
      <c r="CN114" s="86" t="str">
        <f t="shared" si="52"/>
        <v/>
      </c>
      <c r="CO114" s="86">
        <f>IFERROR(FIND("POLÍCIA MILITAR",consulta_completa__11[[#This Row],[14 - Inst. Atuando no Local]]),0)</f>
        <v>0</v>
      </c>
      <c r="CP114" s="86" t="str">
        <f t="shared" si="53"/>
        <v/>
      </c>
      <c r="CQ114" s="86">
        <f>IFERROR(FIND("POLÍCIA CIVIL",consulta_completa__11[[#This Row],[14 - Inst. Atuando no Local]]),0)</f>
        <v>0</v>
      </c>
      <c r="CR114" s="86" t="str">
        <f t="shared" si="54"/>
        <v/>
      </c>
      <c r="CS114" s="86">
        <f>IFERROR(FIND("MARINHA DO BRASIL",consulta_completa__11[[#This Row],[14 - Inst. Atuando no Local]]),0)</f>
        <v>0</v>
      </c>
      <c r="CT114" s="86" t="str">
        <f t="shared" si="55"/>
        <v/>
      </c>
      <c r="CU114" s="86">
        <f>IFERROR(FIND("EMPRESA ESPECIALIZADA EM ATENDIMENTO",consulta_completa__11[[#This Row],[14 - Inst. Atuando no Local]]),0)</f>
        <v>0</v>
      </c>
      <c r="CV114" s="86" t="str">
        <f t="shared" si="56"/>
        <v/>
      </c>
      <c r="CW114" s="86">
        <f>IFERROR(FIND("IBAMA",consulta_completa__11[[#This Row],[14 - Inst. Atuando no Local]]),0)</f>
        <v>0</v>
      </c>
      <c r="CX114" s="86" t="str">
        <f t="shared" si="57"/>
        <v/>
      </c>
      <c r="CY114" s="86" t="str">
        <f>IF(consulta_completa__11[[#This Row],[14 - Inst. Atuando no Local]]="","X","")</f>
        <v/>
      </c>
      <c r="CZ114" s="86">
        <f>IFERROR(FIND("OUTRA (S)",consulta_completa__11[[#This Row],[14 - Inst. Atuando no Local]]),0)</f>
        <v>0</v>
      </c>
      <c r="DA114" s="86" t="str">
        <f t="shared" si="58"/>
        <v/>
      </c>
      <c r="DB114" s="37" t="str">
        <f t="shared" si="59"/>
        <v>Sim</v>
      </c>
      <c r="DC114" s="37" t="str">
        <f t="shared" si="60"/>
        <v>Não</v>
      </c>
      <c r="DD114" s="37" t="str">
        <f t="shared" si="61"/>
        <v>Sim</v>
      </c>
      <c r="DE114" s="89" t="str">
        <f t="shared" si="32"/>
        <v>Federal</v>
      </c>
    </row>
    <row r="115" spans="1:109">
      <c r="A115" s="15">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4">
        <f>IFERROR(FIND("Óbitos/feridos",consulta_completa__11[[#This Row],[13 - Ocorrências/Ambientes Atingidos]]),0)</f>
        <v>0</v>
      </c>
      <c r="AY115" s="85" t="str">
        <f t="shared" si="33"/>
        <v/>
      </c>
      <c r="AZ115" s="84">
        <f>IFERROR(FIND("População afetada/evacuada",consulta_completa__11[[#This Row],[13 - Ocorrências/Ambientes Atingidos]]),0)</f>
        <v>0</v>
      </c>
      <c r="BA115" s="84" t="str">
        <f t="shared" si="34"/>
        <v/>
      </c>
      <c r="BB115" s="84">
        <f>IFERROR(FIND("Suspensão de abastecimento de água",consulta_completa__11[[#This Row],[13 - Ocorrências/Ambientes Atingidos]]),0)</f>
        <v>0</v>
      </c>
      <c r="BC115" s="85" t="str">
        <f t="shared" si="62"/>
        <v/>
      </c>
      <c r="BD115" s="84">
        <f>IFERROR(FIND("Rio/córrego",consulta_completa__11[[#This Row],[13 - Ocorrências/Ambientes Atingidos]]),0)</f>
        <v>0</v>
      </c>
      <c r="BE115" s="85" t="str">
        <f t="shared" si="35"/>
        <v/>
      </c>
      <c r="BF115" s="84">
        <f>IFERROR(FIND("Lago",consulta_completa__11[[#This Row],[13 - Ocorrências/Ambientes Atingidos]]),0)</f>
        <v>0</v>
      </c>
      <c r="BG115" s="85" t="str">
        <f t="shared" si="36"/>
        <v/>
      </c>
      <c r="BH115" s="84">
        <f>IFERROR(FIND("Mar",consulta_completa__11[[#This Row],[13 - Ocorrências/Ambientes Atingidos]]),0)</f>
        <v>0</v>
      </c>
      <c r="BI115" s="85" t="str">
        <f t="shared" si="37"/>
        <v/>
      </c>
      <c r="BJ115" s="84">
        <f>IFERROR(FIND("Praia",consulta_completa__11[[#This Row],[13 - Ocorrências/Ambientes Atingidos]]),0)</f>
        <v>0</v>
      </c>
      <c r="BK115" s="85" t="str">
        <f t="shared" si="38"/>
        <v/>
      </c>
      <c r="BL115" s="84">
        <f>IFERROR(FIND("Solo",consulta_completa__11[[#This Row],[13 - Ocorrências/Ambientes Atingidos]]),0)</f>
        <v>1</v>
      </c>
      <c r="BM115" s="85" t="str">
        <f t="shared" si="39"/>
        <v>X</v>
      </c>
      <c r="BN115" s="84">
        <f>IFERROR(FIND("Águas subterrâneas",consulta_completa__11[[#This Row],[13 - Ocorrências/Ambientes Atingidos]]),0)</f>
        <v>0</v>
      </c>
      <c r="BO115" s="85" t="str">
        <f t="shared" si="40"/>
        <v/>
      </c>
      <c r="BP115" s="84">
        <f>IFERROR(FIND("Atmosfera",consulta_completa__11[[#This Row],[13 - Ocorrências/Ambientes Atingidos]]),0)</f>
        <v>0</v>
      </c>
      <c r="BQ115" s="85" t="str">
        <f t="shared" si="41"/>
        <v/>
      </c>
      <c r="BR115" s="84">
        <f>IFERROR(FIND("Flora",consulta_completa__11[[#This Row],[13 - Ocorrências/Ambientes Atingidos]]),0)</f>
        <v>0</v>
      </c>
      <c r="BS115" s="85" t="str">
        <f t="shared" si="42"/>
        <v/>
      </c>
      <c r="BT115" s="84">
        <f>IFERROR(FIND("Fauna",consulta_completa__11[[#This Row],[13 - Ocorrências/Ambientes Atingidos]]),0)</f>
        <v>0</v>
      </c>
      <c r="BU115" s="85" t="str">
        <f t="shared" si="43"/>
        <v/>
      </c>
      <c r="BV115" s="84">
        <f>IFERROR(FIND("UC federal",consulta_completa__11[[#This Row],[13 - Ocorrências/Ambientes Atingidos]]),0)</f>
        <v>0</v>
      </c>
      <c r="BW115" s="85" t="str">
        <f t="shared" si="44"/>
        <v/>
      </c>
      <c r="BX115" s="84">
        <f>IFERROR(FIND("UC estadual/municipal",consulta_completa__11[[#This Row],[13 - Ocorrências/Ambientes Atingidos]]),0)</f>
        <v>0</v>
      </c>
      <c r="BY115" s="85" t="str">
        <f t="shared" si="45"/>
        <v/>
      </c>
      <c r="BZ115" s="84">
        <f>IFERROR(FIND("Outro(s)",consulta_completa__11[[#This Row],[13 - Ocorrências/Ambientes Atingidos]]),0)</f>
        <v>0</v>
      </c>
      <c r="CA115" s="85" t="str">
        <f t="shared" si="46"/>
        <v/>
      </c>
      <c r="CB115" s="84">
        <f>IFERROR(FIND("Sem dano",consulta_completa__11[[#This Row],[13 - Ocorrências/Ambientes Atingidos]]),0)</f>
        <v>0</v>
      </c>
      <c r="CC115" s="85" t="str">
        <f t="shared" si="47"/>
        <v/>
      </c>
      <c r="CD115" s="84" t="str">
        <f>IF(consulta_completa__11[[#This Row],[13 - Ocorrências/Ambientes Atingidos]]="","X","")</f>
        <v/>
      </c>
      <c r="CE115" s="86">
        <f>IFERROR(FIND("IBAMA",consulta_completa__11[[#This Row],[14 - Inst. Atuando no Local]]),0)</f>
        <v>0</v>
      </c>
      <c r="CF115" s="86" t="str">
        <f t="shared" si="48"/>
        <v/>
      </c>
      <c r="CG115" s="86">
        <f>IFERROR(FIND("OEMA",consulta_completa__11[[#This Row],[14 - Inst. Atuando no Local]]),0)</f>
        <v>0</v>
      </c>
      <c r="CH115" s="86" t="str">
        <f t="shared" si="49"/>
        <v/>
      </c>
      <c r="CI115" s="86">
        <f>IFERROR(FIND("DEFESA CIVIL",consulta_completa__11[[#This Row],[14 - Inst. Atuando no Local]]),0)</f>
        <v>0</v>
      </c>
      <c r="CJ115" s="86" t="str">
        <f t="shared" si="50"/>
        <v/>
      </c>
      <c r="CK115" s="86">
        <f>IFERROR(FIND("CORPO DE BOMBEIROS",consulta_completa__11[[#This Row],[14 - Inst. Atuando no Local]]),0)</f>
        <v>0</v>
      </c>
      <c r="CL115" s="86" t="str">
        <f t="shared" si="51"/>
        <v/>
      </c>
      <c r="CM115" s="86">
        <f>IFERROR(FIND("POLÍCIA RODOVIÁRIA",consulta_completa__11[[#This Row],[14 - Inst. Atuando no Local]]),0)</f>
        <v>0</v>
      </c>
      <c r="CN115" s="86" t="str">
        <f t="shared" si="52"/>
        <v/>
      </c>
      <c r="CO115" s="86">
        <f>IFERROR(FIND("POLÍCIA MILITAR",consulta_completa__11[[#This Row],[14 - Inst. Atuando no Local]]),0)</f>
        <v>0</v>
      </c>
      <c r="CP115" s="86" t="str">
        <f t="shared" si="53"/>
        <v/>
      </c>
      <c r="CQ115" s="86">
        <f>IFERROR(FIND("POLÍCIA CIVIL",consulta_completa__11[[#This Row],[14 - Inst. Atuando no Local]]),0)</f>
        <v>0</v>
      </c>
      <c r="CR115" s="86" t="str">
        <f t="shared" si="54"/>
        <v/>
      </c>
      <c r="CS115" s="86">
        <f>IFERROR(FIND("MARINHA DO BRASIL",consulta_completa__11[[#This Row],[14 - Inst. Atuando no Local]]),0)</f>
        <v>0</v>
      </c>
      <c r="CT115" s="86" t="str">
        <f t="shared" si="55"/>
        <v/>
      </c>
      <c r="CU115" s="86">
        <f>IFERROR(FIND("EMPRESA ESPECIALIZADA EM ATENDIMENTO",consulta_completa__11[[#This Row],[14 - Inst. Atuando no Local]]),0)</f>
        <v>0</v>
      </c>
      <c r="CV115" s="86" t="str">
        <f t="shared" si="56"/>
        <v/>
      </c>
      <c r="CW115" s="86">
        <f>IFERROR(FIND("IBAMA",consulta_completa__11[[#This Row],[14 - Inst. Atuando no Local]]),0)</f>
        <v>0</v>
      </c>
      <c r="CX115" s="86" t="str">
        <f t="shared" si="57"/>
        <v/>
      </c>
      <c r="CY115" s="86" t="str">
        <f>IF(consulta_completa__11[[#This Row],[14 - Inst. Atuando no Local]]="","X","")</f>
        <v/>
      </c>
      <c r="CZ115" s="86">
        <f>IFERROR(FIND("OUTRA (S)",consulta_completa__11[[#This Row],[14 - Inst. Atuando no Local]]),0)</f>
        <v>0</v>
      </c>
      <c r="DA115" s="86" t="str">
        <f t="shared" si="58"/>
        <v/>
      </c>
      <c r="DB115" s="37" t="str">
        <f t="shared" si="59"/>
        <v>Sim</v>
      </c>
      <c r="DC115" s="37" t="str">
        <f t="shared" si="60"/>
        <v>Não</v>
      </c>
      <c r="DD115" s="37" t="str">
        <f t="shared" si="61"/>
        <v>Sim</v>
      </c>
      <c r="DE115" s="89" t="str">
        <f t="shared" si="32"/>
        <v>Sem informação</v>
      </c>
    </row>
    <row r="116" spans="1:109">
      <c r="A116" s="15">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4">
        <f>IFERROR(FIND("Óbitos/feridos",consulta_completa__11[[#This Row],[13 - Ocorrências/Ambientes Atingidos]]),0)</f>
        <v>0</v>
      </c>
      <c r="AY116" s="85" t="str">
        <f t="shared" si="33"/>
        <v/>
      </c>
      <c r="AZ116" s="84">
        <f>IFERROR(FIND("População afetada/evacuada",consulta_completa__11[[#This Row],[13 - Ocorrências/Ambientes Atingidos]]),0)</f>
        <v>0</v>
      </c>
      <c r="BA116" s="84" t="str">
        <f t="shared" si="34"/>
        <v/>
      </c>
      <c r="BB116" s="84">
        <f>IFERROR(FIND("Suspensão de abastecimento de água",consulta_completa__11[[#This Row],[13 - Ocorrências/Ambientes Atingidos]]),0)</f>
        <v>0</v>
      </c>
      <c r="BC116" s="85" t="str">
        <f t="shared" si="62"/>
        <v/>
      </c>
      <c r="BD116" s="84">
        <f>IFERROR(FIND("Rio/córrego",consulta_completa__11[[#This Row],[13 - Ocorrências/Ambientes Atingidos]]),0)</f>
        <v>0</v>
      </c>
      <c r="BE116" s="85" t="str">
        <f t="shared" si="35"/>
        <v/>
      </c>
      <c r="BF116" s="84">
        <f>IFERROR(FIND("Lago",consulta_completa__11[[#This Row],[13 - Ocorrências/Ambientes Atingidos]]),0)</f>
        <v>0</v>
      </c>
      <c r="BG116" s="85" t="str">
        <f t="shared" si="36"/>
        <v/>
      </c>
      <c r="BH116" s="84">
        <f>IFERROR(FIND("Mar",consulta_completa__11[[#This Row],[13 - Ocorrências/Ambientes Atingidos]]),0)</f>
        <v>1</v>
      </c>
      <c r="BI116" s="85" t="str">
        <f t="shared" si="37"/>
        <v>X</v>
      </c>
      <c r="BJ116" s="84">
        <f>IFERROR(FIND("Praia",consulta_completa__11[[#This Row],[13 - Ocorrências/Ambientes Atingidos]]),0)</f>
        <v>0</v>
      </c>
      <c r="BK116" s="85" t="str">
        <f t="shared" si="38"/>
        <v/>
      </c>
      <c r="BL116" s="84">
        <f>IFERROR(FIND("Solo",consulta_completa__11[[#This Row],[13 - Ocorrências/Ambientes Atingidos]]),0)</f>
        <v>0</v>
      </c>
      <c r="BM116" s="85" t="str">
        <f t="shared" si="39"/>
        <v/>
      </c>
      <c r="BN116" s="84">
        <f>IFERROR(FIND("Águas subterrâneas",consulta_completa__11[[#This Row],[13 - Ocorrências/Ambientes Atingidos]]),0)</f>
        <v>0</v>
      </c>
      <c r="BO116" s="85" t="str">
        <f t="shared" si="40"/>
        <v/>
      </c>
      <c r="BP116" s="84">
        <f>IFERROR(FIND("Atmosfera",consulta_completa__11[[#This Row],[13 - Ocorrências/Ambientes Atingidos]]),0)</f>
        <v>0</v>
      </c>
      <c r="BQ116" s="85" t="str">
        <f t="shared" si="41"/>
        <v/>
      </c>
      <c r="BR116" s="84">
        <f>IFERROR(FIND("Flora",consulta_completa__11[[#This Row],[13 - Ocorrências/Ambientes Atingidos]]),0)</f>
        <v>0</v>
      </c>
      <c r="BS116" s="85" t="str">
        <f t="shared" si="42"/>
        <v/>
      </c>
      <c r="BT116" s="84">
        <f>IFERROR(FIND("Fauna",consulta_completa__11[[#This Row],[13 - Ocorrências/Ambientes Atingidos]]),0)</f>
        <v>0</v>
      </c>
      <c r="BU116" s="85" t="str">
        <f t="shared" si="43"/>
        <v/>
      </c>
      <c r="BV116" s="84">
        <f>IFERROR(FIND("UC federal",consulta_completa__11[[#This Row],[13 - Ocorrências/Ambientes Atingidos]]),0)</f>
        <v>0</v>
      </c>
      <c r="BW116" s="85" t="str">
        <f t="shared" si="44"/>
        <v/>
      </c>
      <c r="BX116" s="84">
        <f>IFERROR(FIND("UC estadual/municipal",consulta_completa__11[[#This Row],[13 - Ocorrências/Ambientes Atingidos]]),0)</f>
        <v>0</v>
      </c>
      <c r="BY116" s="85" t="str">
        <f t="shared" si="45"/>
        <v/>
      </c>
      <c r="BZ116" s="84">
        <f>IFERROR(FIND("Outro(s)",consulta_completa__11[[#This Row],[13 - Ocorrências/Ambientes Atingidos]]),0)</f>
        <v>0</v>
      </c>
      <c r="CA116" s="85" t="str">
        <f t="shared" si="46"/>
        <v/>
      </c>
      <c r="CB116" s="84">
        <f>IFERROR(FIND("Sem dano",consulta_completa__11[[#This Row],[13 - Ocorrências/Ambientes Atingidos]]),0)</f>
        <v>0</v>
      </c>
      <c r="CC116" s="85" t="str">
        <f t="shared" si="47"/>
        <v/>
      </c>
      <c r="CD116" s="84" t="str">
        <f>IF(consulta_completa__11[[#This Row],[13 - Ocorrências/Ambientes Atingidos]]="","X","")</f>
        <v/>
      </c>
      <c r="CE116" s="86">
        <f>IFERROR(FIND("IBAMA",consulta_completa__11[[#This Row],[14 - Inst. Atuando no Local]]),0)</f>
        <v>0</v>
      </c>
      <c r="CF116" s="86" t="str">
        <f t="shared" si="48"/>
        <v/>
      </c>
      <c r="CG116" s="86">
        <f>IFERROR(FIND("OEMA",consulta_completa__11[[#This Row],[14 - Inst. Atuando no Local]]),0)</f>
        <v>0</v>
      </c>
      <c r="CH116" s="86" t="str">
        <f t="shared" si="49"/>
        <v/>
      </c>
      <c r="CI116" s="86">
        <f>IFERROR(FIND("DEFESA CIVIL",consulta_completa__11[[#This Row],[14 - Inst. Atuando no Local]]),0)</f>
        <v>0</v>
      </c>
      <c r="CJ116" s="86" t="str">
        <f t="shared" si="50"/>
        <v/>
      </c>
      <c r="CK116" s="86">
        <f>IFERROR(FIND("CORPO DE BOMBEIROS",consulta_completa__11[[#This Row],[14 - Inst. Atuando no Local]]),0)</f>
        <v>0</v>
      </c>
      <c r="CL116" s="86" t="str">
        <f t="shared" si="51"/>
        <v/>
      </c>
      <c r="CM116" s="86">
        <f>IFERROR(FIND("POLÍCIA RODOVIÁRIA",consulta_completa__11[[#This Row],[14 - Inst. Atuando no Local]]),0)</f>
        <v>0</v>
      </c>
      <c r="CN116" s="86" t="str">
        <f t="shared" si="52"/>
        <v/>
      </c>
      <c r="CO116" s="86">
        <f>IFERROR(FIND("POLÍCIA MILITAR",consulta_completa__11[[#This Row],[14 - Inst. Atuando no Local]]),0)</f>
        <v>0</v>
      </c>
      <c r="CP116" s="86" t="str">
        <f t="shared" si="53"/>
        <v/>
      </c>
      <c r="CQ116" s="86">
        <f>IFERROR(FIND("POLÍCIA CIVIL",consulta_completa__11[[#This Row],[14 - Inst. Atuando no Local]]),0)</f>
        <v>0</v>
      </c>
      <c r="CR116" s="86" t="str">
        <f t="shared" si="54"/>
        <v/>
      </c>
      <c r="CS116" s="86">
        <f>IFERROR(FIND("MARINHA DO BRASIL",consulta_completa__11[[#This Row],[14 - Inst. Atuando no Local]]),0)</f>
        <v>0</v>
      </c>
      <c r="CT116" s="86" t="str">
        <f t="shared" si="55"/>
        <v/>
      </c>
      <c r="CU116" s="86">
        <f>IFERROR(FIND("EMPRESA ESPECIALIZADA EM ATENDIMENTO",consulta_completa__11[[#This Row],[14 - Inst. Atuando no Local]]),0)</f>
        <v>0</v>
      </c>
      <c r="CV116" s="86" t="str">
        <f t="shared" si="56"/>
        <v/>
      </c>
      <c r="CW116" s="86">
        <f>IFERROR(FIND("IBAMA",consulta_completa__11[[#This Row],[14 - Inst. Atuando no Local]]),0)</f>
        <v>0</v>
      </c>
      <c r="CX116" s="86" t="str">
        <f t="shared" si="57"/>
        <v/>
      </c>
      <c r="CY116" s="86" t="str">
        <f>IF(consulta_completa__11[[#This Row],[14 - Inst. Atuando no Local]]="","X","")</f>
        <v/>
      </c>
      <c r="CZ116" s="86">
        <f>IFERROR(FIND("OUTRA (S)",consulta_completa__11[[#This Row],[14 - Inst. Atuando no Local]]),0)</f>
        <v>0</v>
      </c>
      <c r="DA116" s="86" t="str">
        <f t="shared" si="58"/>
        <v/>
      </c>
      <c r="DB116" s="37" t="str">
        <f t="shared" si="59"/>
        <v>Sim</v>
      </c>
      <c r="DC116" s="37" t="str">
        <f t="shared" si="60"/>
        <v>Não</v>
      </c>
      <c r="DD116" s="37" t="str">
        <f t="shared" si="61"/>
        <v>Sim</v>
      </c>
      <c r="DE116" s="89" t="str">
        <f t="shared" si="32"/>
        <v>Federal</v>
      </c>
    </row>
    <row r="117" spans="1:109">
      <c r="A117" s="15">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4">
        <f>IFERROR(FIND("Óbitos/feridos",consulta_completa__11[[#This Row],[13 - Ocorrências/Ambientes Atingidos]]),0)</f>
        <v>0</v>
      </c>
      <c r="AY117" s="85" t="str">
        <f t="shared" si="33"/>
        <v/>
      </c>
      <c r="AZ117" s="84">
        <f>IFERROR(FIND("População afetada/evacuada",consulta_completa__11[[#This Row],[13 - Ocorrências/Ambientes Atingidos]]),0)</f>
        <v>0</v>
      </c>
      <c r="BA117" s="84" t="str">
        <f t="shared" si="34"/>
        <v/>
      </c>
      <c r="BB117" s="84">
        <f>IFERROR(FIND("Suspensão de abastecimento de água",consulta_completa__11[[#This Row],[13 - Ocorrências/Ambientes Atingidos]]),0)</f>
        <v>0</v>
      </c>
      <c r="BC117" s="85" t="str">
        <f t="shared" si="62"/>
        <v/>
      </c>
      <c r="BD117" s="84">
        <f>IFERROR(FIND("Rio/córrego",consulta_completa__11[[#This Row],[13 - Ocorrências/Ambientes Atingidos]]),0)</f>
        <v>0</v>
      </c>
      <c r="BE117" s="85" t="str">
        <f t="shared" si="35"/>
        <v/>
      </c>
      <c r="BF117" s="84">
        <f>IFERROR(FIND("Lago",consulta_completa__11[[#This Row],[13 - Ocorrências/Ambientes Atingidos]]),0)</f>
        <v>0</v>
      </c>
      <c r="BG117" s="85" t="str">
        <f t="shared" si="36"/>
        <v/>
      </c>
      <c r="BH117" s="84">
        <f>IFERROR(FIND("Mar",consulta_completa__11[[#This Row],[13 - Ocorrências/Ambientes Atingidos]]),0)</f>
        <v>1</v>
      </c>
      <c r="BI117" s="85" t="str">
        <f t="shared" si="37"/>
        <v>X</v>
      </c>
      <c r="BJ117" s="84">
        <f>IFERROR(FIND("Praia",consulta_completa__11[[#This Row],[13 - Ocorrências/Ambientes Atingidos]]),0)</f>
        <v>0</v>
      </c>
      <c r="BK117" s="85" t="str">
        <f t="shared" si="38"/>
        <v/>
      </c>
      <c r="BL117" s="84">
        <f>IFERROR(FIND("Solo",consulta_completa__11[[#This Row],[13 - Ocorrências/Ambientes Atingidos]]),0)</f>
        <v>0</v>
      </c>
      <c r="BM117" s="85" t="str">
        <f t="shared" si="39"/>
        <v/>
      </c>
      <c r="BN117" s="84">
        <f>IFERROR(FIND("Águas subterrâneas",consulta_completa__11[[#This Row],[13 - Ocorrências/Ambientes Atingidos]]),0)</f>
        <v>0</v>
      </c>
      <c r="BO117" s="85" t="str">
        <f t="shared" si="40"/>
        <v/>
      </c>
      <c r="BP117" s="84">
        <f>IFERROR(FIND("Atmosfera",consulta_completa__11[[#This Row],[13 - Ocorrências/Ambientes Atingidos]]),0)</f>
        <v>0</v>
      </c>
      <c r="BQ117" s="85" t="str">
        <f t="shared" si="41"/>
        <v/>
      </c>
      <c r="BR117" s="84">
        <f>IFERROR(FIND("Flora",consulta_completa__11[[#This Row],[13 - Ocorrências/Ambientes Atingidos]]),0)</f>
        <v>0</v>
      </c>
      <c r="BS117" s="85" t="str">
        <f t="shared" si="42"/>
        <v/>
      </c>
      <c r="BT117" s="84">
        <f>IFERROR(FIND("Fauna",consulta_completa__11[[#This Row],[13 - Ocorrências/Ambientes Atingidos]]),0)</f>
        <v>0</v>
      </c>
      <c r="BU117" s="85" t="str">
        <f t="shared" si="43"/>
        <v/>
      </c>
      <c r="BV117" s="84">
        <f>IFERROR(FIND("UC federal",consulta_completa__11[[#This Row],[13 - Ocorrências/Ambientes Atingidos]]),0)</f>
        <v>0</v>
      </c>
      <c r="BW117" s="85" t="str">
        <f t="shared" si="44"/>
        <v/>
      </c>
      <c r="BX117" s="84">
        <f>IFERROR(FIND("UC estadual/municipal",consulta_completa__11[[#This Row],[13 - Ocorrências/Ambientes Atingidos]]),0)</f>
        <v>0</v>
      </c>
      <c r="BY117" s="85" t="str">
        <f t="shared" si="45"/>
        <v/>
      </c>
      <c r="BZ117" s="84">
        <f>IFERROR(FIND("Outro(s)",consulta_completa__11[[#This Row],[13 - Ocorrências/Ambientes Atingidos]]),0)</f>
        <v>0</v>
      </c>
      <c r="CA117" s="85" t="str">
        <f t="shared" si="46"/>
        <v/>
      </c>
      <c r="CB117" s="84">
        <f>IFERROR(FIND("Sem dano",consulta_completa__11[[#This Row],[13 - Ocorrências/Ambientes Atingidos]]),0)</f>
        <v>0</v>
      </c>
      <c r="CC117" s="85" t="str">
        <f t="shared" si="47"/>
        <v/>
      </c>
      <c r="CD117" s="84" t="str">
        <f>IF(consulta_completa__11[[#This Row],[13 - Ocorrências/Ambientes Atingidos]]="","X","")</f>
        <v/>
      </c>
      <c r="CE117" s="86">
        <f>IFERROR(FIND("IBAMA",consulta_completa__11[[#This Row],[14 - Inst. Atuando no Local]]),0)</f>
        <v>0</v>
      </c>
      <c r="CF117" s="86" t="str">
        <f t="shared" si="48"/>
        <v/>
      </c>
      <c r="CG117" s="86">
        <f>IFERROR(FIND("OEMA",consulta_completa__11[[#This Row],[14 - Inst. Atuando no Local]]),0)</f>
        <v>0</v>
      </c>
      <c r="CH117" s="86" t="str">
        <f t="shared" si="49"/>
        <v/>
      </c>
      <c r="CI117" s="86">
        <f>IFERROR(FIND("DEFESA CIVIL",consulta_completa__11[[#This Row],[14 - Inst. Atuando no Local]]),0)</f>
        <v>0</v>
      </c>
      <c r="CJ117" s="86" t="str">
        <f t="shared" si="50"/>
        <v/>
      </c>
      <c r="CK117" s="86">
        <f>IFERROR(FIND("CORPO DE BOMBEIROS",consulta_completa__11[[#This Row],[14 - Inst. Atuando no Local]]),0)</f>
        <v>0</v>
      </c>
      <c r="CL117" s="86" t="str">
        <f t="shared" si="51"/>
        <v/>
      </c>
      <c r="CM117" s="86">
        <f>IFERROR(FIND("POLÍCIA RODOVIÁRIA",consulta_completa__11[[#This Row],[14 - Inst. Atuando no Local]]),0)</f>
        <v>0</v>
      </c>
      <c r="CN117" s="86" t="str">
        <f t="shared" si="52"/>
        <v/>
      </c>
      <c r="CO117" s="86">
        <f>IFERROR(FIND("POLÍCIA MILITAR",consulta_completa__11[[#This Row],[14 - Inst. Atuando no Local]]),0)</f>
        <v>0</v>
      </c>
      <c r="CP117" s="86" t="str">
        <f t="shared" si="53"/>
        <v/>
      </c>
      <c r="CQ117" s="86">
        <f>IFERROR(FIND("POLÍCIA CIVIL",consulta_completa__11[[#This Row],[14 - Inst. Atuando no Local]]),0)</f>
        <v>0</v>
      </c>
      <c r="CR117" s="86" t="str">
        <f t="shared" si="54"/>
        <v/>
      </c>
      <c r="CS117" s="86">
        <f>IFERROR(FIND("MARINHA DO BRASIL",consulta_completa__11[[#This Row],[14 - Inst. Atuando no Local]]),0)</f>
        <v>0</v>
      </c>
      <c r="CT117" s="86" t="str">
        <f t="shared" si="55"/>
        <v/>
      </c>
      <c r="CU117" s="86">
        <f>IFERROR(FIND("EMPRESA ESPECIALIZADA EM ATENDIMENTO",consulta_completa__11[[#This Row],[14 - Inst. Atuando no Local]]),0)</f>
        <v>0</v>
      </c>
      <c r="CV117" s="86" t="str">
        <f t="shared" si="56"/>
        <v/>
      </c>
      <c r="CW117" s="86">
        <f>IFERROR(FIND("IBAMA",consulta_completa__11[[#This Row],[14 - Inst. Atuando no Local]]),0)</f>
        <v>0</v>
      </c>
      <c r="CX117" s="86" t="str">
        <f t="shared" si="57"/>
        <v/>
      </c>
      <c r="CY117" s="86" t="str">
        <f>IF(consulta_completa__11[[#This Row],[14 - Inst. Atuando no Local]]="","X","")</f>
        <v/>
      </c>
      <c r="CZ117" s="86">
        <f>IFERROR(FIND("OUTRA (S)",consulta_completa__11[[#This Row],[14 - Inst. Atuando no Local]]),0)</f>
        <v>0</v>
      </c>
      <c r="DA117" s="86" t="str">
        <f t="shared" si="58"/>
        <v/>
      </c>
      <c r="DB117" s="37" t="str">
        <f t="shared" si="59"/>
        <v>Sim</v>
      </c>
      <c r="DC117" s="37" t="str">
        <f t="shared" si="60"/>
        <v>Não</v>
      </c>
      <c r="DD117" s="37" t="str">
        <f t="shared" si="61"/>
        <v>Sim</v>
      </c>
      <c r="DE117" s="89" t="str">
        <f t="shared" si="32"/>
        <v>Federal</v>
      </c>
    </row>
    <row r="118" spans="1:109">
      <c r="A118" s="15">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4">
        <f>IFERROR(FIND("Óbitos/feridos",consulta_completa__11[[#This Row],[13 - Ocorrências/Ambientes Atingidos]]),0)</f>
        <v>0</v>
      </c>
      <c r="AY118" s="85" t="str">
        <f t="shared" si="33"/>
        <v/>
      </c>
      <c r="AZ118" s="84">
        <f>IFERROR(FIND("População afetada/evacuada",consulta_completa__11[[#This Row],[13 - Ocorrências/Ambientes Atingidos]]),0)</f>
        <v>0</v>
      </c>
      <c r="BA118" s="84" t="str">
        <f t="shared" si="34"/>
        <v/>
      </c>
      <c r="BB118" s="84">
        <f>IFERROR(FIND("Suspensão de abastecimento de água",consulta_completa__11[[#This Row],[13 - Ocorrências/Ambientes Atingidos]]),0)</f>
        <v>0</v>
      </c>
      <c r="BC118" s="85" t="str">
        <f t="shared" si="62"/>
        <v/>
      </c>
      <c r="BD118" s="84">
        <f>IFERROR(FIND("Rio/córrego",consulta_completa__11[[#This Row],[13 - Ocorrências/Ambientes Atingidos]]),0)</f>
        <v>0</v>
      </c>
      <c r="BE118" s="85" t="str">
        <f t="shared" si="35"/>
        <v/>
      </c>
      <c r="BF118" s="84">
        <f>IFERROR(FIND("Lago",consulta_completa__11[[#This Row],[13 - Ocorrências/Ambientes Atingidos]]),0)</f>
        <v>0</v>
      </c>
      <c r="BG118" s="85" t="str">
        <f t="shared" si="36"/>
        <v/>
      </c>
      <c r="BH118" s="84">
        <f>IFERROR(FIND("Mar",consulta_completa__11[[#This Row],[13 - Ocorrências/Ambientes Atingidos]]),0)</f>
        <v>0</v>
      </c>
      <c r="BI118" s="85" t="str">
        <f t="shared" si="37"/>
        <v/>
      </c>
      <c r="BJ118" s="84">
        <f>IFERROR(FIND("Praia",consulta_completa__11[[#This Row],[13 - Ocorrências/Ambientes Atingidos]]),0)</f>
        <v>0</v>
      </c>
      <c r="BK118" s="85" t="str">
        <f t="shared" si="38"/>
        <v/>
      </c>
      <c r="BL118" s="84">
        <f>IFERROR(FIND("Solo",consulta_completa__11[[#This Row],[13 - Ocorrências/Ambientes Atingidos]]),0)</f>
        <v>1</v>
      </c>
      <c r="BM118" s="85" t="str">
        <f t="shared" si="39"/>
        <v>X</v>
      </c>
      <c r="BN118" s="84">
        <f>IFERROR(FIND("Águas subterrâneas",consulta_completa__11[[#This Row],[13 - Ocorrências/Ambientes Atingidos]]),0)</f>
        <v>0</v>
      </c>
      <c r="BO118" s="85" t="str">
        <f t="shared" si="40"/>
        <v/>
      </c>
      <c r="BP118" s="84">
        <f>IFERROR(FIND("Atmosfera",consulta_completa__11[[#This Row],[13 - Ocorrências/Ambientes Atingidos]]),0)</f>
        <v>0</v>
      </c>
      <c r="BQ118" s="85" t="str">
        <f t="shared" si="41"/>
        <v/>
      </c>
      <c r="BR118" s="84">
        <f>IFERROR(FIND("Flora",consulta_completa__11[[#This Row],[13 - Ocorrências/Ambientes Atingidos]]),0)</f>
        <v>0</v>
      </c>
      <c r="BS118" s="85" t="str">
        <f t="shared" si="42"/>
        <v/>
      </c>
      <c r="BT118" s="84">
        <f>IFERROR(FIND("Fauna",consulta_completa__11[[#This Row],[13 - Ocorrências/Ambientes Atingidos]]),0)</f>
        <v>0</v>
      </c>
      <c r="BU118" s="85" t="str">
        <f t="shared" si="43"/>
        <v/>
      </c>
      <c r="BV118" s="84">
        <f>IFERROR(FIND("UC federal",consulta_completa__11[[#This Row],[13 - Ocorrências/Ambientes Atingidos]]),0)</f>
        <v>0</v>
      </c>
      <c r="BW118" s="85" t="str">
        <f t="shared" si="44"/>
        <v/>
      </c>
      <c r="BX118" s="84">
        <f>IFERROR(FIND("UC estadual/municipal",consulta_completa__11[[#This Row],[13 - Ocorrências/Ambientes Atingidos]]),0)</f>
        <v>0</v>
      </c>
      <c r="BY118" s="85" t="str">
        <f t="shared" si="45"/>
        <v/>
      </c>
      <c r="BZ118" s="84">
        <f>IFERROR(FIND("Outro(s)",consulta_completa__11[[#This Row],[13 - Ocorrências/Ambientes Atingidos]]),0)</f>
        <v>0</v>
      </c>
      <c r="CA118" s="85" t="str">
        <f t="shared" si="46"/>
        <v/>
      </c>
      <c r="CB118" s="84">
        <f>IFERROR(FIND("Sem dano",consulta_completa__11[[#This Row],[13 - Ocorrências/Ambientes Atingidos]]),0)</f>
        <v>0</v>
      </c>
      <c r="CC118" s="85" t="str">
        <f t="shared" si="47"/>
        <v/>
      </c>
      <c r="CD118" s="84" t="str">
        <f>IF(consulta_completa__11[[#This Row],[13 - Ocorrências/Ambientes Atingidos]]="","X","")</f>
        <v/>
      </c>
      <c r="CE118" s="86">
        <f>IFERROR(FIND("IBAMA",consulta_completa__11[[#This Row],[14 - Inst. Atuando no Local]]),0)</f>
        <v>0</v>
      </c>
      <c r="CF118" s="86" t="str">
        <f t="shared" si="48"/>
        <v/>
      </c>
      <c r="CG118" s="86">
        <f>IFERROR(FIND("OEMA",consulta_completa__11[[#This Row],[14 - Inst. Atuando no Local]]),0)</f>
        <v>0</v>
      </c>
      <c r="CH118" s="86" t="str">
        <f t="shared" si="49"/>
        <v/>
      </c>
      <c r="CI118" s="86">
        <f>IFERROR(FIND("DEFESA CIVIL",consulta_completa__11[[#This Row],[14 - Inst. Atuando no Local]]),0)</f>
        <v>0</v>
      </c>
      <c r="CJ118" s="86" t="str">
        <f t="shared" si="50"/>
        <v/>
      </c>
      <c r="CK118" s="86">
        <f>IFERROR(FIND("CORPO DE BOMBEIROS",consulta_completa__11[[#This Row],[14 - Inst. Atuando no Local]]),0)</f>
        <v>0</v>
      </c>
      <c r="CL118" s="86" t="str">
        <f t="shared" si="51"/>
        <v/>
      </c>
      <c r="CM118" s="86">
        <f>IFERROR(FIND("POLÍCIA RODOVIÁRIA",consulta_completa__11[[#This Row],[14 - Inst. Atuando no Local]]),0)</f>
        <v>0</v>
      </c>
      <c r="CN118" s="86" t="str">
        <f t="shared" si="52"/>
        <v/>
      </c>
      <c r="CO118" s="86">
        <f>IFERROR(FIND("POLÍCIA MILITAR",consulta_completa__11[[#This Row],[14 - Inst. Atuando no Local]]),0)</f>
        <v>0</v>
      </c>
      <c r="CP118" s="86" t="str">
        <f t="shared" si="53"/>
        <v/>
      </c>
      <c r="CQ118" s="86">
        <f>IFERROR(FIND("POLÍCIA CIVIL",consulta_completa__11[[#This Row],[14 - Inst. Atuando no Local]]),0)</f>
        <v>0</v>
      </c>
      <c r="CR118" s="86" t="str">
        <f t="shared" si="54"/>
        <v/>
      </c>
      <c r="CS118" s="86">
        <f>IFERROR(FIND("MARINHA DO BRASIL",consulta_completa__11[[#This Row],[14 - Inst. Atuando no Local]]),0)</f>
        <v>0</v>
      </c>
      <c r="CT118" s="86" t="str">
        <f t="shared" si="55"/>
        <v/>
      </c>
      <c r="CU118" s="86">
        <f>IFERROR(FIND("EMPRESA ESPECIALIZADA EM ATENDIMENTO",consulta_completa__11[[#This Row],[14 - Inst. Atuando no Local]]),0)</f>
        <v>0</v>
      </c>
      <c r="CV118" s="86" t="str">
        <f t="shared" si="56"/>
        <v/>
      </c>
      <c r="CW118" s="86">
        <f>IFERROR(FIND("IBAMA",consulta_completa__11[[#This Row],[14 - Inst. Atuando no Local]]),0)</f>
        <v>0</v>
      </c>
      <c r="CX118" s="86" t="str">
        <f t="shared" si="57"/>
        <v/>
      </c>
      <c r="CY118" s="86" t="str">
        <f>IF(consulta_completa__11[[#This Row],[14 - Inst. Atuando no Local]]="","X","")</f>
        <v/>
      </c>
      <c r="CZ118" s="86">
        <f>IFERROR(FIND("OUTRA (S)",consulta_completa__11[[#This Row],[14 - Inst. Atuando no Local]]),0)</f>
        <v>0</v>
      </c>
      <c r="DA118" s="86" t="str">
        <f t="shared" si="58"/>
        <v/>
      </c>
      <c r="DB118" s="37" t="str">
        <f t="shared" si="59"/>
        <v>Sim</v>
      </c>
      <c r="DC118" s="37" t="str">
        <f t="shared" si="60"/>
        <v>Não</v>
      </c>
      <c r="DD118" s="37" t="str">
        <f t="shared" si="61"/>
        <v>Sim</v>
      </c>
      <c r="DE118" s="89" t="str">
        <f t="shared" si="32"/>
        <v>Sem informação</v>
      </c>
    </row>
    <row r="119" spans="1:109">
      <c r="A119" s="15">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4">
        <f>IFERROR(FIND("Óbitos/feridos",consulta_completa__11[[#This Row],[13 - Ocorrências/Ambientes Atingidos]]),0)</f>
        <v>0</v>
      </c>
      <c r="AY119" s="85" t="str">
        <f t="shared" si="33"/>
        <v/>
      </c>
      <c r="AZ119" s="84">
        <f>IFERROR(FIND("População afetada/evacuada",consulta_completa__11[[#This Row],[13 - Ocorrências/Ambientes Atingidos]]),0)</f>
        <v>0</v>
      </c>
      <c r="BA119" s="84" t="str">
        <f t="shared" si="34"/>
        <v/>
      </c>
      <c r="BB119" s="84">
        <f>IFERROR(FIND("Suspensão de abastecimento de água",consulta_completa__11[[#This Row],[13 - Ocorrências/Ambientes Atingidos]]),0)</f>
        <v>0</v>
      </c>
      <c r="BC119" s="85" t="str">
        <f t="shared" si="62"/>
        <v/>
      </c>
      <c r="BD119" s="84">
        <f>IFERROR(FIND("Rio/córrego",consulta_completa__11[[#This Row],[13 - Ocorrências/Ambientes Atingidos]]),0)</f>
        <v>0</v>
      </c>
      <c r="BE119" s="85" t="str">
        <f t="shared" si="35"/>
        <v/>
      </c>
      <c r="BF119" s="84">
        <f>IFERROR(FIND("Lago",consulta_completa__11[[#This Row],[13 - Ocorrências/Ambientes Atingidos]]),0)</f>
        <v>0</v>
      </c>
      <c r="BG119" s="85" t="str">
        <f t="shared" si="36"/>
        <v/>
      </c>
      <c r="BH119" s="84">
        <f>IFERROR(FIND("Mar",consulta_completa__11[[#This Row],[13 - Ocorrências/Ambientes Atingidos]]),0)</f>
        <v>0</v>
      </c>
      <c r="BI119" s="85" t="str">
        <f t="shared" si="37"/>
        <v/>
      </c>
      <c r="BJ119" s="84">
        <f>IFERROR(FIND("Praia",consulta_completa__11[[#This Row],[13 - Ocorrências/Ambientes Atingidos]]),0)</f>
        <v>0</v>
      </c>
      <c r="BK119" s="85" t="str">
        <f t="shared" si="38"/>
        <v/>
      </c>
      <c r="BL119" s="84">
        <f>IFERROR(FIND("Solo",consulta_completa__11[[#This Row],[13 - Ocorrências/Ambientes Atingidos]]),0)</f>
        <v>0</v>
      </c>
      <c r="BM119" s="85" t="str">
        <f t="shared" si="39"/>
        <v/>
      </c>
      <c r="BN119" s="84">
        <f>IFERROR(FIND("Águas subterrâneas",consulta_completa__11[[#This Row],[13 - Ocorrências/Ambientes Atingidos]]),0)</f>
        <v>0</v>
      </c>
      <c r="BO119" s="85" t="str">
        <f t="shared" si="40"/>
        <v/>
      </c>
      <c r="BP119" s="84">
        <f>IFERROR(FIND("Atmosfera",consulta_completa__11[[#This Row],[13 - Ocorrências/Ambientes Atingidos]]),0)</f>
        <v>0</v>
      </c>
      <c r="BQ119" s="85" t="str">
        <f t="shared" si="41"/>
        <v/>
      </c>
      <c r="BR119" s="84">
        <f>IFERROR(FIND("Flora",consulta_completa__11[[#This Row],[13 - Ocorrências/Ambientes Atingidos]]),0)</f>
        <v>0</v>
      </c>
      <c r="BS119" s="85" t="str">
        <f t="shared" si="42"/>
        <v/>
      </c>
      <c r="BT119" s="84">
        <f>IFERROR(FIND("Fauna",consulta_completa__11[[#This Row],[13 - Ocorrências/Ambientes Atingidos]]),0)</f>
        <v>0</v>
      </c>
      <c r="BU119" s="85" t="str">
        <f t="shared" si="43"/>
        <v/>
      </c>
      <c r="BV119" s="84">
        <f>IFERROR(FIND("UC federal",consulta_completa__11[[#This Row],[13 - Ocorrências/Ambientes Atingidos]]),0)</f>
        <v>0</v>
      </c>
      <c r="BW119" s="85" t="str">
        <f t="shared" si="44"/>
        <v/>
      </c>
      <c r="BX119" s="84">
        <f>IFERROR(FIND("UC estadual/municipal",consulta_completa__11[[#This Row],[13 - Ocorrências/Ambientes Atingidos]]),0)</f>
        <v>0</v>
      </c>
      <c r="BY119" s="85" t="str">
        <f t="shared" si="45"/>
        <v/>
      </c>
      <c r="BZ119" s="84">
        <f>IFERROR(FIND("Outro(s)",consulta_completa__11[[#This Row],[13 - Ocorrências/Ambientes Atingidos]]),0)</f>
        <v>1</v>
      </c>
      <c r="CA119" s="85" t="str">
        <f t="shared" si="46"/>
        <v>X</v>
      </c>
      <c r="CB119" s="84">
        <f>IFERROR(FIND("Sem dano",consulta_completa__11[[#This Row],[13 - Ocorrências/Ambientes Atingidos]]),0)</f>
        <v>0</v>
      </c>
      <c r="CC119" s="85" t="str">
        <f t="shared" si="47"/>
        <v/>
      </c>
      <c r="CD119" s="84" t="str">
        <f>IF(consulta_completa__11[[#This Row],[13 - Ocorrências/Ambientes Atingidos]]="","X","")</f>
        <v/>
      </c>
      <c r="CE119" s="86">
        <f>IFERROR(FIND("IBAMA",consulta_completa__11[[#This Row],[14 - Inst. Atuando no Local]]),0)</f>
        <v>0</v>
      </c>
      <c r="CF119" s="86" t="str">
        <f t="shared" si="48"/>
        <v/>
      </c>
      <c r="CG119" s="86">
        <f>IFERROR(FIND("OEMA",consulta_completa__11[[#This Row],[14 - Inst. Atuando no Local]]),0)</f>
        <v>0</v>
      </c>
      <c r="CH119" s="86" t="str">
        <f t="shared" si="49"/>
        <v/>
      </c>
      <c r="CI119" s="86">
        <f>IFERROR(FIND("DEFESA CIVIL",consulta_completa__11[[#This Row],[14 - Inst. Atuando no Local]]),0)</f>
        <v>0</v>
      </c>
      <c r="CJ119" s="86" t="str">
        <f t="shared" si="50"/>
        <v/>
      </c>
      <c r="CK119" s="86">
        <f>IFERROR(FIND("CORPO DE BOMBEIROS",consulta_completa__11[[#This Row],[14 - Inst. Atuando no Local]]),0)</f>
        <v>0</v>
      </c>
      <c r="CL119" s="86" t="str">
        <f t="shared" si="51"/>
        <v/>
      </c>
      <c r="CM119" s="86">
        <f>IFERROR(FIND("POLÍCIA RODOVIÁRIA",consulta_completa__11[[#This Row],[14 - Inst. Atuando no Local]]),0)</f>
        <v>0</v>
      </c>
      <c r="CN119" s="86" t="str">
        <f t="shared" si="52"/>
        <v/>
      </c>
      <c r="CO119" s="86">
        <f>IFERROR(FIND("POLÍCIA MILITAR",consulta_completa__11[[#This Row],[14 - Inst. Atuando no Local]]),0)</f>
        <v>0</v>
      </c>
      <c r="CP119" s="86" t="str">
        <f t="shared" si="53"/>
        <v/>
      </c>
      <c r="CQ119" s="86">
        <f>IFERROR(FIND("POLÍCIA CIVIL",consulta_completa__11[[#This Row],[14 - Inst. Atuando no Local]]),0)</f>
        <v>0</v>
      </c>
      <c r="CR119" s="86" t="str">
        <f t="shared" si="54"/>
        <v/>
      </c>
      <c r="CS119" s="86">
        <f>IFERROR(FIND("MARINHA DO BRASIL",consulta_completa__11[[#This Row],[14 - Inst. Atuando no Local]]),0)</f>
        <v>0</v>
      </c>
      <c r="CT119" s="86" t="str">
        <f t="shared" si="55"/>
        <v/>
      </c>
      <c r="CU119" s="86">
        <f>IFERROR(FIND("EMPRESA ESPECIALIZADA EM ATENDIMENTO",consulta_completa__11[[#This Row],[14 - Inst. Atuando no Local]]),0)</f>
        <v>0</v>
      </c>
      <c r="CV119" s="86" t="str">
        <f t="shared" si="56"/>
        <v/>
      </c>
      <c r="CW119" s="86">
        <f>IFERROR(FIND("IBAMA",consulta_completa__11[[#This Row],[14 - Inst. Atuando no Local]]),0)</f>
        <v>0</v>
      </c>
      <c r="CX119" s="86" t="str">
        <f t="shared" si="57"/>
        <v/>
      </c>
      <c r="CY119" s="86" t="str">
        <f>IF(consulta_completa__11[[#This Row],[14 - Inst. Atuando no Local]]="","X","")</f>
        <v/>
      </c>
      <c r="CZ119" s="86">
        <f>IFERROR(FIND("OUTRA (S)",consulta_completa__11[[#This Row],[14 - Inst. Atuando no Local]]),0)</f>
        <v>0</v>
      </c>
      <c r="DA119" s="86" t="str">
        <f t="shared" si="58"/>
        <v/>
      </c>
      <c r="DB119" s="37" t="str">
        <f t="shared" si="59"/>
        <v>Sim</v>
      </c>
      <c r="DC119" s="37" t="str">
        <f t="shared" si="60"/>
        <v>Não</v>
      </c>
      <c r="DD119" s="37" t="str">
        <f t="shared" si="61"/>
        <v>Sim</v>
      </c>
      <c r="DE119" s="89" t="str">
        <f t="shared" si="32"/>
        <v>Federal</v>
      </c>
    </row>
    <row r="120" spans="1:109">
      <c r="A120" s="15">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4">
        <f>IFERROR(FIND("Óbitos/feridos",consulta_completa__11[[#This Row],[13 - Ocorrências/Ambientes Atingidos]]),0)</f>
        <v>0</v>
      </c>
      <c r="AY120" s="85" t="str">
        <f t="shared" si="33"/>
        <v/>
      </c>
      <c r="AZ120" s="84">
        <f>IFERROR(FIND("População afetada/evacuada",consulta_completa__11[[#This Row],[13 - Ocorrências/Ambientes Atingidos]]),0)</f>
        <v>0</v>
      </c>
      <c r="BA120" s="84" t="str">
        <f t="shared" si="34"/>
        <v/>
      </c>
      <c r="BB120" s="84">
        <f>IFERROR(FIND("Suspensão de abastecimento de água",consulta_completa__11[[#This Row],[13 - Ocorrências/Ambientes Atingidos]]),0)</f>
        <v>0</v>
      </c>
      <c r="BC120" s="85" t="str">
        <f t="shared" si="62"/>
        <v/>
      </c>
      <c r="BD120" s="84">
        <f>IFERROR(FIND("Rio/córrego",consulta_completa__11[[#This Row],[13 - Ocorrências/Ambientes Atingidos]]),0)</f>
        <v>0</v>
      </c>
      <c r="BE120" s="85" t="str">
        <f t="shared" si="35"/>
        <v/>
      </c>
      <c r="BF120" s="84">
        <f>IFERROR(FIND("Lago",consulta_completa__11[[#This Row],[13 - Ocorrências/Ambientes Atingidos]]),0)</f>
        <v>0</v>
      </c>
      <c r="BG120" s="85" t="str">
        <f t="shared" si="36"/>
        <v/>
      </c>
      <c r="BH120" s="84">
        <f>IFERROR(FIND("Mar",consulta_completa__11[[#This Row],[13 - Ocorrências/Ambientes Atingidos]]),0)</f>
        <v>0</v>
      </c>
      <c r="BI120" s="85" t="str">
        <f t="shared" si="37"/>
        <v/>
      </c>
      <c r="BJ120" s="84">
        <f>IFERROR(FIND("Praia",consulta_completa__11[[#This Row],[13 - Ocorrências/Ambientes Atingidos]]),0)</f>
        <v>0</v>
      </c>
      <c r="BK120" s="85" t="str">
        <f t="shared" si="38"/>
        <v/>
      </c>
      <c r="BL120" s="84">
        <f>IFERROR(FIND("Solo",consulta_completa__11[[#This Row],[13 - Ocorrências/Ambientes Atingidos]]),0)</f>
        <v>1</v>
      </c>
      <c r="BM120" s="85" t="str">
        <f t="shared" si="39"/>
        <v>X</v>
      </c>
      <c r="BN120" s="84">
        <f>IFERROR(FIND("Águas subterrâneas",consulta_completa__11[[#This Row],[13 - Ocorrências/Ambientes Atingidos]]),0)</f>
        <v>0</v>
      </c>
      <c r="BO120" s="85" t="str">
        <f t="shared" si="40"/>
        <v/>
      </c>
      <c r="BP120" s="84">
        <f>IFERROR(FIND("Atmosfera",consulta_completa__11[[#This Row],[13 - Ocorrências/Ambientes Atingidos]]),0)</f>
        <v>0</v>
      </c>
      <c r="BQ120" s="85" t="str">
        <f t="shared" si="41"/>
        <v/>
      </c>
      <c r="BR120" s="84">
        <f>IFERROR(FIND("Flora",consulta_completa__11[[#This Row],[13 - Ocorrências/Ambientes Atingidos]]),0)</f>
        <v>0</v>
      </c>
      <c r="BS120" s="85" t="str">
        <f t="shared" si="42"/>
        <v/>
      </c>
      <c r="BT120" s="84">
        <f>IFERROR(FIND("Fauna",consulta_completa__11[[#This Row],[13 - Ocorrências/Ambientes Atingidos]]),0)</f>
        <v>0</v>
      </c>
      <c r="BU120" s="85" t="str">
        <f t="shared" si="43"/>
        <v/>
      </c>
      <c r="BV120" s="84">
        <f>IFERROR(FIND("UC federal",consulta_completa__11[[#This Row],[13 - Ocorrências/Ambientes Atingidos]]),0)</f>
        <v>0</v>
      </c>
      <c r="BW120" s="85" t="str">
        <f t="shared" si="44"/>
        <v/>
      </c>
      <c r="BX120" s="84">
        <f>IFERROR(FIND("UC estadual/municipal",consulta_completa__11[[#This Row],[13 - Ocorrências/Ambientes Atingidos]]),0)</f>
        <v>0</v>
      </c>
      <c r="BY120" s="85" t="str">
        <f t="shared" si="45"/>
        <v/>
      </c>
      <c r="BZ120" s="84">
        <f>IFERROR(FIND("Outro(s)",consulta_completa__11[[#This Row],[13 - Ocorrências/Ambientes Atingidos]]),0)</f>
        <v>0</v>
      </c>
      <c r="CA120" s="85" t="str">
        <f t="shared" si="46"/>
        <v/>
      </c>
      <c r="CB120" s="84">
        <f>IFERROR(FIND("Sem dano",consulta_completa__11[[#This Row],[13 - Ocorrências/Ambientes Atingidos]]),0)</f>
        <v>0</v>
      </c>
      <c r="CC120" s="85" t="str">
        <f t="shared" si="47"/>
        <v/>
      </c>
      <c r="CD120" s="84" t="str">
        <f>IF(consulta_completa__11[[#This Row],[13 - Ocorrências/Ambientes Atingidos]]="","X","")</f>
        <v/>
      </c>
      <c r="CE120" s="86">
        <f>IFERROR(FIND("IBAMA",consulta_completa__11[[#This Row],[14 - Inst. Atuando no Local]]),0)</f>
        <v>0</v>
      </c>
      <c r="CF120" s="86" t="str">
        <f t="shared" si="48"/>
        <v/>
      </c>
      <c r="CG120" s="86">
        <f>IFERROR(FIND("OEMA",consulta_completa__11[[#This Row],[14 - Inst. Atuando no Local]]),0)</f>
        <v>0</v>
      </c>
      <c r="CH120" s="86" t="str">
        <f t="shared" si="49"/>
        <v/>
      </c>
      <c r="CI120" s="86">
        <f>IFERROR(FIND("DEFESA CIVIL",consulta_completa__11[[#This Row],[14 - Inst. Atuando no Local]]),0)</f>
        <v>0</v>
      </c>
      <c r="CJ120" s="86" t="str">
        <f t="shared" si="50"/>
        <v/>
      </c>
      <c r="CK120" s="86">
        <f>IFERROR(FIND("CORPO DE BOMBEIROS",consulta_completa__11[[#This Row],[14 - Inst. Atuando no Local]]),0)</f>
        <v>0</v>
      </c>
      <c r="CL120" s="86" t="str">
        <f t="shared" si="51"/>
        <v/>
      </c>
      <c r="CM120" s="86">
        <f>IFERROR(FIND("POLÍCIA RODOVIÁRIA",consulta_completa__11[[#This Row],[14 - Inst. Atuando no Local]]),0)</f>
        <v>0</v>
      </c>
      <c r="CN120" s="86" t="str">
        <f t="shared" si="52"/>
        <v/>
      </c>
      <c r="CO120" s="86">
        <f>IFERROR(FIND("POLÍCIA MILITAR",consulta_completa__11[[#This Row],[14 - Inst. Atuando no Local]]),0)</f>
        <v>0</v>
      </c>
      <c r="CP120" s="86" t="str">
        <f t="shared" si="53"/>
        <v/>
      </c>
      <c r="CQ120" s="86">
        <f>IFERROR(FIND("POLÍCIA CIVIL",consulta_completa__11[[#This Row],[14 - Inst. Atuando no Local]]),0)</f>
        <v>0</v>
      </c>
      <c r="CR120" s="86" t="str">
        <f t="shared" si="54"/>
        <v/>
      </c>
      <c r="CS120" s="86">
        <f>IFERROR(FIND("MARINHA DO BRASIL",consulta_completa__11[[#This Row],[14 - Inst. Atuando no Local]]),0)</f>
        <v>0</v>
      </c>
      <c r="CT120" s="86" t="str">
        <f t="shared" si="55"/>
        <v/>
      </c>
      <c r="CU120" s="86">
        <f>IFERROR(FIND("EMPRESA ESPECIALIZADA EM ATENDIMENTO",consulta_completa__11[[#This Row],[14 - Inst. Atuando no Local]]),0)</f>
        <v>0</v>
      </c>
      <c r="CV120" s="86" t="str">
        <f t="shared" si="56"/>
        <v/>
      </c>
      <c r="CW120" s="86">
        <f>IFERROR(FIND("IBAMA",consulta_completa__11[[#This Row],[14 - Inst. Atuando no Local]]),0)</f>
        <v>0</v>
      </c>
      <c r="CX120" s="86" t="str">
        <f t="shared" si="57"/>
        <v/>
      </c>
      <c r="CY120" s="86" t="str">
        <f>IF(consulta_completa__11[[#This Row],[14 - Inst. Atuando no Local]]="","X","")</f>
        <v/>
      </c>
      <c r="CZ120" s="86">
        <f>IFERROR(FIND("OUTRA (S)",consulta_completa__11[[#This Row],[14 - Inst. Atuando no Local]]),0)</f>
        <v>0</v>
      </c>
      <c r="DA120" s="86" t="str">
        <f t="shared" si="58"/>
        <v/>
      </c>
      <c r="DB120" s="37" t="str">
        <f t="shared" si="59"/>
        <v>Sim</v>
      </c>
      <c r="DC120" s="37" t="str">
        <f t="shared" si="60"/>
        <v>Não</v>
      </c>
      <c r="DD120" s="37" t="str">
        <f t="shared" si="61"/>
        <v>Sim</v>
      </c>
      <c r="DE120" s="89" t="str">
        <f t="shared" si="32"/>
        <v>Estadual</v>
      </c>
    </row>
    <row r="121" spans="1:109">
      <c r="A121" s="15">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4">
        <f>IFERROR(FIND("Óbitos/feridos",consulta_completa__11[[#This Row],[13 - Ocorrências/Ambientes Atingidos]]),0)</f>
        <v>0</v>
      </c>
      <c r="AY121" s="85" t="str">
        <f t="shared" si="33"/>
        <v/>
      </c>
      <c r="AZ121" s="84">
        <f>IFERROR(FIND("População afetada/evacuada",consulta_completa__11[[#This Row],[13 - Ocorrências/Ambientes Atingidos]]),0)</f>
        <v>0</v>
      </c>
      <c r="BA121" s="84" t="str">
        <f t="shared" si="34"/>
        <v/>
      </c>
      <c r="BB121" s="84">
        <f>IFERROR(FIND("Suspensão de abastecimento de água",consulta_completa__11[[#This Row],[13 - Ocorrências/Ambientes Atingidos]]),0)</f>
        <v>0</v>
      </c>
      <c r="BC121" s="85" t="str">
        <f t="shared" si="62"/>
        <v/>
      </c>
      <c r="BD121" s="84">
        <f>IFERROR(FIND("Rio/córrego",consulta_completa__11[[#This Row],[13 - Ocorrências/Ambientes Atingidos]]),0)</f>
        <v>0</v>
      </c>
      <c r="BE121" s="85" t="str">
        <f t="shared" si="35"/>
        <v/>
      </c>
      <c r="BF121" s="84">
        <f>IFERROR(FIND("Lago",consulta_completa__11[[#This Row],[13 - Ocorrências/Ambientes Atingidos]]),0)</f>
        <v>0</v>
      </c>
      <c r="BG121" s="85" t="str">
        <f t="shared" si="36"/>
        <v/>
      </c>
      <c r="BH121" s="84">
        <f>IFERROR(FIND("Mar",consulta_completa__11[[#This Row],[13 - Ocorrências/Ambientes Atingidos]]),0)</f>
        <v>1</v>
      </c>
      <c r="BI121" s="85" t="str">
        <f t="shared" si="37"/>
        <v>X</v>
      </c>
      <c r="BJ121" s="84">
        <f>IFERROR(FIND("Praia",consulta_completa__11[[#This Row],[13 - Ocorrências/Ambientes Atingidos]]),0)</f>
        <v>0</v>
      </c>
      <c r="BK121" s="85" t="str">
        <f t="shared" si="38"/>
        <v/>
      </c>
      <c r="BL121" s="84">
        <f>IFERROR(FIND("Solo",consulta_completa__11[[#This Row],[13 - Ocorrências/Ambientes Atingidos]]),0)</f>
        <v>0</v>
      </c>
      <c r="BM121" s="85" t="str">
        <f t="shared" si="39"/>
        <v/>
      </c>
      <c r="BN121" s="84">
        <f>IFERROR(FIND("Águas subterrâneas",consulta_completa__11[[#This Row],[13 - Ocorrências/Ambientes Atingidos]]),0)</f>
        <v>0</v>
      </c>
      <c r="BO121" s="85" t="str">
        <f t="shared" si="40"/>
        <v/>
      </c>
      <c r="BP121" s="84">
        <f>IFERROR(FIND("Atmosfera",consulta_completa__11[[#This Row],[13 - Ocorrências/Ambientes Atingidos]]),0)</f>
        <v>0</v>
      </c>
      <c r="BQ121" s="85" t="str">
        <f t="shared" si="41"/>
        <v/>
      </c>
      <c r="BR121" s="84">
        <f>IFERROR(FIND("Flora",consulta_completa__11[[#This Row],[13 - Ocorrências/Ambientes Atingidos]]),0)</f>
        <v>0</v>
      </c>
      <c r="BS121" s="85" t="str">
        <f t="shared" si="42"/>
        <v/>
      </c>
      <c r="BT121" s="84">
        <f>IFERROR(FIND("Fauna",consulta_completa__11[[#This Row],[13 - Ocorrências/Ambientes Atingidos]]),0)</f>
        <v>0</v>
      </c>
      <c r="BU121" s="85" t="str">
        <f t="shared" si="43"/>
        <v/>
      </c>
      <c r="BV121" s="84">
        <f>IFERROR(FIND("UC federal",consulta_completa__11[[#This Row],[13 - Ocorrências/Ambientes Atingidos]]),0)</f>
        <v>0</v>
      </c>
      <c r="BW121" s="85" t="str">
        <f t="shared" si="44"/>
        <v/>
      </c>
      <c r="BX121" s="84">
        <f>IFERROR(FIND("UC estadual/municipal",consulta_completa__11[[#This Row],[13 - Ocorrências/Ambientes Atingidos]]),0)</f>
        <v>0</v>
      </c>
      <c r="BY121" s="85" t="str">
        <f t="shared" si="45"/>
        <v/>
      </c>
      <c r="BZ121" s="84">
        <f>IFERROR(FIND("Outro(s)",consulta_completa__11[[#This Row],[13 - Ocorrências/Ambientes Atingidos]]),0)</f>
        <v>0</v>
      </c>
      <c r="CA121" s="85" t="str">
        <f t="shared" si="46"/>
        <v/>
      </c>
      <c r="CB121" s="84">
        <f>IFERROR(FIND("Sem dano",consulta_completa__11[[#This Row],[13 - Ocorrências/Ambientes Atingidos]]),0)</f>
        <v>0</v>
      </c>
      <c r="CC121" s="85" t="str">
        <f t="shared" si="47"/>
        <v/>
      </c>
      <c r="CD121" s="84" t="str">
        <f>IF(consulta_completa__11[[#This Row],[13 - Ocorrências/Ambientes Atingidos]]="","X","")</f>
        <v/>
      </c>
      <c r="CE121" s="86">
        <f>IFERROR(FIND("IBAMA",consulta_completa__11[[#This Row],[14 - Inst. Atuando no Local]]),0)</f>
        <v>0</v>
      </c>
      <c r="CF121" s="86" t="str">
        <f t="shared" si="48"/>
        <v/>
      </c>
      <c r="CG121" s="86">
        <f>IFERROR(FIND("OEMA",consulta_completa__11[[#This Row],[14 - Inst. Atuando no Local]]),0)</f>
        <v>0</v>
      </c>
      <c r="CH121" s="86" t="str">
        <f t="shared" si="49"/>
        <v/>
      </c>
      <c r="CI121" s="86">
        <f>IFERROR(FIND("DEFESA CIVIL",consulta_completa__11[[#This Row],[14 - Inst. Atuando no Local]]),0)</f>
        <v>0</v>
      </c>
      <c r="CJ121" s="86" t="str">
        <f t="shared" si="50"/>
        <v/>
      </c>
      <c r="CK121" s="86">
        <f>IFERROR(FIND("CORPO DE BOMBEIROS",consulta_completa__11[[#This Row],[14 - Inst. Atuando no Local]]),0)</f>
        <v>0</v>
      </c>
      <c r="CL121" s="86" t="str">
        <f t="shared" si="51"/>
        <v/>
      </c>
      <c r="CM121" s="86">
        <f>IFERROR(FIND("POLÍCIA RODOVIÁRIA",consulta_completa__11[[#This Row],[14 - Inst. Atuando no Local]]),0)</f>
        <v>0</v>
      </c>
      <c r="CN121" s="86" t="str">
        <f t="shared" si="52"/>
        <v/>
      </c>
      <c r="CO121" s="86">
        <f>IFERROR(FIND("POLÍCIA MILITAR",consulta_completa__11[[#This Row],[14 - Inst. Atuando no Local]]),0)</f>
        <v>0</v>
      </c>
      <c r="CP121" s="86" t="str">
        <f t="shared" si="53"/>
        <v/>
      </c>
      <c r="CQ121" s="86">
        <f>IFERROR(FIND("POLÍCIA CIVIL",consulta_completa__11[[#This Row],[14 - Inst. Atuando no Local]]),0)</f>
        <v>0</v>
      </c>
      <c r="CR121" s="86" t="str">
        <f t="shared" si="54"/>
        <v/>
      </c>
      <c r="CS121" s="86">
        <f>IFERROR(FIND("MARINHA DO BRASIL",consulta_completa__11[[#This Row],[14 - Inst. Atuando no Local]]),0)</f>
        <v>0</v>
      </c>
      <c r="CT121" s="86" t="str">
        <f t="shared" si="55"/>
        <v/>
      </c>
      <c r="CU121" s="86">
        <f>IFERROR(FIND("EMPRESA ESPECIALIZADA EM ATENDIMENTO",consulta_completa__11[[#This Row],[14 - Inst. Atuando no Local]]),0)</f>
        <v>0</v>
      </c>
      <c r="CV121" s="86" t="str">
        <f t="shared" si="56"/>
        <v/>
      </c>
      <c r="CW121" s="86">
        <f>IFERROR(FIND("IBAMA",consulta_completa__11[[#This Row],[14 - Inst. Atuando no Local]]),0)</f>
        <v>0</v>
      </c>
      <c r="CX121" s="86" t="str">
        <f t="shared" si="57"/>
        <v/>
      </c>
      <c r="CY121" s="86" t="str">
        <f>IF(consulta_completa__11[[#This Row],[14 - Inst. Atuando no Local]]="","X","")</f>
        <v>X</v>
      </c>
      <c r="CZ121" s="86">
        <f>IFERROR(FIND("OUTRA (S)",consulta_completa__11[[#This Row],[14 - Inst. Atuando no Local]]),0)</f>
        <v>0</v>
      </c>
      <c r="DA121" s="86" t="str">
        <f t="shared" si="58"/>
        <v/>
      </c>
      <c r="DB121" s="37" t="str">
        <f t="shared" si="59"/>
        <v>Sim</v>
      </c>
      <c r="DC121" s="37" t="str">
        <f t="shared" si="60"/>
        <v>Não</v>
      </c>
      <c r="DD121" s="37" t="str">
        <f t="shared" si="61"/>
        <v>Sim</v>
      </c>
      <c r="DE121" s="89" t="str">
        <f t="shared" si="32"/>
        <v>Federal</v>
      </c>
    </row>
    <row r="122" spans="1:109">
      <c r="A122" s="15">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4">
        <f>IFERROR(FIND("Óbitos/feridos",consulta_completa__11[[#This Row],[13 - Ocorrências/Ambientes Atingidos]]),0)</f>
        <v>0</v>
      </c>
      <c r="AY122" s="85" t="str">
        <f t="shared" si="33"/>
        <v/>
      </c>
      <c r="AZ122" s="84">
        <f>IFERROR(FIND("População afetada/evacuada",consulta_completa__11[[#This Row],[13 - Ocorrências/Ambientes Atingidos]]),0)</f>
        <v>0</v>
      </c>
      <c r="BA122" s="84" t="str">
        <f t="shared" si="34"/>
        <v/>
      </c>
      <c r="BB122" s="84">
        <f>IFERROR(FIND("Suspensão de abastecimento de água",consulta_completa__11[[#This Row],[13 - Ocorrências/Ambientes Atingidos]]),0)</f>
        <v>0</v>
      </c>
      <c r="BC122" s="85" t="str">
        <f t="shared" si="62"/>
        <v/>
      </c>
      <c r="BD122" s="84">
        <f>IFERROR(FIND("Rio/córrego",consulta_completa__11[[#This Row],[13 - Ocorrências/Ambientes Atingidos]]),0)</f>
        <v>0</v>
      </c>
      <c r="BE122" s="85" t="str">
        <f t="shared" si="35"/>
        <v/>
      </c>
      <c r="BF122" s="84">
        <f>IFERROR(FIND("Lago",consulta_completa__11[[#This Row],[13 - Ocorrências/Ambientes Atingidos]]),0)</f>
        <v>0</v>
      </c>
      <c r="BG122" s="85" t="str">
        <f t="shared" si="36"/>
        <v/>
      </c>
      <c r="BH122" s="84">
        <f>IFERROR(FIND("Mar",consulta_completa__11[[#This Row],[13 - Ocorrências/Ambientes Atingidos]]),0)</f>
        <v>1</v>
      </c>
      <c r="BI122" s="85" t="str">
        <f t="shared" si="37"/>
        <v>X</v>
      </c>
      <c r="BJ122" s="84">
        <f>IFERROR(FIND("Praia",consulta_completa__11[[#This Row],[13 - Ocorrências/Ambientes Atingidos]]),0)</f>
        <v>0</v>
      </c>
      <c r="BK122" s="85" t="str">
        <f t="shared" si="38"/>
        <v/>
      </c>
      <c r="BL122" s="84">
        <f>IFERROR(FIND("Solo",consulta_completa__11[[#This Row],[13 - Ocorrências/Ambientes Atingidos]]),0)</f>
        <v>0</v>
      </c>
      <c r="BM122" s="85" t="str">
        <f t="shared" si="39"/>
        <v/>
      </c>
      <c r="BN122" s="84">
        <f>IFERROR(FIND("Águas subterrâneas",consulta_completa__11[[#This Row],[13 - Ocorrências/Ambientes Atingidos]]),0)</f>
        <v>0</v>
      </c>
      <c r="BO122" s="85" t="str">
        <f t="shared" si="40"/>
        <v/>
      </c>
      <c r="BP122" s="84">
        <f>IFERROR(FIND("Atmosfera",consulta_completa__11[[#This Row],[13 - Ocorrências/Ambientes Atingidos]]),0)</f>
        <v>0</v>
      </c>
      <c r="BQ122" s="85" t="str">
        <f t="shared" si="41"/>
        <v/>
      </c>
      <c r="BR122" s="84">
        <f>IFERROR(FIND("Flora",consulta_completa__11[[#This Row],[13 - Ocorrências/Ambientes Atingidos]]),0)</f>
        <v>0</v>
      </c>
      <c r="BS122" s="85" t="str">
        <f t="shared" si="42"/>
        <v/>
      </c>
      <c r="BT122" s="84">
        <f>IFERROR(FIND("Fauna",consulta_completa__11[[#This Row],[13 - Ocorrências/Ambientes Atingidos]]),0)</f>
        <v>0</v>
      </c>
      <c r="BU122" s="85" t="str">
        <f t="shared" si="43"/>
        <v/>
      </c>
      <c r="BV122" s="84">
        <f>IFERROR(FIND("UC federal",consulta_completa__11[[#This Row],[13 - Ocorrências/Ambientes Atingidos]]),0)</f>
        <v>0</v>
      </c>
      <c r="BW122" s="85" t="str">
        <f t="shared" si="44"/>
        <v/>
      </c>
      <c r="BX122" s="84">
        <f>IFERROR(FIND("UC estadual/municipal",consulta_completa__11[[#This Row],[13 - Ocorrências/Ambientes Atingidos]]),0)</f>
        <v>0</v>
      </c>
      <c r="BY122" s="85" t="str">
        <f t="shared" si="45"/>
        <v/>
      </c>
      <c r="BZ122" s="84">
        <f>IFERROR(FIND("Outro(s)",consulta_completa__11[[#This Row],[13 - Ocorrências/Ambientes Atingidos]]),0)</f>
        <v>0</v>
      </c>
      <c r="CA122" s="85" t="str">
        <f t="shared" si="46"/>
        <v/>
      </c>
      <c r="CB122" s="84">
        <f>IFERROR(FIND("Sem dano",consulta_completa__11[[#This Row],[13 - Ocorrências/Ambientes Atingidos]]),0)</f>
        <v>0</v>
      </c>
      <c r="CC122" s="85" t="str">
        <f t="shared" si="47"/>
        <v/>
      </c>
      <c r="CD122" s="84" t="str">
        <f>IF(consulta_completa__11[[#This Row],[13 - Ocorrências/Ambientes Atingidos]]="","X","")</f>
        <v/>
      </c>
      <c r="CE122" s="86">
        <f>IFERROR(FIND("IBAMA",consulta_completa__11[[#This Row],[14 - Inst. Atuando no Local]]),0)</f>
        <v>0</v>
      </c>
      <c r="CF122" s="86" t="str">
        <f t="shared" si="48"/>
        <v/>
      </c>
      <c r="CG122" s="86">
        <f>IFERROR(FIND("OEMA",consulta_completa__11[[#This Row],[14 - Inst. Atuando no Local]]),0)</f>
        <v>0</v>
      </c>
      <c r="CH122" s="86" t="str">
        <f t="shared" si="49"/>
        <v/>
      </c>
      <c r="CI122" s="86">
        <f>IFERROR(FIND("DEFESA CIVIL",consulta_completa__11[[#This Row],[14 - Inst. Atuando no Local]]),0)</f>
        <v>0</v>
      </c>
      <c r="CJ122" s="86" t="str">
        <f t="shared" si="50"/>
        <v/>
      </c>
      <c r="CK122" s="86">
        <f>IFERROR(FIND("CORPO DE BOMBEIROS",consulta_completa__11[[#This Row],[14 - Inst. Atuando no Local]]),0)</f>
        <v>0</v>
      </c>
      <c r="CL122" s="86" t="str">
        <f t="shared" si="51"/>
        <v/>
      </c>
      <c r="CM122" s="86">
        <f>IFERROR(FIND("POLÍCIA RODOVIÁRIA",consulta_completa__11[[#This Row],[14 - Inst. Atuando no Local]]),0)</f>
        <v>0</v>
      </c>
      <c r="CN122" s="86" t="str">
        <f t="shared" si="52"/>
        <v/>
      </c>
      <c r="CO122" s="86">
        <f>IFERROR(FIND("POLÍCIA MILITAR",consulta_completa__11[[#This Row],[14 - Inst. Atuando no Local]]),0)</f>
        <v>0</v>
      </c>
      <c r="CP122" s="86" t="str">
        <f t="shared" si="53"/>
        <v/>
      </c>
      <c r="CQ122" s="86">
        <f>IFERROR(FIND("POLÍCIA CIVIL",consulta_completa__11[[#This Row],[14 - Inst. Atuando no Local]]),0)</f>
        <v>0</v>
      </c>
      <c r="CR122" s="86" t="str">
        <f t="shared" si="54"/>
        <v/>
      </c>
      <c r="CS122" s="86">
        <f>IFERROR(FIND("MARINHA DO BRASIL",consulta_completa__11[[#This Row],[14 - Inst. Atuando no Local]]),0)</f>
        <v>0</v>
      </c>
      <c r="CT122" s="86" t="str">
        <f t="shared" si="55"/>
        <v/>
      </c>
      <c r="CU122" s="86">
        <f>IFERROR(FIND("EMPRESA ESPECIALIZADA EM ATENDIMENTO",consulta_completa__11[[#This Row],[14 - Inst. Atuando no Local]]),0)</f>
        <v>0</v>
      </c>
      <c r="CV122" s="86" t="str">
        <f t="shared" si="56"/>
        <v/>
      </c>
      <c r="CW122" s="86">
        <f>IFERROR(FIND("IBAMA",consulta_completa__11[[#This Row],[14 - Inst. Atuando no Local]]),0)</f>
        <v>0</v>
      </c>
      <c r="CX122" s="86" t="str">
        <f t="shared" si="57"/>
        <v/>
      </c>
      <c r="CY122" s="86" t="str">
        <f>IF(consulta_completa__11[[#This Row],[14 - Inst. Atuando no Local]]="","X","")</f>
        <v/>
      </c>
      <c r="CZ122" s="86">
        <f>IFERROR(FIND("OUTRA (S)",consulta_completa__11[[#This Row],[14 - Inst. Atuando no Local]]),0)</f>
        <v>0</v>
      </c>
      <c r="DA122" s="86" t="str">
        <f t="shared" si="58"/>
        <v/>
      </c>
      <c r="DB122" s="37" t="str">
        <f t="shared" si="59"/>
        <v>Sim</v>
      </c>
      <c r="DC122" s="37" t="str">
        <f t="shared" si="60"/>
        <v>Não</v>
      </c>
      <c r="DD122" s="37" t="str">
        <f t="shared" si="61"/>
        <v>Sim</v>
      </c>
      <c r="DE122" s="89" t="str">
        <f t="shared" si="32"/>
        <v>Federal</v>
      </c>
    </row>
    <row r="123" spans="1:109">
      <c r="A123" s="15">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4">
        <f>IFERROR(FIND("Óbitos/feridos",consulta_completa__11[[#This Row],[13 - Ocorrências/Ambientes Atingidos]]),0)</f>
        <v>0</v>
      </c>
      <c r="AY123" s="85" t="str">
        <f t="shared" si="33"/>
        <v/>
      </c>
      <c r="AZ123" s="84">
        <f>IFERROR(FIND("População afetada/evacuada",consulta_completa__11[[#This Row],[13 - Ocorrências/Ambientes Atingidos]]),0)</f>
        <v>0</v>
      </c>
      <c r="BA123" s="84" t="str">
        <f t="shared" si="34"/>
        <v/>
      </c>
      <c r="BB123" s="84">
        <f>IFERROR(FIND("Suspensão de abastecimento de água",consulta_completa__11[[#This Row],[13 - Ocorrências/Ambientes Atingidos]]),0)</f>
        <v>0</v>
      </c>
      <c r="BC123" s="85" t="str">
        <f t="shared" si="62"/>
        <v/>
      </c>
      <c r="BD123" s="84">
        <f>IFERROR(FIND("Rio/córrego",consulta_completa__11[[#This Row],[13 - Ocorrências/Ambientes Atingidos]]),0)</f>
        <v>1</v>
      </c>
      <c r="BE123" s="85" t="str">
        <f t="shared" si="35"/>
        <v>X</v>
      </c>
      <c r="BF123" s="84">
        <f>IFERROR(FIND("Lago",consulta_completa__11[[#This Row],[13 - Ocorrências/Ambientes Atingidos]]),0)</f>
        <v>0</v>
      </c>
      <c r="BG123" s="85" t="str">
        <f t="shared" si="36"/>
        <v/>
      </c>
      <c r="BH123" s="84">
        <f>IFERROR(FIND("Mar",consulta_completa__11[[#This Row],[13 - Ocorrências/Ambientes Atingidos]]),0)</f>
        <v>0</v>
      </c>
      <c r="BI123" s="85" t="str">
        <f t="shared" si="37"/>
        <v/>
      </c>
      <c r="BJ123" s="84">
        <f>IFERROR(FIND("Praia",consulta_completa__11[[#This Row],[13 - Ocorrências/Ambientes Atingidos]]),0)</f>
        <v>0</v>
      </c>
      <c r="BK123" s="85" t="str">
        <f t="shared" si="38"/>
        <v/>
      </c>
      <c r="BL123" s="84">
        <f>IFERROR(FIND("Solo",consulta_completa__11[[#This Row],[13 - Ocorrências/Ambientes Atingidos]]),0)</f>
        <v>14</v>
      </c>
      <c r="BM123" s="85" t="str">
        <f t="shared" si="39"/>
        <v>X</v>
      </c>
      <c r="BN123" s="84">
        <f>IFERROR(FIND("Águas subterrâneas",consulta_completa__11[[#This Row],[13 - Ocorrências/Ambientes Atingidos]]),0)</f>
        <v>0</v>
      </c>
      <c r="BO123" s="85" t="str">
        <f t="shared" si="40"/>
        <v/>
      </c>
      <c r="BP123" s="84">
        <f>IFERROR(FIND("Atmosfera",consulta_completa__11[[#This Row],[13 - Ocorrências/Ambientes Atingidos]]),0)</f>
        <v>0</v>
      </c>
      <c r="BQ123" s="85" t="str">
        <f t="shared" si="41"/>
        <v/>
      </c>
      <c r="BR123" s="84">
        <f>IFERROR(FIND("Flora",consulta_completa__11[[#This Row],[13 - Ocorrências/Ambientes Atingidos]]),0)</f>
        <v>0</v>
      </c>
      <c r="BS123" s="85" t="str">
        <f t="shared" si="42"/>
        <v/>
      </c>
      <c r="BT123" s="84">
        <f>IFERROR(FIND("Fauna",consulta_completa__11[[#This Row],[13 - Ocorrências/Ambientes Atingidos]]),0)</f>
        <v>0</v>
      </c>
      <c r="BU123" s="85" t="str">
        <f t="shared" si="43"/>
        <v/>
      </c>
      <c r="BV123" s="84">
        <f>IFERROR(FIND("UC federal",consulta_completa__11[[#This Row],[13 - Ocorrências/Ambientes Atingidos]]),0)</f>
        <v>0</v>
      </c>
      <c r="BW123" s="85" t="str">
        <f t="shared" si="44"/>
        <v/>
      </c>
      <c r="BX123" s="84">
        <f>IFERROR(FIND("UC estadual/municipal",consulta_completa__11[[#This Row],[13 - Ocorrências/Ambientes Atingidos]]),0)</f>
        <v>0</v>
      </c>
      <c r="BY123" s="85" t="str">
        <f t="shared" si="45"/>
        <v/>
      </c>
      <c r="BZ123" s="84">
        <f>IFERROR(FIND("Outro(s)",consulta_completa__11[[#This Row],[13 - Ocorrências/Ambientes Atingidos]]),0)</f>
        <v>0</v>
      </c>
      <c r="CA123" s="85" t="str">
        <f t="shared" si="46"/>
        <v/>
      </c>
      <c r="CB123" s="84">
        <f>IFERROR(FIND("Sem dano",consulta_completa__11[[#This Row],[13 - Ocorrências/Ambientes Atingidos]]),0)</f>
        <v>0</v>
      </c>
      <c r="CC123" s="85" t="str">
        <f t="shared" si="47"/>
        <v/>
      </c>
      <c r="CD123" s="84" t="str">
        <f>IF(consulta_completa__11[[#This Row],[13 - Ocorrências/Ambientes Atingidos]]="","X","")</f>
        <v/>
      </c>
      <c r="CE123" s="86">
        <f>IFERROR(FIND("IBAMA",consulta_completa__11[[#This Row],[14 - Inst. Atuando no Local]]),0)</f>
        <v>0</v>
      </c>
      <c r="CF123" s="86" t="str">
        <f t="shared" si="48"/>
        <v/>
      </c>
      <c r="CG123" s="86">
        <f>IFERROR(FIND("OEMA",consulta_completa__11[[#This Row],[14 - Inst. Atuando no Local]]),0)</f>
        <v>0</v>
      </c>
      <c r="CH123" s="86" t="str">
        <f t="shared" si="49"/>
        <v/>
      </c>
      <c r="CI123" s="86">
        <f>IFERROR(FIND("DEFESA CIVIL",consulta_completa__11[[#This Row],[14 - Inst. Atuando no Local]]),0)</f>
        <v>0</v>
      </c>
      <c r="CJ123" s="86" t="str">
        <f t="shared" si="50"/>
        <v/>
      </c>
      <c r="CK123" s="86">
        <f>IFERROR(FIND("CORPO DE BOMBEIROS",consulta_completa__11[[#This Row],[14 - Inst. Atuando no Local]]),0)</f>
        <v>0</v>
      </c>
      <c r="CL123" s="86" t="str">
        <f t="shared" si="51"/>
        <v/>
      </c>
      <c r="CM123" s="86">
        <f>IFERROR(FIND("POLÍCIA RODOVIÁRIA",consulta_completa__11[[#This Row],[14 - Inst. Atuando no Local]]),0)</f>
        <v>0</v>
      </c>
      <c r="CN123" s="86" t="str">
        <f t="shared" si="52"/>
        <v/>
      </c>
      <c r="CO123" s="86">
        <f>IFERROR(FIND("POLÍCIA MILITAR",consulta_completa__11[[#This Row],[14 - Inst. Atuando no Local]]),0)</f>
        <v>0</v>
      </c>
      <c r="CP123" s="86" t="str">
        <f t="shared" si="53"/>
        <v/>
      </c>
      <c r="CQ123" s="86">
        <f>IFERROR(FIND("POLÍCIA CIVIL",consulta_completa__11[[#This Row],[14 - Inst. Atuando no Local]]),0)</f>
        <v>0</v>
      </c>
      <c r="CR123" s="86" t="str">
        <f t="shared" si="54"/>
        <v/>
      </c>
      <c r="CS123" s="86">
        <f>IFERROR(FIND("MARINHA DO BRASIL",consulta_completa__11[[#This Row],[14 - Inst. Atuando no Local]]),0)</f>
        <v>0</v>
      </c>
      <c r="CT123" s="86" t="str">
        <f t="shared" si="55"/>
        <v/>
      </c>
      <c r="CU123" s="86">
        <f>IFERROR(FIND("EMPRESA ESPECIALIZADA EM ATENDIMENTO",consulta_completa__11[[#This Row],[14 - Inst. Atuando no Local]]),0)</f>
        <v>0</v>
      </c>
      <c r="CV123" s="86" t="str">
        <f t="shared" si="56"/>
        <v/>
      </c>
      <c r="CW123" s="86">
        <f>IFERROR(FIND("IBAMA",consulta_completa__11[[#This Row],[14 - Inst. Atuando no Local]]),0)</f>
        <v>0</v>
      </c>
      <c r="CX123" s="86" t="str">
        <f t="shared" si="57"/>
        <v/>
      </c>
      <c r="CY123" s="86" t="str">
        <f>IF(consulta_completa__11[[#This Row],[14 - Inst. Atuando no Local]]="","X","")</f>
        <v/>
      </c>
      <c r="CZ123" s="86">
        <f>IFERROR(FIND("OUTRA (S)",consulta_completa__11[[#This Row],[14 - Inst. Atuando no Local]]),0)</f>
        <v>0</v>
      </c>
      <c r="DA123" s="86" t="str">
        <f t="shared" si="58"/>
        <v/>
      </c>
      <c r="DB123" s="37" t="str">
        <f t="shared" si="59"/>
        <v>Sim</v>
      </c>
      <c r="DC123" s="37" t="str">
        <f t="shared" si="60"/>
        <v>Não</v>
      </c>
      <c r="DD123" s="37" t="str">
        <f t="shared" si="61"/>
        <v>Sim</v>
      </c>
      <c r="DE123" s="89" t="str">
        <f t="shared" si="32"/>
        <v>Estadual</v>
      </c>
    </row>
    <row r="124" spans="1:109">
      <c r="A124" s="15">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4">
        <f>IFERROR(FIND("Óbitos/feridos",consulta_completa__11[[#This Row],[13 - Ocorrências/Ambientes Atingidos]]),0)</f>
        <v>0</v>
      </c>
      <c r="AY124" s="85" t="str">
        <f t="shared" si="33"/>
        <v/>
      </c>
      <c r="AZ124" s="84">
        <f>IFERROR(FIND("População afetada/evacuada",consulta_completa__11[[#This Row],[13 - Ocorrências/Ambientes Atingidos]]),0)</f>
        <v>0</v>
      </c>
      <c r="BA124" s="84" t="str">
        <f t="shared" si="34"/>
        <v/>
      </c>
      <c r="BB124" s="84">
        <f>IFERROR(FIND("Suspensão de abastecimento de água",consulta_completa__11[[#This Row],[13 - Ocorrências/Ambientes Atingidos]]),0)</f>
        <v>0</v>
      </c>
      <c r="BC124" s="85" t="str">
        <f t="shared" si="62"/>
        <v/>
      </c>
      <c r="BD124" s="84">
        <f>IFERROR(FIND("Rio/córrego",consulta_completa__11[[#This Row],[13 - Ocorrências/Ambientes Atingidos]]),0)</f>
        <v>0</v>
      </c>
      <c r="BE124" s="85" t="str">
        <f t="shared" si="35"/>
        <v/>
      </c>
      <c r="BF124" s="84">
        <f>IFERROR(FIND("Lago",consulta_completa__11[[#This Row],[13 - Ocorrências/Ambientes Atingidos]]),0)</f>
        <v>0</v>
      </c>
      <c r="BG124" s="85" t="str">
        <f t="shared" si="36"/>
        <v/>
      </c>
      <c r="BH124" s="84">
        <f>IFERROR(FIND("Mar",consulta_completa__11[[#This Row],[13 - Ocorrências/Ambientes Atingidos]]),0)</f>
        <v>1</v>
      </c>
      <c r="BI124" s="85" t="str">
        <f t="shared" si="37"/>
        <v>X</v>
      </c>
      <c r="BJ124" s="84">
        <f>IFERROR(FIND("Praia",consulta_completa__11[[#This Row],[13 - Ocorrências/Ambientes Atingidos]]),0)</f>
        <v>0</v>
      </c>
      <c r="BK124" s="85" t="str">
        <f t="shared" si="38"/>
        <v/>
      </c>
      <c r="BL124" s="84">
        <f>IFERROR(FIND("Solo",consulta_completa__11[[#This Row],[13 - Ocorrências/Ambientes Atingidos]]),0)</f>
        <v>0</v>
      </c>
      <c r="BM124" s="85" t="str">
        <f t="shared" si="39"/>
        <v/>
      </c>
      <c r="BN124" s="84">
        <f>IFERROR(FIND("Águas subterrâneas",consulta_completa__11[[#This Row],[13 - Ocorrências/Ambientes Atingidos]]),0)</f>
        <v>0</v>
      </c>
      <c r="BO124" s="85" t="str">
        <f t="shared" si="40"/>
        <v/>
      </c>
      <c r="BP124" s="84">
        <f>IFERROR(FIND("Atmosfera",consulta_completa__11[[#This Row],[13 - Ocorrências/Ambientes Atingidos]]),0)</f>
        <v>0</v>
      </c>
      <c r="BQ124" s="85" t="str">
        <f t="shared" si="41"/>
        <v/>
      </c>
      <c r="BR124" s="84">
        <f>IFERROR(FIND("Flora",consulta_completa__11[[#This Row],[13 - Ocorrências/Ambientes Atingidos]]),0)</f>
        <v>0</v>
      </c>
      <c r="BS124" s="85" t="str">
        <f t="shared" si="42"/>
        <v/>
      </c>
      <c r="BT124" s="84">
        <f>IFERROR(FIND("Fauna",consulta_completa__11[[#This Row],[13 - Ocorrências/Ambientes Atingidos]]),0)</f>
        <v>0</v>
      </c>
      <c r="BU124" s="85" t="str">
        <f t="shared" si="43"/>
        <v/>
      </c>
      <c r="BV124" s="84">
        <f>IFERROR(FIND("UC federal",consulta_completa__11[[#This Row],[13 - Ocorrências/Ambientes Atingidos]]),0)</f>
        <v>0</v>
      </c>
      <c r="BW124" s="85" t="str">
        <f t="shared" si="44"/>
        <v/>
      </c>
      <c r="BX124" s="84">
        <f>IFERROR(FIND("UC estadual/municipal",consulta_completa__11[[#This Row],[13 - Ocorrências/Ambientes Atingidos]]),0)</f>
        <v>0</v>
      </c>
      <c r="BY124" s="85" t="str">
        <f t="shared" si="45"/>
        <v/>
      </c>
      <c r="BZ124" s="84">
        <f>IFERROR(FIND("Outro(s)",consulta_completa__11[[#This Row],[13 - Ocorrências/Ambientes Atingidos]]),0)</f>
        <v>0</v>
      </c>
      <c r="CA124" s="85" t="str">
        <f t="shared" si="46"/>
        <v/>
      </c>
      <c r="CB124" s="84">
        <f>IFERROR(FIND("Sem dano",consulta_completa__11[[#This Row],[13 - Ocorrências/Ambientes Atingidos]]),0)</f>
        <v>0</v>
      </c>
      <c r="CC124" s="85" t="str">
        <f t="shared" si="47"/>
        <v/>
      </c>
      <c r="CD124" s="84" t="str">
        <f>IF(consulta_completa__11[[#This Row],[13 - Ocorrências/Ambientes Atingidos]]="","X","")</f>
        <v/>
      </c>
      <c r="CE124" s="86">
        <f>IFERROR(FIND("IBAMA",consulta_completa__11[[#This Row],[14 - Inst. Atuando no Local]]),0)</f>
        <v>0</v>
      </c>
      <c r="CF124" s="86" t="str">
        <f t="shared" si="48"/>
        <v/>
      </c>
      <c r="CG124" s="86">
        <f>IFERROR(FIND("OEMA",consulta_completa__11[[#This Row],[14 - Inst. Atuando no Local]]),0)</f>
        <v>0</v>
      </c>
      <c r="CH124" s="86" t="str">
        <f t="shared" si="49"/>
        <v/>
      </c>
      <c r="CI124" s="86">
        <f>IFERROR(FIND("DEFESA CIVIL",consulta_completa__11[[#This Row],[14 - Inst. Atuando no Local]]),0)</f>
        <v>0</v>
      </c>
      <c r="CJ124" s="86" t="str">
        <f t="shared" si="50"/>
        <v/>
      </c>
      <c r="CK124" s="86">
        <f>IFERROR(FIND("CORPO DE BOMBEIROS",consulta_completa__11[[#This Row],[14 - Inst. Atuando no Local]]),0)</f>
        <v>0</v>
      </c>
      <c r="CL124" s="86" t="str">
        <f t="shared" si="51"/>
        <v/>
      </c>
      <c r="CM124" s="86">
        <f>IFERROR(FIND("POLÍCIA RODOVIÁRIA",consulta_completa__11[[#This Row],[14 - Inst. Atuando no Local]]),0)</f>
        <v>0</v>
      </c>
      <c r="CN124" s="86" t="str">
        <f t="shared" si="52"/>
        <v/>
      </c>
      <c r="CO124" s="86">
        <f>IFERROR(FIND("POLÍCIA MILITAR",consulta_completa__11[[#This Row],[14 - Inst. Atuando no Local]]),0)</f>
        <v>0</v>
      </c>
      <c r="CP124" s="86" t="str">
        <f t="shared" si="53"/>
        <v/>
      </c>
      <c r="CQ124" s="86">
        <f>IFERROR(FIND("POLÍCIA CIVIL",consulta_completa__11[[#This Row],[14 - Inst. Atuando no Local]]),0)</f>
        <v>0</v>
      </c>
      <c r="CR124" s="86" t="str">
        <f t="shared" si="54"/>
        <v/>
      </c>
      <c r="CS124" s="86">
        <f>IFERROR(FIND("MARINHA DO BRASIL",consulta_completa__11[[#This Row],[14 - Inst. Atuando no Local]]),0)</f>
        <v>0</v>
      </c>
      <c r="CT124" s="86" t="str">
        <f t="shared" si="55"/>
        <v/>
      </c>
      <c r="CU124" s="86">
        <f>IFERROR(FIND("EMPRESA ESPECIALIZADA EM ATENDIMENTO",consulta_completa__11[[#This Row],[14 - Inst. Atuando no Local]]),0)</f>
        <v>0</v>
      </c>
      <c r="CV124" s="86" t="str">
        <f t="shared" si="56"/>
        <v/>
      </c>
      <c r="CW124" s="86">
        <f>IFERROR(FIND("IBAMA",consulta_completa__11[[#This Row],[14 - Inst. Atuando no Local]]),0)</f>
        <v>0</v>
      </c>
      <c r="CX124" s="86" t="str">
        <f t="shared" si="57"/>
        <v/>
      </c>
      <c r="CY124" s="86" t="str">
        <f>IF(consulta_completa__11[[#This Row],[14 - Inst. Atuando no Local]]="","X","")</f>
        <v/>
      </c>
      <c r="CZ124" s="86">
        <f>IFERROR(FIND("OUTRA (S)",consulta_completa__11[[#This Row],[14 - Inst. Atuando no Local]]),0)</f>
        <v>0</v>
      </c>
      <c r="DA124" s="86" t="str">
        <f t="shared" si="58"/>
        <v/>
      </c>
      <c r="DB124" s="37" t="str">
        <f t="shared" si="59"/>
        <v>Sim</v>
      </c>
      <c r="DC124" s="37" t="str">
        <f t="shared" si="60"/>
        <v>Não</v>
      </c>
      <c r="DD124" s="37" t="str">
        <f t="shared" si="61"/>
        <v>Sim</v>
      </c>
      <c r="DE124" s="89" t="str">
        <f t="shared" si="32"/>
        <v>Federal</v>
      </c>
    </row>
    <row r="125" spans="1:109">
      <c r="A125" s="15">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4">
        <f>IFERROR(FIND("Óbitos/feridos",consulta_completa__11[[#This Row],[13 - Ocorrências/Ambientes Atingidos]]),0)</f>
        <v>0</v>
      </c>
      <c r="AY125" s="85" t="str">
        <f t="shared" si="33"/>
        <v/>
      </c>
      <c r="AZ125" s="84">
        <f>IFERROR(FIND("População afetada/evacuada",consulta_completa__11[[#This Row],[13 - Ocorrências/Ambientes Atingidos]]),0)</f>
        <v>0</v>
      </c>
      <c r="BA125" s="84" t="str">
        <f t="shared" si="34"/>
        <v/>
      </c>
      <c r="BB125" s="84">
        <f>IFERROR(FIND("Suspensão de abastecimento de água",consulta_completa__11[[#This Row],[13 - Ocorrências/Ambientes Atingidos]]),0)</f>
        <v>0</v>
      </c>
      <c r="BC125" s="85" t="str">
        <f t="shared" si="62"/>
        <v/>
      </c>
      <c r="BD125" s="84">
        <f>IFERROR(FIND("Rio/córrego",consulta_completa__11[[#This Row],[13 - Ocorrências/Ambientes Atingidos]]),0)</f>
        <v>0</v>
      </c>
      <c r="BE125" s="85" t="str">
        <f t="shared" si="35"/>
        <v/>
      </c>
      <c r="BF125" s="84">
        <f>IFERROR(FIND("Lago",consulta_completa__11[[#This Row],[13 - Ocorrências/Ambientes Atingidos]]),0)</f>
        <v>0</v>
      </c>
      <c r="BG125" s="85" t="str">
        <f t="shared" si="36"/>
        <v/>
      </c>
      <c r="BH125" s="84">
        <f>IFERROR(FIND("Mar",consulta_completa__11[[#This Row],[13 - Ocorrências/Ambientes Atingidos]]),0)</f>
        <v>0</v>
      </c>
      <c r="BI125" s="85" t="str">
        <f t="shared" si="37"/>
        <v/>
      </c>
      <c r="BJ125" s="84">
        <f>IFERROR(FIND("Praia",consulta_completa__11[[#This Row],[13 - Ocorrências/Ambientes Atingidos]]),0)</f>
        <v>0</v>
      </c>
      <c r="BK125" s="85" t="str">
        <f t="shared" si="38"/>
        <v/>
      </c>
      <c r="BL125" s="84">
        <f>IFERROR(FIND("Solo",consulta_completa__11[[#This Row],[13 - Ocorrências/Ambientes Atingidos]]),0)</f>
        <v>1</v>
      </c>
      <c r="BM125" s="85" t="str">
        <f t="shared" si="39"/>
        <v>X</v>
      </c>
      <c r="BN125" s="84">
        <f>IFERROR(FIND("Águas subterrâneas",consulta_completa__11[[#This Row],[13 - Ocorrências/Ambientes Atingidos]]),0)</f>
        <v>0</v>
      </c>
      <c r="BO125" s="85" t="str">
        <f t="shared" si="40"/>
        <v/>
      </c>
      <c r="BP125" s="84">
        <f>IFERROR(FIND("Atmosfera",consulta_completa__11[[#This Row],[13 - Ocorrências/Ambientes Atingidos]]),0)</f>
        <v>0</v>
      </c>
      <c r="BQ125" s="85" t="str">
        <f t="shared" si="41"/>
        <v/>
      </c>
      <c r="BR125" s="84">
        <f>IFERROR(FIND("Flora",consulta_completa__11[[#This Row],[13 - Ocorrências/Ambientes Atingidos]]),0)</f>
        <v>0</v>
      </c>
      <c r="BS125" s="85" t="str">
        <f t="shared" si="42"/>
        <v/>
      </c>
      <c r="BT125" s="84">
        <f>IFERROR(FIND("Fauna",consulta_completa__11[[#This Row],[13 - Ocorrências/Ambientes Atingidos]]),0)</f>
        <v>0</v>
      </c>
      <c r="BU125" s="85" t="str">
        <f t="shared" si="43"/>
        <v/>
      </c>
      <c r="BV125" s="84">
        <f>IFERROR(FIND("UC federal",consulta_completa__11[[#This Row],[13 - Ocorrências/Ambientes Atingidos]]),0)</f>
        <v>0</v>
      </c>
      <c r="BW125" s="85" t="str">
        <f t="shared" si="44"/>
        <v/>
      </c>
      <c r="BX125" s="84">
        <f>IFERROR(FIND("UC estadual/municipal",consulta_completa__11[[#This Row],[13 - Ocorrências/Ambientes Atingidos]]),0)</f>
        <v>0</v>
      </c>
      <c r="BY125" s="85" t="str">
        <f t="shared" si="45"/>
        <v/>
      </c>
      <c r="BZ125" s="84">
        <f>IFERROR(FIND("Outro(s)",consulta_completa__11[[#This Row],[13 - Ocorrências/Ambientes Atingidos]]),0)</f>
        <v>0</v>
      </c>
      <c r="CA125" s="85" t="str">
        <f t="shared" si="46"/>
        <v/>
      </c>
      <c r="CB125" s="84">
        <f>IFERROR(FIND("Sem dano",consulta_completa__11[[#This Row],[13 - Ocorrências/Ambientes Atingidos]]),0)</f>
        <v>0</v>
      </c>
      <c r="CC125" s="85" t="str">
        <f t="shared" si="47"/>
        <v/>
      </c>
      <c r="CD125" s="84" t="str">
        <f>IF(consulta_completa__11[[#This Row],[13 - Ocorrências/Ambientes Atingidos]]="","X","")</f>
        <v/>
      </c>
      <c r="CE125" s="86">
        <f>IFERROR(FIND("IBAMA",consulta_completa__11[[#This Row],[14 - Inst. Atuando no Local]]),0)</f>
        <v>0</v>
      </c>
      <c r="CF125" s="86" t="str">
        <f t="shared" si="48"/>
        <v/>
      </c>
      <c r="CG125" s="86">
        <f>IFERROR(FIND("OEMA",consulta_completa__11[[#This Row],[14 - Inst. Atuando no Local]]),0)</f>
        <v>0</v>
      </c>
      <c r="CH125" s="86" t="str">
        <f t="shared" si="49"/>
        <v/>
      </c>
      <c r="CI125" s="86">
        <f>IFERROR(FIND("DEFESA CIVIL",consulta_completa__11[[#This Row],[14 - Inst. Atuando no Local]]),0)</f>
        <v>0</v>
      </c>
      <c r="CJ125" s="86" t="str">
        <f t="shared" si="50"/>
        <v/>
      </c>
      <c r="CK125" s="86">
        <f>IFERROR(FIND("CORPO DE BOMBEIROS",consulta_completa__11[[#This Row],[14 - Inst. Atuando no Local]]),0)</f>
        <v>0</v>
      </c>
      <c r="CL125" s="86" t="str">
        <f t="shared" si="51"/>
        <v/>
      </c>
      <c r="CM125" s="86">
        <f>IFERROR(FIND("POLÍCIA RODOVIÁRIA",consulta_completa__11[[#This Row],[14 - Inst. Atuando no Local]]),0)</f>
        <v>0</v>
      </c>
      <c r="CN125" s="86" t="str">
        <f t="shared" si="52"/>
        <v/>
      </c>
      <c r="CO125" s="86">
        <f>IFERROR(FIND("POLÍCIA MILITAR",consulta_completa__11[[#This Row],[14 - Inst. Atuando no Local]]),0)</f>
        <v>0</v>
      </c>
      <c r="CP125" s="86" t="str">
        <f t="shared" si="53"/>
        <v/>
      </c>
      <c r="CQ125" s="86">
        <f>IFERROR(FIND("POLÍCIA CIVIL",consulta_completa__11[[#This Row],[14 - Inst. Atuando no Local]]),0)</f>
        <v>0</v>
      </c>
      <c r="CR125" s="86" t="str">
        <f t="shared" si="54"/>
        <v/>
      </c>
      <c r="CS125" s="86">
        <f>IFERROR(FIND("MARINHA DO BRASIL",consulta_completa__11[[#This Row],[14 - Inst. Atuando no Local]]),0)</f>
        <v>0</v>
      </c>
      <c r="CT125" s="86" t="str">
        <f t="shared" si="55"/>
        <v/>
      </c>
      <c r="CU125" s="86">
        <f>IFERROR(FIND("EMPRESA ESPECIALIZADA EM ATENDIMENTO",consulta_completa__11[[#This Row],[14 - Inst. Atuando no Local]]),0)</f>
        <v>0</v>
      </c>
      <c r="CV125" s="86" t="str">
        <f t="shared" si="56"/>
        <v/>
      </c>
      <c r="CW125" s="86">
        <f>IFERROR(FIND("IBAMA",consulta_completa__11[[#This Row],[14 - Inst. Atuando no Local]]),0)</f>
        <v>0</v>
      </c>
      <c r="CX125" s="86" t="str">
        <f t="shared" si="57"/>
        <v/>
      </c>
      <c r="CY125" s="86" t="str">
        <f>IF(consulta_completa__11[[#This Row],[14 - Inst. Atuando no Local]]="","X","")</f>
        <v/>
      </c>
      <c r="CZ125" s="86">
        <f>IFERROR(FIND("OUTRA (S)",consulta_completa__11[[#This Row],[14 - Inst. Atuando no Local]]),0)</f>
        <v>0</v>
      </c>
      <c r="DA125" s="86" t="str">
        <f t="shared" si="58"/>
        <v/>
      </c>
      <c r="DB125" s="37" t="str">
        <f t="shared" si="59"/>
        <v>Sim</v>
      </c>
      <c r="DC125" s="37" t="str">
        <f t="shared" si="60"/>
        <v>Não</v>
      </c>
      <c r="DD125" s="37" t="str">
        <f t="shared" si="61"/>
        <v>Sim</v>
      </c>
      <c r="DE125" s="89" t="str">
        <f t="shared" si="32"/>
        <v>Federal</v>
      </c>
    </row>
    <row r="126" spans="1:109">
      <c r="A126" s="15">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4">
        <f>IFERROR(FIND("Óbitos/feridos",consulta_completa__11[[#This Row],[13 - Ocorrências/Ambientes Atingidos]]),0)</f>
        <v>0</v>
      </c>
      <c r="AY126" s="85" t="str">
        <f t="shared" si="33"/>
        <v/>
      </c>
      <c r="AZ126" s="84">
        <f>IFERROR(FIND("População afetada/evacuada",consulta_completa__11[[#This Row],[13 - Ocorrências/Ambientes Atingidos]]),0)</f>
        <v>0</v>
      </c>
      <c r="BA126" s="84" t="str">
        <f t="shared" si="34"/>
        <v/>
      </c>
      <c r="BB126" s="84">
        <f>IFERROR(FIND("Suspensão de abastecimento de água",consulta_completa__11[[#This Row],[13 - Ocorrências/Ambientes Atingidos]]),0)</f>
        <v>0</v>
      </c>
      <c r="BC126" s="85" t="str">
        <f t="shared" si="62"/>
        <v/>
      </c>
      <c r="BD126" s="84">
        <f>IFERROR(FIND("Rio/córrego",consulta_completa__11[[#This Row],[13 - Ocorrências/Ambientes Atingidos]]),0)</f>
        <v>0</v>
      </c>
      <c r="BE126" s="85" t="str">
        <f t="shared" si="35"/>
        <v/>
      </c>
      <c r="BF126" s="84">
        <f>IFERROR(FIND("Lago",consulta_completa__11[[#This Row],[13 - Ocorrências/Ambientes Atingidos]]),0)</f>
        <v>0</v>
      </c>
      <c r="BG126" s="85" t="str">
        <f t="shared" si="36"/>
        <v/>
      </c>
      <c r="BH126" s="84">
        <f>IFERROR(FIND("Mar",consulta_completa__11[[#This Row],[13 - Ocorrências/Ambientes Atingidos]]),0)</f>
        <v>0</v>
      </c>
      <c r="BI126" s="85" t="str">
        <f t="shared" si="37"/>
        <v/>
      </c>
      <c r="BJ126" s="84">
        <f>IFERROR(FIND("Praia",consulta_completa__11[[#This Row],[13 - Ocorrências/Ambientes Atingidos]]),0)</f>
        <v>0</v>
      </c>
      <c r="BK126" s="85" t="str">
        <f t="shared" si="38"/>
        <v/>
      </c>
      <c r="BL126" s="84">
        <f>IFERROR(FIND("Solo",consulta_completa__11[[#This Row],[13 - Ocorrências/Ambientes Atingidos]]),0)</f>
        <v>1</v>
      </c>
      <c r="BM126" s="85" t="str">
        <f t="shared" si="39"/>
        <v>X</v>
      </c>
      <c r="BN126" s="84">
        <f>IFERROR(FIND("Águas subterrâneas",consulta_completa__11[[#This Row],[13 - Ocorrências/Ambientes Atingidos]]),0)</f>
        <v>0</v>
      </c>
      <c r="BO126" s="85" t="str">
        <f t="shared" si="40"/>
        <v/>
      </c>
      <c r="BP126" s="84">
        <f>IFERROR(FIND("Atmosfera",consulta_completa__11[[#This Row],[13 - Ocorrências/Ambientes Atingidos]]),0)</f>
        <v>0</v>
      </c>
      <c r="BQ126" s="85" t="str">
        <f t="shared" si="41"/>
        <v/>
      </c>
      <c r="BR126" s="84">
        <f>IFERROR(FIND("Flora",consulta_completa__11[[#This Row],[13 - Ocorrências/Ambientes Atingidos]]),0)</f>
        <v>0</v>
      </c>
      <c r="BS126" s="85" t="str">
        <f t="shared" si="42"/>
        <v/>
      </c>
      <c r="BT126" s="84">
        <f>IFERROR(FIND("Fauna",consulta_completa__11[[#This Row],[13 - Ocorrências/Ambientes Atingidos]]),0)</f>
        <v>0</v>
      </c>
      <c r="BU126" s="85" t="str">
        <f t="shared" si="43"/>
        <v/>
      </c>
      <c r="BV126" s="84">
        <f>IFERROR(FIND("UC federal",consulta_completa__11[[#This Row],[13 - Ocorrências/Ambientes Atingidos]]),0)</f>
        <v>0</v>
      </c>
      <c r="BW126" s="85" t="str">
        <f t="shared" si="44"/>
        <v/>
      </c>
      <c r="BX126" s="84">
        <f>IFERROR(FIND("UC estadual/municipal",consulta_completa__11[[#This Row],[13 - Ocorrências/Ambientes Atingidos]]),0)</f>
        <v>0</v>
      </c>
      <c r="BY126" s="85" t="str">
        <f t="shared" si="45"/>
        <v/>
      </c>
      <c r="BZ126" s="84">
        <f>IFERROR(FIND("Outro(s)",consulta_completa__11[[#This Row],[13 - Ocorrências/Ambientes Atingidos]]),0)</f>
        <v>0</v>
      </c>
      <c r="CA126" s="85" t="str">
        <f t="shared" si="46"/>
        <v/>
      </c>
      <c r="CB126" s="84">
        <f>IFERROR(FIND("Sem dano",consulta_completa__11[[#This Row],[13 - Ocorrências/Ambientes Atingidos]]),0)</f>
        <v>0</v>
      </c>
      <c r="CC126" s="85" t="str">
        <f t="shared" si="47"/>
        <v/>
      </c>
      <c r="CD126" s="84" t="str">
        <f>IF(consulta_completa__11[[#This Row],[13 - Ocorrências/Ambientes Atingidos]]="","X","")</f>
        <v/>
      </c>
      <c r="CE126" s="86">
        <f>IFERROR(FIND("IBAMA",consulta_completa__11[[#This Row],[14 - Inst. Atuando no Local]]),0)</f>
        <v>0</v>
      </c>
      <c r="CF126" s="86" t="str">
        <f t="shared" si="48"/>
        <v/>
      </c>
      <c r="CG126" s="86">
        <f>IFERROR(FIND("OEMA",consulta_completa__11[[#This Row],[14 - Inst. Atuando no Local]]),0)</f>
        <v>0</v>
      </c>
      <c r="CH126" s="86" t="str">
        <f t="shared" si="49"/>
        <v/>
      </c>
      <c r="CI126" s="86">
        <f>IFERROR(FIND("DEFESA CIVIL",consulta_completa__11[[#This Row],[14 - Inst. Atuando no Local]]),0)</f>
        <v>0</v>
      </c>
      <c r="CJ126" s="86" t="str">
        <f t="shared" si="50"/>
        <v/>
      </c>
      <c r="CK126" s="86">
        <f>IFERROR(FIND("CORPO DE BOMBEIROS",consulta_completa__11[[#This Row],[14 - Inst. Atuando no Local]]),0)</f>
        <v>0</v>
      </c>
      <c r="CL126" s="86" t="str">
        <f t="shared" si="51"/>
        <v/>
      </c>
      <c r="CM126" s="86">
        <f>IFERROR(FIND("POLÍCIA RODOVIÁRIA",consulta_completa__11[[#This Row],[14 - Inst. Atuando no Local]]),0)</f>
        <v>0</v>
      </c>
      <c r="CN126" s="86" t="str">
        <f t="shared" si="52"/>
        <v/>
      </c>
      <c r="CO126" s="86">
        <f>IFERROR(FIND("POLÍCIA MILITAR",consulta_completa__11[[#This Row],[14 - Inst. Atuando no Local]]),0)</f>
        <v>0</v>
      </c>
      <c r="CP126" s="86" t="str">
        <f t="shared" si="53"/>
        <v/>
      </c>
      <c r="CQ126" s="86">
        <f>IFERROR(FIND("POLÍCIA CIVIL",consulta_completa__11[[#This Row],[14 - Inst. Atuando no Local]]),0)</f>
        <v>0</v>
      </c>
      <c r="CR126" s="86" t="str">
        <f t="shared" si="54"/>
        <v/>
      </c>
      <c r="CS126" s="86">
        <f>IFERROR(FIND("MARINHA DO BRASIL",consulta_completa__11[[#This Row],[14 - Inst. Atuando no Local]]),0)</f>
        <v>0</v>
      </c>
      <c r="CT126" s="86" t="str">
        <f t="shared" si="55"/>
        <v/>
      </c>
      <c r="CU126" s="86">
        <f>IFERROR(FIND("EMPRESA ESPECIALIZADA EM ATENDIMENTO",consulta_completa__11[[#This Row],[14 - Inst. Atuando no Local]]),0)</f>
        <v>0</v>
      </c>
      <c r="CV126" s="86" t="str">
        <f t="shared" si="56"/>
        <v/>
      </c>
      <c r="CW126" s="86">
        <f>IFERROR(FIND("IBAMA",consulta_completa__11[[#This Row],[14 - Inst. Atuando no Local]]),0)</f>
        <v>0</v>
      </c>
      <c r="CX126" s="86" t="str">
        <f t="shared" si="57"/>
        <v/>
      </c>
      <c r="CY126" s="86" t="str">
        <f>IF(consulta_completa__11[[#This Row],[14 - Inst. Atuando no Local]]="","X","")</f>
        <v/>
      </c>
      <c r="CZ126" s="86">
        <f>IFERROR(FIND("OUTRA (S)",consulta_completa__11[[#This Row],[14 - Inst. Atuando no Local]]),0)</f>
        <v>0</v>
      </c>
      <c r="DA126" s="86" t="str">
        <f t="shared" si="58"/>
        <v/>
      </c>
      <c r="DB126" s="37" t="str">
        <f t="shared" si="59"/>
        <v>Sim</v>
      </c>
      <c r="DC126" s="37" t="str">
        <f t="shared" si="60"/>
        <v>Não</v>
      </c>
      <c r="DD126" s="37" t="str">
        <f t="shared" si="61"/>
        <v>Sim</v>
      </c>
      <c r="DE126" s="89" t="str">
        <f t="shared" si="32"/>
        <v>Estadual</v>
      </c>
    </row>
    <row r="127" spans="1:109">
      <c r="A127" s="15">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4">
        <f>IFERROR(FIND("Óbitos/feridos",consulta_completa__11[[#This Row],[13 - Ocorrências/Ambientes Atingidos]]),0)</f>
        <v>0</v>
      </c>
      <c r="AY127" s="85" t="str">
        <f t="shared" si="33"/>
        <v/>
      </c>
      <c r="AZ127" s="84">
        <f>IFERROR(FIND("População afetada/evacuada",consulta_completa__11[[#This Row],[13 - Ocorrências/Ambientes Atingidos]]),0)</f>
        <v>0</v>
      </c>
      <c r="BA127" s="84" t="str">
        <f t="shared" si="34"/>
        <v/>
      </c>
      <c r="BB127" s="84">
        <f>IFERROR(FIND("Suspensão de abastecimento de água",consulta_completa__11[[#This Row],[13 - Ocorrências/Ambientes Atingidos]]),0)</f>
        <v>0</v>
      </c>
      <c r="BC127" s="85" t="str">
        <f t="shared" si="62"/>
        <v/>
      </c>
      <c r="BD127" s="84">
        <f>IFERROR(FIND("Rio/córrego",consulta_completa__11[[#This Row],[13 - Ocorrências/Ambientes Atingidos]]),0)</f>
        <v>0</v>
      </c>
      <c r="BE127" s="85" t="str">
        <f t="shared" si="35"/>
        <v/>
      </c>
      <c r="BF127" s="84">
        <f>IFERROR(FIND("Lago",consulta_completa__11[[#This Row],[13 - Ocorrências/Ambientes Atingidos]]),0)</f>
        <v>0</v>
      </c>
      <c r="BG127" s="85" t="str">
        <f t="shared" si="36"/>
        <v/>
      </c>
      <c r="BH127" s="84">
        <f>IFERROR(FIND("Mar",consulta_completa__11[[#This Row],[13 - Ocorrências/Ambientes Atingidos]]),0)</f>
        <v>0</v>
      </c>
      <c r="BI127" s="85" t="str">
        <f t="shared" si="37"/>
        <v/>
      </c>
      <c r="BJ127" s="84">
        <f>IFERROR(FIND("Praia",consulta_completa__11[[#This Row],[13 - Ocorrências/Ambientes Atingidos]]),0)</f>
        <v>0</v>
      </c>
      <c r="BK127" s="85" t="str">
        <f t="shared" si="38"/>
        <v/>
      </c>
      <c r="BL127" s="84">
        <f>IFERROR(FIND("Solo",consulta_completa__11[[#This Row],[13 - Ocorrências/Ambientes Atingidos]]),0)</f>
        <v>1</v>
      </c>
      <c r="BM127" s="85" t="str">
        <f t="shared" si="39"/>
        <v>X</v>
      </c>
      <c r="BN127" s="84">
        <f>IFERROR(FIND("Águas subterrâneas",consulta_completa__11[[#This Row],[13 - Ocorrências/Ambientes Atingidos]]),0)</f>
        <v>0</v>
      </c>
      <c r="BO127" s="85" t="str">
        <f t="shared" si="40"/>
        <v/>
      </c>
      <c r="BP127" s="84">
        <f>IFERROR(FIND("Atmosfera",consulta_completa__11[[#This Row],[13 - Ocorrências/Ambientes Atingidos]]),0)</f>
        <v>0</v>
      </c>
      <c r="BQ127" s="85" t="str">
        <f t="shared" si="41"/>
        <v/>
      </c>
      <c r="BR127" s="84">
        <f>IFERROR(FIND("Flora",consulta_completa__11[[#This Row],[13 - Ocorrências/Ambientes Atingidos]]),0)</f>
        <v>0</v>
      </c>
      <c r="BS127" s="85" t="str">
        <f t="shared" si="42"/>
        <v/>
      </c>
      <c r="BT127" s="84">
        <f>IFERROR(FIND("Fauna",consulta_completa__11[[#This Row],[13 - Ocorrências/Ambientes Atingidos]]),0)</f>
        <v>0</v>
      </c>
      <c r="BU127" s="85" t="str">
        <f t="shared" si="43"/>
        <v/>
      </c>
      <c r="BV127" s="84">
        <f>IFERROR(FIND("UC federal",consulta_completa__11[[#This Row],[13 - Ocorrências/Ambientes Atingidos]]),0)</f>
        <v>0</v>
      </c>
      <c r="BW127" s="85" t="str">
        <f t="shared" si="44"/>
        <v/>
      </c>
      <c r="BX127" s="84">
        <f>IFERROR(FIND("UC estadual/municipal",consulta_completa__11[[#This Row],[13 - Ocorrências/Ambientes Atingidos]]),0)</f>
        <v>0</v>
      </c>
      <c r="BY127" s="85" t="str">
        <f t="shared" si="45"/>
        <v/>
      </c>
      <c r="BZ127" s="84">
        <f>IFERROR(FIND("Outro(s)",consulta_completa__11[[#This Row],[13 - Ocorrências/Ambientes Atingidos]]),0)</f>
        <v>0</v>
      </c>
      <c r="CA127" s="85" t="str">
        <f t="shared" si="46"/>
        <v/>
      </c>
      <c r="CB127" s="84">
        <f>IFERROR(FIND("Sem dano",consulta_completa__11[[#This Row],[13 - Ocorrências/Ambientes Atingidos]]),0)</f>
        <v>0</v>
      </c>
      <c r="CC127" s="85" t="str">
        <f t="shared" si="47"/>
        <v/>
      </c>
      <c r="CD127" s="84" t="str">
        <f>IF(consulta_completa__11[[#This Row],[13 - Ocorrências/Ambientes Atingidos]]="","X","")</f>
        <v/>
      </c>
      <c r="CE127" s="86">
        <f>IFERROR(FIND("IBAMA",consulta_completa__11[[#This Row],[14 - Inst. Atuando no Local]]),0)</f>
        <v>0</v>
      </c>
      <c r="CF127" s="86" t="str">
        <f t="shared" si="48"/>
        <v/>
      </c>
      <c r="CG127" s="86">
        <f>IFERROR(FIND("OEMA",consulta_completa__11[[#This Row],[14 - Inst. Atuando no Local]]),0)</f>
        <v>0</v>
      </c>
      <c r="CH127" s="86" t="str">
        <f t="shared" si="49"/>
        <v/>
      </c>
      <c r="CI127" s="86">
        <f>IFERROR(FIND("DEFESA CIVIL",consulta_completa__11[[#This Row],[14 - Inst. Atuando no Local]]),0)</f>
        <v>0</v>
      </c>
      <c r="CJ127" s="86" t="str">
        <f t="shared" si="50"/>
        <v/>
      </c>
      <c r="CK127" s="86">
        <f>IFERROR(FIND("CORPO DE BOMBEIROS",consulta_completa__11[[#This Row],[14 - Inst. Atuando no Local]]),0)</f>
        <v>0</v>
      </c>
      <c r="CL127" s="86" t="str">
        <f t="shared" si="51"/>
        <v/>
      </c>
      <c r="CM127" s="86">
        <f>IFERROR(FIND("POLÍCIA RODOVIÁRIA",consulta_completa__11[[#This Row],[14 - Inst. Atuando no Local]]),0)</f>
        <v>0</v>
      </c>
      <c r="CN127" s="86" t="str">
        <f t="shared" si="52"/>
        <v/>
      </c>
      <c r="CO127" s="86">
        <f>IFERROR(FIND("POLÍCIA MILITAR",consulta_completa__11[[#This Row],[14 - Inst. Atuando no Local]]),0)</f>
        <v>0</v>
      </c>
      <c r="CP127" s="86" t="str">
        <f t="shared" si="53"/>
        <v/>
      </c>
      <c r="CQ127" s="86">
        <f>IFERROR(FIND("POLÍCIA CIVIL",consulta_completa__11[[#This Row],[14 - Inst. Atuando no Local]]),0)</f>
        <v>0</v>
      </c>
      <c r="CR127" s="86" t="str">
        <f t="shared" si="54"/>
        <v/>
      </c>
      <c r="CS127" s="86">
        <f>IFERROR(FIND("MARINHA DO BRASIL",consulta_completa__11[[#This Row],[14 - Inst. Atuando no Local]]),0)</f>
        <v>0</v>
      </c>
      <c r="CT127" s="86" t="str">
        <f t="shared" si="55"/>
        <v/>
      </c>
      <c r="CU127" s="86">
        <f>IFERROR(FIND("EMPRESA ESPECIALIZADA EM ATENDIMENTO",consulta_completa__11[[#This Row],[14 - Inst. Atuando no Local]]),0)</f>
        <v>0</v>
      </c>
      <c r="CV127" s="86" t="str">
        <f t="shared" si="56"/>
        <v/>
      </c>
      <c r="CW127" s="86">
        <f>IFERROR(FIND("IBAMA",consulta_completa__11[[#This Row],[14 - Inst. Atuando no Local]]),0)</f>
        <v>0</v>
      </c>
      <c r="CX127" s="86" t="str">
        <f t="shared" si="57"/>
        <v/>
      </c>
      <c r="CY127" s="86" t="str">
        <f>IF(consulta_completa__11[[#This Row],[14 - Inst. Atuando no Local]]="","X","")</f>
        <v/>
      </c>
      <c r="CZ127" s="86">
        <f>IFERROR(FIND("OUTRA (S)",consulta_completa__11[[#This Row],[14 - Inst. Atuando no Local]]),0)</f>
        <v>0</v>
      </c>
      <c r="DA127" s="86" t="str">
        <f t="shared" si="58"/>
        <v/>
      </c>
      <c r="DB127" s="37" t="str">
        <f t="shared" si="59"/>
        <v>Sim</v>
      </c>
      <c r="DC127" s="37" t="str">
        <f t="shared" si="60"/>
        <v>Não</v>
      </c>
      <c r="DD127" s="37" t="str">
        <f t="shared" si="61"/>
        <v>Sim</v>
      </c>
      <c r="DE127" s="89" t="str">
        <f t="shared" si="32"/>
        <v>Federal</v>
      </c>
    </row>
    <row r="128" spans="1:109">
      <c r="A128" s="15">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4">
        <f>IFERROR(FIND("Óbitos/feridos",consulta_completa__11[[#This Row],[13 - Ocorrências/Ambientes Atingidos]]),0)</f>
        <v>0</v>
      </c>
      <c r="AY128" s="85" t="str">
        <f t="shared" si="33"/>
        <v/>
      </c>
      <c r="AZ128" s="84">
        <f>IFERROR(FIND("População afetada/evacuada",consulta_completa__11[[#This Row],[13 - Ocorrências/Ambientes Atingidos]]),0)</f>
        <v>0</v>
      </c>
      <c r="BA128" s="84" t="str">
        <f t="shared" si="34"/>
        <v/>
      </c>
      <c r="BB128" s="84">
        <f>IFERROR(FIND("Suspensão de abastecimento de água",consulta_completa__11[[#This Row],[13 - Ocorrências/Ambientes Atingidos]]),0)</f>
        <v>0</v>
      </c>
      <c r="BC128" s="85" t="str">
        <f t="shared" si="62"/>
        <v/>
      </c>
      <c r="BD128" s="84">
        <f>IFERROR(FIND("Rio/córrego",consulta_completa__11[[#This Row],[13 - Ocorrências/Ambientes Atingidos]]),0)</f>
        <v>0</v>
      </c>
      <c r="BE128" s="85" t="str">
        <f t="shared" si="35"/>
        <v/>
      </c>
      <c r="BF128" s="84">
        <f>IFERROR(FIND("Lago",consulta_completa__11[[#This Row],[13 - Ocorrências/Ambientes Atingidos]]),0)</f>
        <v>0</v>
      </c>
      <c r="BG128" s="85" t="str">
        <f t="shared" si="36"/>
        <v/>
      </c>
      <c r="BH128" s="84">
        <f>IFERROR(FIND("Mar",consulta_completa__11[[#This Row],[13 - Ocorrências/Ambientes Atingidos]]),0)</f>
        <v>0</v>
      </c>
      <c r="BI128" s="85" t="str">
        <f t="shared" si="37"/>
        <v/>
      </c>
      <c r="BJ128" s="84">
        <f>IFERROR(FIND("Praia",consulta_completa__11[[#This Row],[13 - Ocorrências/Ambientes Atingidos]]),0)</f>
        <v>0</v>
      </c>
      <c r="BK128" s="85" t="str">
        <f t="shared" si="38"/>
        <v/>
      </c>
      <c r="BL128" s="84">
        <f>IFERROR(FIND("Solo",consulta_completa__11[[#This Row],[13 - Ocorrências/Ambientes Atingidos]]),0)</f>
        <v>1</v>
      </c>
      <c r="BM128" s="85" t="str">
        <f t="shared" si="39"/>
        <v>X</v>
      </c>
      <c r="BN128" s="84">
        <f>IFERROR(FIND("Águas subterrâneas",consulta_completa__11[[#This Row],[13 - Ocorrências/Ambientes Atingidos]]),0)</f>
        <v>0</v>
      </c>
      <c r="BO128" s="85" t="str">
        <f t="shared" si="40"/>
        <v/>
      </c>
      <c r="BP128" s="84">
        <f>IFERROR(FIND("Atmosfera",consulta_completa__11[[#This Row],[13 - Ocorrências/Ambientes Atingidos]]),0)</f>
        <v>0</v>
      </c>
      <c r="BQ128" s="85" t="str">
        <f t="shared" si="41"/>
        <v/>
      </c>
      <c r="BR128" s="84">
        <f>IFERROR(FIND("Flora",consulta_completa__11[[#This Row],[13 - Ocorrências/Ambientes Atingidos]]),0)</f>
        <v>0</v>
      </c>
      <c r="BS128" s="85" t="str">
        <f t="shared" si="42"/>
        <v/>
      </c>
      <c r="BT128" s="84">
        <f>IFERROR(FIND("Fauna",consulta_completa__11[[#This Row],[13 - Ocorrências/Ambientes Atingidos]]),0)</f>
        <v>0</v>
      </c>
      <c r="BU128" s="85" t="str">
        <f t="shared" si="43"/>
        <v/>
      </c>
      <c r="BV128" s="84">
        <f>IFERROR(FIND("UC federal",consulta_completa__11[[#This Row],[13 - Ocorrências/Ambientes Atingidos]]),0)</f>
        <v>0</v>
      </c>
      <c r="BW128" s="85" t="str">
        <f t="shared" si="44"/>
        <v/>
      </c>
      <c r="BX128" s="84">
        <f>IFERROR(FIND("UC estadual/municipal",consulta_completa__11[[#This Row],[13 - Ocorrências/Ambientes Atingidos]]),0)</f>
        <v>0</v>
      </c>
      <c r="BY128" s="85" t="str">
        <f t="shared" si="45"/>
        <v/>
      </c>
      <c r="BZ128" s="84">
        <f>IFERROR(FIND("Outro(s)",consulta_completa__11[[#This Row],[13 - Ocorrências/Ambientes Atingidos]]),0)</f>
        <v>0</v>
      </c>
      <c r="CA128" s="85" t="str">
        <f t="shared" si="46"/>
        <v/>
      </c>
      <c r="CB128" s="84">
        <f>IFERROR(FIND("Sem dano",consulta_completa__11[[#This Row],[13 - Ocorrências/Ambientes Atingidos]]),0)</f>
        <v>0</v>
      </c>
      <c r="CC128" s="85" t="str">
        <f t="shared" si="47"/>
        <v/>
      </c>
      <c r="CD128" s="84" t="str">
        <f>IF(consulta_completa__11[[#This Row],[13 - Ocorrências/Ambientes Atingidos]]="","X","")</f>
        <v/>
      </c>
      <c r="CE128" s="86">
        <f>IFERROR(FIND("IBAMA",consulta_completa__11[[#This Row],[14 - Inst. Atuando no Local]]),0)</f>
        <v>0</v>
      </c>
      <c r="CF128" s="86" t="str">
        <f t="shared" si="48"/>
        <v/>
      </c>
      <c r="CG128" s="86">
        <f>IFERROR(FIND("OEMA",consulta_completa__11[[#This Row],[14 - Inst. Atuando no Local]]),0)</f>
        <v>0</v>
      </c>
      <c r="CH128" s="86" t="str">
        <f t="shared" si="49"/>
        <v/>
      </c>
      <c r="CI128" s="86">
        <f>IFERROR(FIND("DEFESA CIVIL",consulta_completa__11[[#This Row],[14 - Inst. Atuando no Local]]),0)</f>
        <v>0</v>
      </c>
      <c r="CJ128" s="86" t="str">
        <f t="shared" si="50"/>
        <v/>
      </c>
      <c r="CK128" s="86">
        <f>IFERROR(FIND("CORPO DE BOMBEIROS",consulta_completa__11[[#This Row],[14 - Inst. Atuando no Local]]),0)</f>
        <v>0</v>
      </c>
      <c r="CL128" s="86" t="str">
        <f t="shared" si="51"/>
        <v/>
      </c>
      <c r="CM128" s="86">
        <f>IFERROR(FIND("POLÍCIA RODOVIÁRIA",consulta_completa__11[[#This Row],[14 - Inst. Atuando no Local]]),0)</f>
        <v>0</v>
      </c>
      <c r="CN128" s="86" t="str">
        <f t="shared" si="52"/>
        <v/>
      </c>
      <c r="CO128" s="86">
        <f>IFERROR(FIND("POLÍCIA MILITAR",consulta_completa__11[[#This Row],[14 - Inst. Atuando no Local]]),0)</f>
        <v>0</v>
      </c>
      <c r="CP128" s="86" t="str">
        <f t="shared" si="53"/>
        <v/>
      </c>
      <c r="CQ128" s="86">
        <f>IFERROR(FIND("POLÍCIA CIVIL",consulta_completa__11[[#This Row],[14 - Inst. Atuando no Local]]),0)</f>
        <v>0</v>
      </c>
      <c r="CR128" s="86" t="str">
        <f t="shared" si="54"/>
        <v/>
      </c>
      <c r="CS128" s="86">
        <f>IFERROR(FIND("MARINHA DO BRASIL",consulta_completa__11[[#This Row],[14 - Inst. Atuando no Local]]),0)</f>
        <v>0</v>
      </c>
      <c r="CT128" s="86" t="str">
        <f t="shared" si="55"/>
        <v/>
      </c>
      <c r="CU128" s="86">
        <f>IFERROR(FIND("EMPRESA ESPECIALIZADA EM ATENDIMENTO",consulta_completa__11[[#This Row],[14 - Inst. Atuando no Local]]),0)</f>
        <v>0</v>
      </c>
      <c r="CV128" s="86" t="str">
        <f t="shared" si="56"/>
        <v/>
      </c>
      <c r="CW128" s="86">
        <f>IFERROR(FIND("IBAMA",consulta_completa__11[[#This Row],[14 - Inst. Atuando no Local]]),0)</f>
        <v>0</v>
      </c>
      <c r="CX128" s="86" t="str">
        <f t="shared" si="57"/>
        <v/>
      </c>
      <c r="CY128" s="86" t="str">
        <f>IF(consulta_completa__11[[#This Row],[14 - Inst. Atuando no Local]]="","X","")</f>
        <v/>
      </c>
      <c r="CZ128" s="86">
        <f>IFERROR(FIND("OUTRA (S)",consulta_completa__11[[#This Row],[14 - Inst. Atuando no Local]]),0)</f>
        <v>0</v>
      </c>
      <c r="DA128" s="86" t="str">
        <f t="shared" si="58"/>
        <v/>
      </c>
      <c r="DB128" s="37" t="str">
        <f t="shared" si="59"/>
        <v>Sim</v>
      </c>
      <c r="DC128" s="37" t="str">
        <f t="shared" si="60"/>
        <v>Não</v>
      </c>
      <c r="DD128" s="37" t="str">
        <f t="shared" si="61"/>
        <v>Sim</v>
      </c>
      <c r="DE128" s="89" t="str">
        <f t="shared" si="32"/>
        <v>Federal</v>
      </c>
    </row>
    <row r="129" spans="1:109">
      <c r="A129" s="15">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4">
        <f>IFERROR(FIND("Óbitos/feridos",consulta_completa__11[[#This Row],[13 - Ocorrências/Ambientes Atingidos]]),0)</f>
        <v>0</v>
      </c>
      <c r="AY129" s="85" t="str">
        <f t="shared" si="33"/>
        <v/>
      </c>
      <c r="AZ129" s="84">
        <f>IFERROR(FIND("População afetada/evacuada",consulta_completa__11[[#This Row],[13 - Ocorrências/Ambientes Atingidos]]),0)</f>
        <v>0</v>
      </c>
      <c r="BA129" s="84" t="str">
        <f t="shared" si="34"/>
        <v/>
      </c>
      <c r="BB129" s="84">
        <f>IFERROR(FIND("Suspensão de abastecimento de água",consulta_completa__11[[#This Row],[13 - Ocorrências/Ambientes Atingidos]]),0)</f>
        <v>0</v>
      </c>
      <c r="BC129" s="85" t="str">
        <f t="shared" si="62"/>
        <v/>
      </c>
      <c r="BD129" s="84">
        <f>IFERROR(FIND("Rio/córrego",consulta_completa__11[[#This Row],[13 - Ocorrências/Ambientes Atingidos]]),0)</f>
        <v>0</v>
      </c>
      <c r="BE129" s="85" t="str">
        <f t="shared" si="35"/>
        <v/>
      </c>
      <c r="BF129" s="84">
        <f>IFERROR(FIND("Lago",consulta_completa__11[[#This Row],[13 - Ocorrências/Ambientes Atingidos]]),0)</f>
        <v>0</v>
      </c>
      <c r="BG129" s="85" t="str">
        <f t="shared" si="36"/>
        <v/>
      </c>
      <c r="BH129" s="84">
        <f>IFERROR(FIND("Mar",consulta_completa__11[[#This Row],[13 - Ocorrências/Ambientes Atingidos]]),0)</f>
        <v>0</v>
      </c>
      <c r="BI129" s="85" t="str">
        <f t="shared" si="37"/>
        <v/>
      </c>
      <c r="BJ129" s="84">
        <f>IFERROR(FIND("Praia",consulta_completa__11[[#This Row],[13 - Ocorrências/Ambientes Atingidos]]),0)</f>
        <v>0</v>
      </c>
      <c r="BK129" s="85" t="str">
        <f t="shared" si="38"/>
        <v/>
      </c>
      <c r="BL129" s="84">
        <f>IFERROR(FIND("Solo",consulta_completa__11[[#This Row],[13 - Ocorrências/Ambientes Atingidos]]),0)</f>
        <v>1</v>
      </c>
      <c r="BM129" s="85" t="str">
        <f t="shared" si="39"/>
        <v>X</v>
      </c>
      <c r="BN129" s="84">
        <f>IFERROR(FIND("Águas subterrâneas",consulta_completa__11[[#This Row],[13 - Ocorrências/Ambientes Atingidos]]),0)</f>
        <v>0</v>
      </c>
      <c r="BO129" s="85" t="str">
        <f t="shared" si="40"/>
        <v/>
      </c>
      <c r="BP129" s="84">
        <f>IFERROR(FIND("Atmosfera",consulta_completa__11[[#This Row],[13 - Ocorrências/Ambientes Atingidos]]),0)</f>
        <v>0</v>
      </c>
      <c r="BQ129" s="85" t="str">
        <f t="shared" si="41"/>
        <v/>
      </c>
      <c r="BR129" s="84">
        <f>IFERROR(FIND("Flora",consulta_completa__11[[#This Row],[13 - Ocorrências/Ambientes Atingidos]]),0)</f>
        <v>0</v>
      </c>
      <c r="BS129" s="85" t="str">
        <f t="shared" si="42"/>
        <v/>
      </c>
      <c r="BT129" s="84">
        <f>IFERROR(FIND("Fauna",consulta_completa__11[[#This Row],[13 - Ocorrências/Ambientes Atingidos]]),0)</f>
        <v>0</v>
      </c>
      <c r="BU129" s="85" t="str">
        <f t="shared" si="43"/>
        <v/>
      </c>
      <c r="BV129" s="84">
        <f>IFERROR(FIND("UC federal",consulta_completa__11[[#This Row],[13 - Ocorrências/Ambientes Atingidos]]),0)</f>
        <v>0</v>
      </c>
      <c r="BW129" s="85" t="str">
        <f t="shared" si="44"/>
        <v/>
      </c>
      <c r="BX129" s="84">
        <f>IFERROR(FIND("UC estadual/municipal",consulta_completa__11[[#This Row],[13 - Ocorrências/Ambientes Atingidos]]),0)</f>
        <v>0</v>
      </c>
      <c r="BY129" s="85" t="str">
        <f t="shared" si="45"/>
        <v/>
      </c>
      <c r="BZ129" s="84">
        <f>IFERROR(FIND("Outro(s)",consulta_completa__11[[#This Row],[13 - Ocorrências/Ambientes Atingidos]]),0)</f>
        <v>0</v>
      </c>
      <c r="CA129" s="85" t="str">
        <f t="shared" si="46"/>
        <v/>
      </c>
      <c r="CB129" s="84">
        <f>IFERROR(FIND("Sem dano",consulta_completa__11[[#This Row],[13 - Ocorrências/Ambientes Atingidos]]),0)</f>
        <v>0</v>
      </c>
      <c r="CC129" s="85" t="str">
        <f t="shared" si="47"/>
        <v/>
      </c>
      <c r="CD129" s="84" t="str">
        <f>IF(consulta_completa__11[[#This Row],[13 - Ocorrências/Ambientes Atingidos]]="","X","")</f>
        <v/>
      </c>
      <c r="CE129" s="86">
        <f>IFERROR(FIND("IBAMA",consulta_completa__11[[#This Row],[14 - Inst. Atuando no Local]]),0)</f>
        <v>0</v>
      </c>
      <c r="CF129" s="86" t="str">
        <f t="shared" si="48"/>
        <v/>
      </c>
      <c r="CG129" s="86">
        <f>IFERROR(FIND("OEMA",consulta_completa__11[[#This Row],[14 - Inst. Atuando no Local]]),0)</f>
        <v>0</v>
      </c>
      <c r="CH129" s="86" t="str">
        <f t="shared" si="49"/>
        <v/>
      </c>
      <c r="CI129" s="86">
        <f>IFERROR(FIND("DEFESA CIVIL",consulta_completa__11[[#This Row],[14 - Inst. Atuando no Local]]),0)</f>
        <v>0</v>
      </c>
      <c r="CJ129" s="86" t="str">
        <f t="shared" si="50"/>
        <v/>
      </c>
      <c r="CK129" s="86">
        <f>IFERROR(FIND("CORPO DE BOMBEIROS",consulta_completa__11[[#This Row],[14 - Inst. Atuando no Local]]),0)</f>
        <v>0</v>
      </c>
      <c r="CL129" s="86" t="str">
        <f t="shared" si="51"/>
        <v/>
      </c>
      <c r="CM129" s="86">
        <f>IFERROR(FIND("POLÍCIA RODOVIÁRIA",consulta_completa__11[[#This Row],[14 - Inst. Atuando no Local]]),0)</f>
        <v>0</v>
      </c>
      <c r="CN129" s="86" t="str">
        <f t="shared" si="52"/>
        <v/>
      </c>
      <c r="CO129" s="86">
        <f>IFERROR(FIND("POLÍCIA MILITAR",consulta_completa__11[[#This Row],[14 - Inst. Atuando no Local]]),0)</f>
        <v>0</v>
      </c>
      <c r="CP129" s="86" t="str">
        <f t="shared" si="53"/>
        <v/>
      </c>
      <c r="CQ129" s="86">
        <f>IFERROR(FIND("POLÍCIA CIVIL",consulta_completa__11[[#This Row],[14 - Inst. Atuando no Local]]),0)</f>
        <v>0</v>
      </c>
      <c r="CR129" s="86" t="str">
        <f t="shared" si="54"/>
        <v/>
      </c>
      <c r="CS129" s="86">
        <f>IFERROR(FIND("MARINHA DO BRASIL",consulta_completa__11[[#This Row],[14 - Inst. Atuando no Local]]),0)</f>
        <v>0</v>
      </c>
      <c r="CT129" s="86" t="str">
        <f t="shared" si="55"/>
        <v/>
      </c>
      <c r="CU129" s="86">
        <f>IFERROR(FIND("EMPRESA ESPECIALIZADA EM ATENDIMENTO",consulta_completa__11[[#This Row],[14 - Inst. Atuando no Local]]),0)</f>
        <v>0</v>
      </c>
      <c r="CV129" s="86" t="str">
        <f t="shared" si="56"/>
        <v/>
      </c>
      <c r="CW129" s="86">
        <f>IFERROR(FIND("IBAMA",consulta_completa__11[[#This Row],[14 - Inst. Atuando no Local]]),0)</f>
        <v>0</v>
      </c>
      <c r="CX129" s="86" t="str">
        <f t="shared" si="57"/>
        <v/>
      </c>
      <c r="CY129" s="86" t="str">
        <f>IF(consulta_completa__11[[#This Row],[14 - Inst. Atuando no Local]]="","X","")</f>
        <v/>
      </c>
      <c r="CZ129" s="86">
        <f>IFERROR(FIND("OUTRA (S)",consulta_completa__11[[#This Row],[14 - Inst. Atuando no Local]]),0)</f>
        <v>0</v>
      </c>
      <c r="DA129" s="86" t="str">
        <f t="shared" si="58"/>
        <v/>
      </c>
      <c r="DB129" s="37" t="str">
        <f t="shared" si="59"/>
        <v>Sim</v>
      </c>
      <c r="DC129" s="37" t="str">
        <f t="shared" si="60"/>
        <v>Não</v>
      </c>
      <c r="DD129" s="37" t="str">
        <f t="shared" si="61"/>
        <v>Sim</v>
      </c>
      <c r="DE129" s="89" t="str">
        <f t="shared" si="32"/>
        <v>Sem informação</v>
      </c>
    </row>
    <row r="130" spans="1:109">
      <c r="A130" s="15">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4">
        <f>IFERROR(FIND("Óbitos/feridos",consulta_completa__11[[#This Row],[13 - Ocorrências/Ambientes Atingidos]]),0)</f>
        <v>0</v>
      </c>
      <c r="AY130" s="85" t="str">
        <f t="shared" si="33"/>
        <v/>
      </c>
      <c r="AZ130" s="84">
        <f>IFERROR(FIND("População afetada/evacuada",consulta_completa__11[[#This Row],[13 - Ocorrências/Ambientes Atingidos]]),0)</f>
        <v>0</v>
      </c>
      <c r="BA130" s="84" t="str">
        <f t="shared" si="34"/>
        <v/>
      </c>
      <c r="BB130" s="84">
        <f>IFERROR(FIND("Suspensão de abastecimento de água",consulta_completa__11[[#This Row],[13 - Ocorrências/Ambientes Atingidos]]),0)</f>
        <v>0</v>
      </c>
      <c r="BC130" s="85" t="str">
        <f t="shared" si="62"/>
        <v/>
      </c>
      <c r="BD130" s="84">
        <f>IFERROR(FIND("Rio/córrego",consulta_completa__11[[#This Row],[13 - Ocorrências/Ambientes Atingidos]]),0)</f>
        <v>0</v>
      </c>
      <c r="BE130" s="85" t="str">
        <f t="shared" si="35"/>
        <v/>
      </c>
      <c r="BF130" s="84">
        <f>IFERROR(FIND("Lago",consulta_completa__11[[#This Row],[13 - Ocorrências/Ambientes Atingidos]]),0)</f>
        <v>0</v>
      </c>
      <c r="BG130" s="85" t="str">
        <f t="shared" si="36"/>
        <v/>
      </c>
      <c r="BH130" s="84">
        <f>IFERROR(FIND("Mar",consulta_completa__11[[#This Row],[13 - Ocorrências/Ambientes Atingidos]]),0)</f>
        <v>0</v>
      </c>
      <c r="BI130" s="85" t="str">
        <f t="shared" si="37"/>
        <v/>
      </c>
      <c r="BJ130" s="84">
        <f>IFERROR(FIND("Praia",consulta_completa__11[[#This Row],[13 - Ocorrências/Ambientes Atingidos]]),0)</f>
        <v>0</v>
      </c>
      <c r="BK130" s="85" t="str">
        <f t="shared" si="38"/>
        <v/>
      </c>
      <c r="BL130" s="84">
        <f>IFERROR(FIND("Solo",consulta_completa__11[[#This Row],[13 - Ocorrências/Ambientes Atingidos]]),0)</f>
        <v>0</v>
      </c>
      <c r="BM130" s="85" t="str">
        <f t="shared" si="39"/>
        <v/>
      </c>
      <c r="BN130" s="84">
        <f>IFERROR(FIND("Águas subterrâneas",consulta_completa__11[[#This Row],[13 - Ocorrências/Ambientes Atingidos]]),0)</f>
        <v>0</v>
      </c>
      <c r="BO130" s="85" t="str">
        <f t="shared" si="40"/>
        <v/>
      </c>
      <c r="BP130" s="84">
        <f>IFERROR(FIND("Atmosfera",consulta_completa__11[[#This Row],[13 - Ocorrências/Ambientes Atingidos]]),0)</f>
        <v>0</v>
      </c>
      <c r="BQ130" s="85" t="str">
        <f t="shared" si="41"/>
        <v/>
      </c>
      <c r="BR130" s="84">
        <f>IFERROR(FIND("Flora",consulta_completa__11[[#This Row],[13 - Ocorrências/Ambientes Atingidos]]),0)</f>
        <v>0</v>
      </c>
      <c r="BS130" s="85" t="str">
        <f t="shared" si="42"/>
        <v/>
      </c>
      <c r="BT130" s="84">
        <f>IFERROR(FIND("Fauna",consulta_completa__11[[#This Row],[13 - Ocorrências/Ambientes Atingidos]]),0)</f>
        <v>0</v>
      </c>
      <c r="BU130" s="85" t="str">
        <f t="shared" si="43"/>
        <v/>
      </c>
      <c r="BV130" s="84">
        <f>IFERROR(FIND("UC federal",consulta_completa__11[[#This Row],[13 - Ocorrências/Ambientes Atingidos]]),0)</f>
        <v>0</v>
      </c>
      <c r="BW130" s="85" t="str">
        <f t="shared" si="44"/>
        <v/>
      </c>
      <c r="BX130" s="84">
        <f>IFERROR(FIND("UC estadual/municipal",consulta_completa__11[[#This Row],[13 - Ocorrências/Ambientes Atingidos]]),0)</f>
        <v>0</v>
      </c>
      <c r="BY130" s="85" t="str">
        <f t="shared" si="45"/>
        <v/>
      </c>
      <c r="BZ130" s="84">
        <f>IFERROR(FIND("Outro(s)",consulta_completa__11[[#This Row],[13 - Ocorrências/Ambientes Atingidos]]),0)</f>
        <v>1</v>
      </c>
      <c r="CA130" s="85" t="str">
        <f t="shared" si="46"/>
        <v>X</v>
      </c>
      <c r="CB130" s="84">
        <f>IFERROR(FIND("Sem dano",consulta_completa__11[[#This Row],[13 - Ocorrências/Ambientes Atingidos]]),0)</f>
        <v>0</v>
      </c>
      <c r="CC130" s="85" t="str">
        <f t="shared" si="47"/>
        <v/>
      </c>
      <c r="CD130" s="84" t="str">
        <f>IF(consulta_completa__11[[#This Row],[13 - Ocorrências/Ambientes Atingidos]]="","X","")</f>
        <v/>
      </c>
      <c r="CE130" s="86">
        <f>IFERROR(FIND("IBAMA",consulta_completa__11[[#This Row],[14 - Inst. Atuando no Local]]),0)</f>
        <v>0</v>
      </c>
      <c r="CF130" s="86" t="str">
        <f t="shared" si="48"/>
        <v/>
      </c>
      <c r="CG130" s="86">
        <f>IFERROR(FIND("OEMA",consulta_completa__11[[#This Row],[14 - Inst. Atuando no Local]]),0)</f>
        <v>0</v>
      </c>
      <c r="CH130" s="86" t="str">
        <f t="shared" si="49"/>
        <v/>
      </c>
      <c r="CI130" s="86">
        <f>IFERROR(FIND("DEFESA CIVIL",consulta_completa__11[[#This Row],[14 - Inst. Atuando no Local]]),0)</f>
        <v>0</v>
      </c>
      <c r="CJ130" s="86" t="str">
        <f t="shared" si="50"/>
        <v/>
      </c>
      <c r="CK130" s="86">
        <f>IFERROR(FIND("CORPO DE BOMBEIROS",consulta_completa__11[[#This Row],[14 - Inst. Atuando no Local]]),0)</f>
        <v>0</v>
      </c>
      <c r="CL130" s="86" t="str">
        <f t="shared" si="51"/>
        <v/>
      </c>
      <c r="CM130" s="86">
        <f>IFERROR(FIND("POLÍCIA RODOVIÁRIA",consulta_completa__11[[#This Row],[14 - Inst. Atuando no Local]]),0)</f>
        <v>0</v>
      </c>
      <c r="CN130" s="86" t="str">
        <f t="shared" si="52"/>
        <v/>
      </c>
      <c r="CO130" s="86">
        <f>IFERROR(FIND("POLÍCIA MILITAR",consulta_completa__11[[#This Row],[14 - Inst. Atuando no Local]]),0)</f>
        <v>0</v>
      </c>
      <c r="CP130" s="86" t="str">
        <f t="shared" si="53"/>
        <v/>
      </c>
      <c r="CQ130" s="86">
        <f>IFERROR(FIND("POLÍCIA CIVIL",consulta_completa__11[[#This Row],[14 - Inst. Atuando no Local]]),0)</f>
        <v>0</v>
      </c>
      <c r="CR130" s="86" t="str">
        <f t="shared" si="54"/>
        <v/>
      </c>
      <c r="CS130" s="86">
        <f>IFERROR(FIND("MARINHA DO BRASIL",consulta_completa__11[[#This Row],[14 - Inst. Atuando no Local]]),0)</f>
        <v>0</v>
      </c>
      <c r="CT130" s="86" t="str">
        <f t="shared" si="55"/>
        <v/>
      </c>
      <c r="CU130" s="86">
        <f>IFERROR(FIND("EMPRESA ESPECIALIZADA EM ATENDIMENTO",consulta_completa__11[[#This Row],[14 - Inst. Atuando no Local]]),0)</f>
        <v>0</v>
      </c>
      <c r="CV130" s="86" t="str">
        <f t="shared" si="56"/>
        <v/>
      </c>
      <c r="CW130" s="86">
        <f>IFERROR(FIND("IBAMA",consulta_completa__11[[#This Row],[14 - Inst. Atuando no Local]]),0)</f>
        <v>0</v>
      </c>
      <c r="CX130" s="86" t="str">
        <f t="shared" si="57"/>
        <v/>
      </c>
      <c r="CY130" s="86" t="str">
        <f>IF(consulta_completa__11[[#This Row],[14 - Inst. Atuando no Local]]="","X","")</f>
        <v/>
      </c>
      <c r="CZ130" s="86">
        <f>IFERROR(FIND("OUTRA (S)",consulta_completa__11[[#This Row],[14 - Inst. Atuando no Local]]),0)</f>
        <v>0</v>
      </c>
      <c r="DA130" s="86" t="str">
        <f t="shared" si="58"/>
        <v/>
      </c>
      <c r="DB130" s="37" t="str">
        <f t="shared" si="59"/>
        <v>Sim</v>
      </c>
      <c r="DC130" s="37" t="str">
        <f t="shared" si="60"/>
        <v>Não</v>
      </c>
      <c r="DD130" s="37" t="str">
        <f t="shared" si="61"/>
        <v>Sim</v>
      </c>
      <c r="DE130" s="89" t="str">
        <f t="shared" ref="DE130:DE193" si="63">IF(AD130=1,"Federal",IF(AD130=2,"Estadual",IF(AD130=0,"Sem informação","")))</f>
        <v>Sem informação</v>
      </c>
    </row>
    <row r="131" spans="1:109">
      <c r="A131" s="15">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4">
        <f>IFERROR(FIND("Óbitos/feridos",consulta_completa__11[[#This Row],[13 - Ocorrências/Ambientes Atingidos]]),0)</f>
        <v>0</v>
      </c>
      <c r="AY131" s="85" t="str">
        <f t="shared" ref="AY131:AY194" si="64">IF(AX131=0,"","X")</f>
        <v/>
      </c>
      <c r="AZ131" s="84">
        <f>IFERROR(FIND("População afetada/evacuada",consulta_completa__11[[#This Row],[13 - Ocorrências/Ambientes Atingidos]]),0)</f>
        <v>0</v>
      </c>
      <c r="BA131" s="84" t="str">
        <f t="shared" ref="BA131:BA194" si="65">IF(AZ131=0,"","X")</f>
        <v/>
      </c>
      <c r="BB131" s="84">
        <f>IFERROR(FIND("Suspensão de abastecimento de água",consulta_completa__11[[#This Row],[13 - Ocorrências/Ambientes Atingidos]]),0)</f>
        <v>0</v>
      </c>
      <c r="BC131" s="85" t="str">
        <f t="shared" si="62"/>
        <v/>
      </c>
      <c r="BD131" s="84">
        <f>IFERROR(FIND("Rio/córrego",consulta_completa__11[[#This Row],[13 - Ocorrências/Ambientes Atingidos]]),0)</f>
        <v>1</v>
      </c>
      <c r="BE131" s="85" t="str">
        <f t="shared" ref="BE131:BE194" si="66">IF(BD131=0,"","X")</f>
        <v>X</v>
      </c>
      <c r="BF131" s="84">
        <f>IFERROR(FIND("Lago",consulta_completa__11[[#This Row],[13 - Ocorrências/Ambientes Atingidos]]),0)</f>
        <v>0</v>
      </c>
      <c r="BG131" s="85" t="str">
        <f t="shared" ref="BG131:BG194" si="67">IF(BF131=0,"","X")</f>
        <v/>
      </c>
      <c r="BH131" s="84">
        <f>IFERROR(FIND("Mar",consulta_completa__11[[#This Row],[13 - Ocorrências/Ambientes Atingidos]]),0)</f>
        <v>0</v>
      </c>
      <c r="BI131" s="85" t="str">
        <f t="shared" ref="BI131:BI194" si="68">IF(BH131=0,"","X")</f>
        <v/>
      </c>
      <c r="BJ131" s="84">
        <f>IFERROR(FIND("Praia",consulta_completa__11[[#This Row],[13 - Ocorrências/Ambientes Atingidos]]),0)</f>
        <v>0</v>
      </c>
      <c r="BK131" s="85" t="str">
        <f t="shared" ref="BK131:BK194" si="69">IF(BJ131=0,"","X")</f>
        <v/>
      </c>
      <c r="BL131" s="84">
        <f>IFERROR(FIND("Solo",consulta_completa__11[[#This Row],[13 - Ocorrências/Ambientes Atingidos]]),0)</f>
        <v>14</v>
      </c>
      <c r="BM131" s="85" t="str">
        <f t="shared" ref="BM131:BM194" si="70">IF(BL131=0,"","X")</f>
        <v>X</v>
      </c>
      <c r="BN131" s="84">
        <f>IFERROR(FIND("Águas subterrâneas",consulta_completa__11[[#This Row],[13 - Ocorrências/Ambientes Atingidos]]),0)</f>
        <v>0</v>
      </c>
      <c r="BO131" s="85" t="str">
        <f t="shared" ref="BO131:BO194" si="71">IF(BN131=0,"","X")</f>
        <v/>
      </c>
      <c r="BP131" s="84">
        <f>IFERROR(FIND("Atmosfera",consulta_completa__11[[#This Row],[13 - Ocorrências/Ambientes Atingidos]]),0)</f>
        <v>0</v>
      </c>
      <c r="BQ131" s="85" t="str">
        <f t="shared" ref="BQ131:BQ194" si="72">IF(BP131=0,"","X")</f>
        <v/>
      </c>
      <c r="BR131" s="84">
        <f>IFERROR(FIND("Flora",consulta_completa__11[[#This Row],[13 - Ocorrências/Ambientes Atingidos]]),0)</f>
        <v>0</v>
      </c>
      <c r="BS131" s="85" t="str">
        <f t="shared" ref="BS131:BS194" si="73">IF(BR131=0,"","X")</f>
        <v/>
      </c>
      <c r="BT131" s="84">
        <f>IFERROR(FIND("Fauna",consulta_completa__11[[#This Row],[13 - Ocorrências/Ambientes Atingidos]]),0)</f>
        <v>0</v>
      </c>
      <c r="BU131" s="85" t="str">
        <f t="shared" ref="BU131:BU194" si="74">IF(BT131=0,"","X")</f>
        <v/>
      </c>
      <c r="BV131" s="84">
        <f>IFERROR(FIND("UC federal",consulta_completa__11[[#This Row],[13 - Ocorrências/Ambientes Atingidos]]),0)</f>
        <v>0</v>
      </c>
      <c r="BW131" s="85" t="str">
        <f t="shared" ref="BW131:BW194" si="75">IF(BV131=0,"","X")</f>
        <v/>
      </c>
      <c r="BX131" s="84">
        <f>IFERROR(FIND("UC estadual/municipal",consulta_completa__11[[#This Row],[13 - Ocorrências/Ambientes Atingidos]]),0)</f>
        <v>0</v>
      </c>
      <c r="BY131" s="85" t="str">
        <f t="shared" ref="BY131:BY194" si="76">IF(BX131=0,"","X")</f>
        <v/>
      </c>
      <c r="BZ131" s="84">
        <f>IFERROR(FIND("Outro(s)",consulta_completa__11[[#This Row],[13 - Ocorrências/Ambientes Atingidos]]),0)</f>
        <v>0</v>
      </c>
      <c r="CA131" s="85" t="str">
        <f t="shared" ref="CA131:CA194" si="77">IF(BZ131=0,"","X")</f>
        <v/>
      </c>
      <c r="CB131" s="84">
        <f>IFERROR(FIND("Sem dano",consulta_completa__11[[#This Row],[13 - Ocorrências/Ambientes Atingidos]]),0)</f>
        <v>0</v>
      </c>
      <c r="CC131" s="85" t="str">
        <f t="shared" ref="CC131:CC194" si="78">IF(CB131=0,"","X")</f>
        <v/>
      </c>
      <c r="CD131" s="84" t="str">
        <f>IF(consulta_completa__11[[#This Row],[13 - Ocorrências/Ambientes Atingidos]]="","X","")</f>
        <v/>
      </c>
      <c r="CE131" s="86">
        <f>IFERROR(FIND("IBAMA",consulta_completa__11[[#This Row],[14 - Inst. Atuando no Local]]),0)</f>
        <v>0</v>
      </c>
      <c r="CF131" s="86" t="str">
        <f t="shared" ref="CF131:CF194" si="79">IF(CE131=0,"","X")</f>
        <v/>
      </c>
      <c r="CG131" s="86">
        <f>IFERROR(FIND("OEMA",consulta_completa__11[[#This Row],[14 - Inst. Atuando no Local]]),0)</f>
        <v>0</v>
      </c>
      <c r="CH131" s="86" t="str">
        <f t="shared" ref="CH131:CH194" si="80">IF(CG131=0,"","X")</f>
        <v/>
      </c>
      <c r="CI131" s="86">
        <f>IFERROR(FIND("DEFESA CIVIL",consulta_completa__11[[#This Row],[14 - Inst. Atuando no Local]]),0)</f>
        <v>0</v>
      </c>
      <c r="CJ131" s="86" t="str">
        <f t="shared" ref="CJ131:CJ194" si="81">IF(CI131=0,"","X")</f>
        <v/>
      </c>
      <c r="CK131" s="86">
        <f>IFERROR(FIND("CORPO DE BOMBEIROS",consulta_completa__11[[#This Row],[14 - Inst. Atuando no Local]]),0)</f>
        <v>0</v>
      </c>
      <c r="CL131" s="86" t="str">
        <f t="shared" ref="CL131:CL194" si="82">IF(CK131=0,"","X")</f>
        <v/>
      </c>
      <c r="CM131" s="86">
        <f>IFERROR(FIND("POLÍCIA RODOVIÁRIA",consulta_completa__11[[#This Row],[14 - Inst. Atuando no Local]]),0)</f>
        <v>0</v>
      </c>
      <c r="CN131" s="86" t="str">
        <f t="shared" ref="CN131:CN194" si="83">IF(CM131=0,"","X")</f>
        <v/>
      </c>
      <c r="CO131" s="86">
        <f>IFERROR(FIND("POLÍCIA MILITAR",consulta_completa__11[[#This Row],[14 - Inst. Atuando no Local]]),0)</f>
        <v>0</v>
      </c>
      <c r="CP131" s="86" t="str">
        <f t="shared" ref="CP131:CP194" si="84">IF(CO131=0,"","X")</f>
        <v/>
      </c>
      <c r="CQ131" s="86">
        <f>IFERROR(FIND("POLÍCIA CIVIL",consulta_completa__11[[#This Row],[14 - Inst. Atuando no Local]]),0)</f>
        <v>0</v>
      </c>
      <c r="CR131" s="86" t="str">
        <f t="shared" ref="CR131:CR194" si="85">IF(CQ131=0,"","X")</f>
        <v/>
      </c>
      <c r="CS131" s="86">
        <f>IFERROR(FIND("MARINHA DO BRASIL",consulta_completa__11[[#This Row],[14 - Inst. Atuando no Local]]),0)</f>
        <v>0</v>
      </c>
      <c r="CT131" s="86" t="str">
        <f t="shared" ref="CT131:CT194" si="86">IF(CS131=0,"","X")</f>
        <v/>
      </c>
      <c r="CU131" s="86">
        <f>IFERROR(FIND("EMPRESA ESPECIALIZADA EM ATENDIMENTO",consulta_completa__11[[#This Row],[14 - Inst. Atuando no Local]]),0)</f>
        <v>0</v>
      </c>
      <c r="CV131" s="86" t="str">
        <f t="shared" ref="CV131:CV194" si="87">IF(CU131=0,"","X")</f>
        <v/>
      </c>
      <c r="CW131" s="86">
        <f>IFERROR(FIND("IBAMA",consulta_completa__11[[#This Row],[14 - Inst. Atuando no Local]]),0)</f>
        <v>0</v>
      </c>
      <c r="CX131" s="86" t="str">
        <f t="shared" ref="CX131:CX194" si="88">IF(CW131=0,"","X")</f>
        <v/>
      </c>
      <c r="CY131" s="86" t="str">
        <f>IF(consulta_completa__11[[#This Row],[14 - Inst. Atuando no Local]]="","X","")</f>
        <v/>
      </c>
      <c r="CZ131" s="86">
        <f>IFERROR(FIND("OUTRA (S)",consulta_completa__11[[#This Row],[14 - Inst. Atuando no Local]]),0)</f>
        <v>0</v>
      </c>
      <c r="DA131" s="86" t="str">
        <f t="shared" ref="DA131:DA194" si="89">IF(CZ131=0,"","X")</f>
        <v/>
      </c>
      <c r="DB131" s="37" t="str">
        <f t="shared" ref="DB131:DB194" si="90">IF(AH$2="","",IF(AH$2="S","Sim",IF(AH$2="N","Não", IF(AH$2="I","Sem Informação"))))</f>
        <v>Sim</v>
      </c>
      <c r="DC131" s="37" t="str">
        <f t="shared" ref="DC131:DC194" si="91">IF(AI$2="","",IF(AI$2="S","Sim",IF(AI$2="N","Não", IF(AI$2="I","Sem Informação"))))</f>
        <v>Não</v>
      </c>
      <c r="DD131" s="37" t="str">
        <f t="shared" ref="DD131:DD194" si="92">IF(AJ$2="","",IF(AJ$2="S","Sim",IF(AJ$2="N","Não", IF(AJ$2="I","Sem Informação"))))</f>
        <v>Sim</v>
      </c>
      <c r="DE131" s="89" t="str">
        <f t="shared" si="63"/>
        <v>Sem informação</v>
      </c>
    </row>
    <row r="132" spans="1:109">
      <c r="A132" s="15">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4">
        <f>IFERROR(FIND("Óbitos/feridos",consulta_completa__11[[#This Row],[13 - Ocorrências/Ambientes Atingidos]]),0)</f>
        <v>0</v>
      </c>
      <c r="AY132" s="85" t="str">
        <f t="shared" si="64"/>
        <v/>
      </c>
      <c r="AZ132" s="84">
        <f>IFERROR(FIND("População afetada/evacuada",consulta_completa__11[[#This Row],[13 - Ocorrências/Ambientes Atingidos]]),0)</f>
        <v>0</v>
      </c>
      <c r="BA132" s="84" t="str">
        <f t="shared" si="65"/>
        <v/>
      </c>
      <c r="BB132" s="84">
        <f>IFERROR(FIND("Suspensão de abastecimento de água",consulta_completa__11[[#This Row],[13 - Ocorrências/Ambientes Atingidos]]),0)</f>
        <v>0</v>
      </c>
      <c r="BC132" s="85" t="str">
        <f t="shared" ref="BC132:BC195" si="93">IF(BB132=0,"","X")</f>
        <v/>
      </c>
      <c r="BD132" s="84">
        <f>IFERROR(FIND("Rio/córrego",consulta_completa__11[[#This Row],[13 - Ocorrências/Ambientes Atingidos]]),0)</f>
        <v>1</v>
      </c>
      <c r="BE132" s="85" t="str">
        <f t="shared" si="66"/>
        <v>X</v>
      </c>
      <c r="BF132" s="84">
        <f>IFERROR(FIND("Lago",consulta_completa__11[[#This Row],[13 - Ocorrências/Ambientes Atingidos]]),0)</f>
        <v>0</v>
      </c>
      <c r="BG132" s="85" t="str">
        <f t="shared" si="67"/>
        <v/>
      </c>
      <c r="BH132" s="84">
        <f>IFERROR(FIND("Mar",consulta_completa__11[[#This Row],[13 - Ocorrências/Ambientes Atingidos]]),0)</f>
        <v>0</v>
      </c>
      <c r="BI132" s="85" t="str">
        <f t="shared" si="68"/>
        <v/>
      </c>
      <c r="BJ132" s="84">
        <f>IFERROR(FIND("Praia",consulta_completa__11[[#This Row],[13 - Ocorrências/Ambientes Atingidos]]),0)</f>
        <v>0</v>
      </c>
      <c r="BK132" s="85" t="str">
        <f t="shared" si="69"/>
        <v/>
      </c>
      <c r="BL132" s="84">
        <f>IFERROR(FIND("Solo",consulta_completa__11[[#This Row],[13 - Ocorrências/Ambientes Atingidos]]),0)</f>
        <v>14</v>
      </c>
      <c r="BM132" s="85" t="str">
        <f t="shared" si="70"/>
        <v>X</v>
      </c>
      <c r="BN132" s="84">
        <f>IFERROR(FIND("Águas subterrâneas",consulta_completa__11[[#This Row],[13 - Ocorrências/Ambientes Atingidos]]),0)</f>
        <v>0</v>
      </c>
      <c r="BO132" s="85" t="str">
        <f t="shared" si="71"/>
        <v/>
      </c>
      <c r="BP132" s="84">
        <f>IFERROR(FIND("Atmosfera",consulta_completa__11[[#This Row],[13 - Ocorrências/Ambientes Atingidos]]),0)</f>
        <v>0</v>
      </c>
      <c r="BQ132" s="85" t="str">
        <f t="shared" si="72"/>
        <v/>
      </c>
      <c r="BR132" s="84">
        <f>IFERROR(FIND("Flora",consulta_completa__11[[#This Row],[13 - Ocorrências/Ambientes Atingidos]]),0)</f>
        <v>0</v>
      </c>
      <c r="BS132" s="85" t="str">
        <f t="shared" si="73"/>
        <v/>
      </c>
      <c r="BT132" s="84">
        <f>IFERROR(FIND("Fauna",consulta_completa__11[[#This Row],[13 - Ocorrências/Ambientes Atingidos]]),0)</f>
        <v>0</v>
      </c>
      <c r="BU132" s="85" t="str">
        <f t="shared" si="74"/>
        <v/>
      </c>
      <c r="BV132" s="84">
        <f>IFERROR(FIND("UC federal",consulta_completa__11[[#This Row],[13 - Ocorrências/Ambientes Atingidos]]),0)</f>
        <v>0</v>
      </c>
      <c r="BW132" s="85" t="str">
        <f t="shared" si="75"/>
        <v/>
      </c>
      <c r="BX132" s="84">
        <f>IFERROR(FIND("UC estadual/municipal",consulta_completa__11[[#This Row],[13 - Ocorrências/Ambientes Atingidos]]),0)</f>
        <v>0</v>
      </c>
      <c r="BY132" s="85" t="str">
        <f t="shared" si="76"/>
        <v/>
      </c>
      <c r="BZ132" s="84">
        <f>IFERROR(FIND("Outro(s)",consulta_completa__11[[#This Row],[13 - Ocorrências/Ambientes Atingidos]]),0)</f>
        <v>0</v>
      </c>
      <c r="CA132" s="85" t="str">
        <f t="shared" si="77"/>
        <v/>
      </c>
      <c r="CB132" s="84">
        <f>IFERROR(FIND("Sem dano",consulta_completa__11[[#This Row],[13 - Ocorrências/Ambientes Atingidos]]),0)</f>
        <v>0</v>
      </c>
      <c r="CC132" s="85" t="str">
        <f t="shared" si="78"/>
        <v/>
      </c>
      <c r="CD132" s="84" t="str">
        <f>IF(consulta_completa__11[[#This Row],[13 - Ocorrências/Ambientes Atingidos]]="","X","")</f>
        <v/>
      </c>
      <c r="CE132" s="86">
        <f>IFERROR(FIND("IBAMA",consulta_completa__11[[#This Row],[14 - Inst. Atuando no Local]]),0)</f>
        <v>0</v>
      </c>
      <c r="CF132" s="86" t="str">
        <f t="shared" si="79"/>
        <v/>
      </c>
      <c r="CG132" s="86">
        <f>IFERROR(FIND("OEMA",consulta_completa__11[[#This Row],[14 - Inst. Atuando no Local]]),0)</f>
        <v>0</v>
      </c>
      <c r="CH132" s="86" t="str">
        <f t="shared" si="80"/>
        <v/>
      </c>
      <c r="CI132" s="86">
        <f>IFERROR(FIND("DEFESA CIVIL",consulta_completa__11[[#This Row],[14 - Inst. Atuando no Local]]),0)</f>
        <v>0</v>
      </c>
      <c r="CJ132" s="86" t="str">
        <f t="shared" si="81"/>
        <v/>
      </c>
      <c r="CK132" s="86">
        <f>IFERROR(FIND("CORPO DE BOMBEIROS",consulta_completa__11[[#This Row],[14 - Inst. Atuando no Local]]),0)</f>
        <v>0</v>
      </c>
      <c r="CL132" s="86" t="str">
        <f t="shared" si="82"/>
        <v/>
      </c>
      <c r="CM132" s="86">
        <f>IFERROR(FIND("POLÍCIA RODOVIÁRIA",consulta_completa__11[[#This Row],[14 - Inst. Atuando no Local]]),0)</f>
        <v>0</v>
      </c>
      <c r="CN132" s="86" t="str">
        <f t="shared" si="83"/>
        <v/>
      </c>
      <c r="CO132" s="86">
        <f>IFERROR(FIND("POLÍCIA MILITAR",consulta_completa__11[[#This Row],[14 - Inst. Atuando no Local]]),0)</f>
        <v>0</v>
      </c>
      <c r="CP132" s="86" t="str">
        <f t="shared" si="84"/>
        <v/>
      </c>
      <c r="CQ132" s="86">
        <f>IFERROR(FIND("POLÍCIA CIVIL",consulta_completa__11[[#This Row],[14 - Inst. Atuando no Local]]),0)</f>
        <v>0</v>
      </c>
      <c r="CR132" s="86" t="str">
        <f t="shared" si="85"/>
        <v/>
      </c>
      <c r="CS132" s="86">
        <f>IFERROR(FIND("MARINHA DO BRASIL",consulta_completa__11[[#This Row],[14 - Inst. Atuando no Local]]),0)</f>
        <v>0</v>
      </c>
      <c r="CT132" s="86" t="str">
        <f t="shared" si="86"/>
        <v/>
      </c>
      <c r="CU132" s="86">
        <f>IFERROR(FIND("EMPRESA ESPECIALIZADA EM ATENDIMENTO",consulta_completa__11[[#This Row],[14 - Inst. Atuando no Local]]),0)</f>
        <v>0</v>
      </c>
      <c r="CV132" s="86" t="str">
        <f t="shared" si="87"/>
        <v/>
      </c>
      <c r="CW132" s="86">
        <f>IFERROR(FIND("IBAMA",consulta_completa__11[[#This Row],[14 - Inst. Atuando no Local]]),0)</f>
        <v>0</v>
      </c>
      <c r="CX132" s="86" t="str">
        <f t="shared" si="88"/>
        <v/>
      </c>
      <c r="CY132" s="86" t="str">
        <f>IF(consulta_completa__11[[#This Row],[14 - Inst. Atuando no Local]]="","X","")</f>
        <v/>
      </c>
      <c r="CZ132" s="86">
        <f>IFERROR(FIND("OUTRA (S)",consulta_completa__11[[#This Row],[14 - Inst. Atuando no Local]]),0)</f>
        <v>0</v>
      </c>
      <c r="DA132" s="86" t="str">
        <f t="shared" si="89"/>
        <v/>
      </c>
      <c r="DB132" s="37" t="str">
        <f t="shared" si="90"/>
        <v>Sim</v>
      </c>
      <c r="DC132" s="37" t="str">
        <f t="shared" si="91"/>
        <v>Não</v>
      </c>
      <c r="DD132" s="37" t="str">
        <f t="shared" si="92"/>
        <v>Sim</v>
      </c>
      <c r="DE132" s="89" t="str">
        <f t="shared" si="63"/>
        <v>Sem informação</v>
      </c>
    </row>
    <row r="133" spans="1:109">
      <c r="A133" s="15">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4">
        <f>IFERROR(FIND("Óbitos/feridos",consulta_completa__11[[#This Row],[13 - Ocorrências/Ambientes Atingidos]]),0)</f>
        <v>0</v>
      </c>
      <c r="AY133" s="85" t="str">
        <f t="shared" si="64"/>
        <v/>
      </c>
      <c r="AZ133" s="84">
        <f>IFERROR(FIND("População afetada/evacuada",consulta_completa__11[[#This Row],[13 - Ocorrências/Ambientes Atingidos]]),0)</f>
        <v>0</v>
      </c>
      <c r="BA133" s="84" t="str">
        <f t="shared" si="65"/>
        <v/>
      </c>
      <c r="BB133" s="84">
        <f>IFERROR(FIND("Suspensão de abastecimento de água",consulta_completa__11[[#This Row],[13 - Ocorrências/Ambientes Atingidos]]),0)</f>
        <v>0</v>
      </c>
      <c r="BC133" s="85" t="str">
        <f t="shared" si="93"/>
        <v/>
      </c>
      <c r="BD133" s="84">
        <f>IFERROR(FIND("Rio/córrego",consulta_completa__11[[#This Row],[13 - Ocorrências/Ambientes Atingidos]]),0)</f>
        <v>0</v>
      </c>
      <c r="BE133" s="85" t="str">
        <f t="shared" si="66"/>
        <v/>
      </c>
      <c r="BF133" s="84">
        <f>IFERROR(FIND("Lago",consulta_completa__11[[#This Row],[13 - Ocorrências/Ambientes Atingidos]]),0)</f>
        <v>0</v>
      </c>
      <c r="BG133" s="85" t="str">
        <f t="shared" si="67"/>
        <v/>
      </c>
      <c r="BH133" s="84">
        <f>IFERROR(FIND("Mar",consulta_completa__11[[#This Row],[13 - Ocorrências/Ambientes Atingidos]]),0)</f>
        <v>0</v>
      </c>
      <c r="BI133" s="85" t="str">
        <f t="shared" si="68"/>
        <v/>
      </c>
      <c r="BJ133" s="84">
        <f>IFERROR(FIND("Praia",consulta_completa__11[[#This Row],[13 - Ocorrências/Ambientes Atingidos]]),0)</f>
        <v>0</v>
      </c>
      <c r="BK133" s="85" t="str">
        <f t="shared" si="69"/>
        <v/>
      </c>
      <c r="BL133" s="84">
        <f>IFERROR(FIND("Solo",consulta_completa__11[[#This Row],[13 - Ocorrências/Ambientes Atingidos]]),0)</f>
        <v>1</v>
      </c>
      <c r="BM133" s="85" t="str">
        <f t="shared" si="70"/>
        <v>X</v>
      </c>
      <c r="BN133" s="84">
        <f>IFERROR(FIND("Águas subterrâneas",consulta_completa__11[[#This Row],[13 - Ocorrências/Ambientes Atingidos]]),0)</f>
        <v>0</v>
      </c>
      <c r="BO133" s="85" t="str">
        <f t="shared" si="71"/>
        <v/>
      </c>
      <c r="BP133" s="84">
        <f>IFERROR(FIND("Atmosfera",consulta_completa__11[[#This Row],[13 - Ocorrências/Ambientes Atingidos]]),0)</f>
        <v>0</v>
      </c>
      <c r="BQ133" s="85" t="str">
        <f t="shared" si="72"/>
        <v/>
      </c>
      <c r="BR133" s="84">
        <f>IFERROR(FIND("Flora",consulta_completa__11[[#This Row],[13 - Ocorrências/Ambientes Atingidos]]),0)</f>
        <v>0</v>
      </c>
      <c r="BS133" s="85" t="str">
        <f t="shared" si="73"/>
        <v/>
      </c>
      <c r="BT133" s="84">
        <f>IFERROR(FIND("Fauna",consulta_completa__11[[#This Row],[13 - Ocorrências/Ambientes Atingidos]]),0)</f>
        <v>0</v>
      </c>
      <c r="BU133" s="85" t="str">
        <f t="shared" si="74"/>
        <v/>
      </c>
      <c r="BV133" s="84">
        <f>IFERROR(FIND("UC federal",consulta_completa__11[[#This Row],[13 - Ocorrências/Ambientes Atingidos]]),0)</f>
        <v>0</v>
      </c>
      <c r="BW133" s="85" t="str">
        <f t="shared" si="75"/>
        <v/>
      </c>
      <c r="BX133" s="84">
        <f>IFERROR(FIND("UC estadual/municipal",consulta_completa__11[[#This Row],[13 - Ocorrências/Ambientes Atingidos]]),0)</f>
        <v>0</v>
      </c>
      <c r="BY133" s="85" t="str">
        <f t="shared" si="76"/>
        <v/>
      </c>
      <c r="BZ133" s="84">
        <f>IFERROR(FIND("Outro(s)",consulta_completa__11[[#This Row],[13 - Ocorrências/Ambientes Atingidos]]),0)</f>
        <v>0</v>
      </c>
      <c r="CA133" s="85" t="str">
        <f t="shared" si="77"/>
        <v/>
      </c>
      <c r="CB133" s="84">
        <f>IFERROR(FIND("Sem dano",consulta_completa__11[[#This Row],[13 - Ocorrências/Ambientes Atingidos]]),0)</f>
        <v>0</v>
      </c>
      <c r="CC133" s="85" t="str">
        <f t="shared" si="78"/>
        <v/>
      </c>
      <c r="CD133" s="84" t="str">
        <f>IF(consulta_completa__11[[#This Row],[13 - Ocorrências/Ambientes Atingidos]]="","X","")</f>
        <v/>
      </c>
      <c r="CE133" s="86">
        <f>IFERROR(FIND("IBAMA",consulta_completa__11[[#This Row],[14 - Inst. Atuando no Local]]),0)</f>
        <v>0</v>
      </c>
      <c r="CF133" s="86" t="str">
        <f t="shared" si="79"/>
        <v/>
      </c>
      <c r="CG133" s="86">
        <f>IFERROR(FIND("OEMA",consulta_completa__11[[#This Row],[14 - Inst. Atuando no Local]]),0)</f>
        <v>0</v>
      </c>
      <c r="CH133" s="86" t="str">
        <f t="shared" si="80"/>
        <v/>
      </c>
      <c r="CI133" s="86">
        <f>IFERROR(FIND("DEFESA CIVIL",consulta_completa__11[[#This Row],[14 - Inst. Atuando no Local]]),0)</f>
        <v>0</v>
      </c>
      <c r="CJ133" s="86" t="str">
        <f t="shared" si="81"/>
        <v/>
      </c>
      <c r="CK133" s="86">
        <f>IFERROR(FIND("CORPO DE BOMBEIROS",consulta_completa__11[[#This Row],[14 - Inst. Atuando no Local]]),0)</f>
        <v>0</v>
      </c>
      <c r="CL133" s="86" t="str">
        <f t="shared" si="82"/>
        <v/>
      </c>
      <c r="CM133" s="86">
        <f>IFERROR(FIND("POLÍCIA RODOVIÁRIA",consulta_completa__11[[#This Row],[14 - Inst. Atuando no Local]]),0)</f>
        <v>0</v>
      </c>
      <c r="CN133" s="86" t="str">
        <f t="shared" si="83"/>
        <v/>
      </c>
      <c r="CO133" s="86">
        <f>IFERROR(FIND("POLÍCIA MILITAR",consulta_completa__11[[#This Row],[14 - Inst. Atuando no Local]]),0)</f>
        <v>0</v>
      </c>
      <c r="CP133" s="86" t="str">
        <f t="shared" si="84"/>
        <v/>
      </c>
      <c r="CQ133" s="86">
        <f>IFERROR(FIND("POLÍCIA CIVIL",consulta_completa__11[[#This Row],[14 - Inst. Atuando no Local]]),0)</f>
        <v>0</v>
      </c>
      <c r="CR133" s="86" t="str">
        <f t="shared" si="85"/>
        <v/>
      </c>
      <c r="CS133" s="86">
        <f>IFERROR(FIND("MARINHA DO BRASIL",consulta_completa__11[[#This Row],[14 - Inst. Atuando no Local]]),0)</f>
        <v>0</v>
      </c>
      <c r="CT133" s="86" t="str">
        <f t="shared" si="86"/>
        <v/>
      </c>
      <c r="CU133" s="86">
        <f>IFERROR(FIND("EMPRESA ESPECIALIZADA EM ATENDIMENTO",consulta_completa__11[[#This Row],[14 - Inst. Atuando no Local]]),0)</f>
        <v>0</v>
      </c>
      <c r="CV133" s="86" t="str">
        <f t="shared" si="87"/>
        <v/>
      </c>
      <c r="CW133" s="86">
        <f>IFERROR(FIND("IBAMA",consulta_completa__11[[#This Row],[14 - Inst. Atuando no Local]]),0)</f>
        <v>0</v>
      </c>
      <c r="CX133" s="86" t="str">
        <f t="shared" si="88"/>
        <v/>
      </c>
      <c r="CY133" s="86" t="str">
        <f>IF(consulta_completa__11[[#This Row],[14 - Inst. Atuando no Local]]="","X","")</f>
        <v/>
      </c>
      <c r="CZ133" s="86">
        <f>IFERROR(FIND("OUTRA (S)",consulta_completa__11[[#This Row],[14 - Inst. Atuando no Local]]),0)</f>
        <v>0</v>
      </c>
      <c r="DA133" s="86" t="str">
        <f t="shared" si="89"/>
        <v/>
      </c>
      <c r="DB133" s="37" t="str">
        <f t="shared" si="90"/>
        <v>Sim</v>
      </c>
      <c r="DC133" s="37" t="str">
        <f t="shared" si="91"/>
        <v>Não</v>
      </c>
      <c r="DD133" s="37" t="str">
        <f t="shared" si="92"/>
        <v>Sim</v>
      </c>
      <c r="DE133" s="89" t="str">
        <f t="shared" si="63"/>
        <v>Sem informação</v>
      </c>
    </row>
    <row r="134" spans="1:109">
      <c r="A134" s="15">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4">
        <f>IFERROR(FIND("Óbitos/feridos",consulta_completa__11[[#This Row],[13 - Ocorrências/Ambientes Atingidos]]),0)</f>
        <v>0</v>
      </c>
      <c r="AY134" s="85" t="str">
        <f t="shared" si="64"/>
        <v/>
      </c>
      <c r="AZ134" s="84">
        <f>IFERROR(FIND("População afetada/evacuada",consulta_completa__11[[#This Row],[13 - Ocorrências/Ambientes Atingidos]]),0)</f>
        <v>0</v>
      </c>
      <c r="BA134" s="84" t="str">
        <f t="shared" si="65"/>
        <v/>
      </c>
      <c r="BB134" s="84">
        <f>IFERROR(FIND("Suspensão de abastecimento de água",consulta_completa__11[[#This Row],[13 - Ocorrências/Ambientes Atingidos]]),0)</f>
        <v>0</v>
      </c>
      <c r="BC134" s="85" t="str">
        <f t="shared" si="93"/>
        <v/>
      </c>
      <c r="BD134" s="84">
        <f>IFERROR(FIND("Rio/córrego",consulta_completa__11[[#This Row],[13 - Ocorrências/Ambientes Atingidos]]),0)</f>
        <v>0</v>
      </c>
      <c r="BE134" s="85" t="str">
        <f t="shared" si="66"/>
        <v/>
      </c>
      <c r="BF134" s="84">
        <f>IFERROR(FIND("Lago",consulta_completa__11[[#This Row],[13 - Ocorrências/Ambientes Atingidos]]),0)</f>
        <v>0</v>
      </c>
      <c r="BG134" s="85" t="str">
        <f t="shared" si="67"/>
        <v/>
      </c>
      <c r="BH134" s="84">
        <f>IFERROR(FIND("Mar",consulta_completa__11[[#This Row],[13 - Ocorrências/Ambientes Atingidos]]),0)</f>
        <v>1</v>
      </c>
      <c r="BI134" s="85" t="str">
        <f t="shared" si="68"/>
        <v>X</v>
      </c>
      <c r="BJ134" s="84">
        <f>IFERROR(FIND("Praia",consulta_completa__11[[#This Row],[13 - Ocorrências/Ambientes Atingidos]]),0)</f>
        <v>0</v>
      </c>
      <c r="BK134" s="85" t="str">
        <f t="shared" si="69"/>
        <v/>
      </c>
      <c r="BL134" s="84">
        <f>IFERROR(FIND("Solo",consulta_completa__11[[#This Row],[13 - Ocorrências/Ambientes Atingidos]]),0)</f>
        <v>0</v>
      </c>
      <c r="BM134" s="85" t="str">
        <f t="shared" si="70"/>
        <v/>
      </c>
      <c r="BN134" s="84">
        <f>IFERROR(FIND("Águas subterrâneas",consulta_completa__11[[#This Row],[13 - Ocorrências/Ambientes Atingidos]]),0)</f>
        <v>0</v>
      </c>
      <c r="BO134" s="85" t="str">
        <f t="shared" si="71"/>
        <v/>
      </c>
      <c r="BP134" s="84">
        <f>IFERROR(FIND("Atmosfera",consulta_completa__11[[#This Row],[13 - Ocorrências/Ambientes Atingidos]]),0)</f>
        <v>0</v>
      </c>
      <c r="BQ134" s="85" t="str">
        <f t="shared" si="72"/>
        <v/>
      </c>
      <c r="BR134" s="84">
        <f>IFERROR(FIND("Flora",consulta_completa__11[[#This Row],[13 - Ocorrências/Ambientes Atingidos]]),0)</f>
        <v>0</v>
      </c>
      <c r="BS134" s="85" t="str">
        <f t="shared" si="73"/>
        <v/>
      </c>
      <c r="BT134" s="84">
        <f>IFERROR(FIND("Fauna",consulta_completa__11[[#This Row],[13 - Ocorrências/Ambientes Atingidos]]),0)</f>
        <v>0</v>
      </c>
      <c r="BU134" s="85" t="str">
        <f t="shared" si="74"/>
        <v/>
      </c>
      <c r="BV134" s="84">
        <f>IFERROR(FIND("UC federal",consulta_completa__11[[#This Row],[13 - Ocorrências/Ambientes Atingidos]]),0)</f>
        <v>0</v>
      </c>
      <c r="BW134" s="85" t="str">
        <f t="shared" si="75"/>
        <v/>
      </c>
      <c r="BX134" s="84">
        <f>IFERROR(FIND("UC estadual/municipal",consulta_completa__11[[#This Row],[13 - Ocorrências/Ambientes Atingidos]]),0)</f>
        <v>0</v>
      </c>
      <c r="BY134" s="85" t="str">
        <f t="shared" si="76"/>
        <v/>
      </c>
      <c r="BZ134" s="84">
        <f>IFERROR(FIND("Outro(s)",consulta_completa__11[[#This Row],[13 - Ocorrências/Ambientes Atingidos]]),0)</f>
        <v>0</v>
      </c>
      <c r="CA134" s="85" t="str">
        <f t="shared" si="77"/>
        <v/>
      </c>
      <c r="CB134" s="84">
        <f>IFERROR(FIND("Sem dano",consulta_completa__11[[#This Row],[13 - Ocorrências/Ambientes Atingidos]]),0)</f>
        <v>0</v>
      </c>
      <c r="CC134" s="85" t="str">
        <f t="shared" si="78"/>
        <v/>
      </c>
      <c r="CD134" s="84" t="str">
        <f>IF(consulta_completa__11[[#This Row],[13 - Ocorrências/Ambientes Atingidos]]="","X","")</f>
        <v/>
      </c>
      <c r="CE134" s="86">
        <f>IFERROR(FIND("IBAMA",consulta_completa__11[[#This Row],[14 - Inst. Atuando no Local]]),0)</f>
        <v>0</v>
      </c>
      <c r="CF134" s="86" t="str">
        <f t="shared" si="79"/>
        <v/>
      </c>
      <c r="CG134" s="86">
        <f>IFERROR(FIND("OEMA",consulta_completa__11[[#This Row],[14 - Inst. Atuando no Local]]),0)</f>
        <v>0</v>
      </c>
      <c r="CH134" s="86" t="str">
        <f t="shared" si="80"/>
        <v/>
      </c>
      <c r="CI134" s="86">
        <f>IFERROR(FIND("DEFESA CIVIL",consulta_completa__11[[#This Row],[14 - Inst. Atuando no Local]]),0)</f>
        <v>0</v>
      </c>
      <c r="CJ134" s="86" t="str">
        <f t="shared" si="81"/>
        <v/>
      </c>
      <c r="CK134" s="86">
        <f>IFERROR(FIND("CORPO DE BOMBEIROS",consulta_completa__11[[#This Row],[14 - Inst. Atuando no Local]]),0)</f>
        <v>0</v>
      </c>
      <c r="CL134" s="86" t="str">
        <f t="shared" si="82"/>
        <v/>
      </c>
      <c r="CM134" s="86">
        <f>IFERROR(FIND("POLÍCIA RODOVIÁRIA",consulta_completa__11[[#This Row],[14 - Inst. Atuando no Local]]),0)</f>
        <v>0</v>
      </c>
      <c r="CN134" s="86" t="str">
        <f t="shared" si="83"/>
        <v/>
      </c>
      <c r="CO134" s="86">
        <f>IFERROR(FIND("POLÍCIA MILITAR",consulta_completa__11[[#This Row],[14 - Inst. Atuando no Local]]),0)</f>
        <v>0</v>
      </c>
      <c r="CP134" s="86" t="str">
        <f t="shared" si="84"/>
        <v/>
      </c>
      <c r="CQ134" s="86">
        <f>IFERROR(FIND("POLÍCIA CIVIL",consulta_completa__11[[#This Row],[14 - Inst. Atuando no Local]]),0)</f>
        <v>0</v>
      </c>
      <c r="CR134" s="86" t="str">
        <f t="shared" si="85"/>
        <v/>
      </c>
      <c r="CS134" s="86">
        <f>IFERROR(FIND("MARINHA DO BRASIL",consulta_completa__11[[#This Row],[14 - Inst. Atuando no Local]]),0)</f>
        <v>0</v>
      </c>
      <c r="CT134" s="86" t="str">
        <f t="shared" si="86"/>
        <v/>
      </c>
      <c r="CU134" s="86">
        <f>IFERROR(FIND("EMPRESA ESPECIALIZADA EM ATENDIMENTO",consulta_completa__11[[#This Row],[14 - Inst. Atuando no Local]]),0)</f>
        <v>0</v>
      </c>
      <c r="CV134" s="86" t="str">
        <f t="shared" si="87"/>
        <v/>
      </c>
      <c r="CW134" s="86">
        <f>IFERROR(FIND("IBAMA",consulta_completa__11[[#This Row],[14 - Inst. Atuando no Local]]),0)</f>
        <v>0</v>
      </c>
      <c r="CX134" s="86" t="str">
        <f t="shared" si="88"/>
        <v/>
      </c>
      <c r="CY134" s="86" t="str">
        <f>IF(consulta_completa__11[[#This Row],[14 - Inst. Atuando no Local]]="","X","")</f>
        <v/>
      </c>
      <c r="CZ134" s="86">
        <f>IFERROR(FIND("OUTRA (S)",consulta_completa__11[[#This Row],[14 - Inst. Atuando no Local]]),0)</f>
        <v>0</v>
      </c>
      <c r="DA134" s="86" t="str">
        <f t="shared" si="89"/>
        <v/>
      </c>
      <c r="DB134" s="37" t="str">
        <f t="shared" si="90"/>
        <v>Sim</v>
      </c>
      <c r="DC134" s="37" t="str">
        <f t="shared" si="91"/>
        <v>Não</v>
      </c>
      <c r="DD134" s="37" t="str">
        <f t="shared" si="92"/>
        <v>Sim</v>
      </c>
      <c r="DE134" s="89" t="str">
        <f t="shared" si="63"/>
        <v>Federal</v>
      </c>
    </row>
    <row r="135" spans="1:109">
      <c r="A135" s="15">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4">
        <f>IFERROR(FIND("Óbitos/feridos",consulta_completa__11[[#This Row],[13 - Ocorrências/Ambientes Atingidos]]),0)</f>
        <v>0</v>
      </c>
      <c r="AY135" s="85" t="str">
        <f t="shared" si="64"/>
        <v/>
      </c>
      <c r="AZ135" s="84">
        <f>IFERROR(FIND("População afetada/evacuada",consulta_completa__11[[#This Row],[13 - Ocorrências/Ambientes Atingidos]]),0)</f>
        <v>0</v>
      </c>
      <c r="BA135" s="84" t="str">
        <f t="shared" si="65"/>
        <v/>
      </c>
      <c r="BB135" s="84">
        <f>IFERROR(FIND("Suspensão de abastecimento de água",consulta_completa__11[[#This Row],[13 - Ocorrências/Ambientes Atingidos]]),0)</f>
        <v>0</v>
      </c>
      <c r="BC135" s="85" t="str">
        <f t="shared" si="93"/>
        <v/>
      </c>
      <c r="BD135" s="84">
        <f>IFERROR(FIND("Rio/córrego",consulta_completa__11[[#This Row],[13 - Ocorrências/Ambientes Atingidos]]),0)</f>
        <v>0</v>
      </c>
      <c r="BE135" s="85" t="str">
        <f t="shared" si="66"/>
        <v/>
      </c>
      <c r="BF135" s="84">
        <f>IFERROR(FIND("Lago",consulta_completa__11[[#This Row],[13 - Ocorrências/Ambientes Atingidos]]),0)</f>
        <v>0</v>
      </c>
      <c r="BG135" s="85" t="str">
        <f t="shared" si="67"/>
        <v/>
      </c>
      <c r="BH135" s="84">
        <f>IFERROR(FIND("Mar",consulta_completa__11[[#This Row],[13 - Ocorrências/Ambientes Atingidos]]),0)</f>
        <v>1</v>
      </c>
      <c r="BI135" s="85" t="str">
        <f t="shared" si="68"/>
        <v>X</v>
      </c>
      <c r="BJ135" s="84">
        <f>IFERROR(FIND("Praia",consulta_completa__11[[#This Row],[13 - Ocorrências/Ambientes Atingidos]]),0)</f>
        <v>0</v>
      </c>
      <c r="BK135" s="85" t="str">
        <f t="shared" si="69"/>
        <v/>
      </c>
      <c r="BL135" s="84">
        <f>IFERROR(FIND("Solo",consulta_completa__11[[#This Row],[13 - Ocorrências/Ambientes Atingidos]]),0)</f>
        <v>0</v>
      </c>
      <c r="BM135" s="85" t="str">
        <f t="shared" si="70"/>
        <v/>
      </c>
      <c r="BN135" s="84">
        <f>IFERROR(FIND("Águas subterrâneas",consulta_completa__11[[#This Row],[13 - Ocorrências/Ambientes Atingidos]]),0)</f>
        <v>0</v>
      </c>
      <c r="BO135" s="85" t="str">
        <f t="shared" si="71"/>
        <v/>
      </c>
      <c r="BP135" s="84">
        <f>IFERROR(FIND("Atmosfera",consulta_completa__11[[#This Row],[13 - Ocorrências/Ambientes Atingidos]]),0)</f>
        <v>0</v>
      </c>
      <c r="BQ135" s="85" t="str">
        <f t="shared" si="72"/>
        <v/>
      </c>
      <c r="BR135" s="84">
        <f>IFERROR(FIND("Flora",consulta_completa__11[[#This Row],[13 - Ocorrências/Ambientes Atingidos]]),0)</f>
        <v>0</v>
      </c>
      <c r="BS135" s="85" t="str">
        <f t="shared" si="73"/>
        <v/>
      </c>
      <c r="BT135" s="84">
        <f>IFERROR(FIND("Fauna",consulta_completa__11[[#This Row],[13 - Ocorrências/Ambientes Atingidos]]),0)</f>
        <v>0</v>
      </c>
      <c r="BU135" s="85" t="str">
        <f t="shared" si="74"/>
        <v/>
      </c>
      <c r="BV135" s="84">
        <f>IFERROR(FIND("UC federal",consulta_completa__11[[#This Row],[13 - Ocorrências/Ambientes Atingidos]]),0)</f>
        <v>0</v>
      </c>
      <c r="BW135" s="85" t="str">
        <f t="shared" si="75"/>
        <v/>
      </c>
      <c r="BX135" s="84">
        <f>IFERROR(FIND("UC estadual/municipal",consulta_completa__11[[#This Row],[13 - Ocorrências/Ambientes Atingidos]]),0)</f>
        <v>0</v>
      </c>
      <c r="BY135" s="85" t="str">
        <f t="shared" si="76"/>
        <v/>
      </c>
      <c r="BZ135" s="84">
        <f>IFERROR(FIND("Outro(s)",consulta_completa__11[[#This Row],[13 - Ocorrências/Ambientes Atingidos]]),0)</f>
        <v>0</v>
      </c>
      <c r="CA135" s="85" t="str">
        <f t="shared" si="77"/>
        <v/>
      </c>
      <c r="CB135" s="84">
        <f>IFERROR(FIND("Sem dano",consulta_completa__11[[#This Row],[13 - Ocorrências/Ambientes Atingidos]]),0)</f>
        <v>0</v>
      </c>
      <c r="CC135" s="85" t="str">
        <f t="shared" si="78"/>
        <v/>
      </c>
      <c r="CD135" s="84" t="str">
        <f>IF(consulta_completa__11[[#This Row],[13 - Ocorrências/Ambientes Atingidos]]="","X","")</f>
        <v/>
      </c>
      <c r="CE135" s="86">
        <f>IFERROR(FIND("IBAMA",consulta_completa__11[[#This Row],[14 - Inst. Atuando no Local]]),0)</f>
        <v>0</v>
      </c>
      <c r="CF135" s="86" t="str">
        <f t="shared" si="79"/>
        <v/>
      </c>
      <c r="CG135" s="86">
        <f>IFERROR(FIND("OEMA",consulta_completa__11[[#This Row],[14 - Inst. Atuando no Local]]),0)</f>
        <v>0</v>
      </c>
      <c r="CH135" s="86" t="str">
        <f t="shared" si="80"/>
        <v/>
      </c>
      <c r="CI135" s="86">
        <f>IFERROR(FIND("DEFESA CIVIL",consulta_completa__11[[#This Row],[14 - Inst. Atuando no Local]]),0)</f>
        <v>0</v>
      </c>
      <c r="CJ135" s="86" t="str">
        <f t="shared" si="81"/>
        <v/>
      </c>
      <c r="CK135" s="86">
        <f>IFERROR(FIND("CORPO DE BOMBEIROS",consulta_completa__11[[#This Row],[14 - Inst. Atuando no Local]]),0)</f>
        <v>0</v>
      </c>
      <c r="CL135" s="86" t="str">
        <f t="shared" si="82"/>
        <v/>
      </c>
      <c r="CM135" s="86">
        <f>IFERROR(FIND("POLÍCIA RODOVIÁRIA",consulta_completa__11[[#This Row],[14 - Inst. Atuando no Local]]),0)</f>
        <v>0</v>
      </c>
      <c r="CN135" s="86" t="str">
        <f t="shared" si="83"/>
        <v/>
      </c>
      <c r="CO135" s="86">
        <f>IFERROR(FIND("POLÍCIA MILITAR",consulta_completa__11[[#This Row],[14 - Inst. Atuando no Local]]),0)</f>
        <v>0</v>
      </c>
      <c r="CP135" s="86" t="str">
        <f t="shared" si="84"/>
        <v/>
      </c>
      <c r="CQ135" s="86">
        <f>IFERROR(FIND("POLÍCIA CIVIL",consulta_completa__11[[#This Row],[14 - Inst. Atuando no Local]]),0)</f>
        <v>0</v>
      </c>
      <c r="CR135" s="86" t="str">
        <f t="shared" si="85"/>
        <v/>
      </c>
      <c r="CS135" s="86">
        <f>IFERROR(FIND("MARINHA DO BRASIL",consulta_completa__11[[#This Row],[14 - Inst. Atuando no Local]]),0)</f>
        <v>0</v>
      </c>
      <c r="CT135" s="86" t="str">
        <f t="shared" si="86"/>
        <v/>
      </c>
      <c r="CU135" s="86">
        <f>IFERROR(FIND("EMPRESA ESPECIALIZADA EM ATENDIMENTO",consulta_completa__11[[#This Row],[14 - Inst. Atuando no Local]]),0)</f>
        <v>0</v>
      </c>
      <c r="CV135" s="86" t="str">
        <f t="shared" si="87"/>
        <v/>
      </c>
      <c r="CW135" s="86">
        <f>IFERROR(FIND("IBAMA",consulta_completa__11[[#This Row],[14 - Inst. Atuando no Local]]),0)</f>
        <v>0</v>
      </c>
      <c r="CX135" s="86" t="str">
        <f t="shared" si="88"/>
        <v/>
      </c>
      <c r="CY135" s="86" t="str">
        <f>IF(consulta_completa__11[[#This Row],[14 - Inst. Atuando no Local]]="","X","")</f>
        <v/>
      </c>
      <c r="CZ135" s="86">
        <f>IFERROR(FIND("OUTRA (S)",consulta_completa__11[[#This Row],[14 - Inst. Atuando no Local]]),0)</f>
        <v>0</v>
      </c>
      <c r="DA135" s="86" t="str">
        <f t="shared" si="89"/>
        <v/>
      </c>
      <c r="DB135" s="37" t="str">
        <f t="shared" si="90"/>
        <v>Sim</v>
      </c>
      <c r="DC135" s="37" t="str">
        <f t="shared" si="91"/>
        <v>Não</v>
      </c>
      <c r="DD135" s="37" t="str">
        <f t="shared" si="92"/>
        <v>Sim</v>
      </c>
      <c r="DE135" s="89" t="str">
        <f t="shared" si="63"/>
        <v>Sem informação</v>
      </c>
    </row>
    <row r="136" spans="1:109">
      <c r="A136" s="15">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4">
        <f>IFERROR(FIND("Óbitos/feridos",consulta_completa__11[[#This Row],[13 - Ocorrências/Ambientes Atingidos]]),0)</f>
        <v>0</v>
      </c>
      <c r="AY136" s="85" t="str">
        <f t="shared" si="64"/>
        <v/>
      </c>
      <c r="AZ136" s="84">
        <f>IFERROR(FIND("População afetada/evacuada",consulta_completa__11[[#This Row],[13 - Ocorrências/Ambientes Atingidos]]),0)</f>
        <v>0</v>
      </c>
      <c r="BA136" s="84" t="str">
        <f t="shared" si="65"/>
        <v/>
      </c>
      <c r="BB136" s="84">
        <f>IFERROR(FIND("Suspensão de abastecimento de água",consulta_completa__11[[#This Row],[13 - Ocorrências/Ambientes Atingidos]]),0)</f>
        <v>0</v>
      </c>
      <c r="BC136" s="85" t="str">
        <f t="shared" si="93"/>
        <v/>
      </c>
      <c r="BD136" s="84">
        <f>IFERROR(FIND("Rio/córrego",consulta_completa__11[[#This Row],[13 - Ocorrências/Ambientes Atingidos]]),0)</f>
        <v>0</v>
      </c>
      <c r="BE136" s="85" t="str">
        <f t="shared" si="66"/>
        <v/>
      </c>
      <c r="BF136" s="84">
        <f>IFERROR(FIND("Lago",consulta_completa__11[[#This Row],[13 - Ocorrências/Ambientes Atingidos]]),0)</f>
        <v>0</v>
      </c>
      <c r="BG136" s="85" t="str">
        <f t="shared" si="67"/>
        <v/>
      </c>
      <c r="BH136" s="84">
        <f>IFERROR(FIND("Mar",consulta_completa__11[[#This Row],[13 - Ocorrências/Ambientes Atingidos]]),0)</f>
        <v>0</v>
      </c>
      <c r="BI136" s="85" t="str">
        <f t="shared" si="68"/>
        <v/>
      </c>
      <c r="BJ136" s="84">
        <f>IFERROR(FIND("Praia",consulta_completa__11[[#This Row],[13 - Ocorrências/Ambientes Atingidos]]),0)</f>
        <v>0</v>
      </c>
      <c r="BK136" s="85" t="str">
        <f t="shared" si="69"/>
        <v/>
      </c>
      <c r="BL136" s="84">
        <f>IFERROR(FIND("Solo",consulta_completa__11[[#This Row],[13 - Ocorrências/Ambientes Atingidos]]),0)</f>
        <v>1</v>
      </c>
      <c r="BM136" s="85" t="str">
        <f t="shared" si="70"/>
        <v>X</v>
      </c>
      <c r="BN136" s="84">
        <f>IFERROR(FIND("Águas subterrâneas",consulta_completa__11[[#This Row],[13 - Ocorrências/Ambientes Atingidos]]),0)</f>
        <v>0</v>
      </c>
      <c r="BO136" s="85" t="str">
        <f t="shared" si="71"/>
        <v/>
      </c>
      <c r="BP136" s="84">
        <f>IFERROR(FIND("Atmosfera",consulta_completa__11[[#This Row],[13 - Ocorrências/Ambientes Atingidos]]),0)</f>
        <v>0</v>
      </c>
      <c r="BQ136" s="85" t="str">
        <f t="shared" si="72"/>
        <v/>
      </c>
      <c r="BR136" s="84">
        <f>IFERROR(FIND("Flora",consulta_completa__11[[#This Row],[13 - Ocorrências/Ambientes Atingidos]]),0)</f>
        <v>0</v>
      </c>
      <c r="BS136" s="85" t="str">
        <f t="shared" si="73"/>
        <v/>
      </c>
      <c r="BT136" s="84">
        <f>IFERROR(FIND("Fauna",consulta_completa__11[[#This Row],[13 - Ocorrências/Ambientes Atingidos]]),0)</f>
        <v>0</v>
      </c>
      <c r="BU136" s="85" t="str">
        <f t="shared" si="74"/>
        <v/>
      </c>
      <c r="BV136" s="84">
        <f>IFERROR(FIND("UC federal",consulta_completa__11[[#This Row],[13 - Ocorrências/Ambientes Atingidos]]),0)</f>
        <v>0</v>
      </c>
      <c r="BW136" s="85" t="str">
        <f t="shared" si="75"/>
        <v/>
      </c>
      <c r="BX136" s="84">
        <f>IFERROR(FIND("UC estadual/municipal",consulta_completa__11[[#This Row],[13 - Ocorrências/Ambientes Atingidos]]),0)</f>
        <v>0</v>
      </c>
      <c r="BY136" s="85" t="str">
        <f t="shared" si="76"/>
        <v/>
      </c>
      <c r="BZ136" s="84">
        <f>IFERROR(FIND("Outro(s)",consulta_completa__11[[#This Row],[13 - Ocorrências/Ambientes Atingidos]]),0)</f>
        <v>7</v>
      </c>
      <c r="CA136" s="85" t="str">
        <f t="shared" si="77"/>
        <v>X</v>
      </c>
      <c r="CB136" s="84">
        <f>IFERROR(FIND("Sem dano",consulta_completa__11[[#This Row],[13 - Ocorrências/Ambientes Atingidos]]),0)</f>
        <v>0</v>
      </c>
      <c r="CC136" s="85" t="str">
        <f t="shared" si="78"/>
        <v/>
      </c>
      <c r="CD136" s="84" t="str">
        <f>IF(consulta_completa__11[[#This Row],[13 - Ocorrências/Ambientes Atingidos]]="","X","")</f>
        <v/>
      </c>
      <c r="CE136" s="86">
        <f>IFERROR(FIND("IBAMA",consulta_completa__11[[#This Row],[14 - Inst. Atuando no Local]]),0)</f>
        <v>0</v>
      </c>
      <c r="CF136" s="86" t="str">
        <f t="shared" si="79"/>
        <v/>
      </c>
      <c r="CG136" s="86">
        <f>IFERROR(FIND("OEMA",consulta_completa__11[[#This Row],[14 - Inst. Atuando no Local]]),0)</f>
        <v>0</v>
      </c>
      <c r="CH136" s="86" t="str">
        <f t="shared" si="80"/>
        <v/>
      </c>
      <c r="CI136" s="86">
        <f>IFERROR(FIND("DEFESA CIVIL",consulta_completa__11[[#This Row],[14 - Inst. Atuando no Local]]),0)</f>
        <v>0</v>
      </c>
      <c r="CJ136" s="86" t="str">
        <f t="shared" si="81"/>
        <v/>
      </c>
      <c r="CK136" s="86">
        <f>IFERROR(FIND("CORPO DE BOMBEIROS",consulta_completa__11[[#This Row],[14 - Inst. Atuando no Local]]),0)</f>
        <v>0</v>
      </c>
      <c r="CL136" s="86" t="str">
        <f t="shared" si="82"/>
        <v/>
      </c>
      <c r="CM136" s="86">
        <f>IFERROR(FIND("POLÍCIA RODOVIÁRIA",consulta_completa__11[[#This Row],[14 - Inst. Atuando no Local]]),0)</f>
        <v>0</v>
      </c>
      <c r="CN136" s="86" t="str">
        <f t="shared" si="83"/>
        <v/>
      </c>
      <c r="CO136" s="86">
        <f>IFERROR(FIND("POLÍCIA MILITAR",consulta_completa__11[[#This Row],[14 - Inst. Atuando no Local]]),0)</f>
        <v>0</v>
      </c>
      <c r="CP136" s="86" t="str">
        <f t="shared" si="84"/>
        <v/>
      </c>
      <c r="CQ136" s="86">
        <f>IFERROR(FIND("POLÍCIA CIVIL",consulta_completa__11[[#This Row],[14 - Inst. Atuando no Local]]),0)</f>
        <v>0</v>
      </c>
      <c r="CR136" s="86" t="str">
        <f t="shared" si="85"/>
        <v/>
      </c>
      <c r="CS136" s="86">
        <f>IFERROR(FIND("MARINHA DO BRASIL",consulta_completa__11[[#This Row],[14 - Inst. Atuando no Local]]),0)</f>
        <v>0</v>
      </c>
      <c r="CT136" s="86" t="str">
        <f t="shared" si="86"/>
        <v/>
      </c>
      <c r="CU136" s="86">
        <f>IFERROR(FIND("EMPRESA ESPECIALIZADA EM ATENDIMENTO",consulta_completa__11[[#This Row],[14 - Inst. Atuando no Local]]),0)</f>
        <v>0</v>
      </c>
      <c r="CV136" s="86" t="str">
        <f t="shared" si="87"/>
        <v/>
      </c>
      <c r="CW136" s="86">
        <f>IFERROR(FIND("IBAMA",consulta_completa__11[[#This Row],[14 - Inst. Atuando no Local]]),0)</f>
        <v>0</v>
      </c>
      <c r="CX136" s="86" t="str">
        <f t="shared" si="88"/>
        <v/>
      </c>
      <c r="CY136" s="86" t="str">
        <f>IF(consulta_completa__11[[#This Row],[14 - Inst. Atuando no Local]]="","X","")</f>
        <v/>
      </c>
      <c r="CZ136" s="86">
        <f>IFERROR(FIND("OUTRA (S)",consulta_completa__11[[#This Row],[14 - Inst. Atuando no Local]]),0)</f>
        <v>0</v>
      </c>
      <c r="DA136" s="86" t="str">
        <f t="shared" si="89"/>
        <v/>
      </c>
      <c r="DB136" s="37" t="str">
        <f t="shared" si="90"/>
        <v>Sim</v>
      </c>
      <c r="DC136" s="37" t="str">
        <f t="shared" si="91"/>
        <v>Não</v>
      </c>
      <c r="DD136" s="37" t="str">
        <f t="shared" si="92"/>
        <v>Sim</v>
      </c>
      <c r="DE136" s="89" t="str">
        <f t="shared" si="63"/>
        <v>Federal</v>
      </c>
    </row>
    <row r="137" spans="1:109">
      <c r="A137" s="15">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4">
        <f>IFERROR(FIND("Óbitos/feridos",consulta_completa__11[[#This Row],[13 - Ocorrências/Ambientes Atingidos]]),0)</f>
        <v>0</v>
      </c>
      <c r="AY137" s="85" t="str">
        <f t="shared" si="64"/>
        <v/>
      </c>
      <c r="AZ137" s="84">
        <f>IFERROR(FIND("População afetada/evacuada",consulta_completa__11[[#This Row],[13 - Ocorrências/Ambientes Atingidos]]),0)</f>
        <v>0</v>
      </c>
      <c r="BA137" s="84" t="str">
        <f t="shared" si="65"/>
        <v/>
      </c>
      <c r="BB137" s="84">
        <f>IFERROR(FIND("Suspensão de abastecimento de água",consulta_completa__11[[#This Row],[13 - Ocorrências/Ambientes Atingidos]]),0)</f>
        <v>0</v>
      </c>
      <c r="BC137" s="85" t="str">
        <f t="shared" si="93"/>
        <v/>
      </c>
      <c r="BD137" s="84">
        <f>IFERROR(FIND("Rio/córrego",consulta_completa__11[[#This Row],[13 - Ocorrências/Ambientes Atingidos]]),0)</f>
        <v>1</v>
      </c>
      <c r="BE137" s="85" t="str">
        <f t="shared" si="66"/>
        <v>X</v>
      </c>
      <c r="BF137" s="84">
        <f>IFERROR(FIND("Lago",consulta_completa__11[[#This Row],[13 - Ocorrências/Ambientes Atingidos]]),0)</f>
        <v>0</v>
      </c>
      <c r="BG137" s="85" t="str">
        <f t="shared" si="67"/>
        <v/>
      </c>
      <c r="BH137" s="84">
        <f>IFERROR(FIND("Mar",consulta_completa__11[[#This Row],[13 - Ocorrências/Ambientes Atingidos]]),0)</f>
        <v>0</v>
      </c>
      <c r="BI137" s="85" t="str">
        <f t="shared" si="68"/>
        <v/>
      </c>
      <c r="BJ137" s="84">
        <f>IFERROR(FIND("Praia",consulta_completa__11[[#This Row],[13 - Ocorrências/Ambientes Atingidos]]),0)</f>
        <v>0</v>
      </c>
      <c r="BK137" s="85" t="str">
        <f t="shared" si="69"/>
        <v/>
      </c>
      <c r="BL137" s="84">
        <f>IFERROR(FIND("Solo",consulta_completa__11[[#This Row],[13 - Ocorrências/Ambientes Atingidos]]),0)</f>
        <v>0</v>
      </c>
      <c r="BM137" s="85" t="str">
        <f t="shared" si="70"/>
        <v/>
      </c>
      <c r="BN137" s="84">
        <f>IFERROR(FIND("Águas subterrâneas",consulta_completa__11[[#This Row],[13 - Ocorrências/Ambientes Atingidos]]),0)</f>
        <v>0</v>
      </c>
      <c r="BO137" s="85" t="str">
        <f t="shared" si="71"/>
        <v/>
      </c>
      <c r="BP137" s="84">
        <f>IFERROR(FIND("Atmosfera",consulta_completa__11[[#This Row],[13 - Ocorrências/Ambientes Atingidos]]),0)</f>
        <v>0</v>
      </c>
      <c r="BQ137" s="85" t="str">
        <f t="shared" si="72"/>
        <v/>
      </c>
      <c r="BR137" s="84">
        <f>IFERROR(FIND("Flora",consulta_completa__11[[#This Row],[13 - Ocorrências/Ambientes Atingidos]]),0)</f>
        <v>14</v>
      </c>
      <c r="BS137" s="85" t="str">
        <f t="shared" si="73"/>
        <v>X</v>
      </c>
      <c r="BT137" s="84">
        <f>IFERROR(FIND("Fauna",consulta_completa__11[[#This Row],[13 - Ocorrências/Ambientes Atingidos]]),0)</f>
        <v>0</v>
      </c>
      <c r="BU137" s="85" t="str">
        <f t="shared" si="74"/>
        <v/>
      </c>
      <c r="BV137" s="84">
        <f>IFERROR(FIND("UC federal",consulta_completa__11[[#This Row],[13 - Ocorrências/Ambientes Atingidos]]),0)</f>
        <v>0</v>
      </c>
      <c r="BW137" s="85" t="str">
        <f t="shared" si="75"/>
        <v/>
      </c>
      <c r="BX137" s="84">
        <f>IFERROR(FIND("UC estadual/municipal",consulta_completa__11[[#This Row],[13 - Ocorrências/Ambientes Atingidos]]),0)</f>
        <v>0</v>
      </c>
      <c r="BY137" s="85" t="str">
        <f t="shared" si="76"/>
        <v/>
      </c>
      <c r="BZ137" s="84">
        <f>IFERROR(FIND("Outro(s)",consulta_completa__11[[#This Row],[13 - Ocorrências/Ambientes Atingidos]]),0)</f>
        <v>0</v>
      </c>
      <c r="CA137" s="85" t="str">
        <f t="shared" si="77"/>
        <v/>
      </c>
      <c r="CB137" s="84">
        <f>IFERROR(FIND("Sem dano",consulta_completa__11[[#This Row],[13 - Ocorrências/Ambientes Atingidos]]),0)</f>
        <v>0</v>
      </c>
      <c r="CC137" s="85" t="str">
        <f t="shared" si="78"/>
        <v/>
      </c>
      <c r="CD137" s="84" t="str">
        <f>IF(consulta_completa__11[[#This Row],[13 - Ocorrências/Ambientes Atingidos]]="","X","")</f>
        <v/>
      </c>
      <c r="CE137" s="86">
        <f>IFERROR(FIND("IBAMA",consulta_completa__11[[#This Row],[14 - Inst. Atuando no Local]]),0)</f>
        <v>0</v>
      </c>
      <c r="CF137" s="86" t="str">
        <f t="shared" si="79"/>
        <v/>
      </c>
      <c r="CG137" s="86">
        <f>IFERROR(FIND("OEMA",consulta_completa__11[[#This Row],[14 - Inst. Atuando no Local]]),0)</f>
        <v>0</v>
      </c>
      <c r="CH137" s="86" t="str">
        <f t="shared" si="80"/>
        <v/>
      </c>
      <c r="CI137" s="86">
        <f>IFERROR(FIND("DEFESA CIVIL",consulta_completa__11[[#This Row],[14 - Inst. Atuando no Local]]),0)</f>
        <v>0</v>
      </c>
      <c r="CJ137" s="86" t="str">
        <f t="shared" si="81"/>
        <v/>
      </c>
      <c r="CK137" s="86">
        <f>IFERROR(FIND("CORPO DE BOMBEIROS",consulta_completa__11[[#This Row],[14 - Inst. Atuando no Local]]),0)</f>
        <v>0</v>
      </c>
      <c r="CL137" s="86" t="str">
        <f t="shared" si="82"/>
        <v/>
      </c>
      <c r="CM137" s="86">
        <f>IFERROR(FIND("POLÍCIA RODOVIÁRIA",consulta_completa__11[[#This Row],[14 - Inst. Atuando no Local]]),0)</f>
        <v>0</v>
      </c>
      <c r="CN137" s="86" t="str">
        <f t="shared" si="83"/>
        <v/>
      </c>
      <c r="CO137" s="86">
        <f>IFERROR(FIND("POLÍCIA MILITAR",consulta_completa__11[[#This Row],[14 - Inst. Atuando no Local]]),0)</f>
        <v>0</v>
      </c>
      <c r="CP137" s="86" t="str">
        <f t="shared" si="84"/>
        <v/>
      </c>
      <c r="CQ137" s="86">
        <f>IFERROR(FIND("POLÍCIA CIVIL",consulta_completa__11[[#This Row],[14 - Inst. Atuando no Local]]),0)</f>
        <v>0</v>
      </c>
      <c r="CR137" s="86" t="str">
        <f t="shared" si="85"/>
        <v/>
      </c>
      <c r="CS137" s="86">
        <f>IFERROR(FIND("MARINHA DO BRASIL",consulta_completa__11[[#This Row],[14 - Inst. Atuando no Local]]),0)</f>
        <v>0</v>
      </c>
      <c r="CT137" s="86" t="str">
        <f t="shared" si="86"/>
        <v/>
      </c>
      <c r="CU137" s="86">
        <f>IFERROR(FIND("EMPRESA ESPECIALIZADA EM ATENDIMENTO",consulta_completa__11[[#This Row],[14 - Inst. Atuando no Local]]),0)</f>
        <v>0</v>
      </c>
      <c r="CV137" s="86" t="str">
        <f t="shared" si="87"/>
        <v/>
      </c>
      <c r="CW137" s="86">
        <f>IFERROR(FIND("IBAMA",consulta_completa__11[[#This Row],[14 - Inst. Atuando no Local]]),0)</f>
        <v>0</v>
      </c>
      <c r="CX137" s="86" t="str">
        <f t="shared" si="88"/>
        <v/>
      </c>
      <c r="CY137" s="86" t="str">
        <f>IF(consulta_completa__11[[#This Row],[14 - Inst. Atuando no Local]]="","X","")</f>
        <v/>
      </c>
      <c r="CZ137" s="86">
        <f>IFERROR(FIND("OUTRA (S)",consulta_completa__11[[#This Row],[14 - Inst. Atuando no Local]]),0)</f>
        <v>0</v>
      </c>
      <c r="DA137" s="86" t="str">
        <f t="shared" si="89"/>
        <v/>
      </c>
      <c r="DB137" s="37" t="str">
        <f t="shared" si="90"/>
        <v>Sim</v>
      </c>
      <c r="DC137" s="37" t="str">
        <f t="shared" si="91"/>
        <v>Não</v>
      </c>
      <c r="DD137" s="37" t="str">
        <f t="shared" si="92"/>
        <v>Sim</v>
      </c>
      <c r="DE137" s="89" t="str">
        <f t="shared" si="63"/>
        <v>Federal</v>
      </c>
    </row>
    <row r="138" spans="1:109">
      <c r="A138" s="15">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4">
        <f>IFERROR(FIND("Óbitos/feridos",consulta_completa__11[[#This Row],[13 - Ocorrências/Ambientes Atingidos]]),0)</f>
        <v>0</v>
      </c>
      <c r="AY138" s="85" t="str">
        <f t="shared" si="64"/>
        <v/>
      </c>
      <c r="AZ138" s="84">
        <f>IFERROR(FIND("População afetada/evacuada",consulta_completa__11[[#This Row],[13 - Ocorrências/Ambientes Atingidos]]),0)</f>
        <v>0</v>
      </c>
      <c r="BA138" s="84" t="str">
        <f t="shared" si="65"/>
        <v/>
      </c>
      <c r="BB138" s="84">
        <f>IFERROR(FIND("Suspensão de abastecimento de água",consulta_completa__11[[#This Row],[13 - Ocorrências/Ambientes Atingidos]]),0)</f>
        <v>1</v>
      </c>
      <c r="BC138" s="85" t="str">
        <f t="shared" si="93"/>
        <v>X</v>
      </c>
      <c r="BD138" s="84">
        <f>IFERROR(FIND("Rio/córrego",consulta_completa__11[[#This Row],[13 - Ocorrências/Ambientes Atingidos]]),0)</f>
        <v>37</v>
      </c>
      <c r="BE138" s="85" t="str">
        <f t="shared" si="66"/>
        <v>X</v>
      </c>
      <c r="BF138" s="84">
        <f>IFERROR(FIND("Lago",consulta_completa__11[[#This Row],[13 - Ocorrências/Ambientes Atingidos]]),0)</f>
        <v>0</v>
      </c>
      <c r="BG138" s="85" t="str">
        <f t="shared" si="67"/>
        <v/>
      </c>
      <c r="BH138" s="84">
        <f>IFERROR(FIND("Mar",consulta_completa__11[[#This Row],[13 - Ocorrências/Ambientes Atingidos]]),0)</f>
        <v>0</v>
      </c>
      <c r="BI138" s="85" t="str">
        <f t="shared" si="68"/>
        <v/>
      </c>
      <c r="BJ138" s="84">
        <f>IFERROR(FIND("Praia",consulta_completa__11[[#This Row],[13 - Ocorrências/Ambientes Atingidos]]),0)</f>
        <v>0</v>
      </c>
      <c r="BK138" s="85" t="str">
        <f t="shared" si="69"/>
        <v/>
      </c>
      <c r="BL138" s="84">
        <f>IFERROR(FIND("Solo",consulta_completa__11[[#This Row],[13 - Ocorrências/Ambientes Atingidos]]),0)</f>
        <v>50</v>
      </c>
      <c r="BM138" s="85" t="str">
        <f t="shared" si="70"/>
        <v>X</v>
      </c>
      <c r="BN138" s="84">
        <f>IFERROR(FIND("Águas subterrâneas",consulta_completa__11[[#This Row],[13 - Ocorrências/Ambientes Atingidos]]),0)</f>
        <v>0</v>
      </c>
      <c r="BO138" s="85" t="str">
        <f t="shared" si="71"/>
        <v/>
      </c>
      <c r="BP138" s="84">
        <f>IFERROR(FIND("Atmosfera",consulta_completa__11[[#This Row],[13 - Ocorrências/Ambientes Atingidos]]),0)</f>
        <v>0</v>
      </c>
      <c r="BQ138" s="85" t="str">
        <f t="shared" si="72"/>
        <v/>
      </c>
      <c r="BR138" s="84">
        <f>IFERROR(FIND("Flora",consulta_completa__11[[#This Row],[13 - Ocorrências/Ambientes Atingidos]]),0)</f>
        <v>0</v>
      </c>
      <c r="BS138" s="85" t="str">
        <f t="shared" si="73"/>
        <v/>
      </c>
      <c r="BT138" s="84">
        <f>IFERROR(FIND("Fauna",consulta_completa__11[[#This Row],[13 - Ocorrências/Ambientes Atingidos]]),0)</f>
        <v>0</v>
      </c>
      <c r="BU138" s="85" t="str">
        <f t="shared" si="74"/>
        <v/>
      </c>
      <c r="BV138" s="84">
        <f>IFERROR(FIND("UC federal",consulta_completa__11[[#This Row],[13 - Ocorrências/Ambientes Atingidos]]),0)</f>
        <v>0</v>
      </c>
      <c r="BW138" s="85" t="str">
        <f t="shared" si="75"/>
        <v/>
      </c>
      <c r="BX138" s="84">
        <f>IFERROR(FIND("UC estadual/municipal",consulta_completa__11[[#This Row],[13 - Ocorrências/Ambientes Atingidos]]),0)</f>
        <v>0</v>
      </c>
      <c r="BY138" s="85" t="str">
        <f t="shared" si="76"/>
        <v/>
      </c>
      <c r="BZ138" s="84">
        <f>IFERROR(FIND("Outro(s)",consulta_completa__11[[#This Row],[13 - Ocorrências/Ambientes Atingidos]]),0)</f>
        <v>0</v>
      </c>
      <c r="CA138" s="85" t="str">
        <f t="shared" si="77"/>
        <v/>
      </c>
      <c r="CB138" s="84">
        <f>IFERROR(FIND("Sem dano",consulta_completa__11[[#This Row],[13 - Ocorrências/Ambientes Atingidos]]),0)</f>
        <v>0</v>
      </c>
      <c r="CC138" s="85" t="str">
        <f t="shared" si="78"/>
        <v/>
      </c>
      <c r="CD138" s="84" t="str">
        <f>IF(consulta_completa__11[[#This Row],[13 - Ocorrências/Ambientes Atingidos]]="","X","")</f>
        <v/>
      </c>
      <c r="CE138" s="86">
        <f>IFERROR(FIND("IBAMA",consulta_completa__11[[#This Row],[14 - Inst. Atuando no Local]]),0)</f>
        <v>0</v>
      </c>
      <c r="CF138" s="86" t="str">
        <f t="shared" si="79"/>
        <v/>
      </c>
      <c r="CG138" s="86">
        <f>IFERROR(FIND("OEMA",consulta_completa__11[[#This Row],[14 - Inst. Atuando no Local]]),0)</f>
        <v>0</v>
      </c>
      <c r="CH138" s="86" t="str">
        <f t="shared" si="80"/>
        <v/>
      </c>
      <c r="CI138" s="86">
        <f>IFERROR(FIND("DEFESA CIVIL",consulta_completa__11[[#This Row],[14 - Inst. Atuando no Local]]),0)</f>
        <v>0</v>
      </c>
      <c r="CJ138" s="86" t="str">
        <f t="shared" si="81"/>
        <v/>
      </c>
      <c r="CK138" s="86">
        <f>IFERROR(FIND("CORPO DE BOMBEIROS",consulta_completa__11[[#This Row],[14 - Inst. Atuando no Local]]),0)</f>
        <v>0</v>
      </c>
      <c r="CL138" s="86" t="str">
        <f t="shared" si="82"/>
        <v/>
      </c>
      <c r="CM138" s="86">
        <f>IFERROR(FIND("POLÍCIA RODOVIÁRIA",consulta_completa__11[[#This Row],[14 - Inst. Atuando no Local]]),0)</f>
        <v>0</v>
      </c>
      <c r="CN138" s="86" t="str">
        <f t="shared" si="83"/>
        <v/>
      </c>
      <c r="CO138" s="86">
        <f>IFERROR(FIND("POLÍCIA MILITAR",consulta_completa__11[[#This Row],[14 - Inst. Atuando no Local]]),0)</f>
        <v>0</v>
      </c>
      <c r="CP138" s="86" t="str">
        <f t="shared" si="84"/>
        <v/>
      </c>
      <c r="CQ138" s="86">
        <f>IFERROR(FIND("POLÍCIA CIVIL",consulta_completa__11[[#This Row],[14 - Inst. Atuando no Local]]),0)</f>
        <v>0</v>
      </c>
      <c r="CR138" s="86" t="str">
        <f t="shared" si="85"/>
        <v/>
      </c>
      <c r="CS138" s="86">
        <f>IFERROR(FIND("MARINHA DO BRASIL",consulta_completa__11[[#This Row],[14 - Inst. Atuando no Local]]),0)</f>
        <v>0</v>
      </c>
      <c r="CT138" s="86" t="str">
        <f t="shared" si="86"/>
        <v/>
      </c>
      <c r="CU138" s="86">
        <f>IFERROR(FIND("EMPRESA ESPECIALIZADA EM ATENDIMENTO",consulta_completa__11[[#This Row],[14 - Inst. Atuando no Local]]),0)</f>
        <v>0</v>
      </c>
      <c r="CV138" s="86" t="str">
        <f t="shared" si="87"/>
        <v/>
      </c>
      <c r="CW138" s="86">
        <f>IFERROR(FIND("IBAMA",consulta_completa__11[[#This Row],[14 - Inst. Atuando no Local]]),0)</f>
        <v>0</v>
      </c>
      <c r="CX138" s="86" t="str">
        <f t="shared" si="88"/>
        <v/>
      </c>
      <c r="CY138" s="86" t="str">
        <f>IF(consulta_completa__11[[#This Row],[14 - Inst. Atuando no Local]]="","X","")</f>
        <v/>
      </c>
      <c r="CZ138" s="86">
        <f>IFERROR(FIND("OUTRA (S)",consulta_completa__11[[#This Row],[14 - Inst. Atuando no Local]]),0)</f>
        <v>0</v>
      </c>
      <c r="DA138" s="86" t="str">
        <f t="shared" si="89"/>
        <v/>
      </c>
      <c r="DB138" s="37" t="str">
        <f t="shared" si="90"/>
        <v>Sim</v>
      </c>
      <c r="DC138" s="37" t="str">
        <f t="shared" si="91"/>
        <v>Não</v>
      </c>
      <c r="DD138" s="37" t="str">
        <f t="shared" si="92"/>
        <v>Sim</v>
      </c>
      <c r="DE138" s="89" t="str">
        <f t="shared" si="63"/>
        <v>Federal</v>
      </c>
    </row>
    <row r="139" spans="1:109">
      <c r="A139" s="15">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4">
        <f>IFERROR(FIND("Óbitos/feridos",consulta_completa__11[[#This Row],[13 - Ocorrências/Ambientes Atingidos]]),0)</f>
        <v>0</v>
      </c>
      <c r="AY139" s="85" t="str">
        <f t="shared" si="64"/>
        <v/>
      </c>
      <c r="AZ139" s="84">
        <f>IFERROR(FIND("População afetada/evacuada",consulta_completa__11[[#This Row],[13 - Ocorrências/Ambientes Atingidos]]),0)</f>
        <v>0</v>
      </c>
      <c r="BA139" s="84" t="str">
        <f t="shared" si="65"/>
        <v/>
      </c>
      <c r="BB139" s="84">
        <f>IFERROR(FIND("Suspensão de abastecimento de água",consulta_completa__11[[#This Row],[13 - Ocorrências/Ambientes Atingidos]]),0)</f>
        <v>0</v>
      </c>
      <c r="BC139" s="85" t="str">
        <f t="shared" si="93"/>
        <v/>
      </c>
      <c r="BD139" s="84">
        <f>IFERROR(FIND("Rio/córrego",consulta_completa__11[[#This Row],[13 - Ocorrências/Ambientes Atingidos]]),0)</f>
        <v>0</v>
      </c>
      <c r="BE139" s="85" t="str">
        <f t="shared" si="66"/>
        <v/>
      </c>
      <c r="BF139" s="84">
        <f>IFERROR(FIND("Lago",consulta_completa__11[[#This Row],[13 - Ocorrências/Ambientes Atingidos]]),0)</f>
        <v>0</v>
      </c>
      <c r="BG139" s="85" t="str">
        <f t="shared" si="67"/>
        <v/>
      </c>
      <c r="BH139" s="84">
        <f>IFERROR(FIND("Mar",consulta_completa__11[[#This Row],[13 - Ocorrências/Ambientes Atingidos]]),0)</f>
        <v>0</v>
      </c>
      <c r="BI139" s="85" t="str">
        <f t="shared" si="68"/>
        <v/>
      </c>
      <c r="BJ139" s="84">
        <f>IFERROR(FIND("Praia",consulta_completa__11[[#This Row],[13 - Ocorrências/Ambientes Atingidos]]),0)</f>
        <v>0</v>
      </c>
      <c r="BK139" s="85" t="str">
        <f t="shared" si="69"/>
        <v/>
      </c>
      <c r="BL139" s="84">
        <f>IFERROR(FIND("Solo",consulta_completa__11[[#This Row],[13 - Ocorrências/Ambientes Atingidos]]),0)</f>
        <v>1</v>
      </c>
      <c r="BM139" s="85" t="str">
        <f t="shared" si="70"/>
        <v>X</v>
      </c>
      <c r="BN139" s="84">
        <f>IFERROR(FIND("Águas subterrâneas",consulta_completa__11[[#This Row],[13 - Ocorrências/Ambientes Atingidos]]),0)</f>
        <v>0</v>
      </c>
      <c r="BO139" s="85" t="str">
        <f t="shared" si="71"/>
        <v/>
      </c>
      <c r="BP139" s="84">
        <f>IFERROR(FIND("Atmosfera",consulta_completa__11[[#This Row],[13 - Ocorrências/Ambientes Atingidos]]),0)</f>
        <v>0</v>
      </c>
      <c r="BQ139" s="85" t="str">
        <f t="shared" si="72"/>
        <v/>
      </c>
      <c r="BR139" s="84">
        <f>IFERROR(FIND("Flora",consulta_completa__11[[#This Row],[13 - Ocorrências/Ambientes Atingidos]]),0)</f>
        <v>0</v>
      </c>
      <c r="BS139" s="85" t="str">
        <f t="shared" si="73"/>
        <v/>
      </c>
      <c r="BT139" s="84">
        <f>IFERROR(FIND("Fauna",consulta_completa__11[[#This Row],[13 - Ocorrências/Ambientes Atingidos]]),0)</f>
        <v>0</v>
      </c>
      <c r="BU139" s="85" t="str">
        <f t="shared" si="74"/>
        <v/>
      </c>
      <c r="BV139" s="84">
        <f>IFERROR(FIND("UC federal",consulta_completa__11[[#This Row],[13 - Ocorrências/Ambientes Atingidos]]),0)</f>
        <v>0</v>
      </c>
      <c r="BW139" s="85" t="str">
        <f t="shared" si="75"/>
        <v/>
      </c>
      <c r="BX139" s="84">
        <f>IFERROR(FIND("UC estadual/municipal",consulta_completa__11[[#This Row],[13 - Ocorrências/Ambientes Atingidos]]),0)</f>
        <v>0</v>
      </c>
      <c r="BY139" s="85" t="str">
        <f t="shared" si="76"/>
        <v/>
      </c>
      <c r="BZ139" s="84">
        <f>IFERROR(FIND("Outro(s)",consulta_completa__11[[#This Row],[13 - Ocorrências/Ambientes Atingidos]]),0)</f>
        <v>0</v>
      </c>
      <c r="CA139" s="85" t="str">
        <f t="shared" si="77"/>
        <v/>
      </c>
      <c r="CB139" s="84">
        <f>IFERROR(FIND("Sem dano",consulta_completa__11[[#This Row],[13 - Ocorrências/Ambientes Atingidos]]),0)</f>
        <v>0</v>
      </c>
      <c r="CC139" s="85" t="str">
        <f t="shared" si="78"/>
        <v/>
      </c>
      <c r="CD139" s="84" t="str">
        <f>IF(consulta_completa__11[[#This Row],[13 - Ocorrências/Ambientes Atingidos]]="","X","")</f>
        <v/>
      </c>
      <c r="CE139" s="86">
        <f>IFERROR(FIND("IBAMA",consulta_completa__11[[#This Row],[14 - Inst. Atuando no Local]]),0)</f>
        <v>0</v>
      </c>
      <c r="CF139" s="86" t="str">
        <f t="shared" si="79"/>
        <v/>
      </c>
      <c r="CG139" s="86">
        <f>IFERROR(FIND("OEMA",consulta_completa__11[[#This Row],[14 - Inst. Atuando no Local]]),0)</f>
        <v>0</v>
      </c>
      <c r="CH139" s="86" t="str">
        <f t="shared" si="80"/>
        <v/>
      </c>
      <c r="CI139" s="86">
        <f>IFERROR(FIND("DEFESA CIVIL",consulta_completa__11[[#This Row],[14 - Inst. Atuando no Local]]),0)</f>
        <v>0</v>
      </c>
      <c r="CJ139" s="86" t="str">
        <f t="shared" si="81"/>
        <v/>
      </c>
      <c r="CK139" s="86">
        <f>IFERROR(FIND("CORPO DE BOMBEIROS",consulta_completa__11[[#This Row],[14 - Inst. Atuando no Local]]),0)</f>
        <v>0</v>
      </c>
      <c r="CL139" s="86" t="str">
        <f t="shared" si="82"/>
        <v/>
      </c>
      <c r="CM139" s="86">
        <f>IFERROR(FIND("POLÍCIA RODOVIÁRIA",consulta_completa__11[[#This Row],[14 - Inst. Atuando no Local]]),0)</f>
        <v>0</v>
      </c>
      <c r="CN139" s="86" t="str">
        <f t="shared" si="83"/>
        <v/>
      </c>
      <c r="CO139" s="86">
        <f>IFERROR(FIND("POLÍCIA MILITAR",consulta_completa__11[[#This Row],[14 - Inst. Atuando no Local]]),0)</f>
        <v>0</v>
      </c>
      <c r="CP139" s="86" t="str">
        <f t="shared" si="84"/>
        <v/>
      </c>
      <c r="CQ139" s="86">
        <f>IFERROR(FIND("POLÍCIA CIVIL",consulta_completa__11[[#This Row],[14 - Inst. Atuando no Local]]),0)</f>
        <v>0</v>
      </c>
      <c r="CR139" s="86" t="str">
        <f t="shared" si="85"/>
        <v/>
      </c>
      <c r="CS139" s="86">
        <f>IFERROR(FIND("MARINHA DO BRASIL",consulta_completa__11[[#This Row],[14 - Inst. Atuando no Local]]),0)</f>
        <v>0</v>
      </c>
      <c r="CT139" s="86" t="str">
        <f t="shared" si="86"/>
        <v/>
      </c>
      <c r="CU139" s="86">
        <f>IFERROR(FIND("EMPRESA ESPECIALIZADA EM ATENDIMENTO",consulta_completa__11[[#This Row],[14 - Inst. Atuando no Local]]),0)</f>
        <v>0</v>
      </c>
      <c r="CV139" s="86" t="str">
        <f t="shared" si="87"/>
        <v/>
      </c>
      <c r="CW139" s="86">
        <f>IFERROR(FIND("IBAMA",consulta_completa__11[[#This Row],[14 - Inst. Atuando no Local]]),0)</f>
        <v>0</v>
      </c>
      <c r="CX139" s="86" t="str">
        <f t="shared" si="88"/>
        <v/>
      </c>
      <c r="CY139" s="86" t="str">
        <f>IF(consulta_completa__11[[#This Row],[14 - Inst. Atuando no Local]]="","X","")</f>
        <v/>
      </c>
      <c r="CZ139" s="86">
        <f>IFERROR(FIND("OUTRA (S)",consulta_completa__11[[#This Row],[14 - Inst. Atuando no Local]]),0)</f>
        <v>0</v>
      </c>
      <c r="DA139" s="86" t="str">
        <f t="shared" si="89"/>
        <v/>
      </c>
      <c r="DB139" s="37" t="str">
        <f t="shared" si="90"/>
        <v>Sim</v>
      </c>
      <c r="DC139" s="37" t="str">
        <f t="shared" si="91"/>
        <v>Não</v>
      </c>
      <c r="DD139" s="37" t="str">
        <f t="shared" si="92"/>
        <v>Sim</v>
      </c>
      <c r="DE139" s="89" t="str">
        <f t="shared" si="63"/>
        <v>Estadual</v>
      </c>
    </row>
    <row r="140" spans="1:109">
      <c r="A140" s="15">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4">
        <f>IFERROR(FIND("Óbitos/feridos",consulta_completa__11[[#This Row],[13 - Ocorrências/Ambientes Atingidos]]),0)</f>
        <v>0</v>
      </c>
      <c r="AY140" s="85" t="str">
        <f t="shared" si="64"/>
        <v/>
      </c>
      <c r="AZ140" s="84">
        <f>IFERROR(FIND("População afetada/evacuada",consulta_completa__11[[#This Row],[13 - Ocorrências/Ambientes Atingidos]]),0)</f>
        <v>0</v>
      </c>
      <c r="BA140" s="84" t="str">
        <f t="shared" si="65"/>
        <v/>
      </c>
      <c r="BB140" s="84">
        <f>IFERROR(FIND("Suspensão de abastecimento de água",consulta_completa__11[[#This Row],[13 - Ocorrências/Ambientes Atingidos]]),0)</f>
        <v>0</v>
      </c>
      <c r="BC140" s="85" t="str">
        <f t="shared" si="93"/>
        <v/>
      </c>
      <c r="BD140" s="84">
        <f>IFERROR(FIND("Rio/córrego",consulta_completa__11[[#This Row],[13 - Ocorrências/Ambientes Atingidos]]),0)</f>
        <v>0</v>
      </c>
      <c r="BE140" s="85" t="str">
        <f t="shared" si="66"/>
        <v/>
      </c>
      <c r="BF140" s="84">
        <f>IFERROR(FIND("Lago",consulta_completa__11[[#This Row],[13 - Ocorrências/Ambientes Atingidos]]),0)</f>
        <v>0</v>
      </c>
      <c r="BG140" s="85" t="str">
        <f t="shared" si="67"/>
        <v/>
      </c>
      <c r="BH140" s="84">
        <f>IFERROR(FIND("Mar",consulta_completa__11[[#This Row],[13 - Ocorrências/Ambientes Atingidos]]),0)</f>
        <v>0</v>
      </c>
      <c r="BI140" s="85" t="str">
        <f t="shared" si="68"/>
        <v/>
      </c>
      <c r="BJ140" s="84">
        <f>IFERROR(FIND("Praia",consulta_completa__11[[#This Row],[13 - Ocorrências/Ambientes Atingidos]]),0)</f>
        <v>0</v>
      </c>
      <c r="BK140" s="85" t="str">
        <f t="shared" si="69"/>
        <v/>
      </c>
      <c r="BL140" s="84">
        <f>IFERROR(FIND("Solo",consulta_completa__11[[#This Row],[13 - Ocorrências/Ambientes Atingidos]]),0)</f>
        <v>1</v>
      </c>
      <c r="BM140" s="85" t="str">
        <f t="shared" si="70"/>
        <v>X</v>
      </c>
      <c r="BN140" s="84">
        <f>IFERROR(FIND("Águas subterrâneas",consulta_completa__11[[#This Row],[13 - Ocorrências/Ambientes Atingidos]]),0)</f>
        <v>0</v>
      </c>
      <c r="BO140" s="85" t="str">
        <f t="shared" si="71"/>
        <v/>
      </c>
      <c r="BP140" s="84">
        <f>IFERROR(FIND("Atmosfera",consulta_completa__11[[#This Row],[13 - Ocorrências/Ambientes Atingidos]]),0)</f>
        <v>0</v>
      </c>
      <c r="BQ140" s="85" t="str">
        <f t="shared" si="72"/>
        <v/>
      </c>
      <c r="BR140" s="84">
        <f>IFERROR(FIND("Flora",consulta_completa__11[[#This Row],[13 - Ocorrências/Ambientes Atingidos]]),0)</f>
        <v>0</v>
      </c>
      <c r="BS140" s="85" t="str">
        <f t="shared" si="73"/>
        <v/>
      </c>
      <c r="BT140" s="84">
        <f>IFERROR(FIND("Fauna",consulta_completa__11[[#This Row],[13 - Ocorrências/Ambientes Atingidos]]),0)</f>
        <v>0</v>
      </c>
      <c r="BU140" s="85" t="str">
        <f t="shared" si="74"/>
        <v/>
      </c>
      <c r="BV140" s="84">
        <f>IFERROR(FIND("UC federal",consulta_completa__11[[#This Row],[13 - Ocorrências/Ambientes Atingidos]]),0)</f>
        <v>0</v>
      </c>
      <c r="BW140" s="85" t="str">
        <f t="shared" si="75"/>
        <v/>
      </c>
      <c r="BX140" s="84">
        <f>IFERROR(FIND("UC estadual/municipal",consulta_completa__11[[#This Row],[13 - Ocorrências/Ambientes Atingidos]]),0)</f>
        <v>0</v>
      </c>
      <c r="BY140" s="85" t="str">
        <f t="shared" si="76"/>
        <v/>
      </c>
      <c r="BZ140" s="84">
        <f>IFERROR(FIND("Outro(s)",consulta_completa__11[[#This Row],[13 - Ocorrências/Ambientes Atingidos]]),0)</f>
        <v>0</v>
      </c>
      <c r="CA140" s="85" t="str">
        <f t="shared" si="77"/>
        <v/>
      </c>
      <c r="CB140" s="84">
        <f>IFERROR(FIND("Sem dano",consulta_completa__11[[#This Row],[13 - Ocorrências/Ambientes Atingidos]]),0)</f>
        <v>0</v>
      </c>
      <c r="CC140" s="85" t="str">
        <f t="shared" si="78"/>
        <v/>
      </c>
      <c r="CD140" s="84" t="str">
        <f>IF(consulta_completa__11[[#This Row],[13 - Ocorrências/Ambientes Atingidos]]="","X","")</f>
        <v/>
      </c>
      <c r="CE140" s="86">
        <f>IFERROR(FIND("IBAMA",consulta_completa__11[[#This Row],[14 - Inst. Atuando no Local]]),0)</f>
        <v>0</v>
      </c>
      <c r="CF140" s="86" t="str">
        <f t="shared" si="79"/>
        <v/>
      </c>
      <c r="CG140" s="86">
        <f>IFERROR(FIND("OEMA",consulta_completa__11[[#This Row],[14 - Inst. Atuando no Local]]),0)</f>
        <v>0</v>
      </c>
      <c r="CH140" s="86" t="str">
        <f t="shared" si="80"/>
        <v/>
      </c>
      <c r="CI140" s="86">
        <f>IFERROR(FIND("DEFESA CIVIL",consulta_completa__11[[#This Row],[14 - Inst. Atuando no Local]]),0)</f>
        <v>0</v>
      </c>
      <c r="CJ140" s="86" t="str">
        <f t="shared" si="81"/>
        <v/>
      </c>
      <c r="CK140" s="86">
        <f>IFERROR(FIND("CORPO DE BOMBEIROS",consulta_completa__11[[#This Row],[14 - Inst. Atuando no Local]]),0)</f>
        <v>0</v>
      </c>
      <c r="CL140" s="86" t="str">
        <f t="shared" si="82"/>
        <v/>
      </c>
      <c r="CM140" s="86">
        <f>IFERROR(FIND("POLÍCIA RODOVIÁRIA",consulta_completa__11[[#This Row],[14 - Inst. Atuando no Local]]),0)</f>
        <v>0</v>
      </c>
      <c r="CN140" s="86" t="str">
        <f t="shared" si="83"/>
        <v/>
      </c>
      <c r="CO140" s="86">
        <f>IFERROR(FIND("POLÍCIA MILITAR",consulta_completa__11[[#This Row],[14 - Inst. Atuando no Local]]),0)</f>
        <v>0</v>
      </c>
      <c r="CP140" s="86" t="str">
        <f t="shared" si="84"/>
        <v/>
      </c>
      <c r="CQ140" s="86">
        <f>IFERROR(FIND("POLÍCIA CIVIL",consulta_completa__11[[#This Row],[14 - Inst. Atuando no Local]]),0)</f>
        <v>0</v>
      </c>
      <c r="CR140" s="86" t="str">
        <f t="shared" si="85"/>
        <v/>
      </c>
      <c r="CS140" s="86">
        <f>IFERROR(FIND("MARINHA DO BRASIL",consulta_completa__11[[#This Row],[14 - Inst. Atuando no Local]]),0)</f>
        <v>0</v>
      </c>
      <c r="CT140" s="86" t="str">
        <f t="shared" si="86"/>
        <v/>
      </c>
      <c r="CU140" s="86">
        <f>IFERROR(FIND("EMPRESA ESPECIALIZADA EM ATENDIMENTO",consulta_completa__11[[#This Row],[14 - Inst. Atuando no Local]]),0)</f>
        <v>0</v>
      </c>
      <c r="CV140" s="86" t="str">
        <f t="shared" si="87"/>
        <v/>
      </c>
      <c r="CW140" s="86">
        <f>IFERROR(FIND("IBAMA",consulta_completa__11[[#This Row],[14 - Inst. Atuando no Local]]),0)</f>
        <v>0</v>
      </c>
      <c r="CX140" s="86" t="str">
        <f t="shared" si="88"/>
        <v/>
      </c>
      <c r="CY140" s="86" t="str">
        <f>IF(consulta_completa__11[[#This Row],[14 - Inst. Atuando no Local]]="","X","")</f>
        <v>X</v>
      </c>
      <c r="CZ140" s="86">
        <f>IFERROR(FIND("OUTRA (S)",consulta_completa__11[[#This Row],[14 - Inst. Atuando no Local]]),0)</f>
        <v>0</v>
      </c>
      <c r="DA140" s="86" t="str">
        <f t="shared" si="89"/>
        <v/>
      </c>
      <c r="DB140" s="37" t="str">
        <f t="shared" si="90"/>
        <v>Sim</v>
      </c>
      <c r="DC140" s="37" t="str">
        <f t="shared" si="91"/>
        <v>Não</v>
      </c>
      <c r="DD140" s="37" t="str">
        <f t="shared" si="92"/>
        <v>Sim</v>
      </c>
      <c r="DE140" s="89" t="str">
        <f t="shared" si="63"/>
        <v>Estadual</v>
      </c>
    </row>
    <row r="141" spans="1:109">
      <c r="A141" s="15">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4">
        <f>IFERROR(FIND("Óbitos/feridos",consulta_completa__11[[#This Row],[13 - Ocorrências/Ambientes Atingidos]]),0)</f>
        <v>0</v>
      </c>
      <c r="AY141" s="85" t="str">
        <f t="shared" si="64"/>
        <v/>
      </c>
      <c r="AZ141" s="84">
        <f>IFERROR(FIND("População afetada/evacuada",consulta_completa__11[[#This Row],[13 - Ocorrências/Ambientes Atingidos]]),0)</f>
        <v>0</v>
      </c>
      <c r="BA141" s="84" t="str">
        <f t="shared" si="65"/>
        <v/>
      </c>
      <c r="BB141" s="84">
        <f>IFERROR(FIND("Suspensão de abastecimento de água",consulta_completa__11[[#This Row],[13 - Ocorrências/Ambientes Atingidos]]),0)</f>
        <v>0</v>
      </c>
      <c r="BC141" s="85" t="str">
        <f t="shared" si="93"/>
        <v/>
      </c>
      <c r="BD141" s="84">
        <f>IFERROR(FIND("Rio/córrego",consulta_completa__11[[#This Row],[13 - Ocorrências/Ambientes Atingidos]]),0)</f>
        <v>0</v>
      </c>
      <c r="BE141" s="85" t="str">
        <f t="shared" si="66"/>
        <v/>
      </c>
      <c r="BF141" s="84">
        <f>IFERROR(FIND("Lago",consulta_completa__11[[#This Row],[13 - Ocorrências/Ambientes Atingidos]]),0)</f>
        <v>0</v>
      </c>
      <c r="BG141" s="85" t="str">
        <f t="shared" si="67"/>
        <v/>
      </c>
      <c r="BH141" s="84">
        <f>IFERROR(FIND("Mar",consulta_completa__11[[#This Row],[13 - Ocorrências/Ambientes Atingidos]]),0)</f>
        <v>0</v>
      </c>
      <c r="BI141" s="85" t="str">
        <f t="shared" si="68"/>
        <v/>
      </c>
      <c r="BJ141" s="84">
        <f>IFERROR(FIND("Praia",consulta_completa__11[[#This Row],[13 - Ocorrências/Ambientes Atingidos]]),0)</f>
        <v>0</v>
      </c>
      <c r="BK141" s="85" t="str">
        <f t="shared" si="69"/>
        <v/>
      </c>
      <c r="BL141" s="84">
        <f>IFERROR(FIND("Solo",consulta_completa__11[[#This Row],[13 - Ocorrências/Ambientes Atingidos]]),0)</f>
        <v>1</v>
      </c>
      <c r="BM141" s="85" t="str">
        <f t="shared" si="70"/>
        <v>X</v>
      </c>
      <c r="BN141" s="84">
        <f>IFERROR(FIND("Águas subterrâneas",consulta_completa__11[[#This Row],[13 - Ocorrências/Ambientes Atingidos]]),0)</f>
        <v>0</v>
      </c>
      <c r="BO141" s="85" t="str">
        <f t="shared" si="71"/>
        <v/>
      </c>
      <c r="BP141" s="84">
        <f>IFERROR(FIND("Atmosfera",consulta_completa__11[[#This Row],[13 - Ocorrências/Ambientes Atingidos]]),0)</f>
        <v>0</v>
      </c>
      <c r="BQ141" s="85" t="str">
        <f t="shared" si="72"/>
        <v/>
      </c>
      <c r="BR141" s="84">
        <f>IFERROR(FIND("Flora",consulta_completa__11[[#This Row],[13 - Ocorrências/Ambientes Atingidos]]),0)</f>
        <v>0</v>
      </c>
      <c r="BS141" s="85" t="str">
        <f t="shared" si="73"/>
        <v/>
      </c>
      <c r="BT141" s="84">
        <f>IFERROR(FIND("Fauna",consulta_completa__11[[#This Row],[13 - Ocorrências/Ambientes Atingidos]]),0)</f>
        <v>0</v>
      </c>
      <c r="BU141" s="85" t="str">
        <f t="shared" si="74"/>
        <v/>
      </c>
      <c r="BV141" s="84">
        <f>IFERROR(FIND("UC federal",consulta_completa__11[[#This Row],[13 - Ocorrências/Ambientes Atingidos]]),0)</f>
        <v>0</v>
      </c>
      <c r="BW141" s="85" t="str">
        <f t="shared" si="75"/>
        <v/>
      </c>
      <c r="BX141" s="84">
        <f>IFERROR(FIND("UC estadual/municipal",consulta_completa__11[[#This Row],[13 - Ocorrências/Ambientes Atingidos]]),0)</f>
        <v>0</v>
      </c>
      <c r="BY141" s="85" t="str">
        <f t="shared" si="76"/>
        <v/>
      </c>
      <c r="BZ141" s="84">
        <f>IFERROR(FIND("Outro(s)",consulta_completa__11[[#This Row],[13 - Ocorrências/Ambientes Atingidos]]),0)</f>
        <v>0</v>
      </c>
      <c r="CA141" s="85" t="str">
        <f t="shared" si="77"/>
        <v/>
      </c>
      <c r="CB141" s="84">
        <f>IFERROR(FIND("Sem dano",consulta_completa__11[[#This Row],[13 - Ocorrências/Ambientes Atingidos]]),0)</f>
        <v>0</v>
      </c>
      <c r="CC141" s="85" t="str">
        <f t="shared" si="78"/>
        <v/>
      </c>
      <c r="CD141" s="84" t="str">
        <f>IF(consulta_completa__11[[#This Row],[13 - Ocorrências/Ambientes Atingidos]]="","X","")</f>
        <v/>
      </c>
      <c r="CE141" s="86">
        <f>IFERROR(FIND("IBAMA",consulta_completa__11[[#This Row],[14 - Inst. Atuando no Local]]),0)</f>
        <v>0</v>
      </c>
      <c r="CF141" s="86" t="str">
        <f t="shared" si="79"/>
        <v/>
      </c>
      <c r="CG141" s="86">
        <f>IFERROR(FIND("OEMA",consulta_completa__11[[#This Row],[14 - Inst. Atuando no Local]]),0)</f>
        <v>0</v>
      </c>
      <c r="CH141" s="86" t="str">
        <f t="shared" si="80"/>
        <v/>
      </c>
      <c r="CI141" s="86">
        <f>IFERROR(FIND("DEFESA CIVIL",consulta_completa__11[[#This Row],[14 - Inst. Atuando no Local]]),0)</f>
        <v>0</v>
      </c>
      <c r="CJ141" s="86" t="str">
        <f t="shared" si="81"/>
        <v/>
      </c>
      <c r="CK141" s="86">
        <f>IFERROR(FIND("CORPO DE BOMBEIROS",consulta_completa__11[[#This Row],[14 - Inst. Atuando no Local]]),0)</f>
        <v>0</v>
      </c>
      <c r="CL141" s="86" t="str">
        <f t="shared" si="82"/>
        <v/>
      </c>
      <c r="CM141" s="86">
        <f>IFERROR(FIND("POLÍCIA RODOVIÁRIA",consulta_completa__11[[#This Row],[14 - Inst. Atuando no Local]]),0)</f>
        <v>0</v>
      </c>
      <c r="CN141" s="86" t="str">
        <f t="shared" si="83"/>
        <v/>
      </c>
      <c r="CO141" s="86">
        <f>IFERROR(FIND("POLÍCIA MILITAR",consulta_completa__11[[#This Row],[14 - Inst. Atuando no Local]]),0)</f>
        <v>0</v>
      </c>
      <c r="CP141" s="86" t="str">
        <f t="shared" si="84"/>
        <v/>
      </c>
      <c r="CQ141" s="86">
        <f>IFERROR(FIND("POLÍCIA CIVIL",consulta_completa__11[[#This Row],[14 - Inst. Atuando no Local]]),0)</f>
        <v>0</v>
      </c>
      <c r="CR141" s="86" t="str">
        <f t="shared" si="85"/>
        <v/>
      </c>
      <c r="CS141" s="86">
        <f>IFERROR(FIND("MARINHA DO BRASIL",consulta_completa__11[[#This Row],[14 - Inst. Atuando no Local]]),0)</f>
        <v>0</v>
      </c>
      <c r="CT141" s="86" t="str">
        <f t="shared" si="86"/>
        <v/>
      </c>
      <c r="CU141" s="86">
        <f>IFERROR(FIND("EMPRESA ESPECIALIZADA EM ATENDIMENTO",consulta_completa__11[[#This Row],[14 - Inst. Atuando no Local]]),0)</f>
        <v>0</v>
      </c>
      <c r="CV141" s="86" t="str">
        <f t="shared" si="87"/>
        <v/>
      </c>
      <c r="CW141" s="86">
        <f>IFERROR(FIND("IBAMA",consulta_completa__11[[#This Row],[14 - Inst. Atuando no Local]]),0)</f>
        <v>0</v>
      </c>
      <c r="CX141" s="86" t="str">
        <f t="shared" si="88"/>
        <v/>
      </c>
      <c r="CY141" s="86" t="str">
        <f>IF(consulta_completa__11[[#This Row],[14 - Inst. Atuando no Local]]="","X","")</f>
        <v/>
      </c>
      <c r="CZ141" s="86">
        <f>IFERROR(FIND("OUTRA (S)",consulta_completa__11[[#This Row],[14 - Inst. Atuando no Local]]),0)</f>
        <v>0</v>
      </c>
      <c r="DA141" s="86" t="str">
        <f t="shared" si="89"/>
        <v/>
      </c>
      <c r="DB141" s="37" t="str">
        <f t="shared" si="90"/>
        <v>Sim</v>
      </c>
      <c r="DC141" s="37" t="str">
        <f t="shared" si="91"/>
        <v>Não</v>
      </c>
      <c r="DD141" s="37" t="str">
        <f t="shared" si="92"/>
        <v>Sim</v>
      </c>
      <c r="DE141" s="89" t="str">
        <f t="shared" si="63"/>
        <v>Federal</v>
      </c>
    </row>
    <row r="142" spans="1:109">
      <c r="A142" s="15">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4">
        <f>IFERROR(FIND("Óbitos/feridos",consulta_completa__11[[#This Row],[13 - Ocorrências/Ambientes Atingidos]]),0)</f>
        <v>0</v>
      </c>
      <c r="AY142" s="85" t="str">
        <f t="shared" si="64"/>
        <v/>
      </c>
      <c r="AZ142" s="84">
        <f>IFERROR(FIND("População afetada/evacuada",consulta_completa__11[[#This Row],[13 - Ocorrências/Ambientes Atingidos]]),0)</f>
        <v>0</v>
      </c>
      <c r="BA142" s="84" t="str">
        <f t="shared" si="65"/>
        <v/>
      </c>
      <c r="BB142" s="84">
        <f>IFERROR(FIND("Suspensão de abastecimento de água",consulta_completa__11[[#This Row],[13 - Ocorrências/Ambientes Atingidos]]),0)</f>
        <v>0</v>
      </c>
      <c r="BC142" s="85" t="str">
        <f t="shared" si="93"/>
        <v/>
      </c>
      <c r="BD142" s="84">
        <f>IFERROR(FIND("Rio/córrego",consulta_completa__11[[#This Row],[13 - Ocorrências/Ambientes Atingidos]]),0)</f>
        <v>0</v>
      </c>
      <c r="BE142" s="85" t="str">
        <f t="shared" si="66"/>
        <v/>
      </c>
      <c r="BF142" s="84">
        <f>IFERROR(FIND("Lago",consulta_completa__11[[#This Row],[13 - Ocorrências/Ambientes Atingidos]]),0)</f>
        <v>0</v>
      </c>
      <c r="BG142" s="85" t="str">
        <f t="shared" si="67"/>
        <v/>
      </c>
      <c r="BH142" s="84">
        <f>IFERROR(FIND("Mar",consulta_completa__11[[#This Row],[13 - Ocorrências/Ambientes Atingidos]]),0)</f>
        <v>1</v>
      </c>
      <c r="BI142" s="85" t="str">
        <f t="shared" si="68"/>
        <v>X</v>
      </c>
      <c r="BJ142" s="84">
        <f>IFERROR(FIND("Praia",consulta_completa__11[[#This Row],[13 - Ocorrências/Ambientes Atingidos]]),0)</f>
        <v>0</v>
      </c>
      <c r="BK142" s="85" t="str">
        <f t="shared" si="69"/>
        <v/>
      </c>
      <c r="BL142" s="84">
        <f>IFERROR(FIND("Solo",consulta_completa__11[[#This Row],[13 - Ocorrências/Ambientes Atingidos]]),0)</f>
        <v>0</v>
      </c>
      <c r="BM142" s="85" t="str">
        <f t="shared" si="70"/>
        <v/>
      </c>
      <c r="BN142" s="84">
        <f>IFERROR(FIND("Águas subterrâneas",consulta_completa__11[[#This Row],[13 - Ocorrências/Ambientes Atingidos]]),0)</f>
        <v>0</v>
      </c>
      <c r="BO142" s="85" t="str">
        <f t="shared" si="71"/>
        <v/>
      </c>
      <c r="BP142" s="84">
        <f>IFERROR(FIND("Atmosfera",consulta_completa__11[[#This Row],[13 - Ocorrências/Ambientes Atingidos]]),0)</f>
        <v>0</v>
      </c>
      <c r="BQ142" s="85" t="str">
        <f t="shared" si="72"/>
        <v/>
      </c>
      <c r="BR142" s="84">
        <f>IFERROR(FIND("Flora",consulta_completa__11[[#This Row],[13 - Ocorrências/Ambientes Atingidos]]),0)</f>
        <v>0</v>
      </c>
      <c r="BS142" s="85" t="str">
        <f t="shared" si="73"/>
        <v/>
      </c>
      <c r="BT142" s="84">
        <f>IFERROR(FIND("Fauna",consulta_completa__11[[#This Row],[13 - Ocorrências/Ambientes Atingidos]]),0)</f>
        <v>0</v>
      </c>
      <c r="BU142" s="85" t="str">
        <f t="shared" si="74"/>
        <v/>
      </c>
      <c r="BV142" s="84">
        <f>IFERROR(FIND("UC federal",consulta_completa__11[[#This Row],[13 - Ocorrências/Ambientes Atingidos]]),0)</f>
        <v>0</v>
      </c>
      <c r="BW142" s="85" t="str">
        <f t="shared" si="75"/>
        <v/>
      </c>
      <c r="BX142" s="84">
        <f>IFERROR(FIND("UC estadual/municipal",consulta_completa__11[[#This Row],[13 - Ocorrências/Ambientes Atingidos]]),0)</f>
        <v>0</v>
      </c>
      <c r="BY142" s="85" t="str">
        <f t="shared" si="76"/>
        <v/>
      </c>
      <c r="BZ142" s="84">
        <f>IFERROR(FIND("Outro(s)",consulta_completa__11[[#This Row],[13 - Ocorrências/Ambientes Atingidos]]),0)</f>
        <v>0</v>
      </c>
      <c r="CA142" s="85" t="str">
        <f t="shared" si="77"/>
        <v/>
      </c>
      <c r="CB142" s="84">
        <f>IFERROR(FIND("Sem dano",consulta_completa__11[[#This Row],[13 - Ocorrências/Ambientes Atingidos]]),0)</f>
        <v>0</v>
      </c>
      <c r="CC142" s="85" t="str">
        <f t="shared" si="78"/>
        <v/>
      </c>
      <c r="CD142" s="84" t="str">
        <f>IF(consulta_completa__11[[#This Row],[13 - Ocorrências/Ambientes Atingidos]]="","X","")</f>
        <v/>
      </c>
      <c r="CE142" s="86">
        <f>IFERROR(FIND("IBAMA",consulta_completa__11[[#This Row],[14 - Inst. Atuando no Local]]),0)</f>
        <v>0</v>
      </c>
      <c r="CF142" s="86" t="str">
        <f t="shared" si="79"/>
        <v/>
      </c>
      <c r="CG142" s="86">
        <f>IFERROR(FIND("OEMA",consulta_completa__11[[#This Row],[14 - Inst. Atuando no Local]]),0)</f>
        <v>0</v>
      </c>
      <c r="CH142" s="86" t="str">
        <f t="shared" si="80"/>
        <v/>
      </c>
      <c r="CI142" s="86">
        <f>IFERROR(FIND("DEFESA CIVIL",consulta_completa__11[[#This Row],[14 - Inst. Atuando no Local]]),0)</f>
        <v>0</v>
      </c>
      <c r="CJ142" s="86" t="str">
        <f t="shared" si="81"/>
        <v/>
      </c>
      <c r="CK142" s="86">
        <f>IFERROR(FIND("CORPO DE BOMBEIROS",consulta_completa__11[[#This Row],[14 - Inst. Atuando no Local]]),0)</f>
        <v>0</v>
      </c>
      <c r="CL142" s="86" t="str">
        <f t="shared" si="82"/>
        <v/>
      </c>
      <c r="CM142" s="86">
        <f>IFERROR(FIND("POLÍCIA RODOVIÁRIA",consulta_completa__11[[#This Row],[14 - Inst. Atuando no Local]]),0)</f>
        <v>0</v>
      </c>
      <c r="CN142" s="86" t="str">
        <f t="shared" si="83"/>
        <v/>
      </c>
      <c r="CO142" s="86">
        <f>IFERROR(FIND("POLÍCIA MILITAR",consulta_completa__11[[#This Row],[14 - Inst. Atuando no Local]]),0)</f>
        <v>0</v>
      </c>
      <c r="CP142" s="86" t="str">
        <f t="shared" si="84"/>
        <v/>
      </c>
      <c r="CQ142" s="86">
        <f>IFERROR(FIND("POLÍCIA CIVIL",consulta_completa__11[[#This Row],[14 - Inst. Atuando no Local]]),0)</f>
        <v>0</v>
      </c>
      <c r="CR142" s="86" t="str">
        <f t="shared" si="85"/>
        <v/>
      </c>
      <c r="CS142" s="86">
        <f>IFERROR(FIND("MARINHA DO BRASIL",consulta_completa__11[[#This Row],[14 - Inst. Atuando no Local]]),0)</f>
        <v>0</v>
      </c>
      <c r="CT142" s="86" t="str">
        <f t="shared" si="86"/>
        <v/>
      </c>
      <c r="CU142" s="86">
        <f>IFERROR(FIND("EMPRESA ESPECIALIZADA EM ATENDIMENTO",consulta_completa__11[[#This Row],[14 - Inst. Atuando no Local]]),0)</f>
        <v>0</v>
      </c>
      <c r="CV142" s="86" t="str">
        <f t="shared" si="87"/>
        <v/>
      </c>
      <c r="CW142" s="86">
        <f>IFERROR(FIND("IBAMA",consulta_completa__11[[#This Row],[14 - Inst. Atuando no Local]]),0)</f>
        <v>0</v>
      </c>
      <c r="CX142" s="86" t="str">
        <f t="shared" si="88"/>
        <v/>
      </c>
      <c r="CY142" s="86" t="str">
        <f>IF(consulta_completa__11[[#This Row],[14 - Inst. Atuando no Local]]="","X","")</f>
        <v/>
      </c>
      <c r="CZ142" s="86">
        <f>IFERROR(FIND("OUTRA (S)",consulta_completa__11[[#This Row],[14 - Inst. Atuando no Local]]),0)</f>
        <v>0</v>
      </c>
      <c r="DA142" s="86" t="str">
        <f t="shared" si="89"/>
        <v/>
      </c>
      <c r="DB142" s="37" t="str">
        <f t="shared" si="90"/>
        <v>Sim</v>
      </c>
      <c r="DC142" s="37" t="str">
        <f t="shared" si="91"/>
        <v>Não</v>
      </c>
      <c r="DD142" s="37" t="str">
        <f t="shared" si="92"/>
        <v>Sim</v>
      </c>
      <c r="DE142" s="89" t="str">
        <f t="shared" si="63"/>
        <v>Federal</v>
      </c>
    </row>
    <row r="143" spans="1:109">
      <c r="A143" s="15">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4">
        <f>IFERROR(FIND("Óbitos/feridos",consulta_completa__11[[#This Row],[13 - Ocorrências/Ambientes Atingidos]]),0)</f>
        <v>0</v>
      </c>
      <c r="AY143" s="85" t="str">
        <f t="shared" si="64"/>
        <v/>
      </c>
      <c r="AZ143" s="84">
        <f>IFERROR(FIND("População afetada/evacuada",consulta_completa__11[[#This Row],[13 - Ocorrências/Ambientes Atingidos]]),0)</f>
        <v>0</v>
      </c>
      <c r="BA143" s="84" t="str">
        <f t="shared" si="65"/>
        <v/>
      </c>
      <c r="BB143" s="84">
        <f>IFERROR(FIND("Suspensão de abastecimento de água",consulta_completa__11[[#This Row],[13 - Ocorrências/Ambientes Atingidos]]),0)</f>
        <v>0</v>
      </c>
      <c r="BC143" s="85" t="str">
        <f t="shared" si="93"/>
        <v/>
      </c>
      <c r="BD143" s="84">
        <f>IFERROR(FIND("Rio/córrego",consulta_completa__11[[#This Row],[13 - Ocorrências/Ambientes Atingidos]]),0)</f>
        <v>0</v>
      </c>
      <c r="BE143" s="85" t="str">
        <f t="shared" si="66"/>
        <v/>
      </c>
      <c r="BF143" s="84">
        <f>IFERROR(FIND("Lago",consulta_completa__11[[#This Row],[13 - Ocorrências/Ambientes Atingidos]]),0)</f>
        <v>0</v>
      </c>
      <c r="BG143" s="85" t="str">
        <f t="shared" si="67"/>
        <v/>
      </c>
      <c r="BH143" s="84">
        <f>IFERROR(FIND("Mar",consulta_completa__11[[#This Row],[13 - Ocorrências/Ambientes Atingidos]]),0)</f>
        <v>0</v>
      </c>
      <c r="BI143" s="85" t="str">
        <f t="shared" si="68"/>
        <v/>
      </c>
      <c r="BJ143" s="84">
        <f>IFERROR(FIND("Praia",consulta_completa__11[[#This Row],[13 - Ocorrências/Ambientes Atingidos]]),0)</f>
        <v>0</v>
      </c>
      <c r="BK143" s="85" t="str">
        <f t="shared" si="69"/>
        <v/>
      </c>
      <c r="BL143" s="84">
        <f>IFERROR(FIND("Solo",consulta_completa__11[[#This Row],[13 - Ocorrências/Ambientes Atingidos]]),0)</f>
        <v>1</v>
      </c>
      <c r="BM143" s="85" t="str">
        <f t="shared" si="70"/>
        <v>X</v>
      </c>
      <c r="BN143" s="84">
        <f>IFERROR(FIND("Águas subterrâneas",consulta_completa__11[[#This Row],[13 - Ocorrências/Ambientes Atingidos]]),0)</f>
        <v>0</v>
      </c>
      <c r="BO143" s="85" t="str">
        <f t="shared" si="71"/>
        <v/>
      </c>
      <c r="BP143" s="84">
        <f>IFERROR(FIND("Atmosfera",consulta_completa__11[[#This Row],[13 - Ocorrências/Ambientes Atingidos]]),0)</f>
        <v>0</v>
      </c>
      <c r="BQ143" s="85" t="str">
        <f t="shared" si="72"/>
        <v/>
      </c>
      <c r="BR143" s="84">
        <f>IFERROR(FIND("Flora",consulta_completa__11[[#This Row],[13 - Ocorrências/Ambientes Atingidos]]),0)</f>
        <v>0</v>
      </c>
      <c r="BS143" s="85" t="str">
        <f t="shared" si="73"/>
        <v/>
      </c>
      <c r="BT143" s="84">
        <f>IFERROR(FIND("Fauna",consulta_completa__11[[#This Row],[13 - Ocorrências/Ambientes Atingidos]]),0)</f>
        <v>0</v>
      </c>
      <c r="BU143" s="85" t="str">
        <f t="shared" si="74"/>
        <v/>
      </c>
      <c r="BV143" s="84">
        <f>IFERROR(FIND("UC federal",consulta_completa__11[[#This Row],[13 - Ocorrências/Ambientes Atingidos]]),0)</f>
        <v>0</v>
      </c>
      <c r="BW143" s="85" t="str">
        <f t="shared" si="75"/>
        <v/>
      </c>
      <c r="BX143" s="84">
        <f>IFERROR(FIND("UC estadual/municipal",consulta_completa__11[[#This Row],[13 - Ocorrências/Ambientes Atingidos]]),0)</f>
        <v>0</v>
      </c>
      <c r="BY143" s="85" t="str">
        <f t="shared" si="76"/>
        <v/>
      </c>
      <c r="BZ143" s="84">
        <f>IFERROR(FIND("Outro(s)",consulta_completa__11[[#This Row],[13 - Ocorrências/Ambientes Atingidos]]),0)</f>
        <v>0</v>
      </c>
      <c r="CA143" s="85" t="str">
        <f t="shared" si="77"/>
        <v/>
      </c>
      <c r="CB143" s="84">
        <f>IFERROR(FIND("Sem dano",consulta_completa__11[[#This Row],[13 - Ocorrências/Ambientes Atingidos]]),0)</f>
        <v>0</v>
      </c>
      <c r="CC143" s="85" t="str">
        <f t="shared" si="78"/>
        <v/>
      </c>
      <c r="CD143" s="84" t="str">
        <f>IF(consulta_completa__11[[#This Row],[13 - Ocorrências/Ambientes Atingidos]]="","X","")</f>
        <v/>
      </c>
      <c r="CE143" s="86">
        <f>IFERROR(FIND("IBAMA",consulta_completa__11[[#This Row],[14 - Inst. Atuando no Local]]),0)</f>
        <v>0</v>
      </c>
      <c r="CF143" s="86" t="str">
        <f t="shared" si="79"/>
        <v/>
      </c>
      <c r="CG143" s="86">
        <f>IFERROR(FIND("OEMA",consulta_completa__11[[#This Row],[14 - Inst. Atuando no Local]]),0)</f>
        <v>0</v>
      </c>
      <c r="CH143" s="86" t="str">
        <f t="shared" si="80"/>
        <v/>
      </c>
      <c r="CI143" s="86">
        <f>IFERROR(FIND("DEFESA CIVIL",consulta_completa__11[[#This Row],[14 - Inst. Atuando no Local]]),0)</f>
        <v>0</v>
      </c>
      <c r="CJ143" s="86" t="str">
        <f t="shared" si="81"/>
        <v/>
      </c>
      <c r="CK143" s="86">
        <f>IFERROR(FIND("CORPO DE BOMBEIROS",consulta_completa__11[[#This Row],[14 - Inst. Atuando no Local]]),0)</f>
        <v>0</v>
      </c>
      <c r="CL143" s="86" t="str">
        <f t="shared" si="82"/>
        <v/>
      </c>
      <c r="CM143" s="86">
        <f>IFERROR(FIND("POLÍCIA RODOVIÁRIA",consulta_completa__11[[#This Row],[14 - Inst. Atuando no Local]]),0)</f>
        <v>0</v>
      </c>
      <c r="CN143" s="86" t="str">
        <f t="shared" si="83"/>
        <v/>
      </c>
      <c r="CO143" s="86">
        <f>IFERROR(FIND("POLÍCIA MILITAR",consulta_completa__11[[#This Row],[14 - Inst. Atuando no Local]]),0)</f>
        <v>0</v>
      </c>
      <c r="CP143" s="86" t="str">
        <f t="shared" si="84"/>
        <v/>
      </c>
      <c r="CQ143" s="86">
        <f>IFERROR(FIND("POLÍCIA CIVIL",consulta_completa__11[[#This Row],[14 - Inst. Atuando no Local]]),0)</f>
        <v>0</v>
      </c>
      <c r="CR143" s="86" t="str">
        <f t="shared" si="85"/>
        <v/>
      </c>
      <c r="CS143" s="86">
        <f>IFERROR(FIND("MARINHA DO BRASIL",consulta_completa__11[[#This Row],[14 - Inst. Atuando no Local]]),0)</f>
        <v>0</v>
      </c>
      <c r="CT143" s="86" t="str">
        <f t="shared" si="86"/>
        <v/>
      </c>
      <c r="CU143" s="86">
        <f>IFERROR(FIND("EMPRESA ESPECIALIZADA EM ATENDIMENTO",consulta_completa__11[[#This Row],[14 - Inst. Atuando no Local]]),0)</f>
        <v>0</v>
      </c>
      <c r="CV143" s="86" t="str">
        <f t="shared" si="87"/>
        <v/>
      </c>
      <c r="CW143" s="86">
        <f>IFERROR(FIND("IBAMA",consulta_completa__11[[#This Row],[14 - Inst. Atuando no Local]]),0)</f>
        <v>0</v>
      </c>
      <c r="CX143" s="86" t="str">
        <f t="shared" si="88"/>
        <v/>
      </c>
      <c r="CY143" s="86" t="str">
        <f>IF(consulta_completa__11[[#This Row],[14 - Inst. Atuando no Local]]="","X","")</f>
        <v/>
      </c>
      <c r="CZ143" s="86">
        <f>IFERROR(FIND("OUTRA (S)",consulta_completa__11[[#This Row],[14 - Inst. Atuando no Local]]),0)</f>
        <v>0</v>
      </c>
      <c r="DA143" s="86" t="str">
        <f t="shared" si="89"/>
        <v/>
      </c>
      <c r="DB143" s="37" t="str">
        <f t="shared" si="90"/>
        <v>Sim</v>
      </c>
      <c r="DC143" s="37" t="str">
        <f t="shared" si="91"/>
        <v>Não</v>
      </c>
      <c r="DD143" s="37" t="str">
        <f t="shared" si="92"/>
        <v>Sim</v>
      </c>
      <c r="DE143" s="89" t="str">
        <f t="shared" si="63"/>
        <v>Sem informação</v>
      </c>
    </row>
    <row r="144" spans="1:109">
      <c r="A144" s="15">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4">
        <f>IFERROR(FIND("Óbitos/feridos",consulta_completa__11[[#This Row],[13 - Ocorrências/Ambientes Atingidos]]),0)</f>
        <v>0</v>
      </c>
      <c r="AY144" s="85" t="str">
        <f t="shared" si="64"/>
        <v/>
      </c>
      <c r="AZ144" s="84">
        <f>IFERROR(FIND("População afetada/evacuada",consulta_completa__11[[#This Row],[13 - Ocorrências/Ambientes Atingidos]]),0)</f>
        <v>0</v>
      </c>
      <c r="BA144" s="84" t="str">
        <f t="shared" si="65"/>
        <v/>
      </c>
      <c r="BB144" s="84">
        <f>IFERROR(FIND("Suspensão de abastecimento de água",consulta_completa__11[[#This Row],[13 - Ocorrências/Ambientes Atingidos]]),0)</f>
        <v>0</v>
      </c>
      <c r="BC144" s="85" t="str">
        <f t="shared" si="93"/>
        <v/>
      </c>
      <c r="BD144" s="84">
        <f>IFERROR(FIND("Rio/córrego",consulta_completa__11[[#This Row],[13 - Ocorrências/Ambientes Atingidos]]),0)</f>
        <v>0</v>
      </c>
      <c r="BE144" s="85" t="str">
        <f t="shared" si="66"/>
        <v/>
      </c>
      <c r="BF144" s="84">
        <f>IFERROR(FIND("Lago",consulta_completa__11[[#This Row],[13 - Ocorrências/Ambientes Atingidos]]),0)</f>
        <v>0</v>
      </c>
      <c r="BG144" s="85" t="str">
        <f t="shared" si="67"/>
        <v/>
      </c>
      <c r="BH144" s="84">
        <f>IFERROR(FIND("Mar",consulta_completa__11[[#This Row],[13 - Ocorrências/Ambientes Atingidos]]),0)</f>
        <v>1</v>
      </c>
      <c r="BI144" s="85" t="str">
        <f t="shared" si="68"/>
        <v>X</v>
      </c>
      <c r="BJ144" s="84">
        <f>IFERROR(FIND("Praia",consulta_completa__11[[#This Row],[13 - Ocorrências/Ambientes Atingidos]]),0)</f>
        <v>0</v>
      </c>
      <c r="BK144" s="85" t="str">
        <f t="shared" si="69"/>
        <v/>
      </c>
      <c r="BL144" s="84">
        <f>IFERROR(FIND("Solo",consulta_completa__11[[#This Row],[13 - Ocorrências/Ambientes Atingidos]]),0)</f>
        <v>0</v>
      </c>
      <c r="BM144" s="85" t="str">
        <f t="shared" si="70"/>
        <v/>
      </c>
      <c r="BN144" s="84">
        <f>IFERROR(FIND("Águas subterrâneas",consulta_completa__11[[#This Row],[13 - Ocorrências/Ambientes Atingidos]]),0)</f>
        <v>0</v>
      </c>
      <c r="BO144" s="85" t="str">
        <f t="shared" si="71"/>
        <v/>
      </c>
      <c r="BP144" s="84">
        <f>IFERROR(FIND("Atmosfera",consulta_completa__11[[#This Row],[13 - Ocorrências/Ambientes Atingidos]]),0)</f>
        <v>0</v>
      </c>
      <c r="BQ144" s="85" t="str">
        <f t="shared" si="72"/>
        <v/>
      </c>
      <c r="BR144" s="84">
        <f>IFERROR(FIND("Flora",consulta_completa__11[[#This Row],[13 - Ocorrências/Ambientes Atingidos]]),0)</f>
        <v>0</v>
      </c>
      <c r="BS144" s="85" t="str">
        <f t="shared" si="73"/>
        <v/>
      </c>
      <c r="BT144" s="84">
        <f>IFERROR(FIND("Fauna",consulta_completa__11[[#This Row],[13 - Ocorrências/Ambientes Atingidos]]),0)</f>
        <v>0</v>
      </c>
      <c r="BU144" s="85" t="str">
        <f t="shared" si="74"/>
        <v/>
      </c>
      <c r="BV144" s="84">
        <f>IFERROR(FIND("UC federal",consulta_completa__11[[#This Row],[13 - Ocorrências/Ambientes Atingidos]]),0)</f>
        <v>0</v>
      </c>
      <c r="BW144" s="85" t="str">
        <f t="shared" si="75"/>
        <v/>
      </c>
      <c r="BX144" s="84">
        <f>IFERROR(FIND("UC estadual/municipal",consulta_completa__11[[#This Row],[13 - Ocorrências/Ambientes Atingidos]]),0)</f>
        <v>0</v>
      </c>
      <c r="BY144" s="85" t="str">
        <f t="shared" si="76"/>
        <v/>
      </c>
      <c r="BZ144" s="84">
        <f>IFERROR(FIND("Outro(s)",consulta_completa__11[[#This Row],[13 - Ocorrências/Ambientes Atingidos]]),0)</f>
        <v>0</v>
      </c>
      <c r="CA144" s="85" t="str">
        <f t="shared" si="77"/>
        <v/>
      </c>
      <c r="CB144" s="84">
        <f>IFERROR(FIND("Sem dano",consulta_completa__11[[#This Row],[13 - Ocorrências/Ambientes Atingidos]]),0)</f>
        <v>0</v>
      </c>
      <c r="CC144" s="85" t="str">
        <f t="shared" si="78"/>
        <v/>
      </c>
      <c r="CD144" s="84" t="str">
        <f>IF(consulta_completa__11[[#This Row],[13 - Ocorrências/Ambientes Atingidos]]="","X","")</f>
        <v/>
      </c>
      <c r="CE144" s="86">
        <f>IFERROR(FIND("IBAMA",consulta_completa__11[[#This Row],[14 - Inst. Atuando no Local]]),0)</f>
        <v>0</v>
      </c>
      <c r="CF144" s="86" t="str">
        <f t="shared" si="79"/>
        <v/>
      </c>
      <c r="CG144" s="86">
        <f>IFERROR(FIND("OEMA",consulta_completa__11[[#This Row],[14 - Inst. Atuando no Local]]),0)</f>
        <v>0</v>
      </c>
      <c r="CH144" s="86" t="str">
        <f t="shared" si="80"/>
        <v/>
      </c>
      <c r="CI144" s="86">
        <f>IFERROR(FIND("DEFESA CIVIL",consulta_completa__11[[#This Row],[14 - Inst. Atuando no Local]]),0)</f>
        <v>0</v>
      </c>
      <c r="CJ144" s="86" t="str">
        <f t="shared" si="81"/>
        <v/>
      </c>
      <c r="CK144" s="86">
        <f>IFERROR(FIND("CORPO DE BOMBEIROS",consulta_completa__11[[#This Row],[14 - Inst. Atuando no Local]]),0)</f>
        <v>0</v>
      </c>
      <c r="CL144" s="86" t="str">
        <f t="shared" si="82"/>
        <v/>
      </c>
      <c r="CM144" s="86">
        <f>IFERROR(FIND("POLÍCIA RODOVIÁRIA",consulta_completa__11[[#This Row],[14 - Inst. Atuando no Local]]),0)</f>
        <v>0</v>
      </c>
      <c r="CN144" s="86" t="str">
        <f t="shared" si="83"/>
        <v/>
      </c>
      <c r="CO144" s="86">
        <f>IFERROR(FIND("POLÍCIA MILITAR",consulta_completa__11[[#This Row],[14 - Inst. Atuando no Local]]),0)</f>
        <v>0</v>
      </c>
      <c r="CP144" s="86" t="str">
        <f t="shared" si="84"/>
        <v/>
      </c>
      <c r="CQ144" s="86">
        <f>IFERROR(FIND("POLÍCIA CIVIL",consulta_completa__11[[#This Row],[14 - Inst. Atuando no Local]]),0)</f>
        <v>0</v>
      </c>
      <c r="CR144" s="86" t="str">
        <f t="shared" si="85"/>
        <v/>
      </c>
      <c r="CS144" s="86">
        <f>IFERROR(FIND("MARINHA DO BRASIL",consulta_completa__11[[#This Row],[14 - Inst. Atuando no Local]]),0)</f>
        <v>0</v>
      </c>
      <c r="CT144" s="86" t="str">
        <f t="shared" si="86"/>
        <v/>
      </c>
      <c r="CU144" s="86">
        <f>IFERROR(FIND("EMPRESA ESPECIALIZADA EM ATENDIMENTO",consulta_completa__11[[#This Row],[14 - Inst. Atuando no Local]]),0)</f>
        <v>0</v>
      </c>
      <c r="CV144" s="86" t="str">
        <f t="shared" si="87"/>
        <v/>
      </c>
      <c r="CW144" s="86">
        <f>IFERROR(FIND("IBAMA",consulta_completa__11[[#This Row],[14 - Inst. Atuando no Local]]),0)</f>
        <v>0</v>
      </c>
      <c r="CX144" s="86" t="str">
        <f t="shared" si="88"/>
        <v/>
      </c>
      <c r="CY144" s="86" t="str">
        <f>IF(consulta_completa__11[[#This Row],[14 - Inst. Atuando no Local]]="","X","")</f>
        <v/>
      </c>
      <c r="CZ144" s="86">
        <f>IFERROR(FIND("OUTRA (S)",consulta_completa__11[[#This Row],[14 - Inst. Atuando no Local]]),0)</f>
        <v>0</v>
      </c>
      <c r="DA144" s="86" t="str">
        <f t="shared" si="89"/>
        <v/>
      </c>
      <c r="DB144" s="37" t="str">
        <f t="shared" si="90"/>
        <v>Sim</v>
      </c>
      <c r="DC144" s="37" t="str">
        <f t="shared" si="91"/>
        <v>Não</v>
      </c>
      <c r="DD144" s="37" t="str">
        <f t="shared" si="92"/>
        <v>Sim</v>
      </c>
      <c r="DE144" s="89" t="str">
        <f t="shared" si="63"/>
        <v>Federal</v>
      </c>
    </row>
    <row r="145" spans="1:109">
      <c r="A145" s="15">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4">
        <f>IFERROR(FIND("Óbitos/feridos",consulta_completa__11[[#This Row],[13 - Ocorrências/Ambientes Atingidos]]),0)</f>
        <v>0</v>
      </c>
      <c r="AY145" s="85" t="str">
        <f t="shared" si="64"/>
        <v/>
      </c>
      <c r="AZ145" s="84">
        <f>IFERROR(FIND("População afetada/evacuada",consulta_completa__11[[#This Row],[13 - Ocorrências/Ambientes Atingidos]]),0)</f>
        <v>0</v>
      </c>
      <c r="BA145" s="84" t="str">
        <f t="shared" si="65"/>
        <v/>
      </c>
      <c r="BB145" s="84">
        <f>IFERROR(FIND("Suspensão de abastecimento de água",consulta_completa__11[[#This Row],[13 - Ocorrências/Ambientes Atingidos]]),0)</f>
        <v>0</v>
      </c>
      <c r="BC145" s="85" t="str">
        <f t="shared" si="93"/>
        <v/>
      </c>
      <c r="BD145" s="84">
        <f>IFERROR(FIND("Rio/córrego",consulta_completa__11[[#This Row],[13 - Ocorrências/Ambientes Atingidos]]),0)</f>
        <v>0</v>
      </c>
      <c r="BE145" s="85" t="str">
        <f t="shared" si="66"/>
        <v/>
      </c>
      <c r="BF145" s="84">
        <f>IFERROR(FIND("Lago",consulta_completa__11[[#This Row],[13 - Ocorrências/Ambientes Atingidos]]),0)</f>
        <v>0</v>
      </c>
      <c r="BG145" s="85" t="str">
        <f t="shared" si="67"/>
        <v/>
      </c>
      <c r="BH145" s="84">
        <f>IFERROR(FIND("Mar",consulta_completa__11[[#This Row],[13 - Ocorrências/Ambientes Atingidos]]),0)</f>
        <v>1</v>
      </c>
      <c r="BI145" s="85" t="str">
        <f t="shared" si="68"/>
        <v>X</v>
      </c>
      <c r="BJ145" s="84">
        <f>IFERROR(FIND("Praia",consulta_completa__11[[#This Row],[13 - Ocorrências/Ambientes Atingidos]]),0)</f>
        <v>0</v>
      </c>
      <c r="BK145" s="85" t="str">
        <f t="shared" si="69"/>
        <v/>
      </c>
      <c r="BL145" s="84">
        <f>IFERROR(FIND("Solo",consulta_completa__11[[#This Row],[13 - Ocorrências/Ambientes Atingidos]]),0)</f>
        <v>0</v>
      </c>
      <c r="BM145" s="85" t="str">
        <f t="shared" si="70"/>
        <v/>
      </c>
      <c r="BN145" s="84">
        <f>IFERROR(FIND("Águas subterrâneas",consulta_completa__11[[#This Row],[13 - Ocorrências/Ambientes Atingidos]]),0)</f>
        <v>0</v>
      </c>
      <c r="BO145" s="85" t="str">
        <f t="shared" si="71"/>
        <v/>
      </c>
      <c r="BP145" s="84">
        <f>IFERROR(FIND("Atmosfera",consulta_completa__11[[#This Row],[13 - Ocorrências/Ambientes Atingidos]]),0)</f>
        <v>0</v>
      </c>
      <c r="BQ145" s="85" t="str">
        <f t="shared" si="72"/>
        <v/>
      </c>
      <c r="BR145" s="84">
        <f>IFERROR(FIND("Flora",consulta_completa__11[[#This Row],[13 - Ocorrências/Ambientes Atingidos]]),0)</f>
        <v>0</v>
      </c>
      <c r="BS145" s="85" t="str">
        <f t="shared" si="73"/>
        <v/>
      </c>
      <c r="BT145" s="84">
        <f>IFERROR(FIND("Fauna",consulta_completa__11[[#This Row],[13 - Ocorrências/Ambientes Atingidos]]),0)</f>
        <v>0</v>
      </c>
      <c r="BU145" s="85" t="str">
        <f t="shared" si="74"/>
        <v/>
      </c>
      <c r="BV145" s="84">
        <f>IFERROR(FIND("UC federal",consulta_completa__11[[#This Row],[13 - Ocorrências/Ambientes Atingidos]]),0)</f>
        <v>0</v>
      </c>
      <c r="BW145" s="85" t="str">
        <f t="shared" si="75"/>
        <v/>
      </c>
      <c r="BX145" s="84">
        <f>IFERROR(FIND("UC estadual/municipal",consulta_completa__11[[#This Row],[13 - Ocorrências/Ambientes Atingidos]]),0)</f>
        <v>0</v>
      </c>
      <c r="BY145" s="85" t="str">
        <f t="shared" si="76"/>
        <v/>
      </c>
      <c r="BZ145" s="84">
        <f>IFERROR(FIND("Outro(s)",consulta_completa__11[[#This Row],[13 - Ocorrências/Ambientes Atingidos]]),0)</f>
        <v>0</v>
      </c>
      <c r="CA145" s="85" t="str">
        <f t="shared" si="77"/>
        <v/>
      </c>
      <c r="CB145" s="84">
        <f>IFERROR(FIND("Sem dano",consulta_completa__11[[#This Row],[13 - Ocorrências/Ambientes Atingidos]]),0)</f>
        <v>0</v>
      </c>
      <c r="CC145" s="85" t="str">
        <f t="shared" si="78"/>
        <v/>
      </c>
      <c r="CD145" s="84" t="str">
        <f>IF(consulta_completa__11[[#This Row],[13 - Ocorrências/Ambientes Atingidos]]="","X","")</f>
        <v/>
      </c>
      <c r="CE145" s="86">
        <f>IFERROR(FIND("IBAMA",consulta_completa__11[[#This Row],[14 - Inst. Atuando no Local]]),0)</f>
        <v>0</v>
      </c>
      <c r="CF145" s="86" t="str">
        <f t="shared" si="79"/>
        <v/>
      </c>
      <c r="CG145" s="86">
        <f>IFERROR(FIND("OEMA",consulta_completa__11[[#This Row],[14 - Inst. Atuando no Local]]),0)</f>
        <v>0</v>
      </c>
      <c r="CH145" s="86" t="str">
        <f t="shared" si="80"/>
        <v/>
      </c>
      <c r="CI145" s="86">
        <f>IFERROR(FIND("DEFESA CIVIL",consulta_completa__11[[#This Row],[14 - Inst. Atuando no Local]]),0)</f>
        <v>0</v>
      </c>
      <c r="CJ145" s="86" t="str">
        <f t="shared" si="81"/>
        <v/>
      </c>
      <c r="CK145" s="86">
        <f>IFERROR(FIND("CORPO DE BOMBEIROS",consulta_completa__11[[#This Row],[14 - Inst. Atuando no Local]]),0)</f>
        <v>0</v>
      </c>
      <c r="CL145" s="86" t="str">
        <f t="shared" si="82"/>
        <v/>
      </c>
      <c r="CM145" s="86">
        <f>IFERROR(FIND("POLÍCIA RODOVIÁRIA",consulta_completa__11[[#This Row],[14 - Inst. Atuando no Local]]),0)</f>
        <v>0</v>
      </c>
      <c r="CN145" s="86" t="str">
        <f t="shared" si="83"/>
        <v/>
      </c>
      <c r="CO145" s="86">
        <f>IFERROR(FIND("POLÍCIA MILITAR",consulta_completa__11[[#This Row],[14 - Inst. Atuando no Local]]),0)</f>
        <v>0</v>
      </c>
      <c r="CP145" s="86" t="str">
        <f t="shared" si="84"/>
        <v/>
      </c>
      <c r="CQ145" s="86">
        <f>IFERROR(FIND("POLÍCIA CIVIL",consulta_completa__11[[#This Row],[14 - Inst. Atuando no Local]]),0)</f>
        <v>0</v>
      </c>
      <c r="CR145" s="86" t="str">
        <f t="shared" si="85"/>
        <v/>
      </c>
      <c r="CS145" s="86">
        <f>IFERROR(FIND("MARINHA DO BRASIL",consulta_completa__11[[#This Row],[14 - Inst. Atuando no Local]]),0)</f>
        <v>0</v>
      </c>
      <c r="CT145" s="86" t="str">
        <f t="shared" si="86"/>
        <v/>
      </c>
      <c r="CU145" s="86">
        <f>IFERROR(FIND("EMPRESA ESPECIALIZADA EM ATENDIMENTO",consulta_completa__11[[#This Row],[14 - Inst. Atuando no Local]]),0)</f>
        <v>0</v>
      </c>
      <c r="CV145" s="86" t="str">
        <f t="shared" si="87"/>
        <v/>
      </c>
      <c r="CW145" s="86">
        <f>IFERROR(FIND("IBAMA",consulta_completa__11[[#This Row],[14 - Inst. Atuando no Local]]),0)</f>
        <v>0</v>
      </c>
      <c r="CX145" s="86" t="str">
        <f t="shared" si="88"/>
        <v/>
      </c>
      <c r="CY145" s="86" t="str">
        <f>IF(consulta_completa__11[[#This Row],[14 - Inst. Atuando no Local]]="","X","")</f>
        <v/>
      </c>
      <c r="CZ145" s="86">
        <f>IFERROR(FIND("OUTRA (S)",consulta_completa__11[[#This Row],[14 - Inst. Atuando no Local]]),0)</f>
        <v>0</v>
      </c>
      <c r="DA145" s="86" t="str">
        <f t="shared" si="89"/>
        <v/>
      </c>
      <c r="DB145" s="37" t="str">
        <f t="shared" si="90"/>
        <v>Sim</v>
      </c>
      <c r="DC145" s="37" t="str">
        <f t="shared" si="91"/>
        <v>Não</v>
      </c>
      <c r="DD145" s="37" t="str">
        <f t="shared" si="92"/>
        <v>Sim</v>
      </c>
      <c r="DE145" s="89" t="str">
        <f t="shared" si="63"/>
        <v>Federal</v>
      </c>
    </row>
    <row r="146" spans="1:109">
      <c r="A146" s="15">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4">
        <f>IFERROR(FIND("Óbitos/feridos",consulta_completa__11[[#This Row],[13 - Ocorrências/Ambientes Atingidos]]),0)</f>
        <v>0</v>
      </c>
      <c r="AY146" s="85" t="str">
        <f t="shared" si="64"/>
        <v/>
      </c>
      <c r="AZ146" s="84">
        <f>IFERROR(FIND("População afetada/evacuada",consulta_completa__11[[#This Row],[13 - Ocorrências/Ambientes Atingidos]]),0)</f>
        <v>0</v>
      </c>
      <c r="BA146" s="84" t="str">
        <f t="shared" si="65"/>
        <v/>
      </c>
      <c r="BB146" s="84">
        <f>IFERROR(FIND("Suspensão de abastecimento de água",consulta_completa__11[[#This Row],[13 - Ocorrências/Ambientes Atingidos]]),0)</f>
        <v>0</v>
      </c>
      <c r="BC146" s="85" t="str">
        <f t="shared" si="93"/>
        <v/>
      </c>
      <c r="BD146" s="84">
        <f>IFERROR(FIND("Rio/córrego",consulta_completa__11[[#This Row],[13 - Ocorrências/Ambientes Atingidos]]),0)</f>
        <v>0</v>
      </c>
      <c r="BE146" s="85" t="str">
        <f t="shared" si="66"/>
        <v/>
      </c>
      <c r="BF146" s="84">
        <f>IFERROR(FIND("Lago",consulta_completa__11[[#This Row],[13 - Ocorrências/Ambientes Atingidos]]),0)</f>
        <v>0</v>
      </c>
      <c r="BG146" s="85" t="str">
        <f t="shared" si="67"/>
        <v/>
      </c>
      <c r="BH146" s="84">
        <f>IFERROR(FIND("Mar",consulta_completa__11[[#This Row],[13 - Ocorrências/Ambientes Atingidos]]),0)</f>
        <v>1</v>
      </c>
      <c r="BI146" s="85" t="str">
        <f t="shared" si="68"/>
        <v>X</v>
      </c>
      <c r="BJ146" s="84">
        <f>IFERROR(FIND("Praia",consulta_completa__11[[#This Row],[13 - Ocorrências/Ambientes Atingidos]]),0)</f>
        <v>0</v>
      </c>
      <c r="BK146" s="85" t="str">
        <f t="shared" si="69"/>
        <v/>
      </c>
      <c r="BL146" s="84">
        <f>IFERROR(FIND("Solo",consulta_completa__11[[#This Row],[13 - Ocorrências/Ambientes Atingidos]]),0)</f>
        <v>0</v>
      </c>
      <c r="BM146" s="85" t="str">
        <f t="shared" si="70"/>
        <v/>
      </c>
      <c r="BN146" s="84">
        <f>IFERROR(FIND("Águas subterrâneas",consulta_completa__11[[#This Row],[13 - Ocorrências/Ambientes Atingidos]]),0)</f>
        <v>0</v>
      </c>
      <c r="BO146" s="85" t="str">
        <f t="shared" si="71"/>
        <v/>
      </c>
      <c r="BP146" s="84">
        <f>IFERROR(FIND("Atmosfera",consulta_completa__11[[#This Row],[13 - Ocorrências/Ambientes Atingidos]]),0)</f>
        <v>0</v>
      </c>
      <c r="BQ146" s="85" t="str">
        <f t="shared" si="72"/>
        <v/>
      </c>
      <c r="BR146" s="84">
        <f>IFERROR(FIND("Flora",consulta_completa__11[[#This Row],[13 - Ocorrências/Ambientes Atingidos]]),0)</f>
        <v>0</v>
      </c>
      <c r="BS146" s="85" t="str">
        <f t="shared" si="73"/>
        <v/>
      </c>
      <c r="BT146" s="84">
        <f>IFERROR(FIND("Fauna",consulta_completa__11[[#This Row],[13 - Ocorrências/Ambientes Atingidos]]),0)</f>
        <v>0</v>
      </c>
      <c r="BU146" s="85" t="str">
        <f t="shared" si="74"/>
        <v/>
      </c>
      <c r="BV146" s="84">
        <f>IFERROR(FIND("UC federal",consulta_completa__11[[#This Row],[13 - Ocorrências/Ambientes Atingidos]]),0)</f>
        <v>0</v>
      </c>
      <c r="BW146" s="85" t="str">
        <f t="shared" si="75"/>
        <v/>
      </c>
      <c r="BX146" s="84">
        <f>IFERROR(FIND("UC estadual/municipal",consulta_completa__11[[#This Row],[13 - Ocorrências/Ambientes Atingidos]]),0)</f>
        <v>0</v>
      </c>
      <c r="BY146" s="85" t="str">
        <f t="shared" si="76"/>
        <v/>
      </c>
      <c r="BZ146" s="84">
        <f>IFERROR(FIND("Outro(s)",consulta_completa__11[[#This Row],[13 - Ocorrências/Ambientes Atingidos]]),0)</f>
        <v>0</v>
      </c>
      <c r="CA146" s="85" t="str">
        <f t="shared" si="77"/>
        <v/>
      </c>
      <c r="CB146" s="84">
        <f>IFERROR(FIND("Sem dano",consulta_completa__11[[#This Row],[13 - Ocorrências/Ambientes Atingidos]]),0)</f>
        <v>0</v>
      </c>
      <c r="CC146" s="85" t="str">
        <f t="shared" si="78"/>
        <v/>
      </c>
      <c r="CD146" s="84" t="str">
        <f>IF(consulta_completa__11[[#This Row],[13 - Ocorrências/Ambientes Atingidos]]="","X","")</f>
        <v/>
      </c>
      <c r="CE146" s="86">
        <f>IFERROR(FIND("IBAMA",consulta_completa__11[[#This Row],[14 - Inst. Atuando no Local]]),0)</f>
        <v>0</v>
      </c>
      <c r="CF146" s="86" t="str">
        <f t="shared" si="79"/>
        <v/>
      </c>
      <c r="CG146" s="86">
        <f>IFERROR(FIND("OEMA",consulta_completa__11[[#This Row],[14 - Inst. Atuando no Local]]),0)</f>
        <v>0</v>
      </c>
      <c r="CH146" s="86" t="str">
        <f t="shared" si="80"/>
        <v/>
      </c>
      <c r="CI146" s="86">
        <f>IFERROR(FIND("DEFESA CIVIL",consulta_completa__11[[#This Row],[14 - Inst. Atuando no Local]]),0)</f>
        <v>0</v>
      </c>
      <c r="CJ146" s="86" t="str">
        <f t="shared" si="81"/>
        <v/>
      </c>
      <c r="CK146" s="86">
        <f>IFERROR(FIND("CORPO DE BOMBEIROS",consulta_completa__11[[#This Row],[14 - Inst. Atuando no Local]]),0)</f>
        <v>0</v>
      </c>
      <c r="CL146" s="86" t="str">
        <f t="shared" si="82"/>
        <v/>
      </c>
      <c r="CM146" s="86">
        <f>IFERROR(FIND("POLÍCIA RODOVIÁRIA",consulta_completa__11[[#This Row],[14 - Inst. Atuando no Local]]),0)</f>
        <v>0</v>
      </c>
      <c r="CN146" s="86" t="str">
        <f t="shared" si="83"/>
        <v/>
      </c>
      <c r="CO146" s="86">
        <f>IFERROR(FIND("POLÍCIA MILITAR",consulta_completa__11[[#This Row],[14 - Inst. Atuando no Local]]),0)</f>
        <v>0</v>
      </c>
      <c r="CP146" s="86" t="str">
        <f t="shared" si="84"/>
        <v/>
      </c>
      <c r="CQ146" s="86">
        <f>IFERROR(FIND("POLÍCIA CIVIL",consulta_completa__11[[#This Row],[14 - Inst. Atuando no Local]]),0)</f>
        <v>0</v>
      </c>
      <c r="CR146" s="86" t="str">
        <f t="shared" si="85"/>
        <v/>
      </c>
      <c r="CS146" s="86">
        <f>IFERROR(FIND("MARINHA DO BRASIL",consulta_completa__11[[#This Row],[14 - Inst. Atuando no Local]]),0)</f>
        <v>0</v>
      </c>
      <c r="CT146" s="86" t="str">
        <f t="shared" si="86"/>
        <v/>
      </c>
      <c r="CU146" s="86">
        <f>IFERROR(FIND("EMPRESA ESPECIALIZADA EM ATENDIMENTO",consulta_completa__11[[#This Row],[14 - Inst. Atuando no Local]]),0)</f>
        <v>0</v>
      </c>
      <c r="CV146" s="86" t="str">
        <f t="shared" si="87"/>
        <v/>
      </c>
      <c r="CW146" s="86">
        <f>IFERROR(FIND("IBAMA",consulta_completa__11[[#This Row],[14 - Inst. Atuando no Local]]),0)</f>
        <v>0</v>
      </c>
      <c r="CX146" s="86" t="str">
        <f t="shared" si="88"/>
        <v/>
      </c>
      <c r="CY146" s="86" t="str">
        <f>IF(consulta_completa__11[[#This Row],[14 - Inst. Atuando no Local]]="","X","")</f>
        <v/>
      </c>
      <c r="CZ146" s="86">
        <f>IFERROR(FIND("OUTRA (S)",consulta_completa__11[[#This Row],[14 - Inst. Atuando no Local]]),0)</f>
        <v>0</v>
      </c>
      <c r="DA146" s="86" t="str">
        <f t="shared" si="89"/>
        <v/>
      </c>
      <c r="DB146" s="37" t="str">
        <f t="shared" si="90"/>
        <v>Sim</v>
      </c>
      <c r="DC146" s="37" t="str">
        <f t="shared" si="91"/>
        <v>Não</v>
      </c>
      <c r="DD146" s="37" t="str">
        <f t="shared" si="92"/>
        <v>Sim</v>
      </c>
      <c r="DE146" s="89" t="str">
        <f t="shared" si="63"/>
        <v>Federal</v>
      </c>
    </row>
    <row r="147" spans="1:109">
      <c r="A147" s="15">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4">
        <f>IFERROR(FIND("Óbitos/feridos",consulta_completa__11[[#This Row],[13 - Ocorrências/Ambientes Atingidos]]),0)</f>
        <v>1</v>
      </c>
      <c r="AY147" s="85" t="str">
        <f t="shared" si="64"/>
        <v>X</v>
      </c>
      <c r="AZ147" s="84">
        <f>IFERROR(FIND("População afetada/evacuada",consulta_completa__11[[#This Row],[13 - Ocorrências/Ambientes Atingidos]]),0)</f>
        <v>0</v>
      </c>
      <c r="BA147" s="84" t="str">
        <f t="shared" si="65"/>
        <v/>
      </c>
      <c r="BB147" s="84">
        <f>IFERROR(FIND("Suspensão de abastecimento de água",consulta_completa__11[[#This Row],[13 - Ocorrências/Ambientes Atingidos]]),0)</f>
        <v>0</v>
      </c>
      <c r="BC147" s="85" t="str">
        <f t="shared" si="93"/>
        <v/>
      </c>
      <c r="BD147" s="84">
        <f>IFERROR(FIND("Rio/córrego",consulta_completa__11[[#This Row],[13 - Ocorrências/Ambientes Atingidos]]),0)</f>
        <v>0</v>
      </c>
      <c r="BE147" s="85" t="str">
        <f t="shared" si="66"/>
        <v/>
      </c>
      <c r="BF147" s="84">
        <f>IFERROR(FIND("Lago",consulta_completa__11[[#This Row],[13 - Ocorrências/Ambientes Atingidos]]),0)</f>
        <v>0</v>
      </c>
      <c r="BG147" s="85" t="str">
        <f t="shared" si="67"/>
        <v/>
      </c>
      <c r="BH147" s="84">
        <f>IFERROR(FIND("Mar",consulta_completa__11[[#This Row],[13 - Ocorrências/Ambientes Atingidos]]),0)</f>
        <v>0</v>
      </c>
      <c r="BI147" s="85" t="str">
        <f t="shared" si="68"/>
        <v/>
      </c>
      <c r="BJ147" s="84">
        <f>IFERROR(FIND("Praia",consulta_completa__11[[#This Row],[13 - Ocorrências/Ambientes Atingidos]]),0)</f>
        <v>0</v>
      </c>
      <c r="BK147" s="85" t="str">
        <f t="shared" si="69"/>
        <v/>
      </c>
      <c r="BL147" s="84">
        <f>IFERROR(FIND("Solo",consulta_completa__11[[#This Row],[13 - Ocorrências/Ambientes Atingidos]]),0)</f>
        <v>33</v>
      </c>
      <c r="BM147" s="85" t="str">
        <f t="shared" si="70"/>
        <v>X</v>
      </c>
      <c r="BN147" s="84">
        <f>IFERROR(FIND("Águas subterrâneas",consulta_completa__11[[#This Row],[13 - Ocorrências/Ambientes Atingidos]]),0)</f>
        <v>0</v>
      </c>
      <c r="BO147" s="85" t="str">
        <f t="shared" si="71"/>
        <v/>
      </c>
      <c r="BP147" s="84">
        <f>IFERROR(FIND("Atmosfera",consulta_completa__11[[#This Row],[13 - Ocorrências/Ambientes Atingidos]]),0)</f>
        <v>0</v>
      </c>
      <c r="BQ147" s="85" t="str">
        <f t="shared" si="72"/>
        <v/>
      </c>
      <c r="BR147" s="84">
        <f>IFERROR(FIND("Flora",consulta_completa__11[[#This Row],[13 - Ocorrências/Ambientes Atingidos]]),0)</f>
        <v>0</v>
      </c>
      <c r="BS147" s="85" t="str">
        <f t="shared" si="73"/>
        <v/>
      </c>
      <c r="BT147" s="84">
        <f>IFERROR(FIND("Fauna",consulta_completa__11[[#This Row],[13 - Ocorrências/Ambientes Atingidos]]),0)</f>
        <v>0</v>
      </c>
      <c r="BU147" s="85" t="str">
        <f t="shared" si="74"/>
        <v/>
      </c>
      <c r="BV147" s="84">
        <f>IFERROR(FIND("UC federal",consulta_completa__11[[#This Row],[13 - Ocorrências/Ambientes Atingidos]]),0)</f>
        <v>0</v>
      </c>
      <c r="BW147" s="85" t="str">
        <f t="shared" si="75"/>
        <v/>
      </c>
      <c r="BX147" s="84">
        <f>IFERROR(FIND("UC estadual/municipal",consulta_completa__11[[#This Row],[13 - Ocorrências/Ambientes Atingidos]]),0)</f>
        <v>0</v>
      </c>
      <c r="BY147" s="85" t="str">
        <f t="shared" si="76"/>
        <v/>
      </c>
      <c r="BZ147" s="84">
        <f>IFERROR(FIND("Outro(s)",consulta_completa__11[[#This Row],[13 - Ocorrências/Ambientes Atingidos]]),0)</f>
        <v>0</v>
      </c>
      <c r="CA147" s="85" t="str">
        <f t="shared" si="77"/>
        <v/>
      </c>
      <c r="CB147" s="84">
        <f>IFERROR(FIND("Sem dano",consulta_completa__11[[#This Row],[13 - Ocorrências/Ambientes Atingidos]]),0)</f>
        <v>0</v>
      </c>
      <c r="CC147" s="85" t="str">
        <f t="shared" si="78"/>
        <v/>
      </c>
      <c r="CD147" s="84" t="str">
        <f>IF(consulta_completa__11[[#This Row],[13 - Ocorrências/Ambientes Atingidos]]="","X","")</f>
        <v/>
      </c>
      <c r="CE147" s="86">
        <f>IFERROR(FIND("IBAMA",consulta_completa__11[[#This Row],[14 - Inst. Atuando no Local]]),0)</f>
        <v>0</v>
      </c>
      <c r="CF147" s="86" t="str">
        <f t="shared" si="79"/>
        <v/>
      </c>
      <c r="CG147" s="86">
        <f>IFERROR(FIND("OEMA",consulta_completa__11[[#This Row],[14 - Inst. Atuando no Local]]),0)</f>
        <v>0</v>
      </c>
      <c r="CH147" s="86" t="str">
        <f t="shared" si="80"/>
        <v/>
      </c>
      <c r="CI147" s="86">
        <f>IFERROR(FIND("DEFESA CIVIL",consulta_completa__11[[#This Row],[14 - Inst. Atuando no Local]]),0)</f>
        <v>0</v>
      </c>
      <c r="CJ147" s="86" t="str">
        <f t="shared" si="81"/>
        <v/>
      </c>
      <c r="CK147" s="86">
        <f>IFERROR(FIND("CORPO DE BOMBEIROS",consulta_completa__11[[#This Row],[14 - Inst. Atuando no Local]]),0)</f>
        <v>0</v>
      </c>
      <c r="CL147" s="86" t="str">
        <f t="shared" si="82"/>
        <v/>
      </c>
      <c r="CM147" s="86">
        <f>IFERROR(FIND("POLÍCIA RODOVIÁRIA",consulta_completa__11[[#This Row],[14 - Inst. Atuando no Local]]),0)</f>
        <v>0</v>
      </c>
      <c r="CN147" s="86" t="str">
        <f t="shared" si="83"/>
        <v/>
      </c>
      <c r="CO147" s="86">
        <f>IFERROR(FIND("POLÍCIA MILITAR",consulta_completa__11[[#This Row],[14 - Inst. Atuando no Local]]),0)</f>
        <v>0</v>
      </c>
      <c r="CP147" s="86" t="str">
        <f t="shared" si="84"/>
        <v/>
      </c>
      <c r="CQ147" s="86">
        <f>IFERROR(FIND("POLÍCIA CIVIL",consulta_completa__11[[#This Row],[14 - Inst. Atuando no Local]]),0)</f>
        <v>0</v>
      </c>
      <c r="CR147" s="86" t="str">
        <f t="shared" si="85"/>
        <v/>
      </c>
      <c r="CS147" s="86">
        <f>IFERROR(FIND("MARINHA DO BRASIL",consulta_completa__11[[#This Row],[14 - Inst. Atuando no Local]]),0)</f>
        <v>0</v>
      </c>
      <c r="CT147" s="86" t="str">
        <f t="shared" si="86"/>
        <v/>
      </c>
      <c r="CU147" s="86">
        <f>IFERROR(FIND("EMPRESA ESPECIALIZADA EM ATENDIMENTO",consulta_completa__11[[#This Row],[14 - Inst. Atuando no Local]]),0)</f>
        <v>0</v>
      </c>
      <c r="CV147" s="86" t="str">
        <f t="shared" si="87"/>
        <v/>
      </c>
      <c r="CW147" s="86">
        <f>IFERROR(FIND("IBAMA",consulta_completa__11[[#This Row],[14 - Inst. Atuando no Local]]),0)</f>
        <v>0</v>
      </c>
      <c r="CX147" s="86" t="str">
        <f t="shared" si="88"/>
        <v/>
      </c>
      <c r="CY147" s="86" t="str">
        <f>IF(consulta_completa__11[[#This Row],[14 - Inst. Atuando no Local]]="","X","")</f>
        <v/>
      </c>
      <c r="CZ147" s="86">
        <f>IFERROR(FIND("OUTRA (S)",consulta_completa__11[[#This Row],[14 - Inst. Atuando no Local]]),0)</f>
        <v>0</v>
      </c>
      <c r="DA147" s="86" t="str">
        <f t="shared" si="89"/>
        <v/>
      </c>
      <c r="DB147" s="37" t="str">
        <f t="shared" si="90"/>
        <v>Sim</v>
      </c>
      <c r="DC147" s="37" t="str">
        <f t="shared" si="91"/>
        <v>Não</v>
      </c>
      <c r="DD147" s="37" t="str">
        <f t="shared" si="92"/>
        <v>Sim</v>
      </c>
      <c r="DE147" s="89" t="str">
        <f t="shared" si="63"/>
        <v>Sem informação</v>
      </c>
    </row>
    <row r="148" spans="1:109">
      <c r="A148" s="15">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4">
        <f>IFERROR(FIND("Óbitos/feridos",consulta_completa__11[[#This Row],[13 - Ocorrências/Ambientes Atingidos]]),0)</f>
        <v>0</v>
      </c>
      <c r="AY148" s="85" t="str">
        <f t="shared" si="64"/>
        <v/>
      </c>
      <c r="AZ148" s="84">
        <f>IFERROR(FIND("População afetada/evacuada",consulta_completa__11[[#This Row],[13 - Ocorrências/Ambientes Atingidos]]),0)</f>
        <v>0</v>
      </c>
      <c r="BA148" s="84" t="str">
        <f t="shared" si="65"/>
        <v/>
      </c>
      <c r="BB148" s="84">
        <f>IFERROR(FIND("Suspensão de abastecimento de água",consulta_completa__11[[#This Row],[13 - Ocorrências/Ambientes Atingidos]]),0)</f>
        <v>0</v>
      </c>
      <c r="BC148" s="85" t="str">
        <f t="shared" si="93"/>
        <v/>
      </c>
      <c r="BD148" s="84">
        <f>IFERROR(FIND("Rio/córrego",consulta_completa__11[[#This Row],[13 - Ocorrências/Ambientes Atingidos]]),0)</f>
        <v>0</v>
      </c>
      <c r="BE148" s="85" t="str">
        <f t="shared" si="66"/>
        <v/>
      </c>
      <c r="BF148" s="84">
        <f>IFERROR(FIND("Lago",consulta_completa__11[[#This Row],[13 - Ocorrências/Ambientes Atingidos]]),0)</f>
        <v>0</v>
      </c>
      <c r="BG148" s="85" t="str">
        <f t="shared" si="67"/>
        <v/>
      </c>
      <c r="BH148" s="84">
        <f>IFERROR(FIND("Mar",consulta_completa__11[[#This Row],[13 - Ocorrências/Ambientes Atingidos]]),0)</f>
        <v>0</v>
      </c>
      <c r="BI148" s="85" t="str">
        <f t="shared" si="68"/>
        <v/>
      </c>
      <c r="BJ148" s="84">
        <f>IFERROR(FIND("Praia",consulta_completa__11[[#This Row],[13 - Ocorrências/Ambientes Atingidos]]),0)</f>
        <v>0</v>
      </c>
      <c r="BK148" s="85" t="str">
        <f t="shared" si="69"/>
        <v/>
      </c>
      <c r="BL148" s="84">
        <f>IFERROR(FIND("Solo",consulta_completa__11[[#This Row],[13 - Ocorrências/Ambientes Atingidos]]),0)</f>
        <v>1</v>
      </c>
      <c r="BM148" s="85" t="str">
        <f t="shared" si="70"/>
        <v>X</v>
      </c>
      <c r="BN148" s="84">
        <f>IFERROR(FIND("Águas subterrâneas",consulta_completa__11[[#This Row],[13 - Ocorrências/Ambientes Atingidos]]),0)</f>
        <v>0</v>
      </c>
      <c r="BO148" s="85" t="str">
        <f t="shared" si="71"/>
        <v/>
      </c>
      <c r="BP148" s="84">
        <f>IFERROR(FIND("Atmosfera",consulta_completa__11[[#This Row],[13 - Ocorrências/Ambientes Atingidos]]),0)</f>
        <v>0</v>
      </c>
      <c r="BQ148" s="85" t="str">
        <f t="shared" si="72"/>
        <v/>
      </c>
      <c r="BR148" s="84">
        <f>IFERROR(FIND("Flora",consulta_completa__11[[#This Row],[13 - Ocorrências/Ambientes Atingidos]]),0)</f>
        <v>0</v>
      </c>
      <c r="BS148" s="85" t="str">
        <f t="shared" si="73"/>
        <v/>
      </c>
      <c r="BT148" s="84">
        <f>IFERROR(FIND("Fauna",consulta_completa__11[[#This Row],[13 - Ocorrências/Ambientes Atingidos]]),0)</f>
        <v>0</v>
      </c>
      <c r="BU148" s="85" t="str">
        <f t="shared" si="74"/>
        <v/>
      </c>
      <c r="BV148" s="84">
        <f>IFERROR(FIND("UC federal",consulta_completa__11[[#This Row],[13 - Ocorrências/Ambientes Atingidos]]),0)</f>
        <v>0</v>
      </c>
      <c r="BW148" s="85" t="str">
        <f t="shared" si="75"/>
        <v/>
      </c>
      <c r="BX148" s="84">
        <f>IFERROR(FIND("UC estadual/municipal",consulta_completa__11[[#This Row],[13 - Ocorrências/Ambientes Atingidos]]),0)</f>
        <v>0</v>
      </c>
      <c r="BY148" s="85" t="str">
        <f t="shared" si="76"/>
        <v/>
      </c>
      <c r="BZ148" s="84">
        <f>IFERROR(FIND("Outro(s)",consulta_completa__11[[#This Row],[13 - Ocorrências/Ambientes Atingidos]]),0)</f>
        <v>0</v>
      </c>
      <c r="CA148" s="85" t="str">
        <f t="shared" si="77"/>
        <v/>
      </c>
      <c r="CB148" s="84">
        <f>IFERROR(FIND("Sem dano",consulta_completa__11[[#This Row],[13 - Ocorrências/Ambientes Atingidos]]),0)</f>
        <v>0</v>
      </c>
      <c r="CC148" s="85" t="str">
        <f t="shared" si="78"/>
        <v/>
      </c>
      <c r="CD148" s="84" t="str">
        <f>IF(consulta_completa__11[[#This Row],[13 - Ocorrências/Ambientes Atingidos]]="","X","")</f>
        <v/>
      </c>
      <c r="CE148" s="86">
        <f>IFERROR(FIND("IBAMA",consulta_completa__11[[#This Row],[14 - Inst. Atuando no Local]]),0)</f>
        <v>0</v>
      </c>
      <c r="CF148" s="86" t="str">
        <f t="shared" si="79"/>
        <v/>
      </c>
      <c r="CG148" s="86">
        <f>IFERROR(FIND("OEMA",consulta_completa__11[[#This Row],[14 - Inst. Atuando no Local]]),0)</f>
        <v>0</v>
      </c>
      <c r="CH148" s="86" t="str">
        <f t="shared" si="80"/>
        <v/>
      </c>
      <c r="CI148" s="86">
        <f>IFERROR(FIND("DEFESA CIVIL",consulta_completa__11[[#This Row],[14 - Inst. Atuando no Local]]),0)</f>
        <v>0</v>
      </c>
      <c r="CJ148" s="86" t="str">
        <f t="shared" si="81"/>
        <v/>
      </c>
      <c r="CK148" s="86">
        <f>IFERROR(FIND("CORPO DE BOMBEIROS",consulta_completa__11[[#This Row],[14 - Inst. Atuando no Local]]),0)</f>
        <v>0</v>
      </c>
      <c r="CL148" s="86" t="str">
        <f t="shared" si="82"/>
        <v/>
      </c>
      <c r="CM148" s="86">
        <f>IFERROR(FIND("POLÍCIA RODOVIÁRIA",consulta_completa__11[[#This Row],[14 - Inst. Atuando no Local]]),0)</f>
        <v>0</v>
      </c>
      <c r="CN148" s="86" t="str">
        <f t="shared" si="83"/>
        <v/>
      </c>
      <c r="CO148" s="86">
        <f>IFERROR(FIND("POLÍCIA MILITAR",consulta_completa__11[[#This Row],[14 - Inst. Atuando no Local]]),0)</f>
        <v>0</v>
      </c>
      <c r="CP148" s="86" t="str">
        <f t="shared" si="84"/>
        <v/>
      </c>
      <c r="CQ148" s="86">
        <f>IFERROR(FIND("POLÍCIA CIVIL",consulta_completa__11[[#This Row],[14 - Inst. Atuando no Local]]),0)</f>
        <v>0</v>
      </c>
      <c r="CR148" s="86" t="str">
        <f t="shared" si="85"/>
        <v/>
      </c>
      <c r="CS148" s="86">
        <f>IFERROR(FIND("MARINHA DO BRASIL",consulta_completa__11[[#This Row],[14 - Inst. Atuando no Local]]),0)</f>
        <v>0</v>
      </c>
      <c r="CT148" s="86" t="str">
        <f t="shared" si="86"/>
        <v/>
      </c>
      <c r="CU148" s="86">
        <f>IFERROR(FIND("EMPRESA ESPECIALIZADA EM ATENDIMENTO",consulta_completa__11[[#This Row],[14 - Inst. Atuando no Local]]),0)</f>
        <v>0</v>
      </c>
      <c r="CV148" s="86" t="str">
        <f t="shared" si="87"/>
        <v/>
      </c>
      <c r="CW148" s="86">
        <f>IFERROR(FIND("IBAMA",consulta_completa__11[[#This Row],[14 - Inst. Atuando no Local]]),0)</f>
        <v>0</v>
      </c>
      <c r="CX148" s="86" t="str">
        <f t="shared" si="88"/>
        <v/>
      </c>
      <c r="CY148" s="86" t="str">
        <f>IF(consulta_completa__11[[#This Row],[14 - Inst. Atuando no Local]]="","X","")</f>
        <v/>
      </c>
      <c r="CZ148" s="86">
        <f>IFERROR(FIND("OUTRA (S)",consulta_completa__11[[#This Row],[14 - Inst. Atuando no Local]]),0)</f>
        <v>0</v>
      </c>
      <c r="DA148" s="86" t="str">
        <f t="shared" si="89"/>
        <v/>
      </c>
      <c r="DB148" s="37" t="str">
        <f t="shared" si="90"/>
        <v>Sim</v>
      </c>
      <c r="DC148" s="37" t="str">
        <f t="shared" si="91"/>
        <v>Não</v>
      </c>
      <c r="DD148" s="37" t="str">
        <f t="shared" si="92"/>
        <v>Sim</v>
      </c>
      <c r="DE148" s="89" t="str">
        <f t="shared" si="63"/>
        <v>Estadual</v>
      </c>
    </row>
    <row r="149" spans="1:109">
      <c r="A149" s="15">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4">
        <f>IFERROR(FIND("Óbitos/feridos",consulta_completa__11[[#This Row],[13 - Ocorrências/Ambientes Atingidos]]),0)</f>
        <v>0</v>
      </c>
      <c r="AY149" s="85" t="str">
        <f t="shared" si="64"/>
        <v/>
      </c>
      <c r="AZ149" s="84">
        <f>IFERROR(FIND("População afetada/evacuada",consulta_completa__11[[#This Row],[13 - Ocorrências/Ambientes Atingidos]]),0)</f>
        <v>0</v>
      </c>
      <c r="BA149" s="84" t="str">
        <f t="shared" si="65"/>
        <v/>
      </c>
      <c r="BB149" s="84">
        <f>IFERROR(FIND("Suspensão de abastecimento de água",consulta_completa__11[[#This Row],[13 - Ocorrências/Ambientes Atingidos]]),0)</f>
        <v>0</v>
      </c>
      <c r="BC149" s="85" t="str">
        <f t="shared" si="93"/>
        <v/>
      </c>
      <c r="BD149" s="84">
        <f>IFERROR(FIND("Rio/córrego",consulta_completa__11[[#This Row],[13 - Ocorrências/Ambientes Atingidos]]),0)</f>
        <v>0</v>
      </c>
      <c r="BE149" s="85" t="str">
        <f t="shared" si="66"/>
        <v/>
      </c>
      <c r="BF149" s="84">
        <f>IFERROR(FIND("Lago",consulta_completa__11[[#This Row],[13 - Ocorrências/Ambientes Atingidos]]),0)</f>
        <v>0</v>
      </c>
      <c r="BG149" s="85" t="str">
        <f t="shared" si="67"/>
        <v/>
      </c>
      <c r="BH149" s="84">
        <f>IFERROR(FIND("Mar",consulta_completa__11[[#This Row],[13 - Ocorrências/Ambientes Atingidos]]),0)</f>
        <v>0</v>
      </c>
      <c r="BI149" s="85" t="str">
        <f t="shared" si="68"/>
        <v/>
      </c>
      <c r="BJ149" s="84">
        <f>IFERROR(FIND("Praia",consulta_completa__11[[#This Row],[13 - Ocorrências/Ambientes Atingidos]]),0)</f>
        <v>0</v>
      </c>
      <c r="BK149" s="85" t="str">
        <f t="shared" si="69"/>
        <v/>
      </c>
      <c r="BL149" s="84">
        <f>IFERROR(FIND("Solo",consulta_completa__11[[#This Row],[13 - Ocorrências/Ambientes Atingidos]]),0)</f>
        <v>0</v>
      </c>
      <c r="BM149" s="85" t="str">
        <f t="shared" si="70"/>
        <v/>
      </c>
      <c r="BN149" s="84">
        <f>IFERROR(FIND("Águas subterrâneas",consulta_completa__11[[#This Row],[13 - Ocorrências/Ambientes Atingidos]]),0)</f>
        <v>0</v>
      </c>
      <c r="BO149" s="85" t="str">
        <f t="shared" si="71"/>
        <v/>
      </c>
      <c r="BP149" s="84">
        <f>IFERROR(FIND("Atmosfera",consulta_completa__11[[#This Row],[13 - Ocorrências/Ambientes Atingidos]]),0)</f>
        <v>0</v>
      </c>
      <c r="BQ149" s="85" t="str">
        <f t="shared" si="72"/>
        <v/>
      </c>
      <c r="BR149" s="84">
        <f>IFERROR(FIND("Flora",consulta_completa__11[[#This Row],[13 - Ocorrências/Ambientes Atingidos]]),0)</f>
        <v>0</v>
      </c>
      <c r="BS149" s="85" t="str">
        <f t="shared" si="73"/>
        <v/>
      </c>
      <c r="BT149" s="84">
        <f>IFERROR(FIND("Fauna",consulta_completa__11[[#This Row],[13 - Ocorrências/Ambientes Atingidos]]),0)</f>
        <v>0</v>
      </c>
      <c r="BU149" s="85" t="str">
        <f t="shared" si="74"/>
        <v/>
      </c>
      <c r="BV149" s="84">
        <f>IFERROR(FIND("UC federal",consulta_completa__11[[#This Row],[13 - Ocorrências/Ambientes Atingidos]]),0)</f>
        <v>0</v>
      </c>
      <c r="BW149" s="85" t="str">
        <f t="shared" si="75"/>
        <v/>
      </c>
      <c r="BX149" s="84">
        <f>IFERROR(FIND("UC estadual/municipal",consulta_completa__11[[#This Row],[13 - Ocorrências/Ambientes Atingidos]]),0)</f>
        <v>0</v>
      </c>
      <c r="BY149" s="85" t="str">
        <f t="shared" si="76"/>
        <v/>
      </c>
      <c r="BZ149" s="84">
        <f>IFERROR(FIND("Outro(s)",consulta_completa__11[[#This Row],[13 - Ocorrências/Ambientes Atingidos]]),0)</f>
        <v>0</v>
      </c>
      <c r="CA149" s="85" t="str">
        <f t="shared" si="77"/>
        <v/>
      </c>
      <c r="CB149" s="84">
        <f>IFERROR(FIND("Sem dano",consulta_completa__11[[#This Row],[13 - Ocorrências/Ambientes Atingidos]]),0)</f>
        <v>0</v>
      </c>
      <c r="CC149" s="85" t="str">
        <f t="shared" si="78"/>
        <v/>
      </c>
      <c r="CD149" s="84" t="str">
        <f>IF(consulta_completa__11[[#This Row],[13 - Ocorrências/Ambientes Atingidos]]="","X","")</f>
        <v>X</v>
      </c>
      <c r="CE149" s="86">
        <f>IFERROR(FIND("IBAMA",consulta_completa__11[[#This Row],[14 - Inst. Atuando no Local]]),0)</f>
        <v>0</v>
      </c>
      <c r="CF149" s="86" t="str">
        <f t="shared" si="79"/>
        <v/>
      </c>
      <c r="CG149" s="86">
        <f>IFERROR(FIND("OEMA",consulta_completa__11[[#This Row],[14 - Inst. Atuando no Local]]),0)</f>
        <v>0</v>
      </c>
      <c r="CH149" s="86" t="str">
        <f t="shared" si="80"/>
        <v/>
      </c>
      <c r="CI149" s="86">
        <f>IFERROR(FIND("DEFESA CIVIL",consulta_completa__11[[#This Row],[14 - Inst. Atuando no Local]]),0)</f>
        <v>0</v>
      </c>
      <c r="CJ149" s="86" t="str">
        <f t="shared" si="81"/>
        <v/>
      </c>
      <c r="CK149" s="86">
        <f>IFERROR(FIND("CORPO DE BOMBEIROS",consulta_completa__11[[#This Row],[14 - Inst. Atuando no Local]]),0)</f>
        <v>0</v>
      </c>
      <c r="CL149" s="86" t="str">
        <f t="shared" si="82"/>
        <v/>
      </c>
      <c r="CM149" s="86">
        <f>IFERROR(FIND("POLÍCIA RODOVIÁRIA",consulta_completa__11[[#This Row],[14 - Inst. Atuando no Local]]),0)</f>
        <v>0</v>
      </c>
      <c r="CN149" s="86" t="str">
        <f t="shared" si="83"/>
        <v/>
      </c>
      <c r="CO149" s="86">
        <f>IFERROR(FIND("POLÍCIA MILITAR",consulta_completa__11[[#This Row],[14 - Inst. Atuando no Local]]),0)</f>
        <v>0</v>
      </c>
      <c r="CP149" s="86" t="str">
        <f t="shared" si="84"/>
        <v/>
      </c>
      <c r="CQ149" s="86">
        <f>IFERROR(FIND("POLÍCIA CIVIL",consulta_completa__11[[#This Row],[14 - Inst. Atuando no Local]]),0)</f>
        <v>0</v>
      </c>
      <c r="CR149" s="86" t="str">
        <f t="shared" si="85"/>
        <v/>
      </c>
      <c r="CS149" s="86">
        <f>IFERROR(FIND("MARINHA DO BRASIL",consulta_completa__11[[#This Row],[14 - Inst. Atuando no Local]]),0)</f>
        <v>0</v>
      </c>
      <c r="CT149" s="86" t="str">
        <f t="shared" si="86"/>
        <v/>
      </c>
      <c r="CU149" s="86">
        <f>IFERROR(FIND("EMPRESA ESPECIALIZADA EM ATENDIMENTO",consulta_completa__11[[#This Row],[14 - Inst. Atuando no Local]]),0)</f>
        <v>0</v>
      </c>
      <c r="CV149" s="86" t="str">
        <f t="shared" si="87"/>
        <v/>
      </c>
      <c r="CW149" s="86">
        <f>IFERROR(FIND("IBAMA",consulta_completa__11[[#This Row],[14 - Inst. Atuando no Local]]),0)</f>
        <v>0</v>
      </c>
      <c r="CX149" s="86" t="str">
        <f t="shared" si="88"/>
        <v/>
      </c>
      <c r="CY149" s="86" t="str">
        <f>IF(consulta_completa__11[[#This Row],[14 - Inst. Atuando no Local]]="","X","")</f>
        <v/>
      </c>
      <c r="CZ149" s="86">
        <f>IFERROR(FIND("OUTRA (S)",consulta_completa__11[[#This Row],[14 - Inst. Atuando no Local]]),0)</f>
        <v>0</v>
      </c>
      <c r="DA149" s="86" t="str">
        <f t="shared" si="89"/>
        <v/>
      </c>
      <c r="DB149" s="37" t="str">
        <f t="shared" si="90"/>
        <v>Sim</v>
      </c>
      <c r="DC149" s="37" t="str">
        <f t="shared" si="91"/>
        <v>Não</v>
      </c>
      <c r="DD149" s="37" t="str">
        <f t="shared" si="92"/>
        <v>Sim</v>
      </c>
      <c r="DE149" s="89" t="str">
        <f t="shared" si="63"/>
        <v>Sem informação</v>
      </c>
    </row>
    <row r="150" spans="1:109">
      <c r="A150" s="15">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4">
        <f>IFERROR(FIND("Óbitos/feridos",consulta_completa__11[[#This Row],[13 - Ocorrências/Ambientes Atingidos]]),0)</f>
        <v>0</v>
      </c>
      <c r="AY150" s="85" t="str">
        <f t="shared" si="64"/>
        <v/>
      </c>
      <c r="AZ150" s="84">
        <f>IFERROR(FIND("População afetada/evacuada",consulta_completa__11[[#This Row],[13 - Ocorrências/Ambientes Atingidos]]),0)</f>
        <v>0</v>
      </c>
      <c r="BA150" s="84" t="str">
        <f t="shared" si="65"/>
        <v/>
      </c>
      <c r="BB150" s="84">
        <f>IFERROR(FIND("Suspensão de abastecimento de água",consulta_completa__11[[#This Row],[13 - Ocorrências/Ambientes Atingidos]]),0)</f>
        <v>0</v>
      </c>
      <c r="BC150" s="85" t="str">
        <f t="shared" si="93"/>
        <v/>
      </c>
      <c r="BD150" s="84">
        <f>IFERROR(FIND("Rio/córrego",consulta_completa__11[[#This Row],[13 - Ocorrências/Ambientes Atingidos]]),0)</f>
        <v>0</v>
      </c>
      <c r="BE150" s="85" t="str">
        <f t="shared" si="66"/>
        <v/>
      </c>
      <c r="BF150" s="84">
        <f>IFERROR(FIND("Lago",consulta_completa__11[[#This Row],[13 - Ocorrências/Ambientes Atingidos]]),0)</f>
        <v>0</v>
      </c>
      <c r="BG150" s="85" t="str">
        <f t="shared" si="67"/>
        <v/>
      </c>
      <c r="BH150" s="84">
        <f>IFERROR(FIND("Mar",consulta_completa__11[[#This Row],[13 - Ocorrências/Ambientes Atingidos]]),0)</f>
        <v>0</v>
      </c>
      <c r="BI150" s="85" t="str">
        <f t="shared" si="68"/>
        <v/>
      </c>
      <c r="BJ150" s="84">
        <f>IFERROR(FIND("Praia",consulta_completa__11[[#This Row],[13 - Ocorrências/Ambientes Atingidos]]),0)</f>
        <v>0</v>
      </c>
      <c r="BK150" s="85" t="str">
        <f t="shared" si="69"/>
        <v/>
      </c>
      <c r="BL150" s="84">
        <f>IFERROR(FIND("Solo",consulta_completa__11[[#This Row],[13 - Ocorrências/Ambientes Atingidos]]),0)</f>
        <v>1</v>
      </c>
      <c r="BM150" s="85" t="str">
        <f t="shared" si="70"/>
        <v>X</v>
      </c>
      <c r="BN150" s="84">
        <f>IFERROR(FIND("Águas subterrâneas",consulta_completa__11[[#This Row],[13 - Ocorrências/Ambientes Atingidos]]),0)</f>
        <v>0</v>
      </c>
      <c r="BO150" s="85" t="str">
        <f t="shared" si="71"/>
        <v/>
      </c>
      <c r="BP150" s="84">
        <f>IFERROR(FIND("Atmosfera",consulta_completa__11[[#This Row],[13 - Ocorrências/Ambientes Atingidos]]),0)</f>
        <v>0</v>
      </c>
      <c r="BQ150" s="85" t="str">
        <f t="shared" si="72"/>
        <v/>
      </c>
      <c r="BR150" s="84">
        <f>IFERROR(FIND("Flora",consulta_completa__11[[#This Row],[13 - Ocorrências/Ambientes Atingidos]]),0)</f>
        <v>0</v>
      </c>
      <c r="BS150" s="85" t="str">
        <f t="shared" si="73"/>
        <v/>
      </c>
      <c r="BT150" s="84">
        <f>IFERROR(FIND("Fauna",consulta_completa__11[[#This Row],[13 - Ocorrências/Ambientes Atingidos]]),0)</f>
        <v>0</v>
      </c>
      <c r="BU150" s="85" t="str">
        <f t="shared" si="74"/>
        <v/>
      </c>
      <c r="BV150" s="84">
        <f>IFERROR(FIND("UC federal",consulta_completa__11[[#This Row],[13 - Ocorrências/Ambientes Atingidos]]),0)</f>
        <v>0</v>
      </c>
      <c r="BW150" s="85" t="str">
        <f t="shared" si="75"/>
        <v/>
      </c>
      <c r="BX150" s="84">
        <f>IFERROR(FIND("UC estadual/municipal",consulta_completa__11[[#This Row],[13 - Ocorrências/Ambientes Atingidos]]),0)</f>
        <v>0</v>
      </c>
      <c r="BY150" s="85" t="str">
        <f t="shared" si="76"/>
        <v/>
      </c>
      <c r="BZ150" s="84">
        <f>IFERROR(FIND("Outro(s)",consulta_completa__11[[#This Row],[13 - Ocorrências/Ambientes Atingidos]]),0)</f>
        <v>0</v>
      </c>
      <c r="CA150" s="85" t="str">
        <f t="shared" si="77"/>
        <v/>
      </c>
      <c r="CB150" s="84">
        <f>IFERROR(FIND("Sem dano",consulta_completa__11[[#This Row],[13 - Ocorrências/Ambientes Atingidos]]),0)</f>
        <v>0</v>
      </c>
      <c r="CC150" s="85" t="str">
        <f t="shared" si="78"/>
        <v/>
      </c>
      <c r="CD150" s="84" t="str">
        <f>IF(consulta_completa__11[[#This Row],[13 - Ocorrências/Ambientes Atingidos]]="","X","")</f>
        <v/>
      </c>
      <c r="CE150" s="86">
        <f>IFERROR(FIND("IBAMA",consulta_completa__11[[#This Row],[14 - Inst. Atuando no Local]]),0)</f>
        <v>0</v>
      </c>
      <c r="CF150" s="86" t="str">
        <f t="shared" si="79"/>
        <v/>
      </c>
      <c r="CG150" s="86">
        <f>IFERROR(FIND("OEMA",consulta_completa__11[[#This Row],[14 - Inst. Atuando no Local]]),0)</f>
        <v>0</v>
      </c>
      <c r="CH150" s="86" t="str">
        <f t="shared" si="80"/>
        <v/>
      </c>
      <c r="CI150" s="86">
        <f>IFERROR(FIND("DEFESA CIVIL",consulta_completa__11[[#This Row],[14 - Inst. Atuando no Local]]),0)</f>
        <v>0</v>
      </c>
      <c r="CJ150" s="86" t="str">
        <f t="shared" si="81"/>
        <v/>
      </c>
      <c r="CK150" s="86">
        <f>IFERROR(FIND("CORPO DE BOMBEIROS",consulta_completa__11[[#This Row],[14 - Inst. Atuando no Local]]),0)</f>
        <v>0</v>
      </c>
      <c r="CL150" s="86" t="str">
        <f t="shared" si="82"/>
        <v/>
      </c>
      <c r="CM150" s="86">
        <f>IFERROR(FIND("POLÍCIA RODOVIÁRIA",consulta_completa__11[[#This Row],[14 - Inst. Atuando no Local]]),0)</f>
        <v>0</v>
      </c>
      <c r="CN150" s="86" t="str">
        <f t="shared" si="83"/>
        <v/>
      </c>
      <c r="CO150" s="86">
        <f>IFERROR(FIND("POLÍCIA MILITAR",consulta_completa__11[[#This Row],[14 - Inst. Atuando no Local]]),0)</f>
        <v>0</v>
      </c>
      <c r="CP150" s="86" t="str">
        <f t="shared" si="84"/>
        <v/>
      </c>
      <c r="CQ150" s="86">
        <f>IFERROR(FIND("POLÍCIA CIVIL",consulta_completa__11[[#This Row],[14 - Inst. Atuando no Local]]),0)</f>
        <v>0</v>
      </c>
      <c r="CR150" s="86" t="str">
        <f t="shared" si="85"/>
        <v/>
      </c>
      <c r="CS150" s="86">
        <f>IFERROR(FIND("MARINHA DO BRASIL",consulta_completa__11[[#This Row],[14 - Inst. Atuando no Local]]),0)</f>
        <v>0</v>
      </c>
      <c r="CT150" s="86" t="str">
        <f t="shared" si="86"/>
        <v/>
      </c>
      <c r="CU150" s="86">
        <f>IFERROR(FIND("EMPRESA ESPECIALIZADA EM ATENDIMENTO",consulta_completa__11[[#This Row],[14 - Inst. Atuando no Local]]),0)</f>
        <v>0</v>
      </c>
      <c r="CV150" s="86" t="str">
        <f t="shared" si="87"/>
        <v/>
      </c>
      <c r="CW150" s="86">
        <f>IFERROR(FIND("IBAMA",consulta_completa__11[[#This Row],[14 - Inst. Atuando no Local]]),0)</f>
        <v>0</v>
      </c>
      <c r="CX150" s="86" t="str">
        <f t="shared" si="88"/>
        <v/>
      </c>
      <c r="CY150" s="86" t="str">
        <f>IF(consulta_completa__11[[#This Row],[14 - Inst. Atuando no Local]]="","X","")</f>
        <v/>
      </c>
      <c r="CZ150" s="86">
        <f>IFERROR(FIND("OUTRA (S)",consulta_completa__11[[#This Row],[14 - Inst. Atuando no Local]]),0)</f>
        <v>0</v>
      </c>
      <c r="DA150" s="86" t="str">
        <f t="shared" si="89"/>
        <v/>
      </c>
      <c r="DB150" s="37" t="str">
        <f t="shared" si="90"/>
        <v>Sim</v>
      </c>
      <c r="DC150" s="37" t="str">
        <f t="shared" si="91"/>
        <v>Não</v>
      </c>
      <c r="DD150" s="37" t="str">
        <f t="shared" si="92"/>
        <v>Sim</v>
      </c>
      <c r="DE150" s="89" t="str">
        <f t="shared" si="63"/>
        <v>Sem informação</v>
      </c>
    </row>
    <row r="151" spans="1:109">
      <c r="A151" s="15">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4">
        <f>IFERROR(FIND("Óbitos/feridos",consulta_completa__11[[#This Row],[13 - Ocorrências/Ambientes Atingidos]]),0)</f>
        <v>0</v>
      </c>
      <c r="AY151" s="85" t="str">
        <f t="shared" si="64"/>
        <v/>
      </c>
      <c r="AZ151" s="84">
        <f>IFERROR(FIND("População afetada/evacuada",consulta_completa__11[[#This Row],[13 - Ocorrências/Ambientes Atingidos]]),0)</f>
        <v>0</v>
      </c>
      <c r="BA151" s="84" t="str">
        <f t="shared" si="65"/>
        <v/>
      </c>
      <c r="BB151" s="84">
        <f>IFERROR(FIND("Suspensão de abastecimento de água",consulta_completa__11[[#This Row],[13 - Ocorrências/Ambientes Atingidos]]),0)</f>
        <v>0</v>
      </c>
      <c r="BC151" s="85" t="str">
        <f t="shared" si="93"/>
        <v/>
      </c>
      <c r="BD151" s="84">
        <f>IFERROR(FIND("Rio/córrego",consulta_completa__11[[#This Row],[13 - Ocorrências/Ambientes Atingidos]]),0)</f>
        <v>0</v>
      </c>
      <c r="BE151" s="85" t="str">
        <f t="shared" si="66"/>
        <v/>
      </c>
      <c r="BF151" s="84">
        <f>IFERROR(FIND("Lago",consulta_completa__11[[#This Row],[13 - Ocorrências/Ambientes Atingidos]]),0)</f>
        <v>0</v>
      </c>
      <c r="BG151" s="85" t="str">
        <f t="shared" si="67"/>
        <v/>
      </c>
      <c r="BH151" s="84">
        <f>IFERROR(FIND("Mar",consulta_completa__11[[#This Row],[13 - Ocorrências/Ambientes Atingidos]]),0)</f>
        <v>1</v>
      </c>
      <c r="BI151" s="85" t="str">
        <f t="shared" si="68"/>
        <v>X</v>
      </c>
      <c r="BJ151" s="84">
        <f>IFERROR(FIND("Praia",consulta_completa__11[[#This Row],[13 - Ocorrências/Ambientes Atingidos]]),0)</f>
        <v>0</v>
      </c>
      <c r="BK151" s="85" t="str">
        <f t="shared" si="69"/>
        <v/>
      </c>
      <c r="BL151" s="84">
        <f>IFERROR(FIND("Solo",consulta_completa__11[[#This Row],[13 - Ocorrências/Ambientes Atingidos]]),0)</f>
        <v>0</v>
      </c>
      <c r="BM151" s="85" t="str">
        <f t="shared" si="70"/>
        <v/>
      </c>
      <c r="BN151" s="84">
        <f>IFERROR(FIND("Águas subterrâneas",consulta_completa__11[[#This Row],[13 - Ocorrências/Ambientes Atingidos]]),0)</f>
        <v>0</v>
      </c>
      <c r="BO151" s="85" t="str">
        <f t="shared" si="71"/>
        <v/>
      </c>
      <c r="BP151" s="84">
        <f>IFERROR(FIND("Atmosfera",consulta_completa__11[[#This Row],[13 - Ocorrências/Ambientes Atingidos]]),0)</f>
        <v>0</v>
      </c>
      <c r="BQ151" s="85" t="str">
        <f t="shared" si="72"/>
        <v/>
      </c>
      <c r="BR151" s="84">
        <f>IFERROR(FIND("Flora",consulta_completa__11[[#This Row],[13 - Ocorrências/Ambientes Atingidos]]),0)</f>
        <v>0</v>
      </c>
      <c r="BS151" s="85" t="str">
        <f t="shared" si="73"/>
        <v/>
      </c>
      <c r="BT151" s="84">
        <f>IFERROR(FIND("Fauna",consulta_completa__11[[#This Row],[13 - Ocorrências/Ambientes Atingidos]]),0)</f>
        <v>0</v>
      </c>
      <c r="BU151" s="85" t="str">
        <f t="shared" si="74"/>
        <v/>
      </c>
      <c r="BV151" s="84">
        <f>IFERROR(FIND("UC federal",consulta_completa__11[[#This Row],[13 - Ocorrências/Ambientes Atingidos]]),0)</f>
        <v>0</v>
      </c>
      <c r="BW151" s="85" t="str">
        <f t="shared" si="75"/>
        <v/>
      </c>
      <c r="BX151" s="84">
        <f>IFERROR(FIND("UC estadual/municipal",consulta_completa__11[[#This Row],[13 - Ocorrências/Ambientes Atingidos]]),0)</f>
        <v>0</v>
      </c>
      <c r="BY151" s="85" t="str">
        <f t="shared" si="76"/>
        <v/>
      </c>
      <c r="BZ151" s="84">
        <f>IFERROR(FIND("Outro(s)",consulta_completa__11[[#This Row],[13 - Ocorrências/Ambientes Atingidos]]),0)</f>
        <v>0</v>
      </c>
      <c r="CA151" s="85" t="str">
        <f t="shared" si="77"/>
        <v/>
      </c>
      <c r="CB151" s="84">
        <f>IFERROR(FIND("Sem dano",consulta_completa__11[[#This Row],[13 - Ocorrências/Ambientes Atingidos]]),0)</f>
        <v>0</v>
      </c>
      <c r="CC151" s="85" t="str">
        <f t="shared" si="78"/>
        <v/>
      </c>
      <c r="CD151" s="84" t="str">
        <f>IF(consulta_completa__11[[#This Row],[13 - Ocorrências/Ambientes Atingidos]]="","X","")</f>
        <v/>
      </c>
      <c r="CE151" s="86">
        <f>IFERROR(FIND("IBAMA",consulta_completa__11[[#This Row],[14 - Inst. Atuando no Local]]),0)</f>
        <v>0</v>
      </c>
      <c r="CF151" s="86" t="str">
        <f t="shared" si="79"/>
        <v/>
      </c>
      <c r="CG151" s="86">
        <f>IFERROR(FIND("OEMA",consulta_completa__11[[#This Row],[14 - Inst. Atuando no Local]]),0)</f>
        <v>0</v>
      </c>
      <c r="CH151" s="86" t="str">
        <f t="shared" si="80"/>
        <v/>
      </c>
      <c r="CI151" s="86">
        <f>IFERROR(FIND("DEFESA CIVIL",consulta_completa__11[[#This Row],[14 - Inst. Atuando no Local]]),0)</f>
        <v>0</v>
      </c>
      <c r="CJ151" s="86" t="str">
        <f t="shared" si="81"/>
        <v/>
      </c>
      <c r="CK151" s="86">
        <f>IFERROR(FIND("CORPO DE BOMBEIROS",consulta_completa__11[[#This Row],[14 - Inst. Atuando no Local]]),0)</f>
        <v>0</v>
      </c>
      <c r="CL151" s="86" t="str">
        <f t="shared" si="82"/>
        <v/>
      </c>
      <c r="CM151" s="86">
        <f>IFERROR(FIND("POLÍCIA RODOVIÁRIA",consulta_completa__11[[#This Row],[14 - Inst. Atuando no Local]]),0)</f>
        <v>0</v>
      </c>
      <c r="CN151" s="86" t="str">
        <f t="shared" si="83"/>
        <v/>
      </c>
      <c r="CO151" s="86">
        <f>IFERROR(FIND("POLÍCIA MILITAR",consulta_completa__11[[#This Row],[14 - Inst. Atuando no Local]]),0)</f>
        <v>0</v>
      </c>
      <c r="CP151" s="86" t="str">
        <f t="shared" si="84"/>
        <v/>
      </c>
      <c r="CQ151" s="86">
        <f>IFERROR(FIND("POLÍCIA CIVIL",consulta_completa__11[[#This Row],[14 - Inst. Atuando no Local]]),0)</f>
        <v>0</v>
      </c>
      <c r="CR151" s="86" t="str">
        <f t="shared" si="85"/>
        <v/>
      </c>
      <c r="CS151" s="86">
        <f>IFERROR(FIND("MARINHA DO BRASIL",consulta_completa__11[[#This Row],[14 - Inst. Atuando no Local]]),0)</f>
        <v>0</v>
      </c>
      <c r="CT151" s="86" t="str">
        <f t="shared" si="86"/>
        <v/>
      </c>
      <c r="CU151" s="86">
        <f>IFERROR(FIND("EMPRESA ESPECIALIZADA EM ATENDIMENTO",consulta_completa__11[[#This Row],[14 - Inst. Atuando no Local]]),0)</f>
        <v>0</v>
      </c>
      <c r="CV151" s="86" t="str">
        <f t="shared" si="87"/>
        <v/>
      </c>
      <c r="CW151" s="86">
        <f>IFERROR(FIND("IBAMA",consulta_completa__11[[#This Row],[14 - Inst. Atuando no Local]]),0)</f>
        <v>0</v>
      </c>
      <c r="CX151" s="86" t="str">
        <f t="shared" si="88"/>
        <v/>
      </c>
      <c r="CY151" s="86" t="str">
        <f>IF(consulta_completa__11[[#This Row],[14 - Inst. Atuando no Local]]="","X","")</f>
        <v/>
      </c>
      <c r="CZ151" s="86">
        <f>IFERROR(FIND("OUTRA (S)",consulta_completa__11[[#This Row],[14 - Inst. Atuando no Local]]),0)</f>
        <v>0</v>
      </c>
      <c r="DA151" s="86" t="str">
        <f t="shared" si="89"/>
        <v/>
      </c>
      <c r="DB151" s="37" t="str">
        <f t="shared" si="90"/>
        <v>Sim</v>
      </c>
      <c r="DC151" s="37" t="str">
        <f t="shared" si="91"/>
        <v>Não</v>
      </c>
      <c r="DD151" s="37" t="str">
        <f t="shared" si="92"/>
        <v>Sim</v>
      </c>
      <c r="DE151" s="89" t="str">
        <f t="shared" si="63"/>
        <v>Federal</v>
      </c>
    </row>
    <row r="152" spans="1:109">
      <c r="A152" s="15">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4">
        <f>IFERROR(FIND("Óbitos/feridos",consulta_completa__11[[#This Row],[13 - Ocorrências/Ambientes Atingidos]]),0)</f>
        <v>0</v>
      </c>
      <c r="AY152" s="85" t="str">
        <f t="shared" si="64"/>
        <v/>
      </c>
      <c r="AZ152" s="84">
        <f>IFERROR(FIND("População afetada/evacuada",consulta_completa__11[[#This Row],[13 - Ocorrências/Ambientes Atingidos]]),0)</f>
        <v>0</v>
      </c>
      <c r="BA152" s="84" t="str">
        <f t="shared" si="65"/>
        <v/>
      </c>
      <c r="BB152" s="84">
        <f>IFERROR(FIND("Suspensão de abastecimento de água",consulta_completa__11[[#This Row],[13 - Ocorrências/Ambientes Atingidos]]),0)</f>
        <v>0</v>
      </c>
      <c r="BC152" s="85" t="str">
        <f t="shared" si="93"/>
        <v/>
      </c>
      <c r="BD152" s="84">
        <f>IFERROR(FIND("Rio/córrego",consulta_completa__11[[#This Row],[13 - Ocorrências/Ambientes Atingidos]]),0)</f>
        <v>0</v>
      </c>
      <c r="BE152" s="85" t="str">
        <f t="shared" si="66"/>
        <v/>
      </c>
      <c r="BF152" s="84">
        <f>IFERROR(FIND("Lago",consulta_completa__11[[#This Row],[13 - Ocorrências/Ambientes Atingidos]]),0)</f>
        <v>0</v>
      </c>
      <c r="BG152" s="85" t="str">
        <f t="shared" si="67"/>
        <v/>
      </c>
      <c r="BH152" s="84">
        <f>IFERROR(FIND("Mar",consulta_completa__11[[#This Row],[13 - Ocorrências/Ambientes Atingidos]]),0)</f>
        <v>0</v>
      </c>
      <c r="BI152" s="85" t="str">
        <f t="shared" si="68"/>
        <v/>
      </c>
      <c r="BJ152" s="84">
        <f>IFERROR(FIND("Praia",consulta_completa__11[[#This Row],[13 - Ocorrências/Ambientes Atingidos]]),0)</f>
        <v>0</v>
      </c>
      <c r="BK152" s="85" t="str">
        <f t="shared" si="69"/>
        <v/>
      </c>
      <c r="BL152" s="84">
        <f>IFERROR(FIND("Solo",consulta_completa__11[[#This Row],[13 - Ocorrências/Ambientes Atingidos]]),0)</f>
        <v>0</v>
      </c>
      <c r="BM152" s="85" t="str">
        <f t="shared" si="70"/>
        <v/>
      </c>
      <c r="BN152" s="84">
        <f>IFERROR(FIND("Águas subterrâneas",consulta_completa__11[[#This Row],[13 - Ocorrências/Ambientes Atingidos]]),0)</f>
        <v>0</v>
      </c>
      <c r="BO152" s="85" t="str">
        <f t="shared" si="71"/>
        <v/>
      </c>
      <c r="BP152" s="84">
        <f>IFERROR(FIND("Atmosfera",consulta_completa__11[[#This Row],[13 - Ocorrências/Ambientes Atingidos]]),0)</f>
        <v>0</v>
      </c>
      <c r="BQ152" s="85" t="str">
        <f t="shared" si="72"/>
        <v/>
      </c>
      <c r="BR152" s="84">
        <f>IFERROR(FIND("Flora",consulta_completa__11[[#This Row],[13 - Ocorrências/Ambientes Atingidos]]),0)</f>
        <v>0</v>
      </c>
      <c r="BS152" s="85" t="str">
        <f t="shared" si="73"/>
        <v/>
      </c>
      <c r="BT152" s="84">
        <f>IFERROR(FIND("Fauna",consulta_completa__11[[#This Row],[13 - Ocorrências/Ambientes Atingidos]]),0)</f>
        <v>0</v>
      </c>
      <c r="BU152" s="85" t="str">
        <f t="shared" si="74"/>
        <v/>
      </c>
      <c r="BV152" s="84">
        <f>IFERROR(FIND("UC federal",consulta_completa__11[[#This Row],[13 - Ocorrências/Ambientes Atingidos]]),0)</f>
        <v>0</v>
      </c>
      <c r="BW152" s="85" t="str">
        <f t="shared" si="75"/>
        <v/>
      </c>
      <c r="BX152" s="84">
        <f>IFERROR(FIND("UC estadual/municipal",consulta_completa__11[[#This Row],[13 - Ocorrências/Ambientes Atingidos]]),0)</f>
        <v>0</v>
      </c>
      <c r="BY152" s="85" t="str">
        <f t="shared" si="76"/>
        <v/>
      </c>
      <c r="BZ152" s="84">
        <f>IFERROR(FIND("Outro(s)",consulta_completa__11[[#This Row],[13 - Ocorrências/Ambientes Atingidos]]),0)</f>
        <v>1</v>
      </c>
      <c r="CA152" s="85" t="str">
        <f t="shared" si="77"/>
        <v>X</v>
      </c>
      <c r="CB152" s="84">
        <f>IFERROR(FIND("Sem dano",consulta_completa__11[[#This Row],[13 - Ocorrências/Ambientes Atingidos]]),0)</f>
        <v>0</v>
      </c>
      <c r="CC152" s="85" t="str">
        <f t="shared" si="78"/>
        <v/>
      </c>
      <c r="CD152" s="84" t="str">
        <f>IF(consulta_completa__11[[#This Row],[13 - Ocorrências/Ambientes Atingidos]]="","X","")</f>
        <v/>
      </c>
      <c r="CE152" s="86">
        <f>IFERROR(FIND("IBAMA",consulta_completa__11[[#This Row],[14 - Inst. Atuando no Local]]),0)</f>
        <v>0</v>
      </c>
      <c r="CF152" s="86" t="str">
        <f t="shared" si="79"/>
        <v/>
      </c>
      <c r="CG152" s="86">
        <f>IFERROR(FIND("OEMA",consulta_completa__11[[#This Row],[14 - Inst. Atuando no Local]]),0)</f>
        <v>0</v>
      </c>
      <c r="CH152" s="86" t="str">
        <f t="shared" si="80"/>
        <v/>
      </c>
      <c r="CI152" s="86">
        <f>IFERROR(FIND("DEFESA CIVIL",consulta_completa__11[[#This Row],[14 - Inst. Atuando no Local]]),0)</f>
        <v>0</v>
      </c>
      <c r="CJ152" s="86" t="str">
        <f t="shared" si="81"/>
        <v/>
      </c>
      <c r="CK152" s="86">
        <f>IFERROR(FIND("CORPO DE BOMBEIROS",consulta_completa__11[[#This Row],[14 - Inst. Atuando no Local]]),0)</f>
        <v>0</v>
      </c>
      <c r="CL152" s="86" t="str">
        <f t="shared" si="82"/>
        <v/>
      </c>
      <c r="CM152" s="86">
        <f>IFERROR(FIND("POLÍCIA RODOVIÁRIA",consulta_completa__11[[#This Row],[14 - Inst. Atuando no Local]]),0)</f>
        <v>0</v>
      </c>
      <c r="CN152" s="86" t="str">
        <f t="shared" si="83"/>
        <v/>
      </c>
      <c r="CO152" s="86">
        <f>IFERROR(FIND("POLÍCIA MILITAR",consulta_completa__11[[#This Row],[14 - Inst. Atuando no Local]]),0)</f>
        <v>0</v>
      </c>
      <c r="CP152" s="86" t="str">
        <f t="shared" si="84"/>
        <v/>
      </c>
      <c r="CQ152" s="86">
        <f>IFERROR(FIND("POLÍCIA CIVIL",consulta_completa__11[[#This Row],[14 - Inst. Atuando no Local]]),0)</f>
        <v>0</v>
      </c>
      <c r="CR152" s="86" t="str">
        <f t="shared" si="85"/>
        <v/>
      </c>
      <c r="CS152" s="86">
        <f>IFERROR(FIND("MARINHA DO BRASIL",consulta_completa__11[[#This Row],[14 - Inst. Atuando no Local]]),0)</f>
        <v>0</v>
      </c>
      <c r="CT152" s="86" t="str">
        <f t="shared" si="86"/>
        <v/>
      </c>
      <c r="CU152" s="86">
        <f>IFERROR(FIND("EMPRESA ESPECIALIZADA EM ATENDIMENTO",consulta_completa__11[[#This Row],[14 - Inst. Atuando no Local]]),0)</f>
        <v>0</v>
      </c>
      <c r="CV152" s="86" t="str">
        <f t="shared" si="87"/>
        <v/>
      </c>
      <c r="CW152" s="86">
        <f>IFERROR(FIND("IBAMA",consulta_completa__11[[#This Row],[14 - Inst. Atuando no Local]]),0)</f>
        <v>0</v>
      </c>
      <c r="CX152" s="86" t="str">
        <f t="shared" si="88"/>
        <v/>
      </c>
      <c r="CY152" s="86" t="str">
        <f>IF(consulta_completa__11[[#This Row],[14 - Inst. Atuando no Local]]="","X","")</f>
        <v/>
      </c>
      <c r="CZ152" s="86">
        <f>IFERROR(FIND("OUTRA (S)",consulta_completa__11[[#This Row],[14 - Inst. Atuando no Local]]),0)</f>
        <v>0</v>
      </c>
      <c r="DA152" s="86" t="str">
        <f t="shared" si="89"/>
        <v/>
      </c>
      <c r="DB152" s="37" t="str">
        <f t="shared" si="90"/>
        <v>Sim</v>
      </c>
      <c r="DC152" s="37" t="str">
        <f t="shared" si="91"/>
        <v>Não</v>
      </c>
      <c r="DD152" s="37" t="str">
        <f t="shared" si="92"/>
        <v>Sim</v>
      </c>
      <c r="DE152" s="89" t="str">
        <f t="shared" si="63"/>
        <v>Sem informação</v>
      </c>
    </row>
    <row r="153" spans="1:109">
      <c r="A153" s="15">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4">
        <f>IFERROR(FIND("Óbitos/feridos",consulta_completa__11[[#This Row],[13 - Ocorrências/Ambientes Atingidos]]),0)</f>
        <v>0</v>
      </c>
      <c r="AY153" s="85" t="str">
        <f t="shared" si="64"/>
        <v/>
      </c>
      <c r="AZ153" s="84">
        <f>IFERROR(FIND("População afetada/evacuada",consulta_completa__11[[#This Row],[13 - Ocorrências/Ambientes Atingidos]]),0)</f>
        <v>0</v>
      </c>
      <c r="BA153" s="84" t="str">
        <f t="shared" si="65"/>
        <v/>
      </c>
      <c r="BB153" s="84">
        <f>IFERROR(FIND("Suspensão de abastecimento de água",consulta_completa__11[[#This Row],[13 - Ocorrências/Ambientes Atingidos]]),0)</f>
        <v>0</v>
      </c>
      <c r="BC153" s="85" t="str">
        <f t="shared" si="93"/>
        <v/>
      </c>
      <c r="BD153" s="84">
        <f>IFERROR(FIND("Rio/córrego",consulta_completa__11[[#This Row],[13 - Ocorrências/Ambientes Atingidos]]),0)</f>
        <v>0</v>
      </c>
      <c r="BE153" s="85" t="str">
        <f t="shared" si="66"/>
        <v/>
      </c>
      <c r="BF153" s="84">
        <f>IFERROR(FIND("Lago",consulta_completa__11[[#This Row],[13 - Ocorrências/Ambientes Atingidos]]),0)</f>
        <v>0</v>
      </c>
      <c r="BG153" s="85" t="str">
        <f t="shared" si="67"/>
        <v/>
      </c>
      <c r="BH153" s="84">
        <f>IFERROR(FIND("Mar",consulta_completa__11[[#This Row],[13 - Ocorrências/Ambientes Atingidos]]),0)</f>
        <v>1</v>
      </c>
      <c r="BI153" s="85" t="str">
        <f t="shared" si="68"/>
        <v>X</v>
      </c>
      <c r="BJ153" s="84">
        <f>IFERROR(FIND("Praia",consulta_completa__11[[#This Row],[13 - Ocorrências/Ambientes Atingidos]]),0)</f>
        <v>0</v>
      </c>
      <c r="BK153" s="85" t="str">
        <f t="shared" si="69"/>
        <v/>
      </c>
      <c r="BL153" s="84">
        <f>IFERROR(FIND("Solo",consulta_completa__11[[#This Row],[13 - Ocorrências/Ambientes Atingidos]]),0)</f>
        <v>0</v>
      </c>
      <c r="BM153" s="85" t="str">
        <f t="shared" si="70"/>
        <v/>
      </c>
      <c r="BN153" s="84">
        <f>IFERROR(FIND("Águas subterrâneas",consulta_completa__11[[#This Row],[13 - Ocorrências/Ambientes Atingidos]]),0)</f>
        <v>0</v>
      </c>
      <c r="BO153" s="85" t="str">
        <f t="shared" si="71"/>
        <v/>
      </c>
      <c r="BP153" s="84">
        <f>IFERROR(FIND("Atmosfera",consulta_completa__11[[#This Row],[13 - Ocorrências/Ambientes Atingidos]]),0)</f>
        <v>0</v>
      </c>
      <c r="BQ153" s="85" t="str">
        <f t="shared" si="72"/>
        <v/>
      </c>
      <c r="BR153" s="84">
        <f>IFERROR(FIND("Flora",consulta_completa__11[[#This Row],[13 - Ocorrências/Ambientes Atingidos]]),0)</f>
        <v>0</v>
      </c>
      <c r="BS153" s="85" t="str">
        <f t="shared" si="73"/>
        <v/>
      </c>
      <c r="BT153" s="84">
        <f>IFERROR(FIND("Fauna",consulta_completa__11[[#This Row],[13 - Ocorrências/Ambientes Atingidos]]),0)</f>
        <v>0</v>
      </c>
      <c r="BU153" s="85" t="str">
        <f t="shared" si="74"/>
        <v/>
      </c>
      <c r="BV153" s="84">
        <f>IFERROR(FIND("UC federal",consulta_completa__11[[#This Row],[13 - Ocorrências/Ambientes Atingidos]]),0)</f>
        <v>0</v>
      </c>
      <c r="BW153" s="85" t="str">
        <f t="shared" si="75"/>
        <v/>
      </c>
      <c r="BX153" s="84">
        <f>IFERROR(FIND("UC estadual/municipal",consulta_completa__11[[#This Row],[13 - Ocorrências/Ambientes Atingidos]]),0)</f>
        <v>0</v>
      </c>
      <c r="BY153" s="85" t="str">
        <f t="shared" si="76"/>
        <v/>
      </c>
      <c r="BZ153" s="84">
        <f>IFERROR(FIND("Outro(s)",consulta_completa__11[[#This Row],[13 - Ocorrências/Ambientes Atingidos]]),0)</f>
        <v>0</v>
      </c>
      <c r="CA153" s="85" t="str">
        <f t="shared" si="77"/>
        <v/>
      </c>
      <c r="CB153" s="84">
        <f>IFERROR(FIND("Sem dano",consulta_completa__11[[#This Row],[13 - Ocorrências/Ambientes Atingidos]]),0)</f>
        <v>0</v>
      </c>
      <c r="CC153" s="85" t="str">
        <f t="shared" si="78"/>
        <v/>
      </c>
      <c r="CD153" s="84" t="str">
        <f>IF(consulta_completa__11[[#This Row],[13 - Ocorrências/Ambientes Atingidos]]="","X","")</f>
        <v/>
      </c>
      <c r="CE153" s="86">
        <f>IFERROR(FIND("IBAMA",consulta_completa__11[[#This Row],[14 - Inst. Atuando no Local]]),0)</f>
        <v>0</v>
      </c>
      <c r="CF153" s="86" t="str">
        <f t="shared" si="79"/>
        <v/>
      </c>
      <c r="CG153" s="86">
        <f>IFERROR(FIND("OEMA",consulta_completa__11[[#This Row],[14 - Inst. Atuando no Local]]),0)</f>
        <v>0</v>
      </c>
      <c r="CH153" s="86" t="str">
        <f t="shared" si="80"/>
        <v/>
      </c>
      <c r="CI153" s="86">
        <f>IFERROR(FIND("DEFESA CIVIL",consulta_completa__11[[#This Row],[14 - Inst. Atuando no Local]]),0)</f>
        <v>0</v>
      </c>
      <c r="CJ153" s="86" t="str">
        <f t="shared" si="81"/>
        <v/>
      </c>
      <c r="CK153" s="86">
        <f>IFERROR(FIND("CORPO DE BOMBEIROS",consulta_completa__11[[#This Row],[14 - Inst. Atuando no Local]]),0)</f>
        <v>0</v>
      </c>
      <c r="CL153" s="86" t="str">
        <f t="shared" si="82"/>
        <v/>
      </c>
      <c r="CM153" s="86">
        <f>IFERROR(FIND("POLÍCIA RODOVIÁRIA",consulta_completa__11[[#This Row],[14 - Inst. Atuando no Local]]),0)</f>
        <v>0</v>
      </c>
      <c r="CN153" s="86" t="str">
        <f t="shared" si="83"/>
        <v/>
      </c>
      <c r="CO153" s="86">
        <f>IFERROR(FIND("POLÍCIA MILITAR",consulta_completa__11[[#This Row],[14 - Inst. Atuando no Local]]),0)</f>
        <v>0</v>
      </c>
      <c r="CP153" s="86" t="str">
        <f t="shared" si="84"/>
        <v/>
      </c>
      <c r="CQ153" s="86">
        <f>IFERROR(FIND("POLÍCIA CIVIL",consulta_completa__11[[#This Row],[14 - Inst. Atuando no Local]]),0)</f>
        <v>0</v>
      </c>
      <c r="CR153" s="86" t="str">
        <f t="shared" si="85"/>
        <v/>
      </c>
      <c r="CS153" s="86">
        <f>IFERROR(FIND("MARINHA DO BRASIL",consulta_completa__11[[#This Row],[14 - Inst. Atuando no Local]]),0)</f>
        <v>0</v>
      </c>
      <c r="CT153" s="86" t="str">
        <f t="shared" si="86"/>
        <v/>
      </c>
      <c r="CU153" s="86">
        <f>IFERROR(FIND("EMPRESA ESPECIALIZADA EM ATENDIMENTO",consulta_completa__11[[#This Row],[14 - Inst. Atuando no Local]]),0)</f>
        <v>0</v>
      </c>
      <c r="CV153" s="86" t="str">
        <f t="shared" si="87"/>
        <v/>
      </c>
      <c r="CW153" s="86">
        <f>IFERROR(FIND("IBAMA",consulta_completa__11[[#This Row],[14 - Inst. Atuando no Local]]),0)</f>
        <v>0</v>
      </c>
      <c r="CX153" s="86" t="str">
        <f t="shared" si="88"/>
        <v/>
      </c>
      <c r="CY153" s="86" t="str">
        <f>IF(consulta_completa__11[[#This Row],[14 - Inst. Atuando no Local]]="","X","")</f>
        <v/>
      </c>
      <c r="CZ153" s="86">
        <f>IFERROR(FIND("OUTRA (S)",consulta_completa__11[[#This Row],[14 - Inst. Atuando no Local]]),0)</f>
        <v>0</v>
      </c>
      <c r="DA153" s="86" t="str">
        <f t="shared" si="89"/>
        <v/>
      </c>
      <c r="DB153" s="37" t="str">
        <f t="shared" si="90"/>
        <v>Sim</v>
      </c>
      <c r="DC153" s="37" t="str">
        <f t="shared" si="91"/>
        <v>Não</v>
      </c>
      <c r="DD153" s="37" t="str">
        <f t="shared" si="92"/>
        <v>Sim</v>
      </c>
      <c r="DE153" s="89" t="str">
        <f t="shared" si="63"/>
        <v>Federal</v>
      </c>
    </row>
    <row r="154" spans="1:109">
      <c r="A154" s="15">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4">
        <f>IFERROR(FIND("Óbitos/feridos",consulta_completa__11[[#This Row],[13 - Ocorrências/Ambientes Atingidos]]),0)</f>
        <v>0</v>
      </c>
      <c r="AY154" s="85" t="str">
        <f t="shared" si="64"/>
        <v/>
      </c>
      <c r="AZ154" s="84">
        <f>IFERROR(FIND("População afetada/evacuada",consulta_completa__11[[#This Row],[13 - Ocorrências/Ambientes Atingidos]]),0)</f>
        <v>0</v>
      </c>
      <c r="BA154" s="84" t="str">
        <f t="shared" si="65"/>
        <v/>
      </c>
      <c r="BB154" s="84">
        <f>IFERROR(FIND("Suspensão de abastecimento de água",consulta_completa__11[[#This Row],[13 - Ocorrências/Ambientes Atingidos]]),0)</f>
        <v>0</v>
      </c>
      <c r="BC154" s="85" t="str">
        <f t="shared" si="93"/>
        <v/>
      </c>
      <c r="BD154" s="84">
        <f>IFERROR(FIND("Rio/córrego",consulta_completa__11[[#This Row],[13 - Ocorrências/Ambientes Atingidos]]),0)</f>
        <v>0</v>
      </c>
      <c r="BE154" s="85" t="str">
        <f t="shared" si="66"/>
        <v/>
      </c>
      <c r="BF154" s="84">
        <f>IFERROR(FIND("Lago",consulta_completa__11[[#This Row],[13 - Ocorrências/Ambientes Atingidos]]),0)</f>
        <v>0</v>
      </c>
      <c r="BG154" s="85" t="str">
        <f t="shared" si="67"/>
        <v/>
      </c>
      <c r="BH154" s="84">
        <f>IFERROR(FIND("Mar",consulta_completa__11[[#This Row],[13 - Ocorrências/Ambientes Atingidos]]),0)</f>
        <v>1</v>
      </c>
      <c r="BI154" s="85" t="str">
        <f t="shared" si="68"/>
        <v>X</v>
      </c>
      <c r="BJ154" s="84">
        <f>IFERROR(FIND("Praia",consulta_completa__11[[#This Row],[13 - Ocorrências/Ambientes Atingidos]]),0)</f>
        <v>0</v>
      </c>
      <c r="BK154" s="85" t="str">
        <f t="shared" si="69"/>
        <v/>
      </c>
      <c r="BL154" s="84">
        <f>IFERROR(FIND("Solo",consulta_completa__11[[#This Row],[13 - Ocorrências/Ambientes Atingidos]]),0)</f>
        <v>0</v>
      </c>
      <c r="BM154" s="85" t="str">
        <f t="shared" si="70"/>
        <v/>
      </c>
      <c r="BN154" s="84">
        <f>IFERROR(FIND("Águas subterrâneas",consulta_completa__11[[#This Row],[13 - Ocorrências/Ambientes Atingidos]]),0)</f>
        <v>0</v>
      </c>
      <c r="BO154" s="85" t="str">
        <f t="shared" si="71"/>
        <v/>
      </c>
      <c r="BP154" s="84">
        <f>IFERROR(FIND("Atmosfera",consulta_completa__11[[#This Row],[13 - Ocorrências/Ambientes Atingidos]]),0)</f>
        <v>0</v>
      </c>
      <c r="BQ154" s="85" t="str">
        <f t="shared" si="72"/>
        <v/>
      </c>
      <c r="BR154" s="84">
        <f>IFERROR(FIND("Flora",consulta_completa__11[[#This Row],[13 - Ocorrências/Ambientes Atingidos]]),0)</f>
        <v>0</v>
      </c>
      <c r="BS154" s="85" t="str">
        <f t="shared" si="73"/>
        <v/>
      </c>
      <c r="BT154" s="84">
        <f>IFERROR(FIND("Fauna",consulta_completa__11[[#This Row],[13 - Ocorrências/Ambientes Atingidos]]),0)</f>
        <v>0</v>
      </c>
      <c r="BU154" s="85" t="str">
        <f t="shared" si="74"/>
        <v/>
      </c>
      <c r="BV154" s="84">
        <f>IFERROR(FIND("UC federal",consulta_completa__11[[#This Row],[13 - Ocorrências/Ambientes Atingidos]]),0)</f>
        <v>0</v>
      </c>
      <c r="BW154" s="85" t="str">
        <f t="shared" si="75"/>
        <v/>
      </c>
      <c r="BX154" s="84">
        <f>IFERROR(FIND("UC estadual/municipal",consulta_completa__11[[#This Row],[13 - Ocorrências/Ambientes Atingidos]]),0)</f>
        <v>0</v>
      </c>
      <c r="BY154" s="85" t="str">
        <f t="shared" si="76"/>
        <v/>
      </c>
      <c r="BZ154" s="84">
        <f>IFERROR(FIND("Outro(s)",consulta_completa__11[[#This Row],[13 - Ocorrências/Ambientes Atingidos]]),0)</f>
        <v>0</v>
      </c>
      <c r="CA154" s="85" t="str">
        <f t="shared" si="77"/>
        <v/>
      </c>
      <c r="CB154" s="84">
        <f>IFERROR(FIND("Sem dano",consulta_completa__11[[#This Row],[13 - Ocorrências/Ambientes Atingidos]]),0)</f>
        <v>0</v>
      </c>
      <c r="CC154" s="85" t="str">
        <f t="shared" si="78"/>
        <v/>
      </c>
      <c r="CD154" s="84" t="str">
        <f>IF(consulta_completa__11[[#This Row],[13 - Ocorrências/Ambientes Atingidos]]="","X","")</f>
        <v/>
      </c>
      <c r="CE154" s="86">
        <f>IFERROR(FIND("IBAMA",consulta_completa__11[[#This Row],[14 - Inst. Atuando no Local]]),0)</f>
        <v>0</v>
      </c>
      <c r="CF154" s="86" t="str">
        <f t="shared" si="79"/>
        <v/>
      </c>
      <c r="CG154" s="86">
        <f>IFERROR(FIND("OEMA",consulta_completa__11[[#This Row],[14 - Inst. Atuando no Local]]),0)</f>
        <v>0</v>
      </c>
      <c r="CH154" s="86" t="str">
        <f t="shared" si="80"/>
        <v/>
      </c>
      <c r="CI154" s="86">
        <f>IFERROR(FIND("DEFESA CIVIL",consulta_completa__11[[#This Row],[14 - Inst. Atuando no Local]]),0)</f>
        <v>0</v>
      </c>
      <c r="CJ154" s="86" t="str">
        <f t="shared" si="81"/>
        <v/>
      </c>
      <c r="CK154" s="86">
        <f>IFERROR(FIND("CORPO DE BOMBEIROS",consulta_completa__11[[#This Row],[14 - Inst. Atuando no Local]]),0)</f>
        <v>0</v>
      </c>
      <c r="CL154" s="86" t="str">
        <f t="shared" si="82"/>
        <v/>
      </c>
      <c r="CM154" s="86">
        <f>IFERROR(FIND("POLÍCIA RODOVIÁRIA",consulta_completa__11[[#This Row],[14 - Inst. Atuando no Local]]),0)</f>
        <v>0</v>
      </c>
      <c r="CN154" s="86" t="str">
        <f t="shared" si="83"/>
        <v/>
      </c>
      <c r="CO154" s="86">
        <f>IFERROR(FIND("POLÍCIA MILITAR",consulta_completa__11[[#This Row],[14 - Inst. Atuando no Local]]),0)</f>
        <v>0</v>
      </c>
      <c r="CP154" s="86" t="str">
        <f t="shared" si="84"/>
        <v/>
      </c>
      <c r="CQ154" s="86">
        <f>IFERROR(FIND("POLÍCIA CIVIL",consulta_completa__11[[#This Row],[14 - Inst. Atuando no Local]]),0)</f>
        <v>0</v>
      </c>
      <c r="CR154" s="86" t="str">
        <f t="shared" si="85"/>
        <v/>
      </c>
      <c r="CS154" s="86">
        <f>IFERROR(FIND("MARINHA DO BRASIL",consulta_completa__11[[#This Row],[14 - Inst. Atuando no Local]]),0)</f>
        <v>0</v>
      </c>
      <c r="CT154" s="86" t="str">
        <f t="shared" si="86"/>
        <v/>
      </c>
      <c r="CU154" s="86">
        <f>IFERROR(FIND("EMPRESA ESPECIALIZADA EM ATENDIMENTO",consulta_completa__11[[#This Row],[14 - Inst. Atuando no Local]]),0)</f>
        <v>0</v>
      </c>
      <c r="CV154" s="86" t="str">
        <f t="shared" si="87"/>
        <v/>
      </c>
      <c r="CW154" s="86">
        <f>IFERROR(FIND("IBAMA",consulta_completa__11[[#This Row],[14 - Inst. Atuando no Local]]),0)</f>
        <v>0</v>
      </c>
      <c r="CX154" s="86" t="str">
        <f t="shared" si="88"/>
        <v/>
      </c>
      <c r="CY154" s="86" t="str">
        <f>IF(consulta_completa__11[[#This Row],[14 - Inst. Atuando no Local]]="","X","")</f>
        <v/>
      </c>
      <c r="CZ154" s="86">
        <f>IFERROR(FIND("OUTRA (S)",consulta_completa__11[[#This Row],[14 - Inst. Atuando no Local]]),0)</f>
        <v>0</v>
      </c>
      <c r="DA154" s="86" t="str">
        <f t="shared" si="89"/>
        <v/>
      </c>
      <c r="DB154" s="37" t="str">
        <f t="shared" si="90"/>
        <v>Sim</v>
      </c>
      <c r="DC154" s="37" t="str">
        <f t="shared" si="91"/>
        <v>Não</v>
      </c>
      <c r="DD154" s="37" t="str">
        <f t="shared" si="92"/>
        <v>Sim</v>
      </c>
      <c r="DE154" s="89" t="str">
        <f t="shared" si="63"/>
        <v>Federal</v>
      </c>
    </row>
    <row r="155" spans="1:109">
      <c r="A155" s="15">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4">
        <f>IFERROR(FIND("Óbitos/feridos",consulta_completa__11[[#This Row],[13 - Ocorrências/Ambientes Atingidos]]),0)</f>
        <v>0</v>
      </c>
      <c r="AY155" s="85" t="str">
        <f t="shared" si="64"/>
        <v/>
      </c>
      <c r="AZ155" s="84">
        <f>IFERROR(FIND("População afetada/evacuada",consulta_completa__11[[#This Row],[13 - Ocorrências/Ambientes Atingidos]]),0)</f>
        <v>0</v>
      </c>
      <c r="BA155" s="84" t="str">
        <f t="shared" si="65"/>
        <v/>
      </c>
      <c r="BB155" s="84">
        <f>IFERROR(FIND("Suspensão de abastecimento de água",consulta_completa__11[[#This Row],[13 - Ocorrências/Ambientes Atingidos]]),0)</f>
        <v>0</v>
      </c>
      <c r="BC155" s="85" t="str">
        <f t="shared" si="93"/>
        <v/>
      </c>
      <c r="BD155" s="84">
        <f>IFERROR(FIND("Rio/córrego",consulta_completa__11[[#This Row],[13 - Ocorrências/Ambientes Atingidos]]),0)</f>
        <v>0</v>
      </c>
      <c r="BE155" s="85" t="str">
        <f t="shared" si="66"/>
        <v/>
      </c>
      <c r="BF155" s="84">
        <f>IFERROR(FIND("Lago",consulta_completa__11[[#This Row],[13 - Ocorrências/Ambientes Atingidos]]),0)</f>
        <v>0</v>
      </c>
      <c r="BG155" s="85" t="str">
        <f t="shared" si="67"/>
        <v/>
      </c>
      <c r="BH155" s="84">
        <f>IFERROR(FIND("Mar",consulta_completa__11[[#This Row],[13 - Ocorrências/Ambientes Atingidos]]),0)</f>
        <v>0</v>
      </c>
      <c r="BI155" s="85" t="str">
        <f t="shared" si="68"/>
        <v/>
      </c>
      <c r="BJ155" s="84">
        <f>IFERROR(FIND("Praia",consulta_completa__11[[#This Row],[13 - Ocorrências/Ambientes Atingidos]]),0)</f>
        <v>0</v>
      </c>
      <c r="BK155" s="85" t="str">
        <f t="shared" si="69"/>
        <v/>
      </c>
      <c r="BL155" s="84">
        <f>IFERROR(FIND("Solo",consulta_completa__11[[#This Row],[13 - Ocorrências/Ambientes Atingidos]]),0)</f>
        <v>1</v>
      </c>
      <c r="BM155" s="85" t="str">
        <f t="shared" si="70"/>
        <v>X</v>
      </c>
      <c r="BN155" s="84">
        <f>IFERROR(FIND("Águas subterrâneas",consulta_completa__11[[#This Row],[13 - Ocorrências/Ambientes Atingidos]]),0)</f>
        <v>0</v>
      </c>
      <c r="BO155" s="85" t="str">
        <f t="shared" si="71"/>
        <v/>
      </c>
      <c r="BP155" s="84">
        <f>IFERROR(FIND("Atmosfera",consulta_completa__11[[#This Row],[13 - Ocorrências/Ambientes Atingidos]]),0)</f>
        <v>0</v>
      </c>
      <c r="BQ155" s="85" t="str">
        <f t="shared" si="72"/>
        <v/>
      </c>
      <c r="BR155" s="84">
        <f>IFERROR(FIND("Flora",consulta_completa__11[[#This Row],[13 - Ocorrências/Ambientes Atingidos]]),0)</f>
        <v>0</v>
      </c>
      <c r="BS155" s="85" t="str">
        <f t="shared" si="73"/>
        <v/>
      </c>
      <c r="BT155" s="84">
        <f>IFERROR(FIND("Fauna",consulta_completa__11[[#This Row],[13 - Ocorrências/Ambientes Atingidos]]),0)</f>
        <v>0</v>
      </c>
      <c r="BU155" s="85" t="str">
        <f t="shared" si="74"/>
        <v/>
      </c>
      <c r="BV155" s="84">
        <f>IFERROR(FIND("UC federal",consulta_completa__11[[#This Row],[13 - Ocorrências/Ambientes Atingidos]]),0)</f>
        <v>0</v>
      </c>
      <c r="BW155" s="85" t="str">
        <f t="shared" si="75"/>
        <v/>
      </c>
      <c r="BX155" s="84">
        <f>IFERROR(FIND("UC estadual/municipal",consulta_completa__11[[#This Row],[13 - Ocorrências/Ambientes Atingidos]]),0)</f>
        <v>0</v>
      </c>
      <c r="BY155" s="85" t="str">
        <f t="shared" si="76"/>
        <v/>
      </c>
      <c r="BZ155" s="84">
        <f>IFERROR(FIND("Outro(s)",consulta_completa__11[[#This Row],[13 - Ocorrências/Ambientes Atingidos]]),0)</f>
        <v>0</v>
      </c>
      <c r="CA155" s="85" t="str">
        <f t="shared" si="77"/>
        <v/>
      </c>
      <c r="CB155" s="84">
        <f>IFERROR(FIND("Sem dano",consulta_completa__11[[#This Row],[13 - Ocorrências/Ambientes Atingidos]]),0)</f>
        <v>0</v>
      </c>
      <c r="CC155" s="85" t="str">
        <f t="shared" si="78"/>
        <v/>
      </c>
      <c r="CD155" s="84" t="str">
        <f>IF(consulta_completa__11[[#This Row],[13 - Ocorrências/Ambientes Atingidos]]="","X","")</f>
        <v/>
      </c>
      <c r="CE155" s="86">
        <f>IFERROR(FIND("IBAMA",consulta_completa__11[[#This Row],[14 - Inst. Atuando no Local]]),0)</f>
        <v>0</v>
      </c>
      <c r="CF155" s="86" t="str">
        <f t="shared" si="79"/>
        <v/>
      </c>
      <c r="CG155" s="86">
        <f>IFERROR(FIND("OEMA",consulta_completa__11[[#This Row],[14 - Inst. Atuando no Local]]),0)</f>
        <v>0</v>
      </c>
      <c r="CH155" s="86" t="str">
        <f t="shared" si="80"/>
        <v/>
      </c>
      <c r="CI155" s="86">
        <f>IFERROR(FIND("DEFESA CIVIL",consulta_completa__11[[#This Row],[14 - Inst. Atuando no Local]]),0)</f>
        <v>0</v>
      </c>
      <c r="CJ155" s="86" t="str">
        <f t="shared" si="81"/>
        <v/>
      </c>
      <c r="CK155" s="86">
        <f>IFERROR(FIND("CORPO DE BOMBEIROS",consulta_completa__11[[#This Row],[14 - Inst. Atuando no Local]]),0)</f>
        <v>0</v>
      </c>
      <c r="CL155" s="86" t="str">
        <f t="shared" si="82"/>
        <v/>
      </c>
      <c r="CM155" s="86">
        <f>IFERROR(FIND("POLÍCIA RODOVIÁRIA",consulta_completa__11[[#This Row],[14 - Inst. Atuando no Local]]),0)</f>
        <v>0</v>
      </c>
      <c r="CN155" s="86" t="str">
        <f t="shared" si="83"/>
        <v/>
      </c>
      <c r="CO155" s="86">
        <f>IFERROR(FIND("POLÍCIA MILITAR",consulta_completa__11[[#This Row],[14 - Inst. Atuando no Local]]),0)</f>
        <v>0</v>
      </c>
      <c r="CP155" s="86" t="str">
        <f t="shared" si="84"/>
        <v/>
      </c>
      <c r="CQ155" s="86">
        <f>IFERROR(FIND("POLÍCIA CIVIL",consulta_completa__11[[#This Row],[14 - Inst. Atuando no Local]]),0)</f>
        <v>0</v>
      </c>
      <c r="CR155" s="86" t="str">
        <f t="shared" si="85"/>
        <v/>
      </c>
      <c r="CS155" s="86">
        <f>IFERROR(FIND("MARINHA DO BRASIL",consulta_completa__11[[#This Row],[14 - Inst. Atuando no Local]]),0)</f>
        <v>0</v>
      </c>
      <c r="CT155" s="86" t="str">
        <f t="shared" si="86"/>
        <v/>
      </c>
      <c r="CU155" s="86">
        <f>IFERROR(FIND("EMPRESA ESPECIALIZADA EM ATENDIMENTO",consulta_completa__11[[#This Row],[14 - Inst. Atuando no Local]]),0)</f>
        <v>0</v>
      </c>
      <c r="CV155" s="86" t="str">
        <f t="shared" si="87"/>
        <v/>
      </c>
      <c r="CW155" s="86">
        <f>IFERROR(FIND("IBAMA",consulta_completa__11[[#This Row],[14 - Inst. Atuando no Local]]),0)</f>
        <v>0</v>
      </c>
      <c r="CX155" s="86" t="str">
        <f t="shared" si="88"/>
        <v/>
      </c>
      <c r="CY155" s="86" t="str">
        <f>IF(consulta_completa__11[[#This Row],[14 - Inst. Atuando no Local]]="","X","")</f>
        <v/>
      </c>
      <c r="CZ155" s="86">
        <f>IFERROR(FIND("OUTRA (S)",consulta_completa__11[[#This Row],[14 - Inst. Atuando no Local]]),0)</f>
        <v>0</v>
      </c>
      <c r="DA155" s="86" t="str">
        <f t="shared" si="89"/>
        <v/>
      </c>
      <c r="DB155" s="37" t="str">
        <f t="shared" si="90"/>
        <v>Sim</v>
      </c>
      <c r="DC155" s="37" t="str">
        <f t="shared" si="91"/>
        <v>Não</v>
      </c>
      <c r="DD155" s="37" t="str">
        <f t="shared" si="92"/>
        <v>Sim</v>
      </c>
      <c r="DE155" s="89" t="str">
        <f t="shared" si="63"/>
        <v>Estadual</v>
      </c>
    </row>
    <row r="156" spans="1:109">
      <c r="A156" s="15">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4">
        <f>IFERROR(FIND("Óbitos/feridos",consulta_completa__11[[#This Row],[13 - Ocorrências/Ambientes Atingidos]]),0)</f>
        <v>0</v>
      </c>
      <c r="AY156" s="85" t="str">
        <f t="shared" si="64"/>
        <v/>
      </c>
      <c r="AZ156" s="84">
        <f>IFERROR(FIND("População afetada/evacuada",consulta_completa__11[[#This Row],[13 - Ocorrências/Ambientes Atingidos]]),0)</f>
        <v>0</v>
      </c>
      <c r="BA156" s="84" t="str">
        <f t="shared" si="65"/>
        <v/>
      </c>
      <c r="BB156" s="84">
        <f>IFERROR(FIND("Suspensão de abastecimento de água",consulta_completa__11[[#This Row],[13 - Ocorrências/Ambientes Atingidos]]),0)</f>
        <v>0</v>
      </c>
      <c r="BC156" s="85" t="str">
        <f t="shared" si="93"/>
        <v/>
      </c>
      <c r="BD156" s="84">
        <f>IFERROR(FIND("Rio/córrego",consulta_completa__11[[#This Row],[13 - Ocorrências/Ambientes Atingidos]]),0)</f>
        <v>0</v>
      </c>
      <c r="BE156" s="85" t="str">
        <f t="shared" si="66"/>
        <v/>
      </c>
      <c r="BF156" s="84">
        <f>IFERROR(FIND("Lago",consulta_completa__11[[#This Row],[13 - Ocorrências/Ambientes Atingidos]]),0)</f>
        <v>0</v>
      </c>
      <c r="BG156" s="85" t="str">
        <f t="shared" si="67"/>
        <v/>
      </c>
      <c r="BH156" s="84">
        <f>IFERROR(FIND("Mar",consulta_completa__11[[#This Row],[13 - Ocorrências/Ambientes Atingidos]]),0)</f>
        <v>0</v>
      </c>
      <c r="BI156" s="85" t="str">
        <f t="shared" si="68"/>
        <v/>
      </c>
      <c r="BJ156" s="84">
        <f>IFERROR(FIND("Praia",consulta_completa__11[[#This Row],[13 - Ocorrências/Ambientes Atingidos]]),0)</f>
        <v>0</v>
      </c>
      <c r="BK156" s="85" t="str">
        <f t="shared" si="69"/>
        <v/>
      </c>
      <c r="BL156" s="84">
        <f>IFERROR(FIND("Solo",consulta_completa__11[[#This Row],[13 - Ocorrências/Ambientes Atingidos]]),0)</f>
        <v>1</v>
      </c>
      <c r="BM156" s="85" t="str">
        <f t="shared" si="70"/>
        <v>X</v>
      </c>
      <c r="BN156" s="84">
        <f>IFERROR(FIND("Águas subterrâneas",consulta_completa__11[[#This Row],[13 - Ocorrências/Ambientes Atingidos]]),0)</f>
        <v>0</v>
      </c>
      <c r="BO156" s="85" t="str">
        <f t="shared" si="71"/>
        <v/>
      </c>
      <c r="BP156" s="84">
        <f>IFERROR(FIND("Atmosfera",consulta_completa__11[[#This Row],[13 - Ocorrências/Ambientes Atingidos]]),0)</f>
        <v>0</v>
      </c>
      <c r="BQ156" s="85" t="str">
        <f t="shared" si="72"/>
        <v/>
      </c>
      <c r="BR156" s="84">
        <f>IFERROR(FIND("Flora",consulta_completa__11[[#This Row],[13 - Ocorrências/Ambientes Atingidos]]),0)</f>
        <v>0</v>
      </c>
      <c r="BS156" s="85" t="str">
        <f t="shared" si="73"/>
        <v/>
      </c>
      <c r="BT156" s="84">
        <f>IFERROR(FIND("Fauna",consulta_completa__11[[#This Row],[13 - Ocorrências/Ambientes Atingidos]]),0)</f>
        <v>0</v>
      </c>
      <c r="BU156" s="85" t="str">
        <f t="shared" si="74"/>
        <v/>
      </c>
      <c r="BV156" s="84">
        <f>IFERROR(FIND("UC federal",consulta_completa__11[[#This Row],[13 - Ocorrências/Ambientes Atingidos]]),0)</f>
        <v>0</v>
      </c>
      <c r="BW156" s="85" t="str">
        <f t="shared" si="75"/>
        <v/>
      </c>
      <c r="BX156" s="84">
        <f>IFERROR(FIND("UC estadual/municipal",consulta_completa__11[[#This Row],[13 - Ocorrências/Ambientes Atingidos]]),0)</f>
        <v>0</v>
      </c>
      <c r="BY156" s="85" t="str">
        <f t="shared" si="76"/>
        <v/>
      </c>
      <c r="BZ156" s="84">
        <f>IFERROR(FIND("Outro(s)",consulta_completa__11[[#This Row],[13 - Ocorrências/Ambientes Atingidos]]),0)</f>
        <v>0</v>
      </c>
      <c r="CA156" s="85" t="str">
        <f t="shared" si="77"/>
        <v/>
      </c>
      <c r="CB156" s="84">
        <f>IFERROR(FIND("Sem dano",consulta_completa__11[[#This Row],[13 - Ocorrências/Ambientes Atingidos]]),0)</f>
        <v>0</v>
      </c>
      <c r="CC156" s="85" t="str">
        <f t="shared" si="78"/>
        <v/>
      </c>
      <c r="CD156" s="84" t="str">
        <f>IF(consulta_completa__11[[#This Row],[13 - Ocorrências/Ambientes Atingidos]]="","X","")</f>
        <v/>
      </c>
      <c r="CE156" s="86">
        <f>IFERROR(FIND("IBAMA",consulta_completa__11[[#This Row],[14 - Inst. Atuando no Local]]),0)</f>
        <v>0</v>
      </c>
      <c r="CF156" s="86" t="str">
        <f t="shared" si="79"/>
        <v/>
      </c>
      <c r="CG156" s="86">
        <f>IFERROR(FIND("OEMA",consulta_completa__11[[#This Row],[14 - Inst. Atuando no Local]]),0)</f>
        <v>0</v>
      </c>
      <c r="CH156" s="86" t="str">
        <f t="shared" si="80"/>
        <v/>
      </c>
      <c r="CI156" s="86">
        <f>IFERROR(FIND("DEFESA CIVIL",consulta_completa__11[[#This Row],[14 - Inst. Atuando no Local]]),0)</f>
        <v>0</v>
      </c>
      <c r="CJ156" s="86" t="str">
        <f t="shared" si="81"/>
        <v/>
      </c>
      <c r="CK156" s="86">
        <f>IFERROR(FIND("CORPO DE BOMBEIROS",consulta_completa__11[[#This Row],[14 - Inst. Atuando no Local]]),0)</f>
        <v>0</v>
      </c>
      <c r="CL156" s="86" t="str">
        <f t="shared" si="82"/>
        <v/>
      </c>
      <c r="CM156" s="86">
        <f>IFERROR(FIND("POLÍCIA RODOVIÁRIA",consulta_completa__11[[#This Row],[14 - Inst. Atuando no Local]]),0)</f>
        <v>0</v>
      </c>
      <c r="CN156" s="86" t="str">
        <f t="shared" si="83"/>
        <v/>
      </c>
      <c r="CO156" s="86">
        <f>IFERROR(FIND("POLÍCIA MILITAR",consulta_completa__11[[#This Row],[14 - Inst. Atuando no Local]]),0)</f>
        <v>0</v>
      </c>
      <c r="CP156" s="86" t="str">
        <f t="shared" si="84"/>
        <v/>
      </c>
      <c r="CQ156" s="86">
        <f>IFERROR(FIND("POLÍCIA CIVIL",consulta_completa__11[[#This Row],[14 - Inst. Atuando no Local]]),0)</f>
        <v>0</v>
      </c>
      <c r="CR156" s="86" t="str">
        <f t="shared" si="85"/>
        <v/>
      </c>
      <c r="CS156" s="86">
        <f>IFERROR(FIND("MARINHA DO BRASIL",consulta_completa__11[[#This Row],[14 - Inst. Atuando no Local]]),0)</f>
        <v>0</v>
      </c>
      <c r="CT156" s="86" t="str">
        <f t="shared" si="86"/>
        <v/>
      </c>
      <c r="CU156" s="86">
        <f>IFERROR(FIND("EMPRESA ESPECIALIZADA EM ATENDIMENTO",consulta_completa__11[[#This Row],[14 - Inst. Atuando no Local]]),0)</f>
        <v>0</v>
      </c>
      <c r="CV156" s="86" t="str">
        <f t="shared" si="87"/>
        <v/>
      </c>
      <c r="CW156" s="86">
        <f>IFERROR(FIND("IBAMA",consulta_completa__11[[#This Row],[14 - Inst. Atuando no Local]]),0)</f>
        <v>0</v>
      </c>
      <c r="CX156" s="86" t="str">
        <f t="shared" si="88"/>
        <v/>
      </c>
      <c r="CY156" s="86" t="str">
        <f>IF(consulta_completa__11[[#This Row],[14 - Inst. Atuando no Local]]="","X","")</f>
        <v/>
      </c>
      <c r="CZ156" s="86">
        <f>IFERROR(FIND("OUTRA (S)",consulta_completa__11[[#This Row],[14 - Inst. Atuando no Local]]),0)</f>
        <v>0</v>
      </c>
      <c r="DA156" s="86" t="str">
        <f t="shared" si="89"/>
        <v/>
      </c>
      <c r="DB156" s="37" t="str">
        <f t="shared" si="90"/>
        <v>Sim</v>
      </c>
      <c r="DC156" s="37" t="str">
        <f t="shared" si="91"/>
        <v>Não</v>
      </c>
      <c r="DD156" s="37" t="str">
        <f t="shared" si="92"/>
        <v>Sim</v>
      </c>
      <c r="DE156" s="89" t="str">
        <f t="shared" si="63"/>
        <v>Estadual</v>
      </c>
    </row>
    <row r="157" spans="1:109">
      <c r="A157" s="15">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4">
        <f>IFERROR(FIND("Óbitos/feridos",consulta_completa__11[[#This Row],[13 - Ocorrências/Ambientes Atingidos]]),0)</f>
        <v>0</v>
      </c>
      <c r="AY157" s="85" t="str">
        <f t="shared" si="64"/>
        <v/>
      </c>
      <c r="AZ157" s="84">
        <f>IFERROR(FIND("População afetada/evacuada",consulta_completa__11[[#This Row],[13 - Ocorrências/Ambientes Atingidos]]),0)</f>
        <v>0</v>
      </c>
      <c r="BA157" s="84" t="str">
        <f t="shared" si="65"/>
        <v/>
      </c>
      <c r="BB157" s="84">
        <f>IFERROR(FIND("Suspensão de abastecimento de água",consulta_completa__11[[#This Row],[13 - Ocorrências/Ambientes Atingidos]]),0)</f>
        <v>0</v>
      </c>
      <c r="BC157" s="85" t="str">
        <f t="shared" si="93"/>
        <v/>
      </c>
      <c r="BD157" s="84">
        <f>IFERROR(FIND("Rio/córrego",consulta_completa__11[[#This Row],[13 - Ocorrências/Ambientes Atingidos]]),0)</f>
        <v>0</v>
      </c>
      <c r="BE157" s="85" t="str">
        <f t="shared" si="66"/>
        <v/>
      </c>
      <c r="BF157" s="84">
        <f>IFERROR(FIND("Lago",consulta_completa__11[[#This Row],[13 - Ocorrências/Ambientes Atingidos]]),0)</f>
        <v>0</v>
      </c>
      <c r="BG157" s="85" t="str">
        <f t="shared" si="67"/>
        <v/>
      </c>
      <c r="BH157" s="84">
        <f>IFERROR(FIND("Mar",consulta_completa__11[[#This Row],[13 - Ocorrências/Ambientes Atingidos]]),0)</f>
        <v>1</v>
      </c>
      <c r="BI157" s="85" t="str">
        <f t="shared" si="68"/>
        <v>X</v>
      </c>
      <c r="BJ157" s="84">
        <f>IFERROR(FIND("Praia",consulta_completa__11[[#This Row],[13 - Ocorrências/Ambientes Atingidos]]),0)</f>
        <v>0</v>
      </c>
      <c r="BK157" s="85" t="str">
        <f t="shared" si="69"/>
        <v/>
      </c>
      <c r="BL157" s="84">
        <f>IFERROR(FIND("Solo",consulta_completa__11[[#This Row],[13 - Ocorrências/Ambientes Atingidos]]),0)</f>
        <v>0</v>
      </c>
      <c r="BM157" s="85" t="str">
        <f t="shared" si="70"/>
        <v/>
      </c>
      <c r="BN157" s="84">
        <f>IFERROR(FIND("Águas subterrâneas",consulta_completa__11[[#This Row],[13 - Ocorrências/Ambientes Atingidos]]),0)</f>
        <v>0</v>
      </c>
      <c r="BO157" s="85" t="str">
        <f t="shared" si="71"/>
        <v/>
      </c>
      <c r="BP157" s="84">
        <f>IFERROR(FIND("Atmosfera",consulta_completa__11[[#This Row],[13 - Ocorrências/Ambientes Atingidos]]),0)</f>
        <v>0</v>
      </c>
      <c r="BQ157" s="85" t="str">
        <f t="shared" si="72"/>
        <v/>
      </c>
      <c r="BR157" s="84">
        <f>IFERROR(FIND("Flora",consulta_completa__11[[#This Row],[13 - Ocorrências/Ambientes Atingidos]]),0)</f>
        <v>0</v>
      </c>
      <c r="BS157" s="85" t="str">
        <f t="shared" si="73"/>
        <v/>
      </c>
      <c r="BT157" s="84">
        <f>IFERROR(FIND("Fauna",consulta_completa__11[[#This Row],[13 - Ocorrências/Ambientes Atingidos]]),0)</f>
        <v>0</v>
      </c>
      <c r="BU157" s="85" t="str">
        <f t="shared" si="74"/>
        <v/>
      </c>
      <c r="BV157" s="84">
        <f>IFERROR(FIND("UC federal",consulta_completa__11[[#This Row],[13 - Ocorrências/Ambientes Atingidos]]),0)</f>
        <v>0</v>
      </c>
      <c r="BW157" s="85" t="str">
        <f t="shared" si="75"/>
        <v/>
      </c>
      <c r="BX157" s="84">
        <f>IFERROR(FIND("UC estadual/municipal",consulta_completa__11[[#This Row],[13 - Ocorrências/Ambientes Atingidos]]),0)</f>
        <v>0</v>
      </c>
      <c r="BY157" s="85" t="str">
        <f t="shared" si="76"/>
        <v/>
      </c>
      <c r="BZ157" s="84">
        <f>IFERROR(FIND("Outro(s)",consulta_completa__11[[#This Row],[13 - Ocorrências/Ambientes Atingidos]]),0)</f>
        <v>0</v>
      </c>
      <c r="CA157" s="85" t="str">
        <f t="shared" si="77"/>
        <v/>
      </c>
      <c r="CB157" s="84">
        <f>IFERROR(FIND("Sem dano",consulta_completa__11[[#This Row],[13 - Ocorrências/Ambientes Atingidos]]),0)</f>
        <v>0</v>
      </c>
      <c r="CC157" s="85" t="str">
        <f t="shared" si="78"/>
        <v/>
      </c>
      <c r="CD157" s="84" t="str">
        <f>IF(consulta_completa__11[[#This Row],[13 - Ocorrências/Ambientes Atingidos]]="","X","")</f>
        <v/>
      </c>
      <c r="CE157" s="86">
        <f>IFERROR(FIND("IBAMA",consulta_completa__11[[#This Row],[14 - Inst. Atuando no Local]]),0)</f>
        <v>0</v>
      </c>
      <c r="CF157" s="86" t="str">
        <f t="shared" si="79"/>
        <v/>
      </c>
      <c r="CG157" s="86">
        <f>IFERROR(FIND("OEMA",consulta_completa__11[[#This Row],[14 - Inst. Atuando no Local]]),0)</f>
        <v>0</v>
      </c>
      <c r="CH157" s="86" t="str">
        <f t="shared" si="80"/>
        <v/>
      </c>
      <c r="CI157" s="86">
        <f>IFERROR(FIND("DEFESA CIVIL",consulta_completa__11[[#This Row],[14 - Inst. Atuando no Local]]),0)</f>
        <v>0</v>
      </c>
      <c r="CJ157" s="86" t="str">
        <f t="shared" si="81"/>
        <v/>
      </c>
      <c r="CK157" s="86">
        <f>IFERROR(FIND("CORPO DE BOMBEIROS",consulta_completa__11[[#This Row],[14 - Inst. Atuando no Local]]),0)</f>
        <v>0</v>
      </c>
      <c r="CL157" s="86" t="str">
        <f t="shared" si="82"/>
        <v/>
      </c>
      <c r="CM157" s="86">
        <f>IFERROR(FIND("POLÍCIA RODOVIÁRIA",consulta_completa__11[[#This Row],[14 - Inst. Atuando no Local]]),0)</f>
        <v>0</v>
      </c>
      <c r="CN157" s="86" t="str">
        <f t="shared" si="83"/>
        <v/>
      </c>
      <c r="CO157" s="86">
        <f>IFERROR(FIND("POLÍCIA MILITAR",consulta_completa__11[[#This Row],[14 - Inst. Atuando no Local]]),0)</f>
        <v>0</v>
      </c>
      <c r="CP157" s="86" t="str">
        <f t="shared" si="84"/>
        <v/>
      </c>
      <c r="CQ157" s="86">
        <f>IFERROR(FIND("POLÍCIA CIVIL",consulta_completa__11[[#This Row],[14 - Inst. Atuando no Local]]),0)</f>
        <v>0</v>
      </c>
      <c r="CR157" s="86" t="str">
        <f t="shared" si="85"/>
        <v/>
      </c>
      <c r="CS157" s="86">
        <f>IFERROR(FIND("MARINHA DO BRASIL",consulta_completa__11[[#This Row],[14 - Inst. Atuando no Local]]),0)</f>
        <v>0</v>
      </c>
      <c r="CT157" s="86" t="str">
        <f t="shared" si="86"/>
        <v/>
      </c>
      <c r="CU157" s="86">
        <f>IFERROR(FIND("EMPRESA ESPECIALIZADA EM ATENDIMENTO",consulta_completa__11[[#This Row],[14 - Inst. Atuando no Local]]),0)</f>
        <v>0</v>
      </c>
      <c r="CV157" s="86" t="str">
        <f t="shared" si="87"/>
        <v/>
      </c>
      <c r="CW157" s="86">
        <f>IFERROR(FIND("IBAMA",consulta_completa__11[[#This Row],[14 - Inst. Atuando no Local]]),0)</f>
        <v>0</v>
      </c>
      <c r="CX157" s="86" t="str">
        <f t="shared" si="88"/>
        <v/>
      </c>
      <c r="CY157" s="86" t="str">
        <f>IF(consulta_completa__11[[#This Row],[14 - Inst. Atuando no Local]]="","X","")</f>
        <v/>
      </c>
      <c r="CZ157" s="86">
        <f>IFERROR(FIND("OUTRA (S)",consulta_completa__11[[#This Row],[14 - Inst. Atuando no Local]]),0)</f>
        <v>0</v>
      </c>
      <c r="DA157" s="86" t="str">
        <f t="shared" si="89"/>
        <v/>
      </c>
      <c r="DB157" s="37" t="str">
        <f t="shared" si="90"/>
        <v>Sim</v>
      </c>
      <c r="DC157" s="37" t="str">
        <f t="shared" si="91"/>
        <v>Não</v>
      </c>
      <c r="DD157" s="37" t="str">
        <f t="shared" si="92"/>
        <v>Sim</v>
      </c>
      <c r="DE157" s="89" t="str">
        <f t="shared" si="63"/>
        <v>Sem informação</v>
      </c>
    </row>
    <row r="158" spans="1:109">
      <c r="A158" s="15">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4">
        <f>IFERROR(FIND("Óbitos/feridos",consulta_completa__11[[#This Row],[13 - Ocorrências/Ambientes Atingidos]]),0)</f>
        <v>0</v>
      </c>
      <c r="AY158" s="85" t="str">
        <f t="shared" si="64"/>
        <v/>
      </c>
      <c r="AZ158" s="84">
        <f>IFERROR(FIND("População afetada/evacuada",consulta_completa__11[[#This Row],[13 - Ocorrências/Ambientes Atingidos]]),0)</f>
        <v>0</v>
      </c>
      <c r="BA158" s="84" t="str">
        <f t="shared" si="65"/>
        <v/>
      </c>
      <c r="BB158" s="84">
        <f>IFERROR(FIND("Suspensão de abastecimento de água",consulta_completa__11[[#This Row],[13 - Ocorrências/Ambientes Atingidos]]),0)</f>
        <v>0</v>
      </c>
      <c r="BC158" s="85" t="str">
        <f t="shared" si="93"/>
        <v/>
      </c>
      <c r="BD158" s="84">
        <f>IFERROR(FIND("Rio/córrego",consulta_completa__11[[#This Row],[13 - Ocorrências/Ambientes Atingidos]]),0)</f>
        <v>0</v>
      </c>
      <c r="BE158" s="85" t="str">
        <f t="shared" si="66"/>
        <v/>
      </c>
      <c r="BF158" s="84">
        <f>IFERROR(FIND("Lago",consulta_completa__11[[#This Row],[13 - Ocorrências/Ambientes Atingidos]]),0)</f>
        <v>0</v>
      </c>
      <c r="BG158" s="85" t="str">
        <f t="shared" si="67"/>
        <v/>
      </c>
      <c r="BH158" s="84">
        <f>IFERROR(FIND("Mar",consulta_completa__11[[#This Row],[13 - Ocorrências/Ambientes Atingidos]]),0)</f>
        <v>0</v>
      </c>
      <c r="BI158" s="85" t="str">
        <f t="shared" si="68"/>
        <v/>
      </c>
      <c r="BJ158" s="84">
        <f>IFERROR(FIND("Praia",consulta_completa__11[[#This Row],[13 - Ocorrências/Ambientes Atingidos]]),0)</f>
        <v>0</v>
      </c>
      <c r="BK158" s="85" t="str">
        <f t="shared" si="69"/>
        <v/>
      </c>
      <c r="BL158" s="84">
        <f>IFERROR(FIND("Solo",consulta_completa__11[[#This Row],[13 - Ocorrências/Ambientes Atingidos]]),0)</f>
        <v>1</v>
      </c>
      <c r="BM158" s="85" t="str">
        <f t="shared" si="70"/>
        <v>X</v>
      </c>
      <c r="BN158" s="84">
        <f>IFERROR(FIND("Águas subterrâneas",consulta_completa__11[[#This Row],[13 - Ocorrências/Ambientes Atingidos]]),0)</f>
        <v>0</v>
      </c>
      <c r="BO158" s="85" t="str">
        <f t="shared" si="71"/>
        <v/>
      </c>
      <c r="BP158" s="84">
        <f>IFERROR(FIND("Atmosfera",consulta_completa__11[[#This Row],[13 - Ocorrências/Ambientes Atingidos]]),0)</f>
        <v>0</v>
      </c>
      <c r="BQ158" s="85" t="str">
        <f t="shared" si="72"/>
        <v/>
      </c>
      <c r="BR158" s="84">
        <f>IFERROR(FIND("Flora",consulta_completa__11[[#This Row],[13 - Ocorrências/Ambientes Atingidos]]),0)</f>
        <v>0</v>
      </c>
      <c r="BS158" s="85" t="str">
        <f t="shared" si="73"/>
        <v/>
      </c>
      <c r="BT158" s="84">
        <f>IFERROR(FIND("Fauna",consulta_completa__11[[#This Row],[13 - Ocorrências/Ambientes Atingidos]]),0)</f>
        <v>0</v>
      </c>
      <c r="BU158" s="85" t="str">
        <f t="shared" si="74"/>
        <v/>
      </c>
      <c r="BV158" s="84">
        <f>IFERROR(FIND("UC federal",consulta_completa__11[[#This Row],[13 - Ocorrências/Ambientes Atingidos]]),0)</f>
        <v>0</v>
      </c>
      <c r="BW158" s="85" t="str">
        <f t="shared" si="75"/>
        <v/>
      </c>
      <c r="BX158" s="84">
        <f>IFERROR(FIND("UC estadual/municipal",consulta_completa__11[[#This Row],[13 - Ocorrências/Ambientes Atingidos]]),0)</f>
        <v>0</v>
      </c>
      <c r="BY158" s="85" t="str">
        <f t="shared" si="76"/>
        <v/>
      </c>
      <c r="BZ158" s="84">
        <f>IFERROR(FIND("Outro(s)",consulta_completa__11[[#This Row],[13 - Ocorrências/Ambientes Atingidos]]),0)</f>
        <v>0</v>
      </c>
      <c r="CA158" s="85" t="str">
        <f t="shared" si="77"/>
        <v/>
      </c>
      <c r="CB158" s="84">
        <f>IFERROR(FIND("Sem dano",consulta_completa__11[[#This Row],[13 - Ocorrências/Ambientes Atingidos]]),0)</f>
        <v>0</v>
      </c>
      <c r="CC158" s="85" t="str">
        <f t="shared" si="78"/>
        <v/>
      </c>
      <c r="CD158" s="84" t="str">
        <f>IF(consulta_completa__11[[#This Row],[13 - Ocorrências/Ambientes Atingidos]]="","X","")</f>
        <v/>
      </c>
      <c r="CE158" s="86">
        <f>IFERROR(FIND("IBAMA",consulta_completa__11[[#This Row],[14 - Inst. Atuando no Local]]),0)</f>
        <v>0</v>
      </c>
      <c r="CF158" s="86" t="str">
        <f t="shared" si="79"/>
        <v/>
      </c>
      <c r="CG158" s="86">
        <f>IFERROR(FIND("OEMA",consulta_completa__11[[#This Row],[14 - Inst. Atuando no Local]]),0)</f>
        <v>0</v>
      </c>
      <c r="CH158" s="86" t="str">
        <f t="shared" si="80"/>
        <v/>
      </c>
      <c r="CI158" s="86">
        <f>IFERROR(FIND("DEFESA CIVIL",consulta_completa__11[[#This Row],[14 - Inst. Atuando no Local]]),0)</f>
        <v>0</v>
      </c>
      <c r="CJ158" s="86" t="str">
        <f t="shared" si="81"/>
        <v/>
      </c>
      <c r="CK158" s="86">
        <f>IFERROR(FIND("CORPO DE BOMBEIROS",consulta_completa__11[[#This Row],[14 - Inst. Atuando no Local]]),0)</f>
        <v>0</v>
      </c>
      <c r="CL158" s="86" t="str">
        <f t="shared" si="82"/>
        <v/>
      </c>
      <c r="CM158" s="86">
        <f>IFERROR(FIND("POLÍCIA RODOVIÁRIA",consulta_completa__11[[#This Row],[14 - Inst. Atuando no Local]]),0)</f>
        <v>0</v>
      </c>
      <c r="CN158" s="86" t="str">
        <f t="shared" si="83"/>
        <v/>
      </c>
      <c r="CO158" s="86">
        <f>IFERROR(FIND("POLÍCIA MILITAR",consulta_completa__11[[#This Row],[14 - Inst. Atuando no Local]]),0)</f>
        <v>0</v>
      </c>
      <c r="CP158" s="86" t="str">
        <f t="shared" si="84"/>
        <v/>
      </c>
      <c r="CQ158" s="86">
        <f>IFERROR(FIND("POLÍCIA CIVIL",consulta_completa__11[[#This Row],[14 - Inst. Atuando no Local]]),0)</f>
        <v>0</v>
      </c>
      <c r="CR158" s="86" t="str">
        <f t="shared" si="85"/>
        <v/>
      </c>
      <c r="CS158" s="86">
        <f>IFERROR(FIND("MARINHA DO BRASIL",consulta_completa__11[[#This Row],[14 - Inst. Atuando no Local]]),0)</f>
        <v>0</v>
      </c>
      <c r="CT158" s="86" t="str">
        <f t="shared" si="86"/>
        <v/>
      </c>
      <c r="CU158" s="86">
        <f>IFERROR(FIND("EMPRESA ESPECIALIZADA EM ATENDIMENTO",consulta_completa__11[[#This Row],[14 - Inst. Atuando no Local]]),0)</f>
        <v>0</v>
      </c>
      <c r="CV158" s="86" t="str">
        <f t="shared" si="87"/>
        <v/>
      </c>
      <c r="CW158" s="86">
        <f>IFERROR(FIND("IBAMA",consulta_completa__11[[#This Row],[14 - Inst. Atuando no Local]]),0)</f>
        <v>0</v>
      </c>
      <c r="CX158" s="86" t="str">
        <f t="shared" si="88"/>
        <v/>
      </c>
      <c r="CY158" s="86" t="str">
        <f>IF(consulta_completa__11[[#This Row],[14 - Inst. Atuando no Local]]="","X","")</f>
        <v/>
      </c>
      <c r="CZ158" s="86">
        <f>IFERROR(FIND("OUTRA (S)",consulta_completa__11[[#This Row],[14 - Inst. Atuando no Local]]),0)</f>
        <v>0</v>
      </c>
      <c r="DA158" s="86" t="str">
        <f t="shared" si="89"/>
        <v/>
      </c>
      <c r="DB158" s="37" t="str">
        <f t="shared" si="90"/>
        <v>Sim</v>
      </c>
      <c r="DC158" s="37" t="str">
        <f t="shared" si="91"/>
        <v>Não</v>
      </c>
      <c r="DD158" s="37" t="str">
        <f t="shared" si="92"/>
        <v>Sim</v>
      </c>
      <c r="DE158" s="89" t="str">
        <f t="shared" si="63"/>
        <v>Federal</v>
      </c>
    </row>
    <row r="159" spans="1:109">
      <c r="A159" s="15">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4">
        <f>IFERROR(FIND("Óbitos/feridos",consulta_completa__11[[#This Row],[13 - Ocorrências/Ambientes Atingidos]]),0)</f>
        <v>0</v>
      </c>
      <c r="AY159" s="85" t="str">
        <f t="shared" si="64"/>
        <v/>
      </c>
      <c r="AZ159" s="84">
        <f>IFERROR(FIND("População afetada/evacuada",consulta_completa__11[[#This Row],[13 - Ocorrências/Ambientes Atingidos]]),0)</f>
        <v>0</v>
      </c>
      <c r="BA159" s="84" t="str">
        <f t="shared" si="65"/>
        <v/>
      </c>
      <c r="BB159" s="84">
        <f>IFERROR(FIND("Suspensão de abastecimento de água",consulta_completa__11[[#This Row],[13 - Ocorrências/Ambientes Atingidos]]),0)</f>
        <v>0</v>
      </c>
      <c r="BC159" s="85" t="str">
        <f t="shared" si="93"/>
        <v/>
      </c>
      <c r="BD159" s="84">
        <f>IFERROR(FIND("Rio/córrego",consulta_completa__11[[#This Row],[13 - Ocorrências/Ambientes Atingidos]]),0)</f>
        <v>0</v>
      </c>
      <c r="BE159" s="85" t="str">
        <f t="shared" si="66"/>
        <v/>
      </c>
      <c r="BF159" s="84">
        <f>IFERROR(FIND("Lago",consulta_completa__11[[#This Row],[13 - Ocorrências/Ambientes Atingidos]]),0)</f>
        <v>0</v>
      </c>
      <c r="BG159" s="85" t="str">
        <f t="shared" si="67"/>
        <v/>
      </c>
      <c r="BH159" s="84">
        <f>IFERROR(FIND("Mar",consulta_completa__11[[#This Row],[13 - Ocorrências/Ambientes Atingidos]]),0)</f>
        <v>1</v>
      </c>
      <c r="BI159" s="85" t="str">
        <f t="shared" si="68"/>
        <v>X</v>
      </c>
      <c r="BJ159" s="84">
        <f>IFERROR(FIND("Praia",consulta_completa__11[[#This Row],[13 - Ocorrências/Ambientes Atingidos]]),0)</f>
        <v>0</v>
      </c>
      <c r="BK159" s="85" t="str">
        <f t="shared" si="69"/>
        <v/>
      </c>
      <c r="BL159" s="84">
        <f>IFERROR(FIND("Solo",consulta_completa__11[[#This Row],[13 - Ocorrências/Ambientes Atingidos]]),0)</f>
        <v>0</v>
      </c>
      <c r="BM159" s="85" t="str">
        <f t="shared" si="70"/>
        <v/>
      </c>
      <c r="BN159" s="84">
        <f>IFERROR(FIND("Águas subterrâneas",consulta_completa__11[[#This Row],[13 - Ocorrências/Ambientes Atingidos]]),0)</f>
        <v>0</v>
      </c>
      <c r="BO159" s="85" t="str">
        <f t="shared" si="71"/>
        <v/>
      </c>
      <c r="BP159" s="84">
        <f>IFERROR(FIND("Atmosfera",consulta_completa__11[[#This Row],[13 - Ocorrências/Ambientes Atingidos]]),0)</f>
        <v>0</v>
      </c>
      <c r="BQ159" s="85" t="str">
        <f t="shared" si="72"/>
        <v/>
      </c>
      <c r="BR159" s="84">
        <f>IFERROR(FIND("Flora",consulta_completa__11[[#This Row],[13 - Ocorrências/Ambientes Atingidos]]),0)</f>
        <v>0</v>
      </c>
      <c r="BS159" s="85" t="str">
        <f t="shared" si="73"/>
        <v/>
      </c>
      <c r="BT159" s="84">
        <f>IFERROR(FIND("Fauna",consulta_completa__11[[#This Row],[13 - Ocorrências/Ambientes Atingidos]]),0)</f>
        <v>0</v>
      </c>
      <c r="BU159" s="85" t="str">
        <f t="shared" si="74"/>
        <v/>
      </c>
      <c r="BV159" s="84">
        <f>IFERROR(FIND("UC federal",consulta_completa__11[[#This Row],[13 - Ocorrências/Ambientes Atingidos]]),0)</f>
        <v>0</v>
      </c>
      <c r="BW159" s="85" t="str">
        <f t="shared" si="75"/>
        <v/>
      </c>
      <c r="BX159" s="84">
        <f>IFERROR(FIND("UC estadual/municipal",consulta_completa__11[[#This Row],[13 - Ocorrências/Ambientes Atingidos]]),0)</f>
        <v>0</v>
      </c>
      <c r="BY159" s="85" t="str">
        <f t="shared" si="76"/>
        <v/>
      </c>
      <c r="BZ159" s="84">
        <f>IFERROR(FIND("Outro(s)",consulta_completa__11[[#This Row],[13 - Ocorrências/Ambientes Atingidos]]),0)</f>
        <v>0</v>
      </c>
      <c r="CA159" s="85" t="str">
        <f t="shared" si="77"/>
        <v/>
      </c>
      <c r="CB159" s="84">
        <f>IFERROR(FIND("Sem dano",consulta_completa__11[[#This Row],[13 - Ocorrências/Ambientes Atingidos]]),0)</f>
        <v>0</v>
      </c>
      <c r="CC159" s="85" t="str">
        <f t="shared" si="78"/>
        <v/>
      </c>
      <c r="CD159" s="84" t="str">
        <f>IF(consulta_completa__11[[#This Row],[13 - Ocorrências/Ambientes Atingidos]]="","X","")</f>
        <v/>
      </c>
      <c r="CE159" s="86">
        <f>IFERROR(FIND("IBAMA",consulta_completa__11[[#This Row],[14 - Inst. Atuando no Local]]),0)</f>
        <v>0</v>
      </c>
      <c r="CF159" s="86" t="str">
        <f t="shared" si="79"/>
        <v/>
      </c>
      <c r="CG159" s="86">
        <f>IFERROR(FIND("OEMA",consulta_completa__11[[#This Row],[14 - Inst. Atuando no Local]]),0)</f>
        <v>0</v>
      </c>
      <c r="CH159" s="86" t="str">
        <f t="shared" si="80"/>
        <v/>
      </c>
      <c r="CI159" s="86">
        <f>IFERROR(FIND("DEFESA CIVIL",consulta_completa__11[[#This Row],[14 - Inst. Atuando no Local]]),0)</f>
        <v>0</v>
      </c>
      <c r="CJ159" s="86" t="str">
        <f t="shared" si="81"/>
        <v/>
      </c>
      <c r="CK159" s="86">
        <f>IFERROR(FIND("CORPO DE BOMBEIROS",consulta_completa__11[[#This Row],[14 - Inst. Atuando no Local]]),0)</f>
        <v>0</v>
      </c>
      <c r="CL159" s="86" t="str">
        <f t="shared" si="82"/>
        <v/>
      </c>
      <c r="CM159" s="86">
        <f>IFERROR(FIND("POLÍCIA RODOVIÁRIA",consulta_completa__11[[#This Row],[14 - Inst. Atuando no Local]]),0)</f>
        <v>0</v>
      </c>
      <c r="CN159" s="86" t="str">
        <f t="shared" si="83"/>
        <v/>
      </c>
      <c r="CO159" s="86">
        <f>IFERROR(FIND("POLÍCIA MILITAR",consulta_completa__11[[#This Row],[14 - Inst. Atuando no Local]]),0)</f>
        <v>0</v>
      </c>
      <c r="CP159" s="86" t="str">
        <f t="shared" si="84"/>
        <v/>
      </c>
      <c r="CQ159" s="86">
        <f>IFERROR(FIND("POLÍCIA CIVIL",consulta_completa__11[[#This Row],[14 - Inst. Atuando no Local]]),0)</f>
        <v>0</v>
      </c>
      <c r="CR159" s="86" t="str">
        <f t="shared" si="85"/>
        <v/>
      </c>
      <c r="CS159" s="86">
        <f>IFERROR(FIND("MARINHA DO BRASIL",consulta_completa__11[[#This Row],[14 - Inst. Atuando no Local]]),0)</f>
        <v>0</v>
      </c>
      <c r="CT159" s="86" t="str">
        <f t="shared" si="86"/>
        <v/>
      </c>
      <c r="CU159" s="86">
        <f>IFERROR(FIND("EMPRESA ESPECIALIZADA EM ATENDIMENTO",consulta_completa__11[[#This Row],[14 - Inst. Atuando no Local]]),0)</f>
        <v>0</v>
      </c>
      <c r="CV159" s="86" t="str">
        <f t="shared" si="87"/>
        <v/>
      </c>
      <c r="CW159" s="86">
        <f>IFERROR(FIND("IBAMA",consulta_completa__11[[#This Row],[14 - Inst. Atuando no Local]]),0)</f>
        <v>0</v>
      </c>
      <c r="CX159" s="86" t="str">
        <f t="shared" si="88"/>
        <v/>
      </c>
      <c r="CY159" s="86" t="str">
        <f>IF(consulta_completa__11[[#This Row],[14 - Inst. Atuando no Local]]="","X","")</f>
        <v/>
      </c>
      <c r="CZ159" s="86">
        <f>IFERROR(FIND("OUTRA (S)",consulta_completa__11[[#This Row],[14 - Inst. Atuando no Local]]),0)</f>
        <v>0</v>
      </c>
      <c r="DA159" s="86" t="str">
        <f t="shared" si="89"/>
        <v/>
      </c>
      <c r="DB159" s="37" t="str">
        <f t="shared" si="90"/>
        <v>Sim</v>
      </c>
      <c r="DC159" s="37" t="str">
        <f t="shared" si="91"/>
        <v>Não</v>
      </c>
      <c r="DD159" s="37" t="str">
        <f t="shared" si="92"/>
        <v>Sim</v>
      </c>
      <c r="DE159" s="89" t="str">
        <f t="shared" si="63"/>
        <v>Federal</v>
      </c>
    </row>
    <row r="160" spans="1:109">
      <c r="A160" s="15">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4">
        <f>IFERROR(FIND("Óbitos/feridos",consulta_completa__11[[#This Row],[13 - Ocorrências/Ambientes Atingidos]]),0)</f>
        <v>0</v>
      </c>
      <c r="AY160" s="85" t="str">
        <f t="shared" si="64"/>
        <v/>
      </c>
      <c r="AZ160" s="84">
        <f>IFERROR(FIND("População afetada/evacuada",consulta_completa__11[[#This Row],[13 - Ocorrências/Ambientes Atingidos]]),0)</f>
        <v>0</v>
      </c>
      <c r="BA160" s="84" t="str">
        <f t="shared" si="65"/>
        <v/>
      </c>
      <c r="BB160" s="84">
        <f>IFERROR(FIND("Suspensão de abastecimento de água",consulta_completa__11[[#This Row],[13 - Ocorrências/Ambientes Atingidos]]),0)</f>
        <v>0</v>
      </c>
      <c r="BC160" s="85" t="str">
        <f t="shared" si="93"/>
        <v/>
      </c>
      <c r="BD160" s="84">
        <f>IFERROR(FIND("Rio/córrego",consulta_completa__11[[#This Row],[13 - Ocorrências/Ambientes Atingidos]]),0)</f>
        <v>1</v>
      </c>
      <c r="BE160" s="85" t="str">
        <f t="shared" si="66"/>
        <v>X</v>
      </c>
      <c r="BF160" s="84">
        <f>IFERROR(FIND("Lago",consulta_completa__11[[#This Row],[13 - Ocorrências/Ambientes Atingidos]]),0)</f>
        <v>0</v>
      </c>
      <c r="BG160" s="85" t="str">
        <f t="shared" si="67"/>
        <v/>
      </c>
      <c r="BH160" s="84">
        <f>IFERROR(FIND("Mar",consulta_completa__11[[#This Row],[13 - Ocorrências/Ambientes Atingidos]]),0)</f>
        <v>0</v>
      </c>
      <c r="BI160" s="85" t="str">
        <f t="shared" si="68"/>
        <v/>
      </c>
      <c r="BJ160" s="84">
        <f>IFERROR(FIND("Praia",consulta_completa__11[[#This Row],[13 - Ocorrências/Ambientes Atingidos]]),0)</f>
        <v>0</v>
      </c>
      <c r="BK160" s="85" t="str">
        <f t="shared" si="69"/>
        <v/>
      </c>
      <c r="BL160" s="84">
        <f>IFERROR(FIND("Solo",consulta_completa__11[[#This Row],[13 - Ocorrências/Ambientes Atingidos]]),0)</f>
        <v>0</v>
      </c>
      <c r="BM160" s="85" t="str">
        <f t="shared" si="70"/>
        <v/>
      </c>
      <c r="BN160" s="84">
        <f>IFERROR(FIND("Águas subterrâneas",consulta_completa__11[[#This Row],[13 - Ocorrências/Ambientes Atingidos]]),0)</f>
        <v>0</v>
      </c>
      <c r="BO160" s="85" t="str">
        <f t="shared" si="71"/>
        <v/>
      </c>
      <c r="BP160" s="84">
        <f>IFERROR(FIND("Atmosfera",consulta_completa__11[[#This Row],[13 - Ocorrências/Ambientes Atingidos]]),0)</f>
        <v>0</v>
      </c>
      <c r="BQ160" s="85" t="str">
        <f t="shared" si="72"/>
        <v/>
      </c>
      <c r="BR160" s="84">
        <f>IFERROR(FIND("Flora",consulta_completa__11[[#This Row],[13 - Ocorrências/Ambientes Atingidos]]),0)</f>
        <v>0</v>
      </c>
      <c r="BS160" s="85" t="str">
        <f t="shared" si="73"/>
        <v/>
      </c>
      <c r="BT160" s="84">
        <f>IFERROR(FIND("Fauna",consulta_completa__11[[#This Row],[13 - Ocorrências/Ambientes Atingidos]]),0)</f>
        <v>0</v>
      </c>
      <c r="BU160" s="85" t="str">
        <f t="shared" si="74"/>
        <v/>
      </c>
      <c r="BV160" s="84">
        <f>IFERROR(FIND("UC federal",consulta_completa__11[[#This Row],[13 - Ocorrências/Ambientes Atingidos]]),0)</f>
        <v>0</v>
      </c>
      <c r="BW160" s="85" t="str">
        <f t="shared" si="75"/>
        <v/>
      </c>
      <c r="BX160" s="84">
        <f>IFERROR(FIND("UC estadual/municipal",consulta_completa__11[[#This Row],[13 - Ocorrências/Ambientes Atingidos]]),0)</f>
        <v>0</v>
      </c>
      <c r="BY160" s="85" t="str">
        <f t="shared" si="76"/>
        <v/>
      </c>
      <c r="BZ160" s="84">
        <f>IFERROR(FIND("Outro(s)",consulta_completa__11[[#This Row],[13 - Ocorrências/Ambientes Atingidos]]),0)</f>
        <v>0</v>
      </c>
      <c r="CA160" s="85" t="str">
        <f t="shared" si="77"/>
        <v/>
      </c>
      <c r="CB160" s="84">
        <f>IFERROR(FIND("Sem dano",consulta_completa__11[[#This Row],[13 - Ocorrências/Ambientes Atingidos]]),0)</f>
        <v>0</v>
      </c>
      <c r="CC160" s="85" t="str">
        <f t="shared" si="78"/>
        <v/>
      </c>
      <c r="CD160" s="84" t="str">
        <f>IF(consulta_completa__11[[#This Row],[13 - Ocorrências/Ambientes Atingidos]]="","X","")</f>
        <v/>
      </c>
      <c r="CE160" s="86">
        <f>IFERROR(FIND("IBAMA",consulta_completa__11[[#This Row],[14 - Inst. Atuando no Local]]),0)</f>
        <v>0</v>
      </c>
      <c r="CF160" s="86" t="str">
        <f t="shared" si="79"/>
        <v/>
      </c>
      <c r="CG160" s="86">
        <f>IFERROR(FIND("OEMA",consulta_completa__11[[#This Row],[14 - Inst. Atuando no Local]]),0)</f>
        <v>0</v>
      </c>
      <c r="CH160" s="86" t="str">
        <f t="shared" si="80"/>
        <v/>
      </c>
      <c r="CI160" s="86">
        <f>IFERROR(FIND("DEFESA CIVIL",consulta_completa__11[[#This Row],[14 - Inst. Atuando no Local]]),0)</f>
        <v>0</v>
      </c>
      <c r="CJ160" s="86" t="str">
        <f t="shared" si="81"/>
        <v/>
      </c>
      <c r="CK160" s="86">
        <f>IFERROR(FIND("CORPO DE BOMBEIROS",consulta_completa__11[[#This Row],[14 - Inst. Atuando no Local]]),0)</f>
        <v>0</v>
      </c>
      <c r="CL160" s="86" t="str">
        <f t="shared" si="82"/>
        <v/>
      </c>
      <c r="CM160" s="86">
        <f>IFERROR(FIND("POLÍCIA RODOVIÁRIA",consulta_completa__11[[#This Row],[14 - Inst. Atuando no Local]]),0)</f>
        <v>0</v>
      </c>
      <c r="CN160" s="86" t="str">
        <f t="shared" si="83"/>
        <v/>
      </c>
      <c r="CO160" s="86">
        <f>IFERROR(FIND("POLÍCIA MILITAR",consulta_completa__11[[#This Row],[14 - Inst. Atuando no Local]]),0)</f>
        <v>0</v>
      </c>
      <c r="CP160" s="86" t="str">
        <f t="shared" si="84"/>
        <v/>
      </c>
      <c r="CQ160" s="86">
        <f>IFERROR(FIND("POLÍCIA CIVIL",consulta_completa__11[[#This Row],[14 - Inst. Atuando no Local]]),0)</f>
        <v>0</v>
      </c>
      <c r="CR160" s="86" t="str">
        <f t="shared" si="85"/>
        <v/>
      </c>
      <c r="CS160" s="86">
        <f>IFERROR(FIND("MARINHA DO BRASIL",consulta_completa__11[[#This Row],[14 - Inst. Atuando no Local]]),0)</f>
        <v>0</v>
      </c>
      <c r="CT160" s="86" t="str">
        <f t="shared" si="86"/>
        <v/>
      </c>
      <c r="CU160" s="86">
        <f>IFERROR(FIND("EMPRESA ESPECIALIZADA EM ATENDIMENTO",consulta_completa__11[[#This Row],[14 - Inst. Atuando no Local]]),0)</f>
        <v>0</v>
      </c>
      <c r="CV160" s="86" t="str">
        <f t="shared" si="87"/>
        <v/>
      </c>
      <c r="CW160" s="86">
        <f>IFERROR(FIND("IBAMA",consulta_completa__11[[#This Row],[14 - Inst. Atuando no Local]]),0)</f>
        <v>0</v>
      </c>
      <c r="CX160" s="86" t="str">
        <f t="shared" si="88"/>
        <v/>
      </c>
      <c r="CY160" s="86" t="str">
        <f>IF(consulta_completa__11[[#This Row],[14 - Inst. Atuando no Local]]="","X","")</f>
        <v/>
      </c>
      <c r="CZ160" s="86">
        <f>IFERROR(FIND("OUTRA (S)",consulta_completa__11[[#This Row],[14 - Inst. Atuando no Local]]),0)</f>
        <v>0</v>
      </c>
      <c r="DA160" s="86" t="str">
        <f t="shared" si="89"/>
        <v/>
      </c>
      <c r="DB160" s="37" t="str">
        <f t="shared" si="90"/>
        <v>Sim</v>
      </c>
      <c r="DC160" s="37" t="str">
        <f t="shared" si="91"/>
        <v>Não</v>
      </c>
      <c r="DD160" s="37" t="str">
        <f t="shared" si="92"/>
        <v>Sim</v>
      </c>
      <c r="DE160" s="89" t="str">
        <f t="shared" si="63"/>
        <v>Sem informação</v>
      </c>
    </row>
    <row r="161" spans="1:109">
      <c r="A161" s="15">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4">
        <f>IFERROR(FIND("Óbitos/feridos",consulta_completa__11[[#This Row],[13 - Ocorrências/Ambientes Atingidos]]),0)</f>
        <v>0</v>
      </c>
      <c r="AY161" s="85" t="str">
        <f t="shared" si="64"/>
        <v/>
      </c>
      <c r="AZ161" s="84">
        <f>IFERROR(FIND("População afetada/evacuada",consulta_completa__11[[#This Row],[13 - Ocorrências/Ambientes Atingidos]]),0)</f>
        <v>0</v>
      </c>
      <c r="BA161" s="84" t="str">
        <f t="shared" si="65"/>
        <v/>
      </c>
      <c r="BB161" s="84">
        <f>IFERROR(FIND("Suspensão de abastecimento de água",consulta_completa__11[[#This Row],[13 - Ocorrências/Ambientes Atingidos]]),0)</f>
        <v>0</v>
      </c>
      <c r="BC161" s="85" t="str">
        <f t="shared" si="93"/>
        <v/>
      </c>
      <c r="BD161" s="84">
        <f>IFERROR(FIND("Rio/córrego",consulta_completa__11[[#This Row],[13 - Ocorrências/Ambientes Atingidos]]),0)</f>
        <v>0</v>
      </c>
      <c r="BE161" s="85" t="str">
        <f t="shared" si="66"/>
        <v/>
      </c>
      <c r="BF161" s="84">
        <f>IFERROR(FIND("Lago",consulta_completa__11[[#This Row],[13 - Ocorrências/Ambientes Atingidos]]),0)</f>
        <v>0</v>
      </c>
      <c r="BG161" s="85" t="str">
        <f t="shared" si="67"/>
        <v/>
      </c>
      <c r="BH161" s="84">
        <f>IFERROR(FIND("Mar",consulta_completa__11[[#This Row],[13 - Ocorrências/Ambientes Atingidos]]),0)</f>
        <v>0</v>
      </c>
      <c r="BI161" s="85" t="str">
        <f t="shared" si="68"/>
        <v/>
      </c>
      <c r="BJ161" s="84">
        <f>IFERROR(FIND("Praia",consulta_completa__11[[#This Row],[13 - Ocorrências/Ambientes Atingidos]]),0)</f>
        <v>0</v>
      </c>
      <c r="BK161" s="85" t="str">
        <f t="shared" si="69"/>
        <v/>
      </c>
      <c r="BL161" s="84">
        <f>IFERROR(FIND("Solo",consulta_completa__11[[#This Row],[13 - Ocorrências/Ambientes Atingidos]]),0)</f>
        <v>1</v>
      </c>
      <c r="BM161" s="85" t="str">
        <f t="shared" si="70"/>
        <v>X</v>
      </c>
      <c r="BN161" s="84">
        <f>IFERROR(FIND("Águas subterrâneas",consulta_completa__11[[#This Row],[13 - Ocorrências/Ambientes Atingidos]]),0)</f>
        <v>0</v>
      </c>
      <c r="BO161" s="85" t="str">
        <f t="shared" si="71"/>
        <v/>
      </c>
      <c r="BP161" s="84">
        <f>IFERROR(FIND("Atmosfera",consulta_completa__11[[#This Row],[13 - Ocorrências/Ambientes Atingidos]]),0)</f>
        <v>0</v>
      </c>
      <c r="BQ161" s="85" t="str">
        <f t="shared" si="72"/>
        <v/>
      </c>
      <c r="BR161" s="84">
        <f>IFERROR(FIND("Flora",consulta_completa__11[[#This Row],[13 - Ocorrências/Ambientes Atingidos]]),0)</f>
        <v>0</v>
      </c>
      <c r="BS161" s="85" t="str">
        <f t="shared" si="73"/>
        <v/>
      </c>
      <c r="BT161" s="84">
        <f>IFERROR(FIND("Fauna",consulta_completa__11[[#This Row],[13 - Ocorrências/Ambientes Atingidos]]),0)</f>
        <v>0</v>
      </c>
      <c r="BU161" s="85" t="str">
        <f t="shared" si="74"/>
        <v/>
      </c>
      <c r="BV161" s="84">
        <f>IFERROR(FIND("UC federal",consulta_completa__11[[#This Row],[13 - Ocorrências/Ambientes Atingidos]]),0)</f>
        <v>0</v>
      </c>
      <c r="BW161" s="85" t="str">
        <f t="shared" si="75"/>
        <v/>
      </c>
      <c r="BX161" s="84">
        <f>IFERROR(FIND("UC estadual/municipal",consulta_completa__11[[#This Row],[13 - Ocorrências/Ambientes Atingidos]]),0)</f>
        <v>0</v>
      </c>
      <c r="BY161" s="85" t="str">
        <f t="shared" si="76"/>
        <v/>
      </c>
      <c r="BZ161" s="84">
        <f>IFERROR(FIND("Outro(s)",consulta_completa__11[[#This Row],[13 - Ocorrências/Ambientes Atingidos]]),0)</f>
        <v>0</v>
      </c>
      <c r="CA161" s="85" t="str">
        <f t="shared" si="77"/>
        <v/>
      </c>
      <c r="CB161" s="84">
        <f>IFERROR(FIND("Sem dano",consulta_completa__11[[#This Row],[13 - Ocorrências/Ambientes Atingidos]]),0)</f>
        <v>0</v>
      </c>
      <c r="CC161" s="85" t="str">
        <f t="shared" si="78"/>
        <v/>
      </c>
      <c r="CD161" s="84" t="str">
        <f>IF(consulta_completa__11[[#This Row],[13 - Ocorrências/Ambientes Atingidos]]="","X","")</f>
        <v/>
      </c>
      <c r="CE161" s="86">
        <f>IFERROR(FIND("IBAMA",consulta_completa__11[[#This Row],[14 - Inst. Atuando no Local]]),0)</f>
        <v>21</v>
      </c>
      <c r="CF161" s="86" t="str">
        <f t="shared" si="79"/>
        <v>X</v>
      </c>
      <c r="CG161" s="86">
        <f>IFERROR(FIND("OEMA",consulta_completa__11[[#This Row],[14 - Inst. Atuando no Local]]),0)</f>
        <v>0</v>
      </c>
      <c r="CH161" s="86" t="str">
        <f t="shared" si="80"/>
        <v/>
      </c>
      <c r="CI161" s="86">
        <f>IFERROR(FIND("DEFESA CIVIL",consulta_completa__11[[#This Row],[14 - Inst. Atuando no Local]]),0)</f>
        <v>0</v>
      </c>
      <c r="CJ161" s="86" t="str">
        <f t="shared" si="81"/>
        <v/>
      </c>
      <c r="CK161" s="86">
        <f>IFERROR(FIND("CORPO DE BOMBEIROS",consulta_completa__11[[#This Row],[14 - Inst. Atuando no Local]]),0)</f>
        <v>0</v>
      </c>
      <c r="CL161" s="86" t="str">
        <f t="shared" si="82"/>
        <v/>
      </c>
      <c r="CM161" s="86">
        <f>IFERROR(FIND("POLÍCIA RODOVIÁRIA",consulta_completa__11[[#This Row],[14 - Inst. Atuando no Local]]),0)</f>
        <v>0</v>
      </c>
      <c r="CN161" s="86" t="str">
        <f t="shared" si="83"/>
        <v/>
      </c>
      <c r="CO161" s="86">
        <f>IFERROR(FIND("POLÍCIA MILITAR",consulta_completa__11[[#This Row],[14 - Inst. Atuando no Local]]),0)</f>
        <v>0</v>
      </c>
      <c r="CP161" s="86" t="str">
        <f t="shared" si="84"/>
        <v/>
      </c>
      <c r="CQ161" s="86">
        <f>IFERROR(FIND("POLÍCIA CIVIL",consulta_completa__11[[#This Row],[14 - Inst. Atuando no Local]]),0)</f>
        <v>0</v>
      </c>
      <c r="CR161" s="86" t="str">
        <f t="shared" si="85"/>
        <v/>
      </c>
      <c r="CS161" s="86">
        <f>IFERROR(FIND("MARINHA DO BRASIL",consulta_completa__11[[#This Row],[14 - Inst. Atuando no Local]]),0)</f>
        <v>0</v>
      </c>
      <c r="CT161" s="86" t="str">
        <f t="shared" si="86"/>
        <v/>
      </c>
      <c r="CU161" s="86">
        <f>IFERROR(FIND("EMPRESA ESPECIALIZADA EM ATENDIMENTO",consulta_completa__11[[#This Row],[14 - Inst. Atuando no Local]]),0)</f>
        <v>0</v>
      </c>
      <c r="CV161" s="86" t="str">
        <f t="shared" si="87"/>
        <v/>
      </c>
      <c r="CW161" s="86">
        <f>IFERROR(FIND("IBAMA",consulta_completa__11[[#This Row],[14 - Inst. Atuando no Local]]),0)</f>
        <v>21</v>
      </c>
      <c r="CX161" s="86" t="str">
        <f t="shared" si="88"/>
        <v>X</v>
      </c>
      <c r="CY161" s="86" t="str">
        <f>IF(consulta_completa__11[[#This Row],[14 - Inst. Atuando no Local]]="","X","")</f>
        <v/>
      </c>
      <c r="CZ161" s="86">
        <f>IFERROR(FIND("OUTRA (S)",consulta_completa__11[[#This Row],[14 - Inst. Atuando no Local]]),0)</f>
        <v>0</v>
      </c>
      <c r="DA161" s="86" t="str">
        <f t="shared" si="89"/>
        <v/>
      </c>
      <c r="DB161" s="37" t="str">
        <f t="shared" si="90"/>
        <v>Sim</v>
      </c>
      <c r="DC161" s="37" t="str">
        <f t="shared" si="91"/>
        <v>Não</v>
      </c>
      <c r="DD161" s="37" t="str">
        <f t="shared" si="92"/>
        <v>Sim</v>
      </c>
      <c r="DE161" s="89" t="str">
        <f t="shared" si="63"/>
        <v>Sem informação</v>
      </c>
    </row>
    <row r="162" spans="1:109">
      <c r="A162" s="15">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4">
        <f>IFERROR(FIND("Óbitos/feridos",consulta_completa__11[[#This Row],[13 - Ocorrências/Ambientes Atingidos]]),0)</f>
        <v>0</v>
      </c>
      <c r="AY162" s="85" t="str">
        <f t="shared" si="64"/>
        <v/>
      </c>
      <c r="AZ162" s="84">
        <f>IFERROR(FIND("População afetada/evacuada",consulta_completa__11[[#This Row],[13 - Ocorrências/Ambientes Atingidos]]),0)</f>
        <v>0</v>
      </c>
      <c r="BA162" s="84" t="str">
        <f t="shared" si="65"/>
        <v/>
      </c>
      <c r="BB162" s="84">
        <f>IFERROR(FIND("Suspensão de abastecimento de água",consulta_completa__11[[#This Row],[13 - Ocorrências/Ambientes Atingidos]]),0)</f>
        <v>0</v>
      </c>
      <c r="BC162" s="85" t="str">
        <f t="shared" si="93"/>
        <v/>
      </c>
      <c r="BD162" s="84">
        <f>IFERROR(FIND("Rio/córrego",consulta_completa__11[[#This Row],[13 - Ocorrências/Ambientes Atingidos]]),0)</f>
        <v>0</v>
      </c>
      <c r="BE162" s="85" t="str">
        <f t="shared" si="66"/>
        <v/>
      </c>
      <c r="BF162" s="84">
        <f>IFERROR(FIND("Lago",consulta_completa__11[[#This Row],[13 - Ocorrências/Ambientes Atingidos]]),0)</f>
        <v>0</v>
      </c>
      <c r="BG162" s="85" t="str">
        <f t="shared" si="67"/>
        <v/>
      </c>
      <c r="BH162" s="84">
        <f>IFERROR(FIND("Mar",consulta_completa__11[[#This Row],[13 - Ocorrências/Ambientes Atingidos]]),0)</f>
        <v>0</v>
      </c>
      <c r="BI162" s="85" t="str">
        <f t="shared" si="68"/>
        <v/>
      </c>
      <c r="BJ162" s="84">
        <f>IFERROR(FIND("Praia",consulta_completa__11[[#This Row],[13 - Ocorrências/Ambientes Atingidos]]),0)</f>
        <v>0</v>
      </c>
      <c r="BK162" s="85" t="str">
        <f t="shared" si="69"/>
        <v/>
      </c>
      <c r="BL162" s="84">
        <f>IFERROR(FIND("Solo",consulta_completa__11[[#This Row],[13 - Ocorrências/Ambientes Atingidos]]),0)</f>
        <v>1</v>
      </c>
      <c r="BM162" s="85" t="str">
        <f t="shared" si="70"/>
        <v>X</v>
      </c>
      <c r="BN162" s="84">
        <f>IFERROR(FIND("Águas subterrâneas",consulta_completa__11[[#This Row],[13 - Ocorrências/Ambientes Atingidos]]),0)</f>
        <v>0</v>
      </c>
      <c r="BO162" s="85" t="str">
        <f t="shared" si="71"/>
        <v/>
      </c>
      <c r="BP162" s="84">
        <f>IFERROR(FIND("Atmosfera",consulta_completa__11[[#This Row],[13 - Ocorrências/Ambientes Atingidos]]),0)</f>
        <v>0</v>
      </c>
      <c r="BQ162" s="85" t="str">
        <f t="shared" si="72"/>
        <v/>
      </c>
      <c r="BR162" s="84">
        <f>IFERROR(FIND("Flora",consulta_completa__11[[#This Row],[13 - Ocorrências/Ambientes Atingidos]]),0)</f>
        <v>0</v>
      </c>
      <c r="BS162" s="85" t="str">
        <f t="shared" si="73"/>
        <v/>
      </c>
      <c r="BT162" s="84">
        <f>IFERROR(FIND("Fauna",consulta_completa__11[[#This Row],[13 - Ocorrências/Ambientes Atingidos]]),0)</f>
        <v>0</v>
      </c>
      <c r="BU162" s="85" t="str">
        <f t="shared" si="74"/>
        <v/>
      </c>
      <c r="BV162" s="84">
        <f>IFERROR(FIND("UC federal",consulta_completa__11[[#This Row],[13 - Ocorrências/Ambientes Atingidos]]),0)</f>
        <v>0</v>
      </c>
      <c r="BW162" s="85" t="str">
        <f t="shared" si="75"/>
        <v/>
      </c>
      <c r="BX162" s="84">
        <f>IFERROR(FIND("UC estadual/municipal",consulta_completa__11[[#This Row],[13 - Ocorrências/Ambientes Atingidos]]),0)</f>
        <v>0</v>
      </c>
      <c r="BY162" s="85" t="str">
        <f t="shared" si="76"/>
        <v/>
      </c>
      <c r="BZ162" s="84">
        <f>IFERROR(FIND("Outro(s)",consulta_completa__11[[#This Row],[13 - Ocorrências/Ambientes Atingidos]]),0)</f>
        <v>0</v>
      </c>
      <c r="CA162" s="85" t="str">
        <f t="shared" si="77"/>
        <v/>
      </c>
      <c r="CB162" s="84">
        <f>IFERROR(FIND("Sem dano",consulta_completa__11[[#This Row],[13 - Ocorrências/Ambientes Atingidos]]),0)</f>
        <v>0</v>
      </c>
      <c r="CC162" s="85" t="str">
        <f t="shared" si="78"/>
        <v/>
      </c>
      <c r="CD162" s="84" t="str">
        <f>IF(consulta_completa__11[[#This Row],[13 - Ocorrências/Ambientes Atingidos]]="","X","")</f>
        <v/>
      </c>
      <c r="CE162" s="86">
        <f>IFERROR(FIND("IBAMA",consulta_completa__11[[#This Row],[14 - Inst. Atuando no Local]]),0)</f>
        <v>0</v>
      </c>
      <c r="CF162" s="86" t="str">
        <f t="shared" si="79"/>
        <v/>
      </c>
      <c r="CG162" s="86">
        <f>IFERROR(FIND("OEMA",consulta_completa__11[[#This Row],[14 - Inst. Atuando no Local]]),0)</f>
        <v>0</v>
      </c>
      <c r="CH162" s="86" t="str">
        <f t="shared" si="80"/>
        <v/>
      </c>
      <c r="CI162" s="86">
        <f>IFERROR(FIND("DEFESA CIVIL",consulta_completa__11[[#This Row],[14 - Inst. Atuando no Local]]),0)</f>
        <v>0</v>
      </c>
      <c r="CJ162" s="86" t="str">
        <f t="shared" si="81"/>
        <v/>
      </c>
      <c r="CK162" s="86">
        <f>IFERROR(FIND("CORPO DE BOMBEIROS",consulta_completa__11[[#This Row],[14 - Inst. Atuando no Local]]),0)</f>
        <v>0</v>
      </c>
      <c r="CL162" s="86" t="str">
        <f t="shared" si="82"/>
        <v/>
      </c>
      <c r="CM162" s="86">
        <f>IFERROR(FIND("POLÍCIA RODOVIÁRIA",consulta_completa__11[[#This Row],[14 - Inst. Atuando no Local]]),0)</f>
        <v>0</v>
      </c>
      <c r="CN162" s="86" t="str">
        <f t="shared" si="83"/>
        <v/>
      </c>
      <c r="CO162" s="86">
        <f>IFERROR(FIND("POLÍCIA MILITAR",consulta_completa__11[[#This Row],[14 - Inst. Atuando no Local]]),0)</f>
        <v>0</v>
      </c>
      <c r="CP162" s="86" t="str">
        <f t="shared" si="84"/>
        <v/>
      </c>
      <c r="CQ162" s="86">
        <f>IFERROR(FIND("POLÍCIA CIVIL",consulta_completa__11[[#This Row],[14 - Inst. Atuando no Local]]),0)</f>
        <v>0</v>
      </c>
      <c r="CR162" s="86" t="str">
        <f t="shared" si="85"/>
        <v/>
      </c>
      <c r="CS162" s="86">
        <f>IFERROR(FIND("MARINHA DO BRASIL",consulta_completa__11[[#This Row],[14 - Inst. Atuando no Local]]),0)</f>
        <v>0</v>
      </c>
      <c r="CT162" s="86" t="str">
        <f t="shared" si="86"/>
        <v/>
      </c>
      <c r="CU162" s="86">
        <f>IFERROR(FIND("EMPRESA ESPECIALIZADA EM ATENDIMENTO",consulta_completa__11[[#This Row],[14 - Inst. Atuando no Local]]),0)</f>
        <v>0</v>
      </c>
      <c r="CV162" s="86" t="str">
        <f t="shared" si="87"/>
        <v/>
      </c>
      <c r="CW162" s="86">
        <f>IFERROR(FIND("IBAMA",consulta_completa__11[[#This Row],[14 - Inst. Atuando no Local]]),0)</f>
        <v>0</v>
      </c>
      <c r="CX162" s="86" t="str">
        <f t="shared" si="88"/>
        <v/>
      </c>
      <c r="CY162" s="86" t="str">
        <f>IF(consulta_completa__11[[#This Row],[14 - Inst. Atuando no Local]]="","X","")</f>
        <v/>
      </c>
      <c r="CZ162" s="86">
        <f>IFERROR(FIND("OUTRA (S)",consulta_completa__11[[#This Row],[14 - Inst. Atuando no Local]]),0)</f>
        <v>0</v>
      </c>
      <c r="DA162" s="86" t="str">
        <f t="shared" si="89"/>
        <v/>
      </c>
      <c r="DB162" s="37" t="str">
        <f t="shared" si="90"/>
        <v>Sim</v>
      </c>
      <c r="DC162" s="37" t="str">
        <f t="shared" si="91"/>
        <v>Não</v>
      </c>
      <c r="DD162" s="37" t="str">
        <f t="shared" si="92"/>
        <v>Sim</v>
      </c>
      <c r="DE162" s="89" t="str">
        <f t="shared" si="63"/>
        <v>Federal</v>
      </c>
    </row>
    <row r="163" spans="1:109">
      <c r="A163" s="15">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4">
        <f>IFERROR(FIND("Óbitos/feridos",consulta_completa__11[[#This Row],[13 - Ocorrências/Ambientes Atingidos]]),0)</f>
        <v>0</v>
      </c>
      <c r="AY163" s="85" t="str">
        <f t="shared" si="64"/>
        <v/>
      </c>
      <c r="AZ163" s="84">
        <f>IFERROR(FIND("População afetada/evacuada",consulta_completa__11[[#This Row],[13 - Ocorrências/Ambientes Atingidos]]),0)</f>
        <v>0</v>
      </c>
      <c r="BA163" s="84" t="str">
        <f t="shared" si="65"/>
        <v/>
      </c>
      <c r="BB163" s="84">
        <f>IFERROR(FIND("Suspensão de abastecimento de água",consulta_completa__11[[#This Row],[13 - Ocorrências/Ambientes Atingidos]]),0)</f>
        <v>0</v>
      </c>
      <c r="BC163" s="85" t="str">
        <f t="shared" si="93"/>
        <v/>
      </c>
      <c r="BD163" s="84">
        <f>IFERROR(FIND("Rio/córrego",consulta_completa__11[[#This Row],[13 - Ocorrências/Ambientes Atingidos]]),0)</f>
        <v>1</v>
      </c>
      <c r="BE163" s="85" t="str">
        <f t="shared" si="66"/>
        <v>X</v>
      </c>
      <c r="BF163" s="84">
        <f>IFERROR(FIND("Lago",consulta_completa__11[[#This Row],[13 - Ocorrências/Ambientes Atingidos]]),0)</f>
        <v>0</v>
      </c>
      <c r="BG163" s="85" t="str">
        <f t="shared" si="67"/>
        <v/>
      </c>
      <c r="BH163" s="84">
        <f>IFERROR(FIND("Mar",consulta_completa__11[[#This Row],[13 - Ocorrências/Ambientes Atingidos]]),0)</f>
        <v>0</v>
      </c>
      <c r="BI163" s="85" t="str">
        <f t="shared" si="68"/>
        <v/>
      </c>
      <c r="BJ163" s="84">
        <f>IFERROR(FIND("Praia",consulta_completa__11[[#This Row],[13 - Ocorrências/Ambientes Atingidos]]),0)</f>
        <v>0</v>
      </c>
      <c r="BK163" s="85" t="str">
        <f t="shared" si="69"/>
        <v/>
      </c>
      <c r="BL163" s="84">
        <f>IFERROR(FIND("Solo",consulta_completa__11[[#This Row],[13 - Ocorrências/Ambientes Atingidos]]),0)</f>
        <v>0</v>
      </c>
      <c r="BM163" s="85" t="str">
        <f t="shared" si="70"/>
        <v/>
      </c>
      <c r="BN163" s="84">
        <f>IFERROR(FIND("Águas subterrâneas",consulta_completa__11[[#This Row],[13 - Ocorrências/Ambientes Atingidos]]),0)</f>
        <v>0</v>
      </c>
      <c r="BO163" s="85" t="str">
        <f t="shared" si="71"/>
        <v/>
      </c>
      <c r="BP163" s="84">
        <f>IFERROR(FIND("Atmosfera",consulta_completa__11[[#This Row],[13 - Ocorrências/Ambientes Atingidos]]),0)</f>
        <v>0</v>
      </c>
      <c r="BQ163" s="85" t="str">
        <f t="shared" si="72"/>
        <v/>
      </c>
      <c r="BR163" s="84">
        <f>IFERROR(FIND("Flora",consulta_completa__11[[#This Row],[13 - Ocorrências/Ambientes Atingidos]]),0)</f>
        <v>0</v>
      </c>
      <c r="BS163" s="85" t="str">
        <f t="shared" si="73"/>
        <v/>
      </c>
      <c r="BT163" s="84">
        <f>IFERROR(FIND("Fauna",consulta_completa__11[[#This Row],[13 - Ocorrências/Ambientes Atingidos]]),0)</f>
        <v>0</v>
      </c>
      <c r="BU163" s="85" t="str">
        <f t="shared" si="74"/>
        <v/>
      </c>
      <c r="BV163" s="84">
        <f>IFERROR(FIND("UC federal",consulta_completa__11[[#This Row],[13 - Ocorrências/Ambientes Atingidos]]),0)</f>
        <v>0</v>
      </c>
      <c r="BW163" s="85" t="str">
        <f t="shared" si="75"/>
        <v/>
      </c>
      <c r="BX163" s="84">
        <f>IFERROR(FIND("UC estadual/municipal",consulta_completa__11[[#This Row],[13 - Ocorrências/Ambientes Atingidos]]),0)</f>
        <v>0</v>
      </c>
      <c r="BY163" s="85" t="str">
        <f t="shared" si="76"/>
        <v/>
      </c>
      <c r="BZ163" s="84">
        <f>IFERROR(FIND("Outro(s)",consulta_completa__11[[#This Row],[13 - Ocorrências/Ambientes Atingidos]]),0)</f>
        <v>0</v>
      </c>
      <c r="CA163" s="85" t="str">
        <f t="shared" si="77"/>
        <v/>
      </c>
      <c r="CB163" s="84">
        <f>IFERROR(FIND("Sem dano",consulta_completa__11[[#This Row],[13 - Ocorrências/Ambientes Atingidos]]),0)</f>
        <v>0</v>
      </c>
      <c r="CC163" s="85" t="str">
        <f t="shared" si="78"/>
        <v/>
      </c>
      <c r="CD163" s="84" t="str">
        <f>IF(consulta_completa__11[[#This Row],[13 - Ocorrências/Ambientes Atingidos]]="","X","")</f>
        <v/>
      </c>
      <c r="CE163" s="86">
        <f>IFERROR(FIND("IBAMA",consulta_completa__11[[#This Row],[14 - Inst. Atuando no Local]]),0)</f>
        <v>0</v>
      </c>
      <c r="CF163" s="86" t="str">
        <f t="shared" si="79"/>
        <v/>
      </c>
      <c r="CG163" s="86">
        <f>IFERROR(FIND("OEMA",consulta_completa__11[[#This Row],[14 - Inst. Atuando no Local]]),0)</f>
        <v>0</v>
      </c>
      <c r="CH163" s="86" t="str">
        <f t="shared" si="80"/>
        <v/>
      </c>
      <c r="CI163" s="86">
        <f>IFERROR(FIND("DEFESA CIVIL",consulta_completa__11[[#This Row],[14 - Inst. Atuando no Local]]),0)</f>
        <v>0</v>
      </c>
      <c r="CJ163" s="86" t="str">
        <f t="shared" si="81"/>
        <v/>
      </c>
      <c r="CK163" s="86">
        <f>IFERROR(FIND("CORPO DE BOMBEIROS",consulta_completa__11[[#This Row],[14 - Inst. Atuando no Local]]),0)</f>
        <v>0</v>
      </c>
      <c r="CL163" s="86" t="str">
        <f t="shared" si="82"/>
        <v/>
      </c>
      <c r="CM163" s="86">
        <f>IFERROR(FIND("POLÍCIA RODOVIÁRIA",consulta_completa__11[[#This Row],[14 - Inst. Atuando no Local]]),0)</f>
        <v>0</v>
      </c>
      <c r="CN163" s="86" t="str">
        <f t="shared" si="83"/>
        <v/>
      </c>
      <c r="CO163" s="86">
        <f>IFERROR(FIND("POLÍCIA MILITAR",consulta_completa__11[[#This Row],[14 - Inst. Atuando no Local]]),0)</f>
        <v>0</v>
      </c>
      <c r="CP163" s="86" t="str">
        <f t="shared" si="84"/>
        <v/>
      </c>
      <c r="CQ163" s="86">
        <f>IFERROR(FIND("POLÍCIA CIVIL",consulta_completa__11[[#This Row],[14 - Inst. Atuando no Local]]),0)</f>
        <v>0</v>
      </c>
      <c r="CR163" s="86" t="str">
        <f t="shared" si="85"/>
        <v/>
      </c>
      <c r="CS163" s="86">
        <f>IFERROR(FIND("MARINHA DO BRASIL",consulta_completa__11[[#This Row],[14 - Inst. Atuando no Local]]),0)</f>
        <v>0</v>
      </c>
      <c r="CT163" s="86" t="str">
        <f t="shared" si="86"/>
        <v/>
      </c>
      <c r="CU163" s="86">
        <f>IFERROR(FIND("EMPRESA ESPECIALIZADA EM ATENDIMENTO",consulta_completa__11[[#This Row],[14 - Inst. Atuando no Local]]),0)</f>
        <v>0</v>
      </c>
      <c r="CV163" s="86" t="str">
        <f t="shared" si="87"/>
        <v/>
      </c>
      <c r="CW163" s="86">
        <f>IFERROR(FIND("IBAMA",consulta_completa__11[[#This Row],[14 - Inst. Atuando no Local]]),0)</f>
        <v>0</v>
      </c>
      <c r="CX163" s="86" t="str">
        <f t="shared" si="88"/>
        <v/>
      </c>
      <c r="CY163" s="86" t="str">
        <f>IF(consulta_completa__11[[#This Row],[14 - Inst. Atuando no Local]]="","X","")</f>
        <v/>
      </c>
      <c r="CZ163" s="86">
        <f>IFERROR(FIND("OUTRA (S)",consulta_completa__11[[#This Row],[14 - Inst. Atuando no Local]]),0)</f>
        <v>0</v>
      </c>
      <c r="DA163" s="86" t="str">
        <f t="shared" si="89"/>
        <v/>
      </c>
      <c r="DB163" s="37" t="str">
        <f t="shared" si="90"/>
        <v>Sim</v>
      </c>
      <c r="DC163" s="37" t="str">
        <f t="shared" si="91"/>
        <v>Não</v>
      </c>
      <c r="DD163" s="37" t="str">
        <f t="shared" si="92"/>
        <v>Sim</v>
      </c>
      <c r="DE163" s="89" t="str">
        <f t="shared" si="63"/>
        <v>Sem informação</v>
      </c>
    </row>
    <row r="164" spans="1:109">
      <c r="A164" s="15">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4">
        <f>IFERROR(FIND("Óbitos/feridos",consulta_completa__11[[#This Row],[13 - Ocorrências/Ambientes Atingidos]]),0)</f>
        <v>0</v>
      </c>
      <c r="AY164" s="85" t="str">
        <f t="shared" si="64"/>
        <v/>
      </c>
      <c r="AZ164" s="84">
        <f>IFERROR(FIND("População afetada/evacuada",consulta_completa__11[[#This Row],[13 - Ocorrências/Ambientes Atingidos]]),0)</f>
        <v>0</v>
      </c>
      <c r="BA164" s="84" t="str">
        <f t="shared" si="65"/>
        <v/>
      </c>
      <c r="BB164" s="84">
        <f>IFERROR(FIND("Suspensão de abastecimento de água",consulta_completa__11[[#This Row],[13 - Ocorrências/Ambientes Atingidos]]),0)</f>
        <v>0</v>
      </c>
      <c r="BC164" s="85" t="str">
        <f t="shared" si="93"/>
        <v/>
      </c>
      <c r="BD164" s="84">
        <f>IFERROR(FIND("Rio/córrego",consulta_completa__11[[#This Row],[13 - Ocorrências/Ambientes Atingidos]]),0)</f>
        <v>0</v>
      </c>
      <c r="BE164" s="85" t="str">
        <f t="shared" si="66"/>
        <v/>
      </c>
      <c r="BF164" s="84">
        <f>IFERROR(FIND("Lago",consulta_completa__11[[#This Row],[13 - Ocorrências/Ambientes Atingidos]]),0)</f>
        <v>0</v>
      </c>
      <c r="BG164" s="85" t="str">
        <f t="shared" si="67"/>
        <v/>
      </c>
      <c r="BH164" s="84">
        <f>IFERROR(FIND("Mar",consulta_completa__11[[#This Row],[13 - Ocorrências/Ambientes Atingidos]]),0)</f>
        <v>0</v>
      </c>
      <c r="BI164" s="85" t="str">
        <f t="shared" si="68"/>
        <v/>
      </c>
      <c r="BJ164" s="84">
        <f>IFERROR(FIND("Praia",consulta_completa__11[[#This Row],[13 - Ocorrências/Ambientes Atingidos]]),0)</f>
        <v>0</v>
      </c>
      <c r="BK164" s="85" t="str">
        <f t="shared" si="69"/>
        <v/>
      </c>
      <c r="BL164" s="84">
        <f>IFERROR(FIND("Solo",consulta_completa__11[[#This Row],[13 - Ocorrências/Ambientes Atingidos]]),0)</f>
        <v>1</v>
      </c>
      <c r="BM164" s="85" t="str">
        <f t="shared" si="70"/>
        <v>X</v>
      </c>
      <c r="BN164" s="84">
        <f>IFERROR(FIND("Águas subterrâneas",consulta_completa__11[[#This Row],[13 - Ocorrências/Ambientes Atingidos]]),0)</f>
        <v>0</v>
      </c>
      <c r="BO164" s="85" t="str">
        <f t="shared" si="71"/>
        <v/>
      </c>
      <c r="BP164" s="84">
        <f>IFERROR(FIND("Atmosfera",consulta_completa__11[[#This Row],[13 - Ocorrências/Ambientes Atingidos]]),0)</f>
        <v>0</v>
      </c>
      <c r="BQ164" s="85" t="str">
        <f t="shared" si="72"/>
        <v/>
      </c>
      <c r="BR164" s="84">
        <f>IFERROR(FIND("Flora",consulta_completa__11[[#This Row],[13 - Ocorrências/Ambientes Atingidos]]),0)</f>
        <v>7</v>
      </c>
      <c r="BS164" s="85" t="str">
        <f t="shared" si="73"/>
        <v>X</v>
      </c>
      <c r="BT164" s="84">
        <f>IFERROR(FIND("Fauna",consulta_completa__11[[#This Row],[13 - Ocorrências/Ambientes Atingidos]]),0)</f>
        <v>0</v>
      </c>
      <c r="BU164" s="85" t="str">
        <f t="shared" si="74"/>
        <v/>
      </c>
      <c r="BV164" s="84">
        <f>IFERROR(FIND("UC federal",consulta_completa__11[[#This Row],[13 - Ocorrências/Ambientes Atingidos]]),0)</f>
        <v>0</v>
      </c>
      <c r="BW164" s="85" t="str">
        <f t="shared" si="75"/>
        <v/>
      </c>
      <c r="BX164" s="84">
        <f>IFERROR(FIND("UC estadual/municipal",consulta_completa__11[[#This Row],[13 - Ocorrências/Ambientes Atingidos]]),0)</f>
        <v>0</v>
      </c>
      <c r="BY164" s="85" t="str">
        <f t="shared" si="76"/>
        <v/>
      </c>
      <c r="BZ164" s="84">
        <f>IFERROR(FIND("Outro(s)",consulta_completa__11[[#This Row],[13 - Ocorrências/Ambientes Atingidos]]),0)</f>
        <v>0</v>
      </c>
      <c r="CA164" s="85" t="str">
        <f t="shared" si="77"/>
        <v/>
      </c>
      <c r="CB164" s="84">
        <f>IFERROR(FIND("Sem dano",consulta_completa__11[[#This Row],[13 - Ocorrências/Ambientes Atingidos]]),0)</f>
        <v>0</v>
      </c>
      <c r="CC164" s="85" t="str">
        <f t="shared" si="78"/>
        <v/>
      </c>
      <c r="CD164" s="84" t="str">
        <f>IF(consulta_completa__11[[#This Row],[13 - Ocorrências/Ambientes Atingidos]]="","X","")</f>
        <v/>
      </c>
      <c r="CE164" s="86">
        <f>IFERROR(FIND("IBAMA",consulta_completa__11[[#This Row],[14 - Inst. Atuando no Local]]),0)</f>
        <v>0</v>
      </c>
      <c r="CF164" s="86" t="str">
        <f t="shared" si="79"/>
        <v/>
      </c>
      <c r="CG164" s="86">
        <f>IFERROR(FIND("OEMA",consulta_completa__11[[#This Row],[14 - Inst. Atuando no Local]]),0)</f>
        <v>0</v>
      </c>
      <c r="CH164" s="86" t="str">
        <f t="shared" si="80"/>
        <v/>
      </c>
      <c r="CI164" s="86">
        <f>IFERROR(FIND("DEFESA CIVIL",consulta_completa__11[[#This Row],[14 - Inst. Atuando no Local]]),0)</f>
        <v>0</v>
      </c>
      <c r="CJ164" s="86" t="str">
        <f t="shared" si="81"/>
        <v/>
      </c>
      <c r="CK164" s="86">
        <f>IFERROR(FIND("CORPO DE BOMBEIROS",consulta_completa__11[[#This Row],[14 - Inst. Atuando no Local]]),0)</f>
        <v>0</v>
      </c>
      <c r="CL164" s="86" t="str">
        <f t="shared" si="82"/>
        <v/>
      </c>
      <c r="CM164" s="86">
        <f>IFERROR(FIND("POLÍCIA RODOVIÁRIA",consulta_completa__11[[#This Row],[14 - Inst. Atuando no Local]]),0)</f>
        <v>0</v>
      </c>
      <c r="CN164" s="86" t="str">
        <f t="shared" si="83"/>
        <v/>
      </c>
      <c r="CO164" s="86">
        <f>IFERROR(FIND("POLÍCIA MILITAR",consulta_completa__11[[#This Row],[14 - Inst. Atuando no Local]]),0)</f>
        <v>0</v>
      </c>
      <c r="CP164" s="86" t="str">
        <f t="shared" si="84"/>
        <v/>
      </c>
      <c r="CQ164" s="86">
        <f>IFERROR(FIND("POLÍCIA CIVIL",consulta_completa__11[[#This Row],[14 - Inst. Atuando no Local]]),0)</f>
        <v>0</v>
      </c>
      <c r="CR164" s="86" t="str">
        <f t="shared" si="85"/>
        <v/>
      </c>
      <c r="CS164" s="86">
        <f>IFERROR(FIND("MARINHA DO BRASIL",consulta_completa__11[[#This Row],[14 - Inst. Atuando no Local]]),0)</f>
        <v>0</v>
      </c>
      <c r="CT164" s="86" t="str">
        <f t="shared" si="86"/>
        <v/>
      </c>
      <c r="CU164" s="86">
        <f>IFERROR(FIND("EMPRESA ESPECIALIZADA EM ATENDIMENTO",consulta_completa__11[[#This Row],[14 - Inst. Atuando no Local]]),0)</f>
        <v>0</v>
      </c>
      <c r="CV164" s="86" t="str">
        <f t="shared" si="87"/>
        <v/>
      </c>
      <c r="CW164" s="86">
        <f>IFERROR(FIND("IBAMA",consulta_completa__11[[#This Row],[14 - Inst. Atuando no Local]]),0)</f>
        <v>0</v>
      </c>
      <c r="CX164" s="86" t="str">
        <f t="shared" si="88"/>
        <v/>
      </c>
      <c r="CY164" s="86" t="str">
        <f>IF(consulta_completa__11[[#This Row],[14 - Inst. Atuando no Local]]="","X","")</f>
        <v/>
      </c>
      <c r="CZ164" s="86">
        <f>IFERROR(FIND("OUTRA (S)",consulta_completa__11[[#This Row],[14 - Inst. Atuando no Local]]),0)</f>
        <v>0</v>
      </c>
      <c r="DA164" s="86" t="str">
        <f t="shared" si="89"/>
        <v/>
      </c>
      <c r="DB164" s="37" t="str">
        <f t="shared" si="90"/>
        <v>Sim</v>
      </c>
      <c r="DC164" s="37" t="str">
        <f t="shared" si="91"/>
        <v>Não</v>
      </c>
      <c r="DD164" s="37" t="str">
        <f t="shared" si="92"/>
        <v>Sim</v>
      </c>
      <c r="DE164" s="89" t="str">
        <f t="shared" si="63"/>
        <v>Federal</v>
      </c>
    </row>
    <row r="165" spans="1:109">
      <c r="A165" s="15">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4">
        <f>IFERROR(FIND("Óbitos/feridos",consulta_completa__11[[#This Row],[13 - Ocorrências/Ambientes Atingidos]]),0)</f>
        <v>0</v>
      </c>
      <c r="AY165" s="85" t="str">
        <f t="shared" si="64"/>
        <v/>
      </c>
      <c r="AZ165" s="84">
        <f>IFERROR(FIND("População afetada/evacuada",consulta_completa__11[[#This Row],[13 - Ocorrências/Ambientes Atingidos]]),0)</f>
        <v>0</v>
      </c>
      <c r="BA165" s="84" t="str">
        <f t="shared" si="65"/>
        <v/>
      </c>
      <c r="BB165" s="84">
        <f>IFERROR(FIND("Suspensão de abastecimento de água",consulta_completa__11[[#This Row],[13 - Ocorrências/Ambientes Atingidos]]),0)</f>
        <v>0</v>
      </c>
      <c r="BC165" s="85" t="str">
        <f t="shared" si="93"/>
        <v/>
      </c>
      <c r="BD165" s="84">
        <f>IFERROR(FIND("Rio/córrego",consulta_completa__11[[#This Row],[13 - Ocorrências/Ambientes Atingidos]]),0)</f>
        <v>0</v>
      </c>
      <c r="BE165" s="85" t="str">
        <f t="shared" si="66"/>
        <v/>
      </c>
      <c r="BF165" s="84">
        <f>IFERROR(FIND("Lago",consulta_completa__11[[#This Row],[13 - Ocorrências/Ambientes Atingidos]]),0)</f>
        <v>0</v>
      </c>
      <c r="BG165" s="85" t="str">
        <f t="shared" si="67"/>
        <v/>
      </c>
      <c r="BH165" s="84">
        <f>IFERROR(FIND("Mar",consulta_completa__11[[#This Row],[13 - Ocorrências/Ambientes Atingidos]]),0)</f>
        <v>0</v>
      </c>
      <c r="BI165" s="85" t="str">
        <f t="shared" si="68"/>
        <v/>
      </c>
      <c r="BJ165" s="84">
        <f>IFERROR(FIND("Praia",consulta_completa__11[[#This Row],[13 - Ocorrências/Ambientes Atingidos]]),0)</f>
        <v>0</v>
      </c>
      <c r="BK165" s="85" t="str">
        <f t="shared" si="69"/>
        <v/>
      </c>
      <c r="BL165" s="84">
        <f>IFERROR(FIND("Solo",consulta_completa__11[[#This Row],[13 - Ocorrências/Ambientes Atingidos]]),0)</f>
        <v>1</v>
      </c>
      <c r="BM165" s="85" t="str">
        <f t="shared" si="70"/>
        <v>X</v>
      </c>
      <c r="BN165" s="84">
        <f>IFERROR(FIND("Águas subterrâneas",consulta_completa__11[[#This Row],[13 - Ocorrências/Ambientes Atingidos]]),0)</f>
        <v>0</v>
      </c>
      <c r="BO165" s="85" t="str">
        <f t="shared" si="71"/>
        <v/>
      </c>
      <c r="BP165" s="84">
        <f>IFERROR(FIND("Atmosfera",consulta_completa__11[[#This Row],[13 - Ocorrências/Ambientes Atingidos]]),0)</f>
        <v>0</v>
      </c>
      <c r="BQ165" s="85" t="str">
        <f t="shared" si="72"/>
        <v/>
      </c>
      <c r="BR165" s="84">
        <f>IFERROR(FIND("Flora",consulta_completa__11[[#This Row],[13 - Ocorrências/Ambientes Atingidos]]),0)</f>
        <v>0</v>
      </c>
      <c r="BS165" s="85" t="str">
        <f t="shared" si="73"/>
        <v/>
      </c>
      <c r="BT165" s="84">
        <f>IFERROR(FIND("Fauna",consulta_completa__11[[#This Row],[13 - Ocorrências/Ambientes Atingidos]]),0)</f>
        <v>0</v>
      </c>
      <c r="BU165" s="85" t="str">
        <f t="shared" si="74"/>
        <v/>
      </c>
      <c r="BV165" s="84">
        <f>IFERROR(FIND("UC federal",consulta_completa__11[[#This Row],[13 - Ocorrências/Ambientes Atingidos]]),0)</f>
        <v>0</v>
      </c>
      <c r="BW165" s="85" t="str">
        <f t="shared" si="75"/>
        <v/>
      </c>
      <c r="BX165" s="84">
        <f>IFERROR(FIND("UC estadual/municipal",consulta_completa__11[[#This Row],[13 - Ocorrências/Ambientes Atingidos]]),0)</f>
        <v>0</v>
      </c>
      <c r="BY165" s="85" t="str">
        <f t="shared" si="76"/>
        <v/>
      </c>
      <c r="BZ165" s="84">
        <f>IFERROR(FIND("Outro(s)",consulta_completa__11[[#This Row],[13 - Ocorrências/Ambientes Atingidos]]),0)</f>
        <v>0</v>
      </c>
      <c r="CA165" s="85" t="str">
        <f t="shared" si="77"/>
        <v/>
      </c>
      <c r="CB165" s="84">
        <f>IFERROR(FIND("Sem dano",consulta_completa__11[[#This Row],[13 - Ocorrências/Ambientes Atingidos]]),0)</f>
        <v>0</v>
      </c>
      <c r="CC165" s="85" t="str">
        <f t="shared" si="78"/>
        <v/>
      </c>
      <c r="CD165" s="84" t="str">
        <f>IF(consulta_completa__11[[#This Row],[13 - Ocorrências/Ambientes Atingidos]]="","X","")</f>
        <v/>
      </c>
      <c r="CE165" s="86">
        <f>IFERROR(FIND("IBAMA",consulta_completa__11[[#This Row],[14 - Inst. Atuando no Local]]),0)</f>
        <v>0</v>
      </c>
      <c r="CF165" s="86" t="str">
        <f t="shared" si="79"/>
        <v/>
      </c>
      <c r="CG165" s="86">
        <f>IFERROR(FIND("OEMA",consulta_completa__11[[#This Row],[14 - Inst. Atuando no Local]]),0)</f>
        <v>0</v>
      </c>
      <c r="CH165" s="86" t="str">
        <f t="shared" si="80"/>
        <v/>
      </c>
      <c r="CI165" s="86">
        <f>IFERROR(FIND("DEFESA CIVIL",consulta_completa__11[[#This Row],[14 - Inst. Atuando no Local]]),0)</f>
        <v>0</v>
      </c>
      <c r="CJ165" s="86" t="str">
        <f t="shared" si="81"/>
        <v/>
      </c>
      <c r="CK165" s="86">
        <f>IFERROR(FIND("CORPO DE BOMBEIROS",consulta_completa__11[[#This Row],[14 - Inst. Atuando no Local]]),0)</f>
        <v>0</v>
      </c>
      <c r="CL165" s="86" t="str">
        <f t="shared" si="82"/>
        <v/>
      </c>
      <c r="CM165" s="86">
        <f>IFERROR(FIND("POLÍCIA RODOVIÁRIA",consulta_completa__11[[#This Row],[14 - Inst. Atuando no Local]]),0)</f>
        <v>0</v>
      </c>
      <c r="CN165" s="86" t="str">
        <f t="shared" si="83"/>
        <v/>
      </c>
      <c r="CO165" s="86">
        <f>IFERROR(FIND("POLÍCIA MILITAR",consulta_completa__11[[#This Row],[14 - Inst. Atuando no Local]]),0)</f>
        <v>0</v>
      </c>
      <c r="CP165" s="86" t="str">
        <f t="shared" si="84"/>
        <v/>
      </c>
      <c r="CQ165" s="86">
        <f>IFERROR(FIND("POLÍCIA CIVIL",consulta_completa__11[[#This Row],[14 - Inst. Atuando no Local]]),0)</f>
        <v>0</v>
      </c>
      <c r="CR165" s="86" t="str">
        <f t="shared" si="85"/>
        <v/>
      </c>
      <c r="CS165" s="86">
        <f>IFERROR(FIND("MARINHA DO BRASIL",consulta_completa__11[[#This Row],[14 - Inst. Atuando no Local]]),0)</f>
        <v>0</v>
      </c>
      <c r="CT165" s="86" t="str">
        <f t="shared" si="86"/>
        <v/>
      </c>
      <c r="CU165" s="86">
        <f>IFERROR(FIND("EMPRESA ESPECIALIZADA EM ATENDIMENTO",consulta_completa__11[[#This Row],[14 - Inst. Atuando no Local]]),0)</f>
        <v>0</v>
      </c>
      <c r="CV165" s="86" t="str">
        <f t="shared" si="87"/>
        <v/>
      </c>
      <c r="CW165" s="86">
        <f>IFERROR(FIND("IBAMA",consulta_completa__11[[#This Row],[14 - Inst. Atuando no Local]]),0)</f>
        <v>0</v>
      </c>
      <c r="CX165" s="86" t="str">
        <f t="shared" si="88"/>
        <v/>
      </c>
      <c r="CY165" s="86" t="str">
        <f>IF(consulta_completa__11[[#This Row],[14 - Inst. Atuando no Local]]="","X","")</f>
        <v/>
      </c>
      <c r="CZ165" s="86">
        <f>IFERROR(FIND("OUTRA (S)",consulta_completa__11[[#This Row],[14 - Inst. Atuando no Local]]),0)</f>
        <v>0</v>
      </c>
      <c r="DA165" s="86" t="str">
        <f t="shared" si="89"/>
        <v/>
      </c>
      <c r="DB165" s="37" t="str">
        <f t="shared" si="90"/>
        <v>Sim</v>
      </c>
      <c r="DC165" s="37" t="str">
        <f t="shared" si="91"/>
        <v>Não</v>
      </c>
      <c r="DD165" s="37" t="str">
        <f t="shared" si="92"/>
        <v>Sim</v>
      </c>
      <c r="DE165" s="89" t="str">
        <f t="shared" si="63"/>
        <v>Sem informação</v>
      </c>
    </row>
    <row r="166" spans="1:109">
      <c r="A166" s="15">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4">
        <f>IFERROR(FIND("Óbitos/feridos",consulta_completa__11[[#This Row],[13 - Ocorrências/Ambientes Atingidos]]),0)</f>
        <v>0</v>
      </c>
      <c r="AY166" s="85" t="str">
        <f t="shared" si="64"/>
        <v/>
      </c>
      <c r="AZ166" s="84">
        <f>IFERROR(FIND("População afetada/evacuada",consulta_completa__11[[#This Row],[13 - Ocorrências/Ambientes Atingidos]]),0)</f>
        <v>0</v>
      </c>
      <c r="BA166" s="84" t="str">
        <f t="shared" si="65"/>
        <v/>
      </c>
      <c r="BB166" s="84">
        <f>IFERROR(FIND("Suspensão de abastecimento de água",consulta_completa__11[[#This Row],[13 - Ocorrências/Ambientes Atingidos]]),0)</f>
        <v>0</v>
      </c>
      <c r="BC166" s="85" t="str">
        <f t="shared" si="93"/>
        <v/>
      </c>
      <c r="BD166" s="84">
        <f>IFERROR(FIND("Rio/córrego",consulta_completa__11[[#This Row],[13 - Ocorrências/Ambientes Atingidos]]),0)</f>
        <v>0</v>
      </c>
      <c r="BE166" s="85" t="str">
        <f t="shared" si="66"/>
        <v/>
      </c>
      <c r="BF166" s="84">
        <f>IFERROR(FIND("Lago",consulta_completa__11[[#This Row],[13 - Ocorrências/Ambientes Atingidos]]),0)</f>
        <v>0</v>
      </c>
      <c r="BG166" s="85" t="str">
        <f t="shared" si="67"/>
        <v/>
      </c>
      <c r="BH166" s="84">
        <f>IFERROR(FIND("Mar",consulta_completa__11[[#This Row],[13 - Ocorrências/Ambientes Atingidos]]),0)</f>
        <v>0</v>
      </c>
      <c r="BI166" s="85" t="str">
        <f t="shared" si="68"/>
        <v/>
      </c>
      <c r="BJ166" s="84">
        <f>IFERROR(FIND("Praia",consulta_completa__11[[#This Row],[13 - Ocorrências/Ambientes Atingidos]]),0)</f>
        <v>0</v>
      </c>
      <c r="BK166" s="85" t="str">
        <f t="shared" si="69"/>
        <v/>
      </c>
      <c r="BL166" s="84">
        <f>IFERROR(FIND("Solo",consulta_completa__11[[#This Row],[13 - Ocorrências/Ambientes Atingidos]]),0)</f>
        <v>1</v>
      </c>
      <c r="BM166" s="85" t="str">
        <f t="shared" si="70"/>
        <v>X</v>
      </c>
      <c r="BN166" s="84">
        <f>IFERROR(FIND("Águas subterrâneas",consulta_completa__11[[#This Row],[13 - Ocorrências/Ambientes Atingidos]]),0)</f>
        <v>0</v>
      </c>
      <c r="BO166" s="85" t="str">
        <f t="shared" si="71"/>
        <v/>
      </c>
      <c r="BP166" s="84">
        <f>IFERROR(FIND("Atmosfera",consulta_completa__11[[#This Row],[13 - Ocorrências/Ambientes Atingidos]]),0)</f>
        <v>0</v>
      </c>
      <c r="BQ166" s="85" t="str">
        <f t="shared" si="72"/>
        <v/>
      </c>
      <c r="BR166" s="84">
        <f>IFERROR(FIND("Flora",consulta_completa__11[[#This Row],[13 - Ocorrências/Ambientes Atingidos]]),0)</f>
        <v>0</v>
      </c>
      <c r="BS166" s="85" t="str">
        <f t="shared" si="73"/>
        <v/>
      </c>
      <c r="BT166" s="84">
        <f>IFERROR(FIND("Fauna",consulta_completa__11[[#This Row],[13 - Ocorrências/Ambientes Atingidos]]),0)</f>
        <v>0</v>
      </c>
      <c r="BU166" s="85" t="str">
        <f t="shared" si="74"/>
        <v/>
      </c>
      <c r="BV166" s="84">
        <f>IFERROR(FIND("UC federal",consulta_completa__11[[#This Row],[13 - Ocorrências/Ambientes Atingidos]]),0)</f>
        <v>0</v>
      </c>
      <c r="BW166" s="85" t="str">
        <f t="shared" si="75"/>
        <v/>
      </c>
      <c r="BX166" s="84">
        <f>IFERROR(FIND("UC estadual/municipal",consulta_completa__11[[#This Row],[13 - Ocorrências/Ambientes Atingidos]]),0)</f>
        <v>0</v>
      </c>
      <c r="BY166" s="85" t="str">
        <f t="shared" si="76"/>
        <v/>
      </c>
      <c r="BZ166" s="84">
        <f>IFERROR(FIND("Outro(s)",consulta_completa__11[[#This Row],[13 - Ocorrências/Ambientes Atingidos]]),0)</f>
        <v>0</v>
      </c>
      <c r="CA166" s="85" t="str">
        <f t="shared" si="77"/>
        <v/>
      </c>
      <c r="CB166" s="84">
        <f>IFERROR(FIND("Sem dano",consulta_completa__11[[#This Row],[13 - Ocorrências/Ambientes Atingidos]]),0)</f>
        <v>0</v>
      </c>
      <c r="CC166" s="85" t="str">
        <f t="shared" si="78"/>
        <v/>
      </c>
      <c r="CD166" s="84" t="str">
        <f>IF(consulta_completa__11[[#This Row],[13 - Ocorrências/Ambientes Atingidos]]="","X","")</f>
        <v/>
      </c>
      <c r="CE166" s="86">
        <f>IFERROR(FIND("IBAMA",consulta_completa__11[[#This Row],[14 - Inst. Atuando no Local]]),0)</f>
        <v>0</v>
      </c>
      <c r="CF166" s="86" t="str">
        <f t="shared" si="79"/>
        <v/>
      </c>
      <c r="CG166" s="86">
        <f>IFERROR(FIND("OEMA",consulta_completa__11[[#This Row],[14 - Inst. Atuando no Local]]),0)</f>
        <v>0</v>
      </c>
      <c r="CH166" s="86" t="str">
        <f t="shared" si="80"/>
        <v/>
      </c>
      <c r="CI166" s="86">
        <f>IFERROR(FIND("DEFESA CIVIL",consulta_completa__11[[#This Row],[14 - Inst. Atuando no Local]]),0)</f>
        <v>0</v>
      </c>
      <c r="CJ166" s="86" t="str">
        <f t="shared" si="81"/>
        <v/>
      </c>
      <c r="CK166" s="86">
        <f>IFERROR(FIND("CORPO DE BOMBEIROS",consulta_completa__11[[#This Row],[14 - Inst. Atuando no Local]]),0)</f>
        <v>0</v>
      </c>
      <c r="CL166" s="86" t="str">
        <f t="shared" si="82"/>
        <v/>
      </c>
      <c r="CM166" s="86">
        <f>IFERROR(FIND("POLÍCIA RODOVIÁRIA",consulta_completa__11[[#This Row],[14 - Inst. Atuando no Local]]),0)</f>
        <v>0</v>
      </c>
      <c r="CN166" s="86" t="str">
        <f t="shared" si="83"/>
        <v/>
      </c>
      <c r="CO166" s="86">
        <f>IFERROR(FIND("POLÍCIA MILITAR",consulta_completa__11[[#This Row],[14 - Inst. Atuando no Local]]),0)</f>
        <v>0</v>
      </c>
      <c r="CP166" s="86" t="str">
        <f t="shared" si="84"/>
        <v/>
      </c>
      <c r="CQ166" s="86">
        <f>IFERROR(FIND("POLÍCIA CIVIL",consulta_completa__11[[#This Row],[14 - Inst. Atuando no Local]]),0)</f>
        <v>0</v>
      </c>
      <c r="CR166" s="86" t="str">
        <f t="shared" si="85"/>
        <v/>
      </c>
      <c r="CS166" s="86">
        <f>IFERROR(FIND("MARINHA DO BRASIL",consulta_completa__11[[#This Row],[14 - Inst. Atuando no Local]]),0)</f>
        <v>0</v>
      </c>
      <c r="CT166" s="86" t="str">
        <f t="shared" si="86"/>
        <v/>
      </c>
      <c r="CU166" s="86">
        <f>IFERROR(FIND("EMPRESA ESPECIALIZADA EM ATENDIMENTO",consulta_completa__11[[#This Row],[14 - Inst. Atuando no Local]]),0)</f>
        <v>0</v>
      </c>
      <c r="CV166" s="86" t="str">
        <f t="shared" si="87"/>
        <v/>
      </c>
      <c r="CW166" s="86">
        <f>IFERROR(FIND("IBAMA",consulta_completa__11[[#This Row],[14 - Inst. Atuando no Local]]),0)</f>
        <v>0</v>
      </c>
      <c r="CX166" s="86" t="str">
        <f t="shared" si="88"/>
        <v/>
      </c>
      <c r="CY166" s="86" t="str">
        <f>IF(consulta_completa__11[[#This Row],[14 - Inst. Atuando no Local]]="","X","")</f>
        <v/>
      </c>
      <c r="CZ166" s="86">
        <f>IFERROR(FIND("OUTRA (S)",consulta_completa__11[[#This Row],[14 - Inst. Atuando no Local]]),0)</f>
        <v>0</v>
      </c>
      <c r="DA166" s="86" t="str">
        <f t="shared" si="89"/>
        <v/>
      </c>
      <c r="DB166" s="37" t="str">
        <f t="shared" si="90"/>
        <v>Sim</v>
      </c>
      <c r="DC166" s="37" t="str">
        <f t="shared" si="91"/>
        <v>Não</v>
      </c>
      <c r="DD166" s="37" t="str">
        <f t="shared" si="92"/>
        <v>Sim</v>
      </c>
      <c r="DE166" s="89" t="str">
        <f t="shared" si="63"/>
        <v>Federal</v>
      </c>
    </row>
    <row r="167" spans="1:109">
      <c r="A167" s="15">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4">
        <f>IFERROR(FIND("Óbitos/feridos",consulta_completa__11[[#This Row],[13 - Ocorrências/Ambientes Atingidos]]),0)</f>
        <v>0</v>
      </c>
      <c r="AY167" s="85" t="str">
        <f t="shared" si="64"/>
        <v/>
      </c>
      <c r="AZ167" s="84">
        <f>IFERROR(FIND("População afetada/evacuada",consulta_completa__11[[#This Row],[13 - Ocorrências/Ambientes Atingidos]]),0)</f>
        <v>0</v>
      </c>
      <c r="BA167" s="84" t="str">
        <f t="shared" si="65"/>
        <v/>
      </c>
      <c r="BB167" s="84">
        <f>IFERROR(FIND("Suspensão de abastecimento de água",consulta_completa__11[[#This Row],[13 - Ocorrências/Ambientes Atingidos]]),0)</f>
        <v>0</v>
      </c>
      <c r="BC167" s="85" t="str">
        <f t="shared" si="93"/>
        <v/>
      </c>
      <c r="BD167" s="84">
        <f>IFERROR(FIND("Rio/córrego",consulta_completa__11[[#This Row],[13 - Ocorrências/Ambientes Atingidos]]),0)</f>
        <v>1</v>
      </c>
      <c r="BE167" s="85" t="str">
        <f t="shared" si="66"/>
        <v>X</v>
      </c>
      <c r="BF167" s="84">
        <f>IFERROR(FIND("Lago",consulta_completa__11[[#This Row],[13 - Ocorrências/Ambientes Atingidos]]),0)</f>
        <v>0</v>
      </c>
      <c r="BG167" s="85" t="str">
        <f t="shared" si="67"/>
        <v/>
      </c>
      <c r="BH167" s="84">
        <f>IFERROR(FIND("Mar",consulta_completa__11[[#This Row],[13 - Ocorrências/Ambientes Atingidos]]),0)</f>
        <v>0</v>
      </c>
      <c r="BI167" s="85" t="str">
        <f t="shared" si="68"/>
        <v/>
      </c>
      <c r="BJ167" s="84">
        <f>IFERROR(FIND("Praia",consulta_completa__11[[#This Row],[13 - Ocorrências/Ambientes Atingidos]]),0)</f>
        <v>0</v>
      </c>
      <c r="BK167" s="85" t="str">
        <f t="shared" si="69"/>
        <v/>
      </c>
      <c r="BL167" s="84">
        <f>IFERROR(FIND("Solo",consulta_completa__11[[#This Row],[13 - Ocorrências/Ambientes Atingidos]]),0)</f>
        <v>0</v>
      </c>
      <c r="BM167" s="85" t="str">
        <f t="shared" si="70"/>
        <v/>
      </c>
      <c r="BN167" s="84">
        <f>IFERROR(FIND("Águas subterrâneas",consulta_completa__11[[#This Row],[13 - Ocorrências/Ambientes Atingidos]]),0)</f>
        <v>0</v>
      </c>
      <c r="BO167" s="85" t="str">
        <f t="shared" si="71"/>
        <v/>
      </c>
      <c r="BP167" s="84">
        <f>IFERROR(FIND("Atmosfera",consulta_completa__11[[#This Row],[13 - Ocorrências/Ambientes Atingidos]]),0)</f>
        <v>0</v>
      </c>
      <c r="BQ167" s="85" t="str">
        <f t="shared" si="72"/>
        <v/>
      </c>
      <c r="BR167" s="84">
        <f>IFERROR(FIND("Flora",consulta_completa__11[[#This Row],[13 - Ocorrências/Ambientes Atingidos]]),0)</f>
        <v>0</v>
      </c>
      <c r="BS167" s="85" t="str">
        <f t="shared" si="73"/>
        <v/>
      </c>
      <c r="BT167" s="84">
        <f>IFERROR(FIND("Fauna",consulta_completa__11[[#This Row],[13 - Ocorrências/Ambientes Atingidos]]),0)</f>
        <v>0</v>
      </c>
      <c r="BU167" s="85" t="str">
        <f t="shared" si="74"/>
        <v/>
      </c>
      <c r="BV167" s="84">
        <f>IFERROR(FIND("UC federal",consulta_completa__11[[#This Row],[13 - Ocorrências/Ambientes Atingidos]]),0)</f>
        <v>0</v>
      </c>
      <c r="BW167" s="85" t="str">
        <f t="shared" si="75"/>
        <v/>
      </c>
      <c r="BX167" s="84">
        <f>IFERROR(FIND("UC estadual/municipal",consulta_completa__11[[#This Row],[13 - Ocorrências/Ambientes Atingidos]]),0)</f>
        <v>0</v>
      </c>
      <c r="BY167" s="85" t="str">
        <f t="shared" si="76"/>
        <v/>
      </c>
      <c r="BZ167" s="84">
        <f>IFERROR(FIND("Outro(s)",consulta_completa__11[[#This Row],[13 - Ocorrências/Ambientes Atingidos]]),0)</f>
        <v>0</v>
      </c>
      <c r="CA167" s="85" t="str">
        <f t="shared" si="77"/>
        <v/>
      </c>
      <c r="CB167" s="84">
        <f>IFERROR(FIND("Sem dano",consulta_completa__11[[#This Row],[13 - Ocorrências/Ambientes Atingidos]]),0)</f>
        <v>0</v>
      </c>
      <c r="CC167" s="85" t="str">
        <f t="shared" si="78"/>
        <v/>
      </c>
      <c r="CD167" s="84" t="str">
        <f>IF(consulta_completa__11[[#This Row],[13 - Ocorrências/Ambientes Atingidos]]="","X","")</f>
        <v/>
      </c>
      <c r="CE167" s="86">
        <f>IFERROR(FIND("IBAMA",consulta_completa__11[[#This Row],[14 - Inst. Atuando no Local]]),0)</f>
        <v>0</v>
      </c>
      <c r="CF167" s="86" t="str">
        <f t="shared" si="79"/>
        <v/>
      </c>
      <c r="CG167" s="86">
        <f>IFERROR(FIND("OEMA",consulta_completa__11[[#This Row],[14 - Inst. Atuando no Local]]),0)</f>
        <v>0</v>
      </c>
      <c r="CH167" s="86" t="str">
        <f t="shared" si="80"/>
        <v/>
      </c>
      <c r="CI167" s="86">
        <f>IFERROR(FIND("DEFESA CIVIL",consulta_completa__11[[#This Row],[14 - Inst. Atuando no Local]]),0)</f>
        <v>0</v>
      </c>
      <c r="CJ167" s="86" t="str">
        <f t="shared" si="81"/>
        <v/>
      </c>
      <c r="CK167" s="86">
        <f>IFERROR(FIND("CORPO DE BOMBEIROS",consulta_completa__11[[#This Row],[14 - Inst. Atuando no Local]]),0)</f>
        <v>0</v>
      </c>
      <c r="CL167" s="86" t="str">
        <f t="shared" si="82"/>
        <v/>
      </c>
      <c r="CM167" s="86">
        <f>IFERROR(FIND("POLÍCIA RODOVIÁRIA",consulta_completa__11[[#This Row],[14 - Inst. Atuando no Local]]),0)</f>
        <v>0</v>
      </c>
      <c r="CN167" s="86" t="str">
        <f t="shared" si="83"/>
        <v/>
      </c>
      <c r="CO167" s="86">
        <f>IFERROR(FIND("POLÍCIA MILITAR",consulta_completa__11[[#This Row],[14 - Inst. Atuando no Local]]),0)</f>
        <v>0</v>
      </c>
      <c r="CP167" s="86" t="str">
        <f t="shared" si="84"/>
        <v/>
      </c>
      <c r="CQ167" s="86">
        <f>IFERROR(FIND("POLÍCIA CIVIL",consulta_completa__11[[#This Row],[14 - Inst. Atuando no Local]]),0)</f>
        <v>0</v>
      </c>
      <c r="CR167" s="86" t="str">
        <f t="shared" si="85"/>
        <v/>
      </c>
      <c r="CS167" s="86">
        <f>IFERROR(FIND("MARINHA DO BRASIL",consulta_completa__11[[#This Row],[14 - Inst. Atuando no Local]]),0)</f>
        <v>0</v>
      </c>
      <c r="CT167" s="86" t="str">
        <f t="shared" si="86"/>
        <v/>
      </c>
      <c r="CU167" s="86">
        <f>IFERROR(FIND("EMPRESA ESPECIALIZADA EM ATENDIMENTO",consulta_completa__11[[#This Row],[14 - Inst. Atuando no Local]]),0)</f>
        <v>0</v>
      </c>
      <c r="CV167" s="86" t="str">
        <f t="shared" si="87"/>
        <v/>
      </c>
      <c r="CW167" s="86">
        <f>IFERROR(FIND("IBAMA",consulta_completa__11[[#This Row],[14 - Inst. Atuando no Local]]),0)</f>
        <v>0</v>
      </c>
      <c r="CX167" s="86" t="str">
        <f t="shared" si="88"/>
        <v/>
      </c>
      <c r="CY167" s="86" t="str">
        <f>IF(consulta_completa__11[[#This Row],[14 - Inst. Atuando no Local]]="","X","")</f>
        <v/>
      </c>
      <c r="CZ167" s="86">
        <f>IFERROR(FIND("OUTRA (S)",consulta_completa__11[[#This Row],[14 - Inst. Atuando no Local]]),0)</f>
        <v>0</v>
      </c>
      <c r="DA167" s="86" t="str">
        <f t="shared" si="89"/>
        <v/>
      </c>
      <c r="DB167" s="37" t="str">
        <f t="shared" si="90"/>
        <v>Sim</v>
      </c>
      <c r="DC167" s="37" t="str">
        <f t="shared" si="91"/>
        <v>Não</v>
      </c>
      <c r="DD167" s="37" t="str">
        <f t="shared" si="92"/>
        <v>Sim</v>
      </c>
      <c r="DE167" s="89" t="str">
        <f t="shared" si="63"/>
        <v>Sem informação</v>
      </c>
    </row>
    <row r="168" spans="1:109">
      <c r="A168" s="15">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4">
        <f>IFERROR(FIND("Óbitos/feridos",consulta_completa__11[[#This Row],[13 - Ocorrências/Ambientes Atingidos]]),0)</f>
        <v>0</v>
      </c>
      <c r="AY168" s="85" t="str">
        <f t="shared" si="64"/>
        <v/>
      </c>
      <c r="AZ168" s="84">
        <f>IFERROR(FIND("População afetada/evacuada",consulta_completa__11[[#This Row],[13 - Ocorrências/Ambientes Atingidos]]),0)</f>
        <v>0</v>
      </c>
      <c r="BA168" s="84" t="str">
        <f t="shared" si="65"/>
        <v/>
      </c>
      <c r="BB168" s="84">
        <f>IFERROR(FIND("Suspensão de abastecimento de água",consulta_completa__11[[#This Row],[13 - Ocorrências/Ambientes Atingidos]]),0)</f>
        <v>0</v>
      </c>
      <c r="BC168" s="85" t="str">
        <f t="shared" si="93"/>
        <v/>
      </c>
      <c r="BD168" s="84">
        <f>IFERROR(FIND("Rio/córrego",consulta_completa__11[[#This Row],[13 - Ocorrências/Ambientes Atingidos]]),0)</f>
        <v>0</v>
      </c>
      <c r="BE168" s="85" t="str">
        <f t="shared" si="66"/>
        <v/>
      </c>
      <c r="BF168" s="84">
        <f>IFERROR(FIND("Lago",consulta_completa__11[[#This Row],[13 - Ocorrências/Ambientes Atingidos]]),0)</f>
        <v>0</v>
      </c>
      <c r="BG168" s="85" t="str">
        <f t="shared" si="67"/>
        <v/>
      </c>
      <c r="BH168" s="84">
        <f>IFERROR(FIND("Mar",consulta_completa__11[[#This Row],[13 - Ocorrências/Ambientes Atingidos]]),0)</f>
        <v>1</v>
      </c>
      <c r="BI168" s="85" t="str">
        <f t="shared" si="68"/>
        <v>X</v>
      </c>
      <c r="BJ168" s="84">
        <f>IFERROR(FIND("Praia",consulta_completa__11[[#This Row],[13 - Ocorrências/Ambientes Atingidos]]),0)</f>
        <v>0</v>
      </c>
      <c r="BK168" s="85" t="str">
        <f t="shared" si="69"/>
        <v/>
      </c>
      <c r="BL168" s="84">
        <f>IFERROR(FIND("Solo",consulta_completa__11[[#This Row],[13 - Ocorrências/Ambientes Atingidos]]),0)</f>
        <v>0</v>
      </c>
      <c r="BM168" s="85" t="str">
        <f t="shared" si="70"/>
        <v/>
      </c>
      <c r="BN168" s="84">
        <f>IFERROR(FIND("Águas subterrâneas",consulta_completa__11[[#This Row],[13 - Ocorrências/Ambientes Atingidos]]),0)</f>
        <v>0</v>
      </c>
      <c r="BO168" s="85" t="str">
        <f t="shared" si="71"/>
        <v/>
      </c>
      <c r="BP168" s="84">
        <f>IFERROR(FIND("Atmosfera",consulta_completa__11[[#This Row],[13 - Ocorrências/Ambientes Atingidos]]),0)</f>
        <v>0</v>
      </c>
      <c r="BQ168" s="85" t="str">
        <f t="shared" si="72"/>
        <v/>
      </c>
      <c r="BR168" s="84">
        <f>IFERROR(FIND("Flora",consulta_completa__11[[#This Row],[13 - Ocorrências/Ambientes Atingidos]]),0)</f>
        <v>0</v>
      </c>
      <c r="BS168" s="85" t="str">
        <f t="shared" si="73"/>
        <v/>
      </c>
      <c r="BT168" s="84">
        <f>IFERROR(FIND("Fauna",consulta_completa__11[[#This Row],[13 - Ocorrências/Ambientes Atingidos]]),0)</f>
        <v>0</v>
      </c>
      <c r="BU168" s="85" t="str">
        <f t="shared" si="74"/>
        <v/>
      </c>
      <c r="BV168" s="84">
        <f>IFERROR(FIND("UC federal",consulta_completa__11[[#This Row],[13 - Ocorrências/Ambientes Atingidos]]),0)</f>
        <v>0</v>
      </c>
      <c r="BW168" s="85" t="str">
        <f t="shared" si="75"/>
        <v/>
      </c>
      <c r="BX168" s="84">
        <f>IFERROR(FIND("UC estadual/municipal",consulta_completa__11[[#This Row],[13 - Ocorrências/Ambientes Atingidos]]),0)</f>
        <v>0</v>
      </c>
      <c r="BY168" s="85" t="str">
        <f t="shared" si="76"/>
        <v/>
      </c>
      <c r="BZ168" s="84">
        <f>IFERROR(FIND("Outro(s)",consulta_completa__11[[#This Row],[13 - Ocorrências/Ambientes Atingidos]]),0)</f>
        <v>0</v>
      </c>
      <c r="CA168" s="85" t="str">
        <f t="shared" si="77"/>
        <v/>
      </c>
      <c r="CB168" s="84">
        <f>IFERROR(FIND("Sem dano",consulta_completa__11[[#This Row],[13 - Ocorrências/Ambientes Atingidos]]),0)</f>
        <v>0</v>
      </c>
      <c r="CC168" s="85" t="str">
        <f t="shared" si="78"/>
        <v/>
      </c>
      <c r="CD168" s="84" t="str">
        <f>IF(consulta_completa__11[[#This Row],[13 - Ocorrências/Ambientes Atingidos]]="","X","")</f>
        <v/>
      </c>
      <c r="CE168" s="86">
        <f>IFERROR(FIND("IBAMA",consulta_completa__11[[#This Row],[14 - Inst. Atuando no Local]]),0)</f>
        <v>0</v>
      </c>
      <c r="CF168" s="86" t="str">
        <f t="shared" si="79"/>
        <v/>
      </c>
      <c r="CG168" s="86">
        <f>IFERROR(FIND("OEMA",consulta_completa__11[[#This Row],[14 - Inst. Atuando no Local]]),0)</f>
        <v>0</v>
      </c>
      <c r="CH168" s="86" t="str">
        <f t="shared" si="80"/>
        <v/>
      </c>
      <c r="CI168" s="86">
        <f>IFERROR(FIND("DEFESA CIVIL",consulta_completa__11[[#This Row],[14 - Inst. Atuando no Local]]),0)</f>
        <v>0</v>
      </c>
      <c r="CJ168" s="86" t="str">
        <f t="shared" si="81"/>
        <v/>
      </c>
      <c r="CK168" s="86">
        <f>IFERROR(FIND("CORPO DE BOMBEIROS",consulta_completa__11[[#This Row],[14 - Inst. Atuando no Local]]),0)</f>
        <v>0</v>
      </c>
      <c r="CL168" s="86" t="str">
        <f t="shared" si="82"/>
        <v/>
      </c>
      <c r="CM168" s="86">
        <f>IFERROR(FIND("POLÍCIA RODOVIÁRIA",consulta_completa__11[[#This Row],[14 - Inst. Atuando no Local]]),0)</f>
        <v>0</v>
      </c>
      <c r="CN168" s="86" t="str">
        <f t="shared" si="83"/>
        <v/>
      </c>
      <c r="CO168" s="86">
        <f>IFERROR(FIND("POLÍCIA MILITAR",consulta_completa__11[[#This Row],[14 - Inst. Atuando no Local]]),0)</f>
        <v>0</v>
      </c>
      <c r="CP168" s="86" t="str">
        <f t="shared" si="84"/>
        <v/>
      </c>
      <c r="CQ168" s="86">
        <f>IFERROR(FIND("POLÍCIA CIVIL",consulta_completa__11[[#This Row],[14 - Inst. Atuando no Local]]),0)</f>
        <v>0</v>
      </c>
      <c r="CR168" s="86" t="str">
        <f t="shared" si="85"/>
        <v/>
      </c>
      <c r="CS168" s="86">
        <f>IFERROR(FIND("MARINHA DO BRASIL",consulta_completa__11[[#This Row],[14 - Inst. Atuando no Local]]),0)</f>
        <v>0</v>
      </c>
      <c r="CT168" s="86" t="str">
        <f t="shared" si="86"/>
        <v/>
      </c>
      <c r="CU168" s="86">
        <f>IFERROR(FIND("EMPRESA ESPECIALIZADA EM ATENDIMENTO",consulta_completa__11[[#This Row],[14 - Inst. Atuando no Local]]),0)</f>
        <v>0</v>
      </c>
      <c r="CV168" s="86" t="str">
        <f t="shared" si="87"/>
        <v/>
      </c>
      <c r="CW168" s="86">
        <f>IFERROR(FIND("IBAMA",consulta_completa__11[[#This Row],[14 - Inst. Atuando no Local]]),0)</f>
        <v>0</v>
      </c>
      <c r="CX168" s="86" t="str">
        <f t="shared" si="88"/>
        <v/>
      </c>
      <c r="CY168" s="86" t="str">
        <f>IF(consulta_completa__11[[#This Row],[14 - Inst. Atuando no Local]]="","X","")</f>
        <v/>
      </c>
      <c r="CZ168" s="86">
        <f>IFERROR(FIND("OUTRA (S)",consulta_completa__11[[#This Row],[14 - Inst. Atuando no Local]]),0)</f>
        <v>0</v>
      </c>
      <c r="DA168" s="86" t="str">
        <f t="shared" si="89"/>
        <v/>
      </c>
      <c r="DB168" s="37" t="str">
        <f t="shared" si="90"/>
        <v>Sim</v>
      </c>
      <c r="DC168" s="37" t="str">
        <f t="shared" si="91"/>
        <v>Não</v>
      </c>
      <c r="DD168" s="37" t="str">
        <f t="shared" si="92"/>
        <v>Sim</v>
      </c>
      <c r="DE168" s="89" t="str">
        <f t="shared" si="63"/>
        <v>Estadual</v>
      </c>
    </row>
    <row r="169" spans="1:109">
      <c r="A169" s="15">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4">
        <f>IFERROR(FIND("Óbitos/feridos",consulta_completa__11[[#This Row],[13 - Ocorrências/Ambientes Atingidos]]),0)</f>
        <v>0</v>
      </c>
      <c r="AY169" s="85" t="str">
        <f t="shared" si="64"/>
        <v/>
      </c>
      <c r="AZ169" s="84">
        <f>IFERROR(FIND("População afetada/evacuada",consulta_completa__11[[#This Row],[13 - Ocorrências/Ambientes Atingidos]]),0)</f>
        <v>0</v>
      </c>
      <c r="BA169" s="84" t="str">
        <f t="shared" si="65"/>
        <v/>
      </c>
      <c r="BB169" s="84">
        <f>IFERROR(FIND("Suspensão de abastecimento de água",consulta_completa__11[[#This Row],[13 - Ocorrências/Ambientes Atingidos]]),0)</f>
        <v>0</v>
      </c>
      <c r="BC169" s="85" t="str">
        <f t="shared" si="93"/>
        <v/>
      </c>
      <c r="BD169" s="84">
        <f>IFERROR(FIND("Rio/córrego",consulta_completa__11[[#This Row],[13 - Ocorrências/Ambientes Atingidos]]),0)</f>
        <v>0</v>
      </c>
      <c r="BE169" s="85" t="str">
        <f t="shared" si="66"/>
        <v/>
      </c>
      <c r="BF169" s="84">
        <f>IFERROR(FIND("Lago",consulta_completa__11[[#This Row],[13 - Ocorrências/Ambientes Atingidos]]),0)</f>
        <v>0</v>
      </c>
      <c r="BG169" s="85" t="str">
        <f t="shared" si="67"/>
        <v/>
      </c>
      <c r="BH169" s="84">
        <f>IFERROR(FIND("Mar",consulta_completa__11[[#This Row],[13 - Ocorrências/Ambientes Atingidos]]),0)</f>
        <v>1</v>
      </c>
      <c r="BI169" s="85" t="str">
        <f t="shared" si="68"/>
        <v>X</v>
      </c>
      <c r="BJ169" s="84">
        <f>IFERROR(FIND("Praia",consulta_completa__11[[#This Row],[13 - Ocorrências/Ambientes Atingidos]]),0)</f>
        <v>0</v>
      </c>
      <c r="BK169" s="85" t="str">
        <f t="shared" si="69"/>
        <v/>
      </c>
      <c r="BL169" s="84">
        <f>IFERROR(FIND("Solo",consulta_completa__11[[#This Row],[13 - Ocorrências/Ambientes Atingidos]]),0)</f>
        <v>0</v>
      </c>
      <c r="BM169" s="85" t="str">
        <f t="shared" si="70"/>
        <v/>
      </c>
      <c r="BN169" s="84">
        <f>IFERROR(FIND("Águas subterrâneas",consulta_completa__11[[#This Row],[13 - Ocorrências/Ambientes Atingidos]]),0)</f>
        <v>0</v>
      </c>
      <c r="BO169" s="85" t="str">
        <f t="shared" si="71"/>
        <v/>
      </c>
      <c r="BP169" s="84">
        <f>IFERROR(FIND("Atmosfera",consulta_completa__11[[#This Row],[13 - Ocorrências/Ambientes Atingidos]]),0)</f>
        <v>0</v>
      </c>
      <c r="BQ169" s="85" t="str">
        <f t="shared" si="72"/>
        <v/>
      </c>
      <c r="BR169" s="84">
        <f>IFERROR(FIND("Flora",consulta_completa__11[[#This Row],[13 - Ocorrências/Ambientes Atingidos]]),0)</f>
        <v>0</v>
      </c>
      <c r="BS169" s="85" t="str">
        <f t="shared" si="73"/>
        <v/>
      </c>
      <c r="BT169" s="84">
        <f>IFERROR(FIND("Fauna",consulta_completa__11[[#This Row],[13 - Ocorrências/Ambientes Atingidos]]),0)</f>
        <v>0</v>
      </c>
      <c r="BU169" s="85" t="str">
        <f t="shared" si="74"/>
        <v/>
      </c>
      <c r="BV169" s="84">
        <f>IFERROR(FIND("UC federal",consulta_completa__11[[#This Row],[13 - Ocorrências/Ambientes Atingidos]]),0)</f>
        <v>0</v>
      </c>
      <c r="BW169" s="85" t="str">
        <f t="shared" si="75"/>
        <v/>
      </c>
      <c r="BX169" s="84">
        <f>IFERROR(FIND("UC estadual/municipal",consulta_completa__11[[#This Row],[13 - Ocorrências/Ambientes Atingidos]]),0)</f>
        <v>0</v>
      </c>
      <c r="BY169" s="85" t="str">
        <f t="shared" si="76"/>
        <v/>
      </c>
      <c r="BZ169" s="84">
        <f>IFERROR(FIND("Outro(s)",consulta_completa__11[[#This Row],[13 - Ocorrências/Ambientes Atingidos]]),0)</f>
        <v>0</v>
      </c>
      <c r="CA169" s="85" t="str">
        <f t="shared" si="77"/>
        <v/>
      </c>
      <c r="CB169" s="84">
        <f>IFERROR(FIND("Sem dano",consulta_completa__11[[#This Row],[13 - Ocorrências/Ambientes Atingidos]]),0)</f>
        <v>0</v>
      </c>
      <c r="CC169" s="85" t="str">
        <f t="shared" si="78"/>
        <v/>
      </c>
      <c r="CD169" s="84" t="str">
        <f>IF(consulta_completa__11[[#This Row],[13 - Ocorrências/Ambientes Atingidos]]="","X","")</f>
        <v/>
      </c>
      <c r="CE169" s="86">
        <f>IFERROR(FIND("IBAMA",consulta_completa__11[[#This Row],[14 - Inst. Atuando no Local]]),0)</f>
        <v>0</v>
      </c>
      <c r="CF169" s="86" t="str">
        <f t="shared" si="79"/>
        <v/>
      </c>
      <c r="CG169" s="86">
        <f>IFERROR(FIND("OEMA",consulta_completa__11[[#This Row],[14 - Inst. Atuando no Local]]),0)</f>
        <v>0</v>
      </c>
      <c r="CH169" s="86" t="str">
        <f t="shared" si="80"/>
        <v/>
      </c>
      <c r="CI169" s="86">
        <f>IFERROR(FIND("DEFESA CIVIL",consulta_completa__11[[#This Row],[14 - Inst. Atuando no Local]]),0)</f>
        <v>0</v>
      </c>
      <c r="CJ169" s="86" t="str">
        <f t="shared" si="81"/>
        <v/>
      </c>
      <c r="CK169" s="86">
        <f>IFERROR(FIND("CORPO DE BOMBEIROS",consulta_completa__11[[#This Row],[14 - Inst. Atuando no Local]]),0)</f>
        <v>0</v>
      </c>
      <c r="CL169" s="86" t="str">
        <f t="shared" si="82"/>
        <v/>
      </c>
      <c r="CM169" s="86">
        <f>IFERROR(FIND("POLÍCIA RODOVIÁRIA",consulta_completa__11[[#This Row],[14 - Inst. Atuando no Local]]),0)</f>
        <v>0</v>
      </c>
      <c r="CN169" s="86" t="str">
        <f t="shared" si="83"/>
        <v/>
      </c>
      <c r="CO169" s="86">
        <f>IFERROR(FIND("POLÍCIA MILITAR",consulta_completa__11[[#This Row],[14 - Inst. Atuando no Local]]),0)</f>
        <v>0</v>
      </c>
      <c r="CP169" s="86" t="str">
        <f t="shared" si="84"/>
        <v/>
      </c>
      <c r="CQ169" s="86">
        <f>IFERROR(FIND("POLÍCIA CIVIL",consulta_completa__11[[#This Row],[14 - Inst. Atuando no Local]]),0)</f>
        <v>0</v>
      </c>
      <c r="CR169" s="86" t="str">
        <f t="shared" si="85"/>
        <v/>
      </c>
      <c r="CS169" s="86">
        <f>IFERROR(FIND("MARINHA DO BRASIL",consulta_completa__11[[#This Row],[14 - Inst. Atuando no Local]]),0)</f>
        <v>0</v>
      </c>
      <c r="CT169" s="86" t="str">
        <f t="shared" si="86"/>
        <v/>
      </c>
      <c r="CU169" s="86">
        <f>IFERROR(FIND("EMPRESA ESPECIALIZADA EM ATENDIMENTO",consulta_completa__11[[#This Row],[14 - Inst. Atuando no Local]]),0)</f>
        <v>0</v>
      </c>
      <c r="CV169" s="86" t="str">
        <f t="shared" si="87"/>
        <v/>
      </c>
      <c r="CW169" s="86">
        <f>IFERROR(FIND("IBAMA",consulta_completa__11[[#This Row],[14 - Inst. Atuando no Local]]),0)</f>
        <v>0</v>
      </c>
      <c r="CX169" s="86" t="str">
        <f t="shared" si="88"/>
        <v/>
      </c>
      <c r="CY169" s="86" t="str">
        <f>IF(consulta_completa__11[[#This Row],[14 - Inst. Atuando no Local]]="","X","")</f>
        <v>X</v>
      </c>
      <c r="CZ169" s="86">
        <f>IFERROR(FIND("OUTRA (S)",consulta_completa__11[[#This Row],[14 - Inst. Atuando no Local]]),0)</f>
        <v>0</v>
      </c>
      <c r="DA169" s="86" t="str">
        <f t="shared" si="89"/>
        <v/>
      </c>
      <c r="DB169" s="37" t="str">
        <f t="shared" si="90"/>
        <v>Sim</v>
      </c>
      <c r="DC169" s="37" t="str">
        <f t="shared" si="91"/>
        <v>Não</v>
      </c>
      <c r="DD169" s="37" t="str">
        <f t="shared" si="92"/>
        <v>Sim</v>
      </c>
      <c r="DE169" s="89" t="str">
        <f t="shared" si="63"/>
        <v>Federal</v>
      </c>
    </row>
    <row r="170" spans="1:109">
      <c r="A170" s="15">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4">
        <f>IFERROR(FIND("Óbitos/feridos",consulta_completa__11[[#This Row],[13 - Ocorrências/Ambientes Atingidos]]),0)</f>
        <v>0</v>
      </c>
      <c r="AY170" s="85" t="str">
        <f t="shared" si="64"/>
        <v/>
      </c>
      <c r="AZ170" s="84">
        <f>IFERROR(FIND("População afetada/evacuada",consulta_completa__11[[#This Row],[13 - Ocorrências/Ambientes Atingidos]]),0)</f>
        <v>0</v>
      </c>
      <c r="BA170" s="84" t="str">
        <f t="shared" si="65"/>
        <v/>
      </c>
      <c r="BB170" s="84">
        <f>IFERROR(FIND("Suspensão de abastecimento de água",consulta_completa__11[[#This Row],[13 - Ocorrências/Ambientes Atingidos]]),0)</f>
        <v>0</v>
      </c>
      <c r="BC170" s="85" t="str">
        <f t="shared" si="93"/>
        <v/>
      </c>
      <c r="BD170" s="84">
        <f>IFERROR(FIND("Rio/córrego",consulta_completa__11[[#This Row],[13 - Ocorrências/Ambientes Atingidos]]),0)</f>
        <v>0</v>
      </c>
      <c r="BE170" s="85" t="str">
        <f t="shared" si="66"/>
        <v/>
      </c>
      <c r="BF170" s="84">
        <f>IFERROR(FIND("Lago",consulta_completa__11[[#This Row],[13 - Ocorrências/Ambientes Atingidos]]),0)</f>
        <v>0</v>
      </c>
      <c r="BG170" s="85" t="str">
        <f t="shared" si="67"/>
        <v/>
      </c>
      <c r="BH170" s="84">
        <f>IFERROR(FIND("Mar",consulta_completa__11[[#This Row],[13 - Ocorrências/Ambientes Atingidos]]),0)</f>
        <v>0</v>
      </c>
      <c r="BI170" s="85" t="str">
        <f t="shared" si="68"/>
        <v/>
      </c>
      <c r="BJ170" s="84">
        <f>IFERROR(FIND("Praia",consulta_completa__11[[#This Row],[13 - Ocorrências/Ambientes Atingidos]]),0)</f>
        <v>0</v>
      </c>
      <c r="BK170" s="85" t="str">
        <f t="shared" si="69"/>
        <v/>
      </c>
      <c r="BL170" s="84">
        <f>IFERROR(FIND("Solo",consulta_completa__11[[#This Row],[13 - Ocorrências/Ambientes Atingidos]]),0)</f>
        <v>1</v>
      </c>
      <c r="BM170" s="85" t="str">
        <f t="shared" si="70"/>
        <v>X</v>
      </c>
      <c r="BN170" s="84">
        <f>IFERROR(FIND("Águas subterrâneas",consulta_completa__11[[#This Row],[13 - Ocorrências/Ambientes Atingidos]]),0)</f>
        <v>0</v>
      </c>
      <c r="BO170" s="85" t="str">
        <f t="shared" si="71"/>
        <v/>
      </c>
      <c r="BP170" s="84">
        <f>IFERROR(FIND("Atmosfera",consulta_completa__11[[#This Row],[13 - Ocorrências/Ambientes Atingidos]]),0)</f>
        <v>0</v>
      </c>
      <c r="BQ170" s="85" t="str">
        <f t="shared" si="72"/>
        <v/>
      </c>
      <c r="BR170" s="84">
        <f>IFERROR(FIND("Flora",consulta_completa__11[[#This Row],[13 - Ocorrências/Ambientes Atingidos]]),0)</f>
        <v>0</v>
      </c>
      <c r="BS170" s="85" t="str">
        <f t="shared" si="73"/>
        <v/>
      </c>
      <c r="BT170" s="84">
        <f>IFERROR(FIND("Fauna",consulta_completa__11[[#This Row],[13 - Ocorrências/Ambientes Atingidos]]),0)</f>
        <v>0</v>
      </c>
      <c r="BU170" s="85" t="str">
        <f t="shared" si="74"/>
        <v/>
      </c>
      <c r="BV170" s="84">
        <f>IFERROR(FIND("UC federal",consulta_completa__11[[#This Row],[13 - Ocorrências/Ambientes Atingidos]]),0)</f>
        <v>0</v>
      </c>
      <c r="BW170" s="85" t="str">
        <f t="shared" si="75"/>
        <v/>
      </c>
      <c r="BX170" s="84">
        <f>IFERROR(FIND("UC estadual/municipal",consulta_completa__11[[#This Row],[13 - Ocorrências/Ambientes Atingidos]]),0)</f>
        <v>0</v>
      </c>
      <c r="BY170" s="85" t="str">
        <f t="shared" si="76"/>
        <v/>
      </c>
      <c r="BZ170" s="84">
        <f>IFERROR(FIND("Outro(s)",consulta_completa__11[[#This Row],[13 - Ocorrências/Ambientes Atingidos]]),0)</f>
        <v>0</v>
      </c>
      <c r="CA170" s="85" t="str">
        <f t="shared" si="77"/>
        <v/>
      </c>
      <c r="CB170" s="84">
        <f>IFERROR(FIND("Sem dano",consulta_completa__11[[#This Row],[13 - Ocorrências/Ambientes Atingidos]]),0)</f>
        <v>0</v>
      </c>
      <c r="CC170" s="85" t="str">
        <f t="shared" si="78"/>
        <v/>
      </c>
      <c r="CD170" s="84" t="str">
        <f>IF(consulta_completa__11[[#This Row],[13 - Ocorrências/Ambientes Atingidos]]="","X","")</f>
        <v/>
      </c>
      <c r="CE170" s="86">
        <f>IFERROR(FIND("IBAMA",consulta_completa__11[[#This Row],[14 - Inst. Atuando no Local]]),0)</f>
        <v>0</v>
      </c>
      <c r="CF170" s="86" t="str">
        <f t="shared" si="79"/>
        <v/>
      </c>
      <c r="CG170" s="86">
        <f>IFERROR(FIND("OEMA",consulta_completa__11[[#This Row],[14 - Inst. Atuando no Local]]),0)</f>
        <v>0</v>
      </c>
      <c r="CH170" s="86" t="str">
        <f t="shared" si="80"/>
        <v/>
      </c>
      <c r="CI170" s="86">
        <f>IFERROR(FIND("DEFESA CIVIL",consulta_completa__11[[#This Row],[14 - Inst. Atuando no Local]]),0)</f>
        <v>0</v>
      </c>
      <c r="CJ170" s="86" t="str">
        <f t="shared" si="81"/>
        <v/>
      </c>
      <c r="CK170" s="86">
        <f>IFERROR(FIND("CORPO DE BOMBEIROS",consulta_completa__11[[#This Row],[14 - Inst. Atuando no Local]]),0)</f>
        <v>0</v>
      </c>
      <c r="CL170" s="86" t="str">
        <f t="shared" si="82"/>
        <v/>
      </c>
      <c r="CM170" s="86">
        <f>IFERROR(FIND("POLÍCIA RODOVIÁRIA",consulta_completa__11[[#This Row],[14 - Inst. Atuando no Local]]),0)</f>
        <v>0</v>
      </c>
      <c r="CN170" s="86" t="str">
        <f t="shared" si="83"/>
        <v/>
      </c>
      <c r="CO170" s="86">
        <f>IFERROR(FIND("POLÍCIA MILITAR",consulta_completa__11[[#This Row],[14 - Inst. Atuando no Local]]),0)</f>
        <v>0</v>
      </c>
      <c r="CP170" s="86" t="str">
        <f t="shared" si="84"/>
        <v/>
      </c>
      <c r="CQ170" s="86">
        <f>IFERROR(FIND("POLÍCIA CIVIL",consulta_completa__11[[#This Row],[14 - Inst. Atuando no Local]]),0)</f>
        <v>0</v>
      </c>
      <c r="CR170" s="86" t="str">
        <f t="shared" si="85"/>
        <v/>
      </c>
      <c r="CS170" s="86">
        <f>IFERROR(FIND("MARINHA DO BRASIL",consulta_completa__11[[#This Row],[14 - Inst. Atuando no Local]]),0)</f>
        <v>0</v>
      </c>
      <c r="CT170" s="86" t="str">
        <f t="shared" si="86"/>
        <v/>
      </c>
      <c r="CU170" s="86">
        <f>IFERROR(FIND("EMPRESA ESPECIALIZADA EM ATENDIMENTO",consulta_completa__11[[#This Row],[14 - Inst. Atuando no Local]]),0)</f>
        <v>0</v>
      </c>
      <c r="CV170" s="86" t="str">
        <f t="shared" si="87"/>
        <v/>
      </c>
      <c r="CW170" s="86">
        <f>IFERROR(FIND("IBAMA",consulta_completa__11[[#This Row],[14 - Inst. Atuando no Local]]),0)</f>
        <v>0</v>
      </c>
      <c r="CX170" s="86" t="str">
        <f t="shared" si="88"/>
        <v/>
      </c>
      <c r="CY170" s="86" t="str">
        <f>IF(consulta_completa__11[[#This Row],[14 - Inst. Atuando no Local]]="","X","")</f>
        <v/>
      </c>
      <c r="CZ170" s="86">
        <f>IFERROR(FIND("OUTRA (S)",consulta_completa__11[[#This Row],[14 - Inst. Atuando no Local]]),0)</f>
        <v>0</v>
      </c>
      <c r="DA170" s="86" t="str">
        <f t="shared" si="89"/>
        <v/>
      </c>
      <c r="DB170" s="37" t="str">
        <f t="shared" si="90"/>
        <v>Sim</v>
      </c>
      <c r="DC170" s="37" t="str">
        <f t="shared" si="91"/>
        <v>Não</v>
      </c>
      <c r="DD170" s="37" t="str">
        <f t="shared" si="92"/>
        <v>Sim</v>
      </c>
      <c r="DE170" s="89" t="str">
        <f t="shared" si="63"/>
        <v>Estadual</v>
      </c>
    </row>
    <row r="171" spans="1:109">
      <c r="A171" s="15">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4">
        <f>IFERROR(FIND("Óbitos/feridos",consulta_completa__11[[#This Row],[13 - Ocorrências/Ambientes Atingidos]]),0)</f>
        <v>0</v>
      </c>
      <c r="AY171" s="85" t="str">
        <f t="shared" si="64"/>
        <v/>
      </c>
      <c r="AZ171" s="84">
        <f>IFERROR(FIND("População afetada/evacuada",consulta_completa__11[[#This Row],[13 - Ocorrências/Ambientes Atingidos]]),0)</f>
        <v>0</v>
      </c>
      <c r="BA171" s="84" t="str">
        <f t="shared" si="65"/>
        <v/>
      </c>
      <c r="BB171" s="84">
        <f>IFERROR(FIND("Suspensão de abastecimento de água",consulta_completa__11[[#This Row],[13 - Ocorrências/Ambientes Atingidos]]),0)</f>
        <v>0</v>
      </c>
      <c r="BC171" s="85" t="str">
        <f t="shared" si="93"/>
        <v/>
      </c>
      <c r="BD171" s="84">
        <f>IFERROR(FIND("Rio/córrego",consulta_completa__11[[#This Row],[13 - Ocorrências/Ambientes Atingidos]]),0)</f>
        <v>0</v>
      </c>
      <c r="BE171" s="85" t="str">
        <f t="shared" si="66"/>
        <v/>
      </c>
      <c r="BF171" s="84">
        <f>IFERROR(FIND("Lago",consulta_completa__11[[#This Row],[13 - Ocorrências/Ambientes Atingidos]]),0)</f>
        <v>0</v>
      </c>
      <c r="BG171" s="85" t="str">
        <f t="shared" si="67"/>
        <v/>
      </c>
      <c r="BH171" s="84">
        <f>IFERROR(FIND("Mar",consulta_completa__11[[#This Row],[13 - Ocorrências/Ambientes Atingidos]]),0)</f>
        <v>1</v>
      </c>
      <c r="BI171" s="85" t="str">
        <f t="shared" si="68"/>
        <v>X</v>
      </c>
      <c r="BJ171" s="84">
        <f>IFERROR(FIND("Praia",consulta_completa__11[[#This Row],[13 - Ocorrências/Ambientes Atingidos]]),0)</f>
        <v>0</v>
      </c>
      <c r="BK171" s="85" t="str">
        <f t="shared" si="69"/>
        <v/>
      </c>
      <c r="BL171" s="84">
        <f>IFERROR(FIND("Solo",consulta_completa__11[[#This Row],[13 - Ocorrências/Ambientes Atingidos]]),0)</f>
        <v>0</v>
      </c>
      <c r="BM171" s="85" t="str">
        <f t="shared" si="70"/>
        <v/>
      </c>
      <c r="BN171" s="84">
        <f>IFERROR(FIND("Águas subterrâneas",consulta_completa__11[[#This Row],[13 - Ocorrências/Ambientes Atingidos]]),0)</f>
        <v>0</v>
      </c>
      <c r="BO171" s="85" t="str">
        <f t="shared" si="71"/>
        <v/>
      </c>
      <c r="BP171" s="84">
        <f>IFERROR(FIND("Atmosfera",consulta_completa__11[[#This Row],[13 - Ocorrências/Ambientes Atingidos]]),0)</f>
        <v>0</v>
      </c>
      <c r="BQ171" s="85" t="str">
        <f t="shared" si="72"/>
        <v/>
      </c>
      <c r="BR171" s="84">
        <f>IFERROR(FIND("Flora",consulta_completa__11[[#This Row],[13 - Ocorrências/Ambientes Atingidos]]),0)</f>
        <v>0</v>
      </c>
      <c r="BS171" s="85" t="str">
        <f t="shared" si="73"/>
        <v/>
      </c>
      <c r="BT171" s="84">
        <f>IFERROR(FIND("Fauna",consulta_completa__11[[#This Row],[13 - Ocorrências/Ambientes Atingidos]]),0)</f>
        <v>0</v>
      </c>
      <c r="BU171" s="85" t="str">
        <f t="shared" si="74"/>
        <v/>
      </c>
      <c r="BV171" s="84">
        <f>IFERROR(FIND("UC federal",consulta_completa__11[[#This Row],[13 - Ocorrências/Ambientes Atingidos]]),0)</f>
        <v>0</v>
      </c>
      <c r="BW171" s="85" t="str">
        <f t="shared" si="75"/>
        <v/>
      </c>
      <c r="BX171" s="84">
        <f>IFERROR(FIND("UC estadual/municipal",consulta_completa__11[[#This Row],[13 - Ocorrências/Ambientes Atingidos]]),0)</f>
        <v>0</v>
      </c>
      <c r="BY171" s="85" t="str">
        <f t="shared" si="76"/>
        <v/>
      </c>
      <c r="BZ171" s="84">
        <f>IFERROR(FIND("Outro(s)",consulta_completa__11[[#This Row],[13 - Ocorrências/Ambientes Atingidos]]),0)</f>
        <v>0</v>
      </c>
      <c r="CA171" s="85" t="str">
        <f t="shared" si="77"/>
        <v/>
      </c>
      <c r="CB171" s="84">
        <f>IFERROR(FIND("Sem dano",consulta_completa__11[[#This Row],[13 - Ocorrências/Ambientes Atingidos]]),0)</f>
        <v>0</v>
      </c>
      <c r="CC171" s="85" t="str">
        <f t="shared" si="78"/>
        <v/>
      </c>
      <c r="CD171" s="84" t="str">
        <f>IF(consulta_completa__11[[#This Row],[13 - Ocorrências/Ambientes Atingidos]]="","X","")</f>
        <v/>
      </c>
      <c r="CE171" s="86">
        <f>IFERROR(FIND("IBAMA",consulta_completa__11[[#This Row],[14 - Inst. Atuando no Local]]),0)</f>
        <v>0</v>
      </c>
      <c r="CF171" s="86" t="str">
        <f t="shared" si="79"/>
        <v/>
      </c>
      <c r="CG171" s="86">
        <f>IFERROR(FIND("OEMA",consulta_completa__11[[#This Row],[14 - Inst. Atuando no Local]]),0)</f>
        <v>0</v>
      </c>
      <c r="CH171" s="86" t="str">
        <f t="shared" si="80"/>
        <v/>
      </c>
      <c r="CI171" s="86">
        <f>IFERROR(FIND("DEFESA CIVIL",consulta_completa__11[[#This Row],[14 - Inst. Atuando no Local]]),0)</f>
        <v>0</v>
      </c>
      <c r="CJ171" s="86" t="str">
        <f t="shared" si="81"/>
        <v/>
      </c>
      <c r="CK171" s="86">
        <f>IFERROR(FIND("CORPO DE BOMBEIROS",consulta_completa__11[[#This Row],[14 - Inst. Atuando no Local]]),0)</f>
        <v>0</v>
      </c>
      <c r="CL171" s="86" t="str">
        <f t="shared" si="82"/>
        <v/>
      </c>
      <c r="CM171" s="86">
        <f>IFERROR(FIND("POLÍCIA RODOVIÁRIA",consulta_completa__11[[#This Row],[14 - Inst. Atuando no Local]]),0)</f>
        <v>0</v>
      </c>
      <c r="CN171" s="86" t="str">
        <f t="shared" si="83"/>
        <v/>
      </c>
      <c r="CO171" s="86">
        <f>IFERROR(FIND("POLÍCIA MILITAR",consulta_completa__11[[#This Row],[14 - Inst. Atuando no Local]]),0)</f>
        <v>0</v>
      </c>
      <c r="CP171" s="86" t="str">
        <f t="shared" si="84"/>
        <v/>
      </c>
      <c r="CQ171" s="86">
        <f>IFERROR(FIND("POLÍCIA CIVIL",consulta_completa__11[[#This Row],[14 - Inst. Atuando no Local]]),0)</f>
        <v>0</v>
      </c>
      <c r="CR171" s="86" t="str">
        <f t="shared" si="85"/>
        <v/>
      </c>
      <c r="CS171" s="86">
        <f>IFERROR(FIND("MARINHA DO BRASIL",consulta_completa__11[[#This Row],[14 - Inst. Atuando no Local]]),0)</f>
        <v>0</v>
      </c>
      <c r="CT171" s="86" t="str">
        <f t="shared" si="86"/>
        <v/>
      </c>
      <c r="CU171" s="86">
        <f>IFERROR(FIND("EMPRESA ESPECIALIZADA EM ATENDIMENTO",consulta_completa__11[[#This Row],[14 - Inst. Atuando no Local]]),0)</f>
        <v>0</v>
      </c>
      <c r="CV171" s="86" t="str">
        <f t="shared" si="87"/>
        <v/>
      </c>
      <c r="CW171" s="86">
        <f>IFERROR(FIND("IBAMA",consulta_completa__11[[#This Row],[14 - Inst. Atuando no Local]]),0)</f>
        <v>0</v>
      </c>
      <c r="CX171" s="86" t="str">
        <f t="shared" si="88"/>
        <v/>
      </c>
      <c r="CY171" s="86" t="str">
        <f>IF(consulta_completa__11[[#This Row],[14 - Inst. Atuando no Local]]="","X","")</f>
        <v>X</v>
      </c>
      <c r="CZ171" s="86">
        <f>IFERROR(FIND("OUTRA (S)",consulta_completa__11[[#This Row],[14 - Inst. Atuando no Local]]),0)</f>
        <v>0</v>
      </c>
      <c r="DA171" s="86" t="str">
        <f t="shared" si="89"/>
        <v/>
      </c>
      <c r="DB171" s="37" t="str">
        <f t="shared" si="90"/>
        <v>Sim</v>
      </c>
      <c r="DC171" s="37" t="str">
        <f t="shared" si="91"/>
        <v>Não</v>
      </c>
      <c r="DD171" s="37" t="str">
        <f t="shared" si="92"/>
        <v>Sim</v>
      </c>
      <c r="DE171" s="89" t="str">
        <f t="shared" si="63"/>
        <v>Federal</v>
      </c>
    </row>
    <row r="172" spans="1:109">
      <c r="A172" s="15">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4">
        <f>IFERROR(FIND("Óbitos/feridos",consulta_completa__11[[#This Row],[13 - Ocorrências/Ambientes Atingidos]]),0)</f>
        <v>0</v>
      </c>
      <c r="AY172" s="85" t="str">
        <f t="shared" si="64"/>
        <v/>
      </c>
      <c r="AZ172" s="84">
        <f>IFERROR(FIND("População afetada/evacuada",consulta_completa__11[[#This Row],[13 - Ocorrências/Ambientes Atingidos]]),0)</f>
        <v>0</v>
      </c>
      <c r="BA172" s="84" t="str">
        <f t="shared" si="65"/>
        <v/>
      </c>
      <c r="BB172" s="84">
        <f>IFERROR(FIND("Suspensão de abastecimento de água",consulta_completa__11[[#This Row],[13 - Ocorrências/Ambientes Atingidos]]),0)</f>
        <v>0</v>
      </c>
      <c r="BC172" s="85" t="str">
        <f t="shared" si="93"/>
        <v/>
      </c>
      <c r="BD172" s="84">
        <f>IFERROR(FIND("Rio/córrego",consulta_completa__11[[#This Row],[13 - Ocorrências/Ambientes Atingidos]]),0)</f>
        <v>0</v>
      </c>
      <c r="BE172" s="85" t="str">
        <f t="shared" si="66"/>
        <v/>
      </c>
      <c r="BF172" s="84">
        <f>IFERROR(FIND("Lago",consulta_completa__11[[#This Row],[13 - Ocorrências/Ambientes Atingidos]]),0)</f>
        <v>0</v>
      </c>
      <c r="BG172" s="85" t="str">
        <f t="shared" si="67"/>
        <v/>
      </c>
      <c r="BH172" s="84">
        <f>IFERROR(FIND("Mar",consulta_completa__11[[#This Row],[13 - Ocorrências/Ambientes Atingidos]]),0)</f>
        <v>0</v>
      </c>
      <c r="BI172" s="85" t="str">
        <f t="shared" si="68"/>
        <v/>
      </c>
      <c r="BJ172" s="84">
        <f>IFERROR(FIND("Praia",consulta_completa__11[[#This Row],[13 - Ocorrências/Ambientes Atingidos]]),0)</f>
        <v>0</v>
      </c>
      <c r="BK172" s="85" t="str">
        <f t="shared" si="69"/>
        <v/>
      </c>
      <c r="BL172" s="84">
        <f>IFERROR(FIND("Solo",consulta_completa__11[[#This Row],[13 - Ocorrências/Ambientes Atingidos]]),0)</f>
        <v>0</v>
      </c>
      <c r="BM172" s="85" t="str">
        <f t="shared" si="70"/>
        <v/>
      </c>
      <c r="BN172" s="84">
        <f>IFERROR(FIND("Águas subterrâneas",consulta_completa__11[[#This Row],[13 - Ocorrências/Ambientes Atingidos]]),0)</f>
        <v>0</v>
      </c>
      <c r="BO172" s="85" t="str">
        <f t="shared" si="71"/>
        <v/>
      </c>
      <c r="BP172" s="84">
        <f>IFERROR(FIND("Atmosfera",consulta_completa__11[[#This Row],[13 - Ocorrências/Ambientes Atingidos]]),0)</f>
        <v>1</v>
      </c>
      <c r="BQ172" s="85" t="str">
        <f t="shared" si="72"/>
        <v>X</v>
      </c>
      <c r="BR172" s="84">
        <f>IFERROR(FIND("Flora",consulta_completa__11[[#This Row],[13 - Ocorrências/Ambientes Atingidos]]),0)</f>
        <v>0</v>
      </c>
      <c r="BS172" s="85" t="str">
        <f t="shared" si="73"/>
        <v/>
      </c>
      <c r="BT172" s="84">
        <f>IFERROR(FIND("Fauna",consulta_completa__11[[#This Row],[13 - Ocorrências/Ambientes Atingidos]]),0)</f>
        <v>0</v>
      </c>
      <c r="BU172" s="85" t="str">
        <f t="shared" si="74"/>
        <v/>
      </c>
      <c r="BV172" s="84">
        <f>IFERROR(FIND("UC federal",consulta_completa__11[[#This Row],[13 - Ocorrências/Ambientes Atingidos]]),0)</f>
        <v>0</v>
      </c>
      <c r="BW172" s="85" t="str">
        <f t="shared" si="75"/>
        <v/>
      </c>
      <c r="BX172" s="84">
        <f>IFERROR(FIND("UC estadual/municipal",consulta_completa__11[[#This Row],[13 - Ocorrências/Ambientes Atingidos]]),0)</f>
        <v>0</v>
      </c>
      <c r="BY172" s="85" t="str">
        <f t="shared" si="76"/>
        <v/>
      </c>
      <c r="BZ172" s="84">
        <f>IFERROR(FIND("Outro(s)",consulta_completa__11[[#This Row],[13 - Ocorrências/Ambientes Atingidos]]),0)</f>
        <v>0</v>
      </c>
      <c r="CA172" s="85" t="str">
        <f t="shared" si="77"/>
        <v/>
      </c>
      <c r="CB172" s="84">
        <f>IFERROR(FIND("Sem dano",consulta_completa__11[[#This Row],[13 - Ocorrências/Ambientes Atingidos]]),0)</f>
        <v>0</v>
      </c>
      <c r="CC172" s="85" t="str">
        <f t="shared" si="78"/>
        <v/>
      </c>
      <c r="CD172" s="84" t="str">
        <f>IF(consulta_completa__11[[#This Row],[13 - Ocorrências/Ambientes Atingidos]]="","X","")</f>
        <v/>
      </c>
      <c r="CE172" s="86">
        <f>IFERROR(FIND("IBAMA",consulta_completa__11[[#This Row],[14 - Inst. Atuando no Local]]),0)</f>
        <v>0</v>
      </c>
      <c r="CF172" s="86" t="str">
        <f t="shared" si="79"/>
        <v/>
      </c>
      <c r="CG172" s="86">
        <f>IFERROR(FIND("OEMA",consulta_completa__11[[#This Row],[14 - Inst. Atuando no Local]]),0)</f>
        <v>0</v>
      </c>
      <c r="CH172" s="86" t="str">
        <f t="shared" si="80"/>
        <v/>
      </c>
      <c r="CI172" s="86">
        <f>IFERROR(FIND("DEFESA CIVIL",consulta_completa__11[[#This Row],[14 - Inst. Atuando no Local]]),0)</f>
        <v>0</v>
      </c>
      <c r="CJ172" s="86" t="str">
        <f t="shared" si="81"/>
        <v/>
      </c>
      <c r="CK172" s="86">
        <f>IFERROR(FIND("CORPO DE BOMBEIROS",consulta_completa__11[[#This Row],[14 - Inst. Atuando no Local]]),0)</f>
        <v>0</v>
      </c>
      <c r="CL172" s="86" t="str">
        <f t="shared" si="82"/>
        <v/>
      </c>
      <c r="CM172" s="86">
        <f>IFERROR(FIND("POLÍCIA RODOVIÁRIA",consulta_completa__11[[#This Row],[14 - Inst. Atuando no Local]]),0)</f>
        <v>0</v>
      </c>
      <c r="CN172" s="86" t="str">
        <f t="shared" si="83"/>
        <v/>
      </c>
      <c r="CO172" s="86">
        <f>IFERROR(FIND("POLÍCIA MILITAR",consulta_completa__11[[#This Row],[14 - Inst. Atuando no Local]]),0)</f>
        <v>0</v>
      </c>
      <c r="CP172" s="86" t="str">
        <f t="shared" si="84"/>
        <v/>
      </c>
      <c r="CQ172" s="86">
        <f>IFERROR(FIND("POLÍCIA CIVIL",consulta_completa__11[[#This Row],[14 - Inst. Atuando no Local]]),0)</f>
        <v>0</v>
      </c>
      <c r="CR172" s="86" t="str">
        <f t="shared" si="85"/>
        <v/>
      </c>
      <c r="CS172" s="86">
        <f>IFERROR(FIND("MARINHA DO BRASIL",consulta_completa__11[[#This Row],[14 - Inst. Atuando no Local]]),0)</f>
        <v>0</v>
      </c>
      <c r="CT172" s="86" t="str">
        <f t="shared" si="86"/>
        <v/>
      </c>
      <c r="CU172" s="86">
        <f>IFERROR(FIND("EMPRESA ESPECIALIZADA EM ATENDIMENTO",consulta_completa__11[[#This Row],[14 - Inst. Atuando no Local]]),0)</f>
        <v>0</v>
      </c>
      <c r="CV172" s="86" t="str">
        <f t="shared" si="87"/>
        <v/>
      </c>
      <c r="CW172" s="86">
        <f>IFERROR(FIND("IBAMA",consulta_completa__11[[#This Row],[14 - Inst. Atuando no Local]]),0)</f>
        <v>0</v>
      </c>
      <c r="CX172" s="86" t="str">
        <f t="shared" si="88"/>
        <v/>
      </c>
      <c r="CY172" s="86" t="str">
        <f>IF(consulta_completa__11[[#This Row],[14 - Inst. Atuando no Local]]="","X","")</f>
        <v/>
      </c>
      <c r="CZ172" s="86">
        <f>IFERROR(FIND("OUTRA (S)",consulta_completa__11[[#This Row],[14 - Inst. Atuando no Local]]),0)</f>
        <v>0</v>
      </c>
      <c r="DA172" s="86" t="str">
        <f t="shared" si="89"/>
        <v/>
      </c>
      <c r="DB172" s="37" t="str">
        <f t="shared" si="90"/>
        <v>Sim</v>
      </c>
      <c r="DC172" s="37" t="str">
        <f t="shared" si="91"/>
        <v>Não</v>
      </c>
      <c r="DD172" s="37" t="str">
        <f t="shared" si="92"/>
        <v>Sim</v>
      </c>
      <c r="DE172" s="89" t="str">
        <f t="shared" si="63"/>
        <v>Sem informação</v>
      </c>
    </row>
    <row r="173" spans="1:109">
      <c r="A173" s="15">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4">
        <f>IFERROR(FIND("Óbitos/feridos",consulta_completa__11[[#This Row],[13 - Ocorrências/Ambientes Atingidos]]),0)</f>
        <v>0</v>
      </c>
      <c r="AY173" s="85" t="str">
        <f t="shared" si="64"/>
        <v/>
      </c>
      <c r="AZ173" s="84">
        <f>IFERROR(FIND("População afetada/evacuada",consulta_completa__11[[#This Row],[13 - Ocorrências/Ambientes Atingidos]]),0)</f>
        <v>0</v>
      </c>
      <c r="BA173" s="84" t="str">
        <f t="shared" si="65"/>
        <v/>
      </c>
      <c r="BB173" s="84">
        <f>IFERROR(FIND("Suspensão de abastecimento de água",consulta_completa__11[[#This Row],[13 - Ocorrências/Ambientes Atingidos]]),0)</f>
        <v>0</v>
      </c>
      <c r="BC173" s="85" t="str">
        <f t="shared" si="93"/>
        <v/>
      </c>
      <c r="BD173" s="84">
        <f>IFERROR(FIND("Rio/córrego",consulta_completa__11[[#This Row],[13 - Ocorrências/Ambientes Atingidos]]),0)</f>
        <v>0</v>
      </c>
      <c r="BE173" s="85" t="str">
        <f t="shared" si="66"/>
        <v/>
      </c>
      <c r="BF173" s="84">
        <f>IFERROR(FIND("Lago",consulta_completa__11[[#This Row],[13 - Ocorrências/Ambientes Atingidos]]),0)</f>
        <v>0</v>
      </c>
      <c r="BG173" s="85" t="str">
        <f t="shared" si="67"/>
        <v/>
      </c>
      <c r="BH173" s="84">
        <f>IFERROR(FIND("Mar",consulta_completa__11[[#This Row],[13 - Ocorrências/Ambientes Atingidos]]),0)</f>
        <v>0</v>
      </c>
      <c r="BI173" s="85" t="str">
        <f t="shared" si="68"/>
        <v/>
      </c>
      <c r="BJ173" s="84">
        <f>IFERROR(FIND("Praia",consulta_completa__11[[#This Row],[13 - Ocorrências/Ambientes Atingidos]]),0)</f>
        <v>0</v>
      </c>
      <c r="BK173" s="85" t="str">
        <f t="shared" si="69"/>
        <v/>
      </c>
      <c r="BL173" s="84">
        <f>IFERROR(FIND("Solo",consulta_completa__11[[#This Row],[13 - Ocorrências/Ambientes Atingidos]]),0)</f>
        <v>0</v>
      </c>
      <c r="BM173" s="85" t="str">
        <f t="shared" si="70"/>
        <v/>
      </c>
      <c r="BN173" s="84">
        <f>IFERROR(FIND("Águas subterrâneas",consulta_completa__11[[#This Row],[13 - Ocorrências/Ambientes Atingidos]]),0)</f>
        <v>0</v>
      </c>
      <c r="BO173" s="85" t="str">
        <f t="shared" si="71"/>
        <v/>
      </c>
      <c r="BP173" s="84">
        <f>IFERROR(FIND("Atmosfera",consulta_completa__11[[#This Row],[13 - Ocorrências/Ambientes Atingidos]]),0)</f>
        <v>1</v>
      </c>
      <c r="BQ173" s="85" t="str">
        <f t="shared" si="72"/>
        <v>X</v>
      </c>
      <c r="BR173" s="84">
        <f>IFERROR(FIND("Flora",consulta_completa__11[[#This Row],[13 - Ocorrências/Ambientes Atingidos]]),0)</f>
        <v>0</v>
      </c>
      <c r="BS173" s="85" t="str">
        <f t="shared" si="73"/>
        <v/>
      </c>
      <c r="BT173" s="84">
        <f>IFERROR(FIND("Fauna",consulta_completa__11[[#This Row],[13 - Ocorrências/Ambientes Atingidos]]),0)</f>
        <v>0</v>
      </c>
      <c r="BU173" s="85" t="str">
        <f t="shared" si="74"/>
        <v/>
      </c>
      <c r="BV173" s="84">
        <f>IFERROR(FIND("UC federal",consulta_completa__11[[#This Row],[13 - Ocorrências/Ambientes Atingidos]]),0)</f>
        <v>0</v>
      </c>
      <c r="BW173" s="85" t="str">
        <f t="shared" si="75"/>
        <v/>
      </c>
      <c r="BX173" s="84">
        <f>IFERROR(FIND("UC estadual/municipal",consulta_completa__11[[#This Row],[13 - Ocorrências/Ambientes Atingidos]]),0)</f>
        <v>0</v>
      </c>
      <c r="BY173" s="85" t="str">
        <f t="shared" si="76"/>
        <v/>
      </c>
      <c r="BZ173" s="84">
        <f>IFERROR(FIND("Outro(s)",consulta_completa__11[[#This Row],[13 - Ocorrências/Ambientes Atingidos]]),0)</f>
        <v>0</v>
      </c>
      <c r="CA173" s="85" t="str">
        <f t="shared" si="77"/>
        <v/>
      </c>
      <c r="CB173" s="84">
        <f>IFERROR(FIND("Sem dano",consulta_completa__11[[#This Row],[13 - Ocorrências/Ambientes Atingidos]]),0)</f>
        <v>0</v>
      </c>
      <c r="CC173" s="85" t="str">
        <f t="shared" si="78"/>
        <v/>
      </c>
      <c r="CD173" s="84" t="str">
        <f>IF(consulta_completa__11[[#This Row],[13 - Ocorrências/Ambientes Atingidos]]="","X","")</f>
        <v/>
      </c>
      <c r="CE173" s="86">
        <f>IFERROR(FIND("IBAMA",consulta_completa__11[[#This Row],[14 - Inst. Atuando no Local]]),0)</f>
        <v>0</v>
      </c>
      <c r="CF173" s="86" t="str">
        <f t="shared" si="79"/>
        <v/>
      </c>
      <c r="CG173" s="86">
        <f>IFERROR(FIND("OEMA",consulta_completa__11[[#This Row],[14 - Inst. Atuando no Local]]),0)</f>
        <v>0</v>
      </c>
      <c r="CH173" s="86" t="str">
        <f t="shared" si="80"/>
        <v/>
      </c>
      <c r="CI173" s="86">
        <f>IFERROR(FIND("DEFESA CIVIL",consulta_completa__11[[#This Row],[14 - Inst. Atuando no Local]]),0)</f>
        <v>0</v>
      </c>
      <c r="CJ173" s="86" t="str">
        <f t="shared" si="81"/>
        <v/>
      </c>
      <c r="CK173" s="86">
        <f>IFERROR(FIND("CORPO DE BOMBEIROS",consulta_completa__11[[#This Row],[14 - Inst. Atuando no Local]]),0)</f>
        <v>0</v>
      </c>
      <c r="CL173" s="86" t="str">
        <f t="shared" si="82"/>
        <v/>
      </c>
      <c r="CM173" s="86">
        <f>IFERROR(FIND("POLÍCIA RODOVIÁRIA",consulta_completa__11[[#This Row],[14 - Inst. Atuando no Local]]),0)</f>
        <v>0</v>
      </c>
      <c r="CN173" s="86" t="str">
        <f t="shared" si="83"/>
        <v/>
      </c>
      <c r="CO173" s="86">
        <f>IFERROR(FIND("POLÍCIA MILITAR",consulta_completa__11[[#This Row],[14 - Inst. Atuando no Local]]),0)</f>
        <v>0</v>
      </c>
      <c r="CP173" s="86" t="str">
        <f t="shared" si="84"/>
        <v/>
      </c>
      <c r="CQ173" s="86">
        <f>IFERROR(FIND("POLÍCIA CIVIL",consulta_completa__11[[#This Row],[14 - Inst. Atuando no Local]]),0)</f>
        <v>0</v>
      </c>
      <c r="CR173" s="86" t="str">
        <f t="shared" si="85"/>
        <v/>
      </c>
      <c r="CS173" s="86">
        <f>IFERROR(FIND("MARINHA DO BRASIL",consulta_completa__11[[#This Row],[14 - Inst. Atuando no Local]]),0)</f>
        <v>0</v>
      </c>
      <c r="CT173" s="86" t="str">
        <f t="shared" si="86"/>
        <v/>
      </c>
      <c r="CU173" s="86">
        <f>IFERROR(FIND("EMPRESA ESPECIALIZADA EM ATENDIMENTO",consulta_completa__11[[#This Row],[14 - Inst. Atuando no Local]]),0)</f>
        <v>0</v>
      </c>
      <c r="CV173" s="86" t="str">
        <f t="shared" si="87"/>
        <v/>
      </c>
      <c r="CW173" s="86">
        <f>IFERROR(FIND("IBAMA",consulta_completa__11[[#This Row],[14 - Inst. Atuando no Local]]),0)</f>
        <v>0</v>
      </c>
      <c r="CX173" s="86" t="str">
        <f t="shared" si="88"/>
        <v/>
      </c>
      <c r="CY173" s="86" t="str">
        <f>IF(consulta_completa__11[[#This Row],[14 - Inst. Atuando no Local]]="","X","")</f>
        <v>X</v>
      </c>
      <c r="CZ173" s="86">
        <f>IFERROR(FIND("OUTRA (S)",consulta_completa__11[[#This Row],[14 - Inst. Atuando no Local]]),0)</f>
        <v>0</v>
      </c>
      <c r="DA173" s="86" t="str">
        <f t="shared" si="89"/>
        <v/>
      </c>
      <c r="DB173" s="37" t="str">
        <f t="shared" si="90"/>
        <v>Sim</v>
      </c>
      <c r="DC173" s="37" t="str">
        <f t="shared" si="91"/>
        <v>Não</v>
      </c>
      <c r="DD173" s="37" t="str">
        <f t="shared" si="92"/>
        <v>Sim</v>
      </c>
      <c r="DE173" s="89" t="str">
        <f t="shared" si="63"/>
        <v>Sem informação</v>
      </c>
    </row>
    <row r="174" spans="1:109">
      <c r="A174" s="15">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4">
        <f>IFERROR(FIND("Óbitos/feridos",consulta_completa__11[[#This Row],[13 - Ocorrências/Ambientes Atingidos]]),0)</f>
        <v>0</v>
      </c>
      <c r="AY174" s="85" t="str">
        <f t="shared" si="64"/>
        <v/>
      </c>
      <c r="AZ174" s="84">
        <f>IFERROR(FIND("População afetada/evacuada",consulta_completa__11[[#This Row],[13 - Ocorrências/Ambientes Atingidos]]),0)</f>
        <v>0</v>
      </c>
      <c r="BA174" s="84" t="str">
        <f t="shared" si="65"/>
        <v/>
      </c>
      <c r="BB174" s="84">
        <f>IFERROR(FIND("Suspensão de abastecimento de água",consulta_completa__11[[#This Row],[13 - Ocorrências/Ambientes Atingidos]]),0)</f>
        <v>0</v>
      </c>
      <c r="BC174" s="85" t="str">
        <f t="shared" si="93"/>
        <v/>
      </c>
      <c r="BD174" s="84">
        <f>IFERROR(FIND("Rio/córrego",consulta_completa__11[[#This Row],[13 - Ocorrências/Ambientes Atingidos]]),0)</f>
        <v>1</v>
      </c>
      <c r="BE174" s="85" t="str">
        <f t="shared" si="66"/>
        <v>X</v>
      </c>
      <c r="BF174" s="84">
        <f>IFERROR(FIND("Lago",consulta_completa__11[[#This Row],[13 - Ocorrências/Ambientes Atingidos]]),0)</f>
        <v>0</v>
      </c>
      <c r="BG174" s="85" t="str">
        <f t="shared" si="67"/>
        <v/>
      </c>
      <c r="BH174" s="84">
        <f>IFERROR(FIND("Mar",consulta_completa__11[[#This Row],[13 - Ocorrências/Ambientes Atingidos]]),0)</f>
        <v>0</v>
      </c>
      <c r="BI174" s="85" t="str">
        <f t="shared" si="68"/>
        <v/>
      </c>
      <c r="BJ174" s="84">
        <f>IFERROR(FIND("Praia",consulta_completa__11[[#This Row],[13 - Ocorrências/Ambientes Atingidos]]),0)</f>
        <v>0</v>
      </c>
      <c r="BK174" s="85" t="str">
        <f t="shared" si="69"/>
        <v/>
      </c>
      <c r="BL174" s="84">
        <f>IFERROR(FIND("Solo",consulta_completa__11[[#This Row],[13 - Ocorrências/Ambientes Atingidos]]),0)</f>
        <v>0</v>
      </c>
      <c r="BM174" s="85" t="str">
        <f t="shared" si="70"/>
        <v/>
      </c>
      <c r="BN174" s="84">
        <f>IFERROR(FIND("Águas subterrâneas",consulta_completa__11[[#This Row],[13 - Ocorrências/Ambientes Atingidos]]),0)</f>
        <v>0</v>
      </c>
      <c r="BO174" s="85" t="str">
        <f t="shared" si="71"/>
        <v/>
      </c>
      <c r="BP174" s="84">
        <f>IFERROR(FIND("Atmosfera",consulta_completa__11[[#This Row],[13 - Ocorrências/Ambientes Atingidos]]),0)</f>
        <v>0</v>
      </c>
      <c r="BQ174" s="85" t="str">
        <f t="shared" si="72"/>
        <v/>
      </c>
      <c r="BR174" s="84">
        <f>IFERROR(FIND("Flora",consulta_completa__11[[#This Row],[13 - Ocorrências/Ambientes Atingidos]]),0)</f>
        <v>0</v>
      </c>
      <c r="BS174" s="85" t="str">
        <f t="shared" si="73"/>
        <v/>
      </c>
      <c r="BT174" s="84">
        <f>IFERROR(FIND("Fauna",consulta_completa__11[[#This Row],[13 - Ocorrências/Ambientes Atingidos]]),0)</f>
        <v>0</v>
      </c>
      <c r="BU174" s="85" t="str">
        <f t="shared" si="74"/>
        <v/>
      </c>
      <c r="BV174" s="84">
        <f>IFERROR(FIND("UC federal",consulta_completa__11[[#This Row],[13 - Ocorrências/Ambientes Atingidos]]),0)</f>
        <v>0</v>
      </c>
      <c r="BW174" s="85" t="str">
        <f t="shared" si="75"/>
        <v/>
      </c>
      <c r="BX174" s="84">
        <f>IFERROR(FIND("UC estadual/municipal",consulta_completa__11[[#This Row],[13 - Ocorrências/Ambientes Atingidos]]),0)</f>
        <v>0</v>
      </c>
      <c r="BY174" s="85" t="str">
        <f t="shared" si="76"/>
        <v/>
      </c>
      <c r="BZ174" s="84">
        <f>IFERROR(FIND("Outro(s)",consulta_completa__11[[#This Row],[13 - Ocorrências/Ambientes Atingidos]]),0)</f>
        <v>0</v>
      </c>
      <c r="CA174" s="85" t="str">
        <f t="shared" si="77"/>
        <v/>
      </c>
      <c r="CB174" s="84">
        <f>IFERROR(FIND("Sem dano",consulta_completa__11[[#This Row],[13 - Ocorrências/Ambientes Atingidos]]),0)</f>
        <v>0</v>
      </c>
      <c r="CC174" s="85" t="str">
        <f t="shared" si="78"/>
        <v/>
      </c>
      <c r="CD174" s="84" t="str">
        <f>IF(consulta_completa__11[[#This Row],[13 - Ocorrências/Ambientes Atingidos]]="","X","")</f>
        <v/>
      </c>
      <c r="CE174" s="86">
        <f>IFERROR(FIND("IBAMA",consulta_completa__11[[#This Row],[14 - Inst. Atuando no Local]]),0)</f>
        <v>0</v>
      </c>
      <c r="CF174" s="86" t="str">
        <f t="shared" si="79"/>
        <v/>
      </c>
      <c r="CG174" s="86">
        <f>IFERROR(FIND("OEMA",consulta_completa__11[[#This Row],[14 - Inst. Atuando no Local]]),0)</f>
        <v>0</v>
      </c>
      <c r="CH174" s="86" t="str">
        <f t="shared" si="80"/>
        <v/>
      </c>
      <c r="CI174" s="86">
        <f>IFERROR(FIND("DEFESA CIVIL",consulta_completa__11[[#This Row],[14 - Inst. Atuando no Local]]),0)</f>
        <v>0</v>
      </c>
      <c r="CJ174" s="86" t="str">
        <f t="shared" si="81"/>
        <v/>
      </c>
      <c r="CK174" s="86">
        <f>IFERROR(FIND("CORPO DE BOMBEIROS",consulta_completa__11[[#This Row],[14 - Inst. Atuando no Local]]),0)</f>
        <v>0</v>
      </c>
      <c r="CL174" s="86" t="str">
        <f t="shared" si="82"/>
        <v/>
      </c>
      <c r="CM174" s="86">
        <f>IFERROR(FIND("POLÍCIA RODOVIÁRIA",consulta_completa__11[[#This Row],[14 - Inst. Atuando no Local]]),0)</f>
        <v>0</v>
      </c>
      <c r="CN174" s="86" t="str">
        <f t="shared" si="83"/>
        <v/>
      </c>
      <c r="CO174" s="86">
        <f>IFERROR(FIND("POLÍCIA MILITAR",consulta_completa__11[[#This Row],[14 - Inst. Atuando no Local]]),0)</f>
        <v>0</v>
      </c>
      <c r="CP174" s="86" t="str">
        <f t="shared" si="84"/>
        <v/>
      </c>
      <c r="CQ174" s="86">
        <f>IFERROR(FIND("POLÍCIA CIVIL",consulta_completa__11[[#This Row],[14 - Inst. Atuando no Local]]),0)</f>
        <v>0</v>
      </c>
      <c r="CR174" s="86" t="str">
        <f t="shared" si="85"/>
        <v/>
      </c>
      <c r="CS174" s="86">
        <f>IFERROR(FIND("MARINHA DO BRASIL",consulta_completa__11[[#This Row],[14 - Inst. Atuando no Local]]),0)</f>
        <v>0</v>
      </c>
      <c r="CT174" s="86" t="str">
        <f t="shared" si="86"/>
        <v/>
      </c>
      <c r="CU174" s="86">
        <f>IFERROR(FIND("EMPRESA ESPECIALIZADA EM ATENDIMENTO",consulta_completa__11[[#This Row],[14 - Inst. Atuando no Local]]),0)</f>
        <v>0</v>
      </c>
      <c r="CV174" s="86" t="str">
        <f t="shared" si="87"/>
        <v/>
      </c>
      <c r="CW174" s="86">
        <f>IFERROR(FIND("IBAMA",consulta_completa__11[[#This Row],[14 - Inst. Atuando no Local]]),0)</f>
        <v>0</v>
      </c>
      <c r="CX174" s="86" t="str">
        <f t="shared" si="88"/>
        <v/>
      </c>
      <c r="CY174" s="86" t="str">
        <f>IF(consulta_completa__11[[#This Row],[14 - Inst. Atuando no Local]]="","X","")</f>
        <v/>
      </c>
      <c r="CZ174" s="86">
        <f>IFERROR(FIND("OUTRA (S)",consulta_completa__11[[#This Row],[14 - Inst. Atuando no Local]]),0)</f>
        <v>0</v>
      </c>
      <c r="DA174" s="86" t="str">
        <f t="shared" si="89"/>
        <v/>
      </c>
      <c r="DB174" s="37" t="str">
        <f t="shared" si="90"/>
        <v>Sim</v>
      </c>
      <c r="DC174" s="37" t="str">
        <f t="shared" si="91"/>
        <v>Não</v>
      </c>
      <c r="DD174" s="37" t="str">
        <f t="shared" si="92"/>
        <v>Sim</v>
      </c>
      <c r="DE174" s="89" t="str">
        <f t="shared" si="63"/>
        <v>Estadual</v>
      </c>
    </row>
    <row r="175" spans="1:109">
      <c r="A175" s="15">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4">
        <f>IFERROR(FIND("Óbitos/feridos",consulta_completa__11[[#This Row],[13 - Ocorrências/Ambientes Atingidos]]),0)</f>
        <v>0</v>
      </c>
      <c r="AY175" s="85" t="str">
        <f t="shared" si="64"/>
        <v/>
      </c>
      <c r="AZ175" s="84">
        <f>IFERROR(FIND("População afetada/evacuada",consulta_completa__11[[#This Row],[13 - Ocorrências/Ambientes Atingidos]]),0)</f>
        <v>0</v>
      </c>
      <c r="BA175" s="84" t="str">
        <f t="shared" si="65"/>
        <v/>
      </c>
      <c r="BB175" s="84">
        <f>IFERROR(FIND("Suspensão de abastecimento de água",consulta_completa__11[[#This Row],[13 - Ocorrências/Ambientes Atingidos]]),0)</f>
        <v>0</v>
      </c>
      <c r="BC175" s="85" t="str">
        <f t="shared" si="93"/>
        <v/>
      </c>
      <c r="BD175" s="84">
        <f>IFERROR(FIND("Rio/córrego",consulta_completa__11[[#This Row],[13 - Ocorrências/Ambientes Atingidos]]),0)</f>
        <v>0</v>
      </c>
      <c r="BE175" s="85" t="str">
        <f t="shared" si="66"/>
        <v/>
      </c>
      <c r="BF175" s="84">
        <f>IFERROR(FIND("Lago",consulta_completa__11[[#This Row],[13 - Ocorrências/Ambientes Atingidos]]),0)</f>
        <v>0</v>
      </c>
      <c r="BG175" s="85" t="str">
        <f t="shared" si="67"/>
        <v/>
      </c>
      <c r="BH175" s="84">
        <f>IFERROR(FIND("Mar",consulta_completa__11[[#This Row],[13 - Ocorrências/Ambientes Atingidos]]),0)</f>
        <v>1</v>
      </c>
      <c r="BI175" s="85" t="str">
        <f t="shared" si="68"/>
        <v>X</v>
      </c>
      <c r="BJ175" s="84">
        <f>IFERROR(FIND("Praia",consulta_completa__11[[#This Row],[13 - Ocorrências/Ambientes Atingidos]]),0)</f>
        <v>0</v>
      </c>
      <c r="BK175" s="85" t="str">
        <f t="shared" si="69"/>
        <v/>
      </c>
      <c r="BL175" s="84">
        <f>IFERROR(FIND("Solo",consulta_completa__11[[#This Row],[13 - Ocorrências/Ambientes Atingidos]]),0)</f>
        <v>0</v>
      </c>
      <c r="BM175" s="85" t="str">
        <f t="shared" si="70"/>
        <v/>
      </c>
      <c r="BN175" s="84">
        <f>IFERROR(FIND("Águas subterrâneas",consulta_completa__11[[#This Row],[13 - Ocorrências/Ambientes Atingidos]]),0)</f>
        <v>0</v>
      </c>
      <c r="BO175" s="85" t="str">
        <f t="shared" si="71"/>
        <v/>
      </c>
      <c r="BP175" s="84">
        <f>IFERROR(FIND("Atmosfera",consulta_completa__11[[#This Row],[13 - Ocorrências/Ambientes Atingidos]]),0)</f>
        <v>0</v>
      </c>
      <c r="BQ175" s="85" t="str">
        <f t="shared" si="72"/>
        <v/>
      </c>
      <c r="BR175" s="84">
        <f>IFERROR(FIND("Flora",consulta_completa__11[[#This Row],[13 - Ocorrências/Ambientes Atingidos]]),0)</f>
        <v>0</v>
      </c>
      <c r="BS175" s="85" t="str">
        <f t="shared" si="73"/>
        <v/>
      </c>
      <c r="BT175" s="84">
        <f>IFERROR(FIND("Fauna",consulta_completa__11[[#This Row],[13 - Ocorrências/Ambientes Atingidos]]),0)</f>
        <v>0</v>
      </c>
      <c r="BU175" s="85" t="str">
        <f t="shared" si="74"/>
        <v/>
      </c>
      <c r="BV175" s="84">
        <f>IFERROR(FIND("UC federal",consulta_completa__11[[#This Row],[13 - Ocorrências/Ambientes Atingidos]]),0)</f>
        <v>0</v>
      </c>
      <c r="BW175" s="85" t="str">
        <f t="shared" si="75"/>
        <v/>
      </c>
      <c r="BX175" s="84">
        <f>IFERROR(FIND("UC estadual/municipal",consulta_completa__11[[#This Row],[13 - Ocorrências/Ambientes Atingidos]]),0)</f>
        <v>0</v>
      </c>
      <c r="BY175" s="85" t="str">
        <f t="shared" si="76"/>
        <v/>
      </c>
      <c r="BZ175" s="84">
        <f>IFERROR(FIND("Outro(s)",consulta_completa__11[[#This Row],[13 - Ocorrências/Ambientes Atingidos]]),0)</f>
        <v>0</v>
      </c>
      <c r="CA175" s="85" t="str">
        <f t="shared" si="77"/>
        <v/>
      </c>
      <c r="CB175" s="84">
        <f>IFERROR(FIND("Sem dano",consulta_completa__11[[#This Row],[13 - Ocorrências/Ambientes Atingidos]]),0)</f>
        <v>0</v>
      </c>
      <c r="CC175" s="85" t="str">
        <f t="shared" si="78"/>
        <v/>
      </c>
      <c r="CD175" s="84" t="str">
        <f>IF(consulta_completa__11[[#This Row],[13 - Ocorrências/Ambientes Atingidos]]="","X","")</f>
        <v/>
      </c>
      <c r="CE175" s="86">
        <f>IFERROR(FIND("IBAMA",consulta_completa__11[[#This Row],[14 - Inst. Atuando no Local]]),0)</f>
        <v>0</v>
      </c>
      <c r="CF175" s="86" t="str">
        <f t="shared" si="79"/>
        <v/>
      </c>
      <c r="CG175" s="86">
        <f>IFERROR(FIND("OEMA",consulta_completa__11[[#This Row],[14 - Inst. Atuando no Local]]),0)</f>
        <v>0</v>
      </c>
      <c r="CH175" s="86" t="str">
        <f t="shared" si="80"/>
        <v/>
      </c>
      <c r="CI175" s="86">
        <f>IFERROR(FIND("DEFESA CIVIL",consulta_completa__11[[#This Row],[14 - Inst. Atuando no Local]]),0)</f>
        <v>0</v>
      </c>
      <c r="CJ175" s="86" t="str">
        <f t="shared" si="81"/>
        <v/>
      </c>
      <c r="CK175" s="86">
        <f>IFERROR(FIND("CORPO DE BOMBEIROS",consulta_completa__11[[#This Row],[14 - Inst. Atuando no Local]]),0)</f>
        <v>0</v>
      </c>
      <c r="CL175" s="86" t="str">
        <f t="shared" si="82"/>
        <v/>
      </c>
      <c r="CM175" s="86">
        <f>IFERROR(FIND("POLÍCIA RODOVIÁRIA",consulta_completa__11[[#This Row],[14 - Inst. Atuando no Local]]),0)</f>
        <v>0</v>
      </c>
      <c r="CN175" s="86" t="str">
        <f t="shared" si="83"/>
        <v/>
      </c>
      <c r="CO175" s="86">
        <f>IFERROR(FIND("POLÍCIA MILITAR",consulta_completa__11[[#This Row],[14 - Inst. Atuando no Local]]),0)</f>
        <v>0</v>
      </c>
      <c r="CP175" s="86" t="str">
        <f t="shared" si="84"/>
        <v/>
      </c>
      <c r="CQ175" s="86">
        <f>IFERROR(FIND("POLÍCIA CIVIL",consulta_completa__11[[#This Row],[14 - Inst. Atuando no Local]]),0)</f>
        <v>0</v>
      </c>
      <c r="CR175" s="86" t="str">
        <f t="shared" si="85"/>
        <v/>
      </c>
      <c r="CS175" s="86">
        <f>IFERROR(FIND("MARINHA DO BRASIL",consulta_completa__11[[#This Row],[14 - Inst. Atuando no Local]]),0)</f>
        <v>0</v>
      </c>
      <c r="CT175" s="86" t="str">
        <f t="shared" si="86"/>
        <v/>
      </c>
      <c r="CU175" s="86">
        <f>IFERROR(FIND("EMPRESA ESPECIALIZADA EM ATENDIMENTO",consulta_completa__11[[#This Row],[14 - Inst. Atuando no Local]]),0)</f>
        <v>0</v>
      </c>
      <c r="CV175" s="86" t="str">
        <f t="shared" si="87"/>
        <v/>
      </c>
      <c r="CW175" s="86">
        <f>IFERROR(FIND("IBAMA",consulta_completa__11[[#This Row],[14 - Inst. Atuando no Local]]),0)</f>
        <v>0</v>
      </c>
      <c r="CX175" s="86" t="str">
        <f t="shared" si="88"/>
        <v/>
      </c>
      <c r="CY175" s="86" t="str">
        <f>IF(consulta_completa__11[[#This Row],[14 - Inst. Atuando no Local]]="","X","")</f>
        <v/>
      </c>
      <c r="CZ175" s="86">
        <f>IFERROR(FIND("OUTRA (S)",consulta_completa__11[[#This Row],[14 - Inst. Atuando no Local]]),0)</f>
        <v>0</v>
      </c>
      <c r="DA175" s="86" t="str">
        <f t="shared" si="89"/>
        <v/>
      </c>
      <c r="DB175" s="37" t="str">
        <f t="shared" si="90"/>
        <v>Sim</v>
      </c>
      <c r="DC175" s="37" t="str">
        <f t="shared" si="91"/>
        <v>Não</v>
      </c>
      <c r="DD175" s="37" t="str">
        <f t="shared" si="92"/>
        <v>Sim</v>
      </c>
      <c r="DE175" s="89" t="str">
        <f t="shared" si="63"/>
        <v>Sem informação</v>
      </c>
    </row>
    <row r="176" spans="1:109">
      <c r="A176" s="15">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4">
        <f>IFERROR(FIND("Óbitos/feridos",consulta_completa__11[[#This Row],[13 - Ocorrências/Ambientes Atingidos]]),0)</f>
        <v>0</v>
      </c>
      <c r="AY176" s="85" t="str">
        <f t="shared" si="64"/>
        <v/>
      </c>
      <c r="AZ176" s="84">
        <f>IFERROR(FIND("População afetada/evacuada",consulta_completa__11[[#This Row],[13 - Ocorrências/Ambientes Atingidos]]),0)</f>
        <v>0</v>
      </c>
      <c r="BA176" s="84" t="str">
        <f t="shared" si="65"/>
        <v/>
      </c>
      <c r="BB176" s="84">
        <f>IFERROR(FIND("Suspensão de abastecimento de água",consulta_completa__11[[#This Row],[13 - Ocorrências/Ambientes Atingidos]]),0)</f>
        <v>0</v>
      </c>
      <c r="BC176" s="85" t="str">
        <f t="shared" si="93"/>
        <v/>
      </c>
      <c r="BD176" s="84">
        <f>IFERROR(FIND("Rio/córrego",consulta_completa__11[[#This Row],[13 - Ocorrências/Ambientes Atingidos]]),0)</f>
        <v>0</v>
      </c>
      <c r="BE176" s="85" t="str">
        <f t="shared" si="66"/>
        <v/>
      </c>
      <c r="BF176" s="84">
        <f>IFERROR(FIND("Lago",consulta_completa__11[[#This Row],[13 - Ocorrências/Ambientes Atingidos]]),0)</f>
        <v>0</v>
      </c>
      <c r="BG176" s="85" t="str">
        <f t="shared" si="67"/>
        <v/>
      </c>
      <c r="BH176" s="84">
        <f>IFERROR(FIND("Mar",consulta_completa__11[[#This Row],[13 - Ocorrências/Ambientes Atingidos]]),0)</f>
        <v>1</v>
      </c>
      <c r="BI176" s="85" t="str">
        <f t="shared" si="68"/>
        <v>X</v>
      </c>
      <c r="BJ176" s="84">
        <f>IFERROR(FIND("Praia",consulta_completa__11[[#This Row],[13 - Ocorrências/Ambientes Atingidos]]),0)</f>
        <v>0</v>
      </c>
      <c r="BK176" s="85" t="str">
        <f t="shared" si="69"/>
        <v/>
      </c>
      <c r="BL176" s="84">
        <f>IFERROR(FIND("Solo",consulta_completa__11[[#This Row],[13 - Ocorrências/Ambientes Atingidos]]),0)</f>
        <v>0</v>
      </c>
      <c r="BM176" s="85" t="str">
        <f t="shared" si="70"/>
        <v/>
      </c>
      <c r="BN176" s="84">
        <f>IFERROR(FIND("Águas subterrâneas",consulta_completa__11[[#This Row],[13 - Ocorrências/Ambientes Atingidos]]),0)</f>
        <v>0</v>
      </c>
      <c r="BO176" s="85" t="str">
        <f t="shared" si="71"/>
        <v/>
      </c>
      <c r="BP176" s="84">
        <f>IFERROR(FIND("Atmosfera",consulta_completa__11[[#This Row],[13 - Ocorrências/Ambientes Atingidos]]),0)</f>
        <v>0</v>
      </c>
      <c r="BQ176" s="85" t="str">
        <f t="shared" si="72"/>
        <v/>
      </c>
      <c r="BR176" s="84">
        <f>IFERROR(FIND("Flora",consulta_completa__11[[#This Row],[13 - Ocorrências/Ambientes Atingidos]]),0)</f>
        <v>0</v>
      </c>
      <c r="BS176" s="85" t="str">
        <f t="shared" si="73"/>
        <v/>
      </c>
      <c r="BT176" s="84">
        <f>IFERROR(FIND("Fauna",consulta_completa__11[[#This Row],[13 - Ocorrências/Ambientes Atingidos]]),0)</f>
        <v>0</v>
      </c>
      <c r="BU176" s="85" t="str">
        <f t="shared" si="74"/>
        <v/>
      </c>
      <c r="BV176" s="84">
        <f>IFERROR(FIND("UC federal",consulta_completa__11[[#This Row],[13 - Ocorrências/Ambientes Atingidos]]),0)</f>
        <v>0</v>
      </c>
      <c r="BW176" s="85" t="str">
        <f t="shared" si="75"/>
        <v/>
      </c>
      <c r="BX176" s="84">
        <f>IFERROR(FIND("UC estadual/municipal",consulta_completa__11[[#This Row],[13 - Ocorrências/Ambientes Atingidos]]),0)</f>
        <v>0</v>
      </c>
      <c r="BY176" s="85" t="str">
        <f t="shared" si="76"/>
        <v/>
      </c>
      <c r="BZ176" s="84">
        <f>IFERROR(FIND("Outro(s)",consulta_completa__11[[#This Row],[13 - Ocorrências/Ambientes Atingidos]]),0)</f>
        <v>0</v>
      </c>
      <c r="CA176" s="85" t="str">
        <f t="shared" si="77"/>
        <v/>
      </c>
      <c r="CB176" s="84">
        <f>IFERROR(FIND("Sem dano",consulta_completa__11[[#This Row],[13 - Ocorrências/Ambientes Atingidos]]),0)</f>
        <v>0</v>
      </c>
      <c r="CC176" s="85" t="str">
        <f t="shared" si="78"/>
        <v/>
      </c>
      <c r="CD176" s="84" t="str">
        <f>IF(consulta_completa__11[[#This Row],[13 - Ocorrências/Ambientes Atingidos]]="","X","")</f>
        <v/>
      </c>
      <c r="CE176" s="86">
        <f>IFERROR(FIND("IBAMA",consulta_completa__11[[#This Row],[14 - Inst. Atuando no Local]]),0)</f>
        <v>0</v>
      </c>
      <c r="CF176" s="86" t="str">
        <f t="shared" si="79"/>
        <v/>
      </c>
      <c r="CG176" s="86">
        <f>IFERROR(FIND("OEMA",consulta_completa__11[[#This Row],[14 - Inst. Atuando no Local]]),0)</f>
        <v>0</v>
      </c>
      <c r="CH176" s="86" t="str">
        <f t="shared" si="80"/>
        <v/>
      </c>
      <c r="CI176" s="86">
        <f>IFERROR(FIND("DEFESA CIVIL",consulta_completa__11[[#This Row],[14 - Inst. Atuando no Local]]),0)</f>
        <v>0</v>
      </c>
      <c r="CJ176" s="86" t="str">
        <f t="shared" si="81"/>
        <v/>
      </c>
      <c r="CK176" s="86">
        <f>IFERROR(FIND("CORPO DE BOMBEIROS",consulta_completa__11[[#This Row],[14 - Inst. Atuando no Local]]),0)</f>
        <v>0</v>
      </c>
      <c r="CL176" s="86" t="str">
        <f t="shared" si="82"/>
        <v/>
      </c>
      <c r="CM176" s="86">
        <f>IFERROR(FIND("POLÍCIA RODOVIÁRIA",consulta_completa__11[[#This Row],[14 - Inst. Atuando no Local]]),0)</f>
        <v>0</v>
      </c>
      <c r="CN176" s="86" t="str">
        <f t="shared" si="83"/>
        <v/>
      </c>
      <c r="CO176" s="86">
        <f>IFERROR(FIND("POLÍCIA MILITAR",consulta_completa__11[[#This Row],[14 - Inst. Atuando no Local]]),0)</f>
        <v>0</v>
      </c>
      <c r="CP176" s="86" t="str">
        <f t="shared" si="84"/>
        <v/>
      </c>
      <c r="CQ176" s="86">
        <f>IFERROR(FIND("POLÍCIA CIVIL",consulta_completa__11[[#This Row],[14 - Inst. Atuando no Local]]),0)</f>
        <v>0</v>
      </c>
      <c r="CR176" s="86" t="str">
        <f t="shared" si="85"/>
        <v/>
      </c>
      <c r="CS176" s="86">
        <f>IFERROR(FIND("MARINHA DO BRASIL",consulta_completa__11[[#This Row],[14 - Inst. Atuando no Local]]),0)</f>
        <v>0</v>
      </c>
      <c r="CT176" s="86" t="str">
        <f t="shared" si="86"/>
        <v/>
      </c>
      <c r="CU176" s="86">
        <f>IFERROR(FIND("EMPRESA ESPECIALIZADA EM ATENDIMENTO",consulta_completa__11[[#This Row],[14 - Inst. Atuando no Local]]),0)</f>
        <v>0</v>
      </c>
      <c r="CV176" s="86" t="str">
        <f t="shared" si="87"/>
        <v/>
      </c>
      <c r="CW176" s="86">
        <f>IFERROR(FIND("IBAMA",consulta_completa__11[[#This Row],[14 - Inst. Atuando no Local]]),0)</f>
        <v>0</v>
      </c>
      <c r="CX176" s="86" t="str">
        <f t="shared" si="88"/>
        <v/>
      </c>
      <c r="CY176" s="86" t="str">
        <f>IF(consulta_completa__11[[#This Row],[14 - Inst. Atuando no Local]]="","X","")</f>
        <v/>
      </c>
      <c r="CZ176" s="86">
        <f>IFERROR(FIND("OUTRA (S)",consulta_completa__11[[#This Row],[14 - Inst. Atuando no Local]]),0)</f>
        <v>0</v>
      </c>
      <c r="DA176" s="86" t="str">
        <f t="shared" si="89"/>
        <v/>
      </c>
      <c r="DB176" s="37" t="str">
        <f t="shared" si="90"/>
        <v>Sim</v>
      </c>
      <c r="DC176" s="37" t="str">
        <f t="shared" si="91"/>
        <v>Não</v>
      </c>
      <c r="DD176" s="37" t="str">
        <f t="shared" si="92"/>
        <v>Sim</v>
      </c>
      <c r="DE176" s="89" t="str">
        <f t="shared" si="63"/>
        <v>Federal</v>
      </c>
    </row>
    <row r="177" spans="1:109">
      <c r="A177" s="15">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4">
        <f>IFERROR(FIND("Óbitos/feridos",consulta_completa__11[[#This Row],[13 - Ocorrências/Ambientes Atingidos]]),0)</f>
        <v>0</v>
      </c>
      <c r="AY177" s="85" t="str">
        <f t="shared" si="64"/>
        <v/>
      </c>
      <c r="AZ177" s="84">
        <f>IFERROR(FIND("População afetada/evacuada",consulta_completa__11[[#This Row],[13 - Ocorrências/Ambientes Atingidos]]),0)</f>
        <v>0</v>
      </c>
      <c r="BA177" s="84" t="str">
        <f t="shared" si="65"/>
        <v/>
      </c>
      <c r="BB177" s="84">
        <f>IFERROR(FIND("Suspensão de abastecimento de água",consulta_completa__11[[#This Row],[13 - Ocorrências/Ambientes Atingidos]]),0)</f>
        <v>0</v>
      </c>
      <c r="BC177" s="85" t="str">
        <f t="shared" si="93"/>
        <v/>
      </c>
      <c r="BD177" s="84">
        <f>IFERROR(FIND("Rio/córrego",consulta_completa__11[[#This Row],[13 - Ocorrências/Ambientes Atingidos]]),0)</f>
        <v>0</v>
      </c>
      <c r="BE177" s="85" t="str">
        <f t="shared" si="66"/>
        <v/>
      </c>
      <c r="BF177" s="84">
        <f>IFERROR(FIND("Lago",consulta_completa__11[[#This Row],[13 - Ocorrências/Ambientes Atingidos]]),0)</f>
        <v>0</v>
      </c>
      <c r="BG177" s="85" t="str">
        <f t="shared" si="67"/>
        <v/>
      </c>
      <c r="BH177" s="84">
        <f>IFERROR(FIND("Mar",consulta_completa__11[[#This Row],[13 - Ocorrências/Ambientes Atingidos]]),0)</f>
        <v>0</v>
      </c>
      <c r="BI177" s="85" t="str">
        <f t="shared" si="68"/>
        <v/>
      </c>
      <c r="BJ177" s="84">
        <f>IFERROR(FIND("Praia",consulta_completa__11[[#This Row],[13 - Ocorrências/Ambientes Atingidos]]),0)</f>
        <v>0</v>
      </c>
      <c r="BK177" s="85" t="str">
        <f t="shared" si="69"/>
        <v/>
      </c>
      <c r="BL177" s="84">
        <f>IFERROR(FIND("Solo",consulta_completa__11[[#This Row],[13 - Ocorrências/Ambientes Atingidos]]),0)</f>
        <v>1</v>
      </c>
      <c r="BM177" s="85" t="str">
        <f t="shared" si="70"/>
        <v>X</v>
      </c>
      <c r="BN177" s="84">
        <f>IFERROR(FIND("Águas subterrâneas",consulta_completa__11[[#This Row],[13 - Ocorrências/Ambientes Atingidos]]),0)</f>
        <v>0</v>
      </c>
      <c r="BO177" s="85" t="str">
        <f t="shared" si="71"/>
        <v/>
      </c>
      <c r="BP177" s="84">
        <f>IFERROR(FIND("Atmosfera",consulta_completa__11[[#This Row],[13 - Ocorrências/Ambientes Atingidos]]),0)</f>
        <v>0</v>
      </c>
      <c r="BQ177" s="85" t="str">
        <f t="shared" si="72"/>
        <v/>
      </c>
      <c r="BR177" s="84">
        <f>IFERROR(FIND("Flora",consulta_completa__11[[#This Row],[13 - Ocorrências/Ambientes Atingidos]]),0)</f>
        <v>0</v>
      </c>
      <c r="BS177" s="85" t="str">
        <f t="shared" si="73"/>
        <v/>
      </c>
      <c r="BT177" s="84">
        <f>IFERROR(FIND("Fauna",consulta_completa__11[[#This Row],[13 - Ocorrências/Ambientes Atingidos]]),0)</f>
        <v>0</v>
      </c>
      <c r="BU177" s="85" t="str">
        <f t="shared" si="74"/>
        <v/>
      </c>
      <c r="BV177" s="84">
        <f>IFERROR(FIND("UC federal",consulta_completa__11[[#This Row],[13 - Ocorrências/Ambientes Atingidos]]),0)</f>
        <v>0</v>
      </c>
      <c r="BW177" s="85" t="str">
        <f t="shared" si="75"/>
        <v/>
      </c>
      <c r="BX177" s="84">
        <f>IFERROR(FIND("UC estadual/municipal",consulta_completa__11[[#This Row],[13 - Ocorrências/Ambientes Atingidos]]),0)</f>
        <v>0</v>
      </c>
      <c r="BY177" s="85" t="str">
        <f t="shared" si="76"/>
        <v/>
      </c>
      <c r="BZ177" s="84">
        <f>IFERROR(FIND("Outro(s)",consulta_completa__11[[#This Row],[13 - Ocorrências/Ambientes Atingidos]]),0)</f>
        <v>0</v>
      </c>
      <c r="CA177" s="85" t="str">
        <f t="shared" si="77"/>
        <v/>
      </c>
      <c r="CB177" s="84">
        <f>IFERROR(FIND("Sem dano",consulta_completa__11[[#This Row],[13 - Ocorrências/Ambientes Atingidos]]),0)</f>
        <v>0</v>
      </c>
      <c r="CC177" s="85" t="str">
        <f t="shared" si="78"/>
        <v/>
      </c>
      <c r="CD177" s="84" t="str">
        <f>IF(consulta_completa__11[[#This Row],[13 - Ocorrências/Ambientes Atingidos]]="","X","")</f>
        <v/>
      </c>
      <c r="CE177" s="86">
        <f>IFERROR(FIND("IBAMA",consulta_completa__11[[#This Row],[14 - Inst. Atuando no Local]]),0)</f>
        <v>0</v>
      </c>
      <c r="CF177" s="86" t="str">
        <f t="shared" si="79"/>
        <v/>
      </c>
      <c r="CG177" s="86">
        <f>IFERROR(FIND("OEMA",consulta_completa__11[[#This Row],[14 - Inst. Atuando no Local]]),0)</f>
        <v>0</v>
      </c>
      <c r="CH177" s="86" t="str">
        <f t="shared" si="80"/>
        <v/>
      </c>
      <c r="CI177" s="86">
        <f>IFERROR(FIND("DEFESA CIVIL",consulta_completa__11[[#This Row],[14 - Inst. Atuando no Local]]),0)</f>
        <v>0</v>
      </c>
      <c r="CJ177" s="86" t="str">
        <f t="shared" si="81"/>
        <v/>
      </c>
      <c r="CK177" s="86">
        <f>IFERROR(FIND("CORPO DE BOMBEIROS",consulta_completa__11[[#This Row],[14 - Inst. Atuando no Local]]),0)</f>
        <v>0</v>
      </c>
      <c r="CL177" s="86" t="str">
        <f t="shared" si="82"/>
        <v/>
      </c>
      <c r="CM177" s="86">
        <f>IFERROR(FIND("POLÍCIA RODOVIÁRIA",consulta_completa__11[[#This Row],[14 - Inst. Atuando no Local]]),0)</f>
        <v>0</v>
      </c>
      <c r="CN177" s="86" t="str">
        <f t="shared" si="83"/>
        <v/>
      </c>
      <c r="CO177" s="86">
        <f>IFERROR(FIND("POLÍCIA MILITAR",consulta_completa__11[[#This Row],[14 - Inst. Atuando no Local]]),0)</f>
        <v>0</v>
      </c>
      <c r="CP177" s="86" t="str">
        <f t="shared" si="84"/>
        <v/>
      </c>
      <c r="CQ177" s="86">
        <f>IFERROR(FIND("POLÍCIA CIVIL",consulta_completa__11[[#This Row],[14 - Inst. Atuando no Local]]),0)</f>
        <v>0</v>
      </c>
      <c r="CR177" s="86" t="str">
        <f t="shared" si="85"/>
        <v/>
      </c>
      <c r="CS177" s="86">
        <f>IFERROR(FIND("MARINHA DO BRASIL",consulta_completa__11[[#This Row],[14 - Inst. Atuando no Local]]),0)</f>
        <v>0</v>
      </c>
      <c r="CT177" s="86" t="str">
        <f t="shared" si="86"/>
        <v/>
      </c>
      <c r="CU177" s="86">
        <f>IFERROR(FIND("EMPRESA ESPECIALIZADA EM ATENDIMENTO",consulta_completa__11[[#This Row],[14 - Inst. Atuando no Local]]),0)</f>
        <v>0</v>
      </c>
      <c r="CV177" s="86" t="str">
        <f t="shared" si="87"/>
        <v/>
      </c>
      <c r="CW177" s="86">
        <f>IFERROR(FIND("IBAMA",consulta_completa__11[[#This Row],[14 - Inst. Atuando no Local]]),0)</f>
        <v>0</v>
      </c>
      <c r="CX177" s="86" t="str">
        <f t="shared" si="88"/>
        <v/>
      </c>
      <c r="CY177" s="86" t="str">
        <f>IF(consulta_completa__11[[#This Row],[14 - Inst. Atuando no Local]]="","X","")</f>
        <v/>
      </c>
      <c r="CZ177" s="86">
        <f>IFERROR(FIND("OUTRA (S)",consulta_completa__11[[#This Row],[14 - Inst. Atuando no Local]]),0)</f>
        <v>0</v>
      </c>
      <c r="DA177" s="86" t="str">
        <f t="shared" si="89"/>
        <v/>
      </c>
      <c r="DB177" s="37" t="str">
        <f t="shared" si="90"/>
        <v>Sim</v>
      </c>
      <c r="DC177" s="37" t="str">
        <f t="shared" si="91"/>
        <v>Não</v>
      </c>
      <c r="DD177" s="37" t="str">
        <f t="shared" si="92"/>
        <v>Sim</v>
      </c>
      <c r="DE177" s="89" t="str">
        <f t="shared" si="63"/>
        <v>Estadual</v>
      </c>
    </row>
    <row r="178" spans="1:109">
      <c r="A178" s="15">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4">
        <f>IFERROR(FIND("Óbitos/feridos",consulta_completa__11[[#This Row],[13 - Ocorrências/Ambientes Atingidos]]),0)</f>
        <v>0</v>
      </c>
      <c r="AY178" s="85" t="str">
        <f t="shared" si="64"/>
        <v/>
      </c>
      <c r="AZ178" s="84">
        <f>IFERROR(FIND("População afetada/evacuada",consulta_completa__11[[#This Row],[13 - Ocorrências/Ambientes Atingidos]]),0)</f>
        <v>0</v>
      </c>
      <c r="BA178" s="84" t="str">
        <f t="shared" si="65"/>
        <v/>
      </c>
      <c r="BB178" s="84">
        <f>IFERROR(FIND("Suspensão de abastecimento de água",consulta_completa__11[[#This Row],[13 - Ocorrências/Ambientes Atingidos]]),0)</f>
        <v>0</v>
      </c>
      <c r="BC178" s="85" t="str">
        <f t="shared" si="93"/>
        <v/>
      </c>
      <c r="BD178" s="84">
        <f>IFERROR(FIND("Rio/córrego",consulta_completa__11[[#This Row],[13 - Ocorrências/Ambientes Atingidos]]),0)</f>
        <v>0</v>
      </c>
      <c r="BE178" s="85" t="str">
        <f t="shared" si="66"/>
        <v/>
      </c>
      <c r="BF178" s="84">
        <f>IFERROR(FIND("Lago",consulta_completa__11[[#This Row],[13 - Ocorrências/Ambientes Atingidos]]),0)</f>
        <v>0</v>
      </c>
      <c r="BG178" s="85" t="str">
        <f t="shared" si="67"/>
        <v/>
      </c>
      <c r="BH178" s="84">
        <f>IFERROR(FIND("Mar",consulta_completa__11[[#This Row],[13 - Ocorrências/Ambientes Atingidos]]),0)</f>
        <v>1</v>
      </c>
      <c r="BI178" s="85" t="str">
        <f t="shared" si="68"/>
        <v>X</v>
      </c>
      <c r="BJ178" s="84">
        <f>IFERROR(FIND("Praia",consulta_completa__11[[#This Row],[13 - Ocorrências/Ambientes Atingidos]]),0)</f>
        <v>0</v>
      </c>
      <c r="BK178" s="85" t="str">
        <f t="shared" si="69"/>
        <v/>
      </c>
      <c r="BL178" s="84">
        <f>IFERROR(FIND("Solo",consulta_completa__11[[#This Row],[13 - Ocorrências/Ambientes Atingidos]]),0)</f>
        <v>0</v>
      </c>
      <c r="BM178" s="85" t="str">
        <f t="shared" si="70"/>
        <v/>
      </c>
      <c r="BN178" s="84">
        <f>IFERROR(FIND("Águas subterrâneas",consulta_completa__11[[#This Row],[13 - Ocorrências/Ambientes Atingidos]]),0)</f>
        <v>0</v>
      </c>
      <c r="BO178" s="85" t="str">
        <f t="shared" si="71"/>
        <v/>
      </c>
      <c r="BP178" s="84">
        <f>IFERROR(FIND("Atmosfera",consulta_completa__11[[#This Row],[13 - Ocorrências/Ambientes Atingidos]]),0)</f>
        <v>0</v>
      </c>
      <c r="BQ178" s="85" t="str">
        <f t="shared" si="72"/>
        <v/>
      </c>
      <c r="BR178" s="84">
        <f>IFERROR(FIND("Flora",consulta_completa__11[[#This Row],[13 - Ocorrências/Ambientes Atingidos]]),0)</f>
        <v>0</v>
      </c>
      <c r="BS178" s="85" t="str">
        <f t="shared" si="73"/>
        <v/>
      </c>
      <c r="BT178" s="84">
        <f>IFERROR(FIND("Fauna",consulta_completa__11[[#This Row],[13 - Ocorrências/Ambientes Atingidos]]),0)</f>
        <v>0</v>
      </c>
      <c r="BU178" s="85" t="str">
        <f t="shared" si="74"/>
        <v/>
      </c>
      <c r="BV178" s="84">
        <f>IFERROR(FIND("UC federal",consulta_completa__11[[#This Row],[13 - Ocorrências/Ambientes Atingidos]]),0)</f>
        <v>0</v>
      </c>
      <c r="BW178" s="85" t="str">
        <f t="shared" si="75"/>
        <v/>
      </c>
      <c r="BX178" s="84">
        <f>IFERROR(FIND("UC estadual/municipal",consulta_completa__11[[#This Row],[13 - Ocorrências/Ambientes Atingidos]]),0)</f>
        <v>0</v>
      </c>
      <c r="BY178" s="85" t="str">
        <f t="shared" si="76"/>
        <v/>
      </c>
      <c r="BZ178" s="84">
        <f>IFERROR(FIND("Outro(s)",consulta_completa__11[[#This Row],[13 - Ocorrências/Ambientes Atingidos]]),0)</f>
        <v>0</v>
      </c>
      <c r="CA178" s="85" t="str">
        <f t="shared" si="77"/>
        <v/>
      </c>
      <c r="CB178" s="84">
        <f>IFERROR(FIND("Sem dano",consulta_completa__11[[#This Row],[13 - Ocorrências/Ambientes Atingidos]]),0)</f>
        <v>0</v>
      </c>
      <c r="CC178" s="85" t="str">
        <f t="shared" si="78"/>
        <v/>
      </c>
      <c r="CD178" s="84" t="str">
        <f>IF(consulta_completa__11[[#This Row],[13 - Ocorrências/Ambientes Atingidos]]="","X","")</f>
        <v/>
      </c>
      <c r="CE178" s="86">
        <f>IFERROR(FIND("IBAMA",consulta_completa__11[[#This Row],[14 - Inst. Atuando no Local]]),0)</f>
        <v>0</v>
      </c>
      <c r="CF178" s="86" t="str">
        <f t="shared" si="79"/>
        <v/>
      </c>
      <c r="CG178" s="86">
        <f>IFERROR(FIND("OEMA",consulta_completa__11[[#This Row],[14 - Inst. Atuando no Local]]),0)</f>
        <v>0</v>
      </c>
      <c r="CH178" s="86" t="str">
        <f t="shared" si="80"/>
        <v/>
      </c>
      <c r="CI178" s="86">
        <f>IFERROR(FIND("DEFESA CIVIL",consulta_completa__11[[#This Row],[14 - Inst. Atuando no Local]]),0)</f>
        <v>0</v>
      </c>
      <c r="CJ178" s="86" t="str">
        <f t="shared" si="81"/>
        <v/>
      </c>
      <c r="CK178" s="86">
        <f>IFERROR(FIND("CORPO DE BOMBEIROS",consulta_completa__11[[#This Row],[14 - Inst. Atuando no Local]]),0)</f>
        <v>0</v>
      </c>
      <c r="CL178" s="86" t="str">
        <f t="shared" si="82"/>
        <v/>
      </c>
      <c r="CM178" s="86">
        <f>IFERROR(FIND("POLÍCIA RODOVIÁRIA",consulta_completa__11[[#This Row],[14 - Inst. Atuando no Local]]),0)</f>
        <v>0</v>
      </c>
      <c r="CN178" s="86" t="str">
        <f t="shared" si="83"/>
        <v/>
      </c>
      <c r="CO178" s="86">
        <f>IFERROR(FIND("POLÍCIA MILITAR",consulta_completa__11[[#This Row],[14 - Inst. Atuando no Local]]),0)</f>
        <v>0</v>
      </c>
      <c r="CP178" s="86" t="str">
        <f t="shared" si="84"/>
        <v/>
      </c>
      <c r="CQ178" s="86">
        <f>IFERROR(FIND("POLÍCIA CIVIL",consulta_completa__11[[#This Row],[14 - Inst. Atuando no Local]]),0)</f>
        <v>0</v>
      </c>
      <c r="CR178" s="86" t="str">
        <f t="shared" si="85"/>
        <v/>
      </c>
      <c r="CS178" s="86">
        <f>IFERROR(FIND("MARINHA DO BRASIL",consulta_completa__11[[#This Row],[14 - Inst. Atuando no Local]]),0)</f>
        <v>0</v>
      </c>
      <c r="CT178" s="86" t="str">
        <f t="shared" si="86"/>
        <v/>
      </c>
      <c r="CU178" s="86">
        <f>IFERROR(FIND("EMPRESA ESPECIALIZADA EM ATENDIMENTO",consulta_completa__11[[#This Row],[14 - Inst. Atuando no Local]]),0)</f>
        <v>0</v>
      </c>
      <c r="CV178" s="86" t="str">
        <f t="shared" si="87"/>
        <v/>
      </c>
      <c r="CW178" s="86">
        <f>IFERROR(FIND("IBAMA",consulta_completa__11[[#This Row],[14 - Inst. Atuando no Local]]),0)</f>
        <v>0</v>
      </c>
      <c r="CX178" s="86" t="str">
        <f t="shared" si="88"/>
        <v/>
      </c>
      <c r="CY178" s="86" t="str">
        <f>IF(consulta_completa__11[[#This Row],[14 - Inst. Atuando no Local]]="","X","")</f>
        <v/>
      </c>
      <c r="CZ178" s="86">
        <f>IFERROR(FIND("OUTRA (S)",consulta_completa__11[[#This Row],[14 - Inst. Atuando no Local]]),0)</f>
        <v>0</v>
      </c>
      <c r="DA178" s="86" t="str">
        <f t="shared" si="89"/>
        <v/>
      </c>
      <c r="DB178" s="37" t="str">
        <f t="shared" si="90"/>
        <v>Sim</v>
      </c>
      <c r="DC178" s="37" t="str">
        <f t="shared" si="91"/>
        <v>Não</v>
      </c>
      <c r="DD178" s="37" t="str">
        <f t="shared" si="92"/>
        <v>Sim</v>
      </c>
      <c r="DE178" s="89" t="str">
        <f t="shared" si="63"/>
        <v>Federal</v>
      </c>
    </row>
    <row r="179" spans="1:109">
      <c r="A179" s="15">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4">
        <f>IFERROR(FIND("Óbitos/feridos",consulta_completa__11[[#This Row],[13 - Ocorrências/Ambientes Atingidos]]),0)</f>
        <v>0</v>
      </c>
      <c r="AY179" s="85" t="str">
        <f t="shared" si="64"/>
        <v/>
      </c>
      <c r="AZ179" s="84">
        <f>IFERROR(FIND("População afetada/evacuada",consulta_completa__11[[#This Row],[13 - Ocorrências/Ambientes Atingidos]]),0)</f>
        <v>0</v>
      </c>
      <c r="BA179" s="84" t="str">
        <f t="shared" si="65"/>
        <v/>
      </c>
      <c r="BB179" s="84">
        <f>IFERROR(FIND("Suspensão de abastecimento de água",consulta_completa__11[[#This Row],[13 - Ocorrências/Ambientes Atingidos]]),0)</f>
        <v>0</v>
      </c>
      <c r="BC179" s="85" t="str">
        <f t="shared" si="93"/>
        <v/>
      </c>
      <c r="BD179" s="84">
        <f>IFERROR(FIND("Rio/córrego",consulta_completa__11[[#This Row],[13 - Ocorrências/Ambientes Atingidos]]),0)</f>
        <v>0</v>
      </c>
      <c r="BE179" s="85" t="str">
        <f t="shared" si="66"/>
        <v/>
      </c>
      <c r="BF179" s="84">
        <f>IFERROR(FIND("Lago",consulta_completa__11[[#This Row],[13 - Ocorrências/Ambientes Atingidos]]),0)</f>
        <v>0</v>
      </c>
      <c r="BG179" s="85" t="str">
        <f t="shared" si="67"/>
        <v/>
      </c>
      <c r="BH179" s="84">
        <f>IFERROR(FIND("Mar",consulta_completa__11[[#This Row],[13 - Ocorrências/Ambientes Atingidos]]),0)</f>
        <v>0</v>
      </c>
      <c r="BI179" s="85" t="str">
        <f t="shared" si="68"/>
        <v/>
      </c>
      <c r="BJ179" s="84">
        <f>IFERROR(FIND("Praia",consulta_completa__11[[#This Row],[13 - Ocorrências/Ambientes Atingidos]]),0)</f>
        <v>0</v>
      </c>
      <c r="BK179" s="85" t="str">
        <f t="shared" si="69"/>
        <v/>
      </c>
      <c r="BL179" s="84">
        <f>IFERROR(FIND("Solo",consulta_completa__11[[#This Row],[13 - Ocorrências/Ambientes Atingidos]]),0)</f>
        <v>1</v>
      </c>
      <c r="BM179" s="85" t="str">
        <f t="shared" si="70"/>
        <v>X</v>
      </c>
      <c r="BN179" s="84">
        <f>IFERROR(FIND("Águas subterrâneas",consulta_completa__11[[#This Row],[13 - Ocorrências/Ambientes Atingidos]]),0)</f>
        <v>0</v>
      </c>
      <c r="BO179" s="85" t="str">
        <f t="shared" si="71"/>
        <v/>
      </c>
      <c r="BP179" s="84">
        <f>IFERROR(FIND("Atmosfera",consulta_completa__11[[#This Row],[13 - Ocorrências/Ambientes Atingidos]]),0)</f>
        <v>0</v>
      </c>
      <c r="BQ179" s="85" t="str">
        <f t="shared" si="72"/>
        <v/>
      </c>
      <c r="BR179" s="84">
        <f>IFERROR(FIND("Flora",consulta_completa__11[[#This Row],[13 - Ocorrências/Ambientes Atingidos]]),0)</f>
        <v>0</v>
      </c>
      <c r="BS179" s="85" t="str">
        <f t="shared" si="73"/>
        <v/>
      </c>
      <c r="BT179" s="84">
        <f>IFERROR(FIND("Fauna",consulta_completa__11[[#This Row],[13 - Ocorrências/Ambientes Atingidos]]),0)</f>
        <v>0</v>
      </c>
      <c r="BU179" s="85" t="str">
        <f t="shared" si="74"/>
        <v/>
      </c>
      <c r="BV179" s="84">
        <f>IFERROR(FIND("UC federal",consulta_completa__11[[#This Row],[13 - Ocorrências/Ambientes Atingidos]]),0)</f>
        <v>0</v>
      </c>
      <c r="BW179" s="85" t="str">
        <f t="shared" si="75"/>
        <v/>
      </c>
      <c r="BX179" s="84">
        <f>IFERROR(FIND("UC estadual/municipal",consulta_completa__11[[#This Row],[13 - Ocorrências/Ambientes Atingidos]]),0)</f>
        <v>0</v>
      </c>
      <c r="BY179" s="85" t="str">
        <f t="shared" si="76"/>
        <v/>
      </c>
      <c r="BZ179" s="84">
        <f>IFERROR(FIND("Outro(s)",consulta_completa__11[[#This Row],[13 - Ocorrências/Ambientes Atingidos]]),0)</f>
        <v>0</v>
      </c>
      <c r="CA179" s="85" t="str">
        <f t="shared" si="77"/>
        <v/>
      </c>
      <c r="CB179" s="84">
        <f>IFERROR(FIND("Sem dano",consulta_completa__11[[#This Row],[13 - Ocorrências/Ambientes Atingidos]]),0)</f>
        <v>0</v>
      </c>
      <c r="CC179" s="85" t="str">
        <f t="shared" si="78"/>
        <v/>
      </c>
      <c r="CD179" s="84" t="str">
        <f>IF(consulta_completa__11[[#This Row],[13 - Ocorrências/Ambientes Atingidos]]="","X","")</f>
        <v/>
      </c>
      <c r="CE179" s="86">
        <f>IFERROR(FIND("IBAMA",consulta_completa__11[[#This Row],[14 - Inst. Atuando no Local]]),0)</f>
        <v>0</v>
      </c>
      <c r="CF179" s="86" t="str">
        <f t="shared" si="79"/>
        <v/>
      </c>
      <c r="CG179" s="86">
        <f>IFERROR(FIND("OEMA",consulta_completa__11[[#This Row],[14 - Inst. Atuando no Local]]),0)</f>
        <v>0</v>
      </c>
      <c r="CH179" s="86" t="str">
        <f t="shared" si="80"/>
        <v/>
      </c>
      <c r="CI179" s="86">
        <f>IFERROR(FIND("DEFESA CIVIL",consulta_completa__11[[#This Row],[14 - Inst. Atuando no Local]]),0)</f>
        <v>0</v>
      </c>
      <c r="CJ179" s="86" t="str">
        <f t="shared" si="81"/>
        <v/>
      </c>
      <c r="CK179" s="86">
        <f>IFERROR(FIND("CORPO DE BOMBEIROS",consulta_completa__11[[#This Row],[14 - Inst. Atuando no Local]]),0)</f>
        <v>0</v>
      </c>
      <c r="CL179" s="86" t="str">
        <f t="shared" si="82"/>
        <v/>
      </c>
      <c r="CM179" s="86">
        <f>IFERROR(FIND("POLÍCIA RODOVIÁRIA",consulta_completa__11[[#This Row],[14 - Inst. Atuando no Local]]),0)</f>
        <v>0</v>
      </c>
      <c r="CN179" s="86" t="str">
        <f t="shared" si="83"/>
        <v/>
      </c>
      <c r="CO179" s="86">
        <f>IFERROR(FIND("POLÍCIA MILITAR",consulta_completa__11[[#This Row],[14 - Inst. Atuando no Local]]),0)</f>
        <v>0</v>
      </c>
      <c r="CP179" s="86" t="str">
        <f t="shared" si="84"/>
        <v/>
      </c>
      <c r="CQ179" s="86">
        <f>IFERROR(FIND("POLÍCIA CIVIL",consulta_completa__11[[#This Row],[14 - Inst. Atuando no Local]]),0)</f>
        <v>0</v>
      </c>
      <c r="CR179" s="86" t="str">
        <f t="shared" si="85"/>
        <v/>
      </c>
      <c r="CS179" s="86">
        <f>IFERROR(FIND("MARINHA DO BRASIL",consulta_completa__11[[#This Row],[14 - Inst. Atuando no Local]]),0)</f>
        <v>0</v>
      </c>
      <c r="CT179" s="86" t="str">
        <f t="shared" si="86"/>
        <v/>
      </c>
      <c r="CU179" s="86">
        <f>IFERROR(FIND("EMPRESA ESPECIALIZADA EM ATENDIMENTO",consulta_completa__11[[#This Row],[14 - Inst. Atuando no Local]]),0)</f>
        <v>0</v>
      </c>
      <c r="CV179" s="86" t="str">
        <f t="shared" si="87"/>
        <v/>
      </c>
      <c r="CW179" s="86">
        <f>IFERROR(FIND("IBAMA",consulta_completa__11[[#This Row],[14 - Inst. Atuando no Local]]),0)</f>
        <v>0</v>
      </c>
      <c r="CX179" s="86" t="str">
        <f t="shared" si="88"/>
        <v/>
      </c>
      <c r="CY179" s="86" t="str">
        <f>IF(consulta_completa__11[[#This Row],[14 - Inst. Atuando no Local]]="","X","")</f>
        <v/>
      </c>
      <c r="CZ179" s="86">
        <f>IFERROR(FIND("OUTRA (S)",consulta_completa__11[[#This Row],[14 - Inst. Atuando no Local]]),0)</f>
        <v>0</v>
      </c>
      <c r="DA179" s="86" t="str">
        <f t="shared" si="89"/>
        <v/>
      </c>
      <c r="DB179" s="37" t="str">
        <f t="shared" si="90"/>
        <v>Sim</v>
      </c>
      <c r="DC179" s="37" t="str">
        <f t="shared" si="91"/>
        <v>Não</v>
      </c>
      <c r="DD179" s="37" t="str">
        <f t="shared" si="92"/>
        <v>Sim</v>
      </c>
      <c r="DE179" s="89" t="str">
        <f t="shared" si="63"/>
        <v>Estadual</v>
      </c>
    </row>
    <row r="180" spans="1:109">
      <c r="A180" s="15">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4">
        <f>IFERROR(FIND("Óbitos/feridos",consulta_completa__11[[#This Row],[13 - Ocorrências/Ambientes Atingidos]]),0)</f>
        <v>0</v>
      </c>
      <c r="AY180" s="85" t="str">
        <f t="shared" si="64"/>
        <v/>
      </c>
      <c r="AZ180" s="84">
        <f>IFERROR(FIND("População afetada/evacuada",consulta_completa__11[[#This Row],[13 - Ocorrências/Ambientes Atingidos]]),0)</f>
        <v>0</v>
      </c>
      <c r="BA180" s="84" t="str">
        <f t="shared" si="65"/>
        <v/>
      </c>
      <c r="BB180" s="84">
        <f>IFERROR(FIND("Suspensão de abastecimento de água",consulta_completa__11[[#This Row],[13 - Ocorrências/Ambientes Atingidos]]),0)</f>
        <v>0</v>
      </c>
      <c r="BC180" s="85" t="str">
        <f t="shared" si="93"/>
        <v/>
      </c>
      <c r="BD180" s="84">
        <f>IFERROR(FIND("Rio/córrego",consulta_completa__11[[#This Row],[13 - Ocorrências/Ambientes Atingidos]]),0)</f>
        <v>1</v>
      </c>
      <c r="BE180" s="85" t="str">
        <f t="shared" si="66"/>
        <v>X</v>
      </c>
      <c r="BF180" s="84">
        <f>IFERROR(FIND("Lago",consulta_completa__11[[#This Row],[13 - Ocorrências/Ambientes Atingidos]]),0)</f>
        <v>0</v>
      </c>
      <c r="BG180" s="85" t="str">
        <f t="shared" si="67"/>
        <v/>
      </c>
      <c r="BH180" s="84">
        <f>IFERROR(FIND("Mar",consulta_completa__11[[#This Row],[13 - Ocorrências/Ambientes Atingidos]]),0)</f>
        <v>0</v>
      </c>
      <c r="BI180" s="85" t="str">
        <f t="shared" si="68"/>
        <v/>
      </c>
      <c r="BJ180" s="84">
        <f>IFERROR(FIND("Praia",consulta_completa__11[[#This Row],[13 - Ocorrências/Ambientes Atingidos]]),0)</f>
        <v>0</v>
      </c>
      <c r="BK180" s="85" t="str">
        <f t="shared" si="69"/>
        <v/>
      </c>
      <c r="BL180" s="84">
        <f>IFERROR(FIND("Solo",consulta_completa__11[[#This Row],[13 - Ocorrências/Ambientes Atingidos]]),0)</f>
        <v>0</v>
      </c>
      <c r="BM180" s="85" t="str">
        <f t="shared" si="70"/>
        <v/>
      </c>
      <c r="BN180" s="84">
        <f>IFERROR(FIND("Águas subterrâneas",consulta_completa__11[[#This Row],[13 - Ocorrências/Ambientes Atingidos]]),0)</f>
        <v>0</v>
      </c>
      <c r="BO180" s="85" t="str">
        <f t="shared" si="71"/>
        <v/>
      </c>
      <c r="BP180" s="84">
        <f>IFERROR(FIND("Atmosfera",consulta_completa__11[[#This Row],[13 - Ocorrências/Ambientes Atingidos]]),0)</f>
        <v>0</v>
      </c>
      <c r="BQ180" s="85" t="str">
        <f t="shared" si="72"/>
        <v/>
      </c>
      <c r="BR180" s="84">
        <f>IFERROR(FIND("Flora",consulta_completa__11[[#This Row],[13 - Ocorrências/Ambientes Atingidos]]),0)</f>
        <v>0</v>
      </c>
      <c r="BS180" s="85" t="str">
        <f t="shared" si="73"/>
        <v/>
      </c>
      <c r="BT180" s="84">
        <f>IFERROR(FIND("Fauna",consulta_completa__11[[#This Row],[13 - Ocorrências/Ambientes Atingidos]]),0)</f>
        <v>0</v>
      </c>
      <c r="BU180" s="85" t="str">
        <f t="shared" si="74"/>
        <v/>
      </c>
      <c r="BV180" s="84">
        <f>IFERROR(FIND("UC federal",consulta_completa__11[[#This Row],[13 - Ocorrências/Ambientes Atingidos]]),0)</f>
        <v>0</v>
      </c>
      <c r="BW180" s="85" t="str">
        <f t="shared" si="75"/>
        <v/>
      </c>
      <c r="BX180" s="84">
        <f>IFERROR(FIND("UC estadual/municipal",consulta_completa__11[[#This Row],[13 - Ocorrências/Ambientes Atingidos]]),0)</f>
        <v>0</v>
      </c>
      <c r="BY180" s="85" t="str">
        <f t="shared" si="76"/>
        <v/>
      </c>
      <c r="BZ180" s="84">
        <f>IFERROR(FIND("Outro(s)",consulta_completa__11[[#This Row],[13 - Ocorrências/Ambientes Atingidos]]),0)</f>
        <v>0</v>
      </c>
      <c r="CA180" s="85" t="str">
        <f t="shared" si="77"/>
        <v/>
      </c>
      <c r="CB180" s="84">
        <f>IFERROR(FIND("Sem dano",consulta_completa__11[[#This Row],[13 - Ocorrências/Ambientes Atingidos]]),0)</f>
        <v>0</v>
      </c>
      <c r="CC180" s="85" t="str">
        <f t="shared" si="78"/>
        <v/>
      </c>
      <c r="CD180" s="84" t="str">
        <f>IF(consulta_completa__11[[#This Row],[13 - Ocorrências/Ambientes Atingidos]]="","X","")</f>
        <v/>
      </c>
      <c r="CE180" s="86">
        <f>IFERROR(FIND("IBAMA",consulta_completa__11[[#This Row],[14 - Inst. Atuando no Local]]),0)</f>
        <v>140</v>
      </c>
      <c r="CF180" s="86" t="str">
        <f t="shared" si="79"/>
        <v>X</v>
      </c>
      <c r="CG180" s="86">
        <f>IFERROR(FIND("OEMA",consulta_completa__11[[#This Row],[14 - Inst. Atuando no Local]]),0)</f>
        <v>0</v>
      </c>
      <c r="CH180" s="86" t="str">
        <f t="shared" si="80"/>
        <v/>
      </c>
      <c r="CI180" s="86">
        <f>IFERROR(FIND("DEFESA CIVIL",consulta_completa__11[[#This Row],[14 - Inst. Atuando no Local]]),0)</f>
        <v>0</v>
      </c>
      <c r="CJ180" s="86" t="str">
        <f t="shared" si="81"/>
        <v/>
      </c>
      <c r="CK180" s="86">
        <f>IFERROR(FIND("CORPO DE BOMBEIROS",consulta_completa__11[[#This Row],[14 - Inst. Atuando no Local]]),0)</f>
        <v>0</v>
      </c>
      <c r="CL180" s="86" t="str">
        <f t="shared" si="82"/>
        <v/>
      </c>
      <c r="CM180" s="86">
        <f>IFERROR(FIND("POLÍCIA RODOVIÁRIA",consulta_completa__11[[#This Row],[14 - Inst. Atuando no Local]]),0)</f>
        <v>0</v>
      </c>
      <c r="CN180" s="86" t="str">
        <f t="shared" si="83"/>
        <v/>
      </c>
      <c r="CO180" s="86">
        <f>IFERROR(FIND("POLÍCIA MILITAR",consulta_completa__11[[#This Row],[14 - Inst. Atuando no Local]]),0)</f>
        <v>0</v>
      </c>
      <c r="CP180" s="86" t="str">
        <f t="shared" si="84"/>
        <v/>
      </c>
      <c r="CQ180" s="86">
        <f>IFERROR(FIND("POLÍCIA CIVIL",consulta_completa__11[[#This Row],[14 - Inst. Atuando no Local]]),0)</f>
        <v>0</v>
      </c>
      <c r="CR180" s="86" t="str">
        <f t="shared" si="85"/>
        <v/>
      </c>
      <c r="CS180" s="86">
        <f>IFERROR(FIND("MARINHA DO BRASIL",consulta_completa__11[[#This Row],[14 - Inst. Atuando no Local]]),0)</f>
        <v>0</v>
      </c>
      <c r="CT180" s="86" t="str">
        <f t="shared" si="86"/>
        <v/>
      </c>
      <c r="CU180" s="86">
        <f>IFERROR(FIND("EMPRESA ESPECIALIZADA EM ATENDIMENTO",consulta_completa__11[[#This Row],[14 - Inst. Atuando no Local]]),0)</f>
        <v>0</v>
      </c>
      <c r="CV180" s="86" t="str">
        <f t="shared" si="87"/>
        <v/>
      </c>
      <c r="CW180" s="86">
        <f>IFERROR(FIND("IBAMA",consulta_completa__11[[#This Row],[14 - Inst. Atuando no Local]]),0)</f>
        <v>140</v>
      </c>
      <c r="CX180" s="86" t="str">
        <f t="shared" si="88"/>
        <v>X</v>
      </c>
      <c r="CY180" s="86" t="str">
        <f>IF(consulta_completa__11[[#This Row],[14 - Inst. Atuando no Local]]="","X","")</f>
        <v/>
      </c>
      <c r="CZ180" s="86">
        <f>IFERROR(FIND("OUTRA (S)",consulta_completa__11[[#This Row],[14 - Inst. Atuando no Local]]),0)</f>
        <v>0</v>
      </c>
      <c r="DA180" s="86" t="str">
        <f t="shared" si="89"/>
        <v/>
      </c>
      <c r="DB180" s="37" t="str">
        <f t="shared" si="90"/>
        <v>Sim</v>
      </c>
      <c r="DC180" s="37" t="str">
        <f t="shared" si="91"/>
        <v>Não</v>
      </c>
      <c r="DD180" s="37" t="str">
        <f t="shared" si="92"/>
        <v>Sim</v>
      </c>
      <c r="DE180" s="89" t="str">
        <f t="shared" si="63"/>
        <v>Sem informação</v>
      </c>
    </row>
    <row r="181" spans="1:109">
      <c r="A181" s="15">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4">
        <f>IFERROR(FIND("Óbitos/feridos",consulta_completa__11[[#This Row],[13 - Ocorrências/Ambientes Atingidos]]),0)</f>
        <v>0</v>
      </c>
      <c r="AY181" s="85" t="str">
        <f t="shared" si="64"/>
        <v/>
      </c>
      <c r="AZ181" s="84">
        <f>IFERROR(FIND("População afetada/evacuada",consulta_completa__11[[#This Row],[13 - Ocorrências/Ambientes Atingidos]]),0)</f>
        <v>0</v>
      </c>
      <c r="BA181" s="84" t="str">
        <f t="shared" si="65"/>
        <v/>
      </c>
      <c r="BB181" s="84">
        <f>IFERROR(FIND("Suspensão de abastecimento de água",consulta_completa__11[[#This Row],[13 - Ocorrências/Ambientes Atingidos]]),0)</f>
        <v>0</v>
      </c>
      <c r="BC181" s="85" t="str">
        <f t="shared" si="93"/>
        <v/>
      </c>
      <c r="BD181" s="84">
        <f>IFERROR(FIND("Rio/córrego",consulta_completa__11[[#This Row],[13 - Ocorrências/Ambientes Atingidos]]),0)</f>
        <v>0</v>
      </c>
      <c r="BE181" s="85" t="str">
        <f t="shared" si="66"/>
        <v/>
      </c>
      <c r="BF181" s="84">
        <f>IFERROR(FIND("Lago",consulta_completa__11[[#This Row],[13 - Ocorrências/Ambientes Atingidos]]),0)</f>
        <v>0</v>
      </c>
      <c r="BG181" s="85" t="str">
        <f t="shared" si="67"/>
        <v/>
      </c>
      <c r="BH181" s="84">
        <f>IFERROR(FIND("Mar",consulta_completa__11[[#This Row],[13 - Ocorrências/Ambientes Atingidos]]),0)</f>
        <v>1</v>
      </c>
      <c r="BI181" s="85" t="str">
        <f t="shared" si="68"/>
        <v>X</v>
      </c>
      <c r="BJ181" s="84">
        <f>IFERROR(FIND("Praia",consulta_completa__11[[#This Row],[13 - Ocorrências/Ambientes Atingidos]]),0)</f>
        <v>0</v>
      </c>
      <c r="BK181" s="85" t="str">
        <f t="shared" si="69"/>
        <v/>
      </c>
      <c r="BL181" s="84">
        <f>IFERROR(FIND("Solo",consulta_completa__11[[#This Row],[13 - Ocorrências/Ambientes Atingidos]]),0)</f>
        <v>0</v>
      </c>
      <c r="BM181" s="85" t="str">
        <f t="shared" si="70"/>
        <v/>
      </c>
      <c r="BN181" s="84">
        <f>IFERROR(FIND("Águas subterrâneas",consulta_completa__11[[#This Row],[13 - Ocorrências/Ambientes Atingidos]]),0)</f>
        <v>0</v>
      </c>
      <c r="BO181" s="85" t="str">
        <f t="shared" si="71"/>
        <v/>
      </c>
      <c r="BP181" s="84">
        <f>IFERROR(FIND("Atmosfera",consulta_completa__11[[#This Row],[13 - Ocorrências/Ambientes Atingidos]]),0)</f>
        <v>0</v>
      </c>
      <c r="BQ181" s="85" t="str">
        <f t="shared" si="72"/>
        <v/>
      </c>
      <c r="BR181" s="84">
        <f>IFERROR(FIND("Flora",consulta_completa__11[[#This Row],[13 - Ocorrências/Ambientes Atingidos]]),0)</f>
        <v>0</v>
      </c>
      <c r="BS181" s="85" t="str">
        <f t="shared" si="73"/>
        <v/>
      </c>
      <c r="BT181" s="84">
        <f>IFERROR(FIND("Fauna",consulta_completa__11[[#This Row],[13 - Ocorrências/Ambientes Atingidos]]),0)</f>
        <v>0</v>
      </c>
      <c r="BU181" s="85" t="str">
        <f t="shared" si="74"/>
        <v/>
      </c>
      <c r="BV181" s="84">
        <f>IFERROR(FIND("UC federal",consulta_completa__11[[#This Row],[13 - Ocorrências/Ambientes Atingidos]]),0)</f>
        <v>0</v>
      </c>
      <c r="BW181" s="85" t="str">
        <f t="shared" si="75"/>
        <v/>
      </c>
      <c r="BX181" s="84">
        <f>IFERROR(FIND("UC estadual/municipal",consulta_completa__11[[#This Row],[13 - Ocorrências/Ambientes Atingidos]]),0)</f>
        <v>0</v>
      </c>
      <c r="BY181" s="85" t="str">
        <f t="shared" si="76"/>
        <v/>
      </c>
      <c r="BZ181" s="84">
        <f>IFERROR(FIND("Outro(s)",consulta_completa__11[[#This Row],[13 - Ocorrências/Ambientes Atingidos]]),0)</f>
        <v>0</v>
      </c>
      <c r="CA181" s="85" t="str">
        <f t="shared" si="77"/>
        <v/>
      </c>
      <c r="CB181" s="84">
        <f>IFERROR(FIND("Sem dano",consulta_completa__11[[#This Row],[13 - Ocorrências/Ambientes Atingidos]]),0)</f>
        <v>0</v>
      </c>
      <c r="CC181" s="85" t="str">
        <f t="shared" si="78"/>
        <v/>
      </c>
      <c r="CD181" s="84" t="str">
        <f>IF(consulta_completa__11[[#This Row],[13 - Ocorrências/Ambientes Atingidos]]="","X","")</f>
        <v/>
      </c>
      <c r="CE181" s="86">
        <f>IFERROR(FIND("IBAMA",consulta_completa__11[[#This Row],[14 - Inst. Atuando no Local]]),0)</f>
        <v>0</v>
      </c>
      <c r="CF181" s="86" t="str">
        <f t="shared" si="79"/>
        <v/>
      </c>
      <c r="CG181" s="86">
        <f>IFERROR(FIND("OEMA",consulta_completa__11[[#This Row],[14 - Inst. Atuando no Local]]),0)</f>
        <v>0</v>
      </c>
      <c r="CH181" s="86" t="str">
        <f t="shared" si="80"/>
        <v/>
      </c>
      <c r="CI181" s="86">
        <f>IFERROR(FIND("DEFESA CIVIL",consulta_completa__11[[#This Row],[14 - Inst. Atuando no Local]]),0)</f>
        <v>0</v>
      </c>
      <c r="CJ181" s="86" t="str">
        <f t="shared" si="81"/>
        <v/>
      </c>
      <c r="CK181" s="86">
        <f>IFERROR(FIND("CORPO DE BOMBEIROS",consulta_completa__11[[#This Row],[14 - Inst. Atuando no Local]]),0)</f>
        <v>0</v>
      </c>
      <c r="CL181" s="86" t="str">
        <f t="shared" si="82"/>
        <v/>
      </c>
      <c r="CM181" s="86">
        <f>IFERROR(FIND("POLÍCIA RODOVIÁRIA",consulta_completa__11[[#This Row],[14 - Inst. Atuando no Local]]),0)</f>
        <v>0</v>
      </c>
      <c r="CN181" s="86" t="str">
        <f t="shared" si="83"/>
        <v/>
      </c>
      <c r="CO181" s="86">
        <f>IFERROR(FIND("POLÍCIA MILITAR",consulta_completa__11[[#This Row],[14 - Inst. Atuando no Local]]),0)</f>
        <v>0</v>
      </c>
      <c r="CP181" s="86" t="str">
        <f t="shared" si="84"/>
        <v/>
      </c>
      <c r="CQ181" s="86">
        <f>IFERROR(FIND("POLÍCIA CIVIL",consulta_completa__11[[#This Row],[14 - Inst. Atuando no Local]]),0)</f>
        <v>0</v>
      </c>
      <c r="CR181" s="86" t="str">
        <f t="shared" si="85"/>
        <v/>
      </c>
      <c r="CS181" s="86">
        <f>IFERROR(FIND("MARINHA DO BRASIL",consulta_completa__11[[#This Row],[14 - Inst. Atuando no Local]]),0)</f>
        <v>0</v>
      </c>
      <c r="CT181" s="86" t="str">
        <f t="shared" si="86"/>
        <v/>
      </c>
      <c r="CU181" s="86">
        <f>IFERROR(FIND("EMPRESA ESPECIALIZADA EM ATENDIMENTO",consulta_completa__11[[#This Row],[14 - Inst. Atuando no Local]]),0)</f>
        <v>0</v>
      </c>
      <c r="CV181" s="86" t="str">
        <f t="shared" si="87"/>
        <v/>
      </c>
      <c r="CW181" s="86">
        <f>IFERROR(FIND("IBAMA",consulta_completa__11[[#This Row],[14 - Inst. Atuando no Local]]),0)</f>
        <v>0</v>
      </c>
      <c r="CX181" s="86" t="str">
        <f t="shared" si="88"/>
        <v/>
      </c>
      <c r="CY181" s="86" t="str">
        <f>IF(consulta_completa__11[[#This Row],[14 - Inst. Atuando no Local]]="","X","")</f>
        <v/>
      </c>
      <c r="CZ181" s="86">
        <f>IFERROR(FIND("OUTRA (S)",consulta_completa__11[[#This Row],[14 - Inst. Atuando no Local]]),0)</f>
        <v>0</v>
      </c>
      <c r="DA181" s="86" t="str">
        <f t="shared" si="89"/>
        <v/>
      </c>
      <c r="DB181" s="37" t="str">
        <f t="shared" si="90"/>
        <v>Sim</v>
      </c>
      <c r="DC181" s="37" t="str">
        <f t="shared" si="91"/>
        <v>Não</v>
      </c>
      <c r="DD181" s="37" t="str">
        <f t="shared" si="92"/>
        <v>Sim</v>
      </c>
      <c r="DE181" s="89" t="str">
        <f t="shared" si="63"/>
        <v>Federal</v>
      </c>
    </row>
    <row r="182" spans="1:109">
      <c r="A182" s="15">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4">
        <f>IFERROR(FIND("Óbitos/feridos",consulta_completa__11[[#This Row],[13 - Ocorrências/Ambientes Atingidos]]),0)</f>
        <v>0</v>
      </c>
      <c r="AY182" s="85" t="str">
        <f t="shared" si="64"/>
        <v/>
      </c>
      <c r="AZ182" s="84">
        <f>IFERROR(FIND("População afetada/evacuada",consulta_completa__11[[#This Row],[13 - Ocorrências/Ambientes Atingidos]]),0)</f>
        <v>0</v>
      </c>
      <c r="BA182" s="84" t="str">
        <f t="shared" si="65"/>
        <v/>
      </c>
      <c r="BB182" s="84">
        <f>IFERROR(FIND("Suspensão de abastecimento de água",consulta_completa__11[[#This Row],[13 - Ocorrências/Ambientes Atingidos]]),0)</f>
        <v>0</v>
      </c>
      <c r="BC182" s="85" t="str">
        <f t="shared" si="93"/>
        <v/>
      </c>
      <c r="BD182" s="84">
        <f>IFERROR(FIND("Rio/córrego",consulta_completa__11[[#This Row],[13 - Ocorrências/Ambientes Atingidos]]),0)</f>
        <v>1</v>
      </c>
      <c r="BE182" s="85" t="str">
        <f t="shared" si="66"/>
        <v>X</v>
      </c>
      <c r="BF182" s="84">
        <f>IFERROR(FIND("Lago",consulta_completa__11[[#This Row],[13 - Ocorrências/Ambientes Atingidos]]),0)</f>
        <v>0</v>
      </c>
      <c r="BG182" s="85" t="str">
        <f t="shared" si="67"/>
        <v/>
      </c>
      <c r="BH182" s="84">
        <f>IFERROR(FIND("Mar",consulta_completa__11[[#This Row],[13 - Ocorrências/Ambientes Atingidos]]),0)</f>
        <v>0</v>
      </c>
      <c r="BI182" s="85" t="str">
        <f t="shared" si="68"/>
        <v/>
      </c>
      <c r="BJ182" s="84">
        <f>IFERROR(FIND("Praia",consulta_completa__11[[#This Row],[13 - Ocorrências/Ambientes Atingidos]]),0)</f>
        <v>0</v>
      </c>
      <c r="BK182" s="85" t="str">
        <f t="shared" si="69"/>
        <v/>
      </c>
      <c r="BL182" s="84">
        <f>IFERROR(FIND("Solo",consulta_completa__11[[#This Row],[13 - Ocorrências/Ambientes Atingidos]]),0)</f>
        <v>0</v>
      </c>
      <c r="BM182" s="85" t="str">
        <f t="shared" si="70"/>
        <v/>
      </c>
      <c r="BN182" s="84">
        <f>IFERROR(FIND("Águas subterrâneas",consulta_completa__11[[#This Row],[13 - Ocorrências/Ambientes Atingidos]]),0)</f>
        <v>0</v>
      </c>
      <c r="BO182" s="85" t="str">
        <f t="shared" si="71"/>
        <v/>
      </c>
      <c r="BP182" s="84">
        <f>IFERROR(FIND("Atmosfera",consulta_completa__11[[#This Row],[13 - Ocorrências/Ambientes Atingidos]]),0)</f>
        <v>0</v>
      </c>
      <c r="BQ182" s="85" t="str">
        <f t="shared" si="72"/>
        <v/>
      </c>
      <c r="BR182" s="84">
        <f>IFERROR(FIND("Flora",consulta_completa__11[[#This Row],[13 - Ocorrências/Ambientes Atingidos]]),0)</f>
        <v>0</v>
      </c>
      <c r="BS182" s="85" t="str">
        <f t="shared" si="73"/>
        <v/>
      </c>
      <c r="BT182" s="84">
        <f>IFERROR(FIND("Fauna",consulta_completa__11[[#This Row],[13 - Ocorrências/Ambientes Atingidos]]),0)</f>
        <v>0</v>
      </c>
      <c r="BU182" s="85" t="str">
        <f t="shared" si="74"/>
        <v/>
      </c>
      <c r="BV182" s="84">
        <f>IFERROR(FIND("UC federal",consulta_completa__11[[#This Row],[13 - Ocorrências/Ambientes Atingidos]]),0)</f>
        <v>0</v>
      </c>
      <c r="BW182" s="85" t="str">
        <f t="shared" si="75"/>
        <v/>
      </c>
      <c r="BX182" s="84">
        <f>IFERROR(FIND("UC estadual/municipal",consulta_completa__11[[#This Row],[13 - Ocorrências/Ambientes Atingidos]]),0)</f>
        <v>0</v>
      </c>
      <c r="BY182" s="85" t="str">
        <f t="shared" si="76"/>
        <v/>
      </c>
      <c r="BZ182" s="84">
        <f>IFERROR(FIND("Outro(s)",consulta_completa__11[[#This Row],[13 - Ocorrências/Ambientes Atingidos]]),0)</f>
        <v>0</v>
      </c>
      <c r="CA182" s="85" t="str">
        <f t="shared" si="77"/>
        <v/>
      </c>
      <c r="CB182" s="84">
        <f>IFERROR(FIND("Sem dano",consulta_completa__11[[#This Row],[13 - Ocorrências/Ambientes Atingidos]]),0)</f>
        <v>0</v>
      </c>
      <c r="CC182" s="85" t="str">
        <f t="shared" si="78"/>
        <v/>
      </c>
      <c r="CD182" s="84" t="str">
        <f>IF(consulta_completa__11[[#This Row],[13 - Ocorrências/Ambientes Atingidos]]="","X","")</f>
        <v/>
      </c>
      <c r="CE182" s="86">
        <f>IFERROR(FIND("IBAMA",consulta_completa__11[[#This Row],[14 - Inst. Atuando no Local]]),0)</f>
        <v>0</v>
      </c>
      <c r="CF182" s="86" t="str">
        <f t="shared" si="79"/>
        <v/>
      </c>
      <c r="CG182" s="86">
        <f>IFERROR(FIND("OEMA",consulta_completa__11[[#This Row],[14 - Inst. Atuando no Local]]),0)</f>
        <v>0</v>
      </c>
      <c r="CH182" s="86" t="str">
        <f t="shared" si="80"/>
        <v/>
      </c>
      <c r="CI182" s="86">
        <f>IFERROR(FIND("DEFESA CIVIL",consulta_completa__11[[#This Row],[14 - Inst. Atuando no Local]]),0)</f>
        <v>0</v>
      </c>
      <c r="CJ182" s="86" t="str">
        <f t="shared" si="81"/>
        <v/>
      </c>
      <c r="CK182" s="86">
        <f>IFERROR(FIND("CORPO DE BOMBEIROS",consulta_completa__11[[#This Row],[14 - Inst. Atuando no Local]]),0)</f>
        <v>0</v>
      </c>
      <c r="CL182" s="86" t="str">
        <f t="shared" si="82"/>
        <v/>
      </c>
      <c r="CM182" s="86">
        <f>IFERROR(FIND("POLÍCIA RODOVIÁRIA",consulta_completa__11[[#This Row],[14 - Inst. Atuando no Local]]),0)</f>
        <v>0</v>
      </c>
      <c r="CN182" s="86" t="str">
        <f t="shared" si="83"/>
        <v/>
      </c>
      <c r="CO182" s="86">
        <f>IFERROR(FIND("POLÍCIA MILITAR",consulta_completa__11[[#This Row],[14 - Inst. Atuando no Local]]),0)</f>
        <v>0</v>
      </c>
      <c r="CP182" s="86" t="str">
        <f t="shared" si="84"/>
        <v/>
      </c>
      <c r="CQ182" s="86">
        <f>IFERROR(FIND("POLÍCIA CIVIL",consulta_completa__11[[#This Row],[14 - Inst. Atuando no Local]]),0)</f>
        <v>0</v>
      </c>
      <c r="CR182" s="86" t="str">
        <f t="shared" si="85"/>
        <v/>
      </c>
      <c r="CS182" s="86">
        <f>IFERROR(FIND("MARINHA DO BRASIL",consulta_completa__11[[#This Row],[14 - Inst. Atuando no Local]]),0)</f>
        <v>0</v>
      </c>
      <c r="CT182" s="86" t="str">
        <f t="shared" si="86"/>
        <v/>
      </c>
      <c r="CU182" s="86">
        <f>IFERROR(FIND("EMPRESA ESPECIALIZADA EM ATENDIMENTO",consulta_completa__11[[#This Row],[14 - Inst. Atuando no Local]]),0)</f>
        <v>0</v>
      </c>
      <c r="CV182" s="86" t="str">
        <f t="shared" si="87"/>
        <v/>
      </c>
      <c r="CW182" s="86">
        <f>IFERROR(FIND("IBAMA",consulta_completa__11[[#This Row],[14 - Inst. Atuando no Local]]),0)</f>
        <v>0</v>
      </c>
      <c r="CX182" s="86" t="str">
        <f t="shared" si="88"/>
        <v/>
      </c>
      <c r="CY182" s="86" t="str">
        <f>IF(consulta_completa__11[[#This Row],[14 - Inst. Atuando no Local]]="","X","")</f>
        <v/>
      </c>
      <c r="CZ182" s="86">
        <f>IFERROR(FIND("OUTRA (S)",consulta_completa__11[[#This Row],[14 - Inst. Atuando no Local]]),0)</f>
        <v>0</v>
      </c>
      <c r="DA182" s="86" t="str">
        <f t="shared" si="89"/>
        <v/>
      </c>
      <c r="DB182" s="37" t="str">
        <f t="shared" si="90"/>
        <v>Sim</v>
      </c>
      <c r="DC182" s="37" t="str">
        <f t="shared" si="91"/>
        <v>Não</v>
      </c>
      <c r="DD182" s="37" t="str">
        <f t="shared" si="92"/>
        <v>Sim</v>
      </c>
      <c r="DE182" s="89" t="str">
        <f t="shared" si="63"/>
        <v>Sem informação</v>
      </c>
    </row>
    <row r="183" spans="1:109">
      <c r="A183" s="15">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4">
        <f>IFERROR(FIND("Óbitos/feridos",consulta_completa__11[[#This Row],[13 - Ocorrências/Ambientes Atingidos]]),0)</f>
        <v>0</v>
      </c>
      <c r="AY183" s="85" t="str">
        <f t="shared" si="64"/>
        <v/>
      </c>
      <c r="AZ183" s="84">
        <f>IFERROR(FIND("População afetada/evacuada",consulta_completa__11[[#This Row],[13 - Ocorrências/Ambientes Atingidos]]),0)</f>
        <v>0</v>
      </c>
      <c r="BA183" s="84" t="str">
        <f t="shared" si="65"/>
        <v/>
      </c>
      <c r="BB183" s="84">
        <f>IFERROR(FIND("Suspensão de abastecimento de água",consulta_completa__11[[#This Row],[13 - Ocorrências/Ambientes Atingidos]]),0)</f>
        <v>0</v>
      </c>
      <c r="BC183" s="85" t="str">
        <f t="shared" si="93"/>
        <v/>
      </c>
      <c r="BD183" s="84">
        <f>IFERROR(FIND("Rio/córrego",consulta_completa__11[[#This Row],[13 - Ocorrências/Ambientes Atingidos]]),0)</f>
        <v>0</v>
      </c>
      <c r="BE183" s="85" t="str">
        <f t="shared" si="66"/>
        <v/>
      </c>
      <c r="BF183" s="84">
        <f>IFERROR(FIND("Lago",consulta_completa__11[[#This Row],[13 - Ocorrências/Ambientes Atingidos]]),0)</f>
        <v>0</v>
      </c>
      <c r="BG183" s="85" t="str">
        <f t="shared" si="67"/>
        <v/>
      </c>
      <c r="BH183" s="84">
        <f>IFERROR(FIND("Mar",consulta_completa__11[[#This Row],[13 - Ocorrências/Ambientes Atingidos]]),0)</f>
        <v>1</v>
      </c>
      <c r="BI183" s="85" t="str">
        <f t="shared" si="68"/>
        <v>X</v>
      </c>
      <c r="BJ183" s="84">
        <f>IFERROR(FIND("Praia",consulta_completa__11[[#This Row],[13 - Ocorrências/Ambientes Atingidos]]),0)</f>
        <v>0</v>
      </c>
      <c r="BK183" s="85" t="str">
        <f t="shared" si="69"/>
        <v/>
      </c>
      <c r="BL183" s="84">
        <f>IFERROR(FIND("Solo",consulta_completa__11[[#This Row],[13 - Ocorrências/Ambientes Atingidos]]),0)</f>
        <v>0</v>
      </c>
      <c r="BM183" s="85" t="str">
        <f t="shared" si="70"/>
        <v/>
      </c>
      <c r="BN183" s="84">
        <f>IFERROR(FIND("Águas subterrâneas",consulta_completa__11[[#This Row],[13 - Ocorrências/Ambientes Atingidos]]),0)</f>
        <v>0</v>
      </c>
      <c r="BO183" s="85" t="str">
        <f t="shared" si="71"/>
        <v/>
      </c>
      <c r="BP183" s="84">
        <f>IFERROR(FIND("Atmosfera",consulta_completa__11[[#This Row],[13 - Ocorrências/Ambientes Atingidos]]),0)</f>
        <v>0</v>
      </c>
      <c r="BQ183" s="85" t="str">
        <f t="shared" si="72"/>
        <v/>
      </c>
      <c r="BR183" s="84">
        <f>IFERROR(FIND("Flora",consulta_completa__11[[#This Row],[13 - Ocorrências/Ambientes Atingidos]]),0)</f>
        <v>0</v>
      </c>
      <c r="BS183" s="85" t="str">
        <f t="shared" si="73"/>
        <v/>
      </c>
      <c r="BT183" s="84">
        <f>IFERROR(FIND("Fauna",consulta_completa__11[[#This Row],[13 - Ocorrências/Ambientes Atingidos]]),0)</f>
        <v>0</v>
      </c>
      <c r="BU183" s="85" t="str">
        <f t="shared" si="74"/>
        <v/>
      </c>
      <c r="BV183" s="84">
        <f>IFERROR(FIND("UC federal",consulta_completa__11[[#This Row],[13 - Ocorrências/Ambientes Atingidos]]),0)</f>
        <v>0</v>
      </c>
      <c r="BW183" s="85" t="str">
        <f t="shared" si="75"/>
        <v/>
      </c>
      <c r="BX183" s="84">
        <f>IFERROR(FIND("UC estadual/municipal",consulta_completa__11[[#This Row],[13 - Ocorrências/Ambientes Atingidos]]),0)</f>
        <v>0</v>
      </c>
      <c r="BY183" s="85" t="str">
        <f t="shared" si="76"/>
        <v/>
      </c>
      <c r="BZ183" s="84">
        <f>IFERROR(FIND("Outro(s)",consulta_completa__11[[#This Row],[13 - Ocorrências/Ambientes Atingidos]]),0)</f>
        <v>0</v>
      </c>
      <c r="CA183" s="85" t="str">
        <f t="shared" si="77"/>
        <v/>
      </c>
      <c r="CB183" s="84">
        <f>IFERROR(FIND("Sem dano",consulta_completa__11[[#This Row],[13 - Ocorrências/Ambientes Atingidos]]),0)</f>
        <v>0</v>
      </c>
      <c r="CC183" s="85" t="str">
        <f t="shared" si="78"/>
        <v/>
      </c>
      <c r="CD183" s="84" t="str">
        <f>IF(consulta_completa__11[[#This Row],[13 - Ocorrências/Ambientes Atingidos]]="","X","")</f>
        <v/>
      </c>
      <c r="CE183" s="86">
        <f>IFERROR(FIND("IBAMA",consulta_completa__11[[#This Row],[14 - Inst. Atuando no Local]]),0)</f>
        <v>0</v>
      </c>
      <c r="CF183" s="86" t="str">
        <f t="shared" si="79"/>
        <v/>
      </c>
      <c r="CG183" s="86">
        <f>IFERROR(FIND("OEMA",consulta_completa__11[[#This Row],[14 - Inst. Atuando no Local]]),0)</f>
        <v>0</v>
      </c>
      <c r="CH183" s="86" t="str">
        <f t="shared" si="80"/>
        <v/>
      </c>
      <c r="CI183" s="86">
        <f>IFERROR(FIND("DEFESA CIVIL",consulta_completa__11[[#This Row],[14 - Inst. Atuando no Local]]),0)</f>
        <v>0</v>
      </c>
      <c r="CJ183" s="86" t="str">
        <f t="shared" si="81"/>
        <v/>
      </c>
      <c r="CK183" s="86">
        <f>IFERROR(FIND("CORPO DE BOMBEIROS",consulta_completa__11[[#This Row],[14 - Inst. Atuando no Local]]),0)</f>
        <v>0</v>
      </c>
      <c r="CL183" s="86" t="str">
        <f t="shared" si="82"/>
        <v/>
      </c>
      <c r="CM183" s="86">
        <f>IFERROR(FIND("POLÍCIA RODOVIÁRIA",consulta_completa__11[[#This Row],[14 - Inst. Atuando no Local]]),0)</f>
        <v>0</v>
      </c>
      <c r="CN183" s="86" t="str">
        <f t="shared" si="83"/>
        <v/>
      </c>
      <c r="CO183" s="86">
        <f>IFERROR(FIND("POLÍCIA MILITAR",consulta_completa__11[[#This Row],[14 - Inst. Atuando no Local]]),0)</f>
        <v>0</v>
      </c>
      <c r="CP183" s="86" t="str">
        <f t="shared" si="84"/>
        <v/>
      </c>
      <c r="CQ183" s="86">
        <f>IFERROR(FIND("POLÍCIA CIVIL",consulta_completa__11[[#This Row],[14 - Inst. Atuando no Local]]),0)</f>
        <v>0</v>
      </c>
      <c r="CR183" s="86" t="str">
        <f t="shared" si="85"/>
        <v/>
      </c>
      <c r="CS183" s="86">
        <f>IFERROR(FIND("MARINHA DO BRASIL",consulta_completa__11[[#This Row],[14 - Inst. Atuando no Local]]),0)</f>
        <v>0</v>
      </c>
      <c r="CT183" s="86" t="str">
        <f t="shared" si="86"/>
        <v/>
      </c>
      <c r="CU183" s="86">
        <f>IFERROR(FIND("EMPRESA ESPECIALIZADA EM ATENDIMENTO",consulta_completa__11[[#This Row],[14 - Inst. Atuando no Local]]),0)</f>
        <v>0</v>
      </c>
      <c r="CV183" s="86" t="str">
        <f t="shared" si="87"/>
        <v/>
      </c>
      <c r="CW183" s="86">
        <f>IFERROR(FIND("IBAMA",consulta_completa__11[[#This Row],[14 - Inst. Atuando no Local]]),0)</f>
        <v>0</v>
      </c>
      <c r="CX183" s="86" t="str">
        <f t="shared" si="88"/>
        <v/>
      </c>
      <c r="CY183" s="86" t="str">
        <f>IF(consulta_completa__11[[#This Row],[14 - Inst. Atuando no Local]]="","X","")</f>
        <v/>
      </c>
      <c r="CZ183" s="86">
        <f>IFERROR(FIND("OUTRA (S)",consulta_completa__11[[#This Row],[14 - Inst. Atuando no Local]]),0)</f>
        <v>0</v>
      </c>
      <c r="DA183" s="86" t="str">
        <f t="shared" si="89"/>
        <v/>
      </c>
      <c r="DB183" s="37" t="str">
        <f t="shared" si="90"/>
        <v>Sim</v>
      </c>
      <c r="DC183" s="37" t="str">
        <f t="shared" si="91"/>
        <v>Não</v>
      </c>
      <c r="DD183" s="37" t="str">
        <f t="shared" si="92"/>
        <v>Sim</v>
      </c>
      <c r="DE183" s="89" t="str">
        <f t="shared" si="63"/>
        <v>Federal</v>
      </c>
    </row>
    <row r="184" spans="1:109">
      <c r="A184" s="15">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4">
        <f>IFERROR(FIND("Óbitos/feridos",consulta_completa__11[[#This Row],[13 - Ocorrências/Ambientes Atingidos]]),0)</f>
        <v>0</v>
      </c>
      <c r="AY184" s="85" t="str">
        <f t="shared" si="64"/>
        <v/>
      </c>
      <c r="AZ184" s="84">
        <f>IFERROR(FIND("População afetada/evacuada",consulta_completa__11[[#This Row],[13 - Ocorrências/Ambientes Atingidos]]),0)</f>
        <v>0</v>
      </c>
      <c r="BA184" s="84" t="str">
        <f t="shared" si="65"/>
        <v/>
      </c>
      <c r="BB184" s="84">
        <f>IFERROR(FIND("Suspensão de abastecimento de água",consulta_completa__11[[#This Row],[13 - Ocorrências/Ambientes Atingidos]]),0)</f>
        <v>0</v>
      </c>
      <c r="BC184" s="85" t="str">
        <f t="shared" si="93"/>
        <v/>
      </c>
      <c r="BD184" s="84">
        <f>IFERROR(FIND("Rio/córrego",consulta_completa__11[[#This Row],[13 - Ocorrências/Ambientes Atingidos]]),0)</f>
        <v>0</v>
      </c>
      <c r="BE184" s="85" t="str">
        <f t="shared" si="66"/>
        <v/>
      </c>
      <c r="BF184" s="84">
        <f>IFERROR(FIND("Lago",consulta_completa__11[[#This Row],[13 - Ocorrências/Ambientes Atingidos]]),0)</f>
        <v>0</v>
      </c>
      <c r="BG184" s="85" t="str">
        <f t="shared" si="67"/>
        <v/>
      </c>
      <c r="BH184" s="84">
        <f>IFERROR(FIND("Mar",consulta_completa__11[[#This Row],[13 - Ocorrências/Ambientes Atingidos]]),0)</f>
        <v>0</v>
      </c>
      <c r="BI184" s="85" t="str">
        <f t="shared" si="68"/>
        <v/>
      </c>
      <c r="BJ184" s="84">
        <f>IFERROR(FIND("Praia",consulta_completa__11[[#This Row],[13 - Ocorrências/Ambientes Atingidos]]),0)</f>
        <v>0</v>
      </c>
      <c r="BK184" s="85" t="str">
        <f t="shared" si="69"/>
        <v/>
      </c>
      <c r="BL184" s="84">
        <f>IFERROR(FIND("Solo",consulta_completa__11[[#This Row],[13 - Ocorrências/Ambientes Atingidos]]),0)</f>
        <v>0</v>
      </c>
      <c r="BM184" s="85" t="str">
        <f t="shared" si="70"/>
        <v/>
      </c>
      <c r="BN184" s="84">
        <f>IFERROR(FIND("Águas subterrâneas",consulta_completa__11[[#This Row],[13 - Ocorrências/Ambientes Atingidos]]),0)</f>
        <v>0</v>
      </c>
      <c r="BO184" s="85" t="str">
        <f t="shared" si="71"/>
        <v/>
      </c>
      <c r="BP184" s="84">
        <f>IFERROR(FIND("Atmosfera",consulta_completa__11[[#This Row],[13 - Ocorrências/Ambientes Atingidos]]),0)</f>
        <v>0</v>
      </c>
      <c r="BQ184" s="85" t="str">
        <f t="shared" si="72"/>
        <v/>
      </c>
      <c r="BR184" s="84">
        <f>IFERROR(FIND("Flora",consulta_completa__11[[#This Row],[13 - Ocorrências/Ambientes Atingidos]]),0)</f>
        <v>0</v>
      </c>
      <c r="BS184" s="85" t="str">
        <f t="shared" si="73"/>
        <v/>
      </c>
      <c r="BT184" s="84">
        <f>IFERROR(FIND("Fauna",consulta_completa__11[[#This Row],[13 - Ocorrências/Ambientes Atingidos]]),0)</f>
        <v>0</v>
      </c>
      <c r="BU184" s="85" t="str">
        <f t="shared" si="74"/>
        <v/>
      </c>
      <c r="BV184" s="84">
        <f>IFERROR(FIND("UC federal",consulta_completa__11[[#This Row],[13 - Ocorrências/Ambientes Atingidos]]),0)</f>
        <v>0</v>
      </c>
      <c r="BW184" s="85" t="str">
        <f t="shared" si="75"/>
        <v/>
      </c>
      <c r="BX184" s="84">
        <f>IFERROR(FIND("UC estadual/municipal",consulta_completa__11[[#This Row],[13 - Ocorrências/Ambientes Atingidos]]),0)</f>
        <v>0</v>
      </c>
      <c r="BY184" s="85" t="str">
        <f t="shared" si="76"/>
        <v/>
      </c>
      <c r="BZ184" s="84">
        <f>IFERROR(FIND("Outro(s)",consulta_completa__11[[#This Row],[13 - Ocorrências/Ambientes Atingidos]]),0)</f>
        <v>1</v>
      </c>
      <c r="CA184" s="85" t="str">
        <f t="shared" si="77"/>
        <v>X</v>
      </c>
      <c r="CB184" s="84">
        <f>IFERROR(FIND("Sem dano",consulta_completa__11[[#This Row],[13 - Ocorrências/Ambientes Atingidos]]),0)</f>
        <v>0</v>
      </c>
      <c r="CC184" s="85" t="str">
        <f t="shared" si="78"/>
        <v/>
      </c>
      <c r="CD184" s="84" t="str">
        <f>IF(consulta_completa__11[[#This Row],[13 - Ocorrências/Ambientes Atingidos]]="","X","")</f>
        <v/>
      </c>
      <c r="CE184" s="86">
        <f>IFERROR(FIND("IBAMA",consulta_completa__11[[#This Row],[14 - Inst. Atuando no Local]]),0)</f>
        <v>0</v>
      </c>
      <c r="CF184" s="86" t="str">
        <f t="shared" si="79"/>
        <v/>
      </c>
      <c r="CG184" s="86">
        <f>IFERROR(FIND("OEMA",consulta_completa__11[[#This Row],[14 - Inst. Atuando no Local]]),0)</f>
        <v>0</v>
      </c>
      <c r="CH184" s="86" t="str">
        <f t="shared" si="80"/>
        <v/>
      </c>
      <c r="CI184" s="86">
        <f>IFERROR(FIND("DEFESA CIVIL",consulta_completa__11[[#This Row],[14 - Inst. Atuando no Local]]),0)</f>
        <v>0</v>
      </c>
      <c r="CJ184" s="86" t="str">
        <f t="shared" si="81"/>
        <v/>
      </c>
      <c r="CK184" s="86">
        <f>IFERROR(FIND("CORPO DE BOMBEIROS",consulta_completa__11[[#This Row],[14 - Inst. Atuando no Local]]),0)</f>
        <v>0</v>
      </c>
      <c r="CL184" s="86" t="str">
        <f t="shared" si="82"/>
        <v/>
      </c>
      <c r="CM184" s="86">
        <f>IFERROR(FIND("POLÍCIA RODOVIÁRIA",consulta_completa__11[[#This Row],[14 - Inst. Atuando no Local]]),0)</f>
        <v>0</v>
      </c>
      <c r="CN184" s="86" t="str">
        <f t="shared" si="83"/>
        <v/>
      </c>
      <c r="CO184" s="86">
        <f>IFERROR(FIND("POLÍCIA MILITAR",consulta_completa__11[[#This Row],[14 - Inst. Atuando no Local]]),0)</f>
        <v>0</v>
      </c>
      <c r="CP184" s="86" t="str">
        <f t="shared" si="84"/>
        <v/>
      </c>
      <c r="CQ184" s="86">
        <f>IFERROR(FIND("POLÍCIA CIVIL",consulta_completa__11[[#This Row],[14 - Inst. Atuando no Local]]),0)</f>
        <v>0</v>
      </c>
      <c r="CR184" s="86" t="str">
        <f t="shared" si="85"/>
        <v/>
      </c>
      <c r="CS184" s="86">
        <f>IFERROR(FIND("MARINHA DO BRASIL",consulta_completa__11[[#This Row],[14 - Inst. Atuando no Local]]),0)</f>
        <v>0</v>
      </c>
      <c r="CT184" s="86" t="str">
        <f t="shared" si="86"/>
        <v/>
      </c>
      <c r="CU184" s="86">
        <f>IFERROR(FIND("EMPRESA ESPECIALIZADA EM ATENDIMENTO",consulta_completa__11[[#This Row],[14 - Inst. Atuando no Local]]),0)</f>
        <v>0</v>
      </c>
      <c r="CV184" s="86" t="str">
        <f t="shared" si="87"/>
        <v/>
      </c>
      <c r="CW184" s="86">
        <f>IFERROR(FIND("IBAMA",consulta_completa__11[[#This Row],[14 - Inst. Atuando no Local]]),0)</f>
        <v>0</v>
      </c>
      <c r="CX184" s="86" t="str">
        <f t="shared" si="88"/>
        <v/>
      </c>
      <c r="CY184" s="86" t="str">
        <f>IF(consulta_completa__11[[#This Row],[14 - Inst. Atuando no Local]]="","X","")</f>
        <v/>
      </c>
      <c r="CZ184" s="86">
        <f>IFERROR(FIND("OUTRA (S)",consulta_completa__11[[#This Row],[14 - Inst. Atuando no Local]]),0)</f>
        <v>0</v>
      </c>
      <c r="DA184" s="86" t="str">
        <f t="shared" si="89"/>
        <v/>
      </c>
      <c r="DB184" s="37" t="str">
        <f t="shared" si="90"/>
        <v>Sim</v>
      </c>
      <c r="DC184" s="37" t="str">
        <f t="shared" si="91"/>
        <v>Não</v>
      </c>
      <c r="DD184" s="37" t="str">
        <f t="shared" si="92"/>
        <v>Sim</v>
      </c>
      <c r="DE184" s="89" t="str">
        <f t="shared" si="63"/>
        <v>Federal</v>
      </c>
    </row>
    <row r="185" spans="1:109">
      <c r="A185" s="15">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4">
        <f>IFERROR(FIND("Óbitos/feridos",consulta_completa__11[[#This Row],[13 - Ocorrências/Ambientes Atingidos]]),0)</f>
        <v>0</v>
      </c>
      <c r="AY185" s="85" t="str">
        <f t="shared" si="64"/>
        <v/>
      </c>
      <c r="AZ185" s="84">
        <f>IFERROR(FIND("População afetada/evacuada",consulta_completa__11[[#This Row],[13 - Ocorrências/Ambientes Atingidos]]),0)</f>
        <v>0</v>
      </c>
      <c r="BA185" s="84" t="str">
        <f t="shared" si="65"/>
        <v/>
      </c>
      <c r="BB185" s="84">
        <f>IFERROR(FIND("Suspensão de abastecimento de água",consulta_completa__11[[#This Row],[13 - Ocorrências/Ambientes Atingidos]]),0)</f>
        <v>0</v>
      </c>
      <c r="BC185" s="85" t="str">
        <f t="shared" si="93"/>
        <v/>
      </c>
      <c r="BD185" s="84">
        <f>IFERROR(FIND("Rio/córrego",consulta_completa__11[[#This Row],[13 - Ocorrências/Ambientes Atingidos]]),0)</f>
        <v>0</v>
      </c>
      <c r="BE185" s="85" t="str">
        <f t="shared" si="66"/>
        <v/>
      </c>
      <c r="BF185" s="84">
        <f>IFERROR(FIND("Lago",consulta_completa__11[[#This Row],[13 - Ocorrências/Ambientes Atingidos]]),0)</f>
        <v>0</v>
      </c>
      <c r="BG185" s="85" t="str">
        <f t="shared" si="67"/>
        <v/>
      </c>
      <c r="BH185" s="84">
        <f>IFERROR(FIND("Mar",consulta_completa__11[[#This Row],[13 - Ocorrências/Ambientes Atingidos]]),0)</f>
        <v>0</v>
      </c>
      <c r="BI185" s="85" t="str">
        <f t="shared" si="68"/>
        <v/>
      </c>
      <c r="BJ185" s="84">
        <f>IFERROR(FIND("Praia",consulta_completa__11[[#This Row],[13 - Ocorrências/Ambientes Atingidos]]),0)</f>
        <v>0</v>
      </c>
      <c r="BK185" s="85" t="str">
        <f t="shared" si="69"/>
        <v/>
      </c>
      <c r="BL185" s="84">
        <f>IFERROR(FIND("Solo",consulta_completa__11[[#This Row],[13 - Ocorrências/Ambientes Atingidos]]),0)</f>
        <v>1</v>
      </c>
      <c r="BM185" s="85" t="str">
        <f t="shared" si="70"/>
        <v>X</v>
      </c>
      <c r="BN185" s="84">
        <f>IFERROR(FIND("Águas subterrâneas",consulta_completa__11[[#This Row],[13 - Ocorrências/Ambientes Atingidos]]),0)</f>
        <v>0</v>
      </c>
      <c r="BO185" s="85" t="str">
        <f t="shared" si="71"/>
        <v/>
      </c>
      <c r="BP185" s="84">
        <f>IFERROR(FIND("Atmosfera",consulta_completa__11[[#This Row],[13 - Ocorrências/Ambientes Atingidos]]),0)</f>
        <v>0</v>
      </c>
      <c r="BQ185" s="85" t="str">
        <f t="shared" si="72"/>
        <v/>
      </c>
      <c r="BR185" s="84">
        <f>IFERROR(FIND("Flora",consulta_completa__11[[#This Row],[13 - Ocorrências/Ambientes Atingidos]]),0)</f>
        <v>0</v>
      </c>
      <c r="BS185" s="85" t="str">
        <f t="shared" si="73"/>
        <v/>
      </c>
      <c r="BT185" s="84">
        <f>IFERROR(FIND("Fauna",consulta_completa__11[[#This Row],[13 - Ocorrências/Ambientes Atingidos]]),0)</f>
        <v>0</v>
      </c>
      <c r="BU185" s="85" t="str">
        <f t="shared" si="74"/>
        <v/>
      </c>
      <c r="BV185" s="84">
        <f>IFERROR(FIND("UC federal",consulta_completa__11[[#This Row],[13 - Ocorrências/Ambientes Atingidos]]),0)</f>
        <v>0</v>
      </c>
      <c r="BW185" s="85" t="str">
        <f t="shared" si="75"/>
        <v/>
      </c>
      <c r="BX185" s="84">
        <f>IFERROR(FIND("UC estadual/municipal",consulta_completa__11[[#This Row],[13 - Ocorrências/Ambientes Atingidos]]),0)</f>
        <v>0</v>
      </c>
      <c r="BY185" s="85" t="str">
        <f t="shared" si="76"/>
        <v/>
      </c>
      <c r="BZ185" s="84">
        <f>IFERROR(FIND("Outro(s)",consulta_completa__11[[#This Row],[13 - Ocorrências/Ambientes Atingidos]]),0)</f>
        <v>0</v>
      </c>
      <c r="CA185" s="85" t="str">
        <f t="shared" si="77"/>
        <v/>
      </c>
      <c r="CB185" s="84">
        <f>IFERROR(FIND("Sem dano",consulta_completa__11[[#This Row],[13 - Ocorrências/Ambientes Atingidos]]),0)</f>
        <v>0</v>
      </c>
      <c r="CC185" s="85" t="str">
        <f t="shared" si="78"/>
        <v/>
      </c>
      <c r="CD185" s="84" t="str">
        <f>IF(consulta_completa__11[[#This Row],[13 - Ocorrências/Ambientes Atingidos]]="","X","")</f>
        <v/>
      </c>
      <c r="CE185" s="86">
        <f>IFERROR(FIND("IBAMA",consulta_completa__11[[#This Row],[14 - Inst. Atuando no Local]]),0)</f>
        <v>0</v>
      </c>
      <c r="CF185" s="86" t="str">
        <f t="shared" si="79"/>
        <v/>
      </c>
      <c r="CG185" s="86">
        <f>IFERROR(FIND("OEMA",consulta_completa__11[[#This Row],[14 - Inst. Atuando no Local]]),0)</f>
        <v>0</v>
      </c>
      <c r="CH185" s="86" t="str">
        <f t="shared" si="80"/>
        <v/>
      </c>
      <c r="CI185" s="86">
        <f>IFERROR(FIND("DEFESA CIVIL",consulta_completa__11[[#This Row],[14 - Inst. Atuando no Local]]),0)</f>
        <v>0</v>
      </c>
      <c r="CJ185" s="86" t="str">
        <f t="shared" si="81"/>
        <v/>
      </c>
      <c r="CK185" s="86">
        <f>IFERROR(FIND("CORPO DE BOMBEIROS",consulta_completa__11[[#This Row],[14 - Inst. Atuando no Local]]),0)</f>
        <v>0</v>
      </c>
      <c r="CL185" s="86" t="str">
        <f t="shared" si="82"/>
        <v/>
      </c>
      <c r="CM185" s="86">
        <f>IFERROR(FIND("POLÍCIA RODOVIÁRIA",consulta_completa__11[[#This Row],[14 - Inst. Atuando no Local]]),0)</f>
        <v>0</v>
      </c>
      <c r="CN185" s="86" t="str">
        <f t="shared" si="83"/>
        <v/>
      </c>
      <c r="CO185" s="86">
        <f>IFERROR(FIND("POLÍCIA MILITAR",consulta_completa__11[[#This Row],[14 - Inst. Atuando no Local]]),0)</f>
        <v>0</v>
      </c>
      <c r="CP185" s="86" t="str">
        <f t="shared" si="84"/>
        <v/>
      </c>
      <c r="CQ185" s="86">
        <f>IFERROR(FIND("POLÍCIA CIVIL",consulta_completa__11[[#This Row],[14 - Inst. Atuando no Local]]),0)</f>
        <v>0</v>
      </c>
      <c r="CR185" s="86" t="str">
        <f t="shared" si="85"/>
        <v/>
      </c>
      <c r="CS185" s="86">
        <f>IFERROR(FIND("MARINHA DO BRASIL",consulta_completa__11[[#This Row],[14 - Inst. Atuando no Local]]),0)</f>
        <v>0</v>
      </c>
      <c r="CT185" s="86" t="str">
        <f t="shared" si="86"/>
        <v/>
      </c>
      <c r="CU185" s="86">
        <f>IFERROR(FIND("EMPRESA ESPECIALIZADA EM ATENDIMENTO",consulta_completa__11[[#This Row],[14 - Inst. Atuando no Local]]),0)</f>
        <v>0</v>
      </c>
      <c r="CV185" s="86" t="str">
        <f t="shared" si="87"/>
        <v/>
      </c>
      <c r="CW185" s="86">
        <f>IFERROR(FIND("IBAMA",consulta_completa__11[[#This Row],[14 - Inst. Atuando no Local]]),0)</f>
        <v>0</v>
      </c>
      <c r="CX185" s="86" t="str">
        <f t="shared" si="88"/>
        <v/>
      </c>
      <c r="CY185" s="86" t="str">
        <f>IF(consulta_completa__11[[#This Row],[14 - Inst. Atuando no Local]]="","X","")</f>
        <v/>
      </c>
      <c r="CZ185" s="86">
        <f>IFERROR(FIND("OUTRA (S)",consulta_completa__11[[#This Row],[14 - Inst. Atuando no Local]]),0)</f>
        <v>0</v>
      </c>
      <c r="DA185" s="86" t="str">
        <f t="shared" si="89"/>
        <v/>
      </c>
      <c r="DB185" s="37" t="str">
        <f t="shared" si="90"/>
        <v>Sim</v>
      </c>
      <c r="DC185" s="37" t="str">
        <f t="shared" si="91"/>
        <v>Não</v>
      </c>
      <c r="DD185" s="37" t="str">
        <f t="shared" si="92"/>
        <v>Sim</v>
      </c>
      <c r="DE185" s="89" t="str">
        <f t="shared" si="63"/>
        <v>Federal</v>
      </c>
    </row>
    <row r="186" spans="1:109">
      <c r="A186" s="15">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4">
        <f>IFERROR(FIND("Óbitos/feridos",consulta_completa__11[[#This Row],[13 - Ocorrências/Ambientes Atingidos]]),0)</f>
        <v>0</v>
      </c>
      <c r="AY186" s="85" t="str">
        <f t="shared" si="64"/>
        <v/>
      </c>
      <c r="AZ186" s="84">
        <f>IFERROR(FIND("População afetada/evacuada",consulta_completa__11[[#This Row],[13 - Ocorrências/Ambientes Atingidos]]),0)</f>
        <v>0</v>
      </c>
      <c r="BA186" s="84" t="str">
        <f t="shared" si="65"/>
        <v/>
      </c>
      <c r="BB186" s="84">
        <f>IFERROR(FIND("Suspensão de abastecimento de água",consulta_completa__11[[#This Row],[13 - Ocorrências/Ambientes Atingidos]]),0)</f>
        <v>0</v>
      </c>
      <c r="BC186" s="85" t="str">
        <f t="shared" si="93"/>
        <v/>
      </c>
      <c r="BD186" s="84">
        <f>IFERROR(FIND("Rio/córrego",consulta_completa__11[[#This Row],[13 - Ocorrências/Ambientes Atingidos]]),0)</f>
        <v>0</v>
      </c>
      <c r="BE186" s="85" t="str">
        <f t="shared" si="66"/>
        <v/>
      </c>
      <c r="BF186" s="84">
        <f>IFERROR(FIND("Lago",consulta_completa__11[[#This Row],[13 - Ocorrências/Ambientes Atingidos]]),0)</f>
        <v>0</v>
      </c>
      <c r="BG186" s="85" t="str">
        <f t="shared" si="67"/>
        <v/>
      </c>
      <c r="BH186" s="84">
        <f>IFERROR(FIND("Mar",consulta_completa__11[[#This Row],[13 - Ocorrências/Ambientes Atingidos]]),0)</f>
        <v>0</v>
      </c>
      <c r="BI186" s="85" t="str">
        <f t="shared" si="68"/>
        <v/>
      </c>
      <c r="BJ186" s="84">
        <f>IFERROR(FIND("Praia",consulta_completa__11[[#This Row],[13 - Ocorrências/Ambientes Atingidos]]),0)</f>
        <v>0</v>
      </c>
      <c r="BK186" s="85" t="str">
        <f t="shared" si="69"/>
        <v/>
      </c>
      <c r="BL186" s="84">
        <f>IFERROR(FIND("Solo",consulta_completa__11[[#This Row],[13 - Ocorrências/Ambientes Atingidos]]),0)</f>
        <v>1</v>
      </c>
      <c r="BM186" s="85" t="str">
        <f t="shared" si="70"/>
        <v>X</v>
      </c>
      <c r="BN186" s="84">
        <f>IFERROR(FIND("Águas subterrâneas",consulta_completa__11[[#This Row],[13 - Ocorrências/Ambientes Atingidos]]),0)</f>
        <v>0</v>
      </c>
      <c r="BO186" s="85" t="str">
        <f t="shared" si="71"/>
        <v/>
      </c>
      <c r="BP186" s="84">
        <f>IFERROR(FIND("Atmosfera",consulta_completa__11[[#This Row],[13 - Ocorrências/Ambientes Atingidos]]),0)</f>
        <v>0</v>
      </c>
      <c r="BQ186" s="85" t="str">
        <f t="shared" si="72"/>
        <v/>
      </c>
      <c r="BR186" s="84">
        <f>IFERROR(FIND("Flora",consulta_completa__11[[#This Row],[13 - Ocorrências/Ambientes Atingidos]]),0)</f>
        <v>0</v>
      </c>
      <c r="BS186" s="85" t="str">
        <f t="shared" si="73"/>
        <v/>
      </c>
      <c r="BT186" s="84">
        <f>IFERROR(FIND("Fauna",consulta_completa__11[[#This Row],[13 - Ocorrências/Ambientes Atingidos]]),0)</f>
        <v>0</v>
      </c>
      <c r="BU186" s="85" t="str">
        <f t="shared" si="74"/>
        <v/>
      </c>
      <c r="BV186" s="84">
        <f>IFERROR(FIND("UC federal",consulta_completa__11[[#This Row],[13 - Ocorrências/Ambientes Atingidos]]),0)</f>
        <v>0</v>
      </c>
      <c r="BW186" s="85" t="str">
        <f t="shared" si="75"/>
        <v/>
      </c>
      <c r="BX186" s="84">
        <f>IFERROR(FIND("UC estadual/municipal",consulta_completa__11[[#This Row],[13 - Ocorrências/Ambientes Atingidos]]),0)</f>
        <v>0</v>
      </c>
      <c r="BY186" s="85" t="str">
        <f t="shared" si="76"/>
        <v/>
      </c>
      <c r="BZ186" s="84">
        <f>IFERROR(FIND("Outro(s)",consulta_completa__11[[#This Row],[13 - Ocorrências/Ambientes Atingidos]]),0)</f>
        <v>0</v>
      </c>
      <c r="CA186" s="85" t="str">
        <f t="shared" si="77"/>
        <v/>
      </c>
      <c r="CB186" s="84">
        <f>IFERROR(FIND("Sem dano",consulta_completa__11[[#This Row],[13 - Ocorrências/Ambientes Atingidos]]),0)</f>
        <v>0</v>
      </c>
      <c r="CC186" s="85" t="str">
        <f t="shared" si="78"/>
        <v/>
      </c>
      <c r="CD186" s="84" t="str">
        <f>IF(consulta_completa__11[[#This Row],[13 - Ocorrências/Ambientes Atingidos]]="","X","")</f>
        <v/>
      </c>
      <c r="CE186" s="86">
        <f>IFERROR(FIND("IBAMA",consulta_completa__11[[#This Row],[14 - Inst. Atuando no Local]]),0)</f>
        <v>0</v>
      </c>
      <c r="CF186" s="86" t="str">
        <f t="shared" si="79"/>
        <v/>
      </c>
      <c r="CG186" s="86">
        <f>IFERROR(FIND("OEMA",consulta_completa__11[[#This Row],[14 - Inst. Atuando no Local]]),0)</f>
        <v>0</v>
      </c>
      <c r="CH186" s="86" t="str">
        <f t="shared" si="80"/>
        <v/>
      </c>
      <c r="CI186" s="86">
        <f>IFERROR(FIND("DEFESA CIVIL",consulta_completa__11[[#This Row],[14 - Inst. Atuando no Local]]),0)</f>
        <v>0</v>
      </c>
      <c r="CJ186" s="86" t="str">
        <f t="shared" si="81"/>
        <v/>
      </c>
      <c r="CK186" s="86">
        <f>IFERROR(FIND("CORPO DE BOMBEIROS",consulta_completa__11[[#This Row],[14 - Inst. Atuando no Local]]),0)</f>
        <v>0</v>
      </c>
      <c r="CL186" s="86" t="str">
        <f t="shared" si="82"/>
        <v/>
      </c>
      <c r="CM186" s="86">
        <f>IFERROR(FIND("POLÍCIA RODOVIÁRIA",consulta_completa__11[[#This Row],[14 - Inst. Atuando no Local]]),0)</f>
        <v>0</v>
      </c>
      <c r="CN186" s="86" t="str">
        <f t="shared" si="83"/>
        <v/>
      </c>
      <c r="CO186" s="86">
        <f>IFERROR(FIND("POLÍCIA MILITAR",consulta_completa__11[[#This Row],[14 - Inst. Atuando no Local]]),0)</f>
        <v>0</v>
      </c>
      <c r="CP186" s="86" t="str">
        <f t="shared" si="84"/>
        <v/>
      </c>
      <c r="CQ186" s="86">
        <f>IFERROR(FIND("POLÍCIA CIVIL",consulta_completa__11[[#This Row],[14 - Inst. Atuando no Local]]),0)</f>
        <v>0</v>
      </c>
      <c r="CR186" s="86" t="str">
        <f t="shared" si="85"/>
        <v/>
      </c>
      <c r="CS186" s="86">
        <f>IFERROR(FIND("MARINHA DO BRASIL",consulta_completa__11[[#This Row],[14 - Inst. Atuando no Local]]),0)</f>
        <v>0</v>
      </c>
      <c r="CT186" s="86" t="str">
        <f t="shared" si="86"/>
        <v/>
      </c>
      <c r="CU186" s="86">
        <f>IFERROR(FIND("EMPRESA ESPECIALIZADA EM ATENDIMENTO",consulta_completa__11[[#This Row],[14 - Inst. Atuando no Local]]),0)</f>
        <v>0</v>
      </c>
      <c r="CV186" s="86" t="str">
        <f t="shared" si="87"/>
        <v/>
      </c>
      <c r="CW186" s="86">
        <f>IFERROR(FIND("IBAMA",consulta_completa__11[[#This Row],[14 - Inst. Atuando no Local]]),0)</f>
        <v>0</v>
      </c>
      <c r="CX186" s="86" t="str">
        <f t="shared" si="88"/>
        <v/>
      </c>
      <c r="CY186" s="86" t="str">
        <f>IF(consulta_completa__11[[#This Row],[14 - Inst. Atuando no Local]]="","X","")</f>
        <v/>
      </c>
      <c r="CZ186" s="86">
        <f>IFERROR(FIND("OUTRA (S)",consulta_completa__11[[#This Row],[14 - Inst. Atuando no Local]]),0)</f>
        <v>0</v>
      </c>
      <c r="DA186" s="86" t="str">
        <f t="shared" si="89"/>
        <v/>
      </c>
      <c r="DB186" s="37" t="str">
        <f t="shared" si="90"/>
        <v>Sim</v>
      </c>
      <c r="DC186" s="37" t="str">
        <f t="shared" si="91"/>
        <v>Não</v>
      </c>
      <c r="DD186" s="37" t="str">
        <f t="shared" si="92"/>
        <v>Sim</v>
      </c>
      <c r="DE186" s="89" t="str">
        <f t="shared" si="63"/>
        <v>Federal</v>
      </c>
    </row>
    <row r="187" spans="1:109">
      <c r="A187" s="15">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4">
        <f>IFERROR(FIND("Óbitos/feridos",consulta_completa__11[[#This Row],[13 - Ocorrências/Ambientes Atingidos]]),0)</f>
        <v>0</v>
      </c>
      <c r="AY187" s="85" t="str">
        <f t="shared" si="64"/>
        <v/>
      </c>
      <c r="AZ187" s="84">
        <f>IFERROR(FIND("População afetada/evacuada",consulta_completa__11[[#This Row],[13 - Ocorrências/Ambientes Atingidos]]),0)</f>
        <v>0</v>
      </c>
      <c r="BA187" s="84" t="str">
        <f t="shared" si="65"/>
        <v/>
      </c>
      <c r="BB187" s="84">
        <f>IFERROR(FIND("Suspensão de abastecimento de água",consulta_completa__11[[#This Row],[13 - Ocorrências/Ambientes Atingidos]]),0)</f>
        <v>0</v>
      </c>
      <c r="BC187" s="85" t="str">
        <f t="shared" si="93"/>
        <v/>
      </c>
      <c r="BD187" s="84">
        <f>IFERROR(FIND("Rio/córrego",consulta_completa__11[[#This Row],[13 - Ocorrências/Ambientes Atingidos]]),0)</f>
        <v>0</v>
      </c>
      <c r="BE187" s="85" t="str">
        <f t="shared" si="66"/>
        <v/>
      </c>
      <c r="BF187" s="84">
        <f>IFERROR(FIND("Lago",consulta_completa__11[[#This Row],[13 - Ocorrências/Ambientes Atingidos]]),0)</f>
        <v>0</v>
      </c>
      <c r="BG187" s="85" t="str">
        <f t="shared" si="67"/>
        <v/>
      </c>
      <c r="BH187" s="84">
        <f>IFERROR(FIND("Mar",consulta_completa__11[[#This Row],[13 - Ocorrências/Ambientes Atingidos]]),0)</f>
        <v>1</v>
      </c>
      <c r="BI187" s="85" t="str">
        <f t="shared" si="68"/>
        <v>X</v>
      </c>
      <c r="BJ187" s="84">
        <f>IFERROR(FIND("Praia",consulta_completa__11[[#This Row],[13 - Ocorrências/Ambientes Atingidos]]),0)</f>
        <v>0</v>
      </c>
      <c r="BK187" s="85" t="str">
        <f t="shared" si="69"/>
        <v/>
      </c>
      <c r="BL187" s="84">
        <f>IFERROR(FIND("Solo",consulta_completa__11[[#This Row],[13 - Ocorrências/Ambientes Atingidos]]),0)</f>
        <v>0</v>
      </c>
      <c r="BM187" s="85" t="str">
        <f t="shared" si="70"/>
        <v/>
      </c>
      <c r="BN187" s="84">
        <f>IFERROR(FIND("Águas subterrâneas",consulta_completa__11[[#This Row],[13 - Ocorrências/Ambientes Atingidos]]),0)</f>
        <v>0</v>
      </c>
      <c r="BO187" s="85" t="str">
        <f t="shared" si="71"/>
        <v/>
      </c>
      <c r="BP187" s="84">
        <f>IFERROR(FIND("Atmosfera",consulta_completa__11[[#This Row],[13 - Ocorrências/Ambientes Atingidos]]),0)</f>
        <v>0</v>
      </c>
      <c r="BQ187" s="85" t="str">
        <f t="shared" si="72"/>
        <v/>
      </c>
      <c r="BR187" s="84">
        <f>IFERROR(FIND("Flora",consulta_completa__11[[#This Row],[13 - Ocorrências/Ambientes Atingidos]]),0)</f>
        <v>0</v>
      </c>
      <c r="BS187" s="85" t="str">
        <f t="shared" si="73"/>
        <v/>
      </c>
      <c r="BT187" s="84">
        <f>IFERROR(FIND("Fauna",consulta_completa__11[[#This Row],[13 - Ocorrências/Ambientes Atingidos]]),0)</f>
        <v>0</v>
      </c>
      <c r="BU187" s="85" t="str">
        <f t="shared" si="74"/>
        <v/>
      </c>
      <c r="BV187" s="84">
        <f>IFERROR(FIND("UC federal",consulta_completa__11[[#This Row],[13 - Ocorrências/Ambientes Atingidos]]),0)</f>
        <v>0</v>
      </c>
      <c r="BW187" s="85" t="str">
        <f t="shared" si="75"/>
        <v/>
      </c>
      <c r="BX187" s="84">
        <f>IFERROR(FIND("UC estadual/municipal",consulta_completa__11[[#This Row],[13 - Ocorrências/Ambientes Atingidos]]),0)</f>
        <v>0</v>
      </c>
      <c r="BY187" s="85" t="str">
        <f t="shared" si="76"/>
        <v/>
      </c>
      <c r="BZ187" s="84">
        <f>IFERROR(FIND("Outro(s)",consulta_completa__11[[#This Row],[13 - Ocorrências/Ambientes Atingidos]]),0)</f>
        <v>0</v>
      </c>
      <c r="CA187" s="85" t="str">
        <f t="shared" si="77"/>
        <v/>
      </c>
      <c r="CB187" s="84">
        <f>IFERROR(FIND("Sem dano",consulta_completa__11[[#This Row],[13 - Ocorrências/Ambientes Atingidos]]),0)</f>
        <v>0</v>
      </c>
      <c r="CC187" s="85" t="str">
        <f t="shared" si="78"/>
        <v/>
      </c>
      <c r="CD187" s="84" t="str">
        <f>IF(consulta_completa__11[[#This Row],[13 - Ocorrências/Ambientes Atingidos]]="","X","")</f>
        <v/>
      </c>
      <c r="CE187" s="86">
        <f>IFERROR(FIND("IBAMA",consulta_completa__11[[#This Row],[14 - Inst. Atuando no Local]]),0)</f>
        <v>0</v>
      </c>
      <c r="CF187" s="86" t="str">
        <f t="shared" si="79"/>
        <v/>
      </c>
      <c r="CG187" s="86">
        <f>IFERROR(FIND("OEMA",consulta_completa__11[[#This Row],[14 - Inst. Atuando no Local]]),0)</f>
        <v>0</v>
      </c>
      <c r="CH187" s="86" t="str">
        <f t="shared" si="80"/>
        <v/>
      </c>
      <c r="CI187" s="86">
        <f>IFERROR(FIND("DEFESA CIVIL",consulta_completa__11[[#This Row],[14 - Inst. Atuando no Local]]),0)</f>
        <v>0</v>
      </c>
      <c r="CJ187" s="86" t="str">
        <f t="shared" si="81"/>
        <v/>
      </c>
      <c r="CK187" s="86">
        <f>IFERROR(FIND("CORPO DE BOMBEIROS",consulta_completa__11[[#This Row],[14 - Inst. Atuando no Local]]),0)</f>
        <v>0</v>
      </c>
      <c r="CL187" s="86" t="str">
        <f t="shared" si="82"/>
        <v/>
      </c>
      <c r="CM187" s="86">
        <f>IFERROR(FIND("POLÍCIA RODOVIÁRIA",consulta_completa__11[[#This Row],[14 - Inst. Atuando no Local]]),0)</f>
        <v>0</v>
      </c>
      <c r="CN187" s="86" t="str">
        <f t="shared" si="83"/>
        <v/>
      </c>
      <c r="CO187" s="86">
        <f>IFERROR(FIND("POLÍCIA MILITAR",consulta_completa__11[[#This Row],[14 - Inst. Atuando no Local]]),0)</f>
        <v>0</v>
      </c>
      <c r="CP187" s="86" t="str">
        <f t="shared" si="84"/>
        <v/>
      </c>
      <c r="CQ187" s="86">
        <f>IFERROR(FIND("POLÍCIA CIVIL",consulta_completa__11[[#This Row],[14 - Inst. Atuando no Local]]),0)</f>
        <v>0</v>
      </c>
      <c r="CR187" s="86" t="str">
        <f t="shared" si="85"/>
        <v/>
      </c>
      <c r="CS187" s="86">
        <f>IFERROR(FIND("MARINHA DO BRASIL",consulta_completa__11[[#This Row],[14 - Inst. Atuando no Local]]),0)</f>
        <v>0</v>
      </c>
      <c r="CT187" s="86" t="str">
        <f t="shared" si="86"/>
        <v/>
      </c>
      <c r="CU187" s="86">
        <f>IFERROR(FIND("EMPRESA ESPECIALIZADA EM ATENDIMENTO",consulta_completa__11[[#This Row],[14 - Inst. Atuando no Local]]),0)</f>
        <v>0</v>
      </c>
      <c r="CV187" s="86" t="str">
        <f t="shared" si="87"/>
        <v/>
      </c>
      <c r="CW187" s="86">
        <f>IFERROR(FIND("IBAMA",consulta_completa__11[[#This Row],[14 - Inst. Atuando no Local]]),0)</f>
        <v>0</v>
      </c>
      <c r="CX187" s="86" t="str">
        <f t="shared" si="88"/>
        <v/>
      </c>
      <c r="CY187" s="86" t="str">
        <f>IF(consulta_completa__11[[#This Row],[14 - Inst. Atuando no Local]]="","X","")</f>
        <v/>
      </c>
      <c r="CZ187" s="86">
        <f>IFERROR(FIND("OUTRA (S)",consulta_completa__11[[#This Row],[14 - Inst. Atuando no Local]]),0)</f>
        <v>0</v>
      </c>
      <c r="DA187" s="86" t="str">
        <f t="shared" si="89"/>
        <v/>
      </c>
      <c r="DB187" s="37" t="str">
        <f t="shared" si="90"/>
        <v>Sim</v>
      </c>
      <c r="DC187" s="37" t="str">
        <f t="shared" si="91"/>
        <v>Não</v>
      </c>
      <c r="DD187" s="37" t="str">
        <f t="shared" si="92"/>
        <v>Sim</v>
      </c>
      <c r="DE187" s="89" t="str">
        <f t="shared" si="63"/>
        <v>Federal</v>
      </c>
    </row>
    <row r="188" spans="1:109">
      <c r="A188" s="15">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4">
        <f>IFERROR(FIND("Óbitos/feridos",consulta_completa__11[[#This Row],[13 - Ocorrências/Ambientes Atingidos]]),0)</f>
        <v>0</v>
      </c>
      <c r="AY188" s="85" t="str">
        <f t="shared" si="64"/>
        <v/>
      </c>
      <c r="AZ188" s="84">
        <f>IFERROR(FIND("População afetada/evacuada",consulta_completa__11[[#This Row],[13 - Ocorrências/Ambientes Atingidos]]),0)</f>
        <v>0</v>
      </c>
      <c r="BA188" s="84" t="str">
        <f t="shared" si="65"/>
        <v/>
      </c>
      <c r="BB188" s="84">
        <f>IFERROR(FIND("Suspensão de abastecimento de água",consulta_completa__11[[#This Row],[13 - Ocorrências/Ambientes Atingidos]]),0)</f>
        <v>0</v>
      </c>
      <c r="BC188" s="85" t="str">
        <f t="shared" si="93"/>
        <v/>
      </c>
      <c r="BD188" s="84">
        <f>IFERROR(FIND("Rio/córrego",consulta_completa__11[[#This Row],[13 - Ocorrências/Ambientes Atingidos]]),0)</f>
        <v>0</v>
      </c>
      <c r="BE188" s="85" t="str">
        <f t="shared" si="66"/>
        <v/>
      </c>
      <c r="BF188" s="84">
        <f>IFERROR(FIND("Lago",consulta_completa__11[[#This Row],[13 - Ocorrências/Ambientes Atingidos]]),0)</f>
        <v>0</v>
      </c>
      <c r="BG188" s="85" t="str">
        <f t="shared" si="67"/>
        <v/>
      </c>
      <c r="BH188" s="84">
        <f>IFERROR(FIND("Mar",consulta_completa__11[[#This Row],[13 - Ocorrências/Ambientes Atingidos]]),0)</f>
        <v>1</v>
      </c>
      <c r="BI188" s="85" t="str">
        <f t="shared" si="68"/>
        <v>X</v>
      </c>
      <c r="BJ188" s="84">
        <f>IFERROR(FIND("Praia",consulta_completa__11[[#This Row],[13 - Ocorrências/Ambientes Atingidos]]),0)</f>
        <v>0</v>
      </c>
      <c r="BK188" s="85" t="str">
        <f t="shared" si="69"/>
        <v/>
      </c>
      <c r="BL188" s="84">
        <f>IFERROR(FIND("Solo",consulta_completa__11[[#This Row],[13 - Ocorrências/Ambientes Atingidos]]),0)</f>
        <v>0</v>
      </c>
      <c r="BM188" s="85" t="str">
        <f t="shared" si="70"/>
        <v/>
      </c>
      <c r="BN188" s="84">
        <f>IFERROR(FIND("Águas subterrâneas",consulta_completa__11[[#This Row],[13 - Ocorrências/Ambientes Atingidos]]),0)</f>
        <v>0</v>
      </c>
      <c r="BO188" s="85" t="str">
        <f t="shared" si="71"/>
        <v/>
      </c>
      <c r="BP188" s="84">
        <f>IFERROR(FIND("Atmosfera",consulta_completa__11[[#This Row],[13 - Ocorrências/Ambientes Atingidos]]),0)</f>
        <v>0</v>
      </c>
      <c r="BQ188" s="85" t="str">
        <f t="shared" si="72"/>
        <v/>
      </c>
      <c r="BR188" s="84">
        <f>IFERROR(FIND("Flora",consulta_completa__11[[#This Row],[13 - Ocorrências/Ambientes Atingidos]]),0)</f>
        <v>0</v>
      </c>
      <c r="BS188" s="85" t="str">
        <f t="shared" si="73"/>
        <v/>
      </c>
      <c r="BT188" s="84">
        <f>IFERROR(FIND("Fauna",consulta_completa__11[[#This Row],[13 - Ocorrências/Ambientes Atingidos]]),0)</f>
        <v>0</v>
      </c>
      <c r="BU188" s="85" t="str">
        <f t="shared" si="74"/>
        <v/>
      </c>
      <c r="BV188" s="84">
        <f>IFERROR(FIND("UC federal",consulta_completa__11[[#This Row],[13 - Ocorrências/Ambientes Atingidos]]),0)</f>
        <v>0</v>
      </c>
      <c r="BW188" s="85" t="str">
        <f t="shared" si="75"/>
        <v/>
      </c>
      <c r="BX188" s="84">
        <f>IFERROR(FIND("UC estadual/municipal",consulta_completa__11[[#This Row],[13 - Ocorrências/Ambientes Atingidos]]),0)</f>
        <v>0</v>
      </c>
      <c r="BY188" s="85" t="str">
        <f t="shared" si="76"/>
        <v/>
      </c>
      <c r="BZ188" s="84">
        <f>IFERROR(FIND("Outro(s)",consulta_completa__11[[#This Row],[13 - Ocorrências/Ambientes Atingidos]]),0)</f>
        <v>0</v>
      </c>
      <c r="CA188" s="85" t="str">
        <f t="shared" si="77"/>
        <v/>
      </c>
      <c r="CB188" s="84">
        <f>IFERROR(FIND("Sem dano",consulta_completa__11[[#This Row],[13 - Ocorrências/Ambientes Atingidos]]),0)</f>
        <v>0</v>
      </c>
      <c r="CC188" s="85" t="str">
        <f t="shared" si="78"/>
        <v/>
      </c>
      <c r="CD188" s="84" t="str">
        <f>IF(consulta_completa__11[[#This Row],[13 - Ocorrências/Ambientes Atingidos]]="","X","")</f>
        <v/>
      </c>
      <c r="CE188" s="86">
        <f>IFERROR(FIND("IBAMA",consulta_completa__11[[#This Row],[14 - Inst. Atuando no Local]]),0)</f>
        <v>0</v>
      </c>
      <c r="CF188" s="86" t="str">
        <f t="shared" si="79"/>
        <v/>
      </c>
      <c r="CG188" s="86">
        <f>IFERROR(FIND("OEMA",consulta_completa__11[[#This Row],[14 - Inst. Atuando no Local]]),0)</f>
        <v>0</v>
      </c>
      <c r="CH188" s="86" t="str">
        <f t="shared" si="80"/>
        <v/>
      </c>
      <c r="CI188" s="86">
        <f>IFERROR(FIND("DEFESA CIVIL",consulta_completa__11[[#This Row],[14 - Inst. Atuando no Local]]),0)</f>
        <v>0</v>
      </c>
      <c r="CJ188" s="86" t="str">
        <f t="shared" si="81"/>
        <v/>
      </c>
      <c r="CK188" s="86">
        <f>IFERROR(FIND("CORPO DE BOMBEIROS",consulta_completa__11[[#This Row],[14 - Inst. Atuando no Local]]),0)</f>
        <v>0</v>
      </c>
      <c r="CL188" s="86" t="str">
        <f t="shared" si="82"/>
        <v/>
      </c>
      <c r="CM188" s="86">
        <f>IFERROR(FIND("POLÍCIA RODOVIÁRIA",consulta_completa__11[[#This Row],[14 - Inst. Atuando no Local]]),0)</f>
        <v>0</v>
      </c>
      <c r="CN188" s="86" t="str">
        <f t="shared" si="83"/>
        <v/>
      </c>
      <c r="CO188" s="86">
        <f>IFERROR(FIND("POLÍCIA MILITAR",consulta_completa__11[[#This Row],[14 - Inst. Atuando no Local]]),0)</f>
        <v>0</v>
      </c>
      <c r="CP188" s="86" t="str">
        <f t="shared" si="84"/>
        <v/>
      </c>
      <c r="CQ188" s="86">
        <f>IFERROR(FIND("POLÍCIA CIVIL",consulta_completa__11[[#This Row],[14 - Inst. Atuando no Local]]),0)</f>
        <v>0</v>
      </c>
      <c r="CR188" s="86" t="str">
        <f t="shared" si="85"/>
        <v/>
      </c>
      <c r="CS188" s="86">
        <f>IFERROR(FIND("MARINHA DO BRASIL",consulta_completa__11[[#This Row],[14 - Inst. Atuando no Local]]),0)</f>
        <v>0</v>
      </c>
      <c r="CT188" s="86" t="str">
        <f t="shared" si="86"/>
        <v/>
      </c>
      <c r="CU188" s="86">
        <f>IFERROR(FIND("EMPRESA ESPECIALIZADA EM ATENDIMENTO",consulta_completa__11[[#This Row],[14 - Inst. Atuando no Local]]),0)</f>
        <v>0</v>
      </c>
      <c r="CV188" s="86" t="str">
        <f t="shared" si="87"/>
        <v/>
      </c>
      <c r="CW188" s="86">
        <f>IFERROR(FIND("IBAMA",consulta_completa__11[[#This Row],[14 - Inst. Atuando no Local]]),0)</f>
        <v>0</v>
      </c>
      <c r="CX188" s="86" t="str">
        <f t="shared" si="88"/>
        <v/>
      </c>
      <c r="CY188" s="86" t="str">
        <f>IF(consulta_completa__11[[#This Row],[14 - Inst. Atuando no Local]]="","X","")</f>
        <v/>
      </c>
      <c r="CZ188" s="86">
        <f>IFERROR(FIND("OUTRA (S)",consulta_completa__11[[#This Row],[14 - Inst. Atuando no Local]]),0)</f>
        <v>0</v>
      </c>
      <c r="DA188" s="86" t="str">
        <f t="shared" si="89"/>
        <v/>
      </c>
      <c r="DB188" s="37" t="str">
        <f t="shared" si="90"/>
        <v>Sim</v>
      </c>
      <c r="DC188" s="37" t="str">
        <f t="shared" si="91"/>
        <v>Não</v>
      </c>
      <c r="DD188" s="37" t="str">
        <f t="shared" si="92"/>
        <v>Sim</v>
      </c>
      <c r="DE188" s="89" t="str">
        <f t="shared" si="63"/>
        <v>Federal</v>
      </c>
    </row>
    <row r="189" spans="1:109">
      <c r="A189" s="15">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4">
        <f>IFERROR(FIND("Óbitos/feridos",consulta_completa__11[[#This Row],[13 - Ocorrências/Ambientes Atingidos]]),0)</f>
        <v>0</v>
      </c>
      <c r="AY189" s="85" t="str">
        <f t="shared" si="64"/>
        <v/>
      </c>
      <c r="AZ189" s="84">
        <f>IFERROR(FIND("População afetada/evacuada",consulta_completa__11[[#This Row],[13 - Ocorrências/Ambientes Atingidos]]),0)</f>
        <v>0</v>
      </c>
      <c r="BA189" s="84" t="str">
        <f t="shared" si="65"/>
        <v/>
      </c>
      <c r="BB189" s="84">
        <f>IFERROR(FIND("Suspensão de abastecimento de água",consulta_completa__11[[#This Row],[13 - Ocorrências/Ambientes Atingidos]]),0)</f>
        <v>0</v>
      </c>
      <c r="BC189" s="85" t="str">
        <f t="shared" si="93"/>
        <v/>
      </c>
      <c r="BD189" s="84">
        <f>IFERROR(FIND("Rio/córrego",consulta_completa__11[[#This Row],[13 - Ocorrências/Ambientes Atingidos]]),0)</f>
        <v>1</v>
      </c>
      <c r="BE189" s="85" t="str">
        <f t="shared" si="66"/>
        <v>X</v>
      </c>
      <c r="BF189" s="84">
        <f>IFERROR(FIND("Lago",consulta_completa__11[[#This Row],[13 - Ocorrências/Ambientes Atingidos]]),0)</f>
        <v>0</v>
      </c>
      <c r="BG189" s="85" t="str">
        <f t="shared" si="67"/>
        <v/>
      </c>
      <c r="BH189" s="84">
        <f>IFERROR(FIND("Mar",consulta_completa__11[[#This Row],[13 - Ocorrências/Ambientes Atingidos]]),0)</f>
        <v>0</v>
      </c>
      <c r="BI189" s="85" t="str">
        <f t="shared" si="68"/>
        <v/>
      </c>
      <c r="BJ189" s="84">
        <f>IFERROR(FIND("Praia",consulta_completa__11[[#This Row],[13 - Ocorrências/Ambientes Atingidos]]),0)</f>
        <v>0</v>
      </c>
      <c r="BK189" s="85" t="str">
        <f t="shared" si="69"/>
        <v/>
      </c>
      <c r="BL189" s="84">
        <f>IFERROR(FIND("Solo",consulta_completa__11[[#This Row],[13 - Ocorrências/Ambientes Atingidos]]),0)</f>
        <v>14</v>
      </c>
      <c r="BM189" s="85" t="str">
        <f t="shared" si="70"/>
        <v>X</v>
      </c>
      <c r="BN189" s="84">
        <f>IFERROR(FIND("Águas subterrâneas",consulta_completa__11[[#This Row],[13 - Ocorrências/Ambientes Atingidos]]),0)</f>
        <v>0</v>
      </c>
      <c r="BO189" s="85" t="str">
        <f t="shared" si="71"/>
        <v/>
      </c>
      <c r="BP189" s="84">
        <f>IFERROR(FIND("Atmosfera",consulta_completa__11[[#This Row],[13 - Ocorrências/Ambientes Atingidos]]),0)</f>
        <v>0</v>
      </c>
      <c r="BQ189" s="85" t="str">
        <f t="shared" si="72"/>
        <v/>
      </c>
      <c r="BR189" s="84">
        <f>IFERROR(FIND("Flora",consulta_completa__11[[#This Row],[13 - Ocorrências/Ambientes Atingidos]]),0)</f>
        <v>0</v>
      </c>
      <c r="BS189" s="85" t="str">
        <f t="shared" si="73"/>
        <v/>
      </c>
      <c r="BT189" s="84">
        <f>IFERROR(FIND("Fauna",consulta_completa__11[[#This Row],[13 - Ocorrências/Ambientes Atingidos]]),0)</f>
        <v>0</v>
      </c>
      <c r="BU189" s="85" t="str">
        <f t="shared" si="74"/>
        <v/>
      </c>
      <c r="BV189" s="84">
        <f>IFERROR(FIND("UC federal",consulta_completa__11[[#This Row],[13 - Ocorrências/Ambientes Atingidos]]),0)</f>
        <v>0</v>
      </c>
      <c r="BW189" s="85" t="str">
        <f t="shared" si="75"/>
        <v/>
      </c>
      <c r="BX189" s="84">
        <f>IFERROR(FIND("UC estadual/municipal",consulta_completa__11[[#This Row],[13 - Ocorrências/Ambientes Atingidos]]),0)</f>
        <v>0</v>
      </c>
      <c r="BY189" s="85" t="str">
        <f t="shared" si="76"/>
        <v/>
      </c>
      <c r="BZ189" s="84">
        <f>IFERROR(FIND("Outro(s)",consulta_completa__11[[#This Row],[13 - Ocorrências/Ambientes Atingidos]]),0)</f>
        <v>0</v>
      </c>
      <c r="CA189" s="85" t="str">
        <f t="shared" si="77"/>
        <v/>
      </c>
      <c r="CB189" s="84">
        <f>IFERROR(FIND("Sem dano",consulta_completa__11[[#This Row],[13 - Ocorrências/Ambientes Atingidos]]),0)</f>
        <v>0</v>
      </c>
      <c r="CC189" s="85" t="str">
        <f t="shared" si="78"/>
        <v/>
      </c>
      <c r="CD189" s="84" t="str">
        <f>IF(consulta_completa__11[[#This Row],[13 - Ocorrências/Ambientes Atingidos]]="","X","")</f>
        <v/>
      </c>
      <c r="CE189" s="86">
        <f>IFERROR(FIND("IBAMA",consulta_completa__11[[#This Row],[14 - Inst. Atuando no Local]]),0)</f>
        <v>0</v>
      </c>
      <c r="CF189" s="86" t="str">
        <f t="shared" si="79"/>
        <v/>
      </c>
      <c r="CG189" s="86">
        <f>IFERROR(FIND("OEMA",consulta_completa__11[[#This Row],[14 - Inst. Atuando no Local]]),0)</f>
        <v>0</v>
      </c>
      <c r="CH189" s="86" t="str">
        <f t="shared" si="80"/>
        <v/>
      </c>
      <c r="CI189" s="86">
        <f>IFERROR(FIND("DEFESA CIVIL",consulta_completa__11[[#This Row],[14 - Inst. Atuando no Local]]),0)</f>
        <v>0</v>
      </c>
      <c r="CJ189" s="86" t="str">
        <f t="shared" si="81"/>
        <v/>
      </c>
      <c r="CK189" s="86">
        <f>IFERROR(FIND("CORPO DE BOMBEIROS",consulta_completa__11[[#This Row],[14 - Inst. Atuando no Local]]),0)</f>
        <v>0</v>
      </c>
      <c r="CL189" s="86" t="str">
        <f t="shared" si="82"/>
        <v/>
      </c>
      <c r="CM189" s="86">
        <f>IFERROR(FIND("POLÍCIA RODOVIÁRIA",consulta_completa__11[[#This Row],[14 - Inst. Atuando no Local]]),0)</f>
        <v>0</v>
      </c>
      <c r="CN189" s="86" t="str">
        <f t="shared" si="83"/>
        <v/>
      </c>
      <c r="CO189" s="86">
        <f>IFERROR(FIND("POLÍCIA MILITAR",consulta_completa__11[[#This Row],[14 - Inst. Atuando no Local]]),0)</f>
        <v>0</v>
      </c>
      <c r="CP189" s="86" t="str">
        <f t="shared" si="84"/>
        <v/>
      </c>
      <c r="CQ189" s="86">
        <f>IFERROR(FIND("POLÍCIA CIVIL",consulta_completa__11[[#This Row],[14 - Inst. Atuando no Local]]),0)</f>
        <v>0</v>
      </c>
      <c r="CR189" s="86" t="str">
        <f t="shared" si="85"/>
        <v/>
      </c>
      <c r="CS189" s="86">
        <f>IFERROR(FIND("MARINHA DO BRASIL",consulta_completa__11[[#This Row],[14 - Inst. Atuando no Local]]),0)</f>
        <v>0</v>
      </c>
      <c r="CT189" s="86" t="str">
        <f t="shared" si="86"/>
        <v/>
      </c>
      <c r="CU189" s="86">
        <f>IFERROR(FIND("EMPRESA ESPECIALIZADA EM ATENDIMENTO",consulta_completa__11[[#This Row],[14 - Inst. Atuando no Local]]),0)</f>
        <v>0</v>
      </c>
      <c r="CV189" s="86" t="str">
        <f t="shared" si="87"/>
        <v/>
      </c>
      <c r="CW189" s="86">
        <f>IFERROR(FIND("IBAMA",consulta_completa__11[[#This Row],[14 - Inst. Atuando no Local]]),0)</f>
        <v>0</v>
      </c>
      <c r="CX189" s="86" t="str">
        <f t="shared" si="88"/>
        <v/>
      </c>
      <c r="CY189" s="86" t="str">
        <f>IF(consulta_completa__11[[#This Row],[14 - Inst. Atuando no Local]]="","X","")</f>
        <v/>
      </c>
      <c r="CZ189" s="86">
        <f>IFERROR(FIND("OUTRA (S)",consulta_completa__11[[#This Row],[14 - Inst. Atuando no Local]]),0)</f>
        <v>0</v>
      </c>
      <c r="DA189" s="86" t="str">
        <f t="shared" si="89"/>
        <v/>
      </c>
      <c r="DB189" s="37" t="str">
        <f t="shared" si="90"/>
        <v>Sim</v>
      </c>
      <c r="DC189" s="37" t="str">
        <f t="shared" si="91"/>
        <v>Não</v>
      </c>
      <c r="DD189" s="37" t="str">
        <f t="shared" si="92"/>
        <v>Sim</v>
      </c>
      <c r="DE189" s="89" t="str">
        <f t="shared" si="63"/>
        <v>Estadual</v>
      </c>
    </row>
    <row r="190" spans="1:109">
      <c r="A190" s="15">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4">
        <f>IFERROR(FIND("Óbitos/feridos",consulta_completa__11[[#This Row],[13 - Ocorrências/Ambientes Atingidos]]),0)</f>
        <v>0</v>
      </c>
      <c r="AY190" s="85" t="str">
        <f t="shared" si="64"/>
        <v/>
      </c>
      <c r="AZ190" s="84">
        <f>IFERROR(FIND("População afetada/evacuada",consulta_completa__11[[#This Row],[13 - Ocorrências/Ambientes Atingidos]]),0)</f>
        <v>0</v>
      </c>
      <c r="BA190" s="84" t="str">
        <f t="shared" si="65"/>
        <v/>
      </c>
      <c r="BB190" s="84">
        <f>IFERROR(FIND("Suspensão de abastecimento de água",consulta_completa__11[[#This Row],[13 - Ocorrências/Ambientes Atingidos]]),0)</f>
        <v>0</v>
      </c>
      <c r="BC190" s="85" t="str">
        <f t="shared" si="93"/>
        <v/>
      </c>
      <c r="BD190" s="84">
        <f>IFERROR(FIND("Rio/córrego",consulta_completa__11[[#This Row],[13 - Ocorrências/Ambientes Atingidos]]),0)</f>
        <v>0</v>
      </c>
      <c r="BE190" s="85" t="str">
        <f t="shared" si="66"/>
        <v/>
      </c>
      <c r="BF190" s="84">
        <f>IFERROR(FIND("Lago",consulta_completa__11[[#This Row],[13 - Ocorrências/Ambientes Atingidos]]),0)</f>
        <v>0</v>
      </c>
      <c r="BG190" s="85" t="str">
        <f t="shared" si="67"/>
        <v/>
      </c>
      <c r="BH190" s="84">
        <f>IFERROR(FIND("Mar",consulta_completa__11[[#This Row],[13 - Ocorrências/Ambientes Atingidos]]),0)</f>
        <v>1</v>
      </c>
      <c r="BI190" s="85" t="str">
        <f t="shared" si="68"/>
        <v>X</v>
      </c>
      <c r="BJ190" s="84">
        <f>IFERROR(FIND("Praia",consulta_completa__11[[#This Row],[13 - Ocorrências/Ambientes Atingidos]]),0)</f>
        <v>0</v>
      </c>
      <c r="BK190" s="85" t="str">
        <f t="shared" si="69"/>
        <v/>
      </c>
      <c r="BL190" s="84">
        <f>IFERROR(FIND("Solo",consulta_completa__11[[#This Row],[13 - Ocorrências/Ambientes Atingidos]]),0)</f>
        <v>0</v>
      </c>
      <c r="BM190" s="85" t="str">
        <f t="shared" si="70"/>
        <v/>
      </c>
      <c r="BN190" s="84">
        <f>IFERROR(FIND("Águas subterrâneas",consulta_completa__11[[#This Row],[13 - Ocorrências/Ambientes Atingidos]]),0)</f>
        <v>0</v>
      </c>
      <c r="BO190" s="85" t="str">
        <f t="shared" si="71"/>
        <v/>
      </c>
      <c r="BP190" s="84">
        <f>IFERROR(FIND("Atmosfera",consulta_completa__11[[#This Row],[13 - Ocorrências/Ambientes Atingidos]]),0)</f>
        <v>0</v>
      </c>
      <c r="BQ190" s="85" t="str">
        <f t="shared" si="72"/>
        <v/>
      </c>
      <c r="BR190" s="84">
        <f>IFERROR(FIND("Flora",consulta_completa__11[[#This Row],[13 - Ocorrências/Ambientes Atingidos]]),0)</f>
        <v>0</v>
      </c>
      <c r="BS190" s="85" t="str">
        <f t="shared" si="73"/>
        <v/>
      </c>
      <c r="BT190" s="84">
        <f>IFERROR(FIND("Fauna",consulta_completa__11[[#This Row],[13 - Ocorrências/Ambientes Atingidos]]),0)</f>
        <v>0</v>
      </c>
      <c r="BU190" s="85" t="str">
        <f t="shared" si="74"/>
        <v/>
      </c>
      <c r="BV190" s="84">
        <f>IFERROR(FIND("UC federal",consulta_completa__11[[#This Row],[13 - Ocorrências/Ambientes Atingidos]]),0)</f>
        <v>0</v>
      </c>
      <c r="BW190" s="85" t="str">
        <f t="shared" si="75"/>
        <v/>
      </c>
      <c r="BX190" s="84">
        <f>IFERROR(FIND("UC estadual/municipal",consulta_completa__11[[#This Row],[13 - Ocorrências/Ambientes Atingidos]]),0)</f>
        <v>0</v>
      </c>
      <c r="BY190" s="85" t="str">
        <f t="shared" si="76"/>
        <v/>
      </c>
      <c r="BZ190" s="84">
        <f>IFERROR(FIND("Outro(s)",consulta_completa__11[[#This Row],[13 - Ocorrências/Ambientes Atingidos]]),0)</f>
        <v>0</v>
      </c>
      <c r="CA190" s="85" t="str">
        <f t="shared" si="77"/>
        <v/>
      </c>
      <c r="CB190" s="84">
        <f>IFERROR(FIND("Sem dano",consulta_completa__11[[#This Row],[13 - Ocorrências/Ambientes Atingidos]]),0)</f>
        <v>0</v>
      </c>
      <c r="CC190" s="85" t="str">
        <f t="shared" si="78"/>
        <v/>
      </c>
      <c r="CD190" s="84" t="str">
        <f>IF(consulta_completa__11[[#This Row],[13 - Ocorrências/Ambientes Atingidos]]="","X","")</f>
        <v/>
      </c>
      <c r="CE190" s="86">
        <f>IFERROR(FIND("IBAMA",consulta_completa__11[[#This Row],[14 - Inst. Atuando no Local]]),0)</f>
        <v>0</v>
      </c>
      <c r="CF190" s="86" t="str">
        <f t="shared" si="79"/>
        <v/>
      </c>
      <c r="CG190" s="86">
        <f>IFERROR(FIND("OEMA",consulta_completa__11[[#This Row],[14 - Inst. Atuando no Local]]),0)</f>
        <v>0</v>
      </c>
      <c r="CH190" s="86" t="str">
        <f t="shared" si="80"/>
        <v/>
      </c>
      <c r="CI190" s="86">
        <f>IFERROR(FIND("DEFESA CIVIL",consulta_completa__11[[#This Row],[14 - Inst. Atuando no Local]]),0)</f>
        <v>0</v>
      </c>
      <c r="CJ190" s="86" t="str">
        <f t="shared" si="81"/>
        <v/>
      </c>
      <c r="CK190" s="86">
        <f>IFERROR(FIND("CORPO DE BOMBEIROS",consulta_completa__11[[#This Row],[14 - Inst. Atuando no Local]]),0)</f>
        <v>0</v>
      </c>
      <c r="CL190" s="86" t="str">
        <f t="shared" si="82"/>
        <v/>
      </c>
      <c r="CM190" s="86">
        <f>IFERROR(FIND("POLÍCIA RODOVIÁRIA",consulta_completa__11[[#This Row],[14 - Inst. Atuando no Local]]),0)</f>
        <v>0</v>
      </c>
      <c r="CN190" s="86" t="str">
        <f t="shared" si="83"/>
        <v/>
      </c>
      <c r="CO190" s="86">
        <f>IFERROR(FIND("POLÍCIA MILITAR",consulta_completa__11[[#This Row],[14 - Inst. Atuando no Local]]),0)</f>
        <v>0</v>
      </c>
      <c r="CP190" s="86" t="str">
        <f t="shared" si="84"/>
        <v/>
      </c>
      <c r="CQ190" s="86">
        <f>IFERROR(FIND("POLÍCIA CIVIL",consulta_completa__11[[#This Row],[14 - Inst. Atuando no Local]]),0)</f>
        <v>0</v>
      </c>
      <c r="CR190" s="86" t="str">
        <f t="shared" si="85"/>
        <v/>
      </c>
      <c r="CS190" s="86">
        <f>IFERROR(FIND("MARINHA DO BRASIL",consulta_completa__11[[#This Row],[14 - Inst. Atuando no Local]]),0)</f>
        <v>0</v>
      </c>
      <c r="CT190" s="86" t="str">
        <f t="shared" si="86"/>
        <v/>
      </c>
      <c r="CU190" s="86">
        <f>IFERROR(FIND("EMPRESA ESPECIALIZADA EM ATENDIMENTO",consulta_completa__11[[#This Row],[14 - Inst. Atuando no Local]]),0)</f>
        <v>0</v>
      </c>
      <c r="CV190" s="86" t="str">
        <f t="shared" si="87"/>
        <v/>
      </c>
      <c r="CW190" s="86">
        <f>IFERROR(FIND("IBAMA",consulta_completa__11[[#This Row],[14 - Inst. Atuando no Local]]),0)</f>
        <v>0</v>
      </c>
      <c r="CX190" s="86" t="str">
        <f t="shared" si="88"/>
        <v/>
      </c>
      <c r="CY190" s="86" t="str">
        <f>IF(consulta_completa__11[[#This Row],[14 - Inst. Atuando no Local]]="","X","")</f>
        <v/>
      </c>
      <c r="CZ190" s="86">
        <f>IFERROR(FIND("OUTRA (S)",consulta_completa__11[[#This Row],[14 - Inst. Atuando no Local]]),0)</f>
        <v>0</v>
      </c>
      <c r="DA190" s="86" t="str">
        <f t="shared" si="89"/>
        <v/>
      </c>
      <c r="DB190" s="37" t="str">
        <f t="shared" si="90"/>
        <v>Sim</v>
      </c>
      <c r="DC190" s="37" t="str">
        <f t="shared" si="91"/>
        <v>Não</v>
      </c>
      <c r="DD190" s="37" t="str">
        <f t="shared" si="92"/>
        <v>Sim</v>
      </c>
      <c r="DE190" s="89" t="str">
        <f t="shared" si="63"/>
        <v>Federal</v>
      </c>
    </row>
    <row r="191" spans="1:109">
      <c r="A191" s="15">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4">
        <f>IFERROR(FIND("Óbitos/feridos",consulta_completa__11[[#This Row],[13 - Ocorrências/Ambientes Atingidos]]),0)</f>
        <v>0</v>
      </c>
      <c r="AY191" s="85" t="str">
        <f t="shared" si="64"/>
        <v/>
      </c>
      <c r="AZ191" s="84">
        <f>IFERROR(FIND("População afetada/evacuada",consulta_completa__11[[#This Row],[13 - Ocorrências/Ambientes Atingidos]]),0)</f>
        <v>0</v>
      </c>
      <c r="BA191" s="84" t="str">
        <f t="shared" si="65"/>
        <v/>
      </c>
      <c r="BB191" s="84">
        <f>IFERROR(FIND("Suspensão de abastecimento de água",consulta_completa__11[[#This Row],[13 - Ocorrências/Ambientes Atingidos]]),0)</f>
        <v>0</v>
      </c>
      <c r="BC191" s="85" t="str">
        <f t="shared" si="93"/>
        <v/>
      </c>
      <c r="BD191" s="84">
        <f>IFERROR(FIND("Rio/córrego",consulta_completa__11[[#This Row],[13 - Ocorrências/Ambientes Atingidos]]),0)</f>
        <v>0</v>
      </c>
      <c r="BE191" s="85" t="str">
        <f t="shared" si="66"/>
        <v/>
      </c>
      <c r="BF191" s="84">
        <f>IFERROR(FIND("Lago",consulta_completa__11[[#This Row],[13 - Ocorrências/Ambientes Atingidos]]),0)</f>
        <v>0</v>
      </c>
      <c r="BG191" s="85" t="str">
        <f t="shared" si="67"/>
        <v/>
      </c>
      <c r="BH191" s="84">
        <f>IFERROR(FIND("Mar",consulta_completa__11[[#This Row],[13 - Ocorrências/Ambientes Atingidos]]),0)</f>
        <v>0</v>
      </c>
      <c r="BI191" s="85" t="str">
        <f t="shared" si="68"/>
        <v/>
      </c>
      <c r="BJ191" s="84">
        <f>IFERROR(FIND("Praia",consulta_completa__11[[#This Row],[13 - Ocorrências/Ambientes Atingidos]]),0)</f>
        <v>0</v>
      </c>
      <c r="BK191" s="85" t="str">
        <f t="shared" si="69"/>
        <v/>
      </c>
      <c r="BL191" s="84">
        <f>IFERROR(FIND("Solo",consulta_completa__11[[#This Row],[13 - Ocorrências/Ambientes Atingidos]]),0)</f>
        <v>0</v>
      </c>
      <c r="BM191" s="85" t="str">
        <f t="shared" si="70"/>
        <v/>
      </c>
      <c r="BN191" s="84">
        <f>IFERROR(FIND("Águas subterrâneas",consulta_completa__11[[#This Row],[13 - Ocorrências/Ambientes Atingidos]]),0)</f>
        <v>0</v>
      </c>
      <c r="BO191" s="85" t="str">
        <f t="shared" si="71"/>
        <v/>
      </c>
      <c r="BP191" s="84">
        <f>IFERROR(FIND("Atmosfera",consulta_completa__11[[#This Row],[13 - Ocorrências/Ambientes Atingidos]]),0)</f>
        <v>1</v>
      </c>
      <c r="BQ191" s="85" t="str">
        <f t="shared" si="72"/>
        <v>X</v>
      </c>
      <c r="BR191" s="84">
        <f>IFERROR(FIND("Flora",consulta_completa__11[[#This Row],[13 - Ocorrências/Ambientes Atingidos]]),0)</f>
        <v>0</v>
      </c>
      <c r="BS191" s="85" t="str">
        <f t="shared" si="73"/>
        <v/>
      </c>
      <c r="BT191" s="84">
        <f>IFERROR(FIND("Fauna",consulta_completa__11[[#This Row],[13 - Ocorrências/Ambientes Atingidos]]),0)</f>
        <v>0</v>
      </c>
      <c r="BU191" s="85" t="str">
        <f t="shared" si="74"/>
        <v/>
      </c>
      <c r="BV191" s="84">
        <f>IFERROR(FIND("UC federal",consulta_completa__11[[#This Row],[13 - Ocorrências/Ambientes Atingidos]]),0)</f>
        <v>0</v>
      </c>
      <c r="BW191" s="85" t="str">
        <f t="shared" si="75"/>
        <v/>
      </c>
      <c r="BX191" s="84">
        <f>IFERROR(FIND("UC estadual/municipal",consulta_completa__11[[#This Row],[13 - Ocorrências/Ambientes Atingidos]]),0)</f>
        <v>0</v>
      </c>
      <c r="BY191" s="85" t="str">
        <f t="shared" si="76"/>
        <v/>
      </c>
      <c r="BZ191" s="84">
        <f>IFERROR(FIND("Outro(s)",consulta_completa__11[[#This Row],[13 - Ocorrências/Ambientes Atingidos]]),0)</f>
        <v>0</v>
      </c>
      <c r="CA191" s="85" t="str">
        <f t="shared" si="77"/>
        <v/>
      </c>
      <c r="CB191" s="84">
        <f>IFERROR(FIND("Sem dano",consulta_completa__11[[#This Row],[13 - Ocorrências/Ambientes Atingidos]]),0)</f>
        <v>0</v>
      </c>
      <c r="CC191" s="85" t="str">
        <f t="shared" si="78"/>
        <v/>
      </c>
      <c r="CD191" s="84" t="str">
        <f>IF(consulta_completa__11[[#This Row],[13 - Ocorrências/Ambientes Atingidos]]="","X","")</f>
        <v/>
      </c>
      <c r="CE191" s="86">
        <f>IFERROR(FIND("IBAMA",consulta_completa__11[[#This Row],[14 - Inst. Atuando no Local]]),0)</f>
        <v>0</v>
      </c>
      <c r="CF191" s="86" t="str">
        <f t="shared" si="79"/>
        <v/>
      </c>
      <c r="CG191" s="86">
        <f>IFERROR(FIND("OEMA",consulta_completa__11[[#This Row],[14 - Inst. Atuando no Local]]),0)</f>
        <v>0</v>
      </c>
      <c r="CH191" s="86" t="str">
        <f t="shared" si="80"/>
        <v/>
      </c>
      <c r="CI191" s="86">
        <f>IFERROR(FIND("DEFESA CIVIL",consulta_completa__11[[#This Row],[14 - Inst. Atuando no Local]]),0)</f>
        <v>0</v>
      </c>
      <c r="CJ191" s="86" t="str">
        <f t="shared" si="81"/>
        <v/>
      </c>
      <c r="CK191" s="86">
        <f>IFERROR(FIND("CORPO DE BOMBEIROS",consulta_completa__11[[#This Row],[14 - Inst. Atuando no Local]]),0)</f>
        <v>0</v>
      </c>
      <c r="CL191" s="86" t="str">
        <f t="shared" si="82"/>
        <v/>
      </c>
      <c r="CM191" s="86">
        <f>IFERROR(FIND("POLÍCIA RODOVIÁRIA",consulta_completa__11[[#This Row],[14 - Inst. Atuando no Local]]),0)</f>
        <v>0</v>
      </c>
      <c r="CN191" s="86" t="str">
        <f t="shared" si="83"/>
        <v/>
      </c>
      <c r="CO191" s="86">
        <f>IFERROR(FIND("POLÍCIA MILITAR",consulta_completa__11[[#This Row],[14 - Inst. Atuando no Local]]),0)</f>
        <v>0</v>
      </c>
      <c r="CP191" s="86" t="str">
        <f t="shared" si="84"/>
        <v/>
      </c>
      <c r="CQ191" s="86">
        <f>IFERROR(FIND("POLÍCIA CIVIL",consulta_completa__11[[#This Row],[14 - Inst. Atuando no Local]]),0)</f>
        <v>0</v>
      </c>
      <c r="CR191" s="86" t="str">
        <f t="shared" si="85"/>
        <v/>
      </c>
      <c r="CS191" s="86">
        <f>IFERROR(FIND("MARINHA DO BRASIL",consulta_completa__11[[#This Row],[14 - Inst. Atuando no Local]]),0)</f>
        <v>0</v>
      </c>
      <c r="CT191" s="86" t="str">
        <f t="shared" si="86"/>
        <v/>
      </c>
      <c r="CU191" s="86">
        <f>IFERROR(FIND("EMPRESA ESPECIALIZADA EM ATENDIMENTO",consulta_completa__11[[#This Row],[14 - Inst. Atuando no Local]]),0)</f>
        <v>0</v>
      </c>
      <c r="CV191" s="86" t="str">
        <f t="shared" si="87"/>
        <v/>
      </c>
      <c r="CW191" s="86">
        <f>IFERROR(FIND("IBAMA",consulta_completa__11[[#This Row],[14 - Inst. Atuando no Local]]),0)</f>
        <v>0</v>
      </c>
      <c r="CX191" s="86" t="str">
        <f t="shared" si="88"/>
        <v/>
      </c>
      <c r="CY191" s="86" t="str">
        <f>IF(consulta_completa__11[[#This Row],[14 - Inst. Atuando no Local]]="","X","")</f>
        <v/>
      </c>
      <c r="CZ191" s="86">
        <f>IFERROR(FIND("OUTRA (S)",consulta_completa__11[[#This Row],[14 - Inst. Atuando no Local]]),0)</f>
        <v>0</v>
      </c>
      <c r="DA191" s="86" t="str">
        <f t="shared" si="89"/>
        <v/>
      </c>
      <c r="DB191" s="37" t="str">
        <f t="shared" si="90"/>
        <v>Sim</v>
      </c>
      <c r="DC191" s="37" t="str">
        <f t="shared" si="91"/>
        <v>Não</v>
      </c>
      <c r="DD191" s="37" t="str">
        <f t="shared" si="92"/>
        <v>Sim</v>
      </c>
      <c r="DE191" s="89" t="str">
        <f t="shared" si="63"/>
        <v>Sem informação</v>
      </c>
    </row>
    <row r="192" spans="1:109">
      <c r="A192" s="15">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4">
        <f>IFERROR(FIND("Óbitos/feridos",consulta_completa__11[[#This Row],[13 - Ocorrências/Ambientes Atingidos]]),0)</f>
        <v>0</v>
      </c>
      <c r="AY192" s="85" t="str">
        <f t="shared" si="64"/>
        <v/>
      </c>
      <c r="AZ192" s="84">
        <f>IFERROR(FIND("População afetada/evacuada",consulta_completa__11[[#This Row],[13 - Ocorrências/Ambientes Atingidos]]),0)</f>
        <v>0</v>
      </c>
      <c r="BA192" s="84" t="str">
        <f t="shared" si="65"/>
        <v/>
      </c>
      <c r="BB192" s="84">
        <f>IFERROR(FIND("Suspensão de abastecimento de água",consulta_completa__11[[#This Row],[13 - Ocorrências/Ambientes Atingidos]]),0)</f>
        <v>0</v>
      </c>
      <c r="BC192" s="85" t="str">
        <f t="shared" si="93"/>
        <v/>
      </c>
      <c r="BD192" s="84">
        <f>IFERROR(FIND("Rio/córrego",consulta_completa__11[[#This Row],[13 - Ocorrências/Ambientes Atingidos]]),0)</f>
        <v>0</v>
      </c>
      <c r="BE192" s="85" t="str">
        <f t="shared" si="66"/>
        <v/>
      </c>
      <c r="BF192" s="84">
        <f>IFERROR(FIND("Lago",consulta_completa__11[[#This Row],[13 - Ocorrências/Ambientes Atingidos]]),0)</f>
        <v>0</v>
      </c>
      <c r="BG192" s="85" t="str">
        <f t="shared" si="67"/>
        <v/>
      </c>
      <c r="BH192" s="84">
        <f>IFERROR(FIND("Mar",consulta_completa__11[[#This Row],[13 - Ocorrências/Ambientes Atingidos]]),0)</f>
        <v>0</v>
      </c>
      <c r="BI192" s="85" t="str">
        <f t="shared" si="68"/>
        <v/>
      </c>
      <c r="BJ192" s="84">
        <f>IFERROR(FIND("Praia",consulta_completa__11[[#This Row],[13 - Ocorrências/Ambientes Atingidos]]),0)</f>
        <v>0</v>
      </c>
      <c r="BK192" s="85" t="str">
        <f t="shared" si="69"/>
        <v/>
      </c>
      <c r="BL192" s="84">
        <f>IFERROR(FIND("Solo",consulta_completa__11[[#This Row],[13 - Ocorrências/Ambientes Atingidos]]),0)</f>
        <v>0</v>
      </c>
      <c r="BM192" s="85" t="str">
        <f t="shared" si="70"/>
        <v/>
      </c>
      <c r="BN192" s="84">
        <f>IFERROR(FIND("Águas subterrâneas",consulta_completa__11[[#This Row],[13 - Ocorrências/Ambientes Atingidos]]),0)</f>
        <v>0</v>
      </c>
      <c r="BO192" s="85" t="str">
        <f t="shared" si="71"/>
        <v/>
      </c>
      <c r="BP192" s="84">
        <f>IFERROR(FIND("Atmosfera",consulta_completa__11[[#This Row],[13 - Ocorrências/Ambientes Atingidos]]),0)</f>
        <v>1</v>
      </c>
      <c r="BQ192" s="85" t="str">
        <f t="shared" si="72"/>
        <v>X</v>
      </c>
      <c r="BR192" s="84">
        <f>IFERROR(FIND("Flora",consulta_completa__11[[#This Row],[13 - Ocorrências/Ambientes Atingidos]]),0)</f>
        <v>0</v>
      </c>
      <c r="BS192" s="85" t="str">
        <f t="shared" si="73"/>
        <v/>
      </c>
      <c r="BT192" s="84">
        <f>IFERROR(FIND("Fauna",consulta_completa__11[[#This Row],[13 - Ocorrências/Ambientes Atingidos]]),0)</f>
        <v>0</v>
      </c>
      <c r="BU192" s="85" t="str">
        <f t="shared" si="74"/>
        <v/>
      </c>
      <c r="BV192" s="84">
        <f>IFERROR(FIND("UC federal",consulta_completa__11[[#This Row],[13 - Ocorrências/Ambientes Atingidos]]),0)</f>
        <v>0</v>
      </c>
      <c r="BW192" s="85" t="str">
        <f t="shared" si="75"/>
        <v/>
      </c>
      <c r="BX192" s="84">
        <f>IFERROR(FIND("UC estadual/municipal",consulta_completa__11[[#This Row],[13 - Ocorrências/Ambientes Atingidos]]),0)</f>
        <v>0</v>
      </c>
      <c r="BY192" s="85" t="str">
        <f t="shared" si="76"/>
        <v/>
      </c>
      <c r="BZ192" s="84">
        <f>IFERROR(FIND("Outro(s)",consulta_completa__11[[#This Row],[13 - Ocorrências/Ambientes Atingidos]]),0)</f>
        <v>0</v>
      </c>
      <c r="CA192" s="85" t="str">
        <f t="shared" si="77"/>
        <v/>
      </c>
      <c r="CB192" s="84">
        <f>IFERROR(FIND("Sem dano",consulta_completa__11[[#This Row],[13 - Ocorrências/Ambientes Atingidos]]),0)</f>
        <v>0</v>
      </c>
      <c r="CC192" s="85" t="str">
        <f t="shared" si="78"/>
        <v/>
      </c>
      <c r="CD192" s="84" t="str">
        <f>IF(consulta_completa__11[[#This Row],[13 - Ocorrências/Ambientes Atingidos]]="","X","")</f>
        <v/>
      </c>
      <c r="CE192" s="86">
        <f>IFERROR(FIND("IBAMA",consulta_completa__11[[#This Row],[14 - Inst. Atuando no Local]]),0)</f>
        <v>0</v>
      </c>
      <c r="CF192" s="86" t="str">
        <f t="shared" si="79"/>
        <v/>
      </c>
      <c r="CG192" s="86">
        <f>IFERROR(FIND("OEMA",consulta_completa__11[[#This Row],[14 - Inst. Atuando no Local]]),0)</f>
        <v>0</v>
      </c>
      <c r="CH192" s="86" t="str">
        <f t="shared" si="80"/>
        <v/>
      </c>
      <c r="CI192" s="86">
        <f>IFERROR(FIND("DEFESA CIVIL",consulta_completa__11[[#This Row],[14 - Inst. Atuando no Local]]),0)</f>
        <v>0</v>
      </c>
      <c r="CJ192" s="86" t="str">
        <f t="shared" si="81"/>
        <v/>
      </c>
      <c r="CK192" s="86">
        <f>IFERROR(FIND("CORPO DE BOMBEIROS",consulta_completa__11[[#This Row],[14 - Inst. Atuando no Local]]),0)</f>
        <v>0</v>
      </c>
      <c r="CL192" s="86" t="str">
        <f t="shared" si="82"/>
        <v/>
      </c>
      <c r="CM192" s="86">
        <f>IFERROR(FIND("POLÍCIA RODOVIÁRIA",consulta_completa__11[[#This Row],[14 - Inst. Atuando no Local]]),0)</f>
        <v>0</v>
      </c>
      <c r="CN192" s="86" t="str">
        <f t="shared" si="83"/>
        <v/>
      </c>
      <c r="CO192" s="86">
        <f>IFERROR(FIND("POLÍCIA MILITAR",consulta_completa__11[[#This Row],[14 - Inst. Atuando no Local]]),0)</f>
        <v>0</v>
      </c>
      <c r="CP192" s="86" t="str">
        <f t="shared" si="84"/>
        <v/>
      </c>
      <c r="CQ192" s="86">
        <f>IFERROR(FIND("POLÍCIA CIVIL",consulta_completa__11[[#This Row],[14 - Inst. Atuando no Local]]),0)</f>
        <v>0</v>
      </c>
      <c r="CR192" s="86" t="str">
        <f t="shared" si="85"/>
        <v/>
      </c>
      <c r="CS192" s="86">
        <f>IFERROR(FIND("MARINHA DO BRASIL",consulta_completa__11[[#This Row],[14 - Inst. Atuando no Local]]),0)</f>
        <v>0</v>
      </c>
      <c r="CT192" s="86" t="str">
        <f t="shared" si="86"/>
        <v/>
      </c>
      <c r="CU192" s="86">
        <f>IFERROR(FIND("EMPRESA ESPECIALIZADA EM ATENDIMENTO",consulta_completa__11[[#This Row],[14 - Inst. Atuando no Local]]),0)</f>
        <v>0</v>
      </c>
      <c r="CV192" s="86" t="str">
        <f t="shared" si="87"/>
        <v/>
      </c>
      <c r="CW192" s="86">
        <f>IFERROR(FIND("IBAMA",consulta_completa__11[[#This Row],[14 - Inst. Atuando no Local]]),0)</f>
        <v>0</v>
      </c>
      <c r="CX192" s="86" t="str">
        <f t="shared" si="88"/>
        <v/>
      </c>
      <c r="CY192" s="86" t="str">
        <f>IF(consulta_completa__11[[#This Row],[14 - Inst. Atuando no Local]]="","X","")</f>
        <v/>
      </c>
      <c r="CZ192" s="86">
        <f>IFERROR(FIND("OUTRA (S)",consulta_completa__11[[#This Row],[14 - Inst. Atuando no Local]]),0)</f>
        <v>0</v>
      </c>
      <c r="DA192" s="86" t="str">
        <f t="shared" si="89"/>
        <v/>
      </c>
      <c r="DB192" s="37" t="str">
        <f t="shared" si="90"/>
        <v>Sim</v>
      </c>
      <c r="DC192" s="37" t="str">
        <f t="shared" si="91"/>
        <v>Não</v>
      </c>
      <c r="DD192" s="37" t="str">
        <f t="shared" si="92"/>
        <v>Sim</v>
      </c>
      <c r="DE192" s="89" t="str">
        <f t="shared" si="63"/>
        <v>Estadual</v>
      </c>
    </row>
    <row r="193" spans="1:109">
      <c r="A193" s="15">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4">
        <f>IFERROR(FIND("Óbitos/feridos",consulta_completa__11[[#This Row],[13 - Ocorrências/Ambientes Atingidos]]),0)</f>
        <v>0</v>
      </c>
      <c r="AY193" s="85" t="str">
        <f t="shared" si="64"/>
        <v/>
      </c>
      <c r="AZ193" s="84">
        <f>IFERROR(FIND("População afetada/evacuada",consulta_completa__11[[#This Row],[13 - Ocorrências/Ambientes Atingidos]]),0)</f>
        <v>0</v>
      </c>
      <c r="BA193" s="84" t="str">
        <f t="shared" si="65"/>
        <v/>
      </c>
      <c r="BB193" s="84">
        <f>IFERROR(FIND("Suspensão de abastecimento de água",consulta_completa__11[[#This Row],[13 - Ocorrências/Ambientes Atingidos]]),0)</f>
        <v>0</v>
      </c>
      <c r="BC193" s="85" t="str">
        <f t="shared" si="93"/>
        <v/>
      </c>
      <c r="BD193" s="84">
        <f>IFERROR(FIND("Rio/córrego",consulta_completa__11[[#This Row],[13 - Ocorrências/Ambientes Atingidos]]),0)</f>
        <v>0</v>
      </c>
      <c r="BE193" s="85" t="str">
        <f t="shared" si="66"/>
        <v/>
      </c>
      <c r="BF193" s="84">
        <f>IFERROR(FIND("Lago",consulta_completa__11[[#This Row],[13 - Ocorrências/Ambientes Atingidos]]),0)</f>
        <v>0</v>
      </c>
      <c r="BG193" s="85" t="str">
        <f t="shared" si="67"/>
        <v/>
      </c>
      <c r="BH193" s="84">
        <f>IFERROR(FIND("Mar",consulta_completa__11[[#This Row],[13 - Ocorrências/Ambientes Atingidos]]),0)</f>
        <v>1</v>
      </c>
      <c r="BI193" s="85" t="str">
        <f t="shared" si="68"/>
        <v>X</v>
      </c>
      <c r="BJ193" s="84">
        <f>IFERROR(FIND("Praia",consulta_completa__11[[#This Row],[13 - Ocorrências/Ambientes Atingidos]]),0)</f>
        <v>0</v>
      </c>
      <c r="BK193" s="85" t="str">
        <f t="shared" si="69"/>
        <v/>
      </c>
      <c r="BL193" s="84">
        <f>IFERROR(FIND("Solo",consulta_completa__11[[#This Row],[13 - Ocorrências/Ambientes Atingidos]]),0)</f>
        <v>0</v>
      </c>
      <c r="BM193" s="85" t="str">
        <f t="shared" si="70"/>
        <v/>
      </c>
      <c r="BN193" s="84">
        <f>IFERROR(FIND("Águas subterrâneas",consulta_completa__11[[#This Row],[13 - Ocorrências/Ambientes Atingidos]]),0)</f>
        <v>0</v>
      </c>
      <c r="BO193" s="85" t="str">
        <f t="shared" si="71"/>
        <v/>
      </c>
      <c r="BP193" s="84">
        <f>IFERROR(FIND("Atmosfera",consulta_completa__11[[#This Row],[13 - Ocorrências/Ambientes Atingidos]]),0)</f>
        <v>0</v>
      </c>
      <c r="BQ193" s="85" t="str">
        <f t="shared" si="72"/>
        <v/>
      </c>
      <c r="BR193" s="84">
        <f>IFERROR(FIND("Flora",consulta_completa__11[[#This Row],[13 - Ocorrências/Ambientes Atingidos]]),0)</f>
        <v>0</v>
      </c>
      <c r="BS193" s="85" t="str">
        <f t="shared" si="73"/>
        <v/>
      </c>
      <c r="BT193" s="84">
        <f>IFERROR(FIND("Fauna",consulta_completa__11[[#This Row],[13 - Ocorrências/Ambientes Atingidos]]),0)</f>
        <v>0</v>
      </c>
      <c r="BU193" s="85" t="str">
        <f t="shared" si="74"/>
        <v/>
      </c>
      <c r="BV193" s="84">
        <f>IFERROR(FIND("UC federal",consulta_completa__11[[#This Row],[13 - Ocorrências/Ambientes Atingidos]]),0)</f>
        <v>0</v>
      </c>
      <c r="BW193" s="85" t="str">
        <f t="shared" si="75"/>
        <v/>
      </c>
      <c r="BX193" s="84">
        <f>IFERROR(FIND("UC estadual/municipal",consulta_completa__11[[#This Row],[13 - Ocorrências/Ambientes Atingidos]]),0)</f>
        <v>0</v>
      </c>
      <c r="BY193" s="85" t="str">
        <f t="shared" si="76"/>
        <v/>
      </c>
      <c r="BZ193" s="84">
        <f>IFERROR(FIND("Outro(s)",consulta_completa__11[[#This Row],[13 - Ocorrências/Ambientes Atingidos]]),0)</f>
        <v>0</v>
      </c>
      <c r="CA193" s="85" t="str">
        <f t="shared" si="77"/>
        <v/>
      </c>
      <c r="CB193" s="84">
        <f>IFERROR(FIND("Sem dano",consulta_completa__11[[#This Row],[13 - Ocorrências/Ambientes Atingidos]]),0)</f>
        <v>0</v>
      </c>
      <c r="CC193" s="85" t="str">
        <f t="shared" si="78"/>
        <v/>
      </c>
      <c r="CD193" s="84" t="str">
        <f>IF(consulta_completa__11[[#This Row],[13 - Ocorrências/Ambientes Atingidos]]="","X","")</f>
        <v/>
      </c>
      <c r="CE193" s="86">
        <f>IFERROR(FIND("IBAMA",consulta_completa__11[[#This Row],[14 - Inst. Atuando no Local]]),0)</f>
        <v>0</v>
      </c>
      <c r="CF193" s="86" t="str">
        <f t="shared" si="79"/>
        <v/>
      </c>
      <c r="CG193" s="86">
        <f>IFERROR(FIND("OEMA",consulta_completa__11[[#This Row],[14 - Inst. Atuando no Local]]),0)</f>
        <v>0</v>
      </c>
      <c r="CH193" s="86" t="str">
        <f t="shared" si="80"/>
        <v/>
      </c>
      <c r="CI193" s="86">
        <f>IFERROR(FIND("DEFESA CIVIL",consulta_completa__11[[#This Row],[14 - Inst. Atuando no Local]]),0)</f>
        <v>0</v>
      </c>
      <c r="CJ193" s="86" t="str">
        <f t="shared" si="81"/>
        <v/>
      </c>
      <c r="CK193" s="86">
        <f>IFERROR(FIND("CORPO DE BOMBEIROS",consulta_completa__11[[#This Row],[14 - Inst. Atuando no Local]]),0)</f>
        <v>0</v>
      </c>
      <c r="CL193" s="86" t="str">
        <f t="shared" si="82"/>
        <v/>
      </c>
      <c r="CM193" s="86">
        <f>IFERROR(FIND("POLÍCIA RODOVIÁRIA",consulta_completa__11[[#This Row],[14 - Inst. Atuando no Local]]),0)</f>
        <v>0</v>
      </c>
      <c r="CN193" s="86" t="str">
        <f t="shared" si="83"/>
        <v/>
      </c>
      <c r="CO193" s="86">
        <f>IFERROR(FIND("POLÍCIA MILITAR",consulta_completa__11[[#This Row],[14 - Inst. Atuando no Local]]),0)</f>
        <v>0</v>
      </c>
      <c r="CP193" s="86" t="str">
        <f t="shared" si="84"/>
        <v/>
      </c>
      <c r="CQ193" s="86">
        <f>IFERROR(FIND("POLÍCIA CIVIL",consulta_completa__11[[#This Row],[14 - Inst. Atuando no Local]]),0)</f>
        <v>0</v>
      </c>
      <c r="CR193" s="86" t="str">
        <f t="shared" si="85"/>
        <v/>
      </c>
      <c r="CS193" s="86">
        <f>IFERROR(FIND("MARINHA DO BRASIL",consulta_completa__11[[#This Row],[14 - Inst. Atuando no Local]]),0)</f>
        <v>0</v>
      </c>
      <c r="CT193" s="86" t="str">
        <f t="shared" si="86"/>
        <v/>
      </c>
      <c r="CU193" s="86">
        <f>IFERROR(FIND("EMPRESA ESPECIALIZADA EM ATENDIMENTO",consulta_completa__11[[#This Row],[14 - Inst. Atuando no Local]]),0)</f>
        <v>0</v>
      </c>
      <c r="CV193" s="86" t="str">
        <f t="shared" si="87"/>
        <v/>
      </c>
      <c r="CW193" s="86">
        <f>IFERROR(FIND("IBAMA",consulta_completa__11[[#This Row],[14 - Inst. Atuando no Local]]),0)</f>
        <v>0</v>
      </c>
      <c r="CX193" s="86" t="str">
        <f t="shared" si="88"/>
        <v/>
      </c>
      <c r="CY193" s="86" t="str">
        <f>IF(consulta_completa__11[[#This Row],[14 - Inst. Atuando no Local]]="","X","")</f>
        <v/>
      </c>
      <c r="CZ193" s="86">
        <f>IFERROR(FIND("OUTRA (S)",consulta_completa__11[[#This Row],[14 - Inst. Atuando no Local]]),0)</f>
        <v>0</v>
      </c>
      <c r="DA193" s="86" t="str">
        <f t="shared" si="89"/>
        <v/>
      </c>
      <c r="DB193" s="37" t="str">
        <f t="shared" si="90"/>
        <v>Sim</v>
      </c>
      <c r="DC193" s="37" t="str">
        <f t="shared" si="91"/>
        <v>Não</v>
      </c>
      <c r="DD193" s="37" t="str">
        <f t="shared" si="92"/>
        <v>Sim</v>
      </c>
      <c r="DE193" s="89" t="str">
        <f t="shared" si="63"/>
        <v>Sem informação</v>
      </c>
    </row>
    <row r="194" spans="1:109">
      <c r="A194" s="15">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4">
        <f>IFERROR(FIND("Óbitos/feridos",consulta_completa__11[[#This Row],[13 - Ocorrências/Ambientes Atingidos]]),0)</f>
        <v>0</v>
      </c>
      <c r="AY194" s="85" t="str">
        <f t="shared" si="64"/>
        <v/>
      </c>
      <c r="AZ194" s="84">
        <f>IFERROR(FIND("População afetada/evacuada",consulta_completa__11[[#This Row],[13 - Ocorrências/Ambientes Atingidos]]),0)</f>
        <v>0</v>
      </c>
      <c r="BA194" s="84" t="str">
        <f t="shared" si="65"/>
        <v/>
      </c>
      <c r="BB194" s="84">
        <f>IFERROR(FIND("Suspensão de abastecimento de água",consulta_completa__11[[#This Row],[13 - Ocorrências/Ambientes Atingidos]]),0)</f>
        <v>0</v>
      </c>
      <c r="BC194" s="85" t="str">
        <f t="shared" si="93"/>
        <v/>
      </c>
      <c r="BD194" s="84">
        <f>IFERROR(FIND("Rio/córrego",consulta_completa__11[[#This Row],[13 - Ocorrências/Ambientes Atingidos]]),0)</f>
        <v>0</v>
      </c>
      <c r="BE194" s="85" t="str">
        <f t="shared" si="66"/>
        <v/>
      </c>
      <c r="BF194" s="84">
        <f>IFERROR(FIND("Lago",consulta_completa__11[[#This Row],[13 - Ocorrências/Ambientes Atingidos]]),0)</f>
        <v>0</v>
      </c>
      <c r="BG194" s="85" t="str">
        <f t="shared" si="67"/>
        <v/>
      </c>
      <c r="BH194" s="84">
        <f>IFERROR(FIND("Mar",consulta_completa__11[[#This Row],[13 - Ocorrências/Ambientes Atingidos]]),0)</f>
        <v>1</v>
      </c>
      <c r="BI194" s="85" t="str">
        <f t="shared" si="68"/>
        <v>X</v>
      </c>
      <c r="BJ194" s="84">
        <f>IFERROR(FIND("Praia",consulta_completa__11[[#This Row],[13 - Ocorrências/Ambientes Atingidos]]),0)</f>
        <v>0</v>
      </c>
      <c r="BK194" s="85" t="str">
        <f t="shared" si="69"/>
        <v/>
      </c>
      <c r="BL194" s="84">
        <f>IFERROR(FIND("Solo",consulta_completa__11[[#This Row],[13 - Ocorrências/Ambientes Atingidos]]),0)</f>
        <v>0</v>
      </c>
      <c r="BM194" s="85" t="str">
        <f t="shared" si="70"/>
        <v/>
      </c>
      <c r="BN194" s="84">
        <f>IFERROR(FIND("Águas subterrâneas",consulta_completa__11[[#This Row],[13 - Ocorrências/Ambientes Atingidos]]),0)</f>
        <v>0</v>
      </c>
      <c r="BO194" s="85" t="str">
        <f t="shared" si="71"/>
        <v/>
      </c>
      <c r="BP194" s="84">
        <f>IFERROR(FIND("Atmosfera",consulta_completa__11[[#This Row],[13 - Ocorrências/Ambientes Atingidos]]),0)</f>
        <v>0</v>
      </c>
      <c r="BQ194" s="85" t="str">
        <f t="shared" si="72"/>
        <v/>
      </c>
      <c r="BR194" s="84">
        <f>IFERROR(FIND("Flora",consulta_completa__11[[#This Row],[13 - Ocorrências/Ambientes Atingidos]]),0)</f>
        <v>0</v>
      </c>
      <c r="BS194" s="85" t="str">
        <f t="shared" si="73"/>
        <v/>
      </c>
      <c r="BT194" s="84">
        <f>IFERROR(FIND("Fauna",consulta_completa__11[[#This Row],[13 - Ocorrências/Ambientes Atingidos]]),0)</f>
        <v>0</v>
      </c>
      <c r="BU194" s="85" t="str">
        <f t="shared" si="74"/>
        <v/>
      </c>
      <c r="BV194" s="84">
        <f>IFERROR(FIND("UC federal",consulta_completa__11[[#This Row],[13 - Ocorrências/Ambientes Atingidos]]),0)</f>
        <v>0</v>
      </c>
      <c r="BW194" s="85" t="str">
        <f t="shared" si="75"/>
        <v/>
      </c>
      <c r="BX194" s="84">
        <f>IFERROR(FIND("UC estadual/municipal",consulta_completa__11[[#This Row],[13 - Ocorrências/Ambientes Atingidos]]),0)</f>
        <v>0</v>
      </c>
      <c r="BY194" s="85" t="str">
        <f t="shared" si="76"/>
        <v/>
      </c>
      <c r="BZ194" s="84">
        <f>IFERROR(FIND("Outro(s)",consulta_completa__11[[#This Row],[13 - Ocorrências/Ambientes Atingidos]]),0)</f>
        <v>0</v>
      </c>
      <c r="CA194" s="85" t="str">
        <f t="shared" si="77"/>
        <v/>
      </c>
      <c r="CB194" s="84">
        <f>IFERROR(FIND("Sem dano",consulta_completa__11[[#This Row],[13 - Ocorrências/Ambientes Atingidos]]),0)</f>
        <v>0</v>
      </c>
      <c r="CC194" s="85" t="str">
        <f t="shared" si="78"/>
        <v/>
      </c>
      <c r="CD194" s="84" t="str">
        <f>IF(consulta_completa__11[[#This Row],[13 - Ocorrências/Ambientes Atingidos]]="","X","")</f>
        <v/>
      </c>
      <c r="CE194" s="86">
        <f>IFERROR(FIND("IBAMA",consulta_completa__11[[#This Row],[14 - Inst. Atuando no Local]]),0)</f>
        <v>0</v>
      </c>
      <c r="CF194" s="86" t="str">
        <f t="shared" si="79"/>
        <v/>
      </c>
      <c r="CG194" s="86">
        <f>IFERROR(FIND("OEMA",consulta_completa__11[[#This Row],[14 - Inst. Atuando no Local]]),0)</f>
        <v>0</v>
      </c>
      <c r="CH194" s="86" t="str">
        <f t="shared" si="80"/>
        <v/>
      </c>
      <c r="CI194" s="86">
        <f>IFERROR(FIND("DEFESA CIVIL",consulta_completa__11[[#This Row],[14 - Inst. Atuando no Local]]),0)</f>
        <v>0</v>
      </c>
      <c r="CJ194" s="86" t="str">
        <f t="shared" si="81"/>
        <v/>
      </c>
      <c r="CK194" s="86">
        <f>IFERROR(FIND("CORPO DE BOMBEIROS",consulta_completa__11[[#This Row],[14 - Inst. Atuando no Local]]),0)</f>
        <v>0</v>
      </c>
      <c r="CL194" s="86" t="str">
        <f t="shared" si="82"/>
        <v/>
      </c>
      <c r="CM194" s="86">
        <f>IFERROR(FIND("POLÍCIA RODOVIÁRIA",consulta_completa__11[[#This Row],[14 - Inst. Atuando no Local]]),0)</f>
        <v>0</v>
      </c>
      <c r="CN194" s="86" t="str">
        <f t="shared" si="83"/>
        <v/>
      </c>
      <c r="CO194" s="86">
        <f>IFERROR(FIND("POLÍCIA MILITAR",consulta_completa__11[[#This Row],[14 - Inst. Atuando no Local]]),0)</f>
        <v>0</v>
      </c>
      <c r="CP194" s="86" t="str">
        <f t="shared" si="84"/>
        <v/>
      </c>
      <c r="CQ194" s="86">
        <f>IFERROR(FIND("POLÍCIA CIVIL",consulta_completa__11[[#This Row],[14 - Inst. Atuando no Local]]),0)</f>
        <v>0</v>
      </c>
      <c r="CR194" s="86" t="str">
        <f t="shared" si="85"/>
        <v/>
      </c>
      <c r="CS194" s="86">
        <f>IFERROR(FIND("MARINHA DO BRASIL",consulta_completa__11[[#This Row],[14 - Inst. Atuando no Local]]),0)</f>
        <v>0</v>
      </c>
      <c r="CT194" s="86" t="str">
        <f t="shared" si="86"/>
        <v/>
      </c>
      <c r="CU194" s="86">
        <f>IFERROR(FIND("EMPRESA ESPECIALIZADA EM ATENDIMENTO",consulta_completa__11[[#This Row],[14 - Inst. Atuando no Local]]),0)</f>
        <v>0</v>
      </c>
      <c r="CV194" s="86" t="str">
        <f t="shared" si="87"/>
        <v/>
      </c>
      <c r="CW194" s="86">
        <f>IFERROR(FIND("IBAMA",consulta_completa__11[[#This Row],[14 - Inst. Atuando no Local]]),0)</f>
        <v>0</v>
      </c>
      <c r="CX194" s="86" t="str">
        <f t="shared" si="88"/>
        <v/>
      </c>
      <c r="CY194" s="86" t="str">
        <f>IF(consulta_completa__11[[#This Row],[14 - Inst. Atuando no Local]]="","X","")</f>
        <v/>
      </c>
      <c r="CZ194" s="86">
        <f>IFERROR(FIND("OUTRA (S)",consulta_completa__11[[#This Row],[14 - Inst. Atuando no Local]]),0)</f>
        <v>0</v>
      </c>
      <c r="DA194" s="86" t="str">
        <f t="shared" si="89"/>
        <v/>
      </c>
      <c r="DB194" s="37" t="str">
        <f t="shared" si="90"/>
        <v>Sim</v>
      </c>
      <c r="DC194" s="37" t="str">
        <f t="shared" si="91"/>
        <v>Não</v>
      </c>
      <c r="DD194" s="37" t="str">
        <f t="shared" si="92"/>
        <v>Sim</v>
      </c>
      <c r="DE194" s="89" t="str">
        <f t="shared" ref="DE194:DE257" si="94">IF(AD194=1,"Federal",IF(AD194=2,"Estadual",IF(AD194=0,"Sem informação","")))</f>
        <v>Federal</v>
      </c>
    </row>
    <row r="195" spans="1:109">
      <c r="A195" s="15">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4">
        <f>IFERROR(FIND("Óbitos/feridos",consulta_completa__11[[#This Row],[13 - Ocorrências/Ambientes Atingidos]]),0)</f>
        <v>0</v>
      </c>
      <c r="AY195" s="85" t="str">
        <f t="shared" ref="AY195:AY258" si="95">IF(AX195=0,"","X")</f>
        <v/>
      </c>
      <c r="AZ195" s="84">
        <f>IFERROR(FIND("População afetada/evacuada",consulta_completa__11[[#This Row],[13 - Ocorrências/Ambientes Atingidos]]),0)</f>
        <v>0</v>
      </c>
      <c r="BA195" s="84" t="str">
        <f t="shared" ref="BA195:BA258" si="96">IF(AZ195=0,"","X")</f>
        <v/>
      </c>
      <c r="BB195" s="84">
        <f>IFERROR(FIND("Suspensão de abastecimento de água",consulta_completa__11[[#This Row],[13 - Ocorrências/Ambientes Atingidos]]),0)</f>
        <v>0</v>
      </c>
      <c r="BC195" s="85" t="str">
        <f t="shared" si="93"/>
        <v/>
      </c>
      <c r="BD195" s="84">
        <f>IFERROR(FIND("Rio/córrego",consulta_completa__11[[#This Row],[13 - Ocorrências/Ambientes Atingidos]]),0)</f>
        <v>0</v>
      </c>
      <c r="BE195" s="85" t="str">
        <f t="shared" ref="BE195:BE258" si="97">IF(BD195=0,"","X")</f>
        <v/>
      </c>
      <c r="BF195" s="84">
        <f>IFERROR(FIND("Lago",consulta_completa__11[[#This Row],[13 - Ocorrências/Ambientes Atingidos]]),0)</f>
        <v>0</v>
      </c>
      <c r="BG195" s="85" t="str">
        <f t="shared" ref="BG195:BG258" si="98">IF(BF195=0,"","X")</f>
        <v/>
      </c>
      <c r="BH195" s="84">
        <f>IFERROR(FIND("Mar",consulta_completa__11[[#This Row],[13 - Ocorrências/Ambientes Atingidos]]),0)</f>
        <v>1</v>
      </c>
      <c r="BI195" s="85" t="str">
        <f t="shared" ref="BI195:BI258" si="99">IF(BH195=0,"","X")</f>
        <v>X</v>
      </c>
      <c r="BJ195" s="84">
        <f>IFERROR(FIND("Praia",consulta_completa__11[[#This Row],[13 - Ocorrências/Ambientes Atingidos]]),0)</f>
        <v>0</v>
      </c>
      <c r="BK195" s="85" t="str">
        <f t="shared" ref="BK195:BK258" si="100">IF(BJ195=0,"","X")</f>
        <v/>
      </c>
      <c r="BL195" s="84">
        <f>IFERROR(FIND("Solo",consulta_completa__11[[#This Row],[13 - Ocorrências/Ambientes Atingidos]]),0)</f>
        <v>0</v>
      </c>
      <c r="BM195" s="85" t="str">
        <f t="shared" ref="BM195:BM258" si="101">IF(BL195=0,"","X")</f>
        <v/>
      </c>
      <c r="BN195" s="84">
        <f>IFERROR(FIND("Águas subterrâneas",consulta_completa__11[[#This Row],[13 - Ocorrências/Ambientes Atingidos]]),0)</f>
        <v>0</v>
      </c>
      <c r="BO195" s="85" t="str">
        <f t="shared" ref="BO195:BO258" si="102">IF(BN195=0,"","X")</f>
        <v/>
      </c>
      <c r="BP195" s="84">
        <f>IFERROR(FIND("Atmosfera",consulta_completa__11[[#This Row],[13 - Ocorrências/Ambientes Atingidos]]),0)</f>
        <v>0</v>
      </c>
      <c r="BQ195" s="85" t="str">
        <f t="shared" ref="BQ195:BQ258" si="103">IF(BP195=0,"","X")</f>
        <v/>
      </c>
      <c r="BR195" s="84">
        <f>IFERROR(FIND("Flora",consulta_completa__11[[#This Row],[13 - Ocorrências/Ambientes Atingidos]]),0)</f>
        <v>0</v>
      </c>
      <c r="BS195" s="85" t="str">
        <f t="shared" ref="BS195:BS258" si="104">IF(BR195=0,"","X")</f>
        <v/>
      </c>
      <c r="BT195" s="84">
        <f>IFERROR(FIND("Fauna",consulta_completa__11[[#This Row],[13 - Ocorrências/Ambientes Atingidos]]),0)</f>
        <v>0</v>
      </c>
      <c r="BU195" s="85" t="str">
        <f t="shared" ref="BU195:BU258" si="105">IF(BT195=0,"","X")</f>
        <v/>
      </c>
      <c r="BV195" s="84">
        <f>IFERROR(FIND("UC federal",consulta_completa__11[[#This Row],[13 - Ocorrências/Ambientes Atingidos]]),0)</f>
        <v>0</v>
      </c>
      <c r="BW195" s="85" t="str">
        <f t="shared" ref="BW195:BW258" si="106">IF(BV195=0,"","X")</f>
        <v/>
      </c>
      <c r="BX195" s="84">
        <f>IFERROR(FIND("UC estadual/municipal",consulta_completa__11[[#This Row],[13 - Ocorrências/Ambientes Atingidos]]),0)</f>
        <v>0</v>
      </c>
      <c r="BY195" s="85" t="str">
        <f t="shared" ref="BY195:BY258" si="107">IF(BX195=0,"","X")</f>
        <v/>
      </c>
      <c r="BZ195" s="84">
        <f>IFERROR(FIND("Outro(s)",consulta_completa__11[[#This Row],[13 - Ocorrências/Ambientes Atingidos]]),0)</f>
        <v>0</v>
      </c>
      <c r="CA195" s="85" t="str">
        <f t="shared" ref="CA195:CA258" si="108">IF(BZ195=0,"","X")</f>
        <v/>
      </c>
      <c r="CB195" s="84">
        <f>IFERROR(FIND("Sem dano",consulta_completa__11[[#This Row],[13 - Ocorrências/Ambientes Atingidos]]),0)</f>
        <v>0</v>
      </c>
      <c r="CC195" s="85" t="str">
        <f t="shared" ref="CC195:CC258" si="109">IF(CB195=0,"","X")</f>
        <v/>
      </c>
      <c r="CD195" s="84" t="str">
        <f>IF(consulta_completa__11[[#This Row],[13 - Ocorrências/Ambientes Atingidos]]="","X","")</f>
        <v/>
      </c>
      <c r="CE195" s="86">
        <f>IFERROR(FIND("IBAMA",consulta_completa__11[[#This Row],[14 - Inst. Atuando no Local]]),0)</f>
        <v>0</v>
      </c>
      <c r="CF195" s="86" t="str">
        <f t="shared" ref="CF195:CF258" si="110">IF(CE195=0,"","X")</f>
        <v/>
      </c>
      <c r="CG195" s="86">
        <f>IFERROR(FIND("OEMA",consulta_completa__11[[#This Row],[14 - Inst. Atuando no Local]]),0)</f>
        <v>0</v>
      </c>
      <c r="CH195" s="86" t="str">
        <f t="shared" ref="CH195:CH258" si="111">IF(CG195=0,"","X")</f>
        <v/>
      </c>
      <c r="CI195" s="86">
        <f>IFERROR(FIND("DEFESA CIVIL",consulta_completa__11[[#This Row],[14 - Inst. Atuando no Local]]),0)</f>
        <v>0</v>
      </c>
      <c r="CJ195" s="86" t="str">
        <f t="shared" ref="CJ195:CJ258" si="112">IF(CI195=0,"","X")</f>
        <v/>
      </c>
      <c r="CK195" s="86">
        <f>IFERROR(FIND("CORPO DE BOMBEIROS",consulta_completa__11[[#This Row],[14 - Inst. Atuando no Local]]),0)</f>
        <v>0</v>
      </c>
      <c r="CL195" s="86" t="str">
        <f t="shared" ref="CL195:CL258" si="113">IF(CK195=0,"","X")</f>
        <v/>
      </c>
      <c r="CM195" s="86">
        <f>IFERROR(FIND("POLÍCIA RODOVIÁRIA",consulta_completa__11[[#This Row],[14 - Inst. Atuando no Local]]),0)</f>
        <v>0</v>
      </c>
      <c r="CN195" s="86" t="str">
        <f t="shared" ref="CN195:CN258" si="114">IF(CM195=0,"","X")</f>
        <v/>
      </c>
      <c r="CO195" s="86">
        <f>IFERROR(FIND("POLÍCIA MILITAR",consulta_completa__11[[#This Row],[14 - Inst. Atuando no Local]]),0)</f>
        <v>0</v>
      </c>
      <c r="CP195" s="86" t="str">
        <f t="shared" ref="CP195:CP258" si="115">IF(CO195=0,"","X")</f>
        <v/>
      </c>
      <c r="CQ195" s="86">
        <f>IFERROR(FIND("POLÍCIA CIVIL",consulta_completa__11[[#This Row],[14 - Inst. Atuando no Local]]),0)</f>
        <v>0</v>
      </c>
      <c r="CR195" s="86" t="str">
        <f t="shared" ref="CR195:CR258" si="116">IF(CQ195=0,"","X")</f>
        <v/>
      </c>
      <c r="CS195" s="86">
        <f>IFERROR(FIND("MARINHA DO BRASIL",consulta_completa__11[[#This Row],[14 - Inst. Atuando no Local]]),0)</f>
        <v>0</v>
      </c>
      <c r="CT195" s="86" t="str">
        <f t="shared" ref="CT195:CT258" si="117">IF(CS195=0,"","X")</f>
        <v/>
      </c>
      <c r="CU195" s="86">
        <f>IFERROR(FIND("EMPRESA ESPECIALIZADA EM ATENDIMENTO",consulta_completa__11[[#This Row],[14 - Inst. Atuando no Local]]),0)</f>
        <v>0</v>
      </c>
      <c r="CV195" s="86" t="str">
        <f t="shared" ref="CV195:CV258" si="118">IF(CU195=0,"","X")</f>
        <v/>
      </c>
      <c r="CW195" s="86">
        <f>IFERROR(FIND("IBAMA",consulta_completa__11[[#This Row],[14 - Inst. Atuando no Local]]),0)</f>
        <v>0</v>
      </c>
      <c r="CX195" s="86" t="str">
        <f t="shared" ref="CX195:CX258" si="119">IF(CW195=0,"","X")</f>
        <v/>
      </c>
      <c r="CY195" s="86" t="str">
        <f>IF(consulta_completa__11[[#This Row],[14 - Inst. Atuando no Local]]="","X","")</f>
        <v/>
      </c>
      <c r="CZ195" s="86">
        <f>IFERROR(FIND("OUTRA (S)",consulta_completa__11[[#This Row],[14 - Inst. Atuando no Local]]),0)</f>
        <v>0</v>
      </c>
      <c r="DA195" s="86" t="str">
        <f t="shared" ref="DA195:DA258" si="120">IF(CZ195=0,"","X")</f>
        <v/>
      </c>
      <c r="DB195" s="37" t="str">
        <f t="shared" ref="DB195:DB258" si="121">IF(AH$2="","",IF(AH$2="S","Sim",IF(AH$2="N","Não", IF(AH$2="I","Sem Informação"))))</f>
        <v>Sim</v>
      </c>
      <c r="DC195" s="37" t="str">
        <f t="shared" ref="DC195:DC258" si="122">IF(AI$2="","",IF(AI$2="S","Sim",IF(AI$2="N","Não", IF(AI$2="I","Sem Informação"))))</f>
        <v>Não</v>
      </c>
      <c r="DD195" s="37" t="str">
        <f t="shared" ref="DD195:DD258" si="123">IF(AJ$2="","",IF(AJ$2="S","Sim",IF(AJ$2="N","Não", IF(AJ$2="I","Sem Informação"))))</f>
        <v>Sim</v>
      </c>
      <c r="DE195" s="89" t="str">
        <f t="shared" si="94"/>
        <v>Federal</v>
      </c>
    </row>
    <row r="196" spans="1:109">
      <c r="A196" s="15">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4">
        <f>IFERROR(FIND("Óbitos/feridos",consulta_completa__11[[#This Row],[13 - Ocorrências/Ambientes Atingidos]]),0)</f>
        <v>0</v>
      </c>
      <c r="AY196" s="85" t="str">
        <f t="shared" si="95"/>
        <v/>
      </c>
      <c r="AZ196" s="84">
        <f>IFERROR(FIND("População afetada/evacuada",consulta_completa__11[[#This Row],[13 - Ocorrências/Ambientes Atingidos]]),0)</f>
        <v>0</v>
      </c>
      <c r="BA196" s="84" t="str">
        <f t="shared" si="96"/>
        <v/>
      </c>
      <c r="BB196" s="84">
        <f>IFERROR(FIND("Suspensão de abastecimento de água",consulta_completa__11[[#This Row],[13 - Ocorrências/Ambientes Atingidos]]),0)</f>
        <v>0</v>
      </c>
      <c r="BC196" s="85" t="str">
        <f t="shared" ref="BC196:BC259" si="124">IF(BB196=0,"","X")</f>
        <v/>
      </c>
      <c r="BD196" s="84">
        <f>IFERROR(FIND("Rio/córrego",consulta_completa__11[[#This Row],[13 - Ocorrências/Ambientes Atingidos]]),0)</f>
        <v>0</v>
      </c>
      <c r="BE196" s="85" t="str">
        <f t="shared" si="97"/>
        <v/>
      </c>
      <c r="BF196" s="84">
        <f>IFERROR(FIND("Lago",consulta_completa__11[[#This Row],[13 - Ocorrências/Ambientes Atingidos]]),0)</f>
        <v>0</v>
      </c>
      <c r="BG196" s="85" t="str">
        <f t="shared" si="98"/>
        <v/>
      </c>
      <c r="BH196" s="84">
        <f>IFERROR(FIND("Mar",consulta_completa__11[[#This Row],[13 - Ocorrências/Ambientes Atingidos]]),0)</f>
        <v>1</v>
      </c>
      <c r="BI196" s="85" t="str">
        <f t="shared" si="99"/>
        <v>X</v>
      </c>
      <c r="BJ196" s="84">
        <f>IFERROR(FIND("Praia",consulta_completa__11[[#This Row],[13 - Ocorrências/Ambientes Atingidos]]),0)</f>
        <v>0</v>
      </c>
      <c r="BK196" s="85" t="str">
        <f t="shared" si="100"/>
        <v/>
      </c>
      <c r="BL196" s="84">
        <f>IFERROR(FIND("Solo",consulta_completa__11[[#This Row],[13 - Ocorrências/Ambientes Atingidos]]),0)</f>
        <v>0</v>
      </c>
      <c r="BM196" s="85" t="str">
        <f t="shared" si="101"/>
        <v/>
      </c>
      <c r="BN196" s="84">
        <f>IFERROR(FIND("Águas subterrâneas",consulta_completa__11[[#This Row],[13 - Ocorrências/Ambientes Atingidos]]),0)</f>
        <v>0</v>
      </c>
      <c r="BO196" s="85" t="str">
        <f t="shared" si="102"/>
        <v/>
      </c>
      <c r="BP196" s="84">
        <f>IFERROR(FIND("Atmosfera",consulta_completa__11[[#This Row],[13 - Ocorrências/Ambientes Atingidos]]),0)</f>
        <v>0</v>
      </c>
      <c r="BQ196" s="85" t="str">
        <f t="shared" si="103"/>
        <v/>
      </c>
      <c r="BR196" s="84">
        <f>IFERROR(FIND("Flora",consulta_completa__11[[#This Row],[13 - Ocorrências/Ambientes Atingidos]]),0)</f>
        <v>0</v>
      </c>
      <c r="BS196" s="85" t="str">
        <f t="shared" si="104"/>
        <v/>
      </c>
      <c r="BT196" s="84">
        <f>IFERROR(FIND("Fauna",consulta_completa__11[[#This Row],[13 - Ocorrências/Ambientes Atingidos]]),0)</f>
        <v>0</v>
      </c>
      <c r="BU196" s="85" t="str">
        <f t="shared" si="105"/>
        <v/>
      </c>
      <c r="BV196" s="84">
        <f>IFERROR(FIND("UC federal",consulta_completa__11[[#This Row],[13 - Ocorrências/Ambientes Atingidos]]),0)</f>
        <v>0</v>
      </c>
      <c r="BW196" s="85" t="str">
        <f t="shared" si="106"/>
        <v/>
      </c>
      <c r="BX196" s="84">
        <f>IFERROR(FIND("UC estadual/municipal",consulta_completa__11[[#This Row],[13 - Ocorrências/Ambientes Atingidos]]),0)</f>
        <v>0</v>
      </c>
      <c r="BY196" s="85" t="str">
        <f t="shared" si="107"/>
        <v/>
      </c>
      <c r="BZ196" s="84">
        <f>IFERROR(FIND("Outro(s)",consulta_completa__11[[#This Row],[13 - Ocorrências/Ambientes Atingidos]]),0)</f>
        <v>0</v>
      </c>
      <c r="CA196" s="85" t="str">
        <f t="shared" si="108"/>
        <v/>
      </c>
      <c r="CB196" s="84">
        <f>IFERROR(FIND("Sem dano",consulta_completa__11[[#This Row],[13 - Ocorrências/Ambientes Atingidos]]),0)</f>
        <v>0</v>
      </c>
      <c r="CC196" s="85" t="str">
        <f t="shared" si="109"/>
        <v/>
      </c>
      <c r="CD196" s="84" t="str">
        <f>IF(consulta_completa__11[[#This Row],[13 - Ocorrências/Ambientes Atingidos]]="","X","")</f>
        <v/>
      </c>
      <c r="CE196" s="86">
        <f>IFERROR(FIND("IBAMA",consulta_completa__11[[#This Row],[14 - Inst. Atuando no Local]]),0)</f>
        <v>0</v>
      </c>
      <c r="CF196" s="86" t="str">
        <f t="shared" si="110"/>
        <v/>
      </c>
      <c r="CG196" s="86">
        <f>IFERROR(FIND("OEMA",consulta_completa__11[[#This Row],[14 - Inst. Atuando no Local]]),0)</f>
        <v>0</v>
      </c>
      <c r="CH196" s="86" t="str">
        <f t="shared" si="111"/>
        <v/>
      </c>
      <c r="CI196" s="86">
        <f>IFERROR(FIND("DEFESA CIVIL",consulta_completa__11[[#This Row],[14 - Inst. Atuando no Local]]),0)</f>
        <v>0</v>
      </c>
      <c r="CJ196" s="86" t="str">
        <f t="shared" si="112"/>
        <v/>
      </c>
      <c r="CK196" s="86">
        <f>IFERROR(FIND("CORPO DE BOMBEIROS",consulta_completa__11[[#This Row],[14 - Inst. Atuando no Local]]),0)</f>
        <v>0</v>
      </c>
      <c r="CL196" s="86" t="str">
        <f t="shared" si="113"/>
        <v/>
      </c>
      <c r="CM196" s="86">
        <f>IFERROR(FIND("POLÍCIA RODOVIÁRIA",consulta_completa__11[[#This Row],[14 - Inst. Atuando no Local]]),0)</f>
        <v>0</v>
      </c>
      <c r="CN196" s="86" t="str">
        <f t="shared" si="114"/>
        <v/>
      </c>
      <c r="CO196" s="86">
        <f>IFERROR(FIND("POLÍCIA MILITAR",consulta_completa__11[[#This Row],[14 - Inst. Atuando no Local]]),0)</f>
        <v>0</v>
      </c>
      <c r="CP196" s="86" t="str">
        <f t="shared" si="115"/>
        <v/>
      </c>
      <c r="CQ196" s="86">
        <f>IFERROR(FIND("POLÍCIA CIVIL",consulta_completa__11[[#This Row],[14 - Inst. Atuando no Local]]),0)</f>
        <v>0</v>
      </c>
      <c r="CR196" s="86" t="str">
        <f t="shared" si="116"/>
        <v/>
      </c>
      <c r="CS196" s="86">
        <f>IFERROR(FIND("MARINHA DO BRASIL",consulta_completa__11[[#This Row],[14 - Inst. Atuando no Local]]),0)</f>
        <v>0</v>
      </c>
      <c r="CT196" s="86" t="str">
        <f t="shared" si="117"/>
        <v/>
      </c>
      <c r="CU196" s="86">
        <f>IFERROR(FIND("EMPRESA ESPECIALIZADA EM ATENDIMENTO",consulta_completa__11[[#This Row],[14 - Inst. Atuando no Local]]),0)</f>
        <v>0</v>
      </c>
      <c r="CV196" s="86" t="str">
        <f t="shared" si="118"/>
        <v/>
      </c>
      <c r="CW196" s="86">
        <f>IFERROR(FIND("IBAMA",consulta_completa__11[[#This Row],[14 - Inst. Atuando no Local]]),0)</f>
        <v>0</v>
      </c>
      <c r="CX196" s="86" t="str">
        <f t="shared" si="119"/>
        <v/>
      </c>
      <c r="CY196" s="86" t="str">
        <f>IF(consulta_completa__11[[#This Row],[14 - Inst. Atuando no Local]]="","X","")</f>
        <v/>
      </c>
      <c r="CZ196" s="86">
        <f>IFERROR(FIND("OUTRA (S)",consulta_completa__11[[#This Row],[14 - Inst. Atuando no Local]]),0)</f>
        <v>0</v>
      </c>
      <c r="DA196" s="86" t="str">
        <f t="shared" si="120"/>
        <v/>
      </c>
      <c r="DB196" s="37" t="str">
        <f t="shared" si="121"/>
        <v>Sim</v>
      </c>
      <c r="DC196" s="37" t="str">
        <f t="shared" si="122"/>
        <v>Não</v>
      </c>
      <c r="DD196" s="37" t="str">
        <f t="shared" si="123"/>
        <v>Sim</v>
      </c>
      <c r="DE196" s="89" t="str">
        <f t="shared" si="94"/>
        <v>Estadual</v>
      </c>
    </row>
    <row r="197" spans="1:109">
      <c r="A197" s="15">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4">
        <f>IFERROR(FIND("Óbitos/feridos",consulta_completa__11[[#This Row],[13 - Ocorrências/Ambientes Atingidos]]),0)</f>
        <v>0</v>
      </c>
      <c r="AY197" s="85" t="str">
        <f t="shared" si="95"/>
        <v/>
      </c>
      <c r="AZ197" s="84">
        <f>IFERROR(FIND("População afetada/evacuada",consulta_completa__11[[#This Row],[13 - Ocorrências/Ambientes Atingidos]]),0)</f>
        <v>0</v>
      </c>
      <c r="BA197" s="84" t="str">
        <f t="shared" si="96"/>
        <v/>
      </c>
      <c r="BB197" s="84">
        <f>IFERROR(FIND("Suspensão de abastecimento de água",consulta_completa__11[[#This Row],[13 - Ocorrências/Ambientes Atingidos]]),0)</f>
        <v>0</v>
      </c>
      <c r="BC197" s="85" t="str">
        <f t="shared" si="124"/>
        <v/>
      </c>
      <c r="BD197" s="84">
        <f>IFERROR(FIND("Rio/córrego",consulta_completa__11[[#This Row],[13 - Ocorrências/Ambientes Atingidos]]),0)</f>
        <v>0</v>
      </c>
      <c r="BE197" s="85" t="str">
        <f t="shared" si="97"/>
        <v/>
      </c>
      <c r="BF197" s="84">
        <f>IFERROR(FIND("Lago",consulta_completa__11[[#This Row],[13 - Ocorrências/Ambientes Atingidos]]),0)</f>
        <v>0</v>
      </c>
      <c r="BG197" s="85" t="str">
        <f t="shared" si="98"/>
        <v/>
      </c>
      <c r="BH197" s="84">
        <f>IFERROR(FIND("Mar",consulta_completa__11[[#This Row],[13 - Ocorrências/Ambientes Atingidos]]),0)</f>
        <v>0</v>
      </c>
      <c r="BI197" s="85" t="str">
        <f t="shared" si="99"/>
        <v/>
      </c>
      <c r="BJ197" s="84">
        <f>IFERROR(FIND("Praia",consulta_completa__11[[#This Row],[13 - Ocorrências/Ambientes Atingidos]]),0)</f>
        <v>0</v>
      </c>
      <c r="BK197" s="85" t="str">
        <f t="shared" si="100"/>
        <v/>
      </c>
      <c r="BL197" s="84">
        <f>IFERROR(FIND("Solo",consulta_completa__11[[#This Row],[13 - Ocorrências/Ambientes Atingidos]]),0)</f>
        <v>1</v>
      </c>
      <c r="BM197" s="85" t="str">
        <f t="shared" si="101"/>
        <v>X</v>
      </c>
      <c r="BN197" s="84">
        <f>IFERROR(FIND("Águas subterrâneas",consulta_completa__11[[#This Row],[13 - Ocorrências/Ambientes Atingidos]]),0)</f>
        <v>0</v>
      </c>
      <c r="BO197" s="85" t="str">
        <f t="shared" si="102"/>
        <v/>
      </c>
      <c r="BP197" s="84">
        <f>IFERROR(FIND("Atmosfera",consulta_completa__11[[#This Row],[13 - Ocorrências/Ambientes Atingidos]]),0)</f>
        <v>0</v>
      </c>
      <c r="BQ197" s="85" t="str">
        <f t="shared" si="103"/>
        <v/>
      </c>
      <c r="BR197" s="84">
        <f>IFERROR(FIND("Flora",consulta_completa__11[[#This Row],[13 - Ocorrências/Ambientes Atingidos]]),0)</f>
        <v>0</v>
      </c>
      <c r="BS197" s="85" t="str">
        <f t="shared" si="104"/>
        <v/>
      </c>
      <c r="BT197" s="84">
        <f>IFERROR(FIND("Fauna",consulta_completa__11[[#This Row],[13 - Ocorrências/Ambientes Atingidos]]),0)</f>
        <v>0</v>
      </c>
      <c r="BU197" s="85" t="str">
        <f t="shared" si="105"/>
        <v/>
      </c>
      <c r="BV197" s="84">
        <f>IFERROR(FIND("UC federal",consulta_completa__11[[#This Row],[13 - Ocorrências/Ambientes Atingidos]]),0)</f>
        <v>0</v>
      </c>
      <c r="BW197" s="85" t="str">
        <f t="shared" si="106"/>
        <v/>
      </c>
      <c r="BX197" s="84">
        <f>IFERROR(FIND("UC estadual/municipal",consulta_completa__11[[#This Row],[13 - Ocorrências/Ambientes Atingidos]]),0)</f>
        <v>0</v>
      </c>
      <c r="BY197" s="85" t="str">
        <f t="shared" si="107"/>
        <v/>
      </c>
      <c r="BZ197" s="84">
        <f>IFERROR(FIND("Outro(s)",consulta_completa__11[[#This Row],[13 - Ocorrências/Ambientes Atingidos]]),0)</f>
        <v>0</v>
      </c>
      <c r="CA197" s="85" t="str">
        <f t="shared" si="108"/>
        <v/>
      </c>
      <c r="CB197" s="84">
        <f>IFERROR(FIND("Sem dano",consulta_completa__11[[#This Row],[13 - Ocorrências/Ambientes Atingidos]]),0)</f>
        <v>0</v>
      </c>
      <c r="CC197" s="85" t="str">
        <f t="shared" si="109"/>
        <v/>
      </c>
      <c r="CD197" s="84" t="str">
        <f>IF(consulta_completa__11[[#This Row],[13 - Ocorrências/Ambientes Atingidos]]="","X","")</f>
        <v/>
      </c>
      <c r="CE197" s="86">
        <f>IFERROR(FIND("IBAMA",consulta_completa__11[[#This Row],[14 - Inst. Atuando no Local]]),0)</f>
        <v>0</v>
      </c>
      <c r="CF197" s="86" t="str">
        <f t="shared" si="110"/>
        <v/>
      </c>
      <c r="CG197" s="86">
        <f>IFERROR(FIND("OEMA",consulta_completa__11[[#This Row],[14 - Inst. Atuando no Local]]),0)</f>
        <v>0</v>
      </c>
      <c r="CH197" s="86" t="str">
        <f t="shared" si="111"/>
        <v/>
      </c>
      <c r="CI197" s="86">
        <f>IFERROR(FIND("DEFESA CIVIL",consulta_completa__11[[#This Row],[14 - Inst. Atuando no Local]]),0)</f>
        <v>0</v>
      </c>
      <c r="CJ197" s="86" t="str">
        <f t="shared" si="112"/>
        <v/>
      </c>
      <c r="CK197" s="86">
        <f>IFERROR(FIND("CORPO DE BOMBEIROS",consulta_completa__11[[#This Row],[14 - Inst. Atuando no Local]]),0)</f>
        <v>0</v>
      </c>
      <c r="CL197" s="86" t="str">
        <f t="shared" si="113"/>
        <v/>
      </c>
      <c r="CM197" s="86">
        <f>IFERROR(FIND("POLÍCIA RODOVIÁRIA",consulta_completa__11[[#This Row],[14 - Inst. Atuando no Local]]),0)</f>
        <v>0</v>
      </c>
      <c r="CN197" s="86" t="str">
        <f t="shared" si="114"/>
        <v/>
      </c>
      <c r="CO197" s="86">
        <f>IFERROR(FIND("POLÍCIA MILITAR",consulta_completa__11[[#This Row],[14 - Inst. Atuando no Local]]),0)</f>
        <v>0</v>
      </c>
      <c r="CP197" s="86" t="str">
        <f t="shared" si="115"/>
        <v/>
      </c>
      <c r="CQ197" s="86">
        <f>IFERROR(FIND("POLÍCIA CIVIL",consulta_completa__11[[#This Row],[14 - Inst. Atuando no Local]]),0)</f>
        <v>0</v>
      </c>
      <c r="CR197" s="86" t="str">
        <f t="shared" si="116"/>
        <v/>
      </c>
      <c r="CS197" s="86">
        <f>IFERROR(FIND("MARINHA DO BRASIL",consulta_completa__11[[#This Row],[14 - Inst. Atuando no Local]]),0)</f>
        <v>0</v>
      </c>
      <c r="CT197" s="86" t="str">
        <f t="shared" si="117"/>
        <v/>
      </c>
      <c r="CU197" s="86">
        <f>IFERROR(FIND("EMPRESA ESPECIALIZADA EM ATENDIMENTO",consulta_completa__11[[#This Row],[14 - Inst. Atuando no Local]]),0)</f>
        <v>0</v>
      </c>
      <c r="CV197" s="86" t="str">
        <f t="shared" si="118"/>
        <v/>
      </c>
      <c r="CW197" s="86">
        <f>IFERROR(FIND("IBAMA",consulta_completa__11[[#This Row],[14 - Inst. Atuando no Local]]),0)</f>
        <v>0</v>
      </c>
      <c r="CX197" s="86" t="str">
        <f t="shared" si="119"/>
        <v/>
      </c>
      <c r="CY197" s="86" t="str">
        <f>IF(consulta_completa__11[[#This Row],[14 - Inst. Atuando no Local]]="","X","")</f>
        <v/>
      </c>
      <c r="CZ197" s="86">
        <f>IFERROR(FIND("OUTRA (S)",consulta_completa__11[[#This Row],[14 - Inst. Atuando no Local]]),0)</f>
        <v>0</v>
      </c>
      <c r="DA197" s="86" t="str">
        <f t="shared" si="120"/>
        <v/>
      </c>
      <c r="DB197" s="37" t="str">
        <f t="shared" si="121"/>
        <v>Sim</v>
      </c>
      <c r="DC197" s="37" t="str">
        <f t="shared" si="122"/>
        <v>Não</v>
      </c>
      <c r="DD197" s="37" t="str">
        <f t="shared" si="123"/>
        <v>Sim</v>
      </c>
      <c r="DE197" s="89" t="str">
        <f t="shared" si="94"/>
        <v>Federal</v>
      </c>
    </row>
    <row r="198" spans="1:109">
      <c r="A198" s="15">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4">
        <f>IFERROR(FIND("Óbitos/feridos",consulta_completa__11[[#This Row],[13 - Ocorrências/Ambientes Atingidos]]),0)</f>
        <v>0</v>
      </c>
      <c r="AY198" s="85" t="str">
        <f t="shared" si="95"/>
        <v/>
      </c>
      <c r="AZ198" s="84">
        <f>IFERROR(FIND("População afetada/evacuada",consulta_completa__11[[#This Row],[13 - Ocorrências/Ambientes Atingidos]]),0)</f>
        <v>0</v>
      </c>
      <c r="BA198" s="84" t="str">
        <f t="shared" si="96"/>
        <v/>
      </c>
      <c r="BB198" s="84">
        <f>IFERROR(FIND("Suspensão de abastecimento de água",consulta_completa__11[[#This Row],[13 - Ocorrências/Ambientes Atingidos]]),0)</f>
        <v>0</v>
      </c>
      <c r="BC198" s="85" t="str">
        <f t="shared" si="124"/>
        <v/>
      </c>
      <c r="BD198" s="84">
        <f>IFERROR(FIND("Rio/córrego",consulta_completa__11[[#This Row],[13 - Ocorrências/Ambientes Atingidos]]),0)</f>
        <v>0</v>
      </c>
      <c r="BE198" s="85" t="str">
        <f t="shared" si="97"/>
        <v/>
      </c>
      <c r="BF198" s="84">
        <f>IFERROR(FIND("Lago",consulta_completa__11[[#This Row],[13 - Ocorrências/Ambientes Atingidos]]),0)</f>
        <v>0</v>
      </c>
      <c r="BG198" s="85" t="str">
        <f t="shared" si="98"/>
        <v/>
      </c>
      <c r="BH198" s="84">
        <f>IFERROR(FIND("Mar",consulta_completa__11[[#This Row],[13 - Ocorrências/Ambientes Atingidos]]),0)</f>
        <v>1</v>
      </c>
      <c r="BI198" s="85" t="str">
        <f t="shared" si="99"/>
        <v>X</v>
      </c>
      <c r="BJ198" s="84">
        <f>IFERROR(FIND("Praia",consulta_completa__11[[#This Row],[13 - Ocorrências/Ambientes Atingidos]]),0)</f>
        <v>0</v>
      </c>
      <c r="BK198" s="85" t="str">
        <f t="shared" si="100"/>
        <v/>
      </c>
      <c r="BL198" s="84">
        <f>IFERROR(FIND("Solo",consulta_completa__11[[#This Row],[13 - Ocorrências/Ambientes Atingidos]]),0)</f>
        <v>0</v>
      </c>
      <c r="BM198" s="85" t="str">
        <f t="shared" si="101"/>
        <v/>
      </c>
      <c r="BN198" s="84">
        <f>IFERROR(FIND("Águas subterrâneas",consulta_completa__11[[#This Row],[13 - Ocorrências/Ambientes Atingidos]]),0)</f>
        <v>0</v>
      </c>
      <c r="BO198" s="85" t="str">
        <f t="shared" si="102"/>
        <v/>
      </c>
      <c r="BP198" s="84">
        <f>IFERROR(FIND("Atmosfera",consulta_completa__11[[#This Row],[13 - Ocorrências/Ambientes Atingidos]]),0)</f>
        <v>0</v>
      </c>
      <c r="BQ198" s="85" t="str">
        <f t="shared" si="103"/>
        <v/>
      </c>
      <c r="BR198" s="84">
        <f>IFERROR(FIND("Flora",consulta_completa__11[[#This Row],[13 - Ocorrências/Ambientes Atingidos]]),0)</f>
        <v>0</v>
      </c>
      <c r="BS198" s="85" t="str">
        <f t="shared" si="104"/>
        <v/>
      </c>
      <c r="BT198" s="84">
        <f>IFERROR(FIND("Fauna",consulta_completa__11[[#This Row],[13 - Ocorrências/Ambientes Atingidos]]),0)</f>
        <v>0</v>
      </c>
      <c r="BU198" s="85" t="str">
        <f t="shared" si="105"/>
        <v/>
      </c>
      <c r="BV198" s="84">
        <f>IFERROR(FIND("UC federal",consulta_completa__11[[#This Row],[13 - Ocorrências/Ambientes Atingidos]]),0)</f>
        <v>0</v>
      </c>
      <c r="BW198" s="85" t="str">
        <f t="shared" si="106"/>
        <v/>
      </c>
      <c r="BX198" s="84">
        <f>IFERROR(FIND("UC estadual/municipal",consulta_completa__11[[#This Row],[13 - Ocorrências/Ambientes Atingidos]]),0)</f>
        <v>0</v>
      </c>
      <c r="BY198" s="85" t="str">
        <f t="shared" si="107"/>
        <v/>
      </c>
      <c r="BZ198" s="84">
        <f>IFERROR(FIND("Outro(s)",consulta_completa__11[[#This Row],[13 - Ocorrências/Ambientes Atingidos]]),0)</f>
        <v>0</v>
      </c>
      <c r="CA198" s="85" t="str">
        <f t="shared" si="108"/>
        <v/>
      </c>
      <c r="CB198" s="84">
        <f>IFERROR(FIND("Sem dano",consulta_completa__11[[#This Row],[13 - Ocorrências/Ambientes Atingidos]]),0)</f>
        <v>0</v>
      </c>
      <c r="CC198" s="85" t="str">
        <f t="shared" si="109"/>
        <v/>
      </c>
      <c r="CD198" s="84" t="str">
        <f>IF(consulta_completa__11[[#This Row],[13 - Ocorrências/Ambientes Atingidos]]="","X","")</f>
        <v/>
      </c>
      <c r="CE198" s="86">
        <f>IFERROR(FIND("IBAMA",consulta_completa__11[[#This Row],[14 - Inst. Atuando no Local]]),0)</f>
        <v>0</v>
      </c>
      <c r="CF198" s="86" t="str">
        <f t="shared" si="110"/>
        <v/>
      </c>
      <c r="CG198" s="86">
        <f>IFERROR(FIND("OEMA",consulta_completa__11[[#This Row],[14 - Inst. Atuando no Local]]),0)</f>
        <v>0</v>
      </c>
      <c r="CH198" s="86" t="str">
        <f t="shared" si="111"/>
        <v/>
      </c>
      <c r="CI198" s="86">
        <f>IFERROR(FIND("DEFESA CIVIL",consulta_completa__11[[#This Row],[14 - Inst. Atuando no Local]]),0)</f>
        <v>0</v>
      </c>
      <c r="CJ198" s="86" t="str">
        <f t="shared" si="112"/>
        <v/>
      </c>
      <c r="CK198" s="86">
        <f>IFERROR(FIND("CORPO DE BOMBEIROS",consulta_completa__11[[#This Row],[14 - Inst. Atuando no Local]]),0)</f>
        <v>0</v>
      </c>
      <c r="CL198" s="86" t="str">
        <f t="shared" si="113"/>
        <v/>
      </c>
      <c r="CM198" s="86">
        <f>IFERROR(FIND("POLÍCIA RODOVIÁRIA",consulta_completa__11[[#This Row],[14 - Inst. Atuando no Local]]),0)</f>
        <v>0</v>
      </c>
      <c r="CN198" s="86" t="str">
        <f t="shared" si="114"/>
        <v/>
      </c>
      <c r="CO198" s="86">
        <f>IFERROR(FIND("POLÍCIA MILITAR",consulta_completa__11[[#This Row],[14 - Inst. Atuando no Local]]),0)</f>
        <v>0</v>
      </c>
      <c r="CP198" s="86" t="str">
        <f t="shared" si="115"/>
        <v/>
      </c>
      <c r="CQ198" s="86">
        <f>IFERROR(FIND("POLÍCIA CIVIL",consulta_completa__11[[#This Row],[14 - Inst. Atuando no Local]]),0)</f>
        <v>0</v>
      </c>
      <c r="CR198" s="86" t="str">
        <f t="shared" si="116"/>
        <v/>
      </c>
      <c r="CS198" s="86">
        <f>IFERROR(FIND("MARINHA DO BRASIL",consulta_completa__11[[#This Row],[14 - Inst. Atuando no Local]]),0)</f>
        <v>0</v>
      </c>
      <c r="CT198" s="86" t="str">
        <f t="shared" si="117"/>
        <v/>
      </c>
      <c r="CU198" s="86">
        <f>IFERROR(FIND("EMPRESA ESPECIALIZADA EM ATENDIMENTO",consulta_completa__11[[#This Row],[14 - Inst. Atuando no Local]]),0)</f>
        <v>0</v>
      </c>
      <c r="CV198" s="86" t="str">
        <f t="shared" si="118"/>
        <v/>
      </c>
      <c r="CW198" s="86">
        <f>IFERROR(FIND("IBAMA",consulta_completa__11[[#This Row],[14 - Inst. Atuando no Local]]),0)</f>
        <v>0</v>
      </c>
      <c r="CX198" s="86" t="str">
        <f t="shared" si="119"/>
        <v/>
      </c>
      <c r="CY198" s="86" t="str">
        <f>IF(consulta_completa__11[[#This Row],[14 - Inst. Atuando no Local]]="","X","")</f>
        <v>X</v>
      </c>
      <c r="CZ198" s="86">
        <f>IFERROR(FIND("OUTRA (S)",consulta_completa__11[[#This Row],[14 - Inst. Atuando no Local]]),0)</f>
        <v>0</v>
      </c>
      <c r="DA198" s="86" t="str">
        <f t="shared" si="120"/>
        <v/>
      </c>
      <c r="DB198" s="37" t="str">
        <f t="shared" si="121"/>
        <v>Sim</v>
      </c>
      <c r="DC198" s="37" t="str">
        <f t="shared" si="122"/>
        <v>Não</v>
      </c>
      <c r="DD198" s="37" t="str">
        <f t="shared" si="123"/>
        <v>Sim</v>
      </c>
      <c r="DE198" s="89" t="str">
        <f t="shared" si="94"/>
        <v>Federal</v>
      </c>
    </row>
    <row r="199" spans="1:109">
      <c r="A199" s="15">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4">
        <f>IFERROR(FIND("Óbitos/feridos",consulta_completa__11[[#This Row],[13 - Ocorrências/Ambientes Atingidos]]),0)</f>
        <v>0</v>
      </c>
      <c r="AY199" s="85" t="str">
        <f t="shared" si="95"/>
        <v/>
      </c>
      <c r="AZ199" s="84">
        <f>IFERROR(FIND("População afetada/evacuada",consulta_completa__11[[#This Row],[13 - Ocorrências/Ambientes Atingidos]]),0)</f>
        <v>0</v>
      </c>
      <c r="BA199" s="84" t="str">
        <f t="shared" si="96"/>
        <v/>
      </c>
      <c r="BB199" s="84">
        <f>IFERROR(FIND("Suspensão de abastecimento de água",consulta_completa__11[[#This Row],[13 - Ocorrências/Ambientes Atingidos]]),0)</f>
        <v>0</v>
      </c>
      <c r="BC199" s="85" t="str">
        <f t="shared" si="124"/>
        <v/>
      </c>
      <c r="BD199" s="84">
        <f>IFERROR(FIND("Rio/córrego",consulta_completa__11[[#This Row],[13 - Ocorrências/Ambientes Atingidos]]),0)</f>
        <v>0</v>
      </c>
      <c r="BE199" s="85" t="str">
        <f t="shared" si="97"/>
        <v/>
      </c>
      <c r="BF199" s="84">
        <f>IFERROR(FIND("Lago",consulta_completa__11[[#This Row],[13 - Ocorrências/Ambientes Atingidos]]),0)</f>
        <v>0</v>
      </c>
      <c r="BG199" s="85" t="str">
        <f t="shared" si="98"/>
        <v/>
      </c>
      <c r="BH199" s="84">
        <f>IFERROR(FIND("Mar",consulta_completa__11[[#This Row],[13 - Ocorrências/Ambientes Atingidos]]),0)</f>
        <v>0</v>
      </c>
      <c r="BI199" s="85" t="str">
        <f t="shared" si="99"/>
        <v/>
      </c>
      <c r="BJ199" s="84">
        <f>IFERROR(FIND("Praia",consulta_completa__11[[#This Row],[13 - Ocorrências/Ambientes Atingidos]]),0)</f>
        <v>0</v>
      </c>
      <c r="BK199" s="85" t="str">
        <f t="shared" si="100"/>
        <v/>
      </c>
      <c r="BL199" s="84">
        <f>IFERROR(FIND("Solo",consulta_completa__11[[#This Row],[13 - Ocorrências/Ambientes Atingidos]]),0)</f>
        <v>0</v>
      </c>
      <c r="BM199" s="85" t="str">
        <f t="shared" si="101"/>
        <v/>
      </c>
      <c r="BN199" s="84">
        <f>IFERROR(FIND("Águas subterrâneas",consulta_completa__11[[#This Row],[13 - Ocorrências/Ambientes Atingidos]]),0)</f>
        <v>0</v>
      </c>
      <c r="BO199" s="85" t="str">
        <f t="shared" si="102"/>
        <v/>
      </c>
      <c r="BP199" s="84">
        <f>IFERROR(FIND("Atmosfera",consulta_completa__11[[#This Row],[13 - Ocorrências/Ambientes Atingidos]]),0)</f>
        <v>0</v>
      </c>
      <c r="BQ199" s="85" t="str">
        <f t="shared" si="103"/>
        <v/>
      </c>
      <c r="BR199" s="84">
        <f>IFERROR(FIND("Flora",consulta_completa__11[[#This Row],[13 - Ocorrências/Ambientes Atingidos]]),0)</f>
        <v>0</v>
      </c>
      <c r="BS199" s="85" t="str">
        <f t="shared" si="104"/>
        <v/>
      </c>
      <c r="BT199" s="84">
        <f>IFERROR(FIND("Fauna",consulta_completa__11[[#This Row],[13 - Ocorrências/Ambientes Atingidos]]),0)</f>
        <v>0</v>
      </c>
      <c r="BU199" s="85" t="str">
        <f t="shared" si="105"/>
        <v/>
      </c>
      <c r="BV199" s="84">
        <f>IFERROR(FIND("UC federal",consulta_completa__11[[#This Row],[13 - Ocorrências/Ambientes Atingidos]]),0)</f>
        <v>0</v>
      </c>
      <c r="BW199" s="85" t="str">
        <f t="shared" si="106"/>
        <v/>
      </c>
      <c r="BX199" s="84">
        <f>IFERROR(FIND("UC estadual/municipal",consulta_completa__11[[#This Row],[13 - Ocorrências/Ambientes Atingidos]]),0)</f>
        <v>0</v>
      </c>
      <c r="BY199" s="85" t="str">
        <f t="shared" si="107"/>
        <v/>
      </c>
      <c r="BZ199" s="84">
        <f>IFERROR(FIND("Outro(s)",consulta_completa__11[[#This Row],[13 - Ocorrências/Ambientes Atingidos]]),0)</f>
        <v>1</v>
      </c>
      <c r="CA199" s="85" t="str">
        <f t="shared" si="108"/>
        <v>X</v>
      </c>
      <c r="CB199" s="84">
        <f>IFERROR(FIND("Sem dano",consulta_completa__11[[#This Row],[13 - Ocorrências/Ambientes Atingidos]]),0)</f>
        <v>0</v>
      </c>
      <c r="CC199" s="85" t="str">
        <f t="shared" si="109"/>
        <v/>
      </c>
      <c r="CD199" s="84" t="str">
        <f>IF(consulta_completa__11[[#This Row],[13 - Ocorrências/Ambientes Atingidos]]="","X","")</f>
        <v/>
      </c>
      <c r="CE199" s="86">
        <f>IFERROR(FIND("IBAMA",consulta_completa__11[[#This Row],[14 - Inst. Atuando no Local]]),0)</f>
        <v>0</v>
      </c>
      <c r="CF199" s="86" t="str">
        <f t="shared" si="110"/>
        <v/>
      </c>
      <c r="CG199" s="86">
        <f>IFERROR(FIND("OEMA",consulta_completa__11[[#This Row],[14 - Inst. Atuando no Local]]),0)</f>
        <v>0</v>
      </c>
      <c r="CH199" s="86" t="str">
        <f t="shared" si="111"/>
        <v/>
      </c>
      <c r="CI199" s="86">
        <f>IFERROR(FIND("DEFESA CIVIL",consulta_completa__11[[#This Row],[14 - Inst. Atuando no Local]]),0)</f>
        <v>0</v>
      </c>
      <c r="CJ199" s="86" t="str">
        <f t="shared" si="112"/>
        <v/>
      </c>
      <c r="CK199" s="86">
        <f>IFERROR(FIND("CORPO DE BOMBEIROS",consulta_completa__11[[#This Row],[14 - Inst. Atuando no Local]]),0)</f>
        <v>0</v>
      </c>
      <c r="CL199" s="86" t="str">
        <f t="shared" si="113"/>
        <v/>
      </c>
      <c r="CM199" s="86">
        <f>IFERROR(FIND("POLÍCIA RODOVIÁRIA",consulta_completa__11[[#This Row],[14 - Inst. Atuando no Local]]),0)</f>
        <v>0</v>
      </c>
      <c r="CN199" s="86" t="str">
        <f t="shared" si="114"/>
        <v/>
      </c>
      <c r="CO199" s="86">
        <f>IFERROR(FIND("POLÍCIA MILITAR",consulta_completa__11[[#This Row],[14 - Inst. Atuando no Local]]),0)</f>
        <v>0</v>
      </c>
      <c r="CP199" s="86" t="str">
        <f t="shared" si="115"/>
        <v/>
      </c>
      <c r="CQ199" s="86">
        <f>IFERROR(FIND("POLÍCIA CIVIL",consulta_completa__11[[#This Row],[14 - Inst. Atuando no Local]]),0)</f>
        <v>0</v>
      </c>
      <c r="CR199" s="86" t="str">
        <f t="shared" si="116"/>
        <v/>
      </c>
      <c r="CS199" s="86">
        <f>IFERROR(FIND("MARINHA DO BRASIL",consulta_completa__11[[#This Row],[14 - Inst. Atuando no Local]]),0)</f>
        <v>0</v>
      </c>
      <c r="CT199" s="86" t="str">
        <f t="shared" si="117"/>
        <v/>
      </c>
      <c r="CU199" s="86">
        <f>IFERROR(FIND("EMPRESA ESPECIALIZADA EM ATENDIMENTO",consulta_completa__11[[#This Row],[14 - Inst. Atuando no Local]]),0)</f>
        <v>0</v>
      </c>
      <c r="CV199" s="86" t="str">
        <f t="shared" si="118"/>
        <v/>
      </c>
      <c r="CW199" s="86">
        <f>IFERROR(FIND("IBAMA",consulta_completa__11[[#This Row],[14 - Inst. Atuando no Local]]),0)</f>
        <v>0</v>
      </c>
      <c r="CX199" s="86" t="str">
        <f t="shared" si="119"/>
        <v/>
      </c>
      <c r="CY199" s="86" t="str">
        <f>IF(consulta_completa__11[[#This Row],[14 - Inst. Atuando no Local]]="","X","")</f>
        <v/>
      </c>
      <c r="CZ199" s="86">
        <f>IFERROR(FIND("OUTRA (S)",consulta_completa__11[[#This Row],[14 - Inst. Atuando no Local]]),0)</f>
        <v>0</v>
      </c>
      <c r="DA199" s="86" t="str">
        <f t="shared" si="120"/>
        <v/>
      </c>
      <c r="DB199" s="37" t="str">
        <f t="shared" si="121"/>
        <v>Sim</v>
      </c>
      <c r="DC199" s="37" t="str">
        <f t="shared" si="122"/>
        <v>Não</v>
      </c>
      <c r="DD199" s="37" t="str">
        <f t="shared" si="123"/>
        <v>Sim</v>
      </c>
      <c r="DE199" s="89" t="str">
        <f t="shared" si="94"/>
        <v>Sem informação</v>
      </c>
    </row>
    <row r="200" spans="1:109">
      <c r="A200" s="15">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4">
        <f>IFERROR(FIND("Óbitos/feridos",consulta_completa__11[[#This Row],[13 - Ocorrências/Ambientes Atingidos]]),0)</f>
        <v>0</v>
      </c>
      <c r="AY200" s="85" t="str">
        <f t="shared" si="95"/>
        <v/>
      </c>
      <c r="AZ200" s="84">
        <f>IFERROR(FIND("População afetada/evacuada",consulta_completa__11[[#This Row],[13 - Ocorrências/Ambientes Atingidos]]),0)</f>
        <v>0</v>
      </c>
      <c r="BA200" s="84" t="str">
        <f t="shared" si="96"/>
        <v/>
      </c>
      <c r="BB200" s="84">
        <f>IFERROR(FIND("Suspensão de abastecimento de água",consulta_completa__11[[#This Row],[13 - Ocorrências/Ambientes Atingidos]]),0)</f>
        <v>0</v>
      </c>
      <c r="BC200" s="85" t="str">
        <f t="shared" si="124"/>
        <v/>
      </c>
      <c r="BD200" s="84">
        <f>IFERROR(FIND("Rio/córrego",consulta_completa__11[[#This Row],[13 - Ocorrências/Ambientes Atingidos]]),0)</f>
        <v>0</v>
      </c>
      <c r="BE200" s="85" t="str">
        <f t="shared" si="97"/>
        <v/>
      </c>
      <c r="BF200" s="84">
        <f>IFERROR(FIND("Lago",consulta_completa__11[[#This Row],[13 - Ocorrências/Ambientes Atingidos]]),0)</f>
        <v>0</v>
      </c>
      <c r="BG200" s="85" t="str">
        <f t="shared" si="98"/>
        <v/>
      </c>
      <c r="BH200" s="84">
        <f>IFERROR(FIND("Mar",consulta_completa__11[[#This Row],[13 - Ocorrências/Ambientes Atingidos]]),0)</f>
        <v>0</v>
      </c>
      <c r="BI200" s="85" t="str">
        <f t="shared" si="99"/>
        <v/>
      </c>
      <c r="BJ200" s="84">
        <f>IFERROR(FIND("Praia",consulta_completa__11[[#This Row],[13 - Ocorrências/Ambientes Atingidos]]),0)</f>
        <v>0</v>
      </c>
      <c r="BK200" s="85" t="str">
        <f t="shared" si="100"/>
        <v/>
      </c>
      <c r="BL200" s="84">
        <f>IFERROR(FIND("Solo",consulta_completa__11[[#This Row],[13 - Ocorrências/Ambientes Atingidos]]),0)</f>
        <v>1</v>
      </c>
      <c r="BM200" s="85" t="str">
        <f t="shared" si="101"/>
        <v>X</v>
      </c>
      <c r="BN200" s="84">
        <f>IFERROR(FIND("Águas subterrâneas",consulta_completa__11[[#This Row],[13 - Ocorrências/Ambientes Atingidos]]),0)</f>
        <v>0</v>
      </c>
      <c r="BO200" s="85" t="str">
        <f t="shared" si="102"/>
        <v/>
      </c>
      <c r="BP200" s="84">
        <f>IFERROR(FIND("Atmosfera",consulta_completa__11[[#This Row],[13 - Ocorrências/Ambientes Atingidos]]),0)</f>
        <v>0</v>
      </c>
      <c r="BQ200" s="85" t="str">
        <f t="shared" si="103"/>
        <v/>
      </c>
      <c r="BR200" s="84">
        <f>IFERROR(FIND("Flora",consulta_completa__11[[#This Row],[13 - Ocorrências/Ambientes Atingidos]]),0)</f>
        <v>0</v>
      </c>
      <c r="BS200" s="85" t="str">
        <f t="shared" si="104"/>
        <v/>
      </c>
      <c r="BT200" s="84">
        <f>IFERROR(FIND("Fauna",consulta_completa__11[[#This Row],[13 - Ocorrências/Ambientes Atingidos]]),0)</f>
        <v>0</v>
      </c>
      <c r="BU200" s="85" t="str">
        <f t="shared" si="105"/>
        <v/>
      </c>
      <c r="BV200" s="84">
        <f>IFERROR(FIND("UC federal",consulta_completa__11[[#This Row],[13 - Ocorrências/Ambientes Atingidos]]),0)</f>
        <v>0</v>
      </c>
      <c r="BW200" s="85" t="str">
        <f t="shared" si="106"/>
        <v/>
      </c>
      <c r="BX200" s="84">
        <f>IFERROR(FIND("UC estadual/municipal",consulta_completa__11[[#This Row],[13 - Ocorrências/Ambientes Atingidos]]),0)</f>
        <v>0</v>
      </c>
      <c r="BY200" s="85" t="str">
        <f t="shared" si="107"/>
        <v/>
      </c>
      <c r="BZ200" s="84">
        <f>IFERROR(FIND("Outro(s)",consulta_completa__11[[#This Row],[13 - Ocorrências/Ambientes Atingidos]]),0)</f>
        <v>0</v>
      </c>
      <c r="CA200" s="85" t="str">
        <f t="shared" si="108"/>
        <v/>
      </c>
      <c r="CB200" s="84">
        <f>IFERROR(FIND("Sem dano",consulta_completa__11[[#This Row],[13 - Ocorrências/Ambientes Atingidos]]),0)</f>
        <v>0</v>
      </c>
      <c r="CC200" s="85" t="str">
        <f t="shared" si="109"/>
        <v/>
      </c>
      <c r="CD200" s="84" t="str">
        <f>IF(consulta_completa__11[[#This Row],[13 - Ocorrências/Ambientes Atingidos]]="","X","")</f>
        <v/>
      </c>
      <c r="CE200" s="86">
        <f>IFERROR(FIND("IBAMA",consulta_completa__11[[#This Row],[14 - Inst. Atuando no Local]]),0)</f>
        <v>0</v>
      </c>
      <c r="CF200" s="86" t="str">
        <f t="shared" si="110"/>
        <v/>
      </c>
      <c r="CG200" s="86">
        <f>IFERROR(FIND("OEMA",consulta_completa__11[[#This Row],[14 - Inst. Atuando no Local]]),0)</f>
        <v>0</v>
      </c>
      <c r="CH200" s="86" t="str">
        <f t="shared" si="111"/>
        <v/>
      </c>
      <c r="CI200" s="86">
        <f>IFERROR(FIND("DEFESA CIVIL",consulta_completa__11[[#This Row],[14 - Inst. Atuando no Local]]),0)</f>
        <v>0</v>
      </c>
      <c r="CJ200" s="86" t="str">
        <f t="shared" si="112"/>
        <v/>
      </c>
      <c r="CK200" s="86">
        <f>IFERROR(FIND("CORPO DE BOMBEIROS",consulta_completa__11[[#This Row],[14 - Inst. Atuando no Local]]),0)</f>
        <v>0</v>
      </c>
      <c r="CL200" s="86" t="str">
        <f t="shared" si="113"/>
        <v/>
      </c>
      <c r="CM200" s="86">
        <f>IFERROR(FIND("POLÍCIA RODOVIÁRIA",consulta_completa__11[[#This Row],[14 - Inst. Atuando no Local]]),0)</f>
        <v>0</v>
      </c>
      <c r="CN200" s="86" t="str">
        <f t="shared" si="114"/>
        <v/>
      </c>
      <c r="CO200" s="86">
        <f>IFERROR(FIND("POLÍCIA MILITAR",consulta_completa__11[[#This Row],[14 - Inst. Atuando no Local]]),0)</f>
        <v>0</v>
      </c>
      <c r="CP200" s="86" t="str">
        <f t="shared" si="115"/>
        <v/>
      </c>
      <c r="CQ200" s="86">
        <f>IFERROR(FIND("POLÍCIA CIVIL",consulta_completa__11[[#This Row],[14 - Inst. Atuando no Local]]),0)</f>
        <v>0</v>
      </c>
      <c r="CR200" s="86" t="str">
        <f t="shared" si="116"/>
        <v/>
      </c>
      <c r="CS200" s="86">
        <f>IFERROR(FIND("MARINHA DO BRASIL",consulta_completa__11[[#This Row],[14 - Inst. Atuando no Local]]),0)</f>
        <v>0</v>
      </c>
      <c r="CT200" s="86" t="str">
        <f t="shared" si="117"/>
        <v/>
      </c>
      <c r="CU200" s="86">
        <f>IFERROR(FIND("EMPRESA ESPECIALIZADA EM ATENDIMENTO",consulta_completa__11[[#This Row],[14 - Inst. Atuando no Local]]),0)</f>
        <v>0</v>
      </c>
      <c r="CV200" s="86" t="str">
        <f t="shared" si="118"/>
        <v/>
      </c>
      <c r="CW200" s="86">
        <f>IFERROR(FIND("IBAMA",consulta_completa__11[[#This Row],[14 - Inst. Atuando no Local]]),0)</f>
        <v>0</v>
      </c>
      <c r="CX200" s="86" t="str">
        <f t="shared" si="119"/>
        <v/>
      </c>
      <c r="CY200" s="86" t="str">
        <f>IF(consulta_completa__11[[#This Row],[14 - Inst. Atuando no Local]]="","X","")</f>
        <v/>
      </c>
      <c r="CZ200" s="86">
        <f>IFERROR(FIND("OUTRA (S)",consulta_completa__11[[#This Row],[14 - Inst. Atuando no Local]]),0)</f>
        <v>0</v>
      </c>
      <c r="DA200" s="86" t="str">
        <f t="shared" si="120"/>
        <v/>
      </c>
      <c r="DB200" s="37" t="str">
        <f t="shared" si="121"/>
        <v>Sim</v>
      </c>
      <c r="DC200" s="37" t="str">
        <f t="shared" si="122"/>
        <v>Não</v>
      </c>
      <c r="DD200" s="37" t="str">
        <f t="shared" si="123"/>
        <v>Sim</v>
      </c>
      <c r="DE200" s="89" t="str">
        <f t="shared" si="94"/>
        <v>Estadual</v>
      </c>
    </row>
    <row r="201" spans="1:109">
      <c r="A201" s="15">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4">
        <f>IFERROR(FIND("Óbitos/feridos",consulta_completa__11[[#This Row],[13 - Ocorrências/Ambientes Atingidos]]),0)</f>
        <v>0</v>
      </c>
      <c r="AY201" s="85" t="str">
        <f t="shared" si="95"/>
        <v/>
      </c>
      <c r="AZ201" s="84">
        <f>IFERROR(FIND("População afetada/evacuada",consulta_completa__11[[#This Row],[13 - Ocorrências/Ambientes Atingidos]]),0)</f>
        <v>0</v>
      </c>
      <c r="BA201" s="84" t="str">
        <f t="shared" si="96"/>
        <v/>
      </c>
      <c r="BB201" s="84">
        <f>IFERROR(FIND("Suspensão de abastecimento de água",consulta_completa__11[[#This Row],[13 - Ocorrências/Ambientes Atingidos]]),0)</f>
        <v>0</v>
      </c>
      <c r="BC201" s="85" t="str">
        <f t="shared" si="124"/>
        <v/>
      </c>
      <c r="BD201" s="84">
        <f>IFERROR(FIND("Rio/córrego",consulta_completa__11[[#This Row],[13 - Ocorrências/Ambientes Atingidos]]),0)</f>
        <v>0</v>
      </c>
      <c r="BE201" s="85" t="str">
        <f t="shared" si="97"/>
        <v/>
      </c>
      <c r="BF201" s="84">
        <f>IFERROR(FIND("Lago",consulta_completa__11[[#This Row],[13 - Ocorrências/Ambientes Atingidos]]),0)</f>
        <v>0</v>
      </c>
      <c r="BG201" s="85" t="str">
        <f t="shared" si="98"/>
        <v/>
      </c>
      <c r="BH201" s="84">
        <f>IFERROR(FIND("Mar",consulta_completa__11[[#This Row],[13 - Ocorrências/Ambientes Atingidos]]),0)</f>
        <v>0</v>
      </c>
      <c r="BI201" s="85" t="str">
        <f t="shared" si="99"/>
        <v/>
      </c>
      <c r="BJ201" s="84">
        <f>IFERROR(FIND("Praia",consulta_completa__11[[#This Row],[13 - Ocorrências/Ambientes Atingidos]]),0)</f>
        <v>0</v>
      </c>
      <c r="BK201" s="85" t="str">
        <f t="shared" si="100"/>
        <v/>
      </c>
      <c r="BL201" s="84">
        <f>IFERROR(FIND("Solo",consulta_completa__11[[#This Row],[13 - Ocorrências/Ambientes Atingidos]]),0)</f>
        <v>0</v>
      </c>
      <c r="BM201" s="85" t="str">
        <f t="shared" si="101"/>
        <v/>
      </c>
      <c r="BN201" s="84">
        <f>IFERROR(FIND("Águas subterrâneas",consulta_completa__11[[#This Row],[13 - Ocorrências/Ambientes Atingidos]]),0)</f>
        <v>0</v>
      </c>
      <c r="BO201" s="85" t="str">
        <f t="shared" si="102"/>
        <v/>
      </c>
      <c r="BP201" s="84">
        <f>IFERROR(FIND("Atmosfera",consulta_completa__11[[#This Row],[13 - Ocorrências/Ambientes Atingidos]]),0)</f>
        <v>0</v>
      </c>
      <c r="BQ201" s="85" t="str">
        <f t="shared" si="103"/>
        <v/>
      </c>
      <c r="BR201" s="84">
        <f>IFERROR(FIND("Flora",consulta_completa__11[[#This Row],[13 - Ocorrências/Ambientes Atingidos]]),0)</f>
        <v>0</v>
      </c>
      <c r="BS201" s="85" t="str">
        <f t="shared" si="104"/>
        <v/>
      </c>
      <c r="BT201" s="84">
        <f>IFERROR(FIND("Fauna",consulta_completa__11[[#This Row],[13 - Ocorrências/Ambientes Atingidos]]),0)</f>
        <v>0</v>
      </c>
      <c r="BU201" s="85" t="str">
        <f t="shared" si="105"/>
        <v/>
      </c>
      <c r="BV201" s="84">
        <f>IFERROR(FIND("UC federal",consulta_completa__11[[#This Row],[13 - Ocorrências/Ambientes Atingidos]]),0)</f>
        <v>0</v>
      </c>
      <c r="BW201" s="85" t="str">
        <f t="shared" si="106"/>
        <v/>
      </c>
      <c r="BX201" s="84">
        <f>IFERROR(FIND("UC estadual/municipal",consulta_completa__11[[#This Row],[13 - Ocorrências/Ambientes Atingidos]]),0)</f>
        <v>0</v>
      </c>
      <c r="BY201" s="85" t="str">
        <f t="shared" si="107"/>
        <v/>
      </c>
      <c r="BZ201" s="84">
        <f>IFERROR(FIND("Outro(s)",consulta_completa__11[[#This Row],[13 - Ocorrências/Ambientes Atingidos]]),0)</f>
        <v>1</v>
      </c>
      <c r="CA201" s="85" t="str">
        <f t="shared" si="108"/>
        <v>X</v>
      </c>
      <c r="CB201" s="84">
        <f>IFERROR(FIND("Sem dano",consulta_completa__11[[#This Row],[13 - Ocorrências/Ambientes Atingidos]]),0)</f>
        <v>0</v>
      </c>
      <c r="CC201" s="85" t="str">
        <f t="shared" si="109"/>
        <v/>
      </c>
      <c r="CD201" s="84" t="str">
        <f>IF(consulta_completa__11[[#This Row],[13 - Ocorrências/Ambientes Atingidos]]="","X","")</f>
        <v/>
      </c>
      <c r="CE201" s="86">
        <f>IFERROR(FIND("IBAMA",consulta_completa__11[[#This Row],[14 - Inst. Atuando no Local]]),0)</f>
        <v>0</v>
      </c>
      <c r="CF201" s="86" t="str">
        <f t="shared" si="110"/>
        <v/>
      </c>
      <c r="CG201" s="86">
        <f>IFERROR(FIND("OEMA",consulta_completa__11[[#This Row],[14 - Inst. Atuando no Local]]),0)</f>
        <v>0</v>
      </c>
      <c r="CH201" s="86" t="str">
        <f t="shared" si="111"/>
        <v/>
      </c>
      <c r="CI201" s="86">
        <f>IFERROR(FIND("DEFESA CIVIL",consulta_completa__11[[#This Row],[14 - Inst. Atuando no Local]]),0)</f>
        <v>0</v>
      </c>
      <c r="CJ201" s="86" t="str">
        <f t="shared" si="112"/>
        <v/>
      </c>
      <c r="CK201" s="86">
        <f>IFERROR(FIND("CORPO DE BOMBEIROS",consulta_completa__11[[#This Row],[14 - Inst. Atuando no Local]]),0)</f>
        <v>0</v>
      </c>
      <c r="CL201" s="86" t="str">
        <f t="shared" si="113"/>
        <v/>
      </c>
      <c r="CM201" s="86">
        <f>IFERROR(FIND("POLÍCIA RODOVIÁRIA",consulta_completa__11[[#This Row],[14 - Inst. Atuando no Local]]),0)</f>
        <v>0</v>
      </c>
      <c r="CN201" s="86" t="str">
        <f t="shared" si="114"/>
        <v/>
      </c>
      <c r="CO201" s="86">
        <f>IFERROR(FIND("POLÍCIA MILITAR",consulta_completa__11[[#This Row],[14 - Inst. Atuando no Local]]),0)</f>
        <v>0</v>
      </c>
      <c r="CP201" s="86" t="str">
        <f t="shared" si="115"/>
        <v/>
      </c>
      <c r="CQ201" s="86">
        <f>IFERROR(FIND("POLÍCIA CIVIL",consulta_completa__11[[#This Row],[14 - Inst. Atuando no Local]]),0)</f>
        <v>0</v>
      </c>
      <c r="CR201" s="86" t="str">
        <f t="shared" si="116"/>
        <v/>
      </c>
      <c r="CS201" s="86">
        <f>IFERROR(FIND("MARINHA DO BRASIL",consulta_completa__11[[#This Row],[14 - Inst. Atuando no Local]]),0)</f>
        <v>0</v>
      </c>
      <c r="CT201" s="86" t="str">
        <f t="shared" si="117"/>
        <v/>
      </c>
      <c r="CU201" s="86">
        <f>IFERROR(FIND("EMPRESA ESPECIALIZADA EM ATENDIMENTO",consulta_completa__11[[#This Row],[14 - Inst. Atuando no Local]]),0)</f>
        <v>0</v>
      </c>
      <c r="CV201" s="86" t="str">
        <f t="shared" si="118"/>
        <v/>
      </c>
      <c r="CW201" s="86">
        <f>IFERROR(FIND("IBAMA",consulta_completa__11[[#This Row],[14 - Inst. Atuando no Local]]),0)</f>
        <v>0</v>
      </c>
      <c r="CX201" s="86" t="str">
        <f t="shared" si="119"/>
        <v/>
      </c>
      <c r="CY201" s="86" t="str">
        <f>IF(consulta_completa__11[[#This Row],[14 - Inst. Atuando no Local]]="","X","")</f>
        <v/>
      </c>
      <c r="CZ201" s="86">
        <f>IFERROR(FIND("OUTRA (S)",consulta_completa__11[[#This Row],[14 - Inst. Atuando no Local]]),0)</f>
        <v>0</v>
      </c>
      <c r="DA201" s="86" t="str">
        <f t="shared" si="120"/>
        <v/>
      </c>
      <c r="DB201" s="37" t="str">
        <f t="shared" si="121"/>
        <v>Sim</v>
      </c>
      <c r="DC201" s="37" t="str">
        <f t="shared" si="122"/>
        <v>Não</v>
      </c>
      <c r="DD201" s="37" t="str">
        <f t="shared" si="123"/>
        <v>Sim</v>
      </c>
      <c r="DE201" s="89" t="str">
        <f t="shared" si="94"/>
        <v>Estadual</v>
      </c>
    </row>
    <row r="202" spans="1:109">
      <c r="A202" s="15">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4">
        <f>IFERROR(FIND("Óbitos/feridos",consulta_completa__11[[#This Row],[13 - Ocorrências/Ambientes Atingidos]]),0)</f>
        <v>0</v>
      </c>
      <c r="AY202" s="85" t="str">
        <f t="shared" si="95"/>
        <v/>
      </c>
      <c r="AZ202" s="84">
        <f>IFERROR(FIND("População afetada/evacuada",consulta_completa__11[[#This Row],[13 - Ocorrências/Ambientes Atingidos]]),0)</f>
        <v>0</v>
      </c>
      <c r="BA202" s="84" t="str">
        <f t="shared" si="96"/>
        <v/>
      </c>
      <c r="BB202" s="84">
        <f>IFERROR(FIND("Suspensão de abastecimento de água",consulta_completa__11[[#This Row],[13 - Ocorrências/Ambientes Atingidos]]),0)</f>
        <v>0</v>
      </c>
      <c r="BC202" s="85" t="str">
        <f t="shared" si="124"/>
        <v/>
      </c>
      <c r="BD202" s="84">
        <f>IFERROR(FIND("Rio/córrego",consulta_completa__11[[#This Row],[13 - Ocorrências/Ambientes Atingidos]]),0)</f>
        <v>0</v>
      </c>
      <c r="BE202" s="85" t="str">
        <f t="shared" si="97"/>
        <v/>
      </c>
      <c r="BF202" s="84">
        <f>IFERROR(FIND("Lago",consulta_completa__11[[#This Row],[13 - Ocorrências/Ambientes Atingidos]]),0)</f>
        <v>0</v>
      </c>
      <c r="BG202" s="85" t="str">
        <f t="shared" si="98"/>
        <v/>
      </c>
      <c r="BH202" s="84">
        <f>IFERROR(FIND("Mar",consulta_completa__11[[#This Row],[13 - Ocorrências/Ambientes Atingidos]]),0)</f>
        <v>1</v>
      </c>
      <c r="BI202" s="85" t="str">
        <f t="shared" si="99"/>
        <v>X</v>
      </c>
      <c r="BJ202" s="84">
        <f>IFERROR(FIND("Praia",consulta_completa__11[[#This Row],[13 - Ocorrências/Ambientes Atingidos]]),0)</f>
        <v>0</v>
      </c>
      <c r="BK202" s="85" t="str">
        <f t="shared" si="100"/>
        <v/>
      </c>
      <c r="BL202" s="84">
        <f>IFERROR(FIND("Solo",consulta_completa__11[[#This Row],[13 - Ocorrências/Ambientes Atingidos]]),0)</f>
        <v>0</v>
      </c>
      <c r="BM202" s="85" t="str">
        <f t="shared" si="101"/>
        <v/>
      </c>
      <c r="BN202" s="84">
        <f>IFERROR(FIND("Águas subterrâneas",consulta_completa__11[[#This Row],[13 - Ocorrências/Ambientes Atingidos]]),0)</f>
        <v>0</v>
      </c>
      <c r="BO202" s="85" t="str">
        <f t="shared" si="102"/>
        <v/>
      </c>
      <c r="BP202" s="84">
        <f>IFERROR(FIND("Atmosfera",consulta_completa__11[[#This Row],[13 - Ocorrências/Ambientes Atingidos]]),0)</f>
        <v>0</v>
      </c>
      <c r="BQ202" s="85" t="str">
        <f t="shared" si="103"/>
        <v/>
      </c>
      <c r="BR202" s="84">
        <f>IFERROR(FIND("Flora",consulta_completa__11[[#This Row],[13 - Ocorrências/Ambientes Atingidos]]),0)</f>
        <v>0</v>
      </c>
      <c r="BS202" s="85" t="str">
        <f t="shared" si="104"/>
        <v/>
      </c>
      <c r="BT202" s="84">
        <f>IFERROR(FIND("Fauna",consulta_completa__11[[#This Row],[13 - Ocorrências/Ambientes Atingidos]]),0)</f>
        <v>0</v>
      </c>
      <c r="BU202" s="85" t="str">
        <f t="shared" si="105"/>
        <v/>
      </c>
      <c r="BV202" s="84">
        <f>IFERROR(FIND("UC federal",consulta_completa__11[[#This Row],[13 - Ocorrências/Ambientes Atingidos]]),0)</f>
        <v>0</v>
      </c>
      <c r="BW202" s="85" t="str">
        <f t="shared" si="106"/>
        <v/>
      </c>
      <c r="BX202" s="84">
        <f>IFERROR(FIND("UC estadual/municipal",consulta_completa__11[[#This Row],[13 - Ocorrências/Ambientes Atingidos]]),0)</f>
        <v>0</v>
      </c>
      <c r="BY202" s="85" t="str">
        <f t="shared" si="107"/>
        <v/>
      </c>
      <c r="BZ202" s="84">
        <f>IFERROR(FIND("Outro(s)",consulta_completa__11[[#This Row],[13 - Ocorrências/Ambientes Atingidos]]),0)</f>
        <v>0</v>
      </c>
      <c r="CA202" s="85" t="str">
        <f t="shared" si="108"/>
        <v/>
      </c>
      <c r="CB202" s="84">
        <f>IFERROR(FIND("Sem dano",consulta_completa__11[[#This Row],[13 - Ocorrências/Ambientes Atingidos]]),0)</f>
        <v>0</v>
      </c>
      <c r="CC202" s="85" t="str">
        <f t="shared" si="109"/>
        <v/>
      </c>
      <c r="CD202" s="84" t="str">
        <f>IF(consulta_completa__11[[#This Row],[13 - Ocorrências/Ambientes Atingidos]]="","X","")</f>
        <v/>
      </c>
      <c r="CE202" s="86">
        <f>IFERROR(FIND("IBAMA",consulta_completa__11[[#This Row],[14 - Inst. Atuando no Local]]),0)</f>
        <v>0</v>
      </c>
      <c r="CF202" s="86" t="str">
        <f t="shared" si="110"/>
        <v/>
      </c>
      <c r="CG202" s="86">
        <f>IFERROR(FIND("OEMA",consulta_completa__11[[#This Row],[14 - Inst. Atuando no Local]]),0)</f>
        <v>0</v>
      </c>
      <c r="CH202" s="86" t="str">
        <f t="shared" si="111"/>
        <v/>
      </c>
      <c r="CI202" s="86">
        <f>IFERROR(FIND("DEFESA CIVIL",consulta_completa__11[[#This Row],[14 - Inst. Atuando no Local]]),0)</f>
        <v>0</v>
      </c>
      <c r="CJ202" s="86" t="str">
        <f t="shared" si="112"/>
        <v/>
      </c>
      <c r="CK202" s="86">
        <f>IFERROR(FIND("CORPO DE BOMBEIROS",consulta_completa__11[[#This Row],[14 - Inst. Atuando no Local]]),0)</f>
        <v>0</v>
      </c>
      <c r="CL202" s="86" t="str">
        <f t="shared" si="113"/>
        <v/>
      </c>
      <c r="CM202" s="86">
        <f>IFERROR(FIND("POLÍCIA RODOVIÁRIA",consulta_completa__11[[#This Row],[14 - Inst. Atuando no Local]]),0)</f>
        <v>0</v>
      </c>
      <c r="CN202" s="86" t="str">
        <f t="shared" si="114"/>
        <v/>
      </c>
      <c r="CO202" s="86">
        <f>IFERROR(FIND("POLÍCIA MILITAR",consulta_completa__11[[#This Row],[14 - Inst. Atuando no Local]]),0)</f>
        <v>0</v>
      </c>
      <c r="CP202" s="86" t="str">
        <f t="shared" si="115"/>
        <v/>
      </c>
      <c r="CQ202" s="86">
        <f>IFERROR(FIND("POLÍCIA CIVIL",consulta_completa__11[[#This Row],[14 - Inst. Atuando no Local]]),0)</f>
        <v>0</v>
      </c>
      <c r="CR202" s="86" t="str">
        <f t="shared" si="116"/>
        <v/>
      </c>
      <c r="CS202" s="86">
        <f>IFERROR(FIND("MARINHA DO BRASIL",consulta_completa__11[[#This Row],[14 - Inst. Atuando no Local]]),0)</f>
        <v>0</v>
      </c>
      <c r="CT202" s="86" t="str">
        <f t="shared" si="117"/>
        <v/>
      </c>
      <c r="CU202" s="86">
        <f>IFERROR(FIND("EMPRESA ESPECIALIZADA EM ATENDIMENTO",consulta_completa__11[[#This Row],[14 - Inst. Atuando no Local]]),0)</f>
        <v>0</v>
      </c>
      <c r="CV202" s="86" t="str">
        <f t="shared" si="118"/>
        <v/>
      </c>
      <c r="CW202" s="86">
        <f>IFERROR(FIND("IBAMA",consulta_completa__11[[#This Row],[14 - Inst. Atuando no Local]]),0)</f>
        <v>0</v>
      </c>
      <c r="CX202" s="86" t="str">
        <f t="shared" si="119"/>
        <v/>
      </c>
      <c r="CY202" s="86" t="str">
        <f>IF(consulta_completa__11[[#This Row],[14 - Inst. Atuando no Local]]="","X","")</f>
        <v>X</v>
      </c>
      <c r="CZ202" s="86">
        <f>IFERROR(FIND("OUTRA (S)",consulta_completa__11[[#This Row],[14 - Inst. Atuando no Local]]),0)</f>
        <v>0</v>
      </c>
      <c r="DA202" s="86" t="str">
        <f t="shared" si="120"/>
        <v/>
      </c>
      <c r="DB202" s="37" t="str">
        <f t="shared" si="121"/>
        <v>Sim</v>
      </c>
      <c r="DC202" s="37" t="str">
        <f t="shared" si="122"/>
        <v>Não</v>
      </c>
      <c r="DD202" s="37" t="str">
        <f t="shared" si="123"/>
        <v>Sim</v>
      </c>
      <c r="DE202" s="89" t="str">
        <f t="shared" si="94"/>
        <v>Federal</v>
      </c>
    </row>
    <row r="203" spans="1:109">
      <c r="A203" s="15">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4">
        <f>IFERROR(FIND("Óbitos/feridos",consulta_completa__11[[#This Row],[13 - Ocorrências/Ambientes Atingidos]]),0)</f>
        <v>0</v>
      </c>
      <c r="AY203" s="85" t="str">
        <f t="shared" si="95"/>
        <v/>
      </c>
      <c r="AZ203" s="84">
        <f>IFERROR(FIND("População afetada/evacuada",consulta_completa__11[[#This Row],[13 - Ocorrências/Ambientes Atingidos]]),0)</f>
        <v>0</v>
      </c>
      <c r="BA203" s="84" t="str">
        <f t="shared" si="96"/>
        <v/>
      </c>
      <c r="BB203" s="84">
        <f>IFERROR(FIND("Suspensão de abastecimento de água",consulta_completa__11[[#This Row],[13 - Ocorrências/Ambientes Atingidos]]),0)</f>
        <v>0</v>
      </c>
      <c r="BC203" s="85" t="str">
        <f t="shared" si="124"/>
        <v/>
      </c>
      <c r="BD203" s="84">
        <f>IFERROR(FIND("Rio/córrego",consulta_completa__11[[#This Row],[13 - Ocorrências/Ambientes Atingidos]]),0)</f>
        <v>1</v>
      </c>
      <c r="BE203" s="85" t="str">
        <f t="shared" si="97"/>
        <v>X</v>
      </c>
      <c r="BF203" s="84">
        <f>IFERROR(FIND("Lago",consulta_completa__11[[#This Row],[13 - Ocorrências/Ambientes Atingidos]]),0)</f>
        <v>0</v>
      </c>
      <c r="BG203" s="85" t="str">
        <f t="shared" si="98"/>
        <v/>
      </c>
      <c r="BH203" s="84">
        <f>IFERROR(FIND("Mar",consulta_completa__11[[#This Row],[13 - Ocorrências/Ambientes Atingidos]]),0)</f>
        <v>0</v>
      </c>
      <c r="BI203" s="85" t="str">
        <f t="shared" si="99"/>
        <v/>
      </c>
      <c r="BJ203" s="84">
        <f>IFERROR(FIND("Praia",consulta_completa__11[[#This Row],[13 - Ocorrências/Ambientes Atingidos]]),0)</f>
        <v>0</v>
      </c>
      <c r="BK203" s="85" t="str">
        <f t="shared" si="100"/>
        <v/>
      </c>
      <c r="BL203" s="84">
        <f>IFERROR(FIND("Solo",consulta_completa__11[[#This Row],[13 - Ocorrências/Ambientes Atingidos]]),0)</f>
        <v>0</v>
      </c>
      <c r="BM203" s="85" t="str">
        <f t="shared" si="101"/>
        <v/>
      </c>
      <c r="BN203" s="84">
        <f>IFERROR(FIND("Águas subterrâneas",consulta_completa__11[[#This Row],[13 - Ocorrências/Ambientes Atingidos]]),0)</f>
        <v>0</v>
      </c>
      <c r="BO203" s="85" t="str">
        <f t="shared" si="102"/>
        <v/>
      </c>
      <c r="BP203" s="84">
        <f>IFERROR(FIND("Atmosfera",consulta_completa__11[[#This Row],[13 - Ocorrências/Ambientes Atingidos]]),0)</f>
        <v>0</v>
      </c>
      <c r="BQ203" s="85" t="str">
        <f t="shared" si="103"/>
        <v/>
      </c>
      <c r="BR203" s="84">
        <f>IFERROR(FIND("Flora",consulta_completa__11[[#This Row],[13 - Ocorrências/Ambientes Atingidos]]),0)</f>
        <v>0</v>
      </c>
      <c r="BS203" s="85" t="str">
        <f t="shared" si="104"/>
        <v/>
      </c>
      <c r="BT203" s="84">
        <f>IFERROR(FIND("Fauna",consulta_completa__11[[#This Row],[13 - Ocorrências/Ambientes Atingidos]]),0)</f>
        <v>0</v>
      </c>
      <c r="BU203" s="85" t="str">
        <f t="shared" si="105"/>
        <v/>
      </c>
      <c r="BV203" s="84">
        <f>IFERROR(FIND("UC federal",consulta_completa__11[[#This Row],[13 - Ocorrências/Ambientes Atingidos]]),0)</f>
        <v>0</v>
      </c>
      <c r="BW203" s="85" t="str">
        <f t="shared" si="106"/>
        <v/>
      </c>
      <c r="BX203" s="84">
        <f>IFERROR(FIND("UC estadual/municipal",consulta_completa__11[[#This Row],[13 - Ocorrências/Ambientes Atingidos]]),0)</f>
        <v>0</v>
      </c>
      <c r="BY203" s="85" t="str">
        <f t="shared" si="107"/>
        <v/>
      </c>
      <c r="BZ203" s="84">
        <f>IFERROR(FIND("Outro(s)",consulta_completa__11[[#This Row],[13 - Ocorrências/Ambientes Atingidos]]),0)</f>
        <v>0</v>
      </c>
      <c r="CA203" s="85" t="str">
        <f t="shared" si="108"/>
        <v/>
      </c>
      <c r="CB203" s="84">
        <f>IFERROR(FIND("Sem dano",consulta_completa__11[[#This Row],[13 - Ocorrências/Ambientes Atingidos]]),0)</f>
        <v>0</v>
      </c>
      <c r="CC203" s="85" t="str">
        <f t="shared" si="109"/>
        <v/>
      </c>
      <c r="CD203" s="84" t="str">
        <f>IF(consulta_completa__11[[#This Row],[13 - Ocorrências/Ambientes Atingidos]]="","X","")</f>
        <v/>
      </c>
      <c r="CE203" s="86">
        <f>IFERROR(FIND("IBAMA",consulta_completa__11[[#This Row],[14 - Inst. Atuando no Local]]),0)</f>
        <v>0</v>
      </c>
      <c r="CF203" s="86" t="str">
        <f t="shared" si="110"/>
        <v/>
      </c>
      <c r="CG203" s="86">
        <f>IFERROR(FIND("OEMA",consulta_completa__11[[#This Row],[14 - Inst. Atuando no Local]]),0)</f>
        <v>0</v>
      </c>
      <c r="CH203" s="86" t="str">
        <f t="shared" si="111"/>
        <v/>
      </c>
      <c r="CI203" s="86">
        <f>IFERROR(FIND("DEFESA CIVIL",consulta_completa__11[[#This Row],[14 - Inst. Atuando no Local]]),0)</f>
        <v>0</v>
      </c>
      <c r="CJ203" s="86" t="str">
        <f t="shared" si="112"/>
        <v/>
      </c>
      <c r="CK203" s="86">
        <f>IFERROR(FIND("CORPO DE BOMBEIROS",consulta_completa__11[[#This Row],[14 - Inst. Atuando no Local]]),0)</f>
        <v>0</v>
      </c>
      <c r="CL203" s="86" t="str">
        <f t="shared" si="113"/>
        <v/>
      </c>
      <c r="CM203" s="86">
        <f>IFERROR(FIND("POLÍCIA RODOVIÁRIA",consulta_completa__11[[#This Row],[14 - Inst. Atuando no Local]]),0)</f>
        <v>0</v>
      </c>
      <c r="CN203" s="86" t="str">
        <f t="shared" si="114"/>
        <v/>
      </c>
      <c r="CO203" s="86">
        <f>IFERROR(FIND("POLÍCIA MILITAR",consulta_completa__11[[#This Row],[14 - Inst. Atuando no Local]]),0)</f>
        <v>0</v>
      </c>
      <c r="CP203" s="86" t="str">
        <f t="shared" si="115"/>
        <v/>
      </c>
      <c r="CQ203" s="86">
        <f>IFERROR(FIND("POLÍCIA CIVIL",consulta_completa__11[[#This Row],[14 - Inst. Atuando no Local]]),0)</f>
        <v>0</v>
      </c>
      <c r="CR203" s="86" t="str">
        <f t="shared" si="116"/>
        <v/>
      </c>
      <c r="CS203" s="86">
        <f>IFERROR(FIND("MARINHA DO BRASIL",consulta_completa__11[[#This Row],[14 - Inst. Atuando no Local]]),0)</f>
        <v>0</v>
      </c>
      <c r="CT203" s="86" t="str">
        <f t="shared" si="117"/>
        <v/>
      </c>
      <c r="CU203" s="86">
        <f>IFERROR(FIND("EMPRESA ESPECIALIZADA EM ATENDIMENTO",consulta_completa__11[[#This Row],[14 - Inst. Atuando no Local]]),0)</f>
        <v>0</v>
      </c>
      <c r="CV203" s="86" t="str">
        <f t="shared" si="118"/>
        <v/>
      </c>
      <c r="CW203" s="86">
        <f>IFERROR(FIND("IBAMA",consulta_completa__11[[#This Row],[14 - Inst. Atuando no Local]]),0)</f>
        <v>0</v>
      </c>
      <c r="CX203" s="86" t="str">
        <f t="shared" si="119"/>
        <v/>
      </c>
      <c r="CY203" s="86" t="str">
        <f>IF(consulta_completa__11[[#This Row],[14 - Inst. Atuando no Local]]="","X","")</f>
        <v/>
      </c>
      <c r="CZ203" s="86">
        <f>IFERROR(FIND("OUTRA (S)",consulta_completa__11[[#This Row],[14 - Inst. Atuando no Local]]),0)</f>
        <v>0</v>
      </c>
      <c r="DA203" s="86" t="str">
        <f t="shared" si="120"/>
        <v/>
      </c>
      <c r="DB203" s="37" t="str">
        <f t="shared" si="121"/>
        <v>Sim</v>
      </c>
      <c r="DC203" s="37" t="str">
        <f t="shared" si="122"/>
        <v>Não</v>
      </c>
      <c r="DD203" s="37" t="str">
        <f t="shared" si="123"/>
        <v>Sim</v>
      </c>
      <c r="DE203" s="89" t="str">
        <f t="shared" si="94"/>
        <v>Sem informação</v>
      </c>
    </row>
    <row r="204" spans="1:109">
      <c r="A204" s="15">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4">
        <f>IFERROR(FIND("Óbitos/feridos",consulta_completa__11[[#This Row],[13 - Ocorrências/Ambientes Atingidos]]),0)</f>
        <v>0</v>
      </c>
      <c r="AY204" s="85" t="str">
        <f t="shared" si="95"/>
        <v/>
      </c>
      <c r="AZ204" s="84">
        <f>IFERROR(FIND("População afetada/evacuada",consulta_completa__11[[#This Row],[13 - Ocorrências/Ambientes Atingidos]]),0)</f>
        <v>0</v>
      </c>
      <c r="BA204" s="84" t="str">
        <f t="shared" si="96"/>
        <v/>
      </c>
      <c r="BB204" s="84">
        <f>IFERROR(FIND("Suspensão de abastecimento de água",consulta_completa__11[[#This Row],[13 - Ocorrências/Ambientes Atingidos]]),0)</f>
        <v>0</v>
      </c>
      <c r="BC204" s="85" t="str">
        <f t="shared" si="124"/>
        <v/>
      </c>
      <c r="BD204" s="84">
        <f>IFERROR(FIND("Rio/córrego",consulta_completa__11[[#This Row],[13 - Ocorrências/Ambientes Atingidos]]),0)</f>
        <v>0</v>
      </c>
      <c r="BE204" s="85" t="str">
        <f t="shared" si="97"/>
        <v/>
      </c>
      <c r="BF204" s="84">
        <f>IFERROR(FIND("Lago",consulta_completa__11[[#This Row],[13 - Ocorrências/Ambientes Atingidos]]),0)</f>
        <v>0</v>
      </c>
      <c r="BG204" s="85" t="str">
        <f t="shared" si="98"/>
        <v/>
      </c>
      <c r="BH204" s="84">
        <f>IFERROR(FIND("Mar",consulta_completa__11[[#This Row],[13 - Ocorrências/Ambientes Atingidos]]),0)</f>
        <v>0</v>
      </c>
      <c r="BI204" s="85" t="str">
        <f t="shared" si="99"/>
        <v/>
      </c>
      <c r="BJ204" s="84">
        <f>IFERROR(FIND("Praia",consulta_completa__11[[#This Row],[13 - Ocorrências/Ambientes Atingidos]]),0)</f>
        <v>0</v>
      </c>
      <c r="BK204" s="85" t="str">
        <f t="shared" si="100"/>
        <v/>
      </c>
      <c r="BL204" s="84">
        <f>IFERROR(FIND("Solo",consulta_completa__11[[#This Row],[13 - Ocorrências/Ambientes Atingidos]]),0)</f>
        <v>1</v>
      </c>
      <c r="BM204" s="85" t="str">
        <f t="shared" si="101"/>
        <v>X</v>
      </c>
      <c r="BN204" s="84">
        <f>IFERROR(FIND("Águas subterrâneas",consulta_completa__11[[#This Row],[13 - Ocorrências/Ambientes Atingidos]]),0)</f>
        <v>0</v>
      </c>
      <c r="BO204" s="85" t="str">
        <f t="shared" si="102"/>
        <v/>
      </c>
      <c r="BP204" s="84">
        <f>IFERROR(FIND("Atmosfera",consulta_completa__11[[#This Row],[13 - Ocorrências/Ambientes Atingidos]]),0)</f>
        <v>0</v>
      </c>
      <c r="BQ204" s="85" t="str">
        <f t="shared" si="103"/>
        <v/>
      </c>
      <c r="BR204" s="84">
        <f>IFERROR(FIND("Flora",consulta_completa__11[[#This Row],[13 - Ocorrências/Ambientes Atingidos]]),0)</f>
        <v>0</v>
      </c>
      <c r="BS204" s="85" t="str">
        <f t="shared" si="104"/>
        <v/>
      </c>
      <c r="BT204" s="84">
        <f>IFERROR(FIND("Fauna",consulta_completa__11[[#This Row],[13 - Ocorrências/Ambientes Atingidos]]),0)</f>
        <v>0</v>
      </c>
      <c r="BU204" s="85" t="str">
        <f t="shared" si="105"/>
        <v/>
      </c>
      <c r="BV204" s="84">
        <f>IFERROR(FIND("UC federal",consulta_completa__11[[#This Row],[13 - Ocorrências/Ambientes Atingidos]]),0)</f>
        <v>0</v>
      </c>
      <c r="BW204" s="85" t="str">
        <f t="shared" si="106"/>
        <v/>
      </c>
      <c r="BX204" s="84">
        <f>IFERROR(FIND("UC estadual/municipal",consulta_completa__11[[#This Row],[13 - Ocorrências/Ambientes Atingidos]]),0)</f>
        <v>0</v>
      </c>
      <c r="BY204" s="85" t="str">
        <f t="shared" si="107"/>
        <v/>
      </c>
      <c r="BZ204" s="84">
        <f>IFERROR(FIND("Outro(s)",consulta_completa__11[[#This Row],[13 - Ocorrências/Ambientes Atingidos]]),0)</f>
        <v>0</v>
      </c>
      <c r="CA204" s="85" t="str">
        <f t="shared" si="108"/>
        <v/>
      </c>
      <c r="CB204" s="84">
        <f>IFERROR(FIND("Sem dano",consulta_completa__11[[#This Row],[13 - Ocorrências/Ambientes Atingidos]]),0)</f>
        <v>0</v>
      </c>
      <c r="CC204" s="85" t="str">
        <f t="shared" si="109"/>
        <v/>
      </c>
      <c r="CD204" s="84" t="str">
        <f>IF(consulta_completa__11[[#This Row],[13 - Ocorrências/Ambientes Atingidos]]="","X","")</f>
        <v/>
      </c>
      <c r="CE204" s="86">
        <f>IFERROR(FIND("IBAMA",consulta_completa__11[[#This Row],[14 - Inst. Atuando no Local]]),0)</f>
        <v>0</v>
      </c>
      <c r="CF204" s="86" t="str">
        <f t="shared" si="110"/>
        <v/>
      </c>
      <c r="CG204" s="86">
        <f>IFERROR(FIND("OEMA",consulta_completa__11[[#This Row],[14 - Inst. Atuando no Local]]),0)</f>
        <v>0</v>
      </c>
      <c r="CH204" s="86" t="str">
        <f t="shared" si="111"/>
        <v/>
      </c>
      <c r="CI204" s="86">
        <f>IFERROR(FIND("DEFESA CIVIL",consulta_completa__11[[#This Row],[14 - Inst. Atuando no Local]]),0)</f>
        <v>0</v>
      </c>
      <c r="CJ204" s="86" t="str">
        <f t="shared" si="112"/>
        <v/>
      </c>
      <c r="CK204" s="86">
        <f>IFERROR(FIND("CORPO DE BOMBEIROS",consulta_completa__11[[#This Row],[14 - Inst. Atuando no Local]]),0)</f>
        <v>0</v>
      </c>
      <c r="CL204" s="86" t="str">
        <f t="shared" si="113"/>
        <v/>
      </c>
      <c r="CM204" s="86">
        <f>IFERROR(FIND("POLÍCIA RODOVIÁRIA",consulta_completa__11[[#This Row],[14 - Inst. Atuando no Local]]),0)</f>
        <v>0</v>
      </c>
      <c r="CN204" s="86" t="str">
        <f t="shared" si="114"/>
        <v/>
      </c>
      <c r="CO204" s="86">
        <f>IFERROR(FIND("POLÍCIA MILITAR",consulta_completa__11[[#This Row],[14 - Inst. Atuando no Local]]),0)</f>
        <v>0</v>
      </c>
      <c r="CP204" s="86" t="str">
        <f t="shared" si="115"/>
        <v/>
      </c>
      <c r="CQ204" s="86">
        <f>IFERROR(FIND("POLÍCIA CIVIL",consulta_completa__11[[#This Row],[14 - Inst. Atuando no Local]]),0)</f>
        <v>0</v>
      </c>
      <c r="CR204" s="86" t="str">
        <f t="shared" si="116"/>
        <v/>
      </c>
      <c r="CS204" s="86">
        <f>IFERROR(FIND("MARINHA DO BRASIL",consulta_completa__11[[#This Row],[14 - Inst. Atuando no Local]]),0)</f>
        <v>0</v>
      </c>
      <c r="CT204" s="86" t="str">
        <f t="shared" si="117"/>
        <v/>
      </c>
      <c r="CU204" s="86">
        <f>IFERROR(FIND("EMPRESA ESPECIALIZADA EM ATENDIMENTO",consulta_completa__11[[#This Row],[14 - Inst. Atuando no Local]]),0)</f>
        <v>0</v>
      </c>
      <c r="CV204" s="86" t="str">
        <f t="shared" si="118"/>
        <v/>
      </c>
      <c r="CW204" s="86">
        <f>IFERROR(FIND("IBAMA",consulta_completa__11[[#This Row],[14 - Inst. Atuando no Local]]),0)</f>
        <v>0</v>
      </c>
      <c r="CX204" s="86" t="str">
        <f t="shared" si="119"/>
        <v/>
      </c>
      <c r="CY204" s="86" t="str">
        <f>IF(consulta_completa__11[[#This Row],[14 - Inst. Atuando no Local]]="","X","")</f>
        <v/>
      </c>
      <c r="CZ204" s="86">
        <f>IFERROR(FIND("OUTRA (S)",consulta_completa__11[[#This Row],[14 - Inst. Atuando no Local]]),0)</f>
        <v>0</v>
      </c>
      <c r="DA204" s="86" t="str">
        <f t="shared" si="120"/>
        <v/>
      </c>
      <c r="DB204" s="37" t="str">
        <f t="shared" si="121"/>
        <v>Sim</v>
      </c>
      <c r="DC204" s="37" t="str">
        <f t="shared" si="122"/>
        <v>Não</v>
      </c>
      <c r="DD204" s="37" t="str">
        <f t="shared" si="123"/>
        <v>Sim</v>
      </c>
      <c r="DE204" s="89" t="str">
        <f t="shared" si="94"/>
        <v>Federal</v>
      </c>
    </row>
    <row r="205" spans="1:109">
      <c r="A205" s="15">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4">
        <f>IFERROR(FIND("Óbitos/feridos",consulta_completa__11[[#This Row],[13 - Ocorrências/Ambientes Atingidos]]),0)</f>
        <v>0</v>
      </c>
      <c r="AY205" s="85" t="str">
        <f t="shared" si="95"/>
        <v/>
      </c>
      <c r="AZ205" s="84">
        <f>IFERROR(FIND("População afetada/evacuada",consulta_completa__11[[#This Row],[13 - Ocorrências/Ambientes Atingidos]]),0)</f>
        <v>0</v>
      </c>
      <c r="BA205" s="84" t="str">
        <f t="shared" si="96"/>
        <v/>
      </c>
      <c r="BB205" s="84">
        <f>IFERROR(FIND("Suspensão de abastecimento de água",consulta_completa__11[[#This Row],[13 - Ocorrências/Ambientes Atingidos]]),0)</f>
        <v>0</v>
      </c>
      <c r="BC205" s="85" t="str">
        <f t="shared" si="124"/>
        <v/>
      </c>
      <c r="BD205" s="84">
        <f>IFERROR(FIND("Rio/córrego",consulta_completa__11[[#This Row],[13 - Ocorrências/Ambientes Atingidos]]),0)</f>
        <v>0</v>
      </c>
      <c r="BE205" s="85" t="str">
        <f t="shared" si="97"/>
        <v/>
      </c>
      <c r="BF205" s="84">
        <f>IFERROR(FIND("Lago",consulta_completa__11[[#This Row],[13 - Ocorrências/Ambientes Atingidos]]),0)</f>
        <v>0</v>
      </c>
      <c r="BG205" s="85" t="str">
        <f t="shared" si="98"/>
        <v/>
      </c>
      <c r="BH205" s="84">
        <f>IFERROR(FIND("Mar",consulta_completa__11[[#This Row],[13 - Ocorrências/Ambientes Atingidos]]),0)</f>
        <v>1</v>
      </c>
      <c r="BI205" s="85" t="str">
        <f t="shared" si="99"/>
        <v>X</v>
      </c>
      <c r="BJ205" s="84">
        <f>IFERROR(FIND("Praia",consulta_completa__11[[#This Row],[13 - Ocorrências/Ambientes Atingidos]]),0)</f>
        <v>0</v>
      </c>
      <c r="BK205" s="85" t="str">
        <f t="shared" si="100"/>
        <v/>
      </c>
      <c r="BL205" s="84">
        <f>IFERROR(FIND("Solo",consulta_completa__11[[#This Row],[13 - Ocorrências/Ambientes Atingidos]]),0)</f>
        <v>0</v>
      </c>
      <c r="BM205" s="85" t="str">
        <f t="shared" si="101"/>
        <v/>
      </c>
      <c r="BN205" s="84">
        <f>IFERROR(FIND("Águas subterrâneas",consulta_completa__11[[#This Row],[13 - Ocorrências/Ambientes Atingidos]]),0)</f>
        <v>0</v>
      </c>
      <c r="BO205" s="85" t="str">
        <f t="shared" si="102"/>
        <v/>
      </c>
      <c r="BP205" s="84">
        <f>IFERROR(FIND("Atmosfera",consulta_completa__11[[#This Row],[13 - Ocorrências/Ambientes Atingidos]]),0)</f>
        <v>0</v>
      </c>
      <c r="BQ205" s="85" t="str">
        <f t="shared" si="103"/>
        <v/>
      </c>
      <c r="BR205" s="84">
        <f>IFERROR(FIND("Flora",consulta_completa__11[[#This Row],[13 - Ocorrências/Ambientes Atingidos]]),0)</f>
        <v>0</v>
      </c>
      <c r="BS205" s="85" t="str">
        <f t="shared" si="104"/>
        <v/>
      </c>
      <c r="BT205" s="84">
        <f>IFERROR(FIND("Fauna",consulta_completa__11[[#This Row],[13 - Ocorrências/Ambientes Atingidos]]),0)</f>
        <v>0</v>
      </c>
      <c r="BU205" s="85" t="str">
        <f t="shared" si="105"/>
        <v/>
      </c>
      <c r="BV205" s="84">
        <f>IFERROR(FIND("UC federal",consulta_completa__11[[#This Row],[13 - Ocorrências/Ambientes Atingidos]]),0)</f>
        <v>0</v>
      </c>
      <c r="BW205" s="85" t="str">
        <f t="shared" si="106"/>
        <v/>
      </c>
      <c r="BX205" s="84">
        <f>IFERROR(FIND("UC estadual/municipal",consulta_completa__11[[#This Row],[13 - Ocorrências/Ambientes Atingidos]]),0)</f>
        <v>0</v>
      </c>
      <c r="BY205" s="85" t="str">
        <f t="shared" si="107"/>
        <v/>
      </c>
      <c r="BZ205" s="84">
        <f>IFERROR(FIND("Outro(s)",consulta_completa__11[[#This Row],[13 - Ocorrências/Ambientes Atingidos]]),0)</f>
        <v>0</v>
      </c>
      <c r="CA205" s="85" t="str">
        <f t="shared" si="108"/>
        <v/>
      </c>
      <c r="CB205" s="84">
        <f>IFERROR(FIND("Sem dano",consulta_completa__11[[#This Row],[13 - Ocorrências/Ambientes Atingidos]]),0)</f>
        <v>0</v>
      </c>
      <c r="CC205" s="85" t="str">
        <f t="shared" si="109"/>
        <v/>
      </c>
      <c r="CD205" s="84" t="str">
        <f>IF(consulta_completa__11[[#This Row],[13 - Ocorrências/Ambientes Atingidos]]="","X","")</f>
        <v/>
      </c>
      <c r="CE205" s="86">
        <f>IFERROR(FIND("IBAMA",consulta_completa__11[[#This Row],[14 - Inst. Atuando no Local]]),0)</f>
        <v>0</v>
      </c>
      <c r="CF205" s="86" t="str">
        <f t="shared" si="110"/>
        <v/>
      </c>
      <c r="CG205" s="86">
        <f>IFERROR(FIND("OEMA",consulta_completa__11[[#This Row],[14 - Inst. Atuando no Local]]),0)</f>
        <v>0</v>
      </c>
      <c r="CH205" s="86" t="str">
        <f t="shared" si="111"/>
        <v/>
      </c>
      <c r="CI205" s="86">
        <f>IFERROR(FIND("DEFESA CIVIL",consulta_completa__11[[#This Row],[14 - Inst. Atuando no Local]]),0)</f>
        <v>0</v>
      </c>
      <c r="CJ205" s="86" t="str">
        <f t="shared" si="112"/>
        <v/>
      </c>
      <c r="CK205" s="86">
        <f>IFERROR(FIND("CORPO DE BOMBEIROS",consulta_completa__11[[#This Row],[14 - Inst. Atuando no Local]]),0)</f>
        <v>0</v>
      </c>
      <c r="CL205" s="86" t="str">
        <f t="shared" si="113"/>
        <v/>
      </c>
      <c r="CM205" s="86">
        <f>IFERROR(FIND("POLÍCIA RODOVIÁRIA",consulta_completa__11[[#This Row],[14 - Inst. Atuando no Local]]),0)</f>
        <v>0</v>
      </c>
      <c r="CN205" s="86" t="str">
        <f t="shared" si="114"/>
        <v/>
      </c>
      <c r="CO205" s="86">
        <f>IFERROR(FIND("POLÍCIA MILITAR",consulta_completa__11[[#This Row],[14 - Inst. Atuando no Local]]),0)</f>
        <v>0</v>
      </c>
      <c r="CP205" s="86" t="str">
        <f t="shared" si="115"/>
        <v/>
      </c>
      <c r="CQ205" s="86">
        <f>IFERROR(FIND("POLÍCIA CIVIL",consulta_completa__11[[#This Row],[14 - Inst. Atuando no Local]]),0)</f>
        <v>0</v>
      </c>
      <c r="CR205" s="86" t="str">
        <f t="shared" si="116"/>
        <v/>
      </c>
      <c r="CS205" s="86">
        <f>IFERROR(FIND("MARINHA DO BRASIL",consulta_completa__11[[#This Row],[14 - Inst. Atuando no Local]]),0)</f>
        <v>0</v>
      </c>
      <c r="CT205" s="86" t="str">
        <f t="shared" si="117"/>
        <v/>
      </c>
      <c r="CU205" s="86">
        <f>IFERROR(FIND("EMPRESA ESPECIALIZADA EM ATENDIMENTO",consulta_completa__11[[#This Row],[14 - Inst. Atuando no Local]]),0)</f>
        <v>0</v>
      </c>
      <c r="CV205" s="86" t="str">
        <f t="shared" si="118"/>
        <v/>
      </c>
      <c r="CW205" s="86">
        <f>IFERROR(FIND("IBAMA",consulta_completa__11[[#This Row],[14 - Inst. Atuando no Local]]),0)</f>
        <v>0</v>
      </c>
      <c r="CX205" s="86" t="str">
        <f t="shared" si="119"/>
        <v/>
      </c>
      <c r="CY205" s="86" t="str">
        <f>IF(consulta_completa__11[[#This Row],[14 - Inst. Atuando no Local]]="","X","")</f>
        <v/>
      </c>
      <c r="CZ205" s="86">
        <f>IFERROR(FIND("OUTRA (S)",consulta_completa__11[[#This Row],[14 - Inst. Atuando no Local]]),0)</f>
        <v>0</v>
      </c>
      <c r="DA205" s="86" t="str">
        <f t="shared" si="120"/>
        <v/>
      </c>
      <c r="DB205" s="37" t="str">
        <f t="shared" si="121"/>
        <v>Sim</v>
      </c>
      <c r="DC205" s="37" t="str">
        <f t="shared" si="122"/>
        <v>Não</v>
      </c>
      <c r="DD205" s="37" t="str">
        <f t="shared" si="123"/>
        <v>Sim</v>
      </c>
      <c r="DE205" s="89" t="str">
        <f t="shared" si="94"/>
        <v>Federal</v>
      </c>
    </row>
    <row r="206" spans="1:109">
      <c r="A206" s="15">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4">
        <f>IFERROR(FIND("Óbitos/feridos",consulta_completa__11[[#This Row],[13 - Ocorrências/Ambientes Atingidos]]),0)</f>
        <v>0</v>
      </c>
      <c r="AY206" s="85" t="str">
        <f t="shared" si="95"/>
        <v/>
      </c>
      <c r="AZ206" s="84">
        <f>IFERROR(FIND("População afetada/evacuada",consulta_completa__11[[#This Row],[13 - Ocorrências/Ambientes Atingidos]]),0)</f>
        <v>0</v>
      </c>
      <c r="BA206" s="84" t="str">
        <f t="shared" si="96"/>
        <v/>
      </c>
      <c r="BB206" s="84">
        <f>IFERROR(FIND("Suspensão de abastecimento de água",consulta_completa__11[[#This Row],[13 - Ocorrências/Ambientes Atingidos]]),0)</f>
        <v>0</v>
      </c>
      <c r="BC206" s="85" t="str">
        <f t="shared" si="124"/>
        <v/>
      </c>
      <c r="BD206" s="84">
        <f>IFERROR(FIND("Rio/córrego",consulta_completa__11[[#This Row],[13 - Ocorrências/Ambientes Atingidos]]),0)</f>
        <v>0</v>
      </c>
      <c r="BE206" s="85" t="str">
        <f t="shared" si="97"/>
        <v/>
      </c>
      <c r="BF206" s="84">
        <f>IFERROR(FIND("Lago",consulta_completa__11[[#This Row],[13 - Ocorrências/Ambientes Atingidos]]),0)</f>
        <v>0</v>
      </c>
      <c r="BG206" s="85" t="str">
        <f t="shared" si="98"/>
        <v/>
      </c>
      <c r="BH206" s="84">
        <f>IFERROR(FIND("Mar",consulta_completa__11[[#This Row],[13 - Ocorrências/Ambientes Atingidos]]),0)</f>
        <v>0</v>
      </c>
      <c r="BI206" s="85" t="str">
        <f t="shared" si="99"/>
        <v/>
      </c>
      <c r="BJ206" s="84">
        <f>IFERROR(FIND("Praia",consulta_completa__11[[#This Row],[13 - Ocorrências/Ambientes Atingidos]]),0)</f>
        <v>0</v>
      </c>
      <c r="BK206" s="85" t="str">
        <f t="shared" si="100"/>
        <v/>
      </c>
      <c r="BL206" s="84">
        <f>IFERROR(FIND("Solo",consulta_completa__11[[#This Row],[13 - Ocorrências/Ambientes Atingidos]]),0)</f>
        <v>0</v>
      </c>
      <c r="BM206" s="85" t="str">
        <f t="shared" si="101"/>
        <v/>
      </c>
      <c r="BN206" s="84">
        <f>IFERROR(FIND("Águas subterrâneas",consulta_completa__11[[#This Row],[13 - Ocorrências/Ambientes Atingidos]]),0)</f>
        <v>0</v>
      </c>
      <c r="BO206" s="85" t="str">
        <f t="shared" si="102"/>
        <v/>
      </c>
      <c r="BP206" s="84">
        <f>IFERROR(FIND("Atmosfera",consulta_completa__11[[#This Row],[13 - Ocorrências/Ambientes Atingidos]]),0)</f>
        <v>0</v>
      </c>
      <c r="BQ206" s="85" t="str">
        <f t="shared" si="103"/>
        <v/>
      </c>
      <c r="BR206" s="84">
        <f>IFERROR(FIND("Flora",consulta_completa__11[[#This Row],[13 - Ocorrências/Ambientes Atingidos]]),0)</f>
        <v>0</v>
      </c>
      <c r="BS206" s="85" t="str">
        <f t="shared" si="104"/>
        <v/>
      </c>
      <c r="BT206" s="84">
        <f>IFERROR(FIND("Fauna",consulta_completa__11[[#This Row],[13 - Ocorrências/Ambientes Atingidos]]),0)</f>
        <v>0</v>
      </c>
      <c r="BU206" s="85" t="str">
        <f t="shared" si="105"/>
        <v/>
      </c>
      <c r="BV206" s="84">
        <f>IFERROR(FIND("UC federal",consulta_completa__11[[#This Row],[13 - Ocorrências/Ambientes Atingidos]]),0)</f>
        <v>0</v>
      </c>
      <c r="BW206" s="85" t="str">
        <f t="shared" si="106"/>
        <v/>
      </c>
      <c r="BX206" s="84">
        <f>IFERROR(FIND("UC estadual/municipal",consulta_completa__11[[#This Row],[13 - Ocorrências/Ambientes Atingidos]]),0)</f>
        <v>0</v>
      </c>
      <c r="BY206" s="85" t="str">
        <f t="shared" si="107"/>
        <v/>
      </c>
      <c r="BZ206" s="84">
        <f>IFERROR(FIND("Outro(s)",consulta_completa__11[[#This Row],[13 - Ocorrências/Ambientes Atingidos]]),0)</f>
        <v>1</v>
      </c>
      <c r="CA206" s="85" t="str">
        <f t="shared" si="108"/>
        <v>X</v>
      </c>
      <c r="CB206" s="84">
        <f>IFERROR(FIND("Sem dano",consulta_completa__11[[#This Row],[13 - Ocorrências/Ambientes Atingidos]]),0)</f>
        <v>0</v>
      </c>
      <c r="CC206" s="85" t="str">
        <f t="shared" si="109"/>
        <v/>
      </c>
      <c r="CD206" s="84" t="str">
        <f>IF(consulta_completa__11[[#This Row],[13 - Ocorrências/Ambientes Atingidos]]="","X","")</f>
        <v/>
      </c>
      <c r="CE206" s="86">
        <f>IFERROR(FIND("IBAMA",consulta_completa__11[[#This Row],[14 - Inst. Atuando no Local]]),0)</f>
        <v>0</v>
      </c>
      <c r="CF206" s="86" t="str">
        <f t="shared" si="110"/>
        <v/>
      </c>
      <c r="CG206" s="86">
        <f>IFERROR(FIND("OEMA",consulta_completa__11[[#This Row],[14 - Inst. Atuando no Local]]),0)</f>
        <v>0</v>
      </c>
      <c r="CH206" s="86" t="str">
        <f t="shared" si="111"/>
        <v/>
      </c>
      <c r="CI206" s="86">
        <f>IFERROR(FIND("DEFESA CIVIL",consulta_completa__11[[#This Row],[14 - Inst. Atuando no Local]]),0)</f>
        <v>0</v>
      </c>
      <c r="CJ206" s="86" t="str">
        <f t="shared" si="112"/>
        <v/>
      </c>
      <c r="CK206" s="86">
        <f>IFERROR(FIND("CORPO DE BOMBEIROS",consulta_completa__11[[#This Row],[14 - Inst. Atuando no Local]]),0)</f>
        <v>0</v>
      </c>
      <c r="CL206" s="86" t="str">
        <f t="shared" si="113"/>
        <v/>
      </c>
      <c r="CM206" s="86">
        <f>IFERROR(FIND("POLÍCIA RODOVIÁRIA",consulta_completa__11[[#This Row],[14 - Inst. Atuando no Local]]),0)</f>
        <v>0</v>
      </c>
      <c r="CN206" s="86" t="str">
        <f t="shared" si="114"/>
        <v/>
      </c>
      <c r="CO206" s="86">
        <f>IFERROR(FIND("POLÍCIA MILITAR",consulta_completa__11[[#This Row],[14 - Inst. Atuando no Local]]),0)</f>
        <v>0</v>
      </c>
      <c r="CP206" s="86" t="str">
        <f t="shared" si="115"/>
        <v/>
      </c>
      <c r="CQ206" s="86">
        <f>IFERROR(FIND("POLÍCIA CIVIL",consulta_completa__11[[#This Row],[14 - Inst. Atuando no Local]]),0)</f>
        <v>0</v>
      </c>
      <c r="CR206" s="86" t="str">
        <f t="shared" si="116"/>
        <v/>
      </c>
      <c r="CS206" s="86">
        <f>IFERROR(FIND("MARINHA DO BRASIL",consulta_completa__11[[#This Row],[14 - Inst. Atuando no Local]]),0)</f>
        <v>0</v>
      </c>
      <c r="CT206" s="86" t="str">
        <f t="shared" si="117"/>
        <v/>
      </c>
      <c r="CU206" s="86">
        <f>IFERROR(FIND("EMPRESA ESPECIALIZADA EM ATENDIMENTO",consulta_completa__11[[#This Row],[14 - Inst. Atuando no Local]]),0)</f>
        <v>0</v>
      </c>
      <c r="CV206" s="86" t="str">
        <f t="shared" si="118"/>
        <v/>
      </c>
      <c r="CW206" s="86">
        <f>IFERROR(FIND("IBAMA",consulta_completa__11[[#This Row],[14 - Inst. Atuando no Local]]),0)</f>
        <v>0</v>
      </c>
      <c r="CX206" s="86" t="str">
        <f t="shared" si="119"/>
        <v/>
      </c>
      <c r="CY206" s="86" t="str">
        <f>IF(consulta_completa__11[[#This Row],[14 - Inst. Atuando no Local]]="","X","")</f>
        <v/>
      </c>
      <c r="CZ206" s="86">
        <f>IFERROR(FIND("OUTRA (S)",consulta_completa__11[[#This Row],[14 - Inst. Atuando no Local]]),0)</f>
        <v>0</v>
      </c>
      <c r="DA206" s="86" t="str">
        <f t="shared" si="120"/>
        <v/>
      </c>
      <c r="DB206" s="37" t="str">
        <f t="shared" si="121"/>
        <v>Sim</v>
      </c>
      <c r="DC206" s="37" t="str">
        <f t="shared" si="122"/>
        <v>Não</v>
      </c>
      <c r="DD206" s="37" t="str">
        <f t="shared" si="123"/>
        <v>Sim</v>
      </c>
      <c r="DE206" s="89" t="str">
        <f t="shared" si="94"/>
        <v>Federal</v>
      </c>
    </row>
    <row r="207" spans="1:109">
      <c r="A207" s="15">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4">
        <f>IFERROR(FIND("Óbitos/feridos",consulta_completa__11[[#This Row],[13 - Ocorrências/Ambientes Atingidos]]),0)</f>
        <v>0</v>
      </c>
      <c r="AY207" s="85" t="str">
        <f t="shared" si="95"/>
        <v/>
      </c>
      <c r="AZ207" s="84">
        <f>IFERROR(FIND("População afetada/evacuada",consulta_completa__11[[#This Row],[13 - Ocorrências/Ambientes Atingidos]]),0)</f>
        <v>0</v>
      </c>
      <c r="BA207" s="84" t="str">
        <f t="shared" si="96"/>
        <v/>
      </c>
      <c r="BB207" s="84">
        <f>IFERROR(FIND("Suspensão de abastecimento de água",consulta_completa__11[[#This Row],[13 - Ocorrências/Ambientes Atingidos]]),0)</f>
        <v>0</v>
      </c>
      <c r="BC207" s="85" t="str">
        <f t="shared" si="124"/>
        <v/>
      </c>
      <c r="BD207" s="84">
        <f>IFERROR(FIND("Rio/córrego",consulta_completa__11[[#This Row],[13 - Ocorrências/Ambientes Atingidos]]),0)</f>
        <v>0</v>
      </c>
      <c r="BE207" s="85" t="str">
        <f t="shared" si="97"/>
        <v/>
      </c>
      <c r="BF207" s="84">
        <f>IFERROR(FIND("Lago",consulta_completa__11[[#This Row],[13 - Ocorrências/Ambientes Atingidos]]),0)</f>
        <v>0</v>
      </c>
      <c r="BG207" s="85" t="str">
        <f t="shared" si="98"/>
        <v/>
      </c>
      <c r="BH207" s="84">
        <f>IFERROR(FIND("Mar",consulta_completa__11[[#This Row],[13 - Ocorrências/Ambientes Atingidos]]),0)</f>
        <v>1</v>
      </c>
      <c r="BI207" s="85" t="str">
        <f t="shared" si="99"/>
        <v>X</v>
      </c>
      <c r="BJ207" s="84">
        <f>IFERROR(FIND("Praia",consulta_completa__11[[#This Row],[13 - Ocorrências/Ambientes Atingidos]]),0)</f>
        <v>0</v>
      </c>
      <c r="BK207" s="85" t="str">
        <f t="shared" si="100"/>
        <v/>
      </c>
      <c r="BL207" s="84">
        <f>IFERROR(FIND("Solo",consulta_completa__11[[#This Row],[13 - Ocorrências/Ambientes Atingidos]]),0)</f>
        <v>0</v>
      </c>
      <c r="BM207" s="85" t="str">
        <f t="shared" si="101"/>
        <v/>
      </c>
      <c r="BN207" s="84">
        <f>IFERROR(FIND("Águas subterrâneas",consulta_completa__11[[#This Row],[13 - Ocorrências/Ambientes Atingidos]]),0)</f>
        <v>0</v>
      </c>
      <c r="BO207" s="85" t="str">
        <f t="shared" si="102"/>
        <v/>
      </c>
      <c r="BP207" s="84">
        <f>IFERROR(FIND("Atmosfera",consulta_completa__11[[#This Row],[13 - Ocorrências/Ambientes Atingidos]]),0)</f>
        <v>0</v>
      </c>
      <c r="BQ207" s="85" t="str">
        <f t="shared" si="103"/>
        <v/>
      </c>
      <c r="BR207" s="84">
        <f>IFERROR(FIND("Flora",consulta_completa__11[[#This Row],[13 - Ocorrências/Ambientes Atingidos]]),0)</f>
        <v>0</v>
      </c>
      <c r="BS207" s="85" t="str">
        <f t="shared" si="104"/>
        <v/>
      </c>
      <c r="BT207" s="84">
        <f>IFERROR(FIND("Fauna",consulta_completa__11[[#This Row],[13 - Ocorrências/Ambientes Atingidos]]),0)</f>
        <v>0</v>
      </c>
      <c r="BU207" s="85" t="str">
        <f t="shared" si="105"/>
        <v/>
      </c>
      <c r="BV207" s="84">
        <f>IFERROR(FIND("UC federal",consulta_completa__11[[#This Row],[13 - Ocorrências/Ambientes Atingidos]]),0)</f>
        <v>0</v>
      </c>
      <c r="BW207" s="85" t="str">
        <f t="shared" si="106"/>
        <v/>
      </c>
      <c r="BX207" s="84">
        <f>IFERROR(FIND("UC estadual/municipal",consulta_completa__11[[#This Row],[13 - Ocorrências/Ambientes Atingidos]]),0)</f>
        <v>0</v>
      </c>
      <c r="BY207" s="85" t="str">
        <f t="shared" si="107"/>
        <v/>
      </c>
      <c r="BZ207" s="84">
        <f>IFERROR(FIND("Outro(s)",consulta_completa__11[[#This Row],[13 - Ocorrências/Ambientes Atingidos]]),0)</f>
        <v>0</v>
      </c>
      <c r="CA207" s="85" t="str">
        <f t="shared" si="108"/>
        <v/>
      </c>
      <c r="CB207" s="84">
        <f>IFERROR(FIND("Sem dano",consulta_completa__11[[#This Row],[13 - Ocorrências/Ambientes Atingidos]]),0)</f>
        <v>0</v>
      </c>
      <c r="CC207" s="85" t="str">
        <f t="shared" si="109"/>
        <v/>
      </c>
      <c r="CD207" s="84" t="str">
        <f>IF(consulta_completa__11[[#This Row],[13 - Ocorrências/Ambientes Atingidos]]="","X","")</f>
        <v/>
      </c>
      <c r="CE207" s="86">
        <f>IFERROR(FIND("IBAMA",consulta_completa__11[[#This Row],[14 - Inst. Atuando no Local]]),0)</f>
        <v>0</v>
      </c>
      <c r="CF207" s="86" t="str">
        <f t="shared" si="110"/>
        <v/>
      </c>
      <c r="CG207" s="86">
        <f>IFERROR(FIND("OEMA",consulta_completa__11[[#This Row],[14 - Inst. Atuando no Local]]),0)</f>
        <v>0</v>
      </c>
      <c r="CH207" s="86" t="str">
        <f t="shared" si="111"/>
        <v/>
      </c>
      <c r="CI207" s="86">
        <f>IFERROR(FIND("DEFESA CIVIL",consulta_completa__11[[#This Row],[14 - Inst. Atuando no Local]]),0)</f>
        <v>0</v>
      </c>
      <c r="CJ207" s="86" t="str">
        <f t="shared" si="112"/>
        <v/>
      </c>
      <c r="CK207" s="86">
        <f>IFERROR(FIND("CORPO DE BOMBEIROS",consulta_completa__11[[#This Row],[14 - Inst. Atuando no Local]]),0)</f>
        <v>0</v>
      </c>
      <c r="CL207" s="86" t="str">
        <f t="shared" si="113"/>
        <v/>
      </c>
      <c r="CM207" s="86">
        <f>IFERROR(FIND("POLÍCIA RODOVIÁRIA",consulta_completa__11[[#This Row],[14 - Inst. Atuando no Local]]),0)</f>
        <v>0</v>
      </c>
      <c r="CN207" s="86" t="str">
        <f t="shared" si="114"/>
        <v/>
      </c>
      <c r="CO207" s="86">
        <f>IFERROR(FIND("POLÍCIA MILITAR",consulta_completa__11[[#This Row],[14 - Inst. Atuando no Local]]),0)</f>
        <v>0</v>
      </c>
      <c r="CP207" s="86" t="str">
        <f t="shared" si="115"/>
        <v/>
      </c>
      <c r="CQ207" s="86">
        <f>IFERROR(FIND("POLÍCIA CIVIL",consulta_completa__11[[#This Row],[14 - Inst. Atuando no Local]]),0)</f>
        <v>0</v>
      </c>
      <c r="CR207" s="86" t="str">
        <f t="shared" si="116"/>
        <v/>
      </c>
      <c r="CS207" s="86">
        <f>IFERROR(FIND("MARINHA DO BRASIL",consulta_completa__11[[#This Row],[14 - Inst. Atuando no Local]]),0)</f>
        <v>0</v>
      </c>
      <c r="CT207" s="86" t="str">
        <f t="shared" si="117"/>
        <v/>
      </c>
      <c r="CU207" s="86">
        <f>IFERROR(FIND("EMPRESA ESPECIALIZADA EM ATENDIMENTO",consulta_completa__11[[#This Row],[14 - Inst. Atuando no Local]]),0)</f>
        <v>0</v>
      </c>
      <c r="CV207" s="86" t="str">
        <f t="shared" si="118"/>
        <v/>
      </c>
      <c r="CW207" s="86">
        <f>IFERROR(FIND("IBAMA",consulta_completa__11[[#This Row],[14 - Inst. Atuando no Local]]),0)</f>
        <v>0</v>
      </c>
      <c r="CX207" s="86" t="str">
        <f t="shared" si="119"/>
        <v/>
      </c>
      <c r="CY207" s="86" t="str">
        <f>IF(consulta_completa__11[[#This Row],[14 - Inst. Atuando no Local]]="","X","")</f>
        <v/>
      </c>
      <c r="CZ207" s="86">
        <f>IFERROR(FIND("OUTRA (S)",consulta_completa__11[[#This Row],[14 - Inst. Atuando no Local]]),0)</f>
        <v>0</v>
      </c>
      <c r="DA207" s="86" t="str">
        <f t="shared" si="120"/>
        <v/>
      </c>
      <c r="DB207" s="37" t="str">
        <f t="shared" si="121"/>
        <v>Sim</v>
      </c>
      <c r="DC207" s="37" t="str">
        <f t="shared" si="122"/>
        <v>Não</v>
      </c>
      <c r="DD207" s="37" t="str">
        <f t="shared" si="123"/>
        <v>Sim</v>
      </c>
      <c r="DE207" s="89" t="str">
        <f t="shared" si="94"/>
        <v>Federal</v>
      </c>
    </row>
    <row r="208" spans="1:109">
      <c r="A208" s="15">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4">
        <f>IFERROR(FIND("Óbitos/feridos",consulta_completa__11[[#This Row],[13 - Ocorrências/Ambientes Atingidos]]),0)</f>
        <v>0</v>
      </c>
      <c r="AY208" s="85" t="str">
        <f t="shared" si="95"/>
        <v/>
      </c>
      <c r="AZ208" s="84">
        <f>IFERROR(FIND("População afetada/evacuada",consulta_completa__11[[#This Row],[13 - Ocorrências/Ambientes Atingidos]]),0)</f>
        <v>0</v>
      </c>
      <c r="BA208" s="84" t="str">
        <f t="shared" si="96"/>
        <v/>
      </c>
      <c r="BB208" s="84">
        <f>IFERROR(FIND("Suspensão de abastecimento de água",consulta_completa__11[[#This Row],[13 - Ocorrências/Ambientes Atingidos]]),0)</f>
        <v>0</v>
      </c>
      <c r="BC208" s="85" t="str">
        <f t="shared" si="124"/>
        <v/>
      </c>
      <c r="BD208" s="84">
        <f>IFERROR(FIND("Rio/córrego",consulta_completa__11[[#This Row],[13 - Ocorrências/Ambientes Atingidos]]),0)</f>
        <v>0</v>
      </c>
      <c r="BE208" s="85" t="str">
        <f t="shared" si="97"/>
        <v/>
      </c>
      <c r="BF208" s="84">
        <f>IFERROR(FIND("Lago",consulta_completa__11[[#This Row],[13 - Ocorrências/Ambientes Atingidos]]),0)</f>
        <v>0</v>
      </c>
      <c r="BG208" s="85" t="str">
        <f t="shared" si="98"/>
        <v/>
      </c>
      <c r="BH208" s="84">
        <f>IFERROR(FIND("Mar",consulta_completa__11[[#This Row],[13 - Ocorrências/Ambientes Atingidos]]),0)</f>
        <v>0</v>
      </c>
      <c r="BI208" s="85" t="str">
        <f t="shared" si="99"/>
        <v/>
      </c>
      <c r="BJ208" s="84">
        <f>IFERROR(FIND("Praia",consulta_completa__11[[#This Row],[13 - Ocorrências/Ambientes Atingidos]]),0)</f>
        <v>0</v>
      </c>
      <c r="BK208" s="85" t="str">
        <f t="shared" si="100"/>
        <v/>
      </c>
      <c r="BL208" s="84">
        <f>IFERROR(FIND("Solo",consulta_completa__11[[#This Row],[13 - Ocorrências/Ambientes Atingidos]]),0)</f>
        <v>1</v>
      </c>
      <c r="BM208" s="85" t="str">
        <f t="shared" si="101"/>
        <v>X</v>
      </c>
      <c r="BN208" s="84">
        <f>IFERROR(FIND("Águas subterrâneas",consulta_completa__11[[#This Row],[13 - Ocorrências/Ambientes Atingidos]]),0)</f>
        <v>0</v>
      </c>
      <c r="BO208" s="85" t="str">
        <f t="shared" si="102"/>
        <v/>
      </c>
      <c r="BP208" s="84">
        <f>IFERROR(FIND("Atmosfera",consulta_completa__11[[#This Row],[13 - Ocorrências/Ambientes Atingidos]]),0)</f>
        <v>0</v>
      </c>
      <c r="BQ208" s="85" t="str">
        <f t="shared" si="103"/>
        <v/>
      </c>
      <c r="BR208" s="84">
        <f>IFERROR(FIND("Flora",consulta_completa__11[[#This Row],[13 - Ocorrências/Ambientes Atingidos]]),0)</f>
        <v>0</v>
      </c>
      <c r="BS208" s="85" t="str">
        <f t="shared" si="104"/>
        <v/>
      </c>
      <c r="BT208" s="84">
        <f>IFERROR(FIND("Fauna",consulta_completa__11[[#This Row],[13 - Ocorrências/Ambientes Atingidos]]),0)</f>
        <v>0</v>
      </c>
      <c r="BU208" s="85" t="str">
        <f t="shared" si="105"/>
        <v/>
      </c>
      <c r="BV208" s="84">
        <f>IFERROR(FIND("UC federal",consulta_completa__11[[#This Row],[13 - Ocorrências/Ambientes Atingidos]]),0)</f>
        <v>0</v>
      </c>
      <c r="BW208" s="85" t="str">
        <f t="shared" si="106"/>
        <v/>
      </c>
      <c r="BX208" s="84">
        <f>IFERROR(FIND("UC estadual/municipal",consulta_completa__11[[#This Row],[13 - Ocorrências/Ambientes Atingidos]]),0)</f>
        <v>0</v>
      </c>
      <c r="BY208" s="85" t="str">
        <f t="shared" si="107"/>
        <v/>
      </c>
      <c r="BZ208" s="84">
        <f>IFERROR(FIND("Outro(s)",consulta_completa__11[[#This Row],[13 - Ocorrências/Ambientes Atingidos]]),0)</f>
        <v>0</v>
      </c>
      <c r="CA208" s="85" t="str">
        <f t="shared" si="108"/>
        <v/>
      </c>
      <c r="CB208" s="84">
        <f>IFERROR(FIND("Sem dano",consulta_completa__11[[#This Row],[13 - Ocorrências/Ambientes Atingidos]]),0)</f>
        <v>0</v>
      </c>
      <c r="CC208" s="85" t="str">
        <f t="shared" si="109"/>
        <v/>
      </c>
      <c r="CD208" s="84" t="str">
        <f>IF(consulta_completa__11[[#This Row],[13 - Ocorrências/Ambientes Atingidos]]="","X","")</f>
        <v/>
      </c>
      <c r="CE208" s="86">
        <f>IFERROR(FIND("IBAMA",consulta_completa__11[[#This Row],[14 - Inst. Atuando no Local]]),0)</f>
        <v>0</v>
      </c>
      <c r="CF208" s="86" t="str">
        <f t="shared" si="110"/>
        <v/>
      </c>
      <c r="CG208" s="86">
        <f>IFERROR(FIND("OEMA",consulta_completa__11[[#This Row],[14 - Inst. Atuando no Local]]),0)</f>
        <v>0</v>
      </c>
      <c r="CH208" s="86" t="str">
        <f t="shared" si="111"/>
        <v/>
      </c>
      <c r="CI208" s="86">
        <f>IFERROR(FIND("DEFESA CIVIL",consulta_completa__11[[#This Row],[14 - Inst. Atuando no Local]]),0)</f>
        <v>0</v>
      </c>
      <c r="CJ208" s="86" t="str">
        <f t="shared" si="112"/>
        <v/>
      </c>
      <c r="CK208" s="86">
        <f>IFERROR(FIND("CORPO DE BOMBEIROS",consulta_completa__11[[#This Row],[14 - Inst. Atuando no Local]]),0)</f>
        <v>0</v>
      </c>
      <c r="CL208" s="86" t="str">
        <f t="shared" si="113"/>
        <v/>
      </c>
      <c r="CM208" s="86">
        <f>IFERROR(FIND("POLÍCIA RODOVIÁRIA",consulta_completa__11[[#This Row],[14 - Inst. Atuando no Local]]),0)</f>
        <v>0</v>
      </c>
      <c r="CN208" s="86" t="str">
        <f t="shared" si="114"/>
        <v/>
      </c>
      <c r="CO208" s="86">
        <f>IFERROR(FIND("POLÍCIA MILITAR",consulta_completa__11[[#This Row],[14 - Inst. Atuando no Local]]),0)</f>
        <v>0</v>
      </c>
      <c r="CP208" s="86" t="str">
        <f t="shared" si="115"/>
        <v/>
      </c>
      <c r="CQ208" s="86">
        <f>IFERROR(FIND("POLÍCIA CIVIL",consulta_completa__11[[#This Row],[14 - Inst. Atuando no Local]]),0)</f>
        <v>0</v>
      </c>
      <c r="CR208" s="86" t="str">
        <f t="shared" si="116"/>
        <v/>
      </c>
      <c r="CS208" s="86">
        <f>IFERROR(FIND("MARINHA DO BRASIL",consulta_completa__11[[#This Row],[14 - Inst. Atuando no Local]]),0)</f>
        <v>0</v>
      </c>
      <c r="CT208" s="86" t="str">
        <f t="shared" si="117"/>
        <v/>
      </c>
      <c r="CU208" s="86">
        <f>IFERROR(FIND("EMPRESA ESPECIALIZADA EM ATENDIMENTO",consulta_completa__11[[#This Row],[14 - Inst. Atuando no Local]]),0)</f>
        <v>0</v>
      </c>
      <c r="CV208" s="86" t="str">
        <f t="shared" si="118"/>
        <v/>
      </c>
      <c r="CW208" s="86">
        <f>IFERROR(FIND("IBAMA",consulta_completa__11[[#This Row],[14 - Inst. Atuando no Local]]),0)</f>
        <v>0</v>
      </c>
      <c r="CX208" s="86" t="str">
        <f t="shared" si="119"/>
        <v/>
      </c>
      <c r="CY208" s="86" t="str">
        <f>IF(consulta_completa__11[[#This Row],[14 - Inst. Atuando no Local]]="","X","")</f>
        <v/>
      </c>
      <c r="CZ208" s="86">
        <f>IFERROR(FIND("OUTRA (S)",consulta_completa__11[[#This Row],[14 - Inst. Atuando no Local]]),0)</f>
        <v>0</v>
      </c>
      <c r="DA208" s="86" t="str">
        <f t="shared" si="120"/>
        <v/>
      </c>
      <c r="DB208" s="37" t="str">
        <f t="shared" si="121"/>
        <v>Sim</v>
      </c>
      <c r="DC208" s="37" t="str">
        <f t="shared" si="122"/>
        <v>Não</v>
      </c>
      <c r="DD208" s="37" t="str">
        <f t="shared" si="123"/>
        <v>Sim</v>
      </c>
      <c r="DE208" s="89" t="str">
        <f t="shared" si="94"/>
        <v>Federal</v>
      </c>
    </row>
    <row r="209" spans="1:109">
      <c r="A209" s="15">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4">
        <f>IFERROR(FIND("Óbitos/feridos",consulta_completa__11[[#This Row],[13 - Ocorrências/Ambientes Atingidos]]),0)</f>
        <v>0</v>
      </c>
      <c r="AY209" s="85" t="str">
        <f t="shared" si="95"/>
        <v/>
      </c>
      <c r="AZ209" s="84">
        <f>IFERROR(FIND("População afetada/evacuada",consulta_completa__11[[#This Row],[13 - Ocorrências/Ambientes Atingidos]]),0)</f>
        <v>0</v>
      </c>
      <c r="BA209" s="84" t="str">
        <f t="shared" si="96"/>
        <v/>
      </c>
      <c r="BB209" s="84">
        <f>IFERROR(FIND("Suspensão de abastecimento de água",consulta_completa__11[[#This Row],[13 - Ocorrências/Ambientes Atingidos]]),0)</f>
        <v>0</v>
      </c>
      <c r="BC209" s="85" t="str">
        <f t="shared" si="124"/>
        <v/>
      </c>
      <c r="BD209" s="84">
        <f>IFERROR(FIND("Rio/córrego",consulta_completa__11[[#This Row],[13 - Ocorrências/Ambientes Atingidos]]),0)</f>
        <v>0</v>
      </c>
      <c r="BE209" s="85" t="str">
        <f t="shared" si="97"/>
        <v/>
      </c>
      <c r="BF209" s="84">
        <f>IFERROR(FIND("Lago",consulta_completa__11[[#This Row],[13 - Ocorrências/Ambientes Atingidos]]),0)</f>
        <v>0</v>
      </c>
      <c r="BG209" s="85" t="str">
        <f t="shared" si="98"/>
        <v/>
      </c>
      <c r="BH209" s="84">
        <f>IFERROR(FIND("Mar",consulta_completa__11[[#This Row],[13 - Ocorrências/Ambientes Atingidos]]),0)</f>
        <v>0</v>
      </c>
      <c r="BI209" s="85" t="str">
        <f t="shared" si="99"/>
        <v/>
      </c>
      <c r="BJ209" s="84">
        <f>IFERROR(FIND("Praia",consulta_completa__11[[#This Row],[13 - Ocorrências/Ambientes Atingidos]]),0)</f>
        <v>0</v>
      </c>
      <c r="BK209" s="85" t="str">
        <f t="shared" si="100"/>
        <v/>
      </c>
      <c r="BL209" s="84">
        <f>IFERROR(FIND("Solo",consulta_completa__11[[#This Row],[13 - Ocorrências/Ambientes Atingidos]]),0)</f>
        <v>1</v>
      </c>
      <c r="BM209" s="85" t="str">
        <f t="shared" si="101"/>
        <v>X</v>
      </c>
      <c r="BN209" s="84">
        <f>IFERROR(FIND("Águas subterrâneas",consulta_completa__11[[#This Row],[13 - Ocorrências/Ambientes Atingidos]]),0)</f>
        <v>0</v>
      </c>
      <c r="BO209" s="85" t="str">
        <f t="shared" si="102"/>
        <v/>
      </c>
      <c r="BP209" s="84">
        <f>IFERROR(FIND("Atmosfera",consulta_completa__11[[#This Row],[13 - Ocorrências/Ambientes Atingidos]]),0)</f>
        <v>0</v>
      </c>
      <c r="BQ209" s="85" t="str">
        <f t="shared" si="103"/>
        <v/>
      </c>
      <c r="BR209" s="84">
        <f>IFERROR(FIND("Flora",consulta_completa__11[[#This Row],[13 - Ocorrências/Ambientes Atingidos]]),0)</f>
        <v>0</v>
      </c>
      <c r="BS209" s="85" t="str">
        <f t="shared" si="104"/>
        <v/>
      </c>
      <c r="BT209" s="84">
        <f>IFERROR(FIND("Fauna",consulta_completa__11[[#This Row],[13 - Ocorrências/Ambientes Atingidos]]),0)</f>
        <v>0</v>
      </c>
      <c r="BU209" s="85" t="str">
        <f t="shared" si="105"/>
        <v/>
      </c>
      <c r="BV209" s="84">
        <f>IFERROR(FIND("UC federal",consulta_completa__11[[#This Row],[13 - Ocorrências/Ambientes Atingidos]]),0)</f>
        <v>0</v>
      </c>
      <c r="BW209" s="85" t="str">
        <f t="shared" si="106"/>
        <v/>
      </c>
      <c r="BX209" s="84">
        <f>IFERROR(FIND("UC estadual/municipal",consulta_completa__11[[#This Row],[13 - Ocorrências/Ambientes Atingidos]]),0)</f>
        <v>0</v>
      </c>
      <c r="BY209" s="85" t="str">
        <f t="shared" si="107"/>
        <v/>
      </c>
      <c r="BZ209" s="84">
        <f>IFERROR(FIND("Outro(s)",consulta_completa__11[[#This Row],[13 - Ocorrências/Ambientes Atingidos]]),0)</f>
        <v>0</v>
      </c>
      <c r="CA209" s="85" t="str">
        <f t="shared" si="108"/>
        <v/>
      </c>
      <c r="CB209" s="84">
        <f>IFERROR(FIND("Sem dano",consulta_completa__11[[#This Row],[13 - Ocorrências/Ambientes Atingidos]]),0)</f>
        <v>0</v>
      </c>
      <c r="CC209" s="85" t="str">
        <f t="shared" si="109"/>
        <v/>
      </c>
      <c r="CD209" s="84" t="str">
        <f>IF(consulta_completa__11[[#This Row],[13 - Ocorrências/Ambientes Atingidos]]="","X","")</f>
        <v/>
      </c>
      <c r="CE209" s="86">
        <f>IFERROR(FIND("IBAMA",consulta_completa__11[[#This Row],[14 - Inst. Atuando no Local]]),0)</f>
        <v>0</v>
      </c>
      <c r="CF209" s="86" t="str">
        <f t="shared" si="110"/>
        <v/>
      </c>
      <c r="CG209" s="86">
        <f>IFERROR(FIND("OEMA",consulta_completa__11[[#This Row],[14 - Inst. Atuando no Local]]),0)</f>
        <v>0</v>
      </c>
      <c r="CH209" s="86" t="str">
        <f t="shared" si="111"/>
        <v/>
      </c>
      <c r="CI209" s="86">
        <f>IFERROR(FIND("DEFESA CIVIL",consulta_completa__11[[#This Row],[14 - Inst. Atuando no Local]]),0)</f>
        <v>0</v>
      </c>
      <c r="CJ209" s="86" t="str">
        <f t="shared" si="112"/>
        <v/>
      </c>
      <c r="CK209" s="86">
        <f>IFERROR(FIND("CORPO DE BOMBEIROS",consulta_completa__11[[#This Row],[14 - Inst. Atuando no Local]]),0)</f>
        <v>0</v>
      </c>
      <c r="CL209" s="86" t="str">
        <f t="shared" si="113"/>
        <v/>
      </c>
      <c r="CM209" s="86">
        <f>IFERROR(FIND("POLÍCIA RODOVIÁRIA",consulta_completa__11[[#This Row],[14 - Inst. Atuando no Local]]),0)</f>
        <v>0</v>
      </c>
      <c r="CN209" s="86" t="str">
        <f t="shared" si="114"/>
        <v/>
      </c>
      <c r="CO209" s="86">
        <f>IFERROR(FIND("POLÍCIA MILITAR",consulta_completa__11[[#This Row],[14 - Inst. Atuando no Local]]),0)</f>
        <v>0</v>
      </c>
      <c r="CP209" s="86" t="str">
        <f t="shared" si="115"/>
        <v/>
      </c>
      <c r="CQ209" s="86">
        <f>IFERROR(FIND("POLÍCIA CIVIL",consulta_completa__11[[#This Row],[14 - Inst. Atuando no Local]]),0)</f>
        <v>0</v>
      </c>
      <c r="CR209" s="86" t="str">
        <f t="shared" si="116"/>
        <v/>
      </c>
      <c r="CS209" s="86">
        <f>IFERROR(FIND("MARINHA DO BRASIL",consulta_completa__11[[#This Row],[14 - Inst. Atuando no Local]]),0)</f>
        <v>0</v>
      </c>
      <c r="CT209" s="86" t="str">
        <f t="shared" si="117"/>
        <v/>
      </c>
      <c r="CU209" s="86">
        <f>IFERROR(FIND("EMPRESA ESPECIALIZADA EM ATENDIMENTO",consulta_completa__11[[#This Row],[14 - Inst. Atuando no Local]]),0)</f>
        <v>0</v>
      </c>
      <c r="CV209" s="86" t="str">
        <f t="shared" si="118"/>
        <v/>
      </c>
      <c r="CW209" s="86">
        <f>IFERROR(FIND("IBAMA",consulta_completa__11[[#This Row],[14 - Inst. Atuando no Local]]),0)</f>
        <v>0</v>
      </c>
      <c r="CX209" s="86" t="str">
        <f t="shared" si="119"/>
        <v/>
      </c>
      <c r="CY209" s="86" t="str">
        <f>IF(consulta_completa__11[[#This Row],[14 - Inst. Atuando no Local]]="","X","")</f>
        <v/>
      </c>
      <c r="CZ209" s="86">
        <f>IFERROR(FIND("OUTRA (S)",consulta_completa__11[[#This Row],[14 - Inst. Atuando no Local]]),0)</f>
        <v>0</v>
      </c>
      <c r="DA209" s="86" t="str">
        <f t="shared" si="120"/>
        <v/>
      </c>
      <c r="DB209" s="37" t="str">
        <f t="shared" si="121"/>
        <v>Sim</v>
      </c>
      <c r="DC209" s="37" t="str">
        <f t="shared" si="122"/>
        <v>Não</v>
      </c>
      <c r="DD209" s="37" t="str">
        <f t="shared" si="123"/>
        <v>Sim</v>
      </c>
      <c r="DE209" s="89" t="str">
        <f t="shared" si="94"/>
        <v>Sem informação</v>
      </c>
    </row>
    <row r="210" spans="1:109">
      <c r="A210" s="15">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4">
        <f>IFERROR(FIND("Óbitos/feridos",consulta_completa__11[[#This Row],[13 - Ocorrências/Ambientes Atingidos]]),0)</f>
        <v>0</v>
      </c>
      <c r="AY210" s="85" t="str">
        <f t="shared" si="95"/>
        <v/>
      </c>
      <c r="AZ210" s="84">
        <f>IFERROR(FIND("População afetada/evacuada",consulta_completa__11[[#This Row],[13 - Ocorrências/Ambientes Atingidos]]),0)</f>
        <v>0</v>
      </c>
      <c r="BA210" s="84" t="str">
        <f t="shared" si="96"/>
        <v/>
      </c>
      <c r="BB210" s="84">
        <f>IFERROR(FIND("Suspensão de abastecimento de água",consulta_completa__11[[#This Row],[13 - Ocorrências/Ambientes Atingidos]]),0)</f>
        <v>0</v>
      </c>
      <c r="BC210" s="85" t="str">
        <f t="shared" si="124"/>
        <v/>
      </c>
      <c r="BD210" s="84">
        <f>IFERROR(FIND("Rio/córrego",consulta_completa__11[[#This Row],[13 - Ocorrências/Ambientes Atingidos]]),0)</f>
        <v>0</v>
      </c>
      <c r="BE210" s="85" t="str">
        <f t="shared" si="97"/>
        <v/>
      </c>
      <c r="BF210" s="84">
        <f>IFERROR(FIND("Lago",consulta_completa__11[[#This Row],[13 - Ocorrências/Ambientes Atingidos]]),0)</f>
        <v>0</v>
      </c>
      <c r="BG210" s="85" t="str">
        <f t="shared" si="98"/>
        <v/>
      </c>
      <c r="BH210" s="84">
        <f>IFERROR(FIND("Mar",consulta_completa__11[[#This Row],[13 - Ocorrências/Ambientes Atingidos]]),0)</f>
        <v>1</v>
      </c>
      <c r="BI210" s="85" t="str">
        <f t="shared" si="99"/>
        <v>X</v>
      </c>
      <c r="BJ210" s="84">
        <f>IFERROR(FIND("Praia",consulta_completa__11[[#This Row],[13 - Ocorrências/Ambientes Atingidos]]),0)</f>
        <v>0</v>
      </c>
      <c r="BK210" s="85" t="str">
        <f t="shared" si="100"/>
        <v/>
      </c>
      <c r="BL210" s="84">
        <f>IFERROR(FIND("Solo",consulta_completa__11[[#This Row],[13 - Ocorrências/Ambientes Atingidos]]),0)</f>
        <v>0</v>
      </c>
      <c r="BM210" s="85" t="str">
        <f t="shared" si="101"/>
        <v/>
      </c>
      <c r="BN210" s="84">
        <f>IFERROR(FIND("Águas subterrâneas",consulta_completa__11[[#This Row],[13 - Ocorrências/Ambientes Atingidos]]),0)</f>
        <v>0</v>
      </c>
      <c r="BO210" s="85" t="str">
        <f t="shared" si="102"/>
        <v/>
      </c>
      <c r="BP210" s="84">
        <f>IFERROR(FIND("Atmosfera",consulta_completa__11[[#This Row],[13 - Ocorrências/Ambientes Atingidos]]),0)</f>
        <v>0</v>
      </c>
      <c r="BQ210" s="85" t="str">
        <f t="shared" si="103"/>
        <v/>
      </c>
      <c r="BR210" s="84">
        <f>IFERROR(FIND("Flora",consulta_completa__11[[#This Row],[13 - Ocorrências/Ambientes Atingidos]]),0)</f>
        <v>0</v>
      </c>
      <c r="BS210" s="85" t="str">
        <f t="shared" si="104"/>
        <v/>
      </c>
      <c r="BT210" s="84">
        <f>IFERROR(FIND("Fauna",consulta_completa__11[[#This Row],[13 - Ocorrências/Ambientes Atingidos]]),0)</f>
        <v>0</v>
      </c>
      <c r="BU210" s="85" t="str">
        <f t="shared" si="105"/>
        <v/>
      </c>
      <c r="BV210" s="84">
        <f>IFERROR(FIND("UC federal",consulta_completa__11[[#This Row],[13 - Ocorrências/Ambientes Atingidos]]),0)</f>
        <v>0</v>
      </c>
      <c r="BW210" s="85" t="str">
        <f t="shared" si="106"/>
        <v/>
      </c>
      <c r="BX210" s="84">
        <f>IFERROR(FIND("UC estadual/municipal",consulta_completa__11[[#This Row],[13 - Ocorrências/Ambientes Atingidos]]),0)</f>
        <v>0</v>
      </c>
      <c r="BY210" s="85" t="str">
        <f t="shared" si="107"/>
        <v/>
      </c>
      <c r="BZ210" s="84">
        <f>IFERROR(FIND("Outro(s)",consulta_completa__11[[#This Row],[13 - Ocorrências/Ambientes Atingidos]]),0)</f>
        <v>0</v>
      </c>
      <c r="CA210" s="85" t="str">
        <f t="shared" si="108"/>
        <v/>
      </c>
      <c r="CB210" s="84">
        <f>IFERROR(FIND("Sem dano",consulta_completa__11[[#This Row],[13 - Ocorrências/Ambientes Atingidos]]),0)</f>
        <v>0</v>
      </c>
      <c r="CC210" s="85" t="str">
        <f t="shared" si="109"/>
        <v/>
      </c>
      <c r="CD210" s="84" t="str">
        <f>IF(consulta_completa__11[[#This Row],[13 - Ocorrências/Ambientes Atingidos]]="","X","")</f>
        <v/>
      </c>
      <c r="CE210" s="86">
        <f>IFERROR(FIND("IBAMA",consulta_completa__11[[#This Row],[14 - Inst. Atuando no Local]]),0)</f>
        <v>0</v>
      </c>
      <c r="CF210" s="86" t="str">
        <f t="shared" si="110"/>
        <v/>
      </c>
      <c r="CG210" s="86">
        <f>IFERROR(FIND("OEMA",consulta_completa__11[[#This Row],[14 - Inst. Atuando no Local]]),0)</f>
        <v>0</v>
      </c>
      <c r="CH210" s="86" t="str">
        <f t="shared" si="111"/>
        <v/>
      </c>
      <c r="CI210" s="86">
        <f>IFERROR(FIND("DEFESA CIVIL",consulta_completa__11[[#This Row],[14 - Inst. Atuando no Local]]),0)</f>
        <v>0</v>
      </c>
      <c r="CJ210" s="86" t="str">
        <f t="shared" si="112"/>
        <v/>
      </c>
      <c r="CK210" s="86">
        <f>IFERROR(FIND("CORPO DE BOMBEIROS",consulta_completa__11[[#This Row],[14 - Inst. Atuando no Local]]),0)</f>
        <v>0</v>
      </c>
      <c r="CL210" s="86" t="str">
        <f t="shared" si="113"/>
        <v/>
      </c>
      <c r="CM210" s="86">
        <f>IFERROR(FIND("POLÍCIA RODOVIÁRIA",consulta_completa__11[[#This Row],[14 - Inst. Atuando no Local]]),0)</f>
        <v>0</v>
      </c>
      <c r="CN210" s="86" t="str">
        <f t="shared" si="114"/>
        <v/>
      </c>
      <c r="CO210" s="86">
        <f>IFERROR(FIND("POLÍCIA MILITAR",consulta_completa__11[[#This Row],[14 - Inst. Atuando no Local]]),0)</f>
        <v>0</v>
      </c>
      <c r="CP210" s="86" t="str">
        <f t="shared" si="115"/>
        <v/>
      </c>
      <c r="CQ210" s="86">
        <f>IFERROR(FIND("POLÍCIA CIVIL",consulta_completa__11[[#This Row],[14 - Inst. Atuando no Local]]),0)</f>
        <v>0</v>
      </c>
      <c r="CR210" s="86" t="str">
        <f t="shared" si="116"/>
        <v/>
      </c>
      <c r="CS210" s="86">
        <f>IFERROR(FIND("MARINHA DO BRASIL",consulta_completa__11[[#This Row],[14 - Inst. Atuando no Local]]),0)</f>
        <v>0</v>
      </c>
      <c r="CT210" s="86" t="str">
        <f t="shared" si="117"/>
        <v/>
      </c>
      <c r="CU210" s="86">
        <f>IFERROR(FIND("EMPRESA ESPECIALIZADA EM ATENDIMENTO",consulta_completa__11[[#This Row],[14 - Inst. Atuando no Local]]),0)</f>
        <v>0</v>
      </c>
      <c r="CV210" s="86" t="str">
        <f t="shared" si="118"/>
        <v/>
      </c>
      <c r="CW210" s="86">
        <f>IFERROR(FIND("IBAMA",consulta_completa__11[[#This Row],[14 - Inst. Atuando no Local]]),0)</f>
        <v>0</v>
      </c>
      <c r="CX210" s="86" t="str">
        <f t="shared" si="119"/>
        <v/>
      </c>
      <c r="CY210" s="86" t="str">
        <f>IF(consulta_completa__11[[#This Row],[14 - Inst. Atuando no Local]]="","X","")</f>
        <v/>
      </c>
      <c r="CZ210" s="86">
        <f>IFERROR(FIND("OUTRA (S)",consulta_completa__11[[#This Row],[14 - Inst. Atuando no Local]]),0)</f>
        <v>0</v>
      </c>
      <c r="DA210" s="86" t="str">
        <f t="shared" si="120"/>
        <v/>
      </c>
      <c r="DB210" s="37" t="str">
        <f t="shared" si="121"/>
        <v>Sim</v>
      </c>
      <c r="DC210" s="37" t="str">
        <f t="shared" si="122"/>
        <v>Não</v>
      </c>
      <c r="DD210" s="37" t="str">
        <f t="shared" si="123"/>
        <v>Sim</v>
      </c>
      <c r="DE210" s="89" t="str">
        <f t="shared" si="94"/>
        <v>Federal</v>
      </c>
    </row>
    <row r="211" spans="1:109">
      <c r="A211" s="15">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4">
        <f>IFERROR(FIND("Óbitos/feridos",consulta_completa__11[[#This Row],[13 - Ocorrências/Ambientes Atingidos]]),0)</f>
        <v>0</v>
      </c>
      <c r="AY211" s="85" t="str">
        <f t="shared" si="95"/>
        <v/>
      </c>
      <c r="AZ211" s="84">
        <f>IFERROR(FIND("População afetada/evacuada",consulta_completa__11[[#This Row],[13 - Ocorrências/Ambientes Atingidos]]),0)</f>
        <v>0</v>
      </c>
      <c r="BA211" s="84" t="str">
        <f t="shared" si="96"/>
        <v/>
      </c>
      <c r="BB211" s="84">
        <f>IFERROR(FIND("Suspensão de abastecimento de água",consulta_completa__11[[#This Row],[13 - Ocorrências/Ambientes Atingidos]]),0)</f>
        <v>0</v>
      </c>
      <c r="BC211" s="85" t="str">
        <f t="shared" si="124"/>
        <v/>
      </c>
      <c r="BD211" s="84">
        <f>IFERROR(FIND("Rio/córrego",consulta_completa__11[[#This Row],[13 - Ocorrências/Ambientes Atingidos]]),0)</f>
        <v>0</v>
      </c>
      <c r="BE211" s="85" t="str">
        <f t="shared" si="97"/>
        <v/>
      </c>
      <c r="BF211" s="84">
        <f>IFERROR(FIND("Lago",consulta_completa__11[[#This Row],[13 - Ocorrências/Ambientes Atingidos]]),0)</f>
        <v>0</v>
      </c>
      <c r="BG211" s="85" t="str">
        <f t="shared" si="98"/>
        <v/>
      </c>
      <c r="BH211" s="84">
        <f>IFERROR(FIND("Mar",consulta_completa__11[[#This Row],[13 - Ocorrências/Ambientes Atingidos]]),0)</f>
        <v>1</v>
      </c>
      <c r="BI211" s="85" t="str">
        <f t="shared" si="99"/>
        <v>X</v>
      </c>
      <c r="BJ211" s="84">
        <f>IFERROR(FIND("Praia",consulta_completa__11[[#This Row],[13 - Ocorrências/Ambientes Atingidos]]),0)</f>
        <v>0</v>
      </c>
      <c r="BK211" s="85" t="str">
        <f t="shared" si="100"/>
        <v/>
      </c>
      <c r="BL211" s="84">
        <f>IFERROR(FIND("Solo",consulta_completa__11[[#This Row],[13 - Ocorrências/Ambientes Atingidos]]),0)</f>
        <v>0</v>
      </c>
      <c r="BM211" s="85" t="str">
        <f t="shared" si="101"/>
        <v/>
      </c>
      <c r="BN211" s="84">
        <f>IFERROR(FIND("Águas subterrâneas",consulta_completa__11[[#This Row],[13 - Ocorrências/Ambientes Atingidos]]),0)</f>
        <v>0</v>
      </c>
      <c r="BO211" s="85" t="str">
        <f t="shared" si="102"/>
        <v/>
      </c>
      <c r="BP211" s="84">
        <f>IFERROR(FIND("Atmosfera",consulta_completa__11[[#This Row],[13 - Ocorrências/Ambientes Atingidos]]),0)</f>
        <v>0</v>
      </c>
      <c r="BQ211" s="85" t="str">
        <f t="shared" si="103"/>
        <v/>
      </c>
      <c r="BR211" s="84">
        <f>IFERROR(FIND("Flora",consulta_completa__11[[#This Row],[13 - Ocorrências/Ambientes Atingidos]]),0)</f>
        <v>0</v>
      </c>
      <c r="BS211" s="85" t="str">
        <f t="shared" si="104"/>
        <v/>
      </c>
      <c r="BT211" s="84">
        <f>IFERROR(FIND("Fauna",consulta_completa__11[[#This Row],[13 - Ocorrências/Ambientes Atingidos]]),0)</f>
        <v>0</v>
      </c>
      <c r="BU211" s="85" t="str">
        <f t="shared" si="105"/>
        <v/>
      </c>
      <c r="BV211" s="84">
        <f>IFERROR(FIND("UC federal",consulta_completa__11[[#This Row],[13 - Ocorrências/Ambientes Atingidos]]),0)</f>
        <v>0</v>
      </c>
      <c r="BW211" s="85" t="str">
        <f t="shared" si="106"/>
        <v/>
      </c>
      <c r="BX211" s="84">
        <f>IFERROR(FIND("UC estadual/municipal",consulta_completa__11[[#This Row],[13 - Ocorrências/Ambientes Atingidos]]),0)</f>
        <v>0</v>
      </c>
      <c r="BY211" s="85" t="str">
        <f t="shared" si="107"/>
        <v/>
      </c>
      <c r="BZ211" s="84">
        <f>IFERROR(FIND("Outro(s)",consulta_completa__11[[#This Row],[13 - Ocorrências/Ambientes Atingidos]]),0)</f>
        <v>0</v>
      </c>
      <c r="CA211" s="85" t="str">
        <f t="shared" si="108"/>
        <v/>
      </c>
      <c r="CB211" s="84">
        <f>IFERROR(FIND("Sem dano",consulta_completa__11[[#This Row],[13 - Ocorrências/Ambientes Atingidos]]),0)</f>
        <v>0</v>
      </c>
      <c r="CC211" s="85" t="str">
        <f t="shared" si="109"/>
        <v/>
      </c>
      <c r="CD211" s="84" t="str">
        <f>IF(consulta_completa__11[[#This Row],[13 - Ocorrências/Ambientes Atingidos]]="","X","")</f>
        <v/>
      </c>
      <c r="CE211" s="86">
        <f>IFERROR(FIND("IBAMA",consulta_completa__11[[#This Row],[14 - Inst. Atuando no Local]]),0)</f>
        <v>0</v>
      </c>
      <c r="CF211" s="86" t="str">
        <f t="shared" si="110"/>
        <v/>
      </c>
      <c r="CG211" s="86">
        <f>IFERROR(FIND("OEMA",consulta_completa__11[[#This Row],[14 - Inst. Atuando no Local]]),0)</f>
        <v>0</v>
      </c>
      <c r="CH211" s="86" t="str">
        <f t="shared" si="111"/>
        <v/>
      </c>
      <c r="CI211" s="86">
        <f>IFERROR(FIND("DEFESA CIVIL",consulta_completa__11[[#This Row],[14 - Inst. Atuando no Local]]),0)</f>
        <v>0</v>
      </c>
      <c r="CJ211" s="86" t="str">
        <f t="shared" si="112"/>
        <v/>
      </c>
      <c r="CK211" s="86">
        <f>IFERROR(FIND("CORPO DE BOMBEIROS",consulta_completa__11[[#This Row],[14 - Inst. Atuando no Local]]),0)</f>
        <v>0</v>
      </c>
      <c r="CL211" s="86" t="str">
        <f t="shared" si="113"/>
        <v/>
      </c>
      <c r="CM211" s="86">
        <f>IFERROR(FIND("POLÍCIA RODOVIÁRIA",consulta_completa__11[[#This Row],[14 - Inst. Atuando no Local]]),0)</f>
        <v>0</v>
      </c>
      <c r="CN211" s="86" t="str">
        <f t="shared" si="114"/>
        <v/>
      </c>
      <c r="CO211" s="86">
        <f>IFERROR(FIND("POLÍCIA MILITAR",consulta_completa__11[[#This Row],[14 - Inst. Atuando no Local]]),0)</f>
        <v>0</v>
      </c>
      <c r="CP211" s="86" t="str">
        <f t="shared" si="115"/>
        <v/>
      </c>
      <c r="CQ211" s="86">
        <f>IFERROR(FIND("POLÍCIA CIVIL",consulta_completa__11[[#This Row],[14 - Inst. Atuando no Local]]),0)</f>
        <v>0</v>
      </c>
      <c r="CR211" s="86" t="str">
        <f t="shared" si="116"/>
        <v/>
      </c>
      <c r="CS211" s="86">
        <f>IFERROR(FIND("MARINHA DO BRASIL",consulta_completa__11[[#This Row],[14 - Inst. Atuando no Local]]),0)</f>
        <v>0</v>
      </c>
      <c r="CT211" s="86" t="str">
        <f t="shared" si="117"/>
        <v/>
      </c>
      <c r="CU211" s="86">
        <f>IFERROR(FIND("EMPRESA ESPECIALIZADA EM ATENDIMENTO",consulta_completa__11[[#This Row],[14 - Inst. Atuando no Local]]),0)</f>
        <v>0</v>
      </c>
      <c r="CV211" s="86" t="str">
        <f t="shared" si="118"/>
        <v/>
      </c>
      <c r="CW211" s="86">
        <f>IFERROR(FIND("IBAMA",consulta_completa__11[[#This Row],[14 - Inst. Atuando no Local]]),0)</f>
        <v>0</v>
      </c>
      <c r="CX211" s="86" t="str">
        <f t="shared" si="119"/>
        <v/>
      </c>
      <c r="CY211" s="86" t="str">
        <f>IF(consulta_completa__11[[#This Row],[14 - Inst. Atuando no Local]]="","X","")</f>
        <v/>
      </c>
      <c r="CZ211" s="86">
        <f>IFERROR(FIND("OUTRA (S)",consulta_completa__11[[#This Row],[14 - Inst. Atuando no Local]]),0)</f>
        <v>0</v>
      </c>
      <c r="DA211" s="86" t="str">
        <f t="shared" si="120"/>
        <v/>
      </c>
      <c r="DB211" s="37" t="str">
        <f t="shared" si="121"/>
        <v>Sim</v>
      </c>
      <c r="DC211" s="37" t="str">
        <f t="shared" si="122"/>
        <v>Não</v>
      </c>
      <c r="DD211" s="37" t="str">
        <f t="shared" si="123"/>
        <v>Sim</v>
      </c>
      <c r="DE211" s="89" t="str">
        <f t="shared" si="94"/>
        <v>Federal</v>
      </c>
    </row>
    <row r="212" spans="1:109">
      <c r="A212" s="15">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4">
        <f>IFERROR(FIND("Óbitos/feridos",consulta_completa__11[[#This Row],[13 - Ocorrências/Ambientes Atingidos]]),0)</f>
        <v>0</v>
      </c>
      <c r="AY212" s="85" t="str">
        <f t="shared" si="95"/>
        <v/>
      </c>
      <c r="AZ212" s="84">
        <f>IFERROR(FIND("População afetada/evacuada",consulta_completa__11[[#This Row],[13 - Ocorrências/Ambientes Atingidos]]),0)</f>
        <v>0</v>
      </c>
      <c r="BA212" s="84" t="str">
        <f t="shared" si="96"/>
        <v/>
      </c>
      <c r="BB212" s="84">
        <f>IFERROR(FIND("Suspensão de abastecimento de água",consulta_completa__11[[#This Row],[13 - Ocorrências/Ambientes Atingidos]]),0)</f>
        <v>0</v>
      </c>
      <c r="BC212" s="85" t="str">
        <f t="shared" si="124"/>
        <v/>
      </c>
      <c r="BD212" s="84">
        <f>IFERROR(FIND("Rio/córrego",consulta_completa__11[[#This Row],[13 - Ocorrências/Ambientes Atingidos]]),0)</f>
        <v>0</v>
      </c>
      <c r="BE212" s="85" t="str">
        <f t="shared" si="97"/>
        <v/>
      </c>
      <c r="BF212" s="84">
        <f>IFERROR(FIND("Lago",consulta_completa__11[[#This Row],[13 - Ocorrências/Ambientes Atingidos]]),0)</f>
        <v>0</v>
      </c>
      <c r="BG212" s="85" t="str">
        <f t="shared" si="98"/>
        <v/>
      </c>
      <c r="BH212" s="84">
        <f>IFERROR(FIND("Mar",consulta_completa__11[[#This Row],[13 - Ocorrências/Ambientes Atingidos]]),0)</f>
        <v>0</v>
      </c>
      <c r="BI212" s="85" t="str">
        <f t="shared" si="99"/>
        <v/>
      </c>
      <c r="BJ212" s="84">
        <f>IFERROR(FIND("Praia",consulta_completa__11[[#This Row],[13 - Ocorrências/Ambientes Atingidos]]),0)</f>
        <v>0</v>
      </c>
      <c r="BK212" s="85" t="str">
        <f t="shared" si="100"/>
        <v/>
      </c>
      <c r="BL212" s="84">
        <f>IFERROR(FIND("Solo",consulta_completa__11[[#This Row],[13 - Ocorrências/Ambientes Atingidos]]),0)</f>
        <v>1</v>
      </c>
      <c r="BM212" s="85" t="str">
        <f t="shared" si="101"/>
        <v>X</v>
      </c>
      <c r="BN212" s="84">
        <f>IFERROR(FIND("Águas subterrâneas",consulta_completa__11[[#This Row],[13 - Ocorrências/Ambientes Atingidos]]),0)</f>
        <v>0</v>
      </c>
      <c r="BO212" s="85" t="str">
        <f t="shared" si="102"/>
        <v/>
      </c>
      <c r="BP212" s="84">
        <f>IFERROR(FIND("Atmosfera",consulta_completa__11[[#This Row],[13 - Ocorrências/Ambientes Atingidos]]),0)</f>
        <v>0</v>
      </c>
      <c r="BQ212" s="85" t="str">
        <f t="shared" si="103"/>
        <v/>
      </c>
      <c r="BR212" s="84">
        <f>IFERROR(FIND("Flora",consulta_completa__11[[#This Row],[13 - Ocorrências/Ambientes Atingidos]]),0)</f>
        <v>0</v>
      </c>
      <c r="BS212" s="85" t="str">
        <f t="shared" si="104"/>
        <v/>
      </c>
      <c r="BT212" s="84">
        <f>IFERROR(FIND("Fauna",consulta_completa__11[[#This Row],[13 - Ocorrências/Ambientes Atingidos]]),0)</f>
        <v>0</v>
      </c>
      <c r="BU212" s="85" t="str">
        <f t="shared" si="105"/>
        <v/>
      </c>
      <c r="BV212" s="84">
        <f>IFERROR(FIND("UC federal",consulta_completa__11[[#This Row],[13 - Ocorrências/Ambientes Atingidos]]),0)</f>
        <v>0</v>
      </c>
      <c r="BW212" s="85" t="str">
        <f t="shared" si="106"/>
        <v/>
      </c>
      <c r="BX212" s="84">
        <f>IFERROR(FIND("UC estadual/municipal",consulta_completa__11[[#This Row],[13 - Ocorrências/Ambientes Atingidos]]),0)</f>
        <v>0</v>
      </c>
      <c r="BY212" s="85" t="str">
        <f t="shared" si="107"/>
        <v/>
      </c>
      <c r="BZ212" s="84">
        <f>IFERROR(FIND("Outro(s)",consulta_completa__11[[#This Row],[13 - Ocorrências/Ambientes Atingidos]]),0)</f>
        <v>0</v>
      </c>
      <c r="CA212" s="85" t="str">
        <f t="shared" si="108"/>
        <v/>
      </c>
      <c r="CB212" s="84">
        <f>IFERROR(FIND("Sem dano",consulta_completa__11[[#This Row],[13 - Ocorrências/Ambientes Atingidos]]),0)</f>
        <v>0</v>
      </c>
      <c r="CC212" s="85" t="str">
        <f t="shared" si="109"/>
        <v/>
      </c>
      <c r="CD212" s="84" t="str">
        <f>IF(consulta_completa__11[[#This Row],[13 - Ocorrências/Ambientes Atingidos]]="","X","")</f>
        <v/>
      </c>
      <c r="CE212" s="86">
        <f>IFERROR(FIND("IBAMA",consulta_completa__11[[#This Row],[14 - Inst. Atuando no Local]]),0)</f>
        <v>0</v>
      </c>
      <c r="CF212" s="86" t="str">
        <f t="shared" si="110"/>
        <v/>
      </c>
      <c r="CG212" s="86">
        <f>IFERROR(FIND("OEMA",consulta_completa__11[[#This Row],[14 - Inst. Atuando no Local]]),0)</f>
        <v>0</v>
      </c>
      <c r="CH212" s="86" t="str">
        <f t="shared" si="111"/>
        <v/>
      </c>
      <c r="CI212" s="86">
        <f>IFERROR(FIND("DEFESA CIVIL",consulta_completa__11[[#This Row],[14 - Inst. Atuando no Local]]),0)</f>
        <v>0</v>
      </c>
      <c r="CJ212" s="86" t="str">
        <f t="shared" si="112"/>
        <v/>
      </c>
      <c r="CK212" s="86">
        <f>IFERROR(FIND("CORPO DE BOMBEIROS",consulta_completa__11[[#This Row],[14 - Inst. Atuando no Local]]),0)</f>
        <v>0</v>
      </c>
      <c r="CL212" s="86" t="str">
        <f t="shared" si="113"/>
        <v/>
      </c>
      <c r="CM212" s="86">
        <f>IFERROR(FIND("POLÍCIA RODOVIÁRIA",consulta_completa__11[[#This Row],[14 - Inst. Atuando no Local]]),0)</f>
        <v>0</v>
      </c>
      <c r="CN212" s="86" t="str">
        <f t="shared" si="114"/>
        <v/>
      </c>
      <c r="CO212" s="86">
        <f>IFERROR(FIND("POLÍCIA MILITAR",consulta_completa__11[[#This Row],[14 - Inst. Atuando no Local]]),0)</f>
        <v>0</v>
      </c>
      <c r="CP212" s="86" t="str">
        <f t="shared" si="115"/>
        <v/>
      </c>
      <c r="CQ212" s="86">
        <f>IFERROR(FIND("POLÍCIA CIVIL",consulta_completa__11[[#This Row],[14 - Inst. Atuando no Local]]),0)</f>
        <v>0</v>
      </c>
      <c r="CR212" s="86" t="str">
        <f t="shared" si="116"/>
        <v/>
      </c>
      <c r="CS212" s="86">
        <f>IFERROR(FIND("MARINHA DO BRASIL",consulta_completa__11[[#This Row],[14 - Inst. Atuando no Local]]),0)</f>
        <v>0</v>
      </c>
      <c r="CT212" s="86" t="str">
        <f t="shared" si="117"/>
        <v/>
      </c>
      <c r="CU212" s="86">
        <f>IFERROR(FIND("EMPRESA ESPECIALIZADA EM ATENDIMENTO",consulta_completa__11[[#This Row],[14 - Inst. Atuando no Local]]),0)</f>
        <v>0</v>
      </c>
      <c r="CV212" s="86" t="str">
        <f t="shared" si="118"/>
        <v/>
      </c>
      <c r="CW212" s="86">
        <f>IFERROR(FIND("IBAMA",consulta_completa__11[[#This Row],[14 - Inst. Atuando no Local]]),0)</f>
        <v>0</v>
      </c>
      <c r="CX212" s="86" t="str">
        <f t="shared" si="119"/>
        <v/>
      </c>
      <c r="CY212" s="86" t="str">
        <f>IF(consulta_completa__11[[#This Row],[14 - Inst. Atuando no Local]]="","X","")</f>
        <v>X</v>
      </c>
      <c r="CZ212" s="86">
        <f>IFERROR(FIND("OUTRA (S)",consulta_completa__11[[#This Row],[14 - Inst. Atuando no Local]]),0)</f>
        <v>0</v>
      </c>
      <c r="DA212" s="86" t="str">
        <f t="shared" si="120"/>
        <v/>
      </c>
      <c r="DB212" s="37" t="str">
        <f t="shared" si="121"/>
        <v>Sim</v>
      </c>
      <c r="DC212" s="37" t="str">
        <f t="shared" si="122"/>
        <v>Não</v>
      </c>
      <c r="DD212" s="37" t="str">
        <f t="shared" si="123"/>
        <v>Sim</v>
      </c>
      <c r="DE212" s="89" t="str">
        <f t="shared" si="94"/>
        <v>Estadual</v>
      </c>
    </row>
    <row r="213" spans="1:109">
      <c r="A213" s="15">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4">
        <f>IFERROR(FIND("Óbitos/feridos",consulta_completa__11[[#This Row],[13 - Ocorrências/Ambientes Atingidos]]),0)</f>
        <v>0</v>
      </c>
      <c r="AY213" s="85" t="str">
        <f t="shared" si="95"/>
        <v/>
      </c>
      <c r="AZ213" s="84">
        <f>IFERROR(FIND("População afetada/evacuada",consulta_completa__11[[#This Row],[13 - Ocorrências/Ambientes Atingidos]]),0)</f>
        <v>0</v>
      </c>
      <c r="BA213" s="84" t="str">
        <f t="shared" si="96"/>
        <v/>
      </c>
      <c r="BB213" s="84">
        <f>IFERROR(FIND("Suspensão de abastecimento de água",consulta_completa__11[[#This Row],[13 - Ocorrências/Ambientes Atingidos]]),0)</f>
        <v>0</v>
      </c>
      <c r="BC213" s="85" t="str">
        <f t="shared" si="124"/>
        <v/>
      </c>
      <c r="BD213" s="84">
        <f>IFERROR(FIND("Rio/córrego",consulta_completa__11[[#This Row],[13 - Ocorrências/Ambientes Atingidos]]),0)</f>
        <v>0</v>
      </c>
      <c r="BE213" s="85" t="str">
        <f t="shared" si="97"/>
        <v/>
      </c>
      <c r="BF213" s="84">
        <f>IFERROR(FIND("Lago",consulta_completa__11[[#This Row],[13 - Ocorrências/Ambientes Atingidos]]),0)</f>
        <v>0</v>
      </c>
      <c r="BG213" s="85" t="str">
        <f t="shared" si="98"/>
        <v/>
      </c>
      <c r="BH213" s="84">
        <f>IFERROR(FIND("Mar",consulta_completa__11[[#This Row],[13 - Ocorrências/Ambientes Atingidos]]),0)</f>
        <v>1</v>
      </c>
      <c r="BI213" s="85" t="str">
        <f t="shared" si="99"/>
        <v>X</v>
      </c>
      <c r="BJ213" s="84">
        <f>IFERROR(FIND("Praia",consulta_completa__11[[#This Row],[13 - Ocorrências/Ambientes Atingidos]]),0)</f>
        <v>0</v>
      </c>
      <c r="BK213" s="85" t="str">
        <f t="shared" si="100"/>
        <v/>
      </c>
      <c r="BL213" s="84">
        <f>IFERROR(FIND("Solo",consulta_completa__11[[#This Row],[13 - Ocorrências/Ambientes Atingidos]]),0)</f>
        <v>0</v>
      </c>
      <c r="BM213" s="85" t="str">
        <f t="shared" si="101"/>
        <v/>
      </c>
      <c r="BN213" s="84">
        <f>IFERROR(FIND("Águas subterrâneas",consulta_completa__11[[#This Row],[13 - Ocorrências/Ambientes Atingidos]]),0)</f>
        <v>0</v>
      </c>
      <c r="BO213" s="85" t="str">
        <f t="shared" si="102"/>
        <v/>
      </c>
      <c r="BP213" s="84">
        <f>IFERROR(FIND("Atmosfera",consulta_completa__11[[#This Row],[13 - Ocorrências/Ambientes Atingidos]]),0)</f>
        <v>0</v>
      </c>
      <c r="BQ213" s="85" t="str">
        <f t="shared" si="103"/>
        <v/>
      </c>
      <c r="BR213" s="84">
        <f>IFERROR(FIND("Flora",consulta_completa__11[[#This Row],[13 - Ocorrências/Ambientes Atingidos]]),0)</f>
        <v>0</v>
      </c>
      <c r="BS213" s="85" t="str">
        <f t="shared" si="104"/>
        <v/>
      </c>
      <c r="BT213" s="84">
        <f>IFERROR(FIND("Fauna",consulta_completa__11[[#This Row],[13 - Ocorrências/Ambientes Atingidos]]),0)</f>
        <v>0</v>
      </c>
      <c r="BU213" s="85" t="str">
        <f t="shared" si="105"/>
        <v/>
      </c>
      <c r="BV213" s="84">
        <f>IFERROR(FIND("UC federal",consulta_completa__11[[#This Row],[13 - Ocorrências/Ambientes Atingidos]]),0)</f>
        <v>0</v>
      </c>
      <c r="BW213" s="85" t="str">
        <f t="shared" si="106"/>
        <v/>
      </c>
      <c r="BX213" s="84">
        <f>IFERROR(FIND("UC estadual/municipal",consulta_completa__11[[#This Row],[13 - Ocorrências/Ambientes Atingidos]]),0)</f>
        <v>0</v>
      </c>
      <c r="BY213" s="85" t="str">
        <f t="shared" si="107"/>
        <v/>
      </c>
      <c r="BZ213" s="84">
        <f>IFERROR(FIND("Outro(s)",consulta_completa__11[[#This Row],[13 - Ocorrências/Ambientes Atingidos]]),0)</f>
        <v>0</v>
      </c>
      <c r="CA213" s="85" t="str">
        <f t="shared" si="108"/>
        <v/>
      </c>
      <c r="CB213" s="84">
        <f>IFERROR(FIND("Sem dano",consulta_completa__11[[#This Row],[13 - Ocorrências/Ambientes Atingidos]]),0)</f>
        <v>0</v>
      </c>
      <c r="CC213" s="85" t="str">
        <f t="shared" si="109"/>
        <v/>
      </c>
      <c r="CD213" s="84" t="str">
        <f>IF(consulta_completa__11[[#This Row],[13 - Ocorrências/Ambientes Atingidos]]="","X","")</f>
        <v/>
      </c>
      <c r="CE213" s="86">
        <f>IFERROR(FIND("IBAMA",consulta_completa__11[[#This Row],[14 - Inst. Atuando no Local]]),0)</f>
        <v>0</v>
      </c>
      <c r="CF213" s="86" t="str">
        <f t="shared" si="110"/>
        <v/>
      </c>
      <c r="CG213" s="86">
        <f>IFERROR(FIND("OEMA",consulta_completa__11[[#This Row],[14 - Inst. Atuando no Local]]),0)</f>
        <v>0</v>
      </c>
      <c r="CH213" s="86" t="str">
        <f t="shared" si="111"/>
        <v/>
      </c>
      <c r="CI213" s="86">
        <f>IFERROR(FIND("DEFESA CIVIL",consulta_completa__11[[#This Row],[14 - Inst. Atuando no Local]]),0)</f>
        <v>0</v>
      </c>
      <c r="CJ213" s="86" t="str">
        <f t="shared" si="112"/>
        <v/>
      </c>
      <c r="CK213" s="86">
        <f>IFERROR(FIND("CORPO DE BOMBEIROS",consulta_completa__11[[#This Row],[14 - Inst. Atuando no Local]]),0)</f>
        <v>0</v>
      </c>
      <c r="CL213" s="86" t="str">
        <f t="shared" si="113"/>
        <v/>
      </c>
      <c r="CM213" s="86">
        <f>IFERROR(FIND("POLÍCIA RODOVIÁRIA",consulta_completa__11[[#This Row],[14 - Inst. Atuando no Local]]),0)</f>
        <v>0</v>
      </c>
      <c r="CN213" s="86" t="str">
        <f t="shared" si="114"/>
        <v/>
      </c>
      <c r="CO213" s="86">
        <f>IFERROR(FIND("POLÍCIA MILITAR",consulta_completa__11[[#This Row],[14 - Inst. Atuando no Local]]),0)</f>
        <v>0</v>
      </c>
      <c r="CP213" s="86" t="str">
        <f t="shared" si="115"/>
        <v/>
      </c>
      <c r="CQ213" s="86">
        <f>IFERROR(FIND("POLÍCIA CIVIL",consulta_completa__11[[#This Row],[14 - Inst. Atuando no Local]]),0)</f>
        <v>0</v>
      </c>
      <c r="CR213" s="86" t="str">
        <f t="shared" si="116"/>
        <v/>
      </c>
      <c r="CS213" s="86">
        <f>IFERROR(FIND("MARINHA DO BRASIL",consulta_completa__11[[#This Row],[14 - Inst. Atuando no Local]]),0)</f>
        <v>0</v>
      </c>
      <c r="CT213" s="86" t="str">
        <f t="shared" si="117"/>
        <v/>
      </c>
      <c r="CU213" s="86">
        <f>IFERROR(FIND("EMPRESA ESPECIALIZADA EM ATENDIMENTO",consulta_completa__11[[#This Row],[14 - Inst. Atuando no Local]]),0)</f>
        <v>0</v>
      </c>
      <c r="CV213" s="86" t="str">
        <f t="shared" si="118"/>
        <v/>
      </c>
      <c r="CW213" s="86">
        <f>IFERROR(FIND("IBAMA",consulta_completa__11[[#This Row],[14 - Inst. Atuando no Local]]),0)</f>
        <v>0</v>
      </c>
      <c r="CX213" s="86" t="str">
        <f t="shared" si="119"/>
        <v/>
      </c>
      <c r="CY213" s="86" t="str">
        <f>IF(consulta_completa__11[[#This Row],[14 - Inst. Atuando no Local]]="","X","")</f>
        <v/>
      </c>
      <c r="CZ213" s="86">
        <f>IFERROR(FIND("OUTRA (S)",consulta_completa__11[[#This Row],[14 - Inst. Atuando no Local]]),0)</f>
        <v>0</v>
      </c>
      <c r="DA213" s="86" t="str">
        <f t="shared" si="120"/>
        <v/>
      </c>
      <c r="DB213" s="37" t="str">
        <f t="shared" si="121"/>
        <v>Sim</v>
      </c>
      <c r="DC213" s="37" t="str">
        <f t="shared" si="122"/>
        <v>Não</v>
      </c>
      <c r="DD213" s="37" t="str">
        <f t="shared" si="123"/>
        <v>Sim</v>
      </c>
      <c r="DE213" s="89" t="str">
        <f t="shared" si="94"/>
        <v>Federal</v>
      </c>
    </row>
    <row r="214" spans="1:109">
      <c r="A214" s="15">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4">
        <f>IFERROR(FIND("Óbitos/feridos",consulta_completa__11[[#This Row],[13 - Ocorrências/Ambientes Atingidos]]),0)</f>
        <v>0</v>
      </c>
      <c r="AY214" s="85" t="str">
        <f t="shared" si="95"/>
        <v/>
      </c>
      <c r="AZ214" s="84">
        <f>IFERROR(FIND("População afetada/evacuada",consulta_completa__11[[#This Row],[13 - Ocorrências/Ambientes Atingidos]]),0)</f>
        <v>0</v>
      </c>
      <c r="BA214" s="84" t="str">
        <f t="shared" si="96"/>
        <v/>
      </c>
      <c r="BB214" s="84">
        <f>IFERROR(FIND("Suspensão de abastecimento de água",consulta_completa__11[[#This Row],[13 - Ocorrências/Ambientes Atingidos]]),0)</f>
        <v>0</v>
      </c>
      <c r="BC214" s="85" t="str">
        <f t="shared" si="124"/>
        <v/>
      </c>
      <c r="BD214" s="84">
        <f>IFERROR(FIND("Rio/córrego",consulta_completa__11[[#This Row],[13 - Ocorrências/Ambientes Atingidos]]),0)</f>
        <v>0</v>
      </c>
      <c r="BE214" s="85" t="str">
        <f t="shared" si="97"/>
        <v/>
      </c>
      <c r="BF214" s="84">
        <f>IFERROR(FIND("Lago",consulta_completa__11[[#This Row],[13 - Ocorrências/Ambientes Atingidos]]),0)</f>
        <v>0</v>
      </c>
      <c r="BG214" s="85" t="str">
        <f t="shared" si="98"/>
        <v/>
      </c>
      <c r="BH214" s="84">
        <f>IFERROR(FIND("Mar",consulta_completa__11[[#This Row],[13 - Ocorrências/Ambientes Atingidos]]),0)</f>
        <v>0</v>
      </c>
      <c r="BI214" s="85" t="str">
        <f t="shared" si="99"/>
        <v/>
      </c>
      <c r="BJ214" s="84">
        <f>IFERROR(FIND("Praia",consulta_completa__11[[#This Row],[13 - Ocorrências/Ambientes Atingidos]]),0)</f>
        <v>1</v>
      </c>
      <c r="BK214" s="85" t="str">
        <f t="shared" si="100"/>
        <v>X</v>
      </c>
      <c r="BL214" s="84">
        <f>IFERROR(FIND("Solo",consulta_completa__11[[#This Row],[13 - Ocorrências/Ambientes Atingidos]]),0)</f>
        <v>0</v>
      </c>
      <c r="BM214" s="85" t="str">
        <f t="shared" si="101"/>
        <v/>
      </c>
      <c r="BN214" s="84">
        <f>IFERROR(FIND("Águas subterrâneas",consulta_completa__11[[#This Row],[13 - Ocorrências/Ambientes Atingidos]]),0)</f>
        <v>0</v>
      </c>
      <c r="BO214" s="85" t="str">
        <f t="shared" si="102"/>
        <v/>
      </c>
      <c r="BP214" s="84">
        <f>IFERROR(FIND("Atmosfera",consulta_completa__11[[#This Row],[13 - Ocorrências/Ambientes Atingidos]]),0)</f>
        <v>0</v>
      </c>
      <c r="BQ214" s="85" t="str">
        <f t="shared" si="103"/>
        <v/>
      </c>
      <c r="BR214" s="84">
        <f>IFERROR(FIND("Flora",consulta_completa__11[[#This Row],[13 - Ocorrências/Ambientes Atingidos]]),0)</f>
        <v>0</v>
      </c>
      <c r="BS214" s="85" t="str">
        <f t="shared" si="104"/>
        <v/>
      </c>
      <c r="BT214" s="84">
        <f>IFERROR(FIND("Fauna",consulta_completa__11[[#This Row],[13 - Ocorrências/Ambientes Atingidos]]),0)</f>
        <v>0</v>
      </c>
      <c r="BU214" s="85" t="str">
        <f t="shared" si="105"/>
        <v/>
      </c>
      <c r="BV214" s="84">
        <f>IFERROR(FIND("UC federal",consulta_completa__11[[#This Row],[13 - Ocorrências/Ambientes Atingidos]]),0)</f>
        <v>0</v>
      </c>
      <c r="BW214" s="85" t="str">
        <f t="shared" si="106"/>
        <v/>
      </c>
      <c r="BX214" s="84">
        <f>IFERROR(FIND("UC estadual/municipal",consulta_completa__11[[#This Row],[13 - Ocorrências/Ambientes Atingidos]]),0)</f>
        <v>0</v>
      </c>
      <c r="BY214" s="85" t="str">
        <f t="shared" si="107"/>
        <v/>
      </c>
      <c r="BZ214" s="84">
        <f>IFERROR(FIND("Outro(s)",consulta_completa__11[[#This Row],[13 - Ocorrências/Ambientes Atingidos]]),0)</f>
        <v>0</v>
      </c>
      <c r="CA214" s="85" t="str">
        <f t="shared" si="108"/>
        <v/>
      </c>
      <c r="CB214" s="84">
        <f>IFERROR(FIND("Sem dano",consulta_completa__11[[#This Row],[13 - Ocorrências/Ambientes Atingidos]]),0)</f>
        <v>0</v>
      </c>
      <c r="CC214" s="85" t="str">
        <f t="shared" si="109"/>
        <v/>
      </c>
      <c r="CD214" s="84" t="str">
        <f>IF(consulta_completa__11[[#This Row],[13 - Ocorrências/Ambientes Atingidos]]="","X","")</f>
        <v/>
      </c>
      <c r="CE214" s="86">
        <f>IFERROR(FIND("IBAMA",consulta_completa__11[[#This Row],[14 - Inst. Atuando no Local]]),0)</f>
        <v>0</v>
      </c>
      <c r="CF214" s="86" t="str">
        <f t="shared" si="110"/>
        <v/>
      </c>
      <c r="CG214" s="86">
        <f>IFERROR(FIND("OEMA",consulta_completa__11[[#This Row],[14 - Inst. Atuando no Local]]),0)</f>
        <v>0</v>
      </c>
      <c r="CH214" s="86" t="str">
        <f t="shared" si="111"/>
        <v/>
      </c>
      <c r="CI214" s="86">
        <f>IFERROR(FIND("DEFESA CIVIL",consulta_completa__11[[#This Row],[14 - Inst. Atuando no Local]]),0)</f>
        <v>0</v>
      </c>
      <c r="CJ214" s="86" t="str">
        <f t="shared" si="112"/>
        <v/>
      </c>
      <c r="CK214" s="86">
        <f>IFERROR(FIND("CORPO DE BOMBEIROS",consulta_completa__11[[#This Row],[14 - Inst. Atuando no Local]]),0)</f>
        <v>0</v>
      </c>
      <c r="CL214" s="86" t="str">
        <f t="shared" si="113"/>
        <v/>
      </c>
      <c r="CM214" s="86">
        <f>IFERROR(FIND("POLÍCIA RODOVIÁRIA",consulta_completa__11[[#This Row],[14 - Inst. Atuando no Local]]),0)</f>
        <v>0</v>
      </c>
      <c r="CN214" s="86" t="str">
        <f t="shared" si="114"/>
        <v/>
      </c>
      <c r="CO214" s="86">
        <f>IFERROR(FIND("POLÍCIA MILITAR",consulta_completa__11[[#This Row],[14 - Inst. Atuando no Local]]),0)</f>
        <v>0</v>
      </c>
      <c r="CP214" s="86" t="str">
        <f t="shared" si="115"/>
        <v/>
      </c>
      <c r="CQ214" s="86">
        <f>IFERROR(FIND("POLÍCIA CIVIL",consulta_completa__11[[#This Row],[14 - Inst. Atuando no Local]]),0)</f>
        <v>0</v>
      </c>
      <c r="CR214" s="86" t="str">
        <f t="shared" si="116"/>
        <v/>
      </c>
      <c r="CS214" s="86">
        <f>IFERROR(FIND("MARINHA DO BRASIL",consulta_completa__11[[#This Row],[14 - Inst. Atuando no Local]]),0)</f>
        <v>0</v>
      </c>
      <c r="CT214" s="86" t="str">
        <f t="shared" si="117"/>
        <v/>
      </c>
      <c r="CU214" s="86">
        <f>IFERROR(FIND("EMPRESA ESPECIALIZADA EM ATENDIMENTO",consulta_completa__11[[#This Row],[14 - Inst. Atuando no Local]]),0)</f>
        <v>0</v>
      </c>
      <c r="CV214" s="86" t="str">
        <f t="shared" si="118"/>
        <v/>
      </c>
      <c r="CW214" s="86">
        <f>IFERROR(FIND("IBAMA",consulta_completa__11[[#This Row],[14 - Inst. Atuando no Local]]),0)</f>
        <v>0</v>
      </c>
      <c r="CX214" s="86" t="str">
        <f t="shared" si="119"/>
        <v/>
      </c>
      <c r="CY214" s="86" t="str">
        <f>IF(consulta_completa__11[[#This Row],[14 - Inst. Atuando no Local]]="","X","")</f>
        <v>X</v>
      </c>
      <c r="CZ214" s="86">
        <f>IFERROR(FIND("OUTRA (S)",consulta_completa__11[[#This Row],[14 - Inst. Atuando no Local]]),0)</f>
        <v>0</v>
      </c>
      <c r="DA214" s="86" t="str">
        <f t="shared" si="120"/>
        <v/>
      </c>
      <c r="DB214" s="37" t="str">
        <f t="shared" si="121"/>
        <v>Sim</v>
      </c>
      <c r="DC214" s="37" t="str">
        <f t="shared" si="122"/>
        <v>Não</v>
      </c>
      <c r="DD214" s="37" t="str">
        <f t="shared" si="123"/>
        <v>Sim</v>
      </c>
      <c r="DE214" s="89" t="str">
        <f t="shared" si="94"/>
        <v>Sem informação</v>
      </c>
    </row>
    <row r="215" spans="1:109">
      <c r="A215" s="15">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4">
        <f>IFERROR(FIND("Óbitos/feridos",consulta_completa__11[[#This Row],[13 - Ocorrências/Ambientes Atingidos]]),0)</f>
        <v>0</v>
      </c>
      <c r="AY215" s="85" t="str">
        <f t="shared" si="95"/>
        <v/>
      </c>
      <c r="AZ215" s="84">
        <f>IFERROR(FIND("População afetada/evacuada",consulta_completa__11[[#This Row],[13 - Ocorrências/Ambientes Atingidos]]),0)</f>
        <v>0</v>
      </c>
      <c r="BA215" s="84" t="str">
        <f t="shared" si="96"/>
        <v/>
      </c>
      <c r="BB215" s="84">
        <f>IFERROR(FIND("Suspensão de abastecimento de água",consulta_completa__11[[#This Row],[13 - Ocorrências/Ambientes Atingidos]]),0)</f>
        <v>0</v>
      </c>
      <c r="BC215" s="85" t="str">
        <f t="shared" si="124"/>
        <v/>
      </c>
      <c r="BD215" s="84">
        <f>IFERROR(FIND("Rio/córrego",consulta_completa__11[[#This Row],[13 - Ocorrências/Ambientes Atingidos]]),0)</f>
        <v>0</v>
      </c>
      <c r="BE215" s="85" t="str">
        <f t="shared" si="97"/>
        <v/>
      </c>
      <c r="BF215" s="84">
        <f>IFERROR(FIND("Lago",consulta_completa__11[[#This Row],[13 - Ocorrências/Ambientes Atingidos]]),0)</f>
        <v>0</v>
      </c>
      <c r="BG215" s="85" t="str">
        <f t="shared" si="98"/>
        <v/>
      </c>
      <c r="BH215" s="84">
        <f>IFERROR(FIND("Mar",consulta_completa__11[[#This Row],[13 - Ocorrências/Ambientes Atingidos]]),0)</f>
        <v>0</v>
      </c>
      <c r="BI215" s="85" t="str">
        <f t="shared" si="99"/>
        <v/>
      </c>
      <c r="BJ215" s="84">
        <f>IFERROR(FIND("Praia",consulta_completa__11[[#This Row],[13 - Ocorrências/Ambientes Atingidos]]),0)</f>
        <v>0</v>
      </c>
      <c r="BK215" s="85" t="str">
        <f t="shared" si="100"/>
        <v/>
      </c>
      <c r="BL215" s="84">
        <f>IFERROR(FIND("Solo",consulta_completa__11[[#This Row],[13 - Ocorrências/Ambientes Atingidos]]),0)</f>
        <v>0</v>
      </c>
      <c r="BM215" s="85" t="str">
        <f t="shared" si="101"/>
        <v/>
      </c>
      <c r="BN215" s="84">
        <f>IFERROR(FIND("Águas subterrâneas",consulta_completa__11[[#This Row],[13 - Ocorrências/Ambientes Atingidos]]),0)</f>
        <v>0</v>
      </c>
      <c r="BO215" s="85" t="str">
        <f t="shared" si="102"/>
        <v/>
      </c>
      <c r="BP215" s="84">
        <f>IFERROR(FIND("Atmosfera",consulta_completa__11[[#This Row],[13 - Ocorrências/Ambientes Atingidos]]),0)</f>
        <v>0</v>
      </c>
      <c r="BQ215" s="85" t="str">
        <f t="shared" si="103"/>
        <v/>
      </c>
      <c r="BR215" s="84">
        <f>IFERROR(FIND("Flora",consulta_completa__11[[#This Row],[13 - Ocorrências/Ambientes Atingidos]]),0)</f>
        <v>0</v>
      </c>
      <c r="BS215" s="85" t="str">
        <f t="shared" si="104"/>
        <v/>
      </c>
      <c r="BT215" s="84">
        <f>IFERROR(FIND("Fauna",consulta_completa__11[[#This Row],[13 - Ocorrências/Ambientes Atingidos]]),0)</f>
        <v>0</v>
      </c>
      <c r="BU215" s="85" t="str">
        <f t="shared" si="105"/>
        <v/>
      </c>
      <c r="BV215" s="84">
        <f>IFERROR(FIND("UC federal",consulta_completa__11[[#This Row],[13 - Ocorrências/Ambientes Atingidos]]),0)</f>
        <v>0</v>
      </c>
      <c r="BW215" s="85" t="str">
        <f t="shared" si="106"/>
        <v/>
      </c>
      <c r="BX215" s="84">
        <f>IFERROR(FIND("UC estadual/municipal",consulta_completa__11[[#This Row],[13 - Ocorrências/Ambientes Atingidos]]),0)</f>
        <v>0</v>
      </c>
      <c r="BY215" s="85" t="str">
        <f t="shared" si="107"/>
        <v/>
      </c>
      <c r="BZ215" s="84">
        <f>IFERROR(FIND("Outro(s)",consulta_completa__11[[#This Row],[13 - Ocorrências/Ambientes Atingidos]]),0)</f>
        <v>1</v>
      </c>
      <c r="CA215" s="85" t="str">
        <f t="shared" si="108"/>
        <v>X</v>
      </c>
      <c r="CB215" s="84">
        <f>IFERROR(FIND("Sem dano",consulta_completa__11[[#This Row],[13 - Ocorrências/Ambientes Atingidos]]),0)</f>
        <v>0</v>
      </c>
      <c r="CC215" s="85" t="str">
        <f t="shared" si="109"/>
        <v/>
      </c>
      <c r="CD215" s="84" t="str">
        <f>IF(consulta_completa__11[[#This Row],[13 - Ocorrências/Ambientes Atingidos]]="","X","")</f>
        <v/>
      </c>
      <c r="CE215" s="86">
        <f>IFERROR(FIND("IBAMA",consulta_completa__11[[#This Row],[14 - Inst. Atuando no Local]]),0)</f>
        <v>0</v>
      </c>
      <c r="CF215" s="86" t="str">
        <f t="shared" si="110"/>
        <v/>
      </c>
      <c r="CG215" s="86">
        <f>IFERROR(FIND("OEMA",consulta_completa__11[[#This Row],[14 - Inst. Atuando no Local]]),0)</f>
        <v>0</v>
      </c>
      <c r="CH215" s="86" t="str">
        <f t="shared" si="111"/>
        <v/>
      </c>
      <c r="CI215" s="86">
        <f>IFERROR(FIND("DEFESA CIVIL",consulta_completa__11[[#This Row],[14 - Inst. Atuando no Local]]),0)</f>
        <v>0</v>
      </c>
      <c r="CJ215" s="86" t="str">
        <f t="shared" si="112"/>
        <v/>
      </c>
      <c r="CK215" s="86">
        <f>IFERROR(FIND("CORPO DE BOMBEIROS",consulta_completa__11[[#This Row],[14 - Inst. Atuando no Local]]),0)</f>
        <v>0</v>
      </c>
      <c r="CL215" s="86" t="str">
        <f t="shared" si="113"/>
        <v/>
      </c>
      <c r="CM215" s="86">
        <f>IFERROR(FIND("POLÍCIA RODOVIÁRIA",consulta_completa__11[[#This Row],[14 - Inst. Atuando no Local]]),0)</f>
        <v>0</v>
      </c>
      <c r="CN215" s="86" t="str">
        <f t="shared" si="114"/>
        <v/>
      </c>
      <c r="CO215" s="86">
        <f>IFERROR(FIND("POLÍCIA MILITAR",consulta_completa__11[[#This Row],[14 - Inst. Atuando no Local]]),0)</f>
        <v>0</v>
      </c>
      <c r="CP215" s="86" t="str">
        <f t="shared" si="115"/>
        <v/>
      </c>
      <c r="CQ215" s="86">
        <f>IFERROR(FIND("POLÍCIA CIVIL",consulta_completa__11[[#This Row],[14 - Inst. Atuando no Local]]),0)</f>
        <v>0</v>
      </c>
      <c r="CR215" s="86" t="str">
        <f t="shared" si="116"/>
        <v/>
      </c>
      <c r="CS215" s="86">
        <f>IFERROR(FIND("MARINHA DO BRASIL",consulta_completa__11[[#This Row],[14 - Inst. Atuando no Local]]),0)</f>
        <v>0</v>
      </c>
      <c r="CT215" s="86" t="str">
        <f t="shared" si="117"/>
        <v/>
      </c>
      <c r="CU215" s="86">
        <f>IFERROR(FIND("EMPRESA ESPECIALIZADA EM ATENDIMENTO",consulta_completa__11[[#This Row],[14 - Inst. Atuando no Local]]),0)</f>
        <v>0</v>
      </c>
      <c r="CV215" s="86" t="str">
        <f t="shared" si="118"/>
        <v/>
      </c>
      <c r="CW215" s="86">
        <f>IFERROR(FIND("IBAMA",consulta_completa__11[[#This Row],[14 - Inst. Atuando no Local]]),0)</f>
        <v>0</v>
      </c>
      <c r="CX215" s="86" t="str">
        <f t="shared" si="119"/>
        <v/>
      </c>
      <c r="CY215" s="86" t="str">
        <f>IF(consulta_completa__11[[#This Row],[14 - Inst. Atuando no Local]]="","X","")</f>
        <v/>
      </c>
      <c r="CZ215" s="86">
        <f>IFERROR(FIND("OUTRA (S)",consulta_completa__11[[#This Row],[14 - Inst. Atuando no Local]]),0)</f>
        <v>0</v>
      </c>
      <c r="DA215" s="86" t="str">
        <f t="shared" si="120"/>
        <v/>
      </c>
      <c r="DB215" s="37" t="str">
        <f t="shared" si="121"/>
        <v>Sim</v>
      </c>
      <c r="DC215" s="37" t="str">
        <f t="shared" si="122"/>
        <v>Não</v>
      </c>
      <c r="DD215" s="37" t="str">
        <f t="shared" si="123"/>
        <v>Sim</v>
      </c>
      <c r="DE215" s="89" t="str">
        <f t="shared" si="94"/>
        <v>Estadual</v>
      </c>
    </row>
    <row r="216" spans="1:109">
      <c r="A216" s="15">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4">
        <f>IFERROR(FIND("Óbitos/feridos",consulta_completa__11[[#This Row],[13 - Ocorrências/Ambientes Atingidos]]),0)</f>
        <v>0</v>
      </c>
      <c r="AY216" s="85" t="str">
        <f t="shared" si="95"/>
        <v/>
      </c>
      <c r="AZ216" s="84">
        <f>IFERROR(FIND("População afetada/evacuada",consulta_completa__11[[#This Row],[13 - Ocorrências/Ambientes Atingidos]]),0)</f>
        <v>0</v>
      </c>
      <c r="BA216" s="84" t="str">
        <f t="shared" si="96"/>
        <v/>
      </c>
      <c r="BB216" s="84">
        <f>IFERROR(FIND("Suspensão de abastecimento de água",consulta_completa__11[[#This Row],[13 - Ocorrências/Ambientes Atingidos]]),0)</f>
        <v>0</v>
      </c>
      <c r="BC216" s="85" t="str">
        <f t="shared" si="124"/>
        <v/>
      </c>
      <c r="BD216" s="84">
        <f>IFERROR(FIND("Rio/córrego",consulta_completa__11[[#This Row],[13 - Ocorrências/Ambientes Atingidos]]),0)</f>
        <v>0</v>
      </c>
      <c r="BE216" s="85" t="str">
        <f t="shared" si="97"/>
        <v/>
      </c>
      <c r="BF216" s="84">
        <f>IFERROR(FIND("Lago",consulta_completa__11[[#This Row],[13 - Ocorrências/Ambientes Atingidos]]),0)</f>
        <v>0</v>
      </c>
      <c r="BG216" s="85" t="str">
        <f t="shared" si="98"/>
        <v/>
      </c>
      <c r="BH216" s="84">
        <f>IFERROR(FIND("Mar",consulta_completa__11[[#This Row],[13 - Ocorrências/Ambientes Atingidos]]),0)</f>
        <v>1</v>
      </c>
      <c r="BI216" s="85" t="str">
        <f t="shared" si="99"/>
        <v>X</v>
      </c>
      <c r="BJ216" s="84">
        <f>IFERROR(FIND("Praia",consulta_completa__11[[#This Row],[13 - Ocorrências/Ambientes Atingidos]]),0)</f>
        <v>0</v>
      </c>
      <c r="BK216" s="85" t="str">
        <f t="shared" si="100"/>
        <v/>
      </c>
      <c r="BL216" s="84">
        <f>IFERROR(FIND("Solo",consulta_completa__11[[#This Row],[13 - Ocorrências/Ambientes Atingidos]]),0)</f>
        <v>0</v>
      </c>
      <c r="BM216" s="85" t="str">
        <f t="shared" si="101"/>
        <v/>
      </c>
      <c r="BN216" s="84">
        <f>IFERROR(FIND("Águas subterrâneas",consulta_completa__11[[#This Row],[13 - Ocorrências/Ambientes Atingidos]]),0)</f>
        <v>0</v>
      </c>
      <c r="BO216" s="85" t="str">
        <f t="shared" si="102"/>
        <v/>
      </c>
      <c r="BP216" s="84">
        <f>IFERROR(FIND("Atmosfera",consulta_completa__11[[#This Row],[13 - Ocorrências/Ambientes Atingidos]]),0)</f>
        <v>0</v>
      </c>
      <c r="BQ216" s="85" t="str">
        <f t="shared" si="103"/>
        <v/>
      </c>
      <c r="BR216" s="84">
        <f>IFERROR(FIND("Flora",consulta_completa__11[[#This Row],[13 - Ocorrências/Ambientes Atingidos]]),0)</f>
        <v>0</v>
      </c>
      <c r="BS216" s="85" t="str">
        <f t="shared" si="104"/>
        <v/>
      </c>
      <c r="BT216" s="84">
        <f>IFERROR(FIND("Fauna",consulta_completa__11[[#This Row],[13 - Ocorrências/Ambientes Atingidos]]),0)</f>
        <v>0</v>
      </c>
      <c r="BU216" s="85" t="str">
        <f t="shared" si="105"/>
        <v/>
      </c>
      <c r="BV216" s="84">
        <f>IFERROR(FIND("UC federal",consulta_completa__11[[#This Row],[13 - Ocorrências/Ambientes Atingidos]]),0)</f>
        <v>0</v>
      </c>
      <c r="BW216" s="85" t="str">
        <f t="shared" si="106"/>
        <v/>
      </c>
      <c r="BX216" s="84">
        <f>IFERROR(FIND("UC estadual/municipal",consulta_completa__11[[#This Row],[13 - Ocorrências/Ambientes Atingidos]]),0)</f>
        <v>0</v>
      </c>
      <c r="BY216" s="85" t="str">
        <f t="shared" si="107"/>
        <v/>
      </c>
      <c r="BZ216" s="84">
        <f>IFERROR(FIND("Outro(s)",consulta_completa__11[[#This Row],[13 - Ocorrências/Ambientes Atingidos]]),0)</f>
        <v>0</v>
      </c>
      <c r="CA216" s="85" t="str">
        <f t="shared" si="108"/>
        <v/>
      </c>
      <c r="CB216" s="84">
        <f>IFERROR(FIND("Sem dano",consulta_completa__11[[#This Row],[13 - Ocorrências/Ambientes Atingidos]]),0)</f>
        <v>0</v>
      </c>
      <c r="CC216" s="85" t="str">
        <f t="shared" si="109"/>
        <v/>
      </c>
      <c r="CD216" s="84" t="str">
        <f>IF(consulta_completa__11[[#This Row],[13 - Ocorrências/Ambientes Atingidos]]="","X","")</f>
        <v/>
      </c>
      <c r="CE216" s="86">
        <f>IFERROR(FIND("IBAMA",consulta_completa__11[[#This Row],[14 - Inst. Atuando no Local]]),0)</f>
        <v>0</v>
      </c>
      <c r="CF216" s="86" t="str">
        <f t="shared" si="110"/>
        <v/>
      </c>
      <c r="CG216" s="86">
        <f>IFERROR(FIND("OEMA",consulta_completa__11[[#This Row],[14 - Inst. Atuando no Local]]),0)</f>
        <v>0</v>
      </c>
      <c r="CH216" s="86" t="str">
        <f t="shared" si="111"/>
        <v/>
      </c>
      <c r="CI216" s="86">
        <f>IFERROR(FIND("DEFESA CIVIL",consulta_completa__11[[#This Row],[14 - Inst. Atuando no Local]]),0)</f>
        <v>0</v>
      </c>
      <c r="CJ216" s="86" t="str">
        <f t="shared" si="112"/>
        <v/>
      </c>
      <c r="CK216" s="86">
        <f>IFERROR(FIND("CORPO DE BOMBEIROS",consulta_completa__11[[#This Row],[14 - Inst. Atuando no Local]]),0)</f>
        <v>0</v>
      </c>
      <c r="CL216" s="86" t="str">
        <f t="shared" si="113"/>
        <v/>
      </c>
      <c r="CM216" s="86">
        <f>IFERROR(FIND("POLÍCIA RODOVIÁRIA",consulta_completa__11[[#This Row],[14 - Inst. Atuando no Local]]),0)</f>
        <v>0</v>
      </c>
      <c r="CN216" s="86" t="str">
        <f t="shared" si="114"/>
        <v/>
      </c>
      <c r="CO216" s="86">
        <f>IFERROR(FIND("POLÍCIA MILITAR",consulta_completa__11[[#This Row],[14 - Inst. Atuando no Local]]),0)</f>
        <v>0</v>
      </c>
      <c r="CP216" s="86" t="str">
        <f t="shared" si="115"/>
        <v/>
      </c>
      <c r="CQ216" s="86">
        <f>IFERROR(FIND("POLÍCIA CIVIL",consulta_completa__11[[#This Row],[14 - Inst. Atuando no Local]]),0)</f>
        <v>0</v>
      </c>
      <c r="CR216" s="86" t="str">
        <f t="shared" si="116"/>
        <v/>
      </c>
      <c r="CS216" s="86">
        <f>IFERROR(FIND("MARINHA DO BRASIL",consulta_completa__11[[#This Row],[14 - Inst. Atuando no Local]]),0)</f>
        <v>0</v>
      </c>
      <c r="CT216" s="86" t="str">
        <f t="shared" si="117"/>
        <v/>
      </c>
      <c r="CU216" s="86">
        <f>IFERROR(FIND("EMPRESA ESPECIALIZADA EM ATENDIMENTO",consulta_completa__11[[#This Row],[14 - Inst. Atuando no Local]]),0)</f>
        <v>0</v>
      </c>
      <c r="CV216" s="86" t="str">
        <f t="shared" si="118"/>
        <v/>
      </c>
      <c r="CW216" s="86">
        <f>IFERROR(FIND("IBAMA",consulta_completa__11[[#This Row],[14 - Inst. Atuando no Local]]),0)</f>
        <v>0</v>
      </c>
      <c r="CX216" s="86" t="str">
        <f t="shared" si="119"/>
        <v/>
      </c>
      <c r="CY216" s="86" t="str">
        <f>IF(consulta_completa__11[[#This Row],[14 - Inst. Atuando no Local]]="","X","")</f>
        <v/>
      </c>
      <c r="CZ216" s="86">
        <f>IFERROR(FIND("OUTRA (S)",consulta_completa__11[[#This Row],[14 - Inst. Atuando no Local]]),0)</f>
        <v>0</v>
      </c>
      <c r="DA216" s="86" t="str">
        <f t="shared" si="120"/>
        <v/>
      </c>
      <c r="DB216" s="37" t="str">
        <f t="shared" si="121"/>
        <v>Sim</v>
      </c>
      <c r="DC216" s="37" t="str">
        <f t="shared" si="122"/>
        <v>Não</v>
      </c>
      <c r="DD216" s="37" t="str">
        <f t="shared" si="123"/>
        <v>Sim</v>
      </c>
      <c r="DE216" s="89" t="str">
        <f t="shared" si="94"/>
        <v>Federal</v>
      </c>
    </row>
    <row r="217" spans="1:109">
      <c r="A217" s="15">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4">
        <f>IFERROR(FIND("Óbitos/feridos",consulta_completa__11[[#This Row],[13 - Ocorrências/Ambientes Atingidos]]),0)</f>
        <v>0</v>
      </c>
      <c r="AY217" s="85" t="str">
        <f t="shared" si="95"/>
        <v/>
      </c>
      <c r="AZ217" s="84">
        <f>IFERROR(FIND("População afetada/evacuada",consulta_completa__11[[#This Row],[13 - Ocorrências/Ambientes Atingidos]]),0)</f>
        <v>0</v>
      </c>
      <c r="BA217" s="84" t="str">
        <f t="shared" si="96"/>
        <v/>
      </c>
      <c r="BB217" s="84">
        <f>IFERROR(FIND("Suspensão de abastecimento de água",consulta_completa__11[[#This Row],[13 - Ocorrências/Ambientes Atingidos]]),0)</f>
        <v>0</v>
      </c>
      <c r="BC217" s="85" t="str">
        <f t="shared" si="124"/>
        <v/>
      </c>
      <c r="BD217" s="84">
        <f>IFERROR(FIND("Rio/córrego",consulta_completa__11[[#This Row],[13 - Ocorrências/Ambientes Atingidos]]),0)</f>
        <v>0</v>
      </c>
      <c r="BE217" s="85" t="str">
        <f t="shared" si="97"/>
        <v/>
      </c>
      <c r="BF217" s="84">
        <f>IFERROR(FIND("Lago",consulta_completa__11[[#This Row],[13 - Ocorrências/Ambientes Atingidos]]),0)</f>
        <v>0</v>
      </c>
      <c r="BG217" s="85" t="str">
        <f t="shared" si="98"/>
        <v/>
      </c>
      <c r="BH217" s="84">
        <f>IFERROR(FIND("Mar",consulta_completa__11[[#This Row],[13 - Ocorrências/Ambientes Atingidos]]),0)</f>
        <v>1</v>
      </c>
      <c r="BI217" s="85" t="str">
        <f t="shared" si="99"/>
        <v>X</v>
      </c>
      <c r="BJ217" s="84">
        <f>IFERROR(FIND("Praia",consulta_completa__11[[#This Row],[13 - Ocorrências/Ambientes Atingidos]]),0)</f>
        <v>0</v>
      </c>
      <c r="BK217" s="85" t="str">
        <f t="shared" si="100"/>
        <v/>
      </c>
      <c r="BL217" s="84">
        <f>IFERROR(FIND("Solo",consulta_completa__11[[#This Row],[13 - Ocorrências/Ambientes Atingidos]]),0)</f>
        <v>0</v>
      </c>
      <c r="BM217" s="85" t="str">
        <f t="shared" si="101"/>
        <v/>
      </c>
      <c r="BN217" s="84">
        <f>IFERROR(FIND("Águas subterrâneas",consulta_completa__11[[#This Row],[13 - Ocorrências/Ambientes Atingidos]]),0)</f>
        <v>0</v>
      </c>
      <c r="BO217" s="85" t="str">
        <f t="shared" si="102"/>
        <v/>
      </c>
      <c r="BP217" s="84">
        <f>IFERROR(FIND("Atmosfera",consulta_completa__11[[#This Row],[13 - Ocorrências/Ambientes Atingidos]]),0)</f>
        <v>0</v>
      </c>
      <c r="BQ217" s="85" t="str">
        <f t="shared" si="103"/>
        <v/>
      </c>
      <c r="BR217" s="84">
        <f>IFERROR(FIND("Flora",consulta_completa__11[[#This Row],[13 - Ocorrências/Ambientes Atingidos]]),0)</f>
        <v>0</v>
      </c>
      <c r="BS217" s="85" t="str">
        <f t="shared" si="104"/>
        <v/>
      </c>
      <c r="BT217" s="84">
        <f>IFERROR(FIND("Fauna",consulta_completa__11[[#This Row],[13 - Ocorrências/Ambientes Atingidos]]),0)</f>
        <v>0</v>
      </c>
      <c r="BU217" s="85" t="str">
        <f t="shared" si="105"/>
        <v/>
      </c>
      <c r="BV217" s="84">
        <f>IFERROR(FIND("UC federal",consulta_completa__11[[#This Row],[13 - Ocorrências/Ambientes Atingidos]]),0)</f>
        <v>0</v>
      </c>
      <c r="BW217" s="85" t="str">
        <f t="shared" si="106"/>
        <v/>
      </c>
      <c r="BX217" s="84">
        <f>IFERROR(FIND("UC estadual/municipal",consulta_completa__11[[#This Row],[13 - Ocorrências/Ambientes Atingidos]]),0)</f>
        <v>0</v>
      </c>
      <c r="BY217" s="85" t="str">
        <f t="shared" si="107"/>
        <v/>
      </c>
      <c r="BZ217" s="84">
        <f>IFERROR(FIND("Outro(s)",consulta_completa__11[[#This Row],[13 - Ocorrências/Ambientes Atingidos]]),0)</f>
        <v>0</v>
      </c>
      <c r="CA217" s="85" t="str">
        <f t="shared" si="108"/>
        <v/>
      </c>
      <c r="CB217" s="84">
        <f>IFERROR(FIND("Sem dano",consulta_completa__11[[#This Row],[13 - Ocorrências/Ambientes Atingidos]]),0)</f>
        <v>0</v>
      </c>
      <c r="CC217" s="85" t="str">
        <f t="shared" si="109"/>
        <v/>
      </c>
      <c r="CD217" s="84" t="str">
        <f>IF(consulta_completa__11[[#This Row],[13 - Ocorrências/Ambientes Atingidos]]="","X","")</f>
        <v/>
      </c>
      <c r="CE217" s="86">
        <f>IFERROR(FIND("IBAMA",consulta_completa__11[[#This Row],[14 - Inst. Atuando no Local]]),0)</f>
        <v>0</v>
      </c>
      <c r="CF217" s="86" t="str">
        <f t="shared" si="110"/>
        <v/>
      </c>
      <c r="CG217" s="86">
        <f>IFERROR(FIND("OEMA",consulta_completa__11[[#This Row],[14 - Inst. Atuando no Local]]),0)</f>
        <v>0</v>
      </c>
      <c r="CH217" s="86" t="str">
        <f t="shared" si="111"/>
        <v/>
      </c>
      <c r="CI217" s="86">
        <f>IFERROR(FIND("DEFESA CIVIL",consulta_completa__11[[#This Row],[14 - Inst. Atuando no Local]]),0)</f>
        <v>0</v>
      </c>
      <c r="CJ217" s="86" t="str">
        <f t="shared" si="112"/>
        <v/>
      </c>
      <c r="CK217" s="86">
        <f>IFERROR(FIND("CORPO DE BOMBEIROS",consulta_completa__11[[#This Row],[14 - Inst. Atuando no Local]]),0)</f>
        <v>0</v>
      </c>
      <c r="CL217" s="86" t="str">
        <f t="shared" si="113"/>
        <v/>
      </c>
      <c r="CM217" s="86">
        <f>IFERROR(FIND("POLÍCIA RODOVIÁRIA",consulta_completa__11[[#This Row],[14 - Inst. Atuando no Local]]),0)</f>
        <v>0</v>
      </c>
      <c r="CN217" s="86" t="str">
        <f t="shared" si="114"/>
        <v/>
      </c>
      <c r="CO217" s="86">
        <f>IFERROR(FIND("POLÍCIA MILITAR",consulta_completa__11[[#This Row],[14 - Inst. Atuando no Local]]),0)</f>
        <v>0</v>
      </c>
      <c r="CP217" s="86" t="str">
        <f t="shared" si="115"/>
        <v/>
      </c>
      <c r="CQ217" s="86">
        <f>IFERROR(FIND("POLÍCIA CIVIL",consulta_completa__11[[#This Row],[14 - Inst. Atuando no Local]]),0)</f>
        <v>0</v>
      </c>
      <c r="CR217" s="86" t="str">
        <f t="shared" si="116"/>
        <v/>
      </c>
      <c r="CS217" s="86">
        <f>IFERROR(FIND("MARINHA DO BRASIL",consulta_completa__11[[#This Row],[14 - Inst. Atuando no Local]]),0)</f>
        <v>0</v>
      </c>
      <c r="CT217" s="86" t="str">
        <f t="shared" si="117"/>
        <v/>
      </c>
      <c r="CU217" s="86">
        <f>IFERROR(FIND("EMPRESA ESPECIALIZADA EM ATENDIMENTO",consulta_completa__11[[#This Row],[14 - Inst. Atuando no Local]]),0)</f>
        <v>0</v>
      </c>
      <c r="CV217" s="86" t="str">
        <f t="shared" si="118"/>
        <v/>
      </c>
      <c r="CW217" s="86">
        <f>IFERROR(FIND("IBAMA",consulta_completa__11[[#This Row],[14 - Inst. Atuando no Local]]),0)</f>
        <v>0</v>
      </c>
      <c r="CX217" s="86" t="str">
        <f t="shared" si="119"/>
        <v/>
      </c>
      <c r="CY217" s="86" t="str">
        <f>IF(consulta_completa__11[[#This Row],[14 - Inst. Atuando no Local]]="","X","")</f>
        <v>X</v>
      </c>
      <c r="CZ217" s="86">
        <f>IFERROR(FIND("OUTRA (S)",consulta_completa__11[[#This Row],[14 - Inst. Atuando no Local]]),0)</f>
        <v>0</v>
      </c>
      <c r="DA217" s="86" t="str">
        <f t="shared" si="120"/>
        <v/>
      </c>
      <c r="DB217" s="37" t="str">
        <f t="shared" si="121"/>
        <v>Sim</v>
      </c>
      <c r="DC217" s="37" t="str">
        <f t="shared" si="122"/>
        <v>Não</v>
      </c>
      <c r="DD217" s="37" t="str">
        <f t="shared" si="123"/>
        <v>Sim</v>
      </c>
      <c r="DE217" s="89" t="str">
        <f t="shared" si="94"/>
        <v>Sem informação</v>
      </c>
    </row>
    <row r="218" spans="1:109">
      <c r="A218" s="15">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4">
        <f>IFERROR(FIND("Óbitos/feridos",consulta_completa__11[[#This Row],[13 - Ocorrências/Ambientes Atingidos]]),0)</f>
        <v>0</v>
      </c>
      <c r="AY218" s="85" t="str">
        <f t="shared" si="95"/>
        <v/>
      </c>
      <c r="AZ218" s="84">
        <f>IFERROR(FIND("População afetada/evacuada",consulta_completa__11[[#This Row],[13 - Ocorrências/Ambientes Atingidos]]),0)</f>
        <v>0</v>
      </c>
      <c r="BA218" s="84" t="str">
        <f t="shared" si="96"/>
        <v/>
      </c>
      <c r="BB218" s="84">
        <f>IFERROR(FIND("Suspensão de abastecimento de água",consulta_completa__11[[#This Row],[13 - Ocorrências/Ambientes Atingidos]]),0)</f>
        <v>0</v>
      </c>
      <c r="BC218" s="85" t="str">
        <f t="shared" si="124"/>
        <v/>
      </c>
      <c r="BD218" s="84">
        <f>IFERROR(FIND("Rio/córrego",consulta_completa__11[[#This Row],[13 - Ocorrências/Ambientes Atingidos]]),0)</f>
        <v>0</v>
      </c>
      <c r="BE218" s="85" t="str">
        <f t="shared" si="97"/>
        <v/>
      </c>
      <c r="BF218" s="84">
        <f>IFERROR(FIND("Lago",consulta_completa__11[[#This Row],[13 - Ocorrências/Ambientes Atingidos]]),0)</f>
        <v>0</v>
      </c>
      <c r="BG218" s="85" t="str">
        <f t="shared" si="98"/>
        <v/>
      </c>
      <c r="BH218" s="84">
        <f>IFERROR(FIND("Mar",consulta_completa__11[[#This Row],[13 - Ocorrências/Ambientes Atingidos]]),0)</f>
        <v>1</v>
      </c>
      <c r="BI218" s="85" t="str">
        <f t="shared" si="99"/>
        <v>X</v>
      </c>
      <c r="BJ218" s="84">
        <f>IFERROR(FIND("Praia",consulta_completa__11[[#This Row],[13 - Ocorrências/Ambientes Atingidos]]),0)</f>
        <v>0</v>
      </c>
      <c r="BK218" s="85" t="str">
        <f t="shared" si="100"/>
        <v/>
      </c>
      <c r="BL218" s="84">
        <f>IFERROR(FIND("Solo",consulta_completa__11[[#This Row],[13 - Ocorrências/Ambientes Atingidos]]),0)</f>
        <v>0</v>
      </c>
      <c r="BM218" s="85" t="str">
        <f t="shared" si="101"/>
        <v/>
      </c>
      <c r="BN218" s="84">
        <f>IFERROR(FIND("Águas subterrâneas",consulta_completa__11[[#This Row],[13 - Ocorrências/Ambientes Atingidos]]),0)</f>
        <v>0</v>
      </c>
      <c r="BO218" s="85" t="str">
        <f t="shared" si="102"/>
        <v/>
      </c>
      <c r="BP218" s="84">
        <f>IFERROR(FIND("Atmosfera",consulta_completa__11[[#This Row],[13 - Ocorrências/Ambientes Atingidos]]),0)</f>
        <v>0</v>
      </c>
      <c r="BQ218" s="85" t="str">
        <f t="shared" si="103"/>
        <v/>
      </c>
      <c r="BR218" s="84">
        <f>IFERROR(FIND("Flora",consulta_completa__11[[#This Row],[13 - Ocorrências/Ambientes Atingidos]]),0)</f>
        <v>0</v>
      </c>
      <c r="BS218" s="85" t="str">
        <f t="shared" si="104"/>
        <v/>
      </c>
      <c r="BT218" s="84">
        <f>IFERROR(FIND("Fauna",consulta_completa__11[[#This Row],[13 - Ocorrências/Ambientes Atingidos]]),0)</f>
        <v>0</v>
      </c>
      <c r="BU218" s="85" t="str">
        <f t="shared" si="105"/>
        <v/>
      </c>
      <c r="BV218" s="84">
        <f>IFERROR(FIND("UC federal",consulta_completa__11[[#This Row],[13 - Ocorrências/Ambientes Atingidos]]),0)</f>
        <v>0</v>
      </c>
      <c r="BW218" s="85" t="str">
        <f t="shared" si="106"/>
        <v/>
      </c>
      <c r="BX218" s="84">
        <f>IFERROR(FIND("UC estadual/municipal",consulta_completa__11[[#This Row],[13 - Ocorrências/Ambientes Atingidos]]),0)</f>
        <v>0</v>
      </c>
      <c r="BY218" s="85" t="str">
        <f t="shared" si="107"/>
        <v/>
      </c>
      <c r="BZ218" s="84">
        <f>IFERROR(FIND("Outro(s)",consulta_completa__11[[#This Row],[13 - Ocorrências/Ambientes Atingidos]]),0)</f>
        <v>0</v>
      </c>
      <c r="CA218" s="85" t="str">
        <f t="shared" si="108"/>
        <v/>
      </c>
      <c r="CB218" s="84">
        <f>IFERROR(FIND("Sem dano",consulta_completa__11[[#This Row],[13 - Ocorrências/Ambientes Atingidos]]),0)</f>
        <v>0</v>
      </c>
      <c r="CC218" s="85" t="str">
        <f t="shared" si="109"/>
        <v/>
      </c>
      <c r="CD218" s="84" t="str">
        <f>IF(consulta_completa__11[[#This Row],[13 - Ocorrências/Ambientes Atingidos]]="","X","")</f>
        <v/>
      </c>
      <c r="CE218" s="86">
        <f>IFERROR(FIND("IBAMA",consulta_completa__11[[#This Row],[14 - Inst. Atuando no Local]]),0)</f>
        <v>0</v>
      </c>
      <c r="CF218" s="86" t="str">
        <f t="shared" si="110"/>
        <v/>
      </c>
      <c r="CG218" s="86">
        <f>IFERROR(FIND("OEMA",consulta_completa__11[[#This Row],[14 - Inst. Atuando no Local]]),0)</f>
        <v>0</v>
      </c>
      <c r="CH218" s="86" t="str">
        <f t="shared" si="111"/>
        <v/>
      </c>
      <c r="CI218" s="86">
        <f>IFERROR(FIND("DEFESA CIVIL",consulta_completa__11[[#This Row],[14 - Inst. Atuando no Local]]),0)</f>
        <v>0</v>
      </c>
      <c r="CJ218" s="86" t="str">
        <f t="shared" si="112"/>
        <v/>
      </c>
      <c r="CK218" s="86">
        <f>IFERROR(FIND("CORPO DE BOMBEIROS",consulta_completa__11[[#This Row],[14 - Inst. Atuando no Local]]),0)</f>
        <v>0</v>
      </c>
      <c r="CL218" s="86" t="str">
        <f t="shared" si="113"/>
        <v/>
      </c>
      <c r="CM218" s="86">
        <f>IFERROR(FIND("POLÍCIA RODOVIÁRIA",consulta_completa__11[[#This Row],[14 - Inst. Atuando no Local]]),0)</f>
        <v>0</v>
      </c>
      <c r="CN218" s="86" t="str">
        <f t="shared" si="114"/>
        <v/>
      </c>
      <c r="CO218" s="86">
        <f>IFERROR(FIND("POLÍCIA MILITAR",consulta_completa__11[[#This Row],[14 - Inst. Atuando no Local]]),0)</f>
        <v>0</v>
      </c>
      <c r="CP218" s="86" t="str">
        <f t="shared" si="115"/>
        <v/>
      </c>
      <c r="CQ218" s="86">
        <f>IFERROR(FIND("POLÍCIA CIVIL",consulta_completa__11[[#This Row],[14 - Inst. Atuando no Local]]),0)</f>
        <v>0</v>
      </c>
      <c r="CR218" s="86" t="str">
        <f t="shared" si="116"/>
        <v/>
      </c>
      <c r="CS218" s="86">
        <f>IFERROR(FIND("MARINHA DO BRASIL",consulta_completa__11[[#This Row],[14 - Inst. Atuando no Local]]),0)</f>
        <v>0</v>
      </c>
      <c r="CT218" s="86" t="str">
        <f t="shared" si="117"/>
        <v/>
      </c>
      <c r="CU218" s="86">
        <f>IFERROR(FIND("EMPRESA ESPECIALIZADA EM ATENDIMENTO",consulta_completa__11[[#This Row],[14 - Inst. Atuando no Local]]),0)</f>
        <v>0</v>
      </c>
      <c r="CV218" s="86" t="str">
        <f t="shared" si="118"/>
        <v/>
      </c>
      <c r="CW218" s="86">
        <f>IFERROR(FIND("IBAMA",consulta_completa__11[[#This Row],[14 - Inst. Atuando no Local]]),0)</f>
        <v>0</v>
      </c>
      <c r="CX218" s="86" t="str">
        <f t="shared" si="119"/>
        <v/>
      </c>
      <c r="CY218" s="86" t="str">
        <f>IF(consulta_completa__11[[#This Row],[14 - Inst. Atuando no Local]]="","X","")</f>
        <v/>
      </c>
      <c r="CZ218" s="86">
        <f>IFERROR(FIND("OUTRA (S)",consulta_completa__11[[#This Row],[14 - Inst. Atuando no Local]]),0)</f>
        <v>0</v>
      </c>
      <c r="DA218" s="86" t="str">
        <f t="shared" si="120"/>
        <v/>
      </c>
      <c r="DB218" s="37" t="str">
        <f t="shared" si="121"/>
        <v>Sim</v>
      </c>
      <c r="DC218" s="37" t="str">
        <f t="shared" si="122"/>
        <v>Não</v>
      </c>
      <c r="DD218" s="37" t="str">
        <f t="shared" si="123"/>
        <v>Sim</v>
      </c>
      <c r="DE218" s="89" t="str">
        <f t="shared" si="94"/>
        <v>Federal</v>
      </c>
    </row>
    <row r="219" spans="1:109">
      <c r="A219" s="15">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4">
        <f>IFERROR(FIND("Óbitos/feridos",consulta_completa__11[[#This Row],[13 - Ocorrências/Ambientes Atingidos]]),0)</f>
        <v>0</v>
      </c>
      <c r="AY219" s="85" t="str">
        <f t="shared" si="95"/>
        <v/>
      </c>
      <c r="AZ219" s="84">
        <f>IFERROR(FIND("População afetada/evacuada",consulta_completa__11[[#This Row],[13 - Ocorrências/Ambientes Atingidos]]),0)</f>
        <v>0</v>
      </c>
      <c r="BA219" s="84" t="str">
        <f t="shared" si="96"/>
        <v/>
      </c>
      <c r="BB219" s="84">
        <f>IFERROR(FIND("Suspensão de abastecimento de água",consulta_completa__11[[#This Row],[13 - Ocorrências/Ambientes Atingidos]]),0)</f>
        <v>0</v>
      </c>
      <c r="BC219" s="85" t="str">
        <f t="shared" si="124"/>
        <v/>
      </c>
      <c r="BD219" s="84">
        <f>IFERROR(FIND("Rio/córrego",consulta_completa__11[[#This Row],[13 - Ocorrências/Ambientes Atingidos]]),0)</f>
        <v>0</v>
      </c>
      <c r="BE219" s="85" t="str">
        <f t="shared" si="97"/>
        <v/>
      </c>
      <c r="BF219" s="84">
        <f>IFERROR(FIND("Lago",consulta_completa__11[[#This Row],[13 - Ocorrências/Ambientes Atingidos]]),0)</f>
        <v>0</v>
      </c>
      <c r="BG219" s="85" t="str">
        <f t="shared" si="98"/>
        <v/>
      </c>
      <c r="BH219" s="84">
        <f>IFERROR(FIND("Mar",consulta_completa__11[[#This Row],[13 - Ocorrências/Ambientes Atingidos]]),0)</f>
        <v>1</v>
      </c>
      <c r="BI219" s="85" t="str">
        <f t="shared" si="99"/>
        <v>X</v>
      </c>
      <c r="BJ219" s="84">
        <f>IFERROR(FIND("Praia",consulta_completa__11[[#This Row],[13 - Ocorrências/Ambientes Atingidos]]),0)</f>
        <v>0</v>
      </c>
      <c r="BK219" s="85" t="str">
        <f t="shared" si="100"/>
        <v/>
      </c>
      <c r="BL219" s="84">
        <f>IFERROR(FIND("Solo",consulta_completa__11[[#This Row],[13 - Ocorrências/Ambientes Atingidos]]),0)</f>
        <v>0</v>
      </c>
      <c r="BM219" s="85" t="str">
        <f t="shared" si="101"/>
        <v/>
      </c>
      <c r="BN219" s="84">
        <f>IFERROR(FIND("Águas subterrâneas",consulta_completa__11[[#This Row],[13 - Ocorrências/Ambientes Atingidos]]),0)</f>
        <v>0</v>
      </c>
      <c r="BO219" s="85" t="str">
        <f t="shared" si="102"/>
        <v/>
      </c>
      <c r="BP219" s="84">
        <f>IFERROR(FIND("Atmosfera",consulta_completa__11[[#This Row],[13 - Ocorrências/Ambientes Atingidos]]),0)</f>
        <v>0</v>
      </c>
      <c r="BQ219" s="85" t="str">
        <f t="shared" si="103"/>
        <v/>
      </c>
      <c r="BR219" s="84">
        <f>IFERROR(FIND("Flora",consulta_completa__11[[#This Row],[13 - Ocorrências/Ambientes Atingidos]]),0)</f>
        <v>0</v>
      </c>
      <c r="BS219" s="85" t="str">
        <f t="shared" si="104"/>
        <v/>
      </c>
      <c r="BT219" s="84">
        <f>IFERROR(FIND("Fauna",consulta_completa__11[[#This Row],[13 - Ocorrências/Ambientes Atingidos]]),0)</f>
        <v>0</v>
      </c>
      <c r="BU219" s="85" t="str">
        <f t="shared" si="105"/>
        <v/>
      </c>
      <c r="BV219" s="84">
        <f>IFERROR(FIND("UC federal",consulta_completa__11[[#This Row],[13 - Ocorrências/Ambientes Atingidos]]),0)</f>
        <v>0</v>
      </c>
      <c r="BW219" s="85" t="str">
        <f t="shared" si="106"/>
        <v/>
      </c>
      <c r="BX219" s="84">
        <f>IFERROR(FIND("UC estadual/municipal",consulta_completa__11[[#This Row],[13 - Ocorrências/Ambientes Atingidos]]),0)</f>
        <v>0</v>
      </c>
      <c r="BY219" s="85" t="str">
        <f t="shared" si="107"/>
        <v/>
      </c>
      <c r="BZ219" s="84">
        <f>IFERROR(FIND("Outro(s)",consulta_completa__11[[#This Row],[13 - Ocorrências/Ambientes Atingidos]]),0)</f>
        <v>0</v>
      </c>
      <c r="CA219" s="85" t="str">
        <f t="shared" si="108"/>
        <v/>
      </c>
      <c r="CB219" s="84">
        <f>IFERROR(FIND("Sem dano",consulta_completa__11[[#This Row],[13 - Ocorrências/Ambientes Atingidos]]),0)</f>
        <v>0</v>
      </c>
      <c r="CC219" s="85" t="str">
        <f t="shared" si="109"/>
        <v/>
      </c>
      <c r="CD219" s="84" t="str">
        <f>IF(consulta_completa__11[[#This Row],[13 - Ocorrências/Ambientes Atingidos]]="","X","")</f>
        <v/>
      </c>
      <c r="CE219" s="86">
        <f>IFERROR(FIND("IBAMA",consulta_completa__11[[#This Row],[14 - Inst. Atuando no Local]]),0)</f>
        <v>0</v>
      </c>
      <c r="CF219" s="86" t="str">
        <f t="shared" si="110"/>
        <v/>
      </c>
      <c r="CG219" s="86">
        <f>IFERROR(FIND("OEMA",consulta_completa__11[[#This Row],[14 - Inst. Atuando no Local]]),0)</f>
        <v>0</v>
      </c>
      <c r="CH219" s="86" t="str">
        <f t="shared" si="111"/>
        <v/>
      </c>
      <c r="CI219" s="86">
        <f>IFERROR(FIND("DEFESA CIVIL",consulta_completa__11[[#This Row],[14 - Inst. Atuando no Local]]),0)</f>
        <v>0</v>
      </c>
      <c r="CJ219" s="86" t="str">
        <f t="shared" si="112"/>
        <v/>
      </c>
      <c r="CK219" s="86">
        <f>IFERROR(FIND("CORPO DE BOMBEIROS",consulta_completa__11[[#This Row],[14 - Inst. Atuando no Local]]),0)</f>
        <v>0</v>
      </c>
      <c r="CL219" s="86" t="str">
        <f t="shared" si="113"/>
        <v/>
      </c>
      <c r="CM219" s="86">
        <f>IFERROR(FIND("POLÍCIA RODOVIÁRIA",consulta_completa__11[[#This Row],[14 - Inst. Atuando no Local]]),0)</f>
        <v>0</v>
      </c>
      <c r="CN219" s="86" t="str">
        <f t="shared" si="114"/>
        <v/>
      </c>
      <c r="CO219" s="86">
        <f>IFERROR(FIND("POLÍCIA MILITAR",consulta_completa__11[[#This Row],[14 - Inst. Atuando no Local]]),0)</f>
        <v>0</v>
      </c>
      <c r="CP219" s="86" t="str">
        <f t="shared" si="115"/>
        <v/>
      </c>
      <c r="CQ219" s="86">
        <f>IFERROR(FIND("POLÍCIA CIVIL",consulta_completa__11[[#This Row],[14 - Inst. Atuando no Local]]),0)</f>
        <v>0</v>
      </c>
      <c r="CR219" s="86" t="str">
        <f t="shared" si="116"/>
        <v/>
      </c>
      <c r="CS219" s="86">
        <f>IFERROR(FIND("MARINHA DO BRASIL",consulta_completa__11[[#This Row],[14 - Inst. Atuando no Local]]),0)</f>
        <v>0</v>
      </c>
      <c r="CT219" s="86" t="str">
        <f t="shared" si="117"/>
        <v/>
      </c>
      <c r="CU219" s="86">
        <f>IFERROR(FIND("EMPRESA ESPECIALIZADA EM ATENDIMENTO",consulta_completa__11[[#This Row],[14 - Inst. Atuando no Local]]),0)</f>
        <v>0</v>
      </c>
      <c r="CV219" s="86" t="str">
        <f t="shared" si="118"/>
        <v/>
      </c>
      <c r="CW219" s="86">
        <f>IFERROR(FIND("IBAMA",consulta_completa__11[[#This Row],[14 - Inst. Atuando no Local]]),0)</f>
        <v>0</v>
      </c>
      <c r="CX219" s="86" t="str">
        <f t="shared" si="119"/>
        <v/>
      </c>
      <c r="CY219" s="86" t="str">
        <f>IF(consulta_completa__11[[#This Row],[14 - Inst. Atuando no Local]]="","X","")</f>
        <v/>
      </c>
      <c r="CZ219" s="86">
        <f>IFERROR(FIND("OUTRA (S)",consulta_completa__11[[#This Row],[14 - Inst. Atuando no Local]]),0)</f>
        <v>0</v>
      </c>
      <c r="DA219" s="86" t="str">
        <f t="shared" si="120"/>
        <v/>
      </c>
      <c r="DB219" s="37" t="str">
        <f t="shared" si="121"/>
        <v>Sim</v>
      </c>
      <c r="DC219" s="37" t="str">
        <f t="shared" si="122"/>
        <v>Não</v>
      </c>
      <c r="DD219" s="37" t="str">
        <f t="shared" si="123"/>
        <v>Sim</v>
      </c>
      <c r="DE219" s="89" t="str">
        <f t="shared" si="94"/>
        <v>Sem informação</v>
      </c>
    </row>
    <row r="220" spans="1:109">
      <c r="A220" s="15">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4">
        <f>IFERROR(FIND("Óbitos/feridos",consulta_completa__11[[#This Row],[13 - Ocorrências/Ambientes Atingidos]]),0)</f>
        <v>0</v>
      </c>
      <c r="AY220" s="85" t="str">
        <f t="shared" si="95"/>
        <v/>
      </c>
      <c r="AZ220" s="84">
        <f>IFERROR(FIND("População afetada/evacuada",consulta_completa__11[[#This Row],[13 - Ocorrências/Ambientes Atingidos]]),0)</f>
        <v>0</v>
      </c>
      <c r="BA220" s="84" t="str">
        <f t="shared" si="96"/>
        <v/>
      </c>
      <c r="BB220" s="84">
        <f>IFERROR(FIND("Suspensão de abastecimento de água",consulta_completa__11[[#This Row],[13 - Ocorrências/Ambientes Atingidos]]),0)</f>
        <v>0</v>
      </c>
      <c r="BC220" s="85" t="str">
        <f t="shared" si="124"/>
        <v/>
      </c>
      <c r="BD220" s="84">
        <f>IFERROR(FIND("Rio/córrego",consulta_completa__11[[#This Row],[13 - Ocorrências/Ambientes Atingidos]]),0)</f>
        <v>1</v>
      </c>
      <c r="BE220" s="85" t="str">
        <f t="shared" si="97"/>
        <v>X</v>
      </c>
      <c r="BF220" s="84">
        <f>IFERROR(FIND("Lago",consulta_completa__11[[#This Row],[13 - Ocorrências/Ambientes Atingidos]]),0)</f>
        <v>0</v>
      </c>
      <c r="BG220" s="85" t="str">
        <f t="shared" si="98"/>
        <v/>
      </c>
      <c r="BH220" s="84">
        <f>IFERROR(FIND("Mar",consulta_completa__11[[#This Row],[13 - Ocorrências/Ambientes Atingidos]]),0)</f>
        <v>0</v>
      </c>
      <c r="BI220" s="85" t="str">
        <f t="shared" si="99"/>
        <v/>
      </c>
      <c r="BJ220" s="84">
        <f>IFERROR(FIND("Praia",consulta_completa__11[[#This Row],[13 - Ocorrências/Ambientes Atingidos]]),0)</f>
        <v>0</v>
      </c>
      <c r="BK220" s="85" t="str">
        <f t="shared" si="100"/>
        <v/>
      </c>
      <c r="BL220" s="84">
        <f>IFERROR(FIND("Solo",consulta_completa__11[[#This Row],[13 - Ocorrências/Ambientes Atingidos]]),0)</f>
        <v>14</v>
      </c>
      <c r="BM220" s="85" t="str">
        <f t="shared" si="101"/>
        <v>X</v>
      </c>
      <c r="BN220" s="84">
        <f>IFERROR(FIND("Águas subterrâneas",consulta_completa__11[[#This Row],[13 - Ocorrências/Ambientes Atingidos]]),0)</f>
        <v>0</v>
      </c>
      <c r="BO220" s="85" t="str">
        <f t="shared" si="102"/>
        <v/>
      </c>
      <c r="BP220" s="84">
        <f>IFERROR(FIND("Atmosfera",consulta_completa__11[[#This Row],[13 - Ocorrências/Ambientes Atingidos]]),0)</f>
        <v>0</v>
      </c>
      <c r="BQ220" s="85" t="str">
        <f t="shared" si="103"/>
        <v/>
      </c>
      <c r="BR220" s="84">
        <f>IFERROR(FIND("Flora",consulta_completa__11[[#This Row],[13 - Ocorrências/Ambientes Atingidos]]),0)</f>
        <v>0</v>
      </c>
      <c r="BS220" s="85" t="str">
        <f t="shared" si="104"/>
        <v/>
      </c>
      <c r="BT220" s="84">
        <f>IFERROR(FIND("Fauna",consulta_completa__11[[#This Row],[13 - Ocorrências/Ambientes Atingidos]]),0)</f>
        <v>0</v>
      </c>
      <c r="BU220" s="85" t="str">
        <f t="shared" si="105"/>
        <v/>
      </c>
      <c r="BV220" s="84">
        <f>IFERROR(FIND("UC federal",consulta_completa__11[[#This Row],[13 - Ocorrências/Ambientes Atingidos]]),0)</f>
        <v>0</v>
      </c>
      <c r="BW220" s="85" t="str">
        <f t="shared" si="106"/>
        <v/>
      </c>
      <c r="BX220" s="84">
        <f>IFERROR(FIND("UC estadual/municipal",consulta_completa__11[[#This Row],[13 - Ocorrências/Ambientes Atingidos]]),0)</f>
        <v>0</v>
      </c>
      <c r="BY220" s="85" t="str">
        <f t="shared" si="107"/>
        <v/>
      </c>
      <c r="BZ220" s="84">
        <f>IFERROR(FIND("Outro(s)",consulta_completa__11[[#This Row],[13 - Ocorrências/Ambientes Atingidos]]),0)</f>
        <v>0</v>
      </c>
      <c r="CA220" s="85" t="str">
        <f t="shared" si="108"/>
        <v/>
      </c>
      <c r="CB220" s="84">
        <f>IFERROR(FIND("Sem dano",consulta_completa__11[[#This Row],[13 - Ocorrências/Ambientes Atingidos]]),0)</f>
        <v>0</v>
      </c>
      <c r="CC220" s="85" t="str">
        <f t="shared" si="109"/>
        <v/>
      </c>
      <c r="CD220" s="84" t="str">
        <f>IF(consulta_completa__11[[#This Row],[13 - Ocorrências/Ambientes Atingidos]]="","X","")</f>
        <v/>
      </c>
      <c r="CE220" s="86">
        <f>IFERROR(FIND("IBAMA",consulta_completa__11[[#This Row],[14 - Inst. Atuando no Local]]),0)</f>
        <v>0</v>
      </c>
      <c r="CF220" s="86" t="str">
        <f t="shared" si="110"/>
        <v/>
      </c>
      <c r="CG220" s="86">
        <f>IFERROR(FIND("OEMA",consulta_completa__11[[#This Row],[14 - Inst. Atuando no Local]]),0)</f>
        <v>0</v>
      </c>
      <c r="CH220" s="86" t="str">
        <f t="shared" si="111"/>
        <v/>
      </c>
      <c r="CI220" s="86">
        <f>IFERROR(FIND("DEFESA CIVIL",consulta_completa__11[[#This Row],[14 - Inst. Atuando no Local]]),0)</f>
        <v>0</v>
      </c>
      <c r="CJ220" s="86" t="str">
        <f t="shared" si="112"/>
        <v/>
      </c>
      <c r="CK220" s="86">
        <f>IFERROR(FIND("CORPO DE BOMBEIROS",consulta_completa__11[[#This Row],[14 - Inst. Atuando no Local]]),0)</f>
        <v>0</v>
      </c>
      <c r="CL220" s="86" t="str">
        <f t="shared" si="113"/>
        <v/>
      </c>
      <c r="CM220" s="86">
        <f>IFERROR(FIND("POLÍCIA RODOVIÁRIA",consulta_completa__11[[#This Row],[14 - Inst. Atuando no Local]]),0)</f>
        <v>0</v>
      </c>
      <c r="CN220" s="86" t="str">
        <f t="shared" si="114"/>
        <v/>
      </c>
      <c r="CO220" s="86">
        <f>IFERROR(FIND("POLÍCIA MILITAR",consulta_completa__11[[#This Row],[14 - Inst. Atuando no Local]]),0)</f>
        <v>0</v>
      </c>
      <c r="CP220" s="86" t="str">
        <f t="shared" si="115"/>
        <v/>
      </c>
      <c r="CQ220" s="86">
        <f>IFERROR(FIND("POLÍCIA CIVIL",consulta_completa__11[[#This Row],[14 - Inst. Atuando no Local]]),0)</f>
        <v>0</v>
      </c>
      <c r="CR220" s="86" t="str">
        <f t="shared" si="116"/>
        <v/>
      </c>
      <c r="CS220" s="86">
        <f>IFERROR(FIND("MARINHA DO BRASIL",consulta_completa__11[[#This Row],[14 - Inst. Atuando no Local]]),0)</f>
        <v>0</v>
      </c>
      <c r="CT220" s="86" t="str">
        <f t="shared" si="117"/>
        <v/>
      </c>
      <c r="CU220" s="86">
        <f>IFERROR(FIND("EMPRESA ESPECIALIZADA EM ATENDIMENTO",consulta_completa__11[[#This Row],[14 - Inst. Atuando no Local]]),0)</f>
        <v>0</v>
      </c>
      <c r="CV220" s="86" t="str">
        <f t="shared" si="118"/>
        <v/>
      </c>
      <c r="CW220" s="86">
        <f>IFERROR(FIND("IBAMA",consulta_completa__11[[#This Row],[14 - Inst. Atuando no Local]]),0)</f>
        <v>0</v>
      </c>
      <c r="CX220" s="86" t="str">
        <f t="shared" si="119"/>
        <v/>
      </c>
      <c r="CY220" s="86" t="str">
        <f>IF(consulta_completa__11[[#This Row],[14 - Inst. Atuando no Local]]="","X","")</f>
        <v/>
      </c>
      <c r="CZ220" s="86">
        <f>IFERROR(FIND("OUTRA (S)",consulta_completa__11[[#This Row],[14 - Inst. Atuando no Local]]),0)</f>
        <v>0</v>
      </c>
      <c r="DA220" s="86" t="str">
        <f t="shared" si="120"/>
        <v/>
      </c>
      <c r="DB220" s="37" t="str">
        <f t="shared" si="121"/>
        <v>Sim</v>
      </c>
      <c r="DC220" s="37" t="str">
        <f t="shared" si="122"/>
        <v>Não</v>
      </c>
      <c r="DD220" s="37" t="str">
        <f t="shared" si="123"/>
        <v>Sim</v>
      </c>
      <c r="DE220" s="89" t="str">
        <f t="shared" si="94"/>
        <v>Sem informação</v>
      </c>
    </row>
    <row r="221" spans="1:109">
      <c r="A221" s="15">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4">
        <f>IFERROR(FIND("Óbitos/feridos",consulta_completa__11[[#This Row],[13 - Ocorrências/Ambientes Atingidos]]),0)</f>
        <v>0</v>
      </c>
      <c r="AY221" s="85" t="str">
        <f t="shared" si="95"/>
        <v/>
      </c>
      <c r="AZ221" s="84">
        <f>IFERROR(FIND("População afetada/evacuada",consulta_completa__11[[#This Row],[13 - Ocorrências/Ambientes Atingidos]]),0)</f>
        <v>0</v>
      </c>
      <c r="BA221" s="84" t="str">
        <f t="shared" si="96"/>
        <v/>
      </c>
      <c r="BB221" s="84">
        <f>IFERROR(FIND("Suspensão de abastecimento de água",consulta_completa__11[[#This Row],[13 - Ocorrências/Ambientes Atingidos]]),0)</f>
        <v>0</v>
      </c>
      <c r="BC221" s="85" t="str">
        <f t="shared" si="124"/>
        <v/>
      </c>
      <c r="BD221" s="84">
        <f>IFERROR(FIND("Rio/córrego",consulta_completa__11[[#This Row],[13 - Ocorrências/Ambientes Atingidos]]),0)</f>
        <v>0</v>
      </c>
      <c r="BE221" s="85" t="str">
        <f t="shared" si="97"/>
        <v/>
      </c>
      <c r="BF221" s="84">
        <f>IFERROR(FIND("Lago",consulta_completa__11[[#This Row],[13 - Ocorrências/Ambientes Atingidos]]),0)</f>
        <v>0</v>
      </c>
      <c r="BG221" s="85" t="str">
        <f t="shared" si="98"/>
        <v/>
      </c>
      <c r="BH221" s="84">
        <f>IFERROR(FIND("Mar",consulta_completa__11[[#This Row],[13 - Ocorrências/Ambientes Atingidos]]),0)</f>
        <v>0</v>
      </c>
      <c r="BI221" s="85" t="str">
        <f t="shared" si="99"/>
        <v/>
      </c>
      <c r="BJ221" s="84">
        <f>IFERROR(FIND("Praia",consulta_completa__11[[#This Row],[13 - Ocorrências/Ambientes Atingidos]]),0)</f>
        <v>0</v>
      </c>
      <c r="BK221" s="85" t="str">
        <f t="shared" si="100"/>
        <v/>
      </c>
      <c r="BL221" s="84">
        <f>IFERROR(FIND("Solo",consulta_completa__11[[#This Row],[13 - Ocorrências/Ambientes Atingidos]]),0)</f>
        <v>1</v>
      </c>
      <c r="BM221" s="85" t="str">
        <f t="shared" si="101"/>
        <v>X</v>
      </c>
      <c r="BN221" s="84">
        <f>IFERROR(FIND("Águas subterrâneas",consulta_completa__11[[#This Row],[13 - Ocorrências/Ambientes Atingidos]]),0)</f>
        <v>0</v>
      </c>
      <c r="BO221" s="85" t="str">
        <f t="shared" si="102"/>
        <v/>
      </c>
      <c r="BP221" s="84">
        <f>IFERROR(FIND("Atmosfera",consulta_completa__11[[#This Row],[13 - Ocorrências/Ambientes Atingidos]]),0)</f>
        <v>0</v>
      </c>
      <c r="BQ221" s="85" t="str">
        <f t="shared" si="103"/>
        <v/>
      </c>
      <c r="BR221" s="84">
        <f>IFERROR(FIND("Flora",consulta_completa__11[[#This Row],[13 - Ocorrências/Ambientes Atingidos]]),0)</f>
        <v>0</v>
      </c>
      <c r="BS221" s="85" t="str">
        <f t="shared" si="104"/>
        <v/>
      </c>
      <c r="BT221" s="84">
        <f>IFERROR(FIND("Fauna",consulta_completa__11[[#This Row],[13 - Ocorrências/Ambientes Atingidos]]),0)</f>
        <v>0</v>
      </c>
      <c r="BU221" s="85" t="str">
        <f t="shared" si="105"/>
        <v/>
      </c>
      <c r="BV221" s="84">
        <f>IFERROR(FIND("UC federal",consulta_completa__11[[#This Row],[13 - Ocorrências/Ambientes Atingidos]]),0)</f>
        <v>0</v>
      </c>
      <c r="BW221" s="85" t="str">
        <f t="shared" si="106"/>
        <v/>
      </c>
      <c r="BX221" s="84">
        <f>IFERROR(FIND("UC estadual/municipal",consulta_completa__11[[#This Row],[13 - Ocorrências/Ambientes Atingidos]]),0)</f>
        <v>0</v>
      </c>
      <c r="BY221" s="85" t="str">
        <f t="shared" si="107"/>
        <v/>
      </c>
      <c r="BZ221" s="84">
        <f>IFERROR(FIND("Outro(s)",consulta_completa__11[[#This Row],[13 - Ocorrências/Ambientes Atingidos]]),0)</f>
        <v>0</v>
      </c>
      <c r="CA221" s="85" t="str">
        <f t="shared" si="108"/>
        <v/>
      </c>
      <c r="CB221" s="84">
        <f>IFERROR(FIND("Sem dano",consulta_completa__11[[#This Row],[13 - Ocorrências/Ambientes Atingidos]]),0)</f>
        <v>0</v>
      </c>
      <c r="CC221" s="85" t="str">
        <f t="shared" si="109"/>
        <v/>
      </c>
      <c r="CD221" s="84" t="str">
        <f>IF(consulta_completa__11[[#This Row],[13 - Ocorrências/Ambientes Atingidos]]="","X","")</f>
        <v/>
      </c>
      <c r="CE221" s="86">
        <f>IFERROR(FIND("IBAMA",consulta_completa__11[[#This Row],[14 - Inst. Atuando no Local]]),0)</f>
        <v>0</v>
      </c>
      <c r="CF221" s="86" t="str">
        <f t="shared" si="110"/>
        <v/>
      </c>
      <c r="CG221" s="86">
        <f>IFERROR(FIND("OEMA",consulta_completa__11[[#This Row],[14 - Inst. Atuando no Local]]),0)</f>
        <v>0</v>
      </c>
      <c r="CH221" s="86" t="str">
        <f t="shared" si="111"/>
        <v/>
      </c>
      <c r="CI221" s="86">
        <f>IFERROR(FIND("DEFESA CIVIL",consulta_completa__11[[#This Row],[14 - Inst. Atuando no Local]]),0)</f>
        <v>0</v>
      </c>
      <c r="CJ221" s="86" t="str">
        <f t="shared" si="112"/>
        <v/>
      </c>
      <c r="CK221" s="86">
        <f>IFERROR(FIND("CORPO DE BOMBEIROS",consulta_completa__11[[#This Row],[14 - Inst. Atuando no Local]]),0)</f>
        <v>0</v>
      </c>
      <c r="CL221" s="86" t="str">
        <f t="shared" si="113"/>
        <v/>
      </c>
      <c r="CM221" s="86">
        <f>IFERROR(FIND("POLÍCIA RODOVIÁRIA",consulta_completa__11[[#This Row],[14 - Inst. Atuando no Local]]),0)</f>
        <v>0</v>
      </c>
      <c r="CN221" s="86" t="str">
        <f t="shared" si="114"/>
        <v/>
      </c>
      <c r="CO221" s="86">
        <f>IFERROR(FIND("POLÍCIA MILITAR",consulta_completa__11[[#This Row],[14 - Inst. Atuando no Local]]),0)</f>
        <v>0</v>
      </c>
      <c r="CP221" s="86" t="str">
        <f t="shared" si="115"/>
        <v/>
      </c>
      <c r="CQ221" s="86">
        <f>IFERROR(FIND("POLÍCIA CIVIL",consulta_completa__11[[#This Row],[14 - Inst. Atuando no Local]]),0)</f>
        <v>0</v>
      </c>
      <c r="CR221" s="86" t="str">
        <f t="shared" si="116"/>
        <v/>
      </c>
      <c r="CS221" s="86">
        <f>IFERROR(FIND("MARINHA DO BRASIL",consulta_completa__11[[#This Row],[14 - Inst. Atuando no Local]]),0)</f>
        <v>0</v>
      </c>
      <c r="CT221" s="86" t="str">
        <f t="shared" si="117"/>
        <v/>
      </c>
      <c r="CU221" s="86">
        <f>IFERROR(FIND("EMPRESA ESPECIALIZADA EM ATENDIMENTO",consulta_completa__11[[#This Row],[14 - Inst. Atuando no Local]]),0)</f>
        <v>0</v>
      </c>
      <c r="CV221" s="86" t="str">
        <f t="shared" si="118"/>
        <v/>
      </c>
      <c r="CW221" s="86">
        <f>IFERROR(FIND("IBAMA",consulta_completa__11[[#This Row],[14 - Inst. Atuando no Local]]),0)</f>
        <v>0</v>
      </c>
      <c r="CX221" s="86" t="str">
        <f t="shared" si="119"/>
        <v/>
      </c>
      <c r="CY221" s="86" t="str">
        <f>IF(consulta_completa__11[[#This Row],[14 - Inst. Atuando no Local]]="","X","")</f>
        <v>X</v>
      </c>
      <c r="CZ221" s="86">
        <f>IFERROR(FIND("OUTRA (S)",consulta_completa__11[[#This Row],[14 - Inst. Atuando no Local]]),0)</f>
        <v>0</v>
      </c>
      <c r="DA221" s="86" t="str">
        <f t="shared" si="120"/>
        <v/>
      </c>
      <c r="DB221" s="37" t="str">
        <f t="shared" si="121"/>
        <v>Sim</v>
      </c>
      <c r="DC221" s="37" t="str">
        <f t="shared" si="122"/>
        <v>Não</v>
      </c>
      <c r="DD221" s="37" t="str">
        <f t="shared" si="123"/>
        <v>Sim</v>
      </c>
      <c r="DE221" s="89" t="str">
        <f t="shared" si="94"/>
        <v>Estadual</v>
      </c>
    </row>
    <row r="222" spans="1:109">
      <c r="A222" s="15">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4">
        <f>IFERROR(FIND("Óbitos/feridos",consulta_completa__11[[#This Row],[13 - Ocorrências/Ambientes Atingidos]]),0)</f>
        <v>0</v>
      </c>
      <c r="AY222" s="85" t="str">
        <f t="shared" si="95"/>
        <v/>
      </c>
      <c r="AZ222" s="84">
        <f>IFERROR(FIND("População afetada/evacuada",consulta_completa__11[[#This Row],[13 - Ocorrências/Ambientes Atingidos]]),0)</f>
        <v>0</v>
      </c>
      <c r="BA222" s="84" t="str">
        <f t="shared" si="96"/>
        <v/>
      </c>
      <c r="BB222" s="84">
        <f>IFERROR(FIND("Suspensão de abastecimento de água",consulta_completa__11[[#This Row],[13 - Ocorrências/Ambientes Atingidos]]),0)</f>
        <v>0</v>
      </c>
      <c r="BC222" s="85" t="str">
        <f t="shared" si="124"/>
        <v/>
      </c>
      <c r="BD222" s="84">
        <f>IFERROR(FIND("Rio/córrego",consulta_completa__11[[#This Row],[13 - Ocorrências/Ambientes Atingidos]]),0)</f>
        <v>0</v>
      </c>
      <c r="BE222" s="85" t="str">
        <f t="shared" si="97"/>
        <v/>
      </c>
      <c r="BF222" s="84">
        <f>IFERROR(FIND("Lago",consulta_completa__11[[#This Row],[13 - Ocorrências/Ambientes Atingidos]]),0)</f>
        <v>0</v>
      </c>
      <c r="BG222" s="85" t="str">
        <f t="shared" si="98"/>
        <v/>
      </c>
      <c r="BH222" s="84">
        <f>IFERROR(FIND("Mar",consulta_completa__11[[#This Row],[13 - Ocorrências/Ambientes Atingidos]]),0)</f>
        <v>1</v>
      </c>
      <c r="BI222" s="85" t="str">
        <f t="shared" si="99"/>
        <v>X</v>
      </c>
      <c r="BJ222" s="84">
        <f>IFERROR(FIND("Praia",consulta_completa__11[[#This Row],[13 - Ocorrências/Ambientes Atingidos]]),0)</f>
        <v>0</v>
      </c>
      <c r="BK222" s="85" t="str">
        <f t="shared" si="100"/>
        <v/>
      </c>
      <c r="BL222" s="84">
        <f>IFERROR(FIND("Solo",consulta_completa__11[[#This Row],[13 - Ocorrências/Ambientes Atingidos]]),0)</f>
        <v>0</v>
      </c>
      <c r="BM222" s="85" t="str">
        <f t="shared" si="101"/>
        <v/>
      </c>
      <c r="BN222" s="84">
        <f>IFERROR(FIND("Águas subterrâneas",consulta_completa__11[[#This Row],[13 - Ocorrências/Ambientes Atingidos]]),0)</f>
        <v>0</v>
      </c>
      <c r="BO222" s="85" t="str">
        <f t="shared" si="102"/>
        <v/>
      </c>
      <c r="BP222" s="84">
        <f>IFERROR(FIND("Atmosfera",consulta_completa__11[[#This Row],[13 - Ocorrências/Ambientes Atingidos]]),0)</f>
        <v>0</v>
      </c>
      <c r="BQ222" s="85" t="str">
        <f t="shared" si="103"/>
        <v/>
      </c>
      <c r="BR222" s="84">
        <f>IFERROR(FIND("Flora",consulta_completa__11[[#This Row],[13 - Ocorrências/Ambientes Atingidos]]),0)</f>
        <v>0</v>
      </c>
      <c r="BS222" s="85" t="str">
        <f t="shared" si="104"/>
        <v/>
      </c>
      <c r="BT222" s="84">
        <f>IFERROR(FIND("Fauna",consulta_completa__11[[#This Row],[13 - Ocorrências/Ambientes Atingidos]]),0)</f>
        <v>0</v>
      </c>
      <c r="BU222" s="85" t="str">
        <f t="shared" si="105"/>
        <v/>
      </c>
      <c r="BV222" s="84">
        <f>IFERROR(FIND("UC federal",consulta_completa__11[[#This Row],[13 - Ocorrências/Ambientes Atingidos]]),0)</f>
        <v>0</v>
      </c>
      <c r="BW222" s="85" t="str">
        <f t="shared" si="106"/>
        <v/>
      </c>
      <c r="BX222" s="84">
        <f>IFERROR(FIND("UC estadual/municipal",consulta_completa__11[[#This Row],[13 - Ocorrências/Ambientes Atingidos]]),0)</f>
        <v>0</v>
      </c>
      <c r="BY222" s="85" t="str">
        <f t="shared" si="107"/>
        <v/>
      </c>
      <c r="BZ222" s="84">
        <f>IFERROR(FIND("Outro(s)",consulta_completa__11[[#This Row],[13 - Ocorrências/Ambientes Atingidos]]),0)</f>
        <v>0</v>
      </c>
      <c r="CA222" s="85" t="str">
        <f t="shared" si="108"/>
        <v/>
      </c>
      <c r="CB222" s="84">
        <f>IFERROR(FIND("Sem dano",consulta_completa__11[[#This Row],[13 - Ocorrências/Ambientes Atingidos]]),0)</f>
        <v>0</v>
      </c>
      <c r="CC222" s="85" t="str">
        <f t="shared" si="109"/>
        <v/>
      </c>
      <c r="CD222" s="84" t="str">
        <f>IF(consulta_completa__11[[#This Row],[13 - Ocorrências/Ambientes Atingidos]]="","X","")</f>
        <v/>
      </c>
      <c r="CE222" s="86">
        <f>IFERROR(FIND("IBAMA",consulta_completa__11[[#This Row],[14 - Inst. Atuando no Local]]),0)</f>
        <v>0</v>
      </c>
      <c r="CF222" s="86" t="str">
        <f t="shared" si="110"/>
        <v/>
      </c>
      <c r="CG222" s="86">
        <f>IFERROR(FIND("OEMA",consulta_completa__11[[#This Row],[14 - Inst. Atuando no Local]]),0)</f>
        <v>0</v>
      </c>
      <c r="CH222" s="86" t="str">
        <f t="shared" si="111"/>
        <v/>
      </c>
      <c r="CI222" s="86">
        <f>IFERROR(FIND("DEFESA CIVIL",consulta_completa__11[[#This Row],[14 - Inst. Atuando no Local]]),0)</f>
        <v>0</v>
      </c>
      <c r="CJ222" s="86" t="str">
        <f t="shared" si="112"/>
        <v/>
      </c>
      <c r="CK222" s="86">
        <f>IFERROR(FIND("CORPO DE BOMBEIROS",consulta_completa__11[[#This Row],[14 - Inst. Atuando no Local]]),0)</f>
        <v>0</v>
      </c>
      <c r="CL222" s="86" t="str">
        <f t="shared" si="113"/>
        <v/>
      </c>
      <c r="CM222" s="86">
        <f>IFERROR(FIND("POLÍCIA RODOVIÁRIA",consulta_completa__11[[#This Row],[14 - Inst. Atuando no Local]]),0)</f>
        <v>0</v>
      </c>
      <c r="CN222" s="86" t="str">
        <f t="shared" si="114"/>
        <v/>
      </c>
      <c r="CO222" s="86">
        <f>IFERROR(FIND("POLÍCIA MILITAR",consulta_completa__11[[#This Row],[14 - Inst. Atuando no Local]]),0)</f>
        <v>0</v>
      </c>
      <c r="CP222" s="86" t="str">
        <f t="shared" si="115"/>
        <v/>
      </c>
      <c r="CQ222" s="86">
        <f>IFERROR(FIND("POLÍCIA CIVIL",consulta_completa__11[[#This Row],[14 - Inst. Atuando no Local]]),0)</f>
        <v>0</v>
      </c>
      <c r="CR222" s="86" t="str">
        <f t="shared" si="116"/>
        <v/>
      </c>
      <c r="CS222" s="86">
        <f>IFERROR(FIND("MARINHA DO BRASIL",consulta_completa__11[[#This Row],[14 - Inst. Atuando no Local]]),0)</f>
        <v>0</v>
      </c>
      <c r="CT222" s="86" t="str">
        <f t="shared" si="117"/>
        <v/>
      </c>
      <c r="CU222" s="86">
        <f>IFERROR(FIND("EMPRESA ESPECIALIZADA EM ATENDIMENTO",consulta_completa__11[[#This Row],[14 - Inst. Atuando no Local]]),0)</f>
        <v>0</v>
      </c>
      <c r="CV222" s="86" t="str">
        <f t="shared" si="118"/>
        <v/>
      </c>
      <c r="CW222" s="86">
        <f>IFERROR(FIND("IBAMA",consulta_completa__11[[#This Row],[14 - Inst. Atuando no Local]]),0)</f>
        <v>0</v>
      </c>
      <c r="CX222" s="86" t="str">
        <f t="shared" si="119"/>
        <v/>
      </c>
      <c r="CY222" s="86" t="str">
        <f>IF(consulta_completa__11[[#This Row],[14 - Inst. Atuando no Local]]="","X","")</f>
        <v/>
      </c>
      <c r="CZ222" s="86">
        <f>IFERROR(FIND("OUTRA (S)",consulta_completa__11[[#This Row],[14 - Inst. Atuando no Local]]),0)</f>
        <v>0</v>
      </c>
      <c r="DA222" s="86" t="str">
        <f t="shared" si="120"/>
        <v/>
      </c>
      <c r="DB222" s="37" t="str">
        <f t="shared" si="121"/>
        <v>Sim</v>
      </c>
      <c r="DC222" s="37" t="str">
        <f t="shared" si="122"/>
        <v>Não</v>
      </c>
      <c r="DD222" s="37" t="str">
        <f t="shared" si="123"/>
        <v>Sim</v>
      </c>
      <c r="DE222" s="89" t="str">
        <f t="shared" si="94"/>
        <v>Federal</v>
      </c>
    </row>
    <row r="223" spans="1:109">
      <c r="A223" s="15">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4">
        <f>IFERROR(FIND("Óbitos/feridos",consulta_completa__11[[#This Row],[13 - Ocorrências/Ambientes Atingidos]]),0)</f>
        <v>0</v>
      </c>
      <c r="AY223" s="85" t="str">
        <f t="shared" si="95"/>
        <v/>
      </c>
      <c r="AZ223" s="84">
        <f>IFERROR(FIND("População afetada/evacuada",consulta_completa__11[[#This Row],[13 - Ocorrências/Ambientes Atingidos]]),0)</f>
        <v>0</v>
      </c>
      <c r="BA223" s="84" t="str">
        <f t="shared" si="96"/>
        <v/>
      </c>
      <c r="BB223" s="84">
        <f>IFERROR(FIND("Suspensão de abastecimento de água",consulta_completa__11[[#This Row],[13 - Ocorrências/Ambientes Atingidos]]),0)</f>
        <v>0</v>
      </c>
      <c r="BC223" s="85" t="str">
        <f t="shared" si="124"/>
        <v/>
      </c>
      <c r="BD223" s="84">
        <f>IFERROR(FIND("Rio/córrego",consulta_completa__11[[#This Row],[13 - Ocorrências/Ambientes Atingidos]]),0)</f>
        <v>0</v>
      </c>
      <c r="BE223" s="85" t="str">
        <f t="shared" si="97"/>
        <v/>
      </c>
      <c r="BF223" s="84">
        <f>IFERROR(FIND("Lago",consulta_completa__11[[#This Row],[13 - Ocorrências/Ambientes Atingidos]]),0)</f>
        <v>0</v>
      </c>
      <c r="BG223" s="85" t="str">
        <f t="shared" si="98"/>
        <v/>
      </c>
      <c r="BH223" s="84">
        <f>IFERROR(FIND("Mar",consulta_completa__11[[#This Row],[13 - Ocorrências/Ambientes Atingidos]]),0)</f>
        <v>1</v>
      </c>
      <c r="BI223" s="85" t="str">
        <f t="shared" si="99"/>
        <v>X</v>
      </c>
      <c r="BJ223" s="84">
        <f>IFERROR(FIND("Praia",consulta_completa__11[[#This Row],[13 - Ocorrências/Ambientes Atingidos]]),0)</f>
        <v>0</v>
      </c>
      <c r="BK223" s="85" t="str">
        <f t="shared" si="100"/>
        <v/>
      </c>
      <c r="BL223" s="84">
        <f>IFERROR(FIND("Solo",consulta_completa__11[[#This Row],[13 - Ocorrências/Ambientes Atingidos]]),0)</f>
        <v>0</v>
      </c>
      <c r="BM223" s="85" t="str">
        <f t="shared" si="101"/>
        <v/>
      </c>
      <c r="BN223" s="84">
        <f>IFERROR(FIND("Águas subterrâneas",consulta_completa__11[[#This Row],[13 - Ocorrências/Ambientes Atingidos]]),0)</f>
        <v>0</v>
      </c>
      <c r="BO223" s="85" t="str">
        <f t="shared" si="102"/>
        <v/>
      </c>
      <c r="BP223" s="84">
        <f>IFERROR(FIND("Atmosfera",consulta_completa__11[[#This Row],[13 - Ocorrências/Ambientes Atingidos]]),0)</f>
        <v>0</v>
      </c>
      <c r="BQ223" s="85" t="str">
        <f t="shared" si="103"/>
        <v/>
      </c>
      <c r="BR223" s="84">
        <f>IFERROR(FIND("Flora",consulta_completa__11[[#This Row],[13 - Ocorrências/Ambientes Atingidos]]),0)</f>
        <v>0</v>
      </c>
      <c r="BS223" s="85" t="str">
        <f t="shared" si="104"/>
        <v/>
      </c>
      <c r="BT223" s="84">
        <f>IFERROR(FIND("Fauna",consulta_completa__11[[#This Row],[13 - Ocorrências/Ambientes Atingidos]]),0)</f>
        <v>0</v>
      </c>
      <c r="BU223" s="85" t="str">
        <f t="shared" si="105"/>
        <v/>
      </c>
      <c r="BV223" s="84">
        <f>IFERROR(FIND("UC federal",consulta_completa__11[[#This Row],[13 - Ocorrências/Ambientes Atingidos]]),0)</f>
        <v>0</v>
      </c>
      <c r="BW223" s="85" t="str">
        <f t="shared" si="106"/>
        <v/>
      </c>
      <c r="BX223" s="84">
        <f>IFERROR(FIND("UC estadual/municipal",consulta_completa__11[[#This Row],[13 - Ocorrências/Ambientes Atingidos]]),0)</f>
        <v>0</v>
      </c>
      <c r="BY223" s="85" t="str">
        <f t="shared" si="107"/>
        <v/>
      </c>
      <c r="BZ223" s="84">
        <f>IFERROR(FIND("Outro(s)",consulta_completa__11[[#This Row],[13 - Ocorrências/Ambientes Atingidos]]),0)</f>
        <v>0</v>
      </c>
      <c r="CA223" s="85" t="str">
        <f t="shared" si="108"/>
        <v/>
      </c>
      <c r="CB223" s="84">
        <f>IFERROR(FIND("Sem dano",consulta_completa__11[[#This Row],[13 - Ocorrências/Ambientes Atingidos]]),0)</f>
        <v>0</v>
      </c>
      <c r="CC223" s="85" t="str">
        <f t="shared" si="109"/>
        <v/>
      </c>
      <c r="CD223" s="84" t="str">
        <f>IF(consulta_completa__11[[#This Row],[13 - Ocorrências/Ambientes Atingidos]]="","X","")</f>
        <v/>
      </c>
      <c r="CE223" s="86">
        <f>IFERROR(FIND("IBAMA",consulta_completa__11[[#This Row],[14 - Inst. Atuando no Local]]),0)</f>
        <v>0</v>
      </c>
      <c r="CF223" s="86" t="str">
        <f t="shared" si="110"/>
        <v/>
      </c>
      <c r="CG223" s="86">
        <f>IFERROR(FIND("OEMA",consulta_completa__11[[#This Row],[14 - Inst. Atuando no Local]]),0)</f>
        <v>0</v>
      </c>
      <c r="CH223" s="86" t="str">
        <f t="shared" si="111"/>
        <v/>
      </c>
      <c r="CI223" s="86">
        <f>IFERROR(FIND("DEFESA CIVIL",consulta_completa__11[[#This Row],[14 - Inst. Atuando no Local]]),0)</f>
        <v>0</v>
      </c>
      <c r="CJ223" s="86" t="str">
        <f t="shared" si="112"/>
        <v/>
      </c>
      <c r="CK223" s="86">
        <f>IFERROR(FIND("CORPO DE BOMBEIROS",consulta_completa__11[[#This Row],[14 - Inst. Atuando no Local]]),0)</f>
        <v>0</v>
      </c>
      <c r="CL223" s="86" t="str">
        <f t="shared" si="113"/>
        <v/>
      </c>
      <c r="CM223" s="86">
        <f>IFERROR(FIND("POLÍCIA RODOVIÁRIA",consulta_completa__11[[#This Row],[14 - Inst. Atuando no Local]]),0)</f>
        <v>0</v>
      </c>
      <c r="CN223" s="86" t="str">
        <f t="shared" si="114"/>
        <v/>
      </c>
      <c r="CO223" s="86">
        <f>IFERROR(FIND("POLÍCIA MILITAR",consulta_completa__11[[#This Row],[14 - Inst. Atuando no Local]]),0)</f>
        <v>0</v>
      </c>
      <c r="CP223" s="86" t="str">
        <f t="shared" si="115"/>
        <v/>
      </c>
      <c r="CQ223" s="86">
        <f>IFERROR(FIND("POLÍCIA CIVIL",consulta_completa__11[[#This Row],[14 - Inst. Atuando no Local]]),0)</f>
        <v>0</v>
      </c>
      <c r="CR223" s="86" t="str">
        <f t="shared" si="116"/>
        <v/>
      </c>
      <c r="CS223" s="86">
        <f>IFERROR(FIND("MARINHA DO BRASIL",consulta_completa__11[[#This Row],[14 - Inst. Atuando no Local]]),0)</f>
        <v>0</v>
      </c>
      <c r="CT223" s="86" t="str">
        <f t="shared" si="117"/>
        <v/>
      </c>
      <c r="CU223" s="86">
        <f>IFERROR(FIND("EMPRESA ESPECIALIZADA EM ATENDIMENTO",consulta_completa__11[[#This Row],[14 - Inst. Atuando no Local]]),0)</f>
        <v>0</v>
      </c>
      <c r="CV223" s="86" t="str">
        <f t="shared" si="118"/>
        <v/>
      </c>
      <c r="CW223" s="86">
        <f>IFERROR(FIND("IBAMA",consulta_completa__11[[#This Row],[14 - Inst. Atuando no Local]]),0)</f>
        <v>0</v>
      </c>
      <c r="CX223" s="86" t="str">
        <f t="shared" si="119"/>
        <v/>
      </c>
      <c r="CY223" s="86" t="str">
        <f>IF(consulta_completa__11[[#This Row],[14 - Inst. Atuando no Local]]="","X","")</f>
        <v/>
      </c>
      <c r="CZ223" s="86">
        <f>IFERROR(FIND("OUTRA (S)",consulta_completa__11[[#This Row],[14 - Inst. Atuando no Local]]),0)</f>
        <v>0</v>
      </c>
      <c r="DA223" s="86" t="str">
        <f t="shared" si="120"/>
        <v/>
      </c>
      <c r="DB223" s="37" t="str">
        <f t="shared" si="121"/>
        <v>Sim</v>
      </c>
      <c r="DC223" s="37" t="str">
        <f t="shared" si="122"/>
        <v>Não</v>
      </c>
      <c r="DD223" s="37" t="str">
        <f t="shared" si="123"/>
        <v>Sim</v>
      </c>
      <c r="DE223" s="89" t="str">
        <f t="shared" si="94"/>
        <v>Federal</v>
      </c>
    </row>
    <row r="224" spans="1:109">
      <c r="A224" s="15">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4">
        <f>IFERROR(FIND("Óbitos/feridos",consulta_completa__11[[#This Row],[13 - Ocorrências/Ambientes Atingidos]]),0)</f>
        <v>0</v>
      </c>
      <c r="AY224" s="85" t="str">
        <f t="shared" si="95"/>
        <v/>
      </c>
      <c r="AZ224" s="84">
        <f>IFERROR(FIND("População afetada/evacuada",consulta_completa__11[[#This Row],[13 - Ocorrências/Ambientes Atingidos]]),0)</f>
        <v>0</v>
      </c>
      <c r="BA224" s="84" t="str">
        <f t="shared" si="96"/>
        <v/>
      </c>
      <c r="BB224" s="84">
        <f>IFERROR(FIND("Suspensão de abastecimento de água",consulta_completa__11[[#This Row],[13 - Ocorrências/Ambientes Atingidos]]),0)</f>
        <v>0</v>
      </c>
      <c r="BC224" s="85" t="str">
        <f t="shared" si="124"/>
        <v/>
      </c>
      <c r="BD224" s="84">
        <f>IFERROR(FIND("Rio/córrego",consulta_completa__11[[#This Row],[13 - Ocorrências/Ambientes Atingidos]]),0)</f>
        <v>0</v>
      </c>
      <c r="BE224" s="85" t="str">
        <f t="shared" si="97"/>
        <v/>
      </c>
      <c r="BF224" s="84">
        <f>IFERROR(FIND("Lago",consulta_completa__11[[#This Row],[13 - Ocorrências/Ambientes Atingidos]]),0)</f>
        <v>0</v>
      </c>
      <c r="BG224" s="85" t="str">
        <f t="shared" si="98"/>
        <v/>
      </c>
      <c r="BH224" s="84">
        <f>IFERROR(FIND("Mar",consulta_completa__11[[#This Row],[13 - Ocorrências/Ambientes Atingidos]]),0)</f>
        <v>0</v>
      </c>
      <c r="BI224" s="85" t="str">
        <f t="shared" si="99"/>
        <v/>
      </c>
      <c r="BJ224" s="84">
        <f>IFERROR(FIND("Praia",consulta_completa__11[[#This Row],[13 - Ocorrências/Ambientes Atingidos]]),0)</f>
        <v>0</v>
      </c>
      <c r="BK224" s="85" t="str">
        <f t="shared" si="100"/>
        <v/>
      </c>
      <c r="BL224" s="84">
        <f>IFERROR(FIND("Solo",consulta_completa__11[[#This Row],[13 - Ocorrências/Ambientes Atingidos]]),0)</f>
        <v>1</v>
      </c>
      <c r="BM224" s="85" t="str">
        <f t="shared" si="101"/>
        <v>X</v>
      </c>
      <c r="BN224" s="84">
        <f>IFERROR(FIND("Águas subterrâneas",consulta_completa__11[[#This Row],[13 - Ocorrências/Ambientes Atingidos]]),0)</f>
        <v>0</v>
      </c>
      <c r="BO224" s="85" t="str">
        <f t="shared" si="102"/>
        <v/>
      </c>
      <c r="BP224" s="84">
        <f>IFERROR(FIND("Atmosfera",consulta_completa__11[[#This Row],[13 - Ocorrências/Ambientes Atingidos]]),0)</f>
        <v>0</v>
      </c>
      <c r="BQ224" s="85" t="str">
        <f t="shared" si="103"/>
        <v/>
      </c>
      <c r="BR224" s="84">
        <f>IFERROR(FIND("Flora",consulta_completa__11[[#This Row],[13 - Ocorrências/Ambientes Atingidos]]),0)</f>
        <v>0</v>
      </c>
      <c r="BS224" s="85" t="str">
        <f t="shared" si="104"/>
        <v/>
      </c>
      <c r="BT224" s="84">
        <f>IFERROR(FIND("Fauna",consulta_completa__11[[#This Row],[13 - Ocorrências/Ambientes Atingidos]]),0)</f>
        <v>0</v>
      </c>
      <c r="BU224" s="85" t="str">
        <f t="shared" si="105"/>
        <v/>
      </c>
      <c r="BV224" s="84">
        <f>IFERROR(FIND("UC federal",consulta_completa__11[[#This Row],[13 - Ocorrências/Ambientes Atingidos]]),0)</f>
        <v>0</v>
      </c>
      <c r="BW224" s="85" t="str">
        <f t="shared" si="106"/>
        <v/>
      </c>
      <c r="BX224" s="84">
        <f>IFERROR(FIND("UC estadual/municipal",consulta_completa__11[[#This Row],[13 - Ocorrências/Ambientes Atingidos]]),0)</f>
        <v>0</v>
      </c>
      <c r="BY224" s="85" t="str">
        <f t="shared" si="107"/>
        <v/>
      </c>
      <c r="BZ224" s="84">
        <f>IFERROR(FIND("Outro(s)",consulta_completa__11[[#This Row],[13 - Ocorrências/Ambientes Atingidos]]),0)</f>
        <v>0</v>
      </c>
      <c r="CA224" s="85" t="str">
        <f t="shared" si="108"/>
        <v/>
      </c>
      <c r="CB224" s="84">
        <f>IFERROR(FIND("Sem dano",consulta_completa__11[[#This Row],[13 - Ocorrências/Ambientes Atingidos]]),0)</f>
        <v>0</v>
      </c>
      <c r="CC224" s="85" t="str">
        <f t="shared" si="109"/>
        <v/>
      </c>
      <c r="CD224" s="84" t="str">
        <f>IF(consulta_completa__11[[#This Row],[13 - Ocorrências/Ambientes Atingidos]]="","X","")</f>
        <v/>
      </c>
      <c r="CE224" s="86">
        <f>IFERROR(FIND("IBAMA",consulta_completa__11[[#This Row],[14 - Inst. Atuando no Local]]),0)</f>
        <v>0</v>
      </c>
      <c r="CF224" s="86" t="str">
        <f t="shared" si="110"/>
        <v/>
      </c>
      <c r="CG224" s="86">
        <f>IFERROR(FIND("OEMA",consulta_completa__11[[#This Row],[14 - Inst. Atuando no Local]]),0)</f>
        <v>0</v>
      </c>
      <c r="CH224" s="86" t="str">
        <f t="shared" si="111"/>
        <v/>
      </c>
      <c r="CI224" s="86">
        <f>IFERROR(FIND("DEFESA CIVIL",consulta_completa__11[[#This Row],[14 - Inst. Atuando no Local]]),0)</f>
        <v>0</v>
      </c>
      <c r="CJ224" s="86" t="str">
        <f t="shared" si="112"/>
        <v/>
      </c>
      <c r="CK224" s="86">
        <f>IFERROR(FIND("CORPO DE BOMBEIROS",consulta_completa__11[[#This Row],[14 - Inst. Atuando no Local]]),0)</f>
        <v>0</v>
      </c>
      <c r="CL224" s="86" t="str">
        <f t="shared" si="113"/>
        <v/>
      </c>
      <c r="CM224" s="86">
        <f>IFERROR(FIND("POLÍCIA RODOVIÁRIA",consulta_completa__11[[#This Row],[14 - Inst. Atuando no Local]]),0)</f>
        <v>0</v>
      </c>
      <c r="CN224" s="86" t="str">
        <f t="shared" si="114"/>
        <v/>
      </c>
      <c r="CO224" s="86">
        <f>IFERROR(FIND("POLÍCIA MILITAR",consulta_completa__11[[#This Row],[14 - Inst. Atuando no Local]]),0)</f>
        <v>0</v>
      </c>
      <c r="CP224" s="86" t="str">
        <f t="shared" si="115"/>
        <v/>
      </c>
      <c r="CQ224" s="86">
        <f>IFERROR(FIND("POLÍCIA CIVIL",consulta_completa__11[[#This Row],[14 - Inst. Atuando no Local]]),0)</f>
        <v>0</v>
      </c>
      <c r="CR224" s="86" t="str">
        <f t="shared" si="116"/>
        <v/>
      </c>
      <c r="CS224" s="86">
        <f>IFERROR(FIND("MARINHA DO BRASIL",consulta_completa__11[[#This Row],[14 - Inst. Atuando no Local]]),0)</f>
        <v>0</v>
      </c>
      <c r="CT224" s="86" t="str">
        <f t="shared" si="117"/>
        <v/>
      </c>
      <c r="CU224" s="86">
        <f>IFERROR(FIND("EMPRESA ESPECIALIZADA EM ATENDIMENTO",consulta_completa__11[[#This Row],[14 - Inst. Atuando no Local]]),0)</f>
        <v>0</v>
      </c>
      <c r="CV224" s="86" t="str">
        <f t="shared" si="118"/>
        <v/>
      </c>
      <c r="CW224" s="86">
        <f>IFERROR(FIND("IBAMA",consulta_completa__11[[#This Row],[14 - Inst. Atuando no Local]]),0)</f>
        <v>0</v>
      </c>
      <c r="CX224" s="86" t="str">
        <f t="shared" si="119"/>
        <v/>
      </c>
      <c r="CY224" s="86" t="str">
        <f>IF(consulta_completa__11[[#This Row],[14 - Inst. Atuando no Local]]="","X","")</f>
        <v>X</v>
      </c>
      <c r="CZ224" s="86">
        <f>IFERROR(FIND("OUTRA (S)",consulta_completa__11[[#This Row],[14 - Inst. Atuando no Local]]),0)</f>
        <v>0</v>
      </c>
      <c r="DA224" s="86" t="str">
        <f t="shared" si="120"/>
        <v/>
      </c>
      <c r="DB224" s="37" t="str">
        <f t="shared" si="121"/>
        <v>Sim</v>
      </c>
      <c r="DC224" s="37" t="str">
        <f t="shared" si="122"/>
        <v>Não</v>
      </c>
      <c r="DD224" s="37" t="str">
        <f t="shared" si="123"/>
        <v>Sim</v>
      </c>
      <c r="DE224" s="89" t="str">
        <f t="shared" si="94"/>
        <v>Estadual</v>
      </c>
    </row>
    <row r="225" spans="1:109">
      <c r="A225" s="15">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4">
        <f>IFERROR(FIND("Óbitos/feridos",consulta_completa__11[[#This Row],[13 - Ocorrências/Ambientes Atingidos]]),0)</f>
        <v>0</v>
      </c>
      <c r="AY225" s="85" t="str">
        <f t="shared" si="95"/>
        <v/>
      </c>
      <c r="AZ225" s="84">
        <f>IFERROR(FIND("População afetada/evacuada",consulta_completa__11[[#This Row],[13 - Ocorrências/Ambientes Atingidos]]),0)</f>
        <v>0</v>
      </c>
      <c r="BA225" s="84" t="str">
        <f t="shared" si="96"/>
        <v/>
      </c>
      <c r="BB225" s="84">
        <f>IFERROR(FIND("Suspensão de abastecimento de água",consulta_completa__11[[#This Row],[13 - Ocorrências/Ambientes Atingidos]]),0)</f>
        <v>0</v>
      </c>
      <c r="BC225" s="85" t="str">
        <f t="shared" si="124"/>
        <v/>
      </c>
      <c r="BD225" s="84">
        <f>IFERROR(FIND("Rio/córrego",consulta_completa__11[[#This Row],[13 - Ocorrências/Ambientes Atingidos]]),0)</f>
        <v>0</v>
      </c>
      <c r="BE225" s="85" t="str">
        <f t="shared" si="97"/>
        <v/>
      </c>
      <c r="BF225" s="84">
        <f>IFERROR(FIND("Lago",consulta_completa__11[[#This Row],[13 - Ocorrências/Ambientes Atingidos]]),0)</f>
        <v>0</v>
      </c>
      <c r="BG225" s="85" t="str">
        <f t="shared" si="98"/>
        <v/>
      </c>
      <c r="BH225" s="84">
        <f>IFERROR(FIND("Mar",consulta_completa__11[[#This Row],[13 - Ocorrências/Ambientes Atingidos]]),0)</f>
        <v>1</v>
      </c>
      <c r="BI225" s="85" t="str">
        <f t="shared" si="99"/>
        <v>X</v>
      </c>
      <c r="BJ225" s="84">
        <f>IFERROR(FIND("Praia",consulta_completa__11[[#This Row],[13 - Ocorrências/Ambientes Atingidos]]),0)</f>
        <v>0</v>
      </c>
      <c r="BK225" s="85" t="str">
        <f t="shared" si="100"/>
        <v/>
      </c>
      <c r="BL225" s="84">
        <f>IFERROR(FIND("Solo",consulta_completa__11[[#This Row],[13 - Ocorrências/Ambientes Atingidos]]),0)</f>
        <v>0</v>
      </c>
      <c r="BM225" s="85" t="str">
        <f t="shared" si="101"/>
        <v/>
      </c>
      <c r="BN225" s="84">
        <f>IFERROR(FIND("Águas subterrâneas",consulta_completa__11[[#This Row],[13 - Ocorrências/Ambientes Atingidos]]),0)</f>
        <v>0</v>
      </c>
      <c r="BO225" s="85" t="str">
        <f t="shared" si="102"/>
        <v/>
      </c>
      <c r="BP225" s="84">
        <f>IFERROR(FIND("Atmosfera",consulta_completa__11[[#This Row],[13 - Ocorrências/Ambientes Atingidos]]),0)</f>
        <v>0</v>
      </c>
      <c r="BQ225" s="85" t="str">
        <f t="shared" si="103"/>
        <v/>
      </c>
      <c r="BR225" s="84">
        <f>IFERROR(FIND("Flora",consulta_completa__11[[#This Row],[13 - Ocorrências/Ambientes Atingidos]]),0)</f>
        <v>0</v>
      </c>
      <c r="BS225" s="85" t="str">
        <f t="shared" si="104"/>
        <v/>
      </c>
      <c r="BT225" s="84">
        <f>IFERROR(FIND("Fauna",consulta_completa__11[[#This Row],[13 - Ocorrências/Ambientes Atingidos]]),0)</f>
        <v>0</v>
      </c>
      <c r="BU225" s="85" t="str">
        <f t="shared" si="105"/>
        <v/>
      </c>
      <c r="BV225" s="84">
        <f>IFERROR(FIND("UC federal",consulta_completa__11[[#This Row],[13 - Ocorrências/Ambientes Atingidos]]),0)</f>
        <v>0</v>
      </c>
      <c r="BW225" s="85" t="str">
        <f t="shared" si="106"/>
        <v/>
      </c>
      <c r="BX225" s="84">
        <f>IFERROR(FIND("UC estadual/municipal",consulta_completa__11[[#This Row],[13 - Ocorrências/Ambientes Atingidos]]),0)</f>
        <v>0</v>
      </c>
      <c r="BY225" s="85" t="str">
        <f t="shared" si="107"/>
        <v/>
      </c>
      <c r="BZ225" s="84">
        <f>IFERROR(FIND("Outro(s)",consulta_completa__11[[#This Row],[13 - Ocorrências/Ambientes Atingidos]]),0)</f>
        <v>0</v>
      </c>
      <c r="CA225" s="85" t="str">
        <f t="shared" si="108"/>
        <v/>
      </c>
      <c r="CB225" s="84">
        <f>IFERROR(FIND("Sem dano",consulta_completa__11[[#This Row],[13 - Ocorrências/Ambientes Atingidos]]),0)</f>
        <v>0</v>
      </c>
      <c r="CC225" s="85" t="str">
        <f t="shared" si="109"/>
        <v/>
      </c>
      <c r="CD225" s="84" t="str">
        <f>IF(consulta_completa__11[[#This Row],[13 - Ocorrências/Ambientes Atingidos]]="","X","")</f>
        <v/>
      </c>
      <c r="CE225" s="86">
        <f>IFERROR(FIND("IBAMA",consulta_completa__11[[#This Row],[14 - Inst. Atuando no Local]]),0)</f>
        <v>0</v>
      </c>
      <c r="CF225" s="86" t="str">
        <f t="shared" si="110"/>
        <v/>
      </c>
      <c r="CG225" s="86">
        <f>IFERROR(FIND("OEMA",consulta_completa__11[[#This Row],[14 - Inst. Atuando no Local]]),0)</f>
        <v>0</v>
      </c>
      <c r="CH225" s="86" t="str">
        <f t="shared" si="111"/>
        <v/>
      </c>
      <c r="CI225" s="86">
        <f>IFERROR(FIND("DEFESA CIVIL",consulta_completa__11[[#This Row],[14 - Inst. Atuando no Local]]),0)</f>
        <v>0</v>
      </c>
      <c r="CJ225" s="86" t="str">
        <f t="shared" si="112"/>
        <v/>
      </c>
      <c r="CK225" s="86">
        <f>IFERROR(FIND("CORPO DE BOMBEIROS",consulta_completa__11[[#This Row],[14 - Inst. Atuando no Local]]),0)</f>
        <v>0</v>
      </c>
      <c r="CL225" s="86" t="str">
        <f t="shared" si="113"/>
        <v/>
      </c>
      <c r="CM225" s="86">
        <f>IFERROR(FIND("POLÍCIA RODOVIÁRIA",consulta_completa__11[[#This Row],[14 - Inst. Atuando no Local]]),0)</f>
        <v>0</v>
      </c>
      <c r="CN225" s="86" t="str">
        <f t="shared" si="114"/>
        <v/>
      </c>
      <c r="CO225" s="86">
        <f>IFERROR(FIND("POLÍCIA MILITAR",consulta_completa__11[[#This Row],[14 - Inst. Atuando no Local]]),0)</f>
        <v>0</v>
      </c>
      <c r="CP225" s="86" t="str">
        <f t="shared" si="115"/>
        <v/>
      </c>
      <c r="CQ225" s="86">
        <f>IFERROR(FIND("POLÍCIA CIVIL",consulta_completa__11[[#This Row],[14 - Inst. Atuando no Local]]),0)</f>
        <v>0</v>
      </c>
      <c r="CR225" s="86" t="str">
        <f t="shared" si="116"/>
        <v/>
      </c>
      <c r="CS225" s="86">
        <f>IFERROR(FIND("MARINHA DO BRASIL",consulta_completa__11[[#This Row],[14 - Inst. Atuando no Local]]),0)</f>
        <v>0</v>
      </c>
      <c r="CT225" s="86" t="str">
        <f t="shared" si="117"/>
        <v/>
      </c>
      <c r="CU225" s="86">
        <f>IFERROR(FIND("EMPRESA ESPECIALIZADA EM ATENDIMENTO",consulta_completa__11[[#This Row],[14 - Inst. Atuando no Local]]),0)</f>
        <v>0</v>
      </c>
      <c r="CV225" s="86" t="str">
        <f t="shared" si="118"/>
        <v/>
      </c>
      <c r="CW225" s="86">
        <f>IFERROR(FIND("IBAMA",consulta_completa__11[[#This Row],[14 - Inst. Atuando no Local]]),0)</f>
        <v>0</v>
      </c>
      <c r="CX225" s="86" t="str">
        <f t="shared" si="119"/>
        <v/>
      </c>
      <c r="CY225" s="86" t="str">
        <f>IF(consulta_completa__11[[#This Row],[14 - Inst. Atuando no Local]]="","X","")</f>
        <v/>
      </c>
      <c r="CZ225" s="86">
        <f>IFERROR(FIND("OUTRA (S)",consulta_completa__11[[#This Row],[14 - Inst. Atuando no Local]]),0)</f>
        <v>0</v>
      </c>
      <c r="DA225" s="86" t="str">
        <f t="shared" si="120"/>
        <v/>
      </c>
      <c r="DB225" s="37" t="str">
        <f t="shared" si="121"/>
        <v>Sim</v>
      </c>
      <c r="DC225" s="37" t="str">
        <f t="shared" si="122"/>
        <v>Não</v>
      </c>
      <c r="DD225" s="37" t="str">
        <f t="shared" si="123"/>
        <v>Sim</v>
      </c>
      <c r="DE225" s="89" t="str">
        <f t="shared" si="94"/>
        <v>Federal</v>
      </c>
    </row>
    <row r="226" spans="1:109">
      <c r="A226" s="15">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4">
        <f>IFERROR(FIND("Óbitos/feridos",consulta_completa__11[[#This Row],[13 - Ocorrências/Ambientes Atingidos]]),0)</f>
        <v>0</v>
      </c>
      <c r="AY226" s="85" t="str">
        <f t="shared" si="95"/>
        <v/>
      </c>
      <c r="AZ226" s="84">
        <f>IFERROR(FIND("População afetada/evacuada",consulta_completa__11[[#This Row],[13 - Ocorrências/Ambientes Atingidos]]),0)</f>
        <v>0</v>
      </c>
      <c r="BA226" s="84" t="str">
        <f t="shared" si="96"/>
        <v/>
      </c>
      <c r="BB226" s="84">
        <f>IFERROR(FIND("Suspensão de abastecimento de água",consulta_completa__11[[#This Row],[13 - Ocorrências/Ambientes Atingidos]]),0)</f>
        <v>0</v>
      </c>
      <c r="BC226" s="85" t="str">
        <f t="shared" si="124"/>
        <v/>
      </c>
      <c r="BD226" s="84">
        <f>IFERROR(FIND("Rio/córrego",consulta_completa__11[[#This Row],[13 - Ocorrências/Ambientes Atingidos]]),0)</f>
        <v>0</v>
      </c>
      <c r="BE226" s="85" t="str">
        <f t="shared" si="97"/>
        <v/>
      </c>
      <c r="BF226" s="84">
        <f>IFERROR(FIND("Lago",consulta_completa__11[[#This Row],[13 - Ocorrências/Ambientes Atingidos]]),0)</f>
        <v>0</v>
      </c>
      <c r="BG226" s="85" t="str">
        <f t="shared" si="98"/>
        <v/>
      </c>
      <c r="BH226" s="84">
        <f>IFERROR(FIND("Mar",consulta_completa__11[[#This Row],[13 - Ocorrências/Ambientes Atingidos]]),0)</f>
        <v>1</v>
      </c>
      <c r="BI226" s="85" t="str">
        <f t="shared" si="99"/>
        <v>X</v>
      </c>
      <c r="BJ226" s="84">
        <f>IFERROR(FIND("Praia",consulta_completa__11[[#This Row],[13 - Ocorrências/Ambientes Atingidos]]),0)</f>
        <v>0</v>
      </c>
      <c r="BK226" s="85" t="str">
        <f t="shared" si="100"/>
        <v/>
      </c>
      <c r="BL226" s="84">
        <f>IFERROR(FIND("Solo",consulta_completa__11[[#This Row],[13 - Ocorrências/Ambientes Atingidos]]),0)</f>
        <v>0</v>
      </c>
      <c r="BM226" s="85" t="str">
        <f t="shared" si="101"/>
        <v/>
      </c>
      <c r="BN226" s="84">
        <f>IFERROR(FIND("Águas subterrâneas",consulta_completa__11[[#This Row],[13 - Ocorrências/Ambientes Atingidos]]),0)</f>
        <v>0</v>
      </c>
      <c r="BO226" s="85" t="str">
        <f t="shared" si="102"/>
        <v/>
      </c>
      <c r="BP226" s="84">
        <f>IFERROR(FIND("Atmosfera",consulta_completa__11[[#This Row],[13 - Ocorrências/Ambientes Atingidos]]),0)</f>
        <v>0</v>
      </c>
      <c r="BQ226" s="85" t="str">
        <f t="shared" si="103"/>
        <v/>
      </c>
      <c r="BR226" s="84">
        <f>IFERROR(FIND("Flora",consulta_completa__11[[#This Row],[13 - Ocorrências/Ambientes Atingidos]]),0)</f>
        <v>0</v>
      </c>
      <c r="BS226" s="85" t="str">
        <f t="shared" si="104"/>
        <v/>
      </c>
      <c r="BT226" s="84">
        <f>IFERROR(FIND("Fauna",consulta_completa__11[[#This Row],[13 - Ocorrências/Ambientes Atingidos]]),0)</f>
        <v>0</v>
      </c>
      <c r="BU226" s="85" t="str">
        <f t="shared" si="105"/>
        <v/>
      </c>
      <c r="BV226" s="84">
        <f>IFERROR(FIND("UC federal",consulta_completa__11[[#This Row],[13 - Ocorrências/Ambientes Atingidos]]),0)</f>
        <v>0</v>
      </c>
      <c r="BW226" s="85" t="str">
        <f t="shared" si="106"/>
        <v/>
      </c>
      <c r="BX226" s="84">
        <f>IFERROR(FIND("UC estadual/municipal",consulta_completa__11[[#This Row],[13 - Ocorrências/Ambientes Atingidos]]),0)</f>
        <v>0</v>
      </c>
      <c r="BY226" s="85" t="str">
        <f t="shared" si="107"/>
        <v/>
      </c>
      <c r="BZ226" s="84">
        <f>IFERROR(FIND("Outro(s)",consulta_completa__11[[#This Row],[13 - Ocorrências/Ambientes Atingidos]]),0)</f>
        <v>0</v>
      </c>
      <c r="CA226" s="85" t="str">
        <f t="shared" si="108"/>
        <v/>
      </c>
      <c r="CB226" s="84">
        <f>IFERROR(FIND("Sem dano",consulta_completa__11[[#This Row],[13 - Ocorrências/Ambientes Atingidos]]),0)</f>
        <v>0</v>
      </c>
      <c r="CC226" s="85" t="str">
        <f t="shared" si="109"/>
        <v/>
      </c>
      <c r="CD226" s="84" t="str">
        <f>IF(consulta_completa__11[[#This Row],[13 - Ocorrências/Ambientes Atingidos]]="","X","")</f>
        <v/>
      </c>
      <c r="CE226" s="86">
        <f>IFERROR(FIND("IBAMA",consulta_completa__11[[#This Row],[14 - Inst. Atuando no Local]]),0)</f>
        <v>0</v>
      </c>
      <c r="CF226" s="86" t="str">
        <f t="shared" si="110"/>
        <v/>
      </c>
      <c r="CG226" s="86">
        <f>IFERROR(FIND("OEMA",consulta_completa__11[[#This Row],[14 - Inst. Atuando no Local]]),0)</f>
        <v>0</v>
      </c>
      <c r="CH226" s="86" t="str">
        <f t="shared" si="111"/>
        <v/>
      </c>
      <c r="CI226" s="86">
        <f>IFERROR(FIND("DEFESA CIVIL",consulta_completa__11[[#This Row],[14 - Inst. Atuando no Local]]),0)</f>
        <v>0</v>
      </c>
      <c r="CJ226" s="86" t="str">
        <f t="shared" si="112"/>
        <v/>
      </c>
      <c r="CK226" s="86">
        <f>IFERROR(FIND("CORPO DE BOMBEIROS",consulta_completa__11[[#This Row],[14 - Inst. Atuando no Local]]),0)</f>
        <v>0</v>
      </c>
      <c r="CL226" s="86" t="str">
        <f t="shared" si="113"/>
        <v/>
      </c>
      <c r="CM226" s="86">
        <f>IFERROR(FIND("POLÍCIA RODOVIÁRIA",consulta_completa__11[[#This Row],[14 - Inst. Atuando no Local]]),0)</f>
        <v>0</v>
      </c>
      <c r="CN226" s="86" t="str">
        <f t="shared" si="114"/>
        <v/>
      </c>
      <c r="CO226" s="86">
        <f>IFERROR(FIND("POLÍCIA MILITAR",consulta_completa__11[[#This Row],[14 - Inst. Atuando no Local]]),0)</f>
        <v>0</v>
      </c>
      <c r="CP226" s="86" t="str">
        <f t="shared" si="115"/>
        <v/>
      </c>
      <c r="CQ226" s="86">
        <f>IFERROR(FIND("POLÍCIA CIVIL",consulta_completa__11[[#This Row],[14 - Inst. Atuando no Local]]),0)</f>
        <v>0</v>
      </c>
      <c r="CR226" s="86" t="str">
        <f t="shared" si="116"/>
        <v/>
      </c>
      <c r="CS226" s="86">
        <f>IFERROR(FIND("MARINHA DO BRASIL",consulta_completa__11[[#This Row],[14 - Inst. Atuando no Local]]),0)</f>
        <v>0</v>
      </c>
      <c r="CT226" s="86" t="str">
        <f t="shared" si="117"/>
        <v/>
      </c>
      <c r="CU226" s="86">
        <f>IFERROR(FIND("EMPRESA ESPECIALIZADA EM ATENDIMENTO",consulta_completa__11[[#This Row],[14 - Inst. Atuando no Local]]),0)</f>
        <v>0</v>
      </c>
      <c r="CV226" s="86" t="str">
        <f t="shared" si="118"/>
        <v/>
      </c>
      <c r="CW226" s="86">
        <f>IFERROR(FIND("IBAMA",consulta_completa__11[[#This Row],[14 - Inst. Atuando no Local]]),0)</f>
        <v>0</v>
      </c>
      <c r="CX226" s="86" t="str">
        <f t="shared" si="119"/>
        <v/>
      </c>
      <c r="CY226" s="86" t="str">
        <f>IF(consulta_completa__11[[#This Row],[14 - Inst. Atuando no Local]]="","X","")</f>
        <v/>
      </c>
      <c r="CZ226" s="86">
        <f>IFERROR(FIND("OUTRA (S)",consulta_completa__11[[#This Row],[14 - Inst. Atuando no Local]]),0)</f>
        <v>0</v>
      </c>
      <c r="DA226" s="86" t="str">
        <f t="shared" si="120"/>
        <v/>
      </c>
      <c r="DB226" s="37" t="str">
        <f t="shared" si="121"/>
        <v>Sim</v>
      </c>
      <c r="DC226" s="37" t="str">
        <f t="shared" si="122"/>
        <v>Não</v>
      </c>
      <c r="DD226" s="37" t="str">
        <f t="shared" si="123"/>
        <v>Sim</v>
      </c>
      <c r="DE226" s="89" t="str">
        <f t="shared" si="94"/>
        <v>Federal</v>
      </c>
    </row>
    <row r="227" spans="1:109">
      <c r="A227" s="15">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4">
        <f>IFERROR(FIND("Óbitos/feridos",consulta_completa__11[[#This Row],[13 - Ocorrências/Ambientes Atingidos]]),0)</f>
        <v>0</v>
      </c>
      <c r="AY227" s="85" t="str">
        <f t="shared" si="95"/>
        <v/>
      </c>
      <c r="AZ227" s="84">
        <f>IFERROR(FIND("População afetada/evacuada",consulta_completa__11[[#This Row],[13 - Ocorrências/Ambientes Atingidos]]),0)</f>
        <v>0</v>
      </c>
      <c r="BA227" s="84" t="str">
        <f t="shared" si="96"/>
        <v/>
      </c>
      <c r="BB227" s="84">
        <f>IFERROR(FIND("Suspensão de abastecimento de água",consulta_completa__11[[#This Row],[13 - Ocorrências/Ambientes Atingidos]]),0)</f>
        <v>0</v>
      </c>
      <c r="BC227" s="85" t="str">
        <f t="shared" si="124"/>
        <v/>
      </c>
      <c r="BD227" s="84">
        <f>IFERROR(FIND("Rio/córrego",consulta_completa__11[[#This Row],[13 - Ocorrências/Ambientes Atingidos]]),0)</f>
        <v>0</v>
      </c>
      <c r="BE227" s="85" t="str">
        <f t="shared" si="97"/>
        <v/>
      </c>
      <c r="BF227" s="84">
        <f>IFERROR(FIND("Lago",consulta_completa__11[[#This Row],[13 - Ocorrências/Ambientes Atingidos]]),0)</f>
        <v>0</v>
      </c>
      <c r="BG227" s="85" t="str">
        <f t="shared" si="98"/>
        <v/>
      </c>
      <c r="BH227" s="84">
        <f>IFERROR(FIND("Mar",consulta_completa__11[[#This Row],[13 - Ocorrências/Ambientes Atingidos]]),0)</f>
        <v>1</v>
      </c>
      <c r="BI227" s="85" t="str">
        <f t="shared" si="99"/>
        <v>X</v>
      </c>
      <c r="BJ227" s="84">
        <f>IFERROR(FIND("Praia",consulta_completa__11[[#This Row],[13 - Ocorrências/Ambientes Atingidos]]),0)</f>
        <v>0</v>
      </c>
      <c r="BK227" s="85" t="str">
        <f t="shared" si="100"/>
        <v/>
      </c>
      <c r="BL227" s="84">
        <f>IFERROR(FIND("Solo",consulta_completa__11[[#This Row],[13 - Ocorrências/Ambientes Atingidos]]),0)</f>
        <v>0</v>
      </c>
      <c r="BM227" s="85" t="str">
        <f t="shared" si="101"/>
        <v/>
      </c>
      <c r="BN227" s="84">
        <f>IFERROR(FIND("Águas subterrâneas",consulta_completa__11[[#This Row],[13 - Ocorrências/Ambientes Atingidos]]),0)</f>
        <v>0</v>
      </c>
      <c r="BO227" s="85" t="str">
        <f t="shared" si="102"/>
        <v/>
      </c>
      <c r="BP227" s="84">
        <f>IFERROR(FIND("Atmosfera",consulta_completa__11[[#This Row],[13 - Ocorrências/Ambientes Atingidos]]),0)</f>
        <v>0</v>
      </c>
      <c r="BQ227" s="85" t="str">
        <f t="shared" si="103"/>
        <v/>
      </c>
      <c r="BR227" s="84">
        <f>IFERROR(FIND("Flora",consulta_completa__11[[#This Row],[13 - Ocorrências/Ambientes Atingidos]]),0)</f>
        <v>0</v>
      </c>
      <c r="BS227" s="85" t="str">
        <f t="shared" si="104"/>
        <v/>
      </c>
      <c r="BT227" s="84">
        <f>IFERROR(FIND("Fauna",consulta_completa__11[[#This Row],[13 - Ocorrências/Ambientes Atingidos]]),0)</f>
        <v>0</v>
      </c>
      <c r="BU227" s="85" t="str">
        <f t="shared" si="105"/>
        <v/>
      </c>
      <c r="BV227" s="84">
        <f>IFERROR(FIND("UC federal",consulta_completa__11[[#This Row],[13 - Ocorrências/Ambientes Atingidos]]),0)</f>
        <v>0</v>
      </c>
      <c r="BW227" s="85" t="str">
        <f t="shared" si="106"/>
        <v/>
      </c>
      <c r="BX227" s="84">
        <f>IFERROR(FIND("UC estadual/municipal",consulta_completa__11[[#This Row],[13 - Ocorrências/Ambientes Atingidos]]),0)</f>
        <v>0</v>
      </c>
      <c r="BY227" s="85" t="str">
        <f t="shared" si="107"/>
        <v/>
      </c>
      <c r="BZ227" s="84">
        <f>IFERROR(FIND("Outro(s)",consulta_completa__11[[#This Row],[13 - Ocorrências/Ambientes Atingidos]]),0)</f>
        <v>0</v>
      </c>
      <c r="CA227" s="85" t="str">
        <f t="shared" si="108"/>
        <v/>
      </c>
      <c r="CB227" s="84">
        <f>IFERROR(FIND("Sem dano",consulta_completa__11[[#This Row],[13 - Ocorrências/Ambientes Atingidos]]),0)</f>
        <v>0</v>
      </c>
      <c r="CC227" s="85" t="str">
        <f t="shared" si="109"/>
        <v/>
      </c>
      <c r="CD227" s="84" t="str">
        <f>IF(consulta_completa__11[[#This Row],[13 - Ocorrências/Ambientes Atingidos]]="","X","")</f>
        <v/>
      </c>
      <c r="CE227" s="86">
        <f>IFERROR(FIND("IBAMA",consulta_completa__11[[#This Row],[14 - Inst. Atuando no Local]]),0)</f>
        <v>0</v>
      </c>
      <c r="CF227" s="86" t="str">
        <f t="shared" si="110"/>
        <v/>
      </c>
      <c r="CG227" s="86">
        <f>IFERROR(FIND("OEMA",consulta_completa__11[[#This Row],[14 - Inst. Atuando no Local]]),0)</f>
        <v>0</v>
      </c>
      <c r="CH227" s="86" t="str">
        <f t="shared" si="111"/>
        <v/>
      </c>
      <c r="CI227" s="86">
        <f>IFERROR(FIND("DEFESA CIVIL",consulta_completa__11[[#This Row],[14 - Inst. Atuando no Local]]),0)</f>
        <v>0</v>
      </c>
      <c r="CJ227" s="86" t="str">
        <f t="shared" si="112"/>
        <v/>
      </c>
      <c r="CK227" s="86">
        <f>IFERROR(FIND("CORPO DE BOMBEIROS",consulta_completa__11[[#This Row],[14 - Inst. Atuando no Local]]),0)</f>
        <v>0</v>
      </c>
      <c r="CL227" s="86" t="str">
        <f t="shared" si="113"/>
        <v/>
      </c>
      <c r="CM227" s="86">
        <f>IFERROR(FIND("POLÍCIA RODOVIÁRIA",consulta_completa__11[[#This Row],[14 - Inst. Atuando no Local]]),0)</f>
        <v>0</v>
      </c>
      <c r="CN227" s="86" t="str">
        <f t="shared" si="114"/>
        <v/>
      </c>
      <c r="CO227" s="86">
        <f>IFERROR(FIND("POLÍCIA MILITAR",consulta_completa__11[[#This Row],[14 - Inst. Atuando no Local]]),0)</f>
        <v>0</v>
      </c>
      <c r="CP227" s="86" t="str">
        <f t="shared" si="115"/>
        <v/>
      </c>
      <c r="CQ227" s="86">
        <f>IFERROR(FIND("POLÍCIA CIVIL",consulta_completa__11[[#This Row],[14 - Inst. Atuando no Local]]),0)</f>
        <v>0</v>
      </c>
      <c r="CR227" s="86" t="str">
        <f t="shared" si="116"/>
        <v/>
      </c>
      <c r="CS227" s="86">
        <f>IFERROR(FIND("MARINHA DO BRASIL",consulta_completa__11[[#This Row],[14 - Inst. Atuando no Local]]),0)</f>
        <v>0</v>
      </c>
      <c r="CT227" s="86" t="str">
        <f t="shared" si="117"/>
        <v/>
      </c>
      <c r="CU227" s="86">
        <f>IFERROR(FIND("EMPRESA ESPECIALIZADA EM ATENDIMENTO",consulta_completa__11[[#This Row],[14 - Inst. Atuando no Local]]),0)</f>
        <v>0</v>
      </c>
      <c r="CV227" s="86" t="str">
        <f t="shared" si="118"/>
        <v/>
      </c>
      <c r="CW227" s="86">
        <f>IFERROR(FIND("IBAMA",consulta_completa__11[[#This Row],[14 - Inst. Atuando no Local]]),0)</f>
        <v>0</v>
      </c>
      <c r="CX227" s="86" t="str">
        <f t="shared" si="119"/>
        <v/>
      </c>
      <c r="CY227" s="86" t="str">
        <f>IF(consulta_completa__11[[#This Row],[14 - Inst. Atuando no Local]]="","X","")</f>
        <v>X</v>
      </c>
      <c r="CZ227" s="86">
        <f>IFERROR(FIND("OUTRA (S)",consulta_completa__11[[#This Row],[14 - Inst. Atuando no Local]]),0)</f>
        <v>0</v>
      </c>
      <c r="DA227" s="86" t="str">
        <f t="shared" si="120"/>
        <v/>
      </c>
      <c r="DB227" s="37" t="str">
        <f t="shared" si="121"/>
        <v>Sim</v>
      </c>
      <c r="DC227" s="37" t="str">
        <f t="shared" si="122"/>
        <v>Não</v>
      </c>
      <c r="DD227" s="37" t="str">
        <f t="shared" si="123"/>
        <v>Sim</v>
      </c>
      <c r="DE227" s="89" t="str">
        <f t="shared" si="94"/>
        <v>Federal</v>
      </c>
    </row>
    <row r="228" spans="1:109">
      <c r="A228" s="15">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4">
        <f>IFERROR(FIND("Óbitos/feridos",consulta_completa__11[[#This Row],[13 - Ocorrências/Ambientes Atingidos]]),0)</f>
        <v>0</v>
      </c>
      <c r="AY228" s="85" t="str">
        <f t="shared" si="95"/>
        <v/>
      </c>
      <c r="AZ228" s="84">
        <f>IFERROR(FIND("População afetada/evacuada",consulta_completa__11[[#This Row],[13 - Ocorrências/Ambientes Atingidos]]),0)</f>
        <v>0</v>
      </c>
      <c r="BA228" s="84" t="str">
        <f t="shared" si="96"/>
        <v/>
      </c>
      <c r="BB228" s="84">
        <f>IFERROR(FIND("Suspensão de abastecimento de água",consulta_completa__11[[#This Row],[13 - Ocorrências/Ambientes Atingidos]]),0)</f>
        <v>0</v>
      </c>
      <c r="BC228" s="85" t="str">
        <f t="shared" si="124"/>
        <v/>
      </c>
      <c r="BD228" s="84">
        <f>IFERROR(FIND("Rio/córrego",consulta_completa__11[[#This Row],[13 - Ocorrências/Ambientes Atingidos]]),0)</f>
        <v>0</v>
      </c>
      <c r="BE228" s="85" t="str">
        <f t="shared" si="97"/>
        <v/>
      </c>
      <c r="BF228" s="84">
        <f>IFERROR(FIND("Lago",consulta_completa__11[[#This Row],[13 - Ocorrências/Ambientes Atingidos]]),0)</f>
        <v>0</v>
      </c>
      <c r="BG228" s="85" t="str">
        <f t="shared" si="98"/>
        <v/>
      </c>
      <c r="BH228" s="84">
        <f>IFERROR(FIND("Mar",consulta_completa__11[[#This Row],[13 - Ocorrências/Ambientes Atingidos]]),0)</f>
        <v>1</v>
      </c>
      <c r="BI228" s="85" t="str">
        <f t="shared" si="99"/>
        <v>X</v>
      </c>
      <c r="BJ228" s="84">
        <f>IFERROR(FIND("Praia",consulta_completa__11[[#This Row],[13 - Ocorrências/Ambientes Atingidos]]),0)</f>
        <v>0</v>
      </c>
      <c r="BK228" s="85" t="str">
        <f t="shared" si="100"/>
        <v/>
      </c>
      <c r="BL228" s="84">
        <f>IFERROR(FIND("Solo",consulta_completa__11[[#This Row],[13 - Ocorrências/Ambientes Atingidos]]),0)</f>
        <v>0</v>
      </c>
      <c r="BM228" s="85" t="str">
        <f t="shared" si="101"/>
        <v/>
      </c>
      <c r="BN228" s="84">
        <f>IFERROR(FIND("Águas subterrâneas",consulta_completa__11[[#This Row],[13 - Ocorrências/Ambientes Atingidos]]),0)</f>
        <v>0</v>
      </c>
      <c r="BO228" s="85" t="str">
        <f t="shared" si="102"/>
        <v/>
      </c>
      <c r="BP228" s="84">
        <f>IFERROR(FIND("Atmosfera",consulta_completa__11[[#This Row],[13 - Ocorrências/Ambientes Atingidos]]),0)</f>
        <v>0</v>
      </c>
      <c r="BQ228" s="85" t="str">
        <f t="shared" si="103"/>
        <v/>
      </c>
      <c r="BR228" s="84">
        <f>IFERROR(FIND("Flora",consulta_completa__11[[#This Row],[13 - Ocorrências/Ambientes Atingidos]]),0)</f>
        <v>0</v>
      </c>
      <c r="BS228" s="85" t="str">
        <f t="shared" si="104"/>
        <v/>
      </c>
      <c r="BT228" s="84">
        <f>IFERROR(FIND("Fauna",consulta_completa__11[[#This Row],[13 - Ocorrências/Ambientes Atingidos]]),0)</f>
        <v>0</v>
      </c>
      <c r="BU228" s="85" t="str">
        <f t="shared" si="105"/>
        <v/>
      </c>
      <c r="BV228" s="84">
        <f>IFERROR(FIND("UC federal",consulta_completa__11[[#This Row],[13 - Ocorrências/Ambientes Atingidos]]),0)</f>
        <v>0</v>
      </c>
      <c r="BW228" s="85" t="str">
        <f t="shared" si="106"/>
        <v/>
      </c>
      <c r="BX228" s="84">
        <f>IFERROR(FIND("UC estadual/municipal",consulta_completa__11[[#This Row],[13 - Ocorrências/Ambientes Atingidos]]),0)</f>
        <v>0</v>
      </c>
      <c r="BY228" s="85" t="str">
        <f t="shared" si="107"/>
        <v/>
      </c>
      <c r="BZ228" s="84">
        <f>IFERROR(FIND("Outro(s)",consulta_completa__11[[#This Row],[13 - Ocorrências/Ambientes Atingidos]]),0)</f>
        <v>0</v>
      </c>
      <c r="CA228" s="85" t="str">
        <f t="shared" si="108"/>
        <v/>
      </c>
      <c r="CB228" s="84">
        <f>IFERROR(FIND("Sem dano",consulta_completa__11[[#This Row],[13 - Ocorrências/Ambientes Atingidos]]),0)</f>
        <v>0</v>
      </c>
      <c r="CC228" s="85" t="str">
        <f t="shared" si="109"/>
        <v/>
      </c>
      <c r="CD228" s="84" t="str">
        <f>IF(consulta_completa__11[[#This Row],[13 - Ocorrências/Ambientes Atingidos]]="","X","")</f>
        <v/>
      </c>
      <c r="CE228" s="86">
        <f>IFERROR(FIND("IBAMA",consulta_completa__11[[#This Row],[14 - Inst. Atuando no Local]]),0)</f>
        <v>0</v>
      </c>
      <c r="CF228" s="86" t="str">
        <f t="shared" si="110"/>
        <v/>
      </c>
      <c r="CG228" s="86">
        <f>IFERROR(FIND("OEMA",consulta_completa__11[[#This Row],[14 - Inst. Atuando no Local]]),0)</f>
        <v>0</v>
      </c>
      <c r="CH228" s="86" t="str">
        <f t="shared" si="111"/>
        <v/>
      </c>
      <c r="CI228" s="86">
        <f>IFERROR(FIND("DEFESA CIVIL",consulta_completa__11[[#This Row],[14 - Inst. Atuando no Local]]),0)</f>
        <v>0</v>
      </c>
      <c r="CJ228" s="86" t="str">
        <f t="shared" si="112"/>
        <v/>
      </c>
      <c r="CK228" s="86">
        <f>IFERROR(FIND("CORPO DE BOMBEIROS",consulta_completa__11[[#This Row],[14 - Inst. Atuando no Local]]),0)</f>
        <v>0</v>
      </c>
      <c r="CL228" s="86" t="str">
        <f t="shared" si="113"/>
        <v/>
      </c>
      <c r="CM228" s="86">
        <f>IFERROR(FIND("POLÍCIA RODOVIÁRIA",consulta_completa__11[[#This Row],[14 - Inst. Atuando no Local]]),0)</f>
        <v>0</v>
      </c>
      <c r="CN228" s="86" t="str">
        <f t="shared" si="114"/>
        <v/>
      </c>
      <c r="CO228" s="86">
        <f>IFERROR(FIND("POLÍCIA MILITAR",consulta_completa__11[[#This Row],[14 - Inst. Atuando no Local]]),0)</f>
        <v>0</v>
      </c>
      <c r="CP228" s="86" t="str">
        <f t="shared" si="115"/>
        <v/>
      </c>
      <c r="CQ228" s="86">
        <f>IFERROR(FIND("POLÍCIA CIVIL",consulta_completa__11[[#This Row],[14 - Inst. Atuando no Local]]),0)</f>
        <v>0</v>
      </c>
      <c r="CR228" s="86" t="str">
        <f t="shared" si="116"/>
        <v/>
      </c>
      <c r="CS228" s="86">
        <f>IFERROR(FIND("MARINHA DO BRASIL",consulta_completa__11[[#This Row],[14 - Inst. Atuando no Local]]),0)</f>
        <v>0</v>
      </c>
      <c r="CT228" s="86" t="str">
        <f t="shared" si="117"/>
        <v/>
      </c>
      <c r="CU228" s="86">
        <f>IFERROR(FIND("EMPRESA ESPECIALIZADA EM ATENDIMENTO",consulta_completa__11[[#This Row],[14 - Inst. Atuando no Local]]),0)</f>
        <v>0</v>
      </c>
      <c r="CV228" s="86" t="str">
        <f t="shared" si="118"/>
        <v/>
      </c>
      <c r="CW228" s="86">
        <f>IFERROR(FIND("IBAMA",consulta_completa__11[[#This Row],[14 - Inst. Atuando no Local]]),0)</f>
        <v>0</v>
      </c>
      <c r="CX228" s="86" t="str">
        <f t="shared" si="119"/>
        <v/>
      </c>
      <c r="CY228" s="86" t="str">
        <f>IF(consulta_completa__11[[#This Row],[14 - Inst. Atuando no Local]]="","X","")</f>
        <v/>
      </c>
      <c r="CZ228" s="86">
        <f>IFERROR(FIND("OUTRA (S)",consulta_completa__11[[#This Row],[14 - Inst. Atuando no Local]]),0)</f>
        <v>0</v>
      </c>
      <c r="DA228" s="86" t="str">
        <f t="shared" si="120"/>
        <v/>
      </c>
      <c r="DB228" s="37" t="str">
        <f t="shared" si="121"/>
        <v>Sim</v>
      </c>
      <c r="DC228" s="37" t="str">
        <f t="shared" si="122"/>
        <v>Não</v>
      </c>
      <c r="DD228" s="37" t="str">
        <f t="shared" si="123"/>
        <v>Sim</v>
      </c>
      <c r="DE228" s="89" t="str">
        <f t="shared" si="94"/>
        <v>Sem informação</v>
      </c>
    </row>
    <row r="229" spans="1:109">
      <c r="A229" s="15">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4">
        <f>IFERROR(FIND("Óbitos/feridos",consulta_completa__11[[#This Row],[13 - Ocorrências/Ambientes Atingidos]]),0)</f>
        <v>0</v>
      </c>
      <c r="AY229" s="85" t="str">
        <f t="shared" si="95"/>
        <v/>
      </c>
      <c r="AZ229" s="84">
        <f>IFERROR(FIND("População afetada/evacuada",consulta_completa__11[[#This Row],[13 - Ocorrências/Ambientes Atingidos]]),0)</f>
        <v>0</v>
      </c>
      <c r="BA229" s="84" t="str">
        <f t="shared" si="96"/>
        <v/>
      </c>
      <c r="BB229" s="84">
        <f>IFERROR(FIND("Suspensão de abastecimento de água",consulta_completa__11[[#This Row],[13 - Ocorrências/Ambientes Atingidos]]),0)</f>
        <v>0</v>
      </c>
      <c r="BC229" s="85" t="str">
        <f t="shared" si="124"/>
        <v/>
      </c>
      <c r="BD229" s="84">
        <f>IFERROR(FIND("Rio/córrego",consulta_completa__11[[#This Row],[13 - Ocorrências/Ambientes Atingidos]]),0)</f>
        <v>1</v>
      </c>
      <c r="BE229" s="85" t="str">
        <f t="shared" si="97"/>
        <v>X</v>
      </c>
      <c r="BF229" s="84">
        <f>IFERROR(FIND("Lago",consulta_completa__11[[#This Row],[13 - Ocorrências/Ambientes Atingidos]]),0)</f>
        <v>0</v>
      </c>
      <c r="BG229" s="85" t="str">
        <f t="shared" si="98"/>
        <v/>
      </c>
      <c r="BH229" s="84">
        <f>IFERROR(FIND("Mar",consulta_completa__11[[#This Row],[13 - Ocorrências/Ambientes Atingidos]]),0)</f>
        <v>0</v>
      </c>
      <c r="BI229" s="85" t="str">
        <f t="shared" si="99"/>
        <v/>
      </c>
      <c r="BJ229" s="84">
        <f>IFERROR(FIND("Praia",consulta_completa__11[[#This Row],[13 - Ocorrências/Ambientes Atingidos]]),0)</f>
        <v>0</v>
      </c>
      <c r="BK229" s="85" t="str">
        <f t="shared" si="100"/>
        <v/>
      </c>
      <c r="BL229" s="84">
        <f>IFERROR(FIND("Solo",consulta_completa__11[[#This Row],[13 - Ocorrências/Ambientes Atingidos]]),0)</f>
        <v>14</v>
      </c>
      <c r="BM229" s="85" t="str">
        <f t="shared" si="101"/>
        <v>X</v>
      </c>
      <c r="BN229" s="84">
        <f>IFERROR(FIND("Águas subterrâneas",consulta_completa__11[[#This Row],[13 - Ocorrências/Ambientes Atingidos]]),0)</f>
        <v>0</v>
      </c>
      <c r="BO229" s="85" t="str">
        <f t="shared" si="102"/>
        <v/>
      </c>
      <c r="BP229" s="84">
        <f>IFERROR(FIND("Atmosfera",consulta_completa__11[[#This Row],[13 - Ocorrências/Ambientes Atingidos]]),0)</f>
        <v>0</v>
      </c>
      <c r="BQ229" s="85" t="str">
        <f t="shared" si="103"/>
        <v/>
      </c>
      <c r="BR229" s="84">
        <f>IFERROR(FIND("Flora",consulta_completa__11[[#This Row],[13 - Ocorrências/Ambientes Atingidos]]),0)</f>
        <v>0</v>
      </c>
      <c r="BS229" s="85" t="str">
        <f t="shared" si="104"/>
        <v/>
      </c>
      <c r="BT229" s="84">
        <f>IFERROR(FIND("Fauna",consulta_completa__11[[#This Row],[13 - Ocorrências/Ambientes Atingidos]]),0)</f>
        <v>0</v>
      </c>
      <c r="BU229" s="85" t="str">
        <f t="shared" si="105"/>
        <v/>
      </c>
      <c r="BV229" s="84">
        <f>IFERROR(FIND("UC federal",consulta_completa__11[[#This Row],[13 - Ocorrências/Ambientes Atingidos]]),0)</f>
        <v>0</v>
      </c>
      <c r="BW229" s="85" t="str">
        <f t="shared" si="106"/>
        <v/>
      </c>
      <c r="BX229" s="84">
        <f>IFERROR(FIND("UC estadual/municipal",consulta_completa__11[[#This Row],[13 - Ocorrências/Ambientes Atingidos]]),0)</f>
        <v>0</v>
      </c>
      <c r="BY229" s="85" t="str">
        <f t="shared" si="107"/>
        <v/>
      </c>
      <c r="BZ229" s="84">
        <f>IFERROR(FIND("Outro(s)",consulta_completa__11[[#This Row],[13 - Ocorrências/Ambientes Atingidos]]),0)</f>
        <v>0</v>
      </c>
      <c r="CA229" s="85" t="str">
        <f t="shared" si="108"/>
        <v/>
      </c>
      <c r="CB229" s="84">
        <f>IFERROR(FIND("Sem dano",consulta_completa__11[[#This Row],[13 - Ocorrências/Ambientes Atingidos]]),0)</f>
        <v>0</v>
      </c>
      <c r="CC229" s="85" t="str">
        <f t="shared" si="109"/>
        <v/>
      </c>
      <c r="CD229" s="84" t="str">
        <f>IF(consulta_completa__11[[#This Row],[13 - Ocorrências/Ambientes Atingidos]]="","X","")</f>
        <v/>
      </c>
      <c r="CE229" s="86">
        <f>IFERROR(FIND("IBAMA",consulta_completa__11[[#This Row],[14 - Inst. Atuando no Local]]),0)</f>
        <v>0</v>
      </c>
      <c r="CF229" s="86" t="str">
        <f t="shared" si="110"/>
        <v/>
      </c>
      <c r="CG229" s="86">
        <f>IFERROR(FIND("OEMA",consulta_completa__11[[#This Row],[14 - Inst. Atuando no Local]]),0)</f>
        <v>0</v>
      </c>
      <c r="CH229" s="86" t="str">
        <f t="shared" si="111"/>
        <v/>
      </c>
      <c r="CI229" s="86">
        <f>IFERROR(FIND("DEFESA CIVIL",consulta_completa__11[[#This Row],[14 - Inst. Atuando no Local]]),0)</f>
        <v>0</v>
      </c>
      <c r="CJ229" s="86" t="str">
        <f t="shared" si="112"/>
        <v/>
      </c>
      <c r="CK229" s="86">
        <f>IFERROR(FIND("CORPO DE BOMBEIROS",consulta_completa__11[[#This Row],[14 - Inst. Atuando no Local]]),0)</f>
        <v>0</v>
      </c>
      <c r="CL229" s="86" t="str">
        <f t="shared" si="113"/>
        <v/>
      </c>
      <c r="CM229" s="86">
        <f>IFERROR(FIND("POLÍCIA RODOVIÁRIA",consulta_completa__11[[#This Row],[14 - Inst. Atuando no Local]]),0)</f>
        <v>0</v>
      </c>
      <c r="CN229" s="86" t="str">
        <f t="shared" si="114"/>
        <v/>
      </c>
      <c r="CO229" s="86">
        <f>IFERROR(FIND("POLÍCIA MILITAR",consulta_completa__11[[#This Row],[14 - Inst. Atuando no Local]]),0)</f>
        <v>0</v>
      </c>
      <c r="CP229" s="86" t="str">
        <f t="shared" si="115"/>
        <v/>
      </c>
      <c r="CQ229" s="86">
        <f>IFERROR(FIND("POLÍCIA CIVIL",consulta_completa__11[[#This Row],[14 - Inst. Atuando no Local]]),0)</f>
        <v>0</v>
      </c>
      <c r="CR229" s="86" t="str">
        <f t="shared" si="116"/>
        <v/>
      </c>
      <c r="CS229" s="86">
        <f>IFERROR(FIND("MARINHA DO BRASIL",consulta_completa__11[[#This Row],[14 - Inst. Atuando no Local]]),0)</f>
        <v>0</v>
      </c>
      <c r="CT229" s="86" t="str">
        <f t="shared" si="117"/>
        <v/>
      </c>
      <c r="CU229" s="86">
        <f>IFERROR(FIND("EMPRESA ESPECIALIZADA EM ATENDIMENTO",consulta_completa__11[[#This Row],[14 - Inst. Atuando no Local]]),0)</f>
        <v>0</v>
      </c>
      <c r="CV229" s="86" t="str">
        <f t="shared" si="118"/>
        <v/>
      </c>
      <c r="CW229" s="86">
        <f>IFERROR(FIND("IBAMA",consulta_completa__11[[#This Row],[14 - Inst. Atuando no Local]]),0)</f>
        <v>0</v>
      </c>
      <c r="CX229" s="86" t="str">
        <f t="shared" si="119"/>
        <v/>
      </c>
      <c r="CY229" s="86" t="str">
        <f>IF(consulta_completa__11[[#This Row],[14 - Inst. Atuando no Local]]="","X","")</f>
        <v/>
      </c>
      <c r="CZ229" s="86">
        <f>IFERROR(FIND("OUTRA (S)",consulta_completa__11[[#This Row],[14 - Inst. Atuando no Local]]),0)</f>
        <v>0</v>
      </c>
      <c r="DA229" s="86" t="str">
        <f t="shared" si="120"/>
        <v/>
      </c>
      <c r="DB229" s="37" t="str">
        <f t="shared" si="121"/>
        <v>Sim</v>
      </c>
      <c r="DC229" s="37" t="str">
        <f t="shared" si="122"/>
        <v>Não</v>
      </c>
      <c r="DD229" s="37" t="str">
        <f t="shared" si="123"/>
        <v>Sim</v>
      </c>
      <c r="DE229" s="89" t="str">
        <f t="shared" si="94"/>
        <v>Sem informação</v>
      </c>
    </row>
    <row r="230" spans="1:109">
      <c r="A230" s="15">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4">
        <f>IFERROR(FIND("Óbitos/feridos",consulta_completa__11[[#This Row],[13 - Ocorrências/Ambientes Atingidos]]),0)</f>
        <v>0</v>
      </c>
      <c r="AY230" s="85" t="str">
        <f t="shared" si="95"/>
        <v/>
      </c>
      <c r="AZ230" s="84">
        <f>IFERROR(FIND("População afetada/evacuada",consulta_completa__11[[#This Row],[13 - Ocorrências/Ambientes Atingidos]]),0)</f>
        <v>0</v>
      </c>
      <c r="BA230" s="84" t="str">
        <f t="shared" si="96"/>
        <v/>
      </c>
      <c r="BB230" s="84">
        <f>IFERROR(FIND("Suspensão de abastecimento de água",consulta_completa__11[[#This Row],[13 - Ocorrências/Ambientes Atingidos]]),0)</f>
        <v>0</v>
      </c>
      <c r="BC230" s="85" t="str">
        <f t="shared" si="124"/>
        <v/>
      </c>
      <c r="BD230" s="84">
        <f>IFERROR(FIND("Rio/córrego",consulta_completa__11[[#This Row],[13 - Ocorrências/Ambientes Atingidos]]),0)</f>
        <v>0</v>
      </c>
      <c r="BE230" s="85" t="str">
        <f t="shared" si="97"/>
        <v/>
      </c>
      <c r="BF230" s="84">
        <f>IFERROR(FIND("Lago",consulta_completa__11[[#This Row],[13 - Ocorrências/Ambientes Atingidos]]),0)</f>
        <v>0</v>
      </c>
      <c r="BG230" s="85" t="str">
        <f t="shared" si="98"/>
        <v/>
      </c>
      <c r="BH230" s="84">
        <f>IFERROR(FIND("Mar",consulta_completa__11[[#This Row],[13 - Ocorrências/Ambientes Atingidos]]),0)</f>
        <v>0</v>
      </c>
      <c r="BI230" s="85" t="str">
        <f t="shared" si="99"/>
        <v/>
      </c>
      <c r="BJ230" s="84">
        <f>IFERROR(FIND("Praia",consulta_completa__11[[#This Row],[13 - Ocorrências/Ambientes Atingidos]]),0)</f>
        <v>0</v>
      </c>
      <c r="BK230" s="85" t="str">
        <f t="shared" si="100"/>
        <v/>
      </c>
      <c r="BL230" s="84">
        <f>IFERROR(FIND("Solo",consulta_completa__11[[#This Row],[13 - Ocorrências/Ambientes Atingidos]]),0)</f>
        <v>0</v>
      </c>
      <c r="BM230" s="85" t="str">
        <f t="shared" si="101"/>
        <v/>
      </c>
      <c r="BN230" s="84">
        <f>IFERROR(FIND("Águas subterrâneas",consulta_completa__11[[#This Row],[13 - Ocorrências/Ambientes Atingidos]]),0)</f>
        <v>0</v>
      </c>
      <c r="BO230" s="85" t="str">
        <f t="shared" si="102"/>
        <v/>
      </c>
      <c r="BP230" s="84">
        <f>IFERROR(FIND("Atmosfera",consulta_completa__11[[#This Row],[13 - Ocorrências/Ambientes Atingidos]]),0)</f>
        <v>0</v>
      </c>
      <c r="BQ230" s="85" t="str">
        <f t="shared" si="103"/>
        <v/>
      </c>
      <c r="BR230" s="84">
        <f>IFERROR(FIND("Flora",consulta_completa__11[[#This Row],[13 - Ocorrências/Ambientes Atingidos]]),0)</f>
        <v>0</v>
      </c>
      <c r="BS230" s="85" t="str">
        <f t="shared" si="104"/>
        <v/>
      </c>
      <c r="BT230" s="84">
        <f>IFERROR(FIND("Fauna",consulta_completa__11[[#This Row],[13 - Ocorrências/Ambientes Atingidos]]),0)</f>
        <v>0</v>
      </c>
      <c r="BU230" s="85" t="str">
        <f t="shared" si="105"/>
        <v/>
      </c>
      <c r="BV230" s="84">
        <f>IFERROR(FIND("UC federal",consulta_completa__11[[#This Row],[13 - Ocorrências/Ambientes Atingidos]]),0)</f>
        <v>0</v>
      </c>
      <c r="BW230" s="85" t="str">
        <f t="shared" si="106"/>
        <v/>
      </c>
      <c r="BX230" s="84">
        <f>IFERROR(FIND("UC estadual/municipal",consulta_completa__11[[#This Row],[13 - Ocorrências/Ambientes Atingidos]]),0)</f>
        <v>0</v>
      </c>
      <c r="BY230" s="85" t="str">
        <f t="shared" si="107"/>
        <v/>
      </c>
      <c r="BZ230" s="84">
        <f>IFERROR(FIND("Outro(s)",consulta_completa__11[[#This Row],[13 - Ocorrências/Ambientes Atingidos]]),0)</f>
        <v>1</v>
      </c>
      <c r="CA230" s="85" t="str">
        <f t="shared" si="108"/>
        <v>X</v>
      </c>
      <c r="CB230" s="84">
        <f>IFERROR(FIND("Sem dano",consulta_completa__11[[#This Row],[13 - Ocorrências/Ambientes Atingidos]]),0)</f>
        <v>0</v>
      </c>
      <c r="CC230" s="85" t="str">
        <f t="shared" si="109"/>
        <v/>
      </c>
      <c r="CD230" s="84" t="str">
        <f>IF(consulta_completa__11[[#This Row],[13 - Ocorrências/Ambientes Atingidos]]="","X","")</f>
        <v/>
      </c>
      <c r="CE230" s="86">
        <f>IFERROR(FIND("IBAMA",consulta_completa__11[[#This Row],[14 - Inst. Atuando no Local]]),0)</f>
        <v>0</v>
      </c>
      <c r="CF230" s="86" t="str">
        <f t="shared" si="110"/>
        <v/>
      </c>
      <c r="CG230" s="86">
        <f>IFERROR(FIND("OEMA",consulta_completa__11[[#This Row],[14 - Inst. Atuando no Local]]),0)</f>
        <v>0</v>
      </c>
      <c r="CH230" s="86" t="str">
        <f t="shared" si="111"/>
        <v/>
      </c>
      <c r="CI230" s="86">
        <f>IFERROR(FIND("DEFESA CIVIL",consulta_completa__11[[#This Row],[14 - Inst. Atuando no Local]]),0)</f>
        <v>0</v>
      </c>
      <c r="CJ230" s="86" t="str">
        <f t="shared" si="112"/>
        <v/>
      </c>
      <c r="CK230" s="86">
        <f>IFERROR(FIND("CORPO DE BOMBEIROS",consulta_completa__11[[#This Row],[14 - Inst. Atuando no Local]]),0)</f>
        <v>0</v>
      </c>
      <c r="CL230" s="86" t="str">
        <f t="shared" si="113"/>
        <v/>
      </c>
      <c r="CM230" s="86">
        <f>IFERROR(FIND("POLÍCIA RODOVIÁRIA",consulta_completa__11[[#This Row],[14 - Inst. Atuando no Local]]),0)</f>
        <v>0</v>
      </c>
      <c r="CN230" s="86" t="str">
        <f t="shared" si="114"/>
        <v/>
      </c>
      <c r="CO230" s="86">
        <f>IFERROR(FIND("POLÍCIA MILITAR",consulta_completa__11[[#This Row],[14 - Inst. Atuando no Local]]),0)</f>
        <v>0</v>
      </c>
      <c r="CP230" s="86" t="str">
        <f t="shared" si="115"/>
        <v/>
      </c>
      <c r="CQ230" s="86">
        <f>IFERROR(FIND("POLÍCIA CIVIL",consulta_completa__11[[#This Row],[14 - Inst. Atuando no Local]]),0)</f>
        <v>0</v>
      </c>
      <c r="CR230" s="86" t="str">
        <f t="shared" si="116"/>
        <v/>
      </c>
      <c r="CS230" s="86">
        <f>IFERROR(FIND("MARINHA DO BRASIL",consulta_completa__11[[#This Row],[14 - Inst. Atuando no Local]]),0)</f>
        <v>0</v>
      </c>
      <c r="CT230" s="86" t="str">
        <f t="shared" si="117"/>
        <v/>
      </c>
      <c r="CU230" s="86">
        <f>IFERROR(FIND("EMPRESA ESPECIALIZADA EM ATENDIMENTO",consulta_completa__11[[#This Row],[14 - Inst. Atuando no Local]]),0)</f>
        <v>0</v>
      </c>
      <c r="CV230" s="86" t="str">
        <f t="shared" si="118"/>
        <v/>
      </c>
      <c r="CW230" s="86">
        <f>IFERROR(FIND("IBAMA",consulta_completa__11[[#This Row],[14 - Inst. Atuando no Local]]),0)</f>
        <v>0</v>
      </c>
      <c r="CX230" s="86" t="str">
        <f t="shared" si="119"/>
        <v/>
      </c>
      <c r="CY230" s="86" t="str">
        <f>IF(consulta_completa__11[[#This Row],[14 - Inst. Atuando no Local]]="","X","")</f>
        <v/>
      </c>
      <c r="CZ230" s="86">
        <f>IFERROR(FIND("OUTRA (S)",consulta_completa__11[[#This Row],[14 - Inst. Atuando no Local]]),0)</f>
        <v>0</v>
      </c>
      <c r="DA230" s="86" t="str">
        <f t="shared" si="120"/>
        <v/>
      </c>
      <c r="DB230" s="37" t="str">
        <f t="shared" si="121"/>
        <v>Sim</v>
      </c>
      <c r="DC230" s="37" t="str">
        <f t="shared" si="122"/>
        <v>Não</v>
      </c>
      <c r="DD230" s="37" t="str">
        <f t="shared" si="123"/>
        <v>Sim</v>
      </c>
      <c r="DE230" s="89" t="str">
        <f t="shared" si="94"/>
        <v>Federal</v>
      </c>
    </row>
    <row r="231" spans="1:109">
      <c r="A231" s="15">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4">
        <f>IFERROR(FIND("Óbitos/feridos",consulta_completa__11[[#This Row],[13 - Ocorrências/Ambientes Atingidos]]),0)</f>
        <v>0</v>
      </c>
      <c r="AY231" s="85" t="str">
        <f t="shared" si="95"/>
        <v/>
      </c>
      <c r="AZ231" s="84">
        <f>IFERROR(FIND("População afetada/evacuada",consulta_completa__11[[#This Row],[13 - Ocorrências/Ambientes Atingidos]]),0)</f>
        <v>0</v>
      </c>
      <c r="BA231" s="84" t="str">
        <f t="shared" si="96"/>
        <v/>
      </c>
      <c r="BB231" s="84">
        <f>IFERROR(FIND("Suspensão de abastecimento de água",consulta_completa__11[[#This Row],[13 - Ocorrências/Ambientes Atingidos]]),0)</f>
        <v>0</v>
      </c>
      <c r="BC231" s="85" t="str">
        <f t="shared" si="124"/>
        <v/>
      </c>
      <c r="BD231" s="84">
        <f>IFERROR(FIND("Rio/córrego",consulta_completa__11[[#This Row],[13 - Ocorrências/Ambientes Atingidos]]),0)</f>
        <v>0</v>
      </c>
      <c r="BE231" s="85" t="str">
        <f t="shared" si="97"/>
        <v/>
      </c>
      <c r="BF231" s="84">
        <f>IFERROR(FIND("Lago",consulta_completa__11[[#This Row],[13 - Ocorrências/Ambientes Atingidos]]),0)</f>
        <v>0</v>
      </c>
      <c r="BG231" s="85" t="str">
        <f t="shared" si="98"/>
        <v/>
      </c>
      <c r="BH231" s="84">
        <f>IFERROR(FIND("Mar",consulta_completa__11[[#This Row],[13 - Ocorrências/Ambientes Atingidos]]),0)</f>
        <v>0</v>
      </c>
      <c r="BI231" s="85" t="str">
        <f t="shared" si="99"/>
        <v/>
      </c>
      <c r="BJ231" s="84">
        <f>IFERROR(FIND("Praia",consulta_completa__11[[#This Row],[13 - Ocorrências/Ambientes Atingidos]]),0)</f>
        <v>0</v>
      </c>
      <c r="BK231" s="85" t="str">
        <f t="shared" si="100"/>
        <v/>
      </c>
      <c r="BL231" s="84">
        <f>IFERROR(FIND("Solo",consulta_completa__11[[#This Row],[13 - Ocorrências/Ambientes Atingidos]]),0)</f>
        <v>1</v>
      </c>
      <c r="BM231" s="85" t="str">
        <f t="shared" si="101"/>
        <v>X</v>
      </c>
      <c r="BN231" s="84">
        <f>IFERROR(FIND("Águas subterrâneas",consulta_completa__11[[#This Row],[13 - Ocorrências/Ambientes Atingidos]]),0)</f>
        <v>0</v>
      </c>
      <c r="BO231" s="85" t="str">
        <f t="shared" si="102"/>
        <v/>
      </c>
      <c r="BP231" s="84">
        <f>IFERROR(FIND("Atmosfera",consulta_completa__11[[#This Row],[13 - Ocorrências/Ambientes Atingidos]]),0)</f>
        <v>0</v>
      </c>
      <c r="BQ231" s="85" t="str">
        <f t="shared" si="103"/>
        <v/>
      </c>
      <c r="BR231" s="84">
        <f>IFERROR(FIND("Flora",consulta_completa__11[[#This Row],[13 - Ocorrências/Ambientes Atingidos]]),0)</f>
        <v>0</v>
      </c>
      <c r="BS231" s="85" t="str">
        <f t="shared" si="104"/>
        <v/>
      </c>
      <c r="BT231" s="84">
        <f>IFERROR(FIND("Fauna",consulta_completa__11[[#This Row],[13 - Ocorrências/Ambientes Atingidos]]),0)</f>
        <v>0</v>
      </c>
      <c r="BU231" s="85" t="str">
        <f t="shared" si="105"/>
        <v/>
      </c>
      <c r="BV231" s="84">
        <f>IFERROR(FIND("UC federal",consulta_completa__11[[#This Row],[13 - Ocorrências/Ambientes Atingidos]]),0)</f>
        <v>0</v>
      </c>
      <c r="BW231" s="85" t="str">
        <f t="shared" si="106"/>
        <v/>
      </c>
      <c r="BX231" s="84">
        <f>IFERROR(FIND("UC estadual/municipal",consulta_completa__11[[#This Row],[13 - Ocorrências/Ambientes Atingidos]]),0)</f>
        <v>0</v>
      </c>
      <c r="BY231" s="85" t="str">
        <f t="shared" si="107"/>
        <v/>
      </c>
      <c r="BZ231" s="84">
        <f>IFERROR(FIND("Outro(s)",consulta_completa__11[[#This Row],[13 - Ocorrências/Ambientes Atingidos]]),0)</f>
        <v>0</v>
      </c>
      <c r="CA231" s="85" t="str">
        <f t="shared" si="108"/>
        <v/>
      </c>
      <c r="CB231" s="84">
        <f>IFERROR(FIND("Sem dano",consulta_completa__11[[#This Row],[13 - Ocorrências/Ambientes Atingidos]]),0)</f>
        <v>0</v>
      </c>
      <c r="CC231" s="85" t="str">
        <f t="shared" si="109"/>
        <v/>
      </c>
      <c r="CD231" s="84" t="str">
        <f>IF(consulta_completa__11[[#This Row],[13 - Ocorrências/Ambientes Atingidos]]="","X","")</f>
        <v/>
      </c>
      <c r="CE231" s="86">
        <f>IFERROR(FIND("IBAMA",consulta_completa__11[[#This Row],[14 - Inst. Atuando no Local]]),0)</f>
        <v>0</v>
      </c>
      <c r="CF231" s="86" t="str">
        <f t="shared" si="110"/>
        <v/>
      </c>
      <c r="CG231" s="86">
        <f>IFERROR(FIND("OEMA",consulta_completa__11[[#This Row],[14 - Inst. Atuando no Local]]),0)</f>
        <v>0</v>
      </c>
      <c r="CH231" s="86" t="str">
        <f t="shared" si="111"/>
        <v/>
      </c>
      <c r="CI231" s="86">
        <f>IFERROR(FIND("DEFESA CIVIL",consulta_completa__11[[#This Row],[14 - Inst. Atuando no Local]]),0)</f>
        <v>0</v>
      </c>
      <c r="CJ231" s="86" t="str">
        <f t="shared" si="112"/>
        <v/>
      </c>
      <c r="CK231" s="86">
        <f>IFERROR(FIND("CORPO DE BOMBEIROS",consulta_completa__11[[#This Row],[14 - Inst. Atuando no Local]]),0)</f>
        <v>0</v>
      </c>
      <c r="CL231" s="86" t="str">
        <f t="shared" si="113"/>
        <v/>
      </c>
      <c r="CM231" s="86">
        <f>IFERROR(FIND("POLÍCIA RODOVIÁRIA",consulta_completa__11[[#This Row],[14 - Inst. Atuando no Local]]),0)</f>
        <v>0</v>
      </c>
      <c r="CN231" s="86" t="str">
        <f t="shared" si="114"/>
        <v/>
      </c>
      <c r="CO231" s="86">
        <f>IFERROR(FIND("POLÍCIA MILITAR",consulta_completa__11[[#This Row],[14 - Inst. Atuando no Local]]),0)</f>
        <v>0</v>
      </c>
      <c r="CP231" s="86" t="str">
        <f t="shared" si="115"/>
        <v/>
      </c>
      <c r="CQ231" s="86">
        <f>IFERROR(FIND("POLÍCIA CIVIL",consulta_completa__11[[#This Row],[14 - Inst. Atuando no Local]]),0)</f>
        <v>0</v>
      </c>
      <c r="CR231" s="86" t="str">
        <f t="shared" si="116"/>
        <v/>
      </c>
      <c r="CS231" s="86">
        <f>IFERROR(FIND("MARINHA DO BRASIL",consulta_completa__11[[#This Row],[14 - Inst. Atuando no Local]]),0)</f>
        <v>0</v>
      </c>
      <c r="CT231" s="86" t="str">
        <f t="shared" si="117"/>
        <v/>
      </c>
      <c r="CU231" s="86">
        <f>IFERROR(FIND("EMPRESA ESPECIALIZADA EM ATENDIMENTO",consulta_completa__11[[#This Row],[14 - Inst. Atuando no Local]]),0)</f>
        <v>0</v>
      </c>
      <c r="CV231" s="86" t="str">
        <f t="shared" si="118"/>
        <v/>
      </c>
      <c r="CW231" s="86">
        <f>IFERROR(FIND("IBAMA",consulta_completa__11[[#This Row],[14 - Inst. Atuando no Local]]),0)</f>
        <v>0</v>
      </c>
      <c r="CX231" s="86" t="str">
        <f t="shared" si="119"/>
        <v/>
      </c>
      <c r="CY231" s="86" t="str">
        <f>IF(consulta_completa__11[[#This Row],[14 - Inst. Atuando no Local]]="","X","")</f>
        <v/>
      </c>
      <c r="CZ231" s="86">
        <f>IFERROR(FIND("OUTRA (S)",consulta_completa__11[[#This Row],[14 - Inst. Atuando no Local]]),0)</f>
        <v>0</v>
      </c>
      <c r="DA231" s="86" t="str">
        <f t="shared" si="120"/>
        <v/>
      </c>
      <c r="DB231" s="37" t="str">
        <f t="shared" si="121"/>
        <v>Sim</v>
      </c>
      <c r="DC231" s="37" t="str">
        <f t="shared" si="122"/>
        <v>Não</v>
      </c>
      <c r="DD231" s="37" t="str">
        <f t="shared" si="123"/>
        <v>Sim</v>
      </c>
      <c r="DE231" s="89" t="str">
        <f t="shared" si="94"/>
        <v>Federal</v>
      </c>
    </row>
    <row r="232" spans="1:109">
      <c r="A232" s="15">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4">
        <f>IFERROR(FIND("Óbitos/feridos",consulta_completa__11[[#This Row],[13 - Ocorrências/Ambientes Atingidos]]),0)</f>
        <v>0</v>
      </c>
      <c r="AY232" s="85" t="str">
        <f t="shared" si="95"/>
        <v/>
      </c>
      <c r="AZ232" s="84">
        <f>IFERROR(FIND("População afetada/evacuada",consulta_completa__11[[#This Row],[13 - Ocorrências/Ambientes Atingidos]]),0)</f>
        <v>0</v>
      </c>
      <c r="BA232" s="84" t="str">
        <f t="shared" si="96"/>
        <v/>
      </c>
      <c r="BB232" s="84">
        <f>IFERROR(FIND("Suspensão de abastecimento de água",consulta_completa__11[[#This Row],[13 - Ocorrências/Ambientes Atingidos]]),0)</f>
        <v>0</v>
      </c>
      <c r="BC232" s="85" t="str">
        <f t="shared" si="124"/>
        <v/>
      </c>
      <c r="BD232" s="84">
        <f>IFERROR(FIND("Rio/córrego",consulta_completa__11[[#This Row],[13 - Ocorrências/Ambientes Atingidos]]),0)</f>
        <v>0</v>
      </c>
      <c r="BE232" s="85" t="str">
        <f t="shared" si="97"/>
        <v/>
      </c>
      <c r="BF232" s="84">
        <f>IFERROR(FIND("Lago",consulta_completa__11[[#This Row],[13 - Ocorrências/Ambientes Atingidos]]),0)</f>
        <v>0</v>
      </c>
      <c r="BG232" s="85" t="str">
        <f t="shared" si="98"/>
        <v/>
      </c>
      <c r="BH232" s="84">
        <f>IFERROR(FIND("Mar",consulta_completa__11[[#This Row],[13 - Ocorrências/Ambientes Atingidos]]),0)</f>
        <v>0</v>
      </c>
      <c r="BI232" s="85" t="str">
        <f t="shared" si="99"/>
        <v/>
      </c>
      <c r="BJ232" s="84">
        <f>IFERROR(FIND("Praia",consulta_completa__11[[#This Row],[13 - Ocorrências/Ambientes Atingidos]]),0)</f>
        <v>0</v>
      </c>
      <c r="BK232" s="85" t="str">
        <f t="shared" si="100"/>
        <v/>
      </c>
      <c r="BL232" s="84">
        <f>IFERROR(FIND("Solo",consulta_completa__11[[#This Row],[13 - Ocorrências/Ambientes Atingidos]]),0)</f>
        <v>0</v>
      </c>
      <c r="BM232" s="85" t="str">
        <f t="shared" si="101"/>
        <v/>
      </c>
      <c r="BN232" s="84">
        <f>IFERROR(FIND("Águas subterrâneas",consulta_completa__11[[#This Row],[13 - Ocorrências/Ambientes Atingidos]]),0)</f>
        <v>0</v>
      </c>
      <c r="BO232" s="85" t="str">
        <f t="shared" si="102"/>
        <v/>
      </c>
      <c r="BP232" s="84">
        <f>IFERROR(FIND("Atmosfera",consulta_completa__11[[#This Row],[13 - Ocorrências/Ambientes Atingidos]]),0)</f>
        <v>0</v>
      </c>
      <c r="BQ232" s="85" t="str">
        <f t="shared" si="103"/>
        <v/>
      </c>
      <c r="BR232" s="84">
        <f>IFERROR(FIND("Flora",consulta_completa__11[[#This Row],[13 - Ocorrências/Ambientes Atingidos]]),0)</f>
        <v>0</v>
      </c>
      <c r="BS232" s="85" t="str">
        <f t="shared" si="104"/>
        <v/>
      </c>
      <c r="BT232" s="84">
        <f>IFERROR(FIND("Fauna",consulta_completa__11[[#This Row],[13 - Ocorrências/Ambientes Atingidos]]),0)</f>
        <v>0</v>
      </c>
      <c r="BU232" s="85" t="str">
        <f t="shared" si="105"/>
        <v/>
      </c>
      <c r="BV232" s="84">
        <f>IFERROR(FIND("UC federal",consulta_completa__11[[#This Row],[13 - Ocorrências/Ambientes Atingidos]]),0)</f>
        <v>0</v>
      </c>
      <c r="BW232" s="85" t="str">
        <f t="shared" si="106"/>
        <v/>
      </c>
      <c r="BX232" s="84">
        <f>IFERROR(FIND("UC estadual/municipal",consulta_completa__11[[#This Row],[13 - Ocorrências/Ambientes Atingidos]]),0)</f>
        <v>0</v>
      </c>
      <c r="BY232" s="85" t="str">
        <f t="shared" si="107"/>
        <v/>
      </c>
      <c r="BZ232" s="84">
        <f>IFERROR(FIND("Outro(s)",consulta_completa__11[[#This Row],[13 - Ocorrências/Ambientes Atingidos]]),0)</f>
        <v>1</v>
      </c>
      <c r="CA232" s="85" t="str">
        <f t="shared" si="108"/>
        <v>X</v>
      </c>
      <c r="CB232" s="84">
        <f>IFERROR(FIND("Sem dano",consulta_completa__11[[#This Row],[13 - Ocorrências/Ambientes Atingidos]]),0)</f>
        <v>0</v>
      </c>
      <c r="CC232" s="85" t="str">
        <f t="shared" si="109"/>
        <v/>
      </c>
      <c r="CD232" s="84" t="str">
        <f>IF(consulta_completa__11[[#This Row],[13 - Ocorrências/Ambientes Atingidos]]="","X","")</f>
        <v/>
      </c>
      <c r="CE232" s="86">
        <f>IFERROR(FIND("IBAMA",consulta_completa__11[[#This Row],[14 - Inst. Atuando no Local]]),0)</f>
        <v>0</v>
      </c>
      <c r="CF232" s="86" t="str">
        <f t="shared" si="110"/>
        <v/>
      </c>
      <c r="CG232" s="86">
        <f>IFERROR(FIND("OEMA",consulta_completa__11[[#This Row],[14 - Inst. Atuando no Local]]),0)</f>
        <v>0</v>
      </c>
      <c r="CH232" s="86" t="str">
        <f t="shared" si="111"/>
        <v/>
      </c>
      <c r="CI232" s="86">
        <f>IFERROR(FIND("DEFESA CIVIL",consulta_completa__11[[#This Row],[14 - Inst. Atuando no Local]]),0)</f>
        <v>0</v>
      </c>
      <c r="CJ232" s="86" t="str">
        <f t="shared" si="112"/>
        <v/>
      </c>
      <c r="CK232" s="86">
        <f>IFERROR(FIND("CORPO DE BOMBEIROS",consulta_completa__11[[#This Row],[14 - Inst. Atuando no Local]]),0)</f>
        <v>0</v>
      </c>
      <c r="CL232" s="86" t="str">
        <f t="shared" si="113"/>
        <v/>
      </c>
      <c r="CM232" s="86">
        <f>IFERROR(FIND("POLÍCIA RODOVIÁRIA",consulta_completa__11[[#This Row],[14 - Inst. Atuando no Local]]),0)</f>
        <v>0</v>
      </c>
      <c r="CN232" s="86" t="str">
        <f t="shared" si="114"/>
        <v/>
      </c>
      <c r="CO232" s="86">
        <f>IFERROR(FIND("POLÍCIA MILITAR",consulta_completa__11[[#This Row],[14 - Inst. Atuando no Local]]),0)</f>
        <v>0</v>
      </c>
      <c r="CP232" s="86" t="str">
        <f t="shared" si="115"/>
        <v/>
      </c>
      <c r="CQ232" s="86">
        <f>IFERROR(FIND("POLÍCIA CIVIL",consulta_completa__11[[#This Row],[14 - Inst. Atuando no Local]]),0)</f>
        <v>0</v>
      </c>
      <c r="CR232" s="86" t="str">
        <f t="shared" si="116"/>
        <v/>
      </c>
      <c r="CS232" s="86">
        <f>IFERROR(FIND("MARINHA DO BRASIL",consulta_completa__11[[#This Row],[14 - Inst. Atuando no Local]]),0)</f>
        <v>0</v>
      </c>
      <c r="CT232" s="86" t="str">
        <f t="shared" si="117"/>
        <v/>
      </c>
      <c r="CU232" s="86">
        <f>IFERROR(FIND("EMPRESA ESPECIALIZADA EM ATENDIMENTO",consulta_completa__11[[#This Row],[14 - Inst. Atuando no Local]]),0)</f>
        <v>0</v>
      </c>
      <c r="CV232" s="86" t="str">
        <f t="shared" si="118"/>
        <v/>
      </c>
      <c r="CW232" s="86">
        <f>IFERROR(FIND("IBAMA",consulta_completa__11[[#This Row],[14 - Inst. Atuando no Local]]),0)</f>
        <v>0</v>
      </c>
      <c r="CX232" s="86" t="str">
        <f t="shared" si="119"/>
        <v/>
      </c>
      <c r="CY232" s="86" t="str">
        <f>IF(consulta_completa__11[[#This Row],[14 - Inst. Atuando no Local]]="","X","")</f>
        <v/>
      </c>
      <c r="CZ232" s="86">
        <f>IFERROR(FIND("OUTRA (S)",consulta_completa__11[[#This Row],[14 - Inst. Atuando no Local]]),0)</f>
        <v>0</v>
      </c>
      <c r="DA232" s="86" t="str">
        <f t="shared" si="120"/>
        <v/>
      </c>
      <c r="DB232" s="37" t="str">
        <f t="shared" si="121"/>
        <v>Sim</v>
      </c>
      <c r="DC232" s="37" t="str">
        <f t="shared" si="122"/>
        <v>Não</v>
      </c>
      <c r="DD232" s="37" t="str">
        <f t="shared" si="123"/>
        <v>Sim</v>
      </c>
      <c r="DE232" s="89" t="str">
        <f t="shared" si="94"/>
        <v>Sem informação</v>
      </c>
    </row>
    <row r="233" spans="1:109">
      <c r="A233" s="15">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4">
        <f>IFERROR(FIND("Óbitos/feridos",consulta_completa__11[[#This Row],[13 - Ocorrências/Ambientes Atingidos]]),0)</f>
        <v>0</v>
      </c>
      <c r="AY233" s="85" t="str">
        <f t="shared" si="95"/>
        <v/>
      </c>
      <c r="AZ233" s="84">
        <f>IFERROR(FIND("População afetada/evacuada",consulta_completa__11[[#This Row],[13 - Ocorrências/Ambientes Atingidos]]),0)</f>
        <v>0</v>
      </c>
      <c r="BA233" s="84" t="str">
        <f t="shared" si="96"/>
        <v/>
      </c>
      <c r="BB233" s="84">
        <f>IFERROR(FIND("Suspensão de abastecimento de água",consulta_completa__11[[#This Row],[13 - Ocorrências/Ambientes Atingidos]]),0)</f>
        <v>0</v>
      </c>
      <c r="BC233" s="85" t="str">
        <f t="shared" si="124"/>
        <v/>
      </c>
      <c r="BD233" s="84">
        <f>IFERROR(FIND("Rio/córrego",consulta_completa__11[[#This Row],[13 - Ocorrências/Ambientes Atingidos]]),0)</f>
        <v>0</v>
      </c>
      <c r="BE233" s="85" t="str">
        <f t="shared" si="97"/>
        <v/>
      </c>
      <c r="BF233" s="84">
        <f>IFERROR(FIND("Lago",consulta_completa__11[[#This Row],[13 - Ocorrências/Ambientes Atingidos]]),0)</f>
        <v>0</v>
      </c>
      <c r="BG233" s="85" t="str">
        <f t="shared" si="98"/>
        <v/>
      </c>
      <c r="BH233" s="84">
        <f>IFERROR(FIND("Mar",consulta_completa__11[[#This Row],[13 - Ocorrências/Ambientes Atingidos]]),0)</f>
        <v>0</v>
      </c>
      <c r="BI233" s="85" t="str">
        <f t="shared" si="99"/>
        <v/>
      </c>
      <c r="BJ233" s="84">
        <f>IFERROR(FIND("Praia",consulta_completa__11[[#This Row],[13 - Ocorrências/Ambientes Atingidos]]),0)</f>
        <v>0</v>
      </c>
      <c r="BK233" s="85" t="str">
        <f t="shared" si="100"/>
        <v/>
      </c>
      <c r="BL233" s="84">
        <f>IFERROR(FIND("Solo",consulta_completa__11[[#This Row],[13 - Ocorrências/Ambientes Atingidos]]),0)</f>
        <v>0</v>
      </c>
      <c r="BM233" s="85" t="str">
        <f t="shared" si="101"/>
        <v/>
      </c>
      <c r="BN233" s="84">
        <f>IFERROR(FIND("Águas subterrâneas",consulta_completa__11[[#This Row],[13 - Ocorrências/Ambientes Atingidos]]),0)</f>
        <v>0</v>
      </c>
      <c r="BO233" s="85" t="str">
        <f t="shared" si="102"/>
        <v/>
      </c>
      <c r="BP233" s="84">
        <f>IFERROR(FIND("Atmosfera",consulta_completa__11[[#This Row],[13 - Ocorrências/Ambientes Atingidos]]),0)</f>
        <v>0</v>
      </c>
      <c r="BQ233" s="85" t="str">
        <f t="shared" si="103"/>
        <v/>
      </c>
      <c r="BR233" s="84">
        <f>IFERROR(FIND("Flora",consulta_completa__11[[#This Row],[13 - Ocorrências/Ambientes Atingidos]]),0)</f>
        <v>0</v>
      </c>
      <c r="BS233" s="85" t="str">
        <f t="shared" si="104"/>
        <v/>
      </c>
      <c r="BT233" s="84">
        <f>IFERROR(FIND("Fauna",consulta_completa__11[[#This Row],[13 - Ocorrências/Ambientes Atingidos]]),0)</f>
        <v>0</v>
      </c>
      <c r="BU233" s="85" t="str">
        <f t="shared" si="105"/>
        <v/>
      </c>
      <c r="BV233" s="84">
        <f>IFERROR(FIND("UC federal",consulta_completa__11[[#This Row],[13 - Ocorrências/Ambientes Atingidos]]),0)</f>
        <v>0</v>
      </c>
      <c r="BW233" s="85" t="str">
        <f t="shared" si="106"/>
        <v/>
      </c>
      <c r="BX233" s="84">
        <f>IFERROR(FIND("UC estadual/municipal",consulta_completa__11[[#This Row],[13 - Ocorrências/Ambientes Atingidos]]),0)</f>
        <v>0</v>
      </c>
      <c r="BY233" s="85" t="str">
        <f t="shared" si="107"/>
        <v/>
      </c>
      <c r="BZ233" s="84">
        <f>IFERROR(FIND("Outro(s)",consulta_completa__11[[#This Row],[13 - Ocorrências/Ambientes Atingidos]]),0)</f>
        <v>1</v>
      </c>
      <c r="CA233" s="85" t="str">
        <f t="shared" si="108"/>
        <v>X</v>
      </c>
      <c r="CB233" s="84">
        <f>IFERROR(FIND("Sem dano",consulta_completa__11[[#This Row],[13 - Ocorrências/Ambientes Atingidos]]),0)</f>
        <v>0</v>
      </c>
      <c r="CC233" s="85" t="str">
        <f t="shared" si="109"/>
        <v/>
      </c>
      <c r="CD233" s="84" t="str">
        <f>IF(consulta_completa__11[[#This Row],[13 - Ocorrências/Ambientes Atingidos]]="","X","")</f>
        <v/>
      </c>
      <c r="CE233" s="86">
        <f>IFERROR(FIND("IBAMA",consulta_completa__11[[#This Row],[14 - Inst. Atuando no Local]]),0)</f>
        <v>0</v>
      </c>
      <c r="CF233" s="86" t="str">
        <f t="shared" si="110"/>
        <v/>
      </c>
      <c r="CG233" s="86">
        <f>IFERROR(FIND("OEMA",consulta_completa__11[[#This Row],[14 - Inst. Atuando no Local]]),0)</f>
        <v>0</v>
      </c>
      <c r="CH233" s="86" t="str">
        <f t="shared" si="111"/>
        <v/>
      </c>
      <c r="CI233" s="86">
        <f>IFERROR(FIND("DEFESA CIVIL",consulta_completa__11[[#This Row],[14 - Inst. Atuando no Local]]),0)</f>
        <v>0</v>
      </c>
      <c r="CJ233" s="86" t="str">
        <f t="shared" si="112"/>
        <v/>
      </c>
      <c r="CK233" s="86">
        <f>IFERROR(FIND("CORPO DE BOMBEIROS",consulta_completa__11[[#This Row],[14 - Inst. Atuando no Local]]),0)</f>
        <v>0</v>
      </c>
      <c r="CL233" s="86" t="str">
        <f t="shared" si="113"/>
        <v/>
      </c>
      <c r="CM233" s="86">
        <f>IFERROR(FIND("POLÍCIA RODOVIÁRIA",consulta_completa__11[[#This Row],[14 - Inst. Atuando no Local]]),0)</f>
        <v>0</v>
      </c>
      <c r="CN233" s="86" t="str">
        <f t="shared" si="114"/>
        <v/>
      </c>
      <c r="CO233" s="86">
        <f>IFERROR(FIND("POLÍCIA MILITAR",consulta_completa__11[[#This Row],[14 - Inst. Atuando no Local]]),0)</f>
        <v>0</v>
      </c>
      <c r="CP233" s="86" t="str">
        <f t="shared" si="115"/>
        <v/>
      </c>
      <c r="CQ233" s="86">
        <f>IFERROR(FIND("POLÍCIA CIVIL",consulta_completa__11[[#This Row],[14 - Inst. Atuando no Local]]),0)</f>
        <v>0</v>
      </c>
      <c r="CR233" s="86" t="str">
        <f t="shared" si="116"/>
        <v/>
      </c>
      <c r="CS233" s="86">
        <f>IFERROR(FIND("MARINHA DO BRASIL",consulta_completa__11[[#This Row],[14 - Inst. Atuando no Local]]),0)</f>
        <v>0</v>
      </c>
      <c r="CT233" s="86" t="str">
        <f t="shared" si="117"/>
        <v/>
      </c>
      <c r="CU233" s="86">
        <f>IFERROR(FIND("EMPRESA ESPECIALIZADA EM ATENDIMENTO",consulta_completa__11[[#This Row],[14 - Inst. Atuando no Local]]),0)</f>
        <v>0</v>
      </c>
      <c r="CV233" s="86" t="str">
        <f t="shared" si="118"/>
        <v/>
      </c>
      <c r="CW233" s="86">
        <f>IFERROR(FIND("IBAMA",consulta_completa__11[[#This Row],[14 - Inst. Atuando no Local]]),0)</f>
        <v>0</v>
      </c>
      <c r="CX233" s="86" t="str">
        <f t="shared" si="119"/>
        <v/>
      </c>
      <c r="CY233" s="86" t="str">
        <f>IF(consulta_completa__11[[#This Row],[14 - Inst. Atuando no Local]]="","X","")</f>
        <v/>
      </c>
      <c r="CZ233" s="86">
        <f>IFERROR(FIND("OUTRA (S)",consulta_completa__11[[#This Row],[14 - Inst. Atuando no Local]]),0)</f>
        <v>0</v>
      </c>
      <c r="DA233" s="86" t="str">
        <f t="shared" si="120"/>
        <v/>
      </c>
      <c r="DB233" s="37" t="str">
        <f t="shared" si="121"/>
        <v>Sim</v>
      </c>
      <c r="DC233" s="37" t="str">
        <f t="shared" si="122"/>
        <v>Não</v>
      </c>
      <c r="DD233" s="37" t="str">
        <f t="shared" si="123"/>
        <v>Sim</v>
      </c>
      <c r="DE233" s="89" t="str">
        <f t="shared" si="94"/>
        <v>Federal</v>
      </c>
    </row>
    <row r="234" spans="1:109">
      <c r="A234" s="15">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4">
        <f>IFERROR(FIND("Óbitos/feridos",consulta_completa__11[[#This Row],[13 - Ocorrências/Ambientes Atingidos]]),0)</f>
        <v>0</v>
      </c>
      <c r="AY234" s="85" t="str">
        <f t="shared" si="95"/>
        <v/>
      </c>
      <c r="AZ234" s="84">
        <f>IFERROR(FIND("População afetada/evacuada",consulta_completa__11[[#This Row],[13 - Ocorrências/Ambientes Atingidos]]),0)</f>
        <v>0</v>
      </c>
      <c r="BA234" s="84" t="str">
        <f t="shared" si="96"/>
        <v/>
      </c>
      <c r="BB234" s="84">
        <f>IFERROR(FIND("Suspensão de abastecimento de água",consulta_completa__11[[#This Row],[13 - Ocorrências/Ambientes Atingidos]]),0)</f>
        <v>0</v>
      </c>
      <c r="BC234" s="85" t="str">
        <f t="shared" si="124"/>
        <v/>
      </c>
      <c r="BD234" s="84">
        <f>IFERROR(FIND("Rio/córrego",consulta_completa__11[[#This Row],[13 - Ocorrências/Ambientes Atingidos]]),0)</f>
        <v>0</v>
      </c>
      <c r="BE234" s="85" t="str">
        <f t="shared" si="97"/>
        <v/>
      </c>
      <c r="BF234" s="84">
        <f>IFERROR(FIND("Lago",consulta_completa__11[[#This Row],[13 - Ocorrências/Ambientes Atingidos]]),0)</f>
        <v>0</v>
      </c>
      <c r="BG234" s="85" t="str">
        <f t="shared" si="98"/>
        <v/>
      </c>
      <c r="BH234" s="84">
        <f>IFERROR(FIND("Mar",consulta_completa__11[[#This Row],[13 - Ocorrências/Ambientes Atingidos]]),0)</f>
        <v>0</v>
      </c>
      <c r="BI234" s="85" t="str">
        <f t="shared" si="99"/>
        <v/>
      </c>
      <c r="BJ234" s="84">
        <f>IFERROR(FIND("Praia",consulta_completa__11[[#This Row],[13 - Ocorrências/Ambientes Atingidos]]),0)</f>
        <v>0</v>
      </c>
      <c r="BK234" s="85" t="str">
        <f t="shared" si="100"/>
        <v/>
      </c>
      <c r="BL234" s="84">
        <f>IFERROR(FIND("Solo",consulta_completa__11[[#This Row],[13 - Ocorrências/Ambientes Atingidos]]),0)</f>
        <v>1</v>
      </c>
      <c r="BM234" s="85" t="str">
        <f t="shared" si="101"/>
        <v>X</v>
      </c>
      <c r="BN234" s="84">
        <f>IFERROR(FIND("Águas subterrâneas",consulta_completa__11[[#This Row],[13 - Ocorrências/Ambientes Atingidos]]),0)</f>
        <v>0</v>
      </c>
      <c r="BO234" s="85" t="str">
        <f t="shared" si="102"/>
        <v/>
      </c>
      <c r="BP234" s="84">
        <f>IFERROR(FIND("Atmosfera",consulta_completa__11[[#This Row],[13 - Ocorrências/Ambientes Atingidos]]),0)</f>
        <v>0</v>
      </c>
      <c r="BQ234" s="85" t="str">
        <f t="shared" si="103"/>
        <v/>
      </c>
      <c r="BR234" s="84">
        <f>IFERROR(FIND("Flora",consulta_completa__11[[#This Row],[13 - Ocorrências/Ambientes Atingidos]]),0)</f>
        <v>0</v>
      </c>
      <c r="BS234" s="85" t="str">
        <f t="shared" si="104"/>
        <v/>
      </c>
      <c r="BT234" s="84">
        <f>IFERROR(FIND("Fauna",consulta_completa__11[[#This Row],[13 - Ocorrências/Ambientes Atingidos]]),0)</f>
        <v>0</v>
      </c>
      <c r="BU234" s="85" t="str">
        <f t="shared" si="105"/>
        <v/>
      </c>
      <c r="BV234" s="84">
        <f>IFERROR(FIND("UC federal",consulta_completa__11[[#This Row],[13 - Ocorrências/Ambientes Atingidos]]),0)</f>
        <v>0</v>
      </c>
      <c r="BW234" s="85" t="str">
        <f t="shared" si="106"/>
        <v/>
      </c>
      <c r="BX234" s="84">
        <f>IFERROR(FIND("UC estadual/municipal",consulta_completa__11[[#This Row],[13 - Ocorrências/Ambientes Atingidos]]),0)</f>
        <v>0</v>
      </c>
      <c r="BY234" s="85" t="str">
        <f t="shared" si="107"/>
        <v/>
      </c>
      <c r="BZ234" s="84">
        <f>IFERROR(FIND("Outro(s)",consulta_completa__11[[#This Row],[13 - Ocorrências/Ambientes Atingidos]]),0)</f>
        <v>0</v>
      </c>
      <c r="CA234" s="85" t="str">
        <f t="shared" si="108"/>
        <v/>
      </c>
      <c r="CB234" s="84">
        <f>IFERROR(FIND("Sem dano",consulta_completa__11[[#This Row],[13 - Ocorrências/Ambientes Atingidos]]),0)</f>
        <v>0</v>
      </c>
      <c r="CC234" s="85" t="str">
        <f t="shared" si="109"/>
        <v/>
      </c>
      <c r="CD234" s="84" t="str">
        <f>IF(consulta_completa__11[[#This Row],[13 - Ocorrências/Ambientes Atingidos]]="","X","")</f>
        <v/>
      </c>
      <c r="CE234" s="86">
        <f>IFERROR(FIND("IBAMA",consulta_completa__11[[#This Row],[14 - Inst. Atuando no Local]]),0)</f>
        <v>0</v>
      </c>
      <c r="CF234" s="86" t="str">
        <f t="shared" si="110"/>
        <v/>
      </c>
      <c r="CG234" s="86">
        <f>IFERROR(FIND("OEMA",consulta_completa__11[[#This Row],[14 - Inst. Atuando no Local]]),0)</f>
        <v>0</v>
      </c>
      <c r="CH234" s="86" t="str">
        <f t="shared" si="111"/>
        <v/>
      </c>
      <c r="CI234" s="86">
        <f>IFERROR(FIND("DEFESA CIVIL",consulta_completa__11[[#This Row],[14 - Inst. Atuando no Local]]),0)</f>
        <v>0</v>
      </c>
      <c r="CJ234" s="86" t="str">
        <f t="shared" si="112"/>
        <v/>
      </c>
      <c r="CK234" s="86">
        <f>IFERROR(FIND("CORPO DE BOMBEIROS",consulta_completa__11[[#This Row],[14 - Inst. Atuando no Local]]),0)</f>
        <v>0</v>
      </c>
      <c r="CL234" s="86" t="str">
        <f t="shared" si="113"/>
        <v/>
      </c>
      <c r="CM234" s="86">
        <f>IFERROR(FIND("POLÍCIA RODOVIÁRIA",consulta_completa__11[[#This Row],[14 - Inst. Atuando no Local]]),0)</f>
        <v>0</v>
      </c>
      <c r="CN234" s="86" t="str">
        <f t="shared" si="114"/>
        <v/>
      </c>
      <c r="CO234" s="86">
        <f>IFERROR(FIND("POLÍCIA MILITAR",consulta_completa__11[[#This Row],[14 - Inst. Atuando no Local]]),0)</f>
        <v>0</v>
      </c>
      <c r="CP234" s="86" t="str">
        <f t="shared" si="115"/>
        <v/>
      </c>
      <c r="CQ234" s="86">
        <f>IFERROR(FIND("POLÍCIA CIVIL",consulta_completa__11[[#This Row],[14 - Inst. Atuando no Local]]),0)</f>
        <v>0</v>
      </c>
      <c r="CR234" s="86" t="str">
        <f t="shared" si="116"/>
        <v/>
      </c>
      <c r="CS234" s="86">
        <f>IFERROR(FIND("MARINHA DO BRASIL",consulta_completa__11[[#This Row],[14 - Inst. Atuando no Local]]),0)</f>
        <v>0</v>
      </c>
      <c r="CT234" s="86" t="str">
        <f t="shared" si="117"/>
        <v/>
      </c>
      <c r="CU234" s="86">
        <f>IFERROR(FIND("EMPRESA ESPECIALIZADA EM ATENDIMENTO",consulta_completa__11[[#This Row],[14 - Inst. Atuando no Local]]),0)</f>
        <v>0</v>
      </c>
      <c r="CV234" s="86" t="str">
        <f t="shared" si="118"/>
        <v/>
      </c>
      <c r="CW234" s="86">
        <f>IFERROR(FIND("IBAMA",consulta_completa__11[[#This Row],[14 - Inst. Atuando no Local]]),0)</f>
        <v>0</v>
      </c>
      <c r="CX234" s="86" t="str">
        <f t="shared" si="119"/>
        <v/>
      </c>
      <c r="CY234" s="86" t="str">
        <f>IF(consulta_completa__11[[#This Row],[14 - Inst. Atuando no Local]]="","X","")</f>
        <v/>
      </c>
      <c r="CZ234" s="86">
        <f>IFERROR(FIND("OUTRA (S)",consulta_completa__11[[#This Row],[14 - Inst. Atuando no Local]]),0)</f>
        <v>0</v>
      </c>
      <c r="DA234" s="86" t="str">
        <f t="shared" si="120"/>
        <v/>
      </c>
      <c r="DB234" s="37" t="str">
        <f t="shared" si="121"/>
        <v>Sim</v>
      </c>
      <c r="DC234" s="37" t="str">
        <f t="shared" si="122"/>
        <v>Não</v>
      </c>
      <c r="DD234" s="37" t="str">
        <f t="shared" si="123"/>
        <v>Sim</v>
      </c>
      <c r="DE234" s="89" t="str">
        <f t="shared" si="94"/>
        <v>Federal</v>
      </c>
    </row>
    <row r="235" spans="1:109">
      <c r="A235" s="15">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4">
        <f>IFERROR(FIND("Óbitos/feridos",consulta_completa__11[[#This Row],[13 - Ocorrências/Ambientes Atingidos]]),0)</f>
        <v>0</v>
      </c>
      <c r="AY235" s="85" t="str">
        <f t="shared" si="95"/>
        <v/>
      </c>
      <c r="AZ235" s="84">
        <f>IFERROR(FIND("População afetada/evacuada",consulta_completa__11[[#This Row],[13 - Ocorrências/Ambientes Atingidos]]),0)</f>
        <v>0</v>
      </c>
      <c r="BA235" s="84" t="str">
        <f t="shared" si="96"/>
        <v/>
      </c>
      <c r="BB235" s="84">
        <f>IFERROR(FIND("Suspensão de abastecimento de água",consulta_completa__11[[#This Row],[13 - Ocorrências/Ambientes Atingidos]]),0)</f>
        <v>0</v>
      </c>
      <c r="BC235" s="85" t="str">
        <f t="shared" si="124"/>
        <v/>
      </c>
      <c r="BD235" s="84">
        <f>IFERROR(FIND("Rio/córrego",consulta_completa__11[[#This Row],[13 - Ocorrências/Ambientes Atingidos]]),0)</f>
        <v>0</v>
      </c>
      <c r="BE235" s="85" t="str">
        <f t="shared" si="97"/>
        <v/>
      </c>
      <c r="BF235" s="84">
        <f>IFERROR(FIND("Lago",consulta_completa__11[[#This Row],[13 - Ocorrências/Ambientes Atingidos]]),0)</f>
        <v>0</v>
      </c>
      <c r="BG235" s="85" t="str">
        <f t="shared" si="98"/>
        <v/>
      </c>
      <c r="BH235" s="84">
        <f>IFERROR(FIND("Mar",consulta_completa__11[[#This Row],[13 - Ocorrências/Ambientes Atingidos]]),0)</f>
        <v>1</v>
      </c>
      <c r="BI235" s="85" t="str">
        <f t="shared" si="99"/>
        <v>X</v>
      </c>
      <c r="BJ235" s="84">
        <f>IFERROR(FIND("Praia",consulta_completa__11[[#This Row],[13 - Ocorrências/Ambientes Atingidos]]),0)</f>
        <v>0</v>
      </c>
      <c r="BK235" s="85" t="str">
        <f t="shared" si="100"/>
        <v/>
      </c>
      <c r="BL235" s="84">
        <f>IFERROR(FIND("Solo",consulta_completa__11[[#This Row],[13 - Ocorrências/Ambientes Atingidos]]),0)</f>
        <v>0</v>
      </c>
      <c r="BM235" s="85" t="str">
        <f t="shared" si="101"/>
        <v/>
      </c>
      <c r="BN235" s="84">
        <f>IFERROR(FIND("Águas subterrâneas",consulta_completa__11[[#This Row],[13 - Ocorrências/Ambientes Atingidos]]),0)</f>
        <v>0</v>
      </c>
      <c r="BO235" s="85" t="str">
        <f t="shared" si="102"/>
        <v/>
      </c>
      <c r="BP235" s="84">
        <f>IFERROR(FIND("Atmosfera",consulta_completa__11[[#This Row],[13 - Ocorrências/Ambientes Atingidos]]),0)</f>
        <v>0</v>
      </c>
      <c r="BQ235" s="85" t="str">
        <f t="shared" si="103"/>
        <v/>
      </c>
      <c r="BR235" s="84">
        <f>IFERROR(FIND("Flora",consulta_completa__11[[#This Row],[13 - Ocorrências/Ambientes Atingidos]]),0)</f>
        <v>0</v>
      </c>
      <c r="BS235" s="85" t="str">
        <f t="shared" si="104"/>
        <v/>
      </c>
      <c r="BT235" s="84">
        <f>IFERROR(FIND("Fauna",consulta_completa__11[[#This Row],[13 - Ocorrências/Ambientes Atingidos]]),0)</f>
        <v>0</v>
      </c>
      <c r="BU235" s="85" t="str">
        <f t="shared" si="105"/>
        <v/>
      </c>
      <c r="BV235" s="84">
        <f>IFERROR(FIND("UC federal",consulta_completa__11[[#This Row],[13 - Ocorrências/Ambientes Atingidos]]),0)</f>
        <v>0</v>
      </c>
      <c r="BW235" s="85" t="str">
        <f t="shared" si="106"/>
        <v/>
      </c>
      <c r="BX235" s="84">
        <f>IFERROR(FIND("UC estadual/municipal",consulta_completa__11[[#This Row],[13 - Ocorrências/Ambientes Atingidos]]),0)</f>
        <v>0</v>
      </c>
      <c r="BY235" s="85" t="str">
        <f t="shared" si="107"/>
        <v/>
      </c>
      <c r="BZ235" s="84">
        <f>IFERROR(FIND("Outro(s)",consulta_completa__11[[#This Row],[13 - Ocorrências/Ambientes Atingidos]]),0)</f>
        <v>0</v>
      </c>
      <c r="CA235" s="85" t="str">
        <f t="shared" si="108"/>
        <v/>
      </c>
      <c r="CB235" s="84">
        <f>IFERROR(FIND("Sem dano",consulta_completa__11[[#This Row],[13 - Ocorrências/Ambientes Atingidos]]),0)</f>
        <v>0</v>
      </c>
      <c r="CC235" s="85" t="str">
        <f t="shared" si="109"/>
        <v/>
      </c>
      <c r="CD235" s="84" t="str">
        <f>IF(consulta_completa__11[[#This Row],[13 - Ocorrências/Ambientes Atingidos]]="","X","")</f>
        <v/>
      </c>
      <c r="CE235" s="86">
        <f>IFERROR(FIND("IBAMA",consulta_completa__11[[#This Row],[14 - Inst. Atuando no Local]]),0)</f>
        <v>0</v>
      </c>
      <c r="CF235" s="86" t="str">
        <f t="shared" si="110"/>
        <v/>
      </c>
      <c r="CG235" s="86">
        <f>IFERROR(FIND("OEMA",consulta_completa__11[[#This Row],[14 - Inst. Atuando no Local]]),0)</f>
        <v>0</v>
      </c>
      <c r="CH235" s="86" t="str">
        <f t="shared" si="111"/>
        <v/>
      </c>
      <c r="CI235" s="86">
        <f>IFERROR(FIND("DEFESA CIVIL",consulta_completa__11[[#This Row],[14 - Inst. Atuando no Local]]),0)</f>
        <v>0</v>
      </c>
      <c r="CJ235" s="86" t="str">
        <f t="shared" si="112"/>
        <v/>
      </c>
      <c r="CK235" s="86">
        <f>IFERROR(FIND("CORPO DE BOMBEIROS",consulta_completa__11[[#This Row],[14 - Inst. Atuando no Local]]),0)</f>
        <v>0</v>
      </c>
      <c r="CL235" s="86" t="str">
        <f t="shared" si="113"/>
        <v/>
      </c>
      <c r="CM235" s="86">
        <f>IFERROR(FIND("POLÍCIA RODOVIÁRIA",consulta_completa__11[[#This Row],[14 - Inst. Atuando no Local]]),0)</f>
        <v>0</v>
      </c>
      <c r="CN235" s="86" t="str">
        <f t="shared" si="114"/>
        <v/>
      </c>
      <c r="CO235" s="86">
        <f>IFERROR(FIND("POLÍCIA MILITAR",consulta_completa__11[[#This Row],[14 - Inst. Atuando no Local]]),0)</f>
        <v>0</v>
      </c>
      <c r="CP235" s="86" t="str">
        <f t="shared" si="115"/>
        <v/>
      </c>
      <c r="CQ235" s="86">
        <f>IFERROR(FIND("POLÍCIA CIVIL",consulta_completa__11[[#This Row],[14 - Inst. Atuando no Local]]),0)</f>
        <v>0</v>
      </c>
      <c r="CR235" s="86" t="str">
        <f t="shared" si="116"/>
        <v/>
      </c>
      <c r="CS235" s="86">
        <f>IFERROR(FIND("MARINHA DO BRASIL",consulta_completa__11[[#This Row],[14 - Inst. Atuando no Local]]),0)</f>
        <v>0</v>
      </c>
      <c r="CT235" s="86" t="str">
        <f t="shared" si="117"/>
        <v/>
      </c>
      <c r="CU235" s="86">
        <f>IFERROR(FIND("EMPRESA ESPECIALIZADA EM ATENDIMENTO",consulta_completa__11[[#This Row],[14 - Inst. Atuando no Local]]),0)</f>
        <v>0</v>
      </c>
      <c r="CV235" s="86" t="str">
        <f t="shared" si="118"/>
        <v/>
      </c>
      <c r="CW235" s="86">
        <f>IFERROR(FIND("IBAMA",consulta_completa__11[[#This Row],[14 - Inst. Atuando no Local]]),0)</f>
        <v>0</v>
      </c>
      <c r="CX235" s="86" t="str">
        <f t="shared" si="119"/>
        <v/>
      </c>
      <c r="CY235" s="86" t="str">
        <f>IF(consulta_completa__11[[#This Row],[14 - Inst. Atuando no Local]]="","X","")</f>
        <v/>
      </c>
      <c r="CZ235" s="86">
        <f>IFERROR(FIND("OUTRA (S)",consulta_completa__11[[#This Row],[14 - Inst. Atuando no Local]]),0)</f>
        <v>0</v>
      </c>
      <c r="DA235" s="86" t="str">
        <f t="shared" si="120"/>
        <v/>
      </c>
      <c r="DB235" s="37" t="str">
        <f t="shared" si="121"/>
        <v>Sim</v>
      </c>
      <c r="DC235" s="37" t="str">
        <f t="shared" si="122"/>
        <v>Não</v>
      </c>
      <c r="DD235" s="37" t="str">
        <f t="shared" si="123"/>
        <v>Sim</v>
      </c>
      <c r="DE235" s="89" t="str">
        <f t="shared" si="94"/>
        <v>Federal</v>
      </c>
    </row>
    <row r="236" spans="1:109">
      <c r="A236" s="15">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4">
        <f>IFERROR(FIND("Óbitos/feridos",consulta_completa__11[[#This Row],[13 - Ocorrências/Ambientes Atingidos]]),0)</f>
        <v>0</v>
      </c>
      <c r="AY236" s="85" t="str">
        <f t="shared" si="95"/>
        <v/>
      </c>
      <c r="AZ236" s="84">
        <f>IFERROR(FIND("População afetada/evacuada",consulta_completa__11[[#This Row],[13 - Ocorrências/Ambientes Atingidos]]),0)</f>
        <v>0</v>
      </c>
      <c r="BA236" s="84" t="str">
        <f t="shared" si="96"/>
        <v/>
      </c>
      <c r="BB236" s="84">
        <f>IFERROR(FIND("Suspensão de abastecimento de água",consulta_completa__11[[#This Row],[13 - Ocorrências/Ambientes Atingidos]]),0)</f>
        <v>0</v>
      </c>
      <c r="BC236" s="85" t="str">
        <f t="shared" si="124"/>
        <v/>
      </c>
      <c r="BD236" s="84">
        <f>IFERROR(FIND("Rio/córrego",consulta_completa__11[[#This Row],[13 - Ocorrências/Ambientes Atingidos]]),0)</f>
        <v>0</v>
      </c>
      <c r="BE236" s="85" t="str">
        <f t="shared" si="97"/>
        <v/>
      </c>
      <c r="BF236" s="84">
        <f>IFERROR(FIND("Lago",consulta_completa__11[[#This Row],[13 - Ocorrências/Ambientes Atingidos]]),0)</f>
        <v>0</v>
      </c>
      <c r="BG236" s="85" t="str">
        <f t="shared" si="98"/>
        <v/>
      </c>
      <c r="BH236" s="84">
        <f>IFERROR(FIND("Mar",consulta_completa__11[[#This Row],[13 - Ocorrências/Ambientes Atingidos]]),0)</f>
        <v>0</v>
      </c>
      <c r="BI236" s="85" t="str">
        <f t="shared" si="99"/>
        <v/>
      </c>
      <c r="BJ236" s="84">
        <f>IFERROR(FIND("Praia",consulta_completa__11[[#This Row],[13 - Ocorrências/Ambientes Atingidos]]),0)</f>
        <v>0</v>
      </c>
      <c r="BK236" s="85" t="str">
        <f t="shared" si="100"/>
        <v/>
      </c>
      <c r="BL236" s="84">
        <f>IFERROR(FIND("Solo",consulta_completa__11[[#This Row],[13 - Ocorrências/Ambientes Atingidos]]),0)</f>
        <v>0</v>
      </c>
      <c r="BM236" s="85" t="str">
        <f t="shared" si="101"/>
        <v/>
      </c>
      <c r="BN236" s="84">
        <f>IFERROR(FIND("Águas subterrâneas",consulta_completa__11[[#This Row],[13 - Ocorrências/Ambientes Atingidos]]),0)</f>
        <v>0</v>
      </c>
      <c r="BO236" s="85" t="str">
        <f t="shared" si="102"/>
        <v/>
      </c>
      <c r="BP236" s="84">
        <f>IFERROR(FIND("Atmosfera",consulta_completa__11[[#This Row],[13 - Ocorrências/Ambientes Atingidos]]),0)</f>
        <v>0</v>
      </c>
      <c r="BQ236" s="85" t="str">
        <f t="shared" si="103"/>
        <v/>
      </c>
      <c r="BR236" s="84">
        <f>IFERROR(FIND("Flora",consulta_completa__11[[#This Row],[13 - Ocorrências/Ambientes Atingidos]]),0)</f>
        <v>1</v>
      </c>
      <c r="BS236" s="85" t="str">
        <f t="shared" si="104"/>
        <v>X</v>
      </c>
      <c r="BT236" s="84">
        <f>IFERROR(FIND("Fauna",consulta_completa__11[[#This Row],[13 - Ocorrências/Ambientes Atingidos]]),0)</f>
        <v>0</v>
      </c>
      <c r="BU236" s="85" t="str">
        <f t="shared" si="105"/>
        <v/>
      </c>
      <c r="BV236" s="84">
        <f>IFERROR(FIND("UC federal",consulta_completa__11[[#This Row],[13 - Ocorrências/Ambientes Atingidos]]),0)</f>
        <v>0</v>
      </c>
      <c r="BW236" s="85" t="str">
        <f t="shared" si="106"/>
        <v/>
      </c>
      <c r="BX236" s="84">
        <f>IFERROR(FIND("UC estadual/municipal",consulta_completa__11[[#This Row],[13 - Ocorrências/Ambientes Atingidos]]),0)</f>
        <v>0</v>
      </c>
      <c r="BY236" s="85" t="str">
        <f t="shared" si="107"/>
        <v/>
      </c>
      <c r="BZ236" s="84">
        <f>IFERROR(FIND("Outro(s)",consulta_completa__11[[#This Row],[13 - Ocorrências/Ambientes Atingidos]]),0)</f>
        <v>15</v>
      </c>
      <c r="CA236" s="85" t="str">
        <f t="shared" si="108"/>
        <v>X</v>
      </c>
      <c r="CB236" s="84">
        <f>IFERROR(FIND("Sem dano",consulta_completa__11[[#This Row],[13 - Ocorrências/Ambientes Atingidos]]),0)</f>
        <v>0</v>
      </c>
      <c r="CC236" s="85" t="str">
        <f t="shared" si="109"/>
        <v/>
      </c>
      <c r="CD236" s="84" t="str">
        <f>IF(consulta_completa__11[[#This Row],[13 - Ocorrências/Ambientes Atingidos]]="","X","")</f>
        <v/>
      </c>
      <c r="CE236" s="86">
        <f>IFERROR(FIND("IBAMA",consulta_completa__11[[#This Row],[14 - Inst. Atuando no Local]]),0)</f>
        <v>0</v>
      </c>
      <c r="CF236" s="86" t="str">
        <f t="shared" si="110"/>
        <v/>
      </c>
      <c r="CG236" s="86">
        <f>IFERROR(FIND("OEMA",consulta_completa__11[[#This Row],[14 - Inst. Atuando no Local]]),0)</f>
        <v>0</v>
      </c>
      <c r="CH236" s="86" t="str">
        <f t="shared" si="111"/>
        <v/>
      </c>
      <c r="CI236" s="86">
        <f>IFERROR(FIND("DEFESA CIVIL",consulta_completa__11[[#This Row],[14 - Inst. Atuando no Local]]),0)</f>
        <v>0</v>
      </c>
      <c r="CJ236" s="86" t="str">
        <f t="shared" si="112"/>
        <v/>
      </c>
      <c r="CK236" s="86">
        <f>IFERROR(FIND("CORPO DE BOMBEIROS",consulta_completa__11[[#This Row],[14 - Inst. Atuando no Local]]),0)</f>
        <v>0</v>
      </c>
      <c r="CL236" s="86" t="str">
        <f t="shared" si="113"/>
        <v/>
      </c>
      <c r="CM236" s="86">
        <f>IFERROR(FIND("POLÍCIA RODOVIÁRIA",consulta_completa__11[[#This Row],[14 - Inst. Atuando no Local]]),0)</f>
        <v>0</v>
      </c>
      <c r="CN236" s="86" t="str">
        <f t="shared" si="114"/>
        <v/>
      </c>
      <c r="CO236" s="86">
        <f>IFERROR(FIND("POLÍCIA MILITAR",consulta_completa__11[[#This Row],[14 - Inst. Atuando no Local]]),0)</f>
        <v>0</v>
      </c>
      <c r="CP236" s="86" t="str">
        <f t="shared" si="115"/>
        <v/>
      </c>
      <c r="CQ236" s="86">
        <f>IFERROR(FIND("POLÍCIA CIVIL",consulta_completa__11[[#This Row],[14 - Inst. Atuando no Local]]),0)</f>
        <v>0</v>
      </c>
      <c r="CR236" s="86" t="str">
        <f t="shared" si="116"/>
        <v/>
      </c>
      <c r="CS236" s="86">
        <f>IFERROR(FIND("MARINHA DO BRASIL",consulta_completa__11[[#This Row],[14 - Inst. Atuando no Local]]),0)</f>
        <v>0</v>
      </c>
      <c r="CT236" s="86" t="str">
        <f t="shared" si="117"/>
        <v/>
      </c>
      <c r="CU236" s="86">
        <f>IFERROR(FIND("EMPRESA ESPECIALIZADA EM ATENDIMENTO",consulta_completa__11[[#This Row],[14 - Inst. Atuando no Local]]),0)</f>
        <v>0</v>
      </c>
      <c r="CV236" s="86" t="str">
        <f t="shared" si="118"/>
        <v/>
      </c>
      <c r="CW236" s="86">
        <f>IFERROR(FIND("IBAMA",consulta_completa__11[[#This Row],[14 - Inst. Atuando no Local]]),0)</f>
        <v>0</v>
      </c>
      <c r="CX236" s="86" t="str">
        <f t="shared" si="119"/>
        <v/>
      </c>
      <c r="CY236" s="86" t="str">
        <f>IF(consulta_completa__11[[#This Row],[14 - Inst. Atuando no Local]]="","X","")</f>
        <v/>
      </c>
      <c r="CZ236" s="86">
        <f>IFERROR(FIND("OUTRA (S)",consulta_completa__11[[#This Row],[14 - Inst. Atuando no Local]]),0)</f>
        <v>0</v>
      </c>
      <c r="DA236" s="86" t="str">
        <f t="shared" si="120"/>
        <v/>
      </c>
      <c r="DB236" s="37" t="str">
        <f t="shared" si="121"/>
        <v>Sim</v>
      </c>
      <c r="DC236" s="37" t="str">
        <f t="shared" si="122"/>
        <v>Não</v>
      </c>
      <c r="DD236" s="37" t="str">
        <f t="shared" si="123"/>
        <v>Sim</v>
      </c>
      <c r="DE236" s="89" t="str">
        <f t="shared" si="94"/>
        <v>Sem informação</v>
      </c>
    </row>
    <row r="237" spans="1:109">
      <c r="A237" s="15">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4">
        <f>IFERROR(FIND("Óbitos/feridos",consulta_completa__11[[#This Row],[13 - Ocorrências/Ambientes Atingidos]]),0)</f>
        <v>1</v>
      </c>
      <c r="AY237" s="85" t="str">
        <f t="shared" si="95"/>
        <v>X</v>
      </c>
      <c r="AZ237" s="84">
        <f>IFERROR(FIND("População afetada/evacuada",consulta_completa__11[[#This Row],[13 - Ocorrências/Ambientes Atingidos]]),0)</f>
        <v>17</v>
      </c>
      <c r="BA237" s="84" t="str">
        <f t="shared" si="96"/>
        <v>X</v>
      </c>
      <c r="BB237" s="84">
        <f>IFERROR(FIND("Suspensão de abastecimento de água",consulta_completa__11[[#This Row],[13 - Ocorrências/Ambientes Atingidos]]),0)</f>
        <v>0</v>
      </c>
      <c r="BC237" s="85" t="str">
        <f t="shared" si="124"/>
        <v/>
      </c>
      <c r="BD237" s="84">
        <f>IFERROR(FIND("Rio/córrego",consulta_completa__11[[#This Row],[13 - Ocorrências/Ambientes Atingidos]]),0)</f>
        <v>0</v>
      </c>
      <c r="BE237" s="85" t="str">
        <f t="shared" si="97"/>
        <v/>
      </c>
      <c r="BF237" s="84">
        <f>IFERROR(FIND("Lago",consulta_completa__11[[#This Row],[13 - Ocorrências/Ambientes Atingidos]]),0)</f>
        <v>0</v>
      </c>
      <c r="BG237" s="85" t="str">
        <f t="shared" si="98"/>
        <v/>
      </c>
      <c r="BH237" s="84">
        <f>IFERROR(FIND("Mar",consulta_completa__11[[#This Row],[13 - Ocorrências/Ambientes Atingidos]]),0)</f>
        <v>0</v>
      </c>
      <c r="BI237" s="85" t="str">
        <f t="shared" si="99"/>
        <v/>
      </c>
      <c r="BJ237" s="84">
        <f>IFERROR(FIND("Praia",consulta_completa__11[[#This Row],[13 - Ocorrências/Ambientes Atingidos]]),0)</f>
        <v>0</v>
      </c>
      <c r="BK237" s="85" t="str">
        <f t="shared" si="100"/>
        <v/>
      </c>
      <c r="BL237" s="84">
        <f>IFERROR(FIND("Solo",consulta_completa__11[[#This Row],[13 - Ocorrências/Ambientes Atingidos]]),0)</f>
        <v>0</v>
      </c>
      <c r="BM237" s="85" t="str">
        <f t="shared" si="101"/>
        <v/>
      </c>
      <c r="BN237" s="84">
        <f>IFERROR(FIND("Águas subterrâneas",consulta_completa__11[[#This Row],[13 - Ocorrências/Ambientes Atingidos]]),0)</f>
        <v>0</v>
      </c>
      <c r="BO237" s="85" t="str">
        <f t="shared" si="102"/>
        <v/>
      </c>
      <c r="BP237" s="84">
        <f>IFERROR(FIND("Atmosfera",consulta_completa__11[[#This Row],[13 - Ocorrências/Ambientes Atingidos]]),0)</f>
        <v>0</v>
      </c>
      <c r="BQ237" s="85" t="str">
        <f t="shared" si="103"/>
        <v/>
      </c>
      <c r="BR237" s="84">
        <f>IFERROR(FIND("Flora",consulta_completa__11[[#This Row],[13 - Ocorrências/Ambientes Atingidos]]),0)</f>
        <v>45</v>
      </c>
      <c r="BS237" s="85" t="str">
        <f t="shared" si="104"/>
        <v>X</v>
      </c>
      <c r="BT237" s="84">
        <f>IFERROR(FIND("Fauna",consulta_completa__11[[#This Row],[13 - Ocorrências/Ambientes Atingidos]]),0)</f>
        <v>0</v>
      </c>
      <c r="BU237" s="85" t="str">
        <f t="shared" si="105"/>
        <v/>
      </c>
      <c r="BV237" s="84">
        <f>IFERROR(FIND("UC federal",consulta_completa__11[[#This Row],[13 - Ocorrências/Ambientes Atingidos]]),0)</f>
        <v>0</v>
      </c>
      <c r="BW237" s="85" t="str">
        <f t="shared" si="106"/>
        <v/>
      </c>
      <c r="BX237" s="84">
        <f>IFERROR(FIND("UC estadual/municipal",consulta_completa__11[[#This Row],[13 - Ocorrências/Ambientes Atingidos]]),0)</f>
        <v>0</v>
      </c>
      <c r="BY237" s="85" t="str">
        <f t="shared" si="107"/>
        <v/>
      </c>
      <c r="BZ237" s="84">
        <f>IFERROR(FIND("Outro(s)",consulta_completa__11[[#This Row],[13 - Ocorrências/Ambientes Atingidos]]),0)</f>
        <v>0</v>
      </c>
      <c r="CA237" s="85" t="str">
        <f t="shared" si="108"/>
        <v/>
      </c>
      <c r="CB237" s="84">
        <f>IFERROR(FIND("Sem dano",consulta_completa__11[[#This Row],[13 - Ocorrências/Ambientes Atingidos]]),0)</f>
        <v>0</v>
      </c>
      <c r="CC237" s="85" t="str">
        <f t="shared" si="109"/>
        <v/>
      </c>
      <c r="CD237" s="84" t="str">
        <f>IF(consulta_completa__11[[#This Row],[13 - Ocorrências/Ambientes Atingidos]]="","X","")</f>
        <v/>
      </c>
      <c r="CE237" s="86">
        <f>IFERROR(FIND("IBAMA",consulta_completa__11[[#This Row],[14 - Inst. Atuando no Local]]),0)</f>
        <v>0</v>
      </c>
      <c r="CF237" s="86" t="str">
        <f t="shared" si="110"/>
        <v/>
      </c>
      <c r="CG237" s="86">
        <f>IFERROR(FIND("OEMA",consulta_completa__11[[#This Row],[14 - Inst. Atuando no Local]]),0)</f>
        <v>0</v>
      </c>
      <c r="CH237" s="86" t="str">
        <f t="shared" si="111"/>
        <v/>
      </c>
      <c r="CI237" s="86">
        <f>IFERROR(FIND("DEFESA CIVIL",consulta_completa__11[[#This Row],[14 - Inst. Atuando no Local]]),0)</f>
        <v>0</v>
      </c>
      <c r="CJ237" s="86" t="str">
        <f t="shared" si="112"/>
        <v/>
      </c>
      <c r="CK237" s="86">
        <f>IFERROR(FIND("CORPO DE BOMBEIROS",consulta_completa__11[[#This Row],[14 - Inst. Atuando no Local]]),0)</f>
        <v>0</v>
      </c>
      <c r="CL237" s="86" t="str">
        <f t="shared" si="113"/>
        <v/>
      </c>
      <c r="CM237" s="86">
        <f>IFERROR(FIND("POLÍCIA RODOVIÁRIA",consulta_completa__11[[#This Row],[14 - Inst. Atuando no Local]]),0)</f>
        <v>0</v>
      </c>
      <c r="CN237" s="86" t="str">
        <f t="shared" si="114"/>
        <v/>
      </c>
      <c r="CO237" s="86">
        <f>IFERROR(FIND("POLÍCIA MILITAR",consulta_completa__11[[#This Row],[14 - Inst. Atuando no Local]]),0)</f>
        <v>0</v>
      </c>
      <c r="CP237" s="86" t="str">
        <f t="shared" si="115"/>
        <v/>
      </c>
      <c r="CQ237" s="86">
        <f>IFERROR(FIND("POLÍCIA CIVIL",consulta_completa__11[[#This Row],[14 - Inst. Atuando no Local]]),0)</f>
        <v>0</v>
      </c>
      <c r="CR237" s="86" t="str">
        <f t="shared" si="116"/>
        <v/>
      </c>
      <c r="CS237" s="86">
        <f>IFERROR(FIND("MARINHA DO BRASIL",consulta_completa__11[[#This Row],[14 - Inst. Atuando no Local]]),0)</f>
        <v>0</v>
      </c>
      <c r="CT237" s="86" t="str">
        <f t="shared" si="117"/>
        <v/>
      </c>
      <c r="CU237" s="86">
        <f>IFERROR(FIND("EMPRESA ESPECIALIZADA EM ATENDIMENTO",consulta_completa__11[[#This Row],[14 - Inst. Atuando no Local]]),0)</f>
        <v>0</v>
      </c>
      <c r="CV237" s="86" t="str">
        <f t="shared" si="118"/>
        <v/>
      </c>
      <c r="CW237" s="86">
        <f>IFERROR(FIND("IBAMA",consulta_completa__11[[#This Row],[14 - Inst. Atuando no Local]]),0)</f>
        <v>0</v>
      </c>
      <c r="CX237" s="86" t="str">
        <f t="shared" si="119"/>
        <v/>
      </c>
      <c r="CY237" s="86" t="str">
        <f>IF(consulta_completa__11[[#This Row],[14 - Inst. Atuando no Local]]="","X","")</f>
        <v/>
      </c>
      <c r="CZ237" s="86">
        <f>IFERROR(FIND("OUTRA (S)",consulta_completa__11[[#This Row],[14 - Inst. Atuando no Local]]),0)</f>
        <v>0</v>
      </c>
      <c r="DA237" s="86" t="str">
        <f t="shared" si="120"/>
        <v/>
      </c>
      <c r="DB237" s="37" t="str">
        <f t="shared" si="121"/>
        <v>Sim</v>
      </c>
      <c r="DC237" s="37" t="str">
        <f t="shared" si="122"/>
        <v>Não</v>
      </c>
      <c r="DD237" s="37" t="str">
        <f t="shared" si="123"/>
        <v>Sim</v>
      </c>
      <c r="DE237" s="89" t="str">
        <f t="shared" si="94"/>
        <v>Federal</v>
      </c>
    </row>
    <row r="238" spans="1:109">
      <c r="A238" s="15">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4">
        <f>IFERROR(FIND("Óbitos/feridos",consulta_completa__11[[#This Row],[13 - Ocorrências/Ambientes Atingidos]]),0)</f>
        <v>0</v>
      </c>
      <c r="AY238" s="85" t="str">
        <f t="shared" si="95"/>
        <v/>
      </c>
      <c r="AZ238" s="84">
        <f>IFERROR(FIND("População afetada/evacuada",consulta_completa__11[[#This Row],[13 - Ocorrências/Ambientes Atingidos]]),0)</f>
        <v>0</v>
      </c>
      <c r="BA238" s="84" t="str">
        <f t="shared" si="96"/>
        <v/>
      </c>
      <c r="BB238" s="84">
        <f>IFERROR(FIND("Suspensão de abastecimento de água",consulta_completa__11[[#This Row],[13 - Ocorrências/Ambientes Atingidos]]),0)</f>
        <v>0</v>
      </c>
      <c r="BC238" s="85" t="str">
        <f t="shared" si="124"/>
        <v/>
      </c>
      <c r="BD238" s="84">
        <f>IFERROR(FIND("Rio/córrego",consulta_completa__11[[#This Row],[13 - Ocorrências/Ambientes Atingidos]]),0)</f>
        <v>0</v>
      </c>
      <c r="BE238" s="85" t="str">
        <f t="shared" si="97"/>
        <v/>
      </c>
      <c r="BF238" s="84">
        <f>IFERROR(FIND("Lago",consulta_completa__11[[#This Row],[13 - Ocorrências/Ambientes Atingidos]]),0)</f>
        <v>0</v>
      </c>
      <c r="BG238" s="85" t="str">
        <f t="shared" si="98"/>
        <v/>
      </c>
      <c r="BH238" s="84">
        <f>IFERROR(FIND("Mar",consulta_completa__11[[#This Row],[13 - Ocorrências/Ambientes Atingidos]]),0)</f>
        <v>0</v>
      </c>
      <c r="BI238" s="85" t="str">
        <f t="shared" si="99"/>
        <v/>
      </c>
      <c r="BJ238" s="84">
        <f>IFERROR(FIND("Praia",consulta_completa__11[[#This Row],[13 - Ocorrências/Ambientes Atingidos]]),0)</f>
        <v>0</v>
      </c>
      <c r="BK238" s="85" t="str">
        <f t="shared" si="100"/>
        <v/>
      </c>
      <c r="BL238" s="84">
        <f>IFERROR(FIND("Solo",consulta_completa__11[[#This Row],[13 - Ocorrências/Ambientes Atingidos]]),0)</f>
        <v>1</v>
      </c>
      <c r="BM238" s="85" t="str">
        <f t="shared" si="101"/>
        <v>X</v>
      </c>
      <c r="BN238" s="84">
        <f>IFERROR(FIND("Águas subterrâneas",consulta_completa__11[[#This Row],[13 - Ocorrências/Ambientes Atingidos]]),0)</f>
        <v>0</v>
      </c>
      <c r="BO238" s="85" t="str">
        <f t="shared" si="102"/>
        <v/>
      </c>
      <c r="BP238" s="84">
        <f>IFERROR(FIND("Atmosfera",consulta_completa__11[[#This Row],[13 - Ocorrências/Ambientes Atingidos]]),0)</f>
        <v>0</v>
      </c>
      <c r="BQ238" s="85" t="str">
        <f t="shared" si="103"/>
        <v/>
      </c>
      <c r="BR238" s="84">
        <f>IFERROR(FIND("Flora",consulta_completa__11[[#This Row],[13 - Ocorrências/Ambientes Atingidos]]),0)</f>
        <v>0</v>
      </c>
      <c r="BS238" s="85" t="str">
        <f t="shared" si="104"/>
        <v/>
      </c>
      <c r="BT238" s="84">
        <f>IFERROR(FIND("Fauna",consulta_completa__11[[#This Row],[13 - Ocorrências/Ambientes Atingidos]]),0)</f>
        <v>0</v>
      </c>
      <c r="BU238" s="85" t="str">
        <f t="shared" si="105"/>
        <v/>
      </c>
      <c r="BV238" s="84">
        <f>IFERROR(FIND("UC federal",consulta_completa__11[[#This Row],[13 - Ocorrências/Ambientes Atingidos]]),0)</f>
        <v>0</v>
      </c>
      <c r="BW238" s="85" t="str">
        <f t="shared" si="106"/>
        <v/>
      </c>
      <c r="BX238" s="84">
        <f>IFERROR(FIND("UC estadual/municipal",consulta_completa__11[[#This Row],[13 - Ocorrências/Ambientes Atingidos]]),0)</f>
        <v>0</v>
      </c>
      <c r="BY238" s="85" t="str">
        <f t="shared" si="107"/>
        <v/>
      </c>
      <c r="BZ238" s="84">
        <f>IFERROR(FIND("Outro(s)",consulta_completa__11[[#This Row],[13 - Ocorrências/Ambientes Atingidos]]),0)</f>
        <v>0</v>
      </c>
      <c r="CA238" s="85" t="str">
        <f t="shared" si="108"/>
        <v/>
      </c>
      <c r="CB238" s="84">
        <f>IFERROR(FIND("Sem dano",consulta_completa__11[[#This Row],[13 - Ocorrências/Ambientes Atingidos]]),0)</f>
        <v>0</v>
      </c>
      <c r="CC238" s="85" t="str">
        <f t="shared" si="109"/>
        <v/>
      </c>
      <c r="CD238" s="84" t="str">
        <f>IF(consulta_completa__11[[#This Row],[13 - Ocorrências/Ambientes Atingidos]]="","X","")</f>
        <v/>
      </c>
      <c r="CE238" s="86">
        <f>IFERROR(FIND("IBAMA",consulta_completa__11[[#This Row],[14 - Inst. Atuando no Local]]),0)</f>
        <v>0</v>
      </c>
      <c r="CF238" s="86" t="str">
        <f t="shared" si="110"/>
        <v/>
      </c>
      <c r="CG238" s="86">
        <f>IFERROR(FIND("OEMA",consulta_completa__11[[#This Row],[14 - Inst. Atuando no Local]]),0)</f>
        <v>0</v>
      </c>
      <c r="CH238" s="86" t="str">
        <f t="shared" si="111"/>
        <v/>
      </c>
      <c r="CI238" s="86">
        <f>IFERROR(FIND("DEFESA CIVIL",consulta_completa__11[[#This Row],[14 - Inst. Atuando no Local]]),0)</f>
        <v>0</v>
      </c>
      <c r="CJ238" s="86" t="str">
        <f t="shared" si="112"/>
        <v/>
      </c>
      <c r="CK238" s="86">
        <f>IFERROR(FIND("CORPO DE BOMBEIROS",consulta_completa__11[[#This Row],[14 - Inst. Atuando no Local]]),0)</f>
        <v>0</v>
      </c>
      <c r="CL238" s="86" t="str">
        <f t="shared" si="113"/>
        <v/>
      </c>
      <c r="CM238" s="86">
        <f>IFERROR(FIND("POLÍCIA RODOVIÁRIA",consulta_completa__11[[#This Row],[14 - Inst. Atuando no Local]]),0)</f>
        <v>0</v>
      </c>
      <c r="CN238" s="86" t="str">
        <f t="shared" si="114"/>
        <v/>
      </c>
      <c r="CO238" s="86">
        <f>IFERROR(FIND("POLÍCIA MILITAR",consulta_completa__11[[#This Row],[14 - Inst. Atuando no Local]]),0)</f>
        <v>0</v>
      </c>
      <c r="CP238" s="86" t="str">
        <f t="shared" si="115"/>
        <v/>
      </c>
      <c r="CQ238" s="86">
        <f>IFERROR(FIND("POLÍCIA CIVIL",consulta_completa__11[[#This Row],[14 - Inst. Atuando no Local]]),0)</f>
        <v>0</v>
      </c>
      <c r="CR238" s="86" t="str">
        <f t="shared" si="116"/>
        <v/>
      </c>
      <c r="CS238" s="86">
        <f>IFERROR(FIND("MARINHA DO BRASIL",consulta_completa__11[[#This Row],[14 - Inst. Atuando no Local]]),0)</f>
        <v>0</v>
      </c>
      <c r="CT238" s="86" t="str">
        <f t="shared" si="117"/>
        <v/>
      </c>
      <c r="CU238" s="86">
        <f>IFERROR(FIND("EMPRESA ESPECIALIZADA EM ATENDIMENTO",consulta_completa__11[[#This Row],[14 - Inst. Atuando no Local]]),0)</f>
        <v>0</v>
      </c>
      <c r="CV238" s="86" t="str">
        <f t="shared" si="118"/>
        <v/>
      </c>
      <c r="CW238" s="86">
        <f>IFERROR(FIND("IBAMA",consulta_completa__11[[#This Row],[14 - Inst. Atuando no Local]]),0)</f>
        <v>0</v>
      </c>
      <c r="CX238" s="86" t="str">
        <f t="shared" si="119"/>
        <v/>
      </c>
      <c r="CY238" s="86" t="str">
        <f>IF(consulta_completa__11[[#This Row],[14 - Inst. Atuando no Local]]="","X","")</f>
        <v/>
      </c>
      <c r="CZ238" s="86">
        <f>IFERROR(FIND("OUTRA (S)",consulta_completa__11[[#This Row],[14 - Inst. Atuando no Local]]),0)</f>
        <v>0</v>
      </c>
      <c r="DA238" s="86" t="str">
        <f t="shared" si="120"/>
        <v/>
      </c>
      <c r="DB238" s="37" t="str">
        <f t="shared" si="121"/>
        <v>Sim</v>
      </c>
      <c r="DC238" s="37" t="str">
        <f t="shared" si="122"/>
        <v>Não</v>
      </c>
      <c r="DD238" s="37" t="str">
        <f t="shared" si="123"/>
        <v>Sim</v>
      </c>
      <c r="DE238" s="89" t="str">
        <f t="shared" si="94"/>
        <v>Sem informação</v>
      </c>
    </row>
    <row r="239" spans="1:109">
      <c r="A239" s="15">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4">
        <f>IFERROR(FIND("Óbitos/feridos",consulta_completa__11[[#This Row],[13 - Ocorrências/Ambientes Atingidos]]),0)</f>
        <v>0</v>
      </c>
      <c r="AY239" s="85" t="str">
        <f t="shared" si="95"/>
        <v/>
      </c>
      <c r="AZ239" s="84">
        <f>IFERROR(FIND("População afetada/evacuada",consulta_completa__11[[#This Row],[13 - Ocorrências/Ambientes Atingidos]]),0)</f>
        <v>0</v>
      </c>
      <c r="BA239" s="84" t="str">
        <f t="shared" si="96"/>
        <v/>
      </c>
      <c r="BB239" s="84">
        <f>IFERROR(FIND("Suspensão de abastecimento de água",consulta_completa__11[[#This Row],[13 - Ocorrências/Ambientes Atingidos]]),0)</f>
        <v>0</v>
      </c>
      <c r="BC239" s="85" t="str">
        <f t="shared" si="124"/>
        <v/>
      </c>
      <c r="BD239" s="84">
        <f>IFERROR(FIND("Rio/córrego",consulta_completa__11[[#This Row],[13 - Ocorrências/Ambientes Atingidos]]),0)</f>
        <v>0</v>
      </c>
      <c r="BE239" s="85" t="str">
        <f t="shared" si="97"/>
        <v/>
      </c>
      <c r="BF239" s="84">
        <f>IFERROR(FIND("Lago",consulta_completa__11[[#This Row],[13 - Ocorrências/Ambientes Atingidos]]),0)</f>
        <v>0</v>
      </c>
      <c r="BG239" s="85" t="str">
        <f t="shared" si="98"/>
        <v/>
      </c>
      <c r="BH239" s="84">
        <f>IFERROR(FIND("Mar",consulta_completa__11[[#This Row],[13 - Ocorrências/Ambientes Atingidos]]),0)</f>
        <v>0</v>
      </c>
      <c r="BI239" s="85" t="str">
        <f t="shared" si="99"/>
        <v/>
      </c>
      <c r="BJ239" s="84">
        <f>IFERROR(FIND("Praia",consulta_completa__11[[#This Row],[13 - Ocorrências/Ambientes Atingidos]]),0)</f>
        <v>0</v>
      </c>
      <c r="BK239" s="85" t="str">
        <f t="shared" si="100"/>
        <v/>
      </c>
      <c r="BL239" s="84">
        <f>IFERROR(FIND("Solo",consulta_completa__11[[#This Row],[13 - Ocorrências/Ambientes Atingidos]]),0)</f>
        <v>1</v>
      </c>
      <c r="BM239" s="85" t="str">
        <f t="shared" si="101"/>
        <v>X</v>
      </c>
      <c r="BN239" s="84">
        <f>IFERROR(FIND("Águas subterrâneas",consulta_completa__11[[#This Row],[13 - Ocorrências/Ambientes Atingidos]]),0)</f>
        <v>0</v>
      </c>
      <c r="BO239" s="85" t="str">
        <f t="shared" si="102"/>
        <v/>
      </c>
      <c r="BP239" s="84">
        <f>IFERROR(FIND("Atmosfera",consulta_completa__11[[#This Row],[13 - Ocorrências/Ambientes Atingidos]]),0)</f>
        <v>0</v>
      </c>
      <c r="BQ239" s="85" t="str">
        <f t="shared" si="103"/>
        <v/>
      </c>
      <c r="BR239" s="84">
        <f>IFERROR(FIND("Flora",consulta_completa__11[[#This Row],[13 - Ocorrências/Ambientes Atingidos]]),0)</f>
        <v>0</v>
      </c>
      <c r="BS239" s="85" t="str">
        <f t="shared" si="104"/>
        <v/>
      </c>
      <c r="BT239" s="84">
        <f>IFERROR(FIND("Fauna",consulta_completa__11[[#This Row],[13 - Ocorrências/Ambientes Atingidos]]),0)</f>
        <v>0</v>
      </c>
      <c r="BU239" s="85" t="str">
        <f t="shared" si="105"/>
        <v/>
      </c>
      <c r="BV239" s="84">
        <f>IFERROR(FIND("UC federal",consulta_completa__11[[#This Row],[13 - Ocorrências/Ambientes Atingidos]]),0)</f>
        <v>0</v>
      </c>
      <c r="BW239" s="85" t="str">
        <f t="shared" si="106"/>
        <v/>
      </c>
      <c r="BX239" s="84">
        <f>IFERROR(FIND("UC estadual/municipal",consulta_completa__11[[#This Row],[13 - Ocorrências/Ambientes Atingidos]]),0)</f>
        <v>0</v>
      </c>
      <c r="BY239" s="85" t="str">
        <f t="shared" si="107"/>
        <v/>
      </c>
      <c r="BZ239" s="84">
        <f>IFERROR(FIND("Outro(s)",consulta_completa__11[[#This Row],[13 - Ocorrências/Ambientes Atingidos]]),0)</f>
        <v>7</v>
      </c>
      <c r="CA239" s="85" t="str">
        <f t="shared" si="108"/>
        <v>X</v>
      </c>
      <c r="CB239" s="84">
        <f>IFERROR(FIND("Sem dano",consulta_completa__11[[#This Row],[13 - Ocorrências/Ambientes Atingidos]]),0)</f>
        <v>0</v>
      </c>
      <c r="CC239" s="85" t="str">
        <f t="shared" si="109"/>
        <v/>
      </c>
      <c r="CD239" s="84" t="str">
        <f>IF(consulta_completa__11[[#This Row],[13 - Ocorrências/Ambientes Atingidos]]="","X","")</f>
        <v/>
      </c>
      <c r="CE239" s="86">
        <f>IFERROR(FIND("IBAMA",consulta_completa__11[[#This Row],[14 - Inst. Atuando no Local]]),0)</f>
        <v>0</v>
      </c>
      <c r="CF239" s="86" t="str">
        <f t="shared" si="110"/>
        <v/>
      </c>
      <c r="CG239" s="86">
        <f>IFERROR(FIND("OEMA",consulta_completa__11[[#This Row],[14 - Inst. Atuando no Local]]),0)</f>
        <v>0</v>
      </c>
      <c r="CH239" s="86" t="str">
        <f t="shared" si="111"/>
        <v/>
      </c>
      <c r="CI239" s="86">
        <f>IFERROR(FIND("DEFESA CIVIL",consulta_completa__11[[#This Row],[14 - Inst. Atuando no Local]]),0)</f>
        <v>0</v>
      </c>
      <c r="CJ239" s="86" t="str">
        <f t="shared" si="112"/>
        <v/>
      </c>
      <c r="CK239" s="86">
        <f>IFERROR(FIND("CORPO DE BOMBEIROS",consulta_completa__11[[#This Row],[14 - Inst. Atuando no Local]]),0)</f>
        <v>0</v>
      </c>
      <c r="CL239" s="86" t="str">
        <f t="shared" si="113"/>
        <v/>
      </c>
      <c r="CM239" s="86">
        <f>IFERROR(FIND("POLÍCIA RODOVIÁRIA",consulta_completa__11[[#This Row],[14 - Inst. Atuando no Local]]),0)</f>
        <v>0</v>
      </c>
      <c r="CN239" s="86" t="str">
        <f t="shared" si="114"/>
        <v/>
      </c>
      <c r="CO239" s="86">
        <f>IFERROR(FIND("POLÍCIA MILITAR",consulta_completa__11[[#This Row],[14 - Inst. Atuando no Local]]),0)</f>
        <v>0</v>
      </c>
      <c r="CP239" s="86" t="str">
        <f t="shared" si="115"/>
        <v/>
      </c>
      <c r="CQ239" s="86">
        <f>IFERROR(FIND("POLÍCIA CIVIL",consulta_completa__11[[#This Row],[14 - Inst. Atuando no Local]]),0)</f>
        <v>0</v>
      </c>
      <c r="CR239" s="86" t="str">
        <f t="shared" si="116"/>
        <v/>
      </c>
      <c r="CS239" s="86">
        <f>IFERROR(FIND("MARINHA DO BRASIL",consulta_completa__11[[#This Row],[14 - Inst. Atuando no Local]]),0)</f>
        <v>0</v>
      </c>
      <c r="CT239" s="86" t="str">
        <f t="shared" si="117"/>
        <v/>
      </c>
      <c r="CU239" s="86">
        <f>IFERROR(FIND("EMPRESA ESPECIALIZADA EM ATENDIMENTO",consulta_completa__11[[#This Row],[14 - Inst. Atuando no Local]]),0)</f>
        <v>0</v>
      </c>
      <c r="CV239" s="86" t="str">
        <f t="shared" si="118"/>
        <v/>
      </c>
      <c r="CW239" s="86">
        <f>IFERROR(FIND("IBAMA",consulta_completa__11[[#This Row],[14 - Inst. Atuando no Local]]),0)</f>
        <v>0</v>
      </c>
      <c r="CX239" s="86" t="str">
        <f t="shared" si="119"/>
        <v/>
      </c>
      <c r="CY239" s="86" t="str">
        <f>IF(consulta_completa__11[[#This Row],[14 - Inst. Atuando no Local]]="","X","")</f>
        <v/>
      </c>
      <c r="CZ239" s="86">
        <f>IFERROR(FIND("OUTRA (S)",consulta_completa__11[[#This Row],[14 - Inst. Atuando no Local]]),0)</f>
        <v>0</v>
      </c>
      <c r="DA239" s="86" t="str">
        <f t="shared" si="120"/>
        <v/>
      </c>
      <c r="DB239" s="37" t="str">
        <f t="shared" si="121"/>
        <v>Sim</v>
      </c>
      <c r="DC239" s="37" t="str">
        <f t="shared" si="122"/>
        <v>Não</v>
      </c>
      <c r="DD239" s="37" t="str">
        <f t="shared" si="123"/>
        <v>Sim</v>
      </c>
      <c r="DE239" s="89" t="str">
        <f t="shared" si="94"/>
        <v>Federal</v>
      </c>
    </row>
    <row r="240" spans="1:109">
      <c r="A240" s="15">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4">
        <f>IFERROR(FIND("Óbitos/feridos",consulta_completa__11[[#This Row],[13 - Ocorrências/Ambientes Atingidos]]),0)</f>
        <v>0</v>
      </c>
      <c r="AY240" s="85" t="str">
        <f t="shared" si="95"/>
        <v/>
      </c>
      <c r="AZ240" s="84">
        <f>IFERROR(FIND("População afetada/evacuada",consulta_completa__11[[#This Row],[13 - Ocorrências/Ambientes Atingidos]]),0)</f>
        <v>0</v>
      </c>
      <c r="BA240" s="84" t="str">
        <f t="shared" si="96"/>
        <v/>
      </c>
      <c r="BB240" s="84">
        <f>IFERROR(FIND("Suspensão de abastecimento de água",consulta_completa__11[[#This Row],[13 - Ocorrências/Ambientes Atingidos]]),0)</f>
        <v>0</v>
      </c>
      <c r="BC240" s="85" t="str">
        <f t="shared" si="124"/>
        <v/>
      </c>
      <c r="BD240" s="84">
        <f>IFERROR(FIND("Rio/córrego",consulta_completa__11[[#This Row],[13 - Ocorrências/Ambientes Atingidos]]),0)</f>
        <v>0</v>
      </c>
      <c r="BE240" s="85" t="str">
        <f t="shared" si="97"/>
        <v/>
      </c>
      <c r="BF240" s="84">
        <f>IFERROR(FIND("Lago",consulta_completa__11[[#This Row],[13 - Ocorrências/Ambientes Atingidos]]),0)</f>
        <v>0</v>
      </c>
      <c r="BG240" s="85" t="str">
        <f t="shared" si="98"/>
        <v/>
      </c>
      <c r="BH240" s="84">
        <f>IFERROR(FIND("Mar",consulta_completa__11[[#This Row],[13 - Ocorrências/Ambientes Atingidos]]),0)</f>
        <v>0</v>
      </c>
      <c r="BI240" s="85" t="str">
        <f t="shared" si="99"/>
        <v/>
      </c>
      <c r="BJ240" s="84">
        <f>IFERROR(FIND("Praia",consulta_completa__11[[#This Row],[13 - Ocorrências/Ambientes Atingidos]]),0)</f>
        <v>0</v>
      </c>
      <c r="BK240" s="85" t="str">
        <f t="shared" si="100"/>
        <v/>
      </c>
      <c r="BL240" s="84">
        <f>IFERROR(FIND("Solo",consulta_completa__11[[#This Row],[13 - Ocorrências/Ambientes Atingidos]]),0)</f>
        <v>1</v>
      </c>
      <c r="BM240" s="85" t="str">
        <f t="shared" si="101"/>
        <v>X</v>
      </c>
      <c r="BN240" s="84">
        <f>IFERROR(FIND("Águas subterrâneas",consulta_completa__11[[#This Row],[13 - Ocorrências/Ambientes Atingidos]]),0)</f>
        <v>0</v>
      </c>
      <c r="BO240" s="85" t="str">
        <f t="shared" si="102"/>
        <v/>
      </c>
      <c r="BP240" s="84">
        <f>IFERROR(FIND("Atmosfera",consulta_completa__11[[#This Row],[13 - Ocorrências/Ambientes Atingidos]]),0)</f>
        <v>0</v>
      </c>
      <c r="BQ240" s="85" t="str">
        <f t="shared" si="103"/>
        <v/>
      </c>
      <c r="BR240" s="84">
        <f>IFERROR(FIND("Flora",consulta_completa__11[[#This Row],[13 - Ocorrências/Ambientes Atingidos]]),0)</f>
        <v>0</v>
      </c>
      <c r="BS240" s="85" t="str">
        <f t="shared" si="104"/>
        <v/>
      </c>
      <c r="BT240" s="84">
        <f>IFERROR(FIND("Fauna",consulta_completa__11[[#This Row],[13 - Ocorrências/Ambientes Atingidos]]),0)</f>
        <v>0</v>
      </c>
      <c r="BU240" s="85" t="str">
        <f t="shared" si="105"/>
        <v/>
      </c>
      <c r="BV240" s="84">
        <f>IFERROR(FIND("UC federal",consulta_completa__11[[#This Row],[13 - Ocorrências/Ambientes Atingidos]]),0)</f>
        <v>0</v>
      </c>
      <c r="BW240" s="85" t="str">
        <f t="shared" si="106"/>
        <v/>
      </c>
      <c r="BX240" s="84">
        <f>IFERROR(FIND("UC estadual/municipal",consulta_completa__11[[#This Row],[13 - Ocorrências/Ambientes Atingidos]]),0)</f>
        <v>0</v>
      </c>
      <c r="BY240" s="85" t="str">
        <f t="shared" si="107"/>
        <v/>
      </c>
      <c r="BZ240" s="84">
        <f>IFERROR(FIND("Outro(s)",consulta_completa__11[[#This Row],[13 - Ocorrências/Ambientes Atingidos]]),0)</f>
        <v>0</v>
      </c>
      <c r="CA240" s="85" t="str">
        <f t="shared" si="108"/>
        <v/>
      </c>
      <c r="CB240" s="84">
        <f>IFERROR(FIND("Sem dano",consulta_completa__11[[#This Row],[13 - Ocorrências/Ambientes Atingidos]]),0)</f>
        <v>0</v>
      </c>
      <c r="CC240" s="85" t="str">
        <f t="shared" si="109"/>
        <v/>
      </c>
      <c r="CD240" s="84" t="str">
        <f>IF(consulta_completa__11[[#This Row],[13 - Ocorrências/Ambientes Atingidos]]="","X","")</f>
        <v/>
      </c>
      <c r="CE240" s="86">
        <f>IFERROR(FIND("IBAMA",consulta_completa__11[[#This Row],[14 - Inst. Atuando no Local]]),0)</f>
        <v>0</v>
      </c>
      <c r="CF240" s="86" t="str">
        <f t="shared" si="110"/>
        <v/>
      </c>
      <c r="CG240" s="86">
        <f>IFERROR(FIND("OEMA",consulta_completa__11[[#This Row],[14 - Inst. Atuando no Local]]),0)</f>
        <v>0</v>
      </c>
      <c r="CH240" s="86" t="str">
        <f t="shared" si="111"/>
        <v/>
      </c>
      <c r="CI240" s="86">
        <f>IFERROR(FIND("DEFESA CIVIL",consulta_completa__11[[#This Row],[14 - Inst. Atuando no Local]]),0)</f>
        <v>0</v>
      </c>
      <c r="CJ240" s="86" t="str">
        <f t="shared" si="112"/>
        <v/>
      </c>
      <c r="CK240" s="86">
        <f>IFERROR(FIND("CORPO DE BOMBEIROS",consulta_completa__11[[#This Row],[14 - Inst. Atuando no Local]]),0)</f>
        <v>0</v>
      </c>
      <c r="CL240" s="86" t="str">
        <f t="shared" si="113"/>
        <v/>
      </c>
      <c r="CM240" s="86">
        <f>IFERROR(FIND("POLÍCIA RODOVIÁRIA",consulta_completa__11[[#This Row],[14 - Inst. Atuando no Local]]),0)</f>
        <v>0</v>
      </c>
      <c r="CN240" s="86" t="str">
        <f t="shared" si="114"/>
        <v/>
      </c>
      <c r="CO240" s="86">
        <f>IFERROR(FIND("POLÍCIA MILITAR",consulta_completa__11[[#This Row],[14 - Inst. Atuando no Local]]),0)</f>
        <v>0</v>
      </c>
      <c r="CP240" s="86" t="str">
        <f t="shared" si="115"/>
        <v/>
      </c>
      <c r="CQ240" s="86">
        <f>IFERROR(FIND("POLÍCIA CIVIL",consulta_completa__11[[#This Row],[14 - Inst. Atuando no Local]]),0)</f>
        <v>0</v>
      </c>
      <c r="CR240" s="86" t="str">
        <f t="shared" si="116"/>
        <v/>
      </c>
      <c r="CS240" s="86">
        <f>IFERROR(FIND("MARINHA DO BRASIL",consulta_completa__11[[#This Row],[14 - Inst. Atuando no Local]]),0)</f>
        <v>0</v>
      </c>
      <c r="CT240" s="86" t="str">
        <f t="shared" si="117"/>
        <v/>
      </c>
      <c r="CU240" s="86">
        <f>IFERROR(FIND("EMPRESA ESPECIALIZADA EM ATENDIMENTO",consulta_completa__11[[#This Row],[14 - Inst. Atuando no Local]]),0)</f>
        <v>0</v>
      </c>
      <c r="CV240" s="86" t="str">
        <f t="shared" si="118"/>
        <v/>
      </c>
      <c r="CW240" s="86">
        <f>IFERROR(FIND("IBAMA",consulta_completa__11[[#This Row],[14 - Inst. Atuando no Local]]),0)</f>
        <v>0</v>
      </c>
      <c r="CX240" s="86" t="str">
        <f t="shared" si="119"/>
        <v/>
      </c>
      <c r="CY240" s="86" t="str">
        <f>IF(consulta_completa__11[[#This Row],[14 - Inst. Atuando no Local]]="","X","")</f>
        <v/>
      </c>
      <c r="CZ240" s="86">
        <f>IFERROR(FIND("OUTRA (S)",consulta_completa__11[[#This Row],[14 - Inst. Atuando no Local]]),0)</f>
        <v>0</v>
      </c>
      <c r="DA240" s="86" t="str">
        <f t="shared" si="120"/>
        <v/>
      </c>
      <c r="DB240" s="37" t="str">
        <f t="shared" si="121"/>
        <v>Sim</v>
      </c>
      <c r="DC240" s="37" t="str">
        <f t="shared" si="122"/>
        <v>Não</v>
      </c>
      <c r="DD240" s="37" t="str">
        <f t="shared" si="123"/>
        <v>Sim</v>
      </c>
      <c r="DE240" s="89" t="str">
        <f t="shared" si="94"/>
        <v>Federal</v>
      </c>
    </row>
    <row r="241" spans="1:109">
      <c r="A241" s="15">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4">
        <f>IFERROR(FIND("Óbitos/feridos",consulta_completa__11[[#This Row],[13 - Ocorrências/Ambientes Atingidos]]),0)</f>
        <v>0</v>
      </c>
      <c r="AY241" s="85" t="str">
        <f t="shared" si="95"/>
        <v/>
      </c>
      <c r="AZ241" s="84">
        <f>IFERROR(FIND("População afetada/evacuada",consulta_completa__11[[#This Row],[13 - Ocorrências/Ambientes Atingidos]]),0)</f>
        <v>0</v>
      </c>
      <c r="BA241" s="84" t="str">
        <f t="shared" si="96"/>
        <v/>
      </c>
      <c r="BB241" s="84">
        <f>IFERROR(FIND("Suspensão de abastecimento de água",consulta_completa__11[[#This Row],[13 - Ocorrências/Ambientes Atingidos]]),0)</f>
        <v>0</v>
      </c>
      <c r="BC241" s="85" t="str">
        <f t="shared" si="124"/>
        <v/>
      </c>
      <c r="BD241" s="84">
        <f>IFERROR(FIND("Rio/córrego",consulta_completa__11[[#This Row],[13 - Ocorrências/Ambientes Atingidos]]),0)</f>
        <v>0</v>
      </c>
      <c r="BE241" s="85" t="str">
        <f t="shared" si="97"/>
        <v/>
      </c>
      <c r="BF241" s="84">
        <f>IFERROR(FIND("Lago",consulta_completa__11[[#This Row],[13 - Ocorrências/Ambientes Atingidos]]),0)</f>
        <v>0</v>
      </c>
      <c r="BG241" s="85" t="str">
        <f t="shared" si="98"/>
        <v/>
      </c>
      <c r="BH241" s="84">
        <f>IFERROR(FIND("Mar",consulta_completa__11[[#This Row],[13 - Ocorrências/Ambientes Atingidos]]),0)</f>
        <v>0</v>
      </c>
      <c r="BI241" s="85" t="str">
        <f t="shared" si="99"/>
        <v/>
      </c>
      <c r="BJ241" s="84">
        <f>IFERROR(FIND("Praia",consulta_completa__11[[#This Row],[13 - Ocorrências/Ambientes Atingidos]]),0)</f>
        <v>0</v>
      </c>
      <c r="BK241" s="85" t="str">
        <f t="shared" si="100"/>
        <v/>
      </c>
      <c r="BL241" s="84">
        <f>IFERROR(FIND("Solo",consulta_completa__11[[#This Row],[13 - Ocorrências/Ambientes Atingidos]]),0)</f>
        <v>1</v>
      </c>
      <c r="BM241" s="85" t="str">
        <f t="shared" si="101"/>
        <v>X</v>
      </c>
      <c r="BN241" s="84">
        <f>IFERROR(FIND("Águas subterrâneas",consulta_completa__11[[#This Row],[13 - Ocorrências/Ambientes Atingidos]]),0)</f>
        <v>0</v>
      </c>
      <c r="BO241" s="85" t="str">
        <f t="shared" si="102"/>
        <v/>
      </c>
      <c r="BP241" s="84">
        <f>IFERROR(FIND("Atmosfera",consulta_completa__11[[#This Row],[13 - Ocorrências/Ambientes Atingidos]]),0)</f>
        <v>0</v>
      </c>
      <c r="BQ241" s="85" t="str">
        <f t="shared" si="103"/>
        <v/>
      </c>
      <c r="BR241" s="84">
        <f>IFERROR(FIND("Flora",consulta_completa__11[[#This Row],[13 - Ocorrências/Ambientes Atingidos]]),0)</f>
        <v>0</v>
      </c>
      <c r="BS241" s="85" t="str">
        <f t="shared" si="104"/>
        <v/>
      </c>
      <c r="BT241" s="84">
        <f>IFERROR(FIND("Fauna",consulta_completa__11[[#This Row],[13 - Ocorrências/Ambientes Atingidos]]),0)</f>
        <v>0</v>
      </c>
      <c r="BU241" s="85" t="str">
        <f t="shared" si="105"/>
        <v/>
      </c>
      <c r="BV241" s="84">
        <f>IFERROR(FIND("UC federal",consulta_completa__11[[#This Row],[13 - Ocorrências/Ambientes Atingidos]]),0)</f>
        <v>0</v>
      </c>
      <c r="BW241" s="85" t="str">
        <f t="shared" si="106"/>
        <v/>
      </c>
      <c r="BX241" s="84">
        <f>IFERROR(FIND("UC estadual/municipal",consulta_completa__11[[#This Row],[13 - Ocorrências/Ambientes Atingidos]]),0)</f>
        <v>0</v>
      </c>
      <c r="BY241" s="85" t="str">
        <f t="shared" si="107"/>
        <v/>
      </c>
      <c r="BZ241" s="84">
        <f>IFERROR(FIND("Outro(s)",consulta_completa__11[[#This Row],[13 - Ocorrências/Ambientes Atingidos]]),0)</f>
        <v>0</v>
      </c>
      <c r="CA241" s="85" t="str">
        <f t="shared" si="108"/>
        <v/>
      </c>
      <c r="CB241" s="84">
        <f>IFERROR(FIND("Sem dano",consulta_completa__11[[#This Row],[13 - Ocorrências/Ambientes Atingidos]]),0)</f>
        <v>0</v>
      </c>
      <c r="CC241" s="85" t="str">
        <f t="shared" si="109"/>
        <v/>
      </c>
      <c r="CD241" s="84" t="str">
        <f>IF(consulta_completa__11[[#This Row],[13 - Ocorrências/Ambientes Atingidos]]="","X","")</f>
        <v/>
      </c>
      <c r="CE241" s="86">
        <f>IFERROR(FIND("IBAMA",consulta_completa__11[[#This Row],[14 - Inst. Atuando no Local]]),0)</f>
        <v>0</v>
      </c>
      <c r="CF241" s="86" t="str">
        <f t="shared" si="110"/>
        <v/>
      </c>
      <c r="CG241" s="86">
        <f>IFERROR(FIND("OEMA",consulta_completa__11[[#This Row],[14 - Inst. Atuando no Local]]),0)</f>
        <v>0</v>
      </c>
      <c r="CH241" s="86" t="str">
        <f t="shared" si="111"/>
        <v/>
      </c>
      <c r="CI241" s="86">
        <f>IFERROR(FIND("DEFESA CIVIL",consulta_completa__11[[#This Row],[14 - Inst. Atuando no Local]]),0)</f>
        <v>0</v>
      </c>
      <c r="CJ241" s="86" t="str">
        <f t="shared" si="112"/>
        <v/>
      </c>
      <c r="CK241" s="86">
        <f>IFERROR(FIND("CORPO DE BOMBEIROS",consulta_completa__11[[#This Row],[14 - Inst. Atuando no Local]]),0)</f>
        <v>0</v>
      </c>
      <c r="CL241" s="86" t="str">
        <f t="shared" si="113"/>
        <v/>
      </c>
      <c r="CM241" s="86">
        <f>IFERROR(FIND("POLÍCIA RODOVIÁRIA",consulta_completa__11[[#This Row],[14 - Inst. Atuando no Local]]),0)</f>
        <v>0</v>
      </c>
      <c r="CN241" s="86" t="str">
        <f t="shared" si="114"/>
        <v/>
      </c>
      <c r="CO241" s="86">
        <f>IFERROR(FIND("POLÍCIA MILITAR",consulta_completa__11[[#This Row],[14 - Inst. Atuando no Local]]),0)</f>
        <v>0</v>
      </c>
      <c r="CP241" s="86" t="str">
        <f t="shared" si="115"/>
        <v/>
      </c>
      <c r="CQ241" s="86">
        <f>IFERROR(FIND("POLÍCIA CIVIL",consulta_completa__11[[#This Row],[14 - Inst. Atuando no Local]]),0)</f>
        <v>0</v>
      </c>
      <c r="CR241" s="86" t="str">
        <f t="shared" si="116"/>
        <v/>
      </c>
      <c r="CS241" s="86">
        <f>IFERROR(FIND("MARINHA DO BRASIL",consulta_completa__11[[#This Row],[14 - Inst. Atuando no Local]]),0)</f>
        <v>0</v>
      </c>
      <c r="CT241" s="86" t="str">
        <f t="shared" si="117"/>
        <v/>
      </c>
      <c r="CU241" s="86">
        <f>IFERROR(FIND("EMPRESA ESPECIALIZADA EM ATENDIMENTO",consulta_completa__11[[#This Row],[14 - Inst. Atuando no Local]]),0)</f>
        <v>0</v>
      </c>
      <c r="CV241" s="86" t="str">
        <f t="shared" si="118"/>
        <v/>
      </c>
      <c r="CW241" s="86">
        <f>IFERROR(FIND("IBAMA",consulta_completa__11[[#This Row],[14 - Inst. Atuando no Local]]),0)</f>
        <v>0</v>
      </c>
      <c r="CX241" s="86" t="str">
        <f t="shared" si="119"/>
        <v/>
      </c>
      <c r="CY241" s="86" t="str">
        <f>IF(consulta_completa__11[[#This Row],[14 - Inst. Atuando no Local]]="","X","")</f>
        <v>X</v>
      </c>
      <c r="CZ241" s="86">
        <f>IFERROR(FIND("OUTRA (S)",consulta_completa__11[[#This Row],[14 - Inst. Atuando no Local]]),0)</f>
        <v>0</v>
      </c>
      <c r="DA241" s="86" t="str">
        <f t="shared" si="120"/>
        <v/>
      </c>
      <c r="DB241" s="37" t="str">
        <f t="shared" si="121"/>
        <v>Sim</v>
      </c>
      <c r="DC241" s="37" t="str">
        <f t="shared" si="122"/>
        <v>Não</v>
      </c>
      <c r="DD241" s="37" t="str">
        <f t="shared" si="123"/>
        <v>Sim</v>
      </c>
      <c r="DE241" s="89" t="str">
        <f t="shared" si="94"/>
        <v>Estadual</v>
      </c>
    </row>
    <row r="242" spans="1:109">
      <c r="A242" s="15">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4">
        <f>IFERROR(FIND("Óbitos/feridos",consulta_completa__11[[#This Row],[13 - Ocorrências/Ambientes Atingidos]]),0)</f>
        <v>0</v>
      </c>
      <c r="AY242" s="85" t="str">
        <f t="shared" si="95"/>
        <v/>
      </c>
      <c r="AZ242" s="84">
        <f>IFERROR(FIND("População afetada/evacuada",consulta_completa__11[[#This Row],[13 - Ocorrências/Ambientes Atingidos]]),0)</f>
        <v>0</v>
      </c>
      <c r="BA242" s="84" t="str">
        <f t="shared" si="96"/>
        <v/>
      </c>
      <c r="BB242" s="84">
        <f>IFERROR(FIND("Suspensão de abastecimento de água",consulta_completa__11[[#This Row],[13 - Ocorrências/Ambientes Atingidos]]),0)</f>
        <v>0</v>
      </c>
      <c r="BC242" s="85" t="str">
        <f t="shared" si="124"/>
        <v/>
      </c>
      <c r="BD242" s="84">
        <f>IFERROR(FIND("Rio/córrego",consulta_completa__11[[#This Row],[13 - Ocorrências/Ambientes Atingidos]]),0)</f>
        <v>0</v>
      </c>
      <c r="BE242" s="85" t="str">
        <f t="shared" si="97"/>
        <v/>
      </c>
      <c r="BF242" s="84">
        <f>IFERROR(FIND("Lago",consulta_completa__11[[#This Row],[13 - Ocorrências/Ambientes Atingidos]]),0)</f>
        <v>0</v>
      </c>
      <c r="BG242" s="85" t="str">
        <f t="shared" si="98"/>
        <v/>
      </c>
      <c r="BH242" s="84">
        <f>IFERROR(FIND("Mar",consulta_completa__11[[#This Row],[13 - Ocorrências/Ambientes Atingidos]]),0)</f>
        <v>0</v>
      </c>
      <c r="BI242" s="85" t="str">
        <f t="shared" si="99"/>
        <v/>
      </c>
      <c r="BJ242" s="84">
        <f>IFERROR(FIND("Praia",consulta_completa__11[[#This Row],[13 - Ocorrências/Ambientes Atingidos]]),0)</f>
        <v>0</v>
      </c>
      <c r="BK242" s="85" t="str">
        <f t="shared" si="100"/>
        <v/>
      </c>
      <c r="BL242" s="84">
        <f>IFERROR(FIND("Solo",consulta_completa__11[[#This Row],[13 - Ocorrências/Ambientes Atingidos]]),0)</f>
        <v>1</v>
      </c>
      <c r="BM242" s="85" t="str">
        <f t="shared" si="101"/>
        <v>X</v>
      </c>
      <c r="BN242" s="84">
        <f>IFERROR(FIND("Águas subterrâneas",consulta_completa__11[[#This Row],[13 - Ocorrências/Ambientes Atingidos]]),0)</f>
        <v>0</v>
      </c>
      <c r="BO242" s="85" t="str">
        <f t="shared" si="102"/>
        <v/>
      </c>
      <c r="BP242" s="84">
        <f>IFERROR(FIND("Atmosfera",consulta_completa__11[[#This Row],[13 - Ocorrências/Ambientes Atingidos]]),0)</f>
        <v>0</v>
      </c>
      <c r="BQ242" s="85" t="str">
        <f t="shared" si="103"/>
        <v/>
      </c>
      <c r="BR242" s="84">
        <f>IFERROR(FIND("Flora",consulta_completa__11[[#This Row],[13 - Ocorrências/Ambientes Atingidos]]),0)</f>
        <v>7</v>
      </c>
      <c r="BS242" s="85" t="str">
        <f t="shared" si="104"/>
        <v>X</v>
      </c>
      <c r="BT242" s="84">
        <f>IFERROR(FIND("Fauna",consulta_completa__11[[#This Row],[13 - Ocorrências/Ambientes Atingidos]]),0)</f>
        <v>0</v>
      </c>
      <c r="BU242" s="85" t="str">
        <f t="shared" si="105"/>
        <v/>
      </c>
      <c r="BV242" s="84">
        <f>IFERROR(FIND("UC federal",consulta_completa__11[[#This Row],[13 - Ocorrências/Ambientes Atingidos]]),0)</f>
        <v>0</v>
      </c>
      <c r="BW242" s="85" t="str">
        <f t="shared" si="106"/>
        <v/>
      </c>
      <c r="BX242" s="84">
        <f>IFERROR(FIND("UC estadual/municipal",consulta_completa__11[[#This Row],[13 - Ocorrências/Ambientes Atingidos]]),0)</f>
        <v>0</v>
      </c>
      <c r="BY242" s="85" t="str">
        <f t="shared" si="107"/>
        <v/>
      </c>
      <c r="BZ242" s="84">
        <f>IFERROR(FIND("Outro(s)",consulta_completa__11[[#This Row],[13 - Ocorrências/Ambientes Atingidos]]),0)</f>
        <v>0</v>
      </c>
      <c r="CA242" s="85" t="str">
        <f t="shared" si="108"/>
        <v/>
      </c>
      <c r="CB242" s="84">
        <f>IFERROR(FIND("Sem dano",consulta_completa__11[[#This Row],[13 - Ocorrências/Ambientes Atingidos]]),0)</f>
        <v>0</v>
      </c>
      <c r="CC242" s="85" t="str">
        <f t="shared" si="109"/>
        <v/>
      </c>
      <c r="CD242" s="84" t="str">
        <f>IF(consulta_completa__11[[#This Row],[13 - Ocorrências/Ambientes Atingidos]]="","X","")</f>
        <v/>
      </c>
      <c r="CE242" s="86">
        <f>IFERROR(FIND("IBAMA",consulta_completa__11[[#This Row],[14 - Inst. Atuando no Local]]),0)</f>
        <v>0</v>
      </c>
      <c r="CF242" s="86" t="str">
        <f t="shared" si="110"/>
        <v/>
      </c>
      <c r="CG242" s="86">
        <f>IFERROR(FIND("OEMA",consulta_completa__11[[#This Row],[14 - Inst. Atuando no Local]]),0)</f>
        <v>0</v>
      </c>
      <c r="CH242" s="86" t="str">
        <f t="shared" si="111"/>
        <v/>
      </c>
      <c r="CI242" s="86">
        <f>IFERROR(FIND("DEFESA CIVIL",consulta_completa__11[[#This Row],[14 - Inst. Atuando no Local]]),0)</f>
        <v>0</v>
      </c>
      <c r="CJ242" s="86" t="str">
        <f t="shared" si="112"/>
        <v/>
      </c>
      <c r="CK242" s="86">
        <f>IFERROR(FIND("CORPO DE BOMBEIROS",consulta_completa__11[[#This Row],[14 - Inst. Atuando no Local]]),0)</f>
        <v>0</v>
      </c>
      <c r="CL242" s="86" t="str">
        <f t="shared" si="113"/>
        <v/>
      </c>
      <c r="CM242" s="86">
        <f>IFERROR(FIND("POLÍCIA RODOVIÁRIA",consulta_completa__11[[#This Row],[14 - Inst. Atuando no Local]]),0)</f>
        <v>0</v>
      </c>
      <c r="CN242" s="86" t="str">
        <f t="shared" si="114"/>
        <v/>
      </c>
      <c r="CO242" s="86">
        <f>IFERROR(FIND("POLÍCIA MILITAR",consulta_completa__11[[#This Row],[14 - Inst. Atuando no Local]]),0)</f>
        <v>0</v>
      </c>
      <c r="CP242" s="86" t="str">
        <f t="shared" si="115"/>
        <v/>
      </c>
      <c r="CQ242" s="86">
        <f>IFERROR(FIND("POLÍCIA CIVIL",consulta_completa__11[[#This Row],[14 - Inst. Atuando no Local]]),0)</f>
        <v>0</v>
      </c>
      <c r="CR242" s="86" t="str">
        <f t="shared" si="116"/>
        <v/>
      </c>
      <c r="CS242" s="86">
        <f>IFERROR(FIND("MARINHA DO BRASIL",consulta_completa__11[[#This Row],[14 - Inst. Atuando no Local]]),0)</f>
        <v>0</v>
      </c>
      <c r="CT242" s="86" t="str">
        <f t="shared" si="117"/>
        <v/>
      </c>
      <c r="CU242" s="86">
        <f>IFERROR(FIND("EMPRESA ESPECIALIZADA EM ATENDIMENTO",consulta_completa__11[[#This Row],[14 - Inst. Atuando no Local]]),0)</f>
        <v>0</v>
      </c>
      <c r="CV242" s="86" t="str">
        <f t="shared" si="118"/>
        <v/>
      </c>
      <c r="CW242" s="86">
        <f>IFERROR(FIND("IBAMA",consulta_completa__11[[#This Row],[14 - Inst. Atuando no Local]]),0)</f>
        <v>0</v>
      </c>
      <c r="CX242" s="86" t="str">
        <f t="shared" si="119"/>
        <v/>
      </c>
      <c r="CY242" s="86" t="str">
        <f>IF(consulta_completa__11[[#This Row],[14 - Inst. Atuando no Local]]="","X","")</f>
        <v/>
      </c>
      <c r="CZ242" s="86">
        <f>IFERROR(FIND("OUTRA (S)",consulta_completa__11[[#This Row],[14 - Inst. Atuando no Local]]),0)</f>
        <v>0</v>
      </c>
      <c r="DA242" s="86" t="str">
        <f t="shared" si="120"/>
        <v/>
      </c>
      <c r="DB242" s="37" t="str">
        <f t="shared" si="121"/>
        <v>Sim</v>
      </c>
      <c r="DC242" s="37" t="str">
        <f t="shared" si="122"/>
        <v>Não</v>
      </c>
      <c r="DD242" s="37" t="str">
        <f t="shared" si="123"/>
        <v>Sim</v>
      </c>
      <c r="DE242" s="89" t="str">
        <f t="shared" si="94"/>
        <v>Sem informação</v>
      </c>
    </row>
    <row r="243" spans="1:109">
      <c r="A243" s="15">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4">
        <f>IFERROR(FIND("Óbitos/feridos",consulta_completa__11[[#This Row],[13 - Ocorrências/Ambientes Atingidos]]),0)</f>
        <v>0</v>
      </c>
      <c r="AY243" s="85" t="str">
        <f t="shared" si="95"/>
        <v/>
      </c>
      <c r="AZ243" s="84">
        <f>IFERROR(FIND("População afetada/evacuada",consulta_completa__11[[#This Row],[13 - Ocorrências/Ambientes Atingidos]]),0)</f>
        <v>0</v>
      </c>
      <c r="BA243" s="84" t="str">
        <f t="shared" si="96"/>
        <v/>
      </c>
      <c r="BB243" s="84">
        <f>IFERROR(FIND("Suspensão de abastecimento de água",consulta_completa__11[[#This Row],[13 - Ocorrências/Ambientes Atingidos]]),0)</f>
        <v>0</v>
      </c>
      <c r="BC243" s="85" t="str">
        <f t="shared" si="124"/>
        <v/>
      </c>
      <c r="BD243" s="84">
        <f>IFERROR(FIND("Rio/córrego",consulta_completa__11[[#This Row],[13 - Ocorrências/Ambientes Atingidos]]),0)</f>
        <v>0</v>
      </c>
      <c r="BE243" s="85" t="str">
        <f t="shared" si="97"/>
        <v/>
      </c>
      <c r="BF243" s="84">
        <f>IFERROR(FIND("Lago",consulta_completa__11[[#This Row],[13 - Ocorrências/Ambientes Atingidos]]),0)</f>
        <v>0</v>
      </c>
      <c r="BG243" s="85" t="str">
        <f t="shared" si="98"/>
        <v/>
      </c>
      <c r="BH243" s="84">
        <f>IFERROR(FIND("Mar",consulta_completa__11[[#This Row],[13 - Ocorrências/Ambientes Atingidos]]),0)</f>
        <v>1</v>
      </c>
      <c r="BI243" s="85" t="str">
        <f t="shared" si="99"/>
        <v>X</v>
      </c>
      <c r="BJ243" s="84">
        <f>IFERROR(FIND("Praia",consulta_completa__11[[#This Row],[13 - Ocorrências/Ambientes Atingidos]]),0)</f>
        <v>0</v>
      </c>
      <c r="BK243" s="85" t="str">
        <f t="shared" si="100"/>
        <v/>
      </c>
      <c r="BL243" s="84">
        <f>IFERROR(FIND("Solo",consulta_completa__11[[#This Row],[13 - Ocorrências/Ambientes Atingidos]]),0)</f>
        <v>0</v>
      </c>
      <c r="BM243" s="85" t="str">
        <f t="shared" si="101"/>
        <v/>
      </c>
      <c r="BN243" s="84">
        <f>IFERROR(FIND("Águas subterrâneas",consulta_completa__11[[#This Row],[13 - Ocorrências/Ambientes Atingidos]]),0)</f>
        <v>0</v>
      </c>
      <c r="BO243" s="85" t="str">
        <f t="shared" si="102"/>
        <v/>
      </c>
      <c r="BP243" s="84">
        <f>IFERROR(FIND("Atmosfera",consulta_completa__11[[#This Row],[13 - Ocorrências/Ambientes Atingidos]]),0)</f>
        <v>0</v>
      </c>
      <c r="BQ243" s="85" t="str">
        <f t="shared" si="103"/>
        <v/>
      </c>
      <c r="BR243" s="84">
        <f>IFERROR(FIND("Flora",consulta_completa__11[[#This Row],[13 - Ocorrências/Ambientes Atingidos]]),0)</f>
        <v>0</v>
      </c>
      <c r="BS243" s="85" t="str">
        <f t="shared" si="104"/>
        <v/>
      </c>
      <c r="BT243" s="84">
        <f>IFERROR(FIND("Fauna",consulta_completa__11[[#This Row],[13 - Ocorrências/Ambientes Atingidos]]),0)</f>
        <v>0</v>
      </c>
      <c r="BU243" s="85" t="str">
        <f t="shared" si="105"/>
        <v/>
      </c>
      <c r="BV243" s="84">
        <f>IFERROR(FIND("UC federal",consulta_completa__11[[#This Row],[13 - Ocorrências/Ambientes Atingidos]]),0)</f>
        <v>0</v>
      </c>
      <c r="BW243" s="85" t="str">
        <f t="shared" si="106"/>
        <v/>
      </c>
      <c r="BX243" s="84">
        <f>IFERROR(FIND("UC estadual/municipal",consulta_completa__11[[#This Row],[13 - Ocorrências/Ambientes Atingidos]]),0)</f>
        <v>0</v>
      </c>
      <c r="BY243" s="85" t="str">
        <f t="shared" si="107"/>
        <v/>
      </c>
      <c r="BZ243" s="84">
        <f>IFERROR(FIND("Outro(s)",consulta_completa__11[[#This Row],[13 - Ocorrências/Ambientes Atingidos]]),0)</f>
        <v>0</v>
      </c>
      <c r="CA243" s="85" t="str">
        <f t="shared" si="108"/>
        <v/>
      </c>
      <c r="CB243" s="84">
        <f>IFERROR(FIND("Sem dano",consulta_completa__11[[#This Row],[13 - Ocorrências/Ambientes Atingidos]]),0)</f>
        <v>0</v>
      </c>
      <c r="CC243" s="85" t="str">
        <f t="shared" si="109"/>
        <v/>
      </c>
      <c r="CD243" s="84" t="str">
        <f>IF(consulta_completa__11[[#This Row],[13 - Ocorrências/Ambientes Atingidos]]="","X","")</f>
        <v/>
      </c>
      <c r="CE243" s="86">
        <f>IFERROR(FIND("IBAMA",consulta_completa__11[[#This Row],[14 - Inst. Atuando no Local]]),0)</f>
        <v>0</v>
      </c>
      <c r="CF243" s="86" t="str">
        <f t="shared" si="110"/>
        <v/>
      </c>
      <c r="CG243" s="86">
        <f>IFERROR(FIND("OEMA",consulta_completa__11[[#This Row],[14 - Inst. Atuando no Local]]),0)</f>
        <v>0</v>
      </c>
      <c r="CH243" s="86" t="str">
        <f t="shared" si="111"/>
        <v/>
      </c>
      <c r="CI243" s="86">
        <f>IFERROR(FIND("DEFESA CIVIL",consulta_completa__11[[#This Row],[14 - Inst. Atuando no Local]]),0)</f>
        <v>0</v>
      </c>
      <c r="CJ243" s="86" t="str">
        <f t="shared" si="112"/>
        <v/>
      </c>
      <c r="CK243" s="86">
        <f>IFERROR(FIND("CORPO DE BOMBEIROS",consulta_completa__11[[#This Row],[14 - Inst. Atuando no Local]]),0)</f>
        <v>0</v>
      </c>
      <c r="CL243" s="86" t="str">
        <f t="shared" si="113"/>
        <v/>
      </c>
      <c r="CM243" s="86">
        <f>IFERROR(FIND("POLÍCIA RODOVIÁRIA",consulta_completa__11[[#This Row],[14 - Inst. Atuando no Local]]),0)</f>
        <v>0</v>
      </c>
      <c r="CN243" s="86" t="str">
        <f t="shared" si="114"/>
        <v/>
      </c>
      <c r="CO243" s="86">
        <f>IFERROR(FIND("POLÍCIA MILITAR",consulta_completa__11[[#This Row],[14 - Inst. Atuando no Local]]),0)</f>
        <v>0</v>
      </c>
      <c r="CP243" s="86" t="str">
        <f t="shared" si="115"/>
        <v/>
      </c>
      <c r="CQ243" s="86">
        <f>IFERROR(FIND("POLÍCIA CIVIL",consulta_completa__11[[#This Row],[14 - Inst. Atuando no Local]]),0)</f>
        <v>0</v>
      </c>
      <c r="CR243" s="86" t="str">
        <f t="shared" si="116"/>
        <v/>
      </c>
      <c r="CS243" s="86">
        <f>IFERROR(FIND("MARINHA DO BRASIL",consulta_completa__11[[#This Row],[14 - Inst. Atuando no Local]]),0)</f>
        <v>0</v>
      </c>
      <c r="CT243" s="86" t="str">
        <f t="shared" si="117"/>
        <v/>
      </c>
      <c r="CU243" s="86">
        <f>IFERROR(FIND("EMPRESA ESPECIALIZADA EM ATENDIMENTO",consulta_completa__11[[#This Row],[14 - Inst. Atuando no Local]]),0)</f>
        <v>0</v>
      </c>
      <c r="CV243" s="86" t="str">
        <f t="shared" si="118"/>
        <v/>
      </c>
      <c r="CW243" s="86">
        <f>IFERROR(FIND("IBAMA",consulta_completa__11[[#This Row],[14 - Inst. Atuando no Local]]),0)</f>
        <v>0</v>
      </c>
      <c r="CX243" s="86" t="str">
        <f t="shared" si="119"/>
        <v/>
      </c>
      <c r="CY243" s="86" t="str">
        <f>IF(consulta_completa__11[[#This Row],[14 - Inst. Atuando no Local]]="","X","")</f>
        <v>X</v>
      </c>
      <c r="CZ243" s="86">
        <f>IFERROR(FIND("OUTRA (S)",consulta_completa__11[[#This Row],[14 - Inst. Atuando no Local]]),0)</f>
        <v>0</v>
      </c>
      <c r="DA243" s="86" t="str">
        <f t="shared" si="120"/>
        <v/>
      </c>
      <c r="DB243" s="37" t="str">
        <f t="shared" si="121"/>
        <v>Sim</v>
      </c>
      <c r="DC243" s="37" t="str">
        <f t="shared" si="122"/>
        <v>Não</v>
      </c>
      <c r="DD243" s="37" t="str">
        <f t="shared" si="123"/>
        <v>Sim</v>
      </c>
      <c r="DE243" s="89" t="str">
        <f t="shared" si="94"/>
        <v>Federal</v>
      </c>
    </row>
    <row r="244" spans="1:109">
      <c r="A244" s="15">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4">
        <f>IFERROR(FIND("Óbitos/feridos",consulta_completa__11[[#This Row],[13 - Ocorrências/Ambientes Atingidos]]),0)</f>
        <v>0</v>
      </c>
      <c r="AY244" s="85" t="str">
        <f t="shared" si="95"/>
        <v/>
      </c>
      <c r="AZ244" s="84">
        <f>IFERROR(FIND("População afetada/evacuada",consulta_completa__11[[#This Row],[13 - Ocorrências/Ambientes Atingidos]]),0)</f>
        <v>0</v>
      </c>
      <c r="BA244" s="84" t="str">
        <f t="shared" si="96"/>
        <v/>
      </c>
      <c r="BB244" s="84">
        <f>IFERROR(FIND("Suspensão de abastecimento de água",consulta_completa__11[[#This Row],[13 - Ocorrências/Ambientes Atingidos]]),0)</f>
        <v>0</v>
      </c>
      <c r="BC244" s="85" t="str">
        <f t="shared" si="124"/>
        <v/>
      </c>
      <c r="BD244" s="84">
        <f>IFERROR(FIND("Rio/córrego",consulta_completa__11[[#This Row],[13 - Ocorrências/Ambientes Atingidos]]),0)</f>
        <v>0</v>
      </c>
      <c r="BE244" s="85" t="str">
        <f t="shared" si="97"/>
        <v/>
      </c>
      <c r="BF244" s="84">
        <f>IFERROR(FIND("Lago",consulta_completa__11[[#This Row],[13 - Ocorrências/Ambientes Atingidos]]),0)</f>
        <v>0</v>
      </c>
      <c r="BG244" s="85" t="str">
        <f t="shared" si="98"/>
        <v/>
      </c>
      <c r="BH244" s="84">
        <f>IFERROR(FIND("Mar",consulta_completa__11[[#This Row],[13 - Ocorrências/Ambientes Atingidos]]),0)</f>
        <v>0</v>
      </c>
      <c r="BI244" s="85" t="str">
        <f t="shared" si="99"/>
        <v/>
      </c>
      <c r="BJ244" s="84">
        <f>IFERROR(FIND("Praia",consulta_completa__11[[#This Row],[13 - Ocorrências/Ambientes Atingidos]]),0)</f>
        <v>0</v>
      </c>
      <c r="BK244" s="85" t="str">
        <f t="shared" si="100"/>
        <v/>
      </c>
      <c r="BL244" s="84">
        <f>IFERROR(FIND("Solo",consulta_completa__11[[#This Row],[13 - Ocorrências/Ambientes Atingidos]]),0)</f>
        <v>1</v>
      </c>
      <c r="BM244" s="85" t="str">
        <f t="shared" si="101"/>
        <v>X</v>
      </c>
      <c r="BN244" s="84">
        <f>IFERROR(FIND("Águas subterrâneas",consulta_completa__11[[#This Row],[13 - Ocorrências/Ambientes Atingidos]]),0)</f>
        <v>0</v>
      </c>
      <c r="BO244" s="85" t="str">
        <f t="shared" si="102"/>
        <v/>
      </c>
      <c r="BP244" s="84">
        <f>IFERROR(FIND("Atmosfera",consulta_completa__11[[#This Row],[13 - Ocorrências/Ambientes Atingidos]]),0)</f>
        <v>0</v>
      </c>
      <c r="BQ244" s="85" t="str">
        <f t="shared" si="103"/>
        <v/>
      </c>
      <c r="BR244" s="84">
        <f>IFERROR(FIND("Flora",consulta_completa__11[[#This Row],[13 - Ocorrências/Ambientes Atingidos]]),0)</f>
        <v>0</v>
      </c>
      <c r="BS244" s="85" t="str">
        <f t="shared" si="104"/>
        <v/>
      </c>
      <c r="BT244" s="84">
        <f>IFERROR(FIND("Fauna",consulta_completa__11[[#This Row],[13 - Ocorrências/Ambientes Atingidos]]),0)</f>
        <v>0</v>
      </c>
      <c r="BU244" s="85" t="str">
        <f t="shared" si="105"/>
        <v/>
      </c>
      <c r="BV244" s="84">
        <f>IFERROR(FIND("UC federal",consulta_completa__11[[#This Row],[13 - Ocorrências/Ambientes Atingidos]]),0)</f>
        <v>0</v>
      </c>
      <c r="BW244" s="85" t="str">
        <f t="shared" si="106"/>
        <v/>
      </c>
      <c r="BX244" s="84">
        <f>IFERROR(FIND("UC estadual/municipal",consulta_completa__11[[#This Row],[13 - Ocorrências/Ambientes Atingidos]]),0)</f>
        <v>0</v>
      </c>
      <c r="BY244" s="85" t="str">
        <f t="shared" si="107"/>
        <v/>
      </c>
      <c r="BZ244" s="84">
        <f>IFERROR(FIND("Outro(s)",consulta_completa__11[[#This Row],[13 - Ocorrências/Ambientes Atingidos]]),0)</f>
        <v>0</v>
      </c>
      <c r="CA244" s="85" t="str">
        <f t="shared" si="108"/>
        <v/>
      </c>
      <c r="CB244" s="84">
        <f>IFERROR(FIND("Sem dano",consulta_completa__11[[#This Row],[13 - Ocorrências/Ambientes Atingidos]]),0)</f>
        <v>0</v>
      </c>
      <c r="CC244" s="85" t="str">
        <f t="shared" si="109"/>
        <v/>
      </c>
      <c r="CD244" s="84" t="str">
        <f>IF(consulta_completa__11[[#This Row],[13 - Ocorrências/Ambientes Atingidos]]="","X","")</f>
        <v/>
      </c>
      <c r="CE244" s="86">
        <f>IFERROR(FIND("IBAMA",consulta_completa__11[[#This Row],[14 - Inst. Atuando no Local]]),0)</f>
        <v>0</v>
      </c>
      <c r="CF244" s="86" t="str">
        <f t="shared" si="110"/>
        <v/>
      </c>
      <c r="CG244" s="86">
        <f>IFERROR(FIND("OEMA",consulta_completa__11[[#This Row],[14 - Inst. Atuando no Local]]),0)</f>
        <v>0</v>
      </c>
      <c r="CH244" s="86" t="str">
        <f t="shared" si="111"/>
        <v/>
      </c>
      <c r="CI244" s="86">
        <f>IFERROR(FIND("DEFESA CIVIL",consulta_completa__11[[#This Row],[14 - Inst. Atuando no Local]]),0)</f>
        <v>0</v>
      </c>
      <c r="CJ244" s="86" t="str">
        <f t="shared" si="112"/>
        <v/>
      </c>
      <c r="CK244" s="86">
        <f>IFERROR(FIND("CORPO DE BOMBEIROS",consulta_completa__11[[#This Row],[14 - Inst. Atuando no Local]]),0)</f>
        <v>0</v>
      </c>
      <c r="CL244" s="86" t="str">
        <f t="shared" si="113"/>
        <v/>
      </c>
      <c r="CM244" s="86">
        <f>IFERROR(FIND("POLÍCIA RODOVIÁRIA",consulta_completa__11[[#This Row],[14 - Inst. Atuando no Local]]),0)</f>
        <v>0</v>
      </c>
      <c r="CN244" s="86" t="str">
        <f t="shared" si="114"/>
        <v/>
      </c>
      <c r="CO244" s="86">
        <f>IFERROR(FIND("POLÍCIA MILITAR",consulta_completa__11[[#This Row],[14 - Inst. Atuando no Local]]),0)</f>
        <v>0</v>
      </c>
      <c r="CP244" s="86" t="str">
        <f t="shared" si="115"/>
        <v/>
      </c>
      <c r="CQ244" s="86">
        <f>IFERROR(FIND("POLÍCIA CIVIL",consulta_completa__11[[#This Row],[14 - Inst. Atuando no Local]]),0)</f>
        <v>0</v>
      </c>
      <c r="CR244" s="86" t="str">
        <f t="shared" si="116"/>
        <v/>
      </c>
      <c r="CS244" s="86">
        <f>IFERROR(FIND("MARINHA DO BRASIL",consulta_completa__11[[#This Row],[14 - Inst. Atuando no Local]]),0)</f>
        <v>0</v>
      </c>
      <c r="CT244" s="86" t="str">
        <f t="shared" si="117"/>
        <v/>
      </c>
      <c r="CU244" s="86">
        <f>IFERROR(FIND("EMPRESA ESPECIALIZADA EM ATENDIMENTO",consulta_completa__11[[#This Row],[14 - Inst. Atuando no Local]]),0)</f>
        <v>0</v>
      </c>
      <c r="CV244" s="86" t="str">
        <f t="shared" si="118"/>
        <v/>
      </c>
      <c r="CW244" s="86">
        <f>IFERROR(FIND("IBAMA",consulta_completa__11[[#This Row],[14 - Inst. Atuando no Local]]),0)</f>
        <v>0</v>
      </c>
      <c r="CX244" s="86" t="str">
        <f t="shared" si="119"/>
        <v/>
      </c>
      <c r="CY244" s="86" t="str">
        <f>IF(consulta_completa__11[[#This Row],[14 - Inst. Atuando no Local]]="","X","")</f>
        <v/>
      </c>
      <c r="CZ244" s="86">
        <f>IFERROR(FIND("OUTRA (S)",consulta_completa__11[[#This Row],[14 - Inst. Atuando no Local]]),0)</f>
        <v>0</v>
      </c>
      <c r="DA244" s="86" t="str">
        <f t="shared" si="120"/>
        <v/>
      </c>
      <c r="DB244" s="37" t="str">
        <f t="shared" si="121"/>
        <v>Sim</v>
      </c>
      <c r="DC244" s="37" t="str">
        <f t="shared" si="122"/>
        <v>Não</v>
      </c>
      <c r="DD244" s="37" t="str">
        <f t="shared" si="123"/>
        <v>Sim</v>
      </c>
      <c r="DE244" s="89" t="str">
        <f t="shared" si="94"/>
        <v>Federal</v>
      </c>
    </row>
    <row r="245" spans="1:109">
      <c r="A245" s="15">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4">
        <f>IFERROR(FIND("Óbitos/feridos",consulta_completa__11[[#This Row],[13 - Ocorrências/Ambientes Atingidos]]),0)</f>
        <v>0</v>
      </c>
      <c r="AY245" s="85" t="str">
        <f t="shared" si="95"/>
        <v/>
      </c>
      <c r="AZ245" s="84">
        <f>IFERROR(FIND("População afetada/evacuada",consulta_completa__11[[#This Row],[13 - Ocorrências/Ambientes Atingidos]]),0)</f>
        <v>0</v>
      </c>
      <c r="BA245" s="84" t="str">
        <f t="shared" si="96"/>
        <v/>
      </c>
      <c r="BB245" s="84">
        <f>IFERROR(FIND("Suspensão de abastecimento de água",consulta_completa__11[[#This Row],[13 - Ocorrências/Ambientes Atingidos]]),0)</f>
        <v>0</v>
      </c>
      <c r="BC245" s="85" t="str">
        <f t="shared" si="124"/>
        <v/>
      </c>
      <c r="BD245" s="84">
        <f>IFERROR(FIND("Rio/córrego",consulta_completa__11[[#This Row],[13 - Ocorrências/Ambientes Atingidos]]),0)</f>
        <v>0</v>
      </c>
      <c r="BE245" s="85" t="str">
        <f t="shared" si="97"/>
        <v/>
      </c>
      <c r="BF245" s="84">
        <f>IFERROR(FIND("Lago",consulta_completa__11[[#This Row],[13 - Ocorrências/Ambientes Atingidos]]),0)</f>
        <v>0</v>
      </c>
      <c r="BG245" s="85" t="str">
        <f t="shared" si="98"/>
        <v/>
      </c>
      <c r="BH245" s="84">
        <f>IFERROR(FIND("Mar",consulta_completa__11[[#This Row],[13 - Ocorrências/Ambientes Atingidos]]),0)</f>
        <v>0</v>
      </c>
      <c r="BI245" s="85" t="str">
        <f t="shared" si="99"/>
        <v/>
      </c>
      <c r="BJ245" s="84">
        <f>IFERROR(FIND("Praia",consulta_completa__11[[#This Row],[13 - Ocorrências/Ambientes Atingidos]]),0)</f>
        <v>0</v>
      </c>
      <c r="BK245" s="85" t="str">
        <f t="shared" si="100"/>
        <v/>
      </c>
      <c r="BL245" s="84">
        <f>IFERROR(FIND("Solo",consulta_completa__11[[#This Row],[13 - Ocorrências/Ambientes Atingidos]]),0)</f>
        <v>1</v>
      </c>
      <c r="BM245" s="85" t="str">
        <f t="shared" si="101"/>
        <v>X</v>
      </c>
      <c r="BN245" s="84">
        <f>IFERROR(FIND("Águas subterrâneas",consulta_completa__11[[#This Row],[13 - Ocorrências/Ambientes Atingidos]]),0)</f>
        <v>0</v>
      </c>
      <c r="BO245" s="85" t="str">
        <f t="shared" si="102"/>
        <v/>
      </c>
      <c r="BP245" s="84">
        <f>IFERROR(FIND("Atmosfera",consulta_completa__11[[#This Row],[13 - Ocorrências/Ambientes Atingidos]]),0)</f>
        <v>0</v>
      </c>
      <c r="BQ245" s="85" t="str">
        <f t="shared" si="103"/>
        <v/>
      </c>
      <c r="BR245" s="84">
        <f>IFERROR(FIND("Flora",consulta_completa__11[[#This Row],[13 - Ocorrências/Ambientes Atingidos]]),0)</f>
        <v>0</v>
      </c>
      <c r="BS245" s="85" t="str">
        <f t="shared" si="104"/>
        <v/>
      </c>
      <c r="BT245" s="84">
        <f>IFERROR(FIND("Fauna",consulta_completa__11[[#This Row],[13 - Ocorrências/Ambientes Atingidos]]),0)</f>
        <v>0</v>
      </c>
      <c r="BU245" s="85" t="str">
        <f t="shared" si="105"/>
        <v/>
      </c>
      <c r="BV245" s="84">
        <f>IFERROR(FIND("UC federal",consulta_completa__11[[#This Row],[13 - Ocorrências/Ambientes Atingidos]]),0)</f>
        <v>0</v>
      </c>
      <c r="BW245" s="85" t="str">
        <f t="shared" si="106"/>
        <v/>
      </c>
      <c r="BX245" s="84">
        <f>IFERROR(FIND("UC estadual/municipal",consulta_completa__11[[#This Row],[13 - Ocorrências/Ambientes Atingidos]]),0)</f>
        <v>0</v>
      </c>
      <c r="BY245" s="85" t="str">
        <f t="shared" si="107"/>
        <v/>
      </c>
      <c r="BZ245" s="84">
        <f>IFERROR(FIND("Outro(s)",consulta_completa__11[[#This Row],[13 - Ocorrências/Ambientes Atingidos]]),0)</f>
        <v>0</v>
      </c>
      <c r="CA245" s="85" t="str">
        <f t="shared" si="108"/>
        <v/>
      </c>
      <c r="CB245" s="84">
        <f>IFERROR(FIND("Sem dano",consulta_completa__11[[#This Row],[13 - Ocorrências/Ambientes Atingidos]]),0)</f>
        <v>0</v>
      </c>
      <c r="CC245" s="85" t="str">
        <f t="shared" si="109"/>
        <v/>
      </c>
      <c r="CD245" s="84" t="str">
        <f>IF(consulta_completa__11[[#This Row],[13 - Ocorrências/Ambientes Atingidos]]="","X","")</f>
        <v/>
      </c>
      <c r="CE245" s="86">
        <f>IFERROR(FIND("IBAMA",consulta_completa__11[[#This Row],[14 - Inst. Atuando no Local]]),0)</f>
        <v>0</v>
      </c>
      <c r="CF245" s="86" t="str">
        <f t="shared" si="110"/>
        <v/>
      </c>
      <c r="CG245" s="86">
        <f>IFERROR(FIND("OEMA",consulta_completa__11[[#This Row],[14 - Inst. Atuando no Local]]),0)</f>
        <v>0</v>
      </c>
      <c r="CH245" s="86" t="str">
        <f t="shared" si="111"/>
        <v/>
      </c>
      <c r="CI245" s="86">
        <f>IFERROR(FIND("DEFESA CIVIL",consulta_completa__11[[#This Row],[14 - Inst. Atuando no Local]]),0)</f>
        <v>0</v>
      </c>
      <c r="CJ245" s="86" t="str">
        <f t="shared" si="112"/>
        <v/>
      </c>
      <c r="CK245" s="86">
        <f>IFERROR(FIND("CORPO DE BOMBEIROS",consulta_completa__11[[#This Row],[14 - Inst. Atuando no Local]]),0)</f>
        <v>0</v>
      </c>
      <c r="CL245" s="86" t="str">
        <f t="shared" si="113"/>
        <v/>
      </c>
      <c r="CM245" s="86">
        <f>IFERROR(FIND("POLÍCIA RODOVIÁRIA",consulta_completa__11[[#This Row],[14 - Inst. Atuando no Local]]),0)</f>
        <v>0</v>
      </c>
      <c r="CN245" s="86" t="str">
        <f t="shared" si="114"/>
        <v/>
      </c>
      <c r="CO245" s="86">
        <f>IFERROR(FIND("POLÍCIA MILITAR",consulta_completa__11[[#This Row],[14 - Inst. Atuando no Local]]),0)</f>
        <v>0</v>
      </c>
      <c r="CP245" s="86" t="str">
        <f t="shared" si="115"/>
        <v/>
      </c>
      <c r="CQ245" s="86">
        <f>IFERROR(FIND("POLÍCIA CIVIL",consulta_completa__11[[#This Row],[14 - Inst. Atuando no Local]]),0)</f>
        <v>0</v>
      </c>
      <c r="CR245" s="86" t="str">
        <f t="shared" si="116"/>
        <v/>
      </c>
      <c r="CS245" s="86">
        <f>IFERROR(FIND("MARINHA DO BRASIL",consulta_completa__11[[#This Row],[14 - Inst. Atuando no Local]]),0)</f>
        <v>0</v>
      </c>
      <c r="CT245" s="86" t="str">
        <f t="shared" si="117"/>
        <v/>
      </c>
      <c r="CU245" s="86">
        <f>IFERROR(FIND("EMPRESA ESPECIALIZADA EM ATENDIMENTO",consulta_completa__11[[#This Row],[14 - Inst. Atuando no Local]]),0)</f>
        <v>0</v>
      </c>
      <c r="CV245" s="86" t="str">
        <f t="shared" si="118"/>
        <v/>
      </c>
      <c r="CW245" s="86">
        <f>IFERROR(FIND("IBAMA",consulta_completa__11[[#This Row],[14 - Inst. Atuando no Local]]),0)</f>
        <v>0</v>
      </c>
      <c r="CX245" s="86" t="str">
        <f t="shared" si="119"/>
        <v/>
      </c>
      <c r="CY245" s="86" t="str">
        <f>IF(consulta_completa__11[[#This Row],[14 - Inst. Atuando no Local]]="","X","")</f>
        <v/>
      </c>
      <c r="CZ245" s="86">
        <f>IFERROR(FIND("OUTRA (S)",consulta_completa__11[[#This Row],[14 - Inst. Atuando no Local]]),0)</f>
        <v>0</v>
      </c>
      <c r="DA245" s="86" t="str">
        <f t="shared" si="120"/>
        <v/>
      </c>
      <c r="DB245" s="37" t="str">
        <f t="shared" si="121"/>
        <v>Sim</v>
      </c>
      <c r="DC245" s="37" t="str">
        <f t="shared" si="122"/>
        <v>Não</v>
      </c>
      <c r="DD245" s="37" t="str">
        <f t="shared" si="123"/>
        <v>Sim</v>
      </c>
      <c r="DE245" s="89" t="str">
        <f t="shared" si="94"/>
        <v>Sem informação</v>
      </c>
    </row>
    <row r="246" spans="1:109">
      <c r="A246" s="15">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4">
        <f>IFERROR(FIND("Óbitos/feridos",consulta_completa__11[[#This Row],[13 - Ocorrências/Ambientes Atingidos]]),0)</f>
        <v>0</v>
      </c>
      <c r="AY246" s="85" t="str">
        <f t="shared" si="95"/>
        <v/>
      </c>
      <c r="AZ246" s="84">
        <f>IFERROR(FIND("População afetada/evacuada",consulta_completa__11[[#This Row],[13 - Ocorrências/Ambientes Atingidos]]),0)</f>
        <v>0</v>
      </c>
      <c r="BA246" s="84" t="str">
        <f t="shared" si="96"/>
        <v/>
      </c>
      <c r="BB246" s="84">
        <f>IFERROR(FIND("Suspensão de abastecimento de água",consulta_completa__11[[#This Row],[13 - Ocorrências/Ambientes Atingidos]]),0)</f>
        <v>0</v>
      </c>
      <c r="BC246" s="85" t="str">
        <f t="shared" si="124"/>
        <v/>
      </c>
      <c r="BD246" s="84">
        <f>IFERROR(FIND("Rio/córrego",consulta_completa__11[[#This Row],[13 - Ocorrências/Ambientes Atingidos]]),0)</f>
        <v>0</v>
      </c>
      <c r="BE246" s="85" t="str">
        <f t="shared" si="97"/>
        <v/>
      </c>
      <c r="BF246" s="84">
        <f>IFERROR(FIND("Lago",consulta_completa__11[[#This Row],[13 - Ocorrências/Ambientes Atingidos]]),0)</f>
        <v>0</v>
      </c>
      <c r="BG246" s="85" t="str">
        <f t="shared" si="98"/>
        <v/>
      </c>
      <c r="BH246" s="84">
        <f>IFERROR(FIND("Mar",consulta_completa__11[[#This Row],[13 - Ocorrências/Ambientes Atingidos]]),0)</f>
        <v>0</v>
      </c>
      <c r="BI246" s="85" t="str">
        <f t="shared" si="99"/>
        <v/>
      </c>
      <c r="BJ246" s="84">
        <f>IFERROR(FIND("Praia",consulta_completa__11[[#This Row],[13 - Ocorrências/Ambientes Atingidos]]),0)</f>
        <v>0</v>
      </c>
      <c r="BK246" s="85" t="str">
        <f t="shared" si="100"/>
        <v/>
      </c>
      <c r="BL246" s="84">
        <f>IFERROR(FIND("Solo",consulta_completa__11[[#This Row],[13 - Ocorrências/Ambientes Atingidos]]),0)</f>
        <v>0</v>
      </c>
      <c r="BM246" s="85" t="str">
        <f t="shared" si="101"/>
        <v/>
      </c>
      <c r="BN246" s="84">
        <f>IFERROR(FIND("Águas subterrâneas",consulta_completa__11[[#This Row],[13 - Ocorrências/Ambientes Atingidos]]),0)</f>
        <v>0</v>
      </c>
      <c r="BO246" s="85" t="str">
        <f t="shared" si="102"/>
        <v/>
      </c>
      <c r="BP246" s="84">
        <f>IFERROR(FIND("Atmosfera",consulta_completa__11[[#This Row],[13 - Ocorrências/Ambientes Atingidos]]),0)</f>
        <v>0</v>
      </c>
      <c r="BQ246" s="85" t="str">
        <f t="shared" si="103"/>
        <v/>
      </c>
      <c r="BR246" s="84">
        <f>IFERROR(FIND("Flora",consulta_completa__11[[#This Row],[13 - Ocorrências/Ambientes Atingidos]]),0)</f>
        <v>0</v>
      </c>
      <c r="BS246" s="85" t="str">
        <f t="shared" si="104"/>
        <v/>
      </c>
      <c r="BT246" s="84">
        <f>IFERROR(FIND("Fauna",consulta_completa__11[[#This Row],[13 - Ocorrências/Ambientes Atingidos]]),0)</f>
        <v>0</v>
      </c>
      <c r="BU246" s="85" t="str">
        <f t="shared" si="105"/>
        <v/>
      </c>
      <c r="BV246" s="84">
        <f>IFERROR(FIND("UC federal",consulta_completa__11[[#This Row],[13 - Ocorrências/Ambientes Atingidos]]),0)</f>
        <v>0</v>
      </c>
      <c r="BW246" s="85" t="str">
        <f t="shared" si="106"/>
        <v/>
      </c>
      <c r="BX246" s="84">
        <f>IFERROR(FIND("UC estadual/municipal",consulta_completa__11[[#This Row],[13 - Ocorrências/Ambientes Atingidos]]),0)</f>
        <v>0</v>
      </c>
      <c r="BY246" s="85" t="str">
        <f t="shared" si="107"/>
        <v/>
      </c>
      <c r="BZ246" s="84">
        <f>IFERROR(FIND("Outro(s)",consulta_completa__11[[#This Row],[13 - Ocorrências/Ambientes Atingidos]]),0)</f>
        <v>1</v>
      </c>
      <c r="CA246" s="85" t="str">
        <f t="shared" si="108"/>
        <v>X</v>
      </c>
      <c r="CB246" s="84">
        <f>IFERROR(FIND("Sem dano",consulta_completa__11[[#This Row],[13 - Ocorrências/Ambientes Atingidos]]),0)</f>
        <v>0</v>
      </c>
      <c r="CC246" s="85" t="str">
        <f t="shared" si="109"/>
        <v/>
      </c>
      <c r="CD246" s="84" t="str">
        <f>IF(consulta_completa__11[[#This Row],[13 - Ocorrências/Ambientes Atingidos]]="","X","")</f>
        <v/>
      </c>
      <c r="CE246" s="86">
        <f>IFERROR(FIND("IBAMA",consulta_completa__11[[#This Row],[14 - Inst. Atuando no Local]]),0)</f>
        <v>0</v>
      </c>
      <c r="CF246" s="86" t="str">
        <f t="shared" si="110"/>
        <v/>
      </c>
      <c r="CG246" s="86">
        <f>IFERROR(FIND("OEMA",consulta_completa__11[[#This Row],[14 - Inst. Atuando no Local]]),0)</f>
        <v>0</v>
      </c>
      <c r="CH246" s="86" t="str">
        <f t="shared" si="111"/>
        <v/>
      </c>
      <c r="CI246" s="86">
        <f>IFERROR(FIND("DEFESA CIVIL",consulta_completa__11[[#This Row],[14 - Inst. Atuando no Local]]),0)</f>
        <v>0</v>
      </c>
      <c r="CJ246" s="86" t="str">
        <f t="shared" si="112"/>
        <v/>
      </c>
      <c r="CK246" s="86">
        <f>IFERROR(FIND("CORPO DE BOMBEIROS",consulta_completa__11[[#This Row],[14 - Inst. Atuando no Local]]),0)</f>
        <v>0</v>
      </c>
      <c r="CL246" s="86" t="str">
        <f t="shared" si="113"/>
        <v/>
      </c>
      <c r="CM246" s="86">
        <f>IFERROR(FIND("POLÍCIA RODOVIÁRIA",consulta_completa__11[[#This Row],[14 - Inst. Atuando no Local]]),0)</f>
        <v>0</v>
      </c>
      <c r="CN246" s="86" t="str">
        <f t="shared" si="114"/>
        <v/>
      </c>
      <c r="CO246" s="86">
        <f>IFERROR(FIND("POLÍCIA MILITAR",consulta_completa__11[[#This Row],[14 - Inst. Atuando no Local]]),0)</f>
        <v>0</v>
      </c>
      <c r="CP246" s="86" t="str">
        <f t="shared" si="115"/>
        <v/>
      </c>
      <c r="CQ246" s="86">
        <f>IFERROR(FIND("POLÍCIA CIVIL",consulta_completa__11[[#This Row],[14 - Inst. Atuando no Local]]),0)</f>
        <v>0</v>
      </c>
      <c r="CR246" s="86" t="str">
        <f t="shared" si="116"/>
        <v/>
      </c>
      <c r="CS246" s="86">
        <f>IFERROR(FIND("MARINHA DO BRASIL",consulta_completa__11[[#This Row],[14 - Inst. Atuando no Local]]),0)</f>
        <v>0</v>
      </c>
      <c r="CT246" s="86" t="str">
        <f t="shared" si="117"/>
        <v/>
      </c>
      <c r="CU246" s="86">
        <f>IFERROR(FIND("EMPRESA ESPECIALIZADA EM ATENDIMENTO",consulta_completa__11[[#This Row],[14 - Inst. Atuando no Local]]),0)</f>
        <v>0</v>
      </c>
      <c r="CV246" s="86" t="str">
        <f t="shared" si="118"/>
        <v/>
      </c>
      <c r="CW246" s="86">
        <f>IFERROR(FIND("IBAMA",consulta_completa__11[[#This Row],[14 - Inst. Atuando no Local]]),0)</f>
        <v>0</v>
      </c>
      <c r="CX246" s="86" t="str">
        <f t="shared" si="119"/>
        <v/>
      </c>
      <c r="CY246" s="86" t="str">
        <f>IF(consulta_completa__11[[#This Row],[14 - Inst. Atuando no Local]]="","X","")</f>
        <v/>
      </c>
      <c r="CZ246" s="86">
        <f>IFERROR(FIND("OUTRA (S)",consulta_completa__11[[#This Row],[14 - Inst. Atuando no Local]]),0)</f>
        <v>0</v>
      </c>
      <c r="DA246" s="86" t="str">
        <f t="shared" si="120"/>
        <v/>
      </c>
      <c r="DB246" s="37" t="str">
        <f t="shared" si="121"/>
        <v>Sim</v>
      </c>
      <c r="DC246" s="37" t="str">
        <f t="shared" si="122"/>
        <v>Não</v>
      </c>
      <c r="DD246" s="37" t="str">
        <f t="shared" si="123"/>
        <v>Sim</v>
      </c>
      <c r="DE246" s="89" t="str">
        <f t="shared" si="94"/>
        <v>Federal</v>
      </c>
    </row>
    <row r="247" spans="1:109">
      <c r="A247" s="15">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4">
        <f>IFERROR(FIND("Óbitos/feridos",consulta_completa__11[[#This Row],[13 - Ocorrências/Ambientes Atingidos]]),0)</f>
        <v>0</v>
      </c>
      <c r="AY247" s="85" t="str">
        <f t="shared" si="95"/>
        <v/>
      </c>
      <c r="AZ247" s="84">
        <f>IFERROR(FIND("População afetada/evacuada",consulta_completa__11[[#This Row],[13 - Ocorrências/Ambientes Atingidos]]),0)</f>
        <v>0</v>
      </c>
      <c r="BA247" s="84" t="str">
        <f t="shared" si="96"/>
        <v/>
      </c>
      <c r="BB247" s="84">
        <f>IFERROR(FIND("Suspensão de abastecimento de água",consulta_completa__11[[#This Row],[13 - Ocorrências/Ambientes Atingidos]]),0)</f>
        <v>0</v>
      </c>
      <c r="BC247" s="85" t="str">
        <f t="shared" si="124"/>
        <v/>
      </c>
      <c r="BD247" s="84">
        <f>IFERROR(FIND("Rio/córrego",consulta_completa__11[[#This Row],[13 - Ocorrências/Ambientes Atingidos]]),0)</f>
        <v>0</v>
      </c>
      <c r="BE247" s="85" t="str">
        <f t="shared" si="97"/>
        <v/>
      </c>
      <c r="BF247" s="84">
        <f>IFERROR(FIND("Lago",consulta_completa__11[[#This Row],[13 - Ocorrências/Ambientes Atingidos]]),0)</f>
        <v>0</v>
      </c>
      <c r="BG247" s="85" t="str">
        <f t="shared" si="98"/>
        <v/>
      </c>
      <c r="BH247" s="84">
        <f>IFERROR(FIND("Mar",consulta_completa__11[[#This Row],[13 - Ocorrências/Ambientes Atingidos]]),0)</f>
        <v>1</v>
      </c>
      <c r="BI247" s="85" t="str">
        <f t="shared" si="99"/>
        <v>X</v>
      </c>
      <c r="BJ247" s="84">
        <f>IFERROR(FIND("Praia",consulta_completa__11[[#This Row],[13 - Ocorrências/Ambientes Atingidos]]),0)</f>
        <v>0</v>
      </c>
      <c r="BK247" s="85" t="str">
        <f t="shared" si="100"/>
        <v/>
      </c>
      <c r="BL247" s="84">
        <f>IFERROR(FIND("Solo",consulta_completa__11[[#This Row],[13 - Ocorrências/Ambientes Atingidos]]),0)</f>
        <v>0</v>
      </c>
      <c r="BM247" s="85" t="str">
        <f t="shared" si="101"/>
        <v/>
      </c>
      <c r="BN247" s="84">
        <f>IFERROR(FIND("Águas subterrâneas",consulta_completa__11[[#This Row],[13 - Ocorrências/Ambientes Atingidos]]),0)</f>
        <v>0</v>
      </c>
      <c r="BO247" s="85" t="str">
        <f t="shared" si="102"/>
        <v/>
      </c>
      <c r="BP247" s="84">
        <f>IFERROR(FIND("Atmosfera",consulta_completa__11[[#This Row],[13 - Ocorrências/Ambientes Atingidos]]),0)</f>
        <v>0</v>
      </c>
      <c r="BQ247" s="85" t="str">
        <f t="shared" si="103"/>
        <v/>
      </c>
      <c r="BR247" s="84">
        <f>IFERROR(FIND("Flora",consulta_completa__11[[#This Row],[13 - Ocorrências/Ambientes Atingidos]]),0)</f>
        <v>0</v>
      </c>
      <c r="BS247" s="85" t="str">
        <f t="shared" si="104"/>
        <v/>
      </c>
      <c r="BT247" s="84">
        <f>IFERROR(FIND("Fauna",consulta_completa__11[[#This Row],[13 - Ocorrências/Ambientes Atingidos]]),0)</f>
        <v>0</v>
      </c>
      <c r="BU247" s="85" t="str">
        <f t="shared" si="105"/>
        <v/>
      </c>
      <c r="BV247" s="84">
        <f>IFERROR(FIND("UC federal",consulta_completa__11[[#This Row],[13 - Ocorrências/Ambientes Atingidos]]),0)</f>
        <v>0</v>
      </c>
      <c r="BW247" s="85" t="str">
        <f t="shared" si="106"/>
        <v/>
      </c>
      <c r="BX247" s="84">
        <f>IFERROR(FIND("UC estadual/municipal",consulta_completa__11[[#This Row],[13 - Ocorrências/Ambientes Atingidos]]),0)</f>
        <v>0</v>
      </c>
      <c r="BY247" s="85" t="str">
        <f t="shared" si="107"/>
        <v/>
      </c>
      <c r="BZ247" s="84">
        <f>IFERROR(FIND("Outro(s)",consulta_completa__11[[#This Row],[13 - Ocorrências/Ambientes Atingidos]]),0)</f>
        <v>0</v>
      </c>
      <c r="CA247" s="85" t="str">
        <f t="shared" si="108"/>
        <v/>
      </c>
      <c r="CB247" s="84">
        <f>IFERROR(FIND("Sem dano",consulta_completa__11[[#This Row],[13 - Ocorrências/Ambientes Atingidos]]),0)</f>
        <v>0</v>
      </c>
      <c r="CC247" s="85" t="str">
        <f t="shared" si="109"/>
        <v/>
      </c>
      <c r="CD247" s="84" t="str">
        <f>IF(consulta_completa__11[[#This Row],[13 - Ocorrências/Ambientes Atingidos]]="","X","")</f>
        <v/>
      </c>
      <c r="CE247" s="86">
        <f>IFERROR(FIND("IBAMA",consulta_completa__11[[#This Row],[14 - Inst. Atuando no Local]]),0)</f>
        <v>0</v>
      </c>
      <c r="CF247" s="86" t="str">
        <f t="shared" si="110"/>
        <v/>
      </c>
      <c r="CG247" s="86">
        <f>IFERROR(FIND("OEMA",consulta_completa__11[[#This Row],[14 - Inst. Atuando no Local]]),0)</f>
        <v>0</v>
      </c>
      <c r="CH247" s="86" t="str">
        <f t="shared" si="111"/>
        <v/>
      </c>
      <c r="CI247" s="86">
        <f>IFERROR(FIND("DEFESA CIVIL",consulta_completa__11[[#This Row],[14 - Inst. Atuando no Local]]),0)</f>
        <v>0</v>
      </c>
      <c r="CJ247" s="86" t="str">
        <f t="shared" si="112"/>
        <v/>
      </c>
      <c r="CK247" s="86">
        <f>IFERROR(FIND("CORPO DE BOMBEIROS",consulta_completa__11[[#This Row],[14 - Inst. Atuando no Local]]),0)</f>
        <v>0</v>
      </c>
      <c r="CL247" s="86" t="str">
        <f t="shared" si="113"/>
        <v/>
      </c>
      <c r="CM247" s="86">
        <f>IFERROR(FIND("POLÍCIA RODOVIÁRIA",consulta_completa__11[[#This Row],[14 - Inst. Atuando no Local]]),0)</f>
        <v>0</v>
      </c>
      <c r="CN247" s="86" t="str">
        <f t="shared" si="114"/>
        <v/>
      </c>
      <c r="CO247" s="86">
        <f>IFERROR(FIND("POLÍCIA MILITAR",consulta_completa__11[[#This Row],[14 - Inst. Atuando no Local]]),0)</f>
        <v>0</v>
      </c>
      <c r="CP247" s="86" t="str">
        <f t="shared" si="115"/>
        <v/>
      </c>
      <c r="CQ247" s="86">
        <f>IFERROR(FIND("POLÍCIA CIVIL",consulta_completa__11[[#This Row],[14 - Inst. Atuando no Local]]),0)</f>
        <v>0</v>
      </c>
      <c r="CR247" s="86" t="str">
        <f t="shared" si="116"/>
        <v/>
      </c>
      <c r="CS247" s="86">
        <f>IFERROR(FIND("MARINHA DO BRASIL",consulta_completa__11[[#This Row],[14 - Inst. Atuando no Local]]),0)</f>
        <v>0</v>
      </c>
      <c r="CT247" s="86" t="str">
        <f t="shared" si="117"/>
        <v/>
      </c>
      <c r="CU247" s="86">
        <f>IFERROR(FIND("EMPRESA ESPECIALIZADA EM ATENDIMENTO",consulta_completa__11[[#This Row],[14 - Inst. Atuando no Local]]),0)</f>
        <v>0</v>
      </c>
      <c r="CV247" s="86" t="str">
        <f t="shared" si="118"/>
        <v/>
      </c>
      <c r="CW247" s="86">
        <f>IFERROR(FIND("IBAMA",consulta_completa__11[[#This Row],[14 - Inst. Atuando no Local]]),0)</f>
        <v>0</v>
      </c>
      <c r="CX247" s="86" t="str">
        <f t="shared" si="119"/>
        <v/>
      </c>
      <c r="CY247" s="86" t="str">
        <f>IF(consulta_completa__11[[#This Row],[14 - Inst. Atuando no Local]]="","X","")</f>
        <v/>
      </c>
      <c r="CZ247" s="86">
        <f>IFERROR(FIND("OUTRA (S)",consulta_completa__11[[#This Row],[14 - Inst. Atuando no Local]]),0)</f>
        <v>0</v>
      </c>
      <c r="DA247" s="86" t="str">
        <f t="shared" si="120"/>
        <v/>
      </c>
      <c r="DB247" s="37" t="str">
        <f t="shared" si="121"/>
        <v>Sim</v>
      </c>
      <c r="DC247" s="37" t="str">
        <f t="shared" si="122"/>
        <v>Não</v>
      </c>
      <c r="DD247" s="37" t="str">
        <f t="shared" si="123"/>
        <v>Sim</v>
      </c>
      <c r="DE247" s="89" t="str">
        <f t="shared" si="94"/>
        <v>Federal</v>
      </c>
    </row>
    <row r="248" spans="1:109">
      <c r="A248" s="15">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4">
        <f>IFERROR(FIND("Óbitos/feridos",consulta_completa__11[[#This Row],[13 - Ocorrências/Ambientes Atingidos]]),0)</f>
        <v>0</v>
      </c>
      <c r="AY248" s="85" t="str">
        <f t="shared" si="95"/>
        <v/>
      </c>
      <c r="AZ248" s="84">
        <f>IFERROR(FIND("População afetada/evacuada",consulta_completa__11[[#This Row],[13 - Ocorrências/Ambientes Atingidos]]),0)</f>
        <v>0</v>
      </c>
      <c r="BA248" s="84" t="str">
        <f t="shared" si="96"/>
        <v/>
      </c>
      <c r="BB248" s="84">
        <f>IFERROR(FIND("Suspensão de abastecimento de água",consulta_completa__11[[#This Row],[13 - Ocorrências/Ambientes Atingidos]]),0)</f>
        <v>0</v>
      </c>
      <c r="BC248" s="85" t="str">
        <f t="shared" si="124"/>
        <v/>
      </c>
      <c r="BD248" s="84">
        <f>IFERROR(FIND("Rio/córrego",consulta_completa__11[[#This Row],[13 - Ocorrências/Ambientes Atingidos]]),0)</f>
        <v>0</v>
      </c>
      <c r="BE248" s="85" t="str">
        <f t="shared" si="97"/>
        <v/>
      </c>
      <c r="BF248" s="84">
        <f>IFERROR(FIND("Lago",consulta_completa__11[[#This Row],[13 - Ocorrências/Ambientes Atingidos]]),0)</f>
        <v>0</v>
      </c>
      <c r="BG248" s="85" t="str">
        <f t="shared" si="98"/>
        <v/>
      </c>
      <c r="BH248" s="84">
        <f>IFERROR(FIND("Mar",consulta_completa__11[[#This Row],[13 - Ocorrências/Ambientes Atingidos]]),0)</f>
        <v>0</v>
      </c>
      <c r="BI248" s="85" t="str">
        <f t="shared" si="99"/>
        <v/>
      </c>
      <c r="BJ248" s="84">
        <f>IFERROR(FIND("Praia",consulta_completa__11[[#This Row],[13 - Ocorrências/Ambientes Atingidos]]),0)</f>
        <v>0</v>
      </c>
      <c r="BK248" s="85" t="str">
        <f t="shared" si="100"/>
        <v/>
      </c>
      <c r="BL248" s="84">
        <f>IFERROR(FIND("Solo",consulta_completa__11[[#This Row],[13 - Ocorrências/Ambientes Atingidos]]),0)</f>
        <v>1</v>
      </c>
      <c r="BM248" s="85" t="str">
        <f t="shared" si="101"/>
        <v>X</v>
      </c>
      <c r="BN248" s="84">
        <f>IFERROR(FIND("Águas subterrâneas",consulta_completa__11[[#This Row],[13 - Ocorrências/Ambientes Atingidos]]),0)</f>
        <v>0</v>
      </c>
      <c r="BO248" s="85" t="str">
        <f t="shared" si="102"/>
        <v/>
      </c>
      <c r="BP248" s="84">
        <f>IFERROR(FIND("Atmosfera",consulta_completa__11[[#This Row],[13 - Ocorrências/Ambientes Atingidos]]),0)</f>
        <v>0</v>
      </c>
      <c r="BQ248" s="85" t="str">
        <f t="shared" si="103"/>
        <v/>
      </c>
      <c r="BR248" s="84">
        <f>IFERROR(FIND("Flora",consulta_completa__11[[#This Row],[13 - Ocorrências/Ambientes Atingidos]]),0)</f>
        <v>0</v>
      </c>
      <c r="BS248" s="85" t="str">
        <f t="shared" si="104"/>
        <v/>
      </c>
      <c r="BT248" s="84">
        <f>IFERROR(FIND("Fauna",consulta_completa__11[[#This Row],[13 - Ocorrências/Ambientes Atingidos]]),0)</f>
        <v>0</v>
      </c>
      <c r="BU248" s="85" t="str">
        <f t="shared" si="105"/>
        <v/>
      </c>
      <c r="BV248" s="84">
        <f>IFERROR(FIND("UC federal",consulta_completa__11[[#This Row],[13 - Ocorrências/Ambientes Atingidos]]),0)</f>
        <v>0</v>
      </c>
      <c r="BW248" s="85" t="str">
        <f t="shared" si="106"/>
        <v/>
      </c>
      <c r="BX248" s="84">
        <f>IFERROR(FIND("UC estadual/municipal",consulta_completa__11[[#This Row],[13 - Ocorrências/Ambientes Atingidos]]),0)</f>
        <v>0</v>
      </c>
      <c r="BY248" s="85" t="str">
        <f t="shared" si="107"/>
        <v/>
      </c>
      <c r="BZ248" s="84">
        <f>IFERROR(FIND("Outro(s)",consulta_completa__11[[#This Row],[13 - Ocorrências/Ambientes Atingidos]]),0)</f>
        <v>0</v>
      </c>
      <c r="CA248" s="85" t="str">
        <f t="shared" si="108"/>
        <v/>
      </c>
      <c r="CB248" s="84">
        <f>IFERROR(FIND("Sem dano",consulta_completa__11[[#This Row],[13 - Ocorrências/Ambientes Atingidos]]),0)</f>
        <v>0</v>
      </c>
      <c r="CC248" s="85" t="str">
        <f t="shared" si="109"/>
        <v/>
      </c>
      <c r="CD248" s="84" t="str">
        <f>IF(consulta_completa__11[[#This Row],[13 - Ocorrências/Ambientes Atingidos]]="","X","")</f>
        <v/>
      </c>
      <c r="CE248" s="86">
        <f>IFERROR(FIND("IBAMA",consulta_completa__11[[#This Row],[14 - Inst. Atuando no Local]]),0)</f>
        <v>0</v>
      </c>
      <c r="CF248" s="86" t="str">
        <f t="shared" si="110"/>
        <v/>
      </c>
      <c r="CG248" s="86">
        <f>IFERROR(FIND("OEMA",consulta_completa__11[[#This Row],[14 - Inst. Atuando no Local]]),0)</f>
        <v>0</v>
      </c>
      <c r="CH248" s="86" t="str">
        <f t="shared" si="111"/>
        <v/>
      </c>
      <c r="CI248" s="86">
        <f>IFERROR(FIND("DEFESA CIVIL",consulta_completa__11[[#This Row],[14 - Inst. Atuando no Local]]),0)</f>
        <v>0</v>
      </c>
      <c r="CJ248" s="86" t="str">
        <f t="shared" si="112"/>
        <v/>
      </c>
      <c r="CK248" s="86">
        <f>IFERROR(FIND("CORPO DE BOMBEIROS",consulta_completa__11[[#This Row],[14 - Inst. Atuando no Local]]),0)</f>
        <v>0</v>
      </c>
      <c r="CL248" s="86" t="str">
        <f t="shared" si="113"/>
        <v/>
      </c>
      <c r="CM248" s="86">
        <f>IFERROR(FIND("POLÍCIA RODOVIÁRIA",consulta_completa__11[[#This Row],[14 - Inst. Atuando no Local]]),0)</f>
        <v>0</v>
      </c>
      <c r="CN248" s="86" t="str">
        <f t="shared" si="114"/>
        <v/>
      </c>
      <c r="CO248" s="86">
        <f>IFERROR(FIND("POLÍCIA MILITAR",consulta_completa__11[[#This Row],[14 - Inst. Atuando no Local]]),0)</f>
        <v>0</v>
      </c>
      <c r="CP248" s="86" t="str">
        <f t="shared" si="115"/>
        <v/>
      </c>
      <c r="CQ248" s="86">
        <f>IFERROR(FIND("POLÍCIA CIVIL",consulta_completa__11[[#This Row],[14 - Inst. Atuando no Local]]),0)</f>
        <v>0</v>
      </c>
      <c r="CR248" s="86" t="str">
        <f t="shared" si="116"/>
        <v/>
      </c>
      <c r="CS248" s="86">
        <f>IFERROR(FIND("MARINHA DO BRASIL",consulta_completa__11[[#This Row],[14 - Inst. Atuando no Local]]),0)</f>
        <v>0</v>
      </c>
      <c r="CT248" s="86" t="str">
        <f t="shared" si="117"/>
        <v/>
      </c>
      <c r="CU248" s="86">
        <f>IFERROR(FIND("EMPRESA ESPECIALIZADA EM ATENDIMENTO",consulta_completa__11[[#This Row],[14 - Inst. Atuando no Local]]),0)</f>
        <v>0</v>
      </c>
      <c r="CV248" s="86" t="str">
        <f t="shared" si="118"/>
        <v/>
      </c>
      <c r="CW248" s="86">
        <f>IFERROR(FIND("IBAMA",consulta_completa__11[[#This Row],[14 - Inst. Atuando no Local]]),0)</f>
        <v>0</v>
      </c>
      <c r="CX248" s="86" t="str">
        <f t="shared" si="119"/>
        <v/>
      </c>
      <c r="CY248" s="86" t="str">
        <f>IF(consulta_completa__11[[#This Row],[14 - Inst. Atuando no Local]]="","X","")</f>
        <v/>
      </c>
      <c r="CZ248" s="86">
        <f>IFERROR(FIND("OUTRA (S)",consulta_completa__11[[#This Row],[14 - Inst. Atuando no Local]]),0)</f>
        <v>0</v>
      </c>
      <c r="DA248" s="86" t="str">
        <f t="shared" si="120"/>
        <v/>
      </c>
      <c r="DB248" s="37" t="str">
        <f t="shared" si="121"/>
        <v>Sim</v>
      </c>
      <c r="DC248" s="37" t="str">
        <f t="shared" si="122"/>
        <v>Não</v>
      </c>
      <c r="DD248" s="37" t="str">
        <f t="shared" si="123"/>
        <v>Sim</v>
      </c>
      <c r="DE248" s="89" t="str">
        <f t="shared" si="94"/>
        <v>Federal</v>
      </c>
    </row>
    <row r="249" spans="1:109">
      <c r="A249" s="15">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4">
        <f>IFERROR(FIND("Óbitos/feridos",consulta_completa__11[[#This Row],[13 - Ocorrências/Ambientes Atingidos]]),0)</f>
        <v>0</v>
      </c>
      <c r="AY249" s="85" t="str">
        <f t="shared" si="95"/>
        <v/>
      </c>
      <c r="AZ249" s="84">
        <f>IFERROR(FIND("População afetada/evacuada",consulta_completa__11[[#This Row],[13 - Ocorrências/Ambientes Atingidos]]),0)</f>
        <v>0</v>
      </c>
      <c r="BA249" s="84" t="str">
        <f t="shared" si="96"/>
        <v/>
      </c>
      <c r="BB249" s="84">
        <f>IFERROR(FIND("Suspensão de abastecimento de água",consulta_completa__11[[#This Row],[13 - Ocorrências/Ambientes Atingidos]]),0)</f>
        <v>0</v>
      </c>
      <c r="BC249" s="85" t="str">
        <f t="shared" si="124"/>
        <v/>
      </c>
      <c r="BD249" s="84">
        <f>IFERROR(FIND("Rio/córrego",consulta_completa__11[[#This Row],[13 - Ocorrências/Ambientes Atingidos]]),0)</f>
        <v>0</v>
      </c>
      <c r="BE249" s="85" t="str">
        <f t="shared" si="97"/>
        <v/>
      </c>
      <c r="BF249" s="84">
        <f>IFERROR(FIND("Lago",consulta_completa__11[[#This Row],[13 - Ocorrências/Ambientes Atingidos]]),0)</f>
        <v>0</v>
      </c>
      <c r="BG249" s="85" t="str">
        <f t="shared" si="98"/>
        <v/>
      </c>
      <c r="BH249" s="84">
        <f>IFERROR(FIND("Mar",consulta_completa__11[[#This Row],[13 - Ocorrências/Ambientes Atingidos]]),0)</f>
        <v>0</v>
      </c>
      <c r="BI249" s="85" t="str">
        <f t="shared" si="99"/>
        <v/>
      </c>
      <c r="BJ249" s="84">
        <f>IFERROR(FIND("Praia",consulta_completa__11[[#This Row],[13 - Ocorrências/Ambientes Atingidos]]),0)</f>
        <v>0</v>
      </c>
      <c r="BK249" s="85" t="str">
        <f t="shared" si="100"/>
        <v/>
      </c>
      <c r="BL249" s="84">
        <f>IFERROR(FIND("Solo",consulta_completa__11[[#This Row],[13 - Ocorrências/Ambientes Atingidos]]),0)</f>
        <v>1</v>
      </c>
      <c r="BM249" s="85" t="str">
        <f t="shared" si="101"/>
        <v>X</v>
      </c>
      <c r="BN249" s="84">
        <f>IFERROR(FIND("Águas subterrâneas",consulta_completa__11[[#This Row],[13 - Ocorrências/Ambientes Atingidos]]),0)</f>
        <v>0</v>
      </c>
      <c r="BO249" s="85" t="str">
        <f t="shared" si="102"/>
        <v/>
      </c>
      <c r="BP249" s="84">
        <f>IFERROR(FIND("Atmosfera",consulta_completa__11[[#This Row],[13 - Ocorrências/Ambientes Atingidos]]),0)</f>
        <v>0</v>
      </c>
      <c r="BQ249" s="85" t="str">
        <f t="shared" si="103"/>
        <v/>
      </c>
      <c r="BR249" s="84">
        <f>IFERROR(FIND("Flora",consulta_completa__11[[#This Row],[13 - Ocorrências/Ambientes Atingidos]]),0)</f>
        <v>0</v>
      </c>
      <c r="BS249" s="85" t="str">
        <f t="shared" si="104"/>
        <v/>
      </c>
      <c r="BT249" s="84">
        <f>IFERROR(FIND("Fauna",consulta_completa__11[[#This Row],[13 - Ocorrências/Ambientes Atingidos]]),0)</f>
        <v>0</v>
      </c>
      <c r="BU249" s="85" t="str">
        <f t="shared" si="105"/>
        <v/>
      </c>
      <c r="BV249" s="84">
        <f>IFERROR(FIND("UC federal",consulta_completa__11[[#This Row],[13 - Ocorrências/Ambientes Atingidos]]),0)</f>
        <v>0</v>
      </c>
      <c r="BW249" s="85" t="str">
        <f t="shared" si="106"/>
        <v/>
      </c>
      <c r="BX249" s="84">
        <f>IFERROR(FIND("UC estadual/municipal",consulta_completa__11[[#This Row],[13 - Ocorrências/Ambientes Atingidos]]),0)</f>
        <v>0</v>
      </c>
      <c r="BY249" s="85" t="str">
        <f t="shared" si="107"/>
        <v/>
      </c>
      <c r="BZ249" s="84">
        <f>IFERROR(FIND("Outro(s)",consulta_completa__11[[#This Row],[13 - Ocorrências/Ambientes Atingidos]]),0)</f>
        <v>0</v>
      </c>
      <c r="CA249" s="85" t="str">
        <f t="shared" si="108"/>
        <v/>
      </c>
      <c r="CB249" s="84">
        <f>IFERROR(FIND("Sem dano",consulta_completa__11[[#This Row],[13 - Ocorrências/Ambientes Atingidos]]),0)</f>
        <v>0</v>
      </c>
      <c r="CC249" s="85" t="str">
        <f t="shared" si="109"/>
        <v/>
      </c>
      <c r="CD249" s="84" t="str">
        <f>IF(consulta_completa__11[[#This Row],[13 - Ocorrências/Ambientes Atingidos]]="","X","")</f>
        <v/>
      </c>
      <c r="CE249" s="86">
        <f>IFERROR(FIND("IBAMA",consulta_completa__11[[#This Row],[14 - Inst. Atuando no Local]]),0)</f>
        <v>0</v>
      </c>
      <c r="CF249" s="86" t="str">
        <f t="shared" si="110"/>
        <v/>
      </c>
      <c r="CG249" s="86">
        <f>IFERROR(FIND("OEMA",consulta_completa__11[[#This Row],[14 - Inst. Atuando no Local]]),0)</f>
        <v>0</v>
      </c>
      <c r="CH249" s="86" t="str">
        <f t="shared" si="111"/>
        <v/>
      </c>
      <c r="CI249" s="86">
        <f>IFERROR(FIND("DEFESA CIVIL",consulta_completa__11[[#This Row],[14 - Inst. Atuando no Local]]),0)</f>
        <v>0</v>
      </c>
      <c r="CJ249" s="86" t="str">
        <f t="shared" si="112"/>
        <v/>
      </c>
      <c r="CK249" s="86">
        <f>IFERROR(FIND("CORPO DE BOMBEIROS",consulta_completa__11[[#This Row],[14 - Inst. Atuando no Local]]),0)</f>
        <v>0</v>
      </c>
      <c r="CL249" s="86" t="str">
        <f t="shared" si="113"/>
        <v/>
      </c>
      <c r="CM249" s="86">
        <f>IFERROR(FIND("POLÍCIA RODOVIÁRIA",consulta_completa__11[[#This Row],[14 - Inst. Atuando no Local]]),0)</f>
        <v>0</v>
      </c>
      <c r="CN249" s="86" t="str">
        <f t="shared" si="114"/>
        <v/>
      </c>
      <c r="CO249" s="86">
        <f>IFERROR(FIND("POLÍCIA MILITAR",consulta_completa__11[[#This Row],[14 - Inst. Atuando no Local]]),0)</f>
        <v>0</v>
      </c>
      <c r="CP249" s="86" t="str">
        <f t="shared" si="115"/>
        <v/>
      </c>
      <c r="CQ249" s="86">
        <f>IFERROR(FIND("POLÍCIA CIVIL",consulta_completa__11[[#This Row],[14 - Inst. Atuando no Local]]),0)</f>
        <v>0</v>
      </c>
      <c r="CR249" s="86" t="str">
        <f t="shared" si="116"/>
        <v/>
      </c>
      <c r="CS249" s="86">
        <f>IFERROR(FIND("MARINHA DO BRASIL",consulta_completa__11[[#This Row],[14 - Inst. Atuando no Local]]),0)</f>
        <v>0</v>
      </c>
      <c r="CT249" s="86" t="str">
        <f t="shared" si="117"/>
        <v/>
      </c>
      <c r="CU249" s="86">
        <f>IFERROR(FIND("EMPRESA ESPECIALIZADA EM ATENDIMENTO",consulta_completa__11[[#This Row],[14 - Inst. Atuando no Local]]),0)</f>
        <v>0</v>
      </c>
      <c r="CV249" s="86" t="str">
        <f t="shared" si="118"/>
        <v/>
      </c>
      <c r="CW249" s="86">
        <f>IFERROR(FIND("IBAMA",consulta_completa__11[[#This Row],[14 - Inst. Atuando no Local]]),0)</f>
        <v>0</v>
      </c>
      <c r="CX249" s="86" t="str">
        <f t="shared" si="119"/>
        <v/>
      </c>
      <c r="CY249" s="86" t="str">
        <f>IF(consulta_completa__11[[#This Row],[14 - Inst. Atuando no Local]]="","X","")</f>
        <v/>
      </c>
      <c r="CZ249" s="86">
        <f>IFERROR(FIND("OUTRA (S)",consulta_completa__11[[#This Row],[14 - Inst. Atuando no Local]]),0)</f>
        <v>0</v>
      </c>
      <c r="DA249" s="86" t="str">
        <f t="shared" si="120"/>
        <v/>
      </c>
      <c r="DB249" s="37" t="str">
        <f t="shared" si="121"/>
        <v>Sim</v>
      </c>
      <c r="DC249" s="37" t="str">
        <f t="shared" si="122"/>
        <v>Não</v>
      </c>
      <c r="DD249" s="37" t="str">
        <f t="shared" si="123"/>
        <v>Sim</v>
      </c>
      <c r="DE249" s="89" t="str">
        <f t="shared" si="94"/>
        <v>Federal</v>
      </c>
    </row>
    <row r="250" spans="1:109">
      <c r="A250" s="15">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4">
        <f>IFERROR(FIND("Óbitos/feridos",consulta_completa__11[[#This Row],[13 - Ocorrências/Ambientes Atingidos]]),0)</f>
        <v>0</v>
      </c>
      <c r="AY250" s="85" t="str">
        <f t="shared" si="95"/>
        <v/>
      </c>
      <c r="AZ250" s="84">
        <f>IFERROR(FIND("População afetada/evacuada",consulta_completa__11[[#This Row],[13 - Ocorrências/Ambientes Atingidos]]),0)</f>
        <v>0</v>
      </c>
      <c r="BA250" s="84" t="str">
        <f t="shared" si="96"/>
        <v/>
      </c>
      <c r="BB250" s="84">
        <f>IFERROR(FIND("Suspensão de abastecimento de água",consulta_completa__11[[#This Row],[13 - Ocorrências/Ambientes Atingidos]]),0)</f>
        <v>0</v>
      </c>
      <c r="BC250" s="85" t="str">
        <f t="shared" si="124"/>
        <v/>
      </c>
      <c r="BD250" s="84">
        <f>IFERROR(FIND("Rio/córrego",consulta_completa__11[[#This Row],[13 - Ocorrências/Ambientes Atingidos]]),0)</f>
        <v>0</v>
      </c>
      <c r="BE250" s="85" t="str">
        <f t="shared" si="97"/>
        <v/>
      </c>
      <c r="BF250" s="84">
        <f>IFERROR(FIND("Lago",consulta_completa__11[[#This Row],[13 - Ocorrências/Ambientes Atingidos]]),0)</f>
        <v>0</v>
      </c>
      <c r="BG250" s="85" t="str">
        <f t="shared" si="98"/>
        <v/>
      </c>
      <c r="BH250" s="84">
        <f>IFERROR(FIND("Mar",consulta_completa__11[[#This Row],[13 - Ocorrências/Ambientes Atingidos]]),0)</f>
        <v>0</v>
      </c>
      <c r="BI250" s="85" t="str">
        <f t="shared" si="99"/>
        <v/>
      </c>
      <c r="BJ250" s="84">
        <f>IFERROR(FIND("Praia",consulta_completa__11[[#This Row],[13 - Ocorrências/Ambientes Atingidos]]),0)</f>
        <v>0</v>
      </c>
      <c r="BK250" s="85" t="str">
        <f t="shared" si="100"/>
        <v/>
      </c>
      <c r="BL250" s="84">
        <f>IFERROR(FIND("Solo",consulta_completa__11[[#This Row],[13 - Ocorrências/Ambientes Atingidos]]),0)</f>
        <v>1</v>
      </c>
      <c r="BM250" s="85" t="str">
        <f t="shared" si="101"/>
        <v>X</v>
      </c>
      <c r="BN250" s="84">
        <f>IFERROR(FIND("Águas subterrâneas",consulta_completa__11[[#This Row],[13 - Ocorrências/Ambientes Atingidos]]),0)</f>
        <v>0</v>
      </c>
      <c r="BO250" s="85" t="str">
        <f t="shared" si="102"/>
        <v/>
      </c>
      <c r="BP250" s="84">
        <f>IFERROR(FIND("Atmosfera",consulta_completa__11[[#This Row],[13 - Ocorrências/Ambientes Atingidos]]),0)</f>
        <v>0</v>
      </c>
      <c r="BQ250" s="85" t="str">
        <f t="shared" si="103"/>
        <v/>
      </c>
      <c r="BR250" s="84">
        <f>IFERROR(FIND("Flora",consulta_completa__11[[#This Row],[13 - Ocorrências/Ambientes Atingidos]]),0)</f>
        <v>0</v>
      </c>
      <c r="BS250" s="85" t="str">
        <f t="shared" si="104"/>
        <v/>
      </c>
      <c r="BT250" s="84">
        <f>IFERROR(FIND("Fauna",consulta_completa__11[[#This Row],[13 - Ocorrências/Ambientes Atingidos]]),0)</f>
        <v>0</v>
      </c>
      <c r="BU250" s="85" t="str">
        <f t="shared" si="105"/>
        <v/>
      </c>
      <c r="BV250" s="84">
        <f>IFERROR(FIND("UC federal",consulta_completa__11[[#This Row],[13 - Ocorrências/Ambientes Atingidos]]),0)</f>
        <v>0</v>
      </c>
      <c r="BW250" s="85" t="str">
        <f t="shared" si="106"/>
        <v/>
      </c>
      <c r="BX250" s="84">
        <f>IFERROR(FIND("UC estadual/municipal",consulta_completa__11[[#This Row],[13 - Ocorrências/Ambientes Atingidos]]),0)</f>
        <v>0</v>
      </c>
      <c r="BY250" s="85" t="str">
        <f t="shared" si="107"/>
        <v/>
      </c>
      <c r="BZ250" s="84">
        <f>IFERROR(FIND("Outro(s)",consulta_completa__11[[#This Row],[13 - Ocorrências/Ambientes Atingidos]]),0)</f>
        <v>0</v>
      </c>
      <c r="CA250" s="85" t="str">
        <f t="shared" si="108"/>
        <v/>
      </c>
      <c r="CB250" s="84">
        <f>IFERROR(FIND("Sem dano",consulta_completa__11[[#This Row],[13 - Ocorrências/Ambientes Atingidos]]),0)</f>
        <v>0</v>
      </c>
      <c r="CC250" s="85" t="str">
        <f t="shared" si="109"/>
        <v/>
      </c>
      <c r="CD250" s="84" t="str">
        <f>IF(consulta_completa__11[[#This Row],[13 - Ocorrências/Ambientes Atingidos]]="","X","")</f>
        <v/>
      </c>
      <c r="CE250" s="86">
        <f>IFERROR(FIND("IBAMA",consulta_completa__11[[#This Row],[14 - Inst. Atuando no Local]]),0)</f>
        <v>0</v>
      </c>
      <c r="CF250" s="86" t="str">
        <f t="shared" si="110"/>
        <v/>
      </c>
      <c r="CG250" s="86">
        <f>IFERROR(FIND("OEMA",consulta_completa__11[[#This Row],[14 - Inst. Atuando no Local]]),0)</f>
        <v>0</v>
      </c>
      <c r="CH250" s="86" t="str">
        <f t="shared" si="111"/>
        <v/>
      </c>
      <c r="CI250" s="86">
        <f>IFERROR(FIND("DEFESA CIVIL",consulta_completa__11[[#This Row],[14 - Inst. Atuando no Local]]),0)</f>
        <v>0</v>
      </c>
      <c r="CJ250" s="86" t="str">
        <f t="shared" si="112"/>
        <v/>
      </c>
      <c r="CK250" s="86">
        <f>IFERROR(FIND("CORPO DE BOMBEIROS",consulta_completa__11[[#This Row],[14 - Inst. Atuando no Local]]),0)</f>
        <v>0</v>
      </c>
      <c r="CL250" s="86" t="str">
        <f t="shared" si="113"/>
        <v/>
      </c>
      <c r="CM250" s="86">
        <f>IFERROR(FIND("POLÍCIA RODOVIÁRIA",consulta_completa__11[[#This Row],[14 - Inst. Atuando no Local]]),0)</f>
        <v>0</v>
      </c>
      <c r="CN250" s="86" t="str">
        <f t="shared" si="114"/>
        <v/>
      </c>
      <c r="CO250" s="86">
        <f>IFERROR(FIND("POLÍCIA MILITAR",consulta_completa__11[[#This Row],[14 - Inst. Atuando no Local]]),0)</f>
        <v>0</v>
      </c>
      <c r="CP250" s="86" t="str">
        <f t="shared" si="115"/>
        <v/>
      </c>
      <c r="CQ250" s="86">
        <f>IFERROR(FIND("POLÍCIA CIVIL",consulta_completa__11[[#This Row],[14 - Inst. Atuando no Local]]),0)</f>
        <v>0</v>
      </c>
      <c r="CR250" s="86" t="str">
        <f t="shared" si="116"/>
        <v/>
      </c>
      <c r="CS250" s="86">
        <f>IFERROR(FIND("MARINHA DO BRASIL",consulta_completa__11[[#This Row],[14 - Inst. Atuando no Local]]),0)</f>
        <v>0</v>
      </c>
      <c r="CT250" s="86" t="str">
        <f t="shared" si="117"/>
        <v/>
      </c>
      <c r="CU250" s="86">
        <f>IFERROR(FIND("EMPRESA ESPECIALIZADA EM ATENDIMENTO",consulta_completa__11[[#This Row],[14 - Inst. Atuando no Local]]),0)</f>
        <v>0</v>
      </c>
      <c r="CV250" s="86" t="str">
        <f t="shared" si="118"/>
        <v/>
      </c>
      <c r="CW250" s="86">
        <f>IFERROR(FIND("IBAMA",consulta_completa__11[[#This Row],[14 - Inst. Atuando no Local]]),0)</f>
        <v>0</v>
      </c>
      <c r="CX250" s="86" t="str">
        <f t="shared" si="119"/>
        <v/>
      </c>
      <c r="CY250" s="86" t="str">
        <f>IF(consulta_completa__11[[#This Row],[14 - Inst. Atuando no Local]]="","X","")</f>
        <v/>
      </c>
      <c r="CZ250" s="86">
        <f>IFERROR(FIND("OUTRA (S)",consulta_completa__11[[#This Row],[14 - Inst. Atuando no Local]]),0)</f>
        <v>0</v>
      </c>
      <c r="DA250" s="86" t="str">
        <f t="shared" si="120"/>
        <v/>
      </c>
      <c r="DB250" s="37" t="str">
        <f t="shared" si="121"/>
        <v>Sim</v>
      </c>
      <c r="DC250" s="37" t="str">
        <f t="shared" si="122"/>
        <v>Não</v>
      </c>
      <c r="DD250" s="37" t="str">
        <f t="shared" si="123"/>
        <v>Sim</v>
      </c>
      <c r="DE250" s="89" t="str">
        <f t="shared" si="94"/>
        <v>Federal</v>
      </c>
    </row>
    <row r="251" spans="1:109">
      <c r="A251" s="15">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4">
        <f>IFERROR(FIND("Óbitos/feridos",consulta_completa__11[[#This Row],[13 - Ocorrências/Ambientes Atingidos]]),0)</f>
        <v>0</v>
      </c>
      <c r="AY251" s="85" t="str">
        <f t="shared" si="95"/>
        <v/>
      </c>
      <c r="AZ251" s="84">
        <f>IFERROR(FIND("População afetada/evacuada",consulta_completa__11[[#This Row],[13 - Ocorrências/Ambientes Atingidos]]),0)</f>
        <v>0</v>
      </c>
      <c r="BA251" s="84" t="str">
        <f t="shared" si="96"/>
        <v/>
      </c>
      <c r="BB251" s="84">
        <f>IFERROR(FIND("Suspensão de abastecimento de água",consulta_completa__11[[#This Row],[13 - Ocorrências/Ambientes Atingidos]]),0)</f>
        <v>0</v>
      </c>
      <c r="BC251" s="85" t="str">
        <f t="shared" si="124"/>
        <v/>
      </c>
      <c r="BD251" s="84">
        <f>IFERROR(FIND("Rio/córrego",consulta_completa__11[[#This Row],[13 - Ocorrências/Ambientes Atingidos]]),0)</f>
        <v>0</v>
      </c>
      <c r="BE251" s="85" t="str">
        <f t="shared" si="97"/>
        <v/>
      </c>
      <c r="BF251" s="84">
        <f>IFERROR(FIND("Lago",consulta_completa__11[[#This Row],[13 - Ocorrências/Ambientes Atingidos]]),0)</f>
        <v>0</v>
      </c>
      <c r="BG251" s="85" t="str">
        <f t="shared" si="98"/>
        <v/>
      </c>
      <c r="BH251" s="84">
        <f>IFERROR(FIND("Mar",consulta_completa__11[[#This Row],[13 - Ocorrências/Ambientes Atingidos]]),0)</f>
        <v>0</v>
      </c>
      <c r="BI251" s="85" t="str">
        <f t="shared" si="99"/>
        <v/>
      </c>
      <c r="BJ251" s="84">
        <f>IFERROR(FIND("Praia",consulta_completa__11[[#This Row],[13 - Ocorrências/Ambientes Atingidos]]),0)</f>
        <v>0</v>
      </c>
      <c r="BK251" s="85" t="str">
        <f t="shared" si="100"/>
        <v/>
      </c>
      <c r="BL251" s="84">
        <f>IFERROR(FIND("Solo",consulta_completa__11[[#This Row],[13 - Ocorrências/Ambientes Atingidos]]),0)</f>
        <v>1</v>
      </c>
      <c r="BM251" s="85" t="str">
        <f t="shared" si="101"/>
        <v>X</v>
      </c>
      <c r="BN251" s="84">
        <f>IFERROR(FIND("Águas subterrâneas",consulta_completa__11[[#This Row],[13 - Ocorrências/Ambientes Atingidos]]),0)</f>
        <v>0</v>
      </c>
      <c r="BO251" s="85" t="str">
        <f t="shared" si="102"/>
        <v/>
      </c>
      <c r="BP251" s="84">
        <f>IFERROR(FIND("Atmosfera",consulta_completa__11[[#This Row],[13 - Ocorrências/Ambientes Atingidos]]),0)</f>
        <v>0</v>
      </c>
      <c r="BQ251" s="85" t="str">
        <f t="shared" si="103"/>
        <v/>
      </c>
      <c r="BR251" s="84">
        <f>IFERROR(FIND("Flora",consulta_completa__11[[#This Row],[13 - Ocorrências/Ambientes Atingidos]]),0)</f>
        <v>0</v>
      </c>
      <c r="BS251" s="85" t="str">
        <f t="shared" si="104"/>
        <v/>
      </c>
      <c r="BT251" s="84">
        <f>IFERROR(FIND("Fauna",consulta_completa__11[[#This Row],[13 - Ocorrências/Ambientes Atingidos]]),0)</f>
        <v>0</v>
      </c>
      <c r="BU251" s="85" t="str">
        <f t="shared" si="105"/>
        <v/>
      </c>
      <c r="BV251" s="84">
        <f>IFERROR(FIND("UC federal",consulta_completa__11[[#This Row],[13 - Ocorrências/Ambientes Atingidos]]),0)</f>
        <v>0</v>
      </c>
      <c r="BW251" s="85" t="str">
        <f t="shared" si="106"/>
        <v/>
      </c>
      <c r="BX251" s="84">
        <f>IFERROR(FIND("UC estadual/municipal",consulta_completa__11[[#This Row],[13 - Ocorrências/Ambientes Atingidos]]),0)</f>
        <v>0</v>
      </c>
      <c r="BY251" s="85" t="str">
        <f t="shared" si="107"/>
        <v/>
      </c>
      <c r="BZ251" s="84">
        <f>IFERROR(FIND("Outro(s)",consulta_completa__11[[#This Row],[13 - Ocorrências/Ambientes Atingidos]]),0)</f>
        <v>0</v>
      </c>
      <c r="CA251" s="85" t="str">
        <f t="shared" si="108"/>
        <v/>
      </c>
      <c r="CB251" s="84">
        <f>IFERROR(FIND("Sem dano",consulta_completa__11[[#This Row],[13 - Ocorrências/Ambientes Atingidos]]),0)</f>
        <v>0</v>
      </c>
      <c r="CC251" s="85" t="str">
        <f t="shared" si="109"/>
        <v/>
      </c>
      <c r="CD251" s="84" t="str">
        <f>IF(consulta_completa__11[[#This Row],[13 - Ocorrências/Ambientes Atingidos]]="","X","")</f>
        <v/>
      </c>
      <c r="CE251" s="86">
        <f>IFERROR(FIND("IBAMA",consulta_completa__11[[#This Row],[14 - Inst. Atuando no Local]]),0)</f>
        <v>0</v>
      </c>
      <c r="CF251" s="86" t="str">
        <f t="shared" si="110"/>
        <v/>
      </c>
      <c r="CG251" s="86">
        <f>IFERROR(FIND("OEMA",consulta_completa__11[[#This Row],[14 - Inst. Atuando no Local]]),0)</f>
        <v>0</v>
      </c>
      <c r="CH251" s="86" t="str">
        <f t="shared" si="111"/>
        <v/>
      </c>
      <c r="CI251" s="86">
        <f>IFERROR(FIND("DEFESA CIVIL",consulta_completa__11[[#This Row],[14 - Inst. Atuando no Local]]),0)</f>
        <v>0</v>
      </c>
      <c r="CJ251" s="86" t="str">
        <f t="shared" si="112"/>
        <v/>
      </c>
      <c r="CK251" s="86">
        <f>IFERROR(FIND("CORPO DE BOMBEIROS",consulta_completa__11[[#This Row],[14 - Inst. Atuando no Local]]),0)</f>
        <v>0</v>
      </c>
      <c r="CL251" s="86" t="str">
        <f t="shared" si="113"/>
        <v/>
      </c>
      <c r="CM251" s="86">
        <f>IFERROR(FIND("POLÍCIA RODOVIÁRIA",consulta_completa__11[[#This Row],[14 - Inst. Atuando no Local]]),0)</f>
        <v>0</v>
      </c>
      <c r="CN251" s="86" t="str">
        <f t="shared" si="114"/>
        <v/>
      </c>
      <c r="CO251" s="86">
        <f>IFERROR(FIND("POLÍCIA MILITAR",consulta_completa__11[[#This Row],[14 - Inst. Atuando no Local]]),0)</f>
        <v>0</v>
      </c>
      <c r="CP251" s="86" t="str">
        <f t="shared" si="115"/>
        <v/>
      </c>
      <c r="CQ251" s="86">
        <f>IFERROR(FIND("POLÍCIA CIVIL",consulta_completa__11[[#This Row],[14 - Inst. Atuando no Local]]),0)</f>
        <v>0</v>
      </c>
      <c r="CR251" s="86" t="str">
        <f t="shared" si="116"/>
        <v/>
      </c>
      <c r="CS251" s="86">
        <f>IFERROR(FIND("MARINHA DO BRASIL",consulta_completa__11[[#This Row],[14 - Inst. Atuando no Local]]),0)</f>
        <v>0</v>
      </c>
      <c r="CT251" s="86" t="str">
        <f t="shared" si="117"/>
        <v/>
      </c>
      <c r="CU251" s="86">
        <f>IFERROR(FIND("EMPRESA ESPECIALIZADA EM ATENDIMENTO",consulta_completa__11[[#This Row],[14 - Inst. Atuando no Local]]),0)</f>
        <v>0</v>
      </c>
      <c r="CV251" s="86" t="str">
        <f t="shared" si="118"/>
        <v/>
      </c>
      <c r="CW251" s="86">
        <f>IFERROR(FIND("IBAMA",consulta_completa__11[[#This Row],[14 - Inst. Atuando no Local]]),0)</f>
        <v>0</v>
      </c>
      <c r="CX251" s="86" t="str">
        <f t="shared" si="119"/>
        <v/>
      </c>
      <c r="CY251" s="86" t="str">
        <f>IF(consulta_completa__11[[#This Row],[14 - Inst. Atuando no Local]]="","X","")</f>
        <v/>
      </c>
      <c r="CZ251" s="86">
        <f>IFERROR(FIND("OUTRA (S)",consulta_completa__11[[#This Row],[14 - Inst. Atuando no Local]]),0)</f>
        <v>0</v>
      </c>
      <c r="DA251" s="86" t="str">
        <f t="shared" si="120"/>
        <v/>
      </c>
      <c r="DB251" s="37" t="str">
        <f t="shared" si="121"/>
        <v>Sim</v>
      </c>
      <c r="DC251" s="37" t="str">
        <f t="shared" si="122"/>
        <v>Não</v>
      </c>
      <c r="DD251" s="37" t="str">
        <f t="shared" si="123"/>
        <v>Sim</v>
      </c>
      <c r="DE251" s="89" t="str">
        <f t="shared" si="94"/>
        <v>Federal</v>
      </c>
    </row>
    <row r="252" spans="1:109">
      <c r="A252" s="15">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4">
        <f>IFERROR(FIND("Óbitos/feridos",consulta_completa__11[[#This Row],[13 - Ocorrências/Ambientes Atingidos]]),0)</f>
        <v>0</v>
      </c>
      <c r="AY252" s="85" t="str">
        <f t="shared" si="95"/>
        <v/>
      </c>
      <c r="AZ252" s="84">
        <f>IFERROR(FIND("População afetada/evacuada",consulta_completa__11[[#This Row],[13 - Ocorrências/Ambientes Atingidos]]),0)</f>
        <v>0</v>
      </c>
      <c r="BA252" s="84" t="str">
        <f t="shared" si="96"/>
        <v/>
      </c>
      <c r="BB252" s="84">
        <f>IFERROR(FIND("Suspensão de abastecimento de água",consulta_completa__11[[#This Row],[13 - Ocorrências/Ambientes Atingidos]]),0)</f>
        <v>0</v>
      </c>
      <c r="BC252" s="85" t="str">
        <f t="shared" si="124"/>
        <v/>
      </c>
      <c r="BD252" s="84">
        <f>IFERROR(FIND("Rio/córrego",consulta_completa__11[[#This Row],[13 - Ocorrências/Ambientes Atingidos]]),0)</f>
        <v>0</v>
      </c>
      <c r="BE252" s="85" t="str">
        <f t="shared" si="97"/>
        <v/>
      </c>
      <c r="BF252" s="84">
        <f>IFERROR(FIND("Lago",consulta_completa__11[[#This Row],[13 - Ocorrências/Ambientes Atingidos]]),0)</f>
        <v>0</v>
      </c>
      <c r="BG252" s="85" t="str">
        <f t="shared" si="98"/>
        <v/>
      </c>
      <c r="BH252" s="84">
        <f>IFERROR(FIND("Mar",consulta_completa__11[[#This Row],[13 - Ocorrências/Ambientes Atingidos]]),0)</f>
        <v>0</v>
      </c>
      <c r="BI252" s="85" t="str">
        <f t="shared" si="99"/>
        <v/>
      </c>
      <c r="BJ252" s="84">
        <f>IFERROR(FIND("Praia",consulta_completa__11[[#This Row],[13 - Ocorrências/Ambientes Atingidos]]),0)</f>
        <v>0</v>
      </c>
      <c r="BK252" s="85" t="str">
        <f t="shared" si="100"/>
        <v/>
      </c>
      <c r="BL252" s="84">
        <f>IFERROR(FIND("Solo",consulta_completa__11[[#This Row],[13 - Ocorrências/Ambientes Atingidos]]),0)</f>
        <v>1</v>
      </c>
      <c r="BM252" s="85" t="str">
        <f t="shared" si="101"/>
        <v>X</v>
      </c>
      <c r="BN252" s="84">
        <f>IFERROR(FIND("Águas subterrâneas",consulta_completa__11[[#This Row],[13 - Ocorrências/Ambientes Atingidos]]),0)</f>
        <v>0</v>
      </c>
      <c r="BO252" s="85" t="str">
        <f t="shared" si="102"/>
        <v/>
      </c>
      <c r="BP252" s="84">
        <f>IFERROR(FIND("Atmosfera",consulta_completa__11[[#This Row],[13 - Ocorrências/Ambientes Atingidos]]),0)</f>
        <v>0</v>
      </c>
      <c r="BQ252" s="85" t="str">
        <f t="shared" si="103"/>
        <v/>
      </c>
      <c r="BR252" s="84">
        <f>IFERROR(FIND("Flora",consulta_completa__11[[#This Row],[13 - Ocorrências/Ambientes Atingidos]]),0)</f>
        <v>0</v>
      </c>
      <c r="BS252" s="85" t="str">
        <f t="shared" si="104"/>
        <v/>
      </c>
      <c r="BT252" s="84">
        <f>IFERROR(FIND("Fauna",consulta_completa__11[[#This Row],[13 - Ocorrências/Ambientes Atingidos]]),0)</f>
        <v>0</v>
      </c>
      <c r="BU252" s="85" t="str">
        <f t="shared" si="105"/>
        <v/>
      </c>
      <c r="BV252" s="84">
        <f>IFERROR(FIND("UC federal",consulta_completa__11[[#This Row],[13 - Ocorrências/Ambientes Atingidos]]),0)</f>
        <v>0</v>
      </c>
      <c r="BW252" s="85" t="str">
        <f t="shared" si="106"/>
        <v/>
      </c>
      <c r="BX252" s="84">
        <f>IFERROR(FIND("UC estadual/municipal",consulta_completa__11[[#This Row],[13 - Ocorrências/Ambientes Atingidos]]),0)</f>
        <v>0</v>
      </c>
      <c r="BY252" s="85" t="str">
        <f t="shared" si="107"/>
        <v/>
      </c>
      <c r="BZ252" s="84">
        <f>IFERROR(FIND("Outro(s)",consulta_completa__11[[#This Row],[13 - Ocorrências/Ambientes Atingidos]]),0)</f>
        <v>0</v>
      </c>
      <c r="CA252" s="85" t="str">
        <f t="shared" si="108"/>
        <v/>
      </c>
      <c r="CB252" s="84">
        <f>IFERROR(FIND("Sem dano",consulta_completa__11[[#This Row],[13 - Ocorrências/Ambientes Atingidos]]),0)</f>
        <v>0</v>
      </c>
      <c r="CC252" s="85" t="str">
        <f t="shared" si="109"/>
        <v/>
      </c>
      <c r="CD252" s="84" t="str">
        <f>IF(consulta_completa__11[[#This Row],[13 - Ocorrências/Ambientes Atingidos]]="","X","")</f>
        <v/>
      </c>
      <c r="CE252" s="86">
        <f>IFERROR(FIND("IBAMA",consulta_completa__11[[#This Row],[14 - Inst. Atuando no Local]]),0)</f>
        <v>0</v>
      </c>
      <c r="CF252" s="86" t="str">
        <f t="shared" si="110"/>
        <v/>
      </c>
      <c r="CG252" s="86">
        <f>IFERROR(FIND("OEMA",consulta_completa__11[[#This Row],[14 - Inst. Atuando no Local]]),0)</f>
        <v>0</v>
      </c>
      <c r="CH252" s="86" t="str">
        <f t="shared" si="111"/>
        <v/>
      </c>
      <c r="CI252" s="86">
        <f>IFERROR(FIND("DEFESA CIVIL",consulta_completa__11[[#This Row],[14 - Inst. Atuando no Local]]),0)</f>
        <v>0</v>
      </c>
      <c r="CJ252" s="86" t="str">
        <f t="shared" si="112"/>
        <v/>
      </c>
      <c r="CK252" s="86">
        <f>IFERROR(FIND("CORPO DE BOMBEIROS",consulta_completa__11[[#This Row],[14 - Inst. Atuando no Local]]),0)</f>
        <v>0</v>
      </c>
      <c r="CL252" s="86" t="str">
        <f t="shared" si="113"/>
        <v/>
      </c>
      <c r="CM252" s="86">
        <f>IFERROR(FIND("POLÍCIA RODOVIÁRIA",consulta_completa__11[[#This Row],[14 - Inst. Atuando no Local]]),0)</f>
        <v>0</v>
      </c>
      <c r="CN252" s="86" t="str">
        <f t="shared" si="114"/>
        <v/>
      </c>
      <c r="CO252" s="86">
        <f>IFERROR(FIND("POLÍCIA MILITAR",consulta_completa__11[[#This Row],[14 - Inst. Atuando no Local]]),0)</f>
        <v>0</v>
      </c>
      <c r="CP252" s="86" t="str">
        <f t="shared" si="115"/>
        <v/>
      </c>
      <c r="CQ252" s="86">
        <f>IFERROR(FIND("POLÍCIA CIVIL",consulta_completa__11[[#This Row],[14 - Inst. Atuando no Local]]),0)</f>
        <v>0</v>
      </c>
      <c r="CR252" s="86" t="str">
        <f t="shared" si="116"/>
        <v/>
      </c>
      <c r="CS252" s="86">
        <f>IFERROR(FIND("MARINHA DO BRASIL",consulta_completa__11[[#This Row],[14 - Inst. Atuando no Local]]),0)</f>
        <v>0</v>
      </c>
      <c r="CT252" s="86" t="str">
        <f t="shared" si="117"/>
        <v/>
      </c>
      <c r="CU252" s="86">
        <f>IFERROR(FIND("EMPRESA ESPECIALIZADA EM ATENDIMENTO",consulta_completa__11[[#This Row],[14 - Inst. Atuando no Local]]),0)</f>
        <v>0</v>
      </c>
      <c r="CV252" s="86" t="str">
        <f t="shared" si="118"/>
        <v/>
      </c>
      <c r="CW252" s="86">
        <f>IFERROR(FIND("IBAMA",consulta_completa__11[[#This Row],[14 - Inst. Atuando no Local]]),0)</f>
        <v>0</v>
      </c>
      <c r="CX252" s="86" t="str">
        <f t="shared" si="119"/>
        <v/>
      </c>
      <c r="CY252" s="86" t="str">
        <f>IF(consulta_completa__11[[#This Row],[14 - Inst. Atuando no Local]]="","X","")</f>
        <v/>
      </c>
      <c r="CZ252" s="86">
        <f>IFERROR(FIND("OUTRA (S)",consulta_completa__11[[#This Row],[14 - Inst. Atuando no Local]]),0)</f>
        <v>0</v>
      </c>
      <c r="DA252" s="86" t="str">
        <f t="shared" si="120"/>
        <v/>
      </c>
      <c r="DB252" s="37" t="str">
        <f t="shared" si="121"/>
        <v>Sim</v>
      </c>
      <c r="DC252" s="37" t="str">
        <f t="shared" si="122"/>
        <v>Não</v>
      </c>
      <c r="DD252" s="37" t="str">
        <f t="shared" si="123"/>
        <v>Sim</v>
      </c>
      <c r="DE252" s="89" t="str">
        <f t="shared" si="94"/>
        <v>Sem informação</v>
      </c>
    </row>
    <row r="253" spans="1:109">
      <c r="A253" s="15">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4">
        <f>IFERROR(FIND("Óbitos/feridos",consulta_completa__11[[#This Row],[13 - Ocorrências/Ambientes Atingidos]]),0)</f>
        <v>0</v>
      </c>
      <c r="AY253" s="85" t="str">
        <f t="shared" si="95"/>
        <v/>
      </c>
      <c r="AZ253" s="84">
        <f>IFERROR(FIND("População afetada/evacuada",consulta_completa__11[[#This Row],[13 - Ocorrências/Ambientes Atingidos]]),0)</f>
        <v>0</v>
      </c>
      <c r="BA253" s="84" t="str">
        <f t="shared" si="96"/>
        <v/>
      </c>
      <c r="BB253" s="84">
        <f>IFERROR(FIND("Suspensão de abastecimento de água",consulta_completa__11[[#This Row],[13 - Ocorrências/Ambientes Atingidos]]),0)</f>
        <v>0</v>
      </c>
      <c r="BC253" s="85" t="str">
        <f t="shared" si="124"/>
        <v/>
      </c>
      <c r="BD253" s="84">
        <f>IFERROR(FIND("Rio/córrego",consulta_completa__11[[#This Row],[13 - Ocorrências/Ambientes Atingidos]]),0)</f>
        <v>0</v>
      </c>
      <c r="BE253" s="85" t="str">
        <f t="shared" si="97"/>
        <v/>
      </c>
      <c r="BF253" s="84">
        <f>IFERROR(FIND("Lago",consulta_completa__11[[#This Row],[13 - Ocorrências/Ambientes Atingidos]]),0)</f>
        <v>0</v>
      </c>
      <c r="BG253" s="85" t="str">
        <f t="shared" si="98"/>
        <v/>
      </c>
      <c r="BH253" s="84">
        <f>IFERROR(FIND("Mar",consulta_completa__11[[#This Row],[13 - Ocorrências/Ambientes Atingidos]]),0)</f>
        <v>0</v>
      </c>
      <c r="BI253" s="85" t="str">
        <f t="shared" si="99"/>
        <v/>
      </c>
      <c r="BJ253" s="84">
        <f>IFERROR(FIND("Praia",consulta_completa__11[[#This Row],[13 - Ocorrências/Ambientes Atingidos]]),0)</f>
        <v>0</v>
      </c>
      <c r="BK253" s="85" t="str">
        <f t="shared" si="100"/>
        <v/>
      </c>
      <c r="BL253" s="84">
        <f>IFERROR(FIND("Solo",consulta_completa__11[[#This Row],[13 - Ocorrências/Ambientes Atingidos]]),0)</f>
        <v>1</v>
      </c>
      <c r="BM253" s="85" t="str">
        <f t="shared" si="101"/>
        <v>X</v>
      </c>
      <c r="BN253" s="84">
        <f>IFERROR(FIND("Águas subterrâneas",consulta_completa__11[[#This Row],[13 - Ocorrências/Ambientes Atingidos]]),0)</f>
        <v>0</v>
      </c>
      <c r="BO253" s="85" t="str">
        <f t="shared" si="102"/>
        <v/>
      </c>
      <c r="BP253" s="84">
        <f>IFERROR(FIND("Atmosfera",consulta_completa__11[[#This Row],[13 - Ocorrências/Ambientes Atingidos]]),0)</f>
        <v>0</v>
      </c>
      <c r="BQ253" s="85" t="str">
        <f t="shared" si="103"/>
        <v/>
      </c>
      <c r="BR253" s="84">
        <f>IFERROR(FIND("Flora",consulta_completa__11[[#This Row],[13 - Ocorrências/Ambientes Atingidos]]),0)</f>
        <v>0</v>
      </c>
      <c r="BS253" s="85" t="str">
        <f t="shared" si="104"/>
        <v/>
      </c>
      <c r="BT253" s="84">
        <f>IFERROR(FIND("Fauna",consulta_completa__11[[#This Row],[13 - Ocorrências/Ambientes Atingidos]]),0)</f>
        <v>0</v>
      </c>
      <c r="BU253" s="85" t="str">
        <f t="shared" si="105"/>
        <v/>
      </c>
      <c r="BV253" s="84">
        <f>IFERROR(FIND("UC federal",consulta_completa__11[[#This Row],[13 - Ocorrências/Ambientes Atingidos]]),0)</f>
        <v>0</v>
      </c>
      <c r="BW253" s="85" t="str">
        <f t="shared" si="106"/>
        <v/>
      </c>
      <c r="BX253" s="84">
        <f>IFERROR(FIND("UC estadual/municipal",consulta_completa__11[[#This Row],[13 - Ocorrências/Ambientes Atingidos]]),0)</f>
        <v>0</v>
      </c>
      <c r="BY253" s="85" t="str">
        <f t="shared" si="107"/>
        <v/>
      </c>
      <c r="BZ253" s="84">
        <f>IFERROR(FIND("Outro(s)",consulta_completa__11[[#This Row],[13 - Ocorrências/Ambientes Atingidos]]),0)</f>
        <v>0</v>
      </c>
      <c r="CA253" s="85" t="str">
        <f t="shared" si="108"/>
        <v/>
      </c>
      <c r="CB253" s="84">
        <f>IFERROR(FIND("Sem dano",consulta_completa__11[[#This Row],[13 - Ocorrências/Ambientes Atingidos]]),0)</f>
        <v>0</v>
      </c>
      <c r="CC253" s="85" t="str">
        <f t="shared" si="109"/>
        <v/>
      </c>
      <c r="CD253" s="84" t="str">
        <f>IF(consulta_completa__11[[#This Row],[13 - Ocorrências/Ambientes Atingidos]]="","X","")</f>
        <v/>
      </c>
      <c r="CE253" s="86">
        <f>IFERROR(FIND("IBAMA",consulta_completa__11[[#This Row],[14 - Inst. Atuando no Local]]),0)</f>
        <v>0</v>
      </c>
      <c r="CF253" s="86" t="str">
        <f t="shared" si="110"/>
        <v/>
      </c>
      <c r="CG253" s="86">
        <f>IFERROR(FIND("OEMA",consulta_completa__11[[#This Row],[14 - Inst. Atuando no Local]]),0)</f>
        <v>0</v>
      </c>
      <c r="CH253" s="86" t="str">
        <f t="shared" si="111"/>
        <v/>
      </c>
      <c r="CI253" s="86">
        <f>IFERROR(FIND("DEFESA CIVIL",consulta_completa__11[[#This Row],[14 - Inst. Atuando no Local]]),0)</f>
        <v>0</v>
      </c>
      <c r="CJ253" s="86" t="str">
        <f t="shared" si="112"/>
        <v/>
      </c>
      <c r="CK253" s="86">
        <f>IFERROR(FIND("CORPO DE BOMBEIROS",consulta_completa__11[[#This Row],[14 - Inst. Atuando no Local]]),0)</f>
        <v>0</v>
      </c>
      <c r="CL253" s="86" t="str">
        <f t="shared" si="113"/>
        <v/>
      </c>
      <c r="CM253" s="86">
        <f>IFERROR(FIND("POLÍCIA RODOVIÁRIA",consulta_completa__11[[#This Row],[14 - Inst. Atuando no Local]]),0)</f>
        <v>0</v>
      </c>
      <c r="CN253" s="86" t="str">
        <f t="shared" si="114"/>
        <v/>
      </c>
      <c r="CO253" s="86">
        <f>IFERROR(FIND("POLÍCIA MILITAR",consulta_completa__11[[#This Row],[14 - Inst. Atuando no Local]]),0)</f>
        <v>0</v>
      </c>
      <c r="CP253" s="86" t="str">
        <f t="shared" si="115"/>
        <v/>
      </c>
      <c r="CQ253" s="86">
        <f>IFERROR(FIND("POLÍCIA CIVIL",consulta_completa__11[[#This Row],[14 - Inst. Atuando no Local]]),0)</f>
        <v>0</v>
      </c>
      <c r="CR253" s="86" t="str">
        <f t="shared" si="116"/>
        <v/>
      </c>
      <c r="CS253" s="86">
        <f>IFERROR(FIND("MARINHA DO BRASIL",consulta_completa__11[[#This Row],[14 - Inst. Atuando no Local]]),0)</f>
        <v>0</v>
      </c>
      <c r="CT253" s="86" t="str">
        <f t="shared" si="117"/>
        <v/>
      </c>
      <c r="CU253" s="86">
        <f>IFERROR(FIND("EMPRESA ESPECIALIZADA EM ATENDIMENTO",consulta_completa__11[[#This Row],[14 - Inst. Atuando no Local]]),0)</f>
        <v>0</v>
      </c>
      <c r="CV253" s="86" t="str">
        <f t="shared" si="118"/>
        <v/>
      </c>
      <c r="CW253" s="86">
        <f>IFERROR(FIND("IBAMA",consulta_completa__11[[#This Row],[14 - Inst. Atuando no Local]]),0)</f>
        <v>0</v>
      </c>
      <c r="CX253" s="86" t="str">
        <f t="shared" si="119"/>
        <v/>
      </c>
      <c r="CY253" s="86" t="str">
        <f>IF(consulta_completa__11[[#This Row],[14 - Inst. Atuando no Local]]="","X","")</f>
        <v/>
      </c>
      <c r="CZ253" s="86">
        <f>IFERROR(FIND("OUTRA (S)",consulta_completa__11[[#This Row],[14 - Inst. Atuando no Local]]),0)</f>
        <v>0</v>
      </c>
      <c r="DA253" s="86" t="str">
        <f t="shared" si="120"/>
        <v/>
      </c>
      <c r="DB253" s="37" t="str">
        <f t="shared" si="121"/>
        <v>Sim</v>
      </c>
      <c r="DC253" s="37" t="str">
        <f t="shared" si="122"/>
        <v>Não</v>
      </c>
      <c r="DD253" s="37" t="str">
        <f t="shared" si="123"/>
        <v>Sim</v>
      </c>
      <c r="DE253" s="89" t="str">
        <f t="shared" si="94"/>
        <v>Estadual</v>
      </c>
    </row>
    <row r="254" spans="1:109">
      <c r="A254" s="15">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4">
        <f>IFERROR(FIND("Óbitos/feridos",consulta_completa__11[[#This Row],[13 - Ocorrências/Ambientes Atingidos]]),0)</f>
        <v>0</v>
      </c>
      <c r="AY254" s="85" t="str">
        <f t="shared" si="95"/>
        <v/>
      </c>
      <c r="AZ254" s="84">
        <f>IFERROR(FIND("População afetada/evacuada",consulta_completa__11[[#This Row],[13 - Ocorrências/Ambientes Atingidos]]),0)</f>
        <v>0</v>
      </c>
      <c r="BA254" s="84" t="str">
        <f t="shared" si="96"/>
        <v/>
      </c>
      <c r="BB254" s="84">
        <f>IFERROR(FIND("Suspensão de abastecimento de água",consulta_completa__11[[#This Row],[13 - Ocorrências/Ambientes Atingidos]]),0)</f>
        <v>0</v>
      </c>
      <c r="BC254" s="85" t="str">
        <f t="shared" si="124"/>
        <v/>
      </c>
      <c r="BD254" s="84">
        <f>IFERROR(FIND("Rio/córrego",consulta_completa__11[[#This Row],[13 - Ocorrências/Ambientes Atingidos]]),0)</f>
        <v>0</v>
      </c>
      <c r="BE254" s="85" t="str">
        <f t="shared" si="97"/>
        <v/>
      </c>
      <c r="BF254" s="84">
        <f>IFERROR(FIND("Lago",consulta_completa__11[[#This Row],[13 - Ocorrências/Ambientes Atingidos]]),0)</f>
        <v>0</v>
      </c>
      <c r="BG254" s="85" t="str">
        <f t="shared" si="98"/>
        <v/>
      </c>
      <c r="BH254" s="84">
        <f>IFERROR(FIND("Mar",consulta_completa__11[[#This Row],[13 - Ocorrências/Ambientes Atingidos]]),0)</f>
        <v>0</v>
      </c>
      <c r="BI254" s="85" t="str">
        <f t="shared" si="99"/>
        <v/>
      </c>
      <c r="BJ254" s="84">
        <f>IFERROR(FIND("Praia",consulta_completa__11[[#This Row],[13 - Ocorrências/Ambientes Atingidos]]),0)</f>
        <v>0</v>
      </c>
      <c r="BK254" s="85" t="str">
        <f t="shared" si="100"/>
        <v/>
      </c>
      <c r="BL254" s="84">
        <f>IFERROR(FIND("Solo",consulta_completa__11[[#This Row],[13 - Ocorrências/Ambientes Atingidos]]),0)</f>
        <v>1</v>
      </c>
      <c r="BM254" s="85" t="str">
        <f t="shared" si="101"/>
        <v>X</v>
      </c>
      <c r="BN254" s="84">
        <f>IFERROR(FIND("Águas subterrâneas",consulta_completa__11[[#This Row],[13 - Ocorrências/Ambientes Atingidos]]),0)</f>
        <v>0</v>
      </c>
      <c r="BO254" s="85" t="str">
        <f t="shared" si="102"/>
        <v/>
      </c>
      <c r="BP254" s="84">
        <f>IFERROR(FIND("Atmosfera",consulta_completa__11[[#This Row],[13 - Ocorrências/Ambientes Atingidos]]),0)</f>
        <v>0</v>
      </c>
      <c r="BQ254" s="85" t="str">
        <f t="shared" si="103"/>
        <v/>
      </c>
      <c r="BR254" s="84">
        <f>IFERROR(FIND("Flora",consulta_completa__11[[#This Row],[13 - Ocorrências/Ambientes Atingidos]]),0)</f>
        <v>0</v>
      </c>
      <c r="BS254" s="85" t="str">
        <f t="shared" si="104"/>
        <v/>
      </c>
      <c r="BT254" s="84">
        <f>IFERROR(FIND("Fauna",consulta_completa__11[[#This Row],[13 - Ocorrências/Ambientes Atingidos]]),0)</f>
        <v>0</v>
      </c>
      <c r="BU254" s="85" t="str">
        <f t="shared" si="105"/>
        <v/>
      </c>
      <c r="BV254" s="84">
        <f>IFERROR(FIND("UC federal",consulta_completa__11[[#This Row],[13 - Ocorrências/Ambientes Atingidos]]),0)</f>
        <v>0</v>
      </c>
      <c r="BW254" s="85" t="str">
        <f t="shared" si="106"/>
        <v/>
      </c>
      <c r="BX254" s="84">
        <f>IFERROR(FIND("UC estadual/municipal",consulta_completa__11[[#This Row],[13 - Ocorrências/Ambientes Atingidos]]),0)</f>
        <v>0</v>
      </c>
      <c r="BY254" s="85" t="str">
        <f t="shared" si="107"/>
        <v/>
      </c>
      <c r="BZ254" s="84">
        <f>IFERROR(FIND("Outro(s)",consulta_completa__11[[#This Row],[13 - Ocorrências/Ambientes Atingidos]]),0)</f>
        <v>0</v>
      </c>
      <c r="CA254" s="85" t="str">
        <f t="shared" si="108"/>
        <v/>
      </c>
      <c r="CB254" s="84">
        <f>IFERROR(FIND("Sem dano",consulta_completa__11[[#This Row],[13 - Ocorrências/Ambientes Atingidos]]),0)</f>
        <v>0</v>
      </c>
      <c r="CC254" s="85" t="str">
        <f t="shared" si="109"/>
        <v/>
      </c>
      <c r="CD254" s="84" t="str">
        <f>IF(consulta_completa__11[[#This Row],[13 - Ocorrências/Ambientes Atingidos]]="","X","")</f>
        <v/>
      </c>
      <c r="CE254" s="86">
        <f>IFERROR(FIND("IBAMA",consulta_completa__11[[#This Row],[14 - Inst. Atuando no Local]]),0)</f>
        <v>0</v>
      </c>
      <c r="CF254" s="86" t="str">
        <f t="shared" si="110"/>
        <v/>
      </c>
      <c r="CG254" s="86">
        <f>IFERROR(FIND("OEMA",consulta_completa__11[[#This Row],[14 - Inst. Atuando no Local]]),0)</f>
        <v>0</v>
      </c>
      <c r="CH254" s="86" t="str">
        <f t="shared" si="111"/>
        <v/>
      </c>
      <c r="CI254" s="86">
        <f>IFERROR(FIND("DEFESA CIVIL",consulta_completa__11[[#This Row],[14 - Inst. Atuando no Local]]),0)</f>
        <v>0</v>
      </c>
      <c r="CJ254" s="86" t="str">
        <f t="shared" si="112"/>
        <v/>
      </c>
      <c r="CK254" s="86">
        <f>IFERROR(FIND("CORPO DE BOMBEIROS",consulta_completa__11[[#This Row],[14 - Inst. Atuando no Local]]),0)</f>
        <v>0</v>
      </c>
      <c r="CL254" s="86" t="str">
        <f t="shared" si="113"/>
        <v/>
      </c>
      <c r="CM254" s="86">
        <f>IFERROR(FIND("POLÍCIA RODOVIÁRIA",consulta_completa__11[[#This Row],[14 - Inst. Atuando no Local]]),0)</f>
        <v>0</v>
      </c>
      <c r="CN254" s="86" t="str">
        <f t="shared" si="114"/>
        <v/>
      </c>
      <c r="CO254" s="86">
        <f>IFERROR(FIND("POLÍCIA MILITAR",consulta_completa__11[[#This Row],[14 - Inst. Atuando no Local]]),0)</f>
        <v>0</v>
      </c>
      <c r="CP254" s="86" t="str">
        <f t="shared" si="115"/>
        <v/>
      </c>
      <c r="CQ254" s="86">
        <f>IFERROR(FIND("POLÍCIA CIVIL",consulta_completa__11[[#This Row],[14 - Inst. Atuando no Local]]),0)</f>
        <v>0</v>
      </c>
      <c r="CR254" s="86" t="str">
        <f t="shared" si="116"/>
        <v/>
      </c>
      <c r="CS254" s="86">
        <f>IFERROR(FIND("MARINHA DO BRASIL",consulta_completa__11[[#This Row],[14 - Inst. Atuando no Local]]),0)</f>
        <v>0</v>
      </c>
      <c r="CT254" s="86" t="str">
        <f t="shared" si="117"/>
        <v/>
      </c>
      <c r="CU254" s="86">
        <f>IFERROR(FIND("EMPRESA ESPECIALIZADA EM ATENDIMENTO",consulta_completa__11[[#This Row],[14 - Inst. Atuando no Local]]),0)</f>
        <v>0</v>
      </c>
      <c r="CV254" s="86" t="str">
        <f t="shared" si="118"/>
        <v/>
      </c>
      <c r="CW254" s="86">
        <f>IFERROR(FIND("IBAMA",consulta_completa__11[[#This Row],[14 - Inst. Atuando no Local]]),0)</f>
        <v>0</v>
      </c>
      <c r="CX254" s="86" t="str">
        <f t="shared" si="119"/>
        <v/>
      </c>
      <c r="CY254" s="86" t="str">
        <f>IF(consulta_completa__11[[#This Row],[14 - Inst. Atuando no Local]]="","X","")</f>
        <v/>
      </c>
      <c r="CZ254" s="86">
        <f>IFERROR(FIND("OUTRA (S)",consulta_completa__11[[#This Row],[14 - Inst. Atuando no Local]]),0)</f>
        <v>0</v>
      </c>
      <c r="DA254" s="86" t="str">
        <f t="shared" si="120"/>
        <v/>
      </c>
      <c r="DB254" s="37" t="str">
        <f t="shared" si="121"/>
        <v>Sim</v>
      </c>
      <c r="DC254" s="37" t="str">
        <f t="shared" si="122"/>
        <v>Não</v>
      </c>
      <c r="DD254" s="37" t="str">
        <f t="shared" si="123"/>
        <v>Sim</v>
      </c>
      <c r="DE254" s="89" t="str">
        <f t="shared" si="94"/>
        <v>Sem informação</v>
      </c>
    </row>
    <row r="255" spans="1:109">
      <c r="A255" s="15">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4">
        <f>IFERROR(FIND("Óbitos/feridos",consulta_completa__11[[#This Row],[13 - Ocorrências/Ambientes Atingidos]]),0)</f>
        <v>0</v>
      </c>
      <c r="AY255" s="85" t="str">
        <f t="shared" si="95"/>
        <v/>
      </c>
      <c r="AZ255" s="84">
        <f>IFERROR(FIND("População afetada/evacuada",consulta_completa__11[[#This Row],[13 - Ocorrências/Ambientes Atingidos]]),0)</f>
        <v>0</v>
      </c>
      <c r="BA255" s="84" t="str">
        <f t="shared" si="96"/>
        <v/>
      </c>
      <c r="BB255" s="84">
        <f>IFERROR(FIND("Suspensão de abastecimento de água",consulta_completa__11[[#This Row],[13 - Ocorrências/Ambientes Atingidos]]),0)</f>
        <v>0</v>
      </c>
      <c r="BC255" s="85" t="str">
        <f t="shared" si="124"/>
        <v/>
      </c>
      <c r="BD255" s="84">
        <f>IFERROR(FIND("Rio/córrego",consulta_completa__11[[#This Row],[13 - Ocorrências/Ambientes Atingidos]]),0)</f>
        <v>0</v>
      </c>
      <c r="BE255" s="85" t="str">
        <f t="shared" si="97"/>
        <v/>
      </c>
      <c r="BF255" s="84">
        <f>IFERROR(FIND("Lago",consulta_completa__11[[#This Row],[13 - Ocorrências/Ambientes Atingidos]]),0)</f>
        <v>0</v>
      </c>
      <c r="BG255" s="85" t="str">
        <f t="shared" si="98"/>
        <v/>
      </c>
      <c r="BH255" s="84">
        <f>IFERROR(FIND("Mar",consulta_completa__11[[#This Row],[13 - Ocorrências/Ambientes Atingidos]]),0)</f>
        <v>0</v>
      </c>
      <c r="BI255" s="85" t="str">
        <f t="shared" si="99"/>
        <v/>
      </c>
      <c r="BJ255" s="84">
        <f>IFERROR(FIND("Praia",consulta_completa__11[[#This Row],[13 - Ocorrências/Ambientes Atingidos]]),0)</f>
        <v>0</v>
      </c>
      <c r="BK255" s="85" t="str">
        <f t="shared" si="100"/>
        <v/>
      </c>
      <c r="BL255" s="84">
        <f>IFERROR(FIND("Solo",consulta_completa__11[[#This Row],[13 - Ocorrências/Ambientes Atingidos]]),0)</f>
        <v>1</v>
      </c>
      <c r="BM255" s="85" t="str">
        <f t="shared" si="101"/>
        <v>X</v>
      </c>
      <c r="BN255" s="84">
        <f>IFERROR(FIND("Águas subterrâneas",consulta_completa__11[[#This Row],[13 - Ocorrências/Ambientes Atingidos]]),0)</f>
        <v>0</v>
      </c>
      <c r="BO255" s="85" t="str">
        <f t="shared" si="102"/>
        <v/>
      </c>
      <c r="BP255" s="84">
        <f>IFERROR(FIND("Atmosfera",consulta_completa__11[[#This Row],[13 - Ocorrências/Ambientes Atingidos]]),0)</f>
        <v>0</v>
      </c>
      <c r="BQ255" s="85" t="str">
        <f t="shared" si="103"/>
        <v/>
      </c>
      <c r="BR255" s="84">
        <f>IFERROR(FIND("Flora",consulta_completa__11[[#This Row],[13 - Ocorrências/Ambientes Atingidos]]),0)</f>
        <v>0</v>
      </c>
      <c r="BS255" s="85" t="str">
        <f t="shared" si="104"/>
        <v/>
      </c>
      <c r="BT255" s="84">
        <f>IFERROR(FIND("Fauna",consulta_completa__11[[#This Row],[13 - Ocorrências/Ambientes Atingidos]]),0)</f>
        <v>0</v>
      </c>
      <c r="BU255" s="85" t="str">
        <f t="shared" si="105"/>
        <v/>
      </c>
      <c r="BV255" s="84">
        <f>IFERROR(FIND("UC federal",consulta_completa__11[[#This Row],[13 - Ocorrências/Ambientes Atingidos]]),0)</f>
        <v>0</v>
      </c>
      <c r="BW255" s="85" t="str">
        <f t="shared" si="106"/>
        <v/>
      </c>
      <c r="BX255" s="84">
        <f>IFERROR(FIND("UC estadual/municipal",consulta_completa__11[[#This Row],[13 - Ocorrências/Ambientes Atingidos]]),0)</f>
        <v>0</v>
      </c>
      <c r="BY255" s="85" t="str">
        <f t="shared" si="107"/>
        <v/>
      </c>
      <c r="BZ255" s="84">
        <f>IFERROR(FIND("Outro(s)",consulta_completa__11[[#This Row],[13 - Ocorrências/Ambientes Atingidos]]),0)</f>
        <v>0</v>
      </c>
      <c r="CA255" s="85" t="str">
        <f t="shared" si="108"/>
        <v/>
      </c>
      <c r="CB255" s="84">
        <f>IFERROR(FIND("Sem dano",consulta_completa__11[[#This Row],[13 - Ocorrências/Ambientes Atingidos]]),0)</f>
        <v>0</v>
      </c>
      <c r="CC255" s="85" t="str">
        <f t="shared" si="109"/>
        <v/>
      </c>
      <c r="CD255" s="84" t="str">
        <f>IF(consulta_completa__11[[#This Row],[13 - Ocorrências/Ambientes Atingidos]]="","X","")</f>
        <v/>
      </c>
      <c r="CE255" s="86">
        <f>IFERROR(FIND("IBAMA",consulta_completa__11[[#This Row],[14 - Inst. Atuando no Local]]),0)</f>
        <v>0</v>
      </c>
      <c r="CF255" s="86" t="str">
        <f t="shared" si="110"/>
        <v/>
      </c>
      <c r="CG255" s="86">
        <f>IFERROR(FIND("OEMA",consulta_completa__11[[#This Row],[14 - Inst. Atuando no Local]]),0)</f>
        <v>0</v>
      </c>
      <c r="CH255" s="86" t="str">
        <f t="shared" si="111"/>
        <v/>
      </c>
      <c r="CI255" s="86">
        <f>IFERROR(FIND("DEFESA CIVIL",consulta_completa__11[[#This Row],[14 - Inst. Atuando no Local]]),0)</f>
        <v>0</v>
      </c>
      <c r="CJ255" s="86" t="str">
        <f t="shared" si="112"/>
        <v/>
      </c>
      <c r="CK255" s="86">
        <f>IFERROR(FIND("CORPO DE BOMBEIROS",consulta_completa__11[[#This Row],[14 - Inst. Atuando no Local]]),0)</f>
        <v>0</v>
      </c>
      <c r="CL255" s="86" t="str">
        <f t="shared" si="113"/>
        <v/>
      </c>
      <c r="CM255" s="86">
        <f>IFERROR(FIND("POLÍCIA RODOVIÁRIA",consulta_completa__11[[#This Row],[14 - Inst. Atuando no Local]]),0)</f>
        <v>0</v>
      </c>
      <c r="CN255" s="86" t="str">
        <f t="shared" si="114"/>
        <v/>
      </c>
      <c r="CO255" s="86">
        <f>IFERROR(FIND("POLÍCIA MILITAR",consulta_completa__11[[#This Row],[14 - Inst. Atuando no Local]]),0)</f>
        <v>0</v>
      </c>
      <c r="CP255" s="86" t="str">
        <f t="shared" si="115"/>
        <v/>
      </c>
      <c r="CQ255" s="86">
        <f>IFERROR(FIND("POLÍCIA CIVIL",consulta_completa__11[[#This Row],[14 - Inst. Atuando no Local]]),0)</f>
        <v>0</v>
      </c>
      <c r="CR255" s="86" t="str">
        <f t="shared" si="116"/>
        <v/>
      </c>
      <c r="CS255" s="86">
        <f>IFERROR(FIND("MARINHA DO BRASIL",consulta_completa__11[[#This Row],[14 - Inst. Atuando no Local]]),0)</f>
        <v>0</v>
      </c>
      <c r="CT255" s="86" t="str">
        <f t="shared" si="117"/>
        <v/>
      </c>
      <c r="CU255" s="86">
        <f>IFERROR(FIND("EMPRESA ESPECIALIZADA EM ATENDIMENTO",consulta_completa__11[[#This Row],[14 - Inst. Atuando no Local]]),0)</f>
        <v>0</v>
      </c>
      <c r="CV255" s="86" t="str">
        <f t="shared" si="118"/>
        <v/>
      </c>
      <c r="CW255" s="86">
        <f>IFERROR(FIND("IBAMA",consulta_completa__11[[#This Row],[14 - Inst. Atuando no Local]]),0)</f>
        <v>0</v>
      </c>
      <c r="CX255" s="86" t="str">
        <f t="shared" si="119"/>
        <v/>
      </c>
      <c r="CY255" s="86" t="str">
        <f>IF(consulta_completa__11[[#This Row],[14 - Inst. Atuando no Local]]="","X","")</f>
        <v/>
      </c>
      <c r="CZ255" s="86">
        <f>IFERROR(FIND("OUTRA (S)",consulta_completa__11[[#This Row],[14 - Inst. Atuando no Local]]),0)</f>
        <v>0</v>
      </c>
      <c r="DA255" s="86" t="str">
        <f t="shared" si="120"/>
        <v/>
      </c>
      <c r="DB255" s="37" t="str">
        <f t="shared" si="121"/>
        <v>Sim</v>
      </c>
      <c r="DC255" s="37" t="str">
        <f t="shared" si="122"/>
        <v>Não</v>
      </c>
      <c r="DD255" s="37" t="str">
        <f t="shared" si="123"/>
        <v>Sim</v>
      </c>
      <c r="DE255" s="89" t="str">
        <f t="shared" si="94"/>
        <v>Estadual</v>
      </c>
    </row>
    <row r="256" spans="1:109">
      <c r="A256" s="15">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4">
        <f>IFERROR(FIND("Óbitos/feridos",consulta_completa__11[[#This Row],[13 - Ocorrências/Ambientes Atingidos]]),0)</f>
        <v>0</v>
      </c>
      <c r="AY256" s="85" t="str">
        <f t="shared" si="95"/>
        <v/>
      </c>
      <c r="AZ256" s="84">
        <f>IFERROR(FIND("População afetada/evacuada",consulta_completa__11[[#This Row],[13 - Ocorrências/Ambientes Atingidos]]),0)</f>
        <v>0</v>
      </c>
      <c r="BA256" s="84" t="str">
        <f t="shared" si="96"/>
        <v/>
      </c>
      <c r="BB256" s="84">
        <f>IFERROR(FIND("Suspensão de abastecimento de água",consulta_completa__11[[#This Row],[13 - Ocorrências/Ambientes Atingidos]]),0)</f>
        <v>0</v>
      </c>
      <c r="BC256" s="85" t="str">
        <f t="shared" si="124"/>
        <v/>
      </c>
      <c r="BD256" s="84">
        <f>IFERROR(FIND("Rio/córrego",consulta_completa__11[[#This Row],[13 - Ocorrências/Ambientes Atingidos]]),0)</f>
        <v>0</v>
      </c>
      <c r="BE256" s="85" t="str">
        <f t="shared" si="97"/>
        <v/>
      </c>
      <c r="BF256" s="84">
        <f>IFERROR(FIND("Lago",consulta_completa__11[[#This Row],[13 - Ocorrências/Ambientes Atingidos]]),0)</f>
        <v>0</v>
      </c>
      <c r="BG256" s="85" t="str">
        <f t="shared" si="98"/>
        <v/>
      </c>
      <c r="BH256" s="84">
        <f>IFERROR(FIND("Mar",consulta_completa__11[[#This Row],[13 - Ocorrências/Ambientes Atingidos]]),0)</f>
        <v>0</v>
      </c>
      <c r="BI256" s="85" t="str">
        <f t="shared" si="99"/>
        <v/>
      </c>
      <c r="BJ256" s="84">
        <f>IFERROR(FIND("Praia",consulta_completa__11[[#This Row],[13 - Ocorrências/Ambientes Atingidos]]),0)</f>
        <v>0</v>
      </c>
      <c r="BK256" s="85" t="str">
        <f t="shared" si="100"/>
        <v/>
      </c>
      <c r="BL256" s="84">
        <f>IFERROR(FIND("Solo",consulta_completa__11[[#This Row],[13 - Ocorrências/Ambientes Atingidos]]),0)</f>
        <v>1</v>
      </c>
      <c r="BM256" s="85" t="str">
        <f t="shared" si="101"/>
        <v>X</v>
      </c>
      <c r="BN256" s="84">
        <f>IFERROR(FIND("Águas subterrâneas",consulta_completa__11[[#This Row],[13 - Ocorrências/Ambientes Atingidos]]),0)</f>
        <v>0</v>
      </c>
      <c r="BO256" s="85" t="str">
        <f t="shared" si="102"/>
        <v/>
      </c>
      <c r="BP256" s="84">
        <f>IFERROR(FIND("Atmosfera",consulta_completa__11[[#This Row],[13 - Ocorrências/Ambientes Atingidos]]),0)</f>
        <v>0</v>
      </c>
      <c r="BQ256" s="85" t="str">
        <f t="shared" si="103"/>
        <v/>
      </c>
      <c r="BR256" s="84">
        <f>IFERROR(FIND("Flora",consulta_completa__11[[#This Row],[13 - Ocorrências/Ambientes Atingidos]]),0)</f>
        <v>0</v>
      </c>
      <c r="BS256" s="85" t="str">
        <f t="shared" si="104"/>
        <v/>
      </c>
      <c r="BT256" s="84">
        <f>IFERROR(FIND("Fauna",consulta_completa__11[[#This Row],[13 - Ocorrências/Ambientes Atingidos]]),0)</f>
        <v>0</v>
      </c>
      <c r="BU256" s="85" t="str">
        <f t="shared" si="105"/>
        <v/>
      </c>
      <c r="BV256" s="84">
        <f>IFERROR(FIND("UC federal",consulta_completa__11[[#This Row],[13 - Ocorrências/Ambientes Atingidos]]),0)</f>
        <v>0</v>
      </c>
      <c r="BW256" s="85" t="str">
        <f t="shared" si="106"/>
        <v/>
      </c>
      <c r="BX256" s="84">
        <f>IFERROR(FIND("UC estadual/municipal",consulta_completa__11[[#This Row],[13 - Ocorrências/Ambientes Atingidos]]),0)</f>
        <v>0</v>
      </c>
      <c r="BY256" s="85" t="str">
        <f t="shared" si="107"/>
        <v/>
      </c>
      <c r="BZ256" s="84">
        <f>IFERROR(FIND("Outro(s)",consulta_completa__11[[#This Row],[13 - Ocorrências/Ambientes Atingidos]]),0)</f>
        <v>0</v>
      </c>
      <c r="CA256" s="85" t="str">
        <f t="shared" si="108"/>
        <v/>
      </c>
      <c r="CB256" s="84">
        <f>IFERROR(FIND("Sem dano",consulta_completa__11[[#This Row],[13 - Ocorrências/Ambientes Atingidos]]),0)</f>
        <v>0</v>
      </c>
      <c r="CC256" s="85" t="str">
        <f t="shared" si="109"/>
        <v/>
      </c>
      <c r="CD256" s="84" t="str">
        <f>IF(consulta_completa__11[[#This Row],[13 - Ocorrências/Ambientes Atingidos]]="","X","")</f>
        <v/>
      </c>
      <c r="CE256" s="86">
        <f>IFERROR(FIND("IBAMA",consulta_completa__11[[#This Row],[14 - Inst. Atuando no Local]]),0)</f>
        <v>0</v>
      </c>
      <c r="CF256" s="86" t="str">
        <f t="shared" si="110"/>
        <v/>
      </c>
      <c r="CG256" s="86">
        <f>IFERROR(FIND("OEMA",consulta_completa__11[[#This Row],[14 - Inst. Atuando no Local]]),0)</f>
        <v>0</v>
      </c>
      <c r="CH256" s="86" t="str">
        <f t="shared" si="111"/>
        <v/>
      </c>
      <c r="CI256" s="86">
        <f>IFERROR(FIND("DEFESA CIVIL",consulta_completa__11[[#This Row],[14 - Inst. Atuando no Local]]),0)</f>
        <v>0</v>
      </c>
      <c r="CJ256" s="86" t="str">
        <f t="shared" si="112"/>
        <v/>
      </c>
      <c r="CK256" s="86">
        <f>IFERROR(FIND("CORPO DE BOMBEIROS",consulta_completa__11[[#This Row],[14 - Inst. Atuando no Local]]),0)</f>
        <v>0</v>
      </c>
      <c r="CL256" s="86" t="str">
        <f t="shared" si="113"/>
        <v/>
      </c>
      <c r="CM256" s="86">
        <f>IFERROR(FIND("POLÍCIA RODOVIÁRIA",consulta_completa__11[[#This Row],[14 - Inst. Atuando no Local]]),0)</f>
        <v>0</v>
      </c>
      <c r="CN256" s="86" t="str">
        <f t="shared" si="114"/>
        <v/>
      </c>
      <c r="CO256" s="86">
        <f>IFERROR(FIND("POLÍCIA MILITAR",consulta_completa__11[[#This Row],[14 - Inst. Atuando no Local]]),0)</f>
        <v>0</v>
      </c>
      <c r="CP256" s="86" t="str">
        <f t="shared" si="115"/>
        <v/>
      </c>
      <c r="CQ256" s="86">
        <f>IFERROR(FIND("POLÍCIA CIVIL",consulta_completa__11[[#This Row],[14 - Inst. Atuando no Local]]),0)</f>
        <v>0</v>
      </c>
      <c r="CR256" s="86" t="str">
        <f t="shared" si="116"/>
        <v/>
      </c>
      <c r="CS256" s="86">
        <f>IFERROR(FIND("MARINHA DO BRASIL",consulta_completa__11[[#This Row],[14 - Inst. Atuando no Local]]),0)</f>
        <v>0</v>
      </c>
      <c r="CT256" s="86" t="str">
        <f t="shared" si="117"/>
        <v/>
      </c>
      <c r="CU256" s="86">
        <f>IFERROR(FIND("EMPRESA ESPECIALIZADA EM ATENDIMENTO",consulta_completa__11[[#This Row],[14 - Inst. Atuando no Local]]),0)</f>
        <v>0</v>
      </c>
      <c r="CV256" s="86" t="str">
        <f t="shared" si="118"/>
        <v/>
      </c>
      <c r="CW256" s="86">
        <f>IFERROR(FIND("IBAMA",consulta_completa__11[[#This Row],[14 - Inst. Atuando no Local]]),0)</f>
        <v>0</v>
      </c>
      <c r="CX256" s="86" t="str">
        <f t="shared" si="119"/>
        <v/>
      </c>
      <c r="CY256" s="86" t="str">
        <f>IF(consulta_completa__11[[#This Row],[14 - Inst. Atuando no Local]]="","X","")</f>
        <v/>
      </c>
      <c r="CZ256" s="86">
        <f>IFERROR(FIND("OUTRA (S)",consulta_completa__11[[#This Row],[14 - Inst. Atuando no Local]]),0)</f>
        <v>0</v>
      </c>
      <c r="DA256" s="86" t="str">
        <f t="shared" si="120"/>
        <v/>
      </c>
      <c r="DB256" s="37" t="str">
        <f t="shared" si="121"/>
        <v>Sim</v>
      </c>
      <c r="DC256" s="37" t="str">
        <f t="shared" si="122"/>
        <v>Não</v>
      </c>
      <c r="DD256" s="37" t="str">
        <f t="shared" si="123"/>
        <v>Sim</v>
      </c>
      <c r="DE256" s="89" t="str">
        <f t="shared" si="94"/>
        <v>Estadual</v>
      </c>
    </row>
    <row r="257" spans="1:109">
      <c r="A257" s="15">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4">
        <f>IFERROR(FIND("Óbitos/feridos",consulta_completa__11[[#This Row],[13 - Ocorrências/Ambientes Atingidos]]),0)</f>
        <v>0</v>
      </c>
      <c r="AY257" s="85" t="str">
        <f t="shared" si="95"/>
        <v/>
      </c>
      <c r="AZ257" s="84">
        <f>IFERROR(FIND("População afetada/evacuada",consulta_completa__11[[#This Row],[13 - Ocorrências/Ambientes Atingidos]]),0)</f>
        <v>0</v>
      </c>
      <c r="BA257" s="84" t="str">
        <f t="shared" si="96"/>
        <v/>
      </c>
      <c r="BB257" s="84">
        <f>IFERROR(FIND("Suspensão de abastecimento de água",consulta_completa__11[[#This Row],[13 - Ocorrências/Ambientes Atingidos]]),0)</f>
        <v>0</v>
      </c>
      <c r="BC257" s="85" t="str">
        <f t="shared" si="124"/>
        <v/>
      </c>
      <c r="BD257" s="84">
        <f>IFERROR(FIND("Rio/córrego",consulta_completa__11[[#This Row],[13 - Ocorrências/Ambientes Atingidos]]),0)</f>
        <v>0</v>
      </c>
      <c r="BE257" s="85" t="str">
        <f t="shared" si="97"/>
        <v/>
      </c>
      <c r="BF257" s="84">
        <f>IFERROR(FIND("Lago",consulta_completa__11[[#This Row],[13 - Ocorrências/Ambientes Atingidos]]),0)</f>
        <v>0</v>
      </c>
      <c r="BG257" s="85" t="str">
        <f t="shared" si="98"/>
        <v/>
      </c>
      <c r="BH257" s="84">
        <f>IFERROR(FIND("Mar",consulta_completa__11[[#This Row],[13 - Ocorrências/Ambientes Atingidos]]),0)</f>
        <v>0</v>
      </c>
      <c r="BI257" s="85" t="str">
        <f t="shared" si="99"/>
        <v/>
      </c>
      <c r="BJ257" s="84">
        <f>IFERROR(FIND("Praia",consulta_completa__11[[#This Row],[13 - Ocorrências/Ambientes Atingidos]]),0)</f>
        <v>0</v>
      </c>
      <c r="BK257" s="85" t="str">
        <f t="shared" si="100"/>
        <v/>
      </c>
      <c r="BL257" s="84">
        <f>IFERROR(FIND("Solo",consulta_completa__11[[#This Row],[13 - Ocorrências/Ambientes Atingidos]]),0)</f>
        <v>0</v>
      </c>
      <c r="BM257" s="85" t="str">
        <f t="shared" si="101"/>
        <v/>
      </c>
      <c r="BN257" s="84">
        <f>IFERROR(FIND("Águas subterrâneas",consulta_completa__11[[#This Row],[13 - Ocorrências/Ambientes Atingidos]]),0)</f>
        <v>0</v>
      </c>
      <c r="BO257" s="85" t="str">
        <f t="shared" si="102"/>
        <v/>
      </c>
      <c r="BP257" s="84">
        <f>IFERROR(FIND("Atmosfera",consulta_completa__11[[#This Row],[13 - Ocorrências/Ambientes Atingidos]]),0)</f>
        <v>0</v>
      </c>
      <c r="BQ257" s="85" t="str">
        <f t="shared" si="103"/>
        <v/>
      </c>
      <c r="BR257" s="84">
        <f>IFERROR(FIND("Flora",consulta_completa__11[[#This Row],[13 - Ocorrências/Ambientes Atingidos]]),0)</f>
        <v>0</v>
      </c>
      <c r="BS257" s="85" t="str">
        <f t="shared" si="104"/>
        <v/>
      </c>
      <c r="BT257" s="84">
        <f>IFERROR(FIND("Fauna",consulta_completa__11[[#This Row],[13 - Ocorrências/Ambientes Atingidos]]),0)</f>
        <v>0</v>
      </c>
      <c r="BU257" s="85" t="str">
        <f t="shared" si="105"/>
        <v/>
      </c>
      <c r="BV257" s="84">
        <f>IFERROR(FIND("UC federal",consulta_completa__11[[#This Row],[13 - Ocorrências/Ambientes Atingidos]]),0)</f>
        <v>0</v>
      </c>
      <c r="BW257" s="85" t="str">
        <f t="shared" si="106"/>
        <v/>
      </c>
      <c r="BX257" s="84">
        <f>IFERROR(FIND("UC estadual/municipal",consulta_completa__11[[#This Row],[13 - Ocorrências/Ambientes Atingidos]]),0)</f>
        <v>0</v>
      </c>
      <c r="BY257" s="85" t="str">
        <f t="shared" si="107"/>
        <v/>
      </c>
      <c r="BZ257" s="84">
        <f>IFERROR(FIND("Outro(s)",consulta_completa__11[[#This Row],[13 - Ocorrências/Ambientes Atingidos]]),0)</f>
        <v>1</v>
      </c>
      <c r="CA257" s="85" t="str">
        <f t="shared" si="108"/>
        <v>X</v>
      </c>
      <c r="CB257" s="84">
        <f>IFERROR(FIND("Sem dano",consulta_completa__11[[#This Row],[13 - Ocorrências/Ambientes Atingidos]]),0)</f>
        <v>0</v>
      </c>
      <c r="CC257" s="85" t="str">
        <f t="shared" si="109"/>
        <v/>
      </c>
      <c r="CD257" s="84" t="str">
        <f>IF(consulta_completa__11[[#This Row],[13 - Ocorrências/Ambientes Atingidos]]="","X","")</f>
        <v/>
      </c>
      <c r="CE257" s="86">
        <f>IFERROR(FIND("IBAMA",consulta_completa__11[[#This Row],[14 - Inst. Atuando no Local]]),0)</f>
        <v>0</v>
      </c>
      <c r="CF257" s="86" t="str">
        <f t="shared" si="110"/>
        <v/>
      </c>
      <c r="CG257" s="86">
        <f>IFERROR(FIND("OEMA",consulta_completa__11[[#This Row],[14 - Inst. Atuando no Local]]),0)</f>
        <v>0</v>
      </c>
      <c r="CH257" s="86" t="str">
        <f t="shared" si="111"/>
        <v/>
      </c>
      <c r="CI257" s="86">
        <f>IFERROR(FIND("DEFESA CIVIL",consulta_completa__11[[#This Row],[14 - Inst. Atuando no Local]]),0)</f>
        <v>0</v>
      </c>
      <c r="CJ257" s="86" t="str">
        <f t="shared" si="112"/>
        <v/>
      </c>
      <c r="CK257" s="86">
        <f>IFERROR(FIND("CORPO DE BOMBEIROS",consulta_completa__11[[#This Row],[14 - Inst. Atuando no Local]]),0)</f>
        <v>0</v>
      </c>
      <c r="CL257" s="86" t="str">
        <f t="shared" si="113"/>
        <v/>
      </c>
      <c r="CM257" s="86">
        <f>IFERROR(FIND("POLÍCIA RODOVIÁRIA",consulta_completa__11[[#This Row],[14 - Inst. Atuando no Local]]),0)</f>
        <v>0</v>
      </c>
      <c r="CN257" s="86" t="str">
        <f t="shared" si="114"/>
        <v/>
      </c>
      <c r="CO257" s="86">
        <f>IFERROR(FIND("POLÍCIA MILITAR",consulta_completa__11[[#This Row],[14 - Inst. Atuando no Local]]),0)</f>
        <v>0</v>
      </c>
      <c r="CP257" s="86" t="str">
        <f t="shared" si="115"/>
        <v/>
      </c>
      <c r="CQ257" s="86">
        <f>IFERROR(FIND("POLÍCIA CIVIL",consulta_completa__11[[#This Row],[14 - Inst. Atuando no Local]]),0)</f>
        <v>0</v>
      </c>
      <c r="CR257" s="86" t="str">
        <f t="shared" si="116"/>
        <v/>
      </c>
      <c r="CS257" s="86">
        <f>IFERROR(FIND("MARINHA DO BRASIL",consulta_completa__11[[#This Row],[14 - Inst. Atuando no Local]]),0)</f>
        <v>0</v>
      </c>
      <c r="CT257" s="86" t="str">
        <f t="shared" si="117"/>
        <v/>
      </c>
      <c r="CU257" s="86">
        <f>IFERROR(FIND("EMPRESA ESPECIALIZADA EM ATENDIMENTO",consulta_completa__11[[#This Row],[14 - Inst. Atuando no Local]]),0)</f>
        <v>0</v>
      </c>
      <c r="CV257" s="86" t="str">
        <f t="shared" si="118"/>
        <v/>
      </c>
      <c r="CW257" s="86">
        <f>IFERROR(FIND("IBAMA",consulta_completa__11[[#This Row],[14 - Inst. Atuando no Local]]),0)</f>
        <v>0</v>
      </c>
      <c r="CX257" s="86" t="str">
        <f t="shared" si="119"/>
        <v/>
      </c>
      <c r="CY257" s="86" t="str">
        <f>IF(consulta_completa__11[[#This Row],[14 - Inst. Atuando no Local]]="","X","")</f>
        <v/>
      </c>
      <c r="CZ257" s="86">
        <f>IFERROR(FIND("OUTRA (S)",consulta_completa__11[[#This Row],[14 - Inst. Atuando no Local]]),0)</f>
        <v>0</v>
      </c>
      <c r="DA257" s="86" t="str">
        <f t="shared" si="120"/>
        <v/>
      </c>
      <c r="DB257" s="37" t="str">
        <f t="shared" si="121"/>
        <v>Sim</v>
      </c>
      <c r="DC257" s="37" t="str">
        <f t="shared" si="122"/>
        <v>Não</v>
      </c>
      <c r="DD257" s="37" t="str">
        <f t="shared" si="123"/>
        <v>Sim</v>
      </c>
      <c r="DE257" s="89" t="str">
        <f t="shared" si="94"/>
        <v>Sem informação</v>
      </c>
    </row>
    <row r="258" spans="1:109">
      <c r="A258" s="15">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4">
        <f>IFERROR(FIND("Óbitos/feridos",consulta_completa__11[[#This Row],[13 - Ocorrências/Ambientes Atingidos]]),0)</f>
        <v>0</v>
      </c>
      <c r="AY258" s="85" t="str">
        <f t="shared" si="95"/>
        <v/>
      </c>
      <c r="AZ258" s="84">
        <f>IFERROR(FIND("População afetada/evacuada",consulta_completa__11[[#This Row],[13 - Ocorrências/Ambientes Atingidos]]),0)</f>
        <v>0</v>
      </c>
      <c r="BA258" s="84" t="str">
        <f t="shared" si="96"/>
        <v/>
      </c>
      <c r="BB258" s="84">
        <f>IFERROR(FIND("Suspensão de abastecimento de água",consulta_completa__11[[#This Row],[13 - Ocorrências/Ambientes Atingidos]]),0)</f>
        <v>0</v>
      </c>
      <c r="BC258" s="85" t="str">
        <f t="shared" si="124"/>
        <v/>
      </c>
      <c r="BD258" s="84">
        <f>IFERROR(FIND("Rio/córrego",consulta_completa__11[[#This Row],[13 - Ocorrências/Ambientes Atingidos]]),0)</f>
        <v>0</v>
      </c>
      <c r="BE258" s="85" t="str">
        <f t="shared" si="97"/>
        <v/>
      </c>
      <c r="BF258" s="84">
        <f>IFERROR(FIND("Lago",consulta_completa__11[[#This Row],[13 - Ocorrências/Ambientes Atingidos]]),0)</f>
        <v>0</v>
      </c>
      <c r="BG258" s="85" t="str">
        <f t="shared" si="98"/>
        <v/>
      </c>
      <c r="BH258" s="84">
        <f>IFERROR(FIND("Mar",consulta_completa__11[[#This Row],[13 - Ocorrências/Ambientes Atingidos]]),0)</f>
        <v>1</v>
      </c>
      <c r="BI258" s="85" t="str">
        <f t="shared" si="99"/>
        <v>X</v>
      </c>
      <c r="BJ258" s="84">
        <f>IFERROR(FIND("Praia",consulta_completa__11[[#This Row],[13 - Ocorrências/Ambientes Atingidos]]),0)</f>
        <v>0</v>
      </c>
      <c r="BK258" s="85" t="str">
        <f t="shared" si="100"/>
        <v/>
      </c>
      <c r="BL258" s="84">
        <f>IFERROR(FIND("Solo",consulta_completa__11[[#This Row],[13 - Ocorrências/Ambientes Atingidos]]),0)</f>
        <v>0</v>
      </c>
      <c r="BM258" s="85" t="str">
        <f t="shared" si="101"/>
        <v/>
      </c>
      <c r="BN258" s="84">
        <f>IFERROR(FIND("Águas subterrâneas",consulta_completa__11[[#This Row],[13 - Ocorrências/Ambientes Atingidos]]),0)</f>
        <v>0</v>
      </c>
      <c r="BO258" s="85" t="str">
        <f t="shared" si="102"/>
        <v/>
      </c>
      <c r="BP258" s="84">
        <f>IFERROR(FIND("Atmosfera",consulta_completa__11[[#This Row],[13 - Ocorrências/Ambientes Atingidos]]),0)</f>
        <v>0</v>
      </c>
      <c r="BQ258" s="85" t="str">
        <f t="shared" si="103"/>
        <v/>
      </c>
      <c r="BR258" s="84">
        <f>IFERROR(FIND("Flora",consulta_completa__11[[#This Row],[13 - Ocorrências/Ambientes Atingidos]]),0)</f>
        <v>0</v>
      </c>
      <c r="BS258" s="85" t="str">
        <f t="shared" si="104"/>
        <v/>
      </c>
      <c r="BT258" s="84">
        <f>IFERROR(FIND("Fauna",consulta_completa__11[[#This Row],[13 - Ocorrências/Ambientes Atingidos]]),0)</f>
        <v>0</v>
      </c>
      <c r="BU258" s="85" t="str">
        <f t="shared" si="105"/>
        <v/>
      </c>
      <c r="BV258" s="84">
        <f>IFERROR(FIND("UC federal",consulta_completa__11[[#This Row],[13 - Ocorrências/Ambientes Atingidos]]),0)</f>
        <v>0</v>
      </c>
      <c r="BW258" s="85" t="str">
        <f t="shared" si="106"/>
        <v/>
      </c>
      <c r="BX258" s="84">
        <f>IFERROR(FIND("UC estadual/municipal",consulta_completa__11[[#This Row],[13 - Ocorrências/Ambientes Atingidos]]),0)</f>
        <v>0</v>
      </c>
      <c r="BY258" s="85" t="str">
        <f t="shared" si="107"/>
        <v/>
      </c>
      <c r="BZ258" s="84">
        <f>IFERROR(FIND("Outro(s)",consulta_completa__11[[#This Row],[13 - Ocorrências/Ambientes Atingidos]]),0)</f>
        <v>0</v>
      </c>
      <c r="CA258" s="85" t="str">
        <f t="shared" si="108"/>
        <v/>
      </c>
      <c r="CB258" s="84">
        <f>IFERROR(FIND("Sem dano",consulta_completa__11[[#This Row],[13 - Ocorrências/Ambientes Atingidos]]),0)</f>
        <v>0</v>
      </c>
      <c r="CC258" s="85" t="str">
        <f t="shared" si="109"/>
        <v/>
      </c>
      <c r="CD258" s="84" t="str">
        <f>IF(consulta_completa__11[[#This Row],[13 - Ocorrências/Ambientes Atingidos]]="","X","")</f>
        <v/>
      </c>
      <c r="CE258" s="86">
        <f>IFERROR(FIND("IBAMA",consulta_completa__11[[#This Row],[14 - Inst. Atuando no Local]]),0)</f>
        <v>0</v>
      </c>
      <c r="CF258" s="86" t="str">
        <f t="shared" si="110"/>
        <v/>
      </c>
      <c r="CG258" s="86">
        <f>IFERROR(FIND("OEMA",consulta_completa__11[[#This Row],[14 - Inst. Atuando no Local]]),0)</f>
        <v>0</v>
      </c>
      <c r="CH258" s="86" t="str">
        <f t="shared" si="111"/>
        <v/>
      </c>
      <c r="CI258" s="86">
        <f>IFERROR(FIND("DEFESA CIVIL",consulta_completa__11[[#This Row],[14 - Inst. Atuando no Local]]),0)</f>
        <v>0</v>
      </c>
      <c r="CJ258" s="86" t="str">
        <f t="shared" si="112"/>
        <v/>
      </c>
      <c r="CK258" s="86">
        <f>IFERROR(FIND("CORPO DE BOMBEIROS",consulta_completa__11[[#This Row],[14 - Inst. Atuando no Local]]),0)</f>
        <v>0</v>
      </c>
      <c r="CL258" s="86" t="str">
        <f t="shared" si="113"/>
        <v/>
      </c>
      <c r="CM258" s="86">
        <f>IFERROR(FIND("POLÍCIA RODOVIÁRIA",consulta_completa__11[[#This Row],[14 - Inst. Atuando no Local]]),0)</f>
        <v>0</v>
      </c>
      <c r="CN258" s="86" t="str">
        <f t="shared" si="114"/>
        <v/>
      </c>
      <c r="CO258" s="86">
        <f>IFERROR(FIND("POLÍCIA MILITAR",consulta_completa__11[[#This Row],[14 - Inst. Atuando no Local]]),0)</f>
        <v>0</v>
      </c>
      <c r="CP258" s="86" t="str">
        <f t="shared" si="115"/>
        <v/>
      </c>
      <c r="CQ258" s="86">
        <f>IFERROR(FIND("POLÍCIA CIVIL",consulta_completa__11[[#This Row],[14 - Inst. Atuando no Local]]),0)</f>
        <v>0</v>
      </c>
      <c r="CR258" s="86" t="str">
        <f t="shared" si="116"/>
        <v/>
      </c>
      <c r="CS258" s="86">
        <f>IFERROR(FIND("MARINHA DO BRASIL",consulta_completa__11[[#This Row],[14 - Inst. Atuando no Local]]),0)</f>
        <v>0</v>
      </c>
      <c r="CT258" s="86" t="str">
        <f t="shared" si="117"/>
        <v/>
      </c>
      <c r="CU258" s="86">
        <f>IFERROR(FIND("EMPRESA ESPECIALIZADA EM ATENDIMENTO",consulta_completa__11[[#This Row],[14 - Inst. Atuando no Local]]),0)</f>
        <v>0</v>
      </c>
      <c r="CV258" s="86" t="str">
        <f t="shared" si="118"/>
        <v/>
      </c>
      <c r="CW258" s="86">
        <f>IFERROR(FIND("IBAMA",consulta_completa__11[[#This Row],[14 - Inst. Atuando no Local]]),0)</f>
        <v>0</v>
      </c>
      <c r="CX258" s="86" t="str">
        <f t="shared" si="119"/>
        <v/>
      </c>
      <c r="CY258" s="86" t="str">
        <f>IF(consulta_completa__11[[#This Row],[14 - Inst. Atuando no Local]]="","X","")</f>
        <v/>
      </c>
      <c r="CZ258" s="86">
        <f>IFERROR(FIND("OUTRA (S)",consulta_completa__11[[#This Row],[14 - Inst. Atuando no Local]]),0)</f>
        <v>0</v>
      </c>
      <c r="DA258" s="86" t="str">
        <f t="shared" si="120"/>
        <v/>
      </c>
      <c r="DB258" s="37" t="str">
        <f t="shared" si="121"/>
        <v>Sim</v>
      </c>
      <c r="DC258" s="37" t="str">
        <f t="shared" si="122"/>
        <v>Não</v>
      </c>
      <c r="DD258" s="37" t="str">
        <f t="shared" si="123"/>
        <v>Sim</v>
      </c>
      <c r="DE258" s="89" t="str">
        <f t="shared" ref="DE258:DE321" si="125">IF(AD258=1,"Federal",IF(AD258=2,"Estadual",IF(AD258=0,"Sem informação","")))</f>
        <v>Federal</v>
      </c>
    </row>
    <row r="259" spans="1:109">
      <c r="A259" s="15">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4">
        <f>IFERROR(FIND("Óbitos/feridos",consulta_completa__11[[#This Row],[13 - Ocorrências/Ambientes Atingidos]]),0)</f>
        <v>0</v>
      </c>
      <c r="AY259" s="85" t="str">
        <f t="shared" ref="AY259:AY322" si="126">IF(AX259=0,"","X")</f>
        <v/>
      </c>
      <c r="AZ259" s="84">
        <f>IFERROR(FIND("População afetada/evacuada",consulta_completa__11[[#This Row],[13 - Ocorrências/Ambientes Atingidos]]),0)</f>
        <v>0</v>
      </c>
      <c r="BA259" s="84" t="str">
        <f t="shared" ref="BA259:BA322" si="127">IF(AZ259=0,"","X")</f>
        <v/>
      </c>
      <c r="BB259" s="84">
        <f>IFERROR(FIND("Suspensão de abastecimento de água",consulta_completa__11[[#This Row],[13 - Ocorrências/Ambientes Atingidos]]),0)</f>
        <v>0</v>
      </c>
      <c r="BC259" s="85" t="str">
        <f t="shared" si="124"/>
        <v/>
      </c>
      <c r="BD259" s="84">
        <f>IFERROR(FIND("Rio/córrego",consulta_completa__11[[#This Row],[13 - Ocorrências/Ambientes Atingidos]]),0)</f>
        <v>0</v>
      </c>
      <c r="BE259" s="85" t="str">
        <f t="shared" ref="BE259:BE322" si="128">IF(BD259=0,"","X")</f>
        <v/>
      </c>
      <c r="BF259" s="84">
        <f>IFERROR(FIND("Lago",consulta_completa__11[[#This Row],[13 - Ocorrências/Ambientes Atingidos]]),0)</f>
        <v>0</v>
      </c>
      <c r="BG259" s="85" t="str">
        <f t="shared" ref="BG259:BG322" si="129">IF(BF259=0,"","X")</f>
        <v/>
      </c>
      <c r="BH259" s="84">
        <f>IFERROR(FIND("Mar",consulta_completa__11[[#This Row],[13 - Ocorrências/Ambientes Atingidos]]),0)</f>
        <v>0</v>
      </c>
      <c r="BI259" s="85" t="str">
        <f t="shared" ref="BI259:BI322" si="130">IF(BH259=0,"","X")</f>
        <v/>
      </c>
      <c r="BJ259" s="84">
        <f>IFERROR(FIND("Praia",consulta_completa__11[[#This Row],[13 - Ocorrências/Ambientes Atingidos]]),0)</f>
        <v>0</v>
      </c>
      <c r="BK259" s="85" t="str">
        <f t="shared" ref="BK259:BK322" si="131">IF(BJ259=0,"","X")</f>
        <v/>
      </c>
      <c r="BL259" s="84">
        <f>IFERROR(FIND("Solo",consulta_completa__11[[#This Row],[13 - Ocorrências/Ambientes Atingidos]]),0)</f>
        <v>0</v>
      </c>
      <c r="BM259" s="85" t="str">
        <f t="shared" ref="BM259:BM322" si="132">IF(BL259=0,"","X")</f>
        <v/>
      </c>
      <c r="BN259" s="84">
        <f>IFERROR(FIND("Águas subterrâneas",consulta_completa__11[[#This Row],[13 - Ocorrências/Ambientes Atingidos]]),0)</f>
        <v>0</v>
      </c>
      <c r="BO259" s="85" t="str">
        <f t="shared" ref="BO259:BO322" si="133">IF(BN259=0,"","X")</f>
        <v/>
      </c>
      <c r="BP259" s="84">
        <f>IFERROR(FIND("Atmosfera",consulta_completa__11[[#This Row],[13 - Ocorrências/Ambientes Atingidos]]),0)</f>
        <v>0</v>
      </c>
      <c r="BQ259" s="85" t="str">
        <f t="shared" ref="BQ259:BQ322" si="134">IF(BP259=0,"","X")</f>
        <v/>
      </c>
      <c r="BR259" s="84">
        <f>IFERROR(FIND("Flora",consulta_completa__11[[#This Row],[13 - Ocorrências/Ambientes Atingidos]]),0)</f>
        <v>0</v>
      </c>
      <c r="BS259" s="85" t="str">
        <f t="shared" ref="BS259:BS322" si="135">IF(BR259=0,"","X")</f>
        <v/>
      </c>
      <c r="BT259" s="84">
        <f>IFERROR(FIND("Fauna",consulta_completa__11[[#This Row],[13 - Ocorrências/Ambientes Atingidos]]),0)</f>
        <v>0</v>
      </c>
      <c r="BU259" s="85" t="str">
        <f t="shared" ref="BU259:BU322" si="136">IF(BT259=0,"","X")</f>
        <v/>
      </c>
      <c r="BV259" s="84">
        <f>IFERROR(FIND("UC federal",consulta_completa__11[[#This Row],[13 - Ocorrências/Ambientes Atingidos]]),0)</f>
        <v>0</v>
      </c>
      <c r="BW259" s="85" t="str">
        <f t="shared" ref="BW259:BW322" si="137">IF(BV259=0,"","X")</f>
        <v/>
      </c>
      <c r="BX259" s="84">
        <f>IFERROR(FIND("UC estadual/municipal",consulta_completa__11[[#This Row],[13 - Ocorrências/Ambientes Atingidos]]),0)</f>
        <v>0</v>
      </c>
      <c r="BY259" s="85" t="str">
        <f t="shared" ref="BY259:BY322" si="138">IF(BX259=0,"","X")</f>
        <v/>
      </c>
      <c r="BZ259" s="84">
        <f>IFERROR(FIND("Outro(s)",consulta_completa__11[[#This Row],[13 - Ocorrências/Ambientes Atingidos]]),0)</f>
        <v>1</v>
      </c>
      <c r="CA259" s="85" t="str">
        <f t="shared" ref="CA259:CA322" si="139">IF(BZ259=0,"","X")</f>
        <v>X</v>
      </c>
      <c r="CB259" s="84">
        <f>IFERROR(FIND("Sem dano",consulta_completa__11[[#This Row],[13 - Ocorrências/Ambientes Atingidos]]),0)</f>
        <v>0</v>
      </c>
      <c r="CC259" s="85" t="str">
        <f t="shared" ref="CC259:CC322" si="140">IF(CB259=0,"","X")</f>
        <v/>
      </c>
      <c r="CD259" s="84" t="str">
        <f>IF(consulta_completa__11[[#This Row],[13 - Ocorrências/Ambientes Atingidos]]="","X","")</f>
        <v/>
      </c>
      <c r="CE259" s="86">
        <f>IFERROR(FIND("IBAMA",consulta_completa__11[[#This Row],[14 - Inst. Atuando no Local]]),0)</f>
        <v>0</v>
      </c>
      <c r="CF259" s="86" t="str">
        <f t="shared" ref="CF259:CF322" si="141">IF(CE259=0,"","X")</f>
        <v/>
      </c>
      <c r="CG259" s="86">
        <f>IFERROR(FIND("OEMA",consulta_completa__11[[#This Row],[14 - Inst. Atuando no Local]]),0)</f>
        <v>0</v>
      </c>
      <c r="CH259" s="86" t="str">
        <f t="shared" ref="CH259:CH322" si="142">IF(CG259=0,"","X")</f>
        <v/>
      </c>
      <c r="CI259" s="86">
        <f>IFERROR(FIND("DEFESA CIVIL",consulta_completa__11[[#This Row],[14 - Inst. Atuando no Local]]),0)</f>
        <v>0</v>
      </c>
      <c r="CJ259" s="86" t="str">
        <f t="shared" ref="CJ259:CJ322" si="143">IF(CI259=0,"","X")</f>
        <v/>
      </c>
      <c r="CK259" s="86">
        <f>IFERROR(FIND("CORPO DE BOMBEIROS",consulta_completa__11[[#This Row],[14 - Inst. Atuando no Local]]),0)</f>
        <v>0</v>
      </c>
      <c r="CL259" s="86" t="str">
        <f t="shared" ref="CL259:CL322" si="144">IF(CK259=0,"","X")</f>
        <v/>
      </c>
      <c r="CM259" s="86">
        <f>IFERROR(FIND("POLÍCIA RODOVIÁRIA",consulta_completa__11[[#This Row],[14 - Inst. Atuando no Local]]),0)</f>
        <v>0</v>
      </c>
      <c r="CN259" s="86" t="str">
        <f t="shared" ref="CN259:CN322" si="145">IF(CM259=0,"","X")</f>
        <v/>
      </c>
      <c r="CO259" s="86">
        <f>IFERROR(FIND("POLÍCIA MILITAR",consulta_completa__11[[#This Row],[14 - Inst. Atuando no Local]]),0)</f>
        <v>0</v>
      </c>
      <c r="CP259" s="86" t="str">
        <f t="shared" ref="CP259:CP322" si="146">IF(CO259=0,"","X")</f>
        <v/>
      </c>
      <c r="CQ259" s="86">
        <f>IFERROR(FIND("POLÍCIA CIVIL",consulta_completa__11[[#This Row],[14 - Inst. Atuando no Local]]),0)</f>
        <v>0</v>
      </c>
      <c r="CR259" s="86" t="str">
        <f t="shared" ref="CR259:CR322" si="147">IF(CQ259=0,"","X")</f>
        <v/>
      </c>
      <c r="CS259" s="86">
        <f>IFERROR(FIND("MARINHA DO BRASIL",consulta_completa__11[[#This Row],[14 - Inst. Atuando no Local]]),0)</f>
        <v>0</v>
      </c>
      <c r="CT259" s="86" t="str">
        <f t="shared" ref="CT259:CT322" si="148">IF(CS259=0,"","X")</f>
        <v/>
      </c>
      <c r="CU259" s="86">
        <f>IFERROR(FIND("EMPRESA ESPECIALIZADA EM ATENDIMENTO",consulta_completa__11[[#This Row],[14 - Inst. Atuando no Local]]),0)</f>
        <v>0</v>
      </c>
      <c r="CV259" s="86" t="str">
        <f t="shared" ref="CV259:CV322" si="149">IF(CU259=0,"","X")</f>
        <v/>
      </c>
      <c r="CW259" s="86">
        <f>IFERROR(FIND("IBAMA",consulta_completa__11[[#This Row],[14 - Inst. Atuando no Local]]),0)</f>
        <v>0</v>
      </c>
      <c r="CX259" s="86" t="str">
        <f t="shared" ref="CX259:CX322" si="150">IF(CW259=0,"","X")</f>
        <v/>
      </c>
      <c r="CY259" s="86" t="str">
        <f>IF(consulta_completa__11[[#This Row],[14 - Inst. Atuando no Local]]="","X","")</f>
        <v>X</v>
      </c>
      <c r="CZ259" s="86">
        <f>IFERROR(FIND("OUTRA (S)",consulta_completa__11[[#This Row],[14 - Inst. Atuando no Local]]),0)</f>
        <v>0</v>
      </c>
      <c r="DA259" s="86" t="str">
        <f t="shared" ref="DA259:DA322" si="151">IF(CZ259=0,"","X")</f>
        <v/>
      </c>
      <c r="DB259" s="37" t="str">
        <f t="shared" ref="DB259:DB322" si="152">IF(AH$2="","",IF(AH$2="S","Sim",IF(AH$2="N","Não", IF(AH$2="I","Sem Informação"))))</f>
        <v>Sim</v>
      </c>
      <c r="DC259" s="37" t="str">
        <f t="shared" ref="DC259:DC322" si="153">IF(AI$2="","",IF(AI$2="S","Sim",IF(AI$2="N","Não", IF(AI$2="I","Sem Informação"))))</f>
        <v>Não</v>
      </c>
      <c r="DD259" s="37" t="str">
        <f t="shared" ref="DD259:DD322" si="154">IF(AJ$2="","",IF(AJ$2="S","Sim",IF(AJ$2="N","Não", IF(AJ$2="I","Sem Informação"))))</f>
        <v>Sim</v>
      </c>
      <c r="DE259" s="89" t="str">
        <f t="shared" si="125"/>
        <v>Sem informação</v>
      </c>
    </row>
    <row r="260" spans="1:109">
      <c r="A260" s="15">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4">
        <f>IFERROR(FIND("Óbitos/feridos",consulta_completa__11[[#This Row],[13 - Ocorrências/Ambientes Atingidos]]),0)</f>
        <v>0</v>
      </c>
      <c r="AY260" s="85" t="str">
        <f t="shared" si="126"/>
        <v/>
      </c>
      <c r="AZ260" s="84">
        <f>IFERROR(FIND("População afetada/evacuada",consulta_completa__11[[#This Row],[13 - Ocorrências/Ambientes Atingidos]]),0)</f>
        <v>0</v>
      </c>
      <c r="BA260" s="84" t="str">
        <f t="shared" si="127"/>
        <v/>
      </c>
      <c r="BB260" s="84">
        <f>IFERROR(FIND("Suspensão de abastecimento de água",consulta_completa__11[[#This Row],[13 - Ocorrências/Ambientes Atingidos]]),0)</f>
        <v>0</v>
      </c>
      <c r="BC260" s="85" t="str">
        <f t="shared" ref="BC260:BC323" si="155">IF(BB260=0,"","X")</f>
        <v/>
      </c>
      <c r="BD260" s="84">
        <f>IFERROR(FIND("Rio/córrego",consulta_completa__11[[#This Row],[13 - Ocorrências/Ambientes Atingidos]]),0)</f>
        <v>0</v>
      </c>
      <c r="BE260" s="85" t="str">
        <f t="shared" si="128"/>
        <v/>
      </c>
      <c r="BF260" s="84">
        <f>IFERROR(FIND("Lago",consulta_completa__11[[#This Row],[13 - Ocorrências/Ambientes Atingidos]]),0)</f>
        <v>0</v>
      </c>
      <c r="BG260" s="85" t="str">
        <f t="shared" si="129"/>
        <v/>
      </c>
      <c r="BH260" s="84">
        <f>IFERROR(FIND("Mar",consulta_completa__11[[#This Row],[13 - Ocorrências/Ambientes Atingidos]]),0)</f>
        <v>0</v>
      </c>
      <c r="BI260" s="85" t="str">
        <f t="shared" si="130"/>
        <v/>
      </c>
      <c r="BJ260" s="84">
        <f>IFERROR(FIND("Praia",consulta_completa__11[[#This Row],[13 - Ocorrências/Ambientes Atingidos]]),0)</f>
        <v>0</v>
      </c>
      <c r="BK260" s="85" t="str">
        <f t="shared" si="131"/>
        <v/>
      </c>
      <c r="BL260" s="84">
        <f>IFERROR(FIND("Solo",consulta_completa__11[[#This Row],[13 - Ocorrências/Ambientes Atingidos]]),0)</f>
        <v>1</v>
      </c>
      <c r="BM260" s="85" t="str">
        <f t="shared" si="132"/>
        <v>X</v>
      </c>
      <c r="BN260" s="84">
        <f>IFERROR(FIND("Águas subterrâneas",consulta_completa__11[[#This Row],[13 - Ocorrências/Ambientes Atingidos]]),0)</f>
        <v>0</v>
      </c>
      <c r="BO260" s="85" t="str">
        <f t="shared" si="133"/>
        <v/>
      </c>
      <c r="BP260" s="84">
        <f>IFERROR(FIND("Atmosfera",consulta_completa__11[[#This Row],[13 - Ocorrências/Ambientes Atingidos]]),0)</f>
        <v>0</v>
      </c>
      <c r="BQ260" s="85" t="str">
        <f t="shared" si="134"/>
        <v/>
      </c>
      <c r="BR260" s="84">
        <f>IFERROR(FIND("Flora",consulta_completa__11[[#This Row],[13 - Ocorrências/Ambientes Atingidos]]),0)</f>
        <v>0</v>
      </c>
      <c r="BS260" s="85" t="str">
        <f t="shared" si="135"/>
        <v/>
      </c>
      <c r="BT260" s="84">
        <f>IFERROR(FIND("Fauna",consulta_completa__11[[#This Row],[13 - Ocorrências/Ambientes Atingidos]]),0)</f>
        <v>0</v>
      </c>
      <c r="BU260" s="85" t="str">
        <f t="shared" si="136"/>
        <v/>
      </c>
      <c r="BV260" s="84">
        <f>IFERROR(FIND("UC federal",consulta_completa__11[[#This Row],[13 - Ocorrências/Ambientes Atingidos]]),0)</f>
        <v>0</v>
      </c>
      <c r="BW260" s="85" t="str">
        <f t="shared" si="137"/>
        <v/>
      </c>
      <c r="BX260" s="84">
        <f>IFERROR(FIND("UC estadual/municipal",consulta_completa__11[[#This Row],[13 - Ocorrências/Ambientes Atingidos]]),0)</f>
        <v>0</v>
      </c>
      <c r="BY260" s="85" t="str">
        <f t="shared" si="138"/>
        <v/>
      </c>
      <c r="BZ260" s="84">
        <f>IFERROR(FIND("Outro(s)",consulta_completa__11[[#This Row],[13 - Ocorrências/Ambientes Atingidos]]),0)</f>
        <v>0</v>
      </c>
      <c r="CA260" s="85" t="str">
        <f t="shared" si="139"/>
        <v/>
      </c>
      <c r="CB260" s="84">
        <f>IFERROR(FIND("Sem dano",consulta_completa__11[[#This Row],[13 - Ocorrências/Ambientes Atingidos]]),0)</f>
        <v>0</v>
      </c>
      <c r="CC260" s="85" t="str">
        <f t="shared" si="140"/>
        <v/>
      </c>
      <c r="CD260" s="84" t="str">
        <f>IF(consulta_completa__11[[#This Row],[13 - Ocorrências/Ambientes Atingidos]]="","X","")</f>
        <v/>
      </c>
      <c r="CE260" s="86">
        <f>IFERROR(FIND("IBAMA",consulta_completa__11[[#This Row],[14 - Inst. Atuando no Local]]),0)</f>
        <v>0</v>
      </c>
      <c r="CF260" s="86" t="str">
        <f t="shared" si="141"/>
        <v/>
      </c>
      <c r="CG260" s="86">
        <f>IFERROR(FIND("OEMA",consulta_completa__11[[#This Row],[14 - Inst. Atuando no Local]]),0)</f>
        <v>0</v>
      </c>
      <c r="CH260" s="86" t="str">
        <f t="shared" si="142"/>
        <v/>
      </c>
      <c r="CI260" s="86">
        <f>IFERROR(FIND("DEFESA CIVIL",consulta_completa__11[[#This Row],[14 - Inst. Atuando no Local]]),0)</f>
        <v>0</v>
      </c>
      <c r="CJ260" s="86" t="str">
        <f t="shared" si="143"/>
        <v/>
      </c>
      <c r="CK260" s="86">
        <f>IFERROR(FIND("CORPO DE BOMBEIROS",consulta_completa__11[[#This Row],[14 - Inst. Atuando no Local]]),0)</f>
        <v>0</v>
      </c>
      <c r="CL260" s="86" t="str">
        <f t="shared" si="144"/>
        <v/>
      </c>
      <c r="CM260" s="86">
        <f>IFERROR(FIND("POLÍCIA RODOVIÁRIA",consulta_completa__11[[#This Row],[14 - Inst. Atuando no Local]]),0)</f>
        <v>0</v>
      </c>
      <c r="CN260" s="86" t="str">
        <f t="shared" si="145"/>
        <v/>
      </c>
      <c r="CO260" s="86">
        <f>IFERROR(FIND("POLÍCIA MILITAR",consulta_completa__11[[#This Row],[14 - Inst. Atuando no Local]]),0)</f>
        <v>0</v>
      </c>
      <c r="CP260" s="86" t="str">
        <f t="shared" si="146"/>
        <v/>
      </c>
      <c r="CQ260" s="86">
        <f>IFERROR(FIND("POLÍCIA CIVIL",consulta_completa__11[[#This Row],[14 - Inst. Atuando no Local]]),0)</f>
        <v>0</v>
      </c>
      <c r="CR260" s="86" t="str">
        <f t="shared" si="147"/>
        <v/>
      </c>
      <c r="CS260" s="86">
        <f>IFERROR(FIND("MARINHA DO BRASIL",consulta_completa__11[[#This Row],[14 - Inst. Atuando no Local]]),0)</f>
        <v>0</v>
      </c>
      <c r="CT260" s="86" t="str">
        <f t="shared" si="148"/>
        <v/>
      </c>
      <c r="CU260" s="86">
        <f>IFERROR(FIND("EMPRESA ESPECIALIZADA EM ATENDIMENTO",consulta_completa__11[[#This Row],[14 - Inst. Atuando no Local]]),0)</f>
        <v>0</v>
      </c>
      <c r="CV260" s="86" t="str">
        <f t="shared" si="149"/>
        <v/>
      </c>
      <c r="CW260" s="86">
        <f>IFERROR(FIND("IBAMA",consulta_completa__11[[#This Row],[14 - Inst. Atuando no Local]]),0)</f>
        <v>0</v>
      </c>
      <c r="CX260" s="86" t="str">
        <f t="shared" si="150"/>
        <v/>
      </c>
      <c r="CY260" s="86" t="str">
        <f>IF(consulta_completa__11[[#This Row],[14 - Inst. Atuando no Local]]="","X","")</f>
        <v/>
      </c>
      <c r="CZ260" s="86">
        <f>IFERROR(FIND("OUTRA (S)",consulta_completa__11[[#This Row],[14 - Inst. Atuando no Local]]),0)</f>
        <v>0</v>
      </c>
      <c r="DA260" s="86" t="str">
        <f t="shared" si="151"/>
        <v/>
      </c>
      <c r="DB260" s="37" t="str">
        <f t="shared" si="152"/>
        <v>Sim</v>
      </c>
      <c r="DC260" s="37" t="str">
        <f t="shared" si="153"/>
        <v>Não</v>
      </c>
      <c r="DD260" s="37" t="str">
        <f t="shared" si="154"/>
        <v>Sim</v>
      </c>
      <c r="DE260" s="89" t="str">
        <f t="shared" si="125"/>
        <v>Federal</v>
      </c>
    </row>
    <row r="261" spans="1:109">
      <c r="A261" s="15">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4">
        <f>IFERROR(FIND("Óbitos/feridos",consulta_completa__11[[#This Row],[13 - Ocorrências/Ambientes Atingidos]]),0)</f>
        <v>0</v>
      </c>
      <c r="AY261" s="85" t="str">
        <f t="shared" si="126"/>
        <v/>
      </c>
      <c r="AZ261" s="84">
        <f>IFERROR(FIND("População afetada/evacuada",consulta_completa__11[[#This Row],[13 - Ocorrências/Ambientes Atingidos]]),0)</f>
        <v>0</v>
      </c>
      <c r="BA261" s="84" t="str">
        <f t="shared" si="127"/>
        <v/>
      </c>
      <c r="BB261" s="84">
        <f>IFERROR(FIND("Suspensão de abastecimento de água",consulta_completa__11[[#This Row],[13 - Ocorrências/Ambientes Atingidos]]),0)</f>
        <v>0</v>
      </c>
      <c r="BC261" s="85" t="str">
        <f t="shared" si="155"/>
        <v/>
      </c>
      <c r="BD261" s="84">
        <f>IFERROR(FIND("Rio/córrego",consulta_completa__11[[#This Row],[13 - Ocorrências/Ambientes Atingidos]]),0)</f>
        <v>0</v>
      </c>
      <c r="BE261" s="85" t="str">
        <f t="shared" si="128"/>
        <v/>
      </c>
      <c r="BF261" s="84">
        <f>IFERROR(FIND("Lago",consulta_completa__11[[#This Row],[13 - Ocorrências/Ambientes Atingidos]]),0)</f>
        <v>0</v>
      </c>
      <c r="BG261" s="85" t="str">
        <f t="shared" si="129"/>
        <v/>
      </c>
      <c r="BH261" s="84">
        <f>IFERROR(FIND("Mar",consulta_completa__11[[#This Row],[13 - Ocorrências/Ambientes Atingidos]]),0)</f>
        <v>0</v>
      </c>
      <c r="BI261" s="85" t="str">
        <f t="shared" si="130"/>
        <v/>
      </c>
      <c r="BJ261" s="84">
        <f>IFERROR(FIND("Praia",consulta_completa__11[[#This Row],[13 - Ocorrências/Ambientes Atingidos]]),0)</f>
        <v>0</v>
      </c>
      <c r="BK261" s="85" t="str">
        <f t="shared" si="131"/>
        <v/>
      </c>
      <c r="BL261" s="84">
        <f>IFERROR(FIND("Solo",consulta_completa__11[[#This Row],[13 - Ocorrências/Ambientes Atingidos]]),0)</f>
        <v>1</v>
      </c>
      <c r="BM261" s="85" t="str">
        <f t="shared" si="132"/>
        <v>X</v>
      </c>
      <c r="BN261" s="84">
        <f>IFERROR(FIND("Águas subterrâneas",consulta_completa__11[[#This Row],[13 - Ocorrências/Ambientes Atingidos]]),0)</f>
        <v>0</v>
      </c>
      <c r="BO261" s="85" t="str">
        <f t="shared" si="133"/>
        <v/>
      </c>
      <c r="BP261" s="84">
        <f>IFERROR(FIND("Atmosfera",consulta_completa__11[[#This Row],[13 - Ocorrências/Ambientes Atingidos]]),0)</f>
        <v>0</v>
      </c>
      <c r="BQ261" s="85" t="str">
        <f t="shared" si="134"/>
        <v/>
      </c>
      <c r="BR261" s="84">
        <f>IFERROR(FIND("Flora",consulta_completa__11[[#This Row],[13 - Ocorrências/Ambientes Atingidos]]),0)</f>
        <v>0</v>
      </c>
      <c r="BS261" s="85" t="str">
        <f t="shared" si="135"/>
        <v/>
      </c>
      <c r="BT261" s="84">
        <f>IFERROR(FIND("Fauna",consulta_completa__11[[#This Row],[13 - Ocorrências/Ambientes Atingidos]]),0)</f>
        <v>0</v>
      </c>
      <c r="BU261" s="85" t="str">
        <f t="shared" si="136"/>
        <v/>
      </c>
      <c r="BV261" s="84">
        <f>IFERROR(FIND("UC federal",consulta_completa__11[[#This Row],[13 - Ocorrências/Ambientes Atingidos]]),0)</f>
        <v>0</v>
      </c>
      <c r="BW261" s="85" t="str">
        <f t="shared" si="137"/>
        <v/>
      </c>
      <c r="BX261" s="84">
        <f>IFERROR(FIND("UC estadual/municipal",consulta_completa__11[[#This Row],[13 - Ocorrências/Ambientes Atingidos]]),0)</f>
        <v>0</v>
      </c>
      <c r="BY261" s="85" t="str">
        <f t="shared" si="138"/>
        <v/>
      </c>
      <c r="BZ261" s="84">
        <f>IFERROR(FIND("Outro(s)",consulta_completa__11[[#This Row],[13 - Ocorrências/Ambientes Atingidos]]),0)</f>
        <v>0</v>
      </c>
      <c r="CA261" s="85" t="str">
        <f t="shared" si="139"/>
        <v/>
      </c>
      <c r="CB261" s="84">
        <f>IFERROR(FIND("Sem dano",consulta_completa__11[[#This Row],[13 - Ocorrências/Ambientes Atingidos]]),0)</f>
        <v>0</v>
      </c>
      <c r="CC261" s="85" t="str">
        <f t="shared" si="140"/>
        <v/>
      </c>
      <c r="CD261" s="84" t="str">
        <f>IF(consulta_completa__11[[#This Row],[13 - Ocorrências/Ambientes Atingidos]]="","X","")</f>
        <v/>
      </c>
      <c r="CE261" s="86">
        <f>IFERROR(FIND("IBAMA",consulta_completa__11[[#This Row],[14 - Inst. Atuando no Local]]),0)</f>
        <v>0</v>
      </c>
      <c r="CF261" s="86" t="str">
        <f t="shared" si="141"/>
        <v/>
      </c>
      <c r="CG261" s="86">
        <f>IFERROR(FIND("OEMA",consulta_completa__11[[#This Row],[14 - Inst. Atuando no Local]]),0)</f>
        <v>0</v>
      </c>
      <c r="CH261" s="86" t="str">
        <f t="shared" si="142"/>
        <v/>
      </c>
      <c r="CI261" s="86">
        <f>IFERROR(FIND("DEFESA CIVIL",consulta_completa__11[[#This Row],[14 - Inst. Atuando no Local]]),0)</f>
        <v>0</v>
      </c>
      <c r="CJ261" s="86" t="str">
        <f t="shared" si="143"/>
        <v/>
      </c>
      <c r="CK261" s="86">
        <f>IFERROR(FIND("CORPO DE BOMBEIROS",consulta_completa__11[[#This Row],[14 - Inst. Atuando no Local]]),0)</f>
        <v>0</v>
      </c>
      <c r="CL261" s="86" t="str">
        <f t="shared" si="144"/>
        <v/>
      </c>
      <c r="CM261" s="86">
        <f>IFERROR(FIND("POLÍCIA RODOVIÁRIA",consulta_completa__11[[#This Row],[14 - Inst. Atuando no Local]]),0)</f>
        <v>0</v>
      </c>
      <c r="CN261" s="86" t="str">
        <f t="shared" si="145"/>
        <v/>
      </c>
      <c r="CO261" s="86">
        <f>IFERROR(FIND("POLÍCIA MILITAR",consulta_completa__11[[#This Row],[14 - Inst. Atuando no Local]]),0)</f>
        <v>0</v>
      </c>
      <c r="CP261" s="86" t="str">
        <f t="shared" si="146"/>
        <v/>
      </c>
      <c r="CQ261" s="86">
        <f>IFERROR(FIND("POLÍCIA CIVIL",consulta_completa__11[[#This Row],[14 - Inst. Atuando no Local]]),0)</f>
        <v>0</v>
      </c>
      <c r="CR261" s="86" t="str">
        <f t="shared" si="147"/>
        <v/>
      </c>
      <c r="CS261" s="86">
        <f>IFERROR(FIND("MARINHA DO BRASIL",consulta_completa__11[[#This Row],[14 - Inst. Atuando no Local]]),0)</f>
        <v>0</v>
      </c>
      <c r="CT261" s="86" t="str">
        <f t="shared" si="148"/>
        <v/>
      </c>
      <c r="CU261" s="86">
        <f>IFERROR(FIND("EMPRESA ESPECIALIZADA EM ATENDIMENTO",consulta_completa__11[[#This Row],[14 - Inst. Atuando no Local]]),0)</f>
        <v>0</v>
      </c>
      <c r="CV261" s="86" t="str">
        <f t="shared" si="149"/>
        <v/>
      </c>
      <c r="CW261" s="86">
        <f>IFERROR(FIND("IBAMA",consulta_completa__11[[#This Row],[14 - Inst. Atuando no Local]]),0)</f>
        <v>0</v>
      </c>
      <c r="CX261" s="86" t="str">
        <f t="shared" si="150"/>
        <v/>
      </c>
      <c r="CY261" s="86" t="str">
        <f>IF(consulta_completa__11[[#This Row],[14 - Inst. Atuando no Local]]="","X","")</f>
        <v/>
      </c>
      <c r="CZ261" s="86">
        <f>IFERROR(FIND("OUTRA (S)",consulta_completa__11[[#This Row],[14 - Inst. Atuando no Local]]),0)</f>
        <v>0</v>
      </c>
      <c r="DA261" s="86" t="str">
        <f t="shared" si="151"/>
        <v/>
      </c>
      <c r="DB261" s="37" t="str">
        <f t="shared" si="152"/>
        <v>Sim</v>
      </c>
      <c r="DC261" s="37" t="str">
        <f t="shared" si="153"/>
        <v>Não</v>
      </c>
      <c r="DD261" s="37" t="str">
        <f t="shared" si="154"/>
        <v>Sim</v>
      </c>
      <c r="DE261" s="89" t="str">
        <f t="shared" si="125"/>
        <v>Federal</v>
      </c>
    </row>
    <row r="262" spans="1:109">
      <c r="A262" s="15">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4">
        <f>IFERROR(FIND("Óbitos/feridos",consulta_completa__11[[#This Row],[13 - Ocorrências/Ambientes Atingidos]]),0)</f>
        <v>0</v>
      </c>
      <c r="AY262" s="85" t="str">
        <f t="shared" si="126"/>
        <v/>
      </c>
      <c r="AZ262" s="84">
        <f>IFERROR(FIND("População afetada/evacuada",consulta_completa__11[[#This Row],[13 - Ocorrências/Ambientes Atingidos]]),0)</f>
        <v>0</v>
      </c>
      <c r="BA262" s="84" t="str">
        <f t="shared" si="127"/>
        <v/>
      </c>
      <c r="BB262" s="84">
        <f>IFERROR(FIND("Suspensão de abastecimento de água",consulta_completa__11[[#This Row],[13 - Ocorrências/Ambientes Atingidos]]),0)</f>
        <v>0</v>
      </c>
      <c r="BC262" s="85" t="str">
        <f t="shared" si="155"/>
        <v/>
      </c>
      <c r="BD262" s="84">
        <f>IFERROR(FIND("Rio/córrego",consulta_completa__11[[#This Row],[13 - Ocorrências/Ambientes Atingidos]]),0)</f>
        <v>0</v>
      </c>
      <c r="BE262" s="85" t="str">
        <f t="shared" si="128"/>
        <v/>
      </c>
      <c r="BF262" s="84">
        <f>IFERROR(FIND("Lago",consulta_completa__11[[#This Row],[13 - Ocorrências/Ambientes Atingidos]]),0)</f>
        <v>0</v>
      </c>
      <c r="BG262" s="85" t="str">
        <f t="shared" si="129"/>
        <v/>
      </c>
      <c r="BH262" s="84">
        <f>IFERROR(FIND("Mar",consulta_completa__11[[#This Row],[13 - Ocorrências/Ambientes Atingidos]]),0)</f>
        <v>0</v>
      </c>
      <c r="BI262" s="85" t="str">
        <f t="shared" si="130"/>
        <v/>
      </c>
      <c r="BJ262" s="84">
        <f>IFERROR(FIND("Praia",consulta_completa__11[[#This Row],[13 - Ocorrências/Ambientes Atingidos]]),0)</f>
        <v>0</v>
      </c>
      <c r="BK262" s="85" t="str">
        <f t="shared" si="131"/>
        <v/>
      </c>
      <c r="BL262" s="84">
        <f>IFERROR(FIND("Solo",consulta_completa__11[[#This Row],[13 - Ocorrências/Ambientes Atingidos]]),0)</f>
        <v>1</v>
      </c>
      <c r="BM262" s="85" t="str">
        <f t="shared" si="132"/>
        <v>X</v>
      </c>
      <c r="BN262" s="84">
        <f>IFERROR(FIND("Águas subterrâneas",consulta_completa__11[[#This Row],[13 - Ocorrências/Ambientes Atingidos]]),0)</f>
        <v>0</v>
      </c>
      <c r="BO262" s="85" t="str">
        <f t="shared" si="133"/>
        <v/>
      </c>
      <c r="BP262" s="84">
        <f>IFERROR(FIND("Atmosfera",consulta_completa__11[[#This Row],[13 - Ocorrências/Ambientes Atingidos]]),0)</f>
        <v>0</v>
      </c>
      <c r="BQ262" s="85" t="str">
        <f t="shared" si="134"/>
        <v/>
      </c>
      <c r="BR262" s="84">
        <f>IFERROR(FIND("Flora",consulta_completa__11[[#This Row],[13 - Ocorrências/Ambientes Atingidos]]),0)</f>
        <v>0</v>
      </c>
      <c r="BS262" s="85" t="str">
        <f t="shared" si="135"/>
        <v/>
      </c>
      <c r="BT262" s="84">
        <f>IFERROR(FIND("Fauna",consulta_completa__11[[#This Row],[13 - Ocorrências/Ambientes Atingidos]]),0)</f>
        <v>0</v>
      </c>
      <c r="BU262" s="85" t="str">
        <f t="shared" si="136"/>
        <v/>
      </c>
      <c r="BV262" s="84">
        <f>IFERROR(FIND("UC federal",consulta_completa__11[[#This Row],[13 - Ocorrências/Ambientes Atingidos]]),0)</f>
        <v>0</v>
      </c>
      <c r="BW262" s="85" t="str">
        <f t="shared" si="137"/>
        <v/>
      </c>
      <c r="BX262" s="84">
        <f>IFERROR(FIND("UC estadual/municipal",consulta_completa__11[[#This Row],[13 - Ocorrências/Ambientes Atingidos]]),0)</f>
        <v>0</v>
      </c>
      <c r="BY262" s="85" t="str">
        <f t="shared" si="138"/>
        <v/>
      </c>
      <c r="BZ262" s="84">
        <f>IFERROR(FIND("Outro(s)",consulta_completa__11[[#This Row],[13 - Ocorrências/Ambientes Atingidos]]),0)</f>
        <v>0</v>
      </c>
      <c r="CA262" s="85" t="str">
        <f t="shared" si="139"/>
        <v/>
      </c>
      <c r="CB262" s="84">
        <f>IFERROR(FIND("Sem dano",consulta_completa__11[[#This Row],[13 - Ocorrências/Ambientes Atingidos]]),0)</f>
        <v>0</v>
      </c>
      <c r="CC262" s="85" t="str">
        <f t="shared" si="140"/>
        <v/>
      </c>
      <c r="CD262" s="84" t="str">
        <f>IF(consulta_completa__11[[#This Row],[13 - Ocorrências/Ambientes Atingidos]]="","X","")</f>
        <v/>
      </c>
      <c r="CE262" s="86">
        <f>IFERROR(FIND("IBAMA",consulta_completa__11[[#This Row],[14 - Inst. Atuando no Local]]),0)</f>
        <v>0</v>
      </c>
      <c r="CF262" s="86" t="str">
        <f t="shared" si="141"/>
        <v/>
      </c>
      <c r="CG262" s="86">
        <f>IFERROR(FIND("OEMA",consulta_completa__11[[#This Row],[14 - Inst. Atuando no Local]]),0)</f>
        <v>0</v>
      </c>
      <c r="CH262" s="86" t="str">
        <f t="shared" si="142"/>
        <v/>
      </c>
      <c r="CI262" s="86">
        <f>IFERROR(FIND("DEFESA CIVIL",consulta_completa__11[[#This Row],[14 - Inst. Atuando no Local]]),0)</f>
        <v>0</v>
      </c>
      <c r="CJ262" s="86" t="str">
        <f t="shared" si="143"/>
        <v/>
      </c>
      <c r="CK262" s="86">
        <f>IFERROR(FIND("CORPO DE BOMBEIROS",consulta_completa__11[[#This Row],[14 - Inst. Atuando no Local]]),0)</f>
        <v>0</v>
      </c>
      <c r="CL262" s="86" t="str">
        <f t="shared" si="144"/>
        <v/>
      </c>
      <c r="CM262" s="86">
        <f>IFERROR(FIND("POLÍCIA RODOVIÁRIA",consulta_completa__11[[#This Row],[14 - Inst. Atuando no Local]]),0)</f>
        <v>0</v>
      </c>
      <c r="CN262" s="86" t="str">
        <f t="shared" si="145"/>
        <v/>
      </c>
      <c r="CO262" s="86">
        <f>IFERROR(FIND("POLÍCIA MILITAR",consulta_completa__11[[#This Row],[14 - Inst. Atuando no Local]]),0)</f>
        <v>0</v>
      </c>
      <c r="CP262" s="86" t="str">
        <f t="shared" si="146"/>
        <v/>
      </c>
      <c r="CQ262" s="86">
        <f>IFERROR(FIND("POLÍCIA CIVIL",consulta_completa__11[[#This Row],[14 - Inst. Atuando no Local]]),0)</f>
        <v>0</v>
      </c>
      <c r="CR262" s="86" t="str">
        <f t="shared" si="147"/>
        <v/>
      </c>
      <c r="CS262" s="86">
        <f>IFERROR(FIND("MARINHA DO BRASIL",consulta_completa__11[[#This Row],[14 - Inst. Atuando no Local]]),0)</f>
        <v>0</v>
      </c>
      <c r="CT262" s="86" t="str">
        <f t="shared" si="148"/>
        <v/>
      </c>
      <c r="CU262" s="86">
        <f>IFERROR(FIND("EMPRESA ESPECIALIZADA EM ATENDIMENTO",consulta_completa__11[[#This Row],[14 - Inst. Atuando no Local]]),0)</f>
        <v>0</v>
      </c>
      <c r="CV262" s="86" t="str">
        <f t="shared" si="149"/>
        <v/>
      </c>
      <c r="CW262" s="86">
        <f>IFERROR(FIND("IBAMA",consulta_completa__11[[#This Row],[14 - Inst. Atuando no Local]]),0)</f>
        <v>0</v>
      </c>
      <c r="CX262" s="86" t="str">
        <f t="shared" si="150"/>
        <v/>
      </c>
      <c r="CY262" s="86" t="str">
        <f>IF(consulta_completa__11[[#This Row],[14 - Inst. Atuando no Local]]="","X","")</f>
        <v/>
      </c>
      <c r="CZ262" s="86">
        <f>IFERROR(FIND("OUTRA (S)",consulta_completa__11[[#This Row],[14 - Inst. Atuando no Local]]),0)</f>
        <v>0</v>
      </c>
      <c r="DA262" s="86" t="str">
        <f t="shared" si="151"/>
        <v/>
      </c>
      <c r="DB262" s="37" t="str">
        <f t="shared" si="152"/>
        <v>Sim</v>
      </c>
      <c r="DC262" s="37" t="str">
        <f t="shared" si="153"/>
        <v>Não</v>
      </c>
      <c r="DD262" s="37" t="str">
        <f t="shared" si="154"/>
        <v>Sim</v>
      </c>
      <c r="DE262" s="89" t="str">
        <f t="shared" si="125"/>
        <v>Estadual</v>
      </c>
    </row>
    <row r="263" spans="1:109">
      <c r="A263" s="15">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4">
        <f>IFERROR(FIND("Óbitos/feridos",consulta_completa__11[[#This Row],[13 - Ocorrências/Ambientes Atingidos]]),0)</f>
        <v>0</v>
      </c>
      <c r="AY263" s="85" t="str">
        <f t="shared" si="126"/>
        <v/>
      </c>
      <c r="AZ263" s="84">
        <f>IFERROR(FIND("População afetada/evacuada",consulta_completa__11[[#This Row],[13 - Ocorrências/Ambientes Atingidos]]),0)</f>
        <v>0</v>
      </c>
      <c r="BA263" s="84" t="str">
        <f t="shared" si="127"/>
        <v/>
      </c>
      <c r="BB263" s="84">
        <f>IFERROR(FIND("Suspensão de abastecimento de água",consulta_completa__11[[#This Row],[13 - Ocorrências/Ambientes Atingidos]]),0)</f>
        <v>0</v>
      </c>
      <c r="BC263" s="85" t="str">
        <f t="shared" si="155"/>
        <v/>
      </c>
      <c r="BD263" s="84">
        <f>IFERROR(FIND("Rio/córrego",consulta_completa__11[[#This Row],[13 - Ocorrências/Ambientes Atingidos]]),0)</f>
        <v>0</v>
      </c>
      <c r="BE263" s="85" t="str">
        <f t="shared" si="128"/>
        <v/>
      </c>
      <c r="BF263" s="84">
        <f>IFERROR(FIND("Lago",consulta_completa__11[[#This Row],[13 - Ocorrências/Ambientes Atingidos]]),0)</f>
        <v>0</v>
      </c>
      <c r="BG263" s="85" t="str">
        <f t="shared" si="129"/>
        <v/>
      </c>
      <c r="BH263" s="84">
        <f>IFERROR(FIND("Mar",consulta_completa__11[[#This Row],[13 - Ocorrências/Ambientes Atingidos]]),0)</f>
        <v>0</v>
      </c>
      <c r="BI263" s="85" t="str">
        <f t="shared" si="130"/>
        <v/>
      </c>
      <c r="BJ263" s="84">
        <f>IFERROR(FIND("Praia",consulta_completa__11[[#This Row],[13 - Ocorrências/Ambientes Atingidos]]),0)</f>
        <v>0</v>
      </c>
      <c r="BK263" s="85" t="str">
        <f t="shared" si="131"/>
        <v/>
      </c>
      <c r="BL263" s="84">
        <f>IFERROR(FIND("Solo",consulta_completa__11[[#This Row],[13 - Ocorrências/Ambientes Atingidos]]),0)</f>
        <v>1</v>
      </c>
      <c r="BM263" s="85" t="str">
        <f t="shared" si="132"/>
        <v>X</v>
      </c>
      <c r="BN263" s="84">
        <f>IFERROR(FIND("Águas subterrâneas",consulta_completa__11[[#This Row],[13 - Ocorrências/Ambientes Atingidos]]),0)</f>
        <v>0</v>
      </c>
      <c r="BO263" s="85" t="str">
        <f t="shared" si="133"/>
        <v/>
      </c>
      <c r="BP263" s="84">
        <f>IFERROR(FIND("Atmosfera",consulta_completa__11[[#This Row],[13 - Ocorrências/Ambientes Atingidos]]),0)</f>
        <v>0</v>
      </c>
      <c r="BQ263" s="85" t="str">
        <f t="shared" si="134"/>
        <v/>
      </c>
      <c r="BR263" s="84">
        <f>IFERROR(FIND("Flora",consulta_completa__11[[#This Row],[13 - Ocorrências/Ambientes Atingidos]]),0)</f>
        <v>0</v>
      </c>
      <c r="BS263" s="85" t="str">
        <f t="shared" si="135"/>
        <v/>
      </c>
      <c r="BT263" s="84">
        <f>IFERROR(FIND("Fauna",consulta_completa__11[[#This Row],[13 - Ocorrências/Ambientes Atingidos]]),0)</f>
        <v>0</v>
      </c>
      <c r="BU263" s="85" t="str">
        <f t="shared" si="136"/>
        <v/>
      </c>
      <c r="BV263" s="84">
        <f>IFERROR(FIND("UC federal",consulta_completa__11[[#This Row],[13 - Ocorrências/Ambientes Atingidos]]),0)</f>
        <v>0</v>
      </c>
      <c r="BW263" s="85" t="str">
        <f t="shared" si="137"/>
        <v/>
      </c>
      <c r="BX263" s="84">
        <f>IFERROR(FIND("UC estadual/municipal",consulta_completa__11[[#This Row],[13 - Ocorrências/Ambientes Atingidos]]),0)</f>
        <v>0</v>
      </c>
      <c r="BY263" s="85" t="str">
        <f t="shared" si="138"/>
        <v/>
      </c>
      <c r="BZ263" s="84">
        <f>IFERROR(FIND("Outro(s)",consulta_completa__11[[#This Row],[13 - Ocorrências/Ambientes Atingidos]]),0)</f>
        <v>0</v>
      </c>
      <c r="CA263" s="85" t="str">
        <f t="shared" si="139"/>
        <v/>
      </c>
      <c r="CB263" s="84">
        <f>IFERROR(FIND("Sem dano",consulta_completa__11[[#This Row],[13 - Ocorrências/Ambientes Atingidos]]),0)</f>
        <v>0</v>
      </c>
      <c r="CC263" s="85" t="str">
        <f t="shared" si="140"/>
        <v/>
      </c>
      <c r="CD263" s="84" t="str">
        <f>IF(consulta_completa__11[[#This Row],[13 - Ocorrências/Ambientes Atingidos]]="","X","")</f>
        <v/>
      </c>
      <c r="CE263" s="86">
        <f>IFERROR(FIND("IBAMA",consulta_completa__11[[#This Row],[14 - Inst. Atuando no Local]]),0)</f>
        <v>0</v>
      </c>
      <c r="CF263" s="86" t="str">
        <f t="shared" si="141"/>
        <v/>
      </c>
      <c r="CG263" s="86">
        <f>IFERROR(FIND("OEMA",consulta_completa__11[[#This Row],[14 - Inst. Atuando no Local]]),0)</f>
        <v>0</v>
      </c>
      <c r="CH263" s="86" t="str">
        <f t="shared" si="142"/>
        <v/>
      </c>
      <c r="CI263" s="86">
        <f>IFERROR(FIND("DEFESA CIVIL",consulta_completa__11[[#This Row],[14 - Inst. Atuando no Local]]),0)</f>
        <v>0</v>
      </c>
      <c r="CJ263" s="86" t="str">
        <f t="shared" si="143"/>
        <v/>
      </c>
      <c r="CK263" s="86">
        <f>IFERROR(FIND("CORPO DE BOMBEIROS",consulta_completa__11[[#This Row],[14 - Inst. Atuando no Local]]),0)</f>
        <v>0</v>
      </c>
      <c r="CL263" s="86" t="str">
        <f t="shared" si="144"/>
        <v/>
      </c>
      <c r="CM263" s="86">
        <f>IFERROR(FIND("POLÍCIA RODOVIÁRIA",consulta_completa__11[[#This Row],[14 - Inst. Atuando no Local]]),0)</f>
        <v>0</v>
      </c>
      <c r="CN263" s="86" t="str">
        <f t="shared" si="145"/>
        <v/>
      </c>
      <c r="CO263" s="86">
        <f>IFERROR(FIND("POLÍCIA MILITAR",consulta_completa__11[[#This Row],[14 - Inst. Atuando no Local]]),0)</f>
        <v>0</v>
      </c>
      <c r="CP263" s="86" t="str">
        <f t="shared" si="146"/>
        <v/>
      </c>
      <c r="CQ263" s="86">
        <f>IFERROR(FIND("POLÍCIA CIVIL",consulta_completa__11[[#This Row],[14 - Inst. Atuando no Local]]),0)</f>
        <v>0</v>
      </c>
      <c r="CR263" s="86" t="str">
        <f t="shared" si="147"/>
        <v/>
      </c>
      <c r="CS263" s="86">
        <f>IFERROR(FIND("MARINHA DO BRASIL",consulta_completa__11[[#This Row],[14 - Inst. Atuando no Local]]),0)</f>
        <v>0</v>
      </c>
      <c r="CT263" s="86" t="str">
        <f t="shared" si="148"/>
        <v/>
      </c>
      <c r="CU263" s="86">
        <f>IFERROR(FIND("EMPRESA ESPECIALIZADA EM ATENDIMENTO",consulta_completa__11[[#This Row],[14 - Inst. Atuando no Local]]),0)</f>
        <v>0</v>
      </c>
      <c r="CV263" s="86" t="str">
        <f t="shared" si="149"/>
        <v/>
      </c>
      <c r="CW263" s="86">
        <f>IFERROR(FIND("IBAMA",consulta_completa__11[[#This Row],[14 - Inst. Atuando no Local]]),0)</f>
        <v>0</v>
      </c>
      <c r="CX263" s="86" t="str">
        <f t="shared" si="150"/>
        <v/>
      </c>
      <c r="CY263" s="86" t="str">
        <f>IF(consulta_completa__11[[#This Row],[14 - Inst. Atuando no Local]]="","X","")</f>
        <v/>
      </c>
      <c r="CZ263" s="86">
        <f>IFERROR(FIND("OUTRA (S)",consulta_completa__11[[#This Row],[14 - Inst. Atuando no Local]]),0)</f>
        <v>0</v>
      </c>
      <c r="DA263" s="86" t="str">
        <f t="shared" si="151"/>
        <v/>
      </c>
      <c r="DB263" s="37" t="str">
        <f t="shared" si="152"/>
        <v>Sim</v>
      </c>
      <c r="DC263" s="37" t="str">
        <f t="shared" si="153"/>
        <v>Não</v>
      </c>
      <c r="DD263" s="37" t="str">
        <f t="shared" si="154"/>
        <v>Sim</v>
      </c>
      <c r="DE263" s="89" t="str">
        <f t="shared" si="125"/>
        <v>Federal</v>
      </c>
    </row>
    <row r="264" spans="1:109">
      <c r="A264" s="15">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4">
        <f>IFERROR(FIND("Óbitos/feridos",consulta_completa__11[[#This Row],[13 - Ocorrências/Ambientes Atingidos]]),0)</f>
        <v>0</v>
      </c>
      <c r="AY264" s="85" t="str">
        <f t="shared" si="126"/>
        <v/>
      </c>
      <c r="AZ264" s="84">
        <f>IFERROR(FIND("População afetada/evacuada",consulta_completa__11[[#This Row],[13 - Ocorrências/Ambientes Atingidos]]),0)</f>
        <v>1</v>
      </c>
      <c r="BA264" s="84" t="str">
        <f t="shared" si="127"/>
        <v>X</v>
      </c>
      <c r="BB264" s="84">
        <f>IFERROR(FIND("Suspensão de abastecimento de água",consulta_completa__11[[#This Row],[13 - Ocorrências/Ambientes Atingidos]]),0)</f>
        <v>0</v>
      </c>
      <c r="BC264" s="85" t="str">
        <f t="shared" si="155"/>
        <v/>
      </c>
      <c r="BD264" s="84">
        <f>IFERROR(FIND("Rio/córrego",consulta_completa__11[[#This Row],[13 - Ocorrências/Ambientes Atingidos]]),0)</f>
        <v>0</v>
      </c>
      <c r="BE264" s="85" t="str">
        <f t="shared" si="128"/>
        <v/>
      </c>
      <c r="BF264" s="84">
        <f>IFERROR(FIND("Lago",consulta_completa__11[[#This Row],[13 - Ocorrências/Ambientes Atingidos]]),0)</f>
        <v>0</v>
      </c>
      <c r="BG264" s="85" t="str">
        <f t="shared" si="129"/>
        <v/>
      </c>
      <c r="BH264" s="84">
        <f>IFERROR(FIND("Mar",consulta_completa__11[[#This Row],[13 - Ocorrências/Ambientes Atingidos]]),0)</f>
        <v>0</v>
      </c>
      <c r="BI264" s="85" t="str">
        <f t="shared" si="130"/>
        <v/>
      </c>
      <c r="BJ264" s="84">
        <f>IFERROR(FIND("Praia",consulta_completa__11[[#This Row],[13 - Ocorrências/Ambientes Atingidos]]),0)</f>
        <v>0</v>
      </c>
      <c r="BK264" s="85" t="str">
        <f t="shared" si="131"/>
        <v/>
      </c>
      <c r="BL264" s="84">
        <f>IFERROR(FIND("Solo",consulta_completa__11[[#This Row],[13 - Ocorrências/Ambientes Atingidos]]),0)</f>
        <v>0</v>
      </c>
      <c r="BM264" s="85" t="str">
        <f t="shared" si="132"/>
        <v/>
      </c>
      <c r="BN264" s="84">
        <f>IFERROR(FIND("Águas subterrâneas",consulta_completa__11[[#This Row],[13 - Ocorrências/Ambientes Atingidos]]),0)</f>
        <v>0</v>
      </c>
      <c r="BO264" s="85" t="str">
        <f t="shared" si="133"/>
        <v/>
      </c>
      <c r="BP264" s="84">
        <f>IFERROR(FIND("Atmosfera",consulta_completa__11[[#This Row],[13 - Ocorrências/Ambientes Atingidos]]),0)</f>
        <v>29</v>
      </c>
      <c r="BQ264" s="85" t="str">
        <f t="shared" si="134"/>
        <v>X</v>
      </c>
      <c r="BR264" s="84">
        <f>IFERROR(FIND("Flora",consulta_completa__11[[#This Row],[13 - Ocorrências/Ambientes Atingidos]]),0)</f>
        <v>0</v>
      </c>
      <c r="BS264" s="85" t="str">
        <f t="shared" si="135"/>
        <v/>
      </c>
      <c r="BT264" s="84">
        <f>IFERROR(FIND("Fauna",consulta_completa__11[[#This Row],[13 - Ocorrências/Ambientes Atingidos]]),0)</f>
        <v>0</v>
      </c>
      <c r="BU264" s="85" t="str">
        <f t="shared" si="136"/>
        <v/>
      </c>
      <c r="BV264" s="84">
        <f>IFERROR(FIND("UC federal",consulta_completa__11[[#This Row],[13 - Ocorrências/Ambientes Atingidos]]),0)</f>
        <v>0</v>
      </c>
      <c r="BW264" s="85" t="str">
        <f t="shared" si="137"/>
        <v/>
      </c>
      <c r="BX264" s="84">
        <f>IFERROR(FIND("UC estadual/municipal",consulta_completa__11[[#This Row],[13 - Ocorrências/Ambientes Atingidos]]),0)</f>
        <v>0</v>
      </c>
      <c r="BY264" s="85" t="str">
        <f t="shared" si="138"/>
        <v/>
      </c>
      <c r="BZ264" s="84">
        <f>IFERROR(FIND("Outro(s)",consulta_completa__11[[#This Row],[13 - Ocorrências/Ambientes Atingidos]]),0)</f>
        <v>0</v>
      </c>
      <c r="CA264" s="85" t="str">
        <f t="shared" si="139"/>
        <v/>
      </c>
      <c r="CB264" s="84">
        <f>IFERROR(FIND("Sem dano",consulta_completa__11[[#This Row],[13 - Ocorrências/Ambientes Atingidos]]),0)</f>
        <v>0</v>
      </c>
      <c r="CC264" s="85" t="str">
        <f t="shared" si="140"/>
        <v/>
      </c>
      <c r="CD264" s="84" t="str">
        <f>IF(consulta_completa__11[[#This Row],[13 - Ocorrências/Ambientes Atingidos]]="","X","")</f>
        <v/>
      </c>
      <c r="CE264" s="86">
        <f>IFERROR(FIND("IBAMA",consulta_completa__11[[#This Row],[14 - Inst. Atuando no Local]]),0)</f>
        <v>0</v>
      </c>
      <c r="CF264" s="86" t="str">
        <f t="shared" si="141"/>
        <v/>
      </c>
      <c r="CG264" s="86">
        <f>IFERROR(FIND("OEMA",consulta_completa__11[[#This Row],[14 - Inst. Atuando no Local]]),0)</f>
        <v>0</v>
      </c>
      <c r="CH264" s="86" t="str">
        <f t="shared" si="142"/>
        <v/>
      </c>
      <c r="CI264" s="86">
        <f>IFERROR(FIND("DEFESA CIVIL",consulta_completa__11[[#This Row],[14 - Inst. Atuando no Local]]),0)</f>
        <v>0</v>
      </c>
      <c r="CJ264" s="86" t="str">
        <f t="shared" si="143"/>
        <v/>
      </c>
      <c r="CK264" s="86">
        <f>IFERROR(FIND("CORPO DE BOMBEIROS",consulta_completa__11[[#This Row],[14 - Inst. Atuando no Local]]),0)</f>
        <v>0</v>
      </c>
      <c r="CL264" s="86" t="str">
        <f t="shared" si="144"/>
        <v/>
      </c>
      <c r="CM264" s="86">
        <f>IFERROR(FIND("POLÍCIA RODOVIÁRIA",consulta_completa__11[[#This Row],[14 - Inst. Atuando no Local]]),0)</f>
        <v>0</v>
      </c>
      <c r="CN264" s="86" t="str">
        <f t="shared" si="145"/>
        <v/>
      </c>
      <c r="CO264" s="86">
        <f>IFERROR(FIND("POLÍCIA MILITAR",consulta_completa__11[[#This Row],[14 - Inst. Atuando no Local]]),0)</f>
        <v>0</v>
      </c>
      <c r="CP264" s="86" t="str">
        <f t="shared" si="146"/>
        <v/>
      </c>
      <c r="CQ264" s="86">
        <f>IFERROR(FIND("POLÍCIA CIVIL",consulta_completa__11[[#This Row],[14 - Inst. Atuando no Local]]),0)</f>
        <v>0</v>
      </c>
      <c r="CR264" s="86" t="str">
        <f t="shared" si="147"/>
        <v/>
      </c>
      <c r="CS264" s="86">
        <f>IFERROR(FIND("MARINHA DO BRASIL",consulta_completa__11[[#This Row],[14 - Inst. Atuando no Local]]),0)</f>
        <v>0</v>
      </c>
      <c r="CT264" s="86" t="str">
        <f t="shared" si="148"/>
        <v/>
      </c>
      <c r="CU264" s="86">
        <f>IFERROR(FIND("EMPRESA ESPECIALIZADA EM ATENDIMENTO",consulta_completa__11[[#This Row],[14 - Inst. Atuando no Local]]),0)</f>
        <v>0</v>
      </c>
      <c r="CV264" s="86" t="str">
        <f t="shared" si="149"/>
        <v/>
      </c>
      <c r="CW264" s="86">
        <f>IFERROR(FIND("IBAMA",consulta_completa__11[[#This Row],[14 - Inst. Atuando no Local]]),0)</f>
        <v>0</v>
      </c>
      <c r="CX264" s="86" t="str">
        <f t="shared" si="150"/>
        <v/>
      </c>
      <c r="CY264" s="86" t="str">
        <f>IF(consulta_completa__11[[#This Row],[14 - Inst. Atuando no Local]]="","X","")</f>
        <v/>
      </c>
      <c r="CZ264" s="86">
        <f>IFERROR(FIND("OUTRA (S)",consulta_completa__11[[#This Row],[14 - Inst. Atuando no Local]]),0)</f>
        <v>0</v>
      </c>
      <c r="DA264" s="86" t="str">
        <f t="shared" si="151"/>
        <v/>
      </c>
      <c r="DB264" s="37" t="str">
        <f t="shared" si="152"/>
        <v>Sim</v>
      </c>
      <c r="DC264" s="37" t="str">
        <f t="shared" si="153"/>
        <v>Não</v>
      </c>
      <c r="DD264" s="37" t="str">
        <f t="shared" si="154"/>
        <v>Sim</v>
      </c>
      <c r="DE264" s="89" t="str">
        <f t="shared" si="125"/>
        <v>Sem informação</v>
      </c>
    </row>
    <row r="265" spans="1:109">
      <c r="A265" s="15">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4">
        <f>IFERROR(FIND("Óbitos/feridos",consulta_completa__11[[#This Row],[13 - Ocorrências/Ambientes Atingidos]]),0)</f>
        <v>0</v>
      </c>
      <c r="AY265" s="85" t="str">
        <f t="shared" si="126"/>
        <v/>
      </c>
      <c r="AZ265" s="84">
        <f>IFERROR(FIND("População afetada/evacuada",consulta_completa__11[[#This Row],[13 - Ocorrências/Ambientes Atingidos]]),0)</f>
        <v>0</v>
      </c>
      <c r="BA265" s="84" t="str">
        <f t="shared" si="127"/>
        <v/>
      </c>
      <c r="BB265" s="84">
        <f>IFERROR(FIND("Suspensão de abastecimento de água",consulta_completa__11[[#This Row],[13 - Ocorrências/Ambientes Atingidos]]),0)</f>
        <v>0</v>
      </c>
      <c r="BC265" s="85" t="str">
        <f t="shared" si="155"/>
        <v/>
      </c>
      <c r="BD265" s="84">
        <f>IFERROR(FIND("Rio/córrego",consulta_completa__11[[#This Row],[13 - Ocorrências/Ambientes Atingidos]]),0)</f>
        <v>0</v>
      </c>
      <c r="BE265" s="85" t="str">
        <f t="shared" si="128"/>
        <v/>
      </c>
      <c r="BF265" s="84">
        <f>IFERROR(FIND("Lago",consulta_completa__11[[#This Row],[13 - Ocorrências/Ambientes Atingidos]]),0)</f>
        <v>0</v>
      </c>
      <c r="BG265" s="85" t="str">
        <f t="shared" si="129"/>
        <v/>
      </c>
      <c r="BH265" s="84">
        <f>IFERROR(FIND("Mar",consulta_completa__11[[#This Row],[13 - Ocorrências/Ambientes Atingidos]]),0)</f>
        <v>0</v>
      </c>
      <c r="BI265" s="85" t="str">
        <f t="shared" si="130"/>
        <v/>
      </c>
      <c r="BJ265" s="84">
        <f>IFERROR(FIND("Praia",consulta_completa__11[[#This Row],[13 - Ocorrências/Ambientes Atingidos]]),0)</f>
        <v>0</v>
      </c>
      <c r="BK265" s="85" t="str">
        <f t="shared" si="131"/>
        <v/>
      </c>
      <c r="BL265" s="84">
        <f>IFERROR(FIND("Solo",consulta_completa__11[[#This Row],[13 - Ocorrências/Ambientes Atingidos]]),0)</f>
        <v>1</v>
      </c>
      <c r="BM265" s="85" t="str">
        <f t="shared" si="132"/>
        <v>X</v>
      </c>
      <c r="BN265" s="84">
        <f>IFERROR(FIND("Águas subterrâneas",consulta_completa__11[[#This Row],[13 - Ocorrências/Ambientes Atingidos]]),0)</f>
        <v>0</v>
      </c>
      <c r="BO265" s="85" t="str">
        <f t="shared" si="133"/>
        <v/>
      </c>
      <c r="BP265" s="84">
        <f>IFERROR(FIND("Atmosfera",consulta_completa__11[[#This Row],[13 - Ocorrências/Ambientes Atingidos]]),0)</f>
        <v>0</v>
      </c>
      <c r="BQ265" s="85" t="str">
        <f t="shared" si="134"/>
        <v/>
      </c>
      <c r="BR265" s="84">
        <f>IFERROR(FIND("Flora",consulta_completa__11[[#This Row],[13 - Ocorrências/Ambientes Atingidos]]),0)</f>
        <v>0</v>
      </c>
      <c r="BS265" s="85" t="str">
        <f t="shared" si="135"/>
        <v/>
      </c>
      <c r="BT265" s="84">
        <f>IFERROR(FIND("Fauna",consulta_completa__11[[#This Row],[13 - Ocorrências/Ambientes Atingidos]]),0)</f>
        <v>0</v>
      </c>
      <c r="BU265" s="85" t="str">
        <f t="shared" si="136"/>
        <v/>
      </c>
      <c r="BV265" s="84">
        <f>IFERROR(FIND("UC federal",consulta_completa__11[[#This Row],[13 - Ocorrências/Ambientes Atingidos]]),0)</f>
        <v>0</v>
      </c>
      <c r="BW265" s="85" t="str">
        <f t="shared" si="137"/>
        <v/>
      </c>
      <c r="BX265" s="84">
        <f>IFERROR(FIND("UC estadual/municipal",consulta_completa__11[[#This Row],[13 - Ocorrências/Ambientes Atingidos]]),0)</f>
        <v>0</v>
      </c>
      <c r="BY265" s="85" t="str">
        <f t="shared" si="138"/>
        <v/>
      </c>
      <c r="BZ265" s="84">
        <f>IFERROR(FIND("Outro(s)",consulta_completa__11[[#This Row],[13 - Ocorrências/Ambientes Atingidos]]),0)</f>
        <v>0</v>
      </c>
      <c r="CA265" s="85" t="str">
        <f t="shared" si="139"/>
        <v/>
      </c>
      <c r="CB265" s="84">
        <f>IFERROR(FIND("Sem dano",consulta_completa__11[[#This Row],[13 - Ocorrências/Ambientes Atingidos]]),0)</f>
        <v>0</v>
      </c>
      <c r="CC265" s="85" t="str">
        <f t="shared" si="140"/>
        <v/>
      </c>
      <c r="CD265" s="84" t="str">
        <f>IF(consulta_completa__11[[#This Row],[13 - Ocorrências/Ambientes Atingidos]]="","X","")</f>
        <v/>
      </c>
      <c r="CE265" s="86">
        <f>IFERROR(FIND("IBAMA",consulta_completa__11[[#This Row],[14 - Inst. Atuando no Local]]),0)</f>
        <v>0</v>
      </c>
      <c r="CF265" s="86" t="str">
        <f t="shared" si="141"/>
        <v/>
      </c>
      <c r="CG265" s="86">
        <f>IFERROR(FIND("OEMA",consulta_completa__11[[#This Row],[14 - Inst. Atuando no Local]]),0)</f>
        <v>0</v>
      </c>
      <c r="CH265" s="86" t="str">
        <f t="shared" si="142"/>
        <v/>
      </c>
      <c r="CI265" s="86">
        <f>IFERROR(FIND("DEFESA CIVIL",consulta_completa__11[[#This Row],[14 - Inst. Atuando no Local]]),0)</f>
        <v>0</v>
      </c>
      <c r="CJ265" s="86" t="str">
        <f t="shared" si="143"/>
        <v/>
      </c>
      <c r="CK265" s="86">
        <f>IFERROR(FIND("CORPO DE BOMBEIROS",consulta_completa__11[[#This Row],[14 - Inst. Atuando no Local]]),0)</f>
        <v>0</v>
      </c>
      <c r="CL265" s="86" t="str">
        <f t="shared" si="144"/>
        <v/>
      </c>
      <c r="CM265" s="86">
        <f>IFERROR(FIND("POLÍCIA RODOVIÁRIA",consulta_completa__11[[#This Row],[14 - Inst. Atuando no Local]]),0)</f>
        <v>0</v>
      </c>
      <c r="CN265" s="86" t="str">
        <f t="shared" si="145"/>
        <v/>
      </c>
      <c r="CO265" s="86">
        <f>IFERROR(FIND("POLÍCIA MILITAR",consulta_completa__11[[#This Row],[14 - Inst. Atuando no Local]]),0)</f>
        <v>0</v>
      </c>
      <c r="CP265" s="86" t="str">
        <f t="shared" si="146"/>
        <v/>
      </c>
      <c r="CQ265" s="86">
        <f>IFERROR(FIND("POLÍCIA CIVIL",consulta_completa__11[[#This Row],[14 - Inst. Atuando no Local]]),0)</f>
        <v>0</v>
      </c>
      <c r="CR265" s="86" t="str">
        <f t="shared" si="147"/>
        <v/>
      </c>
      <c r="CS265" s="86">
        <f>IFERROR(FIND("MARINHA DO BRASIL",consulta_completa__11[[#This Row],[14 - Inst. Atuando no Local]]),0)</f>
        <v>0</v>
      </c>
      <c r="CT265" s="86" t="str">
        <f t="shared" si="148"/>
        <v/>
      </c>
      <c r="CU265" s="86">
        <f>IFERROR(FIND("EMPRESA ESPECIALIZADA EM ATENDIMENTO",consulta_completa__11[[#This Row],[14 - Inst. Atuando no Local]]),0)</f>
        <v>0</v>
      </c>
      <c r="CV265" s="86" t="str">
        <f t="shared" si="149"/>
        <v/>
      </c>
      <c r="CW265" s="86">
        <f>IFERROR(FIND("IBAMA",consulta_completa__11[[#This Row],[14 - Inst. Atuando no Local]]),0)</f>
        <v>0</v>
      </c>
      <c r="CX265" s="86" t="str">
        <f t="shared" si="150"/>
        <v/>
      </c>
      <c r="CY265" s="86" t="str">
        <f>IF(consulta_completa__11[[#This Row],[14 - Inst. Atuando no Local]]="","X","")</f>
        <v/>
      </c>
      <c r="CZ265" s="86">
        <f>IFERROR(FIND("OUTRA (S)",consulta_completa__11[[#This Row],[14 - Inst. Atuando no Local]]),0)</f>
        <v>0</v>
      </c>
      <c r="DA265" s="86" t="str">
        <f t="shared" si="151"/>
        <v/>
      </c>
      <c r="DB265" s="37" t="str">
        <f t="shared" si="152"/>
        <v>Sim</v>
      </c>
      <c r="DC265" s="37" t="str">
        <f t="shared" si="153"/>
        <v>Não</v>
      </c>
      <c r="DD265" s="37" t="str">
        <f t="shared" si="154"/>
        <v>Sim</v>
      </c>
      <c r="DE265" s="89" t="str">
        <f t="shared" si="125"/>
        <v>Sem informação</v>
      </c>
    </row>
    <row r="266" spans="1:109">
      <c r="A266" s="15">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4">
        <f>IFERROR(FIND("Óbitos/feridos",consulta_completa__11[[#This Row],[13 - Ocorrências/Ambientes Atingidos]]),0)</f>
        <v>0</v>
      </c>
      <c r="AY266" s="85" t="str">
        <f t="shared" si="126"/>
        <v/>
      </c>
      <c r="AZ266" s="84">
        <f>IFERROR(FIND("População afetada/evacuada",consulta_completa__11[[#This Row],[13 - Ocorrências/Ambientes Atingidos]]),0)</f>
        <v>0</v>
      </c>
      <c r="BA266" s="84" t="str">
        <f t="shared" si="127"/>
        <v/>
      </c>
      <c r="BB266" s="84">
        <f>IFERROR(FIND("Suspensão de abastecimento de água",consulta_completa__11[[#This Row],[13 - Ocorrências/Ambientes Atingidos]]),0)</f>
        <v>0</v>
      </c>
      <c r="BC266" s="85" t="str">
        <f t="shared" si="155"/>
        <v/>
      </c>
      <c r="BD266" s="84">
        <f>IFERROR(FIND("Rio/córrego",consulta_completa__11[[#This Row],[13 - Ocorrências/Ambientes Atingidos]]),0)</f>
        <v>0</v>
      </c>
      <c r="BE266" s="85" t="str">
        <f t="shared" si="128"/>
        <v/>
      </c>
      <c r="BF266" s="84">
        <f>IFERROR(FIND("Lago",consulta_completa__11[[#This Row],[13 - Ocorrências/Ambientes Atingidos]]),0)</f>
        <v>0</v>
      </c>
      <c r="BG266" s="85" t="str">
        <f t="shared" si="129"/>
        <v/>
      </c>
      <c r="BH266" s="84">
        <f>IFERROR(FIND("Mar",consulta_completa__11[[#This Row],[13 - Ocorrências/Ambientes Atingidos]]),0)</f>
        <v>1</v>
      </c>
      <c r="BI266" s="85" t="str">
        <f t="shared" si="130"/>
        <v>X</v>
      </c>
      <c r="BJ266" s="84">
        <f>IFERROR(FIND("Praia",consulta_completa__11[[#This Row],[13 - Ocorrências/Ambientes Atingidos]]),0)</f>
        <v>0</v>
      </c>
      <c r="BK266" s="85" t="str">
        <f t="shared" si="131"/>
        <v/>
      </c>
      <c r="BL266" s="84">
        <f>IFERROR(FIND("Solo",consulta_completa__11[[#This Row],[13 - Ocorrências/Ambientes Atingidos]]),0)</f>
        <v>0</v>
      </c>
      <c r="BM266" s="85" t="str">
        <f t="shared" si="132"/>
        <v/>
      </c>
      <c r="BN266" s="84">
        <f>IFERROR(FIND("Águas subterrâneas",consulta_completa__11[[#This Row],[13 - Ocorrências/Ambientes Atingidos]]),0)</f>
        <v>0</v>
      </c>
      <c r="BO266" s="85" t="str">
        <f t="shared" si="133"/>
        <v/>
      </c>
      <c r="BP266" s="84">
        <f>IFERROR(FIND("Atmosfera",consulta_completa__11[[#This Row],[13 - Ocorrências/Ambientes Atingidos]]),0)</f>
        <v>0</v>
      </c>
      <c r="BQ266" s="85" t="str">
        <f t="shared" si="134"/>
        <v/>
      </c>
      <c r="BR266" s="84">
        <f>IFERROR(FIND("Flora",consulta_completa__11[[#This Row],[13 - Ocorrências/Ambientes Atingidos]]),0)</f>
        <v>0</v>
      </c>
      <c r="BS266" s="85" t="str">
        <f t="shared" si="135"/>
        <v/>
      </c>
      <c r="BT266" s="84">
        <f>IFERROR(FIND("Fauna",consulta_completa__11[[#This Row],[13 - Ocorrências/Ambientes Atingidos]]),0)</f>
        <v>0</v>
      </c>
      <c r="BU266" s="85" t="str">
        <f t="shared" si="136"/>
        <v/>
      </c>
      <c r="BV266" s="84">
        <f>IFERROR(FIND("UC federal",consulta_completa__11[[#This Row],[13 - Ocorrências/Ambientes Atingidos]]),0)</f>
        <v>0</v>
      </c>
      <c r="BW266" s="85" t="str">
        <f t="shared" si="137"/>
        <v/>
      </c>
      <c r="BX266" s="84">
        <f>IFERROR(FIND("UC estadual/municipal",consulta_completa__11[[#This Row],[13 - Ocorrências/Ambientes Atingidos]]),0)</f>
        <v>0</v>
      </c>
      <c r="BY266" s="85" t="str">
        <f t="shared" si="138"/>
        <v/>
      </c>
      <c r="BZ266" s="84">
        <f>IFERROR(FIND("Outro(s)",consulta_completa__11[[#This Row],[13 - Ocorrências/Ambientes Atingidos]]),0)</f>
        <v>0</v>
      </c>
      <c r="CA266" s="85" t="str">
        <f t="shared" si="139"/>
        <v/>
      </c>
      <c r="CB266" s="84">
        <f>IFERROR(FIND("Sem dano",consulta_completa__11[[#This Row],[13 - Ocorrências/Ambientes Atingidos]]),0)</f>
        <v>0</v>
      </c>
      <c r="CC266" s="85" t="str">
        <f t="shared" si="140"/>
        <v/>
      </c>
      <c r="CD266" s="84" t="str">
        <f>IF(consulta_completa__11[[#This Row],[13 - Ocorrências/Ambientes Atingidos]]="","X","")</f>
        <v/>
      </c>
      <c r="CE266" s="86">
        <f>IFERROR(FIND("IBAMA",consulta_completa__11[[#This Row],[14 - Inst. Atuando no Local]]),0)</f>
        <v>0</v>
      </c>
      <c r="CF266" s="86" t="str">
        <f t="shared" si="141"/>
        <v/>
      </c>
      <c r="CG266" s="86">
        <f>IFERROR(FIND("OEMA",consulta_completa__11[[#This Row],[14 - Inst. Atuando no Local]]),0)</f>
        <v>0</v>
      </c>
      <c r="CH266" s="86" t="str">
        <f t="shared" si="142"/>
        <v/>
      </c>
      <c r="CI266" s="86">
        <f>IFERROR(FIND("DEFESA CIVIL",consulta_completa__11[[#This Row],[14 - Inst. Atuando no Local]]),0)</f>
        <v>0</v>
      </c>
      <c r="CJ266" s="86" t="str">
        <f t="shared" si="143"/>
        <v/>
      </c>
      <c r="CK266" s="86">
        <f>IFERROR(FIND("CORPO DE BOMBEIROS",consulta_completa__11[[#This Row],[14 - Inst. Atuando no Local]]),0)</f>
        <v>0</v>
      </c>
      <c r="CL266" s="86" t="str">
        <f t="shared" si="144"/>
        <v/>
      </c>
      <c r="CM266" s="86">
        <f>IFERROR(FIND("POLÍCIA RODOVIÁRIA",consulta_completa__11[[#This Row],[14 - Inst. Atuando no Local]]),0)</f>
        <v>0</v>
      </c>
      <c r="CN266" s="86" t="str">
        <f t="shared" si="145"/>
        <v/>
      </c>
      <c r="CO266" s="86">
        <f>IFERROR(FIND("POLÍCIA MILITAR",consulta_completa__11[[#This Row],[14 - Inst. Atuando no Local]]),0)</f>
        <v>0</v>
      </c>
      <c r="CP266" s="86" t="str">
        <f t="shared" si="146"/>
        <v/>
      </c>
      <c r="CQ266" s="86">
        <f>IFERROR(FIND("POLÍCIA CIVIL",consulta_completa__11[[#This Row],[14 - Inst. Atuando no Local]]),0)</f>
        <v>0</v>
      </c>
      <c r="CR266" s="86" t="str">
        <f t="shared" si="147"/>
        <v/>
      </c>
      <c r="CS266" s="86">
        <f>IFERROR(FIND("MARINHA DO BRASIL",consulta_completa__11[[#This Row],[14 - Inst. Atuando no Local]]),0)</f>
        <v>0</v>
      </c>
      <c r="CT266" s="86" t="str">
        <f t="shared" si="148"/>
        <v/>
      </c>
      <c r="CU266" s="86">
        <f>IFERROR(FIND("EMPRESA ESPECIALIZADA EM ATENDIMENTO",consulta_completa__11[[#This Row],[14 - Inst. Atuando no Local]]),0)</f>
        <v>0</v>
      </c>
      <c r="CV266" s="86" t="str">
        <f t="shared" si="149"/>
        <v/>
      </c>
      <c r="CW266" s="86">
        <f>IFERROR(FIND("IBAMA",consulta_completa__11[[#This Row],[14 - Inst. Atuando no Local]]),0)</f>
        <v>0</v>
      </c>
      <c r="CX266" s="86" t="str">
        <f t="shared" si="150"/>
        <v/>
      </c>
      <c r="CY266" s="86" t="str">
        <f>IF(consulta_completa__11[[#This Row],[14 - Inst. Atuando no Local]]="","X","")</f>
        <v/>
      </c>
      <c r="CZ266" s="86">
        <f>IFERROR(FIND("OUTRA (S)",consulta_completa__11[[#This Row],[14 - Inst. Atuando no Local]]),0)</f>
        <v>0</v>
      </c>
      <c r="DA266" s="86" t="str">
        <f t="shared" si="151"/>
        <v/>
      </c>
      <c r="DB266" s="37" t="str">
        <f t="shared" si="152"/>
        <v>Sim</v>
      </c>
      <c r="DC266" s="37" t="str">
        <f t="shared" si="153"/>
        <v>Não</v>
      </c>
      <c r="DD266" s="37" t="str">
        <f t="shared" si="154"/>
        <v>Sim</v>
      </c>
      <c r="DE266" s="89" t="str">
        <f t="shared" si="125"/>
        <v>Federal</v>
      </c>
    </row>
    <row r="267" spans="1:109">
      <c r="A267" s="15">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4">
        <f>IFERROR(FIND("Óbitos/feridos",consulta_completa__11[[#This Row],[13 - Ocorrências/Ambientes Atingidos]]),0)</f>
        <v>0</v>
      </c>
      <c r="AY267" s="85" t="str">
        <f t="shared" si="126"/>
        <v/>
      </c>
      <c r="AZ267" s="84">
        <f>IFERROR(FIND("População afetada/evacuada",consulta_completa__11[[#This Row],[13 - Ocorrências/Ambientes Atingidos]]),0)</f>
        <v>0</v>
      </c>
      <c r="BA267" s="84" t="str">
        <f t="shared" si="127"/>
        <v/>
      </c>
      <c r="BB267" s="84">
        <f>IFERROR(FIND("Suspensão de abastecimento de água",consulta_completa__11[[#This Row],[13 - Ocorrências/Ambientes Atingidos]]),0)</f>
        <v>0</v>
      </c>
      <c r="BC267" s="85" t="str">
        <f t="shared" si="155"/>
        <v/>
      </c>
      <c r="BD267" s="84">
        <f>IFERROR(FIND("Rio/córrego",consulta_completa__11[[#This Row],[13 - Ocorrências/Ambientes Atingidos]]),0)</f>
        <v>0</v>
      </c>
      <c r="BE267" s="85" t="str">
        <f t="shared" si="128"/>
        <v/>
      </c>
      <c r="BF267" s="84">
        <f>IFERROR(FIND("Lago",consulta_completa__11[[#This Row],[13 - Ocorrências/Ambientes Atingidos]]),0)</f>
        <v>0</v>
      </c>
      <c r="BG267" s="85" t="str">
        <f t="shared" si="129"/>
        <v/>
      </c>
      <c r="BH267" s="84">
        <f>IFERROR(FIND("Mar",consulta_completa__11[[#This Row],[13 - Ocorrências/Ambientes Atingidos]]),0)</f>
        <v>1</v>
      </c>
      <c r="BI267" s="85" t="str">
        <f t="shared" si="130"/>
        <v>X</v>
      </c>
      <c r="BJ267" s="84">
        <f>IFERROR(FIND("Praia",consulta_completa__11[[#This Row],[13 - Ocorrências/Ambientes Atingidos]]),0)</f>
        <v>0</v>
      </c>
      <c r="BK267" s="85" t="str">
        <f t="shared" si="131"/>
        <v/>
      </c>
      <c r="BL267" s="84">
        <f>IFERROR(FIND("Solo",consulta_completa__11[[#This Row],[13 - Ocorrências/Ambientes Atingidos]]),0)</f>
        <v>0</v>
      </c>
      <c r="BM267" s="85" t="str">
        <f t="shared" si="132"/>
        <v/>
      </c>
      <c r="BN267" s="84">
        <f>IFERROR(FIND("Águas subterrâneas",consulta_completa__11[[#This Row],[13 - Ocorrências/Ambientes Atingidos]]),0)</f>
        <v>0</v>
      </c>
      <c r="BO267" s="85" t="str">
        <f t="shared" si="133"/>
        <v/>
      </c>
      <c r="BP267" s="84">
        <f>IFERROR(FIND("Atmosfera",consulta_completa__11[[#This Row],[13 - Ocorrências/Ambientes Atingidos]]),0)</f>
        <v>0</v>
      </c>
      <c r="BQ267" s="85" t="str">
        <f t="shared" si="134"/>
        <v/>
      </c>
      <c r="BR267" s="84">
        <f>IFERROR(FIND("Flora",consulta_completa__11[[#This Row],[13 - Ocorrências/Ambientes Atingidos]]),0)</f>
        <v>0</v>
      </c>
      <c r="BS267" s="85" t="str">
        <f t="shared" si="135"/>
        <v/>
      </c>
      <c r="BT267" s="84">
        <f>IFERROR(FIND("Fauna",consulta_completa__11[[#This Row],[13 - Ocorrências/Ambientes Atingidos]]),0)</f>
        <v>0</v>
      </c>
      <c r="BU267" s="85" t="str">
        <f t="shared" si="136"/>
        <v/>
      </c>
      <c r="BV267" s="84">
        <f>IFERROR(FIND("UC federal",consulta_completa__11[[#This Row],[13 - Ocorrências/Ambientes Atingidos]]),0)</f>
        <v>0</v>
      </c>
      <c r="BW267" s="85" t="str">
        <f t="shared" si="137"/>
        <v/>
      </c>
      <c r="BX267" s="84">
        <f>IFERROR(FIND("UC estadual/municipal",consulta_completa__11[[#This Row],[13 - Ocorrências/Ambientes Atingidos]]),0)</f>
        <v>0</v>
      </c>
      <c r="BY267" s="85" t="str">
        <f t="shared" si="138"/>
        <v/>
      </c>
      <c r="BZ267" s="84">
        <f>IFERROR(FIND("Outro(s)",consulta_completa__11[[#This Row],[13 - Ocorrências/Ambientes Atingidos]]),0)</f>
        <v>0</v>
      </c>
      <c r="CA267" s="85" t="str">
        <f t="shared" si="139"/>
        <v/>
      </c>
      <c r="CB267" s="84">
        <f>IFERROR(FIND("Sem dano",consulta_completa__11[[#This Row],[13 - Ocorrências/Ambientes Atingidos]]),0)</f>
        <v>0</v>
      </c>
      <c r="CC267" s="85" t="str">
        <f t="shared" si="140"/>
        <v/>
      </c>
      <c r="CD267" s="84" t="str">
        <f>IF(consulta_completa__11[[#This Row],[13 - Ocorrências/Ambientes Atingidos]]="","X","")</f>
        <v/>
      </c>
      <c r="CE267" s="86">
        <f>IFERROR(FIND("IBAMA",consulta_completa__11[[#This Row],[14 - Inst. Atuando no Local]]),0)</f>
        <v>0</v>
      </c>
      <c r="CF267" s="86" t="str">
        <f t="shared" si="141"/>
        <v/>
      </c>
      <c r="CG267" s="86">
        <f>IFERROR(FIND("OEMA",consulta_completa__11[[#This Row],[14 - Inst. Atuando no Local]]),0)</f>
        <v>0</v>
      </c>
      <c r="CH267" s="86" t="str">
        <f t="shared" si="142"/>
        <v/>
      </c>
      <c r="CI267" s="86">
        <f>IFERROR(FIND("DEFESA CIVIL",consulta_completa__11[[#This Row],[14 - Inst. Atuando no Local]]),0)</f>
        <v>0</v>
      </c>
      <c r="CJ267" s="86" t="str">
        <f t="shared" si="143"/>
        <v/>
      </c>
      <c r="CK267" s="86">
        <f>IFERROR(FIND("CORPO DE BOMBEIROS",consulta_completa__11[[#This Row],[14 - Inst. Atuando no Local]]),0)</f>
        <v>0</v>
      </c>
      <c r="CL267" s="86" t="str">
        <f t="shared" si="144"/>
        <v/>
      </c>
      <c r="CM267" s="86">
        <f>IFERROR(FIND("POLÍCIA RODOVIÁRIA",consulta_completa__11[[#This Row],[14 - Inst. Atuando no Local]]),0)</f>
        <v>0</v>
      </c>
      <c r="CN267" s="86" t="str">
        <f t="shared" si="145"/>
        <v/>
      </c>
      <c r="CO267" s="86">
        <f>IFERROR(FIND("POLÍCIA MILITAR",consulta_completa__11[[#This Row],[14 - Inst. Atuando no Local]]),0)</f>
        <v>0</v>
      </c>
      <c r="CP267" s="86" t="str">
        <f t="shared" si="146"/>
        <v/>
      </c>
      <c r="CQ267" s="86">
        <f>IFERROR(FIND("POLÍCIA CIVIL",consulta_completa__11[[#This Row],[14 - Inst. Atuando no Local]]),0)</f>
        <v>0</v>
      </c>
      <c r="CR267" s="86" t="str">
        <f t="shared" si="147"/>
        <v/>
      </c>
      <c r="CS267" s="86">
        <f>IFERROR(FIND("MARINHA DO BRASIL",consulta_completa__11[[#This Row],[14 - Inst. Atuando no Local]]),0)</f>
        <v>0</v>
      </c>
      <c r="CT267" s="86" t="str">
        <f t="shared" si="148"/>
        <v/>
      </c>
      <c r="CU267" s="86">
        <f>IFERROR(FIND("EMPRESA ESPECIALIZADA EM ATENDIMENTO",consulta_completa__11[[#This Row],[14 - Inst. Atuando no Local]]),0)</f>
        <v>0</v>
      </c>
      <c r="CV267" s="86" t="str">
        <f t="shared" si="149"/>
        <v/>
      </c>
      <c r="CW267" s="86">
        <f>IFERROR(FIND("IBAMA",consulta_completa__11[[#This Row],[14 - Inst. Atuando no Local]]),0)</f>
        <v>0</v>
      </c>
      <c r="CX267" s="86" t="str">
        <f t="shared" si="150"/>
        <v/>
      </c>
      <c r="CY267" s="86" t="str">
        <f>IF(consulta_completa__11[[#This Row],[14 - Inst. Atuando no Local]]="","X","")</f>
        <v/>
      </c>
      <c r="CZ267" s="86">
        <f>IFERROR(FIND("OUTRA (S)",consulta_completa__11[[#This Row],[14 - Inst. Atuando no Local]]),0)</f>
        <v>0</v>
      </c>
      <c r="DA267" s="86" t="str">
        <f t="shared" si="151"/>
        <v/>
      </c>
      <c r="DB267" s="37" t="str">
        <f t="shared" si="152"/>
        <v>Sim</v>
      </c>
      <c r="DC267" s="37" t="str">
        <f t="shared" si="153"/>
        <v>Não</v>
      </c>
      <c r="DD267" s="37" t="str">
        <f t="shared" si="154"/>
        <v>Sim</v>
      </c>
      <c r="DE267" s="89" t="str">
        <f t="shared" si="125"/>
        <v>Federal</v>
      </c>
    </row>
    <row r="268" spans="1:109">
      <c r="A268" s="15">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4">
        <f>IFERROR(FIND("Óbitos/feridos",consulta_completa__11[[#This Row],[13 - Ocorrências/Ambientes Atingidos]]),0)</f>
        <v>0</v>
      </c>
      <c r="AY268" s="85" t="str">
        <f t="shared" si="126"/>
        <v/>
      </c>
      <c r="AZ268" s="84">
        <f>IFERROR(FIND("População afetada/evacuada",consulta_completa__11[[#This Row],[13 - Ocorrências/Ambientes Atingidos]]),0)</f>
        <v>0</v>
      </c>
      <c r="BA268" s="84" t="str">
        <f t="shared" si="127"/>
        <v/>
      </c>
      <c r="BB268" s="84">
        <f>IFERROR(FIND("Suspensão de abastecimento de água",consulta_completa__11[[#This Row],[13 - Ocorrências/Ambientes Atingidos]]),0)</f>
        <v>0</v>
      </c>
      <c r="BC268" s="85" t="str">
        <f t="shared" si="155"/>
        <v/>
      </c>
      <c r="BD268" s="84">
        <f>IFERROR(FIND("Rio/córrego",consulta_completa__11[[#This Row],[13 - Ocorrências/Ambientes Atingidos]]),0)</f>
        <v>0</v>
      </c>
      <c r="BE268" s="85" t="str">
        <f t="shared" si="128"/>
        <v/>
      </c>
      <c r="BF268" s="84">
        <f>IFERROR(FIND("Lago",consulta_completa__11[[#This Row],[13 - Ocorrências/Ambientes Atingidos]]),0)</f>
        <v>0</v>
      </c>
      <c r="BG268" s="85" t="str">
        <f t="shared" si="129"/>
        <v/>
      </c>
      <c r="BH268" s="84">
        <f>IFERROR(FIND("Mar",consulta_completa__11[[#This Row],[13 - Ocorrências/Ambientes Atingidos]]),0)</f>
        <v>1</v>
      </c>
      <c r="BI268" s="85" t="str">
        <f t="shared" si="130"/>
        <v>X</v>
      </c>
      <c r="BJ268" s="84">
        <f>IFERROR(FIND("Praia",consulta_completa__11[[#This Row],[13 - Ocorrências/Ambientes Atingidos]]),0)</f>
        <v>0</v>
      </c>
      <c r="BK268" s="85" t="str">
        <f t="shared" si="131"/>
        <v/>
      </c>
      <c r="BL268" s="84">
        <f>IFERROR(FIND("Solo",consulta_completa__11[[#This Row],[13 - Ocorrências/Ambientes Atingidos]]),0)</f>
        <v>0</v>
      </c>
      <c r="BM268" s="85" t="str">
        <f t="shared" si="132"/>
        <v/>
      </c>
      <c r="BN268" s="84">
        <f>IFERROR(FIND("Águas subterrâneas",consulta_completa__11[[#This Row],[13 - Ocorrências/Ambientes Atingidos]]),0)</f>
        <v>0</v>
      </c>
      <c r="BO268" s="85" t="str">
        <f t="shared" si="133"/>
        <v/>
      </c>
      <c r="BP268" s="84">
        <f>IFERROR(FIND("Atmosfera",consulta_completa__11[[#This Row],[13 - Ocorrências/Ambientes Atingidos]]),0)</f>
        <v>0</v>
      </c>
      <c r="BQ268" s="85" t="str">
        <f t="shared" si="134"/>
        <v/>
      </c>
      <c r="BR268" s="84">
        <f>IFERROR(FIND("Flora",consulta_completa__11[[#This Row],[13 - Ocorrências/Ambientes Atingidos]]),0)</f>
        <v>0</v>
      </c>
      <c r="BS268" s="85" t="str">
        <f t="shared" si="135"/>
        <v/>
      </c>
      <c r="BT268" s="84">
        <f>IFERROR(FIND("Fauna",consulta_completa__11[[#This Row],[13 - Ocorrências/Ambientes Atingidos]]),0)</f>
        <v>0</v>
      </c>
      <c r="BU268" s="85" t="str">
        <f t="shared" si="136"/>
        <v/>
      </c>
      <c r="BV268" s="84">
        <f>IFERROR(FIND("UC federal",consulta_completa__11[[#This Row],[13 - Ocorrências/Ambientes Atingidos]]),0)</f>
        <v>0</v>
      </c>
      <c r="BW268" s="85" t="str">
        <f t="shared" si="137"/>
        <v/>
      </c>
      <c r="BX268" s="84">
        <f>IFERROR(FIND("UC estadual/municipal",consulta_completa__11[[#This Row],[13 - Ocorrências/Ambientes Atingidos]]),0)</f>
        <v>0</v>
      </c>
      <c r="BY268" s="85" t="str">
        <f t="shared" si="138"/>
        <v/>
      </c>
      <c r="BZ268" s="84">
        <f>IFERROR(FIND("Outro(s)",consulta_completa__11[[#This Row],[13 - Ocorrências/Ambientes Atingidos]]),0)</f>
        <v>0</v>
      </c>
      <c r="CA268" s="85" t="str">
        <f t="shared" si="139"/>
        <v/>
      </c>
      <c r="CB268" s="84">
        <f>IFERROR(FIND("Sem dano",consulta_completa__11[[#This Row],[13 - Ocorrências/Ambientes Atingidos]]),0)</f>
        <v>0</v>
      </c>
      <c r="CC268" s="85" t="str">
        <f t="shared" si="140"/>
        <v/>
      </c>
      <c r="CD268" s="84" t="str">
        <f>IF(consulta_completa__11[[#This Row],[13 - Ocorrências/Ambientes Atingidos]]="","X","")</f>
        <v/>
      </c>
      <c r="CE268" s="86">
        <f>IFERROR(FIND("IBAMA",consulta_completa__11[[#This Row],[14 - Inst. Atuando no Local]]),0)</f>
        <v>0</v>
      </c>
      <c r="CF268" s="86" t="str">
        <f t="shared" si="141"/>
        <v/>
      </c>
      <c r="CG268" s="86">
        <f>IFERROR(FIND("OEMA",consulta_completa__11[[#This Row],[14 - Inst. Atuando no Local]]),0)</f>
        <v>0</v>
      </c>
      <c r="CH268" s="86" t="str">
        <f t="shared" si="142"/>
        <v/>
      </c>
      <c r="CI268" s="86">
        <f>IFERROR(FIND("DEFESA CIVIL",consulta_completa__11[[#This Row],[14 - Inst. Atuando no Local]]),0)</f>
        <v>0</v>
      </c>
      <c r="CJ268" s="86" t="str">
        <f t="shared" si="143"/>
        <v/>
      </c>
      <c r="CK268" s="86">
        <f>IFERROR(FIND("CORPO DE BOMBEIROS",consulta_completa__11[[#This Row],[14 - Inst. Atuando no Local]]),0)</f>
        <v>0</v>
      </c>
      <c r="CL268" s="86" t="str">
        <f t="shared" si="144"/>
        <v/>
      </c>
      <c r="CM268" s="86">
        <f>IFERROR(FIND("POLÍCIA RODOVIÁRIA",consulta_completa__11[[#This Row],[14 - Inst. Atuando no Local]]),0)</f>
        <v>0</v>
      </c>
      <c r="CN268" s="86" t="str">
        <f t="shared" si="145"/>
        <v/>
      </c>
      <c r="CO268" s="86">
        <f>IFERROR(FIND("POLÍCIA MILITAR",consulta_completa__11[[#This Row],[14 - Inst. Atuando no Local]]),0)</f>
        <v>0</v>
      </c>
      <c r="CP268" s="86" t="str">
        <f t="shared" si="146"/>
        <v/>
      </c>
      <c r="CQ268" s="86">
        <f>IFERROR(FIND("POLÍCIA CIVIL",consulta_completa__11[[#This Row],[14 - Inst. Atuando no Local]]),0)</f>
        <v>0</v>
      </c>
      <c r="CR268" s="86" t="str">
        <f t="shared" si="147"/>
        <v/>
      </c>
      <c r="CS268" s="86">
        <f>IFERROR(FIND("MARINHA DO BRASIL",consulta_completa__11[[#This Row],[14 - Inst. Atuando no Local]]),0)</f>
        <v>0</v>
      </c>
      <c r="CT268" s="86" t="str">
        <f t="shared" si="148"/>
        <v/>
      </c>
      <c r="CU268" s="86">
        <f>IFERROR(FIND("EMPRESA ESPECIALIZADA EM ATENDIMENTO",consulta_completa__11[[#This Row],[14 - Inst. Atuando no Local]]),0)</f>
        <v>0</v>
      </c>
      <c r="CV268" s="86" t="str">
        <f t="shared" si="149"/>
        <v/>
      </c>
      <c r="CW268" s="86">
        <f>IFERROR(FIND("IBAMA",consulta_completa__11[[#This Row],[14 - Inst. Atuando no Local]]),0)</f>
        <v>0</v>
      </c>
      <c r="CX268" s="86" t="str">
        <f t="shared" si="150"/>
        <v/>
      </c>
      <c r="CY268" s="86" t="str">
        <f>IF(consulta_completa__11[[#This Row],[14 - Inst. Atuando no Local]]="","X","")</f>
        <v/>
      </c>
      <c r="CZ268" s="86">
        <f>IFERROR(FIND("OUTRA (S)",consulta_completa__11[[#This Row],[14 - Inst. Atuando no Local]]),0)</f>
        <v>0</v>
      </c>
      <c r="DA268" s="86" t="str">
        <f t="shared" si="151"/>
        <v/>
      </c>
      <c r="DB268" s="37" t="str">
        <f t="shared" si="152"/>
        <v>Sim</v>
      </c>
      <c r="DC268" s="37" t="str">
        <f t="shared" si="153"/>
        <v>Não</v>
      </c>
      <c r="DD268" s="37" t="str">
        <f t="shared" si="154"/>
        <v>Sim</v>
      </c>
      <c r="DE268" s="89" t="str">
        <f t="shared" si="125"/>
        <v>Federal</v>
      </c>
    </row>
    <row r="269" spans="1:109">
      <c r="A269" s="15">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4">
        <f>IFERROR(FIND("Óbitos/feridos",consulta_completa__11[[#This Row],[13 - Ocorrências/Ambientes Atingidos]]),0)</f>
        <v>0</v>
      </c>
      <c r="AY269" s="85" t="str">
        <f t="shared" si="126"/>
        <v/>
      </c>
      <c r="AZ269" s="84">
        <f>IFERROR(FIND("População afetada/evacuada",consulta_completa__11[[#This Row],[13 - Ocorrências/Ambientes Atingidos]]),0)</f>
        <v>0</v>
      </c>
      <c r="BA269" s="84" t="str">
        <f t="shared" si="127"/>
        <v/>
      </c>
      <c r="BB269" s="84">
        <f>IFERROR(FIND("Suspensão de abastecimento de água",consulta_completa__11[[#This Row],[13 - Ocorrências/Ambientes Atingidos]]),0)</f>
        <v>0</v>
      </c>
      <c r="BC269" s="85" t="str">
        <f t="shared" si="155"/>
        <v/>
      </c>
      <c r="BD269" s="84">
        <f>IFERROR(FIND("Rio/córrego",consulta_completa__11[[#This Row],[13 - Ocorrências/Ambientes Atingidos]]),0)</f>
        <v>0</v>
      </c>
      <c r="BE269" s="85" t="str">
        <f t="shared" si="128"/>
        <v/>
      </c>
      <c r="BF269" s="84">
        <f>IFERROR(FIND("Lago",consulta_completa__11[[#This Row],[13 - Ocorrências/Ambientes Atingidos]]),0)</f>
        <v>0</v>
      </c>
      <c r="BG269" s="85" t="str">
        <f t="shared" si="129"/>
        <v/>
      </c>
      <c r="BH269" s="84">
        <f>IFERROR(FIND("Mar",consulta_completa__11[[#This Row],[13 - Ocorrências/Ambientes Atingidos]]),0)</f>
        <v>0</v>
      </c>
      <c r="BI269" s="85" t="str">
        <f t="shared" si="130"/>
        <v/>
      </c>
      <c r="BJ269" s="84">
        <f>IFERROR(FIND("Praia",consulta_completa__11[[#This Row],[13 - Ocorrências/Ambientes Atingidos]]),0)</f>
        <v>0</v>
      </c>
      <c r="BK269" s="85" t="str">
        <f t="shared" si="131"/>
        <v/>
      </c>
      <c r="BL269" s="84">
        <f>IFERROR(FIND("Solo",consulta_completa__11[[#This Row],[13 - Ocorrências/Ambientes Atingidos]]),0)</f>
        <v>1</v>
      </c>
      <c r="BM269" s="85" t="str">
        <f t="shared" si="132"/>
        <v>X</v>
      </c>
      <c r="BN269" s="84">
        <f>IFERROR(FIND("Águas subterrâneas",consulta_completa__11[[#This Row],[13 - Ocorrências/Ambientes Atingidos]]),0)</f>
        <v>0</v>
      </c>
      <c r="BO269" s="85" t="str">
        <f t="shared" si="133"/>
        <v/>
      </c>
      <c r="BP269" s="84">
        <f>IFERROR(FIND("Atmosfera",consulta_completa__11[[#This Row],[13 - Ocorrências/Ambientes Atingidos]]),0)</f>
        <v>0</v>
      </c>
      <c r="BQ269" s="85" t="str">
        <f t="shared" si="134"/>
        <v/>
      </c>
      <c r="BR269" s="84">
        <f>IFERROR(FIND("Flora",consulta_completa__11[[#This Row],[13 - Ocorrências/Ambientes Atingidos]]),0)</f>
        <v>0</v>
      </c>
      <c r="BS269" s="85" t="str">
        <f t="shared" si="135"/>
        <v/>
      </c>
      <c r="BT269" s="84">
        <f>IFERROR(FIND("Fauna",consulta_completa__11[[#This Row],[13 - Ocorrências/Ambientes Atingidos]]),0)</f>
        <v>0</v>
      </c>
      <c r="BU269" s="85" t="str">
        <f t="shared" si="136"/>
        <v/>
      </c>
      <c r="BV269" s="84">
        <f>IFERROR(FIND("UC federal",consulta_completa__11[[#This Row],[13 - Ocorrências/Ambientes Atingidos]]),0)</f>
        <v>0</v>
      </c>
      <c r="BW269" s="85" t="str">
        <f t="shared" si="137"/>
        <v/>
      </c>
      <c r="BX269" s="84">
        <f>IFERROR(FIND("UC estadual/municipal",consulta_completa__11[[#This Row],[13 - Ocorrências/Ambientes Atingidos]]),0)</f>
        <v>0</v>
      </c>
      <c r="BY269" s="85" t="str">
        <f t="shared" si="138"/>
        <v/>
      </c>
      <c r="BZ269" s="84">
        <f>IFERROR(FIND("Outro(s)",consulta_completa__11[[#This Row],[13 - Ocorrências/Ambientes Atingidos]]),0)</f>
        <v>0</v>
      </c>
      <c r="CA269" s="85" t="str">
        <f t="shared" si="139"/>
        <v/>
      </c>
      <c r="CB269" s="84">
        <f>IFERROR(FIND("Sem dano",consulta_completa__11[[#This Row],[13 - Ocorrências/Ambientes Atingidos]]),0)</f>
        <v>0</v>
      </c>
      <c r="CC269" s="85" t="str">
        <f t="shared" si="140"/>
        <v/>
      </c>
      <c r="CD269" s="84" t="str">
        <f>IF(consulta_completa__11[[#This Row],[13 - Ocorrências/Ambientes Atingidos]]="","X","")</f>
        <v/>
      </c>
      <c r="CE269" s="86">
        <f>IFERROR(FIND("IBAMA",consulta_completa__11[[#This Row],[14 - Inst. Atuando no Local]]),0)</f>
        <v>0</v>
      </c>
      <c r="CF269" s="86" t="str">
        <f t="shared" si="141"/>
        <v/>
      </c>
      <c r="CG269" s="86">
        <f>IFERROR(FIND("OEMA",consulta_completa__11[[#This Row],[14 - Inst. Atuando no Local]]),0)</f>
        <v>0</v>
      </c>
      <c r="CH269" s="86" t="str">
        <f t="shared" si="142"/>
        <v/>
      </c>
      <c r="CI269" s="86">
        <f>IFERROR(FIND("DEFESA CIVIL",consulta_completa__11[[#This Row],[14 - Inst. Atuando no Local]]),0)</f>
        <v>0</v>
      </c>
      <c r="CJ269" s="86" t="str">
        <f t="shared" si="143"/>
        <v/>
      </c>
      <c r="CK269" s="86">
        <f>IFERROR(FIND("CORPO DE BOMBEIROS",consulta_completa__11[[#This Row],[14 - Inst. Atuando no Local]]),0)</f>
        <v>0</v>
      </c>
      <c r="CL269" s="86" t="str">
        <f t="shared" si="144"/>
        <v/>
      </c>
      <c r="CM269" s="86">
        <f>IFERROR(FIND("POLÍCIA RODOVIÁRIA",consulta_completa__11[[#This Row],[14 - Inst. Atuando no Local]]),0)</f>
        <v>0</v>
      </c>
      <c r="CN269" s="86" t="str">
        <f t="shared" si="145"/>
        <v/>
      </c>
      <c r="CO269" s="86">
        <f>IFERROR(FIND("POLÍCIA MILITAR",consulta_completa__11[[#This Row],[14 - Inst. Atuando no Local]]),0)</f>
        <v>0</v>
      </c>
      <c r="CP269" s="86" t="str">
        <f t="shared" si="146"/>
        <v/>
      </c>
      <c r="CQ269" s="86">
        <f>IFERROR(FIND("POLÍCIA CIVIL",consulta_completa__11[[#This Row],[14 - Inst. Atuando no Local]]),0)</f>
        <v>0</v>
      </c>
      <c r="CR269" s="86" t="str">
        <f t="shared" si="147"/>
        <v/>
      </c>
      <c r="CS269" s="86">
        <f>IFERROR(FIND("MARINHA DO BRASIL",consulta_completa__11[[#This Row],[14 - Inst. Atuando no Local]]),0)</f>
        <v>0</v>
      </c>
      <c r="CT269" s="86" t="str">
        <f t="shared" si="148"/>
        <v/>
      </c>
      <c r="CU269" s="86">
        <f>IFERROR(FIND("EMPRESA ESPECIALIZADA EM ATENDIMENTO",consulta_completa__11[[#This Row],[14 - Inst. Atuando no Local]]),0)</f>
        <v>0</v>
      </c>
      <c r="CV269" s="86" t="str">
        <f t="shared" si="149"/>
        <v/>
      </c>
      <c r="CW269" s="86">
        <f>IFERROR(FIND("IBAMA",consulta_completa__11[[#This Row],[14 - Inst. Atuando no Local]]),0)</f>
        <v>0</v>
      </c>
      <c r="CX269" s="86" t="str">
        <f t="shared" si="150"/>
        <v/>
      </c>
      <c r="CY269" s="86" t="str">
        <f>IF(consulta_completa__11[[#This Row],[14 - Inst. Atuando no Local]]="","X","")</f>
        <v/>
      </c>
      <c r="CZ269" s="86">
        <f>IFERROR(FIND("OUTRA (S)",consulta_completa__11[[#This Row],[14 - Inst. Atuando no Local]]),0)</f>
        <v>0</v>
      </c>
      <c r="DA269" s="86" t="str">
        <f t="shared" si="151"/>
        <v/>
      </c>
      <c r="DB269" s="37" t="str">
        <f t="shared" si="152"/>
        <v>Sim</v>
      </c>
      <c r="DC269" s="37" t="str">
        <f t="shared" si="153"/>
        <v>Não</v>
      </c>
      <c r="DD269" s="37" t="str">
        <f t="shared" si="154"/>
        <v>Sim</v>
      </c>
      <c r="DE269" s="89" t="str">
        <f t="shared" si="125"/>
        <v>Sem informação</v>
      </c>
    </row>
    <row r="270" spans="1:109">
      <c r="A270" s="15">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4">
        <f>IFERROR(FIND("Óbitos/feridos",consulta_completa__11[[#This Row],[13 - Ocorrências/Ambientes Atingidos]]),0)</f>
        <v>0</v>
      </c>
      <c r="AY270" s="85" t="str">
        <f t="shared" si="126"/>
        <v/>
      </c>
      <c r="AZ270" s="84">
        <f>IFERROR(FIND("População afetada/evacuada",consulta_completa__11[[#This Row],[13 - Ocorrências/Ambientes Atingidos]]),0)</f>
        <v>0</v>
      </c>
      <c r="BA270" s="84" t="str">
        <f t="shared" si="127"/>
        <v/>
      </c>
      <c r="BB270" s="84">
        <f>IFERROR(FIND("Suspensão de abastecimento de água",consulta_completa__11[[#This Row],[13 - Ocorrências/Ambientes Atingidos]]),0)</f>
        <v>0</v>
      </c>
      <c r="BC270" s="85" t="str">
        <f t="shared" si="155"/>
        <v/>
      </c>
      <c r="BD270" s="84">
        <f>IFERROR(FIND("Rio/córrego",consulta_completa__11[[#This Row],[13 - Ocorrências/Ambientes Atingidos]]),0)</f>
        <v>0</v>
      </c>
      <c r="BE270" s="85" t="str">
        <f t="shared" si="128"/>
        <v/>
      </c>
      <c r="BF270" s="84">
        <f>IFERROR(FIND("Lago",consulta_completa__11[[#This Row],[13 - Ocorrências/Ambientes Atingidos]]),0)</f>
        <v>0</v>
      </c>
      <c r="BG270" s="85" t="str">
        <f t="shared" si="129"/>
        <v/>
      </c>
      <c r="BH270" s="84">
        <f>IFERROR(FIND("Mar",consulta_completa__11[[#This Row],[13 - Ocorrências/Ambientes Atingidos]]),0)</f>
        <v>0</v>
      </c>
      <c r="BI270" s="85" t="str">
        <f t="shared" si="130"/>
        <v/>
      </c>
      <c r="BJ270" s="84">
        <f>IFERROR(FIND("Praia",consulta_completa__11[[#This Row],[13 - Ocorrências/Ambientes Atingidos]]),0)</f>
        <v>0</v>
      </c>
      <c r="BK270" s="85" t="str">
        <f t="shared" si="131"/>
        <v/>
      </c>
      <c r="BL270" s="84">
        <f>IFERROR(FIND("Solo",consulta_completa__11[[#This Row],[13 - Ocorrências/Ambientes Atingidos]]),0)</f>
        <v>1</v>
      </c>
      <c r="BM270" s="85" t="str">
        <f t="shared" si="132"/>
        <v>X</v>
      </c>
      <c r="BN270" s="84">
        <f>IFERROR(FIND("Águas subterrâneas",consulta_completa__11[[#This Row],[13 - Ocorrências/Ambientes Atingidos]]),0)</f>
        <v>0</v>
      </c>
      <c r="BO270" s="85" t="str">
        <f t="shared" si="133"/>
        <v/>
      </c>
      <c r="BP270" s="84">
        <f>IFERROR(FIND("Atmosfera",consulta_completa__11[[#This Row],[13 - Ocorrências/Ambientes Atingidos]]),0)</f>
        <v>0</v>
      </c>
      <c r="BQ270" s="85" t="str">
        <f t="shared" si="134"/>
        <v/>
      </c>
      <c r="BR270" s="84">
        <f>IFERROR(FIND("Flora",consulta_completa__11[[#This Row],[13 - Ocorrências/Ambientes Atingidos]]),0)</f>
        <v>0</v>
      </c>
      <c r="BS270" s="85" t="str">
        <f t="shared" si="135"/>
        <v/>
      </c>
      <c r="BT270" s="84">
        <f>IFERROR(FIND("Fauna",consulta_completa__11[[#This Row],[13 - Ocorrências/Ambientes Atingidos]]),0)</f>
        <v>0</v>
      </c>
      <c r="BU270" s="85" t="str">
        <f t="shared" si="136"/>
        <v/>
      </c>
      <c r="BV270" s="84">
        <f>IFERROR(FIND("UC federal",consulta_completa__11[[#This Row],[13 - Ocorrências/Ambientes Atingidos]]),0)</f>
        <v>0</v>
      </c>
      <c r="BW270" s="85" t="str">
        <f t="shared" si="137"/>
        <v/>
      </c>
      <c r="BX270" s="84">
        <f>IFERROR(FIND("UC estadual/municipal",consulta_completa__11[[#This Row],[13 - Ocorrências/Ambientes Atingidos]]),0)</f>
        <v>0</v>
      </c>
      <c r="BY270" s="85" t="str">
        <f t="shared" si="138"/>
        <v/>
      </c>
      <c r="BZ270" s="84">
        <f>IFERROR(FIND("Outro(s)",consulta_completa__11[[#This Row],[13 - Ocorrências/Ambientes Atingidos]]),0)</f>
        <v>0</v>
      </c>
      <c r="CA270" s="85" t="str">
        <f t="shared" si="139"/>
        <v/>
      </c>
      <c r="CB270" s="84">
        <f>IFERROR(FIND("Sem dano",consulta_completa__11[[#This Row],[13 - Ocorrências/Ambientes Atingidos]]),0)</f>
        <v>0</v>
      </c>
      <c r="CC270" s="85" t="str">
        <f t="shared" si="140"/>
        <v/>
      </c>
      <c r="CD270" s="84" t="str">
        <f>IF(consulta_completa__11[[#This Row],[13 - Ocorrências/Ambientes Atingidos]]="","X","")</f>
        <v/>
      </c>
      <c r="CE270" s="86">
        <f>IFERROR(FIND("IBAMA",consulta_completa__11[[#This Row],[14 - Inst. Atuando no Local]]),0)</f>
        <v>60</v>
      </c>
      <c r="CF270" s="86" t="str">
        <f t="shared" si="141"/>
        <v>X</v>
      </c>
      <c r="CG270" s="86">
        <f>IFERROR(FIND("OEMA",consulta_completa__11[[#This Row],[14 - Inst. Atuando no Local]]),0)</f>
        <v>0</v>
      </c>
      <c r="CH270" s="86" t="str">
        <f t="shared" si="142"/>
        <v/>
      </c>
      <c r="CI270" s="86">
        <f>IFERROR(FIND("DEFESA CIVIL",consulta_completa__11[[#This Row],[14 - Inst. Atuando no Local]]),0)</f>
        <v>0</v>
      </c>
      <c r="CJ270" s="86" t="str">
        <f t="shared" si="143"/>
        <v/>
      </c>
      <c r="CK270" s="86">
        <f>IFERROR(FIND("CORPO DE BOMBEIROS",consulta_completa__11[[#This Row],[14 - Inst. Atuando no Local]]),0)</f>
        <v>0</v>
      </c>
      <c r="CL270" s="86" t="str">
        <f t="shared" si="144"/>
        <v/>
      </c>
      <c r="CM270" s="86">
        <f>IFERROR(FIND("POLÍCIA RODOVIÁRIA",consulta_completa__11[[#This Row],[14 - Inst. Atuando no Local]]),0)</f>
        <v>0</v>
      </c>
      <c r="CN270" s="86" t="str">
        <f t="shared" si="145"/>
        <v/>
      </c>
      <c r="CO270" s="86">
        <f>IFERROR(FIND("POLÍCIA MILITAR",consulta_completa__11[[#This Row],[14 - Inst. Atuando no Local]]),0)</f>
        <v>0</v>
      </c>
      <c r="CP270" s="86" t="str">
        <f t="shared" si="146"/>
        <v/>
      </c>
      <c r="CQ270" s="86">
        <f>IFERROR(FIND("POLÍCIA CIVIL",consulta_completa__11[[#This Row],[14 - Inst. Atuando no Local]]),0)</f>
        <v>0</v>
      </c>
      <c r="CR270" s="86" t="str">
        <f t="shared" si="147"/>
        <v/>
      </c>
      <c r="CS270" s="86">
        <f>IFERROR(FIND("MARINHA DO BRASIL",consulta_completa__11[[#This Row],[14 - Inst. Atuando no Local]]),0)</f>
        <v>0</v>
      </c>
      <c r="CT270" s="86" t="str">
        <f t="shared" si="148"/>
        <v/>
      </c>
      <c r="CU270" s="86">
        <f>IFERROR(FIND("EMPRESA ESPECIALIZADA EM ATENDIMENTO",consulta_completa__11[[#This Row],[14 - Inst. Atuando no Local]]),0)</f>
        <v>0</v>
      </c>
      <c r="CV270" s="86" t="str">
        <f t="shared" si="149"/>
        <v/>
      </c>
      <c r="CW270" s="86">
        <f>IFERROR(FIND("IBAMA",consulta_completa__11[[#This Row],[14 - Inst. Atuando no Local]]),0)</f>
        <v>60</v>
      </c>
      <c r="CX270" s="86" t="str">
        <f t="shared" si="150"/>
        <v>X</v>
      </c>
      <c r="CY270" s="86" t="str">
        <f>IF(consulta_completa__11[[#This Row],[14 - Inst. Atuando no Local]]="","X","")</f>
        <v/>
      </c>
      <c r="CZ270" s="86">
        <f>IFERROR(FIND("OUTRA (S)",consulta_completa__11[[#This Row],[14 - Inst. Atuando no Local]]),0)</f>
        <v>0</v>
      </c>
      <c r="DA270" s="86" t="str">
        <f t="shared" si="151"/>
        <v/>
      </c>
      <c r="DB270" s="37" t="str">
        <f t="shared" si="152"/>
        <v>Sim</v>
      </c>
      <c r="DC270" s="37" t="str">
        <f t="shared" si="153"/>
        <v>Não</v>
      </c>
      <c r="DD270" s="37" t="str">
        <f t="shared" si="154"/>
        <v>Sim</v>
      </c>
      <c r="DE270" s="89" t="str">
        <f t="shared" si="125"/>
        <v>Sem informação</v>
      </c>
    </row>
    <row r="271" spans="1:109">
      <c r="A271" s="15">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4">
        <f>IFERROR(FIND("Óbitos/feridos",consulta_completa__11[[#This Row],[13 - Ocorrências/Ambientes Atingidos]]),0)</f>
        <v>0</v>
      </c>
      <c r="AY271" s="85" t="str">
        <f t="shared" si="126"/>
        <v/>
      </c>
      <c r="AZ271" s="84">
        <f>IFERROR(FIND("População afetada/evacuada",consulta_completa__11[[#This Row],[13 - Ocorrências/Ambientes Atingidos]]),0)</f>
        <v>0</v>
      </c>
      <c r="BA271" s="84" t="str">
        <f t="shared" si="127"/>
        <v/>
      </c>
      <c r="BB271" s="84">
        <f>IFERROR(FIND("Suspensão de abastecimento de água",consulta_completa__11[[#This Row],[13 - Ocorrências/Ambientes Atingidos]]),0)</f>
        <v>0</v>
      </c>
      <c r="BC271" s="85" t="str">
        <f t="shared" si="155"/>
        <v/>
      </c>
      <c r="BD271" s="84">
        <f>IFERROR(FIND("Rio/córrego",consulta_completa__11[[#This Row],[13 - Ocorrências/Ambientes Atingidos]]),0)</f>
        <v>0</v>
      </c>
      <c r="BE271" s="85" t="str">
        <f t="shared" si="128"/>
        <v/>
      </c>
      <c r="BF271" s="84">
        <f>IFERROR(FIND("Lago",consulta_completa__11[[#This Row],[13 - Ocorrências/Ambientes Atingidos]]),0)</f>
        <v>0</v>
      </c>
      <c r="BG271" s="85" t="str">
        <f t="shared" si="129"/>
        <v/>
      </c>
      <c r="BH271" s="84">
        <f>IFERROR(FIND("Mar",consulta_completa__11[[#This Row],[13 - Ocorrências/Ambientes Atingidos]]),0)</f>
        <v>0</v>
      </c>
      <c r="BI271" s="85" t="str">
        <f t="shared" si="130"/>
        <v/>
      </c>
      <c r="BJ271" s="84">
        <f>IFERROR(FIND("Praia",consulta_completa__11[[#This Row],[13 - Ocorrências/Ambientes Atingidos]]),0)</f>
        <v>0</v>
      </c>
      <c r="BK271" s="85" t="str">
        <f t="shared" si="131"/>
        <v/>
      </c>
      <c r="BL271" s="84">
        <f>IFERROR(FIND("Solo",consulta_completa__11[[#This Row],[13 - Ocorrências/Ambientes Atingidos]]),0)</f>
        <v>1</v>
      </c>
      <c r="BM271" s="85" t="str">
        <f t="shared" si="132"/>
        <v>X</v>
      </c>
      <c r="BN271" s="84">
        <f>IFERROR(FIND("Águas subterrâneas",consulta_completa__11[[#This Row],[13 - Ocorrências/Ambientes Atingidos]]),0)</f>
        <v>0</v>
      </c>
      <c r="BO271" s="85" t="str">
        <f t="shared" si="133"/>
        <v/>
      </c>
      <c r="BP271" s="84">
        <f>IFERROR(FIND("Atmosfera",consulta_completa__11[[#This Row],[13 - Ocorrências/Ambientes Atingidos]]),0)</f>
        <v>0</v>
      </c>
      <c r="BQ271" s="85" t="str">
        <f t="shared" si="134"/>
        <v/>
      </c>
      <c r="BR271" s="84">
        <f>IFERROR(FIND("Flora",consulta_completa__11[[#This Row],[13 - Ocorrências/Ambientes Atingidos]]),0)</f>
        <v>0</v>
      </c>
      <c r="BS271" s="85" t="str">
        <f t="shared" si="135"/>
        <v/>
      </c>
      <c r="BT271" s="84">
        <f>IFERROR(FIND("Fauna",consulta_completa__11[[#This Row],[13 - Ocorrências/Ambientes Atingidos]]),0)</f>
        <v>0</v>
      </c>
      <c r="BU271" s="85" t="str">
        <f t="shared" si="136"/>
        <v/>
      </c>
      <c r="BV271" s="84">
        <f>IFERROR(FIND("UC federal",consulta_completa__11[[#This Row],[13 - Ocorrências/Ambientes Atingidos]]),0)</f>
        <v>0</v>
      </c>
      <c r="BW271" s="85" t="str">
        <f t="shared" si="137"/>
        <v/>
      </c>
      <c r="BX271" s="84">
        <f>IFERROR(FIND("UC estadual/municipal",consulta_completa__11[[#This Row],[13 - Ocorrências/Ambientes Atingidos]]),0)</f>
        <v>0</v>
      </c>
      <c r="BY271" s="85" t="str">
        <f t="shared" si="138"/>
        <v/>
      </c>
      <c r="BZ271" s="84">
        <f>IFERROR(FIND("Outro(s)",consulta_completa__11[[#This Row],[13 - Ocorrências/Ambientes Atingidos]]),0)</f>
        <v>0</v>
      </c>
      <c r="CA271" s="85" t="str">
        <f t="shared" si="139"/>
        <v/>
      </c>
      <c r="CB271" s="84">
        <f>IFERROR(FIND("Sem dano",consulta_completa__11[[#This Row],[13 - Ocorrências/Ambientes Atingidos]]),0)</f>
        <v>0</v>
      </c>
      <c r="CC271" s="85" t="str">
        <f t="shared" si="140"/>
        <v/>
      </c>
      <c r="CD271" s="84" t="str">
        <f>IF(consulta_completa__11[[#This Row],[13 - Ocorrências/Ambientes Atingidos]]="","X","")</f>
        <v/>
      </c>
      <c r="CE271" s="86">
        <f>IFERROR(FIND("IBAMA",consulta_completa__11[[#This Row],[14 - Inst. Atuando no Local]]),0)</f>
        <v>0</v>
      </c>
      <c r="CF271" s="86" t="str">
        <f t="shared" si="141"/>
        <v/>
      </c>
      <c r="CG271" s="86">
        <f>IFERROR(FIND("OEMA",consulta_completa__11[[#This Row],[14 - Inst. Atuando no Local]]),0)</f>
        <v>0</v>
      </c>
      <c r="CH271" s="86" t="str">
        <f t="shared" si="142"/>
        <v/>
      </c>
      <c r="CI271" s="86">
        <f>IFERROR(FIND("DEFESA CIVIL",consulta_completa__11[[#This Row],[14 - Inst. Atuando no Local]]),0)</f>
        <v>0</v>
      </c>
      <c r="CJ271" s="86" t="str">
        <f t="shared" si="143"/>
        <v/>
      </c>
      <c r="CK271" s="86">
        <f>IFERROR(FIND("CORPO DE BOMBEIROS",consulta_completa__11[[#This Row],[14 - Inst. Atuando no Local]]),0)</f>
        <v>0</v>
      </c>
      <c r="CL271" s="86" t="str">
        <f t="shared" si="144"/>
        <v/>
      </c>
      <c r="CM271" s="86">
        <f>IFERROR(FIND("POLÍCIA RODOVIÁRIA",consulta_completa__11[[#This Row],[14 - Inst. Atuando no Local]]),0)</f>
        <v>0</v>
      </c>
      <c r="CN271" s="86" t="str">
        <f t="shared" si="145"/>
        <v/>
      </c>
      <c r="CO271" s="86">
        <f>IFERROR(FIND("POLÍCIA MILITAR",consulta_completa__11[[#This Row],[14 - Inst. Atuando no Local]]),0)</f>
        <v>0</v>
      </c>
      <c r="CP271" s="86" t="str">
        <f t="shared" si="146"/>
        <v/>
      </c>
      <c r="CQ271" s="86">
        <f>IFERROR(FIND("POLÍCIA CIVIL",consulta_completa__11[[#This Row],[14 - Inst. Atuando no Local]]),0)</f>
        <v>0</v>
      </c>
      <c r="CR271" s="86" t="str">
        <f t="shared" si="147"/>
        <v/>
      </c>
      <c r="CS271" s="86">
        <f>IFERROR(FIND("MARINHA DO BRASIL",consulta_completa__11[[#This Row],[14 - Inst. Atuando no Local]]),0)</f>
        <v>0</v>
      </c>
      <c r="CT271" s="86" t="str">
        <f t="shared" si="148"/>
        <v/>
      </c>
      <c r="CU271" s="86">
        <f>IFERROR(FIND("EMPRESA ESPECIALIZADA EM ATENDIMENTO",consulta_completa__11[[#This Row],[14 - Inst. Atuando no Local]]),0)</f>
        <v>0</v>
      </c>
      <c r="CV271" s="86" t="str">
        <f t="shared" si="149"/>
        <v/>
      </c>
      <c r="CW271" s="86">
        <f>IFERROR(FIND("IBAMA",consulta_completa__11[[#This Row],[14 - Inst. Atuando no Local]]),0)</f>
        <v>0</v>
      </c>
      <c r="CX271" s="86" t="str">
        <f t="shared" si="150"/>
        <v/>
      </c>
      <c r="CY271" s="86" t="str">
        <f>IF(consulta_completa__11[[#This Row],[14 - Inst. Atuando no Local]]="","X","")</f>
        <v/>
      </c>
      <c r="CZ271" s="86">
        <f>IFERROR(FIND("OUTRA (S)",consulta_completa__11[[#This Row],[14 - Inst. Atuando no Local]]),0)</f>
        <v>0</v>
      </c>
      <c r="DA271" s="86" t="str">
        <f t="shared" si="151"/>
        <v/>
      </c>
      <c r="DB271" s="37" t="str">
        <f t="shared" si="152"/>
        <v>Sim</v>
      </c>
      <c r="DC271" s="37" t="str">
        <f t="shared" si="153"/>
        <v>Não</v>
      </c>
      <c r="DD271" s="37" t="str">
        <f t="shared" si="154"/>
        <v>Sim</v>
      </c>
      <c r="DE271" s="89" t="str">
        <f t="shared" si="125"/>
        <v>Federal</v>
      </c>
    </row>
    <row r="272" spans="1:109">
      <c r="A272" s="15">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4">
        <f>IFERROR(FIND("Óbitos/feridos",consulta_completa__11[[#This Row],[13 - Ocorrências/Ambientes Atingidos]]),0)</f>
        <v>0</v>
      </c>
      <c r="AY272" s="85" t="str">
        <f t="shared" si="126"/>
        <v/>
      </c>
      <c r="AZ272" s="84">
        <f>IFERROR(FIND("População afetada/evacuada",consulta_completa__11[[#This Row],[13 - Ocorrências/Ambientes Atingidos]]),0)</f>
        <v>0</v>
      </c>
      <c r="BA272" s="84" t="str">
        <f t="shared" si="127"/>
        <v/>
      </c>
      <c r="BB272" s="84">
        <f>IFERROR(FIND("Suspensão de abastecimento de água",consulta_completa__11[[#This Row],[13 - Ocorrências/Ambientes Atingidos]]),0)</f>
        <v>0</v>
      </c>
      <c r="BC272" s="85" t="str">
        <f t="shared" si="155"/>
        <v/>
      </c>
      <c r="BD272" s="84">
        <f>IFERROR(FIND("Rio/córrego",consulta_completa__11[[#This Row],[13 - Ocorrências/Ambientes Atingidos]]),0)</f>
        <v>0</v>
      </c>
      <c r="BE272" s="85" t="str">
        <f t="shared" si="128"/>
        <v/>
      </c>
      <c r="BF272" s="84">
        <f>IFERROR(FIND("Lago",consulta_completa__11[[#This Row],[13 - Ocorrências/Ambientes Atingidos]]),0)</f>
        <v>0</v>
      </c>
      <c r="BG272" s="85" t="str">
        <f t="shared" si="129"/>
        <v/>
      </c>
      <c r="BH272" s="84">
        <f>IFERROR(FIND("Mar",consulta_completa__11[[#This Row],[13 - Ocorrências/Ambientes Atingidos]]),0)</f>
        <v>0</v>
      </c>
      <c r="BI272" s="85" t="str">
        <f t="shared" si="130"/>
        <v/>
      </c>
      <c r="BJ272" s="84">
        <f>IFERROR(FIND("Praia",consulta_completa__11[[#This Row],[13 - Ocorrências/Ambientes Atingidos]]),0)</f>
        <v>0</v>
      </c>
      <c r="BK272" s="85" t="str">
        <f t="shared" si="131"/>
        <v/>
      </c>
      <c r="BL272" s="84">
        <f>IFERROR(FIND("Solo",consulta_completa__11[[#This Row],[13 - Ocorrências/Ambientes Atingidos]]),0)</f>
        <v>1</v>
      </c>
      <c r="BM272" s="85" t="str">
        <f t="shared" si="132"/>
        <v>X</v>
      </c>
      <c r="BN272" s="84">
        <f>IFERROR(FIND("Águas subterrâneas",consulta_completa__11[[#This Row],[13 - Ocorrências/Ambientes Atingidos]]),0)</f>
        <v>0</v>
      </c>
      <c r="BO272" s="85" t="str">
        <f t="shared" si="133"/>
        <v/>
      </c>
      <c r="BP272" s="84">
        <f>IFERROR(FIND("Atmosfera",consulta_completa__11[[#This Row],[13 - Ocorrências/Ambientes Atingidos]]),0)</f>
        <v>0</v>
      </c>
      <c r="BQ272" s="85" t="str">
        <f t="shared" si="134"/>
        <v/>
      </c>
      <c r="BR272" s="84">
        <f>IFERROR(FIND("Flora",consulta_completa__11[[#This Row],[13 - Ocorrências/Ambientes Atingidos]]),0)</f>
        <v>0</v>
      </c>
      <c r="BS272" s="85" t="str">
        <f t="shared" si="135"/>
        <v/>
      </c>
      <c r="BT272" s="84">
        <f>IFERROR(FIND("Fauna",consulta_completa__11[[#This Row],[13 - Ocorrências/Ambientes Atingidos]]),0)</f>
        <v>0</v>
      </c>
      <c r="BU272" s="85" t="str">
        <f t="shared" si="136"/>
        <v/>
      </c>
      <c r="BV272" s="84">
        <f>IFERROR(FIND("UC federal",consulta_completa__11[[#This Row],[13 - Ocorrências/Ambientes Atingidos]]),0)</f>
        <v>0</v>
      </c>
      <c r="BW272" s="85" t="str">
        <f t="shared" si="137"/>
        <v/>
      </c>
      <c r="BX272" s="84">
        <f>IFERROR(FIND("UC estadual/municipal",consulta_completa__11[[#This Row],[13 - Ocorrências/Ambientes Atingidos]]),0)</f>
        <v>0</v>
      </c>
      <c r="BY272" s="85" t="str">
        <f t="shared" si="138"/>
        <v/>
      </c>
      <c r="BZ272" s="84">
        <f>IFERROR(FIND("Outro(s)",consulta_completa__11[[#This Row],[13 - Ocorrências/Ambientes Atingidos]]),0)</f>
        <v>0</v>
      </c>
      <c r="CA272" s="85" t="str">
        <f t="shared" si="139"/>
        <v/>
      </c>
      <c r="CB272" s="84">
        <f>IFERROR(FIND("Sem dano",consulta_completa__11[[#This Row],[13 - Ocorrências/Ambientes Atingidos]]),0)</f>
        <v>0</v>
      </c>
      <c r="CC272" s="85" t="str">
        <f t="shared" si="140"/>
        <v/>
      </c>
      <c r="CD272" s="84" t="str">
        <f>IF(consulta_completa__11[[#This Row],[13 - Ocorrências/Ambientes Atingidos]]="","X","")</f>
        <v/>
      </c>
      <c r="CE272" s="86">
        <f>IFERROR(FIND("IBAMA",consulta_completa__11[[#This Row],[14 - Inst. Atuando no Local]]),0)</f>
        <v>0</v>
      </c>
      <c r="CF272" s="86" t="str">
        <f t="shared" si="141"/>
        <v/>
      </c>
      <c r="CG272" s="86">
        <f>IFERROR(FIND("OEMA",consulta_completa__11[[#This Row],[14 - Inst. Atuando no Local]]),0)</f>
        <v>0</v>
      </c>
      <c r="CH272" s="86" t="str">
        <f t="shared" si="142"/>
        <v/>
      </c>
      <c r="CI272" s="86">
        <f>IFERROR(FIND("DEFESA CIVIL",consulta_completa__11[[#This Row],[14 - Inst. Atuando no Local]]),0)</f>
        <v>0</v>
      </c>
      <c r="CJ272" s="86" t="str">
        <f t="shared" si="143"/>
        <v/>
      </c>
      <c r="CK272" s="86">
        <f>IFERROR(FIND("CORPO DE BOMBEIROS",consulta_completa__11[[#This Row],[14 - Inst. Atuando no Local]]),0)</f>
        <v>0</v>
      </c>
      <c r="CL272" s="86" t="str">
        <f t="shared" si="144"/>
        <v/>
      </c>
      <c r="CM272" s="86">
        <f>IFERROR(FIND("POLÍCIA RODOVIÁRIA",consulta_completa__11[[#This Row],[14 - Inst. Atuando no Local]]),0)</f>
        <v>0</v>
      </c>
      <c r="CN272" s="86" t="str">
        <f t="shared" si="145"/>
        <v/>
      </c>
      <c r="CO272" s="86">
        <f>IFERROR(FIND("POLÍCIA MILITAR",consulta_completa__11[[#This Row],[14 - Inst. Atuando no Local]]),0)</f>
        <v>0</v>
      </c>
      <c r="CP272" s="86" t="str">
        <f t="shared" si="146"/>
        <v/>
      </c>
      <c r="CQ272" s="86">
        <f>IFERROR(FIND("POLÍCIA CIVIL",consulta_completa__11[[#This Row],[14 - Inst. Atuando no Local]]),0)</f>
        <v>0</v>
      </c>
      <c r="CR272" s="86" t="str">
        <f t="shared" si="147"/>
        <v/>
      </c>
      <c r="CS272" s="86">
        <f>IFERROR(FIND("MARINHA DO BRASIL",consulta_completa__11[[#This Row],[14 - Inst. Atuando no Local]]),0)</f>
        <v>0</v>
      </c>
      <c r="CT272" s="86" t="str">
        <f t="shared" si="148"/>
        <v/>
      </c>
      <c r="CU272" s="86">
        <f>IFERROR(FIND("EMPRESA ESPECIALIZADA EM ATENDIMENTO",consulta_completa__11[[#This Row],[14 - Inst. Atuando no Local]]),0)</f>
        <v>0</v>
      </c>
      <c r="CV272" s="86" t="str">
        <f t="shared" si="149"/>
        <v/>
      </c>
      <c r="CW272" s="86">
        <f>IFERROR(FIND("IBAMA",consulta_completa__11[[#This Row],[14 - Inst. Atuando no Local]]),0)</f>
        <v>0</v>
      </c>
      <c r="CX272" s="86" t="str">
        <f t="shared" si="150"/>
        <v/>
      </c>
      <c r="CY272" s="86" t="str">
        <f>IF(consulta_completa__11[[#This Row],[14 - Inst. Atuando no Local]]="","X","")</f>
        <v/>
      </c>
      <c r="CZ272" s="86">
        <f>IFERROR(FIND("OUTRA (S)",consulta_completa__11[[#This Row],[14 - Inst. Atuando no Local]]),0)</f>
        <v>0</v>
      </c>
      <c r="DA272" s="86" t="str">
        <f t="shared" si="151"/>
        <v/>
      </c>
      <c r="DB272" s="37" t="str">
        <f t="shared" si="152"/>
        <v>Sim</v>
      </c>
      <c r="DC272" s="37" t="str">
        <f t="shared" si="153"/>
        <v>Não</v>
      </c>
      <c r="DD272" s="37" t="str">
        <f t="shared" si="154"/>
        <v>Sim</v>
      </c>
      <c r="DE272" s="89" t="str">
        <f t="shared" si="125"/>
        <v>Estadual</v>
      </c>
    </row>
    <row r="273" spans="1:109">
      <c r="A273" s="15">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4">
        <f>IFERROR(FIND("Óbitos/feridos",consulta_completa__11[[#This Row],[13 - Ocorrências/Ambientes Atingidos]]),0)</f>
        <v>0</v>
      </c>
      <c r="AY273" s="85" t="str">
        <f t="shared" si="126"/>
        <v/>
      </c>
      <c r="AZ273" s="84">
        <f>IFERROR(FIND("População afetada/evacuada",consulta_completa__11[[#This Row],[13 - Ocorrências/Ambientes Atingidos]]),0)</f>
        <v>0</v>
      </c>
      <c r="BA273" s="84" t="str">
        <f t="shared" si="127"/>
        <v/>
      </c>
      <c r="BB273" s="84">
        <f>IFERROR(FIND("Suspensão de abastecimento de água",consulta_completa__11[[#This Row],[13 - Ocorrências/Ambientes Atingidos]]),0)</f>
        <v>0</v>
      </c>
      <c r="BC273" s="85" t="str">
        <f t="shared" si="155"/>
        <v/>
      </c>
      <c r="BD273" s="84">
        <f>IFERROR(FIND("Rio/córrego",consulta_completa__11[[#This Row],[13 - Ocorrências/Ambientes Atingidos]]),0)</f>
        <v>1</v>
      </c>
      <c r="BE273" s="85" t="str">
        <f t="shared" si="128"/>
        <v>X</v>
      </c>
      <c r="BF273" s="84">
        <f>IFERROR(FIND("Lago",consulta_completa__11[[#This Row],[13 - Ocorrências/Ambientes Atingidos]]),0)</f>
        <v>0</v>
      </c>
      <c r="BG273" s="85" t="str">
        <f t="shared" si="129"/>
        <v/>
      </c>
      <c r="BH273" s="84">
        <f>IFERROR(FIND("Mar",consulta_completa__11[[#This Row],[13 - Ocorrências/Ambientes Atingidos]]),0)</f>
        <v>0</v>
      </c>
      <c r="BI273" s="85" t="str">
        <f t="shared" si="130"/>
        <v/>
      </c>
      <c r="BJ273" s="84">
        <f>IFERROR(FIND("Praia",consulta_completa__11[[#This Row],[13 - Ocorrências/Ambientes Atingidos]]),0)</f>
        <v>0</v>
      </c>
      <c r="BK273" s="85" t="str">
        <f t="shared" si="131"/>
        <v/>
      </c>
      <c r="BL273" s="84">
        <f>IFERROR(FIND("Solo",consulta_completa__11[[#This Row],[13 - Ocorrências/Ambientes Atingidos]]),0)</f>
        <v>0</v>
      </c>
      <c r="BM273" s="85" t="str">
        <f t="shared" si="132"/>
        <v/>
      </c>
      <c r="BN273" s="84">
        <f>IFERROR(FIND("Águas subterrâneas",consulta_completa__11[[#This Row],[13 - Ocorrências/Ambientes Atingidos]]),0)</f>
        <v>0</v>
      </c>
      <c r="BO273" s="85" t="str">
        <f t="shared" si="133"/>
        <v/>
      </c>
      <c r="BP273" s="84">
        <f>IFERROR(FIND("Atmosfera",consulta_completa__11[[#This Row],[13 - Ocorrências/Ambientes Atingidos]]),0)</f>
        <v>0</v>
      </c>
      <c r="BQ273" s="85" t="str">
        <f t="shared" si="134"/>
        <v/>
      </c>
      <c r="BR273" s="84">
        <f>IFERROR(FIND("Flora",consulta_completa__11[[#This Row],[13 - Ocorrências/Ambientes Atingidos]]),0)</f>
        <v>0</v>
      </c>
      <c r="BS273" s="85" t="str">
        <f t="shared" si="135"/>
        <v/>
      </c>
      <c r="BT273" s="84">
        <f>IFERROR(FIND("Fauna",consulta_completa__11[[#This Row],[13 - Ocorrências/Ambientes Atingidos]]),0)</f>
        <v>0</v>
      </c>
      <c r="BU273" s="85" t="str">
        <f t="shared" si="136"/>
        <v/>
      </c>
      <c r="BV273" s="84">
        <f>IFERROR(FIND("UC federal",consulta_completa__11[[#This Row],[13 - Ocorrências/Ambientes Atingidos]]),0)</f>
        <v>0</v>
      </c>
      <c r="BW273" s="85" t="str">
        <f t="shared" si="137"/>
        <v/>
      </c>
      <c r="BX273" s="84">
        <f>IFERROR(FIND("UC estadual/municipal",consulta_completa__11[[#This Row],[13 - Ocorrências/Ambientes Atingidos]]),0)</f>
        <v>0</v>
      </c>
      <c r="BY273" s="85" t="str">
        <f t="shared" si="138"/>
        <v/>
      </c>
      <c r="BZ273" s="84">
        <f>IFERROR(FIND("Outro(s)",consulta_completa__11[[#This Row],[13 - Ocorrências/Ambientes Atingidos]]),0)</f>
        <v>14</v>
      </c>
      <c r="CA273" s="85" t="str">
        <f t="shared" si="139"/>
        <v>X</v>
      </c>
      <c r="CB273" s="84">
        <f>IFERROR(FIND("Sem dano",consulta_completa__11[[#This Row],[13 - Ocorrências/Ambientes Atingidos]]),0)</f>
        <v>0</v>
      </c>
      <c r="CC273" s="85" t="str">
        <f t="shared" si="140"/>
        <v/>
      </c>
      <c r="CD273" s="84" t="str">
        <f>IF(consulta_completa__11[[#This Row],[13 - Ocorrências/Ambientes Atingidos]]="","X","")</f>
        <v/>
      </c>
      <c r="CE273" s="86">
        <f>IFERROR(FIND("IBAMA",consulta_completa__11[[#This Row],[14 - Inst. Atuando no Local]]),0)</f>
        <v>66</v>
      </c>
      <c r="CF273" s="86" t="str">
        <f t="shared" si="141"/>
        <v>X</v>
      </c>
      <c r="CG273" s="86">
        <f>IFERROR(FIND("OEMA",consulta_completa__11[[#This Row],[14 - Inst. Atuando no Local]]),0)</f>
        <v>0</v>
      </c>
      <c r="CH273" s="86" t="str">
        <f t="shared" si="142"/>
        <v/>
      </c>
      <c r="CI273" s="86">
        <f>IFERROR(FIND("DEFESA CIVIL",consulta_completa__11[[#This Row],[14 - Inst. Atuando no Local]]),0)</f>
        <v>0</v>
      </c>
      <c r="CJ273" s="86" t="str">
        <f t="shared" si="143"/>
        <v/>
      </c>
      <c r="CK273" s="86">
        <f>IFERROR(FIND("CORPO DE BOMBEIROS",consulta_completa__11[[#This Row],[14 - Inst. Atuando no Local]]),0)</f>
        <v>0</v>
      </c>
      <c r="CL273" s="86" t="str">
        <f t="shared" si="144"/>
        <v/>
      </c>
      <c r="CM273" s="86">
        <f>IFERROR(FIND("POLÍCIA RODOVIÁRIA",consulta_completa__11[[#This Row],[14 - Inst. Atuando no Local]]),0)</f>
        <v>0</v>
      </c>
      <c r="CN273" s="86" t="str">
        <f t="shared" si="145"/>
        <v/>
      </c>
      <c r="CO273" s="86">
        <f>IFERROR(FIND("POLÍCIA MILITAR",consulta_completa__11[[#This Row],[14 - Inst. Atuando no Local]]),0)</f>
        <v>0</v>
      </c>
      <c r="CP273" s="86" t="str">
        <f t="shared" si="146"/>
        <v/>
      </c>
      <c r="CQ273" s="86">
        <f>IFERROR(FIND("POLÍCIA CIVIL",consulta_completa__11[[#This Row],[14 - Inst. Atuando no Local]]),0)</f>
        <v>0</v>
      </c>
      <c r="CR273" s="86" t="str">
        <f t="shared" si="147"/>
        <v/>
      </c>
      <c r="CS273" s="86">
        <f>IFERROR(FIND("MARINHA DO BRASIL",consulta_completa__11[[#This Row],[14 - Inst. Atuando no Local]]),0)</f>
        <v>0</v>
      </c>
      <c r="CT273" s="86" t="str">
        <f t="shared" si="148"/>
        <v/>
      </c>
      <c r="CU273" s="86">
        <f>IFERROR(FIND("EMPRESA ESPECIALIZADA EM ATENDIMENTO",consulta_completa__11[[#This Row],[14 - Inst. Atuando no Local]]),0)</f>
        <v>0</v>
      </c>
      <c r="CV273" s="86" t="str">
        <f t="shared" si="149"/>
        <v/>
      </c>
      <c r="CW273" s="86">
        <f>IFERROR(FIND("IBAMA",consulta_completa__11[[#This Row],[14 - Inst. Atuando no Local]]),0)</f>
        <v>66</v>
      </c>
      <c r="CX273" s="86" t="str">
        <f t="shared" si="150"/>
        <v>X</v>
      </c>
      <c r="CY273" s="86" t="str">
        <f>IF(consulta_completa__11[[#This Row],[14 - Inst. Atuando no Local]]="","X","")</f>
        <v/>
      </c>
      <c r="CZ273" s="86">
        <f>IFERROR(FIND("OUTRA (S)",consulta_completa__11[[#This Row],[14 - Inst. Atuando no Local]]),0)</f>
        <v>0</v>
      </c>
      <c r="DA273" s="86" t="str">
        <f t="shared" si="151"/>
        <v/>
      </c>
      <c r="DB273" s="37" t="str">
        <f t="shared" si="152"/>
        <v>Sim</v>
      </c>
      <c r="DC273" s="37" t="str">
        <f t="shared" si="153"/>
        <v>Não</v>
      </c>
      <c r="DD273" s="37" t="str">
        <f t="shared" si="154"/>
        <v>Sim</v>
      </c>
      <c r="DE273" s="89" t="str">
        <f t="shared" si="125"/>
        <v>Estadual</v>
      </c>
    </row>
    <row r="274" spans="1:109">
      <c r="A274" s="15">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4">
        <f>IFERROR(FIND("Óbitos/feridos",consulta_completa__11[[#This Row],[13 - Ocorrências/Ambientes Atingidos]]),0)</f>
        <v>0</v>
      </c>
      <c r="AY274" s="85" t="str">
        <f t="shared" si="126"/>
        <v/>
      </c>
      <c r="AZ274" s="84">
        <f>IFERROR(FIND("População afetada/evacuada",consulta_completa__11[[#This Row],[13 - Ocorrências/Ambientes Atingidos]]),0)</f>
        <v>0</v>
      </c>
      <c r="BA274" s="84" t="str">
        <f t="shared" si="127"/>
        <v/>
      </c>
      <c r="BB274" s="84">
        <f>IFERROR(FIND("Suspensão de abastecimento de água",consulta_completa__11[[#This Row],[13 - Ocorrências/Ambientes Atingidos]]),0)</f>
        <v>0</v>
      </c>
      <c r="BC274" s="85" t="str">
        <f t="shared" si="155"/>
        <v/>
      </c>
      <c r="BD274" s="84">
        <f>IFERROR(FIND("Rio/córrego",consulta_completa__11[[#This Row],[13 - Ocorrências/Ambientes Atingidos]]),0)</f>
        <v>0</v>
      </c>
      <c r="BE274" s="85" t="str">
        <f t="shared" si="128"/>
        <v/>
      </c>
      <c r="BF274" s="84">
        <f>IFERROR(FIND("Lago",consulta_completa__11[[#This Row],[13 - Ocorrências/Ambientes Atingidos]]),0)</f>
        <v>0</v>
      </c>
      <c r="BG274" s="85" t="str">
        <f t="shared" si="129"/>
        <v/>
      </c>
      <c r="BH274" s="84">
        <f>IFERROR(FIND("Mar",consulta_completa__11[[#This Row],[13 - Ocorrências/Ambientes Atingidos]]),0)</f>
        <v>1</v>
      </c>
      <c r="BI274" s="85" t="str">
        <f t="shared" si="130"/>
        <v>X</v>
      </c>
      <c r="BJ274" s="84">
        <f>IFERROR(FIND("Praia",consulta_completa__11[[#This Row],[13 - Ocorrências/Ambientes Atingidos]]),0)</f>
        <v>0</v>
      </c>
      <c r="BK274" s="85" t="str">
        <f t="shared" si="131"/>
        <v/>
      </c>
      <c r="BL274" s="84">
        <f>IFERROR(FIND("Solo",consulta_completa__11[[#This Row],[13 - Ocorrências/Ambientes Atingidos]]),0)</f>
        <v>0</v>
      </c>
      <c r="BM274" s="85" t="str">
        <f t="shared" si="132"/>
        <v/>
      </c>
      <c r="BN274" s="84">
        <f>IFERROR(FIND("Águas subterrâneas",consulta_completa__11[[#This Row],[13 - Ocorrências/Ambientes Atingidos]]),0)</f>
        <v>0</v>
      </c>
      <c r="BO274" s="85" t="str">
        <f t="shared" si="133"/>
        <v/>
      </c>
      <c r="BP274" s="84">
        <f>IFERROR(FIND("Atmosfera",consulta_completa__11[[#This Row],[13 - Ocorrências/Ambientes Atingidos]]),0)</f>
        <v>0</v>
      </c>
      <c r="BQ274" s="85" t="str">
        <f t="shared" si="134"/>
        <v/>
      </c>
      <c r="BR274" s="84">
        <f>IFERROR(FIND("Flora",consulta_completa__11[[#This Row],[13 - Ocorrências/Ambientes Atingidos]]),0)</f>
        <v>0</v>
      </c>
      <c r="BS274" s="85" t="str">
        <f t="shared" si="135"/>
        <v/>
      </c>
      <c r="BT274" s="84">
        <f>IFERROR(FIND("Fauna",consulta_completa__11[[#This Row],[13 - Ocorrências/Ambientes Atingidos]]),0)</f>
        <v>0</v>
      </c>
      <c r="BU274" s="85" t="str">
        <f t="shared" si="136"/>
        <v/>
      </c>
      <c r="BV274" s="84">
        <f>IFERROR(FIND("UC federal",consulta_completa__11[[#This Row],[13 - Ocorrências/Ambientes Atingidos]]),0)</f>
        <v>0</v>
      </c>
      <c r="BW274" s="85" t="str">
        <f t="shared" si="137"/>
        <v/>
      </c>
      <c r="BX274" s="84">
        <f>IFERROR(FIND("UC estadual/municipal",consulta_completa__11[[#This Row],[13 - Ocorrências/Ambientes Atingidos]]),0)</f>
        <v>0</v>
      </c>
      <c r="BY274" s="85" t="str">
        <f t="shared" si="138"/>
        <v/>
      </c>
      <c r="BZ274" s="84">
        <f>IFERROR(FIND("Outro(s)",consulta_completa__11[[#This Row],[13 - Ocorrências/Ambientes Atingidos]]),0)</f>
        <v>0</v>
      </c>
      <c r="CA274" s="85" t="str">
        <f t="shared" si="139"/>
        <v/>
      </c>
      <c r="CB274" s="84">
        <f>IFERROR(FIND("Sem dano",consulta_completa__11[[#This Row],[13 - Ocorrências/Ambientes Atingidos]]),0)</f>
        <v>0</v>
      </c>
      <c r="CC274" s="85" t="str">
        <f t="shared" si="140"/>
        <v/>
      </c>
      <c r="CD274" s="84" t="str">
        <f>IF(consulta_completa__11[[#This Row],[13 - Ocorrências/Ambientes Atingidos]]="","X","")</f>
        <v/>
      </c>
      <c r="CE274" s="86">
        <f>IFERROR(FIND("IBAMA",consulta_completa__11[[#This Row],[14 - Inst. Atuando no Local]]),0)</f>
        <v>0</v>
      </c>
      <c r="CF274" s="86" t="str">
        <f t="shared" si="141"/>
        <v/>
      </c>
      <c r="CG274" s="86">
        <f>IFERROR(FIND("OEMA",consulta_completa__11[[#This Row],[14 - Inst. Atuando no Local]]),0)</f>
        <v>0</v>
      </c>
      <c r="CH274" s="86" t="str">
        <f t="shared" si="142"/>
        <v/>
      </c>
      <c r="CI274" s="86">
        <f>IFERROR(FIND("DEFESA CIVIL",consulta_completa__11[[#This Row],[14 - Inst. Atuando no Local]]),0)</f>
        <v>0</v>
      </c>
      <c r="CJ274" s="86" t="str">
        <f t="shared" si="143"/>
        <v/>
      </c>
      <c r="CK274" s="86">
        <f>IFERROR(FIND("CORPO DE BOMBEIROS",consulta_completa__11[[#This Row],[14 - Inst. Atuando no Local]]),0)</f>
        <v>0</v>
      </c>
      <c r="CL274" s="86" t="str">
        <f t="shared" si="144"/>
        <v/>
      </c>
      <c r="CM274" s="86">
        <f>IFERROR(FIND("POLÍCIA RODOVIÁRIA",consulta_completa__11[[#This Row],[14 - Inst. Atuando no Local]]),0)</f>
        <v>0</v>
      </c>
      <c r="CN274" s="86" t="str">
        <f t="shared" si="145"/>
        <v/>
      </c>
      <c r="CO274" s="86">
        <f>IFERROR(FIND("POLÍCIA MILITAR",consulta_completa__11[[#This Row],[14 - Inst. Atuando no Local]]),0)</f>
        <v>0</v>
      </c>
      <c r="CP274" s="86" t="str">
        <f t="shared" si="146"/>
        <v/>
      </c>
      <c r="CQ274" s="86">
        <f>IFERROR(FIND("POLÍCIA CIVIL",consulta_completa__11[[#This Row],[14 - Inst. Atuando no Local]]),0)</f>
        <v>0</v>
      </c>
      <c r="CR274" s="86" t="str">
        <f t="shared" si="147"/>
        <v/>
      </c>
      <c r="CS274" s="86">
        <f>IFERROR(FIND("MARINHA DO BRASIL",consulta_completa__11[[#This Row],[14 - Inst. Atuando no Local]]),0)</f>
        <v>0</v>
      </c>
      <c r="CT274" s="86" t="str">
        <f t="shared" si="148"/>
        <v/>
      </c>
      <c r="CU274" s="86">
        <f>IFERROR(FIND("EMPRESA ESPECIALIZADA EM ATENDIMENTO",consulta_completa__11[[#This Row],[14 - Inst. Atuando no Local]]),0)</f>
        <v>0</v>
      </c>
      <c r="CV274" s="86" t="str">
        <f t="shared" si="149"/>
        <v/>
      </c>
      <c r="CW274" s="86">
        <f>IFERROR(FIND("IBAMA",consulta_completa__11[[#This Row],[14 - Inst. Atuando no Local]]),0)</f>
        <v>0</v>
      </c>
      <c r="CX274" s="86" t="str">
        <f t="shared" si="150"/>
        <v/>
      </c>
      <c r="CY274" s="86" t="str">
        <f>IF(consulta_completa__11[[#This Row],[14 - Inst. Atuando no Local]]="","X","")</f>
        <v/>
      </c>
      <c r="CZ274" s="86">
        <f>IFERROR(FIND("OUTRA (S)",consulta_completa__11[[#This Row],[14 - Inst. Atuando no Local]]),0)</f>
        <v>0</v>
      </c>
      <c r="DA274" s="86" t="str">
        <f t="shared" si="151"/>
        <v/>
      </c>
      <c r="DB274" s="37" t="str">
        <f t="shared" si="152"/>
        <v>Sim</v>
      </c>
      <c r="DC274" s="37" t="str">
        <f t="shared" si="153"/>
        <v>Não</v>
      </c>
      <c r="DD274" s="37" t="str">
        <f t="shared" si="154"/>
        <v>Sim</v>
      </c>
      <c r="DE274" s="89" t="str">
        <f t="shared" si="125"/>
        <v>Federal</v>
      </c>
    </row>
    <row r="275" spans="1:109">
      <c r="A275" s="15">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4">
        <f>IFERROR(FIND("Óbitos/feridos",consulta_completa__11[[#This Row],[13 - Ocorrências/Ambientes Atingidos]]),0)</f>
        <v>0</v>
      </c>
      <c r="AY275" s="85" t="str">
        <f t="shared" si="126"/>
        <v/>
      </c>
      <c r="AZ275" s="84">
        <f>IFERROR(FIND("População afetada/evacuada",consulta_completa__11[[#This Row],[13 - Ocorrências/Ambientes Atingidos]]),0)</f>
        <v>0</v>
      </c>
      <c r="BA275" s="84" t="str">
        <f t="shared" si="127"/>
        <v/>
      </c>
      <c r="BB275" s="84">
        <f>IFERROR(FIND("Suspensão de abastecimento de água",consulta_completa__11[[#This Row],[13 - Ocorrências/Ambientes Atingidos]]),0)</f>
        <v>0</v>
      </c>
      <c r="BC275" s="85" t="str">
        <f t="shared" si="155"/>
        <v/>
      </c>
      <c r="BD275" s="84">
        <f>IFERROR(FIND("Rio/córrego",consulta_completa__11[[#This Row],[13 - Ocorrências/Ambientes Atingidos]]),0)</f>
        <v>0</v>
      </c>
      <c r="BE275" s="85" t="str">
        <f t="shared" si="128"/>
        <v/>
      </c>
      <c r="BF275" s="84">
        <f>IFERROR(FIND("Lago",consulta_completa__11[[#This Row],[13 - Ocorrências/Ambientes Atingidos]]),0)</f>
        <v>0</v>
      </c>
      <c r="BG275" s="85" t="str">
        <f t="shared" si="129"/>
        <v/>
      </c>
      <c r="BH275" s="84">
        <f>IFERROR(FIND("Mar",consulta_completa__11[[#This Row],[13 - Ocorrências/Ambientes Atingidos]]),0)</f>
        <v>0</v>
      </c>
      <c r="BI275" s="85" t="str">
        <f t="shared" si="130"/>
        <v/>
      </c>
      <c r="BJ275" s="84">
        <f>IFERROR(FIND("Praia",consulta_completa__11[[#This Row],[13 - Ocorrências/Ambientes Atingidos]]),0)</f>
        <v>0</v>
      </c>
      <c r="BK275" s="85" t="str">
        <f t="shared" si="131"/>
        <v/>
      </c>
      <c r="BL275" s="84">
        <f>IFERROR(FIND("Solo",consulta_completa__11[[#This Row],[13 - Ocorrências/Ambientes Atingidos]]),0)</f>
        <v>1</v>
      </c>
      <c r="BM275" s="85" t="str">
        <f t="shared" si="132"/>
        <v>X</v>
      </c>
      <c r="BN275" s="84">
        <f>IFERROR(FIND("Águas subterrâneas",consulta_completa__11[[#This Row],[13 - Ocorrências/Ambientes Atingidos]]),0)</f>
        <v>0</v>
      </c>
      <c r="BO275" s="85" t="str">
        <f t="shared" si="133"/>
        <v/>
      </c>
      <c r="BP275" s="84">
        <f>IFERROR(FIND("Atmosfera",consulta_completa__11[[#This Row],[13 - Ocorrências/Ambientes Atingidos]]),0)</f>
        <v>0</v>
      </c>
      <c r="BQ275" s="85" t="str">
        <f t="shared" si="134"/>
        <v/>
      </c>
      <c r="BR275" s="84">
        <f>IFERROR(FIND("Flora",consulta_completa__11[[#This Row],[13 - Ocorrências/Ambientes Atingidos]]),0)</f>
        <v>0</v>
      </c>
      <c r="BS275" s="85" t="str">
        <f t="shared" si="135"/>
        <v/>
      </c>
      <c r="BT275" s="84">
        <f>IFERROR(FIND("Fauna",consulta_completa__11[[#This Row],[13 - Ocorrências/Ambientes Atingidos]]),0)</f>
        <v>0</v>
      </c>
      <c r="BU275" s="85" t="str">
        <f t="shared" si="136"/>
        <v/>
      </c>
      <c r="BV275" s="84">
        <f>IFERROR(FIND("UC federal",consulta_completa__11[[#This Row],[13 - Ocorrências/Ambientes Atingidos]]),0)</f>
        <v>0</v>
      </c>
      <c r="BW275" s="85" t="str">
        <f t="shared" si="137"/>
        <v/>
      </c>
      <c r="BX275" s="84">
        <f>IFERROR(FIND("UC estadual/municipal",consulta_completa__11[[#This Row],[13 - Ocorrências/Ambientes Atingidos]]),0)</f>
        <v>0</v>
      </c>
      <c r="BY275" s="85" t="str">
        <f t="shared" si="138"/>
        <v/>
      </c>
      <c r="BZ275" s="84">
        <f>IFERROR(FIND("Outro(s)",consulta_completa__11[[#This Row],[13 - Ocorrências/Ambientes Atingidos]]),0)</f>
        <v>0</v>
      </c>
      <c r="CA275" s="85" t="str">
        <f t="shared" si="139"/>
        <v/>
      </c>
      <c r="CB275" s="84">
        <f>IFERROR(FIND("Sem dano",consulta_completa__11[[#This Row],[13 - Ocorrências/Ambientes Atingidos]]),0)</f>
        <v>0</v>
      </c>
      <c r="CC275" s="85" t="str">
        <f t="shared" si="140"/>
        <v/>
      </c>
      <c r="CD275" s="84" t="str">
        <f>IF(consulta_completa__11[[#This Row],[13 - Ocorrências/Ambientes Atingidos]]="","X","")</f>
        <v/>
      </c>
      <c r="CE275" s="86">
        <f>IFERROR(FIND("IBAMA",consulta_completa__11[[#This Row],[14 - Inst. Atuando no Local]]),0)</f>
        <v>0</v>
      </c>
      <c r="CF275" s="86" t="str">
        <f t="shared" si="141"/>
        <v/>
      </c>
      <c r="CG275" s="86">
        <f>IFERROR(FIND("OEMA",consulta_completa__11[[#This Row],[14 - Inst. Atuando no Local]]),0)</f>
        <v>0</v>
      </c>
      <c r="CH275" s="86" t="str">
        <f t="shared" si="142"/>
        <v/>
      </c>
      <c r="CI275" s="86">
        <f>IFERROR(FIND("DEFESA CIVIL",consulta_completa__11[[#This Row],[14 - Inst. Atuando no Local]]),0)</f>
        <v>0</v>
      </c>
      <c r="CJ275" s="86" t="str">
        <f t="shared" si="143"/>
        <v/>
      </c>
      <c r="CK275" s="86">
        <f>IFERROR(FIND("CORPO DE BOMBEIROS",consulta_completa__11[[#This Row],[14 - Inst. Atuando no Local]]),0)</f>
        <v>0</v>
      </c>
      <c r="CL275" s="86" t="str">
        <f t="shared" si="144"/>
        <v/>
      </c>
      <c r="CM275" s="86">
        <f>IFERROR(FIND("POLÍCIA RODOVIÁRIA",consulta_completa__11[[#This Row],[14 - Inst. Atuando no Local]]),0)</f>
        <v>0</v>
      </c>
      <c r="CN275" s="86" t="str">
        <f t="shared" si="145"/>
        <v/>
      </c>
      <c r="CO275" s="86">
        <f>IFERROR(FIND("POLÍCIA MILITAR",consulta_completa__11[[#This Row],[14 - Inst. Atuando no Local]]),0)</f>
        <v>0</v>
      </c>
      <c r="CP275" s="86" t="str">
        <f t="shared" si="146"/>
        <v/>
      </c>
      <c r="CQ275" s="86">
        <f>IFERROR(FIND("POLÍCIA CIVIL",consulta_completa__11[[#This Row],[14 - Inst. Atuando no Local]]),0)</f>
        <v>0</v>
      </c>
      <c r="CR275" s="86" t="str">
        <f t="shared" si="147"/>
        <v/>
      </c>
      <c r="CS275" s="86">
        <f>IFERROR(FIND("MARINHA DO BRASIL",consulta_completa__11[[#This Row],[14 - Inst. Atuando no Local]]),0)</f>
        <v>0</v>
      </c>
      <c r="CT275" s="86" t="str">
        <f t="shared" si="148"/>
        <v/>
      </c>
      <c r="CU275" s="86">
        <f>IFERROR(FIND("EMPRESA ESPECIALIZADA EM ATENDIMENTO",consulta_completa__11[[#This Row],[14 - Inst. Atuando no Local]]),0)</f>
        <v>0</v>
      </c>
      <c r="CV275" s="86" t="str">
        <f t="shared" si="149"/>
        <v/>
      </c>
      <c r="CW275" s="86">
        <f>IFERROR(FIND("IBAMA",consulta_completa__11[[#This Row],[14 - Inst. Atuando no Local]]),0)</f>
        <v>0</v>
      </c>
      <c r="CX275" s="86" t="str">
        <f t="shared" si="150"/>
        <v/>
      </c>
      <c r="CY275" s="86" t="str">
        <f>IF(consulta_completa__11[[#This Row],[14 - Inst. Atuando no Local]]="","X","")</f>
        <v/>
      </c>
      <c r="CZ275" s="86">
        <f>IFERROR(FIND("OUTRA (S)",consulta_completa__11[[#This Row],[14 - Inst. Atuando no Local]]),0)</f>
        <v>0</v>
      </c>
      <c r="DA275" s="86" t="str">
        <f t="shared" si="151"/>
        <v/>
      </c>
      <c r="DB275" s="37" t="str">
        <f t="shared" si="152"/>
        <v>Sim</v>
      </c>
      <c r="DC275" s="37" t="str">
        <f t="shared" si="153"/>
        <v>Não</v>
      </c>
      <c r="DD275" s="37" t="str">
        <f t="shared" si="154"/>
        <v>Sim</v>
      </c>
      <c r="DE275" s="89" t="str">
        <f t="shared" si="125"/>
        <v>Federal</v>
      </c>
    </row>
    <row r="276" spans="1:109">
      <c r="A276" s="15">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4">
        <f>IFERROR(FIND("Óbitos/feridos",consulta_completa__11[[#This Row],[13 - Ocorrências/Ambientes Atingidos]]),0)</f>
        <v>0</v>
      </c>
      <c r="AY276" s="85" t="str">
        <f t="shared" si="126"/>
        <v/>
      </c>
      <c r="AZ276" s="84">
        <f>IFERROR(FIND("População afetada/evacuada",consulta_completa__11[[#This Row],[13 - Ocorrências/Ambientes Atingidos]]),0)</f>
        <v>0</v>
      </c>
      <c r="BA276" s="84" t="str">
        <f t="shared" si="127"/>
        <v/>
      </c>
      <c r="BB276" s="84">
        <f>IFERROR(FIND("Suspensão de abastecimento de água",consulta_completa__11[[#This Row],[13 - Ocorrências/Ambientes Atingidos]]),0)</f>
        <v>0</v>
      </c>
      <c r="BC276" s="85" t="str">
        <f t="shared" si="155"/>
        <v/>
      </c>
      <c r="BD276" s="84">
        <f>IFERROR(FIND("Rio/córrego",consulta_completa__11[[#This Row],[13 - Ocorrências/Ambientes Atingidos]]),0)</f>
        <v>0</v>
      </c>
      <c r="BE276" s="85" t="str">
        <f t="shared" si="128"/>
        <v/>
      </c>
      <c r="BF276" s="84">
        <f>IFERROR(FIND("Lago",consulta_completa__11[[#This Row],[13 - Ocorrências/Ambientes Atingidos]]),0)</f>
        <v>0</v>
      </c>
      <c r="BG276" s="85" t="str">
        <f t="shared" si="129"/>
        <v/>
      </c>
      <c r="BH276" s="84">
        <f>IFERROR(FIND("Mar",consulta_completa__11[[#This Row],[13 - Ocorrências/Ambientes Atingidos]]),0)</f>
        <v>1</v>
      </c>
      <c r="BI276" s="85" t="str">
        <f t="shared" si="130"/>
        <v>X</v>
      </c>
      <c r="BJ276" s="84">
        <f>IFERROR(FIND("Praia",consulta_completa__11[[#This Row],[13 - Ocorrências/Ambientes Atingidos]]),0)</f>
        <v>0</v>
      </c>
      <c r="BK276" s="85" t="str">
        <f t="shared" si="131"/>
        <v/>
      </c>
      <c r="BL276" s="84">
        <f>IFERROR(FIND("Solo",consulta_completa__11[[#This Row],[13 - Ocorrências/Ambientes Atingidos]]),0)</f>
        <v>0</v>
      </c>
      <c r="BM276" s="85" t="str">
        <f t="shared" si="132"/>
        <v/>
      </c>
      <c r="BN276" s="84">
        <f>IFERROR(FIND("Águas subterrâneas",consulta_completa__11[[#This Row],[13 - Ocorrências/Ambientes Atingidos]]),0)</f>
        <v>0</v>
      </c>
      <c r="BO276" s="85" t="str">
        <f t="shared" si="133"/>
        <v/>
      </c>
      <c r="BP276" s="84">
        <f>IFERROR(FIND("Atmosfera",consulta_completa__11[[#This Row],[13 - Ocorrências/Ambientes Atingidos]]),0)</f>
        <v>0</v>
      </c>
      <c r="BQ276" s="85" t="str">
        <f t="shared" si="134"/>
        <v/>
      </c>
      <c r="BR276" s="84">
        <f>IFERROR(FIND("Flora",consulta_completa__11[[#This Row],[13 - Ocorrências/Ambientes Atingidos]]),0)</f>
        <v>0</v>
      </c>
      <c r="BS276" s="85" t="str">
        <f t="shared" si="135"/>
        <v/>
      </c>
      <c r="BT276" s="84">
        <f>IFERROR(FIND("Fauna",consulta_completa__11[[#This Row],[13 - Ocorrências/Ambientes Atingidos]]),0)</f>
        <v>0</v>
      </c>
      <c r="BU276" s="85" t="str">
        <f t="shared" si="136"/>
        <v/>
      </c>
      <c r="BV276" s="84">
        <f>IFERROR(FIND("UC federal",consulta_completa__11[[#This Row],[13 - Ocorrências/Ambientes Atingidos]]),0)</f>
        <v>0</v>
      </c>
      <c r="BW276" s="85" t="str">
        <f t="shared" si="137"/>
        <v/>
      </c>
      <c r="BX276" s="84">
        <f>IFERROR(FIND("UC estadual/municipal",consulta_completa__11[[#This Row],[13 - Ocorrências/Ambientes Atingidos]]),0)</f>
        <v>0</v>
      </c>
      <c r="BY276" s="85" t="str">
        <f t="shared" si="138"/>
        <v/>
      </c>
      <c r="BZ276" s="84">
        <f>IFERROR(FIND("Outro(s)",consulta_completa__11[[#This Row],[13 - Ocorrências/Ambientes Atingidos]]),0)</f>
        <v>0</v>
      </c>
      <c r="CA276" s="85" t="str">
        <f t="shared" si="139"/>
        <v/>
      </c>
      <c r="CB276" s="84">
        <f>IFERROR(FIND("Sem dano",consulta_completa__11[[#This Row],[13 - Ocorrências/Ambientes Atingidos]]),0)</f>
        <v>0</v>
      </c>
      <c r="CC276" s="85" t="str">
        <f t="shared" si="140"/>
        <v/>
      </c>
      <c r="CD276" s="84" t="str">
        <f>IF(consulta_completa__11[[#This Row],[13 - Ocorrências/Ambientes Atingidos]]="","X","")</f>
        <v/>
      </c>
      <c r="CE276" s="86">
        <f>IFERROR(FIND("IBAMA",consulta_completa__11[[#This Row],[14 - Inst. Atuando no Local]]),0)</f>
        <v>0</v>
      </c>
      <c r="CF276" s="86" t="str">
        <f t="shared" si="141"/>
        <v/>
      </c>
      <c r="CG276" s="86">
        <f>IFERROR(FIND("OEMA",consulta_completa__11[[#This Row],[14 - Inst. Atuando no Local]]),0)</f>
        <v>0</v>
      </c>
      <c r="CH276" s="86" t="str">
        <f t="shared" si="142"/>
        <v/>
      </c>
      <c r="CI276" s="86">
        <f>IFERROR(FIND("DEFESA CIVIL",consulta_completa__11[[#This Row],[14 - Inst. Atuando no Local]]),0)</f>
        <v>0</v>
      </c>
      <c r="CJ276" s="86" t="str">
        <f t="shared" si="143"/>
        <v/>
      </c>
      <c r="CK276" s="86">
        <f>IFERROR(FIND("CORPO DE BOMBEIROS",consulta_completa__11[[#This Row],[14 - Inst. Atuando no Local]]),0)</f>
        <v>0</v>
      </c>
      <c r="CL276" s="86" t="str">
        <f t="shared" si="144"/>
        <v/>
      </c>
      <c r="CM276" s="86">
        <f>IFERROR(FIND("POLÍCIA RODOVIÁRIA",consulta_completa__11[[#This Row],[14 - Inst. Atuando no Local]]),0)</f>
        <v>0</v>
      </c>
      <c r="CN276" s="86" t="str">
        <f t="shared" si="145"/>
        <v/>
      </c>
      <c r="CO276" s="86">
        <f>IFERROR(FIND("POLÍCIA MILITAR",consulta_completa__11[[#This Row],[14 - Inst. Atuando no Local]]),0)</f>
        <v>0</v>
      </c>
      <c r="CP276" s="86" t="str">
        <f t="shared" si="146"/>
        <v/>
      </c>
      <c r="CQ276" s="86">
        <f>IFERROR(FIND("POLÍCIA CIVIL",consulta_completa__11[[#This Row],[14 - Inst. Atuando no Local]]),0)</f>
        <v>0</v>
      </c>
      <c r="CR276" s="86" t="str">
        <f t="shared" si="147"/>
        <v/>
      </c>
      <c r="CS276" s="86">
        <f>IFERROR(FIND("MARINHA DO BRASIL",consulta_completa__11[[#This Row],[14 - Inst. Atuando no Local]]),0)</f>
        <v>0</v>
      </c>
      <c r="CT276" s="86" t="str">
        <f t="shared" si="148"/>
        <v/>
      </c>
      <c r="CU276" s="86">
        <f>IFERROR(FIND("EMPRESA ESPECIALIZADA EM ATENDIMENTO",consulta_completa__11[[#This Row],[14 - Inst. Atuando no Local]]),0)</f>
        <v>0</v>
      </c>
      <c r="CV276" s="86" t="str">
        <f t="shared" si="149"/>
        <v/>
      </c>
      <c r="CW276" s="86">
        <f>IFERROR(FIND("IBAMA",consulta_completa__11[[#This Row],[14 - Inst. Atuando no Local]]),0)</f>
        <v>0</v>
      </c>
      <c r="CX276" s="86" t="str">
        <f t="shared" si="150"/>
        <v/>
      </c>
      <c r="CY276" s="86" t="str">
        <f>IF(consulta_completa__11[[#This Row],[14 - Inst. Atuando no Local]]="","X","")</f>
        <v>X</v>
      </c>
      <c r="CZ276" s="86">
        <f>IFERROR(FIND("OUTRA (S)",consulta_completa__11[[#This Row],[14 - Inst. Atuando no Local]]),0)</f>
        <v>0</v>
      </c>
      <c r="DA276" s="86" t="str">
        <f t="shared" si="151"/>
        <v/>
      </c>
      <c r="DB276" s="37" t="str">
        <f t="shared" si="152"/>
        <v>Sim</v>
      </c>
      <c r="DC276" s="37" t="str">
        <f t="shared" si="153"/>
        <v>Não</v>
      </c>
      <c r="DD276" s="37" t="str">
        <f t="shared" si="154"/>
        <v>Sim</v>
      </c>
      <c r="DE276" s="89" t="str">
        <f t="shared" si="125"/>
        <v>Federal</v>
      </c>
    </row>
    <row r="277" spans="1:109">
      <c r="A277" s="15">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4">
        <f>IFERROR(FIND("Óbitos/feridos",consulta_completa__11[[#This Row],[13 - Ocorrências/Ambientes Atingidos]]),0)</f>
        <v>0</v>
      </c>
      <c r="AY277" s="85" t="str">
        <f t="shared" si="126"/>
        <v/>
      </c>
      <c r="AZ277" s="84">
        <f>IFERROR(FIND("População afetada/evacuada",consulta_completa__11[[#This Row],[13 - Ocorrências/Ambientes Atingidos]]),0)</f>
        <v>0</v>
      </c>
      <c r="BA277" s="84" t="str">
        <f t="shared" si="127"/>
        <v/>
      </c>
      <c r="BB277" s="84">
        <f>IFERROR(FIND("Suspensão de abastecimento de água",consulta_completa__11[[#This Row],[13 - Ocorrências/Ambientes Atingidos]]),0)</f>
        <v>0</v>
      </c>
      <c r="BC277" s="85" t="str">
        <f t="shared" si="155"/>
        <v/>
      </c>
      <c r="BD277" s="84">
        <f>IFERROR(FIND("Rio/córrego",consulta_completa__11[[#This Row],[13 - Ocorrências/Ambientes Atingidos]]),0)</f>
        <v>0</v>
      </c>
      <c r="BE277" s="85" t="str">
        <f t="shared" si="128"/>
        <v/>
      </c>
      <c r="BF277" s="84">
        <f>IFERROR(FIND("Lago",consulta_completa__11[[#This Row],[13 - Ocorrências/Ambientes Atingidos]]),0)</f>
        <v>0</v>
      </c>
      <c r="BG277" s="85" t="str">
        <f t="shared" si="129"/>
        <v/>
      </c>
      <c r="BH277" s="84">
        <f>IFERROR(FIND("Mar",consulta_completa__11[[#This Row],[13 - Ocorrências/Ambientes Atingidos]]),0)</f>
        <v>0</v>
      </c>
      <c r="BI277" s="85" t="str">
        <f t="shared" si="130"/>
        <v/>
      </c>
      <c r="BJ277" s="84">
        <f>IFERROR(FIND("Praia",consulta_completa__11[[#This Row],[13 - Ocorrências/Ambientes Atingidos]]),0)</f>
        <v>0</v>
      </c>
      <c r="BK277" s="85" t="str">
        <f t="shared" si="131"/>
        <v/>
      </c>
      <c r="BL277" s="84">
        <f>IFERROR(FIND("Solo",consulta_completa__11[[#This Row],[13 - Ocorrências/Ambientes Atingidos]]),0)</f>
        <v>1</v>
      </c>
      <c r="BM277" s="85" t="str">
        <f t="shared" si="132"/>
        <v>X</v>
      </c>
      <c r="BN277" s="84">
        <f>IFERROR(FIND("Águas subterrâneas",consulta_completa__11[[#This Row],[13 - Ocorrências/Ambientes Atingidos]]),0)</f>
        <v>0</v>
      </c>
      <c r="BO277" s="85" t="str">
        <f t="shared" si="133"/>
        <v/>
      </c>
      <c r="BP277" s="84">
        <f>IFERROR(FIND("Atmosfera",consulta_completa__11[[#This Row],[13 - Ocorrências/Ambientes Atingidos]]),0)</f>
        <v>0</v>
      </c>
      <c r="BQ277" s="85" t="str">
        <f t="shared" si="134"/>
        <v/>
      </c>
      <c r="BR277" s="84">
        <f>IFERROR(FIND("Flora",consulta_completa__11[[#This Row],[13 - Ocorrências/Ambientes Atingidos]]),0)</f>
        <v>0</v>
      </c>
      <c r="BS277" s="85" t="str">
        <f t="shared" si="135"/>
        <v/>
      </c>
      <c r="BT277" s="84">
        <f>IFERROR(FIND("Fauna",consulta_completa__11[[#This Row],[13 - Ocorrências/Ambientes Atingidos]]),0)</f>
        <v>0</v>
      </c>
      <c r="BU277" s="85" t="str">
        <f t="shared" si="136"/>
        <v/>
      </c>
      <c r="BV277" s="84">
        <f>IFERROR(FIND("UC federal",consulta_completa__11[[#This Row],[13 - Ocorrências/Ambientes Atingidos]]),0)</f>
        <v>0</v>
      </c>
      <c r="BW277" s="85" t="str">
        <f t="shared" si="137"/>
        <v/>
      </c>
      <c r="BX277" s="84">
        <f>IFERROR(FIND("UC estadual/municipal",consulta_completa__11[[#This Row],[13 - Ocorrências/Ambientes Atingidos]]),0)</f>
        <v>0</v>
      </c>
      <c r="BY277" s="85" t="str">
        <f t="shared" si="138"/>
        <v/>
      </c>
      <c r="BZ277" s="84">
        <f>IFERROR(FIND("Outro(s)",consulta_completa__11[[#This Row],[13 - Ocorrências/Ambientes Atingidos]]),0)</f>
        <v>0</v>
      </c>
      <c r="CA277" s="85" t="str">
        <f t="shared" si="139"/>
        <v/>
      </c>
      <c r="CB277" s="84">
        <f>IFERROR(FIND("Sem dano",consulta_completa__11[[#This Row],[13 - Ocorrências/Ambientes Atingidos]]),0)</f>
        <v>0</v>
      </c>
      <c r="CC277" s="85" t="str">
        <f t="shared" si="140"/>
        <v/>
      </c>
      <c r="CD277" s="84" t="str">
        <f>IF(consulta_completa__11[[#This Row],[13 - Ocorrências/Ambientes Atingidos]]="","X","")</f>
        <v/>
      </c>
      <c r="CE277" s="86">
        <f>IFERROR(FIND("IBAMA",consulta_completa__11[[#This Row],[14 - Inst. Atuando no Local]]),0)</f>
        <v>0</v>
      </c>
      <c r="CF277" s="86" t="str">
        <f t="shared" si="141"/>
        <v/>
      </c>
      <c r="CG277" s="86">
        <f>IFERROR(FIND("OEMA",consulta_completa__11[[#This Row],[14 - Inst. Atuando no Local]]),0)</f>
        <v>0</v>
      </c>
      <c r="CH277" s="86" t="str">
        <f t="shared" si="142"/>
        <v/>
      </c>
      <c r="CI277" s="86">
        <f>IFERROR(FIND("DEFESA CIVIL",consulta_completa__11[[#This Row],[14 - Inst. Atuando no Local]]),0)</f>
        <v>0</v>
      </c>
      <c r="CJ277" s="86" t="str">
        <f t="shared" si="143"/>
        <v/>
      </c>
      <c r="CK277" s="86">
        <f>IFERROR(FIND("CORPO DE BOMBEIROS",consulta_completa__11[[#This Row],[14 - Inst. Atuando no Local]]),0)</f>
        <v>0</v>
      </c>
      <c r="CL277" s="86" t="str">
        <f t="shared" si="144"/>
        <v/>
      </c>
      <c r="CM277" s="86">
        <f>IFERROR(FIND("POLÍCIA RODOVIÁRIA",consulta_completa__11[[#This Row],[14 - Inst. Atuando no Local]]),0)</f>
        <v>0</v>
      </c>
      <c r="CN277" s="86" t="str">
        <f t="shared" si="145"/>
        <v/>
      </c>
      <c r="CO277" s="86">
        <f>IFERROR(FIND("POLÍCIA MILITAR",consulta_completa__11[[#This Row],[14 - Inst. Atuando no Local]]),0)</f>
        <v>0</v>
      </c>
      <c r="CP277" s="86" t="str">
        <f t="shared" si="146"/>
        <v/>
      </c>
      <c r="CQ277" s="86">
        <f>IFERROR(FIND("POLÍCIA CIVIL",consulta_completa__11[[#This Row],[14 - Inst. Atuando no Local]]),0)</f>
        <v>0</v>
      </c>
      <c r="CR277" s="86" t="str">
        <f t="shared" si="147"/>
        <v/>
      </c>
      <c r="CS277" s="86">
        <f>IFERROR(FIND("MARINHA DO BRASIL",consulta_completa__11[[#This Row],[14 - Inst. Atuando no Local]]),0)</f>
        <v>0</v>
      </c>
      <c r="CT277" s="86" t="str">
        <f t="shared" si="148"/>
        <v/>
      </c>
      <c r="CU277" s="86">
        <f>IFERROR(FIND("EMPRESA ESPECIALIZADA EM ATENDIMENTO",consulta_completa__11[[#This Row],[14 - Inst. Atuando no Local]]),0)</f>
        <v>0</v>
      </c>
      <c r="CV277" s="86" t="str">
        <f t="shared" si="149"/>
        <v/>
      </c>
      <c r="CW277" s="86">
        <f>IFERROR(FIND("IBAMA",consulta_completa__11[[#This Row],[14 - Inst. Atuando no Local]]),0)</f>
        <v>0</v>
      </c>
      <c r="CX277" s="86" t="str">
        <f t="shared" si="150"/>
        <v/>
      </c>
      <c r="CY277" s="86" t="str">
        <f>IF(consulta_completa__11[[#This Row],[14 - Inst. Atuando no Local]]="","X","")</f>
        <v/>
      </c>
      <c r="CZ277" s="86">
        <f>IFERROR(FIND("OUTRA (S)",consulta_completa__11[[#This Row],[14 - Inst. Atuando no Local]]),0)</f>
        <v>0</v>
      </c>
      <c r="DA277" s="86" t="str">
        <f t="shared" si="151"/>
        <v/>
      </c>
      <c r="DB277" s="37" t="str">
        <f t="shared" si="152"/>
        <v>Sim</v>
      </c>
      <c r="DC277" s="37" t="str">
        <f t="shared" si="153"/>
        <v>Não</v>
      </c>
      <c r="DD277" s="37" t="str">
        <f t="shared" si="154"/>
        <v>Sim</v>
      </c>
      <c r="DE277" s="89" t="str">
        <f t="shared" si="125"/>
        <v>Estadual</v>
      </c>
    </row>
    <row r="278" spans="1:109">
      <c r="A278" s="15">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4">
        <f>IFERROR(FIND("Óbitos/feridos",consulta_completa__11[[#This Row],[13 - Ocorrências/Ambientes Atingidos]]),0)</f>
        <v>0</v>
      </c>
      <c r="AY278" s="85" t="str">
        <f t="shared" si="126"/>
        <v/>
      </c>
      <c r="AZ278" s="84">
        <f>IFERROR(FIND("População afetada/evacuada",consulta_completa__11[[#This Row],[13 - Ocorrências/Ambientes Atingidos]]),0)</f>
        <v>0</v>
      </c>
      <c r="BA278" s="84" t="str">
        <f t="shared" si="127"/>
        <v/>
      </c>
      <c r="BB278" s="84">
        <f>IFERROR(FIND("Suspensão de abastecimento de água",consulta_completa__11[[#This Row],[13 - Ocorrências/Ambientes Atingidos]]),0)</f>
        <v>0</v>
      </c>
      <c r="BC278" s="85" t="str">
        <f t="shared" si="155"/>
        <v/>
      </c>
      <c r="BD278" s="84">
        <f>IFERROR(FIND("Rio/córrego",consulta_completa__11[[#This Row],[13 - Ocorrências/Ambientes Atingidos]]),0)</f>
        <v>0</v>
      </c>
      <c r="BE278" s="85" t="str">
        <f t="shared" si="128"/>
        <v/>
      </c>
      <c r="BF278" s="84">
        <f>IFERROR(FIND("Lago",consulta_completa__11[[#This Row],[13 - Ocorrências/Ambientes Atingidos]]),0)</f>
        <v>0</v>
      </c>
      <c r="BG278" s="85" t="str">
        <f t="shared" si="129"/>
        <v/>
      </c>
      <c r="BH278" s="84">
        <f>IFERROR(FIND("Mar",consulta_completa__11[[#This Row],[13 - Ocorrências/Ambientes Atingidos]]),0)</f>
        <v>0</v>
      </c>
      <c r="BI278" s="85" t="str">
        <f t="shared" si="130"/>
        <v/>
      </c>
      <c r="BJ278" s="84">
        <f>IFERROR(FIND("Praia",consulta_completa__11[[#This Row],[13 - Ocorrências/Ambientes Atingidos]]),0)</f>
        <v>0</v>
      </c>
      <c r="BK278" s="85" t="str">
        <f t="shared" si="131"/>
        <v/>
      </c>
      <c r="BL278" s="84">
        <f>IFERROR(FIND("Solo",consulta_completa__11[[#This Row],[13 - Ocorrências/Ambientes Atingidos]]),0)</f>
        <v>1</v>
      </c>
      <c r="BM278" s="85" t="str">
        <f t="shared" si="132"/>
        <v>X</v>
      </c>
      <c r="BN278" s="84">
        <f>IFERROR(FIND("Águas subterrâneas",consulta_completa__11[[#This Row],[13 - Ocorrências/Ambientes Atingidos]]),0)</f>
        <v>0</v>
      </c>
      <c r="BO278" s="85" t="str">
        <f t="shared" si="133"/>
        <v/>
      </c>
      <c r="BP278" s="84">
        <f>IFERROR(FIND("Atmosfera",consulta_completa__11[[#This Row],[13 - Ocorrências/Ambientes Atingidos]]),0)</f>
        <v>0</v>
      </c>
      <c r="BQ278" s="85" t="str">
        <f t="shared" si="134"/>
        <v/>
      </c>
      <c r="BR278" s="84">
        <f>IFERROR(FIND("Flora",consulta_completa__11[[#This Row],[13 - Ocorrências/Ambientes Atingidos]]),0)</f>
        <v>0</v>
      </c>
      <c r="BS278" s="85" t="str">
        <f t="shared" si="135"/>
        <v/>
      </c>
      <c r="BT278" s="84">
        <f>IFERROR(FIND("Fauna",consulta_completa__11[[#This Row],[13 - Ocorrências/Ambientes Atingidos]]),0)</f>
        <v>0</v>
      </c>
      <c r="BU278" s="85" t="str">
        <f t="shared" si="136"/>
        <v/>
      </c>
      <c r="BV278" s="84">
        <f>IFERROR(FIND("UC federal",consulta_completa__11[[#This Row],[13 - Ocorrências/Ambientes Atingidos]]),0)</f>
        <v>0</v>
      </c>
      <c r="BW278" s="85" t="str">
        <f t="shared" si="137"/>
        <v/>
      </c>
      <c r="BX278" s="84">
        <f>IFERROR(FIND("UC estadual/municipal",consulta_completa__11[[#This Row],[13 - Ocorrências/Ambientes Atingidos]]),0)</f>
        <v>0</v>
      </c>
      <c r="BY278" s="85" t="str">
        <f t="shared" si="138"/>
        <v/>
      </c>
      <c r="BZ278" s="84">
        <f>IFERROR(FIND("Outro(s)",consulta_completa__11[[#This Row],[13 - Ocorrências/Ambientes Atingidos]]),0)</f>
        <v>0</v>
      </c>
      <c r="CA278" s="85" t="str">
        <f t="shared" si="139"/>
        <v/>
      </c>
      <c r="CB278" s="84">
        <f>IFERROR(FIND("Sem dano",consulta_completa__11[[#This Row],[13 - Ocorrências/Ambientes Atingidos]]),0)</f>
        <v>0</v>
      </c>
      <c r="CC278" s="85" t="str">
        <f t="shared" si="140"/>
        <v/>
      </c>
      <c r="CD278" s="84" t="str">
        <f>IF(consulta_completa__11[[#This Row],[13 - Ocorrências/Ambientes Atingidos]]="","X","")</f>
        <v/>
      </c>
      <c r="CE278" s="86">
        <f>IFERROR(FIND("IBAMA",consulta_completa__11[[#This Row],[14 - Inst. Atuando no Local]]),0)</f>
        <v>0</v>
      </c>
      <c r="CF278" s="86" t="str">
        <f t="shared" si="141"/>
        <v/>
      </c>
      <c r="CG278" s="86">
        <f>IFERROR(FIND("OEMA",consulta_completa__11[[#This Row],[14 - Inst. Atuando no Local]]),0)</f>
        <v>0</v>
      </c>
      <c r="CH278" s="86" t="str">
        <f t="shared" si="142"/>
        <v/>
      </c>
      <c r="CI278" s="86">
        <f>IFERROR(FIND("DEFESA CIVIL",consulta_completa__11[[#This Row],[14 - Inst. Atuando no Local]]),0)</f>
        <v>0</v>
      </c>
      <c r="CJ278" s="86" t="str">
        <f t="shared" si="143"/>
        <v/>
      </c>
      <c r="CK278" s="86">
        <f>IFERROR(FIND("CORPO DE BOMBEIROS",consulta_completa__11[[#This Row],[14 - Inst. Atuando no Local]]),0)</f>
        <v>0</v>
      </c>
      <c r="CL278" s="86" t="str">
        <f t="shared" si="144"/>
        <v/>
      </c>
      <c r="CM278" s="86">
        <f>IFERROR(FIND("POLÍCIA RODOVIÁRIA",consulta_completa__11[[#This Row],[14 - Inst. Atuando no Local]]),0)</f>
        <v>0</v>
      </c>
      <c r="CN278" s="86" t="str">
        <f t="shared" si="145"/>
        <v/>
      </c>
      <c r="CO278" s="86">
        <f>IFERROR(FIND("POLÍCIA MILITAR",consulta_completa__11[[#This Row],[14 - Inst. Atuando no Local]]),0)</f>
        <v>0</v>
      </c>
      <c r="CP278" s="86" t="str">
        <f t="shared" si="146"/>
        <v/>
      </c>
      <c r="CQ278" s="86">
        <f>IFERROR(FIND("POLÍCIA CIVIL",consulta_completa__11[[#This Row],[14 - Inst. Atuando no Local]]),0)</f>
        <v>0</v>
      </c>
      <c r="CR278" s="86" t="str">
        <f t="shared" si="147"/>
        <v/>
      </c>
      <c r="CS278" s="86">
        <f>IFERROR(FIND("MARINHA DO BRASIL",consulta_completa__11[[#This Row],[14 - Inst. Atuando no Local]]),0)</f>
        <v>0</v>
      </c>
      <c r="CT278" s="86" t="str">
        <f t="shared" si="148"/>
        <v/>
      </c>
      <c r="CU278" s="86">
        <f>IFERROR(FIND("EMPRESA ESPECIALIZADA EM ATENDIMENTO",consulta_completa__11[[#This Row],[14 - Inst. Atuando no Local]]),0)</f>
        <v>0</v>
      </c>
      <c r="CV278" s="86" t="str">
        <f t="shared" si="149"/>
        <v/>
      </c>
      <c r="CW278" s="86">
        <f>IFERROR(FIND("IBAMA",consulta_completa__11[[#This Row],[14 - Inst. Atuando no Local]]),0)</f>
        <v>0</v>
      </c>
      <c r="CX278" s="86" t="str">
        <f t="shared" si="150"/>
        <v/>
      </c>
      <c r="CY278" s="86" t="str">
        <f>IF(consulta_completa__11[[#This Row],[14 - Inst. Atuando no Local]]="","X","")</f>
        <v/>
      </c>
      <c r="CZ278" s="86">
        <f>IFERROR(FIND("OUTRA (S)",consulta_completa__11[[#This Row],[14 - Inst. Atuando no Local]]),0)</f>
        <v>0</v>
      </c>
      <c r="DA278" s="86" t="str">
        <f t="shared" si="151"/>
        <v/>
      </c>
      <c r="DB278" s="37" t="str">
        <f t="shared" si="152"/>
        <v>Sim</v>
      </c>
      <c r="DC278" s="37" t="str">
        <f t="shared" si="153"/>
        <v>Não</v>
      </c>
      <c r="DD278" s="37" t="str">
        <f t="shared" si="154"/>
        <v>Sim</v>
      </c>
      <c r="DE278" s="89" t="str">
        <f t="shared" si="125"/>
        <v>Sem informação</v>
      </c>
    </row>
    <row r="279" spans="1:109">
      <c r="A279" s="15">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4">
        <f>IFERROR(FIND("Óbitos/feridos",consulta_completa__11[[#This Row],[13 - Ocorrências/Ambientes Atingidos]]),0)</f>
        <v>0</v>
      </c>
      <c r="AY279" s="85" t="str">
        <f t="shared" si="126"/>
        <v/>
      </c>
      <c r="AZ279" s="84">
        <f>IFERROR(FIND("População afetada/evacuada",consulta_completa__11[[#This Row],[13 - Ocorrências/Ambientes Atingidos]]),0)</f>
        <v>0</v>
      </c>
      <c r="BA279" s="84" t="str">
        <f t="shared" si="127"/>
        <v/>
      </c>
      <c r="BB279" s="84">
        <f>IFERROR(FIND("Suspensão de abastecimento de água",consulta_completa__11[[#This Row],[13 - Ocorrências/Ambientes Atingidos]]),0)</f>
        <v>0</v>
      </c>
      <c r="BC279" s="85" t="str">
        <f t="shared" si="155"/>
        <v/>
      </c>
      <c r="BD279" s="84">
        <f>IFERROR(FIND("Rio/córrego",consulta_completa__11[[#This Row],[13 - Ocorrências/Ambientes Atingidos]]),0)</f>
        <v>0</v>
      </c>
      <c r="BE279" s="85" t="str">
        <f t="shared" si="128"/>
        <v/>
      </c>
      <c r="BF279" s="84">
        <f>IFERROR(FIND("Lago",consulta_completa__11[[#This Row],[13 - Ocorrências/Ambientes Atingidos]]),0)</f>
        <v>0</v>
      </c>
      <c r="BG279" s="85" t="str">
        <f t="shared" si="129"/>
        <v/>
      </c>
      <c r="BH279" s="84">
        <f>IFERROR(FIND("Mar",consulta_completa__11[[#This Row],[13 - Ocorrências/Ambientes Atingidos]]),0)</f>
        <v>1</v>
      </c>
      <c r="BI279" s="85" t="str">
        <f t="shared" si="130"/>
        <v>X</v>
      </c>
      <c r="BJ279" s="84">
        <f>IFERROR(FIND("Praia",consulta_completa__11[[#This Row],[13 - Ocorrências/Ambientes Atingidos]]),0)</f>
        <v>0</v>
      </c>
      <c r="BK279" s="85" t="str">
        <f t="shared" si="131"/>
        <v/>
      </c>
      <c r="BL279" s="84">
        <f>IFERROR(FIND("Solo",consulta_completa__11[[#This Row],[13 - Ocorrências/Ambientes Atingidos]]),0)</f>
        <v>0</v>
      </c>
      <c r="BM279" s="85" t="str">
        <f t="shared" si="132"/>
        <v/>
      </c>
      <c r="BN279" s="84">
        <f>IFERROR(FIND("Águas subterrâneas",consulta_completa__11[[#This Row],[13 - Ocorrências/Ambientes Atingidos]]),0)</f>
        <v>0</v>
      </c>
      <c r="BO279" s="85" t="str">
        <f t="shared" si="133"/>
        <v/>
      </c>
      <c r="BP279" s="84">
        <f>IFERROR(FIND("Atmosfera",consulta_completa__11[[#This Row],[13 - Ocorrências/Ambientes Atingidos]]),0)</f>
        <v>0</v>
      </c>
      <c r="BQ279" s="85" t="str">
        <f t="shared" si="134"/>
        <v/>
      </c>
      <c r="BR279" s="84">
        <f>IFERROR(FIND("Flora",consulta_completa__11[[#This Row],[13 - Ocorrências/Ambientes Atingidos]]),0)</f>
        <v>0</v>
      </c>
      <c r="BS279" s="85" t="str">
        <f t="shared" si="135"/>
        <v/>
      </c>
      <c r="BT279" s="84">
        <f>IFERROR(FIND("Fauna",consulta_completa__11[[#This Row],[13 - Ocorrências/Ambientes Atingidos]]),0)</f>
        <v>0</v>
      </c>
      <c r="BU279" s="85" t="str">
        <f t="shared" si="136"/>
        <v/>
      </c>
      <c r="BV279" s="84">
        <f>IFERROR(FIND("UC federal",consulta_completa__11[[#This Row],[13 - Ocorrências/Ambientes Atingidos]]),0)</f>
        <v>0</v>
      </c>
      <c r="BW279" s="85" t="str">
        <f t="shared" si="137"/>
        <v/>
      </c>
      <c r="BX279" s="84">
        <f>IFERROR(FIND("UC estadual/municipal",consulta_completa__11[[#This Row],[13 - Ocorrências/Ambientes Atingidos]]),0)</f>
        <v>0</v>
      </c>
      <c r="BY279" s="85" t="str">
        <f t="shared" si="138"/>
        <v/>
      </c>
      <c r="BZ279" s="84">
        <f>IFERROR(FIND("Outro(s)",consulta_completa__11[[#This Row],[13 - Ocorrências/Ambientes Atingidos]]),0)</f>
        <v>0</v>
      </c>
      <c r="CA279" s="85" t="str">
        <f t="shared" si="139"/>
        <v/>
      </c>
      <c r="CB279" s="84">
        <f>IFERROR(FIND("Sem dano",consulta_completa__11[[#This Row],[13 - Ocorrências/Ambientes Atingidos]]),0)</f>
        <v>0</v>
      </c>
      <c r="CC279" s="85" t="str">
        <f t="shared" si="140"/>
        <v/>
      </c>
      <c r="CD279" s="84" t="str">
        <f>IF(consulta_completa__11[[#This Row],[13 - Ocorrências/Ambientes Atingidos]]="","X","")</f>
        <v/>
      </c>
      <c r="CE279" s="86">
        <f>IFERROR(FIND("IBAMA",consulta_completa__11[[#This Row],[14 - Inst. Atuando no Local]]),0)</f>
        <v>0</v>
      </c>
      <c r="CF279" s="86" t="str">
        <f t="shared" si="141"/>
        <v/>
      </c>
      <c r="CG279" s="86">
        <f>IFERROR(FIND("OEMA",consulta_completa__11[[#This Row],[14 - Inst. Atuando no Local]]),0)</f>
        <v>0</v>
      </c>
      <c r="CH279" s="86" t="str">
        <f t="shared" si="142"/>
        <v/>
      </c>
      <c r="CI279" s="86">
        <f>IFERROR(FIND("DEFESA CIVIL",consulta_completa__11[[#This Row],[14 - Inst. Atuando no Local]]),0)</f>
        <v>0</v>
      </c>
      <c r="CJ279" s="86" t="str">
        <f t="shared" si="143"/>
        <v/>
      </c>
      <c r="CK279" s="86">
        <f>IFERROR(FIND("CORPO DE BOMBEIROS",consulta_completa__11[[#This Row],[14 - Inst. Atuando no Local]]),0)</f>
        <v>0</v>
      </c>
      <c r="CL279" s="86" t="str">
        <f t="shared" si="144"/>
        <v/>
      </c>
      <c r="CM279" s="86">
        <f>IFERROR(FIND("POLÍCIA RODOVIÁRIA",consulta_completa__11[[#This Row],[14 - Inst. Atuando no Local]]),0)</f>
        <v>0</v>
      </c>
      <c r="CN279" s="86" t="str">
        <f t="shared" si="145"/>
        <v/>
      </c>
      <c r="CO279" s="86">
        <f>IFERROR(FIND("POLÍCIA MILITAR",consulta_completa__11[[#This Row],[14 - Inst. Atuando no Local]]),0)</f>
        <v>0</v>
      </c>
      <c r="CP279" s="86" t="str">
        <f t="shared" si="146"/>
        <v/>
      </c>
      <c r="CQ279" s="86">
        <f>IFERROR(FIND("POLÍCIA CIVIL",consulta_completa__11[[#This Row],[14 - Inst. Atuando no Local]]),0)</f>
        <v>0</v>
      </c>
      <c r="CR279" s="86" t="str">
        <f t="shared" si="147"/>
        <v/>
      </c>
      <c r="CS279" s="86">
        <f>IFERROR(FIND("MARINHA DO BRASIL",consulta_completa__11[[#This Row],[14 - Inst. Atuando no Local]]),0)</f>
        <v>0</v>
      </c>
      <c r="CT279" s="86" t="str">
        <f t="shared" si="148"/>
        <v/>
      </c>
      <c r="CU279" s="86">
        <f>IFERROR(FIND("EMPRESA ESPECIALIZADA EM ATENDIMENTO",consulta_completa__11[[#This Row],[14 - Inst. Atuando no Local]]),0)</f>
        <v>0</v>
      </c>
      <c r="CV279" s="86" t="str">
        <f t="shared" si="149"/>
        <v/>
      </c>
      <c r="CW279" s="86">
        <f>IFERROR(FIND("IBAMA",consulta_completa__11[[#This Row],[14 - Inst. Atuando no Local]]),0)</f>
        <v>0</v>
      </c>
      <c r="CX279" s="86" t="str">
        <f t="shared" si="150"/>
        <v/>
      </c>
      <c r="CY279" s="86" t="str">
        <f>IF(consulta_completa__11[[#This Row],[14 - Inst. Atuando no Local]]="","X","")</f>
        <v/>
      </c>
      <c r="CZ279" s="86">
        <f>IFERROR(FIND("OUTRA (S)",consulta_completa__11[[#This Row],[14 - Inst. Atuando no Local]]),0)</f>
        <v>0</v>
      </c>
      <c r="DA279" s="86" t="str">
        <f t="shared" si="151"/>
        <v/>
      </c>
      <c r="DB279" s="37" t="str">
        <f t="shared" si="152"/>
        <v>Sim</v>
      </c>
      <c r="DC279" s="37" t="str">
        <f t="shared" si="153"/>
        <v>Não</v>
      </c>
      <c r="DD279" s="37" t="str">
        <f t="shared" si="154"/>
        <v>Sim</v>
      </c>
      <c r="DE279" s="89" t="str">
        <f t="shared" si="125"/>
        <v>Sem informação</v>
      </c>
    </row>
    <row r="280" spans="1:109">
      <c r="A280" s="15">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4">
        <f>IFERROR(FIND("Óbitos/feridos",consulta_completa__11[[#This Row],[13 - Ocorrências/Ambientes Atingidos]]),0)</f>
        <v>0</v>
      </c>
      <c r="AY280" s="85" t="str">
        <f t="shared" si="126"/>
        <v/>
      </c>
      <c r="AZ280" s="84">
        <f>IFERROR(FIND("População afetada/evacuada",consulta_completa__11[[#This Row],[13 - Ocorrências/Ambientes Atingidos]]),0)</f>
        <v>0</v>
      </c>
      <c r="BA280" s="84" t="str">
        <f t="shared" si="127"/>
        <v/>
      </c>
      <c r="BB280" s="84">
        <f>IFERROR(FIND("Suspensão de abastecimento de água",consulta_completa__11[[#This Row],[13 - Ocorrências/Ambientes Atingidos]]),0)</f>
        <v>0</v>
      </c>
      <c r="BC280" s="85" t="str">
        <f t="shared" si="155"/>
        <v/>
      </c>
      <c r="BD280" s="84">
        <f>IFERROR(FIND("Rio/córrego",consulta_completa__11[[#This Row],[13 - Ocorrências/Ambientes Atingidos]]),0)</f>
        <v>0</v>
      </c>
      <c r="BE280" s="85" t="str">
        <f t="shared" si="128"/>
        <v/>
      </c>
      <c r="BF280" s="84">
        <f>IFERROR(FIND("Lago",consulta_completa__11[[#This Row],[13 - Ocorrências/Ambientes Atingidos]]),0)</f>
        <v>0</v>
      </c>
      <c r="BG280" s="85" t="str">
        <f t="shared" si="129"/>
        <v/>
      </c>
      <c r="BH280" s="84">
        <f>IFERROR(FIND("Mar",consulta_completa__11[[#This Row],[13 - Ocorrências/Ambientes Atingidos]]),0)</f>
        <v>0</v>
      </c>
      <c r="BI280" s="85" t="str">
        <f t="shared" si="130"/>
        <v/>
      </c>
      <c r="BJ280" s="84">
        <f>IFERROR(FIND("Praia",consulta_completa__11[[#This Row],[13 - Ocorrências/Ambientes Atingidos]]),0)</f>
        <v>0</v>
      </c>
      <c r="BK280" s="85" t="str">
        <f t="shared" si="131"/>
        <v/>
      </c>
      <c r="BL280" s="84">
        <f>IFERROR(FIND("Solo",consulta_completa__11[[#This Row],[13 - Ocorrências/Ambientes Atingidos]]),0)</f>
        <v>1</v>
      </c>
      <c r="BM280" s="85" t="str">
        <f t="shared" si="132"/>
        <v>X</v>
      </c>
      <c r="BN280" s="84">
        <f>IFERROR(FIND("Águas subterrâneas",consulta_completa__11[[#This Row],[13 - Ocorrências/Ambientes Atingidos]]),0)</f>
        <v>0</v>
      </c>
      <c r="BO280" s="85" t="str">
        <f t="shared" si="133"/>
        <v/>
      </c>
      <c r="BP280" s="84">
        <f>IFERROR(FIND("Atmosfera",consulta_completa__11[[#This Row],[13 - Ocorrências/Ambientes Atingidos]]),0)</f>
        <v>0</v>
      </c>
      <c r="BQ280" s="85" t="str">
        <f t="shared" si="134"/>
        <v/>
      </c>
      <c r="BR280" s="84">
        <f>IFERROR(FIND("Flora",consulta_completa__11[[#This Row],[13 - Ocorrências/Ambientes Atingidos]]),0)</f>
        <v>0</v>
      </c>
      <c r="BS280" s="85" t="str">
        <f t="shared" si="135"/>
        <v/>
      </c>
      <c r="BT280" s="84">
        <f>IFERROR(FIND("Fauna",consulta_completa__11[[#This Row],[13 - Ocorrências/Ambientes Atingidos]]),0)</f>
        <v>0</v>
      </c>
      <c r="BU280" s="85" t="str">
        <f t="shared" si="136"/>
        <v/>
      </c>
      <c r="BV280" s="84">
        <f>IFERROR(FIND("UC federal",consulta_completa__11[[#This Row],[13 - Ocorrências/Ambientes Atingidos]]),0)</f>
        <v>0</v>
      </c>
      <c r="BW280" s="85" t="str">
        <f t="shared" si="137"/>
        <v/>
      </c>
      <c r="BX280" s="84">
        <f>IFERROR(FIND("UC estadual/municipal",consulta_completa__11[[#This Row],[13 - Ocorrências/Ambientes Atingidos]]),0)</f>
        <v>0</v>
      </c>
      <c r="BY280" s="85" t="str">
        <f t="shared" si="138"/>
        <v/>
      </c>
      <c r="BZ280" s="84">
        <f>IFERROR(FIND("Outro(s)",consulta_completa__11[[#This Row],[13 - Ocorrências/Ambientes Atingidos]]),0)</f>
        <v>0</v>
      </c>
      <c r="CA280" s="85" t="str">
        <f t="shared" si="139"/>
        <v/>
      </c>
      <c r="CB280" s="84">
        <f>IFERROR(FIND("Sem dano",consulta_completa__11[[#This Row],[13 - Ocorrências/Ambientes Atingidos]]),0)</f>
        <v>0</v>
      </c>
      <c r="CC280" s="85" t="str">
        <f t="shared" si="140"/>
        <v/>
      </c>
      <c r="CD280" s="84" t="str">
        <f>IF(consulta_completa__11[[#This Row],[13 - Ocorrências/Ambientes Atingidos]]="","X","")</f>
        <v/>
      </c>
      <c r="CE280" s="86">
        <f>IFERROR(FIND("IBAMA",consulta_completa__11[[#This Row],[14 - Inst. Atuando no Local]]),0)</f>
        <v>0</v>
      </c>
      <c r="CF280" s="86" t="str">
        <f t="shared" si="141"/>
        <v/>
      </c>
      <c r="CG280" s="86">
        <f>IFERROR(FIND("OEMA",consulta_completa__11[[#This Row],[14 - Inst. Atuando no Local]]),0)</f>
        <v>0</v>
      </c>
      <c r="CH280" s="86" t="str">
        <f t="shared" si="142"/>
        <v/>
      </c>
      <c r="CI280" s="86">
        <f>IFERROR(FIND("DEFESA CIVIL",consulta_completa__11[[#This Row],[14 - Inst. Atuando no Local]]),0)</f>
        <v>0</v>
      </c>
      <c r="CJ280" s="86" t="str">
        <f t="shared" si="143"/>
        <v/>
      </c>
      <c r="CK280" s="86">
        <f>IFERROR(FIND("CORPO DE BOMBEIROS",consulta_completa__11[[#This Row],[14 - Inst. Atuando no Local]]),0)</f>
        <v>0</v>
      </c>
      <c r="CL280" s="86" t="str">
        <f t="shared" si="144"/>
        <v/>
      </c>
      <c r="CM280" s="86">
        <f>IFERROR(FIND("POLÍCIA RODOVIÁRIA",consulta_completa__11[[#This Row],[14 - Inst. Atuando no Local]]),0)</f>
        <v>0</v>
      </c>
      <c r="CN280" s="86" t="str">
        <f t="shared" si="145"/>
        <v/>
      </c>
      <c r="CO280" s="86">
        <f>IFERROR(FIND("POLÍCIA MILITAR",consulta_completa__11[[#This Row],[14 - Inst. Atuando no Local]]),0)</f>
        <v>0</v>
      </c>
      <c r="CP280" s="86" t="str">
        <f t="shared" si="146"/>
        <v/>
      </c>
      <c r="CQ280" s="86">
        <f>IFERROR(FIND("POLÍCIA CIVIL",consulta_completa__11[[#This Row],[14 - Inst. Atuando no Local]]),0)</f>
        <v>0</v>
      </c>
      <c r="CR280" s="86" t="str">
        <f t="shared" si="147"/>
        <v/>
      </c>
      <c r="CS280" s="86">
        <f>IFERROR(FIND("MARINHA DO BRASIL",consulta_completa__11[[#This Row],[14 - Inst. Atuando no Local]]),0)</f>
        <v>0</v>
      </c>
      <c r="CT280" s="86" t="str">
        <f t="shared" si="148"/>
        <v/>
      </c>
      <c r="CU280" s="86">
        <f>IFERROR(FIND("EMPRESA ESPECIALIZADA EM ATENDIMENTO",consulta_completa__11[[#This Row],[14 - Inst. Atuando no Local]]),0)</f>
        <v>0</v>
      </c>
      <c r="CV280" s="86" t="str">
        <f t="shared" si="149"/>
        <v/>
      </c>
      <c r="CW280" s="86">
        <f>IFERROR(FIND("IBAMA",consulta_completa__11[[#This Row],[14 - Inst. Atuando no Local]]),0)</f>
        <v>0</v>
      </c>
      <c r="CX280" s="86" t="str">
        <f t="shared" si="150"/>
        <v/>
      </c>
      <c r="CY280" s="86" t="str">
        <f>IF(consulta_completa__11[[#This Row],[14 - Inst. Atuando no Local]]="","X","")</f>
        <v/>
      </c>
      <c r="CZ280" s="86">
        <f>IFERROR(FIND("OUTRA (S)",consulta_completa__11[[#This Row],[14 - Inst. Atuando no Local]]),0)</f>
        <v>0</v>
      </c>
      <c r="DA280" s="86" t="str">
        <f t="shared" si="151"/>
        <v/>
      </c>
      <c r="DB280" s="37" t="str">
        <f t="shared" si="152"/>
        <v>Sim</v>
      </c>
      <c r="DC280" s="37" t="str">
        <f t="shared" si="153"/>
        <v>Não</v>
      </c>
      <c r="DD280" s="37" t="str">
        <f t="shared" si="154"/>
        <v>Sim</v>
      </c>
      <c r="DE280" s="89" t="str">
        <f t="shared" si="125"/>
        <v>Estadual</v>
      </c>
    </row>
    <row r="281" spans="1:109">
      <c r="A281" s="15">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4">
        <f>IFERROR(FIND("Óbitos/feridos",consulta_completa__11[[#This Row],[13 - Ocorrências/Ambientes Atingidos]]),0)</f>
        <v>0</v>
      </c>
      <c r="AY281" s="85" t="str">
        <f t="shared" si="126"/>
        <v/>
      </c>
      <c r="AZ281" s="84">
        <f>IFERROR(FIND("População afetada/evacuada",consulta_completa__11[[#This Row],[13 - Ocorrências/Ambientes Atingidos]]),0)</f>
        <v>0</v>
      </c>
      <c r="BA281" s="84" t="str">
        <f t="shared" si="127"/>
        <v/>
      </c>
      <c r="BB281" s="84">
        <f>IFERROR(FIND("Suspensão de abastecimento de água",consulta_completa__11[[#This Row],[13 - Ocorrências/Ambientes Atingidos]]),0)</f>
        <v>0</v>
      </c>
      <c r="BC281" s="85" t="str">
        <f t="shared" si="155"/>
        <v/>
      </c>
      <c r="BD281" s="84">
        <f>IFERROR(FIND("Rio/córrego",consulta_completa__11[[#This Row],[13 - Ocorrências/Ambientes Atingidos]]),0)</f>
        <v>0</v>
      </c>
      <c r="BE281" s="85" t="str">
        <f t="shared" si="128"/>
        <v/>
      </c>
      <c r="BF281" s="84">
        <f>IFERROR(FIND("Lago",consulta_completa__11[[#This Row],[13 - Ocorrências/Ambientes Atingidos]]),0)</f>
        <v>0</v>
      </c>
      <c r="BG281" s="85" t="str">
        <f t="shared" si="129"/>
        <v/>
      </c>
      <c r="BH281" s="84">
        <f>IFERROR(FIND("Mar",consulta_completa__11[[#This Row],[13 - Ocorrências/Ambientes Atingidos]]),0)</f>
        <v>1</v>
      </c>
      <c r="BI281" s="85" t="str">
        <f t="shared" si="130"/>
        <v>X</v>
      </c>
      <c r="BJ281" s="84">
        <f>IFERROR(FIND("Praia",consulta_completa__11[[#This Row],[13 - Ocorrências/Ambientes Atingidos]]),0)</f>
        <v>0</v>
      </c>
      <c r="BK281" s="85" t="str">
        <f t="shared" si="131"/>
        <v/>
      </c>
      <c r="BL281" s="84">
        <f>IFERROR(FIND("Solo",consulta_completa__11[[#This Row],[13 - Ocorrências/Ambientes Atingidos]]),0)</f>
        <v>0</v>
      </c>
      <c r="BM281" s="85" t="str">
        <f t="shared" si="132"/>
        <v/>
      </c>
      <c r="BN281" s="84">
        <f>IFERROR(FIND("Águas subterrâneas",consulta_completa__11[[#This Row],[13 - Ocorrências/Ambientes Atingidos]]),0)</f>
        <v>0</v>
      </c>
      <c r="BO281" s="85" t="str">
        <f t="shared" si="133"/>
        <v/>
      </c>
      <c r="BP281" s="84">
        <f>IFERROR(FIND("Atmosfera",consulta_completa__11[[#This Row],[13 - Ocorrências/Ambientes Atingidos]]),0)</f>
        <v>0</v>
      </c>
      <c r="BQ281" s="85" t="str">
        <f t="shared" si="134"/>
        <v/>
      </c>
      <c r="BR281" s="84">
        <f>IFERROR(FIND("Flora",consulta_completa__11[[#This Row],[13 - Ocorrências/Ambientes Atingidos]]),0)</f>
        <v>0</v>
      </c>
      <c r="BS281" s="85" t="str">
        <f t="shared" si="135"/>
        <v/>
      </c>
      <c r="BT281" s="84">
        <f>IFERROR(FIND("Fauna",consulta_completa__11[[#This Row],[13 - Ocorrências/Ambientes Atingidos]]),0)</f>
        <v>0</v>
      </c>
      <c r="BU281" s="85" t="str">
        <f t="shared" si="136"/>
        <v/>
      </c>
      <c r="BV281" s="84">
        <f>IFERROR(FIND("UC federal",consulta_completa__11[[#This Row],[13 - Ocorrências/Ambientes Atingidos]]),0)</f>
        <v>0</v>
      </c>
      <c r="BW281" s="85" t="str">
        <f t="shared" si="137"/>
        <v/>
      </c>
      <c r="BX281" s="84">
        <f>IFERROR(FIND("UC estadual/municipal",consulta_completa__11[[#This Row],[13 - Ocorrências/Ambientes Atingidos]]),0)</f>
        <v>0</v>
      </c>
      <c r="BY281" s="85" t="str">
        <f t="shared" si="138"/>
        <v/>
      </c>
      <c r="BZ281" s="84">
        <f>IFERROR(FIND("Outro(s)",consulta_completa__11[[#This Row],[13 - Ocorrências/Ambientes Atingidos]]),0)</f>
        <v>0</v>
      </c>
      <c r="CA281" s="85" t="str">
        <f t="shared" si="139"/>
        <v/>
      </c>
      <c r="CB281" s="84">
        <f>IFERROR(FIND("Sem dano",consulta_completa__11[[#This Row],[13 - Ocorrências/Ambientes Atingidos]]),0)</f>
        <v>0</v>
      </c>
      <c r="CC281" s="85" t="str">
        <f t="shared" si="140"/>
        <v/>
      </c>
      <c r="CD281" s="84" t="str">
        <f>IF(consulta_completa__11[[#This Row],[13 - Ocorrências/Ambientes Atingidos]]="","X","")</f>
        <v/>
      </c>
      <c r="CE281" s="86">
        <f>IFERROR(FIND("IBAMA",consulta_completa__11[[#This Row],[14 - Inst. Atuando no Local]]),0)</f>
        <v>0</v>
      </c>
      <c r="CF281" s="86" t="str">
        <f t="shared" si="141"/>
        <v/>
      </c>
      <c r="CG281" s="86">
        <f>IFERROR(FIND("OEMA",consulta_completa__11[[#This Row],[14 - Inst. Atuando no Local]]),0)</f>
        <v>0</v>
      </c>
      <c r="CH281" s="86" t="str">
        <f t="shared" si="142"/>
        <v/>
      </c>
      <c r="CI281" s="86">
        <f>IFERROR(FIND("DEFESA CIVIL",consulta_completa__11[[#This Row],[14 - Inst. Atuando no Local]]),0)</f>
        <v>0</v>
      </c>
      <c r="CJ281" s="86" t="str">
        <f t="shared" si="143"/>
        <v/>
      </c>
      <c r="CK281" s="86">
        <f>IFERROR(FIND("CORPO DE BOMBEIROS",consulta_completa__11[[#This Row],[14 - Inst. Atuando no Local]]),0)</f>
        <v>0</v>
      </c>
      <c r="CL281" s="86" t="str">
        <f t="shared" si="144"/>
        <v/>
      </c>
      <c r="CM281" s="86">
        <f>IFERROR(FIND("POLÍCIA RODOVIÁRIA",consulta_completa__11[[#This Row],[14 - Inst. Atuando no Local]]),0)</f>
        <v>0</v>
      </c>
      <c r="CN281" s="86" t="str">
        <f t="shared" si="145"/>
        <v/>
      </c>
      <c r="CO281" s="86">
        <f>IFERROR(FIND("POLÍCIA MILITAR",consulta_completa__11[[#This Row],[14 - Inst. Atuando no Local]]),0)</f>
        <v>0</v>
      </c>
      <c r="CP281" s="86" t="str">
        <f t="shared" si="146"/>
        <v/>
      </c>
      <c r="CQ281" s="86">
        <f>IFERROR(FIND("POLÍCIA CIVIL",consulta_completa__11[[#This Row],[14 - Inst. Atuando no Local]]),0)</f>
        <v>0</v>
      </c>
      <c r="CR281" s="86" t="str">
        <f t="shared" si="147"/>
        <v/>
      </c>
      <c r="CS281" s="86">
        <f>IFERROR(FIND("MARINHA DO BRASIL",consulta_completa__11[[#This Row],[14 - Inst. Atuando no Local]]),0)</f>
        <v>0</v>
      </c>
      <c r="CT281" s="86" t="str">
        <f t="shared" si="148"/>
        <v/>
      </c>
      <c r="CU281" s="86">
        <f>IFERROR(FIND("EMPRESA ESPECIALIZADA EM ATENDIMENTO",consulta_completa__11[[#This Row],[14 - Inst. Atuando no Local]]),0)</f>
        <v>0</v>
      </c>
      <c r="CV281" s="86" t="str">
        <f t="shared" si="149"/>
        <v/>
      </c>
      <c r="CW281" s="86">
        <f>IFERROR(FIND("IBAMA",consulta_completa__11[[#This Row],[14 - Inst. Atuando no Local]]),0)</f>
        <v>0</v>
      </c>
      <c r="CX281" s="86" t="str">
        <f t="shared" si="150"/>
        <v/>
      </c>
      <c r="CY281" s="86" t="str">
        <f>IF(consulta_completa__11[[#This Row],[14 - Inst. Atuando no Local]]="","X","")</f>
        <v/>
      </c>
      <c r="CZ281" s="86">
        <f>IFERROR(FIND("OUTRA (S)",consulta_completa__11[[#This Row],[14 - Inst. Atuando no Local]]),0)</f>
        <v>0</v>
      </c>
      <c r="DA281" s="86" t="str">
        <f t="shared" si="151"/>
        <v/>
      </c>
      <c r="DB281" s="37" t="str">
        <f t="shared" si="152"/>
        <v>Sim</v>
      </c>
      <c r="DC281" s="37" t="str">
        <f t="shared" si="153"/>
        <v>Não</v>
      </c>
      <c r="DD281" s="37" t="str">
        <f t="shared" si="154"/>
        <v>Sim</v>
      </c>
      <c r="DE281" s="89" t="str">
        <f t="shared" si="125"/>
        <v>Federal</v>
      </c>
    </row>
    <row r="282" spans="1:109">
      <c r="A282" s="15">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4">
        <f>IFERROR(FIND("Óbitos/feridos",consulta_completa__11[[#This Row],[13 - Ocorrências/Ambientes Atingidos]]),0)</f>
        <v>0</v>
      </c>
      <c r="AY282" s="85" t="str">
        <f t="shared" si="126"/>
        <v/>
      </c>
      <c r="AZ282" s="84">
        <f>IFERROR(FIND("População afetada/evacuada",consulta_completa__11[[#This Row],[13 - Ocorrências/Ambientes Atingidos]]),0)</f>
        <v>0</v>
      </c>
      <c r="BA282" s="84" t="str">
        <f t="shared" si="127"/>
        <v/>
      </c>
      <c r="BB282" s="84">
        <f>IFERROR(FIND("Suspensão de abastecimento de água",consulta_completa__11[[#This Row],[13 - Ocorrências/Ambientes Atingidos]]),0)</f>
        <v>0</v>
      </c>
      <c r="BC282" s="85" t="str">
        <f t="shared" si="155"/>
        <v/>
      </c>
      <c r="BD282" s="84">
        <f>IFERROR(FIND("Rio/córrego",consulta_completa__11[[#This Row],[13 - Ocorrências/Ambientes Atingidos]]),0)</f>
        <v>0</v>
      </c>
      <c r="BE282" s="85" t="str">
        <f t="shared" si="128"/>
        <v/>
      </c>
      <c r="BF282" s="84">
        <f>IFERROR(FIND("Lago",consulta_completa__11[[#This Row],[13 - Ocorrências/Ambientes Atingidos]]),0)</f>
        <v>0</v>
      </c>
      <c r="BG282" s="85" t="str">
        <f t="shared" si="129"/>
        <v/>
      </c>
      <c r="BH282" s="84">
        <f>IFERROR(FIND("Mar",consulta_completa__11[[#This Row],[13 - Ocorrências/Ambientes Atingidos]]),0)</f>
        <v>1</v>
      </c>
      <c r="BI282" s="85" t="str">
        <f t="shared" si="130"/>
        <v>X</v>
      </c>
      <c r="BJ282" s="84">
        <f>IFERROR(FIND("Praia",consulta_completa__11[[#This Row],[13 - Ocorrências/Ambientes Atingidos]]),0)</f>
        <v>0</v>
      </c>
      <c r="BK282" s="85" t="str">
        <f t="shared" si="131"/>
        <v/>
      </c>
      <c r="BL282" s="84">
        <f>IFERROR(FIND("Solo",consulta_completa__11[[#This Row],[13 - Ocorrências/Ambientes Atingidos]]),0)</f>
        <v>0</v>
      </c>
      <c r="BM282" s="85" t="str">
        <f t="shared" si="132"/>
        <v/>
      </c>
      <c r="BN282" s="84">
        <f>IFERROR(FIND("Águas subterrâneas",consulta_completa__11[[#This Row],[13 - Ocorrências/Ambientes Atingidos]]),0)</f>
        <v>0</v>
      </c>
      <c r="BO282" s="85" t="str">
        <f t="shared" si="133"/>
        <v/>
      </c>
      <c r="BP282" s="84">
        <f>IFERROR(FIND("Atmosfera",consulta_completa__11[[#This Row],[13 - Ocorrências/Ambientes Atingidos]]),0)</f>
        <v>0</v>
      </c>
      <c r="BQ282" s="85" t="str">
        <f t="shared" si="134"/>
        <v/>
      </c>
      <c r="BR282" s="84">
        <f>IFERROR(FIND("Flora",consulta_completa__11[[#This Row],[13 - Ocorrências/Ambientes Atingidos]]),0)</f>
        <v>0</v>
      </c>
      <c r="BS282" s="85" t="str">
        <f t="shared" si="135"/>
        <v/>
      </c>
      <c r="BT282" s="84">
        <f>IFERROR(FIND("Fauna",consulta_completa__11[[#This Row],[13 - Ocorrências/Ambientes Atingidos]]),0)</f>
        <v>0</v>
      </c>
      <c r="BU282" s="85" t="str">
        <f t="shared" si="136"/>
        <v/>
      </c>
      <c r="BV282" s="84">
        <f>IFERROR(FIND("UC federal",consulta_completa__11[[#This Row],[13 - Ocorrências/Ambientes Atingidos]]),0)</f>
        <v>0</v>
      </c>
      <c r="BW282" s="85" t="str">
        <f t="shared" si="137"/>
        <v/>
      </c>
      <c r="BX282" s="84">
        <f>IFERROR(FIND("UC estadual/municipal",consulta_completa__11[[#This Row],[13 - Ocorrências/Ambientes Atingidos]]),0)</f>
        <v>0</v>
      </c>
      <c r="BY282" s="85" t="str">
        <f t="shared" si="138"/>
        <v/>
      </c>
      <c r="BZ282" s="84">
        <f>IFERROR(FIND("Outro(s)",consulta_completa__11[[#This Row],[13 - Ocorrências/Ambientes Atingidos]]),0)</f>
        <v>0</v>
      </c>
      <c r="CA282" s="85" t="str">
        <f t="shared" si="139"/>
        <v/>
      </c>
      <c r="CB282" s="84">
        <f>IFERROR(FIND("Sem dano",consulta_completa__11[[#This Row],[13 - Ocorrências/Ambientes Atingidos]]),0)</f>
        <v>0</v>
      </c>
      <c r="CC282" s="85" t="str">
        <f t="shared" si="140"/>
        <v/>
      </c>
      <c r="CD282" s="84" t="str">
        <f>IF(consulta_completa__11[[#This Row],[13 - Ocorrências/Ambientes Atingidos]]="","X","")</f>
        <v/>
      </c>
      <c r="CE282" s="86">
        <f>IFERROR(FIND("IBAMA",consulta_completa__11[[#This Row],[14 - Inst. Atuando no Local]]),0)</f>
        <v>0</v>
      </c>
      <c r="CF282" s="86" t="str">
        <f t="shared" si="141"/>
        <v/>
      </c>
      <c r="CG282" s="86">
        <f>IFERROR(FIND("OEMA",consulta_completa__11[[#This Row],[14 - Inst. Atuando no Local]]),0)</f>
        <v>0</v>
      </c>
      <c r="CH282" s="86" t="str">
        <f t="shared" si="142"/>
        <v/>
      </c>
      <c r="CI282" s="86">
        <f>IFERROR(FIND("DEFESA CIVIL",consulta_completa__11[[#This Row],[14 - Inst. Atuando no Local]]),0)</f>
        <v>0</v>
      </c>
      <c r="CJ282" s="86" t="str">
        <f t="shared" si="143"/>
        <v/>
      </c>
      <c r="CK282" s="86">
        <f>IFERROR(FIND("CORPO DE BOMBEIROS",consulta_completa__11[[#This Row],[14 - Inst. Atuando no Local]]),0)</f>
        <v>0</v>
      </c>
      <c r="CL282" s="86" t="str">
        <f t="shared" si="144"/>
        <v/>
      </c>
      <c r="CM282" s="86">
        <f>IFERROR(FIND("POLÍCIA RODOVIÁRIA",consulta_completa__11[[#This Row],[14 - Inst. Atuando no Local]]),0)</f>
        <v>0</v>
      </c>
      <c r="CN282" s="86" t="str">
        <f t="shared" si="145"/>
        <v/>
      </c>
      <c r="CO282" s="86">
        <f>IFERROR(FIND("POLÍCIA MILITAR",consulta_completa__11[[#This Row],[14 - Inst. Atuando no Local]]),0)</f>
        <v>0</v>
      </c>
      <c r="CP282" s="86" t="str">
        <f t="shared" si="146"/>
        <v/>
      </c>
      <c r="CQ282" s="86">
        <f>IFERROR(FIND("POLÍCIA CIVIL",consulta_completa__11[[#This Row],[14 - Inst. Atuando no Local]]),0)</f>
        <v>0</v>
      </c>
      <c r="CR282" s="86" t="str">
        <f t="shared" si="147"/>
        <v/>
      </c>
      <c r="CS282" s="86">
        <f>IFERROR(FIND("MARINHA DO BRASIL",consulta_completa__11[[#This Row],[14 - Inst. Atuando no Local]]),0)</f>
        <v>0</v>
      </c>
      <c r="CT282" s="86" t="str">
        <f t="shared" si="148"/>
        <v/>
      </c>
      <c r="CU282" s="86">
        <f>IFERROR(FIND("EMPRESA ESPECIALIZADA EM ATENDIMENTO",consulta_completa__11[[#This Row],[14 - Inst. Atuando no Local]]),0)</f>
        <v>0</v>
      </c>
      <c r="CV282" s="86" t="str">
        <f t="shared" si="149"/>
        <v/>
      </c>
      <c r="CW282" s="86">
        <f>IFERROR(FIND("IBAMA",consulta_completa__11[[#This Row],[14 - Inst. Atuando no Local]]),0)</f>
        <v>0</v>
      </c>
      <c r="CX282" s="86" t="str">
        <f t="shared" si="150"/>
        <v/>
      </c>
      <c r="CY282" s="86" t="str">
        <f>IF(consulta_completa__11[[#This Row],[14 - Inst. Atuando no Local]]="","X","")</f>
        <v/>
      </c>
      <c r="CZ282" s="86">
        <f>IFERROR(FIND("OUTRA (S)",consulta_completa__11[[#This Row],[14 - Inst. Atuando no Local]]),0)</f>
        <v>0</v>
      </c>
      <c r="DA282" s="86" t="str">
        <f t="shared" si="151"/>
        <v/>
      </c>
      <c r="DB282" s="37" t="str">
        <f t="shared" si="152"/>
        <v>Sim</v>
      </c>
      <c r="DC282" s="37" t="str">
        <f t="shared" si="153"/>
        <v>Não</v>
      </c>
      <c r="DD282" s="37" t="str">
        <f t="shared" si="154"/>
        <v>Sim</v>
      </c>
      <c r="DE282" s="89" t="str">
        <f t="shared" si="125"/>
        <v>Federal</v>
      </c>
    </row>
    <row r="283" spans="1:109">
      <c r="A283" s="15">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4">
        <f>IFERROR(FIND("Óbitos/feridos",consulta_completa__11[[#This Row],[13 - Ocorrências/Ambientes Atingidos]]),0)</f>
        <v>0</v>
      </c>
      <c r="AY283" s="85" t="str">
        <f t="shared" si="126"/>
        <v/>
      </c>
      <c r="AZ283" s="84">
        <f>IFERROR(FIND("População afetada/evacuada",consulta_completa__11[[#This Row],[13 - Ocorrências/Ambientes Atingidos]]),0)</f>
        <v>0</v>
      </c>
      <c r="BA283" s="84" t="str">
        <f t="shared" si="127"/>
        <v/>
      </c>
      <c r="BB283" s="84">
        <f>IFERROR(FIND("Suspensão de abastecimento de água",consulta_completa__11[[#This Row],[13 - Ocorrências/Ambientes Atingidos]]),0)</f>
        <v>0</v>
      </c>
      <c r="BC283" s="85" t="str">
        <f t="shared" si="155"/>
        <v/>
      </c>
      <c r="BD283" s="84">
        <f>IFERROR(FIND("Rio/córrego",consulta_completa__11[[#This Row],[13 - Ocorrências/Ambientes Atingidos]]),0)</f>
        <v>0</v>
      </c>
      <c r="BE283" s="85" t="str">
        <f t="shared" si="128"/>
        <v/>
      </c>
      <c r="BF283" s="84">
        <f>IFERROR(FIND("Lago",consulta_completa__11[[#This Row],[13 - Ocorrências/Ambientes Atingidos]]),0)</f>
        <v>0</v>
      </c>
      <c r="BG283" s="85" t="str">
        <f t="shared" si="129"/>
        <v/>
      </c>
      <c r="BH283" s="84">
        <f>IFERROR(FIND("Mar",consulta_completa__11[[#This Row],[13 - Ocorrências/Ambientes Atingidos]]),0)</f>
        <v>1</v>
      </c>
      <c r="BI283" s="85" t="str">
        <f t="shared" si="130"/>
        <v>X</v>
      </c>
      <c r="BJ283" s="84">
        <f>IFERROR(FIND("Praia",consulta_completa__11[[#This Row],[13 - Ocorrências/Ambientes Atingidos]]),0)</f>
        <v>0</v>
      </c>
      <c r="BK283" s="85" t="str">
        <f t="shared" si="131"/>
        <v/>
      </c>
      <c r="BL283" s="84">
        <f>IFERROR(FIND("Solo",consulta_completa__11[[#This Row],[13 - Ocorrências/Ambientes Atingidos]]),0)</f>
        <v>0</v>
      </c>
      <c r="BM283" s="85" t="str">
        <f t="shared" si="132"/>
        <v/>
      </c>
      <c r="BN283" s="84">
        <f>IFERROR(FIND("Águas subterrâneas",consulta_completa__11[[#This Row],[13 - Ocorrências/Ambientes Atingidos]]),0)</f>
        <v>0</v>
      </c>
      <c r="BO283" s="85" t="str">
        <f t="shared" si="133"/>
        <v/>
      </c>
      <c r="BP283" s="84">
        <f>IFERROR(FIND("Atmosfera",consulta_completa__11[[#This Row],[13 - Ocorrências/Ambientes Atingidos]]),0)</f>
        <v>0</v>
      </c>
      <c r="BQ283" s="85" t="str">
        <f t="shared" si="134"/>
        <v/>
      </c>
      <c r="BR283" s="84">
        <f>IFERROR(FIND("Flora",consulta_completa__11[[#This Row],[13 - Ocorrências/Ambientes Atingidos]]),0)</f>
        <v>0</v>
      </c>
      <c r="BS283" s="85" t="str">
        <f t="shared" si="135"/>
        <v/>
      </c>
      <c r="BT283" s="84">
        <f>IFERROR(FIND("Fauna",consulta_completa__11[[#This Row],[13 - Ocorrências/Ambientes Atingidos]]),0)</f>
        <v>0</v>
      </c>
      <c r="BU283" s="85" t="str">
        <f t="shared" si="136"/>
        <v/>
      </c>
      <c r="BV283" s="84">
        <f>IFERROR(FIND("UC federal",consulta_completa__11[[#This Row],[13 - Ocorrências/Ambientes Atingidos]]),0)</f>
        <v>0</v>
      </c>
      <c r="BW283" s="85" t="str">
        <f t="shared" si="137"/>
        <v/>
      </c>
      <c r="BX283" s="84">
        <f>IFERROR(FIND("UC estadual/municipal",consulta_completa__11[[#This Row],[13 - Ocorrências/Ambientes Atingidos]]),0)</f>
        <v>0</v>
      </c>
      <c r="BY283" s="85" t="str">
        <f t="shared" si="138"/>
        <v/>
      </c>
      <c r="BZ283" s="84">
        <f>IFERROR(FIND("Outro(s)",consulta_completa__11[[#This Row],[13 - Ocorrências/Ambientes Atingidos]]),0)</f>
        <v>0</v>
      </c>
      <c r="CA283" s="85" t="str">
        <f t="shared" si="139"/>
        <v/>
      </c>
      <c r="CB283" s="84">
        <f>IFERROR(FIND("Sem dano",consulta_completa__11[[#This Row],[13 - Ocorrências/Ambientes Atingidos]]),0)</f>
        <v>0</v>
      </c>
      <c r="CC283" s="85" t="str">
        <f t="shared" si="140"/>
        <v/>
      </c>
      <c r="CD283" s="84" t="str">
        <f>IF(consulta_completa__11[[#This Row],[13 - Ocorrências/Ambientes Atingidos]]="","X","")</f>
        <v/>
      </c>
      <c r="CE283" s="86">
        <f>IFERROR(FIND("IBAMA",consulta_completa__11[[#This Row],[14 - Inst. Atuando no Local]]),0)</f>
        <v>0</v>
      </c>
      <c r="CF283" s="86" t="str">
        <f t="shared" si="141"/>
        <v/>
      </c>
      <c r="CG283" s="86">
        <f>IFERROR(FIND("OEMA",consulta_completa__11[[#This Row],[14 - Inst. Atuando no Local]]),0)</f>
        <v>0</v>
      </c>
      <c r="CH283" s="86" t="str">
        <f t="shared" si="142"/>
        <v/>
      </c>
      <c r="CI283" s="86">
        <f>IFERROR(FIND("DEFESA CIVIL",consulta_completa__11[[#This Row],[14 - Inst. Atuando no Local]]),0)</f>
        <v>0</v>
      </c>
      <c r="CJ283" s="86" t="str">
        <f t="shared" si="143"/>
        <v/>
      </c>
      <c r="CK283" s="86">
        <f>IFERROR(FIND("CORPO DE BOMBEIROS",consulta_completa__11[[#This Row],[14 - Inst. Atuando no Local]]),0)</f>
        <v>0</v>
      </c>
      <c r="CL283" s="86" t="str">
        <f t="shared" si="144"/>
        <v/>
      </c>
      <c r="CM283" s="86">
        <f>IFERROR(FIND("POLÍCIA RODOVIÁRIA",consulta_completa__11[[#This Row],[14 - Inst. Atuando no Local]]),0)</f>
        <v>0</v>
      </c>
      <c r="CN283" s="86" t="str">
        <f t="shared" si="145"/>
        <v/>
      </c>
      <c r="CO283" s="86">
        <f>IFERROR(FIND("POLÍCIA MILITAR",consulta_completa__11[[#This Row],[14 - Inst. Atuando no Local]]),0)</f>
        <v>0</v>
      </c>
      <c r="CP283" s="86" t="str">
        <f t="shared" si="146"/>
        <v/>
      </c>
      <c r="CQ283" s="86">
        <f>IFERROR(FIND("POLÍCIA CIVIL",consulta_completa__11[[#This Row],[14 - Inst. Atuando no Local]]),0)</f>
        <v>0</v>
      </c>
      <c r="CR283" s="86" t="str">
        <f t="shared" si="147"/>
        <v/>
      </c>
      <c r="CS283" s="86">
        <f>IFERROR(FIND("MARINHA DO BRASIL",consulta_completa__11[[#This Row],[14 - Inst. Atuando no Local]]),0)</f>
        <v>0</v>
      </c>
      <c r="CT283" s="86" t="str">
        <f t="shared" si="148"/>
        <v/>
      </c>
      <c r="CU283" s="86">
        <f>IFERROR(FIND("EMPRESA ESPECIALIZADA EM ATENDIMENTO",consulta_completa__11[[#This Row],[14 - Inst. Atuando no Local]]),0)</f>
        <v>0</v>
      </c>
      <c r="CV283" s="86" t="str">
        <f t="shared" si="149"/>
        <v/>
      </c>
      <c r="CW283" s="86">
        <f>IFERROR(FIND("IBAMA",consulta_completa__11[[#This Row],[14 - Inst. Atuando no Local]]),0)</f>
        <v>0</v>
      </c>
      <c r="CX283" s="86" t="str">
        <f t="shared" si="150"/>
        <v/>
      </c>
      <c r="CY283" s="86" t="str">
        <f>IF(consulta_completa__11[[#This Row],[14 - Inst. Atuando no Local]]="","X","")</f>
        <v/>
      </c>
      <c r="CZ283" s="86">
        <f>IFERROR(FIND("OUTRA (S)",consulta_completa__11[[#This Row],[14 - Inst. Atuando no Local]]),0)</f>
        <v>0</v>
      </c>
      <c r="DA283" s="86" t="str">
        <f t="shared" si="151"/>
        <v/>
      </c>
      <c r="DB283" s="37" t="str">
        <f t="shared" si="152"/>
        <v>Sim</v>
      </c>
      <c r="DC283" s="37" t="str">
        <f t="shared" si="153"/>
        <v>Não</v>
      </c>
      <c r="DD283" s="37" t="str">
        <f t="shared" si="154"/>
        <v>Sim</v>
      </c>
      <c r="DE283" s="89" t="str">
        <f t="shared" si="125"/>
        <v>Federal</v>
      </c>
    </row>
    <row r="284" spans="1:109">
      <c r="A284" s="15">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4">
        <f>IFERROR(FIND("Óbitos/feridos",consulta_completa__11[[#This Row],[13 - Ocorrências/Ambientes Atingidos]]),0)</f>
        <v>0</v>
      </c>
      <c r="AY284" s="85" t="str">
        <f t="shared" si="126"/>
        <v/>
      </c>
      <c r="AZ284" s="84">
        <f>IFERROR(FIND("População afetada/evacuada",consulta_completa__11[[#This Row],[13 - Ocorrências/Ambientes Atingidos]]),0)</f>
        <v>0</v>
      </c>
      <c r="BA284" s="84" t="str">
        <f t="shared" si="127"/>
        <v/>
      </c>
      <c r="BB284" s="84">
        <f>IFERROR(FIND("Suspensão de abastecimento de água",consulta_completa__11[[#This Row],[13 - Ocorrências/Ambientes Atingidos]]),0)</f>
        <v>0</v>
      </c>
      <c r="BC284" s="85" t="str">
        <f t="shared" si="155"/>
        <v/>
      </c>
      <c r="BD284" s="84">
        <f>IFERROR(FIND("Rio/córrego",consulta_completa__11[[#This Row],[13 - Ocorrências/Ambientes Atingidos]]),0)</f>
        <v>0</v>
      </c>
      <c r="BE284" s="85" t="str">
        <f t="shared" si="128"/>
        <v/>
      </c>
      <c r="BF284" s="84">
        <f>IFERROR(FIND("Lago",consulta_completa__11[[#This Row],[13 - Ocorrências/Ambientes Atingidos]]),0)</f>
        <v>0</v>
      </c>
      <c r="BG284" s="85" t="str">
        <f t="shared" si="129"/>
        <v/>
      </c>
      <c r="BH284" s="84">
        <f>IFERROR(FIND("Mar",consulta_completa__11[[#This Row],[13 - Ocorrências/Ambientes Atingidos]]),0)</f>
        <v>1</v>
      </c>
      <c r="BI284" s="85" t="str">
        <f t="shared" si="130"/>
        <v>X</v>
      </c>
      <c r="BJ284" s="84">
        <f>IFERROR(FIND("Praia",consulta_completa__11[[#This Row],[13 - Ocorrências/Ambientes Atingidos]]),0)</f>
        <v>0</v>
      </c>
      <c r="BK284" s="85" t="str">
        <f t="shared" si="131"/>
        <v/>
      </c>
      <c r="BL284" s="84">
        <f>IFERROR(FIND("Solo",consulta_completa__11[[#This Row],[13 - Ocorrências/Ambientes Atingidos]]),0)</f>
        <v>0</v>
      </c>
      <c r="BM284" s="85" t="str">
        <f t="shared" si="132"/>
        <v/>
      </c>
      <c r="BN284" s="84">
        <f>IFERROR(FIND("Águas subterrâneas",consulta_completa__11[[#This Row],[13 - Ocorrências/Ambientes Atingidos]]),0)</f>
        <v>0</v>
      </c>
      <c r="BO284" s="85" t="str">
        <f t="shared" si="133"/>
        <v/>
      </c>
      <c r="BP284" s="84">
        <f>IFERROR(FIND("Atmosfera",consulta_completa__11[[#This Row],[13 - Ocorrências/Ambientes Atingidos]]),0)</f>
        <v>0</v>
      </c>
      <c r="BQ284" s="85" t="str">
        <f t="shared" si="134"/>
        <v/>
      </c>
      <c r="BR284" s="84">
        <f>IFERROR(FIND("Flora",consulta_completa__11[[#This Row],[13 - Ocorrências/Ambientes Atingidos]]),0)</f>
        <v>0</v>
      </c>
      <c r="BS284" s="85" t="str">
        <f t="shared" si="135"/>
        <v/>
      </c>
      <c r="BT284" s="84">
        <f>IFERROR(FIND("Fauna",consulta_completa__11[[#This Row],[13 - Ocorrências/Ambientes Atingidos]]),0)</f>
        <v>0</v>
      </c>
      <c r="BU284" s="85" t="str">
        <f t="shared" si="136"/>
        <v/>
      </c>
      <c r="BV284" s="84">
        <f>IFERROR(FIND("UC federal",consulta_completa__11[[#This Row],[13 - Ocorrências/Ambientes Atingidos]]),0)</f>
        <v>0</v>
      </c>
      <c r="BW284" s="85" t="str">
        <f t="shared" si="137"/>
        <v/>
      </c>
      <c r="BX284" s="84">
        <f>IFERROR(FIND("UC estadual/municipal",consulta_completa__11[[#This Row],[13 - Ocorrências/Ambientes Atingidos]]),0)</f>
        <v>0</v>
      </c>
      <c r="BY284" s="85" t="str">
        <f t="shared" si="138"/>
        <v/>
      </c>
      <c r="BZ284" s="84">
        <f>IFERROR(FIND("Outro(s)",consulta_completa__11[[#This Row],[13 - Ocorrências/Ambientes Atingidos]]),0)</f>
        <v>0</v>
      </c>
      <c r="CA284" s="85" t="str">
        <f t="shared" si="139"/>
        <v/>
      </c>
      <c r="CB284" s="84">
        <f>IFERROR(FIND("Sem dano",consulta_completa__11[[#This Row],[13 - Ocorrências/Ambientes Atingidos]]),0)</f>
        <v>0</v>
      </c>
      <c r="CC284" s="85" t="str">
        <f t="shared" si="140"/>
        <v/>
      </c>
      <c r="CD284" s="84" t="str">
        <f>IF(consulta_completa__11[[#This Row],[13 - Ocorrências/Ambientes Atingidos]]="","X","")</f>
        <v/>
      </c>
      <c r="CE284" s="86">
        <f>IFERROR(FIND("IBAMA",consulta_completa__11[[#This Row],[14 - Inst. Atuando no Local]]),0)</f>
        <v>0</v>
      </c>
      <c r="CF284" s="86" t="str">
        <f t="shared" si="141"/>
        <v/>
      </c>
      <c r="CG284" s="86">
        <f>IFERROR(FIND("OEMA",consulta_completa__11[[#This Row],[14 - Inst. Atuando no Local]]),0)</f>
        <v>0</v>
      </c>
      <c r="CH284" s="86" t="str">
        <f t="shared" si="142"/>
        <v/>
      </c>
      <c r="CI284" s="86">
        <f>IFERROR(FIND("DEFESA CIVIL",consulta_completa__11[[#This Row],[14 - Inst. Atuando no Local]]),0)</f>
        <v>0</v>
      </c>
      <c r="CJ284" s="86" t="str">
        <f t="shared" si="143"/>
        <v/>
      </c>
      <c r="CK284" s="86">
        <f>IFERROR(FIND("CORPO DE BOMBEIROS",consulta_completa__11[[#This Row],[14 - Inst. Atuando no Local]]),0)</f>
        <v>0</v>
      </c>
      <c r="CL284" s="86" t="str">
        <f t="shared" si="144"/>
        <v/>
      </c>
      <c r="CM284" s="86">
        <f>IFERROR(FIND("POLÍCIA RODOVIÁRIA",consulta_completa__11[[#This Row],[14 - Inst. Atuando no Local]]),0)</f>
        <v>0</v>
      </c>
      <c r="CN284" s="86" t="str">
        <f t="shared" si="145"/>
        <v/>
      </c>
      <c r="CO284" s="86">
        <f>IFERROR(FIND("POLÍCIA MILITAR",consulta_completa__11[[#This Row],[14 - Inst. Atuando no Local]]),0)</f>
        <v>0</v>
      </c>
      <c r="CP284" s="86" t="str">
        <f t="shared" si="146"/>
        <v/>
      </c>
      <c r="CQ284" s="86">
        <f>IFERROR(FIND("POLÍCIA CIVIL",consulta_completa__11[[#This Row],[14 - Inst. Atuando no Local]]),0)</f>
        <v>0</v>
      </c>
      <c r="CR284" s="86" t="str">
        <f t="shared" si="147"/>
        <v/>
      </c>
      <c r="CS284" s="86">
        <f>IFERROR(FIND("MARINHA DO BRASIL",consulta_completa__11[[#This Row],[14 - Inst. Atuando no Local]]),0)</f>
        <v>0</v>
      </c>
      <c r="CT284" s="86" t="str">
        <f t="shared" si="148"/>
        <v/>
      </c>
      <c r="CU284" s="86">
        <f>IFERROR(FIND("EMPRESA ESPECIALIZADA EM ATENDIMENTO",consulta_completa__11[[#This Row],[14 - Inst. Atuando no Local]]),0)</f>
        <v>0</v>
      </c>
      <c r="CV284" s="86" t="str">
        <f t="shared" si="149"/>
        <v/>
      </c>
      <c r="CW284" s="86">
        <f>IFERROR(FIND("IBAMA",consulta_completa__11[[#This Row],[14 - Inst. Atuando no Local]]),0)</f>
        <v>0</v>
      </c>
      <c r="CX284" s="86" t="str">
        <f t="shared" si="150"/>
        <v/>
      </c>
      <c r="CY284" s="86" t="str">
        <f>IF(consulta_completa__11[[#This Row],[14 - Inst. Atuando no Local]]="","X","")</f>
        <v/>
      </c>
      <c r="CZ284" s="86">
        <f>IFERROR(FIND("OUTRA (S)",consulta_completa__11[[#This Row],[14 - Inst. Atuando no Local]]),0)</f>
        <v>0</v>
      </c>
      <c r="DA284" s="86" t="str">
        <f t="shared" si="151"/>
        <v/>
      </c>
      <c r="DB284" s="37" t="str">
        <f t="shared" si="152"/>
        <v>Sim</v>
      </c>
      <c r="DC284" s="37" t="str">
        <f t="shared" si="153"/>
        <v>Não</v>
      </c>
      <c r="DD284" s="37" t="str">
        <f t="shared" si="154"/>
        <v>Sim</v>
      </c>
      <c r="DE284" s="89" t="str">
        <f t="shared" si="125"/>
        <v>Federal</v>
      </c>
    </row>
    <row r="285" spans="1:109">
      <c r="A285" s="15">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4">
        <f>IFERROR(FIND("Óbitos/feridos",consulta_completa__11[[#This Row],[13 - Ocorrências/Ambientes Atingidos]]),0)</f>
        <v>0</v>
      </c>
      <c r="AY285" s="85" t="str">
        <f t="shared" si="126"/>
        <v/>
      </c>
      <c r="AZ285" s="84">
        <f>IFERROR(FIND("População afetada/evacuada",consulta_completa__11[[#This Row],[13 - Ocorrências/Ambientes Atingidos]]),0)</f>
        <v>0</v>
      </c>
      <c r="BA285" s="84" t="str">
        <f t="shared" si="127"/>
        <v/>
      </c>
      <c r="BB285" s="84">
        <f>IFERROR(FIND("Suspensão de abastecimento de água",consulta_completa__11[[#This Row],[13 - Ocorrências/Ambientes Atingidos]]),0)</f>
        <v>0</v>
      </c>
      <c r="BC285" s="85" t="str">
        <f t="shared" si="155"/>
        <v/>
      </c>
      <c r="BD285" s="84">
        <f>IFERROR(FIND("Rio/córrego",consulta_completa__11[[#This Row],[13 - Ocorrências/Ambientes Atingidos]]),0)</f>
        <v>0</v>
      </c>
      <c r="BE285" s="85" t="str">
        <f t="shared" si="128"/>
        <v/>
      </c>
      <c r="BF285" s="84">
        <f>IFERROR(FIND("Lago",consulta_completa__11[[#This Row],[13 - Ocorrências/Ambientes Atingidos]]),0)</f>
        <v>0</v>
      </c>
      <c r="BG285" s="85" t="str">
        <f t="shared" si="129"/>
        <v/>
      </c>
      <c r="BH285" s="84">
        <f>IFERROR(FIND("Mar",consulta_completa__11[[#This Row],[13 - Ocorrências/Ambientes Atingidos]]),0)</f>
        <v>1</v>
      </c>
      <c r="BI285" s="85" t="str">
        <f t="shared" si="130"/>
        <v>X</v>
      </c>
      <c r="BJ285" s="84">
        <f>IFERROR(FIND("Praia",consulta_completa__11[[#This Row],[13 - Ocorrências/Ambientes Atingidos]]),0)</f>
        <v>0</v>
      </c>
      <c r="BK285" s="85" t="str">
        <f t="shared" si="131"/>
        <v/>
      </c>
      <c r="BL285" s="84">
        <f>IFERROR(FIND("Solo",consulta_completa__11[[#This Row],[13 - Ocorrências/Ambientes Atingidos]]),0)</f>
        <v>0</v>
      </c>
      <c r="BM285" s="85" t="str">
        <f t="shared" si="132"/>
        <v/>
      </c>
      <c r="BN285" s="84">
        <f>IFERROR(FIND("Águas subterrâneas",consulta_completa__11[[#This Row],[13 - Ocorrências/Ambientes Atingidos]]),0)</f>
        <v>0</v>
      </c>
      <c r="BO285" s="85" t="str">
        <f t="shared" si="133"/>
        <v/>
      </c>
      <c r="BP285" s="84">
        <f>IFERROR(FIND("Atmosfera",consulta_completa__11[[#This Row],[13 - Ocorrências/Ambientes Atingidos]]),0)</f>
        <v>0</v>
      </c>
      <c r="BQ285" s="85" t="str">
        <f t="shared" si="134"/>
        <v/>
      </c>
      <c r="BR285" s="84">
        <f>IFERROR(FIND("Flora",consulta_completa__11[[#This Row],[13 - Ocorrências/Ambientes Atingidos]]),0)</f>
        <v>0</v>
      </c>
      <c r="BS285" s="85" t="str">
        <f t="shared" si="135"/>
        <v/>
      </c>
      <c r="BT285" s="84">
        <f>IFERROR(FIND("Fauna",consulta_completa__11[[#This Row],[13 - Ocorrências/Ambientes Atingidos]]),0)</f>
        <v>0</v>
      </c>
      <c r="BU285" s="85" t="str">
        <f t="shared" si="136"/>
        <v/>
      </c>
      <c r="BV285" s="84">
        <f>IFERROR(FIND("UC federal",consulta_completa__11[[#This Row],[13 - Ocorrências/Ambientes Atingidos]]),0)</f>
        <v>0</v>
      </c>
      <c r="BW285" s="85" t="str">
        <f t="shared" si="137"/>
        <v/>
      </c>
      <c r="BX285" s="84">
        <f>IFERROR(FIND("UC estadual/municipal",consulta_completa__11[[#This Row],[13 - Ocorrências/Ambientes Atingidos]]),0)</f>
        <v>0</v>
      </c>
      <c r="BY285" s="85" t="str">
        <f t="shared" si="138"/>
        <v/>
      </c>
      <c r="BZ285" s="84">
        <f>IFERROR(FIND("Outro(s)",consulta_completa__11[[#This Row],[13 - Ocorrências/Ambientes Atingidos]]),0)</f>
        <v>0</v>
      </c>
      <c r="CA285" s="85" t="str">
        <f t="shared" si="139"/>
        <v/>
      </c>
      <c r="CB285" s="84">
        <f>IFERROR(FIND("Sem dano",consulta_completa__11[[#This Row],[13 - Ocorrências/Ambientes Atingidos]]),0)</f>
        <v>0</v>
      </c>
      <c r="CC285" s="85" t="str">
        <f t="shared" si="140"/>
        <v/>
      </c>
      <c r="CD285" s="84" t="str">
        <f>IF(consulta_completa__11[[#This Row],[13 - Ocorrências/Ambientes Atingidos]]="","X","")</f>
        <v/>
      </c>
      <c r="CE285" s="86">
        <f>IFERROR(FIND("IBAMA",consulta_completa__11[[#This Row],[14 - Inst. Atuando no Local]]),0)</f>
        <v>0</v>
      </c>
      <c r="CF285" s="86" t="str">
        <f t="shared" si="141"/>
        <v/>
      </c>
      <c r="CG285" s="86">
        <f>IFERROR(FIND("OEMA",consulta_completa__11[[#This Row],[14 - Inst. Atuando no Local]]),0)</f>
        <v>0</v>
      </c>
      <c r="CH285" s="86" t="str">
        <f t="shared" si="142"/>
        <v/>
      </c>
      <c r="CI285" s="86">
        <f>IFERROR(FIND("DEFESA CIVIL",consulta_completa__11[[#This Row],[14 - Inst. Atuando no Local]]),0)</f>
        <v>0</v>
      </c>
      <c r="CJ285" s="86" t="str">
        <f t="shared" si="143"/>
        <v/>
      </c>
      <c r="CK285" s="86">
        <f>IFERROR(FIND("CORPO DE BOMBEIROS",consulta_completa__11[[#This Row],[14 - Inst. Atuando no Local]]),0)</f>
        <v>0</v>
      </c>
      <c r="CL285" s="86" t="str">
        <f t="shared" si="144"/>
        <v/>
      </c>
      <c r="CM285" s="86">
        <f>IFERROR(FIND("POLÍCIA RODOVIÁRIA",consulta_completa__11[[#This Row],[14 - Inst. Atuando no Local]]),0)</f>
        <v>0</v>
      </c>
      <c r="CN285" s="86" t="str">
        <f t="shared" si="145"/>
        <v/>
      </c>
      <c r="CO285" s="86">
        <f>IFERROR(FIND("POLÍCIA MILITAR",consulta_completa__11[[#This Row],[14 - Inst. Atuando no Local]]),0)</f>
        <v>0</v>
      </c>
      <c r="CP285" s="86" t="str">
        <f t="shared" si="146"/>
        <v/>
      </c>
      <c r="CQ285" s="86">
        <f>IFERROR(FIND("POLÍCIA CIVIL",consulta_completa__11[[#This Row],[14 - Inst. Atuando no Local]]),0)</f>
        <v>0</v>
      </c>
      <c r="CR285" s="86" t="str">
        <f t="shared" si="147"/>
        <v/>
      </c>
      <c r="CS285" s="86">
        <f>IFERROR(FIND("MARINHA DO BRASIL",consulta_completa__11[[#This Row],[14 - Inst. Atuando no Local]]),0)</f>
        <v>0</v>
      </c>
      <c r="CT285" s="86" t="str">
        <f t="shared" si="148"/>
        <v/>
      </c>
      <c r="CU285" s="86">
        <f>IFERROR(FIND("EMPRESA ESPECIALIZADA EM ATENDIMENTO",consulta_completa__11[[#This Row],[14 - Inst. Atuando no Local]]),0)</f>
        <v>0</v>
      </c>
      <c r="CV285" s="86" t="str">
        <f t="shared" si="149"/>
        <v/>
      </c>
      <c r="CW285" s="86">
        <f>IFERROR(FIND("IBAMA",consulta_completa__11[[#This Row],[14 - Inst. Atuando no Local]]),0)</f>
        <v>0</v>
      </c>
      <c r="CX285" s="86" t="str">
        <f t="shared" si="150"/>
        <v/>
      </c>
      <c r="CY285" s="86" t="str">
        <f>IF(consulta_completa__11[[#This Row],[14 - Inst. Atuando no Local]]="","X","")</f>
        <v/>
      </c>
      <c r="CZ285" s="86">
        <f>IFERROR(FIND("OUTRA (S)",consulta_completa__11[[#This Row],[14 - Inst. Atuando no Local]]),0)</f>
        <v>0</v>
      </c>
      <c r="DA285" s="86" t="str">
        <f t="shared" si="151"/>
        <v/>
      </c>
      <c r="DB285" s="37" t="str">
        <f t="shared" si="152"/>
        <v>Sim</v>
      </c>
      <c r="DC285" s="37" t="str">
        <f t="shared" si="153"/>
        <v>Não</v>
      </c>
      <c r="DD285" s="37" t="str">
        <f t="shared" si="154"/>
        <v>Sim</v>
      </c>
      <c r="DE285" s="89" t="str">
        <f t="shared" si="125"/>
        <v>Federal</v>
      </c>
    </row>
    <row r="286" spans="1:109">
      <c r="A286" s="15">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4">
        <f>IFERROR(FIND("Óbitos/feridos",consulta_completa__11[[#This Row],[13 - Ocorrências/Ambientes Atingidos]]),0)</f>
        <v>0</v>
      </c>
      <c r="AY286" s="85" t="str">
        <f t="shared" si="126"/>
        <v/>
      </c>
      <c r="AZ286" s="84">
        <f>IFERROR(FIND("População afetada/evacuada",consulta_completa__11[[#This Row],[13 - Ocorrências/Ambientes Atingidos]]),0)</f>
        <v>0</v>
      </c>
      <c r="BA286" s="84" t="str">
        <f t="shared" si="127"/>
        <v/>
      </c>
      <c r="BB286" s="84">
        <f>IFERROR(FIND("Suspensão de abastecimento de água",consulta_completa__11[[#This Row],[13 - Ocorrências/Ambientes Atingidos]]),0)</f>
        <v>0</v>
      </c>
      <c r="BC286" s="85" t="str">
        <f t="shared" si="155"/>
        <v/>
      </c>
      <c r="BD286" s="84">
        <f>IFERROR(FIND("Rio/córrego",consulta_completa__11[[#This Row],[13 - Ocorrências/Ambientes Atingidos]]),0)</f>
        <v>0</v>
      </c>
      <c r="BE286" s="85" t="str">
        <f t="shared" si="128"/>
        <v/>
      </c>
      <c r="BF286" s="84">
        <f>IFERROR(FIND("Lago",consulta_completa__11[[#This Row],[13 - Ocorrências/Ambientes Atingidos]]),0)</f>
        <v>0</v>
      </c>
      <c r="BG286" s="85" t="str">
        <f t="shared" si="129"/>
        <v/>
      </c>
      <c r="BH286" s="84">
        <f>IFERROR(FIND("Mar",consulta_completa__11[[#This Row],[13 - Ocorrências/Ambientes Atingidos]]),0)</f>
        <v>0</v>
      </c>
      <c r="BI286" s="85" t="str">
        <f t="shared" si="130"/>
        <v/>
      </c>
      <c r="BJ286" s="84">
        <f>IFERROR(FIND("Praia",consulta_completa__11[[#This Row],[13 - Ocorrências/Ambientes Atingidos]]),0)</f>
        <v>0</v>
      </c>
      <c r="BK286" s="85" t="str">
        <f t="shared" si="131"/>
        <v/>
      </c>
      <c r="BL286" s="84">
        <f>IFERROR(FIND("Solo",consulta_completa__11[[#This Row],[13 - Ocorrências/Ambientes Atingidos]]),0)</f>
        <v>1</v>
      </c>
      <c r="BM286" s="85" t="str">
        <f t="shared" si="132"/>
        <v>X</v>
      </c>
      <c r="BN286" s="84">
        <f>IFERROR(FIND("Águas subterrâneas",consulta_completa__11[[#This Row],[13 - Ocorrências/Ambientes Atingidos]]),0)</f>
        <v>0</v>
      </c>
      <c r="BO286" s="85" t="str">
        <f t="shared" si="133"/>
        <v/>
      </c>
      <c r="BP286" s="84">
        <f>IFERROR(FIND("Atmosfera",consulta_completa__11[[#This Row],[13 - Ocorrências/Ambientes Atingidos]]),0)</f>
        <v>0</v>
      </c>
      <c r="BQ286" s="85" t="str">
        <f t="shared" si="134"/>
        <v/>
      </c>
      <c r="BR286" s="84">
        <f>IFERROR(FIND("Flora",consulta_completa__11[[#This Row],[13 - Ocorrências/Ambientes Atingidos]]),0)</f>
        <v>0</v>
      </c>
      <c r="BS286" s="85" t="str">
        <f t="shared" si="135"/>
        <v/>
      </c>
      <c r="BT286" s="84">
        <f>IFERROR(FIND("Fauna",consulta_completa__11[[#This Row],[13 - Ocorrências/Ambientes Atingidos]]),0)</f>
        <v>0</v>
      </c>
      <c r="BU286" s="85" t="str">
        <f t="shared" si="136"/>
        <v/>
      </c>
      <c r="BV286" s="84">
        <f>IFERROR(FIND("UC federal",consulta_completa__11[[#This Row],[13 - Ocorrências/Ambientes Atingidos]]),0)</f>
        <v>0</v>
      </c>
      <c r="BW286" s="85" t="str">
        <f t="shared" si="137"/>
        <v/>
      </c>
      <c r="BX286" s="84">
        <f>IFERROR(FIND("UC estadual/municipal",consulta_completa__11[[#This Row],[13 - Ocorrências/Ambientes Atingidos]]),0)</f>
        <v>0</v>
      </c>
      <c r="BY286" s="85" t="str">
        <f t="shared" si="138"/>
        <v/>
      </c>
      <c r="BZ286" s="84">
        <f>IFERROR(FIND("Outro(s)",consulta_completa__11[[#This Row],[13 - Ocorrências/Ambientes Atingidos]]),0)</f>
        <v>0</v>
      </c>
      <c r="CA286" s="85" t="str">
        <f t="shared" si="139"/>
        <v/>
      </c>
      <c r="CB286" s="84">
        <f>IFERROR(FIND("Sem dano",consulta_completa__11[[#This Row],[13 - Ocorrências/Ambientes Atingidos]]),0)</f>
        <v>0</v>
      </c>
      <c r="CC286" s="85" t="str">
        <f t="shared" si="140"/>
        <v/>
      </c>
      <c r="CD286" s="84" t="str">
        <f>IF(consulta_completa__11[[#This Row],[13 - Ocorrências/Ambientes Atingidos]]="","X","")</f>
        <v/>
      </c>
      <c r="CE286" s="86">
        <f>IFERROR(FIND("IBAMA",consulta_completa__11[[#This Row],[14 - Inst. Atuando no Local]]),0)</f>
        <v>0</v>
      </c>
      <c r="CF286" s="86" t="str">
        <f t="shared" si="141"/>
        <v/>
      </c>
      <c r="CG286" s="86">
        <f>IFERROR(FIND("OEMA",consulta_completa__11[[#This Row],[14 - Inst. Atuando no Local]]),0)</f>
        <v>0</v>
      </c>
      <c r="CH286" s="86" t="str">
        <f t="shared" si="142"/>
        <v/>
      </c>
      <c r="CI286" s="86">
        <f>IFERROR(FIND("DEFESA CIVIL",consulta_completa__11[[#This Row],[14 - Inst. Atuando no Local]]),0)</f>
        <v>0</v>
      </c>
      <c r="CJ286" s="86" t="str">
        <f t="shared" si="143"/>
        <v/>
      </c>
      <c r="CK286" s="86">
        <f>IFERROR(FIND("CORPO DE BOMBEIROS",consulta_completa__11[[#This Row],[14 - Inst. Atuando no Local]]),0)</f>
        <v>0</v>
      </c>
      <c r="CL286" s="86" t="str">
        <f t="shared" si="144"/>
        <v/>
      </c>
      <c r="CM286" s="86">
        <f>IFERROR(FIND("POLÍCIA RODOVIÁRIA",consulta_completa__11[[#This Row],[14 - Inst. Atuando no Local]]),0)</f>
        <v>0</v>
      </c>
      <c r="CN286" s="86" t="str">
        <f t="shared" si="145"/>
        <v/>
      </c>
      <c r="CO286" s="86">
        <f>IFERROR(FIND("POLÍCIA MILITAR",consulta_completa__11[[#This Row],[14 - Inst. Atuando no Local]]),0)</f>
        <v>0</v>
      </c>
      <c r="CP286" s="86" t="str">
        <f t="shared" si="146"/>
        <v/>
      </c>
      <c r="CQ286" s="86">
        <f>IFERROR(FIND("POLÍCIA CIVIL",consulta_completa__11[[#This Row],[14 - Inst. Atuando no Local]]),0)</f>
        <v>0</v>
      </c>
      <c r="CR286" s="86" t="str">
        <f t="shared" si="147"/>
        <v/>
      </c>
      <c r="CS286" s="86">
        <f>IFERROR(FIND("MARINHA DO BRASIL",consulta_completa__11[[#This Row],[14 - Inst. Atuando no Local]]),0)</f>
        <v>0</v>
      </c>
      <c r="CT286" s="86" t="str">
        <f t="shared" si="148"/>
        <v/>
      </c>
      <c r="CU286" s="86">
        <f>IFERROR(FIND("EMPRESA ESPECIALIZADA EM ATENDIMENTO",consulta_completa__11[[#This Row],[14 - Inst. Atuando no Local]]),0)</f>
        <v>0</v>
      </c>
      <c r="CV286" s="86" t="str">
        <f t="shared" si="149"/>
        <v/>
      </c>
      <c r="CW286" s="86">
        <f>IFERROR(FIND("IBAMA",consulta_completa__11[[#This Row],[14 - Inst. Atuando no Local]]),0)</f>
        <v>0</v>
      </c>
      <c r="CX286" s="86" t="str">
        <f t="shared" si="150"/>
        <v/>
      </c>
      <c r="CY286" s="86" t="str">
        <f>IF(consulta_completa__11[[#This Row],[14 - Inst. Atuando no Local]]="","X","")</f>
        <v/>
      </c>
      <c r="CZ286" s="86">
        <f>IFERROR(FIND("OUTRA (S)",consulta_completa__11[[#This Row],[14 - Inst. Atuando no Local]]),0)</f>
        <v>0</v>
      </c>
      <c r="DA286" s="86" t="str">
        <f t="shared" si="151"/>
        <v/>
      </c>
      <c r="DB286" s="37" t="str">
        <f t="shared" si="152"/>
        <v>Sim</v>
      </c>
      <c r="DC286" s="37" t="str">
        <f t="shared" si="153"/>
        <v>Não</v>
      </c>
      <c r="DD286" s="37" t="str">
        <f t="shared" si="154"/>
        <v>Sim</v>
      </c>
      <c r="DE286" s="89" t="str">
        <f t="shared" si="125"/>
        <v>Federal</v>
      </c>
    </row>
    <row r="287" spans="1:109">
      <c r="A287" s="15">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4">
        <f>IFERROR(FIND("Óbitos/feridos",consulta_completa__11[[#This Row],[13 - Ocorrências/Ambientes Atingidos]]),0)</f>
        <v>0</v>
      </c>
      <c r="AY287" s="85" t="str">
        <f t="shared" si="126"/>
        <v/>
      </c>
      <c r="AZ287" s="84">
        <f>IFERROR(FIND("População afetada/evacuada",consulta_completa__11[[#This Row],[13 - Ocorrências/Ambientes Atingidos]]),0)</f>
        <v>0</v>
      </c>
      <c r="BA287" s="84" t="str">
        <f t="shared" si="127"/>
        <v/>
      </c>
      <c r="BB287" s="84">
        <f>IFERROR(FIND("Suspensão de abastecimento de água",consulta_completa__11[[#This Row],[13 - Ocorrências/Ambientes Atingidos]]),0)</f>
        <v>0</v>
      </c>
      <c r="BC287" s="85" t="str">
        <f t="shared" si="155"/>
        <v/>
      </c>
      <c r="BD287" s="84">
        <f>IFERROR(FIND("Rio/córrego",consulta_completa__11[[#This Row],[13 - Ocorrências/Ambientes Atingidos]]),0)</f>
        <v>0</v>
      </c>
      <c r="BE287" s="85" t="str">
        <f t="shared" si="128"/>
        <v/>
      </c>
      <c r="BF287" s="84">
        <f>IFERROR(FIND("Lago",consulta_completa__11[[#This Row],[13 - Ocorrências/Ambientes Atingidos]]),0)</f>
        <v>0</v>
      </c>
      <c r="BG287" s="85" t="str">
        <f t="shared" si="129"/>
        <v/>
      </c>
      <c r="BH287" s="84">
        <f>IFERROR(FIND("Mar",consulta_completa__11[[#This Row],[13 - Ocorrências/Ambientes Atingidos]]),0)</f>
        <v>1</v>
      </c>
      <c r="BI287" s="85" t="str">
        <f t="shared" si="130"/>
        <v>X</v>
      </c>
      <c r="BJ287" s="84">
        <f>IFERROR(FIND("Praia",consulta_completa__11[[#This Row],[13 - Ocorrências/Ambientes Atingidos]]),0)</f>
        <v>0</v>
      </c>
      <c r="BK287" s="85" t="str">
        <f t="shared" si="131"/>
        <v/>
      </c>
      <c r="BL287" s="84">
        <f>IFERROR(FIND("Solo",consulta_completa__11[[#This Row],[13 - Ocorrências/Ambientes Atingidos]]),0)</f>
        <v>0</v>
      </c>
      <c r="BM287" s="85" t="str">
        <f t="shared" si="132"/>
        <v/>
      </c>
      <c r="BN287" s="84">
        <f>IFERROR(FIND("Águas subterrâneas",consulta_completa__11[[#This Row],[13 - Ocorrências/Ambientes Atingidos]]),0)</f>
        <v>0</v>
      </c>
      <c r="BO287" s="85" t="str">
        <f t="shared" si="133"/>
        <v/>
      </c>
      <c r="BP287" s="84">
        <f>IFERROR(FIND("Atmosfera",consulta_completa__11[[#This Row],[13 - Ocorrências/Ambientes Atingidos]]),0)</f>
        <v>0</v>
      </c>
      <c r="BQ287" s="85" t="str">
        <f t="shared" si="134"/>
        <v/>
      </c>
      <c r="BR287" s="84">
        <f>IFERROR(FIND("Flora",consulta_completa__11[[#This Row],[13 - Ocorrências/Ambientes Atingidos]]),0)</f>
        <v>0</v>
      </c>
      <c r="BS287" s="85" t="str">
        <f t="shared" si="135"/>
        <v/>
      </c>
      <c r="BT287" s="84">
        <f>IFERROR(FIND("Fauna",consulta_completa__11[[#This Row],[13 - Ocorrências/Ambientes Atingidos]]),0)</f>
        <v>0</v>
      </c>
      <c r="BU287" s="85" t="str">
        <f t="shared" si="136"/>
        <v/>
      </c>
      <c r="BV287" s="84">
        <f>IFERROR(FIND("UC federal",consulta_completa__11[[#This Row],[13 - Ocorrências/Ambientes Atingidos]]),0)</f>
        <v>0</v>
      </c>
      <c r="BW287" s="85" t="str">
        <f t="shared" si="137"/>
        <v/>
      </c>
      <c r="BX287" s="84">
        <f>IFERROR(FIND("UC estadual/municipal",consulta_completa__11[[#This Row],[13 - Ocorrências/Ambientes Atingidos]]),0)</f>
        <v>0</v>
      </c>
      <c r="BY287" s="85" t="str">
        <f t="shared" si="138"/>
        <v/>
      </c>
      <c r="BZ287" s="84">
        <f>IFERROR(FIND("Outro(s)",consulta_completa__11[[#This Row],[13 - Ocorrências/Ambientes Atingidos]]),0)</f>
        <v>0</v>
      </c>
      <c r="CA287" s="85" t="str">
        <f t="shared" si="139"/>
        <v/>
      </c>
      <c r="CB287" s="84">
        <f>IFERROR(FIND("Sem dano",consulta_completa__11[[#This Row],[13 - Ocorrências/Ambientes Atingidos]]),0)</f>
        <v>0</v>
      </c>
      <c r="CC287" s="85" t="str">
        <f t="shared" si="140"/>
        <v/>
      </c>
      <c r="CD287" s="84" t="str">
        <f>IF(consulta_completa__11[[#This Row],[13 - Ocorrências/Ambientes Atingidos]]="","X","")</f>
        <v/>
      </c>
      <c r="CE287" s="86">
        <f>IFERROR(FIND("IBAMA",consulta_completa__11[[#This Row],[14 - Inst. Atuando no Local]]),0)</f>
        <v>0</v>
      </c>
      <c r="CF287" s="86" t="str">
        <f t="shared" si="141"/>
        <v/>
      </c>
      <c r="CG287" s="86">
        <f>IFERROR(FIND("OEMA",consulta_completa__11[[#This Row],[14 - Inst. Atuando no Local]]),0)</f>
        <v>0</v>
      </c>
      <c r="CH287" s="86" t="str">
        <f t="shared" si="142"/>
        <v/>
      </c>
      <c r="CI287" s="86">
        <f>IFERROR(FIND("DEFESA CIVIL",consulta_completa__11[[#This Row],[14 - Inst. Atuando no Local]]),0)</f>
        <v>0</v>
      </c>
      <c r="CJ287" s="86" t="str">
        <f t="shared" si="143"/>
        <v/>
      </c>
      <c r="CK287" s="86">
        <f>IFERROR(FIND("CORPO DE BOMBEIROS",consulta_completa__11[[#This Row],[14 - Inst. Atuando no Local]]),0)</f>
        <v>0</v>
      </c>
      <c r="CL287" s="86" t="str">
        <f t="shared" si="144"/>
        <v/>
      </c>
      <c r="CM287" s="86">
        <f>IFERROR(FIND("POLÍCIA RODOVIÁRIA",consulta_completa__11[[#This Row],[14 - Inst. Atuando no Local]]),0)</f>
        <v>0</v>
      </c>
      <c r="CN287" s="86" t="str">
        <f t="shared" si="145"/>
        <v/>
      </c>
      <c r="CO287" s="86">
        <f>IFERROR(FIND("POLÍCIA MILITAR",consulta_completa__11[[#This Row],[14 - Inst. Atuando no Local]]),0)</f>
        <v>0</v>
      </c>
      <c r="CP287" s="86" t="str">
        <f t="shared" si="146"/>
        <v/>
      </c>
      <c r="CQ287" s="86">
        <f>IFERROR(FIND("POLÍCIA CIVIL",consulta_completa__11[[#This Row],[14 - Inst. Atuando no Local]]),0)</f>
        <v>0</v>
      </c>
      <c r="CR287" s="86" t="str">
        <f t="shared" si="147"/>
        <v/>
      </c>
      <c r="CS287" s="86">
        <f>IFERROR(FIND("MARINHA DO BRASIL",consulta_completa__11[[#This Row],[14 - Inst. Atuando no Local]]),0)</f>
        <v>0</v>
      </c>
      <c r="CT287" s="86" t="str">
        <f t="shared" si="148"/>
        <v/>
      </c>
      <c r="CU287" s="86">
        <f>IFERROR(FIND("EMPRESA ESPECIALIZADA EM ATENDIMENTO",consulta_completa__11[[#This Row],[14 - Inst. Atuando no Local]]),0)</f>
        <v>0</v>
      </c>
      <c r="CV287" s="86" t="str">
        <f t="shared" si="149"/>
        <v/>
      </c>
      <c r="CW287" s="86">
        <f>IFERROR(FIND("IBAMA",consulta_completa__11[[#This Row],[14 - Inst. Atuando no Local]]),0)</f>
        <v>0</v>
      </c>
      <c r="CX287" s="86" t="str">
        <f t="shared" si="150"/>
        <v/>
      </c>
      <c r="CY287" s="86" t="str">
        <f>IF(consulta_completa__11[[#This Row],[14 - Inst. Atuando no Local]]="","X","")</f>
        <v/>
      </c>
      <c r="CZ287" s="86">
        <f>IFERROR(FIND("OUTRA (S)",consulta_completa__11[[#This Row],[14 - Inst. Atuando no Local]]),0)</f>
        <v>0</v>
      </c>
      <c r="DA287" s="86" t="str">
        <f t="shared" si="151"/>
        <v/>
      </c>
      <c r="DB287" s="37" t="str">
        <f t="shared" si="152"/>
        <v>Sim</v>
      </c>
      <c r="DC287" s="37" t="str">
        <f t="shared" si="153"/>
        <v>Não</v>
      </c>
      <c r="DD287" s="37" t="str">
        <f t="shared" si="154"/>
        <v>Sim</v>
      </c>
      <c r="DE287" s="89" t="str">
        <f t="shared" si="125"/>
        <v>Federal</v>
      </c>
    </row>
    <row r="288" spans="1:109">
      <c r="A288" s="15">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4">
        <f>IFERROR(FIND("Óbitos/feridos",consulta_completa__11[[#This Row],[13 - Ocorrências/Ambientes Atingidos]]),0)</f>
        <v>0</v>
      </c>
      <c r="AY288" s="85" t="str">
        <f t="shared" si="126"/>
        <v/>
      </c>
      <c r="AZ288" s="84">
        <f>IFERROR(FIND("População afetada/evacuada",consulta_completa__11[[#This Row],[13 - Ocorrências/Ambientes Atingidos]]),0)</f>
        <v>0</v>
      </c>
      <c r="BA288" s="84" t="str">
        <f t="shared" si="127"/>
        <v/>
      </c>
      <c r="BB288" s="84">
        <f>IFERROR(FIND("Suspensão de abastecimento de água",consulta_completa__11[[#This Row],[13 - Ocorrências/Ambientes Atingidos]]),0)</f>
        <v>0</v>
      </c>
      <c r="BC288" s="85" t="str">
        <f t="shared" si="155"/>
        <v/>
      </c>
      <c r="BD288" s="84">
        <f>IFERROR(FIND("Rio/córrego",consulta_completa__11[[#This Row],[13 - Ocorrências/Ambientes Atingidos]]),0)</f>
        <v>0</v>
      </c>
      <c r="BE288" s="85" t="str">
        <f t="shared" si="128"/>
        <v/>
      </c>
      <c r="BF288" s="84">
        <f>IFERROR(FIND("Lago",consulta_completa__11[[#This Row],[13 - Ocorrências/Ambientes Atingidos]]),0)</f>
        <v>0</v>
      </c>
      <c r="BG288" s="85" t="str">
        <f t="shared" si="129"/>
        <v/>
      </c>
      <c r="BH288" s="84">
        <f>IFERROR(FIND("Mar",consulta_completa__11[[#This Row],[13 - Ocorrências/Ambientes Atingidos]]),0)</f>
        <v>0</v>
      </c>
      <c r="BI288" s="85" t="str">
        <f t="shared" si="130"/>
        <v/>
      </c>
      <c r="BJ288" s="84">
        <f>IFERROR(FIND("Praia",consulta_completa__11[[#This Row],[13 - Ocorrências/Ambientes Atingidos]]),0)</f>
        <v>0</v>
      </c>
      <c r="BK288" s="85" t="str">
        <f t="shared" si="131"/>
        <v/>
      </c>
      <c r="BL288" s="84">
        <f>IFERROR(FIND("Solo",consulta_completa__11[[#This Row],[13 - Ocorrências/Ambientes Atingidos]]),0)</f>
        <v>0</v>
      </c>
      <c r="BM288" s="85" t="str">
        <f t="shared" si="132"/>
        <v/>
      </c>
      <c r="BN288" s="84">
        <f>IFERROR(FIND("Águas subterrâneas",consulta_completa__11[[#This Row],[13 - Ocorrências/Ambientes Atingidos]]),0)</f>
        <v>0</v>
      </c>
      <c r="BO288" s="85" t="str">
        <f t="shared" si="133"/>
        <v/>
      </c>
      <c r="BP288" s="84">
        <f>IFERROR(FIND("Atmosfera",consulta_completa__11[[#This Row],[13 - Ocorrências/Ambientes Atingidos]]),0)</f>
        <v>1</v>
      </c>
      <c r="BQ288" s="85" t="str">
        <f t="shared" si="134"/>
        <v>X</v>
      </c>
      <c r="BR288" s="84">
        <f>IFERROR(FIND("Flora",consulta_completa__11[[#This Row],[13 - Ocorrências/Ambientes Atingidos]]),0)</f>
        <v>0</v>
      </c>
      <c r="BS288" s="85" t="str">
        <f t="shared" si="135"/>
        <v/>
      </c>
      <c r="BT288" s="84">
        <f>IFERROR(FIND("Fauna",consulta_completa__11[[#This Row],[13 - Ocorrências/Ambientes Atingidos]]),0)</f>
        <v>0</v>
      </c>
      <c r="BU288" s="85" t="str">
        <f t="shared" si="136"/>
        <v/>
      </c>
      <c r="BV288" s="84">
        <f>IFERROR(FIND("UC federal",consulta_completa__11[[#This Row],[13 - Ocorrências/Ambientes Atingidos]]),0)</f>
        <v>0</v>
      </c>
      <c r="BW288" s="85" t="str">
        <f t="shared" si="137"/>
        <v/>
      </c>
      <c r="BX288" s="84">
        <f>IFERROR(FIND("UC estadual/municipal",consulta_completa__11[[#This Row],[13 - Ocorrências/Ambientes Atingidos]]),0)</f>
        <v>0</v>
      </c>
      <c r="BY288" s="85" t="str">
        <f t="shared" si="138"/>
        <v/>
      </c>
      <c r="BZ288" s="84">
        <f>IFERROR(FIND("Outro(s)",consulta_completa__11[[#This Row],[13 - Ocorrências/Ambientes Atingidos]]),0)</f>
        <v>0</v>
      </c>
      <c r="CA288" s="85" t="str">
        <f t="shared" si="139"/>
        <v/>
      </c>
      <c r="CB288" s="84">
        <f>IFERROR(FIND("Sem dano",consulta_completa__11[[#This Row],[13 - Ocorrências/Ambientes Atingidos]]),0)</f>
        <v>0</v>
      </c>
      <c r="CC288" s="85" t="str">
        <f t="shared" si="140"/>
        <v/>
      </c>
      <c r="CD288" s="84" t="str">
        <f>IF(consulta_completa__11[[#This Row],[13 - Ocorrências/Ambientes Atingidos]]="","X","")</f>
        <v/>
      </c>
      <c r="CE288" s="86">
        <f>IFERROR(FIND("IBAMA",consulta_completa__11[[#This Row],[14 - Inst. Atuando no Local]]),0)</f>
        <v>0</v>
      </c>
      <c r="CF288" s="86" t="str">
        <f t="shared" si="141"/>
        <v/>
      </c>
      <c r="CG288" s="86">
        <f>IFERROR(FIND("OEMA",consulta_completa__11[[#This Row],[14 - Inst. Atuando no Local]]),0)</f>
        <v>0</v>
      </c>
      <c r="CH288" s="86" t="str">
        <f t="shared" si="142"/>
        <v/>
      </c>
      <c r="CI288" s="86">
        <f>IFERROR(FIND("DEFESA CIVIL",consulta_completa__11[[#This Row],[14 - Inst. Atuando no Local]]),0)</f>
        <v>0</v>
      </c>
      <c r="CJ288" s="86" t="str">
        <f t="shared" si="143"/>
        <v/>
      </c>
      <c r="CK288" s="86">
        <f>IFERROR(FIND("CORPO DE BOMBEIROS",consulta_completa__11[[#This Row],[14 - Inst. Atuando no Local]]),0)</f>
        <v>0</v>
      </c>
      <c r="CL288" s="86" t="str">
        <f t="shared" si="144"/>
        <v/>
      </c>
      <c r="CM288" s="86">
        <f>IFERROR(FIND("POLÍCIA RODOVIÁRIA",consulta_completa__11[[#This Row],[14 - Inst. Atuando no Local]]),0)</f>
        <v>0</v>
      </c>
      <c r="CN288" s="86" t="str">
        <f t="shared" si="145"/>
        <v/>
      </c>
      <c r="CO288" s="86">
        <f>IFERROR(FIND("POLÍCIA MILITAR",consulta_completa__11[[#This Row],[14 - Inst. Atuando no Local]]),0)</f>
        <v>0</v>
      </c>
      <c r="CP288" s="86" t="str">
        <f t="shared" si="146"/>
        <v/>
      </c>
      <c r="CQ288" s="86">
        <f>IFERROR(FIND("POLÍCIA CIVIL",consulta_completa__11[[#This Row],[14 - Inst. Atuando no Local]]),0)</f>
        <v>0</v>
      </c>
      <c r="CR288" s="86" t="str">
        <f t="shared" si="147"/>
        <v/>
      </c>
      <c r="CS288" s="86">
        <f>IFERROR(FIND("MARINHA DO BRASIL",consulta_completa__11[[#This Row],[14 - Inst. Atuando no Local]]),0)</f>
        <v>0</v>
      </c>
      <c r="CT288" s="86" t="str">
        <f t="shared" si="148"/>
        <v/>
      </c>
      <c r="CU288" s="86">
        <f>IFERROR(FIND("EMPRESA ESPECIALIZADA EM ATENDIMENTO",consulta_completa__11[[#This Row],[14 - Inst. Atuando no Local]]),0)</f>
        <v>0</v>
      </c>
      <c r="CV288" s="86" t="str">
        <f t="shared" si="149"/>
        <v/>
      </c>
      <c r="CW288" s="86">
        <f>IFERROR(FIND("IBAMA",consulta_completa__11[[#This Row],[14 - Inst. Atuando no Local]]),0)</f>
        <v>0</v>
      </c>
      <c r="CX288" s="86" t="str">
        <f t="shared" si="150"/>
        <v/>
      </c>
      <c r="CY288" s="86" t="str">
        <f>IF(consulta_completa__11[[#This Row],[14 - Inst. Atuando no Local]]="","X","")</f>
        <v/>
      </c>
      <c r="CZ288" s="86">
        <f>IFERROR(FIND("OUTRA (S)",consulta_completa__11[[#This Row],[14 - Inst. Atuando no Local]]),0)</f>
        <v>0</v>
      </c>
      <c r="DA288" s="86" t="str">
        <f t="shared" si="151"/>
        <v/>
      </c>
      <c r="DB288" s="37" t="str">
        <f t="shared" si="152"/>
        <v>Sim</v>
      </c>
      <c r="DC288" s="37" t="str">
        <f t="shared" si="153"/>
        <v>Não</v>
      </c>
      <c r="DD288" s="37" t="str">
        <f t="shared" si="154"/>
        <v>Sim</v>
      </c>
      <c r="DE288" s="89" t="str">
        <f t="shared" si="125"/>
        <v>Sem informação</v>
      </c>
    </row>
    <row r="289" spans="1:109">
      <c r="A289" s="15">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4">
        <f>IFERROR(FIND("Óbitos/feridos",consulta_completa__11[[#This Row],[13 - Ocorrências/Ambientes Atingidos]]),0)</f>
        <v>0</v>
      </c>
      <c r="AY289" s="85" t="str">
        <f t="shared" si="126"/>
        <v/>
      </c>
      <c r="AZ289" s="84">
        <f>IFERROR(FIND("População afetada/evacuada",consulta_completa__11[[#This Row],[13 - Ocorrências/Ambientes Atingidos]]),0)</f>
        <v>0</v>
      </c>
      <c r="BA289" s="84" t="str">
        <f t="shared" si="127"/>
        <v/>
      </c>
      <c r="BB289" s="84">
        <f>IFERROR(FIND("Suspensão de abastecimento de água",consulta_completa__11[[#This Row],[13 - Ocorrências/Ambientes Atingidos]]),0)</f>
        <v>0</v>
      </c>
      <c r="BC289" s="85" t="str">
        <f t="shared" si="155"/>
        <v/>
      </c>
      <c r="BD289" s="84">
        <f>IFERROR(FIND("Rio/córrego",consulta_completa__11[[#This Row],[13 - Ocorrências/Ambientes Atingidos]]),0)</f>
        <v>0</v>
      </c>
      <c r="BE289" s="85" t="str">
        <f t="shared" si="128"/>
        <v/>
      </c>
      <c r="BF289" s="84">
        <f>IFERROR(FIND("Lago",consulta_completa__11[[#This Row],[13 - Ocorrências/Ambientes Atingidos]]),0)</f>
        <v>0</v>
      </c>
      <c r="BG289" s="85" t="str">
        <f t="shared" si="129"/>
        <v/>
      </c>
      <c r="BH289" s="84">
        <f>IFERROR(FIND("Mar",consulta_completa__11[[#This Row],[13 - Ocorrências/Ambientes Atingidos]]),0)</f>
        <v>0</v>
      </c>
      <c r="BI289" s="85" t="str">
        <f t="shared" si="130"/>
        <v/>
      </c>
      <c r="BJ289" s="84">
        <f>IFERROR(FIND("Praia",consulta_completa__11[[#This Row],[13 - Ocorrências/Ambientes Atingidos]]),0)</f>
        <v>0</v>
      </c>
      <c r="BK289" s="85" t="str">
        <f t="shared" si="131"/>
        <v/>
      </c>
      <c r="BL289" s="84">
        <f>IFERROR(FIND("Solo",consulta_completa__11[[#This Row],[13 - Ocorrências/Ambientes Atingidos]]),0)</f>
        <v>1</v>
      </c>
      <c r="BM289" s="85" t="str">
        <f t="shared" si="132"/>
        <v>X</v>
      </c>
      <c r="BN289" s="84">
        <f>IFERROR(FIND("Águas subterrâneas",consulta_completa__11[[#This Row],[13 - Ocorrências/Ambientes Atingidos]]),0)</f>
        <v>0</v>
      </c>
      <c r="BO289" s="85" t="str">
        <f t="shared" si="133"/>
        <v/>
      </c>
      <c r="BP289" s="84">
        <f>IFERROR(FIND("Atmosfera",consulta_completa__11[[#This Row],[13 - Ocorrências/Ambientes Atingidos]]),0)</f>
        <v>0</v>
      </c>
      <c r="BQ289" s="85" t="str">
        <f t="shared" si="134"/>
        <v/>
      </c>
      <c r="BR289" s="84">
        <f>IFERROR(FIND("Flora",consulta_completa__11[[#This Row],[13 - Ocorrências/Ambientes Atingidos]]),0)</f>
        <v>0</v>
      </c>
      <c r="BS289" s="85" t="str">
        <f t="shared" si="135"/>
        <v/>
      </c>
      <c r="BT289" s="84">
        <f>IFERROR(FIND("Fauna",consulta_completa__11[[#This Row],[13 - Ocorrências/Ambientes Atingidos]]),0)</f>
        <v>0</v>
      </c>
      <c r="BU289" s="85" t="str">
        <f t="shared" si="136"/>
        <v/>
      </c>
      <c r="BV289" s="84">
        <f>IFERROR(FIND("UC federal",consulta_completa__11[[#This Row],[13 - Ocorrências/Ambientes Atingidos]]),0)</f>
        <v>0</v>
      </c>
      <c r="BW289" s="85" t="str">
        <f t="shared" si="137"/>
        <v/>
      </c>
      <c r="BX289" s="84">
        <f>IFERROR(FIND("UC estadual/municipal",consulta_completa__11[[#This Row],[13 - Ocorrências/Ambientes Atingidos]]),0)</f>
        <v>0</v>
      </c>
      <c r="BY289" s="85" t="str">
        <f t="shared" si="138"/>
        <v/>
      </c>
      <c r="BZ289" s="84">
        <f>IFERROR(FIND("Outro(s)",consulta_completa__11[[#This Row],[13 - Ocorrências/Ambientes Atingidos]]),0)</f>
        <v>0</v>
      </c>
      <c r="CA289" s="85" t="str">
        <f t="shared" si="139"/>
        <v/>
      </c>
      <c r="CB289" s="84">
        <f>IFERROR(FIND("Sem dano",consulta_completa__11[[#This Row],[13 - Ocorrências/Ambientes Atingidos]]),0)</f>
        <v>0</v>
      </c>
      <c r="CC289" s="85" t="str">
        <f t="shared" si="140"/>
        <v/>
      </c>
      <c r="CD289" s="84" t="str">
        <f>IF(consulta_completa__11[[#This Row],[13 - Ocorrências/Ambientes Atingidos]]="","X","")</f>
        <v/>
      </c>
      <c r="CE289" s="86">
        <f>IFERROR(FIND("IBAMA",consulta_completa__11[[#This Row],[14 - Inst. Atuando no Local]]),0)</f>
        <v>0</v>
      </c>
      <c r="CF289" s="86" t="str">
        <f t="shared" si="141"/>
        <v/>
      </c>
      <c r="CG289" s="86">
        <f>IFERROR(FIND("OEMA",consulta_completa__11[[#This Row],[14 - Inst. Atuando no Local]]),0)</f>
        <v>0</v>
      </c>
      <c r="CH289" s="86" t="str">
        <f t="shared" si="142"/>
        <v/>
      </c>
      <c r="CI289" s="86">
        <f>IFERROR(FIND("DEFESA CIVIL",consulta_completa__11[[#This Row],[14 - Inst. Atuando no Local]]),0)</f>
        <v>0</v>
      </c>
      <c r="CJ289" s="86" t="str">
        <f t="shared" si="143"/>
        <v/>
      </c>
      <c r="CK289" s="86">
        <f>IFERROR(FIND("CORPO DE BOMBEIROS",consulta_completa__11[[#This Row],[14 - Inst. Atuando no Local]]),0)</f>
        <v>0</v>
      </c>
      <c r="CL289" s="86" t="str">
        <f t="shared" si="144"/>
        <v/>
      </c>
      <c r="CM289" s="86">
        <f>IFERROR(FIND("POLÍCIA RODOVIÁRIA",consulta_completa__11[[#This Row],[14 - Inst. Atuando no Local]]),0)</f>
        <v>0</v>
      </c>
      <c r="CN289" s="86" t="str">
        <f t="shared" si="145"/>
        <v/>
      </c>
      <c r="CO289" s="86">
        <f>IFERROR(FIND("POLÍCIA MILITAR",consulta_completa__11[[#This Row],[14 - Inst. Atuando no Local]]),0)</f>
        <v>0</v>
      </c>
      <c r="CP289" s="86" t="str">
        <f t="shared" si="146"/>
        <v/>
      </c>
      <c r="CQ289" s="86">
        <f>IFERROR(FIND("POLÍCIA CIVIL",consulta_completa__11[[#This Row],[14 - Inst. Atuando no Local]]),0)</f>
        <v>0</v>
      </c>
      <c r="CR289" s="86" t="str">
        <f t="shared" si="147"/>
        <v/>
      </c>
      <c r="CS289" s="86">
        <f>IFERROR(FIND("MARINHA DO BRASIL",consulta_completa__11[[#This Row],[14 - Inst. Atuando no Local]]),0)</f>
        <v>0</v>
      </c>
      <c r="CT289" s="86" t="str">
        <f t="shared" si="148"/>
        <v/>
      </c>
      <c r="CU289" s="86">
        <f>IFERROR(FIND("EMPRESA ESPECIALIZADA EM ATENDIMENTO",consulta_completa__11[[#This Row],[14 - Inst. Atuando no Local]]),0)</f>
        <v>0</v>
      </c>
      <c r="CV289" s="86" t="str">
        <f t="shared" si="149"/>
        <v/>
      </c>
      <c r="CW289" s="86">
        <f>IFERROR(FIND("IBAMA",consulta_completa__11[[#This Row],[14 - Inst. Atuando no Local]]),0)</f>
        <v>0</v>
      </c>
      <c r="CX289" s="86" t="str">
        <f t="shared" si="150"/>
        <v/>
      </c>
      <c r="CY289" s="86" t="str">
        <f>IF(consulta_completa__11[[#This Row],[14 - Inst. Atuando no Local]]="","X","")</f>
        <v/>
      </c>
      <c r="CZ289" s="86">
        <f>IFERROR(FIND("OUTRA (S)",consulta_completa__11[[#This Row],[14 - Inst. Atuando no Local]]),0)</f>
        <v>0</v>
      </c>
      <c r="DA289" s="86" t="str">
        <f t="shared" si="151"/>
        <v/>
      </c>
      <c r="DB289" s="37" t="str">
        <f t="shared" si="152"/>
        <v>Sim</v>
      </c>
      <c r="DC289" s="37" t="str">
        <f t="shared" si="153"/>
        <v>Não</v>
      </c>
      <c r="DD289" s="37" t="str">
        <f t="shared" si="154"/>
        <v>Sim</v>
      </c>
      <c r="DE289" s="89" t="str">
        <f t="shared" si="125"/>
        <v>Federal</v>
      </c>
    </row>
    <row r="290" spans="1:109">
      <c r="A290" s="15">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4">
        <f>IFERROR(FIND("Óbitos/feridos",consulta_completa__11[[#This Row],[13 - Ocorrências/Ambientes Atingidos]]),0)</f>
        <v>0</v>
      </c>
      <c r="AY290" s="85" t="str">
        <f t="shared" si="126"/>
        <v/>
      </c>
      <c r="AZ290" s="84">
        <f>IFERROR(FIND("População afetada/evacuada",consulta_completa__11[[#This Row],[13 - Ocorrências/Ambientes Atingidos]]),0)</f>
        <v>0</v>
      </c>
      <c r="BA290" s="84" t="str">
        <f t="shared" si="127"/>
        <v/>
      </c>
      <c r="BB290" s="84">
        <f>IFERROR(FIND("Suspensão de abastecimento de água",consulta_completa__11[[#This Row],[13 - Ocorrências/Ambientes Atingidos]]),0)</f>
        <v>0</v>
      </c>
      <c r="BC290" s="85" t="str">
        <f t="shared" si="155"/>
        <v/>
      </c>
      <c r="BD290" s="84">
        <f>IFERROR(FIND("Rio/córrego",consulta_completa__11[[#This Row],[13 - Ocorrências/Ambientes Atingidos]]),0)</f>
        <v>0</v>
      </c>
      <c r="BE290" s="85" t="str">
        <f t="shared" si="128"/>
        <v/>
      </c>
      <c r="BF290" s="84">
        <f>IFERROR(FIND("Lago",consulta_completa__11[[#This Row],[13 - Ocorrências/Ambientes Atingidos]]),0)</f>
        <v>0</v>
      </c>
      <c r="BG290" s="85" t="str">
        <f t="shared" si="129"/>
        <v/>
      </c>
      <c r="BH290" s="84">
        <f>IFERROR(FIND("Mar",consulta_completa__11[[#This Row],[13 - Ocorrências/Ambientes Atingidos]]),0)</f>
        <v>0</v>
      </c>
      <c r="BI290" s="85" t="str">
        <f t="shared" si="130"/>
        <v/>
      </c>
      <c r="BJ290" s="84">
        <f>IFERROR(FIND("Praia",consulta_completa__11[[#This Row],[13 - Ocorrências/Ambientes Atingidos]]),0)</f>
        <v>0</v>
      </c>
      <c r="BK290" s="85" t="str">
        <f t="shared" si="131"/>
        <v/>
      </c>
      <c r="BL290" s="84">
        <f>IFERROR(FIND("Solo",consulta_completa__11[[#This Row],[13 - Ocorrências/Ambientes Atingidos]]),0)</f>
        <v>1</v>
      </c>
      <c r="BM290" s="85" t="str">
        <f t="shared" si="132"/>
        <v>X</v>
      </c>
      <c r="BN290" s="84">
        <f>IFERROR(FIND("Águas subterrâneas",consulta_completa__11[[#This Row],[13 - Ocorrências/Ambientes Atingidos]]),0)</f>
        <v>0</v>
      </c>
      <c r="BO290" s="85" t="str">
        <f t="shared" si="133"/>
        <v/>
      </c>
      <c r="BP290" s="84">
        <f>IFERROR(FIND("Atmosfera",consulta_completa__11[[#This Row],[13 - Ocorrências/Ambientes Atingidos]]),0)</f>
        <v>0</v>
      </c>
      <c r="BQ290" s="85" t="str">
        <f t="shared" si="134"/>
        <v/>
      </c>
      <c r="BR290" s="84">
        <f>IFERROR(FIND("Flora",consulta_completa__11[[#This Row],[13 - Ocorrências/Ambientes Atingidos]]),0)</f>
        <v>0</v>
      </c>
      <c r="BS290" s="85" t="str">
        <f t="shared" si="135"/>
        <v/>
      </c>
      <c r="BT290" s="84">
        <f>IFERROR(FIND("Fauna",consulta_completa__11[[#This Row],[13 - Ocorrências/Ambientes Atingidos]]),0)</f>
        <v>0</v>
      </c>
      <c r="BU290" s="85" t="str">
        <f t="shared" si="136"/>
        <v/>
      </c>
      <c r="BV290" s="84">
        <f>IFERROR(FIND("UC federal",consulta_completa__11[[#This Row],[13 - Ocorrências/Ambientes Atingidos]]),0)</f>
        <v>0</v>
      </c>
      <c r="BW290" s="85" t="str">
        <f t="shared" si="137"/>
        <v/>
      </c>
      <c r="BX290" s="84">
        <f>IFERROR(FIND("UC estadual/municipal",consulta_completa__11[[#This Row],[13 - Ocorrências/Ambientes Atingidos]]),0)</f>
        <v>0</v>
      </c>
      <c r="BY290" s="85" t="str">
        <f t="shared" si="138"/>
        <v/>
      </c>
      <c r="BZ290" s="84">
        <f>IFERROR(FIND("Outro(s)",consulta_completa__11[[#This Row],[13 - Ocorrências/Ambientes Atingidos]]),0)</f>
        <v>0</v>
      </c>
      <c r="CA290" s="85" t="str">
        <f t="shared" si="139"/>
        <v/>
      </c>
      <c r="CB290" s="84">
        <f>IFERROR(FIND("Sem dano",consulta_completa__11[[#This Row],[13 - Ocorrências/Ambientes Atingidos]]),0)</f>
        <v>0</v>
      </c>
      <c r="CC290" s="85" t="str">
        <f t="shared" si="140"/>
        <v/>
      </c>
      <c r="CD290" s="84" t="str">
        <f>IF(consulta_completa__11[[#This Row],[13 - Ocorrências/Ambientes Atingidos]]="","X","")</f>
        <v/>
      </c>
      <c r="CE290" s="86">
        <f>IFERROR(FIND("IBAMA",consulta_completa__11[[#This Row],[14 - Inst. Atuando no Local]]),0)</f>
        <v>0</v>
      </c>
      <c r="CF290" s="86" t="str">
        <f t="shared" si="141"/>
        <v/>
      </c>
      <c r="CG290" s="86">
        <f>IFERROR(FIND("OEMA",consulta_completa__11[[#This Row],[14 - Inst. Atuando no Local]]),0)</f>
        <v>0</v>
      </c>
      <c r="CH290" s="86" t="str">
        <f t="shared" si="142"/>
        <v/>
      </c>
      <c r="CI290" s="86">
        <f>IFERROR(FIND("DEFESA CIVIL",consulta_completa__11[[#This Row],[14 - Inst. Atuando no Local]]),0)</f>
        <v>0</v>
      </c>
      <c r="CJ290" s="86" t="str">
        <f t="shared" si="143"/>
        <v/>
      </c>
      <c r="CK290" s="86">
        <f>IFERROR(FIND("CORPO DE BOMBEIROS",consulta_completa__11[[#This Row],[14 - Inst. Atuando no Local]]),0)</f>
        <v>0</v>
      </c>
      <c r="CL290" s="86" t="str">
        <f t="shared" si="144"/>
        <v/>
      </c>
      <c r="CM290" s="86">
        <f>IFERROR(FIND("POLÍCIA RODOVIÁRIA",consulta_completa__11[[#This Row],[14 - Inst. Atuando no Local]]),0)</f>
        <v>0</v>
      </c>
      <c r="CN290" s="86" t="str">
        <f t="shared" si="145"/>
        <v/>
      </c>
      <c r="CO290" s="86">
        <f>IFERROR(FIND("POLÍCIA MILITAR",consulta_completa__11[[#This Row],[14 - Inst. Atuando no Local]]),0)</f>
        <v>0</v>
      </c>
      <c r="CP290" s="86" t="str">
        <f t="shared" si="146"/>
        <v/>
      </c>
      <c r="CQ290" s="86">
        <f>IFERROR(FIND("POLÍCIA CIVIL",consulta_completa__11[[#This Row],[14 - Inst. Atuando no Local]]),0)</f>
        <v>0</v>
      </c>
      <c r="CR290" s="86" t="str">
        <f t="shared" si="147"/>
        <v/>
      </c>
      <c r="CS290" s="86">
        <f>IFERROR(FIND("MARINHA DO BRASIL",consulta_completa__11[[#This Row],[14 - Inst. Atuando no Local]]),0)</f>
        <v>0</v>
      </c>
      <c r="CT290" s="86" t="str">
        <f t="shared" si="148"/>
        <v/>
      </c>
      <c r="CU290" s="86">
        <f>IFERROR(FIND("EMPRESA ESPECIALIZADA EM ATENDIMENTO",consulta_completa__11[[#This Row],[14 - Inst. Atuando no Local]]),0)</f>
        <v>0</v>
      </c>
      <c r="CV290" s="86" t="str">
        <f t="shared" si="149"/>
        <v/>
      </c>
      <c r="CW290" s="86">
        <f>IFERROR(FIND("IBAMA",consulta_completa__11[[#This Row],[14 - Inst. Atuando no Local]]),0)</f>
        <v>0</v>
      </c>
      <c r="CX290" s="86" t="str">
        <f t="shared" si="150"/>
        <v/>
      </c>
      <c r="CY290" s="86" t="str">
        <f>IF(consulta_completa__11[[#This Row],[14 - Inst. Atuando no Local]]="","X","")</f>
        <v/>
      </c>
      <c r="CZ290" s="86">
        <f>IFERROR(FIND("OUTRA (S)",consulta_completa__11[[#This Row],[14 - Inst. Atuando no Local]]),0)</f>
        <v>0</v>
      </c>
      <c r="DA290" s="86" t="str">
        <f t="shared" si="151"/>
        <v/>
      </c>
      <c r="DB290" s="37" t="str">
        <f t="shared" si="152"/>
        <v>Sim</v>
      </c>
      <c r="DC290" s="37" t="str">
        <f t="shared" si="153"/>
        <v>Não</v>
      </c>
      <c r="DD290" s="37" t="str">
        <f t="shared" si="154"/>
        <v>Sim</v>
      </c>
      <c r="DE290" s="89" t="str">
        <f t="shared" si="125"/>
        <v>Federal</v>
      </c>
    </row>
    <row r="291" spans="1:109">
      <c r="A291" s="15">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4">
        <f>IFERROR(FIND("Óbitos/feridos",consulta_completa__11[[#This Row],[13 - Ocorrências/Ambientes Atingidos]]),0)</f>
        <v>0</v>
      </c>
      <c r="AY291" s="85" t="str">
        <f t="shared" si="126"/>
        <v/>
      </c>
      <c r="AZ291" s="84">
        <f>IFERROR(FIND("População afetada/evacuada",consulta_completa__11[[#This Row],[13 - Ocorrências/Ambientes Atingidos]]),0)</f>
        <v>0</v>
      </c>
      <c r="BA291" s="84" t="str">
        <f t="shared" si="127"/>
        <v/>
      </c>
      <c r="BB291" s="84">
        <f>IFERROR(FIND("Suspensão de abastecimento de água",consulta_completa__11[[#This Row],[13 - Ocorrências/Ambientes Atingidos]]),0)</f>
        <v>0</v>
      </c>
      <c r="BC291" s="85" t="str">
        <f t="shared" si="155"/>
        <v/>
      </c>
      <c r="BD291" s="84">
        <f>IFERROR(FIND("Rio/córrego",consulta_completa__11[[#This Row],[13 - Ocorrências/Ambientes Atingidos]]),0)</f>
        <v>0</v>
      </c>
      <c r="BE291" s="85" t="str">
        <f t="shared" si="128"/>
        <v/>
      </c>
      <c r="BF291" s="84">
        <f>IFERROR(FIND("Lago",consulta_completa__11[[#This Row],[13 - Ocorrências/Ambientes Atingidos]]),0)</f>
        <v>0</v>
      </c>
      <c r="BG291" s="85" t="str">
        <f t="shared" si="129"/>
        <v/>
      </c>
      <c r="BH291" s="84">
        <f>IFERROR(FIND("Mar",consulta_completa__11[[#This Row],[13 - Ocorrências/Ambientes Atingidos]]),0)</f>
        <v>0</v>
      </c>
      <c r="BI291" s="85" t="str">
        <f t="shared" si="130"/>
        <v/>
      </c>
      <c r="BJ291" s="84">
        <f>IFERROR(FIND("Praia",consulta_completa__11[[#This Row],[13 - Ocorrências/Ambientes Atingidos]]),0)</f>
        <v>0</v>
      </c>
      <c r="BK291" s="85" t="str">
        <f t="shared" si="131"/>
        <v/>
      </c>
      <c r="BL291" s="84">
        <f>IFERROR(FIND("Solo",consulta_completa__11[[#This Row],[13 - Ocorrências/Ambientes Atingidos]]),0)</f>
        <v>1</v>
      </c>
      <c r="BM291" s="85" t="str">
        <f t="shared" si="132"/>
        <v>X</v>
      </c>
      <c r="BN291" s="84">
        <f>IFERROR(FIND("Águas subterrâneas",consulta_completa__11[[#This Row],[13 - Ocorrências/Ambientes Atingidos]]),0)</f>
        <v>0</v>
      </c>
      <c r="BO291" s="85" t="str">
        <f t="shared" si="133"/>
        <v/>
      </c>
      <c r="BP291" s="84">
        <f>IFERROR(FIND("Atmosfera",consulta_completa__11[[#This Row],[13 - Ocorrências/Ambientes Atingidos]]),0)</f>
        <v>0</v>
      </c>
      <c r="BQ291" s="85" t="str">
        <f t="shared" si="134"/>
        <v/>
      </c>
      <c r="BR291" s="84">
        <f>IFERROR(FIND("Flora",consulta_completa__11[[#This Row],[13 - Ocorrências/Ambientes Atingidos]]),0)</f>
        <v>7</v>
      </c>
      <c r="BS291" s="85" t="str">
        <f t="shared" si="135"/>
        <v>X</v>
      </c>
      <c r="BT291" s="84">
        <f>IFERROR(FIND("Fauna",consulta_completa__11[[#This Row],[13 - Ocorrências/Ambientes Atingidos]]),0)</f>
        <v>0</v>
      </c>
      <c r="BU291" s="85" t="str">
        <f t="shared" si="136"/>
        <v/>
      </c>
      <c r="BV291" s="84">
        <f>IFERROR(FIND("UC federal",consulta_completa__11[[#This Row],[13 - Ocorrências/Ambientes Atingidos]]),0)</f>
        <v>0</v>
      </c>
      <c r="BW291" s="85" t="str">
        <f t="shared" si="137"/>
        <v/>
      </c>
      <c r="BX291" s="84">
        <f>IFERROR(FIND("UC estadual/municipal",consulta_completa__11[[#This Row],[13 - Ocorrências/Ambientes Atingidos]]),0)</f>
        <v>0</v>
      </c>
      <c r="BY291" s="85" t="str">
        <f t="shared" si="138"/>
        <v/>
      </c>
      <c r="BZ291" s="84">
        <f>IFERROR(FIND("Outro(s)",consulta_completa__11[[#This Row],[13 - Ocorrências/Ambientes Atingidos]]),0)</f>
        <v>0</v>
      </c>
      <c r="CA291" s="85" t="str">
        <f t="shared" si="139"/>
        <v/>
      </c>
      <c r="CB291" s="84">
        <f>IFERROR(FIND("Sem dano",consulta_completa__11[[#This Row],[13 - Ocorrências/Ambientes Atingidos]]),0)</f>
        <v>0</v>
      </c>
      <c r="CC291" s="85" t="str">
        <f t="shared" si="140"/>
        <v/>
      </c>
      <c r="CD291" s="84" t="str">
        <f>IF(consulta_completa__11[[#This Row],[13 - Ocorrências/Ambientes Atingidos]]="","X","")</f>
        <v/>
      </c>
      <c r="CE291" s="86">
        <f>IFERROR(FIND("IBAMA",consulta_completa__11[[#This Row],[14 - Inst. Atuando no Local]]),0)</f>
        <v>0</v>
      </c>
      <c r="CF291" s="86" t="str">
        <f t="shared" si="141"/>
        <v/>
      </c>
      <c r="CG291" s="86">
        <f>IFERROR(FIND("OEMA",consulta_completa__11[[#This Row],[14 - Inst. Atuando no Local]]),0)</f>
        <v>0</v>
      </c>
      <c r="CH291" s="86" t="str">
        <f t="shared" si="142"/>
        <v/>
      </c>
      <c r="CI291" s="86">
        <f>IFERROR(FIND("DEFESA CIVIL",consulta_completa__11[[#This Row],[14 - Inst. Atuando no Local]]),0)</f>
        <v>0</v>
      </c>
      <c r="CJ291" s="86" t="str">
        <f t="shared" si="143"/>
        <v/>
      </c>
      <c r="CK291" s="86">
        <f>IFERROR(FIND("CORPO DE BOMBEIROS",consulta_completa__11[[#This Row],[14 - Inst. Atuando no Local]]),0)</f>
        <v>0</v>
      </c>
      <c r="CL291" s="86" t="str">
        <f t="shared" si="144"/>
        <v/>
      </c>
      <c r="CM291" s="86">
        <f>IFERROR(FIND("POLÍCIA RODOVIÁRIA",consulta_completa__11[[#This Row],[14 - Inst. Atuando no Local]]),0)</f>
        <v>0</v>
      </c>
      <c r="CN291" s="86" t="str">
        <f t="shared" si="145"/>
        <v/>
      </c>
      <c r="CO291" s="86">
        <f>IFERROR(FIND("POLÍCIA MILITAR",consulta_completa__11[[#This Row],[14 - Inst. Atuando no Local]]),0)</f>
        <v>0</v>
      </c>
      <c r="CP291" s="86" t="str">
        <f t="shared" si="146"/>
        <v/>
      </c>
      <c r="CQ291" s="86">
        <f>IFERROR(FIND("POLÍCIA CIVIL",consulta_completa__11[[#This Row],[14 - Inst. Atuando no Local]]),0)</f>
        <v>0</v>
      </c>
      <c r="CR291" s="86" t="str">
        <f t="shared" si="147"/>
        <v/>
      </c>
      <c r="CS291" s="86">
        <f>IFERROR(FIND("MARINHA DO BRASIL",consulta_completa__11[[#This Row],[14 - Inst. Atuando no Local]]),0)</f>
        <v>0</v>
      </c>
      <c r="CT291" s="86" t="str">
        <f t="shared" si="148"/>
        <v/>
      </c>
      <c r="CU291" s="86">
        <f>IFERROR(FIND("EMPRESA ESPECIALIZADA EM ATENDIMENTO",consulta_completa__11[[#This Row],[14 - Inst. Atuando no Local]]),0)</f>
        <v>0</v>
      </c>
      <c r="CV291" s="86" t="str">
        <f t="shared" si="149"/>
        <v/>
      </c>
      <c r="CW291" s="86">
        <f>IFERROR(FIND("IBAMA",consulta_completa__11[[#This Row],[14 - Inst. Atuando no Local]]),0)</f>
        <v>0</v>
      </c>
      <c r="CX291" s="86" t="str">
        <f t="shared" si="150"/>
        <v/>
      </c>
      <c r="CY291" s="86" t="str">
        <f>IF(consulta_completa__11[[#This Row],[14 - Inst. Atuando no Local]]="","X","")</f>
        <v/>
      </c>
      <c r="CZ291" s="86">
        <f>IFERROR(FIND("OUTRA (S)",consulta_completa__11[[#This Row],[14 - Inst. Atuando no Local]]),0)</f>
        <v>0</v>
      </c>
      <c r="DA291" s="86" t="str">
        <f t="shared" si="151"/>
        <v/>
      </c>
      <c r="DB291" s="37" t="str">
        <f t="shared" si="152"/>
        <v>Sim</v>
      </c>
      <c r="DC291" s="37" t="str">
        <f t="shared" si="153"/>
        <v>Não</v>
      </c>
      <c r="DD291" s="37" t="str">
        <f t="shared" si="154"/>
        <v>Sim</v>
      </c>
      <c r="DE291" s="89" t="str">
        <f t="shared" si="125"/>
        <v>Sem informação</v>
      </c>
    </row>
    <row r="292" spans="1:109">
      <c r="A292" s="15">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4">
        <f>IFERROR(FIND("Óbitos/feridos",consulta_completa__11[[#This Row],[13 - Ocorrências/Ambientes Atingidos]]),0)</f>
        <v>0</v>
      </c>
      <c r="AY292" s="85" t="str">
        <f t="shared" si="126"/>
        <v/>
      </c>
      <c r="AZ292" s="84">
        <f>IFERROR(FIND("População afetada/evacuada",consulta_completa__11[[#This Row],[13 - Ocorrências/Ambientes Atingidos]]),0)</f>
        <v>0</v>
      </c>
      <c r="BA292" s="84" t="str">
        <f t="shared" si="127"/>
        <v/>
      </c>
      <c r="BB292" s="84">
        <f>IFERROR(FIND("Suspensão de abastecimento de água",consulta_completa__11[[#This Row],[13 - Ocorrências/Ambientes Atingidos]]),0)</f>
        <v>0</v>
      </c>
      <c r="BC292" s="85" t="str">
        <f t="shared" si="155"/>
        <v/>
      </c>
      <c r="BD292" s="84">
        <f>IFERROR(FIND("Rio/córrego",consulta_completa__11[[#This Row],[13 - Ocorrências/Ambientes Atingidos]]),0)</f>
        <v>0</v>
      </c>
      <c r="BE292" s="85" t="str">
        <f t="shared" si="128"/>
        <v/>
      </c>
      <c r="BF292" s="84">
        <f>IFERROR(FIND("Lago",consulta_completa__11[[#This Row],[13 - Ocorrências/Ambientes Atingidos]]),0)</f>
        <v>0</v>
      </c>
      <c r="BG292" s="85" t="str">
        <f t="shared" si="129"/>
        <v/>
      </c>
      <c r="BH292" s="84">
        <f>IFERROR(FIND("Mar",consulta_completa__11[[#This Row],[13 - Ocorrências/Ambientes Atingidos]]),0)</f>
        <v>1</v>
      </c>
      <c r="BI292" s="85" t="str">
        <f t="shared" si="130"/>
        <v>X</v>
      </c>
      <c r="BJ292" s="84">
        <f>IFERROR(FIND("Praia",consulta_completa__11[[#This Row],[13 - Ocorrências/Ambientes Atingidos]]),0)</f>
        <v>0</v>
      </c>
      <c r="BK292" s="85" t="str">
        <f t="shared" si="131"/>
        <v/>
      </c>
      <c r="BL292" s="84">
        <f>IFERROR(FIND("Solo",consulta_completa__11[[#This Row],[13 - Ocorrências/Ambientes Atingidos]]),0)</f>
        <v>0</v>
      </c>
      <c r="BM292" s="85" t="str">
        <f t="shared" si="132"/>
        <v/>
      </c>
      <c r="BN292" s="84">
        <f>IFERROR(FIND("Águas subterrâneas",consulta_completa__11[[#This Row],[13 - Ocorrências/Ambientes Atingidos]]),0)</f>
        <v>0</v>
      </c>
      <c r="BO292" s="85" t="str">
        <f t="shared" si="133"/>
        <v/>
      </c>
      <c r="BP292" s="84">
        <f>IFERROR(FIND("Atmosfera",consulta_completa__11[[#This Row],[13 - Ocorrências/Ambientes Atingidos]]),0)</f>
        <v>0</v>
      </c>
      <c r="BQ292" s="85" t="str">
        <f t="shared" si="134"/>
        <v/>
      </c>
      <c r="BR292" s="84">
        <f>IFERROR(FIND("Flora",consulta_completa__11[[#This Row],[13 - Ocorrências/Ambientes Atingidos]]),0)</f>
        <v>0</v>
      </c>
      <c r="BS292" s="85" t="str">
        <f t="shared" si="135"/>
        <v/>
      </c>
      <c r="BT292" s="84">
        <f>IFERROR(FIND("Fauna",consulta_completa__11[[#This Row],[13 - Ocorrências/Ambientes Atingidos]]),0)</f>
        <v>0</v>
      </c>
      <c r="BU292" s="85" t="str">
        <f t="shared" si="136"/>
        <v/>
      </c>
      <c r="BV292" s="84">
        <f>IFERROR(FIND("UC federal",consulta_completa__11[[#This Row],[13 - Ocorrências/Ambientes Atingidos]]),0)</f>
        <v>0</v>
      </c>
      <c r="BW292" s="85" t="str">
        <f t="shared" si="137"/>
        <v/>
      </c>
      <c r="BX292" s="84">
        <f>IFERROR(FIND("UC estadual/municipal",consulta_completa__11[[#This Row],[13 - Ocorrências/Ambientes Atingidos]]),0)</f>
        <v>0</v>
      </c>
      <c r="BY292" s="85" t="str">
        <f t="shared" si="138"/>
        <v/>
      </c>
      <c r="BZ292" s="84">
        <f>IFERROR(FIND("Outro(s)",consulta_completa__11[[#This Row],[13 - Ocorrências/Ambientes Atingidos]]),0)</f>
        <v>0</v>
      </c>
      <c r="CA292" s="85" t="str">
        <f t="shared" si="139"/>
        <v/>
      </c>
      <c r="CB292" s="84">
        <f>IFERROR(FIND("Sem dano",consulta_completa__11[[#This Row],[13 - Ocorrências/Ambientes Atingidos]]),0)</f>
        <v>0</v>
      </c>
      <c r="CC292" s="85" t="str">
        <f t="shared" si="140"/>
        <v/>
      </c>
      <c r="CD292" s="84" t="str">
        <f>IF(consulta_completa__11[[#This Row],[13 - Ocorrências/Ambientes Atingidos]]="","X","")</f>
        <v/>
      </c>
      <c r="CE292" s="86">
        <f>IFERROR(FIND("IBAMA",consulta_completa__11[[#This Row],[14 - Inst. Atuando no Local]]),0)</f>
        <v>0</v>
      </c>
      <c r="CF292" s="86" t="str">
        <f t="shared" si="141"/>
        <v/>
      </c>
      <c r="CG292" s="86">
        <f>IFERROR(FIND("OEMA",consulta_completa__11[[#This Row],[14 - Inst. Atuando no Local]]),0)</f>
        <v>0</v>
      </c>
      <c r="CH292" s="86" t="str">
        <f t="shared" si="142"/>
        <v/>
      </c>
      <c r="CI292" s="86">
        <f>IFERROR(FIND("DEFESA CIVIL",consulta_completa__11[[#This Row],[14 - Inst. Atuando no Local]]),0)</f>
        <v>0</v>
      </c>
      <c r="CJ292" s="86" t="str">
        <f t="shared" si="143"/>
        <v/>
      </c>
      <c r="CK292" s="86">
        <f>IFERROR(FIND("CORPO DE BOMBEIROS",consulta_completa__11[[#This Row],[14 - Inst. Atuando no Local]]),0)</f>
        <v>0</v>
      </c>
      <c r="CL292" s="86" t="str">
        <f t="shared" si="144"/>
        <v/>
      </c>
      <c r="CM292" s="86">
        <f>IFERROR(FIND("POLÍCIA RODOVIÁRIA",consulta_completa__11[[#This Row],[14 - Inst. Atuando no Local]]),0)</f>
        <v>0</v>
      </c>
      <c r="CN292" s="86" t="str">
        <f t="shared" si="145"/>
        <v/>
      </c>
      <c r="CO292" s="86">
        <f>IFERROR(FIND("POLÍCIA MILITAR",consulta_completa__11[[#This Row],[14 - Inst. Atuando no Local]]),0)</f>
        <v>0</v>
      </c>
      <c r="CP292" s="86" t="str">
        <f t="shared" si="146"/>
        <v/>
      </c>
      <c r="CQ292" s="86">
        <f>IFERROR(FIND("POLÍCIA CIVIL",consulta_completa__11[[#This Row],[14 - Inst. Atuando no Local]]),0)</f>
        <v>0</v>
      </c>
      <c r="CR292" s="86" t="str">
        <f t="shared" si="147"/>
        <v/>
      </c>
      <c r="CS292" s="86">
        <f>IFERROR(FIND("MARINHA DO BRASIL",consulta_completa__11[[#This Row],[14 - Inst. Atuando no Local]]),0)</f>
        <v>0</v>
      </c>
      <c r="CT292" s="86" t="str">
        <f t="shared" si="148"/>
        <v/>
      </c>
      <c r="CU292" s="86">
        <f>IFERROR(FIND("EMPRESA ESPECIALIZADA EM ATENDIMENTO",consulta_completa__11[[#This Row],[14 - Inst. Atuando no Local]]),0)</f>
        <v>0</v>
      </c>
      <c r="CV292" s="86" t="str">
        <f t="shared" si="149"/>
        <v/>
      </c>
      <c r="CW292" s="86">
        <f>IFERROR(FIND("IBAMA",consulta_completa__11[[#This Row],[14 - Inst. Atuando no Local]]),0)</f>
        <v>0</v>
      </c>
      <c r="CX292" s="86" t="str">
        <f t="shared" si="150"/>
        <v/>
      </c>
      <c r="CY292" s="86" t="str">
        <f>IF(consulta_completa__11[[#This Row],[14 - Inst. Atuando no Local]]="","X","")</f>
        <v/>
      </c>
      <c r="CZ292" s="86">
        <f>IFERROR(FIND("OUTRA (S)",consulta_completa__11[[#This Row],[14 - Inst. Atuando no Local]]),0)</f>
        <v>0</v>
      </c>
      <c r="DA292" s="86" t="str">
        <f t="shared" si="151"/>
        <v/>
      </c>
      <c r="DB292" s="37" t="str">
        <f t="shared" si="152"/>
        <v>Sim</v>
      </c>
      <c r="DC292" s="37" t="str">
        <f t="shared" si="153"/>
        <v>Não</v>
      </c>
      <c r="DD292" s="37" t="str">
        <f t="shared" si="154"/>
        <v>Sim</v>
      </c>
      <c r="DE292" s="89" t="str">
        <f t="shared" si="125"/>
        <v>Federal</v>
      </c>
    </row>
    <row r="293" spans="1:109">
      <c r="A293" s="15">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4">
        <f>IFERROR(FIND("Óbitos/feridos",consulta_completa__11[[#This Row],[13 - Ocorrências/Ambientes Atingidos]]),0)</f>
        <v>0</v>
      </c>
      <c r="AY293" s="85" t="str">
        <f t="shared" si="126"/>
        <v/>
      </c>
      <c r="AZ293" s="84">
        <f>IFERROR(FIND("População afetada/evacuada",consulta_completa__11[[#This Row],[13 - Ocorrências/Ambientes Atingidos]]),0)</f>
        <v>0</v>
      </c>
      <c r="BA293" s="84" t="str">
        <f t="shared" si="127"/>
        <v/>
      </c>
      <c r="BB293" s="84">
        <f>IFERROR(FIND("Suspensão de abastecimento de água",consulta_completa__11[[#This Row],[13 - Ocorrências/Ambientes Atingidos]]),0)</f>
        <v>0</v>
      </c>
      <c r="BC293" s="85" t="str">
        <f t="shared" si="155"/>
        <v/>
      </c>
      <c r="BD293" s="84">
        <f>IFERROR(FIND("Rio/córrego",consulta_completa__11[[#This Row],[13 - Ocorrências/Ambientes Atingidos]]),0)</f>
        <v>0</v>
      </c>
      <c r="BE293" s="85" t="str">
        <f t="shared" si="128"/>
        <v/>
      </c>
      <c r="BF293" s="84">
        <f>IFERROR(FIND("Lago",consulta_completa__11[[#This Row],[13 - Ocorrências/Ambientes Atingidos]]),0)</f>
        <v>0</v>
      </c>
      <c r="BG293" s="85" t="str">
        <f t="shared" si="129"/>
        <v/>
      </c>
      <c r="BH293" s="84">
        <f>IFERROR(FIND("Mar",consulta_completa__11[[#This Row],[13 - Ocorrências/Ambientes Atingidos]]),0)</f>
        <v>0</v>
      </c>
      <c r="BI293" s="85" t="str">
        <f t="shared" si="130"/>
        <v/>
      </c>
      <c r="BJ293" s="84">
        <f>IFERROR(FIND("Praia",consulta_completa__11[[#This Row],[13 - Ocorrências/Ambientes Atingidos]]),0)</f>
        <v>0</v>
      </c>
      <c r="BK293" s="85" t="str">
        <f t="shared" si="131"/>
        <v/>
      </c>
      <c r="BL293" s="84">
        <f>IFERROR(FIND("Solo",consulta_completa__11[[#This Row],[13 - Ocorrências/Ambientes Atingidos]]),0)</f>
        <v>0</v>
      </c>
      <c r="BM293" s="85" t="str">
        <f t="shared" si="132"/>
        <v/>
      </c>
      <c r="BN293" s="84">
        <f>IFERROR(FIND("Águas subterrâneas",consulta_completa__11[[#This Row],[13 - Ocorrências/Ambientes Atingidos]]),0)</f>
        <v>0</v>
      </c>
      <c r="BO293" s="85" t="str">
        <f t="shared" si="133"/>
        <v/>
      </c>
      <c r="BP293" s="84">
        <f>IFERROR(FIND("Atmosfera",consulta_completa__11[[#This Row],[13 - Ocorrências/Ambientes Atingidos]]),0)</f>
        <v>0</v>
      </c>
      <c r="BQ293" s="85" t="str">
        <f t="shared" si="134"/>
        <v/>
      </c>
      <c r="BR293" s="84">
        <f>IFERROR(FIND("Flora",consulta_completa__11[[#This Row],[13 - Ocorrências/Ambientes Atingidos]]),0)</f>
        <v>0</v>
      </c>
      <c r="BS293" s="85" t="str">
        <f t="shared" si="135"/>
        <v/>
      </c>
      <c r="BT293" s="84">
        <f>IFERROR(FIND("Fauna",consulta_completa__11[[#This Row],[13 - Ocorrências/Ambientes Atingidos]]),0)</f>
        <v>0</v>
      </c>
      <c r="BU293" s="85" t="str">
        <f t="shared" si="136"/>
        <v/>
      </c>
      <c r="BV293" s="84">
        <f>IFERROR(FIND("UC federal",consulta_completa__11[[#This Row],[13 - Ocorrências/Ambientes Atingidos]]),0)</f>
        <v>0</v>
      </c>
      <c r="BW293" s="85" t="str">
        <f t="shared" si="137"/>
        <v/>
      </c>
      <c r="BX293" s="84">
        <f>IFERROR(FIND("UC estadual/municipal",consulta_completa__11[[#This Row],[13 - Ocorrências/Ambientes Atingidos]]),0)</f>
        <v>0</v>
      </c>
      <c r="BY293" s="85" t="str">
        <f t="shared" si="138"/>
        <v/>
      </c>
      <c r="BZ293" s="84">
        <f>IFERROR(FIND("Outro(s)",consulta_completa__11[[#This Row],[13 - Ocorrências/Ambientes Atingidos]]),0)</f>
        <v>1</v>
      </c>
      <c r="CA293" s="85" t="str">
        <f t="shared" si="139"/>
        <v>X</v>
      </c>
      <c r="CB293" s="84">
        <f>IFERROR(FIND("Sem dano",consulta_completa__11[[#This Row],[13 - Ocorrências/Ambientes Atingidos]]),0)</f>
        <v>0</v>
      </c>
      <c r="CC293" s="85" t="str">
        <f t="shared" si="140"/>
        <v/>
      </c>
      <c r="CD293" s="84" t="str">
        <f>IF(consulta_completa__11[[#This Row],[13 - Ocorrências/Ambientes Atingidos]]="","X","")</f>
        <v/>
      </c>
      <c r="CE293" s="86">
        <f>IFERROR(FIND("IBAMA",consulta_completa__11[[#This Row],[14 - Inst. Atuando no Local]]),0)</f>
        <v>0</v>
      </c>
      <c r="CF293" s="86" t="str">
        <f t="shared" si="141"/>
        <v/>
      </c>
      <c r="CG293" s="86">
        <f>IFERROR(FIND("OEMA",consulta_completa__11[[#This Row],[14 - Inst. Atuando no Local]]),0)</f>
        <v>0</v>
      </c>
      <c r="CH293" s="86" t="str">
        <f t="shared" si="142"/>
        <v/>
      </c>
      <c r="CI293" s="86">
        <f>IFERROR(FIND("DEFESA CIVIL",consulta_completa__11[[#This Row],[14 - Inst. Atuando no Local]]),0)</f>
        <v>0</v>
      </c>
      <c r="CJ293" s="86" t="str">
        <f t="shared" si="143"/>
        <v/>
      </c>
      <c r="CK293" s="86">
        <f>IFERROR(FIND("CORPO DE BOMBEIROS",consulta_completa__11[[#This Row],[14 - Inst. Atuando no Local]]),0)</f>
        <v>0</v>
      </c>
      <c r="CL293" s="86" t="str">
        <f t="shared" si="144"/>
        <v/>
      </c>
      <c r="CM293" s="86">
        <f>IFERROR(FIND("POLÍCIA RODOVIÁRIA",consulta_completa__11[[#This Row],[14 - Inst. Atuando no Local]]),0)</f>
        <v>0</v>
      </c>
      <c r="CN293" s="86" t="str">
        <f t="shared" si="145"/>
        <v/>
      </c>
      <c r="CO293" s="86">
        <f>IFERROR(FIND("POLÍCIA MILITAR",consulta_completa__11[[#This Row],[14 - Inst. Atuando no Local]]),0)</f>
        <v>0</v>
      </c>
      <c r="CP293" s="86" t="str">
        <f t="shared" si="146"/>
        <v/>
      </c>
      <c r="CQ293" s="86">
        <f>IFERROR(FIND("POLÍCIA CIVIL",consulta_completa__11[[#This Row],[14 - Inst. Atuando no Local]]),0)</f>
        <v>0</v>
      </c>
      <c r="CR293" s="86" t="str">
        <f t="shared" si="147"/>
        <v/>
      </c>
      <c r="CS293" s="86">
        <f>IFERROR(FIND("MARINHA DO BRASIL",consulta_completa__11[[#This Row],[14 - Inst. Atuando no Local]]),0)</f>
        <v>0</v>
      </c>
      <c r="CT293" s="86" t="str">
        <f t="shared" si="148"/>
        <v/>
      </c>
      <c r="CU293" s="86">
        <f>IFERROR(FIND("EMPRESA ESPECIALIZADA EM ATENDIMENTO",consulta_completa__11[[#This Row],[14 - Inst. Atuando no Local]]),0)</f>
        <v>0</v>
      </c>
      <c r="CV293" s="86" t="str">
        <f t="shared" si="149"/>
        <v/>
      </c>
      <c r="CW293" s="86">
        <f>IFERROR(FIND("IBAMA",consulta_completa__11[[#This Row],[14 - Inst. Atuando no Local]]),0)</f>
        <v>0</v>
      </c>
      <c r="CX293" s="86" t="str">
        <f t="shared" si="150"/>
        <v/>
      </c>
      <c r="CY293" s="86" t="str">
        <f>IF(consulta_completa__11[[#This Row],[14 - Inst. Atuando no Local]]="","X","")</f>
        <v/>
      </c>
      <c r="CZ293" s="86">
        <f>IFERROR(FIND("OUTRA (S)",consulta_completa__11[[#This Row],[14 - Inst. Atuando no Local]]),0)</f>
        <v>0</v>
      </c>
      <c r="DA293" s="86" t="str">
        <f t="shared" si="151"/>
        <v/>
      </c>
      <c r="DB293" s="37" t="str">
        <f t="shared" si="152"/>
        <v>Sim</v>
      </c>
      <c r="DC293" s="37" t="str">
        <f t="shared" si="153"/>
        <v>Não</v>
      </c>
      <c r="DD293" s="37" t="str">
        <f t="shared" si="154"/>
        <v>Sim</v>
      </c>
      <c r="DE293" s="89" t="str">
        <f t="shared" si="125"/>
        <v>Federal</v>
      </c>
    </row>
    <row r="294" spans="1:109">
      <c r="A294" s="15">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4">
        <f>IFERROR(FIND("Óbitos/feridos",consulta_completa__11[[#This Row],[13 - Ocorrências/Ambientes Atingidos]]),0)</f>
        <v>0</v>
      </c>
      <c r="AY294" s="85" t="str">
        <f t="shared" si="126"/>
        <v/>
      </c>
      <c r="AZ294" s="84">
        <f>IFERROR(FIND("População afetada/evacuada",consulta_completa__11[[#This Row],[13 - Ocorrências/Ambientes Atingidos]]),0)</f>
        <v>0</v>
      </c>
      <c r="BA294" s="84" t="str">
        <f t="shared" si="127"/>
        <v/>
      </c>
      <c r="BB294" s="84">
        <f>IFERROR(FIND("Suspensão de abastecimento de água",consulta_completa__11[[#This Row],[13 - Ocorrências/Ambientes Atingidos]]),0)</f>
        <v>0</v>
      </c>
      <c r="BC294" s="85" t="str">
        <f t="shared" si="155"/>
        <v/>
      </c>
      <c r="BD294" s="84">
        <f>IFERROR(FIND("Rio/córrego",consulta_completa__11[[#This Row],[13 - Ocorrências/Ambientes Atingidos]]),0)</f>
        <v>0</v>
      </c>
      <c r="BE294" s="85" t="str">
        <f t="shared" si="128"/>
        <v/>
      </c>
      <c r="BF294" s="84">
        <f>IFERROR(FIND("Lago",consulta_completa__11[[#This Row],[13 - Ocorrências/Ambientes Atingidos]]),0)</f>
        <v>0</v>
      </c>
      <c r="BG294" s="85" t="str">
        <f t="shared" si="129"/>
        <v/>
      </c>
      <c r="BH294" s="84">
        <f>IFERROR(FIND("Mar",consulta_completa__11[[#This Row],[13 - Ocorrências/Ambientes Atingidos]]),0)</f>
        <v>0</v>
      </c>
      <c r="BI294" s="85" t="str">
        <f t="shared" si="130"/>
        <v/>
      </c>
      <c r="BJ294" s="84">
        <f>IFERROR(FIND("Praia",consulta_completa__11[[#This Row],[13 - Ocorrências/Ambientes Atingidos]]),0)</f>
        <v>0</v>
      </c>
      <c r="BK294" s="85" t="str">
        <f t="shared" si="131"/>
        <v/>
      </c>
      <c r="BL294" s="84">
        <f>IFERROR(FIND("Solo",consulta_completa__11[[#This Row],[13 - Ocorrências/Ambientes Atingidos]]),0)</f>
        <v>1</v>
      </c>
      <c r="BM294" s="85" t="str">
        <f t="shared" si="132"/>
        <v>X</v>
      </c>
      <c r="BN294" s="84">
        <f>IFERROR(FIND("Águas subterrâneas",consulta_completa__11[[#This Row],[13 - Ocorrências/Ambientes Atingidos]]),0)</f>
        <v>0</v>
      </c>
      <c r="BO294" s="85" t="str">
        <f t="shared" si="133"/>
        <v/>
      </c>
      <c r="BP294" s="84">
        <f>IFERROR(FIND("Atmosfera",consulta_completa__11[[#This Row],[13 - Ocorrências/Ambientes Atingidos]]),0)</f>
        <v>0</v>
      </c>
      <c r="BQ294" s="85" t="str">
        <f t="shared" si="134"/>
        <v/>
      </c>
      <c r="BR294" s="84">
        <f>IFERROR(FIND("Flora",consulta_completa__11[[#This Row],[13 - Ocorrências/Ambientes Atingidos]]),0)</f>
        <v>0</v>
      </c>
      <c r="BS294" s="85" t="str">
        <f t="shared" si="135"/>
        <v/>
      </c>
      <c r="BT294" s="84">
        <f>IFERROR(FIND("Fauna",consulta_completa__11[[#This Row],[13 - Ocorrências/Ambientes Atingidos]]),0)</f>
        <v>0</v>
      </c>
      <c r="BU294" s="85" t="str">
        <f t="shared" si="136"/>
        <v/>
      </c>
      <c r="BV294" s="84">
        <f>IFERROR(FIND("UC federal",consulta_completa__11[[#This Row],[13 - Ocorrências/Ambientes Atingidos]]),0)</f>
        <v>0</v>
      </c>
      <c r="BW294" s="85" t="str">
        <f t="shared" si="137"/>
        <v/>
      </c>
      <c r="BX294" s="84">
        <f>IFERROR(FIND("UC estadual/municipal",consulta_completa__11[[#This Row],[13 - Ocorrências/Ambientes Atingidos]]),0)</f>
        <v>0</v>
      </c>
      <c r="BY294" s="85" t="str">
        <f t="shared" si="138"/>
        <v/>
      </c>
      <c r="BZ294" s="84">
        <f>IFERROR(FIND("Outro(s)",consulta_completa__11[[#This Row],[13 - Ocorrências/Ambientes Atingidos]]),0)</f>
        <v>0</v>
      </c>
      <c r="CA294" s="85" t="str">
        <f t="shared" si="139"/>
        <v/>
      </c>
      <c r="CB294" s="84">
        <f>IFERROR(FIND("Sem dano",consulta_completa__11[[#This Row],[13 - Ocorrências/Ambientes Atingidos]]),0)</f>
        <v>0</v>
      </c>
      <c r="CC294" s="85" t="str">
        <f t="shared" si="140"/>
        <v/>
      </c>
      <c r="CD294" s="84" t="str">
        <f>IF(consulta_completa__11[[#This Row],[13 - Ocorrências/Ambientes Atingidos]]="","X","")</f>
        <v/>
      </c>
      <c r="CE294" s="86">
        <f>IFERROR(FIND("IBAMA",consulta_completa__11[[#This Row],[14 - Inst. Atuando no Local]]),0)</f>
        <v>0</v>
      </c>
      <c r="CF294" s="86" t="str">
        <f t="shared" si="141"/>
        <v/>
      </c>
      <c r="CG294" s="86">
        <f>IFERROR(FIND("OEMA",consulta_completa__11[[#This Row],[14 - Inst. Atuando no Local]]),0)</f>
        <v>0</v>
      </c>
      <c r="CH294" s="86" t="str">
        <f t="shared" si="142"/>
        <v/>
      </c>
      <c r="CI294" s="86">
        <f>IFERROR(FIND("DEFESA CIVIL",consulta_completa__11[[#This Row],[14 - Inst. Atuando no Local]]),0)</f>
        <v>0</v>
      </c>
      <c r="CJ294" s="86" t="str">
        <f t="shared" si="143"/>
        <v/>
      </c>
      <c r="CK294" s="86">
        <f>IFERROR(FIND("CORPO DE BOMBEIROS",consulta_completa__11[[#This Row],[14 - Inst. Atuando no Local]]),0)</f>
        <v>0</v>
      </c>
      <c r="CL294" s="86" t="str">
        <f t="shared" si="144"/>
        <v/>
      </c>
      <c r="CM294" s="86">
        <f>IFERROR(FIND("POLÍCIA RODOVIÁRIA",consulta_completa__11[[#This Row],[14 - Inst. Atuando no Local]]),0)</f>
        <v>0</v>
      </c>
      <c r="CN294" s="86" t="str">
        <f t="shared" si="145"/>
        <v/>
      </c>
      <c r="CO294" s="86">
        <f>IFERROR(FIND("POLÍCIA MILITAR",consulta_completa__11[[#This Row],[14 - Inst. Atuando no Local]]),0)</f>
        <v>0</v>
      </c>
      <c r="CP294" s="86" t="str">
        <f t="shared" si="146"/>
        <v/>
      </c>
      <c r="CQ294" s="86">
        <f>IFERROR(FIND("POLÍCIA CIVIL",consulta_completa__11[[#This Row],[14 - Inst. Atuando no Local]]),0)</f>
        <v>0</v>
      </c>
      <c r="CR294" s="86" t="str">
        <f t="shared" si="147"/>
        <v/>
      </c>
      <c r="CS294" s="86">
        <f>IFERROR(FIND("MARINHA DO BRASIL",consulta_completa__11[[#This Row],[14 - Inst. Atuando no Local]]),0)</f>
        <v>0</v>
      </c>
      <c r="CT294" s="86" t="str">
        <f t="shared" si="148"/>
        <v/>
      </c>
      <c r="CU294" s="86">
        <f>IFERROR(FIND("EMPRESA ESPECIALIZADA EM ATENDIMENTO",consulta_completa__11[[#This Row],[14 - Inst. Atuando no Local]]),0)</f>
        <v>0</v>
      </c>
      <c r="CV294" s="86" t="str">
        <f t="shared" si="149"/>
        <v/>
      </c>
      <c r="CW294" s="86">
        <f>IFERROR(FIND("IBAMA",consulta_completa__11[[#This Row],[14 - Inst. Atuando no Local]]),0)</f>
        <v>0</v>
      </c>
      <c r="CX294" s="86" t="str">
        <f t="shared" si="150"/>
        <v/>
      </c>
      <c r="CY294" s="86" t="str">
        <f>IF(consulta_completa__11[[#This Row],[14 - Inst. Atuando no Local]]="","X","")</f>
        <v/>
      </c>
      <c r="CZ294" s="86">
        <f>IFERROR(FIND("OUTRA (S)",consulta_completa__11[[#This Row],[14 - Inst. Atuando no Local]]),0)</f>
        <v>0</v>
      </c>
      <c r="DA294" s="86" t="str">
        <f t="shared" si="151"/>
        <v/>
      </c>
      <c r="DB294" s="37" t="str">
        <f t="shared" si="152"/>
        <v>Sim</v>
      </c>
      <c r="DC294" s="37" t="str">
        <f t="shared" si="153"/>
        <v>Não</v>
      </c>
      <c r="DD294" s="37" t="str">
        <f t="shared" si="154"/>
        <v>Sim</v>
      </c>
      <c r="DE294" s="89" t="str">
        <f t="shared" si="125"/>
        <v>Federal</v>
      </c>
    </row>
    <row r="295" spans="1:109">
      <c r="A295" s="15">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4">
        <f>IFERROR(FIND("Óbitos/feridos",consulta_completa__11[[#This Row],[13 - Ocorrências/Ambientes Atingidos]]),0)</f>
        <v>0</v>
      </c>
      <c r="AY295" s="85" t="str">
        <f t="shared" si="126"/>
        <v/>
      </c>
      <c r="AZ295" s="84">
        <f>IFERROR(FIND("População afetada/evacuada",consulta_completa__11[[#This Row],[13 - Ocorrências/Ambientes Atingidos]]),0)</f>
        <v>0</v>
      </c>
      <c r="BA295" s="84" t="str">
        <f t="shared" si="127"/>
        <v/>
      </c>
      <c r="BB295" s="84">
        <f>IFERROR(FIND("Suspensão de abastecimento de água",consulta_completa__11[[#This Row],[13 - Ocorrências/Ambientes Atingidos]]),0)</f>
        <v>0</v>
      </c>
      <c r="BC295" s="85" t="str">
        <f t="shared" si="155"/>
        <v/>
      </c>
      <c r="BD295" s="84">
        <f>IFERROR(FIND("Rio/córrego",consulta_completa__11[[#This Row],[13 - Ocorrências/Ambientes Atingidos]]),0)</f>
        <v>0</v>
      </c>
      <c r="BE295" s="85" t="str">
        <f t="shared" si="128"/>
        <v/>
      </c>
      <c r="BF295" s="84">
        <f>IFERROR(FIND("Lago",consulta_completa__11[[#This Row],[13 - Ocorrências/Ambientes Atingidos]]),0)</f>
        <v>0</v>
      </c>
      <c r="BG295" s="85" t="str">
        <f t="shared" si="129"/>
        <v/>
      </c>
      <c r="BH295" s="84">
        <f>IFERROR(FIND("Mar",consulta_completa__11[[#This Row],[13 - Ocorrências/Ambientes Atingidos]]),0)</f>
        <v>1</v>
      </c>
      <c r="BI295" s="85" t="str">
        <f t="shared" si="130"/>
        <v>X</v>
      </c>
      <c r="BJ295" s="84">
        <f>IFERROR(FIND("Praia",consulta_completa__11[[#This Row],[13 - Ocorrências/Ambientes Atingidos]]),0)</f>
        <v>0</v>
      </c>
      <c r="BK295" s="85" t="str">
        <f t="shared" si="131"/>
        <v/>
      </c>
      <c r="BL295" s="84">
        <f>IFERROR(FIND("Solo",consulta_completa__11[[#This Row],[13 - Ocorrências/Ambientes Atingidos]]),0)</f>
        <v>0</v>
      </c>
      <c r="BM295" s="85" t="str">
        <f t="shared" si="132"/>
        <v/>
      </c>
      <c r="BN295" s="84">
        <f>IFERROR(FIND("Águas subterrâneas",consulta_completa__11[[#This Row],[13 - Ocorrências/Ambientes Atingidos]]),0)</f>
        <v>0</v>
      </c>
      <c r="BO295" s="85" t="str">
        <f t="shared" si="133"/>
        <v/>
      </c>
      <c r="BP295" s="84">
        <f>IFERROR(FIND("Atmosfera",consulta_completa__11[[#This Row],[13 - Ocorrências/Ambientes Atingidos]]),0)</f>
        <v>0</v>
      </c>
      <c r="BQ295" s="85" t="str">
        <f t="shared" si="134"/>
        <v/>
      </c>
      <c r="BR295" s="84">
        <f>IFERROR(FIND("Flora",consulta_completa__11[[#This Row],[13 - Ocorrências/Ambientes Atingidos]]),0)</f>
        <v>0</v>
      </c>
      <c r="BS295" s="85" t="str">
        <f t="shared" si="135"/>
        <v/>
      </c>
      <c r="BT295" s="84">
        <f>IFERROR(FIND("Fauna",consulta_completa__11[[#This Row],[13 - Ocorrências/Ambientes Atingidos]]),0)</f>
        <v>0</v>
      </c>
      <c r="BU295" s="85" t="str">
        <f t="shared" si="136"/>
        <v/>
      </c>
      <c r="BV295" s="84">
        <f>IFERROR(FIND("UC federal",consulta_completa__11[[#This Row],[13 - Ocorrências/Ambientes Atingidos]]),0)</f>
        <v>0</v>
      </c>
      <c r="BW295" s="85" t="str">
        <f t="shared" si="137"/>
        <v/>
      </c>
      <c r="BX295" s="84">
        <f>IFERROR(FIND("UC estadual/municipal",consulta_completa__11[[#This Row],[13 - Ocorrências/Ambientes Atingidos]]),0)</f>
        <v>0</v>
      </c>
      <c r="BY295" s="85" t="str">
        <f t="shared" si="138"/>
        <v/>
      </c>
      <c r="BZ295" s="84">
        <f>IFERROR(FIND("Outro(s)",consulta_completa__11[[#This Row],[13 - Ocorrências/Ambientes Atingidos]]),0)</f>
        <v>0</v>
      </c>
      <c r="CA295" s="85" t="str">
        <f t="shared" si="139"/>
        <v/>
      </c>
      <c r="CB295" s="84">
        <f>IFERROR(FIND("Sem dano",consulta_completa__11[[#This Row],[13 - Ocorrências/Ambientes Atingidos]]),0)</f>
        <v>0</v>
      </c>
      <c r="CC295" s="85" t="str">
        <f t="shared" si="140"/>
        <v/>
      </c>
      <c r="CD295" s="84" t="str">
        <f>IF(consulta_completa__11[[#This Row],[13 - Ocorrências/Ambientes Atingidos]]="","X","")</f>
        <v/>
      </c>
      <c r="CE295" s="86">
        <f>IFERROR(FIND("IBAMA",consulta_completa__11[[#This Row],[14 - Inst. Atuando no Local]]),0)</f>
        <v>0</v>
      </c>
      <c r="CF295" s="86" t="str">
        <f t="shared" si="141"/>
        <v/>
      </c>
      <c r="CG295" s="86">
        <f>IFERROR(FIND("OEMA",consulta_completa__11[[#This Row],[14 - Inst. Atuando no Local]]),0)</f>
        <v>0</v>
      </c>
      <c r="CH295" s="86" t="str">
        <f t="shared" si="142"/>
        <v/>
      </c>
      <c r="CI295" s="86">
        <f>IFERROR(FIND("DEFESA CIVIL",consulta_completa__11[[#This Row],[14 - Inst. Atuando no Local]]),0)</f>
        <v>0</v>
      </c>
      <c r="CJ295" s="86" t="str">
        <f t="shared" si="143"/>
        <v/>
      </c>
      <c r="CK295" s="86">
        <f>IFERROR(FIND("CORPO DE BOMBEIROS",consulta_completa__11[[#This Row],[14 - Inst. Atuando no Local]]),0)</f>
        <v>0</v>
      </c>
      <c r="CL295" s="86" t="str">
        <f t="shared" si="144"/>
        <v/>
      </c>
      <c r="CM295" s="86">
        <f>IFERROR(FIND("POLÍCIA RODOVIÁRIA",consulta_completa__11[[#This Row],[14 - Inst. Atuando no Local]]),0)</f>
        <v>0</v>
      </c>
      <c r="CN295" s="86" t="str">
        <f t="shared" si="145"/>
        <v/>
      </c>
      <c r="CO295" s="86">
        <f>IFERROR(FIND("POLÍCIA MILITAR",consulta_completa__11[[#This Row],[14 - Inst. Atuando no Local]]),0)</f>
        <v>0</v>
      </c>
      <c r="CP295" s="86" t="str">
        <f t="shared" si="146"/>
        <v/>
      </c>
      <c r="CQ295" s="86">
        <f>IFERROR(FIND("POLÍCIA CIVIL",consulta_completa__11[[#This Row],[14 - Inst. Atuando no Local]]),0)</f>
        <v>0</v>
      </c>
      <c r="CR295" s="86" t="str">
        <f t="shared" si="147"/>
        <v/>
      </c>
      <c r="CS295" s="86">
        <f>IFERROR(FIND("MARINHA DO BRASIL",consulta_completa__11[[#This Row],[14 - Inst. Atuando no Local]]),0)</f>
        <v>0</v>
      </c>
      <c r="CT295" s="86" t="str">
        <f t="shared" si="148"/>
        <v/>
      </c>
      <c r="CU295" s="86">
        <f>IFERROR(FIND("EMPRESA ESPECIALIZADA EM ATENDIMENTO",consulta_completa__11[[#This Row],[14 - Inst. Atuando no Local]]),0)</f>
        <v>0</v>
      </c>
      <c r="CV295" s="86" t="str">
        <f t="shared" si="149"/>
        <v/>
      </c>
      <c r="CW295" s="86">
        <f>IFERROR(FIND("IBAMA",consulta_completa__11[[#This Row],[14 - Inst. Atuando no Local]]),0)</f>
        <v>0</v>
      </c>
      <c r="CX295" s="86" t="str">
        <f t="shared" si="150"/>
        <v/>
      </c>
      <c r="CY295" s="86" t="str">
        <f>IF(consulta_completa__11[[#This Row],[14 - Inst. Atuando no Local]]="","X","")</f>
        <v/>
      </c>
      <c r="CZ295" s="86">
        <f>IFERROR(FIND("OUTRA (S)",consulta_completa__11[[#This Row],[14 - Inst. Atuando no Local]]),0)</f>
        <v>0</v>
      </c>
      <c r="DA295" s="86" t="str">
        <f t="shared" si="151"/>
        <v/>
      </c>
      <c r="DB295" s="37" t="str">
        <f t="shared" si="152"/>
        <v>Sim</v>
      </c>
      <c r="DC295" s="37" t="str">
        <f t="shared" si="153"/>
        <v>Não</v>
      </c>
      <c r="DD295" s="37" t="str">
        <f t="shared" si="154"/>
        <v>Sim</v>
      </c>
      <c r="DE295" s="89" t="str">
        <f t="shared" si="125"/>
        <v>Federal</v>
      </c>
    </row>
    <row r="296" spans="1:109">
      <c r="A296" s="15">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4">
        <f>IFERROR(FIND("Óbitos/feridos",consulta_completa__11[[#This Row],[13 - Ocorrências/Ambientes Atingidos]]),0)</f>
        <v>0</v>
      </c>
      <c r="AY296" s="85" t="str">
        <f t="shared" si="126"/>
        <v/>
      </c>
      <c r="AZ296" s="84">
        <f>IFERROR(FIND("População afetada/evacuada",consulta_completa__11[[#This Row],[13 - Ocorrências/Ambientes Atingidos]]),0)</f>
        <v>0</v>
      </c>
      <c r="BA296" s="84" t="str">
        <f t="shared" si="127"/>
        <v/>
      </c>
      <c r="BB296" s="84">
        <f>IFERROR(FIND("Suspensão de abastecimento de água",consulta_completa__11[[#This Row],[13 - Ocorrências/Ambientes Atingidos]]),0)</f>
        <v>0</v>
      </c>
      <c r="BC296" s="85" t="str">
        <f t="shared" si="155"/>
        <v/>
      </c>
      <c r="BD296" s="84">
        <f>IFERROR(FIND("Rio/córrego",consulta_completa__11[[#This Row],[13 - Ocorrências/Ambientes Atingidos]]),0)</f>
        <v>0</v>
      </c>
      <c r="BE296" s="85" t="str">
        <f t="shared" si="128"/>
        <v/>
      </c>
      <c r="BF296" s="84">
        <f>IFERROR(FIND("Lago",consulta_completa__11[[#This Row],[13 - Ocorrências/Ambientes Atingidos]]),0)</f>
        <v>0</v>
      </c>
      <c r="BG296" s="85" t="str">
        <f t="shared" si="129"/>
        <v/>
      </c>
      <c r="BH296" s="84">
        <f>IFERROR(FIND("Mar",consulta_completa__11[[#This Row],[13 - Ocorrências/Ambientes Atingidos]]),0)</f>
        <v>0</v>
      </c>
      <c r="BI296" s="85" t="str">
        <f t="shared" si="130"/>
        <v/>
      </c>
      <c r="BJ296" s="84">
        <f>IFERROR(FIND("Praia",consulta_completa__11[[#This Row],[13 - Ocorrências/Ambientes Atingidos]]),0)</f>
        <v>0</v>
      </c>
      <c r="BK296" s="85" t="str">
        <f t="shared" si="131"/>
        <v/>
      </c>
      <c r="BL296" s="84">
        <f>IFERROR(FIND("Solo",consulta_completa__11[[#This Row],[13 - Ocorrências/Ambientes Atingidos]]),0)</f>
        <v>1</v>
      </c>
      <c r="BM296" s="85" t="str">
        <f t="shared" si="132"/>
        <v>X</v>
      </c>
      <c r="BN296" s="84">
        <f>IFERROR(FIND("Águas subterrâneas",consulta_completa__11[[#This Row],[13 - Ocorrências/Ambientes Atingidos]]),0)</f>
        <v>0</v>
      </c>
      <c r="BO296" s="85" t="str">
        <f t="shared" si="133"/>
        <v/>
      </c>
      <c r="BP296" s="84">
        <f>IFERROR(FIND("Atmosfera",consulta_completa__11[[#This Row],[13 - Ocorrências/Ambientes Atingidos]]),0)</f>
        <v>0</v>
      </c>
      <c r="BQ296" s="85" t="str">
        <f t="shared" si="134"/>
        <v/>
      </c>
      <c r="BR296" s="84">
        <f>IFERROR(FIND("Flora",consulta_completa__11[[#This Row],[13 - Ocorrências/Ambientes Atingidos]]),0)</f>
        <v>0</v>
      </c>
      <c r="BS296" s="85" t="str">
        <f t="shared" si="135"/>
        <v/>
      </c>
      <c r="BT296" s="84">
        <f>IFERROR(FIND("Fauna",consulta_completa__11[[#This Row],[13 - Ocorrências/Ambientes Atingidos]]),0)</f>
        <v>0</v>
      </c>
      <c r="BU296" s="85" t="str">
        <f t="shared" si="136"/>
        <v/>
      </c>
      <c r="BV296" s="84">
        <f>IFERROR(FIND("UC federal",consulta_completa__11[[#This Row],[13 - Ocorrências/Ambientes Atingidos]]),0)</f>
        <v>0</v>
      </c>
      <c r="BW296" s="85" t="str">
        <f t="shared" si="137"/>
        <v/>
      </c>
      <c r="BX296" s="84">
        <f>IFERROR(FIND("UC estadual/municipal",consulta_completa__11[[#This Row],[13 - Ocorrências/Ambientes Atingidos]]),0)</f>
        <v>0</v>
      </c>
      <c r="BY296" s="85" t="str">
        <f t="shared" si="138"/>
        <v/>
      </c>
      <c r="BZ296" s="84">
        <f>IFERROR(FIND("Outro(s)",consulta_completa__11[[#This Row],[13 - Ocorrências/Ambientes Atingidos]]),0)</f>
        <v>0</v>
      </c>
      <c r="CA296" s="85" t="str">
        <f t="shared" si="139"/>
        <v/>
      </c>
      <c r="CB296" s="84">
        <f>IFERROR(FIND("Sem dano",consulta_completa__11[[#This Row],[13 - Ocorrências/Ambientes Atingidos]]),0)</f>
        <v>0</v>
      </c>
      <c r="CC296" s="85" t="str">
        <f t="shared" si="140"/>
        <v/>
      </c>
      <c r="CD296" s="84" t="str">
        <f>IF(consulta_completa__11[[#This Row],[13 - Ocorrências/Ambientes Atingidos]]="","X","")</f>
        <v/>
      </c>
      <c r="CE296" s="86">
        <f>IFERROR(FIND("IBAMA",consulta_completa__11[[#This Row],[14 - Inst. Atuando no Local]]),0)</f>
        <v>0</v>
      </c>
      <c r="CF296" s="86" t="str">
        <f t="shared" si="141"/>
        <v/>
      </c>
      <c r="CG296" s="86">
        <f>IFERROR(FIND("OEMA",consulta_completa__11[[#This Row],[14 - Inst. Atuando no Local]]),0)</f>
        <v>0</v>
      </c>
      <c r="CH296" s="86" t="str">
        <f t="shared" si="142"/>
        <v/>
      </c>
      <c r="CI296" s="86">
        <f>IFERROR(FIND("DEFESA CIVIL",consulta_completa__11[[#This Row],[14 - Inst. Atuando no Local]]),0)</f>
        <v>0</v>
      </c>
      <c r="CJ296" s="86" t="str">
        <f t="shared" si="143"/>
        <v/>
      </c>
      <c r="CK296" s="86">
        <f>IFERROR(FIND("CORPO DE BOMBEIROS",consulta_completa__11[[#This Row],[14 - Inst. Atuando no Local]]),0)</f>
        <v>0</v>
      </c>
      <c r="CL296" s="86" t="str">
        <f t="shared" si="144"/>
        <v/>
      </c>
      <c r="CM296" s="86">
        <f>IFERROR(FIND("POLÍCIA RODOVIÁRIA",consulta_completa__11[[#This Row],[14 - Inst. Atuando no Local]]),0)</f>
        <v>0</v>
      </c>
      <c r="CN296" s="86" t="str">
        <f t="shared" si="145"/>
        <v/>
      </c>
      <c r="CO296" s="86">
        <f>IFERROR(FIND("POLÍCIA MILITAR",consulta_completa__11[[#This Row],[14 - Inst. Atuando no Local]]),0)</f>
        <v>0</v>
      </c>
      <c r="CP296" s="86" t="str">
        <f t="shared" si="146"/>
        <v/>
      </c>
      <c r="CQ296" s="86">
        <f>IFERROR(FIND("POLÍCIA CIVIL",consulta_completa__11[[#This Row],[14 - Inst. Atuando no Local]]),0)</f>
        <v>0</v>
      </c>
      <c r="CR296" s="86" t="str">
        <f t="shared" si="147"/>
        <v/>
      </c>
      <c r="CS296" s="86">
        <f>IFERROR(FIND("MARINHA DO BRASIL",consulta_completa__11[[#This Row],[14 - Inst. Atuando no Local]]),0)</f>
        <v>0</v>
      </c>
      <c r="CT296" s="86" t="str">
        <f t="shared" si="148"/>
        <v/>
      </c>
      <c r="CU296" s="86">
        <f>IFERROR(FIND("EMPRESA ESPECIALIZADA EM ATENDIMENTO",consulta_completa__11[[#This Row],[14 - Inst. Atuando no Local]]),0)</f>
        <v>0</v>
      </c>
      <c r="CV296" s="86" t="str">
        <f t="shared" si="149"/>
        <v/>
      </c>
      <c r="CW296" s="86">
        <f>IFERROR(FIND("IBAMA",consulta_completa__11[[#This Row],[14 - Inst. Atuando no Local]]),0)</f>
        <v>0</v>
      </c>
      <c r="CX296" s="86" t="str">
        <f t="shared" si="150"/>
        <v/>
      </c>
      <c r="CY296" s="86" t="str">
        <f>IF(consulta_completa__11[[#This Row],[14 - Inst. Atuando no Local]]="","X","")</f>
        <v/>
      </c>
      <c r="CZ296" s="86">
        <f>IFERROR(FIND("OUTRA (S)",consulta_completa__11[[#This Row],[14 - Inst. Atuando no Local]]),0)</f>
        <v>0</v>
      </c>
      <c r="DA296" s="86" t="str">
        <f t="shared" si="151"/>
        <v/>
      </c>
      <c r="DB296" s="37" t="str">
        <f t="shared" si="152"/>
        <v>Sim</v>
      </c>
      <c r="DC296" s="37" t="str">
        <f t="shared" si="153"/>
        <v>Não</v>
      </c>
      <c r="DD296" s="37" t="str">
        <f t="shared" si="154"/>
        <v>Sim</v>
      </c>
      <c r="DE296" s="89" t="str">
        <f t="shared" si="125"/>
        <v>Sem informação</v>
      </c>
    </row>
    <row r="297" spans="1:109">
      <c r="A297" s="15">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4">
        <f>IFERROR(FIND("Óbitos/feridos",consulta_completa__11[[#This Row],[13 - Ocorrências/Ambientes Atingidos]]),0)</f>
        <v>0</v>
      </c>
      <c r="AY297" s="85" t="str">
        <f t="shared" si="126"/>
        <v/>
      </c>
      <c r="AZ297" s="84">
        <f>IFERROR(FIND("População afetada/evacuada",consulta_completa__11[[#This Row],[13 - Ocorrências/Ambientes Atingidos]]),0)</f>
        <v>0</v>
      </c>
      <c r="BA297" s="84" t="str">
        <f t="shared" si="127"/>
        <v/>
      </c>
      <c r="BB297" s="84">
        <f>IFERROR(FIND("Suspensão de abastecimento de água",consulta_completa__11[[#This Row],[13 - Ocorrências/Ambientes Atingidos]]),0)</f>
        <v>0</v>
      </c>
      <c r="BC297" s="85" t="str">
        <f t="shared" si="155"/>
        <v/>
      </c>
      <c r="BD297" s="84">
        <f>IFERROR(FIND("Rio/córrego",consulta_completa__11[[#This Row],[13 - Ocorrências/Ambientes Atingidos]]),0)</f>
        <v>0</v>
      </c>
      <c r="BE297" s="85" t="str">
        <f t="shared" si="128"/>
        <v/>
      </c>
      <c r="BF297" s="84">
        <f>IFERROR(FIND("Lago",consulta_completa__11[[#This Row],[13 - Ocorrências/Ambientes Atingidos]]),0)</f>
        <v>0</v>
      </c>
      <c r="BG297" s="85" t="str">
        <f t="shared" si="129"/>
        <v/>
      </c>
      <c r="BH297" s="84">
        <f>IFERROR(FIND("Mar",consulta_completa__11[[#This Row],[13 - Ocorrências/Ambientes Atingidos]]),0)</f>
        <v>1</v>
      </c>
      <c r="BI297" s="85" t="str">
        <f t="shared" si="130"/>
        <v>X</v>
      </c>
      <c r="BJ297" s="84">
        <f>IFERROR(FIND("Praia",consulta_completa__11[[#This Row],[13 - Ocorrências/Ambientes Atingidos]]),0)</f>
        <v>0</v>
      </c>
      <c r="BK297" s="85" t="str">
        <f t="shared" si="131"/>
        <v/>
      </c>
      <c r="BL297" s="84">
        <f>IFERROR(FIND("Solo",consulta_completa__11[[#This Row],[13 - Ocorrências/Ambientes Atingidos]]),0)</f>
        <v>0</v>
      </c>
      <c r="BM297" s="85" t="str">
        <f t="shared" si="132"/>
        <v/>
      </c>
      <c r="BN297" s="84">
        <f>IFERROR(FIND("Águas subterrâneas",consulta_completa__11[[#This Row],[13 - Ocorrências/Ambientes Atingidos]]),0)</f>
        <v>0</v>
      </c>
      <c r="BO297" s="85" t="str">
        <f t="shared" si="133"/>
        <v/>
      </c>
      <c r="BP297" s="84">
        <f>IFERROR(FIND("Atmosfera",consulta_completa__11[[#This Row],[13 - Ocorrências/Ambientes Atingidos]]),0)</f>
        <v>0</v>
      </c>
      <c r="BQ297" s="85" t="str">
        <f t="shared" si="134"/>
        <v/>
      </c>
      <c r="BR297" s="84">
        <f>IFERROR(FIND("Flora",consulta_completa__11[[#This Row],[13 - Ocorrências/Ambientes Atingidos]]),0)</f>
        <v>0</v>
      </c>
      <c r="BS297" s="85" t="str">
        <f t="shared" si="135"/>
        <v/>
      </c>
      <c r="BT297" s="84">
        <f>IFERROR(FIND("Fauna",consulta_completa__11[[#This Row],[13 - Ocorrências/Ambientes Atingidos]]),0)</f>
        <v>0</v>
      </c>
      <c r="BU297" s="85" t="str">
        <f t="shared" si="136"/>
        <v/>
      </c>
      <c r="BV297" s="84">
        <f>IFERROR(FIND("UC federal",consulta_completa__11[[#This Row],[13 - Ocorrências/Ambientes Atingidos]]),0)</f>
        <v>0</v>
      </c>
      <c r="BW297" s="85" t="str">
        <f t="shared" si="137"/>
        <v/>
      </c>
      <c r="BX297" s="84">
        <f>IFERROR(FIND("UC estadual/municipal",consulta_completa__11[[#This Row],[13 - Ocorrências/Ambientes Atingidos]]),0)</f>
        <v>0</v>
      </c>
      <c r="BY297" s="85" t="str">
        <f t="shared" si="138"/>
        <v/>
      </c>
      <c r="BZ297" s="84">
        <f>IFERROR(FIND("Outro(s)",consulta_completa__11[[#This Row],[13 - Ocorrências/Ambientes Atingidos]]),0)</f>
        <v>0</v>
      </c>
      <c r="CA297" s="85" t="str">
        <f t="shared" si="139"/>
        <v/>
      </c>
      <c r="CB297" s="84">
        <f>IFERROR(FIND("Sem dano",consulta_completa__11[[#This Row],[13 - Ocorrências/Ambientes Atingidos]]),0)</f>
        <v>0</v>
      </c>
      <c r="CC297" s="85" t="str">
        <f t="shared" si="140"/>
        <v/>
      </c>
      <c r="CD297" s="84" t="str">
        <f>IF(consulta_completa__11[[#This Row],[13 - Ocorrências/Ambientes Atingidos]]="","X","")</f>
        <v/>
      </c>
      <c r="CE297" s="86">
        <f>IFERROR(FIND("IBAMA",consulta_completa__11[[#This Row],[14 - Inst. Atuando no Local]]),0)</f>
        <v>0</v>
      </c>
      <c r="CF297" s="86" t="str">
        <f t="shared" si="141"/>
        <v/>
      </c>
      <c r="CG297" s="86">
        <f>IFERROR(FIND("OEMA",consulta_completa__11[[#This Row],[14 - Inst. Atuando no Local]]),0)</f>
        <v>0</v>
      </c>
      <c r="CH297" s="86" t="str">
        <f t="shared" si="142"/>
        <v/>
      </c>
      <c r="CI297" s="86">
        <f>IFERROR(FIND("DEFESA CIVIL",consulta_completa__11[[#This Row],[14 - Inst. Atuando no Local]]),0)</f>
        <v>0</v>
      </c>
      <c r="CJ297" s="86" t="str">
        <f t="shared" si="143"/>
        <v/>
      </c>
      <c r="CK297" s="86">
        <f>IFERROR(FIND("CORPO DE BOMBEIROS",consulta_completa__11[[#This Row],[14 - Inst. Atuando no Local]]),0)</f>
        <v>0</v>
      </c>
      <c r="CL297" s="86" t="str">
        <f t="shared" si="144"/>
        <v/>
      </c>
      <c r="CM297" s="86">
        <f>IFERROR(FIND("POLÍCIA RODOVIÁRIA",consulta_completa__11[[#This Row],[14 - Inst. Atuando no Local]]),0)</f>
        <v>0</v>
      </c>
      <c r="CN297" s="86" t="str">
        <f t="shared" si="145"/>
        <v/>
      </c>
      <c r="CO297" s="86">
        <f>IFERROR(FIND("POLÍCIA MILITAR",consulta_completa__11[[#This Row],[14 - Inst. Atuando no Local]]),0)</f>
        <v>0</v>
      </c>
      <c r="CP297" s="86" t="str">
        <f t="shared" si="146"/>
        <v/>
      </c>
      <c r="CQ297" s="86">
        <f>IFERROR(FIND("POLÍCIA CIVIL",consulta_completa__11[[#This Row],[14 - Inst. Atuando no Local]]),0)</f>
        <v>0</v>
      </c>
      <c r="CR297" s="86" t="str">
        <f t="shared" si="147"/>
        <v/>
      </c>
      <c r="CS297" s="86">
        <f>IFERROR(FIND("MARINHA DO BRASIL",consulta_completa__11[[#This Row],[14 - Inst. Atuando no Local]]),0)</f>
        <v>0</v>
      </c>
      <c r="CT297" s="86" t="str">
        <f t="shared" si="148"/>
        <v/>
      </c>
      <c r="CU297" s="86">
        <f>IFERROR(FIND("EMPRESA ESPECIALIZADA EM ATENDIMENTO",consulta_completa__11[[#This Row],[14 - Inst. Atuando no Local]]),0)</f>
        <v>0</v>
      </c>
      <c r="CV297" s="86" t="str">
        <f t="shared" si="149"/>
        <v/>
      </c>
      <c r="CW297" s="86">
        <f>IFERROR(FIND("IBAMA",consulta_completa__11[[#This Row],[14 - Inst. Atuando no Local]]),0)</f>
        <v>0</v>
      </c>
      <c r="CX297" s="86" t="str">
        <f t="shared" si="150"/>
        <v/>
      </c>
      <c r="CY297" s="86" t="str">
        <f>IF(consulta_completa__11[[#This Row],[14 - Inst. Atuando no Local]]="","X","")</f>
        <v/>
      </c>
      <c r="CZ297" s="86">
        <f>IFERROR(FIND("OUTRA (S)",consulta_completa__11[[#This Row],[14 - Inst. Atuando no Local]]),0)</f>
        <v>0</v>
      </c>
      <c r="DA297" s="86" t="str">
        <f t="shared" si="151"/>
        <v/>
      </c>
      <c r="DB297" s="37" t="str">
        <f t="shared" si="152"/>
        <v>Sim</v>
      </c>
      <c r="DC297" s="37" t="str">
        <f t="shared" si="153"/>
        <v>Não</v>
      </c>
      <c r="DD297" s="37" t="str">
        <f t="shared" si="154"/>
        <v>Sim</v>
      </c>
      <c r="DE297" s="89" t="str">
        <f t="shared" si="125"/>
        <v>Federal</v>
      </c>
    </row>
    <row r="298" spans="1:109">
      <c r="A298" s="15">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4">
        <f>IFERROR(FIND("Óbitos/feridos",consulta_completa__11[[#This Row],[13 - Ocorrências/Ambientes Atingidos]]),0)</f>
        <v>0</v>
      </c>
      <c r="AY298" s="85" t="str">
        <f t="shared" si="126"/>
        <v/>
      </c>
      <c r="AZ298" s="84">
        <f>IFERROR(FIND("População afetada/evacuada",consulta_completa__11[[#This Row],[13 - Ocorrências/Ambientes Atingidos]]),0)</f>
        <v>0</v>
      </c>
      <c r="BA298" s="84" t="str">
        <f t="shared" si="127"/>
        <v/>
      </c>
      <c r="BB298" s="84">
        <f>IFERROR(FIND("Suspensão de abastecimento de água",consulta_completa__11[[#This Row],[13 - Ocorrências/Ambientes Atingidos]]),0)</f>
        <v>0</v>
      </c>
      <c r="BC298" s="85" t="str">
        <f t="shared" si="155"/>
        <v/>
      </c>
      <c r="BD298" s="84">
        <f>IFERROR(FIND("Rio/córrego",consulta_completa__11[[#This Row],[13 - Ocorrências/Ambientes Atingidos]]),0)</f>
        <v>0</v>
      </c>
      <c r="BE298" s="85" t="str">
        <f t="shared" si="128"/>
        <v/>
      </c>
      <c r="BF298" s="84">
        <f>IFERROR(FIND("Lago",consulta_completa__11[[#This Row],[13 - Ocorrências/Ambientes Atingidos]]),0)</f>
        <v>0</v>
      </c>
      <c r="BG298" s="85" t="str">
        <f t="shared" si="129"/>
        <v/>
      </c>
      <c r="BH298" s="84">
        <f>IFERROR(FIND("Mar",consulta_completa__11[[#This Row],[13 - Ocorrências/Ambientes Atingidos]]),0)</f>
        <v>1</v>
      </c>
      <c r="BI298" s="85" t="str">
        <f t="shared" si="130"/>
        <v>X</v>
      </c>
      <c r="BJ298" s="84">
        <f>IFERROR(FIND("Praia",consulta_completa__11[[#This Row],[13 - Ocorrências/Ambientes Atingidos]]),0)</f>
        <v>0</v>
      </c>
      <c r="BK298" s="85" t="str">
        <f t="shared" si="131"/>
        <v/>
      </c>
      <c r="BL298" s="84">
        <f>IFERROR(FIND("Solo",consulta_completa__11[[#This Row],[13 - Ocorrências/Ambientes Atingidos]]),0)</f>
        <v>0</v>
      </c>
      <c r="BM298" s="85" t="str">
        <f t="shared" si="132"/>
        <v/>
      </c>
      <c r="BN298" s="84">
        <f>IFERROR(FIND("Águas subterrâneas",consulta_completa__11[[#This Row],[13 - Ocorrências/Ambientes Atingidos]]),0)</f>
        <v>0</v>
      </c>
      <c r="BO298" s="85" t="str">
        <f t="shared" si="133"/>
        <v/>
      </c>
      <c r="BP298" s="84">
        <f>IFERROR(FIND("Atmosfera",consulta_completa__11[[#This Row],[13 - Ocorrências/Ambientes Atingidos]]),0)</f>
        <v>0</v>
      </c>
      <c r="BQ298" s="85" t="str">
        <f t="shared" si="134"/>
        <v/>
      </c>
      <c r="BR298" s="84">
        <f>IFERROR(FIND("Flora",consulta_completa__11[[#This Row],[13 - Ocorrências/Ambientes Atingidos]]),0)</f>
        <v>0</v>
      </c>
      <c r="BS298" s="85" t="str">
        <f t="shared" si="135"/>
        <v/>
      </c>
      <c r="BT298" s="84">
        <f>IFERROR(FIND("Fauna",consulta_completa__11[[#This Row],[13 - Ocorrências/Ambientes Atingidos]]),0)</f>
        <v>0</v>
      </c>
      <c r="BU298" s="85" t="str">
        <f t="shared" si="136"/>
        <v/>
      </c>
      <c r="BV298" s="84">
        <f>IFERROR(FIND("UC federal",consulta_completa__11[[#This Row],[13 - Ocorrências/Ambientes Atingidos]]),0)</f>
        <v>0</v>
      </c>
      <c r="BW298" s="85" t="str">
        <f t="shared" si="137"/>
        <v/>
      </c>
      <c r="BX298" s="84">
        <f>IFERROR(FIND("UC estadual/municipal",consulta_completa__11[[#This Row],[13 - Ocorrências/Ambientes Atingidos]]),0)</f>
        <v>0</v>
      </c>
      <c r="BY298" s="85" t="str">
        <f t="shared" si="138"/>
        <v/>
      </c>
      <c r="BZ298" s="84">
        <f>IFERROR(FIND("Outro(s)",consulta_completa__11[[#This Row],[13 - Ocorrências/Ambientes Atingidos]]),0)</f>
        <v>0</v>
      </c>
      <c r="CA298" s="85" t="str">
        <f t="shared" si="139"/>
        <v/>
      </c>
      <c r="CB298" s="84">
        <f>IFERROR(FIND("Sem dano",consulta_completa__11[[#This Row],[13 - Ocorrências/Ambientes Atingidos]]),0)</f>
        <v>0</v>
      </c>
      <c r="CC298" s="85" t="str">
        <f t="shared" si="140"/>
        <v/>
      </c>
      <c r="CD298" s="84" t="str">
        <f>IF(consulta_completa__11[[#This Row],[13 - Ocorrências/Ambientes Atingidos]]="","X","")</f>
        <v/>
      </c>
      <c r="CE298" s="86">
        <f>IFERROR(FIND("IBAMA",consulta_completa__11[[#This Row],[14 - Inst. Atuando no Local]]),0)</f>
        <v>0</v>
      </c>
      <c r="CF298" s="86" t="str">
        <f t="shared" si="141"/>
        <v/>
      </c>
      <c r="CG298" s="86">
        <f>IFERROR(FIND("OEMA",consulta_completa__11[[#This Row],[14 - Inst. Atuando no Local]]),0)</f>
        <v>0</v>
      </c>
      <c r="CH298" s="86" t="str">
        <f t="shared" si="142"/>
        <v/>
      </c>
      <c r="CI298" s="86">
        <f>IFERROR(FIND("DEFESA CIVIL",consulta_completa__11[[#This Row],[14 - Inst. Atuando no Local]]),0)</f>
        <v>0</v>
      </c>
      <c r="CJ298" s="86" t="str">
        <f t="shared" si="143"/>
        <v/>
      </c>
      <c r="CK298" s="86">
        <f>IFERROR(FIND("CORPO DE BOMBEIROS",consulta_completa__11[[#This Row],[14 - Inst. Atuando no Local]]),0)</f>
        <v>0</v>
      </c>
      <c r="CL298" s="86" t="str">
        <f t="shared" si="144"/>
        <v/>
      </c>
      <c r="CM298" s="86">
        <f>IFERROR(FIND("POLÍCIA RODOVIÁRIA",consulta_completa__11[[#This Row],[14 - Inst. Atuando no Local]]),0)</f>
        <v>0</v>
      </c>
      <c r="CN298" s="86" t="str">
        <f t="shared" si="145"/>
        <v/>
      </c>
      <c r="CO298" s="86">
        <f>IFERROR(FIND("POLÍCIA MILITAR",consulta_completa__11[[#This Row],[14 - Inst. Atuando no Local]]),0)</f>
        <v>0</v>
      </c>
      <c r="CP298" s="86" t="str">
        <f t="shared" si="146"/>
        <v/>
      </c>
      <c r="CQ298" s="86">
        <f>IFERROR(FIND("POLÍCIA CIVIL",consulta_completa__11[[#This Row],[14 - Inst. Atuando no Local]]),0)</f>
        <v>0</v>
      </c>
      <c r="CR298" s="86" t="str">
        <f t="shared" si="147"/>
        <v/>
      </c>
      <c r="CS298" s="86">
        <f>IFERROR(FIND("MARINHA DO BRASIL",consulta_completa__11[[#This Row],[14 - Inst. Atuando no Local]]),0)</f>
        <v>0</v>
      </c>
      <c r="CT298" s="86" t="str">
        <f t="shared" si="148"/>
        <v/>
      </c>
      <c r="CU298" s="86">
        <f>IFERROR(FIND("EMPRESA ESPECIALIZADA EM ATENDIMENTO",consulta_completa__11[[#This Row],[14 - Inst. Atuando no Local]]),0)</f>
        <v>0</v>
      </c>
      <c r="CV298" s="86" t="str">
        <f t="shared" si="149"/>
        <v/>
      </c>
      <c r="CW298" s="86">
        <f>IFERROR(FIND("IBAMA",consulta_completa__11[[#This Row],[14 - Inst. Atuando no Local]]),0)</f>
        <v>0</v>
      </c>
      <c r="CX298" s="86" t="str">
        <f t="shared" si="150"/>
        <v/>
      </c>
      <c r="CY298" s="86" t="str">
        <f>IF(consulta_completa__11[[#This Row],[14 - Inst. Atuando no Local]]="","X","")</f>
        <v>X</v>
      </c>
      <c r="CZ298" s="86">
        <f>IFERROR(FIND("OUTRA (S)",consulta_completa__11[[#This Row],[14 - Inst. Atuando no Local]]),0)</f>
        <v>0</v>
      </c>
      <c r="DA298" s="86" t="str">
        <f t="shared" si="151"/>
        <v/>
      </c>
      <c r="DB298" s="37" t="str">
        <f t="shared" si="152"/>
        <v>Sim</v>
      </c>
      <c r="DC298" s="37" t="str">
        <f t="shared" si="153"/>
        <v>Não</v>
      </c>
      <c r="DD298" s="37" t="str">
        <f t="shared" si="154"/>
        <v>Sim</v>
      </c>
      <c r="DE298" s="89" t="str">
        <f t="shared" si="125"/>
        <v>Federal</v>
      </c>
    </row>
    <row r="299" spans="1:109">
      <c r="A299" s="15">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4">
        <f>IFERROR(FIND("Óbitos/feridos",consulta_completa__11[[#This Row],[13 - Ocorrências/Ambientes Atingidos]]),0)</f>
        <v>0</v>
      </c>
      <c r="AY299" s="85" t="str">
        <f t="shared" si="126"/>
        <v/>
      </c>
      <c r="AZ299" s="84">
        <f>IFERROR(FIND("População afetada/evacuada",consulta_completa__11[[#This Row],[13 - Ocorrências/Ambientes Atingidos]]),0)</f>
        <v>0</v>
      </c>
      <c r="BA299" s="84" t="str">
        <f t="shared" si="127"/>
        <v/>
      </c>
      <c r="BB299" s="84">
        <f>IFERROR(FIND("Suspensão de abastecimento de água",consulta_completa__11[[#This Row],[13 - Ocorrências/Ambientes Atingidos]]),0)</f>
        <v>0</v>
      </c>
      <c r="BC299" s="85" t="str">
        <f t="shared" si="155"/>
        <v/>
      </c>
      <c r="BD299" s="84">
        <f>IFERROR(FIND("Rio/córrego",consulta_completa__11[[#This Row],[13 - Ocorrências/Ambientes Atingidos]]),0)</f>
        <v>0</v>
      </c>
      <c r="BE299" s="85" t="str">
        <f t="shared" si="128"/>
        <v/>
      </c>
      <c r="BF299" s="84">
        <f>IFERROR(FIND("Lago",consulta_completa__11[[#This Row],[13 - Ocorrências/Ambientes Atingidos]]),0)</f>
        <v>0</v>
      </c>
      <c r="BG299" s="85" t="str">
        <f t="shared" si="129"/>
        <v/>
      </c>
      <c r="BH299" s="84">
        <f>IFERROR(FIND("Mar",consulta_completa__11[[#This Row],[13 - Ocorrências/Ambientes Atingidos]]),0)</f>
        <v>0</v>
      </c>
      <c r="BI299" s="85" t="str">
        <f t="shared" si="130"/>
        <v/>
      </c>
      <c r="BJ299" s="84">
        <f>IFERROR(FIND("Praia",consulta_completa__11[[#This Row],[13 - Ocorrências/Ambientes Atingidos]]),0)</f>
        <v>0</v>
      </c>
      <c r="BK299" s="85" t="str">
        <f t="shared" si="131"/>
        <v/>
      </c>
      <c r="BL299" s="84">
        <f>IFERROR(FIND("Solo",consulta_completa__11[[#This Row],[13 - Ocorrências/Ambientes Atingidos]]),0)</f>
        <v>1</v>
      </c>
      <c r="BM299" s="85" t="str">
        <f t="shared" si="132"/>
        <v>X</v>
      </c>
      <c r="BN299" s="84">
        <f>IFERROR(FIND("Águas subterrâneas",consulta_completa__11[[#This Row],[13 - Ocorrências/Ambientes Atingidos]]),0)</f>
        <v>0</v>
      </c>
      <c r="BO299" s="85" t="str">
        <f t="shared" si="133"/>
        <v/>
      </c>
      <c r="BP299" s="84">
        <f>IFERROR(FIND("Atmosfera",consulta_completa__11[[#This Row],[13 - Ocorrências/Ambientes Atingidos]]),0)</f>
        <v>0</v>
      </c>
      <c r="BQ299" s="85" t="str">
        <f t="shared" si="134"/>
        <v/>
      </c>
      <c r="BR299" s="84">
        <f>IFERROR(FIND("Flora",consulta_completa__11[[#This Row],[13 - Ocorrências/Ambientes Atingidos]]),0)</f>
        <v>0</v>
      </c>
      <c r="BS299" s="85" t="str">
        <f t="shared" si="135"/>
        <v/>
      </c>
      <c r="BT299" s="84">
        <f>IFERROR(FIND("Fauna",consulta_completa__11[[#This Row],[13 - Ocorrências/Ambientes Atingidos]]),0)</f>
        <v>0</v>
      </c>
      <c r="BU299" s="85" t="str">
        <f t="shared" si="136"/>
        <v/>
      </c>
      <c r="BV299" s="84">
        <f>IFERROR(FIND("UC federal",consulta_completa__11[[#This Row],[13 - Ocorrências/Ambientes Atingidos]]),0)</f>
        <v>0</v>
      </c>
      <c r="BW299" s="85" t="str">
        <f t="shared" si="137"/>
        <v/>
      </c>
      <c r="BX299" s="84">
        <f>IFERROR(FIND("UC estadual/municipal",consulta_completa__11[[#This Row],[13 - Ocorrências/Ambientes Atingidos]]),0)</f>
        <v>0</v>
      </c>
      <c r="BY299" s="85" t="str">
        <f t="shared" si="138"/>
        <v/>
      </c>
      <c r="BZ299" s="84">
        <f>IFERROR(FIND("Outro(s)",consulta_completa__11[[#This Row],[13 - Ocorrências/Ambientes Atingidos]]),0)</f>
        <v>0</v>
      </c>
      <c r="CA299" s="85" t="str">
        <f t="shared" si="139"/>
        <v/>
      </c>
      <c r="CB299" s="84">
        <f>IFERROR(FIND("Sem dano",consulta_completa__11[[#This Row],[13 - Ocorrências/Ambientes Atingidos]]),0)</f>
        <v>0</v>
      </c>
      <c r="CC299" s="85" t="str">
        <f t="shared" si="140"/>
        <v/>
      </c>
      <c r="CD299" s="84" t="str">
        <f>IF(consulta_completa__11[[#This Row],[13 - Ocorrências/Ambientes Atingidos]]="","X","")</f>
        <v/>
      </c>
      <c r="CE299" s="86">
        <f>IFERROR(FIND("IBAMA",consulta_completa__11[[#This Row],[14 - Inst. Atuando no Local]]),0)</f>
        <v>0</v>
      </c>
      <c r="CF299" s="86" t="str">
        <f t="shared" si="141"/>
        <v/>
      </c>
      <c r="CG299" s="86">
        <f>IFERROR(FIND("OEMA",consulta_completa__11[[#This Row],[14 - Inst. Atuando no Local]]),0)</f>
        <v>0</v>
      </c>
      <c r="CH299" s="86" t="str">
        <f t="shared" si="142"/>
        <v/>
      </c>
      <c r="CI299" s="86">
        <f>IFERROR(FIND("DEFESA CIVIL",consulta_completa__11[[#This Row],[14 - Inst. Atuando no Local]]),0)</f>
        <v>0</v>
      </c>
      <c r="CJ299" s="86" t="str">
        <f t="shared" si="143"/>
        <v/>
      </c>
      <c r="CK299" s="86">
        <f>IFERROR(FIND("CORPO DE BOMBEIROS",consulta_completa__11[[#This Row],[14 - Inst. Atuando no Local]]),0)</f>
        <v>0</v>
      </c>
      <c r="CL299" s="86" t="str">
        <f t="shared" si="144"/>
        <v/>
      </c>
      <c r="CM299" s="86">
        <f>IFERROR(FIND("POLÍCIA RODOVIÁRIA",consulta_completa__11[[#This Row],[14 - Inst. Atuando no Local]]),0)</f>
        <v>0</v>
      </c>
      <c r="CN299" s="86" t="str">
        <f t="shared" si="145"/>
        <v/>
      </c>
      <c r="CO299" s="86">
        <f>IFERROR(FIND("POLÍCIA MILITAR",consulta_completa__11[[#This Row],[14 - Inst. Atuando no Local]]),0)</f>
        <v>0</v>
      </c>
      <c r="CP299" s="86" t="str">
        <f t="shared" si="146"/>
        <v/>
      </c>
      <c r="CQ299" s="86">
        <f>IFERROR(FIND("POLÍCIA CIVIL",consulta_completa__11[[#This Row],[14 - Inst. Atuando no Local]]),0)</f>
        <v>0</v>
      </c>
      <c r="CR299" s="86" t="str">
        <f t="shared" si="147"/>
        <v/>
      </c>
      <c r="CS299" s="86">
        <f>IFERROR(FIND("MARINHA DO BRASIL",consulta_completa__11[[#This Row],[14 - Inst. Atuando no Local]]),0)</f>
        <v>0</v>
      </c>
      <c r="CT299" s="86" t="str">
        <f t="shared" si="148"/>
        <v/>
      </c>
      <c r="CU299" s="86">
        <f>IFERROR(FIND("EMPRESA ESPECIALIZADA EM ATENDIMENTO",consulta_completa__11[[#This Row],[14 - Inst. Atuando no Local]]),0)</f>
        <v>0</v>
      </c>
      <c r="CV299" s="86" t="str">
        <f t="shared" si="149"/>
        <v/>
      </c>
      <c r="CW299" s="86">
        <f>IFERROR(FIND("IBAMA",consulta_completa__11[[#This Row],[14 - Inst. Atuando no Local]]),0)</f>
        <v>0</v>
      </c>
      <c r="CX299" s="86" t="str">
        <f t="shared" si="150"/>
        <v/>
      </c>
      <c r="CY299" s="86" t="str">
        <f>IF(consulta_completa__11[[#This Row],[14 - Inst. Atuando no Local]]="","X","")</f>
        <v/>
      </c>
      <c r="CZ299" s="86">
        <f>IFERROR(FIND("OUTRA (S)",consulta_completa__11[[#This Row],[14 - Inst. Atuando no Local]]),0)</f>
        <v>0</v>
      </c>
      <c r="DA299" s="86" t="str">
        <f t="shared" si="151"/>
        <v/>
      </c>
      <c r="DB299" s="37" t="str">
        <f t="shared" si="152"/>
        <v>Sim</v>
      </c>
      <c r="DC299" s="37" t="str">
        <f t="shared" si="153"/>
        <v>Não</v>
      </c>
      <c r="DD299" s="37" t="str">
        <f t="shared" si="154"/>
        <v>Sim</v>
      </c>
      <c r="DE299" s="89" t="str">
        <f t="shared" si="125"/>
        <v>Sem informação</v>
      </c>
    </row>
    <row r="300" spans="1:109">
      <c r="A300" s="15">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4">
        <f>IFERROR(FIND("Óbitos/feridos",consulta_completa__11[[#This Row],[13 - Ocorrências/Ambientes Atingidos]]),0)</f>
        <v>0</v>
      </c>
      <c r="AY300" s="85" t="str">
        <f t="shared" si="126"/>
        <v/>
      </c>
      <c r="AZ300" s="84">
        <f>IFERROR(FIND("População afetada/evacuada",consulta_completa__11[[#This Row],[13 - Ocorrências/Ambientes Atingidos]]),0)</f>
        <v>0</v>
      </c>
      <c r="BA300" s="84" t="str">
        <f t="shared" si="127"/>
        <v/>
      </c>
      <c r="BB300" s="84">
        <f>IFERROR(FIND("Suspensão de abastecimento de água",consulta_completa__11[[#This Row],[13 - Ocorrências/Ambientes Atingidos]]),0)</f>
        <v>0</v>
      </c>
      <c r="BC300" s="85" t="str">
        <f t="shared" si="155"/>
        <v/>
      </c>
      <c r="BD300" s="84">
        <f>IFERROR(FIND("Rio/córrego",consulta_completa__11[[#This Row],[13 - Ocorrências/Ambientes Atingidos]]),0)</f>
        <v>0</v>
      </c>
      <c r="BE300" s="85" t="str">
        <f t="shared" si="128"/>
        <v/>
      </c>
      <c r="BF300" s="84">
        <f>IFERROR(FIND("Lago",consulta_completa__11[[#This Row],[13 - Ocorrências/Ambientes Atingidos]]),0)</f>
        <v>0</v>
      </c>
      <c r="BG300" s="85" t="str">
        <f t="shared" si="129"/>
        <v/>
      </c>
      <c r="BH300" s="84">
        <f>IFERROR(FIND("Mar",consulta_completa__11[[#This Row],[13 - Ocorrências/Ambientes Atingidos]]),0)</f>
        <v>0</v>
      </c>
      <c r="BI300" s="85" t="str">
        <f t="shared" si="130"/>
        <v/>
      </c>
      <c r="BJ300" s="84">
        <f>IFERROR(FIND("Praia",consulta_completa__11[[#This Row],[13 - Ocorrências/Ambientes Atingidos]]),0)</f>
        <v>0</v>
      </c>
      <c r="BK300" s="85" t="str">
        <f t="shared" si="131"/>
        <v/>
      </c>
      <c r="BL300" s="84">
        <f>IFERROR(FIND("Solo",consulta_completa__11[[#This Row],[13 - Ocorrências/Ambientes Atingidos]]),0)</f>
        <v>1</v>
      </c>
      <c r="BM300" s="85" t="str">
        <f t="shared" si="132"/>
        <v>X</v>
      </c>
      <c r="BN300" s="84">
        <f>IFERROR(FIND("Águas subterrâneas",consulta_completa__11[[#This Row],[13 - Ocorrências/Ambientes Atingidos]]),0)</f>
        <v>0</v>
      </c>
      <c r="BO300" s="85" t="str">
        <f t="shared" si="133"/>
        <v/>
      </c>
      <c r="BP300" s="84">
        <f>IFERROR(FIND("Atmosfera",consulta_completa__11[[#This Row],[13 - Ocorrências/Ambientes Atingidos]]),0)</f>
        <v>0</v>
      </c>
      <c r="BQ300" s="85" t="str">
        <f t="shared" si="134"/>
        <v/>
      </c>
      <c r="BR300" s="84">
        <f>IFERROR(FIND("Flora",consulta_completa__11[[#This Row],[13 - Ocorrências/Ambientes Atingidos]]),0)</f>
        <v>0</v>
      </c>
      <c r="BS300" s="85" t="str">
        <f t="shared" si="135"/>
        <v/>
      </c>
      <c r="BT300" s="84">
        <f>IFERROR(FIND("Fauna",consulta_completa__11[[#This Row],[13 - Ocorrências/Ambientes Atingidos]]),0)</f>
        <v>0</v>
      </c>
      <c r="BU300" s="85" t="str">
        <f t="shared" si="136"/>
        <v/>
      </c>
      <c r="BV300" s="84">
        <f>IFERROR(FIND("UC federal",consulta_completa__11[[#This Row],[13 - Ocorrências/Ambientes Atingidos]]),0)</f>
        <v>0</v>
      </c>
      <c r="BW300" s="85" t="str">
        <f t="shared" si="137"/>
        <v/>
      </c>
      <c r="BX300" s="84">
        <f>IFERROR(FIND("UC estadual/municipal",consulta_completa__11[[#This Row],[13 - Ocorrências/Ambientes Atingidos]]),0)</f>
        <v>0</v>
      </c>
      <c r="BY300" s="85" t="str">
        <f t="shared" si="138"/>
        <v/>
      </c>
      <c r="BZ300" s="84">
        <f>IFERROR(FIND("Outro(s)",consulta_completa__11[[#This Row],[13 - Ocorrências/Ambientes Atingidos]]),0)</f>
        <v>0</v>
      </c>
      <c r="CA300" s="85" t="str">
        <f t="shared" si="139"/>
        <v/>
      </c>
      <c r="CB300" s="84">
        <f>IFERROR(FIND("Sem dano",consulta_completa__11[[#This Row],[13 - Ocorrências/Ambientes Atingidos]]),0)</f>
        <v>0</v>
      </c>
      <c r="CC300" s="85" t="str">
        <f t="shared" si="140"/>
        <v/>
      </c>
      <c r="CD300" s="84" t="str">
        <f>IF(consulta_completa__11[[#This Row],[13 - Ocorrências/Ambientes Atingidos]]="","X","")</f>
        <v/>
      </c>
      <c r="CE300" s="86">
        <f>IFERROR(FIND("IBAMA",consulta_completa__11[[#This Row],[14 - Inst. Atuando no Local]]),0)</f>
        <v>0</v>
      </c>
      <c r="CF300" s="86" t="str">
        <f t="shared" si="141"/>
        <v/>
      </c>
      <c r="CG300" s="86">
        <f>IFERROR(FIND("OEMA",consulta_completa__11[[#This Row],[14 - Inst. Atuando no Local]]),0)</f>
        <v>0</v>
      </c>
      <c r="CH300" s="86" t="str">
        <f t="shared" si="142"/>
        <v/>
      </c>
      <c r="CI300" s="86">
        <f>IFERROR(FIND("DEFESA CIVIL",consulta_completa__11[[#This Row],[14 - Inst. Atuando no Local]]),0)</f>
        <v>0</v>
      </c>
      <c r="CJ300" s="86" t="str">
        <f t="shared" si="143"/>
        <v/>
      </c>
      <c r="CK300" s="86">
        <f>IFERROR(FIND("CORPO DE BOMBEIROS",consulta_completa__11[[#This Row],[14 - Inst. Atuando no Local]]),0)</f>
        <v>0</v>
      </c>
      <c r="CL300" s="86" t="str">
        <f t="shared" si="144"/>
        <v/>
      </c>
      <c r="CM300" s="86">
        <f>IFERROR(FIND("POLÍCIA RODOVIÁRIA",consulta_completa__11[[#This Row],[14 - Inst. Atuando no Local]]),0)</f>
        <v>0</v>
      </c>
      <c r="CN300" s="86" t="str">
        <f t="shared" si="145"/>
        <v/>
      </c>
      <c r="CO300" s="86">
        <f>IFERROR(FIND("POLÍCIA MILITAR",consulta_completa__11[[#This Row],[14 - Inst. Atuando no Local]]),0)</f>
        <v>0</v>
      </c>
      <c r="CP300" s="86" t="str">
        <f t="shared" si="146"/>
        <v/>
      </c>
      <c r="CQ300" s="86">
        <f>IFERROR(FIND("POLÍCIA CIVIL",consulta_completa__11[[#This Row],[14 - Inst. Atuando no Local]]),0)</f>
        <v>0</v>
      </c>
      <c r="CR300" s="86" t="str">
        <f t="shared" si="147"/>
        <v/>
      </c>
      <c r="CS300" s="86">
        <f>IFERROR(FIND("MARINHA DO BRASIL",consulta_completa__11[[#This Row],[14 - Inst. Atuando no Local]]),0)</f>
        <v>0</v>
      </c>
      <c r="CT300" s="86" t="str">
        <f t="shared" si="148"/>
        <v/>
      </c>
      <c r="CU300" s="86">
        <f>IFERROR(FIND("EMPRESA ESPECIALIZADA EM ATENDIMENTO",consulta_completa__11[[#This Row],[14 - Inst. Atuando no Local]]),0)</f>
        <v>0</v>
      </c>
      <c r="CV300" s="86" t="str">
        <f t="shared" si="149"/>
        <v/>
      </c>
      <c r="CW300" s="86">
        <f>IFERROR(FIND("IBAMA",consulta_completa__11[[#This Row],[14 - Inst. Atuando no Local]]),0)</f>
        <v>0</v>
      </c>
      <c r="CX300" s="86" t="str">
        <f t="shared" si="150"/>
        <v/>
      </c>
      <c r="CY300" s="86" t="str">
        <f>IF(consulta_completa__11[[#This Row],[14 - Inst. Atuando no Local]]="","X","")</f>
        <v/>
      </c>
      <c r="CZ300" s="86">
        <f>IFERROR(FIND("OUTRA (S)",consulta_completa__11[[#This Row],[14 - Inst. Atuando no Local]]),0)</f>
        <v>0</v>
      </c>
      <c r="DA300" s="86" t="str">
        <f t="shared" si="151"/>
        <v/>
      </c>
      <c r="DB300" s="37" t="str">
        <f t="shared" si="152"/>
        <v>Sim</v>
      </c>
      <c r="DC300" s="37" t="str">
        <f t="shared" si="153"/>
        <v>Não</v>
      </c>
      <c r="DD300" s="37" t="str">
        <f t="shared" si="154"/>
        <v>Sim</v>
      </c>
      <c r="DE300" s="89" t="str">
        <f t="shared" si="125"/>
        <v>Federal</v>
      </c>
    </row>
    <row r="301" spans="1:109">
      <c r="A301" s="15">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4">
        <f>IFERROR(FIND("Óbitos/feridos",consulta_completa__11[[#This Row],[13 - Ocorrências/Ambientes Atingidos]]),0)</f>
        <v>1</v>
      </c>
      <c r="AY301" s="85" t="str">
        <f t="shared" si="126"/>
        <v>X</v>
      </c>
      <c r="AZ301" s="84">
        <f>IFERROR(FIND("População afetada/evacuada",consulta_completa__11[[#This Row],[13 - Ocorrências/Ambientes Atingidos]]),0)</f>
        <v>0</v>
      </c>
      <c r="BA301" s="84" t="str">
        <f t="shared" si="127"/>
        <v/>
      </c>
      <c r="BB301" s="84">
        <f>IFERROR(FIND("Suspensão de abastecimento de água",consulta_completa__11[[#This Row],[13 - Ocorrências/Ambientes Atingidos]]),0)</f>
        <v>0</v>
      </c>
      <c r="BC301" s="85" t="str">
        <f t="shared" si="155"/>
        <v/>
      </c>
      <c r="BD301" s="84">
        <f>IFERROR(FIND("Rio/córrego",consulta_completa__11[[#This Row],[13 - Ocorrências/Ambientes Atingidos]]),0)</f>
        <v>0</v>
      </c>
      <c r="BE301" s="85" t="str">
        <f t="shared" si="128"/>
        <v/>
      </c>
      <c r="BF301" s="84">
        <f>IFERROR(FIND("Lago",consulta_completa__11[[#This Row],[13 - Ocorrências/Ambientes Atingidos]]),0)</f>
        <v>0</v>
      </c>
      <c r="BG301" s="85" t="str">
        <f t="shared" si="129"/>
        <v/>
      </c>
      <c r="BH301" s="84">
        <f>IFERROR(FIND("Mar",consulta_completa__11[[#This Row],[13 - Ocorrências/Ambientes Atingidos]]),0)</f>
        <v>0</v>
      </c>
      <c r="BI301" s="85" t="str">
        <f t="shared" si="130"/>
        <v/>
      </c>
      <c r="BJ301" s="84">
        <f>IFERROR(FIND("Praia",consulta_completa__11[[#This Row],[13 - Ocorrências/Ambientes Atingidos]]),0)</f>
        <v>0</v>
      </c>
      <c r="BK301" s="85" t="str">
        <f t="shared" si="131"/>
        <v/>
      </c>
      <c r="BL301" s="84">
        <f>IFERROR(FIND("Solo",consulta_completa__11[[#This Row],[13 - Ocorrências/Ambientes Atingidos]]),0)</f>
        <v>0</v>
      </c>
      <c r="BM301" s="85" t="str">
        <f t="shared" si="132"/>
        <v/>
      </c>
      <c r="BN301" s="84">
        <f>IFERROR(FIND("Águas subterrâneas",consulta_completa__11[[#This Row],[13 - Ocorrências/Ambientes Atingidos]]),0)</f>
        <v>0</v>
      </c>
      <c r="BO301" s="85" t="str">
        <f t="shared" si="133"/>
        <v/>
      </c>
      <c r="BP301" s="84">
        <f>IFERROR(FIND("Atmosfera",consulta_completa__11[[#This Row],[13 - Ocorrências/Ambientes Atingidos]]),0)</f>
        <v>0</v>
      </c>
      <c r="BQ301" s="85" t="str">
        <f t="shared" si="134"/>
        <v/>
      </c>
      <c r="BR301" s="84">
        <f>IFERROR(FIND("Flora",consulta_completa__11[[#This Row],[13 - Ocorrências/Ambientes Atingidos]]),0)</f>
        <v>0</v>
      </c>
      <c r="BS301" s="85" t="str">
        <f t="shared" si="135"/>
        <v/>
      </c>
      <c r="BT301" s="84">
        <f>IFERROR(FIND("Fauna",consulta_completa__11[[#This Row],[13 - Ocorrências/Ambientes Atingidos]]),0)</f>
        <v>0</v>
      </c>
      <c r="BU301" s="85" t="str">
        <f t="shared" si="136"/>
        <v/>
      </c>
      <c r="BV301" s="84">
        <f>IFERROR(FIND("UC federal",consulta_completa__11[[#This Row],[13 - Ocorrências/Ambientes Atingidos]]),0)</f>
        <v>0</v>
      </c>
      <c r="BW301" s="85" t="str">
        <f t="shared" si="137"/>
        <v/>
      </c>
      <c r="BX301" s="84">
        <f>IFERROR(FIND("UC estadual/municipal",consulta_completa__11[[#This Row],[13 - Ocorrências/Ambientes Atingidos]]),0)</f>
        <v>0</v>
      </c>
      <c r="BY301" s="85" t="str">
        <f t="shared" si="138"/>
        <v/>
      </c>
      <c r="BZ301" s="84">
        <f>IFERROR(FIND("Outro(s)",consulta_completa__11[[#This Row],[13 - Ocorrências/Ambientes Atingidos]]),0)</f>
        <v>0</v>
      </c>
      <c r="CA301" s="85" t="str">
        <f t="shared" si="139"/>
        <v/>
      </c>
      <c r="CB301" s="84">
        <f>IFERROR(FIND("Sem dano",consulta_completa__11[[#This Row],[13 - Ocorrências/Ambientes Atingidos]]),0)</f>
        <v>0</v>
      </c>
      <c r="CC301" s="85" t="str">
        <f t="shared" si="140"/>
        <v/>
      </c>
      <c r="CD301" s="84" t="str">
        <f>IF(consulta_completa__11[[#This Row],[13 - Ocorrências/Ambientes Atingidos]]="","X","")</f>
        <v/>
      </c>
      <c r="CE301" s="86">
        <f>IFERROR(FIND("IBAMA",consulta_completa__11[[#This Row],[14 - Inst. Atuando no Local]]),0)</f>
        <v>0</v>
      </c>
      <c r="CF301" s="86" t="str">
        <f t="shared" si="141"/>
        <v/>
      </c>
      <c r="CG301" s="86">
        <f>IFERROR(FIND("OEMA",consulta_completa__11[[#This Row],[14 - Inst. Atuando no Local]]),0)</f>
        <v>0</v>
      </c>
      <c r="CH301" s="86" t="str">
        <f t="shared" si="142"/>
        <v/>
      </c>
      <c r="CI301" s="86">
        <f>IFERROR(FIND("DEFESA CIVIL",consulta_completa__11[[#This Row],[14 - Inst. Atuando no Local]]),0)</f>
        <v>0</v>
      </c>
      <c r="CJ301" s="86" t="str">
        <f t="shared" si="143"/>
        <v/>
      </c>
      <c r="CK301" s="86">
        <f>IFERROR(FIND("CORPO DE BOMBEIROS",consulta_completa__11[[#This Row],[14 - Inst. Atuando no Local]]),0)</f>
        <v>0</v>
      </c>
      <c r="CL301" s="86" t="str">
        <f t="shared" si="144"/>
        <v/>
      </c>
      <c r="CM301" s="86">
        <f>IFERROR(FIND("POLÍCIA RODOVIÁRIA",consulta_completa__11[[#This Row],[14 - Inst. Atuando no Local]]),0)</f>
        <v>0</v>
      </c>
      <c r="CN301" s="86" t="str">
        <f t="shared" si="145"/>
        <v/>
      </c>
      <c r="CO301" s="86">
        <f>IFERROR(FIND("POLÍCIA MILITAR",consulta_completa__11[[#This Row],[14 - Inst. Atuando no Local]]),0)</f>
        <v>0</v>
      </c>
      <c r="CP301" s="86" t="str">
        <f t="shared" si="146"/>
        <v/>
      </c>
      <c r="CQ301" s="86">
        <f>IFERROR(FIND("POLÍCIA CIVIL",consulta_completa__11[[#This Row],[14 - Inst. Atuando no Local]]),0)</f>
        <v>0</v>
      </c>
      <c r="CR301" s="86" t="str">
        <f t="shared" si="147"/>
        <v/>
      </c>
      <c r="CS301" s="86">
        <f>IFERROR(FIND("MARINHA DO BRASIL",consulta_completa__11[[#This Row],[14 - Inst. Atuando no Local]]),0)</f>
        <v>0</v>
      </c>
      <c r="CT301" s="86" t="str">
        <f t="shared" si="148"/>
        <v/>
      </c>
      <c r="CU301" s="86">
        <f>IFERROR(FIND("EMPRESA ESPECIALIZADA EM ATENDIMENTO",consulta_completa__11[[#This Row],[14 - Inst. Atuando no Local]]),0)</f>
        <v>0</v>
      </c>
      <c r="CV301" s="86" t="str">
        <f t="shared" si="149"/>
        <v/>
      </c>
      <c r="CW301" s="86">
        <f>IFERROR(FIND("IBAMA",consulta_completa__11[[#This Row],[14 - Inst. Atuando no Local]]),0)</f>
        <v>0</v>
      </c>
      <c r="CX301" s="86" t="str">
        <f t="shared" si="150"/>
        <v/>
      </c>
      <c r="CY301" s="86" t="str">
        <f>IF(consulta_completa__11[[#This Row],[14 - Inst. Atuando no Local]]="","X","")</f>
        <v/>
      </c>
      <c r="CZ301" s="86">
        <f>IFERROR(FIND("OUTRA (S)",consulta_completa__11[[#This Row],[14 - Inst. Atuando no Local]]),0)</f>
        <v>0</v>
      </c>
      <c r="DA301" s="86" t="str">
        <f t="shared" si="151"/>
        <v/>
      </c>
      <c r="DB301" s="37" t="str">
        <f t="shared" si="152"/>
        <v>Sim</v>
      </c>
      <c r="DC301" s="37" t="str">
        <f t="shared" si="153"/>
        <v>Não</v>
      </c>
      <c r="DD301" s="37" t="str">
        <f t="shared" si="154"/>
        <v>Sim</v>
      </c>
      <c r="DE301" s="89" t="str">
        <f t="shared" si="125"/>
        <v>Federal</v>
      </c>
    </row>
    <row r="302" spans="1:109">
      <c r="A302" s="15">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4">
        <f>IFERROR(FIND("Óbitos/feridos",consulta_completa__11[[#This Row],[13 - Ocorrências/Ambientes Atingidos]]),0)</f>
        <v>0</v>
      </c>
      <c r="AY302" s="85" t="str">
        <f t="shared" si="126"/>
        <v/>
      </c>
      <c r="AZ302" s="84">
        <f>IFERROR(FIND("População afetada/evacuada",consulta_completa__11[[#This Row],[13 - Ocorrências/Ambientes Atingidos]]),0)</f>
        <v>0</v>
      </c>
      <c r="BA302" s="84" t="str">
        <f t="shared" si="127"/>
        <v/>
      </c>
      <c r="BB302" s="84">
        <f>IFERROR(FIND("Suspensão de abastecimento de água",consulta_completa__11[[#This Row],[13 - Ocorrências/Ambientes Atingidos]]),0)</f>
        <v>0</v>
      </c>
      <c r="BC302" s="85" t="str">
        <f t="shared" si="155"/>
        <v/>
      </c>
      <c r="BD302" s="84">
        <f>IFERROR(FIND("Rio/córrego",consulta_completa__11[[#This Row],[13 - Ocorrências/Ambientes Atingidos]]),0)</f>
        <v>0</v>
      </c>
      <c r="BE302" s="85" t="str">
        <f t="shared" si="128"/>
        <v/>
      </c>
      <c r="BF302" s="84">
        <f>IFERROR(FIND("Lago",consulta_completa__11[[#This Row],[13 - Ocorrências/Ambientes Atingidos]]),0)</f>
        <v>0</v>
      </c>
      <c r="BG302" s="85" t="str">
        <f t="shared" si="129"/>
        <v/>
      </c>
      <c r="BH302" s="84">
        <f>IFERROR(FIND("Mar",consulta_completa__11[[#This Row],[13 - Ocorrências/Ambientes Atingidos]]),0)</f>
        <v>1</v>
      </c>
      <c r="BI302" s="85" t="str">
        <f t="shared" si="130"/>
        <v>X</v>
      </c>
      <c r="BJ302" s="84">
        <f>IFERROR(FIND("Praia",consulta_completa__11[[#This Row],[13 - Ocorrências/Ambientes Atingidos]]),0)</f>
        <v>0</v>
      </c>
      <c r="BK302" s="85" t="str">
        <f t="shared" si="131"/>
        <v/>
      </c>
      <c r="BL302" s="84">
        <f>IFERROR(FIND("Solo",consulta_completa__11[[#This Row],[13 - Ocorrências/Ambientes Atingidos]]),0)</f>
        <v>0</v>
      </c>
      <c r="BM302" s="85" t="str">
        <f t="shared" si="132"/>
        <v/>
      </c>
      <c r="BN302" s="84">
        <f>IFERROR(FIND("Águas subterrâneas",consulta_completa__11[[#This Row],[13 - Ocorrências/Ambientes Atingidos]]),0)</f>
        <v>0</v>
      </c>
      <c r="BO302" s="85" t="str">
        <f t="shared" si="133"/>
        <v/>
      </c>
      <c r="BP302" s="84">
        <f>IFERROR(FIND("Atmosfera",consulta_completa__11[[#This Row],[13 - Ocorrências/Ambientes Atingidos]]),0)</f>
        <v>0</v>
      </c>
      <c r="BQ302" s="85" t="str">
        <f t="shared" si="134"/>
        <v/>
      </c>
      <c r="BR302" s="84">
        <f>IFERROR(FIND("Flora",consulta_completa__11[[#This Row],[13 - Ocorrências/Ambientes Atingidos]]),0)</f>
        <v>0</v>
      </c>
      <c r="BS302" s="85" t="str">
        <f t="shared" si="135"/>
        <v/>
      </c>
      <c r="BT302" s="84">
        <f>IFERROR(FIND("Fauna",consulta_completa__11[[#This Row],[13 - Ocorrências/Ambientes Atingidos]]),0)</f>
        <v>0</v>
      </c>
      <c r="BU302" s="85" t="str">
        <f t="shared" si="136"/>
        <v/>
      </c>
      <c r="BV302" s="84">
        <f>IFERROR(FIND("UC federal",consulta_completa__11[[#This Row],[13 - Ocorrências/Ambientes Atingidos]]),0)</f>
        <v>0</v>
      </c>
      <c r="BW302" s="85" t="str">
        <f t="shared" si="137"/>
        <v/>
      </c>
      <c r="BX302" s="84">
        <f>IFERROR(FIND("UC estadual/municipal",consulta_completa__11[[#This Row],[13 - Ocorrências/Ambientes Atingidos]]),0)</f>
        <v>0</v>
      </c>
      <c r="BY302" s="85" t="str">
        <f t="shared" si="138"/>
        <v/>
      </c>
      <c r="BZ302" s="84">
        <f>IFERROR(FIND("Outro(s)",consulta_completa__11[[#This Row],[13 - Ocorrências/Ambientes Atingidos]]),0)</f>
        <v>0</v>
      </c>
      <c r="CA302" s="85" t="str">
        <f t="shared" si="139"/>
        <v/>
      </c>
      <c r="CB302" s="84">
        <f>IFERROR(FIND("Sem dano",consulta_completa__11[[#This Row],[13 - Ocorrências/Ambientes Atingidos]]),0)</f>
        <v>0</v>
      </c>
      <c r="CC302" s="85" t="str">
        <f t="shared" si="140"/>
        <v/>
      </c>
      <c r="CD302" s="84" t="str">
        <f>IF(consulta_completa__11[[#This Row],[13 - Ocorrências/Ambientes Atingidos]]="","X","")</f>
        <v/>
      </c>
      <c r="CE302" s="86">
        <f>IFERROR(FIND("IBAMA",consulta_completa__11[[#This Row],[14 - Inst. Atuando no Local]]),0)</f>
        <v>0</v>
      </c>
      <c r="CF302" s="86" t="str">
        <f t="shared" si="141"/>
        <v/>
      </c>
      <c r="CG302" s="86">
        <f>IFERROR(FIND("OEMA",consulta_completa__11[[#This Row],[14 - Inst. Atuando no Local]]),0)</f>
        <v>0</v>
      </c>
      <c r="CH302" s="86" t="str">
        <f t="shared" si="142"/>
        <v/>
      </c>
      <c r="CI302" s="86">
        <f>IFERROR(FIND("DEFESA CIVIL",consulta_completa__11[[#This Row],[14 - Inst. Atuando no Local]]),0)</f>
        <v>0</v>
      </c>
      <c r="CJ302" s="86" t="str">
        <f t="shared" si="143"/>
        <v/>
      </c>
      <c r="CK302" s="86">
        <f>IFERROR(FIND("CORPO DE BOMBEIROS",consulta_completa__11[[#This Row],[14 - Inst. Atuando no Local]]),0)</f>
        <v>0</v>
      </c>
      <c r="CL302" s="86" t="str">
        <f t="shared" si="144"/>
        <v/>
      </c>
      <c r="CM302" s="86">
        <f>IFERROR(FIND("POLÍCIA RODOVIÁRIA",consulta_completa__11[[#This Row],[14 - Inst. Atuando no Local]]),0)</f>
        <v>0</v>
      </c>
      <c r="CN302" s="86" t="str">
        <f t="shared" si="145"/>
        <v/>
      </c>
      <c r="CO302" s="86">
        <f>IFERROR(FIND("POLÍCIA MILITAR",consulta_completa__11[[#This Row],[14 - Inst. Atuando no Local]]),0)</f>
        <v>0</v>
      </c>
      <c r="CP302" s="86" t="str">
        <f t="shared" si="146"/>
        <v/>
      </c>
      <c r="CQ302" s="86">
        <f>IFERROR(FIND("POLÍCIA CIVIL",consulta_completa__11[[#This Row],[14 - Inst. Atuando no Local]]),0)</f>
        <v>0</v>
      </c>
      <c r="CR302" s="86" t="str">
        <f t="shared" si="147"/>
        <v/>
      </c>
      <c r="CS302" s="86">
        <f>IFERROR(FIND("MARINHA DO BRASIL",consulta_completa__11[[#This Row],[14 - Inst. Atuando no Local]]),0)</f>
        <v>0</v>
      </c>
      <c r="CT302" s="86" t="str">
        <f t="shared" si="148"/>
        <v/>
      </c>
      <c r="CU302" s="86">
        <f>IFERROR(FIND("EMPRESA ESPECIALIZADA EM ATENDIMENTO",consulta_completa__11[[#This Row],[14 - Inst. Atuando no Local]]),0)</f>
        <v>0</v>
      </c>
      <c r="CV302" s="86" t="str">
        <f t="shared" si="149"/>
        <v/>
      </c>
      <c r="CW302" s="86">
        <f>IFERROR(FIND("IBAMA",consulta_completa__11[[#This Row],[14 - Inst. Atuando no Local]]),0)</f>
        <v>0</v>
      </c>
      <c r="CX302" s="86" t="str">
        <f t="shared" si="150"/>
        <v/>
      </c>
      <c r="CY302" s="86" t="str">
        <f>IF(consulta_completa__11[[#This Row],[14 - Inst. Atuando no Local]]="","X","")</f>
        <v/>
      </c>
      <c r="CZ302" s="86">
        <f>IFERROR(FIND("OUTRA (S)",consulta_completa__11[[#This Row],[14 - Inst. Atuando no Local]]),0)</f>
        <v>0</v>
      </c>
      <c r="DA302" s="86" t="str">
        <f t="shared" si="151"/>
        <v/>
      </c>
      <c r="DB302" s="37" t="str">
        <f t="shared" si="152"/>
        <v>Sim</v>
      </c>
      <c r="DC302" s="37" t="str">
        <f t="shared" si="153"/>
        <v>Não</v>
      </c>
      <c r="DD302" s="37" t="str">
        <f t="shared" si="154"/>
        <v>Sim</v>
      </c>
      <c r="DE302" s="89" t="str">
        <f t="shared" si="125"/>
        <v>Federal</v>
      </c>
    </row>
    <row r="303" spans="1:109">
      <c r="A303" s="15">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4">
        <f>IFERROR(FIND("Óbitos/feridos",consulta_completa__11[[#This Row],[13 - Ocorrências/Ambientes Atingidos]]),0)</f>
        <v>0</v>
      </c>
      <c r="AY303" s="85" t="str">
        <f t="shared" si="126"/>
        <v/>
      </c>
      <c r="AZ303" s="84">
        <f>IFERROR(FIND("População afetada/evacuada",consulta_completa__11[[#This Row],[13 - Ocorrências/Ambientes Atingidos]]),0)</f>
        <v>0</v>
      </c>
      <c r="BA303" s="84" t="str">
        <f t="shared" si="127"/>
        <v/>
      </c>
      <c r="BB303" s="84">
        <f>IFERROR(FIND("Suspensão de abastecimento de água",consulta_completa__11[[#This Row],[13 - Ocorrências/Ambientes Atingidos]]),0)</f>
        <v>0</v>
      </c>
      <c r="BC303" s="85" t="str">
        <f t="shared" si="155"/>
        <v/>
      </c>
      <c r="BD303" s="84">
        <f>IFERROR(FIND("Rio/córrego",consulta_completa__11[[#This Row],[13 - Ocorrências/Ambientes Atingidos]]),0)</f>
        <v>0</v>
      </c>
      <c r="BE303" s="85" t="str">
        <f t="shared" si="128"/>
        <v/>
      </c>
      <c r="BF303" s="84">
        <f>IFERROR(FIND("Lago",consulta_completa__11[[#This Row],[13 - Ocorrências/Ambientes Atingidos]]),0)</f>
        <v>0</v>
      </c>
      <c r="BG303" s="85" t="str">
        <f t="shared" si="129"/>
        <v/>
      </c>
      <c r="BH303" s="84">
        <f>IFERROR(FIND("Mar",consulta_completa__11[[#This Row],[13 - Ocorrências/Ambientes Atingidos]]),0)</f>
        <v>0</v>
      </c>
      <c r="BI303" s="85" t="str">
        <f t="shared" si="130"/>
        <v/>
      </c>
      <c r="BJ303" s="84">
        <f>IFERROR(FIND("Praia",consulta_completa__11[[#This Row],[13 - Ocorrências/Ambientes Atingidos]]),0)</f>
        <v>0</v>
      </c>
      <c r="BK303" s="85" t="str">
        <f t="shared" si="131"/>
        <v/>
      </c>
      <c r="BL303" s="84">
        <f>IFERROR(FIND("Solo",consulta_completa__11[[#This Row],[13 - Ocorrências/Ambientes Atingidos]]),0)</f>
        <v>1</v>
      </c>
      <c r="BM303" s="85" t="str">
        <f t="shared" si="132"/>
        <v>X</v>
      </c>
      <c r="BN303" s="84">
        <f>IFERROR(FIND("Águas subterrâneas",consulta_completa__11[[#This Row],[13 - Ocorrências/Ambientes Atingidos]]),0)</f>
        <v>0</v>
      </c>
      <c r="BO303" s="85" t="str">
        <f t="shared" si="133"/>
        <v/>
      </c>
      <c r="BP303" s="84">
        <f>IFERROR(FIND("Atmosfera",consulta_completa__11[[#This Row],[13 - Ocorrências/Ambientes Atingidos]]),0)</f>
        <v>0</v>
      </c>
      <c r="BQ303" s="85" t="str">
        <f t="shared" si="134"/>
        <v/>
      </c>
      <c r="BR303" s="84">
        <f>IFERROR(FIND("Flora",consulta_completa__11[[#This Row],[13 - Ocorrências/Ambientes Atingidos]]),0)</f>
        <v>0</v>
      </c>
      <c r="BS303" s="85" t="str">
        <f t="shared" si="135"/>
        <v/>
      </c>
      <c r="BT303" s="84">
        <f>IFERROR(FIND("Fauna",consulta_completa__11[[#This Row],[13 - Ocorrências/Ambientes Atingidos]]),0)</f>
        <v>0</v>
      </c>
      <c r="BU303" s="85" t="str">
        <f t="shared" si="136"/>
        <v/>
      </c>
      <c r="BV303" s="84">
        <f>IFERROR(FIND("UC federal",consulta_completa__11[[#This Row],[13 - Ocorrências/Ambientes Atingidos]]),0)</f>
        <v>0</v>
      </c>
      <c r="BW303" s="85" t="str">
        <f t="shared" si="137"/>
        <v/>
      </c>
      <c r="BX303" s="84">
        <f>IFERROR(FIND("UC estadual/municipal",consulta_completa__11[[#This Row],[13 - Ocorrências/Ambientes Atingidos]]),0)</f>
        <v>0</v>
      </c>
      <c r="BY303" s="85" t="str">
        <f t="shared" si="138"/>
        <v/>
      </c>
      <c r="BZ303" s="84">
        <f>IFERROR(FIND("Outro(s)",consulta_completa__11[[#This Row],[13 - Ocorrências/Ambientes Atingidos]]),0)</f>
        <v>0</v>
      </c>
      <c r="CA303" s="85" t="str">
        <f t="shared" si="139"/>
        <v/>
      </c>
      <c r="CB303" s="84">
        <f>IFERROR(FIND("Sem dano",consulta_completa__11[[#This Row],[13 - Ocorrências/Ambientes Atingidos]]),0)</f>
        <v>0</v>
      </c>
      <c r="CC303" s="85" t="str">
        <f t="shared" si="140"/>
        <v/>
      </c>
      <c r="CD303" s="84" t="str">
        <f>IF(consulta_completa__11[[#This Row],[13 - Ocorrências/Ambientes Atingidos]]="","X","")</f>
        <v/>
      </c>
      <c r="CE303" s="86">
        <f>IFERROR(FIND("IBAMA",consulta_completa__11[[#This Row],[14 - Inst. Atuando no Local]]),0)</f>
        <v>0</v>
      </c>
      <c r="CF303" s="86" t="str">
        <f t="shared" si="141"/>
        <v/>
      </c>
      <c r="CG303" s="86">
        <f>IFERROR(FIND("OEMA",consulta_completa__11[[#This Row],[14 - Inst. Atuando no Local]]),0)</f>
        <v>0</v>
      </c>
      <c r="CH303" s="86" t="str">
        <f t="shared" si="142"/>
        <v/>
      </c>
      <c r="CI303" s="86">
        <f>IFERROR(FIND("DEFESA CIVIL",consulta_completa__11[[#This Row],[14 - Inst. Atuando no Local]]),0)</f>
        <v>0</v>
      </c>
      <c r="CJ303" s="86" t="str">
        <f t="shared" si="143"/>
        <v/>
      </c>
      <c r="CK303" s="86">
        <f>IFERROR(FIND("CORPO DE BOMBEIROS",consulta_completa__11[[#This Row],[14 - Inst. Atuando no Local]]),0)</f>
        <v>0</v>
      </c>
      <c r="CL303" s="86" t="str">
        <f t="shared" si="144"/>
        <v/>
      </c>
      <c r="CM303" s="86">
        <f>IFERROR(FIND("POLÍCIA RODOVIÁRIA",consulta_completa__11[[#This Row],[14 - Inst. Atuando no Local]]),0)</f>
        <v>0</v>
      </c>
      <c r="CN303" s="86" t="str">
        <f t="shared" si="145"/>
        <v/>
      </c>
      <c r="CO303" s="86">
        <f>IFERROR(FIND("POLÍCIA MILITAR",consulta_completa__11[[#This Row],[14 - Inst. Atuando no Local]]),0)</f>
        <v>0</v>
      </c>
      <c r="CP303" s="86" t="str">
        <f t="shared" si="146"/>
        <v/>
      </c>
      <c r="CQ303" s="86">
        <f>IFERROR(FIND("POLÍCIA CIVIL",consulta_completa__11[[#This Row],[14 - Inst. Atuando no Local]]),0)</f>
        <v>0</v>
      </c>
      <c r="CR303" s="86" t="str">
        <f t="shared" si="147"/>
        <v/>
      </c>
      <c r="CS303" s="86">
        <f>IFERROR(FIND("MARINHA DO BRASIL",consulta_completa__11[[#This Row],[14 - Inst. Atuando no Local]]),0)</f>
        <v>0</v>
      </c>
      <c r="CT303" s="86" t="str">
        <f t="shared" si="148"/>
        <v/>
      </c>
      <c r="CU303" s="86">
        <f>IFERROR(FIND("EMPRESA ESPECIALIZADA EM ATENDIMENTO",consulta_completa__11[[#This Row],[14 - Inst. Atuando no Local]]),0)</f>
        <v>0</v>
      </c>
      <c r="CV303" s="86" t="str">
        <f t="shared" si="149"/>
        <v/>
      </c>
      <c r="CW303" s="86">
        <f>IFERROR(FIND("IBAMA",consulta_completa__11[[#This Row],[14 - Inst. Atuando no Local]]),0)</f>
        <v>0</v>
      </c>
      <c r="CX303" s="86" t="str">
        <f t="shared" si="150"/>
        <v/>
      </c>
      <c r="CY303" s="86" t="str">
        <f>IF(consulta_completa__11[[#This Row],[14 - Inst. Atuando no Local]]="","X","")</f>
        <v/>
      </c>
      <c r="CZ303" s="86">
        <f>IFERROR(FIND("OUTRA (S)",consulta_completa__11[[#This Row],[14 - Inst. Atuando no Local]]),0)</f>
        <v>0</v>
      </c>
      <c r="DA303" s="86" t="str">
        <f t="shared" si="151"/>
        <v/>
      </c>
      <c r="DB303" s="37" t="str">
        <f t="shared" si="152"/>
        <v>Sim</v>
      </c>
      <c r="DC303" s="37" t="str">
        <f t="shared" si="153"/>
        <v>Não</v>
      </c>
      <c r="DD303" s="37" t="str">
        <f t="shared" si="154"/>
        <v>Sim</v>
      </c>
      <c r="DE303" s="89" t="str">
        <f t="shared" si="125"/>
        <v>Federal</v>
      </c>
    </row>
    <row r="304" spans="1:109">
      <c r="A304" s="15">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4">
        <f>IFERROR(FIND("Óbitos/feridos",consulta_completa__11[[#This Row],[13 - Ocorrências/Ambientes Atingidos]]),0)</f>
        <v>0</v>
      </c>
      <c r="AY304" s="85" t="str">
        <f t="shared" si="126"/>
        <v/>
      </c>
      <c r="AZ304" s="84">
        <f>IFERROR(FIND("População afetada/evacuada",consulta_completa__11[[#This Row],[13 - Ocorrências/Ambientes Atingidos]]),0)</f>
        <v>0</v>
      </c>
      <c r="BA304" s="84" t="str">
        <f t="shared" si="127"/>
        <v/>
      </c>
      <c r="BB304" s="84">
        <f>IFERROR(FIND("Suspensão de abastecimento de água",consulta_completa__11[[#This Row],[13 - Ocorrências/Ambientes Atingidos]]),0)</f>
        <v>0</v>
      </c>
      <c r="BC304" s="85" t="str">
        <f t="shared" si="155"/>
        <v/>
      </c>
      <c r="BD304" s="84">
        <f>IFERROR(FIND("Rio/córrego",consulta_completa__11[[#This Row],[13 - Ocorrências/Ambientes Atingidos]]),0)</f>
        <v>0</v>
      </c>
      <c r="BE304" s="85" t="str">
        <f t="shared" si="128"/>
        <v/>
      </c>
      <c r="BF304" s="84">
        <f>IFERROR(FIND("Lago",consulta_completa__11[[#This Row],[13 - Ocorrências/Ambientes Atingidos]]),0)</f>
        <v>0</v>
      </c>
      <c r="BG304" s="85" t="str">
        <f t="shared" si="129"/>
        <v/>
      </c>
      <c r="BH304" s="84">
        <f>IFERROR(FIND("Mar",consulta_completa__11[[#This Row],[13 - Ocorrências/Ambientes Atingidos]]),0)</f>
        <v>1</v>
      </c>
      <c r="BI304" s="85" t="str">
        <f t="shared" si="130"/>
        <v>X</v>
      </c>
      <c r="BJ304" s="84">
        <f>IFERROR(FIND("Praia",consulta_completa__11[[#This Row],[13 - Ocorrências/Ambientes Atingidos]]),0)</f>
        <v>0</v>
      </c>
      <c r="BK304" s="85" t="str">
        <f t="shared" si="131"/>
        <v/>
      </c>
      <c r="BL304" s="84">
        <f>IFERROR(FIND("Solo",consulta_completa__11[[#This Row],[13 - Ocorrências/Ambientes Atingidos]]),0)</f>
        <v>0</v>
      </c>
      <c r="BM304" s="85" t="str">
        <f t="shared" si="132"/>
        <v/>
      </c>
      <c r="BN304" s="84">
        <f>IFERROR(FIND("Águas subterrâneas",consulta_completa__11[[#This Row],[13 - Ocorrências/Ambientes Atingidos]]),0)</f>
        <v>0</v>
      </c>
      <c r="BO304" s="85" t="str">
        <f t="shared" si="133"/>
        <v/>
      </c>
      <c r="BP304" s="84">
        <f>IFERROR(FIND("Atmosfera",consulta_completa__11[[#This Row],[13 - Ocorrências/Ambientes Atingidos]]),0)</f>
        <v>0</v>
      </c>
      <c r="BQ304" s="85" t="str">
        <f t="shared" si="134"/>
        <v/>
      </c>
      <c r="BR304" s="84">
        <f>IFERROR(FIND("Flora",consulta_completa__11[[#This Row],[13 - Ocorrências/Ambientes Atingidos]]),0)</f>
        <v>0</v>
      </c>
      <c r="BS304" s="85" t="str">
        <f t="shared" si="135"/>
        <v/>
      </c>
      <c r="BT304" s="84">
        <f>IFERROR(FIND("Fauna",consulta_completa__11[[#This Row],[13 - Ocorrências/Ambientes Atingidos]]),0)</f>
        <v>0</v>
      </c>
      <c r="BU304" s="85" t="str">
        <f t="shared" si="136"/>
        <v/>
      </c>
      <c r="BV304" s="84">
        <f>IFERROR(FIND("UC federal",consulta_completa__11[[#This Row],[13 - Ocorrências/Ambientes Atingidos]]),0)</f>
        <v>0</v>
      </c>
      <c r="BW304" s="85" t="str">
        <f t="shared" si="137"/>
        <v/>
      </c>
      <c r="BX304" s="84">
        <f>IFERROR(FIND("UC estadual/municipal",consulta_completa__11[[#This Row],[13 - Ocorrências/Ambientes Atingidos]]),0)</f>
        <v>0</v>
      </c>
      <c r="BY304" s="85" t="str">
        <f t="shared" si="138"/>
        <v/>
      </c>
      <c r="BZ304" s="84">
        <f>IFERROR(FIND("Outro(s)",consulta_completa__11[[#This Row],[13 - Ocorrências/Ambientes Atingidos]]),0)</f>
        <v>0</v>
      </c>
      <c r="CA304" s="85" t="str">
        <f t="shared" si="139"/>
        <v/>
      </c>
      <c r="CB304" s="84">
        <f>IFERROR(FIND("Sem dano",consulta_completa__11[[#This Row],[13 - Ocorrências/Ambientes Atingidos]]),0)</f>
        <v>0</v>
      </c>
      <c r="CC304" s="85" t="str">
        <f t="shared" si="140"/>
        <v/>
      </c>
      <c r="CD304" s="84" t="str">
        <f>IF(consulta_completa__11[[#This Row],[13 - Ocorrências/Ambientes Atingidos]]="","X","")</f>
        <v/>
      </c>
      <c r="CE304" s="86">
        <f>IFERROR(FIND("IBAMA",consulta_completa__11[[#This Row],[14 - Inst. Atuando no Local]]),0)</f>
        <v>0</v>
      </c>
      <c r="CF304" s="86" t="str">
        <f t="shared" si="141"/>
        <v/>
      </c>
      <c r="CG304" s="86">
        <f>IFERROR(FIND("OEMA",consulta_completa__11[[#This Row],[14 - Inst. Atuando no Local]]),0)</f>
        <v>0</v>
      </c>
      <c r="CH304" s="86" t="str">
        <f t="shared" si="142"/>
        <v/>
      </c>
      <c r="CI304" s="86">
        <f>IFERROR(FIND("DEFESA CIVIL",consulta_completa__11[[#This Row],[14 - Inst. Atuando no Local]]),0)</f>
        <v>0</v>
      </c>
      <c r="CJ304" s="86" t="str">
        <f t="shared" si="143"/>
        <v/>
      </c>
      <c r="CK304" s="86">
        <f>IFERROR(FIND("CORPO DE BOMBEIROS",consulta_completa__11[[#This Row],[14 - Inst. Atuando no Local]]),0)</f>
        <v>0</v>
      </c>
      <c r="CL304" s="86" t="str">
        <f t="shared" si="144"/>
        <v/>
      </c>
      <c r="CM304" s="86">
        <f>IFERROR(FIND("POLÍCIA RODOVIÁRIA",consulta_completa__11[[#This Row],[14 - Inst. Atuando no Local]]),0)</f>
        <v>0</v>
      </c>
      <c r="CN304" s="86" t="str">
        <f t="shared" si="145"/>
        <v/>
      </c>
      <c r="CO304" s="86">
        <f>IFERROR(FIND("POLÍCIA MILITAR",consulta_completa__11[[#This Row],[14 - Inst. Atuando no Local]]),0)</f>
        <v>0</v>
      </c>
      <c r="CP304" s="86" t="str">
        <f t="shared" si="146"/>
        <v/>
      </c>
      <c r="CQ304" s="86">
        <f>IFERROR(FIND("POLÍCIA CIVIL",consulta_completa__11[[#This Row],[14 - Inst. Atuando no Local]]),0)</f>
        <v>0</v>
      </c>
      <c r="CR304" s="86" t="str">
        <f t="shared" si="147"/>
        <v/>
      </c>
      <c r="CS304" s="86">
        <f>IFERROR(FIND("MARINHA DO BRASIL",consulta_completa__11[[#This Row],[14 - Inst. Atuando no Local]]),0)</f>
        <v>0</v>
      </c>
      <c r="CT304" s="86" t="str">
        <f t="shared" si="148"/>
        <v/>
      </c>
      <c r="CU304" s="86">
        <f>IFERROR(FIND("EMPRESA ESPECIALIZADA EM ATENDIMENTO",consulta_completa__11[[#This Row],[14 - Inst. Atuando no Local]]),0)</f>
        <v>0</v>
      </c>
      <c r="CV304" s="86" t="str">
        <f t="shared" si="149"/>
        <v/>
      </c>
      <c r="CW304" s="86">
        <f>IFERROR(FIND("IBAMA",consulta_completa__11[[#This Row],[14 - Inst. Atuando no Local]]),0)</f>
        <v>0</v>
      </c>
      <c r="CX304" s="86" t="str">
        <f t="shared" si="150"/>
        <v/>
      </c>
      <c r="CY304" s="86" t="str">
        <f>IF(consulta_completa__11[[#This Row],[14 - Inst. Atuando no Local]]="","X","")</f>
        <v/>
      </c>
      <c r="CZ304" s="86">
        <f>IFERROR(FIND("OUTRA (S)",consulta_completa__11[[#This Row],[14 - Inst. Atuando no Local]]),0)</f>
        <v>0</v>
      </c>
      <c r="DA304" s="86" t="str">
        <f t="shared" si="151"/>
        <v/>
      </c>
      <c r="DB304" s="37" t="str">
        <f t="shared" si="152"/>
        <v>Sim</v>
      </c>
      <c r="DC304" s="37" t="str">
        <f t="shared" si="153"/>
        <v>Não</v>
      </c>
      <c r="DD304" s="37" t="str">
        <f t="shared" si="154"/>
        <v>Sim</v>
      </c>
      <c r="DE304" s="89" t="str">
        <f t="shared" si="125"/>
        <v>Federal</v>
      </c>
    </row>
    <row r="305" spans="1:109">
      <c r="A305" s="15">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4">
        <f>IFERROR(FIND("Óbitos/feridos",consulta_completa__11[[#This Row],[13 - Ocorrências/Ambientes Atingidos]]),0)</f>
        <v>0</v>
      </c>
      <c r="AY305" s="85" t="str">
        <f t="shared" si="126"/>
        <v/>
      </c>
      <c r="AZ305" s="84">
        <f>IFERROR(FIND("População afetada/evacuada",consulta_completa__11[[#This Row],[13 - Ocorrências/Ambientes Atingidos]]),0)</f>
        <v>0</v>
      </c>
      <c r="BA305" s="84" t="str">
        <f t="shared" si="127"/>
        <v/>
      </c>
      <c r="BB305" s="84">
        <f>IFERROR(FIND("Suspensão de abastecimento de água",consulta_completa__11[[#This Row],[13 - Ocorrências/Ambientes Atingidos]]),0)</f>
        <v>0</v>
      </c>
      <c r="BC305" s="85" t="str">
        <f t="shared" si="155"/>
        <v/>
      </c>
      <c r="BD305" s="84">
        <f>IFERROR(FIND("Rio/córrego",consulta_completa__11[[#This Row],[13 - Ocorrências/Ambientes Atingidos]]),0)</f>
        <v>0</v>
      </c>
      <c r="BE305" s="85" t="str">
        <f t="shared" si="128"/>
        <v/>
      </c>
      <c r="BF305" s="84">
        <f>IFERROR(FIND("Lago",consulta_completa__11[[#This Row],[13 - Ocorrências/Ambientes Atingidos]]),0)</f>
        <v>0</v>
      </c>
      <c r="BG305" s="85" t="str">
        <f t="shared" si="129"/>
        <v/>
      </c>
      <c r="BH305" s="84">
        <f>IFERROR(FIND("Mar",consulta_completa__11[[#This Row],[13 - Ocorrências/Ambientes Atingidos]]),0)</f>
        <v>0</v>
      </c>
      <c r="BI305" s="85" t="str">
        <f t="shared" si="130"/>
        <v/>
      </c>
      <c r="BJ305" s="84">
        <f>IFERROR(FIND("Praia",consulta_completa__11[[#This Row],[13 - Ocorrências/Ambientes Atingidos]]),0)</f>
        <v>0</v>
      </c>
      <c r="BK305" s="85" t="str">
        <f t="shared" si="131"/>
        <v/>
      </c>
      <c r="BL305" s="84">
        <f>IFERROR(FIND("Solo",consulta_completa__11[[#This Row],[13 - Ocorrências/Ambientes Atingidos]]),0)</f>
        <v>1</v>
      </c>
      <c r="BM305" s="85" t="str">
        <f t="shared" si="132"/>
        <v>X</v>
      </c>
      <c r="BN305" s="84">
        <f>IFERROR(FIND("Águas subterrâneas",consulta_completa__11[[#This Row],[13 - Ocorrências/Ambientes Atingidos]]),0)</f>
        <v>0</v>
      </c>
      <c r="BO305" s="85" t="str">
        <f t="shared" si="133"/>
        <v/>
      </c>
      <c r="BP305" s="84">
        <f>IFERROR(FIND("Atmosfera",consulta_completa__11[[#This Row],[13 - Ocorrências/Ambientes Atingidos]]),0)</f>
        <v>0</v>
      </c>
      <c r="BQ305" s="85" t="str">
        <f t="shared" si="134"/>
        <v/>
      </c>
      <c r="BR305" s="84">
        <f>IFERROR(FIND("Flora",consulta_completa__11[[#This Row],[13 - Ocorrências/Ambientes Atingidos]]),0)</f>
        <v>0</v>
      </c>
      <c r="BS305" s="85" t="str">
        <f t="shared" si="135"/>
        <v/>
      </c>
      <c r="BT305" s="84">
        <f>IFERROR(FIND("Fauna",consulta_completa__11[[#This Row],[13 - Ocorrências/Ambientes Atingidos]]),0)</f>
        <v>0</v>
      </c>
      <c r="BU305" s="85" t="str">
        <f t="shared" si="136"/>
        <v/>
      </c>
      <c r="BV305" s="84">
        <f>IFERROR(FIND("UC federal",consulta_completa__11[[#This Row],[13 - Ocorrências/Ambientes Atingidos]]),0)</f>
        <v>0</v>
      </c>
      <c r="BW305" s="85" t="str">
        <f t="shared" si="137"/>
        <v/>
      </c>
      <c r="BX305" s="84">
        <f>IFERROR(FIND("UC estadual/municipal",consulta_completa__11[[#This Row],[13 - Ocorrências/Ambientes Atingidos]]),0)</f>
        <v>0</v>
      </c>
      <c r="BY305" s="85" t="str">
        <f t="shared" si="138"/>
        <v/>
      </c>
      <c r="BZ305" s="84">
        <f>IFERROR(FIND("Outro(s)",consulta_completa__11[[#This Row],[13 - Ocorrências/Ambientes Atingidos]]),0)</f>
        <v>0</v>
      </c>
      <c r="CA305" s="85" t="str">
        <f t="shared" si="139"/>
        <v/>
      </c>
      <c r="CB305" s="84">
        <f>IFERROR(FIND("Sem dano",consulta_completa__11[[#This Row],[13 - Ocorrências/Ambientes Atingidos]]),0)</f>
        <v>0</v>
      </c>
      <c r="CC305" s="85" t="str">
        <f t="shared" si="140"/>
        <v/>
      </c>
      <c r="CD305" s="84" t="str">
        <f>IF(consulta_completa__11[[#This Row],[13 - Ocorrências/Ambientes Atingidos]]="","X","")</f>
        <v/>
      </c>
      <c r="CE305" s="86">
        <f>IFERROR(FIND("IBAMA",consulta_completa__11[[#This Row],[14 - Inst. Atuando no Local]]),0)</f>
        <v>0</v>
      </c>
      <c r="CF305" s="86" t="str">
        <f t="shared" si="141"/>
        <v/>
      </c>
      <c r="CG305" s="86">
        <f>IFERROR(FIND("OEMA",consulta_completa__11[[#This Row],[14 - Inst. Atuando no Local]]),0)</f>
        <v>0</v>
      </c>
      <c r="CH305" s="86" t="str">
        <f t="shared" si="142"/>
        <v/>
      </c>
      <c r="CI305" s="86">
        <f>IFERROR(FIND("DEFESA CIVIL",consulta_completa__11[[#This Row],[14 - Inst. Atuando no Local]]),0)</f>
        <v>0</v>
      </c>
      <c r="CJ305" s="86" t="str">
        <f t="shared" si="143"/>
        <v/>
      </c>
      <c r="CK305" s="86">
        <f>IFERROR(FIND("CORPO DE BOMBEIROS",consulta_completa__11[[#This Row],[14 - Inst. Atuando no Local]]),0)</f>
        <v>0</v>
      </c>
      <c r="CL305" s="86" t="str">
        <f t="shared" si="144"/>
        <v/>
      </c>
      <c r="CM305" s="86">
        <f>IFERROR(FIND("POLÍCIA RODOVIÁRIA",consulta_completa__11[[#This Row],[14 - Inst. Atuando no Local]]),0)</f>
        <v>0</v>
      </c>
      <c r="CN305" s="86" t="str">
        <f t="shared" si="145"/>
        <v/>
      </c>
      <c r="CO305" s="86">
        <f>IFERROR(FIND("POLÍCIA MILITAR",consulta_completa__11[[#This Row],[14 - Inst. Atuando no Local]]),0)</f>
        <v>0</v>
      </c>
      <c r="CP305" s="86" t="str">
        <f t="shared" si="146"/>
        <v/>
      </c>
      <c r="CQ305" s="86">
        <f>IFERROR(FIND("POLÍCIA CIVIL",consulta_completa__11[[#This Row],[14 - Inst. Atuando no Local]]),0)</f>
        <v>0</v>
      </c>
      <c r="CR305" s="86" t="str">
        <f t="shared" si="147"/>
        <v/>
      </c>
      <c r="CS305" s="86">
        <f>IFERROR(FIND("MARINHA DO BRASIL",consulta_completa__11[[#This Row],[14 - Inst. Atuando no Local]]),0)</f>
        <v>0</v>
      </c>
      <c r="CT305" s="86" t="str">
        <f t="shared" si="148"/>
        <v/>
      </c>
      <c r="CU305" s="86">
        <f>IFERROR(FIND("EMPRESA ESPECIALIZADA EM ATENDIMENTO",consulta_completa__11[[#This Row],[14 - Inst. Atuando no Local]]),0)</f>
        <v>0</v>
      </c>
      <c r="CV305" s="86" t="str">
        <f t="shared" si="149"/>
        <v/>
      </c>
      <c r="CW305" s="86">
        <f>IFERROR(FIND("IBAMA",consulta_completa__11[[#This Row],[14 - Inst. Atuando no Local]]),0)</f>
        <v>0</v>
      </c>
      <c r="CX305" s="86" t="str">
        <f t="shared" si="150"/>
        <v/>
      </c>
      <c r="CY305" s="86" t="str">
        <f>IF(consulta_completa__11[[#This Row],[14 - Inst. Atuando no Local]]="","X","")</f>
        <v/>
      </c>
      <c r="CZ305" s="86">
        <f>IFERROR(FIND("OUTRA (S)",consulta_completa__11[[#This Row],[14 - Inst. Atuando no Local]]),0)</f>
        <v>0</v>
      </c>
      <c r="DA305" s="86" t="str">
        <f t="shared" si="151"/>
        <v/>
      </c>
      <c r="DB305" s="37" t="str">
        <f t="shared" si="152"/>
        <v>Sim</v>
      </c>
      <c r="DC305" s="37" t="str">
        <f t="shared" si="153"/>
        <v>Não</v>
      </c>
      <c r="DD305" s="37" t="str">
        <f t="shared" si="154"/>
        <v>Sim</v>
      </c>
      <c r="DE305" s="89" t="str">
        <f t="shared" si="125"/>
        <v>Federal</v>
      </c>
    </row>
    <row r="306" spans="1:109">
      <c r="A306" s="15">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4">
        <f>IFERROR(FIND("Óbitos/feridos",consulta_completa__11[[#This Row],[13 - Ocorrências/Ambientes Atingidos]]),0)</f>
        <v>0</v>
      </c>
      <c r="AY306" s="85" t="str">
        <f t="shared" si="126"/>
        <v/>
      </c>
      <c r="AZ306" s="84">
        <f>IFERROR(FIND("População afetada/evacuada",consulta_completa__11[[#This Row],[13 - Ocorrências/Ambientes Atingidos]]),0)</f>
        <v>0</v>
      </c>
      <c r="BA306" s="84" t="str">
        <f t="shared" si="127"/>
        <v/>
      </c>
      <c r="BB306" s="84">
        <f>IFERROR(FIND("Suspensão de abastecimento de água",consulta_completa__11[[#This Row],[13 - Ocorrências/Ambientes Atingidos]]),0)</f>
        <v>0</v>
      </c>
      <c r="BC306" s="85" t="str">
        <f t="shared" si="155"/>
        <v/>
      </c>
      <c r="BD306" s="84">
        <f>IFERROR(FIND("Rio/córrego",consulta_completa__11[[#This Row],[13 - Ocorrências/Ambientes Atingidos]]),0)</f>
        <v>0</v>
      </c>
      <c r="BE306" s="85" t="str">
        <f t="shared" si="128"/>
        <v/>
      </c>
      <c r="BF306" s="84">
        <f>IFERROR(FIND("Lago",consulta_completa__11[[#This Row],[13 - Ocorrências/Ambientes Atingidos]]),0)</f>
        <v>0</v>
      </c>
      <c r="BG306" s="85" t="str">
        <f t="shared" si="129"/>
        <v/>
      </c>
      <c r="BH306" s="84">
        <f>IFERROR(FIND("Mar",consulta_completa__11[[#This Row],[13 - Ocorrências/Ambientes Atingidos]]),0)</f>
        <v>0</v>
      </c>
      <c r="BI306" s="85" t="str">
        <f t="shared" si="130"/>
        <v/>
      </c>
      <c r="BJ306" s="84">
        <f>IFERROR(FIND("Praia",consulta_completa__11[[#This Row],[13 - Ocorrências/Ambientes Atingidos]]),0)</f>
        <v>0</v>
      </c>
      <c r="BK306" s="85" t="str">
        <f t="shared" si="131"/>
        <v/>
      </c>
      <c r="BL306" s="84">
        <f>IFERROR(FIND("Solo",consulta_completa__11[[#This Row],[13 - Ocorrências/Ambientes Atingidos]]),0)</f>
        <v>1</v>
      </c>
      <c r="BM306" s="85" t="str">
        <f t="shared" si="132"/>
        <v>X</v>
      </c>
      <c r="BN306" s="84">
        <f>IFERROR(FIND("Águas subterrâneas",consulta_completa__11[[#This Row],[13 - Ocorrências/Ambientes Atingidos]]),0)</f>
        <v>0</v>
      </c>
      <c r="BO306" s="85" t="str">
        <f t="shared" si="133"/>
        <v/>
      </c>
      <c r="BP306" s="84">
        <f>IFERROR(FIND("Atmosfera",consulta_completa__11[[#This Row],[13 - Ocorrências/Ambientes Atingidos]]),0)</f>
        <v>0</v>
      </c>
      <c r="BQ306" s="85" t="str">
        <f t="shared" si="134"/>
        <v/>
      </c>
      <c r="BR306" s="84">
        <f>IFERROR(FIND("Flora",consulta_completa__11[[#This Row],[13 - Ocorrências/Ambientes Atingidos]]),0)</f>
        <v>0</v>
      </c>
      <c r="BS306" s="85" t="str">
        <f t="shared" si="135"/>
        <v/>
      </c>
      <c r="BT306" s="84">
        <f>IFERROR(FIND("Fauna",consulta_completa__11[[#This Row],[13 - Ocorrências/Ambientes Atingidos]]),0)</f>
        <v>0</v>
      </c>
      <c r="BU306" s="85" t="str">
        <f t="shared" si="136"/>
        <v/>
      </c>
      <c r="BV306" s="84">
        <f>IFERROR(FIND("UC federal",consulta_completa__11[[#This Row],[13 - Ocorrências/Ambientes Atingidos]]),0)</f>
        <v>0</v>
      </c>
      <c r="BW306" s="85" t="str">
        <f t="shared" si="137"/>
        <v/>
      </c>
      <c r="BX306" s="84">
        <f>IFERROR(FIND("UC estadual/municipal",consulta_completa__11[[#This Row],[13 - Ocorrências/Ambientes Atingidos]]),0)</f>
        <v>0</v>
      </c>
      <c r="BY306" s="85" t="str">
        <f t="shared" si="138"/>
        <v/>
      </c>
      <c r="BZ306" s="84">
        <f>IFERROR(FIND("Outro(s)",consulta_completa__11[[#This Row],[13 - Ocorrências/Ambientes Atingidos]]),0)</f>
        <v>0</v>
      </c>
      <c r="CA306" s="85" t="str">
        <f t="shared" si="139"/>
        <v/>
      </c>
      <c r="CB306" s="84">
        <f>IFERROR(FIND("Sem dano",consulta_completa__11[[#This Row],[13 - Ocorrências/Ambientes Atingidos]]),0)</f>
        <v>0</v>
      </c>
      <c r="CC306" s="85" t="str">
        <f t="shared" si="140"/>
        <v/>
      </c>
      <c r="CD306" s="84" t="str">
        <f>IF(consulta_completa__11[[#This Row],[13 - Ocorrências/Ambientes Atingidos]]="","X","")</f>
        <v/>
      </c>
      <c r="CE306" s="86">
        <f>IFERROR(FIND("IBAMA",consulta_completa__11[[#This Row],[14 - Inst. Atuando no Local]]),0)</f>
        <v>0</v>
      </c>
      <c r="CF306" s="86" t="str">
        <f t="shared" si="141"/>
        <v/>
      </c>
      <c r="CG306" s="86">
        <f>IFERROR(FIND("OEMA",consulta_completa__11[[#This Row],[14 - Inst. Atuando no Local]]),0)</f>
        <v>0</v>
      </c>
      <c r="CH306" s="86" t="str">
        <f t="shared" si="142"/>
        <v/>
      </c>
      <c r="CI306" s="86">
        <f>IFERROR(FIND("DEFESA CIVIL",consulta_completa__11[[#This Row],[14 - Inst. Atuando no Local]]),0)</f>
        <v>0</v>
      </c>
      <c r="CJ306" s="86" t="str">
        <f t="shared" si="143"/>
        <v/>
      </c>
      <c r="CK306" s="86">
        <f>IFERROR(FIND("CORPO DE BOMBEIROS",consulta_completa__11[[#This Row],[14 - Inst. Atuando no Local]]),0)</f>
        <v>0</v>
      </c>
      <c r="CL306" s="86" t="str">
        <f t="shared" si="144"/>
        <v/>
      </c>
      <c r="CM306" s="86">
        <f>IFERROR(FIND("POLÍCIA RODOVIÁRIA",consulta_completa__11[[#This Row],[14 - Inst. Atuando no Local]]),0)</f>
        <v>0</v>
      </c>
      <c r="CN306" s="86" t="str">
        <f t="shared" si="145"/>
        <v/>
      </c>
      <c r="CO306" s="86">
        <f>IFERROR(FIND("POLÍCIA MILITAR",consulta_completa__11[[#This Row],[14 - Inst. Atuando no Local]]),0)</f>
        <v>0</v>
      </c>
      <c r="CP306" s="86" t="str">
        <f t="shared" si="146"/>
        <v/>
      </c>
      <c r="CQ306" s="86">
        <f>IFERROR(FIND("POLÍCIA CIVIL",consulta_completa__11[[#This Row],[14 - Inst. Atuando no Local]]),0)</f>
        <v>0</v>
      </c>
      <c r="CR306" s="86" t="str">
        <f t="shared" si="147"/>
        <v/>
      </c>
      <c r="CS306" s="86">
        <f>IFERROR(FIND("MARINHA DO BRASIL",consulta_completa__11[[#This Row],[14 - Inst. Atuando no Local]]),0)</f>
        <v>0</v>
      </c>
      <c r="CT306" s="86" t="str">
        <f t="shared" si="148"/>
        <v/>
      </c>
      <c r="CU306" s="86">
        <f>IFERROR(FIND("EMPRESA ESPECIALIZADA EM ATENDIMENTO",consulta_completa__11[[#This Row],[14 - Inst. Atuando no Local]]),0)</f>
        <v>0</v>
      </c>
      <c r="CV306" s="86" t="str">
        <f t="shared" si="149"/>
        <v/>
      </c>
      <c r="CW306" s="86">
        <f>IFERROR(FIND("IBAMA",consulta_completa__11[[#This Row],[14 - Inst. Atuando no Local]]),0)</f>
        <v>0</v>
      </c>
      <c r="CX306" s="86" t="str">
        <f t="shared" si="150"/>
        <v/>
      </c>
      <c r="CY306" s="86" t="str">
        <f>IF(consulta_completa__11[[#This Row],[14 - Inst. Atuando no Local]]="","X","")</f>
        <v/>
      </c>
      <c r="CZ306" s="86">
        <f>IFERROR(FIND("OUTRA (S)",consulta_completa__11[[#This Row],[14 - Inst. Atuando no Local]]),0)</f>
        <v>0</v>
      </c>
      <c r="DA306" s="86" t="str">
        <f t="shared" si="151"/>
        <v/>
      </c>
      <c r="DB306" s="37" t="str">
        <f t="shared" si="152"/>
        <v>Sim</v>
      </c>
      <c r="DC306" s="37" t="str">
        <f t="shared" si="153"/>
        <v>Não</v>
      </c>
      <c r="DD306" s="37" t="str">
        <f t="shared" si="154"/>
        <v>Sim</v>
      </c>
      <c r="DE306" s="89" t="str">
        <f t="shared" si="125"/>
        <v>Federal</v>
      </c>
    </row>
    <row r="307" spans="1:109">
      <c r="A307" s="15">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4">
        <f>IFERROR(FIND("Óbitos/feridos",consulta_completa__11[[#This Row],[13 - Ocorrências/Ambientes Atingidos]]),0)</f>
        <v>0</v>
      </c>
      <c r="AY307" s="85" t="str">
        <f t="shared" si="126"/>
        <v/>
      </c>
      <c r="AZ307" s="84">
        <f>IFERROR(FIND("População afetada/evacuada",consulta_completa__11[[#This Row],[13 - Ocorrências/Ambientes Atingidos]]),0)</f>
        <v>0</v>
      </c>
      <c r="BA307" s="84" t="str">
        <f t="shared" si="127"/>
        <v/>
      </c>
      <c r="BB307" s="84">
        <f>IFERROR(FIND("Suspensão de abastecimento de água",consulta_completa__11[[#This Row],[13 - Ocorrências/Ambientes Atingidos]]),0)</f>
        <v>0</v>
      </c>
      <c r="BC307" s="85" t="str">
        <f t="shared" si="155"/>
        <v/>
      </c>
      <c r="BD307" s="84">
        <f>IFERROR(FIND("Rio/córrego",consulta_completa__11[[#This Row],[13 - Ocorrências/Ambientes Atingidos]]),0)</f>
        <v>0</v>
      </c>
      <c r="BE307" s="85" t="str">
        <f t="shared" si="128"/>
        <v/>
      </c>
      <c r="BF307" s="84">
        <f>IFERROR(FIND("Lago",consulta_completa__11[[#This Row],[13 - Ocorrências/Ambientes Atingidos]]),0)</f>
        <v>0</v>
      </c>
      <c r="BG307" s="85" t="str">
        <f t="shared" si="129"/>
        <v/>
      </c>
      <c r="BH307" s="84">
        <f>IFERROR(FIND("Mar",consulta_completa__11[[#This Row],[13 - Ocorrências/Ambientes Atingidos]]),0)</f>
        <v>0</v>
      </c>
      <c r="BI307" s="85" t="str">
        <f t="shared" si="130"/>
        <v/>
      </c>
      <c r="BJ307" s="84">
        <f>IFERROR(FIND("Praia",consulta_completa__11[[#This Row],[13 - Ocorrências/Ambientes Atingidos]]),0)</f>
        <v>0</v>
      </c>
      <c r="BK307" s="85" t="str">
        <f t="shared" si="131"/>
        <v/>
      </c>
      <c r="BL307" s="84">
        <f>IFERROR(FIND("Solo",consulta_completa__11[[#This Row],[13 - Ocorrências/Ambientes Atingidos]]),0)</f>
        <v>1</v>
      </c>
      <c r="BM307" s="85" t="str">
        <f t="shared" si="132"/>
        <v>X</v>
      </c>
      <c r="BN307" s="84">
        <f>IFERROR(FIND("Águas subterrâneas",consulta_completa__11[[#This Row],[13 - Ocorrências/Ambientes Atingidos]]),0)</f>
        <v>0</v>
      </c>
      <c r="BO307" s="85" t="str">
        <f t="shared" si="133"/>
        <v/>
      </c>
      <c r="BP307" s="84">
        <f>IFERROR(FIND("Atmosfera",consulta_completa__11[[#This Row],[13 - Ocorrências/Ambientes Atingidos]]),0)</f>
        <v>0</v>
      </c>
      <c r="BQ307" s="85" t="str">
        <f t="shared" si="134"/>
        <v/>
      </c>
      <c r="BR307" s="84">
        <f>IFERROR(FIND("Flora",consulta_completa__11[[#This Row],[13 - Ocorrências/Ambientes Atingidos]]),0)</f>
        <v>0</v>
      </c>
      <c r="BS307" s="85" t="str">
        <f t="shared" si="135"/>
        <v/>
      </c>
      <c r="BT307" s="84">
        <f>IFERROR(FIND("Fauna",consulta_completa__11[[#This Row],[13 - Ocorrências/Ambientes Atingidos]]),0)</f>
        <v>0</v>
      </c>
      <c r="BU307" s="85" t="str">
        <f t="shared" si="136"/>
        <v/>
      </c>
      <c r="BV307" s="84">
        <f>IFERROR(FIND("UC federal",consulta_completa__11[[#This Row],[13 - Ocorrências/Ambientes Atingidos]]),0)</f>
        <v>0</v>
      </c>
      <c r="BW307" s="85" t="str">
        <f t="shared" si="137"/>
        <v/>
      </c>
      <c r="BX307" s="84">
        <f>IFERROR(FIND("UC estadual/municipal",consulta_completa__11[[#This Row],[13 - Ocorrências/Ambientes Atingidos]]),0)</f>
        <v>0</v>
      </c>
      <c r="BY307" s="85" t="str">
        <f t="shared" si="138"/>
        <v/>
      </c>
      <c r="BZ307" s="84">
        <f>IFERROR(FIND("Outro(s)",consulta_completa__11[[#This Row],[13 - Ocorrências/Ambientes Atingidos]]),0)</f>
        <v>0</v>
      </c>
      <c r="CA307" s="85" t="str">
        <f t="shared" si="139"/>
        <v/>
      </c>
      <c r="CB307" s="84">
        <f>IFERROR(FIND("Sem dano",consulta_completa__11[[#This Row],[13 - Ocorrências/Ambientes Atingidos]]),0)</f>
        <v>0</v>
      </c>
      <c r="CC307" s="85" t="str">
        <f t="shared" si="140"/>
        <v/>
      </c>
      <c r="CD307" s="84" t="str">
        <f>IF(consulta_completa__11[[#This Row],[13 - Ocorrências/Ambientes Atingidos]]="","X","")</f>
        <v/>
      </c>
      <c r="CE307" s="86">
        <f>IFERROR(FIND("IBAMA",consulta_completa__11[[#This Row],[14 - Inst. Atuando no Local]]),0)</f>
        <v>0</v>
      </c>
      <c r="CF307" s="86" t="str">
        <f t="shared" si="141"/>
        <v/>
      </c>
      <c r="CG307" s="86">
        <f>IFERROR(FIND("OEMA",consulta_completa__11[[#This Row],[14 - Inst. Atuando no Local]]),0)</f>
        <v>0</v>
      </c>
      <c r="CH307" s="86" t="str">
        <f t="shared" si="142"/>
        <v/>
      </c>
      <c r="CI307" s="86">
        <f>IFERROR(FIND("DEFESA CIVIL",consulta_completa__11[[#This Row],[14 - Inst. Atuando no Local]]),0)</f>
        <v>0</v>
      </c>
      <c r="CJ307" s="86" t="str">
        <f t="shared" si="143"/>
        <v/>
      </c>
      <c r="CK307" s="86">
        <f>IFERROR(FIND("CORPO DE BOMBEIROS",consulta_completa__11[[#This Row],[14 - Inst. Atuando no Local]]),0)</f>
        <v>0</v>
      </c>
      <c r="CL307" s="86" t="str">
        <f t="shared" si="144"/>
        <v/>
      </c>
      <c r="CM307" s="86">
        <f>IFERROR(FIND("POLÍCIA RODOVIÁRIA",consulta_completa__11[[#This Row],[14 - Inst. Atuando no Local]]),0)</f>
        <v>0</v>
      </c>
      <c r="CN307" s="86" t="str">
        <f t="shared" si="145"/>
        <v/>
      </c>
      <c r="CO307" s="86">
        <f>IFERROR(FIND("POLÍCIA MILITAR",consulta_completa__11[[#This Row],[14 - Inst. Atuando no Local]]),0)</f>
        <v>0</v>
      </c>
      <c r="CP307" s="86" t="str">
        <f t="shared" si="146"/>
        <v/>
      </c>
      <c r="CQ307" s="86">
        <f>IFERROR(FIND("POLÍCIA CIVIL",consulta_completa__11[[#This Row],[14 - Inst. Atuando no Local]]),0)</f>
        <v>0</v>
      </c>
      <c r="CR307" s="86" t="str">
        <f t="shared" si="147"/>
        <v/>
      </c>
      <c r="CS307" s="86">
        <f>IFERROR(FIND("MARINHA DO BRASIL",consulta_completa__11[[#This Row],[14 - Inst. Atuando no Local]]),0)</f>
        <v>0</v>
      </c>
      <c r="CT307" s="86" t="str">
        <f t="shared" si="148"/>
        <v/>
      </c>
      <c r="CU307" s="86">
        <f>IFERROR(FIND("EMPRESA ESPECIALIZADA EM ATENDIMENTO",consulta_completa__11[[#This Row],[14 - Inst. Atuando no Local]]),0)</f>
        <v>0</v>
      </c>
      <c r="CV307" s="86" t="str">
        <f t="shared" si="149"/>
        <v/>
      </c>
      <c r="CW307" s="86">
        <f>IFERROR(FIND("IBAMA",consulta_completa__11[[#This Row],[14 - Inst. Atuando no Local]]),0)</f>
        <v>0</v>
      </c>
      <c r="CX307" s="86" t="str">
        <f t="shared" si="150"/>
        <v/>
      </c>
      <c r="CY307" s="86" t="str">
        <f>IF(consulta_completa__11[[#This Row],[14 - Inst. Atuando no Local]]="","X","")</f>
        <v/>
      </c>
      <c r="CZ307" s="86">
        <f>IFERROR(FIND("OUTRA (S)",consulta_completa__11[[#This Row],[14 - Inst. Atuando no Local]]),0)</f>
        <v>0</v>
      </c>
      <c r="DA307" s="86" t="str">
        <f t="shared" si="151"/>
        <v/>
      </c>
      <c r="DB307" s="37" t="str">
        <f t="shared" si="152"/>
        <v>Sim</v>
      </c>
      <c r="DC307" s="37" t="str">
        <f t="shared" si="153"/>
        <v>Não</v>
      </c>
      <c r="DD307" s="37" t="str">
        <f t="shared" si="154"/>
        <v>Sim</v>
      </c>
      <c r="DE307" s="89" t="str">
        <f t="shared" si="125"/>
        <v>Federal</v>
      </c>
    </row>
    <row r="308" spans="1:109">
      <c r="A308" s="15">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4">
        <f>IFERROR(FIND("Óbitos/feridos",consulta_completa__11[[#This Row],[13 - Ocorrências/Ambientes Atingidos]]),0)</f>
        <v>0</v>
      </c>
      <c r="AY308" s="85" t="str">
        <f t="shared" si="126"/>
        <v/>
      </c>
      <c r="AZ308" s="84">
        <f>IFERROR(FIND("População afetada/evacuada",consulta_completa__11[[#This Row],[13 - Ocorrências/Ambientes Atingidos]]),0)</f>
        <v>0</v>
      </c>
      <c r="BA308" s="84" t="str">
        <f t="shared" si="127"/>
        <v/>
      </c>
      <c r="BB308" s="84">
        <f>IFERROR(FIND("Suspensão de abastecimento de água",consulta_completa__11[[#This Row],[13 - Ocorrências/Ambientes Atingidos]]),0)</f>
        <v>0</v>
      </c>
      <c r="BC308" s="85" t="str">
        <f t="shared" si="155"/>
        <v/>
      </c>
      <c r="BD308" s="84">
        <f>IFERROR(FIND("Rio/córrego",consulta_completa__11[[#This Row],[13 - Ocorrências/Ambientes Atingidos]]),0)</f>
        <v>0</v>
      </c>
      <c r="BE308" s="85" t="str">
        <f t="shared" si="128"/>
        <v/>
      </c>
      <c r="BF308" s="84">
        <f>IFERROR(FIND("Lago",consulta_completa__11[[#This Row],[13 - Ocorrências/Ambientes Atingidos]]),0)</f>
        <v>0</v>
      </c>
      <c r="BG308" s="85" t="str">
        <f t="shared" si="129"/>
        <v/>
      </c>
      <c r="BH308" s="84">
        <f>IFERROR(FIND("Mar",consulta_completa__11[[#This Row],[13 - Ocorrências/Ambientes Atingidos]]),0)</f>
        <v>0</v>
      </c>
      <c r="BI308" s="85" t="str">
        <f t="shared" si="130"/>
        <v/>
      </c>
      <c r="BJ308" s="84">
        <f>IFERROR(FIND("Praia",consulta_completa__11[[#This Row],[13 - Ocorrências/Ambientes Atingidos]]),0)</f>
        <v>0</v>
      </c>
      <c r="BK308" s="85" t="str">
        <f t="shared" si="131"/>
        <v/>
      </c>
      <c r="BL308" s="84">
        <f>IFERROR(FIND("Solo",consulta_completa__11[[#This Row],[13 - Ocorrências/Ambientes Atingidos]]),0)</f>
        <v>1</v>
      </c>
      <c r="BM308" s="85" t="str">
        <f t="shared" si="132"/>
        <v>X</v>
      </c>
      <c r="BN308" s="84">
        <f>IFERROR(FIND("Águas subterrâneas",consulta_completa__11[[#This Row],[13 - Ocorrências/Ambientes Atingidos]]),0)</f>
        <v>0</v>
      </c>
      <c r="BO308" s="85" t="str">
        <f t="shared" si="133"/>
        <v/>
      </c>
      <c r="BP308" s="84">
        <f>IFERROR(FIND("Atmosfera",consulta_completa__11[[#This Row],[13 - Ocorrências/Ambientes Atingidos]]),0)</f>
        <v>0</v>
      </c>
      <c r="BQ308" s="85" t="str">
        <f t="shared" si="134"/>
        <v/>
      </c>
      <c r="BR308" s="84">
        <f>IFERROR(FIND("Flora",consulta_completa__11[[#This Row],[13 - Ocorrências/Ambientes Atingidos]]),0)</f>
        <v>0</v>
      </c>
      <c r="BS308" s="85" t="str">
        <f t="shared" si="135"/>
        <v/>
      </c>
      <c r="BT308" s="84">
        <f>IFERROR(FIND("Fauna",consulta_completa__11[[#This Row],[13 - Ocorrências/Ambientes Atingidos]]),0)</f>
        <v>0</v>
      </c>
      <c r="BU308" s="85" t="str">
        <f t="shared" si="136"/>
        <v/>
      </c>
      <c r="BV308" s="84">
        <f>IFERROR(FIND("UC federal",consulta_completa__11[[#This Row],[13 - Ocorrências/Ambientes Atingidos]]),0)</f>
        <v>0</v>
      </c>
      <c r="BW308" s="85" t="str">
        <f t="shared" si="137"/>
        <v/>
      </c>
      <c r="BX308" s="84">
        <f>IFERROR(FIND("UC estadual/municipal",consulta_completa__11[[#This Row],[13 - Ocorrências/Ambientes Atingidos]]),0)</f>
        <v>0</v>
      </c>
      <c r="BY308" s="85" t="str">
        <f t="shared" si="138"/>
        <v/>
      </c>
      <c r="BZ308" s="84">
        <f>IFERROR(FIND("Outro(s)",consulta_completa__11[[#This Row],[13 - Ocorrências/Ambientes Atingidos]]),0)</f>
        <v>0</v>
      </c>
      <c r="CA308" s="85" t="str">
        <f t="shared" si="139"/>
        <v/>
      </c>
      <c r="CB308" s="84">
        <f>IFERROR(FIND("Sem dano",consulta_completa__11[[#This Row],[13 - Ocorrências/Ambientes Atingidos]]),0)</f>
        <v>0</v>
      </c>
      <c r="CC308" s="85" t="str">
        <f t="shared" si="140"/>
        <v/>
      </c>
      <c r="CD308" s="84" t="str">
        <f>IF(consulta_completa__11[[#This Row],[13 - Ocorrências/Ambientes Atingidos]]="","X","")</f>
        <v/>
      </c>
      <c r="CE308" s="86">
        <f>IFERROR(FIND("IBAMA",consulta_completa__11[[#This Row],[14 - Inst. Atuando no Local]]),0)</f>
        <v>0</v>
      </c>
      <c r="CF308" s="86" t="str">
        <f t="shared" si="141"/>
        <v/>
      </c>
      <c r="CG308" s="86">
        <f>IFERROR(FIND("OEMA",consulta_completa__11[[#This Row],[14 - Inst. Atuando no Local]]),0)</f>
        <v>0</v>
      </c>
      <c r="CH308" s="86" t="str">
        <f t="shared" si="142"/>
        <v/>
      </c>
      <c r="CI308" s="86">
        <f>IFERROR(FIND("DEFESA CIVIL",consulta_completa__11[[#This Row],[14 - Inst. Atuando no Local]]),0)</f>
        <v>0</v>
      </c>
      <c r="CJ308" s="86" t="str">
        <f t="shared" si="143"/>
        <v/>
      </c>
      <c r="CK308" s="86">
        <f>IFERROR(FIND("CORPO DE BOMBEIROS",consulta_completa__11[[#This Row],[14 - Inst. Atuando no Local]]),0)</f>
        <v>0</v>
      </c>
      <c r="CL308" s="86" t="str">
        <f t="shared" si="144"/>
        <v/>
      </c>
      <c r="CM308" s="86">
        <f>IFERROR(FIND("POLÍCIA RODOVIÁRIA",consulta_completa__11[[#This Row],[14 - Inst. Atuando no Local]]),0)</f>
        <v>0</v>
      </c>
      <c r="CN308" s="86" t="str">
        <f t="shared" si="145"/>
        <v/>
      </c>
      <c r="CO308" s="86">
        <f>IFERROR(FIND("POLÍCIA MILITAR",consulta_completa__11[[#This Row],[14 - Inst. Atuando no Local]]),0)</f>
        <v>0</v>
      </c>
      <c r="CP308" s="86" t="str">
        <f t="shared" si="146"/>
        <v/>
      </c>
      <c r="CQ308" s="86">
        <f>IFERROR(FIND("POLÍCIA CIVIL",consulta_completa__11[[#This Row],[14 - Inst. Atuando no Local]]),0)</f>
        <v>0</v>
      </c>
      <c r="CR308" s="86" t="str">
        <f t="shared" si="147"/>
        <v/>
      </c>
      <c r="CS308" s="86">
        <f>IFERROR(FIND("MARINHA DO BRASIL",consulta_completa__11[[#This Row],[14 - Inst. Atuando no Local]]),0)</f>
        <v>0</v>
      </c>
      <c r="CT308" s="86" t="str">
        <f t="shared" si="148"/>
        <v/>
      </c>
      <c r="CU308" s="86">
        <f>IFERROR(FIND("EMPRESA ESPECIALIZADA EM ATENDIMENTO",consulta_completa__11[[#This Row],[14 - Inst. Atuando no Local]]),0)</f>
        <v>0</v>
      </c>
      <c r="CV308" s="86" t="str">
        <f t="shared" si="149"/>
        <v/>
      </c>
      <c r="CW308" s="86">
        <f>IFERROR(FIND("IBAMA",consulta_completa__11[[#This Row],[14 - Inst. Atuando no Local]]),0)</f>
        <v>0</v>
      </c>
      <c r="CX308" s="86" t="str">
        <f t="shared" si="150"/>
        <v/>
      </c>
      <c r="CY308" s="86" t="str">
        <f>IF(consulta_completa__11[[#This Row],[14 - Inst. Atuando no Local]]="","X","")</f>
        <v/>
      </c>
      <c r="CZ308" s="86">
        <f>IFERROR(FIND("OUTRA (S)",consulta_completa__11[[#This Row],[14 - Inst. Atuando no Local]]),0)</f>
        <v>0</v>
      </c>
      <c r="DA308" s="86" t="str">
        <f t="shared" si="151"/>
        <v/>
      </c>
      <c r="DB308" s="37" t="str">
        <f t="shared" si="152"/>
        <v>Sim</v>
      </c>
      <c r="DC308" s="37" t="str">
        <f t="shared" si="153"/>
        <v>Não</v>
      </c>
      <c r="DD308" s="37" t="str">
        <f t="shared" si="154"/>
        <v>Sim</v>
      </c>
      <c r="DE308" s="89" t="str">
        <f t="shared" si="125"/>
        <v>Federal</v>
      </c>
    </row>
    <row r="309" spans="1:109">
      <c r="A309" s="15">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4">
        <f>IFERROR(FIND("Óbitos/feridos",consulta_completa__11[[#This Row],[13 - Ocorrências/Ambientes Atingidos]]),0)</f>
        <v>0</v>
      </c>
      <c r="AY309" s="85" t="str">
        <f t="shared" si="126"/>
        <v/>
      </c>
      <c r="AZ309" s="84">
        <f>IFERROR(FIND("População afetada/evacuada",consulta_completa__11[[#This Row],[13 - Ocorrências/Ambientes Atingidos]]),0)</f>
        <v>0</v>
      </c>
      <c r="BA309" s="84" t="str">
        <f t="shared" si="127"/>
        <v/>
      </c>
      <c r="BB309" s="84">
        <f>IFERROR(FIND("Suspensão de abastecimento de água",consulta_completa__11[[#This Row],[13 - Ocorrências/Ambientes Atingidos]]),0)</f>
        <v>0</v>
      </c>
      <c r="BC309" s="85" t="str">
        <f t="shared" si="155"/>
        <v/>
      </c>
      <c r="BD309" s="84">
        <f>IFERROR(FIND("Rio/córrego",consulta_completa__11[[#This Row],[13 - Ocorrências/Ambientes Atingidos]]),0)</f>
        <v>0</v>
      </c>
      <c r="BE309" s="85" t="str">
        <f t="shared" si="128"/>
        <v/>
      </c>
      <c r="BF309" s="84">
        <f>IFERROR(FIND("Lago",consulta_completa__11[[#This Row],[13 - Ocorrências/Ambientes Atingidos]]),0)</f>
        <v>0</v>
      </c>
      <c r="BG309" s="85" t="str">
        <f t="shared" si="129"/>
        <v/>
      </c>
      <c r="BH309" s="84">
        <f>IFERROR(FIND("Mar",consulta_completa__11[[#This Row],[13 - Ocorrências/Ambientes Atingidos]]),0)</f>
        <v>1</v>
      </c>
      <c r="BI309" s="85" t="str">
        <f t="shared" si="130"/>
        <v>X</v>
      </c>
      <c r="BJ309" s="84">
        <f>IFERROR(FIND("Praia",consulta_completa__11[[#This Row],[13 - Ocorrências/Ambientes Atingidos]]),0)</f>
        <v>0</v>
      </c>
      <c r="BK309" s="85" t="str">
        <f t="shared" si="131"/>
        <v/>
      </c>
      <c r="BL309" s="84">
        <f>IFERROR(FIND("Solo",consulta_completa__11[[#This Row],[13 - Ocorrências/Ambientes Atingidos]]),0)</f>
        <v>0</v>
      </c>
      <c r="BM309" s="85" t="str">
        <f t="shared" si="132"/>
        <v/>
      </c>
      <c r="BN309" s="84">
        <f>IFERROR(FIND("Águas subterrâneas",consulta_completa__11[[#This Row],[13 - Ocorrências/Ambientes Atingidos]]),0)</f>
        <v>0</v>
      </c>
      <c r="BO309" s="85" t="str">
        <f t="shared" si="133"/>
        <v/>
      </c>
      <c r="BP309" s="84">
        <f>IFERROR(FIND("Atmosfera",consulta_completa__11[[#This Row],[13 - Ocorrências/Ambientes Atingidos]]),0)</f>
        <v>0</v>
      </c>
      <c r="BQ309" s="85" t="str">
        <f t="shared" si="134"/>
        <v/>
      </c>
      <c r="BR309" s="84">
        <f>IFERROR(FIND("Flora",consulta_completa__11[[#This Row],[13 - Ocorrências/Ambientes Atingidos]]),0)</f>
        <v>0</v>
      </c>
      <c r="BS309" s="85" t="str">
        <f t="shared" si="135"/>
        <v/>
      </c>
      <c r="BT309" s="84">
        <f>IFERROR(FIND("Fauna",consulta_completa__11[[#This Row],[13 - Ocorrências/Ambientes Atingidos]]),0)</f>
        <v>0</v>
      </c>
      <c r="BU309" s="85" t="str">
        <f t="shared" si="136"/>
        <v/>
      </c>
      <c r="BV309" s="84">
        <f>IFERROR(FIND("UC federal",consulta_completa__11[[#This Row],[13 - Ocorrências/Ambientes Atingidos]]),0)</f>
        <v>0</v>
      </c>
      <c r="BW309" s="85" t="str">
        <f t="shared" si="137"/>
        <v/>
      </c>
      <c r="BX309" s="84">
        <f>IFERROR(FIND("UC estadual/municipal",consulta_completa__11[[#This Row],[13 - Ocorrências/Ambientes Atingidos]]),0)</f>
        <v>0</v>
      </c>
      <c r="BY309" s="85" t="str">
        <f t="shared" si="138"/>
        <v/>
      </c>
      <c r="BZ309" s="84">
        <f>IFERROR(FIND("Outro(s)",consulta_completa__11[[#This Row],[13 - Ocorrências/Ambientes Atingidos]]),0)</f>
        <v>0</v>
      </c>
      <c r="CA309" s="85" t="str">
        <f t="shared" si="139"/>
        <v/>
      </c>
      <c r="CB309" s="84">
        <f>IFERROR(FIND("Sem dano",consulta_completa__11[[#This Row],[13 - Ocorrências/Ambientes Atingidos]]),0)</f>
        <v>0</v>
      </c>
      <c r="CC309" s="85" t="str">
        <f t="shared" si="140"/>
        <v/>
      </c>
      <c r="CD309" s="84" t="str">
        <f>IF(consulta_completa__11[[#This Row],[13 - Ocorrências/Ambientes Atingidos]]="","X","")</f>
        <v/>
      </c>
      <c r="CE309" s="86">
        <f>IFERROR(FIND("IBAMA",consulta_completa__11[[#This Row],[14 - Inst. Atuando no Local]]),0)</f>
        <v>0</v>
      </c>
      <c r="CF309" s="86" t="str">
        <f t="shared" si="141"/>
        <v/>
      </c>
      <c r="CG309" s="86">
        <f>IFERROR(FIND("OEMA",consulta_completa__11[[#This Row],[14 - Inst. Atuando no Local]]),0)</f>
        <v>0</v>
      </c>
      <c r="CH309" s="86" t="str">
        <f t="shared" si="142"/>
        <v/>
      </c>
      <c r="CI309" s="86">
        <f>IFERROR(FIND("DEFESA CIVIL",consulta_completa__11[[#This Row],[14 - Inst. Atuando no Local]]),0)</f>
        <v>0</v>
      </c>
      <c r="CJ309" s="86" t="str">
        <f t="shared" si="143"/>
        <v/>
      </c>
      <c r="CK309" s="86">
        <f>IFERROR(FIND("CORPO DE BOMBEIROS",consulta_completa__11[[#This Row],[14 - Inst. Atuando no Local]]),0)</f>
        <v>0</v>
      </c>
      <c r="CL309" s="86" t="str">
        <f t="shared" si="144"/>
        <v/>
      </c>
      <c r="CM309" s="86">
        <f>IFERROR(FIND("POLÍCIA RODOVIÁRIA",consulta_completa__11[[#This Row],[14 - Inst. Atuando no Local]]),0)</f>
        <v>0</v>
      </c>
      <c r="CN309" s="86" t="str">
        <f t="shared" si="145"/>
        <v/>
      </c>
      <c r="CO309" s="86">
        <f>IFERROR(FIND("POLÍCIA MILITAR",consulta_completa__11[[#This Row],[14 - Inst. Atuando no Local]]),0)</f>
        <v>0</v>
      </c>
      <c r="CP309" s="86" t="str">
        <f t="shared" si="146"/>
        <v/>
      </c>
      <c r="CQ309" s="86">
        <f>IFERROR(FIND("POLÍCIA CIVIL",consulta_completa__11[[#This Row],[14 - Inst. Atuando no Local]]),0)</f>
        <v>0</v>
      </c>
      <c r="CR309" s="86" t="str">
        <f t="shared" si="147"/>
        <v/>
      </c>
      <c r="CS309" s="86">
        <f>IFERROR(FIND("MARINHA DO BRASIL",consulta_completa__11[[#This Row],[14 - Inst. Atuando no Local]]),0)</f>
        <v>0</v>
      </c>
      <c r="CT309" s="86" t="str">
        <f t="shared" si="148"/>
        <v/>
      </c>
      <c r="CU309" s="86">
        <f>IFERROR(FIND("EMPRESA ESPECIALIZADA EM ATENDIMENTO",consulta_completa__11[[#This Row],[14 - Inst. Atuando no Local]]),0)</f>
        <v>0</v>
      </c>
      <c r="CV309" s="86" t="str">
        <f t="shared" si="149"/>
        <v/>
      </c>
      <c r="CW309" s="86">
        <f>IFERROR(FIND("IBAMA",consulta_completa__11[[#This Row],[14 - Inst. Atuando no Local]]),0)</f>
        <v>0</v>
      </c>
      <c r="CX309" s="86" t="str">
        <f t="shared" si="150"/>
        <v/>
      </c>
      <c r="CY309" s="86" t="str">
        <f>IF(consulta_completa__11[[#This Row],[14 - Inst. Atuando no Local]]="","X","")</f>
        <v/>
      </c>
      <c r="CZ309" s="86">
        <f>IFERROR(FIND("OUTRA (S)",consulta_completa__11[[#This Row],[14 - Inst. Atuando no Local]]),0)</f>
        <v>0</v>
      </c>
      <c r="DA309" s="86" t="str">
        <f t="shared" si="151"/>
        <v/>
      </c>
      <c r="DB309" s="37" t="str">
        <f t="shared" si="152"/>
        <v>Sim</v>
      </c>
      <c r="DC309" s="37" t="str">
        <f t="shared" si="153"/>
        <v>Não</v>
      </c>
      <c r="DD309" s="37" t="str">
        <f t="shared" si="154"/>
        <v>Sim</v>
      </c>
      <c r="DE309" s="89" t="str">
        <f t="shared" si="125"/>
        <v>Federal</v>
      </c>
    </row>
    <row r="310" spans="1:109">
      <c r="A310" s="15">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4">
        <f>IFERROR(FIND("Óbitos/feridos",consulta_completa__11[[#This Row],[13 - Ocorrências/Ambientes Atingidos]]),0)</f>
        <v>0</v>
      </c>
      <c r="AY310" s="85" t="str">
        <f t="shared" si="126"/>
        <v/>
      </c>
      <c r="AZ310" s="84">
        <f>IFERROR(FIND("População afetada/evacuada",consulta_completa__11[[#This Row],[13 - Ocorrências/Ambientes Atingidos]]),0)</f>
        <v>0</v>
      </c>
      <c r="BA310" s="84" t="str">
        <f t="shared" si="127"/>
        <v/>
      </c>
      <c r="BB310" s="84">
        <f>IFERROR(FIND("Suspensão de abastecimento de água",consulta_completa__11[[#This Row],[13 - Ocorrências/Ambientes Atingidos]]),0)</f>
        <v>0</v>
      </c>
      <c r="BC310" s="85" t="str">
        <f t="shared" si="155"/>
        <v/>
      </c>
      <c r="BD310" s="84">
        <f>IFERROR(FIND("Rio/córrego",consulta_completa__11[[#This Row],[13 - Ocorrências/Ambientes Atingidos]]),0)</f>
        <v>0</v>
      </c>
      <c r="BE310" s="85" t="str">
        <f t="shared" si="128"/>
        <v/>
      </c>
      <c r="BF310" s="84">
        <f>IFERROR(FIND("Lago",consulta_completa__11[[#This Row],[13 - Ocorrências/Ambientes Atingidos]]),0)</f>
        <v>0</v>
      </c>
      <c r="BG310" s="85" t="str">
        <f t="shared" si="129"/>
        <v/>
      </c>
      <c r="BH310" s="84">
        <f>IFERROR(FIND("Mar",consulta_completa__11[[#This Row],[13 - Ocorrências/Ambientes Atingidos]]),0)</f>
        <v>1</v>
      </c>
      <c r="BI310" s="85" t="str">
        <f t="shared" si="130"/>
        <v>X</v>
      </c>
      <c r="BJ310" s="84">
        <f>IFERROR(FIND("Praia",consulta_completa__11[[#This Row],[13 - Ocorrências/Ambientes Atingidos]]),0)</f>
        <v>0</v>
      </c>
      <c r="BK310" s="85" t="str">
        <f t="shared" si="131"/>
        <v/>
      </c>
      <c r="BL310" s="84">
        <f>IFERROR(FIND("Solo",consulta_completa__11[[#This Row],[13 - Ocorrências/Ambientes Atingidos]]),0)</f>
        <v>0</v>
      </c>
      <c r="BM310" s="85" t="str">
        <f t="shared" si="132"/>
        <v/>
      </c>
      <c r="BN310" s="84">
        <f>IFERROR(FIND("Águas subterrâneas",consulta_completa__11[[#This Row],[13 - Ocorrências/Ambientes Atingidos]]),0)</f>
        <v>0</v>
      </c>
      <c r="BO310" s="85" t="str">
        <f t="shared" si="133"/>
        <v/>
      </c>
      <c r="BP310" s="84">
        <f>IFERROR(FIND("Atmosfera",consulta_completa__11[[#This Row],[13 - Ocorrências/Ambientes Atingidos]]),0)</f>
        <v>0</v>
      </c>
      <c r="BQ310" s="85" t="str">
        <f t="shared" si="134"/>
        <v/>
      </c>
      <c r="BR310" s="84">
        <f>IFERROR(FIND("Flora",consulta_completa__11[[#This Row],[13 - Ocorrências/Ambientes Atingidos]]),0)</f>
        <v>0</v>
      </c>
      <c r="BS310" s="85" t="str">
        <f t="shared" si="135"/>
        <v/>
      </c>
      <c r="BT310" s="84">
        <f>IFERROR(FIND("Fauna",consulta_completa__11[[#This Row],[13 - Ocorrências/Ambientes Atingidos]]),0)</f>
        <v>0</v>
      </c>
      <c r="BU310" s="85" t="str">
        <f t="shared" si="136"/>
        <v/>
      </c>
      <c r="BV310" s="84">
        <f>IFERROR(FIND("UC federal",consulta_completa__11[[#This Row],[13 - Ocorrências/Ambientes Atingidos]]),0)</f>
        <v>0</v>
      </c>
      <c r="BW310" s="85" t="str">
        <f t="shared" si="137"/>
        <v/>
      </c>
      <c r="BX310" s="84">
        <f>IFERROR(FIND("UC estadual/municipal",consulta_completa__11[[#This Row],[13 - Ocorrências/Ambientes Atingidos]]),0)</f>
        <v>0</v>
      </c>
      <c r="BY310" s="85" t="str">
        <f t="shared" si="138"/>
        <v/>
      </c>
      <c r="BZ310" s="84">
        <f>IFERROR(FIND("Outro(s)",consulta_completa__11[[#This Row],[13 - Ocorrências/Ambientes Atingidos]]),0)</f>
        <v>0</v>
      </c>
      <c r="CA310" s="85" t="str">
        <f t="shared" si="139"/>
        <v/>
      </c>
      <c r="CB310" s="84">
        <f>IFERROR(FIND("Sem dano",consulta_completa__11[[#This Row],[13 - Ocorrências/Ambientes Atingidos]]),0)</f>
        <v>0</v>
      </c>
      <c r="CC310" s="85" t="str">
        <f t="shared" si="140"/>
        <v/>
      </c>
      <c r="CD310" s="84" t="str">
        <f>IF(consulta_completa__11[[#This Row],[13 - Ocorrências/Ambientes Atingidos]]="","X","")</f>
        <v/>
      </c>
      <c r="CE310" s="86">
        <f>IFERROR(FIND("IBAMA",consulta_completa__11[[#This Row],[14 - Inst. Atuando no Local]]),0)</f>
        <v>0</v>
      </c>
      <c r="CF310" s="86" t="str">
        <f t="shared" si="141"/>
        <v/>
      </c>
      <c r="CG310" s="86">
        <f>IFERROR(FIND("OEMA",consulta_completa__11[[#This Row],[14 - Inst. Atuando no Local]]),0)</f>
        <v>0</v>
      </c>
      <c r="CH310" s="86" t="str">
        <f t="shared" si="142"/>
        <v/>
      </c>
      <c r="CI310" s="86">
        <f>IFERROR(FIND("DEFESA CIVIL",consulta_completa__11[[#This Row],[14 - Inst. Atuando no Local]]),0)</f>
        <v>0</v>
      </c>
      <c r="CJ310" s="86" t="str">
        <f t="shared" si="143"/>
        <v/>
      </c>
      <c r="CK310" s="86">
        <f>IFERROR(FIND("CORPO DE BOMBEIROS",consulta_completa__11[[#This Row],[14 - Inst. Atuando no Local]]),0)</f>
        <v>0</v>
      </c>
      <c r="CL310" s="86" t="str">
        <f t="shared" si="144"/>
        <v/>
      </c>
      <c r="CM310" s="86">
        <f>IFERROR(FIND("POLÍCIA RODOVIÁRIA",consulta_completa__11[[#This Row],[14 - Inst. Atuando no Local]]),0)</f>
        <v>0</v>
      </c>
      <c r="CN310" s="86" t="str">
        <f t="shared" si="145"/>
        <v/>
      </c>
      <c r="CO310" s="86">
        <f>IFERROR(FIND("POLÍCIA MILITAR",consulta_completa__11[[#This Row],[14 - Inst. Atuando no Local]]),0)</f>
        <v>0</v>
      </c>
      <c r="CP310" s="86" t="str">
        <f t="shared" si="146"/>
        <v/>
      </c>
      <c r="CQ310" s="86">
        <f>IFERROR(FIND("POLÍCIA CIVIL",consulta_completa__11[[#This Row],[14 - Inst. Atuando no Local]]),0)</f>
        <v>0</v>
      </c>
      <c r="CR310" s="86" t="str">
        <f t="shared" si="147"/>
        <v/>
      </c>
      <c r="CS310" s="86">
        <f>IFERROR(FIND("MARINHA DO BRASIL",consulta_completa__11[[#This Row],[14 - Inst. Atuando no Local]]),0)</f>
        <v>0</v>
      </c>
      <c r="CT310" s="86" t="str">
        <f t="shared" si="148"/>
        <v/>
      </c>
      <c r="CU310" s="86">
        <f>IFERROR(FIND("EMPRESA ESPECIALIZADA EM ATENDIMENTO",consulta_completa__11[[#This Row],[14 - Inst. Atuando no Local]]),0)</f>
        <v>0</v>
      </c>
      <c r="CV310" s="86" t="str">
        <f t="shared" si="149"/>
        <v/>
      </c>
      <c r="CW310" s="86">
        <f>IFERROR(FIND("IBAMA",consulta_completa__11[[#This Row],[14 - Inst. Atuando no Local]]),0)</f>
        <v>0</v>
      </c>
      <c r="CX310" s="86" t="str">
        <f t="shared" si="150"/>
        <v/>
      </c>
      <c r="CY310" s="86" t="str">
        <f>IF(consulta_completa__11[[#This Row],[14 - Inst. Atuando no Local]]="","X","")</f>
        <v/>
      </c>
      <c r="CZ310" s="86">
        <f>IFERROR(FIND("OUTRA (S)",consulta_completa__11[[#This Row],[14 - Inst. Atuando no Local]]),0)</f>
        <v>0</v>
      </c>
      <c r="DA310" s="86" t="str">
        <f t="shared" si="151"/>
        <v/>
      </c>
      <c r="DB310" s="37" t="str">
        <f t="shared" si="152"/>
        <v>Sim</v>
      </c>
      <c r="DC310" s="37" t="str">
        <f t="shared" si="153"/>
        <v>Não</v>
      </c>
      <c r="DD310" s="37" t="str">
        <f t="shared" si="154"/>
        <v>Sim</v>
      </c>
      <c r="DE310" s="89" t="str">
        <f t="shared" si="125"/>
        <v>Federal</v>
      </c>
    </row>
    <row r="311" spans="1:109">
      <c r="A311" s="15">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4">
        <f>IFERROR(FIND("Óbitos/feridos",consulta_completa__11[[#This Row],[13 - Ocorrências/Ambientes Atingidos]]),0)</f>
        <v>0</v>
      </c>
      <c r="AY311" s="85" t="str">
        <f t="shared" si="126"/>
        <v/>
      </c>
      <c r="AZ311" s="84">
        <f>IFERROR(FIND("População afetada/evacuada",consulta_completa__11[[#This Row],[13 - Ocorrências/Ambientes Atingidos]]),0)</f>
        <v>0</v>
      </c>
      <c r="BA311" s="84" t="str">
        <f t="shared" si="127"/>
        <v/>
      </c>
      <c r="BB311" s="84">
        <f>IFERROR(FIND("Suspensão de abastecimento de água",consulta_completa__11[[#This Row],[13 - Ocorrências/Ambientes Atingidos]]),0)</f>
        <v>0</v>
      </c>
      <c r="BC311" s="85" t="str">
        <f t="shared" si="155"/>
        <v/>
      </c>
      <c r="BD311" s="84">
        <f>IFERROR(FIND("Rio/córrego",consulta_completa__11[[#This Row],[13 - Ocorrências/Ambientes Atingidos]]),0)</f>
        <v>0</v>
      </c>
      <c r="BE311" s="85" t="str">
        <f t="shared" si="128"/>
        <v/>
      </c>
      <c r="BF311" s="84">
        <f>IFERROR(FIND("Lago",consulta_completa__11[[#This Row],[13 - Ocorrências/Ambientes Atingidos]]),0)</f>
        <v>0</v>
      </c>
      <c r="BG311" s="85" t="str">
        <f t="shared" si="129"/>
        <v/>
      </c>
      <c r="BH311" s="84">
        <f>IFERROR(FIND("Mar",consulta_completa__11[[#This Row],[13 - Ocorrências/Ambientes Atingidos]]),0)</f>
        <v>0</v>
      </c>
      <c r="BI311" s="85" t="str">
        <f t="shared" si="130"/>
        <v/>
      </c>
      <c r="BJ311" s="84">
        <f>IFERROR(FIND("Praia",consulta_completa__11[[#This Row],[13 - Ocorrências/Ambientes Atingidos]]),0)</f>
        <v>0</v>
      </c>
      <c r="BK311" s="85" t="str">
        <f t="shared" si="131"/>
        <v/>
      </c>
      <c r="BL311" s="84">
        <f>IFERROR(FIND("Solo",consulta_completa__11[[#This Row],[13 - Ocorrências/Ambientes Atingidos]]),0)</f>
        <v>1</v>
      </c>
      <c r="BM311" s="85" t="str">
        <f t="shared" si="132"/>
        <v>X</v>
      </c>
      <c r="BN311" s="84">
        <f>IFERROR(FIND("Águas subterrâneas",consulta_completa__11[[#This Row],[13 - Ocorrências/Ambientes Atingidos]]),0)</f>
        <v>0</v>
      </c>
      <c r="BO311" s="85" t="str">
        <f t="shared" si="133"/>
        <v/>
      </c>
      <c r="BP311" s="84">
        <f>IFERROR(FIND("Atmosfera",consulta_completa__11[[#This Row],[13 - Ocorrências/Ambientes Atingidos]]),0)</f>
        <v>0</v>
      </c>
      <c r="BQ311" s="85" t="str">
        <f t="shared" si="134"/>
        <v/>
      </c>
      <c r="BR311" s="84">
        <f>IFERROR(FIND("Flora",consulta_completa__11[[#This Row],[13 - Ocorrências/Ambientes Atingidos]]),0)</f>
        <v>0</v>
      </c>
      <c r="BS311" s="85" t="str">
        <f t="shared" si="135"/>
        <v/>
      </c>
      <c r="BT311" s="84">
        <f>IFERROR(FIND("Fauna",consulta_completa__11[[#This Row],[13 - Ocorrências/Ambientes Atingidos]]),0)</f>
        <v>0</v>
      </c>
      <c r="BU311" s="85" t="str">
        <f t="shared" si="136"/>
        <v/>
      </c>
      <c r="BV311" s="84">
        <f>IFERROR(FIND("UC federal",consulta_completa__11[[#This Row],[13 - Ocorrências/Ambientes Atingidos]]),0)</f>
        <v>0</v>
      </c>
      <c r="BW311" s="85" t="str">
        <f t="shared" si="137"/>
        <v/>
      </c>
      <c r="BX311" s="84">
        <f>IFERROR(FIND("UC estadual/municipal",consulta_completa__11[[#This Row],[13 - Ocorrências/Ambientes Atingidos]]),0)</f>
        <v>0</v>
      </c>
      <c r="BY311" s="85" t="str">
        <f t="shared" si="138"/>
        <v/>
      </c>
      <c r="BZ311" s="84">
        <f>IFERROR(FIND("Outro(s)",consulta_completa__11[[#This Row],[13 - Ocorrências/Ambientes Atingidos]]),0)</f>
        <v>0</v>
      </c>
      <c r="CA311" s="85" t="str">
        <f t="shared" si="139"/>
        <v/>
      </c>
      <c r="CB311" s="84">
        <f>IFERROR(FIND("Sem dano",consulta_completa__11[[#This Row],[13 - Ocorrências/Ambientes Atingidos]]),0)</f>
        <v>0</v>
      </c>
      <c r="CC311" s="85" t="str">
        <f t="shared" si="140"/>
        <v/>
      </c>
      <c r="CD311" s="84" t="str">
        <f>IF(consulta_completa__11[[#This Row],[13 - Ocorrências/Ambientes Atingidos]]="","X","")</f>
        <v/>
      </c>
      <c r="CE311" s="86">
        <f>IFERROR(FIND("IBAMA",consulta_completa__11[[#This Row],[14 - Inst. Atuando no Local]]),0)</f>
        <v>0</v>
      </c>
      <c r="CF311" s="86" t="str">
        <f t="shared" si="141"/>
        <v/>
      </c>
      <c r="CG311" s="86">
        <f>IFERROR(FIND("OEMA",consulta_completa__11[[#This Row],[14 - Inst. Atuando no Local]]),0)</f>
        <v>0</v>
      </c>
      <c r="CH311" s="86" t="str">
        <f t="shared" si="142"/>
        <v/>
      </c>
      <c r="CI311" s="86">
        <f>IFERROR(FIND("DEFESA CIVIL",consulta_completa__11[[#This Row],[14 - Inst. Atuando no Local]]),0)</f>
        <v>0</v>
      </c>
      <c r="CJ311" s="86" t="str">
        <f t="shared" si="143"/>
        <v/>
      </c>
      <c r="CK311" s="86">
        <f>IFERROR(FIND("CORPO DE BOMBEIROS",consulta_completa__11[[#This Row],[14 - Inst. Atuando no Local]]),0)</f>
        <v>0</v>
      </c>
      <c r="CL311" s="86" t="str">
        <f t="shared" si="144"/>
        <v/>
      </c>
      <c r="CM311" s="86">
        <f>IFERROR(FIND("POLÍCIA RODOVIÁRIA",consulta_completa__11[[#This Row],[14 - Inst. Atuando no Local]]),0)</f>
        <v>0</v>
      </c>
      <c r="CN311" s="86" t="str">
        <f t="shared" si="145"/>
        <v/>
      </c>
      <c r="CO311" s="86">
        <f>IFERROR(FIND("POLÍCIA MILITAR",consulta_completa__11[[#This Row],[14 - Inst. Atuando no Local]]),0)</f>
        <v>0</v>
      </c>
      <c r="CP311" s="86" t="str">
        <f t="shared" si="146"/>
        <v/>
      </c>
      <c r="CQ311" s="86">
        <f>IFERROR(FIND("POLÍCIA CIVIL",consulta_completa__11[[#This Row],[14 - Inst. Atuando no Local]]),0)</f>
        <v>0</v>
      </c>
      <c r="CR311" s="86" t="str">
        <f t="shared" si="147"/>
        <v/>
      </c>
      <c r="CS311" s="86">
        <f>IFERROR(FIND("MARINHA DO BRASIL",consulta_completa__11[[#This Row],[14 - Inst. Atuando no Local]]),0)</f>
        <v>0</v>
      </c>
      <c r="CT311" s="86" t="str">
        <f t="shared" si="148"/>
        <v/>
      </c>
      <c r="CU311" s="86">
        <f>IFERROR(FIND("EMPRESA ESPECIALIZADA EM ATENDIMENTO",consulta_completa__11[[#This Row],[14 - Inst. Atuando no Local]]),0)</f>
        <v>0</v>
      </c>
      <c r="CV311" s="86" t="str">
        <f t="shared" si="149"/>
        <v/>
      </c>
      <c r="CW311" s="86">
        <f>IFERROR(FIND("IBAMA",consulta_completa__11[[#This Row],[14 - Inst. Atuando no Local]]),0)</f>
        <v>0</v>
      </c>
      <c r="CX311" s="86" t="str">
        <f t="shared" si="150"/>
        <v/>
      </c>
      <c r="CY311" s="86" t="str">
        <f>IF(consulta_completa__11[[#This Row],[14 - Inst. Atuando no Local]]="","X","")</f>
        <v/>
      </c>
      <c r="CZ311" s="86">
        <f>IFERROR(FIND("OUTRA (S)",consulta_completa__11[[#This Row],[14 - Inst. Atuando no Local]]),0)</f>
        <v>0</v>
      </c>
      <c r="DA311" s="86" t="str">
        <f t="shared" si="151"/>
        <v/>
      </c>
      <c r="DB311" s="37" t="str">
        <f t="shared" si="152"/>
        <v>Sim</v>
      </c>
      <c r="DC311" s="37" t="str">
        <f t="shared" si="153"/>
        <v>Não</v>
      </c>
      <c r="DD311" s="37" t="str">
        <f t="shared" si="154"/>
        <v>Sim</v>
      </c>
      <c r="DE311" s="89" t="str">
        <f t="shared" si="125"/>
        <v>Sem informação</v>
      </c>
    </row>
    <row r="312" spans="1:109">
      <c r="A312" s="15">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4">
        <f>IFERROR(FIND("Óbitos/feridos",consulta_completa__11[[#This Row],[13 - Ocorrências/Ambientes Atingidos]]),0)</f>
        <v>0</v>
      </c>
      <c r="AY312" s="85" t="str">
        <f t="shared" si="126"/>
        <v/>
      </c>
      <c r="AZ312" s="84">
        <f>IFERROR(FIND("População afetada/evacuada",consulta_completa__11[[#This Row],[13 - Ocorrências/Ambientes Atingidos]]),0)</f>
        <v>0</v>
      </c>
      <c r="BA312" s="84" t="str">
        <f t="shared" si="127"/>
        <v/>
      </c>
      <c r="BB312" s="84">
        <f>IFERROR(FIND("Suspensão de abastecimento de água",consulta_completa__11[[#This Row],[13 - Ocorrências/Ambientes Atingidos]]),0)</f>
        <v>0</v>
      </c>
      <c r="BC312" s="85" t="str">
        <f t="shared" si="155"/>
        <v/>
      </c>
      <c r="BD312" s="84">
        <f>IFERROR(FIND("Rio/córrego",consulta_completa__11[[#This Row],[13 - Ocorrências/Ambientes Atingidos]]),0)</f>
        <v>1</v>
      </c>
      <c r="BE312" s="85" t="str">
        <f t="shared" si="128"/>
        <v>X</v>
      </c>
      <c r="BF312" s="84">
        <f>IFERROR(FIND("Lago",consulta_completa__11[[#This Row],[13 - Ocorrências/Ambientes Atingidos]]),0)</f>
        <v>0</v>
      </c>
      <c r="BG312" s="85" t="str">
        <f t="shared" si="129"/>
        <v/>
      </c>
      <c r="BH312" s="84">
        <f>IFERROR(FIND("Mar",consulta_completa__11[[#This Row],[13 - Ocorrências/Ambientes Atingidos]]),0)</f>
        <v>0</v>
      </c>
      <c r="BI312" s="85" t="str">
        <f t="shared" si="130"/>
        <v/>
      </c>
      <c r="BJ312" s="84">
        <f>IFERROR(FIND("Praia",consulta_completa__11[[#This Row],[13 - Ocorrências/Ambientes Atingidos]]),0)</f>
        <v>0</v>
      </c>
      <c r="BK312" s="85" t="str">
        <f t="shared" si="131"/>
        <v/>
      </c>
      <c r="BL312" s="84">
        <f>IFERROR(FIND("Solo",consulta_completa__11[[#This Row],[13 - Ocorrências/Ambientes Atingidos]]),0)</f>
        <v>27</v>
      </c>
      <c r="BM312" s="85" t="str">
        <f t="shared" si="132"/>
        <v>X</v>
      </c>
      <c r="BN312" s="84">
        <f>IFERROR(FIND("Águas subterrâneas",consulta_completa__11[[#This Row],[13 - Ocorrências/Ambientes Atingidos]]),0)</f>
        <v>0</v>
      </c>
      <c r="BO312" s="85" t="str">
        <f t="shared" si="133"/>
        <v/>
      </c>
      <c r="BP312" s="84">
        <f>IFERROR(FIND("Atmosfera",consulta_completa__11[[#This Row],[13 - Ocorrências/Ambientes Atingidos]]),0)</f>
        <v>0</v>
      </c>
      <c r="BQ312" s="85" t="str">
        <f t="shared" si="134"/>
        <v/>
      </c>
      <c r="BR312" s="84">
        <f>IFERROR(FIND("Flora",consulta_completa__11[[#This Row],[13 - Ocorrências/Ambientes Atingidos]]),0)</f>
        <v>0</v>
      </c>
      <c r="BS312" s="85" t="str">
        <f t="shared" si="135"/>
        <v/>
      </c>
      <c r="BT312" s="84">
        <f>IFERROR(FIND("Fauna",consulta_completa__11[[#This Row],[13 - Ocorrências/Ambientes Atingidos]]),0)</f>
        <v>0</v>
      </c>
      <c r="BU312" s="85" t="str">
        <f t="shared" si="136"/>
        <v/>
      </c>
      <c r="BV312" s="84">
        <f>IFERROR(FIND("UC federal",consulta_completa__11[[#This Row],[13 - Ocorrências/Ambientes Atingidos]]),0)</f>
        <v>0</v>
      </c>
      <c r="BW312" s="85" t="str">
        <f t="shared" si="137"/>
        <v/>
      </c>
      <c r="BX312" s="84">
        <f>IFERROR(FIND("UC estadual/municipal",consulta_completa__11[[#This Row],[13 - Ocorrências/Ambientes Atingidos]]),0)</f>
        <v>0</v>
      </c>
      <c r="BY312" s="85" t="str">
        <f t="shared" si="138"/>
        <v/>
      </c>
      <c r="BZ312" s="84">
        <f>IFERROR(FIND("Outro(s)",consulta_completa__11[[#This Row],[13 - Ocorrências/Ambientes Atingidos]]),0)</f>
        <v>0</v>
      </c>
      <c r="CA312" s="85" t="str">
        <f t="shared" si="139"/>
        <v/>
      </c>
      <c r="CB312" s="84">
        <f>IFERROR(FIND("Sem dano",consulta_completa__11[[#This Row],[13 - Ocorrências/Ambientes Atingidos]]),0)</f>
        <v>0</v>
      </c>
      <c r="CC312" s="85" t="str">
        <f t="shared" si="140"/>
        <v/>
      </c>
      <c r="CD312" s="84" t="str">
        <f>IF(consulta_completa__11[[#This Row],[13 - Ocorrências/Ambientes Atingidos]]="","X","")</f>
        <v/>
      </c>
      <c r="CE312" s="86">
        <f>IFERROR(FIND("IBAMA",consulta_completa__11[[#This Row],[14 - Inst. Atuando no Local]]),0)</f>
        <v>0</v>
      </c>
      <c r="CF312" s="86" t="str">
        <f t="shared" si="141"/>
        <v/>
      </c>
      <c r="CG312" s="86">
        <f>IFERROR(FIND("OEMA",consulta_completa__11[[#This Row],[14 - Inst. Atuando no Local]]),0)</f>
        <v>0</v>
      </c>
      <c r="CH312" s="86" t="str">
        <f t="shared" si="142"/>
        <v/>
      </c>
      <c r="CI312" s="86">
        <f>IFERROR(FIND("DEFESA CIVIL",consulta_completa__11[[#This Row],[14 - Inst. Atuando no Local]]),0)</f>
        <v>0</v>
      </c>
      <c r="CJ312" s="86" t="str">
        <f t="shared" si="143"/>
        <v/>
      </c>
      <c r="CK312" s="86">
        <f>IFERROR(FIND("CORPO DE BOMBEIROS",consulta_completa__11[[#This Row],[14 - Inst. Atuando no Local]]),0)</f>
        <v>0</v>
      </c>
      <c r="CL312" s="86" t="str">
        <f t="shared" si="144"/>
        <v/>
      </c>
      <c r="CM312" s="86">
        <f>IFERROR(FIND("POLÍCIA RODOVIÁRIA",consulta_completa__11[[#This Row],[14 - Inst. Atuando no Local]]),0)</f>
        <v>0</v>
      </c>
      <c r="CN312" s="86" t="str">
        <f t="shared" si="145"/>
        <v/>
      </c>
      <c r="CO312" s="86">
        <f>IFERROR(FIND("POLÍCIA MILITAR",consulta_completa__11[[#This Row],[14 - Inst. Atuando no Local]]),0)</f>
        <v>0</v>
      </c>
      <c r="CP312" s="86" t="str">
        <f t="shared" si="146"/>
        <v/>
      </c>
      <c r="CQ312" s="86">
        <f>IFERROR(FIND("POLÍCIA CIVIL",consulta_completa__11[[#This Row],[14 - Inst. Atuando no Local]]),0)</f>
        <v>0</v>
      </c>
      <c r="CR312" s="86" t="str">
        <f t="shared" si="147"/>
        <v/>
      </c>
      <c r="CS312" s="86">
        <f>IFERROR(FIND("MARINHA DO BRASIL",consulta_completa__11[[#This Row],[14 - Inst. Atuando no Local]]),0)</f>
        <v>0</v>
      </c>
      <c r="CT312" s="86" t="str">
        <f t="shared" si="148"/>
        <v/>
      </c>
      <c r="CU312" s="86">
        <f>IFERROR(FIND("EMPRESA ESPECIALIZADA EM ATENDIMENTO",consulta_completa__11[[#This Row],[14 - Inst. Atuando no Local]]),0)</f>
        <v>0</v>
      </c>
      <c r="CV312" s="86" t="str">
        <f t="shared" si="149"/>
        <v/>
      </c>
      <c r="CW312" s="86">
        <f>IFERROR(FIND("IBAMA",consulta_completa__11[[#This Row],[14 - Inst. Atuando no Local]]),0)</f>
        <v>0</v>
      </c>
      <c r="CX312" s="86" t="str">
        <f t="shared" si="150"/>
        <v/>
      </c>
      <c r="CY312" s="86" t="str">
        <f>IF(consulta_completa__11[[#This Row],[14 - Inst. Atuando no Local]]="","X","")</f>
        <v/>
      </c>
      <c r="CZ312" s="86">
        <f>IFERROR(FIND("OUTRA (S)",consulta_completa__11[[#This Row],[14 - Inst. Atuando no Local]]),0)</f>
        <v>0</v>
      </c>
      <c r="DA312" s="86" t="str">
        <f t="shared" si="151"/>
        <v/>
      </c>
      <c r="DB312" s="37" t="str">
        <f t="shared" si="152"/>
        <v>Sim</v>
      </c>
      <c r="DC312" s="37" t="str">
        <f t="shared" si="153"/>
        <v>Não</v>
      </c>
      <c r="DD312" s="37" t="str">
        <f t="shared" si="154"/>
        <v>Sim</v>
      </c>
      <c r="DE312" s="89" t="str">
        <f t="shared" si="125"/>
        <v>Sem informação</v>
      </c>
    </row>
    <row r="313" spans="1:109">
      <c r="A313" s="15">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4">
        <f>IFERROR(FIND("Óbitos/feridos",consulta_completa__11[[#This Row],[13 - Ocorrências/Ambientes Atingidos]]),0)</f>
        <v>0</v>
      </c>
      <c r="AY313" s="85" t="str">
        <f t="shared" si="126"/>
        <v/>
      </c>
      <c r="AZ313" s="84">
        <f>IFERROR(FIND("População afetada/evacuada",consulta_completa__11[[#This Row],[13 - Ocorrências/Ambientes Atingidos]]),0)</f>
        <v>0</v>
      </c>
      <c r="BA313" s="84" t="str">
        <f t="shared" si="127"/>
        <v/>
      </c>
      <c r="BB313" s="84">
        <f>IFERROR(FIND("Suspensão de abastecimento de água",consulta_completa__11[[#This Row],[13 - Ocorrências/Ambientes Atingidos]]),0)</f>
        <v>0</v>
      </c>
      <c r="BC313" s="85" t="str">
        <f t="shared" si="155"/>
        <v/>
      </c>
      <c r="BD313" s="84">
        <f>IFERROR(FIND("Rio/córrego",consulta_completa__11[[#This Row],[13 - Ocorrências/Ambientes Atingidos]]),0)</f>
        <v>0</v>
      </c>
      <c r="BE313" s="85" t="str">
        <f t="shared" si="128"/>
        <v/>
      </c>
      <c r="BF313" s="84">
        <f>IFERROR(FIND("Lago",consulta_completa__11[[#This Row],[13 - Ocorrências/Ambientes Atingidos]]),0)</f>
        <v>0</v>
      </c>
      <c r="BG313" s="85" t="str">
        <f t="shared" si="129"/>
        <v/>
      </c>
      <c r="BH313" s="84">
        <f>IFERROR(FIND("Mar",consulta_completa__11[[#This Row],[13 - Ocorrências/Ambientes Atingidos]]),0)</f>
        <v>0</v>
      </c>
      <c r="BI313" s="85" t="str">
        <f t="shared" si="130"/>
        <v/>
      </c>
      <c r="BJ313" s="84">
        <f>IFERROR(FIND("Praia",consulta_completa__11[[#This Row],[13 - Ocorrências/Ambientes Atingidos]]),0)</f>
        <v>0</v>
      </c>
      <c r="BK313" s="85" t="str">
        <f t="shared" si="131"/>
        <v/>
      </c>
      <c r="BL313" s="84">
        <f>IFERROR(FIND("Solo",consulta_completa__11[[#This Row],[13 - Ocorrências/Ambientes Atingidos]]),0)</f>
        <v>1</v>
      </c>
      <c r="BM313" s="85" t="str">
        <f t="shared" si="132"/>
        <v>X</v>
      </c>
      <c r="BN313" s="84">
        <f>IFERROR(FIND("Águas subterrâneas",consulta_completa__11[[#This Row],[13 - Ocorrências/Ambientes Atingidos]]),0)</f>
        <v>0</v>
      </c>
      <c r="BO313" s="85" t="str">
        <f t="shared" si="133"/>
        <v/>
      </c>
      <c r="BP313" s="84">
        <f>IFERROR(FIND("Atmosfera",consulta_completa__11[[#This Row],[13 - Ocorrências/Ambientes Atingidos]]),0)</f>
        <v>0</v>
      </c>
      <c r="BQ313" s="85" t="str">
        <f t="shared" si="134"/>
        <v/>
      </c>
      <c r="BR313" s="84">
        <f>IFERROR(FIND("Flora",consulta_completa__11[[#This Row],[13 - Ocorrências/Ambientes Atingidos]]),0)</f>
        <v>0</v>
      </c>
      <c r="BS313" s="85" t="str">
        <f t="shared" si="135"/>
        <v/>
      </c>
      <c r="BT313" s="84">
        <f>IFERROR(FIND("Fauna",consulta_completa__11[[#This Row],[13 - Ocorrências/Ambientes Atingidos]]),0)</f>
        <v>0</v>
      </c>
      <c r="BU313" s="85" t="str">
        <f t="shared" si="136"/>
        <v/>
      </c>
      <c r="BV313" s="84">
        <f>IFERROR(FIND("UC federal",consulta_completa__11[[#This Row],[13 - Ocorrências/Ambientes Atingidos]]),0)</f>
        <v>0</v>
      </c>
      <c r="BW313" s="85" t="str">
        <f t="shared" si="137"/>
        <v/>
      </c>
      <c r="BX313" s="84">
        <f>IFERROR(FIND("UC estadual/municipal",consulta_completa__11[[#This Row],[13 - Ocorrências/Ambientes Atingidos]]),0)</f>
        <v>0</v>
      </c>
      <c r="BY313" s="85" t="str">
        <f t="shared" si="138"/>
        <v/>
      </c>
      <c r="BZ313" s="84">
        <f>IFERROR(FIND("Outro(s)",consulta_completa__11[[#This Row],[13 - Ocorrências/Ambientes Atingidos]]),0)</f>
        <v>0</v>
      </c>
      <c r="CA313" s="85" t="str">
        <f t="shared" si="139"/>
        <v/>
      </c>
      <c r="CB313" s="84">
        <f>IFERROR(FIND("Sem dano",consulta_completa__11[[#This Row],[13 - Ocorrências/Ambientes Atingidos]]),0)</f>
        <v>0</v>
      </c>
      <c r="CC313" s="85" t="str">
        <f t="shared" si="140"/>
        <v/>
      </c>
      <c r="CD313" s="84" t="str">
        <f>IF(consulta_completa__11[[#This Row],[13 - Ocorrências/Ambientes Atingidos]]="","X","")</f>
        <v/>
      </c>
      <c r="CE313" s="86">
        <f>IFERROR(FIND("IBAMA",consulta_completa__11[[#This Row],[14 - Inst. Atuando no Local]]),0)</f>
        <v>0</v>
      </c>
      <c r="CF313" s="86" t="str">
        <f t="shared" si="141"/>
        <v/>
      </c>
      <c r="CG313" s="86">
        <f>IFERROR(FIND("OEMA",consulta_completa__11[[#This Row],[14 - Inst. Atuando no Local]]),0)</f>
        <v>0</v>
      </c>
      <c r="CH313" s="86" t="str">
        <f t="shared" si="142"/>
        <v/>
      </c>
      <c r="CI313" s="86">
        <f>IFERROR(FIND("DEFESA CIVIL",consulta_completa__11[[#This Row],[14 - Inst. Atuando no Local]]),0)</f>
        <v>0</v>
      </c>
      <c r="CJ313" s="86" t="str">
        <f t="shared" si="143"/>
        <v/>
      </c>
      <c r="CK313" s="86">
        <f>IFERROR(FIND("CORPO DE BOMBEIROS",consulta_completa__11[[#This Row],[14 - Inst. Atuando no Local]]),0)</f>
        <v>0</v>
      </c>
      <c r="CL313" s="86" t="str">
        <f t="shared" si="144"/>
        <v/>
      </c>
      <c r="CM313" s="86">
        <f>IFERROR(FIND("POLÍCIA RODOVIÁRIA",consulta_completa__11[[#This Row],[14 - Inst. Atuando no Local]]),0)</f>
        <v>0</v>
      </c>
      <c r="CN313" s="86" t="str">
        <f t="shared" si="145"/>
        <v/>
      </c>
      <c r="CO313" s="86">
        <f>IFERROR(FIND("POLÍCIA MILITAR",consulta_completa__11[[#This Row],[14 - Inst. Atuando no Local]]),0)</f>
        <v>0</v>
      </c>
      <c r="CP313" s="86" t="str">
        <f t="shared" si="146"/>
        <v/>
      </c>
      <c r="CQ313" s="86">
        <f>IFERROR(FIND("POLÍCIA CIVIL",consulta_completa__11[[#This Row],[14 - Inst. Atuando no Local]]),0)</f>
        <v>0</v>
      </c>
      <c r="CR313" s="86" t="str">
        <f t="shared" si="147"/>
        <v/>
      </c>
      <c r="CS313" s="86">
        <f>IFERROR(FIND("MARINHA DO BRASIL",consulta_completa__11[[#This Row],[14 - Inst. Atuando no Local]]),0)</f>
        <v>0</v>
      </c>
      <c r="CT313" s="86" t="str">
        <f t="shared" si="148"/>
        <v/>
      </c>
      <c r="CU313" s="86">
        <f>IFERROR(FIND("EMPRESA ESPECIALIZADA EM ATENDIMENTO",consulta_completa__11[[#This Row],[14 - Inst. Atuando no Local]]),0)</f>
        <v>0</v>
      </c>
      <c r="CV313" s="86" t="str">
        <f t="shared" si="149"/>
        <v/>
      </c>
      <c r="CW313" s="86">
        <f>IFERROR(FIND("IBAMA",consulta_completa__11[[#This Row],[14 - Inst. Atuando no Local]]),0)</f>
        <v>0</v>
      </c>
      <c r="CX313" s="86" t="str">
        <f t="shared" si="150"/>
        <v/>
      </c>
      <c r="CY313" s="86" t="str">
        <f>IF(consulta_completa__11[[#This Row],[14 - Inst. Atuando no Local]]="","X","")</f>
        <v/>
      </c>
      <c r="CZ313" s="86">
        <f>IFERROR(FIND("OUTRA (S)",consulta_completa__11[[#This Row],[14 - Inst. Atuando no Local]]),0)</f>
        <v>0</v>
      </c>
      <c r="DA313" s="86" t="str">
        <f t="shared" si="151"/>
        <v/>
      </c>
      <c r="DB313" s="37" t="str">
        <f t="shared" si="152"/>
        <v>Sim</v>
      </c>
      <c r="DC313" s="37" t="str">
        <f t="shared" si="153"/>
        <v>Não</v>
      </c>
      <c r="DD313" s="37" t="str">
        <f t="shared" si="154"/>
        <v>Sim</v>
      </c>
      <c r="DE313" s="89" t="str">
        <f t="shared" si="125"/>
        <v>Estadual</v>
      </c>
    </row>
    <row r="314" spans="1:109">
      <c r="A314" s="15">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4">
        <f>IFERROR(FIND("Óbitos/feridos",consulta_completa__11[[#This Row],[13 - Ocorrências/Ambientes Atingidos]]),0)</f>
        <v>0</v>
      </c>
      <c r="AY314" s="85" t="str">
        <f t="shared" si="126"/>
        <v/>
      </c>
      <c r="AZ314" s="84">
        <f>IFERROR(FIND("População afetada/evacuada",consulta_completa__11[[#This Row],[13 - Ocorrências/Ambientes Atingidos]]),0)</f>
        <v>0</v>
      </c>
      <c r="BA314" s="84" t="str">
        <f t="shared" si="127"/>
        <v/>
      </c>
      <c r="BB314" s="84">
        <f>IFERROR(FIND("Suspensão de abastecimento de água",consulta_completa__11[[#This Row],[13 - Ocorrências/Ambientes Atingidos]]),0)</f>
        <v>0</v>
      </c>
      <c r="BC314" s="85" t="str">
        <f t="shared" si="155"/>
        <v/>
      </c>
      <c r="BD314" s="84">
        <f>IFERROR(FIND("Rio/córrego",consulta_completa__11[[#This Row],[13 - Ocorrências/Ambientes Atingidos]]),0)</f>
        <v>1</v>
      </c>
      <c r="BE314" s="85" t="str">
        <f t="shared" si="128"/>
        <v>X</v>
      </c>
      <c r="BF314" s="84">
        <f>IFERROR(FIND("Lago",consulta_completa__11[[#This Row],[13 - Ocorrências/Ambientes Atingidos]]),0)</f>
        <v>0</v>
      </c>
      <c r="BG314" s="85" t="str">
        <f t="shared" si="129"/>
        <v/>
      </c>
      <c r="BH314" s="84">
        <f>IFERROR(FIND("Mar",consulta_completa__11[[#This Row],[13 - Ocorrências/Ambientes Atingidos]]),0)</f>
        <v>0</v>
      </c>
      <c r="BI314" s="85" t="str">
        <f t="shared" si="130"/>
        <v/>
      </c>
      <c r="BJ314" s="84">
        <f>IFERROR(FIND("Praia",consulta_completa__11[[#This Row],[13 - Ocorrências/Ambientes Atingidos]]),0)</f>
        <v>0</v>
      </c>
      <c r="BK314" s="85" t="str">
        <f t="shared" si="131"/>
        <v/>
      </c>
      <c r="BL314" s="84">
        <f>IFERROR(FIND("Solo",consulta_completa__11[[#This Row],[13 - Ocorrências/Ambientes Atingidos]]),0)</f>
        <v>0</v>
      </c>
      <c r="BM314" s="85" t="str">
        <f t="shared" si="132"/>
        <v/>
      </c>
      <c r="BN314" s="84">
        <f>IFERROR(FIND("Águas subterrâneas",consulta_completa__11[[#This Row],[13 - Ocorrências/Ambientes Atingidos]]),0)</f>
        <v>0</v>
      </c>
      <c r="BO314" s="85" t="str">
        <f t="shared" si="133"/>
        <v/>
      </c>
      <c r="BP314" s="84">
        <f>IFERROR(FIND("Atmosfera",consulta_completa__11[[#This Row],[13 - Ocorrências/Ambientes Atingidos]]),0)</f>
        <v>0</v>
      </c>
      <c r="BQ314" s="85" t="str">
        <f t="shared" si="134"/>
        <v/>
      </c>
      <c r="BR314" s="84">
        <f>IFERROR(FIND("Flora",consulta_completa__11[[#This Row],[13 - Ocorrências/Ambientes Atingidos]]),0)</f>
        <v>0</v>
      </c>
      <c r="BS314" s="85" t="str">
        <f t="shared" si="135"/>
        <v/>
      </c>
      <c r="BT314" s="84">
        <f>IFERROR(FIND("Fauna",consulta_completa__11[[#This Row],[13 - Ocorrências/Ambientes Atingidos]]),0)</f>
        <v>0</v>
      </c>
      <c r="BU314" s="85" t="str">
        <f t="shared" si="136"/>
        <v/>
      </c>
      <c r="BV314" s="84">
        <f>IFERROR(FIND("UC federal",consulta_completa__11[[#This Row],[13 - Ocorrências/Ambientes Atingidos]]),0)</f>
        <v>0</v>
      </c>
      <c r="BW314" s="85" t="str">
        <f t="shared" si="137"/>
        <v/>
      </c>
      <c r="BX314" s="84">
        <f>IFERROR(FIND("UC estadual/municipal",consulta_completa__11[[#This Row],[13 - Ocorrências/Ambientes Atingidos]]),0)</f>
        <v>0</v>
      </c>
      <c r="BY314" s="85" t="str">
        <f t="shared" si="138"/>
        <v/>
      </c>
      <c r="BZ314" s="84">
        <f>IFERROR(FIND("Outro(s)",consulta_completa__11[[#This Row],[13 - Ocorrências/Ambientes Atingidos]]),0)</f>
        <v>0</v>
      </c>
      <c r="CA314" s="85" t="str">
        <f t="shared" si="139"/>
        <v/>
      </c>
      <c r="CB314" s="84">
        <f>IFERROR(FIND("Sem dano",consulta_completa__11[[#This Row],[13 - Ocorrências/Ambientes Atingidos]]),0)</f>
        <v>0</v>
      </c>
      <c r="CC314" s="85" t="str">
        <f t="shared" si="140"/>
        <v/>
      </c>
      <c r="CD314" s="84" t="str">
        <f>IF(consulta_completa__11[[#This Row],[13 - Ocorrências/Ambientes Atingidos]]="","X","")</f>
        <v/>
      </c>
      <c r="CE314" s="86">
        <f>IFERROR(FIND("IBAMA",consulta_completa__11[[#This Row],[14 - Inst. Atuando no Local]]),0)</f>
        <v>0</v>
      </c>
      <c r="CF314" s="86" t="str">
        <f t="shared" si="141"/>
        <v/>
      </c>
      <c r="CG314" s="86">
        <f>IFERROR(FIND("OEMA",consulta_completa__11[[#This Row],[14 - Inst. Atuando no Local]]),0)</f>
        <v>0</v>
      </c>
      <c r="CH314" s="86" t="str">
        <f t="shared" si="142"/>
        <v/>
      </c>
      <c r="CI314" s="86">
        <f>IFERROR(FIND("DEFESA CIVIL",consulta_completa__11[[#This Row],[14 - Inst. Atuando no Local]]),0)</f>
        <v>0</v>
      </c>
      <c r="CJ314" s="86" t="str">
        <f t="shared" si="143"/>
        <v/>
      </c>
      <c r="CK314" s="86">
        <f>IFERROR(FIND("CORPO DE BOMBEIROS",consulta_completa__11[[#This Row],[14 - Inst. Atuando no Local]]),0)</f>
        <v>0</v>
      </c>
      <c r="CL314" s="86" t="str">
        <f t="shared" si="144"/>
        <v/>
      </c>
      <c r="CM314" s="86">
        <f>IFERROR(FIND("POLÍCIA RODOVIÁRIA",consulta_completa__11[[#This Row],[14 - Inst. Atuando no Local]]),0)</f>
        <v>0</v>
      </c>
      <c r="CN314" s="86" t="str">
        <f t="shared" si="145"/>
        <v/>
      </c>
      <c r="CO314" s="86">
        <f>IFERROR(FIND("POLÍCIA MILITAR",consulta_completa__11[[#This Row],[14 - Inst. Atuando no Local]]),0)</f>
        <v>0</v>
      </c>
      <c r="CP314" s="86" t="str">
        <f t="shared" si="146"/>
        <v/>
      </c>
      <c r="CQ314" s="86">
        <f>IFERROR(FIND("POLÍCIA CIVIL",consulta_completa__11[[#This Row],[14 - Inst. Atuando no Local]]),0)</f>
        <v>0</v>
      </c>
      <c r="CR314" s="86" t="str">
        <f t="shared" si="147"/>
        <v/>
      </c>
      <c r="CS314" s="86">
        <f>IFERROR(FIND("MARINHA DO BRASIL",consulta_completa__11[[#This Row],[14 - Inst. Atuando no Local]]),0)</f>
        <v>0</v>
      </c>
      <c r="CT314" s="86" t="str">
        <f t="shared" si="148"/>
        <v/>
      </c>
      <c r="CU314" s="86">
        <f>IFERROR(FIND("EMPRESA ESPECIALIZADA EM ATENDIMENTO",consulta_completa__11[[#This Row],[14 - Inst. Atuando no Local]]),0)</f>
        <v>0</v>
      </c>
      <c r="CV314" s="86" t="str">
        <f t="shared" si="149"/>
        <v/>
      </c>
      <c r="CW314" s="86">
        <f>IFERROR(FIND("IBAMA",consulta_completa__11[[#This Row],[14 - Inst. Atuando no Local]]),0)</f>
        <v>0</v>
      </c>
      <c r="CX314" s="86" t="str">
        <f t="shared" si="150"/>
        <v/>
      </c>
      <c r="CY314" s="86" t="str">
        <f>IF(consulta_completa__11[[#This Row],[14 - Inst. Atuando no Local]]="","X","")</f>
        <v/>
      </c>
      <c r="CZ314" s="86">
        <f>IFERROR(FIND("OUTRA (S)",consulta_completa__11[[#This Row],[14 - Inst. Atuando no Local]]),0)</f>
        <v>0</v>
      </c>
      <c r="DA314" s="86" t="str">
        <f t="shared" si="151"/>
        <v/>
      </c>
      <c r="DB314" s="37" t="str">
        <f t="shared" si="152"/>
        <v>Sim</v>
      </c>
      <c r="DC314" s="37" t="str">
        <f t="shared" si="153"/>
        <v>Não</v>
      </c>
      <c r="DD314" s="37" t="str">
        <f t="shared" si="154"/>
        <v>Sim</v>
      </c>
      <c r="DE314" s="89" t="str">
        <f t="shared" si="125"/>
        <v>Sem informação</v>
      </c>
    </row>
    <row r="315" spans="1:109">
      <c r="A315" s="15">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4">
        <f>IFERROR(FIND("Óbitos/feridos",consulta_completa__11[[#This Row],[13 - Ocorrências/Ambientes Atingidos]]),0)</f>
        <v>0</v>
      </c>
      <c r="AY315" s="85" t="str">
        <f t="shared" si="126"/>
        <v/>
      </c>
      <c r="AZ315" s="84">
        <f>IFERROR(FIND("População afetada/evacuada",consulta_completa__11[[#This Row],[13 - Ocorrências/Ambientes Atingidos]]),0)</f>
        <v>0</v>
      </c>
      <c r="BA315" s="84" t="str">
        <f t="shared" si="127"/>
        <v/>
      </c>
      <c r="BB315" s="84">
        <f>IFERROR(FIND("Suspensão de abastecimento de água",consulta_completa__11[[#This Row],[13 - Ocorrências/Ambientes Atingidos]]),0)</f>
        <v>0</v>
      </c>
      <c r="BC315" s="85" t="str">
        <f t="shared" si="155"/>
        <v/>
      </c>
      <c r="BD315" s="84">
        <f>IFERROR(FIND("Rio/córrego",consulta_completa__11[[#This Row],[13 - Ocorrências/Ambientes Atingidos]]),0)</f>
        <v>0</v>
      </c>
      <c r="BE315" s="85" t="str">
        <f t="shared" si="128"/>
        <v/>
      </c>
      <c r="BF315" s="84">
        <f>IFERROR(FIND("Lago",consulta_completa__11[[#This Row],[13 - Ocorrências/Ambientes Atingidos]]),0)</f>
        <v>0</v>
      </c>
      <c r="BG315" s="85" t="str">
        <f t="shared" si="129"/>
        <v/>
      </c>
      <c r="BH315" s="84">
        <f>IFERROR(FIND("Mar",consulta_completa__11[[#This Row],[13 - Ocorrências/Ambientes Atingidos]]),0)</f>
        <v>0</v>
      </c>
      <c r="BI315" s="85" t="str">
        <f t="shared" si="130"/>
        <v/>
      </c>
      <c r="BJ315" s="84">
        <f>IFERROR(FIND("Praia",consulta_completa__11[[#This Row],[13 - Ocorrências/Ambientes Atingidos]]),0)</f>
        <v>0</v>
      </c>
      <c r="BK315" s="85" t="str">
        <f t="shared" si="131"/>
        <v/>
      </c>
      <c r="BL315" s="84">
        <f>IFERROR(FIND("Solo",consulta_completa__11[[#This Row],[13 - Ocorrências/Ambientes Atingidos]]),0)</f>
        <v>1</v>
      </c>
      <c r="BM315" s="85" t="str">
        <f t="shared" si="132"/>
        <v>X</v>
      </c>
      <c r="BN315" s="84">
        <f>IFERROR(FIND("Águas subterrâneas",consulta_completa__11[[#This Row],[13 - Ocorrências/Ambientes Atingidos]]),0)</f>
        <v>0</v>
      </c>
      <c r="BO315" s="85" t="str">
        <f t="shared" si="133"/>
        <v/>
      </c>
      <c r="BP315" s="84">
        <f>IFERROR(FIND("Atmosfera",consulta_completa__11[[#This Row],[13 - Ocorrências/Ambientes Atingidos]]),0)</f>
        <v>0</v>
      </c>
      <c r="BQ315" s="85" t="str">
        <f t="shared" si="134"/>
        <v/>
      </c>
      <c r="BR315" s="84">
        <f>IFERROR(FIND("Flora",consulta_completa__11[[#This Row],[13 - Ocorrências/Ambientes Atingidos]]),0)</f>
        <v>0</v>
      </c>
      <c r="BS315" s="85" t="str">
        <f t="shared" si="135"/>
        <v/>
      </c>
      <c r="BT315" s="84">
        <f>IFERROR(FIND("Fauna",consulta_completa__11[[#This Row],[13 - Ocorrências/Ambientes Atingidos]]),0)</f>
        <v>0</v>
      </c>
      <c r="BU315" s="85" t="str">
        <f t="shared" si="136"/>
        <v/>
      </c>
      <c r="BV315" s="84">
        <f>IFERROR(FIND("UC federal",consulta_completa__11[[#This Row],[13 - Ocorrências/Ambientes Atingidos]]),0)</f>
        <v>0</v>
      </c>
      <c r="BW315" s="85" t="str">
        <f t="shared" si="137"/>
        <v/>
      </c>
      <c r="BX315" s="84">
        <f>IFERROR(FIND("UC estadual/municipal",consulta_completa__11[[#This Row],[13 - Ocorrências/Ambientes Atingidos]]),0)</f>
        <v>0</v>
      </c>
      <c r="BY315" s="85" t="str">
        <f t="shared" si="138"/>
        <v/>
      </c>
      <c r="BZ315" s="84">
        <f>IFERROR(FIND("Outro(s)",consulta_completa__11[[#This Row],[13 - Ocorrências/Ambientes Atingidos]]),0)</f>
        <v>0</v>
      </c>
      <c r="CA315" s="85" t="str">
        <f t="shared" si="139"/>
        <v/>
      </c>
      <c r="CB315" s="84">
        <f>IFERROR(FIND("Sem dano",consulta_completa__11[[#This Row],[13 - Ocorrências/Ambientes Atingidos]]),0)</f>
        <v>0</v>
      </c>
      <c r="CC315" s="85" t="str">
        <f t="shared" si="140"/>
        <v/>
      </c>
      <c r="CD315" s="84" t="str">
        <f>IF(consulta_completa__11[[#This Row],[13 - Ocorrências/Ambientes Atingidos]]="","X","")</f>
        <v/>
      </c>
      <c r="CE315" s="86">
        <f>IFERROR(FIND("IBAMA",consulta_completa__11[[#This Row],[14 - Inst. Atuando no Local]]),0)</f>
        <v>0</v>
      </c>
      <c r="CF315" s="86" t="str">
        <f t="shared" si="141"/>
        <v/>
      </c>
      <c r="CG315" s="86">
        <f>IFERROR(FIND("OEMA",consulta_completa__11[[#This Row],[14 - Inst. Atuando no Local]]),0)</f>
        <v>0</v>
      </c>
      <c r="CH315" s="86" t="str">
        <f t="shared" si="142"/>
        <v/>
      </c>
      <c r="CI315" s="86">
        <f>IFERROR(FIND("DEFESA CIVIL",consulta_completa__11[[#This Row],[14 - Inst. Atuando no Local]]),0)</f>
        <v>0</v>
      </c>
      <c r="CJ315" s="86" t="str">
        <f t="shared" si="143"/>
        <v/>
      </c>
      <c r="CK315" s="86">
        <f>IFERROR(FIND("CORPO DE BOMBEIROS",consulta_completa__11[[#This Row],[14 - Inst. Atuando no Local]]),0)</f>
        <v>0</v>
      </c>
      <c r="CL315" s="86" t="str">
        <f t="shared" si="144"/>
        <v/>
      </c>
      <c r="CM315" s="86">
        <f>IFERROR(FIND("POLÍCIA RODOVIÁRIA",consulta_completa__11[[#This Row],[14 - Inst. Atuando no Local]]),0)</f>
        <v>0</v>
      </c>
      <c r="CN315" s="86" t="str">
        <f t="shared" si="145"/>
        <v/>
      </c>
      <c r="CO315" s="86">
        <f>IFERROR(FIND("POLÍCIA MILITAR",consulta_completa__11[[#This Row],[14 - Inst. Atuando no Local]]),0)</f>
        <v>0</v>
      </c>
      <c r="CP315" s="86" t="str">
        <f t="shared" si="146"/>
        <v/>
      </c>
      <c r="CQ315" s="86">
        <f>IFERROR(FIND("POLÍCIA CIVIL",consulta_completa__11[[#This Row],[14 - Inst. Atuando no Local]]),0)</f>
        <v>0</v>
      </c>
      <c r="CR315" s="86" t="str">
        <f t="shared" si="147"/>
        <v/>
      </c>
      <c r="CS315" s="86">
        <f>IFERROR(FIND("MARINHA DO BRASIL",consulta_completa__11[[#This Row],[14 - Inst. Atuando no Local]]),0)</f>
        <v>0</v>
      </c>
      <c r="CT315" s="86" t="str">
        <f t="shared" si="148"/>
        <v/>
      </c>
      <c r="CU315" s="86">
        <f>IFERROR(FIND("EMPRESA ESPECIALIZADA EM ATENDIMENTO",consulta_completa__11[[#This Row],[14 - Inst. Atuando no Local]]),0)</f>
        <v>0</v>
      </c>
      <c r="CV315" s="86" t="str">
        <f t="shared" si="149"/>
        <v/>
      </c>
      <c r="CW315" s="86">
        <f>IFERROR(FIND("IBAMA",consulta_completa__11[[#This Row],[14 - Inst. Atuando no Local]]),0)</f>
        <v>0</v>
      </c>
      <c r="CX315" s="86" t="str">
        <f t="shared" si="150"/>
        <v/>
      </c>
      <c r="CY315" s="86" t="str">
        <f>IF(consulta_completa__11[[#This Row],[14 - Inst. Atuando no Local]]="","X","")</f>
        <v/>
      </c>
      <c r="CZ315" s="86">
        <f>IFERROR(FIND("OUTRA (S)",consulta_completa__11[[#This Row],[14 - Inst. Atuando no Local]]),0)</f>
        <v>0</v>
      </c>
      <c r="DA315" s="86" t="str">
        <f t="shared" si="151"/>
        <v/>
      </c>
      <c r="DB315" s="37" t="str">
        <f t="shared" si="152"/>
        <v>Sim</v>
      </c>
      <c r="DC315" s="37" t="str">
        <f t="shared" si="153"/>
        <v>Não</v>
      </c>
      <c r="DD315" s="37" t="str">
        <f t="shared" si="154"/>
        <v>Sim</v>
      </c>
      <c r="DE315" s="89" t="str">
        <f t="shared" si="125"/>
        <v>Sem informação</v>
      </c>
    </row>
    <row r="316" spans="1:109">
      <c r="A316" s="15">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4">
        <f>IFERROR(FIND("Óbitos/feridos",consulta_completa__11[[#This Row],[13 - Ocorrências/Ambientes Atingidos]]),0)</f>
        <v>0</v>
      </c>
      <c r="AY316" s="85" t="str">
        <f t="shared" si="126"/>
        <v/>
      </c>
      <c r="AZ316" s="84">
        <f>IFERROR(FIND("População afetada/evacuada",consulta_completa__11[[#This Row],[13 - Ocorrências/Ambientes Atingidos]]),0)</f>
        <v>0</v>
      </c>
      <c r="BA316" s="84" t="str">
        <f t="shared" si="127"/>
        <v/>
      </c>
      <c r="BB316" s="84">
        <f>IFERROR(FIND("Suspensão de abastecimento de água",consulta_completa__11[[#This Row],[13 - Ocorrências/Ambientes Atingidos]]),0)</f>
        <v>0</v>
      </c>
      <c r="BC316" s="85" t="str">
        <f t="shared" si="155"/>
        <v/>
      </c>
      <c r="BD316" s="84">
        <f>IFERROR(FIND("Rio/córrego",consulta_completa__11[[#This Row],[13 - Ocorrências/Ambientes Atingidos]]),0)</f>
        <v>0</v>
      </c>
      <c r="BE316" s="85" t="str">
        <f t="shared" si="128"/>
        <v/>
      </c>
      <c r="BF316" s="84">
        <f>IFERROR(FIND("Lago",consulta_completa__11[[#This Row],[13 - Ocorrências/Ambientes Atingidos]]),0)</f>
        <v>0</v>
      </c>
      <c r="BG316" s="85" t="str">
        <f t="shared" si="129"/>
        <v/>
      </c>
      <c r="BH316" s="84">
        <f>IFERROR(FIND("Mar",consulta_completa__11[[#This Row],[13 - Ocorrências/Ambientes Atingidos]]),0)</f>
        <v>1</v>
      </c>
      <c r="BI316" s="85" t="str">
        <f t="shared" si="130"/>
        <v>X</v>
      </c>
      <c r="BJ316" s="84">
        <f>IFERROR(FIND("Praia",consulta_completa__11[[#This Row],[13 - Ocorrências/Ambientes Atingidos]]),0)</f>
        <v>0</v>
      </c>
      <c r="BK316" s="85" t="str">
        <f t="shared" si="131"/>
        <v/>
      </c>
      <c r="BL316" s="84">
        <f>IFERROR(FIND("Solo",consulta_completa__11[[#This Row],[13 - Ocorrências/Ambientes Atingidos]]),0)</f>
        <v>0</v>
      </c>
      <c r="BM316" s="85" t="str">
        <f t="shared" si="132"/>
        <v/>
      </c>
      <c r="BN316" s="84">
        <f>IFERROR(FIND("Águas subterrâneas",consulta_completa__11[[#This Row],[13 - Ocorrências/Ambientes Atingidos]]),0)</f>
        <v>0</v>
      </c>
      <c r="BO316" s="85" t="str">
        <f t="shared" si="133"/>
        <v/>
      </c>
      <c r="BP316" s="84">
        <f>IFERROR(FIND("Atmosfera",consulta_completa__11[[#This Row],[13 - Ocorrências/Ambientes Atingidos]]),0)</f>
        <v>0</v>
      </c>
      <c r="BQ316" s="85" t="str">
        <f t="shared" si="134"/>
        <v/>
      </c>
      <c r="BR316" s="84">
        <f>IFERROR(FIND("Flora",consulta_completa__11[[#This Row],[13 - Ocorrências/Ambientes Atingidos]]),0)</f>
        <v>0</v>
      </c>
      <c r="BS316" s="85" t="str">
        <f t="shared" si="135"/>
        <v/>
      </c>
      <c r="BT316" s="84">
        <f>IFERROR(FIND("Fauna",consulta_completa__11[[#This Row],[13 - Ocorrências/Ambientes Atingidos]]),0)</f>
        <v>0</v>
      </c>
      <c r="BU316" s="85" t="str">
        <f t="shared" si="136"/>
        <v/>
      </c>
      <c r="BV316" s="84">
        <f>IFERROR(FIND("UC federal",consulta_completa__11[[#This Row],[13 - Ocorrências/Ambientes Atingidos]]),0)</f>
        <v>0</v>
      </c>
      <c r="BW316" s="85" t="str">
        <f t="shared" si="137"/>
        <v/>
      </c>
      <c r="BX316" s="84">
        <f>IFERROR(FIND("UC estadual/municipal",consulta_completa__11[[#This Row],[13 - Ocorrências/Ambientes Atingidos]]),0)</f>
        <v>0</v>
      </c>
      <c r="BY316" s="85" t="str">
        <f t="shared" si="138"/>
        <v/>
      </c>
      <c r="BZ316" s="84">
        <f>IFERROR(FIND("Outro(s)",consulta_completa__11[[#This Row],[13 - Ocorrências/Ambientes Atingidos]]),0)</f>
        <v>0</v>
      </c>
      <c r="CA316" s="85" t="str">
        <f t="shared" si="139"/>
        <v/>
      </c>
      <c r="CB316" s="84">
        <f>IFERROR(FIND("Sem dano",consulta_completa__11[[#This Row],[13 - Ocorrências/Ambientes Atingidos]]),0)</f>
        <v>0</v>
      </c>
      <c r="CC316" s="85" t="str">
        <f t="shared" si="140"/>
        <v/>
      </c>
      <c r="CD316" s="84" t="str">
        <f>IF(consulta_completa__11[[#This Row],[13 - Ocorrências/Ambientes Atingidos]]="","X","")</f>
        <v/>
      </c>
      <c r="CE316" s="86">
        <f>IFERROR(FIND("IBAMA",consulta_completa__11[[#This Row],[14 - Inst. Atuando no Local]]),0)</f>
        <v>0</v>
      </c>
      <c r="CF316" s="86" t="str">
        <f t="shared" si="141"/>
        <v/>
      </c>
      <c r="CG316" s="86">
        <f>IFERROR(FIND("OEMA",consulta_completa__11[[#This Row],[14 - Inst. Atuando no Local]]),0)</f>
        <v>0</v>
      </c>
      <c r="CH316" s="86" t="str">
        <f t="shared" si="142"/>
        <v/>
      </c>
      <c r="CI316" s="86">
        <f>IFERROR(FIND("DEFESA CIVIL",consulta_completa__11[[#This Row],[14 - Inst. Atuando no Local]]),0)</f>
        <v>0</v>
      </c>
      <c r="CJ316" s="86" t="str">
        <f t="shared" si="143"/>
        <v/>
      </c>
      <c r="CK316" s="86">
        <f>IFERROR(FIND("CORPO DE BOMBEIROS",consulta_completa__11[[#This Row],[14 - Inst. Atuando no Local]]),0)</f>
        <v>0</v>
      </c>
      <c r="CL316" s="86" t="str">
        <f t="shared" si="144"/>
        <v/>
      </c>
      <c r="CM316" s="86">
        <f>IFERROR(FIND("POLÍCIA RODOVIÁRIA",consulta_completa__11[[#This Row],[14 - Inst. Atuando no Local]]),0)</f>
        <v>0</v>
      </c>
      <c r="CN316" s="86" t="str">
        <f t="shared" si="145"/>
        <v/>
      </c>
      <c r="CO316" s="86">
        <f>IFERROR(FIND("POLÍCIA MILITAR",consulta_completa__11[[#This Row],[14 - Inst. Atuando no Local]]),0)</f>
        <v>0</v>
      </c>
      <c r="CP316" s="86" t="str">
        <f t="shared" si="146"/>
        <v/>
      </c>
      <c r="CQ316" s="86">
        <f>IFERROR(FIND("POLÍCIA CIVIL",consulta_completa__11[[#This Row],[14 - Inst. Atuando no Local]]),0)</f>
        <v>0</v>
      </c>
      <c r="CR316" s="86" t="str">
        <f t="shared" si="147"/>
        <v/>
      </c>
      <c r="CS316" s="86">
        <f>IFERROR(FIND("MARINHA DO BRASIL",consulta_completa__11[[#This Row],[14 - Inst. Atuando no Local]]),0)</f>
        <v>0</v>
      </c>
      <c r="CT316" s="86" t="str">
        <f t="shared" si="148"/>
        <v/>
      </c>
      <c r="CU316" s="86">
        <f>IFERROR(FIND("EMPRESA ESPECIALIZADA EM ATENDIMENTO",consulta_completa__11[[#This Row],[14 - Inst. Atuando no Local]]),0)</f>
        <v>0</v>
      </c>
      <c r="CV316" s="86" t="str">
        <f t="shared" si="149"/>
        <v/>
      </c>
      <c r="CW316" s="86">
        <f>IFERROR(FIND("IBAMA",consulta_completa__11[[#This Row],[14 - Inst. Atuando no Local]]),0)</f>
        <v>0</v>
      </c>
      <c r="CX316" s="86" t="str">
        <f t="shared" si="150"/>
        <v/>
      </c>
      <c r="CY316" s="86" t="str">
        <f>IF(consulta_completa__11[[#This Row],[14 - Inst. Atuando no Local]]="","X","")</f>
        <v/>
      </c>
      <c r="CZ316" s="86">
        <f>IFERROR(FIND("OUTRA (S)",consulta_completa__11[[#This Row],[14 - Inst. Atuando no Local]]),0)</f>
        <v>0</v>
      </c>
      <c r="DA316" s="86" t="str">
        <f t="shared" si="151"/>
        <v/>
      </c>
      <c r="DB316" s="37" t="str">
        <f t="shared" si="152"/>
        <v>Sim</v>
      </c>
      <c r="DC316" s="37" t="str">
        <f t="shared" si="153"/>
        <v>Não</v>
      </c>
      <c r="DD316" s="37" t="str">
        <f t="shared" si="154"/>
        <v>Sim</v>
      </c>
      <c r="DE316" s="89" t="str">
        <f t="shared" si="125"/>
        <v>Federal</v>
      </c>
    </row>
    <row r="317" spans="1:109">
      <c r="A317" s="15">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4">
        <f>IFERROR(FIND("Óbitos/feridos",consulta_completa__11[[#This Row],[13 - Ocorrências/Ambientes Atingidos]]),0)</f>
        <v>0</v>
      </c>
      <c r="AY317" s="85" t="str">
        <f t="shared" si="126"/>
        <v/>
      </c>
      <c r="AZ317" s="84">
        <f>IFERROR(FIND("População afetada/evacuada",consulta_completa__11[[#This Row],[13 - Ocorrências/Ambientes Atingidos]]),0)</f>
        <v>0</v>
      </c>
      <c r="BA317" s="84" t="str">
        <f t="shared" si="127"/>
        <v/>
      </c>
      <c r="BB317" s="84">
        <f>IFERROR(FIND("Suspensão de abastecimento de água",consulta_completa__11[[#This Row],[13 - Ocorrências/Ambientes Atingidos]]),0)</f>
        <v>0</v>
      </c>
      <c r="BC317" s="85" t="str">
        <f t="shared" si="155"/>
        <v/>
      </c>
      <c r="BD317" s="84">
        <f>IFERROR(FIND("Rio/córrego",consulta_completa__11[[#This Row],[13 - Ocorrências/Ambientes Atingidos]]),0)</f>
        <v>0</v>
      </c>
      <c r="BE317" s="85" t="str">
        <f t="shared" si="128"/>
        <v/>
      </c>
      <c r="BF317" s="84">
        <f>IFERROR(FIND("Lago",consulta_completa__11[[#This Row],[13 - Ocorrências/Ambientes Atingidos]]),0)</f>
        <v>0</v>
      </c>
      <c r="BG317" s="85" t="str">
        <f t="shared" si="129"/>
        <v/>
      </c>
      <c r="BH317" s="84">
        <f>IFERROR(FIND("Mar",consulta_completa__11[[#This Row],[13 - Ocorrências/Ambientes Atingidos]]),0)</f>
        <v>1</v>
      </c>
      <c r="BI317" s="85" t="str">
        <f t="shared" si="130"/>
        <v>X</v>
      </c>
      <c r="BJ317" s="84">
        <f>IFERROR(FIND("Praia",consulta_completa__11[[#This Row],[13 - Ocorrências/Ambientes Atingidos]]),0)</f>
        <v>0</v>
      </c>
      <c r="BK317" s="85" t="str">
        <f t="shared" si="131"/>
        <v/>
      </c>
      <c r="BL317" s="84">
        <f>IFERROR(FIND("Solo",consulta_completa__11[[#This Row],[13 - Ocorrências/Ambientes Atingidos]]),0)</f>
        <v>0</v>
      </c>
      <c r="BM317" s="85" t="str">
        <f t="shared" si="132"/>
        <v/>
      </c>
      <c r="BN317" s="84">
        <f>IFERROR(FIND("Águas subterrâneas",consulta_completa__11[[#This Row],[13 - Ocorrências/Ambientes Atingidos]]),0)</f>
        <v>0</v>
      </c>
      <c r="BO317" s="85" t="str">
        <f t="shared" si="133"/>
        <v/>
      </c>
      <c r="BP317" s="84">
        <f>IFERROR(FIND("Atmosfera",consulta_completa__11[[#This Row],[13 - Ocorrências/Ambientes Atingidos]]),0)</f>
        <v>0</v>
      </c>
      <c r="BQ317" s="85" t="str">
        <f t="shared" si="134"/>
        <v/>
      </c>
      <c r="BR317" s="84">
        <f>IFERROR(FIND("Flora",consulta_completa__11[[#This Row],[13 - Ocorrências/Ambientes Atingidos]]),0)</f>
        <v>0</v>
      </c>
      <c r="BS317" s="85" t="str">
        <f t="shared" si="135"/>
        <v/>
      </c>
      <c r="BT317" s="84">
        <f>IFERROR(FIND("Fauna",consulta_completa__11[[#This Row],[13 - Ocorrências/Ambientes Atingidos]]),0)</f>
        <v>0</v>
      </c>
      <c r="BU317" s="85" t="str">
        <f t="shared" si="136"/>
        <v/>
      </c>
      <c r="BV317" s="84">
        <f>IFERROR(FIND("UC federal",consulta_completa__11[[#This Row],[13 - Ocorrências/Ambientes Atingidos]]),0)</f>
        <v>0</v>
      </c>
      <c r="BW317" s="85" t="str">
        <f t="shared" si="137"/>
        <v/>
      </c>
      <c r="BX317" s="84">
        <f>IFERROR(FIND("UC estadual/municipal",consulta_completa__11[[#This Row],[13 - Ocorrências/Ambientes Atingidos]]),0)</f>
        <v>0</v>
      </c>
      <c r="BY317" s="85" t="str">
        <f t="shared" si="138"/>
        <v/>
      </c>
      <c r="BZ317" s="84">
        <f>IFERROR(FIND("Outro(s)",consulta_completa__11[[#This Row],[13 - Ocorrências/Ambientes Atingidos]]),0)</f>
        <v>0</v>
      </c>
      <c r="CA317" s="85" t="str">
        <f t="shared" si="139"/>
        <v/>
      </c>
      <c r="CB317" s="84">
        <f>IFERROR(FIND("Sem dano",consulta_completa__11[[#This Row],[13 - Ocorrências/Ambientes Atingidos]]),0)</f>
        <v>0</v>
      </c>
      <c r="CC317" s="85" t="str">
        <f t="shared" si="140"/>
        <v/>
      </c>
      <c r="CD317" s="84" t="str">
        <f>IF(consulta_completa__11[[#This Row],[13 - Ocorrências/Ambientes Atingidos]]="","X","")</f>
        <v/>
      </c>
      <c r="CE317" s="86">
        <f>IFERROR(FIND("IBAMA",consulta_completa__11[[#This Row],[14 - Inst. Atuando no Local]]),0)</f>
        <v>0</v>
      </c>
      <c r="CF317" s="86" t="str">
        <f t="shared" si="141"/>
        <v/>
      </c>
      <c r="CG317" s="86">
        <f>IFERROR(FIND("OEMA",consulta_completa__11[[#This Row],[14 - Inst. Atuando no Local]]),0)</f>
        <v>0</v>
      </c>
      <c r="CH317" s="86" t="str">
        <f t="shared" si="142"/>
        <v/>
      </c>
      <c r="CI317" s="86">
        <f>IFERROR(FIND("DEFESA CIVIL",consulta_completa__11[[#This Row],[14 - Inst. Atuando no Local]]),0)</f>
        <v>0</v>
      </c>
      <c r="CJ317" s="86" t="str">
        <f t="shared" si="143"/>
        <v/>
      </c>
      <c r="CK317" s="86">
        <f>IFERROR(FIND("CORPO DE BOMBEIROS",consulta_completa__11[[#This Row],[14 - Inst. Atuando no Local]]),0)</f>
        <v>0</v>
      </c>
      <c r="CL317" s="86" t="str">
        <f t="shared" si="144"/>
        <v/>
      </c>
      <c r="CM317" s="86">
        <f>IFERROR(FIND("POLÍCIA RODOVIÁRIA",consulta_completa__11[[#This Row],[14 - Inst. Atuando no Local]]),0)</f>
        <v>0</v>
      </c>
      <c r="CN317" s="86" t="str">
        <f t="shared" si="145"/>
        <v/>
      </c>
      <c r="CO317" s="86">
        <f>IFERROR(FIND("POLÍCIA MILITAR",consulta_completa__11[[#This Row],[14 - Inst. Atuando no Local]]),0)</f>
        <v>0</v>
      </c>
      <c r="CP317" s="86" t="str">
        <f t="shared" si="146"/>
        <v/>
      </c>
      <c r="CQ317" s="86">
        <f>IFERROR(FIND("POLÍCIA CIVIL",consulta_completa__11[[#This Row],[14 - Inst. Atuando no Local]]),0)</f>
        <v>0</v>
      </c>
      <c r="CR317" s="86" t="str">
        <f t="shared" si="147"/>
        <v/>
      </c>
      <c r="CS317" s="86">
        <f>IFERROR(FIND("MARINHA DO BRASIL",consulta_completa__11[[#This Row],[14 - Inst. Atuando no Local]]),0)</f>
        <v>0</v>
      </c>
      <c r="CT317" s="86" t="str">
        <f t="shared" si="148"/>
        <v/>
      </c>
      <c r="CU317" s="86">
        <f>IFERROR(FIND("EMPRESA ESPECIALIZADA EM ATENDIMENTO",consulta_completa__11[[#This Row],[14 - Inst. Atuando no Local]]),0)</f>
        <v>0</v>
      </c>
      <c r="CV317" s="86" t="str">
        <f t="shared" si="149"/>
        <v/>
      </c>
      <c r="CW317" s="86">
        <f>IFERROR(FIND("IBAMA",consulta_completa__11[[#This Row],[14 - Inst. Atuando no Local]]),0)</f>
        <v>0</v>
      </c>
      <c r="CX317" s="86" t="str">
        <f t="shared" si="150"/>
        <v/>
      </c>
      <c r="CY317" s="86" t="str">
        <f>IF(consulta_completa__11[[#This Row],[14 - Inst. Atuando no Local]]="","X","")</f>
        <v/>
      </c>
      <c r="CZ317" s="86">
        <f>IFERROR(FIND("OUTRA (S)",consulta_completa__11[[#This Row],[14 - Inst. Atuando no Local]]),0)</f>
        <v>0</v>
      </c>
      <c r="DA317" s="86" t="str">
        <f t="shared" si="151"/>
        <v/>
      </c>
      <c r="DB317" s="37" t="str">
        <f t="shared" si="152"/>
        <v>Sim</v>
      </c>
      <c r="DC317" s="37" t="str">
        <f t="shared" si="153"/>
        <v>Não</v>
      </c>
      <c r="DD317" s="37" t="str">
        <f t="shared" si="154"/>
        <v>Sim</v>
      </c>
      <c r="DE317" s="89" t="str">
        <f t="shared" si="125"/>
        <v>Federal</v>
      </c>
    </row>
    <row r="318" spans="1:109">
      <c r="A318" s="15">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4">
        <f>IFERROR(FIND("Óbitos/feridos",consulta_completa__11[[#This Row],[13 - Ocorrências/Ambientes Atingidos]]),0)</f>
        <v>0</v>
      </c>
      <c r="AY318" s="85" t="str">
        <f t="shared" si="126"/>
        <v/>
      </c>
      <c r="AZ318" s="84">
        <f>IFERROR(FIND("População afetada/evacuada",consulta_completa__11[[#This Row],[13 - Ocorrências/Ambientes Atingidos]]),0)</f>
        <v>0</v>
      </c>
      <c r="BA318" s="84" t="str">
        <f t="shared" si="127"/>
        <v/>
      </c>
      <c r="BB318" s="84">
        <f>IFERROR(FIND("Suspensão de abastecimento de água",consulta_completa__11[[#This Row],[13 - Ocorrências/Ambientes Atingidos]]),0)</f>
        <v>0</v>
      </c>
      <c r="BC318" s="85" t="str">
        <f t="shared" si="155"/>
        <v/>
      </c>
      <c r="BD318" s="84">
        <f>IFERROR(FIND("Rio/córrego",consulta_completa__11[[#This Row],[13 - Ocorrências/Ambientes Atingidos]]),0)</f>
        <v>0</v>
      </c>
      <c r="BE318" s="85" t="str">
        <f t="shared" si="128"/>
        <v/>
      </c>
      <c r="BF318" s="84">
        <f>IFERROR(FIND("Lago",consulta_completa__11[[#This Row],[13 - Ocorrências/Ambientes Atingidos]]),0)</f>
        <v>0</v>
      </c>
      <c r="BG318" s="85" t="str">
        <f t="shared" si="129"/>
        <v/>
      </c>
      <c r="BH318" s="84">
        <f>IFERROR(FIND("Mar",consulta_completa__11[[#This Row],[13 - Ocorrências/Ambientes Atingidos]]),0)</f>
        <v>0</v>
      </c>
      <c r="BI318" s="85" t="str">
        <f t="shared" si="130"/>
        <v/>
      </c>
      <c r="BJ318" s="84">
        <f>IFERROR(FIND("Praia",consulta_completa__11[[#This Row],[13 - Ocorrências/Ambientes Atingidos]]),0)</f>
        <v>0</v>
      </c>
      <c r="BK318" s="85" t="str">
        <f t="shared" si="131"/>
        <v/>
      </c>
      <c r="BL318" s="84">
        <f>IFERROR(FIND("Solo",consulta_completa__11[[#This Row],[13 - Ocorrências/Ambientes Atingidos]]),0)</f>
        <v>1</v>
      </c>
      <c r="BM318" s="85" t="str">
        <f t="shared" si="132"/>
        <v>X</v>
      </c>
      <c r="BN318" s="84">
        <f>IFERROR(FIND("Águas subterrâneas",consulta_completa__11[[#This Row],[13 - Ocorrências/Ambientes Atingidos]]),0)</f>
        <v>0</v>
      </c>
      <c r="BO318" s="85" t="str">
        <f t="shared" si="133"/>
        <v/>
      </c>
      <c r="BP318" s="84">
        <f>IFERROR(FIND("Atmosfera",consulta_completa__11[[#This Row],[13 - Ocorrências/Ambientes Atingidos]]),0)</f>
        <v>0</v>
      </c>
      <c r="BQ318" s="85" t="str">
        <f t="shared" si="134"/>
        <v/>
      </c>
      <c r="BR318" s="84">
        <f>IFERROR(FIND("Flora",consulta_completa__11[[#This Row],[13 - Ocorrências/Ambientes Atingidos]]),0)</f>
        <v>0</v>
      </c>
      <c r="BS318" s="85" t="str">
        <f t="shared" si="135"/>
        <v/>
      </c>
      <c r="BT318" s="84">
        <f>IFERROR(FIND("Fauna",consulta_completa__11[[#This Row],[13 - Ocorrências/Ambientes Atingidos]]),0)</f>
        <v>0</v>
      </c>
      <c r="BU318" s="85" t="str">
        <f t="shared" si="136"/>
        <v/>
      </c>
      <c r="BV318" s="84">
        <f>IFERROR(FIND("UC federal",consulta_completa__11[[#This Row],[13 - Ocorrências/Ambientes Atingidos]]),0)</f>
        <v>0</v>
      </c>
      <c r="BW318" s="85" t="str">
        <f t="shared" si="137"/>
        <v/>
      </c>
      <c r="BX318" s="84">
        <f>IFERROR(FIND("UC estadual/municipal",consulta_completa__11[[#This Row],[13 - Ocorrências/Ambientes Atingidos]]),0)</f>
        <v>0</v>
      </c>
      <c r="BY318" s="85" t="str">
        <f t="shared" si="138"/>
        <v/>
      </c>
      <c r="BZ318" s="84">
        <f>IFERROR(FIND("Outro(s)",consulta_completa__11[[#This Row],[13 - Ocorrências/Ambientes Atingidos]]),0)</f>
        <v>0</v>
      </c>
      <c r="CA318" s="85" t="str">
        <f t="shared" si="139"/>
        <v/>
      </c>
      <c r="CB318" s="84">
        <f>IFERROR(FIND("Sem dano",consulta_completa__11[[#This Row],[13 - Ocorrências/Ambientes Atingidos]]),0)</f>
        <v>0</v>
      </c>
      <c r="CC318" s="85" t="str">
        <f t="shared" si="140"/>
        <v/>
      </c>
      <c r="CD318" s="84" t="str">
        <f>IF(consulta_completa__11[[#This Row],[13 - Ocorrências/Ambientes Atingidos]]="","X","")</f>
        <v/>
      </c>
      <c r="CE318" s="86">
        <f>IFERROR(FIND("IBAMA",consulta_completa__11[[#This Row],[14 - Inst. Atuando no Local]]),0)</f>
        <v>0</v>
      </c>
      <c r="CF318" s="86" t="str">
        <f t="shared" si="141"/>
        <v/>
      </c>
      <c r="CG318" s="86">
        <f>IFERROR(FIND("OEMA",consulta_completa__11[[#This Row],[14 - Inst. Atuando no Local]]),0)</f>
        <v>0</v>
      </c>
      <c r="CH318" s="86" t="str">
        <f t="shared" si="142"/>
        <v/>
      </c>
      <c r="CI318" s="86">
        <f>IFERROR(FIND("DEFESA CIVIL",consulta_completa__11[[#This Row],[14 - Inst. Atuando no Local]]),0)</f>
        <v>0</v>
      </c>
      <c r="CJ318" s="86" t="str">
        <f t="shared" si="143"/>
        <v/>
      </c>
      <c r="CK318" s="86">
        <f>IFERROR(FIND("CORPO DE BOMBEIROS",consulta_completa__11[[#This Row],[14 - Inst. Atuando no Local]]),0)</f>
        <v>0</v>
      </c>
      <c r="CL318" s="86" t="str">
        <f t="shared" si="144"/>
        <v/>
      </c>
      <c r="CM318" s="86">
        <f>IFERROR(FIND("POLÍCIA RODOVIÁRIA",consulta_completa__11[[#This Row],[14 - Inst. Atuando no Local]]),0)</f>
        <v>0</v>
      </c>
      <c r="CN318" s="86" t="str">
        <f t="shared" si="145"/>
        <v/>
      </c>
      <c r="CO318" s="86">
        <f>IFERROR(FIND("POLÍCIA MILITAR",consulta_completa__11[[#This Row],[14 - Inst. Atuando no Local]]),0)</f>
        <v>0</v>
      </c>
      <c r="CP318" s="86" t="str">
        <f t="shared" si="146"/>
        <v/>
      </c>
      <c r="CQ318" s="86">
        <f>IFERROR(FIND("POLÍCIA CIVIL",consulta_completa__11[[#This Row],[14 - Inst. Atuando no Local]]),0)</f>
        <v>0</v>
      </c>
      <c r="CR318" s="86" t="str">
        <f t="shared" si="147"/>
        <v/>
      </c>
      <c r="CS318" s="86">
        <f>IFERROR(FIND("MARINHA DO BRASIL",consulta_completa__11[[#This Row],[14 - Inst. Atuando no Local]]),0)</f>
        <v>0</v>
      </c>
      <c r="CT318" s="86" t="str">
        <f t="shared" si="148"/>
        <v/>
      </c>
      <c r="CU318" s="86">
        <f>IFERROR(FIND("EMPRESA ESPECIALIZADA EM ATENDIMENTO",consulta_completa__11[[#This Row],[14 - Inst. Atuando no Local]]),0)</f>
        <v>0</v>
      </c>
      <c r="CV318" s="86" t="str">
        <f t="shared" si="149"/>
        <v/>
      </c>
      <c r="CW318" s="86">
        <f>IFERROR(FIND("IBAMA",consulta_completa__11[[#This Row],[14 - Inst. Atuando no Local]]),0)</f>
        <v>0</v>
      </c>
      <c r="CX318" s="86" t="str">
        <f t="shared" si="150"/>
        <v/>
      </c>
      <c r="CY318" s="86" t="str">
        <f>IF(consulta_completa__11[[#This Row],[14 - Inst. Atuando no Local]]="","X","")</f>
        <v/>
      </c>
      <c r="CZ318" s="86">
        <f>IFERROR(FIND("OUTRA (S)",consulta_completa__11[[#This Row],[14 - Inst. Atuando no Local]]),0)</f>
        <v>0</v>
      </c>
      <c r="DA318" s="86" t="str">
        <f t="shared" si="151"/>
        <v/>
      </c>
      <c r="DB318" s="37" t="str">
        <f t="shared" si="152"/>
        <v>Sim</v>
      </c>
      <c r="DC318" s="37" t="str">
        <f t="shared" si="153"/>
        <v>Não</v>
      </c>
      <c r="DD318" s="37" t="str">
        <f t="shared" si="154"/>
        <v>Sim</v>
      </c>
      <c r="DE318" s="89" t="str">
        <f t="shared" si="125"/>
        <v>Federal</v>
      </c>
    </row>
    <row r="319" spans="1:109">
      <c r="A319" s="15">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4">
        <f>IFERROR(FIND("Óbitos/feridos",consulta_completa__11[[#This Row],[13 - Ocorrências/Ambientes Atingidos]]),0)</f>
        <v>1</v>
      </c>
      <c r="AY319" s="85" t="str">
        <f t="shared" si="126"/>
        <v>X</v>
      </c>
      <c r="AZ319" s="84">
        <f>IFERROR(FIND("População afetada/evacuada",consulta_completa__11[[#This Row],[13 - Ocorrências/Ambientes Atingidos]]),0)</f>
        <v>0</v>
      </c>
      <c r="BA319" s="84" t="str">
        <f t="shared" si="127"/>
        <v/>
      </c>
      <c r="BB319" s="84">
        <f>IFERROR(FIND("Suspensão de abastecimento de água",consulta_completa__11[[#This Row],[13 - Ocorrências/Ambientes Atingidos]]),0)</f>
        <v>0</v>
      </c>
      <c r="BC319" s="85" t="str">
        <f t="shared" si="155"/>
        <v/>
      </c>
      <c r="BD319" s="84">
        <f>IFERROR(FIND("Rio/córrego",consulta_completa__11[[#This Row],[13 - Ocorrências/Ambientes Atingidos]]),0)</f>
        <v>0</v>
      </c>
      <c r="BE319" s="85" t="str">
        <f t="shared" si="128"/>
        <v/>
      </c>
      <c r="BF319" s="84">
        <f>IFERROR(FIND("Lago",consulta_completa__11[[#This Row],[13 - Ocorrências/Ambientes Atingidos]]),0)</f>
        <v>0</v>
      </c>
      <c r="BG319" s="85" t="str">
        <f t="shared" si="129"/>
        <v/>
      </c>
      <c r="BH319" s="84">
        <f>IFERROR(FIND("Mar",consulta_completa__11[[#This Row],[13 - Ocorrências/Ambientes Atingidos]]),0)</f>
        <v>0</v>
      </c>
      <c r="BI319" s="85" t="str">
        <f t="shared" si="130"/>
        <v/>
      </c>
      <c r="BJ319" s="84">
        <f>IFERROR(FIND("Praia",consulta_completa__11[[#This Row],[13 - Ocorrências/Ambientes Atingidos]]),0)</f>
        <v>0</v>
      </c>
      <c r="BK319" s="85" t="str">
        <f t="shared" si="131"/>
        <v/>
      </c>
      <c r="BL319" s="84">
        <f>IFERROR(FIND("Solo",consulta_completa__11[[#This Row],[13 - Ocorrências/Ambientes Atingidos]]),0)</f>
        <v>17</v>
      </c>
      <c r="BM319" s="85" t="str">
        <f t="shared" si="132"/>
        <v>X</v>
      </c>
      <c r="BN319" s="84">
        <f>IFERROR(FIND("Águas subterrâneas",consulta_completa__11[[#This Row],[13 - Ocorrências/Ambientes Atingidos]]),0)</f>
        <v>0</v>
      </c>
      <c r="BO319" s="85" t="str">
        <f t="shared" si="133"/>
        <v/>
      </c>
      <c r="BP319" s="84">
        <f>IFERROR(FIND("Atmosfera",consulta_completa__11[[#This Row],[13 - Ocorrências/Ambientes Atingidos]]),0)</f>
        <v>0</v>
      </c>
      <c r="BQ319" s="85" t="str">
        <f t="shared" si="134"/>
        <v/>
      </c>
      <c r="BR319" s="84">
        <f>IFERROR(FIND("Flora",consulta_completa__11[[#This Row],[13 - Ocorrências/Ambientes Atingidos]]),0)</f>
        <v>0</v>
      </c>
      <c r="BS319" s="85" t="str">
        <f t="shared" si="135"/>
        <v/>
      </c>
      <c r="BT319" s="84">
        <f>IFERROR(FIND("Fauna",consulta_completa__11[[#This Row],[13 - Ocorrências/Ambientes Atingidos]]),0)</f>
        <v>0</v>
      </c>
      <c r="BU319" s="85" t="str">
        <f t="shared" si="136"/>
        <v/>
      </c>
      <c r="BV319" s="84">
        <f>IFERROR(FIND("UC federal",consulta_completa__11[[#This Row],[13 - Ocorrências/Ambientes Atingidos]]),0)</f>
        <v>0</v>
      </c>
      <c r="BW319" s="85" t="str">
        <f t="shared" si="137"/>
        <v/>
      </c>
      <c r="BX319" s="84">
        <f>IFERROR(FIND("UC estadual/municipal",consulta_completa__11[[#This Row],[13 - Ocorrências/Ambientes Atingidos]]),0)</f>
        <v>0</v>
      </c>
      <c r="BY319" s="85" t="str">
        <f t="shared" si="138"/>
        <v/>
      </c>
      <c r="BZ319" s="84">
        <f>IFERROR(FIND("Outro(s)",consulta_completa__11[[#This Row],[13 - Ocorrências/Ambientes Atingidos]]),0)</f>
        <v>0</v>
      </c>
      <c r="CA319" s="85" t="str">
        <f t="shared" si="139"/>
        <v/>
      </c>
      <c r="CB319" s="84">
        <f>IFERROR(FIND("Sem dano",consulta_completa__11[[#This Row],[13 - Ocorrências/Ambientes Atingidos]]),0)</f>
        <v>0</v>
      </c>
      <c r="CC319" s="85" t="str">
        <f t="shared" si="140"/>
        <v/>
      </c>
      <c r="CD319" s="84" t="str">
        <f>IF(consulta_completa__11[[#This Row],[13 - Ocorrências/Ambientes Atingidos]]="","X","")</f>
        <v/>
      </c>
      <c r="CE319" s="86">
        <f>IFERROR(FIND("IBAMA",consulta_completa__11[[#This Row],[14 - Inst. Atuando no Local]]),0)</f>
        <v>0</v>
      </c>
      <c r="CF319" s="86" t="str">
        <f t="shared" si="141"/>
        <v/>
      </c>
      <c r="CG319" s="86">
        <f>IFERROR(FIND("OEMA",consulta_completa__11[[#This Row],[14 - Inst. Atuando no Local]]),0)</f>
        <v>0</v>
      </c>
      <c r="CH319" s="86" t="str">
        <f t="shared" si="142"/>
        <v/>
      </c>
      <c r="CI319" s="86">
        <f>IFERROR(FIND("DEFESA CIVIL",consulta_completa__11[[#This Row],[14 - Inst. Atuando no Local]]),0)</f>
        <v>0</v>
      </c>
      <c r="CJ319" s="86" t="str">
        <f t="shared" si="143"/>
        <v/>
      </c>
      <c r="CK319" s="86">
        <f>IFERROR(FIND("CORPO DE BOMBEIROS",consulta_completa__11[[#This Row],[14 - Inst. Atuando no Local]]),0)</f>
        <v>0</v>
      </c>
      <c r="CL319" s="86" t="str">
        <f t="shared" si="144"/>
        <v/>
      </c>
      <c r="CM319" s="86">
        <f>IFERROR(FIND("POLÍCIA RODOVIÁRIA",consulta_completa__11[[#This Row],[14 - Inst. Atuando no Local]]),0)</f>
        <v>0</v>
      </c>
      <c r="CN319" s="86" t="str">
        <f t="shared" si="145"/>
        <v/>
      </c>
      <c r="CO319" s="86">
        <f>IFERROR(FIND("POLÍCIA MILITAR",consulta_completa__11[[#This Row],[14 - Inst. Atuando no Local]]),0)</f>
        <v>0</v>
      </c>
      <c r="CP319" s="86" t="str">
        <f t="shared" si="146"/>
        <v/>
      </c>
      <c r="CQ319" s="86">
        <f>IFERROR(FIND("POLÍCIA CIVIL",consulta_completa__11[[#This Row],[14 - Inst. Atuando no Local]]),0)</f>
        <v>0</v>
      </c>
      <c r="CR319" s="86" t="str">
        <f t="shared" si="147"/>
        <v/>
      </c>
      <c r="CS319" s="86">
        <f>IFERROR(FIND("MARINHA DO BRASIL",consulta_completa__11[[#This Row],[14 - Inst. Atuando no Local]]),0)</f>
        <v>0</v>
      </c>
      <c r="CT319" s="86" t="str">
        <f t="shared" si="148"/>
        <v/>
      </c>
      <c r="CU319" s="86">
        <f>IFERROR(FIND("EMPRESA ESPECIALIZADA EM ATENDIMENTO",consulta_completa__11[[#This Row],[14 - Inst. Atuando no Local]]),0)</f>
        <v>0</v>
      </c>
      <c r="CV319" s="86" t="str">
        <f t="shared" si="149"/>
        <v/>
      </c>
      <c r="CW319" s="86">
        <f>IFERROR(FIND("IBAMA",consulta_completa__11[[#This Row],[14 - Inst. Atuando no Local]]),0)</f>
        <v>0</v>
      </c>
      <c r="CX319" s="86" t="str">
        <f t="shared" si="150"/>
        <v/>
      </c>
      <c r="CY319" s="86" t="str">
        <f>IF(consulta_completa__11[[#This Row],[14 - Inst. Atuando no Local]]="","X","")</f>
        <v/>
      </c>
      <c r="CZ319" s="86">
        <f>IFERROR(FIND("OUTRA (S)",consulta_completa__11[[#This Row],[14 - Inst. Atuando no Local]]),0)</f>
        <v>0</v>
      </c>
      <c r="DA319" s="86" t="str">
        <f t="shared" si="151"/>
        <v/>
      </c>
      <c r="DB319" s="37" t="str">
        <f t="shared" si="152"/>
        <v>Sim</v>
      </c>
      <c r="DC319" s="37" t="str">
        <f t="shared" si="153"/>
        <v>Não</v>
      </c>
      <c r="DD319" s="37" t="str">
        <f t="shared" si="154"/>
        <v>Sim</v>
      </c>
      <c r="DE319" s="89" t="str">
        <f t="shared" si="125"/>
        <v>Sem informação</v>
      </c>
    </row>
    <row r="320" spans="1:109">
      <c r="A320" s="15">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4">
        <f>IFERROR(FIND("Óbitos/feridos",consulta_completa__11[[#This Row],[13 - Ocorrências/Ambientes Atingidos]]),0)</f>
        <v>0</v>
      </c>
      <c r="AY320" s="85" t="str">
        <f t="shared" si="126"/>
        <v/>
      </c>
      <c r="AZ320" s="84">
        <f>IFERROR(FIND("População afetada/evacuada",consulta_completa__11[[#This Row],[13 - Ocorrências/Ambientes Atingidos]]),0)</f>
        <v>0</v>
      </c>
      <c r="BA320" s="84" t="str">
        <f t="shared" si="127"/>
        <v/>
      </c>
      <c r="BB320" s="84">
        <f>IFERROR(FIND("Suspensão de abastecimento de água",consulta_completa__11[[#This Row],[13 - Ocorrências/Ambientes Atingidos]]),0)</f>
        <v>0</v>
      </c>
      <c r="BC320" s="85" t="str">
        <f t="shared" si="155"/>
        <v/>
      </c>
      <c r="BD320" s="84">
        <f>IFERROR(FIND("Rio/córrego",consulta_completa__11[[#This Row],[13 - Ocorrências/Ambientes Atingidos]]),0)</f>
        <v>0</v>
      </c>
      <c r="BE320" s="85" t="str">
        <f t="shared" si="128"/>
        <v/>
      </c>
      <c r="BF320" s="84">
        <f>IFERROR(FIND("Lago",consulta_completa__11[[#This Row],[13 - Ocorrências/Ambientes Atingidos]]),0)</f>
        <v>0</v>
      </c>
      <c r="BG320" s="85" t="str">
        <f t="shared" si="129"/>
        <v/>
      </c>
      <c r="BH320" s="84">
        <f>IFERROR(FIND("Mar",consulta_completa__11[[#This Row],[13 - Ocorrências/Ambientes Atingidos]]),0)</f>
        <v>1</v>
      </c>
      <c r="BI320" s="85" t="str">
        <f t="shared" si="130"/>
        <v>X</v>
      </c>
      <c r="BJ320" s="84">
        <f>IFERROR(FIND("Praia",consulta_completa__11[[#This Row],[13 - Ocorrências/Ambientes Atingidos]]),0)</f>
        <v>0</v>
      </c>
      <c r="BK320" s="85" t="str">
        <f t="shared" si="131"/>
        <v/>
      </c>
      <c r="BL320" s="84">
        <f>IFERROR(FIND("Solo",consulta_completa__11[[#This Row],[13 - Ocorrências/Ambientes Atingidos]]),0)</f>
        <v>0</v>
      </c>
      <c r="BM320" s="85" t="str">
        <f t="shared" si="132"/>
        <v/>
      </c>
      <c r="BN320" s="84">
        <f>IFERROR(FIND("Águas subterrâneas",consulta_completa__11[[#This Row],[13 - Ocorrências/Ambientes Atingidos]]),0)</f>
        <v>0</v>
      </c>
      <c r="BO320" s="85" t="str">
        <f t="shared" si="133"/>
        <v/>
      </c>
      <c r="BP320" s="84">
        <f>IFERROR(FIND("Atmosfera",consulta_completa__11[[#This Row],[13 - Ocorrências/Ambientes Atingidos]]),0)</f>
        <v>0</v>
      </c>
      <c r="BQ320" s="85" t="str">
        <f t="shared" si="134"/>
        <v/>
      </c>
      <c r="BR320" s="84">
        <f>IFERROR(FIND("Flora",consulta_completa__11[[#This Row],[13 - Ocorrências/Ambientes Atingidos]]),0)</f>
        <v>0</v>
      </c>
      <c r="BS320" s="85" t="str">
        <f t="shared" si="135"/>
        <v/>
      </c>
      <c r="BT320" s="84">
        <f>IFERROR(FIND("Fauna",consulta_completa__11[[#This Row],[13 - Ocorrências/Ambientes Atingidos]]),0)</f>
        <v>0</v>
      </c>
      <c r="BU320" s="85" t="str">
        <f t="shared" si="136"/>
        <v/>
      </c>
      <c r="BV320" s="84">
        <f>IFERROR(FIND("UC federal",consulta_completa__11[[#This Row],[13 - Ocorrências/Ambientes Atingidos]]),0)</f>
        <v>0</v>
      </c>
      <c r="BW320" s="85" t="str">
        <f t="shared" si="137"/>
        <v/>
      </c>
      <c r="BX320" s="84">
        <f>IFERROR(FIND("UC estadual/municipal",consulta_completa__11[[#This Row],[13 - Ocorrências/Ambientes Atingidos]]),0)</f>
        <v>0</v>
      </c>
      <c r="BY320" s="85" t="str">
        <f t="shared" si="138"/>
        <v/>
      </c>
      <c r="BZ320" s="84">
        <f>IFERROR(FIND("Outro(s)",consulta_completa__11[[#This Row],[13 - Ocorrências/Ambientes Atingidos]]),0)</f>
        <v>0</v>
      </c>
      <c r="CA320" s="85" t="str">
        <f t="shared" si="139"/>
        <v/>
      </c>
      <c r="CB320" s="84">
        <f>IFERROR(FIND("Sem dano",consulta_completa__11[[#This Row],[13 - Ocorrências/Ambientes Atingidos]]),0)</f>
        <v>0</v>
      </c>
      <c r="CC320" s="85" t="str">
        <f t="shared" si="140"/>
        <v/>
      </c>
      <c r="CD320" s="84" t="str">
        <f>IF(consulta_completa__11[[#This Row],[13 - Ocorrências/Ambientes Atingidos]]="","X","")</f>
        <v/>
      </c>
      <c r="CE320" s="86">
        <f>IFERROR(FIND("IBAMA",consulta_completa__11[[#This Row],[14 - Inst. Atuando no Local]]),0)</f>
        <v>0</v>
      </c>
      <c r="CF320" s="86" t="str">
        <f t="shared" si="141"/>
        <v/>
      </c>
      <c r="CG320" s="86">
        <f>IFERROR(FIND("OEMA",consulta_completa__11[[#This Row],[14 - Inst. Atuando no Local]]),0)</f>
        <v>0</v>
      </c>
      <c r="CH320" s="86" t="str">
        <f t="shared" si="142"/>
        <v/>
      </c>
      <c r="CI320" s="86">
        <f>IFERROR(FIND("DEFESA CIVIL",consulta_completa__11[[#This Row],[14 - Inst. Atuando no Local]]),0)</f>
        <v>0</v>
      </c>
      <c r="CJ320" s="86" t="str">
        <f t="shared" si="143"/>
        <v/>
      </c>
      <c r="CK320" s="86">
        <f>IFERROR(FIND("CORPO DE BOMBEIROS",consulta_completa__11[[#This Row],[14 - Inst. Atuando no Local]]),0)</f>
        <v>0</v>
      </c>
      <c r="CL320" s="86" t="str">
        <f t="shared" si="144"/>
        <v/>
      </c>
      <c r="CM320" s="86">
        <f>IFERROR(FIND("POLÍCIA RODOVIÁRIA",consulta_completa__11[[#This Row],[14 - Inst. Atuando no Local]]),0)</f>
        <v>0</v>
      </c>
      <c r="CN320" s="86" t="str">
        <f t="shared" si="145"/>
        <v/>
      </c>
      <c r="CO320" s="86">
        <f>IFERROR(FIND("POLÍCIA MILITAR",consulta_completa__11[[#This Row],[14 - Inst. Atuando no Local]]),0)</f>
        <v>0</v>
      </c>
      <c r="CP320" s="86" t="str">
        <f t="shared" si="146"/>
        <v/>
      </c>
      <c r="CQ320" s="86">
        <f>IFERROR(FIND("POLÍCIA CIVIL",consulta_completa__11[[#This Row],[14 - Inst. Atuando no Local]]),0)</f>
        <v>0</v>
      </c>
      <c r="CR320" s="86" t="str">
        <f t="shared" si="147"/>
        <v/>
      </c>
      <c r="CS320" s="86">
        <f>IFERROR(FIND("MARINHA DO BRASIL",consulta_completa__11[[#This Row],[14 - Inst. Atuando no Local]]),0)</f>
        <v>0</v>
      </c>
      <c r="CT320" s="86" t="str">
        <f t="shared" si="148"/>
        <v/>
      </c>
      <c r="CU320" s="86">
        <f>IFERROR(FIND("EMPRESA ESPECIALIZADA EM ATENDIMENTO",consulta_completa__11[[#This Row],[14 - Inst. Atuando no Local]]),0)</f>
        <v>0</v>
      </c>
      <c r="CV320" s="86" t="str">
        <f t="shared" si="149"/>
        <v/>
      </c>
      <c r="CW320" s="86">
        <f>IFERROR(FIND("IBAMA",consulta_completa__11[[#This Row],[14 - Inst. Atuando no Local]]),0)</f>
        <v>0</v>
      </c>
      <c r="CX320" s="86" t="str">
        <f t="shared" si="150"/>
        <v/>
      </c>
      <c r="CY320" s="86" t="str">
        <f>IF(consulta_completa__11[[#This Row],[14 - Inst. Atuando no Local]]="","X","")</f>
        <v>X</v>
      </c>
      <c r="CZ320" s="86">
        <f>IFERROR(FIND("OUTRA (S)",consulta_completa__11[[#This Row],[14 - Inst. Atuando no Local]]),0)</f>
        <v>0</v>
      </c>
      <c r="DA320" s="86" t="str">
        <f t="shared" si="151"/>
        <v/>
      </c>
      <c r="DB320" s="37" t="str">
        <f t="shared" si="152"/>
        <v>Sim</v>
      </c>
      <c r="DC320" s="37" t="str">
        <f t="shared" si="153"/>
        <v>Não</v>
      </c>
      <c r="DD320" s="37" t="str">
        <f t="shared" si="154"/>
        <v>Sim</v>
      </c>
      <c r="DE320" s="89" t="str">
        <f t="shared" si="125"/>
        <v>Federal</v>
      </c>
    </row>
    <row r="321" spans="1:109">
      <c r="A321" s="15">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4">
        <f>IFERROR(FIND("Óbitos/feridos",consulta_completa__11[[#This Row],[13 - Ocorrências/Ambientes Atingidos]]),0)</f>
        <v>0</v>
      </c>
      <c r="AY321" s="85" t="str">
        <f t="shared" si="126"/>
        <v/>
      </c>
      <c r="AZ321" s="84">
        <f>IFERROR(FIND("População afetada/evacuada",consulta_completa__11[[#This Row],[13 - Ocorrências/Ambientes Atingidos]]),0)</f>
        <v>0</v>
      </c>
      <c r="BA321" s="84" t="str">
        <f t="shared" si="127"/>
        <v/>
      </c>
      <c r="BB321" s="84">
        <f>IFERROR(FIND("Suspensão de abastecimento de água",consulta_completa__11[[#This Row],[13 - Ocorrências/Ambientes Atingidos]]),0)</f>
        <v>0</v>
      </c>
      <c r="BC321" s="85" t="str">
        <f t="shared" si="155"/>
        <v/>
      </c>
      <c r="BD321" s="84">
        <f>IFERROR(FIND("Rio/córrego",consulta_completa__11[[#This Row],[13 - Ocorrências/Ambientes Atingidos]]),0)</f>
        <v>0</v>
      </c>
      <c r="BE321" s="85" t="str">
        <f t="shared" si="128"/>
        <v/>
      </c>
      <c r="BF321" s="84">
        <f>IFERROR(FIND("Lago",consulta_completa__11[[#This Row],[13 - Ocorrências/Ambientes Atingidos]]),0)</f>
        <v>0</v>
      </c>
      <c r="BG321" s="85" t="str">
        <f t="shared" si="129"/>
        <v/>
      </c>
      <c r="BH321" s="84">
        <f>IFERROR(FIND("Mar",consulta_completa__11[[#This Row],[13 - Ocorrências/Ambientes Atingidos]]),0)</f>
        <v>0</v>
      </c>
      <c r="BI321" s="85" t="str">
        <f t="shared" si="130"/>
        <v/>
      </c>
      <c r="BJ321" s="84">
        <f>IFERROR(FIND("Praia",consulta_completa__11[[#This Row],[13 - Ocorrências/Ambientes Atingidos]]),0)</f>
        <v>0</v>
      </c>
      <c r="BK321" s="85" t="str">
        <f t="shared" si="131"/>
        <v/>
      </c>
      <c r="BL321" s="84">
        <f>IFERROR(FIND("Solo",consulta_completa__11[[#This Row],[13 - Ocorrências/Ambientes Atingidos]]),0)</f>
        <v>1</v>
      </c>
      <c r="BM321" s="85" t="str">
        <f t="shared" si="132"/>
        <v>X</v>
      </c>
      <c r="BN321" s="84">
        <f>IFERROR(FIND("Águas subterrâneas",consulta_completa__11[[#This Row],[13 - Ocorrências/Ambientes Atingidos]]),0)</f>
        <v>0</v>
      </c>
      <c r="BO321" s="85" t="str">
        <f t="shared" si="133"/>
        <v/>
      </c>
      <c r="BP321" s="84">
        <f>IFERROR(FIND("Atmosfera",consulta_completa__11[[#This Row],[13 - Ocorrências/Ambientes Atingidos]]),0)</f>
        <v>0</v>
      </c>
      <c r="BQ321" s="85" t="str">
        <f t="shared" si="134"/>
        <v/>
      </c>
      <c r="BR321" s="84">
        <f>IFERROR(FIND("Flora",consulta_completa__11[[#This Row],[13 - Ocorrências/Ambientes Atingidos]]),0)</f>
        <v>0</v>
      </c>
      <c r="BS321" s="85" t="str">
        <f t="shared" si="135"/>
        <v/>
      </c>
      <c r="BT321" s="84">
        <f>IFERROR(FIND("Fauna",consulta_completa__11[[#This Row],[13 - Ocorrências/Ambientes Atingidos]]),0)</f>
        <v>0</v>
      </c>
      <c r="BU321" s="85" t="str">
        <f t="shared" si="136"/>
        <v/>
      </c>
      <c r="BV321" s="84">
        <f>IFERROR(FIND("UC federal",consulta_completa__11[[#This Row],[13 - Ocorrências/Ambientes Atingidos]]),0)</f>
        <v>0</v>
      </c>
      <c r="BW321" s="85" t="str">
        <f t="shared" si="137"/>
        <v/>
      </c>
      <c r="BX321" s="84">
        <f>IFERROR(FIND("UC estadual/municipal",consulta_completa__11[[#This Row],[13 - Ocorrências/Ambientes Atingidos]]),0)</f>
        <v>0</v>
      </c>
      <c r="BY321" s="85" t="str">
        <f t="shared" si="138"/>
        <v/>
      </c>
      <c r="BZ321" s="84">
        <f>IFERROR(FIND("Outro(s)",consulta_completa__11[[#This Row],[13 - Ocorrências/Ambientes Atingidos]]),0)</f>
        <v>0</v>
      </c>
      <c r="CA321" s="85" t="str">
        <f t="shared" si="139"/>
        <v/>
      </c>
      <c r="CB321" s="84">
        <f>IFERROR(FIND("Sem dano",consulta_completa__11[[#This Row],[13 - Ocorrências/Ambientes Atingidos]]),0)</f>
        <v>0</v>
      </c>
      <c r="CC321" s="85" t="str">
        <f t="shared" si="140"/>
        <v/>
      </c>
      <c r="CD321" s="84" t="str">
        <f>IF(consulta_completa__11[[#This Row],[13 - Ocorrências/Ambientes Atingidos]]="","X","")</f>
        <v/>
      </c>
      <c r="CE321" s="86">
        <f>IFERROR(FIND("IBAMA",consulta_completa__11[[#This Row],[14 - Inst. Atuando no Local]]),0)</f>
        <v>0</v>
      </c>
      <c r="CF321" s="86" t="str">
        <f t="shared" si="141"/>
        <v/>
      </c>
      <c r="CG321" s="86">
        <f>IFERROR(FIND("OEMA",consulta_completa__11[[#This Row],[14 - Inst. Atuando no Local]]),0)</f>
        <v>0</v>
      </c>
      <c r="CH321" s="86" t="str">
        <f t="shared" si="142"/>
        <v/>
      </c>
      <c r="CI321" s="86">
        <f>IFERROR(FIND("DEFESA CIVIL",consulta_completa__11[[#This Row],[14 - Inst. Atuando no Local]]),0)</f>
        <v>0</v>
      </c>
      <c r="CJ321" s="86" t="str">
        <f t="shared" si="143"/>
        <v/>
      </c>
      <c r="CK321" s="86">
        <f>IFERROR(FIND("CORPO DE BOMBEIROS",consulta_completa__11[[#This Row],[14 - Inst. Atuando no Local]]),0)</f>
        <v>0</v>
      </c>
      <c r="CL321" s="86" t="str">
        <f t="shared" si="144"/>
        <v/>
      </c>
      <c r="CM321" s="86">
        <f>IFERROR(FIND("POLÍCIA RODOVIÁRIA",consulta_completa__11[[#This Row],[14 - Inst. Atuando no Local]]),0)</f>
        <v>0</v>
      </c>
      <c r="CN321" s="86" t="str">
        <f t="shared" si="145"/>
        <v/>
      </c>
      <c r="CO321" s="86">
        <f>IFERROR(FIND("POLÍCIA MILITAR",consulta_completa__11[[#This Row],[14 - Inst. Atuando no Local]]),0)</f>
        <v>0</v>
      </c>
      <c r="CP321" s="86" t="str">
        <f t="shared" si="146"/>
        <v/>
      </c>
      <c r="CQ321" s="86">
        <f>IFERROR(FIND("POLÍCIA CIVIL",consulta_completa__11[[#This Row],[14 - Inst. Atuando no Local]]),0)</f>
        <v>0</v>
      </c>
      <c r="CR321" s="86" t="str">
        <f t="shared" si="147"/>
        <v/>
      </c>
      <c r="CS321" s="86">
        <f>IFERROR(FIND("MARINHA DO BRASIL",consulta_completa__11[[#This Row],[14 - Inst. Atuando no Local]]),0)</f>
        <v>0</v>
      </c>
      <c r="CT321" s="86" t="str">
        <f t="shared" si="148"/>
        <v/>
      </c>
      <c r="CU321" s="86">
        <f>IFERROR(FIND("EMPRESA ESPECIALIZADA EM ATENDIMENTO",consulta_completa__11[[#This Row],[14 - Inst. Atuando no Local]]),0)</f>
        <v>0</v>
      </c>
      <c r="CV321" s="86" t="str">
        <f t="shared" si="149"/>
        <v/>
      </c>
      <c r="CW321" s="86">
        <f>IFERROR(FIND("IBAMA",consulta_completa__11[[#This Row],[14 - Inst. Atuando no Local]]),0)</f>
        <v>0</v>
      </c>
      <c r="CX321" s="86" t="str">
        <f t="shared" si="150"/>
        <v/>
      </c>
      <c r="CY321" s="86" t="str">
        <f>IF(consulta_completa__11[[#This Row],[14 - Inst. Atuando no Local]]="","X","")</f>
        <v/>
      </c>
      <c r="CZ321" s="86">
        <f>IFERROR(FIND("OUTRA (S)",consulta_completa__11[[#This Row],[14 - Inst. Atuando no Local]]),0)</f>
        <v>0</v>
      </c>
      <c r="DA321" s="86" t="str">
        <f t="shared" si="151"/>
        <v/>
      </c>
      <c r="DB321" s="37" t="str">
        <f t="shared" si="152"/>
        <v>Sim</v>
      </c>
      <c r="DC321" s="37" t="str">
        <f t="shared" si="153"/>
        <v>Não</v>
      </c>
      <c r="DD321" s="37" t="str">
        <f t="shared" si="154"/>
        <v>Sim</v>
      </c>
      <c r="DE321" s="89" t="str">
        <f t="shared" si="125"/>
        <v>Sem informação</v>
      </c>
    </row>
    <row r="322" spans="1:109">
      <c r="A322" s="15">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4">
        <f>IFERROR(FIND("Óbitos/feridos",consulta_completa__11[[#This Row],[13 - Ocorrências/Ambientes Atingidos]]),0)</f>
        <v>0</v>
      </c>
      <c r="AY322" s="85" t="str">
        <f t="shared" si="126"/>
        <v/>
      </c>
      <c r="AZ322" s="84">
        <f>IFERROR(FIND("População afetada/evacuada",consulta_completa__11[[#This Row],[13 - Ocorrências/Ambientes Atingidos]]),0)</f>
        <v>0</v>
      </c>
      <c r="BA322" s="84" t="str">
        <f t="shared" si="127"/>
        <v/>
      </c>
      <c r="BB322" s="84">
        <f>IFERROR(FIND("Suspensão de abastecimento de água",consulta_completa__11[[#This Row],[13 - Ocorrências/Ambientes Atingidos]]),0)</f>
        <v>0</v>
      </c>
      <c r="BC322" s="85" t="str">
        <f t="shared" si="155"/>
        <v/>
      </c>
      <c r="BD322" s="84">
        <f>IFERROR(FIND("Rio/córrego",consulta_completa__11[[#This Row],[13 - Ocorrências/Ambientes Atingidos]]),0)</f>
        <v>1</v>
      </c>
      <c r="BE322" s="85" t="str">
        <f t="shared" si="128"/>
        <v>X</v>
      </c>
      <c r="BF322" s="84">
        <f>IFERROR(FIND("Lago",consulta_completa__11[[#This Row],[13 - Ocorrências/Ambientes Atingidos]]),0)</f>
        <v>0</v>
      </c>
      <c r="BG322" s="85" t="str">
        <f t="shared" si="129"/>
        <v/>
      </c>
      <c r="BH322" s="84">
        <f>IFERROR(FIND("Mar",consulta_completa__11[[#This Row],[13 - Ocorrências/Ambientes Atingidos]]),0)</f>
        <v>0</v>
      </c>
      <c r="BI322" s="85" t="str">
        <f t="shared" si="130"/>
        <v/>
      </c>
      <c r="BJ322" s="84">
        <f>IFERROR(FIND("Praia",consulta_completa__11[[#This Row],[13 - Ocorrências/Ambientes Atingidos]]),0)</f>
        <v>0</v>
      </c>
      <c r="BK322" s="85" t="str">
        <f t="shared" si="131"/>
        <v/>
      </c>
      <c r="BL322" s="84">
        <f>IFERROR(FIND("Solo",consulta_completa__11[[#This Row],[13 - Ocorrências/Ambientes Atingidos]]),0)</f>
        <v>0</v>
      </c>
      <c r="BM322" s="85" t="str">
        <f t="shared" si="132"/>
        <v/>
      </c>
      <c r="BN322" s="84">
        <f>IFERROR(FIND("Águas subterrâneas",consulta_completa__11[[#This Row],[13 - Ocorrências/Ambientes Atingidos]]),0)</f>
        <v>0</v>
      </c>
      <c r="BO322" s="85" t="str">
        <f t="shared" si="133"/>
        <v/>
      </c>
      <c r="BP322" s="84">
        <f>IFERROR(FIND("Atmosfera",consulta_completa__11[[#This Row],[13 - Ocorrências/Ambientes Atingidos]]),0)</f>
        <v>0</v>
      </c>
      <c r="BQ322" s="85" t="str">
        <f t="shared" si="134"/>
        <v/>
      </c>
      <c r="BR322" s="84">
        <f>IFERROR(FIND("Flora",consulta_completa__11[[#This Row],[13 - Ocorrências/Ambientes Atingidos]]),0)</f>
        <v>0</v>
      </c>
      <c r="BS322" s="85" t="str">
        <f t="shared" si="135"/>
        <v/>
      </c>
      <c r="BT322" s="84">
        <f>IFERROR(FIND("Fauna",consulta_completa__11[[#This Row],[13 - Ocorrências/Ambientes Atingidos]]),0)</f>
        <v>0</v>
      </c>
      <c r="BU322" s="85" t="str">
        <f t="shared" si="136"/>
        <v/>
      </c>
      <c r="BV322" s="84">
        <f>IFERROR(FIND("UC federal",consulta_completa__11[[#This Row],[13 - Ocorrências/Ambientes Atingidos]]),0)</f>
        <v>0</v>
      </c>
      <c r="BW322" s="85" t="str">
        <f t="shared" si="137"/>
        <v/>
      </c>
      <c r="BX322" s="84">
        <f>IFERROR(FIND("UC estadual/municipal",consulta_completa__11[[#This Row],[13 - Ocorrências/Ambientes Atingidos]]),0)</f>
        <v>0</v>
      </c>
      <c r="BY322" s="85" t="str">
        <f t="shared" si="138"/>
        <v/>
      </c>
      <c r="BZ322" s="84">
        <f>IFERROR(FIND("Outro(s)",consulta_completa__11[[#This Row],[13 - Ocorrências/Ambientes Atingidos]]),0)</f>
        <v>0</v>
      </c>
      <c r="CA322" s="85" t="str">
        <f t="shared" si="139"/>
        <v/>
      </c>
      <c r="CB322" s="84">
        <f>IFERROR(FIND("Sem dano",consulta_completa__11[[#This Row],[13 - Ocorrências/Ambientes Atingidos]]),0)</f>
        <v>0</v>
      </c>
      <c r="CC322" s="85" t="str">
        <f t="shared" si="140"/>
        <v/>
      </c>
      <c r="CD322" s="84" t="str">
        <f>IF(consulta_completa__11[[#This Row],[13 - Ocorrências/Ambientes Atingidos]]="","X","")</f>
        <v/>
      </c>
      <c r="CE322" s="86">
        <f>IFERROR(FIND("IBAMA",consulta_completa__11[[#This Row],[14 - Inst. Atuando no Local]]),0)</f>
        <v>0</v>
      </c>
      <c r="CF322" s="86" t="str">
        <f t="shared" si="141"/>
        <v/>
      </c>
      <c r="CG322" s="86">
        <f>IFERROR(FIND("OEMA",consulta_completa__11[[#This Row],[14 - Inst. Atuando no Local]]),0)</f>
        <v>0</v>
      </c>
      <c r="CH322" s="86" t="str">
        <f t="shared" si="142"/>
        <v/>
      </c>
      <c r="CI322" s="86">
        <f>IFERROR(FIND("DEFESA CIVIL",consulta_completa__11[[#This Row],[14 - Inst. Atuando no Local]]),0)</f>
        <v>0</v>
      </c>
      <c r="CJ322" s="86" t="str">
        <f t="shared" si="143"/>
        <v/>
      </c>
      <c r="CK322" s="86">
        <f>IFERROR(FIND("CORPO DE BOMBEIROS",consulta_completa__11[[#This Row],[14 - Inst. Atuando no Local]]),0)</f>
        <v>0</v>
      </c>
      <c r="CL322" s="86" t="str">
        <f t="shared" si="144"/>
        <v/>
      </c>
      <c r="CM322" s="86">
        <f>IFERROR(FIND("POLÍCIA RODOVIÁRIA",consulta_completa__11[[#This Row],[14 - Inst. Atuando no Local]]),0)</f>
        <v>0</v>
      </c>
      <c r="CN322" s="86" t="str">
        <f t="shared" si="145"/>
        <v/>
      </c>
      <c r="CO322" s="86">
        <f>IFERROR(FIND("POLÍCIA MILITAR",consulta_completa__11[[#This Row],[14 - Inst. Atuando no Local]]),0)</f>
        <v>0</v>
      </c>
      <c r="CP322" s="86" t="str">
        <f t="shared" si="146"/>
        <v/>
      </c>
      <c r="CQ322" s="86">
        <f>IFERROR(FIND("POLÍCIA CIVIL",consulta_completa__11[[#This Row],[14 - Inst. Atuando no Local]]),0)</f>
        <v>0</v>
      </c>
      <c r="CR322" s="86" t="str">
        <f t="shared" si="147"/>
        <v/>
      </c>
      <c r="CS322" s="86">
        <f>IFERROR(FIND("MARINHA DO BRASIL",consulta_completa__11[[#This Row],[14 - Inst. Atuando no Local]]),0)</f>
        <v>0</v>
      </c>
      <c r="CT322" s="86" t="str">
        <f t="shared" si="148"/>
        <v/>
      </c>
      <c r="CU322" s="86">
        <f>IFERROR(FIND("EMPRESA ESPECIALIZADA EM ATENDIMENTO",consulta_completa__11[[#This Row],[14 - Inst. Atuando no Local]]),0)</f>
        <v>0</v>
      </c>
      <c r="CV322" s="86" t="str">
        <f t="shared" si="149"/>
        <v/>
      </c>
      <c r="CW322" s="86">
        <f>IFERROR(FIND("IBAMA",consulta_completa__11[[#This Row],[14 - Inst. Atuando no Local]]),0)</f>
        <v>0</v>
      </c>
      <c r="CX322" s="86" t="str">
        <f t="shared" si="150"/>
        <v/>
      </c>
      <c r="CY322" s="86" t="str">
        <f>IF(consulta_completa__11[[#This Row],[14 - Inst. Atuando no Local]]="","X","")</f>
        <v/>
      </c>
      <c r="CZ322" s="86">
        <f>IFERROR(FIND("OUTRA (S)",consulta_completa__11[[#This Row],[14 - Inst. Atuando no Local]]),0)</f>
        <v>0</v>
      </c>
      <c r="DA322" s="86" t="str">
        <f t="shared" si="151"/>
        <v/>
      </c>
      <c r="DB322" s="37" t="str">
        <f t="shared" si="152"/>
        <v>Sim</v>
      </c>
      <c r="DC322" s="37" t="str">
        <f t="shared" si="153"/>
        <v>Não</v>
      </c>
      <c r="DD322" s="37" t="str">
        <f t="shared" si="154"/>
        <v>Sim</v>
      </c>
      <c r="DE322" s="89" t="str">
        <f t="shared" ref="DE322:DE385" si="156">IF(AD322=1,"Federal",IF(AD322=2,"Estadual",IF(AD322=0,"Sem informação","")))</f>
        <v>Sem informação</v>
      </c>
    </row>
    <row r="323" spans="1:109">
      <c r="A323" s="15">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4">
        <f>IFERROR(FIND("Óbitos/feridos",consulta_completa__11[[#This Row],[13 - Ocorrências/Ambientes Atingidos]]),0)</f>
        <v>0</v>
      </c>
      <c r="AY323" s="85" t="str">
        <f t="shared" ref="AY323:AY386" si="157">IF(AX323=0,"","X")</f>
        <v/>
      </c>
      <c r="AZ323" s="84">
        <f>IFERROR(FIND("População afetada/evacuada",consulta_completa__11[[#This Row],[13 - Ocorrências/Ambientes Atingidos]]),0)</f>
        <v>0</v>
      </c>
      <c r="BA323" s="84" t="str">
        <f t="shared" ref="BA323:BA386" si="158">IF(AZ323=0,"","X")</f>
        <v/>
      </c>
      <c r="BB323" s="84">
        <f>IFERROR(FIND("Suspensão de abastecimento de água",consulta_completa__11[[#This Row],[13 - Ocorrências/Ambientes Atingidos]]),0)</f>
        <v>0</v>
      </c>
      <c r="BC323" s="85" t="str">
        <f t="shared" si="155"/>
        <v/>
      </c>
      <c r="BD323" s="84">
        <f>IFERROR(FIND("Rio/córrego",consulta_completa__11[[#This Row],[13 - Ocorrências/Ambientes Atingidos]]),0)</f>
        <v>0</v>
      </c>
      <c r="BE323" s="85" t="str">
        <f t="shared" ref="BE323:BE386" si="159">IF(BD323=0,"","X")</f>
        <v/>
      </c>
      <c r="BF323" s="84">
        <f>IFERROR(FIND("Lago",consulta_completa__11[[#This Row],[13 - Ocorrências/Ambientes Atingidos]]),0)</f>
        <v>0</v>
      </c>
      <c r="BG323" s="85" t="str">
        <f t="shared" ref="BG323:BG386" si="160">IF(BF323=0,"","X")</f>
        <v/>
      </c>
      <c r="BH323" s="84">
        <f>IFERROR(FIND("Mar",consulta_completa__11[[#This Row],[13 - Ocorrências/Ambientes Atingidos]]),0)</f>
        <v>1</v>
      </c>
      <c r="BI323" s="85" t="str">
        <f t="shared" ref="BI323:BI386" si="161">IF(BH323=0,"","X")</f>
        <v>X</v>
      </c>
      <c r="BJ323" s="84">
        <f>IFERROR(FIND("Praia",consulta_completa__11[[#This Row],[13 - Ocorrências/Ambientes Atingidos]]),0)</f>
        <v>0</v>
      </c>
      <c r="BK323" s="85" t="str">
        <f t="shared" ref="BK323:BK386" si="162">IF(BJ323=0,"","X")</f>
        <v/>
      </c>
      <c r="BL323" s="84">
        <f>IFERROR(FIND("Solo",consulta_completa__11[[#This Row],[13 - Ocorrências/Ambientes Atingidos]]),0)</f>
        <v>0</v>
      </c>
      <c r="BM323" s="85" t="str">
        <f t="shared" ref="BM323:BM386" si="163">IF(BL323=0,"","X")</f>
        <v/>
      </c>
      <c r="BN323" s="84">
        <f>IFERROR(FIND("Águas subterrâneas",consulta_completa__11[[#This Row],[13 - Ocorrências/Ambientes Atingidos]]),0)</f>
        <v>0</v>
      </c>
      <c r="BO323" s="85" t="str">
        <f t="shared" ref="BO323:BO386" si="164">IF(BN323=0,"","X")</f>
        <v/>
      </c>
      <c r="BP323" s="84">
        <f>IFERROR(FIND("Atmosfera",consulta_completa__11[[#This Row],[13 - Ocorrências/Ambientes Atingidos]]),0)</f>
        <v>0</v>
      </c>
      <c r="BQ323" s="85" t="str">
        <f t="shared" ref="BQ323:BQ386" si="165">IF(BP323=0,"","X")</f>
        <v/>
      </c>
      <c r="BR323" s="84">
        <f>IFERROR(FIND("Flora",consulta_completa__11[[#This Row],[13 - Ocorrências/Ambientes Atingidos]]),0)</f>
        <v>0</v>
      </c>
      <c r="BS323" s="85" t="str">
        <f t="shared" ref="BS323:BS386" si="166">IF(BR323=0,"","X")</f>
        <v/>
      </c>
      <c r="BT323" s="84">
        <f>IFERROR(FIND("Fauna",consulta_completa__11[[#This Row],[13 - Ocorrências/Ambientes Atingidos]]),0)</f>
        <v>0</v>
      </c>
      <c r="BU323" s="85" t="str">
        <f t="shared" ref="BU323:BU386" si="167">IF(BT323=0,"","X")</f>
        <v/>
      </c>
      <c r="BV323" s="84">
        <f>IFERROR(FIND("UC federal",consulta_completa__11[[#This Row],[13 - Ocorrências/Ambientes Atingidos]]),0)</f>
        <v>0</v>
      </c>
      <c r="BW323" s="85" t="str">
        <f t="shared" ref="BW323:BW386" si="168">IF(BV323=0,"","X")</f>
        <v/>
      </c>
      <c r="BX323" s="84">
        <f>IFERROR(FIND("UC estadual/municipal",consulta_completa__11[[#This Row],[13 - Ocorrências/Ambientes Atingidos]]),0)</f>
        <v>0</v>
      </c>
      <c r="BY323" s="85" t="str">
        <f t="shared" ref="BY323:BY386" si="169">IF(BX323=0,"","X")</f>
        <v/>
      </c>
      <c r="BZ323" s="84">
        <f>IFERROR(FIND("Outro(s)",consulta_completa__11[[#This Row],[13 - Ocorrências/Ambientes Atingidos]]),0)</f>
        <v>0</v>
      </c>
      <c r="CA323" s="85" t="str">
        <f t="shared" ref="CA323:CA386" si="170">IF(BZ323=0,"","X")</f>
        <v/>
      </c>
      <c r="CB323" s="84">
        <f>IFERROR(FIND("Sem dano",consulta_completa__11[[#This Row],[13 - Ocorrências/Ambientes Atingidos]]),0)</f>
        <v>0</v>
      </c>
      <c r="CC323" s="85" t="str">
        <f t="shared" ref="CC323:CC386" si="171">IF(CB323=0,"","X")</f>
        <v/>
      </c>
      <c r="CD323" s="84" t="str">
        <f>IF(consulta_completa__11[[#This Row],[13 - Ocorrências/Ambientes Atingidos]]="","X","")</f>
        <v/>
      </c>
      <c r="CE323" s="86">
        <f>IFERROR(FIND("IBAMA",consulta_completa__11[[#This Row],[14 - Inst. Atuando no Local]]),0)</f>
        <v>0</v>
      </c>
      <c r="CF323" s="86" t="str">
        <f t="shared" ref="CF323:CF386" si="172">IF(CE323=0,"","X")</f>
        <v/>
      </c>
      <c r="CG323" s="86">
        <f>IFERROR(FIND("OEMA",consulta_completa__11[[#This Row],[14 - Inst. Atuando no Local]]),0)</f>
        <v>0</v>
      </c>
      <c r="CH323" s="86" t="str">
        <f t="shared" ref="CH323:CH386" si="173">IF(CG323=0,"","X")</f>
        <v/>
      </c>
      <c r="CI323" s="86">
        <f>IFERROR(FIND("DEFESA CIVIL",consulta_completa__11[[#This Row],[14 - Inst. Atuando no Local]]),0)</f>
        <v>0</v>
      </c>
      <c r="CJ323" s="86" t="str">
        <f t="shared" ref="CJ323:CJ386" si="174">IF(CI323=0,"","X")</f>
        <v/>
      </c>
      <c r="CK323" s="86">
        <f>IFERROR(FIND("CORPO DE BOMBEIROS",consulta_completa__11[[#This Row],[14 - Inst. Atuando no Local]]),0)</f>
        <v>0</v>
      </c>
      <c r="CL323" s="86" t="str">
        <f t="shared" ref="CL323:CL386" si="175">IF(CK323=0,"","X")</f>
        <v/>
      </c>
      <c r="CM323" s="86">
        <f>IFERROR(FIND("POLÍCIA RODOVIÁRIA",consulta_completa__11[[#This Row],[14 - Inst. Atuando no Local]]),0)</f>
        <v>0</v>
      </c>
      <c r="CN323" s="86" t="str">
        <f t="shared" ref="CN323:CN386" si="176">IF(CM323=0,"","X")</f>
        <v/>
      </c>
      <c r="CO323" s="86">
        <f>IFERROR(FIND("POLÍCIA MILITAR",consulta_completa__11[[#This Row],[14 - Inst. Atuando no Local]]),0)</f>
        <v>0</v>
      </c>
      <c r="CP323" s="86" t="str">
        <f t="shared" ref="CP323:CP386" si="177">IF(CO323=0,"","X")</f>
        <v/>
      </c>
      <c r="CQ323" s="86">
        <f>IFERROR(FIND("POLÍCIA CIVIL",consulta_completa__11[[#This Row],[14 - Inst. Atuando no Local]]),0)</f>
        <v>0</v>
      </c>
      <c r="CR323" s="86" t="str">
        <f t="shared" ref="CR323:CR386" si="178">IF(CQ323=0,"","X")</f>
        <v/>
      </c>
      <c r="CS323" s="86">
        <f>IFERROR(FIND("MARINHA DO BRASIL",consulta_completa__11[[#This Row],[14 - Inst. Atuando no Local]]),0)</f>
        <v>0</v>
      </c>
      <c r="CT323" s="86" t="str">
        <f t="shared" ref="CT323:CT386" si="179">IF(CS323=0,"","X")</f>
        <v/>
      </c>
      <c r="CU323" s="86">
        <f>IFERROR(FIND("EMPRESA ESPECIALIZADA EM ATENDIMENTO",consulta_completa__11[[#This Row],[14 - Inst. Atuando no Local]]),0)</f>
        <v>0</v>
      </c>
      <c r="CV323" s="86" t="str">
        <f t="shared" ref="CV323:CV386" si="180">IF(CU323=0,"","X")</f>
        <v/>
      </c>
      <c r="CW323" s="86">
        <f>IFERROR(FIND("IBAMA",consulta_completa__11[[#This Row],[14 - Inst. Atuando no Local]]),0)</f>
        <v>0</v>
      </c>
      <c r="CX323" s="86" t="str">
        <f t="shared" ref="CX323:CX386" si="181">IF(CW323=0,"","X")</f>
        <v/>
      </c>
      <c r="CY323" s="86" t="str">
        <f>IF(consulta_completa__11[[#This Row],[14 - Inst. Atuando no Local]]="","X","")</f>
        <v/>
      </c>
      <c r="CZ323" s="86">
        <f>IFERROR(FIND("OUTRA (S)",consulta_completa__11[[#This Row],[14 - Inst. Atuando no Local]]),0)</f>
        <v>0</v>
      </c>
      <c r="DA323" s="86" t="str">
        <f t="shared" ref="DA323:DA386" si="182">IF(CZ323=0,"","X")</f>
        <v/>
      </c>
      <c r="DB323" s="37" t="str">
        <f t="shared" ref="DB323:DB386" si="183">IF(AH$2="","",IF(AH$2="S","Sim",IF(AH$2="N","Não", IF(AH$2="I","Sem Informação"))))</f>
        <v>Sim</v>
      </c>
      <c r="DC323" s="37" t="str">
        <f t="shared" ref="DC323:DC386" si="184">IF(AI$2="","",IF(AI$2="S","Sim",IF(AI$2="N","Não", IF(AI$2="I","Sem Informação"))))</f>
        <v>Não</v>
      </c>
      <c r="DD323" s="37" t="str">
        <f t="shared" ref="DD323:DD386" si="185">IF(AJ$2="","",IF(AJ$2="S","Sim",IF(AJ$2="N","Não", IF(AJ$2="I","Sem Informação"))))</f>
        <v>Sim</v>
      </c>
      <c r="DE323" s="89" t="str">
        <f t="shared" si="156"/>
        <v>Federal</v>
      </c>
    </row>
    <row r="324" spans="1:109">
      <c r="A324" s="15">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4">
        <f>IFERROR(FIND("Óbitos/feridos",consulta_completa__11[[#This Row],[13 - Ocorrências/Ambientes Atingidos]]),0)</f>
        <v>0</v>
      </c>
      <c r="AY324" s="85" t="str">
        <f t="shared" si="157"/>
        <v/>
      </c>
      <c r="AZ324" s="84">
        <f>IFERROR(FIND("População afetada/evacuada",consulta_completa__11[[#This Row],[13 - Ocorrências/Ambientes Atingidos]]),0)</f>
        <v>0</v>
      </c>
      <c r="BA324" s="84" t="str">
        <f t="shared" si="158"/>
        <v/>
      </c>
      <c r="BB324" s="84">
        <f>IFERROR(FIND("Suspensão de abastecimento de água",consulta_completa__11[[#This Row],[13 - Ocorrências/Ambientes Atingidos]]),0)</f>
        <v>0</v>
      </c>
      <c r="BC324" s="85" t="str">
        <f t="shared" ref="BC324:BC387" si="186">IF(BB324=0,"","X")</f>
        <v/>
      </c>
      <c r="BD324" s="84">
        <f>IFERROR(FIND("Rio/córrego",consulta_completa__11[[#This Row],[13 - Ocorrências/Ambientes Atingidos]]),0)</f>
        <v>0</v>
      </c>
      <c r="BE324" s="85" t="str">
        <f t="shared" si="159"/>
        <v/>
      </c>
      <c r="BF324" s="84">
        <f>IFERROR(FIND("Lago",consulta_completa__11[[#This Row],[13 - Ocorrências/Ambientes Atingidos]]),0)</f>
        <v>0</v>
      </c>
      <c r="BG324" s="85" t="str">
        <f t="shared" si="160"/>
        <v/>
      </c>
      <c r="BH324" s="84">
        <f>IFERROR(FIND("Mar",consulta_completa__11[[#This Row],[13 - Ocorrências/Ambientes Atingidos]]),0)</f>
        <v>0</v>
      </c>
      <c r="BI324" s="85" t="str">
        <f t="shared" si="161"/>
        <v/>
      </c>
      <c r="BJ324" s="84">
        <f>IFERROR(FIND("Praia",consulta_completa__11[[#This Row],[13 - Ocorrências/Ambientes Atingidos]]),0)</f>
        <v>0</v>
      </c>
      <c r="BK324" s="85" t="str">
        <f t="shared" si="162"/>
        <v/>
      </c>
      <c r="BL324" s="84">
        <f>IFERROR(FIND("Solo",consulta_completa__11[[#This Row],[13 - Ocorrências/Ambientes Atingidos]]),0)</f>
        <v>1</v>
      </c>
      <c r="BM324" s="85" t="str">
        <f t="shared" si="163"/>
        <v>X</v>
      </c>
      <c r="BN324" s="84">
        <f>IFERROR(FIND("Águas subterrâneas",consulta_completa__11[[#This Row],[13 - Ocorrências/Ambientes Atingidos]]),0)</f>
        <v>0</v>
      </c>
      <c r="BO324" s="85" t="str">
        <f t="shared" si="164"/>
        <v/>
      </c>
      <c r="BP324" s="84">
        <f>IFERROR(FIND("Atmosfera",consulta_completa__11[[#This Row],[13 - Ocorrências/Ambientes Atingidos]]),0)</f>
        <v>0</v>
      </c>
      <c r="BQ324" s="85" t="str">
        <f t="shared" si="165"/>
        <v/>
      </c>
      <c r="BR324" s="84">
        <f>IFERROR(FIND("Flora",consulta_completa__11[[#This Row],[13 - Ocorrências/Ambientes Atingidos]]),0)</f>
        <v>0</v>
      </c>
      <c r="BS324" s="85" t="str">
        <f t="shared" si="166"/>
        <v/>
      </c>
      <c r="BT324" s="84">
        <f>IFERROR(FIND("Fauna",consulta_completa__11[[#This Row],[13 - Ocorrências/Ambientes Atingidos]]),0)</f>
        <v>0</v>
      </c>
      <c r="BU324" s="85" t="str">
        <f t="shared" si="167"/>
        <v/>
      </c>
      <c r="BV324" s="84">
        <f>IFERROR(FIND("UC federal",consulta_completa__11[[#This Row],[13 - Ocorrências/Ambientes Atingidos]]),0)</f>
        <v>0</v>
      </c>
      <c r="BW324" s="85" t="str">
        <f t="shared" si="168"/>
        <v/>
      </c>
      <c r="BX324" s="84">
        <f>IFERROR(FIND("UC estadual/municipal",consulta_completa__11[[#This Row],[13 - Ocorrências/Ambientes Atingidos]]),0)</f>
        <v>0</v>
      </c>
      <c r="BY324" s="85" t="str">
        <f t="shared" si="169"/>
        <v/>
      </c>
      <c r="BZ324" s="84">
        <f>IFERROR(FIND("Outro(s)",consulta_completa__11[[#This Row],[13 - Ocorrências/Ambientes Atingidos]]),0)</f>
        <v>0</v>
      </c>
      <c r="CA324" s="85" t="str">
        <f t="shared" si="170"/>
        <v/>
      </c>
      <c r="CB324" s="84">
        <f>IFERROR(FIND("Sem dano",consulta_completa__11[[#This Row],[13 - Ocorrências/Ambientes Atingidos]]),0)</f>
        <v>0</v>
      </c>
      <c r="CC324" s="85" t="str">
        <f t="shared" si="171"/>
        <v/>
      </c>
      <c r="CD324" s="84" t="str">
        <f>IF(consulta_completa__11[[#This Row],[13 - Ocorrências/Ambientes Atingidos]]="","X","")</f>
        <v/>
      </c>
      <c r="CE324" s="86">
        <f>IFERROR(FIND("IBAMA",consulta_completa__11[[#This Row],[14 - Inst. Atuando no Local]]),0)</f>
        <v>0</v>
      </c>
      <c r="CF324" s="86" t="str">
        <f t="shared" si="172"/>
        <v/>
      </c>
      <c r="CG324" s="86">
        <f>IFERROR(FIND("OEMA",consulta_completa__11[[#This Row],[14 - Inst. Atuando no Local]]),0)</f>
        <v>0</v>
      </c>
      <c r="CH324" s="86" t="str">
        <f t="shared" si="173"/>
        <v/>
      </c>
      <c r="CI324" s="86">
        <f>IFERROR(FIND("DEFESA CIVIL",consulta_completa__11[[#This Row],[14 - Inst. Atuando no Local]]),0)</f>
        <v>0</v>
      </c>
      <c r="CJ324" s="86" t="str">
        <f t="shared" si="174"/>
        <v/>
      </c>
      <c r="CK324" s="86">
        <f>IFERROR(FIND("CORPO DE BOMBEIROS",consulta_completa__11[[#This Row],[14 - Inst. Atuando no Local]]),0)</f>
        <v>0</v>
      </c>
      <c r="CL324" s="86" t="str">
        <f t="shared" si="175"/>
        <v/>
      </c>
      <c r="CM324" s="86">
        <f>IFERROR(FIND("POLÍCIA RODOVIÁRIA",consulta_completa__11[[#This Row],[14 - Inst. Atuando no Local]]),0)</f>
        <v>0</v>
      </c>
      <c r="CN324" s="86" t="str">
        <f t="shared" si="176"/>
        <v/>
      </c>
      <c r="CO324" s="86">
        <f>IFERROR(FIND("POLÍCIA MILITAR",consulta_completa__11[[#This Row],[14 - Inst. Atuando no Local]]),0)</f>
        <v>0</v>
      </c>
      <c r="CP324" s="86" t="str">
        <f t="shared" si="177"/>
        <v/>
      </c>
      <c r="CQ324" s="86">
        <f>IFERROR(FIND("POLÍCIA CIVIL",consulta_completa__11[[#This Row],[14 - Inst. Atuando no Local]]),0)</f>
        <v>0</v>
      </c>
      <c r="CR324" s="86" t="str">
        <f t="shared" si="178"/>
        <v/>
      </c>
      <c r="CS324" s="86">
        <f>IFERROR(FIND("MARINHA DO BRASIL",consulta_completa__11[[#This Row],[14 - Inst. Atuando no Local]]),0)</f>
        <v>0</v>
      </c>
      <c r="CT324" s="86" t="str">
        <f t="shared" si="179"/>
        <v/>
      </c>
      <c r="CU324" s="86">
        <f>IFERROR(FIND("EMPRESA ESPECIALIZADA EM ATENDIMENTO",consulta_completa__11[[#This Row],[14 - Inst. Atuando no Local]]),0)</f>
        <v>0</v>
      </c>
      <c r="CV324" s="86" t="str">
        <f t="shared" si="180"/>
        <v/>
      </c>
      <c r="CW324" s="86">
        <f>IFERROR(FIND("IBAMA",consulta_completa__11[[#This Row],[14 - Inst. Atuando no Local]]),0)</f>
        <v>0</v>
      </c>
      <c r="CX324" s="86" t="str">
        <f t="shared" si="181"/>
        <v/>
      </c>
      <c r="CY324" s="86" t="str">
        <f>IF(consulta_completa__11[[#This Row],[14 - Inst. Atuando no Local]]="","X","")</f>
        <v/>
      </c>
      <c r="CZ324" s="86">
        <f>IFERROR(FIND("OUTRA (S)",consulta_completa__11[[#This Row],[14 - Inst. Atuando no Local]]),0)</f>
        <v>0</v>
      </c>
      <c r="DA324" s="86" t="str">
        <f t="shared" si="182"/>
        <v/>
      </c>
      <c r="DB324" s="37" t="str">
        <f t="shared" si="183"/>
        <v>Sim</v>
      </c>
      <c r="DC324" s="37" t="str">
        <f t="shared" si="184"/>
        <v>Não</v>
      </c>
      <c r="DD324" s="37" t="str">
        <f t="shared" si="185"/>
        <v>Sim</v>
      </c>
      <c r="DE324" s="89" t="str">
        <f t="shared" si="156"/>
        <v>Federal</v>
      </c>
    </row>
    <row r="325" spans="1:109">
      <c r="A325" s="15">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4">
        <f>IFERROR(FIND("Óbitos/feridos",consulta_completa__11[[#This Row],[13 - Ocorrências/Ambientes Atingidos]]),0)</f>
        <v>0</v>
      </c>
      <c r="AY325" s="85" t="str">
        <f t="shared" si="157"/>
        <v/>
      </c>
      <c r="AZ325" s="84">
        <f>IFERROR(FIND("População afetada/evacuada",consulta_completa__11[[#This Row],[13 - Ocorrências/Ambientes Atingidos]]),0)</f>
        <v>0</v>
      </c>
      <c r="BA325" s="84" t="str">
        <f t="shared" si="158"/>
        <v/>
      </c>
      <c r="BB325" s="84">
        <f>IFERROR(FIND("Suspensão de abastecimento de água",consulta_completa__11[[#This Row],[13 - Ocorrências/Ambientes Atingidos]]),0)</f>
        <v>0</v>
      </c>
      <c r="BC325" s="85" t="str">
        <f t="shared" si="186"/>
        <v/>
      </c>
      <c r="BD325" s="84">
        <f>IFERROR(FIND("Rio/córrego",consulta_completa__11[[#This Row],[13 - Ocorrências/Ambientes Atingidos]]),0)</f>
        <v>0</v>
      </c>
      <c r="BE325" s="85" t="str">
        <f t="shared" si="159"/>
        <v/>
      </c>
      <c r="BF325" s="84">
        <f>IFERROR(FIND("Lago",consulta_completa__11[[#This Row],[13 - Ocorrências/Ambientes Atingidos]]),0)</f>
        <v>0</v>
      </c>
      <c r="BG325" s="85" t="str">
        <f t="shared" si="160"/>
        <v/>
      </c>
      <c r="BH325" s="84">
        <f>IFERROR(FIND("Mar",consulta_completa__11[[#This Row],[13 - Ocorrências/Ambientes Atingidos]]),0)</f>
        <v>0</v>
      </c>
      <c r="BI325" s="85" t="str">
        <f t="shared" si="161"/>
        <v/>
      </c>
      <c r="BJ325" s="84">
        <f>IFERROR(FIND("Praia",consulta_completa__11[[#This Row],[13 - Ocorrências/Ambientes Atingidos]]),0)</f>
        <v>0</v>
      </c>
      <c r="BK325" s="85" t="str">
        <f t="shared" si="162"/>
        <v/>
      </c>
      <c r="BL325" s="84">
        <f>IFERROR(FIND("Solo",consulta_completa__11[[#This Row],[13 - Ocorrências/Ambientes Atingidos]]),0)</f>
        <v>1</v>
      </c>
      <c r="BM325" s="85" t="str">
        <f t="shared" si="163"/>
        <v>X</v>
      </c>
      <c r="BN325" s="84">
        <f>IFERROR(FIND("Águas subterrâneas",consulta_completa__11[[#This Row],[13 - Ocorrências/Ambientes Atingidos]]),0)</f>
        <v>0</v>
      </c>
      <c r="BO325" s="85" t="str">
        <f t="shared" si="164"/>
        <v/>
      </c>
      <c r="BP325" s="84">
        <f>IFERROR(FIND("Atmosfera",consulta_completa__11[[#This Row],[13 - Ocorrências/Ambientes Atingidos]]),0)</f>
        <v>0</v>
      </c>
      <c r="BQ325" s="85" t="str">
        <f t="shared" si="165"/>
        <v/>
      </c>
      <c r="BR325" s="84">
        <f>IFERROR(FIND("Flora",consulta_completa__11[[#This Row],[13 - Ocorrências/Ambientes Atingidos]]),0)</f>
        <v>0</v>
      </c>
      <c r="BS325" s="85" t="str">
        <f t="shared" si="166"/>
        <v/>
      </c>
      <c r="BT325" s="84">
        <f>IFERROR(FIND("Fauna",consulta_completa__11[[#This Row],[13 - Ocorrências/Ambientes Atingidos]]),0)</f>
        <v>0</v>
      </c>
      <c r="BU325" s="85" t="str">
        <f t="shared" si="167"/>
        <v/>
      </c>
      <c r="BV325" s="84">
        <f>IFERROR(FIND("UC federal",consulta_completa__11[[#This Row],[13 - Ocorrências/Ambientes Atingidos]]),0)</f>
        <v>0</v>
      </c>
      <c r="BW325" s="85" t="str">
        <f t="shared" si="168"/>
        <v/>
      </c>
      <c r="BX325" s="84">
        <f>IFERROR(FIND("UC estadual/municipal",consulta_completa__11[[#This Row],[13 - Ocorrências/Ambientes Atingidos]]),0)</f>
        <v>0</v>
      </c>
      <c r="BY325" s="85" t="str">
        <f t="shared" si="169"/>
        <v/>
      </c>
      <c r="BZ325" s="84">
        <f>IFERROR(FIND("Outro(s)",consulta_completa__11[[#This Row],[13 - Ocorrências/Ambientes Atingidos]]),0)</f>
        <v>0</v>
      </c>
      <c r="CA325" s="85" t="str">
        <f t="shared" si="170"/>
        <v/>
      </c>
      <c r="CB325" s="84">
        <f>IFERROR(FIND("Sem dano",consulta_completa__11[[#This Row],[13 - Ocorrências/Ambientes Atingidos]]),0)</f>
        <v>0</v>
      </c>
      <c r="CC325" s="85" t="str">
        <f t="shared" si="171"/>
        <v/>
      </c>
      <c r="CD325" s="84" t="str">
        <f>IF(consulta_completa__11[[#This Row],[13 - Ocorrências/Ambientes Atingidos]]="","X","")</f>
        <v/>
      </c>
      <c r="CE325" s="86">
        <f>IFERROR(FIND("IBAMA",consulta_completa__11[[#This Row],[14 - Inst. Atuando no Local]]),0)</f>
        <v>0</v>
      </c>
      <c r="CF325" s="86" t="str">
        <f t="shared" si="172"/>
        <v/>
      </c>
      <c r="CG325" s="86">
        <f>IFERROR(FIND("OEMA",consulta_completa__11[[#This Row],[14 - Inst. Atuando no Local]]),0)</f>
        <v>0</v>
      </c>
      <c r="CH325" s="86" t="str">
        <f t="shared" si="173"/>
        <v/>
      </c>
      <c r="CI325" s="86">
        <f>IFERROR(FIND("DEFESA CIVIL",consulta_completa__11[[#This Row],[14 - Inst. Atuando no Local]]),0)</f>
        <v>0</v>
      </c>
      <c r="CJ325" s="86" t="str">
        <f t="shared" si="174"/>
        <v/>
      </c>
      <c r="CK325" s="86">
        <f>IFERROR(FIND("CORPO DE BOMBEIROS",consulta_completa__11[[#This Row],[14 - Inst. Atuando no Local]]),0)</f>
        <v>0</v>
      </c>
      <c r="CL325" s="86" t="str">
        <f t="shared" si="175"/>
        <v/>
      </c>
      <c r="CM325" s="86">
        <f>IFERROR(FIND("POLÍCIA RODOVIÁRIA",consulta_completa__11[[#This Row],[14 - Inst. Atuando no Local]]),0)</f>
        <v>0</v>
      </c>
      <c r="CN325" s="86" t="str">
        <f t="shared" si="176"/>
        <v/>
      </c>
      <c r="CO325" s="86">
        <f>IFERROR(FIND("POLÍCIA MILITAR",consulta_completa__11[[#This Row],[14 - Inst. Atuando no Local]]),0)</f>
        <v>0</v>
      </c>
      <c r="CP325" s="86" t="str">
        <f t="shared" si="177"/>
        <v/>
      </c>
      <c r="CQ325" s="86">
        <f>IFERROR(FIND("POLÍCIA CIVIL",consulta_completa__11[[#This Row],[14 - Inst. Atuando no Local]]),0)</f>
        <v>0</v>
      </c>
      <c r="CR325" s="86" t="str">
        <f t="shared" si="178"/>
        <v/>
      </c>
      <c r="CS325" s="86">
        <f>IFERROR(FIND("MARINHA DO BRASIL",consulta_completa__11[[#This Row],[14 - Inst. Atuando no Local]]),0)</f>
        <v>0</v>
      </c>
      <c r="CT325" s="86" t="str">
        <f t="shared" si="179"/>
        <v/>
      </c>
      <c r="CU325" s="86">
        <f>IFERROR(FIND("EMPRESA ESPECIALIZADA EM ATENDIMENTO",consulta_completa__11[[#This Row],[14 - Inst. Atuando no Local]]),0)</f>
        <v>0</v>
      </c>
      <c r="CV325" s="86" t="str">
        <f t="shared" si="180"/>
        <v/>
      </c>
      <c r="CW325" s="86">
        <f>IFERROR(FIND("IBAMA",consulta_completa__11[[#This Row],[14 - Inst. Atuando no Local]]),0)</f>
        <v>0</v>
      </c>
      <c r="CX325" s="86" t="str">
        <f t="shared" si="181"/>
        <v/>
      </c>
      <c r="CY325" s="86" t="str">
        <f>IF(consulta_completa__11[[#This Row],[14 - Inst. Atuando no Local]]="","X","")</f>
        <v/>
      </c>
      <c r="CZ325" s="86">
        <f>IFERROR(FIND("OUTRA (S)",consulta_completa__11[[#This Row],[14 - Inst. Atuando no Local]]),0)</f>
        <v>0</v>
      </c>
      <c r="DA325" s="86" t="str">
        <f t="shared" si="182"/>
        <v/>
      </c>
      <c r="DB325" s="37" t="str">
        <f t="shared" si="183"/>
        <v>Sim</v>
      </c>
      <c r="DC325" s="37" t="str">
        <f t="shared" si="184"/>
        <v>Não</v>
      </c>
      <c r="DD325" s="37" t="str">
        <f t="shared" si="185"/>
        <v>Sim</v>
      </c>
      <c r="DE325" s="89" t="str">
        <f t="shared" si="156"/>
        <v>Estadual</v>
      </c>
    </row>
    <row r="326" spans="1:109">
      <c r="A326" s="15">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4">
        <f>IFERROR(FIND("Óbitos/feridos",consulta_completa__11[[#This Row],[13 - Ocorrências/Ambientes Atingidos]]),0)</f>
        <v>0</v>
      </c>
      <c r="AY326" s="85" t="str">
        <f t="shared" si="157"/>
        <v/>
      </c>
      <c r="AZ326" s="84">
        <f>IFERROR(FIND("População afetada/evacuada",consulta_completa__11[[#This Row],[13 - Ocorrências/Ambientes Atingidos]]),0)</f>
        <v>0</v>
      </c>
      <c r="BA326" s="84" t="str">
        <f t="shared" si="158"/>
        <v/>
      </c>
      <c r="BB326" s="84">
        <f>IFERROR(FIND("Suspensão de abastecimento de água",consulta_completa__11[[#This Row],[13 - Ocorrências/Ambientes Atingidos]]),0)</f>
        <v>0</v>
      </c>
      <c r="BC326" s="85" t="str">
        <f t="shared" si="186"/>
        <v/>
      </c>
      <c r="BD326" s="84">
        <f>IFERROR(FIND("Rio/córrego",consulta_completa__11[[#This Row],[13 - Ocorrências/Ambientes Atingidos]]),0)</f>
        <v>0</v>
      </c>
      <c r="BE326" s="85" t="str">
        <f t="shared" si="159"/>
        <v/>
      </c>
      <c r="BF326" s="84">
        <f>IFERROR(FIND("Lago",consulta_completa__11[[#This Row],[13 - Ocorrências/Ambientes Atingidos]]),0)</f>
        <v>0</v>
      </c>
      <c r="BG326" s="85" t="str">
        <f t="shared" si="160"/>
        <v/>
      </c>
      <c r="BH326" s="84">
        <f>IFERROR(FIND("Mar",consulta_completa__11[[#This Row],[13 - Ocorrências/Ambientes Atingidos]]),0)</f>
        <v>1</v>
      </c>
      <c r="BI326" s="85" t="str">
        <f t="shared" si="161"/>
        <v>X</v>
      </c>
      <c r="BJ326" s="84">
        <f>IFERROR(FIND("Praia",consulta_completa__11[[#This Row],[13 - Ocorrências/Ambientes Atingidos]]),0)</f>
        <v>0</v>
      </c>
      <c r="BK326" s="85" t="str">
        <f t="shared" si="162"/>
        <v/>
      </c>
      <c r="BL326" s="84">
        <f>IFERROR(FIND("Solo",consulta_completa__11[[#This Row],[13 - Ocorrências/Ambientes Atingidos]]),0)</f>
        <v>0</v>
      </c>
      <c r="BM326" s="85" t="str">
        <f t="shared" si="163"/>
        <v/>
      </c>
      <c r="BN326" s="84">
        <f>IFERROR(FIND("Águas subterrâneas",consulta_completa__11[[#This Row],[13 - Ocorrências/Ambientes Atingidos]]),0)</f>
        <v>0</v>
      </c>
      <c r="BO326" s="85" t="str">
        <f t="shared" si="164"/>
        <v/>
      </c>
      <c r="BP326" s="84">
        <f>IFERROR(FIND("Atmosfera",consulta_completa__11[[#This Row],[13 - Ocorrências/Ambientes Atingidos]]),0)</f>
        <v>0</v>
      </c>
      <c r="BQ326" s="85" t="str">
        <f t="shared" si="165"/>
        <v/>
      </c>
      <c r="BR326" s="84">
        <f>IFERROR(FIND("Flora",consulta_completa__11[[#This Row],[13 - Ocorrências/Ambientes Atingidos]]),0)</f>
        <v>0</v>
      </c>
      <c r="BS326" s="85" t="str">
        <f t="shared" si="166"/>
        <v/>
      </c>
      <c r="BT326" s="84">
        <f>IFERROR(FIND("Fauna",consulta_completa__11[[#This Row],[13 - Ocorrências/Ambientes Atingidos]]),0)</f>
        <v>0</v>
      </c>
      <c r="BU326" s="85" t="str">
        <f t="shared" si="167"/>
        <v/>
      </c>
      <c r="BV326" s="84">
        <f>IFERROR(FIND("UC federal",consulta_completa__11[[#This Row],[13 - Ocorrências/Ambientes Atingidos]]),0)</f>
        <v>0</v>
      </c>
      <c r="BW326" s="85" t="str">
        <f t="shared" si="168"/>
        <v/>
      </c>
      <c r="BX326" s="84">
        <f>IFERROR(FIND("UC estadual/municipal",consulta_completa__11[[#This Row],[13 - Ocorrências/Ambientes Atingidos]]),0)</f>
        <v>0</v>
      </c>
      <c r="BY326" s="85" t="str">
        <f t="shared" si="169"/>
        <v/>
      </c>
      <c r="BZ326" s="84">
        <f>IFERROR(FIND("Outro(s)",consulta_completa__11[[#This Row],[13 - Ocorrências/Ambientes Atingidos]]),0)</f>
        <v>0</v>
      </c>
      <c r="CA326" s="85" t="str">
        <f t="shared" si="170"/>
        <v/>
      </c>
      <c r="CB326" s="84">
        <f>IFERROR(FIND("Sem dano",consulta_completa__11[[#This Row],[13 - Ocorrências/Ambientes Atingidos]]),0)</f>
        <v>0</v>
      </c>
      <c r="CC326" s="85" t="str">
        <f t="shared" si="171"/>
        <v/>
      </c>
      <c r="CD326" s="84" t="str">
        <f>IF(consulta_completa__11[[#This Row],[13 - Ocorrências/Ambientes Atingidos]]="","X","")</f>
        <v/>
      </c>
      <c r="CE326" s="86">
        <f>IFERROR(FIND("IBAMA",consulta_completa__11[[#This Row],[14 - Inst. Atuando no Local]]),0)</f>
        <v>0</v>
      </c>
      <c r="CF326" s="86" t="str">
        <f t="shared" si="172"/>
        <v/>
      </c>
      <c r="CG326" s="86">
        <f>IFERROR(FIND("OEMA",consulta_completa__11[[#This Row],[14 - Inst. Atuando no Local]]),0)</f>
        <v>0</v>
      </c>
      <c r="CH326" s="86" t="str">
        <f t="shared" si="173"/>
        <v/>
      </c>
      <c r="CI326" s="86">
        <f>IFERROR(FIND("DEFESA CIVIL",consulta_completa__11[[#This Row],[14 - Inst. Atuando no Local]]),0)</f>
        <v>0</v>
      </c>
      <c r="CJ326" s="86" t="str">
        <f t="shared" si="174"/>
        <v/>
      </c>
      <c r="CK326" s="86">
        <f>IFERROR(FIND("CORPO DE BOMBEIROS",consulta_completa__11[[#This Row],[14 - Inst. Atuando no Local]]),0)</f>
        <v>0</v>
      </c>
      <c r="CL326" s="86" t="str">
        <f t="shared" si="175"/>
        <v/>
      </c>
      <c r="CM326" s="86">
        <f>IFERROR(FIND("POLÍCIA RODOVIÁRIA",consulta_completa__11[[#This Row],[14 - Inst. Atuando no Local]]),0)</f>
        <v>0</v>
      </c>
      <c r="CN326" s="86" t="str">
        <f t="shared" si="176"/>
        <v/>
      </c>
      <c r="CO326" s="86">
        <f>IFERROR(FIND("POLÍCIA MILITAR",consulta_completa__11[[#This Row],[14 - Inst. Atuando no Local]]),0)</f>
        <v>0</v>
      </c>
      <c r="CP326" s="86" t="str">
        <f t="shared" si="177"/>
        <v/>
      </c>
      <c r="CQ326" s="86">
        <f>IFERROR(FIND("POLÍCIA CIVIL",consulta_completa__11[[#This Row],[14 - Inst. Atuando no Local]]),0)</f>
        <v>0</v>
      </c>
      <c r="CR326" s="86" t="str">
        <f t="shared" si="178"/>
        <v/>
      </c>
      <c r="CS326" s="86">
        <f>IFERROR(FIND("MARINHA DO BRASIL",consulta_completa__11[[#This Row],[14 - Inst. Atuando no Local]]),0)</f>
        <v>0</v>
      </c>
      <c r="CT326" s="86" t="str">
        <f t="shared" si="179"/>
        <v/>
      </c>
      <c r="CU326" s="86">
        <f>IFERROR(FIND("EMPRESA ESPECIALIZADA EM ATENDIMENTO",consulta_completa__11[[#This Row],[14 - Inst. Atuando no Local]]),0)</f>
        <v>0</v>
      </c>
      <c r="CV326" s="86" t="str">
        <f t="shared" si="180"/>
        <v/>
      </c>
      <c r="CW326" s="86">
        <f>IFERROR(FIND("IBAMA",consulta_completa__11[[#This Row],[14 - Inst. Atuando no Local]]),0)</f>
        <v>0</v>
      </c>
      <c r="CX326" s="86" t="str">
        <f t="shared" si="181"/>
        <v/>
      </c>
      <c r="CY326" s="86" t="str">
        <f>IF(consulta_completa__11[[#This Row],[14 - Inst. Atuando no Local]]="","X","")</f>
        <v/>
      </c>
      <c r="CZ326" s="86">
        <f>IFERROR(FIND("OUTRA (S)",consulta_completa__11[[#This Row],[14 - Inst. Atuando no Local]]),0)</f>
        <v>0</v>
      </c>
      <c r="DA326" s="86" t="str">
        <f t="shared" si="182"/>
        <v/>
      </c>
      <c r="DB326" s="37" t="str">
        <f t="shared" si="183"/>
        <v>Sim</v>
      </c>
      <c r="DC326" s="37" t="str">
        <f t="shared" si="184"/>
        <v>Não</v>
      </c>
      <c r="DD326" s="37" t="str">
        <f t="shared" si="185"/>
        <v>Sim</v>
      </c>
      <c r="DE326" s="89" t="str">
        <f t="shared" si="156"/>
        <v>Federal</v>
      </c>
    </row>
    <row r="327" spans="1:109">
      <c r="A327" s="15">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4">
        <f>IFERROR(FIND("Óbitos/feridos",consulta_completa__11[[#This Row],[13 - Ocorrências/Ambientes Atingidos]]),0)</f>
        <v>0</v>
      </c>
      <c r="AY327" s="85" t="str">
        <f t="shared" si="157"/>
        <v/>
      </c>
      <c r="AZ327" s="84">
        <f>IFERROR(FIND("População afetada/evacuada",consulta_completa__11[[#This Row],[13 - Ocorrências/Ambientes Atingidos]]),0)</f>
        <v>0</v>
      </c>
      <c r="BA327" s="84" t="str">
        <f t="shared" si="158"/>
        <v/>
      </c>
      <c r="BB327" s="84">
        <f>IFERROR(FIND("Suspensão de abastecimento de água",consulta_completa__11[[#This Row],[13 - Ocorrências/Ambientes Atingidos]]),0)</f>
        <v>0</v>
      </c>
      <c r="BC327" s="85" t="str">
        <f t="shared" si="186"/>
        <v/>
      </c>
      <c r="BD327" s="84">
        <f>IFERROR(FIND("Rio/córrego",consulta_completa__11[[#This Row],[13 - Ocorrências/Ambientes Atingidos]]),0)</f>
        <v>0</v>
      </c>
      <c r="BE327" s="85" t="str">
        <f t="shared" si="159"/>
        <v/>
      </c>
      <c r="BF327" s="84">
        <f>IFERROR(FIND("Lago",consulta_completa__11[[#This Row],[13 - Ocorrências/Ambientes Atingidos]]),0)</f>
        <v>0</v>
      </c>
      <c r="BG327" s="85" t="str">
        <f t="shared" si="160"/>
        <v/>
      </c>
      <c r="BH327" s="84">
        <f>IFERROR(FIND("Mar",consulta_completa__11[[#This Row],[13 - Ocorrências/Ambientes Atingidos]]),0)</f>
        <v>0</v>
      </c>
      <c r="BI327" s="85" t="str">
        <f t="shared" si="161"/>
        <v/>
      </c>
      <c r="BJ327" s="84">
        <f>IFERROR(FIND("Praia",consulta_completa__11[[#This Row],[13 - Ocorrências/Ambientes Atingidos]]),0)</f>
        <v>0</v>
      </c>
      <c r="BK327" s="85" t="str">
        <f t="shared" si="162"/>
        <v/>
      </c>
      <c r="BL327" s="84">
        <f>IFERROR(FIND("Solo",consulta_completa__11[[#This Row],[13 - Ocorrências/Ambientes Atingidos]]),0)</f>
        <v>1</v>
      </c>
      <c r="BM327" s="85" t="str">
        <f t="shared" si="163"/>
        <v>X</v>
      </c>
      <c r="BN327" s="84">
        <f>IFERROR(FIND("Águas subterrâneas",consulta_completa__11[[#This Row],[13 - Ocorrências/Ambientes Atingidos]]),0)</f>
        <v>0</v>
      </c>
      <c r="BO327" s="85" t="str">
        <f t="shared" si="164"/>
        <v/>
      </c>
      <c r="BP327" s="84">
        <f>IFERROR(FIND("Atmosfera",consulta_completa__11[[#This Row],[13 - Ocorrências/Ambientes Atingidos]]),0)</f>
        <v>0</v>
      </c>
      <c r="BQ327" s="85" t="str">
        <f t="shared" si="165"/>
        <v/>
      </c>
      <c r="BR327" s="84">
        <f>IFERROR(FIND("Flora",consulta_completa__11[[#This Row],[13 - Ocorrências/Ambientes Atingidos]]),0)</f>
        <v>0</v>
      </c>
      <c r="BS327" s="85" t="str">
        <f t="shared" si="166"/>
        <v/>
      </c>
      <c r="BT327" s="84">
        <f>IFERROR(FIND("Fauna",consulta_completa__11[[#This Row],[13 - Ocorrências/Ambientes Atingidos]]),0)</f>
        <v>0</v>
      </c>
      <c r="BU327" s="85" t="str">
        <f t="shared" si="167"/>
        <v/>
      </c>
      <c r="BV327" s="84">
        <f>IFERROR(FIND("UC federal",consulta_completa__11[[#This Row],[13 - Ocorrências/Ambientes Atingidos]]),0)</f>
        <v>0</v>
      </c>
      <c r="BW327" s="85" t="str">
        <f t="shared" si="168"/>
        <v/>
      </c>
      <c r="BX327" s="84">
        <f>IFERROR(FIND("UC estadual/municipal",consulta_completa__11[[#This Row],[13 - Ocorrências/Ambientes Atingidos]]),0)</f>
        <v>0</v>
      </c>
      <c r="BY327" s="85" t="str">
        <f t="shared" si="169"/>
        <v/>
      </c>
      <c r="BZ327" s="84">
        <f>IFERROR(FIND("Outro(s)",consulta_completa__11[[#This Row],[13 - Ocorrências/Ambientes Atingidos]]),0)</f>
        <v>0</v>
      </c>
      <c r="CA327" s="85" t="str">
        <f t="shared" si="170"/>
        <v/>
      </c>
      <c r="CB327" s="84">
        <f>IFERROR(FIND("Sem dano",consulta_completa__11[[#This Row],[13 - Ocorrências/Ambientes Atingidos]]),0)</f>
        <v>0</v>
      </c>
      <c r="CC327" s="85" t="str">
        <f t="shared" si="171"/>
        <v/>
      </c>
      <c r="CD327" s="84" t="str">
        <f>IF(consulta_completa__11[[#This Row],[13 - Ocorrências/Ambientes Atingidos]]="","X","")</f>
        <v/>
      </c>
      <c r="CE327" s="86">
        <f>IFERROR(FIND("IBAMA",consulta_completa__11[[#This Row],[14 - Inst. Atuando no Local]]),0)</f>
        <v>0</v>
      </c>
      <c r="CF327" s="86" t="str">
        <f t="shared" si="172"/>
        <v/>
      </c>
      <c r="CG327" s="86">
        <f>IFERROR(FIND("OEMA",consulta_completa__11[[#This Row],[14 - Inst. Atuando no Local]]),0)</f>
        <v>0</v>
      </c>
      <c r="CH327" s="86" t="str">
        <f t="shared" si="173"/>
        <v/>
      </c>
      <c r="CI327" s="86">
        <f>IFERROR(FIND("DEFESA CIVIL",consulta_completa__11[[#This Row],[14 - Inst. Atuando no Local]]),0)</f>
        <v>0</v>
      </c>
      <c r="CJ327" s="86" t="str">
        <f t="shared" si="174"/>
        <v/>
      </c>
      <c r="CK327" s="86">
        <f>IFERROR(FIND("CORPO DE BOMBEIROS",consulta_completa__11[[#This Row],[14 - Inst. Atuando no Local]]),0)</f>
        <v>0</v>
      </c>
      <c r="CL327" s="86" t="str">
        <f t="shared" si="175"/>
        <v/>
      </c>
      <c r="CM327" s="86">
        <f>IFERROR(FIND("POLÍCIA RODOVIÁRIA",consulta_completa__11[[#This Row],[14 - Inst. Atuando no Local]]),0)</f>
        <v>0</v>
      </c>
      <c r="CN327" s="86" t="str">
        <f t="shared" si="176"/>
        <v/>
      </c>
      <c r="CO327" s="86">
        <f>IFERROR(FIND("POLÍCIA MILITAR",consulta_completa__11[[#This Row],[14 - Inst. Atuando no Local]]),0)</f>
        <v>0</v>
      </c>
      <c r="CP327" s="86" t="str">
        <f t="shared" si="177"/>
        <v/>
      </c>
      <c r="CQ327" s="86">
        <f>IFERROR(FIND("POLÍCIA CIVIL",consulta_completa__11[[#This Row],[14 - Inst. Atuando no Local]]),0)</f>
        <v>0</v>
      </c>
      <c r="CR327" s="86" t="str">
        <f t="shared" si="178"/>
        <v/>
      </c>
      <c r="CS327" s="86">
        <f>IFERROR(FIND("MARINHA DO BRASIL",consulta_completa__11[[#This Row],[14 - Inst. Atuando no Local]]),0)</f>
        <v>0</v>
      </c>
      <c r="CT327" s="86" t="str">
        <f t="shared" si="179"/>
        <v/>
      </c>
      <c r="CU327" s="86">
        <f>IFERROR(FIND("EMPRESA ESPECIALIZADA EM ATENDIMENTO",consulta_completa__11[[#This Row],[14 - Inst. Atuando no Local]]),0)</f>
        <v>0</v>
      </c>
      <c r="CV327" s="86" t="str">
        <f t="shared" si="180"/>
        <v/>
      </c>
      <c r="CW327" s="86">
        <f>IFERROR(FIND("IBAMA",consulta_completa__11[[#This Row],[14 - Inst. Atuando no Local]]),0)</f>
        <v>0</v>
      </c>
      <c r="CX327" s="86" t="str">
        <f t="shared" si="181"/>
        <v/>
      </c>
      <c r="CY327" s="86" t="str">
        <f>IF(consulta_completa__11[[#This Row],[14 - Inst. Atuando no Local]]="","X","")</f>
        <v/>
      </c>
      <c r="CZ327" s="86">
        <f>IFERROR(FIND("OUTRA (S)",consulta_completa__11[[#This Row],[14 - Inst. Atuando no Local]]),0)</f>
        <v>0</v>
      </c>
      <c r="DA327" s="86" t="str">
        <f t="shared" si="182"/>
        <v/>
      </c>
      <c r="DB327" s="37" t="str">
        <f t="shared" si="183"/>
        <v>Sim</v>
      </c>
      <c r="DC327" s="37" t="str">
        <f t="shared" si="184"/>
        <v>Não</v>
      </c>
      <c r="DD327" s="37" t="str">
        <f t="shared" si="185"/>
        <v>Sim</v>
      </c>
      <c r="DE327" s="89" t="str">
        <f t="shared" si="156"/>
        <v>Federal</v>
      </c>
    </row>
    <row r="328" spans="1:109">
      <c r="A328" s="15">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4">
        <f>IFERROR(FIND("Óbitos/feridos",consulta_completa__11[[#This Row],[13 - Ocorrências/Ambientes Atingidos]]),0)</f>
        <v>0</v>
      </c>
      <c r="AY328" s="85" t="str">
        <f t="shared" si="157"/>
        <v/>
      </c>
      <c r="AZ328" s="84">
        <f>IFERROR(FIND("População afetada/evacuada",consulta_completa__11[[#This Row],[13 - Ocorrências/Ambientes Atingidos]]),0)</f>
        <v>0</v>
      </c>
      <c r="BA328" s="84" t="str">
        <f t="shared" si="158"/>
        <v/>
      </c>
      <c r="BB328" s="84">
        <f>IFERROR(FIND("Suspensão de abastecimento de água",consulta_completa__11[[#This Row],[13 - Ocorrências/Ambientes Atingidos]]),0)</f>
        <v>0</v>
      </c>
      <c r="BC328" s="85" t="str">
        <f t="shared" si="186"/>
        <v/>
      </c>
      <c r="BD328" s="84">
        <f>IFERROR(FIND("Rio/córrego",consulta_completa__11[[#This Row],[13 - Ocorrências/Ambientes Atingidos]]),0)</f>
        <v>0</v>
      </c>
      <c r="BE328" s="85" t="str">
        <f t="shared" si="159"/>
        <v/>
      </c>
      <c r="BF328" s="84">
        <f>IFERROR(FIND("Lago",consulta_completa__11[[#This Row],[13 - Ocorrências/Ambientes Atingidos]]),0)</f>
        <v>0</v>
      </c>
      <c r="BG328" s="85" t="str">
        <f t="shared" si="160"/>
        <v/>
      </c>
      <c r="BH328" s="84">
        <f>IFERROR(FIND("Mar",consulta_completa__11[[#This Row],[13 - Ocorrências/Ambientes Atingidos]]),0)</f>
        <v>0</v>
      </c>
      <c r="BI328" s="85" t="str">
        <f t="shared" si="161"/>
        <v/>
      </c>
      <c r="BJ328" s="84">
        <f>IFERROR(FIND("Praia",consulta_completa__11[[#This Row],[13 - Ocorrências/Ambientes Atingidos]]),0)</f>
        <v>0</v>
      </c>
      <c r="BK328" s="85" t="str">
        <f t="shared" si="162"/>
        <v/>
      </c>
      <c r="BL328" s="84">
        <f>IFERROR(FIND("Solo",consulta_completa__11[[#This Row],[13 - Ocorrências/Ambientes Atingidos]]),0)</f>
        <v>1</v>
      </c>
      <c r="BM328" s="85" t="str">
        <f t="shared" si="163"/>
        <v>X</v>
      </c>
      <c r="BN328" s="84">
        <f>IFERROR(FIND("Águas subterrâneas",consulta_completa__11[[#This Row],[13 - Ocorrências/Ambientes Atingidos]]),0)</f>
        <v>0</v>
      </c>
      <c r="BO328" s="85" t="str">
        <f t="shared" si="164"/>
        <v/>
      </c>
      <c r="BP328" s="84">
        <f>IFERROR(FIND("Atmosfera",consulta_completa__11[[#This Row],[13 - Ocorrências/Ambientes Atingidos]]),0)</f>
        <v>0</v>
      </c>
      <c r="BQ328" s="85" t="str">
        <f t="shared" si="165"/>
        <v/>
      </c>
      <c r="BR328" s="84">
        <f>IFERROR(FIND("Flora",consulta_completa__11[[#This Row],[13 - Ocorrências/Ambientes Atingidos]]),0)</f>
        <v>0</v>
      </c>
      <c r="BS328" s="85" t="str">
        <f t="shared" si="166"/>
        <v/>
      </c>
      <c r="BT328" s="84">
        <f>IFERROR(FIND("Fauna",consulta_completa__11[[#This Row],[13 - Ocorrências/Ambientes Atingidos]]),0)</f>
        <v>0</v>
      </c>
      <c r="BU328" s="85" t="str">
        <f t="shared" si="167"/>
        <v/>
      </c>
      <c r="BV328" s="84">
        <f>IFERROR(FIND("UC federal",consulta_completa__11[[#This Row],[13 - Ocorrências/Ambientes Atingidos]]),0)</f>
        <v>0</v>
      </c>
      <c r="BW328" s="85" t="str">
        <f t="shared" si="168"/>
        <v/>
      </c>
      <c r="BX328" s="84">
        <f>IFERROR(FIND("UC estadual/municipal",consulta_completa__11[[#This Row],[13 - Ocorrências/Ambientes Atingidos]]),0)</f>
        <v>0</v>
      </c>
      <c r="BY328" s="85" t="str">
        <f t="shared" si="169"/>
        <v/>
      </c>
      <c r="BZ328" s="84">
        <f>IFERROR(FIND("Outro(s)",consulta_completa__11[[#This Row],[13 - Ocorrências/Ambientes Atingidos]]),0)</f>
        <v>0</v>
      </c>
      <c r="CA328" s="85" t="str">
        <f t="shared" si="170"/>
        <v/>
      </c>
      <c r="CB328" s="84">
        <f>IFERROR(FIND("Sem dano",consulta_completa__11[[#This Row],[13 - Ocorrências/Ambientes Atingidos]]),0)</f>
        <v>0</v>
      </c>
      <c r="CC328" s="85" t="str">
        <f t="shared" si="171"/>
        <v/>
      </c>
      <c r="CD328" s="84" t="str">
        <f>IF(consulta_completa__11[[#This Row],[13 - Ocorrências/Ambientes Atingidos]]="","X","")</f>
        <v/>
      </c>
      <c r="CE328" s="86">
        <f>IFERROR(FIND("IBAMA",consulta_completa__11[[#This Row],[14 - Inst. Atuando no Local]]),0)</f>
        <v>0</v>
      </c>
      <c r="CF328" s="86" t="str">
        <f t="shared" si="172"/>
        <v/>
      </c>
      <c r="CG328" s="86">
        <f>IFERROR(FIND("OEMA",consulta_completa__11[[#This Row],[14 - Inst. Atuando no Local]]),0)</f>
        <v>0</v>
      </c>
      <c r="CH328" s="86" t="str">
        <f t="shared" si="173"/>
        <v/>
      </c>
      <c r="CI328" s="86">
        <f>IFERROR(FIND("DEFESA CIVIL",consulta_completa__11[[#This Row],[14 - Inst. Atuando no Local]]),0)</f>
        <v>0</v>
      </c>
      <c r="CJ328" s="86" t="str">
        <f t="shared" si="174"/>
        <v/>
      </c>
      <c r="CK328" s="86">
        <f>IFERROR(FIND("CORPO DE BOMBEIROS",consulta_completa__11[[#This Row],[14 - Inst. Atuando no Local]]),0)</f>
        <v>0</v>
      </c>
      <c r="CL328" s="86" t="str">
        <f t="shared" si="175"/>
        <v/>
      </c>
      <c r="CM328" s="86">
        <f>IFERROR(FIND("POLÍCIA RODOVIÁRIA",consulta_completa__11[[#This Row],[14 - Inst. Atuando no Local]]),0)</f>
        <v>0</v>
      </c>
      <c r="CN328" s="86" t="str">
        <f t="shared" si="176"/>
        <v/>
      </c>
      <c r="CO328" s="86">
        <f>IFERROR(FIND("POLÍCIA MILITAR",consulta_completa__11[[#This Row],[14 - Inst. Atuando no Local]]),0)</f>
        <v>0</v>
      </c>
      <c r="CP328" s="86" t="str">
        <f t="shared" si="177"/>
        <v/>
      </c>
      <c r="CQ328" s="86">
        <f>IFERROR(FIND("POLÍCIA CIVIL",consulta_completa__11[[#This Row],[14 - Inst. Atuando no Local]]),0)</f>
        <v>0</v>
      </c>
      <c r="CR328" s="86" t="str">
        <f t="shared" si="178"/>
        <v/>
      </c>
      <c r="CS328" s="86">
        <f>IFERROR(FIND("MARINHA DO BRASIL",consulta_completa__11[[#This Row],[14 - Inst. Atuando no Local]]),0)</f>
        <v>0</v>
      </c>
      <c r="CT328" s="86" t="str">
        <f t="shared" si="179"/>
        <v/>
      </c>
      <c r="CU328" s="86">
        <f>IFERROR(FIND("EMPRESA ESPECIALIZADA EM ATENDIMENTO",consulta_completa__11[[#This Row],[14 - Inst. Atuando no Local]]),0)</f>
        <v>0</v>
      </c>
      <c r="CV328" s="86" t="str">
        <f t="shared" si="180"/>
        <v/>
      </c>
      <c r="CW328" s="86">
        <f>IFERROR(FIND("IBAMA",consulta_completa__11[[#This Row],[14 - Inst. Atuando no Local]]),0)</f>
        <v>0</v>
      </c>
      <c r="CX328" s="86" t="str">
        <f t="shared" si="181"/>
        <v/>
      </c>
      <c r="CY328" s="86" t="str">
        <f>IF(consulta_completa__11[[#This Row],[14 - Inst. Atuando no Local]]="","X","")</f>
        <v/>
      </c>
      <c r="CZ328" s="86">
        <f>IFERROR(FIND("OUTRA (S)",consulta_completa__11[[#This Row],[14 - Inst. Atuando no Local]]),0)</f>
        <v>0</v>
      </c>
      <c r="DA328" s="86" t="str">
        <f t="shared" si="182"/>
        <v/>
      </c>
      <c r="DB328" s="37" t="str">
        <f t="shared" si="183"/>
        <v>Sim</v>
      </c>
      <c r="DC328" s="37" t="str">
        <f t="shared" si="184"/>
        <v>Não</v>
      </c>
      <c r="DD328" s="37" t="str">
        <f t="shared" si="185"/>
        <v>Sim</v>
      </c>
      <c r="DE328" s="89" t="str">
        <f t="shared" si="156"/>
        <v>Estadual</v>
      </c>
    </row>
    <row r="329" spans="1:109">
      <c r="A329" s="15">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4">
        <f>IFERROR(FIND("Óbitos/feridos",consulta_completa__11[[#This Row],[13 - Ocorrências/Ambientes Atingidos]]),0)</f>
        <v>0</v>
      </c>
      <c r="AY329" s="85" t="str">
        <f t="shared" si="157"/>
        <v/>
      </c>
      <c r="AZ329" s="84">
        <f>IFERROR(FIND("População afetada/evacuada",consulta_completa__11[[#This Row],[13 - Ocorrências/Ambientes Atingidos]]),0)</f>
        <v>0</v>
      </c>
      <c r="BA329" s="84" t="str">
        <f t="shared" si="158"/>
        <v/>
      </c>
      <c r="BB329" s="84">
        <f>IFERROR(FIND("Suspensão de abastecimento de água",consulta_completa__11[[#This Row],[13 - Ocorrências/Ambientes Atingidos]]),0)</f>
        <v>0</v>
      </c>
      <c r="BC329" s="85" t="str">
        <f t="shared" si="186"/>
        <v/>
      </c>
      <c r="BD329" s="84">
        <f>IFERROR(FIND("Rio/córrego",consulta_completa__11[[#This Row],[13 - Ocorrências/Ambientes Atingidos]]),0)</f>
        <v>0</v>
      </c>
      <c r="BE329" s="85" t="str">
        <f t="shared" si="159"/>
        <v/>
      </c>
      <c r="BF329" s="84">
        <f>IFERROR(FIND("Lago",consulta_completa__11[[#This Row],[13 - Ocorrências/Ambientes Atingidos]]),0)</f>
        <v>0</v>
      </c>
      <c r="BG329" s="85" t="str">
        <f t="shared" si="160"/>
        <v/>
      </c>
      <c r="BH329" s="84">
        <f>IFERROR(FIND("Mar",consulta_completa__11[[#This Row],[13 - Ocorrências/Ambientes Atingidos]]),0)</f>
        <v>1</v>
      </c>
      <c r="BI329" s="85" t="str">
        <f t="shared" si="161"/>
        <v>X</v>
      </c>
      <c r="BJ329" s="84">
        <f>IFERROR(FIND("Praia",consulta_completa__11[[#This Row],[13 - Ocorrências/Ambientes Atingidos]]),0)</f>
        <v>0</v>
      </c>
      <c r="BK329" s="85" t="str">
        <f t="shared" si="162"/>
        <v/>
      </c>
      <c r="BL329" s="84">
        <f>IFERROR(FIND("Solo",consulta_completa__11[[#This Row],[13 - Ocorrências/Ambientes Atingidos]]),0)</f>
        <v>0</v>
      </c>
      <c r="BM329" s="85" t="str">
        <f t="shared" si="163"/>
        <v/>
      </c>
      <c r="BN329" s="84">
        <f>IFERROR(FIND("Águas subterrâneas",consulta_completa__11[[#This Row],[13 - Ocorrências/Ambientes Atingidos]]),0)</f>
        <v>0</v>
      </c>
      <c r="BO329" s="85" t="str">
        <f t="shared" si="164"/>
        <v/>
      </c>
      <c r="BP329" s="84">
        <f>IFERROR(FIND("Atmosfera",consulta_completa__11[[#This Row],[13 - Ocorrências/Ambientes Atingidos]]),0)</f>
        <v>0</v>
      </c>
      <c r="BQ329" s="85" t="str">
        <f t="shared" si="165"/>
        <v/>
      </c>
      <c r="BR329" s="84">
        <f>IFERROR(FIND("Flora",consulta_completa__11[[#This Row],[13 - Ocorrências/Ambientes Atingidos]]),0)</f>
        <v>0</v>
      </c>
      <c r="BS329" s="85" t="str">
        <f t="shared" si="166"/>
        <v/>
      </c>
      <c r="BT329" s="84">
        <f>IFERROR(FIND("Fauna",consulta_completa__11[[#This Row],[13 - Ocorrências/Ambientes Atingidos]]),0)</f>
        <v>0</v>
      </c>
      <c r="BU329" s="85" t="str">
        <f t="shared" si="167"/>
        <v/>
      </c>
      <c r="BV329" s="84">
        <f>IFERROR(FIND("UC federal",consulta_completa__11[[#This Row],[13 - Ocorrências/Ambientes Atingidos]]),0)</f>
        <v>0</v>
      </c>
      <c r="BW329" s="85" t="str">
        <f t="shared" si="168"/>
        <v/>
      </c>
      <c r="BX329" s="84">
        <f>IFERROR(FIND("UC estadual/municipal",consulta_completa__11[[#This Row],[13 - Ocorrências/Ambientes Atingidos]]),0)</f>
        <v>0</v>
      </c>
      <c r="BY329" s="85" t="str">
        <f t="shared" si="169"/>
        <v/>
      </c>
      <c r="BZ329" s="84">
        <f>IFERROR(FIND("Outro(s)",consulta_completa__11[[#This Row],[13 - Ocorrências/Ambientes Atingidos]]),0)</f>
        <v>0</v>
      </c>
      <c r="CA329" s="85" t="str">
        <f t="shared" si="170"/>
        <v/>
      </c>
      <c r="CB329" s="84">
        <f>IFERROR(FIND("Sem dano",consulta_completa__11[[#This Row],[13 - Ocorrências/Ambientes Atingidos]]),0)</f>
        <v>0</v>
      </c>
      <c r="CC329" s="85" t="str">
        <f t="shared" si="171"/>
        <v/>
      </c>
      <c r="CD329" s="84" t="str">
        <f>IF(consulta_completa__11[[#This Row],[13 - Ocorrências/Ambientes Atingidos]]="","X","")</f>
        <v/>
      </c>
      <c r="CE329" s="86">
        <f>IFERROR(FIND("IBAMA",consulta_completa__11[[#This Row],[14 - Inst. Atuando no Local]]),0)</f>
        <v>0</v>
      </c>
      <c r="CF329" s="86" t="str">
        <f t="shared" si="172"/>
        <v/>
      </c>
      <c r="CG329" s="86">
        <f>IFERROR(FIND("OEMA",consulta_completa__11[[#This Row],[14 - Inst. Atuando no Local]]),0)</f>
        <v>0</v>
      </c>
      <c r="CH329" s="86" t="str">
        <f t="shared" si="173"/>
        <v/>
      </c>
      <c r="CI329" s="86">
        <f>IFERROR(FIND("DEFESA CIVIL",consulta_completa__11[[#This Row],[14 - Inst. Atuando no Local]]),0)</f>
        <v>0</v>
      </c>
      <c r="CJ329" s="86" t="str">
        <f t="shared" si="174"/>
        <v/>
      </c>
      <c r="CK329" s="86">
        <f>IFERROR(FIND("CORPO DE BOMBEIROS",consulta_completa__11[[#This Row],[14 - Inst. Atuando no Local]]),0)</f>
        <v>0</v>
      </c>
      <c r="CL329" s="86" t="str">
        <f t="shared" si="175"/>
        <v/>
      </c>
      <c r="CM329" s="86">
        <f>IFERROR(FIND("POLÍCIA RODOVIÁRIA",consulta_completa__11[[#This Row],[14 - Inst. Atuando no Local]]),0)</f>
        <v>0</v>
      </c>
      <c r="CN329" s="86" t="str">
        <f t="shared" si="176"/>
        <v/>
      </c>
      <c r="CO329" s="86">
        <f>IFERROR(FIND("POLÍCIA MILITAR",consulta_completa__11[[#This Row],[14 - Inst. Atuando no Local]]),0)</f>
        <v>0</v>
      </c>
      <c r="CP329" s="86" t="str">
        <f t="shared" si="177"/>
        <v/>
      </c>
      <c r="CQ329" s="86">
        <f>IFERROR(FIND("POLÍCIA CIVIL",consulta_completa__11[[#This Row],[14 - Inst. Atuando no Local]]),0)</f>
        <v>0</v>
      </c>
      <c r="CR329" s="86" t="str">
        <f t="shared" si="178"/>
        <v/>
      </c>
      <c r="CS329" s="86">
        <f>IFERROR(FIND("MARINHA DO BRASIL",consulta_completa__11[[#This Row],[14 - Inst. Atuando no Local]]),0)</f>
        <v>0</v>
      </c>
      <c r="CT329" s="86" t="str">
        <f t="shared" si="179"/>
        <v/>
      </c>
      <c r="CU329" s="86">
        <f>IFERROR(FIND("EMPRESA ESPECIALIZADA EM ATENDIMENTO",consulta_completa__11[[#This Row],[14 - Inst. Atuando no Local]]),0)</f>
        <v>0</v>
      </c>
      <c r="CV329" s="86" t="str">
        <f t="shared" si="180"/>
        <v/>
      </c>
      <c r="CW329" s="86">
        <f>IFERROR(FIND("IBAMA",consulta_completa__11[[#This Row],[14 - Inst. Atuando no Local]]),0)</f>
        <v>0</v>
      </c>
      <c r="CX329" s="86" t="str">
        <f t="shared" si="181"/>
        <v/>
      </c>
      <c r="CY329" s="86" t="str">
        <f>IF(consulta_completa__11[[#This Row],[14 - Inst. Atuando no Local]]="","X","")</f>
        <v/>
      </c>
      <c r="CZ329" s="86">
        <f>IFERROR(FIND("OUTRA (S)",consulta_completa__11[[#This Row],[14 - Inst. Atuando no Local]]),0)</f>
        <v>0</v>
      </c>
      <c r="DA329" s="86" t="str">
        <f t="shared" si="182"/>
        <v/>
      </c>
      <c r="DB329" s="37" t="str">
        <f t="shared" si="183"/>
        <v>Sim</v>
      </c>
      <c r="DC329" s="37" t="str">
        <f t="shared" si="184"/>
        <v>Não</v>
      </c>
      <c r="DD329" s="37" t="str">
        <f t="shared" si="185"/>
        <v>Sim</v>
      </c>
      <c r="DE329" s="89" t="str">
        <f t="shared" si="156"/>
        <v>Federal</v>
      </c>
    </row>
    <row r="330" spans="1:109">
      <c r="A330" s="15">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4">
        <f>IFERROR(FIND("Óbitos/feridos",consulta_completa__11[[#This Row],[13 - Ocorrências/Ambientes Atingidos]]),0)</f>
        <v>0</v>
      </c>
      <c r="AY330" s="85" t="str">
        <f t="shared" si="157"/>
        <v/>
      </c>
      <c r="AZ330" s="84">
        <f>IFERROR(FIND("População afetada/evacuada",consulta_completa__11[[#This Row],[13 - Ocorrências/Ambientes Atingidos]]),0)</f>
        <v>0</v>
      </c>
      <c r="BA330" s="84" t="str">
        <f t="shared" si="158"/>
        <v/>
      </c>
      <c r="BB330" s="84">
        <f>IFERROR(FIND("Suspensão de abastecimento de água",consulta_completa__11[[#This Row],[13 - Ocorrências/Ambientes Atingidos]]),0)</f>
        <v>0</v>
      </c>
      <c r="BC330" s="85" t="str">
        <f t="shared" si="186"/>
        <v/>
      </c>
      <c r="BD330" s="84">
        <f>IFERROR(FIND("Rio/córrego",consulta_completa__11[[#This Row],[13 - Ocorrências/Ambientes Atingidos]]),0)</f>
        <v>0</v>
      </c>
      <c r="BE330" s="85" t="str">
        <f t="shared" si="159"/>
        <v/>
      </c>
      <c r="BF330" s="84">
        <f>IFERROR(FIND("Lago",consulta_completa__11[[#This Row],[13 - Ocorrências/Ambientes Atingidos]]),0)</f>
        <v>0</v>
      </c>
      <c r="BG330" s="85" t="str">
        <f t="shared" si="160"/>
        <v/>
      </c>
      <c r="BH330" s="84">
        <f>IFERROR(FIND("Mar",consulta_completa__11[[#This Row],[13 - Ocorrências/Ambientes Atingidos]]),0)</f>
        <v>0</v>
      </c>
      <c r="BI330" s="85" t="str">
        <f t="shared" si="161"/>
        <v/>
      </c>
      <c r="BJ330" s="84">
        <f>IFERROR(FIND("Praia",consulta_completa__11[[#This Row],[13 - Ocorrências/Ambientes Atingidos]]),0)</f>
        <v>0</v>
      </c>
      <c r="BK330" s="85" t="str">
        <f t="shared" si="162"/>
        <v/>
      </c>
      <c r="BL330" s="84">
        <f>IFERROR(FIND("Solo",consulta_completa__11[[#This Row],[13 - Ocorrências/Ambientes Atingidos]]),0)</f>
        <v>1</v>
      </c>
      <c r="BM330" s="85" t="str">
        <f t="shared" si="163"/>
        <v>X</v>
      </c>
      <c r="BN330" s="84">
        <f>IFERROR(FIND("Águas subterrâneas",consulta_completa__11[[#This Row],[13 - Ocorrências/Ambientes Atingidos]]),0)</f>
        <v>0</v>
      </c>
      <c r="BO330" s="85" t="str">
        <f t="shared" si="164"/>
        <v/>
      </c>
      <c r="BP330" s="84">
        <f>IFERROR(FIND("Atmosfera",consulta_completa__11[[#This Row],[13 - Ocorrências/Ambientes Atingidos]]),0)</f>
        <v>7</v>
      </c>
      <c r="BQ330" s="85" t="str">
        <f t="shared" si="165"/>
        <v>X</v>
      </c>
      <c r="BR330" s="84">
        <f>IFERROR(FIND("Flora",consulta_completa__11[[#This Row],[13 - Ocorrências/Ambientes Atingidos]]),0)</f>
        <v>0</v>
      </c>
      <c r="BS330" s="85" t="str">
        <f t="shared" si="166"/>
        <v/>
      </c>
      <c r="BT330" s="84">
        <f>IFERROR(FIND("Fauna",consulta_completa__11[[#This Row],[13 - Ocorrências/Ambientes Atingidos]]),0)</f>
        <v>0</v>
      </c>
      <c r="BU330" s="85" t="str">
        <f t="shared" si="167"/>
        <v/>
      </c>
      <c r="BV330" s="84">
        <f>IFERROR(FIND("UC federal",consulta_completa__11[[#This Row],[13 - Ocorrências/Ambientes Atingidos]]),0)</f>
        <v>0</v>
      </c>
      <c r="BW330" s="85" t="str">
        <f t="shared" si="168"/>
        <v/>
      </c>
      <c r="BX330" s="84">
        <f>IFERROR(FIND("UC estadual/municipal",consulta_completa__11[[#This Row],[13 - Ocorrências/Ambientes Atingidos]]),0)</f>
        <v>0</v>
      </c>
      <c r="BY330" s="85" t="str">
        <f t="shared" si="169"/>
        <v/>
      </c>
      <c r="BZ330" s="84">
        <f>IFERROR(FIND("Outro(s)",consulta_completa__11[[#This Row],[13 - Ocorrências/Ambientes Atingidos]]),0)</f>
        <v>0</v>
      </c>
      <c r="CA330" s="85" t="str">
        <f t="shared" si="170"/>
        <v/>
      </c>
      <c r="CB330" s="84">
        <f>IFERROR(FIND("Sem dano",consulta_completa__11[[#This Row],[13 - Ocorrências/Ambientes Atingidos]]),0)</f>
        <v>0</v>
      </c>
      <c r="CC330" s="85" t="str">
        <f t="shared" si="171"/>
        <v/>
      </c>
      <c r="CD330" s="84" t="str">
        <f>IF(consulta_completa__11[[#This Row],[13 - Ocorrências/Ambientes Atingidos]]="","X","")</f>
        <v/>
      </c>
      <c r="CE330" s="86">
        <f>IFERROR(FIND("IBAMA",consulta_completa__11[[#This Row],[14 - Inst. Atuando no Local]]),0)</f>
        <v>0</v>
      </c>
      <c r="CF330" s="86" t="str">
        <f t="shared" si="172"/>
        <v/>
      </c>
      <c r="CG330" s="86">
        <f>IFERROR(FIND("OEMA",consulta_completa__11[[#This Row],[14 - Inst. Atuando no Local]]),0)</f>
        <v>0</v>
      </c>
      <c r="CH330" s="86" t="str">
        <f t="shared" si="173"/>
        <v/>
      </c>
      <c r="CI330" s="86">
        <f>IFERROR(FIND("DEFESA CIVIL",consulta_completa__11[[#This Row],[14 - Inst. Atuando no Local]]),0)</f>
        <v>0</v>
      </c>
      <c r="CJ330" s="86" t="str">
        <f t="shared" si="174"/>
        <v/>
      </c>
      <c r="CK330" s="86">
        <f>IFERROR(FIND("CORPO DE BOMBEIROS",consulta_completa__11[[#This Row],[14 - Inst. Atuando no Local]]),0)</f>
        <v>0</v>
      </c>
      <c r="CL330" s="86" t="str">
        <f t="shared" si="175"/>
        <v/>
      </c>
      <c r="CM330" s="86">
        <f>IFERROR(FIND("POLÍCIA RODOVIÁRIA",consulta_completa__11[[#This Row],[14 - Inst. Atuando no Local]]),0)</f>
        <v>0</v>
      </c>
      <c r="CN330" s="86" t="str">
        <f t="shared" si="176"/>
        <v/>
      </c>
      <c r="CO330" s="86">
        <f>IFERROR(FIND("POLÍCIA MILITAR",consulta_completa__11[[#This Row],[14 - Inst. Atuando no Local]]),0)</f>
        <v>0</v>
      </c>
      <c r="CP330" s="86" t="str">
        <f t="shared" si="177"/>
        <v/>
      </c>
      <c r="CQ330" s="86">
        <f>IFERROR(FIND("POLÍCIA CIVIL",consulta_completa__11[[#This Row],[14 - Inst. Atuando no Local]]),0)</f>
        <v>0</v>
      </c>
      <c r="CR330" s="86" t="str">
        <f t="shared" si="178"/>
        <v/>
      </c>
      <c r="CS330" s="86">
        <f>IFERROR(FIND("MARINHA DO BRASIL",consulta_completa__11[[#This Row],[14 - Inst. Atuando no Local]]),0)</f>
        <v>0</v>
      </c>
      <c r="CT330" s="86" t="str">
        <f t="shared" si="179"/>
        <v/>
      </c>
      <c r="CU330" s="86">
        <f>IFERROR(FIND("EMPRESA ESPECIALIZADA EM ATENDIMENTO",consulta_completa__11[[#This Row],[14 - Inst. Atuando no Local]]),0)</f>
        <v>0</v>
      </c>
      <c r="CV330" s="86" t="str">
        <f t="shared" si="180"/>
        <v/>
      </c>
      <c r="CW330" s="86">
        <f>IFERROR(FIND("IBAMA",consulta_completa__11[[#This Row],[14 - Inst. Atuando no Local]]),0)</f>
        <v>0</v>
      </c>
      <c r="CX330" s="86" t="str">
        <f t="shared" si="181"/>
        <v/>
      </c>
      <c r="CY330" s="86" t="str">
        <f>IF(consulta_completa__11[[#This Row],[14 - Inst. Atuando no Local]]="","X","")</f>
        <v/>
      </c>
      <c r="CZ330" s="86">
        <f>IFERROR(FIND("OUTRA (S)",consulta_completa__11[[#This Row],[14 - Inst. Atuando no Local]]),0)</f>
        <v>0</v>
      </c>
      <c r="DA330" s="86" t="str">
        <f t="shared" si="182"/>
        <v/>
      </c>
      <c r="DB330" s="37" t="str">
        <f t="shared" si="183"/>
        <v>Sim</v>
      </c>
      <c r="DC330" s="37" t="str">
        <f t="shared" si="184"/>
        <v>Não</v>
      </c>
      <c r="DD330" s="37" t="str">
        <f t="shared" si="185"/>
        <v>Sim</v>
      </c>
      <c r="DE330" s="89" t="str">
        <f t="shared" si="156"/>
        <v>Federal</v>
      </c>
    </row>
    <row r="331" spans="1:109">
      <c r="A331" s="15">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4">
        <f>IFERROR(FIND("Óbitos/feridos",consulta_completa__11[[#This Row],[13 - Ocorrências/Ambientes Atingidos]]),0)</f>
        <v>0</v>
      </c>
      <c r="AY331" s="85" t="str">
        <f t="shared" si="157"/>
        <v/>
      </c>
      <c r="AZ331" s="84">
        <f>IFERROR(FIND("População afetada/evacuada",consulta_completa__11[[#This Row],[13 - Ocorrências/Ambientes Atingidos]]),0)</f>
        <v>0</v>
      </c>
      <c r="BA331" s="84" t="str">
        <f t="shared" si="158"/>
        <v/>
      </c>
      <c r="BB331" s="84">
        <f>IFERROR(FIND("Suspensão de abastecimento de água",consulta_completa__11[[#This Row],[13 - Ocorrências/Ambientes Atingidos]]),0)</f>
        <v>0</v>
      </c>
      <c r="BC331" s="85" t="str">
        <f t="shared" si="186"/>
        <v/>
      </c>
      <c r="BD331" s="84">
        <f>IFERROR(FIND("Rio/córrego",consulta_completa__11[[#This Row],[13 - Ocorrências/Ambientes Atingidos]]),0)</f>
        <v>0</v>
      </c>
      <c r="BE331" s="85" t="str">
        <f t="shared" si="159"/>
        <v/>
      </c>
      <c r="BF331" s="84">
        <f>IFERROR(FIND("Lago",consulta_completa__11[[#This Row],[13 - Ocorrências/Ambientes Atingidos]]),0)</f>
        <v>0</v>
      </c>
      <c r="BG331" s="85" t="str">
        <f t="shared" si="160"/>
        <v/>
      </c>
      <c r="BH331" s="84">
        <f>IFERROR(FIND("Mar",consulta_completa__11[[#This Row],[13 - Ocorrências/Ambientes Atingidos]]),0)</f>
        <v>0</v>
      </c>
      <c r="BI331" s="85" t="str">
        <f t="shared" si="161"/>
        <v/>
      </c>
      <c r="BJ331" s="84">
        <f>IFERROR(FIND("Praia",consulta_completa__11[[#This Row],[13 - Ocorrências/Ambientes Atingidos]]),0)</f>
        <v>0</v>
      </c>
      <c r="BK331" s="85" t="str">
        <f t="shared" si="162"/>
        <v/>
      </c>
      <c r="BL331" s="84">
        <f>IFERROR(FIND("Solo",consulta_completa__11[[#This Row],[13 - Ocorrências/Ambientes Atingidos]]),0)</f>
        <v>1</v>
      </c>
      <c r="BM331" s="85" t="str">
        <f t="shared" si="163"/>
        <v>X</v>
      </c>
      <c r="BN331" s="84">
        <f>IFERROR(FIND("Águas subterrâneas",consulta_completa__11[[#This Row],[13 - Ocorrências/Ambientes Atingidos]]),0)</f>
        <v>0</v>
      </c>
      <c r="BO331" s="85" t="str">
        <f t="shared" si="164"/>
        <v/>
      </c>
      <c r="BP331" s="84">
        <f>IFERROR(FIND("Atmosfera",consulta_completa__11[[#This Row],[13 - Ocorrências/Ambientes Atingidos]]),0)</f>
        <v>0</v>
      </c>
      <c r="BQ331" s="85" t="str">
        <f t="shared" si="165"/>
        <v/>
      </c>
      <c r="BR331" s="84">
        <f>IFERROR(FIND("Flora",consulta_completa__11[[#This Row],[13 - Ocorrências/Ambientes Atingidos]]),0)</f>
        <v>0</v>
      </c>
      <c r="BS331" s="85" t="str">
        <f t="shared" si="166"/>
        <v/>
      </c>
      <c r="BT331" s="84">
        <f>IFERROR(FIND("Fauna",consulta_completa__11[[#This Row],[13 - Ocorrências/Ambientes Atingidos]]),0)</f>
        <v>0</v>
      </c>
      <c r="BU331" s="85" t="str">
        <f t="shared" si="167"/>
        <v/>
      </c>
      <c r="BV331" s="84">
        <f>IFERROR(FIND("UC federal",consulta_completa__11[[#This Row],[13 - Ocorrências/Ambientes Atingidos]]),0)</f>
        <v>0</v>
      </c>
      <c r="BW331" s="85" t="str">
        <f t="shared" si="168"/>
        <v/>
      </c>
      <c r="BX331" s="84">
        <f>IFERROR(FIND("UC estadual/municipal",consulta_completa__11[[#This Row],[13 - Ocorrências/Ambientes Atingidos]]),0)</f>
        <v>0</v>
      </c>
      <c r="BY331" s="85" t="str">
        <f t="shared" si="169"/>
        <v/>
      </c>
      <c r="BZ331" s="84">
        <f>IFERROR(FIND("Outro(s)",consulta_completa__11[[#This Row],[13 - Ocorrências/Ambientes Atingidos]]),0)</f>
        <v>0</v>
      </c>
      <c r="CA331" s="85" t="str">
        <f t="shared" si="170"/>
        <v/>
      </c>
      <c r="CB331" s="84">
        <f>IFERROR(FIND("Sem dano",consulta_completa__11[[#This Row],[13 - Ocorrências/Ambientes Atingidos]]),0)</f>
        <v>0</v>
      </c>
      <c r="CC331" s="85" t="str">
        <f t="shared" si="171"/>
        <v/>
      </c>
      <c r="CD331" s="84" t="str">
        <f>IF(consulta_completa__11[[#This Row],[13 - Ocorrências/Ambientes Atingidos]]="","X","")</f>
        <v/>
      </c>
      <c r="CE331" s="86">
        <f>IFERROR(FIND("IBAMA",consulta_completa__11[[#This Row],[14 - Inst. Atuando no Local]]),0)</f>
        <v>0</v>
      </c>
      <c r="CF331" s="86" t="str">
        <f t="shared" si="172"/>
        <v/>
      </c>
      <c r="CG331" s="86">
        <f>IFERROR(FIND("OEMA",consulta_completa__11[[#This Row],[14 - Inst. Atuando no Local]]),0)</f>
        <v>0</v>
      </c>
      <c r="CH331" s="86" t="str">
        <f t="shared" si="173"/>
        <v/>
      </c>
      <c r="CI331" s="86">
        <f>IFERROR(FIND("DEFESA CIVIL",consulta_completa__11[[#This Row],[14 - Inst. Atuando no Local]]),0)</f>
        <v>0</v>
      </c>
      <c r="CJ331" s="86" t="str">
        <f t="shared" si="174"/>
        <v/>
      </c>
      <c r="CK331" s="86">
        <f>IFERROR(FIND("CORPO DE BOMBEIROS",consulta_completa__11[[#This Row],[14 - Inst. Atuando no Local]]),0)</f>
        <v>0</v>
      </c>
      <c r="CL331" s="86" t="str">
        <f t="shared" si="175"/>
        <v/>
      </c>
      <c r="CM331" s="86">
        <f>IFERROR(FIND("POLÍCIA RODOVIÁRIA",consulta_completa__11[[#This Row],[14 - Inst. Atuando no Local]]),0)</f>
        <v>0</v>
      </c>
      <c r="CN331" s="86" t="str">
        <f t="shared" si="176"/>
        <v/>
      </c>
      <c r="CO331" s="86">
        <f>IFERROR(FIND("POLÍCIA MILITAR",consulta_completa__11[[#This Row],[14 - Inst. Atuando no Local]]),0)</f>
        <v>0</v>
      </c>
      <c r="CP331" s="86" t="str">
        <f t="shared" si="177"/>
        <v/>
      </c>
      <c r="CQ331" s="86">
        <f>IFERROR(FIND("POLÍCIA CIVIL",consulta_completa__11[[#This Row],[14 - Inst. Atuando no Local]]),0)</f>
        <v>0</v>
      </c>
      <c r="CR331" s="86" t="str">
        <f t="shared" si="178"/>
        <v/>
      </c>
      <c r="CS331" s="86">
        <f>IFERROR(FIND("MARINHA DO BRASIL",consulta_completa__11[[#This Row],[14 - Inst. Atuando no Local]]),0)</f>
        <v>0</v>
      </c>
      <c r="CT331" s="86" t="str">
        <f t="shared" si="179"/>
        <v/>
      </c>
      <c r="CU331" s="86">
        <f>IFERROR(FIND("EMPRESA ESPECIALIZADA EM ATENDIMENTO",consulta_completa__11[[#This Row],[14 - Inst. Atuando no Local]]),0)</f>
        <v>0</v>
      </c>
      <c r="CV331" s="86" t="str">
        <f t="shared" si="180"/>
        <v/>
      </c>
      <c r="CW331" s="86">
        <f>IFERROR(FIND("IBAMA",consulta_completa__11[[#This Row],[14 - Inst. Atuando no Local]]),0)</f>
        <v>0</v>
      </c>
      <c r="CX331" s="86" t="str">
        <f t="shared" si="181"/>
        <v/>
      </c>
      <c r="CY331" s="86" t="str">
        <f>IF(consulta_completa__11[[#This Row],[14 - Inst. Atuando no Local]]="","X","")</f>
        <v>X</v>
      </c>
      <c r="CZ331" s="86">
        <f>IFERROR(FIND("OUTRA (S)",consulta_completa__11[[#This Row],[14 - Inst. Atuando no Local]]),0)</f>
        <v>0</v>
      </c>
      <c r="DA331" s="86" t="str">
        <f t="shared" si="182"/>
        <v/>
      </c>
      <c r="DB331" s="37" t="str">
        <f t="shared" si="183"/>
        <v>Sim</v>
      </c>
      <c r="DC331" s="37" t="str">
        <f t="shared" si="184"/>
        <v>Não</v>
      </c>
      <c r="DD331" s="37" t="str">
        <f t="shared" si="185"/>
        <v>Sim</v>
      </c>
      <c r="DE331" s="89" t="str">
        <f t="shared" si="156"/>
        <v>Estadual</v>
      </c>
    </row>
    <row r="332" spans="1:109">
      <c r="A332" s="15">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4">
        <f>IFERROR(FIND("Óbitos/feridos",consulta_completa__11[[#This Row],[13 - Ocorrências/Ambientes Atingidos]]),0)</f>
        <v>0</v>
      </c>
      <c r="AY332" s="85" t="str">
        <f t="shared" si="157"/>
        <v/>
      </c>
      <c r="AZ332" s="84">
        <f>IFERROR(FIND("População afetada/evacuada",consulta_completa__11[[#This Row],[13 - Ocorrências/Ambientes Atingidos]]),0)</f>
        <v>0</v>
      </c>
      <c r="BA332" s="84" t="str">
        <f t="shared" si="158"/>
        <v/>
      </c>
      <c r="BB332" s="84">
        <f>IFERROR(FIND("Suspensão de abastecimento de água",consulta_completa__11[[#This Row],[13 - Ocorrências/Ambientes Atingidos]]),0)</f>
        <v>0</v>
      </c>
      <c r="BC332" s="85" t="str">
        <f t="shared" si="186"/>
        <v/>
      </c>
      <c r="BD332" s="84">
        <f>IFERROR(FIND("Rio/córrego",consulta_completa__11[[#This Row],[13 - Ocorrências/Ambientes Atingidos]]),0)</f>
        <v>0</v>
      </c>
      <c r="BE332" s="85" t="str">
        <f t="shared" si="159"/>
        <v/>
      </c>
      <c r="BF332" s="84">
        <f>IFERROR(FIND("Lago",consulta_completa__11[[#This Row],[13 - Ocorrências/Ambientes Atingidos]]),0)</f>
        <v>1</v>
      </c>
      <c r="BG332" s="85" t="str">
        <f t="shared" si="160"/>
        <v>X</v>
      </c>
      <c r="BH332" s="84">
        <f>IFERROR(FIND("Mar",consulta_completa__11[[#This Row],[13 - Ocorrências/Ambientes Atingidos]]),0)</f>
        <v>0</v>
      </c>
      <c r="BI332" s="85" t="str">
        <f t="shared" si="161"/>
        <v/>
      </c>
      <c r="BJ332" s="84">
        <f>IFERROR(FIND("Praia",consulta_completa__11[[#This Row],[13 - Ocorrências/Ambientes Atingidos]]),0)</f>
        <v>0</v>
      </c>
      <c r="BK332" s="85" t="str">
        <f t="shared" si="162"/>
        <v/>
      </c>
      <c r="BL332" s="84">
        <f>IFERROR(FIND("Solo",consulta_completa__11[[#This Row],[13 - Ocorrências/Ambientes Atingidos]]),0)</f>
        <v>7</v>
      </c>
      <c r="BM332" s="85" t="str">
        <f t="shared" si="163"/>
        <v>X</v>
      </c>
      <c r="BN332" s="84">
        <f>IFERROR(FIND("Águas subterrâneas",consulta_completa__11[[#This Row],[13 - Ocorrências/Ambientes Atingidos]]),0)</f>
        <v>0</v>
      </c>
      <c r="BO332" s="85" t="str">
        <f t="shared" si="164"/>
        <v/>
      </c>
      <c r="BP332" s="84">
        <f>IFERROR(FIND("Atmosfera",consulta_completa__11[[#This Row],[13 - Ocorrências/Ambientes Atingidos]]),0)</f>
        <v>0</v>
      </c>
      <c r="BQ332" s="85" t="str">
        <f t="shared" si="165"/>
        <v/>
      </c>
      <c r="BR332" s="84">
        <f>IFERROR(FIND("Flora",consulta_completa__11[[#This Row],[13 - Ocorrências/Ambientes Atingidos]]),0)</f>
        <v>0</v>
      </c>
      <c r="BS332" s="85" t="str">
        <f t="shared" si="166"/>
        <v/>
      </c>
      <c r="BT332" s="84">
        <f>IFERROR(FIND("Fauna",consulta_completa__11[[#This Row],[13 - Ocorrências/Ambientes Atingidos]]),0)</f>
        <v>0</v>
      </c>
      <c r="BU332" s="85" t="str">
        <f t="shared" si="167"/>
        <v/>
      </c>
      <c r="BV332" s="84">
        <f>IFERROR(FIND("UC federal",consulta_completa__11[[#This Row],[13 - Ocorrências/Ambientes Atingidos]]),0)</f>
        <v>0</v>
      </c>
      <c r="BW332" s="85" t="str">
        <f t="shared" si="168"/>
        <v/>
      </c>
      <c r="BX332" s="84">
        <f>IFERROR(FIND("UC estadual/municipal",consulta_completa__11[[#This Row],[13 - Ocorrências/Ambientes Atingidos]]),0)</f>
        <v>0</v>
      </c>
      <c r="BY332" s="85" t="str">
        <f t="shared" si="169"/>
        <v/>
      </c>
      <c r="BZ332" s="84">
        <f>IFERROR(FIND("Outro(s)",consulta_completa__11[[#This Row],[13 - Ocorrências/Ambientes Atingidos]]),0)</f>
        <v>0</v>
      </c>
      <c r="CA332" s="85" t="str">
        <f t="shared" si="170"/>
        <v/>
      </c>
      <c r="CB332" s="84">
        <f>IFERROR(FIND("Sem dano",consulta_completa__11[[#This Row],[13 - Ocorrências/Ambientes Atingidos]]),0)</f>
        <v>0</v>
      </c>
      <c r="CC332" s="85" t="str">
        <f t="shared" si="171"/>
        <v/>
      </c>
      <c r="CD332" s="84" t="str">
        <f>IF(consulta_completa__11[[#This Row],[13 - Ocorrências/Ambientes Atingidos]]="","X","")</f>
        <v/>
      </c>
      <c r="CE332" s="86">
        <f>IFERROR(FIND("IBAMA",consulta_completa__11[[#This Row],[14 - Inst. Atuando no Local]]),0)</f>
        <v>0</v>
      </c>
      <c r="CF332" s="86" t="str">
        <f t="shared" si="172"/>
        <v/>
      </c>
      <c r="CG332" s="86">
        <f>IFERROR(FIND("OEMA",consulta_completa__11[[#This Row],[14 - Inst. Atuando no Local]]),0)</f>
        <v>0</v>
      </c>
      <c r="CH332" s="86" t="str">
        <f t="shared" si="173"/>
        <v/>
      </c>
      <c r="CI332" s="86">
        <f>IFERROR(FIND("DEFESA CIVIL",consulta_completa__11[[#This Row],[14 - Inst. Atuando no Local]]),0)</f>
        <v>0</v>
      </c>
      <c r="CJ332" s="86" t="str">
        <f t="shared" si="174"/>
        <v/>
      </c>
      <c r="CK332" s="86">
        <f>IFERROR(FIND("CORPO DE BOMBEIROS",consulta_completa__11[[#This Row],[14 - Inst. Atuando no Local]]),0)</f>
        <v>0</v>
      </c>
      <c r="CL332" s="86" t="str">
        <f t="shared" si="175"/>
        <v/>
      </c>
      <c r="CM332" s="86">
        <f>IFERROR(FIND("POLÍCIA RODOVIÁRIA",consulta_completa__11[[#This Row],[14 - Inst. Atuando no Local]]),0)</f>
        <v>0</v>
      </c>
      <c r="CN332" s="86" t="str">
        <f t="shared" si="176"/>
        <v/>
      </c>
      <c r="CO332" s="86">
        <f>IFERROR(FIND("POLÍCIA MILITAR",consulta_completa__11[[#This Row],[14 - Inst. Atuando no Local]]),0)</f>
        <v>0</v>
      </c>
      <c r="CP332" s="86" t="str">
        <f t="shared" si="177"/>
        <v/>
      </c>
      <c r="CQ332" s="86">
        <f>IFERROR(FIND("POLÍCIA CIVIL",consulta_completa__11[[#This Row],[14 - Inst. Atuando no Local]]),0)</f>
        <v>0</v>
      </c>
      <c r="CR332" s="86" t="str">
        <f t="shared" si="178"/>
        <v/>
      </c>
      <c r="CS332" s="86">
        <f>IFERROR(FIND("MARINHA DO BRASIL",consulta_completa__11[[#This Row],[14 - Inst. Atuando no Local]]),0)</f>
        <v>0</v>
      </c>
      <c r="CT332" s="86" t="str">
        <f t="shared" si="179"/>
        <v/>
      </c>
      <c r="CU332" s="86">
        <f>IFERROR(FIND("EMPRESA ESPECIALIZADA EM ATENDIMENTO",consulta_completa__11[[#This Row],[14 - Inst. Atuando no Local]]),0)</f>
        <v>0</v>
      </c>
      <c r="CV332" s="86" t="str">
        <f t="shared" si="180"/>
        <v/>
      </c>
      <c r="CW332" s="86">
        <f>IFERROR(FIND("IBAMA",consulta_completa__11[[#This Row],[14 - Inst. Atuando no Local]]),0)</f>
        <v>0</v>
      </c>
      <c r="CX332" s="86" t="str">
        <f t="shared" si="181"/>
        <v/>
      </c>
      <c r="CY332" s="86" t="str">
        <f>IF(consulta_completa__11[[#This Row],[14 - Inst. Atuando no Local]]="","X","")</f>
        <v/>
      </c>
      <c r="CZ332" s="86">
        <f>IFERROR(FIND("OUTRA (S)",consulta_completa__11[[#This Row],[14 - Inst. Atuando no Local]]),0)</f>
        <v>0</v>
      </c>
      <c r="DA332" s="86" t="str">
        <f t="shared" si="182"/>
        <v/>
      </c>
      <c r="DB332" s="37" t="str">
        <f t="shared" si="183"/>
        <v>Sim</v>
      </c>
      <c r="DC332" s="37" t="str">
        <f t="shared" si="184"/>
        <v>Não</v>
      </c>
      <c r="DD332" s="37" t="str">
        <f t="shared" si="185"/>
        <v>Sim</v>
      </c>
      <c r="DE332" s="89" t="str">
        <f t="shared" si="156"/>
        <v>Federal</v>
      </c>
    </row>
    <row r="333" spans="1:109">
      <c r="A333" s="15">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4">
        <f>IFERROR(FIND("Óbitos/feridos",consulta_completa__11[[#This Row],[13 - Ocorrências/Ambientes Atingidos]]),0)</f>
        <v>0</v>
      </c>
      <c r="AY333" s="85" t="str">
        <f t="shared" si="157"/>
        <v/>
      </c>
      <c r="AZ333" s="84">
        <f>IFERROR(FIND("População afetada/evacuada",consulta_completa__11[[#This Row],[13 - Ocorrências/Ambientes Atingidos]]),0)</f>
        <v>0</v>
      </c>
      <c r="BA333" s="84" t="str">
        <f t="shared" si="158"/>
        <v/>
      </c>
      <c r="BB333" s="84">
        <f>IFERROR(FIND("Suspensão de abastecimento de água",consulta_completa__11[[#This Row],[13 - Ocorrências/Ambientes Atingidos]]),0)</f>
        <v>0</v>
      </c>
      <c r="BC333" s="85" t="str">
        <f t="shared" si="186"/>
        <v/>
      </c>
      <c r="BD333" s="84">
        <f>IFERROR(FIND("Rio/córrego",consulta_completa__11[[#This Row],[13 - Ocorrências/Ambientes Atingidos]]),0)</f>
        <v>0</v>
      </c>
      <c r="BE333" s="85" t="str">
        <f t="shared" si="159"/>
        <v/>
      </c>
      <c r="BF333" s="84">
        <f>IFERROR(FIND("Lago",consulta_completa__11[[#This Row],[13 - Ocorrências/Ambientes Atingidos]]),0)</f>
        <v>0</v>
      </c>
      <c r="BG333" s="85" t="str">
        <f t="shared" si="160"/>
        <v/>
      </c>
      <c r="BH333" s="84">
        <f>IFERROR(FIND("Mar",consulta_completa__11[[#This Row],[13 - Ocorrências/Ambientes Atingidos]]),0)</f>
        <v>0</v>
      </c>
      <c r="BI333" s="85" t="str">
        <f t="shared" si="161"/>
        <v/>
      </c>
      <c r="BJ333" s="84">
        <f>IFERROR(FIND("Praia",consulta_completa__11[[#This Row],[13 - Ocorrências/Ambientes Atingidos]]),0)</f>
        <v>0</v>
      </c>
      <c r="BK333" s="85" t="str">
        <f t="shared" si="162"/>
        <v/>
      </c>
      <c r="BL333" s="84">
        <f>IFERROR(FIND("Solo",consulta_completa__11[[#This Row],[13 - Ocorrências/Ambientes Atingidos]]),0)</f>
        <v>1</v>
      </c>
      <c r="BM333" s="85" t="str">
        <f t="shared" si="163"/>
        <v>X</v>
      </c>
      <c r="BN333" s="84">
        <f>IFERROR(FIND("Águas subterrâneas",consulta_completa__11[[#This Row],[13 - Ocorrências/Ambientes Atingidos]]),0)</f>
        <v>0</v>
      </c>
      <c r="BO333" s="85" t="str">
        <f t="shared" si="164"/>
        <v/>
      </c>
      <c r="BP333" s="84">
        <f>IFERROR(FIND("Atmosfera",consulta_completa__11[[#This Row],[13 - Ocorrências/Ambientes Atingidos]]),0)</f>
        <v>0</v>
      </c>
      <c r="BQ333" s="85" t="str">
        <f t="shared" si="165"/>
        <v/>
      </c>
      <c r="BR333" s="84">
        <f>IFERROR(FIND("Flora",consulta_completa__11[[#This Row],[13 - Ocorrências/Ambientes Atingidos]]),0)</f>
        <v>0</v>
      </c>
      <c r="BS333" s="85" t="str">
        <f t="shared" si="166"/>
        <v/>
      </c>
      <c r="BT333" s="84">
        <f>IFERROR(FIND("Fauna",consulta_completa__11[[#This Row],[13 - Ocorrências/Ambientes Atingidos]]),0)</f>
        <v>0</v>
      </c>
      <c r="BU333" s="85" t="str">
        <f t="shared" si="167"/>
        <v/>
      </c>
      <c r="BV333" s="84">
        <f>IFERROR(FIND("UC federal",consulta_completa__11[[#This Row],[13 - Ocorrências/Ambientes Atingidos]]),0)</f>
        <v>0</v>
      </c>
      <c r="BW333" s="85" t="str">
        <f t="shared" si="168"/>
        <v/>
      </c>
      <c r="BX333" s="84">
        <f>IFERROR(FIND("UC estadual/municipal",consulta_completa__11[[#This Row],[13 - Ocorrências/Ambientes Atingidos]]),0)</f>
        <v>0</v>
      </c>
      <c r="BY333" s="85" t="str">
        <f t="shared" si="169"/>
        <v/>
      </c>
      <c r="BZ333" s="84">
        <f>IFERROR(FIND("Outro(s)",consulta_completa__11[[#This Row],[13 - Ocorrências/Ambientes Atingidos]]),0)</f>
        <v>0</v>
      </c>
      <c r="CA333" s="85" t="str">
        <f t="shared" si="170"/>
        <v/>
      </c>
      <c r="CB333" s="84">
        <f>IFERROR(FIND("Sem dano",consulta_completa__11[[#This Row],[13 - Ocorrências/Ambientes Atingidos]]),0)</f>
        <v>0</v>
      </c>
      <c r="CC333" s="85" t="str">
        <f t="shared" si="171"/>
        <v/>
      </c>
      <c r="CD333" s="84" t="str">
        <f>IF(consulta_completa__11[[#This Row],[13 - Ocorrências/Ambientes Atingidos]]="","X","")</f>
        <v/>
      </c>
      <c r="CE333" s="86">
        <f>IFERROR(FIND("IBAMA",consulta_completa__11[[#This Row],[14 - Inst. Atuando no Local]]),0)</f>
        <v>0</v>
      </c>
      <c r="CF333" s="86" t="str">
        <f t="shared" si="172"/>
        <v/>
      </c>
      <c r="CG333" s="86">
        <f>IFERROR(FIND("OEMA",consulta_completa__11[[#This Row],[14 - Inst. Atuando no Local]]),0)</f>
        <v>0</v>
      </c>
      <c r="CH333" s="86" t="str">
        <f t="shared" si="173"/>
        <v/>
      </c>
      <c r="CI333" s="86">
        <f>IFERROR(FIND("DEFESA CIVIL",consulta_completa__11[[#This Row],[14 - Inst. Atuando no Local]]),0)</f>
        <v>0</v>
      </c>
      <c r="CJ333" s="86" t="str">
        <f t="shared" si="174"/>
        <v/>
      </c>
      <c r="CK333" s="86">
        <f>IFERROR(FIND("CORPO DE BOMBEIROS",consulta_completa__11[[#This Row],[14 - Inst. Atuando no Local]]),0)</f>
        <v>0</v>
      </c>
      <c r="CL333" s="86" t="str">
        <f t="shared" si="175"/>
        <v/>
      </c>
      <c r="CM333" s="86">
        <f>IFERROR(FIND("POLÍCIA RODOVIÁRIA",consulta_completa__11[[#This Row],[14 - Inst. Atuando no Local]]),0)</f>
        <v>0</v>
      </c>
      <c r="CN333" s="86" t="str">
        <f t="shared" si="176"/>
        <v/>
      </c>
      <c r="CO333" s="86">
        <f>IFERROR(FIND("POLÍCIA MILITAR",consulta_completa__11[[#This Row],[14 - Inst. Atuando no Local]]),0)</f>
        <v>0</v>
      </c>
      <c r="CP333" s="86" t="str">
        <f t="shared" si="177"/>
        <v/>
      </c>
      <c r="CQ333" s="86">
        <f>IFERROR(FIND("POLÍCIA CIVIL",consulta_completa__11[[#This Row],[14 - Inst. Atuando no Local]]),0)</f>
        <v>0</v>
      </c>
      <c r="CR333" s="86" t="str">
        <f t="shared" si="178"/>
        <v/>
      </c>
      <c r="CS333" s="86">
        <f>IFERROR(FIND("MARINHA DO BRASIL",consulta_completa__11[[#This Row],[14 - Inst. Atuando no Local]]),0)</f>
        <v>0</v>
      </c>
      <c r="CT333" s="86" t="str">
        <f t="shared" si="179"/>
        <v/>
      </c>
      <c r="CU333" s="86">
        <f>IFERROR(FIND("EMPRESA ESPECIALIZADA EM ATENDIMENTO",consulta_completa__11[[#This Row],[14 - Inst. Atuando no Local]]),0)</f>
        <v>0</v>
      </c>
      <c r="CV333" s="86" t="str">
        <f t="shared" si="180"/>
        <v/>
      </c>
      <c r="CW333" s="86">
        <f>IFERROR(FIND("IBAMA",consulta_completa__11[[#This Row],[14 - Inst. Atuando no Local]]),0)</f>
        <v>0</v>
      </c>
      <c r="CX333" s="86" t="str">
        <f t="shared" si="181"/>
        <v/>
      </c>
      <c r="CY333" s="86" t="str">
        <f>IF(consulta_completa__11[[#This Row],[14 - Inst. Atuando no Local]]="","X","")</f>
        <v/>
      </c>
      <c r="CZ333" s="86">
        <f>IFERROR(FIND("OUTRA (S)",consulta_completa__11[[#This Row],[14 - Inst. Atuando no Local]]),0)</f>
        <v>0</v>
      </c>
      <c r="DA333" s="86" t="str">
        <f t="shared" si="182"/>
        <v/>
      </c>
      <c r="DB333" s="37" t="str">
        <f t="shared" si="183"/>
        <v>Sim</v>
      </c>
      <c r="DC333" s="37" t="str">
        <f t="shared" si="184"/>
        <v>Não</v>
      </c>
      <c r="DD333" s="37" t="str">
        <f t="shared" si="185"/>
        <v>Sim</v>
      </c>
      <c r="DE333" s="89" t="str">
        <f t="shared" si="156"/>
        <v>Estadual</v>
      </c>
    </row>
    <row r="334" spans="1:109">
      <c r="A334" s="15">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4">
        <f>IFERROR(FIND("Óbitos/feridos",consulta_completa__11[[#This Row],[13 - Ocorrências/Ambientes Atingidos]]),0)</f>
        <v>0</v>
      </c>
      <c r="AY334" s="85" t="str">
        <f t="shared" si="157"/>
        <v/>
      </c>
      <c r="AZ334" s="84">
        <f>IFERROR(FIND("População afetada/evacuada",consulta_completa__11[[#This Row],[13 - Ocorrências/Ambientes Atingidos]]),0)</f>
        <v>0</v>
      </c>
      <c r="BA334" s="84" t="str">
        <f t="shared" si="158"/>
        <v/>
      </c>
      <c r="BB334" s="84">
        <f>IFERROR(FIND("Suspensão de abastecimento de água",consulta_completa__11[[#This Row],[13 - Ocorrências/Ambientes Atingidos]]),0)</f>
        <v>0</v>
      </c>
      <c r="BC334" s="85" t="str">
        <f t="shared" si="186"/>
        <v/>
      </c>
      <c r="BD334" s="84">
        <f>IFERROR(FIND("Rio/córrego",consulta_completa__11[[#This Row],[13 - Ocorrências/Ambientes Atingidos]]),0)</f>
        <v>0</v>
      </c>
      <c r="BE334" s="85" t="str">
        <f t="shared" si="159"/>
        <v/>
      </c>
      <c r="BF334" s="84">
        <f>IFERROR(FIND("Lago",consulta_completa__11[[#This Row],[13 - Ocorrências/Ambientes Atingidos]]),0)</f>
        <v>0</v>
      </c>
      <c r="BG334" s="85" t="str">
        <f t="shared" si="160"/>
        <v/>
      </c>
      <c r="BH334" s="84">
        <f>IFERROR(FIND("Mar",consulta_completa__11[[#This Row],[13 - Ocorrências/Ambientes Atingidos]]),0)</f>
        <v>0</v>
      </c>
      <c r="BI334" s="85" t="str">
        <f t="shared" si="161"/>
        <v/>
      </c>
      <c r="BJ334" s="84">
        <f>IFERROR(FIND("Praia",consulta_completa__11[[#This Row],[13 - Ocorrências/Ambientes Atingidos]]),0)</f>
        <v>0</v>
      </c>
      <c r="BK334" s="85" t="str">
        <f t="shared" si="162"/>
        <v/>
      </c>
      <c r="BL334" s="84">
        <f>IFERROR(FIND("Solo",consulta_completa__11[[#This Row],[13 - Ocorrências/Ambientes Atingidos]]),0)</f>
        <v>1</v>
      </c>
      <c r="BM334" s="85" t="str">
        <f t="shared" si="163"/>
        <v>X</v>
      </c>
      <c r="BN334" s="84">
        <f>IFERROR(FIND("Águas subterrâneas",consulta_completa__11[[#This Row],[13 - Ocorrências/Ambientes Atingidos]]),0)</f>
        <v>0</v>
      </c>
      <c r="BO334" s="85" t="str">
        <f t="shared" si="164"/>
        <v/>
      </c>
      <c r="BP334" s="84">
        <f>IFERROR(FIND("Atmosfera",consulta_completa__11[[#This Row],[13 - Ocorrências/Ambientes Atingidos]]),0)</f>
        <v>0</v>
      </c>
      <c r="BQ334" s="85" t="str">
        <f t="shared" si="165"/>
        <v/>
      </c>
      <c r="BR334" s="84">
        <f>IFERROR(FIND("Flora",consulta_completa__11[[#This Row],[13 - Ocorrências/Ambientes Atingidos]]),0)</f>
        <v>0</v>
      </c>
      <c r="BS334" s="85" t="str">
        <f t="shared" si="166"/>
        <v/>
      </c>
      <c r="BT334" s="84">
        <f>IFERROR(FIND("Fauna",consulta_completa__11[[#This Row],[13 - Ocorrências/Ambientes Atingidos]]),0)</f>
        <v>0</v>
      </c>
      <c r="BU334" s="85" t="str">
        <f t="shared" si="167"/>
        <v/>
      </c>
      <c r="BV334" s="84">
        <f>IFERROR(FIND("UC federal",consulta_completa__11[[#This Row],[13 - Ocorrências/Ambientes Atingidos]]),0)</f>
        <v>0</v>
      </c>
      <c r="BW334" s="85" t="str">
        <f t="shared" si="168"/>
        <v/>
      </c>
      <c r="BX334" s="84">
        <f>IFERROR(FIND("UC estadual/municipal",consulta_completa__11[[#This Row],[13 - Ocorrências/Ambientes Atingidos]]),0)</f>
        <v>0</v>
      </c>
      <c r="BY334" s="85" t="str">
        <f t="shared" si="169"/>
        <v/>
      </c>
      <c r="BZ334" s="84">
        <f>IFERROR(FIND("Outro(s)",consulta_completa__11[[#This Row],[13 - Ocorrências/Ambientes Atingidos]]),0)</f>
        <v>0</v>
      </c>
      <c r="CA334" s="85" t="str">
        <f t="shared" si="170"/>
        <v/>
      </c>
      <c r="CB334" s="84">
        <f>IFERROR(FIND("Sem dano",consulta_completa__11[[#This Row],[13 - Ocorrências/Ambientes Atingidos]]),0)</f>
        <v>0</v>
      </c>
      <c r="CC334" s="85" t="str">
        <f t="shared" si="171"/>
        <v/>
      </c>
      <c r="CD334" s="84" t="str">
        <f>IF(consulta_completa__11[[#This Row],[13 - Ocorrências/Ambientes Atingidos]]="","X","")</f>
        <v/>
      </c>
      <c r="CE334" s="86">
        <f>IFERROR(FIND("IBAMA",consulta_completa__11[[#This Row],[14 - Inst. Atuando no Local]]),0)</f>
        <v>0</v>
      </c>
      <c r="CF334" s="86" t="str">
        <f t="shared" si="172"/>
        <v/>
      </c>
      <c r="CG334" s="86">
        <f>IFERROR(FIND("OEMA",consulta_completa__11[[#This Row],[14 - Inst. Atuando no Local]]),0)</f>
        <v>0</v>
      </c>
      <c r="CH334" s="86" t="str">
        <f t="shared" si="173"/>
        <v/>
      </c>
      <c r="CI334" s="86">
        <f>IFERROR(FIND("DEFESA CIVIL",consulta_completa__11[[#This Row],[14 - Inst. Atuando no Local]]),0)</f>
        <v>0</v>
      </c>
      <c r="CJ334" s="86" t="str">
        <f t="shared" si="174"/>
        <v/>
      </c>
      <c r="CK334" s="86">
        <f>IFERROR(FIND("CORPO DE BOMBEIROS",consulta_completa__11[[#This Row],[14 - Inst. Atuando no Local]]),0)</f>
        <v>0</v>
      </c>
      <c r="CL334" s="86" t="str">
        <f t="shared" si="175"/>
        <v/>
      </c>
      <c r="CM334" s="86">
        <f>IFERROR(FIND("POLÍCIA RODOVIÁRIA",consulta_completa__11[[#This Row],[14 - Inst. Atuando no Local]]),0)</f>
        <v>0</v>
      </c>
      <c r="CN334" s="86" t="str">
        <f t="shared" si="176"/>
        <v/>
      </c>
      <c r="CO334" s="86">
        <f>IFERROR(FIND("POLÍCIA MILITAR",consulta_completa__11[[#This Row],[14 - Inst. Atuando no Local]]),0)</f>
        <v>0</v>
      </c>
      <c r="CP334" s="86" t="str">
        <f t="shared" si="177"/>
        <v/>
      </c>
      <c r="CQ334" s="86">
        <f>IFERROR(FIND("POLÍCIA CIVIL",consulta_completa__11[[#This Row],[14 - Inst. Atuando no Local]]),0)</f>
        <v>0</v>
      </c>
      <c r="CR334" s="86" t="str">
        <f t="shared" si="178"/>
        <v/>
      </c>
      <c r="CS334" s="86">
        <f>IFERROR(FIND("MARINHA DO BRASIL",consulta_completa__11[[#This Row],[14 - Inst. Atuando no Local]]),0)</f>
        <v>0</v>
      </c>
      <c r="CT334" s="86" t="str">
        <f t="shared" si="179"/>
        <v/>
      </c>
      <c r="CU334" s="86">
        <f>IFERROR(FIND("EMPRESA ESPECIALIZADA EM ATENDIMENTO",consulta_completa__11[[#This Row],[14 - Inst. Atuando no Local]]),0)</f>
        <v>0</v>
      </c>
      <c r="CV334" s="86" t="str">
        <f t="shared" si="180"/>
        <v/>
      </c>
      <c r="CW334" s="86">
        <f>IFERROR(FIND("IBAMA",consulta_completa__11[[#This Row],[14 - Inst. Atuando no Local]]),0)</f>
        <v>0</v>
      </c>
      <c r="CX334" s="86" t="str">
        <f t="shared" si="181"/>
        <v/>
      </c>
      <c r="CY334" s="86" t="str">
        <f>IF(consulta_completa__11[[#This Row],[14 - Inst. Atuando no Local]]="","X","")</f>
        <v/>
      </c>
      <c r="CZ334" s="86">
        <f>IFERROR(FIND("OUTRA (S)",consulta_completa__11[[#This Row],[14 - Inst. Atuando no Local]]),0)</f>
        <v>0</v>
      </c>
      <c r="DA334" s="86" t="str">
        <f t="shared" si="182"/>
        <v/>
      </c>
      <c r="DB334" s="37" t="str">
        <f t="shared" si="183"/>
        <v>Sim</v>
      </c>
      <c r="DC334" s="37" t="str">
        <f t="shared" si="184"/>
        <v>Não</v>
      </c>
      <c r="DD334" s="37" t="str">
        <f t="shared" si="185"/>
        <v>Sim</v>
      </c>
      <c r="DE334" s="89" t="str">
        <f t="shared" si="156"/>
        <v>Sem informação</v>
      </c>
    </row>
    <row r="335" spans="1:109">
      <c r="A335" s="15">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4">
        <f>IFERROR(FIND("Óbitos/feridos",consulta_completa__11[[#This Row],[13 - Ocorrências/Ambientes Atingidos]]),0)</f>
        <v>0</v>
      </c>
      <c r="AY335" s="85" t="str">
        <f t="shared" si="157"/>
        <v/>
      </c>
      <c r="AZ335" s="84">
        <f>IFERROR(FIND("População afetada/evacuada",consulta_completa__11[[#This Row],[13 - Ocorrências/Ambientes Atingidos]]),0)</f>
        <v>0</v>
      </c>
      <c r="BA335" s="84" t="str">
        <f t="shared" si="158"/>
        <v/>
      </c>
      <c r="BB335" s="84">
        <f>IFERROR(FIND("Suspensão de abastecimento de água",consulta_completa__11[[#This Row],[13 - Ocorrências/Ambientes Atingidos]]),0)</f>
        <v>0</v>
      </c>
      <c r="BC335" s="85" t="str">
        <f t="shared" si="186"/>
        <v/>
      </c>
      <c r="BD335" s="84">
        <f>IFERROR(FIND("Rio/córrego",consulta_completa__11[[#This Row],[13 - Ocorrências/Ambientes Atingidos]]),0)</f>
        <v>0</v>
      </c>
      <c r="BE335" s="85" t="str">
        <f t="shared" si="159"/>
        <v/>
      </c>
      <c r="BF335" s="84">
        <f>IFERROR(FIND("Lago",consulta_completa__11[[#This Row],[13 - Ocorrências/Ambientes Atingidos]]),0)</f>
        <v>0</v>
      </c>
      <c r="BG335" s="85" t="str">
        <f t="shared" si="160"/>
        <v/>
      </c>
      <c r="BH335" s="84">
        <f>IFERROR(FIND("Mar",consulta_completa__11[[#This Row],[13 - Ocorrências/Ambientes Atingidos]]),0)</f>
        <v>0</v>
      </c>
      <c r="BI335" s="85" t="str">
        <f t="shared" si="161"/>
        <v/>
      </c>
      <c r="BJ335" s="84">
        <f>IFERROR(FIND("Praia",consulta_completa__11[[#This Row],[13 - Ocorrências/Ambientes Atingidos]]),0)</f>
        <v>0</v>
      </c>
      <c r="BK335" s="85" t="str">
        <f t="shared" si="162"/>
        <v/>
      </c>
      <c r="BL335" s="84">
        <f>IFERROR(FIND("Solo",consulta_completa__11[[#This Row],[13 - Ocorrências/Ambientes Atingidos]]),0)</f>
        <v>0</v>
      </c>
      <c r="BM335" s="85" t="str">
        <f t="shared" si="163"/>
        <v/>
      </c>
      <c r="BN335" s="84">
        <f>IFERROR(FIND("Águas subterrâneas",consulta_completa__11[[#This Row],[13 - Ocorrências/Ambientes Atingidos]]),0)</f>
        <v>0</v>
      </c>
      <c r="BO335" s="85" t="str">
        <f t="shared" si="164"/>
        <v/>
      </c>
      <c r="BP335" s="84">
        <f>IFERROR(FIND("Atmosfera",consulta_completa__11[[#This Row],[13 - Ocorrências/Ambientes Atingidos]]),0)</f>
        <v>0</v>
      </c>
      <c r="BQ335" s="85" t="str">
        <f t="shared" si="165"/>
        <v/>
      </c>
      <c r="BR335" s="84">
        <f>IFERROR(FIND("Flora",consulta_completa__11[[#This Row],[13 - Ocorrências/Ambientes Atingidos]]),0)</f>
        <v>0</v>
      </c>
      <c r="BS335" s="85" t="str">
        <f t="shared" si="166"/>
        <v/>
      </c>
      <c r="BT335" s="84">
        <f>IFERROR(FIND("Fauna",consulta_completa__11[[#This Row],[13 - Ocorrências/Ambientes Atingidos]]),0)</f>
        <v>0</v>
      </c>
      <c r="BU335" s="85" t="str">
        <f t="shared" si="167"/>
        <v/>
      </c>
      <c r="BV335" s="84">
        <f>IFERROR(FIND("UC federal",consulta_completa__11[[#This Row],[13 - Ocorrências/Ambientes Atingidos]]),0)</f>
        <v>0</v>
      </c>
      <c r="BW335" s="85" t="str">
        <f t="shared" si="168"/>
        <v/>
      </c>
      <c r="BX335" s="84">
        <f>IFERROR(FIND("UC estadual/municipal",consulta_completa__11[[#This Row],[13 - Ocorrências/Ambientes Atingidos]]),0)</f>
        <v>0</v>
      </c>
      <c r="BY335" s="85" t="str">
        <f t="shared" si="169"/>
        <v/>
      </c>
      <c r="BZ335" s="84">
        <f>IFERROR(FIND("Outro(s)",consulta_completa__11[[#This Row],[13 - Ocorrências/Ambientes Atingidos]]),0)</f>
        <v>0</v>
      </c>
      <c r="CA335" s="85" t="str">
        <f t="shared" si="170"/>
        <v/>
      </c>
      <c r="CB335" s="84">
        <f>IFERROR(FIND("Sem dano",consulta_completa__11[[#This Row],[13 - Ocorrências/Ambientes Atingidos]]),0)</f>
        <v>0</v>
      </c>
      <c r="CC335" s="85" t="str">
        <f t="shared" si="171"/>
        <v/>
      </c>
      <c r="CD335" s="84" t="str">
        <f>IF(consulta_completa__11[[#This Row],[13 - Ocorrências/Ambientes Atingidos]]="","X","")</f>
        <v>X</v>
      </c>
      <c r="CE335" s="86">
        <f>IFERROR(FIND("IBAMA",consulta_completa__11[[#This Row],[14 - Inst. Atuando no Local]]),0)</f>
        <v>0</v>
      </c>
      <c r="CF335" s="86" t="str">
        <f t="shared" si="172"/>
        <v/>
      </c>
      <c r="CG335" s="86">
        <f>IFERROR(FIND("OEMA",consulta_completa__11[[#This Row],[14 - Inst. Atuando no Local]]),0)</f>
        <v>0</v>
      </c>
      <c r="CH335" s="86" t="str">
        <f t="shared" si="173"/>
        <v/>
      </c>
      <c r="CI335" s="86">
        <f>IFERROR(FIND("DEFESA CIVIL",consulta_completa__11[[#This Row],[14 - Inst. Atuando no Local]]),0)</f>
        <v>0</v>
      </c>
      <c r="CJ335" s="86" t="str">
        <f t="shared" si="174"/>
        <v/>
      </c>
      <c r="CK335" s="86">
        <f>IFERROR(FIND("CORPO DE BOMBEIROS",consulta_completa__11[[#This Row],[14 - Inst. Atuando no Local]]),0)</f>
        <v>0</v>
      </c>
      <c r="CL335" s="86" t="str">
        <f t="shared" si="175"/>
        <v/>
      </c>
      <c r="CM335" s="86">
        <f>IFERROR(FIND("POLÍCIA RODOVIÁRIA",consulta_completa__11[[#This Row],[14 - Inst. Atuando no Local]]),0)</f>
        <v>0</v>
      </c>
      <c r="CN335" s="86" t="str">
        <f t="shared" si="176"/>
        <v/>
      </c>
      <c r="CO335" s="86">
        <f>IFERROR(FIND("POLÍCIA MILITAR",consulta_completa__11[[#This Row],[14 - Inst. Atuando no Local]]),0)</f>
        <v>0</v>
      </c>
      <c r="CP335" s="86" t="str">
        <f t="shared" si="177"/>
        <v/>
      </c>
      <c r="CQ335" s="86">
        <f>IFERROR(FIND("POLÍCIA CIVIL",consulta_completa__11[[#This Row],[14 - Inst. Atuando no Local]]),0)</f>
        <v>0</v>
      </c>
      <c r="CR335" s="86" t="str">
        <f t="shared" si="178"/>
        <v/>
      </c>
      <c r="CS335" s="86">
        <f>IFERROR(FIND("MARINHA DO BRASIL",consulta_completa__11[[#This Row],[14 - Inst. Atuando no Local]]),0)</f>
        <v>0</v>
      </c>
      <c r="CT335" s="86" t="str">
        <f t="shared" si="179"/>
        <v/>
      </c>
      <c r="CU335" s="86">
        <f>IFERROR(FIND("EMPRESA ESPECIALIZADA EM ATENDIMENTO",consulta_completa__11[[#This Row],[14 - Inst. Atuando no Local]]),0)</f>
        <v>0</v>
      </c>
      <c r="CV335" s="86" t="str">
        <f t="shared" si="180"/>
        <v/>
      </c>
      <c r="CW335" s="86">
        <f>IFERROR(FIND("IBAMA",consulta_completa__11[[#This Row],[14 - Inst. Atuando no Local]]),0)</f>
        <v>0</v>
      </c>
      <c r="CX335" s="86" t="str">
        <f t="shared" si="181"/>
        <v/>
      </c>
      <c r="CY335" s="86" t="str">
        <f>IF(consulta_completa__11[[#This Row],[14 - Inst. Atuando no Local]]="","X","")</f>
        <v>X</v>
      </c>
      <c r="CZ335" s="86">
        <f>IFERROR(FIND("OUTRA (S)",consulta_completa__11[[#This Row],[14 - Inst. Atuando no Local]]),0)</f>
        <v>0</v>
      </c>
      <c r="DA335" s="86" t="str">
        <f t="shared" si="182"/>
        <v/>
      </c>
      <c r="DB335" s="37" t="str">
        <f t="shared" si="183"/>
        <v>Sim</v>
      </c>
      <c r="DC335" s="37" t="str">
        <f t="shared" si="184"/>
        <v>Não</v>
      </c>
      <c r="DD335" s="37" t="str">
        <f t="shared" si="185"/>
        <v>Sim</v>
      </c>
      <c r="DE335" s="89" t="str">
        <f t="shared" si="156"/>
        <v>Sem informação</v>
      </c>
    </row>
    <row r="336" spans="1:109">
      <c r="A336" s="15">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4">
        <f>IFERROR(FIND("Óbitos/feridos",consulta_completa__11[[#This Row],[13 - Ocorrências/Ambientes Atingidos]]),0)</f>
        <v>0</v>
      </c>
      <c r="AY336" s="85" t="str">
        <f t="shared" si="157"/>
        <v/>
      </c>
      <c r="AZ336" s="84">
        <f>IFERROR(FIND("População afetada/evacuada",consulta_completa__11[[#This Row],[13 - Ocorrências/Ambientes Atingidos]]),0)</f>
        <v>0</v>
      </c>
      <c r="BA336" s="84" t="str">
        <f t="shared" si="158"/>
        <v/>
      </c>
      <c r="BB336" s="84">
        <f>IFERROR(FIND("Suspensão de abastecimento de água",consulta_completa__11[[#This Row],[13 - Ocorrências/Ambientes Atingidos]]),0)</f>
        <v>0</v>
      </c>
      <c r="BC336" s="85" t="str">
        <f t="shared" si="186"/>
        <v/>
      </c>
      <c r="BD336" s="84">
        <f>IFERROR(FIND("Rio/córrego",consulta_completa__11[[#This Row],[13 - Ocorrências/Ambientes Atingidos]]),0)</f>
        <v>0</v>
      </c>
      <c r="BE336" s="85" t="str">
        <f t="shared" si="159"/>
        <v/>
      </c>
      <c r="BF336" s="84">
        <f>IFERROR(FIND("Lago",consulta_completa__11[[#This Row],[13 - Ocorrências/Ambientes Atingidos]]),0)</f>
        <v>0</v>
      </c>
      <c r="BG336" s="85" t="str">
        <f t="shared" si="160"/>
        <v/>
      </c>
      <c r="BH336" s="84">
        <f>IFERROR(FIND("Mar",consulta_completa__11[[#This Row],[13 - Ocorrências/Ambientes Atingidos]]),0)</f>
        <v>1</v>
      </c>
      <c r="BI336" s="85" t="str">
        <f t="shared" si="161"/>
        <v>X</v>
      </c>
      <c r="BJ336" s="84">
        <f>IFERROR(FIND("Praia",consulta_completa__11[[#This Row],[13 - Ocorrências/Ambientes Atingidos]]),0)</f>
        <v>0</v>
      </c>
      <c r="BK336" s="85" t="str">
        <f t="shared" si="162"/>
        <v/>
      </c>
      <c r="BL336" s="84">
        <f>IFERROR(FIND("Solo",consulta_completa__11[[#This Row],[13 - Ocorrências/Ambientes Atingidos]]),0)</f>
        <v>0</v>
      </c>
      <c r="BM336" s="85" t="str">
        <f t="shared" si="163"/>
        <v/>
      </c>
      <c r="BN336" s="84">
        <f>IFERROR(FIND("Águas subterrâneas",consulta_completa__11[[#This Row],[13 - Ocorrências/Ambientes Atingidos]]),0)</f>
        <v>0</v>
      </c>
      <c r="BO336" s="85" t="str">
        <f t="shared" si="164"/>
        <v/>
      </c>
      <c r="BP336" s="84">
        <f>IFERROR(FIND("Atmosfera",consulta_completa__11[[#This Row],[13 - Ocorrências/Ambientes Atingidos]]),0)</f>
        <v>0</v>
      </c>
      <c r="BQ336" s="85" t="str">
        <f t="shared" si="165"/>
        <v/>
      </c>
      <c r="BR336" s="84">
        <f>IFERROR(FIND("Flora",consulta_completa__11[[#This Row],[13 - Ocorrências/Ambientes Atingidos]]),0)</f>
        <v>0</v>
      </c>
      <c r="BS336" s="85" t="str">
        <f t="shared" si="166"/>
        <v/>
      </c>
      <c r="BT336" s="84">
        <f>IFERROR(FIND("Fauna",consulta_completa__11[[#This Row],[13 - Ocorrências/Ambientes Atingidos]]),0)</f>
        <v>0</v>
      </c>
      <c r="BU336" s="85" t="str">
        <f t="shared" si="167"/>
        <v/>
      </c>
      <c r="BV336" s="84">
        <f>IFERROR(FIND("UC federal",consulta_completa__11[[#This Row],[13 - Ocorrências/Ambientes Atingidos]]),0)</f>
        <v>0</v>
      </c>
      <c r="BW336" s="85" t="str">
        <f t="shared" si="168"/>
        <v/>
      </c>
      <c r="BX336" s="84">
        <f>IFERROR(FIND("UC estadual/municipal",consulta_completa__11[[#This Row],[13 - Ocorrências/Ambientes Atingidos]]),0)</f>
        <v>0</v>
      </c>
      <c r="BY336" s="85" t="str">
        <f t="shared" si="169"/>
        <v/>
      </c>
      <c r="BZ336" s="84">
        <f>IFERROR(FIND("Outro(s)",consulta_completa__11[[#This Row],[13 - Ocorrências/Ambientes Atingidos]]),0)</f>
        <v>0</v>
      </c>
      <c r="CA336" s="85" t="str">
        <f t="shared" si="170"/>
        <v/>
      </c>
      <c r="CB336" s="84">
        <f>IFERROR(FIND("Sem dano",consulta_completa__11[[#This Row],[13 - Ocorrências/Ambientes Atingidos]]),0)</f>
        <v>0</v>
      </c>
      <c r="CC336" s="85" t="str">
        <f t="shared" si="171"/>
        <v/>
      </c>
      <c r="CD336" s="84" t="str">
        <f>IF(consulta_completa__11[[#This Row],[13 - Ocorrências/Ambientes Atingidos]]="","X","")</f>
        <v/>
      </c>
      <c r="CE336" s="86">
        <f>IFERROR(FIND("IBAMA",consulta_completa__11[[#This Row],[14 - Inst. Atuando no Local]]),0)</f>
        <v>0</v>
      </c>
      <c r="CF336" s="86" t="str">
        <f t="shared" si="172"/>
        <v/>
      </c>
      <c r="CG336" s="86">
        <f>IFERROR(FIND("OEMA",consulta_completa__11[[#This Row],[14 - Inst. Atuando no Local]]),0)</f>
        <v>0</v>
      </c>
      <c r="CH336" s="86" t="str">
        <f t="shared" si="173"/>
        <v/>
      </c>
      <c r="CI336" s="86">
        <f>IFERROR(FIND("DEFESA CIVIL",consulta_completa__11[[#This Row],[14 - Inst. Atuando no Local]]),0)</f>
        <v>0</v>
      </c>
      <c r="CJ336" s="86" t="str">
        <f t="shared" si="174"/>
        <v/>
      </c>
      <c r="CK336" s="86">
        <f>IFERROR(FIND("CORPO DE BOMBEIROS",consulta_completa__11[[#This Row],[14 - Inst. Atuando no Local]]),0)</f>
        <v>0</v>
      </c>
      <c r="CL336" s="86" t="str">
        <f t="shared" si="175"/>
        <v/>
      </c>
      <c r="CM336" s="86">
        <f>IFERROR(FIND("POLÍCIA RODOVIÁRIA",consulta_completa__11[[#This Row],[14 - Inst. Atuando no Local]]),0)</f>
        <v>0</v>
      </c>
      <c r="CN336" s="86" t="str">
        <f t="shared" si="176"/>
        <v/>
      </c>
      <c r="CO336" s="86">
        <f>IFERROR(FIND("POLÍCIA MILITAR",consulta_completa__11[[#This Row],[14 - Inst. Atuando no Local]]),0)</f>
        <v>0</v>
      </c>
      <c r="CP336" s="86" t="str">
        <f t="shared" si="177"/>
        <v/>
      </c>
      <c r="CQ336" s="86">
        <f>IFERROR(FIND("POLÍCIA CIVIL",consulta_completa__11[[#This Row],[14 - Inst. Atuando no Local]]),0)</f>
        <v>0</v>
      </c>
      <c r="CR336" s="86" t="str">
        <f t="shared" si="178"/>
        <v/>
      </c>
      <c r="CS336" s="86">
        <f>IFERROR(FIND("MARINHA DO BRASIL",consulta_completa__11[[#This Row],[14 - Inst. Atuando no Local]]),0)</f>
        <v>0</v>
      </c>
      <c r="CT336" s="86" t="str">
        <f t="shared" si="179"/>
        <v/>
      </c>
      <c r="CU336" s="86">
        <f>IFERROR(FIND("EMPRESA ESPECIALIZADA EM ATENDIMENTO",consulta_completa__11[[#This Row],[14 - Inst. Atuando no Local]]),0)</f>
        <v>0</v>
      </c>
      <c r="CV336" s="86" t="str">
        <f t="shared" si="180"/>
        <v/>
      </c>
      <c r="CW336" s="86">
        <f>IFERROR(FIND("IBAMA",consulta_completa__11[[#This Row],[14 - Inst. Atuando no Local]]),0)</f>
        <v>0</v>
      </c>
      <c r="CX336" s="86" t="str">
        <f t="shared" si="181"/>
        <v/>
      </c>
      <c r="CY336" s="86" t="str">
        <f>IF(consulta_completa__11[[#This Row],[14 - Inst. Atuando no Local]]="","X","")</f>
        <v/>
      </c>
      <c r="CZ336" s="86">
        <f>IFERROR(FIND("OUTRA (S)",consulta_completa__11[[#This Row],[14 - Inst. Atuando no Local]]),0)</f>
        <v>0</v>
      </c>
      <c r="DA336" s="86" t="str">
        <f t="shared" si="182"/>
        <v/>
      </c>
      <c r="DB336" s="37" t="str">
        <f t="shared" si="183"/>
        <v>Sim</v>
      </c>
      <c r="DC336" s="37" t="str">
        <f t="shared" si="184"/>
        <v>Não</v>
      </c>
      <c r="DD336" s="37" t="str">
        <f t="shared" si="185"/>
        <v>Sim</v>
      </c>
      <c r="DE336" s="89" t="str">
        <f t="shared" si="156"/>
        <v>Sem informação</v>
      </c>
    </row>
    <row r="337" spans="1:109">
      <c r="A337" s="15">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4">
        <f>IFERROR(FIND("Óbitos/feridos",consulta_completa__11[[#This Row],[13 - Ocorrências/Ambientes Atingidos]]),0)</f>
        <v>1</v>
      </c>
      <c r="AY337" s="85" t="str">
        <f t="shared" si="157"/>
        <v>X</v>
      </c>
      <c r="AZ337" s="84">
        <f>IFERROR(FIND("População afetada/evacuada",consulta_completa__11[[#This Row],[13 - Ocorrências/Ambientes Atingidos]]),0)</f>
        <v>0</v>
      </c>
      <c r="BA337" s="84" t="str">
        <f t="shared" si="158"/>
        <v/>
      </c>
      <c r="BB337" s="84">
        <f>IFERROR(FIND("Suspensão de abastecimento de água",consulta_completa__11[[#This Row],[13 - Ocorrências/Ambientes Atingidos]]),0)</f>
        <v>0</v>
      </c>
      <c r="BC337" s="85" t="str">
        <f t="shared" si="186"/>
        <v/>
      </c>
      <c r="BD337" s="84">
        <f>IFERROR(FIND("Rio/córrego",consulta_completa__11[[#This Row],[13 - Ocorrências/Ambientes Atingidos]]),0)</f>
        <v>0</v>
      </c>
      <c r="BE337" s="85" t="str">
        <f t="shared" si="159"/>
        <v/>
      </c>
      <c r="BF337" s="84">
        <f>IFERROR(FIND("Lago",consulta_completa__11[[#This Row],[13 - Ocorrências/Ambientes Atingidos]]),0)</f>
        <v>0</v>
      </c>
      <c r="BG337" s="85" t="str">
        <f t="shared" si="160"/>
        <v/>
      </c>
      <c r="BH337" s="84">
        <f>IFERROR(FIND("Mar",consulta_completa__11[[#This Row],[13 - Ocorrências/Ambientes Atingidos]]),0)</f>
        <v>0</v>
      </c>
      <c r="BI337" s="85" t="str">
        <f t="shared" si="161"/>
        <v/>
      </c>
      <c r="BJ337" s="84">
        <f>IFERROR(FIND("Praia",consulta_completa__11[[#This Row],[13 - Ocorrências/Ambientes Atingidos]]),0)</f>
        <v>0</v>
      </c>
      <c r="BK337" s="85" t="str">
        <f t="shared" si="162"/>
        <v/>
      </c>
      <c r="BL337" s="84">
        <f>IFERROR(FIND("Solo",consulta_completa__11[[#This Row],[13 - Ocorrências/Ambientes Atingidos]]),0)</f>
        <v>17</v>
      </c>
      <c r="BM337" s="85" t="str">
        <f t="shared" si="163"/>
        <v>X</v>
      </c>
      <c r="BN337" s="84">
        <f>IFERROR(FIND("Águas subterrâneas",consulta_completa__11[[#This Row],[13 - Ocorrências/Ambientes Atingidos]]),0)</f>
        <v>0</v>
      </c>
      <c r="BO337" s="85" t="str">
        <f t="shared" si="164"/>
        <v/>
      </c>
      <c r="BP337" s="84">
        <f>IFERROR(FIND("Atmosfera",consulta_completa__11[[#This Row],[13 - Ocorrências/Ambientes Atingidos]]),0)</f>
        <v>0</v>
      </c>
      <c r="BQ337" s="85" t="str">
        <f t="shared" si="165"/>
        <v/>
      </c>
      <c r="BR337" s="84">
        <f>IFERROR(FIND("Flora",consulta_completa__11[[#This Row],[13 - Ocorrências/Ambientes Atingidos]]),0)</f>
        <v>0</v>
      </c>
      <c r="BS337" s="85" t="str">
        <f t="shared" si="166"/>
        <v/>
      </c>
      <c r="BT337" s="84">
        <f>IFERROR(FIND("Fauna",consulta_completa__11[[#This Row],[13 - Ocorrências/Ambientes Atingidos]]),0)</f>
        <v>0</v>
      </c>
      <c r="BU337" s="85" t="str">
        <f t="shared" si="167"/>
        <v/>
      </c>
      <c r="BV337" s="84">
        <f>IFERROR(FIND("UC federal",consulta_completa__11[[#This Row],[13 - Ocorrências/Ambientes Atingidos]]),0)</f>
        <v>0</v>
      </c>
      <c r="BW337" s="85" t="str">
        <f t="shared" si="168"/>
        <v/>
      </c>
      <c r="BX337" s="84">
        <f>IFERROR(FIND("UC estadual/municipal",consulta_completa__11[[#This Row],[13 - Ocorrências/Ambientes Atingidos]]),0)</f>
        <v>0</v>
      </c>
      <c r="BY337" s="85" t="str">
        <f t="shared" si="169"/>
        <v/>
      </c>
      <c r="BZ337" s="84">
        <f>IFERROR(FIND("Outro(s)",consulta_completa__11[[#This Row],[13 - Ocorrências/Ambientes Atingidos]]),0)</f>
        <v>0</v>
      </c>
      <c r="CA337" s="85" t="str">
        <f t="shared" si="170"/>
        <v/>
      </c>
      <c r="CB337" s="84">
        <f>IFERROR(FIND("Sem dano",consulta_completa__11[[#This Row],[13 - Ocorrências/Ambientes Atingidos]]),0)</f>
        <v>0</v>
      </c>
      <c r="CC337" s="85" t="str">
        <f t="shared" si="171"/>
        <v/>
      </c>
      <c r="CD337" s="84" t="str">
        <f>IF(consulta_completa__11[[#This Row],[13 - Ocorrências/Ambientes Atingidos]]="","X","")</f>
        <v/>
      </c>
      <c r="CE337" s="86">
        <f>IFERROR(FIND("IBAMA",consulta_completa__11[[#This Row],[14 - Inst. Atuando no Local]]),0)</f>
        <v>0</v>
      </c>
      <c r="CF337" s="86" t="str">
        <f t="shared" si="172"/>
        <v/>
      </c>
      <c r="CG337" s="86">
        <f>IFERROR(FIND("OEMA",consulta_completa__11[[#This Row],[14 - Inst. Atuando no Local]]),0)</f>
        <v>0</v>
      </c>
      <c r="CH337" s="86" t="str">
        <f t="shared" si="173"/>
        <v/>
      </c>
      <c r="CI337" s="86">
        <f>IFERROR(FIND("DEFESA CIVIL",consulta_completa__11[[#This Row],[14 - Inst. Atuando no Local]]),0)</f>
        <v>0</v>
      </c>
      <c r="CJ337" s="86" t="str">
        <f t="shared" si="174"/>
        <v/>
      </c>
      <c r="CK337" s="86">
        <f>IFERROR(FIND("CORPO DE BOMBEIROS",consulta_completa__11[[#This Row],[14 - Inst. Atuando no Local]]),0)</f>
        <v>0</v>
      </c>
      <c r="CL337" s="86" t="str">
        <f t="shared" si="175"/>
        <v/>
      </c>
      <c r="CM337" s="86">
        <f>IFERROR(FIND("POLÍCIA RODOVIÁRIA",consulta_completa__11[[#This Row],[14 - Inst. Atuando no Local]]),0)</f>
        <v>0</v>
      </c>
      <c r="CN337" s="86" t="str">
        <f t="shared" si="176"/>
        <v/>
      </c>
      <c r="CO337" s="86">
        <f>IFERROR(FIND("POLÍCIA MILITAR",consulta_completa__11[[#This Row],[14 - Inst. Atuando no Local]]),0)</f>
        <v>0</v>
      </c>
      <c r="CP337" s="86" t="str">
        <f t="shared" si="177"/>
        <v/>
      </c>
      <c r="CQ337" s="86">
        <f>IFERROR(FIND("POLÍCIA CIVIL",consulta_completa__11[[#This Row],[14 - Inst. Atuando no Local]]),0)</f>
        <v>0</v>
      </c>
      <c r="CR337" s="86" t="str">
        <f t="shared" si="178"/>
        <v/>
      </c>
      <c r="CS337" s="86">
        <f>IFERROR(FIND("MARINHA DO BRASIL",consulta_completa__11[[#This Row],[14 - Inst. Atuando no Local]]),0)</f>
        <v>0</v>
      </c>
      <c r="CT337" s="86" t="str">
        <f t="shared" si="179"/>
        <v/>
      </c>
      <c r="CU337" s="86">
        <f>IFERROR(FIND("EMPRESA ESPECIALIZADA EM ATENDIMENTO",consulta_completa__11[[#This Row],[14 - Inst. Atuando no Local]]),0)</f>
        <v>0</v>
      </c>
      <c r="CV337" s="86" t="str">
        <f t="shared" si="180"/>
        <v/>
      </c>
      <c r="CW337" s="86">
        <f>IFERROR(FIND("IBAMA",consulta_completa__11[[#This Row],[14 - Inst. Atuando no Local]]),0)</f>
        <v>0</v>
      </c>
      <c r="CX337" s="86" t="str">
        <f t="shared" si="181"/>
        <v/>
      </c>
      <c r="CY337" s="86" t="str">
        <f>IF(consulta_completa__11[[#This Row],[14 - Inst. Atuando no Local]]="","X","")</f>
        <v/>
      </c>
      <c r="CZ337" s="86">
        <f>IFERROR(FIND("OUTRA (S)",consulta_completa__11[[#This Row],[14 - Inst. Atuando no Local]]),0)</f>
        <v>0</v>
      </c>
      <c r="DA337" s="86" t="str">
        <f t="shared" si="182"/>
        <v/>
      </c>
      <c r="DB337" s="37" t="str">
        <f t="shared" si="183"/>
        <v>Sim</v>
      </c>
      <c r="DC337" s="37" t="str">
        <f t="shared" si="184"/>
        <v>Não</v>
      </c>
      <c r="DD337" s="37" t="str">
        <f t="shared" si="185"/>
        <v>Sim</v>
      </c>
      <c r="DE337" s="89" t="str">
        <f t="shared" si="156"/>
        <v>Sem informação</v>
      </c>
    </row>
    <row r="338" spans="1:109">
      <c r="A338" s="15">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4">
        <f>IFERROR(FIND("Óbitos/feridos",consulta_completa__11[[#This Row],[13 - Ocorrências/Ambientes Atingidos]]),0)</f>
        <v>0</v>
      </c>
      <c r="AY338" s="85" t="str">
        <f t="shared" si="157"/>
        <v/>
      </c>
      <c r="AZ338" s="84">
        <f>IFERROR(FIND("População afetada/evacuada",consulta_completa__11[[#This Row],[13 - Ocorrências/Ambientes Atingidos]]),0)</f>
        <v>0</v>
      </c>
      <c r="BA338" s="84" t="str">
        <f t="shared" si="158"/>
        <v/>
      </c>
      <c r="BB338" s="84">
        <f>IFERROR(FIND("Suspensão de abastecimento de água",consulta_completa__11[[#This Row],[13 - Ocorrências/Ambientes Atingidos]]),0)</f>
        <v>0</v>
      </c>
      <c r="BC338" s="85" t="str">
        <f t="shared" si="186"/>
        <v/>
      </c>
      <c r="BD338" s="84">
        <f>IFERROR(FIND("Rio/córrego",consulta_completa__11[[#This Row],[13 - Ocorrências/Ambientes Atingidos]]),0)</f>
        <v>0</v>
      </c>
      <c r="BE338" s="85" t="str">
        <f t="shared" si="159"/>
        <v/>
      </c>
      <c r="BF338" s="84">
        <f>IFERROR(FIND("Lago",consulta_completa__11[[#This Row],[13 - Ocorrências/Ambientes Atingidos]]),0)</f>
        <v>0</v>
      </c>
      <c r="BG338" s="85" t="str">
        <f t="shared" si="160"/>
        <v/>
      </c>
      <c r="BH338" s="84">
        <f>IFERROR(FIND("Mar",consulta_completa__11[[#This Row],[13 - Ocorrências/Ambientes Atingidos]]),0)</f>
        <v>0</v>
      </c>
      <c r="BI338" s="85" t="str">
        <f t="shared" si="161"/>
        <v/>
      </c>
      <c r="BJ338" s="84">
        <f>IFERROR(FIND("Praia",consulta_completa__11[[#This Row],[13 - Ocorrências/Ambientes Atingidos]]),0)</f>
        <v>0</v>
      </c>
      <c r="BK338" s="85" t="str">
        <f t="shared" si="162"/>
        <v/>
      </c>
      <c r="BL338" s="84">
        <f>IFERROR(FIND("Solo",consulta_completa__11[[#This Row],[13 - Ocorrências/Ambientes Atingidos]]),0)</f>
        <v>1</v>
      </c>
      <c r="BM338" s="85" t="str">
        <f t="shared" si="163"/>
        <v>X</v>
      </c>
      <c r="BN338" s="84">
        <f>IFERROR(FIND("Águas subterrâneas",consulta_completa__11[[#This Row],[13 - Ocorrências/Ambientes Atingidos]]),0)</f>
        <v>0</v>
      </c>
      <c r="BO338" s="85" t="str">
        <f t="shared" si="164"/>
        <v/>
      </c>
      <c r="BP338" s="84">
        <f>IFERROR(FIND("Atmosfera",consulta_completa__11[[#This Row],[13 - Ocorrências/Ambientes Atingidos]]),0)</f>
        <v>0</v>
      </c>
      <c r="BQ338" s="85" t="str">
        <f t="shared" si="165"/>
        <v/>
      </c>
      <c r="BR338" s="84">
        <f>IFERROR(FIND("Flora",consulta_completa__11[[#This Row],[13 - Ocorrências/Ambientes Atingidos]]),0)</f>
        <v>0</v>
      </c>
      <c r="BS338" s="85" t="str">
        <f t="shared" si="166"/>
        <v/>
      </c>
      <c r="BT338" s="84">
        <f>IFERROR(FIND("Fauna",consulta_completa__11[[#This Row],[13 - Ocorrências/Ambientes Atingidos]]),0)</f>
        <v>0</v>
      </c>
      <c r="BU338" s="85" t="str">
        <f t="shared" si="167"/>
        <v/>
      </c>
      <c r="BV338" s="84">
        <f>IFERROR(FIND("UC federal",consulta_completa__11[[#This Row],[13 - Ocorrências/Ambientes Atingidos]]),0)</f>
        <v>0</v>
      </c>
      <c r="BW338" s="85" t="str">
        <f t="shared" si="168"/>
        <v/>
      </c>
      <c r="BX338" s="84">
        <f>IFERROR(FIND("UC estadual/municipal",consulta_completa__11[[#This Row],[13 - Ocorrências/Ambientes Atingidos]]),0)</f>
        <v>0</v>
      </c>
      <c r="BY338" s="85" t="str">
        <f t="shared" si="169"/>
        <v/>
      </c>
      <c r="BZ338" s="84">
        <f>IFERROR(FIND("Outro(s)",consulta_completa__11[[#This Row],[13 - Ocorrências/Ambientes Atingidos]]),0)</f>
        <v>0</v>
      </c>
      <c r="CA338" s="85" t="str">
        <f t="shared" si="170"/>
        <v/>
      </c>
      <c r="CB338" s="84">
        <f>IFERROR(FIND("Sem dano",consulta_completa__11[[#This Row],[13 - Ocorrências/Ambientes Atingidos]]),0)</f>
        <v>0</v>
      </c>
      <c r="CC338" s="85" t="str">
        <f t="shared" si="171"/>
        <v/>
      </c>
      <c r="CD338" s="84" t="str">
        <f>IF(consulta_completa__11[[#This Row],[13 - Ocorrências/Ambientes Atingidos]]="","X","")</f>
        <v/>
      </c>
      <c r="CE338" s="86">
        <f>IFERROR(FIND("IBAMA",consulta_completa__11[[#This Row],[14 - Inst. Atuando no Local]]),0)</f>
        <v>0</v>
      </c>
      <c r="CF338" s="86" t="str">
        <f t="shared" si="172"/>
        <v/>
      </c>
      <c r="CG338" s="86">
        <f>IFERROR(FIND("OEMA",consulta_completa__11[[#This Row],[14 - Inst. Atuando no Local]]),0)</f>
        <v>0</v>
      </c>
      <c r="CH338" s="86" t="str">
        <f t="shared" si="173"/>
        <v/>
      </c>
      <c r="CI338" s="86">
        <f>IFERROR(FIND("DEFESA CIVIL",consulta_completa__11[[#This Row],[14 - Inst. Atuando no Local]]),0)</f>
        <v>0</v>
      </c>
      <c r="CJ338" s="86" t="str">
        <f t="shared" si="174"/>
        <v/>
      </c>
      <c r="CK338" s="86">
        <f>IFERROR(FIND("CORPO DE BOMBEIROS",consulta_completa__11[[#This Row],[14 - Inst. Atuando no Local]]),0)</f>
        <v>0</v>
      </c>
      <c r="CL338" s="86" t="str">
        <f t="shared" si="175"/>
        <v/>
      </c>
      <c r="CM338" s="86">
        <f>IFERROR(FIND("POLÍCIA RODOVIÁRIA",consulta_completa__11[[#This Row],[14 - Inst. Atuando no Local]]),0)</f>
        <v>0</v>
      </c>
      <c r="CN338" s="86" t="str">
        <f t="shared" si="176"/>
        <v/>
      </c>
      <c r="CO338" s="86">
        <f>IFERROR(FIND("POLÍCIA MILITAR",consulta_completa__11[[#This Row],[14 - Inst. Atuando no Local]]),0)</f>
        <v>0</v>
      </c>
      <c r="CP338" s="86" t="str">
        <f t="shared" si="177"/>
        <v/>
      </c>
      <c r="CQ338" s="86">
        <f>IFERROR(FIND("POLÍCIA CIVIL",consulta_completa__11[[#This Row],[14 - Inst. Atuando no Local]]),0)</f>
        <v>0</v>
      </c>
      <c r="CR338" s="86" t="str">
        <f t="shared" si="178"/>
        <v/>
      </c>
      <c r="CS338" s="86">
        <f>IFERROR(FIND("MARINHA DO BRASIL",consulta_completa__11[[#This Row],[14 - Inst. Atuando no Local]]),0)</f>
        <v>0</v>
      </c>
      <c r="CT338" s="86" t="str">
        <f t="shared" si="179"/>
        <v/>
      </c>
      <c r="CU338" s="86">
        <f>IFERROR(FIND("EMPRESA ESPECIALIZADA EM ATENDIMENTO",consulta_completa__11[[#This Row],[14 - Inst. Atuando no Local]]),0)</f>
        <v>0</v>
      </c>
      <c r="CV338" s="86" t="str">
        <f t="shared" si="180"/>
        <v/>
      </c>
      <c r="CW338" s="86">
        <f>IFERROR(FIND("IBAMA",consulta_completa__11[[#This Row],[14 - Inst. Atuando no Local]]),0)</f>
        <v>0</v>
      </c>
      <c r="CX338" s="86" t="str">
        <f t="shared" si="181"/>
        <v/>
      </c>
      <c r="CY338" s="86" t="str">
        <f>IF(consulta_completa__11[[#This Row],[14 - Inst. Atuando no Local]]="","X","")</f>
        <v>X</v>
      </c>
      <c r="CZ338" s="86">
        <f>IFERROR(FIND("OUTRA (S)",consulta_completa__11[[#This Row],[14 - Inst. Atuando no Local]]),0)</f>
        <v>0</v>
      </c>
      <c r="DA338" s="86" t="str">
        <f t="shared" si="182"/>
        <v/>
      </c>
      <c r="DB338" s="37" t="str">
        <f t="shared" si="183"/>
        <v>Sim</v>
      </c>
      <c r="DC338" s="37" t="str">
        <f t="shared" si="184"/>
        <v>Não</v>
      </c>
      <c r="DD338" s="37" t="str">
        <f t="shared" si="185"/>
        <v>Sim</v>
      </c>
      <c r="DE338" s="89" t="str">
        <f t="shared" si="156"/>
        <v>Federal</v>
      </c>
    </row>
    <row r="339" spans="1:109">
      <c r="A339" s="15">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4">
        <f>IFERROR(FIND("Óbitos/feridos",consulta_completa__11[[#This Row],[13 - Ocorrências/Ambientes Atingidos]]),0)</f>
        <v>0</v>
      </c>
      <c r="AY339" s="85" t="str">
        <f t="shared" si="157"/>
        <v/>
      </c>
      <c r="AZ339" s="84">
        <f>IFERROR(FIND("População afetada/evacuada",consulta_completa__11[[#This Row],[13 - Ocorrências/Ambientes Atingidos]]),0)</f>
        <v>0</v>
      </c>
      <c r="BA339" s="84" t="str">
        <f t="shared" si="158"/>
        <v/>
      </c>
      <c r="BB339" s="84">
        <f>IFERROR(FIND("Suspensão de abastecimento de água",consulta_completa__11[[#This Row],[13 - Ocorrências/Ambientes Atingidos]]),0)</f>
        <v>0</v>
      </c>
      <c r="BC339" s="85" t="str">
        <f t="shared" si="186"/>
        <v/>
      </c>
      <c r="BD339" s="84">
        <f>IFERROR(FIND("Rio/córrego",consulta_completa__11[[#This Row],[13 - Ocorrências/Ambientes Atingidos]]),0)</f>
        <v>0</v>
      </c>
      <c r="BE339" s="85" t="str">
        <f t="shared" si="159"/>
        <v/>
      </c>
      <c r="BF339" s="84">
        <f>IFERROR(FIND("Lago",consulta_completa__11[[#This Row],[13 - Ocorrências/Ambientes Atingidos]]),0)</f>
        <v>0</v>
      </c>
      <c r="BG339" s="85" t="str">
        <f t="shared" si="160"/>
        <v/>
      </c>
      <c r="BH339" s="84">
        <f>IFERROR(FIND("Mar",consulta_completa__11[[#This Row],[13 - Ocorrências/Ambientes Atingidos]]),0)</f>
        <v>0</v>
      </c>
      <c r="BI339" s="85" t="str">
        <f t="shared" si="161"/>
        <v/>
      </c>
      <c r="BJ339" s="84">
        <f>IFERROR(FIND("Praia",consulta_completa__11[[#This Row],[13 - Ocorrências/Ambientes Atingidos]]),0)</f>
        <v>0</v>
      </c>
      <c r="BK339" s="85" t="str">
        <f t="shared" si="162"/>
        <v/>
      </c>
      <c r="BL339" s="84">
        <f>IFERROR(FIND("Solo",consulta_completa__11[[#This Row],[13 - Ocorrências/Ambientes Atingidos]]),0)</f>
        <v>1</v>
      </c>
      <c r="BM339" s="85" t="str">
        <f t="shared" si="163"/>
        <v>X</v>
      </c>
      <c r="BN339" s="84">
        <f>IFERROR(FIND("Águas subterrâneas",consulta_completa__11[[#This Row],[13 - Ocorrências/Ambientes Atingidos]]),0)</f>
        <v>0</v>
      </c>
      <c r="BO339" s="85" t="str">
        <f t="shared" si="164"/>
        <v/>
      </c>
      <c r="BP339" s="84">
        <f>IFERROR(FIND("Atmosfera",consulta_completa__11[[#This Row],[13 - Ocorrências/Ambientes Atingidos]]),0)</f>
        <v>0</v>
      </c>
      <c r="BQ339" s="85" t="str">
        <f t="shared" si="165"/>
        <v/>
      </c>
      <c r="BR339" s="84">
        <f>IFERROR(FIND("Flora",consulta_completa__11[[#This Row],[13 - Ocorrências/Ambientes Atingidos]]),0)</f>
        <v>0</v>
      </c>
      <c r="BS339" s="85" t="str">
        <f t="shared" si="166"/>
        <v/>
      </c>
      <c r="BT339" s="84">
        <f>IFERROR(FIND("Fauna",consulta_completa__11[[#This Row],[13 - Ocorrências/Ambientes Atingidos]]),0)</f>
        <v>0</v>
      </c>
      <c r="BU339" s="85" t="str">
        <f t="shared" si="167"/>
        <v/>
      </c>
      <c r="BV339" s="84">
        <f>IFERROR(FIND("UC federal",consulta_completa__11[[#This Row],[13 - Ocorrências/Ambientes Atingidos]]),0)</f>
        <v>0</v>
      </c>
      <c r="BW339" s="85" t="str">
        <f t="shared" si="168"/>
        <v/>
      </c>
      <c r="BX339" s="84">
        <f>IFERROR(FIND("UC estadual/municipal",consulta_completa__11[[#This Row],[13 - Ocorrências/Ambientes Atingidos]]),0)</f>
        <v>0</v>
      </c>
      <c r="BY339" s="85" t="str">
        <f t="shared" si="169"/>
        <v/>
      </c>
      <c r="BZ339" s="84">
        <f>IFERROR(FIND("Outro(s)",consulta_completa__11[[#This Row],[13 - Ocorrências/Ambientes Atingidos]]),0)</f>
        <v>0</v>
      </c>
      <c r="CA339" s="85" t="str">
        <f t="shared" si="170"/>
        <v/>
      </c>
      <c r="CB339" s="84">
        <f>IFERROR(FIND("Sem dano",consulta_completa__11[[#This Row],[13 - Ocorrências/Ambientes Atingidos]]),0)</f>
        <v>0</v>
      </c>
      <c r="CC339" s="85" t="str">
        <f t="shared" si="171"/>
        <v/>
      </c>
      <c r="CD339" s="84" t="str">
        <f>IF(consulta_completa__11[[#This Row],[13 - Ocorrências/Ambientes Atingidos]]="","X","")</f>
        <v/>
      </c>
      <c r="CE339" s="86">
        <f>IFERROR(FIND("IBAMA",consulta_completa__11[[#This Row],[14 - Inst. Atuando no Local]]),0)</f>
        <v>0</v>
      </c>
      <c r="CF339" s="86" t="str">
        <f t="shared" si="172"/>
        <v/>
      </c>
      <c r="CG339" s="86">
        <f>IFERROR(FIND("OEMA",consulta_completa__11[[#This Row],[14 - Inst. Atuando no Local]]),0)</f>
        <v>0</v>
      </c>
      <c r="CH339" s="86" t="str">
        <f t="shared" si="173"/>
        <v/>
      </c>
      <c r="CI339" s="86">
        <f>IFERROR(FIND("DEFESA CIVIL",consulta_completa__11[[#This Row],[14 - Inst. Atuando no Local]]),0)</f>
        <v>0</v>
      </c>
      <c r="CJ339" s="86" t="str">
        <f t="shared" si="174"/>
        <v/>
      </c>
      <c r="CK339" s="86">
        <f>IFERROR(FIND("CORPO DE BOMBEIROS",consulta_completa__11[[#This Row],[14 - Inst. Atuando no Local]]),0)</f>
        <v>0</v>
      </c>
      <c r="CL339" s="86" t="str">
        <f t="shared" si="175"/>
        <v/>
      </c>
      <c r="CM339" s="86">
        <f>IFERROR(FIND("POLÍCIA RODOVIÁRIA",consulta_completa__11[[#This Row],[14 - Inst. Atuando no Local]]),0)</f>
        <v>0</v>
      </c>
      <c r="CN339" s="86" t="str">
        <f t="shared" si="176"/>
        <v/>
      </c>
      <c r="CO339" s="86">
        <f>IFERROR(FIND("POLÍCIA MILITAR",consulta_completa__11[[#This Row],[14 - Inst. Atuando no Local]]),0)</f>
        <v>0</v>
      </c>
      <c r="CP339" s="86" t="str">
        <f t="shared" si="177"/>
        <v/>
      </c>
      <c r="CQ339" s="86">
        <f>IFERROR(FIND("POLÍCIA CIVIL",consulta_completa__11[[#This Row],[14 - Inst. Atuando no Local]]),0)</f>
        <v>0</v>
      </c>
      <c r="CR339" s="86" t="str">
        <f t="shared" si="178"/>
        <v/>
      </c>
      <c r="CS339" s="86">
        <f>IFERROR(FIND("MARINHA DO BRASIL",consulta_completa__11[[#This Row],[14 - Inst. Atuando no Local]]),0)</f>
        <v>0</v>
      </c>
      <c r="CT339" s="86" t="str">
        <f t="shared" si="179"/>
        <v/>
      </c>
      <c r="CU339" s="86">
        <f>IFERROR(FIND("EMPRESA ESPECIALIZADA EM ATENDIMENTO",consulta_completa__11[[#This Row],[14 - Inst. Atuando no Local]]),0)</f>
        <v>0</v>
      </c>
      <c r="CV339" s="86" t="str">
        <f t="shared" si="180"/>
        <v/>
      </c>
      <c r="CW339" s="86">
        <f>IFERROR(FIND("IBAMA",consulta_completa__11[[#This Row],[14 - Inst. Atuando no Local]]),0)</f>
        <v>0</v>
      </c>
      <c r="CX339" s="86" t="str">
        <f t="shared" si="181"/>
        <v/>
      </c>
      <c r="CY339" s="86" t="str">
        <f>IF(consulta_completa__11[[#This Row],[14 - Inst. Atuando no Local]]="","X","")</f>
        <v/>
      </c>
      <c r="CZ339" s="86">
        <f>IFERROR(FIND("OUTRA (S)",consulta_completa__11[[#This Row],[14 - Inst. Atuando no Local]]),0)</f>
        <v>0</v>
      </c>
      <c r="DA339" s="86" t="str">
        <f t="shared" si="182"/>
        <v/>
      </c>
      <c r="DB339" s="37" t="str">
        <f t="shared" si="183"/>
        <v>Sim</v>
      </c>
      <c r="DC339" s="37" t="str">
        <f t="shared" si="184"/>
        <v>Não</v>
      </c>
      <c r="DD339" s="37" t="str">
        <f t="shared" si="185"/>
        <v>Sim</v>
      </c>
      <c r="DE339" s="89" t="str">
        <f t="shared" si="156"/>
        <v>Estadual</v>
      </c>
    </row>
    <row r="340" spans="1:109">
      <c r="A340" s="15">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4">
        <f>IFERROR(FIND("Óbitos/feridos",consulta_completa__11[[#This Row],[13 - Ocorrências/Ambientes Atingidos]]),0)</f>
        <v>0</v>
      </c>
      <c r="AY340" s="85" t="str">
        <f t="shared" si="157"/>
        <v/>
      </c>
      <c r="AZ340" s="84">
        <f>IFERROR(FIND("População afetada/evacuada",consulta_completa__11[[#This Row],[13 - Ocorrências/Ambientes Atingidos]]),0)</f>
        <v>0</v>
      </c>
      <c r="BA340" s="84" t="str">
        <f t="shared" si="158"/>
        <v/>
      </c>
      <c r="BB340" s="84">
        <f>IFERROR(FIND("Suspensão de abastecimento de água",consulta_completa__11[[#This Row],[13 - Ocorrências/Ambientes Atingidos]]),0)</f>
        <v>0</v>
      </c>
      <c r="BC340" s="85" t="str">
        <f t="shared" si="186"/>
        <v/>
      </c>
      <c r="BD340" s="84">
        <f>IFERROR(FIND("Rio/córrego",consulta_completa__11[[#This Row],[13 - Ocorrências/Ambientes Atingidos]]),0)</f>
        <v>1</v>
      </c>
      <c r="BE340" s="85" t="str">
        <f t="shared" si="159"/>
        <v>X</v>
      </c>
      <c r="BF340" s="84">
        <f>IFERROR(FIND("Lago",consulta_completa__11[[#This Row],[13 - Ocorrências/Ambientes Atingidos]]),0)</f>
        <v>0</v>
      </c>
      <c r="BG340" s="85" t="str">
        <f t="shared" si="160"/>
        <v/>
      </c>
      <c r="BH340" s="84">
        <f>IFERROR(FIND("Mar",consulta_completa__11[[#This Row],[13 - Ocorrências/Ambientes Atingidos]]),0)</f>
        <v>0</v>
      </c>
      <c r="BI340" s="85" t="str">
        <f t="shared" si="161"/>
        <v/>
      </c>
      <c r="BJ340" s="84">
        <f>IFERROR(FIND("Praia",consulta_completa__11[[#This Row],[13 - Ocorrências/Ambientes Atingidos]]),0)</f>
        <v>0</v>
      </c>
      <c r="BK340" s="85" t="str">
        <f t="shared" si="162"/>
        <v/>
      </c>
      <c r="BL340" s="84">
        <f>IFERROR(FIND("Solo",consulta_completa__11[[#This Row],[13 - Ocorrências/Ambientes Atingidos]]),0)</f>
        <v>14</v>
      </c>
      <c r="BM340" s="85" t="str">
        <f t="shared" si="163"/>
        <v>X</v>
      </c>
      <c r="BN340" s="84">
        <f>IFERROR(FIND("Águas subterrâneas",consulta_completa__11[[#This Row],[13 - Ocorrências/Ambientes Atingidos]]),0)</f>
        <v>0</v>
      </c>
      <c r="BO340" s="85" t="str">
        <f t="shared" si="164"/>
        <v/>
      </c>
      <c r="BP340" s="84">
        <f>IFERROR(FIND("Atmosfera",consulta_completa__11[[#This Row],[13 - Ocorrências/Ambientes Atingidos]]),0)</f>
        <v>0</v>
      </c>
      <c r="BQ340" s="85" t="str">
        <f t="shared" si="165"/>
        <v/>
      </c>
      <c r="BR340" s="84">
        <f>IFERROR(FIND("Flora",consulta_completa__11[[#This Row],[13 - Ocorrências/Ambientes Atingidos]]),0)</f>
        <v>0</v>
      </c>
      <c r="BS340" s="85" t="str">
        <f t="shared" si="166"/>
        <v/>
      </c>
      <c r="BT340" s="84">
        <f>IFERROR(FIND("Fauna",consulta_completa__11[[#This Row],[13 - Ocorrências/Ambientes Atingidos]]),0)</f>
        <v>0</v>
      </c>
      <c r="BU340" s="85" t="str">
        <f t="shared" si="167"/>
        <v/>
      </c>
      <c r="BV340" s="84">
        <f>IFERROR(FIND("UC federal",consulta_completa__11[[#This Row],[13 - Ocorrências/Ambientes Atingidos]]),0)</f>
        <v>0</v>
      </c>
      <c r="BW340" s="85" t="str">
        <f t="shared" si="168"/>
        <v/>
      </c>
      <c r="BX340" s="84">
        <f>IFERROR(FIND("UC estadual/municipal",consulta_completa__11[[#This Row],[13 - Ocorrências/Ambientes Atingidos]]),0)</f>
        <v>0</v>
      </c>
      <c r="BY340" s="85" t="str">
        <f t="shared" si="169"/>
        <v/>
      </c>
      <c r="BZ340" s="84">
        <f>IFERROR(FIND("Outro(s)",consulta_completa__11[[#This Row],[13 - Ocorrências/Ambientes Atingidos]]),0)</f>
        <v>0</v>
      </c>
      <c r="CA340" s="85" t="str">
        <f t="shared" si="170"/>
        <v/>
      </c>
      <c r="CB340" s="84">
        <f>IFERROR(FIND("Sem dano",consulta_completa__11[[#This Row],[13 - Ocorrências/Ambientes Atingidos]]),0)</f>
        <v>0</v>
      </c>
      <c r="CC340" s="85" t="str">
        <f t="shared" si="171"/>
        <v/>
      </c>
      <c r="CD340" s="84" t="str">
        <f>IF(consulta_completa__11[[#This Row],[13 - Ocorrências/Ambientes Atingidos]]="","X","")</f>
        <v/>
      </c>
      <c r="CE340" s="86">
        <f>IFERROR(FIND("IBAMA",consulta_completa__11[[#This Row],[14 - Inst. Atuando no Local]]),0)</f>
        <v>0</v>
      </c>
      <c r="CF340" s="86" t="str">
        <f t="shared" si="172"/>
        <v/>
      </c>
      <c r="CG340" s="86">
        <f>IFERROR(FIND("OEMA",consulta_completa__11[[#This Row],[14 - Inst. Atuando no Local]]),0)</f>
        <v>0</v>
      </c>
      <c r="CH340" s="86" t="str">
        <f t="shared" si="173"/>
        <v/>
      </c>
      <c r="CI340" s="86">
        <f>IFERROR(FIND("DEFESA CIVIL",consulta_completa__11[[#This Row],[14 - Inst. Atuando no Local]]),0)</f>
        <v>0</v>
      </c>
      <c r="CJ340" s="86" t="str">
        <f t="shared" si="174"/>
        <v/>
      </c>
      <c r="CK340" s="86">
        <f>IFERROR(FIND("CORPO DE BOMBEIROS",consulta_completa__11[[#This Row],[14 - Inst. Atuando no Local]]),0)</f>
        <v>0</v>
      </c>
      <c r="CL340" s="86" t="str">
        <f t="shared" si="175"/>
        <v/>
      </c>
      <c r="CM340" s="86">
        <f>IFERROR(FIND("POLÍCIA RODOVIÁRIA",consulta_completa__11[[#This Row],[14 - Inst. Atuando no Local]]),0)</f>
        <v>0</v>
      </c>
      <c r="CN340" s="86" t="str">
        <f t="shared" si="176"/>
        <v/>
      </c>
      <c r="CO340" s="86">
        <f>IFERROR(FIND("POLÍCIA MILITAR",consulta_completa__11[[#This Row],[14 - Inst. Atuando no Local]]),0)</f>
        <v>0</v>
      </c>
      <c r="CP340" s="86" t="str">
        <f t="shared" si="177"/>
        <v/>
      </c>
      <c r="CQ340" s="86">
        <f>IFERROR(FIND("POLÍCIA CIVIL",consulta_completa__11[[#This Row],[14 - Inst. Atuando no Local]]),0)</f>
        <v>0</v>
      </c>
      <c r="CR340" s="86" t="str">
        <f t="shared" si="178"/>
        <v/>
      </c>
      <c r="CS340" s="86">
        <f>IFERROR(FIND("MARINHA DO BRASIL",consulta_completa__11[[#This Row],[14 - Inst. Atuando no Local]]),0)</f>
        <v>0</v>
      </c>
      <c r="CT340" s="86" t="str">
        <f t="shared" si="179"/>
        <v/>
      </c>
      <c r="CU340" s="86">
        <f>IFERROR(FIND("EMPRESA ESPECIALIZADA EM ATENDIMENTO",consulta_completa__11[[#This Row],[14 - Inst. Atuando no Local]]),0)</f>
        <v>0</v>
      </c>
      <c r="CV340" s="86" t="str">
        <f t="shared" si="180"/>
        <v/>
      </c>
      <c r="CW340" s="86">
        <f>IFERROR(FIND("IBAMA",consulta_completa__11[[#This Row],[14 - Inst. Atuando no Local]]),0)</f>
        <v>0</v>
      </c>
      <c r="CX340" s="86" t="str">
        <f t="shared" si="181"/>
        <v/>
      </c>
      <c r="CY340" s="86" t="str">
        <f>IF(consulta_completa__11[[#This Row],[14 - Inst. Atuando no Local]]="","X","")</f>
        <v/>
      </c>
      <c r="CZ340" s="86">
        <f>IFERROR(FIND("OUTRA (S)",consulta_completa__11[[#This Row],[14 - Inst. Atuando no Local]]),0)</f>
        <v>0</v>
      </c>
      <c r="DA340" s="86" t="str">
        <f t="shared" si="182"/>
        <v/>
      </c>
      <c r="DB340" s="37" t="str">
        <f t="shared" si="183"/>
        <v>Sim</v>
      </c>
      <c r="DC340" s="37" t="str">
        <f t="shared" si="184"/>
        <v>Não</v>
      </c>
      <c r="DD340" s="37" t="str">
        <f t="shared" si="185"/>
        <v>Sim</v>
      </c>
      <c r="DE340" s="89" t="str">
        <f t="shared" si="156"/>
        <v>Federal</v>
      </c>
    </row>
    <row r="341" spans="1:109">
      <c r="A341" s="15">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4">
        <f>IFERROR(FIND("Óbitos/feridos",consulta_completa__11[[#This Row],[13 - Ocorrências/Ambientes Atingidos]]),0)</f>
        <v>0</v>
      </c>
      <c r="AY341" s="85" t="str">
        <f t="shared" si="157"/>
        <v/>
      </c>
      <c r="AZ341" s="84">
        <f>IFERROR(FIND("População afetada/evacuada",consulta_completa__11[[#This Row],[13 - Ocorrências/Ambientes Atingidos]]),0)</f>
        <v>0</v>
      </c>
      <c r="BA341" s="84" t="str">
        <f t="shared" si="158"/>
        <v/>
      </c>
      <c r="BB341" s="84">
        <f>IFERROR(FIND("Suspensão de abastecimento de água",consulta_completa__11[[#This Row],[13 - Ocorrências/Ambientes Atingidos]]),0)</f>
        <v>0</v>
      </c>
      <c r="BC341" s="85" t="str">
        <f t="shared" si="186"/>
        <v/>
      </c>
      <c r="BD341" s="84">
        <f>IFERROR(FIND("Rio/córrego",consulta_completa__11[[#This Row],[13 - Ocorrências/Ambientes Atingidos]]),0)</f>
        <v>0</v>
      </c>
      <c r="BE341" s="85" t="str">
        <f t="shared" si="159"/>
        <v/>
      </c>
      <c r="BF341" s="84">
        <f>IFERROR(FIND("Lago",consulta_completa__11[[#This Row],[13 - Ocorrências/Ambientes Atingidos]]),0)</f>
        <v>0</v>
      </c>
      <c r="BG341" s="85" t="str">
        <f t="shared" si="160"/>
        <v/>
      </c>
      <c r="BH341" s="84">
        <f>IFERROR(FIND("Mar",consulta_completa__11[[#This Row],[13 - Ocorrências/Ambientes Atingidos]]),0)</f>
        <v>1</v>
      </c>
      <c r="BI341" s="85" t="str">
        <f t="shared" si="161"/>
        <v>X</v>
      </c>
      <c r="BJ341" s="84">
        <f>IFERROR(FIND("Praia",consulta_completa__11[[#This Row],[13 - Ocorrências/Ambientes Atingidos]]),0)</f>
        <v>0</v>
      </c>
      <c r="BK341" s="85" t="str">
        <f t="shared" si="162"/>
        <v/>
      </c>
      <c r="BL341" s="84">
        <f>IFERROR(FIND("Solo",consulta_completa__11[[#This Row],[13 - Ocorrências/Ambientes Atingidos]]),0)</f>
        <v>0</v>
      </c>
      <c r="BM341" s="85" t="str">
        <f t="shared" si="163"/>
        <v/>
      </c>
      <c r="BN341" s="84">
        <f>IFERROR(FIND("Águas subterrâneas",consulta_completa__11[[#This Row],[13 - Ocorrências/Ambientes Atingidos]]),0)</f>
        <v>0</v>
      </c>
      <c r="BO341" s="85" t="str">
        <f t="shared" si="164"/>
        <v/>
      </c>
      <c r="BP341" s="84">
        <f>IFERROR(FIND("Atmosfera",consulta_completa__11[[#This Row],[13 - Ocorrências/Ambientes Atingidos]]),0)</f>
        <v>0</v>
      </c>
      <c r="BQ341" s="85" t="str">
        <f t="shared" si="165"/>
        <v/>
      </c>
      <c r="BR341" s="84">
        <f>IFERROR(FIND("Flora",consulta_completa__11[[#This Row],[13 - Ocorrências/Ambientes Atingidos]]),0)</f>
        <v>0</v>
      </c>
      <c r="BS341" s="85" t="str">
        <f t="shared" si="166"/>
        <v/>
      </c>
      <c r="BT341" s="84">
        <f>IFERROR(FIND("Fauna",consulta_completa__11[[#This Row],[13 - Ocorrências/Ambientes Atingidos]]),0)</f>
        <v>0</v>
      </c>
      <c r="BU341" s="85" t="str">
        <f t="shared" si="167"/>
        <v/>
      </c>
      <c r="BV341" s="84">
        <f>IFERROR(FIND("UC federal",consulta_completa__11[[#This Row],[13 - Ocorrências/Ambientes Atingidos]]),0)</f>
        <v>0</v>
      </c>
      <c r="BW341" s="85" t="str">
        <f t="shared" si="168"/>
        <v/>
      </c>
      <c r="BX341" s="84">
        <f>IFERROR(FIND("UC estadual/municipal",consulta_completa__11[[#This Row],[13 - Ocorrências/Ambientes Atingidos]]),0)</f>
        <v>0</v>
      </c>
      <c r="BY341" s="85" t="str">
        <f t="shared" si="169"/>
        <v/>
      </c>
      <c r="BZ341" s="84">
        <f>IFERROR(FIND("Outro(s)",consulta_completa__11[[#This Row],[13 - Ocorrências/Ambientes Atingidos]]),0)</f>
        <v>0</v>
      </c>
      <c r="CA341" s="85" t="str">
        <f t="shared" si="170"/>
        <v/>
      </c>
      <c r="CB341" s="84">
        <f>IFERROR(FIND("Sem dano",consulta_completa__11[[#This Row],[13 - Ocorrências/Ambientes Atingidos]]),0)</f>
        <v>0</v>
      </c>
      <c r="CC341" s="85" t="str">
        <f t="shared" si="171"/>
        <v/>
      </c>
      <c r="CD341" s="84" t="str">
        <f>IF(consulta_completa__11[[#This Row],[13 - Ocorrências/Ambientes Atingidos]]="","X","")</f>
        <v/>
      </c>
      <c r="CE341" s="86">
        <f>IFERROR(FIND("IBAMA",consulta_completa__11[[#This Row],[14 - Inst. Atuando no Local]]),0)</f>
        <v>0</v>
      </c>
      <c r="CF341" s="86" t="str">
        <f t="shared" si="172"/>
        <v/>
      </c>
      <c r="CG341" s="86">
        <f>IFERROR(FIND("OEMA",consulta_completa__11[[#This Row],[14 - Inst. Atuando no Local]]),0)</f>
        <v>0</v>
      </c>
      <c r="CH341" s="86" t="str">
        <f t="shared" si="173"/>
        <v/>
      </c>
      <c r="CI341" s="86">
        <f>IFERROR(FIND("DEFESA CIVIL",consulta_completa__11[[#This Row],[14 - Inst. Atuando no Local]]),0)</f>
        <v>0</v>
      </c>
      <c r="CJ341" s="86" t="str">
        <f t="shared" si="174"/>
        <v/>
      </c>
      <c r="CK341" s="86">
        <f>IFERROR(FIND("CORPO DE BOMBEIROS",consulta_completa__11[[#This Row],[14 - Inst. Atuando no Local]]),0)</f>
        <v>0</v>
      </c>
      <c r="CL341" s="86" t="str">
        <f t="shared" si="175"/>
        <v/>
      </c>
      <c r="CM341" s="86">
        <f>IFERROR(FIND("POLÍCIA RODOVIÁRIA",consulta_completa__11[[#This Row],[14 - Inst. Atuando no Local]]),0)</f>
        <v>0</v>
      </c>
      <c r="CN341" s="86" t="str">
        <f t="shared" si="176"/>
        <v/>
      </c>
      <c r="CO341" s="86">
        <f>IFERROR(FIND("POLÍCIA MILITAR",consulta_completa__11[[#This Row],[14 - Inst. Atuando no Local]]),0)</f>
        <v>0</v>
      </c>
      <c r="CP341" s="86" t="str">
        <f t="shared" si="177"/>
        <v/>
      </c>
      <c r="CQ341" s="86">
        <f>IFERROR(FIND("POLÍCIA CIVIL",consulta_completa__11[[#This Row],[14 - Inst. Atuando no Local]]),0)</f>
        <v>0</v>
      </c>
      <c r="CR341" s="86" t="str">
        <f t="shared" si="178"/>
        <v/>
      </c>
      <c r="CS341" s="86">
        <f>IFERROR(FIND("MARINHA DO BRASIL",consulta_completa__11[[#This Row],[14 - Inst. Atuando no Local]]),0)</f>
        <v>0</v>
      </c>
      <c r="CT341" s="86" t="str">
        <f t="shared" si="179"/>
        <v/>
      </c>
      <c r="CU341" s="86">
        <f>IFERROR(FIND("EMPRESA ESPECIALIZADA EM ATENDIMENTO",consulta_completa__11[[#This Row],[14 - Inst. Atuando no Local]]),0)</f>
        <v>0</v>
      </c>
      <c r="CV341" s="86" t="str">
        <f t="shared" si="180"/>
        <v/>
      </c>
      <c r="CW341" s="86">
        <f>IFERROR(FIND("IBAMA",consulta_completa__11[[#This Row],[14 - Inst. Atuando no Local]]),0)</f>
        <v>0</v>
      </c>
      <c r="CX341" s="86" t="str">
        <f t="shared" si="181"/>
        <v/>
      </c>
      <c r="CY341" s="86" t="str">
        <f>IF(consulta_completa__11[[#This Row],[14 - Inst. Atuando no Local]]="","X","")</f>
        <v/>
      </c>
      <c r="CZ341" s="86">
        <f>IFERROR(FIND("OUTRA (S)",consulta_completa__11[[#This Row],[14 - Inst. Atuando no Local]]),0)</f>
        <v>0</v>
      </c>
      <c r="DA341" s="86" t="str">
        <f t="shared" si="182"/>
        <v/>
      </c>
      <c r="DB341" s="37" t="str">
        <f t="shared" si="183"/>
        <v>Sim</v>
      </c>
      <c r="DC341" s="37" t="str">
        <f t="shared" si="184"/>
        <v>Não</v>
      </c>
      <c r="DD341" s="37" t="str">
        <f t="shared" si="185"/>
        <v>Sim</v>
      </c>
      <c r="DE341" s="89" t="str">
        <f t="shared" si="156"/>
        <v>Federal</v>
      </c>
    </row>
    <row r="342" spans="1:109">
      <c r="A342" s="15">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4">
        <f>IFERROR(FIND("Óbitos/feridos",consulta_completa__11[[#This Row],[13 - Ocorrências/Ambientes Atingidos]]),0)</f>
        <v>0</v>
      </c>
      <c r="AY342" s="85" t="str">
        <f t="shared" si="157"/>
        <v/>
      </c>
      <c r="AZ342" s="84">
        <f>IFERROR(FIND("População afetada/evacuada",consulta_completa__11[[#This Row],[13 - Ocorrências/Ambientes Atingidos]]),0)</f>
        <v>0</v>
      </c>
      <c r="BA342" s="84" t="str">
        <f t="shared" si="158"/>
        <v/>
      </c>
      <c r="BB342" s="84">
        <f>IFERROR(FIND("Suspensão de abastecimento de água",consulta_completa__11[[#This Row],[13 - Ocorrências/Ambientes Atingidos]]),0)</f>
        <v>0</v>
      </c>
      <c r="BC342" s="85" t="str">
        <f t="shared" si="186"/>
        <v/>
      </c>
      <c r="BD342" s="84">
        <f>IFERROR(FIND("Rio/córrego",consulta_completa__11[[#This Row],[13 - Ocorrências/Ambientes Atingidos]]),0)</f>
        <v>1</v>
      </c>
      <c r="BE342" s="85" t="str">
        <f t="shared" si="159"/>
        <v>X</v>
      </c>
      <c r="BF342" s="84">
        <f>IFERROR(FIND("Lago",consulta_completa__11[[#This Row],[13 - Ocorrências/Ambientes Atingidos]]),0)</f>
        <v>0</v>
      </c>
      <c r="BG342" s="85" t="str">
        <f t="shared" si="160"/>
        <v/>
      </c>
      <c r="BH342" s="84">
        <f>IFERROR(FIND("Mar",consulta_completa__11[[#This Row],[13 - Ocorrências/Ambientes Atingidos]]),0)</f>
        <v>0</v>
      </c>
      <c r="BI342" s="85" t="str">
        <f t="shared" si="161"/>
        <v/>
      </c>
      <c r="BJ342" s="84">
        <f>IFERROR(FIND("Praia",consulta_completa__11[[#This Row],[13 - Ocorrências/Ambientes Atingidos]]),0)</f>
        <v>0</v>
      </c>
      <c r="BK342" s="85" t="str">
        <f t="shared" si="162"/>
        <v/>
      </c>
      <c r="BL342" s="84">
        <f>IFERROR(FIND("Solo",consulta_completa__11[[#This Row],[13 - Ocorrências/Ambientes Atingidos]]),0)</f>
        <v>14</v>
      </c>
      <c r="BM342" s="85" t="str">
        <f t="shared" si="163"/>
        <v>X</v>
      </c>
      <c r="BN342" s="84">
        <f>IFERROR(FIND("Águas subterrâneas",consulta_completa__11[[#This Row],[13 - Ocorrências/Ambientes Atingidos]]),0)</f>
        <v>0</v>
      </c>
      <c r="BO342" s="85" t="str">
        <f t="shared" si="164"/>
        <v/>
      </c>
      <c r="BP342" s="84">
        <f>IFERROR(FIND("Atmosfera",consulta_completa__11[[#This Row],[13 - Ocorrências/Ambientes Atingidos]]),0)</f>
        <v>0</v>
      </c>
      <c r="BQ342" s="85" t="str">
        <f t="shared" si="165"/>
        <v/>
      </c>
      <c r="BR342" s="84">
        <f>IFERROR(FIND("Flora",consulta_completa__11[[#This Row],[13 - Ocorrências/Ambientes Atingidos]]),0)</f>
        <v>0</v>
      </c>
      <c r="BS342" s="85" t="str">
        <f t="shared" si="166"/>
        <v/>
      </c>
      <c r="BT342" s="84">
        <f>IFERROR(FIND("Fauna",consulta_completa__11[[#This Row],[13 - Ocorrências/Ambientes Atingidos]]),0)</f>
        <v>0</v>
      </c>
      <c r="BU342" s="85" t="str">
        <f t="shared" si="167"/>
        <v/>
      </c>
      <c r="BV342" s="84">
        <f>IFERROR(FIND("UC federal",consulta_completa__11[[#This Row],[13 - Ocorrências/Ambientes Atingidos]]),0)</f>
        <v>0</v>
      </c>
      <c r="BW342" s="85" t="str">
        <f t="shared" si="168"/>
        <v/>
      </c>
      <c r="BX342" s="84">
        <f>IFERROR(FIND("UC estadual/municipal",consulta_completa__11[[#This Row],[13 - Ocorrências/Ambientes Atingidos]]),0)</f>
        <v>0</v>
      </c>
      <c r="BY342" s="85" t="str">
        <f t="shared" si="169"/>
        <v/>
      </c>
      <c r="BZ342" s="84">
        <f>IFERROR(FIND("Outro(s)",consulta_completa__11[[#This Row],[13 - Ocorrências/Ambientes Atingidos]]),0)</f>
        <v>0</v>
      </c>
      <c r="CA342" s="85" t="str">
        <f t="shared" si="170"/>
        <v/>
      </c>
      <c r="CB342" s="84">
        <f>IFERROR(FIND("Sem dano",consulta_completa__11[[#This Row],[13 - Ocorrências/Ambientes Atingidos]]),0)</f>
        <v>0</v>
      </c>
      <c r="CC342" s="85" t="str">
        <f t="shared" si="171"/>
        <v/>
      </c>
      <c r="CD342" s="84" t="str">
        <f>IF(consulta_completa__11[[#This Row],[13 - Ocorrências/Ambientes Atingidos]]="","X","")</f>
        <v/>
      </c>
      <c r="CE342" s="86">
        <f>IFERROR(FIND("IBAMA",consulta_completa__11[[#This Row],[14 - Inst. Atuando no Local]]),0)</f>
        <v>0</v>
      </c>
      <c r="CF342" s="86" t="str">
        <f t="shared" si="172"/>
        <v/>
      </c>
      <c r="CG342" s="86">
        <f>IFERROR(FIND("OEMA",consulta_completa__11[[#This Row],[14 - Inst. Atuando no Local]]),0)</f>
        <v>0</v>
      </c>
      <c r="CH342" s="86" t="str">
        <f t="shared" si="173"/>
        <v/>
      </c>
      <c r="CI342" s="86">
        <f>IFERROR(FIND("DEFESA CIVIL",consulta_completa__11[[#This Row],[14 - Inst. Atuando no Local]]),0)</f>
        <v>0</v>
      </c>
      <c r="CJ342" s="86" t="str">
        <f t="shared" si="174"/>
        <v/>
      </c>
      <c r="CK342" s="86">
        <f>IFERROR(FIND("CORPO DE BOMBEIROS",consulta_completa__11[[#This Row],[14 - Inst. Atuando no Local]]),0)</f>
        <v>0</v>
      </c>
      <c r="CL342" s="86" t="str">
        <f t="shared" si="175"/>
        <v/>
      </c>
      <c r="CM342" s="86">
        <f>IFERROR(FIND("POLÍCIA RODOVIÁRIA",consulta_completa__11[[#This Row],[14 - Inst. Atuando no Local]]),0)</f>
        <v>0</v>
      </c>
      <c r="CN342" s="86" t="str">
        <f t="shared" si="176"/>
        <v/>
      </c>
      <c r="CO342" s="86">
        <f>IFERROR(FIND("POLÍCIA MILITAR",consulta_completa__11[[#This Row],[14 - Inst. Atuando no Local]]),0)</f>
        <v>0</v>
      </c>
      <c r="CP342" s="86" t="str">
        <f t="shared" si="177"/>
        <v/>
      </c>
      <c r="CQ342" s="86">
        <f>IFERROR(FIND("POLÍCIA CIVIL",consulta_completa__11[[#This Row],[14 - Inst. Atuando no Local]]),0)</f>
        <v>0</v>
      </c>
      <c r="CR342" s="86" t="str">
        <f t="shared" si="178"/>
        <v/>
      </c>
      <c r="CS342" s="86">
        <f>IFERROR(FIND("MARINHA DO BRASIL",consulta_completa__11[[#This Row],[14 - Inst. Atuando no Local]]),0)</f>
        <v>0</v>
      </c>
      <c r="CT342" s="86" t="str">
        <f t="shared" si="179"/>
        <v/>
      </c>
      <c r="CU342" s="86">
        <f>IFERROR(FIND("EMPRESA ESPECIALIZADA EM ATENDIMENTO",consulta_completa__11[[#This Row],[14 - Inst. Atuando no Local]]),0)</f>
        <v>0</v>
      </c>
      <c r="CV342" s="86" t="str">
        <f t="shared" si="180"/>
        <v/>
      </c>
      <c r="CW342" s="86">
        <f>IFERROR(FIND("IBAMA",consulta_completa__11[[#This Row],[14 - Inst. Atuando no Local]]),0)</f>
        <v>0</v>
      </c>
      <c r="CX342" s="86" t="str">
        <f t="shared" si="181"/>
        <v/>
      </c>
      <c r="CY342" s="86" t="str">
        <f>IF(consulta_completa__11[[#This Row],[14 - Inst. Atuando no Local]]="","X","")</f>
        <v/>
      </c>
      <c r="CZ342" s="86">
        <f>IFERROR(FIND("OUTRA (S)",consulta_completa__11[[#This Row],[14 - Inst. Atuando no Local]]),0)</f>
        <v>0</v>
      </c>
      <c r="DA342" s="86" t="str">
        <f t="shared" si="182"/>
        <v/>
      </c>
      <c r="DB342" s="37" t="str">
        <f t="shared" si="183"/>
        <v>Sim</v>
      </c>
      <c r="DC342" s="37" t="str">
        <f t="shared" si="184"/>
        <v>Não</v>
      </c>
      <c r="DD342" s="37" t="str">
        <f t="shared" si="185"/>
        <v>Sim</v>
      </c>
      <c r="DE342" s="89" t="str">
        <f t="shared" si="156"/>
        <v>Federal</v>
      </c>
    </row>
    <row r="343" spans="1:109">
      <c r="A343" s="15">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4">
        <f>IFERROR(FIND("Óbitos/feridos",consulta_completa__11[[#This Row],[13 - Ocorrências/Ambientes Atingidos]]),0)</f>
        <v>0</v>
      </c>
      <c r="AY343" s="85" t="str">
        <f t="shared" si="157"/>
        <v/>
      </c>
      <c r="AZ343" s="84">
        <f>IFERROR(FIND("População afetada/evacuada",consulta_completa__11[[#This Row],[13 - Ocorrências/Ambientes Atingidos]]),0)</f>
        <v>0</v>
      </c>
      <c r="BA343" s="84" t="str">
        <f t="shared" si="158"/>
        <v/>
      </c>
      <c r="BB343" s="84">
        <f>IFERROR(FIND("Suspensão de abastecimento de água",consulta_completa__11[[#This Row],[13 - Ocorrências/Ambientes Atingidos]]),0)</f>
        <v>0</v>
      </c>
      <c r="BC343" s="85" t="str">
        <f t="shared" si="186"/>
        <v/>
      </c>
      <c r="BD343" s="84">
        <f>IFERROR(FIND("Rio/córrego",consulta_completa__11[[#This Row],[13 - Ocorrências/Ambientes Atingidos]]),0)</f>
        <v>0</v>
      </c>
      <c r="BE343" s="85" t="str">
        <f t="shared" si="159"/>
        <v/>
      </c>
      <c r="BF343" s="84">
        <f>IFERROR(FIND("Lago",consulta_completa__11[[#This Row],[13 - Ocorrências/Ambientes Atingidos]]),0)</f>
        <v>0</v>
      </c>
      <c r="BG343" s="85" t="str">
        <f t="shared" si="160"/>
        <v/>
      </c>
      <c r="BH343" s="84">
        <f>IFERROR(FIND("Mar",consulta_completa__11[[#This Row],[13 - Ocorrências/Ambientes Atingidos]]),0)</f>
        <v>1</v>
      </c>
      <c r="BI343" s="85" t="str">
        <f t="shared" si="161"/>
        <v>X</v>
      </c>
      <c r="BJ343" s="84">
        <f>IFERROR(FIND("Praia",consulta_completa__11[[#This Row],[13 - Ocorrências/Ambientes Atingidos]]),0)</f>
        <v>0</v>
      </c>
      <c r="BK343" s="85" t="str">
        <f t="shared" si="162"/>
        <v/>
      </c>
      <c r="BL343" s="84">
        <f>IFERROR(FIND("Solo",consulta_completa__11[[#This Row],[13 - Ocorrências/Ambientes Atingidos]]),0)</f>
        <v>0</v>
      </c>
      <c r="BM343" s="85" t="str">
        <f t="shared" si="163"/>
        <v/>
      </c>
      <c r="BN343" s="84">
        <f>IFERROR(FIND("Águas subterrâneas",consulta_completa__11[[#This Row],[13 - Ocorrências/Ambientes Atingidos]]),0)</f>
        <v>0</v>
      </c>
      <c r="BO343" s="85" t="str">
        <f t="shared" si="164"/>
        <v/>
      </c>
      <c r="BP343" s="84">
        <f>IFERROR(FIND("Atmosfera",consulta_completa__11[[#This Row],[13 - Ocorrências/Ambientes Atingidos]]),0)</f>
        <v>0</v>
      </c>
      <c r="BQ343" s="85" t="str">
        <f t="shared" si="165"/>
        <v/>
      </c>
      <c r="BR343" s="84">
        <f>IFERROR(FIND("Flora",consulta_completa__11[[#This Row],[13 - Ocorrências/Ambientes Atingidos]]),0)</f>
        <v>0</v>
      </c>
      <c r="BS343" s="85" t="str">
        <f t="shared" si="166"/>
        <v/>
      </c>
      <c r="BT343" s="84">
        <f>IFERROR(FIND("Fauna",consulta_completa__11[[#This Row],[13 - Ocorrências/Ambientes Atingidos]]),0)</f>
        <v>0</v>
      </c>
      <c r="BU343" s="85" t="str">
        <f t="shared" si="167"/>
        <v/>
      </c>
      <c r="BV343" s="84">
        <f>IFERROR(FIND("UC federal",consulta_completa__11[[#This Row],[13 - Ocorrências/Ambientes Atingidos]]),0)</f>
        <v>0</v>
      </c>
      <c r="BW343" s="85" t="str">
        <f t="shared" si="168"/>
        <v/>
      </c>
      <c r="BX343" s="84">
        <f>IFERROR(FIND("UC estadual/municipal",consulta_completa__11[[#This Row],[13 - Ocorrências/Ambientes Atingidos]]),0)</f>
        <v>0</v>
      </c>
      <c r="BY343" s="85" t="str">
        <f t="shared" si="169"/>
        <v/>
      </c>
      <c r="BZ343" s="84">
        <f>IFERROR(FIND("Outro(s)",consulta_completa__11[[#This Row],[13 - Ocorrências/Ambientes Atingidos]]),0)</f>
        <v>0</v>
      </c>
      <c r="CA343" s="85" t="str">
        <f t="shared" si="170"/>
        <v/>
      </c>
      <c r="CB343" s="84">
        <f>IFERROR(FIND("Sem dano",consulta_completa__11[[#This Row],[13 - Ocorrências/Ambientes Atingidos]]),0)</f>
        <v>0</v>
      </c>
      <c r="CC343" s="85" t="str">
        <f t="shared" si="171"/>
        <v/>
      </c>
      <c r="CD343" s="84" t="str">
        <f>IF(consulta_completa__11[[#This Row],[13 - Ocorrências/Ambientes Atingidos]]="","X","")</f>
        <v/>
      </c>
      <c r="CE343" s="86">
        <f>IFERROR(FIND("IBAMA",consulta_completa__11[[#This Row],[14 - Inst. Atuando no Local]]),0)</f>
        <v>0</v>
      </c>
      <c r="CF343" s="86" t="str">
        <f t="shared" si="172"/>
        <v/>
      </c>
      <c r="CG343" s="86">
        <f>IFERROR(FIND("OEMA",consulta_completa__11[[#This Row],[14 - Inst. Atuando no Local]]),0)</f>
        <v>0</v>
      </c>
      <c r="CH343" s="86" t="str">
        <f t="shared" si="173"/>
        <v/>
      </c>
      <c r="CI343" s="86">
        <f>IFERROR(FIND("DEFESA CIVIL",consulta_completa__11[[#This Row],[14 - Inst. Atuando no Local]]),0)</f>
        <v>0</v>
      </c>
      <c r="CJ343" s="86" t="str">
        <f t="shared" si="174"/>
        <v/>
      </c>
      <c r="CK343" s="86">
        <f>IFERROR(FIND("CORPO DE BOMBEIROS",consulta_completa__11[[#This Row],[14 - Inst. Atuando no Local]]),0)</f>
        <v>0</v>
      </c>
      <c r="CL343" s="86" t="str">
        <f t="shared" si="175"/>
        <v/>
      </c>
      <c r="CM343" s="86">
        <f>IFERROR(FIND("POLÍCIA RODOVIÁRIA",consulta_completa__11[[#This Row],[14 - Inst. Atuando no Local]]),0)</f>
        <v>0</v>
      </c>
      <c r="CN343" s="86" t="str">
        <f t="shared" si="176"/>
        <v/>
      </c>
      <c r="CO343" s="86">
        <f>IFERROR(FIND("POLÍCIA MILITAR",consulta_completa__11[[#This Row],[14 - Inst. Atuando no Local]]),0)</f>
        <v>0</v>
      </c>
      <c r="CP343" s="86" t="str">
        <f t="shared" si="177"/>
        <v/>
      </c>
      <c r="CQ343" s="86">
        <f>IFERROR(FIND("POLÍCIA CIVIL",consulta_completa__11[[#This Row],[14 - Inst. Atuando no Local]]),0)</f>
        <v>0</v>
      </c>
      <c r="CR343" s="86" t="str">
        <f t="shared" si="178"/>
        <v/>
      </c>
      <c r="CS343" s="86">
        <f>IFERROR(FIND("MARINHA DO BRASIL",consulta_completa__11[[#This Row],[14 - Inst. Atuando no Local]]),0)</f>
        <v>0</v>
      </c>
      <c r="CT343" s="86" t="str">
        <f t="shared" si="179"/>
        <v/>
      </c>
      <c r="CU343" s="86">
        <f>IFERROR(FIND("EMPRESA ESPECIALIZADA EM ATENDIMENTO",consulta_completa__11[[#This Row],[14 - Inst. Atuando no Local]]),0)</f>
        <v>0</v>
      </c>
      <c r="CV343" s="86" t="str">
        <f t="shared" si="180"/>
        <v/>
      </c>
      <c r="CW343" s="86">
        <f>IFERROR(FIND("IBAMA",consulta_completa__11[[#This Row],[14 - Inst. Atuando no Local]]),0)</f>
        <v>0</v>
      </c>
      <c r="CX343" s="86" t="str">
        <f t="shared" si="181"/>
        <v/>
      </c>
      <c r="CY343" s="86" t="str">
        <f>IF(consulta_completa__11[[#This Row],[14 - Inst. Atuando no Local]]="","X","")</f>
        <v>X</v>
      </c>
      <c r="CZ343" s="86">
        <f>IFERROR(FIND("OUTRA (S)",consulta_completa__11[[#This Row],[14 - Inst. Atuando no Local]]),0)</f>
        <v>0</v>
      </c>
      <c r="DA343" s="86" t="str">
        <f t="shared" si="182"/>
        <v/>
      </c>
      <c r="DB343" s="37" t="str">
        <f t="shared" si="183"/>
        <v>Sim</v>
      </c>
      <c r="DC343" s="37" t="str">
        <f t="shared" si="184"/>
        <v>Não</v>
      </c>
      <c r="DD343" s="37" t="str">
        <f t="shared" si="185"/>
        <v>Sim</v>
      </c>
      <c r="DE343" s="89" t="str">
        <f t="shared" si="156"/>
        <v>Federal</v>
      </c>
    </row>
    <row r="344" spans="1:109">
      <c r="A344" s="15">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4">
        <f>IFERROR(FIND("Óbitos/feridos",consulta_completa__11[[#This Row],[13 - Ocorrências/Ambientes Atingidos]]),0)</f>
        <v>0</v>
      </c>
      <c r="AY344" s="85" t="str">
        <f t="shared" si="157"/>
        <v/>
      </c>
      <c r="AZ344" s="84">
        <f>IFERROR(FIND("População afetada/evacuada",consulta_completa__11[[#This Row],[13 - Ocorrências/Ambientes Atingidos]]),0)</f>
        <v>0</v>
      </c>
      <c r="BA344" s="84" t="str">
        <f t="shared" si="158"/>
        <v/>
      </c>
      <c r="BB344" s="84">
        <f>IFERROR(FIND("Suspensão de abastecimento de água",consulta_completa__11[[#This Row],[13 - Ocorrências/Ambientes Atingidos]]),0)</f>
        <v>0</v>
      </c>
      <c r="BC344" s="85" t="str">
        <f t="shared" si="186"/>
        <v/>
      </c>
      <c r="BD344" s="84">
        <f>IFERROR(FIND("Rio/córrego",consulta_completa__11[[#This Row],[13 - Ocorrências/Ambientes Atingidos]]),0)</f>
        <v>0</v>
      </c>
      <c r="BE344" s="85" t="str">
        <f t="shared" si="159"/>
        <v/>
      </c>
      <c r="BF344" s="84">
        <f>IFERROR(FIND("Lago",consulta_completa__11[[#This Row],[13 - Ocorrências/Ambientes Atingidos]]),0)</f>
        <v>0</v>
      </c>
      <c r="BG344" s="85" t="str">
        <f t="shared" si="160"/>
        <v/>
      </c>
      <c r="BH344" s="84">
        <f>IFERROR(FIND("Mar",consulta_completa__11[[#This Row],[13 - Ocorrências/Ambientes Atingidos]]),0)</f>
        <v>1</v>
      </c>
      <c r="BI344" s="85" t="str">
        <f t="shared" si="161"/>
        <v>X</v>
      </c>
      <c r="BJ344" s="84">
        <f>IFERROR(FIND("Praia",consulta_completa__11[[#This Row],[13 - Ocorrências/Ambientes Atingidos]]),0)</f>
        <v>0</v>
      </c>
      <c r="BK344" s="85" t="str">
        <f t="shared" si="162"/>
        <v/>
      </c>
      <c r="BL344" s="84">
        <f>IFERROR(FIND("Solo",consulta_completa__11[[#This Row],[13 - Ocorrências/Ambientes Atingidos]]),0)</f>
        <v>0</v>
      </c>
      <c r="BM344" s="85" t="str">
        <f t="shared" si="163"/>
        <v/>
      </c>
      <c r="BN344" s="84">
        <f>IFERROR(FIND("Águas subterrâneas",consulta_completa__11[[#This Row],[13 - Ocorrências/Ambientes Atingidos]]),0)</f>
        <v>0</v>
      </c>
      <c r="BO344" s="85" t="str">
        <f t="shared" si="164"/>
        <v/>
      </c>
      <c r="BP344" s="84">
        <f>IFERROR(FIND("Atmosfera",consulta_completa__11[[#This Row],[13 - Ocorrências/Ambientes Atingidos]]),0)</f>
        <v>0</v>
      </c>
      <c r="BQ344" s="85" t="str">
        <f t="shared" si="165"/>
        <v/>
      </c>
      <c r="BR344" s="84">
        <f>IFERROR(FIND("Flora",consulta_completa__11[[#This Row],[13 - Ocorrências/Ambientes Atingidos]]),0)</f>
        <v>0</v>
      </c>
      <c r="BS344" s="85" t="str">
        <f t="shared" si="166"/>
        <v/>
      </c>
      <c r="BT344" s="84">
        <f>IFERROR(FIND("Fauna",consulta_completa__11[[#This Row],[13 - Ocorrências/Ambientes Atingidos]]),0)</f>
        <v>0</v>
      </c>
      <c r="BU344" s="85" t="str">
        <f t="shared" si="167"/>
        <v/>
      </c>
      <c r="BV344" s="84">
        <f>IFERROR(FIND("UC federal",consulta_completa__11[[#This Row],[13 - Ocorrências/Ambientes Atingidos]]),0)</f>
        <v>0</v>
      </c>
      <c r="BW344" s="85" t="str">
        <f t="shared" si="168"/>
        <v/>
      </c>
      <c r="BX344" s="84">
        <f>IFERROR(FIND("UC estadual/municipal",consulta_completa__11[[#This Row],[13 - Ocorrências/Ambientes Atingidos]]),0)</f>
        <v>0</v>
      </c>
      <c r="BY344" s="85" t="str">
        <f t="shared" si="169"/>
        <v/>
      </c>
      <c r="BZ344" s="84">
        <f>IFERROR(FIND("Outro(s)",consulta_completa__11[[#This Row],[13 - Ocorrências/Ambientes Atingidos]]),0)</f>
        <v>0</v>
      </c>
      <c r="CA344" s="85" t="str">
        <f t="shared" si="170"/>
        <v/>
      </c>
      <c r="CB344" s="84">
        <f>IFERROR(FIND("Sem dano",consulta_completa__11[[#This Row],[13 - Ocorrências/Ambientes Atingidos]]),0)</f>
        <v>0</v>
      </c>
      <c r="CC344" s="85" t="str">
        <f t="shared" si="171"/>
        <v/>
      </c>
      <c r="CD344" s="84" t="str">
        <f>IF(consulta_completa__11[[#This Row],[13 - Ocorrências/Ambientes Atingidos]]="","X","")</f>
        <v/>
      </c>
      <c r="CE344" s="86">
        <f>IFERROR(FIND("IBAMA",consulta_completa__11[[#This Row],[14 - Inst. Atuando no Local]]),0)</f>
        <v>0</v>
      </c>
      <c r="CF344" s="86" t="str">
        <f t="shared" si="172"/>
        <v/>
      </c>
      <c r="CG344" s="86">
        <f>IFERROR(FIND("OEMA",consulta_completa__11[[#This Row],[14 - Inst. Atuando no Local]]),0)</f>
        <v>0</v>
      </c>
      <c r="CH344" s="86" t="str">
        <f t="shared" si="173"/>
        <v/>
      </c>
      <c r="CI344" s="86">
        <f>IFERROR(FIND("DEFESA CIVIL",consulta_completa__11[[#This Row],[14 - Inst. Atuando no Local]]),0)</f>
        <v>0</v>
      </c>
      <c r="CJ344" s="86" t="str">
        <f t="shared" si="174"/>
        <v/>
      </c>
      <c r="CK344" s="86">
        <f>IFERROR(FIND("CORPO DE BOMBEIROS",consulta_completa__11[[#This Row],[14 - Inst. Atuando no Local]]),0)</f>
        <v>0</v>
      </c>
      <c r="CL344" s="86" t="str">
        <f t="shared" si="175"/>
        <v/>
      </c>
      <c r="CM344" s="86">
        <f>IFERROR(FIND("POLÍCIA RODOVIÁRIA",consulta_completa__11[[#This Row],[14 - Inst. Atuando no Local]]),0)</f>
        <v>0</v>
      </c>
      <c r="CN344" s="86" t="str">
        <f t="shared" si="176"/>
        <v/>
      </c>
      <c r="CO344" s="86">
        <f>IFERROR(FIND("POLÍCIA MILITAR",consulta_completa__11[[#This Row],[14 - Inst. Atuando no Local]]),0)</f>
        <v>0</v>
      </c>
      <c r="CP344" s="86" t="str">
        <f t="shared" si="177"/>
        <v/>
      </c>
      <c r="CQ344" s="86">
        <f>IFERROR(FIND("POLÍCIA CIVIL",consulta_completa__11[[#This Row],[14 - Inst. Atuando no Local]]),0)</f>
        <v>0</v>
      </c>
      <c r="CR344" s="86" t="str">
        <f t="shared" si="178"/>
        <v/>
      </c>
      <c r="CS344" s="86">
        <f>IFERROR(FIND("MARINHA DO BRASIL",consulta_completa__11[[#This Row],[14 - Inst. Atuando no Local]]),0)</f>
        <v>0</v>
      </c>
      <c r="CT344" s="86" t="str">
        <f t="shared" si="179"/>
        <v/>
      </c>
      <c r="CU344" s="86">
        <f>IFERROR(FIND("EMPRESA ESPECIALIZADA EM ATENDIMENTO",consulta_completa__11[[#This Row],[14 - Inst. Atuando no Local]]),0)</f>
        <v>0</v>
      </c>
      <c r="CV344" s="86" t="str">
        <f t="shared" si="180"/>
        <v/>
      </c>
      <c r="CW344" s="86">
        <f>IFERROR(FIND("IBAMA",consulta_completa__11[[#This Row],[14 - Inst. Atuando no Local]]),0)</f>
        <v>0</v>
      </c>
      <c r="CX344" s="86" t="str">
        <f t="shared" si="181"/>
        <v/>
      </c>
      <c r="CY344" s="86" t="str">
        <f>IF(consulta_completa__11[[#This Row],[14 - Inst. Atuando no Local]]="","X","")</f>
        <v>X</v>
      </c>
      <c r="CZ344" s="86">
        <f>IFERROR(FIND("OUTRA (S)",consulta_completa__11[[#This Row],[14 - Inst. Atuando no Local]]),0)</f>
        <v>0</v>
      </c>
      <c r="DA344" s="86" t="str">
        <f t="shared" si="182"/>
        <v/>
      </c>
      <c r="DB344" s="37" t="str">
        <f t="shared" si="183"/>
        <v>Sim</v>
      </c>
      <c r="DC344" s="37" t="str">
        <f t="shared" si="184"/>
        <v>Não</v>
      </c>
      <c r="DD344" s="37" t="str">
        <f t="shared" si="185"/>
        <v>Sim</v>
      </c>
      <c r="DE344" s="89" t="str">
        <f t="shared" si="156"/>
        <v>Federal</v>
      </c>
    </row>
    <row r="345" spans="1:109">
      <c r="A345" s="15">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4">
        <f>IFERROR(FIND("Óbitos/feridos",consulta_completa__11[[#This Row],[13 - Ocorrências/Ambientes Atingidos]]),0)</f>
        <v>0</v>
      </c>
      <c r="AY345" s="85" t="str">
        <f t="shared" si="157"/>
        <v/>
      </c>
      <c r="AZ345" s="84">
        <f>IFERROR(FIND("População afetada/evacuada",consulta_completa__11[[#This Row],[13 - Ocorrências/Ambientes Atingidos]]),0)</f>
        <v>0</v>
      </c>
      <c r="BA345" s="84" t="str">
        <f t="shared" si="158"/>
        <v/>
      </c>
      <c r="BB345" s="84">
        <f>IFERROR(FIND("Suspensão de abastecimento de água",consulta_completa__11[[#This Row],[13 - Ocorrências/Ambientes Atingidos]]),0)</f>
        <v>0</v>
      </c>
      <c r="BC345" s="85" t="str">
        <f t="shared" si="186"/>
        <v/>
      </c>
      <c r="BD345" s="84">
        <f>IFERROR(FIND("Rio/córrego",consulta_completa__11[[#This Row],[13 - Ocorrências/Ambientes Atingidos]]),0)</f>
        <v>0</v>
      </c>
      <c r="BE345" s="85" t="str">
        <f t="shared" si="159"/>
        <v/>
      </c>
      <c r="BF345" s="84">
        <f>IFERROR(FIND("Lago",consulta_completa__11[[#This Row],[13 - Ocorrências/Ambientes Atingidos]]),0)</f>
        <v>0</v>
      </c>
      <c r="BG345" s="85" t="str">
        <f t="shared" si="160"/>
        <v/>
      </c>
      <c r="BH345" s="84">
        <f>IFERROR(FIND("Mar",consulta_completa__11[[#This Row],[13 - Ocorrências/Ambientes Atingidos]]),0)</f>
        <v>0</v>
      </c>
      <c r="BI345" s="85" t="str">
        <f t="shared" si="161"/>
        <v/>
      </c>
      <c r="BJ345" s="84">
        <f>IFERROR(FIND("Praia",consulta_completa__11[[#This Row],[13 - Ocorrências/Ambientes Atingidos]]),0)</f>
        <v>0</v>
      </c>
      <c r="BK345" s="85" t="str">
        <f t="shared" si="162"/>
        <v/>
      </c>
      <c r="BL345" s="84">
        <f>IFERROR(FIND("Solo",consulta_completa__11[[#This Row],[13 - Ocorrências/Ambientes Atingidos]]),0)</f>
        <v>1</v>
      </c>
      <c r="BM345" s="85" t="str">
        <f t="shared" si="163"/>
        <v>X</v>
      </c>
      <c r="BN345" s="84">
        <f>IFERROR(FIND("Águas subterrâneas",consulta_completa__11[[#This Row],[13 - Ocorrências/Ambientes Atingidos]]),0)</f>
        <v>0</v>
      </c>
      <c r="BO345" s="85" t="str">
        <f t="shared" si="164"/>
        <v/>
      </c>
      <c r="BP345" s="84">
        <f>IFERROR(FIND("Atmosfera",consulta_completa__11[[#This Row],[13 - Ocorrências/Ambientes Atingidos]]),0)</f>
        <v>0</v>
      </c>
      <c r="BQ345" s="85" t="str">
        <f t="shared" si="165"/>
        <v/>
      </c>
      <c r="BR345" s="84">
        <f>IFERROR(FIND("Flora",consulta_completa__11[[#This Row],[13 - Ocorrências/Ambientes Atingidos]]),0)</f>
        <v>0</v>
      </c>
      <c r="BS345" s="85" t="str">
        <f t="shared" si="166"/>
        <v/>
      </c>
      <c r="BT345" s="84">
        <f>IFERROR(FIND("Fauna",consulta_completa__11[[#This Row],[13 - Ocorrências/Ambientes Atingidos]]),0)</f>
        <v>0</v>
      </c>
      <c r="BU345" s="85" t="str">
        <f t="shared" si="167"/>
        <v/>
      </c>
      <c r="BV345" s="84">
        <f>IFERROR(FIND("UC federal",consulta_completa__11[[#This Row],[13 - Ocorrências/Ambientes Atingidos]]),0)</f>
        <v>0</v>
      </c>
      <c r="BW345" s="85" t="str">
        <f t="shared" si="168"/>
        <v/>
      </c>
      <c r="BX345" s="84">
        <f>IFERROR(FIND("UC estadual/municipal",consulta_completa__11[[#This Row],[13 - Ocorrências/Ambientes Atingidos]]),0)</f>
        <v>0</v>
      </c>
      <c r="BY345" s="85" t="str">
        <f t="shared" si="169"/>
        <v/>
      </c>
      <c r="BZ345" s="84">
        <f>IFERROR(FIND("Outro(s)",consulta_completa__11[[#This Row],[13 - Ocorrências/Ambientes Atingidos]]),0)</f>
        <v>0</v>
      </c>
      <c r="CA345" s="85" t="str">
        <f t="shared" si="170"/>
        <v/>
      </c>
      <c r="CB345" s="84">
        <f>IFERROR(FIND("Sem dano",consulta_completa__11[[#This Row],[13 - Ocorrências/Ambientes Atingidos]]),0)</f>
        <v>0</v>
      </c>
      <c r="CC345" s="85" t="str">
        <f t="shared" si="171"/>
        <v/>
      </c>
      <c r="CD345" s="84" t="str">
        <f>IF(consulta_completa__11[[#This Row],[13 - Ocorrências/Ambientes Atingidos]]="","X","")</f>
        <v/>
      </c>
      <c r="CE345" s="86">
        <f>IFERROR(FIND("IBAMA",consulta_completa__11[[#This Row],[14 - Inst. Atuando no Local]]),0)</f>
        <v>0</v>
      </c>
      <c r="CF345" s="86" t="str">
        <f t="shared" si="172"/>
        <v/>
      </c>
      <c r="CG345" s="86">
        <f>IFERROR(FIND("OEMA",consulta_completa__11[[#This Row],[14 - Inst. Atuando no Local]]),0)</f>
        <v>0</v>
      </c>
      <c r="CH345" s="86" t="str">
        <f t="shared" si="173"/>
        <v/>
      </c>
      <c r="CI345" s="86">
        <f>IFERROR(FIND("DEFESA CIVIL",consulta_completa__11[[#This Row],[14 - Inst. Atuando no Local]]),0)</f>
        <v>0</v>
      </c>
      <c r="CJ345" s="86" t="str">
        <f t="shared" si="174"/>
        <v/>
      </c>
      <c r="CK345" s="86">
        <f>IFERROR(FIND("CORPO DE BOMBEIROS",consulta_completa__11[[#This Row],[14 - Inst. Atuando no Local]]),0)</f>
        <v>0</v>
      </c>
      <c r="CL345" s="86" t="str">
        <f t="shared" si="175"/>
        <v/>
      </c>
      <c r="CM345" s="86">
        <f>IFERROR(FIND("POLÍCIA RODOVIÁRIA",consulta_completa__11[[#This Row],[14 - Inst. Atuando no Local]]),0)</f>
        <v>0</v>
      </c>
      <c r="CN345" s="86" t="str">
        <f t="shared" si="176"/>
        <v/>
      </c>
      <c r="CO345" s="86">
        <f>IFERROR(FIND("POLÍCIA MILITAR",consulta_completa__11[[#This Row],[14 - Inst. Atuando no Local]]),0)</f>
        <v>0</v>
      </c>
      <c r="CP345" s="86" t="str">
        <f t="shared" si="177"/>
        <v/>
      </c>
      <c r="CQ345" s="86">
        <f>IFERROR(FIND("POLÍCIA CIVIL",consulta_completa__11[[#This Row],[14 - Inst. Atuando no Local]]),0)</f>
        <v>0</v>
      </c>
      <c r="CR345" s="86" t="str">
        <f t="shared" si="178"/>
        <v/>
      </c>
      <c r="CS345" s="86">
        <f>IFERROR(FIND("MARINHA DO BRASIL",consulta_completa__11[[#This Row],[14 - Inst. Atuando no Local]]),0)</f>
        <v>0</v>
      </c>
      <c r="CT345" s="86" t="str">
        <f t="shared" si="179"/>
        <v/>
      </c>
      <c r="CU345" s="86">
        <f>IFERROR(FIND("EMPRESA ESPECIALIZADA EM ATENDIMENTO",consulta_completa__11[[#This Row],[14 - Inst. Atuando no Local]]),0)</f>
        <v>0</v>
      </c>
      <c r="CV345" s="86" t="str">
        <f t="shared" si="180"/>
        <v/>
      </c>
      <c r="CW345" s="86">
        <f>IFERROR(FIND("IBAMA",consulta_completa__11[[#This Row],[14 - Inst. Atuando no Local]]),0)</f>
        <v>0</v>
      </c>
      <c r="CX345" s="86" t="str">
        <f t="shared" si="181"/>
        <v/>
      </c>
      <c r="CY345" s="86" t="str">
        <f>IF(consulta_completa__11[[#This Row],[14 - Inst. Atuando no Local]]="","X","")</f>
        <v/>
      </c>
      <c r="CZ345" s="86">
        <f>IFERROR(FIND("OUTRA (S)",consulta_completa__11[[#This Row],[14 - Inst. Atuando no Local]]),0)</f>
        <v>0</v>
      </c>
      <c r="DA345" s="86" t="str">
        <f t="shared" si="182"/>
        <v/>
      </c>
      <c r="DB345" s="37" t="str">
        <f t="shared" si="183"/>
        <v>Sim</v>
      </c>
      <c r="DC345" s="37" t="str">
        <f t="shared" si="184"/>
        <v>Não</v>
      </c>
      <c r="DD345" s="37" t="str">
        <f t="shared" si="185"/>
        <v>Sim</v>
      </c>
      <c r="DE345" s="89" t="str">
        <f t="shared" si="156"/>
        <v>Federal</v>
      </c>
    </row>
    <row r="346" spans="1:109">
      <c r="A346" s="15">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4">
        <f>IFERROR(FIND("Óbitos/feridos",consulta_completa__11[[#This Row],[13 - Ocorrências/Ambientes Atingidos]]),0)</f>
        <v>0</v>
      </c>
      <c r="AY346" s="85" t="str">
        <f t="shared" si="157"/>
        <v/>
      </c>
      <c r="AZ346" s="84">
        <f>IFERROR(FIND("População afetada/evacuada",consulta_completa__11[[#This Row],[13 - Ocorrências/Ambientes Atingidos]]),0)</f>
        <v>0</v>
      </c>
      <c r="BA346" s="84" t="str">
        <f t="shared" si="158"/>
        <v/>
      </c>
      <c r="BB346" s="84">
        <f>IFERROR(FIND("Suspensão de abastecimento de água",consulta_completa__11[[#This Row],[13 - Ocorrências/Ambientes Atingidos]]),0)</f>
        <v>0</v>
      </c>
      <c r="BC346" s="85" t="str">
        <f t="shared" si="186"/>
        <v/>
      </c>
      <c r="BD346" s="84">
        <f>IFERROR(FIND("Rio/córrego",consulta_completa__11[[#This Row],[13 - Ocorrências/Ambientes Atingidos]]),0)</f>
        <v>0</v>
      </c>
      <c r="BE346" s="85" t="str">
        <f t="shared" si="159"/>
        <v/>
      </c>
      <c r="BF346" s="84">
        <f>IFERROR(FIND("Lago",consulta_completa__11[[#This Row],[13 - Ocorrências/Ambientes Atingidos]]),0)</f>
        <v>0</v>
      </c>
      <c r="BG346" s="85" t="str">
        <f t="shared" si="160"/>
        <v/>
      </c>
      <c r="BH346" s="84">
        <f>IFERROR(FIND("Mar",consulta_completa__11[[#This Row],[13 - Ocorrências/Ambientes Atingidos]]),0)</f>
        <v>0</v>
      </c>
      <c r="BI346" s="85" t="str">
        <f t="shared" si="161"/>
        <v/>
      </c>
      <c r="BJ346" s="84">
        <f>IFERROR(FIND("Praia",consulta_completa__11[[#This Row],[13 - Ocorrências/Ambientes Atingidos]]),0)</f>
        <v>0</v>
      </c>
      <c r="BK346" s="85" t="str">
        <f t="shared" si="162"/>
        <v/>
      </c>
      <c r="BL346" s="84">
        <f>IFERROR(FIND("Solo",consulta_completa__11[[#This Row],[13 - Ocorrências/Ambientes Atingidos]]),0)</f>
        <v>1</v>
      </c>
      <c r="BM346" s="85" t="str">
        <f t="shared" si="163"/>
        <v>X</v>
      </c>
      <c r="BN346" s="84">
        <f>IFERROR(FIND("Águas subterrâneas",consulta_completa__11[[#This Row],[13 - Ocorrências/Ambientes Atingidos]]),0)</f>
        <v>0</v>
      </c>
      <c r="BO346" s="85" t="str">
        <f t="shared" si="164"/>
        <v/>
      </c>
      <c r="BP346" s="84">
        <f>IFERROR(FIND("Atmosfera",consulta_completa__11[[#This Row],[13 - Ocorrências/Ambientes Atingidos]]),0)</f>
        <v>0</v>
      </c>
      <c r="BQ346" s="85" t="str">
        <f t="shared" si="165"/>
        <v/>
      </c>
      <c r="BR346" s="84">
        <f>IFERROR(FIND("Flora",consulta_completa__11[[#This Row],[13 - Ocorrências/Ambientes Atingidos]]),0)</f>
        <v>0</v>
      </c>
      <c r="BS346" s="85" t="str">
        <f t="shared" si="166"/>
        <v/>
      </c>
      <c r="BT346" s="84">
        <f>IFERROR(FIND("Fauna",consulta_completa__11[[#This Row],[13 - Ocorrências/Ambientes Atingidos]]),0)</f>
        <v>0</v>
      </c>
      <c r="BU346" s="85" t="str">
        <f t="shared" si="167"/>
        <v/>
      </c>
      <c r="BV346" s="84">
        <f>IFERROR(FIND("UC federal",consulta_completa__11[[#This Row],[13 - Ocorrências/Ambientes Atingidos]]),0)</f>
        <v>0</v>
      </c>
      <c r="BW346" s="85" t="str">
        <f t="shared" si="168"/>
        <v/>
      </c>
      <c r="BX346" s="84">
        <f>IFERROR(FIND("UC estadual/municipal",consulta_completa__11[[#This Row],[13 - Ocorrências/Ambientes Atingidos]]),0)</f>
        <v>0</v>
      </c>
      <c r="BY346" s="85" t="str">
        <f t="shared" si="169"/>
        <v/>
      </c>
      <c r="BZ346" s="84">
        <f>IFERROR(FIND("Outro(s)",consulta_completa__11[[#This Row],[13 - Ocorrências/Ambientes Atingidos]]),0)</f>
        <v>0</v>
      </c>
      <c r="CA346" s="85" t="str">
        <f t="shared" si="170"/>
        <v/>
      </c>
      <c r="CB346" s="84">
        <f>IFERROR(FIND("Sem dano",consulta_completa__11[[#This Row],[13 - Ocorrências/Ambientes Atingidos]]),0)</f>
        <v>0</v>
      </c>
      <c r="CC346" s="85" t="str">
        <f t="shared" si="171"/>
        <v/>
      </c>
      <c r="CD346" s="84" t="str">
        <f>IF(consulta_completa__11[[#This Row],[13 - Ocorrências/Ambientes Atingidos]]="","X","")</f>
        <v/>
      </c>
      <c r="CE346" s="86">
        <f>IFERROR(FIND("IBAMA",consulta_completa__11[[#This Row],[14 - Inst. Atuando no Local]]),0)</f>
        <v>0</v>
      </c>
      <c r="CF346" s="86" t="str">
        <f t="shared" si="172"/>
        <v/>
      </c>
      <c r="CG346" s="86">
        <f>IFERROR(FIND("OEMA",consulta_completa__11[[#This Row],[14 - Inst. Atuando no Local]]),0)</f>
        <v>0</v>
      </c>
      <c r="CH346" s="86" t="str">
        <f t="shared" si="173"/>
        <v/>
      </c>
      <c r="CI346" s="86">
        <f>IFERROR(FIND("DEFESA CIVIL",consulta_completa__11[[#This Row],[14 - Inst. Atuando no Local]]),0)</f>
        <v>0</v>
      </c>
      <c r="CJ346" s="86" t="str">
        <f t="shared" si="174"/>
        <v/>
      </c>
      <c r="CK346" s="86">
        <f>IFERROR(FIND("CORPO DE BOMBEIROS",consulta_completa__11[[#This Row],[14 - Inst. Atuando no Local]]),0)</f>
        <v>0</v>
      </c>
      <c r="CL346" s="86" t="str">
        <f t="shared" si="175"/>
        <v/>
      </c>
      <c r="CM346" s="86">
        <f>IFERROR(FIND("POLÍCIA RODOVIÁRIA",consulta_completa__11[[#This Row],[14 - Inst. Atuando no Local]]),0)</f>
        <v>0</v>
      </c>
      <c r="CN346" s="86" t="str">
        <f t="shared" si="176"/>
        <v/>
      </c>
      <c r="CO346" s="86">
        <f>IFERROR(FIND("POLÍCIA MILITAR",consulta_completa__11[[#This Row],[14 - Inst. Atuando no Local]]),0)</f>
        <v>0</v>
      </c>
      <c r="CP346" s="86" t="str">
        <f t="shared" si="177"/>
        <v/>
      </c>
      <c r="CQ346" s="86">
        <f>IFERROR(FIND("POLÍCIA CIVIL",consulta_completa__11[[#This Row],[14 - Inst. Atuando no Local]]),0)</f>
        <v>0</v>
      </c>
      <c r="CR346" s="86" t="str">
        <f t="shared" si="178"/>
        <v/>
      </c>
      <c r="CS346" s="86">
        <f>IFERROR(FIND("MARINHA DO BRASIL",consulta_completa__11[[#This Row],[14 - Inst. Atuando no Local]]),0)</f>
        <v>0</v>
      </c>
      <c r="CT346" s="86" t="str">
        <f t="shared" si="179"/>
        <v/>
      </c>
      <c r="CU346" s="86">
        <f>IFERROR(FIND("EMPRESA ESPECIALIZADA EM ATENDIMENTO",consulta_completa__11[[#This Row],[14 - Inst. Atuando no Local]]),0)</f>
        <v>0</v>
      </c>
      <c r="CV346" s="86" t="str">
        <f t="shared" si="180"/>
        <v/>
      </c>
      <c r="CW346" s="86">
        <f>IFERROR(FIND("IBAMA",consulta_completa__11[[#This Row],[14 - Inst. Atuando no Local]]),0)</f>
        <v>0</v>
      </c>
      <c r="CX346" s="86" t="str">
        <f t="shared" si="181"/>
        <v/>
      </c>
      <c r="CY346" s="86" t="str">
        <f>IF(consulta_completa__11[[#This Row],[14 - Inst. Atuando no Local]]="","X","")</f>
        <v/>
      </c>
      <c r="CZ346" s="86">
        <f>IFERROR(FIND("OUTRA (S)",consulta_completa__11[[#This Row],[14 - Inst. Atuando no Local]]),0)</f>
        <v>0</v>
      </c>
      <c r="DA346" s="86" t="str">
        <f t="shared" si="182"/>
        <v/>
      </c>
      <c r="DB346" s="37" t="str">
        <f t="shared" si="183"/>
        <v>Sim</v>
      </c>
      <c r="DC346" s="37" t="str">
        <f t="shared" si="184"/>
        <v>Não</v>
      </c>
      <c r="DD346" s="37" t="str">
        <f t="shared" si="185"/>
        <v>Sim</v>
      </c>
      <c r="DE346" s="89" t="str">
        <f t="shared" si="156"/>
        <v>Estadual</v>
      </c>
    </row>
    <row r="347" spans="1:109">
      <c r="A347" s="15">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4">
        <f>IFERROR(FIND("Óbitos/feridos",consulta_completa__11[[#This Row],[13 - Ocorrências/Ambientes Atingidos]]),0)</f>
        <v>0</v>
      </c>
      <c r="AY347" s="85" t="str">
        <f t="shared" si="157"/>
        <v/>
      </c>
      <c r="AZ347" s="84">
        <f>IFERROR(FIND("População afetada/evacuada",consulta_completa__11[[#This Row],[13 - Ocorrências/Ambientes Atingidos]]),0)</f>
        <v>0</v>
      </c>
      <c r="BA347" s="84" t="str">
        <f t="shared" si="158"/>
        <v/>
      </c>
      <c r="BB347" s="84">
        <f>IFERROR(FIND("Suspensão de abastecimento de água",consulta_completa__11[[#This Row],[13 - Ocorrências/Ambientes Atingidos]]),0)</f>
        <v>0</v>
      </c>
      <c r="BC347" s="85" t="str">
        <f t="shared" si="186"/>
        <v/>
      </c>
      <c r="BD347" s="84">
        <f>IFERROR(FIND("Rio/córrego",consulta_completa__11[[#This Row],[13 - Ocorrências/Ambientes Atingidos]]),0)</f>
        <v>0</v>
      </c>
      <c r="BE347" s="85" t="str">
        <f t="shared" si="159"/>
        <v/>
      </c>
      <c r="BF347" s="84">
        <f>IFERROR(FIND("Lago",consulta_completa__11[[#This Row],[13 - Ocorrências/Ambientes Atingidos]]),0)</f>
        <v>0</v>
      </c>
      <c r="BG347" s="85" t="str">
        <f t="shared" si="160"/>
        <v/>
      </c>
      <c r="BH347" s="84">
        <f>IFERROR(FIND("Mar",consulta_completa__11[[#This Row],[13 - Ocorrências/Ambientes Atingidos]]),0)</f>
        <v>1</v>
      </c>
      <c r="BI347" s="85" t="str">
        <f t="shared" si="161"/>
        <v>X</v>
      </c>
      <c r="BJ347" s="84">
        <f>IFERROR(FIND("Praia",consulta_completa__11[[#This Row],[13 - Ocorrências/Ambientes Atingidos]]),0)</f>
        <v>0</v>
      </c>
      <c r="BK347" s="85" t="str">
        <f t="shared" si="162"/>
        <v/>
      </c>
      <c r="BL347" s="84">
        <f>IFERROR(FIND("Solo",consulta_completa__11[[#This Row],[13 - Ocorrências/Ambientes Atingidos]]),0)</f>
        <v>0</v>
      </c>
      <c r="BM347" s="85" t="str">
        <f t="shared" si="163"/>
        <v/>
      </c>
      <c r="BN347" s="84">
        <f>IFERROR(FIND("Águas subterrâneas",consulta_completa__11[[#This Row],[13 - Ocorrências/Ambientes Atingidos]]),0)</f>
        <v>0</v>
      </c>
      <c r="BO347" s="85" t="str">
        <f t="shared" si="164"/>
        <v/>
      </c>
      <c r="BP347" s="84">
        <f>IFERROR(FIND("Atmosfera",consulta_completa__11[[#This Row],[13 - Ocorrências/Ambientes Atingidos]]),0)</f>
        <v>0</v>
      </c>
      <c r="BQ347" s="85" t="str">
        <f t="shared" si="165"/>
        <v/>
      </c>
      <c r="BR347" s="84">
        <f>IFERROR(FIND("Flora",consulta_completa__11[[#This Row],[13 - Ocorrências/Ambientes Atingidos]]),0)</f>
        <v>0</v>
      </c>
      <c r="BS347" s="85" t="str">
        <f t="shared" si="166"/>
        <v/>
      </c>
      <c r="BT347" s="84">
        <f>IFERROR(FIND("Fauna",consulta_completa__11[[#This Row],[13 - Ocorrências/Ambientes Atingidos]]),0)</f>
        <v>0</v>
      </c>
      <c r="BU347" s="85" t="str">
        <f t="shared" si="167"/>
        <v/>
      </c>
      <c r="BV347" s="84">
        <f>IFERROR(FIND("UC federal",consulta_completa__11[[#This Row],[13 - Ocorrências/Ambientes Atingidos]]),0)</f>
        <v>0</v>
      </c>
      <c r="BW347" s="85" t="str">
        <f t="shared" si="168"/>
        <v/>
      </c>
      <c r="BX347" s="84">
        <f>IFERROR(FIND("UC estadual/municipal",consulta_completa__11[[#This Row],[13 - Ocorrências/Ambientes Atingidos]]),0)</f>
        <v>0</v>
      </c>
      <c r="BY347" s="85" t="str">
        <f t="shared" si="169"/>
        <v/>
      </c>
      <c r="BZ347" s="84">
        <f>IFERROR(FIND("Outro(s)",consulta_completa__11[[#This Row],[13 - Ocorrências/Ambientes Atingidos]]),0)</f>
        <v>0</v>
      </c>
      <c r="CA347" s="85" t="str">
        <f t="shared" si="170"/>
        <v/>
      </c>
      <c r="CB347" s="84">
        <f>IFERROR(FIND("Sem dano",consulta_completa__11[[#This Row],[13 - Ocorrências/Ambientes Atingidos]]),0)</f>
        <v>0</v>
      </c>
      <c r="CC347" s="85" t="str">
        <f t="shared" si="171"/>
        <v/>
      </c>
      <c r="CD347" s="84" t="str">
        <f>IF(consulta_completa__11[[#This Row],[13 - Ocorrências/Ambientes Atingidos]]="","X","")</f>
        <v/>
      </c>
      <c r="CE347" s="86">
        <f>IFERROR(FIND("IBAMA",consulta_completa__11[[#This Row],[14 - Inst. Atuando no Local]]),0)</f>
        <v>0</v>
      </c>
      <c r="CF347" s="86" t="str">
        <f t="shared" si="172"/>
        <v/>
      </c>
      <c r="CG347" s="86">
        <f>IFERROR(FIND("OEMA",consulta_completa__11[[#This Row],[14 - Inst. Atuando no Local]]),0)</f>
        <v>0</v>
      </c>
      <c r="CH347" s="86" t="str">
        <f t="shared" si="173"/>
        <v/>
      </c>
      <c r="CI347" s="86">
        <f>IFERROR(FIND("DEFESA CIVIL",consulta_completa__11[[#This Row],[14 - Inst. Atuando no Local]]),0)</f>
        <v>0</v>
      </c>
      <c r="CJ347" s="86" t="str">
        <f t="shared" si="174"/>
        <v/>
      </c>
      <c r="CK347" s="86">
        <f>IFERROR(FIND("CORPO DE BOMBEIROS",consulta_completa__11[[#This Row],[14 - Inst. Atuando no Local]]),0)</f>
        <v>0</v>
      </c>
      <c r="CL347" s="86" t="str">
        <f t="shared" si="175"/>
        <v/>
      </c>
      <c r="CM347" s="86">
        <f>IFERROR(FIND("POLÍCIA RODOVIÁRIA",consulta_completa__11[[#This Row],[14 - Inst. Atuando no Local]]),0)</f>
        <v>0</v>
      </c>
      <c r="CN347" s="86" t="str">
        <f t="shared" si="176"/>
        <v/>
      </c>
      <c r="CO347" s="86">
        <f>IFERROR(FIND("POLÍCIA MILITAR",consulta_completa__11[[#This Row],[14 - Inst. Atuando no Local]]),0)</f>
        <v>0</v>
      </c>
      <c r="CP347" s="86" t="str">
        <f t="shared" si="177"/>
        <v/>
      </c>
      <c r="CQ347" s="86">
        <f>IFERROR(FIND("POLÍCIA CIVIL",consulta_completa__11[[#This Row],[14 - Inst. Atuando no Local]]),0)</f>
        <v>0</v>
      </c>
      <c r="CR347" s="86" t="str">
        <f t="shared" si="178"/>
        <v/>
      </c>
      <c r="CS347" s="86">
        <f>IFERROR(FIND("MARINHA DO BRASIL",consulta_completa__11[[#This Row],[14 - Inst. Atuando no Local]]),0)</f>
        <v>0</v>
      </c>
      <c r="CT347" s="86" t="str">
        <f t="shared" si="179"/>
        <v/>
      </c>
      <c r="CU347" s="86">
        <f>IFERROR(FIND("EMPRESA ESPECIALIZADA EM ATENDIMENTO",consulta_completa__11[[#This Row],[14 - Inst. Atuando no Local]]),0)</f>
        <v>0</v>
      </c>
      <c r="CV347" s="86" t="str">
        <f t="shared" si="180"/>
        <v/>
      </c>
      <c r="CW347" s="86">
        <f>IFERROR(FIND("IBAMA",consulta_completa__11[[#This Row],[14 - Inst. Atuando no Local]]),0)</f>
        <v>0</v>
      </c>
      <c r="CX347" s="86" t="str">
        <f t="shared" si="181"/>
        <v/>
      </c>
      <c r="CY347" s="86" t="str">
        <f>IF(consulta_completa__11[[#This Row],[14 - Inst. Atuando no Local]]="","X","")</f>
        <v/>
      </c>
      <c r="CZ347" s="86">
        <f>IFERROR(FIND("OUTRA (S)",consulta_completa__11[[#This Row],[14 - Inst. Atuando no Local]]),0)</f>
        <v>0</v>
      </c>
      <c r="DA347" s="86" t="str">
        <f t="shared" si="182"/>
        <v/>
      </c>
      <c r="DB347" s="37" t="str">
        <f t="shared" si="183"/>
        <v>Sim</v>
      </c>
      <c r="DC347" s="37" t="str">
        <f t="shared" si="184"/>
        <v>Não</v>
      </c>
      <c r="DD347" s="37" t="str">
        <f t="shared" si="185"/>
        <v>Sim</v>
      </c>
      <c r="DE347" s="89" t="str">
        <f t="shared" si="156"/>
        <v>Estadual</v>
      </c>
    </row>
    <row r="348" spans="1:109">
      <c r="A348" s="15">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4">
        <f>IFERROR(FIND("Óbitos/feridos",consulta_completa__11[[#This Row],[13 - Ocorrências/Ambientes Atingidos]]),0)</f>
        <v>0</v>
      </c>
      <c r="AY348" s="85" t="str">
        <f t="shared" si="157"/>
        <v/>
      </c>
      <c r="AZ348" s="84">
        <f>IFERROR(FIND("População afetada/evacuada",consulta_completa__11[[#This Row],[13 - Ocorrências/Ambientes Atingidos]]),0)</f>
        <v>0</v>
      </c>
      <c r="BA348" s="84" t="str">
        <f t="shared" si="158"/>
        <v/>
      </c>
      <c r="BB348" s="84">
        <f>IFERROR(FIND("Suspensão de abastecimento de água",consulta_completa__11[[#This Row],[13 - Ocorrências/Ambientes Atingidos]]),0)</f>
        <v>0</v>
      </c>
      <c r="BC348" s="85" t="str">
        <f t="shared" si="186"/>
        <v/>
      </c>
      <c r="BD348" s="84">
        <f>IFERROR(FIND("Rio/córrego",consulta_completa__11[[#This Row],[13 - Ocorrências/Ambientes Atingidos]]),0)</f>
        <v>0</v>
      </c>
      <c r="BE348" s="85" t="str">
        <f t="shared" si="159"/>
        <v/>
      </c>
      <c r="BF348" s="84">
        <f>IFERROR(FIND("Lago",consulta_completa__11[[#This Row],[13 - Ocorrências/Ambientes Atingidos]]),0)</f>
        <v>0</v>
      </c>
      <c r="BG348" s="85" t="str">
        <f t="shared" si="160"/>
        <v/>
      </c>
      <c r="BH348" s="84">
        <f>IFERROR(FIND("Mar",consulta_completa__11[[#This Row],[13 - Ocorrências/Ambientes Atingidos]]),0)</f>
        <v>1</v>
      </c>
      <c r="BI348" s="85" t="str">
        <f t="shared" si="161"/>
        <v>X</v>
      </c>
      <c r="BJ348" s="84">
        <f>IFERROR(FIND("Praia",consulta_completa__11[[#This Row],[13 - Ocorrências/Ambientes Atingidos]]),0)</f>
        <v>0</v>
      </c>
      <c r="BK348" s="85" t="str">
        <f t="shared" si="162"/>
        <v/>
      </c>
      <c r="BL348" s="84">
        <f>IFERROR(FIND("Solo",consulta_completa__11[[#This Row],[13 - Ocorrências/Ambientes Atingidos]]),0)</f>
        <v>0</v>
      </c>
      <c r="BM348" s="85" t="str">
        <f t="shared" si="163"/>
        <v/>
      </c>
      <c r="BN348" s="84">
        <f>IFERROR(FIND("Águas subterrâneas",consulta_completa__11[[#This Row],[13 - Ocorrências/Ambientes Atingidos]]),0)</f>
        <v>0</v>
      </c>
      <c r="BO348" s="85" t="str">
        <f t="shared" si="164"/>
        <v/>
      </c>
      <c r="BP348" s="84">
        <f>IFERROR(FIND("Atmosfera",consulta_completa__11[[#This Row],[13 - Ocorrências/Ambientes Atingidos]]),0)</f>
        <v>0</v>
      </c>
      <c r="BQ348" s="85" t="str">
        <f t="shared" si="165"/>
        <v/>
      </c>
      <c r="BR348" s="84">
        <f>IFERROR(FIND("Flora",consulta_completa__11[[#This Row],[13 - Ocorrências/Ambientes Atingidos]]),0)</f>
        <v>0</v>
      </c>
      <c r="BS348" s="85" t="str">
        <f t="shared" si="166"/>
        <v/>
      </c>
      <c r="BT348" s="84">
        <f>IFERROR(FIND("Fauna",consulta_completa__11[[#This Row],[13 - Ocorrências/Ambientes Atingidos]]),0)</f>
        <v>0</v>
      </c>
      <c r="BU348" s="85" t="str">
        <f t="shared" si="167"/>
        <v/>
      </c>
      <c r="BV348" s="84">
        <f>IFERROR(FIND("UC federal",consulta_completa__11[[#This Row],[13 - Ocorrências/Ambientes Atingidos]]),0)</f>
        <v>0</v>
      </c>
      <c r="BW348" s="85" t="str">
        <f t="shared" si="168"/>
        <v/>
      </c>
      <c r="BX348" s="84">
        <f>IFERROR(FIND("UC estadual/municipal",consulta_completa__11[[#This Row],[13 - Ocorrências/Ambientes Atingidos]]),0)</f>
        <v>0</v>
      </c>
      <c r="BY348" s="85" t="str">
        <f t="shared" si="169"/>
        <v/>
      </c>
      <c r="BZ348" s="84">
        <f>IFERROR(FIND("Outro(s)",consulta_completa__11[[#This Row],[13 - Ocorrências/Ambientes Atingidos]]),0)</f>
        <v>0</v>
      </c>
      <c r="CA348" s="85" t="str">
        <f t="shared" si="170"/>
        <v/>
      </c>
      <c r="CB348" s="84">
        <f>IFERROR(FIND("Sem dano",consulta_completa__11[[#This Row],[13 - Ocorrências/Ambientes Atingidos]]),0)</f>
        <v>0</v>
      </c>
      <c r="CC348" s="85" t="str">
        <f t="shared" si="171"/>
        <v/>
      </c>
      <c r="CD348" s="84" t="str">
        <f>IF(consulta_completa__11[[#This Row],[13 - Ocorrências/Ambientes Atingidos]]="","X","")</f>
        <v/>
      </c>
      <c r="CE348" s="86">
        <f>IFERROR(FIND("IBAMA",consulta_completa__11[[#This Row],[14 - Inst. Atuando no Local]]),0)</f>
        <v>0</v>
      </c>
      <c r="CF348" s="86" t="str">
        <f t="shared" si="172"/>
        <v/>
      </c>
      <c r="CG348" s="86">
        <f>IFERROR(FIND("OEMA",consulta_completa__11[[#This Row],[14 - Inst. Atuando no Local]]),0)</f>
        <v>0</v>
      </c>
      <c r="CH348" s="86" t="str">
        <f t="shared" si="173"/>
        <v/>
      </c>
      <c r="CI348" s="86">
        <f>IFERROR(FIND("DEFESA CIVIL",consulta_completa__11[[#This Row],[14 - Inst. Atuando no Local]]),0)</f>
        <v>0</v>
      </c>
      <c r="CJ348" s="86" t="str">
        <f t="shared" si="174"/>
        <v/>
      </c>
      <c r="CK348" s="86">
        <f>IFERROR(FIND("CORPO DE BOMBEIROS",consulta_completa__11[[#This Row],[14 - Inst. Atuando no Local]]),0)</f>
        <v>0</v>
      </c>
      <c r="CL348" s="86" t="str">
        <f t="shared" si="175"/>
        <v/>
      </c>
      <c r="CM348" s="86">
        <f>IFERROR(FIND("POLÍCIA RODOVIÁRIA",consulta_completa__11[[#This Row],[14 - Inst. Atuando no Local]]),0)</f>
        <v>0</v>
      </c>
      <c r="CN348" s="86" t="str">
        <f t="shared" si="176"/>
        <v/>
      </c>
      <c r="CO348" s="86">
        <f>IFERROR(FIND("POLÍCIA MILITAR",consulta_completa__11[[#This Row],[14 - Inst. Atuando no Local]]),0)</f>
        <v>0</v>
      </c>
      <c r="CP348" s="86" t="str">
        <f t="shared" si="177"/>
        <v/>
      </c>
      <c r="CQ348" s="86">
        <f>IFERROR(FIND("POLÍCIA CIVIL",consulta_completa__11[[#This Row],[14 - Inst. Atuando no Local]]),0)</f>
        <v>0</v>
      </c>
      <c r="CR348" s="86" t="str">
        <f t="shared" si="178"/>
        <v/>
      </c>
      <c r="CS348" s="86">
        <f>IFERROR(FIND("MARINHA DO BRASIL",consulta_completa__11[[#This Row],[14 - Inst. Atuando no Local]]),0)</f>
        <v>0</v>
      </c>
      <c r="CT348" s="86" t="str">
        <f t="shared" si="179"/>
        <v/>
      </c>
      <c r="CU348" s="86">
        <f>IFERROR(FIND("EMPRESA ESPECIALIZADA EM ATENDIMENTO",consulta_completa__11[[#This Row],[14 - Inst. Atuando no Local]]),0)</f>
        <v>0</v>
      </c>
      <c r="CV348" s="86" t="str">
        <f t="shared" si="180"/>
        <v/>
      </c>
      <c r="CW348" s="86">
        <f>IFERROR(FIND("IBAMA",consulta_completa__11[[#This Row],[14 - Inst. Atuando no Local]]),0)</f>
        <v>0</v>
      </c>
      <c r="CX348" s="86" t="str">
        <f t="shared" si="181"/>
        <v/>
      </c>
      <c r="CY348" s="86" t="str">
        <f>IF(consulta_completa__11[[#This Row],[14 - Inst. Atuando no Local]]="","X","")</f>
        <v/>
      </c>
      <c r="CZ348" s="86">
        <f>IFERROR(FIND("OUTRA (S)",consulta_completa__11[[#This Row],[14 - Inst. Atuando no Local]]),0)</f>
        <v>0</v>
      </c>
      <c r="DA348" s="86" t="str">
        <f t="shared" si="182"/>
        <v/>
      </c>
      <c r="DB348" s="37" t="str">
        <f t="shared" si="183"/>
        <v>Sim</v>
      </c>
      <c r="DC348" s="37" t="str">
        <f t="shared" si="184"/>
        <v>Não</v>
      </c>
      <c r="DD348" s="37" t="str">
        <f t="shared" si="185"/>
        <v>Sim</v>
      </c>
      <c r="DE348" s="89" t="str">
        <f t="shared" si="156"/>
        <v>Federal</v>
      </c>
    </row>
    <row r="349" spans="1:109">
      <c r="A349" s="15">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4">
        <f>IFERROR(FIND("Óbitos/feridos",consulta_completa__11[[#This Row],[13 - Ocorrências/Ambientes Atingidos]]),0)</f>
        <v>0</v>
      </c>
      <c r="AY349" s="85" t="str">
        <f t="shared" si="157"/>
        <v/>
      </c>
      <c r="AZ349" s="84">
        <f>IFERROR(FIND("População afetada/evacuada",consulta_completa__11[[#This Row],[13 - Ocorrências/Ambientes Atingidos]]),0)</f>
        <v>0</v>
      </c>
      <c r="BA349" s="84" t="str">
        <f t="shared" si="158"/>
        <v/>
      </c>
      <c r="BB349" s="84">
        <f>IFERROR(FIND("Suspensão de abastecimento de água",consulta_completa__11[[#This Row],[13 - Ocorrências/Ambientes Atingidos]]),0)</f>
        <v>0</v>
      </c>
      <c r="BC349" s="85" t="str">
        <f t="shared" si="186"/>
        <v/>
      </c>
      <c r="BD349" s="84">
        <f>IFERROR(FIND("Rio/córrego",consulta_completa__11[[#This Row],[13 - Ocorrências/Ambientes Atingidos]]),0)</f>
        <v>0</v>
      </c>
      <c r="BE349" s="85" t="str">
        <f t="shared" si="159"/>
        <v/>
      </c>
      <c r="BF349" s="84">
        <f>IFERROR(FIND("Lago",consulta_completa__11[[#This Row],[13 - Ocorrências/Ambientes Atingidos]]),0)</f>
        <v>1</v>
      </c>
      <c r="BG349" s="85" t="str">
        <f t="shared" si="160"/>
        <v>X</v>
      </c>
      <c r="BH349" s="84">
        <f>IFERROR(FIND("Mar",consulta_completa__11[[#This Row],[13 - Ocorrências/Ambientes Atingidos]]),0)</f>
        <v>7</v>
      </c>
      <c r="BI349" s="85" t="str">
        <f t="shared" si="161"/>
        <v>X</v>
      </c>
      <c r="BJ349" s="84">
        <f>IFERROR(FIND("Praia",consulta_completa__11[[#This Row],[13 - Ocorrências/Ambientes Atingidos]]),0)</f>
        <v>0</v>
      </c>
      <c r="BK349" s="85" t="str">
        <f t="shared" si="162"/>
        <v/>
      </c>
      <c r="BL349" s="84">
        <f>IFERROR(FIND("Solo",consulta_completa__11[[#This Row],[13 - Ocorrências/Ambientes Atingidos]]),0)</f>
        <v>0</v>
      </c>
      <c r="BM349" s="85" t="str">
        <f t="shared" si="163"/>
        <v/>
      </c>
      <c r="BN349" s="84">
        <f>IFERROR(FIND("Águas subterrâneas",consulta_completa__11[[#This Row],[13 - Ocorrências/Ambientes Atingidos]]),0)</f>
        <v>0</v>
      </c>
      <c r="BO349" s="85" t="str">
        <f t="shared" si="164"/>
        <v/>
      </c>
      <c r="BP349" s="84">
        <f>IFERROR(FIND("Atmosfera",consulta_completa__11[[#This Row],[13 - Ocorrências/Ambientes Atingidos]]),0)</f>
        <v>0</v>
      </c>
      <c r="BQ349" s="85" t="str">
        <f t="shared" si="165"/>
        <v/>
      </c>
      <c r="BR349" s="84">
        <f>IFERROR(FIND("Flora",consulta_completa__11[[#This Row],[13 - Ocorrências/Ambientes Atingidos]]),0)</f>
        <v>0</v>
      </c>
      <c r="BS349" s="85" t="str">
        <f t="shared" si="166"/>
        <v/>
      </c>
      <c r="BT349" s="84">
        <f>IFERROR(FIND("Fauna",consulta_completa__11[[#This Row],[13 - Ocorrências/Ambientes Atingidos]]),0)</f>
        <v>0</v>
      </c>
      <c r="BU349" s="85" t="str">
        <f t="shared" si="167"/>
        <v/>
      </c>
      <c r="BV349" s="84">
        <f>IFERROR(FIND("UC federal",consulta_completa__11[[#This Row],[13 - Ocorrências/Ambientes Atingidos]]),0)</f>
        <v>0</v>
      </c>
      <c r="BW349" s="85" t="str">
        <f t="shared" si="168"/>
        <v/>
      </c>
      <c r="BX349" s="84">
        <f>IFERROR(FIND("UC estadual/municipal",consulta_completa__11[[#This Row],[13 - Ocorrências/Ambientes Atingidos]]),0)</f>
        <v>0</v>
      </c>
      <c r="BY349" s="85" t="str">
        <f t="shared" si="169"/>
        <v/>
      </c>
      <c r="BZ349" s="84">
        <f>IFERROR(FIND("Outro(s)",consulta_completa__11[[#This Row],[13 - Ocorrências/Ambientes Atingidos]]),0)</f>
        <v>0</v>
      </c>
      <c r="CA349" s="85" t="str">
        <f t="shared" si="170"/>
        <v/>
      </c>
      <c r="CB349" s="84">
        <f>IFERROR(FIND("Sem dano",consulta_completa__11[[#This Row],[13 - Ocorrências/Ambientes Atingidos]]),0)</f>
        <v>0</v>
      </c>
      <c r="CC349" s="85" t="str">
        <f t="shared" si="171"/>
        <v/>
      </c>
      <c r="CD349" s="84" t="str">
        <f>IF(consulta_completa__11[[#This Row],[13 - Ocorrências/Ambientes Atingidos]]="","X","")</f>
        <v/>
      </c>
      <c r="CE349" s="86">
        <f>IFERROR(FIND("IBAMA",consulta_completa__11[[#This Row],[14 - Inst. Atuando no Local]]),0)</f>
        <v>0</v>
      </c>
      <c r="CF349" s="86" t="str">
        <f t="shared" si="172"/>
        <v/>
      </c>
      <c r="CG349" s="86">
        <f>IFERROR(FIND("OEMA",consulta_completa__11[[#This Row],[14 - Inst. Atuando no Local]]),0)</f>
        <v>0</v>
      </c>
      <c r="CH349" s="86" t="str">
        <f t="shared" si="173"/>
        <v/>
      </c>
      <c r="CI349" s="86">
        <f>IFERROR(FIND("DEFESA CIVIL",consulta_completa__11[[#This Row],[14 - Inst. Atuando no Local]]),0)</f>
        <v>0</v>
      </c>
      <c r="CJ349" s="86" t="str">
        <f t="shared" si="174"/>
        <v/>
      </c>
      <c r="CK349" s="86">
        <f>IFERROR(FIND("CORPO DE BOMBEIROS",consulta_completa__11[[#This Row],[14 - Inst. Atuando no Local]]),0)</f>
        <v>0</v>
      </c>
      <c r="CL349" s="86" t="str">
        <f t="shared" si="175"/>
        <v/>
      </c>
      <c r="CM349" s="86">
        <f>IFERROR(FIND("POLÍCIA RODOVIÁRIA",consulta_completa__11[[#This Row],[14 - Inst. Atuando no Local]]),0)</f>
        <v>0</v>
      </c>
      <c r="CN349" s="86" t="str">
        <f t="shared" si="176"/>
        <v/>
      </c>
      <c r="CO349" s="86">
        <f>IFERROR(FIND("POLÍCIA MILITAR",consulta_completa__11[[#This Row],[14 - Inst. Atuando no Local]]),0)</f>
        <v>0</v>
      </c>
      <c r="CP349" s="86" t="str">
        <f t="shared" si="177"/>
        <v/>
      </c>
      <c r="CQ349" s="86">
        <f>IFERROR(FIND("POLÍCIA CIVIL",consulta_completa__11[[#This Row],[14 - Inst. Atuando no Local]]),0)</f>
        <v>0</v>
      </c>
      <c r="CR349" s="86" t="str">
        <f t="shared" si="178"/>
        <v/>
      </c>
      <c r="CS349" s="86">
        <f>IFERROR(FIND("MARINHA DO BRASIL",consulta_completa__11[[#This Row],[14 - Inst. Atuando no Local]]),0)</f>
        <v>0</v>
      </c>
      <c r="CT349" s="86" t="str">
        <f t="shared" si="179"/>
        <v/>
      </c>
      <c r="CU349" s="86">
        <f>IFERROR(FIND("EMPRESA ESPECIALIZADA EM ATENDIMENTO",consulta_completa__11[[#This Row],[14 - Inst. Atuando no Local]]),0)</f>
        <v>0</v>
      </c>
      <c r="CV349" s="86" t="str">
        <f t="shared" si="180"/>
        <v/>
      </c>
      <c r="CW349" s="86">
        <f>IFERROR(FIND("IBAMA",consulta_completa__11[[#This Row],[14 - Inst. Atuando no Local]]),0)</f>
        <v>0</v>
      </c>
      <c r="CX349" s="86" t="str">
        <f t="shared" si="181"/>
        <v/>
      </c>
      <c r="CY349" s="86" t="str">
        <f>IF(consulta_completa__11[[#This Row],[14 - Inst. Atuando no Local]]="","X","")</f>
        <v/>
      </c>
      <c r="CZ349" s="86">
        <f>IFERROR(FIND("OUTRA (S)",consulta_completa__11[[#This Row],[14 - Inst. Atuando no Local]]),0)</f>
        <v>0</v>
      </c>
      <c r="DA349" s="86" t="str">
        <f t="shared" si="182"/>
        <v/>
      </c>
      <c r="DB349" s="37" t="str">
        <f t="shared" si="183"/>
        <v>Sim</v>
      </c>
      <c r="DC349" s="37" t="str">
        <f t="shared" si="184"/>
        <v>Não</v>
      </c>
      <c r="DD349" s="37" t="str">
        <f t="shared" si="185"/>
        <v>Sim</v>
      </c>
      <c r="DE349" s="89" t="str">
        <f t="shared" si="156"/>
        <v>Sem informação</v>
      </c>
    </row>
    <row r="350" spans="1:109">
      <c r="A350" s="15">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4">
        <f>IFERROR(FIND("Óbitos/feridos",consulta_completa__11[[#This Row],[13 - Ocorrências/Ambientes Atingidos]]),0)</f>
        <v>0</v>
      </c>
      <c r="AY350" s="85" t="str">
        <f t="shared" si="157"/>
        <v/>
      </c>
      <c r="AZ350" s="84">
        <f>IFERROR(FIND("População afetada/evacuada",consulta_completa__11[[#This Row],[13 - Ocorrências/Ambientes Atingidos]]),0)</f>
        <v>0</v>
      </c>
      <c r="BA350" s="84" t="str">
        <f t="shared" si="158"/>
        <v/>
      </c>
      <c r="BB350" s="84">
        <f>IFERROR(FIND("Suspensão de abastecimento de água",consulta_completa__11[[#This Row],[13 - Ocorrências/Ambientes Atingidos]]),0)</f>
        <v>0</v>
      </c>
      <c r="BC350" s="85" t="str">
        <f t="shared" si="186"/>
        <v/>
      </c>
      <c r="BD350" s="84">
        <f>IFERROR(FIND("Rio/córrego",consulta_completa__11[[#This Row],[13 - Ocorrências/Ambientes Atingidos]]),0)</f>
        <v>0</v>
      </c>
      <c r="BE350" s="85" t="str">
        <f t="shared" si="159"/>
        <v/>
      </c>
      <c r="BF350" s="84">
        <f>IFERROR(FIND("Lago",consulta_completa__11[[#This Row],[13 - Ocorrências/Ambientes Atingidos]]),0)</f>
        <v>0</v>
      </c>
      <c r="BG350" s="85" t="str">
        <f t="shared" si="160"/>
        <v/>
      </c>
      <c r="BH350" s="84">
        <f>IFERROR(FIND("Mar",consulta_completa__11[[#This Row],[13 - Ocorrências/Ambientes Atingidos]]),0)</f>
        <v>1</v>
      </c>
      <c r="BI350" s="85" t="str">
        <f t="shared" si="161"/>
        <v>X</v>
      </c>
      <c r="BJ350" s="84">
        <f>IFERROR(FIND("Praia",consulta_completa__11[[#This Row],[13 - Ocorrências/Ambientes Atingidos]]),0)</f>
        <v>0</v>
      </c>
      <c r="BK350" s="85" t="str">
        <f t="shared" si="162"/>
        <v/>
      </c>
      <c r="BL350" s="84">
        <f>IFERROR(FIND("Solo",consulta_completa__11[[#This Row],[13 - Ocorrências/Ambientes Atingidos]]),0)</f>
        <v>0</v>
      </c>
      <c r="BM350" s="85" t="str">
        <f t="shared" si="163"/>
        <v/>
      </c>
      <c r="BN350" s="84">
        <f>IFERROR(FIND("Águas subterrâneas",consulta_completa__11[[#This Row],[13 - Ocorrências/Ambientes Atingidos]]),0)</f>
        <v>0</v>
      </c>
      <c r="BO350" s="85" t="str">
        <f t="shared" si="164"/>
        <v/>
      </c>
      <c r="BP350" s="84">
        <f>IFERROR(FIND("Atmosfera",consulta_completa__11[[#This Row],[13 - Ocorrências/Ambientes Atingidos]]),0)</f>
        <v>0</v>
      </c>
      <c r="BQ350" s="85" t="str">
        <f t="shared" si="165"/>
        <v/>
      </c>
      <c r="BR350" s="84">
        <f>IFERROR(FIND("Flora",consulta_completa__11[[#This Row],[13 - Ocorrências/Ambientes Atingidos]]),0)</f>
        <v>0</v>
      </c>
      <c r="BS350" s="85" t="str">
        <f t="shared" si="166"/>
        <v/>
      </c>
      <c r="BT350" s="84">
        <f>IFERROR(FIND("Fauna",consulta_completa__11[[#This Row],[13 - Ocorrências/Ambientes Atingidos]]),0)</f>
        <v>0</v>
      </c>
      <c r="BU350" s="85" t="str">
        <f t="shared" si="167"/>
        <v/>
      </c>
      <c r="BV350" s="84">
        <f>IFERROR(FIND("UC federal",consulta_completa__11[[#This Row],[13 - Ocorrências/Ambientes Atingidos]]),0)</f>
        <v>0</v>
      </c>
      <c r="BW350" s="85" t="str">
        <f t="shared" si="168"/>
        <v/>
      </c>
      <c r="BX350" s="84">
        <f>IFERROR(FIND("UC estadual/municipal",consulta_completa__11[[#This Row],[13 - Ocorrências/Ambientes Atingidos]]),0)</f>
        <v>0</v>
      </c>
      <c r="BY350" s="85" t="str">
        <f t="shared" si="169"/>
        <v/>
      </c>
      <c r="BZ350" s="84">
        <f>IFERROR(FIND("Outro(s)",consulta_completa__11[[#This Row],[13 - Ocorrências/Ambientes Atingidos]]),0)</f>
        <v>0</v>
      </c>
      <c r="CA350" s="85" t="str">
        <f t="shared" si="170"/>
        <v/>
      </c>
      <c r="CB350" s="84">
        <f>IFERROR(FIND("Sem dano",consulta_completa__11[[#This Row],[13 - Ocorrências/Ambientes Atingidos]]),0)</f>
        <v>0</v>
      </c>
      <c r="CC350" s="85" t="str">
        <f t="shared" si="171"/>
        <v/>
      </c>
      <c r="CD350" s="84" t="str">
        <f>IF(consulta_completa__11[[#This Row],[13 - Ocorrências/Ambientes Atingidos]]="","X","")</f>
        <v/>
      </c>
      <c r="CE350" s="86">
        <f>IFERROR(FIND("IBAMA",consulta_completa__11[[#This Row],[14 - Inst. Atuando no Local]]),0)</f>
        <v>0</v>
      </c>
      <c r="CF350" s="86" t="str">
        <f t="shared" si="172"/>
        <v/>
      </c>
      <c r="CG350" s="86">
        <f>IFERROR(FIND("OEMA",consulta_completa__11[[#This Row],[14 - Inst. Atuando no Local]]),0)</f>
        <v>0</v>
      </c>
      <c r="CH350" s="86" t="str">
        <f t="shared" si="173"/>
        <v/>
      </c>
      <c r="CI350" s="86">
        <f>IFERROR(FIND("DEFESA CIVIL",consulta_completa__11[[#This Row],[14 - Inst. Atuando no Local]]),0)</f>
        <v>0</v>
      </c>
      <c r="CJ350" s="86" t="str">
        <f t="shared" si="174"/>
        <v/>
      </c>
      <c r="CK350" s="86">
        <f>IFERROR(FIND("CORPO DE BOMBEIROS",consulta_completa__11[[#This Row],[14 - Inst. Atuando no Local]]),0)</f>
        <v>0</v>
      </c>
      <c r="CL350" s="86" t="str">
        <f t="shared" si="175"/>
        <v/>
      </c>
      <c r="CM350" s="86">
        <f>IFERROR(FIND("POLÍCIA RODOVIÁRIA",consulta_completa__11[[#This Row],[14 - Inst. Atuando no Local]]),0)</f>
        <v>0</v>
      </c>
      <c r="CN350" s="86" t="str">
        <f t="shared" si="176"/>
        <v/>
      </c>
      <c r="CO350" s="86">
        <f>IFERROR(FIND("POLÍCIA MILITAR",consulta_completa__11[[#This Row],[14 - Inst. Atuando no Local]]),0)</f>
        <v>0</v>
      </c>
      <c r="CP350" s="86" t="str">
        <f t="shared" si="177"/>
        <v/>
      </c>
      <c r="CQ350" s="86">
        <f>IFERROR(FIND("POLÍCIA CIVIL",consulta_completa__11[[#This Row],[14 - Inst. Atuando no Local]]),0)</f>
        <v>0</v>
      </c>
      <c r="CR350" s="86" t="str">
        <f t="shared" si="178"/>
        <v/>
      </c>
      <c r="CS350" s="86">
        <f>IFERROR(FIND("MARINHA DO BRASIL",consulta_completa__11[[#This Row],[14 - Inst. Atuando no Local]]),0)</f>
        <v>0</v>
      </c>
      <c r="CT350" s="86" t="str">
        <f t="shared" si="179"/>
        <v/>
      </c>
      <c r="CU350" s="86">
        <f>IFERROR(FIND("EMPRESA ESPECIALIZADA EM ATENDIMENTO",consulta_completa__11[[#This Row],[14 - Inst. Atuando no Local]]),0)</f>
        <v>0</v>
      </c>
      <c r="CV350" s="86" t="str">
        <f t="shared" si="180"/>
        <v/>
      </c>
      <c r="CW350" s="86">
        <f>IFERROR(FIND("IBAMA",consulta_completa__11[[#This Row],[14 - Inst. Atuando no Local]]),0)</f>
        <v>0</v>
      </c>
      <c r="CX350" s="86" t="str">
        <f t="shared" si="181"/>
        <v/>
      </c>
      <c r="CY350" s="86" t="str">
        <f>IF(consulta_completa__11[[#This Row],[14 - Inst. Atuando no Local]]="","X","")</f>
        <v/>
      </c>
      <c r="CZ350" s="86">
        <f>IFERROR(FIND("OUTRA (S)",consulta_completa__11[[#This Row],[14 - Inst. Atuando no Local]]),0)</f>
        <v>0</v>
      </c>
      <c r="DA350" s="86" t="str">
        <f t="shared" si="182"/>
        <v/>
      </c>
      <c r="DB350" s="37" t="str">
        <f t="shared" si="183"/>
        <v>Sim</v>
      </c>
      <c r="DC350" s="37" t="str">
        <f t="shared" si="184"/>
        <v>Não</v>
      </c>
      <c r="DD350" s="37" t="str">
        <f t="shared" si="185"/>
        <v>Sim</v>
      </c>
      <c r="DE350" s="89" t="str">
        <f t="shared" si="156"/>
        <v>Federal</v>
      </c>
    </row>
    <row r="351" spans="1:109">
      <c r="A351" s="15">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4">
        <f>IFERROR(FIND("Óbitos/feridos",consulta_completa__11[[#This Row],[13 - Ocorrências/Ambientes Atingidos]]),0)</f>
        <v>1</v>
      </c>
      <c r="AY351" s="85" t="str">
        <f t="shared" si="157"/>
        <v>X</v>
      </c>
      <c r="AZ351" s="84">
        <f>IFERROR(FIND("População afetada/evacuada",consulta_completa__11[[#This Row],[13 - Ocorrências/Ambientes Atingidos]]),0)</f>
        <v>0</v>
      </c>
      <c r="BA351" s="84" t="str">
        <f t="shared" si="158"/>
        <v/>
      </c>
      <c r="BB351" s="84">
        <f>IFERROR(FIND("Suspensão de abastecimento de água",consulta_completa__11[[#This Row],[13 - Ocorrências/Ambientes Atingidos]]),0)</f>
        <v>0</v>
      </c>
      <c r="BC351" s="85" t="str">
        <f t="shared" si="186"/>
        <v/>
      </c>
      <c r="BD351" s="84">
        <f>IFERROR(FIND("Rio/córrego",consulta_completa__11[[#This Row],[13 - Ocorrências/Ambientes Atingidos]]),0)</f>
        <v>0</v>
      </c>
      <c r="BE351" s="85" t="str">
        <f t="shared" si="159"/>
        <v/>
      </c>
      <c r="BF351" s="84">
        <f>IFERROR(FIND("Lago",consulta_completa__11[[#This Row],[13 - Ocorrências/Ambientes Atingidos]]),0)</f>
        <v>0</v>
      </c>
      <c r="BG351" s="85" t="str">
        <f t="shared" si="160"/>
        <v/>
      </c>
      <c r="BH351" s="84">
        <f>IFERROR(FIND("Mar",consulta_completa__11[[#This Row],[13 - Ocorrências/Ambientes Atingidos]]),0)</f>
        <v>0</v>
      </c>
      <c r="BI351" s="85" t="str">
        <f t="shared" si="161"/>
        <v/>
      </c>
      <c r="BJ351" s="84">
        <f>IFERROR(FIND("Praia",consulta_completa__11[[#This Row],[13 - Ocorrências/Ambientes Atingidos]]),0)</f>
        <v>0</v>
      </c>
      <c r="BK351" s="85" t="str">
        <f t="shared" si="162"/>
        <v/>
      </c>
      <c r="BL351" s="84">
        <f>IFERROR(FIND("Solo",consulta_completa__11[[#This Row],[13 - Ocorrências/Ambientes Atingidos]]),0)</f>
        <v>0</v>
      </c>
      <c r="BM351" s="85" t="str">
        <f t="shared" si="163"/>
        <v/>
      </c>
      <c r="BN351" s="84">
        <f>IFERROR(FIND("Águas subterrâneas",consulta_completa__11[[#This Row],[13 - Ocorrências/Ambientes Atingidos]]),0)</f>
        <v>0</v>
      </c>
      <c r="BO351" s="85" t="str">
        <f t="shared" si="164"/>
        <v/>
      </c>
      <c r="BP351" s="84">
        <f>IFERROR(FIND("Atmosfera",consulta_completa__11[[#This Row],[13 - Ocorrências/Ambientes Atingidos]]),0)</f>
        <v>0</v>
      </c>
      <c r="BQ351" s="85" t="str">
        <f t="shared" si="165"/>
        <v/>
      </c>
      <c r="BR351" s="84">
        <f>IFERROR(FIND("Flora",consulta_completa__11[[#This Row],[13 - Ocorrências/Ambientes Atingidos]]),0)</f>
        <v>0</v>
      </c>
      <c r="BS351" s="85" t="str">
        <f t="shared" si="166"/>
        <v/>
      </c>
      <c r="BT351" s="84">
        <f>IFERROR(FIND("Fauna",consulta_completa__11[[#This Row],[13 - Ocorrências/Ambientes Atingidos]]),0)</f>
        <v>0</v>
      </c>
      <c r="BU351" s="85" t="str">
        <f t="shared" si="167"/>
        <v/>
      </c>
      <c r="BV351" s="84">
        <f>IFERROR(FIND("UC federal",consulta_completa__11[[#This Row],[13 - Ocorrências/Ambientes Atingidos]]),0)</f>
        <v>0</v>
      </c>
      <c r="BW351" s="85" t="str">
        <f t="shared" si="168"/>
        <v/>
      </c>
      <c r="BX351" s="84">
        <f>IFERROR(FIND("UC estadual/municipal",consulta_completa__11[[#This Row],[13 - Ocorrências/Ambientes Atingidos]]),0)</f>
        <v>0</v>
      </c>
      <c r="BY351" s="85" t="str">
        <f t="shared" si="169"/>
        <v/>
      </c>
      <c r="BZ351" s="84">
        <f>IFERROR(FIND("Outro(s)",consulta_completa__11[[#This Row],[13 - Ocorrências/Ambientes Atingidos]]),0)</f>
        <v>0</v>
      </c>
      <c r="CA351" s="85" t="str">
        <f t="shared" si="170"/>
        <v/>
      </c>
      <c r="CB351" s="84">
        <f>IFERROR(FIND("Sem dano",consulta_completa__11[[#This Row],[13 - Ocorrências/Ambientes Atingidos]]),0)</f>
        <v>0</v>
      </c>
      <c r="CC351" s="85" t="str">
        <f t="shared" si="171"/>
        <v/>
      </c>
      <c r="CD351" s="84" t="str">
        <f>IF(consulta_completa__11[[#This Row],[13 - Ocorrências/Ambientes Atingidos]]="","X","")</f>
        <v/>
      </c>
      <c r="CE351" s="86">
        <f>IFERROR(FIND("IBAMA",consulta_completa__11[[#This Row],[14 - Inst. Atuando no Local]]),0)</f>
        <v>0</v>
      </c>
      <c r="CF351" s="86" t="str">
        <f t="shared" si="172"/>
        <v/>
      </c>
      <c r="CG351" s="86">
        <f>IFERROR(FIND("OEMA",consulta_completa__11[[#This Row],[14 - Inst. Atuando no Local]]),0)</f>
        <v>0</v>
      </c>
      <c r="CH351" s="86" t="str">
        <f t="shared" si="173"/>
        <v/>
      </c>
      <c r="CI351" s="86">
        <f>IFERROR(FIND("DEFESA CIVIL",consulta_completa__11[[#This Row],[14 - Inst. Atuando no Local]]),0)</f>
        <v>0</v>
      </c>
      <c r="CJ351" s="86" t="str">
        <f t="shared" si="174"/>
        <v/>
      </c>
      <c r="CK351" s="86">
        <f>IFERROR(FIND("CORPO DE BOMBEIROS",consulta_completa__11[[#This Row],[14 - Inst. Atuando no Local]]),0)</f>
        <v>0</v>
      </c>
      <c r="CL351" s="86" t="str">
        <f t="shared" si="175"/>
        <v/>
      </c>
      <c r="CM351" s="86">
        <f>IFERROR(FIND("POLÍCIA RODOVIÁRIA",consulta_completa__11[[#This Row],[14 - Inst. Atuando no Local]]),0)</f>
        <v>0</v>
      </c>
      <c r="CN351" s="86" t="str">
        <f t="shared" si="176"/>
        <v/>
      </c>
      <c r="CO351" s="86">
        <f>IFERROR(FIND("POLÍCIA MILITAR",consulta_completa__11[[#This Row],[14 - Inst. Atuando no Local]]),0)</f>
        <v>0</v>
      </c>
      <c r="CP351" s="86" t="str">
        <f t="shared" si="177"/>
        <v/>
      </c>
      <c r="CQ351" s="86">
        <f>IFERROR(FIND("POLÍCIA CIVIL",consulta_completa__11[[#This Row],[14 - Inst. Atuando no Local]]),0)</f>
        <v>0</v>
      </c>
      <c r="CR351" s="86" t="str">
        <f t="shared" si="178"/>
        <v/>
      </c>
      <c r="CS351" s="86">
        <f>IFERROR(FIND("MARINHA DO BRASIL",consulta_completa__11[[#This Row],[14 - Inst. Atuando no Local]]),0)</f>
        <v>0</v>
      </c>
      <c r="CT351" s="86" t="str">
        <f t="shared" si="179"/>
        <v/>
      </c>
      <c r="CU351" s="86">
        <f>IFERROR(FIND("EMPRESA ESPECIALIZADA EM ATENDIMENTO",consulta_completa__11[[#This Row],[14 - Inst. Atuando no Local]]),0)</f>
        <v>0</v>
      </c>
      <c r="CV351" s="86" t="str">
        <f t="shared" si="180"/>
        <v/>
      </c>
      <c r="CW351" s="86">
        <f>IFERROR(FIND("IBAMA",consulta_completa__11[[#This Row],[14 - Inst. Atuando no Local]]),0)</f>
        <v>0</v>
      </c>
      <c r="CX351" s="86" t="str">
        <f t="shared" si="181"/>
        <v/>
      </c>
      <c r="CY351" s="86" t="str">
        <f>IF(consulta_completa__11[[#This Row],[14 - Inst. Atuando no Local]]="","X","")</f>
        <v/>
      </c>
      <c r="CZ351" s="86">
        <f>IFERROR(FIND("OUTRA (S)",consulta_completa__11[[#This Row],[14 - Inst. Atuando no Local]]),0)</f>
        <v>0</v>
      </c>
      <c r="DA351" s="86" t="str">
        <f t="shared" si="182"/>
        <v/>
      </c>
      <c r="DB351" s="37" t="str">
        <f t="shared" si="183"/>
        <v>Sim</v>
      </c>
      <c r="DC351" s="37" t="str">
        <f t="shared" si="184"/>
        <v>Não</v>
      </c>
      <c r="DD351" s="37" t="str">
        <f t="shared" si="185"/>
        <v>Sim</v>
      </c>
      <c r="DE351" s="89" t="str">
        <f t="shared" si="156"/>
        <v>Federal</v>
      </c>
    </row>
    <row r="352" spans="1:109">
      <c r="A352" s="15">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4">
        <f>IFERROR(FIND("Óbitos/feridos",consulta_completa__11[[#This Row],[13 - Ocorrências/Ambientes Atingidos]]),0)</f>
        <v>0</v>
      </c>
      <c r="AY352" s="85" t="str">
        <f t="shared" si="157"/>
        <v/>
      </c>
      <c r="AZ352" s="84">
        <f>IFERROR(FIND("População afetada/evacuada",consulta_completa__11[[#This Row],[13 - Ocorrências/Ambientes Atingidos]]),0)</f>
        <v>0</v>
      </c>
      <c r="BA352" s="84" t="str">
        <f t="shared" si="158"/>
        <v/>
      </c>
      <c r="BB352" s="84">
        <f>IFERROR(FIND("Suspensão de abastecimento de água",consulta_completa__11[[#This Row],[13 - Ocorrências/Ambientes Atingidos]]),0)</f>
        <v>0</v>
      </c>
      <c r="BC352" s="85" t="str">
        <f t="shared" si="186"/>
        <v/>
      </c>
      <c r="BD352" s="84">
        <f>IFERROR(FIND("Rio/córrego",consulta_completa__11[[#This Row],[13 - Ocorrências/Ambientes Atingidos]]),0)</f>
        <v>0</v>
      </c>
      <c r="BE352" s="85" t="str">
        <f t="shared" si="159"/>
        <v/>
      </c>
      <c r="BF352" s="84">
        <f>IFERROR(FIND("Lago",consulta_completa__11[[#This Row],[13 - Ocorrências/Ambientes Atingidos]]),0)</f>
        <v>0</v>
      </c>
      <c r="BG352" s="85" t="str">
        <f t="shared" si="160"/>
        <v/>
      </c>
      <c r="BH352" s="84">
        <f>IFERROR(FIND("Mar",consulta_completa__11[[#This Row],[13 - Ocorrências/Ambientes Atingidos]]),0)</f>
        <v>1</v>
      </c>
      <c r="BI352" s="85" t="str">
        <f t="shared" si="161"/>
        <v>X</v>
      </c>
      <c r="BJ352" s="84">
        <f>IFERROR(FIND("Praia",consulta_completa__11[[#This Row],[13 - Ocorrências/Ambientes Atingidos]]),0)</f>
        <v>0</v>
      </c>
      <c r="BK352" s="85" t="str">
        <f t="shared" si="162"/>
        <v/>
      </c>
      <c r="BL352" s="84">
        <f>IFERROR(FIND("Solo",consulta_completa__11[[#This Row],[13 - Ocorrências/Ambientes Atingidos]]),0)</f>
        <v>0</v>
      </c>
      <c r="BM352" s="85" t="str">
        <f t="shared" si="163"/>
        <v/>
      </c>
      <c r="BN352" s="84">
        <f>IFERROR(FIND("Águas subterrâneas",consulta_completa__11[[#This Row],[13 - Ocorrências/Ambientes Atingidos]]),0)</f>
        <v>0</v>
      </c>
      <c r="BO352" s="85" t="str">
        <f t="shared" si="164"/>
        <v/>
      </c>
      <c r="BP352" s="84">
        <f>IFERROR(FIND("Atmosfera",consulta_completa__11[[#This Row],[13 - Ocorrências/Ambientes Atingidos]]),0)</f>
        <v>0</v>
      </c>
      <c r="BQ352" s="85" t="str">
        <f t="shared" si="165"/>
        <v/>
      </c>
      <c r="BR352" s="84">
        <f>IFERROR(FIND("Flora",consulta_completa__11[[#This Row],[13 - Ocorrências/Ambientes Atingidos]]),0)</f>
        <v>0</v>
      </c>
      <c r="BS352" s="85" t="str">
        <f t="shared" si="166"/>
        <v/>
      </c>
      <c r="BT352" s="84">
        <f>IFERROR(FIND("Fauna",consulta_completa__11[[#This Row],[13 - Ocorrências/Ambientes Atingidos]]),0)</f>
        <v>0</v>
      </c>
      <c r="BU352" s="85" t="str">
        <f t="shared" si="167"/>
        <v/>
      </c>
      <c r="BV352" s="84">
        <f>IFERROR(FIND("UC federal",consulta_completa__11[[#This Row],[13 - Ocorrências/Ambientes Atingidos]]),0)</f>
        <v>0</v>
      </c>
      <c r="BW352" s="85" t="str">
        <f t="shared" si="168"/>
        <v/>
      </c>
      <c r="BX352" s="84">
        <f>IFERROR(FIND("UC estadual/municipal",consulta_completa__11[[#This Row],[13 - Ocorrências/Ambientes Atingidos]]),0)</f>
        <v>0</v>
      </c>
      <c r="BY352" s="85" t="str">
        <f t="shared" si="169"/>
        <v/>
      </c>
      <c r="BZ352" s="84">
        <f>IFERROR(FIND("Outro(s)",consulta_completa__11[[#This Row],[13 - Ocorrências/Ambientes Atingidos]]),0)</f>
        <v>0</v>
      </c>
      <c r="CA352" s="85" t="str">
        <f t="shared" si="170"/>
        <v/>
      </c>
      <c r="CB352" s="84">
        <f>IFERROR(FIND("Sem dano",consulta_completa__11[[#This Row],[13 - Ocorrências/Ambientes Atingidos]]),0)</f>
        <v>0</v>
      </c>
      <c r="CC352" s="85" t="str">
        <f t="shared" si="171"/>
        <v/>
      </c>
      <c r="CD352" s="84" t="str">
        <f>IF(consulta_completa__11[[#This Row],[13 - Ocorrências/Ambientes Atingidos]]="","X","")</f>
        <v/>
      </c>
      <c r="CE352" s="86">
        <f>IFERROR(FIND("IBAMA",consulta_completa__11[[#This Row],[14 - Inst. Atuando no Local]]),0)</f>
        <v>0</v>
      </c>
      <c r="CF352" s="86" t="str">
        <f t="shared" si="172"/>
        <v/>
      </c>
      <c r="CG352" s="86">
        <f>IFERROR(FIND("OEMA",consulta_completa__11[[#This Row],[14 - Inst. Atuando no Local]]),0)</f>
        <v>0</v>
      </c>
      <c r="CH352" s="86" t="str">
        <f t="shared" si="173"/>
        <v/>
      </c>
      <c r="CI352" s="86">
        <f>IFERROR(FIND("DEFESA CIVIL",consulta_completa__11[[#This Row],[14 - Inst. Atuando no Local]]),0)</f>
        <v>0</v>
      </c>
      <c r="CJ352" s="86" t="str">
        <f t="shared" si="174"/>
        <v/>
      </c>
      <c r="CK352" s="86">
        <f>IFERROR(FIND("CORPO DE BOMBEIROS",consulta_completa__11[[#This Row],[14 - Inst. Atuando no Local]]),0)</f>
        <v>0</v>
      </c>
      <c r="CL352" s="86" t="str">
        <f t="shared" si="175"/>
        <v/>
      </c>
      <c r="CM352" s="86">
        <f>IFERROR(FIND("POLÍCIA RODOVIÁRIA",consulta_completa__11[[#This Row],[14 - Inst. Atuando no Local]]),0)</f>
        <v>0</v>
      </c>
      <c r="CN352" s="86" t="str">
        <f t="shared" si="176"/>
        <v/>
      </c>
      <c r="CO352" s="86">
        <f>IFERROR(FIND("POLÍCIA MILITAR",consulta_completa__11[[#This Row],[14 - Inst. Atuando no Local]]),0)</f>
        <v>0</v>
      </c>
      <c r="CP352" s="86" t="str">
        <f t="shared" si="177"/>
        <v/>
      </c>
      <c r="CQ352" s="86">
        <f>IFERROR(FIND("POLÍCIA CIVIL",consulta_completa__11[[#This Row],[14 - Inst. Atuando no Local]]),0)</f>
        <v>0</v>
      </c>
      <c r="CR352" s="86" t="str">
        <f t="shared" si="178"/>
        <v/>
      </c>
      <c r="CS352" s="86">
        <f>IFERROR(FIND("MARINHA DO BRASIL",consulta_completa__11[[#This Row],[14 - Inst. Atuando no Local]]),0)</f>
        <v>0</v>
      </c>
      <c r="CT352" s="86" t="str">
        <f t="shared" si="179"/>
        <v/>
      </c>
      <c r="CU352" s="86">
        <f>IFERROR(FIND("EMPRESA ESPECIALIZADA EM ATENDIMENTO",consulta_completa__11[[#This Row],[14 - Inst. Atuando no Local]]),0)</f>
        <v>0</v>
      </c>
      <c r="CV352" s="86" t="str">
        <f t="shared" si="180"/>
        <v/>
      </c>
      <c r="CW352" s="86">
        <f>IFERROR(FIND("IBAMA",consulta_completa__11[[#This Row],[14 - Inst. Atuando no Local]]),0)</f>
        <v>0</v>
      </c>
      <c r="CX352" s="86" t="str">
        <f t="shared" si="181"/>
        <v/>
      </c>
      <c r="CY352" s="86" t="str">
        <f>IF(consulta_completa__11[[#This Row],[14 - Inst. Atuando no Local]]="","X","")</f>
        <v>X</v>
      </c>
      <c r="CZ352" s="86">
        <f>IFERROR(FIND("OUTRA (S)",consulta_completa__11[[#This Row],[14 - Inst. Atuando no Local]]),0)</f>
        <v>0</v>
      </c>
      <c r="DA352" s="86" t="str">
        <f t="shared" si="182"/>
        <v/>
      </c>
      <c r="DB352" s="37" t="str">
        <f t="shared" si="183"/>
        <v>Sim</v>
      </c>
      <c r="DC352" s="37" t="str">
        <f t="shared" si="184"/>
        <v>Não</v>
      </c>
      <c r="DD352" s="37" t="str">
        <f t="shared" si="185"/>
        <v>Sim</v>
      </c>
      <c r="DE352" s="89" t="str">
        <f t="shared" si="156"/>
        <v>Federal</v>
      </c>
    </row>
    <row r="353" spans="1:109">
      <c r="A353" s="15">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4">
        <f>IFERROR(FIND("Óbitos/feridos",consulta_completa__11[[#This Row],[13 - Ocorrências/Ambientes Atingidos]]),0)</f>
        <v>0</v>
      </c>
      <c r="AY353" s="85" t="str">
        <f t="shared" si="157"/>
        <v/>
      </c>
      <c r="AZ353" s="84">
        <f>IFERROR(FIND("População afetada/evacuada",consulta_completa__11[[#This Row],[13 - Ocorrências/Ambientes Atingidos]]),0)</f>
        <v>0</v>
      </c>
      <c r="BA353" s="84" t="str">
        <f t="shared" si="158"/>
        <v/>
      </c>
      <c r="BB353" s="84">
        <f>IFERROR(FIND("Suspensão de abastecimento de água",consulta_completa__11[[#This Row],[13 - Ocorrências/Ambientes Atingidos]]),0)</f>
        <v>0</v>
      </c>
      <c r="BC353" s="85" t="str">
        <f t="shared" si="186"/>
        <v/>
      </c>
      <c r="BD353" s="84">
        <f>IFERROR(FIND("Rio/córrego",consulta_completa__11[[#This Row],[13 - Ocorrências/Ambientes Atingidos]]),0)</f>
        <v>0</v>
      </c>
      <c r="BE353" s="85" t="str">
        <f t="shared" si="159"/>
        <v/>
      </c>
      <c r="BF353" s="84">
        <f>IFERROR(FIND("Lago",consulta_completa__11[[#This Row],[13 - Ocorrências/Ambientes Atingidos]]),0)</f>
        <v>0</v>
      </c>
      <c r="BG353" s="85" t="str">
        <f t="shared" si="160"/>
        <v/>
      </c>
      <c r="BH353" s="84">
        <f>IFERROR(FIND("Mar",consulta_completa__11[[#This Row],[13 - Ocorrências/Ambientes Atingidos]]),0)</f>
        <v>1</v>
      </c>
      <c r="BI353" s="85" t="str">
        <f t="shared" si="161"/>
        <v>X</v>
      </c>
      <c r="BJ353" s="84">
        <f>IFERROR(FIND("Praia",consulta_completa__11[[#This Row],[13 - Ocorrências/Ambientes Atingidos]]),0)</f>
        <v>0</v>
      </c>
      <c r="BK353" s="85" t="str">
        <f t="shared" si="162"/>
        <v/>
      </c>
      <c r="BL353" s="84">
        <f>IFERROR(FIND("Solo",consulta_completa__11[[#This Row],[13 - Ocorrências/Ambientes Atingidos]]),0)</f>
        <v>0</v>
      </c>
      <c r="BM353" s="85" t="str">
        <f t="shared" si="163"/>
        <v/>
      </c>
      <c r="BN353" s="84">
        <f>IFERROR(FIND("Águas subterrâneas",consulta_completa__11[[#This Row],[13 - Ocorrências/Ambientes Atingidos]]),0)</f>
        <v>0</v>
      </c>
      <c r="BO353" s="85" t="str">
        <f t="shared" si="164"/>
        <v/>
      </c>
      <c r="BP353" s="84">
        <f>IFERROR(FIND("Atmosfera",consulta_completa__11[[#This Row],[13 - Ocorrências/Ambientes Atingidos]]),0)</f>
        <v>0</v>
      </c>
      <c r="BQ353" s="85" t="str">
        <f t="shared" si="165"/>
        <v/>
      </c>
      <c r="BR353" s="84">
        <f>IFERROR(FIND("Flora",consulta_completa__11[[#This Row],[13 - Ocorrências/Ambientes Atingidos]]),0)</f>
        <v>0</v>
      </c>
      <c r="BS353" s="85" t="str">
        <f t="shared" si="166"/>
        <v/>
      </c>
      <c r="BT353" s="84">
        <f>IFERROR(FIND("Fauna",consulta_completa__11[[#This Row],[13 - Ocorrências/Ambientes Atingidos]]),0)</f>
        <v>0</v>
      </c>
      <c r="BU353" s="85" t="str">
        <f t="shared" si="167"/>
        <v/>
      </c>
      <c r="BV353" s="84">
        <f>IFERROR(FIND("UC federal",consulta_completa__11[[#This Row],[13 - Ocorrências/Ambientes Atingidos]]),0)</f>
        <v>0</v>
      </c>
      <c r="BW353" s="85" t="str">
        <f t="shared" si="168"/>
        <v/>
      </c>
      <c r="BX353" s="84">
        <f>IFERROR(FIND("UC estadual/municipal",consulta_completa__11[[#This Row],[13 - Ocorrências/Ambientes Atingidos]]),0)</f>
        <v>0</v>
      </c>
      <c r="BY353" s="85" t="str">
        <f t="shared" si="169"/>
        <v/>
      </c>
      <c r="BZ353" s="84">
        <f>IFERROR(FIND("Outro(s)",consulta_completa__11[[#This Row],[13 - Ocorrências/Ambientes Atingidos]]),0)</f>
        <v>0</v>
      </c>
      <c r="CA353" s="85" t="str">
        <f t="shared" si="170"/>
        <v/>
      </c>
      <c r="CB353" s="84">
        <f>IFERROR(FIND("Sem dano",consulta_completa__11[[#This Row],[13 - Ocorrências/Ambientes Atingidos]]),0)</f>
        <v>0</v>
      </c>
      <c r="CC353" s="85" t="str">
        <f t="shared" si="171"/>
        <v/>
      </c>
      <c r="CD353" s="84" t="str">
        <f>IF(consulta_completa__11[[#This Row],[13 - Ocorrências/Ambientes Atingidos]]="","X","")</f>
        <v/>
      </c>
      <c r="CE353" s="86">
        <f>IFERROR(FIND("IBAMA",consulta_completa__11[[#This Row],[14 - Inst. Atuando no Local]]),0)</f>
        <v>0</v>
      </c>
      <c r="CF353" s="86" t="str">
        <f t="shared" si="172"/>
        <v/>
      </c>
      <c r="CG353" s="86">
        <f>IFERROR(FIND("OEMA",consulta_completa__11[[#This Row],[14 - Inst. Atuando no Local]]),0)</f>
        <v>0</v>
      </c>
      <c r="CH353" s="86" t="str">
        <f t="shared" si="173"/>
        <v/>
      </c>
      <c r="CI353" s="86">
        <f>IFERROR(FIND("DEFESA CIVIL",consulta_completa__11[[#This Row],[14 - Inst. Atuando no Local]]),0)</f>
        <v>0</v>
      </c>
      <c r="CJ353" s="86" t="str">
        <f t="shared" si="174"/>
        <v/>
      </c>
      <c r="CK353" s="86">
        <f>IFERROR(FIND("CORPO DE BOMBEIROS",consulta_completa__11[[#This Row],[14 - Inst. Atuando no Local]]),0)</f>
        <v>0</v>
      </c>
      <c r="CL353" s="86" t="str">
        <f t="shared" si="175"/>
        <v/>
      </c>
      <c r="CM353" s="86">
        <f>IFERROR(FIND("POLÍCIA RODOVIÁRIA",consulta_completa__11[[#This Row],[14 - Inst. Atuando no Local]]),0)</f>
        <v>0</v>
      </c>
      <c r="CN353" s="86" t="str">
        <f t="shared" si="176"/>
        <v/>
      </c>
      <c r="CO353" s="86">
        <f>IFERROR(FIND("POLÍCIA MILITAR",consulta_completa__11[[#This Row],[14 - Inst. Atuando no Local]]),0)</f>
        <v>0</v>
      </c>
      <c r="CP353" s="86" t="str">
        <f t="shared" si="177"/>
        <v/>
      </c>
      <c r="CQ353" s="86">
        <f>IFERROR(FIND("POLÍCIA CIVIL",consulta_completa__11[[#This Row],[14 - Inst. Atuando no Local]]),0)</f>
        <v>0</v>
      </c>
      <c r="CR353" s="86" t="str">
        <f t="shared" si="178"/>
        <v/>
      </c>
      <c r="CS353" s="86">
        <f>IFERROR(FIND("MARINHA DO BRASIL",consulta_completa__11[[#This Row],[14 - Inst. Atuando no Local]]),0)</f>
        <v>0</v>
      </c>
      <c r="CT353" s="86" t="str">
        <f t="shared" si="179"/>
        <v/>
      </c>
      <c r="CU353" s="86">
        <f>IFERROR(FIND("EMPRESA ESPECIALIZADA EM ATENDIMENTO",consulta_completa__11[[#This Row],[14 - Inst. Atuando no Local]]),0)</f>
        <v>0</v>
      </c>
      <c r="CV353" s="86" t="str">
        <f t="shared" si="180"/>
        <v/>
      </c>
      <c r="CW353" s="86">
        <f>IFERROR(FIND("IBAMA",consulta_completa__11[[#This Row],[14 - Inst. Atuando no Local]]),0)</f>
        <v>0</v>
      </c>
      <c r="CX353" s="86" t="str">
        <f t="shared" si="181"/>
        <v/>
      </c>
      <c r="CY353" s="86" t="str">
        <f>IF(consulta_completa__11[[#This Row],[14 - Inst. Atuando no Local]]="","X","")</f>
        <v/>
      </c>
      <c r="CZ353" s="86">
        <f>IFERROR(FIND("OUTRA (S)",consulta_completa__11[[#This Row],[14 - Inst. Atuando no Local]]),0)</f>
        <v>0</v>
      </c>
      <c r="DA353" s="86" t="str">
        <f t="shared" si="182"/>
        <v/>
      </c>
      <c r="DB353" s="37" t="str">
        <f t="shared" si="183"/>
        <v>Sim</v>
      </c>
      <c r="DC353" s="37" t="str">
        <f t="shared" si="184"/>
        <v>Não</v>
      </c>
      <c r="DD353" s="37" t="str">
        <f t="shared" si="185"/>
        <v>Sim</v>
      </c>
      <c r="DE353" s="89" t="str">
        <f t="shared" si="156"/>
        <v>Federal</v>
      </c>
    </row>
    <row r="354" spans="1:109">
      <c r="A354" s="15">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4">
        <f>IFERROR(FIND("Óbitos/feridos",consulta_completa__11[[#This Row],[13 - Ocorrências/Ambientes Atingidos]]),0)</f>
        <v>0</v>
      </c>
      <c r="AY354" s="85" t="str">
        <f t="shared" si="157"/>
        <v/>
      </c>
      <c r="AZ354" s="84">
        <f>IFERROR(FIND("População afetada/evacuada",consulta_completa__11[[#This Row],[13 - Ocorrências/Ambientes Atingidos]]),0)</f>
        <v>0</v>
      </c>
      <c r="BA354" s="84" t="str">
        <f t="shared" si="158"/>
        <v/>
      </c>
      <c r="BB354" s="84">
        <f>IFERROR(FIND("Suspensão de abastecimento de água",consulta_completa__11[[#This Row],[13 - Ocorrências/Ambientes Atingidos]]),0)</f>
        <v>0</v>
      </c>
      <c r="BC354" s="85" t="str">
        <f t="shared" si="186"/>
        <v/>
      </c>
      <c r="BD354" s="84">
        <f>IFERROR(FIND("Rio/córrego",consulta_completa__11[[#This Row],[13 - Ocorrências/Ambientes Atingidos]]),0)</f>
        <v>0</v>
      </c>
      <c r="BE354" s="85" t="str">
        <f t="shared" si="159"/>
        <v/>
      </c>
      <c r="BF354" s="84">
        <f>IFERROR(FIND("Lago",consulta_completa__11[[#This Row],[13 - Ocorrências/Ambientes Atingidos]]),0)</f>
        <v>0</v>
      </c>
      <c r="BG354" s="85" t="str">
        <f t="shared" si="160"/>
        <v/>
      </c>
      <c r="BH354" s="84">
        <f>IFERROR(FIND("Mar",consulta_completa__11[[#This Row],[13 - Ocorrências/Ambientes Atingidos]]),0)</f>
        <v>0</v>
      </c>
      <c r="BI354" s="85" t="str">
        <f t="shared" si="161"/>
        <v/>
      </c>
      <c r="BJ354" s="84">
        <f>IFERROR(FIND("Praia",consulta_completa__11[[#This Row],[13 - Ocorrências/Ambientes Atingidos]]),0)</f>
        <v>0</v>
      </c>
      <c r="BK354" s="85" t="str">
        <f t="shared" si="162"/>
        <v/>
      </c>
      <c r="BL354" s="84">
        <f>IFERROR(FIND("Solo",consulta_completa__11[[#This Row],[13 - Ocorrências/Ambientes Atingidos]]),0)</f>
        <v>0</v>
      </c>
      <c r="BM354" s="85" t="str">
        <f t="shared" si="163"/>
        <v/>
      </c>
      <c r="BN354" s="84">
        <f>IFERROR(FIND("Águas subterrâneas",consulta_completa__11[[#This Row],[13 - Ocorrências/Ambientes Atingidos]]),0)</f>
        <v>0</v>
      </c>
      <c r="BO354" s="85" t="str">
        <f t="shared" si="164"/>
        <v/>
      </c>
      <c r="BP354" s="84">
        <f>IFERROR(FIND("Atmosfera",consulta_completa__11[[#This Row],[13 - Ocorrências/Ambientes Atingidos]]),0)</f>
        <v>0</v>
      </c>
      <c r="BQ354" s="85" t="str">
        <f t="shared" si="165"/>
        <v/>
      </c>
      <c r="BR354" s="84">
        <f>IFERROR(FIND("Flora",consulta_completa__11[[#This Row],[13 - Ocorrências/Ambientes Atingidos]]),0)</f>
        <v>0</v>
      </c>
      <c r="BS354" s="85" t="str">
        <f t="shared" si="166"/>
        <v/>
      </c>
      <c r="BT354" s="84">
        <f>IFERROR(FIND("Fauna",consulta_completa__11[[#This Row],[13 - Ocorrências/Ambientes Atingidos]]),0)</f>
        <v>0</v>
      </c>
      <c r="BU354" s="85" t="str">
        <f t="shared" si="167"/>
        <v/>
      </c>
      <c r="BV354" s="84">
        <f>IFERROR(FIND("UC federal",consulta_completa__11[[#This Row],[13 - Ocorrências/Ambientes Atingidos]]),0)</f>
        <v>0</v>
      </c>
      <c r="BW354" s="85" t="str">
        <f t="shared" si="168"/>
        <v/>
      </c>
      <c r="BX354" s="84">
        <f>IFERROR(FIND("UC estadual/municipal",consulta_completa__11[[#This Row],[13 - Ocorrências/Ambientes Atingidos]]),0)</f>
        <v>0</v>
      </c>
      <c r="BY354" s="85" t="str">
        <f t="shared" si="169"/>
        <v/>
      </c>
      <c r="BZ354" s="84">
        <f>IFERROR(FIND("Outro(s)",consulta_completa__11[[#This Row],[13 - Ocorrências/Ambientes Atingidos]]),0)</f>
        <v>33</v>
      </c>
      <c r="CA354" s="85" t="str">
        <f t="shared" si="170"/>
        <v>X</v>
      </c>
      <c r="CB354" s="84">
        <f>IFERROR(FIND("Sem dano",consulta_completa__11[[#This Row],[13 - Ocorrências/Ambientes Atingidos]]),0)</f>
        <v>0</v>
      </c>
      <c r="CC354" s="85" t="str">
        <f t="shared" si="171"/>
        <v/>
      </c>
      <c r="CD354" s="84" t="str">
        <f>IF(consulta_completa__11[[#This Row],[13 - Ocorrências/Ambientes Atingidos]]="","X","")</f>
        <v/>
      </c>
      <c r="CE354" s="86">
        <f>IFERROR(FIND("IBAMA",consulta_completa__11[[#This Row],[14 - Inst. Atuando no Local]]),0)</f>
        <v>0</v>
      </c>
      <c r="CF354" s="86" t="str">
        <f t="shared" si="172"/>
        <v/>
      </c>
      <c r="CG354" s="86">
        <f>IFERROR(FIND("OEMA",consulta_completa__11[[#This Row],[14 - Inst. Atuando no Local]]),0)</f>
        <v>0</v>
      </c>
      <c r="CH354" s="86" t="str">
        <f t="shared" si="173"/>
        <v/>
      </c>
      <c r="CI354" s="86">
        <f>IFERROR(FIND("DEFESA CIVIL",consulta_completa__11[[#This Row],[14 - Inst. Atuando no Local]]),0)</f>
        <v>0</v>
      </c>
      <c r="CJ354" s="86" t="str">
        <f t="shared" si="174"/>
        <v/>
      </c>
      <c r="CK354" s="86">
        <f>IFERROR(FIND("CORPO DE BOMBEIROS",consulta_completa__11[[#This Row],[14 - Inst. Atuando no Local]]),0)</f>
        <v>0</v>
      </c>
      <c r="CL354" s="86" t="str">
        <f t="shared" si="175"/>
        <v/>
      </c>
      <c r="CM354" s="86">
        <f>IFERROR(FIND("POLÍCIA RODOVIÁRIA",consulta_completa__11[[#This Row],[14 - Inst. Atuando no Local]]),0)</f>
        <v>0</v>
      </c>
      <c r="CN354" s="86" t="str">
        <f t="shared" si="176"/>
        <v/>
      </c>
      <c r="CO354" s="86">
        <f>IFERROR(FIND("POLÍCIA MILITAR",consulta_completa__11[[#This Row],[14 - Inst. Atuando no Local]]),0)</f>
        <v>0</v>
      </c>
      <c r="CP354" s="86" t="str">
        <f t="shared" si="177"/>
        <v/>
      </c>
      <c r="CQ354" s="86">
        <f>IFERROR(FIND("POLÍCIA CIVIL",consulta_completa__11[[#This Row],[14 - Inst. Atuando no Local]]),0)</f>
        <v>0</v>
      </c>
      <c r="CR354" s="86" t="str">
        <f t="shared" si="178"/>
        <v/>
      </c>
      <c r="CS354" s="86">
        <f>IFERROR(FIND("MARINHA DO BRASIL",consulta_completa__11[[#This Row],[14 - Inst. Atuando no Local]]),0)</f>
        <v>0</v>
      </c>
      <c r="CT354" s="86" t="str">
        <f t="shared" si="179"/>
        <v/>
      </c>
      <c r="CU354" s="86">
        <f>IFERROR(FIND("EMPRESA ESPECIALIZADA EM ATENDIMENTO",consulta_completa__11[[#This Row],[14 - Inst. Atuando no Local]]),0)</f>
        <v>0</v>
      </c>
      <c r="CV354" s="86" t="str">
        <f t="shared" si="180"/>
        <v/>
      </c>
      <c r="CW354" s="86">
        <f>IFERROR(FIND("IBAMA",consulta_completa__11[[#This Row],[14 - Inst. Atuando no Local]]),0)</f>
        <v>0</v>
      </c>
      <c r="CX354" s="86" t="str">
        <f t="shared" si="181"/>
        <v/>
      </c>
      <c r="CY354" s="86" t="str">
        <f>IF(consulta_completa__11[[#This Row],[14 - Inst. Atuando no Local]]="","X","")</f>
        <v/>
      </c>
      <c r="CZ354" s="86">
        <f>IFERROR(FIND("OUTRA (S)",consulta_completa__11[[#This Row],[14 - Inst. Atuando no Local]]),0)</f>
        <v>0</v>
      </c>
      <c r="DA354" s="86" t="str">
        <f t="shared" si="182"/>
        <v/>
      </c>
      <c r="DB354" s="37" t="str">
        <f t="shared" si="183"/>
        <v>Sim</v>
      </c>
      <c r="DC354" s="37" t="str">
        <f t="shared" si="184"/>
        <v>Não</v>
      </c>
      <c r="DD354" s="37" t="str">
        <f t="shared" si="185"/>
        <v>Sim</v>
      </c>
      <c r="DE354" s="89" t="str">
        <f t="shared" si="156"/>
        <v>Sem informação</v>
      </c>
    </row>
    <row r="355" spans="1:109">
      <c r="A355" s="15">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4">
        <f>IFERROR(FIND("Óbitos/feridos",consulta_completa__11[[#This Row],[13 - Ocorrências/Ambientes Atingidos]]),0)</f>
        <v>0</v>
      </c>
      <c r="AY355" s="85" t="str">
        <f t="shared" si="157"/>
        <v/>
      </c>
      <c r="AZ355" s="84">
        <f>IFERROR(FIND("População afetada/evacuada",consulta_completa__11[[#This Row],[13 - Ocorrências/Ambientes Atingidos]]),0)</f>
        <v>0</v>
      </c>
      <c r="BA355" s="84" t="str">
        <f t="shared" si="158"/>
        <v/>
      </c>
      <c r="BB355" s="84">
        <f>IFERROR(FIND("Suspensão de abastecimento de água",consulta_completa__11[[#This Row],[13 - Ocorrências/Ambientes Atingidos]]),0)</f>
        <v>0</v>
      </c>
      <c r="BC355" s="85" t="str">
        <f t="shared" si="186"/>
        <v/>
      </c>
      <c r="BD355" s="84">
        <f>IFERROR(FIND("Rio/córrego",consulta_completa__11[[#This Row],[13 - Ocorrências/Ambientes Atingidos]]),0)</f>
        <v>0</v>
      </c>
      <c r="BE355" s="85" t="str">
        <f t="shared" si="159"/>
        <v/>
      </c>
      <c r="BF355" s="84">
        <f>IFERROR(FIND("Lago",consulta_completa__11[[#This Row],[13 - Ocorrências/Ambientes Atingidos]]),0)</f>
        <v>0</v>
      </c>
      <c r="BG355" s="85" t="str">
        <f t="shared" si="160"/>
        <v/>
      </c>
      <c r="BH355" s="84">
        <f>IFERROR(FIND("Mar",consulta_completa__11[[#This Row],[13 - Ocorrências/Ambientes Atingidos]]),0)</f>
        <v>0</v>
      </c>
      <c r="BI355" s="85" t="str">
        <f t="shared" si="161"/>
        <v/>
      </c>
      <c r="BJ355" s="84">
        <f>IFERROR(FIND("Praia",consulta_completa__11[[#This Row],[13 - Ocorrências/Ambientes Atingidos]]),0)</f>
        <v>0</v>
      </c>
      <c r="BK355" s="85" t="str">
        <f t="shared" si="162"/>
        <v/>
      </c>
      <c r="BL355" s="84">
        <f>IFERROR(FIND("Solo",consulta_completa__11[[#This Row],[13 - Ocorrências/Ambientes Atingidos]]),0)</f>
        <v>1</v>
      </c>
      <c r="BM355" s="85" t="str">
        <f t="shared" si="163"/>
        <v>X</v>
      </c>
      <c r="BN355" s="84">
        <f>IFERROR(FIND("Águas subterrâneas",consulta_completa__11[[#This Row],[13 - Ocorrências/Ambientes Atingidos]]),0)</f>
        <v>0</v>
      </c>
      <c r="BO355" s="85" t="str">
        <f t="shared" si="164"/>
        <v/>
      </c>
      <c r="BP355" s="84">
        <f>IFERROR(FIND("Atmosfera",consulta_completa__11[[#This Row],[13 - Ocorrências/Ambientes Atingidos]]),0)</f>
        <v>0</v>
      </c>
      <c r="BQ355" s="85" t="str">
        <f t="shared" si="165"/>
        <v/>
      </c>
      <c r="BR355" s="84">
        <f>IFERROR(FIND("Flora",consulta_completa__11[[#This Row],[13 - Ocorrências/Ambientes Atingidos]]),0)</f>
        <v>0</v>
      </c>
      <c r="BS355" s="85" t="str">
        <f t="shared" si="166"/>
        <v/>
      </c>
      <c r="BT355" s="84">
        <f>IFERROR(FIND("Fauna",consulta_completa__11[[#This Row],[13 - Ocorrências/Ambientes Atingidos]]),0)</f>
        <v>0</v>
      </c>
      <c r="BU355" s="85" t="str">
        <f t="shared" si="167"/>
        <v/>
      </c>
      <c r="BV355" s="84">
        <f>IFERROR(FIND("UC federal",consulta_completa__11[[#This Row],[13 - Ocorrências/Ambientes Atingidos]]),0)</f>
        <v>0</v>
      </c>
      <c r="BW355" s="85" t="str">
        <f t="shared" si="168"/>
        <v/>
      </c>
      <c r="BX355" s="84">
        <f>IFERROR(FIND("UC estadual/municipal",consulta_completa__11[[#This Row],[13 - Ocorrências/Ambientes Atingidos]]),0)</f>
        <v>0</v>
      </c>
      <c r="BY355" s="85" t="str">
        <f t="shared" si="169"/>
        <v/>
      </c>
      <c r="BZ355" s="84">
        <f>IFERROR(FIND("Outro(s)",consulta_completa__11[[#This Row],[13 - Ocorrências/Ambientes Atingidos]]),0)</f>
        <v>0</v>
      </c>
      <c r="CA355" s="85" t="str">
        <f t="shared" si="170"/>
        <v/>
      </c>
      <c r="CB355" s="84">
        <f>IFERROR(FIND("Sem dano",consulta_completa__11[[#This Row],[13 - Ocorrências/Ambientes Atingidos]]),0)</f>
        <v>0</v>
      </c>
      <c r="CC355" s="85" t="str">
        <f t="shared" si="171"/>
        <v/>
      </c>
      <c r="CD355" s="84" t="str">
        <f>IF(consulta_completa__11[[#This Row],[13 - Ocorrências/Ambientes Atingidos]]="","X","")</f>
        <v/>
      </c>
      <c r="CE355" s="86">
        <f>IFERROR(FIND("IBAMA",consulta_completa__11[[#This Row],[14 - Inst. Atuando no Local]]),0)</f>
        <v>0</v>
      </c>
      <c r="CF355" s="86" t="str">
        <f t="shared" si="172"/>
        <v/>
      </c>
      <c r="CG355" s="86">
        <f>IFERROR(FIND("OEMA",consulta_completa__11[[#This Row],[14 - Inst. Atuando no Local]]),0)</f>
        <v>0</v>
      </c>
      <c r="CH355" s="86" t="str">
        <f t="shared" si="173"/>
        <v/>
      </c>
      <c r="CI355" s="86">
        <f>IFERROR(FIND("DEFESA CIVIL",consulta_completa__11[[#This Row],[14 - Inst. Atuando no Local]]),0)</f>
        <v>0</v>
      </c>
      <c r="CJ355" s="86" t="str">
        <f t="shared" si="174"/>
        <v/>
      </c>
      <c r="CK355" s="86">
        <f>IFERROR(FIND("CORPO DE BOMBEIROS",consulta_completa__11[[#This Row],[14 - Inst. Atuando no Local]]),0)</f>
        <v>0</v>
      </c>
      <c r="CL355" s="86" t="str">
        <f t="shared" si="175"/>
        <v/>
      </c>
      <c r="CM355" s="86">
        <f>IFERROR(FIND("POLÍCIA RODOVIÁRIA",consulta_completa__11[[#This Row],[14 - Inst. Atuando no Local]]),0)</f>
        <v>0</v>
      </c>
      <c r="CN355" s="86" t="str">
        <f t="shared" si="176"/>
        <v/>
      </c>
      <c r="CO355" s="86">
        <f>IFERROR(FIND("POLÍCIA MILITAR",consulta_completa__11[[#This Row],[14 - Inst. Atuando no Local]]),0)</f>
        <v>0</v>
      </c>
      <c r="CP355" s="86" t="str">
        <f t="shared" si="177"/>
        <v/>
      </c>
      <c r="CQ355" s="86">
        <f>IFERROR(FIND("POLÍCIA CIVIL",consulta_completa__11[[#This Row],[14 - Inst. Atuando no Local]]),0)</f>
        <v>0</v>
      </c>
      <c r="CR355" s="86" t="str">
        <f t="shared" si="178"/>
        <v/>
      </c>
      <c r="CS355" s="86">
        <f>IFERROR(FIND("MARINHA DO BRASIL",consulta_completa__11[[#This Row],[14 - Inst. Atuando no Local]]),0)</f>
        <v>0</v>
      </c>
      <c r="CT355" s="86" t="str">
        <f t="shared" si="179"/>
        <v/>
      </c>
      <c r="CU355" s="86">
        <f>IFERROR(FIND("EMPRESA ESPECIALIZADA EM ATENDIMENTO",consulta_completa__11[[#This Row],[14 - Inst. Atuando no Local]]),0)</f>
        <v>0</v>
      </c>
      <c r="CV355" s="86" t="str">
        <f t="shared" si="180"/>
        <v/>
      </c>
      <c r="CW355" s="86">
        <f>IFERROR(FIND("IBAMA",consulta_completa__11[[#This Row],[14 - Inst. Atuando no Local]]),0)</f>
        <v>0</v>
      </c>
      <c r="CX355" s="86" t="str">
        <f t="shared" si="181"/>
        <v/>
      </c>
      <c r="CY355" s="86" t="str">
        <f>IF(consulta_completa__11[[#This Row],[14 - Inst. Atuando no Local]]="","X","")</f>
        <v/>
      </c>
      <c r="CZ355" s="86">
        <f>IFERROR(FIND("OUTRA (S)",consulta_completa__11[[#This Row],[14 - Inst. Atuando no Local]]),0)</f>
        <v>0</v>
      </c>
      <c r="DA355" s="86" t="str">
        <f t="shared" si="182"/>
        <v/>
      </c>
      <c r="DB355" s="37" t="str">
        <f t="shared" si="183"/>
        <v>Sim</v>
      </c>
      <c r="DC355" s="37" t="str">
        <f t="shared" si="184"/>
        <v>Não</v>
      </c>
      <c r="DD355" s="37" t="str">
        <f t="shared" si="185"/>
        <v>Sim</v>
      </c>
      <c r="DE355" s="89" t="str">
        <f t="shared" si="156"/>
        <v>Estadual</v>
      </c>
    </row>
    <row r="356" spans="1:109">
      <c r="A356" s="15">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4">
        <f>IFERROR(FIND("Óbitos/feridos",consulta_completa__11[[#This Row],[13 - Ocorrências/Ambientes Atingidos]]),0)</f>
        <v>0</v>
      </c>
      <c r="AY356" s="85" t="str">
        <f t="shared" si="157"/>
        <v/>
      </c>
      <c r="AZ356" s="84">
        <f>IFERROR(FIND("População afetada/evacuada",consulta_completa__11[[#This Row],[13 - Ocorrências/Ambientes Atingidos]]),0)</f>
        <v>0</v>
      </c>
      <c r="BA356" s="84" t="str">
        <f t="shared" si="158"/>
        <v/>
      </c>
      <c r="BB356" s="84">
        <f>IFERROR(FIND("Suspensão de abastecimento de água",consulta_completa__11[[#This Row],[13 - Ocorrências/Ambientes Atingidos]]),0)</f>
        <v>0</v>
      </c>
      <c r="BC356" s="85" t="str">
        <f t="shared" si="186"/>
        <v/>
      </c>
      <c r="BD356" s="84">
        <f>IFERROR(FIND("Rio/córrego",consulta_completa__11[[#This Row],[13 - Ocorrências/Ambientes Atingidos]]),0)</f>
        <v>0</v>
      </c>
      <c r="BE356" s="85" t="str">
        <f t="shared" si="159"/>
        <v/>
      </c>
      <c r="BF356" s="84">
        <f>IFERROR(FIND("Lago",consulta_completa__11[[#This Row],[13 - Ocorrências/Ambientes Atingidos]]),0)</f>
        <v>0</v>
      </c>
      <c r="BG356" s="85" t="str">
        <f t="shared" si="160"/>
        <v/>
      </c>
      <c r="BH356" s="84">
        <f>IFERROR(FIND("Mar",consulta_completa__11[[#This Row],[13 - Ocorrências/Ambientes Atingidos]]),0)</f>
        <v>0</v>
      </c>
      <c r="BI356" s="85" t="str">
        <f t="shared" si="161"/>
        <v/>
      </c>
      <c r="BJ356" s="84">
        <f>IFERROR(FIND("Praia",consulta_completa__11[[#This Row],[13 - Ocorrências/Ambientes Atingidos]]),0)</f>
        <v>0</v>
      </c>
      <c r="BK356" s="85" t="str">
        <f t="shared" si="162"/>
        <v/>
      </c>
      <c r="BL356" s="84">
        <f>IFERROR(FIND("Solo",consulta_completa__11[[#This Row],[13 - Ocorrências/Ambientes Atingidos]]),0)</f>
        <v>1</v>
      </c>
      <c r="BM356" s="85" t="str">
        <f t="shared" si="163"/>
        <v>X</v>
      </c>
      <c r="BN356" s="84">
        <f>IFERROR(FIND("Águas subterrâneas",consulta_completa__11[[#This Row],[13 - Ocorrências/Ambientes Atingidos]]),0)</f>
        <v>13</v>
      </c>
      <c r="BO356" s="85" t="str">
        <f t="shared" si="164"/>
        <v>X</v>
      </c>
      <c r="BP356" s="84">
        <f>IFERROR(FIND("Atmosfera",consulta_completa__11[[#This Row],[13 - Ocorrências/Ambientes Atingidos]]),0)</f>
        <v>53</v>
      </c>
      <c r="BQ356" s="85" t="str">
        <f t="shared" si="165"/>
        <v>X</v>
      </c>
      <c r="BR356" s="84">
        <f>IFERROR(FIND("Flora",consulta_completa__11[[#This Row],[13 - Ocorrências/Ambientes Atingidos]]),0)</f>
        <v>75</v>
      </c>
      <c r="BS356" s="85" t="str">
        <f t="shared" si="166"/>
        <v>X</v>
      </c>
      <c r="BT356" s="84">
        <f>IFERROR(FIND("Fauna",consulta_completa__11[[#This Row],[13 - Ocorrências/Ambientes Atingidos]]),0)</f>
        <v>89</v>
      </c>
      <c r="BU356" s="85" t="str">
        <f t="shared" si="167"/>
        <v>X</v>
      </c>
      <c r="BV356" s="84">
        <f>IFERROR(FIND("UC federal",consulta_completa__11[[#This Row],[13 - Ocorrências/Ambientes Atingidos]]),0)</f>
        <v>0</v>
      </c>
      <c r="BW356" s="85" t="str">
        <f t="shared" si="168"/>
        <v/>
      </c>
      <c r="BX356" s="84">
        <f>IFERROR(FIND("UC estadual/municipal",consulta_completa__11[[#This Row],[13 - Ocorrências/Ambientes Atingidos]]),0)</f>
        <v>0</v>
      </c>
      <c r="BY356" s="85" t="str">
        <f t="shared" si="169"/>
        <v/>
      </c>
      <c r="BZ356" s="84">
        <f>IFERROR(FIND("Outro(s)",consulta_completa__11[[#This Row],[13 - Ocorrências/Ambientes Atingidos]]),0)</f>
        <v>103</v>
      </c>
      <c r="CA356" s="85" t="str">
        <f t="shared" si="170"/>
        <v>X</v>
      </c>
      <c r="CB356" s="84">
        <f>IFERROR(FIND("Sem dano",consulta_completa__11[[#This Row],[13 - Ocorrências/Ambientes Atingidos]]),0)</f>
        <v>0</v>
      </c>
      <c r="CC356" s="85" t="str">
        <f t="shared" si="171"/>
        <v/>
      </c>
      <c r="CD356" s="84" t="str">
        <f>IF(consulta_completa__11[[#This Row],[13 - Ocorrências/Ambientes Atingidos]]="","X","")</f>
        <v/>
      </c>
      <c r="CE356" s="86">
        <f>IFERROR(FIND("IBAMA",consulta_completa__11[[#This Row],[14 - Inst. Atuando no Local]]),0)</f>
        <v>0</v>
      </c>
      <c r="CF356" s="86" t="str">
        <f t="shared" si="172"/>
        <v/>
      </c>
      <c r="CG356" s="86">
        <f>IFERROR(FIND("OEMA",consulta_completa__11[[#This Row],[14 - Inst. Atuando no Local]]),0)</f>
        <v>0</v>
      </c>
      <c r="CH356" s="86" t="str">
        <f t="shared" si="173"/>
        <v/>
      </c>
      <c r="CI356" s="86">
        <f>IFERROR(FIND("DEFESA CIVIL",consulta_completa__11[[#This Row],[14 - Inst. Atuando no Local]]),0)</f>
        <v>0</v>
      </c>
      <c r="CJ356" s="86" t="str">
        <f t="shared" si="174"/>
        <v/>
      </c>
      <c r="CK356" s="86">
        <f>IFERROR(FIND("CORPO DE BOMBEIROS",consulta_completa__11[[#This Row],[14 - Inst. Atuando no Local]]),0)</f>
        <v>0</v>
      </c>
      <c r="CL356" s="86" t="str">
        <f t="shared" si="175"/>
        <v/>
      </c>
      <c r="CM356" s="86">
        <f>IFERROR(FIND("POLÍCIA RODOVIÁRIA",consulta_completa__11[[#This Row],[14 - Inst. Atuando no Local]]),0)</f>
        <v>0</v>
      </c>
      <c r="CN356" s="86" t="str">
        <f t="shared" si="176"/>
        <v/>
      </c>
      <c r="CO356" s="86">
        <f>IFERROR(FIND("POLÍCIA MILITAR",consulta_completa__11[[#This Row],[14 - Inst. Atuando no Local]]),0)</f>
        <v>0</v>
      </c>
      <c r="CP356" s="86" t="str">
        <f t="shared" si="177"/>
        <v/>
      </c>
      <c r="CQ356" s="86">
        <f>IFERROR(FIND("POLÍCIA CIVIL",consulta_completa__11[[#This Row],[14 - Inst. Atuando no Local]]),0)</f>
        <v>0</v>
      </c>
      <c r="CR356" s="86" t="str">
        <f t="shared" si="178"/>
        <v/>
      </c>
      <c r="CS356" s="86">
        <f>IFERROR(FIND("MARINHA DO BRASIL",consulta_completa__11[[#This Row],[14 - Inst. Atuando no Local]]),0)</f>
        <v>0</v>
      </c>
      <c r="CT356" s="86" t="str">
        <f t="shared" si="179"/>
        <v/>
      </c>
      <c r="CU356" s="86">
        <f>IFERROR(FIND("EMPRESA ESPECIALIZADA EM ATENDIMENTO",consulta_completa__11[[#This Row],[14 - Inst. Atuando no Local]]),0)</f>
        <v>0</v>
      </c>
      <c r="CV356" s="86" t="str">
        <f t="shared" si="180"/>
        <v/>
      </c>
      <c r="CW356" s="86">
        <f>IFERROR(FIND("IBAMA",consulta_completa__11[[#This Row],[14 - Inst. Atuando no Local]]),0)</f>
        <v>0</v>
      </c>
      <c r="CX356" s="86" t="str">
        <f t="shared" si="181"/>
        <v/>
      </c>
      <c r="CY356" s="86" t="str">
        <f>IF(consulta_completa__11[[#This Row],[14 - Inst. Atuando no Local]]="","X","")</f>
        <v/>
      </c>
      <c r="CZ356" s="86">
        <f>IFERROR(FIND("OUTRA (S)",consulta_completa__11[[#This Row],[14 - Inst. Atuando no Local]]),0)</f>
        <v>0</v>
      </c>
      <c r="DA356" s="86" t="str">
        <f t="shared" si="182"/>
        <v/>
      </c>
      <c r="DB356" s="37" t="str">
        <f t="shared" si="183"/>
        <v>Sim</v>
      </c>
      <c r="DC356" s="37" t="str">
        <f t="shared" si="184"/>
        <v>Não</v>
      </c>
      <c r="DD356" s="37" t="str">
        <f t="shared" si="185"/>
        <v>Sim</v>
      </c>
      <c r="DE356" s="89" t="str">
        <f t="shared" si="156"/>
        <v>Sem informação</v>
      </c>
    </row>
    <row r="357" spans="1:109">
      <c r="A357" s="15">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4">
        <f>IFERROR(FIND("Óbitos/feridos",consulta_completa__11[[#This Row],[13 - Ocorrências/Ambientes Atingidos]]),0)</f>
        <v>0</v>
      </c>
      <c r="AY357" s="85" t="str">
        <f t="shared" si="157"/>
        <v/>
      </c>
      <c r="AZ357" s="84">
        <f>IFERROR(FIND("População afetada/evacuada",consulta_completa__11[[#This Row],[13 - Ocorrências/Ambientes Atingidos]]),0)</f>
        <v>0</v>
      </c>
      <c r="BA357" s="84" t="str">
        <f t="shared" si="158"/>
        <v/>
      </c>
      <c r="BB357" s="84">
        <f>IFERROR(FIND("Suspensão de abastecimento de água",consulta_completa__11[[#This Row],[13 - Ocorrências/Ambientes Atingidos]]),0)</f>
        <v>0</v>
      </c>
      <c r="BC357" s="85" t="str">
        <f t="shared" si="186"/>
        <v/>
      </c>
      <c r="BD357" s="84">
        <f>IFERROR(FIND("Rio/córrego",consulta_completa__11[[#This Row],[13 - Ocorrências/Ambientes Atingidos]]),0)</f>
        <v>0</v>
      </c>
      <c r="BE357" s="85" t="str">
        <f t="shared" si="159"/>
        <v/>
      </c>
      <c r="BF357" s="84">
        <f>IFERROR(FIND("Lago",consulta_completa__11[[#This Row],[13 - Ocorrências/Ambientes Atingidos]]),0)</f>
        <v>0</v>
      </c>
      <c r="BG357" s="85" t="str">
        <f t="shared" si="160"/>
        <v/>
      </c>
      <c r="BH357" s="84">
        <f>IFERROR(FIND("Mar",consulta_completa__11[[#This Row],[13 - Ocorrências/Ambientes Atingidos]]),0)</f>
        <v>0</v>
      </c>
      <c r="BI357" s="85" t="str">
        <f t="shared" si="161"/>
        <v/>
      </c>
      <c r="BJ357" s="84">
        <f>IFERROR(FIND("Praia",consulta_completa__11[[#This Row],[13 - Ocorrências/Ambientes Atingidos]]),0)</f>
        <v>0</v>
      </c>
      <c r="BK357" s="85" t="str">
        <f t="shared" si="162"/>
        <v/>
      </c>
      <c r="BL357" s="84">
        <f>IFERROR(FIND("Solo",consulta_completa__11[[#This Row],[13 - Ocorrências/Ambientes Atingidos]]),0)</f>
        <v>1</v>
      </c>
      <c r="BM357" s="85" t="str">
        <f t="shared" si="163"/>
        <v>X</v>
      </c>
      <c r="BN357" s="84">
        <f>IFERROR(FIND("Águas subterrâneas",consulta_completa__11[[#This Row],[13 - Ocorrências/Ambientes Atingidos]]),0)</f>
        <v>0</v>
      </c>
      <c r="BO357" s="85" t="str">
        <f t="shared" si="164"/>
        <v/>
      </c>
      <c r="BP357" s="84">
        <f>IFERROR(FIND("Atmosfera",consulta_completa__11[[#This Row],[13 - Ocorrências/Ambientes Atingidos]]),0)</f>
        <v>0</v>
      </c>
      <c r="BQ357" s="85" t="str">
        <f t="shared" si="165"/>
        <v/>
      </c>
      <c r="BR357" s="84">
        <f>IFERROR(FIND("Flora",consulta_completa__11[[#This Row],[13 - Ocorrências/Ambientes Atingidos]]),0)</f>
        <v>0</v>
      </c>
      <c r="BS357" s="85" t="str">
        <f t="shared" si="166"/>
        <v/>
      </c>
      <c r="BT357" s="84">
        <f>IFERROR(FIND("Fauna",consulta_completa__11[[#This Row],[13 - Ocorrências/Ambientes Atingidos]]),0)</f>
        <v>0</v>
      </c>
      <c r="BU357" s="85" t="str">
        <f t="shared" si="167"/>
        <v/>
      </c>
      <c r="BV357" s="84">
        <f>IFERROR(FIND("UC federal",consulta_completa__11[[#This Row],[13 - Ocorrências/Ambientes Atingidos]]),0)</f>
        <v>0</v>
      </c>
      <c r="BW357" s="85" t="str">
        <f t="shared" si="168"/>
        <v/>
      </c>
      <c r="BX357" s="84">
        <f>IFERROR(FIND("UC estadual/municipal",consulta_completa__11[[#This Row],[13 - Ocorrências/Ambientes Atingidos]]),0)</f>
        <v>0</v>
      </c>
      <c r="BY357" s="85" t="str">
        <f t="shared" si="169"/>
        <v/>
      </c>
      <c r="BZ357" s="84">
        <f>IFERROR(FIND("Outro(s)",consulta_completa__11[[#This Row],[13 - Ocorrências/Ambientes Atingidos]]),0)</f>
        <v>0</v>
      </c>
      <c r="CA357" s="85" t="str">
        <f t="shared" si="170"/>
        <v/>
      </c>
      <c r="CB357" s="84">
        <f>IFERROR(FIND("Sem dano",consulta_completa__11[[#This Row],[13 - Ocorrências/Ambientes Atingidos]]),0)</f>
        <v>0</v>
      </c>
      <c r="CC357" s="85" t="str">
        <f t="shared" si="171"/>
        <v/>
      </c>
      <c r="CD357" s="84" t="str">
        <f>IF(consulta_completa__11[[#This Row],[13 - Ocorrências/Ambientes Atingidos]]="","X","")</f>
        <v/>
      </c>
      <c r="CE357" s="86">
        <f>IFERROR(FIND("IBAMA",consulta_completa__11[[#This Row],[14 - Inst. Atuando no Local]]),0)</f>
        <v>0</v>
      </c>
      <c r="CF357" s="86" t="str">
        <f t="shared" si="172"/>
        <v/>
      </c>
      <c r="CG357" s="86">
        <f>IFERROR(FIND("OEMA",consulta_completa__11[[#This Row],[14 - Inst. Atuando no Local]]),0)</f>
        <v>0</v>
      </c>
      <c r="CH357" s="86" t="str">
        <f t="shared" si="173"/>
        <v/>
      </c>
      <c r="CI357" s="86">
        <f>IFERROR(FIND("DEFESA CIVIL",consulta_completa__11[[#This Row],[14 - Inst. Atuando no Local]]),0)</f>
        <v>0</v>
      </c>
      <c r="CJ357" s="86" t="str">
        <f t="shared" si="174"/>
        <v/>
      </c>
      <c r="CK357" s="86">
        <f>IFERROR(FIND("CORPO DE BOMBEIROS",consulta_completa__11[[#This Row],[14 - Inst. Atuando no Local]]),0)</f>
        <v>0</v>
      </c>
      <c r="CL357" s="86" t="str">
        <f t="shared" si="175"/>
        <v/>
      </c>
      <c r="CM357" s="86">
        <f>IFERROR(FIND("POLÍCIA RODOVIÁRIA",consulta_completa__11[[#This Row],[14 - Inst. Atuando no Local]]),0)</f>
        <v>0</v>
      </c>
      <c r="CN357" s="86" t="str">
        <f t="shared" si="176"/>
        <v/>
      </c>
      <c r="CO357" s="86">
        <f>IFERROR(FIND("POLÍCIA MILITAR",consulta_completa__11[[#This Row],[14 - Inst. Atuando no Local]]),0)</f>
        <v>0</v>
      </c>
      <c r="CP357" s="86" t="str">
        <f t="shared" si="177"/>
        <v/>
      </c>
      <c r="CQ357" s="86">
        <f>IFERROR(FIND("POLÍCIA CIVIL",consulta_completa__11[[#This Row],[14 - Inst. Atuando no Local]]),0)</f>
        <v>0</v>
      </c>
      <c r="CR357" s="86" t="str">
        <f t="shared" si="178"/>
        <v/>
      </c>
      <c r="CS357" s="86">
        <f>IFERROR(FIND("MARINHA DO BRASIL",consulta_completa__11[[#This Row],[14 - Inst. Atuando no Local]]),0)</f>
        <v>0</v>
      </c>
      <c r="CT357" s="86" t="str">
        <f t="shared" si="179"/>
        <v/>
      </c>
      <c r="CU357" s="86">
        <f>IFERROR(FIND("EMPRESA ESPECIALIZADA EM ATENDIMENTO",consulta_completa__11[[#This Row],[14 - Inst. Atuando no Local]]),0)</f>
        <v>0</v>
      </c>
      <c r="CV357" s="86" t="str">
        <f t="shared" si="180"/>
        <v/>
      </c>
      <c r="CW357" s="86">
        <f>IFERROR(FIND("IBAMA",consulta_completa__11[[#This Row],[14 - Inst. Atuando no Local]]),0)</f>
        <v>0</v>
      </c>
      <c r="CX357" s="86" t="str">
        <f t="shared" si="181"/>
        <v/>
      </c>
      <c r="CY357" s="86" t="str">
        <f>IF(consulta_completa__11[[#This Row],[14 - Inst. Atuando no Local]]="","X","")</f>
        <v/>
      </c>
      <c r="CZ357" s="86">
        <f>IFERROR(FIND("OUTRA (S)",consulta_completa__11[[#This Row],[14 - Inst. Atuando no Local]]),0)</f>
        <v>0</v>
      </c>
      <c r="DA357" s="86" t="str">
        <f t="shared" si="182"/>
        <v/>
      </c>
      <c r="DB357" s="37" t="str">
        <f t="shared" si="183"/>
        <v>Sim</v>
      </c>
      <c r="DC357" s="37" t="str">
        <f t="shared" si="184"/>
        <v>Não</v>
      </c>
      <c r="DD357" s="37" t="str">
        <f t="shared" si="185"/>
        <v>Sim</v>
      </c>
      <c r="DE357" s="89" t="str">
        <f t="shared" si="156"/>
        <v>Sem informação</v>
      </c>
    </row>
    <row r="358" spans="1:109">
      <c r="A358" s="15">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4">
        <f>IFERROR(FIND("Óbitos/feridos",consulta_completa__11[[#This Row],[13 - Ocorrências/Ambientes Atingidos]]),0)</f>
        <v>0</v>
      </c>
      <c r="AY358" s="85" t="str">
        <f t="shared" si="157"/>
        <v/>
      </c>
      <c r="AZ358" s="84">
        <f>IFERROR(FIND("População afetada/evacuada",consulta_completa__11[[#This Row],[13 - Ocorrências/Ambientes Atingidos]]),0)</f>
        <v>0</v>
      </c>
      <c r="BA358" s="84" t="str">
        <f t="shared" si="158"/>
        <v/>
      </c>
      <c r="BB358" s="84">
        <f>IFERROR(FIND("Suspensão de abastecimento de água",consulta_completa__11[[#This Row],[13 - Ocorrências/Ambientes Atingidos]]),0)</f>
        <v>0</v>
      </c>
      <c r="BC358" s="85" t="str">
        <f t="shared" si="186"/>
        <v/>
      </c>
      <c r="BD358" s="84">
        <f>IFERROR(FIND("Rio/córrego",consulta_completa__11[[#This Row],[13 - Ocorrências/Ambientes Atingidos]]),0)</f>
        <v>1</v>
      </c>
      <c r="BE358" s="85" t="str">
        <f t="shared" si="159"/>
        <v>X</v>
      </c>
      <c r="BF358" s="84">
        <f>IFERROR(FIND("Lago",consulta_completa__11[[#This Row],[13 - Ocorrências/Ambientes Atingidos]]),0)</f>
        <v>0</v>
      </c>
      <c r="BG358" s="85" t="str">
        <f t="shared" si="160"/>
        <v/>
      </c>
      <c r="BH358" s="84">
        <f>IFERROR(FIND("Mar",consulta_completa__11[[#This Row],[13 - Ocorrências/Ambientes Atingidos]]),0)</f>
        <v>0</v>
      </c>
      <c r="BI358" s="85" t="str">
        <f t="shared" si="161"/>
        <v/>
      </c>
      <c r="BJ358" s="84">
        <f>IFERROR(FIND("Praia",consulta_completa__11[[#This Row],[13 - Ocorrências/Ambientes Atingidos]]),0)</f>
        <v>0</v>
      </c>
      <c r="BK358" s="85" t="str">
        <f t="shared" si="162"/>
        <v/>
      </c>
      <c r="BL358" s="84">
        <f>IFERROR(FIND("Solo",consulta_completa__11[[#This Row],[13 - Ocorrências/Ambientes Atingidos]]),0)</f>
        <v>0</v>
      </c>
      <c r="BM358" s="85" t="str">
        <f t="shared" si="163"/>
        <v/>
      </c>
      <c r="BN358" s="84">
        <f>IFERROR(FIND("Águas subterrâneas",consulta_completa__11[[#This Row],[13 - Ocorrências/Ambientes Atingidos]]),0)</f>
        <v>0</v>
      </c>
      <c r="BO358" s="85" t="str">
        <f t="shared" si="164"/>
        <v/>
      </c>
      <c r="BP358" s="84">
        <f>IFERROR(FIND("Atmosfera",consulta_completa__11[[#This Row],[13 - Ocorrências/Ambientes Atingidos]]),0)</f>
        <v>0</v>
      </c>
      <c r="BQ358" s="85" t="str">
        <f t="shared" si="165"/>
        <v/>
      </c>
      <c r="BR358" s="84">
        <f>IFERROR(FIND("Flora",consulta_completa__11[[#This Row],[13 - Ocorrências/Ambientes Atingidos]]),0)</f>
        <v>0</v>
      </c>
      <c r="BS358" s="85" t="str">
        <f t="shared" si="166"/>
        <v/>
      </c>
      <c r="BT358" s="84">
        <f>IFERROR(FIND("Fauna",consulta_completa__11[[#This Row],[13 - Ocorrências/Ambientes Atingidos]]),0)</f>
        <v>0</v>
      </c>
      <c r="BU358" s="85" t="str">
        <f t="shared" si="167"/>
        <v/>
      </c>
      <c r="BV358" s="84">
        <f>IFERROR(FIND("UC federal",consulta_completa__11[[#This Row],[13 - Ocorrências/Ambientes Atingidos]]),0)</f>
        <v>0</v>
      </c>
      <c r="BW358" s="85" t="str">
        <f t="shared" si="168"/>
        <v/>
      </c>
      <c r="BX358" s="84">
        <f>IFERROR(FIND("UC estadual/municipal",consulta_completa__11[[#This Row],[13 - Ocorrências/Ambientes Atingidos]]),0)</f>
        <v>0</v>
      </c>
      <c r="BY358" s="85" t="str">
        <f t="shared" si="169"/>
        <v/>
      </c>
      <c r="BZ358" s="84">
        <f>IFERROR(FIND("Outro(s)",consulta_completa__11[[#This Row],[13 - Ocorrências/Ambientes Atingidos]]),0)</f>
        <v>0</v>
      </c>
      <c r="CA358" s="85" t="str">
        <f t="shared" si="170"/>
        <v/>
      </c>
      <c r="CB358" s="84">
        <f>IFERROR(FIND("Sem dano",consulta_completa__11[[#This Row],[13 - Ocorrências/Ambientes Atingidos]]),0)</f>
        <v>0</v>
      </c>
      <c r="CC358" s="85" t="str">
        <f t="shared" si="171"/>
        <v/>
      </c>
      <c r="CD358" s="84" t="str">
        <f>IF(consulta_completa__11[[#This Row],[13 - Ocorrências/Ambientes Atingidos]]="","X","")</f>
        <v/>
      </c>
      <c r="CE358" s="86">
        <f>IFERROR(FIND("IBAMA",consulta_completa__11[[#This Row],[14 - Inst. Atuando no Local]]),0)</f>
        <v>0</v>
      </c>
      <c r="CF358" s="86" t="str">
        <f t="shared" si="172"/>
        <v/>
      </c>
      <c r="CG358" s="86">
        <f>IFERROR(FIND("OEMA",consulta_completa__11[[#This Row],[14 - Inst. Atuando no Local]]),0)</f>
        <v>0</v>
      </c>
      <c r="CH358" s="86" t="str">
        <f t="shared" si="173"/>
        <v/>
      </c>
      <c r="CI358" s="86">
        <f>IFERROR(FIND("DEFESA CIVIL",consulta_completa__11[[#This Row],[14 - Inst. Atuando no Local]]),0)</f>
        <v>0</v>
      </c>
      <c r="CJ358" s="86" t="str">
        <f t="shared" si="174"/>
        <v/>
      </c>
      <c r="CK358" s="86">
        <f>IFERROR(FIND("CORPO DE BOMBEIROS",consulta_completa__11[[#This Row],[14 - Inst. Atuando no Local]]),0)</f>
        <v>0</v>
      </c>
      <c r="CL358" s="86" t="str">
        <f t="shared" si="175"/>
        <v/>
      </c>
      <c r="CM358" s="86">
        <f>IFERROR(FIND("POLÍCIA RODOVIÁRIA",consulta_completa__11[[#This Row],[14 - Inst. Atuando no Local]]),0)</f>
        <v>0</v>
      </c>
      <c r="CN358" s="86" t="str">
        <f t="shared" si="176"/>
        <v/>
      </c>
      <c r="CO358" s="86">
        <f>IFERROR(FIND("POLÍCIA MILITAR",consulta_completa__11[[#This Row],[14 - Inst. Atuando no Local]]),0)</f>
        <v>0</v>
      </c>
      <c r="CP358" s="86" t="str">
        <f t="shared" si="177"/>
        <v/>
      </c>
      <c r="CQ358" s="86">
        <f>IFERROR(FIND("POLÍCIA CIVIL",consulta_completa__11[[#This Row],[14 - Inst. Atuando no Local]]),0)</f>
        <v>0</v>
      </c>
      <c r="CR358" s="86" t="str">
        <f t="shared" si="178"/>
        <v/>
      </c>
      <c r="CS358" s="86">
        <f>IFERROR(FIND("MARINHA DO BRASIL",consulta_completa__11[[#This Row],[14 - Inst. Atuando no Local]]),0)</f>
        <v>0</v>
      </c>
      <c r="CT358" s="86" t="str">
        <f t="shared" si="179"/>
        <v/>
      </c>
      <c r="CU358" s="86">
        <f>IFERROR(FIND("EMPRESA ESPECIALIZADA EM ATENDIMENTO",consulta_completa__11[[#This Row],[14 - Inst. Atuando no Local]]),0)</f>
        <v>0</v>
      </c>
      <c r="CV358" s="86" t="str">
        <f t="shared" si="180"/>
        <v/>
      </c>
      <c r="CW358" s="86">
        <f>IFERROR(FIND("IBAMA",consulta_completa__11[[#This Row],[14 - Inst. Atuando no Local]]),0)</f>
        <v>0</v>
      </c>
      <c r="CX358" s="86" t="str">
        <f t="shared" si="181"/>
        <v/>
      </c>
      <c r="CY358" s="86" t="str">
        <f>IF(consulta_completa__11[[#This Row],[14 - Inst. Atuando no Local]]="","X","")</f>
        <v/>
      </c>
      <c r="CZ358" s="86">
        <f>IFERROR(FIND("OUTRA (S)",consulta_completa__11[[#This Row],[14 - Inst. Atuando no Local]]),0)</f>
        <v>0</v>
      </c>
      <c r="DA358" s="86" t="str">
        <f t="shared" si="182"/>
        <v/>
      </c>
      <c r="DB358" s="37" t="str">
        <f t="shared" si="183"/>
        <v>Sim</v>
      </c>
      <c r="DC358" s="37" t="str">
        <f t="shared" si="184"/>
        <v>Não</v>
      </c>
      <c r="DD358" s="37" t="str">
        <f t="shared" si="185"/>
        <v>Sim</v>
      </c>
      <c r="DE358" s="89" t="str">
        <f t="shared" si="156"/>
        <v>Sem informação</v>
      </c>
    </row>
    <row r="359" spans="1:109">
      <c r="A359" s="15">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4">
        <f>IFERROR(FIND("Óbitos/feridos",consulta_completa__11[[#This Row],[13 - Ocorrências/Ambientes Atingidos]]),0)</f>
        <v>0</v>
      </c>
      <c r="AY359" s="85" t="str">
        <f t="shared" si="157"/>
        <v/>
      </c>
      <c r="AZ359" s="84">
        <f>IFERROR(FIND("População afetada/evacuada",consulta_completa__11[[#This Row],[13 - Ocorrências/Ambientes Atingidos]]),0)</f>
        <v>0</v>
      </c>
      <c r="BA359" s="84" t="str">
        <f t="shared" si="158"/>
        <v/>
      </c>
      <c r="BB359" s="84">
        <f>IFERROR(FIND("Suspensão de abastecimento de água",consulta_completa__11[[#This Row],[13 - Ocorrências/Ambientes Atingidos]]),0)</f>
        <v>0</v>
      </c>
      <c r="BC359" s="85" t="str">
        <f t="shared" si="186"/>
        <v/>
      </c>
      <c r="BD359" s="84">
        <f>IFERROR(FIND("Rio/córrego",consulta_completa__11[[#This Row],[13 - Ocorrências/Ambientes Atingidos]]),0)</f>
        <v>0</v>
      </c>
      <c r="BE359" s="85" t="str">
        <f t="shared" si="159"/>
        <v/>
      </c>
      <c r="BF359" s="84">
        <f>IFERROR(FIND("Lago",consulta_completa__11[[#This Row],[13 - Ocorrências/Ambientes Atingidos]]),0)</f>
        <v>0</v>
      </c>
      <c r="BG359" s="85" t="str">
        <f t="shared" si="160"/>
        <v/>
      </c>
      <c r="BH359" s="84">
        <f>IFERROR(FIND("Mar",consulta_completa__11[[#This Row],[13 - Ocorrências/Ambientes Atingidos]]),0)</f>
        <v>1</v>
      </c>
      <c r="BI359" s="85" t="str">
        <f t="shared" si="161"/>
        <v>X</v>
      </c>
      <c r="BJ359" s="84">
        <f>IFERROR(FIND("Praia",consulta_completa__11[[#This Row],[13 - Ocorrências/Ambientes Atingidos]]),0)</f>
        <v>0</v>
      </c>
      <c r="BK359" s="85" t="str">
        <f t="shared" si="162"/>
        <v/>
      </c>
      <c r="BL359" s="84">
        <f>IFERROR(FIND("Solo",consulta_completa__11[[#This Row],[13 - Ocorrências/Ambientes Atingidos]]),0)</f>
        <v>0</v>
      </c>
      <c r="BM359" s="85" t="str">
        <f t="shared" si="163"/>
        <v/>
      </c>
      <c r="BN359" s="84">
        <f>IFERROR(FIND("Águas subterrâneas",consulta_completa__11[[#This Row],[13 - Ocorrências/Ambientes Atingidos]]),0)</f>
        <v>0</v>
      </c>
      <c r="BO359" s="85" t="str">
        <f t="shared" si="164"/>
        <v/>
      </c>
      <c r="BP359" s="84">
        <f>IFERROR(FIND("Atmosfera",consulta_completa__11[[#This Row],[13 - Ocorrências/Ambientes Atingidos]]),0)</f>
        <v>0</v>
      </c>
      <c r="BQ359" s="85" t="str">
        <f t="shared" si="165"/>
        <v/>
      </c>
      <c r="BR359" s="84">
        <f>IFERROR(FIND("Flora",consulta_completa__11[[#This Row],[13 - Ocorrências/Ambientes Atingidos]]),0)</f>
        <v>0</v>
      </c>
      <c r="BS359" s="85" t="str">
        <f t="shared" si="166"/>
        <v/>
      </c>
      <c r="BT359" s="84">
        <f>IFERROR(FIND("Fauna",consulta_completa__11[[#This Row],[13 - Ocorrências/Ambientes Atingidos]]),0)</f>
        <v>0</v>
      </c>
      <c r="BU359" s="85" t="str">
        <f t="shared" si="167"/>
        <v/>
      </c>
      <c r="BV359" s="84">
        <f>IFERROR(FIND("UC federal",consulta_completa__11[[#This Row],[13 - Ocorrências/Ambientes Atingidos]]),0)</f>
        <v>0</v>
      </c>
      <c r="BW359" s="85" t="str">
        <f t="shared" si="168"/>
        <v/>
      </c>
      <c r="BX359" s="84">
        <f>IFERROR(FIND("UC estadual/municipal",consulta_completa__11[[#This Row],[13 - Ocorrências/Ambientes Atingidos]]),0)</f>
        <v>0</v>
      </c>
      <c r="BY359" s="85" t="str">
        <f t="shared" si="169"/>
        <v/>
      </c>
      <c r="BZ359" s="84">
        <f>IFERROR(FIND("Outro(s)",consulta_completa__11[[#This Row],[13 - Ocorrências/Ambientes Atingidos]]),0)</f>
        <v>0</v>
      </c>
      <c r="CA359" s="85" t="str">
        <f t="shared" si="170"/>
        <v/>
      </c>
      <c r="CB359" s="84">
        <f>IFERROR(FIND("Sem dano",consulta_completa__11[[#This Row],[13 - Ocorrências/Ambientes Atingidos]]),0)</f>
        <v>0</v>
      </c>
      <c r="CC359" s="85" t="str">
        <f t="shared" si="171"/>
        <v/>
      </c>
      <c r="CD359" s="84" t="str">
        <f>IF(consulta_completa__11[[#This Row],[13 - Ocorrências/Ambientes Atingidos]]="","X","")</f>
        <v/>
      </c>
      <c r="CE359" s="86">
        <f>IFERROR(FIND("IBAMA",consulta_completa__11[[#This Row],[14 - Inst. Atuando no Local]]),0)</f>
        <v>0</v>
      </c>
      <c r="CF359" s="86" t="str">
        <f t="shared" si="172"/>
        <v/>
      </c>
      <c r="CG359" s="86">
        <f>IFERROR(FIND("OEMA",consulta_completa__11[[#This Row],[14 - Inst. Atuando no Local]]),0)</f>
        <v>0</v>
      </c>
      <c r="CH359" s="86" t="str">
        <f t="shared" si="173"/>
        <v/>
      </c>
      <c r="CI359" s="86">
        <f>IFERROR(FIND("DEFESA CIVIL",consulta_completa__11[[#This Row],[14 - Inst. Atuando no Local]]),0)</f>
        <v>0</v>
      </c>
      <c r="CJ359" s="86" t="str">
        <f t="shared" si="174"/>
        <v/>
      </c>
      <c r="CK359" s="86">
        <f>IFERROR(FIND("CORPO DE BOMBEIROS",consulta_completa__11[[#This Row],[14 - Inst. Atuando no Local]]),0)</f>
        <v>0</v>
      </c>
      <c r="CL359" s="86" t="str">
        <f t="shared" si="175"/>
        <v/>
      </c>
      <c r="CM359" s="86">
        <f>IFERROR(FIND("POLÍCIA RODOVIÁRIA",consulta_completa__11[[#This Row],[14 - Inst. Atuando no Local]]),0)</f>
        <v>0</v>
      </c>
      <c r="CN359" s="86" t="str">
        <f t="shared" si="176"/>
        <v/>
      </c>
      <c r="CO359" s="86">
        <f>IFERROR(FIND("POLÍCIA MILITAR",consulta_completa__11[[#This Row],[14 - Inst. Atuando no Local]]),0)</f>
        <v>0</v>
      </c>
      <c r="CP359" s="86" t="str">
        <f t="shared" si="177"/>
        <v/>
      </c>
      <c r="CQ359" s="86">
        <f>IFERROR(FIND("POLÍCIA CIVIL",consulta_completa__11[[#This Row],[14 - Inst. Atuando no Local]]),0)</f>
        <v>0</v>
      </c>
      <c r="CR359" s="86" t="str">
        <f t="shared" si="178"/>
        <v/>
      </c>
      <c r="CS359" s="86">
        <f>IFERROR(FIND("MARINHA DO BRASIL",consulta_completa__11[[#This Row],[14 - Inst. Atuando no Local]]),0)</f>
        <v>0</v>
      </c>
      <c r="CT359" s="86" t="str">
        <f t="shared" si="179"/>
        <v/>
      </c>
      <c r="CU359" s="86">
        <f>IFERROR(FIND("EMPRESA ESPECIALIZADA EM ATENDIMENTO",consulta_completa__11[[#This Row],[14 - Inst. Atuando no Local]]),0)</f>
        <v>0</v>
      </c>
      <c r="CV359" s="86" t="str">
        <f t="shared" si="180"/>
        <v/>
      </c>
      <c r="CW359" s="86">
        <f>IFERROR(FIND("IBAMA",consulta_completa__11[[#This Row],[14 - Inst. Atuando no Local]]),0)</f>
        <v>0</v>
      </c>
      <c r="CX359" s="86" t="str">
        <f t="shared" si="181"/>
        <v/>
      </c>
      <c r="CY359" s="86" t="str">
        <f>IF(consulta_completa__11[[#This Row],[14 - Inst. Atuando no Local]]="","X","")</f>
        <v/>
      </c>
      <c r="CZ359" s="86">
        <f>IFERROR(FIND("OUTRA (S)",consulta_completa__11[[#This Row],[14 - Inst. Atuando no Local]]),0)</f>
        <v>0</v>
      </c>
      <c r="DA359" s="86" t="str">
        <f t="shared" si="182"/>
        <v/>
      </c>
      <c r="DB359" s="37" t="str">
        <f t="shared" si="183"/>
        <v>Sim</v>
      </c>
      <c r="DC359" s="37" t="str">
        <f t="shared" si="184"/>
        <v>Não</v>
      </c>
      <c r="DD359" s="37" t="str">
        <f t="shared" si="185"/>
        <v>Sim</v>
      </c>
      <c r="DE359" s="89" t="str">
        <f t="shared" si="156"/>
        <v>Federal</v>
      </c>
    </row>
    <row r="360" spans="1:109">
      <c r="A360" s="15">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4">
        <f>IFERROR(FIND("Óbitos/feridos",consulta_completa__11[[#This Row],[13 - Ocorrências/Ambientes Atingidos]]),0)</f>
        <v>0</v>
      </c>
      <c r="AY360" s="85" t="str">
        <f t="shared" si="157"/>
        <v/>
      </c>
      <c r="AZ360" s="84">
        <f>IFERROR(FIND("População afetada/evacuada",consulta_completa__11[[#This Row],[13 - Ocorrências/Ambientes Atingidos]]),0)</f>
        <v>0</v>
      </c>
      <c r="BA360" s="84" t="str">
        <f t="shared" si="158"/>
        <v/>
      </c>
      <c r="BB360" s="84">
        <f>IFERROR(FIND("Suspensão de abastecimento de água",consulta_completa__11[[#This Row],[13 - Ocorrências/Ambientes Atingidos]]),0)</f>
        <v>0</v>
      </c>
      <c r="BC360" s="85" t="str">
        <f t="shared" si="186"/>
        <v/>
      </c>
      <c r="BD360" s="84">
        <f>IFERROR(FIND("Rio/córrego",consulta_completa__11[[#This Row],[13 - Ocorrências/Ambientes Atingidos]]),0)</f>
        <v>0</v>
      </c>
      <c r="BE360" s="85" t="str">
        <f t="shared" si="159"/>
        <v/>
      </c>
      <c r="BF360" s="84">
        <f>IFERROR(FIND("Lago",consulta_completa__11[[#This Row],[13 - Ocorrências/Ambientes Atingidos]]),0)</f>
        <v>0</v>
      </c>
      <c r="BG360" s="85" t="str">
        <f t="shared" si="160"/>
        <v/>
      </c>
      <c r="BH360" s="84">
        <f>IFERROR(FIND("Mar",consulta_completa__11[[#This Row],[13 - Ocorrências/Ambientes Atingidos]]),0)</f>
        <v>1</v>
      </c>
      <c r="BI360" s="85" t="str">
        <f t="shared" si="161"/>
        <v>X</v>
      </c>
      <c r="BJ360" s="84">
        <f>IFERROR(FIND("Praia",consulta_completa__11[[#This Row],[13 - Ocorrências/Ambientes Atingidos]]),0)</f>
        <v>0</v>
      </c>
      <c r="BK360" s="85" t="str">
        <f t="shared" si="162"/>
        <v/>
      </c>
      <c r="BL360" s="84">
        <f>IFERROR(FIND("Solo",consulta_completa__11[[#This Row],[13 - Ocorrências/Ambientes Atingidos]]),0)</f>
        <v>0</v>
      </c>
      <c r="BM360" s="85" t="str">
        <f t="shared" si="163"/>
        <v/>
      </c>
      <c r="BN360" s="84">
        <f>IFERROR(FIND("Águas subterrâneas",consulta_completa__11[[#This Row],[13 - Ocorrências/Ambientes Atingidos]]),0)</f>
        <v>0</v>
      </c>
      <c r="BO360" s="85" t="str">
        <f t="shared" si="164"/>
        <v/>
      </c>
      <c r="BP360" s="84">
        <f>IFERROR(FIND("Atmosfera",consulta_completa__11[[#This Row],[13 - Ocorrências/Ambientes Atingidos]]),0)</f>
        <v>0</v>
      </c>
      <c r="BQ360" s="85" t="str">
        <f t="shared" si="165"/>
        <v/>
      </c>
      <c r="BR360" s="84">
        <f>IFERROR(FIND("Flora",consulta_completa__11[[#This Row],[13 - Ocorrências/Ambientes Atingidos]]),0)</f>
        <v>0</v>
      </c>
      <c r="BS360" s="85" t="str">
        <f t="shared" si="166"/>
        <v/>
      </c>
      <c r="BT360" s="84">
        <f>IFERROR(FIND("Fauna",consulta_completa__11[[#This Row],[13 - Ocorrências/Ambientes Atingidos]]),0)</f>
        <v>0</v>
      </c>
      <c r="BU360" s="85" t="str">
        <f t="shared" si="167"/>
        <v/>
      </c>
      <c r="BV360" s="84">
        <f>IFERROR(FIND("UC federal",consulta_completa__11[[#This Row],[13 - Ocorrências/Ambientes Atingidos]]),0)</f>
        <v>0</v>
      </c>
      <c r="BW360" s="85" t="str">
        <f t="shared" si="168"/>
        <v/>
      </c>
      <c r="BX360" s="84">
        <f>IFERROR(FIND("UC estadual/municipal",consulta_completa__11[[#This Row],[13 - Ocorrências/Ambientes Atingidos]]),0)</f>
        <v>0</v>
      </c>
      <c r="BY360" s="85" t="str">
        <f t="shared" si="169"/>
        <v/>
      </c>
      <c r="BZ360" s="84">
        <f>IFERROR(FIND("Outro(s)",consulta_completa__11[[#This Row],[13 - Ocorrências/Ambientes Atingidos]]),0)</f>
        <v>0</v>
      </c>
      <c r="CA360" s="85" t="str">
        <f t="shared" si="170"/>
        <v/>
      </c>
      <c r="CB360" s="84">
        <f>IFERROR(FIND("Sem dano",consulta_completa__11[[#This Row],[13 - Ocorrências/Ambientes Atingidos]]),0)</f>
        <v>0</v>
      </c>
      <c r="CC360" s="85" t="str">
        <f t="shared" si="171"/>
        <v/>
      </c>
      <c r="CD360" s="84" t="str">
        <f>IF(consulta_completa__11[[#This Row],[13 - Ocorrências/Ambientes Atingidos]]="","X","")</f>
        <v/>
      </c>
      <c r="CE360" s="86">
        <f>IFERROR(FIND("IBAMA",consulta_completa__11[[#This Row],[14 - Inst. Atuando no Local]]),0)</f>
        <v>0</v>
      </c>
      <c r="CF360" s="86" t="str">
        <f t="shared" si="172"/>
        <v/>
      </c>
      <c r="CG360" s="86">
        <f>IFERROR(FIND("OEMA",consulta_completa__11[[#This Row],[14 - Inst. Atuando no Local]]),0)</f>
        <v>0</v>
      </c>
      <c r="CH360" s="86" t="str">
        <f t="shared" si="173"/>
        <v/>
      </c>
      <c r="CI360" s="86">
        <f>IFERROR(FIND("DEFESA CIVIL",consulta_completa__11[[#This Row],[14 - Inst. Atuando no Local]]),0)</f>
        <v>0</v>
      </c>
      <c r="CJ360" s="86" t="str">
        <f t="shared" si="174"/>
        <v/>
      </c>
      <c r="CK360" s="86">
        <f>IFERROR(FIND("CORPO DE BOMBEIROS",consulta_completa__11[[#This Row],[14 - Inst. Atuando no Local]]),0)</f>
        <v>0</v>
      </c>
      <c r="CL360" s="86" t="str">
        <f t="shared" si="175"/>
        <v/>
      </c>
      <c r="CM360" s="86">
        <f>IFERROR(FIND("POLÍCIA RODOVIÁRIA",consulta_completa__11[[#This Row],[14 - Inst. Atuando no Local]]),0)</f>
        <v>0</v>
      </c>
      <c r="CN360" s="86" t="str">
        <f t="shared" si="176"/>
        <v/>
      </c>
      <c r="CO360" s="86">
        <f>IFERROR(FIND("POLÍCIA MILITAR",consulta_completa__11[[#This Row],[14 - Inst. Atuando no Local]]),0)</f>
        <v>0</v>
      </c>
      <c r="CP360" s="86" t="str">
        <f t="shared" si="177"/>
        <v/>
      </c>
      <c r="CQ360" s="86">
        <f>IFERROR(FIND("POLÍCIA CIVIL",consulta_completa__11[[#This Row],[14 - Inst. Atuando no Local]]),0)</f>
        <v>0</v>
      </c>
      <c r="CR360" s="86" t="str">
        <f t="shared" si="178"/>
        <v/>
      </c>
      <c r="CS360" s="86">
        <f>IFERROR(FIND("MARINHA DO BRASIL",consulta_completa__11[[#This Row],[14 - Inst. Atuando no Local]]),0)</f>
        <v>0</v>
      </c>
      <c r="CT360" s="86" t="str">
        <f t="shared" si="179"/>
        <v/>
      </c>
      <c r="CU360" s="86">
        <f>IFERROR(FIND("EMPRESA ESPECIALIZADA EM ATENDIMENTO",consulta_completa__11[[#This Row],[14 - Inst. Atuando no Local]]),0)</f>
        <v>0</v>
      </c>
      <c r="CV360" s="86" t="str">
        <f t="shared" si="180"/>
        <v/>
      </c>
      <c r="CW360" s="86">
        <f>IFERROR(FIND("IBAMA",consulta_completa__11[[#This Row],[14 - Inst. Atuando no Local]]),0)</f>
        <v>0</v>
      </c>
      <c r="CX360" s="86" t="str">
        <f t="shared" si="181"/>
        <v/>
      </c>
      <c r="CY360" s="86" t="str">
        <f>IF(consulta_completa__11[[#This Row],[14 - Inst. Atuando no Local]]="","X","")</f>
        <v/>
      </c>
      <c r="CZ360" s="86">
        <f>IFERROR(FIND("OUTRA (S)",consulta_completa__11[[#This Row],[14 - Inst. Atuando no Local]]),0)</f>
        <v>0</v>
      </c>
      <c r="DA360" s="86" t="str">
        <f t="shared" si="182"/>
        <v/>
      </c>
      <c r="DB360" s="37" t="str">
        <f t="shared" si="183"/>
        <v>Sim</v>
      </c>
      <c r="DC360" s="37" t="str">
        <f t="shared" si="184"/>
        <v>Não</v>
      </c>
      <c r="DD360" s="37" t="str">
        <f t="shared" si="185"/>
        <v>Sim</v>
      </c>
      <c r="DE360" s="89" t="str">
        <f t="shared" si="156"/>
        <v>Federal</v>
      </c>
    </row>
    <row r="361" spans="1:109">
      <c r="A361" s="15">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4">
        <f>IFERROR(FIND("Óbitos/feridos",consulta_completa__11[[#This Row],[13 - Ocorrências/Ambientes Atingidos]]),0)</f>
        <v>0</v>
      </c>
      <c r="AY361" s="85" t="str">
        <f t="shared" si="157"/>
        <v/>
      </c>
      <c r="AZ361" s="84">
        <f>IFERROR(FIND("População afetada/evacuada",consulta_completa__11[[#This Row],[13 - Ocorrências/Ambientes Atingidos]]),0)</f>
        <v>0</v>
      </c>
      <c r="BA361" s="84" t="str">
        <f t="shared" si="158"/>
        <v/>
      </c>
      <c r="BB361" s="84">
        <f>IFERROR(FIND("Suspensão de abastecimento de água",consulta_completa__11[[#This Row],[13 - Ocorrências/Ambientes Atingidos]]),0)</f>
        <v>0</v>
      </c>
      <c r="BC361" s="85" t="str">
        <f t="shared" si="186"/>
        <v/>
      </c>
      <c r="BD361" s="84">
        <f>IFERROR(FIND("Rio/córrego",consulta_completa__11[[#This Row],[13 - Ocorrências/Ambientes Atingidos]]),0)</f>
        <v>0</v>
      </c>
      <c r="BE361" s="85" t="str">
        <f t="shared" si="159"/>
        <v/>
      </c>
      <c r="BF361" s="84">
        <f>IFERROR(FIND("Lago",consulta_completa__11[[#This Row],[13 - Ocorrências/Ambientes Atingidos]]),0)</f>
        <v>0</v>
      </c>
      <c r="BG361" s="85" t="str">
        <f t="shared" si="160"/>
        <v/>
      </c>
      <c r="BH361" s="84">
        <f>IFERROR(FIND("Mar",consulta_completa__11[[#This Row],[13 - Ocorrências/Ambientes Atingidos]]),0)</f>
        <v>0</v>
      </c>
      <c r="BI361" s="85" t="str">
        <f t="shared" si="161"/>
        <v/>
      </c>
      <c r="BJ361" s="84">
        <f>IFERROR(FIND("Praia",consulta_completa__11[[#This Row],[13 - Ocorrências/Ambientes Atingidos]]),0)</f>
        <v>0</v>
      </c>
      <c r="BK361" s="85" t="str">
        <f t="shared" si="162"/>
        <v/>
      </c>
      <c r="BL361" s="84">
        <f>IFERROR(FIND("Solo",consulta_completa__11[[#This Row],[13 - Ocorrências/Ambientes Atingidos]]),0)</f>
        <v>1</v>
      </c>
      <c r="BM361" s="85" t="str">
        <f t="shared" si="163"/>
        <v>X</v>
      </c>
      <c r="BN361" s="84">
        <f>IFERROR(FIND("Águas subterrâneas",consulta_completa__11[[#This Row],[13 - Ocorrências/Ambientes Atingidos]]),0)</f>
        <v>0</v>
      </c>
      <c r="BO361" s="85" t="str">
        <f t="shared" si="164"/>
        <v/>
      </c>
      <c r="BP361" s="84">
        <f>IFERROR(FIND("Atmosfera",consulta_completa__11[[#This Row],[13 - Ocorrências/Ambientes Atingidos]]),0)</f>
        <v>0</v>
      </c>
      <c r="BQ361" s="85" t="str">
        <f t="shared" si="165"/>
        <v/>
      </c>
      <c r="BR361" s="84">
        <f>IFERROR(FIND("Flora",consulta_completa__11[[#This Row],[13 - Ocorrências/Ambientes Atingidos]]),0)</f>
        <v>0</v>
      </c>
      <c r="BS361" s="85" t="str">
        <f t="shared" si="166"/>
        <v/>
      </c>
      <c r="BT361" s="84">
        <f>IFERROR(FIND("Fauna",consulta_completa__11[[#This Row],[13 - Ocorrências/Ambientes Atingidos]]),0)</f>
        <v>0</v>
      </c>
      <c r="BU361" s="85" t="str">
        <f t="shared" si="167"/>
        <v/>
      </c>
      <c r="BV361" s="84">
        <f>IFERROR(FIND("UC federal",consulta_completa__11[[#This Row],[13 - Ocorrências/Ambientes Atingidos]]),0)</f>
        <v>0</v>
      </c>
      <c r="BW361" s="85" t="str">
        <f t="shared" si="168"/>
        <v/>
      </c>
      <c r="BX361" s="84">
        <f>IFERROR(FIND("UC estadual/municipal",consulta_completa__11[[#This Row],[13 - Ocorrências/Ambientes Atingidos]]),0)</f>
        <v>0</v>
      </c>
      <c r="BY361" s="85" t="str">
        <f t="shared" si="169"/>
        <v/>
      </c>
      <c r="BZ361" s="84">
        <f>IFERROR(FIND("Outro(s)",consulta_completa__11[[#This Row],[13 - Ocorrências/Ambientes Atingidos]]),0)</f>
        <v>0</v>
      </c>
      <c r="CA361" s="85" t="str">
        <f t="shared" si="170"/>
        <v/>
      </c>
      <c r="CB361" s="84">
        <f>IFERROR(FIND("Sem dano",consulta_completa__11[[#This Row],[13 - Ocorrências/Ambientes Atingidos]]),0)</f>
        <v>0</v>
      </c>
      <c r="CC361" s="85" t="str">
        <f t="shared" si="171"/>
        <v/>
      </c>
      <c r="CD361" s="84" t="str">
        <f>IF(consulta_completa__11[[#This Row],[13 - Ocorrências/Ambientes Atingidos]]="","X","")</f>
        <v/>
      </c>
      <c r="CE361" s="86">
        <f>IFERROR(FIND("IBAMA",consulta_completa__11[[#This Row],[14 - Inst. Atuando no Local]]),0)</f>
        <v>0</v>
      </c>
      <c r="CF361" s="86" t="str">
        <f t="shared" si="172"/>
        <v/>
      </c>
      <c r="CG361" s="86">
        <f>IFERROR(FIND("OEMA",consulta_completa__11[[#This Row],[14 - Inst. Atuando no Local]]),0)</f>
        <v>0</v>
      </c>
      <c r="CH361" s="86" t="str">
        <f t="shared" si="173"/>
        <v/>
      </c>
      <c r="CI361" s="86">
        <f>IFERROR(FIND("DEFESA CIVIL",consulta_completa__11[[#This Row],[14 - Inst. Atuando no Local]]),0)</f>
        <v>0</v>
      </c>
      <c r="CJ361" s="86" t="str">
        <f t="shared" si="174"/>
        <v/>
      </c>
      <c r="CK361" s="86">
        <f>IFERROR(FIND("CORPO DE BOMBEIROS",consulta_completa__11[[#This Row],[14 - Inst. Atuando no Local]]),0)</f>
        <v>0</v>
      </c>
      <c r="CL361" s="86" t="str">
        <f t="shared" si="175"/>
        <v/>
      </c>
      <c r="CM361" s="86">
        <f>IFERROR(FIND("POLÍCIA RODOVIÁRIA",consulta_completa__11[[#This Row],[14 - Inst. Atuando no Local]]),0)</f>
        <v>0</v>
      </c>
      <c r="CN361" s="86" t="str">
        <f t="shared" si="176"/>
        <v/>
      </c>
      <c r="CO361" s="86">
        <f>IFERROR(FIND("POLÍCIA MILITAR",consulta_completa__11[[#This Row],[14 - Inst. Atuando no Local]]),0)</f>
        <v>0</v>
      </c>
      <c r="CP361" s="86" t="str">
        <f t="shared" si="177"/>
        <v/>
      </c>
      <c r="CQ361" s="86">
        <f>IFERROR(FIND("POLÍCIA CIVIL",consulta_completa__11[[#This Row],[14 - Inst. Atuando no Local]]),0)</f>
        <v>0</v>
      </c>
      <c r="CR361" s="86" t="str">
        <f t="shared" si="178"/>
        <v/>
      </c>
      <c r="CS361" s="86">
        <f>IFERROR(FIND("MARINHA DO BRASIL",consulta_completa__11[[#This Row],[14 - Inst. Atuando no Local]]),0)</f>
        <v>0</v>
      </c>
      <c r="CT361" s="86" t="str">
        <f t="shared" si="179"/>
        <v/>
      </c>
      <c r="CU361" s="86">
        <f>IFERROR(FIND("EMPRESA ESPECIALIZADA EM ATENDIMENTO",consulta_completa__11[[#This Row],[14 - Inst. Atuando no Local]]),0)</f>
        <v>0</v>
      </c>
      <c r="CV361" s="86" t="str">
        <f t="shared" si="180"/>
        <v/>
      </c>
      <c r="CW361" s="86">
        <f>IFERROR(FIND("IBAMA",consulta_completa__11[[#This Row],[14 - Inst. Atuando no Local]]),0)</f>
        <v>0</v>
      </c>
      <c r="CX361" s="86" t="str">
        <f t="shared" si="181"/>
        <v/>
      </c>
      <c r="CY361" s="86" t="str">
        <f>IF(consulta_completa__11[[#This Row],[14 - Inst. Atuando no Local]]="","X","")</f>
        <v/>
      </c>
      <c r="CZ361" s="86">
        <f>IFERROR(FIND("OUTRA (S)",consulta_completa__11[[#This Row],[14 - Inst. Atuando no Local]]),0)</f>
        <v>0</v>
      </c>
      <c r="DA361" s="86" t="str">
        <f t="shared" si="182"/>
        <v/>
      </c>
      <c r="DB361" s="37" t="str">
        <f t="shared" si="183"/>
        <v>Sim</v>
      </c>
      <c r="DC361" s="37" t="str">
        <f t="shared" si="184"/>
        <v>Não</v>
      </c>
      <c r="DD361" s="37" t="str">
        <f t="shared" si="185"/>
        <v>Sim</v>
      </c>
      <c r="DE361" s="89" t="str">
        <f t="shared" si="156"/>
        <v>Federal</v>
      </c>
    </row>
    <row r="362" spans="1:109">
      <c r="A362" s="15">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4">
        <f>IFERROR(FIND("Óbitos/feridos",consulta_completa__11[[#This Row],[13 - Ocorrências/Ambientes Atingidos]]),0)</f>
        <v>0</v>
      </c>
      <c r="AY362" s="85" t="str">
        <f t="shared" si="157"/>
        <v/>
      </c>
      <c r="AZ362" s="84">
        <f>IFERROR(FIND("População afetada/evacuada",consulta_completa__11[[#This Row],[13 - Ocorrências/Ambientes Atingidos]]),0)</f>
        <v>0</v>
      </c>
      <c r="BA362" s="84" t="str">
        <f t="shared" si="158"/>
        <v/>
      </c>
      <c r="BB362" s="84">
        <f>IFERROR(FIND("Suspensão de abastecimento de água",consulta_completa__11[[#This Row],[13 - Ocorrências/Ambientes Atingidos]]),0)</f>
        <v>0</v>
      </c>
      <c r="BC362" s="85" t="str">
        <f t="shared" si="186"/>
        <v/>
      </c>
      <c r="BD362" s="84">
        <f>IFERROR(FIND("Rio/córrego",consulta_completa__11[[#This Row],[13 - Ocorrências/Ambientes Atingidos]]),0)</f>
        <v>0</v>
      </c>
      <c r="BE362" s="85" t="str">
        <f t="shared" si="159"/>
        <v/>
      </c>
      <c r="BF362" s="84">
        <f>IFERROR(FIND("Lago",consulta_completa__11[[#This Row],[13 - Ocorrências/Ambientes Atingidos]]),0)</f>
        <v>0</v>
      </c>
      <c r="BG362" s="85" t="str">
        <f t="shared" si="160"/>
        <v/>
      </c>
      <c r="BH362" s="84">
        <f>IFERROR(FIND("Mar",consulta_completa__11[[#This Row],[13 - Ocorrências/Ambientes Atingidos]]),0)</f>
        <v>1</v>
      </c>
      <c r="BI362" s="85" t="str">
        <f t="shared" si="161"/>
        <v>X</v>
      </c>
      <c r="BJ362" s="84">
        <f>IFERROR(FIND("Praia",consulta_completa__11[[#This Row],[13 - Ocorrências/Ambientes Atingidos]]),0)</f>
        <v>0</v>
      </c>
      <c r="BK362" s="85" t="str">
        <f t="shared" si="162"/>
        <v/>
      </c>
      <c r="BL362" s="84">
        <f>IFERROR(FIND("Solo",consulta_completa__11[[#This Row],[13 - Ocorrências/Ambientes Atingidos]]),0)</f>
        <v>0</v>
      </c>
      <c r="BM362" s="85" t="str">
        <f t="shared" si="163"/>
        <v/>
      </c>
      <c r="BN362" s="84">
        <f>IFERROR(FIND("Águas subterrâneas",consulta_completa__11[[#This Row],[13 - Ocorrências/Ambientes Atingidos]]),0)</f>
        <v>0</v>
      </c>
      <c r="BO362" s="85" t="str">
        <f t="shared" si="164"/>
        <v/>
      </c>
      <c r="BP362" s="84">
        <f>IFERROR(FIND("Atmosfera",consulta_completa__11[[#This Row],[13 - Ocorrências/Ambientes Atingidos]]),0)</f>
        <v>0</v>
      </c>
      <c r="BQ362" s="85" t="str">
        <f t="shared" si="165"/>
        <v/>
      </c>
      <c r="BR362" s="84">
        <f>IFERROR(FIND("Flora",consulta_completa__11[[#This Row],[13 - Ocorrências/Ambientes Atingidos]]),0)</f>
        <v>0</v>
      </c>
      <c r="BS362" s="85" t="str">
        <f t="shared" si="166"/>
        <v/>
      </c>
      <c r="BT362" s="84">
        <f>IFERROR(FIND("Fauna",consulta_completa__11[[#This Row],[13 - Ocorrências/Ambientes Atingidos]]),0)</f>
        <v>0</v>
      </c>
      <c r="BU362" s="85" t="str">
        <f t="shared" si="167"/>
        <v/>
      </c>
      <c r="BV362" s="84">
        <f>IFERROR(FIND("UC federal",consulta_completa__11[[#This Row],[13 - Ocorrências/Ambientes Atingidos]]),0)</f>
        <v>0</v>
      </c>
      <c r="BW362" s="85" t="str">
        <f t="shared" si="168"/>
        <v/>
      </c>
      <c r="BX362" s="84">
        <f>IFERROR(FIND("UC estadual/municipal",consulta_completa__11[[#This Row],[13 - Ocorrências/Ambientes Atingidos]]),0)</f>
        <v>0</v>
      </c>
      <c r="BY362" s="85" t="str">
        <f t="shared" si="169"/>
        <v/>
      </c>
      <c r="BZ362" s="84">
        <f>IFERROR(FIND("Outro(s)",consulta_completa__11[[#This Row],[13 - Ocorrências/Ambientes Atingidos]]),0)</f>
        <v>0</v>
      </c>
      <c r="CA362" s="85" t="str">
        <f t="shared" si="170"/>
        <v/>
      </c>
      <c r="CB362" s="84">
        <f>IFERROR(FIND("Sem dano",consulta_completa__11[[#This Row],[13 - Ocorrências/Ambientes Atingidos]]),0)</f>
        <v>0</v>
      </c>
      <c r="CC362" s="85" t="str">
        <f t="shared" si="171"/>
        <v/>
      </c>
      <c r="CD362" s="84" t="str">
        <f>IF(consulta_completa__11[[#This Row],[13 - Ocorrências/Ambientes Atingidos]]="","X","")</f>
        <v/>
      </c>
      <c r="CE362" s="86">
        <f>IFERROR(FIND("IBAMA",consulta_completa__11[[#This Row],[14 - Inst. Atuando no Local]]),0)</f>
        <v>0</v>
      </c>
      <c r="CF362" s="86" t="str">
        <f t="shared" si="172"/>
        <v/>
      </c>
      <c r="CG362" s="86">
        <f>IFERROR(FIND("OEMA",consulta_completa__11[[#This Row],[14 - Inst. Atuando no Local]]),0)</f>
        <v>0</v>
      </c>
      <c r="CH362" s="86" t="str">
        <f t="shared" si="173"/>
        <v/>
      </c>
      <c r="CI362" s="86">
        <f>IFERROR(FIND("DEFESA CIVIL",consulta_completa__11[[#This Row],[14 - Inst. Atuando no Local]]),0)</f>
        <v>0</v>
      </c>
      <c r="CJ362" s="86" t="str">
        <f t="shared" si="174"/>
        <v/>
      </c>
      <c r="CK362" s="86">
        <f>IFERROR(FIND("CORPO DE BOMBEIROS",consulta_completa__11[[#This Row],[14 - Inst. Atuando no Local]]),0)</f>
        <v>0</v>
      </c>
      <c r="CL362" s="86" t="str">
        <f t="shared" si="175"/>
        <v/>
      </c>
      <c r="CM362" s="86">
        <f>IFERROR(FIND("POLÍCIA RODOVIÁRIA",consulta_completa__11[[#This Row],[14 - Inst. Atuando no Local]]),0)</f>
        <v>0</v>
      </c>
      <c r="CN362" s="86" t="str">
        <f t="shared" si="176"/>
        <v/>
      </c>
      <c r="CO362" s="86">
        <f>IFERROR(FIND("POLÍCIA MILITAR",consulta_completa__11[[#This Row],[14 - Inst. Atuando no Local]]),0)</f>
        <v>0</v>
      </c>
      <c r="CP362" s="86" t="str">
        <f t="shared" si="177"/>
        <v/>
      </c>
      <c r="CQ362" s="86">
        <f>IFERROR(FIND("POLÍCIA CIVIL",consulta_completa__11[[#This Row],[14 - Inst. Atuando no Local]]),0)</f>
        <v>0</v>
      </c>
      <c r="CR362" s="86" t="str">
        <f t="shared" si="178"/>
        <v/>
      </c>
      <c r="CS362" s="86">
        <f>IFERROR(FIND("MARINHA DO BRASIL",consulta_completa__11[[#This Row],[14 - Inst. Atuando no Local]]),0)</f>
        <v>0</v>
      </c>
      <c r="CT362" s="86" t="str">
        <f t="shared" si="179"/>
        <v/>
      </c>
      <c r="CU362" s="86">
        <f>IFERROR(FIND("EMPRESA ESPECIALIZADA EM ATENDIMENTO",consulta_completa__11[[#This Row],[14 - Inst. Atuando no Local]]),0)</f>
        <v>0</v>
      </c>
      <c r="CV362" s="86" t="str">
        <f t="shared" si="180"/>
        <v/>
      </c>
      <c r="CW362" s="86">
        <f>IFERROR(FIND("IBAMA",consulta_completa__11[[#This Row],[14 - Inst. Atuando no Local]]),0)</f>
        <v>0</v>
      </c>
      <c r="CX362" s="86" t="str">
        <f t="shared" si="181"/>
        <v/>
      </c>
      <c r="CY362" s="86" t="str">
        <f>IF(consulta_completa__11[[#This Row],[14 - Inst. Atuando no Local]]="","X","")</f>
        <v/>
      </c>
      <c r="CZ362" s="86">
        <f>IFERROR(FIND("OUTRA (S)",consulta_completa__11[[#This Row],[14 - Inst. Atuando no Local]]),0)</f>
        <v>0</v>
      </c>
      <c r="DA362" s="86" t="str">
        <f t="shared" si="182"/>
        <v/>
      </c>
      <c r="DB362" s="37" t="str">
        <f t="shared" si="183"/>
        <v>Sim</v>
      </c>
      <c r="DC362" s="37" t="str">
        <f t="shared" si="184"/>
        <v>Não</v>
      </c>
      <c r="DD362" s="37" t="str">
        <f t="shared" si="185"/>
        <v>Sim</v>
      </c>
      <c r="DE362" s="89" t="str">
        <f t="shared" si="156"/>
        <v>Federal</v>
      </c>
    </row>
    <row r="363" spans="1:109">
      <c r="A363" s="15">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4">
        <f>IFERROR(FIND("Óbitos/feridos",consulta_completa__11[[#This Row],[13 - Ocorrências/Ambientes Atingidos]]),0)</f>
        <v>0</v>
      </c>
      <c r="AY363" s="85" t="str">
        <f t="shared" si="157"/>
        <v/>
      </c>
      <c r="AZ363" s="84">
        <f>IFERROR(FIND("População afetada/evacuada",consulta_completa__11[[#This Row],[13 - Ocorrências/Ambientes Atingidos]]),0)</f>
        <v>0</v>
      </c>
      <c r="BA363" s="84" t="str">
        <f t="shared" si="158"/>
        <v/>
      </c>
      <c r="BB363" s="84">
        <f>IFERROR(FIND("Suspensão de abastecimento de água",consulta_completa__11[[#This Row],[13 - Ocorrências/Ambientes Atingidos]]),0)</f>
        <v>0</v>
      </c>
      <c r="BC363" s="85" t="str">
        <f t="shared" si="186"/>
        <v/>
      </c>
      <c r="BD363" s="84">
        <f>IFERROR(FIND("Rio/córrego",consulta_completa__11[[#This Row],[13 - Ocorrências/Ambientes Atingidos]]),0)</f>
        <v>0</v>
      </c>
      <c r="BE363" s="85" t="str">
        <f t="shared" si="159"/>
        <v/>
      </c>
      <c r="BF363" s="84">
        <f>IFERROR(FIND("Lago",consulta_completa__11[[#This Row],[13 - Ocorrências/Ambientes Atingidos]]),0)</f>
        <v>0</v>
      </c>
      <c r="BG363" s="85" t="str">
        <f t="shared" si="160"/>
        <v/>
      </c>
      <c r="BH363" s="84">
        <f>IFERROR(FIND("Mar",consulta_completa__11[[#This Row],[13 - Ocorrências/Ambientes Atingidos]]),0)</f>
        <v>1</v>
      </c>
      <c r="BI363" s="85" t="str">
        <f t="shared" si="161"/>
        <v>X</v>
      </c>
      <c r="BJ363" s="84">
        <f>IFERROR(FIND("Praia",consulta_completa__11[[#This Row],[13 - Ocorrências/Ambientes Atingidos]]),0)</f>
        <v>0</v>
      </c>
      <c r="BK363" s="85" t="str">
        <f t="shared" si="162"/>
        <v/>
      </c>
      <c r="BL363" s="84">
        <f>IFERROR(FIND("Solo",consulta_completa__11[[#This Row],[13 - Ocorrências/Ambientes Atingidos]]),0)</f>
        <v>0</v>
      </c>
      <c r="BM363" s="85" t="str">
        <f t="shared" si="163"/>
        <v/>
      </c>
      <c r="BN363" s="84">
        <f>IFERROR(FIND("Águas subterrâneas",consulta_completa__11[[#This Row],[13 - Ocorrências/Ambientes Atingidos]]),0)</f>
        <v>0</v>
      </c>
      <c r="BO363" s="85" t="str">
        <f t="shared" si="164"/>
        <v/>
      </c>
      <c r="BP363" s="84">
        <f>IFERROR(FIND("Atmosfera",consulta_completa__11[[#This Row],[13 - Ocorrências/Ambientes Atingidos]]),0)</f>
        <v>0</v>
      </c>
      <c r="BQ363" s="85" t="str">
        <f t="shared" si="165"/>
        <v/>
      </c>
      <c r="BR363" s="84">
        <f>IFERROR(FIND("Flora",consulta_completa__11[[#This Row],[13 - Ocorrências/Ambientes Atingidos]]),0)</f>
        <v>0</v>
      </c>
      <c r="BS363" s="85" t="str">
        <f t="shared" si="166"/>
        <v/>
      </c>
      <c r="BT363" s="84">
        <f>IFERROR(FIND("Fauna",consulta_completa__11[[#This Row],[13 - Ocorrências/Ambientes Atingidos]]),0)</f>
        <v>0</v>
      </c>
      <c r="BU363" s="85" t="str">
        <f t="shared" si="167"/>
        <v/>
      </c>
      <c r="BV363" s="84">
        <f>IFERROR(FIND("UC federal",consulta_completa__11[[#This Row],[13 - Ocorrências/Ambientes Atingidos]]),0)</f>
        <v>0</v>
      </c>
      <c r="BW363" s="85" t="str">
        <f t="shared" si="168"/>
        <v/>
      </c>
      <c r="BX363" s="84">
        <f>IFERROR(FIND("UC estadual/municipal",consulta_completa__11[[#This Row],[13 - Ocorrências/Ambientes Atingidos]]),0)</f>
        <v>0</v>
      </c>
      <c r="BY363" s="85" t="str">
        <f t="shared" si="169"/>
        <v/>
      </c>
      <c r="BZ363" s="84">
        <f>IFERROR(FIND("Outro(s)",consulta_completa__11[[#This Row],[13 - Ocorrências/Ambientes Atingidos]]),0)</f>
        <v>0</v>
      </c>
      <c r="CA363" s="85" t="str">
        <f t="shared" si="170"/>
        <v/>
      </c>
      <c r="CB363" s="84">
        <f>IFERROR(FIND("Sem dano",consulta_completa__11[[#This Row],[13 - Ocorrências/Ambientes Atingidos]]),0)</f>
        <v>0</v>
      </c>
      <c r="CC363" s="85" t="str">
        <f t="shared" si="171"/>
        <v/>
      </c>
      <c r="CD363" s="84" t="str">
        <f>IF(consulta_completa__11[[#This Row],[13 - Ocorrências/Ambientes Atingidos]]="","X","")</f>
        <v/>
      </c>
      <c r="CE363" s="86">
        <f>IFERROR(FIND("IBAMA",consulta_completa__11[[#This Row],[14 - Inst. Atuando no Local]]),0)</f>
        <v>0</v>
      </c>
      <c r="CF363" s="86" t="str">
        <f t="shared" si="172"/>
        <v/>
      </c>
      <c r="CG363" s="86">
        <f>IFERROR(FIND("OEMA",consulta_completa__11[[#This Row],[14 - Inst. Atuando no Local]]),0)</f>
        <v>0</v>
      </c>
      <c r="CH363" s="86" t="str">
        <f t="shared" si="173"/>
        <v/>
      </c>
      <c r="CI363" s="86">
        <f>IFERROR(FIND("DEFESA CIVIL",consulta_completa__11[[#This Row],[14 - Inst. Atuando no Local]]),0)</f>
        <v>0</v>
      </c>
      <c r="CJ363" s="86" t="str">
        <f t="shared" si="174"/>
        <v/>
      </c>
      <c r="CK363" s="86">
        <f>IFERROR(FIND("CORPO DE BOMBEIROS",consulta_completa__11[[#This Row],[14 - Inst. Atuando no Local]]),0)</f>
        <v>0</v>
      </c>
      <c r="CL363" s="86" t="str">
        <f t="shared" si="175"/>
        <v/>
      </c>
      <c r="CM363" s="86">
        <f>IFERROR(FIND("POLÍCIA RODOVIÁRIA",consulta_completa__11[[#This Row],[14 - Inst. Atuando no Local]]),0)</f>
        <v>0</v>
      </c>
      <c r="CN363" s="86" t="str">
        <f t="shared" si="176"/>
        <v/>
      </c>
      <c r="CO363" s="86">
        <f>IFERROR(FIND("POLÍCIA MILITAR",consulta_completa__11[[#This Row],[14 - Inst. Atuando no Local]]),0)</f>
        <v>0</v>
      </c>
      <c r="CP363" s="86" t="str">
        <f t="shared" si="177"/>
        <v/>
      </c>
      <c r="CQ363" s="86">
        <f>IFERROR(FIND("POLÍCIA CIVIL",consulta_completa__11[[#This Row],[14 - Inst. Atuando no Local]]),0)</f>
        <v>0</v>
      </c>
      <c r="CR363" s="86" t="str">
        <f t="shared" si="178"/>
        <v/>
      </c>
      <c r="CS363" s="86">
        <f>IFERROR(FIND("MARINHA DO BRASIL",consulta_completa__11[[#This Row],[14 - Inst. Atuando no Local]]),0)</f>
        <v>0</v>
      </c>
      <c r="CT363" s="86" t="str">
        <f t="shared" si="179"/>
        <v/>
      </c>
      <c r="CU363" s="86">
        <f>IFERROR(FIND("EMPRESA ESPECIALIZADA EM ATENDIMENTO",consulta_completa__11[[#This Row],[14 - Inst. Atuando no Local]]),0)</f>
        <v>0</v>
      </c>
      <c r="CV363" s="86" t="str">
        <f t="shared" si="180"/>
        <v/>
      </c>
      <c r="CW363" s="86">
        <f>IFERROR(FIND("IBAMA",consulta_completa__11[[#This Row],[14 - Inst. Atuando no Local]]),0)</f>
        <v>0</v>
      </c>
      <c r="CX363" s="86" t="str">
        <f t="shared" si="181"/>
        <v/>
      </c>
      <c r="CY363" s="86" t="str">
        <f>IF(consulta_completa__11[[#This Row],[14 - Inst. Atuando no Local]]="","X","")</f>
        <v/>
      </c>
      <c r="CZ363" s="86">
        <f>IFERROR(FIND("OUTRA (S)",consulta_completa__11[[#This Row],[14 - Inst. Atuando no Local]]),0)</f>
        <v>0</v>
      </c>
      <c r="DA363" s="86" t="str">
        <f t="shared" si="182"/>
        <v/>
      </c>
      <c r="DB363" s="37" t="str">
        <f t="shared" si="183"/>
        <v>Sim</v>
      </c>
      <c r="DC363" s="37" t="str">
        <f t="shared" si="184"/>
        <v>Não</v>
      </c>
      <c r="DD363" s="37" t="str">
        <f t="shared" si="185"/>
        <v>Sim</v>
      </c>
      <c r="DE363" s="89" t="str">
        <f t="shared" si="156"/>
        <v>Federal</v>
      </c>
    </row>
    <row r="364" spans="1:109">
      <c r="A364" s="15">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4">
        <f>IFERROR(FIND("Óbitos/feridos",consulta_completa__11[[#This Row],[13 - Ocorrências/Ambientes Atingidos]]),0)</f>
        <v>0</v>
      </c>
      <c r="AY364" s="85" t="str">
        <f t="shared" si="157"/>
        <v/>
      </c>
      <c r="AZ364" s="84">
        <f>IFERROR(FIND("População afetada/evacuada",consulta_completa__11[[#This Row],[13 - Ocorrências/Ambientes Atingidos]]),0)</f>
        <v>0</v>
      </c>
      <c r="BA364" s="84" t="str">
        <f t="shared" si="158"/>
        <v/>
      </c>
      <c r="BB364" s="84">
        <f>IFERROR(FIND("Suspensão de abastecimento de água",consulta_completa__11[[#This Row],[13 - Ocorrências/Ambientes Atingidos]]),0)</f>
        <v>0</v>
      </c>
      <c r="BC364" s="85" t="str">
        <f t="shared" si="186"/>
        <v/>
      </c>
      <c r="BD364" s="84">
        <f>IFERROR(FIND("Rio/córrego",consulta_completa__11[[#This Row],[13 - Ocorrências/Ambientes Atingidos]]),0)</f>
        <v>0</v>
      </c>
      <c r="BE364" s="85" t="str">
        <f t="shared" si="159"/>
        <v/>
      </c>
      <c r="BF364" s="84">
        <f>IFERROR(FIND("Lago",consulta_completa__11[[#This Row],[13 - Ocorrências/Ambientes Atingidos]]),0)</f>
        <v>0</v>
      </c>
      <c r="BG364" s="85" t="str">
        <f t="shared" si="160"/>
        <v/>
      </c>
      <c r="BH364" s="84">
        <f>IFERROR(FIND("Mar",consulta_completa__11[[#This Row],[13 - Ocorrências/Ambientes Atingidos]]),0)</f>
        <v>0</v>
      </c>
      <c r="BI364" s="85" t="str">
        <f t="shared" si="161"/>
        <v/>
      </c>
      <c r="BJ364" s="84">
        <f>IFERROR(FIND("Praia",consulta_completa__11[[#This Row],[13 - Ocorrências/Ambientes Atingidos]]),0)</f>
        <v>0</v>
      </c>
      <c r="BK364" s="85" t="str">
        <f t="shared" si="162"/>
        <v/>
      </c>
      <c r="BL364" s="84">
        <f>IFERROR(FIND("Solo",consulta_completa__11[[#This Row],[13 - Ocorrências/Ambientes Atingidos]]),0)</f>
        <v>1</v>
      </c>
      <c r="BM364" s="85" t="str">
        <f t="shared" si="163"/>
        <v>X</v>
      </c>
      <c r="BN364" s="84">
        <f>IFERROR(FIND("Águas subterrâneas",consulta_completa__11[[#This Row],[13 - Ocorrências/Ambientes Atingidos]]),0)</f>
        <v>0</v>
      </c>
      <c r="BO364" s="85" t="str">
        <f t="shared" si="164"/>
        <v/>
      </c>
      <c r="BP364" s="84">
        <f>IFERROR(FIND("Atmosfera",consulta_completa__11[[#This Row],[13 - Ocorrências/Ambientes Atingidos]]),0)</f>
        <v>0</v>
      </c>
      <c r="BQ364" s="85" t="str">
        <f t="shared" si="165"/>
        <v/>
      </c>
      <c r="BR364" s="84">
        <f>IFERROR(FIND("Flora",consulta_completa__11[[#This Row],[13 - Ocorrências/Ambientes Atingidos]]),0)</f>
        <v>0</v>
      </c>
      <c r="BS364" s="85" t="str">
        <f t="shared" si="166"/>
        <v/>
      </c>
      <c r="BT364" s="84">
        <f>IFERROR(FIND("Fauna",consulta_completa__11[[#This Row],[13 - Ocorrências/Ambientes Atingidos]]),0)</f>
        <v>0</v>
      </c>
      <c r="BU364" s="85" t="str">
        <f t="shared" si="167"/>
        <v/>
      </c>
      <c r="BV364" s="84">
        <f>IFERROR(FIND("UC federal",consulta_completa__11[[#This Row],[13 - Ocorrências/Ambientes Atingidos]]),0)</f>
        <v>0</v>
      </c>
      <c r="BW364" s="85" t="str">
        <f t="shared" si="168"/>
        <v/>
      </c>
      <c r="BX364" s="84">
        <f>IFERROR(FIND("UC estadual/municipal",consulta_completa__11[[#This Row],[13 - Ocorrências/Ambientes Atingidos]]),0)</f>
        <v>0</v>
      </c>
      <c r="BY364" s="85" t="str">
        <f t="shared" si="169"/>
        <v/>
      </c>
      <c r="BZ364" s="84">
        <f>IFERROR(FIND("Outro(s)",consulta_completa__11[[#This Row],[13 - Ocorrências/Ambientes Atingidos]]),0)</f>
        <v>0</v>
      </c>
      <c r="CA364" s="85" t="str">
        <f t="shared" si="170"/>
        <v/>
      </c>
      <c r="CB364" s="84">
        <f>IFERROR(FIND("Sem dano",consulta_completa__11[[#This Row],[13 - Ocorrências/Ambientes Atingidos]]),0)</f>
        <v>0</v>
      </c>
      <c r="CC364" s="85" t="str">
        <f t="shared" si="171"/>
        <v/>
      </c>
      <c r="CD364" s="84" t="str">
        <f>IF(consulta_completa__11[[#This Row],[13 - Ocorrências/Ambientes Atingidos]]="","X","")</f>
        <v/>
      </c>
      <c r="CE364" s="86">
        <f>IFERROR(FIND("IBAMA",consulta_completa__11[[#This Row],[14 - Inst. Atuando no Local]]),0)</f>
        <v>0</v>
      </c>
      <c r="CF364" s="86" t="str">
        <f t="shared" si="172"/>
        <v/>
      </c>
      <c r="CG364" s="86">
        <f>IFERROR(FIND("OEMA",consulta_completa__11[[#This Row],[14 - Inst. Atuando no Local]]),0)</f>
        <v>0</v>
      </c>
      <c r="CH364" s="86" t="str">
        <f t="shared" si="173"/>
        <v/>
      </c>
      <c r="CI364" s="86">
        <f>IFERROR(FIND("DEFESA CIVIL",consulta_completa__11[[#This Row],[14 - Inst. Atuando no Local]]),0)</f>
        <v>0</v>
      </c>
      <c r="CJ364" s="86" t="str">
        <f t="shared" si="174"/>
        <v/>
      </c>
      <c r="CK364" s="86">
        <f>IFERROR(FIND("CORPO DE BOMBEIROS",consulta_completa__11[[#This Row],[14 - Inst. Atuando no Local]]),0)</f>
        <v>0</v>
      </c>
      <c r="CL364" s="86" t="str">
        <f t="shared" si="175"/>
        <v/>
      </c>
      <c r="CM364" s="86">
        <f>IFERROR(FIND("POLÍCIA RODOVIÁRIA",consulta_completa__11[[#This Row],[14 - Inst. Atuando no Local]]),0)</f>
        <v>0</v>
      </c>
      <c r="CN364" s="86" t="str">
        <f t="shared" si="176"/>
        <v/>
      </c>
      <c r="CO364" s="86">
        <f>IFERROR(FIND("POLÍCIA MILITAR",consulta_completa__11[[#This Row],[14 - Inst. Atuando no Local]]),0)</f>
        <v>0</v>
      </c>
      <c r="CP364" s="86" t="str">
        <f t="shared" si="177"/>
        <v/>
      </c>
      <c r="CQ364" s="86">
        <f>IFERROR(FIND("POLÍCIA CIVIL",consulta_completa__11[[#This Row],[14 - Inst. Atuando no Local]]),0)</f>
        <v>0</v>
      </c>
      <c r="CR364" s="86" t="str">
        <f t="shared" si="178"/>
        <v/>
      </c>
      <c r="CS364" s="86">
        <f>IFERROR(FIND("MARINHA DO BRASIL",consulta_completa__11[[#This Row],[14 - Inst. Atuando no Local]]),0)</f>
        <v>0</v>
      </c>
      <c r="CT364" s="86" t="str">
        <f t="shared" si="179"/>
        <v/>
      </c>
      <c r="CU364" s="86">
        <f>IFERROR(FIND("EMPRESA ESPECIALIZADA EM ATENDIMENTO",consulta_completa__11[[#This Row],[14 - Inst. Atuando no Local]]),0)</f>
        <v>0</v>
      </c>
      <c r="CV364" s="86" t="str">
        <f t="shared" si="180"/>
        <v/>
      </c>
      <c r="CW364" s="86">
        <f>IFERROR(FIND("IBAMA",consulta_completa__11[[#This Row],[14 - Inst. Atuando no Local]]),0)</f>
        <v>0</v>
      </c>
      <c r="CX364" s="86" t="str">
        <f t="shared" si="181"/>
        <v/>
      </c>
      <c r="CY364" s="86" t="str">
        <f>IF(consulta_completa__11[[#This Row],[14 - Inst. Atuando no Local]]="","X","")</f>
        <v>X</v>
      </c>
      <c r="CZ364" s="86">
        <f>IFERROR(FIND("OUTRA (S)",consulta_completa__11[[#This Row],[14 - Inst. Atuando no Local]]),0)</f>
        <v>0</v>
      </c>
      <c r="DA364" s="86" t="str">
        <f t="shared" si="182"/>
        <v/>
      </c>
      <c r="DB364" s="37" t="str">
        <f t="shared" si="183"/>
        <v>Sim</v>
      </c>
      <c r="DC364" s="37" t="str">
        <f t="shared" si="184"/>
        <v>Não</v>
      </c>
      <c r="DD364" s="37" t="str">
        <f t="shared" si="185"/>
        <v>Sim</v>
      </c>
      <c r="DE364" s="89" t="str">
        <f t="shared" si="156"/>
        <v>Federal</v>
      </c>
    </row>
    <row r="365" spans="1:109">
      <c r="A365" s="15">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4">
        <f>IFERROR(FIND("Óbitos/feridos",consulta_completa__11[[#This Row],[13 - Ocorrências/Ambientes Atingidos]]),0)</f>
        <v>0</v>
      </c>
      <c r="AY365" s="85" t="str">
        <f t="shared" si="157"/>
        <v/>
      </c>
      <c r="AZ365" s="84">
        <f>IFERROR(FIND("População afetada/evacuada",consulta_completa__11[[#This Row],[13 - Ocorrências/Ambientes Atingidos]]),0)</f>
        <v>0</v>
      </c>
      <c r="BA365" s="84" t="str">
        <f t="shared" si="158"/>
        <v/>
      </c>
      <c r="BB365" s="84">
        <f>IFERROR(FIND("Suspensão de abastecimento de água",consulta_completa__11[[#This Row],[13 - Ocorrências/Ambientes Atingidos]]),0)</f>
        <v>0</v>
      </c>
      <c r="BC365" s="85" t="str">
        <f t="shared" si="186"/>
        <v/>
      </c>
      <c r="BD365" s="84">
        <f>IFERROR(FIND("Rio/córrego",consulta_completa__11[[#This Row],[13 - Ocorrências/Ambientes Atingidos]]),0)</f>
        <v>0</v>
      </c>
      <c r="BE365" s="85" t="str">
        <f t="shared" si="159"/>
        <v/>
      </c>
      <c r="BF365" s="84">
        <f>IFERROR(FIND("Lago",consulta_completa__11[[#This Row],[13 - Ocorrências/Ambientes Atingidos]]),0)</f>
        <v>0</v>
      </c>
      <c r="BG365" s="85" t="str">
        <f t="shared" si="160"/>
        <v/>
      </c>
      <c r="BH365" s="84">
        <f>IFERROR(FIND("Mar",consulta_completa__11[[#This Row],[13 - Ocorrências/Ambientes Atingidos]]),0)</f>
        <v>1</v>
      </c>
      <c r="BI365" s="85" t="str">
        <f t="shared" si="161"/>
        <v>X</v>
      </c>
      <c r="BJ365" s="84">
        <f>IFERROR(FIND("Praia",consulta_completa__11[[#This Row],[13 - Ocorrências/Ambientes Atingidos]]),0)</f>
        <v>0</v>
      </c>
      <c r="BK365" s="85" t="str">
        <f t="shared" si="162"/>
        <v/>
      </c>
      <c r="BL365" s="84">
        <f>IFERROR(FIND("Solo",consulta_completa__11[[#This Row],[13 - Ocorrências/Ambientes Atingidos]]),0)</f>
        <v>0</v>
      </c>
      <c r="BM365" s="85" t="str">
        <f t="shared" si="163"/>
        <v/>
      </c>
      <c r="BN365" s="84">
        <f>IFERROR(FIND("Águas subterrâneas",consulta_completa__11[[#This Row],[13 - Ocorrências/Ambientes Atingidos]]),0)</f>
        <v>0</v>
      </c>
      <c r="BO365" s="85" t="str">
        <f t="shared" si="164"/>
        <v/>
      </c>
      <c r="BP365" s="84">
        <f>IFERROR(FIND("Atmosfera",consulta_completa__11[[#This Row],[13 - Ocorrências/Ambientes Atingidos]]),0)</f>
        <v>0</v>
      </c>
      <c r="BQ365" s="85" t="str">
        <f t="shared" si="165"/>
        <v/>
      </c>
      <c r="BR365" s="84">
        <f>IFERROR(FIND("Flora",consulta_completa__11[[#This Row],[13 - Ocorrências/Ambientes Atingidos]]),0)</f>
        <v>0</v>
      </c>
      <c r="BS365" s="85" t="str">
        <f t="shared" si="166"/>
        <v/>
      </c>
      <c r="BT365" s="84">
        <f>IFERROR(FIND("Fauna",consulta_completa__11[[#This Row],[13 - Ocorrências/Ambientes Atingidos]]),0)</f>
        <v>0</v>
      </c>
      <c r="BU365" s="85" t="str">
        <f t="shared" si="167"/>
        <v/>
      </c>
      <c r="BV365" s="84">
        <f>IFERROR(FIND("UC federal",consulta_completa__11[[#This Row],[13 - Ocorrências/Ambientes Atingidos]]),0)</f>
        <v>0</v>
      </c>
      <c r="BW365" s="85" t="str">
        <f t="shared" si="168"/>
        <v/>
      </c>
      <c r="BX365" s="84">
        <f>IFERROR(FIND("UC estadual/municipal",consulta_completa__11[[#This Row],[13 - Ocorrências/Ambientes Atingidos]]),0)</f>
        <v>0</v>
      </c>
      <c r="BY365" s="85" t="str">
        <f t="shared" si="169"/>
        <v/>
      </c>
      <c r="BZ365" s="84">
        <f>IFERROR(FIND("Outro(s)",consulta_completa__11[[#This Row],[13 - Ocorrências/Ambientes Atingidos]]),0)</f>
        <v>0</v>
      </c>
      <c r="CA365" s="85" t="str">
        <f t="shared" si="170"/>
        <v/>
      </c>
      <c r="CB365" s="84">
        <f>IFERROR(FIND("Sem dano",consulta_completa__11[[#This Row],[13 - Ocorrências/Ambientes Atingidos]]),0)</f>
        <v>0</v>
      </c>
      <c r="CC365" s="85" t="str">
        <f t="shared" si="171"/>
        <v/>
      </c>
      <c r="CD365" s="84" t="str">
        <f>IF(consulta_completa__11[[#This Row],[13 - Ocorrências/Ambientes Atingidos]]="","X","")</f>
        <v/>
      </c>
      <c r="CE365" s="86">
        <f>IFERROR(FIND("IBAMA",consulta_completa__11[[#This Row],[14 - Inst. Atuando no Local]]),0)</f>
        <v>0</v>
      </c>
      <c r="CF365" s="86" t="str">
        <f t="shared" si="172"/>
        <v/>
      </c>
      <c r="CG365" s="86">
        <f>IFERROR(FIND("OEMA",consulta_completa__11[[#This Row],[14 - Inst. Atuando no Local]]),0)</f>
        <v>0</v>
      </c>
      <c r="CH365" s="86" t="str">
        <f t="shared" si="173"/>
        <v/>
      </c>
      <c r="CI365" s="86">
        <f>IFERROR(FIND("DEFESA CIVIL",consulta_completa__11[[#This Row],[14 - Inst. Atuando no Local]]),0)</f>
        <v>0</v>
      </c>
      <c r="CJ365" s="86" t="str">
        <f t="shared" si="174"/>
        <v/>
      </c>
      <c r="CK365" s="86">
        <f>IFERROR(FIND("CORPO DE BOMBEIROS",consulta_completa__11[[#This Row],[14 - Inst. Atuando no Local]]),0)</f>
        <v>0</v>
      </c>
      <c r="CL365" s="86" t="str">
        <f t="shared" si="175"/>
        <v/>
      </c>
      <c r="CM365" s="86">
        <f>IFERROR(FIND("POLÍCIA RODOVIÁRIA",consulta_completa__11[[#This Row],[14 - Inst. Atuando no Local]]),0)</f>
        <v>0</v>
      </c>
      <c r="CN365" s="86" t="str">
        <f t="shared" si="176"/>
        <v/>
      </c>
      <c r="CO365" s="86">
        <f>IFERROR(FIND("POLÍCIA MILITAR",consulta_completa__11[[#This Row],[14 - Inst. Atuando no Local]]),0)</f>
        <v>0</v>
      </c>
      <c r="CP365" s="86" t="str">
        <f t="shared" si="177"/>
        <v/>
      </c>
      <c r="CQ365" s="86">
        <f>IFERROR(FIND("POLÍCIA CIVIL",consulta_completa__11[[#This Row],[14 - Inst. Atuando no Local]]),0)</f>
        <v>0</v>
      </c>
      <c r="CR365" s="86" t="str">
        <f t="shared" si="178"/>
        <v/>
      </c>
      <c r="CS365" s="86">
        <f>IFERROR(FIND("MARINHA DO BRASIL",consulta_completa__11[[#This Row],[14 - Inst. Atuando no Local]]),0)</f>
        <v>0</v>
      </c>
      <c r="CT365" s="86" t="str">
        <f t="shared" si="179"/>
        <v/>
      </c>
      <c r="CU365" s="86">
        <f>IFERROR(FIND("EMPRESA ESPECIALIZADA EM ATENDIMENTO",consulta_completa__11[[#This Row],[14 - Inst. Atuando no Local]]),0)</f>
        <v>0</v>
      </c>
      <c r="CV365" s="86" t="str">
        <f t="shared" si="180"/>
        <v/>
      </c>
      <c r="CW365" s="86">
        <f>IFERROR(FIND("IBAMA",consulta_completa__11[[#This Row],[14 - Inst. Atuando no Local]]),0)</f>
        <v>0</v>
      </c>
      <c r="CX365" s="86" t="str">
        <f t="shared" si="181"/>
        <v/>
      </c>
      <c r="CY365" s="86" t="str">
        <f>IF(consulta_completa__11[[#This Row],[14 - Inst. Atuando no Local]]="","X","")</f>
        <v>X</v>
      </c>
      <c r="CZ365" s="86">
        <f>IFERROR(FIND("OUTRA (S)",consulta_completa__11[[#This Row],[14 - Inst. Atuando no Local]]),0)</f>
        <v>0</v>
      </c>
      <c r="DA365" s="86" t="str">
        <f t="shared" si="182"/>
        <v/>
      </c>
      <c r="DB365" s="37" t="str">
        <f t="shared" si="183"/>
        <v>Sim</v>
      </c>
      <c r="DC365" s="37" t="str">
        <f t="shared" si="184"/>
        <v>Não</v>
      </c>
      <c r="DD365" s="37" t="str">
        <f t="shared" si="185"/>
        <v>Sim</v>
      </c>
      <c r="DE365" s="89" t="str">
        <f t="shared" si="156"/>
        <v>Federal</v>
      </c>
    </row>
    <row r="366" spans="1:109">
      <c r="A366" s="15">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4">
        <f>IFERROR(FIND("Óbitos/feridos",consulta_completa__11[[#This Row],[13 - Ocorrências/Ambientes Atingidos]]),0)</f>
        <v>0</v>
      </c>
      <c r="AY366" s="85" t="str">
        <f t="shared" si="157"/>
        <v/>
      </c>
      <c r="AZ366" s="84">
        <f>IFERROR(FIND("População afetada/evacuada",consulta_completa__11[[#This Row],[13 - Ocorrências/Ambientes Atingidos]]),0)</f>
        <v>0</v>
      </c>
      <c r="BA366" s="84" t="str">
        <f t="shared" si="158"/>
        <v/>
      </c>
      <c r="BB366" s="84">
        <f>IFERROR(FIND("Suspensão de abastecimento de água",consulta_completa__11[[#This Row],[13 - Ocorrências/Ambientes Atingidos]]),0)</f>
        <v>0</v>
      </c>
      <c r="BC366" s="85" t="str">
        <f t="shared" si="186"/>
        <v/>
      </c>
      <c r="BD366" s="84">
        <f>IFERROR(FIND("Rio/córrego",consulta_completa__11[[#This Row],[13 - Ocorrências/Ambientes Atingidos]]),0)</f>
        <v>0</v>
      </c>
      <c r="BE366" s="85" t="str">
        <f t="shared" si="159"/>
        <v/>
      </c>
      <c r="BF366" s="84">
        <f>IFERROR(FIND("Lago",consulta_completa__11[[#This Row],[13 - Ocorrências/Ambientes Atingidos]]),0)</f>
        <v>0</v>
      </c>
      <c r="BG366" s="85" t="str">
        <f t="shared" si="160"/>
        <v/>
      </c>
      <c r="BH366" s="84">
        <f>IFERROR(FIND("Mar",consulta_completa__11[[#This Row],[13 - Ocorrências/Ambientes Atingidos]]),0)</f>
        <v>0</v>
      </c>
      <c r="BI366" s="85" t="str">
        <f t="shared" si="161"/>
        <v/>
      </c>
      <c r="BJ366" s="84">
        <f>IFERROR(FIND("Praia",consulta_completa__11[[#This Row],[13 - Ocorrências/Ambientes Atingidos]]),0)</f>
        <v>0</v>
      </c>
      <c r="BK366" s="85" t="str">
        <f t="shared" si="162"/>
        <v/>
      </c>
      <c r="BL366" s="84">
        <f>IFERROR(FIND("Solo",consulta_completa__11[[#This Row],[13 - Ocorrências/Ambientes Atingidos]]),0)</f>
        <v>1</v>
      </c>
      <c r="BM366" s="85" t="str">
        <f t="shared" si="163"/>
        <v>X</v>
      </c>
      <c r="BN366" s="84">
        <f>IFERROR(FIND("Águas subterrâneas",consulta_completa__11[[#This Row],[13 - Ocorrências/Ambientes Atingidos]]),0)</f>
        <v>0</v>
      </c>
      <c r="BO366" s="85" t="str">
        <f t="shared" si="164"/>
        <v/>
      </c>
      <c r="BP366" s="84">
        <f>IFERROR(FIND("Atmosfera",consulta_completa__11[[#This Row],[13 - Ocorrências/Ambientes Atingidos]]),0)</f>
        <v>0</v>
      </c>
      <c r="BQ366" s="85" t="str">
        <f t="shared" si="165"/>
        <v/>
      </c>
      <c r="BR366" s="84">
        <f>IFERROR(FIND("Flora",consulta_completa__11[[#This Row],[13 - Ocorrências/Ambientes Atingidos]]),0)</f>
        <v>0</v>
      </c>
      <c r="BS366" s="85" t="str">
        <f t="shared" si="166"/>
        <v/>
      </c>
      <c r="BT366" s="84">
        <f>IFERROR(FIND("Fauna",consulta_completa__11[[#This Row],[13 - Ocorrências/Ambientes Atingidos]]),0)</f>
        <v>0</v>
      </c>
      <c r="BU366" s="85" t="str">
        <f t="shared" si="167"/>
        <v/>
      </c>
      <c r="BV366" s="84">
        <f>IFERROR(FIND("UC federal",consulta_completa__11[[#This Row],[13 - Ocorrências/Ambientes Atingidos]]),0)</f>
        <v>0</v>
      </c>
      <c r="BW366" s="85" t="str">
        <f t="shared" si="168"/>
        <v/>
      </c>
      <c r="BX366" s="84">
        <f>IFERROR(FIND("UC estadual/municipal",consulta_completa__11[[#This Row],[13 - Ocorrências/Ambientes Atingidos]]),0)</f>
        <v>0</v>
      </c>
      <c r="BY366" s="85" t="str">
        <f t="shared" si="169"/>
        <v/>
      </c>
      <c r="BZ366" s="84">
        <f>IFERROR(FIND("Outro(s)",consulta_completa__11[[#This Row],[13 - Ocorrências/Ambientes Atingidos]]),0)</f>
        <v>0</v>
      </c>
      <c r="CA366" s="85" t="str">
        <f t="shared" si="170"/>
        <v/>
      </c>
      <c r="CB366" s="84">
        <f>IFERROR(FIND("Sem dano",consulta_completa__11[[#This Row],[13 - Ocorrências/Ambientes Atingidos]]),0)</f>
        <v>0</v>
      </c>
      <c r="CC366" s="85" t="str">
        <f t="shared" si="171"/>
        <v/>
      </c>
      <c r="CD366" s="84" t="str">
        <f>IF(consulta_completa__11[[#This Row],[13 - Ocorrências/Ambientes Atingidos]]="","X","")</f>
        <v/>
      </c>
      <c r="CE366" s="86">
        <f>IFERROR(FIND("IBAMA",consulta_completa__11[[#This Row],[14 - Inst. Atuando no Local]]),0)</f>
        <v>0</v>
      </c>
      <c r="CF366" s="86" t="str">
        <f t="shared" si="172"/>
        <v/>
      </c>
      <c r="CG366" s="86">
        <f>IFERROR(FIND("OEMA",consulta_completa__11[[#This Row],[14 - Inst. Atuando no Local]]),0)</f>
        <v>0</v>
      </c>
      <c r="CH366" s="86" t="str">
        <f t="shared" si="173"/>
        <v/>
      </c>
      <c r="CI366" s="86">
        <f>IFERROR(FIND("DEFESA CIVIL",consulta_completa__11[[#This Row],[14 - Inst. Atuando no Local]]),0)</f>
        <v>0</v>
      </c>
      <c r="CJ366" s="86" t="str">
        <f t="shared" si="174"/>
        <v/>
      </c>
      <c r="CK366" s="86">
        <f>IFERROR(FIND("CORPO DE BOMBEIROS",consulta_completa__11[[#This Row],[14 - Inst. Atuando no Local]]),0)</f>
        <v>0</v>
      </c>
      <c r="CL366" s="86" t="str">
        <f t="shared" si="175"/>
        <v/>
      </c>
      <c r="CM366" s="86">
        <f>IFERROR(FIND("POLÍCIA RODOVIÁRIA",consulta_completa__11[[#This Row],[14 - Inst. Atuando no Local]]),0)</f>
        <v>0</v>
      </c>
      <c r="CN366" s="86" t="str">
        <f t="shared" si="176"/>
        <v/>
      </c>
      <c r="CO366" s="86">
        <f>IFERROR(FIND("POLÍCIA MILITAR",consulta_completa__11[[#This Row],[14 - Inst. Atuando no Local]]),0)</f>
        <v>0</v>
      </c>
      <c r="CP366" s="86" t="str">
        <f t="shared" si="177"/>
        <v/>
      </c>
      <c r="CQ366" s="86">
        <f>IFERROR(FIND("POLÍCIA CIVIL",consulta_completa__11[[#This Row],[14 - Inst. Atuando no Local]]),0)</f>
        <v>0</v>
      </c>
      <c r="CR366" s="86" t="str">
        <f t="shared" si="178"/>
        <v/>
      </c>
      <c r="CS366" s="86">
        <f>IFERROR(FIND("MARINHA DO BRASIL",consulta_completa__11[[#This Row],[14 - Inst. Atuando no Local]]),0)</f>
        <v>0</v>
      </c>
      <c r="CT366" s="86" t="str">
        <f t="shared" si="179"/>
        <v/>
      </c>
      <c r="CU366" s="86">
        <f>IFERROR(FIND("EMPRESA ESPECIALIZADA EM ATENDIMENTO",consulta_completa__11[[#This Row],[14 - Inst. Atuando no Local]]),0)</f>
        <v>0</v>
      </c>
      <c r="CV366" s="86" t="str">
        <f t="shared" si="180"/>
        <v/>
      </c>
      <c r="CW366" s="86">
        <f>IFERROR(FIND("IBAMA",consulta_completa__11[[#This Row],[14 - Inst. Atuando no Local]]),0)</f>
        <v>0</v>
      </c>
      <c r="CX366" s="86" t="str">
        <f t="shared" si="181"/>
        <v/>
      </c>
      <c r="CY366" s="86" t="str">
        <f>IF(consulta_completa__11[[#This Row],[14 - Inst. Atuando no Local]]="","X","")</f>
        <v/>
      </c>
      <c r="CZ366" s="86">
        <f>IFERROR(FIND("OUTRA (S)",consulta_completa__11[[#This Row],[14 - Inst. Atuando no Local]]),0)</f>
        <v>0</v>
      </c>
      <c r="DA366" s="86" t="str">
        <f t="shared" si="182"/>
        <v/>
      </c>
      <c r="DB366" s="37" t="str">
        <f t="shared" si="183"/>
        <v>Sim</v>
      </c>
      <c r="DC366" s="37" t="str">
        <f t="shared" si="184"/>
        <v>Não</v>
      </c>
      <c r="DD366" s="37" t="str">
        <f t="shared" si="185"/>
        <v>Sim</v>
      </c>
      <c r="DE366" s="89" t="str">
        <f t="shared" si="156"/>
        <v>Estadual</v>
      </c>
    </row>
    <row r="367" spans="1:109">
      <c r="A367" s="15">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4">
        <f>IFERROR(FIND("Óbitos/feridos",consulta_completa__11[[#This Row],[13 - Ocorrências/Ambientes Atingidos]]),0)</f>
        <v>0</v>
      </c>
      <c r="AY367" s="85" t="str">
        <f t="shared" si="157"/>
        <v/>
      </c>
      <c r="AZ367" s="84">
        <f>IFERROR(FIND("População afetada/evacuada",consulta_completa__11[[#This Row],[13 - Ocorrências/Ambientes Atingidos]]),0)</f>
        <v>0</v>
      </c>
      <c r="BA367" s="84" t="str">
        <f t="shared" si="158"/>
        <v/>
      </c>
      <c r="BB367" s="84">
        <f>IFERROR(FIND("Suspensão de abastecimento de água",consulta_completa__11[[#This Row],[13 - Ocorrências/Ambientes Atingidos]]),0)</f>
        <v>0</v>
      </c>
      <c r="BC367" s="85" t="str">
        <f t="shared" si="186"/>
        <v/>
      </c>
      <c r="BD367" s="84">
        <f>IFERROR(FIND("Rio/córrego",consulta_completa__11[[#This Row],[13 - Ocorrências/Ambientes Atingidos]]),0)</f>
        <v>0</v>
      </c>
      <c r="BE367" s="85" t="str">
        <f t="shared" si="159"/>
        <v/>
      </c>
      <c r="BF367" s="84">
        <f>IFERROR(FIND("Lago",consulta_completa__11[[#This Row],[13 - Ocorrências/Ambientes Atingidos]]),0)</f>
        <v>0</v>
      </c>
      <c r="BG367" s="85" t="str">
        <f t="shared" si="160"/>
        <v/>
      </c>
      <c r="BH367" s="84">
        <f>IFERROR(FIND("Mar",consulta_completa__11[[#This Row],[13 - Ocorrências/Ambientes Atingidos]]),0)</f>
        <v>1</v>
      </c>
      <c r="BI367" s="85" t="str">
        <f t="shared" si="161"/>
        <v>X</v>
      </c>
      <c r="BJ367" s="84">
        <f>IFERROR(FIND("Praia",consulta_completa__11[[#This Row],[13 - Ocorrências/Ambientes Atingidos]]),0)</f>
        <v>0</v>
      </c>
      <c r="BK367" s="85" t="str">
        <f t="shared" si="162"/>
        <v/>
      </c>
      <c r="BL367" s="84">
        <f>IFERROR(FIND("Solo",consulta_completa__11[[#This Row],[13 - Ocorrências/Ambientes Atingidos]]),0)</f>
        <v>0</v>
      </c>
      <c r="BM367" s="85" t="str">
        <f t="shared" si="163"/>
        <v/>
      </c>
      <c r="BN367" s="84">
        <f>IFERROR(FIND("Águas subterrâneas",consulta_completa__11[[#This Row],[13 - Ocorrências/Ambientes Atingidos]]),0)</f>
        <v>0</v>
      </c>
      <c r="BO367" s="85" t="str">
        <f t="shared" si="164"/>
        <v/>
      </c>
      <c r="BP367" s="84">
        <f>IFERROR(FIND("Atmosfera",consulta_completa__11[[#This Row],[13 - Ocorrências/Ambientes Atingidos]]),0)</f>
        <v>0</v>
      </c>
      <c r="BQ367" s="85" t="str">
        <f t="shared" si="165"/>
        <v/>
      </c>
      <c r="BR367" s="84">
        <f>IFERROR(FIND("Flora",consulta_completa__11[[#This Row],[13 - Ocorrências/Ambientes Atingidos]]),0)</f>
        <v>0</v>
      </c>
      <c r="BS367" s="85" t="str">
        <f t="shared" si="166"/>
        <v/>
      </c>
      <c r="BT367" s="84">
        <f>IFERROR(FIND("Fauna",consulta_completa__11[[#This Row],[13 - Ocorrências/Ambientes Atingidos]]),0)</f>
        <v>0</v>
      </c>
      <c r="BU367" s="85" t="str">
        <f t="shared" si="167"/>
        <v/>
      </c>
      <c r="BV367" s="84">
        <f>IFERROR(FIND("UC federal",consulta_completa__11[[#This Row],[13 - Ocorrências/Ambientes Atingidos]]),0)</f>
        <v>0</v>
      </c>
      <c r="BW367" s="85" t="str">
        <f t="shared" si="168"/>
        <v/>
      </c>
      <c r="BX367" s="84">
        <f>IFERROR(FIND("UC estadual/municipal",consulta_completa__11[[#This Row],[13 - Ocorrências/Ambientes Atingidos]]),0)</f>
        <v>0</v>
      </c>
      <c r="BY367" s="85" t="str">
        <f t="shared" si="169"/>
        <v/>
      </c>
      <c r="BZ367" s="84">
        <f>IFERROR(FIND("Outro(s)",consulta_completa__11[[#This Row],[13 - Ocorrências/Ambientes Atingidos]]),0)</f>
        <v>0</v>
      </c>
      <c r="CA367" s="85" t="str">
        <f t="shared" si="170"/>
        <v/>
      </c>
      <c r="CB367" s="84">
        <f>IFERROR(FIND("Sem dano",consulta_completa__11[[#This Row],[13 - Ocorrências/Ambientes Atingidos]]),0)</f>
        <v>0</v>
      </c>
      <c r="CC367" s="85" t="str">
        <f t="shared" si="171"/>
        <v/>
      </c>
      <c r="CD367" s="84" t="str">
        <f>IF(consulta_completa__11[[#This Row],[13 - Ocorrências/Ambientes Atingidos]]="","X","")</f>
        <v/>
      </c>
      <c r="CE367" s="86">
        <f>IFERROR(FIND("IBAMA",consulta_completa__11[[#This Row],[14 - Inst. Atuando no Local]]),0)</f>
        <v>0</v>
      </c>
      <c r="CF367" s="86" t="str">
        <f t="shared" si="172"/>
        <v/>
      </c>
      <c r="CG367" s="86">
        <f>IFERROR(FIND("OEMA",consulta_completa__11[[#This Row],[14 - Inst. Atuando no Local]]),0)</f>
        <v>0</v>
      </c>
      <c r="CH367" s="86" t="str">
        <f t="shared" si="173"/>
        <v/>
      </c>
      <c r="CI367" s="86">
        <f>IFERROR(FIND("DEFESA CIVIL",consulta_completa__11[[#This Row],[14 - Inst. Atuando no Local]]),0)</f>
        <v>0</v>
      </c>
      <c r="CJ367" s="86" t="str">
        <f t="shared" si="174"/>
        <v/>
      </c>
      <c r="CK367" s="86">
        <f>IFERROR(FIND("CORPO DE BOMBEIROS",consulta_completa__11[[#This Row],[14 - Inst. Atuando no Local]]),0)</f>
        <v>0</v>
      </c>
      <c r="CL367" s="86" t="str">
        <f t="shared" si="175"/>
        <v/>
      </c>
      <c r="CM367" s="86">
        <f>IFERROR(FIND("POLÍCIA RODOVIÁRIA",consulta_completa__11[[#This Row],[14 - Inst. Atuando no Local]]),0)</f>
        <v>0</v>
      </c>
      <c r="CN367" s="86" t="str">
        <f t="shared" si="176"/>
        <v/>
      </c>
      <c r="CO367" s="86">
        <f>IFERROR(FIND("POLÍCIA MILITAR",consulta_completa__11[[#This Row],[14 - Inst. Atuando no Local]]),0)</f>
        <v>0</v>
      </c>
      <c r="CP367" s="86" t="str">
        <f t="shared" si="177"/>
        <v/>
      </c>
      <c r="CQ367" s="86">
        <f>IFERROR(FIND("POLÍCIA CIVIL",consulta_completa__11[[#This Row],[14 - Inst. Atuando no Local]]),0)</f>
        <v>0</v>
      </c>
      <c r="CR367" s="86" t="str">
        <f t="shared" si="178"/>
        <v/>
      </c>
      <c r="CS367" s="86">
        <f>IFERROR(FIND("MARINHA DO BRASIL",consulta_completa__11[[#This Row],[14 - Inst. Atuando no Local]]),0)</f>
        <v>0</v>
      </c>
      <c r="CT367" s="86" t="str">
        <f t="shared" si="179"/>
        <v/>
      </c>
      <c r="CU367" s="86">
        <f>IFERROR(FIND("EMPRESA ESPECIALIZADA EM ATENDIMENTO",consulta_completa__11[[#This Row],[14 - Inst. Atuando no Local]]),0)</f>
        <v>0</v>
      </c>
      <c r="CV367" s="86" t="str">
        <f t="shared" si="180"/>
        <v/>
      </c>
      <c r="CW367" s="86">
        <f>IFERROR(FIND("IBAMA",consulta_completa__11[[#This Row],[14 - Inst. Atuando no Local]]),0)</f>
        <v>0</v>
      </c>
      <c r="CX367" s="86" t="str">
        <f t="shared" si="181"/>
        <v/>
      </c>
      <c r="CY367" s="86" t="str">
        <f>IF(consulta_completa__11[[#This Row],[14 - Inst. Atuando no Local]]="","X","")</f>
        <v/>
      </c>
      <c r="CZ367" s="86">
        <f>IFERROR(FIND("OUTRA (S)",consulta_completa__11[[#This Row],[14 - Inst. Atuando no Local]]),0)</f>
        <v>0</v>
      </c>
      <c r="DA367" s="86" t="str">
        <f t="shared" si="182"/>
        <v/>
      </c>
      <c r="DB367" s="37" t="str">
        <f t="shared" si="183"/>
        <v>Sim</v>
      </c>
      <c r="DC367" s="37" t="str">
        <f t="shared" si="184"/>
        <v>Não</v>
      </c>
      <c r="DD367" s="37" t="str">
        <f t="shared" si="185"/>
        <v>Sim</v>
      </c>
      <c r="DE367" s="89" t="str">
        <f t="shared" si="156"/>
        <v>Federal</v>
      </c>
    </row>
    <row r="368" spans="1:109">
      <c r="A368" s="15">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4">
        <f>IFERROR(FIND("Óbitos/feridos",consulta_completa__11[[#This Row],[13 - Ocorrências/Ambientes Atingidos]]),0)</f>
        <v>0</v>
      </c>
      <c r="AY368" s="85" t="str">
        <f t="shared" si="157"/>
        <v/>
      </c>
      <c r="AZ368" s="84">
        <f>IFERROR(FIND("População afetada/evacuada",consulta_completa__11[[#This Row],[13 - Ocorrências/Ambientes Atingidos]]),0)</f>
        <v>0</v>
      </c>
      <c r="BA368" s="84" t="str">
        <f t="shared" si="158"/>
        <v/>
      </c>
      <c r="BB368" s="84">
        <f>IFERROR(FIND("Suspensão de abastecimento de água",consulta_completa__11[[#This Row],[13 - Ocorrências/Ambientes Atingidos]]),0)</f>
        <v>0</v>
      </c>
      <c r="BC368" s="85" t="str">
        <f t="shared" si="186"/>
        <v/>
      </c>
      <c r="BD368" s="84">
        <f>IFERROR(FIND("Rio/córrego",consulta_completa__11[[#This Row],[13 - Ocorrências/Ambientes Atingidos]]),0)</f>
        <v>0</v>
      </c>
      <c r="BE368" s="85" t="str">
        <f t="shared" si="159"/>
        <v/>
      </c>
      <c r="BF368" s="84">
        <f>IFERROR(FIND("Lago",consulta_completa__11[[#This Row],[13 - Ocorrências/Ambientes Atingidos]]),0)</f>
        <v>0</v>
      </c>
      <c r="BG368" s="85" t="str">
        <f t="shared" si="160"/>
        <v/>
      </c>
      <c r="BH368" s="84">
        <f>IFERROR(FIND("Mar",consulta_completa__11[[#This Row],[13 - Ocorrências/Ambientes Atingidos]]),0)</f>
        <v>0</v>
      </c>
      <c r="BI368" s="85" t="str">
        <f t="shared" si="161"/>
        <v/>
      </c>
      <c r="BJ368" s="84">
        <f>IFERROR(FIND("Praia",consulta_completa__11[[#This Row],[13 - Ocorrências/Ambientes Atingidos]]),0)</f>
        <v>0</v>
      </c>
      <c r="BK368" s="85" t="str">
        <f t="shared" si="162"/>
        <v/>
      </c>
      <c r="BL368" s="84">
        <f>IFERROR(FIND("Solo",consulta_completa__11[[#This Row],[13 - Ocorrências/Ambientes Atingidos]]),0)</f>
        <v>0</v>
      </c>
      <c r="BM368" s="85" t="str">
        <f t="shared" si="163"/>
        <v/>
      </c>
      <c r="BN368" s="84">
        <f>IFERROR(FIND("Águas subterrâneas",consulta_completa__11[[#This Row],[13 - Ocorrências/Ambientes Atingidos]]),0)</f>
        <v>0</v>
      </c>
      <c r="BO368" s="85" t="str">
        <f t="shared" si="164"/>
        <v/>
      </c>
      <c r="BP368" s="84">
        <f>IFERROR(FIND("Atmosfera",consulta_completa__11[[#This Row],[13 - Ocorrências/Ambientes Atingidos]]),0)</f>
        <v>0</v>
      </c>
      <c r="BQ368" s="85" t="str">
        <f t="shared" si="165"/>
        <v/>
      </c>
      <c r="BR368" s="84">
        <f>IFERROR(FIND("Flora",consulta_completa__11[[#This Row],[13 - Ocorrências/Ambientes Atingidos]]),0)</f>
        <v>0</v>
      </c>
      <c r="BS368" s="85" t="str">
        <f t="shared" si="166"/>
        <v/>
      </c>
      <c r="BT368" s="84">
        <f>IFERROR(FIND("Fauna",consulta_completa__11[[#This Row],[13 - Ocorrências/Ambientes Atingidos]]),0)</f>
        <v>0</v>
      </c>
      <c r="BU368" s="85" t="str">
        <f t="shared" si="167"/>
        <v/>
      </c>
      <c r="BV368" s="84">
        <f>IFERROR(FIND("UC federal",consulta_completa__11[[#This Row],[13 - Ocorrências/Ambientes Atingidos]]),0)</f>
        <v>0</v>
      </c>
      <c r="BW368" s="85" t="str">
        <f t="shared" si="168"/>
        <v/>
      </c>
      <c r="BX368" s="84">
        <f>IFERROR(FIND("UC estadual/municipal",consulta_completa__11[[#This Row],[13 - Ocorrências/Ambientes Atingidos]]),0)</f>
        <v>0</v>
      </c>
      <c r="BY368" s="85" t="str">
        <f t="shared" si="169"/>
        <v/>
      </c>
      <c r="BZ368" s="84">
        <f>IFERROR(FIND("Outro(s)",consulta_completa__11[[#This Row],[13 - Ocorrências/Ambientes Atingidos]]),0)</f>
        <v>0</v>
      </c>
      <c r="CA368" s="85" t="str">
        <f t="shared" si="170"/>
        <v/>
      </c>
      <c r="CB368" s="84">
        <f>IFERROR(FIND("Sem dano",consulta_completa__11[[#This Row],[13 - Ocorrências/Ambientes Atingidos]]),0)</f>
        <v>0</v>
      </c>
      <c r="CC368" s="85" t="str">
        <f t="shared" si="171"/>
        <v/>
      </c>
      <c r="CD368" s="84" t="str">
        <f>IF(consulta_completa__11[[#This Row],[13 - Ocorrências/Ambientes Atingidos]]="","X","")</f>
        <v>X</v>
      </c>
      <c r="CE368" s="86">
        <f>IFERROR(FIND("IBAMA",consulta_completa__11[[#This Row],[14 - Inst. Atuando no Local]]),0)</f>
        <v>0</v>
      </c>
      <c r="CF368" s="86" t="str">
        <f t="shared" si="172"/>
        <v/>
      </c>
      <c r="CG368" s="86">
        <f>IFERROR(FIND("OEMA",consulta_completa__11[[#This Row],[14 - Inst. Atuando no Local]]),0)</f>
        <v>0</v>
      </c>
      <c r="CH368" s="86" t="str">
        <f t="shared" si="173"/>
        <v/>
      </c>
      <c r="CI368" s="86">
        <f>IFERROR(FIND("DEFESA CIVIL",consulta_completa__11[[#This Row],[14 - Inst. Atuando no Local]]),0)</f>
        <v>0</v>
      </c>
      <c r="CJ368" s="86" t="str">
        <f t="shared" si="174"/>
        <v/>
      </c>
      <c r="CK368" s="86">
        <f>IFERROR(FIND("CORPO DE BOMBEIROS",consulta_completa__11[[#This Row],[14 - Inst. Atuando no Local]]),0)</f>
        <v>0</v>
      </c>
      <c r="CL368" s="86" t="str">
        <f t="shared" si="175"/>
        <v/>
      </c>
      <c r="CM368" s="86">
        <f>IFERROR(FIND("POLÍCIA RODOVIÁRIA",consulta_completa__11[[#This Row],[14 - Inst. Atuando no Local]]),0)</f>
        <v>0</v>
      </c>
      <c r="CN368" s="86" t="str">
        <f t="shared" si="176"/>
        <v/>
      </c>
      <c r="CO368" s="86">
        <f>IFERROR(FIND("POLÍCIA MILITAR",consulta_completa__11[[#This Row],[14 - Inst. Atuando no Local]]),0)</f>
        <v>0</v>
      </c>
      <c r="CP368" s="86" t="str">
        <f t="shared" si="177"/>
        <v/>
      </c>
      <c r="CQ368" s="86">
        <f>IFERROR(FIND("POLÍCIA CIVIL",consulta_completa__11[[#This Row],[14 - Inst. Atuando no Local]]),0)</f>
        <v>0</v>
      </c>
      <c r="CR368" s="86" t="str">
        <f t="shared" si="178"/>
        <v/>
      </c>
      <c r="CS368" s="86">
        <f>IFERROR(FIND("MARINHA DO BRASIL",consulta_completa__11[[#This Row],[14 - Inst. Atuando no Local]]),0)</f>
        <v>0</v>
      </c>
      <c r="CT368" s="86" t="str">
        <f t="shared" si="179"/>
        <v/>
      </c>
      <c r="CU368" s="86">
        <f>IFERROR(FIND("EMPRESA ESPECIALIZADA EM ATENDIMENTO",consulta_completa__11[[#This Row],[14 - Inst. Atuando no Local]]),0)</f>
        <v>0</v>
      </c>
      <c r="CV368" s="86" t="str">
        <f t="shared" si="180"/>
        <v/>
      </c>
      <c r="CW368" s="86">
        <f>IFERROR(FIND("IBAMA",consulta_completa__11[[#This Row],[14 - Inst. Atuando no Local]]),0)</f>
        <v>0</v>
      </c>
      <c r="CX368" s="86" t="str">
        <f t="shared" si="181"/>
        <v/>
      </c>
      <c r="CY368" s="86" t="str">
        <f>IF(consulta_completa__11[[#This Row],[14 - Inst. Atuando no Local]]="","X","")</f>
        <v>X</v>
      </c>
      <c r="CZ368" s="86">
        <f>IFERROR(FIND("OUTRA (S)",consulta_completa__11[[#This Row],[14 - Inst. Atuando no Local]]),0)</f>
        <v>0</v>
      </c>
      <c r="DA368" s="86" t="str">
        <f t="shared" si="182"/>
        <v/>
      </c>
      <c r="DB368" s="37" t="str">
        <f t="shared" si="183"/>
        <v>Sim</v>
      </c>
      <c r="DC368" s="37" t="str">
        <f t="shared" si="184"/>
        <v>Não</v>
      </c>
      <c r="DD368" s="37" t="str">
        <f t="shared" si="185"/>
        <v>Sim</v>
      </c>
      <c r="DE368" s="89" t="str">
        <f t="shared" si="156"/>
        <v>Federal</v>
      </c>
    </row>
    <row r="369" spans="1:109">
      <c r="A369" s="15">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4">
        <f>IFERROR(FIND("Óbitos/feridos",consulta_completa__11[[#This Row],[13 - Ocorrências/Ambientes Atingidos]]),0)</f>
        <v>0</v>
      </c>
      <c r="AY369" s="85" t="str">
        <f t="shared" si="157"/>
        <v/>
      </c>
      <c r="AZ369" s="84">
        <f>IFERROR(FIND("População afetada/evacuada",consulta_completa__11[[#This Row],[13 - Ocorrências/Ambientes Atingidos]]),0)</f>
        <v>0</v>
      </c>
      <c r="BA369" s="84" t="str">
        <f t="shared" si="158"/>
        <v/>
      </c>
      <c r="BB369" s="84">
        <f>IFERROR(FIND("Suspensão de abastecimento de água",consulta_completa__11[[#This Row],[13 - Ocorrências/Ambientes Atingidos]]),0)</f>
        <v>0</v>
      </c>
      <c r="BC369" s="85" t="str">
        <f t="shared" si="186"/>
        <v/>
      </c>
      <c r="BD369" s="84">
        <f>IFERROR(FIND("Rio/córrego",consulta_completa__11[[#This Row],[13 - Ocorrências/Ambientes Atingidos]]),0)</f>
        <v>0</v>
      </c>
      <c r="BE369" s="85" t="str">
        <f t="shared" si="159"/>
        <v/>
      </c>
      <c r="BF369" s="84">
        <f>IFERROR(FIND("Lago",consulta_completa__11[[#This Row],[13 - Ocorrências/Ambientes Atingidos]]),0)</f>
        <v>0</v>
      </c>
      <c r="BG369" s="85" t="str">
        <f t="shared" si="160"/>
        <v/>
      </c>
      <c r="BH369" s="84">
        <f>IFERROR(FIND("Mar",consulta_completa__11[[#This Row],[13 - Ocorrências/Ambientes Atingidos]]),0)</f>
        <v>0</v>
      </c>
      <c r="BI369" s="85" t="str">
        <f t="shared" si="161"/>
        <v/>
      </c>
      <c r="BJ369" s="84">
        <f>IFERROR(FIND("Praia",consulta_completa__11[[#This Row],[13 - Ocorrências/Ambientes Atingidos]]),0)</f>
        <v>0</v>
      </c>
      <c r="BK369" s="85" t="str">
        <f t="shared" si="162"/>
        <v/>
      </c>
      <c r="BL369" s="84">
        <f>IFERROR(FIND("Solo",consulta_completa__11[[#This Row],[13 - Ocorrências/Ambientes Atingidos]]),0)</f>
        <v>1</v>
      </c>
      <c r="BM369" s="85" t="str">
        <f t="shared" si="163"/>
        <v>X</v>
      </c>
      <c r="BN369" s="84">
        <f>IFERROR(FIND("Águas subterrâneas",consulta_completa__11[[#This Row],[13 - Ocorrências/Ambientes Atingidos]]),0)</f>
        <v>0</v>
      </c>
      <c r="BO369" s="85" t="str">
        <f t="shared" si="164"/>
        <v/>
      </c>
      <c r="BP369" s="84">
        <f>IFERROR(FIND("Atmosfera",consulta_completa__11[[#This Row],[13 - Ocorrências/Ambientes Atingidos]]),0)</f>
        <v>7</v>
      </c>
      <c r="BQ369" s="85" t="str">
        <f t="shared" si="165"/>
        <v>X</v>
      </c>
      <c r="BR369" s="84">
        <f>IFERROR(FIND("Flora",consulta_completa__11[[#This Row],[13 - Ocorrências/Ambientes Atingidos]]),0)</f>
        <v>18</v>
      </c>
      <c r="BS369" s="85" t="str">
        <f t="shared" si="166"/>
        <v>X</v>
      </c>
      <c r="BT369" s="84">
        <f>IFERROR(FIND("Fauna",consulta_completa__11[[#This Row],[13 - Ocorrências/Ambientes Atingidos]]),0)</f>
        <v>0</v>
      </c>
      <c r="BU369" s="85" t="str">
        <f t="shared" si="167"/>
        <v/>
      </c>
      <c r="BV369" s="84">
        <f>IFERROR(FIND("UC federal",consulta_completa__11[[#This Row],[13 - Ocorrências/Ambientes Atingidos]]),0)</f>
        <v>0</v>
      </c>
      <c r="BW369" s="85" t="str">
        <f t="shared" si="168"/>
        <v/>
      </c>
      <c r="BX369" s="84">
        <f>IFERROR(FIND("UC estadual/municipal",consulta_completa__11[[#This Row],[13 - Ocorrências/Ambientes Atingidos]]),0)</f>
        <v>0</v>
      </c>
      <c r="BY369" s="85" t="str">
        <f t="shared" si="169"/>
        <v/>
      </c>
      <c r="BZ369" s="84">
        <f>IFERROR(FIND("Outro(s)",consulta_completa__11[[#This Row],[13 - Ocorrências/Ambientes Atingidos]]),0)</f>
        <v>0</v>
      </c>
      <c r="CA369" s="85" t="str">
        <f t="shared" si="170"/>
        <v/>
      </c>
      <c r="CB369" s="84">
        <f>IFERROR(FIND("Sem dano",consulta_completa__11[[#This Row],[13 - Ocorrências/Ambientes Atingidos]]),0)</f>
        <v>0</v>
      </c>
      <c r="CC369" s="85" t="str">
        <f t="shared" si="171"/>
        <v/>
      </c>
      <c r="CD369" s="84" t="str">
        <f>IF(consulta_completa__11[[#This Row],[13 - Ocorrências/Ambientes Atingidos]]="","X","")</f>
        <v/>
      </c>
      <c r="CE369" s="86">
        <f>IFERROR(FIND("IBAMA",consulta_completa__11[[#This Row],[14 - Inst. Atuando no Local]]),0)</f>
        <v>0</v>
      </c>
      <c r="CF369" s="86" t="str">
        <f t="shared" si="172"/>
        <v/>
      </c>
      <c r="CG369" s="86">
        <f>IFERROR(FIND("OEMA",consulta_completa__11[[#This Row],[14 - Inst. Atuando no Local]]),0)</f>
        <v>0</v>
      </c>
      <c r="CH369" s="86" t="str">
        <f t="shared" si="173"/>
        <v/>
      </c>
      <c r="CI369" s="86">
        <f>IFERROR(FIND("DEFESA CIVIL",consulta_completa__11[[#This Row],[14 - Inst. Atuando no Local]]),0)</f>
        <v>0</v>
      </c>
      <c r="CJ369" s="86" t="str">
        <f t="shared" si="174"/>
        <v/>
      </c>
      <c r="CK369" s="86">
        <f>IFERROR(FIND("CORPO DE BOMBEIROS",consulta_completa__11[[#This Row],[14 - Inst. Atuando no Local]]),0)</f>
        <v>0</v>
      </c>
      <c r="CL369" s="86" t="str">
        <f t="shared" si="175"/>
        <v/>
      </c>
      <c r="CM369" s="86">
        <f>IFERROR(FIND("POLÍCIA RODOVIÁRIA",consulta_completa__11[[#This Row],[14 - Inst. Atuando no Local]]),0)</f>
        <v>0</v>
      </c>
      <c r="CN369" s="86" t="str">
        <f t="shared" si="176"/>
        <v/>
      </c>
      <c r="CO369" s="86">
        <f>IFERROR(FIND("POLÍCIA MILITAR",consulta_completa__11[[#This Row],[14 - Inst. Atuando no Local]]),0)</f>
        <v>0</v>
      </c>
      <c r="CP369" s="86" t="str">
        <f t="shared" si="177"/>
        <v/>
      </c>
      <c r="CQ369" s="86">
        <f>IFERROR(FIND("POLÍCIA CIVIL",consulta_completa__11[[#This Row],[14 - Inst. Atuando no Local]]),0)</f>
        <v>0</v>
      </c>
      <c r="CR369" s="86" t="str">
        <f t="shared" si="178"/>
        <v/>
      </c>
      <c r="CS369" s="86">
        <f>IFERROR(FIND("MARINHA DO BRASIL",consulta_completa__11[[#This Row],[14 - Inst. Atuando no Local]]),0)</f>
        <v>0</v>
      </c>
      <c r="CT369" s="86" t="str">
        <f t="shared" si="179"/>
        <v/>
      </c>
      <c r="CU369" s="86">
        <f>IFERROR(FIND("EMPRESA ESPECIALIZADA EM ATENDIMENTO",consulta_completa__11[[#This Row],[14 - Inst. Atuando no Local]]),0)</f>
        <v>0</v>
      </c>
      <c r="CV369" s="86" t="str">
        <f t="shared" si="180"/>
        <v/>
      </c>
      <c r="CW369" s="86">
        <f>IFERROR(FIND("IBAMA",consulta_completa__11[[#This Row],[14 - Inst. Atuando no Local]]),0)</f>
        <v>0</v>
      </c>
      <c r="CX369" s="86" t="str">
        <f t="shared" si="181"/>
        <v/>
      </c>
      <c r="CY369" s="86" t="str">
        <f>IF(consulta_completa__11[[#This Row],[14 - Inst. Atuando no Local]]="","X","")</f>
        <v/>
      </c>
      <c r="CZ369" s="86">
        <f>IFERROR(FIND("OUTRA (S)",consulta_completa__11[[#This Row],[14 - Inst. Atuando no Local]]),0)</f>
        <v>0</v>
      </c>
      <c r="DA369" s="86" t="str">
        <f t="shared" si="182"/>
        <v/>
      </c>
      <c r="DB369" s="37" t="str">
        <f t="shared" si="183"/>
        <v>Sim</v>
      </c>
      <c r="DC369" s="37" t="str">
        <f t="shared" si="184"/>
        <v>Não</v>
      </c>
      <c r="DD369" s="37" t="str">
        <f t="shared" si="185"/>
        <v>Sim</v>
      </c>
      <c r="DE369" s="89" t="str">
        <f t="shared" si="156"/>
        <v>Federal</v>
      </c>
    </row>
    <row r="370" spans="1:109">
      <c r="A370" s="15">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4">
        <f>IFERROR(FIND("Óbitos/feridos",consulta_completa__11[[#This Row],[13 - Ocorrências/Ambientes Atingidos]]),0)</f>
        <v>1</v>
      </c>
      <c r="AY370" s="85" t="str">
        <f t="shared" si="157"/>
        <v>X</v>
      </c>
      <c r="AZ370" s="84">
        <f>IFERROR(FIND("População afetada/evacuada",consulta_completa__11[[#This Row],[13 - Ocorrências/Ambientes Atingidos]]),0)</f>
        <v>0</v>
      </c>
      <c r="BA370" s="84" t="str">
        <f t="shared" si="158"/>
        <v/>
      </c>
      <c r="BB370" s="84">
        <f>IFERROR(FIND("Suspensão de abastecimento de água",consulta_completa__11[[#This Row],[13 - Ocorrências/Ambientes Atingidos]]),0)</f>
        <v>0</v>
      </c>
      <c r="BC370" s="85" t="str">
        <f t="shared" si="186"/>
        <v/>
      </c>
      <c r="BD370" s="84">
        <f>IFERROR(FIND("Rio/córrego",consulta_completa__11[[#This Row],[13 - Ocorrências/Ambientes Atingidos]]),0)</f>
        <v>17</v>
      </c>
      <c r="BE370" s="85" t="str">
        <f t="shared" si="159"/>
        <v>X</v>
      </c>
      <c r="BF370" s="84">
        <f>IFERROR(FIND("Lago",consulta_completa__11[[#This Row],[13 - Ocorrências/Ambientes Atingidos]]),0)</f>
        <v>0</v>
      </c>
      <c r="BG370" s="85" t="str">
        <f t="shared" si="160"/>
        <v/>
      </c>
      <c r="BH370" s="84">
        <f>IFERROR(FIND("Mar",consulta_completa__11[[#This Row],[13 - Ocorrências/Ambientes Atingidos]]),0)</f>
        <v>0</v>
      </c>
      <c r="BI370" s="85" t="str">
        <f t="shared" si="161"/>
        <v/>
      </c>
      <c r="BJ370" s="84">
        <f>IFERROR(FIND("Praia",consulta_completa__11[[#This Row],[13 - Ocorrências/Ambientes Atingidos]]),0)</f>
        <v>0</v>
      </c>
      <c r="BK370" s="85" t="str">
        <f t="shared" si="162"/>
        <v/>
      </c>
      <c r="BL370" s="84">
        <f>IFERROR(FIND("Solo",consulta_completa__11[[#This Row],[13 - Ocorrências/Ambientes Atingidos]]),0)</f>
        <v>0</v>
      </c>
      <c r="BM370" s="85" t="str">
        <f t="shared" si="163"/>
        <v/>
      </c>
      <c r="BN370" s="84">
        <f>IFERROR(FIND("Águas subterrâneas",consulta_completa__11[[#This Row],[13 - Ocorrências/Ambientes Atingidos]]),0)</f>
        <v>0</v>
      </c>
      <c r="BO370" s="85" t="str">
        <f t="shared" si="164"/>
        <v/>
      </c>
      <c r="BP370" s="84">
        <f>IFERROR(FIND("Atmosfera",consulta_completa__11[[#This Row],[13 - Ocorrências/Ambientes Atingidos]]),0)</f>
        <v>0</v>
      </c>
      <c r="BQ370" s="85" t="str">
        <f t="shared" si="165"/>
        <v/>
      </c>
      <c r="BR370" s="84">
        <f>IFERROR(FIND("Flora",consulta_completa__11[[#This Row],[13 - Ocorrências/Ambientes Atingidos]]),0)</f>
        <v>0</v>
      </c>
      <c r="BS370" s="85" t="str">
        <f t="shared" si="166"/>
        <v/>
      </c>
      <c r="BT370" s="84">
        <f>IFERROR(FIND("Fauna",consulta_completa__11[[#This Row],[13 - Ocorrências/Ambientes Atingidos]]),0)</f>
        <v>0</v>
      </c>
      <c r="BU370" s="85" t="str">
        <f t="shared" si="167"/>
        <v/>
      </c>
      <c r="BV370" s="84">
        <f>IFERROR(FIND("UC federal",consulta_completa__11[[#This Row],[13 - Ocorrências/Ambientes Atingidos]]),0)</f>
        <v>0</v>
      </c>
      <c r="BW370" s="85" t="str">
        <f t="shared" si="168"/>
        <v/>
      </c>
      <c r="BX370" s="84">
        <f>IFERROR(FIND("UC estadual/municipal",consulta_completa__11[[#This Row],[13 - Ocorrências/Ambientes Atingidos]]),0)</f>
        <v>0</v>
      </c>
      <c r="BY370" s="85" t="str">
        <f t="shared" si="169"/>
        <v/>
      </c>
      <c r="BZ370" s="84">
        <f>IFERROR(FIND("Outro(s)",consulta_completa__11[[#This Row],[13 - Ocorrências/Ambientes Atingidos]]),0)</f>
        <v>0</v>
      </c>
      <c r="CA370" s="85" t="str">
        <f t="shared" si="170"/>
        <v/>
      </c>
      <c r="CB370" s="84">
        <f>IFERROR(FIND("Sem dano",consulta_completa__11[[#This Row],[13 - Ocorrências/Ambientes Atingidos]]),0)</f>
        <v>0</v>
      </c>
      <c r="CC370" s="85" t="str">
        <f t="shared" si="171"/>
        <v/>
      </c>
      <c r="CD370" s="84" t="str">
        <f>IF(consulta_completa__11[[#This Row],[13 - Ocorrências/Ambientes Atingidos]]="","X","")</f>
        <v/>
      </c>
      <c r="CE370" s="86">
        <f>IFERROR(FIND("IBAMA",consulta_completa__11[[#This Row],[14 - Inst. Atuando no Local]]),0)</f>
        <v>0</v>
      </c>
      <c r="CF370" s="86" t="str">
        <f t="shared" si="172"/>
        <v/>
      </c>
      <c r="CG370" s="86">
        <f>IFERROR(FIND("OEMA",consulta_completa__11[[#This Row],[14 - Inst. Atuando no Local]]),0)</f>
        <v>0</v>
      </c>
      <c r="CH370" s="86" t="str">
        <f t="shared" si="173"/>
        <v/>
      </c>
      <c r="CI370" s="86">
        <f>IFERROR(FIND("DEFESA CIVIL",consulta_completa__11[[#This Row],[14 - Inst. Atuando no Local]]),0)</f>
        <v>0</v>
      </c>
      <c r="CJ370" s="86" t="str">
        <f t="shared" si="174"/>
        <v/>
      </c>
      <c r="CK370" s="86">
        <f>IFERROR(FIND("CORPO DE BOMBEIROS",consulta_completa__11[[#This Row],[14 - Inst. Atuando no Local]]),0)</f>
        <v>0</v>
      </c>
      <c r="CL370" s="86" t="str">
        <f t="shared" si="175"/>
        <v/>
      </c>
      <c r="CM370" s="86">
        <f>IFERROR(FIND("POLÍCIA RODOVIÁRIA",consulta_completa__11[[#This Row],[14 - Inst. Atuando no Local]]),0)</f>
        <v>0</v>
      </c>
      <c r="CN370" s="86" t="str">
        <f t="shared" si="176"/>
        <v/>
      </c>
      <c r="CO370" s="86">
        <f>IFERROR(FIND("POLÍCIA MILITAR",consulta_completa__11[[#This Row],[14 - Inst. Atuando no Local]]),0)</f>
        <v>0</v>
      </c>
      <c r="CP370" s="86" t="str">
        <f t="shared" si="177"/>
        <v/>
      </c>
      <c r="CQ370" s="86">
        <f>IFERROR(FIND("POLÍCIA CIVIL",consulta_completa__11[[#This Row],[14 - Inst. Atuando no Local]]),0)</f>
        <v>0</v>
      </c>
      <c r="CR370" s="86" t="str">
        <f t="shared" si="178"/>
        <v/>
      </c>
      <c r="CS370" s="86">
        <f>IFERROR(FIND("MARINHA DO BRASIL",consulta_completa__11[[#This Row],[14 - Inst. Atuando no Local]]),0)</f>
        <v>0</v>
      </c>
      <c r="CT370" s="86" t="str">
        <f t="shared" si="179"/>
        <v/>
      </c>
      <c r="CU370" s="86">
        <f>IFERROR(FIND("EMPRESA ESPECIALIZADA EM ATENDIMENTO",consulta_completa__11[[#This Row],[14 - Inst. Atuando no Local]]),0)</f>
        <v>0</v>
      </c>
      <c r="CV370" s="86" t="str">
        <f t="shared" si="180"/>
        <v/>
      </c>
      <c r="CW370" s="86">
        <f>IFERROR(FIND("IBAMA",consulta_completa__11[[#This Row],[14 - Inst. Atuando no Local]]),0)</f>
        <v>0</v>
      </c>
      <c r="CX370" s="86" t="str">
        <f t="shared" si="181"/>
        <v/>
      </c>
      <c r="CY370" s="86" t="str">
        <f>IF(consulta_completa__11[[#This Row],[14 - Inst. Atuando no Local]]="","X","")</f>
        <v>X</v>
      </c>
      <c r="CZ370" s="86">
        <f>IFERROR(FIND("OUTRA (S)",consulta_completa__11[[#This Row],[14 - Inst. Atuando no Local]]),0)</f>
        <v>0</v>
      </c>
      <c r="DA370" s="86" t="str">
        <f t="shared" si="182"/>
        <v/>
      </c>
      <c r="DB370" s="37" t="str">
        <f t="shared" si="183"/>
        <v>Sim</v>
      </c>
      <c r="DC370" s="37" t="str">
        <f t="shared" si="184"/>
        <v>Não</v>
      </c>
      <c r="DD370" s="37" t="str">
        <f t="shared" si="185"/>
        <v>Sim</v>
      </c>
      <c r="DE370" s="89" t="str">
        <f t="shared" si="156"/>
        <v>Estadual</v>
      </c>
    </row>
    <row r="371" spans="1:109">
      <c r="A371" s="15">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4">
        <f>IFERROR(FIND("Óbitos/feridos",consulta_completa__11[[#This Row],[13 - Ocorrências/Ambientes Atingidos]]),0)</f>
        <v>0</v>
      </c>
      <c r="AY371" s="85" t="str">
        <f t="shared" si="157"/>
        <v/>
      </c>
      <c r="AZ371" s="84">
        <f>IFERROR(FIND("População afetada/evacuada",consulta_completa__11[[#This Row],[13 - Ocorrências/Ambientes Atingidos]]),0)</f>
        <v>0</v>
      </c>
      <c r="BA371" s="84" t="str">
        <f t="shared" si="158"/>
        <v/>
      </c>
      <c r="BB371" s="84">
        <f>IFERROR(FIND("Suspensão de abastecimento de água",consulta_completa__11[[#This Row],[13 - Ocorrências/Ambientes Atingidos]]),0)</f>
        <v>0</v>
      </c>
      <c r="BC371" s="85" t="str">
        <f t="shared" si="186"/>
        <v/>
      </c>
      <c r="BD371" s="84">
        <f>IFERROR(FIND("Rio/córrego",consulta_completa__11[[#This Row],[13 - Ocorrências/Ambientes Atingidos]]),0)</f>
        <v>0</v>
      </c>
      <c r="BE371" s="85" t="str">
        <f t="shared" si="159"/>
        <v/>
      </c>
      <c r="BF371" s="84">
        <f>IFERROR(FIND("Lago",consulta_completa__11[[#This Row],[13 - Ocorrências/Ambientes Atingidos]]),0)</f>
        <v>0</v>
      </c>
      <c r="BG371" s="85" t="str">
        <f t="shared" si="160"/>
        <v/>
      </c>
      <c r="BH371" s="84">
        <f>IFERROR(FIND("Mar",consulta_completa__11[[#This Row],[13 - Ocorrências/Ambientes Atingidos]]),0)</f>
        <v>1</v>
      </c>
      <c r="BI371" s="85" t="str">
        <f t="shared" si="161"/>
        <v>X</v>
      </c>
      <c r="BJ371" s="84">
        <f>IFERROR(FIND("Praia",consulta_completa__11[[#This Row],[13 - Ocorrências/Ambientes Atingidos]]),0)</f>
        <v>0</v>
      </c>
      <c r="BK371" s="85" t="str">
        <f t="shared" si="162"/>
        <v/>
      </c>
      <c r="BL371" s="84">
        <f>IFERROR(FIND("Solo",consulta_completa__11[[#This Row],[13 - Ocorrências/Ambientes Atingidos]]),0)</f>
        <v>0</v>
      </c>
      <c r="BM371" s="85" t="str">
        <f t="shared" si="163"/>
        <v/>
      </c>
      <c r="BN371" s="84">
        <f>IFERROR(FIND("Águas subterrâneas",consulta_completa__11[[#This Row],[13 - Ocorrências/Ambientes Atingidos]]),0)</f>
        <v>0</v>
      </c>
      <c r="BO371" s="85" t="str">
        <f t="shared" si="164"/>
        <v/>
      </c>
      <c r="BP371" s="84">
        <f>IFERROR(FIND("Atmosfera",consulta_completa__11[[#This Row],[13 - Ocorrências/Ambientes Atingidos]]),0)</f>
        <v>0</v>
      </c>
      <c r="BQ371" s="85" t="str">
        <f t="shared" si="165"/>
        <v/>
      </c>
      <c r="BR371" s="84">
        <f>IFERROR(FIND("Flora",consulta_completa__11[[#This Row],[13 - Ocorrências/Ambientes Atingidos]]),0)</f>
        <v>0</v>
      </c>
      <c r="BS371" s="85" t="str">
        <f t="shared" si="166"/>
        <v/>
      </c>
      <c r="BT371" s="84">
        <f>IFERROR(FIND("Fauna",consulta_completa__11[[#This Row],[13 - Ocorrências/Ambientes Atingidos]]),0)</f>
        <v>0</v>
      </c>
      <c r="BU371" s="85" t="str">
        <f t="shared" si="167"/>
        <v/>
      </c>
      <c r="BV371" s="84">
        <f>IFERROR(FIND("UC federal",consulta_completa__11[[#This Row],[13 - Ocorrências/Ambientes Atingidos]]),0)</f>
        <v>0</v>
      </c>
      <c r="BW371" s="85" t="str">
        <f t="shared" si="168"/>
        <v/>
      </c>
      <c r="BX371" s="84">
        <f>IFERROR(FIND("UC estadual/municipal",consulta_completa__11[[#This Row],[13 - Ocorrências/Ambientes Atingidos]]),0)</f>
        <v>0</v>
      </c>
      <c r="BY371" s="85" t="str">
        <f t="shared" si="169"/>
        <v/>
      </c>
      <c r="BZ371" s="84">
        <f>IFERROR(FIND("Outro(s)",consulta_completa__11[[#This Row],[13 - Ocorrências/Ambientes Atingidos]]),0)</f>
        <v>0</v>
      </c>
      <c r="CA371" s="85" t="str">
        <f t="shared" si="170"/>
        <v/>
      </c>
      <c r="CB371" s="84">
        <f>IFERROR(FIND("Sem dano",consulta_completa__11[[#This Row],[13 - Ocorrências/Ambientes Atingidos]]),0)</f>
        <v>0</v>
      </c>
      <c r="CC371" s="85" t="str">
        <f t="shared" si="171"/>
        <v/>
      </c>
      <c r="CD371" s="84" t="str">
        <f>IF(consulta_completa__11[[#This Row],[13 - Ocorrências/Ambientes Atingidos]]="","X","")</f>
        <v/>
      </c>
      <c r="CE371" s="86">
        <f>IFERROR(FIND("IBAMA",consulta_completa__11[[#This Row],[14 - Inst. Atuando no Local]]),0)</f>
        <v>0</v>
      </c>
      <c r="CF371" s="86" t="str">
        <f t="shared" si="172"/>
        <v/>
      </c>
      <c r="CG371" s="86">
        <f>IFERROR(FIND("OEMA",consulta_completa__11[[#This Row],[14 - Inst. Atuando no Local]]),0)</f>
        <v>0</v>
      </c>
      <c r="CH371" s="86" t="str">
        <f t="shared" si="173"/>
        <v/>
      </c>
      <c r="CI371" s="86">
        <f>IFERROR(FIND("DEFESA CIVIL",consulta_completa__11[[#This Row],[14 - Inst. Atuando no Local]]),0)</f>
        <v>0</v>
      </c>
      <c r="CJ371" s="86" t="str">
        <f t="shared" si="174"/>
        <v/>
      </c>
      <c r="CK371" s="86">
        <f>IFERROR(FIND("CORPO DE BOMBEIROS",consulta_completa__11[[#This Row],[14 - Inst. Atuando no Local]]),0)</f>
        <v>0</v>
      </c>
      <c r="CL371" s="86" t="str">
        <f t="shared" si="175"/>
        <v/>
      </c>
      <c r="CM371" s="86">
        <f>IFERROR(FIND("POLÍCIA RODOVIÁRIA",consulta_completa__11[[#This Row],[14 - Inst. Atuando no Local]]),0)</f>
        <v>0</v>
      </c>
      <c r="CN371" s="86" t="str">
        <f t="shared" si="176"/>
        <v/>
      </c>
      <c r="CO371" s="86">
        <f>IFERROR(FIND("POLÍCIA MILITAR",consulta_completa__11[[#This Row],[14 - Inst. Atuando no Local]]),0)</f>
        <v>0</v>
      </c>
      <c r="CP371" s="86" t="str">
        <f t="shared" si="177"/>
        <v/>
      </c>
      <c r="CQ371" s="86">
        <f>IFERROR(FIND("POLÍCIA CIVIL",consulta_completa__11[[#This Row],[14 - Inst. Atuando no Local]]),0)</f>
        <v>0</v>
      </c>
      <c r="CR371" s="86" t="str">
        <f t="shared" si="178"/>
        <v/>
      </c>
      <c r="CS371" s="86">
        <f>IFERROR(FIND("MARINHA DO BRASIL",consulta_completa__11[[#This Row],[14 - Inst. Atuando no Local]]),0)</f>
        <v>0</v>
      </c>
      <c r="CT371" s="86" t="str">
        <f t="shared" si="179"/>
        <v/>
      </c>
      <c r="CU371" s="86">
        <f>IFERROR(FIND("EMPRESA ESPECIALIZADA EM ATENDIMENTO",consulta_completa__11[[#This Row],[14 - Inst. Atuando no Local]]),0)</f>
        <v>0</v>
      </c>
      <c r="CV371" s="86" t="str">
        <f t="shared" si="180"/>
        <v/>
      </c>
      <c r="CW371" s="86">
        <f>IFERROR(FIND("IBAMA",consulta_completa__11[[#This Row],[14 - Inst. Atuando no Local]]),0)</f>
        <v>0</v>
      </c>
      <c r="CX371" s="86" t="str">
        <f t="shared" si="181"/>
        <v/>
      </c>
      <c r="CY371" s="86" t="str">
        <f>IF(consulta_completa__11[[#This Row],[14 - Inst. Atuando no Local]]="","X","")</f>
        <v>X</v>
      </c>
      <c r="CZ371" s="86">
        <f>IFERROR(FIND("OUTRA (S)",consulta_completa__11[[#This Row],[14 - Inst. Atuando no Local]]),0)</f>
        <v>0</v>
      </c>
      <c r="DA371" s="86" t="str">
        <f t="shared" si="182"/>
        <v/>
      </c>
      <c r="DB371" s="37" t="str">
        <f t="shared" si="183"/>
        <v>Sim</v>
      </c>
      <c r="DC371" s="37" t="str">
        <f t="shared" si="184"/>
        <v>Não</v>
      </c>
      <c r="DD371" s="37" t="str">
        <f t="shared" si="185"/>
        <v>Sim</v>
      </c>
      <c r="DE371" s="89" t="str">
        <f t="shared" si="156"/>
        <v>Federal</v>
      </c>
    </row>
    <row r="372" spans="1:109">
      <c r="A372" s="15">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4">
        <f>IFERROR(FIND("Óbitos/feridos",consulta_completa__11[[#This Row],[13 - Ocorrências/Ambientes Atingidos]]),0)</f>
        <v>0</v>
      </c>
      <c r="AY372" s="85" t="str">
        <f t="shared" si="157"/>
        <v/>
      </c>
      <c r="AZ372" s="84">
        <f>IFERROR(FIND("População afetada/evacuada",consulta_completa__11[[#This Row],[13 - Ocorrências/Ambientes Atingidos]]),0)</f>
        <v>0</v>
      </c>
      <c r="BA372" s="84" t="str">
        <f t="shared" si="158"/>
        <v/>
      </c>
      <c r="BB372" s="84">
        <f>IFERROR(FIND("Suspensão de abastecimento de água",consulta_completa__11[[#This Row],[13 - Ocorrências/Ambientes Atingidos]]),0)</f>
        <v>0</v>
      </c>
      <c r="BC372" s="85" t="str">
        <f t="shared" si="186"/>
        <v/>
      </c>
      <c r="BD372" s="84">
        <f>IFERROR(FIND("Rio/córrego",consulta_completa__11[[#This Row],[13 - Ocorrências/Ambientes Atingidos]]),0)</f>
        <v>0</v>
      </c>
      <c r="BE372" s="85" t="str">
        <f t="shared" si="159"/>
        <v/>
      </c>
      <c r="BF372" s="84">
        <f>IFERROR(FIND("Lago",consulta_completa__11[[#This Row],[13 - Ocorrências/Ambientes Atingidos]]),0)</f>
        <v>0</v>
      </c>
      <c r="BG372" s="85" t="str">
        <f t="shared" si="160"/>
        <v/>
      </c>
      <c r="BH372" s="84">
        <f>IFERROR(FIND("Mar",consulta_completa__11[[#This Row],[13 - Ocorrências/Ambientes Atingidos]]),0)</f>
        <v>1</v>
      </c>
      <c r="BI372" s="85" t="str">
        <f t="shared" si="161"/>
        <v>X</v>
      </c>
      <c r="BJ372" s="84">
        <f>IFERROR(FIND("Praia",consulta_completa__11[[#This Row],[13 - Ocorrências/Ambientes Atingidos]]),0)</f>
        <v>0</v>
      </c>
      <c r="BK372" s="85" t="str">
        <f t="shared" si="162"/>
        <v/>
      </c>
      <c r="BL372" s="84">
        <f>IFERROR(FIND("Solo",consulta_completa__11[[#This Row],[13 - Ocorrências/Ambientes Atingidos]]),0)</f>
        <v>0</v>
      </c>
      <c r="BM372" s="85" t="str">
        <f t="shared" si="163"/>
        <v/>
      </c>
      <c r="BN372" s="84">
        <f>IFERROR(FIND("Águas subterrâneas",consulta_completa__11[[#This Row],[13 - Ocorrências/Ambientes Atingidos]]),0)</f>
        <v>0</v>
      </c>
      <c r="BO372" s="85" t="str">
        <f t="shared" si="164"/>
        <v/>
      </c>
      <c r="BP372" s="84">
        <f>IFERROR(FIND("Atmosfera",consulta_completa__11[[#This Row],[13 - Ocorrências/Ambientes Atingidos]]),0)</f>
        <v>0</v>
      </c>
      <c r="BQ372" s="85" t="str">
        <f t="shared" si="165"/>
        <v/>
      </c>
      <c r="BR372" s="84">
        <f>IFERROR(FIND("Flora",consulta_completa__11[[#This Row],[13 - Ocorrências/Ambientes Atingidos]]),0)</f>
        <v>0</v>
      </c>
      <c r="BS372" s="85" t="str">
        <f t="shared" si="166"/>
        <v/>
      </c>
      <c r="BT372" s="84">
        <f>IFERROR(FIND("Fauna",consulta_completa__11[[#This Row],[13 - Ocorrências/Ambientes Atingidos]]),0)</f>
        <v>0</v>
      </c>
      <c r="BU372" s="85" t="str">
        <f t="shared" si="167"/>
        <v/>
      </c>
      <c r="BV372" s="84">
        <f>IFERROR(FIND("UC federal",consulta_completa__11[[#This Row],[13 - Ocorrências/Ambientes Atingidos]]),0)</f>
        <v>0</v>
      </c>
      <c r="BW372" s="85" t="str">
        <f t="shared" si="168"/>
        <v/>
      </c>
      <c r="BX372" s="84">
        <f>IFERROR(FIND("UC estadual/municipal",consulta_completa__11[[#This Row],[13 - Ocorrências/Ambientes Atingidos]]),0)</f>
        <v>0</v>
      </c>
      <c r="BY372" s="85" t="str">
        <f t="shared" si="169"/>
        <v/>
      </c>
      <c r="BZ372" s="84">
        <f>IFERROR(FIND("Outro(s)",consulta_completa__11[[#This Row],[13 - Ocorrências/Ambientes Atingidos]]),0)</f>
        <v>0</v>
      </c>
      <c r="CA372" s="85" t="str">
        <f t="shared" si="170"/>
        <v/>
      </c>
      <c r="CB372" s="84">
        <f>IFERROR(FIND("Sem dano",consulta_completa__11[[#This Row],[13 - Ocorrências/Ambientes Atingidos]]),0)</f>
        <v>0</v>
      </c>
      <c r="CC372" s="85" t="str">
        <f t="shared" si="171"/>
        <v/>
      </c>
      <c r="CD372" s="84" t="str">
        <f>IF(consulta_completa__11[[#This Row],[13 - Ocorrências/Ambientes Atingidos]]="","X","")</f>
        <v/>
      </c>
      <c r="CE372" s="86">
        <f>IFERROR(FIND("IBAMA",consulta_completa__11[[#This Row],[14 - Inst. Atuando no Local]]),0)</f>
        <v>0</v>
      </c>
      <c r="CF372" s="86" t="str">
        <f t="shared" si="172"/>
        <v/>
      </c>
      <c r="CG372" s="86">
        <f>IFERROR(FIND("OEMA",consulta_completa__11[[#This Row],[14 - Inst. Atuando no Local]]),0)</f>
        <v>0</v>
      </c>
      <c r="CH372" s="86" t="str">
        <f t="shared" si="173"/>
        <v/>
      </c>
      <c r="CI372" s="86">
        <f>IFERROR(FIND("DEFESA CIVIL",consulta_completa__11[[#This Row],[14 - Inst. Atuando no Local]]),0)</f>
        <v>0</v>
      </c>
      <c r="CJ372" s="86" t="str">
        <f t="shared" si="174"/>
        <v/>
      </c>
      <c r="CK372" s="86">
        <f>IFERROR(FIND("CORPO DE BOMBEIROS",consulta_completa__11[[#This Row],[14 - Inst. Atuando no Local]]),0)</f>
        <v>0</v>
      </c>
      <c r="CL372" s="86" t="str">
        <f t="shared" si="175"/>
        <v/>
      </c>
      <c r="CM372" s="86">
        <f>IFERROR(FIND("POLÍCIA RODOVIÁRIA",consulta_completa__11[[#This Row],[14 - Inst. Atuando no Local]]),0)</f>
        <v>0</v>
      </c>
      <c r="CN372" s="86" t="str">
        <f t="shared" si="176"/>
        <v/>
      </c>
      <c r="CO372" s="86">
        <f>IFERROR(FIND("POLÍCIA MILITAR",consulta_completa__11[[#This Row],[14 - Inst. Atuando no Local]]),0)</f>
        <v>0</v>
      </c>
      <c r="CP372" s="86" t="str">
        <f t="shared" si="177"/>
        <v/>
      </c>
      <c r="CQ372" s="86">
        <f>IFERROR(FIND("POLÍCIA CIVIL",consulta_completa__11[[#This Row],[14 - Inst. Atuando no Local]]),0)</f>
        <v>0</v>
      </c>
      <c r="CR372" s="86" t="str">
        <f t="shared" si="178"/>
        <v/>
      </c>
      <c r="CS372" s="86">
        <f>IFERROR(FIND("MARINHA DO BRASIL",consulta_completa__11[[#This Row],[14 - Inst. Atuando no Local]]),0)</f>
        <v>0</v>
      </c>
      <c r="CT372" s="86" t="str">
        <f t="shared" si="179"/>
        <v/>
      </c>
      <c r="CU372" s="86">
        <f>IFERROR(FIND("EMPRESA ESPECIALIZADA EM ATENDIMENTO",consulta_completa__11[[#This Row],[14 - Inst. Atuando no Local]]),0)</f>
        <v>0</v>
      </c>
      <c r="CV372" s="86" t="str">
        <f t="shared" si="180"/>
        <v/>
      </c>
      <c r="CW372" s="86">
        <f>IFERROR(FIND("IBAMA",consulta_completa__11[[#This Row],[14 - Inst. Atuando no Local]]),0)</f>
        <v>0</v>
      </c>
      <c r="CX372" s="86" t="str">
        <f t="shared" si="181"/>
        <v/>
      </c>
      <c r="CY372" s="86" t="str">
        <f>IF(consulta_completa__11[[#This Row],[14 - Inst. Atuando no Local]]="","X","")</f>
        <v/>
      </c>
      <c r="CZ372" s="86">
        <f>IFERROR(FIND("OUTRA (S)",consulta_completa__11[[#This Row],[14 - Inst. Atuando no Local]]),0)</f>
        <v>0</v>
      </c>
      <c r="DA372" s="86" t="str">
        <f t="shared" si="182"/>
        <v/>
      </c>
      <c r="DB372" s="37" t="str">
        <f t="shared" si="183"/>
        <v>Sim</v>
      </c>
      <c r="DC372" s="37" t="str">
        <f t="shared" si="184"/>
        <v>Não</v>
      </c>
      <c r="DD372" s="37" t="str">
        <f t="shared" si="185"/>
        <v>Sim</v>
      </c>
      <c r="DE372" s="89" t="str">
        <f t="shared" si="156"/>
        <v>Federal</v>
      </c>
    </row>
    <row r="373" spans="1:109">
      <c r="A373" s="15">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4">
        <f>IFERROR(FIND("Óbitos/feridos",consulta_completa__11[[#This Row],[13 - Ocorrências/Ambientes Atingidos]]),0)</f>
        <v>0</v>
      </c>
      <c r="AY373" s="85" t="str">
        <f t="shared" si="157"/>
        <v/>
      </c>
      <c r="AZ373" s="84">
        <f>IFERROR(FIND("População afetada/evacuada",consulta_completa__11[[#This Row],[13 - Ocorrências/Ambientes Atingidos]]),0)</f>
        <v>0</v>
      </c>
      <c r="BA373" s="84" t="str">
        <f t="shared" si="158"/>
        <v/>
      </c>
      <c r="BB373" s="84">
        <f>IFERROR(FIND("Suspensão de abastecimento de água",consulta_completa__11[[#This Row],[13 - Ocorrências/Ambientes Atingidos]]),0)</f>
        <v>0</v>
      </c>
      <c r="BC373" s="85" t="str">
        <f t="shared" si="186"/>
        <v/>
      </c>
      <c r="BD373" s="84">
        <f>IFERROR(FIND("Rio/córrego",consulta_completa__11[[#This Row],[13 - Ocorrências/Ambientes Atingidos]]),0)</f>
        <v>1</v>
      </c>
      <c r="BE373" s="85" t="str">
        <f t="shared" si="159"/>
        <v>X</v>
      </c>
      <c r="BF373" s="84">
        <f>IFERROR(FIND("Lago",consulta_completa__11[[#This Row],[13 - Ocorrências/Ambientes Atingidos]]),0)</f>
        <v>0</v>
      </c>
      <c r="BG373" s="85" t="str">
        <f t="shared" si="160"/>
        <v/>
      </c>
      <c r="BH373" s="84">
        <f>IFERROR(FIND("Mar",consulta_completa__11[[#This Row],[13 - Ocorrências/Ambientes Atingidos]]),0)</f>
        <v>0</v>
      </c>
      <c r="BI373" s="85" t="str">
        <f t="shared" si="161"/>
        <v/>
      </c>
      <c r="BJ373" s="84">
        <f>IFERROR(FIND("Praia",consulta_completa__11[[#This Row],[13 - Ocorrências/Ambientes Atingidos]]),0)</f>
        <v>0</v>
      </c>
      <c r="BK373" s="85" t="str">
        <f t="shared" si="162"/>
        <v/>
      </c>
      <c r="BL373" s="84">
        <f>IFERROR(FIND("Solo",consulta_completa__11[[#This Row],[13 - Ocorrências/Ambientes Atingidos]]),0)</f>
        <v>14</v>
      </c>
      <c r="BM373" s="85" t="str">
        <f t="shared" si="163"/>
        <v>X</v>
      </c>
      <c r="BN373" s="84">
        <f>IFERROR(FIND("Águas subterrâneas",consulta_completa__11[[#This Row],[13 - Ocorrências/Ambientes Atingidos]]),0)</f>
        <v>0</v>
      </c>
      <c r="BO373" s="85" t="str">
        <f t="shared" si="164"/>
        <v/>
      </c>
      <c r="BP373" s="84">
        <f>IFERROR(FIND("Atmosfera",consulta_completa__11[[#This Row],[13 - Ocorrências/Ambientes Atingidos]]),0)</f>
        <v>0</v>
      </c>
      <c r="BQ373" s="85" t="str">
        <f t="shared" si="165"/>
        <v/>
      </c>
      <c r="BR373" s="84">
        <f>IFERROR(FIND("Flora",consulta_completa__11[[#This Row],[13 - Ocorrências/Ambientes Atingidos]]),0)</f>
        <v>0</v>
      </c>
      <c r="BS373" s="85" t="str">
        <f t="shared" si="166"/>
        <v/>
      </c>
      <c r="BT373" s="84">
        <f>IFERROR(FIND("Fauna",consulta_completa__11[[#This Row],[13 - Ocorrências/Ambientes Atingidos]]),0)</f>
        <v>0</v>
      </c>
      <c r="BU373" s="85" t="str">
        <f t="shared" si="167"/>
        <v/>
      </c>
      <c r="BV373" s="84">
        <f>IFERROR(FIND("UC federal",consulta_completa__11[[#This Row],[13 - Ocorrências/Ambientes Atingidos]]),0)</f>
        <v>0</v>
      </c>
      <c r="BW373" s="85" t="str">
        <f t="shared" si="168"/>
        <v/>
      </c>
      <c r="BX373" s="84">
        <f>IFERROR(FIND("UC estadual/municipal",consulta_completa__11[[#This Row],[13 - Ocorrências/Ambientes Atingidos]]),0)</f>
        <v>0</v>
      </c>
      <c r="BY373" s="85" t="str">
        <f t="shared" si="169"/>
        <v/>
      </c>
      <c r="BZ373" s="84">
        <f>IFERROR(FIND("Outro(s)",consulta_completa__11[[#This Row],[13 - Ocorrências/Ambientes Atingidos]]),0)</f>
        <v>0</v>
      </c>
      <c r="CA373" s="85" t="str">
        <f t="shared" si="170"/>
        <v/>
      </c>
      <c r="CB373" s="84">
        <f>IFERROR(FIND("Sem dano",consulta_completa__11[[#This Row],[13 - Ocorrências/Ambientes Atingidos]]),0)</f>
        <v>0</v>
      </c>
      <c r="CC373" s="85" t="str">
        <f t="shared" si="171"/>
        <v/>
      </c>
      <c r="CD373" s="84" t="str">
        <f>IF(consulta_completa__11[[#This Row],[13 - Ocorrências/Ambientes Atingidos]]="","X","")</f>
        <v/>
      </c>
      <c r="CE373" s="86">
        <f>IFERROR(FIND("IBAMA",consulta_completa__11[[#This Row],[14 - Inst. Atuando no Local]]),0)</f>
        <v>0</v>
      </c>
      <c r="CF373" s="86" t="str">
        <f t="shared" si="172"/>
        <v/>
      </c>
      <c r="CG373" s="86">
        <f>IFERROR(FIND("OEMA",consulta_completa__11[[#This Row],[14 - Inst. Atuando no Local]]),0)</f>
        <v>0</v>
      </c>
      <c r="CH373" s="86" t="str">
        <f t="shared" si="173"/>
        <v/>
      </c>
      <c r="CI373" s="86">
        <f>IFERROR(FIND("DEFESA CIVIL",consulta_completa__11[[#This Row],[14 - Inst. Atuando no Local]]),0)</f>
        <v>0</v>
      </c>
      <c r="CJ373" s="86" t="str">
        <f t="shared" si="174"/>
        <v/>
      </c>
      <c r="CK373" s="86">
        <f>IFERROR(FIND("CORPO DE BOMBEIROS",consulta_completa__11[[#This Row],[14 - Inst. Atuando no Local]]),0)</f>
        <v>0</v>
      </c>
      <c r="CL373" s="86" t="str">
        <f t="shared" si="175"/>
        <v/>
      </c>
      <c r="CM373" s="86">
        <f>IFERROR(FIND("POLÍCIA RODOVIÁRIA",consulta_completa__11[[#This Row],[14 - Inst. Atuando no Local]]),0)</f>
        <v>0</v>
      </c>
      <c r="CN373" s="86" t="str">
        <f t="shared" si="176"/>
        <v/>
      </c>
      <c r="CO373" s="86">
        <f>IFERROR(FIND("POLÍCIA MILITAR",consulta_completa__11[[#This Row],[14 - Inst. Atuando no Local]]),0)</f>
        <v>0</v>
      </c>
      <c r="CP373" s="86" t="str">
        <f t="shared" si="177"/>
        <v/>
      </c>
      <c r="CQ373" s="86">
        <f>IFERROR(FIND("POLÍCIA CIVIL",consulta_completa__11[[#This Row],[14 - Inst. Atuando no Local]]),0)</f>
        <v>0</v>
      </c>
      <c r="CR373" s="86" t="str">
        <f t="shared" si="178"/>
        <v/>
      </c>
      <c r="CS373" s="86">
        <f>IFERROR(FIND("MARINHA DO BRASIL",consulta_completa__11[[#This Row],[14 - Inst. Atuando no Local]]),0)</f>
        <v>0</v>
      </c>
      <c r="CT373" s="86" t="str">
        <f t="shared" si="179"/>
        <v/>
      </c>
      <c r="CU373" s="86">
        <f>IFERROR(FIND("EMPRESA ESPECIALIZADA EM ATENDIMENTO",consulta_completa__11[[#This Row],[14 - Inst. Atuando no Local]]),0)</f>
        <v>0</v>
      </c>
      <c r="CV373" s="86" t="str">
        <f t="shared" si="180"/>
        <v/>
      </c>
      <c r="CW373" s="86">
        <f>IFERROR(FIND("IBAMA",consulta_completa__11[[#This Row],[14 - Inst. Atuando no Local]]),0)</f>
        <v>0</v>
      </c>
      <c r="CX373" s="86" t="str">
        <f t="shared" si="181"/>
        <v/>
      </c>
      <c r="CY373" s="86" t="str">
        <f>IF(consulta_completa__11[[#This Row],[14 - Inst. Atuando no Local]]="","X","")</f>
        <v/>
      </c>
      <c r="CZ373" s="86">
        <f>IFERROR(FIND("OUTRA (S)",consulta_completa__11[[#This Row],[14 - Inst. Atuando no Local]]),0)</f>
        <v>0</v>
      </c>
      <c r="DA373" s="86" t="str">
        <f t="shared" si="182"/>
        <v/>
      </c>
      <c r="DB373" s="37" t="str">
        <f t="shared" si="183"/>
        <v>Sim</v>
      </c>
      <c r="DC373" s="37" t="str">
        <f t="shared" si="184"/>
        <v>Não</v>
      </c>
      <c r="DD373" s="37" t="str">
        <f t="shared" si="185"/>
        <v>Sim</v>
      </c>
      <c r="DE373" s="89" t="str">
        <f t="shared" si="156"/>
        <v>Sem informação</v>
      </c>
    </row>
    <row r="374" spans="1:109">
      <c r="A374" s="15">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4">
        <f>IFERROR(FIND("Óbitos/feridos",consulta_completa__11[[#This Row],[13 - Ocorrências/Ambientes Atingidos]]),0)</f>
        <v>0</v>
      </c>
      <c r="AY374" s="85" t="str">
        <f t="shared" si="157"/>
        <v/>
      </c>
      <c r="AZ374" s="84">
        <f>IFERROR(FIND("População afetada/evacuada",consulta_completa__11[[#This Row],[13 - Ocorrências/Ambientes Atingidos]]),0)</f>
        <v>0</v>
      </c>
      <c r="BA374" s="84" t="str">
        <f t="shared" si="158"/>
        <v/>
      </c>
      <c r="BB374" s="84">
        <f>IFERROR(FIND("Suspensão de abastecimento de água",consulta_completa__11[[#This Row],[13 - Ocorrências/Ambientes Atingidos]]),0)</f>
        <v>0</v>
      </c>
      <c r="BC374" s="85" t="str">
        <f t="shared" si="186"/>
        <v/>
      </c>
      <c r="BD374" s="84">
        <f>IFERROR(FIND("Rio/córrego",consulta_completa__11[[#This Row],[13 - Ocorrências/Ambientes Atingidos]]),0)</f>
        <v>1</v>
      </c>
      <c r="BE374" s="85" t="str">
        <f t="shared" si="159"/>
        <v>X</v>
      </c>
      <c r="BF374" s="84">
        <f>IFERROR(FIND("Lago",consulta_completa__11[[#This Row],[13 - Ocorrências/Ambientes Atingidos]]),0)</f>
        <v>0</v>
      </c>
      <c r="BG374" s="85" t="str">
        <f t="shared" si="160"/>
        <v/>
      </c>
      <c r="BH374" s="84">
        <f>IFERROR(FIND("Mar",consulta_completa__11[[#This Row],[13 - Ocorrências/Ambientes Atingidos]]),0)</f>
        <v>0</v>
      </c>
      <c r="BI374" s="85" t="str">
        <f t="shared" si="161"/>
        <v/>
      </c>
      <c r="BJ374" s="84">
        <f>IFERROR(FIND("Praia",consulta_completa__11[[#This Row],[13 - Ocorrências/Ambientes Atingidos]]),0)</f>
        <v>0</v>
      </c>
      <c r="BK374" s="85" t="str">
        <f t="shared" si="162"/>
        <v/>
      </c>
      <c r="BL374" s="84">
        <f>IFERROR(FIND("Solo",consulta_completa__11[[#This Row],[13 - Ocorrências/Ambientes Atingidos]]),0)</f>
        <v>0</v>
      </c>
      <c r="BM374" s="85" t="str">
        <f t="shared" si="163"/>
        <v/>
      </c>
      <c r="BN374" s="84">
        <f>IFERROR(FIND("Águas subterrâneas",consulta_completa__11[[#This Row],[13 - Ocorrências/Ambientes Atingidos]]),0)</f>
        <v>0</v>
      </c>
      <c r="BO374" s="85" t="str">
        <f t="shared" si="164"/>
        <v/>
      </c>
      <c r="BP374" s="84">
        <f>IFERROR(FIND("Atmosfera",consulta_completa__11[[#This Row],[13 - Ocorrências/Ambientes Atingidos]]),0)</f>
        <v>0</v>
      </c>
      <c r="BQ374" s="85" t="str">
        <f t="shared" si="165"/>
        <v/>
      </c>
      <c r="BR374" s="84">
        <f>IFERROR(FIND("Flora",consulta_completa__11[[#This Row],[13 - Ocorrências/Ambientes Atingidos]]),0)</f>
        <v>0</v>
      </c>
      <c r="BS374" s="85" t="str">
        <f t="shared" si="166"/>
        <v/>
      </c>
      <c r="BT374" s="84">
        <f>IFERROR(FIND("Fauna",consulta_completa__11[[#This Row],[13 - Ocorrências/Ambientes Atingidos]]),0)</f>
        <v>0</v>
      </c>
      <c r="BU374" s="85" t="str">
        <f t="shared" si="167"/>
        <v/>
      </c>
      <c r="BV374" s="84">
        <f>IFERROR(FIND("UC federal",consulta_completa__11[[#This Row],[13 - Ocorrências/Ambientes Atingidos]]),0)</f>
        <v>0</v>
      </c>
      <c r="BW374" s="85" t="str">
        <f t="shared" si="168"/>
        <v/>
      </c>
      <c r="BX374" s="84">
        <f>IFERROR(FIND("UC estadual/municipal",consulta_completa__11[[#This Row],[13 - Ocorrências/Ambientes Atingidos]]),0)</f>
        <v>0</v>
      </c>
      <c r="BY374" s="85" t="str">
        <f t="shared" si="169"/>
        <v/>
      </c>
      <c r="BZ374" s="84">
        <f>IFERROR(FIND("Outro(s)",consulta_completa__11[[#This Row],[13 - Ocorrências/Ambientes Atingidos]]),0)</f>
        <v>0</v>
      </c>
      <c r="CA374" s="85" t="str">
        <f t="shared" si="170"/>
        <v/>
      </c>
      <c r="CB374" s="84">
        <f>IFERROR(FIND("Sem dano",consulta_completa__11[[#This Row],[13 - Ocorrências/Ambientes Atingidos]]),0)</f>
        <v>0</v>
      </c>
      <c r="CC374" s="85" t="str">
        <f t="shared" si="171"/>
        <v/>
      </c>
      <c r="CD374" s="84" t="str">
        <f>IF(consulta_completa__11[[#This Row],[13 - Ocorrências/Ambientes Atingidos]]="","X","")</f>
        <v/>
      </c>
      <c r="CE374" s="86">
        <f>IFERROR(FIND("IBAMA",consulta_completa__11[[#This Row],[14 - Inst. Atuando no Local]]),0)</f>
        <v>125</v>
      </c>
      <c r="CF374" s="86" t="str">
        <f t="shared" si="172"/>
        <v>X</v>
      </c>
      <c r="CG374" s="86">
        <f>IFERROR(FIND("OEMA",consulta_completa__11[[#This Row],[14 - Inst. Atuando no Local]]),0)</f>
        <v>0</v>
      </c>
      <c r="CH374" s="86" t="str">
        <f t="shared" si="173"/>
        <v/>
      </c>
      <c r="CI374" s="86">
        <f>IFERROR(FIND("DEFESA CIVIL",consulta_completa__11[[#This Row],[14 - Inst. Atuando no Local]]),0)</f>
        <v>0</v>
      </c>
      <c r="CJ374" s="86" t="str">
        <f t="shared" si="174"/>
        <v/>
      </c>
      <c r="CK374" s="86">
        <f>IFERROR(FIND("CORPO DE BOMBEIROS",consulta_completa__11[[#This Row],[14 - Inst. Atuando no Local]]),0)</f>
        <v>0</v>
      </c>
      <c r="CL374" s="86" t="str">
        <f t="shared" si="175"/>
        <v/>
      </c>
      <c r="CM374" s="86">
        <f>IFERROR(FIND("POLÍCIA RODOVIÁRIA",consulta_completa__11[[#This Row],[14 - Inst. Atuando no Local]]),0)</f>
        <v>0</v>
      </c>
      <c r="CN374" s="86" t="str">
        <f t="shared" si="176"/>
        <v/>
      </c>
      <c r="CO374" s="86">
        <f>IFERROR(FIND("POLÍCIA MILITAR",consulta_completa__11[[#This Row],[14 - Inst. Atuando no Local]]),0)</f>
        <v>0</v>
      </c>
      <c r="CP374" s="86" t="str">
        <f t="shared" si="177"/>
        <v/>
      </c>
      <c r="CQ374" s="86">
        <f>IFERROR(FIND("POLÍCIA CIVIL",consulta_completa__11[[#This Row],[14 - Inst. Atuando no Local]]),0)</f>
        <v>0</v>
      </c>
      <c r="CR374" s="86" t="str">
        <f t="shared" si="178"/>
        <v/>
      </c>
      <c r="CS374" s="86">
        <f>IFERROR(FIND("MARINHA DO BRASIL",consulta_completa__11[[#This Row],[14 - Inst. Atuando no Local]]),0)</f>
        <v>0</v>
      </c>
      <c r="CT374" s="86" t="str">
        <f t="shared" si="179"/>
        <v/>
      </c>
      <c r="CU374" s="86">
        <f>IFERROR(FIND("EMPRESA ESPECIALIZADA EM ATENDIMENTO",consulta_completa__11[[#This Row],[14 - Inst. Atuando no Local]]),0)</f>
        <v>0</v>
      </c>
      <c r="CV374" s="86" t="str">
        <f t="shared" si="180"/>
        <v/>
      </c>
      <c r="CW374" s="86">
        <f>IFERROR(FIND("IBAMA",consulta_completa__11[[#This Row],[14 - Inst. Atuando no Local]]),0)</f>
        <v>125</v>
      </c>
      <c r="CX374" s="86" t="str">
        <f t="shared" si="181"/>
        <v>X</v>
      </c>
      <c r="CY374" s="86" t="str">
        <f>IF(consulta_completa__11[[#This Row],[14 - Inst. Atuando no Local]]="","X","")</f>
        <v/>
      </c>
      <c r="CZ374" s="86">
        <f>IFERROR(FIND("OUTRA (S)",consulta_completa__11[[#This Row],[14 - Inst. Atuando no Local]]),0)</f>
        <v>0</v>
      </c>
      <c r="DA374" s="86" t="str">
        <f t="shared" si="182"/>
        <v/>
      </c>
      <c r="DB374" s="37" t="str">
        <f t="shared" si="183"/>
        <v>Sim</v>
      </c>
      <c r="DC374" s="37" t="str">
        <f t="shared" si="184"/>
        <v>Não</v>
      </c>
      <c r="DD374" s="37" t="str">
        <f t="shared" si="185"/>
        <v>Sim</v>
      </c>
      <c r="DE374" s="89" t="str">
        <f t="shared" si="156"/>
        <v>Estadual</v>
      </c>
    </row>
    <row r="375" spans="1:109">
      <c r="A375" s="15">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4">
        <f>IFERROR(FIND("Óbitos/feridos",consulta_completa__11[[#This Row],[13 - Ocorrências/Ambientes Atingidos]]),0)</f>
        <v>0</v>
      </c>
      <c r="AY375" s="85" t="str">
        <f t="shared" si="157"/>
        <v/>
      </c>
      <c r="AZ375" s="84">
        <f>IFERROR(FIND("População afetada/evacuada",consulta_completa__11[[#This Row],[13 - Ocorrências/Ambientes Atingidos]]),0)</f>
        <v>0</v>
      </c>
      <c r="BA375" s="84" t="str">
        <f t="shared" si="158"/>
        <v/>
      </c>
      <c r="BB375" s="84">
        <f>IFERROR(FIND("Suspensão de abastecimento de água",consulta_completa__11[[#This Row],[13 - Ocorrências/Ambientes Atingidos]]),0)</f>
        <v>0</v>
      </c>
      <c r="BC375" s="85" t="str">
        <f t="shared" si="186"/>
        <v/>
      </c>
      <c r="BD375" s="84">
        <f>IFERROR(FIND("Rio/córrego",consulta_completa__11[[#This Row],[13 - Ocorrências/Ambientes Atingidos]]),0)</f>
        <v>0</v>
      </c>
      <c r="BE375" s="85" t="str">
        <f t="shared" si="159"/>
        <v/>
      </c>
      <c r="BF375" s="84">
        <f>IFERROR(FIND("Lago",consulta_completa__11[[#This Row],[13 - Ocorrências/Ambientes Atingidos]]),0)</f>
        <v>0</v>
      </c>
      <c r="BG375" s="85" t="str">
        <f t="shared" si="160"/>
        <v/>
      </c>
      <c r="BH375" s="84">
        <f>IFERROR(FIND("Mar",consulta_completa__11[[#This Row],[13 - Ocorrências/Ambientes Atingidos]]),0)</f>
        <v>1</v>
      </c>
      <c r="BI375" s="85" t="str">
        <f t="shared" si="161"/>
        <v>X</v>
      </c>
      <c r="BJ375" s="84">
        <f>IFERROR(FIND("Praia",consulta_completa__11[[#This Row],[13 - Ocorrências/Ambientes Atingidos]]),0)</f>
        <v>0</v>
      </c>
      <c r="BK375" s="85" t="str">
        <f t="shared" si="162"/>
        <v/>
      </c>
      <c r="BL375" s="84">
        <f>IFERROR(FIND("Solo",consulta_completa__11[[#This Row],[13 - Ocorrências/Ambientes Atingidos]]),0)</f>
        <v>0</v>
      </c>
      <c r="BM375" s="85" t="str">
        <f t="shared" si="163"/>
        <v/>
      </c>
      <c r="BN375" s="84">
        <f>IFERROR(FIND("Águas subterrâneas",consulta_completa__11[[#This Row],[13 - Ocorrências/Ambientes Atingidos]]),0)</f>
        <v>0</v>
      </c>
      <c r="BO375" s="85" t="str">
        <f t="shared" si="164"/>
        <v/>
      </c>
      <c r="BP375" s="84">
        <f>IFERROR(FIND("Atmosfera",consulta_completa__11[[#This Row],[13 - Ocorrências/Ambientes Atingidos]]),0)</f>
        <v>0</v>
      </c>
      <c r="BQ375" s="85" t="str">
        <f t="shared" si="165"/>
        <v/>
      </c>
      <c r="BR375" s="84">
        <f>IFERROR(FIND("Flora",consulta_completa__11[[#This Row],[13 - Ocorrências/Ambientes Atingidos]]),0)</f>
        <v>0</v>
      </c>
      <c r="BS375" s="85" t="str">
        <f t="shared" si="166"/>
        <v/>
      </c>
      <c r="BT375" s="84">
        <f>IFERROR(FIND("Fauna",consulta_completa__11[[#This Row],[13 - Ocorrências/Ambientes Atingidos]]),0)</f>
        <v>0</v>
      </c>
      <c r="BU375" s="85" t="str">
        <f t="shared" si="167"/>
        <v/>
      </c>
      <c r="BV375" s="84">
        <f>IFERROR(FIND("UC federal",consulta_completa__11[[#This Row],[13 - Ocorrências/Ambientes Atingidos]]),0)</f>
        <v>0</v>
      </c>
      <c r="BW375" s="85" t="str">
        <f t="shared" si="168"/>
        <v/>
      </c>
      <c r="BX375" s="84">
        <f>IFERROR(FIND("UC estadual/municipal",consulta_completa__11[[#This Row],[13 - Ocorrências/Ambientes Atingidos]]),0)</f>
        <v>0</v>
      </c>
      <c r="BY375" s="85" t="str">
        <f t="shared" si="169"/>
        <v/>
      </c>
      <c r="BZ375" s="84">
        <f>IFERROR(FIND("Outro(s)",consulta_completa__11[[#This Row],[13 - Ocorrências/Ambientes Atingidos]]),0)</f>
        <v>0</v>
      </c>
      <c r="CA375" s="85" t="str">
        <f t="shared" si="170"/>
        <v/>
      </c>
      <c r="CB375" s="84">
        <f>IFERROR(FIND("Sem dano",consulta_completa__11[[#This Row],[13 - Ocorrências/Ambientes Atingidos]]),0)</f>
        <v>0</v>
      </c>
      <c r="CC375" s="85" t="str">
        <f t="shared" si="171"/>
        <v/>
      </c>
      <c r="CD375" s="84" t="str">
        <f>IF(consulta_completa__11[[#This Row],[13 - Ocorrências/Ambientes Atingidos]]="","X","")</f>
        <v/>
      </c>
      <c r="CE375" s="86">
        <f>IFERROR(FIND("IBAMA",consulta_completa__11[[#This Row],[14 - Inst. Atuando no Local]]),0)</f>
        <v>0</v>
      </c>
      <c r="CF375" s="86" t="str">
        <f t="shared" si="172"/>
        <v/>
      </c>
      <c r="CG375" s="86">
        <f>IFERROR(FIND("OEMA",consulta_completa__11[[#This Row],[14 - Inst. Atuando no Local]]),0)</f>
        <v>0</v>
      </c>
      <c r="CH375" s="86" t="str">
        <f t="shared" si="173"/>
        <v/>
      </c>
      <c r="CI375" s="86">
        <f>IFERROR(FIND("DEFESA CIVIL",consulta_completa__11[[#This Row],[14 - Inst. Atuando no Local]]),0)</f>
        <v>0</v>
      </c>
      <c r="CJ375" s="86" t="str">
        <f t="shared" si="174"/>
        <v/>
      </c>
      <c r="CK375" s="86">
        <f>IFERROR(FIND("CORPO DE BOMBEIROS",consulta_completa__11[[#This Row],[14 - Inst. Atuando no Local]]),0)</f>
        <v>0</v>
      </c>
      <c r="CL375" s="86" t="str">
        <f t="shared" si="175"/>
        <v/>
      </c>
      <c r="CM375" s="86">
        <f>IFERROR(FIND("POLÍCIA RODOVIÁRIA",consulta_completa__11[[#This Row],[14 - Inst. Atuando no Local]]),0)</f>
        <v>0</v>
      </c>
      <c r="CN375" s="86" t="str">
        <f t="shared" si="176"/>
        <v/>
      </c>
      <c r="CO375" s="86">
        <f>IFERROR(FIND("POLÍCIA MILITAR",consulta_completa__11[[#This Row],[14 - Inst. Atuando no Local]]),0)</f>
        <v>0</v>
      </c>
      <c r="CP375" s="86" t="str">
        <f t="shared" si="177"/>
        <v/>
      </c>
      <c r="CQ375" s="86">
        <f>IFERROR(FIND("POLÍCIA CIVIL",consulta_completa__11[[#This Row],[14 - Inst. Atuando no Local]]),0)</f>
        <v>0</v>
      </c>
      <c r="CR375" s="86" t="str">
        <f t="shared" si="178"/>
        <v/>
      </c>
      <c r="CS375" s="86">
        <f>IFERROR(FIND("MARINHA DO BRASIL",consulta_completa__11[[#This Row],[14 - Inst. Atuando no Local]]),0)</f>
        <v>0</v>
      </c>
      <c r="CT375" s="86" t="str">
        <f t="shared" si="179"/>
        <v/>
      </c>
      <c r="CU375" s="86">
        <f>IFERROR(FIND("EMPRESA ESPECIALIZADA EM ATENDIMENTO",consulta_completa__11[[#This Row],[14 - Inst. Atuando no Local]]),0)</f>
        <v>0</v>
      </c>
      <c r="CV375" s="86" t="str">
        <f t="shared" si="180"/>
        <v/>
      </c>
      <c r="CW375" s="86">
        <f>IFERROR(FIND("IBAMA",consulta_completa__11[[#This Row],[14 - Inst. Atuando no Local]]),0)</f>
        <v>0</v>
      </c>
      <c r="CX375" s="86" t="str">
        <f t="shared" si="181"/>
        <v/>
      </c>
      <c r="CY375" s="86" t="str">
        <f>IF(consulta_completa__11[[#This Row],[14 - Inst. Atuando no Local]]="","X","")</f>
        <v/>
      </c>
      <c r="CZ375" s="86">
        <f>IFERROR(FIND("OUTRA (S)",consulta_completa__11[[#This Row],[14 - Inst. Atuando no Local]]),0)</f>
        <v>0</v>
      </c>
      <c r="DA375" s="86" t="str">
        <f t="shared" si="182"/>
        <v/>
      </c>
      <c r="DB375" s="37" t="str">
        <f t="shared" si="183"/>
        <v>Sim</v>
      </c>
      <c r="DC375" s="37" t="str">
        <f t="shared" si="184"/>
        <v>Não</v>
      </c>
      <c r="DD375" s="37" t="str">
        <f t="shared" si="185"/>
        <v>Sim</v>
      </c>
      <c r="DE375" s="89" t="str">
        <f t="shared" si="156"/>
        <v>Federal</v>
      </c>
    </row>
    <row r="376" spans="1:109">
      <c r="A376" s="15">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4">
        <f>IFERROR(FIND("Óbitos/feridos",consulta_completa__11[[#This Row],[13 - Ocorrências/Ambientes Atingidos]]),0)</f>
        <v>0</v>
      </c>
      <c r="AY376" s="85" t="str">
        <f t="shared" si="157"/>
        <v/>
      </c>
      <c r="AZ376" s="84">
        <f>IFERROR(FIND("População afetada/evacuada",consulta_completa__11[[#This Row],[13 - Ocorrências/Ambientes Atingidos]]),0)</f>
        <v>0</v>
      </c>
      <c r="BA376" s="84" t="str">
        <f t="shared" si="158"/>
        <v/>
      </c>
      <c r="BB376" s="84">
        <f>IFERROR(FIND("Suspensão de abastecimento de água",consulta_completa__11[[#This Row],[13 - Ocorrências/Ambientes Atingidos]]),0)</f>
        <v>0</v>
      </c>
      <c r="BC376" s="85" t="str">
        <f t="shared" si="186"/>
        <v/>
      </c>
      <c r="BD376" s="84">
        <f>IFERROR(FIND("Rio/córrego",consulta_completa__11[[#This Row],[13 - Ocorrências/Ambientes Atingidos]]),0)</f>
        <v>0</v>
      </c>
      <c r="BE376" s="85" t="str">
        <f t="shared" si="159"/>
        <v/>
      </c>
      <c r="BF376" s="84">
        <f>IFERROR(FIND("Lago",consulta_completa__11[[#This Row],[13 - Ocorrências/Ambientes Atingidos]]),0)</f>
        <v>0</v>
      </c>
      <c r="BG376" s="85" t="str">
        <f t="shared" si="160"/>
        <v/>
      </c>
      <c r="BH376" s="84">
        <f>IFERROR(FIND("Mar",consulta_completa__11[[#This Row],[13 - Ocorrências/Ambientes Atingidos]]),0)</f>
        <v>0</v>
      </c>
      <c r="BI376" s="85" t="str">
        <f t="shared" si="161"/>
        <v/>
      </c>
      <c r="BJ376" s="84">
        <f>IFERROR(FIND("Praia",consulta_completa__11[[#This Row],[13 - Ocorrências/Ambientes Atingidos]]),0)</f>
        <v>0</v>
      </c>
      <c r="BK376" s="85" t="str">
        <f t="shared" si="162"/>
        <v/>
      </c>
      <c r="BL376" s="84">
        <f>IFERROR(FIND("Solo",consulta_completa__11[[#This Row],[13 - Ocorrências/Ambientes Atingidos]]),0)</f>
        <v>1</v>
      </c>
      <c r="BM376" s="85" t="str">
        <f t="shared" si="163"/>
        <v>X</v>
      </c>
      <c r="BN376" s="84">
        <f>IFERROR(FIND("Águas subterrâneas",consulta_completa__11[[#This Row],[13 - Ocorrências/Ambientes Atingidos]]),0)</f>
        <v>0</v>
      </c>
      <c r="BO376" s="85" t="str">
        <f t="shared" si="164"/>
        <v/>
      </c>
      <c r="BP376" s="84">
        <f>IFERROR(FIND("Atmosfera",consulta_completa__11[[#This Row],[13 - Ocorrências/Ambientes Atingidos]]),0)</f>
        <v>0</v>
      </c>
      <c r="BQ376" s="85" t="str">
        <f t="shared" si="165"/>
        <v/>
      </c>
      <c r="BR376" s="84">
        <f>IFERROR(FIND("Flora",consulta_completa__11[[#This Row],[13 - Ocorrências/Ambientes Atingidos]]),0)</f>
        <v>0</v>
      </c>
      <c r="BS376" s="85" t="str">
        <f t="shared" si="166"/>
        <v/>
      </c>
      <c r="BT376" s="84">
        <f>IFERROR(FIND("Fauna",consulta_completa__11[[#This Row],[13 - Ocorrências/Ambientes Atingidos]]),0)</f>
        <v>0</v>
      </c>
      <c r="BU376" s="85" t="str">
        <f t="shared" si="167"/>
        <v/>
      </c>
      <c r="BV376" s="84">
        <f>IFERROR(FIND("UC federal",consulta_completa__11[[#This Row],[13 - Ocorrências/Ambientes Atingidos]]),0)</f>
        <v>0</v>
      </c>
      <c r="BW376" s="85" t="str">
        <f t="shared" si="168"/>
        <v/>
      </c>
      <c r="BX376" s="84">
        <f>IFERROR(FIND("UC estadual/municipal",consulta_completa__11[[#This Row],[13 - Ocorrências/Ambientes Atingidos]]),0)</f>
        <v>0</v>
      </c>
      <c r="BY376" s="85" t="str">
        <f t="shared" si="169"/>
        <v/>
      </c>
      <c r="BZ376" s="84">
        <f>IFERROR(FIND("Outro(s)",consulta_completa__11[[#This Row],[13 - Ocorrências/Ambientes Atingidos]]),0)</f>
        <v>0</v>
      </c>
      <c r="CA376" s="85" t="str">
        <f t="shared" si="170"/>
        <v/>
      </c>
      <c r="CB376" s="84">
        <f>IFERROR(FIND("Sem dano",consulta_completa__11[[#This Row],[13 - Ocorrências/Ambientes Atingidos]]),0)</f>
        <v>0</v>
      </c>
      <c r="CC376" s="85" t="str">
        <f t="shared" si="171"/>
        <v/>
      </c>
      <c r="CD376" s="84" t="str">
        <f>IF(consulta_completa__11[[#This Row],[13 - Ocorrências/Ambientes Atingidos]]="","X","")</f>
        <v/>
      </c>
      <c r="CE376" s="86">
        <f>IFERROR(FIND("IBAMA",consulta_completa__11[[#This Row],[14 - Inst. Atuando no Local]]),0)</f>
        <v>0</v>
      </c>
      <c r="CF376" s="86" t="str">
        <f t="shared" si="172"/>
        <v/>
      </c>
      <c r="CG376" s="86">
        <f>IFERROR(FIND("OEMA",consulta_completa__11[[#This Row],[14 - Inst. Atuando no Local]]),0)</f>
        <v>0</v>
      </c>
      <c r="CH376" s="86" t="str">
        <f t="shared" si="173"/>
        <v/>
      </c>
      <c r="CI376" s="86">
        <f>IFERROR(FIND("DEFESA CIVIL",consulta_completa__11[[#This Row],[14 - Inst. Atuando no Local]]),0)</f>
        <v>0</v>
      </c>
      <c r="CJ376" s="86" t="str">
        <f t="shared" si="174"/>
        <v/>
      </c>
      <c r="CK376" s="86">
        <f>IFERROR(FIND("CORPO DE BOMBEIROS",consulta_completa__11[[#This Row],[14 - Inst. Atuando no Local]]),0)</f>
        <v>0</v>
      </c>
      <c r="CL376" s="86" t="str">
        <f t="shared" si="175"/>
        <v/>
      </c>
      <c r="CM376" s="86">
        <f>IFERROR(FIND("POLÍCIA RODOVIÁRIA",consulta_completa__11[[#This Row],[14 - Inst. Atuando no Local]]),0)</f>
        <v>0</v>
      </c>
      <c r="CN376" s="86" t="str">
        <f t="shared" si="176"/>
        <v/>
      </c>
      <c r="CO376" s="86">
        <f>IFERROR(FIND("POLÍCIA MILITAR",consulta_completa__11[[#This Row],[14 - Inst. Atuando no Local]]),0)</f>
        <v>0</v>
      </c>
      <c r="CP376" s="86" t="str">
        <f t="shared" si="177"/>
        <v/>
      </c>
      <c r="CQ376" s="86">
        <f>IFERROR(FIND("POLÍCIA CIVIL",consulta_completa__11[[#This Row],[14 - Inst. Atuando no Local]]),0)</f>
        <v>0</v>
      </c>
      <c r="CR376" s="86" t="str">
        <f t="shared" si="178"/>
        <v/>
      </c>
      <c r="CS376" s="86">
        <f>IFERROR(FIND("MARINHA DO BRASIL",consulta_completa__11[[#This Row],[14 - Inst. Atuando no Local]]),0)</f>
        <v>0</v>
      </c>
      <c r="CT376" s="86" t="str">
        <f t="shared" si="179"/>
        <v/>
      </c>
      <c r="CU376" s="86">
        <f>IFERROR(FIND("EMPRESA ESPECIALIZADA EM ATENDIMENTO",consulta_completa__11[[#This Row],[14 - Inst. Atuando no Local]]),0)</f>
        <v>0</v>
      </c>
      <c r="CV376" s="86" t="str">
        <f t="shared" si="180"/>
        <v/>
      </c>
      <c r="CW376" s="86">
        <f>IFERROR(FIND("IBAMA",consulta_completa__11[[#This Row],[14 - Inst. Atuando no Local]]),0)</f>
        <v>0</v>
      </c>
      <c r="CX376" s="86" t="str">
        <f t="shared" si="181"/>
        <v/>
      </c>
      <c r="CY376" s="86" t="str">
        <f>IF(consulta_completa__11[[#This Row],[14 - Inst. Atuando no Local]]="","X","")</f>
        <v/>
      </c>
      <c r="CZ376" s="86">
        <f>IFERROR(FIND("OUTRA (S)",consulta_completa__11[[#This Row],[14 - Inst. Atuando no Local]]),0)</f>
        <v>0</v>
      </c>
      <c r="DA376" s="86" t="str">
        <f t="shared" si="182"/>
        <v/>
      </c>
      <c r="DB376" s="37" t="str">
        <f t="shared" si="183"/>
        <v>Sim</v>
      </c>
      <c r="DC376" s="37" t="str">
        <f t="shared" si="184"/>
        <v>Não</v>
      </c>
      <c r="DD376" s="37" t="str">
        <f t="shared" si="185"/>
        <v>Sim</v>
      </c>
      <c r="DE376" s="89" t="str">
        <f t="shared" si="156"/>
        <v>Sem informação</v>
      </c>
    </row>
    <row r="377" spans="1:109">
      <c r="A377" s="15">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4">
        <f>IFERROR(FIND("Óbitos/feridos",consulta_completa__11[[#This Row],[13 - Ocorrências/Ambientes Atingidos]]),0)</f>
        <v>0</v>
      </c>
      <c r="AY377" s="85" t="str">
        <f t="shared" si="157"/>
        <v/>
      </c>
      <c r="AZ377" s="84">
        <f>IFERROR(FIND("População afetada/evacuada",consulta_completa__11[[#This Row],[13 - Ocorrências/Ambientes Atingidos]]),0)</f>
        <v>0</v>
      </c>
      <c r="BA377" s="84" t="str">
        <f t="shared" si="158"/>
        <v/>
      </c>
      <c r="BB377" s="84">
        <f>IFERROR(FIND("Suspensão de abastecimento de água",consulta_completa__11[[#This Row],[13 - Ocorrências/Ambientes Atingidos]]),0)</f>
        <v>0</v>
      </c>
      <c r="BC377" s="85" t="str">
        <f t="shared" si="186"/>
        <v/>
      </c>
      <c r="BD377" s="84">
        <f>IFERROR(FIND("Rio/córrego",consulta_completa__11[[#This Row],[13 - Ocorrências/Ambientes Atingidos]]),0)</f>
        <v>1</v>
      </c>
      <c r="BE377" s="85" t="str">
        <f t="shared" si="159"/>
        <v>X</v>
      </c>
      <c r="BF377" s="84">
        <f>IFERROR(FIND("Lago",consulta_completa__11[[#This Row],[13 - Ocorrências/Ambientes Atingidos]]),0)</f>
        <v>0</v>
      </c>
      <c r="BG377" s="85" t="str">
        <f t="shared" si="160"/>
        <v/>
      </c>
      <c r="BH377" s="84">
        <f>IFERROR(FIND("Mar",consulta_completa__11[[#This Row],[13 - Ocorrências/Ambientes Atingidos]]),0)</f>
        <v>0</v>
      </c>
      <c r="BI377" s="85" t="str">
        <f t="shared" si="161"/>
        <v/>
      </c>
      <c r="BJ377" s="84">
        <f>IFERROR(FIND("Praia",consulta_completa__11[[#This Row],[13 - Ocorrências/Ambientes Atingidos]]),0)</f>
        <v>0</v>
      </c>
      <c r="BK377" s="85" t="str">
        <f t="shared" si="162"/>
        <v/>
      </c>
      <c r="BL377" s="84">
        <f>IFERROR(FIND("Solo",consulta_completa__11[[#This Row],[13 - Ocorrências/Ambientes Atingidos]]),0)</f>
        <v>0</v>
      </c>
      <c r="BM377" s="85" t="str">
        <f t="shared" si="163"/>
        <v/>
      </c>
      <c r="BN377" s="84">
        <f>IFERROR(FIND("Águas subterrâneas",consulta_completa__11[[#This Row],[13 - Ocorrências/Ambientes Atingidos]]),0)</f>
        <v>0</v>
      </c>
      <c r="BO377" s="85" t="str">
        <f t="shared" si="164"/>
        <v/>
      </c>
      <c r="BP377" s="84">
        <f>IFERROR(FIND("Atmosfera",consulta_completa__11[[#This Row],[13 - Ocorrências/Ambientes Atingidos]]),0)</f>
        <v>0</v>
      </c>
      <c r="BQ377" s="85" t="str">
        <f t="shared" si="165"/>
        <v/>
      </c>
      <c r="BR377" s="84">
        <f>IFERROR(FIND("Flora",consulta_completa__11[[#This Row],[13 - Ocorrências/Ambientes Atingidos]]),0)</f>
        <v>0</v>
      </c>
      <c r="BS377" s="85" t="str">
        <f t="shared" si="166"/>
        <v/>
      </c>
      <c r="BT377" s="84">
        <f>IFERROR(FIND("Fauna",consulta_completa__11[[#This Row],[13 - Ocorrências/Ambientes Atingidos]]),0)</f>
        <v>0</v>
      </c>
      <c r="BU377" s="85" t="str">
        <f t="shared" si="167"/>
        <v/>
      </c>
      <c r="BV377" s="84">
        <f>IFERROR(FIND("UC federal",consulta_completa__11[[#This Row],[13 - Ocorrências/Ambientes Atingidos]]),0)</f>
        <v>0</v>
      </c>
      <c r="BW377" s="85" t="str">
        <f t="shared" si="168"/>
        <v/>
      </c>
      <c r="BX377" s="84">
        <f>IFERROR(FIND("UC estadual/municipal",consulta_completa__11[[#This Row],[13 - Ocorrências/Ambientes Atingidos]]),0)</f>
        <v>0</v>
      </c>
      <c r="BY377" s="85" t="str">
        <f t="shared" si="169"/>
        <v/>
      </c>
      <c r="BZ377" s="84">
        <f>IFERROR(FIND("Outro(s)",consulta_completa__11[[#This Row],[13 - Ocorrências/Ambientes Atingidos]]),0)</f>
        <v>0</v>
      </c>
      <c r="CA377" s="85" t="str">
        <f t="shared" si="170"/>
        <v/>
      </c>
      <c r="CB377" s="84">
        <f>IFERROR(FIND("Sem dano",consulta_completa__11[[#This Row],[13 - Ocorrências/Ambientes Atingidos]]),0)</f>
        <v>0</v>
      </c>
      <c r="CC377" s="85" t="str">
        <f t="shared" si="171"/>
        <v/>
      </c>
      <c r="CD377" s="84" t="str">
        <f>IF(consulta_completa__11[[#This Row],[13 - Ocorrências/Ambientes Atingidos]]="","X","")</f>
        <v/>
      </c>
      <c r="CE377" s="86">
        <f>IFERROR(FIND("IBAMA",consulta_completa__11[[#This Row],[14 - Inst. Atuando no Local]]),0)</f>
        <v>0</v>
      </c>
      <c r="CF377" s="86" t="str">
        <f t="shared" si="172"/>
        <v/>
      </c>
      <c r="CG377" s="86">
        <f>IFERROR(FIND("OEMA",consulta_completa__11[[#This Row],[14 - Inst. Atuando no Local]]),0)</f>
        <v>0</v>
      </c>
      <c r="CH377" s="86" t="str">
        <f t="shared" si="173"/>
        <v/>
      </c>
      <c r="CI377" s="86">
        <f>IFERROR(FIND("DEFESA CIVIL",consulta_completa__11[[#This Row],[14 - Inst. Atuando no Local]]),0)</f>
        <v>0</v>
      </c>
      <c r="CJ377" s="86" t="str">
        <f t="shared" si="174"/>
        <v/>
      </c>
      <c r="CK377" s="86">
        <f>IFERROR(FIND("CORPO DE BOMBEIROS",consulta_completa__11[[#This Row],[14 - Inst. Atuando no Local]]),0)</f>
        <v>0</v>
      </c>
      <c r="CL377" s="86" t="str">
        <f t="shared" si="175"/>
        <v/>
      </c>
      <c r="CM377" s="86">
        <f>IFERROR(FIND("POLÍCIA RODOVIÁRIA",consulta_completa__11[[#This Row],[14 - Inst. Atuando no Local]]),0)</f>
        <v>0</v>
      </c>
      <c r="CN377" s="86" t="str">
        <f t="shared" si="176"/>
        <v/>
      </c>
      <c r="CO377" s="86">
        <f>IFERROR(FIND("POLÍCIA MILITAR",consulta_completa__11[[#This Row],[14 - Inst. Atuando no Local]]),0)</f>
        <v>0</v>
      </c>
      <c r="CP377" s="86" t="str">
        <f t="shared" si="177"/>
        <v/>
      </c>
      <c r="CQ377" s="86">
        <f>IFERROR(FIND("POLÍCIA CIVIL",consulta_completa__11[[#This Row],[14 - Inst. Atuando no Local]]),0)</f>
        <v>0</v>
      </c>
      <c r="CR377" s="86" t="str">
        <f t="shared" si="178"/>
        <v/>
      </c>
      <c r="CS377" s="86">
        <f>IFERROR(FIND("MARINHA DO BRASIL",consulta_completa__11[[#This Row],[14 - Inst. Atuando no Local]]),0)</f>
        <v>0</v>
      </c>
      <c r="CT377" s="86" t="str">
        <f t="shared" si="179"/>
        <v/>
      </c>
      <c r="CU377" s="86">
        <f>IFERROR(FIND("EMPRESA ESPECIALIZADA EM ATENDIMENTO",consulta_completa__11[[#This Row],[14 - Inst. Atuando no Local]]),0)</f>
        <v>0</v>
      </c>
      <c r="CV377" s="86" t="str">
        <f t="shared" si="180"/>
        <v/>
      </c>
      <c r="CW377" s="86">
        <f>IFERROR(FIND("IBAMA",consulta_completa__11[[#This Row],[14 - Inst. Atuando no Local]]),0)</f>
        <v>0</v>
      </c>
      <c r="CX377" s="86" t="str">
        <f t="shared" si="181"/>
        <v/>
      </c>
      <c r="CY377" s="86" t="str">
        <f>IF(consulta_completa__11[[#This Row],[14 - Inst. Atuando no Local]]="","X","")</f>
        <v/>
      </c>
      <c r="CZ377" s="86">
        <f>IFERROR(FIND("OUTRA (S)",consulta_completa__11[[#This Row],[14 - Inst. Atuando no Local]]),0)</f>
        <v>0</v>
      </c>
      <c r="DA377" s="86" t="str">
        <f t="shared" si="182"/>
        <v/>
      </c>
      <c r="DB377" s="37" t="str">
        <f t="shared" si="183"/>
        <v>Sim</v>
      </c>
      <c r="DC377" s="37" t="str">
        <f t="shared" si="184"/>
        <v>Não</v>
      </c>
      <c r="DD377" s="37" t="str">
        <f t="shared" si="185"/>
        <v>Sim</v>
      </c>
      <c r="DE377" s="89" t="str">
        <f t="shared" si="156"/>
        <v>Sem informação</v>
      </c>
    </row>
    <row r="378" spans="1:109">
      <c r="A378" s="15">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4">
        <f>IFERROR(FIND("Óbitos/feridos",consulta_completa__11[[#This Row],[13 - Ocorrências/Ambientes Atingidos]]),0)</f>
        <v>0</v>
      </c>
      <c r="AY378" s="85" t="str">
        <f t="shared" si="157"/>
        <v/>
      </c>
      <c r="AZ378" s="84">
        <f>IFERROR(FIND("População afetada/evacuada",consulta_completa__11[[#This Row],[13 - Ocorrências/Ambientes Atingidos]]),0)</f>
        <v>0</v>
      </c>
      <c r="BA378" s="84" t="str">
        <f t="shared" si="158"/>
        <v/>
      </c>
      <c r="BB378" s="84">
        <f>IFERROR(FIND("Suspensão de abastecimento de água",consulta_completa__11[[#This Row],[13 - Ocorrências/Ambientes Atingidos]]),0)</f>
        <v>0</v>
      </c>
      <c r="BC378" s="85" t="str">
        <f t="shared" si="186"/>
        <v/>
      </c>
      <c r="BD378" s="84">
        <f>IFERROR(FIND("Rio/córrego",consulta_completa__11[[#This Row],[13 - Ocorrências/Ambientes Atingidos]]),0)</f>
        <v>0</v>
      </c>
      <c r="BE378" s="85" t="str">
        <f t="shared" si="159"/>
        <v/>
      </c>
      <c r="BF378" s="84">
        <f>IFERROR(FIND("Lago",consulta_completa__11[[#This Row],[13 - Ocorrências/Ambientes Atingidos]]),0)</f>
        <v>0</v>
      </c>
      <c r="BG378" s="85" t="str">
        <f t="shared" si="160"/>
        <v/>
      </c>
      <c r="BH378" s="84">
        <f>IFERROR(FIND("Mar",consulta_completa__11[[#This Row],[13 - Ocorrências/Ambientes Atingidos]]),0)</f>
        <v>0</v>
      </c>
      <c r="BI378" s="85" t="str">
        <f t="shared" si="161"/>
        <v/>
      </c>
      <c r="BJ378" s="84">
        <f>IFERROR(FIND("Praia",consulta_completa__11[[#This Row],[13 - Ocorrências/Ambientes Atingidos]]),0)</f>
        <v>0</v>
      </c>
      <c r="BK378" s="85" t="str">
        <f t="shared" si="162"/>
        <v/>
      </c>
      <c r="BL378" s="84">
        <f>IFERROR(FIND("Solo",consulta_completa__11[[#This Row],[13 - Ocorrências/Ambientes Atingidos]]),0)</f>
        <v>1</v>
      </c>
      <c r="BM378" s="85" t="str">
        <f t="shared" si="163"/>
        <v>X</v>
      </c>
      <c r="BN378" s="84">
        <f>IFERROR(FIND("Águas subterrâneas",consulta_completa__11[[#This Row],[13 - Ocorrências/Ambientes Atingidos]]),0)</f>
        <v>0</v>
      </c>
      <c r="BO378" s="85" t="str">
        <f t="shared" si="164"/>
        <v/>
      </c>
      <c r="BP378" s="84">
        <f>IFERROR(FIND("Atmosfera",consulta_completa__11[[#This Row],[13 - Ocorrências/Ambientes Atingidos]]),0)</f>
        <v>0</v>
      </c>
      <c r="BQ378" s="85" t="str">
        <f t="shared" si="165"/>
        <v/>
      </c>
      <c r="BR378" s="84">
        <f>IFERROR(FIND("Flora",consulta_completa__11[[#This Row],[13 - Ocorrências/Ambientes Atingidos]]),0)</f>
        <v>0</v>
      </c>
      <c r="BS378" s="85" t="str">
        <f t="shared" si="166"/>
        <v/>
      </c>
      <c r="BT378" s="84">
        <f>IFERROR(FIND("Fauna",consulta_completa__11[[#This Row],[13 - Ocorrências/Ambientes Atingidos]]),0)</f>
        <v>0</v>
      </c>
      <c r="BU378" s="85" t="str">
        <f t="shared" si="167"/>
        <v/>
      </c>
      <c r="BV378" s="84">
        <f>IFERROR(FIND("UC federal",consulta_completa__11[[#This Row],[13 - Ocorrências/Ambientes Atingidos]]),0)</f>
        <v>0</v>
      </c>
      <c r="BW378" s="85" t="str">
        <f t="shared" si="168"/>
        <v/>
      </c>
      <c r="BX378" s="84">
        <f>IFERROR(FIND("UC estadual/municipal",consulta_completa__11[[#This Row],[13 - Ocorrências/Ambientes Atingidos]]),0)</f>
        <v>0</v>
      </c>
      <c r="BY378" s="85" t="str">
        <f t="shared" si="169"/>
        <v/>
      </c>
      <c r="BZ378" s="84">
        <f>IFERROR(FIND("Outro(s)",consulta_completa__11[[#This Row],[13 - Ocorrências/Ambientes Atingidos]]),0)</f>
        <v>0</v>
      </c>
      <c r="CA378" s="85" t="str">
        <f t="shared" si="170"/>
        <v/>
      </c>
      <c r="CB378" s="84">
        <f>IFERROR(FIND("Sem dano",consulta_completa__11[[#This Row],[13 - Ocorrências/Ambientes Atingidos]]),0)</f>
        <v>0</v>
      </c>
      <c r="CC378" s="85" t="str">
        <f t="shared" si="171"/>
        <v/>
      </c>
      <c r="CD378" s="84" t="str">
        <f>IF(consulta_completa__11[[#This Row],[13 - Ocorrências/Ambientes Atingidos]]="","X","")</f>
        <v/>
      </c>
      <c r="CE378" s="86">
        <f>IFERROR(FIND("IBAMA",consulta_completa__11[[#This Row],[14 - Inst. Atuando no Local]]),0)</f>
        <v>0</v>
      </c>
      <c r="CF378" s="86" t="str">
        <f t="shared" si="172"/>
        <v/>
      </c>
      <c r="CG378" s="86">
        <f>IFERROR(FIND("OEMA",consulta_completa__11[[#This Row],[14 - Inst. Atuando no Local]]),0)</f>
        <v>0</v>
      </c>
      <c r="CH378" s="86" t="str">
        <f t="shared" si="173"/>
        <v/>
      </c>
      <c r="CI378" s="86">
        <f>IFERROR(FIND("DEFESA CIVIL",consulta_completa__11[[#This Row],[14 - Inst. Atuando no Local]]),0)</f>
        <v>0</v>
      </c>
      <c r="CJ378" s="86" t="str">
        <f t="shared" si="174"/>
        <v/>
      </c>
      <c r="CK378" s="86">
        <f>IFERROR(FIND("CORPO DE BOMBEIROS",consulta_completa__11[[#This Row],[14 - Inst. Atuando no Local]]),0)</f>
        <v>0</v>
      </c>
      <c r="CL378" s="86" t="str">
        <f t="shared" si="175"/>
        <v/>
      </c>
      <c r="CM378" s="86">
        <f>IFERROR(FIND("POLÍCIA RODOVIÁRIA",consulta_completa__11[[#This Row],[14 - Inst. Atuando no Local]]),0)</f>
        <v>0</v>
      </c>
      <c r="CN378" s="86" t="str">
        <f t="shared" si="176"/>
        <v/>
      </c>
      <c r="CO378" s="86">
        <f>IFERROR(FIND("POLÍCIA MILITAR",consulta_completa__11[[#This Row],[14 - Inst. Atuando no Local]]),0)</f>
        <v>0</v>
      </c>
      <c r="CP378" s="86" t="str">
        <f t="shared" si="177"/>
        <v/>
      </c>
      <c r="CQ378" s="86">
        <f>IFERROR(FIND("POLÍCIA CIVIL",consulta_completa__11[[#This Row],[14 - Inst. Atuando no Local]]),0)</f>
        <v>0</v>
      </c>
      <c r="CR378" s="86" t="str">
        <f t="shared" si="178"/>
        <v/>
      </c>
      <c r="CS378" s="86">
        <f>IFERROR(FIND("MARINHA DO BRASIL",consulta_completa__11[[#This Row],[14 - Inst. Atuando no Local]]),0)</f>
        <v>0</v>
      </c>
      <c r="CT378" s="86" t="str">
        <f t="shared" si="179"/>
        <v/>
      </c>
      <c r="CU378" s="86">
        <f>IFERROR(FIND("EMPRESA ESPECIALIZADA EM ATENDIMENTO",consulta_completa__11[[#This Row],[14 - Inst. Atuando no Local]]),0)</f>
        <v>0</v>
      </c>
      <c r="CV378" s="86" t="str">
        <f t="shared" si="180"/>
        <v/>
      </c>
      <c r="CW378" s="86">
        <f>IFERROR(FIND("IBAMA",consulta_completa__11[[#This Row],[14 - Inst. Atuando no Local]]),0)</f>
        <v>0</v>
      </c>
      <c r="CX378" s="86" t="str">
        <f t="shared" si="181"/>
        <v/>
      </c>
      <c r="CY378" s="86" t="str">
        <f>IF(consulta_completa__11[[#This Row],[14 - Inst. Atuando no Local]]="","X","")</f>
        <v/>
      </c>
      <c r="CZ378" s="86">
        <f>IFERROR(FIND("OUTRA (S)",consulta_completa__11[[#This Row],[14 - Inst. Atuando no Local]]),0)</f>
        <v>0</v>
      </c>
      <c r="DA378" s="86" t="str">
        <f t="shared" si="182"/>
        <v/>
      </c>
      <c r="DB378" s="37" t="str">
        <f t="shared" si="183"/>
        <v>Sim</v>
      </c>
      <c r="DC378" s="37" t="str">
        <f t="shared" si="184"/>
        <v>Não</v>
      </c>
      <c r="DD378" s="37" t="str">
        <f t="shared" si="185"/>
        <v>Sim</v>
      </c>
      <c r="DE378" s="89" t="str">
        <f t="shared" si="156"/>
        <v>Federal</v>
      </c>
    </row>
    <row r="379" spans="1:109">
      <c r="A379" s="15">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4">
        <f>IFERROR(FIND("Óbitos/feridos",consulta_completa__11[[#This Row],[13 - Ocorrências/Ambientes Atingidos]]),0)</f>
        <v>0</v>
      </c>
      <c r="AY379" s="85" t="str">
        <f t="shared" si="157"/>
        <v/>
      </c>
      <c r="AZ379" s="84">
        <f>IFERROR(FIND("População afetada/evacuada",consulta_completa__11[[#This Row],[13 - Ocorrências/Ambientes Atingidos]]),0)</f>
        <v>0</v>
      </c>
      <c r="BA379" s="84" t="str">
        <f t="shared" si="158"/>
        <v/>
      </c>
      <c r="BB379" s="84">
        <f>IFERROR(FIND("Suspensão de abastecimento de água",consulta_completa__11[[#This Row],[13 - Ocorrências/Ambientes Atingidos]]),0)</f>
        <v>0</v>
      </c>
      <c r="BC379" s="85" t="str">
        <f t="shared" si="186"/>
        <v/>
      </c>
      <c r="BD379" s="84">
        <f>IFERROR(FIND("Rio/córrego",consulta_completa__11[[#This Row],[13 - Ocorrências/Ambientes Atingidos]]),0)</f>
        <v>0</v>
      </c>
      <c r="BE379" s="85" t="str">
        <f t="shared" si="159"/>
        <v/>
      </c>
      <c r="BF379" s="84">
        <f>IFERROR(FIND("Lago",consulta_completa__11[[#This Row],[13 - Ocorrências/Ambientes Atingidos]]),0)</f>
        <v>0</v>
      </c>
      <c r="BG379" s="85" t="str">
        <f t="shared" si="160"/>
        <v/>
      </c>
      <c r="BH379" s="84">
        <f>IFERROR(FIND("Mar",consulta_completa__11[[#This Row],[13 - Ocorrências/Ambientes Atingidos]]),0)</f>
        <v>0</v>
      </c>
      <c r="BI379" s="85" t="str">
        <f t="shared" si="161"/>
        <v/>
      </c>
      <c r="BJ379" s="84">
        <f>IFERROR(FIND("Praia",consulta_completa__11[[#This Row],[13 - Ocorrências/Ambientes Atingidos]]),0)</f>
        <v>0</v>
      </c>
      <c r="BK379" s="85" t="str">
        <f t="shared" si="162"/>
        <v/>
      </c>
      <c r="BL379" s="84">
        <f>IFERROR(FIND("Solo",consulta_completa__11[[#This Row],[13 - Ocorrências/Ambientes Atingidos]]),0)</f>
        <v>1</v>
      </c>
      <c r="BM379" s="85" t="str">
        <f t="shared" si="163"/>
        <v>X</v>
      </c>
      <c r="BN379" s="84">
        <f>IFERROR(FIND("Águas subterrâneas",consulta_completa__11[[#This Row],[13 - Ocorrências/Ambientes Atingidos]]),0)</f>
        <v>0</v>
      </c>
      <c r="BO379" s="85" t="str">
        <f t="shared" si="164"/>
        <v/>
      </c>
      <c r="BP379" s="84">
        <f>IFERROR(FIND("Atmosfera",consulta_completa__11[[#This Row],[13 - Ocorrências/Ambientes Atingidos]]),0)</f>
        <v>0</v>
      </c>
      <c r="BQ379" s="85" t="str">
        <f t="shared" si="165"/>
        <v/>
      </c>
      <c r="BR379" s="84">
        <f>IFERROR(FIND("Flora",consulta_completa__11[[#This Row],[13 - Ocorrências/Ambientes Atingidos]]),0)</f>
        <v>0</v>
      </c>
      <c r="BS379" s="85" t="str">
        <f t="shared" si="166"/>
        <v/>
      </c>
      <c r="BT379" s="84">
        <f>IFERROR(FIND("Fauna",consulta_completa__11[[#This Row],[13 - Ocorrências/Ambientes Atingidos]]),0)</f>
        <v>0</v>
      </c>
      <c r="BU379" s="85" t="str">
        <f t="shared" si="167"/>
        <v/>
      </c>
      <c r="BV379" s="84">
        <f>IFERROR(FIND("UC federal",consulta_completa__11[[#This Row],[13 - Ocorrências/Ambientes Atingidos]]),0)</f>
        <v>0</v>
      </c>
      <c r="BW379" s="85" t="str">
        <f t="shared" si="168"/>
        <v/>
      </c>
      <c r="BX379" s="84">
        <f>IFERROR(FIND("UC estadual/municipal",consulta_completa__11[[#This Row],[13 - Ocorrências/Ambientes Atingidos]]),0)</f>
        <v>0</v>
      </c>
      <c r="BY379" s="85" t="str">
        <f t="shared" si="169"/>
        <v/>
      </c>
      <c r="BZ379" s="84">
        <f>IFERROR(FIND("Outro(s)",consulta_completa__11[[#This Row],[13 - Ocorrências/Ambientes Atingidos]]),0)</f>
        <v>0</v>
      </c>
      <c r="CA379" s="85" t="str">
        <f t="shared" si="170"/>
        <v/>
      </c>
      <c r="CB379" s="84">
        <f>IFERROR(FIND("Sem dano",consulta_completa__11[[#This Row],[13 - Ocorrências/Ambientes Atingidos]]),0)</f>
        <v>0</v>
      </c>
      <c r="CC379" s="85" t="str">
        <f t="shared" si="171"/>
        <v/>
      </c>
      <c r="CD379" s="84" t="str">
        <f>IF(consulta_completa__11[[#This Row],[13 - Ocorrências/Ambientes Atingidos]]="","X","")</f>
        <v/>
      </c>
      <c r="CE379" s="86">
        <f>IFERROR(FIND("IBAMA",consulta_completa__11[[#This Row],[14 - Inst. Atuando no Local]]),0)</f>
        <v>0</v>
      </c>
      <c r="CF379" s="86" t="str">
        <f t="shared" si="172"/>
        <v/>
      </c>
      <c r="CG379" s="86">
        <f>IFERROR(FIND("OEMA",consulta_completa__11[[#This Row],[14 - Inst. Atuando no Local]]),0)</f>
        <v>0</v>
      </c>
      <c r="CH379" s="86" t="str">
        <f t="shared" si="173"/>
        <v/>
      </c>
      <c r="CI379" s="86">
        <f>IFERROR(FIND("DEFESA CIVIL",consulta_completa__11[[#This Row],[14 - Inst. Atuando no Local]]),0)</f>
        <v>0</v>
      </c>
      <c r="CJ379" s="86" t="str">
        <f t="shared" si="174"/>
        <v/>
      </c>
      <c r="CK379" s="86">
        <f>IFERROR(FIND("CORPO DE BOMBEIROS",consulta_completa__11[[#This Row],[14 - Inst. Atuando no Local]]),0)</f>
        <v>0</v>
      </c>
      <c r="CL379" s="86" t="str">
        <f t="shared" si="175"/>
        <v/>
      </c>
      <c r="CM379" s="86">
        <f>IFERROR(FIND("POLÍCIA RODOVIÁRIA",consulta_completa__11[[#This Row],[14 - Inst. Atuando no Local]]),0)</f>
        <v>0</v>
      </c>
      <c r="CN379" s="86" t="str">
        <f t="shared" si="176"/>
        <v/>
      </c>
      <c r="CO379" s="86">
        <f>IFERROR(FIND("POLÍCIA MILITAR",consulta_completa__11[[#This Row],[14 - Inst. Atuando no Local]]),0)</f>
        <v>0</v>
      </c>
      <c r="CP379" s="86" t="str">
        <f t="shared" si="177"/>
        <v/>
      </c>
      <c r="CQ379" s="86">
        <f>IFERROR(FIND("POLÍCIA CIVIL",consulta_completa__11[[#This Row],[14 - Inst. Atuando no Local]]),0)</f>
        <v>0</v>
      </c>
      <c r="CR379" s="86" t="str">
        <f t="shared" si="178"/>
        <v/>
      </c>
      <c r="CS379" s="86">
        <f>IFERROR(FIND("MARINHA DO BRASIL",consulta_completa__11[[#This Row],[14 - Inst. Atuando no Local]]),0)</f>
        <v>0</v>
      </c>
      <c r="CT379" s="86" t="str">
        <f t="shared" si="179"/>
        <v/>
      </c>
      <c r="CU379" s="86">
        <f>IFERROR(FIND("EMPRESA ESPECIALIZADA EM ATENDIMENTO",consulta_completa__11[[#This Row],[14 - Inst. Atuando no Local]]),0)</f>
        <v>0</v>
      </c>
      <c r="CV379" s="86" t="str">
        <f t="shared" si="180"/>
        <v/>
      </c>
      <c r="CW379" s="86">
        <f>IFERROR(FIND("IBAMA",consulta_completa__11[[#This Row],[14 - Inst. Atuando no Local]]),0)</f>
        <v>0</v>
      </c>
      <c r="CX379" s="86" t="str">
        <f t="shared" si="181"/>
        <v/>
      </c>
      <c r="CY379" s="86" t="str">
        <f>IF(consulta_completa__11[[#This Row],[14 - Inst. Atuando no Local]]="","X","")</f>
        <v/>
      </c>
      <c r="CZ379" s="86">
        <f>IFERROR(FIND("OUTRA (S)",consulta_completa__11[[#This Row],[14 - Inst. Atuando no Local]]),0)</f>
        <v>0</v>
      </c>
      <c r="DA379" s="86" t="str">
        <f t="shared" si="182"/>
        <v/>
      </c>
      <c r="DB379" s="37" t="str">
        <f t="shared" si="183"/>
        <v>Sim</v>
      </c>
      <c r="DC379" s="37" t="str">
        <f t="shared" si="184"/>
        <v>Não</v>
      </c>
      <c r="DD379" s="37" t="str">
        <f t="shared" si="185"/>
        <v>Sim</v>
      </c>
      <c r="DE379" s="89" t="str">
        <f t="shared" si="156"/>
        <v>Estadual</v>
      </c>
    </row>
    <row r="380" spans="1:109">
      <c r="A380" s="15">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4">
        <f>IFERROR(FIND("Óbitos/feridos",consulta_completa__11[[#This Row],[13 - Ocorrências/Ambientes Atingidos]]),0)</f>
        <v>0</v>
      </c>
      <c r="AY380" s="85" t="str">
        <f t="shared" si="157"/>
        <v/>
      </c>
      <c r="AZ380" s="84">
        <f>IFERROR(FIND("População afetada/evacuada",consulta_completa__11[[#This Row],[13 - Ocorrências/Ambientes Atingidos]]),0)</f>
        <v>0</v>
      </c>
      <c r="BA380" s="84" t="str">
        <f t="shared" si="158"/>
        <v/>
      </c>
      <c r="BB380" s="84">
        <f>IFERROR(FIND("Suspensão de abastecimento de água",consulta_completa__11[[#This Row],[13 - Ocorrências/Ambientes Atingidos]]),0)</f>
        <v>0</v>
      </c>
      <c r="BC380" s="85" t="str">
        <f t="shared" si="186"/>
        <v/>
      </c>
      <c r="BD380" s="84">
        <f>IFERROR(FIND("Rio/córrego",consulta_completa__11[[#This Row],[13 - Ocorrências/Ambientes Atingidos]]),0)</f>
        <v>0</v>
      </c>
      <c r="BE380" s="85" t="str">
        <f t="shared" si="159"/>
        <v/>
      </c>
      <c r="BF380" s="84">
        <f>IFERROR(FIND("Lago",consulta_completa__11[[#This Row],[13 - Ocorrências/Ambientes Atingidos]]),0)</f>
        <v>0</v>
      </c>
      <c r="BG380" s="85" t="str">
        <f t="shared" si="160"/>
        <v/>
      </c>
      <c r="BH380" s="84">
        <f>IFERROR(FIND("Mar",consulta_completa__11[[#This Row],[13 - Ocorrências/Ambientes Atingidos]]),0)</f>
        <v>0</v>
      </c>
      <c r="BI380" s="85" t="str">
        <f t="shared" si="161"/>
        <v/>
      </c>
      <c r="BJ380" s="84">
        <f>IFERROR(FIND("Praia",consulta_completa__11[[#This Row],[13 - Ocorrências/Ambientes Atingidos]]),0)</f>
        <v>0</v>
      </c>
      <c r="BK380" s="85" t="str">
        <f t="shared" si="162"/>
        <v/>
      </c>
      <c r="BL380" s="84">
        <f>IFERROR(FIND("Solo",consulta_completa__11[[#This Row],[13 - Ocorrências/Ambientes Atingidos]]),0)</f>
        <v>1</v>
      </c>
      <c r="BM380" s="85" t="str">
        <f t="shared" si="163"/>
        <v>X</v>
      </c>
      <c r="BN380" s="84">
        <f>IFERROR(FIND("Águas subterrâneas",consulta_completa__11[[#This Row],[13 - Ocorrências/Ambientes Atingidos]]),0)</f>
        <v>0</v>
      </c>
      <c r="BO380" s="85" t="str">
        <f t="shared" si="164"/>
        <v/>
      </c>
      <c r="BP380" s="84">
        <f>IFERROR(FIND("Atmosfera",consulta_completa__11[[#This Row],[13 - Ocorrências/Ambientes Atingidos]]),0)</f>
        <v>0</v>
      </c>
      <c r="BQ380" s="85" t="str">
        <f t="shared" si="165"/>
        <v/>
      </c>
      <c r="BR380" s="84">
        <f>IFERROR(FIND("Flora",consulta_completa__11[[#This Row],[13 - Ocorrências/Ambientes Atingidos]]),0)</f>
        <v>0</v>
      </c>
      <c r="BS380" s="85" t="str">
        <f t="shared" si="166"/>
        <v/>
      </c>
      <c r="BT380" s="84">
        <f>IFERROR(FIND("Fauna",consulta_completa__11[[#This Row],[13 - Ocorrências/Ambientes Atingidos]]),0)</f>
        <v>0</v>
      </c>
      <c r="BU380" s="85" t="str">
        <f t="shared" si="167"/>
        <v/>
      </c>
      <c r="BV380" s="84">
        <f>IFERROR(FIND("UC federal",consulta_completa__11[[#This Row],[13 - Ocorrências/Ambientes Atingidos]]),0)</f>
        <v>0</v>
      </c>
      <c r="BW380" s="85" t="str">
        <f t="shared" si="168"/>
        <v/>
      </c>
      <c r="BX380" s="84">
        <f>IFERROR(FIND("UC estadual/municipal",consulta_completa__11[[#This Row],[13 - Ocorrências/Ambientes Atingidos]]),0)</f>
        <v>0</v>
      </c>
      <c r="BY380" s="85" t="str">
        <f t="shared" si="169"/>
        <v/>
      </c>
      <c r="BZ380" s="84">
        <f>IFERROR(FIND("Outro(s)",consulta_completa__11[[#This Row],[13 - Ocorrências/Ambientes Atingidos]]),0)</f>
        <v>0</v>
      </c>
      <c r="CA380" s="85" t="str">
        <f t="shared" si="170"/>
        <v/>
      </c>
      <c r="CB380" s="84">
        <f>IFERROR(FIND("Sem dano",consulta_completa__11[[#This Row],[13 - Ocorrências/Ambientes Atingidos]]),0)</f>
        <v>0</v>
      </c>
      <c r="CC380" s="85" t="str">
        <f t="shared" si="171"/>
        <v/>
      </c>
      <c r="CD380" s="84" t="str">
        <f>IF(consulta_completa__11[[#This Row],[13 - Ocorrências/Ambientes Atingidos]]="","X","")</f>
        <v/>
      </c>
      <c r="CE380" s="86">
        <f>IFERROR(FIND("IBAMA",consulta_completa__11[[#This Row],[14 - Inst. Atuando no Local]]),0)</f>
        <v>0</v>
      </c>
      <c r="CF380" s="86" t="str">
        <f t="shared" si="172"/>
        <v/>
      </c>
      <c r="CG380" s="86">
        <f>IFERROR(FIND("OEMA",consulta_completa__11[[#This Row],[14 - Inst. Atuando no Local]]),0)</f>
        <v>0</v>
      </c>
      <c r="CH380" s="86" t="str">
        <f t="shared" si="173"/>
        <v/>
      </c>
      <c r="CI380" s="86">
        <f>IFERROR(FIND("DEFESA CIVIL",consulta_completa__11[[#This Row],[14 - Inst. Atuando no Local]]),0)</f>
        <v>0</v>
      </c>
      <c r="CJ380" s="86" t="str">
        <f t="shared" si="174"/>
        <v/>
      </c>
      <c r="CK380" s="86">
        <f>IFERROR(FIND("CORPO DE BOMBEIROS",consulta_completa__11[[#This Row],[14 - Inst. Atuando no Local]]),0)</f>
        <v>0</v>
      </c>
      <c r="CL380" s="86" t="str">
        <f t="shared" si="175"/>
        <v/>
      </c>
      <c r="CM380" s="86">
        <f>IFERROR(FIND("POLÍCIA RODOVIÁRIA",consulta_completa__11[[#This Row],[14 - Inst. Atuando no Local]]),0)</f>
        <v>0</v>
      </c>
      <c r="CN380" s="86" t="str">
        <f t="shared" si="176"/>
        <v/>
      </c>
      <c r="CO380" s="86">
        <f>IFERROR(FIND("POLÍCIA MILITAR",consulta_completa__11[[#This Row],[14 - Inst. Atuando no Local]]),0)</f>
        <v>0</v>
      </c>
      <c r="CP380" s="86" t="str">
        <f t="shared" si="177"/>
        <v/>
      </c>
      <c r="CQ380" s="86">
        <f>IFERROR(FIND("POLÍCIA CIVIL",consulta_completa__11[[#This Row],[14 - Inst. Atuando no Local]]),0)</f>
        <v>0</v>
      </c>
      <c r="CR380" s="86" t="str">
        <f t="shared" si="178"/>
        <v/>
      </c>
      <c r="CS380" s="86">
        <f>IFERROR(FIND("MARINHA DO BRASIL",consulta_completa__11[[#This Row],[14 - Inst. Atuando no Local]]),0)</f>
        <v>0</v>
      </c>
      <c r="CT380" s="86" t="str">
        <f t="shared" si="179"/>
        <v/>
      </c>
      <c r="CU380" s="86">
        <f>IFERROR(FIND("EMPRESA ESPECIALIZADA EM ATENDIMENTO",consulta_completa__11[[#This Row],[14 - Inst. Atuando no Local]]),0)</f>
        <v>0</v>
      </c>
      <c r="CV380" s="86" t="str">
        <f t="shared" si="180"/>
        <v/>
      </c>
      <c r="CW380" s="86">
        <f>IFERROR(FIND("IBAMA",consulta_completa__11[[#This Row],[14 - Inst. Atuando no Local]]),0)</f>
        <v>0</v>
      </c>
      <c r="CX380" s="86" t="str">
        <f t="shared" si="181"/>
        <v/>
      </c>
      <c r="CY380" s="86" t="str">
        <f>IF(consulta_completa__11[[#This Row],[14 - Inst. Atuando no Local]]="","X","")</f>
        <v/>
      </c>
      <c r="CZ380" s="86">
        <f>IFERROR(FIND("OUTRA (S)",consulta_completa__11[[#This Row],[14 - Inst. Atuando no Local]]),0)</f>
        <v>0</v>
      </c>
      <c r="DA380" s="86" t="str">
        <f t="shared" si="182"/>
        <v/>
      </c>
      <c r="DB380" s="37" t="str">
        <f t="shared" si="183"/>
        <v>Sim</v>
      </c>
      <c r="DC380" s="37" t="str">
        <f t="shared" si="184"/>
        <v>Não</v>
      </c>
      <c r="DD380" s="37" t="str">
        <f t="shared" si="185"/>
        <v>Sim</v>
      </c>
      <c r="DE380" s="89" t="str">
        <f t="shared" si="156"/>
        <v>Estadual</v>
      </c>
    </row>
    <row r="381" spans="1:109">
      <c r="A381" s="15">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4">
        <f>IFERROR(FIND("Óbitos/feridos",consulta_completa__11[[#This Row],[13 - Ocorrências/Ambientes Atingidos]]),0)</f>
        <v>0</v>
      </c>
      <c r="AY381" s="85" t="str">
        <f t="shared" si="157"/>
        <v/>
      </c>
      <c r="AZ381" s="84">
        <f>IFERROR(FIND("População afetada/evacuada",consulta_completa__11[[#This Row],[13 - Ocorrências/Ambientes Atingidos]]),0)</f>
        <v>0</v>
      </c>
      <c r="BA381" s="84" t="str">
        <f t="shared" si="158"/>
        <v/>
      </c>
      <c r="BB381" s="84">
        <f>IFERROR(FIND("Suspensão de abastecimento de água",consulta_completa__11[[#This Row],[13 - Ocorrências/Ambientes Atingidos]]),0)</f>
        <v>0</v>
      </c>
      <c r="BC381" s="85" t="str">
        <f t="shared" si="186"/>
        <v/>
      </c>
      <c r="BD381" s="84">
        <f>IFERROR(FIND("Rio/córrego",consulta_completa__11[[#This Row],[13 - Ocorrências/Ambientes Atingidos]]),0)</f>
        <v>0</v>
      </c>
      <c r="BE381" s="85" t="str">
        <f t="shared" si="159"/>
        <v/>
      </c>
      <c r="BF381" s="84">
        <f>IFERROR(FIND("Lago",consulta_completa__11[[#This Row],[13 - Ocorrências/Ambientes Atingidos]]),0)</f>
        <v>0</v>
      </c>
      <c r="BG381" s="85" t="str">
        <f t="shared" si="160"/>
        <v/>
      </c>
      <c r="BH381" s="84">
        <f>IFERROR(FIND("Mar",consulta_completa__11[[#This Row],[13 - Ocorrências/Ambientes Atingidos]]),0)</f>
        <v>0</v>
      </c>
      <c r="BI381" s="85" t="str">
        <f t="shared" si="161"/>
        <v/>
      </c>
      <c r="BJ381" s="84">
        <f>IFERROR(FIND("Praia",consulta_completa__11[[#This Row],[13 - Ocorrências/Ambientes Atingidos]]),0)</f>
        <v>0</v>
      </c>
      <c r="BK381" s="85" t="str">
        <f t="shared" si="162"/>
        <v/>
      </c>
      <c r="BL381" s="84">
        <f>IFERROR(FIND("Solo",consulta_completa__11[[#This Row],[13 - Ocorrências/Ambientes Atingidos]]),0)</f>
        <v>0</v>
      </c>
      <c r="BM381" s="85" t="str">
        <f t="shared" si="163"/>
        <v/>
      </c>
      <c r="BN381" s="84">
        <f>IFERROR(FIND("Águas subterrâneas",consulta_completa__11[[#This Row],[13 - Ocorrências/Ambientes Atingidos]]),0)</f>
        <v>0</v>
      </c>
      <c r="BO381" s="85" t="str">
        <f t="shared" si="164"/>
        <v/>
      </c>
      <c r="BP381" s="84">
        <f>IFERROR(FIND("Atmosfera",consulta_completa__11[[#This Row],[13 - Ocorrências/Ambientes Atingidos]]),0)</f>
        <v>0</v>
      </c>
      <c r="BQ381" s="85" t="str">
        <f t="shared" si="165"/>
        <v/>
      </c>
      <c r="BR381" s="84">
        <f>IFERROR(FIND("Flora",consulta_completa__11[[#This Row],[13 - Ocorrências/Ambientes Atingidos]]),0)</f>
        <v>0</v>
      </c>
      <c r="BS381" s="85" t="str">
        <f t="shared" si="166"/>
        <v/>
      </c>
      <c r="BT381" s="84">
        <f>IFERROR(FIND("Fauna",consulta_completa__11[[#This Row],[13 - Ocorrências/Ambientes Atingidos]]),0)</f>
        <v>0</v>
      </c>
      <c r="BU381" s="85" t="str">
        <f t="shared" si="167"/>
        <v/>
      </c>
      <c r="BV381" s="84">
        <f>IFERROR(FIND("UC federal",consulta_completa__11[[#This Row],[13 - Ocorrências/Ambientes Atingidos]]),0)</f>
        <v>0</v>
      </c>
      <c r="BW381" s="85" t="str">
        <f t="shared" si="168"/>
        <v/>
      </c>
      <c r="BX381" s="84">
        <f>IFERROR(FIND("UC estadual/municipal",consulta_completa__11[[#This Row],[13 - Ocorrências/Ambientes Atingidos]]),0)</f>
        <v>0</v>
      </c>
      <c r="BY381" s="85" t="str">
        <f t="shared" si="169"/>
        <v/>
      </c>
      <c r="BZ381" s="84">
        <f>IFERROR(FIND("Outro(s)",consulta_completa__11[[#This Row],[13 - Ocorrências/Ambientes Atingidos]]),0)</f>
        <v>0</v>
      </c>
      <c r="CA381" s="85" t="str">
        <f t="shared" si="170"/>
        <v/>
      </c>
      <c r="CB381" s="84">
        <f>IFERROR(FIND("Sem dano",consulta_completa__11[[#This Row],[13 - Ocorrências/Ambientes Atingidos]]),0)</f>
        <v>0</v>
      </c>
      <c r="CC381" s="85" t="str">
        <f t="shared" si="171"/>
        <v/>
      </c>
      <c r="CD381" s="84" t="str">
        <f>IF(consulta_completa__11[[#This Row],[13 - Ocorrências/Ambientes Atingidos]]="","X","")</f>
        <v>X</v>
      </c>
      <c r="CE381" s="86">
        <f>IFERROR(FIND("IBAMA",consulta_completa__11[[#This Row],[14 - Inst. Atuando no Local]]),0)</f>
        <v>0</v>
      </c>
      <c r="CF381" s="86" t="str">
        <f t="shared" si="172"/>
        <v/>
      </c>
      <c r="CG381" s="86">
        <f>IFERROR(FIND("OEMA",consulta_completa__11[[#This Row],[14 - Inst. Atuando no Local]]),0)</f>
        <v>0</v>
      </c>
      <c r="CH381" s="86" t="str">
        <f t="shared" si="173"/>
        <v/>
      </c>
      <c r="CI381" s="86">
        <f>IFERROR(FIND("DEFESA CIVIL",consulta_completa__11[[#This Row],[14 - Inst. Atuando no Local]]),0)</f>
        <v>0</v>
      </c>
      <c r="CJ381" s="86" t="str">
        <f t="shared" si="174"/>
        <v/>
      </c>
      <c r="CK381" s="86">
        <f>IFERROR(FIND("CORPO DE BOMBEIROS",consulta_completa__11[[#This Row],[14 - Inst. Atuando no Local]]),0)</f>
        <v>0</v>
      </c>
      <c r="CL381" s="86" t="str">
        <f t="shared" si="175"/>
        <v/>
      </c>
      <c r="CM381" s="86">
        <f>IFERROR(FIND("POLÍCIA RODOVIÁRIA",consulta_completa__11[[#This Row],[14 - Inst. Atuando no Local]]),0)</f>
        <v>0</v>
      </c>
      <c r="CN381" s="86" t="str">
        <f t="shared" si="176"/>
        <v/>
      </c>
      <c r="CO381" s="86">
        <f>IFERROR(FIND("POLÍCIA MILITAR",consulta_completa__11[[#This Row],[14 - Inst. Atuando no Local]]),0)</f>
        <v>0</v>
      </c>
      <c r="CP381" s="86" t="str">
        <f t="shared" si="177"/>
        <v/>
      </c>
      <c r="CQ381" s="86">
        <f>IFERROR(FIND("POLÍCIA CIVIL",consulta_completa__11[[#This Row],[14 - Inst. Atuando no Local]]),0)</f>
        <v>0</v>
      </c>
      <c r="CR381" s="86" t="str">
        <f t="shared" si="178"/>
        <v/>
      </c>
      <c r="CS381" s="86">
        <f>IFERROR(FIND("MARINHA DO BRASIL",consulta_completa__11[[#This Row],[14 - Inst. Atuando no Local]]),0)</f>
        <v>0</v>
      </c>
      <c r="CT381" s="86" t="str">
        <f t="shared" si="179"/>
        <v/>
      </c>
      <c r="CU381" s="86">
        <f>IFERROR(FIND("EMPRESA ESPECIALIZADA EM ATENDIMENTO",consulta_completa__11[[#This Row],[14 - Inst. Atuando no Local]]),0)</f>
        <v>0</v>
      </c>
      <c r="CV381" s="86" t="str">
        <f t="shared" si="180"/>
        <v/>
      </c>
      <c r="CW381" s="86">
        <f>IFERROR(FIND("IBAMA",consulta_completa__11[[#This Row],[14 - Inst. Atuando no Local]]),0)</f>
        <v>0</v>
      </c>
      <c r="CX381" s="86" t="str">
        <f t="shared" si="181"/>
        <v/>
      </c>
      <c r="CY381" s="86" t="str">
        <f>IF(consulta_completa__11[[#This Row],[14 - Inst. Atuando no Local]]="","X","")</f>
        <v/>
      </c>
      <c r="CZ381" s="86">
        <f>IFERROR(FIND("OUTRA (S)",consulta_completa__11[[#This Row],[14 - Inst. Atuando no Local]]),0)</f>
        <v>0</v>
      </c>
      <c r="DA381" s="86" t="str">
        <f t="shared" si="182"/>
        <v/>
      </c>
      <c r="DB381" s="37" t="str">
        <f t="shared" si="183"/>
        <v>Sim</v>
      </c>
      <c r="DC381" s="37" t="str">
        <f t="shared" si="184"/>
        <v>Não</v>
      </c>
      <c r="DD381" s="37" t="str">
        <f t="shared" si="185"/>
        <v>Sim</v>
      </c>
      <c r="DE381" s="89" t="str">
        <f t="shared" si="156"/>
        <v>Federal</v>
      </c>
    </row>
    <row r="382" spans="1:109">
      <c r="A382" s="15">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4">
        <f>IFERROR(FIND("Óbitos/feridos",consulta_completa__11[[#This Row],[13 - Ocorrências/Ambientes Atingidos]]),0)</f>
        <v>0</v>
      </c>
      <c r="AY382" s="85" t="str">
        <f t="shared" si="157"/>
        <v/>
      </c>
      <c r="AZ382" s="84">
        <f>IFERROR(FIND("População afetada/evacuada",consulta_completa__11[[#This Row],[13 - Ocorrências/Ambientes Atingidos]]),0)</f>
        <v>0</v>
      </c>
      <c r="BA382" s="84" t="str">
        <f t="shared" si="158"/>
        <v/>
      </c>
      <c r="BB382" s="84">
        <f>IFERROR(FIND("Suspensão de abastecimento de água",consulta_completa__11[[#This Row],[13 - Ocorrências/Ambientes Atingidos]]),0)</f>
        <v>0</v>
      </c>
      <c r="BC382" s="85" t="str">
        <f t="shared" si="186"/>
        <v/>
      </c>
      <c r="BD382" s="84">
        <f>IFERROR(FIND("Rio/córrego",consulta_completa__11[[#This Row],[13 - Ocorrências/Ambientes Atingidos]]),0)</f>
        <v>0</v>
      </c>
      <c r="BE382" s="85" t="str">
        <f t="shared" si="159"/>
        <v/>
      </c>
      <c r="BF382" s="84">
        <f>IFERROR(FIND("Lago",consulta_completa__11[[#This Row],[13 - Ocorrências/Ambientes Atingidos]]),0)</f>
        <v>0</v>
      </c>
      <c r="BG382" s="85" t="str">
        <f t="shared" si="160"/>
        <v/>
      </c>
      <c r="BH382" s="84">
        <f>IFERROR(FIND("Mar",consulta_completa__11[[#This Row],[13 - Ocorrências/Ambientes Atingidos]]),0)</f>
        <v>1</v>
      </c>
      <c r="BI382" s="85" t="str">
        <f t="shared" si="161"/>
        <v>X</v>
      </c>
      <c r="BJ382" s="84">
        <f>IFERROR(FIND("Praia",consulta_completa__11[[#This Row],[13 - Ocorrências/Ambientes Atingidos]]),0)</f>
        <v>0</v>
      </c>
      <c r="BK382" s="85" t="str">
        <f t="shared" si="162"/>
        <v/>
      </c>
      <c r="BL382" s="84">
        <f>IFERROR(FIND("Solo",consulta_completa__11[[#This Row],[13 - Ocorrências/Ambientes Atingidos]]),0)</f>
        <v>0</v>
      </c>
      <c r="BM382" s="85" t="str">
        <f t="shared" si="163"/>
        <v/>
      </c>
      <c r="BN382" s="84">
        <f>IFERROR(FIND("Águas subterrâneas",consulta_completa__11[[#This Row],[13 - Ocorrências/Ambientes Atingidos]]),0)</f>
        <v>0</v>
      </c>
      <c r="BO382" s="85" t="str">
        <f t="shared" si="164"/>
        <v/>
      </c>
      <c r="BP382" s="84">
        <f>IFERROR(FIND("Atmosfera",consulta_completa__11[[#This Row],[13 - Ocorrências/Ambientes Atingidos]]),0)</f>
        <v>0</v>
      </c>
      <c r="BQ382" s="85" t="str">
        <f t="shared" si="165"/>
        <v/>
      </c>
      <c r="BR382" s="84">
        <f>IFERROR(FIND("Flora",consulta_completa__11[[#This Row],[13 - Ocorrências/Ambientes Atingidos]]),0)</f>
        <v>0</v>
      </c>
      <c r="BS382" s="85" t="str">
        <f t="shared" si="166"/>
        <v/>
      </c>
      <c r="BT382" s="84">
        <f>IFERROR(FIND("Fauna",consulta_completa__11[[#This Row],[13 - Ocorrências/Ambientes Atingidos]]),0)</f>
        <v>0</v>
      </c>
      <c r="BU382" s="85" t="str">
        <f t="shared" si="167"/>
        <v/>
      </c>
      <c r="BV382" s="84">
        <f>IFERROR(FIND("UC federal",consulta_completa__11[[#This Row],[13 - Ocorrências/Ambientes Atingidos]]),0)</f>
        <v>0</v>
      </c>
      <c r="BW382" s="85" t="str">
        <f t="shared" si="168"/>
        <v/>
      </c>
      <c r="BX382" s="84">
        <f>IFERROR(FIND("UC estadual/municipal",consulta_completa__11[[#This Row],[13 - Ocorrências/Ambientes Atingidos]]),0)</f>
        <v>0</v>
      </c>
      <c r="BY382" s="85" t="str">
        <f t="shared" si="169"/>
        <v/>
      </c>
      <c r="BZ382" s="84">
        <f>IFERROR(FIND("Outro(s)",consulta_completa__11[[#This Row],[13 - Ocorrências/Ambientes Atingidos]]),0)</f>
        <v>0</v>
      </c>
      <c r="CA382" s="85" t="str">
        <f t="shared" si="170"/>
        <v/>
      </c>
      <c r="CB382" s="84">
        <f>IFERROR(FIND("Sem dano",consulta_completa__11[[#This Row],[13 - Ocorrências/Ambientes Atingidos]]),0)</f>
        <v>0</v>
      </c>
      <c r="CC382" s="85" t="str">
        <f t="shared" si="171"/>
        <v/>
      </c>
      <c r="CD382" s="84" t="str">
        <f>IF(consulta_completa__11[[#This Row],[13 - Ocorrências/Ambientes Atingidos]]="","X","")</f>
        <v/>
      </c>
      <c r="CE382" s="86">
        <f>IFERROR(FIND("IBAMA",consulta_completa__11[[#This Row],[14 - Inst. Atuando no Local]]),0)</f>
        <v>0</v>
      </c>
      <c r="CF382" s="86" t="str">
        <f t="shared" si="172"/>
        <v/>
      </c>
      <c r="CG382" s="86">
        <f>IFERROR(FIND("OEMA",consulta_completa__11[[#This Row],[14 - Inst. Atuando no Local]]),0)</f>
        <v>0</v>
      </c>
      <c r="CH382" s="86" t="str">
        <f t="shared" si="173"/>
        <v/>
      </c>
      <c r="CI382" s="86">
        <f>IFERROR(FIND("DEFESA CIVIL",consulta_completa__11[[#This Row],[14 - Inst. Atuando no Local]]),0)</f>
        <v>0</v>
      </c>
      <c r="CJ382" s="86" t="str">
        <f t="shared" si="174"/>
        <v/>
      </c>
      <c r="CK382" s="86">
        <f>IFERROR(FIND("CORPO DE BOMBEIROS",consulta_completa__11[[#This Row],[14 - Inst. Atuando no Local]]),0)</f>
        <v>0</v>
      </c>
      <c r="CL382" s="86" t="str">
        <f t="shared" si="175"/>
        <v/>
      </c>
      <c r="CM382" s="86">
        <f>IFERROR(FIND("POLÍCIA RODOVIÁRIA",consulta_completa__11[[#This Row],[14 - Inst. Atuando no Local]]),0)</f>
        <v>0</v>
      </c>
      <c r="CN382" s="86" t="str">
        <f t="shared" si="176"/>
        <v/>
      </c>
      <c r="CO382" s="86">
        <f>IFERROR(FIND("POLÍCIA MILITAR",consulta_completa__11[[#This Row],[14 - Inst. Atuando no Local]]),0)</f>
        <v>0</v>
      </c>
      <c r="CP382" s="86" t="str">
        <f t="shared" si="177"/>
        <v/>
      </c>
      <c r="CQ382" s="86">
        <f>IFERROR(FIND("POLÍCIA CIVIL",consulta_completa__11[[#This Row],[14 - Inst. Atuando no Local]]),0)</f>
        <v>0</v>
      </c>
      <c r="CR382" s="86" t="str">
        <f t="shared" si="178"/>
        <v/>
      </c>
      <c r="CS382" s="86">
        <f>IFERROR(FIND("MARINHA DO BRASIL",consulta_completa__11[[#This Row],[14 - Inst. Atuando no Local]]),0)</f>
        <v>0</v>
      </c>
      <c r="CT382" s="86" t="str">
        <f t="shared" si="179"/>
        <v/>
      </c>
      <c r="CU382" s="86">
        <f>IFERROR(FIND("EMPRESA ESPECIALIZADA EM ATENDIMENTO",consulta_completa__11[[#This Row],[14 - Inst. Atuando no Local]]),0)</f>
        <v>0</v>
      </c>
      <c r="CV382" s="86" t="str">
        <f t="shared" si="180"/>
        <v/>
      </c>
      <c r="CW382" s="86">
        <f>IFERROR(FIND("IBAMA",consulta_completa__11[[#This Row],[14 - Inst. Atuando no Local]]),0)</f>
        <v>0</v>
      </c>
      <c r="CX382" s="86" t="str">
        <f t="shared" si="181"/>
        <v/>
      </c>
      <c r="CY382" s="86" t="str">
        <f>IF(consulta_completa__11[[#This Row],[14 - Inst. Atuando no Local]]="","X","")</f>
        <v>X</v>
      </c>
      <c r="CZ382" s="86">
        <f>IFERROR(FIND("OUTRA (S)",consulta_completa__11[[#This Row],[14 - Inst. Atuando no Local]]),0)</f>
        <v>0</v>
      </c>
      <c r="DA382" s="86" t="str">
        <f t="shared" si="182"/>
        <v/>
      </c>
      <c r="DB382" s="37" t="str">
        <f t="shared" si="183"/>
        <v>Sim</v>
      </c>
      <c r="DC382" s="37" t="str">
        <f t="shared" si="184"/>
        <v>Não</v>
      </c>
      <c r="DD382" s="37" t="str">
        <f t="shared" si="185"/>
        <v>Sim</v>
      </c>
      <c r="DE382" s="89" t="str">
        <f t="shared" si="156"/>
        <v>Federal</v>
      </c>
    </row>
    <row r="383" spans="1:109">
      <c r="A383" s="15">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4">
        <f>IFERROR(FIND("Óbitos/feridos",consulta_completa__11[[#This Row],[13 - Ocorrências/Ambientes Atingidos]]),0)</f>
        <v>0</v>
      </c>
      <c r="AY383" s="85" t="str">
        <f t="shared" si="157"/>
        <v/>
      </c>
      <c r="AZ383" s="84">
        <f>IFERROR(FIND("População afetada/evacuada",consulta_completa__11[[#This Row],[13 - Ocorrências/Ambientes Atingidos]]),0)</f>
        <v>0</v>
      </c>
      <c r="BA383" s="84" t="str">
        <f t="shared" si="158"/>
        <v/>
      </c>
      <c r="BB383" s="84">
        <f>IFERROR(FIND("Suspensão de abastecimento de água",consulta_completa__11[[#This Row],[13 - Ocorrências/Ambientes Atingidos]]),0)</f>
        <v>0</v>
      </c>
      <c r="BC383" s="85" t="str">
        <f t="shared" si="186"/>
        <v/>
      </c>
      <c r="BD383" s="84">
        <f>IFERROR(FIND("Rio/córrego",consulta_completa__11[[#This Row],[13 - Ocorrências/Ambientes Atingidos]]),0)</f>
        <v>0</v>
      </c>
      <c r="BE383" s="85" t="str">
        <f t="shared" si="159"/>
        <v/>
      </c>
      <c r="BF383" s="84">
        <f>IFERROR(FIND("Lago",consulta_completa__11[[#This Row],[13 - Ocorrências/Ambientes Atingidos]]),0)</f>
        <v>0</v>
      </c>
      <c r="BG383" s="85" t="str">
        <f t="shared" si="160"/>
        <v/>
      </c>
      <c r="BH383" s="84">
        <f>IFERROR(FIND("Mar",consulta_completa__11[[#This Row],[13 - Ocorrências/Ambientes Atingidos]]),0)</f>
        <v>0</v>
      </c>
      <c r="BI383" s="85" t="str">
        <f t="shared" si="161"/>
        <v/>
      </c>
      <c r="BJ383" s="84">
        <f>IFERROR(FIND("Praia",consulta_completa__11[[#This Row],[13 - Ocorrências/Ambientes Atingidos]]),0)</f>
        <v>0</v>
      </c>
      <c r="BK383" s="85" t="str">
        <f t="shared" si="162"/>
        <v/>
      </c>
      <c r="BL383" s="84">
        <f>IFERROR(FIND("Solo",consulta_completa__11[[#This Row],[13 - Ocorrências/Ambientes Atingidos]]),0)</f>
        <v>1</v>
      </c>
      <c r="BM383" s="85" t="str">
        <f t="shared" si="163"/>
        <v>X</v>
      </c>
      <c r="BN383" s="84">
        <f>IFERROR(FIND("Águas subterrâneas",consulta_completa__11[[#This Row],[13 - Ocorrências/Ambientes Atingidos]]),0)</f>
        <v>0</v>
      </c>
      <c r="BO383" s="85" t="str">
        <f t="shared" si="164"/>
        <v/>
      </c>
      <c r="BP383" s="84">
        <f>IFERROR(FIND("Atmosfera",consulta_completa__11[[#This Row],[13 - Ocorrências/Ambientes Atingidos]]),0)</f>
        <v>0</v>
      </c>
      <c r="BQ383" s="85" t="str">
        <f t="shared" si="165"/>
        <v/>
      </c>
      <c r="BR383" s="84">
        <f>IFERROR(FIND("Flora",consulta_completa__11[[#This Row],[13 - Ocorrências/Ambientes Atingidos]]),0)</f>
        <v>0</v>
      </c>
      <c r="BS383" s="85" t="str">
        <f t="shared" si="166"/>
        <v/>
      </c>
      <c r="BT383" s="84">
        <f>IFERROR(FIND("Fauna",consulta_completa__11[[#This Row],[13 - Ocorrências/Ambientes Atingidos]]),0)</f>
        <v>0</v>
      </c>
      <c r="BU383" s="85" t="str">
        <f t="shared" si="167"/>
        <v/>
      </c>
      <c r="BV383" s="84">
        <f>IFERROR(FIND("UC federal",consulta_completa__11[[#This Row],[13 - Ocorrências/Ambientes Atingidos]]),0)</f>
        <v>0</v>
      </c>
      <c r="BW383" s="85" t="str">
        <f t="shared" si="168"/>
        <v/>
      </c>
      <c r="BX383" s="84">
        <f>IFERROR(FIND("UC estadual/municipal",consulta_completa__11[[#This Row],[13 - Ocorrências/Ambientes Atingidos]]),0)</f>
        <v>0</v>
      </c>
      <c r="BY383" s="85" t="str">
        <f t="shared" si="169"/>
        <v/>
      </c>
      <c r="BZ383" s="84">
        <f>IFERROR(FIND("Outro(s)",consulta_completa__11[[#This Row],[13 - Ocorrências/Ambientes Atingidos]]),0)</f>
        <v>0</v>
      </c>
      <c r="CA383" s="85" t="str">
        <f t="shared" si="170"/>
        <v/>
      </c>
      <c r="CB383" s="84">
        <f>IFERROR(FIND("Sem dano",consulta_completa__11[[#This Row],[13 - Ocorrências/Ambientes Atingidos]]),0)</f>
        <v>0</v>
      </c>
      <c r="CC383" s="85" t="str">
        <f t="shared" si="171"/>
        <v/>
      </c>
      <c r="CD383" s="84" t="str">
        <f>IF(consulta_completa__11[[#This Row],[13 - Ocorrências/Ambientes Atingidos]]="","X","")</f>
        <v/>
      </c>
      <c r="CE383" s="86">
        <f>IFERROR(FIND("IBAMA",consulta_completa__11[[#This Row],[14 - Inst. Atuando no Local]]),0)</f>
        <v>0</v>
      </c>
      <c r="CF383" s="86" t="str">
        <f t="shared" si="172"/>
        <v/>
      </c>
      <c r="CG383" s="86">
        <f>IFERROR(FIND("OEMA",consulta_completa__11[[#This Row],[14 - Inst. Atuando no Local]]),0)</f>
        <v>0</v>
      </c>
      <c r="CH383" s="86" t="str">
        <f t="shared" si="173"/>
        <v/>
      </c>
      <c r="CI383" s="86">
        <f>IFERROR(FIND("DEFESA CIVIL",consulta_completa__11[[#This Row],[14 - Inst. Atuando no Local]]),0)</f>
        <v>0</v>
      </c>
      <c r="CJ383" s="86" t="str">
        <f t="shared" si="174"/>
        <v/>
      </c>
      <c r="CK383" s="86">
        <f>IFERROR(FIND("CORPO DE BOMBEIROS",consulta_completa__11[[#This Row],[14 - Inst. Atuando no Local]]),0)</f>
        <v>0</v>
      </c>
      <c r="CL383" s="86" t="str">
        <f t="shared" si="175"/>
        <v/>
      </c>
      <c r="CM383" s="86">
        <f>IFERROR(FIND("POLÍCIA RODOVIÁRIA",consulta_completa__11[[#This Row],[14 - Inst. Atuando no Local]]),0)</f>
        <v>0</v>
      </c>
      <c r="CN383" s="86" t="str">
        <f t="shared" si="176"/>
        <v/>
      </c>
      <c r="CO383" s="86">
        <f>IFERROR(FIND("POLÍCIA MILITAR",consulta_completa__11[[#This Row],[14 - Inst. Atuando no Local]]),0)</f>
        <v>0</v>
      </c>
      <c r="CP383" s="86" t="str">
        <f t="shared" si="177"/>
        <v/>
      </c>
      <c r="CQ383" s="86">
        <f>IFERROR(FIND("POLÍCIA CIVIL",consulta_completa__11[[#This Row],[14 - Inst. Atuando no Local]]),0)</f>
        <v>0</v>
      </c>
      <c r="CR383" s="86" t="str">
        <f t="shared" si="178"/>
        <v/>
      </c>
      <c r="CS383" s="86">
        <f>IFERROR(FIND("MARINHA DO BRASIL",consulta_completa__11[[#This Row],[14 - Inst. Atuando no Local]]),0)</f>
        <v>0</v>
      </c>
      <c r="CT383" s="86" t="str">
        <f t="shared" si="179"/>
        <v/>
      </c>
      <c r="CU383" s="86">
        <f>IFERROR(FIND("EMPRESA ESPECIALIZADA EM ATENDIMENTO",consulta_completa__11[[#This Row],[14 - Inst. Atuando no Local]]),0)</f>
        <v>0</v>
      </c>
      <c r="CV383" s="86" t="str">
        <f t="shared" si="180"/>
        <v/>
      </c>
      <c r="CW383" s="86">
        <f>IFERROR(FIND("IBAMA",consulta_completa__11[[#This Row],[14 - Inst. Atuando no Local]]),0)</f>
        <v>0</v>
      </c>
      <c r="CX383" s="86" t="str">
        <f t="shared" si="181"/>
        <v/>
      </c>
      <c r="CY383" s="86" t="str">
        <f>IF(consulta_completa__11[[#This Row],[14 - Inst. Atuando no Local]]="","X","")</f>
        <v/>
      </c>
      <c r="CZ383" s="86">
        <f>IFERROR(FIND("OUTRA (S)",consulta_completa__11[[#This Row],[14 - Inst. Atuando no Local]]),0)</f>
        <v>0</v>
      </c>
      <c r="DA383" s="86" t="str">
        <f t="shared" si="182"/>
        <v/>
      </c>
      <c r="DB383" s="37" t="str">
        <f t="shared" si="183"/>
        <v>Sim</v>
      </c>
      <c r="DC383" s="37" t="str">
        <f t="shared" si="184"/>
        <v>Não</v>
      </c>
      <c r="DD383" s="37" t="str">
        <f t="shared" si="185"/>
        <v>Sim</v>
      </c>
      <c r="DE383" s="89" t="str">
        <f t="shared" si="156"/>
        <v>Sem informação</v>
      </c>
    </row>
    <row r="384" spans="1:109">
      <c r="A384" s="15">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4">
        <f>IFERROR(FIND("Óbitos/feridos",consulta_completa__11[[#This Row],[13 - Ocorrências/Ambientes Atingidos]]),0)</f>
        <v>0</v>
      </c>
      <c r="AY384" s="85" t="str">
        <f t="shared" si="157"/>
        <v/>
      </c>
      <c r="AZ384" s="84">
        <f>IFERROR(FIND("População afetada/evacuada",consulta_completa__11[[#This Row],[13 - Ocorrências/Ambientes Atingidos]]),0)</f>
        <v>0</v>
      </c>
      <c r="BA384" s="84" t="str">
        <f t="shared" si="158"/>
        <v/>
      </c>
      <c r="BB384" s="84">
        <f>IFERROR(FIND("Suspensão de abastecimento de água",consulta_completa__11[[#This Row],[13 - Ocorrências/Ambientes Atingidos]]),0)</f>
        <v>0</v>
      </c>
      <c r="BC384" s="85" t="str">
        <f t="shared" si="186"/>
        <v/>
      </c>
      <c r="BD384" s="84">
        <f>IFERROR(FIND("Rio/córrego",consulta_completa__11[[#This Row],[13 - Ocorrências/Ambientes Atingidos]]),0)</f>
        <v>0</v>
      </c>
      <c r="BE384" s="85" t="str">
        <f t="shared" si="159"/>
        <v/>
      </c>
      <c r="BF384" s="84">
        <f>IFERROR(FIND("Lago",consulta_completa__11[[#This Row],[13 - Ocorrências/Ambientes Atingidos]]),0)</f>
        <v>0</v>
      </c>
      <c r="BG384" s="85" t="str">
        <f t="shared" si="160"/>
        <v/>
      </c>
      <c r="BH384" s="84">
        <f>IFERROR(FIND("Mar",consulta_completa__11[[#This Row],[13 - Ocorrências/Ambientes Atingidos]]),0)</f>
        <v>0</v>
      </c>
      <c r="BI384" s="85" t="str">
        <f t="shared" si="161"/>
        <v/>
      </c>
      <c r="BJ384" s="84">
        <f>IFERROR(FIND("Praia",consulta_completa__11[[#This Row],[13 - Ocorrências/Ambientes Atingidos]]),0)</f>
        <v>0</v>
      </c>
      <c r="BK384" s="85" t="str">
        <f t="shared" si="162"/>
        <v/>
      </c>
      <c r="BL384" s="84">
        <f>IFERROR(FIND("Solo",consulta_completa__11[[#This Row],[13 - Ocorrências/Ambientes Atingidos]]),0)</f>
        <v>1</v>
      </c>
      <c r="BM384" s="85" t="str">
        <f t="shared" si="163"/>
        <v>X</v>
      </c>
      <c r="BN384" s="84">
        <f>IFERROR(FIND("Águas subterrâneas",consulta_completa__11[[#This Row],[13 - Ocorrências/Ambientes Atingidos]]),0)</f>
        <v>0</v>
      </c>
      <c r="BO384" s="85" t="str">
        <f t="shared" si="164"/>
        <v/>
      </c>
      <c r="BP384" s="84">
        <f>IFERROR(FIND("Atmosfera",consulta_completa__11[[#This Row],[13 - Ocorrências/Ambientes Atingidos]]),0)</f>
        <v>0</v>
      </c>
      <c r="BQ384" s="85" t="str">
        <f t="shared" si="165"/>
        <v/>
      </c>
      <c r="BR384" s="84">
        <f>IFERROR(FIND("Flora",consulta_completa__11[[#This Row],[13 - Ocorrências/Ambientes Atingidos]]),0)</f>
        <v>0</v>
      </c>
      <c r="BS384" s="85" t="str">
        <f t="shared" si="166"/>
        <v/>
      </c>
      <c r="BT384" s="84">
        <f>IFERROR(FIND("Fauna",consulta_completa__11[[#This Row],[13 - Ocorrências/Ambientes Atingidos]]),0)</f>
        <v>0</v>
      </c>
      <c r="BU384" s="85" t="str">
        <f t="shared" si="167"/>
        <v/>
      </c>
      <c r="BV384" s="84">
        <f>IFERROR(FIND("UC federal",consulta_completa__11[[#This Row],[13 - Ocorrências/Ambientes Atingidos]]),0)</f>
        <v>0</v>
      </c>
      <c r="BW384" s="85" t="str">
        <f t="shared" si="168"/>
        <v/>
      </c>
      <c r="BX384" s="84">
        <f>IFERROR(FIND("UC estadual/municipal",consulta_completa__11[[#This Row],[13 - Ocorrências/Ambientes Atingidos]]),0)</f>
        <v>0</v>
      </c>
      <c r="BY384" s="85" t="str">
        <f t="shared" si="169"/>
        <v/>
      </c>
      <c r="BZ384" s="84">
        <f>IFERROR(FIND("Outro(s)",consulta_completa__11[[#This Row],[13 - Ocorrências/Ambientes Atingidos]]),0)</f>
        <v>0</v>
      </c>
      <c r="CA384" s="85" t="str">
        <f t="shared" si="170"/>
        <v/>
      </c>
      <c r="CB384" s="84">
        <f>IFERROR(FIND("Sem dano",consulta_completa__11[[#This Row],[13 - Ocorrências/Ambientes Atingidos]]),0)</f>
        <v>0</v>
      </c>
      <c r="CC384" s="85" t="str">
        <f t="shared" si="171"/>
        <v/>
      </c>
      <c r="CD384" s="84" t="str">
        <f>IF(consulta_completa__11[[#This Row],[13 - Ocorrências/Ambientes Atingidos]]="","X","")</f>
        <v/>
      </c>
      <c r="CE384" s="86">
        <f>IFERROR(FIND("IBAMA",consulta_completa__11[[#This Row],[14 - Inst. Atuando no Local]]),0)</f>
        <v>0</v>
      </c>
      <c r="CF384" s="86" t="str">
        <f t="shared" si="172"/>
        <v/>
      </c>
      <c r="CG384" s="86">
        <f>IFERROR(FIND("OEMA",consulta_completa__11[[#This Row],[14 - Inst. Atuando no Local]]),0)</f>
        <v>0</v>
      </c>
      <c r="CH384" s="86" t="str">
        <f t="shared" si="173"/>
        <v/>
      </c>
      <c r="CI384" s="86">
        <f>IFERROR(FIND("DEFESA CIVIL",consulta_completa__11[[#This Row],[14 - Inst. Atuando no Local]]),0)</f>
        <v>0</v>
      </c>
      <c r="CJ384" s="86" t="str">
        <f t="shared" si="174"/>
        <v/>
      </c>
      <c r="CK384" s="86">
        <f>IFERROR(FIND("CORPO DE BOMBEIROS",consulta_completa__11[[#This Row],[14 - Inst. Atuando no Local]]),0)</f>
        <v>0</v>
      </c>
      <c r="CL384" s="86" t="str">
        <f t="shared" si="175"/>
        <v/>
      </c>
      <c r="CM384" s="86">
        <f>IFERROR(FIND("POLÍCIA RODOVIÁRIA",consulta_completa__11[[#This Row],[14 - Inst. Atuando no Local]]),0)</f>
        <v>0</v>
      </c>
      <c r="CN384" s="86" t="str">
        <f t="shared" si="176"/>
        <v/>
      </c>
      <c r="CO384" s="86">
        <f>IFERROR(FIND("POLÍCIA MILITAR",consulta_completa__11[[#This Row],[14 - Inst. Atuando no Local]]),0)</f>
        <v>0</v>
      </c>
      <c r="CP384" s="86" t="str">
        <f t="shared" si="177"/>
        <v/>
      </c>
      <c r="CQ384" s="86">
        <f>IFERROR(FIND("POLÍCIA CIVIL",consulta_completa__11[[#This Row],[14 - Inst. Atuando no Local]]),0)</f>
        <v>0</v>
      </c>
      <c r="CR384" s="86" t="str">
        <f t="shared" si="178"/>
        <v/>
      </c>
      <c r="CS384" s="86">
        <f>IFERROR(FIND("MARINHA DO BRASIL",consulta_completa__11[[#This Row],[14 - Inst. Atuando no Local]]),0)</f>
        <v>0</v>
      </c>
      <c r="CT384" s="86" t="str">
        <f t="shared" si="179"/>
        <v/>
      </c>
      <c r="CU384" s="86">
        <f>IFERROR(FIND("EMPRESA ESPECIALIZADA EM ATENDIMENTO",consulta_completa__11[[#This Row],[14 - Inst. Atuando no Local]]),0)</f>
        <v>0</v>
      </c>
      <c r="CV384" s="86" t="str">
        <f t="shared" si="180"/>
        <v/>
      </c>
      <c r="CW384" s="86">
        <f>IFERROR(FIND("IBAMA",consulta_completa__11[[#This Row],[14 - Inst. Atuando no Local]]),0)</f>
        <v>0</v>
      </c>
      <c r="CX384" s="86" t="str">
        <f t="shared" si="181"/>
        <v/>
      </c>
      <c r="CY384" s="86" t="str">
        <f>IF(consulta_completa__11[[#This Row],[14 - Inst. Atuando no Local]]="","X","")</f>
        <v/>
      </c>
      <c r="CZ384" s="86">
        <f>IFERROR(FIND("OUTRA (S)",consulta_completa__11[[#This Row],[14 - Inst. Atuando no Local]]),0)</f>
        <v>0</v>
      </c>
      <c r="DA384" s="86" t="str">
        <f t="shared" si="182"/>
        <v/>
      </c>
      <c r="DB384" s="37" t="str">
        <f t="shared" si="183"/>
        <v>Sim</v>
      </c>
      <c r="DC384" s="37" t="str">
        <f t="shared" si="184"/>
        <v>Não</v>
      </c>
      <c r="DD384" s="37" t="str">
        <f t="shared" si="185"/>
        <v>Sim</v>
      </c>
      <c r="DE384" s="89" t="str">
        <f t="shared" si="156"/>
        <v>Sem informação</v>
      </c>
    </row>
    <row r="385" spans="1:109">
      <c r="A385" s="15">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4">
        <f>IFERROR(FIND("Óbitos/feridos",consulta_completa__11[[#This Row],[13 - Ocorrências/Ambientes Atingidos]]),0)</f>
        <v>0</v>
      </c>
      <c r="AY385" s="85" t="str">
        <f t="shared" si="157"/>
        <v/>
      </c>
      <c r="AZ385" s="84">
        <f>IFERROR(FIND("População afetada/evacuada",consulta_completa__11[[#This Row],[13 - Ocorrências/Ambientes Atingidos]]),0)</f>
        <v>0</v>
      </c>
      <c r="BA385" s="84" t="str">
        <f t="shared" si="158"/>
        <v/>
      </c>
      <c r="BB385" s="84">
        <f>IFERROR(FIND("Suspensão de abastecimento de água",consulta_completa__11[[#This Row],[13 - Ocorrências/Ambientes Atingidos]]),0)</f>
        <v>0</v>
      </c>
      <c r="BC385" s="85" t="str">
        <f t="shared" si="186"/>
        <v/>
      </c>
      <c r="BD385" s="84">
        <f>IFERROR(FIND("Rio/córrego",consulta_completa__11[[#This Row],[13 - Ocorrências/Ambientes Atingidos]]),0)</f>
        <v>0</v>
      </c>
      <c r="BE385" s="85" t="str">
        <f t="shared" si="159"/>
        <v/>
      </c>
      <c r="BF385" s="84">
        <f>IFERROR(FIND("Lago",consulta_completa__11[[#This Row],[13 - Ocorrências/Ambientes Atingidos]]),0)</f>
        <v>0</v>
      </c>
      <c r="BG385" s="85" t="str">
        <f t="shared" si="160"/>
        <v/>
      </c>
      <c r="BH385" s="84">
        <f>IFERROR(FIND("Mar",consulta_completa__11[[#This Row],[13 - Ocorrências/Ambientes Atingidos]]),0)</f>
        <v>0</v>
      </c>
      <c r="BI385" s="85" t="str">
        <f t="shared" si="161"/>
        <v/>
      </c>
      <c r="BJ385" s="84">
        <f>IFERROR(FIND("Praia",consulta_completa__11[[#This Row],[13 - Ocorrências/Ambientes Atingidos]]),0)</f>
        <v>0</v>
      </c>
      <c r="BK385" s="85" t="str">
        <f t="shared" si="162"/>
        <v/>
      </c>
      <c r="BL385" s="84">
        <f>IFERROR(FIND("Solo",consulta_completa__11[[#This Row],[13 - Ocorrências/Ambientes Atingidos]]),0)</f>
        <v>1</v>
      </c>
      <c r="BM385" s="85" t="str">
        <f t="shared" si="163"/>
        <v>X</v>
      </c>
      <c r="BN385" s="84">
        <f>IFERROR(FIND("Águas subterrâneas",consulta_completa__11[[#This Row],[13 - Ocorrências/Ambientes Atingidos]]),0)</f>
        <v>0</v>
      </c>
      <c r="BO385" s="85" t="str">
        <f t="shared" si="164"/>
        <v/>
      </c>
      <c r="BP385" s="84">
        <f>IFERROR(FIND("Atmosfera",consulta_completa__11[[#This Row],[13 - Ocorrências/Ambientes Atingidos]]),0)</f>
        <v>0</v>
      </c>
      <c r="BQ385" s="85" t="str">
        <f t="shared" si="165"/>
        <v/>
      </c>
      <c r="BR385" s="84">
        <f>IFERROR(FIND("Flora",consulta_completa__11[[#This Row],[13 - Ocorrências/Ambientes Atingidos]]),0)</f>
        <v>0</v>
      </c>
      <c r="BS385" s="85" t="str">
        <f t="shared" si="166"/>
        <v/>
      </c>
      <c r="BT385" s="84">
        <f>IFERROR(FIND("Fauna",consulta_completa__11[[#This Row],[13 - Ocorrências/Ambientes Atingidos]]),0)</f>
        <v>0</v>
      </c>
      <c r="BU385" s="85" t="str">
        <f t="shared" si="167"/>
        <v/>
      </c>
      <c r="BV385" s="84">
        <f>IFERROR(FIND("UC federal",consulta_completa__11[[#This Row],[13 - Ocorrências/Ambientes Atingidos]]),0)</f>
        <v>0</v>
      </c>
      <c r="BW385" s="85" t="str">
        <f t="shared" si="168"/>
        <v/>
      </c>
      <c r="BX385" s="84">
        <f>IFERROR(FIND("UC estadual/municipal",consulta_completa__11[[#This Row],[13 - Ocorrências/Ambientes Atingidos]]),0)</f>
        <v>0</v>
      </c>
      <c r="BY385" s="85" t="str">
        <f t="shared" si="169"/>
        <v/>
      </c>
      <c r="BZ385" s="84">
        <f>IFERROR(FIND("Outro(s)",consulta_completa__11[[#This Row],[13 - Ocorrências/Ambientes Atingidos]]),0)</f>
        <v>0</v>
      </c>
      <c r="CA385" s="85" t="str">
        <f t="shared" si="170"/>
        <v/>
      </c>
      <c r="CB385" s="84">
        <f>IFERROR(FIND("Sem dano",consulta_completa__11[[#This Row],[13 - Ocorrências/Ambientes Atingidos]]),0)</f>
        <v>0</v>
      </c>
      <c r="CC385" s="85" t="str">
        <f t="shared" si="171"/>
        <v/>
      </c>
      <c r="CD385" s="84" t="str">
        <f>IF(consulta_completa__11[[#This Row],[13 - Ocorrências/Ambientes Atingidos]]="","X","")</f>
        <v/>
      </c>
      <c r="CE385" s="86">
        <f>IFERROR(FIND("IBAMA",consulta_completa__11[[#This Row],[14 - Inst. Atuando no Local]]),0)</f>
        <v>0</v>
      </c>
      <c r="CF385" s="86" t="str">
        <f t="shared" si="172"/>
        <v/>
      </c>
      <c r="CG385" s="86">
        <f>IFERROR(FIND("OEMA",consulta_completa__11[[#This Row],[14 - Inst. Atuando no Local]]),0)</f>
        <v>0</v>
      </c>
      <c r="CH385" s="86" t="str">
        <f t="shared" si="173"/>
        <v/>
      </c>
      <c r="CI385" s="86">
        <f>IFERROR(FIND("DEFESA CIVIL",consulta_completa__11[[#This Row],[14 - Inst. Atuando no Local]]),0)</f>
        <v>0</v>
      </c>
      <c r="CJ385" s="86" t="str">
        <f t="shared" si="174"/>
        <v/>
      </c>
      <c r="CK385" s="86">
        <f>IFERROR(FIND("CORPO DE BOMBEIROS",consulta_completa__11[[#This Row],[14 - Inst. Atuando no Local]]),0)</f>
        <v>0</v>
      </c>
      <c r="CL385" s="86" t="str">
        <f t="shared" si="175"/>
        <v/>
      </c>
      <c r="CM385" s="86">
        <f>IFERROR(FIND("POLÍCIA RODOVIÁRIA",consulta_completa__11[[#This Row],[14 - Inst. Atuando no Local]]),0)</f>
        <v>0</v>
      </c>
      <c r="CN385" s="86" t="str">
        <f t="shared" si="176"/>
        <v/>
      </c>
      <c r="CO385" s="86">
        <f>IFERROR(FIND("POLÍCIA MILITAR",consulta_completa__11[[#This Row],[14 - Inst. Atuando no Local]]),0)</f>
        <v>0</v>
      </c>
      <c r="CP385" s="86" t="str">
        <f t="shared" si="177"/>
        <v/>
      </c>
      <c r="CQ385" s="86">
        <f>IFERROR(FIND("POLÍCIA CIVIL",consulta_completa__11[[#This Row],[14 - Inst. Atuando no Local]]),0)</f>
        <v>0</v>
      </c>
      <c r="CR385" s="86" t="str">
        <f t="shared" si="178"/>
        <v/>
      </c>
      <c r="CS385" s="86">
        <f>IFERROR(FIND("MARINHA DO BRASIL",consulta_completa__11[[#This Row],[14 - Inst. Atuando no Local]]),0)</f>
        <v>0</v>
      </c>
      <c r="CT385" s="86" t="str">
        <f t="shared" si="179"/>
        <v/>
      </c>
      <c r="CU385" s="86">
        <f>IFERROR(FIND("EMPRESA ESPECIALIZADA EM ATENDIMENTO",consulta_completa__11[[#This Row],[14 - Inst. Atuando no Local]]),0)</f>
        <v>0</v>
      </c>
      <c r="CV385" s="86" t="str">
        <f t="shared" si="180"/>
        <v/>
      </c>
      <c r="CW385" s="86">
        <f>IFERROR(FIND("IBAMA",consulta_completa__11[[#This Row],[14 - Inst. Atuando no Local]]),0)</f>
        <v>0</v>
      </c>
      <c r="CX385" s="86" t="str">
        <f t="shared" si="181"/>
        <v/>
      </c>
      <c r="CY385" s="86" t="str">
        <f>IF(consulta_completa__11[[#This Row],[14 - Inst. Atuando no Local]]="","X","")</f>
        <v/>
      </c>
      <c r="CZ385" s="86">
        <f>IFERROR(FIND("OUTRA (S)",consulta_completa__11[[#This Row],[14 - Inst. Atuando no Local]]),0)</f>
        <v>0</v>
      </c>
      <c r="DA385" s="86" t="str">
        <f t="shared" si="182"/>
        <v/>
      </c>
      <c r="DB385" s="37" t="str">
        <f t="shared" si="183"/>
        <v>Sim</v>
      </c>
      <c r="DC385" s="37" t="str">
        <f t="shared" si="184"/>
        <v>Não</v>
      </c>
      <c r="DD385" s="37" t="str">
        <f t="shared" si="185"/>
        <v>Sim</v>
      </c>
      <c r="DE385" s="89" t="str">
        <f t="shared" si="156"/>
        <v>Sem informação</v>
      </c>
    </row>
    <row r="386" spans="1:109">
      <c r="A386" s="15">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4">
        <f>IFERROR(FIND("Óbitos/feridos",consulta_completa__11[[#This Row],[13 - Ocorrências/Ambientes Atingidos]]),0)</f>
        <v>0</v>
      </c>
      <c r="AY386" s="85" t="str">
        <f t="shared" si="157"/>
        <v/>
      </c>
      <c r="AZ386" s="84">
        <f>IFERROR(FIND("População afetada/evacuada",consulta_completa__11[[#This Row],[13 - Ocorrências/Ambientes Atingidos]]),0)</f>
        <v>0</v>
      </c>
      <c r="BA386" s="84" t="str">
        <f t="shared" si="158"/>
        <v/>
      </c>
      <c r="BB386" s="84">
        <f>IFERROR(FIND("Suspensão de abastecimento de água",consulta_completa__11[[#This Row],[13 - Ocorrências/Ambientes Atingidos]]),0)</f>
        <v>0</v>
      </c>
      <c r="BC386" s="85" t="str">
        <f t="shared" si="186"/>
        <v/>
      </c>
      <c r="BD386" s="84">
        <f>IFERROR(FIND("Rio/córrego",consulta_completa__11[[#This Row],[13 - Ocorrências/Ambientes Atingidos]]),0)</f>
        <v>0</v>
      </c>
      <c r="BE386" s="85" t="str">
        <f t="shared" si="159"/>
        <v/>
      </c>
      <c r="BF386" s="84">
        <f>IFERROR(FIND("Lago",consulta_completa__11[[#This Row],[13 - Ocorrências/Ambientes Atingidos]]),0)</f>
        <v>0</v>
      </c>
      <c r="BG386" s="85" t="str">
        <f t="shared" si="160"/>
        <v/>
      </c>
      <c r="BH386" s="84">
        <f>IFERROR(FIND("Mar",consulta_completa__11[[#This Row],[13 - Ocorrências/Ambientes Atingidos]]),0)</f>
        <v>0</v>
      </c>
      <c r="BI386" s="85" t="str">
        <f t="shared" si="161"/>
        <v/>
      </c>
      <c r="BJ386" s="84">
        <f>IFERROR(FIND("Praia",consulta_completa__11[[#This Row],[13 - Ocorrências/Ambientes Atingidos]]),0)</f>
        <v>0</v>
      </c>
      <c r="BK386" s="85" t="str">
        <f t="shared" si="162"/>
        <v/>
      </c>
      <c r="BL386" s="84">
        <f>IFERROR(FIND("Solo",consulta_completa__11[[#This Row],[13 - Ocorrências/Ambientes Atingidos]]),0)</f>
        <v>1</v>
      </c>
      <c r="BM386" s="85" t="str">
        <f t="shared" si="163"/>
        <v>X</v>
      </c>
      <c r="BN386" s="84">
        <f>IFERROR(FIND("Águas subterrâneas",consulta_completa__11[[#This Row],[13 - Ocorrências/Ambientes Atingidos]]),0)</f>
        <v>0</v>
      </c>
      <c r="BO386" s="85" t="str">
        <f t="shared" si="164"/>
        <v/>
      </c>
      <c r="BP386" s="84">
        <f>IFERROR(FIND("Atmosfera",consulta_completa__11[[#This Row],[13 - Ocorrências/Ambientes Atingidos]]),0)</f>
        <v>0</v>
      </c>
      <c r="BQ386" s="85" t="str">
        <f t="shared" si="165"/>
        <v/>
      </c>
      <c r="BR386" s="84">
        <f>IFERROR(FIND("Flora",consulta_completa__11[[#This Row],[13 - Ocorrências/Ambientes Atingidos]]),0)</f>
        <v>0</v>
      </c>
      <c r="BS386" s="85" t="str">
        <f t="shared" si="166"/>
        <v/>
      </c>
      <c r="BT386" s="84">
        <f>IFERROR(FIND("Fauna",consulta_completa__11[[#This Row],[13 - Ocorrências/Ambientes Atingidos]]),0)</f>
        <v>0</v>
      </c>
      <c r="BU386" s="85" t="str">
        <f t="shared" si="167"/>
        <v/>
      </c>
      <c r="BV386" s="84">
        <f>IFERROR(FIND("UC federal",consulta_completa__11[[#This Row],[13 - Ocorrências/Ambientes Atingidos]]),0)</f>
        <v>0</v>
      </c>
      <c r="BW386" s="85" t="str">
        <f t="shared" si="168"/>
        <v/>
      </c>
      <c r="BX386" s="84">
        <f>IFERROR(FIND("UC estadual/municipal",consulta_completa__11[[#This Row],[13 - Ocorrências/Ambientes Atingidos]]),0)</f>
        <v>0</v>
      </c>
      <c r="BY386" s="85" t="str">
        <f t="shared" si="169"/>
        <v/>
      </c>
      <c r="BZ386" s="84">
        <f>IFERROR(FIND("Outro(s)",consulta_completa__11[[#This Row],[13 - Ocorrências/Ambientes Atingidos]]),0)</f>
        <v>0</v>
      </c>
      <c r="CA386" s="85" t="str">
        <f t="shared" si="170"/>
        <v/>
      </c>
      <c r="CB386" s="84">
        <f>IFERROR(FIND("Sem dano",consulta_completa__11[[#This Row],[13 - Ocorrências/Ambientes Atingidos]]),0)</f>
        <v>0</v>
      </c>
      <c r="CC386" s="85" t="str">
        <f t="shared" si="171"/>
        <v/>
      </c>
      <c r="CD386" s="84" t="str">
        <f>IF(consulta_completa__11[[#This Row],[13 - Ocorrências/Ambientes Atingidos]]="","X","")</f>
        <v/>
      </c>
      <c r="CE386" s="86">
        <f>IFERROR(FIND("IBAMA",consulta_completa__11[[#This Row],[14 - Inst. Atuando no Local]]),0)</f>
        <v>0</v>
      </c>
      <c r="CF386" s="86" t="str">
        <f t="shared" si="172"/>
        <v/>
      </c>
      <c r="CG386" s="86">
        <f>IFERROR(FIND("OEMA",consulta_completa__11[[#This Row],[14 - Inst. Atuando no Local]]),0)</f>
        <v>0</v>
      </c>
      <c r="CH386" s="86" t="str">
        <f t="shared" si="173"/>
        <v/>
      </c>
      <c r="CI386" s="86">
        <f>IFERROR(FIND("DEFESA CIVIL",consulta_completa__11[[#This Row],[14 - Inst. Atuando no Local]]),0)</f>
        <v>0</v>
      </c>
      <c r="CJ386" s="86" t="str">
        <f t="shared" si="174"/>
        <v/>
      </c>
      <c r="CK386" s="86">
        <f>IFERROR(FIND("CORPO DE BOMBEIROS",consulta_completa__11[[#This Row],[14 - Inst. Atuando no Local]]),0)</f>
        <v>0</v>
      </c>
      <c r="CL386" s="86" t="str">
        <f t="shared" si="175"/>
        <v/>
      </c>
      <c r="CM386" s="86">
        <f>IFERROR(FIND("POLÍCIA RODOVIÁRIA",consulta_completa__11[[#This Row],[14 - Inst. Atuando no Local]]),0)</f>
        <v>0</v>
      </c>
      <c r="CN386" s="86" t="str">
        <f t="shared" si="176"/>
        <v/>
      </c>
      <c r="CO386" s="86">
        <f>IFERROR(FIND("POLÍCIA MILITAR",consulta_completa__11[[#This Row],[14 - Inst. Atuando no Local]]),0)</f>
        <v>0</v>
      </c>
      <c r="CP386" s="86" t="str">
        <f t="shared" si="177"/>
        <v/>
      </c>
      <c r="CQ386" s="86">
        <f>IFERROR(FIND("POLÍCIA CIVIL",consulta_completa__11[[#This Row],[14 - Inst. Atuando no Local]]),0)</f>
        <v>0</v>
      </c>
      <c r="CR386" s="86" t="str">
        <f t="shared" si="178"/>
        <v/>
      </c>
      <c r="CS386" s="86">
        <f>IFERROR(FIND("MARINHA DO BRASIL",consulta_completa__11[[#This Row],[14 - Inst. Atuando no Local]]),0)</f>
        <v>0</v>
      </c>
      <c r="CT386" s="86" t="str">
        <f t="shared" si="179"/>
        <v/>
      </c>
      <c r="CU386" s="86">
        <f>IFERROR(FIND("EMPRESA ESPECIALIZADA EM ATENDIMENTO",consulta_completa__11[[#This Row],[14 - Inst. Atuando no Local]]),0)</f>
        <v>0</v>
      </c>
      <c r="CV386" s="86" t="str">
        <f t="shared" si="180"/>
        <v/>
      </c>
      <c r="CW386" s="86">
        <f>IFERROR(FIND("IBAMA",consulta_completa__11[[#This Row],[14 - Inst. Atuando no Local]]),0)</f>
        <v>0</v>
      </c>
      <c r="CX386" s="86" t="str">
        <f t="shared" si="181"/>
        <v/>
      </c>
      <c r="CY386" s="86" t="str">
        <f>IF(consulta_completa__11[[#This Row],[14 - Inst. Atuando no Local]]="","X","")</f>
        <v/>
      </c>
      <c r="CZ386" s="86">
        <f>IFERROR(FIND("OUTRA (S)",consulta_completa__11[[#This Row],[14 - Inst. Atuando no Local]]),0)</f>
        <v>0</v>
      </c>
      <c r="DA386" s="86" t="str">
        <f t="shared" si="182"/>
        <v/>
      </c>
      <c r="DB386" s="37" t="str">
        <f t="shared" si="183"/>
        <v>Sim</v>
      </c>
      <c r="DC386" s="37" t="str">
        <f t="shared" si="184"/>
        <v>Não</v>
      </c>
      <c r="DD386" s="37" t="str">
        <f t="shared" si="185"/>
        <v>Sim</v>
      </c>
      <c r="DE386" s="89" t="str">
        <f t="shared" ref="DE386:DE451" si="187">IF(AD386=1,"Federal",IF(AD386=2,"Estadual",IF(AD386=0,"Sem informação","")))</f>
        <v>Sem informação</v>
      </c>
    </row>
    <row r="387" spans="1:109">
      <c r="A387" s="15">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4">
        <f>IFERROR(FIND("Óbitos/feridos",consulta_completa__11[[#This Row],[13 - Ocorrências/Ambientes Atingidos]]),0)</f>
        <v>0</v>
      </c>
      <c r="AY387" s="85" t="str">
        <f t="shared" ref="AY387:AY450" si="188">IF(AX387=0,"","X")</f>
        <v/>
      </c>
      <c r="AZ387" s="84">
        <f>IFERROR(FIND("População afetada/evacuada",consulta_completa__11[[#This Row],[13 - Ocorrências/Ambientes Atingidos]]),0)</f>
        <v>0</v>
      </c>
      <c r="BA387" s="84" t="str">
        <f t="shared" ref="BA387:BA450" si="189">IF(AZ387=0,"","X")</f>
        <v/>
      </c>
      <c r="BB387" s="84">
        <f>IFERROR(FIND("Suspensão de abastecimento de água",consulta_completa__11[[#This Row],[13 - Ocorrências/Ambientes Atingidos]]),0)</f>
        <v>0</v>
      </c>
      <c r="BC387" s="85" t="str">
        <f t="shared" si="186"/>
        <v/>
      </c>
      <c r="BD387" s="84">
        <f>IFERROR(FIND("Rio/córrego",consulta_completa__11[[#This Row],[13 - Ocorrências/Ambientes Atingidos]]),0)</f>
        <v>0</v>
      </c>
      <c r="BE387" s="85" t="str">
        <f t="shared" ref="BE387:BE450" si="190">IF(BD387=0,"","X")</f>
        <v/>
      </c>
      <c r="BF387" s="84">
        <f>IFERROR(FIND("Lago",consulta_completa__11[[#This Row],[13 - Ocorrências/Ambientes Atingidos]]),0)</f>
        <v>0</v>
      </c>
      <c r="BG387" s="85" t="str">
        <f t="shared" ref="BG387:BG450" si="191">IF(BF387=0,"","X")</f>
        <v/>
      </c>
      <c r="BH387" s="84">
        <f>IFERROR(FIND("Mar",consulta_completa__11[[#This Row],[13 - Ocorrências/Ambientes Atingidos]]),0)</f>
        <v>0</v>
      </c>
      <c r="BI387" s="85" t="str">
        <f t="shared" ref="BI387:BI450" si="192">IF(BH387=0,"","X")</f>
        <v/>
      </c>
      <c r="BJ387" s="84">
        <f>IFERROR(FIND("Praia",consulta_completa__11[[#This Row],[13 - Ocorrências/Ambientes Atingidos]]),0)</f>
        <v>0</v>
      </c>
      <c r="BK387" s="85" t="str">
        <f t="shared" ref="BK387:BK450" si="193">IF(BJ387=0,"","X")</f>
        <v/>
      </c>
      <c r="BL387" s="84">
        <f>IFERROR(FIND("Solo",consulta_completa__11[[#This Row],[13 - Ocorrências/Ambientes Atingidos]]),0)</f>
        <v>1</v>
      </c>
      <c r="BM387" s="85" t="str">
        <f t="shared" ref="BM387:BM450" si="194">IF(BL387=0,"","X")</f>
        <v>X</v>
      </c>
      <c r="BN387" s="84">
        <f>IFERROR(FIND("Águas subterrâneas",consulta_completa__11[[#This Row],[13 - Ocorrências/Ambientes Atingidos]]),0)</f>
        <v>0</v>
      </c>
      <c r="BO387" s="85" t="str">
        <f t="shared" ref="BO387:BO450" si="195">IF(BN387=0,"","X")</f>
        <v/>
      </c>
      <c r="BP387" s="84">
        <f>IFERROR(FIND("Atmosfera",consulta_completa__11[[#This Row],[13 - Ocorrências/Ambientes Atingidos]]),0)</f>
        <v>7</v>
      </c>
      <c r="BQ387" s="85" t="str">
        <f t="shared" ref="BQ387:BQ450" si="196">IF(BP387=0,"","X")</f>
        <v>X</v>
      </c>
      <c r="BR387" s="84">
        <f>IFERROR(FIND("Flora",consulta_completa__11[[#This Row],[13 - Ocorrências/Ambientes Atingidos]]),0)</f>
        <v>0</v>
      </c>
      <c r="BS387" s="85" t="str">
        <f t="shared" ref="BS387:BS450" si="197">IF(BR387=0,"","X")</f>
        <v/>
      </c>
      <c r="BT387" s="84">
        <f>IFERROR(FIND("Fauna",consulta_completa__11[[#This Row],[13 - Ocorrências/Ambientes Atingidos]]),0)</f>
        <v>0</v>
      </c>
      <c r="BU387" s="85" t="str">
        <f t="shared" ref="BU387:BU450" si="198">IF(BT387=0,"","X")</f>
        <v/>
      </c>
      <c r="BV387" s="84">
        <f>IFERROR(FIND("UC federal",consulta_completa__11[[#This Row],[13 - Ocorrências/Ambientes Atingidos]]),0)</f>
        <v>0</v>
      </c>
      <c r="BW387" s="85" t="str">
        <f t="shared" ref="BW387:BW450" si="199">IF(BV387=0,"","X")</f>
        <v/>
      </c>
      <c r="BX387" s="84">
        <f>IFERROR(FIND("UC estadual/municipal",consulta_completa__11[[#This Row],[13 - Ocorrências/Ambientes Atingidos]]),0)</f>
        <v>0</v>
      </c>
      <c r="BY387" s="85" t="str">
        <f t="shared" ref="BY387:BY450" si="200">IF(BX387=0,"","X")</f>
        <v/>
      </c>
      <c r="BZ387" s="84">
        <f>IFERROR(FIND("Outro(s)",consulta_completa__11[[#This Row],[13 - Ocorrências/Ambientes Atingidos]]),0)</f>
        <v>0</v>
      </c>
      <c r="CA387" s="85" t="str">
        <f t="shared" ref="CA387:CA450" si="201">IF(BZ387=0,"","X")</f>
        <v/>
      </c>
      <c r="CB387" s="84">
        <f>IFERROR(FIND("Sem dano",consulta_completa__11[[#This Row],[13 - Ocorrências/Ambientes Atingidos]]),0)</f>
        <v>0</v>
      </c>
      <c r="CC387" s="85" t="str">
        <f t="shared" ref="CC387:CC450" si="202">IF(CB387=0,"","X")</f>
        <v/>
      </c>
      <c r="CD387" s="84" t="str">
        <f>IF(consulta_completa__11[[#This Row],[13 - Ocorrências/Ambientes Atingidos]]="","X","")</f>
        <v/>
      </c>
      <c r="CE387" s="86">
        <f>IFERROR(FIND("IBAMA",consulta_completa__11[[#This Row],[14 - Inst. Atuando no Local]]),0)</f>
        <v>0</v>
      </c>
      <c r="CF387" s="86" t="str">
        <f t="shared" ref="CF387:CF450" si="203">IF(CE387=0,"","X")</f>
        <v/>
      </c>
      <c r="CG387" s="86">
        <f>IFERROR(FIND("OEMA",consulta_completa__11[[#This Row],[14 - Inst. Atuando no Local]]),0)</f>
        <v>0</v>
      </c>
      <c r="CH387" s="86" t="str">
        <f t="shared" ref="CH387:CH450" si="204">IF(CG387=0,"","X")</f>
        <v/>
      </c>
      <c r="CI387" s="86">
        <f>IFERROR(FIND("DEFESA CIVIL",consulta_completa__11[[#This Row],[14 - Inst. Atuando no Local]]),0)</f>
        <v>0</v>
      </c>
      <c r="CJ387" s="86" t="str">
        <f t="shared" ref="CJ387:CJ450" si="205">IF(CI387=0,"","X")</f>
        <v/>
      </c>
      <c r="CK387" s="86">
        <f>IFERROR(FIND("CORPO DE BOMBEIROS",consulta_completa__11[[#This Row],[14 - Inst. Atuando no Local]]),0)</f>
        <v>0</v>
      </c>
      <c r="CL387" s="86" t="str">
        <f t="shared" ref="CL387:CL450" si="206">IF(CK387=0,"","X")</f>
        <v/>
      </c>
      <c r="CM387" s="86">
        <f>IFERROR(FIND("POLÍCIA RODOVIÁRIA",consulta_completa__11[[#This Row],[14 - Inst. Atuando no Local]]),0)</f>
        <v>0</v>
      </c>
      <c r="CN387" s="86" t="str">
        <f t="shared" ref="CN387:CN450" si="207">IF(CM387=0,"","X")</f>
        <v/>
      </c>
      <c r="CO387" s="86">
        <f>IFERROR(FIND("POLÍCIA MILITAR",consulta_completa__11[[#This Row],[14 - Inst. Atuando no Local]]),0)</f>
        <v>0</v>
      </c>
      <c r="CP387" s="86" t="str">
        <f t="shared" ref="CP387:CP450" si="208">IF(CO387=0,"","X")</f>
        <v/>
      </c>
      <c r="CQ387" s="86">
        <f>IFERROR(FIND("POLÍCIA CIVIL",consulta_completa__11[[#This Row],[14 - Inst. Atuando no Local]]),0)</f>
        <v>0</v>
      </c>
      <c r="CR387" s="86" t="str">
        <f t="shared" ref="CR387:CR450" si="209">IF(CQ387=0,"","X")</f>
        <v/>
      </c>
      <c r="CS387" s="86">
        <f>IFERROR(FIND("MARINHA DO BRASIL",consulta_completa__11[[#This Row],[14 - Inst. Atuando no Local]]),0)</f>
        <v>0</v>
      </c>
      <c r="CT387" s="86" t="str">
        <f t="shared" ref="CT387:CT450" si="210">IF(CS387=0,"","X")</f>
        <v/>
      </c>
      <c r="CU387" s="86">
        <f>IFERROR(FIND("EMPRESA ESPECIALIZADA EM ATENDIMENTO",consulta_completa__11[[#This Row],[14 - Inst. Atuando no Local]]),0)</f>
        <v>0</v>
      </c>
      <c r="CV387" s="86" t="str">
        <f t="shared" ref="CV387:CV450" si="211">IF(CU387=0,"","X")</f>
        <v/>
      </c>
      <c r="CW387" s="86">
        <f>IFERROR(FIND("IBAMA",consulta_completa__11[[#This Row],[14 - Inst. Atuando no Local]]),0)</f>
        <v>0</v>
      </c>
      <c r="CX387" s="86" t="str">
        <f t="shared" ref="CX387:CX450" si="212">IF(CW387=0,"","X")</f>
        <v/>
      </c>
      <c r="CY387" s="86" t="str">
        <f>IF(consulta_completa__11[[#This Row],[14 - Inst. Atuando no Local]]="","X","")</f>
        <v/>
      </c>
      <c r="CZ387" s="86">
        <f>IFERROR(FIND("OUTRA (S)",consulta_completa__11[[#This Row],[14 - Inst. Atuando no Local]]),0)</f>
        <v>0</v>
      </c>
      <c r="DA387" s="86" t="str">
        <f t="shared" ref="DA387:DA450" si="213">IF(CZ387=0,"","X")</f>
        <v/>
      </c>
      <c r="DB387" s="37" t="str">
        <f t="shared" ref="DB387:DB450" si="214">IF(AH$2="","",IF(AH$2="S","Sim",IF(AH$2="N","Não", IF(AH$2="I","Sem Informação"))))</f>
        <v>Sim</v>
      </c>
      <c r="DC387" s="37" t="str">
        <f t="shared" ref="DC387:DC450" si="215">IF(AI$2="","",IF(AI$2="S","Sim",IF(AI$2="N","Não", IF(AI$2="I","Sem Informação"))))</f>
        <v>Não</v>
      </c>
      <c r="DD387" s="37" t="str">
        <f t="shared" ref="DD387:DD450" si="216">IF(AJ$2="","",IF(AJ$2="S","Sim",IF(AJ$2="N","Não", IF(AJ$2="I","Sem Informação"))))</f>
        <v>Sim</v>
      </c>
      <c r="DE387" s="89" t="str">
        <f t="shared" si="187"/>
        <v>Sem informação</v>
      </c>
    </row>
    <row r="388" spans="1:109">
      <c r="A388" s="15">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4">
        <f>IFERROR(FIND("Óbitos/feridos",consulta_completa__11[[#This Row],[13 - Ocorrências/Ambientes Atingidos]]),0)</f>
        <v>0</v>
      </c>
      <c r="AY388" s="85" t="str">
        <f t="shared" si="188"/>
        <v/>
      </c>
      <c r="AZ388" s="84">
        <f>IFERROR(FIND("População afetada/evacuada",consulta_completa__11[[#This Row],[13 - Ocorrências/Ambientes Atingidos]]),0)</f>
        <v>0</v>
      </c>
      <c r="BA388" s="84" t="str">
        <f t="shared" si="189"/>
        <v/>
      </c>
      <c r="BB388" s="84">
        <f>IFERROR(FIND("Suspensão de abastecimento de água",consulta_completa__11[[#This Row],[13 - Ocorrências/Ambientes Atingidos]]),0)</f>
        <v>0</v>
      </c>
      <c r="BC388" s="85" t="str">
        <f t="shared" ref="BC388:BC451" si="217">IF(BB388=0,"","X")</f>
        <v/>
      </c>
      <c r="BD388" s="84">
        <f>IFERROR(FIND("Rio/córrego",consulta_completa__11[[#This Row],[13 - Ocorrências/Ambientes Atingidos]]),0)</f>
        <v>0</v>
      </c>
      <c r="BE388" s="85" t="str">
        <f t="shared" si="190"/>
        <v/>
      </c>
      <c r="BF388" s="84">
        <f>IFERROR(FIND("Lago",consulta_completa__11[[#This Row],[13 - Ocorrências/Ambientes Atingidos]]),0)</f>
        <v>0</v>
      </c>
      <c r="BG388" s="85" t="str">
        <f t="shared" si="191"/>
        <v/>
      </c>
      <c r="BH388" s="84">
        <f>IFERROR(FIND("Mar",consulta_completa__11[[#This Row],[13 - Ocorrências/Ambientes Atingidos]]),0)</f>
        <v>0</v>
      </c>
      <c r="BI388" s="85" t="str">
        <f t="shared" si="192"/>
        <v/>
      </c>
      <c r="BJ388" s="84">
        <f>IFERROR(FIND("Praia",consulta_completa__11[[#This Row],[13 - Ocorrências/Ambientes Atingidos]]),0)</f>
        <v>0</v>
      </c>
      <c r="BK388" s="85" t="str">
        <f t="shared" si="193"/>
        <v/>
      </c>
      <c r="BL388" s="84">
        <f>IFERROR(FIND("Solo",consulta_completa__11[[#This Row],[13 - Ocorrências/Ambientes Atingidos]]),0)</f>
        <v>1</v>
      </c>
      <c r="BM388" s="85" t="str">
        <f t="shared" si="194"/>
        <v>X</v>
      </c>
      <c r="BN388" s="84">
        <f>IFERROR(FIND("Águas subterrâneas",consulta_completa__11[[#This Row],[13 - Ocorrências/Ambientes Atingidos]]),0)</f>
        <v>0</v>
      </c>
      <c r="BO388" s="85" t="str">
        <f t="shared" si="195"/>
        <v/>
      </c>
      <c r="BP388" s="84">
        <f>IFERROR(FIND("Atmosfera",consulta_completa__11[[#This Row],[13 - Ocorrências/Ambientes Atingidos]]),0)</f>
        <v>0</v>
      </c>
      <c r="BQ388" s="85" t="str">
        <f t="shared" si="196"/>
        <v/>
      </c>
      <c r="BR388" s="84">
        <f>IFERROR(FIND("Flora",consulta_completa__11[[#This Row],[13 - Ocorrências/Ambientes Atingidos]]),0)</f>
        <v>0</v>
      </c>
      <c r="BS388" s="85" t="str">
        <f t="shared" si="197"/>
        <v/>
      </c>
      <c r="BT388" s="84">
        <f>IFERROR(FIND("Fauna",consulta_completa__11[[#This Row],[13 - Ocorrências/Ambientes Atingidos]]),0)</f>
        <v>0</v>
      </c>
      <c r="BU388" s="85" t="str">
        <f t="shared" si="198"/>
        <v/>
      </c>
      <c r="BV388" s="84">
        <f>IFERROR(FIND("UC federal",consulta_completa__11[[#This Row],[13 - Ocorrências/Ambientes Atingidos]]),0)</f>
        <v>0</v>
      </c>
      <c r="BW388" s="85" t="str">
        <f t="shared" si="199"/>
        <v/>
      </c>
      <c r="BX388" s="84">
        <f>IFERROR(FIND("UC estadual/municipal",consulta_completa__11[[#This Row],[13 - Ocorrências/Ambientes Atingidos]]),0)</f>
        <v>0</v>
      </c>
      <c r="BY388" s="85" t="str">
        <f t="shared" si="200"/>
        <v/>
      </c>
      <c r="BZ388" s="84">
        <f>IFERROR(FIND("Outro(s)",consulta_completa__11[[#This Row],[13 - Ocorrências/Ambientes Atingidos]]),0)</f>
        <v>0</v>
      </c>
      <c r="CA388" s="85" t="str">
        <f t="shared" si="201"/>
        <v/>
      </c>
      <c r="CB388" s="84">
        <f>IFERROR(FIND("Sem dano",consulta_completa__11[[#This Row],[13 - Ocorrências/Ambientes Atingidos]]),0)</f>
        <v>0</v>
      </c>
      <c r="CC388" s="85" t="str">
        <f t="shared" si="202"/>
        <v/>
      </c>
      <c r="CD388" s="84" t="str">
        <f>IF(consulta_completa__11[[#This Row],[13 - Ocorrências/Ambientes Atingidos]]="","X","")</f>
        <v/>
      </c>
      <c r="CE388" s="86">
        <f>IFERROR(FIND("IBAMA",consulta_completa__11[[#This Row],[14 - Inst. Atuando no Local]]),0)</f>
        <v>0</v>
      </c>
      <c r="CF388" s="86" t="str">
        <f t="shared" si="203"/>
        <v/>
      </c>
      <c r="CG388" s="86">
        <f>IFERROR(FIND("OEMA",consulta_completa__11[[#This Row],[14 - Inst. Atuando no Local]]),0)</f>
        <v>0</v>
      </c>
      <c r="CH388" s="86" t="str">
        <f t="shared" si="204"/>
        <v/>
      </c>
      <c r="CI388" s="86">
        <f>IFERROR(FIND("DEFESA CIVIL",consulta_completa__11[[#This Row],[14 - Inst. Atuando no Local]]),0)</f>
        <v>0</v>
      </c>
      <c r="CJ388" s="86" t="str">
        <f t="shared" si="205"/>
        <v/>
      </c>
      <c r="CK388" s="86">
        <f>IFERROR(FIND("CORPO DE BOMBEIROS",consulta_completa__11[[#This Row],[14 - Inst. Atuando no Local]]),0)</f>
        <v>0</v>
      </c>
      <c r="CL388" s="86" t="str">
        <f t="shared" si="206"/>
        <v/>
      </c>
      <c r="CM388" s="86">
        <f>IFERROR(FIND("POLÍCIA RODOVIÁRIA",consulta_completa__11[[#This Row],[14 - Inst. Atuando no Local]]),0)</f>
        <v>0</v>
      </c>
      <c r="CN388" s="86" t="str">
        <f t="shared" si="207"/>
        <v/>
      </c>
      <c r="CO388" s="86">
        <f>IFERROR(FIND("POLÍCIA MILITAR",consulta_completa__11[[#This Row],[14 - Inst. Atuando no Local]]),0)</f>
        <v>0</v>
      </c>
      <c r="CP388" s="86" t="str">
        <f t="shared" si="208"/>
        <v/>
      </c>
      <c r="CQ388" s="86">
        <f>IFERROR(FIND("POLÍCIA CIVIL",consulta_completa__11[[#This Row],[14 - Inst. Atuando no Local]]),0)</f>
        <v>0</v>
      </c>
      <c r="CR388" s="86" t="str">
        <f t="shared" si="209"/>
        <v/>
      </c>
      <c r="CS388" s="86">
        <f>IFERROR(FIND("MARINHA DO BRASIL",consulta_completa__11[[#This Row],[14 - Inst. Atuando no Local]]),0)</f>
        <v>0</v>
      </c>
      <c r="CT388" s="86" t="str">
        <f t="shared" si="210"/>
        <v/>
      </c>
      <c r="CU388" s="86">
        <f>IFERROR(FIND("EMPRESA ESPECIALIZADA EM ATENDIMENTO",consulta_completa__11[[#This Row],[14 - Inst. Atuando no Local]]),0)</f>
        <v>0</v>
      </c>
      <c r="CV388" s="86" t="str">
        <f t="shared" si="211"/>
        <v/>
      </c>
      <c r="CW388" s="86">
        <f>IFERROR(FIND("IBAMA",consulta_completa__11[[#This Row],[14 - Inst. Atuando no Local]]),0)</f>
        <v>0</v>
      </c>
      <c r="CX388" s="86" t="str">
        <f t="shared" si="212"/>
        <v/>
      </c>
      <c r="CY388" s="86" t="str">
        <f>IF(consulta_completa__11[[#This Row],[14 - Inst. Atuando no Local]]="","X","")</f>
        <v/>
      </c>
      <c r="CZ388" s="86">
        <f>IFERROR(FIND("OUTRA (S)",consulta_completa__11[[#This Row],[14 - Inst. Atuando no Local]]),0)</f>
        <v>0</v>
      </c>
      <c r="DA388" s="86" t="str">
        <f t="shared" si="213"/>
        <v/>
      </c>
      <c r="DB388" s="37" t="str">
        <f t="shared" si="214"/>
        <v>Sim</v>
      </c>
      <c r="DC388" s="37" t="str">
        <f t="shared" si="215"/>
        <v>Não</v>
      </c>
      <c r="DD388" s="37" t="str">
        <f t="shared" si="216"/>
        <v>Sim</v>
      </c>
      <c r="DE388" s="89" t="str">
        <f t="shared" si="187"/>
        <v>Sem informação</v>
      </c>
    </row>
    <row r="389" spans="1:109">
      <c r="A389" s="15">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4">
        <f>IFERROR(FIND("Óbitos/feridos",consulta_completa__11[[#This Row],[13 - Ocorrências/Ambientes Atingidos]]),0)</f>
        <v>0</v>
      </c>
      <c r="AY389" s="85" t="str">
        <f t="shared" si="188"/>
        <v/>
      </c>
      <c r="AZ389" s="84">
        <f>IFERROR(FIND("População afetada/evacuada",consulta_completa__11[[#This Row],[13 - Ocorrências/Ambientes Atingidos]]),0)</f>
        <v>0</v>
      </c>
      <c r="BA389" s="84" t="str">
        <f t="shared" si="189"/>
        <v/>
      </c>
      <c r="BB389" s="84">
        <f>IFERROR(FIND("Suspensão de abastecimento de água",consulta_completa__11[[#This Row],[13 - Ocorrências/Ambientes Atingidos]]),0)</f>
        <v>0</v>
      </c>
      <c r="BC389" s="85" t="str">
        <f t="shared" si="217"/>
        <v/>
      </c>
      <c r="BD389" s="84">
        <f>IFERROR(FIND("Rio/córrego",consulta_completa__11[[#This Row],[13 - Ocorrências/Ambientes Atingidos]]),0)</f>
        <v>0</v>
      </c>
      <c r="BE389" s="85" t="str">
        <f t="shared" si="190"/>
        <v/>
      </c>
      <c r="BF389" s="84">
        <f>IFERROR(FIND("Lago",consulta_completa__11[[#This Row],[13 - Ocorrências/Ambientes Atingidos]]),0)</f>
        <v>0</v>
      </c>
      <c r="BG389" s="85" t="str">
        <f t="shared" si="191"/>
        <v/>
      </c>
      <c r="BH389" s="84">
        <f>IFERROR(FIND("Mar",consulta_completa__11[[#This Row],[13 - Ocorrências/Ambientes Atingidos]]),0)</f>
        <v>0</v>
      </c>
      <c r="BI389" s="85" t="str">
        <f t="shared" si="192"/>
        <v/>
      </c>
      <c r="BJ389" s="84">
        <f>IFERROR(FIND("Praia",consulta_completa__11[[#This Row],[13 - Ocorrências/Ambientes Atingidos]]),0)</f>
        <v>0</v>
      </c>
      <c r="BK389" s="85" t="str">
        <f t="shared" si="193"/>
        <v/>
      </c>
      <c r="BL389" s="84">
        <f>IFERROR(FIND("Solo",consulta_completa__11[[#This Row],[13 - Ocorrências/Ambientes Atingidos]]),0)</f>
        <v>1</v>
      </c>
      <c r="BM389" s="85" t="str">
        <f t="shared" si="194"/>
        <v>X</v>
      </c>
      <c r="BN389" s="84">
        <f>IFERROR(FIND("Águas subterrâneas",consulta_completa__11[[#This Row],[13 - Ocorrências/Ambientes Atingidos]]),0)</f>
        <v>0</v>
      </c>
      <c r="BO389" s="85" t="str">
        <f t="shared" si="195"/>
        <v/>
      </c>
      <c r="BP389" s="84">
        <f>IFERROR(FIND("Atmosfera",consulta_completa__11[[#This Row],[13 - Ocorrências/Ambientes Atingidos]]),0)</f>
        <v>0</v>
      </c>
      <c r="BQ389" s="85" t="str">
        <f t="shared" si="196"/>
        <v/>
      </c>
      <c r="BR389" s="84">
        <f>IFERROR(FIND("Flora",consulta_completa__11[[#This Row],[13 - Ocorrências/Ambientes Atingidos]]),0)</f>
        <v>0</v>
      </c>
      <c r="BS389" s="85" t="str">
        <f t="shared" si="197"/>
        <v/>
      </c>
      <c r="BT389" s="84">
        <f>IFERROR(FIND("Fauna",consulta_completa__11[[#This Row],[13 - Ocorrências/Ambientes Atingidos]]),0)</f>
        <v>0</v>
      </c>
      <c r="BU389" s="85" t="str">
        <f t="shared" si="198"/>
        <v/>
      </c>
      <c r="BV389" s="84">
        <f>IFERROR(FIND("UC federal",consulta_completa__11[[#This Row],[13 - Ocorrências/Ambientes Atingidos]]),0)</f>
        <v>0</v>
      </c>
      <c r="BW389" s="85" t="str">
        <f t="shared" si="199"/>
        <v/>
      </c>
      <c r="BX389" s="84">
        <f>IFERROR(FIND("UC estadual/municipal",consulta_completa__11[[#This Row],[13 - Ocorrências/Ambientes Atingidos]]),0)</f>
        <v>0</v>
      </c>
      <c r="BY389" s="85" t="str">
        <f t="shared" si="200"/>
        <v/>
      </c>
      <c r="BZ389" s="84">
        <f>IFERROR(FIND("Outro(s)",consulta_completa__11[[#This Row],[13 - Ocorrências/Ambientes Atingidos]]),0)</f>
        <v>0</v>
      </c>
      <c r="CA389" s="85" t="str">
        <f t="shared" si="201"/>
        <v/>
      </c>
      <c r="CB389" s="84">
        <f>IFERROR(FIND("Sem dano",consulta_completa__11[[#This Row],[13 - Ocorrências/Ambientes Atingidos]]),0)</f>
        <v>0</v>
      </c>
      <c r="CC389" s="85" t="str">
        <f t="shared" si="202"/>
        <v/>
      </c>
      <c r="CD389" s="84" t="str">
        <f>IF(consulta_completa__11[[#This Row],[13 - Ocorrências/Ambientes Atingidos]]="","X","")</f>
        <v/>
      </c>
      <c r="CE389" s="86">
        <f>IFERROR(FIND("IBAMA",consulta_completa__11[[#This Row],[14 - Inst. Atuando no Local]]),0)</f>
        <v>0</v>
      </c>
      <c r="CF389" s="86" t="str">
        <f t="shared" si="203"/>
        <v/>
      </c>
      <c r="CG389" s="86">
        <f>IFERROR(FIND("OEMA",consulta_completa__11[[#This Row],[14 - Inst. Atuando no Local]]),0)</f>
        <v>0</v>
      </c>
      <c r="CH389" s="86" t="str">
        <f t="shared" si="204"/>
        <v/>
      </c>
      <c r="CI389" s="86">
        <f>IFERROR(FIND("DEFESA CIVIL",consulta_completa__11[[#This Row],[14 - Inst. Atuando no Local]]),0)</f>
        <v>0</v>
      </c>
      <c r="CJ389" s="86" t="str">
        <f t="shared" si="205"/>
        <v/>
      </c>
      <c r="CK389" s="86">
        <f>IFERROR(FIND("CORPO DE BOMBEIROS",consulta_completa__11[[#This Row],[14 - Inst. Atuando no Local]]),0)</f>
        <v>0</v>
      </c>
      <c r="CL389" s="86" t="str">
        <f t="shared" si="206"/>
        <v/>
      </c>
      <c r="CM389" s="86">
        <f>IFERROR(FIND("POLÍCIA RODOVIÁRIA",consulta_completa__11[[#This Row],[14 - Inst. Atuando no Local]]),0)</f>
        <v>0</v>
      </c>
      <c r="CN389" s="86" t="str">
        <f t="shared" si="207"/>
        <v/>
      </c>
      <c r="CO389" s="86">
        <f>IFERROR(FIND("POLÍCIA MILITAR",consulta_completa__11[[#This Row],[14 - Inst. Atuando no Local]]),0)</f>
        <v>0</v>
      </c>
      <c r="CP389" s="86" t="str">
        <f t="shared" si="208"/>
        <v/>
      </c>
      <c r="CQ389" s="86">
        <f>IFERROR(FIND("POLÍCIA CIVIL",consulta_completa__11[[#This Row],[14 - Inst. Atuando no Local]]),0)</f>
        <v>0</v>
      </c>
      <c r="CR389" s="86" t="str">
        <f t="shared" si="209"/>
        <v/>
      </c>
      <c r="CS389" s="86">
        <f>IFERROR(FIND("MARINHA DO BRASIL",consulta_completa__11[[#This Row],[14 - Inst. Atuando no Local]]),0)</f>
        <v>0</v>
      </c>
      <c r="CT389" s="86" t="str">
        <f t="shared" si="210"/>
        <v/>
      </c>
      <c r="CU389" s="86">
        <f>IFERROR(FIND("EMPRESA ESPECIALIZADA EM ATENDIMENTO",consulta_completa__11[[#This Row],[14 - Inst. Atuando no Local]]),0)</f>
        <v>0</v>
      </c>
      <c r="CV389" s="86" t="str">
        <f t="shared" si="211"/>
        <v/>
      </c>
      <c r="CW389" s="86">
        <f>IFERROR(FIND("IBAMA",consulta_completa__11[[#This Row],[14 - Inst. Atuando no Local]]),0)</f>
        <v>0</v>
      </c>
      <c r="CX389" s="86" t="str">
        <f t="shared" si="212"/>
        <v/>
      </c>
      <c r="CY389" s="86" t="str">
        <f>IF(consulta_completa__11[[#This Row],[14 - Inst. Atuando no Local]]="","X","")</f>
        <v/>
      </c>
      <c r="CZ389" s="86">
        <f>IFERROR(FIND("OUTRA (S)",consulta_completa__11[[#This Row],[14 - Inst. Atuando no Local]]),0)</f>
        <v>0</v>
      </c>
      <c r="DA389" s="86" t="str">
        <f t="shared" si="213"/>
        <v/>
      </c>
      <c r="DB389" s="37" t="str">
        <f t="shared" si="214"/>
        <v>Sim</v>
      </c>
      <c r="DC389" s="37" t="str">
        <f t="shared" si="215"/>
        <v>Não</v>
      </c>
      <c r="DD389" s="37" t="str">
        <f t="shared" si="216"/>
        <v>Sim</v>
      </c>
      <c r="DE389" s="89" t="str">
        <f t="shared" si="187"/>
        <v>Sem informação</v>
      </c>
    </row>
    <row r="390" spans="1:109">
      <c r="A390" s="15">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4">
        <f>IFERROR(FIND("Óbitos/feridos",consulta_completa__11[[#This Row],[13 - Ocorrências/Ambientes Atingidos]]),0)</f>
        <v>0</v>
      </c>
      <c r="AY390" s="85" t="str">
        <f t="shared" si="188"/>
        <v/>
      </c>
      <c r="AZ390" s="84">
        <f>IFERROR(FIND("População afetada/evacuada",consulta_completa__11[[#This Row],[13 - Ocorrências/Ambientes Atingidos]]),0)</f>
        <v>0</v>
      </c>
      <c r="BA390" s="84" t="str">
        <f t="shared" si="189"/>
        <v/>
      </c>
      <c r="BB390" s="84">
        <f>IFERROR(FIND("Suspensão de abastecimento de água",consulta_completa__11[[#This Row],[13 - Ocorrências/Ambientes Atingidos]]),0)</f>
        <v>0</v>
      </c>
      <c r="BC390" s="85" t="str">
        <f t="shared" si="217"/>
        <v/>
      </c>
      <c r="BD390" s="84">
        <f>IFERROR(FIND("Rio/córrego",consulta_completa__11[[#This Row],[13 - Ocorrências/Ambientes Atingidos]]),0)</f>
        <v>0</v>
      </c>
      <c r="BE390" s="85" t="str">
        <f t="shared" si="190"/>
        <v/>
      </c>
      <c r="BF390" s="84">
        <f>IFERROR(FIND("Lago",consulta_completa__11[[#This Row],[13 - Ocorrências/Ambientes Atingidos]]),0)</f>
        <v>0</v>
      </c>
      <c r="BG390" s="85" t="str">
        <f t="shared" si="191"/>
        <v/>
      </c>
      <c r="BH390" s="84">
        <f>IFERROR(FIND("Mar",consulta_completa__11[[#This Row],[13 - Ocorrências/Ambientes Atingidos]]),0)</f>
        <v>1</v>
      </c>
      <c r="BI390" s="85" t="str">
        <f t="shared" si="192"/>
        <v>X</v>
      </c>
      <c r="BJ390" s="84">
        <f>IFERROR(FIND("Praia",consulta_completa__11[[#This Row],[13 - Ocorrências/Ambientes Atingidos]]),0)</f>
        <v>0</v>
      </c>
      <c r="BK390" s="85" t="str">
        <f t="shared" si="193"/>
        <v/>
      </c>
      <c r="BL390" s="84">
        <f>IFERROR(FIND("Solo",consulta_completa__11[[#This Row],[13 - Ocorrências/Ambientes Atingidos]]),0)</f>
        <v>0</v>
      </c>
      <c r="BM390" s="85" t="str">
        <f t="shared" si="194"/>
        <v/>
      </c>
      <c r="BN390" s="84">
        <f>IFERROR(FIND("Águas subterrâneas",consulta_completa__11[[#This Row],[13 - Ocorrências/Ambientes Atingidos]]),0)</f>
        <v>0</v>
      </c>
      <c r="BO390" s="85" t="str">
        <f t="shared" si="195"/>
        <v/>
      </c>
      <c r="BP390" s="84">
        <f>IFERROR(FIND("Atmosfera",consulta_completa__11[[#This Row],[13 - Ocorrências/Ambientes Atingidos]]),0)</f>
        <v>0</v>
      </c>
      <c r="BQ390" s="85" t="str">
        <f t="shared" si="196"/>
        <v/>
      </c>
      <c r="BR390" s="84">
        <f>IFERROR(FIND("Flora",consulta_completa__11[[#This Row],[13 - Ocorrências/Ambientes Atingidos]]),0)</f>
        <v>0</v>
      </c>
      <c r="BS390" s="85" t="str">
        <f t="shared" si="197"/>
        <v/>
      </c>
      <c r="BT390" s="84">
        <f>IFERROR(FIND("Fauna",consulta_completa__11[[#This Row],[13 - Ocorrências/Ambientes Atingidos]]),0)</f>
        <v>0</v>
      </c>
      <c r="BU390" s="85" t="str">
        <f t="shared" si="198"/>
        <v/>
      </c>
      <c r="BV390" s="84">
        <f>IFERROR(FIND("UC federal",consulta_completa__11[[#This Row],[13 - Ocorrências/Ambientes Atingidos]]),0)</f>
        <v>0</v>
      </c>
      <c r="BW390" s="85" t="str">
        <f t="shared" si="199"/>
        <v/>
      </c>
      <c r="BX390" s="84">
        <f>IFERROR(FIND("UC estadual/municipal",consulta_completa__11[[#This Row],[13 - Ocorrências/Ambientes Atingidos]]),0)</f>
        <v>0</v>
      </c>
      <c r="BY390" s="85" t="str">
        <f t="shared" si="200"/>
        <v/>
      </c>
      <c r="BZ390" s="84">
        <f>IFERROR(FIND("Outro(s)",consulta_completa__11[[#This Row],[13 - Ocorrências/Ambientes Atingidos]]),0)</f>
        <v>0</v>
      </c>
      <c r="CA390" s="85" t="str">
        <f t="shared" si="201"/>
        <v/>
      </c>
      <c r="CB390" s="84">
        <f>IFERROR(FIND("Sem dano",consulta_completa__11[[#This Row],[13 - Ocorrências/Ambientes Atingidos]]),0)</f>
        <v>0</v>
      </c>
      <c r="CC390" s="85" t="str">
        <f t="shared" si="202"/>
        <v/>
      </c>
      <c r="CD390" s="84" t="str">
        <f>IF(consulta_completa__11[[#This Row],[13 - Ocorrências/Ambientes Atingidos]]="","X","")</f>
        <v/>
      </c>
      <c r="CE390" s="86">
        <f>IFERROR(FIND("IBAMA",consulta_completa__11[[#This Row],[14 - Inst. Atuando no Local]]),0)</f>
        <v>0</v>
      </c>
      <c r="CF390" s="86" t="str">
        <f t="shared" si="203"/>
        <v/>
      </c>
      <c r="CG390" s="86">
        <f>IFERROR(FIND("OEMA",consulta_completa__11[[#This Row],[14 - Inst. Atuando no Local]]),0)</f>
        <v>0</v>
      </c>
      <c r="CH390" s="86" t="str">
        <f t="shared" si="204"/>
        <v/>
      </c>
      <c r="CI390" s="86">
        <f>IFERROR(FIND("DEFESA CIVIL",consulta_completa__11[[#This Row],[14 - Inst. Atuando no Local]]),0)</f>
        <v>0</v>
      </c>
      <c r="CJ390" s="86" t="str">
        <f t="shared" si="205"/>
        <v/>
      </c>
      <c r="CK390" s="86">
        <f>IFERROR(FIND("CORPO DE BOMBEIROS",consulta_completa__11[[#This Row],[14 - Inst. Atuando no Local]]),0)</f>
        <v>0</v>
      </c>
      <c r="CL390" s="86" t="str">
        <f t="shared" si="206"/>
        <v/>
      </c>
      <c r="CM390" s="86">
        <f>IFERROR(FIND("POLÍCIA RODOVIÁRIA",consulta_completa__11[[#This Row],[14 - Inst. Atuando no Local]]),0)</f>
        <v>0</v>
      </c>
      <c r="CN390" s="86" t="str">
        <f t="shared" si="207"/>
        <v/>
      </c>
      <c r="CO390" s="86">
        <f>IFERROR(FIND("POLÍCIA MILITAR",consulta_completa__11[[#This Row],[14 - Inst. Atuando no Local]]),0)</f>
        <v>0</v>
      </c>
      <c r="CP390" s="86" t="str">
        <f t="shared" si="208"/>
        <v/>
      </c>
      <c r="CQ390" s="86">
        <f>IFERROR(FIND("POLÍCIA CIVIL",consulta_completa__11[[#This Row],[14 - Inst. Atuando no Local]]),0)</f>
        <v>0</v>
      </c>
      <c r="CR390" s="86" t="str">
        <f t="shared" si="209"/>
        <v/>
      </c>
      <c r="CS390" s="86">
        <f>IFERROR(FIND("MARINHA DO BRASIL",consulta_completa__11[[#This Row],[14 - Inst. Atuando no Local]]),0)</f>
        <v>0</v>
      </c>
      <c r="CT390" s="86" t="str">
        <f t="shared" si="210"/>
        <v/>
      </c>
      <c r="CU390" s="86">
        <f>IFERROR(FIND("EMPRESA ESPECIALIZADA EM ATENDIMENTO",consulta_completa__11[[#This Row],[14 - Inst. Atuando no Local]]),0)</f>
        <v>0</v>
      </c>
      <c r="CV390" s="86" t="str">
        <f t="shared" si="211"/>
        <v/>
      </c>
      <c r="CW390" s="86">
        <f>IFERROR(FIND("IBAMA",consulta_completa__11[[#This Row],[14 - Inst. Atuando no Local]]),0)</f>
        <v>0</v>
      </c>
      <c r="CX390" s="86" t="str">
        <f t="shared" si="212"/>
        <v/>
      </c>
      <c r="CY390" s="86" t="str">
        <f>IF(consulta_completa__11[[#This Row],[14 - Inst. Atuando no Local]]="","X","")</f>
        <v/>
      </c>
      <c r="CZ390" s="86">
        <f>IFERROR(FIND("OUTRA (S)",consulta_completa__11[[#This Row],[14 - Inst. Atuando no Local]]),0)</f>
        <v>0</v>
      </c>
      <c r="DA390" s="86" t="str">
        <f t="shared" si="213"/>
        <v/>
      </c>
      <c r="DB390" s="37" t="str">
        <f t="shared" si="214"/>
        <v>Sim</v>
      </c>
      <c r="DC390" s="37" t="str">
        <f t="shared" si="215"/>
        <v>Não</v>
      </c>
      <c r="DD390" s="37" t="str">
        <f t="shared" si="216"/>
        <v>Sim</v>
      </c>
      <c r="DE390" s="89" t="str">
        <f t="shared" si="187"/>
        <v>Federal</v>
      </c>
    </row>
    <row r="391" spans="1:109">
      <c r="A391" s="15">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4">
        <f>IFERROR(FIND("Óbitos/feridos",consulta_completa__11[[#This Row],[13 - Ocorrências/Ambientes Atingidos]]),0)</f>
        <v>0</v>
      </c>
      <c r="AY391" s="85" t="str">
        <f t="shared" si="188"/>
        <v/>
      </c>
      <c r="AZ391" s="84">
        <f>IFERROR(FIND("População afetada/evacuada",consulta_completa__11[[#This Row],[13 - Ocorrências/Ambientes Atingidos]]),0)</f>
        <v>0</v>
      </c>
      <c r="BA391" s="84" t="str">
        <f t="shared" si="189"/>
        <v/>
      </c>
      <c r="BB391" s="84">
        <f>IFERROR(FIND("Suspensão de abastecimento de água",consulta_completa__11[[#This Row],[13 - Ocorrências/Ambientes Atingidos]]),0)</f>
        <v>0</v>
      </c>
      <c r="BC391" s="85" t="str">
        <f t="shared" si="217"/>
        <v/>
      </c>
      <c r="BD391" s="84">
        <f>IFERROR(FIND("Rio/córrego",consulta_completa__11[[#This Row],[13 - Ocorrências/Ambientes Atingidos]]),0)</f>
        <v>0</v>
      </c>
      <c r="BE391" s="85" t="str">
        <f t="shared" si="190"/>
        <v/>
      </c>
      <c r="BF391" s="84">
        <f>IFERROR(FIND("Lago",consulta_completa__11[[#This Row],[13 - Ocorrências/Ambientes Atingidos]]),0)</f>
        <v>0</v>
      </c>
      <c r="BG391" s="85" t="str">
        <f t="shared" si="191"/>
        <v/>
      </c>
      <c r="BH391" s="84">
        <f>IFERROR(FIND("Mar",consulta_completa__11[[#This Row],[13 - Ocorrências/Ambientes Atingidos]]),0)</f>
        <v>0</v>
      </c>
      <c r="BI391" s="85" t="str">
        <f t="shared" si="192"/>
        <v/>
      </c>
      <c r="BJ391" s="84">
        <f>IFERROR(FIND("Praia",consulta_completa__11[[#This Row],[13 - Ocorrências/Ambientes Atingidos]]),0)</f>
        <v>0</v>
      </c>
      <c r="BK391" s="85" t="str">
        <f t="shared" si="193"/>
        <v/>
      </c>
      <c r="BL391" s="84">
        <f>IFERROR(FIND("Solo",consulta_completa__11[[#This Row],[13 - Ocorrências/Ambientes Atingidos]]),0)</f>
        <v>1</v>
      </c>
      <c r="BM391" s="85" t="str">
        <f t="shared" si="194"/>
        <v>X</v>
      </c>
      <c r="BN391" s="84">
        <f>IFERROR(FIND("Águas subterrâneas",consulta_completa__11[[#This Row],[13 - Ocorrências/Ambientes Atingidos]]),0)</f>
        <v>0</v>
      </c>
      <c r="BO391" s="85" t="str">
        <f t="shared" si="195"/>
        <v/>
      </c>
      <c r="BP391" s="84">
        <f>IFERROR(FIND("Atmosfera",consulta_completa__11[[#This Row],[13 - Ocorrências/Ambientes Atingidos]]),0)</f>
        <v>0</v>
      </c>
      <c r="BQ391" s="85" t="str">
        <f t="shared" si="196"/>
        <v/>
      </c>
      <c r="BR391" s="84">
        <f>IFERROR(FIND("Flora",consulta_completa__11[[#This Row],[13 - Ocorrências/Ambientes Atingidos]]),0)</f>
        <v>0</v>
      </c>
      <c r="BS391" s="85" t="str">
        <f t="shared" si="197"/>
        <v/>
      </c>
      <c r="BT391" s="84">
        <f>IFERROR(FIND("Fauna",consulta_completa__11[[#This Row],[13 - Ocorrências/Ambientes Atingidos]]),0)</f>
        <v>0</v>
      </c>
      <c r="BU391" s="85" t="str">
        <f t="shared" si="198"/>
        <v/>
      </c>
      <c r="BV391" s="84">
        <f>IFERROR(FIND("UC federal",consulta_completa__11[[#This Row],[13 - Ocorrências/Ambientes Atingidos]]),0)</f>
        <v>0</v>
      </c>
      <c r="BW391" s="85" t="str">
        <f t="shared" si="199"/>
        <v/>
      </c>
      <c r="BX391" s="84">
        <f>IFERROR(FIND("UC estadual/municipal",consulta_completa__11[[#This Row],[13 - Ocorrências/Ambientes Atingidos]]),0)</f>
        <v>0</v>
      </c>
      <c r="BY391" s="85" t="str">
        <f t="shared" si="200"/>
        <v/>
      </c>
      <c r="BZ391" s="84">
        <f>IFERROR(FIND("Outro(s)",consulta_completa__11[[#This Row],[13 - Ocorrências/Ambientes Atingidos]]),0)</f>
        <v>0</v>
      </c>
      <c r="CA391" s="85" t="str">
        <f t="shared" si="201"/>
        <v/>
      </c>
      <c r="CB391" s="84">
        <f>IFERROR(FIND("Sem dano",consulta_completa__11[[#This Row],[13 - Ocorrências/Ambientes Atingidos]]),0)</f>
        <v>0</v>
      </c>
      <c r="CC391" s="85" t="str">
        <f t="shared" si="202"/>
        <v/>
      </c>
      <c r="CD391" s="84" t="str">
        <f>IF(consulta_completa__11[[#This Row],[13 - Ocorrências/Ambientes Atingidos]]="","X","")</f>
        <v/>
      </c>
      <c r="CE391" s="86">
        <f>IFERROR(FIND("IBAMA",consulta_completa__11[[#This Row],[14 - Inst. Atuando no Local]]),0)</f>
        <v>0</v>
      </c>
      <c r="CF391" s="86" t="str">
        <f t="shared" si="203"/>
        <v/>
      </c>
      <c r="CG391" s="86">
        <f>IFERROR(FIND("OEMA",consulta_completa__11[[#This Row],[14 - Inst. Atuando no Local]]),0)</f>
        <v>0</v>
      </c>
      <c r="CH391" s="86" t="str">
        <f t="shared" si="204"/>
        <v/>
      </c>
      <c r="CI391" s="86">
        <f>IFERROR(FIND("DEFESA CIVIL",consulta_completa__11[[#This Row],[14 - Inst. Atuando no Local]]),0)</f>
        <v>0</v>
      </c>
      <c r="CJ391" s="86" t="str">
        <f t="shared" si="205"/>
        <v/>
      </c>
      <c r="CK391" s="86">
        <f>IFERROR(FIND("CORPO DE BOMBEIROS",consulta_completa__11[[#This Row],[14 - Inst. Atuando no Local]]),0)</f>
        <v>0</v>
      </c>
      <c r="CL391" s="86" t="str">
        <f t="shared" si="206"/>
        <v/>
      </c>
      <c r="CM391" s="86">
        <f>IFERROR(FIND("POLÍCIA RODOVIÁRIA",consulta_completa__11[[#This Row],[14 - Inst. Atuando no Local]]),0)</f>
        <v>0</v>
      </c>
      <c r="CN391" s="86" t="str">
        <f t="shared" si="207"/>
        <v/>
      </c>
      <c r="CO391" s="86">
        <f>IFERROR(FIND("POLÍCIA MILITAR",consulta_completa__11[[#This Row],[14 - Inst. Atuando no Local]]),0)</f>
        <v>0</v>
      </c>
      <c r="CP391" s="86" t="str">
        <f t="shared" si="208"/>
        <v/>
      </c>
      <c r="CQ391" s="86">
        <f>IFERROR(FIND("POLÍCIA CIVIL",consulta_completa__11[[#This Row],[14 - Inst. Atuando no Local]]),0)</f>
        <v>0</v>
      </c>
      <c r="CR391" s="86" t="str">
        <f t="shared" si="209"/>
        <v/>
      </c>
      <c r="CS391" s="86">
        <f>IFERROR(FIND("MARINHA DO BRASIL",consulta_completa__11[[#This Row],[14 - Inst. Atuando no Local]]),0)</f>
        <v>0</v>
      </c>
      <c r="CT391" s="86" t="str">
        <f t="shared" si="210"/>
        <v/>
      </c>
      <c r="CU391" s="86">
        <f>IFERROR(FIND("EMPRESA ESPECIALIZADA EM ATENDIMENTO",consulta_completa__11[[#This Row],[14 - Inst. Atuando no Local]]),0)</f>
        <v>0</v>
      </c>
      <c r="CV391" s="86" t="str">
        <f t="shared" si="211"/>
        <v/>
      </c>
      <c r="CW391" s="86">
        <f>IFERROR(FIND("IBAMA",consulta_completa__11[[#This Row],[14 - Inst. Atuando no Local]]),0)</f>
        <v>0</v>
      </c>
      <c r="CX391" s="86" t="str">
        <f t="shared" si="212"/>
        <v/>
      </c>
      <c r="CY391" s="86" t="str">
        <f>IF(consulta_completa__11[[#This Row],[14 - Inst. Atuando no Local]]="","X","")</f>
        <v/>
      </c>
      <c r="CZ391" s="86">
        <f>IFERROR(FIND("OUTRA (S)",consulta_completa__11[[#This Row],[14 - Inst. Atuando no Local]]),0)</f>
        <v>0</v>
      </c>
      <c r="DA391" s="86" t="str">
        <f t="shared" si="213"/>
        <v/>
      </c>
      <c r="DB391" s="37" t="str">
        <f t="shared" si="214"/>
        <v>Sim</v>
      </c>
      <c r="DC391" s="37" t="str">
        <f t="shared" si="215"/>
        <v>Não</v>
      </c>
      <c r="DD391" s="37" t="str">
        <f t="shared" si="216"/>
        <v>Sim</v>
      </c>
      <c r="DE391" s="89" t="str">
        <f t="shared" si="187"/>
        <v>Sem informação</v>
      </c>
    </row>
    <row r="392" spans="1:109">
      <c r="A392" s="15">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4">
        <f>IFERROR(FIND("Óbitos/feridos",consulta_completa__11[[#This Row],[13 - Ocorrências/Ambientes Atingidos]]),0)</f>
        <v>0</v>
      </c>
      <c r="AY392" s="85" t="str">
        <f t="shared" si="188"/>
        <v/>
      </c>
      <c r="AZ392" s="84">
        <f>IFERROR(FIND("População afetada/evacuada",consulta_completa__11[[#This Row],[13 - Ocorrências/Ambientes Atingidos]]),0)</f>
        <v>0</v>
      </c>
      <c r="BA392" s="84" t="str">
        <f t="shared" si="189"/>
        <v/>
      </c>
      <c r="BB392" s="84">
        <f>IFERROR(FIND("Suspensão de abastecimento de água",consulta_completa__11[[#This Row],[13 - Ocorrências/Ambientes Atingidos]]),0)</f>
        <v>0</v>
      </c>
      <c r="BC392" s="85" t="str">
        <f t="shared" si="217"/>
        <v/>
      </c>
      <c r="BD392" s="84">
        <f>IFERROR(FIND("Rio/córrego",consulta_completa__11[[#This Row],[13 - Ocorrências/Ambientes Atingidos]]),0)</f>
        <v>0</v>
      </c>
      <c r="BE392" s="85" t="str">
        <f t="shared" si="190"/>
        <v/>
      </c>
      <c r="BF392" s="84">
        <f>IFERROR(FIND("Lago",consulta_completa__11[[#This Row],[13 - Ocorrências/Ambientes Atingidos]]),0)</f>
        <v>0</v>
      </c>
      <c r="BG392" s="85" t="str">
        <f t="shared" si="191"/>
        <v/>
      </c>
      <c r="BH392" s="84">
        <f>IFERROR(FIND("Mar",consulta_completa__11[[#This Row],[13 - Ocorrências/Ambientes Atingidos]]),0)</f>
        <v>1</v>
      </c>
      <c r="BI392" s="85" t="str">
        <f t="shared" si="192"/>
        <v>X</v>
      </c>
      <c r="BJ392" s="84">
        <f>IFERROR(FIND("Praia",consulta_completa__11[[#This Row],[13 - Ocorrências/Ambientes Atingidos]]),0)</f>
        <v>0</v>
      </c>
      <c r="BK392" s="85" t="str">
        <f t="shared" si="193"/>
        <v/>
      </c>
      <c r="BL392" s="84">
        <f>IFERROR(FIND("Solo",consulta_completa__11[[#This Row],[13 - Ocorrências/Ambientes Atingidos]]),0)</f>
        <v>0</v>
      </c>
      <c r="BM392" s="85" t="str">
        <f t="shared" si="194"/>
        <v/>
      </c>
      <c r="BN392" s="84">
        <f>IFERROR(FIND("Águas subterrâneas",consulta_completa__11[[#This Row],[13 - Ocorrências/Ambientes Atingidos]]),0)</f>
        <v>0</v>
      </c>
      <c r="BO392" s="85" t="str">
        <f t="shared" si="195"/>
        <v/>
      </c>
      <c r="BP392" s="84">
        <f>IFERROR(FIND("Atmosfera",consulta_completa__11[[#This Row],[13 - Ocorrências/Ambientes Atingidos]]),0)</f>
        <v>0</v>
      </c>
      <c r="BQ392" s="85" t="str">
        <f t="shared" si="196"/>
        <v/>
      </c>
      <c r="BR392" s="84">
        <f>IFERROR(FIND("Flora",consulta_completa__11[[#This Row],[13 - Ocorrências/Ambientes Atingidos]]),0)</f>
        <v>0</v>
      </c>
      <c r="BS392" s="85" t="str">
        <f t="shared" si="197"/>
        <v/>
      </c>
      <c r="BT392" s="84">
        <f>IFERROR(FIND("Fauna",consulta_completa__11[[#This Row],[13 - Ocorrências/Ambientes Atingidos]]),0)</f>
        <v>0</v>
      </c>
      <c r="BU392" s="85" t="str">
        <f t="shared" si="198"/>
        <v/>
      </c>
      <c r="BV392" s="84">
        <f>IFERROR(FIND("UC federal",consulta_completa__11[[#This Row],[13 - Ocorrências/Ambientes Atingidos]]),0)</f>
        <v>0</v>
      </c>
      <c r="BW392" s="85" t="str">
        <f t="shared" si="199"/>
        <v/>
      </c>
      <c r="BX392" s="84">
        <f>IFERROR(FIND("UC estadual/municipal",consulta_completa__11[[#This Row],[13 - Ocorrências/Ambientes Atingidos]]),0)</f>
        <v>0</v>
      </c>
      <c r="BY392" s="85" t="str">
        <f t="shared" si="200"/>
        <v/>
      </c>
      <c r="BZ392" s="84">
        <f>IFERROR(FIND("Outro(s)",consulta_completa__11[[#This Row],[13 - Ocorrências/Ambientes Atingidos]]),0)</f>
        <v>0</v>
      </c>
      <c r="CA392" s="85" t="str">
        <f t="shared" si="201"/>
        <v/>
      </c>
      <c r="CB392" s="84">
        <f>IFERROR(FIND("Sem dano",consulta_completa__11[[#This Row],[13 - Ocorrências/Ambientes Atingidos]]),0)</f>
        <v>0</v>
      </c>
      <c r="CC392" s="85" t="str">
        <f t="shared" si="202"/>
        <v/>
      </c>
      <c r="CD392" s="84" t="str">
        <f>IF(consulta_completa__11[[#This Row],[13 - Ocorrências/Ambientes Atingidos]]="","X","")</f>
        <v/>
      </c>
      <c r="CE392" s="86">
        <f>IFERROR(FIND("IBAMA",consulta_completa__11[[#This Row],[14 - Inst. Atuando no Local]]),0)</f>
        <v>0</v>
      </c>
      <c r="CF392" s="86" t="str">
        <f t="shared" si="203"/>
        <v/>
      </c>
      <c r="CG392" s="86">
        <f>IFERROR(FIND("OEMA",consulta_completa__11[[#This Row],[14 - Inst. Atuando no Local]]),0)</f>
        <v>0</v>
      </c>
      <c r="CH392" s="86" t="str">
        <f t="shared" si="204"/>
        <v/>
      </c>
      <c r="CI392" s="86">
        <f>IFERROR(FIND("DEFESA CIVIL",consulta_completa__11[[#This Row],[14 - Inst. Atuando no Local]]),0)</f>
        <v>0</v>
      </c>
      <c r="CJ392" s="86" t="str">
        <f t="shared" si="205"/>
        <v/>
      </c>
      <c r="CK392" s="86">
        <f>IFERROR(FIND("CORPO DE BOMBEIROS",consulta_completa__11[[#This Row],[14 - Inst. Atuando no Local]]),0)</f>
        <v>0</v>
      </c>
      <c r="CL392" s="86" t="str">
        <f t="shared" si="206"/>
        <v/>
      </c>
      <c r="CM392" s="86">
        <f>IFERROR(FIND("POLÍCIA RODOVIÁRIA",consulta_completa__11[[#This Row],[14 - Inst. Atuando no Local]]),0)</f>
        <v>0</v>
      </c>
      <c r="CN392" s="86" t="str">
        <f t="shared" si="207"/>
        <v/>
      </c>
      <c r="CO392" s="86">
        <f>IFERROR(FIND("POLÍCIA MILITAR",consulta_completa__11[[#This Row],[14 - Inst. Atuando no Local]]),0)</f>
        <v>0</v>
      </c>
      <c r="CP392" s="86" t="str">
        <f t="shared" si="208"/>
        <v/>
      </c>
      <c r="CQ392" s="86">
        <f>IFERROR(FIND("POLÍCIA CIVIL",consulta_completa__11[[#This Row],[14 - Inst. Atuando no Local]]),0)</f>
        <v>0</v>
      </c>
      <c r="CR392" s="86" t="str">
        <f t="shared" si="209"/>
        <v/>
      </c>
      <c r="CS392" s="86">
        <f>IFERROR(FIND("MARINHA DO BRASIL",consulta_completa__11[[#This Row],[14 - Inst. Atuando no Local]]),0)</f>
        <v>0</v>
      </c>
      <c r="CT392" s="86" t="str">
        <f t="shared" si="210"/>
        <v/>
      </c>
      <c r="CU392" s="86">
        <f>IFERROR(FIND("EMPRESA ESPECIALIZADA EM ATENDIMENTO",consulta_completa__11[[#This Row],[14 - Inst. Atuando no Local]]),0)</f>
        <v>0</v>
      </c>
      <c r="CV392" s="86" t="str">
        <f t="shared" si="211"/>
        <v/>
      </c>
      <c r="CW392" s="86">
        <f>IFERROR(FIND("IBAMA",consulta_completa__11[[#This Row],[14 - Inst. Atuando no Local]]),0)</f>
        <v>0</v>
      </c>
      <c r="CX392" s="86" t="str">
        <f t="shared" si="212"/>
        <v/>
      </c>
      <c r="CY392" s="86" t="str">
        <f>IF(consulta_completa__11[[#This Row],[14 - Inst. Atuando no Local]]="","X","")</f>
        <v/>
      </c>
      <c r="CZ392" s="86">
        <f>IFERROR(FIND("OUTRA (S)",consulta_completa__11[[#This Row],[14 - Inst. Atuando no Local]]),0)</f>
        <v>0</v>
      </c>
      <c r="DA392" s="86" t="str">
        <f t="shared" si="213"/>
        <v/>
      </c>
      <c r="DB392" s="37" t="str">
        <f t="shared" si="214"/>
        <v>Sim</v>
      </c>
      <c r="DC392" s="37" t="str">
        <f t="shared" si="215"/>
        <v>Não</v>
      </c>
      <c r="DD392" s="37" t="str">
        <f t="shared" si="216"/>
        <v>Sim</v>
      </c>
      <c r="DE392" s="89" t="str">
        <f t="shared" si="187"/>
        <v>Federal</v>
      </c>
    </row>
    <row r="393" spans="1:109">
      <c r="A393" s="15">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4">
        <f>IFERROR(FIND("Óbitos/feridos",consulta_completa__11[[#This Row],[13 - Ocorrências/Ambientes Atingidos]]),0)</f>
        <v>0</v>
      </c>
      <c r="AY393" s="85" t="str">
        <f t="shared" si="188"/>
        <v/>
      </c>
      <c r="AZ393" s="84">
        <f>IFERROR(FIND("População afetada/evacuada",consulta_completa__11[[#This Row],[13 - Ocorrências/Ambientes Atingidos]]),0)</f>
        <v>0</v>
      </c>
      <c r="BA393" s="84" t="str">
        <f t="shared" si="189"/>
        <v/>
      </c>
      <c r="BB393" s="84">
        <f>IFERROR(FIND("Suspensão de abastecimento de água",consulta_completa__11[[#This Row],[13 - Ocorrências/Ambientes Atingidos]]),0)</f>
        <v>0</v>
      </c>
      <c r="BC393" s="85" t="str">
        <f t="shared" si="217"/>
        <v/>
      </c>
      <c r="BD393" s="84">
        <f>IFERROR(FIND("Rio/córrego",consulta_completa__11[[#This Row],[13 - Ocorrências/Ambientes Atingidos]]),0)</f>
        <v>0</v>
      </c>
      <c r="BE393" s="85" t="str">
        <f t="shared" si="190"/>
        <v/>
      </c>
      <c r="BF393" s="84">
        <f>IFERROR(FIND("Lago",consulta_completa__11[[#This Row],[13 - Ocorrências/Ambientes Atingidos]]),0)</f>
        <v>0</v>
      </c>
      <c r="BG393" s="85" t="str">
        <f t="shared" si="191"/>
        <v/>
      </c>
      <c r="BH393" s="84">
        <f>IFERROR(FIND("Mar",consulta_completa__11[[#This Row],[13 - Ocorrências/Ambientes Atingidos]]),0)</f>
        <v>0</v>
      </c>
      <c r="BI393" s="85" t="str">
        <f t="shared" si="192"/>
        <v/>
      </c>
      <c r="BJ393" s="84">
        <f>IFERROR(FIND("Praia",consulta_completa__11[[#This Row],[13 - Ocorrências/Ambientes Atingidos]]),0)</f>
        <v>0</v>
      </c>
      <c r="BK393" s="85" t="str">
        <f t="shared" si="193"/>
        <v/>
      </c>
      <c r="BL393" s="84">
        <f>IFERROR(FIND("Solo",consulta_completa__11[[#This Row],[13 - Ocorrências/Ambientes Atingidos]]),0)</f>
        <v>0</v>
      </c>
      <c r="BM393" s="85" t="str">
        <f t="shared" si="194"/>
        <v/>
      </c>
      <c r="BN393" s="84">
        <f>IFERROR(FIND("Águas subterrâneas",consulta_completa__11[[#This Row],[13 - Ocorrências/Ambientes Atingidos]]),0)</f>
        <v>0</v>
      </c>
      <c r="BO393" s="85" t="str">
        <f t="shared" si="195"/>
        <v/>
      </c>
      <c r="BP393" s="84">
        <f>IFERROR(FIND("Atmosfera",consulta_completa__11[[#This Row],[13 - Ocorrências/Ambientes Atingidos]]),0)</f>
        <v>0</v>
      </c>
      <c r="BQ393" s="85" t="str">
        <f t="shared" si="196"/>
        <v/>
      </c>
      <c r="BR393" s="84">
        <f>IFERROR(FIND("Flora",consulta_completa__11[[#This Row],[13 - Ocorrências/Ambientes Atingidos]]),0)</f>
        <v>0</v>
      </c>
      <c r="BS393" s="85" t="str">
        <f t="shared" si="197"/>
        <v/>
      </c>
      <c r="BT393" s="84">
        <f>IFERROR(FIND("Fauna",consulta_completa__11[[#This Row],[13 - Ocorrências/Ambientes Atingidos]]),0)</f>
        <v>0</v>
      </c>
      <c r="BU393" s="85" t="str">
        <f t="shared" si="198"/>
        <v/>
      </c>
      <c r="BV393" s="84">
        <f>IFERROR(FIND("UC federal",consulta_completa__11[[#This Row],[13 - Ocorrências/Ambientes Atingidos]]),0)</f>
        <v>0</v>
      </c>
      <c r="BW393" s="85" t="str">
        <f t="shared" si="199"/>
        <v/>
      </c>
      <c r="BX393" s="84">
        <f>IFERROR(FIND("UC estadual/municipal",consulta_completa__11[[#This Row],[13 - Ocorrências/Ambientes Atingidos]]),0)</f>
        <v>0</v>
      </c>
      <c r="BY393" s="85" t="str">
        <f t="shared" si="200"/>
        <v/>
      </c>
      <c r="BZ393" s="84">
        <f>IFERROR(FIND("Outro(s)",consulta_completa__11[[#This Row],[13 - Ocorrências/Ambientes Atingidos]]),0)</f>
        <v>1</v>
      </c>
      <c r="CA393" s="85" t="str">
        <f t="shared" si="201"/>
        <v>X</v>
      </c>
      <c r="CB393" s="84">
        <f>IFERROR(FIND("Sem dano",consulta_completa__11[[#This Row],[13 - Ocorrências/Ambientes Atingidos]]),0)</f>
        <v>0</v>
      </c>
      <c r="CC393" s="85" t="str">
        <f t="shared" si="202"/>
        <v/>
      </c>
      <c r="CD393" s="84" t="str">
        <f>IF(consulta_completa__11[[#This Row],[13 - Ocorrências/Ambientes Atingidos]]="","X","")</f>
        <v/>
      </c>
      <c r="CE393" s="86">
        <f>IFERROR(FIND("IBAMA",consulta_completa__11[[#This Row],[14 - Inst. Atuando no Local]]),0)</f>
        <v>0</v>
      </c>
      <c r="CF393" s="86" t="str">
        <f t="shared" si="203"/>
        <v/>
      </c>
      <c r="CG393" s="86">
        <f>IFERROR(FIND("OEMA",consulta_completa__11[[#This Row],[14 - Inst. Atuando no Local]]),0)</f>
        <v>0</v>
      </c>
      <c r="CH393" s="86" t="str">
        <f t="shared" si="204"/>
        <v/>
      </c>
      <c r="CI393" s="86">
        <f>IFERROR(FIND("DEFESA CIVIL",consulta_completa__11[[#This Row],[14 - Inst. Atuando no Local]]),0)</f>
        <v>0</v>
      </c>
      <c r="CJ393" s="86" t="str">
        <f t="shared" si="205"/>
        <v/>
      </c>
      <c r="CK393" s="86">
        <f>IFERROR(FIND("CORPO DE BOMBEIROS",consulta_completa__11[[#This Row],[14 - Inst. Atuando no Local]]),0)</f>
        <v>0</v>
      </c>
      <c r="CL393" s="86" t="str">
        <f t="shared" si="206"/>
        <v/>
      </c>
      <c r="CM393" s="86">
        <f>IFERROR(FIND("POLÍCIA RODOVIÁRIA",consulta_completa__11[[#This Row],[14 - Inst. Atuando no Local]]),0)</f>
        <v>0</v>
      </c>
      <c r="CN393" s="86" t="str">
        <f t="shared" si="207"/>
        <v/>
      </c>
      <c r="CO393" s="86">
        <f>IFERROR(FIND("POLÍCIA MILITAR",consulta_completa__11[[#This Row],[14 - Inst. Atuando no Local]]),0)</f>
        <v>0</v>
      </c>
      <c r="CP393" s="86" t="str">
        <f t="shared" si="208"/>
        <v/>
      </c>
      <c r="CQ393" s="86">
        <f>IFERROR(FIND("POLÍCIA CIVIL",consulta_completa__11[[#This Row],[14 - Inst. Atuando no Local]]),0)</f>
        <v>0</v>
      </c>
      <c r="CR393" s="86" t="str">
        <f t="shared" si="209"/>
        <v/>
      </c>
      <c r="CS393" s="86">
        <f>IFERROR(FIND("MARINHA DO BRASIL",consulta_completa__11[[#This Row],[14 - Inst. Atuando no Local]]),0)</f>
        <v>0</v>
      </c>
      <c r="CT393" s="86" t="str">
        <f t="shared" si="210"/>
        <v/>
      </c>
      <c r="CU393" s="86">
        <f>IFERROR(FIND("EMPRESA ESPECIALIZADA EM ATENDIMENTO",consulta_completa__11[[#This Row],[14 - Inst. Atuando no Local]]),0)</f>
        <v>0</v>
      </c>
      <c r="CV393" s="86" t="str">
        <f t="shared" si="211"/>
        <v/>
      </c>
      <c r="CW393" s="86">
        <f>IFERROR(FIND("IBAMA",consulta_completa__11[[#This Row],[14 - Inst. Atuando no Local]]),0)</f>
        <v>0</v>
      </c>
      <c r="CX393" s="86" t="str">
        <f t="shared" si="212"/>
        <v/>
      </c>
      <c r="CY393" s="86" t="str">
        <f>IF(consulta_completa__11[[#This Row],[14 - Inst. Atuando no Local]]="","X","")</f>
        <v/>
      </c>
      <c r="CZ393" s="86">
        <f>IFERROR(FIND("OUTRA (S)",consulta_completa__11[[#This Row],[14 - Inst. Atuando no Local]]),0)</f>
        <v>0</v>
      </c>
      <c r="DA393" s="86" t="str">
        <f t="shared" si="213"/>
        <v/>
      </c>
      <c r="DB393" s="37" t="str">
        <f t="shared" si="214"/>
        <v>Sim</v>
      </c>
      <c r="DC393" s="37" t="str">
        <f t="shared" si="215"/>
        <v>Não</v>
      </c>
      <c r="DD393" s="37" t="str">
        <f t="shared" si="216"/>
        <v>Sim</v>
      </c>
      <c r="DE393" s="89" t="str">
        <f t="shared" si="187"/>
        <v>Sem informação</v>
      </c>
    </row>
    <row r="394" spans="1:109">
      <c r="A394" s="15">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4">
        <f>IFERROR(FIND("Óbitos/feridos",consulta_completa__11[[#This Row],[13 - Ocorrências/Ambientes Atingidos]]),0)</f>
        <v>0</v>
      </c>
      <c r="AY394" s="85" t="str">
        <f t="shared" si="188"/>
        <v/>
      </c>
      <c r="AZ394" s="84">
        <f>IFERROR(FIND("População afetada/evacuada",consulta_completa__11[[#This Row],[13 - Ocorrências/Ambientes Atingidos]]),0)</f>
        <v>0</v>
      </c>
      <c r="BA394" s="84" t="str">
        <f t="shared" si="189"/>
        <v/>
      </c>
      <c r="BB394" s="84">
        <f>IFERROR(FIND("Suspensão de abastecimento de água",consulta_completa__11[[#This Row],[13 - Ocorrências/Ambientes Atingidos]]),0)</f>
        <v>0</v>
      </c>
      <c r="BC394" s="85" t="str">
        <f t="shared" si="217"/>
        <v/>
      </c>
      <c r="BD394" s="84">
        <f>IFERROR(FIND("Rio/córrego",consulta_completa__11[[#This Row],[13 - Ocorrências/Ambientes Atingidos]]),0)</f>
        <v>0</v>
      </c>
      <c r="BE394" s="85" t="str">
        <f t="shared" si="190"/>
        <v/>
      </c>
      <c r="BF394" s="84">
        <f>IFERROR(FIND("Lago",consulta_completa__11[[#This Row],[13 - Ocorrências/Ambientes Atingidos]]),0)</f>
        <v>0</v>
      </c>
      <c r="BG394" s="85" t="str">
        <f t="shared" si="191"/>
        <v/>
      </c>
      <c r="BH394" s="84">
        <f>IFERROR(FIND("Mar",consulta_completa__11[[#This Row],[13 - Ocorrências/Ambientes Atingidos]]),0)</f>
        <v>1</v>
      </c>
      <c r="BI394" s="85" t="str">
        <f t="shared" si="192"/>
        <v>X</v>
      </c>
      <c r="BJ394" s="84">
        <f>IFERROR(FIND("Praia",consulta_completa__11[[#This Row],[13 - Ocorrências/Ambientes Atingidos]]),0)</f>
        <v>0</v>
      </c>
      <c r="BK394" s="85" t="str">
        <f t="shared" si="193"/>
        <v/>
      </c>
      <c r="BL394" s="84">
        <f>IFERROR(FIND("Solo",consulta_completa__11[[#This Row],[13 - Ocorrências/Ambientes Atingidos]]),0)</f>
        <v>0</v>
      </c>
      <c r="BM394" s="85" t="str">
        <f t="shared" si="194"/>
        <v/>
      </c>
      <c r="BN394" s="84">
        <f>IFERROR(FIND("Águas subterrâneas",consulta_completa__11[[#This Row],[13 - Ocorrências/Ambientes Atingidos]]),0)</f>
        <v>0</v>
      </c>
      <c r="BO394" s="85" t="str">
        <f t="shared" si="195"/>
        <v/>
      </c>
      <c r="BP394" s="84">
        <f>IFERROR(FIND("Atmosfera",consulta_completa__11[[#This Row],[13 - Ocorrências/Ambientes Atingidos]]),0)</f>
        <v>0</v>
      </c>
      <c r="BQ394" s="85" t="str">
        <f t="shared" si="196"/>
        <v/>
      </c>
      <c r="BR394" s="84">
        <f>IFERROR(FIND("Flora",consulta_completa__11[[#This Row],[13 - Ocorrências/Ambientes Atingidos]]),0)</f>
        <v>0</v>
      </c>
      <c r="BS394" s="85" t="str">
        <f t="shared" si="197"/>
        <v/>
      </c>
      <c r="BT394" s="84">
        <f>IFERROR(FIND("Fauna",consulta_completa__11[[#This Row],[13 - Ocorrências/Ambientes Atingidos]]),0)</f>
        <v>0</v>
      </c>
      <c r="BU394" s="85" t="str">
        <f t="shared" si="198"/>
        <v/>
      </c>
      <c r="BV394" s="84">
        <f>IFERROR(FIND("UC federal",consulta_completa__11[[#This Row],[13 - Ocorrências/Ambientes Atingidos]]),0)</f>
        <v>0</v>
      </c>
      <c r="BW394" s="85" t="str">
        <f t="shared" si="199"/>
        <v/>
      </c>
      <c r="BX394" s="84">
        <f>IFERROR(FIND("UC estadual/municipal",consulta_completa__11[[#This Row],[13 - Ocorrências/Ambientes Atingidos]]),0)</f>
        <v>0</v>
      </c>
      <c r="BY394" s="85" t="str">
        <f t="shared" si="200"/>
        <v/>
      </c>
      <c r="BZ394" s="84">
        <f>IFERROR(FIND("Outro(s)",consulta_completa__11[[#This Row],[13 - Ocorrências/Ambientes Atingidos]]),0)</f>
        <v>0</v>
      </c>
      <c r="CA394" s="85" t="str">
        <f t="shared" si="201"/>
        <v/>
      </c>
      <c r="CB394" s="84">
        <f>IFERROR(FIND("Sem dano",consulta_completa__11[[#This Row],[13 - Ocorrências/Ambientes Atingidos]]),0)</f>
        <v>0</v>
      </c>
      <c r="CC394" s="85" t="str">
        <f t="shared" si="202"/>
        <v/>
      </c>
      <c r="CD394" s="84" t="str">
        <f>IF(consulta_completa__11[[#This Row],[13 - Ocorrências/Ambientes Atingidos]]="","X","")</f>
        <v/>
      </c>
      <c r="CE394" s="86">
        <f>IFERROR(FIND("IBAMA",consulta_completa__11[[#This Row],[14 - Inst. Atuando no Local]]),0)</f>
        <v>0</v>
      </c>
      <c r="CF394" s="86" t="str">
        <f t="shared" si="203"/>
        <v/>
      </c>
      <c r="CG394" s="86">
        <f>IFERROR(FIND("OEMA",consulta_completa__11[[#This Row],[14 - Inst. Atuando no Local]]),0)</f>
        <v>0</v>
      </c>
      <c r="CH394" s="86" t="str">
        <f t="shared" si="204"/>
        <v/>
      </c>
      <c r="CI394" s="86">
        <f>IFERROR(FIND("DEFESA CIVIL",consulta_completa__11[[#This Row],[14 - Inst. Atuando no Local]]),0)</f>
        <v>0</v>
      </c>
      <c r="CJ394" s="86" t="str">
        <f t="shared" si="205"/>
        <v/>
      </c>
      <c r="CK394" s="86">
        <f>IFERROR(FIND("CORPO DE BOMBEIROS",consulta_completa__11[[#This Row],[14 - Inst. Atuando no Local]]),0)</f>
        <v>0</v>
      </c>
      <c r="CL394" s="86" t="str">
        <f t="shared" si="206"/>
        <v/>
      </c>
      <c r="CM394" s="86">
        <f>IFERROR(FIND("POLÍCIA RODOVIÁRIA",consulta_completa__11[[#This Row],[14 - Inst. Atuando no Local]]),0)</f>
        <v>0</v>
      </c>
      <c r="CN394" s="86" t="str">
        <f t="shared" si="207"/>
        <v/>
      </c>
      <c r="CO394" s="86">
        <f>IFERROR(FIND("POLÍCIA MILITAR",consulta_completa__11[[#This Row],[14 - Inst. Atuando no Local]]),0)</f>
        <v>0</v>
      </c>
      <c r="CP394" s="86" t="str">
        <f t="shared" si="208"/>
        <v/>
      </c>
      <c r="CQ394" s="86">
        <f>IFERROR(FIND("POLÍCIA CIVIL",consulta_completa__11[[#This Row],[14 - Inst. Atuando no Local]]),0)</f>
        <v>0</v>
      </c>
      <c r="CR394" s="86" t="str">
        <f t="shared" si="209"/>
        <v/>
      </c>
      <c r="CS394" s="86">
        <f>IFERROR(FIND("MARINHA DO BRASIL",consulta_completa__11[[#This Row],[14 - Inst. Atuando no Local]]),0)</f>
        <v>0</v>
      </c>
      <c r="CT394" s="86" t="str">
        <f t="shared" si="210"/>
        <v/>
      </c>
      <c r="CU394" s="86">
        <f>IFERROR(FIND("EMPRESA ESPECIALIZADA EM ATENDIMENTO",consulta_completa__11[[#This Row],[14 - Inst. Atuando no Local]]),0)</f>
        <v>0</v>
      </c>
      <c r="CV394" s="86" t="str">
        <f t="shared" si="211"/>
        <v/>
      </c>
      <c r="CW394" s="86">
        <f>IFERROR(FIND("IBAMA",consulta_completa__11[[#This Row],[14 - Inst. Atuando no Local]]),0)</f>
        <v>0</v>
      </c>
      <c r="CX394" s="86" t="str">
        <f t="shared" si="212"/>
        <v/>
      </c>
      <c r="CY394" s="86" t="str">
        <f>IF(consulta_completa__11[[#This Row],[14 - Inst. Atuando no Local]]="","X","")</f>
        <v/>
      </c>
      <c r="CZ394" s="86">
        <f>IFERROR(FIND("OUTRA (S)",consulta_completa__11[[#This Row],[14 - Inst. Atuando no Local]]),0)</f>
        <v>0</v>
      </c>
      <c r="DA394" s="86" t="str">
        <f t="shared" si="213"/>
        <v/>
      </c>
      <c r="DB394" s="37" t="str">
        <f t="shared" si="214"/>
        <v>Sim</v>
      </c>
      <c r="DC394" s="37" t="str">
        <f t="shared" si="215"/>
        <v>Não</v>
      </c>
      <c r="DD394" s="37" t="str">
        <f t="shared" si="216"/>
        <v>Sim</v>
      </c>
      <c r="DE394" s="89" t="str">
        <f t="shared" si="187"/>
        <v>Federal</v>
      </c>
    </row>
    <row r="395" spans="1:109">
      <c r="A395" s="15">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4">
        <f>IFERROR(FIND("Óbitos/feridos",consulta_completa__11[[#This Row],[13 - Ocorrências/Ambientes Atingidos]]),0)</f>
        <v>0</v>
      </c>
      <c r="AY395" s="85" t="str">
        <f t="shared" si="188"/>
        <v/>
      </c>
      <c r="AZ395" s="84">
        <f>IFERROR(FIND("População afetada/evacuada",consulta_completa__11[[#This Row],[13 - Ocorrências/Ambientes Atingidos]]),0)</f>
        <v>0</v>
      </c>
      <c r="BA395" s="84" t="str">
        <f t="shared" si="189"/>
        <v/>
      </c>
      <c r="BB395" s="84">
        <f>IFERROR(FIND("Suspensão de abastecimento de água",consulta_completa__11[[#This Row],[13 - Ocorrências/Ambientes Atingidos]]),0)</f>
        <v>0</v>
      </c>
      <c r="BC395" s="85" t="str">
        <f t="shared" si="217"/>
        <v/>
      </c>
      <c r="BD395" s="84">
        <f>IFERROR(FIND("Rio/córrego",consulta_completa__11[[#This Row],[13 - Ocorrências/Ambientes Atingidos]]),0)</f>
        <v>0</v>
      </c>
      <c r="BE395" s="85" t="str">
        <f t="shared" si="190"/>
        <v/>
      </c>
      <c r="BF395" s="84">
        <f>IFERROR(FIND("Lago",consulta_completa__11[[#This Row],[13 - Ocorrências/Ambientes Atingidos]]),0)</f>
        <v>0</v>
      </c>
      <c r="BG395" s="85" t="str">
        <f t="shared" si="191"/>
        <v/>
      </c>
      <c r="BH395" s="84">
        <f>IFERROR(FIND("Mar",consulta_completa__11[[#This Row],[13 - Ocorrências/Ambientes Atingidos]]),0)</f>
        <v>0</v>
      </c>
      <c r="BI395" s="85" t="str">
        <f t="shared" si="192"/>
        <v/>
      </c>
      <c r="BJ395" s="84">
        <f>IFERROR(FIND("Praia",consulta_completa__11[[#This Row],[13 - Ocorrências/Ambientes Atingidos]]),0)</f>
        <v>0</v>
      </c>
      <c r="BK395" s="85" t="str">
        <f t="shared" si="193"/>
        <v/>
      </c>
      <c r="BL395" s="84">
        <f>IFERROR(FIND("Solo",consulta_completa__11[[#This Row],[13 - Ocorrências/Ambientes Atingidos]]),0)</f>
        <v>0</v>
      </c>
      <c r="BM395" s="85" t="str">
        <f t="shared" si="194"/>
        <v/>
      </c>
      <c r="BN395" s="84">
        <f>IFERROR(FIND("Águas subterrâneas",consulta_completa__11[[#This Row],[13 - Ocorrências/Ambientes Atingidos]]),0)</f>
        <v>0</v>
      </c>
      <c r="BO395" s="85" t="str">
        <f t="shared" si="195"/>
        <v/>
      </c>
      <c r="BP395" s="84">
        <f>IFERROR(FIND("Atmosfera",consulta_completa__11[[#This Row],[13 - Ocorrências/Ambientes Atingidos]]),0)</f>
        <v>1</v>
      </c>
      <c r="BQ395" s="85" t="str">
        <f t="shared" si="196"/>
        <v>X</v>
      </c>
      <c r="BR395" s="84">
        <f>IFERROR(FIND("Flora",consulta_completa__11[[#This Row],[13 - Ocorrências/Ambientes Atingidos]]),0)</f>
        <v>0</v>
      </c>
      <c r="BS395" s="85" t="str">
        <f t="shared" si="197"/>
        <v/>
      </c>
      <c r="BT395" s="84">
        <f>IFERROR(FIND("Fauna",consulta_completa__11[[#This Row],[13 - Ocorrências/Ambientes Atingidos]]),0)</f>
        <v>0</v>
      </c>
      <c r="BU395" s="85" t="str">
        <f t="shared" si="198"/>
        <v/>
      </c>
      <c r="BV395" s="84">
        <f>IFERROR(FIND("UC federal",consulta_completa__11[[#This Row],[13 - Ocorrências/Ambientes Atingidos]]),0)</f>
        <v>0</v>
      </c>
      <c r="BW395" s="85" t="str">
        <f t="shared" si="199"/>
        <v/>
      </c>
      <c r="BX395" s="84">
        <f>IFERROR(FIND("UC estadual/municipal",consulta_completa__11[[#This Row],[13 - Ocorrências/Ambientes Atingidos]]),0)</f>
        <v>0</v>
      </c>
      <c r="BY395" s="85" t="str">
        <f t="shared" si="200"/>
        <v/>
      </c>
      <c r="BZ395" s="84">
        <f>IFERROR(FIND("Outro(s)",consulta_completa__11[[#This Row],[13 - Ocorrências/Ambientes Atingidos]]),0)</f>
        <v>0</v>
      </c>
      <c r="CA395" s="85" t="str">
        <f t="shared" si="201"/>
        <v/>
      </c>
      <c r="CB395" s="84">
        <f>IFERROR(FIND("Sem dano",consulta_completa__11[[#This Row],[13 - Ocorrências/Ambientes Atingidos]]),0)</f>
        <v>0</v>
      </c>
      <c r="CC395" s="85" t="str">
        <f t="shared" si="202"/>
        <v/>
      </c>
      <c r="CD395" s="84" t="str">
        <f>IF(consulta_completa__11[[#This Row],[13 - Ocorrências/Ambientes Atingidos]]="","X","")</f>
        <v/>
      </c>
      <c r="CE395" s="86">
        <f>IFERROR(FIND("IBAMA",consulta_completa__11[[#This Row],[14 - Inst. Atuando no Local]]),0)</f>
        <v>0</v>
      </c>
      <c r="CF395" s="86" t="str">
        <f t="shared" si="203"/>
        <v/>
      </c>
      <c r="CG395" s="86">
        <f>IFERROR(FIND("OEMA",consulta_completa__11[[#This Row],[14 - Inst. Atuando no Local]]),0)</f>
        <v>0</v>
      </c>
      <c r="CH395" s="86" t="str">
        <f t="shared" si="204"/>
        <v/>
      </c>
      <c r="CI395" s="86">
        <f>IFERROR(FIND("DEFESA CIVIL",consulta_completa__11[[#This Row],[14 - Inst. Atuando no Local]]),0)</f>
        <v>0</v>
      </c>
      <c r="CJ395" s="86" t="str">
        <f t="shared" si="205"/>
        <v/>
      </c>
      <c r="CK395" s="86">
        <f>IFERROR(FIND("CORPO DE BOMBEIROS",consulta_completa__11[[#This Row],[14 - Inst. Atuando no Local]]),0)</f>
        <v>0</v>
      </c>
      <c r="CL395" s="86" t="str">
        <f t="shared" si="206"/>
        <v/>
      </c>
      <c r="CM395" s="86">
        <f>IFERROR(FIND("POLÍCIA RODOVIÁRIA",consulta_completa__11[[#This Row],[14 - Inst. Atuando no Local]]),0)</f>
        <v>0</v>
      </c>
      <c r="CN395" s="86" t="str">
        <f t="shared" si="207"/>
        <v/>
      </c>
      <c r="CO395" s="86">
        <f>IFERROR(FIND("POLÍCIA MILITAR",consulta_completa__11[[#This Row],[14 - Inst. Atuando no Local]]),0)</f>
        <v>0</v>
      </c>
      <c r="CP395" s="86" t="str">
        <f t="shared" si="208"/>
        <v/>
      </c>
      <c r="CQ395" s="86">
        <f>IFERROR(FIND("POLÍCIA CIVIL",consulta_completa__11[[#This Row],[14 - Inst. Atuando no Local]]),0)</f>
        <v>0</v>
      </c>
      <c r="CR395" s="86" t="str">
        <f t="shared" si="209"/>
        <v/>
      </c>
      <c r="CS395" s="86">
        <f>IFERROR(FIND("MARINHA DO BRASIL",consulta_completa__11[[#This Row],[14 - Inst. Atuando no Local]]),0)</f>
        <v>0</v>
      </c>
      <c r="CT395" s="86" t="str">
        <f t="shared" si="210"/>
        <v/>
      </c>
      <c r="CU395" s="86">
        <f>IFERROR(FIND("EMPRESA ESPECIALIZADA EM ATENDIMENTO",consulta_completa__11[[#This Row],[14 - Inst. Atuando no Local]]),0)</f>
        <v>0</v>
      </c>
      <c r="CV395" s="86" t="str">
        <f t="shared" si="211"/>
        <v/>
      </c>
      <c r="CW395" s="86">
        <f>IFERROR(FIND("IBAMA",consulta_completa__11[[#This Row],[14 - Inst. Atuando no Local]]),0)</f>
        <v>0</v>
      </c>
      <c r="CX395" s="86" t="str">
        <f t="shared" si="212"/>
        <v/>
      </c>
      <c r="CY395" s="86" t="str">
        <f>IF(consulta_completa__11[[#This Row],[14 - Inst. Atuando no Local]]="","X","")</f>
        <v/>
      </c>
      <c r="CZ395" s="86">
        <f>IFERROR(FIND("OUTRA (S)",consulta_completa__11[[#This Row],[14 - Inst. Atuando no Local]]),0)</f>
        <v>0</v>
      </c>
      <c r="DA395" s="86" t="str">
        <f t="shared" si="213"/>
        <v/>
      </c>
      <c r="DB395" s="37" t="str">
        <f t="shared" si="214"/>
        <v>Sim</v>
      </c>
      <c r="DC395" s="37" t="str">
        <f t="shared" si="215"/>
        <v>Não</v>
      </c>
      <c r="DD395" s="37" t="str">
        <f t="shared" si="216"/>
        <v>Sim</v>
      </c>
      <c r="DE395" s="89" t="str">
        <f t="shared" si="187"/>
        <v>Sem informação</v>
      </c>
    </row>
    <row r="396" spans="1:109">
      <c r="A396" s="15">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4">
        <f>IFERROR(FIND("Óbitos/feridos",consulta_completa__11[[#This Row],[13 - Ocorrências/Ambientes Atingidos]]),0)</f>
        <v>0</v>
      </c>
      <c r="AY396" s="85" t="str">
        <f t="shared" si="188"/>
        <v/>
      </c>
      <c r="AZ396" s="84">
        <f>IFERROR(FIND("População afetada/evacuada",consulta_completa__11[[#This Row],[13 - Ocorrências/Ambientes Atingidos]]),0)</f>
        <v>0</v>
      </c>
      <c r="BA396" s="84" t="str">
        <f t="shared" si="189"/>
        <v/>
      </c>
      <c r="BB396" s="84">
        <f>IFERROR(FIND("Suspensão de abastecimento de água",consulta_completa__11[[#This Row],[13 - Ocorrências/Ambientes Atingidos]]),0)</f>
        <v>0</v>
      </c>
      <c r="BC396" s="85" t="str">
        <f t="shared" si="217"/>
        <v/>
      </c>
      <c r="BD396" s="84">
        <f>IFERROR(FIND("Rio/córrego",consulta_completa__11[[#This Row],[13 - Ocorrências/Ambientes Atingidos]]),0)</f>
        <v>0</v>
      </c>
      <c r="BE396" s="85" t="str">
        <f t="shared" si="190"/>
        <v/>
      </c>
      <c r="BF396" s="84">
        <f>IFERROR(FIND("Lago",consulta_completa__11[[#This Row],[13 - Ocorrências/Ambientes Atingidos]]),0)</f>
        <v>0</v>
      </c>
      <c r="BG396" s="85" t="str">
        <f t="shared" si="191"/>
        <v/>
      </c>
      <c r="BH396" s="84">
        <f>IFERROR(FIND("Mar",consulta_completa__11[[#This Row],[13 - Ocorrências/Ambientes Atingidos]]),0)</f>
        <v>0</v>
      </c>
      <c r="BI396" s="85" t="str">
        <f t="shared" si="192"/>
        <v/>
      </c>
      <c r="BJ396" s="84">
        <f>IFERROR(FIND("Praia",consulta_completa__11[[#This Row],[13 - Ocorrências/Ambientes Atingidos]]),0)</f>
        <v>0</v>
      </c>
      <c r="BK396" s="85" t="str">
        <f t="shared" si="193"/>
        <v/>
      </c>
      <c r="BL396" s="84">
        <f>IFERROR(FIND("Solo",consulta_completa__11[[#This Row],[13 - Ocorrências/Ambientes Atingidos]]),0)</f>
        <v>1</v>
      </c>
      <c r="BM396" s="85" t="str">
        <f t="shared" si="194"/>
        <v>X</v>
      </c>
      <c r="BN396" s="84">
        <f>IFERROR(FIND("Águas subterrâneas",consulta_completa__11[[#This Row],[13 - Ocorrências/Ambientes Atingidos]]),0)</f>
        <v>0</v>
      </c>
      <c r="BO396" s="85" t="str">
        <f t="shared" si="195"/>
        <v/>
      </c>
      <c r="BP396" s="84">
        <f>IFERROR(FIND("Atmosfera",consulta_completa__11[[#This Row],[13 - Ocorrências/Ambientes Atingidos]]),0)</f>
        <v>0</v>
      </c>
      <c r="BQ396" s="85" t="str">
        <f t="shared" si="196"/>
        <v/>
      </c>
      <c r="BR396" s="84">
        <f>IFERROR(FIND("Flora",consulta_completa__11[[#This Row],[13 - Ocorrências/Ambientes Atingidos]]),0)</f>
        <v>7</v>
      </c>
      <c r="BS396" s="85" t="str">
        <f t="shared" si="197"/>
        <v>X</v>
      </c>
      <c r="BT396" s="84">
        <f>IFERROR(FIND("Fauna",consulta_completa__11[[#This Row],[13 - Ocorrências/Ambientes Atingidos]]),0)</f>
        <v>0</v>
      </c>
      <c r="BU396" s="85" t="str">
        <f t="shared" si="198"/>
        <v/>
      </c>
      <c r="BV396" s="84">
        <f>IFERROR(FIND("UC federal",consulta_completa__11[[#This Row],[13 - Ocorrências/Ambientes Atingidos]]),0)</f>
        <v>0</v>
      </c>
      <c r="BW396" s="85" t="str">
        <f t="shared" si="199"/>
        <v/>
      </c>
      <c r="BX396" s="84">
        <f>IFERROR(FIND("UC estadual/municipal",consulta_completa__11[[#This Row],[13 - Ocorrências/Ambientes Atingidos]]),0)</f>
        <v>0</v>
      </c>
      <c r="BY396" s="85" t="str">
        <f t="shared" si="200"/>
        <v/>
      </c>
      <c r="BZ396" s="84">
        <f>IFERROR(FIND("Outro(s)",consulta_completa__11[[#This Row],[13 - Ocorrências/Ambientes Atingidos]]),0)</f>
        <v>0</v>
      </c>
      <c r="CA396" s="85" t="str">
        <f t="shared" si="201"/>
        <v/>
      </c>
      <c r="CB396" s="84">
        <f>IFERROR(FIND("Sem dano",consulta_completa__11[[#This Row],[13 - Ocorrências/Ambientes Atingidos]]),0)</f>
        <v>0</v>
      </c>
      <c r="CC396" s="85" t="str">
        <f t="shared" si="202"/>
        <v/>
      </c>
      <c r="CD396" s="84" t="str">
        <f>IF(consulta_completa__11[[#This Row],[13 - Ocorrências/Ambientes Atingidos]]="","X","")</f>
        <v/>
      </c>
      <c r="CE396" s="86">
        <f>IFERROR(FIND("IBAMA",consulta_completa__11[[#This Row],[14 - Inst. Atuando no Local]]),0)</f>
        <v>0</v>
      </c>
      <c r="CF396" s="86" t="str">
        <f t="shared" si="203"/>
        <v/>
      </c>
      <c r="CG396" s="86">
        <f>IFERROR(FIND("OEMA",consulta_completa__11[[#This Row],[14 - Inst. Atuando no Local]]),0)</f>
        <v>0</v>
      </c>
      <c r="CH396" s="86" t="str">
        <f t="shared" si="204"/>
        <v/>
      </c>
      <c r="CI396" s="86">
        <f>IFERROR(FIND("DEFESA CIVIL",consulta_completa__11[[#This Row],[14 - Inst. Atuando no Local]]),0)</f>
        <v>0</v>
      </c>
      <c r="CJ396" s="86" t="str">
        <f t="shared" si="205"/>
        <v/>
      </c>
      <c r="CK396" s="86">
        <f>IFERROR(FIND("CORPO DE BOMBEIROS",consulta_completa__11[[#This Row],[14 - Inst. Atuando no Local]]),0)</f>
        <v>0</v>
      </c>
      <c r="CL396" s="86" t="str">
        <f t="shared" si="206"/>
        <v/>
      </c>
      <c r="CM396" s="86">
        <f>IFERROR(FIND("POLÍCIA RODOVIÁRIA",consulta_completa__11[[#This Row],[14 - Inst. Atuando no Local]]),0)</f>
        <v>0</v>
      </c>
      <c r="CN396" s="86" t="str">
        <f t="shared" si="207"/>
        <v/>
      </c>
      <c r="CO396" s="86">
        <f>IFERROR(FIND("POLÍCIA MILITAR",consulta_completa__11[[#This Row],[14 - Inst. Atuando no Local]]),0)</f>
        <v>0</v>
      </c>
      <c r="CP396" s="86" t="str">
        <f t="shared" si="208"/>
        <v/>
      </c>
      <c r="CQ396" s="86">
        <f>IFERROR(FIND("POLÍCIA CIVIL",consulta_completa__11[[#This Row],[14 - Inst. Atuando no Local]]),0)</f>
        <v>0</v>
      </c>
      <c r="CR396" s="86" t="str">
        <f t="shared" si="209"/>
        <v/>
      </c>
      <c r="CS396" s="86">
        <f>IFERROR(FIND("MARINHA DO BRASIL",consulta_completa__11[[#This Row],[14 - Inst. Atuando no Local]]),0)</f>
        <v>0</v>
      </c>
      <c r="CT396" s="86" t="str">
        <f t="shared" si="210"/>
        <v/>
      </c>
      <c r="CU396" s="86">
        <f>IFERROR(FIND("EMPRESA ESPECIALIZADA EM ATENDIMENTO",consulta_completa__11[[#This Row],[14 - Inst. Atuando no Local]]),0)</f>
        <v>0</v>
      </c>
      <c r="CV396" s="86" t="str">
        <f t="shared" si="211"/>
        <v/>
      </c>
      <c r="CW396" s="86">
        <f>IFERROR(FIND("IBAMA",consulta_completa__11[[#This Row],[14 - Inst. Atuando no Local]]),0)</f>
        <v>0</v>
      </c>
      <c r="CX396" s="86" t="str">
        <f t="shared" si="212"/>
        <v/>
      </c>
      <c r="CY396" s="86" t="str">
        <f>IF(consulta_completa__11[[#This Row],[14 - Inst. Atuando no Local]]="","X","")</f>
        <v/>
      </c>
      <c r="CZ396" s="86">
        <f>IFERROR(FIND("OUTRA (S)",consulta_completa__11[[#This Row],[14 - Inst. Atuando no Local]]),0)</f>
        <v>0</v>
      </c>
      <c r="DA396" s="86" t="str">
        <f t="shared" si="213"/>
        <v/>
      </c>
      <c r="DB396" s="37" t="str">
        <f t="shared" si="214"/>
        <v>Sim</v>
      </c>
      <c r="DC396" s="37" t="str">
        <f t="shared" si="215"/>
        <v>Não</v>
      </c>
      <c r="DD396" s="37" t="str">
        <f t="shared" si="216"/>
        <v>Sim</v>
      </c>
      <c r="DE396" s="89" t="str">
        <f>IF(AD396=1,"Federal",IF(AD396=2,"Estadual",IF(AD396=0,"Sem informação","")))</f>
        <v>Sem informação</v>
      </c>
    </row>
    <row r="397" spans="1:109">
      <c r="A397" s="15">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4">
        <f>IFERROR(FIND("Óbitos/feridos",consulta_completa__11[[#This Row],[13 - Ocorrências/Ambientes Atingidos]]),0)</f>
        <v>0</v>
      </c>
      <c r="AY397" s="85" t="str">
        <f t="shared" si="188"/>
        <v/>
      </c>
      <c r="AZ397" s="84">
        <f>IFERROR(FIND("População afetada/evacuada",consulta_completa__11[[#This Row],[13 - Ocorrências/Ambientes Atingidos]]),0)</f>
        <v>0</v>
      </c>
      <c r="BA397" s="84" t="str">
        <f t="shared" si="189"/>
        <v/>
      </c>
      <c r="BB397" s="84">
        <f>IFERROR(FIND("Suspensão de abastecimento de água",consulta_completa__11[[#This Row],[13 - Ocorrências/Ambientes Atingidos]]),0)</f>
        <v>0</v>
      </c>
      <c r="BC397" s="85" t="str">
        <f t="shared" si="217"/>
        <v/>
      </c>
      <c r="BD397" s="84">
        <f>IFERROR(FIND("Rio/córrego",consulta_completa__11[[#This Row],[13 - Ocorrências/Ambientes Atingidos]]),0)</f>
        <v>0</v>
      </c>
      <c r="BE397" s="85" t="str">
        <f t="shared" si="190"/>
        <v/>
      </c>
      <c r="BF397" s="84">
        <f>IFERROR(FIND("Lago",consulta_completa__11[[#This Row],[13 - Ocorrências/Ambientes Atingidos]]),0)</f>
        <v>0</v>
      </c>
      <c r="BG397" s="85" t="str">
        <f t="shared" si="191"/>
        <v/>
      </c>
      <c r="BH397" s="84">
        <f>IFERROR(FIND("Mar",consulta_completa__11[[#This Row],[13 - Ocorrências/Ambientes Atingidos]]),0)</f>
        <v>1</v>
      </c>
      <c r="BI397" s="85" t="str">
        <f t="shared" si="192"/>
        <v>X</v>
      </c>
      <c r="BJ397" s="84">
        <f>IFERROR(FIND("Praia",consulta_completa__11[[#This Row],[13 - Ocorrências/Ambientes Atingidos]]),0)</f>
        <v>0</v>
      </c>
      <c r="BK397" s="85" t="str">
        <f t="shared" si="193"/>
        <v/>
      </c>
      <c r="BL397" s="84">
        <f>IFERROR(FIND("Solo",consulta_completa__11[[#This Row],[13 - Ocorrências/Ambientes Atingidos]]),0)</f>
        <v>0</v>
      </c>
      <c r="BM397" s="85" t="str">
        <f t="shared" si="194"/>
        <v/>
      </c>
      <c r="BN397" s="84">
        <f>IFERROR(FIND("Águas subterrâneas",consulta_completa__11[[#This Row],[13 - Ocorrências/Ambientes Atingidos]]),0)</f>
        <v>0</v>
      </c>
      <c r="BO397" s="85" t="str">
        <f t="shared" si="195"/>
        <v/>
      </c>
      <c r="BP397" s="84">
        <f>IFERROR(FIND("Atmosfera",consulta_completa__11[[#This Row],[13 - Ocorrências/Ambientes Atingidos]]),0)</f>
        <v>0</v>
      </c>
      <c r="BQ397" s="85" t="str">
        <f t="shared" si="196"/>
        <v/>
      </c>
      <c r="BR397" s="84">
        <f>IFERROR(FIND("Flora",consulta_completa__11[[#This Row],[13 - Ocorrências/Ambientes Atingidos]]),0)</f>
        <v>0</v>
      </c>
      <c r="BS397" s="85" t="str">
        <f t="shared" si="197"/>
        <v/>
      </c>
      <c r="BT397" s="84">
        <f>IFERROR(FIND("Fauna",consulta_completa__11[[#This Row],[13 - Ocorrências/Ambientes Atingidos]]),0)</f>
        <v>0</v>
      </c>
      <c r="BU397" s="85" t="str">
        <f t="shared" si="198"/>
        <v/>
      </c>
      <c r="BV397" s="84">
        <f>IFERROR(FIND("UC federal",consulta_completa__11[[#This Row],[13 - Ocorrências/Ambientes Atingidos]]),0)</f>
        <v>0</v>
      </c>
      <c r="BW397" s="85" t="str">
        <f t="shared" si="199"/>
        <v/>
      </c>
      <c r="BX397" s="84">
        <f>IFERROR(FIND("UC estadual/municipal",consulta_completa__11[[#This Row],[13 - Ocorrências/Ambientes Atingidos]]),0)</f>
        <v>0</v>
      </c>
      <c r="BY397" s="85" t="str">
        <f t="shared" si="200"/>
        <v/>
      </c>
      <c r="BZ397" s="84">
        <f>IFERROR(FIND("Outro(s)",consulta_completa__11[[#This Row],[13 - Ocorrências/Ambientes Atingidos]]),0)</f>
        <v>0</v>
      </c>
      <c r="CA397" s="85" t="str">
        <f t="shared" si="201"/>
        <v/>
      </c>
      <c r="CB397" s="84">
        <f>IFERROR(FIND("Sem dano",consulta_completa__11[[#This Row],[13 - Ocorrências/Ambientes Atingidos]]),0)</f>
        <v>0</v>
      </c>
      <c r="CC397" s="85" t="str">
        <f t="shared" si="202"/>
        <v/>
      </c>
      <c r="CD397" s="84" t="str">
        <f>IF(consulta_completa__11[[#This Row],[13 - Ocorrências/Ambientes Atingidos]]="","X","")</f>
        <v/>
      </c>
      <c r="CE397" s="86">
        <f>IFERROR(FIND("IBAMA",consulta_completa__11[[#This Row],[14 - Inst. Atuando no Local]]),0)</f>
        <v>0</v>
      </c>
      <c r="CF397" s="86" t="str">
        <f t="shared" si="203"/>
        <v/>
      </c>
      <c r="CG397" s="86">
        <f>IFERROR(FIND("OEMA",consulta_completa__11[[#This Row],[14 - Inst. Atuando no Local]]),0)</f>
        <v>0</v>
      </c>
      <c r="CH397" s="86" t="str">
        <f t="shared" si="204"/>
        <v/>
      </c>
      <c r="CI397" s="86">
        <f>IFERROR(FIND("DEFESA CIVIL",consulta_completa__11[[#This Row],[14 - Inst. Atuando no Local]]),0)</f>
        <v>0</v>
      </c>
      <c r="CJ397" s="86" t="str">
        <f t="shared" si="205"/>
        <v/>
      </c>
      <c r="CK397" s="86">
        <f>IFERROR(FIND("CORPO DE BOMBEIROS",consulta_completa__11[[#This Row],[14 - Inst. Atuando no Local]]),0)</f>
        <v>0</v>
      </c>
      <c r="CL397" s="86" t="str">
        <f t="shared" si="206"/>
        <v/>
      </c>
      <c r="CM397" s="86">
        <f>IFERROR(FIND("POLÍCIA RODOVIÁRIA",consulta_completa__11[[#This Row],[14 - Inst. Atuando no Local]]),0)</f>
        <v>0</v>
      </c>
      <c r="CN397" s="86" t="str">
        <f t="shared" si="207"/>
        <v/>
      </c>
      <c r="CO397" s="86">
        <f>IFERROR(FIND("POLÍCIA MILITAR",consulta_completa__11[[#This Row],[14 - Inst. Atuando no Local]]),0)</f>
        <v>0</v>
      </c>
      <c r="CP397" s="86" t="str">
        <f t="shared" si="208"/>
        <v/>
      </c>
      <c r="CQ397" s="86">
        <f>IFERROR(FIND("POLÍCIA CIVIL",consulta_completa__11[[#This Row],[14 - Inst. Atuando no Local]]),0)</f>
        <v>0</v>
      </c>
      <c r="CR397" s="86" t="str">
        <f t="shared" si="209"/>
        <v/>
      </c>
      <c r="CS397" s="86">
        <f>IFERROR(FIND("MARINHA DO BRASIL",consulta_completa__11[[#This Row],[14 - Inst. Atuando no Local]]),0)</f>
        <v>0</v>
      </c>
      <c r="CT397" s="86" t="str">
        <f t="shared" si="210"/>
        <v/>
      </c>
      <c r="CU397" s="86">
        <f>IFERROR(FIND("EMPRESA ESPECIALIZADA EM ATENDIMENTO",consulta_completa__11[[#This Row],[14 - Inst. Atuando no Local]]),0)</f>
        <v>0</v>
      </c>
      <c r="CV397" s="86" t="str">
        <f t="shared" si="211"/>
        <v/>
      </c>
      <c r="CW397" s="86">
        <f>IFERROR(FIND("IBAMA",consulta_completa__11[[#This Row],[14 - Inst. Atuando no Local]]),0)</f>
        <v>0</v>
      </c>
      <c r="CX397" s="86" t="str">
        <f t="shared" si="212"/>
        <v/>
      </c>
      <c r="CY397" s="86" t="str">
        <f>IF(consulta_completa__11[[#This Row],[14 - Inst. Atuando no Local]]="","X","")</f>
        <v/>
      </c>
      <c r="CZ397" s="86">
        <f>IFERROR(FIND("OUTRA (S)",consulta_completa__11[[#This Row],[14 - Inst. Atuando no Local]]),0)</f>
        <v>0</v>
      </c>
      <c r="DA397" s="86" t="str">
        <f t="shared" si="213"/>
        <v/>
      </c>
      <c r="DB397" s="37" t="str">
        <f t="shared" si="214"/>
        <v>Sim</v>
      </c>
      <c r="DC397" s="37" t="str">
        <f t="shared" si="215"/>
        <v>Não</v>
      </c>
      <c r="DD397" s="37" t="str">
        <f t="shared" si="216"/>
        <v>Sim</v>
      </c>
      <c r="DE397" s="89" t="str">
        <f t="shared" si="187"/>
        <v>Federal</v>
      </c>
    </row>
    <row r="398" spans="1:109">
      <c r="A398" s="15">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4">
        <f>IFERROR(FIND("Óbitos/feridos",consulta_completa__11[[#This Row],[13 - Ocorrências/Ambientes Atingidos]]),0)</f>
        <v>0</v>
      </c>
      <c r="AY398" s="85" t="str">
        <f t="shared" si="188"/>
        <v/>
      </c>
      <c r="AZ398" s="84">
        <f>IFERROR(FIND("População afetada/evacuada",consulta_completa__11[[#This Row],[13 - Ocorrências/Ambientes Atingidos]]),0)</f>
        <v>0</v>
      </c>
      <c r="BA398" s="84" t="str">
        <f t="shared" si="189"/>
        <v/>
      </c>
      <c r="BB398" s="84">
        <f>IFERROR(FIND("Suspensão de abastecimento de água",consulta_completa__11[[#This Row],[13 - Ocorrências/Ambientes Atingidos]]),0)</f>
        <v>0</v>
      </c>
      <c r="BC398" s="85" t="str">
        <f t="shared" si="217"/>
        <v/>
      </c>
      <c r="BD398" s="84">
        <f>IFERROR(FIND("Rio/córrego",consulta_completa__11[[#This Row],[13 - Ocorrências/Ambientes Atingidos]]),0)</f>
        <v>0</v>
      </c>
      <c r="BE398" s="85" t="str">
        <f t="shared" si="190"/>
        <v/>
      </c>
      <c r="BF398" s="84">
        <f>IFERROR(FIND("Lago",consulta_completa__11[[#This Row],[13 - Ocorrências/Ambientes Atingidos]]),0)</f>
        <v>0</v>
      </c>
      <c r="BG398" s="85" t="str">
        <f t="shared" si="191"/>
        <v/>
      </c>
      <c r="BH398" s="84">
        <f>IFERROR(FIND("Mar",consulta_completa__11[[#This Row],[13 - Ocorrências/Ambientes Atingidos]]),0)</f>
        <v>0</v>
      </c>
      <c r="BI398" s="85" t="str">
        <f t="shared" si="192"/>
        <v/>
      </c>
      <c r="BJ398" s="84">
        <f>IFERROR(FIND("Praia",consulta_completa__11[[#This Row],[13 - Ocorrências/Ambientes Atingidos]]),0)</f>
        <v>0</v>
      </c>
      <c r="BK398" s="85" t="str">
        <f t="shared" si="193"/>
        <v/>
      </c>
      <c r="BL398" s="84">
        <f>IFERROR(FIND("Solo",consulta_completa__11[[#This Row],[13 - Ocorrências/Ambientes Atingidos]]),0)</f>
        <v>1</v>
      </c>
      <c r="BM398" s="85" t="str">
        <f t="shared" si="194"/>
        <v>X</v>
      </c>
      <c r="BN398" s="84">
        <f>IFERROR(FIND("Águas subterrâneas",consulta_completa__11[[#This Row],[13 - Ocorrências/Ambientes Atingidos]]),0)</f>
        <v>0</v>
      </c>
      <c r="BO398" s="85" t="str">
        <f t="shared" si="195"/>
        <v/>
      </c>
      <c r="BP398" s="84">
        <f>IFERROR(FIND("Atmosfera",consulta_completa__11[[#This Row],[13 - Ocorrências/Ambientes Atingidos]]),0)</f>
        <v>0</v>
      </c>
      <c r="BQ398" s="85" t="str">
        <f t="shared" si="196"/>
        <v/>
      </c>
      <c r="BR398" s="84">
        <f>IFERROR(FIND("Flora",consulta_completa__11[[#This Row],[13 - Ocorrências/Ambientes Atingidos]]),0)</f>
        <v>0</v>
      </c>
      <c r="BS398" s="85" t="str">
        <f t="shared" si="197"/>
        <v/>
      </c>
      <c r="BT398" s="84">
        <f>IFERROR(FIND("Fauna",consulta_completa__11[[#This Row],[13 - Ocorrências/Ambientes Atingidos]]),0)</f>
        <v>0</v>
      </c>
      <c r="BU398" s="85" t="str">
        <f t="shared" si="198"/>
        <v/>
      </c>
      <c r="BV398" s="84">
        <f>IFERROR(FIND("UC federal",consulta_completa__11[[#This Row],[13 - Ocorrências/Ambientes Atingidos]]),0)</f>
        <v>0</v>
      </c>
      <c r="BW398" s="85" t="str">
        <f t="shared" si="199"/>
        <v/>
      </c>
      <c r="BX398" s="84">
        <f>IFERROR(FIND("UC estadual/municipal",consulta_completa__11[[#This Row],[13 - Ocorrências/Ambientes Atingidos]]),0)</f>
        <v>0</v>
      </c>
      <c r="BY398" s="85" t="str">
        <f t="shared" si="200"/>
        <v/>
      </c>
      <c r="BZ398" s="84">
        <f>IFERROR(FIND("Outro(s)",consulta_completa__11[[#This Row],[13 - Ocorrências/Ambientes Atingidos]]),0)</f>
        <v>0</v>
      </c>
      <c r="CA398" s="85" t="str">
        <f t="shared" si="201"/>
        <v/>
      </c>
      <c r="CB398" s="84">
        <f>IFERROR(FIND("Sem dano",consulta_completa__11[[#This Row],[13 - Ocorrências/Ambientes Atingidos]]),0)</f>
        <v>0</v>
      </c>
      <c r="CC398" s="85" t="str">
        <f t="shared" si="202"/>
        <v/>
      </c>
      <c r="CD398" s="84" t="str">
        <f>IF(consulta_completa__11[[#This Row],[13 - Ocorrências/Ambientes Atingidos]]="","X","")</f>
        <v/>
      </c>
      <c r="CE398" s="86">
        <f>IFERROR(FIND("IBAMA",consulta_completa__11[[#This Row],[14 - Inst. Atuando no Local]]),0)</f>
        <v>0</v>
      </c>
      <c r="CF398" s="86" t="str">
        <f t="shared" si="203"/>
        <v/>
      </c>
      <c r="CG398" s="86">
        <f>IFERROR(FIND("OEMA",consulta_completa__11[[#This Row],[14 - Inst. Atuando no Local]]),0)</f>
        <v>0</v>
      </c>
      <c r="CH398" s="86" t="str">
        <f t="shared" si="204"/>
        <v/>
      </c>
      <c r="CI398" s="86">
        <f>IFERROR(FIND("DEFESA CIVIL",consulta_completa__11[[#This Row],[14 - Inst. Atuando no Local]]),0)</f>
        <v>0</v>
      </c>
      <c r="CJ398" s="86" t="str">
        <f t="shared" si="205"/>
        <v/>
      </c>
      <c r="CK398" s="86">
        <f>IFERROR(FIND("CORPO DE BOMBEIROS",consulta_completa__11[[#This Row],[14 - Inst. Atuando no Local]]),0)</f>
        <v>0</v>
      </c>
      <c r="CL398" s="86" t="str">
        <f t="shared" si="206"/>
        <v/>
      </c>
      <c r="CM398" s="86">
        <f>IFERROR(FIND("POLÍCIA RODOVIÁRIA",consulta_completa__11[[#This Row],[14 - Inst. Atuando no Local]]),0)</f>
        <v>0</v>
      </c>
      <c r="CN398" s="86" t="str">
        <f t="shared" si="207"/>
        <v/>
      </c>
      <c r="CO398" s="86">
        <f>IFERROR(FIND("POLÍCIA MILITAR",consulta_completa__11[[#This Row],[14 - Inst. Atuando no Local]]),0)</f>
        <v>0</v>
      </c>
      <c r="CP398" s="86" t="str">
        <f t="shared" si="208"/>
        <v/>
      </c>
      <c r="CQ398" s="86">
        <f>IFERROR(FIND("POLÍCIA CIVIL",consulta_completa__11[[#This Row],[14 - Inst. Atuando no Local]]),0)</f>
        <v>0</v>
      </c>
      <c r="CR398" s="86" t="str">
        <f t="shared" si="209"/>
        <v/>
      </c>
      <c r="CS398" s="86">
        <f>IFERROR(FIND("MARINHA DO BRASIL",consulta_completa__11[[#This Row],[14 - Inst. Atuando no Local]]),0)</f>
        <v>0</v>
      </c>
      <c r="CT398" s="86" t="str">
        <f t="shared" si="210"/>
        <v/>
      </c>
      <c r="CU398" s="86">
        <f>IFERROR(FIND("EMPRESA ESPECIALIZADA EM ATENDIMENTO",consulta_completa__11[[#This Row],[14 - Inst. Atuando no Local]]),0)</f>
        <v>0</v>
      </c>
      <c r="CV398" s="86" t="str">
        <f t="shared" si="211"/>
        <v/>
      </c>
      <c r="CW398" s="86">
        <f>IFERROR(FIND("IBAMA",consulta_completa__11[[#This Row],[14 - Inst. Atuando no Local]]),0)</f>
        <v>0</v>
      </c>
      <c r="CX398" s="86" t="str">
        <f t="shared" si="212"/>
        <v/>
      </c>
      <c r="CY398" s="86" t="str">
        <f>IF(consulta_completa__11[[#This Row],[14 - Inst. Atuando no Local]]="","X","")</f>
        <v/>
      </c>
      <c r="CZ398" s="86">
        <f>IFERROR(FIND("OUTRA (S)",consulta_completa__11[[#This Row],[14 - Inst. Atuando no Local]]),0)</f>
        <v>0</v>
      </c>
      <c r="DA398" s="86" t="str">
        <f t="shared" si="213"/>
        <v/>
      </c>
      <c r="DB398" s="37" t="str">
        <f t="shared" si="214"/>
        <v>Sim</v>
      </c>
      <c r="DC398" s="37" t="str">
        <f t="shared" si="215"/>
        <v>Não</v>
      </c>
      <c r="DD398" s="37" t="str">
        <f t="shared" si="216"/>
        <v>Sim</v>
      </c>
      <c r="DE398" s="89" t="str">
        <f t="shared" si="187"/>
        <v>Estadual</v>
      </c>
    </row>
    <row r="399" spans="1:109">
      <c r="A399" s="15">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4">
        <f>IFERROR(FIND("Óbitos/feridos",consulta_completa__11[[#This Row],[13 - Ocorrências/Ambientes Atingidos]]),0)</f>
        <v>0</v>
      </c>
      <c r="AY399" s="85" t="str">
        <f t="shared" si="188"/>
        <v/>
      </c>
      <c r="AZ399" s="84">
        <f>IFERROR(FIND("População afetada/evacuada",consulta_completa__11[[#This Row],[13 - Ocorrências/Ambientes Atingidos]]),0)</f>
        <v>0</v>
      </c>
      <c r="BA399" s="84" t="str">
        <f t="shared" si="189"/>
        <v/>
      </c>
      <c r="BB399" s="84">
        <f>IFERROR(FIND("Suspensão de abastecimento de água",consulta_completa__11[[#This Row],[13 - Ocorrências/Ambientes Atingidos]]),0)</f>
        <v>0</v>
      </c>
      <c r="BC399" s="85" t="str">
        <f t="shared" si="217"/>
        <v/>
      </c>
      <c r="BD399" s="84">
        <f>IFERROR(FIND("Rio/córrego",consulta_completa__11[[#This Row],[13 - Ocorrências/Ambientes Atingidos]]),0)</f>
        <v>0</v>
      </c>
      <c r="BE399" s="85" t="str">
        <f t="shared" si="190"/>
        <v/>
      </c>
      <c r="BF399" s="84">
        <f>IFERROR(FIND("Lago",consulta_completa__11[[#This Row],[13 - Ocorrências/Ambientes Atingidos]]),0)</f>
        <v>0</v>
      </c>
      <c r="BG399" s="85" t="str">
        <f t="shared" si="191"/>
        <v/>
      </c>
      <c r="BH399" s="84">
        <f>IFERROR(FIND("Mar",consulta_completa__11[[#This Row],[13 - Ocorrências/Ambientes Atingidos]]),0)</f>
        <v>1</v>
      </c>
      <c r="BI399" s="85" t="str">
        <f t="shared" si="192"/>
        <v>X</v>
      </c>
      <c r="BJ399" s="84">
        <f>IFERROR(FIND("Praia",consulta_completa__11[[#This Row],[13 - Ocorrências/Ambientes Atingidos]]),0)</f>
        <v>0</v>
      </c>
      <c r="BK399" s="85" t="str">
        <f t="shared" si="193"/>
        <v/>
      </c>
      <c r="BL399" s="84">
        <f>IFERROR(FIND("Solo",consulta_completa__11[[#This Row],[13 - Ocorrências/Ambientes Atingidos]]),0)</f>
        <v>0</v>
      </c>
      <c r="BM399" s="85" t="str">
        <f t="shared" si="194"/>
        <v/>
      </c>
      <c r="BN399" s="84">
        <f>IFERROR(FIND("Águas subterrâneas",consulta_completa__11[[#This Row],[13 - Ocorrências/Ambientes Atingidos]]),0)</f>
        <v>0</v>
      </c>
      <c r="BO399" s="85" t="str">
        <f t="shared" si="195"/>
        <v/>
      </c>
      <c r="BP399" s="84">
        <f>IFERROR(FIND("Atmosfera",consulta_completa__11[[#This Row],[13 - Ocorrências/Ambientes Atingidos]]),0)</f>
        <v>0</v>
      </c>
      <c r="BQ399" s="85" t="str">
        <f t="shared" si="196"/>
        <v/>
      </c>
      <c r="BR399" s="84">
        <f>IFERROR(FIND("Flora",consulta_completa__11[[#This Row],[13 - Ocorrências/Ambientes Atingidos]]),0)</f>
        <v>0</v>
      </c>
      <c r="BS399" s="85" t="str">
        <f t="shared" si="197"/>
        <v/>
      </c>
      <c r="BT399" s="84">
        <f>IFERROR(FIND("Fauna",consulta_completa__11[[#This Row],[13 - Ocorrências/Ambientes Atingidos]]),0)</f>
        <v>0</v>
      </c>
      <c r="BU399" s="85" t="str">
        <f t="shared" si="198"/>
        <v/>
      </c>
      <c r="BV399" s="84">
        <f>IFERROR(FIND("UC federal",consulta_completa__11[[#This Row],[13 - Ocorrências/Ambientes Atingidos]]),0)</f>
        <v>0</v>
      </c>
      <c r="BW399" s="85" t="str">
        <f t="shared" si="199"/>
        <v/>
      </c>
      <c r="BX399" s="84">
        <f>IFERROR(FIND("UC estadual/municipal",consulta_completa__11[[#This Row],[13 - Ocorrências/Ambientes Atingidos]]),0)</f>
        <v>0</v>
      </c>
      <c r="BY399" s="85" t="str">
        <f t="shared" si="200"/>
        <v/>
      </c>
      <c r="BZ399" s="84">
        <f>IFERROR(FIND("Outro(s)",consulta_completa__11[[#This Row],[13 - Ocorrências/Ambientes Atingidos]]),0)</f>
        <v>0</v>
      </c>
      <c r="CA399" s="85" t="str">
        <f t="shared" si="201"/>
        <v/>
      </c>
      <c r="CB399" s="84">
        <f>IFERROR(FIND("Sem dano",consulta_completa__11[[#This Row],[13 - Ocorrências/Ambientes Atingidos]]),0)</f>
        <v>0</v>
      </c>
      <c r="CC399" s="85" t="str">
        <f t="shared" si="202"/>
        <v/>
      </c>
      <c r="CD399" s="84" t="str">
        <f>IF(consulta_completa__11[[#This Row],[13 - Ocorrências/Ambientes Atingidos]]="","X","")</f>
        <v/>
      </c>
      <c r="CE399" s="86">
        <f>IFERROR(FIND("IBAMA",consulta_completa__11[[#This Row],[14 - Inst. Atuando no Local]]),0)</f>
        <v>0</v>
      </c>
      <c r="CF399" s="86" t="str">
        <f t="shared" si="203"/>
        <v/>
      </c>
      <c r="CG399" s="86">
        <f>IFERROR(FIND("OEMA",consulta_completa__11[[#This Row],[14 - Inst. Atuando no Local]]),0)</f>
        <v>0</v>
      </c>
      <c r="CH399" s="86" t="str">
        <f t="shared" si="204"/>
        <v/>
      </c>
      <c r="CI399" s="86">
        <f>IFERROR(FIND("DEFESA CIVIL",consulta_completa__11[[#This Row],[14 - Inst. Atuando no Local]]),0)</f>
        <v>0</v>
      </c>
      <c r="CJ399" s="86" t="str">
        <f t="shared" si="205"/>
        <v/>
      </c>
      <c r="CK399" s="86">
        <f>IFERROR(FIND("CORPO DE BOMBEIROS",consulta_completa__11[[#This Row],[14 - Inst. Atuando no Local]]),0)</f>
        <v>0</v>
      </c>
      <c r="CL399" s="86" t="str">
        <f t="shared" si="206"/>
        <v/>
      </c>
      <c r="CM399" s="86">
        <f>IFERROR(FIND("POLÍCIA RODOVIÁRIA",consulta_completa__11[[#This Row],[14 - Inst. Atuando no Local]]),0)</f>
        <v>0</v>
      </c>
      <c r="CN399" s="86" t="str">
        <f t="shared" si="207"/>
        <v/>
      </c>
      <c r="CO399" s="86">
        <f>IFERROR(FIND("POLÍCIA MILITAR",consulta_completa__11[[#This Row],[14 - Inst. Atuando no Local]]),0)</f>
        <v>0</v>
      </c>
      <c r="CP399" s="86" t="str">
        <f t="shared" si="208"/>
        <v/>
      </c>
      <c r="CQ399" s="86">
        <f>IFERROR(FIND("POLÍCIA CIVIL",consulta_completa__11[[#This Row],[14 - Inst. Atuando no Local]]),0)</f>
        <v>0</v>
      </c>
      <c r="CR399" s="86" t="str">
        <f t="shared" si="209"/>
        <v/>
      </c>
      <c r="CS399" s="86">
        <f>IFERROR(FIND("MARINHA DO BRASIL",consulta_completa__11[[#This Row],[14 - Inst. Atuando no Local]]),0)</f>
        <v>0</v>
      </c>
      <c r="CT399" s="86" t="str">
        <f t="shared" si="210"/>
        <v/>
      </c>
      <c r="CU399" s="86">
        <f>IFERROR(FIND("EMPRESA ESPECIALIZADA EM ATENDIMENTO",consulta_completa__11[[#This Row],[14 - Inst. Atuando no Local]]),0)</f>
        <v>0</v>
      </c>
      <c r="CV399" s="86" t="str">
        <f t="shared" si="211"/>
        <v/>
      </c>
      <c r="CW399" s="86">
        <f>IFERROR(FIND("IBAMA",consulta_completa__11[[#This Row],[14 - Inst. Atuando no Local]]),0)</f>
        <v>0</v>
      </c>
      <c r="CX399" s="86" t="str">
        <f t="shared" si="212"/>
        <v/>
      </c>
      <c r="CY399" s="86" t="str">
        <f>IF(consulta_completa__11[[#This Row],[14 - Inst. Atuando no Local]]="","X","")</f>
        <v/>
      </c>
      <c r="CZ399" s="86">
        <f>IFERROR(FIND("OUTRA (S)",consulta_completa__11[[#This Row],[14 - Inst. Atuando no Local]]),0)</f>
        <v>0</v>
      </c>
      <c r="DA399" s="86" t="str">
        <f t="shared" si="213"/>
        <v/>
      </c>
      <c r="DB399" s="37" t="str">
        <f t="shared" si="214"/>
        <v>Sim</v>
      </c>
      <c r="DC399" s="37" t="str">
        <f t="shared" si="215"/>
        <v>Não</v>
      </c>
      <c r="DD399" s="37" t="str">
        <f t="shared" si="216"/>
        <v>Sim</v>
      </c>
      <c r="DE399" s="89" t="str">
        <f t="shared" si="187"/>
        <v>Federal</v>
      </c>
    </row>
    <row r="400" spans="1:109">
      <c r="A400" s="15">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4">
        <f>IFERROR(FIND("Óbitos/feridos",consulta_completa__11[[#This Row],[13 - Ocorrências/Ambientes Atingidos]]),0)</f>
        <v>0</v>
      </c>
      <c r="AY400" s="85" t="str">
        <f t="shared" si="188"/>
        <v/>
      </c>
      <c r="AZ400" s="84">
        <f>IFERROR(FIND("População afetada/evacuada",consulta_completa__11[[#This Row],[13 - Ocorrências/Ambientes Atingidos]]),0)</f>
        <v>0</v>
      </c>
      <c r="BA400" s="84" t="str">
        <f t="shared" si="189"/>
        <v/>
      </c>
      <c r="BB400" s="84">
        <f>IFERROR(FIND("Suspensão de abastecimento de água",consulta_completa__11[[#This Row],[13 - Ocorrências/Ambientes Atingidos]]),0)</f>
        <v>0</v>
      </c>
      <c r="BC400" s="85" t="str">
        <f t="shared" si="217"/>
        <v/>
      </c>
      <c r="BD400" s="84">
        <f>IFERROR(FIND("Rio/córrego",consulta_completa__11[[#This Row],[13 - Ocorrências/Ambientes Atingidos]]),0)</f>
        <v>0</v>
      </c>
      <c r="BE400" s="85" t="str">
        <f t="shared" si="190"/>
        <v/>
      </c>
      <c r="BF400" s="84">
        <f>IFERROR(FIND("Lago",consulta_completa__11[[#This Row],[13 - Ocorrências/Ambientes Atingidos]]),0)</f>
        <v>0</v>
      </c>
      <c r="BG400" s="85" t="str">
        <f t="shared" si="191"/>
        <v/>
      </c>
      <c r="BH400" s="84">
        <f>IFERROR(FIND("Mar",consulta_completa__11[[#This Row],[13 - Ocorrências/Ambientes Atingidos]]),0)</f>
        <v>0</v>
      </c>
      <c r="BI400" s="85" t="str">
        <f t="shared" si="192"/>
        <v/>
      </c>
      <c r="BJ400" s="84">
        <f>IFERROR(FIND("Praia",consulta_completa__11[[#This Row],[13 - Ocorrências/Ambientes Atingidos]]),0)</f>
        <v>0</v>
      </c>
      <c r="BK400" s="85" t="str">
        <f t="shared" si="193"/>
        <v/>
      </c>
      <c r="BL400" s="84">
        <f>IFERROR(FIND("Solo",consulta_completa__11[[#This Row],[13 - Ocorrências/Ambientes Atingidos]]),0)</f>
        <v>1</v>
      </c>
      <c r="BM400" s="85" t="str">
        <f t="shared" si="194"/>
        <v>X</v>
      </c>
      <c r="BN400" s="84">
        <f>IFERROR(FIND("Águas subterrâneas",consulta_completa__11[[#This Row],[13 - Ocorrências/Ambientes Atingidos]]),0)</f>
        <v>0</v>
      </c>
      <c r="BO400" s="85" t="str">
        <f t="shared" si="195"/>
        <v/>
      </c>
      <c r="BP400" s="84">
        <f>IFERROR(FIND("Atmosfera",consulta_completa__11[[#This Row],[13 - Ocorrências/Ambientes Atingidos]]),0)</f>
        <v>0</v>
      </c>
      <c r="BQ400" s="85" t="str">
        <f t="shared" si="196"/>
        <v/>
      </c>
      <c r="BR400" s="84">
        <f>IFERROR(FIND("Flora",consulta_completa__11[[#This Row],[13 - Ocorrências/Ambientes Atingidos]]),0)</f>
        <v>0</v>
      </c>
      <c r="BS400" s="85" t="str">
        <f t="shared" si="197"/>
        <v/>
      </c>
      <c r="BT400" s="84">
        <f>IFERROR(FIND("Fauna",consulta_completa__11[[#This Row],[13 - Ocorrências/Ambientes Atingidos]]),0)</f>
        <v>0</v>
      </c>
      <c r="BU400" s="85" t="str">
        <f t="shared" si="198"/>
        <v/>
      </c>
      <c r="BV400" s="84">
        <f>IFERROR(FIND("UC federal",consulta_completa__11[[#This Row],[13 - Ocorrências/Ambientes Atingidos]]),0)</f>
        <v>0</v>
      </c>
      <c r="BW400" s="85" t="str">
        <f t="shared" si="199"/>
        <v/>
      </c>
      <c r="BX400" s="84">
        <f>IFERROR(FIND("UC estadual/municipal",consulta_completa__11[[#This Row],[13 - Ocorrências/Ambientes Atingidos]]),0)</f>
        <v>0</v>
      </c>
      <c r="BY400" s="85" t="str">
        <f t="shared" si="200"/>
        <v/>
      </c>
      <c r="BZ400" s="84">
        <f>IFERROR(FIND("Outro(s)",consulta_completa__11[[#This Row],[13 - Ocorrências/Ambientes Atingidos]]),0)</f>
        <v>0</v>
      </c>
      <c r="CA400" s="85" t="str">
        <f t="shared" si="201"/>
        <v/>
      </c>
      <c r="CB400" s="84">
        <f>IFERROR(FIND("Sem dano",consulta_completa__11[[#This Row],[13 - Ocorrências/Ambientes Atingidos]]),0)</f>
        <v>0</v>
      </c>
      <c r="CC400" s="85" t="str">
        <f t="shared" si="202"/>
        <v/>
      </c>
      <c r="CD400" s="84" t="str">
        <f>IF(consulta_completa__11[[#This Row],[13 - Ocorrências/Ambientes Atingidos]]="","X","")</f>
        <v/>
      </c>
      <c r="CE400" s="86">
        <f>IFERROR(FIND("IBAMA",consulta_completa__11[[#This Row],[14 - Inst. Atuando no Local]]),0)</f>
        <v>0</v>
      </c>
      <c r="CF400" s="86" t="str">
        <f t="shared" si="203"/>
        <v/>
      </c>
      <c r="CG400" s="86">
        <f>IFERROR(FIND("OEMA",consulta_completa__11[[#This Row],[14 - Inst. Atuando no Local]]),0)</f>
        <v>0</v>
      </c>
      <c r="CH400" s="86" t="str">
        <f t="shared" si="204"/>
        <v/>
      </c>
      <c r="CI400" s="86">
        <f>IFERROR(FIND("DEFESA CIVIL",consulta_completa__11[[#This Row],[14 - Inst. Atuando no Local]]),0)</f>
        <v>0</v>
      </c>
      <c r="CJ400" s="86" t="str">
        <f t="shared" si="205"/>
        <v/>
      </c>
      <c r="CK400" s="86">
        <f>IFERROR(FIND("CORPO DE BOMBEIROS",consulta_completa__11[[#This Row],[14 - Inst. Atuando no Local]]),0)</f>
        <v>0</v>
      </c>
      <c r="CL400" s="86" t="str">
        <f t="shared" si="206"/>
        <v/>
      </c>
      <c r="CM400" s="86">
        <f>IFERROR(FIND("POLÍCIA RODOVIÁRIA",consulta_completa__11[[#This Row],[14 - Inst. Atuando no Local]]),0)</f>
        <v>0</v>
      </c>
      <c r="CN400" s="86" t="str">
        <f t="shared" si="207"/>
        <v/>
      </c>
      <c r="CO400" s="86">
        <f>IFERROR(FIND("POLÍCIA MILITAR",consulta_completa__11[[#This Row],[14 - Inst. Atuando no Local]]),0)</f>
        <v>0</v>
      </c>
      <c r="CP400" s="86" t="str">
        <f t="shared" si="208"/>
        <v/>
      </c>
      <c r="CQ400" s="86">
        <f>IFERROR(FIND("POLÍCIA CIVIL",consulta_completa__11[[#This Row],[14 - Inst. Atuando no Local]]),0)</f>
        <v>0</v>
      </c>
      <c r="CR400" s="86" t="str">
        <f t="shared" si="209"/>
        <v/>
      </c>
      <c r="CS400" s="86">
        <f>IFERROR(FIND("MARINHA DO BRASIL",consulta_completa__11[[#This Row],[14 - Inst. Atuando no Local]]),0)</f>
        <v>0</v>
      </c>
      <c r="CT400" s="86" t="str">
        <f t="shared" si="210"/>
        <v/>
      </c>
      <c r="CU400" s="86">
        <f>IFERROR(FIND("EMPRESA ESPECIALIZADA EM ATENDIMENTO",consulta_completa__11[[#This Row],[14 - Inst. Atuando no Local]]),0)</f>
        <v>0</v>
      </c>
      <c r="CV400" s="86" t="str">
        <f t="shared" si="211"/>
        <v/>
      </c>
      <c r="CW400" s="86">
        <f>IFERROR(FIND("IBAMA",consulta_completa__11[[#This Row],[14 - Inst. Atuando no Local]]),0)</f>
        <v>0</v>
      </c>
      <c r="CX400" s="86" t="str">
        <f t="shared" si="212"/>
        <v/>
      </c>
      <c r="CY400" s="86" t="str">
        <f>IF(consulta_completa__11[[#This Row],[14 - Inst. Atuando no Local]]="","X","")</f>
        <v/>
      </c>
      <c r="CZ400" s="86">
        <f>IFERROR(FIND("OUTRA (S)",consulta_completa__11[[#This Row],[14 - Inst. Atuando no Local]]),0)</f>
        <v>0</v>
      </c>
      <c r="DA400" s="86" t="str">
        <f t="shared" si="213"/>
        <v/>
      </c>
      <c r="DB400" s="37" t="str">
        <f t="shared" si="214"/>
        <v>Sim</v>
      </c>
      <c r="DC400" s="37" t="str">
        <f t="shared" si="215"/>
        <v>Não</v>
      </c>
      <c r="DD400" s="37" t="str">
        <f t="shared" si="216"/>
        <v>Sim</v>
      </c>
      <c r="DE400" s="89" t="str">
        <f t="shared" si="187"/>
        <v>Sem informação</v>
      </c>
    </row>
    <row r="401" spans="1:109">
      <c r="A401" s="15">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4">
        <f>IFERROR(FIND("Óbitos/feridos",consulta_completa__11[[#This Row],[13 - Ocorrências/Ambientes Atingidos]]),0)</f>
        <v>0</v>
      </c>
      <c r="AY401" s="85" t="str">
        <f t="shared" si="188"/>
        <v/>
      </c>
      <c r="AZ401" s="84">
        <f>IFERROR(FIND("População afetada/evacuada",consulta_completa__11[[#This Row],[13 - Ocorrências/Ambientes Atingidos]]),0)</f>
        <v>0</v>
      </c>
      <c r="BA401" s="84" t="str">
        <f t="shared" si="189"/>
        <v/>
      </c>
      <c r="BB401" s="84">
        <f>IFERROR(FIND("Suspensão de abastecimento de água",consulta_completa__11[[#This Row],[13 - Ocorrências/Ambientes Atingidos]]),0)</f>
        <v>0</v>
      </c>
      <c r="BC401" s="85" t="str">
        <f t="shared" si="217"/>
        <v/>
      </c>
      <c r="BD401" s="84">
        <f>IFERROR(FIND("Rio/córrego",consulta_completa__11[[#This Row],[13 - Ocorrências/Ambientes Atingidos]]),0)</f>
        <v>0</v>
      </c>
      <c r="BE401" s="85" t="str">
        <f t="shared" si="190"/>
        <v/>
      </c>
      <c r="BF401" s="84">
        <f>IFERROR(FIND("Lago",consulta_completa__11[[#This Row],[13 - Ocorrências/Ambientes Atingidos]]),0)</f>
        <v>0</v>
      </c>
      <c r="BG401" s="85" t="str">
        <f t="shared" si="191"/>
        <v/>
      </c>
      <c r="BH401" s="84">
        <f>IFERROR(FIND("Mar",consulta_completa__11[[#This Row],[13 - Ocorrências/Ambientes Atingidos]]),0)</f>
        <v>0</v>
      </c>
      <c r="BI401" s="85" t="str">
        <f t="shared" si="192"/>
        <v/>
      </c>
      <c r="BJ401" s="84">
        <f>IFERROR(FIND("Praia",consulta_completa__11[[#This Row],[13 - Ocorrências/Ambientes Atingidos]]),0)</f>
        <v>0</v>
      </c>
      <c r="BK401" s="85" t="str">
        <f t="shared" si="193"/>
        <v/>
      </c>
      <c r="BL401" s="84">
        <f>IFERROR(FIND("Solo",consulta_completa__11[[#This Row],[13 - Ocorrências/Ambientes Atingidos]]),0)</f>
        <v>1</v>
      </c>
      <c r="BM401" s="85" t="str">
        <f t="shared" si="194"/>
        <v>X</v>
      </c>
      <c r="BN401" s="84">
        <f>IFERROR(FIND("Águas subterrâneas",consulta_completa__11[[#This Row],[13 - Ocorrências/Ambientes Atingidos]]),0)</f>
        <v>0</v>
      </c>
      <c r="BO401" s="85" t="str">
        <f t="shared" si="195"/>
        <v/>
      </c>
      <c r="BP401" s="84">
        <f>IFERROR(FIND("Atmosfera",consulta_completa__11[[#This Row],[13 - Ocorrências/Ambientes Atingidos]]),0)</f>
        <v>0</v>
      </c>
      <c r="BQ401" s="85" t="str">
        <f t="shared" si="196"/>
        <v/>
      </c>
      <c r="BR401" s="84">
        <f>IFERROR(FIND("Flora",consulta_completa__11[[#This Row],[13 - Ocorrências/Ambientes Atingidos]]),0)</f>
        <v>7</v>
      </c>
      <c r="BS401" s="85" t="str">
        <f t="shared" si="197"/>
        <v>X</v>
      </c>
      <c r="BT401" s="84">
        <f>IFERROR(FIND("Fauna",consulta_completa__11[[#This Row],[13 - Ocorrências/Ambientes Atingidos]]),0)</f>
        <v>0</v>
      </c>
      <c r="BU401" s="85" t="str">
        <f t="shared" si="198"/>
        <v/>
      </c>
      <c r="BV401" s="84">
        <f>IFERROR(FIND("UC federal",consulta_completa__11[[#This Row],[13 - Ocorrências/Ambientes Atingidos]]),0)</f>
        <v>0</v>
      </c>
      <c r="BW401" s="85" t="str">
        <f t="shared" si="199"/>
        <v/>
      </c>
      <c r="BX401" s="84">
        <f>IFERROR(FIND("UC estadual/municipal",consulta_completa__11[[#This Row],[13 - Ocorrências/Ambientes Atingidos]]),0)</f>
        <v>0</v>
      </c>
      <c r="BY401" s="85" t="str">
        <f t="shared" si="200"/>
        <v/>
      </c>
      <c r="BZ401" s="84">
        <f>IFERROR(FIND("Outro(s)",consulta_completa__11[[#This Row],[13 - Ocorrências/Ambientes Atingidos]]),0)</f>
        <v>0</v>
      </c>
      <c r="CA401" s="85" t="str">
        <f t="shared" si="201"/>
        <v/>
      </c>
      <c r="CB401" s="84">
        <f>IFERROR(FIND("Sem dano",consulta_completa__11[[#This Row],[13 - Ocorrências/Ambientes Atingidos]]),0)</f>
        <v>0</v>
      </c>
      <c r="CC401" s="85" t="str">
        <f t="shared" si="202"/>
        <v/>
      </c>
      <c r="CD401" s="84" t="str">
        <f>IF(consulta_completa__11[[#This Row],[13 - Ocorrências/Ambientes Atingidos]]="","X","")</f>
        <v/>
      </c>
      <c r="CE401" s="86">
        <f>IFERROR(FIND("IBAMA",consulta_completa__11[[#This Row],[14 - Inst. Atuando no Local]]),0)</f>
        <v>0</v>
      </c>
      <c r="CF401" s="86" t="str">
        <f t="shared" si="203"/>
        <v/>
      </c>
      <c r="CG401" s="86">
        <f>IFERROR(FIND("OEMA",consulta_completa__11[[#This Row],[14 - Inst. Atuando no Local]]),0)</f>
        <v>0</v>
      </c>
      <c r="CH401" s="86" t="str">
        <f t="shared" si="204"/>
        <v/>
      </c>
      <c r="CI401" s="86">
        <f>IFERROR(FIND("DEFESA CIVIL",consulta_completa__11[[#This Row],[14 - Inst. Atuando no Local]]),0)</f>
        <v>0</v>
      </c>
      <c r="CJ401" s="86" t="str">
        <f t="shared" si="205"/>
        <v/>
      </c>
      <c r="CK401" s="86">
        <f>IFERROR(FIND("CORPO DE BOMBEIROS",consulta_completa__11[[#This Row],[14 - Inst. Atuando no Local]]),0)</f>
        <v>0</v>
      </c>
      <c r="CL401" s="86" t="str">
        <f t="shared" si="206"/>
        <v/>
      </c>
      <c r="CM401" s="86">
        <f>IFERROR(FIND("POLÍCIA RODOVIÁRIA",consulta_completa__11[[#This Row],[14 - Inst. Atuando no Local]]),0)</f>
        <v>0</v>
      </c>
      <c r="CN401" s="86" t="str">
        <f t="shared" si="207"/>
        <v/>
      </c>
      <c r="CO401" s="86">
        <f>IFERROR(FIND("POLÍCIA MILITAR",consulta_completa__11[[#This Row],[14 - Inst. Atuando no Local]]),0)</f>
        <v>0</v>
      </c>
      <c r="CP401" s="86" t="str">
        <f t="shared" si="208"/>
        <v/>
      </c>
      <c r="CQ401" s="86">
        <f>IFERROR(FIND("POLÍCIA CIVIL",consulta_completa__11[[#This Row],[14 - Inst. Atuando no Local]]),0)</f>
        <v>0</v>
      </c>
      <c r="CR401" s="86" t="str">
        <f t="shared" si="209"/>
        <v/>
      </c>
      <c r="CS401" s="86">
        <f>IFERROR(FIND("MARINHA DO BRASIL",consulta_completa__11[[#This Row],[14 - Inst. Atuando no Local]]),0)</f>
        <v>0</v>
      </c>
      <c r="CT401" s="86" t="str">
        <f t="shared" si="210"/>
        <v/>
      </c>
      <c r="CU401" s="86">
        <f>IFERROR(FIND("EMPRESA ESPECIALIZADA EM ATENDIMENTO",consulta_completa__11[[#This Row],[14 - Inst. Atuando no Local]]),0)</f>
        <v>0</v>
      </c>
      <c r="CV401" s="86" t="str">
        <f t="shared" si="211"/>
        <v/>
      </c>
      <c r="CW401" s="86">
        <f>IFERROR(FIND("IBAMA",consulta_completa__11[[#This Row],[14 - Inst. Atuando no Local]]),0)</f>
        <v>0</v>
      </c>
      <c r="CX401" s="86" t="str">
        <f t="shared" si="212"/>
        <v/>
      </c>
      <c r="CY401" s="86" t="str">
        <f>IF(consulta_completa__11[[#This Row],[14 - Inst. Atuando no Local]]="","X","")</f>
        <v/>
      </c>
      <c r="CZ401" s="86">
        <f>IFERROR(FIND("OUTRA (S)",consulta_completa__11[[#This Row],[14 - Inst. Atuando no Local]]),0)</f>
        <v>0</v>
      </c>
      <c r="DA401" s="86" t="str">
        <f t="shared" si="213"/>
        <v/>
      </c>
      <c r="DB401" s="37" t="str">
        <f t="shared" si="214"/>
        <v>Sim</v>
      </c>
      <c r="DC401" s="37" t="str">
        <f t="shared" si="215"/>
        <v>Não</v>
      </c>
      <c r="DD401" s="37" t="str">
        <f t="shared" si="216"/>
        <v>Sim</v>
      </c>
      <c r="DE401" s="89" t="str">
        <f t="shared" si="187"/>
        <v>Federal</v>
      </c>
    </row>
    <row r="402" spans="1:109">
      <c r="A402" s="15">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4">
        <f>IFERROR(FIND("Óbitos/feridos",consulta_completa__11[[#This Row],[13 - Ocorrências/Ambientes Atingidos]]),0)</f>
        <v>0</v>
      </c>
      <c r="AY402" s="85" t="str">
        <f t="shared" si="188"/>
        <v/>
      </c>
      <c r="AZ402" s="84">
        <f>IFERROR(FIND("População afetada/evacuada",consulta_completa__11[[#This Row],[13 - Ocorrências/Ambientes Atingidos]]),0)</f>
        <v>0</v>
      </c>
      <c r="BA402" s="84" t="str">
        <f t="shared" si="189"/>
        <v/>
      </c>
      <c r="BB402" s="84">
        <f>IFERROR(FIND("Suspensão de abastecimento de água",consulta_completa__11[[#This Row],[13 - Ocorrências/Ambientes Atingidos]]),0)</f>
        <v>0</v>
      </c>
      <c r="BC402" s="85" t="str">
        <f t="shared" si="217"/>
        <v/>
      </c>
      <c r="BD402" s="84">
        <f>IFERROR(FIND("Rio/córrego",consulta_completa__11[[#This Row],[13 - Ocorrências/Ambientes Atingidos]]),0)</f>
        <v>0</v>
      </c>
      <c r="BE402" s="85" t="str">
        <f t="shared" si="190"/>
        <v/>
      </c>
      <c r="BF402" s="84">
        <f>IFERROR(FIND("Lago",consulta_completa__11[[#This Row],[13 - Ocorrências/Ambientes Atingidos]]),0)</f>
        <v>0</v>
      </c>
      <c r="BG402" s="85" t="str">
        <f t="shared" si="191"/>
        <v/>
      </c>
      <c r="BH402" s="84">
        <f>IFERROR(FIND("Mar",consulta_completa__11[[#This Row],[13 - Ocorrências/Ambientes Atingidos]]),0)</f>
        <v>0</v>
      </c>
      <c r="BI402" s="85" t="str">
        <f t="shared" si="192"/>
        <v/>
      </c>
      <c r="BJ402" s="84">
        <f>IFERROR(FIND("Praia",consulta_completa__11[[#This Row],[13 - Ocorrências/Ambientes Atingidos]]),0)</f>
        <v>0</v>
      </c>
      <c r="BK402" s="85" t="str">
        <f t="shared" si="193"/>
        <v/>
      </c>
      <c r="BL402" s="84">
        <f>IFERROR(FIND("Solo",consulta_completa__11[[#This Row],[13 - Ocorrências/Ambientes Atingidos]]),0)</f>
        <v>1</v>
      </c>
      <c r="BM402" s="85" t="str">
        <f t="shared" si="194"/>
        <v>X</v>
      </c>
      <c r="BN402" s="84">
        <f>IFERROR(FIND("Águas subterrâneas",consulta_completa__11[[#This Row],[13 - Ocorrências/Ambientes Atingidos]]),0)</f>
        <v>0</v>
      </c>
      <c r="BO402" s="85" t="str">
        <f t="shared" si="195"/>
        <v/>
      </c>
      <c r="BP402" s="84">
        <f>IFERROR(FIND("Atmosfera",consulta_completa__11[[#This Row],[13 - Ocorrências/Ambientes Atingidos]]),0)</f>
        <v>0</v>
      </c>
      <c r="BQ402" s="85" t="str">
        <f t="shared" si="196"/>
        <v/>
      </c>
      <c r="BR402" s="84">
        <f>IFERROR(FIND("Flora",consulta_completa__11[[#This Row],[13 - Ocorrências/Ambientes Atingidos]]),0)</f>
        <v>0</v>
      </c>
      <c r="BS402" s="85" t="str">
        <f t="shared" si="197"/>
        <v/>
      </c>
      <c r="BT402" s="84">
        <f>IFERROR(FIND("Fauna",consulta_completa__11[[#This Row],[13 - Ocorrências/Ambientes Atingidos]]),0)</f>
        <v>0</v>
      </c>
      <c r="BU402" s="85" t="str">
        <f t="shared" si="198"/>
        <v/>
      </c>
      <c r="BV402" s="84">
        <f>IFERROR(FIND("UC federal",consulta_completa__11[[#This Row],[13 - Ocorrências/Ambientes Atingidos]]),0)</f>
        <v>0</v>
      </c>
      <c r="BW402" s="85" t="str">
        <f t="shared" si="199"/>
        <v/>
      </c>
      <c r="BX402" s="84">
        <f>IFERROR(FIND("UC estadual/municipal",consulta_completa__11[[#This Row],[13 - Ocorrências/Ambientes Atingidos]]),0)</f>
        <v>0</v>
      </c>
      <c r="BY402" s="85" t="str">
        <f t="shared" si="200"/>
        <v/>
      </c>
      <c r="BZ402" s="84">
        <f>IFERROR(FIND("Outro(s)",consulta_completa__11[[#This Row],[13 - Ocorrências/Ambientes Atingidos]]),0)</f>
        <v>0</v>
      </c>
      <c r="CA402" s="85" t="str">
        <f t="shared" si="201"/>
        <v/>
      </c>
      <c r="CB402" s="84">
        <f>IFERROR(FIND("Sem dano",consulta_completa__11[[#This Row],[13 - Ocorrências/Ambientes Atingidos]]),0)</f>
        <v>0</v>
      </c>
      <c r="CC402" s="85" t="str">
        <f t="shared" si="202"/>
        <v/>
      </c>
      <c r="CD402" s="84" t="str">
        <f>IF(consulta_completa__11[[#This Row],[13 - Ocorrências/Ambientes Atingidos]]="","X","")</f>
        <v/>
      </c>
      <c r="CE402" s="86">
        <f>IFERROR(FIND("IBAMA",consulta_completa__11[[#This Row],[14 - Inst. Atuando no Local]]),0)</f>
        <v>0</v>
      </c>
      <c r="CF402" s="86" t="str">
        <f t="shared" si="203"/>
        <v/>
      </c>
      <c r="CG402" s="86">
        <f>IFERROR(FIND("OEMA",consulta_completa__11[[#This Row],[14 - Inst. Atuando no Local]]),0)</f>
        <v>0</v>
      </c>
      <c r="CH402" s="86" t="str">
        <f t="shared" si="204"/>
        <v/>
      </c>
      <c r="CI402" s="86">
        <f>IFERROR(FIND("DEFESA CIVIL",consulta_completa__11[[#This Row],[14 - Inst. Atuando no Local]]),0)</f>
        <v>0</v>
      </c>
      <c r="CJ402" s="86" t="str">
        <f t="shared" si="205"/>
        <v/>
      </c>
      <c r="CK402" s="86">
        <f>IFERROR(FIND("CORPO DE BOMBEIROS",consulta_completa__11[[#This Row],[14 - Inst. Atuando no Local]]),0)</f>
        <v>0</v>
      </c>
      <c r="CL402" s="86" t="str">
        <f t="shared" si="206"/>
        <v/>
      </c>
      <c r="CM402" s="86">
        <f>IFERROR(FIND("POLÍCIA RODOVIÁRIA",consulta_completa__11[[#This Row],[14 - Inst. Atuando no Local]]),0)</f>
        <v>0</v>
      </c>
      <c r="CN402" s="86" t="str">
        <f t="shared" si="207"/>
        <v/>
      </c>
      <c r="CO402" s="86">
        <f>IFERROR(FIND("POLÍCIA MILITAR",consulta_completa__11[[#This Row],[14 - Inst. Atuando no Local]]),0)</f>
        <v>0</v>
      </c>
      <c r="CP402" s="86" t="str">
        <f t="shared" si="208"/>
        <v/>
      </c>
      <c r="CQ402" s="86">
        <f>IFERROR(FIND("POLÍCIA CIVIL",consulta_completa__11[[#This Row],[14 - Inst. Atuando no Local]]),0)</f>
        <v>0</v>
      </c>
      <c r="CR402" s="86" t="str">
        <f t="shared" si="209"/>
        <v/>
      </c>
      <c r="CS402" s="86">
        <f>IFERROR(FIND("MARINHA DO BRASIL",consulta_completa__11[[#This Row],[14 - Inst. Atuando no Local]]),0)</f>
        <v>0</v>
      </c>
      <c r="CT402" s="86" t="str">
        <f t="shared" si="210"/>
        <v/>
      </c>
      <c r="CU402" s="86">
        <f>IFERROR(FIND("EMPRESA ESPECIALIZADA EM ATENDIMENTO",consulta_completa__11[[#This Row],[14 - Inst. Atuando no Local]]),0)</f>
        <v>0</v>
      </c>
      <c r="CV402" s="86" t="str">
        <f t="shared" si="211"/>
        <v/>
      </c>
      <c r="CW402" s="86">
        <f>IFERROR(FIND("IBAMA",consulta_completa__11[[#This Row],[14 - Inst. Atuando no Local]]),0)</f>
        <v>0</v>
      </c>
      <c r="CX402" s="86" t="str">
        <f t="shared" si="212"/>
        <v/>
      </c>
      <c r="CY402" s="86" t="str">
        <f>IF(consulta_completa__11[[#This Row],[14 - Inst. Atuando no Local]]="","X","")</f>
        <v>X</v>
      </c>
      <c r="CZ402" s="86">
        <f>IFERROR(FIND("OUTRA (S)",consulta_completa__11[[#This Row],[14 - Inst. Atuando no Local]]),0)</f>
        <v>0</v>
      </c>
      <c r="DA402" s="86" t="str">
        <f t="shared" si="213"/>
        <v/>
      </c>
      <c r="DB402" s="37" t="str">
        <f t="shared" si="214"/>
        <v>Sim</v>
      </c>
      <c r="DC402" s="37" t="str">
        <f t="shared" si="215"/>
        <v>Não</v>
      </c>
      <c r="DD402" s="37" t="str">
        <f t="shared" si="216"/>
        <v>Sim</v>
      </c>
      <c r="DE402" s="89" t="str">
        <f t="shared" si="187"/>
        <v>Estadual</v>
      </c>
    </row>
    <row r="403" spans="1:109">
      <c r="A403" s="15">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4">
        <f>IFERROR(FIND("Óbitos/feridos",consulta_completa__11[[#This Row],[13 - Ocorrências/Ambientes Atingidos]]),0)</f>
        <v>0</v>
      </c>
      <c r="AY403" s="85" t="str">
        <f t="shared" si="188"/>
        <v/>
      </c>
      <c r="AZ403" s="84">
        <f>IFERROR(FIND("População afetada/evacuada",consulta_completa__11[[#This Row],[13 - Ocorrências/Ambientes Atingidos]]),0)</f>
        <v>0</v>
      </c>
      <c r="BA403" s="84" t="str">
        <f t="shared" si="189"/>
        <v/>
      </c>
      <c r="BB403" s="84">
        <f>IFERROR(FIND("Suspensão de abastecimento de água",consulta_completa__11[[#This Row],[13 - Ocorrências/Ambientes Atingidos]]),0)</f>
        <v>0</v>
      </c>
      <c r="BC403" s="85" t="str">
        <f t="shared" si="217"/>
        <v/>
      </c>
      <c r="BD403" s="84">
        <f>IFERROR(FIND("Rio/córrego",consulta_completa__11[[#This Row],[13 - Ocorrências/Ambientes Atingidos]]),0)</f>
        <v>0</v>
      </c>
      <c r="BE403" s="85" t="str">
        <f t="shared" si="190"/>
        <v/>
      </c>
      <c r="BF403" s="84">
        <f>IFERROR(FIND("Lago",consulta_completa__11[[#This Row],[13 - Ocorrências/Ambientes Atingidos]]),0)</f>
        <v>0</v>
      </c>
      <c r="BG403" s="85" t="str">
        <f t="shared" si="191"/>
        <v/>
      </c>
      <c r="BH403" s="84">
        <f>IFERROR(FIND("Mar",consulta_completa__11[[#This Row],[13 - Ocorrências/Ambientes Atingidos]]),0)</f>
        <v>1</v>
      </c>
      <c r="BI403" s="85" t="str">
        <f t="shared" si="192"/>
        <v>X</v>
      </c>
      <c r="BJ403" s="84">
        <f>IFERROR(FIND("Praia",consulta_completa__11[[#This Row],[13 - Ocorrências/Ambientes Atingidos]]),0)</f>
        <v>0</v>
      </c>
      <c r="BK403" s="85" t="str">
        <f t="shared" si="193"/>
        <v/>
      </c>
      <c r="BL403" s="84">
        <f>IFERROR(FIND("Solo",consulta_completa__11[[#This Row],[13 - Ocorrências/Ambientes Atingidos]]),0)</f>
        <v>0</v>
      </c>
      <c r="BM403" s="85" t="str">
        <f t="shared" si="194"/>
        <v/>
      </c>
      <c r="BN403" s="84">
        <f>IFERROR(FIND("Águas subterrâneas",consulta_completa__11[[#This Row],[13 - Ocorrências/Ambientes Atingidos]]),0)</f>
        <v>0</v>
      </c>
      <c r="BO403" s="85" t="str">
        <f t="shared" si="195"/>
        <v/>
      </c>
      <c r="BP403" s="84">
        <f>IFERROR(FIND("Atmosfera",consulta_completa__11[[#This Row],[13 - Ocorrências/Ambientes Atingidos]]),0)</f>
        <v>0</v>
      </c>
      <c r="BQ403" s="85" t="str">
        <f t="shared" si="196"/>
        <v/>
      </c>
      <c r="BR403" s="84">
        <f>IFERROR(FIND("Flora",consulta_completa__11[[#This Row],[13 - Ocorrências/Ambientes Atingidos]]),0)</f>
        <v>0</v>
      </c>
      <c r="BS403" s="85" t="str">
        <f t="shared" si="197"/>
        <v/>
      </c>
      <c r="BT403" s="84">
        <f>IFERROR(FIND("Fauna",consulta_completa__11[[#This Row],[13 - Ocorrências/Ambientes Atingidos]]),0)</f>
        <v>0</v>
      </c>
      <c r="BU403" s="85" t="str">
        <f t="shared" si="198"/>
        <v/>
      </c>
      <c r="BV403" s="84">
        <f>IFERROR(FIND("UC federal",consulta_completa__11[[#This Row],[13 - Ocorrências/Ambientes Atingidos]]),0)</f>
        <v>0</v>
      </c>
      <c r="BW403" s="85" t="str">
        <f t="shared" si="199"/>
        <v/>
      </c>
      <c r="BX403" s="84">
        <f>IFERROR(FIND("UC estadual/municipal",consulta_completa__11[[#This Row],[13 - Ocorrências/Ambientes Atingidos]]),0)</f>
        <v>0</v>
      </c>
      <c r="BY403" s="85" t="str">
        <f t="shared" si="200"/>
        <v/>
      </c>
      <c r="BZ403" s="84">
        <f>IFERROR(FIND("Outro(s)",consulta_completa__11[[#This Row],[13 - Ocorrências/Ambientes Atingidos]]),0)</f>
        <v>0</v>
      </c>
      <c r="CA403" s="85" t="str">
        <f t="shared" si="201"/>
        <v/>
      </c>
      <c r="CB403" s="84">
        <f>IFERROR(FIND("Sem dano",consulta_completa__11[[#This Row],[13 - Ocorrências/Ambientes Atingidos]]),0)</f>
        <v>0</v>
      </c>
      <c r="CC403" s="85" t="str">
        <f t="shared" si="202"/>
        <v/>
      </c>
      <c r="CD403" s="84" t="str">
        <f>IF(consulta_completa__11[[#This Row],[13 - Ocorrências/Ambientes Atingidos]]="","X","")</f>
        <v/>
      </c>
      <c r="CE403" s="86">
        <f>IFERROR(FIND("IBAMA",consulta_completa__11[[#This Row],[14 - Inst. Atuando no Local]]),0)</f>
        <v>0</v>
      </c>
      <c r="CF403" s="86" t="str">
        <f t="shared" si="203"/>
        <v/>
      </c>
      <c r="CG403" s="86">
        <f>IFERROR(FIND("OEMA",consulta_completa__11[[#This Row],[14 - Inst. Atuando no Local]]),0)</f>
        <v>0</v>
      </c>
      <c r="CH403" s="86" t="str">
        <f t="shared" si="204"/>
        <v/>
      </c>
      <c r="CI403" s="86">
        <f>IFERROR(FIND("DEFESA CIVIL",consulta_completa__11[[#This Row],[14 - Inst. Atuando no Local]]),0)</f>
        <v>0</v>
      </c>
      <c r="CJ403" s="86" t="str">
        <f t="shared" si="205"/>
        <v/>
      </c>
      <c r="CK403" s="86">
        <f>IFERROR(FIND("CORPO DE BOMBEIROS",consulta_completa__11[[#This Row],[14 - Inst. Atuando no Local]]),0)</f>
        <v>0</v>
      </c>
      <c r="CL403" s="86" t="str">
        <f t="shared" si="206"/>
        <v/>
      </c>
      <c r="CM403" s="86">
        <f>IFERROR(FIND("POLÍCIA RODOVIÁRIA",consulta_completa__11[[#This Row],[14 - Inst. Atuando no Local]]),0)</f>
        <v>0</v>
      </c>
      <c r="CN403" s="86" t="str">
        <f t="shared" si="207"/>
        <v/>
      </c>
      <c r="CO403" s="86">
        <f>IFERROR(FIND("POLÍCIA MILITAR",consulta_completa__11[[#This Row],[14 - Inst. Atuando no Local]]),0)</f>
        <v>0</v>
      </c>
      <c r="CP403" s="86" t="str">
        <f t="shared" si="208"/>
        <v/>
      </c>
      <c r="CQ403" s="86">
        <f>IFERROR(FIND("POLÍCIA CIVIL",consulta_completa__11[[#This Row],[14 - Inst. Atuando no Local]]),0)</f>
        <v>0</v>
      </c>
      <c r="CR403" s="86" t="str">
        <f t="shared" si="209"/>
        <v/>
      </c>
      <c r="CS403" s="86">
        <f>IFERROR(FIND("MARINHA DO BRASIL",consulta_completa__11[[#This Row],[14 - Inst. Atuando no Local]]),0)</f>
        <v>0</v>
      </c>
      <c r="CT403" s="86" t="str">
        <f t="shared" si="210"/>
        <v/>
      </c>
      <c r="CU403" s="86">
        <f>IFERROR(FIND("EMPRESA ESPECIALIZADA EM ATENDIMENTO",consulta_completa__11[[#This Row],[14 - Inst. Atuando no Local]]),0)</f>
        <v>0</v>
      </c>
      <c r="CV403" s="86" t="str">
        <f t="shared" si="211"/>
        <v/>
      </c>
      <c r="CW403" s="86">
        <f>IFERROR(FIND("IBAMA",consulta_completa__11[[#This Row],[14 - Inst. Atuando no Local]]),0)</f>
        <v>0</v>
      </c>
      <c r="CX403" s="86" t="str">
        <f t="shared" si="212"/>
        <v/>
      </c>
      <c r="CY403" s="86" t="str">
        <f>IF(consulta_completa__11[[#This Row],[14 - Inst. Atuando no Local]]="","X","")</f>
        <v/>
      </c>
      <c r="CZ403" s="86">
        <f>IFERROR(FIND("OUTRA (S)",consulta_completa__11[[#This Row],[14 - Inst. Atuando no Local]]),0)</f>
        <v>0</v>
      </c>
      <c r="DA403" s="86" t="str">
        <f t="shared" si="213"/>
        <v/>
      </c>
      <c r="DB403" s="37" t="str">
        <f t="shared" si="214"/>
        <v>Sim</v>
      </c>
      <c r="DC403" s="37" t="str">
        <f t="shared" si="215"/>
        <v>Não</v>
      </c>
      <c r="DD403" s="37" t="str">
        <f t="shared" si="216"/>
        <v>Sim</v>
      </c>
      <c r="DE403" s="89" t="str">
        <f t="shared" si="187"/>
        <v>Federal</v>
      </c>
    </row>
    <row r="404" spans="1:109">
      <c r="A404" s="15">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4">
        <f>IFERROR(FIND("Óbitos/feridos",consulta_completa__11[[#This Row],[13 - Ocorrências/Ambientes Atingidos]]),0)</f>
        <v>1</v>
      </c>
      <c r="AY404" s="85" t="str">
        <f t="shared" si="188"/>
        <v>X</v>
      </c>
      <c r="AZ404" s="84">
        <f>IFERROR(FIND("População afetada/evacuada",consulta_completa__11[[#This Row],[13 - Ocorrências/Ambientes Atingidos]]),0)</f>
        <v>0</v>
      </c>
      <c r="BA404" s="84" t="str">
        <f t="shared" si="189"/>
        <v/>
      </c>
      <c r="BB404" s="84">
        <f>IFERROR(FIND("Suspensão de abastecimento de água",consulta_completa__11[[#This Row],[13 - Ocorrências/Ambientes Atingidos]]),0)</f>
        <v>0</v>
      </c>
      <c r="BC404" s="85" t="str">
        <f t="shared" si="217"/>
        <v/>
      </c>
      <c r="BD404" s="84">
        <f>IFERROR(FIND("Rio/córrego",consulta_completa__11[[#This Row],[13 - Ocorrências/Ambientes Atingidos]]),0)</f>
        <v>0</v>
      </c>
      <c r="BE404" s="85" t="str">
        <f t="shared" si="190"/>
        <v/>
      </c>
      <c r="BF404" s="84">
        <f>IFERROR(FIND("Lago",consulta_completa__11[[#This Row],[13 - Ocorrências/Ambientes Atingidos]]),0)</f>
        <v>0</v>
      </c>
      <c r="BG404" s="85" t="str">
        <f t="shared" si="191"/>
        <v/>
      </c>
      <c r="BH404" s="84">
        <f>IFERROR(FIND("Mar",consulta_completa__11[[#This Row],[13 - Ocorrências/Ambientes Atingidos]]),0)</f>
        <v>0</v>
      </c>
      <c r="BI404" s="85" t="str">
        <f t="shared" si="192"/>
        <v/>
      </c>
      <c r="BJ404" s="84">
        <f>IFERROR(FIND("Praia",consulta_completa__11[[#This Row],[13 - Ocorrências/Ambientes Atingidos]]),0)</f>
        <v>0</v>
      </c>
      <c r="BK404" s="85" t="str">
        <f t="shared" si="193"/>
        <v/>
      </c>
      <c r="BL404" s="84">
        <f>IFERROR(FIND("Solo",consulta_completa__11[[#This Row],[13 - Ocorrências/Ambientes Atingidos]]),0)</f>
        <v>17</v>
      </c>
      <c r="BM404" s="85" t="str">
        <f t="shared" si="194"/>
        <v>X</v>
      </c>
      <c r="BN404" s="84">
        <f>IFERROR(FIND("Águas subterrâneas",consulta_completa__11[[#This Row],[13 - Ocorrências/Ambientes Atingidos]]),0)</f>
        <v>0</v>
      </c>
      <c r="BO404" s="85" t="str">
        <f t="shared" si="195"/>
        <v/>
      </c>
      <c r="BP404" s="84">
        <f>IFERROR(FIND("Atmosfera",consulta_completa__11[[#This Row],[13 - Ocorrências/Ambientes Atingidos]]),0)</f>
        <v>0</v>
      </c>
      <c r="BQ404" s="85" t="str">
        <f t="shared" si="196"/>
        <v/>
      </c>
      <c r="BR404" s="84">
        <f>IFERROR(FIND("Flora",consulta_completa__11[[#This Row],[13 - Ocorrências/Ambientes Atingidos]]),0)</f>
        <v>0</v>
      </c>
      <c r="BS404" s="85" t="str">
        <f t="shared" si="197"/>
        <v/>
      </c>
      <c r="BT404" s="84">
        <f>IFERROR(FIND("Fauna",consulta_completa__11[[#This Row],[13 - Ocorrências/Ambientes Atingidos]]),0)</f>
        <v>0</v>
      </c>
      <c r="BU404" s="85" t="str">
        <f t="shared" si="198"/>
        <v/>
      </c>
      <c r="BV404" s="84">
        <f>IFERROR(FIND("UC federal",consulta_completa__11[[#This Row],[13 - Ocorrências/Ambientes Atingidos]]),0)</f>
        <v>0</v>
      </c>
      <c r="BW404" s="85" t="str">
        <f t="shared" si="199"/>
        <v/>
      </c>
      <c r="BX404" s="84">
        <f>IFERROR(FIND("UC estadual/municipal",consulta_completa__11[[#This Row],[13 - Ocorrências/Ambientes Atingidos]]),0)</f>
        <v>0</v>
      </c>
      <c r="BY404" s="85" t="str">
        <f t="shared" si="200"/>
        <v/>
      </c>
      <c r="BZ404" s="84">
        <f>IFERROR(FIND("Outro(s)",consulta_completa__11[[#This Row],[13 - Ocorrências/Ambientes Atingidos]]),0)</f>
        <v>0</v>
      </c>
      <c r="CA404" s="85" t="str">
        <f t="shared" si="201"/>
        <v/>
      </c>
      <c r="CB404" s="84">
        <f>IFERROR(FIND("Sem dano",consulta_completa__11[[#This Row],[13 - Ocorrências/Ambientes Atingidos]]),0)</f>
        <v>0</v>
      </c>
      <c r="CC404" s="85" t="str">
        <f t="shared" si="202"/>
        <v/>
      </c>
      <c r="CD404" s="84" t="str">
        <f>IF(consulta_completa__11[[#This Row],[13 - Ocorrências/Ambientes Atingidos]]="","X","")</f>
        <v/>
      </c>
      <c r="CE404" s="86">
        <f>IFERROR(FIND("IBAMA",consulta_completa__11[[#This Row],[14 - Inst. Atuando no Local]]),0)</f>
        <v>0</v>
      </c>
      <c r="CF404" s="86" t="str">
        <f t="shared" si="203"/>
        <v/>
      </c>
      <c r="CG404" s="86">
        <f>IFERROR(FIND("OEMA",consulta_completa__11[[#This Row],[14 - Inst. Atuando no Local]]),0)</f>
        <v>0</v>
      </c>
      <c r="CH404" s="86" t="str">
        <f t="shared" si="204"/>
        <v/>
      </c>
      <c r="CI404" s="86">
        <f>IFERROR(FIND("DEFESA CIVIL",consulta_completa__11[[#This Row],[14 - Inst. Atuando no Local]]),0)</f>
        <v>0</v>
      </c>
      <c r="CJ404" s="86" t="str">
        <f t="shared" si="205"/>
        <v/>
      </c>
      <c r="CK404" s="86">
        <f>IFERROR(FIND("CORPO DE BOMBEIROS",consulta_completa__11[[#This Row],[14 - Inst. Atuando no Local]]),0)</f>
        <v>0</v>
      </c>
      <c r="CL404" s="86" t="str">
        <f t="shared" si="206"/>
        <v/>
      </c>
      <c r="CM404" s="86">
        <f>IFERROR(FIND("POLÍCIA RODOVIÁRIA",consulta_completa__11[[#This Row],[14 - Inst. Atuando no Local]]),0)</f>
        <v>0</v>
      </c>
      <c r="CN404" s="86" t="str">
        <f t="shared" si="207"/>
        <v/>
      </c>
      <c r="CO404" s="86">
        <f>IFERROR(FIND("POLÍCIA MILITAR",consulta_completa__11[[#This Row],[14 - Inst. Atuando no Local]]),0)</f>
        <v>0</v>
      </c>
      <c r="CP404" s="86" t="str">
        <f t="shared" si="208"/>
        <v/>
      </c>
      <c r="CQ404" s="86">
        <f>IFERROR(FIND("POLÍCIA CIVIL",consulta_completa__11[[#This Row],[14 - Inst. Atuando no Local]]),0)</f>
        <v>0</v>
      </c>
      <c r="CR404" s="86" t="str">
        <f t="shared" si="209"/>
        <v/>
      </c>
      <c r="CS404" s="86">
        <f>IFERROR(FIND("MARINHA DO BRASIL",consulta_completa__11[[#This Row],[14 - Inst. Atuando no Local]]),0)</f>
        <v>0</v>
      </c>
      <c r="CT404" s="86" t="str">
        <f t="shared" si="210"/>
        <v/>
      </c>
      <c r="CU404" s="86">
        <f>IFERROR(FIND("EMPRESA ESPECIALIZADA EM ATENDIMENTO",consulta_completa__11[[#This Row],[14 - Inst. Atuando no Local]]),0)</f>
        <v>0</v>
      </c>
      <c r="CV404" s="86" t="str">
        <f t="shared" si="211"/>
        <v/>
      </c>
      <c r="CW404" s="86">
        <f>IFERROR(FIND("IBAMA",consulta_completa__11[[#This Row],[14 - Inst. Atuando no Local]]),0)</f>
        <v>0</v>
      </c>
      <c r="CX404" s="86" t="str">
        <f t="shared" si="212"/>
        <v/>
      </c>
      <c r="CY404" s="86" t="str">
        <f>IF(consulta_completa__11[[#This Row],[14 - Inst. Atuando no Local]]="","X","")</f>
        <v/>
      </c>
      <c r="CZ404" s="86">
        <f>IFERROR(FIND("OUTRA (S)",consulta_completa__11[[#This Row],[14 - Inst. Atuando no Local]]),0)</f>
        <v>0</v>
      </c>
      <c r="DA404" s="86" t="str">
        <f t="shared" si="213"/>
        <v/>
      </c>
      <c r="DB404" s="37" t="str">
        <f t="shared" si="214"/>
        <v>Sim</v>
      </c>
      <c r="DC404" s="37" t="str">
        <f t="shared" si="215"/>
        <v>Não</v>
      </c>
      <c r="DD404" s="37" t="str">
        <f t="shared" si="216"/>
        <v>Sim</v>
      </c>
      <c r="DE404" s="89" t="str">
        <f t="shared" si="187"/>
        <v>Sem informação</v>
      </c>
    </row>
    <row r="405" spans="1:109">
      <c r="A405" s="15">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4">
        <f>IFERROR(FIND("Óbitos/feridos",consulta_completa__11[[#This Row],[13 - Ocorrências/Ambientes Atingidos]]),0)</f>
        <v>0</v>
      </c>
      <c r="AY405" s="85" t="str">
        <f t="shared" si="188"/>
        <v/>
      </c>
      <c r="AZ405" s="84">
        <f>IFERROR(FIND("População afetada/evacuada",consulta_completa__11[[#This Row],[13 - Ocorrências/Ambientes Atingidos]]),0)</f>
        <v>0</v>
      </c>
      <c r="BA405" s="84" t="str">
        <f t="shared" si="189"/>
        <v/>
      </c>
      <c r="BB405" s="84">
        <f>IFERROR(FIND("Suspensão de abastecimento de água",consulta_completa__11[[#This Row],[13 - Ocorrências/Ambientes Atingidos]]),0)</f>
        <v>0</v>
      </c>
      <c r="BC405" s="85" t="str">
        <f t="shared" si="217"/>
        <v/>
      </c>
      <c r="BD405" s="84">
        <f>IFERROR(FIND("Rio/córrego",consulta_completa__11[[#This Row],[13 - Ocorrências/Ambientes Atingidos]]),0)</f>
        <v>0</v>
      </c>
      <c r="BE405" s="85" t="str">
        <f t="shared" si="190"/>
        <v/>
      </c>
      <c r="BF405" s="84">
        <f>IFERROR(FIND("Lago",consulta_completa__11[[#This Row],[13 - Ocorrências/Ambientes Atingidos]]),0)</f>
        <v>0</v>
      </c>
      <c r="BG405" s="85" t="str">
        <f t="shared" si="191"/>
        <v/>
      </c>
      <c r="BH405" s="84">
        <f>IFERROR(FIND("Mar",consulta_completa__11[[#This Row],[13 - Ocorrências/Ambientes Atingidos]]),0)</f>
        <v>0</v>
      </c>
      <c r="BI405" s="85" t="str">
        <f t="shared" si="192"/>
        <v/>
      </c>
      <c r="BJ405" s="84">
        <f>IFERROR(FIND("Praia",consulta_completa__11[[#This Row],[13 - Ocorrências/Ambientes Atingidos]]),0)</f>
        <v>0</v>
      </c>
      <c r="BK405" s="85" t="str">
        <f t="shared" si="193"/>
        <v/>
      </c>
      <c r="BL405" s="84">
        <f>IFERROR(FIND("Solo",consulta_completa__11[[#This Row],[13 - Ocorrências/Ambientes Atingidos]]),0)</f>
        <v>1</v>
      </c>
      <c r="BM405" s="85" t="str">
        <f t="shared" si="194"/>
        <v>X</v>
      </c>
      <c r="BN405" s="84">
        <f>IFERROR(FIND("Águas subterrâneas",consulta_completa__11[[#This Row],[13 - Ocorrências/Ambientes Atingidos]]),0)</f>
        <v>0</v>
      </c>
      <c r="BO405" s="85" t="str">
        <f t="shared" si="195"/>
        <v/>
      </c>
      <c r="BP405" s="84">
        <f>IFERROR(FIND("Atmosfera",consulta_completa__11[[#This Row],[13 - Ocorrências/Ambientes Atingidos]]),0)</f>
        <v>0</v>
      </c>
      <c r="BQ405" s="85" t="str">
        <f t="shared" si="196"/>
        <v/>
      </c>
      <c r="BR405" s="84">
        <f>IFERROR(FIND("Flora",consulta_completa__11[[#This Row],[13 - Ocorrências/Ambientes Atingidos]]),0)</f>
        <v>0</v>
      </c>
      <c r="BS405" s="85" t="str">
        <f t="shared" si="197"/>
        <v/>
      </c>
      <c r="BT405" s="84">
        <f>IFERROR(FIND("Fauna",consulta_completa__11[[#This Row],[13 - Ocorrências/Ambientes Atingidos]]),0)</f>
        <v>0</v>
      </c>
      <c r="BU405" s="85" t="str">
        <f t="shared" si="198"/>
        <v/>
      </c>
      <c r="BV405" s="84">
        <f>IFERROR(FIND("UC federal",consulta_completa__11[[#This Row],[13 - Ocorrências/Ambientes Atingidos]]),0)</f>
        <v>0</v>
      </c>
      <c r="BW405" s="85" t="str">
        <f t="shared" si="199"/>
        <v/>
      </c>
      <c r="BX405" s="84">
        <f>IFERROR(FIND("UC estadual/municipal",consulta_completa__11[[#This Row],[13 - Ocorrências/Ambientes Atingidos]]),0)</f>
        <v>0</v>
      </c>
      <c r="BY405" s="85" t="str">
        <f t="shared" si="200"/>
        <v/>
      </c>
      <c r="BZ405" s="84">
        <f>IFERROR(FIND("Outro(s)",consulta_completa__11[[#This Row],[13 - Ocorrências/Ambientes Atingidos]]),0)</f>
        <v>0</v>
      </c>
      <c r="CA405" s="85" t="str">
        <f t="shared" si="201"/>
        <v/>
      </c>
      <c r="CB405" s="84">
        <f>IFERROR(FIND("Sem dano",consulta_completa__11[[#This Row],[13 - Ocorrências/Ambientes Atingidos]]),0)</f>
        <v>0</v>
      </c>
      <c r="CC405" s="85" t="str">
        <f t="shared" si="202"/>
        <v/>
      </c>
      <c r="CD405" s="84" t="str">
        <f>IF(consulta_completa__11[[#This Row],[13 - Ocorrências/Ambientes Atingidos]]="","X","")</f>
        <v/>
      </c>
      <c r="CE405" s="86">
        <f>IFERROR(FIND("IBAMA",consulta_completa__11[[#This Row],[14 - Inst. Atuando no Local]]),0)</f>
        <v>0</v>
      </c>
      <c r="CF405" s="86" t="str">
        <f t="shared" si="203"/>
        <v/>
      </c>
      <c r="CG405" s="86">
        <f>IFERROR(FIND("OEMA",consulta_completa__11[[#This Row],[14 - Inst. Atuando no Local]]),0)</f>
        <v>0</v>
      </c>
      <c r="CH405" s="86" t="str">
        <f t="shared" si="204"/>
        <v/>
      </c>
      <c r="CI405" s="86">
        <f>IFERROR(FIND("DEFESA CIVIL",consulta_completa__11[[#This Row],[14 - Inst. Atuando no Local]]),0)</f>
        <v>0</v>
      </c>
      <c r="CJ405" s="86" t="str">
        <f t="shared" si="205"/>
        <v/>
      </c>
      <c r="CK405" s="86">
        <f>IFERROR(FIND("CORPO DE BOMBEIROS",consulta_completa__11[[#This Row],[14 - Inst. Atuando no Local]]),0)</f>
        <v>0</v>
      </c>
      <c r="CL405" s="86" t="str">
        <f t="shared" si="206"/>
        <v/>
      </c>
      <c r="CM405" s="86">
        <f>IFERROR(FIND("POLÍCIA RODOVIÁRIA",consulta_completa__11[[#This Row],[14 - Inst. Atuando no Local]]),0)</f>
        <v>0</v>
      </c>
      <c r="CN405" s="86" t="str">
        <f t="shared" si="207"/>
        <v/>
      </c>
      <c r="CO405" s="86">
        <f>IFERROR(FIND("POLÍCIA MILITAR",consulta_completa__11[[#This Row],[14 - Inst. Atuando no Local]]),0)</f>
        <v>0</v>
      </c>
      <c r="CP405" s="86" t="str">
        <f t="shared" si="208"/>
        <v/>
      </c>
      <c r="CQ405" s="86">
        <f>IFERROR(FIND("POLÍCIA CIVIL",consulta_completa__11[[#This Row],[14 - Inst. Atuando no Local]]),0)</f>
        <v>0</v>
      </c>
      <c r="CR405" s="86" t="str">
        <f t="shared" si="209"/>
        <v/>
      </c>
      <c r="CS405" s="86">
        <f>IFERROR(FIND("MARINHA DO BRASIL",consulta_completa__11[[#This Row],[14 - Inst. Atuando no Local]]),0)</f>
        <v>0</v>
      </c>
      <c r="CT405" s="86" t="str">
        <f t="shared" si="210"/>
        <v/>
      </c>
      <c r="CU405" s="86">
        <f>IFERROR(FIND("EMPRESA ESPECIALIZADA EM ATENDIMENTO",consulta_completa__11[[#This Row],[14 - Inst. Atuando no Local]]),0)</f>
        <v>0</v>
      </c>
      <c r="CV405" s="86" t="str">
        <f t="shared" si="211"/>
        <v/>
      </c>
      <c r="CW405" s="86">
        <f>IFERROR(FIND("IBAMA",consulta_completa__11[[#This Row],[14 - Inst. Atuando no Local]]),0)</f>
        <v>0</v>
      </c>
      <c r="CX405" s="86" t="str">
        <f t="shared" si="212"/>
        <v/>
      </c>
      <c r="CY405" s="86" t="str">
        <f>IF(consulta_completa__11[[#This Row],[14 - Inst. Atuando no Local]]="","X","")</f>
        <v/>
      </c>
      <c r="CZ405" s="86">
        <f>IFERROR(FIND("OUTRA (S)",consulta_completa__11[[#This Row],[14 - Inst. Atuando no Local]]),0)</f>
        <v>0</v>
      </c>
      <c r="DA405" s="86" t="str">
        <f t="shared" si="213"/>
        <v/>
      </c>
      <c r="DB405" s="37" t="str">
        <f t="shared" si="214"/>
        <v>Sim</v>
      </c>
      <c r="DC405" s="37" t="str">
        <f t="shared" si="215"/>
        <v>Não</v>
      </c>
      <c r="DD405" s="37" t="str">
        <f t="shared" si="216"/>
        <v>Sim</v>
      </c>
      <c r="DE405" s="89" t="str">
        <f t="shared" si="187"/>
        <v>Federal</v>
      </c>
    </row>
    <row r="406" spans="1:109">
      <c r="A406" s="15">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4">
        <f>IFERROR(FIND("Óbitos/feridos",consulta_completa__11[[#This Row],[13 - Ocorrências/Ambientes Atingidos]]),0)</f>
        <v>0</v>
      </c>
      <c r="AY406" s="85" t="str">
        <f t="shared" si="188"/>
        <v/>
      </c>
      <c r="AZ406" s="84">
        <f>IFERROR(FIND("População afetada/evacuada",consulta_completa__11[[#This Row],[13 - Ocorrências/Ambientes Atingidos]]),0)</f>
        <v>0</v>
      </c>
      <c r="BA406" s="84" t="str">
        <f t="shared" si="189"/>
        <v/>
      </c>
      <c r="BB406" s="84">
        <f>IFERROR(FIND("Suspensão de abastecimento de água",consulta_completa__11[[#This Row],[13 - Ocorrências/Ambientes Atingidos]]),0)</f>
        <v>0</v>
      </c>
      <c r="BC406" s="85" t="str">
        <f t="shared" si="217"/>
        <v/>
      </c>
      <c r="BD406" s="84">
        <f>IFERROR(FIND("Rio/córrego",consulta_completa__11[[#This Row],[13 - Ocorrências/Ambientes Atingidos]]),0)</f>
        <v>0</v>
      </c>
      <c r="BE406" s="85" t="str">
        <f t="shared" si="190"/>
        <v/>
      </c>
      <c r="BF406" s="84">
        <f>IFERROR(FIND("Lago",consulta_completa__11[[#This Row],[13 - Ocorrências/Ambientes Atingidos]]),0)</f>
        <v>0</v>
      </c>
      <c r="BG406" s="85" t="str">
        <f t="shared" si="191"/>
        <v/>
      </c>
      <c r="BH406" s="84">
        <f>IFERROR(FIND("Mar",consulta_completa__11[[#This Row],[13 - Ocorrências/Ambientes Atingidos]]),0)</f>
        <v>1</v>
      </c>
      <c r="BI406" s="85" t="str">
        <f t="shared" si="192"/>
        <v>X</v>
      </c>
      <c r="BJ406" s="84">
        <f>IFERROR(FIND("Praia",consulta_completa__11[[#This Row],[13 - Ocorrências/Ambientes Atingidos]]),0)</f>
        <v>0</v>
      </c>
      <c r="BK406" s="85" t="str">
        <f t="shared" si="193"/>
        <v/>
      </c>
      <c r="BL406" s="84">
        <f>IFERROR(FIND("Solo",consulta_completa__11[[#This Row],[13 - Ocorrências/Ambientes Atingidos]]),0)</f>
        <v>0</v>
      </c>
      <c r="BM406" s="85" t="str">
        <f t="shared" si="194"/>
        <v/>
      </c>
      <c r="BN406" s="84">
        <f>IFERROR(FIND("Águas subterrâneas",consulta_completa__11[[#This Row],[13 - Ocorrências/Ambientes Atingidos]]),0)</f>
        <v>0</v>
      </c>
      <c r="BO406" s="85" t="str">
        <f t="shared" si="195"/>
        <v/>
      </c>
      <c r="BP406" s="84">
        <f>IFERROR(FIND("Atmosfera",consulta_completa__11[[#This Row],[13 - Ocorrências/Ambientes Atingidos]]),0)</f>
        <v>0</v>
      </c>
      <c r="BQ406" s="85" t="str">
        <f t="shared" si="196"/>
        <v/>
      </c>
      <c r="BR406" s="84">
        <f>IFERROR(FIND("Flora",consulta_completa__11[[#This Row],[13 - Ocorrências/Ambientes Atingidos]]),0)</f>
        <v>0</v>
      </c>
      <c r="BS406" s="85" t="str">
        <f t="shared" si="197"/>
        <v/>
      </c>
      <c r="BT406" s="84">
        <f>IFERROR(FIND("Fauna",consulta_completa__11[[#This Row],[13 - Ocorrências/Ambientes Atingidos]]),0)</f>
        <v>0</v>
      </c>
      <c r="BU406" s="85" t="str">
        <f t="shared" si="198"/>
        <v/>
      </c>
      <c r="BV406" s="84">
        <f>IFERROR(FIND("UC federal",consulta_completa__11[[#This Row],[13 - Ocorrências/Ambientes Atingidos]]),0)</f>
        <v>0</v>
      </c>
      <c r="BW406" s="85" t="str">
        <f t="shared" si="199"/>
        <v/>
      </c>
      <c r="BX406" s="84">
        <f>IFERROR(FIND("UC estadual/municipal",consulta_completa__11[[#This Row],[13 - Ocorrências/Ambientes Atingidos]]),0)</f>
        <v>0</v>
      </c>
      <c r="BY406" s="85" t="str">
        <f t="shared" si="200"/>
        <v/>
      </c>
      <c r="BZ406" s="84">
        <f>IFERROR(FIND("Outro(s)",consulta_completa__11[[#This Row],[13 - Ocorrências/Ambientes Atingidos]]),0)</f>
        <v>0</v>
      </c>
      <c r="CA406" s="85" t="str">
        <f t="shared" si="201"/>
        <v/>
      </c>
      <c r="CB406" s="84">
        <f>IFERROR(FIND("Sem dano",consulta_completa__11[[#This Row],[13 - Ocorrências/Ambientes Atingidos]]),0)</f>
        <v>0</v>
      </c>
      <c r="CC406" s="85" t="str">
        <f t="shared" si="202"/>
        <v/>
      </c>
      <c r="CD406" s="84" t="str">
        <f>IF(consulta_completa__11[[#This Row],[13 - Ocorrências/Ambientes Atingidos]]="","X","")</f>
        <v/>
      </c>
      <c r="CE406" s="86">
        <f>IFERROR(FIND("IBAMA",consulta_completa__11[[#This Row],[14 - Inst. Atuando no Local]]),0)</f>
        <v>0</v>
      </c>
      <c r="CF406" s="86" t="str">
        <f t="shared" si="203"/>
        <v/>
      </c>
      <c r="CG406" s="86">
        <f>IFERROR(FIND("OEMA",consulta_completa__11[[#This Row],[14 - Inst. Atuando no Local]]),0)</f>
        <v>0</v>
      </c>
      <c r="CH406" s="86" t="str">
        <f t="shared" si="204"/>
        <v/>
      </c>
      <c r="CI406" s="86">
        <f>IFERROR(FIND("DEFESA CIVIL",consulta_completa__11[[#This Row],[14 - Inst. Atuando no Local]]),0)</f>
        <v>0</v>
      </c>
      <c r="CJ406" s="86" t="str">
        <f t="shared" si="205"/>
        <v/>
      </c>
      <c r="CK406" s="86">
        <f>IFERROR(FIND("CORPO DE BOMBEIROS",consulta_completa__11[[#This Row],[14 - Inst. Atuando no Local]]),0)</f>
        <v>0</v>
      </c>
      <c r="CL406" s="86" t="str">
        <f t="shared" si="206"/>
        <v/>
      </c>
      <c r="CM406" s="86">
        <f>IFERROR(FIND("POLÍCIA RODOVIÁRIA",consulta_completa__11[[#This Row],[14 - Inst. Atuando no Local]]),0)</f>
        <v>0</v>
      </c>
      <c r="CN406" s="86" t="str">
        <f t="shared" si="207"/>
        <v/>
      </c>
      <c r="CO406" s="86">
        <f>IFERROR(FIND("POLÍCIA MILITAR",consulta_completa__11[[#This Row],[14 - Inst. Atuando no Local]]),0)</f>
        <v>0</v>
      </c>
      <c r="CP406" s="86" t="str">
        <f t="shared" si="208"/>
        <v/>
      </c>
      <c r="CQ406" s="86">
        <f>IFERROR(FIND("POLÍCIA CIVIL",consulta_completa__11[[#This Row],[14 - Inst. Atuando no Local]]),0)</f>
        <v>0</v>
      </c>
      <c r="CR406" s="86" t="str">
        <f t="shared" si="209"/>
        <v/>
      </c>
      <c r="CS406" s="86">
        <f>IFERROR(FIND("MARINHA DO BRASIL",consulta_completa__11[[#This Row],[14 - Inst. Atuando no Local]]),0)</f>
        <v>0</v>
      </c>
      <c r="CT406" s="86" t="str">
        <f t="shared" si="210"/>
        <v/>
      </c>
      <c r="CU406" s="86">
        <f>IFERROR(FIND("EMPRESA ESPECIALIZADA EM ATENDIMENTO",consulta_completa__11[[#This Row],[14 - Inst. Atuando no Local]]),0)</f>
        <v>0</v>
      </c>
      <c r="CV406" s="86" t="str">
        <f t="shared" si="211"/>
        <v/>
      </c>
      <c r="CW406" s="86">
        <f>IFERROR(FIND("IBAMA",consulta_completa__11[[#This Row],[14 - Inst. Atuando no Local]]),0)</f>
        <v>0</v>
      </c>
      <c r="CX406" s="86" t="str">
        <f t="shared" si="212"/>
        <v/>
      </c>
      <c r="CY406" s="86" t="str">
        <f>IF(consulta_completa__11[[#This Row],[14 - Inst. Atuando no Local]]="","X","")</f>
        <v/>
      </c>
      <c r="CZ406" s="86">
        <f>IFERROR(FIND("OUTRA (S)",consulta_completa__11[[#This Row],[14 - Inst. Atuando no Local]]),0)</f>
        <v>0</v>
      </c>
      <c r="DA406" s="86" t="str">
        <f t="shared" si="213"/>
        <v/>
      </c>
      <c r="DB406" s="37" t="str">
        <f t="shared" si="214"/>
        <v>Sim</v>
      </c>
      <c r="DC406" s="37" t="str">
        <f t="shared" si="215"/>
        <v>Não</v>
      </c>
      <c r="DD406" s="37" t="str">
        <f t="shared" si="216"/>
        <v>Sim</v>
      </c>
      <c r="DE406" s="89" t="str">
        <f t="shared" si="187"/>
        <v>Federal</v>
      </c>
    </row>
    <row r="407" spans="1:109">
      <c r="A407" s="15">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4">
        <f>IFERROR(FIND("Óbitos/feridos",consulta_completa__11[[#This Row],[13 - Ocorrências/Ambientes Atingidos]]),0)</f>
        <v>0</v>
      </c>
      <c r="AY407" s="85" t="str">
        <f t="shared" si="188"/>
        <v/>
      </c>
      <c r="AZ407" s="84">
        <f>IFERROR(FIND("População afetada/evacuada",consulta_completa__11[[#This Row],[13 - Ocorrências/Ambientes Atingidos]]),0)</f>
        <v>0</v>
      </c>
      <c r="BA407" s="84" t="str">
        <f t="shared" si="189"/>
        <v/>
      </c>
      <c r="BB407" s="84">
        <f>IFERROR(FIND("Suspensão de abastecimento de água",consulta_completa__11[[#This Row],[13 - Ocorrências/Ambientes Atingidos]]),0)</f>
        <v>0</v>
      </c>
      <c r="BC407" s="85" t="str">
        <f t="shared" si="217"/>
        <v/>
      </c>
      <c r="BD407" s="84">
        <f>IFERROR(FIND("Rio/córrego",consulta_completa__11[[#This Row],[13 - Ocorrências/Ambientes Atingidos]]),0)</f>
        <v>0</v>
      </c>
      <c r="BE407" s="85" t="str">
        <f t="shared" si="190"/>
        <v/>
      </c>
      <c r="BF407" s="84">
        <f>IFERROR(FIND("Lago",consulta_completa__11[[#This Row],[13 - Ocorrências/Ambientes Atingidos]]),0)</f>
        <v>0</v>
      </c>
      <c r="BG407" s="85" t="str">
        <f t="shared" si="191"/>
        <v/>
      </c>
      <c r="BH407" s="84">
        <f>IFERROR(FIND("Mar",consulta_completa__11[[#This Row],[13 - Ocorrências/Ambientes Atingidos]]),0)</f>
        <v>0</v>
      </c>
      <c r="BI407" s="85" t="str">
        <f t="shared" si="192"/>
        <v/>
      </c>
      <c r="BJ407" s="84">
        <f>IFERROR(FIND("Praia",consulta_completa__11[[#This Row],[13 - Ocorrências/Ambientes Atingidos]]),0)</f>
        <v>0</v>
      </c>
      <c r="BK407" s="85" t="str">
        <f t="shared" si="193"/>
        <v/>
      </c>
      <c r="BL407" s="84">
        <f>IFERROR(FIND("Solo",consulta_completa__11[[#This Row],[13 - Ocorrências/Ambientes Atingidos]]),0)</f>
        <v>0</v>
      </c>
      <c r="BM407" s="85" t="str">
        <f t="shared" si="194"/>
        <v/>
      </c>
      <c r="BN407" s="84">
        <f>IFERROR(FIND("Águas subterrâneas",consulta_completa__11[[#This Row],[13 - Ocorrências/Ambientes Atingidos]]),0)</f>
        <v>0</v>
      </c>
      <c r="BO407" s="85" t="str">
        <f t="shared" si="195"/>
        <v/>
      </c>
      <c r="BP407" s="84">
        <f>IFERROR(FIND("Atmosfera",consulta_completa__11[[#This Row],[13 - Ocorrências/Ambientes Atingidos]]),0)</f>
        <v>1</v>
      </c>
      <c r="BQ407" s="85" t="str">
        <f t="shared" si="196"/>
        <v>X</v>
      </c>
      <c r="BR407" s="84">
        <f>IFERROR(FIND("Flora",consulta_completa__11[[#This Row],[13 - Ocorrências/Ambientes Atingidos]]),0)</f>
        <v>0</v>
      </c>
      <c r="BS407" s="85" t="str">
        <f t="shared" si="197"/>
        <v/>
      </c>
      <c r="BT407" s="84">
        <f>IFERROR(FIND("Fauna",consulta_completa__11[[#This Row],[13 - Ocorrências/Ambientes Atingidos]]),0)</f>
        <v>0</v>
      </c>
      <c r="BU407" s="85" t="str">
        <f t="shared" si="198"/>
        <v/>
      </c>
      <c r="BV407" s="84">
        <f>IFERROR(FIND("UC federal",consulta_completa__11[[#This Row],[13 - Ocorrências/Ambientes Atingidos]]),0)</f>
        <v>0</v>
      </c>
      <c r="BW407" s="85" t="str">
        <f t="shared" si="199"/>
        <v/>
      </c>
      <c r="BX407" s="84">
        <f>IFERROR(FIND("UC estadual/municipal",consulta_completa__11[[#This Row],[13 - Ocorrências/Ambientes Atingidos]]),0)</f>
        <v>0</v>
      </c>
      <c r="BY407" s="85" t="str">
        <f t="shared" si="200"/>
        <v/>
      </c>
      <c r="BZ407" s="84">
        <f>IFERROR(FIND("Outro(s)",consulta_completa__11[[#This Row],[13 - Ocorrências/Ambientes Atingidos]]),0)</f>
        <v>0</v>
      </c>
      <c r="CA407" s="85" t="str">
        <f t="shared" si="201"/>
        <v/>
      </c>
      <c r="CB407" s="84">
        <f>IFERROR(FIND("Sem dano",consulta_completa__11[[#This Row],[13 - Ocorrências/Ambientes Atingidos]]),0)</f>
        <v>0</v>
      </c>
      <c r="CC407" s="85" t="str">
        <f t="shared" si="202"/>
        <v/>
      </c>
      <c r="CD407" s="84" t="str">
        <f>IF(consulta_completa__11[[#This Row],[13 - Ocorrências/Ambientes Atingidos]]="","X","")</f>
        <v/>
      </c>
      <c r="CE407" s="86">
        <f>IFERROR(FIND("IBAMA",consulta_completa__11[[#This Row],[14 - Inst. Atuando no Local]]),0)</f>
        <v>0</v>
      </c>
      <c r="CF407" s="86" t="str">
        <f t="shared" si="203"/>
        <v/>
      </c>
      <c r="CG407" s="86">
        <f>IFERROR(FIND("OEMA",consulta_completa__11[[#This Row],[14 - Inst. Atuando no Local]]),0)</f>
        <v>0</v>
      </c>
      <c r="CH407" s="86" t="str">
        <f t="shared" si="204"/>
        <v/>
      </c>
      <c r="CI407" s="86">
        <f>IFERROR(FIND("DEFESA CIVIL",consulta_completa__11[[#This Row],[14 - Inst. Atuando no Local]]),0)</f>
        <v>0</v>
      </c>
      <c r="CJ407" s="86" t="str">
        <f t="shared" si="205"/>
        <v/>
      </c>
      <c r="CK407" s="86">
        <f>IFERROR(FIND("CORPO DE BOMBEIROS",consulta_completa__11[[#This Row],[14 - Inst. Atuando no Local]]),0)</f>
        <v>0</v>
      </c>
      <c r="CL407" s="86" t="str">
        <f t="shared" si="206"/>
        <v/>
      </c>
      <c r="CM407" s="86">
        <f>IFERROR(FIND("POLÍCIA RODOVIÁRIA",consulta_completa__11[[#This Row],[14 - Inst. Atuando no Local]]),0)</f>
        <v>0</v>
      </c>
      <c r="CN407" s="86" t="str">
        <f t="shared" si="207"/>
        <v/>
      </c>
      <c r="CO407" s="86">
        <f>IFERROR(FIND("POLÍCIA MILITAR",consulta_completa__11[[#This Row],[14 - Inst. Atuando no Local]]),0)</f>
        <v>0</v>
      </c>
      <c r="CP407" s="86" t="str">
        <f t="shared" si="208"/>
        <v/>
      </c>
      <c r="CQ407" s="86">
        <f>IFERROR(FIND("POLÍCIA CIVIL",consulta_completa__11[[#This Row],[14 - Inst. Atuando no Local]]),0)</f>
        <v>0</v>
      </c>
      <c r="CR407" s="86" t="str">
        <f t="shared" si="209"/>
        <v/>
      </c>
      <c r="CS407" s="86">
        <f>IFERROR(FIND("MARINHA DO BRASIL",consulta_completa__11[[#This Row],[14 - Inst. Atuando no Local]]),0)</f>
        <v>0</v>
      </c>
      <c r="CT407" s="86" t="str">
        <f t="shared" si="210"/>
        <v/>
      </c>
      <c r="CU407" s="86">
        <f>IFERROR(FIND("EMPRESA ESPECIALIZADA EM ATENDIMENTO",consulta_completa__11[[#This Row],[14 - Inst. Atuando no Local]]),0)</f>
        <v>0</v>
      </c>
      <c r="CV407" s="86" t="str">
        <f t="shared" si="211"/>
        <v/>
      </c>
      <c r="CW407" s="86">
        <f>IFERROR(FIND("IBAMA",consulta_completa__11[[#This Row],[14 - Inst. Atuando no Local]]),0)</f>
        <v>0</v>
      </c>
      <c r="CX407" s="86" t="str">
        <f t="shared" si="212"/>
        <v/>
      </c>
      <c r="CY407" s="86" t="str">
        <f>IF(consulta_completa__11[[#This Row],[14 - Inst. Atuando no Local]]="","X","")</f>
        <v/>
      </c>
      <c r="CZ407" s="86">
        <f>IFERROR(FIND("OUTRA (S)",consulta_completa__11[[#This Row],[14 - Inst. Atuando no Local]]),0)</f>
        <v>0</v>
      </c>
      <c r="DA407" s="86" t="str">
        <f t="shared" si="213"/>
        <v/>
      </c>
      <c r="DB407" s="37" t="str">
        <f t="shared" si="214"/>
        <v>Sim</v>
      </c>
      <c r="DC407" s="37" t="str">
        <f t="shared" si="215"/>
        <v>Não</v>
      </c>
      <c r="DD407" s="37" t="str">
        <f t="shared" si="216"/>
        <v>Sim</v>
      </c>
      <c r="DE407" s="89" t="str">
        <f t="shared" si="187"/>
        <v>Sem informação</v>
      </c>
    </row>
    <row r="408" spans="1:109">
      <c r="A408" s="15">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4">
        <f>IFERROR(FIND("Óbitos/feridos",consulta_completa__11[[#This Row],[13 - Ocorrências/Ambientes Atingidos]]),0)</f>
        <v>0</v>
      </c>
      <c r="AY408" s="85" t="str">
        <f t="shared" si="188"/>
        <v/>
      </c>
      <c r="AZ408" s="84">
        <f>IFERROR(FIND("População afetada/evacuada",consulta_completa__11[[#This Row],[13 - Ocorrências/Ambientes Atingidos]]),0)</f>
        <v>0</v>
      </c>
      <c r="BA408" s="84" t="str">
        <f t="shared" si="189"/>
        <v/>
      </c>
      <c r="BB408" s="84">
        <f>IFERROR(FIND("Suspensão de abastecimento de água",consulta_completa__11[[#This Row],[13 - Ocorrências/Ambientes Atingidos]]),0)</f>
        <v>0</v>
      </c>
      <c r="BC408" s="85" t="str">
        <f t="shared" si="217"/>
        <v/>
      </c>
      <c r="BD408" s="84">
        <f>IFERROR(FIND("Rio/córrego",consulta_completa__11[[#This Row],[13 - Ocorrências/Ambientes Atingidos]]),0)</f>
        <v>0</v>
      </c>
      <c r="BE408" s="85" t="str">
        <f t="shared" si="190"/>
        <v/>
      </c>
      <c r="BF408" s="84">
        <f>IFERROR(FIND("Lago",consulta_completa__11[[#This Row],[13 - Ocorrências/Ambientes Atingidos]]),0)</f>
        <v>0</v>
      </c>
      <c r="BG408" s="85" t="str">
        <f t="shared" si="191"/>
        <v/>
      </c>
      <c r="BH408" s="84">
        <f>IFERROR(FIND("Mar",consulta_completa__11[[#This Row],[13 - Ocorrências/Ambientes Atingidos]]),0)</f>
        <v>0</v>
      </c>
      <c r="BI408" s="85" t="str">
        <f t="shared" si="192"/>
        <v/>
      </c>
      <c r="BJ408" s="84">
        <f>IFERROR(FIND("Praia",consulta_completa__11[[#This Row],[13 - Ocorrências/Ambientes Atingidos]]),0)</f>
        <v>0</v>
      </c>
      <c r="BK408" s="85" t="str">
        <f t="shared" si="193"/>
        <v/>
      </c>
      <c r="BL408" s="84">
        <f>IFERROR(FIND("Solo",consulta_completa__11[[#This Row],[13 - Ocorrências/Ambientes Atingidos]]),0)</f>
        <v>1</v>
      </c>
      <c r="BM408" s="85" t="str">
        <f t="shared" si="194"/>
        <v>X</v>
      </c>
      <c r="BN408" s="84">
        <f>IFERROR(FIND("Águas subterrâneas",consulta_completa__11[[#This Row],[13 - Ocorrências/Ambientes Atingidos]]),0)</f>
        <v>0</v>
      </c>
      <c r="BO408" s="85" t="str">
        <f t="shared" si="195"/>
        <v/>
      </c>
      <c r="BP408" s="84">
        <f>IFERROR(FIND("Atmosfera",consulta_completa__11[[#This Row],[13 - Ocorrências/Ambientes Atingidos]]),0)</f>
        <v>0</v>
      </c>
      <c r="BQ408" s="85" t="str">
        <f t="shared" si="196"/>
        <v/>
      </c>
      <c r="BR408" s="84">
        <f>IFERROR(FIND("Flora",consulta_completa__11[[#This Row],[13 - Ocorrências/Ambientes Atingidos]]),0)</f>
        <v>0</v>
      </c>
      <c r="BS408" s="85" t="str">
        <f t="shared" si="197"/>
        <v/>
      </c>
      <c r="BT408" s="84">
        <f>IFERROR(FIND("Fauna",consulta_completa__11[[#This Row],[13 - Ocorrências/Ambientes Atingidos]]),0)</f>
        <v>0</v>
      </c>
      <c r="BU408" s="85" t="str">
        <f t="shared" si="198"/>
        <v/>
      </c>
      <c r="BV408" s="84">
        <f>IFERROR(FIND("UC federal",consulta_completa__11[[#This Row],[13 - Ocorrências/Ambientes Atingidos]]),0)</f>
        <v>0</v>
      </c>
      <c r="BW408" s="85" t="str">
        <f t="shared" si="199"/>
        <v/>
      </c>
      <c r="BX408" s="84">
        <f>IFERROR(FIND("UC estadual/municipal",consulta_completa__11[[#This Row],[13 - Ocorrências/Ambientes Atingidos]]),0)</f>
        <v>0</v>
      </c>
      <c r="BY408" s="85" t="str">
        <f t="shared" si="200"/>
        <v/>
      </c>
      <c r="BZ408" s="84">
        <f>IFERROR(FIND("Outro(s)",consulta_completa__11[[#This Row],[13 - Ocorrências/Ambientes Atingidos]]),0)</f>
        <v>0</v>
      </c>
      <c r="CA408" s="85" t="str">
        <f t="shared" si="201"/>
        <v/>
      </c>
      <c r="CB408" s="84">
        <f>IFERROR(FIND("Sem dano",consulta_completa__11[[#This Row],[13 - Ocorrências/Ambientes Atingidos]]),0)</f>
        <v>0</v>
      </c>
      <c r="CC408" s="85" t="str">
        <f t="shared" si="202"/>
        <v/>
      </c>
      <c r="CD408" s="84" t="str">
        <f>IF(consulta_completa__11[[#This Row],[13 - Ocorrências/Ambientes Atingidos]]="","X","")</f>
        <v/>
      </c>
      <c r="CE408" s="86">
        <f>IFERROR(FIND("IBAMA",consulta_completa__11[[#This Row],[14 - Inst. Atuando no Local]]),0)</f>
        <v>0</v>
      </c>
      <c r="CF408" s="86" t="str">
        <f t="shared" si="203"/>
        <v/>
      </c>
      <c r="CG408" s="86">
        <f>IFERROR(FIND("OEMA",consulta_completa__11[[#This Row],[14 - Inst. Atuando no Local]]),0)</f>
        <v>0</v>
      </c>
      <c r="CH408" s="86" t="str">
        <f t="shared" si="204"/>
        <v/>
      </c>
      <c r="CI408" s="86">
        <f>IFERROR(FIND("DEFESA CIVIL",consulta_completa__11[[#This Row],[14 - Inst. Atuando no Local]]),0)</f>
        <v>0</v>
      </c>
      <c r="CJ408" s="86" t="str">
        <f t="shared" si="205"/>
        <v/>
      </c>
      <c r="CK408" s="86">
        <f>IFERROR(FIND("CORPO DE BOMBEIROS",consulta_completa__11[[#This Row],[14 - Inst. Atuando no Local]]),0)</f>
        <v>0</v>
      </c>
      <c r="CL408" s="86" t="str">
        <f t="shared" si="206"/>
        <v/>
      </c>
      <c r="CM408" s="86">
        <f>IFERROR(FIND("POLÍCIA RODOVIÁRIA",consulta_completa__11[[#This Row],[14 - Inst. Atuando no Local]]),0)</f>
        <v>0</v>
      </c>
      <c r="CN408" s="86" t="str">
        <f t="shared" si="207"/>
        <v/>
      </c>
      <c r="CO408" s="86">
        <f>IFERROR(FIND("POLÍCIA MILITAR",consulta_completa__11[[#This Row],[14 - Inst. Atuando no Local]]),0)</f>
        <v>0</v>
      </c>
      <c r="CP408" s="86" t="str">
        <f t="shared" si="208"/>
        <v/>
      </c>
      <c r="CQ408" s="86">
        <f>IFERROR(FIND("POLÍCIA CIVIL",consulta_completa__11[[#This Row],[14 - Inst. Atuando no Local]]),0)</f>
        <v>0</v>
      </c>
      <c r="CR408" s="86" t="str">
        <f t="shared" si="209"/>
        <v/>
      </c>
      <c r="CS408" s="86">
        <f>IFERROR(FIND("MARINHA DO BRASIL",consulta_completa__11[[#This Row],[14 - Inst. Atuando no Local]]),0)</f>
        <v>0</v>
      </c>
      <c r="CT408" s="86" t="str">
        <f t="shared" si="210"/>
        <v/>
      </c>
      <c r="CU408" s="86">
        <f>IFERROR(FIND("EMPRESA ESPECIALIZADA EM ATENDIMENTO",consulta_completa__11[[#This Row],[14 - Inst. Atuando no Local]]),0)</f>
        <v>0</v>
      </c>
      <c r="CV408" s="86" t="str">
        <f t="shared" si="211"/>
        <v/>
      </c>
      <c r="CW408" s="86">
        <f>IFERROR(FIND("IBAMA",consulta_completa__11[[#This Row],[14 - Inst. Atuando no Local]]),0)</f>
        <v>0</v>
      </c>
      <c r="CX408" s="86" t="str">
        <f t="shared" si="212"/>
        <v/>
      </c>
      <c r="CY408" s="86" t="str">
        <f>IF(consulta_completa__11[[#This Row],[14 - Inst. Atuando no Local]]="","X","")</f>
        <v/>
      </c>
      <c r="CZ408" s="86">
        <f>IFERROR(FIND("OUTRA (S)",consulta_completa__11[[#This Row],[14 - Inst. Atuando no Local]]),0)</f>
        <v>0</v>
      </c>
      <c r="DA408" s="86" t="str">
        <f t="shared" si="213"/>
        <v/>
      </c>
      <c r="DB408" s="37" t="str">
        <f t="shared" si="214"/>
        <v>Sim</v>
      </c>
      <c r="DC408" s="37" t="str">
        <f t="shared" si="215"/>
        <v>Não</v>
      </c>
      <c r="DD408" s="37" t="str">
        <f t="shared" si="216"/>
        <v>Sim</v>
      </c>
      <c r="DE408" s="89" t="str">
        <f>IF(AD408=1,"Federal",IF(AD408=2,"Estadual",IF(AD408=0,"Sem informação","")))</f>
        <v>Estadual</v>
      </c>
    </row>
    <row r="409" spans="1:109">
      <c r="A409" s="15">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4">
        <f>IFERROR(FIND("Óbitos/feridos",consulta_completa__11[[#This Row],[13 - Ocorrências/Ambientes Atingidos]]),0)</f>
        <v>0</v>
      </c>
      <c r="AY409" s="85" t="str">
        <f t="shared" si="188"/>
        <v/>
      </c>
      <c r="AZ409" s="84">
        <f>IFERROR(FIND("População afetada/evacuada",consulta_completa__11[[#This Row],[13 - Ocorrências/Ambientes Atingidos]]),0)</f>
        <v>0</v>
      </c>
      <c r="BA409" s="84" t="str">
        <f t="shared" si="189"/>
        <v/>
      </c>
      <c r="BB409" s="84">
        <f>IFERROR(FIND("Suspensão de abastecimento de água",consulta_completa__11[[#This Row],[13 - Ocorrências/Ambientes Atingidos]]),0)</f>
        <v>0</v>
      </c>
      <c r="BC409" s="85" t="str">
        <f t="shared" si="217"/>
        <v/>
      </c>
      <c r="BD409" s="84">
        <f>IFERROR(FIND("Rio/córrego",consulta_completa__11[[#This Row],[13 - Ocorrências/Ambientes Atingidos]]),0)</f>
        <v>0</v>
      </c>
      <c r="BE409" s="85" t="str">
        <f t="shared" si="190"/>
        <v/>
      </c>
      <c r="BF409" s="84">
        <f>IFERROR(FIND("Lago",consulta_completa__11[[#This Row],[13 - Ocorrências/Ambientes Atingidos]]),0)</f>
        <v>0</v>
      </c>
      <c r="BG409" s="85" t="str">
        <f t="shared" si="191"/>
        <v/>
      </c>
      <c r="BH409" s="84">
        <f>IFERROR(FIND("Mar",consulta_completa__11[[#This Row],[13 - Ocorrências/Ambientes Atingidos]]),0)</f>
        <v>0</v>
      </c>
      <c r="BI409" s="85" t="str">
        <f t="shared" si="192"/>
        <v/>
      </c>
      <c r="BJ409" s="84">
        <f>IFERROR(FIND("Praia",consulta_completa__11[[#This Row],[13 - Ocorrências/Ambientes Atingidos]]),0)</f>
        <v>0</v>
      </c>
      <c r="BK409" s="85" t="str">
        <f t="shared" si="193"/>
        <v/>
      </c>
      <c r="BL409" s="84">
        <f>IFERROR(FIND("Solo",consulta_completa__11[[#This Row],[13 - Ocorrências/Ambientes Atingidos]]),0)</f>
        <v>1</v>
      </c>
      <c r="BM409" s="85" t="str">
        <f t="shared" si="194"/>
        <v>X</v>
      </c>
      <c r="BN409" s="84">
        <f>IFERROR(FIND("Águas subterrâneas",consulta_completa__11[[#This Row],[13 - Ocorrências/Ambientes Atingidos]]),0)</f>
        <v>0</v>
      </c>
      <c r="BO409" s="85" t="str">
        <f t="shared" si="195"/>
        <v/>
      </c>
      <c r="BP409" s="84">
        <f>IFERROR(FIND("Atmosfera",consulta_completa__11[[#This Row],[13 - Ocorrências/Ambientes Atingidos]]),0)</f>
        <v>0</v>
      </c>
      <c r="BQ409" s="85" t="str">
        <f t="shared" si="196"/>
        <v/>
      </c>
      <c r="BR409" s="84">
        <f>IFERROR(FIND("Flora",consulta_completa__11[[#This Row],[13 - Ocorrências/Ambientes Atingidos]]),0)</f>
        <v>0</v>
      </c>
      <c r="BS409" s="85" t="str">
        <f t="shared" si="197"/>
        <v/>
      </c>
      <c r="BT409" s="84">
        <f>IFERROR(FIND("Fauna",consulta_completa__11[[#This Row],[13 - Ocorrências/Ambientes Atingidos]]),0)</f>
        <v>0</v>
      </c>
      <c r="BU409" s="85" t="str">
        <f t="shared" si="198"/>
        <v/>
      </c>
      <c r="BV409" s="84">
        <f>IFERROR(FIND("UC federal",consulta_completa__11[[#This Row],[13 - Ocorrências/Ambientes Atingidos]]),0)</f>
        <v>0</v>
      </c>
      <c r="BW409" s="85" t="str">
        <f t="shared" si="199"/>
        <v/>
      </c>
      <c r="BX409" s="84">
        <f>IFERROR(FIND("UC estadual/municipal",consulta_completa__11[[#This Row],[13 - Ocorrências/Ambientes Atingidos]]),0)</f>
        <v>0</v>
      </c>
      <c r="BY409" s="85" t="str">
        <f t="shared" si="200"/>
        <v/>
      </c>
      <c r="BZ409" s="84">
        <f>IFERROR(FIND("Outro(s)",consulta_completa__11[[#This Row],[13 - Ocorrências/Ambientes Atingidos]]),0)</f>
        <v>0</v>
      </c>
      <c r="CA409" s="85" t="str">
        <f t="shared" si="201"/>
        <v/>
      </c>
      <c r="CB409" s="84">
        <f>IFERROR(FIND("Sem dano",consulta_completa__11[[#This Row],[13 - Ocorrências/Ambientes Atingidos]]),0)</f>
        <v>0</v>
      </c>
      <c r="CC409" s="85" t="str">
        <f t="shared" si="202"/>
        <v/>
      </c>
      <c r="CD409" s="84" t="str">
        <f>IF(consulta_completa__11[[#This Row],[13 - Ocorrências/Ambientes Atingidos]]="","X","")</f>
        <v/>
      </c>
      <c r="CE409" s="86">
        <f>IFERROR(FIND("IBAMA",consulta_completa__11[[#This Row],[14 - Inst. Atuando no Local]]),0)</f>
        <v>0</v>
      </c>
      <c r="CF409" s="86" t="str">
        <f t="shared" si="203"/>
        <v/>
      </c>
      <c r="CG409" s="86">
        <f>IFERROR(FIND("OEMA",consulta_completa__11[[#This Row],[14 - Inst. Atuando no Local]]),0)</f>
        <v>0</v>
      </c>
      <c r="CH409" s="86" t="str">
        <f t="shared" si="204"/>
        <v/>
      </c>
      <c r="CI409" s="86">
        <f>IFERROR(FIND("DEFESA CIVIL",consulta_completa__11[[#This Row],[14 - Inst. Atuando no Local]]),0)</f>
        <v>0</v>
      </c>
      <c r="CJ409" s="86" t="str">
        <f t="shared" si="205"/>
        <v/>
      </c>
      <c r="CK409" s="86">
        <f>IFERROR(FIND("CORPO DE BOMBEIROS",consulta_completa__11[[#This Row],[14 - Inst. Atuando no Local]]),0)</f>
        <v>0</v>
      </c>
      <c r="CL409" s="86" t="str">
        <f t="shared" si="206"/>
        <v/>
      </c>
      <c r="CM409" s="86">
        <f>IFERROR(FIND("POLÍCIA RODOVIÁRIA",consulta_completa__11[[#This Row],[14 - Inst. Atuando no Local]]),0)</f>
        <v>0</v>
      </c>
      <c r="CN409" s="86" t="str">
        <f t="shared" si="207"/>
        <v/>
      </c>
      <c r="CO409" s="86">
        <f>IFERROR(FIND("POLÍCIA MILITAR",consulta_completa__11[[#This Row],[14 - Inst. Atuando no Local]]),0)</f>
        <v>0</v>
      </c>
      <c r="CP409" s="86" t="str">
        <f t="shared" si="208"/>
        <v/>
      </c>
      <c r="CQ409" s="86">
        <f>IFERROR(FIND("POLÍCIA CIVIL",consulta_completa__11[[#This Row],[14 - Inst. Atuando no Local]]),0)</f>
        <v>0</v>
      </c>
      <c r="CR409" s="86" t="str">
        <f t="shared" si="209"/>
        <v/>
      </c>
      <c r="CS409" s="86">
        <f>IFERROR(FIND("MARINHA DO BRASIL",consulta_completa__11[[#This Row],[14 - Inst. Atuando no Local]]),0)</f>
        <v>0</v>
      </c>
      <c r="CT409" s="86" t="str">
        <f t="shared" si="210"/>
        <v/>
      </c>
      <c r="CU409" s="86">
        <f>IFERROR(FIND("EMPRESA ESPECIALIZADA EM ATENDIMENTO",consulta_completa__11[[#This Row],[14 - Inst. Atuando no Local]]),0)</f>
        <v>0</v>
      </c>
      <c r="CV409" s="86" t="str">
        <f t="shared" si="211"/>
        <v/>
      </c>
      <c r="CW409" s="86">
        <f>IFERROR(FIND("IBAMA",consulta_completa__11[[#This Row],[14 - Inst. Atuando no Local]]),0)</f>
        <v>0</v>
      </c>
      <c r="CX409" s="86" t="str">
        <f t="shared" si="212"/>
        <v/>
      </c>
      <c r="CY409" s="86" t="str">
        <f>IF(consulta_completa__11[[#This Row],[14 - Inst. Atuando no Local]]="","X","")</f>
        <v/>
      </c>
      <c r="CZ409" s="86">
        <f>IFERROR(FIND("OUTRA (S)",consulta_completa__11[[#This Row],[14 - Inst. Atuando no Local]]),0)</f>
        <v>0</v>
      </c>
      <c r="DA409" s="86" t="str">
        <f t="shared" si="213"/>
        <v/>
      </c>
      <c r="DB409" s="37" t="str">
        <f t="shared" si="214"/>
        <v>Sim</v>
      </c>
      <c r="DC409" s="37" t="str">
        <f t="shared" si="215"/>
        <v>Não</v>
      </c>
      <c r="DD409" s="37" t="str">
        <f t="shared" si="216"/>
        <v>Sim</v>
      </c>
      <c r="DE409" s="89" t="str">
        <f t="shared" si="187"/>
        <v>Estadual</v>
      </c>
    </row>
    <row r="410" spans="1:109">
      <c r="A410" s="15">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4">
        <f>IFERROR(FIND("Óbitos/feridos",consulta_completa__11[[#This Row],[13 - Ocorrências/Ambientes Atingidos]]),0)</f>
        <v>0</v>
      </c>
      <c r="AY410" s="85" t="str">
        <f t="shared" si="188"/>
        <v/>
      </c>
      <c r="AZ410" s="84">
        <f>IFERROR(FIND("População afetada/evacuada",consulta_completa__11[[#This Row],[13 - Ocorrências/Ambientes Atingidos]]),0)</f>
        <v>0</v>
      </c>
      <c r="BA410" s="84" t="str">
        <f t="shared" si="189"/>
        <v/>
      </c>
      <c r="BB410" s="84">
        <f>IFERROR(FIND("Suspensão de abastecimento de água",consulta_completa__11[[#This Row],[13 - Ocorrências/Ambientes Atingidos]]),0)</f>
        <v>0</v>
      </c>
      <c r="BC410" s="85" t="str">
        <f t="shared" si="217"/>
        <v/>
      </c>
      <c r="BD410" s="84">
        <f>IFERROR(FIND("Rio/córrego",consulta_completa__11[[#This Row],[13 - Ocorrências/Ambientes Atingidos]]),0)</f>
        <v>0</v>
      </c>
      <c r="BE410" s="85" t="str">
        <f t="shared" si="190"/>
        <v/>
      </c>
      <c r="BF410" s="84">
        <f>IFERROR(FIND("Lago",consulta_completa__11[[#This Row],[13 - Ocorrências/Ambientes Atingidos]]),0)</f>
        <v>0</v>
      </c>
      <c r="BG410" s="85" t="str">
        <f t="shared" si="191"/>
        <v/>
      </c>
      <c r="BH410" s="84">
        <f>IFERROR(FIND("Mar",consulta_completa__11[[#This Row],[13 - Ocorrências/Ambientes Atingidos]]),0)</f>
        <v>0</v>
      </c>
      <c r="BI410" s="85" t="str">
        <f t="shared" si="192"/>
        <v/>
      </c>
      <c r="BJ410" s="84">
        <f>IFERROR(FIND("Praia",consulta_completa__11[[#This Row],[13 - Ocorrências/Ambientes Atingidos]]),0)</f>
        <v>0</v>
      </c>
      <c r="BK410" s="85" t="str">
        <f t="shared" si="193"/>
        <v/>
      </c>
      <c r="BL410" s="84">
        <f>IFERROR(FIND("Solo",consulta_completa__11[[#This Row],[13 - Ocorrências/Ambientes Atingidos]]),0)</f>
        <v>1</v>
      </c>
      <c r="BM410" s="85" t="str">
        <f t="shared" si="194"/>
        <v>X</v>
      </c>
      <c r="BN410" s="84">
        <f>IFERROR(FIND("Águas subterrâneas",consulta_completa__11[[#This Row],[13 - Ocorrências/Ambientes Atingidos]]),0)</f>
        <v>0</v>
      </c>
      <c r="BO410" s="85" t="str">
        <f t="shared" si="195"/>
        <v/>
      </c>
      <c r="BP410" s="84">
        <f>IFERROR(FIND("Atmosfera",consulta_completa__11[[#This Row],[13 - Ocorrências/Ambientes Atingidos]]),0)</f>
        <v>0</v>
      </c>
      <c r="BQ410" s="85" t="str">
        <f t="shared" si="196"/>
        <v/>
      </c>
      <c r="BR410" s="84">
        <f>IFERROR(FIND("Flora",consulta_completa__11[[#This Row],[13 - Ocorrências/Ambientes Atingidos]]),0)</f>
        <v>0</v>
      </c>
      <c r="BS410" s="85" t="str">
        <f t="shared" si="197"/>
        <v/>
      </c>
      <c r="BT410" s="84">
        <f>IFERROR(FIND("Fauna",consulta_completa__11[[#This Row],[13 - Ocorrências/Ambientes Atingidos]]),0)</f>
        <v>0</v>
      </c>
      <c r="BU410" s="85" t="str">
        <f t="shared" si="198"/>
        <v/>
      </c>
      <c r="BV410" s="84">
        <f>IFERROR(FIND("UC federal",consulta_completa__11[[#This Row],[13 - Ocorrências/Ambientes Atingidos]]),0)</f>
        <v>0</v>
      </c>
      <c r="BW410" s="85" t="str">
        <f t="shared" si="199"/>
        <v/>
      </c>
      <c r="BX410" s="84">
        <f>IFERROR(FIND("UC estadual/municipal",consulta_completa__11[[#This Row],[13 - Ocorrências/Ambientes Atingidos]]),0)</f>
        <v>0</v>
      </c>
      <c r="BY410" s="85" t="str">
        <f t="shared" si="200"/>
        <v/>
      </c>
      <c r="BZ410" s="84">
        <f>IFERROR(FIND("Outro(s)",consulta_completa__11[[#This Row],[13 - Ocorrências/Ambientes Atingidos]]),0)</f>
        <v>0</v>
      </c>
      <c r="CA410" s="85" t="str">
        <f t="shared" si="201"/>
        <v/>
      </c>
      <c r="CB410" s="84">
        <f>IFERROR(FIND("Sem dano",consulta_completa__11[[#This Row],[13 - Ocorrências/Ambientes Atingidos]]),0)</f>
        <v>0</v>
      </c>
      <c r="CC410" s="85" t="str">
        <f t="shared" si="202"/>
        <v/>
      </c>
      <c r="CD410" s="84" t="str">
        <f>IF(consulta_completa__11[[#This Row],[13 - Ocorrências/Ambientes Atingidos]]="","X","")</f>
        <v/>
      </c>
      <c r="CE410" s="86">
        <f>IFERROR(FIND("IBAMA",consulta_completa__11[[#This Row],[14 - Inst. Atuando no Local]]),0)</f>
        <v>0</v>
      </c>
      <c r="CF410" s="86" t="str">
        <f t="shared" si="203"/>
        <v/>
      </c>
      <c r="CG410" s="86">
        <f>IFERROR(FIND("OEMA",consulta_completa__11[[#This Row],[14 - Inst. Atuando no Local]]),0)</f>
        <v>0</v>
      </c>
      <c r="CH410" s="86" t="str">
        <f t="shared" si="204"/>
        <v/>
      </c>
      <c r="CI410" s="86">
        <f>IFERROR(FIND("DEFESA CIVIL",consulta_completa__11[[#This Row],[14 - Inst. Atuando no Local]]),0)</f>
        <v>0</v>
      </c>
      <c r="CJ410" s="86" t="str">
        <f t="shared" si="205"/>
        <v/>
      </c>
      <c r="CK410" s="86">
        <f>IFERROR(FIND("CORPO DE BOMBEIROS",consulta_completa__11[[#This Row],[14 - Inst. Atuando no Local]]),0)</f>
        <v>0</v>
      </c>
      <c r="CL410" s="86" t="str">
        <f t="shared" si="206"/>
        <v/>
      </c>
      <c r="CM410" s="86">
        <f>IFERROR(FIND("POLÍCIA RODOVIÁRIA",consulta_completa__11[[#This Row],[14 - Inst. Atuando no Local]]),0)</f>
        <v>0</v>
      </c>
      <c r="CN410" s="86" t="str">
        <f t="shared" si="207"/>
        <v/>
      </c>
      <c r="CO410" s="86">
        <f>IFERROR(FIND("POLÍCIA MILITAR",consulta_completa__11[[#This Row],[14 - Inst. Atuando no Local]]),0)</f>
        <v>0</v>
      </c>
      <c r="CP410" s="86" t="str">
        <f t="shared" si="208"/>
        <v/>
      </c>
      <c r="CQ410" s="86">
        <f>IFERROR(FIND("POLÍCIA CIVIL",consulta_completa__11[[#This Row],[14 - Inst. Atuando no Local]]),0)</f>
        <v>0</v>
      </c>
      <c r="CR410" s="86" t="str">
        <f t="shared" si="209"/>
        <v/>
      </c>
      <c r="CS410" s="86">
        <f>IFERROR(FIND("MARINHA DO BRASIL",consulta_completa__11[[#This Row],[14 - Inst. Atuando no Local]]),0)</f>
        <v>0</v>
      </c>
      <c r="CT410" s="86" t="str">
        <f t="shared" si="210"/>
        <v/>
      </c>
      <c r="CU410" s="86">
        <f>IFERROR(FIND("EMPRESA ESPECIALIZADA EM ATENDIMENTO",consulta_completa__11[[#This Row],[14 - Inst. Atuando no Local]]),0)</f>
        <v>0</v>
      </c>
      <c r="CV410" s="86" t="str">
        <f t="shared" si="211"/>
        <v/>
      </c>
      <c r="CW410" s="86">
        <f>IFERROR(FIND("IBAMA",consulta_completa__11[[#This Row],[14 - Inst. Atuando no Local]]),0)</f>
        <v>0</v>
      </c>
      <c r="CX410" s="86" t="str">
        <f t="shared" si="212"/>
        <v/>
      </c>
      <c r="CY410" s="86" t="str">
        <f>IF(consulta_completa__11[[#This Row],[14 - Inst. Atuando no Local]]="","X","")</f>
        <v/>
      </c>
      <c r="CZ410" s="86">
        <f>IFERROR(FIND("OUTRA (S)",consulta_completa__11[[#This Row],[14 - Inst. Atuando no Local]]),0)</f>
        <v>0</v>
      </c>
      <c r="DA410" s="86" t="str">
        <f t="shared" si="213"/>
        <v/>
      </c>
      <c r="DB410" s="37" t="str">
        <f t="shared" si="214"/>
        <v>Sim</v>
      </c>
      <c r="DC410" s="37" t="str">
        <f t="shared" si="215"/>
        <v>Não</v>
      </c>
      <c r="DD410" s="37" t="str">
        <f t="shared" si="216"/>
        <v>Sim</v>
      </c>
      <c r="DE410" s="89" t="str">
        <f t="shared" si="187"/>
        <v>Sem informação</v>
      </c>
    </row>
    <row r="411" spans="1:109">
      <c r="A411" s="15">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4">
        <f>IFERROR(FIND("Óbitos/feridos",consulta_completa__11[[#This Row],[13 - Ocorrências/Ambientes Atingidos]]),0)</f>
        <v>0</v>
      </c>
      <c r="AY411" s="85" t="str">
        <f t="shared" si="188"/>
        <v/>
      </c>
      <c r="AZ411" s="84">
        <f>IFERROR(FIND("População afetada/evacuada",consulta_completa__11[[#This Row],[13 - Ocorrências/Ambientes Atingidos]]),0)</f>
        <v>0</v>
      </c>
      <c r="BA411" s="84" t="str">
        <f t="shared" si="189"/>
        <v/>
      </c>
      <c r="BB411" s="84">
        <f>IFERROR(FIND("Suspensão de abastecimento de água",consulta_completa__11[[#This Row],[13 - Ocorrências/Ambientes Atingidos]]),0)</f>
        <v>0</v>
      </c>
      <c r="BC411" s="85" t="str">
        <f t="shared" si="217"/>
        <v/>
      </c>
      <c r="BD411" s="84">
        <f>IFERROR(FIND("Rio/córrego",consulta_completa__11[[#This Row],[13 - Ocorrências/Ambientes Atingidos]]),0)</f>
        <v>0</v>
      </c>
      <c r="BE411" s="85" t="str">
        <f t="shared" si="190"/>
        <v/>
      </c>
      <c r="BF411" s="84">
        <f>IFERROR(FIND("Lago",consulta_completa__11[[#This Row],[13 - Ocorrências/Ambientes Atingidos]]),0)</f>
        <v>0</v>
      </c>
      <c r="BG411" s="85" t="str">
        <f t="shared" si="191"/>
        <v/>
      </c>
      <c r="BH411" s="84">
        <f>IFERROR(FIND("Mar",consulta_completa__11[[#This Row],[13 - Ocorrências/Ambientes Atingidos]]),0)</f>
        <v>0</v>
      </c>
      <c r="BI411" s="85" t="str">
        <f t="shared" si="192"/>
        <v/>
      </c>
      <c r="BJ411" s="84">
        <f>IFERROR(FIND("Praia",consulta_completa__11[[#This Row],[13 - Ocorrências/Ambientes Atingidos]]),0)</f>
        <v>0</v>
      </c>
      <c r="BK411" s="85" t="str">
        <f t="shared" si="193"/>
        <v/>
      </c>
      <c r="BL411" s="84">
        <f>IFERROR(FIND("Solo",consulta_completa__11[[#This Row],[13 - Ocorrências/Ambientes Atingidos]]),0)</f>
        <v>1</v>
      </c>
      <c r="BM411" s="85" t="str">
        <f t="shared" si="194"/>
        <v>X</v>
      </c>
      <c r="BN411" s="84">
        <f>IFERROR(FIND("Águas subterrâneas",consulta_completa__11[[#This Row],[13 - Ocorrências/Ambientes Atingidos]]),0)</f>
        <v>0</v>
      </c>
      <c r="BO411" s="85" t="str">
        <f t="shared" si="195"/>
        <v/>
      </c>
      <c r="BP411" s="84">
        <f>IFERROR(FIND("Atmosfera",consulta_completa__11[[#This Row],[13 - Ocorrências/Ambientes Atingidos]]),0)</f>
        <v>0</v>
      </c>
      <c r="BQ411" s="85" t="str">
        <f t="shared" si="196"/>
        <v/>
      </c>
      <c r="BR411" s="84">
        <f>IFERROR(FIND("Flora",consulta_completa__11[[#This Row],[13 - Ocorrências/Ambientes Atingidos]]),0)</f>
        <v>0</v>
      </c>
      <c r="BS411" s="85" t="str">
        <f t="shared" si="197"/>
        <v/>
      </c>
      <c r="BT411" s="84">
        <f>IFERROR(FIND("Fauna",consulta_completa__11[[#This Row],[13 - Ocorrências/Ambientes Atingidos]]),0)</f>
        <v>0</v>
      </c>
      <c r="BU411" s="85" t="str">
        <f t="shared" si="198"/>
        <v/>
      </c>
      <c r="BV411" s="84">
        <f>IFERROR(FIND("UC federal",consulta_completa__11[[#This Row],[13 - Ocorrências/Ambientes Atingidos]]),0)</f>
        <v>0</v>
      </c>
      <c r="BW411" s="85" t="str">
        <f t="shared" si="199"/>
        <v/>
      </c>
      <c r="BX411" s="84">
        <f>IFERROR(FIND("UC estadual/municipal",consulta_completa__11[[#This Row],[13 - Ocorrências/Ambientes Atingidos]]),0)</f>
        <v>0</v>
      </c>
      <c r="BY411" s="85" t="str">
        <f t="shared" si="200"/>
        <v/>
      </c>
      <c r="BZ411" s="84">
        <f>IFERROR(FIND("Outro(s)",consulta_completa__11[[#This Row],[13 - Ocorrências/Ambientes Atingidos]]),0)</f>
        <v>0</v>
      </c>
      <c r="CA411" s="85" t="str">
        <f t="shared" si="201"/>
        <v/>
      </c>
      <c r="CB411" s="84">
        <f>IFERROR(FIND("Sem dano",consulta_completa__11[[#This Row],[13 - Ocorrências/Ambientes Atingidos]]),0)</f>
        <v>0</v>
      </c>
      <c r="CC411" s="85" t="str">
        <f t="shared" si="202"/>
        <v/>
      </c>
      <c r="CD411" s="84" t="str">
        <f>IF(consulta_completa__11[[#This Row],[13 - Ocorrências/Ambientes Atingidos]]="","X","")</f>
        <v/>
      </c>
      <c r="CE411" s="86">
        <f>IFERROR(FIND("IBAMA",consulta_completa__11[[#This Row],[14 - Inst. Atuando no Local]]),0)</f>
        <v>0</v>
      </c>
      <c r="CF411" s="86" t="str">
        <f t="shared" si="203"/>
        <v/>
      </c>
      <c r="CG411" s="86">
        <f>IFERROR(FIND("OEMA",consulta_completa__11[[#This Row],[14 - Inst. Atuando no Local]]),0)</f>
        <v>0</v>
      </c>
      <c r="CH411" s="86" t="str">
        <f t="shared" si="204"/>
        <v/>
      </c>
      <c r="CI411" s="86">
        <f>IFERROR(FIND("DEFESA CIVIL",consulta_completa__11[[#This Row],[14 - Inst. Atuando no Local]]),0)</f>
        <v>0</v>
      </c>
      <c r="CJ411" s="86" t="str">
        <f t="shared" si="205"/>
        <v/>
      </c>
      <c r="CK411" s="86">
        <f>IFERROR(FIND("CORPO DE BOMBEIROS",consulta_completa__11[[#This Row],[14 - Inst. Atuando no Local]]),0)</f>
        <v>0</v>
      </c>
      <c r="CL411" s="86" t="str">
        <f t="shared" si="206"/>
        <v/>
      </c>
      <c r="CM411" s="86">
        <f>IFERROR(FIND("POLÍCIA RODOVIÁRIA",consulta_completa__11[[#This Row],[14 - Inst. Atuando no Local]]),0)</f>
        <v>0</v>
      </c>
      <c r="CN411" s="86" t="str">
        <f t="shared" si="207"/>
        <v/>
      </c>
      <c r="CO411" s="86">
        <f>IFERROR(FIND("POLÍCIA MILITAR",consulta_completa__11[[#This Row],[14 - Inst. Atuando no Local]]),0)</f>
        <v>0</v>
      </c>
      <c r="CP411" s="86" t="str">
        <f t="shared" si="208"/>
        <v/>
      </c>
      <c r="CQ411" s="86">
        <f>IFERROR(FIND("POLÍCIA CIVIL",consulta_completa__11[[#This Row],[14 - Inst. Atuando no Local]]),0)</f>
        <v>0</v>
      </c>
      <c r="CR411" s="86" t="str">
        <f t="shared" si="209"/>
        <v/>
      </c>
      <c r="CS411" s="86">
        <f>IFERROR(FIND("MARINHA DO BRASIL",consulta_completa__11[[#This Row],[14 - Inst. Atuando no Local]]),0)</f>
        <v>0</v>
      </c>
      <c r="CT411" s="86" t="str">
        <f t="shared" si="210"/>
        <v/>
      </c>
      <c r="CU411" s="86">
        <f>IFERROR(FIND("EMPRESA ESPECIALIZADA EM ATENDIMENTO",consulta_completa__11[[#This Row],[14 - Inst. Atuando no Local]]),0)</f>
        <v>0</v>
      </c>
      <c r="CV411" s="86" t="str">
        <f t="shared" si="211"/>
        <v/>
      </c>
      <c r="CW411" s="86">
        <f>IFERROR(FIND("IBAMA",consulta_completa__11[[#This Row],[14 - Inst. Atuando no Local]]),0)</f>
        <v>0</v>
      </c>
      <c r="CX411" s="86" t="str">
        <f t="shared" si="212"/>
        <v/>
      </c>
      <c r="CY411" s="86" t="str">
        <f>IF(consulta_completa__11[[#This Row],[14 - Inst. Atuando no Local]]="","X","")</f>
        <v/>
      </c>
      <c r="CZ411" s="86">
        <f>IFERROR(FIND("OUTRA (S)",consulta_completa__11[[#This Row],[14 - Inst. Atuando no Local]]),0)</f>
        <v>0</v>
      </c>
      <c r="DA411" s="86" t="str">
        <f t="shared" si="213"/>
        <v/>
      </c>
      <c r="DB411" s="37" t="str">
        <f t="shared" si="214"/>
        <v>Sim</v>
      </c>
      <c r="DC411" s="37" t="str">
        <f t="shared" si="215"/>
        <v>Não</v>
      </c>
      <c r="DD411" s="37" t="str">
        <f t="shared" si="216"/>
        <v>Sim</v>
      </c>
      <c r="DE411" s="89" t="str">
        <f t="shared" si="187"/>
        <v>Federal</v>
      </c>
    </row>
    <row r="412" spans="1:109">
      <c r="A412" s="15">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4">
        <f>IFERROR(FIND("Óbitos/feridos",consulta_completa__11[[#This Row],[13 - Ocorrências/Ambientes Atingidos]]),0)</f>
        <v>0</v>
      </c>
      <c r="AY412" s="85" t="str">
        <f t="shared" si="188"/>
        <v/>
      </c>
      <c r="AZ412" s="84">
        <f>IFERROR(FIND("População afetada/evacuada",consulta_completa__11[[#This Row],[13 - Ocorrências/Ambientes Atingidos]]),0)</f>
        <v>0</v>
      </c>
      <c r="BA412" s="84" t="str">
        <f t="shared" si="189"/>
        <v/>
      </c>
      <c r="BB412" s="84">
        <f>IFERROR(FIND("Suspensão de abastecimento de água",consulta_completa__11[[#This Row],[13 - Ocorrências/Ambientes Atingidos]]),0)</f>
        <v>0</v>
      </c>
      <c r="BC412" s="85" t="str">
        <f t="shared" si="217"/>
        <v/>
      </c>
      <c r="BD412" s="84">
        <f>IFERROR(FIND("Rio/córrego",consulta_completa__11[[#This Row],[13 - Ocorrências/Ambientes Atingidos]]),0)</f>
        <v>0</v>
      </c>
      <c r="BE412" s="85" t="str">
        <f t="shared" si="190"/>
        <v/>
      </c>
      <c r="BF412" s="84">
        <f>IFERROR(FIND("Lago",consulta_completa__11[[#This Row],[13 - Ocorrências/Ambientes Atingidos]]),0)</f>
        <v>0</v>
      </c>
      <c r="BG412" s="85" t="str">
        <f t="shared" si="191"/>
        <v/>
      </c>
      <c r="BH412" s="84">
        <f>IFERROR(FIND("Mar",consulta_completa__11[[#This Row],[13 - Ocorrências/Ambientes Atingidos]]),0)</f>
        <v>0</v>
      </c>
      <c r="BI412" s="85" t="str">
        <f t="shared" si="192"/>
        <v/>
      </c>
      <c r="BJ412" s="84">
        <f>IFERROR(FIND("Praia",consulta_completa__11[[#This Row],[13 - Ocorrências/Ambientes Atingidos]]),0)</f>
        <v>0</v>
      </c>
      <c r="BK412" s="85" t="str">
        <f t="shared" si="193"/>
        <v/>
      </c>
      <c r="BL412" s="84">
        <f>IFERROR(FIND("Solo",consulta_completa__11[[#This Row],[13 - Ocorrências/Ambientes Atingidos]]),0)</f>
        <v>1</v>
      </c>
      <c r="BM412" s="85" t="str">
        <f t="shared" si="194"/>
        <v>X</v>
      </c>
      <c r="BN412" s="84">
        <f>IFERROR(FIND("Águas subterrâneas",consulta_completa__11[[#This Row],[13 - Ocorrências/Ambientes Atingidos]]),0)</f>
        <v>0</v>
      </c>
      <c r="BO412" s="85" t="str">
        <f t="shared" si="195"/>
        <v/>
      </c>
      <c r="BP412" s="84">
        <f>IFERROR(FIND("Atmosfera",consulta_completa__11[[#This Row],[13 - Ocorrências/Ambientes Atingidos]]),0)</f>
        <v>0</v>
      </c>
      <c r="BQ412" s="85" t="str">
        <f t="shared" si="196"/>
        <v/>
      </c>
      <c r="BR412" s="84">
        <f>IFERROR(FIND("Flora",consulta_completa__11[[#This Row],[13 - Ocorrências/Ambientes Atingidos]]),0)</f>
        <v>0</v>
      </c>
      <c r="BS412" s="85" t="str">
        <f t="shared" si="197"/>
        <v/>
      </c>
      <c r="BT412" s="84">
        <f>IFERROR(FIND("Fauna",consulta_completa__11[[#This Row],[13 - Ocorrências/Ambientes Atingidos]]),0)</f>
        <v>0</v>
      </c>
      <c r="BU412" s="85" t="str">
        <f t="shared" si="198"/>
        <v/>
      </c>
      <c r="BV412" s="84">
        <f>IFERROR(FIND("UC federal",consulta_completa__11[[#This Row],[13 - Ocorrências/Ambientes Atingidos]]),0)</f>
        <v>0</v>
      </c>
      <c r="BW412" s="85" t="str">
        <f t="shared" si="199"/>
        <v/>
      </c>
      <c r="BX412" s="84">
        <f>IFERROR(FIND("UC estadual/municipal",consulta_completa__11[[#This Row],[13 - Ocorrências/Ambientes Atingidos]]),0)</f>
        <v>0</v>
      </c>
      <c r="BY412" s="85" t="str">
        <f t="shared" si="200"/>
        <v/>
      </c>
      <c r="BZ412" s="84">
        <f>IFERROR(FIND("Outro(s)",consulta_completa__11[[#This Row],[13 - Ocorrências/Ambientes Atingidos]]),0)</f>
        <v>0</v>
      </c>
      <c r="CA412" s="85" t="str">
        <f t="shared" si="201"/>
        <v/>
      </c>
      <c r="CB412" s="84">
        <f>IFERROR(FIND("Sem dano",consulta_completa__11[[#This Row],[13 - Ocorrências/Ambientes Atingidos]]),0)</f>
        <v>0</v>
      </c>
      <c r="CC412" s="85" t="str">
        <f t="shared" si="202"/>
        <v/>
      </c>
      <c r="CD412" s="84" t="str">
        <f>IF(consulta_completa__11[[#This Row],[13 - Ocorrências/Ambientes Atingidos]]="","X","")</f>
        <v/>
      </c>
      <c r="CE412" s="86">
        <f>IFERROR(FIND("IBAMA",consulta_completa__11[[#This Row],[14 - Inst. Atuando no Local]]),0)</f>
        <v>0</v>
      </c>
      <c r="CF412" s="86" t="str">
        <f t="shared" si="203"/>
        <v/>
      </c>
      <c r="CG412" s="86">
        <f>IFERROR(FIND("OEMA",consulta_completa__11[[#This Row],[14 - Inst. Atuando no Local]]),0)</f>
        <v>0</v>
      </c>
      <c r="CH412" s="86" t="str">
        <f t="shared" si="204"/>
        <v/>
      </c>
      <c r="CI412" s="86">
        <f>IFERROR(FIND("DEFESA CIVIL",consulta_completa__11[[#This Row],[14 - Inst. Atuando no Local]]),0)</f>
        <v>0</v>
      </c>
      <c r="CJ412" s="86" t="str">
        <f t="shared" si="205"/>
        <v/>
      </c>
      <c r="CK412" s="86">
        <f>IFERROR(FIND("CORPO DE BOMBEIROS",consulta_completa__11[[#This Row],[14 - Inst. Atuando no Local]]),0)</f>
        <v>0</v>
      </c>
      <c r="CL412" s="86" t="str">
        <f t="shared" si="206"/>
        <v/>
      </c>
      <c r="CM412" s="86">
        <f>IFERROR(FIND("POLÍCIA RODOVIÁRIA",consulta_completa__11[[#This Row],[14 - Inst. Atuando no Local]]),0)</f>
        <v>0</v>
      </c>
      <c r="CN412" s="86" t="str">
        <f t="shared" si="207"/>
        <v/>
      </c>
      <c r="CO412" s="86">
        <f>IFERROR(FIND("POLÍCIA MILITAR",consulta_completa__11[[#This Row],[14 - Inst. Atuando no Local]]),0)</f>
        <v>0</v>
      </c>
      <c r="CP412" s="86" t="str">
        <f t="shared" si="208"/>
        <v/>
      </c>
      <c r="CQ412" s="86">
        <f>IFERROR(FIND("POLÍCIA CIVIL",consulta_completa__11[[#This Row],[14 - Inst. Atuando no Local]]),0)</f>
        <v>0</v>
      </c>
      <c r="CR412" s="86" t="str">
        <f t="shared" si="209"/>
        <v/>
      </c>
      <c r="CS412" s="86">
        <f>IFERROR(FIND("MARINHA DO BRASIL",consulta_completa__11[[#This Row],[14 - Inst. Atuando no Local]]),0)</f>
        <v>0</v>
      </c>
      <c r="CT412" s="86" t="str">
        <f t="shared" si="210"/>
        <v/>
      </c>
      <c r="CU412" s="86">
        <f>IFERROR(FIND("EMPRESA ESPECIALIZADA EM ATENDIMENTO",consulta_completa__11[[#This Row],[14 - Inst. Atuando no Local]]),0)</f>
        <v>0</v>
      </c>
      <c r="CV412" s="86" t="str">
        <f t="shared" si="211"/>
        <v/>
      </c>
      <c r="CW412" s="86">
        <f>IFERROR(FIND("IBAMA",consulta_completa__11[[#This Row],[14 - Inst. Atuando no Local]]),0)</f>
        <v>0</v>
      </c>
      <c r="CX412" s="86" t="str">
        <f t="shared" si="212"/>
        <v/>
      </c>
      <c r="CY412" s="86" t="str">
        <f>IF(consulta_completa__11[[#This Row],[14 - Inst. Atuando no Local]]="","X","")</f>
        <v/>
      </c>
      <c r="CZ412" s="86">
        <f>IFERROR(FIND("OUTRA (S)",consulta_completa__11[[#This Row],[14 - Inst. Atuando no Local]]),0)</f>
        <v>0</v>
      </c>
      <c r="DA412" s="86" t="str">
        <f t="shared" si="213"/>
        <v/>
      </c>
      <c r="DB412" s="37" t="str">
        <f t="shared" si="214"/>
        <v>Sim</v>
      </c>
      <c r="DC412" s="37" t="str">
        <f t="shared" si="215"/>
        <v>Não</v>
      </c>
      <c r="DD412" s="37" t="str">
        <f t="shared" si="216"/>
        <v>Sim</v>
      </c>
      <c r="DE412" s="89" t="str">
        <f t="shared" si="187"/>
        <v>Sem informação</v>
      </c>
    </row>
    <row r="413" spans="1:109">
      <c r="A413" s="15">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4">
        <f>IFERROR(FIND("Óbitos/feridos",consulta_completa__11[[#This Row],[13 - Ocorrências/Ambientes Atingidos]]),0)</f>
        <v>1</v>
      </c>
      <c r="AY413" s="85" t="str">
        <f t="shared" si="188"/>
        <v>X</v>
      </c>
      <c r="AZ413" s="84">
        <f>IFERROR(FIND("População afetada/evacuada",consulta_completa__11[[#This Row],[13 - Ocorrências/Ambientes Atingidos]]),0)</f>
        <v>0</v>
      </c>
      <c r="BA413" s="84" t="str">
        <f t="shared" si="189"/>
        <v/>
      </c>
      <c r="BB413" s="84">
        <f>IFERROR(FIND("Suspensão de abastecimento de água",consulta_completa__11[[#This Row],[13 - Ocorrências/Ambientes Atingidos]]),0)</f>
        <v>0</v>
      </c>
      <c r="BC413" s="85" t="str">
        <f t="shared" si="217"/>
        <v/>
      </c>
      <c r="BD413" s="84">
        <f>IFERROR(FIND("Rio/córrego",consulta_completa__11[[#This Row],[13 - Ocorrências/Ambientes Atingidos]]),0)</f>
        <v>17</v>
      </c>
      <c r="BE413" s="85" t="str">
        <f t="shared" si="190"/>
        <v>X</v>
      </c>
      <c r="BF413" s="84">
        <f>IFERROR(FIND("Lago",consulta_completa__11[[#This Row],[13 - Ocorrências/Ambientes Atingidos]]),0)</f>
        <v>0</v>
      </c>
      <c r="BG413" s="85" t="str">
        <f t="shared" si="191"/>
        <v/>
      </c>
      <c r="BH413" s="84">
        <f>IFERROR(FIND("Mar",consulta_completa__11[[#This Row],[13 - Ocorrências/Ambientes Atingidos]]),0)</f>
        <v>0</v>
      </c>
      <c r="BI413" s="85" t="str">
        <f t="shared" si="192"/>
        <v/>
      </c>
      <c r="BJ413" s="84">
        <f>IFERROR(FIND("Praia",consulta_completa__11[[#This Row],[13 - Ocorrências/Ambientes Atingidos]]),0)</f>
        <v>0</v>
      </c>
      <c r="BK413" s="85" t="str">
        <f t="shared" si="193"/>
        <v/>
      </c>
      <c r="BL413" s="84">
        <f>IFERROR(FIND("Solo",consulta_completa__11[[#This Row],[13 - Ocorrências/Ambientes Atingidos]]),0)</f>
        <v>0</v>
      </c>
      <c r="BM413" s="85" t="str">
        <f t="shared" si="194"/>
        <v/>
      </c>
      <c r="BN413" s="84">
        <f>IFERROR(FIND("Águas subterrâneas",consulta_completa__11[[#This Row],[13 - Ocorrências/Ambientes Atingidos]]),0)</f>
        <v>0</v>
      </c>
      <c r="BO413" s="85" t="str">
        <f t="shared" si="195"/>
        <v/>
      </c>
      <c r="BP413" s="84">
        <f>IFERROR(FIND("Atmosfera",consulta_completa__11[[#This Row],[13 - Ocorrências/Ambientes Atingidos]]),0)</f>
        <v>0</v>
      </c>
      <c r="BQ413" s="85" t="str">
        <f t="shared" si="196"/>
        <v/>
      </c>
      <c r="BR413" s="84">
        <f>IFERROR(FIND("Flora",consulta_completa__11[[#This Row],[13 - Ocorrências/Ambientes Atingidos]]),0)</f>
        <v>0</v>
      </c>
      <c r="BS413" s="85" t="str">
        <f t="shared" si="197"/>
        <v/>
      </c>
      <c r="BT413" s="84">
        <f>IFERROR(FIND("Fauna",consulta_completa__11[[#This Row],[13 - Ocorrências/Ambientes Atingidos]]),0)</f>
        <v>0</v>
      </c>
      <c r="BU413" s="85" t="str">
        <f t="shared" si="198"/>
        <v/>
      </c>
      <c r="BV413" s="84">
        <f>IFERROR(FIND("UC federal",consulta_completa__11[[#This Row],[13 - Ocorrências/Ambientes Atingidos]]),0)</f>
        <v>0</v>
      </c>
      <c r="BW413" s="85" t="str">
        <f t="shared" si="199"/>
        <v/>
      </c>
      <c r="BX413" s="84">
        <f>IFERROR(FIND("UC estadual/municipal",consulta_completa__11[[#This Row],[13 - Ocorrências/Ambientes Atingidos]]),0)</f>
        <v>0</v>
      </c>
      <c r="BY413" s="85" t="str">
        <f t="shared" si="200"/>
        <v/>
      </c>
      <c r="BZ413" s="84">
        <f>IFERROR(FIND("Outro(s)",consulta_completa__11[[#This Row],[13 - Ocorrências/Ambientes Atingidos]]),0)</f>
        <v>0</v>
      </c>
      <c r="CA413" s="85" t="str">
        <f t="shared" si="201"/>
        <v/>
      </c>
      <c r="CB413" s="84">
        <f>IFERROR(FIND("Sem dano",consulta_completa__11[[#This Row],[13 - Ocorrências/Ambientes Atingidos]]),0)</f>
        <v>0</v>
      </c>
      <c r="CC413" s="85" t="str">
        <f t="shared" si="202"/>
        <v/>
      </c>
      <c r="CD413" s="84" t="str">
        <f>IF(consulta_completa__11[[#This Row],[13 - Ocorrências/Ambientes Atingidos]]="","X","")</f>
        <v/>
      </c>
      <c r="CE413" s="86">
        <f>IFERROR(FIND("IBAMA",consulta_completa__11[[#This Row],[14 - Inst. Atuando no Local]]),0)</f>
        <v>0</v>
      </c>
      <c r="CF413" s="86" t="str">
        <f t="shared" si="203"/>
        <v/>
      </c>
      <c r="CG413" s="86">
        <f>IFERROR(FIND("OEMA",consulta_completa__11[[#This Row],[14 - Inst. Atuando no Local]]),0)</f>
        <v>0</v>
      </c>
      <c r="CH413" s="86" t="str">
        <f t="shared" si="204"/>
        <v/>
      </c>
      <c r="CI413" s="86">
        <f>IFERROR(FIND("DEFESA CIVIL",consulta_completa__11[[#This Row],[14 - Inst. Atuando no Local]]),0)</f>
        <v>0</v>
      </c>
      <c r="CJ413" s="86" t="str">
        <f t="shared" si="205"/>
        <v/>
      </c>
      <c r="CK413" s="86">
        <f>IFERROR(FIND("CORPO DE BOMBEIROS",consulta_completa__11[[#This Row],[14 - Inst. Atuando no Local]]),0)</f>
        <v>0</v>
      </c>
      <c r="CL413" s="86" t="str">
        <f t="shared" si="206"/>
        <v/>
      </c>
      <c r="CM413" s="86">
        <f>IFERROR(FIND("POLÍCIA RODOVIÁRIA",consulta_completa__11[[#This Row],[14 - Inst. Atuando no Local]]),0)</f>
        <v>0</v>
      </c>
      <c r="CN413" s="86" t="str">
        <f t="shared" si="207"/>
        <v/>
      </c>
      <c r="CO413" s="86">
        <f>IFERROR(FIND("POLÍCIA MILITAR",consulta_completa__11[[#This Row],[14 - Inst. Atuando no Local]]),0)</f>
        <v>0</v>
      </c>
      <c r="CP413" s="86" t="str">
        <f t="shared" si="208"/>
        <v/>
      </c>
      <c r="CQ413" s="86">
        <f>IFERROR(FIND("POLÍCIA CIVIL",consulta_completa__11[[#This Row],[14 - Inst. Atuando no Local]]),0)</f>
        <v>0</v>
      </c>
      <c r="CR413" s="86" t="str">
        <f t="shared" si="209"/>
        <v/>
      </c>
      <c r="CS413" s="86">
        <f>IFERROR(FIND("MARINHA DO BRASIL",consulta_completa__11[[#This Row],[14 - Inst. Atuando no Local]]),0)</f>
        <v>0</v>
      </c>
      <c r="CT413" s="86" t="str">
        <f t="shared" si="210"/>
        <v/>
      </c>
      <c r="CU413" s="86">
        <f>IFERROR(FIND("EMPRESA ESPECIALIZADA EM ATENDIMENTO",consulta_completa__11[[#This Row],[14 - Inst. Atuando no Local]]),0)</f>
        <v>0</v>
      </c>
      <c r="CV413" s="86" t="str">
        <f t="shared" si="211"/>
        <v/>
      </c>
      <c r="CW413" s="86">
        <f>IFERROR(FIND("IBAMA",consulta_completa__11[[#This Row],[14 - Inst. Atuando no Local]]),0)</f>
        <v>0</v>
      </c>
      <c r="CX413" s="86" t="str">
        <f t="shared" si="212"/>
        <v/>
      </c>
      <c r="CY413" s="86" t="str">
        <f>IF(consulta_completa__11[[#This Row],[14 - Inst. Atuando no Local]]="","X","")</f>
        <v/>
      </c>
      <c r="CZ413" s="86">
        <f>IFERROR(FIND("OUTRA (S)",consulta_completa__11[[#This Row],[14 - Inst. Atuando no Local]]),0)</f>
        <v>0</v>
      </c>
      <c r="DA413" s="86" t="str">
        <f t="shared" si="213"/>
        <v/>
      </c>
      <c r="DB413" s="37" t="str">
        <f t="shared" si="214"/>
        <v>Sim</v>
      </c>
      <c r="DC413" s="37" t="str">
        <f t="shared" si="215"/>
        <v>Não</v>
      </c>
      <c r="DD413" s="37" t="str">
        <f t="shared" si="216"/>
        <v>Sim</v>
      </c>
      <c r="DE413" s="89" t="str">
        <f t="shared" si="187"/>
        <v>Sem informação</v>
      </c>
    </row>
    <row r="414" spans="1:109">
      <c r="A414" s="15">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4">
        <f>IFERROR(FIND("Óbitos/feridos",consulta_completa__11[[#This Row],[13 - Ocorrências/Ambientes Atingidos]]),0)</f>
        <v>0</v>
      </c>
      <c r="AY414" s="85" t="str">
        <f t="shared" si="188"/>
        <v/>
      </c>
      <c r="AZ414" s="84">
        <f>IFERROR(FIND("População afetada/evacuada",consulta_completa__11[[#This Row],[13 - Ocorrências/Ambientes Atingidos]]),0)</f>
        <v>0</v>
      </c>
      <c r="BA414" s="84" t="str">
        <f t="shared" si="189"/>
        <v/>
      </c>
      <c r="BB414" s="84">
        <f>IFERROR(FIND("Suspensão de abastecimento de água",consulta_completa__11[[#This Row],[13 - Ocorrências/Ambientes Atingidos]]),0)</f>
        <v>0</v>
      </c>
      <c r="BC414" s="85" t="str">
        <f t="shared" si="217"/>
        <v/>
      </c>
      <c r="BD414" s="84">
        <f>IFERROR(FIND("Rio/córrego",consulta_completa__11[[#This Row],[13 - Ocorrências/Ambientes Atingidos]]),0)</f>
        <v>0</v>
      </c>
      <c r="BE414" s="85" t="str">
        <f t="shared" si="190"/>
        <v/>
      </c>
      <c r="BF414" s="84">
        <f>IFERROR(FIND("Lago",consulta_completa__11[[#This Row],[13 - Ocorrências/Ambientes Atingidos]]),0)</f>
        <v>0</v>
      </c>
      <c r="BG414" s="85" t="str">
        <f t="shared" si="191"/>
        <v/>
      </c>
      <c r="BH414" s="84">
        <f>IFERROR(FIND("Mar",consulta_completa__11[[#This Row],[13 - Ocorrências/Ambientes Atingidos]]),0)</f>
        <v>0</v>
      </c>
      <c r="BI414" s="85" t="str">
        <f t="shared" si="192"/>
        <v/>
      </c>
      <c r="BJ414" s="84">
        <f>IFERROR(FIND("Praia",consulta_completa__11[[#This Row],[13 - Ocorrências/Ambientes Atingidos]]),0)</f>
        <v>1</v>
      </c>
      <c r="BK414" s="85" t="str">
        <f t="shared" si="193"/>
        <v>X</v>
      </c>
      <c r="BL414" s="84">
        <f>IFERROR(FIND("Solo",consulta_completa__11[[#This Row],[13 - Ocorrências/Ambientes Atingidos]]),0)</f>
        <v>0</v>
      </c>
      <c r="BM414" s="85" t="str">
        <f t="shared" si="194"/>
        <v/>
      </c>
      <c r="BN414" s="84">
        <f>IFERROR(FIND("Águas subterrâneas",consulta_completa__11[[#This Row],[13 - Ocorrências/Ambientes Atingidos]]),0)</f>
        <v>0</v>
      </c>
      <c r="BO414" s="85" t="str">
        <f t="shared" si="195"/>
        <v/>
      </c>
      <c r="BP414" s="84">
        <f>IFERROR(FIND("Atmosfera",consulta_completa__11[[#This Row],[13 - Ocorrências/Ambientes Atingidos]]),0)</f>
        <v>0</v>
      </c>
      <c r="BQ414" s="85" t="str">
        <f t="shared" si="196"/>
        <v/>
      </c>
      <c r="BR414" s="84">
        <f>IFERROR(FIND("Flora",consulta_completa__11[[#This Row],[13 - Ocorrências/Ambientes Atingidos]]),0)</f>
        <v>0</v>
      </c>
      <c r="BS414" s="85" t="str">
        <f t="shared" si="197"/>
        <v/>
      </c>
      <c r="BT414" s="84">
        <f>IFERROR(FIND("Fauna",consulta_completa__11[[#This Row],[13 - Ocorrências/Ambientes Atingidos]]),0)</f>
        <v>0</v>
      </c>
      <c r="BU414" s="85" t="str">
        <f t="shared" si="198"/>
        <v/>
      </c>
      <c r="BV414" s="84">
        <f>IFERROR(FIND("UC federal",consulta_completa__11[[#This Row],[13 - Ocorrências/Ambientes Atingidos]]),0)</f>
        <v>0</v>
      </c>
      <c r="BW414" s="85" t="str">
        <f t="shared" si="199"/>
        <v/>
      </c>
      <c r="BX414" s="84">
        <f>IFERROR(FIND("UC estadual/municipal",consulta_completa__11[[#This Row],[13 - Ocorrências/Ambientes Atingidos]]),0)</f>
        <v>0</v>
      </c>
      <c r="BY414" s="85" t="str">
        <f t="shared" si="200"/>
        <v/>
      </c>
      <c r="BZ414" s="84">
        <f>IFERROR(FIND("Outro(s)",consulta_completa__11[[#This Row],[13 - Ocorrências/Ambientes Atingidos]]),0)</f>
        <v>0</v>
      </c>
      <c r="CA414" s="85" t="str">
        <f t="shared" si="201"/>
        <v/>
      </c>
      <c r="CB414" s="84">
        <f>IFERROR(FIND("Sem dano",consulta_completa__11[[#This Row],[13 - Ocorrências/Ambientes Atingidos]]),0)</f>
        <v>0</v>
      </c>
      <c r="CC414" s="85" t="str">
        <f t="shared" si="202"/>
        <v/>
      </c>
      <c r="CD414" s="84" t="str">
        <f>IF(consulta_completa__11[[#This Row],[13 - Ocorrências/Ambientes Atingidos]]="","X","")</f>
        <v/>
      </c>
      <c r="CE414" s="86">
        <f>IFERROR(FIND("IBAMA",consulta_completa__11[[#This Row],[14 - Inst. Atuando no Local]]),0)</f>
        <v>0</v>
      </c>
      <c r="CF414" s="86" t="str">
        <f t="shared" si="203"/>
        <v/>
      </c>
      <c r="CG414" s="86">
        <f>IFERROR(FIND("OEMA",consulta_completa__11[[#This Row],[14 - Inst. Atuando no Local]]),0)</f>
        <v>0</v>
      </c>
      <c r="CH414" s="86" t="str">
        <f t="shared" si="204"/>
        <v/>
      </c>
      <c r="CI414" s="86">
        <f>IFERROR(FIND("DEFESA CIVIL",consulta_completa__11[[#This Row],[14 - Inst. Atuando no Local]]),0)</f>
        <v>0</v>
      </c>
      <c r="CJ414" s="86" t="str">
        <f t="shared" si="205"/>
        <v/>
      </c>
      <c r="CK414" s="86">
        <f>IFERROR(FIND("CORPO DE BOMBEIROS",consulta_completa__11[[#This Row],[14 - Inst. Atuando no Local]]),0)</f>
        <v>0</v>
      </c>
      <c r="CL414" s="86" t="str">
        <f t="shared" si="206"/>
        <v/>
      </c>
      <c r="CM414" s="86">
        <f>IFERROR(FIND("POLÍCIA RODOVIÁRIA",consulta_completa__11[[#This Row],[14 - Inst. Atuando no Local]]),0)</f>
        <v>0</v>
      </c>
      <c r="CN414" s="86" t="str">
        <f t="shared" si="207"/>
        <v/>
      </c>
      <c r="CO414" s="86">
        <f>IFERROR(FIND("POLÍCIA MILITAR",consulta_completa__11[[#This Row],[14 - Inst. Atuando no Local]]),0)</f>
        <v>0</v>
      </c>
      <c r="CP414" s="86" t="str">
        <f t="shared" si="208"/>
        <v/>
      </c>
      <c r="CQ414" s="86">
        <f>IFERROR(FIND("POLÍCIA CIVIL",consulta_completa__11[[#This Row],[14 - Inst. Atuando no Local]]),0)</f>
        <v>0</v>
      </c>
      <c r="CR414" s="86" t="str">
        <f t="shared" si="209"/>
        <v/>
      </c>
      <c r="CS414" s="86">
        <f>IFERROR(FIND("MARINHA DO BRASIL",consulta_completa__11[[#This Row],[14 - Inst. Atuando no Local]]),0)</f>
        <v>0</v>
      </c>
      <c r="CT414" s="86" t="str">
        <f t="shared" si="210"/>
        <v/>
      </c>
      <c r="CU414" s="86">
        <f>IFERROR(FIND("EMPRESA ESPECIALIZADA EM ATENDIMENTO",consulta_completa__11[[#This Row],[14 - Inst. Atuando no Local]]),0)</f>
        <v>0</v>
      </c>
      <c r="CV414" s="86" t="str">
        <f t="shared" si="211"/>
        <v/>
      </c>
      <c r="CW414" s="86">
        <f>IFERROR(FIND("IBAMA",consulta_completa__11[[#This Row],[14 - Inst. Atuando no Local]]),0)</f>
        <v>0</v>
      </c>
      <c r="CX414" s="86" t="str">
        <f t="shared" si="212"/>
        <v/>
      </c>
      <c r="CY414" s="86" t="str">
        <f>IF(consulta_completa__11[[#This Row],[14 - Inst. Atuando no Local]]="","X","")</f>
        <v/>
      </c>
      <c r="CZ414" s="86">
        <f>IFERROR(FIND("OUTRA (S)",consulta_completa__11[[#This Row],[14 - Inst. Atuando no Local]]),0)</f>
        <v>0</v>
      </c>
      <c r="DA414" s="86" t="str">
        <f t="shared" si="213"/>
        <v/>
      </c>
      <c r="DB414" s="37" t="str">
        <f t="shared" si="214"/>
        <v>Sim</v>
      </c>
      <c r="DC414" s="37" t="str">
        <f t="shared" si="215"/>
        <v>Não</v>
      </c>
      <c r="DD414" s="37" t="str">
        <f t="shared" si="216"/>
        <v>Sim</v>
      </c>
      <c r="DE414" s="89" t="str">
        <f t="shared" si="187"/>
        <v>Sem informação</v>
      </c>
    </row>
    <row r="415" spans="1:109">
      <c r="A415" s="15">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4">
        <f>IFERROR(FIND("Óbitos/feridos",consulta_completa__11[[#This Row],[13 - Ocorrências/Ambientes Atingidos]]),0)</f>
        <v>0</v>
      </c>
      <c r="AY415" s="85" t="str">
        <f t="shared" si="188"/>
        <v/>
      </c>
      <c r="AZ415" s="84">
        <f>IFERROR(FIND("População afetada/evacuada",consulta_completa__11[[#This Row],[13 - Ocorrências/Ambientes Atingidos]]),0)</f>
        <v>0</v>
      </c>
      <c r="BA415" s="84" t="str">
        <f t="shared" si="189"/>
        <v/>
      </c>
      <c r="BB415" s="84">
        <f>IFERROR(FIND("Suspensão de abastecimento de água",consulta_completa__11[[#This Row],[13 - Ocorrências/Ambientes Atingidos]]),0)</f>
        <v>0</v>
      </c>
      <c r="BC415" s="85" t="str">
        <f t="shared" si="217"/>
        <v/>
      </c>
      <c r="BD415" s="84">
        <f>IFERROR(FIND("Rio/córrego",consulta_completa__11[[#This Row],[13 - Ocorrências/Ambientes Atingidos]]),0)</f>
        <v>0</v>
      </c>
      <c r="BE415" s="85" t="str">
        <f t="shared" si="190"/>
        <v/>
      </c>
      <c r="BF415" s="84">
        <f>IFERROR(FIND("Lago",consulta_completa__11[[#This Row],[13 - Ocorrências/Ambientes Atingidos]]),0)</f>
        <v>0</v>
      </c>
      <c r="BG415" s="85" t="str">
        <f t="shared" si="191"/>
        <v/>
      </c>
      <c r="BH415" s="84">
        <f>IFERROR(FIND("Mar",consulta_completa__11[[#This Row],[13 - Ocorrências/Ambientes Atingidos]]),0)</f>
        <v>0</v>
      </c>
      <c r="BI415" s="85" t="str">
        <f t="shared" si="192"/>
        <v/>
      </c>
      <c r="BJ415" s="84">
        <f>IFERROR(FIND("Praia",consulta_completa__11[[#This Row],[13 - Ocorrências/Ambientes Atingidos]]),0)</f>
        <v>0</v>
      </c>
      <c r="BK415" s="85" t="str">
        <f t="shared" si="193"/>
        <v/>
      </c>
      <c r="BL415" s="84">
        <f>IFERROR(FIND("Solo",consulta_completa__11[[#This Row],[13 - Ocorrências/Ambientes Atingidos]]),0)</f>
        <v>0</v>
      </c>
      <c r="BM415" s="85" t="str">
        <f t="shared" si="194"/>
        <v/>
      </c>
      <c r="BN415" s="84">
        <f>IFERROR(FIND("Águas subterrâneas",consulta_completa__11[[#This Row],[13 - Ocorrências/Ambientes Atingidos]]),0)</f>
        <v>0</v>
      </c>
      <c r="BO415" s="85" t="str">
        <f t="shared" si="195"/>
        <v/>
      </c>
      <c r="BP415" s="84">
        <f>IFERROR(FIND("Atmosfera",consulta_completa__11[[#This Row],[13 - Ocorrências/Ambientes Atingidos]]),0)</f>
        <v>0</v>
      </c>
      <c r="BQ415" s="85" t="str">
        <f t="shared" si="196"/>
        <v/>
      </c>
      <c r="BR415" s="84">
        <f>IFERROR(FIND("Flora",consulta_completa__11[[#This Row],[13 - Ocorrências/Ambientes Atingidos]]),0)</f>
        <v>0</v>
      </c>
      <c r="BS415" s="85" t="str">
        <f t="shared" si="197"/>
        <v/>
      </c>
      <c r="BT415" s="84">
        <f>IFERROR(FIND("Fauna",consulta_completa__11[[#This Row],[13 - Ocorrências/Ambientes Atingidos]]),0)</f>
        <v>0</v>
      </c>
      <c r="BU415" s="85" t="str">
        <f t="shared" si="198"/>
        <v/>
      </c>
      <c r="BV415" s="84">
        <f>IFERROR(FIND("UC federal",consulta_completa__11[[#This Row],[13 - Ocorrências/Ambientes Atingidos]]),0)</f>
        <v>0</v>
      </c>
      <c r="BW415" s="85" t="str">
        <f t="shared" si="199"/>
        <v/>
      </c>
      <c r="BX415" s="84">
        <f>IFERROR(FIND("UC estadual/municipal",consulta_completa__11[[#This Row],[13 - Ocorrências/Ambientes Atingidos]]),0)</f>
        <v>0</v>
      </c>
      <c r="BY415" s="85" t="str">
        <f t="shared" si="200"/>
        <v/>
      </c>
      <c r="BZ415" s="84">
        <f>IFERROR(FIND("Outro(s)",consulta_completa__11[[#This Row],[13 - Ocorrências/Ambientes Atingidos]]),0)</f>
        <v>1</v>
      </c>
      <c r="CA415" s="85" t="str">
        <f t="shared" si="201"/>
        <v>X</v>
      </c>
      <c r="CB415" s="84">
        <f>IFERROR(FIND("Sem dano",consulta_completa__11[[#This Row],[13 - Ocorrências/Ambientes Atingidos]]),0)</f>
        <v>0</v>
      </c>
      <c r="CC415" s="85" t="str">
        <f t="shared" si="202"/>
        <v/>
      </c>
      <c r="CD415" s="84" t="str">
        <f>IF(consulta_completa__11[[#This Row],[13 - Ocorrências/Ambientes Atingidos]]="","X","")</f>
        <v/>
      </c>
      <c r="CE415" s="86">
        <f>IFERROR(FIND("IBAMA",consulta_completa__11[[#This Row],[14 - Inst. Atuando no Local]]),0)</f>
        <v>0</v>
      </c>
      <c r="CF415" s="86" t="str">
        <f t="shared" si="203"/>
        <v/>
      </c>
      <c r="CG415" s="86">
        <f>IFERROR(FIND("OEMA",consulta_completa__11[[#This Row],[14 - Inst. Atuando no Local]]),0)</f>
        <v>0</v>
      </c>
      <c r="CH415" s="86" t="str">
        <f t="shared" si="204"/>
        <v/>
      </c>
      <c r="CI415" s="86">
        <f>IFERROR(FIND("DEFESA CIVIL",consulta_completa__11[[#This Row],[14 - Inst. Atuando no Local]]),0)</f>
        <v>0</v>
      </c>
      <c r="CJ415" s="86" t="str">
        <f t="shared" si="205"/>
        <v/>
      </c>
      <c r="CK415" s="86">
        <f>IFERROR(FIND("CORPO DE BOMBEIROS",consulta_completa__11[[#This Row],[14 - Inst. Atuando no Local]]),0)</f>
        <v>0</v>
      </c>
      <c r="CL415" s="86" t="str">
        <f t="shared" si="206"/>
        <v/>
      </c>
      <c r="CM415" s="86">
        <f>IFERROR(FIND("POLÍCIA RODOVIÁRIA",consulta_completa__11[[#This Row],[14 - Inst. Atuando no Local]]),0)</f>
        <v>0</v>
      </c>
      <c r="CN415" s="86" t="str">
        <f t="shared" si="207"/>
        <v/>
      </c>
      <c r="CO415" s="86">
        <f>IFERROR(FIND("POLÍCIA MILITAR",consulta_completa__11[[#This Row],[14 - Inst. Atuando no Local]]),0)</f>
        <v>0</v>
      </c>
      <c r="CP415" s="86" t="str">
        <f t="shared" si="208"/>
        <v/>
      </c>
      <c r="CQ415" s="86">
        <f>IFERROR(FIND("POLÍCIA CIVIL",consulta_completa__11[[#This Row],[14 - Inst. Atuando no Local]]),0)</f>
        <v>0</v>
      </c>
      <c r="CR415" s="86" t="str">
        <f t="shared" si="209"/>
        <v/>
      </c>
      <c r="CS415" s="86">
        <f>IFERROR(FIND("MARINHA DO BRASIL",consulta_completa__11[[#This Row],[14 - Inst. Atuando no Local]]),0)</f>
        <v>0</v>
      </c>
      <c r="CT415" s="86" t="str">
        <f t="shared" si="210"/>
        <v/>
      </c>
      <c r="CU415" s="86">
        <f>IFERROR(FIND("EMPRESA ESPECIALIZADA EM ATENDIMENTO",consulta_completa__11[[#This Row],[14 - Inst. Atuando no Local]]),0)</f>
        <v>0</v>
      </c>
      <c r="CV415" s="86" t="str">
        <f t="shared" si="211"/>
        <v/>
      </c>
      <c r="CW415" s="86">
        <f>IFERROR(FIND("IBAMA",consulta_completa__11[[#This Row],[14 - Inst. Atuando no Local]]),0)</f>
        <v>0</v>
      </c>
      <c r="CX415" s="86" t="str">
        <f t="shared" si="212"/>
        <v/>
      </c>
      <c r="CY415" s="86" t="str">
        <f>IF(consulta_completa__11[[#This Row],[14 - Inst. Atuando no Local]]="","X","")</f>
        <v/>
      </c>
      <c r="CZ415" s="86">
        <f>IFERROR(FIND("OUTRA (S)",consulta_completa__11[[#This Row],[14 - Inst. Atuando no Local]]),0)</f>
        <v>0</v>
      </c>
      <c r="DA415" s="86" t="str">
        <f t="shared" si="213"/>
        <v/>
      </c>
      <c r="DB415" s="37" t="str">
        <f t="shared" si="214"/>
        <v>Sim</v>
      </c>
      <c r="DC415" s="37" t="str">
        <f t="shared" si="215"/>
        <v>Não</v>
      </c>
      <c r="DD415" s="37" t="str">
        <f t="shared" si="216"/>
        <v>Sim</v>
      </c>
      <c r="DE415" s="89" t="str">
        <f t="shared" si="187"/>
        <v>Federal</v>
      </c>
    </row>
    <row r="416" spans="1:109">
      <c r="A416" s="15">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4">
        <f>IFERROR(FIND("Óbitos/feridos",consulta_completa__11[[#This Row],[13 - Ocorrências/Ambientes Atingidos]]),0)</f>
        <v>0</v>
      </c>
      <c r="AY416" s="85" t="str">
        <f t="shared" si="188"/>
        <v/>
      </c>
      <c r="AZ416" s="84">
        <f>IFERROR(FIND("População afetada/evacuada",consulta_completa__11[[#This Row],[13 - Ocorrências/Ambientes Atingidos]]),0)</f>
        <v>0</v>
      </c>
      <c r="BA416" s="84" t="str">
        <f t="shared" si="189"/>
        <v/>
      </c>
      <c r="BB416" s="84">
        <f>IFERROR(FIND("Suspensão de abastecimento de água",consulta_completa__11[[#This Row],[13 - Ocorrências/Ambientes Atingidos]]),0)</f>
        <v>0</v>
      </c>
      <c r="BC416" s="85" t="str">
        <f t="shared" si="217"/>
        <v/>
      </c>
      <c r="BD416" s="84">
        <f>IFERROR(FIND("Rio/córrego",consulta_completa__11[[#This Row],[13 - Ocorrências/Ambientes Atingidos]]),0)</f>
        <v>0</v>
      </c>
      <c r="BE416" s="85" t="str">
        <f t="shared" si="190"/>
        <v/>
      </c>
      <c r="BF416" s="84">
        <f>IFERROR(FIND("Lago",consulta_completa__11[[#This Row],[13 - Ocorrências/Ambientes Atingidos]]),0)</f>
        <v>0</v>
      </c>
      <c r="BG416" s="85" t="str">
        <f t="shared" si="191"/>
        <v/>
      </c>
      <c r="BH416" s="84">
        <f>IFERROR(FIND("Mar",consulta_completa__11[[#This Row],[13 - Ocorrências/Ambientes Atingidos]]),0)</f>
        <v>1</v>
      </c>
      <c r="BI416" s="85" t="str">
        <f t="shared" si="192"/>
        <v>X</v>
      </c>
      <c r="BJ416" s="84">
        <f>IFERROR(FIND("Praia",consulta_completa__11[[#This Row],[13 - Ocorrências/Ambientes Atingidos]]),0)</f>
        <v>0</v>
      </c>
      <c r="BK416" s="85" t="str">
        <f t="shared" si="193"/>
        <v/>
      </c>
      <c r="BL416" s="84">
        <f>IFERROR(FIND("Solo",consulta_completa__11[[#This Row],[13 - Ocorrências/Ambientes Atingidos]]),0)</f>
        <v>0</v>
      </c>
      <c r="BM416" s="85" t="str">
        <f t="shared" si="194"/>
        <v/>
      </c>
      <c r="BN416" s="84">
        <f>IFERROR(FIND("Águas subterrâneas",consulta_completa__11[[#This Row],[13 - Ocorrências/Ambientes Atingidos]]),0)</f>
        <v>0</v>
      </c>
      <c r="BO416" s="85" t="str">
        <f t="shared" si="195"/>
        <v/>
      </c>
      <c r="BP416" s="84">
        <f>IFERROR(FIND("Atmosfera",consulta_completa__11[[#This Row],[13 - Ocorrências/Ambientes Atingidos]]),0)</f>
        <v>0</v>
      </c>
      <c r="BQ416" s="85" t="str">
        <f t="shared" si="196"/>
        <v/>
      </c>
      <c r="BR416" s="84">
        <f>IFERROR(FIND("Flora",consulta_completa__11[[#This Row],[13 - Ocorrências/Ambientes Atingidos]]),0)</f>
        <v>0</v>
      </c>
      <c r="BS416" s="85" t="str">
        <f t="shared" si="197"/>
        <v/>
      </c>
      <c r="BT416" s="84">
        <f>IFERROR(FIND("Fauna",consulta_completa__11[[#This Row],[13 - Ocorrências/Ambientes Atingidos]]),0)</f>
        <v>0</v>
      </c>
      <c r="BU416" s="85" t="str">
        <f t="shared" si="198"/>
        <v/>
      </c>
      <c r="BV416" s="84">
        <f>IFERROR(FIND("UC federal",consulta_completa__11[[#This Row],[13 - Ocorrências/Ambientes Atingidos]]),0)</f>
        <v>0</v>
      </c>
      <c r="BW416" s="85" t="str">
        <f t="shared" si="199"/>
        <v/>
      </c>
      <c r="BX416" s="84">
        <f>IFERROR(FIND("UC estadual/municipal",consulta_completa__11[[#This Row],[13 - Ocorrências/Ambientes Atingidos]]),0)</f>
        <v>0</v>
      </c>
      <c r="BY416" s="85" t="str">
        <f t="shared" si="200"/>
        <v/>
      </c>
      <c r="BZ416" s="84">
        <f>IFERROR(FIND("Outro(s)",consulta_completa__11[[#This Row],[13 - Ocorrências/Ambientes Atingidos]]),0)</f>
        <v>0</v>
      </c>
      <c r="CA416" s="85" t="str">
        <f t="shared" si="201"/>
        <v/>
      </c>
      <c r="CB416" s="84">
        <f>IFERROR(FIND("Sem dano",consulta_completa__11[[#This Row],[13 - Ocorrências/Ambientes Atingidos]]),0)</f>
        <v>0</v>
      </c>
      <c r="CC416" s="85" t="str">
        <f t="shared" si="202"/>
        <v/>
      </c>
      <c r="CD416" s="84" t="str">
        <f>IF(consulta_completa__11[[#This Row],[13 - Ocorrências/Ambientes Atingidos]]="","X","")</f>
        <v/>
      </c>
      <c r="CE416" s="86">
        <f>IFERROR(FIND("IBAMA",consulta_completa__11[[#This Row],[14 - Inst. Atuando no Local]]),0)</f>
        <v>0</v>
      </c>
      <c r="CF416" s="86" t="str">
        <f t="shared" si="203"/>
        <v/>
      </c>
      <c r="CG416" s="86">
        <f>IFERROR(FIND("OEMA",consulta_completa__11[[#This Row],[14 - Inst. Atuando no Local]]),0)</f>
        <v>0</v>
      </c>
      <c r="CH416" s="86" t="str">
        <f t="shared" si="204"/>
        <v/>
      </c>
      <c r="CI416" s="86">
        <f>IFERROR(FIND("DEFESA CIVIL",consulta_completa__11[[#This Row],[14 - Inst. Atuando no Local]]),0)</f>
        <v>0</v>
      </c>
      <c r="CJ416" s="86" t="str">
        <f t="shared" si="205"/>
        <v/>
      </c>
      <c r="CK416" s="86">
        <f>IFERROR(FIND("CORPO DE BOMBEIROS",consulta_completa__11[[#This Row],[14 - Inst. Atuando no Local]]),0)</f>
        <v>0</v>
      </c>
      <c r="CL416" s="86" t="str">
        <f t="shared" si="206"/>
        <v/>
      </c>
      <c r="CM416" s="86">
        <f>IFERROR(FIND("POLÍCIA RODOVIÁRIA",consulta_completa__11[[#This Row],[14 - Inst. Atuando no Local]]),0)</f>
        <v>0</v>
      </c>
      <c r="CN416" s="86" t="str">
        <f t="shared" si="207"/>
        <v/>
      </c>
      <c r="CO416" s="86">
        <f>IFERROR(FIND("POLÍCIA MILITAR",consulta_completa__11[[#This Row],[14 - Inst. Atuando no Local]]),0)</f>
        <v>0</v>
      </c>
      <c r="CP416" s="86" t="str">
        <f t="shared" si="208"/>
        <v/>
      </c>
      <c r="CQ416" s="86">
        <f>IFERROR(FIND("POLÍCIA CIVIL",consulta_completa__11[[#This Row],[14 - Inst. Atuando no Local]]),0)</f>
        <v>0</v>
      </c>
      <c r="CR416" s="86" t="str">
        <f t="shared" si="209"/>
        <v/>
      </c>
      <c r="CS416" s="86">
        <f>IFERROR(FIND("MARINHA DO BRASIL",consulta_completa__11[[#This Row],[14 - Inst. Atuando no Local]]),0)</f>
        <v>0</v>
      </c>
      <c r="CT416" s="86" t="str">
        <f t="shared" si="210"/>
        <v/>
      </c>
      <c r="CU416" s="86">
        <f>IFERROR(FIND("EMPRESA ESPECIALIZADA EM ATENDIMENTO",consulta_completa__11[[#This Row],[14 - Inst. Atuando no Local]]),0)</f>
        <v>0</v>
      </c>
      <c r="CV416" s="86" t="str">
        <f t="shared" si="211"/>
        <v/>
      </c>
      <c r="CW416" s="86">
        <f>IFERROR(FIND("IBAMA",consulta_completa__11[[#This Row],[14 - Inst. Atuando no Local]]),0)</f>
        <v>0</v>
      </c>
      <c r="CX416" s="86" t="str">
        <f t="shared" si="212"/>
        <v/>
      </c>
      <c r="CY416" s="86" t="str">
        <f>IF(consulta_completa__11[[#This Row],[14 - Inst. Atuando no Local]]="","X","")</f>
        <v/>
      </c>
      <c r="CZ416" s="86">
        <f>IFERROR(FIND("OUTRA (S)",consulta_completa__11[[#This Row],[14 - Inst. Atuando no Local]]),0)</f>
        <v>0</v>
      </c>
      <c r="DA416" s="86" t="str">
        <f t="shared" si="213"/>
        <v/>
      </c>
      <c r="DB416" s="37" t="str">
        <f t="shared" si="214"/>
        <v>Sim</v>
      </c>
      <c r="DC416" s="37" t="str">
        <f t="shared" si="215"/>
        <v>Não</v>
      </c>
      <c r="DD416" s="37" t="str">
        <f t="shared" si="216"/>
        <v>Sim</v>
      </c>
      <c r="DE416" s="89" t="str">
        <f t="shared" si="187"/>
        <v>Federal</v>
      </c>
    </row>
    <row r="417" spans="1:109">
      <c r="A417" s="15">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4">
        <f>IFERROR(FIND("Óbitos/feridos",consulta_completa__11[[#This Row],[13 - Ocorrências/Ambientes Atingidos]]),0)</f>
        <v>0</v>
      </c>
      <c r="AY417" s="85" t="str">
        <f t="shared" si="188"/>
        <v/>
      </c>
      <c r="AZ417" s="84">
        <f>IFERROR(FIND("População afetada/evacuada",consulta_completa__11[[#This Row],[13 - Ocorrências/Ambientes Atingidos]]),0)</f>
        <v>0</v>
      </c>
      <c r="BA417" s="84" t="str">
        <f t="shared" si="189"/>
        <v/>
      </c>
      <c r="BB417" s="84">
        <f>IFERROR(FIND("Suspensão de abastecimento de água",consulta_completa__11[[#This Row],[13 - Ocorrências/Ambientes Atingidos]]),0)</f>
        <v>0</v>
      </c>
      <c r="BC417" s="85" t="str">
        <f t="shared" si="217"/>
        <v/>
      </c>
      <c r="BD417" s="84">
        <f>IFERROR(FIND("Rio/córrego",consulta_completa__11[[#This Row],[13 - Ocorrências/Ambientes Atingidos]]),0)</f>
        <v>0</v>
      </c>
      <c r="BE417" s="85" t="str">
        <f t="shared" si="190"/>
        <v/>
      </c>
      <c r="BF417" s="84">
        <f>IFERROR(FIND("Lago",consulta_completa__11[[#This Row],[13 - Ocorrências/Ambientes Atingidos]]),0)</f>
        <v>0</v>
      </c>
      <c r="BG417" s="85" t="str">
        <f t="shared" si="191"/>
        <v/>
      </c>
      <c r="BH417" s="84">
        <f>IFERROR(FIND("Mar",consulta_completa__11[[#This Row],[13 - Ocorrências/Ambientes Atingidos]]),0)</f>
        <v>1</v>
      </c>
      <c r="BI417" s="85" t="str">
        <f t="shared" si="192"/>
        <v>X</v>
      </c>
      <c r="BJ417" s="84">
        <f>IFERROR(FIND("Praia",consulta_completa__11[[#This Row],[13 - Ocorrências/Ambientes Atingidos]]),0)</f>
        <v>0</v>
      </c>
      <c r="BK417" s="85" t="str">
        <f t="shared" si="193"/>
        <v/>
      </c>
      <c r="BL417" s="84">
        <f>IFERROR(FIND("Solo",consulta_completa__11[[#This Row],[13 - Ocorrências/Ambientes Atingidos]]),0)</f>
        <v>0</v>
      </c>
      <c r="BM417" s="85" t="str">
        <f t="shared" si="194"/>
        <v/>
      </c>
      <c r="BN417" s="84">
        <f>IFERROR(FIND("Águas subterrâneas",consulta_completa__11[[#This Row],[13 - Ocorrências/Ambientes Atingidos]]),0)</f>
        <v>0</v>
      </c>
      <c r="BO417" s="85" t="str">
        <f t="shared" si="195"/>
        <v/>
      </c>
      <c r="BP417" s="84">
        <f>IFERROR(FIND("Atmosfera",consulta_completa__11[[#This Row],[13 - Ocorrências/Ambientes Atingidos]]),0)</f>
        <v>0</v>
      </c>
      <c r="BQ417" s="85" t="str">
        <f t="shared" si="196"/>
        <v/>
      </c>
      <c r="BR417" s="84">
        <f>IFERROR(FIND("Flora",consulta_completa__11[[#This Row],[13 - Ocorrências/Ambientes Atingidos]]),0)</f>
        <v>0</v>
      </c>
      <c r="BS417" s="85" t="str">
        <f t="shared" si="197"/>
        <v/>
      </c>
      <c r="BT417" s="84">
        <f>IFERROR(FIND("Fauna",consulta_completa__11[[#This Row],[13 - Ocorrências/Ambientes Atingidos]]),0)</f>
        <v>0</v>
      </c>
      <c r="BU417" s="85" t="str">
        <f t="shared" si="198"/>
        <v/>
      </c>
      <c r="BV417" s="84">
        <f>IFERROR(FIND("UC federal",consulta_completa__11[[#This Row],[13 - Ocorrências/Ambientes Atingidos]]),0)</f>
        <v>0</v>
      </c>
      <c r="BW417" s="85" t="str">
        <f t="shared" si="199"/>
        <v/>
      </c>
      <c r="BX417" s="84">
        <f>IFERROR(FIND("UC estadual/municipal",consulta_completa__11[[#This Row],[13 - Ocorrências/Ambientes Atingidos]]),0)</f>
        <v>0</v>
      </c>
      <c r="BY417" s="85" t="str">
        <f t="shared" si="200"/>
        <v/>
      </c>
      <c r="BZ417" s="84">
        <f>IFERROR(FIND("Outro(s)",consulta_completa__11[[#This Row],[13 - Ocorrências/Ambientes Atingidos]]),0)</f>
        <v>0</v>
      </c>
      <c r="CA417" s="85" t="str">
        <f t="shared" si="201"/>
        <v/>
      </c>
      <c r="CB417" s="84">
        <f>IFERROR(FIND("Sem dano",consulta_completa__11[[#This Row],[13 - Ocorrências/Ambientes Atingidos]]),0)</f>
        <v>0</v>
      </c>
      <c r="CC417" s="85" t="str">
        <f t="shared" si="202"/>
        <v/>
      </c>
      <c r="CD417" s="84" t="str">
        <f>IF(consulta_completa__11[[#This Row],[13 - Ocorrências/Ambientes Atingidos]]="","X","")</f>
        <v/>
      </c>
      <c r="CE417" s="86">
        <f>IFERROR(FIND("IBAMA",consulta_completa__11[[#This Row],[14 - Inst. Atuando no Local]]),0)</f>
        <v>0</v>
      </c>
      <c r="CF417" s="86" t="str">
        <f t="shared" si="203"/>
        <v/>
      </c>
      <c r="CG417" s="86">
        <f>IFERROR(FIND("OEMA",consulta_completa__11[[#This Row],[14 - Inst. Atuando no Local]]),0)</f>
        <v>0</v>
      </c>
      <c r="CH417" s="86" t="str">
        <f t="shared" si="204"/>
        <v/>
      </c>
      <c r="CI417" s="86">
        <f>IFERROR(FIND("DEFESA CIVIL",consulta_completa__11[[#This Row],[14 - Inst. Atuando no Local]]),0)</f>
        <v>0</v>
      </c>
      <c r="CJ417" s="86" t="str">
        <f t="shared" si="205"/>
        <v/>
      </c>
      <c r="CK417" s="86">
        <f>IFERROR(FIND("CORPO DE BOMBEIROS",consulta_completa__11[[#This Row],[14 - Inst. Atuando no Local]]),0)</f>
        <v>0</v>
      </c>
      <c r="CL417" s="86" t="str">
        <f t="shared" si="206"/>
        <v/>
      </c>
      <c r="CM417" s="86">
        <f>IFERROR(FIND("POLÍCIA RODOVIÁRIA",consulta_completa__11[[#This Row],[14 - Inst. Atuando no Local]]),0)</f>
        <v>0</v>
      </c>
      <c r="CN417" s="86" t="str">
        <f t="shared" si="207"/>
        <v/>
      </c>
      <c r="CO417" s="86">
        <f>IFERROR(FIND("POLÍCIA MILITAR",consulta_completa__11[[#This Row],[14 - Inst. Atuando no Local]]),0)</f>
        <v>0</v>
      </c>
      <c r="CP417" s="86" t="str">
        <f t="shared" si="208"/>
        <v/>
      </c>
      <c r="CQ417" s="86">
        <f>IFERROR(FIND("POLÍCIA CIVIL",consulta_completa__11[[#This Row],[14 - Inst. Atuando no Local]]),0)</f>
        <v>0</v>
      </c>
      <c r="CR417" s="86" t="str">
        <f t="shared" si="209"/>
        <v/>
      </c>
      <c r="CS417" s="86">
        <f>IFERROR(FIND("MARINHA DO BRASIL",consulta_completa__11[[#This Row],[14 - Inst. Atuando no Local]]),0)</f>
        <v>0</v>
      </c>
      <c r="CT417" s="86" t="str">
        <f t="shared" si="210"/>
        <v/>
      </c>
      <c r="CU417" s="86">
        <f>IFERROR(FIND("EMPRESA ESPECIALIZADA EM ATENDIMENTO",consulta_completa__11[[#This Row],[14 - Inst. Atuando no Local]]),0)</f>
        <v>0</v>
      </c>
      <c r="CV417" s="86" t="str">
        <f t="shared" si="211"/>
        <v/>
      </c>
      <c r="CW417" s="86">
        <f>IFERROR(FIND("IBAMA",consulta_completa__11[[#This Row],[14 - Inst. Atuando no Local]]),0)</f>
        <v>0</v>
      </c>
      <c r="CX417" s="86" t="str">
        <f t="shared" si="212"/>
        <v/>
      </c>
      <c r="CY417" s="86" t="str">
        <f>IF(consulta_completa__11[[#This Row],[14 - Inst. Atuando no Local]]="","X","")</f>
        <v/>
      </c>
      <c r="CZ417" s="86">
        <f>IFERROR(FIND("OUTRA (S)",consulta_completa__11[[#This Row],[14 - Inst. Atuando no Local]]),0)</f>
        <v>0</v>
      </c>
      <c r="DA417" s="86" t="str">
        <f t="shared" si="213"/>
        <v/>
      </c>
      <c r="DB417" s="37" t="str">
        <f t="shared" si="214"/>
        <v>Sim</v>
      </c>
      <c r="DC417" s="37" t="str">
        <f t="shared" si="215"/>
        <v>Não</v>
      </c>
      <c r="DD417" s="37" t="str">
        <f t="shared" si="216"/>
        <v>Sim</v>
      </c>
      <c r="DE417" s="89" t="str">
        <f t="shared" si="187"/>
        <v>Federal</v>
      </c>
    </row>
    <row r="418" spans="1:109">
      <c r="A418" s="15">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4">
        <f>IFERROR(FIND("Óbitos/feridos",consulta_completa__11[[#This Row],[13 - Ocorrências/Ambientes Atingidos]]),0)</f>
        <v>0</v>
      </c>
      <c r="AY418" s="85" t="str">
        <f t="shared" si="188"/>
        <v/>
      </c>
      <c r="AZ418" s="84">
        <f>IFERROR(FIND("População afetada/evacuada",consulta_completa__11[[#This Row],[13 - Ocorrências/Ambientes Atingidos]]),0)</f>
        <v>0</v>
      </c>
      <c r="BA418" s="84" t="str">
        <f t="shared" si="189"/>
        <v/>
      </c>
      <c r="BB418" s="84">
        <f>IFERROR(FIND("Suspensão de abastecimento de água",consulta_completa__11[[#This Row],[13 - Ocorrências/Ambientes Atingidos]]),0)</f>
        <v>0</v>
      </c>
      <c r="BC418" s="85" t="str">
        <f t="shared" si="217"/>
        <v/>
      </c>
      <c r="BD418" s="84">
        <f>IFERROR(FIND("Rio/córrego",consulta_completa__11[[#This Row],[13 - Ocorrências/Ambientes Atingidos]]),0)</f>
        <v>0</v>
      </c>
      <c r="BE418" s="85" t="str">
        <f t="shared" si="190"/>
        <v/>
      </c>
      <c r="BF418" s="84">
        <f>IFERROR(FIND("Lago",consulta_completa__11[[#This Row],[13 - Ocorrências/Ambientes Atingidos]]),0)</f>
        <v>0</v>
      </c>
      <c r="BG418" s="85" t="str">
        <f t="shared" si="191"/>
        <v/>
      </c>
      <c r="BH418" s="84">
        <f>IFERROR(FIND("Mar",consulta_completa__11[[#This Row],[13 - Ocorrências/Ambientes Atingidos]]),0)</f>
        <v>0</v>
      </c>
      <c r="BI418" s="85" t="str">
        <f t="shared" si="192"/>
        <v/>
      </c>
      <c r="BJ418" s="84">
        <f>IFERROR(FIND("Praia",consulta_completa__11[[#This Row],[13 - Ocorrências/Ambientes Atingidos]]),0)</f>
        <v>0</v>
      </c>
      <c r="BK418" s="85" t="str">
        <f t="shared" si="193"/>
        <v/>
      </c>
      <c r="BL418" s="84">
        <f>IFERROR(FIND("Solo",consulta_completa__11[[#This Row],[13 - Ocorrências/Ambientes Atingidos]]),0)</f>
        <v>0</v>
      </c>
      <c r="BM418" s="85" t="str">
        <f t="shared" si="194"/>
        <v/>
      </c>
      <c r="BN418" s="84">
        <f>IFERROR(FIND("Águas subterrâneas",consulta_completa__11[[#This Row],[13 - Ocorrências/Ambientes Atingidos]]),0)</f>
        <v>0</v>
      </c>
      <c r="BO418" s="85" t="str">
        <f t="shared" si="195"/>
        <v/>
      </c>
      <c r="BP418" s="84">
        <f>IFERROR(FIND("Atmosfera",consulta_completa__11[[#This Row],[13 - Ocorrências/Ambientes Atingidos]]),0)</f>
        <v>0</v>
      </c>
      <c r="BQ418" s="85" t="str">
        <f t="shared" si="196"/>
        <v/>
      </c>
      <c r="BR418" s="84">
        <f>IFERROR(FIND("Flora",consulta_completa__11[[#This Row],[13 - Ocorrências/Ambientes Atingidos]]),0)</f>
        <v>0</v>
      </c>
      <c r="BS418" s="85" t="str">
        <f t="shared" si="197"/>
        <v/>
      </c>
      <c r="BT418" s="84">
        <f>IFERROR(FIND("Fauna",consulta_completa__11[[#This Row],[13 - Ocorrências/Ambientes Atingidos]]),0)</f>
        <v>0</v>
      </c>
      <c r="BU418" s="85" t="str">
        <f t="shared" si="198"/>
        <v/>
      </c>
      <c r="BV418" s="84">
        <f>IFERROR(FIND("UC federal",consulta_completa__11[[#This Row],[13 - Ocorrências/Ambientes Atingidos]]),0)</f>
        <v>0</v>
      </c>
      <c r="BW418" s="85" t="str">
        <f t="shared" si="199"/>
        <v/>
      </c>
      <c r="BX418" s="84">
        <f>IFERROR(FIND("UC estadual/municipal",consulta_completa__11[[#This Row],[13 - Ocorrências/Ambientes Atingidos]]),0)</f>
        <v>0</v>
      </c>
      <c r="BY418" s="85" t="str">
        <f t="shared" si="200"/>
        <v/>
      </c>
      <c r="BZ418" s="84">
        <f>IFERROR(FIND("Outro(s)",consulta_completa__11[[#This Row],[13 - Ocorrências/Ambientes Atingidos]]),0)</f>
        <v>1</v>
      </c>
      <c r="CA418" s="85" t="str">
        <f t="shared" si="201"/>
        <v>X</v>
      </c>
      <c r="CB418" s="84">
        <f>IFERROR(FIND("Sem dano",consulta_completa__11[[#This Row],[13 - Ocorrências/Ambientes Atingidos]]),0)</f>
        <v>0</v>
      </c>
      <c r="CC418" s="85" t="str">
        <f t="shared" si="202"/>
        <v/>
      </c>
      <c r="CD418" s="84" t="str">
        <f>IF(consulta_completa__11[[#This Row],[13 - Ocorrências/Ambientes Atingidos]]="","X","")</f>
        <v/>
      </c>
      <c r="CE418" s="86">
        <f>IFERROR(FIND("IBAMA",consulta_completa__11[[#This Row],[14 - Inst. Atuando no Local]]),0)</f>
        <v>0</v>
      </c>
      <c r="CF418" s="86" t="str">
        <f t="shared" si="203"/>
        <v/>
      </c>
      <c r="CG418" s="86">
        <f>IFERROR(FIND("OEMA",consulta_completa__11[[#This Row],[14 - Inst. Atuando no Local]]),0)</f>
        <v>0</v>
      </c>
      <c r="CH418" s="86" t="str">
        <f t="shared" si="204"/>
        <v/>
      </c>
      <c r="CI418" s="86">
        <f>IFERROR(FIND("DEFESA CIVIL",consulta_completa__11[[#This Row],[14 - Inst. Atuando no Local]]),0)</f>
        <v>0</v>
      </c>
      <c r="CJ418" s="86" t="str">
        <f t="shared" si="205"/>
        <v/>
      </c>
      <c r="CK418" s="86">
        <f>IFERROR(FIND("CORPO DE BOMBEIROS",consulta_completa__11[[#This Row],[14 - Inst. Atuando no Local]]),0)</f>
        <v>0</v>
      </c>
      <c r="CL418" s="86" t="str">
        <f t="shared" si="206"/>
        <v/>
      </c>
      <c r="CM418" s="86">
        <f>IFERROR(FIND("POLÍCIA RODOVIÁRIA",consulta_completa__11[[#This Row],[14 - Inst. Atuando no Local]]),0)</f>
        <v>0</v>
      </c>
      <c r="CN418" s="86" t="str">
        <f t="shared" si="207"/>
        <v/>
      </c>
      <c r="CO418" s="86">
        <f>IFERROR(FIND("POLÍCIA MILITAR",consulta_completa__11[[#This Row],[14 - Inst. Atuando no Local]]),0)</f>
        <v>0</v>
      </c>
      <c r="CP418" s="86" t="str">
        <f t="shared" si="208"/>
        <v/>
      </c>
      <c r="CQ418" s="86">
        <f>IFERROR(FIND("POLÍCIA CIVIL",consulta_completa__11[[#This Row],[14 - Inst. Atuando no Local]]),0)</f>
        <v>0</v>
      </c>
      <c r="CR418" s="86" t="str">
        <f t="shared" si="209"/>
        <v/>
      </c>
      <c r="CS418" s="86">
        <f>IFERROR(FIND("MARINHA DO BRASIL",consulta_completa__11[[#This Row],[14 - Inst. Atuando no Local]]),0)</f>
        <v>0</v>
      </c>
      <c r="CT418" s="86" t="str">
        <f t="shared" si="210"/>
        <v/>
      </c>
      <c r="CU418" s="86">
        <f>IFERROR(FIND("EMPRESA ESPECIALIZADA EM ATENDIMENTO",consulta_completa__11[[#This Row],[14 - Inst. Atuando no Local]]),0)</f>
        <v>0</v>
      </c>
      <c r="CV418" s="86" t="str">
        <f t="shared" si="211"/>
        <v/>
      </c>
      <c r="CW418" s="86">
        <f>IFERROR(FIND("IBAMA",consulta_completa__11[[#This Row],[14 - Inst. Atuando no Local]]),0)</f>
        <v>0</v>
      </c>
      <c r="CX418" s="86" t="str">
        <f t="shared" si="212"/>
        <v/>
      </c>
      <c r="CY418" s="86" t="str">
        <f>IF(consulta_completa__11[[#This Row],[14 - Inst. Atuando no Local]]="","X","")</f>
        <v/>
      </c>
      <c r="CZ418" s="86">
        <f>IFERROR(FIND("OUTRA (S)",consulta_completa__11[[#This Row],[14 - Inst. Atuando no Local]]),0)</f>
        <v>0</v>
      </c>
      <c r="DA418" s="86" t="str">
        <f t="shared" si="213"/>
        <v/>
      </c>
      <c r="DB418" s="37" t="str">
        <f t="shared" si="214"/>
        <v>Sim</v>
      </c>
      <c r="DC418" s="37" t="str">
        <f t="shared" si="215"/>
        <v>Não</v>
      </c>
      <c r="DD418" s="37" t="str">
        <f t="shared" si="216"/>
        <v>Sim</v>
      </c>
      <c r="DE418" s="89" t="str">
        <f t="shared" si="187"/>
        <v>Federal</v>
      </c>
    </row>
    <row r="419" spans="1:109">
      <c r="A419" s="15">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4">
        <f>IFERROR(FIND("Óbitos/feridos",consulta_completa__11[[#This Row],[13 - Ocorrências/Ambientes Atingidos]]),0)</f>
        <v>0</v>
      </c>
      <c r="AY419" s="85" t="str">
        <f t="shared" si="188"/>
        <v/>
      </c>
      <c r="AZ419" s="84">
        <f>IFERROR(FIND("População afetada/evacuada",consulta_completa__11[[#This Row],[13 - Ocorrências/Ambientes Atingidos]]),0)</f>
        <v>0</v>
      </c>
      <c r="BA419" s="84" t="str">
        <f t="shared" si="189"/>
        <v/>
      </c>
      <c r="BB419" s="84">
        <f>IFERROR(FIND("Suspensão de abastecimento de água",consulta_completa__11[[#This Row],[13 - Ocorrências/Ambientes Atingidos]]),0)</f>
        <v>0</v>
      </c>
      <c r="BC419" s="85" t="str">
        <f t="shared" si="217"/>
        <v/>
      </c>
      <c r="BD419" s="84">
        <f>IFERROR(FIND("Rio/córrego",consulta_completa__11[[#This Row],[13 - Ocorrências/Ambientes Atingidos]]),0)</f>
        <v>0</v>
      </c>
      <c r="BE419" s="85" t="str">
        <f t="shared" si="190"/>
        <v/>
      </c>
      <c r="BF419" s="84">
        <f>IFERROR(FIND("Lago",consulta_completa__11[[#This Row],[13 - Ocorrências/Ambientes Atingidos]]),0)</f>
        <v>0</v>
      </c>
      <c r="BG419" s="85" t="str">
        <f t="shared" si="191"/>
        <v/>
      </c>
      <c r="BH419" s="84">
        <f>IFERROR(FIND("Mar",consulta_completa__11[[#This Row],[13 - Ocorrências/Ambientes Atingidos]]),0)</f>
        <v>1</v>
      </c>
      <c r="BI419" s="85" t="str">
        <f t="shared" si="192"/>
        <v>X</v>
      </c>
      <c r="BJ419" s="84">
        <f>IFERROR(FIND("Praia",consulta_completa__11[[#This Row],[13 - Ocorrências/Ambientes Atingidos]]),0)</f>
        <v>0</v>
      </c>
      <c r="BK419" s="85" t="str">
        <f t="shared" si="193"/>
        <v/>
      </c>
      <c r="BL419" s="84">
        <f>IFERROR(FIND("Solo",consulta_completa__11[[#This Row],[13 - Ocorrências/Ambientes Atingidos]]),0)</f>
        <v>0</v>
      </c>
      <c r="BM419" s="85" t="str">
        <f t="shared" si="194"/>
        <v/>
      </c>
      <c r="BN419" s="84">
        <f>IFERROR(FIND("Águas subterrâneas",consulta_completa__11[[#This Row],[13 - Ocorrências/Ambientes Atingidos]]),0)</f>
        <v>0</v>
      </c>
      <c r="BO419" s="85" t="str">
        <f t="shared" si="195"/>
        <v/>
      </c>
      <c r="BP419" s="84">
        <f>IFERROR(FIND("Atmosfera",consulta_completa__11[[#This Row],[13 - Ocorrências/Ambientes Atingidos]]),0)</f>
        <v>0</v>
      </c>
      <c r="BQ419" s="85" t="str">
        <f t="shared" si="196"/>
        <v/>
      </c>
      <c r="BR419" s="84">
        <f>IFERROR(FIND("Flora",consulta_completa__11[[#This Row],[13 - Ocorrências/Ambientes Atingidos]]),0)</f>
        <v>0</v>
      </c>
      <c r="BS419" s="85" t="str">
        <f t="shared" si="197"/>
        <v/>
      </c>
      <c r="BT419" s="84">
        <f>IFERROR(FIND("Fauna",consulta_completa__11[[#This Row],[13 - Ocorrências/Ambientes Atingidos]]),0)</f>
        <v>0</v>
      </c>
      <c r="BU419" s="85" t="str">
        <f t="shared" si="198"/>
        <v/>
      </c>
      <c r="BV419" s="84">
        <f>IFERROR(FIND("UC federal",consulta_completa__11[[#This Row],[13 - Ocorrências/Ambientes Atingidos]]),0)</f>
        <v>0</v>
      </c>
      <c r="BW419" s="85" t="str">
        <f t="shared" si="199"/>
        <v/>
      </c>
      <c r="BX419" s="84">
        <f>IFERROR(FIND("UC estadual/municipal",consulta_completa__11[[#This Row],[13 - Ocorrências/Ambientes Atingidos]]),0)</f>
        <v>0</v>
      </c>
      <c r="BY419" s="85" t="str">
        <f t="shared" si="200"/>
        <v/>
      </c>
      <c r="BZ419" s="84">
        <f>IFERROR(FIND("Outro(s)",consulta_completa__11[[#This Row],[13 - Ocorrências/Ambientes Atingidos]]),0)</f>
        <v>0</v>
      </c>
      <c r="CA419" s="85" t="str">
        <f t="shared" si="201"/>
        <v/>
      </c>
      <c r="CB419" s="84">
        <f>IFERROR(FIND("Sem dano",consulta_completa__11[[#This Row],[13 - Ocorrências/Ambientes Atingidos]]),0)</f>
        <v>0</v>
      </c>
      <c r="CC419" s="85" t="str">
        <f t="shared" si="202"/>
        <v/>
      </c>
      <c r="CD419" s="84" t="str">
        <f>IF(consulta_completa__11[[#This Row],[13 - Ocorrências/Ambientes Atingidos]]="","X","")</f>
        <v/>
      </c>
      <c r="CE419" s="86">
        <f>IFERROR(FIND("IBAMA",consulta_completa__11[[#This Row],[14 - Inst. Atuando no Local]]),0)</f>
        <v>0</v>
      </c>
      <c r="CF419" s="86" t="str">
        <f t="shared" si="203"/>
        <v/>
      </c>
      <c r="CG419" s="86">
        <f>IFERROR(FIND("OEMA",consulta_completa__11[[#This Row],[14 - Inst. Atuando no Local]]),0)</f>
        <v>0</v>
      </c>
      <c r="CH419" s="86" t="str">
        <f t="shared" si="204"/>
        <v/>
      </c>
      <c r="CI419" s="86">
        <f>IFERROR(FIND("DEFESA CIVIL",consulta_completa__11[[#This Row],[14 - Inst. Atuando no Local]]),0)</f>
        <v>0</v>
      </c>
      <c r="CJ419" s="86" t="str">
        <f t="shared" si="205"/>
        <v/>
      </c>
      <c r="CK419" s="86">
        <f>IFERROR(FIND("CORPO DE BOMBEIROS",consulta_completa__11[[#This Row],[14 - Inst. Atuando no Local]]),0)</f>
        <v>0</v>
      </c>
      <c r="CL419" s="86" t="str">
        <f t="shared" si="206"/>
        <v/>
      </c>
      <c r="CM419" s="86">
        <f>IFERROR(FIND("POLÍCIA RODOVIÁRIA",consulta_completa__11[[#This Row],[14 - Inst. Atuando no Local]]),0)</f>
        <v>0</v>
      </c>
      <c r="CN419" s="86" t="str">
        <f t="shared" si="207"/>
        <v/>
      </c>
      <c r="CO419" s="86">
        <f>IFERROR(FIND("POLÍCIA MILITAR",consulta_completa__11[[#This Row],[14 - Inst. Atuando no Local]]),0)</f>
        <v>0</v>
      </c>
      <c r="CP419" s="86" t="str">
        <f t="shared" si="208"/>
        <v/>
      </c>
      <c r="CQ419" s="86">
        <f>IFERROR(FIND("POLÍCIA CIVIL",consulta_completa__11[[#This Row],[14 - Inst. Atuando no Local]]),0)</f>
        <v>0</v>
      </c>
      <c r="CR419" s="86" t="str">
        <f t="shared" si="209"/>
        <v/>
      </c>
      <c r="CS419" s="86">
        <f>IFERROR(FIND("MARINHA DO BRASIL",consulta_completa__11[[#This Row],[14 - Inst. Atuando no Local]]),0)</f>
        <v>0</v>
      </c>
      <c r="CT419" s="86" t="str">
        <f t="shared" si="210"/>
        <v/>
      </c>
      <c r="CU419" s="86">
        <f>IFERROR(FIND("EMPRESA ESPECIALIZADA EM ATENDIMENTO",consulta_completa__11[[#This Row],[14 - Inst. Atuando no Local]]),0)</f>
        <v>0</v>
      </c>
      <c r="CV419" s="86" t="str">
        <f t="shared" si="211"/>
        <v/>
      </c>
      <c r="CW419" s="86">
        <f>IFERROR(FIND("IBAMA",consulta_completa__11[[#This Row],[14 - Inst. Atuando no Local]]),0)</f>
        <v>0</v>
      </c>
      <c r="CX419" s="86" t="str">
        <f t="shared" si="212"/>
        <v/>
      </c>
      <c r="CY419" s="86" t="str">
        <f>IF(consulta_completa__11[[#This Row],[14 - Inst. Atuando no Local]]="","X","")</f>
        <v/>
      </c>
      <c r="CZ419" s="86">
        <f>IFERROR(FIND("OUTRA (S)",consulta_completa__11[[#This Row],[14 - Inst. Atuando no Local]]),0)</f>
        <v>0</v>
      </c>
      <c r="DA419" s="86" t="str">
        <f t="shared" si="213"/>
        <v/>
      </c>
      <c r="DB419" s="37" t="str">
        <f t="shared" si="214"/>
        <v>Sim</v>
      </c>
      <c r="DC419" s="37" t="str">
        <f t="shared" si="215"/>
        <v>Não</v>
      </c>
      <c r="DD419" s="37" t="str">
        <f t="shared" si="216"/>
        <v>Sim</v>
      </c>
      <c r="DE419" s="89" t="str">
        <f t="shared" si="187"/>
        <v>Federal</v>
      </c>
    </row>
    <row r="420" spans="1:109">
      <c r="A420" s="15">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4">
        <f>IFERROR(FIND("Óbitos/feridos",consulta_completa__11[[#This Row],[13 - Ocorrências/Ambientes Atingidos]]),0)</f>
        <v>0</v>
      </c>
      <c r="AY420" s="85" t="str">
        <f t="shared" si="188"/>
        <v/>
      </c>
      <c r="AZ420" s="84">
        <f>IFERROR(FIND("População afetada/evacuada",consulta_completa__11[[#This Row],[13 - Ocorrências/Ambientes Atingidos]]),0)</f>
        <v>0</v>
      </c>
      <c r="BA420" s="84" t="str">
        <f t="shared" si="189"/>
        <v/>
      </c>
      <c r="BB420" s="84">
        <f>IFERROR(FIND("Suspensão de abastecimento de água",consulta_completa__11[[#This Row],[13 - Ocorrências/Ambientes Atingidos]]),0)</f>
        <v>0</v>
      </c>
      <c r="BC420" s="85" t="str">
        <f t="shared" si="217"/>
        <v/>
      </c>
      <c r="BD420" s="84">
        <f>IFERROR(FIND("Rio/córrego",consulta_completa__11[[#This Row],[13 - Ocorrências/Ambientes Atingidos]]),0)</f>
        <v>0</v>
      </c>
      <c r="BE420" s="85" t="str">
        <f t="shared" si="190"/>
        <v/>
      </c>
      <c r="BF420" s="84">
        <f>IFERROR(FIND("Lago",consulta_completa__11[[#This Row],[13 - Ocorrências/Ambientes Atingidos]]),0)</f>
        <v>0</v>
      </c>
      <c r="BG420" s="85" t="str">
        <f t="shared" si="191"/>
        <v/>
      </c>
      <c r="BH420" s="84">
        <f>IFERROR(FIND("Mar",consulta_completa__11[[#This Row],[13 - Ocorrências/Ambientes Atingidos]]),0)</f>
        <v>0</v>
      </c>
      <c r="BI420" s="85" t="str">
        <f t="shared" si="192"/>
        <v/>
      </c>
      <c r="BJ420" s="84">
        <f>IFERROR(FIND("Praia",consulta_completa__11[[#This Row],[13 - Ocorrências/Ambientes Atingidos]]),0)</f>
        <v>0</v>
      </c>
      <c r="BK420" s="85" t="str">
        <f t="shared" si="193"/>
        <v/>
      </c>
      <c r="BL420" s="84">
        <f>IFERROR(FIND("Solo",consulta_completa__11[[#This Row],[13 - Ocorrências/Ambientes Atingidos]]),0)</f>
        <v>1</v>
      </c>
      <c r="BM420" s="85" t="str">
        <f t="shared" si="194"/>
        <v>X</v>
      </c>
      <c r="BN420" s="84">
        <f>IFERROR(FIND("Águas subterrâneas",consulta_completa__11[[#This Row],[13 - Ocorrências/Ambientes Atingidos]]),0)</f>
        <v>0</v>
      </c>
      <c r="BO420" s="85" t="str">
        <f t="shared" si="195"/>
        <v/>
      </c>
      <c r="BP420" s="84">
        <f>IFERROR(FIND("Atmosfera",consulta_completa__11[[#This Row],[13 - Ocorrências/Ambientes Atingidos]]),0)</f>
        <v>0</v>
      </c>
      <c r="BQ420" s="85" t="str">
        <f t="shared" si="196"/>
        <v/>
      </c>
      <c r="BR420" s="84">
        <f>IFERROR(FIND("Flora",consulta_completa__11[[#This Row],[13 - Ocorrências/Ambientes Atingidos]]),0)</f>
        <v>7</v>
      </c>
      <c r="BS420" s="85" t="str">
        <f t="shared" si="197"/>
        <v>X</v>
      </c>
      <c r="BT420" s="84">
        <f>IFERROR(FIND("Fauna",consulta_completa__11[[#This Row],[13 - Ocorrências/Ambientes Atingidos]]),0)</f>
        <v>0</v>
      </c>
      <c r="BU420" s="85" t="str">
        <f t="shared" si="198"/>
        <v/>
      </c>
      <c r="BV420" s="84">
        <f>IFERROR(FIND("UC federal",consulta_completa__11[[#This Row],[13 - Ocorrências/Ambientes Atingidos]]),0)</f>
        <v>0</v>
      </c>
      <c r="BW420" s="85" t="str">
        <f t="shared" si="199"/>
        <v/>
      </c>
      <c r="BX420" s="84">
        <f>IFERROR(FIND("UC estadual/municipal",consulta_completa__11[[#This Row],[13 - Ocorrências/Ambientes Atingidos]]),0)</f>
        <v>0</v>
      </c>
      <c r="BY420" s="85" t="str">
        <f t="shared" si="200"/>
        <v/>
      </c>
      <c r="BZ420" s="84">
        <f>IFERROR(FIND("Outro(s)",consulta_completa__11[[#This Row],[13 - Ocorrências/Ambientes Atingidos]]),0)</f>
        <v>0</v>
      </c>
      <c r="CA420" s="85" t="str">
        <f t="shared" si="201"/>
        <v/>
      </c>
      <c r="CB420" s="84">
        <f>IFERROR(FIND("Sem dano",consulta_completa__11[[#This Row],[13 - Ocorrências/Ambientes Atingidos]]),0)</f>
        <v>0</v>
      </c>
      <c r="CC420" s="85" t="str">
        <f t="shared" si="202"/>
        <v/>
      </c>
      <c r="CD420" s="84" t="str">
        <f>IF(consulta_completa__11[[#This Row],[13 - Ocorrências/Ambientes Atingidos]]="","X","")</f>
        <v/>
      </c>
      <c r="CE420" s="86">
        <f>IFERROR(FIND("IBAMA",consulta_completa__11[[#This Row],[14 - Inst. Atuando no Local]]),0)</f>
        <v>0</v>
      </c>
      <c r="CF420" s="86" t="str">
        <f t="shared" si="203"/>
        <v/>
      </c>
      <c r="CG420" s="86">
        <f>IFERROR(FIND("OEMA",consulta_completa__11[[#This Row],[14 - Inst. Atuando no Local]]),0)</f>
        <v>0</v>
      </c>
      <c r="CH420" s="86" t="str">
        <f t="shared" si="204"/>
        <v/>
      </c>
      <c r="CI420" s="86">
        <f>IFERROR(FIND("DEFESA CIVIL",consulta_completa__11[[#This Row],[14 - Inst. Atuando no Local]]),0)</f>
        <v>0</v>
      </c>
      <c r="CJ420" s="86" t="str">
        <f t="shared" si="205"/>
        <v/>
      </c>
      <c r="CK420" s="86">
        <f>IFERROR(FIND("CORPO DE BOMBEIROS",consulta_completa__11[[#This Row],[14 - Inst. Atuando no Local]]),0)</f>
        <v>0</v>
      </c>
      <c r="CL420" s="86" t="str">
        <f t="shared" si="206"/>
        <v/>
      </c>
      <c r="CM420" s="86">
        <f>IFERROR(FIND("POLÍCIA RODOVIÁRIA",consulta_completa__11[[#This Row],[14 - Inst. Atuando no Local]]),0)</f>
        <v>0</v>
      </c>
      <c r="CN420" s="86" t="str">
        <f t="shared" si="207"/>
        <v/>
      </c>
      <c r="CO420" s="86">
        <f>IFERROR(FIND("POLÍCIA MILITAR",consulta_completa__11[[#This Row],[14 - Inst. Atuando no Local]]),0)</f>
        <v>0</v>
      </c>
      <c r="CP420" s="86" t="str">
        <f t="shared" si="208"/>
        <v/>
      </c>
      <c r="CQ420" s="86">
        <f>IFERROR(FIND("POLÍCIA CIVIL",consulta_completa__11[[#This Row],[14 - Inst. Atuando no Local]]),0)</f>
        <v>0</v>
      </c>
      <c r="CR420" s="86" t="str">
        <f t="shared" si="209"/>
        <v/>
      </c>
      <c r="CS420" s="86">
        <f>IFERROR(FIND("MARINHA DO BRASIL",consulta_completa__11[[#This Row],[14 - Inst. Atuando no Local]]),0)</f>
        <v>0</v>
      </c>
      <c r="CT420" s="86" t="str">
        <f t="shared" si="210"/>
        <v/>
      </c>
      <c r="CU420" s="86">
        <f>IFERROR(FIND("EMPRESA ESPECIALIZADA EM ATENDIMENTO",consulta_completa__11[[#This Row],[14 - Inst. Atuando no Local]]),0)</f>
        <v>0</v>
      </c>
      <c r="CV420" s="86" t="str">
        <f t="shared" si="211"/>
        <v/>
      </c>
      <c r="CW420" s="86">
        <f>IFERROR(FIND("IBAMA",consulta_completa__11[[#This Row],[14 - Inst. Atuando no Local]]),0)</f>
        <v>0</v>
      </c>
      <c r="CX420" s="86" t="str">
        <f t="shared" si="212"/>
        <v/>
      </c>
      <c r="CY420" s="86" t="str">
        <f>IF(consulta_completa__11[[#This Row],[14 - Inst. Atuando no Local]]="","X","")</f>
        <v/>
      </c>
      <c r="CZ420" s="86">
        <f>IFERROR(FIND("OUTRA (S)",consulta_completa__11[[#This Row],[14 - Inst. Atuando no Local]]),0)</f>
        <v>0</v>
      </c>
      <c r="DA420" s="86" t="str">
        <f t="shared" si="213"/>
        <v/>
      </c>
      <c r="DB420" s="37" t="str">
        <f t="shared" si="214"/>
        <v>Sim</v>
      </c>
      <c r="DC420" s="37" t="str">
        <f t="shared" si="215"/>
        <v>Não</v>
      </c>
      <c r="DD420" s="37" t="str">
        <f t="shared" si="216"/>
        <v>Sim</v>
      </c>
      <c r="DE420" s="89" t="str">
        <f t="shared" si="187"/>
        <v>Sem informação</v>
      </c>
    </row>
    <row r="421" spans="1:109">
      <c r="A421" s="15">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4">
        <f>IFERROR(FIND("Óbitos/feridos",consulta_completa__11[[#This Row],[13 - Ocorrências/Ambientes Atingidos]]),0)</f>
        <v>0</v>
      </c>
      <c r="AY421" s="85" t="str">
        <f t="shared" si="188"/>
        <v/>
      </c>
      <c r="AZ421" s="84">
        <f>IFERROR(FIND("População afetada/evacuada",consulta_completa__11[[#This Row],[13 - Ocorrências/Ambientes Atingidos]]),0)</f>
        <v>0</v>
      </c>
      <c r="BA421" s="84" t="str">
        <f t="shared" si="189"/>
        <v/>
      </c>
      <c r="BB421" s="84">
        <f>IFERROR(FIND("Suspensão de abastecimento de água",consulta_completa__11[[#This Row],[13 - Ocorrências/Ambientes Atingidos]]),0)</f>
        <v>0</v>
      </c>
      <c r="BC421" s="85" t="str">
        <f t="shared" si="217"/>
        <v/>
      </c>
      <c r="BD421" s="84">
        <f>IFERROR(FIND("Rio/córrego",consulta_completa__11[[#This Row],[13 - Ocorrências/Ambientes Atingidos]]),0)</f>
        <v>0</v>
      </c>
      <c r="BE421" s="85" t="str">
        <f t="shared" si="190"/>
        <v/>
      </c>
      <c r="BF421" s="84">
        <f>IFERROR(FIND("Lago",consulta_completa__11[[#This Row],[13 - Ocorrências/Ambientes Atingidos]]),0)</f>
        <v>0</v>
      </c>
      <c r="BG421" s="85" t="str">
        <f t="shared" si="191"/>
        <v/>
      </c>
      <c r="BH421" s="84">
        <f>IFERROR(FIND("Mar",consulta_completa__11[[#This Row],[13 - Ocorrências/Ambientes Atingidos]]),0)</f>
        <v>1</v>
      </c>
      <c r="BI421" s="85" t="str">
        <f t="shared" si="192"/>
        <v>X</v>
      </c>
      <c r="BJ421" s="84">
        <f>IFERROR(FIND("Praia",consulta_completa__11[[#This Row],[13 - Ocorrências/Ambientes Atingidos]]),0)</f>
        <v>0</v>
      </c>
      <c r="BK421" s="85" t="str">
        <f t="shared" si="193"/>
        <v/>
      </c>
      <c r="BL421" s="84">
        <f>IFERROR(FIND("Solo",consulta_completa__11[[#This Row],[13 - Ocorrências/Ambientes Atingidos]]),0)</f>
        <v>0</v>
      </c>
      <c r="BM421" s="85" t="str">
        <f t="shared" si="194"/>
        <v/>
      </c>
      <c r="BN421" s="84">
        <f>IFERROR(FIND("Águas subterrâneas",consulta_completa__11[[#This Row],[13 - Ocorrências/Ambientes Atingidos]]),0)</f>
        <v>0</v>
      </c>
      <c r="BO421" s="85" t="str">
        <f t="shared" si="195"/>
        <v/>
      </c>
      <c r="BP421" s="84">
        <f>IFERROR(FIND("Atmosfera",consulta_completa__11[[#This Row],[13 - Ocorrências/Ambientes Atingidos]]),0)</f>
        <v>0</v>
      </c>
      <c r="BQ421" s="85" t="str">
        <f t="shared" si="196"/>
        <v/>
      </c>
      <c r="BR421" s="84">
        <f>IFERROR(FIND("Flora",consulta_completa__11[[#This Row],[13 - Ocorrências/Ambientes Atingidos]]),0)</f>
        <v>0</v>
      </c>
      <c r="BS421" s="85" t="str">
        <f t="shared" si="197"/>
        <v/>
      </c>
      <c r="BT421" s="84">
        <f>IFERROR(FIND("Fauna",consulta_completa__11[[#This Row],[13 - Ocorrências/Ambientes Atingidos]]),0)</f>
        <v>0</v>
      </c>
      <c r="BU421" s="85" t="str">
        <f t="shared" si="198"/>
        <v/>
      </c>
      <c r="BV421" s="84">
        <f>IFERROR(FIND("UC federal",consulta_completa__11[[#This Row],[13 - Ocorrências/Ambientes Atingidos]]),0)</f>
        <v>0</v>
      </c>
      <c r="BW421" s="85" t="str">
        <f t="shared" si="199"/>
        <v/>
      </c>
      <c r="BX421" s="84">
        <f>IFERROR(FIND("UC estadual/municipal",consulta_completa__11[[#This Row],[13 - Ocorrências/Ambientes Atingidos]]),0)</f>
        <v>0</v>
      </c>
      <c r="BY421" s="85" t="str">
        <f t="shared" si="200"/>
        <v/>
      </c>
      <c r="BZ421" s="84">
        <f>IFERROR(FIND("Outro(s)",consulta_completa__11[[#This Row],[13 - Ocorrências/Ambientes Atingidos]]),0)</f>
        <v>0</v>
      </c>
      <c r="CA421" s="85" t="str">
        <f t="shared" si="201"/>
        <v/>
      </c>
      <c r="CB421" s="84">
        <f>IFERROR(FIND("Sem dano",consulta_completa__11[[#This Row],[13 - Ocorrências/Ambientes Atingidos]]),0)</f>
        <v>0</v>
      </c>
      <c r="CC421" s="85" t="str">
        <f t="shared" si="202"/>
        <v/>
      </c>
      <c r="CD421" s="84" t="str">
        <f>IF(consulta_completa__11[[#This Row],[13 - Ocorrências/Ambientes Atingidos]]="","X","")</f>
        <v/>
      </c>
      <c r="CE421" s="86">
        <f>IFERROR(FIND("IBAMA",consulta_completa__11[[#This Row],[14 - Inst. Atuando no Local]]),0)</f>
        <v>0</v>
      </c>
      <c r="CF421" s="86" t="str">
        <f t="shared" si="203"/>
        <v/>
      </c>
      <c r="CG421" s="86">
        <f>IFERROR(FIND("OEMA",consulta_completa__11[[#This Row],[14 - Inst. Atuando no Local]]),0)</f>
        <v>0</v>
      </c>
      <c r="CH421" s="86" t="str">
        <f t="shared" si="204"/>
        <v/>
      </c>
      <c r="CI421" s="86">
        <f>IFERROR(FIND("DEFESA CIVIL",consulta_completa__11[[#This Row],[14 - Inst. Atuando no Local]]),0)</f>
        <v>0</v>
      </c>
      <c r="CJ421" s="86" t="str">
        <f t="shared" si="205"/>
        <v/>
      </c>
      <c r="CK421" s="86">
        <f>IFERROR(FIND("CORPO DE BOMBEIROS",consulta_completa__11[[#This Row],[14 - Inst. Atuando no Local]]),0)</f>
        <v>0</v>
      </c>
      <c r="CL421" s="86" t="str">
        <f t="shared" si="206"/>
        <v/>
      </c>
      <c r="CM421" s="86">
        <f>IFERROR(FIND("POLÍCIA RODOVIÁRIA",consulta_completa__11[[#This Row],[14 - Inst. Atuando no Local]]),0)</f>
        <v>0</v>
      </c>
      <c r="CN421" s="86" t="str">
        <f t="shared" si="207"/>
        <v/>
      </c>
      <c r="CO421" s="86">
        <f>IFERROR(FIND("POLÍCIA MILITAR",consulta_completa__11[[#This Row],[14 - Inst. Atuando no Local]]),0)</f>
        <v>0</v>
      </c>
      <c r="CP421" s="86" t="str">
        <f t="shared" si="208"/>
        <v/>
      </c>
      <c r="CQ421" s="86">
        <f>IFERROR(FIND("POLÍCIA CIVIL",consulta_completa__11[[#This Row],[14 - Inst. Atuando no Local]]),0)</f>
        <v>0</v>
      </c>
      <c r="CR421" s="86" t="str">
        <f t="shared" si="209"/>
        <v/>
      </c>
      <c r="CS421" s="86">
        <f>IFERROR(FIND("MARINHA DO BRASIL",consulta_completa__11[[#This Row],[14 - Inst. Atuando no Local]]),0)</f>
        <v>0</v>
      </c>
      <c r="CT421" s="86" t="str">
        <f t="shared" si="210"/>
        <v/>
      </c>
      <c r="CU421" s="86">
        <f>IFERROR(FIND("EMPRESA ESPECIALIZADA EM ATENDIMENTO",consulta_completa__11[[#This Row],[14 - Inst. Atuando no Local]]),0)</f>
        <v>0</v>
      </c>
      <c r="CV421" s="86" t="str">
        <f t="shared" si="211"/>
        <v/>
      </c>
      <c r="CW421" s="86">
        <f>IFERROR(FIND("IBAMA",consulta_completa__11[[#This Row],[14 - Inst. Atuando no Local]]),0)</f>
        <v>0</v>
      </c>
      <c r="CX421" s="86" t="str">
        <f t="shared" si="212"/>
        <v/>
      </c>
      <c r="CY421" s="86" t="str">
        <f>IF(consulta_completa__11[[#This Row],[14 - Inst. Atuando no Local]]="","X","")</f>
        <v/>
      </c>
      <c r="CZ421" s="86">
        <f>IFERROR(FIND("OUTRA (S)",consulta_completa__11[[#This Row],[14 - Inst. Atuando no Local]]),0)</f>
        <v>0</v>
      </c>
      <c r="DA421" s="86" t="str">
        <f t="shared" si="213"/>
        <v/>
      </c>
      <c r="DB421" s="37" t="str">
        <f t="shared" si="214"/>
        <v>Sim</v>
      </c>
      <c r="DC421" s="37" t="str">
        <f t="shared" si="215"/>
        <v>Não</v>
      </c>
      <c r="DD421" s="37" t="str">
        <f t="shared" si="216"/>
        <v>Sim</v>
      </c>
      <c r="DE421" s="89" t="str">
        <f t="shared" si="187"/>
        <v>Federal</v>
      </c>
    </row>
    <row r="422" spans="1:109">
      <c r="A422" s="15">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4">
        <f>IFERROR(FIND("Óbitos/feridos",consulta_completa__11[[#This Row],[13 - Ocorrências/Ambientes Atingidos]]),0)</f>
        <v>0</v>
      </c>
      <c r="AY422" s="85" t="str">
        <f t="shared" si="188"/>
        <v/>
      </c>
      <c r="AZ422" s="84">
        <f>IFERROR(FIND("População afetada/evacuada",consulta_completa__11[[#This Row],[13 - Ocorrências/Ambientes Atingidos]]),0)</f>
        <v>0</v>
      </c>
      <c r="BA422" s="84" t="str">
        <f t="shared" si="189"/>
        <v/>
      </c>
      <c r="BB422" s="84">
        <f>IFERROR(FIND("Suspensão de abastecimento de água",consulta_completa__11[[#This Row],[13 - Ocorrências/Ambientes Atingidos]]),0)</f>
        <v>0</v>
      </c>
      <c r="BC422" s="85" t="str">
        <f t="shared" si="217"/>
        <v/>
      </c>
      <c r="BD422" s="84">
        <f>IFERROR(FIND("Rio/córrego",consulta_completa__11[[#This Row],[13 - Ocorrências/Ambientes Atingidos]]),0)</f>
        <v>0</v>
      </c>
      <c r="BE422" s="85" t="str">
        <f t="shared" si="190"/>
        <v/>
      </c>
      <c r="BF422" s="84">
        <f>IFERROR(FIND("Lago",consulta_completa__11[[#This Row],[13 - Ocorrências/Ambientes Atingidos]]),0)</f>
        <v>0</v>
      </c>
      <c r="BG422" s="85" t="str">
        <f t="shared" si="191"/>
        <v/>
      </c>
      <c r="BH422" s="84">
        <f>IFERROR(FIND("Mar",consulta_completa__11[[#This Row],[13 - Ocorrências/Ambientes Atingidos]]),0)</f>
        <v>1</v>
      </c>
      <c r="BI422" s="85" t="str">
        <f t="shared" si="192"/>
        <v>X</v>
      </c>
      <c r="BJ422" s="84">
        <f>IFERROR(FIND("Praia",consulta_completa__11[[#This Row],[13 - Ocorrências/Ambientes Atingidos]]),0)</f>
        <v>0</v>
      </c>
      <c r="BK422" s="85" t="str">
        <f t="shared" si="193"/>
        <v/>
      </c>
      <c r="BL422" s="84">
        <f>IFERROR(FIND("Solo",consulta_completa__11[[#This Row],[13 - Ocorrências/Ambientes Atingidos]]),0)</f>
        <v>0</v>
      </c>
      <c r="BM422" s="85" t="str">
        <f t="shared" si="194"/>
        <v/>
      </c>
      <c r="BN422" s="84">
        <f>IFERROR(FIND("Águas subterrâneas",consulta_completa__11[[#This Row],[13 - Ocorrências/Ambientes Atingidos]]),0)</f>
        <v>0</v>
      </c>
      <c r="BO422" s="85" t="str">
        <f t="shared" si="195"/>
        <v/>
      </c>
      <c r="BP422" s="84">
        <f>IFERROR(FIND("Atmosfera",consulta_completa__11[[#This Row],[13 - Ocorrências/Ambientes Atingidos]]),0)</f>
        <v>0</v>
      </c>
      <c r="BQ422" s="85" t="str">
        <f t="shared" si="196"/>
        <v/>
      </c>
      <c r="BR422" s="84">
        <f>IFERROR(FIND("Flora",consulta_completa__11[[#This Row],[13 - Ocorrências/Ambientes Atingidos]]),0)</f>
        <v>0</v>
      </c>
      <c r="BS422" s="85" t="str">
        <f t="shared" si="197"/>
        <v/>
      </c>
      <c r="BT422" s="84">
        <f>IFERROR(FIND("Fauna",consulta_completa__11[[#This Row],[13 - Ocorrências/Ambientes Atingidos]]),0)</f>
        <v>0</v>
      </c>
      <c r="BU422" s="85" t="str">
        <f t="shared" si="198"/>
        <v/>
      </c>
      <c r="BV422" s="84">
        <f>IFERROR(FIND("UC federal",consulta_completa__11[[#This Row],[13 - Ocorrências/Ambientes Atingidos]]),0)</f>
        <v>0</v>
      </c>
      <c r="BW422" s="85" t="str">
        <f t="shared" si="199"/>
        <v/>
      </c>
      <c r="BX422" s="84">
        <f>IFERROR(FIND("UC estadual/municipal",consulta_completa__11[[#This Row],[13 - Ocorrências/Ambientes Atingidos]]),0)</f>
        <v>0</v>
      </c>
      <c r="BY422" s="85" t="str">
        <f t="shared" si="200"/>
        <v/>
      </c>
      <c r="BZ422" s="84">
        <f>IFERROR(FIND("Outro(s)",consulta_completa__11[[#This Row],[13 - Ocorrências/Ambientes Atingidos]]),0)</f>
        <v>0</v>
      </c>
      <c r="CA422" s="85" t="str">
        <f t="shared" si="201"/>
        <v/>
      </c>
      <c r="CB422" s="84">
        <f>IFERROR(FIND("Sem dano",consulta_completa__11[[#This Row],[13 - Ocorrências/Ambientes Atingidos]]),0)</f>
        <v>0</v>
      </c>
      <c r="CC422" s="85" t="str">
        <f t="shared" si="202"/>
        <v/>
      </c>
      <c r="CD422" s="84" t="str">
        <f>IF(consulta_completa__11[[#This Row],[13 - Ocorrências/Ambientes Atingidos]]="","X","")</f>
        <v/>
      </c>
      <c r="CE422" s="86">
        <f>IFERROR(FIND("IBAMA",consulta_completa__11[[#This Row],[14 - Inst. Atuando no Local]]),0)</f>
        <v>0</v>
      </c>
      <c r="CF422" s="86" t="str">
        <f t="shared" si="203"/>
        <v/>
      </c>
      <c r="CG422" s="86">
        <f>IFERROR(FIND("OEMA",consulta_completa__11[[#This Row],[14 - Inst. Atuando no Local]]),0)</f>
        <v>0</v>
      </c>
      <c r="CH422" s="86" t="str">
        <f t="shared" si="204"/>
        <v/>
      </c>
      <c r="CI422" s="86">
        <f>IFERROR(FIND("DEFESA CIVIL",consulta_completa__11[[#This Row],[14 - Inst. Atuando no Local]]),0)</f>
        <v>0</v>
      </c>
      <c r="CJ422" s="86" t="str">
        <f t="shared" si="205"/>
        <v/>
      </c>
      <c r="CK422" s="86">
        <f>IFERROR(FIND("CORPO DE BOMBEIROS",consulta_completa__11[[#This Row],[14 - Inst. Atuando no Local]]),0)</f>
        <v>0</v>
      </c>
      <c r="CL422" s="86" t="str">
        <f t="shared" si="206"/>
        <v/>
      </c>
      <c r="CM422" s="86">
        <f>IFERROR(FIND("POLÍCIA RODOVIÁRIA",consulta_completa__11[[#This Row],[14 - Inst. Atuando no Local]]),0)</f>
        <v>0</v>
      </c>
      <c r="CN422" s="86" t="str">
        <f t="shared" si="207"/>
        <v/>
      </c>
      <c r="CO422" s="86">
        <f>IFERROR(FIND("POLÍCIA MILITAR",consulta_completa__11[[#This Row],[14 - Inst. Atuando no Local]]),0)</f>
        <v>0</v>
      </c>
      <c r="CP422" s="86" t="str">
        <f t="shared" si="208"/>
        <v/>
      </c>
      <c r="CQ422" s="86">
        <f>IFERROR(FIND("POLÍCIA CIVIL",consulta_completa__11[[#This Row],[14 - Inst. Atuando no Local]]),0)</f>
        <v>0</v>
      </c>
      <c r="CR422" s="86" t="str">
        <f t="shared" si="209"/>
        <v/>
      </c>
      <c r="CS422" s="86">
        <f>IFERROR(FIND("MARINHA DO BRASIL",consulta_completa__11[[#This Row],[14 - Inst. Atuando no Local]]),0)</f>
        <v>0</v>
      </c>
      <c r="CT422" s="86" t="str">
        <f t="shared" si="210"/>
        <v/>
      </c>
      <c r="CU422" s="86">
        <f>IFERROR(FIND("EMPRESA ESPECIALIZADA EM ATENDIMENTO",consulta_completa__11[[#This Row],[14 - Inst. Atuando no Local]]),0)</f>
        <v>0</v>
      </c>
      <c r="CV422" s="86" t="str">
        <f t="shared" si="211"/>
        <v/>
      </c>
      <c r="CW422" s="86">
        <f>IFERROR(FIND("IBAMA",consulta_completa__11[[#This Row],[14 - Inst. Atuando no Local]]),0)</f>
        <v>0</v>
      </c>
      <c r="CX422" s="86" t="str">
        <f t="shared" si="212"/>
        <v/>
      </c>
      <c r="CY422" s="86" t="str">
        <f>IF(consulta_completa__11[[#This Row],[14 - Inst. Atuando no Local]]="","X","")</f>
        <v/>
      </c>
      <c r="CZ422" s="86">
        <f>IFERROR(FIND("OUTRA (S)",consulta_completa__11[[#This Row],[14 - Inst. Atuando no Local]]),0)</f>
        <v>0</v>
      </c>
      <c r="DA422" s="86" t="str">
        <f t="shared" si="213"/>
        <v/>
      </c>
      <c r="DB422" s="37" t="str">
        <f t="shared" si="214"/>
        <v>Sim</v>
      </c>
      <c r="DC422" s="37" t="str">
        <f t="shared" si="215"/>
        <v>Não</v>
      </c>
      <c r="DD422" s="37" t="str">
        <f t="shared" si="216"/>
        <v>Sim</v>
      </c>
      <c r="DE422" s="89" t="str">
        <f t="shared" si="187"/>
        <v>Federal</v>
      </c>
    </row>
    <row r="423" spans="1:109">
      <c r="A423" s="15">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4">
        <f>IFERROR(FIND("Óbitos/feridos",consulta_completa__11[[#This Row],[13 - Ocorrências/Ambientes Atingidos]]),0)</f>
        <v>0</v>
      </c>
      <c r="AY423" s="85" t="str">
        <f t="shared" si="188"/>
        <v/>
      </c>
      <c r="AZ423" s="84">
        <f>IFERROR(FIND("População afetada/evacuada",consulta_completa__11[[#This Row],[13 - Ocorrências/Ambientes Atingidos]]),0)</f>
        <v>0</v>
      </c>
      <c r="BA423" s="84" t="str">
        <f t="shared" si="189"/>
        <v/>
      </c>
      <c r="BB423" s="84">
        <f>IFERROR(FIND("Suspensão de abastecimento de água",consulta_completa__11[[#This Row],[13 - Ocorrências/Ambientes Atingidos]]),0)</f>
        <v>0</v>
      </c>
      <c r="BC423" s="85" t="str">
        <f t="shared" si="217"/>
        <v/>
      </c>
      <c r="BD423" s="84">
        <f>IFERROR(FIND("Rio/córrego",consulta_completa__11[[#This Row],[13 - Ocorrências/Ambientes Atingidos]]),0)</f>
        <v>0</v>
      </c>
      <c r="BE423" s="85" t="str">
        <f t="shared" si="190"/>
        <v/>
      </c>
      <c r="BF423" s="84">
        <f>IFERROR(FIND("Lago",consulta_completa__11[[#This Row],[13 - Ocorrências/Ambientes Atingidos]]),0)</f>
        <v>0</v>
      </c>
      <c r="BG423" s="85" t="str">
        <f t="shared" si="191"/>
        <v/>
      </c>
      <c r="BH423" s="84">
        <f>IFERROR(FIND("Mar",consulta_completa__11[[#This Row],[13 - Ocorrências/Ambientes Atingidos]]),0)</f>
        <v>1</v>
      </c>
      <c r="BI423" s="85" t="str">
        <f t="shared" si="192"/>
        <v>X</v>
      </c>
      <c r="BJ423" s="84">
        <f>IFERROR(FIND("Praia",consulta_completa__11[[#This Row],[13 - Ocorrências/Ambientes Atingidos]]),0)</f>
        <v>0</v>
      </c>
      <c r="BK423" s="85" t="str">
        <f t="shared" si="193"/>
        <v/>
      </c>
      <c r="BL423" s="84">
        <f>IFERROR(FIND("Solo",consulta_completa__11[[#This Row],[13 - Ocorrências/Ambientes Atingidos]]),0)</f>
        <v>0</v>
      </c>
      <c r="BM423" s="85" t="str">
        <f t="shared" si="194"/>
        <v/>
      </c>
      <c r="BN423" s="84">
        <f>IFERROR(FIND("Águas subterrâneas",consulta_completa__11[[#This Row],[13 - Ocorrências/Ambientes Atingidos]]),0)</f>
        <v>0</v>
      </c>
      <c r="BO423" s="85" t="str">
        <f t="shared" si="195"/>
        <v/>
      </c>
      <c r="BP423" s="84">
        <f>IFERROR(FIND("Atmosfera",consulta_completa__11[[#This Row],[13 - Ocorrências/Ambientes Atingidos]]),0)</f>
        <v>0</v>
      </c>
      <c r="BQ423" s="85" t="str">
        <f t="shared" si="196"/>
        <v/>
      </c>
      <c r="BR423" s="84">
        <f>IFERROR(FIND("Flora",consulta_completa__11[[#This Row],[13 - Ocorrências/Ambientes Atingidos]]),0)</f>
        <v>0</v>
      </c>
      <c r="BS423" s="85" t="str">
        <f t="shared" si="197"/>
        <v/>
      </c>
      <c r="BT423" s="84">
        <f>IFERROR(FIND("Fauna",consulta_completa__11[[#This Row],[13 - Ocorrências/Ambientes Atingidos]]),0)</f>
        <v>0</v>
      </c>
      <c r="BU423" s="85" t="str">
        <f t="shared" si="198"/>
        <v/>
      </c>
      <c r="BV423" s="84">
        <f>IFERROR(FIND("UC federal",consulta_completa__11[[#This Row],[13 - Ocorrências/Ambientes Atingidos]]),0)</f>
        <v>0</v>
      </c>
      <c r="BW423" s="85" t="str">
        <f t="shared" si="199"/>
        <v/>
      </c>
      <c r="BX423" s="84">
        <f>IFERROR(FIND("UC estadual/municipal",consulta_completa__11[[#This Row],[13 - Ocorrências/Ambientes Atingidos]]),0)</f>
        <v>0</v>
      </c>
      <c r="BY423" s="85" t="str">
        <f t="shared" si="200"/>
        <v/>
      </c>
      <c r="BZ423" s="84">
        <f>IFERROR(FIND("Outro(s)",consulta_completa__11[[#This Row],[13 - Ocorrências/Ambientes Atingidos]]),0)</f>
        <v>0</v>
      </c>
      <c r="CA423" s="85" t="str">
        <f t="shared" si="201"/>
        <v/>
      </c>
      <c r="CB423" s="84">
        <f>IFERROR(FIND("Sem dano",consulta_completa__11[[#This Row],[13 - Ocorrências/Ambientes Atingidos]]),0)</f>
        <v>0</v>
      </c>
      <c r="CC423" s="85" t="str">
        <f t="shared" si="202"/>
        <v/>
      </c>
      <c r="CD423" s="84" t="str">
        <f>IF(consulta_completa__11[[#This Row],[13 - Ocorrências/Ambientes Atingidos]]="","X","")</f>
        <v/>
      </c>
      <c r="CE423" s="86">
        <f>IFERROR(FIND("IBAMA",consulta_completa__11[[#This Row],[14 - Inst. Atuando no Local]]),0)</f>
        <v>0</v>
      </c>
      <c r="CF423" s="86" t="str">
        <f t="shared" si="203"/>
        <v/>
      </c>
      <c r="CG423" s="86">
        <f>IFERROR(FIND("OEMA",consulta_completa__11[[#This Row],[14 - Inst. Atuando no Local]]),0)</f>
        <v>0</v>
      </c>
      <c r="CH423" s="86" t="str">
        <f t="shared" si="204"/>
        <v/>
      </c>
      <c r="CI423" s="86">
        <f>IFERROR(FIND("DEFESA CIVIL",consulta_completa__11[[#This Row],[14 - Inst. Atuando no Local]]),0)</f>
        <v>0</v>
      </c>
      <c r="CJ423" s="86" t="str">
        <f t="shared" si="205"/>
        <v/>
      </c>
      <c r="CK423" s="86">
        <f>IFERROR(FIND("CORPO DE BOMBEIROS",consulta_completa__11[[#This Row],[14 - Inst. Atuando no Local]]),0)</f>
        <v>0</v>
      </c>
      <c r="CL423" s="86" t="str">
        <f t="shared" si="206"/>
        <v/>
      </c>
      <c r="CM423" s="86">
        <f>IFERROR(FIND("POLÍCIA RODOVIÁRIA",consulta_completa__11[[#This Row],[14 - Inst. Atuando no Local]]),0)</f>
        <v>0</v>
      </c>
      <c r="CN423" s="86" t="str">
        <f t="shared" si="207"/>
        <v/>
      </c>
      <c r="CO423" s="86">
        <f>IFERROR(FIND("POLÍCIA MILITAR",consulta_completa__11[[#This Row],[14 - Inst. Atuando no Local]]),0)</f>
        <v>0</v>
      </c>
      <c r="CP423" s="86" t="str">
        <f t="shared" si="208"/>
        <v/>
      </c>
      <c r="CQ423" s="86">
        <f>IFERROR(FIND("POLÍCIA CIVIL",consulta_completa__11[[#This Row],[14 - Inst. Atuando no Local]]),0)</f>
        <v>0</v>
      </c>
      <c r="CR423" s="86" t="str">
        <f t="shared" si="209"/>
        <v/>
      </c>
      <c r="CS423" s="86">
        <f>IFERROR(FIND("MARINHA DO BRASIL",consulta_completa__11[[#This Row],[14 - Inst. Atuando no Local]]),0)</f>
        <v>0</v>
      </c>
      <c r="CT423" s="86" t="str">
        <f t="shared" si="210"/>
        <v/>
      </c>
      <c r="CU423" s="86">
        <f>IFERROR(FIND("EMPRESA ESPECIALIZADA EM ATENDIMENTO",consulta_completa__11[[#This Row],[14 - Inst. Atuando no Local]]),0)</f>
        <v>0</v>
      </c>
      <c r="CV423" s="86" t="str">
        <f t="shared" si="211"/>
        <v/>
      </c>
      <c r="CW423" s="86">
        <f>IFERROR(FIND("IBAMA",consulta_completa__11[[#This Row],[14 - Inst. Atuando no Local]]),0)</f>
        <v>0</v>
      </c>
      <c r="CX423" s="86" t="str">
        <f t="shared" si="212"/>
        <v/>
      </c>
      <c r="CY423" s="86" t="str">
        <f>IF(consulta_completa__11[[#This Row],[14 - Inst. Atuando no Local]]="","X","")</f>
        <v/>
      </c>
      <c r="CZ423" s="86">
        <f>IFERROR(FIND("OUTRA (S)",consulta_completa__11[[#This Row],[14 - Inst. Atuando no Local]]),0)</f>
        <v>0</v>
      </c>
      <c r="DA423" s="86" t="str">
        <f t="shared" si="213"/>
        <v/>
      </c>
      <c r="DB423" s="37" t="str">
        <f t="shared" si="214"/>
        <v>Sim</v>
      </c>
      <c r="DC423" s="37" t="str">
        <f t="shared" si="215"/>
        <v>Não</v>
      </c>
      <c r="DD423" s="37" t="str">
        <f t="shared" si="216"/>
        <v>Sim</v>
      </c>
      <c r="DE423" s="89" t="str">
        <f t="shared" si="187"/>
        <v>Federal</v>
      </c>
    </row>
    <row r="424" spans="1:109">
      <c r="A424" s="15">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4">
        <f>IFERROR(FIND("Óbitos/feridos",consulta_completa__11[[#This Row],[13 - Ocorrências/Ambientes Atingidos]]),0)</f>
        <v>0</v>
      </c>
      <c r="AY424" s="85" t="str">
        <f t="shared" si="188"/>
        <v/>
      </c>
      <c r="AZ424" s="84">
        <f>IFERROR(FIND("População afetada/evacuada",consulta_completa__11[[#This Row],[13 - Ocorrências/Ambientes Atingidos]]),0)</f>
        <v>0</v>
      </c>
      <c r="BA424" s="84" t="str">
        <f t="shared" si="189"/>
        <v/>
      </c>
      <c r="BB424" s="84">
        <f>IFERROR(FIND("Suspensão de abastecimento de água",consulta_completa__11[[#This Row],[13 - Ocorrências/Ambientes Atingidos]]),0)</f>
        <v>0</v>
      </c>
      <c r="BC424" s="85" t="str">
        <f t="shared" si="217"/>
        <v/>
      </c>
      <c r="BD424" s="84">
        <f>IFERROR(FIND("Rio/córrego",consulta_completa__11[[#This Row],[13 - Ocorrências/Ambientes Atingidos]]),0)</f>
        <v>0</v>
      </c>
      <c r="BE424" s="85" t="str">
        <f t="shared" si="190"/>
        <v/>
      </c>
      <c r="BF424" s="84">
        <f>IFERROR(FIND("Lago",consulta_completa__11[[#This Row],[13 - Ocorrências/Ambientes Atingidos]]),0)</f>
        <v>0</v>
      </c>
      <c r="BG424" s="85" t="str">
        <f t="shared" si="191"/>
        <v/>
      </c>
      <c r="BH424" s="84">
        <f>IFERROR(FIND("Mar",consulta_completa__11[[#This Row],[13 - Ocorrências/Ambientes Atingidos]]),0)</f>
        <v>1</v>
      </c>
      <c r="BI424" s="85" t="str">
        <f t="shared" si="192"/>
        <v>X</v>
      </c>
      <c r="BJ424" s="84">
        <f>IFERROR(FIND("Praia",consulta_completa__11[[#This Row],[13 - Ocorrências/Ambientes Atingidos]]),0)</f>
        <v>0</v>
      </c>
      <c r="BK424" s="85" t="str">
        <f t="shared" si="193"/>
        <v/>
      </c>
      <c r="BL424" s="84">
        <f>IFERROR(FIND("Solo",consulta_completa__11[[#This Row],[13 - Ocorrências/Ambientes Atingidos]]),0)</f>
        <v>0</v>
      </c>
      <c r="BM424" s="85" t="str">
        <f t="shared" si="194"/>
        <v/>
      </c>
      <c r="BN424" s="84">
        <f>IFERROR(FIND("Águas subterrâneas",consulta_completa__11[[#This Row],[13 - Ocorrências/Ambientes Atingidos]]),0)</f>
        <v>0</v>
      </c>
      <c r="BO424" s="85" t="str">
        <f t="shared" si="195"/>
        <v/>
      </c>
      <c r="BP424" s="84">
        <f>IFERROR(FIND("Atmosfera",consulta_completa__11[[#This Row],[13 - Ocorrências/Ambientes Atingidos]]),0)</f>
        <v>0</v>
      </c>
      <c r="BQ424" s="85" t="str">
        <f t="shared" si="196"/>
        <v/>
      </c>
      <c r="BR424" s="84">
        <f>IFERROR(FIND("Flora",consulta_completa__11[[#This Row],[13 - Ocorrências/Ambientes Atingidos]]),0)</f>
        <v>0</v>
      </c>
      <c r="BS424" s="85" t="str">
        <f t="shared" si="197"/>
        <v/>
      </c>
      <c r="BT424" s="84">
        <f>IFERROR(FIND("Fauna",consulta_completa__11[[#This Row],[13 - Ocorrências/Ambientes Atingidos]]),0)</f>
        <v>0</v>
      </c>
      <c r="BU424" s="85" t="str">
        <f t="shared" si="198"/>
        <v/>
      </c>
      <c r="BV424" s="84">
        <f>IFERROR(FIND("UC federal",consulta_completa__11[[#This Row],[13 - Ocorrências/Ambientes Atingidos]]),0)</f>
        <v>0</v>
      </c>
      <c r="BW424" s="85" t="str">
        <f t="shared" si="199"/>
        <v/>
      </c>
      <c r="BX424" s="84">
        <f>IFERROR(FIND("UC estadual/municipal",consulta_completa__11[[#This Row],[13 - Ocorrências/Ambientes Atingidos]]),0)</f>
        <v>0</v>
      </c>
      <c r="BY424" s="85" t="str">
        <f t="shared" si="200"/>
        <v/>
      </c>
      <c r="BZ424" s="84">
        <f>IFERROR(FIND("Outro(s)",consulta_completa__11[[#This Row],[13 - Ocorrências/Ambientes Atingidos]]),0)</f>
        <v>0</v>
      </c>
      <c r="CA424" s="85" t="str">
        <f t="shared" si="201"/>
        <v/>
      </c>
      <c r="CB424" s="84">
        <f>IFERROR(FIND("Sem dano",consulta_completa__11[[#This Row],[13 - Ocorrências/Ambientes Atingidos]]),0)</f>
        <v>0</v>
      </c>
      <c r="CC424" s="85" t="str">
        <f t="shared" si="202"/>
        <v/>
      </c>
      <c r="CD424" s="84" t="str">
        <f>IF(consulta_completa__11[[#This Row],[13 - Ocorrências/Ambientes Atingidos]]="","X","")</f>
        <v/>
      </c>
      <c r="CE424" s="86">
        <f>IFERROR(FIND("IBAMA",consulta_completa__11[[#This Row],[14 - Inst. Atuando no Local]]),0)</f>
        <v>0</v>
      </c>
      <c r="CF424" s="86" t="str">
        <f t="shared" si="203"/>
        <v/>
      </c>
      <c r="CG424" s="86">
        <f>IFERROR(FIND("OEMA",consulta_completa__11[[#This Row],[14 - Inst. Atuando no Local]]),0)</f>
        <v>0</v>
      </c>
      <c r="CH424" s="86" t="str">
        <f t="shared" si="204"/>
        <v/>
      </c>
      <c r="CI424" s="86">
        <f>IFERROR(FIND("DEFESA CIVIL",consulta_completa__11[[#This Row],[14 - Inst. Atuando no Local]]),0)</f>
        <v>0</v>
      </c>
      <c r="CJ424" s="86" t="str">
        <f t="shared" si="205"/>
        <v/>
      </c>
      <c r="CK424" s="86">
        <f>IFERROR(FIND("CORPO DE BOMBEIROS",consulta_completa__11[[#This Row],[14 - Inst. Atuando no Local]]),0)</f>
        <v>0</v>
      </c>
      <c r="CL424" s="86" t="str">
        <f t="shared" si="206"/>
        <v/>
      </c>
      <c r="CM424" s="86">
        <f>IFERROR(FIND("POLÍCIA RODOVIÁRIA",consulta_completa__11[[#This Row],[14 - Inst. Atuando no Local]]),0)</f>
        <v>0</v>
      </c>
      <c r="CN424" s="86" t="str">
        <f t="shared" si="207"/>
        <v/>
      </c>
      <c r="CO424" s="86">
        <f>IFERROR(FIND("POLÍCIA MILITAR",consulta_completa__11[[#This Row],[14 - Inst. Atuando no Local]]),0)</f>
        <v>0</v>
      </c>
      <c r="CP424" s="86" t="str">
        <f t="shared" si="208"/>
        <v/>
      </c>
      <c r="CQ424" s="86">
        <f>IFERROR(FIND("POLÍCIA CIVIL",consulta_completa__11[[#This Row],[14 - Inst. Atuando no Local]]),0)</f>
        <v>0</v>
      </c>
      <c r="CR424" s="86" t="str">
        <f t="shared" si="209"/>
        <v/>
      </c>
      <c r="CS424" s="86">
        <f>IFERROR(FIND("MARINHA DO BRASIL",consulta_completa__11[[#This Row],[14 - Inst. Atuando no Local]]),0)</f>
        <v>0</v>
      </c>
      <c r="CT424" s="86" t="str">
        <f t="shared" si="210"/>
        <v/>
      </c>
      <c r="CU424" s="86">
        <f>IFERROR(FIND("EMPRESA ESPECIALIZADA EM ATENDIMENTO",consulta_completa__11[[#This Row],[14 - Inst. Atuando no Local]]),0)</f>
        <v>0</v>
      </c>
      <c r="CV424" s="86" t="str">
        <f t="shared" si="211"/>
        <v/>
      </c>
      <c r="CW424" s="86">
        <f>IFERROR(FIND("IBAMA",consulta_completa__11[[#This Row],[14 - Inst. Atuando no Local]]),0)</f>
        <v>0</v>
      </c>
      <c r="CX424" s="86" t="str">
        <f t="shared" si="212"/>
        <v/>
      </c>
      <c r="CY424" s="86" t="str">
        <f>IF(consulta_completa__11[[#This Row],[14 - Inst. Atuando no Local]]="","X","")</f>
        <v/>
      </c>
      <c r="CZ424" s="86">
        <f>IFERROR(FIND("OUTRA (S)",consulta_completa__11[[#This Row],[14 - Inst. Atuando no Local]]),0)</f>
        <v>0</v>
      </c>
      <c r="DA424" s="86" t="str">
        <f t="shared" si="213"/>
        <v/>
      </c>
      <c r="DB424" s="37" t="str">
        <f t="shared" si="214"/>
        <v>Sim</v>
      </c>
      <c r="DC424" s="37" t="str">
        <f t="shared" si="215"/>
        <v>Não</v>
      </c>
      <c r="DD424" s="37" t="str">
        <f t="shared" si="216"/>
        <v>Sim</v>
      </c>
      <c r="DE424" s="89" t="str">
        <f t="shared" si="187"/>
        <v>Federal</v>
      </c>
    </row>
    <row r="425" spans="1:109">
      <c r="A425" s="15">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4">
        <f>IFERROR(FIND("Óbitos/feridos",consulta_completa__11[[#This Row],[13 - Ocorrências/Ambientes Atingidos]]),0)</f>
        <v>0</v>
      </c>
      <c r="AY425" s="85" t="str">
        <f t="shared" si="188"/>
        <v/>
      </c>
      <c r="AZ425" s="84">
        <f>IFERROR(FIND("População afetada/evacuada",consulta_completa__11[[#This Row],[13 - Ocorrências/Ambientes Atingidos]]),0)</f>
        <v>0</v>
      </c>
      <c r="BA425" s="84" t="str">
        <f t="shared" si="189"/>
        <v/>
      </c>
      <c r="BB425" s="84">
        <f>IFERROR(FIND("Suspensão de abastecimento de água",consulta_completa__11[[#This Row],[13 - Ocorrências/Ambientes Atingidos]]),0)</f>
        <v>0</v>
      </c>
      <c r="BC425" s="85" t="str">
        <f t="shared" si="217"/>
        <v/>
      </c>
      <c r="BD425" s="84">
        <f>IFERROR(FIND("Rio/córrego",consulta_completa__11[[#This Row],[13 - Ocorrências/Ambientes Atingidos]]),0)</f>
        <v>0</v>
      </c>
      <c r="BE425" s="85" t="str">
        <f t="shared" si="190"/>
        <v/>
      </c>
      <c r="BF425" s="84">
        <f>IFERROR(FIND("Lago",consulta_completa__11[[#This Row],[13 - Ocorrências/Ambientes Atingidos]]),0)</f>
        <v>0</v>
      </c>
      <c r="BG425" s="85" t="str">
        <f t="shared" si="191"/>
        <v/>
      </c>
      <c r="BH425" s="84">
        <f>IFERROR(FIND("Mar",consulta_completa__11[[#This Row],[13 - Ocorrências/Ambientes Atingidos]]),0)</f>
        <v>1</v>
      </c>
      <c r="BI425" s="85" t="str">
        <f t="shared" si="192"/>
        <v>X</v>
      </c>
      <c r="BJ425" s="84">
        <f>IFERROR(FIND("Praia",consulta_completa__11[[#This Row],[13 - Ocorrências/Ambientes Atingidos]]),0)</f>
        <v>0</v>
      </c>
      <c r="BK425" s="85" t="str">
        <f t="shared" si="193"/>
        <v/>
      </c>
      <c r="BL425" s="84">
        <f>IFERROR(FIND("Solo",consulta_completa__11[[#This Row],[13 - Ocorrências/Ambientes Atingidos]]),0)</f>
        <v>0</v>
      </c>
      <c r="BM425" s="85" t="str">
        <f t="shared" si="194"/>
        <v/>
      </c>
      <c r="BN425" s="84">
        <f>IFERROR(FIND("Águas subterrâneas",consulta_completa__11[[#This Row],[13 - Ocorrências/Ambientes Atingidos]]),0)</f>
        <v>0</v>
      </c>
      <c r="BO425" s="85" t="str">
        <f t="shared" si="195"/>
        <v/>
      </c>
      <c r="BP425" s="84">
        <f>IFERROR(FIND("Atmosfera",consulta_completa__11[[#This Row],[13 - Ocorrências/Ambientes Atingidos]]),0)</f>
        <v>0</v>
      </c>
      <c r="BQ425" s="85" t="str">
        <f t="shared" si="196"/>
        <v/>
      </c>
      <c r="BR425" s="84">
        <f>IFERROR(FIND("Flora",consulta_completa__11[[#This Row],[13 - Ocorrências/Ambientes Atingidos]]),0)</f>
        <v>0</v>
      </c>
      <c r="BS425" s="85" t="str">
        <f t="shared" si="197"/>
        <v/>
      </c>
      <c r="BT425" s="84">
        <f>IFERROR(FIND("Fauna",consulta_completa__11[[#This Row],[13 - Ocorrências/Ambientes Atingidos]]),0)</f>
        <v>0</v>
      </c>
      <c r="BU425" s="85" t="str">
        <f t="shared" si="198"/>
        <v/>
      </c>
      <c r="BV425" s="84">
        <f>IFERROR(FIND("UC federal",consulta_completa__11[[#This Row],[13 - Ocorrências/Ambientes Atingidos]]),0)</f>
        <v>0</v>
      </c>
      <c r="BW425" s="85" t="str">
        <f t="shared" si="199"/>
        <v/>
      </c>
      <c r="BX425" s="84">
        <f>IFERROR(FIND("UC estadual/municipal",consulta_completa__11[[#This Row],[13 - Ocorrências/Ambientes Atingidos]]),0)</f>
        <v>0</v>
      </c>
      <c r="BY425" s="85" t="str">
        <f t="shared" si="200"/>
        <v/>
      </c>
      <c r="BZ425" s="84">
        <f>IFERROR(FIND("Outro(s)",consulta_completa__11[[#This Row],[13 - Ocorrências/Ambientes Atingidos]]),0)</f>
        <v>0</v>
      </c>
      <c r="CA425" s="85" t="str">
        <f t="shared" si="201"/>
        <v/>
      </c>
      <c r="CB425" s="84">
        <f>IFERROR(FIND("Sem dano",consulta_completa__11[[#This Row],[13 - Ocorrências/Ambientes Atingidos]]),0)</f>
        <v>0</v>
      </c>
      <c r="CC425" s="85" t="str">
        <f t="shared" si="202"/>
        <v/>
      </c>
      <c r="CD425" s="84" t="str">
        <f>IF(consulta_completa__11[[#This Row],[13 - Ocorrências/Ambientes Atingidos]]="","X","")</f>
        <v/>
      </c>
      <c r="CE425" s="86">
        <f>IFERROR(FIND("IBAMA",consulta_completa__11[[#This Row],[14 - Inst. Atuando no Local]]),0)</f>
        <v>0</v>
      </c>
      <c r="CF425" s="86" t="str">
        <f t="shared" si="203"/>
        <v/>
      </c>
      <c r="CG425" s="86">
        <f>IFERROR(FIND("OEMA",consulta_completa__11[[#This Row],[14 - Inst. Atuando no Local]]),0)</f>
        <v>0</v>
      </c>
      <c r="CH425" s="86" t="str">
        <f t="shared" si="204"/>
        <v/>
      </c>
      <c r="CI425" s="86">
        <f>IFERROR(FIND("DEFESA CIVIL",consulta_completa__11[[#This Row],[14 - Inst. Atuando no Local]]),0)</f>
        <v>0</v>
      </c>
      <c r="CJ425" s="86" t="str">
        <f t="shared" si="205"/>
        <v/>
      </c>
      <c r="CK425" s="86">
        <f>IFERROR(FIND("CORPO DE BOMBEIROS",consulta_completa__11[[#This Row],[14 - Inst. Atuando no Local]]),0)</f>
        <v>0</v>
      </c>
      <c r="CL425" s="86" t="str">
        <f t="shared" si="206"/>
        <v/>
      </c>
      <c r="CM425" s="86">
        <f>IFERROR(FIND("POLÍCIA RODOVIÁRIA",consulta_completa__11[[#This Row],[14 - Inst. Atuando no Local]]),0)</f>
        <v>0</v>
      </c>
      <c r="CN425" s="86" t="str">
        <f t="shared" si="207"/>
        <v/>
      </c>
      <c r="CO425" s="86">
        <f>IFERROR(FIND("POLÍCIA MILITAR",consulta_completa__11[[#This Row],[14 - Inst. Atuando no Local]]),0)</f>
        <v>0</v>
      </c>
      <c r="CP425" s="86" t="str">
        <f t="shared" si="208"/>
        <v/>
      </c>
      <c r="CQ425" s="86">
        <f>IFERROR(FIND("POLÍCIA CIVIL",consulta_completa__11[[#This Row],[14 - Inst. Atuando no Local]]),0)</f>
        <v>0</v>
      </c>
      <c r="CR425" s="86" t="str">
        <f t="shared" si="209"/>
        <v/>
      </c>
      <c r="CS425" s="86">
        <f>IFERROR(FIND("MARINHA DO BRASIL",consulta_completa__11[[#This Row],[14 - Inst. Atuando no Local]]),0)</f>
        <v>0</v>
      </c>
      <c r="CT425" s="86" t="str">
        <f t="shared" si="210"/>
        <v/>
      </c>
      <c r="CU425" s="86">
        <f>IFERROR(FIND("EMPRESA ESPECIALIZADA EM ATENDIMENTO",consulta_completa__11[[#This Row],[14 - Inst. Atuando no Local]]),0)</f>
        <v>0</v>
      </c>
      <c r="CV425" s="86" t="str">
        <f t="shared" si="211"/>
        <v/>
      </c>
      <c r="CW425" s="86">
        <f>IFERROR(FIND("IBAMA",consulta_completa__11[[#This Row],[14 - Inst. Atuando no Local]]),0)</f>
        <v>0</v>
      </c>
      <c r="CX425" s="86" t="str">
        <f t="shared" si="212"/>
        <v/>
      </c>
      <c r="CY425" s="86" t="str">
        <f>IF(consulta_completa__11[[#This Row],[14 - Inst. Atuando no Local]]="","X","")</f>
        <v/>
      </c>
      <c r="CZ425" s="86">
        <f>IFERROR(FIND("OUTRA (S)",consulta_completa__11[[#This Row],[14 - Inst. Atuando no Local]]),0)</f>
        <v>0</v>
      </c>
      <c r="DA425" s="86" t="str">
        <f t="shared" si="213"/>
        <v/>
      </c>
      <c r="DB425" s="37" t="str">
        <f t="shared" si="214"/>
        <v>Sim</v>
      </c>
      <c r="DC425" s="37" t="str">
        <f t="shared" si="215"/>
        <v>Não</v>
      </c>
      <c r="DD425" s="37" t="str">
        <f t="shared" si="216"/>
        <v>Sim</v>
      </c>
      <c r="DE425" s="89" t="str">
        <f t="shared" si="187"/>
        <v>Federal</v>
      </c>
    </row>
    <row r="426" spans="1:109">
      <c r="A426" s="15">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4">
        <f>IFERROR(FIND("Óbitos/feridos",consulta_completa__11[[#This Row],[13 - Ocorrências/Ambientes Atingidos]]),0)</f>
        <v>0</v>
      </c>
      <c r="AY426" s="85" t="str">
        <f t="shared" si="188"/>
        <v/>
      </c>
      <c r="AZ426" s="84">
        <f>IFERROR(FIND("População afetada/evacuada",consulta_completa__11[[#This Row],[13 - Ocorrências/Ambientes Atingidos]]),0)</f>
        <v>0</v>
      </c>
      <c r="BA426" s="84" t="str">
        <f t="shared" si="189"/>
        <v/>
      </c>
      <c r="BB426" s="84">
        <f>IFERROR(FIND("Suspensão de abastecimento de água",consulta_completa__11[[#This Row],[13 - Ocorrências/Ambientes Atingidos]]),0)</f>
        <v>0</v>
      </c>
      <c r="BC426" s="85" t="str">
        <f t="shared" si="217"/>
        <v/>
      </c>
      <c r="BD426" s="84">
        <f>IFERROR(FIND("Rio/córrego",consulta_completa__11[[#This Row],[13 - Ocorrências/Ambientes Atingidos]]),0)</f>
        <v>0</v>
      </c>
      <c r="BE426" s="85" t="str">
        <f t="shared" si="190"/>
        <v/>
      </c>
      <c r="BF426" s="84">
        <f>IFERROR(FIND("Lago",consulta_completa__11[[#This Row],[13 - Ocorrências/Ambientes Atingidos]]),0)</f>
        <v>0</v>
      </c>
      <c r="BG426" s="85" t="str">
        <f t="shared" si="191"/>
        <v/>
      </c>
      <c r="BH426" s="84">
        <f>IFERROR(FIND("Mar",consulta_completa__11[[#This Row],[13 - Ocorrências/Ambientes Atingidos]]),0)</f>
        <v>1</v>
      </c>
      <c r="BI426" s="85" t="str">
        <f t="shared" si="192"/>
        <v>X</v>
      </c>
      <c r="BJ426" s="84">
        <f>IFERROR(FIND("Praia",consulta_completa__11[[#This Row],[13 - Ocorrências/Ambientes Atingidos]]),0)</f>
        <v>0</v>
      </c>
      <c r="BK426" s="85" t="str">
        <f t="shared" si="193"/>
        <v/>
      </c>
      <c r="BL426" s="84">
        <f>IFERROR(FIND("Solo",consulta_completa__11[[#This Row],[13 - Ocorrências/Ambientes Atingidos]]),0)</f>
        <v>0</v>
      </c>
      <c r="BM426" s="85" t="str">
        <f t="shared" si="194"/>
        <v/>
      </c>
      <c r="BN426" s="84">
        <f>IFERROR(FIND("Águas subterrâneas",consulta_completa__11[[#This Row],[13 - Ocorrências/Ambientes Atingidos]]),0)</f>
        <v>0</v>
      </c>
      <c r="BO426" s="85" t="str">
        <f t="shared" si="195"/>
        <v/>
      </c>
      <c r="BP426" s="84">
        <f>IFERROR(FIND("Atmosfera",consulta_completa__11[[#This Row],[13 - Ocorrências/Ambientes Atingidos]]),0)</f>
        <v>0</v>
      </c>
      <c r="BQ426" s="85" t="str">
        <f t="shared" si="196"/>
        <v/>
      </c>
      <c r="BR426" s="84">
        <f>IFERROR(FIND("Flora",consulta_completa__11[[#This Row],[13 - Ocorrências/Ambientes Atingidos]]),0)</f>
        <v>0</v>
      </c>
      <c r="BS426" s="85" t="str">
        <f t="shared" si="197"/>
        <v/>
      </c>
      <c r="BT426" s="84">
        <f>IFERROR(FIND("Fauna",consulta_completa__11[[#This Row],[13 - Ocorrências/Ambientes Atingidos]]),0)</f>
        <v>0</v>
      </c>
      <c r="BU426" s="85" t="str">
        <f t="shared" si="198"/>
        <v/>
      </c>
      <c r="BV426" s="84">
        <f>IFERROR(FIND("UC federal",consulta_completa__11[[#This Row],[13 - Ocorrências/Ambientes Atingidos]]),0)</f>
        <v>0</v>
      </c>
      <c r="BW426" s="85" t="str">
        <f t="shared" si="199"/>
        <v/>
      </c>
      <c r="BX426" s="84">
        <f>IFERROR(FIND("UC estadual/municipal",consulta_completa__11[[#This Row],[13 - Ocorrências/Ambientes Atingidos]]),0)</f>
        <v>0</v>
      </c>
      <c r="BY426" s="85" t="str">
        <f t="shared" si="200"/>
        <v/>
      </c>
      <c r="BZ426" s="84">
        <f>IFERROR(FIND("Outro(s)",consulta_completa__11[[#This Row],[13 - Ocorrências/Ambientes Atingidos]]),0)</f>
        <v>0</v>
      </c>
      <c r="CA426" s="85" t="str">
        <f t="shared" si="201"/>
        <v/>
      </c>
      <c r="CB426" s="84">
        <f>IFERROR(FIND("Sem dano",consulta_completa__11[[#This Row],[13 - Ocorrências/Ambientes Atingidos]]),0)</f>
        <v>0</v>
      </c>
      <c r="CC426" s="85" t="str">
        <f t="shared" si="202"/>
        <v/>
      </c>
      <c r="CD426" s="84" t="str">
        <f>IF(consulta_completa__11[[#This Row],[13 - Ocorrências/Ambientes Atingidos]]="","X","")</f>
        <v/>
      </c>
      <c r="CE426" s="86">
        <f>IFERROR(FIND("IBAMA",consulta_completa__11[[#This Row],[14 - Inst. Atuando no Local]]),0)</f>
        <v>0</v>
      </c>
      <c r="CF426" s="86" t="str">
        <f t="shared" si="203"/>
        <v/>
      </c>
      <c r="CG426" s="86">
        <f>IFERROR(FIND("OEMA",consulta_completa__11[[#This Row],[14 - Inst. Atuando no Local]]),0)</f>
        <v>0</v>
      </c>
      <c r="CH426" s="86" t="str">
        <f t="shared" si="204"/>
        <v/>
      </c>
      <c r="CI426" s="86">
        <f>IFERROR(FIND("DEFESA CIVIL",consulta_completa__11[[#This Row],[14 - Inst. Atuando no Local]]),0)</f>
        <v>0</v>
      </c>
      <c r="CJ426" s="86" t="str">
        <f t="shared" si="205"/>
        <v/>
      </c>
      <c r="CK426" s="86">
        <f>IFERROR(FIND("CORPO DE BOMBEIROS",consulta_completa__11[[#This Row],[14 - Inst. Atuando no Local]]),0)</f>
        <v>0</v>
      </c>
      <c r="CL426" s="86" t="str">
        <f t="shared" si="206"/>
        <v/>
      </c>
      <c r="CM426" s="86">
        <f>IFERROR(FIND("POLÍCIA RODOVIÁRIA",consulta_completa__11[[#This Row],[14 - Inst. Atuando no Local]]),0)</f>
        <v>0</v>
      </c>
      <c r="CN426" s="86" t="str">
        <f t="shared" si="207"/>
        <v/>
      </c>
      <c r="CO426" s="86">
        <f>IFERROR(FIND("POLÍCIA MILITAR",consulta_completa__11[[#This Row],[14 - Inst. Atuando no Local]]),0)</f>
        <v>0</v>
      </c>
      <c r="CP426" s="86" t="str">
        <f t="shared" si="208"/>
        <v/>
      </c>
      <c r="CQ426" s="86">
        <f>IFERROR(FIND("POLÍCIA CIVIL",consulta_completa__11[[#This Row],[14 - Inst. Atuando no Local]]),0)</f>
        <v>0</v>
      </c>
      <c r="CR426" s="86" t="str">
        <f t="shared" si="209"/>
        <v/>
      </c>
      <c r="CS426" s="86">
        <f>IFERROR(FIND("MARINHA DO BRASIL",consulta_completa__11[[#This Row],[14 - Inst. Atuando no Local]]),0)</f>
        <v>0</v>
      </c>
      <c r="CT426" s="86" t="str">
        <f t="shared" si="210"/>
        <v/>
      </c>
      <c r="CU426" s="86">
        <f>IFERROR(FIND("EMPRESA ESPECIALIZADA EM ATENDIMENTO",consulta_completa__11[[#This Row],[14 - Inst. Atuando no Local]]),0)</f>
        <v>0</v>
      </c>
      <c r="CV426" s="86" t="str">
        <f t="shared" si="211"/>
        <v/>
      </c>
      <c r="CW426" s="86">
        <f>IFERROR(FIND("IBAMA",consulta_completa__11[[#This Row],[14 - Inst. Atuando no Local]]),0)</f>
        <v>0</v>
      </c>
      <c r="CX426" s="86" t="str">
        <f t="shared" si="212"/>
        <v/>
      </c>
      <c r="CY426" s="86" t="str">
        <f>IF(consulta_completa__11[[#This Row],[14 - Inst. Atuando no Local]]="","X","")</f>
        <v/>
      </c>
      <c r="CZ426" s="86">
        <f>IFERROR(FIND("OUTRA (S)",consulta_completa__11[[#This Row],[14 - Inst. Atuando no Local]]),0)</f>
        <v>0</v>
      </c>
      <c r="DA426" s="86" t="str">
        <f t="shared" si="213"/>
        <v/>
      </c>
      <c r="DB426" s="37" t="str">
        <f t="shared" si="214"/>
        <v>Sim</v>
      </c>
      <c r="DC426" s="37" t="str">
        <f t="shared" si="215"/>
        <v>Não</v>
      </c>
      <c r="DD426" s="37" t="str">
        <f t="shared" si="216"/>
        <v>Sim</v>
      </c>
      <c r="DE426" s="89" t="str">
        <f t="shared" si="187"/>
        <v>Federal</v>
      </c>
    </row>
    <row r="427" spans="1:109">
      <c r="A427" s="15">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4">
        <f>IFERROR(FIND("Óbitos/feridos",consulta_completa__11[[#This Row],[13 - Ocorrências/Ambientes Atingidos]]),0)</f>
        <v>0</v>
      </c>
      <c r="AY427" s="85" t="str">
        <f t="shared" si="188"/>
        <v/>
      </c>
      <c r="AZ427" s="84">
        <f>IFERROR(FIND("População afetada/evacuada",consulta_completa__11[[#This Row],[13 - Ocorrências/Ambientes Atingidos]]),0)</f>
        <v>0</v>
      </c>
      <c r="BA427" s="84" t="str">
        <f t="shared" si="189"/>
        <v/>
      </c>
      <c r="BB427" s="84">
        <f>IFERROR(FIND("Suspensão de abastecimento de água",consulta_completa__11[[#This Row],[13 - Ocorrências/Ambientes Atingidos]]),0)</f>
        <v>0</v>
      </c>
      <c r="BC427" s="85" t="str">
        <f t="shared" si="217"/>
        <v/>
      </c>
      <c r="BD427" s="84">
        <f>IFERROR(FIND("Rio/córrego",consulta_completa__11[[#This Row],[13 - Ocorrências/Ambientes Atingidos]]),0)</f>
        <v>0</v>
      </c>
      <c r="BE427" s="85" t="str">
        <f t="shared" si="190"/>
        <v/>
      </c>
      <c r="BF427" s="84">
        <f>IFERROR(FIND("Lago",consulta_completa__11[[#This Row],[13 - Ocorrências/Ambientes Atingidos]]),0)</f>
        <v>0</v>
      </c>
      <c r="BG427" s="85" t="str">
        <f t="shared" si="191"/>
        <v/>
      </c>
      <c r="BH427" s="84">
        <f>IFERROR(FIND("Mar",consulta_completa__11[[#This Row],[13 - Ocorrências/Ambientes Atingidos]]),0)</f>
        <v>0</v>
      </c>
      <c r="BI427" s="85" t="str">
        <f t="shared" si="192"/>
        <v/>
      </c>
      <c r="BJ427" s="84">
        <f>IFERROR(FIND("Praia",consulta_completa__11[[#This Row],[13 - Ocorrências/Ambientes Atingidos]]),0)</f>
        <v>0</v>
      </c>
      <c r="BK427" s="85" t="str">
        <f t="shared" si="193"/>
        <v/>
      </c>
      <c r="BL427" s="84">
        <f>IFERROR(FIND("Solo",consulta_completa__11[[#This Row],[13 - Ocorrências/Ambientes Atingidos]]),0)</f>
        <v>1</v>
      </c>
      <c r="BM427" s="85" t="str">
        <f t="shared" si="194"/>
        <v>X</v>
      </c>
      <c r="BN427" s="84">
        <f>IFERROR(FIND("Águas subterrâneas",consulta_completa__11[[#This Row],[13 - Ocorrências/Ambientes Atingidos]]),0)</f>
        <v>0</v>
      </c>
      <c r="BO427" s="85" t="str">
        <f t="shared" si="195"/>
        <v/>
      </c>
      <c r="BP427" s="84">
        <f>IFERROR(FIND("Atmosfera",consulta_completa__11[[#This Row],[13 - Ocorrências/Ambientes Atingidos]]),0)</f>
        <v>0</v>
      </c>
      <c r="BQ427" s="85" t="str">
        <f t="shared" si="196"/>
        <v/>
      </c>
      <c r="BR427" s="84">
        <f>IFERROR(FIND("Flora",consulta_completa__11[[#This Row],[13 - Ocorrências/Ambientes Atingidos]]),0)</f>
        <v>0</v>
      </c>
      <c r="BS427" s="85" t="str">
        <f t="shared" si="197"/>
        <v/>
      </c>
      <c r="BT427" s="84">
        <f>IFERROR(FIND("Fauna",consulta_completa__11[[#This Row],[13 - Ocorrências/Ambientes Atingidos]]),0)</f>
        <v>0</v>
      </c>
      <c r="BU427" s="85" t="str">
        <f t="shared" si="198"/>
        <v/>
      </c>
      <c r="BV427" s="84">
        <f>IFERROR(FIND("UC federal",consulta_completa__11[[#This Row],[13 - Ocorrências/Ambientes Atingidos]]),0)</f>
        <v>0</v>
      </c>
      <c r="BW427" s="85" t="str">
        <f t="shared" si="199"/>
        <v/>
      </c>
      <c r="BX427" s="84">
        <f>IFERROR(FIND("UC estadual/municipal",consulta_completa__11[[#This Row],[13 - Ocorrências/Ambientes Atingidos]]),0)</f>
        <v>0</v>
      </c>
      <c r="BY427" s="85" t="str">
        <f t="shared" si="200"/>
        <v/>
      </c>
      <c r="BZ427" s="84">
        <f>IFERROR(FIND("Outro(s)",consulta_completa__11[[#This Row],[13 - Ocorrências/Ambientes Atingidos]]),0)</f>
        <v>0</v>
      </c>
      <c r="CA427" s="85" t="str">
        <f t="shared" si="201"/>
        <v/>
      </c>
      <c r="CB427" s="84">
        <f>IFERROR(FIND("Sem dano",consulta_completa__11[[#This Row],[13 - Ocorrências/Ambientes Atingidos]]),0)</f>
        <v>0</v>
      </c>
      <c r="CC427" s="85" t="str">
        <f t="shared" si="202"/>
        <v/>
      </c>
      <c r="CD427" s="84" t="str">
        <f>IF(consulta_completa__11[[#This Row],[13 - Ocorrências/Ambientes Atingidos]]="","X","")</f>
        <v/>
      </c>
      <c r="CE427" s="86">
        <f>IFERROR(FIND("IBAMA",consulta_completa__11[[#This Row],[14 - Inst. Atuando no Local]]),0)</f>
        <v>0</v>
      </c>
      <c r="CF427" s="86" t="str">
        <f t="shared" si="203"/>
        <v/>
      </c>
      <c r="CG427" s="86">
        <f>IFERROR(FIND("OEMA",consulta_completa__11[[#This Row],[14 - Inst. Atuando no Local]]),0)</f>
        <v>0</v>
      </c>
      <c r="CH427" s="86" t="str">
        <f t="shared" si="204"/>
        <v/>
      </c>
      <c r="CI427" s="86">
        <f>IFERROR(FIND("DEFESA CIVIL",consulta_completa__11[[#This Row],[14 - Inst. Atuando no Local]]),0)</f>
        <v>0</v>
      </c>
      <c r="CJ427" s="86" t="str">
        <f t="shared" si="205"/>
        <v/>
      </c>
      <c r="CK427" s="86">
        <f>IFERROR(FIND("CORPO DE BOMBEIROS",consulta_completa__11[[#This Row],[14 - Inst. Atuando no Local]]),0)</f>
        <v>0</v>
      </c>
      <c r="CL427" s="86" t="str">
        <f t="shared" si="206"/>
        <v/>
      </c>
      <c r="CM427" s="86">
        <f>IFERROR(FIND("POLÍCIA RODOVIÁRIA",consulta_completa__11[[#This Row],[14 - Inst. Atuando no Local]]),0)</f>
        <v>0</v>
      </c>
      <c r="CN427" s="86" t="str">
        <f t="shared" si="207"/>
        <v/>
      </c>
      <c r="CO427" s="86">
        <f>IFERROR(FIND("POLÍCIA MILITAR",consulta_completa__11[[#This Row],[14 - Inst. Atuando no Local]]),0)</f>
        <v>0</v>
      </c>
      <c r="CP427" s="86" t="str">
        <f t="shared" si="208"/>
        <v/>
      </c>
      <c r="CQ427" s="86">
        <f>IFERROR(FIND("POLÍCIA CIVIL",consulta_completa__11[[#This Row],[14 - Inst. Atuando no Local]]),0)</f>
        <v>0</v>
      </c>
      <c r="CR427" s="86" t="str">
        <f t="shared" si="209"/>
        <v/>
      </c>
      <c r="CS427" s="86">
        <f>IFERROR(FIND("MARINHA DO BRASIL",consulta_completa__11[[#This Row],[14 - Inst. Atuando no Local]]),0)</f>
        <v>0</v>
      </c>
      <c r="CT427" s="86" t="str">
        <f t="shared" si="210"/>
        <v/>
      </c>
      <c r="CU427" s="86">
        <f>IFERROR(FIND("EMPRESA ESPECIALIZADA EM ATENDIMENTO",consulta_completa__11[[#This Row],[14 - Inst. Atuando no Local]]),0)</f>
        <v>0</v>
      </c>
      <c r="CV427" s="86" t="str">
        <f t="shared" si="211"/>
        <v/>
      </c>
      <c r="CW427" s="86">
        <f>IFERROR(FIND("IBAMA",consulta_completa__11[[#This Row],[14 - Inst. Atuando no Local]]),0)</f>
        <v>0</v>
      </c>
      <c r="CX427" s="86" t="str">
        <f t="shared" si="212"/>
        <v/>
      </c>
      <c r="CY427" s="86" t="str">
        <f>IF(consulta_completa__11[[#This Row],[14 - Inst. Atuando no Local]]="","X","")</f>
        <v>X</v>
      </c>
      <c r="CZ427" s="86">
        <f>IFERROR(FIND("OUTRA (S)",consulta_completa__11[[#This Row],[14 - Inst. Atuando no Local]]),0)</f>
        <v>0</v>
      </c>
      <c r="DA427" s="86" t="str">
        <f t="shared" si="213"/>
        <v/>
      </c>
      <c r="DB427" s="37" t="str">
        <f t="shared" si="214"/>
        <v>Sim</v>
      </c>
      <c r="DC427" s="37" t="str">
        <f t="shared" si="215"/>
        <v>Não</v>
      </c>
      <c r="DD427" s="37" t="str">
        <f t="shared" si="216"/>
        <v>Sim</v>
      </c>
      <c r="DE427" s="89" t="str">
        <f t="shared" si="187"/>
        <v>Federal</v>
      </c>
    </row>
    <row r="428" spans="1:109">
      <c r="A428" s="15">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4">
        <f>IFERROR(FIND("Óbitos/feridos",consulta_completa__11[[#This Row],[13 - Ocorrências/Ambientes Atingidos]]),0)</f>
        <v>0</v>
      </c>
      <c r="AY428" s="85" t="str">
        <f t="shared" si="188"/>
        <v/>
      </c>
      <c r="AZ428" s="84">
        <f>IFERROR(FIND("População afetada/evacuada",consulta_completa__11[[#This Row],[13 - Ocorrências/Ambientes Atingidos]]),0)</f>
        <v>0</v>
      </c>
      <c r="BA428" s="84" t="str">
        <f t="shared" si="189"/>
        <v/>
      </c>
      <c r="BB428" s="84">
        <f>IFERROR(FIND("Suspensão de abastecimento de água",consulta_completa__11[[#This Row],[13 - Ocorrências/Ambientes Atingidos]]),0)</f>
        <v>0</v>
      </c>
      <c r="BC428" s="85" t="str">
        <f t="shared" si="217"/>
        <v/>
      </c>
      <c r="BD428" s="84">
        <f>IFERROR(FIND("Rio/córrego",consulta_completa__11[[#This Row],[13 - Ocorrências/Ambientes Atingidos]]),0)</f>
        <v>0</v>
      </c>
      <c r="BE428" s="85" t="str">
        <f t="shared" si="190"/>
        <v/>
      </c>
      <c r="BF428" s="84">
        <f>IFERROR(FIND("Lago",consulta_completa__11[[#This Row],[13 - Ocorrências/Ambientes Atingidos]]),0)</f>
        <v>0</v>
      </c>
      <c r="BG428" s="85" t="str">
        <f t="shared" si="191"/>
        <v/>
      </c>
      <c r="BH428" s="84">
        <f>IFERROR(FIND("Mar",consulta_completa__11[[#This Row],[13 - Ocorrências/Ambientes Atingidos]]),0)</f>
        <v>1</v>
      </c>
      <c r="BI428" s="85" t="str">
        <f t="shared" si="192"/>
        <v>X</v>
      </c>
      <c r="BJ428" s="84">
        <f>IFERROR(FIND("Praia",consulta_completa__11[[#This Row],[13 - Ocorrências/Ambientes Atingidos]]),0)</f>
        <v>0</v>
      </c>
      <c r="BK428" s="85" t="str">
        <f t="shared" si="193"/>
        <v/>
      </c>
      <c r="BL428" s="84">
        <f>IFERROR(FIND("Solo",consulta_completa__11[[#This Row],[13 - Ocorrências/Ambientes Atingidos]]),0)</f>
        <v>0</v>
      </c>
      <c r="BM428" s="85" t="str">
        <f t="shared" si="194"/>
        <v/>
      </c>
      <c r="BN428" s="84">
        <f>IFERROR(FIND("Águas subterrâneas",consulta_completa__11[[#This Row],[13 - Ocorrências/Ambientes Atingidos]]),0)</f>
        <v>0</v>
      </c>
      <c r="BO428" s="85" t="str">
        <f t="shared" si="195"/>
        <v/>
      </c>
      <c r="BP428" s="84">
        <f>IFERROR(FIND("Atmosfera",consulta_completa__11[[#This Row],[13 - Ocorrências/Ambientes Atingidos]]),0)</f>
        <v>0</v>
      </c>
      <c r="BQ428" s="85" t="str">
        <f t="shared" si="196"/>
        <v/>
      </c>
      <c r="BR428" s="84">
        <f>IFERROR(FIND("Flora",consulta_completa__11[[#This Row],[13 - Ocorrências/Ambientes Atingidos]]),0)</f>
        <v>0</v>
      </c>
      <c r="BS428" s="85" t="str">
        <f t="shared" si="197"/>
        <v/>
      </c>
      <c r="BT428" s="84">
        <f>IFERROR(FIND("Fauna",consulta_completa__11[[#This Row],[13 - Ocorrências/Ambientes Atingidos]]),0)</f>
        <v>0</v>
      </c>
      <c r="BU428" s="85" t="str">
        <f t="shared" si="198"/>
        <v/>
      </c>
      <c r="BV428" s="84">
        <f>IFERROR(FIND("UC federal",consulta_completa__11[[#This Row],[13 - Ocorrências/Ambientes Atingidos]]),0)</f>
        <v>0</v>
      </c>
      <c r="BW428" s="85" t="str">
        <f t="shared" si="199"/>
        <v/>
      </c>
      <c r="BX428" s="84">
        <f>IFERROR(FIND("UC estadual/municipal",consulta_completa__11[[#This Row],[13 - Ocorrências/Ambientes Atingidos]]),0)</f>
        <v>0</v>
      </c>
      <c r="BY428" s="85" t="str">
        <f t="shared" si="200"/>
        <v/>
      </c>
      <c r="BZ428" s="84">
        <f>IFERROR(FIND("Outro(s)",consulta_completa__11[[#This Row],[13 - Ocorrências/Ambientes Atingidos]]),0)</f>
        <v>0</v>
      </c>
      <c r="CA428" s="85" t="str">
        <f t="shared" si="201"/>
        <v/>
      </c>
      <c r="CB428" s="84">
        <f>IFERROR(FIND("Sem dano",consulta_completa__11[[#This Row],[13 - Ocorrências/Ambientes Atingidos]]),0)</f>
        <v>0</v>
      </c>
      <c r="CC428" s="85" t="str">
        <f t="shared" si="202"/>
        <v/>
      </c>
      <c r="CD428" s="84" t="str">
        <f>IF(consulta_completa__11[[#This Row],[13 - Ocorrências/Ambientes Atingidos]]="","X","")</f>
        <v/>
      </c>
      <c r="CE428" s="86">
        <f>IFERROR(FIND("IBAMA",consulta_completa__11[[#This Row],[14 - Inst. Atuando no Local]]),0)</f>
        <v>0</v>
      </c>
      <c r="CF428" s="86" t="str">
        <f t="shared" si="203"/>
        <v/>
      </c>
      <c r="CG428" s="86">
        <f>IFERROR(FIND("OEMA",consulta_completa__11[[#This Row],[14 - Inst. Atuando no Local]]),0)</f>
        <v>0</v>
      </c>
      <c r="CH428" s="86" t="str">
        <f t="shared" si="204"/>
        <v/>
      </c>
      <c r="CI428" s="86">
        <f>IFERROR(FIND("DEFESA CIVIL",consulta_completa__11[[#This Row],[14 - Inst. Atuando no Local]]),0)</f>
        <v>0</v>
      </c>
      <c r="CJ428" s="86" t="str">
        <f t="shared" si="205"/>
        <v/>
      </c>
      <c r="CK428" s="86">
        <f>IFERROR(FIND("CORPO DE BOMBEIROS",consulta_completa__11[[#This Row],[14 - Inst. Atuando no Local]]),0)</f>
        <v>0</v>
      </c>
      <c r="CL428" s="86" t="str">
        <f t="shared" si="206"/>
        <v/>
      </c>
      <c r="CM428" s="86">
        <f>IFERROR(FIND("POLÍCIA RODOVIÁRIA",consulta_completa__11[[#This Row],[14 - Inst. Atuando no Local]]),0)</f>
        <v>0</v>
      </c>
      <c r="CN428" s="86" t="str">
        <f t="shared" si="207"/>
        <v/>
      </c>
      <c r="CO428" s="86">
        <f>IFERROR(FIND("POLÍCIA MILITAR",consulta_completa__11[[#This Row],[14 - Inst. Atuando no Local]]),0)</f>
        <v>0</v>
      </c>
      <c r="CP428" s="86" t="str">
        <f t="shared" si="208"/>
        <v/>
      </c>
      <c r="CQ428" s="86">
        <f>IFERROR(FIND("POLÍCIA CIVIL",consulta_completa__11[[#This Row],[14 - Inst. Atuando no Local]]),0)</f>
        <v>0</v>
      </c>
      <c r="CR428" s="86" t="str">
        <f t="shared" si="209"/>
        <v/>
      </c>
      <c r="CS428" s="86">
        <f>IFERROR(FIND("MARINHA DO BRASIL",consulta_completa__11[[#This Row],[14 - Inst. Atuando no Local]]),0)</f>
        <v>0</v>
      </c>
      <c r="CT428" s="86" t="str">
        <f t="shared" si="210"/>
        <v/>
      </c>
      <c r="CU428" s="86">
        <f>IFERROR(FIND("EMPRESA ESPECIALIZADA EM ATENDIMENTO",consulta_completa__11[[#This Row],[14 - Inst. Atuando no Local]]),0)</f>
        <v>0</v>
      </c>
      <c r="CV428" s="86" t="str">
        <f t="shared" si="211"/>
        <v/>
      </c>
      <c r="CW428" s="86">
        <f>IFERROR(FIND("IBAMA",consulta_completa__11[[#This Row],[14 - Inst. Atuando no Local]]),0)</f>
        <v>0</v>
      </c>
      <c r="CX428" s="86" t="str">
        <f t="shared" si="212"/>
        <v/>
      </c>
      <c r="CY428" s="86" t="str">
        <f>IF(consulta_completa__11[[#This Row],[14 - Inst. Atuando no Local]]="","X","")</f>
        <v/>
      </c>
      <c r="CZ428" s="86">
        <f>IFERROR(FIND("OUTRA (S)",consulta_completa__11[[#This Row],[14 - Inst. Atuando no Local]]),0)</f>
        <v>0</v>
      </c>
      <c r="DA428" s="86" t="str">
        <f t="shared" si="213"/>
        <v/>
      </c>
      <c r="DB428" s="37" t="str">
        <f t="shared" si="214"/>
        <v>Sim</v>
      </c>
      <c r="DC428" s="37" t="str">
        <f t="shared" si="215"/>
        <v>Não</v>
      </c>
      <c r="DD428" s="37" t="str">
        <f t="shared" si="216"/>
        <v>Sim</v>
      </c>
      <c r="DE428" s="89" t="str">
        <f t="shared" si="187"/>
        <v>Federal</v>
      </c>
    </row>
    <row r="429" spans="1:109">
      <c r="A429" s="15">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4">
        <f>IFERROR(FIND("Óbitos/feridos",consulta_completa__11[[#This Row],[13 - Ocorrências/Ambientes Atingidos]]),0)</f>
        <v>0</v>
      </c>
      <c r="AY429" s="85" t="str">
        <f t="shared" si="188"/>
        <v/>
      </c>
      <c r="AZ429" s="84">
        <f>IFERROR(FIND("População afetada/evacuada",consulta_completa__11[[#This Row],[13 - Ocorrências/Ambientes Atingidos]]),0)</f>
        <v>0</v>
      </c>
      <c r="BA429" s="84" t="str">
        <f t="shared" si="189"/>
        <v/>
      </c>
      <c r="BB429" s="84">
        <f>IFERROR(FIND("Suspensão de abastecimento de água",consulta_completa__11[[#This Row],[13 - Ocorrências/Ambientes Atingidos]]),0)</f>
        <v>0</v>
      </c>
      <c r="BC429" s="85" t="str">
        <f t="shared" si="217"/>
        <v/>
      </c>
      <c r="BD429" s="84">
        <f>IFERROR(FIND("Rio/córrego",consulta_completa__11[[#This Row],[13 - Ocorrências/Ambientes Atingidos]]),0)</f>
        <v>0</v>
      </c>
      <c r="BE429" s="85" t="str">
        <f t="shared" si="190"/>
        <v/>
      </c>
      <c r="BF429" s="84">
        <f>IFERROR(FIND("Lago",consulta_completa__11[[#This Row],[13 - Ocorrências/Ambientes Atingidos]]),0)</f>
        <v>0</v>
      </c>
      <c r="BG429" s="85" t="str">
        <f t="shared" si="191"/>
        <v/>
      </c>
      <c r="BH429" s="84">
        <f>IFERROR(FIND("Mar",consulta_completa__11[[#This Row],[13 - Ocorrências/Ambientes Atingidos]]),0)</f>
        <v>0</v>
      </c>
      <c r="BI429" s="85" t="str">
        <f t="shared" si="192"/>
        <v/>
      </c>
      <c r="BJ429" s="84">
        <f>IFERROR(FIND("Praia",consulta_completa__11[[#This Row],[13 - Ocorrências/Ambientes Atingidos]]),0)</f>
        <v>0</v>
      </c>
      <c r="BK429" s="85" t="str">
        <f t="shared" si="193"/>
        <v/>
      </c>
      <c r="BL429" s="84">
        <f>IFERROR(FIND("Solo",consulta_completa__11[[#This Row],[13 - Ocorrências/Ambientes Atingidos]]),0)</f>
        <v>0</v>
      </c>
      <c r="BM429" s="85" t="str">
        <f t="shared" si="194"/>
        <v/>
      </c>
      <c r="BN429" s="84">
        <f>IFERROR(FIND("Águas subterrâneas",consulta_completa__11[[#This Row],[13 - Ocorrências/Ambientes Atingidos]]),0)</f>
        <v>0</v>
      </c>
      <c r="BO429" s="85" t="str">
        <f t="shared" si="195"/>
        <v/>
      </c>
      <c r="BP429" s="84">
        <f>IFERROR(FIND("Atmosfera",consulta_completa__11[[#This Row],[13 - Ocorrências/Ambientes Atingidos]]),0)</f>
        <v>0</v>
      </c>
      <c r="BQ429" s="85" t="str">
        <f t="shared" si="196"/>
        <v/>
      </c>
      <c r="BR429" s="84">
        <f>IFERROR(FIND("Flora",consulta_completa__11[[#This Row],[13 - Ocorrências/Ambientes Atingidos]]),0)</f>
        <v>0</v>
      </c>
      <c r="BS429" s="85" t="str">
        <f t="shared" si="197"/>
        <v/>
      </c>
      <c r="BT429" s="84">
        <f>IFERROR(FIND("Fauna",consulta_completa__11[[#This Row],[13 - Ocorrências/Ambientes Atingidos]]),0)</f>
        <v>0</v>
      </c>
      <c r="BU429" s="85" t="str">
        <f t="shared" si="198"/>
        <v/>
      </c>
      <c r="BV429" s="84">
        <f>IFERROR(FIND("UC federal",consulta_completa__11[[#This Row],[13 - Ocorrências/Ambientes Atingidos]]),0)</f>
        <v>0</v>
      </c>
      <c r="BW429" s="85" t="str">
        <f t="shared" si="199"/>
        <v/>
      </c>
      <c r="BX429" s="84">
        <f>IFERROR(FIND("UC estadual/municipal",consulta_completa__11[[#This Row],[13 - Ocorrências/Ambientes Atingidos]]),0)</f>
        <v>0</v>
      </c>
      <c r="BY429" s="85" t="str">
        <f t="shared" si="200"/>
        <v/>
      </c>
      <c r="BZ429" s="84">
        <f>IFERROR(FIND("Outro(s)",consulta_completa__11[[#This Row],[13 - Ocorrências/Ambientes Atingidos]]),0)</f>
        <v>1</v>
      </c>
      <c r="CA429" s="85" t="str">
        <f t="shared" si="201"/>
        <v>X</v>
      </c>
      <c r="CB429" s="84">
        <f>IFERROR(FIND("Sem dano",consulta_completa__11[[#This Row],[13 - Ocorrências/Ambientes Atingidos]]),0)</f>
        <v>0</v>
      </c>
      <c r="CC429" s="85" t="str">
        <f t="shared" si="202"/>
        <v/>
      </c>
      <c r="CD429" s="84" t="str">
        <f>IF(consulta_completa__11[[#This Row],[13 - Ocorrências/Ambientes Atingidos]]="","X","")</f>
        <v/>
      </c>
      <c r="CE429" s="86">
        <f>IFERROR(FIND("IBAMA",consulta_completa__11[[#This Row],[14 - Inst. Atuando no Local]]),0)</f>
        <v>0</v>
      </c>
      <c r="CF429" s="86" t="str">
        <f t="shared" si="203"/>
        <v/>
      </c>
      <c r="CG429" s="86">
        <f>IFERROR(FIND("OEMA",consulta_completa__11[[#This Row],[14 - Inst. Atuando no Local]]),0)</f>
        <v>0</v>
      </c>
      <c r="CH429" s="86" t="str">
        <f t="shared" si="204"/>
        <v/>
      </c>
      <c r="CI429" s="86">
        <f>IFERROR(FIND("DEFESA CIVIL",consulta_completa__11[[#This Row],[14 - Inst. Atuando no Local]]),0)</f>
        <v>0</v>
      </c>
      <c r="CJ429" s="86" t="str">
        <f t="shared" si="205"/>
        <v/>
      </c>
      <c r="CK429" s="86">
        <f>IFERROR(FIND("CORPO DE BOMBEIROS",consulta_completa__11[[#This Row],[14 - Inst. Atuando no Local]]),0)</f>
        <v>0</v>
      </c>
      <c r="CL429" s="86" t="str">
        <f t="shared" si="206"/>
        <v/>
      </c>
      <c r="CM429" s="86">
        <f>IFERROR(FIND("POLÍCIA RODOVIÁRIA",consulta_completa__11[[#This Row],[14 - Inst. Atuando no Local]]),0)</f>
        <v>0</v>
      </c>
      <c r="CN429" s="86" t="str">
        <f t="shared" si="207"/>
        <v/>
      </c>
      <c r="CO429" s="86">
        <f>IFERROR(FIND("POLÍCIA MILITAR",consulta_completa__11[[#This Row],[14 - Inst. Atuando no Local]]),0)</f>
        <v>0</v>
      </c>
      <c r="CP429" s="86" t="str">
        <f t="shared" si="208"/>
        <v/>
      </c>
      <c r="CQ429" s="86">
        <f>IFERROR(FIND("POLÍCIA CIVIL",consulta_completa__11[[#This Row],[14 - Inst. Atuando no Local]]),0)</f>
        <v>0</v>
      </c>
      <c r="CR429" s="86" t="str">
        <f t="shared" si="209"/>
        <v/>
      </c>
      <c r="CS429" s="86">
        <f>IFERROR(FIND("MARINHA DO BRASIL",consulta_completa__11[[#This Row],[14 - Inst. Atuando no Local]]),0)</f>
        <v>0</v>
      </c>
      <c r="CT429" s="86" t="str">
        <f t="shared" si="210"/>
        <v/>
      </c>
      <c r="CU429" s="86">
        <f>IFERROR(FIND("EMPRESA ESPECIALIZADA EM ATENDIMENTO",consulta_completa__11[[#This Row],[14 - Inst. Atuando no Local]]),0)</f>
        <v>0</v>
      </c>
      <c r="CV429" s="86" t="str">
        <f t="shared" si="211"/>
        <v/>
      </c>
      <c r="CW429" s="86">
        <f>IFERROR(FIND("IBAMA",consulta_completa__11[[#This Row],[14 - Inst. Atuando no Local]]),0)</f>
        <v>0</v>
      </c>
      <c r="CX429" s="86" t="str">
        <f t="shared" si="212"/>
        <v/>
      </c>
      <c r="CY429" s="86" t="str">
        <f>IF(consulta_completa__11[[#This Row],[14 - Inst. Atuando no Local]]="","X","")</f>
        <v/>
      </c>
      <c r="CZ429" s="86">
        <f>IFERROR(FIND("OUTRA (S)",consulta_completa__11[[#This Row],[14 - Inst. Atuando no Local]]),0)</f>
        <v>0</v>
      </c>
      <c r="DA429" s="86" t="str">
        <f t="shared" si="213"/>
        <v/>
      </c>
      <c r="DB429" s="37" t="str">
        <f t="shared" si="214"/>
        <v>Sim</v>
      </c>
      <c r="DC429" s="37" t="str">
        <f t="shared" si="215"/>
        <v>Não</v>
      </c>
      <c r="DD429" s="37" t="str">
        <f t="shared" si="216"/>
        <v>Sim</v>
      </c>
      <c r="DE429" s="89" t="str">
        <f t="shared" si="187"/>
        <v>Sem informação</v>
      </c>
    </row>
    <row r="430" spans="1:109">
      <c r="A430" s="15">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4">
        <f>IFERROR(FIND("Óbitos/feridos",consulta_completa__11[[#This Row],[13 - Ocorrências/Ambientes Atingidos]]),0)</f>
        <v>0</v>
      </c>
      <c r="AY430" s="85" t="str">
        <f t="shared" si="188"/>
        <v/>
      </c>
      <c r="AZ430" s="84">
        <f>IFERROR(FIND("População afetada/evacuada",consulta_completa__11[[#This Row],[13 - Ocorrências/Ambientes Atingidos]]),0)</f>
        <v>0</v>
      </c>
      <c r="BA430" s="84" t="str">
        <f t="shared" si="189"/>
        <v/>
      </c>
      <c r="BB430" s="84">
        <f>IFERROR(FIND("Suspensão de abastecimento de água",consulta_completa__11[[#This Row],[13 - Ocorrências/Ambientes Atingidos]]),0)</f>
        <v>0</v>
      </c>
      <c r="BC430" s="85" t="str">
        <f t="shared" si="217"/>
        <v/>
      </c>
      <c r="BD430" s="84">
        <f>IFERROR(FIND("Rio/córrego",consulta_completa__11[[#This Row],[13 - Ocorrências/Ambientes Atingidos]]),0)</f>
        <v>0</v>
      </c>
      <c r="BE430" s="85" t="str">
        <f t="shared" si="190"/>
        <v/>
      </c>
      <c r="BF430" s="84">
        <f>IFERROR(FIND("Lago",consulta_completa__11[[#This Row],[13 - Ocorrências/Ambientes Atingidos]]),0)</f>
        <v>0</v>
      </c>
      <c r="BG430" s="85" t="str">
        <f t="shared" si="191"/>
        <v/>
      </c>
      <c r="BH430" s="84">
        <f>IFERROR(FIND("Mar",consulta_completa__11[[#This Row],[13 - Ocorrências/Ambientes Atingidos]]),0)</f>
        <v>0</v>
      </c>
      <c r="BI430" s="85" t="str">
        <f t="shared" si="192"/>
        <v/>
      </c>
      <c r="BJ430" s="84">
        <f>IFERROR(FIND("Praia",consulta_completa__11[[#This Row],[13 - Ocorrências/Ambientes Atingidos]]),0)</f>
        <v>0</v>
      </c>
      <c r="BK430" s="85" t="str">
        <f t="shared" si="193"/>
        <v/>
      </c>
      <c r="BL430" s="84">
        <f>IFERROR(FIND("Solo",consulta_completa__11[[#This Row],[13 - Ocorrências/Ambientes Atingidos]]),0)</f>
        <v>1</v>
      </c>
      <c r="BM430" s="85" t="str">
        <f t="shared" si="194"/>
        <v>X</v>
      </c>
      <c r="BN430" s="84">
        <f>IFERROR(FIND("Águas subterrâneas",consulta_completa__11[[#This Row],[13 - Ocorrências/Ambientes Atingidos]]),0)</f>
        <v>0</v>
      </c>
      <c r="BO430" s="85" t="str">
        <f t="shared" si="195"/>
        <v/>
      </c>
      <c r="BP430" s="84">
        <f>IFERROR(FIND("Atmosfera",consulta_completa__11[[#This Row],[13 - Ocorrências/Ambientes Atingidos]]),0)</f>
        <v>0</v>
      </c>
      <c r="BQ430" s="85" t="str">
        <f t="shared" si="196"/>
        <v/>
      </c>
      <c r="BR430" s="84">
        <f>IFERROR(FIND("Flora",consulta_completa__11[[#This Row],[13 - Ocorrências/Ambientes Atingidos]]),0)</f>
        <v>0</v>
      </c>
      <c r="BS430" s="85" t="str">
        <f t="shared" si="197"/>
        <v/>
      </c>
      <c r="BT430" s="84">
        <f>IFERROR(FIND("Fauna",consulta_completa__11[[#This Row],[13 - Ocorrências/Ambientes Atingidos]]),0)</f>
        <v>0</v>
      </c>
      <c r="BU430" s="85" t="str">
        <f t="shared" si="198"/>
        <v/>
      </c>
      <c r="BV430" s="84">
        <f>IFERROR(FIND("UC federal",consulta_completa__11[[#This Row],[13 - Ocorrências/Ambientes Atingidos]]),0)</f>
        <v>0</v>
      </c>
      <c r="BW430" s="85" t="str">
        <f t="shared" si="199"/>
        <v/>
      </c>
      <c r="BX430" s="84">
        <f>IFERROR(FIND("UC estadual/municipal",consulta_completa__11[[#This Row],[13 - Ocorrências/Ambientes Atingidos]]),0)</f>
        <v>0</v>
      </c>
      <c r="BY430" s="85" t="str">
        <f t="shared" si="200"/>
        <v/>
      </c>
      <c r="BZ430" s="84">
        <f>IFERROR(FIND("Outro(s)",consulta_completa__11[[#This Row],[13 - Ocorrências/Ambientes Atingidos]]),0)</f>
        <v>0</v>
      </c>
      <c r="CA430" s="85" t="str">
        <f t="shared" si="201"/>
        <v/>
      </c>
      <c r="CB430" s="84">
        <f>IFERROR(FIND("Sem dano",consulta_completa__11[[#This Row],[13 - Ocorrências/Ambientes Atingidos]]),0)</f>
        <v>0</v>
      </c>
      <c r="CC430" s="85" t="str">
        <f t="shared" si="202"/>
        <v/>
      </c>
      <c r="CD430" s="84" t="str">
        <f>IF(consulta_completa__11[[#This Row],[13 - Ocorrências/Ambientes Atingidos]]="","X","")</f>
        <v/>
      </c>
      <c r="CE430" s="86">
        <f>IFERROR(FIND("IBAMA",consulta_completa__11[[#This Row],[14 - Inst. Atuando no Local]]),0)</f>
        <v>0</v>
      </c>
      <c r="CF430" s="86" t="str">
        <f t="shared" si="203"/>
        <v/>
      </c>
      <c r="CG430" s="86">
        <f>IFERROR(FIND("OEMA",consulta_completa__11[[#This Row],[14 - Inst. Atuando no Local]]),0)</f>
        <v>0</v>
      </c>
      <c r="CH430" s="86" t="str">
        <f t="shared" si="204"/>
        <v/>
      </c>
      <c r="CI430" s="86">
        <f>IFERROR(FIND("DEFESA CIVIL",consulta_completa__11[[#This Row],[14 - Inst. Atuando no Local]]),0)</f>
        <v>0</v>
      </c>
      <c r="CJ430" s="86" t="str">
        <f t="shared" si="205"/>
        <v/>
      </c>
      <c r="CK430" s="86">
        <f>IFERROR(FIND("CORPO DE BOMBEIROS",consulta_completa__11[[#This Row],[14 - Inst. Atuando no Local]]),0)</f>
        <v>0</v>
      </c>
      <c r="CL430" s="86" t="str">
        <f t="shared" si="206"/>
        <v/>
      </c>
      <c r="CM430" s="86">
        <f>IFERROR(FIND("POLÍCIA RODOVIÁRIA",consulta_completa__11[[#This Row],[14 - Inst. Atuando no Local]]),0)</f>
        <v>0</v>
      </c>
      <c r="CN430" s="86" t="str">
        <f t="shared" si="207"/>
        <v/>
      </c>
      <c r="CO430" s="86">
        <f>IFERROR(FIND("POLÍCIA MILITAR",consulta_completa__11[[#This Row],[14 - Inst. Atuando no Local]]),0)</f>
        <v>0</v>
      </c>
      <c r="CP430" s="86" t="str">
        <f t="shared" si="208"/>
        <v/>
      </c>
      <c r="CQ430" s="86">
        <f>IFERROR(FIND("POLÍCIA CIVIL",consulta_completa__11[[#This Row],[14 - Inst. Atuando no Local]]),0)</f>
        <v>0</v>
      </c>
      <c r="CR430" s="86" t="str">
        <f t="shared" si="209"/>
        <v/>
      </c>
      <c r="CS430" s="86">
        <f>IFERROR(FIND("MARINHA DO BRASIL",consulta_completa__11[[#This Row],[14 - Inst. Atuando no Local]]),0)</f>
        <v>0</v>
      </c>
      <c r="CT430" s="86" t="str">
        <f t="shared" si="210"/>
        <v/>
      </c>
      <c r="CU430" s="86">
        <f>IFERROR(FIND("EMPRESA ESPECIALIZADA EM ATENDIMENTO",consulta_completa__11[[#This Row],[14 - Inst. Atuando no Local]]),0)</f>
        <v>0</v>
      </c>
      <c r="CV430" s="86" t="str">
        <f t="shared" si="211"/>
        <v/>
      </c>
      <c r="CW430" s="86">
        <f>IFERROR(FIND("IBAMA",consulta_completa__11[[#This Row],[14 - Inst. Atuando no Local]]),0)</f>
        <v>0</v>
      </c>
      <c r="CX430" s="86" t="str">
        <f t="shared" si="212"/>
        <v/>
      </c>
      <c r="CY430" s="86" t="str">
        <f>IF(consulta_completa__11[[#This Row],[14 - Inst. Atuando no Local]]="","X","")</f>
        <v/>
      </c>
      <c r="CZ430" s="86">
        <f>IFERROR(FIND("OUTRA (S)",consulta_completa__11[[#This Row],[14 - Inst. Atuando no Local]]),0)</f>
        <v>0</v>
      </c>
      <c r="DA430" s="86" t="str">
        <f t="shared" si="213"/>
        <v/>
      </c>
      <c r="DB430" s="37" t="str">
        <f t="shared" si="214"/>
        <v>Sim</v>
      </c>
      <c r="DC430" s="37" t="str">
        <f t="shared" si="215"/>
        <v>Não</v>
      </c>
      <c r="DD430" s="37" t="str">
        <f t="shared" si="216"/>
        <v>Sim</v>
      </c>
      <c r="DE430" s="89" t="str">
        <f t="shared" si="187"/>
        <v>Estadual</v>
      </c>
    </row>
    <row r="431" spans="1:109">
      <c r="A431" s="15">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4">
        <f>IFERROR(FIND("Óbitos/feridos",consulta_completa__11[[#This Row],[13 - Ocorrências/Ambientes Atingidos]]),0)</f>
        <v>0</v>
      </c>
      <c r="AY431" s="85" t="str">
        <f t="shared" si="188"/>
        <v/>
      </c>
      <c r="AZ431" s="84">
        <f>IFERROR(FIND("População afetada/evacuada",consulta_completa__11[[#This Row],[13 - Ocorrências/Ambientes Atingidos]]),0)</f>
        <v>0</v>
      </c>
      <c r="BA431" s="84" t="str">
        <f t="shared" si="189"/>
        <v/>
      </c>
      <c r="BB431" s="84">
        <f>IFERROR(FIND("Suspensão de abastecimento de água",consulta_completa__11[[#This Row],[13 - Ocorrências/Ambientes Atingidos]]),0)</f>
        <v>0</v>
      </c>
      <c r="BC431" s="85" t="str">
        <f t="shared" si="217"/>
        <v/>
      </c>
      <c r="BD431" s="84">
        <f>IFERROR(FIND("Rio/córrego",consulta_completa__11[[#This Row],[13 - Ocorrências/Ambientes Atingidos]]),0)</f>
        <v>0</v>
      </c>
      <c r="BE431" s="85" t="str">
        <f t="shared" si="190"/>
        <v/>
      </c>
      <c r="BF431" s="84">
        <f>IFERROR(FIND("Lago",consulta_completa__11[[#This Row],[13 - Ocorrências/Ambientes Atingidos]]),0)</f>
        <v>0</v>
      </c>
      <c r="BG431" s="85" t="str">
        <f t="shared" si="191"/>
        <v/>
      </c>
      <c r="BH431" s="84">
        <f>IFERROR(FIND("Mar",consulta_completa__11[[#This Row],[13 - Ocorrências/Ambientes Atingidos]]),0)</f>
        <v>0</v>
      </c>
      <c r="BI431" s="85" t="str">
        <f t="shared" si="192"/>
        <v/>
      </c>
      <c r="BJ431" s="84">
        <f>IFERROR(FIND("Praia",consulta_completa__11[[#This Row],[13 - Ocorrências/Ambientes Atingidos]]),0)</f>
        <v>0</v>
      </c>
      <c r="BK431" s="85" t="str">
        <f t="shared" si="193"/>
        <v/>
      </c>
      <c r="BL431" s="84">
        <f>IFERROR(FIND("Solo",consulta_completa__11[[#This Row],[13 - Ocorrências/Ambientes Atingidos]]),0)</f>
        <v>1</v>
      </c>
      <c r="BM431" s="85" t="str">
        <f t="shared" si="194"/>
        <v>X</v>
      </c>
      <c r="BN431" s="84">
        <f>IFERROR(FIND("Águas subterrâneas",consulta_completa__11[[#This Row],[13 - Ocorrências/Ambientes Atingidos]]),0)</f>
        <v>0</v>
      </c>
      <c r="BO431" s="85" t="str">
        <f t="shared" si="195"/>
        <v/>
      </c>
      <c r="BP431" s="84">
        <f>IFERROR(FIND("Atmosfera",consulta_completa__11[[#This Row],[13 - Ocorrências/Ambientes Atingidos]]),0)</f>
        <v>0</v>
      </c>
      <c r="BQ431" s="85" t="str">
        <f t="shared" si="196"/>
        <v/>
      </c>
      <c r="BR431" s="84">
        <f>IFERROR(FIND("Flora",consulta_completa__11[[#This Row],[13 - Ocorrências/Ambientes Atingidos]]),0)</f>
        <v>0</v>
      </c>
      <c r="BS431" s="85" t="str">
        <f t="shared" si="197"/>
        <v/>
      </c>
      <c r="BT431" s="84">
        <f>IFERROR(FIND("Fauna",consulta_completa__11[[#This Row],[13 - Ocorrências/Ambientes Atingidos]]),0)</f>
        <v>0</v>
      </c>
      <c r="BU431" s="85" t="str">
        <f t="shared" si="198"/>
        <v/>
      </c>
      <c r="BV431" s="84">
        <f>IFERROR(FIND("UC federal",consulta_completa__11[[#This Row],[13 - Ocorrências/Ambientes Atingidos]]),0)</f>
        <v>0</v>
      </c>
      <c r="BW431" s="85" t="str">
        <f t="shared" si="199"/>
        <v/>
      </c>
      <c r="BX431" s="84">
        <f>IFERROR(FIND("UC estadual/municipal",consulta_completa__11[[#This Row],[13 - Ocorrências/Ambientes Atingidos]]),0)</f>
        <v>0</v>
      </c>
      <c r="BY431" s="85" t="str">
        <f t="shared" si="200"/>
        <v/>
      </c>
      <c r="BZ431" s="84">
        <f>IFERROR(FIND("Outro(s)",consulta_completa__11[[#This Row],[13 - Ocorrências/Ambientes Atingidos]]),0)</f>
        <v>0</v>
      </c>
      <c r="CA431" s="85" t="str">
        <f t="shared" si="201"/>
        <v/>
      </c>
      <c r="CB431" s="84">
        <f>IFERROR(FIND("Sem dano",consulta_completa__11[[#This Row],[13 - Ocorrências/Ambientes Atingidos]]),0)</f>
        <v>0</v>
      </c>
      <c r="CC431" s="85" t="str">
        <f t="shared" si="202"/>
        <v/>
      </c>
      <c r="CD431" s="84" t="str">
        <f>IF(consulta_completa__11[[#This Row],[13 - Ocorrências/Ambientes Atingidos]]="","X","")</f>
        <v/>
      </c>
      <c r="CE431" s="86">
        <f>IFERROR(FIND("IBAMA",consulta_completa__11[[#This Row],[14 - Inst. Atuando no Local]]),0)</f>
        <v>0</v>
      </c>
      <c r="CF431" s="86" t="str">
        <f t="shared" si="203"/>
        <v/>
      </c>
      <c r="CG431" s="86">
        <f>IFERROR(FIND("OEMA",consulta_completa__11[[#This Row],[14 - Inst. Atuando no Local]]),0)</f>
        <v>0</v>
      </c>
      <c r="CH431" s="86" t="str">
        <f t="shared" si="204"/>
        <v/>
      </c>
      <c r="CI431" s="86">
        <f>IFERROR(FIND("DEFESA CIVIL",consulta_completa__11[[#This Row],[14 - Inst. Atuando no Local]]),0)</f>
        <v>0</v>
      </c>
      <c r="CJ431" s="86" t="str">
        <f t="shared" si="205"/>
        <v/>
      </c>
      <c r="CK431" s="86">
        <f>IFERROR(FIND("CORPO DE BOMBEIROS",consulta_completa__11[[#This Row],[14 - Inst. Atuando no Local]]),0)</f>
        <v>0</v>
      </c>
      <c r="CL431" s="86" t="str">
        <f t="shared" si="206"/>
        <v/>
      </c>
      <c r="CM431" s="86">
        <f>IFERROR(FIND("POLÍCIA RODOVIÁRIA",consulta_completa__11[[#This Row],[14 - Inst. Atuando no Local]]),0)</f>
        <v>0</v>
      </c>
      <c r="CN431" s="86" t="str">
        <f t="shared" si="207"/>
        <v/>
      </c>
      <c r="CO431" s="86">
        <f>IFERROR(FIND("POLÍCIA MILITAR",consulta_completa__11[[#This Row],[14 - Inst. Atuando no Local]]),0)</f>
        <v>0</v>
      </c>
      <c r="CP431" s="86" t="str">
        <f t="shared" si="208"/>
        <v/>
      </c>
      <c r="CQ431" s="86">
        <f>IFERROR(FIND("POLÍCIA CIVIL",consulta_completa__11[[#This Row],[14 - Inst. Atuando no Local]]),0)</f>
        <v>0</v>
      </c>
      <c r="CR431" s="86" t="str">
        <f t="shared" si="209"/>
        <v/>
      </c>
      <c r="CS431" s="86">
        <f>IFERROR(FIND("MARINHA DO BRASIL",consulta_completa__11[[#This Row],[14 - Inst. Atuando no Local]]),0)</f>
        <v>0</v>
      </c>
      <c r="CT431" s="86" t="str">
        <f t="shared" si="210"/>
        <v/>
      </c>
      <c r="CU431" s="86">
        <f>IFERROR(FIND("EMPRESA ESPECIALIZADA EM ATENDIMENTO",consulta_completa__11[[#This Row],[14 - Inst. Atuando no Local]]),0)</f>
        <v>0</v>
      </c>
      <c r="CV431" s="86" t="str">
        <f t="shared" si="211"/>
        <v/>
      </c>
      <c r="CW431" s="86">
        <f>IFERROR(FIND("IBAMA",consulta_completa__11[[#This Row],[14 - Inst. Atuando no Local]]),0)</f>
        <v>0</v>
      </c>
      <c r="CX431" s="86" t="str">
        <f t="shared" si="212"/>
        <v/>
      </c>
      <c r="CY431" s="86" t="str">
        <f>IF(consulta_completa__11[[#This Row],[14 - Inst. Atuando no Local]]="","X","")</f>
        <v/>
      </c>
      <c r="CZ431" s="86">
        <f>IFERROR(FIND("OUTRA (S)",consulta_completa__11[[#This Row],[14 - Inst. Atuando no Local]]),0)</f>
        <v>0</v>
      </c>
      <c r="DA431" s="86" t="str">
        <f t="shared" si="213"/>
        <v/>
      </c>
      <c r="DB431" s="37" t="str">
        <f t="shared" si="214"/>
        <v>Sim</v>
      </c>
      <c r="DC431" s="37" t="str">
        <f t="shared" si="215"/>
        <v>Não</v>
      </c>
      <c r="DD431" s="37" t="str">
        <f t="shared" si="216"/>
        <v>Sim</v>
      </c>
      <c r="DE431" s="89" t="str">
        <f t="shared" si="187"/>
        <v>Federal</v>
      </c>
    </row>
    <row r="432" spans="1:109">
      <c r="A432" s="15">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4">
        <f>IFERROR(FIND("Óbitos/feridos",consulta_completa__11[[#This Row],[13 - Ocorrências/Ambientes Atingidos]]),0)</f>
        <v>0</v>
      </c>
      <c r="AY432" s="85" t="str">
        <f t="shared" si="188"/>
        <v/>
      </c>
      <c r="AZ432" s="84">
        <f>IFERROR(FIND("População afetada/evacuada",consulta_completa__11[[#This Row],[13 - Ocorrências/Ambientes Atingidos]]),0)</f>
        <v>0</v>
      </c>
      <c r="BA432" s="84" t="str">
        <f t="shared" si="189"/>
        <v/>
      </c>
      <c r="BB432" s="84">
        <f>IFERROR(FIND("Suspensão de abastecimento de água",consulta_completa__11[[#This Row],[13 - Ocorrências/Ambientes Atingidos]]),0)</f>
        <v>0</v>
      </c>
      <c r="BC432" s="85" t="str">
        <f t="shared" si="217"/>
        <v/>
      </c>
      <c r="BD432" s="84">
        <f>IFERROR(FIND("Rio/córrego",consulta_completa__11[[#This Row],[13 - Ocorrências/Ambientes Atingidos]]),0)</f>
        <v>0</v>
      </c>
      <c r="BE432" s="85" t="str">
        <f t="shared" si="190"/>
        <v/>
      </c>
      <c r="BF432" s="84">
        <f>IFERROR(FIND("Lago",consulta_completa__11[[#This Row],[13 - Ocorrências/Ambientes Atingidos]]),0)</f>
        <v>0</v>
      </c>
      <c r="BG432" s="85" t="str">
        <f t="shared" si="191"/>
        <v/>
      </c>
      <c r="BH432" s="84">
        <f>IFERROR(FIND("Mar",consulta_completa__11[[#This Row],[13 - Ocorrências/Ambientes Atingidos]]),0)</f>
        <v>1</v>
      </c>
      <c r="BI432" s="85" t="str">
        <f t="shared" si="192"/>
        <v>X</v>
      </c>
      <c r="BJ432" s="84">
        <f>IFERROR(FIND("Praia",consulta_completa__11[[#This Row],[13 - Ocorrências/Ambientes Atingidos]]),0)</f>
        <v>0</v>
      </c>
      <c r="BK432" s="85" t="str">
        <f t="shared" si="193"/>
        <v/>
      </c>
      <c r="BL432" s="84">
        <f>IFERROR(FIND("Solo",consulta_completa__11[[#This Row],[13 - Ocorrências/Ambientes Atingidos]]),0)</f>
        <v>0</v>
      </c>
      <c r="BM432" s="85" t="str">
        <f t="shared" si="194"/>
        <v/>
      </c>
      <c r="BN432" s="84">
        <f>IFERROR(FIND("Águas subterrâneas",consulta_completa__11[[#This Row],[13 - Ocorrências/Ambientes Atingidos]]),0)</f>
        <v>0</v>
      </c>
      <c r="BO432" s="85" t="str">
        <f t="shared" si="195"/>
        <v/>
      </c>
      <c r="BP432" s="84">
        <f>IFERROR(FIND("Atmosfera",consulta_completa__11[[#This Row],[13 - Ocorrências/Ambientes Atingidos]]),0)</f>
        <v>0</v>
      </c>
      <c r="BQ432" s="85" t="str">
        <f t="shared" si="196"/>
        <v/>
      </c>
      <c r="BR432" s="84">
        <f>IFERROR(FIND("Flora",consulta_completa__11[[#This Row],[13 - Ocorrências/Ambientes Atingidos]]),0)</f>
        <v>0</v>
      </c>
      <c r="BS432" s="85" t="str">
        <f t="shared" si="197"/>
        <v/>
      </c>
      <c r="BT432" s="84">
        <f>IFERROR(FIND("Fauna",consulta_completa__11[[#This Row],[13 - Ocorrências/Ambientes Atingidos]]),0)</f>
        <v>0</v>
      </c>
      <c r="BU432" s="85" t="str">
        <f t="shared" si="198"/>
        <v/>
      </c>
      <c r="BV432" s="84">
        <f>IFERROR(FIND("UC federal",consulta_completa__11[[#This Row],[13 - Ocorrências/Ambientes Atingidos]]),0)</f>
        <v>0</v>
      </c>
      <c r="BW432" s="85" t="str">
        <f t="shared" si="199"/>
        <v/>
      </c>
      <c r="BX432" s="84">
        <f>IFERROR(FIND("UC estadual/municipal",consulta_completa__11[[#This Row],[13 - Ocorrências/Ambientes Atingidos]]),0)</f>
        <v>0</v>
      </c>
      <c r="BY432" s="85" t="str">
        <f t="shared" si="200"/>
        <v/>
      </c>
      <c r="BZ432" s="84">
        <f>IFERROR(FIND("Outro(s)",consulta_completa__11[[#This Row],[13 - Ocorrências/Ambientes Atingidos]]),0)</f>
        <v>0</v>
      </c>
      <c r="CA432" s="85" t="str">
        <f t="shared" si="201"/>
        <v/>
      </c>
      <c r="CB432" s="84">
        <f>IFERROR(FIND("Sem dano",consulta_completa__11[[#This Row],[13 - Ocorrências/Ambientes Atingidos]]),0)</f>
        <v>0</v>
      </c>
      <c r="CC432" s="85" t="str">
        <f t="shared" si="202"/>
        <v/>
      </c>
      <c r="CD432" s="84" t="str">
        <f>IF(consulta_completa__11[[#This Row],[13 - Ocorrências/Ambientes Atingidos]]="","X","")</f>
        <v/>
      </c>
      <c r="CE432" s="86">
        <f>IFERROR(FIND("IBAMA",consulta_completa__11[[#This Row],[14 - Inst. Atuando no Local]]),0)</f>
        <v>0</v>
      </c>
      <c r="CF432" s="86" t="str">
        <f t="shared" si="203"/>
        <v/>
      </c>
      <c r="CG432" s="86">
        <f>IFERROR(FIND("OEMA",consulta_completa__11[[#This Row],[14 - Inst. Atuando no Local]]),0)</f>
        <v>0</v>
      </c>
      <c r="CH432" s="86" t="str">
        <f t="shared" si="204"/>
        <v/>
      </c>
      <c r="CI432" s="86">
        <f>IFERROR(FIND("DEFESA CIVIL",consulta_completa__11[[#This Row],[14 - Inst. Atuando no Local]]),0)</f>
        <v>0</v>
      </c>
      <c r="CJ432" s="86" t="str">
        <f t="shared" si="205"/>
        <v/>
      </c>
      <c r="CK432" s="86">
        <f>IFERROR(FIND("CORPO DE BOMBEIROS",consulta_completa__11[[#This Row],[14 - Inst. Atuando no Local]]),0)</f>
        <v>0</v>
      </c>
      <c r="CL432" s="86" t="str">
        <f t="shared" si="206"/>
        <v/>
      </c>
      <c r="CM432" s="86">
        <f>IFERROR(FIND("POLÍCIA RODOVIÁRIA",consulta_completa__11[[#This Row],[14 - Inst. Atuando no Local]]),0)</f>
        <v>0</v>
      </c>
      <c r="CN432" s="86" t="str">
        <f t="shared" si="207"/>
        <v/>
      </c>
      <c r="CO432" s="86">
        <f>IFERROR(FIND("POLÍCIA MILITAR",consulta_completa__11[[#This Row],[14 - Inst. Atuando no Local]]),0)</f>
        <v>0</v>
      </c>
      <c r="CP432" s="86" t="str">
        <f t="shared" si="208"/>
        <v/>
      </c>
      <c r="CQ432" s="86">
        <f>IFERROR(FIND("POLÍCIA CIVIL",consulta_completa__11[[#This Row],[14 - Inst. Atuando no Local]]),0)</f>
        <v>0</v>
      </c>
      <c r="CR432" s="86" t="str">
        <f t="shared" si="209"/>
        <v/>
      </c>
      <c r="CS432" s="86">
        <f>IFERROR(FIND("MARINHA DO BRASIL",consulta_completa__11[[#This Row],[14 - Inst. Atuando no Local]]),0)</f>
        <v>0</v>
      </c>
      <c r="CT432" s="86" t="str">
        <f t="shared" si="210"/>
        <v/>
      </c>
      <c r="CU432" s="86">
        <f>IFERROR(FIND("EMPRESA ESPECIALIZADA EM ATENDIMENTO",consulta_completa__11[[#This Row],[14 - Inst. Atuando no Local]]),0)</f>
        <v>0</v>
      </c>
      <c r="CV432" s="86" t="str">
        <f t="shared" si="211"/>
        <v/>
      </c>
      <c r="CW432" s="86">
        <f>IFERROR(FIND("IBAMA",consulta_completa__11[[#This Row],[14 - Inst. Atuando no Local]]),0)</f>
        <v>0</v>
      </c>
      <c r="CX432" s="86" t="str">
        <f t="shared" si="212"/>
        <v/>
      </c>
      <c r="CY432" s="86" t="str">
        <f>IF(consulta_completa__11[[#This Row],[14 - Inst. Atuando no Local]]="","X","")</f>
        <v/>
      </c>
      <c r="CZ432" s="86">
        <f>IFERROR(FIND("OUTRA (S)",consulta_completa__11[[#This Row],[14 - Inst. Atuando no Local]]),0)</f>
        <v>0</v>
      </c>
      <c r="DA432" s="86" t="str">
        <f t="shared" si="213"/>
        <v/>
      </c>
      <c r="DB432" s="37" t="str">
        <f t="shared" si="214"/>
        <v>Sim</v>
      </c>
      <c r="DC432" s="37" t="str">
        <f t="shared" si="215"/>
        <v>Não</v>
      </c>
      <c r="DD432" s="37" t="str">
        <f t="shared" si="216"/>
        <v>Sim</v>
      </c>
      <c r="DE432" s="89" t="str">
        <f t="shared" si="187"/>
        <v>Federal</v>
      </c>
    </row>
    <row r="433" spans="1:109">
      <c r="A433" s="15">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4">
        <f>IFERROR(FIND("Óbitos/feridos",consulta_completa__11[[#This Row],[13 - Ocorrências/Ambientes Atingidos]]),0)</f>
        <v>0</v>
      </c>
      <c r="AY433" s="85" t="str">
        <f t="shared" si="188"/>
        <v/>
      </c>
      <c r="AZ433" s="84">
        <f>IFERROR(FIND("População afetada/evacuada",consulta_completa__11[[#This Row],[13 - Ocorrências/Ambientes Atingidos]]),0)</f>
        <v>0</v>
      </c>
      <c r="BA433" s="84" t="str">
        <f t="shared" si="189"/>
        <v/>
      </c>
      <c r="BB433" s="84">
        <f>IFERROR(FIND("Suspensão de abastecimento de água",consulta_completa__11[[#This Row],[13 - Ocorrências/Ambientes Atingidos]]),0)</f>
        <v>0</v>
      </c>
      <c r="BC433" s="85" t="str">
        <f t="shared" si="217"/>
        <v/>
      </c>
      <c r="BD433" s="84">
        <f>IFERROR(FIND("Rio/córrego",consulta_completa__11[[#This Row],[13 - Ocorrências/Ambientes Atingidos]]),0)</f>
        <v>0</v>
      </c>
      <c r="BE433" s="85" t="str">
        <f t="shared" si="190"/>
        <v/>
      </c>
      <c r="BF433" s="84">
        <f>IFERROR(FIND("Lago",consulta_completa__11[[#This Row],[13 - Ocorrências/Ambientes Atingidos]]),0)</f>
        <v>0</v>
      </c>
      <c r="BG433" s="85" t="str">
        <f t="shared" si="191"/>
        <v/>
      </c>
      <c r="BH433" s="84">
        <f>IFERROR(FIND("Mar",consulta_completa__11[[#This Row],[13 - Ocorrências/Ambientes Atingidos]]),0)</f>
        <v>1</v>
      </c>
      <c r="BI433" s="85" t="str">
        <f t="shared" si="192"/>
        <v>X</v>
      </c>
      <c r="BJ433" s="84">
        <f>IFERROR(FIND("Praia",consulta_completa__11[[#This Row],[13 - Ocorrências/Ambientes Atingidos]]),0)</f>
        <v>0</v>
      </c>
      <c r="BK433" s="85" t="str">
        <f t="shared" si="193"/>
        <v/>
      </c>
      <c r="BL433" s="84">
        <f>IFERROR(FIND("Solo",consulta_completa__11[[#This Row],[13 - Ocorrências/Ambientes Atingidos]]),0)</f>
        <v>0</v>
      </c>
      <c r="BM433" s="85" t="str">
        <f t="shared" si="194"/>
        <v/>
      </c>
      <c r="BN433" s="84">
        <f>IFERROR(FIND("Águas subterrâneas",consulta_completa__11[[#This Row],[13 - Ocorrências/Ambientes Atingidos]]),0)</f>
        <v>0</v>
      </c>
      <c r="BO433" s="85" t="str">
        <f t="shared" si="195"/>
        <v/>
      </c>
      <c r="BP433" s="84">
        <f>IFERROR(FIND("Atmosfera",consulta_completa__11[[#This Row],[13 - Ocorrências/Ambientes Atingidos]]),0)</f>
        <v>0</v>
      </c>
      <c r="BQ433" s="85" t="str">
        <f t="shared" si="196"/>
        <v/>
      </c>
      <c r="BR433" s="84">
        <f>IFERROR(FIND("Flora",consulta_completa__11[[#This Row],[13 - Ocorrências/Ambientes Atingidos]]),0)</f>
        <v>0</v>
      </c>
      <c r="BS433" s="85" t="str">
        <f t="shared" si="197"/>
        <v/>
      </c>
      <c r="BT433" s="84">
        <f>IFERROR(FIND("Fauna",consulta_completa__11[[#This Row],[13 - Ocorrências/Ambientes Atingidos]]),0)</f>
        <v>0</v>
      </c>
      <c r="BU433" s="85" t="str">
        <f t="shared" si="198"/>
        <v/>
      </c>
      <c r="BV433" s="84">
        <f>IFERROR(FIND("UC federal",consulta_completa__11[[#This Row],[13 - Ocorrências/Ambientes Atingidos]]),0)</f>
        <v>0</v>
      </c>
      <c r="BW433" s="85" t="str">
        <f t="shared" si="199"/>
        <v/>
      </c>
      <c r="BX433" s="84">
        <f>IFERROR(FIND("UC estadual/municipal",consulta_completa__11[[#This Row],[13 - Ocorrências/Ambientes Atingidos]]),0)</f>
        <v>0</v>
      </c>
      <c r="BY433" s="85" t="str">
        <f t="shared" si="200"/>
        <v/>
      </c>
      <c r="BZ433" s="84">
        <f>IFERROR(FIND("Outro(s)",consulta_completa__11[[#This Row],[13 - Ocorrências/Ambientes Atingidos]]),0)</f>
        <v>0</v>
      </c>
      <c r="CA433" s="85" t="str">
        <f t="shared" si="201"/>
        <v/>
      </c>
      <c r="CB433" s="84">
        <f>IFERROR(FIND("Sem dano",consulta_completa__11[[#This Row],[13 - Ocorrências/Ambientes Atingidos]]),0)</f>
        <v>0</v>
      </c>
      <c r="CC433" s="85" t="str">
        <f t="shared" si="202"/>
        <v/>
      </c>
      <c r="CD433" s="84" t="str">
        <f>IF(consulta_completa__11[[#This Row],[13 - Ocorrências/Ambientes Atingidos]]="","X","")</f>
        <v/>
      </c>
      <c r="CE433" s="86">
        <f>IFERROR(FIND("IBAMA",consulta_completa__11[[#This Row],[14 - Inst. Atuando no Local]]),0)</f>
        <v>0</v>
      </c>
      <c r="CF433" s="86" t="str">
        <f t="shared" si="203"/>
        <v/>
      </c>
      <c r="CG433" s="86">
        <f>IFERROR(FIND("OEMA",consulta_completa__11[[#This Row],[14 - Inst. Atuando no Local]]),0)</f>
        <v>0</v>
      </c>
      <c r="CH433" s="86" t="str">
        <f t="shared" si="204"/>
        <v/>
      </c>
      <c r="CI433" s="86">
        <f>IFERROR(FIND("DEFESA CIVIL",consulta_completa__11[[#This Row],[14 - Inst. Atuando no Local]]),0)</f>
        <v>0</v>
      </c>
      <c r="CJ433" s="86" t="str">
        <f t="shared" si="205"/>
        <v/>
      </c>
      <c r="CK433" s="86">
        <f>IFERROR(FIND("CORPO DE BOMBEIROS",consulta_completa__11[[#This Row],[14 - Inst. Atuando no Local]]),0)</f>
        <v>0</v>
      </c>
      <c r="CL433" s="86" t="str">
        <f t="shared" si="206"/>
        <v/>
      </c>
      <c r="CM433" s="86">
        <f>IFERROR(FIND("POLÍCIA RODOVIÁRIA",consulta_completa__11[[#This Row],[14 - Inst. Atuando no Local]]),0)</f>
        <v>0</v>
      </c>
      <c r="CN433" s="86" t="str">
        <f t="shared" si="207"/>
        <v/>
      </c>
      <c r="CO433" s="86">
        <f>IFERROR(FIND("POLÍCIA MILITAR",consulta_completa__11[[#This Row],[14 - Inst. Atuando no Local]]),0)</f>
        <v>0</v>
      </c>
      <c r="CP433" s="86" t="str">
        <f t="shared" si="208"/>
        <v/>
      </c>
      <c r="CQ433" s="86">
        <f>IFERROR(FIND("POLÍCIA CIVIL",consulta_completa__11[[#This Row],[14 - Inst. Atuando no Local]]),0)</f>
        <v>0</v>
      </c>
      <c r="CR433" s="86" t="str">
        <f t="shared" si="209"/>
        <v/>
      </c>
      <c r="CS433" s="86">
        <f>IFERROR(FIND("MARINHA DO BRASIL",consulta_completa__11[[#This Row],[14 - Inst. Atuando no Local]]),0)</f>
        <v>0</v>
      </c>
      <c r="CT433" s="86" t="str">
        <f t="shared" si="210"/>
        <v/>
      </c>
      <c r="CU433" s="86">
        <f>IFERROR(FIND("EMPRESA ESPECIALIZADA EM ATENDIMENTO",consulta_completa__11[[#This Row],[14 - Inst. Atuando no Local]]),0)</f>
        <v>0</v>
      </c>
      <c r="CV433" s="86" t="str">
        <f t="shared" si="211"/>
        <v/>
      </c>
      <c r="CW433" s="86">
        <f>IFERROR(FIND("IBAMA",consulta_completa__11[[#This Row],[14 - Inst. Atuando no Local]]),0)</f>
        <v>0</v>
      </c>
      <c r="CX433" s="86" t="str">
        <f t="shared" si="212"/>
        <v/>
      </c>
      <c r="CY433" s="86" t="str">
        <f>IF(consulta_completa__11[[#This Row],[14 - Inst. Atuando no Local]]="","X","")</f>
        <v/>
      </c>
      <c r="CZ433" s="86">
        <f>IFERROR(FIND("OUTRA (S)",consulta_completa__11[[#This Row],[14 - Inst. Atuando no Local]]),0)</f>
        <v>0</v>
      </c>
      <c r="DA433" s="86" t="str">
        <f t="shared" si="213"/>
        <v/>
      </c>
      <c r="DB433" s="37" t="str">
        <f t="shared" si="214"/>
        <v>Sim</v>
      </c>
      <c r="DC433" s="37" t="str">
        <f t="shared" si="215"/>
        <v>Não</v>
      </c>
      <c r="DD433" s="37" t="str">
        <f t="shared" si="216"/>
        <v>Sim</v>
      </c>
      <c r="DE433" s="89" t="str">
        <f t="shared" si="187"/>
        <v>Federal</v>
      </c>
    </row>
    <row r="434" spans="1:109">
      <c r="A434" s="15">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4">
        <f>IFERROR(FIND("Óbitos/feridos",consulta_completa__11[[#This Row],[13 - Ocorrências/Ambientes Atingidos]]),0)</f>
        <v>0</v>
      </c>
      <c r="AY434" s="85" t="str">
        <f t="shared" si="188"/>
        <v/>
      </c>
      <c r="AZ434" s="84">
        <f>IFERROR(FIND("População afetada/evacuada",consulta_completa__11[[#This Row],[13 - Ocorrências/Ambientes Atingidos]]),0)</f>
        <v>0</v>
      </c>
      <c r="BA434" s="84" t="str">
        <f t="shared" si="189"/>
        <v/>
      </c>
      <c r="BB434" s="84">
        <f>IFERROR(FIND("Suspensão de abastecimento de água",consulta_completa__11[[#This Row],[13 - Ocorrências/Ambientes Atingidos]]),0)</f>
        <v>0</v>
      </c>
      <c r="BC434" s="85" t="str">
        <f t="shared" si="217"/>
        <v/>
      </c>
      <c r="BD434" s="84">
        <f>IFERROR(FIND("Rio/córrego",consulta_completa__11[[#This Row],[13 - Ocorrências/Ambientes Atingidos]]),0)</f>
        <v>0</v>
      </c>
      <c r="BE434" s="85" t="str">
        <f t="shared" si="190"/>
        <v/>
      </c>
      <c r="BF434" s="84">
        <f>IFERROR(FIND("Lago",consulta_completa__11[[#This Row],[13 - Ocorrências/Ambientes Atingidos]]),0)</f>
        <v>0</v>
      </c>
      <c r="BG434" s="85" t="str">
        <f t="shared" si="191"/>
        <v/>
      </c>
      <c r="BH434" s="84">
        <f>IFERROR(FIND("Mar",consulta_completa__11[[#This Row],[13 - Ocorrências/Ambientes Atingidos]]),0)</f>
        <v>0</v>
      </c>
      <c r="BI434" s="85" t="str">
        <f t="shared" si="192"/>
        <v/>
      </c>
      <c r="BJ434" s="84">
        <f>IFERROR(FIND("Praia",consulta_completa__11[[#This Row],[13 - Ocorrências/Ambientes Atingidos]]),0)</f>
        <v>0</v>
      </c>
      <c r="BK434" s="85" t="str">
        <f t="shared" si="193"/>
        <v/>
      </c>
      <c r="BL434" s="84">
        <f>IFERROR(FIND("Solo",consulta_completa__11[[#This Row],[13 - Ocorrências/Ambientes Atingidos]]),0)</f>
        <v>1</v>
      </c>
      <c r="BM434" s="85" t="str">
        <f t="shared" si="194"/>
        <v>X</v>
      </c>
      <c r="BN434" s="84">
        <f>IFERROR(FIND("Águas subterrâneas",consulta_completa__11[[#This Row],[13 - Ocorrências/Ambientes Atingidos]]),0)</f>
        <v>0</v>
      </c>
      <c r="BO434" s="85" t="str">
        <f t="shared" si="195"/>
        <v/>
      </c>
      <c r="BP434" s="84">
        <f>IFERROR(FIND("Atmosfera",consulta_completa__11[[#This Row],[13 - Ocorrências/Ambientes Atingidos]]),0)</f>
        <v>0</v>
      </c>
      <c r="BQ434" s="85" t="str">
        <f t="shared" si="196"/>
        <v/>
      </c>
      <c r="BR434" s="84">
        <f>IFERROR(FIND("Flora",consulta_completa__11[[#This Row],[13 - Ocorrências/Ambientes Atingidos]]),0)</f>
        <v>0</v>
      </c>
      <c r="BS434" s="85" t="str">
        <f t="shared" si="197"/>
        <v/>
      </c>
      <c r="BT434" s="84">
        <f>IFERROR(FIND("Fauna",consulta_completa__11[[#This Row],[13 - Ocorrências/Ambientes Atingidos]]),0)</f>
        <v>0</v>
      </c>
      <c r="BU434" s="85" t="str">
        <f t="shared" si="198"/>
        <v/>
      </c>
      <c r="BV434" s="84">
        <f>IFERROR(FIND("UC federal",consulta_completa__11[[#This Row],[13 - Ocorrências/Ambientes Atingidos]]),0)</f>
        <v>0</v>
      </c>
      <c r="BW434" s="85" t="str">
        <f t="shared" si="199"/>
        <v/>
      </c>
      <c r="BX434" s="84">
        <f>IFERROR(FIND("UC estadual/municipal",consulta_completa__11[[#This Row],[13 - Ocorrências/Ambientes Atingidos]]),0)</f>
        <v>0</v>
      </c>
      <c r="BY434" s="85" t="str">
        <f t="shared" si="200"/>
        <v/>
      </c>
      <c r="BZ434" s="84">
        <f>IFERROR(FIND("Outro(s)",consulta_completa__11[[#This Row],[13 - Ocorrências/Ambientes Atingidos]]),0)</f>
        <v>0</v>
      </c>
      <c r="CA434" s="85" t="str">
        <f t="shared" si="201"/>
        <v/>
      </c>
      <c r="CB434" s="84">
        <f>IFERROR(FIND("Sem dano",consulta_completa__11[[#This Row],[13 - Ocorrências/Ambientes Atingidos]]),0)</f>
        <v>0</v>
      </c>
      <c r="CC434" s="85" t="str">
        <f t="shared" si="202"/>
        <v/>
      </c>
      <c r="CD434" s="84" t="str">
        <f>IF(consulta_completa__11[[#This Row],[13 - Ocorrências/Ambientes Atingidos]]="","X","")</f>
        <v/>
      </c>
      <c r="CE434" s="86">
        <f>IFERROR(FIND("IBAMA",consulta_completa__11[[#This Row],[14 - Inst. Atuando no Local]]),0)</f>
        <v>0</v>
      </c>
      <c r="CF434" s="86" t="str">
        <f t="shared" si="203"/>
        <v/>
      </c>
      <c r="CG434" s="86">
        <f>IFERROR(FIND("OEMA",consulta_completa__11[[#This Row],[14 - Inst. Atuando no Local]]),0)</f>
        <v>0</v>
      </c>
      <c r="CH434" s="86" t="str">
        <f t="shared" si="204"/>
        <v/>
      </c>
      <c r="CI434" s="86">
        <f>IFERROR(FIND("DEFESA CIVIL",consulta_completa__11[[#This Row],[14 - Inst. Atuando no Local]]),0)</f>
        <v>0</v>
      </c>
      <c r="CJ434" s="86" t="str">
        <f t="shared" si="205"/>
        <v/>
      </c>
      <c r="CK434" s="86">
        <f>IFERROR(FIND("CORPO DE BOMBEIROS",consulta_completa__11[[#This Row],[14 - Inst. Atuando no Local]]),0)</f>
        <v>0</v>
      </c>
      <c r="CL434" s="86" t="str">
        <f t="shared" si="206"/>
        <v/>
      </c>
      <c r="CM434" s="86">
        <f>IFERROR(FIND("POLÍCIA RODOVIÁRIA",consulta_completa__11[[#This Row],[14 - Inst. Atuando no Local]]),0)</f>
        <v>0</v>
      </c>
      <c r="CN434" s="86" t="str">
        <f t="shared" si="207"/>
        <v/>
      </c>
      <c r="CO434" s="86">
        <f>IFERROR(FIND("POLÍCIA MILITAR",consulta_completa__11[[#This Row],[14 - Inst. Atuando no Local]]),0)</f>
        <v>0</v>
      </c>
      <c r="CP434" s="86" t="str">
        <f t="shared" si="208"/>
        <v/>
      </c>
      <c r="CQ434" s="86">
        <f>IFERROR(FIND("POLÍCIA CIVIL",consulta_completa__11[[#This Row],[14 - Inst. Atuando no Local]]),0)</f>
        <v>0</v>
      </c>
      <c r="CR434" s="86" t="str">
        <f t="shared" si="209"/>
        <v/>
      </c>
      <c r="CS434" s="86">
        <f>IFERROR(FIND("MARINHA DO BRASIL",consulta_completa__11[[#This Row],[14 - Inst. Atuando no Local]]),0)</f>
        <v>0</v>
      </c>
      <c r="CT434" s="86" t="str">
        <f t="shared" si="210"/>
        <v/>
      </c>
      <c r="CU434" s="86">
        <f>IFERROR(FIND("EMPRESA ESPECIALIZADA EM ATENDIMENTO",consulta_completa__11[[#This Row],[14 - Inst. Atuando no Local]]),0)</f>
        <v>0</v>
      </c>
      <c r="CV434" s="86" t="str">
        <f t="shared" si="211"/>
        <v/>
      </c>
      <c r="CW434" s="86">
        <f>IFERROR(FIND("IBAMA",consulta_completa__11[[#This Row],[14 - Inst. Atuando no Local]]),0)</f>
        <v>0</v>
      </c>
      <c r="CX434" s="86" t="str">
        <f t="shared" si="212"/>
        <v/>
      </c>
      <c r="CY434" s="86" t="str">
        <f>IF(consulta_completa__11[[#This Row],[14 - Inst. Atuando no Local]]="","X","")</f>
        <v/>
      </c>
      <c r="CZ434" s="86">
        <f>IFERROR(FIND("OUTRA (S)",consulta_completa__11[[#This Row],[14 - Inst. Atuando no Local]]),0)</f>
        <v>0</v>
      </c>
      <c r="DA434" s="86" t="str">
        <f t="shared" si="213"/>
        <v/>
      </c>
      <c r="DB434" s="37" t="str">
        <f t="shared" si="214"/>
        <v>Sim</v>
      </c>
      <c r="DC434" s="37" t="str">
        <f t="shared" si="215"/>
        <v>Não</v>
      </c>
      <c r="DD434" s="37" t="str">
        <f t="shared" si="216"/>
        <v>Sim</v>
      </c>
      <c r="DE434" s="89" t="str">
        <f t="shared" si="187"/>
        <v>Federal</v>
      </c>
    </row>
    <row r="435" spans="1:109">
      <c r="A435" s="15">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4">
        <f>IFERROR(FIND("Óbitos/feridos",consulta_completa__11[[#This Row],[13 - Ocorrências/Ambientes Atingidos]]),0)</f>
        <v>0</v>
      </c>
      <c r="AY435" s="85" t="str">
        <f t="shared" si="188"/>
        <v/>
      </c>
      <c r="AZ435" s="84">
        <f>IFERROR(FIND("População afetada/evacuada",consulta_completa__11[[#This Row],[13 - Ocorrências/Ambientes Atingidos]]),0)</f>
        <v>0</v>
      </c>
      <c r="BA435" s="84" t="str">
        <f t="shared" si="189"/>
        <v/>
      </c>
      <c r="BB435" s="84">
        <f>IFERROR(FIND("Suspensão de abastecimento de água",consulta_completa__11[[#This Row],[13 - Ocorrências/Ambientes Atingidos]]),0)</f>
        <v>0</v>
      </c>
      <c r="BC435" s="85" t="str">
        <f t="shared" si="217"/>
        <v/>
      </c>
      <c r="BD435" s="84">
        <f>IFERROR(FIND("Rio/córrego",consulta_completa__11[[#This Row],[13 - Ocorrências/Ambientes Atingidos]]),0)</f>
        <v>0</v>
      </c>
      <c r="BE435" s="85" t="str">
        <f t="shared" si="190"/>
        <v/>
      </c>
      <c r="BF435" s="84">
        <f>IFERROR(FIND("Lago",consulta_completa__11[[#This Row],[13 - Ocorrências/Ambientes Atingidos]]),0)</f>
        <v>0</v>
      </c>
      <c r="BG435" s="85" t="str">
        <f t="shared" si="191"/>
        <v/>
      </c>
      <c r="BH435" s="84">
        <f>IFERROR(FIND("Mar",consulta_completa__11[[#This Row],[13 - Ocorrências/Ambientes Atingidos]]),0)</f>
        <v>0</v>
      </c>
      <c r="BI435" s="85" t="str">
        <f t="shared" si="192"/>
        <v/>
      </c>
      <c r="BJ435" s="84">
        <f>IFERROR(FIND("Praia",consulta_completa__11[[#This Row],[13 - Ocorrências/Ambientes Atingidos]]),0)</f>
        <v>0</v>
      </c>
      <c r="BK435" s="85" t="str">
        <f t="shared" si="193"/>
        <v/>
      </c>
      <c r="BL435" s="84">
        <f>IFERROR(FIND("Solo",consulta_completa__11[[#This Row],[13 - Ocorrências/Ambientes Atingidos]]),0)</f>
        <v>0</v>
      </c>
      <c r="BM435" s="85" t="str">
        <f t="shared" si="194"/>
        <v/>
      </c>
      <c r="BN435" s="84">
        <f>IFERROR(FIND("Águas subterrâneas",consulta_completa__11[[#This Row],[13 - Ocorrências/Ambientes Atingidos]]),0)</f>
        <v>0</v>
      </c>
      <c r="BO435" s="85" t="str">
        <f t="shared" si="195"/>
        <v/>
      </c>
      <c r="BP435" s="84">
        <f>IFERROR(FIND("Atmosfera",consulta_completa__11[[#This Row],[13 - Ocorrências/Ambientes Atingidos]]),0)</f>
        <v>0</v>
      </c>
      <c r="BQ435" s="85" t="str">
        <f t="shared" si="196"/>
        <v/>
      </c>
      <c r="BR435" s="84">
        <f>IFERROR(FIND("Flora",consulta_completa__11[[#This Row],[13 - Ocorrências/Ambientes Atingidos]]),0)</f>
        <v>0</v>
      </c>
      <c r="BS435" s="85" t="str">
        <f t="shared" si="197"/>
        <v/>
      </c>
      <c r="BT435" s="84">
        <f>IFERROR(FIND("Fauna",consulta_completa__11[[#This Row],[13 - Ocorrências/Ambientes Atingidos]]),0)</f>
        <v>0</v>
      </c>
      <c r="BU435" s="85" t="str">
        <f t="shared" si="198"/>
        <v/>
      </c>
      <c r="BV435" s="84">
        <f>IFERROR(FIND("UC federal",consulta_completa__11[[#This Row],[13 - Ocorrências/Ambientes Atingidos]]),0)</f>
        <v>0</v>
      </c>
      <c r="BW435" s="85" t="str">
        <f t="shared" si="199"/>
        <v/>
      </c>
      <c r="BX435" s="84">
        <f>IFERROR(FIND("UC estadual/municipal",consulta_completa__11[[#This Row],[13 - Ocorrências/Ambientes Atingidos]]),0)</f>
        <v>0</v>
      </c>
      <c r="BY435" s="85" t="str">
        <f t="shared" si="200"/>
        <v/>
      </c>
      <c r="BZ435" s="84">
        <f>IFERROR(FIND("Outro(s)",consulta_completa__11[[#This Row],[13 - Ocorrências/Ambientes Atingidos]]),0)</f>
        <v>1</v>
      </c>
      <c r="CA435" s="85" t="str">
        <f t="shared" si="201"/>
        <v>X</v>
      </c>
      <c r="CB435" s="84">
        <f>IFERROR(FIND("Sem dano",consulta_completa__11[[#This Row],[13 - Ocorrências/Ambientes Atingidos]]),0)</f>
        <v>0</v>
      </c>
      <c r="CC435" s="85" t="str">
        <f t="shared" si="202"/>
        <v/>
      </c>
      <c r="CD435" s="84" t="str">
        <f>IF(consulta_completa__11[[#This Row],[13 - Ocorrências/Ambientes Atingidos]]="","X","")</f>
        <v/>
      </c>
      <c r="CE435" s="86">
        <f>IFERROR(FIND("IBAMA",consulta_completa__11[[#This Row],[14 - Inst. Atuando no Local]]),0)</f>
        <v>106</v>
      </c>
      <c r="CF435" s="86" t="str">
        <f t="shared" si="203"/>
        <v>X</v>
      </c>
      <c r="CG435" s="86">
        <f>IFERROR(FIND("OEMA",consulta_completa__11[[#This Row],[14 - Inst. Atuando no Local]]),0)</f>
        <v>0</v>
      </c>
      <c r="CH435" s="86" t="str">
        <f t="shared" si="204"/>
        <v/>
      </c>
      <c r="CI435" s="86">
        <f>IFERROR(FIND("DEFESA CIVIL",consulta_completa__11[[#This Row],[14 - Inst. Atuando no Local]]),0)</f>
        <v>0</v>
      </c>
      <c r="CJ435" s="86" t="str">
        <f t="shared" si="205"/>
        <v/>
      </c>
      <c r="CK435" s="86">
        <f>IFERROR(FIND("CORPO DE BOMBEIROS",consulta_completa__11[[#This Row],[14 - Inst. Atuando no Local]]),0)</f>
        <v>0</v>
      </c>
      <c r="CL435" s="86" t="str">
        <f t="shared" si="206"/>
        <v/>
      </c>
      <c r="CM435" s="86">
        <f>IFERROR(FIND("POLÍCIA RODOVIÁRIA",consulta_completa__11[[#This Row],[14 - Inst. Atuando no Local]]),0)</f>
        <v>0</v>
      </c>
      <c r="CN435" s="86" t="str">
        <f t="shared" si="207"/>
        <v/>
      </c>
      <c r="CO435" s="86">
        <f>IFERROR(FIND("POLÍCIA MILITAR",consulta_completa__11[[#This Row],[14 - Inst. Atuando no Local]]),0)</f>
        <v>0</v>
      </c>
      <c r="CP435" s="86" t="str">
        <f t="shared" si="208"/>
        <v/>
      </c>
      <c r="CQ435" s="86">
        <f>IFERROR(FIND("POLÍCIA CIVIL",consulta_completa__11[[#This Row],[14 - Inst. Atuando no Local]]),0)</f>
        <v>0</v>
      </c>
      <c r="CR435" s="86" t="str">
        <f t="shared" si="209"/>
        <v/>
      </c>
      <c r="CS435" s="86">
        <f>IFERROR(FIND("MARINHA DO BRASIL",consulta_completa__11[[#This Row],[14 - Inst. Atuando no Local]]),0)</f>
        <v>0</v>
      </c>
      <c r="CT435" s="86" t="str">
        <f t="shared" si="210"/>
        <v/>
      </c>
      <c r="CU435" s="86">
        <f>IFERROR(FIND("EMPRESA ESPECIALIZADA EM ATENDIMENTO",consulta_completa__11[[#This Row],[14 - Inst. Atuando no Local]]),0)</f>
        <v>0</v>
      </c>
      <c r="CV435" s="86" t="str">
        <f t="shared" si="211"/>
        <v/>
      </c>
      <c r="CW435" s="86">
        <f>IFERROR(FIND("IBAMA",consulta_completa__11[[#This Row],[14 - Inst. Atuando no Local]]),0)</f>
        <v>106</v>
      </c>
      <c r="CX435" s="86" t="str">
        <f t="shared" si="212"/>
        <v>X</v>
      </c>
      <c r="CY435" s="86" t="str">
        <f>IF(consulta_completa__11[[#This Row],[14 - Inst. Atuando no Local]]="","X","")</f>
        <v/>
      </c>
      <c r="CZ435" s="86">
        <f>IFERROR(FIND("OUTRA (S)",consulta_completa__11[[#This Row],[14 - Inst. Atuando no Local]]),0)</f>
        <v>0</v>
      </c>
      <c r="DA435" s="86" t="str">
        <f t="shared" si="213"/>
        <v/>
      </c>
      <c r="DB435" s="37" t="str">
        <f t="shared" si="214"/>
        <v>Sim</v>
      </c>
      <c r="DC435" s="37" t="str">
        <f t="shared" si="215"/>
        <v>Não</v>
      </c>
      <c r="DD435" s="37" t="str">
        <f t="shared" si="216"/>
        <v>Sim</v>
      </c>
      <c r="DE435" s="89" t="str">
        <f t="shared" si="187"/>
        <v>Sem informação</v>
      </c>
    </row>
    <row r="436" spans="1:109">
      <c r="A436" s="15">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4">
        <f>IFERROR(FIND("Óbitos/feridos",consulta_completa__11[[#This Row],[13 - Ocorrências/Ambientes Atingidos]]),0)</f>
        <v>0</v>
      </c>
      <c r="AY436" s="85" t="str">
        <f t="shared" si="188"/>
        <v/>
      </c>
      <c r="AZ436" s="84">
        <f>IFERROR(FIND("População afetada/evacuada",consulta_completa__11[[#This Row],[13 - Ocorrências/Ambientes Atingidos]]),0)</f>
        <v>0</v>
      </c>
      <c r="BA436" s="84" t="str">
        <f t="shared" si="189"/>
        <v/>
      </c>
      <c r="BB436" s="84">
        <f>IFERROR(FIND("Suspensão de abastecimento de água",consulta_completa__11[[#This Row],[13 - Ocorrências/Ambientes Atingidos]]),0)</f>
        <v>0</v>
      </c>
      <c r="BC436" s="85" t="str">
        <f t="shared" si="217"/>
        <v/>
      </c>
      <c r="BD436" s="84">
        <f>IFERROR(FIND("Rio/córrego",consulta_completa__11[[#This Row],[13 - Ocorrências/Ambientes Atingidos]]),0)</f>
        <v>0</v>
      </c>
      <c r="BE436" s="85" t="str">
        <f t="shared" si="190"/>
        <v/>
      </c>
      <c r="BF436" s="84">
        <f>IFERROR(FIND("Lago",consulta_completa__11[[#This Row],[13 - Ocorrências/Ambientes Atingidos]]),0)</f>
        <v>0</v>
      </c>
      <c r="BG436" s="85" t="str">
        <f t="shared" si="191"/>
        <v/>
      </c>
      <c r="BH436" s="84">
        <f>IFERROR(FIND("Mar",consulta_completa__11[[#This Row],[13 - Ocorrências/Ambientes Atingidos]]),0)</f>
        <v>1</v>
      </c>
      <c r="BI436" s="85" t="str">
        <f t="shared" si="192"/>
        <v>X</v>
      </c>
      <c r="BJ436" s="84">
        <f>IFERROR(FIND("Praia",consulta_completa__11[[#This Row],[13 - Ocorrências/Ambientes Atingidos]]),0)</f>
        <v>0</v>
      </c>
      <c r="BK436" s="85" t="str">
        <f t="shared" si="193"/>
        <v/>
      </c>
      <c r="BL436" s="84">
        <f>IFERROR(FIND("Solo",consulta_completa__11[[#This Row],[13 - Ocorrências/Ambientes Atingidos]]),0)</f>
        <v>0</v>
      </c>
      <c r="BM436" s="85" t="str">
        <f t="shared" si="194"/>
        <v/>
      </c>
      <c r="BN436" s="84">
        <f>IFERROR(FIND("Águas subterrâneas",consulta_completa__11[[#This Row],[13 - Ocorrências/Ambientes Atingidos]]),0)</f>
        <v>0</v>
      </c>
      <c r="BO436" s="85" t="str">
        <f t="shared" si="195"/>
        <v/>
      </c>
      <c r="BP436" s="84">
        <f>IFERROR(FIND("Atmosfera",consulta_completa__11[[#This Row],[13 - Ocorrências/Ambientes Atingidos]]),0)</f>
        <v>0</v>
      </c>
      <c r="BQ436" s="85" t="str">
        <f t="shared" si="196"/>
        <v/>
      </c>
      <c r="BR436" s="84">
        <f>IFERROR(FIND("Flora",consulta_completa__11[[#This Row],[13 - Ocorrências/Ambientes Atingidos]]),0)</f>
        <v>0</v>
      </c>
      <c r="BS436" s="85" t="str">
        <f t="shared" si="197"/>
        <v/>
      </c>
      <c r="BT436" s="84">
        <f>IFERROR(FIND("Fauna",consulta_completa__11[[#This Row],[13 - Ocorrências/Ambientes Atingidos]]),0)</f>
        <v>0</v>
      </c>
      <c r="BU436" s="85" t="str">
        <f t="shared" si="198"/>
        <v/>
      </c>
      <c r="BV436" s="84">
        <f>IFERROR(FIND("UC federal",consulta_completa__11[[#This Row],[13 - Ocorrências/Ambientes Atingidos]]),0)</f>
        <v>0</v>
      </c>
      <c r="BW436" s="85" t="str">
        <f t="shared" si="199"/>
        <v/>
      </c>
      <c r="BX436" s="84">
        <f>IFERROR(FIND("UC estadual/municipal",consulta_completa__11[[#This Row],[13 - Ocorrências/Ambientes Atingidos]]),0)</f>
        <v>0</v>
      </c>
      <c r="BY436" s="85" t="str">
        <f t="shared" si="200"/>
        <v/>
      </c>
      <c r="BZ436" s="84">
        <f>IFERROR(FIND("Outro(s)",consulta_completa__11[[#This Row],[13 - Ocorrências/Ambientes Atingidos]]),0)</f>
        <v>0</v>
      </c>
      <c r="CA436" s="85" t="str">
        <f t="shared" si="201"/>
        <v/>
      </c>
      <c r="CB436" s="84">
        <f>IFERROR(FIND("Sem dano",consulta_completa__11[[#This Row],[13 - Ocorrências/Ambientes Atingidos]]),0)</f>
        <v>0</v>
      </c>
      <c r="CC436" s="85" t="str">
        <f t="shared" si="202"/>
        <v/>
      </c>
      <c r="CD436" s="84" t="str">
        <f>IF(consulta_completa__11[[#This Row],[13 - Ocorrências/Ambientes Atingidos]]="","X","")</f>
        <v/>
      </c>
      <c r="CE436" s="86">
        <f>IFERROR(FIND("IBAMA",consulta_completa__11[[#This Row],[14 - Inst. Atuando no Local]]),0)</f>
        <v>0</v>
      </c>
      <c r="CF436" s="86" t="str">
        <f t="shared" si="203"/>
        <v/>
      </c>
      <c r="CG436" s="86">
        <f>IFERROR(FIND("OEMA",consulta_completa__11[[#This Row],[14 - Inst. Atuando no Local]]),0)</f>
        <v>0</v>
      </c>
      <c r="CH436" s="86" t="str">
        <f t="shared" si="204"/>
        <v/>
      </c>
      <c r="CI436" s="86">
        <f>IFERROR(FIND("DEFESA CIVIL",consulta_completa__11[[#This Row],[14 - Inst. Atuando no Local]]),0)</f>
        <v>0</v>
      </c>
      <c r="CJ436" s="86" t="str">
        <f t="shared" si="205"/>
        <v/>
      </c>
      <c r="CK436" s="86">
        <f>IFERROR(FIND("CORPO DE BOMBEIROS",consulta_completa__11[[#This Row],[14 - Inst. Atuando no Local]]),0)</f>
        <v>0</v>
      </c>
      <c r="CL436" s="86" t="str">
        <f t="shared" si="206"/>
        <v/>
      </c>
      <c r="CM436" s="86">
        <f>IFERROR(FIND("POLÍCIA RODOVIÁRIA",consulta_completa__11[[#This Row],[14 - Inst. Atuando no Local]]),0)</f>
        <v>0</v>
      </c>
      <c r="CN436" s="86" t="str">
        <f t="shared" si="207"/>
        <v/>
      </c>
      <c r="CO436" s="86">
        <f>IFERROR(FIND("POLÍCIA MILITAR",consulta_completa__11[[#This Row],[14 - Inst. Atuando no Local]]),0)</f>
        <v>0</v>
      </c>
      <c r="CP436" s="86" t="str">
        <f t="shared" si="208"/>
        <v/>
      </c>
      <c r="CQ436" s="86">
        <f>IFERROR(FIND("POLÍCIA CIVIL",consulta_completa__11[[#This Row],[14 - Inst. Atuando no Local]]),0)</f>
        <v>0</v>
      </c>
      <c r="CR436" s="86" t="str">
        <f t="shared" si="209"/>
        <v/>
      </c>
      <c r="CS436" s="86">
        <f>IFERROR(FIND("MARINHA DO BRASIL",consulta_completa__11[[#This Row],[14 - Inst. Atuando no Local]]),0)</f>
        <v>0</v>
      </c>
      <c r="CT436" s="86" t="str">
        <f t="shared" si="210"/>
        <v/>
      </c>
      <c r="CU436" s="86">
        <f>IFERROR(FIND("EMPRESA ESPECIALIZADA EM ATENDIMENTO",consulta_completa__11[[#This Row],[14 - Inst. Atuando no Local]]),0)</f>
        <v>0</v>
      </c>
      <c r="CV436" s="86" t="str">
        <f t="shared" si="211"/>
        <v/>
      </c>
      <c r="CW436" s="86">
        <f>IFERROR(FIND("IBAMA",consulta_completa__11[[#This Row],[14 - Inst. Atuando no Local]]),0)</f>
        <v>0</v>
      </c>
      <c r="CX436" s="86" t="str">
        <f t="shared" si="212"/>
        <v/>
      </c>
      <c r="CY436" s="86" t="str">
        <f>IF(consulta_completa__11[[#This Row],[14 - Inst. Atuando no Local]]="","X","")</f>
        <v/>
      </c>
      <c r="CZ436" s="86">
        <f>IFERROR(FIND("OUTRA (S)",consulta_completa__11[[#This Row],[14 - Inst. Atuando no Local]]),0)</f>
        <v>0</v>
      </c>
      <c r="DA436" s="86" t="str">
        <f t="shared" si="213"/>
        <v/>
      </c>
      <c r="DB436" s="37" t="str">
        <f t="shared" si="214"/>
        <v>Sim</v>
      </c>
      <c r="DC436" s="37" t="str">
        <f t="shared" si="215"/>
        <v>Não</v>
      </c>
      <c r="DD436" s="37" t="str">
        <f t="shared" si="216"/>
        <v>Sim</v>
      </c>
      <c r="DE436" s="89" t="str">
        <f t="shared" si="187"/>
        <v>Federal</v>
      </c>
    </row>
    <row r="437" spans="1:109">
      <c r="A437" s="15">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4">
        <f>IFERROR(FIND("Óbitos/feridos",consulta_completa__11[[#This Row],[13 - Ocorrências/Ambientes Atingidos]]),0)</f>
        <v>0</v>
      </c>
      <c r="AY437" s="85" t="str">
        <f t="shared" si="188"/>
        <v/>
      </c>
      <c r="AZ437" s="84">
        <f>IFERROR(FIND("População afetada/evacuada",consulta_completa__11[[#This Row],[13 - Ocorrências/Ambientes Atingidos]]),0)</f>
        <v>0</v>
      </c>
      <c r="BA437" s="84" t="str">
        <f t="shared" si="189"/>
        <v/>
      </c>
      <c r="BB437" s="84">
        <f>IFERROR(FIND("Suspensão de abastecimento de água",consulta_completa__11[[#This Row],[13 - Ocorrências/Ambientes Atingidos]]),0)</f>
        <v>0</v>
      </c>
      <c r="BC437" s="85" t="str">
        <f t="shared" si="217"/>
        <v/>
      </c>
      <c r="BD437" s="84">
        <f>IFERROR(FIND("Rio/córrego",consulta_completa__11[[#This Row],[13 - Ocorrências/Ambientes Atingidos]]),0)</f>
        <v>0</v>
      </c>
      <c r="BE437" s="85" t="str">
        <f t="shared" si="190"/>
        <v/>
      </c>
      <c r="BF437" s="84">
        <f>IFERROR(FIND("Lago",consulta_completa__11[[#This Row],[13 - Ocorrências/Ambientes Atingidos]]),0)</f>
        <v>0</v>
      </c>
      <c r="BG437" s="85" t="str">
        <f t="shared" si="191"/>
        <v/>
      </c>
      <c r="BH437" s="84">
        <f>IFERROR(FIND("Mar",consulta_completa__11[[#This Row],[13 - Ocorrências/Ambientes Atingidos]]),0)</f>
        <v>0</v>
      </c>
      <c r="BI437" s="85" t="str">
        <f t="shared" si="192"/>
        <v/>
      </c>
      <c r="BJ437" s="84">
        <f>IFERROR(FIND("Praia",consulta_completa__11[[#This Row],[13 - Ocorrências/Ambientes Atingidos]]),0)</f>
        <v>0</v>
      </c>
      <c r="BK437" s="85" t="str">
        <f t="shared" si="193"/>
        <v/>
      </c>
      <c r="BL437" s="84">
        <f>IFERROR(FIND("Solo",consulta_completa__11[[#This Row],[13 - Ocorrências/Ambientes Atingidos]]),0)</f>
        <v>0</v>
      </c>
      <c r="BM437" s="85" t="str">
        <f t="shared" si="194"/>
        <v/>
      </c>
      <c r="BN437" s="84">
        <f>IFERROR(FIND("Águas subterrâneas",consulta_completa__11[[#This Row],[13 - Ocorrências/Ambientes Atingidos]]),0)</f>
        <v>0</v>
      </c>
      <c r="BO437" s="85" t="str">
        <f t="shared" si="195"/>
        <v/>
      </c>
      <c r="BP437" s="84">
        <f>IFERROR(FIND("Atmosfera",consulta_completa__11[[#This Row],[13 - Ocorrências/Ambientes Atingidos]]),0)</f>
        <v>0</v>
      </c>
      <c r="BQ437" s="85" t="str">
        <f t="shared" si="196"/>
        <v/>
      </c>
      <c r="BR437" s="84">
        <f>IFERROR(FIND("Flora",consulta_completa__11[[#This Row],[13 - Ocorrências/Ambientes Atingidos]]),0)</f>
        <v>0</v>
      </c>
      <c r="BS437" s="85" t="str">
        <f t="shared" si="197"/>
        <v/>
      </c>
      <c r="BT437" s="84">
        <f>IFERROR(FIND("Fauna",consulta_completa__11[[#This Row],[13 - Ocorrências/Ambientes Atingidos]]),0)</f>
        <v>0</v>
      </c>
      <c r="BU437" s="85" t="str">
        <f t="shared" si="198"/>
        <v/>
      </c>
      <c r="BV437" s="84">
        <f>IFERROR(FIND("UC federal",consulta_completa__11[[#This Row],[13 - Ocorrências/Ambientes Atingidos]]),0)</f>
        <v>0</v>
      </c>
      <c r="BW437" s="85" t="str">
        <f t="shared" si="199"/>
        <v/>
      </c>
      <c r="BX437" s="84">
        <f>IFERROR(FIND("UC estadual/municipal",consulta_completa__11[[#This Row],[13 - Ocorrências/Ambientes Atingidos]]),0)</f>
        <v>0</v>
      </c>
      <c r="BY437" s="85" t="str">
        <f t="shared" si="200"/>
        <v/>
      </c>
      <c r="BZ437" s="84">
        <f>IFERROR(FIND("Outro(s)",consulta_completa__11[[#This Row],[13 - Ocorrências/Ambientes Atingidos]]),0)</f>
        <v>1</v>
      </c>
      <c r="CA437" s="85" t="str">
        <f t="shared" si="201"/>
        <v>X</v>
      </c>
      <c r="CB437" s="84">
        <f>IFERROR(FIND("Sem dano",consulta_completa__11[[#This Row],[13 - Ocorrências/Ambientes Atingidos]]),0)</f>
        <v>0</v>
      </c>
      <c r="CC437" s="85" t="str">
        <f t="shared" si="202"/>
        <v/>
      </c>
      <c r="CD437" s="84" t="str">
        <f>IF(consulta_completa__11[[#This Row],[13 - Ocorrências/Ambientes Atingidos]]="","X","")</f>
        <v/>
      </c>
      <c r="CE437" s="86">
        <f>IFERROR(FIND("IBAMA",consulta_completa__11[[#This Row],[14 - Inst. Atuando no Local]]),0)</f>
        <v>0</v>
      </c>
      <c r="CF437" s="86" t="str">
        <f t="shared" si="203"/>
        <v/>
      </c>
      <c r="CG437" s="86">
        <f>IFERROR(FIND("OEMA",consulta_completa__11[[#This Row],[14 - Inst. Atuando no Local]]),0)</f>
        <v>0</v>
      </c>
      <c r="CH437" s="86" t="str">
        <f t="shared" si="204"/>
        <v/>
      </c>
      <c r="CI437" s="86">
        <f>IFERROR(FIND("DEFESA CIVIL",consulta_completa__11[[#This Row],[14 - Inst. Atuando no Local]]),0)</f>
        <v>0</v>
      </c>
      <c r="CJ437" s="86" t="str">
        <f t="shared" si="205"/>
        <v/>
      </c>
      <c r="CK437" s="86">
        <f>IFERROR(FIND("CORPO DE BOMBEIROS",consulta_completa__11[[#This Row],[14 - Inst. Atuando no Local]]),0)</f>
        <v>0</v>
      </c>
      <c r="CL437" s="86" t="str">
        <f t="shared" si="206"/>
        <v/>
      </c>
      <c r="CM437" s="86">
        <f>IFERROR(FIND("POLÍCIA RODOVIÁRIA",consulta_completa__11[[#This Row],[14 - Inst. Atuando no Local]]),0)</f>
        <v>0</v>
      </c>
      <c r="CN437" s="86" t="str">
        <f t="shared" si="207"/>
        <v/>
      </c>
      <c r="CO437" s="86">
        <f>IFERROR(FIND("POLÍCIA MILITAR",consulta_completa__11[[#This Row],[14 - Inst. Atuando no Local]]),0)</f>
        <v>0</v>
      </c>
      <c r="CP437" s="86" t="str">
        <f t="shared" si="208"/>
        <v/>
      </c>
      <c r="CQ437" s="86">
        <f>IFERROR(FIND("POLÍCIA CIVIL",consulta_completa__11[[#This Row],[14 - Inst. Atuando no Local]]),0)</f>
        <v>0</v>
      </c>
      <c r="CR437" s="86" t="str">
        <f t="shared" si="209"/>
        <v/>
      </c>
      <c r="CS437" s="86">
        <f>IFERROR(FIND("MARINHA DO BRASIL",consulta_completa__11[[#This Row],[14 - Inst. Atuando no Local]]),0)</f>
        <v>0</v>
      </c>
      <c r="CT437" s="86" t="str">
        <f t="shared" si="210"/>
        <v/>
      </c>
      <c r="CU437" s="86">
        <f>IFERROR(FIND("EMPRESA ESPECIALIZADA EM ATENDIMENTO",consulta_completa__11[[#This Row],[14 - Inst. Atuando no Local]]),0)</f>
        <v>0</v>
      </c>
      <c r="CV437" s="86" t="str">
        <f t="shared" si="211"/>
        <v/>
      </c>
      <c r="CW437" s="86">
        <f>IFERROR(FIND("IBAMA",consulta_completa__11[[#This Row],[14 - Inst. Atuando no Local]]),0)</f>
        <v>0</v>
      </c>
      <c r="CX437" s="86" t="str">
        <f t="shared" si="212"/>
        <v/>
      </c>
      <c r="CY437" s="86" t="str">
        <f>IF(consulta_completa__11[[#This Row],[14 - Inst. Atuando no Local]]="","X","")</f>
        <v/>
      </c>
      <c r="CZ437" s="86">
        <f>IFERROR(FIND("OUTRA (S)",consulta_completa__11[[#This Row],[14 - Inst. Atuando no Local]]),0)</f>
        <v>0</v>
      </c>
      <c r="DA437" s="86" t="str">
        <f t="shared" si="213"/>
        <v/>
      </c>
      <c r="DB437" s="37" t="str">
        <f t="shared" si="214"/>
        <v>Sim</v>
      </c>
      <c r="DC437" s="37" t="str">
        <f t="shared" si="215"/>
        <v>Não</v>
      </c>
      <c r="DD437" s="37" t="str">
        <f t="shared" si="216"/>
        <v>Sim</v>
      </c>
      <c r="DE437" s="89" t="str">
        <f t="shared" si="187"/>
        <v>Sem informação</v>
      </c>
    </row>
    <row r="438" spans="1:109">
      <c r="A438" s="15">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4">
        <f>IFERROR(FIND("Óbitos/feridos",consulta_completa__11[[#This Row],[13 - Ocorrências/Ambientes Atingidos]]),0)</f>
        <v>0</v>
      </c>
      <c r="AY438" s="85" t="str">
        <f t="shared" si="188"/>
        <v/>
      </c>
      <c r="AZ438" s="84">
        <f>IFERROR(FIND("População afetada/evacuada",consulta_completa__11[[#This Row],[13 - Ocorrências/Ambientes Atingidos]]),0)</f>
        <v>0</v>
      </c>
      <c r="BA438" s="84" t="str">
        <f t="shared" si="189"/>
        <v/>
      </c>
      <c r="BB438" s="84">
        <f>IFERROR(FIND("Suspensão de abastecimento de água",consulta_completa__11[[#This Row],[13 - Ocorrências/Ambientes Atingidos]]),0)</f>
        <v>0</v>
      </c>
      <c r="BC438" s="85" t="str">
        <f t="shared" si="217"/>
        <v/>
      </c>
      <c r="BD438" s="84">
        <f>IFERROR(FIND("Rio/córrego",consulta_completa__11[[#This Row],[13 - Ocorrências/Ambientes Atingidos]]),0)</f>
        <v>0</v>
      </c>
      <c r="BE438" s="85" t="str">
        <f t="shared" si="190"/>
        <v/>
      </c>
      <c r="BF438" s="84">
        <f>IFERROR(FIND("Lago",consulta_completa__11[[#This Row],[13 - Ocorrências/Ambientes Atingidos]]),0)</f>
        <v>0</v>
      </c>
      <c r="BG438" s="85" t="str">
        <f t="shared" si="191"/>
        <v/>
      </c>
      <c r="BH438" s="84">
        <f>IFERROR(FIND("Mar",consulta_completa__11[[#This Row],[13 - Ocorrências/Ambientes Atingidos]]),0)</f>
        <v>0</v>
      </c>
      <c r="BI438" s="85" t="str">
        <f t="shared" si="192"/>
        <v/>
      </c>
      <c r="BJ438" s="84">
        <f>IFERROR(FIND("Praia",consulta_completa__11[[#This Row],[13 - Ocorrências/Ambientes Atingidos]]),0)</f>
        <v>0</v>
      </c>
      <c r="BK438" s="85" t="str">
        <f t="shared" si="193"/>
        <v/>
      </c>
      <c r="BL438" s="84">
        <f>IFERROR(FIND("Solo",consulta_completa__11[[#This Row],[13 - Ocorrências/Ambientes Atingidos]]),0)</f>
        <v>1</v>
      </c>
      <c r="BM438" s="85" t="str">
        <f t="shared" si="194"/>
        <v>X</v>
      </c>
      <c r="BN438" s="84">
        <f>IFERROR(FIND("Águas subterrâneas",consulta_completa__11[[#This Row],[13 - Ocorrências/Ambientes Atingidos]]),0)</f>
        <v>0</v>
      </c>
      <c r="BO438" s="85" t="str">
        <f t="shared" si="195"/>
        <v/>
      </c>
      <c r="BP438" s="84">
        <f>IFERROR(FIND("Atmosfera",consulta_completa__11[[#This Row],[13 - Ocorrências/Ambientes Atingidos]]),0)</f>
        <v>0</v>
      </c>
      <c r="BQ438" s="85" t="str">
        <f t="shared" si="196"/>
        <v/>
      </c>
      <c r="BR438" s="84">
        <f>IFERROR(FIND("Flora",consulta_completa__11[[#This Row],[13 - Ocorrências/Ambientes Atingidos]]),0)</f>
        <v>0</v>
      </c>
      <c r="BS438" s="85" t="str">
        <f t="shared" si="197"/>
        <v/>
      </c>
      <c r="BT438" s="84">
        <f>IFERROR(FIND("Fauna",consulta_completa__11[[#This Row],[13 - Ocorrências/Ambientes Atingidos]]),0)</f>
        <v>0</v>
      </c>
      <c r="BU438" s="85" t="str">
        <f t="shared" si="198"/>
        <v/>
      </c>
      <c r="BV438" s="84">
        <f>IFERROR(FIND("UC federal",consulta_completa__11[[#This Row],[13 - Ocorrências/Ambientes Atingidos]]),0)</f>
        <v>0</v>
      </c>
      <c r="BW438" s="85" t="str">
        <f t="shared" si="199"/>
        <v/>
      </c>
      <c r="BX438" s="84">
        <f>IFERROR(FIND("UC estadual/municipal",consulta_completa__11[[#This Row],[13 - Ocorrências/Ambientes Atingidos]]),0)</f>
        <v>0</v>
      </c>
      <c r="BY438" s="85" t="str">
        <f t="shared" si="200"/>
        <v/>
      </c>
      <c r="BZ438" s="84">
        <f>IFERROR(FIND("Outro(s)",consulta_completa__11[[#This Row],[13 - Ocorrências/Ambientes Atingidos]]),0)</f>
        <v>0</v>
      </c>
      <c r="CA438" s="85" t="str">
        <f t="shared" si="201"/>
        <v/>
      </c>
      <c r="CB438" s="84">
        <f>IFERROR(FIND("Sem dano",consulta_completa__11[[#This Row],[13 - Ocorrências/Ambientes Atingidos]]),0)</f>
        <v>0</v>
      </c>
      <c r="CC438" s="85" t="str">
        <f t="shared" si="202"/>
        <v/>
      </c>
      <c r="CD438" s="84" t="str">
        <f>IF(consulta_completa__11[[#This Row],[13 - Ocorrências/Ambientes Atingidos]]="","X","")</f>
        <v/>
      </c>
      <c r="CE438" s="86">
        <f>IFERROR(FIND("IBAMA",consulta_completa__11[[#This Row],[14 - Inst. Atuando no Local]]),0)</f>
        <v>0</v>
      </c>
      <c r="CF438" s="86" t="str">
        <f t="shared" si="203"/>
        <v/>
      </c>
      <c r="CG438" s="86">
        <f>IFERROR(FIND("OEMA",consulta_completa__11[[#This Row],[14 - Inst. Atuando no Local]]),0)</f>
        <v>0</v>
      </c>
      <c r="CH438" s="86" t="str">
        <f t="shared" si="204"/>
        <v/>
      </c>
      <c r="CI438" s="86">
        <f>IFERROR(FIND("DEFESA CIVIL",consulta_completa__11[[#This Row],[14 - Inst. Atuando no Local]]),0)</f>
        <v>0</v>
      </c>
      <c r="CJ438" s="86" t="str">
        <f t="shared" si="205"/>
        <v/>
      </c>
      <c r="CK438" s="86">
        <f>IFERROR(FIND("CORPO DE BOMBEIROS",consulta_completa__11[[#This Row],[14 - Inst. Atuando no Local]]),0)</f>
        <v>0</v>
      </c>
      <c r="CL438" s="86" t="str">
        <f t="shared" si="206"/>
        <v/>
      </c>
      <c r="CM438" s="86">
        <f>IFERROR(FIND("POLÍCIA RODOVIÁRIA",consulta_completa__11[[#This Row],[14 - Inst. Atuando no Local]]),0)</f>
        <v>0</v>
      </c>
      <c r="CN438" s="86" t="str">
        <f t="shared" si="207"/>
        <v/>
      </c>
      <c r="CO438" s="86">
        <f>IFERROR(FIND("POLÍCIA MILITAR",consulta_completa__11[[#This Row],[14 - Inst. Atuando no Local]]),0)</f>
        <v>0</v>
      </c>
      <c r="CP438" s="86" t="str">
        <f t="shared" si="208"/>
        <v/>
      </c>
      <c r="CQ438" s="86">
        <f>IFERROR(FIND("POLÍCIA CIVIL",consulta_completa__11[[#This Row],[14 - Inst. Atuando no Local]]),0)</f>
        <v>0</v>
      </c>
      <c r="CR438" s="86" t="str">
        <f t="shared" si="209"/>
        <v/>
      </c>
      <c r="CS438" s="86">
        <f>IFERROR(FIND("MARINHA DO BRASIL",consulta_completa__11[[#This Row],[14 - Inst. Atuando no Local]]),0)</f>
        <v>0</v>
      </c>
      <c r="CT438" s="86" t="str">
        <f t="shared" si="210"/>
        <v/>
      </c>
      <c r="CU438" s="86">
        <f>IFERROR(FIND("EMPRESA ESPECIALIZADA EM ATENDIMENTO",consulta_completa__11[[#This Row],[14 - Inst. Atuando no Local]]),0)</f>
        <v>0</v>
      </c>
      <c r="CV438" s="86" t="str">
        <f t="shared" si="211"/>
        <v/>
      </c>
      <c r="CW438" s="86">
        <f>IFERROR(FIND("IBAMA",consulta_completa__11[[#This Row],[14 - Inst. Atuando no Local]]),0)</f>
        <v>0</v>
      </c>
      <c r="CX438" s="86" t="str">
        <f t="shared" si="212"/>
        <v/>
      </c>
      <c r="CY438" s="86" t="str">
        <f>IF(consulta_completa__11[[#This Row],[14 - Inst. Atuando no Local]]="","X","")</f>
        <v/>
      </c>
      <c r="CZ438" s="86">
        <f>IFERROR(FIND("OUTRA (S)",consulta_completa__11[[#This Row],[14 - Inst. Atuando no Local]]),0)</f>
        <v>0</v>
      </c>
      <c r="DA438" s="86" t="str">
        <f t="shared" si="213"/>
        <v/>
      </c>
      <c r="DB438" s="37" t="str">
        <f t="shared" si="214"/>
        <v>Sim</v>
      </c>
      <c r="DC438" s="37" t="str">
        <f t="shared" si="215"/>
        <v>Não</v>
      </c>
      <c r="DD438" s="37" t="str">
        <f t="shared" si="216"/>
        <v>Sim</v>
      </c>
      <c r="DE438" s="89" t="str">
        <f t="shared" si="187"/>
        <v>Federal</v>
      </c>
    </row>
    <row r="439" spans="1:109">
      <c r="A439" s="15">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4">
        <f>IFERROR(FIND("Óbitos/feridos",consulta_completa__11[[#This Row],[13 - Ocorrências/Ambientes Atingidos]]),0)</f>
        <v>0</v>
      </c>
      <c r="AY439" s="85" t="str">
        <f t="shared" si="188"/>
        <v/>
      </c>
      <c r="AZ439" s="84">
        <f>IFERROR(FIND("População afetada/evacuada",consulta_completa__11[[#This Row],[13 - Ocorrências/Ambientes Atingidos]]),0)</f>
        <v>0</v>
      </c>
      <c r="BA439" s="84" t="str">
        <f t="shared" si="189"/>
        <v/>
      </c>
      <c r="BB439" s="84">
        <f>IFERROR(FIND("Suspensão de abastecimento de água",consulta_completa__11[[#This Row],[13 - Ocorrências/Ambientes Atingidos]]),0)</f>
        <v>0</v>
      </c>
      <c r="BC439" s="85" t="str">
        <f t="shared" si="217"/>
        <v/>
      </c>
      <c r="BD439" s="84">
        <f>IFERROR(FIND("Rio/córrego",consulta_completa__11[[#This Row],[13 - Ocorrências/Ambientes Atingidos]]),0)</f>
        <v>0</v>
      </c>
      <c r="BE439" s="85" t="str">
        <f t="shared" si="190"/>
        <v/>
      </c>
      <c r="BF439" s="84">
        <f>IFERROR(FIND("Lago",consulta_completa__11[[#This Row],[13 - Ocorrências/Ambientes Atingidos]]),0)</f>
        <v>0</v>
      </c>
      <c r="BG439" s="85" t="str">
        <f t="shared" si="191"/>
        <v/>
      </c>
      <c r="BH439" s="84">
        <f>IFERROR(FIND("Mar",consulta_completa__11[[#This Row],[13 - Ocorrências/Ambientes Atingidos]]),0)</f>
        <v>1</v>
      </c>
      <c r="BI439" s="85" t="str">
        <f t="shared" si="192"/>
        <v>X</v>
      </c>
      <c r="BJ439" s="84">
        <f>IFERROR(FIND("Praia",consulta_completa__11[[#This Row],[13 - Ocorrências/Ambientes Atingidos]]),0)</f>
        <v>0</v>
      </c>
      <c r="BK439" s="85" t="str">
        <f t="shared" si="193"/>
        <v/>
      </c>
      <c r="BL439" s="84">
        <f>IFERROR(FIND("Solo",consulta_completa__11[[#This Row],[13 - Ocorrências/Ambientes Atingidos]]),0)</f>
        <v>0</v>
      </c>
      <c r="BM439" s="85" t="str">
        <f t="shared" si="194"/>
        <v/>
      </c>
      <c r="BN439" s="84">
        <f>IFERROR(FIND("Águas subterrâneas",consulta_completa__11[[#This Row],[13 - Ocorrências/Ambientes Atingidos]]),0)</f>
        <v>0</v>
      </c>
      <c r="BO439" s="85" t="str">
        <f t="shared" si="195"/>
        <v/>
      </c>
      <c r="BP439" s="84">
        <f>IFERROR(FIND("Atmosfera",consulta_completa__11[[#This Row],[13 - Ocorrências/Ambientes Atingidos]]),0)</f>
        <v>0</v>
      </c>
      <c r="BQ439" s="85" t="str">
        <f t="shared" si="196"/>
        <v/>
      </c>
      <c r="BR439" s="84">
        <f>IFERROR(FIND("Flora",consulta_completa__11[[#This Row],[13 - Ocorrências/Ambientes Atingidos]]),0)</f>
        <v>0</v>
      </c>
      <c r="BS439" s="85" t="str">
        <f t="shared" si="197"/>
        <v/>
      </c>
      <c r="BT439" s="84">
        <f>IFERROR(FIND("Fauna",consulta_completa__11[[#This Row],[13 - Ocorrências/Ambientes Atingidos]]),0)</f>
        <v>0</v>
      </c>
      <c r="BU439" s="85" t="str">
        <f t="shared" si="198"/>
        <v/>
      </c>
      <c r="BV439" s="84">
        <f>IFERROR(FIND("UC federal",consulta_completa__11[[#This Row],[13 - Ocorrências/Ambientes Atingidos]]),0)</f>
        <v>0</v>
      </c>
      <c r="BW439" s="85" t="str">
        <f t="shared" si="199"/>
        <v/>
      </c>
      <c r="BX439" s="84">
        <f>IFERROR(FIND("UC estadual/municipal",consulta_completa__11[[#This Row],[13 - Ocorrências/Ambientes Atingidos]]),0)</f>
        <v>0</v>
      </c>
      <c r="BY439" s="85" t="str">
        <f t="shared" si="200"/>
        <v/>
      </c>
      <c r="BZ439" s="84">
        <f>IFERROR(FIND("Outro(s)",consulta_completa__11[[#This Row],[13 - Ocorrências/Ambientes Atingidos]]),0)</f>
        <v>0</v>
      </c>
      <c r="CA439" s="85" t="str">
        <f t="shared" si="201"/>
        <v/>
      </c>
      <c r="CB439" s="84">
        <f>IFERROR(FIND("Sem dano",consulta_completa__11[[#This Row],[13 - Ocorrências/Ambientes Atingidos]]),0)</f>
        <v>0</v>
      </c>
      <c r="CC439" s="85" t="str">
        <f t="shared" si="202"/>
        <v/>
      </c>
      <c r="CD439" s="84" t="str">
        <f>IF(consulta_completa__11[[#This Row],[13 - Ocorrências/Ambientes Atingidos]]="","X","")</f>
        <v/>
      </c>
      <c r="CE439" s="86">
        <f>IFERROR(FIND("IBAMA",consulta_completa__11[[#This Row],[14 - Inst. Atuando no Local]]),0)</f>
        <v>0</v>
      </c>
      <c r="CF439" s="86" t="str">
        <f t="shared" si="203"/>
        <v/>
      </c>
      <c r="CG439" s="86">
        <f>IFERROR(FIND("OEMA",consulta_completa__11[[#This Row],[14 - Inst. Atuando no Local]]),0)</f>
        <v>0</v>
      </c>
      <c r="CH439" s="86" t="str">
        <f t="shared" si="204"/>
        <v/>
      </c>
      <c r="CI439" s="86">
        <f>IFERROR(FIND("DEFESA CIVIL",consulta_completa__11[[#This Row],[14 - Inst. Atuando no Local]]),0)</f>
        <v>0</v>
      </c>
      <c r="CJ439" s="86" t="str">
        <f t="shared" si="205"/>
        <v/>
      </c>
      <c r="CK439" s="86">
        <f>IFERROR(FIND("CORPO DE BOMBEIROS",consulta_completa__11[[#This Row],[14 - Inst. Atuando no Local]]),0)</f>
        <v>0</v>
      </c>
      <c r="CL439" s="86" t="str">
        <f t="shared" si="206"/>
        <v/>
      </c>
      <c r="CM439" s="86">
        <f>IFERROR(FIND("POLÍCIA RODOVIÁRIA",consulta_completa__11[[#This Row],[14 - Inst. Atuando no Local]]),0)</f>
        <v>0</v>
      </c>
      <c r="CN439" s="86" t="str">
        <f t="shared" si="207"/>
        <v/>
      </c>
      <c r="CO439" s="86">
        <f>IFERROR(FIND("POLÍCIA MILITAR",consulta_completa__11[[#This Row],[14 - Inst. Atuando no Local]]),0)</f>
        <v>0</v>
      </c>
      <c r="CP439" s="86" t="str">
        <f t="shared" si="208"/>
        <v/>
      </c>
      <c r="CQ439" s="86">
        <f>IFERROR(FIND("POLÍCIA CIVIL",consulta_completa__11[[#This Row],[14 - Inst. Atuando no Local]]),0)</f>
        <v>0</v>
      </c>
      <c r="CR439" s="86" t="str">
        <f t="shared" si="209"/>
        <v/>
      </c>
      <c r="CS439" s="86">
        <f>IFERROR(FIND("MARINHA DO BRASIL",consulta_completa__11[[#This Row],[14 - Inst. Atuando no Local]]),0)</f>
        <v>0</v>
      </c>
      <c r="CT439" s="86" t="str">
        <f t="shared" si="210"/>
        <v/>
      </c>
      <c r="CU439" s="86">
        <f>IFERROR(FIND("EMPRESA ESPECIALIZADA EM ATENDIMENTO",consulta_completa__11[[#This Row],[14 - Inst. Atuando no Local]]),0)</f>
        <v>0</v>
      </c>
      <c r="CV439" s="86" t="str">
        <f t="shared" si="211"/>
        <v/>
      </c>
      <c r="CW439" s="86">
        <f>IFERROR(FIND("IBAMA",consulta_completa__11[[#This Row],[14 - Inst. Atuando no Local]]),0)</f>
        <v>0</v>
      </c>
      <c r="CX439" s="86" t="str">
        <f t="shared" si="212"/>
        <v/>
      </c>
      <c r="CY439" s="86" t="str">
        <f>IF(consulta_completa__11[[#This Row],[14 - Inst. Atuando no Local]]="","X","")</f>
        <v/>
      </c>
      <c r="CZ439" s="86">
        <f>IFERROR(FIND("OUTRA (S)",consulta_completa__11[[#This Row],[14 - Inst. Atuando no Local]]),0)</f>
        <v>0</v>
      </c>
      <c r="DA439" s="86" t="str">
        <f t="shared" si="213"/>
        <v/>
      </c>
      <c r="DB439" s="37" t="str">
        <f t="shared" si="214"/>
        <v>Sim</v>
      </c>
      <c r="DC439" s="37" t="str">
        <f t="shared" si="215"/>
        <v>Não</v>
      </c>
      <c r="DD439" s="37" t="str">
        <f t="shared" si="216"/>
        <v>Sim</v>
      </c>
      <c r="DE439" s="89" t="str">
        <f t="shared" si="187"/>
        <v>Federal</v>
      </c>
    </row>
    <row r="440" spans="1:109">
      <c r="A440" s="15">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4">
        <f>IFERROR(FIND("Óbitos/feridos",consulta_completa__11[[#This Row],[13 - Ocorrências/Ambientes Atingidos]]),0)</f>
        <v>0</v>
      </c>
      <c r="AY440" s="85" t="str">
        <f t="shared" si="188"/>
        <v/>
      </c>
      <c r="AZ440" s="84">
        <f>IFERROR(FIND("População afetada/evacuada",consulta_completa__11[[#This Row],[13 - Ocorrências/Ambientes Atingidos]]),0)</f>
        <v>0</v>
      </c>
      <c r="BA440" s="84" t="str">
        <f t="shared" si="189"/>
        <v/>
      </c>
      <c r="BB440" s="84">
        <f>IFERROR(FIND("Suspensão de abastecimento de água",consulta_completa__11[[#This Row],[13 - Ocorrências/Ambientes Atingidos]]),0)</f>
        <v>0</v>
      </c>
      <c r="BC440" s="85" t="str">
        <f t="shared" si="217"/>
        <v/>
      </c>
      <c r="BD440" s="84">
        <f>IFERROR(FIND("Rio/córrego",consulta_completa__11[[#This Row],[13 - Ocorrências/Ambientes Atingidos]]),0)</f>
        <v>0</v>
      </c>
      <c r="BE440" s="85" t="str">
        <f t="shared" si="190"/>
        <v/>
      </c>
      <c r="BF440" s="84">
        <f>IFERROR(FIND("Lago",consulta_completa__11[[#This Row],[13 - Ocorrências/Ambientes Atingidos]]),0)</f>
        <v>0</v>
      </c>
      <c r="BG440" s="85" t="str">
        <f t="shared" si="191"/>
        <v/>
      </c>
      <c r="BH440" s="84">
        <f>IFERROR(FIND("Mar",consulta_completa__11[[#This Row],[13 - Ocorrências/Ambientes Atingidos]]),0)</f>
        <v>1</v>
      </c>
      <c r="BI440" s="85" t="str">
        <f t="shared" si="192"/>
        <v>X</v>
      </c>
      <c r="BJ440" s="84">
        <f>IFERROR(FIND("Praia",consulta_completa__11[[#This Row],[13 - Ocorrências/Ambientes Atingidos]]),0)</f>
        <v>0</v>
      </c>
      <c r="BK440" s="85" t="str">
        <f t="shared" si="193"/>
        <v/>
      </c>
      <c r="BL440" s="84">
        <f>IFERROR(FIND("Solo",consulta_completa__11[[#This Row],[13 - Ocorrências/Ambientes Atingidos]]),0)</f>
        <v>0</v>
      </c>
      <c r="BM440" s="85" t="str">
        <f t="shared" si="194"/>
        <v/>
      </c>
      <c r="BN440" s="84">
        <f>IFERROR(FIND("Águas subterrâneas",consulta_completa__11[[#This Row],[13 - Ocorrências/Ambientes Atingidos]]),0)</f>
        <v>0</v>
      </c>
      <c r="BO440" s="85" t="str">
        <f t="shared" si="195"/>
        <v/>
      </c>
      <c r="BP440" s="84">
        <f>IFERROR(FIND("Atmosfera",consulta_completa__11[[#This Row],[13 - Ocorrências/Ambientes Atingidos]]),0)</f>
        <v>0</v>
      </c>
      <c r="BQ440" s="85" t="str">
        <f t="shared" si="196"/>
        <v/>
      </c>
      <c r="BR440" s="84">
        <f>IFERROR(FIND("Flora",consulta_completa__11[[#This Row],[13 - Ocorrências/Ambientes Atingidos]]),0)</f>
        <v>0</v>
      </c>
      <c r="BS440" s="85" t="str">
        <f t="shared" si="197"/>
        <v/>
      </c>
      <c r="BT440" s="84">
        <f>IFERROR(FIND("Fauna",consulta_completa__11[[#This Row],[13 - Ocorrências/Ambientes Atingidos]]),0)</f>
        <v>0</v>
      </c>
      <c r="BU440" s="85" t="str">
        <f t="shared" si="198"/>
        <v/>
      </c>
      <c r="BV440" s="84">
        <f>IFERROR(FIND("UC federal",consulta_completa__11[[#This Row],[13 - Ocorrências/Ambientes Atingidos]]),0)</f>
        <v>0</v>
      </c>
      <c r="BW440" s="85" t="str">
        <f t="shared" si="199"/>
        <v/>
      </c>
      <c r="BX440" s="84">
        <f>IFERROR(FIND("UC estadual/municipal",consulta_completa__11[[#This Row],[13 - Ocorrências/Ambientes Atingidos]]),0)</f>
        <v>0</v>
      </c>
      <c r="BY440" s="85" t="str">
        <f t="shared" si="200"/>
        <v/>
      </c>
      <c r="BZ440" s="84">
        <f>IFERROR(FIND("Outro(s)",consulta_completa__11[[#This Row],[13 - Ocorrências/Ambientes Atingidos]]),0)</f>
        <v>0</v>
      </c>
      <c r="CA440" s="85" t="str">
        <f t="shared" si="201"/>
        <v/>
      </c>
      <c r="CB440" s="84">
        <f>IFERROR(FIND("Sem dano",consulta_completa__11[[#This Row],[13 - Ocorrências/Ambientes Atingidos]]),0)</f>
        <v>0</v>
      </c>
      <c r="CC440" s="85" t="str">
        <f t="shared" si="202"/>
        <v/>
      </c>
      <c r="CD440" s="84" t="str">
        <f>IF(consulta_completa__11[[#This Row],[13 - Ocorrências/Ambientes Atingidos]]="","X","")</f>
        <v/>
      </c>
      <c r="CE440" s="86">
        <f>IFERROR(FIND("IBAMA",consulta_completa__11[[#This Row],[14 - Inst. Atuando no Local]]),0)</f>
        <v>0</v>
      </c>
      <c r="CF440" s="86" t="str">
        <f t="shared" si="203"/>
        <v/>
      </c>
      <c r="CG440" s="86">
        <f>IFERROR(FIND("OEMA",consulta_completa__11[[#This Row],[14 - Inst. Atuando no Local]]),0)</f>
        <v>0</v>
      </c>
      <c r="CH440" s="86" t="str">
        <f t="shared" si="204"/>
        <v/>
      </c>
      <c r="CI440" s="86">
        <f>IFERROR(FIND("DEFESA CIVIL",consulta_completa__11[[#This Row],[14 - Inst. Atuando no Local]]),0)</f>
        <v>0</v>
      </c>
      <c r="CJ440" s="86" t="str">
        <f t="shared" si="205"/>
        <v/>
      </c>
      <c r="CK440" s="86">
        <f>IFERROR(FIND("CORPO DE BOMBEIROS",consulta_completa__11[[#This Row],[14 - Inst. Atuando no Local]]),0)</f>
        <v>0</v>
      </c>
      <c r="CL440" s="86" t="str">
        <f t="shared" si="206"/>
        <v/>
      </c>
      <c r="CM440" s="86">
        <f>IFERROR(FIND("POLÍCIA RODOVIÁRIA",consulta_completa__11[[#This Row],[14 - Inst. Atuando no Local]]),0)</f>
        <v>0</v>
      </c>
      <c r="CN440" s="86" t="str">
        <f t="shared" si="207"/>
        <v/>
      </c>
      <c r="CO440" s="86">
        <f>IFERROR(FIND("POLÍCIA MILITAR",consulta_completa__11[[#This Row],[14 - Inst. Atuando no Local]]),0)</f>
        <v>0</v>
      </c>
      <c r="CP440" s="86" t="str">
        <f t="shared" si="208"/>
        <v/>
      </c>
      <c r="CQ440" s="86">
        <f>IFERROR(FIND("POLÍCIA CIVIL",consulta_completa__11[[#This Row],[14 - Inst. Atuando no Local]]),0)</f>
        <v>0</v>
      </c>
      <c r="CR440" s="86" t="str">
        <f t="shared" si="209"/>
        <v/>
      </c>
      <c r="CS440" s="86">
        <f>IFERROR(FIND("MARINHA DO BRASIL",consulta_completa__11[[#This Row],[14 - Inst. Atuando no Local]]),0)</f>
        <v>0</v>
      </c>
      <c r="CT440" s="86" t="str">
        <f t="shared" si="210"/>
        <v/>
      </c>
      <c r="CU440" s="86">
        <f>IFERROR(FIND("EMPRESA ESPECIALIZADA EM ATENDIMENTO",consulta_completa__11[[#This Row],[14 - Inst. Atuando no Local]]),0)</f>
        <v>0</v>
      </c>
      <c r="CV440" s="86" t="str">
        <f t="shared" si="211"/>
        <v/>
      </c>
      <c r="CW440" s="86">
        <f>IFERROR(FIND("IBAMA",consulta_completa__11[[#This Row],[14 - Inst. Atuando no Local]]),0)</f>
        <v>0</v>
      </c>
      <c r="CX440" s="86" t="str">
        <f t="shared" si="212"/>
        <v/>
      </c>
      <c r="CY440" s="86" t="str">
        <f>IF(consulta_completa__11[[#This Row],[14 - Inst. Atuando no Local]]="","X","")</f>
        <v/>
      </c>
      <c r="CZ440" s="86">
        <f>IFERROR(FIND("OUTRA (S)",consulta_completa__11[[#This Row],[14 - Inst. Atuando no Local]]),0)</f>
        <v>0</v>
      </c>
      <c r="DA440" s="86" t="str">
        <f t="shared" si="213"/>
        <v/>
      </c>
      <c r="DB440" s="37" t="str">
        <f t="shared" si="214"/>
        <v>Sim</v>
      </c>
      <c r="DC440" s="37" t="str">
        <f t="shared" si="215"/>
        <v>Não</v>
      </c>
      <c r="DD440" s="37" t="str">
        <f t="shared" si="216"/>
        <v>Sim</v>
      </c>
      <c r="DE440" s="89" t="str">
        <f t="shared" si="187"/>
        <v>Federal</v>
      </c>
    </row>
    <row r="441" spans="1:109">
      <c r="A441" s="15">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4">
        <f>IFERROR(FIND("Óbitos/feridos",consulta_completa__11[[#This Row],[13 - Ocorrências/Ambientes Atingidos]]),0)</f>
        <v>0</v>
      </c>
      <c r="AY441" s="85" t="str">
        <f t="shared" si="188"/>
        <v/>
      </c>
      <c r="AZ441" s="84">
        <f>IFERROR(FIND("População afetada/evacuada",consulta_completa__11[[#This Row],[13 - Ocorrências/Ambientes Atingidos]]),0)</f>
        <v>0</v>
      </c>
      <c r="BA441" s="84" t="str">
        <f t="shared" si="189"/>
        <v/>
      </c>
      <c r="BB441" s="84">
        <f>IFERROR(FIND("Suspensão de abastecimento de água",consulta_completa__11[[#This Row],[13 - Ocorrências/Ambientes Atingidos]]),0)</f>
        <v>0</v>
      </c>
      <c r="BC441" s="85" t="str">
        <f t="shared" si="217"/>
        <v/>
      </c>
      <c r="BD441" s="84">
        <f>IFERROR(FIND("Rio/córrego",consulta_completa__11[[#This Row],[13 - Ocorrências/Ambientes Atingidos]]),0)</f>
        <v>0</v>
      </c>
      <c r="BE441" s="85" t="str">
        <f t="shared" si="190"/>
        <v/>
      </c>
      <c r="BF441" s="84">
        <f>IFERROR(FIND("Lago",consulta_completa__11[[#This Row],[13 - Ocorrências/Ambientes Atingidos]]),0)</f>
        <v>0</v>
      </c>
      <c r="BG441" s="85" t="str">
        <f t="shared" si="191"/>
        <v/>
      </c>
      <c r="BH441" s="84">
        <f>IFERROR(FIND("Mar",consulta_completa__11[[#This Row],[13 - Ocorrências/Ambientes Atingidos]]),0)</f>
        <v>0</v>
      </c>
      <c r="BI441" s="85" t="str">
        <f t="shared" si="192"/>
        <v/>
      </c>
      <c r="BJ441" s="84">
        <f>IFERROR(FIND("Praia",consulta_completa__11[[#This Row],[13 - Ocorrências/Ambientes Atingidos]]),0)</f>
        <v>0</v>
      </c>
      <c r="BK441" s="85" t="str">
        <f t="shared" si="193"/>
        <v/>
      </c>
      <c r="BL441" s="84">
        <f>IFERROR(FIND("Solo",consulta_completa__11[[#This Row],[13 - Ocorrências/Ambientes Atingidos]]),0)</f>
        <v>0</v>
      </c>
      <c r="BM441" s="85" t="str">
        <f t="shared" si="194"/>
        <v/>
      </c>
      <c r="BN441" s="84">
        <f>IFERROR(FIND("Águas subterrâneas",consulta_completa__11[[#This Row],[13 - Ocorrências/Ambientes Atingidos]]),0)</f>
        <v>0</v>
      </c>
      <c r="BO441" s="85" t="str">
        <f t="shared" si="195"/>
        <v/>
      </c>
      <c r="BP441" s="84">
        <f>IFERROR(FIND("Atmosfera",consulta_completa__11[[#This Row],[13 - Ocorrências/Ambientes Atingidos]]),0)</f>
        <v>0</v>
      </c>
      <c r="BQ441" s="85" t="str">
        <f t="shared" si="196"/>
        <v/>
      </c>
      <c r="BR441" s="84">
        <f>IFERROR(FIND("Flora",consulta_completa__11[[#This Row],[13 - Ocorrências/Ambientes Atingidos]]),0)</f>
        <v>0</v>
      </c>
      <c r="BS441" s="85" t="str">
        <f t="shared" si="197"/>
        <v/>
      </c>
      <c r="BT441" s="84">
        <f>IFERROR(FIND("Fauna",consulta_completa__11[[#This Row],[13 - Ocorrências/Ambientes Atingidos]]),0)</f>
        <v>0</v>
      </c>
      <c r="BU441" s="85" t="str">
        <f t="shared" si="198"/>
        <v/>
      </c>
      <c r="BV441" s="84">
        <f>IFERROR(FIND("UC federal",consulta_completa__11[[#This Row],[13 - Ocorrências/Ambientes Atingidos]]),0)</f>
        <v>0</v>
      </c>
      <c r="BW441" s="85" t="str">
        <f t="shared" si="199"/>
        <v/>
      </c>
      <c r="BX441" s="84">
        <f>IFERROR(FIND("UC estadual/municipal",consulta_completa__11[[#This Row],[13 - Ocorrências/Ambientes Atingidos]]),0)</f>
        <v>0</v>
      </c>
      <c r="BY441" s="85" t="str">
        <f t="shared" si="200"/>
        <v/>
      </c>
      <c r="BZ441" s="84">
        <f>IFERROR(FIND("Outro(s)",consulta_completa__11[[#This Row],[13 - Ocorrências/Ambientes Atingidos]]),0)</f>
        <v>1</v>
      </c>
      <c r="CA441" s="85" t="str">
        <f t="shared" si="201"/>
        <v>X</v>
      </c>
      <c r="CB441" s="84">
        <f>IFERROR(FIND("Sem dano",consulta_completa__11[[#This Row],[13 - Ocorrências/Ambientes Atingidos]]),0)</f>
        <v>0</v>
      </c>
      <c r="CC441" s="85" t="str">
        <f t="shared" si="202"/>
        <v/>
      </c>
      <c r="CD441" s="84" t="str">
        <f>IF(consulta_completa__11[[#This Row],[13 - Ocorrências/Ambientes Atingidos]]="","X","")</f>
        <v/>
      </c>
      <c r="CE441" s="86">
        <f>IFERROR(FIND("IBAMA",consulta_completa__11[[#This Row],[14 - Inst. Atuando no Local]]),0)</f>
        <v>0</v>
      </c>
      <c r="CF441" s="86" t="str">
        <f t="shared" si="203"/>
        <v/>
      </c>
      <c r="CG441" s="86">
        <f>IFERROR(FIND("OEMA",consulta_completa__11[[#This Row],[14 - Inst. Atuando no Local]]),0)</f>
        <v>0</v>
      </c>
      <c r="CH441" s="86" t="str">
        <f t="shared" si="204"/>
        <v/>
      </c>
      <c r="CI441" s="86">
        <f>IFERROR(FIND("DEFESA CIVIL",consulta_completa__11[[#This Row],[14 - Inst. Atuando no Local]]),0)</f>
        <v>0</v>
      </c>
      <c r="CJ441" s="86" t="str">
        <f t="shared" si="205"/>
        <v/>
      </c>
      <c r="CK441" s="86">
        <f>IFERROR(FIND("CORPO DE BOMBEIROS",consulta_completa__11[[#This Row],[14 - Inst. Atuando no Local]]),0)</f>
        <v>0</v>
      </c>
      <c r="CL441" s="86" t="str">
        <f t="shared" si="206"/>
        <v/>
      </c>
      <c r="CM441" s="86">
        <f>IFERROR(FIND("POLÍCIA RODOVIÁRIA",consulta_completa__11[[#This Row],[14 - Inst. Atuando no Local]]),0)</f>
        <v>0</v>
      </c>
      <c r="CN441" s="86" t="str">
        <f t="shared" si="207"/>
        <v/>
      </c>
      <c r="CO441" s="86">
        <f>IFERROR(FIND("POLÍCIA MILITAR",consulta_completa__11[[#This Row],[14 - Inst. Atuando no Local]]),0)</f>
        <v>0</v>
      </c>
      <c r="CP441" s="86" t="str">
        <f t="shared" si="208"/>
        <v/>
      </c>
      <c r="CQ441" s="86">
        <f>IFERROR(FIND("POLÍCIA CIVIL",consulta_completa__11[[#This Row],[14 - Inst. Atuando no Local]]),0)</f>
        <v>0</v>
      </c>
      <c r="CR441" s="86" t="str">
        <f t="shared" si="209"/>
        <v/>
      </c>
      <c r="CS441" s="86">
        <f>IFERROR(FIND("MARINHA DO BRASIL",consulta_completa__11[[#This Row],[14 - Inst. Atuando no Local]]),0)</f>
        <v>0</v>
      </c>
      <c r="CT441" s="86" t="str">
        <f t="shared" si="210"/>
        <v/>
      </c>
      <c r="CU441" s="86">
        <f>IFERROR(FIND("EMPRESA ESPECIALIZADA EM ATENDIMENTO",consulta_completa__11[[#This Row],[14 - Inst. Atuando no Local]]),0)</f>
        <v>0</v>
      </c>
      <c r="CV441" s="86" t="str">
        <f t="shared" si="211"/>
        <v/>
      </c>
      <c r="CW441" s="86">
        <f>IFERROR(FIND("IBAMA",consulta_completa__11[[#This Row],[14 - Inst. Atuando no Local]]),0)</f>
        <v>0</v>
      </c>
      <c r="CX441" s="86" t="str">
        <f t="shared" si="212"/>
        <v/>
      </c>
      <c r="CY441" s="86" t="str">
        <f>IF(consulta_completa__11[[#This Row],[14 - Inst. Atuando no Local]]="","X","")</f>
        <v/>
      </c>
      <c r="CZ441" s="86">
        <f>IFERROR(FIND("OUTRA (S)",consulta_completa__11[[#This Row],[14 - Inst. Atuando no Local]]),0)</f>
        <v>0</v>
      </c>
      <c r="DA441" s="86" t="str">
        <f t="shared" si="213"/>
        <v/>
      </c>
      <c r="DB441" s="37" t="str">
        <f t="shared" si="214"/>
        <v>Sim</v>
      </c>
      <c r="DC441" s="37" t="str">
        <f t="shared" si="215"/>
        <v>Não</v>
      </c>
      <c r="DD441" s="37" t="str">
        <f t="shared" si="216"/>
        <v>Sim</v>
      </c>
      <c r="DE441" s="89" t="str">
        <f t="shared" si="187"/>
        <v>Federal</v>
      </c>
    </row>
    <row r="442" spans="1:109">
      <c r="A442" s="15">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4">
        <f>IFERROR(FIND("Óbitos/feridos",consulta_completa__11[[#This Row],[13 - Ocorrências/Ambientes Atingidos]]),0)</f>
        <v>0</v>
      </c>
      <c r="AY442" s="85" t="str">
        <f t="shared" si="188"/>
        <v/>
      </c>
      <c r="AZ442" s="84">
        <f>IFERROR(FIND("População afetada/evacuada",consulta_completa__11[[#This Row],[13 - Ocorrências/Ambientes Atingidos]]),0)</f>
        <v>0</v>
      </c>
      <c r="BA442" s="84" t="str">
        <f t="shared" si="189"/>
        <v/>
      </c>
      <c r="BB442" s="84">
        <f>IFERROR(FIND("Suspensão de abastecimento de água",consulta_completa__11[[#This Row],[13 - Ocorrências/Ambientes Atingidos]]),0)</f>
        <v>0</v>
      </c>
      <c r="BC442" s="85" t="str">
        <f t="shared" si="217"/>
        <v/>
      </c>
      <c r="BD442" s="84">
        <f>IFERROR(FIND("Rio/córrego",consulta_completa__11[[#This Row],[13 - Ocorrências/Ambientes Atingidos]]),0)</f>
        <v>0</v>
      </c>
      <c r="BE442" s="85" t="str">
        <f t="shared" si="190"/>
        <v/>
      </c>
      <c r="BF442" s="84">
        <f>IFERROR(FIND("Lago",consulta_completa__11[[#This Row],[13 - Ocorrências/Ambientes Atingidos]]),0)</f>
        <v>0</v>
      </c>
      <c r="BG442" s="85" t="str">
        <f t="shared" si="191"/>
        <v/>
      </c>
      <c r="BH442" s="84">
        <f>IFERROR(FIND("Mar",consulta_completa__11[[#This Row],[13 - Ocorrências/Ambientes Atingidos]]),0)</f>
        <v>0</v>
      </c>
      <c r="BI442" s="85" t="str">
        <f t="shared" si="192"/>
        <v/>
      </c>
      <c r="BJ442" s="84">
        <f>IFERROR(FIND("Praia",consulta_completa__11[[#This Row],[13 - Ocorrências/Ambientes Atingidos]]),0)</f>
        <v>0</v>
      </c>
      <c r="BK442" s="85" t="str">
        <f t="shared" si="193"/>
        <v/>
      </c>
      <c r="BL442" s="84">
        <f>IFERROR(FIND("Solo",consulta_completa__11[[#This Row],[13 - Ocorrências/Ambientes Atingidos]]),0)</f>
        <v>1</v>
      </c>
      <c r="BM442" s="85" t="str">
        <f t="shared" si="194"/>
        <v>X</v>
      </c>
      <c r="BN442" s="84">
        <f>IFERROR(FIND("Águas subterrâneas",consulta_completa__11[[#This Row],[13 - Ocorrências/Ambientes Atingidos]]),0)</f>
        <v>0</v>
      </c>
      <c r="BO442" s="85" t="str">
        <f t="shared" si="195"/>
        <v/>
      </c>
      <c r="BP442" s="84">
        <f>IFERROR(FIND("Atmosfera",consulta_completa__11[[#This Row],[13 - Ocorrências/Ambientes Atingidos]]),0)</f>
        <v>0</v>
      </c>
      <c r="BQ442" s="85" t="str">
        <f t="shared" si="196"/>
        <v/>
      </c>
      <c r="BR442" s="84">
        <f>IFERROR(FIND("Flora",consulta_completa__11[[#This Row],[13 - Ocorrências/Ambientes Atingidos]]),0)</f>
        <v>0</v>
      </c>
      <c r="BS442" s="85" t="str">
        <f t="shared" si="197"/>
        <v/>
      </c>
      <c r="BT442" s="84">
        <f>IFERROR(FIND("Fauna",consulta_completa__11[[#This Row],[13 - Ocorrências/Ambientes Atingidos]]),0)</f>
        <v>0</v>
      </c>
      <c r="BU442" s="85" t="str">
        <f t="shared" si="198"/>
        <v/>
      </c>
      <c r="BV442" s="84">
        <f>IFERROR(FIND("UC federal",consulta_completa__11[[#This Row],[13 - Ocorrências/Ambientes Atingidos]]),0)</f>
        <v>0</v>
      </c>
      <c r="BW442" s="85" t="str">
        <f t="shared" si="199"/>
        <v/>
      </c>
      <c r="BX442" s="84">
        <f>IFERROR(FIND("UC estadual/municipal",consulta_completa__11[[#This Row],[13 - Ocorrências/Ambientes Atingidos]]),0)</f>
        <v>0</v>
      </c>
      <c r="BY442" s="85" t="str">
        <f t="shared" si="200"/>
        <v/>
      </c>
      <c r="BZ442" s="84">
        <f>IFERROR(FIND("Outro(s)",consulta_completa__11[[#This Row],[13 - Ocorrências/Ambientes Atingidos]]),0)</f>
        <v>0</v>
      </c>
      <c r="CA442" s="85" t="str">
        <f t="shared" si="201"/>
        <v/>
      </c>
      <c r="CB442" s="84">
        <f>IFERROR(FIND("Sem dano",consulta_completa__11[[#This Row],[13 - Ocorrências/Ambientes Atingidos]]),0)</f>
        <v>0</v>
      </c>
      <c r="CC442" s="85" t="str">
        <f t="shared" si="202"/>
        <v/>
      </c>
      <c r="CD442" s="84" t="str">
        <f>IF(consulta_completa__11[[#This Row],[13 - Ocorrências/Ambientes Atingidos]]="","X","")</f>
        <v/>
      </c>
      <c r="CE442" s="86">
        <f>IFERROR(FIND("IBAMA",consulta_completa__11[[#This Row],[14 - Inst. Atuando no Local]]),0)</f>
        <v>0</v>
      </c>
      <c r="CF442" s="86" t="str">
        <f t="shared" si="203"/>
        <v/>
      </c>
      <c r="CG442" s="86">
        <f>IFERROR(FIND("OEMA",consulta_completa__11[[#This Row],[14 - Inst. Atuando no Local]]),0)</f>
        <v>0</v>
      </c>
      <c r="CH442" s="86" t="str">
        <f t="shared" si="204"/>
        <v/>
      </c>
      <c r="CI442" s="86">
        <f>IFERROR(FIND("DEFESA CIVIL",consulta_completa__11[[#This Row],[14 - Inst. Atuando no Local]]),0)</f>
        <v>0</v>
      </c>
      <c r="CJ442" s="86" t="str">
        <f t="shared" si="205"/>
        <v/>
      </c>
      <c r="CK442" s="86">
        <f>IFERROR(FIND("CORPO DE BOMBEIROS",consulta_completa__11[[#This Row],[14 - Inst. Atuando no Local]]),0)</f>
        <v>0</v>
      </c>
      <c r="CL442" s="86" t="str">
        <f t="shared" si="206"/>
        <v/>
      </c>
      <c r="CM442" s="86">
        <f>IFERROR(FIND("POLÍCIA RODOVIÁRIA",consulta_completa__11[[#This Row],[14 - Inst. Atuando no Local]]),0)</f>
        <v>0</v>
      </c>
      <c r="CN442" s="86" t="str">
        <f t="shared" si="207"/>
        <v/>
      </c>
      <c r="CO442" s="86">
        <f>IFERROR(FIND("POLÍCIA MILITAR",consulta_completa__11[[#This Row],[14 - Inst. Atuando no Local]]),0)</f>
        <v>0</v>
      </c>
      <c r="CP442" s="86" t="str">
        <f t="shared" si="208"/>
        <v/>
      </c>
      <c r="CQ442" s="86">
        <f>IFERROR(FIND("POLÍCIA CIVIL",consulta_completa__11[[#This Row],[14 - Inst. Atuando no Local]]),0)</f>
        <v>0</v>
      </c>
      <c r="CR442" s="86" t="str">
        <f t="shared" si="209"/>
        <v/>
      </c>
      <c r="CS442" s="86">
        <f>IFERROR(FIND("MARINHA DO BRASIL",consulta_completa__11[[#This Row],[14 - Inst. Atuando no Local]]),0)</f>
        <v>0</v>
      </c>
      <c r="CT442" s="86" t="str">
        <f t="shared" si="210"/>
        <v/>
      </c>
      <c r="CU442" s="86">
        <f>IFERROR(FIND("EMPRESA ESPECIALIZADA EM ATENDIMENTO",consulta_completa__11[[#This Row],[14 - Inst. Atuando no Local]]),0)</f>
        <v>0</v>
      </c>
      <c r="CV442" s="86" t="str">
        <f t="shared" si="211"/>
        <v/>
      </c>
      <c r="CW442" s="86">
        <f>IFERROR(FIND("IBAMA",consulta_completa__11[[#This Row],[14 - Inst. Atuando no Local]]),0)</f>
        <v>0</v>
      </c>
      <c r="CX442" s="86" t="str">
        <f t="shared" si="212"/>
        <v/>
      </c>
      <c r="CY442" s="86" t="str">
        <f>IF(consulta_completa__11[[#This Row],[14 - Inst. Atuando no Local]]="","X","")</f>
        <v/>
      </c>
      <c r="CZ442" s="86">
        <f>IFERROR(FIND("OUTRA (S)",consulta_completa__11[[#This Row],[14 - Inst. Atuando no Local]]),0)</f>
        <v>0</v>
      </c>
      <c r="DA442" s="86" t="str">
        <f t="shared" si="213"/>
        <v/>
      </c>
      <c r="DB442" s="37" t="str">
        <f t="shared" si="214"/>
        <v>Sim</v>
      </c>
      <c r="DC442" s="37" t="str">
        <f t="shared" si="215"/>
        <v>Não</v>
      </c>
      <c r="DD442" s="37" t="str">
        <f t="shared" si="216"/>
        <v>Sim</v>
      </c>
      <c r="DE442" s="89" t="str">
        <f t="shared" si="187"/>
        <v>Sem informação</v>
      </c>
    </row>
    <row r="443" spans="1:109">
      <c r="A443" s="15">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4">
        <f>IFERROR(FIND("Óbitos/feridos",consulta_completa__11[[#This Row],[13 - Ocorrências/Ambientes Atingidos]]),0)</f>
        <v>0</v>
      </c>
      <c r="AY443" s="85" t="str">
        <f t="shared" si="188"/>
        <v/>
      </c>
      <c r="AZ443" s="84">
        <f>IFERROR(FIND("População afetada/evacuada",consulta_completa__11[[#This Row],[13 - Ocorrências/Ambientes Atingidos]]),0)</f>
        <v>0</v>
      </c>
      <c r="BA443" s="84" t="str">
        <f t="shared" si="189"/>
        <v/>
      </c>
      <c r="BB443" s="84">
        <f>IFERROR(FIND("Suspensão de abastecimento de água",consulta_completa__11[[#This Row],[13 - Ocorrências/Ambientes Atingidos]]),0)</f>
        <v>0</v>
      </c>
      <c r="BC443" s="85" t="str">
        <f t="shared" si="217"/>
        <v/>
      </c>
      <c r="BD443" s="84">
        <f>IFERROR(FIND("Rio/córrego",consulta_completa__11[[#This Row],[13 - Ocorrências/Ambientes Atingidos]]),0)</f>
        <v>0</v>
      </c>
      <c r="BE443" s="85" t="str">
        <f t="shared" si="190"/>
        <v/>
      </c>
      <c r="BF443" s="84">
        <f>IFERROR(FIND("Lago",consulta_completa__11[[#This Row],[13 - Ocorrências/Ambientes Atingidos]]),0)</f>
        <v>0</v>
      </c>
      <c r="BG443" s="85" t="str">
        <f t="shared" si="191"/>
        <v/>
      </c>
      <c r="BH443" s="84">
        <f>IFERROR(FIND("Mar",consulta_completa__11[[#This Row],[13 - Ocorrências/Ambientes Atingidos]]),0)</f>
        <v>1</v>
      </c>
      <c r="BI443" s="85" t="str">
        <f t="shared" si="192"/>
        <v>X</v>
      </c>
      <c r="BJ443" s="84">
        <f>IFERROR(FIND("Praia",consulta_completa__11[[#This Row],[13 - Ocorrências/Ambientes Atingidos]]),0)</f>
        <v>0</v>
      </c>
      <c r="BK443" s="85" t="str">
        <f t="shared" si="193"/>
        <v/>
      </c>
      <c r="BL443" s="84">
        <f>IFERROR(FIND("Solo",consulta_completa__11[[#This Row],[13 - Ocorrências/Ambientes Atingidos]]),0)</f>
        <v>0</v>
      </c>
      <c r="BM443" s="85" t="str">
        <f t="shared" si="194"/>
        <v/>
      </c>
      <c r="BN443" s="84">
        <f>IFERROR(FIND("Águas subterrâneas",consulta_completa__11[[#This Row],[13 - Ocorrências/Ambientes Atingidos]]),0)</f>
        <v>0</v>
      </c>
      <c r="BO443" s="85" t="str">
        <f t="shared" si="195"/>
        <v/>
      </c>
      <c r="BP443" s="84">
        <f>IFERROR(FIND("Atmosfera",consulta_completa__11[[#This Row],[13 - Ocorrências/Ambientes Atingidos]]),0)</f>
        <v>0</v>
      </c>
      <c r="BQ443" s="85" t="str">
        <f t="shared" si="196"/>
        <v/>
      </c>
      <c r="BR443" s="84">
        <f>IFERROR(FIND("Flora",consulta_completa__11[[#This Row],[13 - Ocorrências/Ambientes Atingidos]]),0)</f>
        <v>0</v>
      </c>
      <c r="BS443" s="85" t="str">
        <f t="shared" si="197"/>
        <v/>
      </c>
      <c r="BT443" s="84">
        <f>IFERROR(FIND("Fauna",consulta_completa__11[[#This Row],[13 - Ocorrências/Ambientes Atingidos]]),0)</f>
        <v>0</v>
      </c>
      <c r="BU443" s="85" t="str">
        <f t="shared" si="198"/>
        <v/>
      </c>
      <c r="BV443" s="84">
        <f>IFERROR(FIND("UC federal",consulta_completa__11[[#This Row],[13 - Ocorrências/Ambientes Atingidos]]),0)</f>
        <v>0</v>
      </c>
      <c r="BW443" s="85" t="str">
        <f t="shared" si="199"/>
        <v/>
      </c>
      <c r="BX443" s="84">
        <f>IFERROR(FIND("UC estadual/municipal",consulta_completa__11[[#This Row],[13 - Ocorrências/Ambientes Atingidos]]),0)</f>
        <v>0</v>
      </c>
      <c r="BY443" s="85" t="str">
        <f t="shared" si="200"/>
        <v/>
      </c>
      <c r="BZ443" s="84">
        <f>IFERROR(FIND("Outro(s)",consulta_completa__11[[#This Row],[13 - Ocorrências/Ambientes Atingidos]]),0)</f>
        <v>0</v>
      </c>
      <c r="CA443" s="85" t="str">
        <f t="shared" si="201"/>
        <v/>
      </c>
      <c r="CB443" s="84">
        <f>IFERROR(FIND("Sem dano",consulta_completa__11[[#This Row],[13 - Ocorrências/Ambientes Atingidos]]),0)</f>
        <v>0</v>
      </c>
      <c r="CC443" s="85" t="str">
        <f t="shared" si="202"/>
        <v/>
      </c>
      <c r="CD443" s="84" t="str">
        <f>IF(consulta_completa__11[[#This Row],[13 - Ocorrências/Ambientes Atingidos]]="","X","")</f>
        <v/>
      </c>
      <c r="CE443" s="86">
        <f>IFERROR(FIND("IBAMA",consulta_completa__11[[#This Row],[14 - Inst. Atuando no Local]]),0)</f>
        <v>0</v>
      </c>
      <c r="CF443" s="86" t="str">
        <f t="shared" si="203"/>
        <v/>
      </c>
      <c r="CG443" s="86">
        <f>IFERROR(FIND("OEMA",consulta_completa__11[[#This Row],[14 - Inst. Atuando no Local]]),0)</f>
        <v>0</v>
      </c>
      <c r="CH443" s="86" t="str">
        <f t="shared" si="204"/>
        <v/>
      </c>
      <c r="CI443" s="86">
        <f>IFERROR(FIND("DEFESA CIVIL",consulta_completa__11[[#This Row],[14 - Inst. Atuando no Local]]),0)</f>
        <v>0</v>
      </c>
      <c r="CJ443" s="86" t="str">
        <f t="shared" si="205"/>
        <v/>
      </c>
      <c r="CK443" s="86">
        <f>IFERROR(FIND("CORPO DE BOMBEIROS",consulta_completa__11[[#This Row],[14 - Inst. Atuando no Local]]),0)</f>
        <v>0</v>
      </c>
      <c r="CL443" s="86" t="str">
        <f t="shared" si="206"/>
        <v/>
      </c>
      <c r="CM443" s="86">
        <f>IFERROR(FIND("POLÍCIA RODOVIÁRIA",consulta_completa__11[[#This Row],[14 - Inst. Atuando no Local]]),0)</f>
        <v>0</v>
      </c>
      <c r="CN443" s="86" t="str">
        <f t="shared" si="207"/>
        <v/>
      </c>
      <c r="CO443" s="86">
        <f>IFERROR(FIND("POLÍCIA MILITAR",consulta_completa__11[[#This Row],[14 - Inst. Atuando no Local]]),0)</f>
        <v>0</v>
      </c>
      <c r="CP443" s="86" t="str">
        <f t="shared" si="208"/>
        <v/>
      </c>
      <c r="CQ443" s="86">
        <f>IFERROR(FIND("POLÍCIA CIVIL",consulta_completa__11[[#This Row],[14 - Inst. Atuando no Local]]),0)</f>
        <v>0</v>
      </c>
      <c r="CR443" s="86" t="str">
        <f t="shared" si="209"/>
        <v/>
      </c>
      <c r="CS443" s="86">
        <f>IFERROR(FIND("MARINHA DO BRASIL",consulta_completa__11[[#This Row],[14 - Inst. Atuando no Local]]),0)</f>
        <v>0</v>
      </c>
      <c r="CT443" s="86" t="str">
        <f t="shared" si="210"/>
        <v/>
      </c>
      <c r="CU443" s="86">
        <f>IFERROR(FIND("EMPRESA ESPECIALIZADA EM ATENDIMENTO",consulta_completa__11[[#This Row],[14 - Inst. Atuando no Local]]),0)</f>
        <v>0</v>
      </c>
      <c r="CV443" s="86" t="str">
        <f t="shared" si="211"/>
        <v/>
      </c>
      <c r="CW443" s="86">
        <f>IFERROR(FIND("IBAMA",consulta_completa__11[[#This Row],[14 - Inst. Atuando no Local]]),0)</f>
        <v>0</v>
      </c>
      <c r="CX443" s="86" t="str">
        <f t="shared" si="212"/>
        <v/>
      </c>
      <c r="CY443" s="86" t="str">
        <f>IF(consulta_completa__11[[#This Row],[14 - Inst. Atuando no Local]]="","X","")</f>
        <v/>
      </c>
      <c r="CZ443" s="86">
        <f>IFERROR(FIND("OUTRA (S)",consulta_completa__11[[#This Row],[14 - Inst. Atuando no Local]]),0)</f>
        <v>0</v>
      </c>
      <c r="DA443" s="86" t="str">
        <f t="shared" si="213"/>
        <v/>
      </c>
      <c r="DB443" s="37" t="str">
        <f t="shared" si="214"/>
        <v>Sim</v>
      </c>
      <c r="DC443" s="37" t="str">
        <f t="shared" si="215"/>
        <v>Não</v>
      </c>
      <c r="DD443" s="37" t="str">
        <f t="shared" si="216"/>
        <v>Sim</v>
      </c>
      <c r="DE443" s="89" t="str">
        <f t="shared" si="187"/>
        <v>Federal</v>
      </c>
    </row>
    <row r="444" spans="1:109">
      <c r="A444" s="15">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4">
        <f>IFERROR(FIND("Óbitos/feridos",consulta_completa__11[[#This Row],[13 - Ocorrências/Ambientes Atingidos]]),0)</f>
        <v>0</v>
      </c>
      <c r="AY444" s="85" t="str">
        <f t="shared" si="188"/>
        <v/>
      </c>
      <c r="AZ444" s="84">
        <f>IFERROR(FIND("População afetada/evacuada",consulta_completa__11[[#This Row],[13 - Ocorrências/Ambientes Atingidos]]),0)</f>
        <v>0</v>
      </c>
      <c r="BA444" s="84" t="str">
        <f t="shared" si="189"/>
        <v/>
      </c>
      <c r="BB444" s="84">
        <f>IFERROR(FIND("Suspensão de abastecimento de água",consulta_completa__11[[#This Row],[13 - Ocorrências/Ambientes Atingidos]]),0)</f>
        <v>0</v>
      </c>
      <c r="BC444" s="85" t="str">
        <f t="shared" si="217"/>
        <v/>
      </c>
      <c r="BD444" s="84">
        <f>IFERROR(FIND("Rio/córrego",consulta_completa__11[[#This Row],[13 - Ocorrências/Ambientes Atingidos]]),0)</f>
        <v>0</v>
      </c>
      <c r="BE444" s="85" t="str">
        <f t="shared" si="190"/>
        <v/>
      </c>
      <c r="BF444" s="84">
        <f>IFERROR(FIND("Lago",consulta_completa__11[[#This Row],[13 - Ocorrências/Ambientes Atingidos]]),0)</f>
        <v>0</v>
      </c>
      <c r="BG444" s="85" t="str">
        <f t="shared" si="191"/>
        <v/>
      </c>
      <c r="BH444" s="84">
        <f>IFERROR(FIND("Mar",consulta_completa__11[[#This Row],[13 - Ocorrências/Ambientes Atingidos]]),0)</f>
        <v>0</v>
      </c>
      <c r="BI444" s="85" t="str">
        <f t="shared" si="192"/>
        <v/>
      </c>
      <c r="BJ444" s="84">
        <f>IFERROR(FIND("Praia",consulta_completa__11[[#This Row],[13 - Ocorrências/Ambientes Atingidos]]),0)</f>
        <v>0</v>
      </c>
      <c r="BK444" s="85" t="str">
        <f t="shared" si="193"/>
        <v/>
      </c>
      <c r="BL444" s="84">
        <f>IFERROR(FIND("Solo",consulta_completa__11[[#This Row],[13 - Ocorrências/Ambientes Atingidos]]),0)</f>
        <v>0</v>
      </c>
      <c r="BM444" s="85" t="str">
        <f t="shared" si="194"/>
        <v/>
      </c>
      <c r="BN444" s="84">
        <f>IFERROR(FIND("Águas subterrâneas",consulta_completa__11[[#This Row],[13 - Ocorrências/Ambientes Atingidos]]),0)</f>
        <v>0</v>
      </c>
      <c r="BO444" s="85" t="str">
        <f t="shared" si="195"/>
        <v/>
      </c>
      <c r="BP444" s="84">
        <f>IFERROR(FIND("Atmosfera",consulta_completa__11[[#This Row],[13 - Ocorrências/Ambientes Atingidos]]),0)</f>
        <v>1</v>
      </c>
      <c r="BQ444" s="85" t="str">
        <f t="shared" si="196"/>
        <v>X</v>
      </c>
      <c r="BR444" s="84">
        <f>IFERROR(FIND("Flora",consulta_completa__11[[#This Row],[13 - Ocorrências/Ambientes Atingidos]]),0)</f>
        <v>0</v>
      </c>
      <c r="BS444" s="85" t="str">
        <f t="shared" si="197"/>
        <v/>
      </c>
      <c r="BT444" s="84">
        <f>IFERROR(FIND("Fauna",consulta_completa__11[[#This Row],[13 - Ocorrências/Ambientes Atingidos]]),0)</f>
        <v>0</v>
      </c>
      <c r="BU444" s="85" t="str">
        <f t="shared" si="198"/>
        <v/>
      </c>
      <c r="BV444" s="84">
        <f>IFERROR(FIND("UC federal",consulta_completa__11[[#This Row],[13 - Ocorrências/Ambientes Atingidos]]),0)</f>
        <v>0</v>
      </c>
      <c r="BW444" s="85" t="str">
        <f t="shared" si="199"/>
        <v/>
      </c>
      <c r="BX444" s="84">
        <f>IFERROR(FIND("UC estadual/municipal",consulta_completa__11[[#This Row],[13 - Ocorrências/Ambientes Atingidos]]),0)</f>
        <v>0</v>
      </c>
      <c r="BY444" s="85" t="str">
        <f t="shared" si="200"/>
        <v/>
      </c>
      <c r="BZ444" s="84">
        <f>IFERROR(FIND("Outro(s)",consulta_completa__11[[#This Row],[13 - Ocorrências/Ambientes Atingidos]]),0)</f>
        <v>0</v>
      </c>
      <c r="CA444" s="85" t="str">
        <f t="shared" si="201"/>
        <v/>
      </c>
      <c r="CB444" s="84">
        <f>IFERROR(FIND("Sem dano",consulta_completa__11[[#This Row],[13 - Ocorrências/Ambientes Atingidos]]),0)</f>
        <v>0</v>
      </c>
      <c r="CC444" s="85" t="str">
        <f t="shared" si="202"/>
        <v/>
      </c>
      <c r="CD444" s="84" t="str">
        <f>IF(consulta_completa__11[[#This Row],[13 - Ocorrências/Ambientes Atingidos]]="","X","")</f>
        <v/>
      </c>
      <c r="CE444" s="86">
        <f>IFERROR(FIND("IBAMA",consulta_completa__11[[#This Row],[14 - Inst. Atuando no Local]]),0)</f>
        <v>0</v>
      </c>
      <c r="CF444" s="86" t="str">
        <f t="shared" si="203"/>
        <v/>
      </c>
      <c r="CG444" s="86">
        <f>IFERROR(FIND("OEMA",consulta_completa__11[[#This Row],[14 - Inst. Atuando no Local]]),0)</f>
        <v>0</v>
      </c>
      <c r="CH444" s="86" t="str">
        <f t="shared" si="204"/>
        <v/>
      </c>
      <c r="CI444" s="86">
        <f>IFERROR(FIND("DEFESA CIVIL",consulta_completa__11[[#This Row],[14 - Inst. Atuando no Local]]),0)</f>
        <v>0</v>
      </c>
      <c r="CJ444" s="86" t="str">
        <f t="shared" si="205"/>
        <v/>
      </c>
      <c r="CK444" s="86">
        <f>IFERROR(FIND("CORPO DE BOMBEIROS",consulta_completa__11[[#This Row],[14 - Inst. Atuando no Local]]),0)</f>
        <v>0</v>
      </c>
      <c r="CL444" s="86" t="str">
        <f t="shared" si="206"/>
        <v/>
      </c>
      <c r="CM444" s="86">
        <f>IFERROR(FIND("POLÍCIA RODOVIÁRIA",consulta_completa__11[[#This Row],[14 - Inst. Atuando no Local]]),0)</f>
        <v>0</v>
      </c>
      <c r="CN444" s="86" t="str">
        <f t="shared" si="207"/>
        <v/>
      </c>
      <c r="CO444" s="86">
        <f>IFERROR(FIND("POLÍCIA MILITAR",consulta_completa__11[[#This Row],[14 - Inst. Atuando no Local]]),0)</f>
        <v>0</v>
      </c>
      <c r="CP444" s="86" t="str">
        <f t="shared" si="208"/>
        <v/>
      </c>
      <c r="CQ444" s="86">
        <f>IFERROR(FIND("POLÍCIA CIVIL",consulta_completa__11[[#This Row],[14 - Inst. Atuando no Local]]),0)</f>
        <v>0</v>
      </c>
      <c r="CR444" s="86" t="str">
        <f t="shared" si="209"/>
        <v/>
      </c>
      <c r="CS444" s="86">
        <f>IFERROR(FIND("MARINHA DO BRASIL",consulta_completa__11[[#This Row],[14 - Inst. Atuando no Local]]),0)</f>
        <v>0</v>
      </c>
      <c r="CT444" s="86" t="str">
        <f t="shared" si="210"/>
        <v/>
      </c>
      <c r="CU444" s="86">
        <f>IFERROR(FIND("EMPRESA ESPECIALIZADA EM ATENDIMENTO",consulta_completa__11[[#This Row],[14 - Inst. Atuando no Local]]),0)</f>
        <v>0</v>
      </c>
      <c r="CV444" s="86" t="str">
        <f t="shared" si="211"/>
        <v/>
      </c>
      <c r="CW444" s="86">
        <f>IFERROR(FIND("IBAMA",consulta_completa__11[[#This Row],[14 - Inst. Atuando no Local]]),0)</f>
        <v>0</v>
      </c>
      <c r="CX444" s="86" t="str">
        <f t="shared" si="212"/>
        <v/>
      </c>
      <c r="CY444" s="86" t="str">
        <f>IF(consulta_completa__11[[#This Row],[14 - Inst. Atuando no Local]]="","X","")</f>
        <v/>
      </c>
      <c r="CZ444" s="86">
        <f>IFERROR(FIND("OUTRA (S)",consulta_completa__11[[#This Row],[14 - Inst. Atuando no Local]]),0)</f>
        <v>0</v>
      </c>
      <c r="DA444" s="86" t="str">
        <f t="shared" si="213"/>
        <v/>
      </c>
      <c r="DB444" s="37" t="str">
        <f t="shared" si="214"/>
        <v>Sim</v>
      </c>
      <c r="DC444" s="37" t="str">
        <f t="shared" si="215"/>
        <v>Não</v>
      </c>
      <c r="DD444" s="37" t="str">
        <f t="shared" si="216"/>
        <v>Sim</v>
      </c>
      <c r="DE444" s="89" t="str">
        <f t="shared" si="187"/>
        <v>Sem informação</v>
      </c>
    </row>
    <row r="445" spans="1:109">
      <c r="A445" s="15">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4">
        <f>IFERROR(FIND("Óbitos/feridos",consulta_completa__11[[#This Row],[13 - Ocorrências/Ambientes Atingidos]]),0)</f>
        <v>0</v>
      </c>
      <c r="AY445" s="85" t="str">
        <f t="shared" si="188"/>
        <v/>
      </c>
      <c r="AZ445" s="84">
        <f>IFERROR(FIND("População afetada/evacuada",consulta_completa__11[[#This Row],[13 - Ocorrências/Ambientes Atingidos]]),0)</f>
        <v>0</v>
      </c>
      <c r="BA445" s="84" t="str">
        <f t="shared" si="189"/>
        <v/>
      </c>
      <c r="BB445" s="84">
        <f>IFERROR(FIND("Suspensão de abastecimento de água",consulta_completa__11[[#This Row],[13 - Ocorrências/Ambientes Atingidos]]),0)</f>
        <v>0</v>
      </c>
      <c r="BC445" s="85" t="str">
        <f t="shared" si="217"/>
        <v/>
      </c>
      <c r="BD445" s="84">
        <f>IFERROR(FIND("Rio/córrego",consulta_completa__11[[#This Row],[13 - Ocorrências/Ambientes Atingidos]]),0)</f>
        <v>0</v>
      </c>
      <c r="BE445" s="85" t="str">
        <f t="shared" si="190"/>
        <v/>
      </c>
      <c r="BF445" s="84">
        <f>IFERROR(FIND("Lago",consulta_completa__11[[#This Row],[13 - Ocorrências/Ambientes Atingidos]]),0)</f>
        <v>0</v>
      </c>
      <c r="BG445" s="85" t="str">
        <f t="shared" si="191"/>
        <v/>
      </c>
      <c r="BH445" s="84">
        <f>IFERROR(FIND("Mar",consulta_completa__11[[#This Row],[13 - Ocorrências/Ambientes Atingidos]]),0)</f>
        <v>1</v>
      </c>
      <c r="BI445" s="85" t="str">
        <f t="shared" si="192"/>
        <v>X</v>
      </c>
      <c r="BJ445" s="84">
        <f>IFERROR(FIND("Praia",consulta_completa__11[[#This Row],[13 - Ocorrências/Ambientes Atingidos]]),0)</f>
        <v>0</v>
      </c>
      <c r="BK445" s="85" t="str">
        <f t="shared" si="193"/>
        <v/>
      </c>
      <c r="BL445" s="84">
        <f>IFERROR(FIND("Solo",consulta_completa__11[[#This Row],[13 - Ocorrências/Ambientes Atingidos]]),0)</f>
        <v>0</v>
      </c>
      <c r="BM445" s="85" t="str">
        <f t="shared" si="194"/>
        <v/>
      </c>
      <c r="BN445" s="84">
        <f>IFERROR(FIND("Águas subterrâneas",consulta_completa__11[[#This Row],[13 - Ocorrências/Ambientes Atingidos]]),0)</f>
        <v>0</v>
      </c>
      <c r="BO445" s="85" t="str">
        <f t="shared" si="195"/>
        <v/>
      </c>
      <c r="BP445" s="84">
        <f>IFERROR(FIND("Atmosfera",consulta_completa__11[[#This Row],[13 - Ocorrências/Ambientes Atingidos]]),0)</f>
        <v>0</v>
      </c>
      <c r="BQ445" s="85" t="str">
        <f t="shared" si="196"/>
        <v/>
      </c>
      <c r="BR445" s="84">
        <f>IFERROR(FIND("Flora",consulta_completa__11[[#This Row],[13 - Ocorrências/Ambientes Atingidos]]),0)</f>
        <v>0</v>
      </c>
      <c r="BS445" s="85" t="str">
        <f t="shared" si="197"/>
        <v/>
      </c>
      <c r="BT445" s="84">
        <f>IFERROR(FIND("Fauna",consulta_completa__11[[#This Row],[13 - Ocorrências/Ambientes Atingidos]]),0)</f>
        <v>0</v>
      </c>
      <c r="BU445" s="85" t="str">
        <f t="shared" si="198"/>
        <v/>
      </c>
      <c r="BV445" s="84">
        <f>IFERROR(FIND("UC federal",consulta_completa__11[[#This Row],[13 - Ocorrências/Ambientes Atingidos]]),0)</f>
        <v>0</v>
      </c>
      <c r="BW445" s="85" t="str">
        <f t="shared" si="199"/>
        <v/>
      </c>
      <c r="BX445" s="84">
        <f>IFERROR(FIND("UC estadual/municipal",consulta_completa__11[[#This Row],[13 - Ocorrências/Ambientes Atingidos]]),0)</f>
        <v>0</v>
      </c>
      <c r="BY445" s="85" t="str">
        <f t="shared" si="200"/>
        <v/>
      </c>
      <c r="BZ445" s="84">
        <f>IFERROR(FIND("Outro(s)",consulta_completa__11[[#This Row],[13 - Ocorrências/Ambientes Atingidos]]),0)</f>
        <v>0</v>
      </c>
      <c r="CA445" s="85" t="str">
        <f t="shared" si="201"/>
        <v/>
      </c>
      <c r="CB445" s="84">
        <f>IFERROR(FIND("Sem dano",consulta_completa__11[[#This Row],[13 - Ocorrências/Ambientes Atingidos]]),0)</f>
        <v>0</v>
      </c>
      <c r="CC445" s="85" t="str">
        <f t="shared" si="202"/>
        <v/>
      </c>
      <c r="CD445" s="84" t="str">
        <f>IF(consulta_completa__11[[#This Row],[13 - Ocorrências/Ambientes Atingidos]]="","X","")</f>
        <v/>
      </c>
      <c r="CE445" s="86">
        <f>IFERROR(FIND("IBAMA",consulta_completa__11[[#This Row],[14 - Inst. Atuando no Local]]),0)</f>
        <v>0</v>
      </c>
      <c r="CF445" s="86" t="str">
        <f t="shared" si="203"/>
        <v/>
      </c>
      <c r="CG445" s="86">
        <f>IFERROR(FIND("OEMA",consulta_completa__11[[#This Row],[14 - Inst. Atuando no Local]]),0)</f>
        <v>0</v>
      </c>
      <c r="CH445" s="86" t="str">
        <f t="shared" si="204"/>
        <v/>
      </c>
      <c r="CI445" s="86">
        <f>IFERROR(FIND("DEFESA CIVIL",consulta_completa__11[[#This Row],[14 - Inst. Atuando no Local]]),0)</f>
        <v>0</v>
      </c>
      <c r="CJ445" s="86" t="str">
        <f t="shared" si="205"/>
        <v/>
      </c>
      <c r="CK445" s="86">
        <f>IFERROR(FIND("CORPO DE BOMBEIROS",consulta_completa__11[[#This Row],[14 - Inst. Atuando no Local]]),0)</f>
        <v>0</v>
      </c>
      <c r="CL445" s="86" t="str">
        <f t="shared" si="206"/>
        <v/>
      </c>
      <c r="CM445" s="86">
        <f>IFERROR(FIND("POLÍCIA RODOVIÁRIA",consulta_completa__11[[#This Row],[14 - Inst. Atuando no Local]]),0)</f>
        <v>0</v>
      </c>
      <c r="CN445" s="86" t="str">
        <f t="shared" si="207"/>
        <v/>
      </c>
      <c r="CO445" s="86">
        <f>IFERROR(FIND("POLÍCIA MILITAR",consulta_completa__11[[#This Row],[14 - Inst. Atuando no Local]]),0)</f>
        <v>0</v>
      </c>
      <c r="CP445" s="86" t="str">
        <f t="shared" si="208"/>
        <v/>
      </c>
      <c r="CQ445" s="86">
        <f>IFERROR(FIND("POLÍCIA CIVIL",consulta_completa__11[[#This Row],[14 - Inst. Atuando no Local]]),0)</f>
        <v>0</v>
      </c>
      <c r="CR445" s="86" t="str">
        <f t="shared" si="209"/>
        <v/>
      </c>
      <c r="CS445" s="86">
        <f>IFERROR(FIND("MARINHA DO BRASIL",consulta_completa__11[[#This Row],[14 - Inst. Atuando no Local]]),0)</f>
        <v>0</v>
      </c>
      <c r="CT445" s="86" t="str">
        <f t="shared" si="210"/>
        <v/>
      </c>
      <c r="CU445" s="86">
        <f>IFERROR(FIND("EMPRESA ESPECIALIZADA EM ATENDIMENTO",consulta_completa__11[[#This Row],[14 - Inst. Atuando no Local]]),0)</f>
        <v>0</v>
      </c>
      <c r="CV445" s="86" t="str">
        <f t="shared" si="211"/>
        <v/>
      </c>
      <c r="CW445" s="86">
        <f>IFERROR(FIND("IBAMA",consulta_completa__11[[#This Row],[14 - Inst. Atuando no Local]]),0)</f>
        <v>0</v>
      </c>
      <c r="CX445" s="86" t="str">
        <f t="shared" si="212"/>
        <v/>
      </c>
      <c r="CY445" s="86" t="str">
        <f>IF(consulta_completa__11[[#This Row],[14 - Inst. Atuando no Local]]="","X","")</f>
        <v/>
      </c>
      <c r="CZ445" s="86">
        <f>IFERROR(FIND("OUTRA (S)",consulta_completa__11[[#This Row],[14 - Inst. Atuando no Local]]),0)</f>
        <v>0</v>
      </c>
      <c r="DA445" s="86" t="str">
        <f t="shared" si="213"/>
        <v/>
      </c>
      <c r="DB445" s="37" t="str">
        <f t="shared" si="214"/>
        <v>Sim</v>
      </c>
      <c r="DC445" s="37" t="str">
        <f t="shared" si="215"/>
        <v>Não</v>
      </c>
      <c r="DD445" s="37" t="str">
        <f t="shared" si="216"/>
        <v>Sim</v>
      </c>
      <c r="DE445" s="89" t="str">
        <f t="shared" si="187"/>
        <v>Federal</v>
      </c>
    </row>
    <row r="446" spans="1:109">
      <c r="A446" s="15">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4">
        <f>IFERROR(FIND("Óbitos/feridos",consulta_completa__11[[#This Row],[13 - Ocorrências/Ambientes Atingidos]]),0)</f>
        <v>0</v>
      </c>
      <c r="AY446" s="85" t="str">
        <f t="shared" si="188"/>
        <v/>
      </c>
      <c r="AZ446" s="84">
        <f>IFERROR(FIND("População afetada/evacuada",consulta_completa__11[[#This Row],[13 - Ocorrências/Ambientes Atingidos]]),0)</f>
        <v>0</v>
      </c>
      <c r="BA446" s="84" t="str">
        <f t="shared" si="189"/>
        <v/>
      </c>
      <c r="BB446" s="84">
        <f>IFERROR(FIND("Suspensão de abastecimento de água",consulta_completa__11[[#This Row],[13 - Ocorrências/Ambientes Atingidos]]),0)</f>
        <v>0</v>
      </c>
      <c r="BC446" s="85" t="str">
        <f t="shared" si="217"/>
        <v/>
      </c>
      <c r="BD446" s="84">
        <f>IFERROR(FIND("Rio/córrego",consulta_completa__11[[#This Row],[13 - Ocorrências/Ambientes Atingidos]]),0)</f>
        <v>0</v>
      </c>
      <c r="BE446" s="85" t="str">
        <f t="shared" si="190"/>
        <v/>
      </c>
      <c r="BF446" s="84">
        <f>IFERROR(FIND("Lago",consulta_completa__11[[#This Row],[13 - Ocorrências/Ambientes Atingidos]]),0)</f>
        <v>0</v>
      </c>
      <c r="BG446" s="85" t="str">
        <f t="shared" si="191"/>
        <v/>
      </c>
      <c r="BH446" s="84">
        <f>IFERROR(FIND("Mar",consulta_completa__11[[#This Row],[13 - Ocorrências/Ambientes Atingidos]]),0)</f>
        <v>1</v>
      </c>
      <c r="BI446" s="85" t="str">
        <f t="shared" si="192"/>
        <v>X</v>
      </c>
      <c r="BJ446" s="84">
        <f>IFERROR(FIND("Praia",consulta_completa__11[[#This Row],[13 - Ocorrências/Ambientes Atingidos]]),0)</f>
        <v>0</v>
      </c>
      <c r="BK446" s="85" t="str">
        <f t="shared" si="193"/>
        <v/>
      </c>
      <c r="BL446" s="84">
        <f>IFERROR(FIND("Solo",consulta_completa__11[[#This Row],[13 - Ocorrências/Ambientes Atingidos]]),0)</f>
        <v>0</v>
      </c>
      <c r="BM446" s="85" t="str">
        <f t="shared" si="194"/>
        <v/>
      </c>
      <c r="BN446" s="84">
        <f>IFERROR(FIND("Águas subterrâneas",consulta_completa__11[[#This Row],[13 - Ocorrências/Ambientes Atingidos]]),0)</f>
        <v>0</v>
      </c>
      <c r="BO446" s="85" t="str">
        <f t="shared" si="195"/>
        <v/>
      </c>
      <c r="BP446" s="84">
        <f>IFERROR(FIND("Atmosfera",consulta_completa__11[[#This Row],[13 - Ocorrências/Ambientes Atingidos]]),0)</f>
        <v>0</v>
      </c>
      <c r="BQ446" s="85" t="str">
        <f t="shared" si="196"/>
        <v/>
      </c>
      <c r="BR446" s="84">
        <f>IFERROR(FIND("Flora",consulta_completa__11[[#This Row],[13 - Ocorrências/Ambientes Atingidos]]),0)</f>
        <v>0</v>
      </c>
      <c r="BS446" s="85" t="str">
        <f t="shared" si="197"/>
        <v/>
      </c>
      <c r="BT446" s="84">
        <f>IFERROR(FIND("Fauna",consulta_completa__11[[#This Row],[13 - Ocorrências/Ambientes Atingidos]]),0)</f>
        <v>0</v>
      </c>
      <c r="BU446" s="85" t="str">
        <f t="shared" si="198"/>
        <v/>
      </c>
      <c r="BV446" s="84">
        <f>IFERROR(FIND("UC federal",consulta_completa__11[[#This Row],[13 - Ocorrências/Ambientes Atingidos]]),0)</f>
        <v>0</v>
      </c>
      <c r="BW446" s="85" t="str">
        <f t="shared" si="199"/>
        <v/>
      </c>
      <c r="BX446" s="84">
        <f>IFERROR(FIND("UC estadual/municipal",consulta_completa__11[[#This Row],[13 - Ocorrências/Ambientes Atingidos]]),0)</f>
        <v>0</v>
      </c>
      <c r="BY446" s="85" t="str">
        <f t="shared" si="200"/>
        <v/>
      </c>
      <c r="BZ446" s="84">
        <f>IFERROR(FIND("Outro(s)",consulta_completa__11[[#This Row],[13 - Ocorrências/Ambientes Atingidos]]),0)</f>
        <v>0</v>
      </c>
      <c r="CA446" s="85" t="str">
        <f t="shared" si="201"/>
        <v/>
      </c>
      <c r="CB446" s="84">
        <f>IFERROR(FIND("Sem dano",consulta_completa__11[[#This Row],[13 - Ocorrências/Ambientes Atingidos]]),0)</f>
        <v>0</v>
      </c>
      <c r="CC446" s="85" t="str">
        <f t="shared" si="202"/>
        <v/>
      </c>
      <c r="CD446" s="84" t="str">
        <f>IF(consulta_completa__11[[#This Row],[13 - Ocorrências/Ambientes Atingidos]]="","X","")</f>
        <v/>
      </c>
      <c r="CE446" s="86">
        <f>IFERROR(FIND("IBAMA",consulta_completa__11[[#This Row],[14 - Inst. Atuando no Local]]),0)</f>
        <v>0</v>
      </c>
      <c r="CF446" s="86" t="str">
        <f t="shared" si="203"/>
        <v/>
      </c>
      <c r="CG446" s="86">
        <f>IFERROR(FIND("OEMA",consulta_completa__11[[#This Row],[14 - Inst. Atuando no Local]]),0)</f>
        <v>0</v>
      </c>
      <c r="CH446" s="86" t="str">
        <f t="shared" si="204"/>
        <v/>
      </c>
      <c r="CI446" s="86">
        <f>IFERROR(FIND("DEFESA CIVIL",consulta_completa__11[[#This Row],[14 - Inst. Atuando no Local]]),0)</f>
        <v>0</v>
      </c>
      <c r="CJ446" s="86" t="str">
        <f t="shared" si="205"/>
        <v/>
      </c>
      <c r="CK446" s="86">
        <f>IFERROR(FIND("CORPO DE BOMBEIROS",consulta_completa__11[[#This Row],[14 - Inst. Atuando no Local]]),0)</f>
        <v>0</v>
      </c>
      <c r="CL446" s="86" t="str">
        <f t="shared" si="206"/>
        <v/>
      </c>
      <c r="CM446" s="86">
        <f>IFERROR(FIND("POLÍCIA RODOVIÁRIA",consulta_completa__11[[#This Row],[14 - Inst. Atuando no Local]]),0)</f>
        <v>0</v>
      </c>
      <c r="CN446" s="86" t="str">
        <f t="shared" si="207"/>
        <v/>
      </c>
      <c r="CO446" s="86">
        <f>IFERROR(FIND("POLÍCIA MILITAR",consulta_completa__11[[#This Row],[14 - Inst. Atuando no Local]]),0)</f>
        <v>0</v>
      </c>
      <c r="CP446" s="86" t="str">
        <f t="shared" si="208"/>
        <v/>
      </c>
      <c r="CQ446" s="86">
        <f>IFERROR(FIND("POLÍCIA CIVIL",consulta_completa__11[[#This Row],[14 - Inst. Atuando no Local]]),0)</f>
        <v>0</v>
      </c>
      <c r="CR446" s="86" t="str">
        <f t="shared" si="209"/>
        <v/>
      </c>
      <c r="CS446" s="86">
        <f>IFERROR(FIND("MARINHA DO BRASIL",consulta_completa__11[[#This Row],[14 - Inst. Atuando no Local]]),0)</f>
        <v>0</v>
      </c>
      <c r="CT446" s="86" t="str">
        <f t="shared" si="210"/>
        <v/>
      </c>
      <c r="CU446" s="86">
        <f>IFERROR(FIND("EMPRESA ESPECIALIZADA EM ATENDIMENTO",consulta_completa__11[[#This Row],[14 - Inst. Atuando no Local]]),0)</f>
        <v>0</v>
      </c>
      <c r="CV446" s="86" t="str">
        <f t="shared" si="211"/>
        <v/>
      </c>
      <c r="CW446" s="86">
        <f>IFERROR(FIND("IBAMA",consulta_completa__11[[#This Row],[14 - Inst. Atuando no Local]]),0)</f>
        <v>0</v>
      </c>
      <c r="CX446" s="86" t="str">
        <f t="shared" si="212"/>
        <v/>
      </c>
      <c r="CY446" s="86" t="str">
        <f>IF(consulta_completa__11[[#This Row],[14 - Inst. Atuando no Local]]="","X","")</f>
        <v/>
      </c>
      <c r="CZ446" s="86">
        <f>IFERROR(FIND("OUTRA (S)",consulta_completa__11[[#This Row],[14 - Inst. Atuando no Local]]),0)</f>
        <v>0</v>
      </c>
      <c r="DA446" s="86" t="str">
        <f t="shared" si="213"/>
        <v/>
      </c>
      <c r="DB446" s="37" t="str">
        <f t="shared" si="214"/>
        <v>Sim</v>
      </c>
      <c r="DC446" s="37" t="str">
        <f t="shared" si="215"/>
        <v>Não</v>
      </c>
      <c r="DD446" s="37" t="str">
        <f t="shared" si="216"/>
        <v>Sim</v>
      </c>
      <c r="DE446" s="89" t="str">
        <f t="shared" si="187"/>
        <v>Federal</v>
      </c>
    </row>
    <row r="447" spans="1:109">
      <c r="A447" s="15">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4">
        <f>IFERROR(FIND("Óbitos/feridos",consulta_completa__11[[#This Row],[13 - Ocorrências/Ambientes Atingidos]]),0)</f>
        <v>0</v>
      </c>
      <c r="AY447" s="85" t="str">
        <f t="shared" si="188"/>
        <v/>
      </c>
      <c r="AZ447" s="84">
        <f>IFERROR(FIND("População afetada/evacuada",consulta_completa__11[[#This Row],[13 - Ocorrências/Ambientes Atingidos]]),0)</f>
        <v>0</v>
      </c>
      <c r="BA447" s="84" t="str">
        <f t="shared" si="189"/>
        <v/>
      </c>
      <c r="BB447" s="84">
        <f>IFERROR(FIND("Suspensão de abastecimento de água",consulta_completa__11[[#This Row],[13 - Ocorrências/Ambientes Atingidos]]),0)</f>
        <v>0</v>
      </c>
      <c r="BC447" s="85" t="str">
        <f t="shared" si="217"/>
        <v/>
      </c>
      <c r="BD447" s="84">
        <f>IFERROR(FIND("Rio/córrego",consulta_completa__11[[#This Row],[13 - Ocorrências/Ambientes Atingidos]]),0)</f>
        <v>0</v>
      </c>
      <c r="BE447" s="85" t="str">
        <f t="shared" si="190"/>
        <v/>
      </c>
      <c r="BF447" s="84">
        <f>IFERROR(FIND("Lago",consulta_completa__11[[#This Row],[13 - Ocorrências/Ambientes Atingidos]]),0)</f>
        <v>0</v>
      </c>
      <c r="BG447" s="85" t="str">
        <f t="shared" si="191"/>
        <v/>
      </c>
      <c r="BH447" s="84">
        <f>IFERROR(FIND("Mar",consulta_completa__11[[#This Row],[13 - Ocorrências/Ambientes Atingidos]]),0)</f>
        <v>0</v>
      </c>
      <c r="BI447" s="85" t="str">
        <f t="shared" si="192"/>
        <v/>
      </c>
      <c r="BJ447" s="84">
        <f>IFERROR(FIND("Praia",consulta_completa__11[[#This Row],[13 - Ocorrências/Ambientes Atingidos]]),0)</f>
        <v>0</v>
      </c>
      <c r="BK447" s="85" t="str">
        <f t="shared" si="193"/>
        <v/>
      </c>
      <c r="BL447" s="84">
        <f>IFERROR(FIND("Solo",consulta_completa__11[[#This Row],[13 - Ocorrências/Ambientes Atingidos]]),0)</f>
        <v>1</v>
      </c>
      <c r="BM447" s="85" t="str">
        <f t="shared" si="194"/>
        <v>X</v>
      </c>
      <c r="BN447" s="84">
        <f>IFERROR(FIND("Águas subterrâneas",consulta_completa__11[[#This Row],[13 - Ocorrências/Ambientes Atingidos]]),0)</f>
        <v>0</v>
      </c>
      <c r="BO447" s="85" t="str">
        <f t="shared" si="195"/>
        <v/>
      </c>
      <c r="BP447" s="84">
        <f>IFERROR(FIND("Atmosfera",consulta_completa__11[[#This Row],[13 - Ocorrências/Ambientes Atingidos]]),0)</f>
        <v>0</v>
      </c>
      <c r="BQ447" s="85" t="str">
        <f t="shared" si="196"/>
        <v/>
      </c>
      <c r="BR447" s="84">
        <f>IFERROR(FIND("Flora",consulta_completa__11[[#This Row],[13 - Ocorrências/Ambientes Atingidos]]),0)</f>
        <v>0</v>
      </c>
      <c r="BS447" s="85" t="str">
        <f t="shared" si="197"/>
        <v/>
      </c>
      <c r="BT447" s="84">
        <f>IFERROR(FIND("Fauna",consulta_completa__11[[#This Row],[13 - Ocorrências/Ambientes Atingidos]]),0)</f>
        <v>0</v>
      </c>
      <c r="BU447" s="85" t="str">
        <f t="shared" si="198"/>
        <v/>
      </c>
      <c r="BV447" s="84">
        <f>IFERROR(FIND("UC federal",consulta_completa__11[[#This Row],[13 - Ocorrências/Ambientes Atingidos]]),0)</f>
        <v>0</v>
      </c>
      <c r="BW447" s="85" t="str">
        <f t="shared" si="199"/>
        <v/>
      </c>
      <c r="BX447" s="84">
        <f>IFERROR(FIND("UC estadual/municipal",consulta_completa__11[[#This Row],[13 - Ocorrências/Ambientes Atingidos]]),0)</f>
        <v>0</v>
      </c>
      <c r="BY447" s="85" t="str">
        <f t="shared" si="200"/>
        <v/>
      </c>
      <c r="BZ447" s="84">
        <f>IFERROR(FIND("Outro(s)",consulta_completa__11[[#This Row],[13 - Ocorrências/Ambientes Atingidos]]),0)</f>
        <v>13</v>
      </c>
      <c r="CA447" s="85" t="str">
        <f t="shared" si="201"/>
        <v>X</v>
      </c>
      <c r="CB447" s="84">
        <f>IFERROR(FIND("Sem dano",consulta_completa__11[[#This Row],[13 - Ocorrências/Ambientes Atingidos]]),0)</f>
        <v>0</v>
      </c>
      <c r="CC447" s="85" t="str">
        <f t="shared" si="202"/>
        <v/>
      </c>
      <c r="CD447" s="84" t="str">
        <f>IF(consulta_completa__11[[#This Row],[13 - Ocorrências/Ambientes Atingidos]]="","X","")</f>
        <v/>
      </c>
      <c r="CE447" s="86">
        <f>IFERROR(FIND("IBAMA",consulta_completa__11[[#This Row],[14 - Inst. Atuando no Local]]),0)</f>
        <v>0</v>
      </c>
      <c r="CF447" s="86" t="str">
        <f t="shared" si="203"/>
        <v/>
      </c>
      <c r="CG447" s="86">
        <f>IFERROR(FIND("OEMA",consulta_completa__11[[#This Row],[14 - Inst. Atuando no Local]]),0)</f>
        <v>0</v>
      </c>
      <c r="CH447" s="86" t="str">
        <f t="shared" si="204"/>
        <v/>
      </c>
      <c r="CI447" s="86">
        <f>IFERROR(FIND("DEFESA CIVIL",consulta_completa__11[[#This Row],[14 - Inst. Atuando no Local]]),0)</f>
        <v>0</v>
      </c>
      <c r="CJ447" s="86" t="str">
        <f t="shared" si="205"/>
        <v/>
      </c>
      <c r="CK447" s="86">
        <f>IFERROR(FIND("CORPO DE BOMBEIROS",consulta_completa__11[[#This Row],[14 - Inst. Atuando no Local]]),0)</f>
        <v>0</v>
      </c>
      <c r="CL447" s="86" t="str">
        <f t="shared" si="206"/>
        <v/>
      </c>
      <c r="CM447" s="86">
        <f>IFERROR(FIND("POLÍCIA RODOVIÁRIA",consulta_completa__11[[#This Row],[14 - Inst. Atuando no Local]]),0)</f>
        <v>0</v>
      </c>
      <c r="CN447" s="86" t="str">
        <f t="shared" si="207"/>
        <v/>
      </c>
      <c r="CO447" s="86">
        <f>IFERROR(FIND("POLÍCIA MILITAR",consulta_completa__11[[#This Row],[14 - Inst. Atuando no Local]]),0)</f>
        <v>0</v>
      </c>
      <c r="CP447" s="86" t="str">
        <f t="shared" si="208"/>
        <v/>
      </c>
      <c r="CQ447" s="86">
        <f>IFERROR(FIND("POLÍCIA CIVIL",consulta_completa__11[[#This Row],[14 - Inst. Atuando no Local]]),0)</f>
        <v>0</v>
      </c>
      <c r="CR447" s="86" t="str">
        <f t="shared" si="209"/>
        <v/>
      </c>
      <c r="CS447" s="86">
        <f>IFERROR(FIND("MARINHA DO BRASIL",consulta_completa__11[[#This Row],[14 - Inst. Atuando no Local]]),0)</f>
        <v>0</v>
      </c>
      <c r="CT447" s="86" t="str">
        <f t="shared" si="210"/>
        <v/>
      </c>
      <c r="CU447" s="86">
        <f>IFERROR(FIND("EMPRESA ESPECIALIZADA EM ATENDIMENTO",consulta_completa__11[[#This Row],[14 - Inst. Atuando no Local]]),0)</f>
        <v>0</v>
      </c>
      <c r="CV447" s="86" t="str">
        <f t="shared" si="211"/>
        <v/>
      </c>
      <c r="CW447" s="86">
        <f>IFERROR(FIND("IBAMA",consulta_completa__11[[#This Row],[14 - Inst. Atuando no Local]]),0)</f>
        <v>0</v>
      </c>
      <c r="CX447" s="86" t="str">
        <f t="shared" si="212"/>
        <v/>
      </c>
      <c r="CY447" s="86" t="str">
        <f>IF(consulta_completa__11[[#This Row],[14 - Inst. Atuando no Local]]="","X","")</f>
        <v/>
      </c>
      <c r="CZ447" s="86">
        <f>IFERROR(FIND("OUTRA (S)",consulta_completa__11[[#This Row],[14 - Inst. Atuando no Local]]),0)</f>
        <v>0</v>
      </c>
      <c r="DA447" s="86" t="str">
        <f t="shared" si="213"/>
        <v/>
      </c>
      <c r="DB447" s="37" t="str">
        <f t="shared" si="214"/>
        <v>Sim</v>
      </c>
      <c r="DC447" s="37" t="str">
        <f t="shared" si="215"/>
        <v>Não</v>
      </c>
      <c r="DD447" s="37" t="str">
        <f t="shared" si="216"/>
        <v>Sim</v>
      </c>
      <c r="DE447" s="89" t="str">
        <f t="shared" si="187"/>
        <v>Sem informação</v>
      </c>
    </row>
    <row r="448" spans="1:109">
      <c r="A448" s="15">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4">
        <f>IFERROR(FIND("Óbitos/feridos",consulta_completa__11[[#This Row],[13 - Ocorrências/Ambientes Atingidos]]),0)</f>
        <v>0</v>
      </c>
      <c r="AY448" s="85" t="str">
        <f t="shared" si="188"/>
        <v/>
      </c>
      <c r="AZ448" s="84">
        <f>IFERROR(FIND("População afetada/evacuada",consulta_completa__11[[#This Row],[13 - Ocorrências/Ambientes Atingidos]]),0)</f>
        <v>0</v>
      </c>
      <c r="BA448" s="84" t="str">
        <f t="shared" si="189"/>
        <v/>
      </c>
      <c r="BB448" s="84">
        <f>IFERROR(FIND("Suspensão de abastecimento de água",consulta_completa__11[[#This Row],[13 - Ocorrências/Ambientes Atingidos]]),0)</f>
        <v>0</v>
      </c>
      <c r="BC448" s="85" t="str">
        <f t="shared" si="217"/>
        <v/>
      </c>
      <c r="BD448" s="84">
        <f>IFERROR(FIND("Rio/córrego",consulta_completa__11[[#This Row],[13 - Ocorrências/Ambientes Atingidos]]),0)</f>
        <v>0</v>
      </c>
      <c r="BE448" s="85" t="str">
        <f t="shared" si="190"/>
        <v/>
      </c>
      <c r="BF448" s="84">
        <f>IFERROR(FIND("Lago",consulta_completa__11[[#This Row],[13 - Ocorrências/Ambientes Atingidos]]),0)</f>
        <v>0</v>
      </c>
      <c r="BG448" s="85" t="str">
        <f t="shared" si="191"/>
        <v/>
      </c>
      <c r="BH448" s="84">
        <f>IFERROR(FIND("Mar",consulta_completa__11[[#This Row],[13 - Ocorrências/Ambientes Atingidos]]),0)</f>
        <v>0</v>
      </c>
      <c r="BI448" s="85" t="str">
        <f t="shared" si="192"/>
        <v/>
      </c>
      <c r="BJ448" s="84">
        <f>IFERROR(FIND("Praia",consulta_completa__11[[#This Row],[13 - Ocorrências/Ambientes Atingidos]]),0)</f>
        <v>0</v>
      </c>
      <c r="BK448" s="85" t="str">
        <f t="shared" si="193"/>
        <v/>
      </c>
      <c r="BL448" s="84">
        <f>IFERROR(FIND("Solo",consulta_completa__11[[#This Row],[13 - Ocorrências/Ambientes Atingidos]]),0)</f>
        <v>1</v>
      </c>
      <c r="BM448" s="85" t="str">
        <f t="shared" si="194"/>
        <v>X</v>
      </c>
      <c r="BN448" s="84">
        <f>IFERROR(FIND("Águas subterrâneas",consulta_completa__11[[#This Row],[13 - Ocorrências/Ambientes Atingidos]]),0)</f>
        <v>0</v>
      </c>
      <c r="BO448" s="85" t="str">
        <f t="shared" si="195"/>
        <v/>
      </c>
      <c r="BP448" s="84">
        <f>IFERROR(FIND("Atmosfera",consulta_completa__11[[#This Row],[13 - Ocorrências/Ambientes Atingidos]]),0)</f>
        <v>0</v>
      </c>
      <c r="BQ448" s="85" t="str">
        <f t="shared" si="196"/>
        <v/>
      </c>
      <c r="BR448" s="84">
        <f>IFERROR(FIND("Flora",consulta_completa__11[[#This Row],[13 - Ocorrências/Ambientes Atingidos]]),0)</f>
        <v>0</v>
      </c>
      <c r="BS448" s="85" t="str">
        <f t="shared" si="197"/>
        <v/>
      </c>
      <c r="BT448" s="84">
        <f>IFERROR(FIND("Fauna",consulta_completa__11[[#This Row],[13 - Ocorrências/Ambientes Atingidos]]),0)</f>
        <v>0</v>
      </c>
      <c r="BU448" s="85" t="str">
        <f t="shared" si="198"/>
        <v/>
      </c>
      <c r="BV448" s="84">
        <f>IFERROR(FIND("UC federal",consulta_completa__11[[#This Row],[13 - Ocorrências/Ambientes Atingidos]]),0)</f>
        <v>0</v>
      </c>
      <c r="BW448" s="85" t="str">
        <f t="shared" si="199"/>
        <v/>
      </c>
      <c r="BX448" s="84">
        <f>IFERROR(FIND("UC estadual/municipal",consulta_completa__11[[#This Row],[13 - Ocorrências/Ambientes Atingidos]]),0)</f>
        <v>0</v>
      </c>
      <c r="BY448" s="85" t="str">
        <f t="shared" si="200"/>
        <v/>
      </c>
      <c r="BZ448" s="84">
        <f>IFERROR(FIND("Outro(s)",consulta_completa__11[[#This Row],[13 - Ocorrências/Ambientes Atingidos]]),0)</f>
        <v>0</v>
      </c>
      <c r="CA448" s="85" t="str">
        <f t="shared" si="201"/>
        <v/>
      </c>
      <c r="CB448" s="84">
        <f>IFERROR(FIND("Sem dano",consulta_completa__11[[#This Row],[13 - Ocorrências/Ambientes Atingidos]]),0)</f>
        <v>0</v>
      </c>
      <c r="CC448" s="85" t="str">
        <f t="shared" si="202"/>
        <v/>
      </c>
      <c r="CD448" s="84" t="str">
        <f>IF(consulta_completa__11[[#This Row],[13 - Ocorrências/Ambientes Atingidos]]="","X","")</f>
        <v/>
      </c>
      <c r="CE448" s="86">
        <f>IFERROR(FIND("IBAMA",consulta_completa__11[[#This Row],[14 - Inst. Atuando no Local]]),0)</f>
        <v>0</v>
      </c>
      <c r="CF448" s="86" t="str">
        <f t="shared" si="203"/>
        <v/>
      </c>
      <c r="CG448" s="86">
        <f>IFERROR(FIND("OEMA",consulta_completa__11[[#This Row],[14 - Inst. Atuando no Local]]),0)</f>
        <v>0</v>
      </c>
      <c r="CH448" s="86" t="str">
        <f t="shared" si="204"/>
        <v/>
      </c>
      <c r="CI448" s="86">
        <f>IFERROR(FIND("DEFESA CIVIL",consulta_completa__11[[#This Row],[14 - Inst. Atuando no Local]]),0)</f>
        <v>0</v>
      </c>
      <c r="CJ448" s="86" t="str">
        <f t="shared" si="205"/>
        <v/>
      </c>
      <c r="CK448" s="86">
        <f>IFERROR(FIND("CORPO DE BOMBEIROS",consulta_completa__11[[#This Row],[14 - Inst. Atuando no Local]]),0)</f>
        <v>0</v>
      </c>
      <c r="CL448" s="86" t="str">
        <f t="shared" si="206"/>
        <v/>
      </c>
      <c r="CM448" s="86">
        <f>IFERROR(FIND("POLÍCIA RODOVIÁRIA",consulta_completa__11[[#This Row],[14 - Inst. Atuando no Local]]),0)</f>
        <v>0</v>
      </c>
      <c r="CN448" s="86" t="str">
        <f t="shared" si="207"/>
        <v/>
      </c>
      <c r="CO448" s="86">
        <f>IFERROR(FIND("POLÍCIA MILITAR",consulta_completa__11[[#This Row],[14 - Inst. Atuando no Local]]),0)</f>
        <v>0</v>
      </c>
      <c r="CP448" s="86" t="str">
        <f t="shared" si="208"/>
        <v/>
      </c>
      <c r="CQ448" s="86">
        <f>IFERROR(FIND("POLÍCIA CIVIL",consulta_completa__11[[#This Row],[14 - Inst. Atuando no Local]]),0)</f>
        <v>0</v>
      </c>
      <c r="CR448" s="86" t="str">
        <f t="shared" si="209"/>
        <v/>
      </c>
      <c r="CS448" s="86">
        <f>IFERROR(FIND("MARINHA DO BRASIL",consulta_completa__11[[#This Row],[14 - Inst. Atuando no Local]]),0)</f>
        <v>0</v>
      </c>
      <c r="CT448" s="86" t="str">
        <f t="shared" si="210"/>
        <v/>
      </c>
      <c r="CU448" s="86">
        <f>IFERROR(FIND("EMPRESA ESPECIALIZADA EM ATENDIMENTO",consulta_completa__11[[#This Row],[14 - Inst. Atuando no Local]]),0)</f>
        <v>0</v>
      </c>
      <c r="CV448" s="86" t="str">
        <f t="shared" si="211"/>
        <v/>
      </c>
      <c r="CW448" s="86">
        <f>IFERROR(FIND("IBAMA",consulta_completa__11[[#This Row],[14 - Inst. Atuando no Local]]),0)</f>
        <v>0</v>
      </c>
      <c r="CX448" s="86" t="str">
        <f t="shared" si="212"/>
        <v/>
      </c>
      <c r="CY448" s="86" t="str">
        <f>IF(consulta_completa__11[[#This Row],[14 - Inst. Atuando no Local]]="","X","")</f>
        <v/>
      </c>
      <c r="CZ448" s="86">
        <f>IFERROR(FIND("OUTRA (S)",consulta_completa__11[[#This Row],[14 - Inst. Atuando no Local]]),0)</f>
        <v>0</v>
      </c>
      <c r="DA448" s="86" t="str">
        <f t="shared" si="213"/>
        <v/>
      </c>
      <c r="DB448" s="37" t="str">
        <f t="shared" si="214"/>
        <v>Sim</v>
      </c>
      <c r="DC448" s="37" t="str">
        <f t="shared" si="215"/>
        <v>Não</v>
      </c>
      <c r="DD448" s="37" t="str">
        <f t="shared" si="216"/>
        <v>Sim</v>
      </c>
      <c r="DE448" s="89" t="str">
        <f t="shared" si="187"/>
        <v>Federal</v>
      </c>
    </row>
    <row r="449" spans="1:109">
      <c r="A449" s="15">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4">
        <f>IFERROR(FIND("Óbitos/feridos",consulta_completa__11[[#This Row],[13 - Ocorrências/Ambientes Atingidos]]),0)</f>
        <v>0</v>
      </c>
      <c r="AY449" s="85" t="str">
        <f t="shared" si="188"/>
        <v/>
      </c>
      <c r="AZ449" s="84">
        <f>IFERROR(FIND("População afetada/evacuada",consulta_completa__11[[#This Row],[13 - Ocorrências/Ambientes Atingidos]]),0)</f>
        <v>0</v>
      </c>
      <c r="BA449" s="84" t="str">
        <f t="shared" si="189"/>
        <v/>
      </c>
      <c r="BB449" s="84">
        <f>IFERROR(FIND("Suspensão de abastecimento de água",consulta_completa__11[[#This Row],[13 - Ocorrências/Ambientes Atingidos]]),0)</f>
        <v>0</v>
      </c>
      <c r="BC449" s="85" t="str">
        <f t="shared" si="217"/>
        <v/>
      </c>
      <c r="BD449" s="84">
        <f>IFERROR(FIND("Rio/córrego",consulta_completa__11[[#This Row],[13 - Ocorrências/Ambientes Atingidos]]),0)</f>
        <v>0</v>
      </c>
      <c r="BE449" s="85" t="str">
        <f t="shared" si="190"/>
        <v/>
      </c>
      <c r="BF449" s="84">
        <f>IFERROR(FIND("Lago",consulta_completa__11[[#This Row],[13 - Ocorrências/Ambientes Atingidos]]),0)</f>
        <v>0</v>
      </c>
      <c r="BG449" s="85" t="str">
        <f t="shared" si="191"/>
        <v/>
      </c>
      <c r="BH449" s="84">
        <f>IFERROR(FIND("Mar",consulta_completa__11[[#This Row],[13 - Ocorrências/Ambientes Atingidos]]),0)</f>
        <v>0</v>
      </c>
      <c r="BI449" s="85" t="str">
        <f t="shared" si="192"/>
        <v/>
      </c>
      <c r="BJ449" s="84">
        <f>IFERROR(FIND("Praia",consulta_completa__11[[#This Row],[13 - Ocorrências/Ambientes Atingidos]]),0)</f>
        <v>0</v>
      </c>
      <c r="BK449" s="85" t="str">
        <f t="shared" si="193"/>
        <v/>
      </c>
      <c r="BL449" s="84">
        <f>IFERROR(FIND("Solo",consulta_completa__11[[#This Row],[13 - Ocorrências/Ambientes Atingidos]]),0)</f>
        <v>1</v>
      </c>
      <c r="BM449" s="85" t="str">
        <f t="shared" si="194"/>
        <v>X</v>
      </c>
      <c r="BN449" s="84">
        <f>IFERROR(FIND("Águas subterrâneas",consulta_completa__11[[#This Row],[13 - Ocorrências/Ambientes Atingidos]]),0)</f>
        <v>0</v>
      </c>
      <c r="BO449" s="85" t="str">
        <f t="shared" si="195"/>
        <v/>
      </c>
      <c r="BP449" s="84">
        <f>IFERROR(FIND("Atmosfera",consulta_completa__11[[#This Row],[13 - Ocorrências/Ambientes Atingidos]]),0)</f>
        <v>0</v>
      </c>
      <c r="BQ449" s="85" t="str">
        <f t="shared" si="196"/>
        <v/>
      </c>
      <c r="BR449" s="84">
        <f>IFERROR(FIND("Flora",consulta_completa__11[[#This Row],[13 - Ocorrências/Ambientes Atingidos]]),0)</f>
        <v>0</v>
      </c>
      <c r="BS449" s="85" t="str">
        <f t="shared" si="197"/>
        <v/>
      </c>
      <c r="BT449" s="84">
        <f>IFERROR(FIND("Fauna",consulta_completa__11[[#This Row],[13 - Ocorrências/Ambientes Atingidos]]),0)</f>
        <v>0</v>
      </c>
      <c r="BU449" s="85" t="str">
        <f t="shared" si="198"/>
        <v/>
      </c>
      <c r="BV449" s="84">
        <f>IFERROR(FIND("UC federal",consulta_completa__11[[#This Row],[13 - Ocorrências/Ambientes Atingidos]]),0)</f>
        <v>0</v>
      </c>
      <c r="BW449" s="85" t="str">
        <f t="shared" si="199"/>
        <v/>
      </c>
      <c r="BX449" s="84">
        <f>IFERROR(FIND("UC estadual/municipal",consulta_completa__11[[#This Row],[13 - Ocorrências/Ambientes Atingidos]]),0)</f>
        <v>0</v>
      </c>
      <c r="BY449" s="85" t="str">
        <f t="shared" si="200"/>
        <v/>
      </c>
      <c r="BZ449" s="84">
        <f>IFERROR(FIND("Outro(s)",consulta_completa__11[[#This Row],[13 - Ocorrências/Ambientes Atingidos]]),0)</f>
        <v>0</v>
      </c>
      <c r="CA449" s="85" t="str">
        <f t="shared" si="201"/>
        <v/>
      </c>
      <c r="CB449" s="84">
        <f>IFERROR(FIND("Sem dano",consulta_completa__11[[#This Row],[13 - Ocorrências/Ambientes Atingidos]]),0)</f>
        <v>0</v>
      </c>
      <c r="CC449" s="85" t="str">
        <f t="shared" si="202"/>
        <v/>
      </c>
      <c r="CD449" s="84" t="str">
        <f>IF(consulta_completa__11[[#This Row],[13 - Ocorrências/Ambientes Atingidos]]="","X","")</f>
        <v/>
      </c>
      <c r="CE449" s="86">
        <f>IFERROR(FIND("IBAMA",consulta_completa__11[[#This Row],[14 - Inst. Atuando no Local]]),0)</f>
        <v>0</v>
      </c>
      <c r="CF449" s="86" t="str">
        <f t="shared" si="203"/>
        <v/>
      </c>
      <c r="CG449" s="86">
        <f>IFERROR(FIND("OEMA",consulta_completa__11[[#This Row],[14 - Inst. Atuando no Local]]),0)</f>
        <v>0</v>
      </c>
      <c r="CH449" s="86" t="str">
        <f t="shared" si="204"/>
        <v/>
      </c>
      <c r="CI449" s="86">
        <f>IFERROR(FIND("DEFESA CIVIL",consulta_completa__11[[#This Row],[14 - Inst. Atuando no Local]]),0)</f>
        <v>0</v>
      </c>
      <c r="CJ449" s="86" t="str">
        <f t="shared" si="205"/>
        <v/>
      </c>
      <c r="CK449" s="86">
        <f>IFERROR(FIND("CORPO DE BOMBEIROS",consulta_completa__11[[#This Row],[14 - Inst. Atuando no Local]]),0)</f>
        <v>0</v>
      </c>
      <c r="CL449" s="86" t="str">
        <f t="shared" si="206"/>
        <v/>
      </c>
      <c r="CM449" s="86">
        <f>IFERROR(FIND("POLÍCIA RODOVIÁRIA",consulta_completa__11[[#This Row],[14 - Inst. Atuando no Local]]),0)</f>
        <v>0</v>
      </c>
      <c r="CN449" s="86" t="str">
        <f t="shared" si="207"/>
        <v/>
      </c>
      <c r="CO449" s="86">
        <f>IFERROR(FIND("POLÍCIA MILITAR",consulta_completa__11[[#This Row],[14 - Inst. Atuando no Local]]),0)</f>
        <v>0</v>
      </c>
      <c r="CP449" s="86" t="str">
        <f t="shared" si="208"/>
        <v/>
      </c>
      <c r="CQ449" s="86">
        <f>IFERROR(FIND("POLÍCIA CIVIL",consulta_completa__11[[#This Row],[14 - Inst. Atuando no Local]]),0)</f>
        <v>0</v>
      </c>
      <c r="CR449" s="86" t="str">
        <f t="shared" si="209"/>
        <v/>
      </c>
      <c r="CS449" s="86">
        <f>IFERROR(FIND("MARINHA DO BRASIL",consulta_completa__11[[#This Row],[14 - Inst. Atuando no Local]]),0)</f>
        <v>0</v>
      </c>
      <c r="CT449" s="86" t="str">
        <f t="shared" si="210"/>
        <v/>
      </c>
      <c r="CU449" s="86">
        <f>IFERROR(FIND("EMPRESA ESPECIALIZADA EM ATENDIMENTO",consulta_completa__11[[#This Row],[14 - Inst. Atuando no Local]]),0)</f>
        <v>0</v>
      </c>
      <c r="CV449" s="86" t="str">
        <f t="shared" si="211"/>
        <v/>
      </c>
      <c r="CW449" s="86">
        <f>IFERROR(FIND("IBAMA",consulta_completa__11[[#This Row],[14 - Inst. Atuando no Local]]),0)</f>
        <v>0</v>
      </c>
      <c r="CX449" s="86" t="str">
        <f t="shared" si="212"/>
        <v/>
      </c>
      <c r="CY449" s="86" t="str">
        <f>IF(consulta_completa__11[[#This Row],[14 - Inst. Atuando no Local]]="","X","")</f>
        <v/>
      </c>
      <c r="CZ449" s="86">
        <f>IFERROR(FIND("OUTRA (S)",consulta_completa__11[[#This Row],[14 - Inst. Atuando no Local]]),0)</f>
        <v>0</v>
      </c>
      <c r="DA449" s="86" t="str">
        <f t="shared" si="213"/>
        <v/>
      </c>
      <c r="DB449" s="37" t="str">
        <f t="shared" si="214"/>
        <v>Sim</v>
      </c>
      <c r="DC449" s="37" t="str">
        <f t="shared" si="215"/>
        <v>Não</v>
      </c>
      <c r="DD449" s="37" t="str">
        <f t="shared" si="216"/>
        <v>Sim</v>
      </c>
      <c r="DE449" s="89" t="str">
        <f t="shared" si="187"/>
        <v>Federal</v>
      </c>
    </row>
    <row r="450" spans="1:109">
      <c r="A450" s="15">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4">
        <f>IFERROR(FIND("Óbitos/feridos",consulta_completa__11[[#This Row],[13 - Ocorrências/Ambientes Atingidos]]),0)</f>
        <v>0</v>
      </c>
      <c r="AY450" s="85" t="str">
        <f t="shared" si="188"/>
        <v/>
      </c>
      <c r="AZ450" s="84">
        <f>IFERROR(FIND("População afetada/evacuada",consulta_completa__11[[#This Row],[13 - Ocorrências/Ambientes Atingidos]]),0)</f>
        <v>0</v>
      </c>
      <c r="BA450" s="84" t="str">
        <f t="shared" si="189"/>
        <v/>
      </c>
      <c r="BB450" s="84">
        <f>IFERROR(FIND("Suspensão de abastecimento de água",consulta_completa__11[[#This Row],[13 - Ocorrências/Ambientes Atingidos]]),0)</f>
        <v>0</v>
      </c>
      <c r="BC450" s="85" t="str">
        <f t="shared" si="217"/>
        <v/>
      </c>
      <c r="BD450" s="84">
        <f>IFERROR(FIND("Rio/córrego",consulta_completa__11[[#This Row],[13 - Ocorrências/Ambientes Atingidos]]),0)</f>
        <v>0</v>
      </c>
      <c r="BE450" s="85" t="str">
        <f t="shared" si="190"/>
        <v/>
      </c>
      <c r="BF450" s="84">
        <f>IFERROR(FIND("Lago",consulta_completa__11[[#This Row],[13 - Ocorrências/Ambientes Atingidos]]),0)</f>
        <v>0</v>
      </c>
      <c r="BG450" s="85" t="str">
        <f t="shared" si="191"/>
        <v/>
      </c>
      <c r="BH450" s="84">
        <f>IFERROR(FIND("Mar",consulta_completa__11[[#This Row],[13 - Ocorrências/Ambientes Atingidos]]),0)</f>
        <v>0</v>
      </c>
      <c r="BI450" s="85" t="str">
        <f t="shared" si="192"/>
        <v/>
      </c>
      <c r="BJ450" s="84">
        <f>IFERROR(FIND("Praia",consulta_completa__11[[#This Row],[13 - Ocorrências/Ambientes Atingidos]]),0)</f>
        <v>0</v>
      </c>
      <c r="BK450" s="85" t="str">
        <f t="shared" si="193"/>
        <v/>
      </c>
      <c r="BL450" s="84">
        <f>IFERROR(FIND("Solo",consulta_completa__11[[#This Row],[13 - Ocorrências/Ambientes Atingidos]]),0)</f>
        <v>1</v>
      </c>
      <c r="BM450" s="85" t="str">
        <f t="shared" si="194"/>
        <v>X</v>
      </c>
      <c r="BN450" s="84">
        <f>IFERROR(FIND("Águas subterrâneas",consulta_completa__11[[#This Row],[13 - Ocorrências/Ambientes Atingidos]]),0)</f>
        <v>0</v>
      </c>
      <c r="BO450" s="85" t="str">
        <f t="shared" si="195"/>
        <v/>
      </c>
      <c r="BP450" s="84">
        <f>IFERROR(FIND("Atmosfera",consulta_completa__11[[#This Row],[13 - Ocorrências/Ambientes Atingidos]]),0)</f>
        <v>0</v>
      </c>
      <c r="BQ450" s="85" t="str">
        <f t="shared" si="196"/>
        <v/>
      </c>
      <c r="BR450" s="84">
        <f>IFERROR(FIND("Flora",consulta_completa__11[[#This Row],[13 - Ocorrências/Ambientes Atingidos]]),0)</f>
        <v>0</v>
      </c>
      <c r="BS450" s="85" t="str">
        <f t="shared" si="197"/>
        <v/>
      </c>
      <c r="BT450" s="84">
        <f>IFERROR(FIND("Fauna",consulta_completa__11[[#This Row],[13 - Ocorrências/Ambientes Atingidos]]),0)</f>
        <v>0</v>
      </c>
      <c r="BU450" s="85" t="str">
        <f t="shared" si="198"/>
        <v/>
      </c>
      <c r="BV450" s="84">
        <f>IFERROR(FIND("UC federal",consulta_completa__11[[#This Row],[13 - Ocorrências/Ambientes Atingidos]]),0)</f>
        <v>0</v>
      </c>
      <c r="BW450" s="85" t="str">
        <f t="shared" si="199"/>
        <v/>
      </c>
      <c r="BX450" s="84">
        <f>IFERROR(FIND("UC estadual/municipal",consulta_completa__11[[#This Row],[13 - Ocorrências/Ambientes Atingidos]]),0)</f>
        <v>0</v>
      </c>
      <c r="BY450" s="85" t="str">
        <f t="shared" si="200"/>
        <v/>
      </c>
      <c r="BZ450" s="84">
        <f>IFERROR(FIND("Outro(s)",consulta_completa__11[[#This Row],[13 - Ocorrências/Ambientes Atingidos]]),0)</f>
        <v>0</v>
      </c>
      <c r="CA450" s="85" t="str">
        <f t="shared" si="201"/>
        <v/>
      </c>
      <c r="CB450" s="84">
        <f>IFERROR(FIND("Sem dano",consulta_completa__11[[#This Row],[13 - Ocorrências/Ambientes Atingidos]]),0)</f>
        <v>0</v>
      </c>
      <c r="CC450" s="85" t="str">
        <f t="shared" si="202"/>
        <v/>
      </c>
      <c r="CD450" s="84" t="str">
        <f>IF(consulta_completa__11[[#This Row],[13 - Ocorrências/Ambientes Atingidos]]="","X","")</f>
        <v/>
      </c>
      <c r="CE450" s="86">
        <f>IFERROR(FIND("IBAMA",consulta_completa__11[[#This Row],[14 - Inst. Atuando no Local]]),0)</f>
        <v>0</v>
      </c>
      <c r="CF450" s="86" t="str">
        <f t="shared" si="203"/>
        <v/>
      </c>
      <c r="CG450" s="86">
        <f>IFERROR(FIND("OEMA",consulta_completa__11[[#This Row],[14 - Inst. Atuando no Local]]),0)</f>
        <v>0</v>
      </c>
      <c r="CH450" s="86" t="str">
        <f t="shared" si="204"/>
        <v/>
      </c>
      <c r="CI450" s="86">
        <f>IFERROR(FIND("DEFESA CIVIL",consulta_completa__11[[#This Row],[14 - Inst. Atuando no Local]]),0)</f>
        <v>0</v>
      </c>
      <c r="CJ450" s="86" t="str">
        <f t="shared" si="205"/>
        <v/>
      </c>
      <c r="CK450" s="86">
        <f>IFERROR(FIND("CORPO DE BOMBEIROS",consulta_completa__11[[#This Row],[14 - Inst. Atuando no Local]]),0)</f>
        <v>0</v>
      </c>
      <c r="CL450" s="86" t="str">
        <f t="shared" si="206"/>
        <v/>
      </c>
      <c r="CM450" s="86">
        <f>IFERROR(FIND("POLÍCIA RODOVIÁRIA",consulta_completa__11[[#This Row],[14 - Inst. Atuando no Local]]),0)</f>
        <v>0</v>
      </c>
      <c r="CN450" s="86" t="str">
        <f t="shared" si="207"/>
        <v/>
      </c>
      <c r="CO450" s="86">
        <f>IFERROR(FIND("POLÍCIA MILITAR",consulta_completa__11[[#This Row],[14 - Inst. Atuando no Local]]),0)</f>
        <v>0</v>
      </c>
      <c r="CP450" s="86" t="str">
        <f t="shared" si="208"/>
        <v/>
      </c>
      <c r="CQ450" s="86">
        <f>IFERROR(FIND("POLÍCIA CIVIL",consulta_completa__11[[#This Row],[14 - Inst. Atuando no Local]]),0)</f>
        <v>0</v>
      </c>
      <c r="CR450" s="86" t="str">
        <f t="shared" si="209"/>
        <v/>
      </c>
      <c r="CS450" s="86">
        <f>IFERROR(FIND("MARINHA DO BRASIL",consulta_completa__11[[#This Row],[14 - Inst. Atuando no Local]]),0)</f>
        <v>0</v>
      </c>
      <c r="CT450" s="86" t="str">
        <f t="shared" si="210"/>
        <v/>
      </c>
      <c r="CU450" s="86">
        <f>IFERROR(FIND("EMPRESA ESPECIALIZADA EM ATENDIMENTO",consulta_completa__11[[#This Row],[14 - Inst. Atuando no Local]]),0)</f>
        <v>0</v>
      </c>
      <c r="CV450" s="86" t="str">
        <f t="shared" si="211"/>
        <v/>
      </c>
      <c r="CW450" s="86">
        <f>IFERROR(FIND("IBAMA",consulta_completa__11[[#This Row],[14 - Inst. Atuando no Local]]),0)</f>
        <v>0</v>
      </c>
      <c r="CX450" s="86" t="str">
        <f t="shared" si="212"/>
        <v/>
      </c>
      <c r="CY450" s="86" t="str">
        <f>IF(consulta_completa__11[[#This Row],[14 - Inst. Atuando no Local]]="","X","")</f>
        <v/>
      </c>
      <c r="CZ450" s="86">
        <f>IFERROR(FIND("OUTRA (S)",consulta_completa__11[[#This Row],[14 - Inst. Atuando no Local]]),0)</f>
        <v>0</v>
      </c>
      <c r="DA450" s="86" t="str">
        <f t="shared" si="213"/>
        <v/>
      </c>
      <c r="DB450" s="37" t="str">
        <f t="shared" si="214"/>
        <v>Sim</v>
      </c>
      <c r="DC450" s="37" t="str">
        <f t="shared" si="215"/>
        <v>Não</v>
      </c>
      <c r="DD450" s="37" t="str">
        <f t="shared" si="216"/>
        <v>Sim</v>
      </c>
      <c r="DE450" s="89" t="str">
        <f t="shared" si="187"/>
        <v>Sem informação</v>
      </c>
    </row>
    <row r="451" spans="1:109">
      <c r="A451" s="15">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4">
        <f>IFERROR(FIND("Óbitos/feridos",consulta_completa__11[[#This Row],[13 - Ocorrências/Ambientes Atingidos]]),0)</f>
        <v>0</v>
      </c>
      <c r="AY451" s="85" t="str">
        <f t="shared" ref="AY451:AY514" si="218">IF(AX451=0,"","X")</f>
        <v/>
      </c>
      <c r="AZ451" s="84">
        <f>IFERROR(FIND("População afetada/evacuada",consulta_completa__11[[#This Row],[13 - Ocorrências/Ambientes Atingidos]]),0)</f>
        <v>0</v>
      </c>
      <c r="BA451" s="84" t="str">
        <f t="shared" ref="BA451:BA514" si="219">IF(AZ451=0,"","X")</f>
        <v/>
      </c>
      <c r="BB451" s="84">
        <f>IFERROR(FIND("Suspensão de abastecimento de água",consulta_completa__11[[#This Row],[13 - Ocorrências/Ambientes Atingidos]]),0)</f>
        <v>0</v>
      </c>
      <c r="BC451" s="85" t="str">
        <f t="shared" si="217"/>
        <v/>
      </c>
      <c r="BD451" s="84">
        <f>IFERROR(FIND("Rio/córrego",consulta_completa__11[[#This Row],[13 - Ocorrências/Ambientes Atingidos]]),0)</f>
        <v>0</v>
      </c>
      <c r="BE451" s="85" t="str">
        <f t="shared" ref="BE451:BE514" si="220">IF(BD451=0,"","X")</f>
        <v/>
      </c>
      <c r="BF451" s="84">
        <f>IFERROR(FIND("Lago",consulta_completa__11[[#This Row],[13 - Ocorrências/Ambientes Atingidos]]),0)</f>
        <v>0</v>
      </c>
      <c r="BG451" s="85" t="str">
        <f t="shared" ref="BG451:BG514" si="221">IF(BF451=0,"","X")</f>
        <v/>
      </c>
      <c r="BH451" s="84">
        <f>IFERROR(FIND("Mar",consulta_completa__11[[#This Row],[13 - Ocorrências/Ambientes Atingidos]]),0)</f>
        <v>0</v>
      </c>
      <c r="BI451" s="85" t="str">
        <f t="shared" ref="BI451:BI514" si="222">IF(BH451=0,"","X")</f>
        <v/>
      </c>
      <c r="BJ451" s="84">
        <f>IFERROR(FIND("Praia",consulta_completa__11[[#This Row],[13 - Ocorrências/Ambientes Atingidos]]),0)</f>
        <v>0</v>
      </c>
      <c r="BK451" s="85" t="str">
        <f t="shared" ref="BK451:BK514" si="223">IF(BJ451=0,"","X")</f>
        <v/>
      </c>
      <c r="BL451" s="84">
        <f>IFERROR(FIND("Solo",consulta_completa__11[[#This Row],[13 - Ocorrências/Ambientes Atingidos]]),0)</f>
        <v>1</v>
      </c>
      <c r="BM451" s="85" t="str">
        <f t="shared" ref="BM451:BM514" si="224">IF(BL451=0,"","X")</f>
        <v>X</v>
      </c>
      <c r="BN451" s="84">
        <f>IFERROR(FIND("Águas subterrâneas",consulta_completa__11[[#This Row],[13 - Ocorrências/Ambientes Atingidos]]),0)</f>
        <v>0</v>
      </c>
      <c r="BO451" s="85" t="str">
        <f t="shared" ref="BO451:BO514" si="225">IF(BN451=0,"","X")</f>
        <v/>
      </c>
      <c r="BP451" s="84">
        <f>IFERROR(FIND("Atmosfera",consulta_completa__11[[#This Row],[13 - Ocorrências/Ambientes Atingidos]]),0)</f>
        <v>0</v>
      </c>
      <c r="BQ451" s="85" t="str">
        <f t="shared" ref="BQ451:BQ514" si="226">IF(BP451=0,"","X")</f>
        <v/>
      </c>
      <c r="BR451" s="84">
        <f>IFERROR(FIND("Flora",consulta_completa__11[[#This Row],[13 - Ocorrências/Ambientes Atingidos]]),0)</f>
        <v>0</v>
      </c>
      <c r="BS451" s="85" t="str">
        <f t="shared" ref="BS451:BS514" si="227">IF(BR451=0,"","X")</f>
        <v/>
      </c>
      <c r="BT451" s="84">
        <f>IFERROR(FIND("Fauna",consulta_completa__11[[#This Row],[13 - Ocorrências/Ambientes Atingidos]]),0)</f>
        <v>0</v>
      </c>
      <c r="BU451" s="85" t="str">
        <f t="shared" ref="BU451:BU514" si="228">IF(BT451=0,"","X")</f>
        <v/>
      </c>
      <c r="BV451" s="84">
        <f>IFERROR(FIND("UC federal",consulta_completa__11[[#This Row],[13 - Ocorrências/Ambientes Atingidos]]),0)</f>
        <v>0</v>
      </c>
      <c r="BW451" s="85" t="str">
        <f t="shared" ref="BW451:BW514" si="229">IF(BV451=0,"","X")</f>
        <v/>
      </c>
      <c r="BX451" s="84">
        <f>IFERROR(FIND("UC estadual/municipal",consulta_completa__11[[#This Row],[13 - Ocorrências/Ambientes Atingidos]]),0)</f>
        <v>0</v>
      </c>
      <c r="BY451" s="85" t="str">
        <f t="shared" ref="BY451:BY514" si="230">IF(BX451=0,"","X")</f>
        <v/>
      </c>
      <c r="BZ451" s="84">
        <f>IFERROR(FIND("Outro(s)",consulta_completa__11[[#This Row],[13 - Ocorrências/Ambientes Atingidos]]),0)</f>
        <v>0</v>
      </c>
      <c r="CA451" s="85" t="str">
        <f t="shared" ref="CA451:CA514" si="231">IF(BZ451=0,"","X")</f>
        <v/>
      </c>
      <c r="CB451" s="84">
        <f>IFERROR(FIND("Sem dano",consulta_completa__11[[#This Row],[13 - Ocorrências/Ambientes Atingidos]]),0)</f>
        <v>0</v>
      </c>
      <c r="CC451" s="85" t="str">
        <f t="shared" ref="CC451:CC514" si="232">IF(CB451=0,"","X")</f>
        <v/>
      </c>
      <c r="CD451" s="84" t="str">
        <f>IF(consulta_completa__11[[#This Row],[13 - Ocorrências/Ambientes Atingidos]]="","X","")</f>
        <v/>
      </c>
      <c r="CE451" s="86">
        <f>IFERROR(FIND("IBAMA",consulta_completa__11[[#This Row],[14 - Inst. Atuando no Local]]),0)</f>
        <v>0</v>
      </c>
      <c r="CF451" s="86" t="str">
        <f t="shared" ref="CF451:CF514" si="233">IF(CE451=0,"","X")</f>
        <v/>
      </c>
      <c r="CG451" s="86">
        <f>IFERROR(FIND("OEMA",consulta_completa__11[[#This Row],[14 - Inst. Atuando no Local]]),0)</f>
        <v>0</v>
      </c>
      <c r="CH451" s="86" t="str">
        <f t="shared" ref="CH451:CH514" si="234">IF(CG451=0,"","X")</f>
        <v/>
      </c>
      <c r="CI451" s="86">
        <f>IFERROR(FIND("DEFESA CIVIL",consulta_completa__11[[#This Row],[14 - Inst. Atuando no Local]]),0)</f>
        <v>0</v>
      </c>
      <c r="CJ451" s="86" t="str">
        <f t="shared" ref="CJ451:CJ514" si="235">IF(CI451=0,"","X")</f>
        <v/>
      </c>
      <c r="CK451" s="86">
        <f>IFERROR(FIND("CORPO DE BOMBEIROS",consulta_completa__11[[#This Row],[14 - Inst. Atuando no Local]]),0)</f>
        <v>0</v>
      </c>
      <c r="CL451" s="86" t="str">
        <f t="shared" ref="CL451:CL514" si="236">IF(CK451=0,"","X")</f>
        <v/>
      </c>
      <c r="CM451" s="86">
        <f>IFERROR(FIND("POLÍCIA RODOVIÁRIA",consulta_completa__11[[#This Row],[14 - Inst. Atuando no Local]]),0)</f>
        <v>0</v>
      </c>
      <c r="CN451" s="86" t="str">
        <f t="shared" ref="CN451:CN514" si="237">IF(CM451=0,"","X")</f>
        <v/>
      </c>
      <c r="CO451" s="86">
        <f>IFERROR(FIND("POLÍCIA MILITAR",consulta_completa__11[[#This Row],[14 - Inst. Atuando no Local]]),0)</f>
        <v>0</v>
      </c>
      <c r="CP451" s="86" t="str">
        <f t="shared" ref="CP451:CP514" si="238">IF(CO451=0,"","X")</f>
        <v/>
      </c>
      <c r="CQ451" s="86">
        <f>IFERROR(FIND("POLÍCIA CIVIL",consulta_completa__11[[#This Row],[14 - Inst. Atuando no Local]]),0)</f>
        <v>0</v>
      </c>
      <c r="CR451" s="86" t="str">
        <f t="shared" ref="CR451:CR514" si="239">IF(CQ451=0,"","X")</f>
        <v/>
      </c>
      <c r="CS451" s="86">
        <f>IFERROR(FIND("MARINHA DO BRASIL",consulta_completa__11[[#This Row],[14 - Inst. Atuando no Local]]),0)</f>
        <v>0</v>
      </c>
      <c r="CT451" s="86" t="str">
        <f t="shared" ref="CT451:CT514" si="240">IF(CS451=0,"","X")</f>
        <v/>
      </c>
      <c r="CU451" s="86">
        <f>IFERROR(FIND("EMPRESA ESPECIALIZADA EM ATENDIMENTO",consulta_completa__11[[#This Row],[14 - Inst. Atuando no Local]]),0)</f>
        <v>0</v>
      </c>
      <c r="CV451" s="86" t="str">
        <f t="shared" ref="CV451:CV514" si="241">IF(CU451=0,"","X")</f>
        <v/>
      </c>
      <c r="CW451" s="86">
        <f>IFERROR(FIND("IBAMA",consulta_completa__11[[#This Row],[14 - Inst. Atuando no Local]]),0)</f>
        <v>0</v>
      </c>
      <c r="CX451" s="86" t="str">
        <f t="shared" ref="CX451:CX514" si="242">IF(CW451=0,"","X")</f>
        <v/>
      </c>
      <c r="CY451" s="86" t="str">
        <f>IF(consulta_completa__11[[#This Row],[14 - Inst. Atuando no Local]]="","X","")</f>
        <v/>
      </c>
      <c r="CZ451" s="86">
        <f>IFERROR(FIND("OUTRA (S)",consulta_completa__11[[#This Row],[14 - Inst. Atuando no Local]]),0)</f>
        <v>0</v>
      </c>
      <c r="DA451" s="86" t="str">
        <f t="shared" ref="DA451:DA514" si="243">IF(CZ451=0,"","X")</f>
        <v/>
      </c>
      <c r="DB451" s="37" t="str">
        <f t="shared" ref="DB451:DB514" si="244">IF(AH$2="","",IF(AH$2="S","Sim",IF(AH$2="N","Não", IF(AH$2="I","Sem Informação"))))</f>
        <v>Sim</v>
      </c>
      <c r="DC451" s="37" t="str">
        <f t="shared" ref="DC451:DC514" si="245">IF(AI$2="","",IF(AI$2="S","Sim",IF(AI$2="N","Não", IF(AI$2="I","Sem Informação"))))</f>
        <v>Não</v>
      </c>
      <c r="DD451" s="37" t="str">
        <f t="shared" ref="DD451:DD514" si="246">IF(AJ$2="","",IF(AJ$2="S","Sim",IF(AJ$2="N","Não", IF(AJ$2="I","Sem Informação"))))</f>
        <v>Sim</v>
      </c>
      <c r="DE451" s="89" t="str">
        <f t="shared" si="187"/>
        <v>Estadual</v>
      </c>
    </row>
    <row r="452" spans="1:109">
      <c r="A452" s="15">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4">
        <f>IFERROR(FIND("Óbitos/feridos",consulta_completa__11[[#This Row],[13 - Ocorrências/Ambientes Atingidos]]),0)</f>
        <v>0</v>
      </c>
      <c r="AY452" s="85" t="str">
        <f t="shared" si="218"/>
        <v/>
      </c>
      <c r="AZ452" s="84">
        <f>IFERROR(FIND("População afetada/evacuada",consulta_completa__11[[#This Row],[13 - Ocorrências/Ambientes Atingidos]]),0)</f>
        <v>0</v>
      </c>
      <c r="BA452" s="84" t="str">
        <f t="shared" si="219"/>
        <v/>
      </c>
      <c r="BB452" s="84">
        <f>IFERROR(FIND("Suspensão de abastecimento de água",consulta_completa__11[[#This Row],[13 - Ocorrências/Ambientes Atingidos]]),0)</f>
        <v>0</v>
      </c>
      <c r="BC452" s="85" t="str">
        <f t="shared" ref="BC452:BC515" si="247">IF(BB452=0,"","X")</f>
        <v/>
      </c>
      <c r="BD452" s="84">
        <f>IFERROR(FIND("Rio/córrego",consulta_completa__11[[#This Row],[13 - Ocorrências/Ambientes Atingidos]]),0)</f>
        <v>0</v>
      </c>
      <c r="BE452" s="85" t="str">
        <f t="shared" si="220"/>
        <v/>
      </c>
      <c r="BF452" s="84">
        <f>IFERROR(FIND("Lago",consulta_completa__11[[#This Row],[13 - Ocorrências/Ambientes Atingidos]]),0)</f>
        <v>0</v>
      </c>
      <c r="BG452" s="85" t="str">
        <f t="shared" si="221"/>
        <v/>
      </c>
      <c r="BH452" s="84">
        <f>IFERROR(FIND("Mar",consulta_completa__11[[#This Row],[13 - Ocorrências/Ambientes Atingidos]]),0)</f>
        <v>1</v>
      </c>
      <c r="BI452" s="85" t="str">
        <f t="shared" si="222"/>
        <v>X</v>
      </c>
      <c r="BJ452" s="84">
        <f>IFERROR(FIND("Praia",consulta_completa__11[[#This Row],[13 - Ocorrências/Ambientes Atingidos]]),0)</f>
        <v>0</v>
      </c>
      <c r="BK452" s="85" t="str">
        <f t="shared" si="223"/>
        <v/>
      </c>
      <c r="BL452" s="84">
        <f>IFERROR(FIND("Solo",consulta_completa__11[[#This Row],[13 - Ocorrências/Ambientes Atingidos]]),0)</f>
        <v>0</v>
      </c>
      <c r="BM452" s="85" t="str">
        <f t="shared" si="224"/>
        <v/>
      </c>
      <c r="BN452" s="84">
        <f>IFERROR(FIND("Águas subterrâneas",consulta_completa__11[[#This Row],[13 - Ocorrências/Ambientes Atingidos]]),0)</f>
        <v>0</v>
      </c>
      <c r="BO452" s="85" t="str">
        <f t="shared" si="225"/>
        <v/>
      </c>
      <c r="BP452" s="84">
        <f>IFERROR(FIND("Atmosfera",consulta_completa__11[[#This Row],[13 - Ocorrências/Ambientes Atingidos]]),0)</f>
        <v>0</v>
      </c>
      <c r="BQ452" s="85" t="str">
        <f t="shared" si="226"/>
        <v/>
      </c>
      <c r="BR452" s="84">
        <f>IFERROR(FIND("Flora",consulta_completa__11[[#This Row],[13 - Ocorrências/Ambientes Atingidos]]),0)</f>
        <v>0</v>
      </c>
      <c r="BS452" s="85" t="str">
        <f t="shared" si="227"/>
        <v/>
      </c>
      <c r="BT452" s="84">
        <f>IFERROR(FIND("Fauna",consulta_completa__11[[#This Row],[13 - Ocorrências/Ambientes Atingidos]]),0)</f>
        <v>0</v>
      </c>
      <c r="BU452" s="85" t="str">
        <f t="shared" si="228"/>
        <v/>
      </c>
      <c r="BV452" s="84">
        <f>IFERROR(FIND("UC federal",consulta_completa__11[[#This Row],[13 - Ocorrências/Ambientes Atingidos]]),0)</f>
        <v>0</v>
      </c>
      <c r="BW452" s="85" t="str">
        <f t="shared" si="229"/>
        <v/>
      </c>
      <c r="BX452" s="84">
        <f>IFERROR(FIND("UC estadual/municipal",consulta_completa__11[[#This Row],[13 - Ocorrências/Ambientes Atingidos]]),0)</f>
        <v>0</v>
      </c>
      <c r="BY452" s="85" t="str">
        <f t="shared" si="230"/>
        <v/>
      </c>
      <c r="BZ452" s="84">
        <f>IFERROR(FIND("Outro(s)",consulta_completa__11[[#This Row],[13 - Ocorrências/Ambientes Atingidos]]),0)</f>
        <v>0</v>
      </c>
      <c r="CA452" s="85" t="str">
        <f t="shared" si="231"/>
        <v/>
      </c>
      <c r="CB452" s="84">
        <f>IFERROR(FIND("Sem dano",consulta_completa__11[[#This Row],[13 - Ocorrências/Ambientes Atingidos]]),0)</f>
        <v>0</v>
      </c>
      <c r="CC452" s="85" t="str">
        <f t="shared" si="232"/>
        <v/>
      </c>
      <c r="CD452" s="84" t="str">
        <f>IF(consulta_completa__11[[#This Row],[13 - Ocorrências/Ambientes Atingidos]]="","X","")</f>
        <v/>
      </c>
      <c r="CE452" s="86">
        <f>IFERROR(FIND("IBAMA",consulta_completa__11[[#This Row],[14 - Inst. Atuando no Local]]),0)</f>
        <v>0</v>
      </c>
      <c r="CF452" s="86" t="str">
        <f t="shared" si="233"/>
        <v/>
      </c>
      <c r="CG452" s="86">
        <f>IFERROR(FIND("OEMA",consulta_completa__11[[#This Row],[14 - Inst. Atuando no Local]]),0)</f>
        <v>0</v>
      </c>
      <c r="CH452" s="86" t="str">
        <f t="shared" si="234"/>
        <v/>
      </c>
      <c r="CI452" s="86">
        <f>IFERROR(FIND("DEFESA CIVIL",consulta_completa__11[[#This Row],[14 - Inst. Atuando no Local]]),0)</f>
        <v>0</v>
      </c>
      <c r="CJ452" s="86" t="str">
        <f t="shared" si="235"/>
        <v/>
      </c>
      <c r="CK452" s="86">
        <f>IFERROR(FIND("CORPO DE BOMBEIROS",consulta_completa__11[[#This Row],[14 - Inst. Atuando no Local]]),0)</f>
        <v>0</v>
      </c>
      <c r="CL452" s="86" t="str">
        <f t="shared" si="236"/>
        <v/>
      </c>
      <c r="CM452" s="86">
        <f>IFERROR(FIND("POLÍCIA RODOVIÁRIA",consulta_completa__11[[#This Row],[14 - Inst. Atuando no Local]]),0)</f>
        <v>0</v>
      </c>
      <c r="CN452" s="86" t="str">
        <f t="shared" si="237"/>
        <v/>
      </c>
      <c r="CO452" s="86">
        <f>IFERROR(FIND("POLÍCIA MILITAR",consulta_completa__11[[#This Row],[14 - Inst. Atuando no Local]]),0)</f>
        <v>0</v>
      </c>
      <c r="CP452" s="86" t="str">
        <f t="shared" si="238"/>
        <v/>
      </c>
      <c r="CQ452" s="86">
        <f>IFERROR(FIND("POLÍCIA CIVIL",consulta_completa__11[[#This Row],[14 - Inst. Atuando no Local]]),0)</f>
        <v>0</v>
      </c>
      <c r="CR452" s="86" t="str">
        <f t="shared" si="239"/>
        <v/>
      </c>
      <c r="CS452" s="86">
        <f>IFERROR(FIND("MARINHA DO BRASIL",consulta_completa__11[[#This Row],[14 - Inst. Atuando no Local]]),0)</f>
        <v>0</v>
      </c>
      <c r="CT452" s="86" t="str">
        <f t="shared" si="240"/>
        <v/>
      </c>
      <c r="CU452" s="86">
        <f>IFERROR(FIND("EMPRESA ESPECIALIZADA EM ATENDIMENTO",consulta_completa__11[[#This Row],[14 - Inst. Atuando no Local]]),0)</f>
        <v>0</v>
      </c>
      <c r="CV452" s="86" t="str">
        <f t="shared" si="241"/>
        <v/>
      </c>
      <c r="CW452" s="86">
        <f>IFERROR(FIND("IBAMA",consulta_completa__11[[#This Row],[14 - Inst. Atuando no Local]]),0)</f>
        <v>0</v>
      </c>
      <c r="CX452" s="86" t="str">
        <f t="shared" si="242"/>
        <v/>
      </c>
      <c r="CY452" s="86" t="str">
        <f>IF(consulta_completa__11[[#This Row],[14 - Inst. Atuando no Local]]="","X","")</f>
        <v/>
      </c>
      <c r="CZ452" s="86">
        <f>IFERROR(FIND("OUTRA (S)",consulta_completa__11[[#This Row],[14 - Inst. Atuando no Local]]),0)</f>
        <v>0</v>
      </c>
      <c r="DA452" s="86" t="str">
        <f t="shared" si="243"/>
        <v/>
      </c>
      <c r="DB452" s="37" t="str">
        <f t="shared" si="244"/>
        <v>Sim</v>
      </c>
      <c r="DC452" s="37" t="str">
        <f t="shared" si="245"/>
        <v>Não</v>
      </c>
      <c r="DD452" s="37" t="str">
        <f t="shared" si="246"/>
        <v>Sim</v>
      </c>
      <c r="DE452" s="89" t="str">
        <f t="shared" ref="DE452:DE515" si="248">IF(AD452=1,"Federal",IF(AD452=2,"Estadual",IF(AD452=0,"Sem informação","")))</f>
        <v>Federal</v>
      </c>
    </row>
    <row r="453" spans="1:109">
      <c r="A453" s="15">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4">
        <f>IFERROR(FIND("Óbitos/feridos",consulta_completa__11[[#This Row],[13 - Ocorrências/Ambientes Atingidos]]),0)</f>
        <v>0</v>
      </c>
      <c r="AY453" s="85" t="str">
        <f t="shared" si="218"/>
        <v/>
      </c>
      <c r="AZ453" s="84">
        <f>IFERROR(FIND("População afetada/evacuada",consulta_completa__11[[#This Row],[13 - Ocorrências/Ambientes Atingidos]]),0)</f>
        <v>0</v>
      </c>
      <c r="BA453" s="84" t="str">
        <f t="shared" si="219"/>
        <v/>
      </c>
      <c r="BB453" s="84">
        <f>IFERROR(FIND("Suspensão de abastecimento de água",consulta_completa__11[[#This Row],[13 - Ocorrências/Ambientes Atingidos]]),0)</f>
        <v>0</v>
      </c>
      <c r="BC453" s="85" t="str">
        <f t="shared" si="247"/>
        <v/>
      </c>
      <c r="BD453" s="84">
        <f>IFERROR(FIND("Rio/córrego",consulta_completa__11[[#This Row],[13 - Ocorrências/Ambientes Atingidos]]),0)</f>
        <v>1</v>
      </c>
      <c r="BE453" s="85" t="str">
        <f t="shared" si="220"/>
        <v>X</v>
      </c>
      <c r="BF453" s="84">
        <f>IFERROR(FIND("Lago",consulta_completa__11[[#This Row],[13 - Ocorrências/Ambientes Atingidos]]),0)</f>
        <v>0</v>
      </c>
      <c r="BG453" s="85" t="str">
        <f t="shared" si="221"/>
        <v/>
      </c>
      <c r="BH453" s="84">
        <f>IFERROR(FIND("Mar",consulta_completa__11[[#This Row],[13 - Ocorrências/Ambientes Atingidos]]),0)</f>
        <v>0</v>
      </c>
      <c r="BI453" s="85" t="str">
        <f t="shared" si="222"/>
        <v/>
      </c>
      <c r="BJ453" s="84">
        <f>IFERROR(FIND("Praia",consulta_completa__11[[#This Row],[13 - Ocorrências/Ambientes Atingidos]]),0)</f>
        <v>0</v>
      </c>
      <c r="BK453" s="85" t="str">
        <f t="shared" si="223"/>
        <v/>
      </c>
      <c r="BL453" s="84">
        <f>IFERROR(FIND("Solo",consulta_completa__11[[#This Row],[13 - Ocorrências/Ambientes Atingidos]]),0)</f>
        <v>0</v>
      </c>
      <c r="BM453" s="85" t="str">
        <f t="shared" si="224"/>
        <v/>
      </c>
      <c r="BN453" s="84">
        <f>IFERROR(FIND("Águas subterrâneas",consulta_completa__11[[#This Row],[13 - Ocorrências/Ambientes Atingidos]]),0)</f>
        <v>0</v>
      </c>
      <c r="BO453" s="85" t="str">
        <f t="shared" si="225"/>
        <v/>
      </c>
      <c r="BP453" s="84">
        <f>IFERROR(FIND("Atmosfera",consulta_completa__11[[#This Row],[13 - Ocorrências/Ambientes Atingidos]]),0)</f>
        <v>0</v>
      </c>
      <c r="BQ453" s="85" t="str">
        <f t="shared" si="226"/>
        <v/>
      </c>
      <c r="BR453" s="84">
        <f>IFERROR(FIND("Flora",consulta_completa__11[[#This Row],[13 - Ocorrências/Ambientes Atingidos]]),0)</f>
        <v>0</v>
      </c>
      <c r="BS453" s="85" t="str">
        <f t="shared" si="227"/>
        <v/>
      </c>
      <c r="BT453" s="84">
        <f>IFERROR(FIND("Fauna",consulta_completa__11[[#This Row],[13 - Ocorrências/Ambientes Atingidos]]),0)</f>
        <v>0</v>
      </c>
      <c r="BU453" s="85" t="str">
        <f t="shared" si="228"/>
        <v/>
      </c>
      <c r="BV453" s="84">
        <f>IFERROR(FIND("UC federal",consulta_completa__11[[#This Row],[13 - Ocorrências/Ambientes Atingidos]]),0)</f>
        <v>0</v>
      </c>
      <c r="BW453" s="85" t="str">
        <f t="shared" si="229"/>
        <v/>
      </c>
      <c r="BX453" s="84">
        <f>IFERROR(FIND("UC estadual/municipal",consulta_completa__11[[#This Row],[13 - Ocorrências/Ambientes Atingidos]]),0)</f>
        <v>0</v>
      </c>
      <c r="BY453" s="85" t="str">
        <f t="shared" si="230"/>
        <v/>
      </c>
      <c r="BZ453" s="84">
        <f>IFERROR(FIND("Outro(s)",consulta_completa__11[[#This Row],[13 - Ocorrências/Ambientes Atingidos]]),0)</f>
        <v>0</v>
      </c>
      <c r="CA453" s="85" t="str">
        <f t="shared" si="231"/>
        <v/>
      </c>
      <c r="CB453" s="84">
        <f>IFERROR(FIND("Sem dano",consulta_completa__11[[#This Row],[13 - Ocorrências/Ambientes Atingidos]]),0)</f>
        <v>0</v>
      </c>
      <c r="CC453" s="85" t="str">
        <f t="shared" si="232"/>
        <v/>
      </c>
      <c r="CD453" s="84" t="str">
        <f>IF(consulta_completa__11[[#This Row],[13 - Ocorrências/Ambientes Atingidos]]="","X","")</f>
        <v/>
      </c>
      <c r="CE453" s="86">
        <f>IFERROR(FIND("IBAMA",consulta_completa__11[[#This Row],[14 - Inst. Atuando no Local]]),0)</f>
        <v>0</v>
      </c>
      <c r="CF453" s="86" t="str">
        <f t="shared" si="233"/>
        <v/>
      </c>
      <c r="CG453" s="86">
        <f>IFERROR(FIND("OEMA",consulta_completa__11[[#This Row],[14 - Inst. Atuando no Local]]),0)</f>
        <v>0</v>
      </c>
      <c r="CH453" s="86" t="str">
        <f t="shared" si="234"/>
        <v/>
      </c>
      <c r="CI453" s="86">
        <f>IFERROR(FIND("DEFESA CIVIL",consulta_completa__11[[#This Row],[14 - Inst. Atuando no Local]]),0)</f>
        <v>0</v>
      </c>
      <c r="CJ453" s="86" t="str">
        <f t="shared" si="235"/>
        <v/>
      </c>
      <c r="CK453" s="86">
        <f>IFERROR(FIND("CORPO DE BOMBEIROS",consulta_completa__11[[#This Row],[14 - Inst. Atuando no Local]]),0)</f>
        <v>0</v>
      </c>
      <c r="CL453" s="86" t="str">
        <f t="shared" si="236"/>
        <v/>
      </c>
      <c r="CM453" s="86">
        <f>IFERROR(FIND("POLÍCIA RODOVIÁRIA",consulta_completa__11[[#This Row],[14 - Inst. Atuando no Local]]),0)</f>
        <v>0</v>
      </c>
      <c r="CN453" s="86" t="str">
        <f t="shared" si="237"/>
        <v/>
      </c>
      <c r="CO453" s="86">
        <f>IFERROR(FIND("POLÍCIA MILITAR",consulta_completa__11[[#This Row],[14 - Inst. Atuando no Local]]),0)</f>
        <v>0</v>
      </c>
      <c r="CP453" s="86" t="str">
        <f t="shared" si="238"/>
        <v/>
      </c>
      <c r="CQ453" s="86">
        <f>IFERROR(FIND("POLÍCIA CIVIL",consulta_completa__11[[#This Row],[14 - Inst. Atuando no Local]]),0)</f>
        <v>0</v>
      </c>
      <c r="CR453" s="86" t="str">
        <f t="shared" si="239"/>
        <v/>
      </c>
      <c r="CS453" s="86">
        <f>IFERROR(FIND("MARINHA DO BRASIL",consulta_completa__11[[#This Row],[14 - Inst. Atuando no Local]]),0)</f>
        <v>0</v>
      </c>
      <c r="CT453" s="86" t="str">
        <f t="shared" si="240"/>
        <v/>
      </c>
      <c r="CU453" s="86">
        <f>IFERROR(FIND("EMPRESA ESPECIALIZADA EM ATENDIMENTO",consulta_completa__11[[#This Row],[14 - Inst. Atuando no Local]]),0)</f>
        <v>0</v>
      </c>
      <c r="CV453" s="86" t="str">
        <f t="shared" si="241"/>
        <v/>
      </c>
      <c r="CW453" s="86">
        <f>IFERROR(FIND("IBAMA",consulta_completa__11[[#This Row],[14 - Inst. Atuando no Local]]),0)</f>
        <v>0</v>
      </c>
      <c r="CX453" s="86" t="str">
        <f t="shared" si="242"/>
        <v/>
      </c>
      <c r="CY453" s="86" t="str">
        <f>IF(consulta_completa__11[[#This Row],[14 - Inst. Atuando no Local]]="","X","")</f>
        <v/>
      </c>
      <c r="CZ453" s="86">
        <f>IFERROR(FIND("OUTRA (S)",consulta_completa__11[[#This Row],[14 - Inst. Atuando no Local]]),0)</f>
        <v>0</v>
      </c>
      <c r="DA453" s="86" t="str">
        <f t="shared" si="243"/>
        <v/>
      </c>
      <c r="DB453" s="37" t="str">
        <f t="shared" si="244"/>
        <v>Sim</v>
      </c>
      <c r="DC453" s="37" t="str">
        <f t="shared" si="245"/>
        <v>Não</v>
      </c>
      <c r="DD453" s="37" t="str">
        <f t="shared" si="246"/>
        <v>Sim</v>
      </c>
      <c r="DE453" s="89" t="str">
        <f t="shared" si="248"/>
        <v>Federal</v>
      </c>
    </row>
    <row r="454" spans="1:109">
      <c r="A454" s="15">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4">
        <f>IFERROR(FIND("Óbitos/feridos",consulta_completa__11[[#This Row],[13 - Ocorrências/Ambientes Atingidos]]),0)</f>
        <v>0</v>
      </c>
      <c r="AY454" s="85" t="str">
        <f t="shared" si="218"/>
        <v/>
      </c>
      <c r="AZ454" s="84">
        <f>IFERROR(FIND("População afetada/evacuada",consulta_completa__11[[#This Row],[13 - Ocorrências/Ambientes Atingidos]]),0)</f>
        <v>0</v>
      </c>
      <c r="BA454" s="84" t="str">
        <f t="shared" si="219"/>
        <v/>
      </c>
      <c r="BB454" s="84">
        <f>IFERROR(FIND("Suspensão de abastecimento de água",consulta_completa__11[[#This Row],[13 - Ocorrências/Ambientes Atingidos]]),0)</f>
        <v>0</v>
      </c>
      <c r="BC454" s="85" t="str">
        <f t="shared" si="247"/>
        <v/>
      </c>
      <c r="BD454" s="84">
        <f>IFERROR(FIND("Rio/córrego",consulta_completa__11[[#This Row],[13 - Ocorrências/Ambientes Atingidos]]),0)</f>
        <v>0</v>
      </c>
      <c r="BE454" s="85" t="str">
        <f t="shared" si="220"/>
        <v/>
      </c>
      <c r="BF454" s="84">
        <f>IFERROR(FIND("Lago",consulta_completa__11[[#This Row],[13 - Ocorrências/Ambientes Atingidos]]),0)</f>
        <v>0</v>
      </c>
      <c r="BG454" s="85" t="str">
        <f t="shared" si="221"/>
        <v/>
      </c>
      <c r="BH454" s="84">
        <f>IFERROR(FIND("Mar",consulta_completa__11[[#This Row],[13 - Ocorrências/Ambientes Atingidos]]),0)</f>
        <v>0</v>
      </c>
      <c r="BI454" s="85" t="str">
        <f t="shared" si="222"/>
        <v/>
      </c>
      <c r="BJ454" s="84">
        <f>IFERROR(FIND("Praia",consulta_completa__11[[#This Row],[13 - Ocorrências/Ambientes Atingidos]]),0)</f>
        <v>0</v>
      </c>
      <c r="BK454" s="85" t="str">
        <f t="shared" si="223"/>
        <v/>
      </c>
      <c r="BL454" s="84">
        <f>IFERROR(FIND("Solo",consulta_completa__11[[#This Row],[13 - Ocorrências/Ambientes Atingidos]]),0)</f>
        <v>1</v>
      </c>
      <c r="BM454" s="85" t="str">
        <f t="shared" si="224"/>
        <v>X</v>
      </c>
      <c r="BN454" s="84">
        <f>IFERROR(FIND("Águas subterrâneas",consulta_completa__11[[#This Row],[13 - Ocorrências/Ambientes Atingidos]]),0)</f>
        <v>0</v>
      </c>
      <c r="BO454" s="85" t="str">
        <f t="shared" si="225"/>
        <v/>
      </c>
      <c r="BP454" s="84">
        <f>IFERROR(FIND("Atmosfera",consulta_completa__11[[#This Row],[13 - Ocorrências/Ambientes Atingidos]]),0)</f>
        <v>0</v>
      </c>
      <c r="BQ454" s="85" t="str">
        <f t="shared" si="226"/>
        <v/>
      </c>
      <c r="BR454" s="84">
        <f>IFERROR(FIND("Flora",consulta_completa__11[[#This Row],[13 - Ocorrências/Ambientes Atingidos]]),0)</f>
        <v>0</v>
      </c>
      <c r="BS454" s="85" t="str">
        <f t="shared" si="227"/>
        <v/>
      </c>
      <c r="BT454" s="84">
        <f>IFERROR(FIND("Fauna",consulta_completa__11[[#This Row],[13 - Ocorrências/Ambientes Atingidos]]),0)</f>
        <v>0</v>
      </c>
      <c r="BU454" s="85" t="str">
        <f t="shared" si="228"/>
        <v/>
      </c>
      <c r="BV454" s="84">
        <f>IFERROR(FIND("UC federal",consulta_completa__11[[#This Row],[13 - Ocorrências/Ambientes Atingidos]]),0)</f>
        <v>0</v>
      </c>
      <c r="BW454" s="85" t="str">
        <f t="shared" si="229"/>
        <v/>
      </c>
      <c r="BX454" s="84">
        <f>IFERROR(FIND("UC estadual/municipal",consulta_completa__11[[#This Row],[13 - Ocorrências/Ambientes Atingidos]]),0)</f>
        <v>0</v>
      </c>
      <c r="BY454" s="85" t="str">
        <f t="shared" si="230"/>
        <v/>
      </c>
      <c r="BZ454" s="84">
        <f>IFERROR(FIND("Outro(s)",consulta_completa__11[[#This Row],[13 - Ocorrências/Ambientes Atingidos]]),0)</f>
        <v>0</v>
      </c>
      <c r="CA454" s="85" t="str">
        <f t="shared" si="231"/>
        <v/>
      </c>
      <c r="CB454" s="84">
        <f>IFERROR(FIND("Sem dano",consulta_completa__11[[#This Row],[13 - Ocorrências/Ambientes Atingidos]]),0)</f>
        <v>0</v>
      </c>
      <c r="CC454" s="85" t="str">
        <f t="shared" si="232"/>
        <v/>
      </c>
      <c r="CD454" s="84" t="str">
        <f>IF(consulta_completa__11[[#This Row],[13 - Ocorrências/Ambientes Atingidos]]="","X","")</f>
        <v/>
      </c>
      <c r="CE454" s="86">
        <f>IFERROR(FIND("IBAMA",consulta_completa__11[[#This Row],[14 - Inst. Atuando no Local]]),0)</f>
        <v>0</v>
      </c>
      <c r="CF454" s="86" t="str">
        <f t="shared" si="233"/>
        <v/>
      </c>
      <c r="CG454" s="86">
        <f>IFERROR(FIND("OEMA",consulta_completa__11[[#This Row],[14 - Inst. Atuando no Local]]),0)</f>
        <v>0</v>
      </c>
      <c r="CH454" s="86" t="str">
        <f t="shared" si="234"/>
        <v/>
      </c>
      <c r="CI454" s="86">
        <f>IFERROR(FIND("DEFESA CIVIL",consulta_completa__11[[#This Row],[14 - Inst. Atuando no Local]]),0)</f>
        <v>0</v>
      </c>
      <c r="CJ454" s="86" t="str">
        <f t="shared" si="235"/>
        <v/>
      </c>
      <c r="CK454" s="86">
        <f>IFERROR(FIND("CORPO DE BOMBEIROS",consulta_completa__11[[#This Row],[14 - Inst. Atuando no Local]]),0)</f>
        <v>0</v>
      </c>
      <c r="CL454" s="86" t="str">
        <f t="shared" si="236"/>
        <v/>
      </c>
      <c r="CM454" s="86">
        <f>IFERROR(FIND("POLÍCIA RODOVIÁRIA",consulta_completa__11[[#This Row],[14 - Inst. Atuando no Local]]),0)</f>
        <v>0</v>
      </c>
      <c r="CN454" s="86" t="str">
        <f t="shared" si="237"/>
        <v/>
      </c>
      <c r="CO454" s="86">
        <f>IFERROR(FIND("POLÍCIA MILITAR",consulta_completa__11[[#This Row],[14 - Inst. Atuando no Local]]),0)</f>
        <v>0</v>
      </c>
      <c r="CP454" s="86" t="str">
        <f t="shared" si="238"/>
        <v/>
      </c>
      <c r="CQ454" s="86">
        <f>IFERROR(FIND("POLÍCIA CIVIL",consulta_completa__11[[#This Row],[14 - Inst. Atuando no Local]]),0)</f>
        <v>0</v>
      </c>
      <c r="CR454" s="86" t="str">
        <f t="shared" si="239"/>
        <v/>
      </c>
      <c r="CS454" s="86">
        <f>IFERROR(FIND("MARINHA DO BRASIL",consulta_completa__11[[#This Row],[14 - Inst. Atuando no Local]]),0)</f>
        <v>0</v>
      </c>
      <c r="CT454" s="86" t="str">
        <f t="shared" si="240"/>
        <v/>
      </c>
      <c r="CU454" s="86">
        <f>IFERROR(FIND("EMPRESA ESPECIALIZADA EM ATENDIMENTO",consulta_completa__11[[#This Row],[14 - Inst. Atuando no Local]]),0)</f>
        <v>0</v>
      </c>
      <c r="CV454" s="86" t="str">
        <f t="shared" si="241"/>
        <v/>
      </c>
      <c r="CW454" s="86">
        <f>IFERROR(FIND("IBAMA",consulta_completa__11[[#This Row],[14 - Inst. Atuando no Local]]),0)</f>
        <v>0</v>
      </c>
      <c r="CX454" s="86" t="str">
        <f t="shared" si="242"/>
        <v/>
      </c>
      <c r="CY454" s="86" t="str">
        <f>IF(consulta_completa__11[[#This Row],[14 - Inst. Atuando no Local]]="","X","")</f>
        <v/>
      </c>
      <c r="CZ454" s="86">
        <f>IFERROR(FIND("OUTRA (S)",consulta_completa__11[[#This Row],[14 - Inst. Atuando no Local]]),0)</f>
        <v>0</v>
      </c>
      <c r="DA454" s="86" t="str">
        <f t="shared" si="243"/>
        <v/>
      </c>
      <c r="DB454" s="37" t="str">
        <f t="shared" si="244"/>
        <v>Sim</v>
      </c>
      <c r="DC454" s="37" t="str">
        <f t="shared" si="245"/>
        <v>Não</v>
      </c>
      <c r="DD454" s="37" t="str">
        <f t="shared" si="246"/>
        <v>Sim</v>
      </c>
      <c r="DE454" s="89" t="str">
        <f t="shared" si="248"/>
        <v>Estadual</v>
      </c>
    </row>
    <row r="455" spans="1:109">
      <c r="A455" s="15">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4">
        <f>IFERROR(FIND("Óbitos/feridos",consulta_completa__11[[#This Row],[13 - Ocorrências/Ambientes Atingidos]]),0)</f>
        <v>0</v>
      </c>
      <c r="AY455" s="85" t="str">
        <f t="shared" si="218"/>
        <v/>
      </c>
      <c r="AZ455" s="84">
        <f>IFERROR(FIND("População afetada/evacuada",consulta_completa__11[[#This Row],[13 - Ocorrências/Ambientes Atingidos]]),0)</f>
        <v>0</v>
      </c>
      <c r="BA455" s="84" t="str">
        <f t="shared" si="219"/>
        <v/>
      </c>
      <c r="BB455" s="84">
        <f>IFERROR(FIND("Suspensão de abastecimento de água",consulta_completa__11[[#This Row],[13 - Ocorrências/Ambientes Atingidos]]),0)</f>
        <v>0</v>
      </c>
      <c r="BC455" s="85" t="str">
        <f t="shared" si="247"/>
        <v/>
      </c>
      <c r="BD455" s="84">
        <f>IFERROR(FIND("Rio/córrego",consulta_completa__11[[#This Row],[13 - Ocorrências/Ambientes Atingidos]]),0)</f>
        <v>0</v>
      </c>
      <c r="BE455" s="85" t="str">
        <f t="shared" si="220"/>
        <v/>
      </c>
      <c r="BF455" s="84">
        <f>IFERROR(FIND("Lago",consulta_completa__11[[#This Row],[13 - Ocorrências/Ambientes Atingidos]]),0)</f>
        <v>0</v>
      </c>
      <c r="BG455" s="85" t="str">
        <f t="shared" si="221"/>
        <v/>
      </c>
      <c r="BH455" s="84">
        <f>IFERROR(FIND("Mar",consulta_completa__11[[#This Row],[13 - Ocorrências/Ambientes Atingidos]]),0)</f>
        <v>1</v>
      </c>
      <c r="BI455" s="85" t="str">
        <f t="shared" si="222"/>
        <v>X</v>
      </c>
      <c r="BJ455" s="84">
        <f>IFERROR(FIND("Praia",consulta_completa__11[[#This Row],[13 - Ocorrências/Ambientes Atingidos]]),0)</f>
        <v>0</v>
      </c>
      <c r="BK455" s="85" t="str">
        <f t="shared" si="223"/>
        <v/>
      </c>
      <c r="BL455" s="84">
        <f>IFERROR(FIND("Solo",consulta_completa__11[[#This Row],[13 - Ocorrências/Ambientes Atingidos]]),0)</f>
        <v>0</v>
      </c>
      <c r="BM455" s="85" t="str">
        <f t="shared" si="224"/>
        <v/>
      </c>
      <c r="BN455" s="84">
        <f>IFERROR(FIND("Águas subterrâneas",consulta_completa__11[[#This Row],[13 - Ocorrências/Ambientes Atingidos]]),0)</f>
        <v>0</v>
      </c>
      <c r="BO455" s="85" t="str">
        <f t="shared" si="225"/>
        <v/>
      </c>
      <c r="BP455" s="84">
        <f>IFERROR(FIND("Atmosfera",consulta_completa__11[[#This Row],[13 - Ocorrências/Ambientes Atingidos]]),0)</f>
        <v>0</v>
      </c>
      <c r="BQ455" s="85" t="str">
        <f t="shared" si="226"/>
        <v/>
      </c>
      <c r="BR455" s="84">
        <f>IFERROR(FIND("Flora",consulta_completa__11[[#This Row],[13 - Ocorrências/Ambientes Atingidos]]),0)</f>
        <v>0</v>
      </c>
      <c r="BS455" s="85" t="str">
        <f t="shared" si="227"/>
        <v/>
      </c>
      <c r="BT455" s="84">
        <f>IFERROR(FIND("Fauna",consulta_completa__11[[#This Row],[13 - Ocorrências/Ambientes Atingidos]]),0)</f>
        <v>0</v>
      </c>
      <c r="BU455" s="85" t="str">
        <f t="shared" si="228"/>
        <v/>
      </c>
      <c r="BV455" s="84">
        <f>IFERROR(FIND("UC federal",consulta_completa__11[[#This Row],[13 - Ocorrências/Ambientes Atingidos]]),0)</f>
        <v>0</v>
      </c>
      <c r="BW455" s="85" t="str">
        <f t="shared" si="229"/>
        <v/>
      </c>
      <c r="BX455" s="84">
        <f>IFERROR(FIND("UC estadual/municipal",consulta_completa__11[[#This Row],[13 - Ocorrências/Ambientes Atingidos]]),0)</f>
        <v>0</v>
      </c>
      <c r="BY455" s="85" t="str">
        <f t="shared" si="230"/>
        <v/>
      </c>
      <c r="BZ455" s="84">
        <f>IFERROR(FIND("Outro(s)",consulta_completa__11[[#This Row],[13 - Ocorrências/Ambientes Atingidos]]),0)</f>
        <v>0</v>
      </c>
      <c r="CA455" s="85" t="str">
        <f t="shared" si="231"/>
        <v/>
      </c>
      <c r="CB455" s="84">
        <f>IFERROR(FIND("Sem dano",consulta_completa__11[[#This Row],[13 - Ocorrências/Ambientes Atingidos]]),0)</f>
        <v>0</v>
      </c>
      <c r="CC455" s="85" t="str">
        <f t="shared" si="232"/>
        <v/>
      </c>
      <c r="CD455" s="84" t="str">
        <f>IF(consulta_completa__11[[#This Row],[13 - Ocorrências/Ambientes Atingidos]]="","X","")</f>
        <v/>
      </c>
      <c r="CE455" s="86">
        <f>IFERROR(FIND("IBAMA",consulta_completa__11[[#This Row],[14 - Inst. Atuando no Local]]),0)</f>
        <v>0</v>
      </c>
      <c r="CF455" s="86" t="str">
        <f t="shared" si="233"/>
        <v/>
      </c>
      <c r="CG455" s="86">
        <f>IFERROR(FIND("OEMA",consulta_completa__11[[#This Row],[14 - Inst. Atuando no Local]]),0)</f>
        <v>0</v>
      </c>
      <c r="CH455" s="86" t="str">
        <f t="shared" si="234"/>
        <v/>
      </c>
      <c r="CI455" s="86">
        <f>IFERROR(FIND("DEFESA CIVIL",consulta_completa__11[[#This Row],[14 - Inst. Atuando no Local]]),0)</f>
        <v>0</v>
      </c>
      <c r="CJ455" s="86" t="str">
        <f t="shared" si="235"/>
        <v/>
      </c>
      <c r="CK455" s="86">
        <f>IFERROR(FIND("CORPO DE BOMBEIROS",consulta_completa__11[[#This Row],[14 - Inst. Atuando no Local]]),0)</f>
        <v>0</v>
      </c>
      <c r="CL455" s="86" t="str">
        <f t="shared" si="236"/>
        <v/>
      </c>
      <c r="CM455" s="86">
        <f>IFERROR(FIND("POLÍCIA RODOVIÁRIA",consulta_completa__11[[#This Row],[14 - Inst. Atuando no Local]]),0)</f>
        <v>0</v>
      </c>
      <c r="CN455" s="86" t="str">
        <f t="shared" si="237"/>
        <v/>
      </c>
      <c r="CO455" s="86">
        <f>IFERROR(FIND("POLÍCIA MILITAR",consulta_completa__11[[#This Row],[14 - Inst. Atuando no Local]]),0)</f>
        <v>0</v>
      </c>
      <c r="CP455" s="86" t="str">
        <f t="shared" si="238"/>
        <v/>
      </c>
      <c r="CQ455" s="86">
        <f>IFERROR(FIND("POLÍCIA CIVIL",consulta_completa__11[[#This Row],[14 - Inst. Atuando no Local]]),0)</f>
        <v>0</v>
      </c>
      <c r="CR455" s="86" t="str">
        <f t="shared" si="239"/>
        <v/>
      </c>
      <c r="CS455" s="86">
        <f>IFERROR(FIND("MARINHA DO BRASIL",consulta_completa__11[[#This Row],[14 - Inst. Atuando no Local]]),0)</f>
        <v>0</v>
      </c>
      <c r="CT455" s="86" t="str">
        <f t="shared" si="240"/>
        <v/>
      </c>
      <c r="CU455" s="86">
        <f>IFERROR(FIND("EMPRESA ESPECIALIZADA EM ATENDIMENTO",consulta_completa__11[[#This Row],[14 - Inst. Atuando no Local]]),0)</f>
        <v>0</v>
      </c>
      <c r="CV455" s="86" t="str">
        <f t="shared" si="241"/>
        <v/>
      </c>
      <c r="CW455" s="86">
        <f>IFERROR(FIND("IBAMA",consulta_completa__11[[#This Row],[14 - Inst. Atuando no Local]]),0)</f>
        <v>0</v>
      </c>
      <c r="CX455" s="86" t="str">
        <f t="shared" si="242"/>
        <v/>
      </c>
      <c r="CY455" s="86" t="str">
        <f>IF(consulta_completa__11[[#This Row],[14 - Inst. Atuando no Local]]="","X","")</f>
        <v/>
      </c>
      <c r="CZ455" s="86">
        <f>IFERROR(FIND("OUTRA (S)",consulta_completa__11[[#This Row],[14 - Inst. Atuando no Local]]),0)</f>
        <v>0</v>
      </c>
      <c r="DA455" s="86" t="str">
        <f t="shared" si="243"/>
        <v/>
      </c>
      <c r="DB455" s="37" t="str">
        <f t="shared" si="244"/>
        <v>Sim</v>
      </c>
      <c r="DC455" s="37" t="str">
        <f t="shared" si="245"/>
        <v>Não</v>
      </c>
      <c r="DD455" s="37" t="str">
        <f t="shared" si="246"/>
        <v>Sim</v>
      </c>
      <c r="DE455" s="89" t="str">
        <f t="shared" si="248"/>
        <v>Federal</v>
      </c>
    </row>
    <row r="456" spans="1:109">
      <c r="A456" s="15">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4">
        <f>IFERROR(FIND("Óbitos/feridos",consulta_completa__11[[#This Row],[13 - Ocorrências/Ambientes Atingidos]]),0)</f>
        <v>0</v>
      </c>
      <c r="AY456" s="85" t="str">
        <f t="shared" si="218"/>
        <v/>
      </c>
      <c r="AZ456" s="84">
        <f>IFERROR(FIND("População afetada/evacuada",consulta_completa__11[[#This Row],[13 - Ocorrências/Ambientes Atingidos]]),0)</f>
        <v>0</v>
      </c>
      <c r="BA456" s="84" t="str">
        <f t="shared" si="219"/>
        <v/>
      </c>
      <c r="BB456" s="84">
        <f>IFERROR(FIND("Suspensão de abastecimento de água",consulta_completa__11[[#This Row],[13 - Ocorrências/Ambientes Atingidos]]),0)</f>
        <v>0</v>
      </c>
      <c r="BC456" s="85" t="str">
        <f t="shared" si="247"/>
        <v/>
      </c>
      <c r="BD456" s="84">
        <f>IFERROR(FIND("Rio/córrego",consulta_completa__11[[#This Row],[13 - Ocorrências/Ambientes Atingidos]]),0)</f>
        <v>0</v>
      </c>
      <c r="BE456" s="85" t="str">
        <f t="shared" si="220"/>
        <v/>
      </c>
      <c r="BF456" s="84">
        <f>IFERROR(FIND("Lago",consulta_completa__11[[#This Row],[13 - Ocorrências/Ambientes Atingidos]]),0)</f>
        <v>0</v>
      </c>
      <c r="BG456" s="85" t="str">
        <f t="shared" si="221"/>
        <v/>
      </c>
      <c r="BH456" s="84">
        <f>IFERROR(FIND("Mar",consulta_completa__11[[#This Row],[13 - Ocorrências/Ambientes Atingidos]]),0)</f>
        <v>0</v>
      </c>
      <c r="BI456" s="85" t="str">
        <f t="shared" si="222"/>
        <v/>
      </c>
      <c r="BJ456" s="84">
        <f>IFERROR(FIND("Praia",consulta_completa__11[[#This Row],[13 - Ocorrências/Ambientes Atingidos]]),0)</f>
        <v>0</v>
      </c>
      <c r="BK456" s="85" t="str">
        <f t="shared" si="223"/>
        <v/>
      </c>
      <c r="BL456" s="84">
        <f>IFERROR(FIND("Solo",consulta_completa__11[[#This Row],[13 - Ocorrências/Ambientes Atingidos]]),0)</f>
        <v>1</v>
      </c>
      <c r="BM456" s="85" t="str">
        <f t="shared" si="224"/>
        <v>X</v>
      </c>
      <c r="BN456" s="84">
        <f>IFERROR(FIND("Águas subterrâneas",consulta_completa__11[[#This Row],[13 - Ocorrências/Ambientes Atingidos]]),0)</f>
        <v>0</v>
      </c>
      <c r="BO456" s="85" t="str">
        <f t="shared" si="225"/>
        <v/>
      </c>
      <c r="BP456" s="84">
        <f>IFERROR(FIND("Atmosfera",consulta_completa__11[[#This Row],[13 - Ocorrências/Ambientes Atingidos]]),0)</f>
        <v>0</v>
      </c>
      <c r="BQ456" s="85" t="str">
        <f t="shared" si="226"/>
        <v/>
      </c>
      <c r="BR456" s="84">
        <f>IFERROR(FIND("Flora",consulta_completa__11[[#This Row],[13 - Ocorrências/Ambientes Atingidos]]),0)</f>
        <v>0</v>
      </c>
      <c r="BS456" s="85" t="str">
        <f t="shared" si="227"/>
        <v/>
      </c>
      <c r="BT456" s="84">
        <f>IFERROR(FIND("Fauna",consulta_completa__11[[#This Row],[13 - Ocorrências/Ambientes Atingidos]]),0)</f>
        <v>0</v>
      </c>
      <c r="BU456" s="85" t="str">
        <f t="shared" si="228"/>
        <v/>
      </c>
      <c r="BV456" s="84">
        <f>IFERROR(FIND("UC federal",consulta_completa__11[[#This Row],[13 - Ocorrências/Ambientes Atingidos]]),0)</f>
        <v>0</v>
      </c>
      <c r="BW456" s="85" t="str">
        <f t="shared" si="229"/>
        <v/>
      </c>
      <c r="BX456" s="84">
        <f>IFERROR(FIND("UC estadual/municipal",consulta_completa__11[[#This Row],[13 - Ocorrências/Ambientes Atingidos]]),0)</f>
        <v>0</v>
      </c>
      <c r="BY456" s="85" t="str">
        <f t="shared" si="230"/>
        <v/>
      </c>
      <c r="BZ456" s="84">
        <f>IFERROR(FIND("Outro(s)",consulta_completa__11[[#This Row],[13 - Ocorrências/Ambientes Atingidos]]),0)</f>
        <v>0</v>
      </c>
      <c r="CA456" s="85" t="str">
        <f t="shared" si="231"/>
        <v/>
      </c>
      <c r="CB456" s="84">
        <f>IFERROR(FIND("Sem dano",consulta_completa__11[[#This Row],[13 - Ocorrências/Ambientes Atingidos]]),0)</f>
        <v>0</v>
      </c>
      <c r="CC456" s="85" t="str">
        <f t="shared" si="232"/>
        <v/>
      </c>
      <c r="CD456" s="84" t="str">
        <f>IF(consulta_completa__11[[#This Row],[13 - Ocorrências/Ambientes Atingidos]]="","X","")</f>
        <v/>
      </c>
      <c r="CE456" s="86">
        <f>IFERROR(FIND("IBAMA",consulta_completa__11[[#This Row],[14 - Inst. Atuando no Local]]),0)</f>
        <v>0</v>
      </c>
      <c r="CF456" s="86" t="str">
        <f t="shared" si="233"/>
        <v/>
      </c>
      <c r="CG456" s="86">
        <f>IFERROR(FIND("OEMA",consulta_completa__11[[#This Row],[14 - Inst. Atuando no Local]]),0)</f>
        <v>0</v>
      </c>
      <c r="CH456" s="86" t="str">
        <f t="shared" si="234"/>
        <v/>
      </c>
      <c r="CI456" s="86">
        <f>IFERROR(FIND("DEFESA CIVIL",consulta_completa__11[[#This Row],[14 - Inst. Atuando no Local]]),0)</f>
        <v>0</v>
      </c>
      <c r="CJ456" s="86" t="str">
        <f t="shared" si="235"/>
        <v/>
      </c>
      <c r="CK456" s="86">
        <f>IFERROR(FIND("CORPO DE BOMBEIROS",consulta_completa__11[[#This Row],[14 - Inst. Atuando no Local]]),0)</f>
        <v>0</v>
      </c>
      <c r="CL456" s="86" t="str">
        <f t="shared" si="236"/>
        <v/>
      </c>
      <c r="CM456" s="86">
        <f>IFERROR(FIND("POLÍCIA RODOVIÁRIA",consulta_completa__11[[#This Row],[14 - Inst. Atuando no Local]]),0)</f>
        <v>0</v>
      </c>
      <c r="CN456" s="86" t="str">
        <f t="shared" si="237"/>
        <v/>
      </c>
      <c r="CO456" s="86">
        <f>IFERROR(FIND("POLÍCIA MILITAR",consulta_completa__11[[#This Row],[14 - Inst. Atuando no Local]]),0)</f>
        <v>0</v>
      </c>
      <c r="CP456" s="86" t="str">
        <f t="shared" si="238"/>
        <v/>
      </c>
      <c r="CQ456" s="86">
        <f>IFERROR(FIND("POLÍCIA CIVIL",consulta_completa__11[[#This Row],[14 - Inst. Atuando no Local]]),0)</f>
        <v>0</v>
      </c>
      <c r="CR456" s="86" t="str">
        <f t="shared" si="239"/>
        <v/>
      </c>
      <c r="CS456" s="86">
        <f>IFERROR(FIND("MARINHA DO BRASIL",consulta_completa__11[[#This Row],[14 - Inst. Atuando no Local]]),0)</f>
        <v>0</v>
      </c>
      <c r="CT456" s="86" t="str">
        <f t="shared" si="240"/>
        <v/>
      </c>
      <c r="CU456" s="86">
        <f>IFERROR(FIND("EMPRESA ESPECIALIZADA EM ATENDIMENTO",consulta_completa__11[[#This Row],[14 - Inst. Atuando no Local]]),0)</f>
        <v>0</v>
      </c>
      <c r="CV456" s="86" t="str">
        <f t="shared" si="241"/>
        <v/>
      </c>
      <c r="CW456" s="86">
        <f>IFERROR(FIND("IBAMA",consulta_completa__11[[#This Row],[14 - Inst. Atuando no Local]]),0)</f>
        <v>0</v>
      </c>
      <c r="CX456" s="86" t="str">
        <f t="shared" si="242"/>
        <v/>
      </c>
      <c r="CY456" s="86" t="str">
        <f>IF(consulta_completa__11[[#This Row],[14 - Inst. Atuando no Local]]="","X","")</f>
        <v/>
      </c>
      <c r="CZ456" s="86">
        <f>IFERROR(FIND("OUTRA (S)",consulta_completa__11[[#This Row],[14 - Inst. Atuando no Local]]),0)</f>
        <v>0</v>
      </c>
      <c r="DA456" s="86" t="str">
        <f t="shared" si="243"/>
        <v/>
      </c>
      <c r="DB456" s="37" t="str">
        <f t="shared" si="244"/>
        <v>Sim</v>
      </c>
      <c r="DC456" s="37" t="str">
        <f t="shared" si="245"/>
        <v>Não</v>
      </c>
      <c r="DD456" s="37" t="str">
        <f t="shared" si="246"/>
        <v>Sim</v>
      </c>
      <c r="DE456" s="89" t="str">
        <f t="shared" si="248"/>
        <v>Federal</v>
      </c>
    </row>
    <row r="457" spans="1:109">
      <c r="A457" s="15">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4">
        <f>IFERROR(FIND("Óbitos/feridos",consulta_completa__11[[#This Row],[13 - Ocorrências/Ambientes Atingidos]]),0)</f>
        <v>0</v>
      </c>
      <c r="AY457" s="85" t="str">
        <f t="shared" si="218"/>
        <v/>
      </c>
      <c r="AZ457" s="84">
        <f>IFERROR(FIND("População afetada/evacuada",consulta_completa__11[[#This Row],[13 - Ocorrências/Ambientes Atingidos]]),0)</f>
        <v>0</v>
      </c>
      <c r="BA457" s="84" t="str">
        <f t="shared" si="219"/>
        <v/>
      </c>
      <c r="BB457" s="84">
        <f>IFERROR(FIND("Suspensão de abastecimento de água",consulta_completa__11[[#This Row],[13 - Ocorrências/Ambientes Atingidos]]),0)</f>
        <v>0</v>
      </c>
      <c r="BC457" s="85" t="str">
        <f t="shared" si="247"/>
        <v/>
      </c>
      <c r="BD457" s="84">
        <f>IFERROR(FIND("Rio/córrego",consulta_completa__11[[#This Row],[13 - Ocorrências/Ambientes Atingidos]]),0)</f>
        <v>0</v>
      </c>
      <c r="BE457" s="85" t="str">
        <f t="shared" si="220"/>
        <v/>
      </c>
      <c r="BF457" s="84">
        <f>IFERROR(FIND("Lago",consulta_completa__11[[#This Row],[13 - Ocorrências/Ambientes Atingidos]]),0)</f>
        <v>0</v>
      </c>
      <c r="BG457" s="85" t="str">
        <f t="shared" si="221"/>
        <v/>
      </c>
      <c r="BH457" s="84">
        <f>IFERROR(FIND("Mar",consulta_completa__11[[#This Row],[13 - Ocorrências/Ambientes Atingidos]]),0)</f>
        <v>1</v>
      </c>
      <c r="BI457" s="85" t="str">
        <f t="shared" si="222"/>
        <v>X</v>
      </c>
      <c r="BJ457" s="84">
        <f>IFERROR(FIND("Praia",consulta_completa__11[[#This Row],[13 - Ocorrências/Ambientes Atingidos]]),0)</f>
        <v>0</v>
      </c>
      <c r="BK457" s="85" t="str">
        <f t="shared" si="223"/>
        <v/>
      </c>
      <c r="BL457" s="84">
        <f>IFERROR(FIND("Solo",consulta_completa__11[[#This Row],[13 - Ocorrências/Ambientes Atingidos]]),0)</f>
        <v>0</v>
      </c>
      <c r="BM457" s="85" t="str">
        <f t="shared" si="224"/>
        <v/>
      </c>
      <c r="BN457" s="84">
        <f>IFERROR(FIND("Águas subterrâneas",consulta_completa__11[[#This Row],[13 - Ocorrências/Ambientes Atingidos]]),0)</f>
        <v>0</v>
      </c>
      <c r="BO457" s="85" t="str">
        <f t="shared" si="225"/>
        <v/>
      </c>
      <c r="BP457" s="84">
        <f>IFERROR(FIND("Atmosfera",consulta_completa__11[[#This Row],[13 - Ocorrências/Ambientes Atingidos]]),0)</f>
        <v>0</v>
      </c>
      <c r="BQ457" s="85" t="str">
        <f t="shared" si="226"/>
        <v/>
      </c>
      <c r="BR457" s="84">
        <f>IFERROR(FIND("Flora",consulta_completa__11[[#This Row],[13 - Ocorrências/Ambientes Atingidos]]),0)</f>
        <v>0</v>
      </c>
      <c r="BS457" s="85" t="str">
        <f t="shared" si="227"/>
        <v/>
      </c>
      <c r="BT457" s="84">
        <f>IFERROR(FIND("Fauna",consulta_completa__11[[#This Row],[13 - Ocorrências/Ambientes Atingidos]]),0)</f>
        <v>0</v>
      </c>
      <c r="BU457" s="85" t="str">
        <f t="shared" si="228"/>
        <v/>
      </c>
      <c r="BV457" s="84">
        <f>IFERROR(FIND("UC federal",consulta_completa__11[[#This Row],[13 - Ocorrências/Ambientes Atingidos]]),0)</f>
        <v>0</v>
      </c>
      <c r="BW457" s="85" t="str">
        <f t="shared" si="229"/>
        <v/>
      </c>
      <c r="BX457" s="84">
        <f>IFERROR(FIND("UC estadual/municipal",consulta_completa__11[[#This Row],[13 - Ocorrências/Ambientes Atingidos]]),0)</f>
        <v>0</v>
      </c>
      <c r="BY457" s="85" t="str">
        <f t="shared" si="230"/>
        <v/>
      </c>
      <c r="BZ457" s="84">
        <f>IFERROR(FIND("Outro(s)",consulta_completa__11[[#This Row],[13 - Ocorrências/Ambientes Atingidos]]),0)</f>
        <v>0</v>
      </c>
      <c r="CA457" s="85" t="str">
        <f t="shared" si="231"/>
        <v/>
      </c>
      <c r="CB457" s="84">
        <f>IFERROR(FIND("Sem dano",consulta_completa__11[[#This Row],[13 - Ocorrências/Ambientes Atingidos]]),0)</f>
        <v>0</v>
      </c>
      <c r="CC457" s="85" t="str">
        <f t="shared" si="232"/>
        <v/>
      </c>
      <c r="CD457" s="84" t="str">
        <f>IF(consulta_completa__11[[#This Row],[13 - Ocorrências/Ambientes Atingidos]]="","X","")</f>
        <v/>
      </c>
      <c r="CE457" s="86">
        <f>IFERROR(FIND("IBAMA",consulta_completa__11[[#This Row],[14 - Inst. Atuando no Local]]),0)</f>
        <v>0</v>
      </c>
      <c r="CF457" s="86" t="str">
        <f t="shared" si="233"/>
        <v/>
      </c>
      <c r="CG457" s="86">
        <f>IFERROR(FIND("OEMA",consulta_completa__11[[#This Row],[14 - Inst. Atuando no Local]]),0)</f>
        <v>0</v>
      </c>
      <c r="CH457" s="86" t="str">
        <f t="shared" si="234"/>
        <v/>
      </c>
      <c r="CI457" s="86">
        <f>IFERROR(FIND("DEFESA CIVIL",consulta_completa__11[[#This Row],[14 - Inst. Atuando no Local]]),0)</f>
        <v>0</v>
      </c>
      <c r="CJ457" s="86" t="str">
        <f t="shared" si="235"/>
        <v/>
      </c>
      <c r="CK457" s="86">
        <f>IFERROR(FIND("CORPO DE BOMBEIROS",consulta_completa__11[[#This Row],[14 - Inst. Atuando no Local]]),0)</f>
        <v>0</v>
      </c>
      <c r="CL457" s="86" t="str">
        <f t="shared" si="236"/>
        <v/>
      </c>
      <c r="CM457" s="86">
        <f>IFERROR(FIND("POLÍCIA RODOVIÁRIA",consulta_completa__11[[#This Row],[14 - Inst. Atuando no Local]]),0)</f>
        <v>0</v>
      </c>
      <c r="CN457" s="86" t="str">
        <f t="shared" si="237"/>
        <v/>
      </c>
      <c r="CO457" s="86">
        <f>IFERROR(FIND("POLÍCIA MILITAR",consulta_completa__11[[#This Row],[14 - Inst. Atuando no Local]]),0)</f>
        <v>0</v>
      </c>
      <c r="CP457" s="86" t="str">
        <f t="shared" si="238"/>
        <v/>
      </c>
      <c r="CQ457" s="86">
        <f>IFERROR(FIND("POLÍCIA CIVIL",consulta_completa__11[[#This Row],[14 - Inst. Atuando no Local]]),0)</f>
        <v>0</v>
      </c>
      <c r="CR457" s="86" t="str">
        <f t="shared" si="239"/>
        <v/>
      </c>
      <c r="CS457" s="86">
        <f>IFERROR(FIND("MARINHA DO BRASIL",consulta_completa__11[[#This Row],[14 - Inst. Atuando no Local]]),0)</f>
        <v>0</v>
      </c>
      <c r="CT457" s="86" t="str">
        <f t="shared" si="240"/>
        <v/>
      </c>
      <c r="CU457" s="86">
        <f>IFERROR(FIND("EMPRESA ESPECIALIZADA EM ATENDIMENTO",consulta_completa__11[[#This Row],[14 - Inst. Atuando no Local]]),0)</f>
        <v>0</v>
      </c>
      <c r="CV457" s="86" t="str">
        <f t="shared" si="241"/>
        <v/>
      </c>
      <c r="CW457" s="86">
        <f>IFERROR(FIND("IBAMA",consulta_completa__11[[#This Row],[14 - Inst. Atuando no Local]]),0)</f>
        <v>0</v>
      </c>
      <c r="CX457" s="86" t="str">
        <f t="shared" si="242"/>
        <v/>
      </c>
      <c r="CY457" s="86" t="str">
        <f>IF(consulta_completa__11[[#This Row],[14 - Inst. Atuando no Local]]="","X","")</f>
        <v/>
      </c>
      <c r="CZ457" s="86">
        <f>IFERROR(FIND("OUTRA (S)",consulta_completa__11[[#This Row],[14 - Inst. Atuando no Local]]),0)</f>
        <v>0</v>
      </c>
      <c r="DA457" s="86" t="str">
        <f t="shared" si="243"/>
        <v/>
      </c>
      <c r="DB457" s="37" t="str">
        <f t="shared" si="244"/>
        <v>Sim</v>
      </c>
      <c r="DC457" s="37" t="str">
        <f t="shared" si="245"/>
        <v>Não</v>
      </c>
      <c r="DD457" s="37" t="str">
        <f t="shared" si="246"/>
        <v>Sim</v>
      </c>
      <c r="DE457" s="89" t="str">
        <f t="shared" si="248"/>
        <v>Federal</v>
      </c>
    </row>
    <row r="458" spans="1:109">
      <c r="A458" s="15">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4">
        <f>IFERROR(FIND("Óbitos/feridos",consulta_completa__11[[#This Row],[13 - Ocorrências/Ambientes Atingidos]]),0)</f>
        <v>0</v>
      </c>
      <c r="AY458" s="85" t="str">
        <f t="shared" si="218"/>
        <v/>
      </c>
      <c r="AZ458" s="84">
        <f>IFERROR(FIND("População afetada/evacuada",consulta_completa__11[[#This Row],[13 - Ocorrências/Ambientes Atingidos]]),0)</f>
        <v>0</v>
      </c>
      <c r="BA458" s="84" t="str">
        <f t="shared" si="219"/>
        <v/>
      </c>
      <c r="BB458" s="84">
        <f>IFERROR(FIND("Suspensão de abastecimento de água",consulta_completa__11[[#This Row],[13 - Ocorrências/Ambientes Atingidos]]),0)</f>
        <v>0</v>
      </c>
      <c r="BC458" s="85" t="str">
        <f t="shared" si="247"/>
        <v/>
      </c>
      <c r="BD458" s="84">
        <f>IFERROR(FIND("Rio/córrego",consulta_completa__11[[#This Row],[13 - Ocorrências/Ambientes Atingidos]]),0)</f>
        <v>0</v>
      </c>
      <c r="BE458" s="85" t="str">
        <f t="shared" si="220"/>
        <v/>
      </c>
      <c r="BF458" s="84">
        <f>IFERROR(FIND("Lago",consulta_completa__11[[#This Row],[13 - Ocorrências/Ambientes Atingidos]]),0)</f>
        <v>0</v>
      </c>
      <c r="BG458" s="85" t="str">
        <f t="shared" si="221"/>
        <v/>
      </c>
      <c r="BH458" s="84">
        <f>IFERROR(FIND("Mar",consulta_completa__11[[#This Row],[13 - Ocorrências/Ambientes Atingidos]]),0)</f>
        <v>1</v>
      </c>
      <c r="BI458" s="85" t="str">
        <f t="shared" si="222"/>
        <v>X</v>
      </c>
      <c r="BJ458" s="84">
        <f>IFERROR(FIND("Praia",consulta_completa__11[[#This Row],[13 - Ocorrências/Ambientes Atingidos]]),0)</f>
        <v>0</v>
      </c>
      <c r="BK458" s="85" t="str">
        <f t="shared" si="223"/>
        <v/>
      </c>
      <c r="BL458" s="84">
        <f>IFERROR(FIND("Solo",consulta_completa__11[[#This Row],[13 - Ocorrências/Ambientes Atingidos]]),0)</f>
        <v>0</v>
      </c>
      <c r="BM458" s="85" t="str">
        <f t="shared" si="224"/>
        <v/>
      </c>
      <c r="BN458" s="84">
        <f>IFERROR(FIND("Águas subterrâneas",consulta_completa__11[[#This Row],[13 - Ocorrências/Ambientes Atingidos]]),0)</f>
        <v>0</v>
      </c>
      <c r="BO458" s="85" t="str">
        <f t="shared" si="225"/>
        <v/>
      </c>
      <c r="BP458" s="84">
        <f>IFERROR(FIND("Atmosfera",consulta_completa__11[[#This Row],[13 - Ocorrências/Ambientes Atingidos]]),0)</f>
        <v>0</v>
      </c>
      <c r="BQ458" s="85" t="str">
        <f t="shared" si="226"/>
        <v/>
      </c>
      <c r="BR458" s="84">
        <f>IFERROR(FIND("Flora",consulta_completa__11[[#This Row],[13 - Ocorrências/Ambientes Atingidos]]),0)</f>
        <v>0</v>
      </c>
      <c r="BS458" s="85" t="str">
        <f t="shared" si="227"/>
        <v/>
      </c>
      <c r="BT458" s="84">
        <f>IFERROR(FIND("Fauna",consulta_completa__11[[#This Row],[13 - Ocorrências/Ambientes Atingidos]]),0)</f>
        <v>0</v>
      </c>
      <c r="BU458" s="85" t="str">
        <f t="shared" si="228"/>
        <v/>
      </c>
      <c r="BV458" s="84">
        <f>IFERROR(FIND("UC federal",consulta_completa__11[[#This Row],[13 - Ocorrências/Ambientes Atingidos]]),0)</f>
        <v>0</v>
      </c>
      <c r="BW458" s="85" t="str">
        <f t="shared" si="229"/>
        <v/>
      </c>
      <c r="BX458" s="84">
        <f>IFERROR(FIND("UC estadual/municipal",consulta_completa__11[[#This Row],[13 - Ocorrências/Ambientes Atingidos]]),0)</f>
        <v>0</v>
      </c>
      <c r="BY458" s="85" t="str">
        <f t="shared" si="230"/>
        <v/>
      </c>
      <c r="BZ458" s="84">
        <f>IFERROR(FIND("Outro(s)",consulta_completa__11[[#This Row],[13 - Ocorrências/Ambientes Atingidos]]),0)</f>
        <v>0</v>
      </c>
      <c r="CA458" s="85" t="str">
        <f t="shared" si="231"/>
        <v/>
      </c>
      <c r="CB458" s="84">
        <f>IFERROR(FIND("Sem dano",consulta_completa__11[[#This Row],[13 - Ocorrências/Ambientes Atingidos]]),0)</f>
        <v>0</v>
      </c>
      <c r="CC458" s="85" t="str">
        <f t="shared" si="232"/>
        <v/>
      </c>
      <c r="CD458" s="84" t="str">
        <f>IF(consulta_completa__11[[#This Row],[13 - Ocorrências/Ambientes Atingidos]]="","X","")</f>
        <v/>
      </c>
      <c r="CE458" s="86">
        <f>IFERROR(FIND("IBAMA",consulta_completa__11[[#This Row],[14 - Inst. Atuando no Local]]),0)</f>
        <v>0</v>
      </c>
      <c r="CF458" s="86" t="str">
        <f t="shared" si="233"/>
        <v/>
      </c>
      <c r="CG458" s="86">
        <f>IFERROR(FIND("OEMA",consulta_completa__11[[#This Row],[14 - Inst. Atuando no Local]]),0)</f>
        <v>0</v>
      </c>
      <c r="CH458" s="86" t="str">
        <f t="shared" si="234"/>
        <v/>
      </c>
      <c r="CI458" s="86">
        <f>IFERROR(FIND("DEFESA CIVIL",consulta_completa__11[[#This Row],[14 - Inst. Atuando no Local]]),0)</f>
        <v>0</v>
      </c>
      <c r="CJ458" s="86" t="str">
        <f t="shared" si="235"/>
        <v/>
      </c>
      <c r="CK458" s="86">
        <f>IFERROR(FIND("CORPO DE BOMBEIROS",consulta_completa__11[[#This Row],[14 - Inst. Atuando no Local]]),0)</f>
        <v>0</v>
      </c>
      <c r="CL458" s="86" t="str">
        <f t="shared" si="236"/>
        <v/>
      </c>
      <c r="CM458" s="86">
        <f>IFERROR(FIND("POLÍCIA RODOVIÁRIA",consulta_completa__11[[#This Row],[14 - Inst. Atuando no Local]]),0)</f>
        <v>0</v>
      </c>
      <c r="CN458" s="86" t="str">
        <f t="shared" si="237"/>
        <v/>
      </c>
      <c r="CO458" s="86">
        <f>IFERROR(FIND("POLÍCIA MILITAR",consulta_completa__11[[#This Row],[14 - Inst. Atuando no Local]]),0)</f>
        <v>0</v>
      </c>
      <c r="CP458" s="86" t="str">
        <f t="shared" si="238"/>
        <v/>
      </c>
      <c r="CQ458" s="86">
        <f>IFERROR(FIND("POLÍCIA CIVIL",consulta_completa__11[[#This Row],[14 - Inst. Atuando no Local]]),0)</f>
        <v>0</v>
      </c>
      <c r="CR458" s="86" t="str">
        <f t="shared" si="239"/>
        <v/>
      </c>
      <c r="CS458" s="86">
        <f>IFERROR(FIND("MARINHA DO BRASIL",consulta_completa__11[[#This Row],[14 - Inst. Atuando no Local]]),0)</f>
        <v>0</v>
      </c>
      <c r="CT458" s="86" t="str">
        <f t="shared" si="240"/>
        <v/>
      </c>
      <c r="CU458" s="86">
        <f>IFERROR(FIND("EMPRESA ESPECIALIZADA EM ATENDIMENTO",consulta_completa__11[[#This Row],[14 - Inst. Atuando no Local]]),0)</f>
        <v>0</v>
      </c>
      <c r="CV458" s="86" t="str">
        <f t="shared" si="241"/>
        <v/>
      </c>
      <c r="CW458" s="86">
        <f>IFERROR(FIND("IBAMA",consulta_completa__11[[#This Row],[14 - Inst. Atuando no Local]]),0)</f>
        <v>0</v>
      </c>
      <c r="CX458" s="86" t="str">
        <f t="shared" si="242"/>
        <v/>
      </c>
      <c r="CY458" s="86" t="str">
        <f>IF(consulta_completa__11[[#This Row],[14 - Inst. Atuando no Local]]="","X","")</f>
        <v/>
      </c>
      <c r="CZ458" s="86">
        <f>IFERROR(FIND("OUTRA (S)",consulta_completa__11[[#This Row],[14 - Inst. Atuando no Local]]),0)</f>
        <v>0</v>
      </c>
      <c r="DA458" s="86" t="str">
        <f t="shared" si="243"/>
        <v/>
      </c>
      <c r="DB458" s="37" t="str">
        <f t="shared" si="244"/>
        <v>Sim</v>
      </c>
      <c r="DC458" s="37" t="str">
        <f t="shared" si="245"/>
        <v>Não</v>
      </c>
      <c r="DD458" s="37" t="str">
        <f t="shared" si="246"/>
        <v>Sim</v>
      </c>
      <c r="DE458" s="89" t="str">
        <f t="shared" si="248"/>
        <v>Federal</v>
      </c>
    </row>
    <row r="459" spans="1:109">
      <c r="A459" s="15">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4">
        <f>IFERROR(FIND("Óbitos/feridos",consulta_completa__11[[#This Row],[13 - Ocorrências/Ambientes Atingidos]]),0)</f>
        <v>0</v>
      </c>
      <c r="AY459" s="85" t="str">
        <f t="shared" si="218"/>
        <v/>
      </c>
      <c r="AZ459" s="84">
        <f>IFERROR(FIND("População afetada/evacuada",consulta_completa__11[[#This Row],[13 - Ocorrências/Ambientes Atingidos]]),0)</f>
        <v>0</v>
      </c>
      <c r="BA459" s="84" t="str">
        <f t="shared" si="219"/>
        <v/>
      </c>
      <c r="BB459" s="84">
        <f>IFERROR(FIND("Suspensão de abastecimento de água",consulta_completa__11[[#This Row],[13 - Ocorrências/Ambientes Atingidos]]),0)</f>
        <v>0</v>
      </c>
      <c r="BC459" s="85" t="str">
        <f t="shared" si="247"/>
        <v/>
      </c>
      <c r="BD459" s="84">
        <f>IFERROR(FIND("Rio/córrego",consulta_completa__11[[#This Row],[13 - Ocorrências/Ambientes Atingidos]]),0)</f>
        <v>1</v>
      </c>
      <c r="BE459" s="85" t="str">
        <f t="shared" si="220"/>
        <v>X</v>
      </c>
      <c r="BF459" s="84">
        <f>IFERROR(FIND("Lago",consulta_completa__11[[#This Row],[13 - Ocorrências/Ambientes Atingidos]]),0)</f>
        <v>0</v>
      </c>
      <c r="BG459" s="85" t="str">
        <f t="shared" si="221"/>
        <v/>
      </c>
      <c r="BH459" s="84">
        <f>IFERROR(FIND("Mar",consulta_completa__11[[#This Row],[13 - Ocorrências/Ambientes Atingidos]]),0)</f>
        <v>0</v>
      </c>
      <c r="BI459" s="85" t="str">
        <f t="shared" si="222"/>
        <v/>
      </c>
      <c r="BJ459" s="84">
        <f>IFERROR(FIND("Praia",consulta_completa__11[[#This Row],[13 - Ocorrências/Ambientes Atingidos]]),0)</f>
        <v>0</v>
      </c>
      <c r="BK459" s="85" t="str">
        <f t="shared" si="223"/>
        <v/>
      </c>
      <c r="BL459" s="84">
        <f>IFERROR(FIND("Solo",consulta_completa__11[[#This Row],[13 - Ocorrências/Ambientes Atingidos]]),0)</f>
        <v>14</v>
      </c>
      <c r="BM459" s="85" t="str">
        <f t="shared" si="224"/>
        <v>X</v>
      </c>
      <c r="BN459" s="84">
        <f>IFERROR(FIND("Águas subterrâneas",consulta_completa__11[[#This Row],[13 - Ocorrências/Ambientes Atingidos]]),0)</f>
        <v>0</v>
      </c>
      <c r="BO459" s="85" t="str">
        <f t="shared" si="225"/>
        <v/>
      </c>
      <c r="BP459" s="84">
        <f>IFERROR(FIND("Atmosfera",consulta_completa__11[[#This Row],[13 - Ocorrências/Ambientes Atingidos]]),0)</f>
        <v>0</v>
      </c>
      <c r="BQ459" s="85" t="str">
        <f t="shared" si="226"/>
        <v/>
      </c>
      <c r="BR459" s="84">
        <f>IFERROR(FIND("Flora",consulta_completa__11[[#This Row],[13 - Ocorrências/Ambientes Atingidos]]),0)</f>
        <v>0</v>
      </c>
      <c r="BS459" s="85" t="str">
        <f t="shared" si="227"/>
        <v/>
      </c>
      <c r="BT459" s="84">
        <f>IFERROR(FIND("Fauna",consulta_completa__11[[#This Row],[13 - Ocorrências/Ambientes Atingidos]]),0)</f>
        <v>0</v>
      </c>
      <c r="BU459" s="85" t="str">
        <f t="shared" si="228"/>
        <v/>
      </c>
      <c r="BV459" s="84">
        <f>IFERROR(FIND("UC federal",consulta_completa__11[[#This Row],[13 - Ocorrências/Ambientes Atingidos]]),0)</f>
        <v>0</v>
      </c>
      <c r="BW459" s="85" t="str">
        <f t="shared" si="229"/>
        <v/>
      </c>
      <c r="BX459" s="84">
        <f>IFERROR(FIND("UC estadual/municipal",consulta_completa__11[[#This Row],[13 - Ocorrências/Ambientes Atingidos]]),0)</f>
        <v>0</v>
      </c>
      <c r="BY459" s="85" t="str">
        <f t="shared" si="230"/>
        <v/>
      </c>
      <c r="BZ459" s="84">
        <f>IFERROR(FIND("Outro(s)",consulta_completa__11[[#This Row],[13 - Ocorrências/Ambientes Atingidos]]),0)</f>
        <v>0</v>
      </c>
      <c r="CA459" s="85" t="str">
        <f t="shared" si="231"/>
        <v/>
      </c>
      <c r="CB459" s="84">
        <f>IFERROR(FIND("Sem dano",consulta_completa__11[[#This Row],[13 - Ocorrências/Ambientes Atingidos]]),0)</f>
        <v>0</v>
      </c>
      <c r="CC459" s="85" t="str">
        <f t="shared" si="232"/>
        <v/>
      </c>
      <c r="CD459" s="84" t="str">
        <f>IF(consulta_completa__11[[#This Row],[13 - Ocorrências/Ambientes Atingidos]]="","X","")</f>
        <v/>
      </c>
      <c r="CE459" s="86">
        <f>IFERROR(FIND("IBAMA",consulta_completa__11[[#This Row],[14 - Inst. Atuando no Local]]),0)</f>
        <v>0</v>
      </c>
      <c r="CF459" s="86" t="str">
        <f t="shared" si="233"/>
        <v/>
      </c>
      <c r="CG459" s="86">
        <f>IFERROR(FIND("OEMA",consulta_completa__11[[#This Row],[14 - Inst. Atuando no Local]]),0)</f>
        <v>0</v>
      </c>
      <c r="CH459" s="86" t="str">
        <f t="shared" si="234"/>
        <v/>
      </c>
      <c r="CI459" s="86">
        <f>IFERROR(FIND("DEFESA CIVIL",consulta_completa__11[[#This Row],[14 - Inst. Atuando no Local]]),0)</f>
        <v>0</v>
      </c>
      <c r="CJ459" s="86" t="str">
        <f t="shared" si="235"/>
        <v/>
      </c>
      <c r="CK459" s="86">
        <f>IFERROR(FIND("CORPO DE BOMBEIROS",consulta_completa__11[[#This Row],[14 - Inst. Atuando no Local]]),0)</f>
        <v>0</v>
      </c>
      <c r="CL459" s="86" t="str">
        <f t="shared" si="236"/>
        <v/>
      </c>
      <c r="CM459" s="86">
        <f>IFERROR(FIND("POLÍCIA RODOVIÁRIA",consulta_completa__11[[#This Row],[14 - Inst. Atuando no Local]]),0)</f>
        <v>0</v>
      </c>
      <c r="CN459" s="86" t="str">
        <f t="shared" si="237"/>
        <v/>
      </c>
      <c r="CO459" s="86">
        <f>IFERROR(FIND("POLÍCIA MILITAR",consulta_completa__11[[#This Row],[14 - Inst. Atuando no Local]]),0)</f>
        <v>0</v>
      </c>
      <c r="CP459" s="86" t="str">
        <f t="shared" si="238"/>
        <v/>
      </c>
      <c r="CQ459" s="86">
        <f>IFERROR(FIND("POLÍCIA CIVIL",consulta_completa__11[[#This Row],[14 - Inst. Atuando no Local]]),0)</f>
        <v>0</v>
      </c>
      <c r="CR459" s="86" t="str">
        <f t="shared" si="239"/>
        <v/>
      </c>
      <c r="CS459" s="86">
        <f>IFERROR(FIND("MARINHA DO BRASIL",consulta_completa__11[[#This Row],[14 - Inst. Atuando no Local]]),0)</f>
        <v>0</v>
      </c>
      <c r="CT459" s="86" t="str">
        <f t="shared" si="240"/>
        <v/>
      </c>
      <c r="CU459" s="86">
        <f>IFERROR(FIND("EMPRESA ESPECIALIZADA EM ATENDIMENTO",consulta_completa__11[[#This Row],[14 - Inst. Atuando no Local]]),0)</f>
        <v>0</v>
      </c>
      <c r="CV459" s="86" t="str">
        <f t="shared" si="241"/>
        <v/>
      </c>
      <c r="CW459" s="86">
        <f>IFERROR(FIND("IBAMA",consulta_completa__11[[#This Row],[14 - Inst. Atuando no Local]]),0)</f>
        <v>0</v>
      </c>
      <c r="CX459" s="86" t="str">
        <f t="shared" si="242"/>
        <v/>
      </c>
      <c r="CY459" s="86" t="str">
        <f>IF(consulta_completa__11[[#This Row],[14 - Inst. Atuando no Local]]="","X","")</f>
        <v/>
      </c>
      <c r="CZ459" s="86">
        <f>IFERROR(FIND("OUTRA (S)",consulta_completa__11[[#This Row],[14 - Inst. Atuando no Local]]),0)</f>
        <v>0</v>
      </c>
      <c r="DA459" s="86" t="str">
        <f t="shared" si="243"/>
        <v/>
      </c>
      <c r="DB459" s="37" t="str">
        <f t="shared" si="244"/>
        <v>Sim</v>
      </c>
      <c r="DC459" s="37" t="str">
        <f t="shared" si="245"/>
        <v>Não</v>
      </c>
      <c r="DD459" s="37" t="str">
        <f t="shared" si="246"/>
        <v>Sim</v>
      </c>
      <c r="DE459" s="89" t="str">
        <f t="shared" si="248"/>
        <v>Sem informação</v>
      </c>
    </row>
    <row r="460" spans="1:109">
      <c r="A460" s="15">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4">
        <f>IFERROR(FIND("Óbitos/feridos",consulta_completa__11[[#This Row],[13 - Ocorrências/Ambientes Atingidos]]),0)</f>
        <v>0</v>
      </c>
      <c r="AY460" s="85" t="str">
        <f t="shared" si="218"/>
        <v/>
      </c>
      <c r="AZ460" s="84">
        <f>IFERROR(FIND("População afetada/evacuada",consulta_completa__11[[#This Row],[13 - Ocorrências/Ambientes Atingidos]]),0)</f>
        <v>0</v>
      </c>
      <c r="BA460" s="84" t="str">
        <f t="shared" si="219"/>
        <v/>
      </c>
      <c r="BB460" s="84">
        <f>IFERROR(FIND("Suspensão de abastecimento de água",consulta_completa__11[[#This Row],[13 - Ocorrências/Ambientes Atingidos]]),0)</f>
        <v>0</v>
      </c>
      <c r="BC460" s="85" t="str">
        <f t="shared" si="247"/>
        <v/>
      </c>
      <c r="BD460" s="84">
        <f>IFERROR(FIND("Rio/córrego",consulta_completa__11[[#This Row],[13 - Ocorrências/Ambientes Atingidos]]),0)</f>
        <v>0</v>
      </c>
      <c r="BE460" s="85" t="str">
        <f t="shared" si="220"/>
        <v/>
      </c>
      <c r="BF460" s="84">
        <f>IFERROR(FIND("Lago",consulta_completa__11[[#This Row],[13 - Ocorrências/Ambientes Atingidos]]),0)</f>
        <v>0</v>
      </c>
      <c r="BG460" s="85" t="str">
        <f t="shared" si="221"/>
        <v/>
      </c>
      <c r="BH460" s="84">
        <f>IFERROR(FIND("Mar",consulta_completa__11[[#This Row],[13 - Ocorrências/Ambientes Atingidos]]),0)</f>
        <v>1</v>
      </c>
      <c r="BI460" s="85" t="str">
        <f t="shared" si="222"/>
        <v>X</v>
      </c>
      <c r="BJ460" s="84">
        <f>IFERROR(FIND("Praia",consulta_completa__11[[#This Row],[13 - Ocorrências/Ambientes Atingidos]]),0)</f>
        <v>0</v>
      </c>
      <c r="BK460" s="85" t="str">
        <f t="shared" si="223"/>
        <v/>
      </c>
      <c r="BL460" s="84">
        <f>IFERROR(FIND("Solo",consulta_completa__11[[#This Row],[13 - Ocorrências/Ambientes Atingidos]]),0)</f>
        <v>0</v>
      </c>
      <c r="BM460" s="85" t="str">
        <f t="shared" si="224"/>
        <v/>
      </c>
      <c r="BN460" s="84">
        <f>IFERROR(FIND("Águas subterrâneas",consulta_completa__11[[#This Row],[13 - Ocorrências/Ambientes Atingidos]]),0)</f>
        <v>0</v>
      </c>
      <c r="BO460" s="85" t="str">
        <f t="shared" si="225"/>
        <v/>
      </c>
      <c r="BP460" s="84">
        <f>IFERROR(FIND("Atmosfera",consulta_completa__11[[#This Row],[13 - Ocorrências/Ambientes Atingidos]]),0)</f>
        <v>0</v>
      </c>
      <c r="BQ460" s="85" t="str">
        <f t="shared" si="226"/>
        <v/>
      </c>
      <c r="BR460" s="84">
        <f>IFERROR(FIND("Flora",consulta_completa__11[[#This Row],[13 - Ocorrências/Ambientes Atingidos]]),0)</f>
        <v>0</v>
      </c>
      <c r="BS460" s="85" t="str">
        <f t="shared" si="227"/>
        <v/>
      </c>
      <c r="BT460" s="84">
        <f>IFERROR(FIND("Fauna",consulta_completa__11[[#This Row],[13 - Ocorrências/Ambientes Atingidos]]),0)</f>
        <v>0</v>
      </c>
      <c r="BU460" s="85" t="str">
        <f t="shared" si="228"/>
        <v/>
      </c>
      <c r="BV460" s="84">
        <f>IFERROR(FIND("UC federal",consulta_completa__11[[#This Row],[13 - Ocorrências/Ambientes Atingidos]]),0)</f>
        <v>0</v>
      </c>
      <c r="BW460" s="85" t="str">
        <f t="shared" si="229"/>
        <v/>
      </c>
      <c r="BX460" s="84">
        <f>IFERROR(FIND("UC estadual/municipal",consulta_completa__11[[#This Row],[13 - Ocorrências/Ambientes Atingidos]]),0)</f>
        <v>0</v>
      </c>
      <c r="BY460" s="85" t="str">
        <f t="shared" si="230"/>
        <v/>
      </c>
      <c r="BZ460" s="84">
        <f>IFERROR(FIND("Outro(s)",consulta_completa__11[[#This Row],[13 - Ocorrências/Ambientes Atingidos]]),0)</f>
        <v>0</v>
      </c>
      <c r="CA460" s="85" t="str">
        <f t="shared" si="231"/>
        <v/>
      </c>
      <c r="CB460" s="84">
        <f>IFERROR(FIND("Sem dano",consulta_completa__11[[#This Row],[13 - Ocorrências/Ambientes Atingidos]]),0)</f>
        <v>0</v>
      </c>
      <c r="CC460" s="85" t="str">
        <f t="shared" si="232"/>
        <v/>
      </c>
      <c r="CD460" s="84" t="str">
        <f>IF(consulta_completa__11[[#This Row],[13 - Ocorrências/Ambientes Atingidos]]="","X","")</f>
        <v/>
      </c>
      <c r="CE460" s="86">
        <f>IFERROR(FIND("IBAMA",consulta_completa__11[[#This Row],[14 - Inst. Atuando no Local]]),0)</f>
        <v>0</v>
      </c>
      <c r="CF460" s="86" t="str">
        <f t="shared" si="233"/>
        <v/>
      </c>
      <c r="CG460" s="86">
        <f>IFERROR(FIND("OEMA",consulta_completa__11[[#This Row],[14 - Inst. Atuando no Local]]),0)</f>
        <v>0</v>
      </c>
      <c r="CH460" s="86" t="str">
        <f t="shared" si="234"/>
        <v/>
      </c>
      <c r="CI460" s="86">
        <f>IFERROR(FIND("DEFESA CIVIL",consulta_completa__11[[#This Row],[14 - Inst. Atuando no Local]]),0)</f>
        <v>0</v>
      </c>
      <c r="CJ460" s="86" t="str">
        <f t="shared" si="235"/>
        <v/>
      </c>
      <c r="CK460" s="86">
        <f>IFERROR(FIND("CORPO DE BOMBEIROS",consulta_completa__11[[#This Row],[14 - Inst. Atuando no Local]]),0)</f>
        <v>0</v>
      </c>
      <c r="CL460" s="86" t="str">
        <f t="shared" si="236"/>
        <v/>
      </c>
      <c r="CM460" s="86">
        <f>IFERROR(FIND("POLÍCIA RODOVIÁRIA",consulta_completa__11[[#This Row],[14 - Inst. Atuando no Local]]),0)</f>
        <v>0</v>
      </c>
      <c r="CN460" s="86" t="str">
        <f t="shared" si="237"/>
        <v/>
      </c>
      <c r="CO460" s="86">
        <f>IFERROR(FIND("POLÍCIA MILITAR",consulta_completa__11[[#This Row],[14 - Inst. Atuando no Local]]),0)</f>
        <v>0</v>
      </c>
      <c r="CP460" s="86" t="str">
        <f t="shared" si="238"/>
        <v/>
      </c>
      <c r="CQ460" s="86">
        <f>IFERROR(FIND("POLÍCIA CIVIL",consulta_completa__11[[#This Row],[14 - Inst. Atuando no Local]]),0)</f>
        <v>0</v>
      </c>
      <c r="CR460" s="86" t="str">
        <f t="shared" si="239"/>
        <v/>
      </c>
      <c r="CS460" s="86">
        <f>IFERROR(FIND("MARINHA DO BRASIL",consulta_completa__11[[#This Row],[14 - Inst. Atuando no Local]]),0)</f>
        <v>0</v>
      </c>
      <c r="CT460" s="86" t="str">
        <f t="shared" si="240"/>
        <v/>
      </c>
      <c r="CU460" s="86">
        <f>IFERROR(FIND("EMPRESA ESPECIALIZADA EM ATENDIMENTO",consulta_completa__11[[#This Row],[14 - Inst. Atuando no Local]]),0)</f>
        <v>0</v>
      </c>
      <c r="CV460" s="86" t="str">
        <f t="shared" si="241"/>
        <v/>
      </c>
      <c r="CW460" s="86">
        <f>IFERROR(FIND("IBAMA",consulta_completa__11[[#This Row],[14 - Inst. Atuando no Local]]),0)</f>
        <v>0</v>
      </c>
      <c r="CX460" s="86" t="str">
        <f t="shared" si="242"/>
        <v/>
      </c>
      <c r="CY460" s="86" t="str">
        <f>IF(consulta_completa__11[[#This Row],[14 - Inst. Atuando no Local]]="","X","")</f>
        <v/>
      </c>
      <c r="CZ460" s="86">
        <f>IFERROR(FIND("OUTRA (S)",consulta_completa__11[[#This Row],[14 - Inst. Atuando no Local]]),0)</f>
        <v>0</v>
      </c>
      <c r="DA460" s="86" t="str">
        <f t="shared" si="243"/>
        <v/>
      </c>
      <c r="DB460" s="37" t="str">
        <f t="shared" si="244"/>
        <v>Sim</v>
      </c>
      <c r="DC460" s="37" t="str">
        <f t="shared" si="245"/>
        <v>Não</v>
      </c>
      <c r="DD460" s="37" t="str">
        <f t="shared" si="246"/>
        <v>Sim</v>
      </c>
      <c r="DE460" s="89" t="str">
        <f t="shared" si="248"/>
        <v>Federal</v>
      </c>
    </row>
    <row r="461" spans="1:109">
      <c r="A461" s="15">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4">
        <f>IFERROR(FIND("Óbitos/feridos",consulta_completa__11[[#This Row],[13 - Ocorrências/Ambientes Atingidos]]),0)</f>
        <v>0</v>
      </c>
      <c r="AY461" s="85" t="str">
        <f t="shared" si="218"/>
        <v/>
      </c>
      <c r="AZ461" s="84">
        <f>IFERROR(FIND("População afetada/evacuada",consulta_completa__11[[#This Row],[13 - Ocorrências/Ambientes Atingidos]]),0)</f>
        <v>0</v>
      </c>
      <c r="BA461" s="84" t="str">
        <f t="shared" si="219"/>
        <v/>
      </c>
      <c r="BB461" s="84">
        <f>IFERROR(FIND("Suspensão de abastecimento de água",consulta_completa__11[[#This Row],[13 - Ocorrências/Ambientes Atingidos]]),0)</f>
        <v>0</v>
      </c>
      <c r="BC461" s="85" t="str">
        <f t="shared" si="247"/>
        <v/>
      </c>
      <c r="BD461" s="84">
        <f>IFERROR(FIND("Rio/córrego",consulta_completa__11[[#This Row],[13 - Ocorrências/Ambientes Atingidos]]),0)</f>
        <v>0</v>
      </c>
      <c r="BE461" s="85" t="str">
        <f t="shared" si="220"/>
        <v/>
      </c>
      <c r="BF461" s="84">
        <f>IFERROR(FIND("Lago",consulta_completa__11[[#This Row],[13 - Ocorrências/Ambientes Atingidos]]),0)</f>
        <v>0</v>
      </c>
      <c r="BG461" s="85" t="str">
        <f t="shared" si="221"/>
        <v/>
      </c>
      <c r="BH461" s="84">
        <f>IFERROR(FIND("Mar",consulta_completa__11[[#This Row],[13 - Ocorrências/Ambientes Atingidos]]),0)</f>
        <v>0</v>
      </c>
      <c r="BI461" s="85" t="str">
        <f t="shared" si="222"/>
        <v/>
      </c>
      <c r="BJ461" s="84">
        <f>IFERROR(FIND("Praia",consulta_completa__11[[#This Row],[13 - Ocorrências/Ambientes Atingidos]]),0)</f>
        <v>0</v>
      </c>
      <c r="BK461" s="85" t="str">
        <f t="shared" si="223"/>
        <v/>
      </c>
      <c r="BL461" s="84">
        <f>IFERROR(FIND("Solo",consulta_completa__11[[#This Row],[13 - Ocorrências/Ambientes Atingidos]]),0)</f>
        <v>1</v>
      </c>
      <c r="BM461" s="85" t="str">
        <f t="shared" si="224"/>
        <v>X</v>
      </c>
      <c r="BN461" s="84">
        <f>IFERROR(FIND("Águas subterrâneas",consulta_completa__11[[#This Row],[13 - Ocorrências/Ambientes Atingidos]]),0)</f>
        <v>0</v>
      </c>
      <c r="BO461" s="85" t="str">
        <f t="shared" si="225"/>
        <v/>
      </c>
      <c r="BP461" s="84">
        <f>IFERROR(FIND("Atmosfera",consulta_completa__11[[#This Row],[13 - Ocorrências/Ambientes Atingidos]]),0)</f>
        <v>7</v>
      </c>
      <c r="BQ461" s="85" t="str">
        <f t="shared" si="226"/>
        <v>X</v>
      </c>
      <c r="BR461" s="84">
        <f>IFERROR(FIND("Flora",consulta_completa__11[[#This Row],[13 - Ocorrências/Ambientes Atingidos]]),0)</f>
        <v>18</v>
      </c>
      <c r="BS461" s="85" t="str">
        <f t="shared" si="227"/>
        <v>X</v>
      </c>
      <c r="BT461" s="84">
        <f>IFERROR(FIND("Fauna",consulta_completa__11[[#This Row],[13 - Ocorrências/Ambientes Atingidos]]),0)</f>
        <v>0</v>
      </c>
      <c r="BU461" s="85" t="str">
        <f t="shared" si="228"/>
        <v/>
      </c>
      <c r="BV461" s="84">
        <f>IFERROR(FIND("UC federal",consulta_completa__11[[#This Row],[13 - Ocorrências/Ambientes Atingidos]]),0)</f>
        <v>0</v>
      </c>
      <c r="BW461" s="85" t="str">
        <f t="shared" si="229"/>
        <v/>
      </c>
      <c r="BX461" s="84">
        <f>IFERROR(FIND("UC estadual/municipal",consulta_completa__11[[#This Row],[13 - Ocorrências/Ambientes Atingidos]]),0)</f>
        <v>0</v>
      </c>
      <c r="BY461" s="85" t="str">
        <f t="shared" si="230"/>
        <v/>
      </c>
      <c r="BZ461" s="84">
        <f>IFERROR(FIND("Outro(s)",consulta_completa__11[[#This Row],[13 - Ocorrências/Ambientes Atingidos]]),0)</f>
        <v>0</v>
      </c>
      <c r="CA461" s="85" t="str">
        <f t="shared" si="231"/>
        <v/>
      </c>
      <c r="CB461" s="84">
        <f>IFERROR(FIND("Sem dano",consulta_completa__11[[#This Row],[13 - Ocorrências/Ambientes Atingidos]]),0)</f>
        <v>0</v>
      </c>
      <c r="CC461" s="85" t="str">
        <f t="shared" si="232"/>
        <v/>
      </c>
      <c r="CD461" s="84" t="str">
        <f>IF(consulta_completa__11[[#This Row],[13 - Ocorrências/Ambientes Atingidos]]="","X","")</f>
        <v/>
      </c>
      <c r="CE461" s="86">
        <f>IFERROR(FIND("IBAMA",consulta_completa__11[[#This Row],[14 - Inst. Atuando no Local]]),0)</f>
        <v>0</v>
      </c>
      <c r="CF461" s="86" t="str">
        <f t="shared" si="233"/>
        <v/>
      </c>
      <c r="CG461" s="86">
        <f>IFERROR(FIND("OEMA",consulta_completa__11[[#This Row],[14 - Inst. Atuando no Local]]),0)</f>
        <v>0</v>
      </c>
      <c r="CH461" s="86" t="str">
        <f t="shared" si="234"/>
        <v/>
      </c>
      <c r="CI461" s="86">
        <f>IFERROR(FIND("DEFESA CIVIL",consulta_completa__11[[#This Row],[14 - Inst. Atuando no Local]]),0)</f>
        <v>0</v>
      </c>
      <c r="CJ461" s="86" t="str">
        <f t="shared" si="235"/>
        <v/>
      </c>
      <c r="CK461" s="86">
        <f>IFERROR(FIND("CORPO DE BOMBEIROS",consulta_completa__11[[#This Row],[14 - Inst. Atuando no Local]]),0)</f>
        <v>0</v>
      </c>
      <c r="CL461" s="86" t="str">
        <f t="shared" si="236"/>
        <v/>
      </c>
      <c r="CM461" s="86">
        <f>IFERROR(FIND("POLÍCIA RODOVIÁRIA",consulta_completa__11[[#This Row],[14 - Inst. Atuando no Local]]),0)</f>
        <v>0</v>
      </c>
      <c r="CN461" s="86" t="str">
        <f t="shared" si="237"/>
        <v/>
      </c>
      <c r="CO461" s="86">
        <f>IFERROR(FIND("POLÍCIA MILITAR",consulta_completa__11[[#This Row],[14 - Inst. Atuando no Local]]),0)</f>
        <v>0</v>
      </c>
      <c r="CP461" s="86" t="str">
        <f t="shared" si="238"/>
        <v/>
      </c>
      <c r="CQ461" s="86">
        <f>IFERROR(FIND("POLÍCIA CIVIL",consulta_completa__11[[#This Row],[14 - Inst. Atuando no Local]]),0)</f>
        <v>0</v>
      </c>
      <c r="CR461" s="86" t="str">
        <f t="shared" si="239"/>
        <v/>
      </c>
      <c r="CS461" s="86">
        <f>IFERROR(FIND("MARINHA DO BRASIL",consulta_completa__11[[#This Row],[14 - Inst. Atuando no Local]]),0)</f>
        <v>0</v>
      </c>
      <c r="CT461" s="86" t="str">
        <f t="shared" si="240"/>
        <v/>
      </c>
      <c r="CU461" s="86">
        <f>IFERROR(FIND("EMPRESA ESPECIALIZADA EM ATENDIMENTO",consulta_completa__11[[#This Row],[14 - Inst. Atuando no Local]]),0)</f>
        <v>0</v>
      </c>
      <c r="CV461" s="86" t="str">
        <f t="shared" si="241"/>
        <v/>
      </c>
      <c r="CW461" s="86">
        <f>IFERROR(FIND("IBAMA",consulta_completa__11[[#This Row],[14 - Inst. Atuando no Local]]),0)</f>
        <v>0</v>
      </c>
      <c r="CX461" s="86" t="str">
        <f t="shared" si="242"/>
        <v/>
      </c>
      <c r="CY461" s="86" t="str">
        <f>IF(consulta_completa__11[[#This Row],[14 - Inst. Atuando no Local]]="","X","")</f>
        <v/>
      </c>
      <c r="CZ461" s="86">
        <f>IFERROR(FIND("OUTRA (S)",consulta_completa__11[[#This Row],[14 - Inst. Atuando no Local]]),0)</f>
        <v>0</v>
      </c>
      <c r="DA461" s="86" t="str">
        <f t="shared" si="243"/>
        <v/>
      </c>
      <c r="DB461" s="37" t="str">
        <f t="shared" si="244"/>
        <v>Sim</v>
      </c>
      <c r="DC461" s="37" t="str">
        <f t="shared" si="245"/>
        <v>Não</v>
      </c>
      <c r="DD461" s="37" t="str">
        <f t="shared" si="246"/>
        <v>Sim</v>
      </c>
      <c r="DE461" s="89" t="str">
        <f t="shared" si="248"/>
        <v>Estadual</v>
      </c>
    </row>
    <row r="462" spans="1:109">
      <c r="A462" s="15">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4">
        <f>IFERROR(FIND("Óbitos/feridos",consulta_completa__11[[#This Row],[13 - Ocorrências/Ambientes Atingidos]]),0)</f>
        <v>0</v>
      </c>
      <c r="AY462" s="85" t="str">
        <f t="shared" si="218"/>
        <v/>
      </c>
      <c r="AZ462" s="84">
        <f>IFERROR(FIND("População afetada/evacuada",consulta_completa__11[[#This Row],[13 - Ocorrências/Ambientes Atingidos]]),0)</f>
        <v>0</v>
      </c>
      <c r="BA462" s="84" t="str">
        <f t="shared" si="219"/>
        <v/>
      </c>
      <c r="BB462" s="84">
        <f>IFERROR(FIND("Suspensão de abastecimento de água",consulta_completa__11[[#This Row],[13 - Ocorrências/Ambientes Atingidos]]),0)</f>
        <v>0</v>
      </c>
      <c r="BC462" s="85" t="str">
        <f t="shared" si="247"/>
        <v/>
      </c>
      <c r="BD462" s="84">
        <f>IFERROR(FIND("Rio/córrego",consulta_completa__11[[#This Row],[13 - Ocorrências/Ambientes Atingidos]]),0)</f>
        <v>0</v>
      </c>
      <c r="BE462" s="85" t="str">
        <f t="shared" si="220"/>
        <v/>
      </c>
      <c r="BF462" s="84">
        <f>IFERROR(FIND("Lago",consulta_completa__11[[#This Row],[13 - Ocorrências/Ambientes Atingidos]]),0)</f>
        <v>0</v>
      </c>
      <c r="BG462" s="85" t="str">
        <f t="shared" si="221"/>
        <v/>
      </c>
      <c r="BH462" s="84">
        <f>IFERROR(FIND("Mar",consulta_completa__11[[#This Row],[13 - Ocorrências/Ambientes Atingidos]]),0)</f>
        <v>1</v>
      </c>
      <c r="BI462" s="85" t="str">
        <f t="shared" si="222"/>
        <v>X</v>
      </c>
      <c r="BJ462" s="84">
        <f>IFERROR(FIND("Praia",consulta_completa__11[[#This Row],[13 - Ocorrências/Ambientes Atingidos]]),0)</f>
        <v>0</v>
      </c>
      <c r="BK462" s="85" t="str">
        <f t="shared" si="223"/>
        <v/>
      </c>
      <c r="BL462" s="84">
        <f>IFERROR(FIND("Solo",consulta_completa__11[[#This Row],[13 - Ocorrências/Ambientes Atingidos]]),0)</f>
        <v>0</v>
      </c>
      <c r="BM462" s="85" t="str">
        <f t="shared" si="224"/>
        <v/>
      </c>
      <c r="BN462" s="84">
        <f>IFERROR(FIND("Águas subterrâneas",consulta_completa__11[[#This Row],[13 - Ocorrências/Ambientes Atingidos]]),0)</f>
        <v>0</v>
      </c>
      <c r="BO462" s="85" t="str">
        <f t="shared" si="225"/>
        <v/>
      </c>
      <c r="BP462" s="84">
        <f>IFERROR(FIND("Atmosfera",consulta_completa__11[[#This Row],[13 - Ocorrências/Ambientes Atingidos]]),0)</f>
        <v>0</v>
      </c>
      <c r="BQ462" s="85" t="str">
        <f t="shared" si="226"/>
        <v/>
      </c>
      <c r="BR462" s="84">
        <f>IFERROR(FIND("Flora",consulta_completa__11[[#This Row],[13 - Ocorrências/Ambientes Atingidos]]),0)</f>
        <v>0</v>
      </c>
      <c r="BS462" s="85" t="str">
        <f t="shared" si="227"/>
        <v/>
      </c>
      <c r="BT462" s="84">
        <f>IFERROR(FIND("Fauna",consulta_completa__11[[#This Row],[13 - Ocorrências/Ambientes Atingidos]]),0)</f>
        <v>0</v>
      </c>
      <c r="BU462" s="85" t="str">
        <f t="shared" si="228"/>
        <v/>
      </c>
      <c r="BV462" s="84">
        <f>IFERROR(FIND("UC federal",consulta_completa__11[[#This Row],[13 - Ocorrências/Ambientes Atingidos]]),0)</f>
        <v>0</v>
      </c>
      <c r="BW462" s="85" t="str">
        <f t="shared" si="229"/>
        <v/>
      </c>
      <c r="BX462" s="84">
        <f>IFERROR(FIND("UC estadual/municipal",consulta_completa__11[[#This Row],[13 - Ocorrências/Ambientes Atingidos]]),0)</f>
        <v>0</v>
      </c>
      <c r="BY462" s="85" t="str">
        <f t="shared" si="230"/>
        <v/>
      </c>
      <c r="BZ462" s="84">
        <f>IFERROR(FIND("Outro(s)",consulta_completa__11[[#This Row],[13 - Ocorrências/Ambientes Atingidos]]),0)</f>
        <v>0</v>
      </c>
      <c r="CA462" s="85" t="str">
        <f t="shared" si="231"/>
        <v/>
      </c>
      <c r="CB462" s="84">
        <f>IFERROR(FIND("Sem dano",consulta_completa__11[[#This Row],[13 - Ocorrências/Ambientes Atingidos]]),0)</f>
        <v>0</v>
      </c>
      <c r="CC462" s="85" t="str">
        <f t="shared" si="232"/>
        <v/>
      </c>
      <c r="CD462" s="84" t="str">
        <f>IF(consulta_completa__11[[#This Row],[13 - Ocorrências/Ambientes Atingidos]]="","X","")</f>
        <v/>
      </c>
      <c r="CE462" s="86">
        <f>IFERROR(FIND("IBAMA",consulta_completa__11[[#This Row],[14 - Inst. Atuando no Local]]),0)</f>
        <v>0</v>
      </c>
      <c r="CF462" s="86" t="str">
        <f t="shared" si="233"/>
        <v/>
      </c>
      <c r="CG462" s="86">
        <f>IFERROR(FIND("OEMA",consulta_completa__11[[#This Row],[14 - Inst. Atuando no Local]]),0)</f>
        <v>0</v>
      </c>
      <c r="CH462" s="86" t="str">
        <f t="shared" si="234"/>
        <v/>
      </c>
      <c r="CI462" s="86">
        <f>IFERROR(FIND("DEFESA CIVIL",consulta_completa__11[[#This Row],[14 - Inst. Atuando no Local]]),0)</f>
        <v>0</v>
      </c>
      <c r="CJ462" s="86" t="str">
        <f t="shared" si="235"/>
        <v/>
      </c>
      <c r="CK462" s="86">
        <f>IFERROR(FIND("CORPO DE BOMBEIROS",consulta_completa__11[[#This Row],[14 - Inst. Atuando no Local]]),0)</f>
        <v>0</v>
      </c>
      <c r="CL462" s="86" t="str">
        <f t="shared" si="236"/>
        <v/>
      </c>
      <c r="CM462" s="86">
        <f>IFERROR(FIND("POLÍCIA RODOVIÁRIA",consulta_completa__11[[#This Row],[14 - Inst. Atuando no Local]]),0)</f>
        <v>0</v>
      </c>
      <c r="CN462" s="86" t="str">
        <f t="shared" si="237"/>
        <v/>
      </c>
      <c r="CO462" s="86">
        <f>IFERROR(FIND("POLÍCIA MILITAR",consulta_completa__11[[#This Row],[14 - Inst. Atuando no Local]]),0)</f>
        <v>0</v>
      </c>
      <c r="CP462" s="86" t="str">
        <f t="shared" si="238"/>
        <v/>
      </c>
      <c r="CQ462" s="86">
        <f>IFERROR(FIND("POLÍCIA CIVIL",consulta_completa__11[[#This Row],[14 - Inst. Atuando no Local]]),0)</f>
        <v>0</v>
      </c>
      <c r="CR462" s="86" t="str">
        <f t="shared" si="239"/>
        <v/>
      </c>
      <c r="CS462" s="86">
        <f>IFERROR(FIND("MARINHA DO BRASIL",consulta_completa__11[[#This Row],[14 - Inst. Atuando no Local]]),0)</f>
        <v>0</v>
      </c>
      <c r="CT462" s="86" t="str">
        <f t="shared" si="240"/>
        <v/>
      </c>
      <c r="CU462" s="86">
        <f>IFERROR(FIND("EMPRESA ESPECIALIZADA EM ATENDIMENTO",consulta_completa__11[[#This Row],[14 - Inst. Atuando no Local]]),0)</f>
        <v>0</v>
      </c>
      <c r="CV462" s="86" t="str">
        <f t="shared" si="241"/>
        <v/>
      </c>
      <c r="CW462" s="86">
        <f>IFERROR(FIND("IBAMA",consulta_completa__11[[#This Row],[14 - Inst. Atuando no Local]]),0)</f>
        <v>0</v>
      </c>
      <c r="CX462" s="86" t="str">
        <f t="shared" si="242"/>
        <v/>
      </c>
      <c r="CY462" s="86" t="str">
        <f>IF(consulta_completa__11[[#This Row],[14 - Inst. Atuando no Local]]="","X","")</f>
        <v/>
      </c>
      <c r="CZ462" s="86">
        <f>IFERROR(FIND("OUTRA (S)",consulta_completa__11[[#This Row],[14 - Inst. Atuando no Local]]),0)</f>
        <v>0</v>
      </c>
      <c r="DA462" s="86" t="str">
        <f t="shared" si="243"/>
        <v/>
      </c>
      <c r="DB462" s="37" t="str">
        <f t="shared" si="244"/>
        <v>Sim</v>
      </c>
      <c r="DC462" s="37" t="str">
        <f t="shared" si="245"/>
        <v>Não</v>
      </c>
      <c r="DD462" s="37" t="str">
        <f t="shared" si="246"/>
        <v>Sim</v>
      </c>
      <c r="DE462" s="89" t="str">
        <f t="shared" si="248"/>
        <v>Federal</v>
      </c>
    </row>
    <row r="463" spans="1:109">
      <c r="A463" s="15">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4">
        <f>IFERROR(FIND("Óbitos/feridos",consulta_completa__11[[#This Row],[13 - Ocorrências/Ambientes Atingidos]]),0)</f>
        <v>0</v>
      </c>
      <c r="AY463" s="85" t="str">
        <f t="shared" si="218"/>
        <v/>
      </c>
      <c r="AZ463" s="84">
        <f>IFERROR(FIND("População afetada/evacuada",consulta_completa__11[[#This Row],[13 - Ocorrências/Ambientes Atingidos]]),0)</f>
        <v>0</v>
      </c>
      <c r="BA463" s="84" t="str">
        <f t="shared" si="219"/>
        <v/>
      </c>
      <c r="BB463" s="84">
        <f>IFERROR(FIND("Suspensão de abastecimento de água",consulta_completa__11[[#This Row],[13 - Ocorrências/Ambientes Atingidos]]),0)</f>
        <v>0</v>
      </c>
      <c r="BC463" s="85" t="str">
        <f t="shared" si="247"/>
        <v/>
      </c>
      <c r="BD463" s="84">
        <f>IFERROR(FIND("Rio/córrego",consulta_completa__11[[#This Row],[13 - Ocorrências/Ambientes Atingidos]]),0)</f>
        <v>0</v>
      </c>
      <c r="BE463" s="85" t="str">
        <f t="shared" si="220"/>
        <v/>
      </c>
      <c r="BF463" s="84">
        <f>IFERROR(FIND("Lago",consulta_completa__11[[#This Row],[13 - Ocorrências/Ambientes Atingidos]]),0)</f>
        <v>0</v>
      </c>
      <c r="BG463" s="85" t="str">
        <f t="shared" si="221"/>
        <v/>
      </c>
      <c r="BH463" s="84">
        <f>IFERROR(FIND("Mar",consulta_completa__11[[#This Row],[13 - Ocorrências/Ambientes Atingidos]]),0)</f>
        <v>0</v>
      </c>
      <c r="BI463" s="85" t="str">
        <f t="shared" si="222"/>
        <v/>
      </c>
      <c r="BJ463" s="84">
        <f>IFERROR(FIND("Praia",consulta_completa__11[[#This Row],[13 - Ocorrências/Ambientes Atingidos]]),0)</f>
        <v>0</v>
      </c>
      <c r="BK463" s="85" t="str">
        <f t="shared" si="223"/>
        <v/>
      </c>
      <c r="BL463" s="84">
        <f>IFERROR(FIND("Solo",consulta_completa__11[[#This Row],[13 - Ocorrências/Ambientes Atingidos]]),0)</f>
        <v>0</v>
      </c>
      <c r="BM463" s="85" t="str">
        <f t="shared" si="224"/>
        <v/>
      </c>
      <c r="BN463" s="84">
        <f>IFERROR(FIND("Águas subterrâneas",consulta_completa__11[[#This Row],[13 - Ocorrências/Ambientes Atingidos]]),0)</f>
        <v>0</v>
      </c>
      <c r="BO463" s="85" t="str">
        <f t="shared" si="225"/>
        <v/>
      </c>
      <c r="BP463" s="84">
        <f>IFERROR(FIND("Atmosfera",consulta_completa__11[[#This Row],[13 - Ocorrências/Ambientes Atingidos]]),0)</f>
        <v>0</v>
      </c>
      <c r="BQ463" s="85" t="str">
        <f t="shared" si="226"/>
        <v/>
      </c>
      <c r="BR463" s="84">
        <f>IFERROR(FIND("Flora",consulta_completa__11[[#This Row],[13 - Ocorrências/Ambientes Atingidos]]),0)</f>
        <v>0</v>
      </c>
      <c r="BS463" s="85" t="str">
        <f t="shared" si="227"/>
        <v/>
      </c>
      <c r="BT463" s="84">
        <f>IFERROR(FIND("Fauna",consulta_completa__11[[#This Row],[13 - Ocorrências/Ambientes Atingidos]]),0)</f>
        <v>0</v>
      </c>
      <c r="BU463" s="85" t="str">
        <f t="shared" si="228"/>
        <v/>
      </c>
      <c r="BV463" s="84">
        <f>IFERROR(FIND("UC federal",consulta_completa__11[[#This Row],[13 - Ocorrências/Ambientes Atingidos]]),0)</f>
        <v>0</v>
      </c>
      <c r="BW463" s="85" t="str">
        <f t="shared" si="229"/>
        <v/>
      </c>
      <c r="BX463" s="84">
        <f>IFERROR(FIND("UC estadual/municipal",consulta_completa__11[[#This Row],[13 - Ocorrências/Ambientes Atingidos]]),0)</f>
        <v>0</v>
      </c>
      <c r="BY463" s="85" t="str">
        <f t="shared" si="230"/>
        <v/>
      </c>
      <c r="BZ463" s="84">
        <f>IFERROR(FIND("Outro(s)",consulta_completa__11[[#This Row],[13 - Ocorrências/Ambientes Atingidos]]),0)</f>
        <v>0</v>
      </c>
      <c r="CA463" s="85" t="str">
        <f t="shared" si="231"/>
        <v/>
      </c>
      <c r="CB463" s="84">
        <f>IFERROR(FIND("Sem dano",consulta_completa__11[[#This Row],[13 - Ocorrências/Ambientes Atingidos]]),0)</f>
        <v>0</v>
      </c>
      <c r="CC463" s="85" t="str">
        <f t="shared" si="232"/>
        <v/>
      </c>
      <c r="CD463" s="84" t="str">
        <f>IF(consulta_completa__11[[#This Row],[13 - Ocorrências/Ambientes Atingidos]]="","X","")</f>
        <v>X</v>
      </c>
      <c r="CE463" s="86">
        <f>IFERROR(FIND("IBAMA",consulta_completa__11[[#This Row],[14 - Inst. Atuando no Local]]),0)</f>
        <v>0</v>
      </c>
      <c r="CF463" s="86" t="str">
        <f t="shared" si="233"/>
        <v/>
      </c>
      <c r="CG463" s="86">
        <f>IFERROR(FIND("OEMA",consulta_completa__11[[#This Row],[14 - Inst. Atuando no Local]]),0)</f>
        <v>0</v>
      </c>
      <c r="CH463" s="86" t="str">
        <f t="shared" si="234"/>
        <v/>
      </c>
      <c r="CI463" s="86">
        <f>IFERROR(FIND("DEFESA CIVIL",consulta_completa__11[[#This Row],[14 - Inst. Atuando no Local]]),0)</f>
        <v>0</v>
      </c>
      <c r="CJ463" s="86" t="str">
        <f t="shared" si="235"/>
        <v/>
      </c>
      <c r="CK463" s="86">
        <f>IFERROR(FIND("CORPO DE BOMBEIROS",consulta_completa__11[[#This Row],[14 - Inst. Atuando no Local]]),0)</f>
        <v>0</v>
      </c>
      <c r="CL463" s="86" t="str">
        <f t="shared" si="236"/>
        <v/>
      </c>
      <c r="CM463" s="86">
        <f>IFERROR(FIND("POLÍCIA RODOVIÁRIA",consulta_completa__11[[#This Row],[14 - Inst. Atuando no Local]]),0)</f>
        <v>0</v>
      </c>
      <c r="CN463" s="86" t="str">
        <f t="shared" si="237"/>
        <v/>
      </c>
      <c r="CO463" s="86">
        <f>IFERROR(FIND("POLÍCIA MILITAR",consulta_completa__11[[#This Row],[14 - Inst. Atuando no Local]]),0)</f>
        <v>0</v>
      </c>
      <c r="CP463" s="86" t="str">
        <f t="shared" si="238"/>
        <v/>
      </c>
      <c r="CQ463" s="86">
        <f>IFERROR(FIND("POLÍCIA CIVIL",consulta_completa__11[[#This Row],[14 - Inst. Atuando no Local]]),0)</f>
        <v>0</v>
      </c>
      <c r="CR463" s="86" t="str">
        <f t="shared" si="239"/>
        <v/>
      </c>
      <c r="CS463" s="86">
        <f>IFERROR(FIND("MARINHA DO BRASIL",consulta_completa__11[[#This Row],[14 - Inst. Atuando no Local]]),0)</f>
        <v>0</v>
      </c>
      <c r="CT463" s="86" t="str">
        <f t="shared" si="240"/>
        <v/>
      </c>
      <c r="CU463" s="86">
        <f>IFERROR(FIND("EMPRESA ESPECIALIZADA EM ATENDIMENTO",consulta_completa__11[[#This Row],[14 - Inst. Atuando no Local]]),0)</f>
        <v>0</v>
      </c>
      <c r="CV463" s="86" t="str">
        <f t="shared" si="241"/>
        <v/>
      </c>
      <c r="CW463" s="86">
        <f>IFERROR(FIND("IBAMA",consulta_completa__11[[#This Row],[14 - Inst. Atuando no Local]]),0)</f>
        <v>0</v>
      </c>
      <c r="CX463" s="86" t="str">
        <f t="shared" si="242"/>
        <v/>
      </c>
      <c r="CY463" s="86" t="str">
        <f>IF(consulta_completa__11[[#This Row],[14 - Inst. Atuando no Local]]="","X","")</f>
        <v>X</v>
      </c>
      <c r="CZ463" s="86">
        <f>IFERROR(FIND("OUTRA (S)",consulta_completa__11[[#This Row],[14 - Inst. Atuando no Local]]),0)</f>
        <v>0</v>
      </c>
      <c r="DA463" s="86" t="str">
        <f t="shared" si="243"/>
        <v/>
      </c>
      <c r="DB463" s="37" t="str">
        <f t="shared" si="244"/>
        <v>Sim</v>
      </c>
      <c r="DC463" s="37" t="str">
        <f t="shared" si="245"/>
        <v>Não</v>
      </c>
      <c r="DD463" s="37" t="str">
        <f t="shared" si="246"/>
        <v>Sim</v>
      </c>
      <c r="DE463" s="89" t="str">
        <f t="shared" si="248"/>
        <v>Federal</v>
      </c>
    </row>
    <row r="464" spans="1:109">
      <c r="A464" s="15">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4">
        <f>IFERROR(FIND("Óbitos/feridos",consulta_completa__11[[#This Row],[13 - Ocorrências/Ambientes Atingidos]]),0)</f>
        <v>0</v>
      </c>
      <c r="AY464" s="85" t="str">
        <f t="shared" si="218"/>
        <v/>
      </c>
      <c r="AZ464" s="84">
        <f>IFERROR(FIND("População afetada/evacuada",consulta_completa__11[[#This Row],[13 - Ocorrências/Ambientes Atingidos]]),0)</f>
        <v>0</v>
      </c>
      <c r="BA464" s="84" t="str">
        <f t="shared" si="219"/>
        <v/>
      </c>
      <c r="BB464" s="84">
        <f>IFERROR(FIND("Suspensão de abastecimento de água",consulta_completa__11[[#This Row],[13 - Ocorrências/Ambientes Atingidos]]),0)</f>
        <v>0</v>
      </c>
      <c r="BC464" s="85" t="str">
        <f t="shared" si="247"/>
        <v/>
      </c>
      <c r="BD464" s="84">
        <f>IFERROR(FIND("Rio/córrego",consulta_completa__11[[#This Row],[13 - Ocorrências/Ambientes Atingidos]]),0)</f>
        <v>0</v>
      </c>
      <c r="BE464" s="85" t="str">
        <f t="shared" si="220"/>
        <v/>
      </c>
      <c r="BF464" s="84">
        <f>IFERROR(FIND("Lago",consulta_completa__11[[#This Row],[13 - Ocorrências/Ambientes Atingidos]]),0)</f>
        <v>0</v>
      </c>
      <c r="BG464" s="85" t="str">
        <f t="shared" si="221"/>
        <v/>
      </c>
      <c r="BH464" s="84">
        <f>IFERROR(FIND("Mar",consulta_completa__11[[#This Row],[13 - Ocorrências/Ambientes Atingidos]]),0)</f>
        <v>1</v>
      </c>
      <c r="BI464" s="85" t="str">
        <f t="shared" si="222"/>
        <v>X</v>
      </c>
      <c r="BJ464" s="84">
        <f>IFERROR(FIND("Praia",consulta_completa__11[[#This Row],[13 - Ocorrências/Ambientes Atingidos]]),0)</f>
        <v>0</v>
      </c>
      <c r="BK464" s="85" t="str">
        <f t="shared" si="223"/>
        <v/>
      </c>
      <c r="BL464" s="84">
        <f>IFERROR(FIND("Solo",consulta_completa__11[[#This Row],[13 - Ocorrências/Ambientes Atingidos]]),0)</f>
        <v>0</v>
      </c>
      <c r="BM464" s="85" t="str">
        <f t="shared" si="224"/>
        <v/>
      </c>
      <c r="BN464" s="84">
        <f>IFERROR(FIND("Águas subterrâneas",consulta_completa__11[[#This Row],[13 - Ocorrências/Ambientes Atingidos]]),0)</f>
        <v>0</v>
      </c>
      <c r="BO464" s="85" t="str">
        <f t="shared" si="225"/>
        <v/>
      </c>
      <c r="BP464" s="84">
        <f>IFERROR(FIND("Atmosfera",consulta_completa__11[[#This Row],[13 - Ocorrências/Ambientes Atingidos]]),0)</f>
        <v>0</v>
      </c>
      <c r="BQ464" s="85" t="str">
        <f t="shared" si="226"/>
        <v/>
      </c>
      <c r="BR464" s="84">
        <f>IFERROR(FIND("Flora",consulta_completa__11[[#This Row],[13 - Ocorrências/Ambientes Atingidos]]),0)</f>
        <v>0</v>
      </c>
      <c r="BS464" s="85" t="str">
        <f t="shared" si="227"/>
        <v/>
      </c>
      <c r="BT464" s="84">
        <f>IFERROR(FIND("Fauna",consulta_completa__11[[#This Row],[13 - Ocorrências/Ambientes Atingidos]]),0)</f>
        <v>0</v>
      </c>
      <c r="BU464" s="85" t="str">
        <f t="shared" si="228"/>
        <v/>
      </c>
      <c r="BV464" s="84">
        <f>IFERROR(FIND("UC federal",consulta_completa__11[[#This Row],[13 - Ocorrências/Ambientes Atingidos]]),0)</f>
        <v>0</v>
      </c>
      <c r="BW464" s="85" t="str">
        <f t="shared" si="229"/>
        <v/>
      </c>
      <c r="BX464" s="84">
        <f>IFERROR(FIND("UC estadual/municipal",consulta_completa__11[[#This Row],[13 - Ocorrências/Ambientes Atingidos]]),0)</f>
        <v>0</v>
      </c>
      <c r="BY464" s="85" t="str">
        <f t="shared" si="230"/>
        <v/>
      </c>
      <c r="BZ464" s="84">
        <f>IFERROR(FIND("Outro(s)",consulta_completa__11[[#This Row],[13 - Ocorrências/Ambientes Atingidos]]),0)</f>
        <v>0</v>
      </c>
      <c r="CA464" s="85" t="str">
        <f t="shared" si="231"/>
        <v/>
      </c>
      <c r="CB464" s="84">
        <f>IFERROR(FIND("Sem dano",consulta_completa__11[[#This Row],[13 - Ocorrências/Ambientes Atingidos]]),0)</f>
        <v>0</v>
      </c>
      <c r="CC464" s="85" t="str">
        <f t="shared" si="232"/>
        <v/>
      </c>
      <c r="CD464" s="84" t="str">
        <f>IF(consulta_completa__11[[#This Row],[13 - Ocorrências/Ambientes Atingidos]]="","X","")</f>
        <v/>
      </c>
      <c r="CE464" s="86">
        <f>IFERROR(FIND("IBAMA",consulta_completa__11[[#This Row],[14 - Inst. Atuando no Local]]),0)</f>
        <v>0</v>
      </c>
      <c r="CF464" s="86" t="str">
        <f t="shared" si="233"/>
        <v/>
      </c>
      <c r="CG464" s="86">
        <f>IFERROR(FIND("OEMA",consulta_completa__11[[#This Row],[14 - Inst. Atuando no Local]]),0)</f>
        <v>0</v>
      </c>
      <c r="CH464" s="86" t="str">
        <f t="shared" si="234"/>
        <v/>
      </c>
      <c r="CI464" s="86">
        <f>IFERROR(FIND("DEFESA CIVIL",consulta_completa__11[[#This Row],[14 - Inst. Atuando no Local]]),0)</f>
        <v>0</v>
      </c>
      <c r="CJ464" s="86" t="str">
        <f t="shared" si="235"/>
        <v/>
      </c>
      <c r="CK464" s="86">
        <f>IFERROR(FIND("CORPO DE BOMBEIROS",consulta_completa__11[[#This Row],[14 - Inst. Atuando no Local]]),0)</f>
        <v>0</v>
      </c>
      <c r="CL464" s="86" t="str">
        <f t="shared" si="236"/>
        <v/>
      </c>
      <c r="CM464" s="86">
        <f>IFERROR(FIND("POLÍCIA RODOVIÁRIA",consulta_completa__11[[#This Row],[14 - Inst. Atuando no Local]]),0)</f>
        <v>0</v>
      </c>
      <c r="CN464" s="86" t="str">
        <f t="shared" si="237"/>
        <v/>
      </c>
      <c r="CO464" s="86">
        <f>IFERROR(FIND("POLÍCIA MILITAR",consulta_completa__11[[#This Row],[14 - Inst. Atuando no Local]]),0)</f>
        <v>0</v>
      </c>
      <c r="CP464" s="86" t="str">
        <f t="shared" si="238"/>
        <v/>
      </c>
      <c r="CQ464" s="86">
        <f>IFERROR(FIND("POLÍCIA CIVIL",consulta_completa__11[[#This Row],[14 - Inst. Atuando no Local]]),0)</f>
        <v>0</v>
      </c>
      <c r="CR464" s="86" t="str">
        <f t="shared" si="239"/>
        <v/>
      </c>
      <c r="CS464" s="86">
        <f>IFERROR(FIND("MARINHA DO BRASIL",consulta_completa__11[[#This Row],[14 - Inst. Atuando no Local]]),0)</f>
        <v>0</v>
      </c>
      <c r="CT464" s="86" t="str">
        <f t="shared" si="240"/>
        <v/>
      </c>
      <c r="CU464" s="86">
        <f>IFERROR(FIND("EMPRESA ESPECIALIZADA EM ATENDIMENTO",consulta_completa__11[[#This Row],[14 - Inst. Atuando no Local]]),0)</f>
        <v>0</v>
      </c>
      <c r="CV464" s="86" t="str">
        <f t="shared" si="241"/>
        <v/>
      </c>
      <c r="CW464" s="86">
        <f>IFERROR(FIND("IBAMA",consulta_completa__11[[#This Row],[14 - Inst. Atuando no Local]]),0)</f>
        <v>0</v>
      </c>
      <c r="CX464" s="86" t="str">
        <f t="shared" si="242"/>
        <v/>
      </c>
      <c r="CY464" s="86" t="str">
        <f>IF(consulta_completa__11[[#This Row],[14 - Inst. Atuando no Local]]="","X","")</f>
        <v>X</v>
      </c>
      <c r="CZ464" s="86">
        <f>IFERROR(FIND("OUTRA (S)",consulta_completa__11[[#This Row],[14 - Inst. Atuando no Local]]),0)</f>
        <v>0</v>
      </c>
      <c r="DA464" s="86" t="str">
        <f t="shared" si="243"/>
        <v/>
      </c>
      <c r="DB464" s="37" t="str">
        <f t="shared" si="244"/>
        <v>Sim</v>
      </c>
      <c r="DC464" s="37" t="str">
        <f t="shared" si="245"/>
        <v>Não</v>
      </c>
      <c r="DD464" s="37" t="str">
        <f t="shared" si="246"/>
        <v>Sim</v>
      </c>
      <c r="DE464" s="89" t="str">
        <f t="shared" si="248"/>
        <v>Federal</v>
      </c>
    </row>
    <row r="465" spans="1:109">
      <c r="A465" s="15">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4">
        <f>IFERROR(FIND("Óbitos/feridos",consulta_completa__11[[#This Row],[13 - Ocorrências/Ambientes Atingidos]]),0)</f>
        <v>0</v>
      </c>
      <c r="AY465" s="85" t="str">
        <f t="shared" si="218"/>
        <v/>
      </c>
      <c r="AZ465" s="84">
        <f>IFERROR(FIND("População afetada/evacuada",consulta_completa__11[[#This Row],[13 - Ocorrências/Ambientes Atingidos]]),0)</f>
        <v>0</v>
      </c>
      <c r="BA465" s="84" t="str">
        <f t="shared" si="219"/>
        <v/>
      </c>
      <c r="BB465" s="84">
        <f>IFERROR(FIND("Suspensão de abastecimento de água",consulta_completa__11[[#This Row],[13 - Ocorrências/Ambientes Atingidos]]),0)</f>
        <v>0</v>
      </c>
      <c r="BC465" s="85" t="str">
        <f t="shared" si="247"/>
        <v/>
      </c>
      <c r="BD465" s="84">
        <f>IFERROR(FIND("Rio/córrego",consulta_completa__11[[#This Row],[13 - Ocorrências/Ambientes Atingidos]]),0)</f>
        <v>0</v>
      </c>
      <c r="BE465" s="85" t="str">
        <f t="shared" si="220"/>
        <v/>
      </c>
      <c r="BF465" s="84">
        <f>IFERROR(FIND("Lago",consulta_completa__11[[#This Row],[13 - Ocorrências/Ambientes Atingidos]]),0)</f>
        <v>1</v>
      </c>
      <c r="BG465" s="85" t="str">
        <f t="shared" si="221"/>
        <v>X</v>
      </c>
      <c r="BH465" s="84">
        <f>IFERROR(FIND("Mar",consulta_completa__11[[#This Row],[13 - Ocorrências/Ambientes Atingidos]]),0)</f>
        <v>0</v>
      </c>
      <c r="BI465" s="85" t="str">
        <f t="shared" si="222"/>
        <v/>
      </c>
      <c r="BJ465" s="84">
        <f>IFERROR(FIND("Praia",consulta_completa__11[[#This Row],[13 - Ocorrências/Ambientes Atingidos]]),0)</f>
        <v>0</v>
      </c>
      <c r="BK465" s="85" t="str">
        <f t="shared" si="223"/>
        <v/>
      </c>
      <c r="BL465" s="84">
        <f>IFERROR(FIND("Solo",consulta_completa__11[[#This Row],[13 - Ocorrências/Ambientes Atingidos]]),0)</f>
        <v>0</v>
      </c>
      <c r="BM465" s="85" t="str">
        <f t="shared" si="224"/>
        <v/>
      </c>
      <c r="BN465" s="84">
        <f>IFERROR(FIND("Águas subterrâneas",consulta_completa__11[[#This Row],[13 - Ocorrências/Ambientes Atingidos]]),0)</f>
        <v>0</v>
      </c>
      <c r="BO465" s="85" t="str">
        <f t="shared" si="225"/>
        <v/>
      </c>
      <c r="BP465" s="84">
        <f>IFERROR(FIND("Atmosfera",consulta_completa__11[[#This Row],[13 - Ocorrências/Ambientes Atingidos]]),0)</f>
        <v>0</v>
      </c>
      <c r="BQ465" s="85" t="str">
        <f t="shared" si="226"/>
        <v/>
      </c>
      <c r="BR465" s="84">
        <f>IFERROR(FIND("Flora",consulta_completa__11[[#This Row],[13 - Ocorrências/Ambientes Atingidos]]),0)</f>
        <v>0</v>
      </c>
      <c r="BS465" s="85" t="str">
        <f t="shared" si="227"/>
        <v/>
      </c>
      <c r="BT465" s="84">
        <f>IFERROR(FIND("Fauna",consulta_completa__11[[#This Row],[13 - Ocorrências/Ambientes Atingidos]]),0)</f>
        <v>0</v>
      </c>
      <c r="BU465" s="85" t="str">
        <f t="shared" si="228"/>
        <v/>
      </c>
      <c r="BV465" s="84">
        <f>IFERROR(FIND("UC federal",consulta_completa__11[[#This Row],[13 - Ocorrências/Ambientes Atingidos]]),0)</f>
        <v>0</v>
      </c>
      <c r="BW465" s="85" t="str">
        <f t="shared" si="229"/>
        <v/>
      </c>
      <c r="BX465" s="84">
        <f>IFERROR(FIND("UC estadual/municipal",consulta_completa__11[[#This Row],[13 - Ocorrências/Ambientes Atingidos]]),0)</f>
        <v>0</v>
      </c>
      <c r="BY465" s="85" t="str">
        <f t="shared" si="230"/>
        <v/>
      </c>
      <c r="BZ465" s="84">
        <f>IFERROR(FIND("Outro(s)",consulta_completa__11[[#This Row],[13 - Ocorrências/Ambientes Atingidos]]),0)</f>
        <v>0</v>
      </c>
      <c r="CA465" s="85" t="str">
        <f t="shared" si="231"/>
        <v/>
      </c>
      <c r="CB465" s="84">
        <f>IFERROR(FIND("Sem dano",consulta_completa__11[[#This Row],[13 - Ocorrências/Ambientes Atingidos]]),0)</f>
        <v>0</v>
      </c>
      <c r="CC465" s="85" t="str">
        <f t="shared" si="232"/>
        <v/>
      </c>
      <c r="CD465" s="84" t="str">
        <f>IF(consulta_completa__11[[#This Row],[13 - Ocorrências/Ambientes Atingidos]]="","X","")</f>
        <v/>
      </c>
      <c r="CE465" s="86">
        <f>IFERROR(FIND("IBAMA",consulta_completa__11[[#This Row],[14 - Inst. Atuando no Local]]),0)</f>
        <v>0</v>
      </c>
      <c r="CF465" s="86" t="str">
        <f t="shared" si="233"/>
        <v/>
      </c>
      <c r="CG465" s="86">
        <f>IFERROR(FIND("OEMA",consulta_completa__11[[#This Row],[14 - Inst. Atuando no Local]]),0)</f>
        <v>0</v>
      </c>
      <c r="CH465" s="86" t="str">
        <f t="shared" si="234"/>
        <v/>
      </c>
      <c r="CI465" s="86">
        <f>IFERROR(FIND("DEFESA CIVIL",consulta_completa__11[[#This Row],[14 - Inst. Atuando no Local]]),0)</f>
        <v>0</v>
      </c>
      <c r="CJ465" s="86" t="str">
        <f t="shared" si="235"/>
        <v/>
      </c>
      <c r="CK465" s="86">
        <f>IFERROR(FIND("CORPO DE BOMBEIROS",consulta_completa__11[[#This Row],[14 - Inst. Atuando no Local]]),0)</f>
        <v>0</v>
      </c>
      <c r="CL465" s="86" t="str">
        <f t="shared" si="236"/>
        <v/>
      </c>
      <c r="CM465" s="86">
        <f>IFERROR(FIND("POLÍCIA RODOVIÁRIA",consulta_completa__11[[#This Row],[14 - Inst. Atuando no Local]]),0)</f>
        <v>0</v>
      </c>
      <c r="CN465" s="86" t="str">
        <f t="shared" si="237"/>
        <v/>
      </c>
      <c r="CO465" s="86">
        <f>IFERROR(FIND("POLÍCIA MILITAR",consulta_completa__11[[#This Row],[14 - Inst. Atuando no Local]]),0)</f>
        <v>0</v>
      </c>
      <c r="CP465" s="86" t="str">
        <f t="shared" si="238"/>
        <v/>
      </c>
      <c r="CQ465" s="86">
        <f>IFERROR(FIND("POLÍCIA CIVIL",consulta_completa__11[[#This Row],[14 - Inst. Atuando no Local]]),0)</f>
        <v>0</v>
      </c>
      <c r="CR465" s="86" t="str">
        <f t="shared" si="239"/>
        <v/>
      </c>
      <c r="CS465" s="86">
        <f>IFERROR(FIND("MARINHA DO BRASIL",consulta_completa__11[[#This Row],[14 - Inst. Atuando no Local]]),0)</f>
        <v>0</v>
      </c>
      <c r="CT465" s="86" t="str">
        <f t="shared" si="240"/>
        <v/>
      </c>
      <c r="CU465" s="86">
        <f>IFERROR(FIND("EMPRESA ESPECIALIZADA EM ATENDIMENTO",consulta_completa__11[[#This Row],[14 - Inst. Atuando no Local]]),0)</f>
        <v>0</v>
      </c>
      <c r="CV465" s="86" t="str">
        <f t="shared" si="241"/>
        <v/>
      </c>
      <c r="CW465" s="86">
        <f>IFERROR(FIND("IBAMA",consulta_completa__11[[#This Row],[14 - Inst. Atuando no Local]]),0)</f>
        <v>0</v>
      </c>
      <c r="CX465" s="86" t="str">
        <f t="shared" si="242"/>
        <v/>
      </c>
      <c r="CY465" s="86" t="str">
        <f>IF(consulta_completa__11[[#This Row],[14 - Inst. Atuando no Local]]="","X","")</f>
        <v/>
      </c>
      <c r="CZ465" s="86">
        <f>IFERROR(FIND("OUTRA (S)",consulta_completa__11[[#This Row],[14 - Inst. Atuando no Local]]),0)</f>
        <v>0</v>
      </c>
      <c r="DA465" s="86" t="str">
        <f t="shared" si="243"/>
        <v/>
      </c>
      <c r="DB465" s="37" t="str">
        <f t="shared" si="244"/>
        <v>Sim</v>
      </c>
      <c r="DC465" s="37" t="str">
        <f t="shared" si="245"/>
        <v>Não</v>
      </c>
      <c r="DD465" s="37" t="str">
        <f t="shared" si="246"/>
        <v>Sim</v>
      </c>
      <c r="DE465" s="89" t="str">
        <f t="shared" si="248"/>
        <v>Federal</v>
      </c>
    </row>
    <row r="466" spans="1:109">
      <c r="A466" s="15">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4">
        <f>IFERROR(FIND("Óbitos/feridos",consulta_completa__11[[#This Row],[13 - Ocorrências/Ambientes Atingidos]]),0)</f>
        <v>0</v>
      </c>
      <c r="AY466" s="85" t="str">
        <f t="shared" si="218"/>
        <v/>
      </c>
      <c r="AZ466" s="84">
        <f>IFERROR(FIND("População afetada/evacuada",consulta_completa__11[[#This Row],[13 - Ocorrências/Ambientes Atingidos]]),0)</f>
        <v>0</v>
      </c>
      <c r="BA466" s="84" t="str">
        <f t="shared" si="219"/>
        <v/>
      </c>
      <c r="BB466" s="84">
        <f>IFERROR(FIND("Suspensão de abastecimento de água",consulta_completa__11[[#This Row],[13 - Ocorrências/Ambientes Atingidos]]),0)</f>
        <v>0</v>
      </c>
      <c r="BC466" s="85" t="str">
        <f t="shared" si="247"/>
        <v/>
      </c>
      <c r="BD466" s="84">
        <f>IFERROR(FIND("Rio/córrego",consulta_completa__11[[#This Row],[13 - Ocorrências/Ambientes Atingidos]]),0)</f>
        <v>0</v>
      </c>
      <c r="BE466" s="85" t="str">
        <f t="shared" si="220"/>
        <v/>
      </c>
      <c r="BF466" s="84">
        <f>IFERROR(FIND("Lago",consulta_completa__11[[#This Row],[13 - Ocorrências/Ambientes Atingidos]]),0)</f>
        <v>0</v>
      </c>
      <c r="BG466" s="85" t="str">
        <f t="shared" si="221"/>
        <v/>
      </c>
      <c r="BH466" s="84">
        <f>IFERROR(FIND("Mar",consulta_completa__11[[#This Row],[13 - Ocorrências/Ambientes Atingidos]]),0)</f>
        <v>1</v>
      </c>
      <c r="BI466" s="85" t="str">
        <f t="shared" si="222"/>
        <v>X</v>
      </c>
      <c r="BJ466" s="84">
        <f>IFERROR(FIND("Praia",consulta_completa__11[[#This Row],[13 - Ocorrências/Ambientes Atingidos]]),0)</f>
        <v>0</v>
      </c>
      <c r="BK466" s="85" t="str">
        <f t="shared" si="223"/>
        <v/>
      </c>
      <c r="BL466" s="84">
        <f>IFERROR(FIND("Solo",consulta_completa__11[[#This Row],[13 - Ocorrências/Ambientes Atingidos]]),0)</f>
        <v>0</v>
      </c>
      <c r="BM466" s="85" t="str">
        <f t="shared" si="224"/>
        <v/>
      </c>
      <c r="BN466" s="84">
        <f>IFERROR(FIND("Águas subterrâneas",consulta_completa__11[[#This Row],[13 - Ocorrências/Ambientes Atingidos]]),0)</f>
        <v>0</v>
      </c>
      <c r="BO466" s="85" t="str">
        <f t="shared" si="225"/>
        <v/>
      </c>
      <c r="BP466" s="84">
        <f>IFERROR(FIND("Atmosfera",consulta_completa__11[[#This Row],[13 - Ocorrências/Ambientes Atingidos]]),0)</f>
        <v>0</v>
      </c>
      <c r="BQ466" s="85" t="str">
        <f t="shared" si="226"/>
        <v/>
      </c>
      <c r="BR466" s="84">
        <f>IFERROR(FIND("Flora",consulta_completa__11[[#This Row],[13 - Ocorrências/Ambientes Atingidos]]),0)</f>
        <v>0</v>
      </c>
      <c r="BS466" s="85" t="str">
        <f t="shared" si="227"/>
        <v/>
      </c>
      <c r="BT466" s="84">
        <f>IFERROR(FIND("Fauna",consulta_completa__11[[#This Row],[13 - Ocorrências/Ambientes Atingidos]]),0)</f>
        <v>0</v>
      </c>
      <c r="BU466" s="85" t="str">
        <f t="shared" si="228"/>
        <v/>
      </c>
      <c r="BV466" s="84">
        <f>IFERROR(FIND("UC federal",consulta_completa__11[[#This Row],[13 - Ocorrências/Ambientes Atingidos]]),0)</f>
        <v>0</v>
      </c>
      <c r="BW466" s="85" t="str">
        <f t="shared" si="229"/>
        <v/>
      </c>
      <c r="BX466" s="84">
        <f>IFERROR(FIND("UC estadual/municipal",consulta_completa__11[[#This Row],[13 - Ocorrências/Ambientes Atingidos]]),0)</f>
        <v>0</v>
      </c>
      <c r="BY466" s="85" t="str">
        <f t="shared" si="230"/>
        <v/>
      </c>
      <c r="BZ466" s="84">
        <f>IFERROR(FIND("Outro(s)",consulta_completa__11[[#This Row],[13 - Ocorrências/Ambientes Atingidos]]),0)</f>
        <v>0</v>
      </c>
      <c r="CA466" s="85" t="str">
        <f t="shared" si="231"/>
        <v/>
      </c>
      <c r="CB466" s="84">
        <f>IFERROR(FIND("Sem dano",consulta_completa__11[[#This Row],[13 - Ocorrências/Ambientes Atingidos]]),0)</f>
        <v>0</v>
      </c>
      <c r="CC466" s="85" t="str">
        <f t="shared" si="232"/>
        <v/>
      </c>
      <c r="CD466" s="84" t="str">
        <f>IF(consulta_completa__11[[#This Row],[13 - Ocorrências/Ambientes Atingidos]]="","X","")</f>
        <v/>
      </c>
      <c r="CE466" s="86">
        <f>IFERROR(FIND("IBAMA",consulta_completa__11[[#This Row],[14 - Inst. Atuando no Local]]),0)</f>
        <v>0</v>
      </c>
      <c r="CF466" s="86" t="str">
        <f t="shared" si="233"/>
        <v/>
      </c>
      <c r="CG466" s="86">
        <f>IFERROR(FIND("OEMA",consulta_completa__11[[#This Row],[14 - Inst. Atuando no Local]]),0)</f>
        <v>0</v>
      </c>
      <c r="CH466" s="86" t="str">
        <f t="shared" si="234"/>
        <v/>
      </c>
      <c r="CI466" s="86">
        <f>IFERROR(FIND("DEFESA CIVIL",consulta_completa__11[[#This Row],[14 - Inst. Atuando no Local]]),0)</f>
        <v>0</v>
      </c>
      <c r="CJ466" s="86" t="str">
        <f t="shared" si="235"/>
        <v/>
      </c>
      <c r="CK466" s="86">
        <f>IFERROR(FIND("CORPO DE BOMBEIROS",consulta_completa__11[[#This Row],[14 - Inst. Atuando no Local]]),0)</f>
        <v>0</v>
      </c>
      <c r="CL466" s="86" t="str">
        <f t="shared" si="236"/>
        <v/>
      </c>
      <c r="CM466" s="86">
        <f>IFERROR(FIND("POLÍCIA RODOVIÁRIA",consulta_completa__11[[#This Row],[14 - Inst. Atuando no Local]]),0)</f>
        <v>0</v>
      </c>
      <c r="CN466" s="86" t="str">
        <f t="shared" si="237"/>
        <v/>
      </c>
      <c r="CO466" s="86">
        <f>IFERROR(FIND("POLÍCIA MILITAR",consulta_completa__11[[#This Row],[14 - Inst. Atuando no Local]]),0)</f>
        <v>0</v>
      </c>
      <c r="CP466" s="86" t="str">
        <f t="shared" si="238"/>
        <v/>
      </c>
      <c r="CQ466" s="86">
        <f>IFERROR(FIND("POLÍCIA CIVIL",consulta_completa__11[[#This Row],[14 - Inst. Atuando no Local]]),0)</f>
        <v>0</v>
      </c>
      <c r="CR466" s="86" t="str">
        <f t="shared" si="239"/>
        <v/>
      </c>
      <c r="CS466" s="86">
        <f>IFERROR(FIND("MARINHA DO BRASIL",consulta_completa__11[[#This Row],[14 - Inst. Atuando no Local]]),0)</f>
        <v>0</v>
      </c>
      <c r="CT466" s="86" t="str">
        <f t="shared" si="240"/>
        <v/>
      </c>
      <c r="CU466" s="86">
        <f>IFERROR(FIND("EMPRESA ESPECIALIZADA EM ATENDIMENTO",consulta_completa__11[[#This Row],[14 - Inst. Atuando no Local]]),0)</f>
        <v>0</v>
      </c>
      <c r="CV466" s="86" t="str">
        <f t="shared" si="241"/>
        <v/>
      </c>
      <c r="CW466" s="86">
        <f>IFERROR(FIND("IBAMA",consulta_completa__11[[#This Row],[14 - Inst. Atuando no Local]]),0)</f>
        <v>0</v>
      </c>
      <c r="CX466" s="86" t="str">
        <f t="shared" si="242"/>
        <v/>
      </c>
      <c r="CY466" s="86" t="str">
        <f>IF(consulta_completa__11[[#This Row],[14 - Inst. Atuando no Local]]="","X","")</f>
        <v/>
      </c>
      <c r="CZ466" s="86">
        <f>IFERROR(FIND("OUTRA (S)",consulta_completa__11[[#This Row],[14 - Inst. Atuando no Local]]),0)</f>
        <v>0</v>
      </c>
      <c r="DA466" s="86" t="str">
        <f t="shared" si="243"/>
        <v/>
      </c>
      <c r="DB466" s="37" t="str">
        <f t="shared" si="244"/>
        <v>Sim</v>
      </c>
      <c r="DC466" s="37" t="str">
        <f t="shared" si="245"/>
        <v>Não</v>
      </c>
      <c r="DD466" s="37" t="str">
        <f t="shared" si="246"/>
        <v>Sim</v>
      </c>
      <c r="DE466" s="89" t="str">
        <f t="shared" si="248"/>
        <v>Federal</v>
      </c>
    </row>
    <row r="467" spans="1:109">
      <c r="A467" s="15">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4">
        <f>IFERROR(FIND("Óbitos/feridos",consulta_completa__11[[#This Row],[13 - Ocorrências/Ambientes Atingidos]]),0)</f>
        <v>0</v>
      </c>
      <c r="AY467" s="85" t="str">
        <f t="shared" si="218"/>
        <v/>
      </c>
      <c r="AZ467" s="84">
        <f>IFERROR(FIND("População afetada/evacuada",consulta_completa__11[[#This Row],[13 - Ocorrências/Ambientes Atingidos]]),0)</f>
        <v>0</v>
      </c>
      <c r="BA467" s="84" t="str">
        <f t="shared" si="219"/>
        <v/>
      </c>
      <c r="BB467" s="84">
        <f>IFERROR(FIND("Suspensão de abastecimento de água",consulta_completa__11[[#This Row],[13 - Ocorrências/Ambientes Atingidos]]),0)</f>
        <v>0</v>
      </c>
      <c r="BC467" s="85" t="str">
        <f t="shared" si="247"/>
        <v/>
      </c>
      <c r="BD467" s="84">
        <f>IFERROR(FIND("Rio/córrego",consulta_completa__11[[#This Row],[13 - Ocorrências/Ambientes Atingidos]]),0)</f>
        <v>0</v>
      </c>
      <c r="BE467" s="85" t="str">
        <f t="shared" si="220"/>
        <v/>
      </c>
      <c r="BF467" s="84">
        <f>IFERROR(FIND("Lago",consulta_completa__11[[#This Row],[13 - Ocorrências/Ambientes Atingidos]]),0)</f>
        <v>0</v>
      </c>
      <c r="BG467" s="85" t="str">
        <f t="shared" si="221"/>
        <v/>
      </c>
      <c r="BH467" s="84">
        <f>IFERROR(FIND("Mar",consulta_completa__11[[#This Row],[13 - Ocorrências/Ambientes Atingidos]]),0)</f>
        <v>1</v>
      </c>
      <c r="BI467" s="85" t="str">
        <f t="shared" si="222"/>
        <v>X</v>
      </c>
      <c r="BJ467" s="84">
        <f>IFERROR(FIND("Praia",consulta_completa__11[[#This Row],[13 - Ocorrências/Ambientes Atingidos]]),0)</f>
        <v>0</v>
      </c>
      <c r="BK467" s="85" t="str">
        <f t="shared" si="223"/>
        <v/>
      </c>
      <c r="BL467" s="84">
        <f>IFERROR(FIND("Solo",consulta_completa__11[[#This Row],[13 - Ocorrências/Ambientes Atingidos]]),0)</f>
        <v>0</v>
      </c>
      <c r="BM467" s="85" t="str">
        <f t="shared" si="224"/>
        <v/>
      </c>
      <c r="BN467" s="84">
        <f>IFERROR(FIND("Águas subterrâneas",consulta_completa__11[[#This Row],[13 - Ocorrências/Ambientes Atingidos]]),0)</f>
        <v>0</v>
      </c>
      <c r="BO467" s="85" t="str">
        <f t="shared" si="225"/>
        <v/>
      </c>
      <c r="BP467" s="84">
        <f>IFERROR(FIND("Atmosfera",consulta_completa__11[[#This Row],[13 - Ocorrências/Ambientes Atingidos]]),0)</f>
        <v>0</v>
      </c>
      <c r="BQ467" s="85" t="str">
        <f t="shared" si="226"/>
        <v/>
      </c>
      <c r="BR467" s="84">
        <f>IFERROR(FIND("Flora",consulta_completa__11[[#This Row],[13 - Ocorrências/Ambientes Atingidos]]),0)</f>
        <v>0</v>
      </c>
      <c r="BS467" s="85" t="str">
        <f t="shared" si="227"/>
        <v/>
      </c>
      <c r="BT467" s="84">
        <f>IFERROR(FIND("Fauna",consulta_completa__11[[#This Row],[13 - Ocorrências/Ambientes Atingidos]]),0)</f>
        <v>0</v>
      </c>
      <c r="BU467" s="85" t="str">
        <f t="shared" si="228"/>
        <v/>
      </c>
      <c r="BV467" s="84">
        <f>IFERROR(FIND("UC federal",consulta_completa__11[[#This Row],[13 - Ocorrências/Ambientes Atingidos]]),0)</f>
        <v>0</v>
      </c>
      <c r="BW467" s="85" t="str">
        <f t="shared" si="229"/>
        <v/>
      </c>
      <c r="BX467" s="84">
        <f>IFERROR(FIND("UC estadual/municipal",consulta_completa__11[[#This Row],[13 - Ocorrências/Ambientes Atingidos]]),0)</f>
        <v>0</v>
      </c>
      <c r="BY467" s="85" t="str">
        <f t="shared" si="230"/>
        <v/>
      </c>
      <c r="BZ467" s="84">
        <f>IFERROR(FIND("Outro(s)",consulta_completa__11[[#This Row],[13 - Ocorrências/Ambientes Atingidos]]),0)</f>
        <v>0</v>
      </c>
      <c r="CA467" s="85" t="str">
        <f t="shared" si="231"/>
        <v/>
      </c>
      <c r="CB467" s="84">
        <f>IFERROR(FIND("Sem dano",consulta_completa__11[[#This Row],[13 - Ocorrências/Ambientes Atingidos]]),0)</f>
        <v>0</v>
      </c>
      <c r="CC467" s="85" t="str">
        <f t="shared" si="232"/>
        <v/>
      </c>
      <c r="CD467" s="84" t="str">
        <f>IF(consulta_completa__11[[#This Row],[13 - Ocorrências/Ambientes Atingidos]]="","X","")</f>
        <v/>
      </c>
      <c r="CE467" s="86">
        <f>IFERROR(FIND("IBAMA",consulta_completa__11[[#This Row],[14 - Inst. Atuando no Local]]),0)</f>
        <v>0</v>
      </c>
      <c r="CF467" s="86" t="str">
        <f t="shared" si="233"/>
        <v/>
      </c>
      <c r="CG467" s="86">
        <f>IFERROR(FIND("OEMA",consulta_completa__11[[#This Row],[14 - Inst. Atuando no Local]]),0)</f>
        <v>0</v>
      </c>
      <c r="CH467" s="86" t="str">
        <f t="shared" si="234"/>
        <v/>
      </c>
      <c r="CI467" s="86">
        <f>IFERROR(FIND("DEFESA CIVIL",consulta_completa__11[[#This Row],[14 - Inst. Atuando no Local]]),0)</f>
        <v>0</v>
      </c>
      <c r="CJ467" s="86" t="str">
        <f t="shared" si="235"/>
        <v/>
      </c>
      <c r="CK467" s="86">
        <f>IFERROR(FIND("CORPO DE BOMBEIROS",consulta_completa__11[[#This Row],[14 - Inst. Atuando no Local]]),0)</f>
        <v>0</v>
      </c>
      <c r="CL467" s="86" t="str">
        <f t="shared" si="236"/>
        <v/>
      </c>
      <c r="CM467" s="86">
        <f>IFERROR(FIND("POLÍCIA RODOVIÁRIA",consulta_completa__11[[#This Row],[14 - Inst. Atuando no Local]]),0)</f>
        <v>0</v>
      </c>
      <c r="CN467" s="86" t="str">
        <f t="shared" si="237"/>
        <v/>
      </c>
      <c r="CO467" s="86">
        <f>IFERROR(FIND("POLÍCIA MILITAR",consulta_completa__11[[#This Row],[14 - Inst. Atuando no Local]]),0)</f>
        <v>0</v>
      </c>
      <c r="CP467" s="86" t="str">
        <f t="shared" si="238"/>
        <v/>
      </c>
      <c r="CQ467" s="86">
        <f>IFERROR(FIND("POLÍCIA CIVIL",consulta_completa__11[[#This Row],[14 - Inst. Atuando no Local]]),0)</f>
        <v>0</v>
      </c>
      <c r="CR467" s="86" t="str">
        <f t="shared" si="239"/>
        <v/>
      </c>
      <c r="CS467" s="86">
        <f>IFERROR(FIND("MARINHA DO BRASIL",consulta_completa__11[[#This Row],[14 - Inst. Atuando no Local]]),0)</f>
        <v>0</v>
      </c>
      <c r="CT467" s="86" t="str">
        <f t="shared" si="240"/>
        <v/>
      </c>
      <c r="CU467" s="86">
        <f>IFERROR(FIND("EMPRESA ESPECIALIZADA EM ATENDIMENTO",consulta_completa__11[[#This Row],[14 - Inst. Atuando no Local]]),0)</f>
        <v>0</v>
      </c>
      <c r="CV467" s="86" t="str">
        <f t="shared" si="241"/>
        <v/>
      </c>
      <c r="CW467" s="86">
        <f>IFERROR(FIND("IBAMA",consulta_completa__11[[#This Row],[14 - Inst. Atuando no Local]]),0)</f>
        <v>0</v>
      </c>
      <c r="CX467" s="86" t="str">
        <f t="shared" si="242"/>
        <v/>
      </c>
      <c r="CY467" s="86" t="str">
        <f>IF(consulta_completa__11[[#This Row],[14 - Inst. Atuando no Local]]="","X","")</f>
        <v/>
      </c>
      <c r="CZ467" s="86">
        <f>IFERROR(FIND("OUTRA (S)",consulta_completa__11[[#This Row],[14 - Inst. Atuando no Local]]),0)</f>
        <v>0</v>
      </c>
      <c r="DA467" s="86" t="str">
        <f t="shared" si="243"/>
        <v/>
      </c>
      <c r="DB467" s="37" t="str">
        <f t="shared" si="244"/>
        <v>Sim</v>
      </c>
      <c r="DC467" s="37" t="str">
        <f t="shared" si="245"/>
        <v>Não</v>
      </c>
      <c r="DD467" s="37" t="str">
        <f t="shared" si="246"/>
        <v>Sim</v>
      </c>
      <c r="DE467" s="89" t="str">
        <f t="shared" si="248"/>
        <v>Federal</v>
      </c>
    </row>
    <row r="468" spans="1:109">
      <c r="A468" s="15">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4">
        <f>IFERROR(FIND("Óbitos/feridos",consulta_completa__11[[#This Row],[13 - Ocorrências/Ambientes Atingidos]]),0)</f>
        <v>0</v>
      </c>
      <c r="AY468" s="85" t="str">
        <f t="shared" si="218"/>
        <v/>
      </c>
      <c r="AZ468" s="84">
        <f>IFERROR(FIND("População afetada/evacuada",consulta_completa__11[[#This Row],[13 - Ocorrências/Ambientes Atingidos]]),0)</f>
        <v>0</v>
      </c>
      <c r="BA468" s="84" t="str">
        <f t="shared" si="219"/>
        <v/>
      </c>
      <c r="BB468" s="84">
        <f>IFERROR(FIND("Suspensão de abastecimento de água",consulta_completa__11[[#This Row],[13 - Ocorrências/Ambientes Atingidos]]),0)</f>
        <v>0</v>
      </c>
      <c r="BC468" s="85" t="str">
        <f t="shared" si="247"/>
        <v/>
      </c>
      <c r="BD468" s="84">
        <f>IFERROR(FIND("Rio/córrego",consulta_completa__11[[#This Row],[13 - Ocorrências/Ambientes Atingidos]]),0)</f>
        <v>0</v>
      </c>
      <c r="BE468" s="85" t="str">
        <f t="shared" si="220"/>
        <v/>
      </c>
      <c r="BF468" s="84">
        <f>IFERROR(FIND("Lago",consulta_completa__11[[#This Row],[13 - Ocorrências/Ambientes Atingidos]]),0)</f>
        <v>0</v>
      </c>
      <c r="BG468" s="85" t="str">
        <f t="shared" si="221"/>
        <v/>
      </c>
      <c r="BH468" s="84">
        <f>IFERROR(FIND("Mar",consulta_completa__11[[#This Row],[13 - Ocorrências/Ambientes Atingidos]]),0)</f>
        <v>1</v>
      </c>
      <c r="BI468" s="85" t="str">
        <f t="shared" si="222"/>
        <v>X</v>
      </c>
      <c r="BJ468" s="84">
        <f>IFERROR(FIND("Praia",consulta_completa__11[[#This Row],[13 - Ocorrências/Ambientes Atingidos]]),0)</f>
        <v>0</v>
      </c>
      <c r="BK468" s="85" t="str">
        <f t="shared" si="223"/>
        <v/>
      </c>
      <c r="BL468" s="84">
        <f>IFERROR(FIND("Solo",consulta_completa__11[[#This Row],[13 - Ocorrências/Ambientes Atingidos]]),0)</f>
        <v>0</v>
      </c>
      <c r="BM468" s="85" t="str">
        <f t="shared" si="224"/>
        <v/>
      </c>
      <c r="BN468" s="84">
        <f>IFERROR(FIND("Águas subterrâneas",consulta_completa__11[[#This Row],[13 - Ocorrências/Ambientes Atingidos]]),0)</f>
        <v>0</v>
      </c>
      <c r="BO468" s="85" t="str">
        <f t="shared" si="225"/>
        <v/>
      </c>
      <c r="BP468" s="84">
        <f>IFERROR(FIND("Atmosfera",consulta_completa__11[[#This Row],[13 - Ocorrências/Ambientes Atingidos]]),0)</f>
        <v>0</v>
      </c>
      <c r="BQ468" s="85" t="str">
        <f t="shared" si="226"/>
        <v/>
      </c>
      <c r="BR468" s="84">
        <f>IFERROR(FIND("Flora",consulta_completa__11[[#This Row],[13 - Ocorrências/Ambientes Atingidos]]),0)</f>
        <v>0</v>
      </c>
      <c r="BS468" s="85" t="str">
        <f t="shared" si="227"/>
        <v/>
      </c>
      <c r="BT468" s="84">
        <f>IFERROR(FIND("Fauna",consulta_completa__11[[#This Row],[13 - Ocorrências/Ambientes Atingidos]]),0)</f>
        <v>0</v>
      </c>
      <c r="BU468" s="85" t="str">
        <f t="shared" si="228"/>
        <v/>
      </c>
      <c r="BV468" s="84">
        <f>IFERROR(FIND("UC federal",consulta_completa__11[[#This Row],[13 - Ocorrências/Ambientes Atingidos]]),0)</f>
        <v>0</v>
      </c>
      <c r="BW468" s="85" t="str">
        <f t="shared" si="229"/>
        <v/>
      </c>
      <c r="BX468" s="84">
        <f>IFERROR(FIND("UC estadual/municipal",consulta_completa__11[[#This Row],[13 - Ocorrências/Ambientes Atingidos]]),0)</f>
        <v>0</v>
      </c>
      <c r="BY468" s="85" t="str">
        <f t="shared" si="230"/>
        <v/>
      </c>
      <c r="BZ468" s="84">
        <f>IFERROR(FIND("Outro(s)",consulta_completa__11[[#This Row],[13 - Ocorrências/Ambientes Atingidos]]),0)</f>
        <v>0</v>
      </c>
      <c r="CA468" s="85" t="str">
        <f t="shared" si="231"/>
        <v/>
      </c>
      <c r="CB468" s="84">
        <f>IFERROR(FIND("Sem dano",consulta_completa__11[[#This Row],[13 - Ocorrências/Ambientes Atingidos]]),0)</f>
        <v>0</v>
      </c>
      <c r="CC468" s="85" t="str">
        <f t="shared" si="232"/>
        <v/>
      </c>
      <c r="CD468" s="84" t="str">
        <f>IF(consulta_completa__11[[#This Row],[13 - Ocorrências/Ambientes Atingidos]]="","X","")</f>
        <v/>
      </c>
      <c r="CE468" s="86">
        <f>IFERROR(FIND("IBAMA",consulta_completa__11[[#This Row],[14 - Inst. Atuando no Local]]),0)</f>
        <v>0</v>
      </c>
      <c r="CF468" s="86" t="str">
        <f t="shared" si="233"/>
        <v/>
      </c>
      <c r="CG468" s="86">
        <f>IFERROR(FIND("OEMA",consulta_completa__11[[#This Row],[14 - Inst. Atuando no Local]]),0)</f>
        <v>0</v>
      </c>
      <c r="CH468" s="86" t="str">
        <f t="shared" si="234"/>
        <v/>
      </c>
      <c r="CI468" s="86">
        <f>IFERROR(FIND("DEFESA CIVIL",consulta_completa__11[[#This Row],[14 - Inst. Atuando no Local]]),0)</f>
        <v>0</v>
      </c>
      <c r="CJ468" s="86" t="str">
        <f t="shared" si="235"/>
        <v/>
      </c>
      <c r="CK468" s="86">
        <f>IFERROR(FIND("CORPO DE BOMBEIROS",consulta_completa__11[[#This Row],[14 - Inst. Atuando no Local]]),0)</f>
        <v>0</v>
      </c>
      <c r="CL468" s="86" t="str">
        <f t="shared" si="236"/>
        <v/>
      </c>
      <c r="CM468" s="86">
        <f>IFERROR(FIND("POLÍCIA RODOVIÁRIA",consulta_completa__11[[#This Row],[14 - Inst. Atuando no Local]]),0)</f>
        <v>0</v>
      </c>
      <c r="CN468" s="86" t="str">
        <f t="shared" si="237"/>
        <v/>
      </c>
      <c r="CO468" s="86">
        <f>IFERROR(FIND("POLÍCIA MILITAR",consulta_completa__11[[#This Row],[14 - Inst. Atuando no Local]]),0)</f>
        <v>0</v>
      </c>
      <c r="CP468" s="86" t="str">
        <f t="shared" si="238"/>
        <v/>
      </c>
      <c r="CQ468" s="86">
        <f>IFERROR(FIND("POLÍCIA CIVIL",consulta_completa__11[[#This Row],[14 - Inst. Atuando no Local]]),0)</f>
        <v>0</v>
      </c>
      <c r="CR468" s="86" t="str">
        <f t="shared" si="239"/>
        <v/>
      </c>
      <c r="CS468" s="86">
        <f>IFERROR(FIND("MARINHA DO BRASIL",consulta_completa__11[[#This Row],[14 - Inst. Atuando no Local]]),0)</f>
        <v>0</v>
      </c>
      <c r="CT468" s="86" t="str">
        <f t="shared" si="240"/>
        <v/>
      </c>
      <c r="CU468" s="86">
        <f>IFERROR(FIND("EMPRESA ESPECIALIZADA EM ATENDIMENTO",consulta_completa__11[[#This Row],[14 - Inst. Atuando no Local]]),0)</f>
        <v>0</v>
      </c>
      <c r="CV468" s="86" t="str">
        <f t="shared" si="241"/>
        <v/>
      </c>
      <c r="CW468" s="86">
        <f>IFERROR(FIND("IBAMA",consulta_completa__11[[#This Row],[14 - Inst. Atuando no Local]]),0)</f>
        <v>0</v>
      </c>
      <c r="CX468" s="86" t="str">
        <f t="shared" si="242"/>
        <v/>
      </c>
      <c r="CY468" s="86" t="str">
        <f>IF(consulta_completa__11[[#This Row],[14 - Inst. Atuando no Local]]="","X","")</f>
        <v/>
      </c>
      <c r="CZ468" s="86">
        <f>IFERROR(FIND("OUTRA (S)",consulta_completa__11[[#This Row],[14 - Inst. Atuando no Local]]),0)</f>
        <v>0</v>
      </c>
      <c r="DA468" s="86" t="str">
        <f t="shared" si="243"/>
        <v/>
      </c>
      <c r="DB468" s="37" t="str">
        <f t="shared" si="244"/>
        <v>Sim</v>
      </c>
      <c r="DC468" s="37" t="str">
        <f t="shared" si="245"/>
        <v>Não</v>
      </c>
      <c r="DD468" s="37" t="str">
        <f t="shared" si="246"/>
        <v>Sim</v>
      </c>
      <c r="DE468" s="89" t="str">
        <f t="shared" si="248"/>
        <v>Federal</v>
      </c>
    </row>
    <row r="469" spans="1:109">
      <c r="A469" s="15">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4">
        <f>IFERROR(FIND("Óbitos/feridos",consulta_completa__11[[#This Row],[13 - Ocorrências/Ambientes Atingidos]]),0)</f>
        <v>0</v>
      </c>
      <c r="AY469" s="85" t="str">
        <f t="shared" si="218"/>
        <v/>
      </c>
      <c r="AZ469" s="84">
        <f>IFERROR(FIND("População afetada/evacuada",consulta_completa__11[[#This Row],[13 - Ocorrências/Ambientes Atingidos]]),0)</f>
        <v>0</v>
      </c>
      <c r="BA469" s="84" t="str">
        <f t="shared" si="219"/>
        <v/>
      </c>
      <c r="BB469" s="84">
        <f>IFERROR(FIND("Suspensão de abastecimento de água",consulta_completa__11[[#This Row],[13 - Ocorrências/Ambientes Atingidos]]),0)</f>
        <v>0</v>
      </c>
      <c r="BC469" s="85" t="str">
        <f t="shared" si="247"/>
        <v/>
      </c>
      <c r="BD469" s="84">
        <f>IFERROR(FIND("Rio/córrego",consulta_completa__11[[#This Row],[13 - Ocorrências/Ambientes Atingidos]]),0)</f>
        <v>0</v>
      </c>
      <c r="BE469" s="85" t="str">
        <f t="shared" si="220"/>
        <v/>
      </c>
      <c r="BF469" s="84">
        <f>IFERROR(FIND("Lago",consulta_completa__11[[#This Row],[13 - Ocorrências/Ambientes Atingidos]]),0)</f>
        <v>0</v>
      </c>
      <c r="BG469" s="85" t="str">
        <f t="shared" si="221"/>
        <v/>
      </c>
      <c r="BH469" s="84">
        <f>IFERROR(FIND("Mar",consulta_completa__11[[#This Row],[13 - Ocorrências/Ambientes Atingidos]]),0)</f>
        <v>0</v>
      </c>
      <c r="BI469" s="85" t="str">
        <f t="shared" si="222"/>
        <v/>
      </c>
      <c r="BJ469" s="84">
        <f>IFERROR(FIND("Praia",consulta_completa__11[[#This Row],[13 - Ocorrências/Ambientes Atingidos]]),0)</f>
        <v>0</v>
      </c>
      <c r="BK469" s="85" t="str">
        <f t="shared" si="223"/>
        <v/>
      </c>
      <c r="BL469" s="84">
        <f>IFERROR(FIND("Solo",consulta_completa__11[[#This Row],[13 - Ocorrências/Ambientes Atingidos]]),0)</f>
        <v>1</v>
      </c>
      <c r="BM469" s="85" t="str">
        <f t="shared" si="224"/>
        <v>X</v>
      </c>
      <c r="BN469" s="84">
        <f>IFERROR(FIND("Águas subterrâneas",consulta_completa__11[[#This Row],[13 - Ocorrências/Ambientes Atingidos]]),0)</f>
        <v>0</v>
      </c>
      <c r="BO469" s="85" t="str">
        <f t="shared" si="225"/>
        <v/>
      </c>
      <c r="BP469" s="84">
        <f>IFERROR(FIND("Atmosfera",consulta_completa__11[[#This Row],[13 - Ocorrências/Ambientes Atingidos]]),0)</f>
        <v>0</v>
      </c>
      <c r="BQ469" s="85" t="str">
        <f t="shared" si="226"/>
        <v/>
      </c>
      <c r="BR469" s="84">
        <f>IFERROR(FIND("Flora",consulta_completa__11[[#This Row],[13 - Ocorrências/Ambientes Atingidos]]),0)</f>
        <v>0</v>
      </c>
      <c r="BS469" s="85" t="str">
        <f t="shared" si="227"/>
        <v/>
      </c>
      <c r="BT469" s="84">
        <f>IFERROR(FIND("Fauna",consulta_completa__11[[#This Row],[13 - Ocorrências/Ambientes Atingidos]]),0)</f>
        <v>0</v>
      </c>
      <c r="BU469" s="85" t="str">
        <f t="shared" si="228"/>
        <v/>
      </c>
      <c r="BV469" s="84">
        <f>IFERROR(FIND("UC federal",consulta_completa__11[[#This Row],[13 - Ocorrências/Ambientes Atingidos]]),0)</f>
        <v>0</v>
      </c>
      <c r="BW469" s="85" t="str">
        <f t="shared" si="229"/>
        <v/>
      </c>
      <c r="BX469" s="84">
        <f>IFERROR(FIND("UC estadual/municipal",consulta_completa__11[[#This Row],[13 - Ocorrências/Ambientes Atingidos]]),0)</f>
        <v>0</v>
      </c>
      <c r="BY469" s="85" t="str">
        <f t="shared" si="230"/>
        <v/>
      </c>
      <c r="BZ469" s="84">
        <f>IFERROR(FIND("Outro(s)",consulta_completa__11[[#This Row],[13 - Ocorrências/Ambientes Atingidos]]),0)</f>
        <v>0</v>
      </c>
      <c r="CA469" s="85" t="str">
        <f t="shared" si="231"/>
        <v/>
      </c>
      <c r="CB469" s="84">
        <f>IFERROR(FIND("Sem dano",consulta_completa__11[[#This Row],[13 - Ocorrências/Ambientes Atingidos]]),0)</f>
        <v>0</v>
      </c>
      <c r="CC469" s="85" t="str">
        <f t="shared" si="232"/>
        <v/>
      </c>
      <c r="CD469" s="84" t="str">
        <f>IF(consulta_completa__11[[#This Row],[13 - Ocorrências/Ambientes Atingidos]]="","X","")</f>
        <v/>
      </c>
      <c r="CE469" s="86">
        <f>IFERROR(FIND("IBAMA",consulta_completa__11[[#This Row],[14 - Inst. Atuando no Local]]),0)</f>
        <v>0</v>
      </c>
      <c r="CF469" s="86" t="str">
        <f t="shared" si="233"/>
        <v/>
      </c>
      <c r="CG469" s="86">
        <f>IFERROR(FIND("OEMA",consulta_completa__11[[#This Row],[14 - Inst. Atuando no Local]]),0)</f>
        <v>0</v>
      </c>
      <c r="CH469" s="86" t="str">
        <f t="shared" si="234"/>
        <v/>
      </c>
      <c r="CI469" s="86">
        <f>IFERROR(FIND("DEFESA CIVIL",consulta_completa__11[[#This Row],[14 - Inst. Atuando no Local]]),0)</f>
        <v>0</v>
      </c>
      <c r="CJ469" s="86" t="str">
        <f t="shared" si="235"/>
        <v/>
      </c>
      <c r="CK469" s="86">
        <f>IFERROR(FIND("CORPO DE BOMBEIROS",consulta_completa__11[[#This Row],[14 - Inst. Atuando no Local]]),0)</f>
        <v>0</v>
      </c>
      <c r="CL469" s="86" t="str">
        <f t="shared" si="236"/>
        <v/>
      </c>
      <c r="CM469" s="86">
        <f>IFERROR(FIND("POLÍCIA RODOVIÁRIA",consulta_completa__11[[#This Row],[14 - Inst. Atuando no Local]]),0)</f>
        <v>0</v>
      </c>
      <c r="CN469" s="86" t="str">
        <f t="shared" si="237"/>
        <v/>
      </c>
      <c r="CO469" s="86">
        <f>IFERROR(FIND("POLÍCIA MILITAR",consulta_completa__11[[#This Row],[14 - Inst. Atuando no Local]]),0)</f>
        <v>0</v>
      </c>
      <c r="CP469" s="86" t="str">
        <f t="shared" si="238"/>
        <v/>
      </c>
      <c r="CQ469" s="86">
        <f>IFERROR(FIND("POLÍCIA CIVIL",consulta_completa__11[[#This Row],[14 - Inst. Atuando no Local]]),0)</f>
        <v>0</v>
      </c>
      <c r="CR469" s="86" t="str">
        <f t="shared" si="239"/>
        <v/>
      </c>
      <c r="CS469" s="86">
        <f>IFERROR(FIND("MARINHA DO BRASIL",consulta_completa__11[[#This Row],[14 - Inst. Atuando no Local]]),0)</f>
        <v>0</v>
      </c>
      <c r="CT469" s="86" t="str">
        <f t="shared" si="240"/>
        <v/>
      </c>
      <c r="CU469" s="86">
        <f>IFERROR(FIND("EMPRESA ESPECIALIZADA EM ATENDIMENTO",consulta_completa__11[[#This Row],[14 - Inst. Atuando no Local]]),0)</f>
        <v>0</v>
      </c>
      <c r="CV469" s="86" t="str">
        <f t="shared" si="241"/>
        <v/>
      </c>
      <c r="CW469" s="86">
        <f>IFERROR(FIND("IBAMA",consulta_completa__11[[#This Row],[14 - Inst. Atuando no Local]]),0)</f>
        <v>0</v>
      </c>
      <c r="CX469" s="86" t="str">
        <f t="shared" si="242"/>
        <v/>
      </c>
      <c r="CY469" s="86" t="str">
        <f>IF(consulta_completa__11[[#This Row],[14 - Inst. Atuando no Local]]="","X","")</f>
        <v/>
      </c>
      <c r="CZ469" s="86">
        <f>IFERROR(FIND("OUTRA (S)",consulta_completa__11[[#This Row],[14 - Inst. Atuando no Local]]),0)</f>
        <v>0</v>
      </c>
      <c r="DA469" s="86" t="str">
        <f t="shared" si="243"/>
        <v/>
      </c>
      <c r="DB469" s="37" t="str">
        <f t="shared" si="244"/>
        <v>Sim</v>
      </c>
      <c r="DC469" s="37" t="str">
        <f t="shared" si="245"/>
        <v>Não</v>
      </c>
      <c r="DD469" s="37" t="str">
        <f t="shared" si="246"/>
        <v>Sim</v>
      </c>
      <c r="DE469" s="89" t="str">
        <f t="shared" si="248"/>
        <v>Federal</v>
      </c>
    </row>
    <row r="470" spans="1:109">
      <c r="A470" s="15">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4">
        <f>IFERROR(FIND("Óbitos/feridos",consulta_completa__11[[#This Row],[13 - Ocorrências/Ambientes Atingidos]]),0)</f>
        <v>0</v>
      </c>
      <c r="AY470" s="85" t="str">
        <f t="shared" si="218"/>
        <v/>
      </c>
      <c r="AZ470" s="84">
        <f>IFERROR(FIND("População afetada/evacuada",consulta_completa__11[[#This Row],[13 - Ocorrências/Ambientes Atingidos]]),0)</f>
        <v>0</v>
      </c>
      <c r="BA470" s="84" t="str">
        <f t="shared" si="219"/>
        <v/>
      </c>
      <c r="BB470" s="84">
        <f>IFERROR(FIND("Suspensão de abastecimento de água",consulta_completa__11[[#This Row],[13 - Ocorrências/Ambientes Atingidos]]),0)</f>
        <v>0</v>
      </c>
      <c r="BC470" s="85" t="str">
        <f t="shared" si="247"/>
        <v/>
      </c>
      <c r="BD470" s="84">
        <f>IFERROR(FIND("Rio/córrego",consulta_completa__11[[#This Row],[13 - Ocorrências/Ambientes Atingidos]]),0)</f>
        <v>0</v>
      </c>
      <c r="BE470" s="85" t="str">
        <f t="shared" si="220"/>
        <v/>
      </c>
      <c r="BF470" s="84">
        <f>IFERROR(FIND("Lago",consulta_completa__11[[#This Row],[13 - Ocorrências/Ambientes Atingidos]]),0)</f>
        <v>0</v>
      </c>
      <c r="BG470" s="85" t="str">
        <f t="shared" si="221"/>
        <v/>
      </c>
      <c r="BH470" s="84">
        <f>IFERROR(FIND("Mar",consulta_completa__11[[#This Row],[13 - Ocorrências/Ambientes Atingidos]]),0)</f>
        <v>1</v>
      </c>
      <c r="BI470" s="85" t="str">
        <f t="shared" si="222"/>
        <v>X</v>
      </c>
      <c r="BJ470" s="84">
        <f>IFERROR(FIND("Praia",consulta_completa__11[[#This Row],[13 - Ocorrências/Ambientes Atingidos]]),0)</f>
        <v>0</v>
      </c>
      <c r="BK470" s="85" t="str">
        <f t="shared" si="223"/>
        <v/>
      </c>
      <c r="BL470" s="84">
        <f>IFERROR(FIND("Solo",consulta_completa__11[[#This Row],[13 - Ocorrências/Ambientes Atingidos]]),0)</f>
        <v>0</v>
      </c>
      <c r="BM470" s="85" t="str">
        <f t="shared" si="224"/>
        <v/>
      </c>
      <c r="BN470" s="84">
        <f>IFERROR(FIND("Águas subterrâneas",consulta_completa__11[[#This Row],[13 - Ocorrências/Ambientes Atingidos]]),0)</f>
        <v>0</v>
      </c>
      <c r="BO470" s="85" t="str">
        <f t="shared" si="225"/>
        <v/>
      </c>
      <c r="BP470" s="84">
        <f>IFERROR(FIND("Atmosfera",consulta_completa__11[[#This Row],[13 - Ocorrências/Ambientes Atingidos]]),0)</f>
        <v>0</v>
      </c>
      <c r="BQ470" s="85" t="str">
        <f t="shared" si="226"/>
        <v/>
      </c>
      <c r="BR470" s="84">
        <f>IFERROR(FIND("Flora",consulta_completa__11[[#This Row],[13 - Ocorrências/Ambientes Atingidos]]),0)</f>
        <v>0</v>
      </c>
      <c r="BS470" s="85" t="str">
        <f t="shared" si="227"/>
        <v/>
      </c>
      <c r="BT470" s="84">
        <f>IFERROR(FIND("Fauna",consulta_completa__11[[#This Row],[13 - Ocorrências/Ambientes Atingidos]]),0)</f>
        <v>0</v>
      </c>
      <c r="BU470" s="85" t="str">
        <f t="shared" si="228"/>
        <v/>
      </c>
      <c r="BV470" s="84">
        <f>IFERROR(FIND("UC federal",consulta_completa__11[[#This Row],[13 - Ocorrências/Ambientes Atingidos]]),0)</f>
        <v>0</v>
      </c>
      <c r="BW470" s="85" t="str">
        <f t="shared" si="229"/>
        <v/>
      </c>
      <c r="BX470" s="84">
        <f>IFERROR(FIND("UC estadual/municipal",consulta_completa__11[[#This Row],[13 - Ocorrências/Ambientes Atingidos]]),0)</f>
        <v>0</v>
      </c>
      <c r="BY470" s="85" t="str">
        <f t="shared" si="230"/>
        <v/>
      </c>
      <c r="BZ470" s="84">
        <f>IFERROR(FIND("Outro(s)",consulta_completa__11[[#This Row],[13 - Ocorrências/Ambientes Atingidos]]),0)</f>
        <v>0</v>
      </c>
      <c r="CA470" s="85" t="str">
        <f t="shared" si="231"/>
        <v/>
      </c>
      <c r="CB470" s="84">
        <f>IFERROR(FIND("Sem dano",consulta_completa__11[[#This Row],[13 - Ocorrências/Ambientes Atingidos]]),0)</f>
        <v>0</v>
      </c>
      <c r="CC470" s="85" t="str">
        <f t="shared" si="232"/>
        <v/>
      </c>
      <c r="CD470" s="84" t="str">
        <f>IF(consulta_completa__11[[#This Row],[13 - Ocorrências/Ambientes Atingidos]]="","X","")</f>
        <v/>
      </c>
      <c r="CE470" s="86">
        <f>IFERROR(FIND("IBAMA",consulta_completa__11[[#This Row],[14 - Inst. Atuando no Local]]),0)</f>
        <v>0</v>
      </c>
      <c r="CF470" s="86" t="str">
        <f t="shared" si="233"/>
        <v/>
      </c>
      <c r="CG470" s="86">
        <f>IFERROR(FIND("OEMA",consulta_completa__11[[#This Row],[14 - Inst. Atuando no Local]]),0)</f>
        <v>0</v>
      </c>
      <c r="CH470" s="86" t="str">
        <f t="shared" si="234"/>
        <v/>
      </c>
      <c r="CI470" s="86">
        <f>IFERROR(FIND("DEFESA CIVIL",consulta_completa__11[[#This Row],[14 - Inst. Atuando no Local]]),0)</f>
        <v>0</v>
      </c>
      <c r="CJ470" s="86" t="str">
        <f t="shared" si="235"/>
        <v/>
      </c>
      <c r="CK470" s="86">
        <f>IFERROR(FIND("CORPO DE BOMBEIROS",consulta_completa__11[[#This Row],[14 - Inst. Atuando no Local]]),0)</f>
        <v>0</v>
      </c>
      <c r="CL470" s="86" t="str">
        <f t="shared" si="236"/>
        <v/>
      </c>
      <c r="CM470" s="86">
        <f>IFERROR(FIND("POLÍCIA RODOVIÁRIA",consulta_completa__11[[#This Row],[14 - Inst. Atuando no Local]]),0)</f>
        <v>0</v>
      </c>
      <c r="CN470" s="86" t="str">
        <f t="shared" si="237"/>
        <v/>
      </c>
      <c r="CO470" s="86">
        <f>IFERROR(FIND("POLÍCIA MILITAR",consulta_completa__11[[#This Row],[14 - Inst. Atuando no Local]]),0)</f>
        <v>0</v>
      </c>
      <c r="CP470" s="86" t="str">
        <f t="shared" si="238"/>
        <v/>
      </c>
      <c r="CQ470" s="86">
        <f>IFERROR(FIND("POLÍCIA CIVIL",consulta_completa__11[[#This Row],[14 - Inst. Atuando no Local]]),0)</f>
        <v>0</v>
      </c>
      <c r="CR470" s="86" t="str">
        <f t="shared" si="239"/>
        <v/>
      </c>
      <c r="CS470" s="86">
        <f>IFERROR(FIND("MARINHA DO BRASIL",consulta_completa__11[[#This Row],[14 - Inst. Atuando no Local]]),0)</f>
        <v>0</v>
      </c>
      <c r="CT470" s="86" t="str">
        <f t="shared" si="240"/>
        <v/>
      </c>
      <c r="CU470" s="86">
        <f>IFERROR(FIND("EMPRESA ESPECIALIZADA EM ATENDIMENTO",consulta_completa__11[[#This Row],[14 - Inst. Atuando no Local]]),0)</f>
        <v>0</v>
      </c>
      <c r="CV470" s="86" t="str">
        <f t="shared" si="241"/>
        <v/>
      </c>
      <c r="CW470" s="86">
        <f>IFERROR(FIND("IBAMA",consulta_completa__11[[#This Row],[14 - Inst. Atuando no Local]]),0)</f>
        <v>0</v>
      </c>
      <c r="CX470" s="86" t="str">
        <f t="shared" si="242"/>
        <v/>
      </c>
      <c r="CY470" s="86" t="str">
        <f>IF(consulta_completa__11[[#This Row],[14 - Inst. Atuando no Local]]="","X","")</f>
        <v>X</v>
      </c>
      <c r="CZ470" s="86">
        <f>IFERROR(FIND("OUTRA (S)",consulta_completa__11[[#This Row],[14 - Inst. Atuando no Local]]),0)</f>
        <v>0</v>
      </c>
      <c r="DA470" s="86" t="str">
        <f t="shared" si="243"/>
        <v/>
      </c>
      <c r="DB470" s="37" t="str">
        <f t="shared" si="244"/>
        <v>Sim</v>
      </c>
      <c r="DC470" s="37" t="str">
        <f t="shared" si="245"/>
        <v>Não</v>
      </c>
      <c r="DD470" s="37" t="str">
        <f t="shared" si="246"/>
        <v>Sim</v>
      </c>
      <c r="DE470" s="89" t="str">
        <f t="shared" si="248"/>
        <v>Federal</v>
      </c>
    </row>
    <row r="471" spans="1:109">
      <c r="A471" s="15">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4">
        <f>IFERROR(FIND("Óbitos/feridos",consulta_completa__11[[#This Row],[13 - Ocorrências/Ambientes Atingidos]]),0)</f>
        <v>0</v>
      </c>
      <c r="AY471" s="85" t="str">
        <f t="shared" si="218"/>
        <v/>
      </c>
      <c r="AZ471" s="84">
        <f>IFERROR(FIND("População afetada/evacuada",consulta_completa__11[[#This Row],[13 - Ocorrências/Ambientes Atingidos]]),0)</f>
        <v>0</v>
      </c>
      <c r="BA471" s="84" t="str">
        <f t="shared" si="219"/>
        <v/>
      </c>
      <c r="BB471" s="84">
        <f>IFERROR(FIND("Suspensão de abastecimento de água",consulta_completa__11[[#This Row],[13 - Ocorrências/Ambientes Atingidos]]),0)</f>
        <v>0</v>
      </c>
      <c r="BC471" s="85" t="str">
        <f t="shared" si="247"/>
        <v/>
      </c>
      <c r="BD471" s="84">
        <f>IFERROR(FIND("Rio/córrego",consulta_completa__11[[#This Row],[13 - Ocorrências/Ambientes Atingidos]]),0)</f>
        <v>0</v>
      </c>
      <c r="BE471" s="85" t="str">
        <f t="shared" si="220"/>
        <v/>
      </c>
      <c r="BF471" s="84">
        <f>IFERROR(FIND("Lago",consulta_completa__11[[#This Row],[13 - Ocorrências/Ambientes Atingidos]]),0)</f>
        <v>0</v>
      </c>
      <c r="BG471" s="85" t="str">
        <f t="shared" si="221"/>
        <v/>
      </c>
      <c r="BH471" s="84">
        <f>IFERROR(FIND("Mar",consulta_completa__11[[#This Row],[13 - Ocorrências/Ambientes Atingidos]]),0)</f>
        <v>1</v>
      </c>
      <c r="BI471" s="85" t="str">
        <f t="shared" si="222"/>
        <v>X</v>
      </c>
      <c r="BJ471" s="84">
        <f>IFERROR(FIND("Praia",consulta_completa__11[[#This Row],[13 - Ocorrências/Ambientes Atingidos]]),0)</f>
        <v>0</v>
      </c>
      <c r="BK471" s="85" t="str">
        <f t="shared" si="223"/>
        <v/>
      </c>
      <c r="BL471" s="84">
        <f>IFERROR(FIND("Solo",consulta_completa__11[[#This Row],[13 - Ocorrências/Ambientes Atingidos]]),0)</f>
        <v>0</v>
      </c>
      <c r="BM471" s="85" t="str">
        <f t="shared" si="224"/>
        <v/>
      </c>
      <c r="BN471" s="84">
        <f>IFERROR(FIND("Águas subterrâneas",consulta_completa__11[[#This Row],[13 - Ocorrências/Ambientes Atingidos]]),0)</f>
        <v>0</v>
      </c>
      <c r="BO471" s="85" t="str">
        <f t="shared" si="225"/>
        <v/>
      </c>
      <c r="BP471" s="84">
        <f>IFERROR(FIND("Atmosfera",consulta_completa__11[[#This Row],[13 - Ocorrências/Ambientes Atingidos]]),0)</f>
        <v>0</v>
      </c>
      <c r="BQ471" s="85" t="str">
        <f t="shared" si="226"/>
        <v/>
      </c>
      <c r="BR471" s="84">
        <f>IFERROR(FIND("Flora",consulta_completa__11[[#This Row],[13 - Ocorrências/Ambientes Atingidos]]),0)</f>
        <v>0</v>
      </c>
      <c r="BS471" s="85" t="str">
        <f t="shared" si="227"/>
        <v/>
      </c>
      <c r="BT471" s="84">
        <f>IFERROR(FIND("Fauna",consulta_completa__11[[#This Row],[13 - Ocorrências/Ambientes Atingidos]]),0)</f>
        <v>0</v>
      </c>
      <c r="BU471" s="85" t="str">
        <f t="shared" si="228"/>
        <v/>
      </c>
      <c r="BV471" s="84">
        <f>IFERROR(FIND("UC federal",consulta_completa__11[[#This Row],[13 - Ocorrências/Ambientes Atingidos]]),0)</f>
        <v>0</v>
      </c>
      <c r="BW471" s="85" t="str">
        <f t="shared" si="229"/>
        <v/>
      </c>
      <c r="BX471" s="84">
        <f>IFERROR(FIND("UC estadual/municipal",consulta_completa__11[[#This Row],[13 - Ocorrências/Ambientes Atingidos]]),0)</f>
        <v>0</v>
      </c>
      <c r="BY471" s="85" t="str">
        <f t="shared" si="230"/>
        <v/>
      </c>
      <c r="BZ471" s="84">
        <f>IFERROR(FIND("Outro(s)",consulta_completa__11[[#This Row],[13 - Ocorrências/Ambientes Atingidos]]),0)</f>
        <v>0</v>
      </c>
      <c r="CA471" s="85" t="str">
        <f t="shared" si="231"/>
        <v/>
      </c>
      <c r="CB471" s="84">
        <f>IFERROR(FIND("Sem dano",consulta_completa__11[[#This Row],[13 - Ocorrências/Ambientes Atingidos]]),0)</f>
        <v>0</v>
      </c>
      <c r="CC471" s="85" t="str">
        <f t="shared" si="232"/>
        <v/>
      </c>
      <c r="CD471" s="84" t="str">
        <f>IF(consulta_completa__11[[#This Row],[13 - Ocorrências/Ambientes Atingidos]]="","X","")</f>
        <v/>
      </c>
      <c r="CE471" s="86">
        <f>IFERROR(FIND("IBAMA",consulta_completa__11[[#This Row],[14 - Inst. Atuando no Local]]),0)</f>
        <v>0</v>
      </c>
      <c r="CF471" s="86" t="str">
        <f t="shared" si="233"/>
        <v/>
      </c>
      <c r="CG471" s="86">
        <f>IFERROR(FIND("OEMA",consulta_completa__11[[#This Row],[14 - Inst. Atuando no Local]]),0)</f>
        <v>0</v>
      </c>
      <c r="CH471" s="86" t="str">
        <f t="shared" si="234"/>
        <v/>
      </c>
      <c r="CI471" s="86">
        <f>IFERROR(FIND("DEFESA CIVIL",consulta_completa__11[[#This Row],[14 - Inst. Atuando no Local]]),0)</f>
        <v>0</v>
      </c>
      <c r="CJ471" s="86" t="str">
        <f t="shared" si="235"/>
        <v/>
      </c>
      <c r="CK471" s="86">
        <f>IFERROR(FIND("CORPO DE BOMBEIROS",consulta_completa__11[[#This Row],[14 - Inst. Atuando no Local]]),0)</f>
        <v>0</v>
      </c>
      <c r="CL471" s="86" t="str">
        <f t="shared" si="236"/>
        <v/>
      </c>
      <c r="CM471" s="86">
        <f>IFERROR(FIND("POLÍCIA RODOVIÁRIA",consulta_completa__11[[#This Row],[14 - Inst. Atuando no Local]]),0)</f>
        <v>0</v>
      </c>
      <c r="CN471" s="86" t="str">
        <f t="shared" si="237"/>
        <v/>
      </c>
      <c r="CO471" s="86">
        <f>IFERROR(FIND("POLÍCIA MILITAR",consulta_completa__11[[#This Row],[14 - Inst. Atuando no Local]]),0)</f>
        <v>0</v>
      </c>
      <c r="CP471" s="86" t="str">
        <f t="shared" si="238"/>
        <v/>
      </c>
      <c r="CQ471" s="86">
        <f>IFERROR(FIND("POLÍCIA CIVIL",consulta_completa__11[[#This Row],[14 - Inst. Atuando no Local]]),0)</f>
        <v>0</v>
      </c>
      <c r="CR471" s="86" t="str">
        <f t="shared" si="239"/>
        <v/>
      </c>
      <c r="CS471" s="86">
        <f>IFERROR(FIND("MARINHA DO BRASIL",consulta_completa__11[[#This Row],[14 - Inst. Atuando no Local]]),0)</f>
        <v>0</v>
      </c>
      <c r="CT471" s="86" t="str">
        <f t="shared" si="240"/>
        <v/>
      </c>
      <c r="CU471" s="86">
        <f>IFERROR(FIND("EMPRESA ESPECIALIZADA EM ATENDIMENTO",consulta_completa__11[[#This Row],[14 - Inst. Atuando no Local]]),0)</f>
        <v>0</v>
      </c>
      <c r="CV471" s="86" t="str">
        <f t="shared" si="241"/>
        <v/>
      </c>
      <c r="CW471" s="86">
        <f>IFERROR(FIND("IBAMA",consulta_completa__11[[#This Row],[14 - Inst. Atuando no Local]]),0)</f>
        <v>0</v>
      </c>
      <c r="CX471" s="86" t="str">
        <f t="shared" si="242"/>
        <v/>
      </c>
      <c r="CY471" s="86" t="str">
        <f>IF(consulta_completa__11[[#This Row],[14 - Inst. Atuando no Local]]="","X","")</f>
        <v>X</v>
      </c>
      <c r="CZ471" s="86">
        <f>IFERROR(FIND("OUTRA (S)",consulta_completa__11[[#This Row],[14 - Inst. Atuando no Local]]),0)</f>
        <v>0</v>
      </c>
      <c r="DA471" s="86" t="str">
        <f t="shared" si="243"/>
        <v/>
      </c>
      <c r="DB471" s="37" t="str">
        <f t="shared" si="244"/>
        <v>Sim</v>
      </c>
      <c r="DC471" s="37" t="str">
        <f t="shared" si="245"/>
        <v>Não</v>
      </c>
      <c r="DD471" s="37" t="str">
        <f t="shared" si="246"/>
        <v>Sim</v>
      </c>
      <c r="DE471" s="89" t="str">
        <f t="shared" si="248"/>
        <v>Federal</v>
      </c>
    </row>
    <row r="472" spans="1:109">
      <c r="A472" s="15">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4">
        <f>IFERROR(FIND("Óbitos/feridos",consulta_completa__11[[#This Row],[13 - Ocorrências/Ambientes Atingidos]]),0)</f>
        <v>0</v>
      </c>
      <c r="AY472" s="85" t="str">
        <f t="shared" si="218"/>
        <v/>
      </c>
      <c r="AZ472" s="84">
        <f>IFERROR(FIND("População afetada/evacuada",consulta_completa__11[[#This Row],[13 - Ocorrências/Ambientes Atingidos]]),0)</f>
        <v>0</v>
      </c>
      <c r="BA472" s="84" t="str">
        <f t="shared" si="219"/>
        <v/>
      </c>
      <c r="BB472" s="84">
        <f>IFERROR(FIND("Suspensão de abastecimento de água",consulta_completa__11[[#This Row],[13 - Ocorrências/Ambientes Atingidos]]),0)</f>
        <v>0</v>
      </c>
      <c r="BC472" s="85" t="str">
        <f t="shared" si="247"/>
        <v/>
      </c>
      <c r="BD472" s="84">
        <f>IFERROR(FIND("Rio/córrego",consulta_completa__11[[#This Row],[13 - Ocorrências/Ambientes Atingidos]]),0)</f>
        <v>0</v>
      </c>
      <c r="BE472" s="85" t="str">
        <f t="shared" si="220"/>
        <v/>
      </c>
      <c r="BF472" s="84">
        <f>IFERROR(FIND("Lago",consulta_completa__11[[#This Row],[13 - Ocorrências/Ambientes Atingidos]]),0)</f>
        <v>0</v>
      </c>
      <c r="BG472" s="85" t="str">
        <f t="shared" si="221"/>
        <v/>
      </c>
      <c r="BH472" s="84">
        <f>IFERROR(FIND("Mar",consulta_completa__11[[#This Row],[13 - Ocorrências/Ambientes Atingidos]]),0)</f>
        <v>0</v>
      </c>
      <c r="BI472" s="85" t="str">
        <f t="shared" si="222"/>
        <v/>
      </c>
      <c r="BJ472" s="84">
        <f>IFERROR(FIND("Praia",consulta_completa__11[[#This Row],[13 - Ocorrências/Ambientes Atingidos]]),0)</f>
        <v>0</v>
      </c>
      <c r="BK472" s="85" t="str">
        <f t="shared" si="223"/>
        <v/>
      </c>
      <c r="BL472" s="84">
        <f>IFERROR(FIND("Solo",consulta_completa__11[[#This Row],[13 - Ocorrências/Ambientes Atingidos]]),0)</f>
        <v>1</v>
      </c>
      <c r="BM472" s="85" t="str">
        <f t="shared" si="224"/>
        <v>X</v>
      </c>
      <c r="BN472" s="84">
        <f>IFERROR(FIND("Águas subterrâneas",consulta_completa__11[[#This Row],[13 - Ocorrências/Ambientes Atingidos]]),0)</f>
        <v>0</v>
      </c>
      <c r="BO472" s="85" t="str">
        <f t="shared" si="225"/>
        <v/>
      </c>
      <c r="BP472" s="84">
        <f>IFERROR(FIND("Atmosfera",consulta_completa__11[[#This Row],[13 - Ocorrências/Ambientes Atingidos]]),0)</f>
        <v>0</v>
      </c>
      <c r="BQ472" s="85" t="str">
        <f t="shared" si="226"/>
        <v/>
      </c>
      <c r="BR472" s="84">
        <f>IFERROR(FIND("Flora",consulta_completa__11[[#This Row],[13 - Ocorrências/Ambientes Atingidos]]),0)</f>
        <v>7</v>
      </c>
      <c r="BS472" s="85" t="str">
        <f t="shared" si="227"/>
        <v>X</v>
      </c>
      <c r="BT472" s="84">
        <f>IFERROR(FIND("Fauna",consulta_completa__11[[#This Row],[13 - Ocorrências/Ambientes Atingidos]]),0)</f>
        <v>0</v>
      </c>
      <c r="BU472" s="85" t="str">
        <f t="shared" si="228"/>
        <v/>
      </c>
      <c r="BV472" s="84">
        <f>IFERROR(FIND("UC federal",consulta_completa__11[[#This Row],[13 - Ocorrências/Ambientes Atingidos]]),0)</f>
        <v>0</v>
      </c>
      <c r="BW472" s="85" t="str">
        <f t="shared" si="229"/>
        <v/>
      </c>
      <c r="BX472" s="84">
        <f>IFERROR(FIND("UC estadual/municipal",consulta_completa__11[[#This Row],[13 - Ocorrências/Ambientes Atingidos]]),0)</f>
        <v>0</v>
      </c>
      <c r="BY472" s="85" t="str">
        <f t="shared" si="230"/>
        <v/>
      </c>
      <c r="BZ472" s="84">
        <f>IFERROR(FIND("Outro(s)",consulta_completa__11[[#This Row],[13 - Ocorrências/Ambientes Atingidos]]),0)</f>
        <v>14</v>
      </c>
      <c r="CA472" s="85" t="str">
        <f t="shared" si="231"/>
        <v>X</v>
      </c>
      <c r="CB472" s="84">
        <f>IFERROR(FIND("Sem dano",consulta_completa__11[[#This Row],[13 - Ocorrências/Ambientes Atingidos]]),0)</f>
        <v>0</v>
      </c>
      <c r="CC472" s="85" t="str">
        <f t="shared" si="232"/>
        <v/>
      </c>
      <c r="CD472" s="84" t="str">
        <f>IF(consulta_completa__11[[#This Row],[13 - Ocorrências/Ambientes Atingidos]]="","X","")</f>
        <v/>
      </c>
      <c r="CE472" s="86">
        <f>IFERROR(FIND("IBAMA",consulta_completa__11[[#This Row],[14 - Inst. Atuando no Local]]),0)</f>
        <v>0</v>
      </c>
      <c r="CF472" s="86" t="str">
        <f t="shared" si="233"/>
        <v/>
      </c>
      <c r="CG472" s="86">
        <f>IFERROR(FIND("OEMA",consulta_completa__11[[#This Row],[14 - Inst. Atuando no Local]]),0)</f>
        <v>0</v>
      </c>
      <c r="CH472" s="86" t="str">
        <f t="shared" si="234"/>
        <v/>
      </c>
      <c r="CI472" s="86">
        <f>IFERROR(FIND("DEFESA CIVIL",consulta_completa__11[[#This Row],[14 - Inst. Atuando no Local]]),0)</f>
        <v>0</v>
      </c>
      <c r="CJ472" s="86" t="str">
        <f t="shared" si="235"/>
        <v/>
      </c>
      <c r="CK472" s="86">
        <f>IFERROR(FIND("CORPO DE BOMBEIROS",consulta_completa__11[[#This Row],[14 - Inst. Atuando no Local]]),0)</f>
        <v>0</v>
      </c>
      <c r="CL472" s="86" t="str">
        <f t="shared" si="236"/>
        <v/>
      </c>
      <c r="CM472" s="86">
        <f>IFERROR(FIND("POLÍCIA RODOVIÁRIA",consulta_completa__11[[#This Row],[14 - Inst. Atuando no Local]]),0)</f>
        <v>0</v>
      </c>
      <c r="CN472" s="86" t="str">
        <f t="shared" si="237"/>
        <v/>
      </c>
      <c r="CO472" s="86">
        <f>IFERROR(FIND("POLÍCIA MILITAR",consulta_completa__11[[#This Row],[14 - Inst. Atuando no Local]]),0)</f>
        <v>0</v>
      </c>
      <c r="CP472" s="86" t="str">
        <f t="shared" si="238"/>
        <v/>
      </c>
      <c r="CQ472" s="86">
        <f>IFERROR(FIND("POLÍCIA CIVIL",consulta_completa__11[[#This Row],[14 - Inst. Atuando no Local]]),0)</f>
        <v>0</v>
      </c>
      <c r="CR472" s="86" t="str">
        <f t="shared" si="239"/>
        <v/>
      </c>
      <c r="CS472" s="86">
        <f>IFERROR(FIND("MARINHA DO BRASIL",consulta_completa__11[[#This Row],[14 - Inst. Atuando no Local]]),0)</f>
        <v>0</v>
      </c>
      <c r="CT472" s="86" t="str">
        <f t="shared" si="240"/>
        <v/>
      </c>
      <c r="CU472" s="86">
        <f>IFERROR(FIND("EMPRESA ESPECIALIZADA EM ATENDIMENTO",consulta_completa__11[[#This Row],[14 - Inst. Atuando no Local]]),0)</f>
        <v>0</v>
      </c>
      <c r="CV472" s="86" t="str">
        <f t="shared" si="241"/>
        <v/>
      </c>
      <c r="CW472" s="86">
        <f>IFERROR(FIND("IBAMA",consulta_completa__11[[#This Row],[14 - Inst. Atuando no Local]]),0)</f>
        <v>0</v>
      </c>
      <c r="CX472" s="86" t="str">
        <f t="shared" si="242"/>
        <v/>
      </c>
      <c r="CY472" s="86" t="str">
        <f>IF(consulta_completa__11[[#This Row],[14 - Inst. Atuando no Local]]="","X","")</f>
        <v/>
      </c>
      <c r="CZ472" s="86">
        <f>IFERROR(FIND("OUTRA (S)",consulta_completa__11[[#This Row],[14 - Inst. Atuando no Local]]),0)</f>
        <v>0</v>
      </c>
      <c r="DA472" s="86" t="str">
        <f t="shared" si="243"/>
        <v/>
      </c>
      <c r="DB472" s="37" t="str">
        <f t="shared" si="244"/>
        <v>Sim</v>
      </c>
      <c r="DC472" s="37" t="str">
        <f t="shared" si="245"/>
        <v>Não</v>
      </c>
      <c r="DD472" s="37" t="str">
        <f t="shared" si="246"/>
        <v>Sim</v>
      </c>
      <c r="DE472" s="89" t="str">
        <f t="shared" si="248"/>
        <v>Sem informação</v>
      </c>
    </row>
    <row r="473" spans="1:109">
      <c r="A473" s="15">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4">
        <f>IFERROR(FIND("Óbitos/feridos",consulta_completa__11[[#This Row],[13 - Ocorrências/Ambientes Atingidos]]),0)</f>
        <v>0</v>
      </c>
      <c r="AY473" s="85" t="str">
        <f t="shared" si="218"/>
        <v/>
      </c>
      <c r="AZ473" s="84">
        <f>IFERROR(FIND("População afetada/evacuada",consulta_completa__11[[#This Row],[13 - Ocorrências/Ambientes Atingidos]]),0)</f>
        <v>0</v>
      </c>
      <c r="BA473" s="84" t="str">
        <f t="shared" si="219"/>
        <v/>
      </c>
      <c r="BB473" s="84">
        <f>IFERROR(FIND("Suspensão de abastecimento de água",consulta_completa__11[[#This Row],[13 - Ocorrências/Ambientes Atingidos]]),0)</f>
        <v>0</v>
      </c>
      <c r="BC473" s="85" t="str">
        <f t="shared" si="247"/>
        <v/>
      </c>
      <c r="BD473" s="84">
        <f>IFERROR(FIND("Rio/córrego",consulta_completa__11[[#This Row],[13 - Ocorrências/Ambientes Atingidos]]),0)</f>
        <v>0</v>
      </c>
      <c r="BE473" s="85" t="str">
        <f t="shared" si="220"/>
        <v/>
      </c>
      <c r="BF473" s="84">
        <f>IFERROR(FIND("Lago",consulta_completa__11[[#This Row],[13 - Ocorrências/Ambientes Atingidos]]),0)</f>
        <v>0</v>
      </c>
      <c r="BG473" s="85" t="str">
        <f t="shared" si="221"/>
        <v/>
      </c>
      <c r="BH473" s="84">
        <f>IFERROR(FIND("Mar",consulta_completa__11[[#This Row],[13 - Ocorrências/Ambientes Atingidos]]),0)</f>
        <v>0</v>
      </c>
      <c r="BI473" s="85" t="str">
        <f t="shared" si="222"/>
        <v/>
      </c>
      <c r="BJ473" s="84">
        <f>IFERROR(FIND("Praia",consulta_completa__11[[#This Row],[13 - Ocorrências/Ambientes Atingidos]]),0)</f>
        <v>0</v>
      </c>
      <c r="BK473" s="85" t="str">
        <f t="shared" si="223"/>
        <v/>
      </c>
      <c r="BL473" s="84">
        <f>IFERROR(FIND("Solo",consulta_completa__11[[#This Row],[13 - Ocorrências/Ambientes Atingidos]]),0)</f>
        <v>1</v>
      </c>
      <c r="BM473" s="85" t="str">
        <f t="shared" si="224"/>
        <v>X</v>
      </c>
      <c r="BN473" s="84">
        <f>IFERROR(FIND("Águas subterrâneas",consulta_completa__11[[#This Row],[13 - Ocorrências/Ambientes Atingidos]]),0)</f>
        <v>0</v>
      </c>
      <c r="BO473" s="85" t="str">
        <f t="shared" si="225"/>
        <v/>
      </c>
      <c r="BP473" s="84">
        <f>IFERROR(FIND("Atmosfera",consulta_completa__11[[#This Row],[13 - Ocorrências/Ambientes Atingidos]]),0)</f>
        <v>0</v>
      </c>
      <c r="BQ473" s="85" t="str">
        <f t="shared" si="226"/>
        <v/>
      </c>
      <c r="BR473" s="84">
        <f>IFERROR(FIND("Flora",consulta_completa__11[[#This Row],[13 - Ocorrências/Ambientes Atingidos]]),0)</f>
        <v>0</v>
      </c>
      <c r="BS473" s="85" t="str">
        <f t="shared" si="227"/>
        <v/>
      </c>
      <c r="BT473" s="84">
        <f>IFERROR(FIND("Fauna",consulta_completa__11[[#This Row],[13 - Ocorrências/Ambientes Atingidos]]),0)</f>
        <v>0</v>
      </c>
      <c r="BU473" s="85" t="str">
        <f t="shared" si="228"/>
        <v/>
      </c>
      <c r="BV473" s="84">
        <f>IFERROR(FIND("UC federal",consulta_completa__11[[#This Row],[13 - Ocorrências/Ambientes Atingidos]]),0)</f>
        <v>0</v>
      </c>
      <c r="BW473" s="85" t="str">
        <f t="shared" si="229"/>
        <v/>
      </c>
      <c r="BX473" s="84">
        <f>IFERROR(FIND("UC estadual/municipal",consulta_completa__11[[#This Row],[13 - Ocorrências/Ambientes Atingidos]]),0)</f>
        <v>0</v>
      </c>
      <c r="BY473" s="85" t="str">
        <f t="shared" si="230"/>
        <v/>
      </c>
      <c r="BZ473" s="84">
        <f>IFERROR(FIND("Outro(s)",consulta_completa__11[[#This Row],[13 - Ocorrências/Ambientes Atingidos]]),0)</f>
        <v>0</v>
      </c>
      <c r="CA473" s="85" t="str">
        <f t="shared" si="231"/>
        <v/>
      </c>
      <c r="CB473" s="84">
        <f>IFERROR(FIND("Sem dano",consulta_completa__11[[#This Row],[13 - Ocorrências/Ambientes Atingidos]]),0)</f>
        <v>0</v>
      </c>
      <c r="CC473" s="85" t="str">
        <f t="shared" si="232"/>
        <v/>
      </c>
      <c r="CD473" s="84" t="str">
        <f>IF(consulta_completa__11[[#This Row],[13 - Ocorrências/Ambientes Atingidos]]="","X","")</f>
        <v/>
      </c>
      <c r="CE473" s="86">
        <f>IFERROR(FIND("IBAMA",consulta_completa__11[[#This Row],[14 - Inst. Atuando no Local]]),0)</f>
        <v>0</v>
      </c>
      <c r="CF473" s="86" t="str">
        <f t="shared" si="233"/>
        <v/>
      </c>
      <c r="CG473" s="86">
        <f>IFERROR(FIND("OEMA",consulta_completa__11[[#This Row],[14 - Inst. Atuando no Local]]),0)</f>
        <v>0</v>
      </c>
      <c r="CH473" s="86" t="str">
        <f t="shared" si="234"/>
        <v/>
      </c>
      <c r="CI473" s="86">
        <f>IFERROR(FIND("DEFESA CIVIL",consulta_completa__11[[#This Row],[14 - Inst. Atuando no Local]]),0)</f>
        <v>0</v>
      </c>
      <c r="CJ473" s="86" t="str">
        <f t="shared" si="235"/>
        <v/>
      </c>
      <c r="CK473" s="86">
        <f>IFERROR(FIND("CORPO DE BOMBEIROS",consulta_completa__11[[#This Row],[14 - Inst. Atuando no Local]]),0)</f>
        <v>0</v>
      </c>
      <c r="CL473" s="86" t="str">
        <f t="shared" si="236"/>
        <v/>
      </c>
      <c r="CM473" s="86">
        <f>IFERROR(FIND("POLÍCIA RODOVIÁRIA",consulta_completa__11[[#This Row],[14 - Inst. Atuando no Local]]),0)</f>
        <v>0</v>
      </c>
      <c r="CN473" s="86" t="str">
        <f t="shared" si="237"/>
        <v/>
      </c>
      <c r="CO473" s="86">
        <f>IFERROR(FIND("POLÍCIA MILITAR",consulta_completa__11[[#This Row],[14 - Inst. Atuando no Local]]),0)</f>
        <v>0</v>
      </c>
      <c r="CP473" s="86" t="str">
        <f t="shared" si="238"/>
        <v/>
      </c>
      <c r="CQ473" s="86">
        <f>IFERROR(FIND("POLÍCIA CIVIL",consulta_completa__11[[#This Row],[14 - Inst. Atuando no Local]]),0)</f>
        <v>0</v>
      </c>
      <c r="CR473" s="86" t="str">
        <f t="shared" si="239"/>
        <v/>
      </c>
      <c r="CS473" s="86">
        <f>IFERROR(FIND("MARINHA DO BRASIL",consulta_completa__11[[#This Row],[14 - Inst. Atuando no Local]]),0)</f>
        <v>0</v>
      </c>
      <c r="CT473" s="86" t="str">
        <f t="shared" si="240"/>
        <v/>
      </c>
      <c r="CU473" s="86">
        <f>IFERROR(FIND("EMPRESA ESPECIALIZADA EM ATENDIMENTO",consulta_completa__11[[#This Row],[14 - Inst. Atuando no Local]]),0)</f>
        <v>0</v>
      </c>
      <c r="CV473" s="86" t="str">
        <f t="shared" si="241"/>
        <v/>
      </c>
      <c r="CW473" s="86">
        <f>IFERROR(FIND("IBAMA",consulta_completa__11[[#This Row],[14 - Inst. Atuando no Local]]),0)</f>
        <v>0</v>
      </c>
      <c r="CX473" s="86" t="str">
        <f t="shared" si="242"/>
        <v/>
      </c>
      <c r="CY473" s="86" t="str">
        <f>IF(consulta_completa__11[[#This Row],[14 - Inst. Atuando no Local]]="","X","")</f>
        <v/>
      </c>
      <c r="CZ473" s="86">
        <f>IFERROR(FIND("OUTRA (S)",consulta_completa__11[[#This Row],[14 - Inst. Atuando no Local]]),0)</f>
        <v>0</v>
      </c>
      <c r="DA473" s="86" t="str">
        <f t="shared" si="243"/>
        <v/>
      </c>
      <c r="DB473" s="37" t="str">
        <f t="shared" si="244"/>
        <v>Sim</v>
      </c>
      <c r="DC473" s="37" t="str">
        <f t="shared" si="245"/>
        <v>Não</v>
      </c>
      <c r="DD473" s="37" t="str">
        <f t="shared" si="246"/>
        <v>Sim</v>
      </c>
      <c r="DE473" s="89" t="str">
        <f t="shared" si="248"/>
        <v>Sem informação</v>
      </c>
    </row>
    <row r="474" spans="1:109">
      <c r="A474" s="15">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4">
        <f>IFERROR(FIND("Óbitos/feridos",consulta_completa__11[[#This Row],[13 - Ocorrências/Ambientes Atingidos]]),0)</f>
        <v>0</v>
      </c>
      <c r="AY474" s="85" t="str">
        <f t="shared" si="218"/>
        <v/>
      </c>
      <c r="AZ474" s="84">
        <f>IFERROR(FIND("População afetada/evacuada",consulta_completa__11[[#This Row],[13 - Ocorrências/Ambientes Atingidos]]),0)</f>
        <v>0</v>
      </c>
      <c r="BA474" s="84" t="str">
        <f t="shared" si="219"/>
        <v/>
      </c>
      <c r="BB474" s="84">
        <f>IFERROR(FIND("Suspensão de abastecimento de água",consulta_completa__11[[#This Row],[13 - Ocorrências/Ambientes Atingidos]]),0)</f>
        <v>0</v>
      </c>
      <c r="BC474" s="85" t="str">
        <f t="shared" si="247"/>
        <v/>
      </c>
      <c r="BD474" s="84">
        <f>IFERROR(FIND("Rio/córrego",consulta_completa__11[[#This Row],[13 - Ocorrências/Ambientes Atingidos]]),0)</f>
        <v>0</v>
      </c>
      <c r="BE474" s="85" t="str">
        <f t="shared" si="220"/>
        <v/>
      </c>
      <c r="BF474" s="84">
        <f>IFERROR(FIND("Lago",consulta_completa__11[[#This Row],[13 - Ocorrências/Ambientes Atingidos]]),0)</f>
        <v>0</v>
      </c>
      <c r="BG474" s="85" t="str">
        <f t="shared" si="221"/>
        <v/>
      </c>
      <c r="BH474" s="84">
        <f>IFERROR(FIND("Mar",consulta_completa__11[[#This Row],[13 - Ocorrências/Ambientes Atingidos]]),0)</f>
        <v>0</v>
      </c>
      <c r="BI474" s="85" t="str">
        <f t="shared" si="222"/>
        <v/>
      </c>
      <c r="BJ474" s="84">
        <f>IFERROR(FIND("Praia",consulta_completa__11[[#This Row],[13 - Ocorrências/Ambientes Atingidos]]),0)</f>
        <v>0</v>
      </c>
      <c r="BK474" s="85" t="str">
        <f t="shared" si="223"/>
        <v/>
      </c>
      <c r="BL474" s="84">
        <f>IFERROR(FIND("Solo",consulta_completa__11[[#This Row],[13 - Ocorrências/Ambientes Atingidos]]),0)</f>
        <v>1</v>
      </c>
      <c r="BM474" s="85" t="str">
        <f t="shared" si="224"/>
        <v>X</v>
      </c>
      <c r="BN474" s="84">
        <f>IFERROR(FIND("Águas subterrâneas",consulta_completa__11[[#This Row],[13 - Ocorrências/Ambientes Atingidos]]),0)</f>
        <v>0</v>
      </c>
      <c r="BO474" s="85" t="str">
        <f t="shared" si="225"/>
        <v/>
      </c>
      <c r="BP474" s="84">
        <f>IFERROR(FIND("Atmosfera",consulta_completa__11[[#This Row],[13 - Ocorrências/Ambientes Atingidos]]),0)</f>
        <v>0</v>
      </c>
      <c r="BQ474" s="85" t="str">
        <f t="shared" si="226"/>
        <v/>
      </c>
      <c r="BR474" s="84">
        <f>IFERROR(FIND("Flora",consulta_completa__11[[#This Row],[13 - Ocorrências/Ambientes Atingidos]]),0)</f>
        <v>0</v>
      </c>
      <c r="BS474" s="85" t="str">
        <f t="shared" si="227"/>
        <v/>
      </c>
      <c r="BT474" s="84">
        <f>IFERROR(FIND("Fauna",consulta_completa__11[[#This Row],[13 - Ocorrências/Ambientes Atingidos]]),0)</f>
        <v>0</v>
      </c>
      <c r="BU474" s="85" t="str">
        <f t="shared" si="228"/>
        <v/>
      </c>
      <c r="BV474" s="84">
        <f>IFERROR(FIND("UC federal",consulta_completa__11[[#This Row],[13 - Ocorrências/Ambientes Atingidos]]),0)</f>
        <v>0</v>
      </c>
      <c r="BW474" s="85" t="str">
        <f t="shared" si="229"/>
        <v/>
      </c>
      <c r="BX474" s="84">
        <f>IFERROR(FIND("UC estadual/municipal",consulta_completa__11[[#This Row],[13 - Ocorrências/Ambientes Atingidos]]),0)</f>
        <v>0</v>
      </c>
      <c r="BY474" s="85" t="str">
        <f t="shared" si="230"/>
        <v/>
      </c>
      <c r="BZ474" s="84">
        <f>IFERROR(FIND("Outro(s)",consulta_completa__11[[#This Row],[13 - Ocorrências/Ambientes Atingidos]]),0)</f>
        <v>0</v>
      </c>
      <c r="CA474" s="85" t="str">
        <f t="shared" si="231"/>
        <v/>
      </c>
      <c r="CB474" s="84">
        <f>IFERROR(FIND("Sem dano",consulta_completa__11[[#This Row],[13 - Ocorrências/Ambientes Atingidos]]),0)</f>
        <v>0</v>
      </c>
      <c r="CC474" s="85" t="str">
        <f t="shared" si="232"/>
        <v/>
      </c>
      <c r="CD474" s="84" t="str">
        <f>IF(consulta_completa__11[[#This Row],[13 - Ocorrências/Ambientes Atingidos]]="","X","")</f>
        <v/>
      </c>
      <c r="CE474" s="86">
        <f>IFERROR(FIND("IBAMA",consulta_completa__11[[#This Row],[14 - Inst. Atuando no Local]]),0)</f>
        <v>0</v>
      </c>
      <c r="CF474" s="86" t="str">
        <f t="shared" si="233"/>
        <v/>
      </c>
      <c r="CG474" s="86">
        <f>IFERROR(FIND("OEMA",consulta_completa__11[[#This Row],[14 - Inst. Atuando no Local]]),0)</f>
        <v>0</v>
      </c>
      <c r="CH474" s="86" t="str">
        <f t="shared" si="234"/>
        <v/>
      </c>
      <c r="CI474" s="86">
        <f>IFERROR(FIND("DEFESA CIVIL",consulta_completa__11[[#This Row],[14 - Inst. Atuando no Local]]),0)</f>
        <v>0</v>
      </c>
      <c r="CJ474" s="86" t="str">
        <f t="shared" si="235"/>
        <v/>
      </c>
      <c r="CK474" s="86">
        <f>IFERROR(FIND("CORPO DE BOMBEIROS",consulta_completa__11[[#This Row],[14 - Inst. Atuando no Local]]),0)</f>
        <v>0</v>
      </c>
      <c r="CL474" s="86" t="str">
        <f t="shared" si="236"/>
        <v/>
      </c>
      <c r="CM474" s="86">
        <f>IFERROR(FIND("POLÍCIA RODOVIÁRIA",consulta_completa__11[[#This Row],[14 - Inst. Atuando no Local]]),0)</f>
        <v>0</v>
      </c>
      <c r="CN474" s="86" t="str">
        <f t="shared" si="237"/>
        <v/>
      </c>
      <c r="CO474" s="86">
        <f>IFERROR(FIND("POLÍCIA MILITAR",consulta_completa__11[[#This Row],[14 - Inst. Atuando no Local]]),0)</f>
        <v>0</v>
      </c>
      <c r="CP474" s="86" t="str">
        <f t="shared" si="238"/>
        <v/>
      </c>
      <c r="CQ474" s="86">
        <f>IFERROR(FIND("POLÍCIA CIVIL",consulta_completa__11[[#This Row],[14 - Inst. Atuando no Local]]),0)</f>
        <v>0</v>
      </c>
      <c r="CR474" s="86" t="str">
        <f t="shared" si="239"/>
        <v/>
      </c>
      <c r="CS474" s="86">
        <f>IFERROR(FIND("MARINHA DO BRASIL",consulta_completa__11[[#This Row],[14 - Inst. Atuando no Local]]),0)</f>
        <v>0</v>
      </c>
      <c r="CT474" s="86" t="str">
        <f t="shared" si="240"/>
        <v/>
      </c>
      <c r="CU474" s="86">
        <f>IFERROR(FIND("EMPRESA ESPECIALIZADA EM ATENDIMENTO",consulta_completa__11[[#This Row],[14 - Inst. Atuando no Local]]),0)</f>
        <v>0</v>
      </c>
      <c r="CV474" s="86" t="str">
        <f t="shared" si="241"/>
        <v/>
      </c>
      <c r="CW474" s="86">
        <f>IFERROR(FIND("IBAMA",consulta_completa__11[[#This Row],[14 - Inst. Atuando no Local]]),0)</f>
        <v>0</v>
      </c>
      <c r="CX474" s="86" t="str">
        <f t="shared" si="242"/>
        <v/>
      </c>
      <c r="CY474" s="86" t="str">
        <f>IF(consulta_completa__11[[#This Row],[14 - Inst. Atuando no Local]]="","X","")</f>
        <v/>
      </c>
      <c r="CZ474" s="86">
        <f>IFERROR(FIND("OUTRA (S)",consulta_completa__11[[#This Row],[14 - Inst. Atuando no Local]]),0)</f>
        <v>0</v>
      </c>
      <c r="DA474" s="86" t="str">
        <f t="shared" si="243"/>
        <v/>
      </c>
      <c r="DB474" s="37" t="str">
        <f t="shared" si="244"/>
        <v>Sim</v>
      </c>
      <c r="DC474" s="37" t="str">
        <f t="shared" si="245"/>
        <v>Não</v>
      </c>
      <c r="DD474" s="37" t="str">
        <f t="shared" si="246"/>
        <v>Sim</v>
      </c>
      <c r="DE474" s="89" t="str">
        <f t="shared" si="248"/>
        <v>Federal</v>
      </c>
    </row>
    <row r="475" spans="1:109">
      <c r="A475" s="15">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4">
        <f>IFERROR(FIND("Óbitos/feridos",consulta_completa__11[[#This Row],[13 - Ocorrências/Ambientes Atingidos]]),0)</f>
        <v>0</v>
      </c>
      <c r="AY475" s="85" t="str">
        <f t="shared" si="218"/>
        <v/>
      </c>
      <c r="AZ475" s="84">
        <f>IFERROR(FIND("População afetada/evacuada",consulta_completa__11[[#This Row],[13 - Ocorrências/Ambientes Atingidos]]),0)</f>
        <v>0</v>
      </c>
      <c r="BA475" s="84" t="str">
        <f t="shared" si="219"/>
        <v/>
      </c>
      <c r="BB475" s="84">
        <f>IFERROR(FIND("Suspensão de abastecimento de água",consulta_completa__11[[#This Row],[13 - Ocorrências/Ambientes Atingidos]]),0)</f>
        <v>0</v>
      </c>
      <c r="BC475" s="85" t="str">
        <f t="shared" si="247"/>
        <v/>
      </c>
      <c r="BD475" s="84">
        <f>IFERROR(FIND("Rio/córrego",consulta_completa__11[[#This Row],[13 - Ocorrências/Ambientes Atingidos]]),0)</f>
        <v>0</v>
      </c>
      <c r="BE475" s="85" t="str">
        <f t="shared" si="220"/>
        <v/>
      </c>
      <c r="BF475" s="84">
        <f>IFERROR(FIND("Lago",consulta_completa__11[[#This Row],[13 - Ocorrências/Ambientes Atingidos]]),0)</f>
        <v>0</v>
      </c>
      <c r="BG475" s="85" t="str">
        <f t="shared" si="221"/>
        <v/>
      </c>
      <c r="BH475" s="84">
        <f>IFERROR(FIND("Mar",consulta_completa__11[[#This Row],[13 - Ocorrências/Ambientes Atingidos]]),0)</f>
        <v>0</v>
      </c>
      <c r="BI475" s="85" t="str">
        <f t="shared" si="222"/>
        <v/>
      </c>
      <c r="BJ475" s="84">
        <f>IFERROR(FIND("Praia",consulta_completa__11[[#This Row],[13 - Ocorrências/Ambientes Atingidos]]),0)</f>
        <v>0</v>
      </c>
      <c r="BK475" s="85" t="str">
        <f t="shared" si="223"/>
        <v/>
      </c>
      <c r="BL475" s="84">
        <f>IFERROR(FIND("Solo",consulta_completa__11[[#This Row],[13 - Ocorrências/Ambientes Atingidos]]),0)</f>
        <v>1</v>
      </c>
      <c r="BM475" s="85" t="str">
        <f t="shared" si="224"/>
        <v>X</v>
      </c>
      <c r="BN475" s="84">
        <f>IFERROR(FIND("Águas subterrâneas",consulta_completa__11[[#This Row],[13 - Ocorrências/Ambientes Atingidos]]),0)</f>
        <v>0</v>
      </c>
      <c r="BO475" s="85" t="str">
        <f t="shared" si="225"/>
        <v/>
      </c>
      <c r="BP475" s="84">
        <f>IFERROR(FIND("Atmosfera",consulta_completa__11[[#This Row],[13 - Ocorrências/Ambientes Atingidos]]),0)</f>
        <v>0</v>
      </c>
      <c r="BQ475" s="85" t="str">
        <f t="shared" si="226"/>
        <v/>
      </c>
      <c r="BR475" s="84">
        <f>IFERROR(FIND("Flora",consulta_completa__11[[#This Row],[13 - Ocorrências/Ambientes Atingidos]]),0)</f>
        <v>0</v>
      </c>
      <c r="BS475" s="85" t="str">
        <f t="shared" si="227"/>
        <v/>
      </c>
      <c r="BT475" s="84">
        <f>IFERROR(FIND("Fauna",consulta_completa__11[[#This Row],[13 - Ocorrências/Ambientes Atingidos]]),0)</f>
        <v>0</v>
      </c>
      <c r="BU475" s="85" t="str">
        <f t="shared" si="228"/>
        <v/>
      </c>
      <c r="BV475" s="84">
        <f>IFERROR(FIND("UC federal",consulta_completa__11[[#This Row],[13 - Ocorrências/Ambientes Atingidos]]),0)</f>
        <v>0</v>
      </c>
      <c r="BW475" s="85" t="str">
        <f t="shared" si="229"/>
        <v/>
      </c>
      <c r="BX475" s="84">
        <f>IFERROR(FIND("UC estadual/municipal",consulta_completa__11[[#This Row],[13 - Ocorrências/Ambientes Atingidos]]),0)</f>
        <v>0</v>
      </c>
      <c r="BY475" s="85" t="str">
        <f t="shared" si="230"/>
        <v/>
      </c>
      <c r="BZ475" s="84">
        <f>IFERROR(FIND("Outro(s)",consulta_completa__11[[#This Row],[13 - Ocorrências/Ambientes Atingidos]]),0)</f>
        <v>0</v>
      </c>
      <c r="CA475" s="85" t="str">
        <f t="shared" si="231"/>
        <v/>
      </c>
      <c r="CB475" s="84">
        <f>IFERROR(FIND("Sem dano",consulta_completa__11[[#This Row],[13 - Ocorrências/Ambientes Atingidos]]),0)</f>
        <v>0</v>
      </c>
      <c r="CC475" s="85" t="str">
        <f t="shared" si="232"/>
        <v/>
      </c>
      <c r="CD475" s="84" t="str">
        <f>IF(consulta_completa__11[[#This Row],[13 - Ocorrências/Ambientes Atingidos]]="","X","")</f>
        <v/>
      </c>
      <c r="CE475" s="86">
        <f>IFERROR(FIND("IBAMA",consulta_completa__11[[#This Row],[14 - Inst. Atuando no Local]]),0)</f>
        <v>0</v>
      </c>
      <c r="CF475" s="86" t="str">
        <f t="shared" si="233"/>
        <v/>
      </c>
      <c r="CG475" s="86">
        <f>IFERROR(FIND("OEMA",consulta_completa__11[[#This Row],[14 - Inst. Atuando no Local]]),0)</f>
        <v>0</v>
      </c>
      <c r="CH475" s="86" t="str">
        <f t="shared" si="234"/>
        <v/>
      </c>
      <c r="CI475" s="86">
        <f>IFERROR(FIND("DEFESA CIVIL",consulta_completa__11[[#This Row],[14 - Inst. Atuando no Local]]),0)</f>
        <v>0</v>
      </c>
      <c r="CJ475" s="86" t="str">
        <f t="shared" si="235"/>
        <v/>
      </c>
      <c r="CK475" s="86">
        <f>IFERROR(FIND("CORPO DE BOMBEIROS",consulta_completa__11[[#This Row],[14 - Inst. Atuando no Local]]),0)</f>
        <v>0</v>
      </c>
      <c r="CL475" s="86" t="str">
        <f t="shared" si="236"/>
        <v/>
      </c>
      <c r="CM475" s="86">
        <f>IFERROR(FIND("POLÍCIA RODOVIÁRIA",consulta_completa__11[[#This Row],[14 - Inst. Atuando no Local]]),0)</f>
        <v>0</v>
      </c>
      <c r="CN475" s="86" t="str">
        <f t="shared" si="237"/>
        <v/>
      </c>
      <c r="CO475" s="86">
        <f>IFERROR(FIND("POLÍCIA MILITAR",consulta_completa__11[[#This Row],[14 - Inst. Atuando no Local]]),0)</f>
        <v>0</v>
      </c>
      <c r="CP475" s="86" t="str">
        <f t="shared" si="238"/>
        <v/>
      </c>
      <c r="CQ475" s="86">
        <f>IFERROR(FIND("POLÍCIA CIVIL",consulta_completa__11[[#This Row],[14 - Inst. Atuando no Local]]),0)</f>
        <v>0</v>
      </c>
      <c r="CR475" s="86" t="str">
        <f t="shared" si="239"/>
        <v/>
      </c>
      <c r="CS475" s="86">
        <f>IFERROR(FIND("MARINHA DO BRASIL",consulta_completa__11[[#This Row],[14 - Inst. Atuando no Local]]),0)</f>
        <v>0</v>
      </c>
      <c r="CT475" s="86" t="str">
        <f t="shared" si="240"/>
        <v/>
      </c>
      <c r="CU475" s="86">
        <f>IFERROR(FIND("EMPRESA ESPECIALIZADA EM ATENDIMENTO",consulta_completa__11[[#This Row],[14 - Inst. Atuando no Local]]),0)</f>
        <v>0</v>
      </c>
      <c r="CV475" s="86" t="str">
        <f t="shared" si="241"/>
        <v/>
      </c>
      <c r="CW475" s="86">
        <f>IFERROR(FIND("IBAMA",consulta_completa__11[[#This Row],[14 - Inst. Atuando no Local]]),0)</f>
        <v>0</v>
      </c>
      <c r="CX475" s="86" t="str">
        <f t="shared" si="242"/>
        <v/>
      </c>
      <c r="CY475" s="86" t="str">
        <f>IF(consulta_completa__11[[#This Row],[14 - Inst. Atuando no Local]]="","X","")</f>
        <v/>
      </c>
      <c r="CZ475" s="86">
        <f>IFERROR(FIND("OUTRA (S)",consulta_completa__11[[#This Row],[14 - Inst. Atuando no Local]]),0)</f>
        <v>0</v>
      </c>
      <c r="DA475" s="86" t="str">
        <f t="shared" si="243"/>
        <v/>
      </c>
      <c r="DB475" s="37" t="str">
        <f t="shared" si="244"/>
        <v>Sim</v>
      </c>
      <c r="DC475" s="37" t="str">
        <f t="shared" si="245"/>
        <v>Não</v>
      </c>
      <c r="DD475" s="37" t="str">
        <f t="shared" si="246"/>
        <v>Sim</v>
      </c>
      <c r="DE475" s="89" t="str">
        <f t="shared" si="248"/>
        <v>Estadual</v>
      </c>
    </row>
    <row r="476" spans="1:109">
      <c r="A476" s="15">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4">
        <f>IFERROR(FIND("Óbitos/feridos",consulta_completa__11[[#This Row],[13 - Ocorrências/Ambientes Atingidos]]),0)</f>
        <v>0</v>
      </c>
      <c r="AY476" s="85" t="str">
        <f t="shared" si="218"/>
        <v/>
      </c>
      <c r="AZ476" s="84">
        <f>IFERROR(FIND("População afetada/evacuada",consulta_completa__11[[#This Row],[13 - Ocorrências/Ambientes Atingidos]]),0)</f>
        <v>0</v>
      </c>
      <c r="BA476" s="84" t="str">
        <f t="shared" si="219"/>
        <v/>
      </c>
      <c r="BB476" s="84">
        <f>IFERROR(FIND("Suspensão de abastecimento de água",consulta_completa__11[[#This Row],[13 - Ocorrências/Ambientes Atingidos]]),0)</f>
        <v>0</v>
      </c>
      <c r="BC476" s="85" t="str">
        <f t="shared" si="247"/>
        <v/>
      </c>
      <c r="BD476" s="84">
        <f>IFERROR(FIND("Rio/córrego",consulta_completa__11[[#This Row],[13 - Ocorrências/Ambientes Atingidos]]),0)</f>
        <v>0</v>
      </c>
      <c r="BE476" s="85" t="str">
        <f t="shared" si="220"/>
        <v/>
      </c>
      <c r="BF476" s="84">
        <f>IFERROR(FIND("Lago",consulta_completa__11[[#This Row],[13 - Ocorrências/Ambientes Atingidos]]),0)</f>
        <v>0</v>
      </c>
      <c r="BG476" s="85" t="str">
        <f t="shared" si="221"/>
        <v/>
      </c>
      <c r="BH476" s="84">
        <f>IFERROR(FIND("Mar",consulta_completa__11[[#This Row],[13 - Ocorrências/Ambientes Atingidos]]),0)</f>
        <v>0</v>
      </c>
      <c r="BI476" s="85" t="str">
        <f t="shared" si="222"/>
        <v/>
      </c>
      <c r="BJ476" s="84">
        <f>IFERROR(FIND("Praia",consulta_completa__11[[#This Row],[13 - Ocorrências/Ambientes Atingidos]]),0)</f>
        <v>0</v>
      </c>
      <c r="BK476" s="85" t="str">
        <f t="shared" si="223"/>
        <v/>
      </c>
      <c r="BL476" s="84">
        <f>IFERROR(FIND("Solo",consulta_completa__11[[#This Row],[13 - Ocorrências/Ambientes Atingidos]]),0)</f>
        <v>1</v>
      </c>
      <c r="BM476" s="85" t="str">
        <f t="shared" si="224"/>
        <v>X</v>
      </c>
      <c r="BN476" s="84">
        <f>IFERROR(FIND("Águas subterrâneas",consulta_completa__11[[#This Row],[13 - Ocorrências/Ambientes Atingidos]]),0)</f>
        <v>0</v>
      </c>
      <c r="BO476" s="85" t="str">
        <f t="shared" si="225"/>
        <v/>
      </c>
      <c r="BP476" s="84">
        <f>IFERROR(FIND("Atmosfera",consulta_completa__11[[#This Row],[13 - Ocorrências/Ambientes Atingidos]]),0)</f>
        <v>0</v>
      </c>
      <c r="BQ476" s="85" t="str">
        <f t="shared" si="226"/>
        <v/>
      </c>
      <c r="BR476" s="84">
        <f>IFERROR(FIND("Flora",consulta_completa__11[[#This Row],[13 - Ocorrências/Ambientes Atingidos]]),0)</f>
        <v>0</v>
      </c>
      <c r="BS476" s="85" t="str">
        <f t="shared" si="227"/>
        <v/>
      </c>
      <c r="BT476" s="84">
        <f>IFERROR(FIND("Fauna",consulta_completa__11[[#This Row],[13 - Ocorrências/Ambientes Atingidos]]),0)</f>
        <v>0</v>
      </c>
      <c r="BU476" s="85" t="str">
        <f t="shared" si="228"/>
        <v/>
      </c>
      <c r="BV476" s="84">
        <f>IFERROR(FIND("UC federal",consulta_completa__11[[#This Row],[13 - Ocorrências/Ambientes Atingidos]]),0)</f>
        <v>0</v>
      </c>
      <c r="BW476" s="85" t="str">
        <f t="shared" si="229"/>
        <v/>
      </c>
      <c r="BX476" s="84">
        <f>IFERROR(FIND("UC estadual/municipal",consulta_completa__11[[#This Row],[13 - Ocorrências/Ambientes Atingidos]]),0)</f>
        <v>0</v>
      </c>
      <c r="BY476" s="85" t="str">
        <f t="shared" si="230"/>
        <v/>
      </c>
      <c r="BZ476" s="84">
        <f>IFERROR(FIND("Outro(s)",consulta_completa__11[[#This Row],[13 - Ocorrências/Ambientes Atingidos]]),0)</f>
        <v>0</v>
      </c>
      <c r="CA476" s="85" t="str">
        <f t="shared" si="231"/>
        <v/>
      </c>
      <c r="CB476" s="84">
        <f>IFERROR(FIND("Sem dano",consulta_completa__11[[#This Row],[13 - Ocorrências/Ambientes Atingidos]]),0)</f>
        <v>0</v>
      </c>
      <c r="CC476" s="85" t="str">
        <f t="shared" si="232"/>
        <v/>
      </c>
      <c r="CD476" s="84" t="str">
        <f>IF(consulta_completa__11[[#This Row],[13 - Ocorrências/Ambientes Atingidos]]="","X","")</f>
        <v/>
      </c>
      <c r="CE476" s="86">
        <f>IFERROR(FIND("IBAMA",consulta_completa__11[[#This Row],[14 - Inst. Atuando no Local]]),0)</f>
        <v>0</v>
      </c>
      <c r="CF476" s="86" t="str">
        <f t="shared" si="233"/>
        <v/>
      </c>
      <c r="CG476" s="86">
        <f>IFERROR(FIND("OEMA",consulta_completa__11[[#This Row],[14 - Inst. Atuando no Local]]),0)</f>
        <v>0</v>
      </c>
      <c r="CH476" s="86" t="str">
        <f t="shared" si="234"/>
        <v/>
      </c>
      <c r="CI476" s="86">
        <f>IFERROR(FIND("DEFESA CIVIL",consulta_completa__11[[#This Row],[14 - Inst. Atuando no Local]]),0)</f>
        <v>0</v>
      </c>
      <c r="CJ476" s="86" t="str">
        <f t="shared" si="235"/>
        <v/>
      </c>
      <c r="CK476" s="86">
        <f>IFERROR(FIND("CORPO DE BOMBEIROS",consulta_completa__11[[#This Row],[14 - Inst. Atuando no Local]]),0)</f>
        <v>0</v>
      </c>
      <c r="CL476" s="86" t="str">
        <f t="shared" si="236"/>
        <v/>
      </c>
      <c r="CM476" s="86">
        <f>IFERROR(FIND("POLÍCIA RODOVIÁRIA",consulta_completa__11[[#This Row],[14 - Inst. Atuando no Local]]),0)</f>
        <v>0</v>
      </c>
      <c r="CN476" s="86" t="str">
        <f t="shared" si="237"/>
        <v/>
      </c>
      <c r="CO476" s="86">
        <f>IFERROR(FIND("POLÍCIA MILITAR",consulta_completa__11[[#This Row],[14 - Inst. Atuando no Local]]),0)</f>
        <v>0</v>
      </c>
      <c r="CP476" s="86" t="str">
        <f t="shared" si="238"/>
        <v/>
      </c>
      <c r="CQ476" s="86">
        <f>IFERROR(FIND("POLÍCIA CIVIL",consulta_completa__11[[#This Row],[14 - Inst. Atuando no Local]]),0)</f>
        <v>0</v>
      </c>
      <c r="CR476" s="86" t="str">
        <f t="shared" si="239"/>
        <v/>
      </c>
      <c r="CS476" s="86">
        <f>IFERROR(FIND("MARINHA DO BRASIL",consulta_completa__11[[#This Row],[14 - Inst. Atuando no Local]]),0)</f>
        <v>0</v>
      </c>
      <c r="CT476" s="86" t="str">
        <f t="shared" si="240"/>
        <v/>
      </c>
      <c r="CU476" s="86">
        <f>IFERROR(FIND("EMPRESA ESPECIALIZADA EM ATENDIMENTO",consulta_completa__11[[#This Row],[14 - Inst. Atuando no Local]]),0)</f>
        <v>0</v>
      </c>
      <c r="CV476" s="86" t="str">
        <f t="shared" si="241"/>
        <v/>
      </c>
      <c r="CW476" s="86">
        <f>IFERROR(FIND("IBAMA",consulta_completa__11[[#This Row],[14 - Inst. Atuando no Local]]),0)</f>
        <v>0</v>
      </c>
      <c r="CX476" s="86" t="str">
        <f t="shared" si="242"/>
        <v/>
      </c>
      <c r="CY476" s="86" t="str">
        <f>IF(consulta_completa__11[[#This Row],[14 - Inst. Atuando no Local]]="","X","")</f>
        <v/>
      </c>
      <c r="CZ476" s="86">
        <f>IFERROR(FIND("OUTRA (S)",consulta_completa__11[[#This Row],[14 - Inst. Atuando no Local]]),0)</f>
        <v>0</v>
      </c>
      <c r="DA476" s="86" t="str">
        <f t="shared" si="243"/>
        <v/>
      </c>
      <c r="DB476" s="37" t="str">
        <f t="shared" si="244"/>
        <v>Sim</v>
      </c>
      <c r="DC476" s="37" t="str">
        <f t="shared" si="245"/>
        <v>Não</v>
      </c>
      <c r="DD476" s="37" t="str">
        <f t="shared" si="246"/>
        <v>Sim</v>
      </c>
      <c r="DE476" s="89" t="str">
        <f t="shared" si="248"/>
        <v>Sem informação</v>
      </c>
    </row>
    <row r="477" spans="1:109">
      <c r="A477" s="15">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4">
        <f>IFERROR(FIND("Óbitos/feridos",consulta_completa__11[[#This Row],[13 - Ocorrências/Ambientes Atingidos]]),0)</f>
        <v>0</v>
      </c>
      <c r="AY477" s="85" t="str">
        <f t="shared" si="218"/>
        <v/>
      </c>
      <c r="AZ477" s="84">
        <f>IFERROR(FIND("População afetada/evacuada",consulta_completa__11[[#This Row],[13 - Ocorrências/Ambientes Atingidos]]),0)</f>
        <v>0</v>
      </c>
      <c r="BA477" s="84" t="str">
        <f t="shared" si="219"/>
        <v/>
      </c>
      <c r="BB477" s="84">
        <f>IFERROR(FIND("Suspensão de abastecimento de água",consulta_completa__11[[#This Row],[13 - Ocorrências/Ambientes Atingidos]]),0)</f>
        <v>0</v>
      </c>
      <c r="BC477" s="85" t="str">
        <f t="shared" si="247"/>
        <v/>
      </c>
      <c r="BD477" s="84">
        <f>IFERROR(FIND("Rio/córrego",consulta_completa__11[[#This Row],[13 - Ocorrências/Ambientes Atingidos]]),0)</f>
        <v>0</v>
      </c>
      <c r="BE477" s="85" t="str">
        <f t="shared" si="220"/>
        <v/>
      </c>
      <c r="BF477" s="84">
        <f>IFERROR(FIND("Lago",consulta_completa__11[[#This Row],[13 - Ocorrências/Ambientes Atingidos]]),0)</f>
        <v>0</v>
      </c>
      <c r="BG477" s="85" t="str">
        <f t="shared" si="221"/>
        <v/>
      </c>
      <c r="BH477" s="84">
        <f>IFERROR(FIND("Mar",consulta_completa__11[[#This Row],[13 - Ocorrências/Ambientes Atingidos]]),0)</f>
        <v>0</v>
      </c>
      <c r="BI477" s="85" t="str">
        <f t="shared" si="222"/>
        <v/>
      </c>
      <c r="BJ477" s="84">
        <f>IFERROR(FIND("Praia",consulta_completa__11[[#This Row],[13 - Ocorrências/Ambientes Atingidos]]),0)</f>
        <v>0</v>
      </c>
      <c r="BK477" s="85" t="str">
        <f t="shared" si="223"/>
        <v/>
      </c>
      <c r="BL477" s="84">
        <f>IFERROR(FIND("Solo",consulta_completa__11[[#This Row],[13 - Ocorrências/Ambientes Atingidos]]),0)</f>
        <v>1</v>
      </c>
      <c r="BM477" s="85" t="str">
        <f t="shared" si="224"/>
        <v>X</v>
      </c>
      <c r="BN477" s="84">
        <f>IFERROR(FIND("Águas subterrâneas",consulta_completa__11[[#This Row],[13 - Ocorrências/Ambientes Atingidos]]),0)</f>
        <v>0</v>
      </c>
      <c r="BO477" s="85" t="str">
        <f t="shared" si="225"/>
        <v/>
      </c>
      <c r="BP477" s="84">
        <f>IFERROR(FIND("Atmosfera",consulta_completa__11[[#This Row],[13 - Ocorrências/Ambientes Atingidos]]),0)</f>
        <v>0</v>
      </c>
      <c r="BQ477" s="85" t="str">
        <f t="shared" si="226"/>
        <v/>
      </c>
      <c r="BR477" s="84">
        <f>IFERROR(FIND("Flora",consulta_completa__11[[#This Row],[13 - Ocorrências/Ambientes Atingidos]]),0)</f>
        <v>0</v>
      </c>
      <c r="BS477" s="85" t="str">
        <f t="shared" si="227"/>
        <v/>
      </c>
      <c r="BT477" s="84">
        <f>IFERROR(FIND("Fauna",consulta_completa__11[[#This Row],[13 - Ocorrências/Ambientes Atingidos]]),0)</f>
        <v>0</v>
      </c>
      <c r="BU477" s="85" t="str">
        <f t="shared" si="228"/>
        <v/>
      </c>
      <c r="BV477" s="84">
        <f>IFERROR(FIND("UC federal",consulta_completa__11[[#This Row],[13 - Ocorrências/Ambientes Atingidos]]),0)</f>
        <v>0</v>
      </c>
      <c r="BW477" s="85" t="str">
        <f t="shared" si="229"/>
        <v/>
      </c>
      <c r="BX477" s="84">
        <f>IFERROR(FIND("UC estadual/municipal",consulta_completa__11[[#This Row],[13 - Ocorrências/Ambientes Atingidos]]),0)</f>
        <v>0</v>
      </c>
      <c r="BY477" s="85" t="str">
        <f t="shared" si="230"/>
        <v/>
      </c>
      <c r="BZ477" s="84">
        <f>IFERROR(FIND("Outro(s)",consulta_completa__11[[#This Row],[13 - Ocorrências/Ambientes Atingidos]]),0)</f>
        <v>0</v>
      </c>
      <c r="CA477" s="85" t="str">
        <f t="shared" si="231"/>
        <v/>
      </c>
      <c r="CB477" s="84">
        <f>IFERROR(FIND("Sem dano",consulta_completa__11[[#This Row],[13 - Ocorrências/Ambientes Atingidos]]),0)</f>
        <v>0</v>
      </c>
      <c r="CC477" s="85" t="str">
        <f t="shared" si="232"/>
        <v/>
      </c>
      <c r="CD477" s="84" t="str">
        <f>IF(consulta_completa__11[[#This Row],[13 - Ocorrências/Ambientes Atingidos]]="","X","")</f>
        <v/>
      </c>
      <c r="CE477" s="86">
        <f>IFERROR(FIND("IBAMA",consulta_completa__11[[#This Row],[14 - Inst. Atuando no Local]]),0)</f>
        <v>0</v>
      </c>
      <c r="CF477" s="86" t="str">
        <f t="shared" si="233"/>
        <v/>
      </c>
      <c r="CG477" s="86">
        <f>IFERROR(FIND("OEMA",consulta_completa__11[[#This Row],[14 - Inst. Atuando no Local]]),0)</f>
        <v>0</v>
      </c>
      <c r="CH477" s="86" t="str">
        <f t="shared" si="234"/>
        <v/>
      </c>
      <c r="CI477" s="86">
        <f>IFERROR(FIND("DEFESA CIVIL",consulta_completa__11[[#This Row],[14 - Inst. Atuando no Local]]),0)</f>
        <v>0</v>
      </c>
      <c r="CJ477" s="86" t="str">
        <f t="shared" si="235"/>
        <v/>
      </c>
      <c r="CK477" s="86">
        <f>IFERROR(FIND("CORPO DE BOMBEIROS",consulta_completa__11[[#This Row],[14 - Inst. Atuando no Local]]),0)</f>
        <v>0</v>
      </c>
      <c r="CL477" s="86" t="str">
        <f t="shared" si="236"/>
        <v/>
      </c>
      <c r="CM477" s="86">
        <f>IFERROR(FIND("POLÍCIA RODOVIÁRIA",consulta_completa__11[[#This Row],[14 - Inst. Atuando no Local]]),0)</f>
        <v>0</v>
      </c>
      <c r="CN477" s="86" t="str">
        <f t="shared" si="237"/>
        <v/>
      </c>
      <c r="CO477" s="86">
        <f>IFERROR(FIND("POLÍCIA MILITAR",consulta_completa__11[[#This Row],[14 - Inst. Atuando no Local]]),0)</f>
        <v>0</v>
      </c>
      <c r="CP477" s="86" t="str">
        <f t="shared" si="238"/>
        <v/>
      </c>
      <c r="CQ477" s="86">
        <f>IFERROR(FIND("POLÍCIA CIVIL",consulta_completa__11[[#This Row],[14 - Inst. Atuando no Local]]),0)</f>
        <v>0</v>
      </c>
      <c r="CR477" s="86" t="str">
        <f t="shared" si="239"/>
        <v/>
      </c>
      <c r="CS477" s="86">
        <f>IFERROR(FIND("MARINHA DO BRASIL",consulta_completa__11[[#This Row],[14 - Inst. Atuando no Local]]),0)</f>
        <v>0</v>
      </c>
      <c r="CT477" s="86" t="str">
        <f t="shared" si="240"/>
        <v/>
      </c>
      <c r="CU477" s="86">
        <f>IFERROR(FIND("EMPRESA ESPECIALIZADA EM ATENDIMENTO",consulta_completa__11[[#This Row],[14 - Inst. Atuando no Local]]),0)</f>
        <v>0</v>
      </c>
      <c r="CV477" s="86" t="str">
        <f t="shared" si="241"/>
        <v/>
      </c>
      <c r="CW477" s="86">
        <f>IFERROR(FIND("IBAMA",consulta_completa__11[[#This Row],[14 - Inst. Atuando no Local]]),0)</f>
        <v>0</v>
      </c>
      <c r="CX477" s="86" t="str">
        <f t="shared" si="242"/>
        <v/>
      </c>
      <c r="CY477" s="86" t="str">
        <f>IF(consulta_completa__11[[#This Row],[14 - Inst. Atuando no Local]]="","X","")</f>
        <v/>
      </c>
      <c r="CZ477" s="86">
        <f>IFERROR(FIND("OUTRA (S)",consulta_completa__11[[#This Row],[14 - Inst. Atuando no Local]]),0)</f>
        <v>0</v>
      </c>
      <c r="DA477" s="86" t="str">
        <f t="shared" si="243"/>
        <v/>
      </c>
      <c r="DB477" s="37" t="str">
        <f t="shared" si="244"/>
        <v>Sim</v>
      </c>
      <c r="DC477" s="37" t="str">
        <f t="shared" si="245"/>
        <v>Não</v>
      </c>
      <c r="DD477" s="37" t="str">
        <f t="shared" si="246"/>
        <v>Sim</v>
      </c>
      <c r="DE477" s="89" t="str">
        <f t="shared" si="248"/>
        <v>Sem informação</v>
      </c>
    </row>
    <row r="478" spans="1:109">
      <c r="A478" s="15">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4">
        <f>IFERROR(FIND("Óbitos/feridos",consulta_completa__11[[#This Row],[13 - Ocorrências/Ambientes Atingidos]]),0)</f>
        <v>0</v>
      </c>
      <c r="AY478" s="85" t="str">
        <f t="shared" si="218"/>
        <v/>
      </c>
      <c r="AZ478" s="84">
        <f>IFERROR(FIND("População afetada/evacuada",consulta_completa__11[[#This Row],[13 - Ocorrências/Ambientes Atingidos]]),0)</f>
        <v>0</v>
      </c>
      <c r="BA478" s="84" t="str">
        <f t="shared" si="219"/>
        <v/>
      </c>
      <c r="BB478" s="84">
        <f>IFERROR(FIND("Suspensão de abastecimento de água",consulta_completa__11[[#This Row],[13 - Ocorrências/Ambientes Atingidos]]),0)</f>
        <v>0</v>
      </c>
      <c r="BC478" s="85" t="str">
        <f t="shared" si="247"/>
        <v/>
      </c>
      <c r="BD478" s="84">
        <f>IFERROR(FIND("Rio/córrego",consulta_completa__11[[#This Row],[13 - Ocorrências/Ambientes Atingidos]]),0)</f>
        <v>0</v>
      </c>
      <c r="BE478" s="85" t="str">
        <f t="shared" si="220"/>
        <v/>
      </c>
      <c r="BF478" s="84">
        <f>IFERROR(FIND("Lago",consulta_completa__11[[#This Row],[13 - Ocorrências/Ambientes Atingidos]]),0)</f>
        <v>0</v>
      </c>
      <c r="BG478" s="85" t="str">
        <f t="shared" si="221"/>
        <v/>
      </c>
      <c r="BH478" s="84">
        <f>IFERROR(FIND("Mar",consulta_completa__11[[#This Row],[13 - Ocorrências/Ambientes Atingidos]]),0)</f>
        <v>0</v>
      </c>
      <c r="BI478" s="85" t="str">
        <f t="shared" si="222"/>
        <v/>
      </c>
      <c r="BJ478" s="84">
        <f>IFERROR(FIND("Praia",consulta_completa__11[[#This Row],[13 - Ocorrências/Ambientes Atingidos]]),0)</f>
        <v>0</v>
      </c>
      <c r="BK478" s="85" t="str">
        <f t="shared" si="223"/>
        <v/>
      </c>
      <c r="BL478" s="84">
        <f>IFERROR(FIND("Solo",consulta_completa__11[[#This Row],[13 - Ocorrências/Ambientes Atingidos]]),0)</f>
        <v>1</v>
      </c>
      <c r="BM478" s="85" t="str">
        <f t="shared" si="224"/>
        <v>X</v>
      </c>
      <c r="BN478" s="84">
        <f>IFERROR(FIND("Águas subterrâneas",consulta_completa__11[[#This Row],[13 - Ocorrências/Ambientes Atingidos]]),0)</f>
        <v>0</v>
      </c>
      <c r="BO478" s="85" t="str">
        <f t="shared" si="225"/>
        <v/>
      </c>
      <c r="BP478" s="84">
        <f>IFERROR(FIND("Atmosfera",consulta_completa__11[[#This Row],[13 - Ocorrências/Ambientes Atingidos]]),0)</f>
        <v>0</v>
      </c>
      <c r="BQ478" s="85" t="str">
        <f t="shared" si="226"/>
        <v/>
      </c>
      <c r="BR478" s="84">
        <f>IFERROR(FIND("Flora",consulta_completa__11[[#This Row],[13 - Ocorrências/Ambientes Atingidos]]),0)</f>
        <v>0</v>
      </c>
      <c r="BS478" s="85" t="str">
        <f t="shared" si="227"/>
        <v/>
      </c>
      <c r="BT478" s="84">
        <f>IFERROR(FIND("Fauna",consulta_completa__11[[#This Row],[13 - Ocorrências/Ambientes Atingidos]]),0)</f>
        <v>0</v>
      </c>
      <c r="BU478" s="85" t="str">
        <f t="shared" si="228"/>
        <v/>
      </c>
      <c r="BV478" s="84">
        <f>IFERROR(FIND("UC federal",consulta_completa__11[[#This Row],[13 - Ocorrências/Ambientes Atingidos]]),0)</f>
        <v>0</v>
      </c>
      <c r="BW478" s="85" t="str">
        <f t="shared" si="229"/>
        <v/>
      </c>
      <c r="BX478" s="84">
        <f>IFERROR(FIND("UC estadual/municipal",consulta_completa__11[[#This Row],[13 - Ocorrências/Ambientes Atingidos]]),0)</f>
        <v>0</v>
      </c>
      <c r="BY478" s="85" t="str">
        <f t="shared" si="230"/>
        <v/>
      </c>
      <c r="BZ478" s="84">
        <f>IFERROR(FIND("Outro(s)",consulta_completa__11[[#This Row],[13 - Ocorrências/Ambientes Atingidos]]),0)</f>
        <v>0</v>
      </c>
      <c r="CA478" s="85" t="str">
        <f t="shared" si="231"/>
        <v/>
      </c>
      <c r="CB478" s="84">
        <f>IFERROR(FIND("Sem dano",consulta_completa__11[[#This Row],[13 - Ocorrências/Ambientes Atingidos]]),0)</f>
        <v>0</v>
      </c>
      <c r="CC478" s="85" t="str">
        <f t="shared" si="232"/>
        <v/>
      </c>
      <c r="CD478" s="84" t="str">
        <f>IF(consulta_completa__11[[#This Row],[13 - Ocorrências/Ambientes Atingidos]]="","X","")</f>
        <v/>
      </c>
      <c r="CE478" s="86">
        <f>IFERROR(FIND("IBAMA",consulta_completa__11[[#This Row],[14 - Inst. Atuando no Local]]),0)</f>
        <v>41</v>
      </c>
      <c r="CF478" s="86" t="str">
        <f t="shared" si="233"/>
        <v>X</v>
      </c>
      <c r="CG478" s="86">
        <f>IFERROR(FIND("OEMA",consulta_completa__11[[#This Row],[14 - Inst. Atuando no Local]]),0)</f>
        <v>0</v>
      </c>
      <c r="CH478" s="86" t="str">
        <f t="shared" si="234"/>
        <v/>
      </c>
      <c r="CI478" s="86">
        <f>IFERROR(FIND("DEFESA CIVIL",consulta_completa__11[[#This Row],[14 - Inst. Atuando no Local]]),0)</f>
        <v>0</v>
      </c>
      <c r="CJ478" s="86" t="str">
        <f t="shared" si="235"/>
        <v/>
      </c>
      <c r="CK478" s="86">
        <f>IFERROR(FIND("CORPO DE BOMBEIROS",consulta_completa__11[[#This Row],[14 - Inst. Atuando no Local]]),0)</f>
        <v>0</v>
      </c>
      <c r="CL478" s="86" t="str">
        <f t="shared" si="236"/>
        <v/>
      </c>
      <c r="CM478" s="86">
        <f>IFERROR(FIND("POLÍCIA RODOVIÁRIA",consulta_completa__11[[#This Row],[14 - Inst. Atuando no Local]]),0)</f>
        <v>0</v>
      </c>
      <c r="CN478" s="86" t="str">
        <f t="shared" si="237"/>
        <v/>
      </c>
      <c r="CO478" s="86">
        <f>IFERROR(FIND("POLÍCIA MILITAR",consulta_completa__11[[#This Row],[14 - Inst. Atuando no Local]]),0)</f>
        <v>0</v>
      </c>
      <c r="CP478" s="86" t="str">
        <f t="shared" si="238"/>
        <v/>
      </c>
      <c r="CQ478" s="86">
        <f>IFERROR(FIND("POLÍCIA CIVIL",consulta_completa__11[[#This Row],[14 - Inst. Atuando no Local]]),0)</f>
        <v>0</v>
      </c>
      <c r="CR478" s="86" t="str">
        <f t="shared" si="239"/>
        <v/>
      </c>
      <c r="CS478" s="86">
        <f>IFERROR(FIND("MARINHA DO BRASIL",consulta_completa__11[[#This Row],[14 - Inst. Atuando no Local]]),0)</f>
        <v>0</v>
      </c>
      <c r="CT478" s="86" t="str">
        <f t="shared" si="240"/>
        <v/>
      </c>
      <c r="CU478" s="86">
        <f>IFERROR(FIND("EMPRESA ESPECIALIZADA EM ATENDIMENTO",consulta_completa__11[[#This Row],[14 - Inst. Atuando no Local]]),0)</f>
        <v>0</v>
      </c>
      <c r="CV478" s="86" t="str">
        <f t="shared" si="241"/>
        <v/>
      </c>
      <c r="CW478" s="86">
        <f>IFERROR(FIND("IBAMA",consulta_completa__11[[#This Row],[14 - Inst. Atuando no Local]]),0)</f>
        <v>41</v>
      </c>
      <c r="CX478" s="86" t="str">
        <f t="shared" si="242"/>
        <v>X</v>
      </c>
      <c r="CY478" s="86" t="str">
        <f>IF(consulta_completa__11[[#This Row],[14 - Inst. Atuando no Local]]="","X","")</f>
        <v/>
      </c>
      <c r="CZ478" s="86">
        <f>IFERROR(FIND("OUTRA (S)",consulta_completa__11[[#This Row],[14 - Inst. Atuando no Local]]),0)</f>
        <v>0</v>
      </c>
      <c r="DA478" s="86" t="str">
        <f t="shared" si="243"/>
        <v/>
      </c>
      <c r="DB478" s="37" t="str">
        <f t="shared" si="244"/>
        <v>Sim</v>
      </c>
      <c r="DC478" s="37" t="str">
        <f t="shared" si="245"/>
        <v>Não</v>
      </c>
      <c r="DD478" s="37" t="str">
        <f t="shared" si="246"/>
        <v>Sim</v>
      </c>
      <c r="DE478" s="89" t="str">
        <f t="shared" si="248"/>
        <v>Federal</v>
      </c>
    </row>
    <row r="479" spans="1:109">
      <c r="A479" s="15">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4">
        <f>IFERROR(FIND("Óbitos/feridos",consulta_completa__11[[#This Row],[13 - Ocorrências/Ambientes Atingidos]]),0)</f>
        <v>1</v>
      </c>
      <c r="AY479" s="85" t="str">
        <f t="shared" si="218"/>
        <v>X</v>
      </c>
      <c r="AZ479" s="84">
        <f>IFERROR(FIND("População afetada/evacuada",consulta_completa__11[[#This Row],[13 - Ocorrências/Ambientes Atingidos]]),0)</f>
        <v>0</v>
      </c>
      <c r="BA479" s="84" t="str">
        <f t="shared" si="219"/>
        <v/>
      </c>
      <c r="BB479" s="84">
        <f>IFERROR(FIND("Suspensão de abastecimento de água",consulta_completa__11[[#This Row],[13 - Ocorrências/Ambientes Atingidos]]),0)</f>
        <v>0</v>
      </c>
      <c r="BC479" s="85" t="str">
        <f t="shared" si="247"/>
        <v/>
      </c>
      <c r="BD479" s="84">
        <f>IFERROR(FIND("Rio/córrego",consulta_completa__11[[#This Row],[13 - Ocorrências/Ambientes Atingidos]]),0)</f>
        <v>0</v>
      </c>
      <c r="BE479" s="85" t="str">
        <f t="shared" si="220"/>
        <v/>
      </c>
      <c r="BF479" s="84">
        <f>IFERROR(FIND("Lago",consulta_completa__11[[#This Row],[13 - Ocorrências/Ambientes Atingidos]]),0)</f>
        <v>0</v>
      </c>
      <c r="BG479" s="85" t="str">
        <f t="shared" si="221"/>
        <v/>
      </c>
      <c r="BH479" s="84">
        <f>IFERROR(FIND("Mar",consulta_completa__11[[#This Row],[13 - Ocorrências/Ambientes Atingidos]]),0)</f>
        <v>0</v>
      </c>
      <c r="BI479" s="85" t="str">
        <f t="shared" si="222"/>
        <v/>
      </c>
      <c r="BJ479" s="84">
        <f>IFERROR(FIND("Praia",consulta_completa__11[[#This Row],[13 - Ocorrências/Ambientes Atingidos]]),0)</f>
        <v>0</v>
      </c>
      <c r="BK479" s="85" t="str">
        <f t="shared" si="223"/>
        <v/>
      </c>
      <c r="BL479" s="84">
        <f>IFERROR(FIND("Solo",consulta_completa__11[[#This Row],[13 - Ocorrências/Ambientes Atingidos]]),0)</f>
        <v>17</v>
      </c>
      <c r="BM479" s="85" t="str">
        <f t="shared" si="224"/>
        <v>X</v>
      </c>
      <c r="BN479" s="84">
        <f>IFERROR(FIND("Águas subterrâneas",consulta_completa__11[[#This Row],[13 - Ocorrências/Ambientes Atingidos]]),0)</f>
        <v>0</v>
      </c>
      <c r="BO479" s="85" t="str">
        <f t="shared" si="225"/>
        <v/>
      </c>
      <c r="BP479" s="84">
        <f>IFERROR(FIND("Atmosfera",consulta_completa__11[[#This Row],[13 - Ocorrências/Ambientes Atingidos]]),0)</f>
        <v>23</v>
      </c>
      <c r="BQ479" s="85" t="str">
        <f t="shared" si="226"/>
        <v>X</v>
      </c>
      <c r="BR479" s="84">
        <f>IFERROR(FIND("Flora",consulta_completa__11[[#This Row],[13 - Ocorrências/Ambientes Atingidos]]),0)</f>
        <v>0</v>
      </c>
      <c r="BS479" s="85" t="str">
        <f t="shared" si="227"/>
        <v/>
      </c>
      <c r="BT479" s="84">
        <f>IFERROR(FIND("Fauna",consulta_completa__11[[#This Row],[13 - Ocorrências/Ambientes Atingidos]]),0)</f>
        <v>0</v>
      </c>
      <c r="BU479" s="85" t="str">
        <f t="shared" si="228"/>
        <v/>
      </c>
      <c r="BV479" s="84">
        <f>IFERROR(FIND("UC federal",consulta_completa__11[[#This Row],[13 - Ocorrências/Ambientes Atingidos]]),0)</f>
        <v>0</v>
      </c>
      <c r="BW479" s="85" t="str">
        <f t="shared" si="229"/>
        <v/>
      </c>
      <c r="BX479" s="84">
        <f>IFERROR(FIND("UC estadual/municipal",consulta_completa__11[[#This Row],[13 - Ocorrências/Ambientes Atingidos]]),0)</f>
        <v>0</v>
      </c>
      <c r="BY479" s="85" t="str">
        <f t="shared" si="230"/>
        <v/>
      </c>
      <c r="BZ479" s="84">
        <f>IFERROR(FIND("Outro(s)",consulta_completa__11[[#This Row],[13 - Ocorrências/Ambientes Atingidos]]),0)</f>
        <v>0</v>
      </c>
      <c r="CA479" s="85" t="str">
        <f t="shared" si="231"/>
        <v/>
      </c>
      <c r="CB479" s="84">
        <f>IFERROR(FIND("Sem dano",consulta_completa__11[[#This Row],[13 - Ocorrências/Ambientes Atingidos]]),0)</f>
        <v>0</v>
      </c>
      <c r="CC479" s="85" t="str">
        <f t="shared" si="232"/>
        <v/>
      </c>
      <c r="CD479" s="84" t="str">
        <f>IF(consulta_completa__11[[#This Row],[13 - Ocorrências/Ambientes Atingidos]]="","X","")</f>
        <v/>
      </c>
      <c r="CE479" s="86">
        <f>IFERROR(FIND("IBAMA",consulta_completa__11[[#This Row],[14 - Inst. Atuando no Local]]),0)</f>
        <v>0</v>
      </c>
      <c r="CF479" s="86" t="str">
        <f t="shared" si="233"/>
        <v/>
      </c>
      <c r="CG479" s="86">
        <f>IFERROR(FIND("OEMA",consulta_completa__11[[#This Row],[14 - Inst. Atuando no Local]]),0)</f>
        <v>0</v>
      </c>
      <c r="CH479" s="86" t="str">
        <f t="shared" si="234"/>
        <v/>
      </c>
      <c r="CI479" s="86">
        <f>IFERROR(FIND("DEFESA CIVIL",consulta_completa__11[[#This Row],[14 - Inst. Atuando no Local]]),0)</f>
        <v>0</v>
      </c>
      <c r="CJ479" s="86" t="str">
        <f t="shared" si="235"/>
        <v/>
      </c>
      <c r="CK479" s="86">
        <f>IFERROR(FIND("CORPO DE BOMBEIROS",consulta_completa__11[[#This Row],[14 - Inst. Atuando no Local]]),0)</f>
        <v>0</v>
      </c>
      <c r="CL479" s="86" t="str">
        <f t="shared" si="236"/>
        <v/>
      </c>
      <c r="CM479" s="86">
        <f>IFERROR(FIND("POLÍCIA RODOVIÁRIA",consulta_completa__11[[#This Row],[14 - Inst. Atuando no Local]]),0)</f>
        <v>0</v>
      </c>
      <c r="CN479" s="86" t="str">
        <f t="shared" si="237"/>
        <v/>
      </c>
      <c r="CO479" s="86">
        <f>IFERROR(FIND("POLÍCIA MILITAR",consulta_completa__11[[#This Row],[14 - Inst. Atuando no Local]]),0)</f>
        <v>0</v>
      </c>
      <c r="CP479" s="86" t="str">
        <f t="shared" si="238"/>
        <v/>
      </c>
      <c r="CQ479" s="86">
        <f>IFERROR(FIND("POLÍCIA CIVIL",consulta_completa__11[[#This Row],[14 - Inst. Atuando no Local]]),0)</f>
        <v>0</v>
      </c>
      <c r="CR479" s="86" t="str">
        <f t="shared" si="239"/>
        <v/>
      </c>
      <c r="CS479" s="86">
        <f>IFERROR(FIND("MARINHA DO BRASIL",consulta_completa__11[[#This Row],[14 - Inst. Atuando no Local]]),0)</f>
        <v>0</v>
      </c>
      <c r="CT479" s="86" t="str">
        <f t="shared" si="240"/>
        <v/>
      </c>
      <c r="CU479" s="86">
        <f>IFERROR(FIND("EMPRESA ESPECIALIZADA EM ATENDIMENTO",consulta_completa__11[[#This Row],[14 - Inst. Atuando no Local]]),0)</f>
        <v>0</v>
      </c>
      <c r="CV479" s="86" t="str">
        <f t="shared" si="241"/>
        <v/>
      </c>
      <c r="CW479" s="86">
        <f>IFERROR(FIND("IBAMA",consulta_completa__11[[#This Row],[14 - Inst. Atuando no Local]]),0)</f>
        <v>0</v>
      </c>
      <c r="CX479" s="86" t="str">
        <f t="shared" si="242"/>
        <v/>
      </c>
      <c r="CY479" s="86" t="str">
        <f>IF(consulta_completa__11[[#This Row],[14 - Inst. Atuando no Local]]="","X","")</f>
        <v/>
      </c>
      <c r="CZ479" s="86">
        <f>IFERROR(FIND("OUTRA (S)",consulta_completa__11[[#This Row],[14 - Inst. Atuando no Local]]),0)</f>
        <v>0</v>
      </c>
      <c r="DA479" s="86" t="str">
        <f t="shared" si="243"/>
        <v/>
      </c>
      <c r="DB479" s="37" t="str">
        <f t="shared" si="244"/>
        <v>Sim</v>
      </c>
      <c r="DC479" s="37" t="str">
        <f t="shared" si="245"/>
        <v>Não</v>
      </c>
      <c r="DD479" s="37" t="str">
        <f t="shared" si="246"/>
        <v>Sim</v>
      </c>
      <c r="DE479" s="89" t="str">
        <f t="shared" si="248"/>
        <v>Sem informação</v>
      </c>
    </row>
    <row r="480" spans="1:109">
      <c r="A480" s="15">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4">
        <f>IFERROR(FIND("Óbitos/feridos",consulta_completa__11[[#This Row],[13 - Ocorrências/Ambientes Atingidos]]),0)</f>
        <v>0</v>
      </c>
      <c r="AY480" s="85" t="str">
        <f t="shared" si="218"/>
        <v/>
      </c>
      <c r="AZ480" s="84">
        <f>IFERROR(FIND("População afetada/evacuada",consulta_completa__11[[#This Row],[13 - Ocorrências/Ambientes Atingidos]]),0)</f>
        <v>0</v>
      </c>
      <c r="BA480" s="84" t="str">
        <f t="shared" si="219"/>
        <v/>
      </c>
      <c r="BB480" s="84">
        <f>IFERROR(FIND("Suspensão de abastecimento de água",consulta_completa__11[[#This Row],[13 - Ocorrências/Ambientes Atingidos]]),0)</f>
        <v>0</v>
      </c>
      <c r="BC480" s="85" t="str">
        <f t="shared" si="247"/>
        <v/>
      </c>
      <c r="BD480" s="84">
        <f>IFERROR(FIND("Rio/córrego",consulta_completa__11[[#This Row],[13 - Ocorrências/Ambientes Atingidos]]),0)</f>
        <v>0</v>
      </c>
      <c r="BE480" s="85" t="str">
        <f t="shared" si="220"/>
        <v/>
      </c>
      <c r="BF480" s="84">
        <f>IFERROR(FIND("Lago",consulta_completa__11[[#This Row],[13 - Ocorrências/Ambientes Atingidos]]),0)</f>
        <v>0</v>
      </c>
      <c r="BG480" s="85" t="str">
        <f t="shared" si="221"/>
        <v/>
      </c>
      <c r="BH480" s="84">
        <f>IFERROR(FIND("Mar",consulta_completa__11[[#This Row],[13 - Ocorrências/Ambientes Atingidos]]),0)</f>
        <v>0</v>
      </c>
      <c r="BI480" s="85" t="str">
        <f t="shared" si="222"/>
        <v/>
      </c>
      <c r="BJ480" s="84">
        <f>IFERROR(FIND("Praia",consulta_completa__11[[#This Row],[13 - Ocorrências/Ambientes Atingidos]]),0)</f>
        <v>0</v>
      </c>
      <c r="BK480" s="85" t="str">
        <f t="shared" si="223"/>
        <v/>
      </c>
      <c r="BL480" s="84">
        <f>IFERROR(FIND("Solo",consulta_completa__11[[#This Row],[13 - Ocorrências/Ambientes Atingidos]]),0)</f>
        <v>1</v>
      </c>
      <c r="BM480" s="85" t="str">
        <f t="shared" si="224"/>
        <v>X</v>
      </c>
      <c r="BN480" s="84">
        <f>IFERROR(FIND("Águas subterrâneas",consulta_completa__11[[#This Row],[13 - Ocorrências/Ambientes Atingidos]]),0)</f>
        <v>0</v>
      </c>
      <c r="BO480" s="85" t="str">
        <f t="shared" si="225"/>
        <v/>
      </c>
      <c r="BP480" s="84">
        <f>IFERROR(FIND("Atmosfera",consulta_completa__11[[#This Row],[13 - Ocorrências/Ambientes Atingidos]]),0)</f>
        <v>0</v>
      </c>
      <c r="BQ480" s="85" t="str">
        <f t="shared" si="226"/>
        <v/>
      </c>
      <c r="BR480" s="84">
        <f>IFERROR(FIND("Flora",consulta_completa__11[[#This Row],[13 - Ocorrências/Ambientes Atingidos]]),0)</f>
        <v>0</v>
      </c>
      <c r="BS480" s="85" t="str">
        <f t="shared" si="227"/>
        <v/>
      </c>
      <c r="BT480" s="84">
        <f>IFERROR(FIND("Fauna",consulta_completa__11[[#This Row],[13 - Ocorrências/Ambientes Atingidos]]),0)</f>
        <v>0</v>
      </c>
      <c r="BU480" s="85" t="str">
        <f t="shared" si="228"/>
        <v/>
      </c>
      <c r="BV480" s="84">
        <f>IFERROR(FIND("UC federal",consulta_completa__11[[#This Row],[13 - Ocorrências/Ambientes Atingidos]]),0)</f>
        <v>0</v>
      </c>
      <c r="BW480" s="85" t="str">
        <f t="shared" si="229"/>
        <v/>
      </c>
      <c r="BX480" s="84">
        <f>IFERROR(FIND("UC estadual/municipal",consulta_completa__11[[#This Row],[13 - Ocorrências/Ambientes Atingidos]]),0)</f>
        <v>0</v>
      </c>
      <c r="BY480" s="85" t="str">
        <f t="shared" si="230"/>
        <v/>
      </c>
      <c r="BZ480" s="84">
        <f>IFERROR(FIND("Outro(s)",consulta_completa__11[[#This Row],[13 - Ocorrências/Ambientes Atingidos]]),0)</f>
        <v>0</v>
      </c>
      <c r="CA480" s="85" t="str">
        <f t="shared" si="231"/>
        <v/>
      </c>
      <c r="CB480" s="84">
        <f>IFERROR(FIND("Sem dano",consulta_completa__11[[#This Row],[13 - Ocorrências/Ambientes Atingidos]]),0)</f>
        <v>0</v>
      </c>
      <c r="CC480" s="85" t="str">
        <f t="shared" si="232"/>
        <v/>
      </c>
      <c r="CD480" s="84" t="str">
        <f>IF(consulta_completa__11[[#This Row],[13 - Ocorrências/Ambientes Atingidos]]="","X","")</f>
        <v/>
      </c>
      <c r="CE480" s="86">
        <f>IFERROR(FIND("IBAMA",consulta_completa__11[[#This Row],[14 - Inst. Atuando no Local]]),0)</f>
        <v>0</v>
      </c>
      <c r="CF480" s="86" t="str">
        <f t="shared" si="233"/>
        <v/>
      </c>
      <c r="CG480" s="86">
        <f>IFERROR(FIND("OEMA",consulta_completa__11[[#This Row],[14 - Inst. Atuando no Local]]),0)</f>
        <v>0</v>
      </c>
      <c r="CH480" s="86" t="str">
        <f t="shared" si="234"/>
        <v/>
      </c>
      <c r="CI480" s="86">
        <f>IFERROR(FIND("DEFESA CIVIL",consulta_completa__11[[#This Row],[14 - Inst. Atuando no Local]]),0)</f>
        <v>0</v>
      </c>
      <c r="CJ480" s="86" t="str">
        <f t="shared" si="235"/>
        <v/>
      </c>
      <c r="CK480" s="86">
        <f>IFERROR(FIND("CORPO DE BOMBEIROS",consulta_completa__11[[#This Row],[14 - Inst. Atuando no Local]]),0)</f>
        <v>0</v>
      </c>
      <c r="CL480" s="86" t="str">
        <f t="shared" si="236"/>
        <v/>
      </c>
      <c r="CM480" s="86">
        <f>IFERROR(FIND("POLÍCIA RODOVIÁRIA",consulta_completa__11[[#This Row],[14 - Inst. Atuando no Local]]),0)</f>
        <v>0</v>
      </c>
      <c r="CN480" s="86" t="str">
        <f t="shared" si="237"/>
        <v/>
      </c>
      <c r="CO480" s="86">
        <f>IFERROR(FIND("POLÍCIA MILITAR",consulta_completa__11[[#This Row],[14 - Inst. Atuando no Local]]),0)</f>
        <v>0</v>
      </c>
      <c r="CP480" s="86" t="str">
        <f t="shared" si="238"/>
        <v/>
      </c>
      <c r="CQ480" s="86">
        <f>IFERROR(FIND("POLÍCIA CIVIL",consulta_completa__11[[#This Row],[14 - Inst. Atuando no Local]]),0)</f>
        <v>0</v>
      </c>
      <c r="CR480" s="86" t="str">
        <f t="shared" si="239"/>
        <v/>
      </c>
      <c r="CS480" s="86">
        <f>IFERROR(FIND("MARINHA DO BRASIL",consulta_completa__11[[#This Row],[14 - Inst. Atuando no Local]]),0)</f>
        <v>0</v>
      </c>
      <c r="CT480" s="86" t="str">
        <f t="shared" si="240"/>
        <v/>
      </c>
      <c r="CU480" s="86">
        <f>IFERROR(FIND("EMPRESA ESPECIALIZADA EM ATENDIMENTO",consulta_completa__11[[#This Row],[14 - Inst. Atuando no Local]]),0)</f>
        <v>0</v>
      </c>
      <c r="CV480" s="86" t="str">
        <f t="shared" si="241"/>
        <v/>
      </c>
      <c r="CW480" s="86">
        <f>IFERROR(FIND("IBAMA",consulta_completa__11[[#This Row],[14 - Inst. Atuando no Local]]),0)</f>
        <v>0</v>
      </c>
      <c r="CX480" s="86" t="str">
        <f t="shared" si="242"/>
        <v/>
      </c>
      <c r="CY480" s="86" t="str">
        <f>IF(consulta_completa__11[[#This Row],[14 - Inst. Atuando no Local]]="","X","")</f>
        <v/>
      </c>
      <c r="CZ480" s="86">
        <f>IFERROR(FIND("OUTRA (S)",consulta_completa__11[[#This Row],[14 - Inst. Atuando no Local]]),0)</f>
        <v>0</v>
      </c>
      <c r="DA480" s="86" t="str">
        <f t="shared" si="243"/>
        <v/>
      </c>
      <c r="DB480" s="37" t="str">
        <f t="shared" si="244"/>
        <v>Sim</v>
      </c>
      <c r="DC480" s="37" t="str">
        <f t="shared" si="245"/>
        <v>Não</v>
      </c>
      <c r="DD480" s="37" t="str">
        <f t="shared" si="246"/>
        <v>Sim</v>
      </c>
      <c r="DE480" s="89" t="str">
        <f t="shared" si="248"/>
        <v>Estadual</v>
      </c>
    </row>
    <row r="481" spans="1:109">
      <c r="A481" s="15">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4">
        <f>IFERROR(FIND("Óbitos/feridos",consulta_completa__11[[#This Row],[13 - Ocorrências/Ambientes Atingidos]]),0)</f>
        <v>0</v>
      </c>
      <c r="AY481" s="85" t="str">
        <f t="shared" si="218"/>
        <v/>
      </c>
      <c r="AZ481" s="84">
        <f>IFERROR(FIND("População afetada/evacuada",consulta_completa__11[[#This Row],[13 - Ocorrências/Ambientes Atingidos]]),0)</f>
        <v>0</v>
      </c>
      <c r="BA481" s="84" t="str">
        <f t="shared" si="219"/>
        <v/>
      </c>
      <c r="BB481" s="84">
        <f>IFERROR(FIND("Suspensão de abastecimento de água",consulta_completa__11[[#This Row],[13 - Ocorrências/Ambientes Atingidos]]),0)</f>
        <v>0</v>
      </c>
      <c r="BC481" s="85" t="str">
        <f t="shared" si="247"/>
        <v/>
      </c>
      <c r="BD481" s="84">
        <f>IFERROR(FIND("Rio/córrego",consulta_completa__11[[#This Row],[13 - Ocorrências/Ambientes Atingidos]]),0)</f>
        <v>0</v>
      </c>
      <c r="BE481" s="85" t="str">
        <f t="shared" si="220"/>
        <v/>
      </c>
      <c r="BF481" s="84">
        <f>IFERROR(FIND("Lago",consulta_completa__11[[#This Row],[13 - Ocorrências/Ambientes Atingidos]]),0)</f>
        <v>0</v>
      </c>
      <c r="BG481" s="85" t="str">
        <f t="shared" si="221"/>
        <v/>
      </c>
      <c r="BH481" s="84">
        <f>IFERROR(FIND("Mar",consulta_completa__11[[#This Row],[13 - Ocorrências/Ambientes Atingidos]]),0)</f>
        <v>1</v>
      </c>
      <c r="BI481" s="85" t="str">
        <f t="shared" si="222"/>
        <v>X</v>
      </c>
      <c r="BJ481" s="84">
        <f>IFERROR(FIND("Praia",consulta_completa__11[[#This Row],[13 - Ocorrências/Ambientes Atingidos]]),0)</f>
        <v>0</v>
      </c>
      <c r="BK481" s="85" t="str">
        <f t="shared" si="223"/>
        <v/>
      </c>
      <c r="BL481" s="84">
        <f>IFERROR(FIND("Solo",consulta_completa__11[[#This Row],[13 - Ocorrências/Ambientes Atingidos]]),0)</f>
        <v>0</v>
      </c>
      <c r="BM481" s="85" t="str">
        <f t="shared" si="224"/>
        <v/>
      </c>
      <c r="BN481" s="84">
        <f>IFERROR(FIND("Águas subterrâneas",consulta_completa__11[[#This Row],[13 - Ocorrências/Ambientes Atingidos]]),0)</f>
        <v>0</v>
      </c>
      <c r="BO481" s="85" t="str">
        <f t="shared" si="225"/>
        <v/>
      </c>
      <c r="BP481" s="84">
        <f>IFERROR(FIND("Atmosfera",consulta_completa__11[[#This Row],[13 - Ocorrências/Ambientes Atingidos]]),0)</f>
        <v>0</v>
      </c>
      <c r="BQ481" s="85" t="str">
        <f t="shared" si="226"/>
        <v/>
      </c>
      <c r="BR481" s="84">
        <f>IFERROR(FIND("Flora",consulta_completa__11[[#This Row],[13 - Ocorrências/Ambientes Atingidos]]),0)</f>
        <v>0</v>
      </c>
      <c r="BS481" s="85" t="str">
        <f t="shared" si="227"/>
        <v/>
      </c>
      <c r="BT481" s="84">
        <f>IFERROR(FIND("Fauna",consulta_completa__11[[#This Row],[13 - Ocorrências/Ambientes Atingidos]]),0)</f>
        <v>0</v>
      </c>
      <c r="BU481" s="85" t="str">
        <f t="shared" si="228"/>
        <v/>
      </c>
      <c r="BV481" s="84">
        <f>IFERROR(FIND("UC federal",consulta_completa__11[[#This Row],[13 - Ocorrências/Ambientes Atingidos]]),0)</f>
        <v>0</v>
      </c>
      <c r="BW481" s="85" t="str">
        <f t="shared" si="229"/>
        <v/>
      </c>
      <c r="BX481" s="84">
        <f>IFERROR(FIND("UC estadual/municipal",consulta_completa__11[[#This Row],[13 - Ocorrências/Ambientes Atingidos]]),0)</f>
        <v>0</v>
      </c>
      <c r="BY481" s="85" t="str">
        <f t="shared" si="230"/>
        <v/>
      </c>
      <c r="BZ481" s="84">
        <f>IFERROR(FIND("Outro(s)",consulta_completa__11[[#This Row],[13 - Ocorrências/Ambientes Atingidos]]),0)</f>
        <v>0</v>
      </c>
      <c r="CA481" s="85" t="str">
        <f t="shared" si="231"/>
        <v/>
      </c>
      <c r="CB481" s="84">
        <f>IFERROR(FIND("Sem dano",consulta_completa__11[[#This Row],[13 - Ocorrências/Ambientes Atingidos]]),0)</f>
        <v>0</v>
      </c>
      <c r="CC481" s="85" t="str">
        <f t="shared" si="232"/>
        <v/>
      </c>
      <c r="CD481" s="84" t="str">
        <f>IF(consulta_completa__11[[#This Row],[13 - Ocorrências/Ambientes Atingidos]]="","X","")</f>
        <v/>
      </c>
      <c r="CE481" s="86">
        <f>IFERROR(FIND("IBAMA",consulta_completa__11[[#This Row],[14 - Inst. Atuando no Local]]),0)</f>
        <v>0</v>
      </c>
      <c r="CF481" s="86" t="str">
        <f t="shared" si="233"/>
        <v/>
      </c>
      <c r="CG481" s="86">
        <f>IFERROR(FIND("OEMA",consulta_completa__11[[#This Row],[14 - Inst. Atuando no Local]]),0)</f>
        <v>0</v>
      </c>
      <c r="CH481" s="86" t="str">
        <f t="shared" si="234"/>
        <v/>
      </c>
      <c r="CI481" s="86">
        <f>IFERROR(FIND("DEFESA CIVIL",consulta_completa__11[[#This Row],[14 - Inst. Atuando no Local]]),0)</f>
        <v>0</v>
      </c>
      <c r="CJ481" s="86" t="str">
        <f t="shared" si="235"/>
        <v/>
      </c>
      <c r="CK481" s="86">
        <f>IFERROR(FIND("CORPO DE BOMBEIROS",consulta_completa__11[[#This Row],[14 - Inst. Atuando no Local]]),0)</f>
        <v>0</v>
      </c>
      <c r="CL481" s="86" t="str">
        <f t="shared" si="236"/>
        <v/>
      </c>
      <c r="CM481" s="86">
        <f>IFERROR(FIND("POLÍCIA RODOVIÁRIA",consulta_completa__11[[#This Row],[14 - Inst. Atuando no Local]]),0)</f>
        <v>0</v>
      </c>
      <c r="CN481" s="86" t="str">
        <f t="shared" si="237"/>
        <v/>
      </c>
      <c r="CO481" s="86">
        <f>IFERROR(FIND("POLÍCIA MILITAR",consulta_completa__11[[#This Row],[14 - Inst. Atuando no Local]]),0)</f>
        <v>0</v>
      </c>
      <c r="CP481" s="86" t="str">
        <f t="shared" si="238"/>
        <v/>
      </c>
      <c r="CQ481" s="86">
        <f>IFERROR(FIND("POLÍCIA CIVIL",consulta_completa__11[[#This Row],[14 - Inst. Atuando no Local]]),0)</f>
        <v>0</v>
      </c>
      <c r="CR481" s="86" t="str">
        <f t="shared" si="239"/>
        <v/>
      </c>
      <c r="CS481" s="86">
        <f>IFERROR(FIND("MARINHA DO BRASIL",consulta_completa__11[[#This Row],[14 - Inst. Atuando no Local]]),0)</f>
        <v>0</v>
      </c>
      <c r="CT481" s="86" t="str">
        <f t="shared" si="240"/>
        <v/>
      </c>
      <c r="CU481" s="86">
        <f>IFERROR(FIND("EMPRESA ESPECIALIZADA EM ATENDIMENTO",consulta_completa__11[[#This Row],[14 - Inst. Atuando no Local]]),0)</f>
        <v>0</v>
      </c>
      <c r="CV481" s="86" t="str">
        <f t="shared" si="241"/>
        <v/>
      </c>
      <c r="CW481" s="86">
        <f>IFERROR(FIND("IBAMA",consulta_completa__11[[#This Row],[14 - Inst. Atuando no Local]]),0)</f>
        <v>0</v>
      </c>
      <c r="CX481" s="86" t="str">
        <f t="shared" si="242"/>
        <v/>
      </c>
      <c r="CY481" s="86" t="str">
        <f>IF(consulta_completa__11[[#This Row],[14 - Inst. Atuando no Local]]="","X","")</f>
        <v>X</v>
      </c>
      <c r="CZ481" s="86">
        <f>IFERROR(FIND("OUTRA (S)",consulta_completa__11[[#This Row],[14 - Inst. Atuando no Local]]),0)</f>
        <v>0</v>
      </c>
      <c r="DA481" s="86" t="str">
        <f t="shared" si="243"/>
        <v/>
      </c>
      <c r="DB481" s="37" t="str">
        <f t="shared" si="244"/>
        <v>Sim</v>
      </c>
      <c r="DC481" s="37" t="str">
        <f t="shared" si="245"/>
        <v>Não</v>
      </c>
      <c r="DD481" s="37" t="str">
        <f t="shared" si="246"/>
        <v>Sim</v>
      </c>
      <c r="DE481" s="89" t="str">
        <f t="shared" si="248"/>
        <v>Federal</v>
      </c>
    </row>
    <row r="482" spans="1:109">
      <c r="A482" s="15">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4">
        <f>IFERROR(FIND("Óbitos/feridos",consulta_completa__11[[#This Row],[13 - Ocorrências/Ambientes Atingidos]]),0)</f>
        <v>0</v>
      </c>
      <c r="AY482" s="85" t="str">
        <f t="shared" si="218"/>
        <v/>
      </c>
      <c r="AZ482" s="84">
        <f>IFERROR(FIND("População afetada/evacuada",consulta_completa__11[[#This Row],[13 - Ocorrências/Ambientes Atingidos]]),0)</f>
        <v>0</v>
      </c>
      <c r="BA482" s="84" t="str">
        <f t="shared" si="219"/>
        <v/>
      </c>
      <c r="BB482" s="84">
        <f>IFERROR(FIND("Suspensão de abastecimento de água",consulta_completa__11[[#This Row],[13 - Ocorrências/Ambientes Atingidos]]),0)</f>
        <v>0</v>
      </c>
      <c r="BC482" s="85" t="str">
        <f t="shared" si="247"/>
        <v/>
      </c>
      <c r="BD482" s="84">
        <f>IFERROR(FIND("Rio/córrego",consulta_completa__11[[#This Row],[13 - Ocorrências/Ambientes Atingidos]]),0)</f>
        <v>0</v>
      </c>
      <c r="BE482" s="85" t="str">
        <f t="shared" si="220"/>
        <v/>
      </c>
      <c r="BF482" s="84">
        <f>IFERROR(FIND("Lago",consulta_completa__11[[#This Row],[13 - Ocorrências/Ambientes Atingidos]]),0)</f>
        <v>0</v>
      </c>
      <c r="BG482" s="85" t="str">
        <f t="shared" si="221"/>
        <v/>
      </c>
      <c r="BH482" s="84">
        <f>IFERROR(FIND("Mar",consulta_completa__11[[#This Row],[13 - Ocorrências/Ambientes Atingidos]]),0)</f>
        <v>0</v>
      </c>
      <c r="BI482" s="85" t="str">
        <f t="shared" si="222"/>
        <v/>
      </c>
      <c r="BJ482" s="84">
        <f>IFERROR(FIND("Praia",consulta_completa__11[[#This Row],[13 - Ocorrências/Ambientes Atingidos]]),0)</f>
        <v>0</v>
      </c>
      <c r="BK482" s="85" t="str">
        <f t="shared" si="223"/>
        <v/>
      </c>
      <c r="BL482" s="84">
        <f>IFERROR(FIND("Solo",consulta_completa__11[[#This Row],[13 - Ocorrências/Ambientes Atingidos]]),0)</f>
        <v>1</v>
      </c>
      <c r="BM482" s="85" t="str">
        <f t="shared" si="224"/>
        <v>X</v>
      </c>
      <c r="BN482" s="84">
        <f>IFERROR(FIND("Águas subterrâneas",consulta_completa__11[[#This Row],[13 - Ocorrências/Ambientes Atingidos]]),0)</f>
        <v>0</v>
      </c>
      <c r="BO482" s="85" t="str">
        <f t="shared" si="225"/>
        <v/>
      </c>
      <c r="BP482" s="84">
        <f>IFERROR(FIND("Atmosfera",consulta_completa__11[[#This Row],[13 - Ocorrências/Ambientes Atingidos]]),0)</f>
        <v>0</v>
      </c>
      <c r="BQ482" s="85" t="str">
        <f t="shared" si="226"/>
        <v/>
      </c>
      <c r="BR482" s="84">
        <f>IFERROR(FIND("Flora",consulta_completa__11[[#This Row],[13 - Ocorrências/Ambientes Atingidos]]),0)</f>
        <v>0</v>
      </c>
      <c r="BS482" s="85" t="str">
        <f t="shared" si="227"/>
        <v/>
      </c>
      <c r="BT482" s="84">
        <f>IFERROR(FIND("Fauna",consulta_completa__11[[#This Row],[13 - Ocorrências/Ambientes Atingidos]]),0)</f>
        <v>0</v>
      </c>
      <c r="BU482" s="85" t="str">
        <f t="shared" si="228"/>
        <v/>
      </c>
      <c r="BV482" s="84">
        <f>IFERROR(FIND("UC federal",consulta_completa__11[[#This Row],[13 - Ocorrências/Ambientes Atingidos]]),0)</f>
        <v>0</v>
      </c>
      <c r="BW482" s="85" t="str">
        <f t="shared" si="229"/>
        <v/>
      </c>
      <c r="BX482" s="84">
        <f>IFERROR(FIND("UC estadual/municipal",consulta_completa__11[[#This Row],[13 - Ocorrências/Ambientes Atingidos]]),0)</f>
        <v>0</v>
      </c>
      <c r="BY482" s="85" t="str">
        <f t="shared" si="230"/>
        <v/>
      </c>
      <c r="BZ482" s="84">
        <f>IFERROR(FIND("Outro(s)",consulta_completa__11[[#This Row],[13 - Ocorrências/Ambientes Atingidos]]),0)</f>
        <v>0</v>
      </c>
      <c r="CA482" s="85" t="str">
        <f t="shared" si="231"/>
        <v/>
      </c>
      <c r="CB482" s="84">
        <f>IFERROR(FIND("Sem dano",consulta_completa__11[[#This Row],[13 - Ocorrências/Ambientes Atingidos]]),0)</f>
        <v>0</v>
      </c>
      <c r="CC482" s="85" t="str">
        <f t="shared" si="232"/>
        <v/>
      </c>
      <c r="CD482" s="84" t="str">
        <f>IF(consulta_completa__11[[#This Row],[13 - Ocorrências/Ambientes Atingidos]]="","X","")</f>
        <v/>
      </c>
      <c r="CE482" s="86">
        <f>IFERROR(FIND("IBAMA",consulta_completa__11[[#This Row],[14 - Inst. Atuando no Local]]),0)</f>
        <v>0</v>
      </c>
      <c r="CF482" s="86" t="str">
        <f t="shared" si="233"/>
        <v/>
      </c>
      <c r="CG482" s="86">
        <f>IFERROR(FIND("OEMA",consulta_completa__11[[#This Row],[14 - Inst. Atuando no Local]]),0)</f>
        <v>0</v>
      </c>
      <c r="CH482" s="86" t="str">
        <f t="shared" si="234"/>
        <v/>
      </c>
      <c r="CI482" s="86">
        <f>IFERROR(FIND("DEFESA CIVIL",consulta_completa__11[[#This Row],[14 - Inst. Atuando no Local]]),0)</f>
        <v>0</v>
      </c>
      <c r="CJ482" s="86" t="str">
        <f t="shared" si="235"/>
        <v/>
      </c>
      <c r="CK482" s="86">
        <f>IFERROR(FIND("CORPO DE BOMBEIROS",consulta_completa__11[[#This Row],[14 - Inst. Atuando no Local]]),0)</f>
        <v>0</v>
      </c>
      <c r="CL482" s="86" t="str">
        <f t="shared" si="236"/>
        <v/>
      </c>
      <c r="CM482" s="86">
        <f>IFERROR(FIND("POLÍCIA RODOVIÁRIA",consulta_completa__11[[#This Row],[14 - Inst. Atuando no Local]]),0)</f>
        <v>0</v>
      </c>
      <c r="CN482" s="86" t="str">
        <f t="shared" si="237"/>
        <v/>
      </c>
      <c r="CO482" s="86">
        <f>IFERROR(FIND("POLÍCIA MILITAR",consulta_completa__11[[#This Row],[14 - Inst. Atuando no Local]]),0)</f>
        <v>0</v>
      </c>
      <c r="CP482" s="86" t="str">
        <f t="shared" si="238"/>
        <v/>
      </c>
      <c r="CQ482" s="86">
        <f>IFERROR(FIND("POLÍCIA CIVIL",consulta_completa__11[[#This Row],[14 - Inst. Atuando no Local]]),0)</f>
        <v>0</v>
      </c>
      <c r="CR482" s="86" t="str">
        <f t="shared" si="239"/>
        <v/>
      </c>
      <c r="CS482" s="86">
        <f>IFERROR(FIND("MARINHA DO BRASIL",consulta_completa__11[[#This Row],[14 - Inst. Atuando no Local]]),0)</f>
        <v>0</v>
      </c>
      <c r="CT482" s="86" t="str">
        <f t="shared" si="240"/>
        <v/>
      </c>
      <c r="CU482" s="86">
        <f>IFERROR(FIND("EMPRESA ESPECIALIZADA EM ATENDIMENTO",consulta_completa__11[[#This Row],[14 - Inst. Atuando no Local]]),0)</f>
        <v>0</v>
      </c>
      <c r="CV482" s="86" t="str">
        <f t="shared" si="241"/>
        <v/>
      </c>
      <c r="CW482" s="86">
        <f>IFERROR(FIND("IBAMA",consulta_completa__11[[#This Row],[14 - Inst. Atuando no Local]]),0)</f>
        <v>0</v>
      </c>
      <c r="CX482" s="86" t="str">
        <f t="shared" si="242"/>
        <v/>
      </c>
      <c r="CY482" s="86" t="str">
        <f>IF(consulta_completa__11[[#This Row],[14 - Inst. Atuando no Local]]="","X","")</f>
        <v/>
      </c>
      <c r="CZ482" s="86">
        <f>IFERROR(FIND("OUTRA (S)",consulta_completa__11[[#This Row],[14 - Inst. Atuando no Local]]),0)</f>
        <v>0</v>
      </c>
      <c r="DA482" s="86" t="str">
        <f t="shared" si="243"/>
        <v/>
      </c>
      <c r="DB482" s="37" t="str">
        <f t="shared" si="244"/>
        <v>Sim</v>
      </c>
      <c r="DC482" s="37" t="str">
        <f t="shared" si="245"/>
        <v>Não</v>
      </c>
      <c r="DD482" s="37" t="str">
        <f t="shared" si="246"/>
        <v>Sim</v>
      </c>
      <c r="DE482" s="89" t="str">
        <f t="shared" si="248"/>
        <v>Estadual</v>
      </c>
    </row>
    <row r="483" spans="1:109">
      <c r="A483" s="15">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4">
        <f>IFERROR(FIND("Óbitos/feridos",consulta_completa__11[[#This Row],[13 - Ocorrências/Ambientes Atingidos]]),0)</f>
        <v>0</v>
      </c>
      <c r="AY483" s="85" t="str">
        <f t="shared" si="218"/>
        <v/>
      </c>
      <c r="AZ483" s="84">
        <f>IFERROR(FIND("População afetada/evacuada",consulta_completa__11[[#This Row],[13 - Ocorrências/Ambientes Atingidos]]),0)</f>
        <v>0</v>
      </c>
      <c r="BA483" s="84" t="str">
        <f t="shared" si="219"/>
        <v/>
      </c>
      <c r="BB483" s="84">
        <f>IFERROR(FIND("Suspensão de abastecimento de água",consulta_completa__11[[#This Row],[13 - Ocorrências/Ambientes Atingidos]]),0)</f>
        <v>0</v>
      </c>
      <c r="BC483" s="85" t="str">
        <f t="shared" si="247"/>
        <v/>
      </c>
      <c r="BD483" s="84">
        <f>IFERROR(FIND("Rio/córrego",consulta_completa__11[[#This Row],[13 - Ocorrências/Ambientes Atingidos]]),0)</f>
        <v>0</v>
      </c>
      <c r="BE483" s="85" t="str">
        <f t="shared" si="220"/>
        <v/>
      </c>
      <c r="BF483" s="84">
        <f>IFERROR(FIND("Lago",consulta_completa__11[[#This Row],[13 - Ocorrências/Ambientes Atingidos]]),0)</f>
        <v>0</v>
      </c>
      <c r="BG483" s="85" t="str">
        <f t="shared" si="221"/>
        <v/>
      </c>
      <c r="BH483" s="84">
        <f>IFERROR(FIND("Mar",consulta_completa__11[[#This Row],[13 - Ocorrências/Ambientes Atingidos]]),0)</f>
        <v>0</v>
      </c>
      <c r="BI483" s="85" t="str">
        <f t="shared" si="222"/>
        <v/>
      </c>
      <c r="BJ483" s="84">
        <f>IFERROR(FIND("Praia",consulta_completa__11[[#This Row],[13 - Ocorrências/Ambientes Atingidos]]),0)</f>
        <v>0</v>
      </c>
      <c r="BK483" s="85" t="str">
        <f t="shared" si="223"/>
        <v/>
      </c>
      <c r="BL483" s="84">
        <f>IFERROR(FIND("Solo",consulta_completa__11[[#This Row],[13 - Ocorrências/Ambientes Atingidos]]),0)</f>
        <v>1</v>
      </c>
      <c r="BM483" s="85" t="str">
        <f t="shared" si="224"/>
        <v>X</v>
      </c>
      <c r="BN483" s="84">
        <f>IFERROR(FIND("Águas subterrâneas",consulta_completa__11[[#This Row],[13 - Ocorrências/Ambientes Atingidos]]),0)</f>
        <v>0</v>
      </c>
      <c r="BO483" s="85" t="str">
        <f t="shared" si="225"/>
        <v/>
      </c>
      <c r="BP483" s="84">
        <f>IFERROR(FIND("Atmosfera",consulta_completa__11[[#This Row],[13 - Ocorrências/Ambientes Atingidos]]),0)</f>
        <v>0</v>
      </c>
      <c r="BQ483" s="85" t="str">
        <f t="shared" si="226"/>
        <v/>
      </c>
      <c r="BR483" s="84">
        <f>IFERROR(FIND("Flora",consulta_completa__11[[#This Row],[13 - Ocorrências/Ambientes Atingidos]]),0)</f>
        <v>0</v>
      </c>
      <c r="BS483" s="85" t="str">
        <f t="shared" si="227"/>
        <v/>
      </c>
      <c r="BT483" s="84">
        <f>IFERROR(FIND("Fauna",consulta_completa__11[[#This Row],[13 - Ocorrências/Ambientes Atingidos]]),0)</f>
        <v>0</v>
      </c>
      <c r="BU483" s="85" t="str">
        <f t="shared" si="228"/>
        <v/>
      </c>
      <c r="BV483" s="84">
        <f>IFERROR(FIND("UC federal",consulta_completa__11[[#This Row],[13 - Ocorrências/Ambientes Atingidos]]),0)</f>
        <v>0</v>
      </c>
      <c r="BW483" s="85" t="str">
        <f t="shared" si="229"/>
        <v/>
      </c>
      <c r="BX483" s="84">
        <f>IFERROR(FIND("UC estadual/municipal",consulta_completa__11[[#This Row],[13 - Ocorrências/Ambientes Atingidos]]),0)</f>
        <v>0</v>
      </c>
      <c r="BY483" s="85" t="str">
        <f t="shared" si="230"/>
        <v/>
      </c>
      <c r="BZ483" s="84">
        <f>IFERROR(FIND("Outro(s)",consulta_completa__11[[#This Row],[13 - Ocorrências/Ambientes Atingidos]]),0)</f>
        <v>0</v>
      </c>
      <c r="CA483" s="85" t="str">
        <f t="shared" si="231"/>
        <v/>
      </c>
      <c r="CB483" s="84">
        <f>IFERROR(FIND("Sem dano",consulta_completa__11[[#This Row],[13 - Ocorrências/Ambientes Atingidos]]),0)</f>
        <v>0</v>
      </c>
      <c r="CC483" s="85" t="str">
        <f t="shared" si="232"/>
        <v/>
      </c>
      <c r="CD483" s="84" t="str">
        <f>IF(consulta_completa__11[[#This Row],[13 - Ocorrências/Ambientes Atingidos]]="","X","")</f>
        <v/>
      </c>
      <c r="CE483" s="86">
        <f>IFERROR(FIND("IBAMA",consulta_completa__11[[#This Row],[14 - Inst. Atuando no Local]]),0)</f>
        <v>0</v>
      </c>
      <c r="CF483" s="86" t="str">
        <f t="shared" si="233"/>
        <v/>
      </c>
      <c r="CG483" s="86">
        <f>IFERROR(FIND("OEMA",consulta_completa__11[[#This Row],[14 - Inst. Atuando no Local]]),0)</f>
        <v>0</v>
      </c>
      <c r="CH483" s="86" t="str">
        <f t="shared" si="234"/>
        <v/>
      </c>
      <c r="CI483" s="86">
        <f>IFERROR(FIND("DEFESA CIVIL",consulta_completa__11[[#This Row],[14 - Inst. Atuando no Local]]),0)</f>
        <v>0</v>
      </c>
      <c r="CJ483" s="86" t="str">
        <f t="shared" si="235"/>
        <v/>
      </c>
      <c r="CK483" s="86">
        <f>IFERROR(FIND("CORPO DE BOMBEIROS",consulta_completa__11[[#This Row],[14 - Inst. Atuando no Local]]),0)</f>
        <v>0</v>
      </c>
      <c r="CL483" s="86" t="str">
        <f t="shared" si="236"/>
        <v/>
      </c>
      <c r="CM483" s="86">
        <f>IFERROR(FIND("POLÍCIA RODOVIÁRIA",consulta_completa__11[[#This Row],[14 - Inst. Atuando no Local]]),0)</f>
        <v>0</v>
      </c>
      <c r="CN483" s="86" t="str">
        <f t="shared" si="237"/>
        <v/>
      </c>
      <c r="CO483" s="86">
        <f>IFERROR(FIND("POLÍCIA MILITAR",consulta_completa__11[[#This Row],[14 - Inst. Atuando no Local]]),0)</f>
        <v>0</v>
      </c>
      <c r="CP483" s="86" t="str">
        <f t="shared" si="238"/>
        <v/>
      </c>
      <c r="CQ483" s="86">
        <f>IFERROR(FIND("POLÍCIA CIVIL",consulta_completa__11[[#This Row],[14 - Inst. Atuando no Local]]),0)</f>
        <v>0</v>
      </c>
      <c r="CR483" s="86" t="str">
        <f t="shared" si="239"/>
        <v/>
      </c>
      <c r="CS483" s="86">
        <f>IFERROR(FIND("MARINHA DO BRASIL",consulta_completa__11[[#This Row],[14 - Inst. Atuando no Local]]),0)</f>
        <v>0</v>
      </c>
      <c r="CT483" s="86" t="str">
        <f t="shared" si="240"/>
        <v/>
      </c>
      <c r="CU483" s="86">
        <f>IFERROR(FIND("EMPRESA ESPECIALIZADA EM ATENDIMENTO",consulta_completa__11[[#This Row],[14 - Inst. Atuando no Local]]),0)</f>
        <v>0</v>
      </c>
      <c r="CV483" s="86" t="str">
        <f t="shared" si="241"/>
        <v/>
      </c>
      <c r="CW483" s="86">
        <f>IFERROR(FIND("IBAMA",consulta_completa__11[[#This Row],[14 - Inst. Atuando no Local]]),0)</f>
        <v>0</v>
      </c>
      <c r="CX483" s="86" t="str">
        <f t="shared" si="242"/>
        <v/>
      </c>
      <c r="CY483" s="86" t="str">
        <f>IF(consulta_completa__11[[#This Row],[14 - Inst. Atuando no Local]]="","X","")</f>
        <v/>
      </c>
      <c r="CZ483" s="86">
        <f>IFERROR(FIND("OUTRA (S)",consulta_completa__11[[#This Row],[14 - Inst. Atuando no Local]]),0)</f>
        <v>0</v>
      </c>
      <c r="DA483" s="86" t="str">
        <f t="shared" si="243"/>
        <v/>
      </c>
      <c r="DB483" s="37" t="str">
        <f t="shared" si="244"/>
        <v>Sim</v>
      </c>
      <c r="DC483" s="37" t="str">
        <f t="shared" si="245"/>
        <v>Não</v>
      </c>
      <c r="DD483" s="37" t="str">
        <f t="shared" si="246"/>
        <v>Sim</v>
      </c>
      <c r="DE483" s="89" t="str">
        <f t="shared" si="248"/>
        <v>Sem informação</v>
      </c>
    </row>
    <row r="484" spans="1:109">
      <c r="A484" s="15">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4">
        <f>IFERROR(FIND("Óbitos/feridos",consulta_completa__11[[#This Row],[13 - Ocorrências/Ambientes Atingidos]]),0)</f>
        <v>0</v>
      </c>
      <c r="AY484" s="85" t="str">
        <f t="shared" si="218"/>
        <v/>
      </c>
      <c r="AZ484" s="84">
        <f>IFERROR(FIND("População afetada/evacuada",consulta_completa__11[[#This Row],[13 - Ocorrências/Ambientes Atingidos]]),0)</f>
        <v>0</v>
      </c>
      <c r="BA484" s="84" t="str">
        <f t="shared" si="219"/>
        <v/>
      </c>
      <c r="BB484" s="84">
        <f>IFERROR(FIND("Suspensão de abastecimento de água",consulta_completa__11[[#This Row],[13 - Ocorrências/Ambientes Atingidos]]),0)</f>
        <v>0</v>
      </c>
      <c r="BC484" s="85" t="str">
        <f t="shared" si="247"/>
        <v/>
      </c>
      <c r="BD484" s="84">
        <f>IFERROR(FIND("Rio/córrego",consulta_completa__11[[#This Row],[13 - Ocorrências/Ambientes Atingidos]]),0)</f>
        <v>0</v>
      </c>
      <c r="BE484" s="85" t="str">
        <f t="shared" si="220"/>
        <v/>
      </c>
      <c r="BF484" s="84">
        <f>IFERROR(FIND("Lago",consulta_completa__11[[#This Row],[13 - Ocorrências/Ambientes Atingidos]]),0)</f>
        <v>0</v>
      </c>
      <c r="BG484" s="85" t="str">
        <f t="shared" si="221"/>
        <v/>
      </c>
      <c r="BH484" s="84">
        <f>IFERROR(FIND("Mar",consulta_completa__11[[#This Row],[13 - Ocorrências/Ambientes Atingidos]]),0)</f>
        <v>0</v>
      </c>
      <c r="BI484" s="85" t="str">
        <f t="shared" si="222"/>
        <v/>
      </c>
      <c r="BJ484" s="84">
        <f>IFERROR(FIND("Praia",consulta_completa__11[[#This Row],[13 - Ocorrências/Ambientes Atingidos]]),0)</f>
        <v>0</v>
      </c>
      <c r="BK484" s="85" t="str">
        <f t="shared" si="223"/>
        <v/>
      </c>
      <c r="BL484" s="84">
        <f>IFERROR(FIND("Solo",consulta_completa__11[[#This Row],[13 - Ocorrências/Ambientes Atingidos]]),0)</f>
        <v>1</v>
      </c>
      <c r="BM484" s="85" t="str">
        <f t="shared" si="224"/>
        <v>X</v>
      </c>
      <c r="BN484" s="84">
        <f>IFERROR(FIND("Águas subterrâneas",consulta_completa__11[[#This Row],[13 - Ocorrências/Ambientes Atingidos]]),0)</f>
        <v>0</v>
      </c>
      <c r="BO484" s="85" t="str">
        <f t="shared" si="225"/>
        <v/>
      </c>
      <c r="BP484" s="84">
        <f>IFERROR(FIND("Atmosfera",consulta_completa__11[[#This Row],[13 - Ocorrências/Ambientes Atingidos]]),0)</f>
        <v>0</v>
      </c>
      <c r="BQ484" s="85" t="str">
        <f t="shared" si="226"/>
        <v/>
      </c>
      <c r="BR484" s="84">
        <f>IFERROR(FIND("Flora",consulta_completa__11[[#This Row],[13 - Ocorrências/Ambientes Atingidos]]),0)</f>
        <v>0</v>
      </c>
      <c r="BS484" s="85" t="str">
        <f t="shared" si="227"/>
        <v/>
      </c>
      <c r="BT484" s="84">
        <f>IFERROR(FIND("Fauna",consulta_completa__11[[#This Row],[13 - Ocorrências/Ambientes Atingidos]]),0)</f>
        <v>0</v>
      </c>
      <c r="BU484" s="85" t="str">
        <f t="shared" si="228"/>
        <v/>
      </c>
      <c r="BV484" s="84">
        <f>IFERROR(FIND("UC federal",consulta_completa__11[[#This Row],[13 - Ocorrências/Ambientes Atingidos]]),0)</f>
        <v>0</v>
      </c>
      <c r="BW484" s="85" t="str">
        <f t="shared" si="229"/>
        <v/>
      </c>
      <c r="BX484" s="84">
        <f>IFERROR(FIND("UC estadual/municipal",consulta_completa__11[[#This Row],[13 - Ocorrências/Ambientes Atingidos]]),0)</f>
        <v>0</v>
      </c>
      <c r="BY484" s="85" t="str">
        <f t="shared" si="230"/>
        <v/>
      </c>
      <c r="BZ484" s="84">
        <f>IFERROR(FIND("Outro(s)",consulta_completa__11[[#This Row],[13 - Ocorrências/Ambientes Atingidos]]),0)</f>
        <v>0</v>
      </c>
      <c r="CA484" s="85" t="str">
        <f t="shared" si="231"/>
        <v/>
      </c>
      <c r="CB484" s="84">
        <f>IFERROR(FIND("Sem dano",consulta_completa__11[[#This Row],[13 - Ocorrências/Ambientes Atingidos]]),0)</f>
        <v>0</v>
      </c>
      <c r="CC484" s="85" t="str">
        <f t="shared" si="232"/>
        <v/>
      </c>
      <c r="CD484" s="84" t="str">
        <f>IF(consulta_completa__11[[#This Row],[13 - Ocorrências/Ambientes Atingidos]]="","X","")</f>
        <v/>
      </c>
      <c r="CE484" s="86">
        <f>IFERROR(FIND("IBAMA",consulta_completa__11[[#This Row],[14 - Inst. Atuando no Local]]),0)</f>
        <v>0</v>
      </c>
      <c r="CF484" s="86" t="str">
        <f t="shared" si="233"/>
        <v/>
      </c>
      <c r="CG484" s="86">
        <f>IFERROR(FIND("OEMA",consulta_completa__11[[#This Row],[14 - Inst. Atuando no Local]]),0)</f>
        <v>0</v>
      </c>
      <c r="CH484" s="86" t="str">
        <f t="shared" si="234"/>
        <v/>
      </c>
      <c r="CI484" s="86">
        <f>IFERROR(FIND("DEFESA CIVIL",consulta_completa__11[[#This Row],[14 - Inst. Atuando no Local]]),0)</f>
        <v>0</v>
      </c>
      <c r="CJ484" s="86" t="str">
        <f t="shared" si="235"/>
        <v/>
      </c>
      <c r="CK484" s="86">
        <f>IFERROR(FIND("CORPO DE BOMBEIROS",consulta_completa__11[[#This Row],[14 - Inst. Atuando no Local]]),0)</f>
        <v>0</v>
      </c>
      <c r="CL484" s="86" t="str">
        <f t="shared" si="236"/>
        <v/>
      </c>
      <c r="CM484" s="86">
        <f>IFERROR(FIND("POLÍCIA RODOVIÁRIA",consulta_completa__11[[#This Row],[14 - Inst. Atuando no Local]]),0)</f>
        <v>0</v>
      </c>
      <c r="CN484" s="86" t="str">
        <f t="shared" si="237"/>
        <v/>
      </c>
      <c r="CO484" s="86">
        <f>IFERROR(FIND("POLÍCIA MILITAR",consulta_completa__11[[#This Row],[14 - Inst. Atuando no Local]]),0)</f>
        <v>0</v>
      </c>
      <c r="CP484" s="86" t="str">
        <f t="shared" si="238"/>
        <v/>
      </c>
      <c r="CQ484" s="86">
        <f>IFERROR(FIND("POLÍCIA CIVIL",consulta_completa__11[[#This Row],[14 - Inst. Atuando no Local]]),0)</f>
        <v>0</v>
      </c>
      <c r="CR484" s="86" t="str">
        <f t="shared" si="239"/>
        <v/>
      </c>
      <c r="CS484" s="86">
        <f>IFERROR(FIND("MARINHA DO BRASIL",consulta_completa__11[[#This Row],[14 - Inst. Atuando no Local]]),0)</f>
        <v>0</v>
      </c>
      <c r="CT484" s="86" t="str">
        <f t="shared" si="240"/>
        <v/>
      </c>
      <c r="CU484" s="86">
        <f>IFERROR(FIND("EMPRESA ESPECIALIZADA EM ATENDIMENTO",consulta_completa__11[[#This Row],[14 - Inst. Atuando no Local]]),0)</f>
        <v>0</v>
      </c>
      <c r="CV484" s="86" t="str">
        <f t="shared" si="241"/>
        <v/>
      </c>
      <c r="CW484" s="86">
        <f>IFERROR(FIND("IBAMA",consulta_completa__11[[#This Row],[14 - Inst. Atuando no Local]]),0)</f>
        <v>0</v>
      </c>
      <c r="CX484" s="86" t="str">
        <f t="shared" si="242"/>
        <v/>
      </c>
      <c r="CY484" s="86" t="str">
        <f>IF(consulta_completa__11[[#This Row],[14 - Inst. Atuando no Local]]="","X","")</f>
        <v/>
      </c>
      <c r="CZ484" s="86">
        <f>IFERROR(FIND("OUTRA (S)",consulta_completa__11[[#This Row],[14 - Inst. Atuando no Local]]),0)</f>
        <v>0</v>
      </c>
      <c r="DA484" s="86" t="str">
        <f t="shared" si="243"/>
        <v/>
      </c>
      <c r="DB484" s="37" t="str">
        <f t="shared" si="244"/>
        <v>Sim</v>
      </c>
      <c r="DC484" s="37" t="str">
        <f t="shared" si="245"/>
        <v>Não</v>
      </c>
      <c r="DD484" s="37" t="str">
        <f t="shared" si="246"/>
        <v>Sim</v>
      </c>
      <c r="DE484" s="89" t="str">
        <f t="shared" si="248"/>
        <v>Sem informação</v>
      </c>
    </row>
    <row r="485" spans="1:109">
      <c r="A485" s="15">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4">
        <f>IFERROR(FIND("Óbitos/feridos",consulta_completa__11[[#This Row],[13 - Ocorrências/Ambientes Atingidos]]),0)</f>
        <v>0</v>
      </c>
      <c r="AY485" s="85" t="str">
        <f t="shared" si="218"/>
        <v/>
      </c>
      <c r="AZ485" s="84">
        <f>IFERROR(FIND("População afetada/evacuada",consulta_completa__11[[#This Row],[13 - Ocorrências/Ambientes Atingidos]]),0)</f>
        <v>0</v>
      </c>
      <c r="BA485" s="84" t="str">
        <f t="shared" si="219"/>
        <v/>
      </c>
      <c r="BB485" s="84">
        <f>IFERROR(FIND("Suspensão de abastecimento de água",consulta_completa__11[[#This Row],[13 - Ocorrências/Ambientes Atingidos]]),0)</f>
        <v>0</v>
      </c>
      <c r="BC485" s="85" t="str">
        <f t="shared" si="247"/>
        <v/>
      </c>
      <c r="BD485" s="84">
        <f>IFERROR(FIND("Rio/córrego",consulta_completa__11[[#This Row],[13 - Ocorrências/Ambientes Atingidos]]),0)</f>
        <v>0</v>
      </c>
      <c r="BE485" s="85" t="str">
        <f t="shared" si="220"/>
        <v/>
      </c>
      <c r="BF485" s="84">
        <f>IFERROR(FIND("Lago",consulta_completa__11[[#This Row],[13 - Ocorrências/Ambientes Atingidos]]),0)</f>
        <v>0</v>
      </c>
      <c r="BG485" s="85" t="str">
        <f t="shared" si="221"/>
        <v/>
      </c>
      <c r="BH485" s="84">
        <f>IFERROR(FIND("Mar",consulta_completa__11[[#This Row],[13 - Ocorrências/Ambientes Atingidos]]),0)</f>
        <v>0</v>
      </c>
      <c r="BI485" s="85" t="str">
        <f t="shared" si="222"/>
        <v/>
      </c>
      <c r="BJ485" s="84">
        <f>IFERROR(FIND("Praia",consulta_completa__11[[#This Row],[13 - Ocorrências/Ambientes Atingidos]]),0)</f>
        <v>0</v>
      </c>
      <c r="BK485" s="85" t="str">
        <f t="shared" si="223"/>
        <v/>
      </c>
      <c r="BL485" s="84">
        <f>IFERROR(FIND("Solo",consulta_completa__11[[#This Row],[13 - Ocorrências/Ambientes Atingidos]]),0)</f>
        <v>1</v>
      </c>
      <c r="BM485" s="85" t="str">
        <f t="shared" si="224"/>
        <v>X</v>
      </c>
      <c r="BN485" s="84">
        <f>IFERROR(FIND("Águas subterrâneas",consulta_completa__11[[#This Row],[13 - Ocorrências/Ambientes Atingidos]]),0)</f>
        <v>0</v>
      </c>
      <c r="BO485" s="85" t="str">
        <f t="shared" si="225"/>
        <v/>
      </c>
      <c r="BP485" s="84">
        <f>IFERROR(FIND("Atmosfera",consulta_completa__11[[#This Row],[13 - Ocorrências/Ambientes Atingidos]]),0)</f>
        <v>0</v>
      </c>
      <c r="BQ485" s="85" t="str">
        <f t="shared" si="226"/>
        <v/>
      </c>
      <c r="BR485" s="84">
        <f>IFERROR(FIND("Flora",consulta_completa__11[[#This Row],[13 - Ocorrências/Ambientes Atingidos]]),0)</f>
        <v>0</v>
      </c>
      <c r="BS485" s="85" t="str">
        <f t="shared" si="227"/>
        <v/>
      </c>
      <c r="BT485" s="84">
        <f>IFERROR(FIND("Fauna",consulta_completa__11[[#This Row],[13 - Ocorrências/Ambientes Atingidos]]),0)</f>
        <v>0</v>
      </c>
      <c r="BU485" s="85" t="str">
        <f t="shared" si="228"/>
        <v/>
      </c>
      <c r="BV485" s="84">
        <f>IFERROR(FIND("UC federal",consulta_completa__11[[#This Row],[13 - Ocorrências/Ambientes Atingidos]]),0)</f>
        <v>0</v>
      </c>
      <c r="BW485" s="85" t="str">
        <f t="shared" si="229"/>
        <v/>
      </c>
      <c r="BX485" s="84">
        <f>IFERROR(FIND("UC estadual/municipal",consulta_completa__11[[#This Row],[13 - Ocorrências/Ambientes Atingidos]]),0)</f>
        <v>0</v>
      </c>
      <c r="BY485" s="85" t="str">
        <f t="shared" si="230"/>
        <v/>
      </c>
      <c r="BZ485" s="84">
        <f>IFERROR(FIND("Outro(s)",consulta_completa__11[[#This Row],[13 - Ocorrências/Ambientes Atingidos]]),0)</f>
        <v>0</v>
      </c>
      <c r="CA485" s="85" t="str">
        <f t="shared" si="231"/>
        <v/>
      </c>
      <c r="CB485" s="84">
        <f>IFERROR(FIND("Sem dano",consulta_completa__11[[#This Row],[13 - Ocorrências/Ambientes Atingidos]]),0)</f>
        <v>0</v>
      </c>
      <c r="CC485" s="85" t="str">
        <f t="shared" si="232"/>
        <v/>
      </c>
      <c r="CD485" s="84" t="str">
        <f>IF(consulta_completa__11[[#This Row],[13 - Ocorrências/Ambientes Atingidos]]="","X","")</f>
        <v/>
      </c>
      <c r="CE485" s="86">
        <f>IFERROR(FIND("IBAMA",consulta_completa__11[[#This Row],[14 - Inst. Atuando no Local]]),0)</f>
        <v>0</v>
      </c>
      <c r="CF485" s="86" t="str">
        <f t="shared" si="233"/>
        <v/>
      </c>
      <c r="CG485" s="86">
        <f>IFERROR(FIND("OEMA",consulta_completa__11[[#This Row],[14 - Inst. Atuando no Local]]),0)</f>
        <v>0</v>
      </c>
      <c r="CH485" s="86" t="str">
        <f t="shared" si="234"/>
        <v/>
      </c>
      <c r="CI485" s="86">
        <f>IFERROR(FIND("DEFESA CIVIL",consulta_completa__11[[#This Row],[14 - Inst. Atuando no Local]]),0)</f>
        <v>0</v>
      </c>
      <c r="CJ485" s="86" t="str">
        <f t="shared" si="235"/>
        <v/>
      </c>
      <c r="CK485" s="86">
        <f>IFERROR(FIND("CORPO DE BOMBEIROS",consulta_completa__11[[#This Row],[14 - Inst. Atuando no Local]]),0)</f>
        <v>0</v>
      </c>
      <c r="CL485" s="86" t="str">
        <f t="shared" si="236"/>
        <v/>
      </c>
      <c r="CM485" s="86">
        <f>IFERROR(FIND("POLÍCIA RODOVIÁRIA",consulta_completa__11[[#This Row],[14 - Inst. Atuando no Local]]),0)</f>
        <v>0</v>
      </c>
      <c r="CN485" s="86" t="str">
        <f t="shared" si="237"/>
        <v/>
      </c>
      <c r="CO485" s="86">
        <f>IFERROR(FIND("POLÍCIA MILITAR",consulta_completa__11[[#This Row],[14 - Inst. Atuando no Local]]),0)</f>
        <v>0</v>
      </c>
      <c r="CP485" s="86" t="str">
        <f t="shared" si="238"/>
        <v/>
      </c>
      <c r="CQ485" s="86">
        <f>IFERROR(FIND("POLÍCIA CIVIL",consulta_completa__11[[#This Row],[14 - Inst. Atuando no Local]]),0)</f>
        <v>0</v>
      </c>
      <c r="CR485" s="86" t="str">
        <f t="shared" si="239"/>
        <v/>
      </c>
      <c r="CS485" s="86">
        <f>IFERROR(FIND("MARINHA DO BRASIL",consulta_completa__11[[#This Row],[14 - Inst. Atuando no Local]]),0)</f>
        <v>0</v>
      </c>
      <c r="CT485" s="86" t="str">
        <f t="shared" si="240"/>
        <v/>
      </c>
      <c r="CU485" s="86">
        <f>IFERROR(FIND("EMPRESA ESPECIALIZADA EM ATENDIMENTO",consulta_completa__11[[#This Row],[14 - Inst. Atuando no Local]]),0)</f>
        <v>0</v>
      </c>
      <c r="CV485" s="86" t="str">
        <f t="shared" si="241"/>
        <v/>
      </c>
      <c r="CW485" s="86">
        <f>IFERROR(FIND("IBAMA",consulta_completa__11[[#This Row],[14 - Inst. Atuando no Local]]),0)</f>
        <v>0</v>
      </c>
      <c r="CX485" s="86" t="str">
        <f t="shared" si="242"/>
        <v/>
      </c>
      <c r="CY485" s="86" t="str">
        <f>IF(consulta_completa__11[[#This Row],[14 - Inst. Atuando no Local]]="","X","")</f>
        <v/>
      </c>
      <c r="CZ485" s="86">
        <f>IFERROR(FIND("OUTRA (S)",consulta_completa__11[[#This Row],[14 - Inst. Atuando no Local]]),0)</f>
        <v>0</v>
      </c>
      <c r="DA485" s="86" t="str">
        <f t="shared" si="243"/>
        <v/>
      </c>
      <c r="DB485" s="37" t="str">
        <f t="shared" si="244"/>
        <v>Sim</v>
      </c>
      <c r="DC485" s="37" t="str">
        <f t="shared" si="245"/>
        <v>Não</v>
      </c>
      <c r="DD485" s="37" t="str">
        <f t="shared" si="246"/>
        <v>Sim</v>
      </c>
      <c r="DE485" s="89" t="str">
        <f t="shared" si="248"/>
        <v>Federal</v>
      </c>
    </row>
    <row r="486" spans="1:109">
      <c r="A486" s="15">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4">
        <f>IFERROR(FIND("Óbitos/feridos",consulta_completa__11[[#This Row],[13 - Ocorrências/Ambientes Atingidos]]),0)</f>
        <v>0</v>
      </c>
      <c r="AY486" s="85" t="str">
        <f t="shared" si="218"/>
        <v/>
      </c>
      <c r="AZ486" s="84">
        <f>IFERROR(FIND("População afetada/evacuada",consulta_completa__11[[#This Row],[13 - Ocorrências/Ambientes Atingidos]]),0)</f>
        <v>0</v>
      </c>
      <c r="BA486" s="84" t="str">
        <f t="shared" si="219"/>
        <v/>
      </c>
      <c r="BB486" s="84">
        <f>IFERROR(FIND("Suspensão de abastecimento de água",consulta_completa__11[[#This Row],[13 - Ocorrências/Ambientes Atingidos]]),0)</f>
        <v>0</v>
      </c>
      <c r="BC486" s="85" t="str">
        <f t="shared" si="247"/>
        <v/>
      </c>
      <c r="BD486" s="84">
        <f>IFERROR(FIND("Rio/córrego",consulta_completa__11[[#This Row],[13 - Ocorrências/Ambientes Atingidos]]),0)</f>
        <v>0</v>
      </c>
      <c r="BE486" s="85" t="str">
        <f t="shared" si="220"/>
        <v/>
      </c>
      <c r="BF486" s="84">
        <f>IFERROR(FIND("Lago",consulta_completa__11[[#This Row],[13 - Ocorrências/Ambientes Atingidos]]),0)</f>
        <v>0</v>
      </c>
      <c r="BG486" s="85" t="str">
        <f t="shared" si="221"/>
        <v/>
      </c>
      <c r="BH486" s="84">
        <f>IFERROR(FIND("Mar",consulta_completa__11[[#This Row],[13 - Ocorrências/Ambientes Atingidos]]),0)</f>
        <v>0</v>
      </c>
      <c r="BI486" s="85" t="str">
        <f t="shared" si="222"/>
        <v/>
      </c>
      <c r="BJ486" s="84">
        <f>IFERROR(FIND("Praia",consulta_completa__11[[#This Row],[13 - Ocorrências/Ambientes Atingidos]]),0)</f>
        <v>0</v>
      </c>
      <c r="BK486" s="85" t="str">
        <f t="shared" si="223"/>
        <v/>
      </c>
      <c r="BL486" s="84">
        <f>IFERROR(FIND("Solo",consulta_completa__11[[#This Row],[13 - Ocorrências/Ambientes Atingidos]]),0)</f>
        <v>0</v>
      </c>
      <c r="BM486" s="85" t="str">
        <f t="shared" si="224"/>
        <v/>
      </c>
      <c r="BN486" s="84">
        <f>IFERROR(FIND("Águas subterrâneas",consulta_completa__11[[#This Row],[13 - Ocorrências/Ambientes Atingidos]]),0)</f>
        <v>0</v>
      </c>
      <c r="BO486" s="85" t="str">
        <f t="shared" si="225"/>
        <v/>
      </c>
      <c r="BP486" s="84">
        <f>IFERROR(FIND("Atmosfera",consulta_completa__11[[#This Row],[13 - Ocorrências/Ambientes Atingidos]]),0)</f>
        <v>0</v>
      </c>
      <c r="BQ486" s="85" t="str">
        <f t="shared" si="226"/>
        <v/>
      </c>
      <c r="BR486" s="84">
        <f>IFERROR(FIND("Flora",consulta_completa__11[[#This Row],[13 - Ocorrências/Ambientes Atingidos]]),0)</f>
        <v>0</v>
      </c>
      <c r="BS486" s="85" t="str">
        <f t="shared" si="227"/>
        <v/>
      </c>
      <c r="BT486" s="84">
        <f>IFERROR(FIND("Fauna",consulta_completa__11[[#This Row],[13 - Ocorrências/Ambientes Atingidos]]),0)</f>
        <v>0</v>
      </c>
      <c r="BU486" s="85" t="str">
        <f t="shared" si="228"/>
        <v/>
      </c>
      <c r="BV486" s="84">
        <f>IFERROR(FIND("UC federal",consulta_completa__11[[#This Row],[13 - Ocorrências/Ambientes Atingidos]]),0)</f>
        <v>0</v>
      </c>
      <c r="BW486" s="85" t="str">
        <f t="shared" si="229"/>
        <v/>
      </c>
      <c r="BX486" s="84">
        <f>IFERROR(FIND("UC estadual/municipal",consulta_completa__11[[#This Row],[13 - Ocorrências/Ambientes Atingidos]]),0)</f>
        <v>0</v>
      </c>
      <c r="BY486" s="85" t="str">
        <f t="shared" si="230"/>
        <v/>
      </c>
      <c r="BZ486" s="84">
        <f>IFERROR(FIND("Outro(s)",consulta_completa__11[[#This Row],[13 - Ocorrências/Ambientes Atingidos]]),0)</f>
        <v>0</v>
      </c>
      <c r="CA486" s="85" t="str">
        <f t="shared" si="231"/>
        <v/>
      </c>
      <c r="CB486" s="84">
        <f>IFERROR(FIND("Sem dano",consulta_completa__11[[#This Row],[13 - Ocorrências/Ambientes Atingidos]]),0)</f>
        <v>0</v>
      </c>
      <c r="CC486" s="85" t="str">
        <f t="shared" si="232"/>
        <v/>
      </c>
      <c r="CD486" s="84" t="str">
        <f>IF(consulta_completa__11[[#This Row],[13 - Ocorrências/Ambientes Atingidos]]="","X","")</f>
        <v>X</v>
      </c>
      <c r="CE486" s="86">
        <f>IFERROR(FIND("IBAMA",consulta_completa__11[[#This Row],[14 - Inst. Atuando no Local]]),0)</f>
        <v>0</v>
      </c>
      <c r="CF486" s="86" t="str">
        <f t="shared" si="233"/>
        <v/>
      </c>
      <c r="CG486" s="86">
        <f>IFERROR(FIND("OEMA",consulta_completa__11[[#This Row],[14 - Inst. Atuando no Local]]),0)</f>
        <v>0</v>
      </c>
      <c r="CH486" s="86" t="str">
        <f t="shared" si="234"/>
        <v/>
      </c>
      <c r="CI486" s="86">
        <f>IFERROR(FIND("DEFESA CIVIL",consulta_completa__11[[#This Row],[14 - Inst. Atuando no Local]]),0)</f>
        <v>0</v>
      </c>
      <c r="CJ486" s="86" t="str">
        <f t="shared" si="235"/>
        <v/>
      </c>
      <c r="CK486" s="86">
        <f>IFERROR(FIND("CORPO DE BOMBEIROS",consulta_completa__11[[#This Row],[14 - Inst. Atuando no Local]]),0)</f>
        <v>0</v>
      </c>
      <c r="CL486" s="86" t="str">
        <f t="shared" si="236"/>
        <v/>
      </c>
      <c r="CM486" s="86">
        <f>IFERROR(FIND("POLÍCIA RODOVIÁRIA",consulta_completa__11[[#This Row],[14 - Inst. Atuando no Local]]),0)</f>
        <v>0</v>
      </c>
      <c r="CN486" s="86" t="str">
        <f t="shared" si="237"/>
        <v/>
      </c>
      <c r="CO486" s="86">
        <f>IFERROR(FIND("POLÍCIA MILITAR",consulta_completa__11[[#This Row],[14 - Inst. Atuando no Local]]),0)</f>
        <v>0</v>
      </c>
      <c r="CP486" s="86" t="str">
        <f t="shared" si="238"/>
        <v/>
      </c>
      <c r="CQ486" s="86">
        <f>IFERROR(FIND("POLÍCIA CIVIL",consulta_completa__11[[#This Row],[14 - Inst. Atuando no Local]]),0)</f>
        <v>0</v>
      </c>
      <c r="CR486" s="86" t="str">
        <f t="shared" si="239"/>
        <v/>
      </c>
      <c r="CS486" s="86">
        <f>IFERROR(FIND("MARINHA DO BRASIL",consulta_completa__11[[#This Row],[14 - Inst. Atuando no Local]]),0)</f>
        <v>0</v>
      </c>
      <c r="CT486" s="86" t="str">
        <f t="shared" si="240"/>
        <v/>
      </c>
      <c r="CU486" s="86">
        <f>IFERROR(FIND("EMPRESA ESPECIALIZADA EM ATENDIMENTO",consulta_completa__11[[#This Row],[14 - Inst. Atuando no Local]]),0)</f>
        <v>0</v>
      </c>
      <c r="CV486" s="86" t="str">
        <f t="shared" si="241"/>
        <v/>
      </c>
      <c r="CW486" s="86">
        <f>IFERROR(FIND("IBAMA",consulta_completa__11[[#This Row],[14 - Inst. Atuando no Local]]),0)</f>
        <v>0</v>
      </c>
      <c r="CX486" s="86" t="str">
        <f t="shared" si="242"/>
        <v/>
      </c>
      <c r="CY486" s="86" t="str">
        <f>IF(consulta_completa__11[[#This Row],[14 - Inst. Atuando no Local]]="","X","")</f>
        <v>X</v>
      </c>
      <c r="CZ486" s="86">
        <f>IFERROR(FIND("OUTRA (S)",consulta_completa__11[[#This Row],[14 - Inst. Atuando no Local]]),0)</f>
        <v>0</v>
      </c>
      <c r="DA486" s="86" t="str">
        <f t="shared" si="243"/>
        <v/>
      </c>
      <c r="DB486" s="37" t="str">
        <f t="shared" si="244"/>
        <v>Sim</v>
      </c>
      <c r="DC486" s="37" t="str">
        <f t="shared" si="245"/>
        <v>Não</v>
      </c>
      <c r="DD486" s="37" t="str">
        <f t="shared" si="246"/>
        <v>Sim</v>
      </c>
      <c r="DE486" s="89" t="str">
        <f t="shared" si="248"/>
        <v>Sem informação</v>
      </c>
    </row>
    <row r="487" spans="1:109">
      <c r="A487" s="15">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4">
        <f>IFERROR(FIND("Óbitos/feridos",consulta_completa__11[[#This Row],[13 - Ocorrências/Ambientes Atingidos]]),0)</f>
        <v>0</v>
      </c>
      <c r="AY487" s="85" t="str">
        <f t="shared" si="218"/>
        <v/>
      </c>
      <c r="AZ487" s="84">
        <f>IFERROR(FIND("População afetada/evacuada",consulta_completa__11[[#This Row],[13 - Ocorrências/Ambientes Atingidos]]),0)</f>
        <v>0</v>
      </c>
      <c r="BA487" s="84" t="str">
        <f t="shared" si="219"/>
        <v/>
      </c>
      <c r="BB487" s="84">
        <f>IFERROR(FIND("Suspensão de abastecimento de água",consulta_completa__11[[#This Row],[13 - Ocorrências/Ambientes Atingidos]]),0)</f>
        <v>0</v>
      </c>
      <c r="BC487" s="85" t="str">
        <f t="shared" si="247"/>
        <v/>
      </c>
      <c r="BD487" s="84">
        <f>IFERROR(FIND("Rio/córrego",consulta_completa__11[[#This Row],[13 - Ocorrências/Ambientes Atingidos]]),0)</f>
        <v>0</v>
      </c>
      <c r="BE487" s="85" t="str">
        <f t="shared" si="220"/>
        <v/>
      </c>
      <c r="BF487" s="84">
        <f>IFERROR(FIND("Lago",consulta_completa__11[[#This Row],[13 - Ocorrências/Ambientes Atingidos]]),0)</f>
        <v>0</v>
      </c>
      <c r="BG487" s="85" t="str">
        <f t="shared" si="221"/>
        <v/>
      </c>
      <c r="BH487" s="84">
        <f>IFERROR(FIND("Mar",consulta_completa__11[[#This Row],[13 - Ocorrências/Ambientes Atingidos]]),0)</f>
        <v>0</v>
      </c>
      <c r="BI487" s="85" t="str">
        <f t="shared" si="222"/>
        <v/>
      </c>
      <c r="BJ487" s="84">
        <f>IFERROR(FIND("Praia",consulta_completa__11[[#This Row],[13 - Ocorrências/Ambientes Atingidos]]),0)</f>
        <v>0</v>
      </c>
      <c r="BK487" s="85" t="str">
        <f t="shared" si="223"/>
        <v/>
      </c>
      <c r="BL487" s="84">
        <f>IFERROR(FIND("Solo",consulta_completa__11[[#This Row],[13 - Ocorrências/Ambientes Atingidos]]),0)</f>
        <v>1</v>
      </c>
      <c r="BM487" s="85" t="str">
        <f t="shared" si="224"/>
        <v>X</v>
      </c>
      <c r="BN487" s="84">
        <f>IFERROR(FIND("Águas subterrâneas",consulta_completa__11[[#This Row],[13 - Ocorrências/Ambientes Atingidos]]),0)</f>
        <v>0</v>
      </c>
      <c r="BO487" s="85" t="str">
        <f t="shared" si="225"/>
        <v/>
      </c>
      <c r="BP487" s="84">
        <f>IFERROR(FIND("Atmosfera",consulta_completa__11[[#This Row],[13 - Ocorrências/Ambientes Atingidos]]),0)</f>
        <v>0</v>
      </c>
      <c r="BQ487" s="85" t="str">
        <f t="shared" si="226"/>
        <v/>
      </c>
      <c r="BR487" s="84">
        <f>IFERROR(FIND("Flora",consulta_completa__11[[#This Row],[13 - Ocorrências/Ambientes Atingidos]]),0)</f>
        <v>0</v>
      </c>
      <c r="BS487" s="85" t="str">
        <f t="shared" si="227"/>
        <v/>
      </c>
      <c r="BT487" s="84">
        <f>IFERROR(FIND("Fauna",consulta_completa__11[[#This Row],[13 - Ocorrências/Ambientes Atingidos]]),0)</f>
        <v>0</v>
      </c>
      <c r="BU487" s="85" t="str">
        <f t="shared" si="228"/>
        <v/>
      </c>
      <c r="BV487" s="84">
        <f>IFERROR(FIND("UC federal",consulta_completa__11[[#This Row],[13 - Ocorrências/Ambientes Atingidos]]),0)</f>
        <v>0</v>
      </c>
      <c r="BW487" s="85" t="str">
        <f t="shared" si="229"/>
        <v/>
      </c>
      <c r="BX487" s="84">
        <f>IFERROR(FIND("UC estadual/municipal",consulta_completa__11[[#This Row],[13 - Ocorrências/Ambientes Atingidos]]),0)</f>
        <v>0</v>
      </c>
      <c r="BY487" s="85" t="str">
        <f t="shared" si="230"/>
        <v/>
      </c>
      <c r="BZ487" s="84">
        <f>IFERROR(FIND("Outro(s)",consulta_completa__11[[#This Row],[13 - Ocorrências/Ambientes Atingidos]]),0)</f>
        <v>0</v>
      </c>
      <c r="CA487" s="85" t="str">
        <f t="shared" si="231"/>
        <v/>
      </c>
      <c r="CB487" s="84">
        <f>IFERROR(FIND("Sem dano",consulta_completa__11[[#This Row],[13 - Ocorrências/Ambientes Atingidos]]),0)</f>
        <v>0</v>
      </c>
      <c r="CC487" s="85" t="str">
        <f t="shared" si="232"/>
        <v/>
      </c>
      <c r="CD487" s="84" t="str">
        <f>IF(consulta_completa__11[[#This Row],[13 - Ocorrências/Ambientes Atingidos]]="","X","")</f>
        <v/>
      </c>
      <c r="CE487" s="86">
        <f>IFERROR(FIND("IBAMA",consulta_completa__11[[#This Row],[14 - Inst. Atuando no Local]]),0)</f>
        <v>0</v>
      </c>
      <c r="CF487" s="86" t="str">
        <f t="shared" si="233"/>
        <v/>
      </c>
      <c r="CG487" s="86">
        <f>IFERROR(FIND("OEMA",consulta_completa__11[[#This Row],[14 - Inst. Atuando no Local]]),0)</f>
        <v>0</v>
      </c>
      <c r="CH487" s="86" t="str">
        <f t="shared" si="234"/>
        <v/>
      </c>
      <c r="CI487" s="86">
        <f>IFERROR(FIND("DEFESA CIVIL",consulta_completa__11[[#This Row],[14 - Inst. Atuando no Local]]),0)</f>
        <v>0</v>
      </c>
      <c r="CJ487" s="86" t="str">
        <f t="shared" si="235"/>
        <v/>
      </c>
      <c r="CK487" s="86">
        <f>IFERROR(FIND("CORPO DE BOMBEIROS",consulta_completa__11[[#This Row],[14 - Inst. Atuando no Local]]),0)</f>
        <v>0</v>
      </c>
      <c r="CL487" s="86" t="str">
        <f t="shared" si="236"/>
        <v/>
      </c>
      <c r="CM487" s="86">
        <f>IFERROR(FIND("POLÍCIA RODOVIÁRIA",consulta_completa__11[[#This Row],[14 - Inst. Atuando no Local]]),0)</f>
        <v>0</v>
      </c>
      <c r="CN487" s="86" t="str">
        <f t="shared" si="237"/>
        <v/>
      </c>
      <c r="CO487" s="86">
        <f>IFERROR(FIND("POLÍCIA MILITAR",consulta_completa__11[[#This Row],[14 - Inst. Atuando no Local]]),0)</f>
        <v>0</v>
      </c>
      <c r="CP487" s="86" t="str">
        <f t="shared" si="238"/>
        <v/>
      </c>
      <c r="CQ487" s="86">
        <f>IFERROR(FIND("POLÍCIA CIVIL",consulta_completa__11[[#This Row],[14 - Inst. Atuando no Local]]),0)</f>
        <v>0</v>
      </c>
      <c r="CR487" s="86" t="str">
        <f t="shared" si="239"/>
        <v/>
      </c>
      <c r="CS487" s="86">
        <f>IFERROR(FIND("MARINHA DO BRASIL",consulta_completa__11[[#This Row],[14 - Inst. Atuando no Local]]),0)</f>
        <v>0</v>
      </c>
      <c r="CT487" s="86" t="str">
        <f t="shared" si="240"/>
        <v/>
      </c>
      <c r="CU487" s="86">
        <f>IFERROR(FIND("EMPRESA ESPECIALIZADA EM ATENDIMENTO",consulta_completa__11[[#This Row],[14 - Inst. Atuando no Local]]),0)</f>
        <v>0</v>
      </c>
      <c r="CV487" s="86" t="str">
        <f t="shared" si="241"/>
        <v/>
      </c>
      <c r="CW487" s="86">
        <f>IFERROR(FIND("IBAMA",consulta_completa__11[[#This Row],[14 - Inst. Atuando no Local]]),0)</f>
        <v>0</v>
      </c>
      <c r="CX487" s="86" t="str">
        <f t="shared" si="242"/>
        <v/>
      </c>
      <c r="CY487" s="86" t="str">
        <f>IF(consulta_completa__11[[#This Row],[14 - Inst. Atuando no Local]]="","X","")</f>
        <v/>
      </c>
      <c r="CZ487" s="86">
        <f>IFERROR(FIND("OUTRA (S)",consulta_completa__11[[#This Row],[14 - Inst. Atuando no Local]]),0)</f>
        <v>0</v>
      </c>
      <c r="DA487" s="86" t="str">
        <f t="shared" si="243"/>
        <v/>
      </c>
      <c r="DB487" s="37" t="str">
        <f t="shared" si="244"/>
        <v>Sim</v>
      </c>
      <c r="DC487" s="37" t="str">
        <f t="shared" si="245"/>
        <v>Não</v>
      </c>
      <c r="DD487" s="37" t="str">
        <f t="shared" si="246"/>
        <v>Sim</v>
      </c>
      <c r="DE487" s="89" t="str">
        <f t="shared" si="248"/>
        <v>Federal</v>
      </c>
    </row>
    <row r="488" spans="1:109">
      <c r="A488" s="15">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4">
        <f>IFERROR(FIND("Óbitos/feridos",consulta_completa__11[[#This Row],[13 - Ocorrências/Ambientes Atingidos]]),0)</f>
        <v>0</v>
      </c>
      <c r="AY488" s="85" t="str">
        <f t="shared" si="218"/>
        <v/>
      </c>
      <c r="AZ488" s="84">
        <f>IFERROR(FIND("População afetada/evacuada",consulta_completa__11[[#This Row],[13 - Ocorrências/Ambientes Atingidos]]),0)</f>
        <v>0</v>
      </c>
      <c r="BA488" s="84" t="str">
        <f t="shared" si="219"/>
        <v/>
      </c>
      <c r="BB488" s="84">
        <f>IFERROR(FIND("Suspensão de abastecimento de água",consulta_completa__11[[#This Row],[13 - Ocorrências/Ambientes Atingidos]]),0)</f>
        <v>0</v>
      </c>
      <c r="BC488" s="85" t="str">
        <f t="shared" si="247"/>
        <v/>
      </c>
      <c r="BD488" s="84">
        <f>IFERROR(FIND("Rio/córrego",consulta_completa__11[[#This Row],[13 - Ocorrências/Ambientes Atingidos]]),0)</f>
        <v>0</v>
      </c>
      <c r="BE488" s="85" t="str">
        <f t="shared" si="220"/>
        <v/>
      </c>
      <c r="BF488" s="84">
        <f>IFERROR(FIND("Lago",consulta_completa__11[[#This Row],[13 - Ocorrências/Ambientes Atingidos]]),0)</f>
        <v>0</v>
      </c>
      <c r="BG488" s="85" t="str">
        <f t="shared" si="221"/>
        <v/>
      </c>
      <c r="BH488" s="84">
        <f>IFERROR(FIND("Mar",consulta_completa__11[[#This Row],[13 - Ocorrências/Ambientes Atingidos]]),0)</f>
        <v>0</v>
      </c>
      <c r="BI488" s="85" t="str">
        <f t="shared" si="222"/>
        <v/>
      </c>
      <c r="BJ488" s="84">
        <f>IFERROR(FIND("Praia",consulta_completa__11[[#This Row],[13 - Ocorrências/Ambientes Atingidos]]),0)</f>
        <v>0</v>
      </c>
      <c r="BK488" s="85" t="str">
        <f t="shared" si="223"/>
        <v/>
      </c>
      <c r="BL488" s="84">
        <f>IFERROR(FIND("Solo",consulta_completa__11[[#This Row],[13 - Ocorrências/Ambientes Atingidos]]),0)</f>
        <v>1</v>
      </c>
      <c r="BM488" s="85" t="str">
        <f t="shared" si="224"/>
        <v>X</v>
      </c>
      <c r="BN488" s="84">
        <f>IFERROR(FIND("Águas subterrâneas",consulta_completa__11[[#This Row],[13 - Ocorrências/Ambientes Atingidos]]),0)</f>
        <v>0</v>
      </c>
      <c r="BO488" s="85" t="str">
        <f t="shared" si="225"/>
        <v/>
      </c>
      <c r="BP488" s="84">
        <f>IFERROR(FIND("Atmosfera",consulta_completa__11[[#This Row],[13 - Ocorrências/Ambientes Atingidos]]),0)</f>
        <v>7</v>
      </c>
      <c r="BQ488" s="85" t="str">
        <f t="shared" si="226"/>
        <v>X</v>
      </c>
      <c r="BR488" s="84">
        <f>IFERROR(FIND("Flora",consulta_completa__11[[#This Row],[13 - Ocorrências/Ambientes Atingidos]]),0)</f>
        <v>0</v>
      </c>
      <c r="BS488" s="85" t="str">
        <f t="shared" si="227"/>
        <v/>
      </c>
      <c r="BT488" s="84">
        <f>IFERROR(FIND("Fauna",consulta_completa__11[[#This Row],[13 - Ocorrências/Ambientes Atingidos]]),0)</f>
        <v>0</v>
      </c>
      <c r="BU488" s="85" t="str">
        <f t="shared" si="228"/>
        <v/>
      </c>
      <c r="BV488" s="84">
        <f>IFERROR(FIND("UC federal",consulta_completa__11[[#This Row],[13 - Ocorrências/Ambientes Atingidos]]),0)</f>
        <v>0</v>
      </c>
      <c r="BW488" s="85" t="str">
        <f t="shared" si="229"/>
        <v/>
      </c>
      <c r="BX488" s="84">
        <f>IFERROR(FIND("UC estadual/municipal",consulta_completa__11[[#This Row],[13 - Ocorrências/Ambientes Atingidos]]),0)</f>
        <v>0</v>
      </c>
      <c r="BY488" s="85" t="str">
        <f t="shared" si="230"/>
        <v/>
      </c>
      <c r="BZ488" s="84">
        <f>IFERROR(FIND("Outro(s)",consulta_completa__11[[#This Row],[13 - Ocorrências/Ambientes Atingidos]]),0)</f>
        <v>0</v>
      </c>
      <c r="CA488" s="85" t="str">
        <f t="shared" si="231"/>
        <v/>
      </c>
      <c r="CB488" s="84">
        <f>IFERROR(FIND("Sem dano",consulta_completa__11[[#This Row],[13 - Ocorrências/Ambientes Atingidos]]),0)</f>
        <v>0</v>
      </c>
      <c r="CC488" s="85" t="str">
        <f t="shared" si="232"/>
        <v/>
      </c>
      <c r="CD488" s="84" t="str">
        <f>IF(consulta_completa__11[[#This Row],[13 - Ocorrências/Ambientes Atingidos]]="","X","")</f>
        <v/>
      </c>
      <c r="CE488" s="86">
        <f>IFERROR(FIND("IBAMA",consulta_completa__11[[#This Row],[14 - Inst. Atuando no Local]]),0)</f>
        <v>0</v>
      </c>
      <c r="CF488" s="86" t="str">
        <f t="shared" si="233"/>
        <v/>
      </c>
      <c r="CG488" s="86">
        <f>IFERROR(FIND("OEMA",consulta_completa__11[[#This Row],[14 - Inst. Atuando no Local]]),0)</f>
        <v>0</v>
      </c>
      <c r="CH488" s="86" t="str">
        <f t="shared" si="234"/>
        <v/>
      </c>
      <c r="CI488" s="86">
        <f>IFERROR(FIND("DEFESA CIVIL",consulta_completa__11[[#This Row],[14 - Inst. Atuando no Local]]),0)</f>
        <v>0</v>
      </c>
      <c r="CJ488" s="86" t="str">
        <f t="shared" si="235"/>
        <v/>
      </c>
      <c r="CK488" s="86">
        <f>IFERROR(FIND("CORPO DE BOMBEIROS",consulta_completa__11[[#This Row],[14 - Inst. Atuando no Local]]),0)</f>
        <v>0</v>
      </c>
      <c r="CL488" s="86" t="str">
        <f t="shared" si="236"/>
        <v/>
      </c>
      <c r="CM488" s="86">
        <f>IFERROR(FIND("POLÍCIA RODOVIÁRIA",consulta_completa__11[[#This Row],[14 - Inst. Atuando no Local]]),0)</f>
        <v>0</v>
      </c>
      <c r="CN488" s="86" t="str">
        <f t="shared" si="237"/>
        <v/>
      </c>
      <c r="CO488" s="86">
        <f>IFERROR(FIND("POLÍCIA MILITAR",consulta_completa__11[[#This Row],[14 - Inst. Atuando no Local]]),0)</f>
        <v>0</v>
      </c>
      <c r="CP488" s="86" t="str">
        <f t="shared" si="238"/>
        <v/>
      </c>
      <c r="CQ488" s="86">
        <f>IFERROR(FIND("POLÍCIA CIVIL",consulta_completa__11[[#This Row],[14 - Inst. Atuando no Local]]),0)</f>
        <v>0</v>
      </c>
      <c r="CR488" s="86" t="str">
        <f t="shared" si="239"/>
        <v/>
      </c>
      <c r="CS488" s="86">
        <f>IFERROR(FIND("MARINHA DO BRASIL",consulta_completa__11[[#This Row],[14 - Inst. Atuando no Local]]),0)</f>
        <v>0</v>
      </c>
      <c r="CT488" s="86" t="str">
        <f t="shared" si="240"/>
        <v/>
      </c>
      <c r="CU488" s="86">
        <f>IFERROR(FIND("EMPRESA ESPECIALIZADA EM ATENDIMENTO",consulta_completa__11[[#This Row],[14 - Inst. Atuando no Local]]),0)</f>
        <v>0</v>
      </c>
      <c r="CV488" s="86" t="str">
        <f t="shared" si="241"/>
        <v/>
      </c>
      <c r="CW488" s="86">
        <f>IFERROR(FIND("IBAMA",consulta_completa__11[[#This Row],[14 - Inst. Atuando no Local]]),0)</f>
        <v>0</v>
      </c>
      <c r="CX488" s="86" t="str">
        <f t="shared" si="242"/>
        <v/>
      </c>
      <c r="CY488" s="86" t="str">
        <f>IF(consulta_completa__11[[#This Row],[14 - Inst. Atuando no Local]]="","X","")</f>
        <v/>
      </c>
      <c r="CZ488" s="86">
        <f>IFERROR(FIND("OUTRA (S)",consulta_completa__11[[#This Row],[14 - Inst. Atuando no Local]]),0)</f>
        <v>0</v>
      </c>
      <c r="DA488" s="86" t="str">
        <f t="shared" si="243"/>
        <v/>
      </c>
      <c r="DB488" s="37" t="str">
        <f t="shared" si="244"/>
        <v>Sim</v>
      </c>
      <c r="DC488" s="37" t="str">
        <f t="shared" si="245"/>
        <v>Não</v>
      </c>
      <c r="DD488" s="37" t="str">
        <f t="shared" si="246"/>
        <v>Sim</v>
      </c>
      <c r="DE488" s="89" t="str">
        <f t="shared" si="248"/>
        <v>Federal</v>
      </c>
    </row>
    <row r="489" spans="1:109">
      <c r="A489" s="15">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4">
        <f>IFERROR(FIND("Óbitos/feridos",consulta_completa__11[[#This Row],[13 - Ocorrências/Ambientes Atingidos]]),0)</f>
        <v>0</v>
      </c>
      <c r="AY489" s="85" t="str">
        <f t="shared" si="218"/>
        <v/>
      </c>
      <c r="AZ489" s="84">
        <f>IFERROR(FIND("População afetada/evacuada",consulta_completa__11[[#This Row],[13 - Ocorrências/Ambientes Atingidos]]),0)</f>
        <v>0</v>
      </c>
      <c r="BA489" s="84" t="str">
        <f t="shared" si="219"/>
        <v/>
      </c>
      <c r="BB489" s="84">
        <f>IFERROR(FIND("Suspensão de abastecimento de água",consulta_completa__11[[#This Row],[13 - Ocorrências/Ambientes Atingidos]]),0)</f>
        <v>0</v>
      </c>
      <c r="BC489" s="85" t="str">
        <f t="shared" si="247"/>
        <v/>
      </c>
      <c r="BD489" s="84">
        <f>IFERROR(FIND("Rio/córrego",consulta_completa__11[[#This Row],[13 - Ocorrências/Ambientes Atingidos]]),0)</f>
        <v>0</v>
      </c>
      <c r="BE489" s="85" t="str">
        <f t="shared" si="220"/>
        <v/>
      </c>
      <c r="BF489" s="84">
        <f>IFERROR(FIND("Lago",consulta_completa__11[[#This Row],[13 - Ocorrências/Ambientes Atingidos]]),0)</f>
        <v>0</v>
      </c>
      <c r="BG489" s="85" t="str">
        <f t="shared" si="221"/>
        <v/>
      </c>
      <c r="BH489" s="84">
        <f>IFERROR(FIND("Mar",consulta_completa__11[[#This Row],[13 - Ocorrências/Ambientes Atingidos]]),0)</f>
        <v>0</v>
      </c>
      <c r="BI489" s="85" t="str">
        <f t="shared" si="222"/>
        <v/>
      </c>
      <c r="BJ489" s="84">
        <f>IFERROR(FIND("Praia",consulta_completa__11[[#This Row],[13 - Ocorrências/Ambientes Atingidos]]),0)</f>
        <v>0</v>
      </c>
      <c r="BK489" s="85" t="str">
        <f t="shared" si="223"/>
        <v/>
      </c>
      <c r="BL489" s="84">
        <f>IFERROR(FIND("Solo",consulta_completa__11[[#This Row],[13 - Ocorrências/Ambientes Atingidos]]),0)</f>
        <v>1</v>
      </c>
      <c r="BM489" s="85" t="str">
        <f t="shared" si="224"/>
        <v>X</v>
      </c>
      <c r="BN489" s="84">
        <f>IFERROR(FIND("Águas subterrâneas",consulta_completa__11[[#This Row],[13 - Ocorrências/Ambientes Atingidos]]),0)</f>
        <v>0</v>
      </c>
      <c r="BO489" s="85" t="str">
        <f t="shared" si="225"/>
        <v/>
      </c>
      <c r="BP489" s="84">
        <f>IFERROR(FIND("Atmosfera",consulta_completa__11[[#This Row],[13 - Ocorrências/Ambientes Atingidos]]),0)</f>
        <v>0</v>
      </c>
      <c r="BQ489" s="85" t="str">
        <f t="shared" si="226"/>
        <v/>
      </c>
      <c r="BR489" s="84">
        <f>IFERROR(FIND("Flora",consulta_completa__11[[#This Row],[13 - Ocorrências/Ambientes Atingidos]]),0)</f>
        <v>0</v>
      </c>
      <c r="BS489" s="85" t="str">
        <f t="shared" si="227"/>
        <v/>
      </c>
      <c r="BT489" s="84">
        <f>IFERROR(FIND("Fauna",consulta_completa__11[[#This Row],[13 - Ocorrências/Ambientes Atingidos]]),0)</f>
        <v>0</v>
      </c>
      <c r="BU489" s="85" t="str">
        <f t="shared" si="228"/>
        <v/>
      </c>
      <c r="BV489" s="84">
        <f>IFERROR(FIND("UC federal",consulta_completa__11[[#This Row],[13 - Ocorrências/Ambientes Atingidos]]),0)</f>
        <v>0</v>
      </c>
      <c r="BW489" s="85" t="str">
        <f t="shared" si="229"/>
        <v/>
      </c>
      <c r="BX489" s="84">
        <f>IFERROR(FIND("UC estadual/municipal",consulta_completa__11[[#This Row],[13 - Ocorrências/Ambientes Atingidos]]),0)</f>
        <v>0</v>
      </c>
      <c r="BY489" s="85" t="str">
        <f t="shared" si="230"/>
        <v/>
      </c>
      <c r="BZ489" s="84">
        <f>IFERROR(FIND("Outro(s)",consulta_completa__11[[#This Row],[13 - Ocorrências/Ambientes Atingidos]]),0)</f>
        <v>0</v>
      </c>
      <c r="CA489" s="85" t="str">
        <f t="shared" si="231"/>
        <v/>
      </c>
      <c r="CB489" s="84">
        <f>IFERROR(FIND("Sem dano",consulta_completa__11[[#This Row],[13 - Ocorrências/Ambientes Atingidos]]),0)</f>
        <v>0</v>
      </c>
      <c r="CC489" s="85" t="str">
        <f t="shared" si="232"/>
        <v/>
      </c>
      <c r="CD489" s="84" t="str">
        <f>IF(consulta_completa__11[[#This Row],[13 - Ocorrências/Ambientes Atingidos]]="","X","")</f>
        <v/>
      </c>
      <c r="CE489" s="86">
        <f>IFERROR(FIND("IBAMA",consulta_completa__11[[#This Row],[14 - Inst. Atuando no Local]]),0)</f>
        <v>0</v>
      </c>
      <c r="CF489" s="86" t="str">
        <f t="shared" si="233"/>
        <v/>
      </c>
      <c r="CG489" s="86">
        <f>IFERROR(FIND("OEMA",consulta_completa__11[[#This Row],[14 - Inst. Atuando no Local]]),0)</f>
        <v>0</v>
      </c>
      <c r="CH489" s="86" t="str">
        <f t="shared" si="234"/>
        <v/>
      </c>
      <c r="CI489" s="86">
        <f>IFERROR(FIND("DEFESA CIVIL",consulta_completa__11[[#This Row],[14 - Inst. Atuando no Local]]),0)</f>
        <v>0</v>
      </c>
      <c r="CJ489" s="86" t="str">
        <f t="shared" si="235"/>
        <v/>
      </c>
      <c r="CK489" s="86">
        <f>IFERROR(FIND("CORPO DE BOMBEIROS",consulta_completa__11[[#This Row],[14 - Inst. Atuando no Local]]),0)</f>
        <v>0</v>
      </c>
      <c r="CL489" s="86" t="str">
        <f t="shared" si="236"/>
        <v/>
      </c>
      <c r="CM489" s="86">
        <f>IFERROR(FIND("POLÍCIA RODOVIÁRIA",consulta_completa__11[[#This Row],[14 - Inst. Atuando no Local]]),0)</f>
        <v>0</v>
      </c>
      <c r="CN489" s="86" t="str">
        <f t="shared" si="237"/>
        <v/>
      </c>
      <c r="CO489" s="86">
        <f>IFERROR(FIND("POLÍCIA MILITAR",consulta_completa__11[[#This Row],[14 - Inst. Atuando no Local]]),0)</f>
        <v>0</v>
      </c>
      <c r="CP489" s="86" t="str">
        <f t="shared" si="238"/>
        <v/>
      </c>
      <c r="CQ489" s="86">
        <f>IFERROR(FIND("POLÍCIA CIVIL",consulta_completa__11[[#This Row],[14 - Inst. Atuando no Local]]),0)</f>
        <v>0</v>
      </c>
      <c r="CR489" s="86" t="str">
        <f t="shared" si="239"/>
        <v/>
      </c>
      <c r="CS489" s="86">
        <f>IFERROR(FIND("MARINHA DO BRASIL",consulta_completa__11[[#This Row],[14 - Inst. Atuando no Local]]),0)</f>
        <v>0</v>
      </c>
      <c r="CT489" s="86" t="str">
        <f t="shared" si="240"/>
        <v/>
      </c>
      <c r="CU489" s="86">
        <f>IFERROR(FIND("EMPRESA ESPECIALIZADA EM ATENDIMENTO",consulta_completa__11[[#This Row],[14 - Inst. Atuando no Local]]),0)</f>
        <v>0</v>
      </c>
      <c r="CV489" s="86" t="str">
        <f t="shared" si="241"/>
        <v/>
      </c>
      <c r="CW489" s="86">
        <f>IFERROR(FIND("IBAMA",consulta_completa__11[[#This Row],[14 - Inst. Atuando no Local]]),0)</f>
        <v>0</v>
      </c>
      <c r="CX489" s="86" t="str">
        <f t="shared" si="242"/>
        <v/>
      </c>
      <c r="CY489" s="86" t="str">
        <f>IF(consulta_completa__11[[#This Row],[14 - Inst. Atuando no Local]]="","X","")</f>
        <v/>
      </c>
      <c r="CZ489" s="86">
        <f>IFERROR(FIND("OUTRA (S)",consulta_completa__11[[#This Row],[14 - Inst. Atuando no Local]]),0)</f>
        <v>0</v>
      </c>
      <c r="DA489" s="86" t="str">
        <f t="shared" si="243"/>
        <v/>
      </c>
      <c r="DB489" s="37" t="str">
        <f t="shared" si="244"/>
        <v>Sim</v>
      </c>
      <c r="DC489" s="37" t="str">
        <f t="shared" si="245"/>
        <v>Não</v>
      </c>
      <c r="DD489" s="37" t="str">
        <f t="shared" si="246"/>
        <v>Sim</v>
      </c>
      <c r="DE489" s="89" t="str">
        <f t="shared" si="248"/>
        <v>Federal</v>
      </c>
    </row>
    <row r="490" spans="1:109">
      <c r="A490" s="15">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4">
        <f>IFERROR(FIND("Óbitos/feridos",consulta_completa__11[[#This Row],[13 - Ocorrências/Ambientes Atingidos]]),0)</f>
        <v>0</v>
      </c>
      <c r="AY490" s="85" t="str">
        <f t="shared" si="218"/>
        <v/>
      </c>
      <c r="AZ490" s="84">
        <f>IFERROR(FIND("População afetada/evacuada",consulta_completa__11[[#This Row],[13 - Ocorrências/Ambientes Atingidos]]),0)</f>
        <v>0</v>
      </c>
      <c r="BA490" s="84" t="str">
        <f t="shared" si="219"/>
        <v/>
      </c>
      <c r="BB490" s="84">
        <f>IFERROR(FIND("Suspensão de abastecimento de água",consulta_completa__11[[#This Row],[13 - Ocorrências/Ambientes Atingidos]]),0)</f>
        <v>0</v>
      </c>
      <c r="BC490" s="85" t="str">
        <f t="shared" si="247"/>
        <v/>
      </c>
      <c r="BD490" s="84">
        <f>IFERROR(FIND("Rio/córrego",consulta_completa__11[[#This Row],[13 - Ocorrências/Ambientes Atingidos]]),0)</f>
        <v>0</v>
      </c>
      <c r="BE490" s="85" t="str">
        <f t="shared" si="220"/>
        <v/>
      </c>
      <c r="BF490" s="84">
        <f>IFERROR(FIND("Lago",consulta_completa__11[[#This Row],[13 - Ocorrências/Ambientes Atingidos]]),0)</f>
        <v>0</v>
      </c>
      <c r="BG490" s="85" t="str">
        <f t="shared" si="221"/>
        <v/>
      </c>
      <c r="BH490" s="84">
        <f>IFERROR(FIND("Mar",consulta_completa__11[[#This Row],[13 - Ocorrências/Ambientes Atingidos]]),0)</f>
        <v>1</v>
      </c>
      <c r="BI490" s="85" t="str">
        <f t="shared" si="222"/>
        <v>X</v>
      </c>
      <c r="BJ490" s="84">
        <f>IFERROR(FIND("Praia",consulta_completa__11[[#This Row],[13 - Ocorrências/Ambientes Atingidos]]),0)</f>
        <v>0</v>
      </c>
      <c r="BK490" s="85" t="str">
        <f t="shared" si="223"/>
        <v/>
      </c>
      <c r="BL490" s="84">
        <f>IFERROR(FIND("Solo",consulta_completa__11[[#This Row],[13 - Ocorrências/Ambientes Atingidos]]),0)</f>
        <v>0</v>
      </c>
      <c r="BM490" s="85" t="str">
        <f t="shared" si="224"/>
        <v/>
      </c>
      <c r="BN490" s="84">
        <f>IFERROR(FIND("Águas subterrâneas",consulta_completa__11[[#This Row],[13 - Ocorrências/Ambientes Atingidos]]),0)</f>
        <v>0</v>
      </c>
      <c r="BO490" s="85" t="str">
        <f t="shared" si="225"/>
        <v/>
      </c>
      <c r="BP490" s="84">
        <f>IFERROR(FIND("Atmosfera",consulta_completa__11[[#This Row],[13 - Ocorrências/Ambientes Atingidos]]),0)</f>
        <v>0</v>
      </c>
      <c r="BQ490" s="85" t="str">
        <f t="shared" si="226"/>
        <v/>
      </c>
      <c r="BR490" s="84">
        <f>IFERROR(FIND("Flora",consulta_completa__11[[#This Row],[13 - Ocorrências/Ambientes Atingidos]]),0)</f>
        <v>0</v>
      </c>
      <c r="BS490" s="85" t="str">
        <f t="shared" si="227"/>
        <v/>
      </c>
      <c r="BT490" s="84">
        <f>IFERROR(FIND("Fauna",consulta_completa__11[[#This Row],[13 - Ocorrências/Ambientes Atingidos]]),0)</f>
        <v>0</v>
      </c>
      <c r="BU490" s="85" t="str">
        <f t="shared" si="228"/>
        <v/>
      </c>
      <c r="BV490" s="84">
        <f>IFERROR(FIND("UC federal",consulta_completa__11[[#This Row],[13 - Ocorrências/Ambientes Atingidos]]),0)</f>
        <v>0</v>
      </c>
      <c r="BW490" s="85" t="str">
        <f t="shared" si="229"/>
        <v/>
      </c>
      <c r="BX490" s="84">
        <f>IFERROR(FIND("UC estadual/municipal",consulta_completa__11[[#This Row],[13 - Ocorrências/Ambientes Atingidos]]),0)</f>
        <v>0</v>
      </c>
      <c r="BY490" s="85" t="str">
        <f t="shared" si="230"/>
        <v/>
      </c>
      <c r="BZ490" s="84">
        <f>IFERROR(FIND("Outro(s)",consulta_completa__11[[#This Row],[13 - Ocorrências/Ambientes Atingidos]]),0)</f>
        <v>0</v>
      </c>
      <c r="CA490" s="85" t="str">
        <f t="shared" si="231"/>
        <v/>
      </c>
      <c r="CB490" s="84">
        <f>IFERROR(FIND("Sem dano",consulta_completa__11[[#This Row],[13 - Ocorrências/Ambientes Atingidos]]),0)</f>
        <v>0</v>
      </c>
      <c r="CC490" s="85" t="str">
        <f t="shared" si="232"/>
        <v/>
      </c>
      <c r="CD490" s="84" t="str">
        <f>IF(consulta_completa__11[[#This Row],[13 - Ocorrências/Ambientes Atingidos]]="","X","")</f>
        <v/>
      </c>
      <c r="CE490" s="86">
        <f>IFERROR(FIND("IBAMA",consulta_completa__11[[#This Row],[14 - Inst. Atuando no Local]]),0)</f>
        <v>0</v>
      </c>
      <c r="CF490" s="86" t="str">
        <f t="shared" si="233"/>
        <v/>
      </c>
      <c r="CG490" s="86">
        <f>IFERROR(FIND("OEMA",consulta_completa__11[[#This Row],[14 - Inst. Atuando no Local]]),0)</f>
        <v>0</v>
      </c>
      <c r="CH490" s="86" t="str">
        <f t="shared" si="234"/>
        <v/>
      </c>
      <c r="CI490" s="86">
        <f>IFERROR(FIND("DEFESA CIVIL",consulta_completa__11[[#This Row],[14 - Inst. Atuando no Local]]),0)</f>
        <v>0</v>
      </c>
      <c r="CJ490" s="86" t="str">
        <f t="shared" si="235"/>
        <v/>
      </c>
      <c r="CK490" s="86">
        <f>IFERROR(FIND("CORPO DE BOMBEIROS",consulta_completa__11[[#This Row],[14 - Inst. Atuando no Local]]),0)</f>
        <v>0</v>
      </c>
      <c r="CL490" s="86" t="str">
        <f t="shared" si="236"/>
        <v/>
      </c>
      <c r="CM490" s="86">
        <f>IFERROR(FIND("POLÍCIA RODOVIÁRIA",consulta_completa__11[[#This Row],[14 - Inst. Atuando no Local]]),0)</f>
        <v>0</v>
      </c>
      <c r="CN490" s="86" t="str">
        <f t="shared" si="237"/>
        <v/>
      </c>
      <c r="CO490" s="86">
        <f>IFERROR(FIND("POLÍCIA MILITAR",consulta_completa__11[[#This Row],[14 - Inst. Atuando no Local]]),0)</f>
        <v>0</v>
      </c>
      <c r="CP490" s="86" t="str">
        <f t="shared" si="238"/>
        <v/>
      </c>
      <c r="CQ490" s="86">
        <f>IFERROR(FIND("POLÍCIA CIVIL",consulta_completa__11[[#This Row],[14 - Inst. Atuando no Local]]),0)</f>
        <v>0</v>
      </c>
      <c r="CR490" s="86" t="str">
        <f t="shared" si="239"/>
        <v/>
      </c>
      <c r="CS490" s="86">
        <f>IFERROR(FIND("MARINHA DO BRASIL",consulta_completa__11[[#This Row],[14 - Inst. Atuando no Local]]),0)</f>
        <v>0</v>
      </c>
      <c r="CT490" s="86" t="str">
        <f t="shared" si="240"/>
        <v/>
      </c>
      <c r="CU490" s="86">
        <f>IFERROR(FIND("EMPRESA ESPECIALIZADA EM ATENDIMENTO",consulta_completa__11[[#This Row],[14 - Inst. Atuando no Local]]),0)</f>
        <v>0</v>
      </c>
      <c r="CV490" s="86" t="str">
        <f t="shared" si="241"/>
        <v/>
      </c>
      <c r="CW490" s="86">
        <f>IFERROR(FIND("IBAMA",consulta_completa__11[[#This Row],[14 - Inst. Atuando no Local]]),0)</f>
        <v>0</v>
      </c>
      <c r="CX490" s="86" t="str">
        <f t="shared" si="242"/>
        <v/>
      </c>
      <c r="CY490" s="86" t="str">
        <f>IF(consulta_completa__11[[#This Row],[14 - Inst. Atuando no Local]]="","X","")</f>
        <v/>
      </c>
      <c r="CZ490" s="86">
        <f>IFERROR(FIND("OUTRA (S)",consulta_completa__11[[#This Row],[14 - Inst. Atuando no Local]]),0)</f>
        <v>0</v>
      </c>
      <c r="DA490" s="86" t="str">
        <f t="shared" si="243"/>
        <v/>
      </c>
      <c r="DB490" s="37" t="str">
        <f t="shared" si="244"/>
        <v>Sim</v>
      </c>
      <c r="DC490" s="37" t="str">
        <f t="shared" si="245"/>
        <v>Não</v>
      </c>
      <c r="DD490" s="37" t="str">
        <f t="shared" si="246"/>
        <v>Sim</v>
      </c>
      <c r="DE490" s="89" t="str">
        <f t="shared" si="248"/>
        <v>Federal</v>
      </c>
    </row>
    <row r="491" spans="1:109">
      <c r="A491" s="15">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4">
        <f>IFERROR(FIND("Óbitos/feridos",consulta_completa__11[[#This Row],[13 - Ocorrências/Ambientes Atingidos]]),0)</f>
        <v>0</v>
      </c>
      <c r="AY491" s="85" t="str">
        <f t="shared" si="218"/>
        <v/>
      </c>
      <c r="AZ491" s="84">
        <f>IFERROR(FIND("População afetada/evacuada",consulta_completa__11[[#This Row],[13 - Ocorrências/Ambientes Atingidos]]),0)</f>
        <v>0</v>
      </c>
      <c r="BA491" s="84" t="str">
        <f t="shared" si="219"/>
        <v/>
      </c>
      <c r="BB491" s="84">
        <f>IFERROR(FIND("Suspensão de abastecimento de água",consulta_completa__11[[#This Row],[13 - Ocorrências/Ambientes Atingidos]]),0)</f>
        <v>0</v>
      </c>
      <c r="BC491" s="85" t="str">
        <f t="shared" si="247"/>
        <v/>
      </c>
      <c r="BD491" s="84">
        <f>IFERROR(FIND("Rio/córrego",consulta_completa__11[[#This Row],[13 - Ocorrências/Ambientes Atingidos]]),0)</f>
        <v>0</v>
      </c>
      <c r="BE491" s="85" t="str">
        <f t="shared" si="220"/>
        <v/>
      </c>
      <c r="BF491" s="84">
        <f>IFERROR(FIND("Lago",consulta_completa__11[[#This Row],[13 - Ocorrências/Ambientes Atingidos]]),0)</f>
        <v>0</v>
      </c>
      <c r="BG491" s="85" t="str">
        <f t="shared" si="221"/>
        <v/>
      </c>
      <c r="BH491" s="84">
        <f>IFERROR(FIND("Mar",consulta_completa__11[[#This Row],[13 - Ocorrências/Ambientes Atingidos]]),0)</f>
        <v>0</v>
      </c>
      <c r="BI491" s="85" t="str">
        <f t="shared" si="222"/>
        <v/>
      </c>
      <c r="BJ491" s="84">
        <f>IFERROR(FIND("Praia",consulta_completa__11[[#This Row],[13 - Ocorrências/Ambientes Atingidos]]),0)</f>
        <v>0</v>
      </c>
      <c r="BK491" s="85" t="str">
        <f t="shared" si="223"/>
        <v/>
      </c>
      <c r="BL491" s="84">
        <f>IFERROR(FIND("Solo",consulta_completa__11[[#This Row],[13 - Ocorrências/Ambientes Atingidos]]),0)</f>
        <v>1</v>
      </c>
      <c r="BM491" s="85" t="str">
        <f t="shared" si="224"/>
        <v>X</v>
      </c>
      <c r="BN491" s="84">
        <f>IFERROR(FIND("Águas subterrâneas",consulta_completa__11[[#This Row],[13 - Ocorrências/Ambientes Atingidos]]),0)</f>
        <v>0</v>
      </c>
      <c r="BO491" s="85" t="str">
        <f t="shared" si="225"/>
        <v/>
      </c>
      <c r="BP491" s="84">
        <f>IFERROR(FIND("Atmosfera",consulta_completa__11[[#This Row],[13 - Ocorrências/Ambientes Atingidos]]),0)</f>
        <v>0</v>
      </c>
      <c r="BQ491" s="85" t="str">
        <f t="shared" si="226"/>
        <v/>
      </c>
      <c r="BR491" s="84">
        <f>IFERROR(FIND("Flora",consulta_completa__11[[#This Row],[13 - Ocorrências/Ambientes Atingidos]]),0)</f>
        <v>0</v>
      </c>
      <c r="BS491" s="85" t="str">
        <f t="shared" si="227"/>
        <v/>
      </c>
      <c r="BT491" s="84">
        <f>IFERROR(FIND("Fauna",consulta_completa__11[[#This Row],[13 - Ocorrências/Ambientes Atingidos]]),0)</f>
        <v>0</v>
      </c>
      <c r="BU491" s="85" t="str">
        <f t="shared" si="228"/>
        <v/>
      </c>
      <c r="BV491" s="84">
        <f>IFERROR(FIND("UC federal",consulta_completa__11[[#This Row],[13 - Ocorrências/Ambientes Atingidos]]),0)</f>
        <v>0</v>
      </c>
      <c r="BW491" s="85" t="str">
        <f t="shared" si="229"/>
        <v/>
      </c>
      <c r="BX491" s="84">
        <f>IFERROR(FIND("UC estadual/municipal",consulta_completa__11[[#This Row],[13 - Ocorrências/Ambientes Atingidos]]),0)</f>
        <v>0</v>
      </c>
      <c r="BY491" s="85" t="str">
        <f t="shared" si="230"/>
        <v/>
      </c>
      <c r="BZ491" s="84">
        <f>IFERROR(FIND("Outro(s)",consulta_completa__11[[#This Row],[13 - Ocorrências/Ambientes Atingidos]]),0)</f>
        <v>0</v>
      </c>
      <c r="CA491" s="85" t="str">
        <f t="shared" si="231"/>
        <v/>
      </c>
      <c r="CB491" s="84">
        <f>IFERROR(FIND("Sem dano",consulta_completa__11[[#This Row],[13 - Ocorrências/Ambientes Atingidos]]),0)</f>
        <v>0</v>
      </c>
      <c r="CC491" s="85" t="str">
        <f t="shared" si="232"/>
        <v/>
      </c>
      <c r="CD491" s="84" t="str">
        <f>IF(consulta_completa__11[[#This Row],[13 - Ocorrências/Ambientes Atingidos]]="","X","")</f>
        <v/>
      </c>
      <c r="CE491" s="86">
        <f>IFERROR(FIND("IBAMA",consulta_completa__11[[#This Row],[14 - Inst. Atuando no Local]]),0)</f>
        <v>0</v>
      </c>
      <c r="CF491" s="86" t="str">
        <f t="shared" si="233"/>
        <v/>
      </c>
      <c r="CG491" s="86">
        <f>IFERROR(FIND("OEMA",consulta_completa__11[[#This Row],[14 - Inst. Atuando no Local]]),0)</f>
        <v>0</v>
      </c>
      <c r="CH491" s="86" t="str">
        <f t="shared" si="234"/>
        <v/>
      </c>
      <c r="CI491" s="86">
        <f>IFERROR(FIND("DEFESA CIVIL",consulta_completa__11[[#This Row],[14 - Inst. Atuando no Local]]),0)</f>
        <v>0</v>
      </c>
      <c r="CJ491" s="86" t="str">
        <f t="shared" si="235"/>
        <v/>
      </c>
      <c r="CK491" s="86">
        <f>IFERROR(FIND("CORPO DE BOMBEIROS",consulta_completa__11[[#This Row],[14 - Inst. Atuando no Local]]),0)</f>
        <v>0</v>
      </c>
      <c r="CL491" s="86" t="str">
        <f t="shared" si="236"/>
        <v/>
      </c>
      <c r="CM491" s="86">
        <f>IFERROR(FIND("POLÍCIA RODOVIÁRIA",consulta_completa__11[[#This Row],[14 - Inst. Atuando no Local]]),0)</f>
        <v>0</v>
      </c>
      <c r="CN491" s="86" t="str">
        <f t="shared" si="237"/>
        <v/>
      </c>
      <c r="CO491" s="86">
        <f>IFERROR(FIND("POLÍCIA MILITAR",consulta_completa__11[[#This Row],[14 - Inst. Atuando no Local]]),0)</f>
        <v>0</v>
      </c>
      <c r="CP491" s="86" t="str">
        <f t="shared" si="238"/>
        <v/>
      </c>
      <c r="CQ491" s="86">
        <f>IFERROR(FIND("POLÍCIA CIVIL",consulta_completa__11[[#This Row],[14 - Inst. Atuando no Local]]),0)</f>
        <v>0</v>
      </c>
      <c r="CR491" s="86" t="str">
        <f t="shared" si="239"/>
        <v/>
      </c>
      <c r="CS491" s="86">
        <f>IFERROR(FIND("MARINHA DO BRASIL",consulta_completa__11[[#This Row],[14 - Inst. Atuando no Local]]),0)</f>
        <v>0</v>
      </c>
      <c r="CT491" s="86" t="str">
        <f t="shared" si="240"/>
        <v/>
      </c>
      <c r="CU491" s="86">
        <f>IFERROR(FIND("EMPRESA ESPECIALIZADA EM ATENDIMENTO",consulta_completa__11[[#This Row],[14 - Inst. Atuando no Local]]),0)</f>
        <v>0</v>
      </c>
      <c r="CV491" s="86" t="str">
        <f t="shared" si="241"/>
        <v/>
      </c>
      <c r="CW491" s="86">
        <f>IFERROR(FIND("IBAMA",consulta_completa__11[[#This Row],[14 - Inst. Atuando no Local]]),0)</f>
        <v>0</v>
      </c>
      <c r="CX491" s="86" t="str">
        <f t="shared" si="242"/>
        <v/>
      </c>
      <c r="CY491" s="86" t="str">
        <f>IF(consulta_completa__11[[#This Row],[14 - Inst. Atuando no Local]]="","X","")</f>
        <v/>
      </c>
      <c r="CZ491" s="86">
        <f>IFERROR(FIND("OUTRA (S)",consulta_completa__11[[#This Row],[14 - Inst. Atuando no Local]]),0)</f>
        <v>0</v>
      </c>
      <c r="DA491" s="86" t="str">
        <f t="shared" si="243"/>
        <v/>
      </c>
      <c r="DB491" s="37" t="str">
        <f t="shared" si="244"/>
        <v>Sim</v>
      </c>
      <c r="DC491" s="37" t="str">
        <f t="shared" si="245"/>
        <v>Não</v>
      </c>
      <c r="DD491" s="37" t="str">
        <f t="shared" si="246"/>
        <v>Sim</v>
      </c>
      <c r="DE491" s="89" t="str">
        <f t="shared" si="248"/>
        <v>Sem informação</v>
      </c>
    </row>
    <row r="492" spans="1:109">
      <c r="A492" s="15">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4">
        <f>IFERROR(FIND("Óbitos/feridos",consulta_completa__11[[#This Row],[13 - Ocorrências/Ambientes Atingidos]]),0)</f>
        <v>0</v>
      </c>
      <c r="AY492" s="85" t="str">
        <f t="shared" si="218"/>
        <v/>
      </c>
      <c r="AZ492" s="84">
        <f>IFERROR(FIND("População afetada/evacuada",consulta_completa__11[[#This Row],[13 - Ocorrências/Ambientes Atingidos]]),0)</f>
        <v>0</v>
      </c>
      <c r="BA492" s="84" t="str">
        <f t="shared" si="219"/>
        <v/>
      </c>
      <c r="BB492" s="84">
        <f>IFERROR(FIND("Suspensão de abastecimento de água",consulta_completa__11[[#This Row],[13 - Ocorrências/Ambientes Atingidos]]),0)</f>
        <v>0</v>
      </c>
      <c r="BC492" s="85" t="str">
        <f t="shared" si="247"/>
        <v/>
      </c>
      <c r="BD492" s="84">
        <f>IFERROR(FIND("Rio/córrego",consulta_completa__11[[#This Row],[13 - Ocorrências/Ambientes Atingidos]]),0)</f>
        <v>0</v>
      </c>
      <c r="BE492" s="85" t="str">
        <f t="shared" si="220"/>
        <v/>
      </c>
      <c r="BF492" s="84">
        <f>IFERROR(FIND("Lago",consulta_completa__11[[#This Row],[13 - Ocorrências/Ambientes Atingidos]]),0)</f>
        <v>0</v>
      </c>
      <c r="BG492" s="85" t="str">
        <f t="shared" si="221"/>
        <v/>
      </c>
      <c r="BH492" s="84">
        <f>IFERROR(FIND("Mar",consulta_completa__11[[#This Row],[13 - Ocorrências/Ambientes Atingidos]]),0)</f>
        <v>0</v>
      </c>
      <c r="BI492" s="85" t="str">
        <f t="shared" si="222"/>
        <v/>
      </c>
      <c r="BJ492" s="84">
        <f>IFERROR(FIND("Praia",consulta_completa__11[[#This Row],[13 - Ocorrências/Ambientes Atingidos]]),0)</f>
        <v>0</v>
      </c>
      <c r="BK492" s="85" t="str">
        <f t="shared" si="223"/>
        <v/>
      </c>
      <c r="BL492" s="84">
        <f>IFERROR(FIND("Solo",consulta_completa__11[[#This Row],[13 - Ocorrências/Ambientes Atingidos]]),0)</f>
        <v>0</v>
      </c>
      <c r="BM492" s="85" t="str">
        <f t="shared" si="224"/>
        <v/>
      </c>
      <c r="BN492" s="84">
        <f>IFERROR(FIND("Águas subterrâneas",consulta_completa__11[[#This Row],[13 - Ocorrências/Ambientes Atingidos]]),0)</f>
        <v>0</v>
      </c>
      <c r="BO492" s="85" t="str">
        <f t="shared" si="225"/>
        <v/>
      </c>
      <c r="BP492" s="84">
        <f>IFERROR(FIND("Atmosfera",consulta_completa__11[[#This Row],[13 - Ocorrências/Ambientes Atingidos]]),0)</f>
        <v>0</v>
      </c>
      <c r="BQ492" s="85" t="str">
        <f t="shared" si="226"/>
        <v/>
      </c>
      <c r="BR492" s="84">
        <f>IFERROR(FIND("Flora",consulta_completa__11[[#This Row],[13 - Ocorrências/Ambientes Atingidos]]),0)</f>
        <v>0</v>
      </c>
      <c r="BS492" s="85" t="str">
        <f t="shared" si="227"/>
        <v/>
      </c>
      <c r="BT492" s="84">
        <f>IFERROR(FIND("Fauna",consulta_completa__11[[#This Row],[13 - Ocorrências/Ambientes Atingidos]]),0)</f>
        <v>1</v>
      </c>
      <c r="BU492" s="85" t="str">
        <f t="shared" si="228"/>
        <v>X</v>
      </c>
      <c r="BV492" s="84">
        <f>IFERROR(FIND("UC federal",consulta_completa__11[[#This Row],[13 - Ocorrências/Ambientes Atingidos]]),0)</f>
        <v>0</v>
      </c>
      <c r="BW492" s="85" t="str">
        <f t="shared" si="229"/>
        <v/>
      </c>
      <c r="BX492" s="84">
        <f>IFERROR(FIND("UC estadual/municipal",consulta_completa__11[[#This Row],[13 - Ocorrências/Ambientes Atingidos]]),0)</f>
        <v>0</v>
      </c>
      <c r="BY492" s="85" t="str">
        <f t="shared" si="230"/>
        <v/>
      </c>
      <c r="BZ492" s="84">
        <f>IFERROR(FIND("Outro(s)",consulta_completa__11[[#This Row],[13 - Ocorrências/Ambientes Atingidos]]),0)</f>
        <v>0</v>
      </c>
      <c r="CA492" s="85" t="str">
        <f t="shared" si="231"/>
        <v/>
      </c>
      <c r="CB492" s="84">
        <f>IFERROR(FIND("Sem dano",consulta_completa__11[[#This Row],[13 - Ocorrências/Ambientes Atingidos]]),0)</f>
        <v>0</v>
      </c>
      <c r="CC492" s="85" t="str">
        <f t="shared" si="232"/>
        <v/>
      </c>
      <c r="CD492" s="84" t="str">
        <f>IF(consulta_completa__11[[#This Row],[13 - Ocorrências/Ambientes Atingidos]]="","X","")</f>
        <v/>
      </c>
      <c r="CE492" s="86">
        <f>IFERROR(FIND("IBAMA",consulta_completa__11[[#This Row],[14 - Inst. Atuando no Local]]),0)</f>
        <v>0</v>
      </c>
      <c r="CF492" s="86" t="str">
        <f t="shared" si="233"/>
        <v/>
      </c>
      <c r="CG492" s="86">
        <f>IFERROR(FIND("OEMA",consulta_completa__11[[#This Row],[14 - Inst. Atuando no Local]]),0)</f>
        <v>0</v>
      </c>
      <c r="CH492" s="86" t="str">
        <f t="shared" si="234"/>
        <v/>
      </c>
      <c r="CI492" s="86">
        <f>IFERROR(FIND("DEFESA CIVIL",consulta_completa__11[[#This Row],[14 - Inst. Atuando no Local]]),0)</f>
        <v>0</v>
      </c>
      <c r="CJ492" s="86" t="str">
        <f t="shared" si="235"/>
        <v/>
      </c>
      <c r="CK492" s="86">
        <f>IFERROR(FIND("CORPO DE BOMBEIROS",consulta_completa__11[[#This Row],[14 - Inst. Atuando no Local]]),0)</f>
        <v>0</v>
      </c>
      <c r="CL492" s="86" t="str">
        <f t="shared" si="236"/>
        <v/>
      </c>
      <c r="CM492" s="86">
        <f>IFERROR(FIND("POLÍCIA RODOVIÁRIA",consulta_completa__11[[#This Row],[14 - Inst. Atuando no Local]]),0)</f>
        <v>0</v>
      </c>
      <c r="CN492" s="86" t="str">
        <f t="shared" si="237"/>
        <v/>
      </c>
      <c r="CO492" s="86">
        <f>IFERROR(FIND("POLÍCIA MILITAR",consulta_completa__11[[#This Row],[14 - Inst. Atuando no Local]]),0)</f>
        <v>0</v>
      </c>
      <c r="CP492" s="86" t="str">
        <f t="shared" si="238"/>
        <v/>
      </c>
      <c r="CQ492" s="86">
        <f>IFERROR(FIND("POLÍCIA CIVIL",consulta_completa__11[[#This Row],[14 - Inst. Atuando no Local]]),0)</f>
        <v>0</v>
      </c>
      <c r="CR492" s="86" t="str">
        <f t="shared" si="239"/>
        <v/>
      </c>
      <c r="CS492" s="86">
        <f>IFERROR(FIND("MARINHA DO BRASIL",consulta_completa__11[[#This Row],[14 - Inst. Atuando no Local]]),0)</f>
        <v>0</v>
      </c>
      <c r="CT492" s="86" t="str">
        <f t="shared" si="240"/>
        <v/>
      </c>
      <c r="CU492" s="86">
        <f>IFERROR(FIND("EMPRESA ESPECIALIZADA EM ATENDIMENTO",consulta_completa__11[[#This Row],[14 - Inst. Atuando no Local]]),0)</f>
        <v>0</v>
      </c>
      <c r="CV492" s="86" t="str">
        <f t="shared" si="241"/>
        <v/>
      </c>
      <c r="CW492" s="86">
        <f>IFERROR(FIND("IBAMA",consulta_completa__11[[#This Row],[14 - Inst. Atuando no Local]]),0)</f>
        <v>0</v>
      </c>
      <c r="CX492" s="86" t="str">
        <f t="shared" si="242"/>
        <v/>
      </c>
      <c r="CY492" s="86" t="str">
        <f>IF(consulta_completa__11[[#This Row],[14 - Inst. Atuando no Local]]="","X","")</f>
        <v/>
      </c>
      <c r="CZ492" s="86">
        <f>IFERROR(FIND("OUTRA (S)",consulta_completa__11[[#This Row],[14 - Inst. Atuando no Local]]),0)</f>
        <v>0</v>
      </c>
      <c r="DA492" s="86" t="str">
        <f t="shared" si="243"/>
        <v/>
      </c>
      <c r="DB492" s="37" t="str">
        <f t="shared" si="244"/>
        <v>Sim</v>
      </c>
      <c r="DC492" s="37" t="str">
        <f t="shared" si="245"/>
        <v>Não</v>
      </c>
      <c r="DD492" s="37" t="str">
        <f t="shared" si="246"/>
        <v>Sim</v>
      </c>
      <c r="DE492" s="89" t="str">
        <f t="shared" si="248"/>
        <v>Sem informação</v>
      </c>
    </row>
    <row r="493" spans="1:109">
      <c r="A493" s="15">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4">
        <f>IFERROR(FIND("Óbitos/feridos",consulta_completa__11[[#This Row],[13 - Ocorrências/Ambientes Atingidos]]),0)</f>
        <v>0</v>
      </c>
      <c r="AY493" s="85" t="str">
        <f t="shared" si="218"/>
        <v/>
      </c>
      <c r="AZ493" s="84">
        <f>IFERROR(FIND("População afetada/evacuada",consulta_completa__11[[#This Row],[13 - Ocorrências/Ambientes Atingidos]]),0)</f>
        <v>0</v>
      </c>
      <c r="BA493" s="84" t="str">
        <f t="shared" si="219"/>
        <v/>
      </c>
      <c r="BB493" s="84">
        <f>IFERROR(FIND("Suspensão de abastecimento de água",consulta_completa__11[[#This Row],[13 - Ocorrências/Ambientes Atingidos]]),0)</f>
        <v>0</v>
      </c>
      <c r="BC493" s="85" t="str">
        <f t="shared" si="247"/>
        <v/>
      </c>
      <c r="BD493" s="84">
        <f>IFERROR(FIND("Rio/córrego",consulta_completa__11[[#This Row],[13 - Ocorrências/Ambientes Atingidos]]),0)</f>
        <v>0</v>
      </c>
      <c r="BE493" s="85" t="str">
        <f t="shared" si="220"/>
        <v/>
      </c>
      <c r="BF493" s="84">
        <f>IFERROR(FIND("Lago",consulta_completa__11[[#This Row],[13 - Ocorrências/Ambientes Atingidos]]),0)</f>
        <v>0</v>
      </c>
      <c r="BG493" s="85" t="str">
        <f t="shared" si="221"/>
        <v/>
      </c>
      <c r="BH493" s="84">
        <f>IFERROR(FIND("Mar",consulta_completa__11[[#This Row],[13 - Ocorrências/Ambientes Atingidos]]),0)</f>
        <v>0</v>
      </c>
      <c r="BI493" s="85" t="str">
        <f t="shared" si="222"/>
        <v/>
      </c>
      <c r="BJ493" s="84">
        <f>IFERROR(FIND("Praia",consulta_completa__11[[#This Row],[13 - Ocorrências/Ambientes Atingidos]]),0)</f>
        <v>0</v>
      </c>
      <c r="BK493" s="85" t="str">
        <f t="shared" si="223"/>
        <v/>
      </c>
      <c r="BL493" s="84">
        <f>IFERROR(FIND("Solo",consulta_completa__11[[#This Row],[13 - Ocorrências/Ambientes Atingidos]]),0)</f>
        <v>1</v>
      </c>
      <c r="BM493" s="85" t="str">
        <f t="shared" si="224"/>
        <v>X</v>
      </c>
      <c r="BN493" s="84">
        <f>IFERROR(FIND("Águas subterrâneas",consulta_completa__11[[#This Row],[13 - Ocorrências/Ambientes Atingidos]]),0)</f>
        <v>0</v>
      </c>
      <c r="BO493" s="85" t="str">
        <f t="shared" si="225"/>
        <v/>
      </c>
      <c r="BP493" s="84">
        <f>IFERROR(FIND("Atmosfera",consulta_completa__11[[#This Row],[13 - Ocorrências/Ambientes Atingidos]]),0)</f>
        <v>0</v>
      </c>
      <c r="BQ493" s="85" t="str">
        <f t="shared" si="226"/>
        <v/>
      </c>
      <c r="BR493" s="84">
        <f>IFERROR(FIND("Flora",consulta_completa__11[[#This Row],[13 - Ocorrências/Ambientes Atingidos]]),0)</f>
        <v>0</v>
      </c>
      <c r="BS493" s="85" t="str">
        <f t="shared" si="227"/>
        <v/>
      </c>
      <c r="BT493" s="84">
        <f>IFERROR(FIND("Fauna",consulta_completa__11[[#This Row],[13 - Ocorrências/Ambientes Atingidos]]),0)</f>
        <v>0</v>
      </c>
      <c r="BU493" s="85" t="str">
        <f t="shared" si="228"/>
        <v/>
      </c>
      <c r="BV493" s="84">
        <f>IFERROR(FIND("UC federal",consulta_completa__11[[#This Row],[13 - Ocorrências/Ambientes Atingidos]]),0)</f>
        <v>0</v>
      </c>
      <c r="BW493" s="85" t="str">
        <f t="shared" si="229"/>
        <v/>
      </c>
      <c r="BX493" s="84">
        <f>IFERROR(FIND("UC estadual/municipal",consulta_completa__11[[#This Row],[13 - Ocorrências/Ambientes Atingidos]]),0)</f>
        <v>0</v>
      </c>
      <c r="BY493" s="85" t="str">
        <f t="shared" si="230"/>
        <v/>
      </c>
      <c r="BZ493" s="84">
        <f>IFERROR(FIND("Outro(s)",consulta_completa__11[[#This Row],[13 - Ocorrências/Ambientes Atingidos]]),0)</f>
        <v>0</v>
      </c>
      <c r="CA493" s="85" t="str">
        <f t="shared" si="231"/>
        <v/>
      </c>
      <c r="CB493" s="84">
        <f>IFERROR(FIND("Sem dano",consulta_completa__11[[#This Row],[13 - Ocorrências/Ambientes Atingidos]]),0)</f>
        <v>0</v>
      </c>
      <c r="CC493" s="85" t="str">
        <f t="shared" si="232"/>
        <v/>
      </c>
      <c r="CD493" s="84" t="str">
        <f>IF(consulta_completa__11[[#This Row],[13 - Ocorrências/Ambientes Atingidos]]="","X","")</f>
        <v/>
      </c>
      <c r="CE493" s="86">
        <f>IFERROR(FIND("IBAMA",consulta_completa__11[[#This Row],[14 - Inst. Atuando no Local]]),0)</f>
        <v>0</v>
      </c>
      <c r="CF493" s="86" t="str">
        <f t="shared" si="233"/>
        <v/>
      </c>
      <c r="CG493" s="86">
        <f>IFERROR(FIND("OEMA",consulta_completa__11[[#This Row],[14 - Inst. Atuando no Local]]),0)</f>
        <v>0</v>
      </c>
      <c r="CH493" s="86" t="str">
        <f t="shared" si="234"/>
        <v/>
      </c>
      <c r="CI493" s="86">
        <f>IFERROR(FIND("DEFESA CIVIL",consulta_completa__11[[#This Row],[14 - Inst. Atuando no Local]]),0)</f>
        <v>0</v>
      </c>
      <c r="CJ493" s="86" t="str">
        <f t="shared" si="235"/>
        <v/>
      </c>
      <c r="CK493" s="86">
        <f>IFERROR(FIND("CORPO DE BOMBEIROS",consulta_completa__11[[#This Row],[14 - Inst. Atuando no Local]]),0)</f>
        <v>0</v>
      </c>
      <c r="CL493" s="86" t="str">
        <f t="shared" si="236"/>
        <v/>
      </c>
      <c r="CM493" s="86">
        <f>IFERROR(FIND("POLÍCIA RODOVIÁRIA",consulta_completa__11[[#This Row],[14 - Inst. Atuando no Local]]),0)</f>
        <v>0</v>
      </c>
      <c r="CN493" s="86" t="str">
        <f t="shared" si="237"/>
        <v/>
      </c>
      <c r="CO493" s="86">
        <f>IFERROR(FIND("POLÍCIA MILITAR",consulta_completa__11[[#This Row],[14 - Inst. Atuando no Local]]),0)</f>
        <v>0</v>
      </c>
      <c r="CP493" s="86" t="str">
        <f t="shared" si="238"/>
        <v/>
      </c>
      <c r="CQ493" s="86">
        <f>IFERROR(FIND("POLÍCIA CIVIL",consulta_completa__11[[#This Row],[14 - Inst. Atuando no Local]]),0)</f>
        <v>0</v>
      </c>
      <c r="CR493" s="86" t="str">
        <f t="shared" si="239"/>
        <v/>
      </c>
      <c r="CS493" s="86">
        <f>IFERROR(FIND("MARINHA DO BRASIL",consulta_completa__11[[#This Row],[14 - Inst. Atuando no Local]]),0)</f>
        <v>0</v>
      </c>
      <c r="CT493" s="86" t="str">
        <f t="shared" si="240"/>
        <v/>
      </c>
      <c r="CU493" s="86">
        <f>IFERROR(FIND("EMPRESA ESPECIALIZADA EM ATENDIMENTO",consulta_completa__11[[#This Row],[14 - Inst. Atuando no Local]]),0)</f>
        <v>0</v>
      </c>
      <c r="CV493" s="86" t="str">
        <f t="shared" si="241"/>
        <v/>
      </c>
      <c r="CW493" s="86">
        <f>IFERROR(FIND("IBAMA",consulta_completa__11[[#This Row],[14 - Inst. Atuando no Local]]),0)</f>
        <v>0</v>
      </c>
      <c r="CX493" s="86" t="str">
        <f t="shared" si="242"/>
        <v/>
      </c>
      <c r="CY493" s="86" t="str">
        <f>IF(consulta_completa__11[[#This Row],[14 - Inst. Atuando no Local]]="","X","")</f>
        <v/>
      </c>
      <c r="CZ493" s="86">
        <f>IFERROR(FIND("OUTRA (S)",consulta_completa__11[[#This Row],[14 - Inst. Atuando no Local]]),0)</f>
        <v>0</v>
      </c>
      <c r="DA493" s="86" t="str">
        <f t="shared" si="243"/>
        <v/>
      </c>
      <c r="DB493" s="37" t="str">
        <f t="shared" si="244"/>
        <v>Sim</v>
      </c>
      <c r="DC493" s="37" t="str">
        <f t="shared" si="245"/>
        <v>Não</v>
      </c>
      <c r="DD493" s="37" t="str">
        <f t="shared" si="246"/>
        <v>Sim</v>
      </c>
      <c r="DE493" s="89" t="str">
        <f t="shared" si="248"/>
        <v>Sem informação</v>
      </c>
    </row>
    <row r="494" spans="1:109">
      <c r="A494" s="15">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4">
        <f>IFERROR(FIND("Óbitos/feridos",consulta_completa__11[[#This Row],[13 - Ocorrências/Ambientes Atingidos]]),0)</f>
        <v>0</v>
      </c>
      <c r="AY494" s="85" t="str">
        <f t="shared" si="218"/>
        <v/>
      </c>
      <c r="AZ494" s="84">
        <f>IFERROR(FIND("População afetada/evacuada",consulta_completa__11[[#This Row],[13 - Ocorrências/Ambientes Atingidos]]),0)</f>
        <v>0</v>
      </c>
      <c r="BA494" s="84" t="str">
        <f t="shared" si="219"/>
        <v/>
      </c>
      <c r="BB494" s="84">
        <f>IFERROR(FIND("Suspensão de abastecimento de água",consulta_completa__11[[#This Row],[13 - Ocorrências/Ambientes Atingidos]]),0)</f>
        <v>0</v>
      </c>
      <c r="BC494" s="85" t="str">
        <f t="shared" si="247"/>
        <v/>
      </c>
      <c r="BD494" s="84">
        <f>IFERROR(FIND("Rio/córrego",consulta_completa__11[[#This Row],[13 - Ocorrências/Ambientes Atingidos]]),0)</f>
        <v>0</v>
      </c>
      <c r="BE494" s="85" t="str">
        <f t="shared" si="220"/>
        <v/>
      </c>
      <c r="BF494" s="84">
        <f>IFERROR(FIND("Lago",consulta_completa__11[[#This Row],[13 - Ocorrências/Ambientes Atingidos]]),0)</f>
        <v>0</v>
      </c>
      <c r="BG494" s="85" t="str">
        <f t="shared" si="221"/>
        <v/>
      </c>
      <c r="BH494" s="84">
        <f>IFERROR(FIND("Mar",consulta_completa__11[[#This Row],[13 - Ocorrências/Ambientes Atingidos]]),0)</f>
        <v>0</v>
      </c>
      <c r="BI494" s="85" t="str">
        <f t="shared" si="222"/>
        <v/>
      </c>
      <c r="BJ494" s="84">
        <f>IFERROR(FIND("Praia",consulta_completa__11[[#This Row],[13 - Ocorrências/Ambientes Atingidos]]),0)</f>
        <v>0</v>
      </c>
      <c r="BK494" s="85" t="str">
        <f t="shared" si="223"/>
        <v/>
      </c>
      <c r="BL494" s="84">
        <f>IFERROR(FIND("Solo",consulta_completa__11[[#This Row],[13 - Ocorrências/Ambientes Atingidos]]),0)</f>
        <v>1</v>
      </c>
      <c r="BM494" s="85" t="str">
        <f t="shared" si="224"/>
        <v>X</v>
      </c>
      <c r="BN494" s="84">
        <f>IFERROR(FIND("Águas subterrâneas",consulta_completa__11[[#This Row],[13 - Ocorrências/Ambientes Atingidos]]),0)</f>
        <v>0</v>
      </c>
      <c r="BO494" s="85" t="str">
        <f t="shared" si="225"/>
        <v/>
      </c>
      <c r="BP494" s="84">
        <f>IFERROR(FIND("Atmosfera",consulta_completa__11[[#This Row],[13 - Ocorrências/Ambientes Atingidos]]),0)</f>
        <v>0</v>
      </c>
      <c r="BQ494" s="85" t="str">
        <f t="shared" si="226"/>
        <v/>
      </c>
      <c r="BR494" s="84">
        <f>IFERROR(FIND("Flora",consulta_completa__11[[#This Row],[13 - Ocorrências/Ambientes Atingidos]]),0)</f>
        <v>0</v>
      </c>
      <c r="BS494" s="85" t="str">
        <f t="shared" si="227"/>
        <v/>
      </c>
      <c r="BT494" s="84">
        <f>IFERROR(FIND("Fauna",consulta_completa__11[[#This Row],[13 - Ocorrências/Ambientes Atingidos]]),0)</f>
        <v>0</v>
      </c>
      <c r="BU494" s="85" t="str">
        <f t="shared" si="228"/>
        <v/>
      </c>
      <c r="BV494" s="84">
        <f>IFERROR(FIND("UC federal",consulta_completa__11[[#This Row],[13 - Ocorrências/Ambientes Atingidos]]),0)</f>
        <v>0</v>
      </c>
      <c r="BW494" s="85" t="str">
        <f t="shared" si="229"/>
        <v/>
      </c>
      <c r="BX494" s="84">
        <f>IFERROR(FIND("UC estadual/municipal",consulta_completa__11[[#This Row],[13 - Ocorrências/Ambientes Atingidos]]),0)</f>
        <v>0</v>
      </c>
      <c r="BY494" s="85" t="str">
        <f t="shared" si="230"/>
        <v/>
      </c>
      <c r="BZ494" s="84">
        <f>IFERROR(FIND("Outro(s)",consulta_completa__11[[#This Row],[13 - Ocorrências/Ambientes Atingidos]]),0)</f>
        <v>0</v>
      </c>
      <c r="CA494" s="85" t="str">
        <f t="shared" si="231"/>
        <v/>
      </c>
      <c r="CB494" s="84">
        <f>IFERROR(FIND("Sem dano",consulta_completa__11[[#This Row],[13 - Ocorrências/Ambientes Atingidos]]),0)</f>
        <v>0</v>
      </c>
      <c r="CC494" s="85" t="str">
        <f t="shared" si="232"/>
        <v/>
      </c>
      <c r="CD494" s="84" t="str">
        <f>IF(consulta_completa__11[[#This Row],[13 - Ocorrências/Ambientes Atingidos]]="","X","")</f>
        <v/>
      </c>
      <c r="CE494" s="86">
        <f>IFERROR(FIND("IBAMA",consulta_completa__11[[#This Row],[14 - Inst. Atuando no Local]]),0)</f>
        <v>0</v>
      </c>
      <c r="CF494" s="86" t="str">
        <f t="shared" si="233"/>
        <v/>
      </c>
      <c r="CG494" s="86">
        <f>IFERROR(FIND("OEMA",consulta_completa__11[[#This Row],[14 - Inst. Atuando no Local]]),0)</f>
        <v>0</v>
      </c>
      <c r="CH494" s="86" t="str">
        <f t="shared" si="234"/>
        <v/>
      </c>
      <c r="CI494" s="86">
        <f>IFERROR(FIND("DEFESA CIVIL",consulta_completa__11[[#This Row],[14 - Inst. Atuando no Local]]),0)</f>
        <v>0</v>
      </c>
      <c r="CJ494" s="86" t="str">
        <f t="shared" si="235"/>
        <v/>
      </c>
      <c r="CK494" s="86">
        <f>IFERROR(FIND("CORPO DE BOMBEIROS",consulta_completa__11[[#This Row],[14 - Inst. Atuando no Local]]),0)</f>
        <v>0</v>
      </c>
      <c r="CL494" s="86" t="str">
        <f t="shared" si="236"/>
        <v/>
      </c>
      <c r="CM494" s="86">
        <f>IFERROR(FIND("POLÍCIA RODOVIÁRIA",consulta_completa__11[[#This Row],[14 - Inst. Atuando no Local]]),0)</f>
        <v>0</v>
      </c>
      <c r="CN494" s="86" t="str">
        <f t="shared" si="237"/>
        <v/>
      </c>
      <c r="CO494" s="86">
        <f>IFERROR(FIND("POLÍCIA MILITAR",consulta_completa__11[[#This Row],[14 - Inst. Atuando no Local]]),0)</f>
        <v>0</v>
      </c>
      <c r="CP494" s="86" t="str">
        <f t="shared" si="238"/>
        <v/>
      </c>
      <c r="CQ494" s="86">
        <f>IFERROR(FIND("POLÍCIA CIVIL",consulta_completa__11[[#This Row],[14 - Inst. Atuando no Local]]),0)</f>
        <v>0</v>
      </c>
      <c r="CR494" s="86" t="str">
        <f t="shared" si="239"/>
        <v/>
      </c>
      <c r="CS494" s="86">
        <f>IFERROR(FIND("MARINHA DO BRASIL",consulta_completa__11[[#This Row],[14 - Inst. Atuando no Local]]),0)</f>
        <v>0</v>
      </c>
      <c r="CT494" s="86" t="str">
        <f t="shared" si="240"/>
        <v/>
      </c>
      <c r="CU494" s="86">
        <f>IFERROR(FIND("EMPRESA ESPECIALIZADA EM ATENDIMENTO",consulta_completa__11[[#This Row],[14 - Inst. Atuando no Local]]),0)</f>
        <v>0</v>
      </c>
      <c r="CV494" s="86" t="str">
        <f t="shared" si="241"/>
        <v/>
      </c>
      <c r="CW494" s="86">
        <f>IFERROR(FIND("IBAMA",consulta_completa__11[[#This Row],[14 - Inst. Atuando no Local]]),0)</f>
        <v>0</v>
      </c>
      <c r="CX494" s="86" t="str">
        <f t="shared" si="242"/>
        <v/>
      </c>
      <c r="CY494" s="86" t="str">
        <f>IF(consulta_completa__11[[#This Row],[14 - Inst. Atuando no Local]]="","X","")</f>
        <v/>
      </c>
      <c r="CZ494" s="86">
        <f>IFERROR(FIND("OUTRA (S)",consulta_completa__11[[#This Row],[14 - Inst. Atuando no Local]]),0)</f>
        <v>0</v>
      </c>
      <c r="DA494" s="86" t="str">
        <f t="shared" si="243"/>
        <v/>
      </c>
      <c r="DB494" s="37" t="str">
        <f t="shared" si="244"/>
        <v>Sim</v>
      </c>
      <c r="DC494" s="37" t="str">
        <f t="shared" si="245"/>
        <v>Não</v>
      </c>
      <c r="DD494" s="37" t="str">
        <f t="shared" si="246"/>
        <v>Sim</v>
      </c>
      <c r="DE494" s="89" t="str">
        <f t="shared" si="248"/>
        <v>Estadual</v>
      </c>
    </row>
    <row r="495" spans="1:109">
      <c r="A495" s="15">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4">
        <f>IFERROR(FIND("Óbitos/feridos",consulta_completa__11[[#This Row],[13 - Ocorrências/Ambientes Atingidos]]),0)</f>
        <v>0</v>
      </c>
      <c r="AY495" s="85" t="str">
        <f t="shared" si="218"/>
        <v/>
      </c>
      <c r="AZ495" s="84">
        <f>IFERROR(FIND("População afetada/evacuada",consulta_completa__11[[#This Row],[13 - Ocorrências/Ambientes Atingidos]]),0)</f>
        <v>0</v>
      </c>
      <c r="BA495" s="84" t="str">
        <f t="shared" si="219"/>
        <v/>
      </c>
      <c r="BB495" s="84">
        <f>IFERROR(FIND("Suspensão de abastecimento de água",consulta_completa__11[[#This Row],[13 - Ocorrências/Ambientes Atingidos]]),0)</f>
        <v>0</v>
      </c>
      <c r="BC495" s="85" t="str">
        <f t="shared" si="247"/>
        <v/>
      </c>
      <c r="BD495" s="84">
        <f>IFERROR(FIND("Rio/córrego",consulta_completa__11[[#This Row],[13 - Ocorrências/Ambientes Atingidos]]),0)</f>
        <v>0</v>
      </c>
      <c r="BE495" s="85" t="str">
        <f t="shared" si="220"/>
        <v/>
      </c>
      <c r="BF495" s="84">
        <f>IFERROR(FIND("Lago",consulta_completa__11[[#This Row],[13 - Ocorrências/Ambientes Atingidos]]),0)</f>
        <v>0</v>
      </c>
      <c r="BG495" s="85" t="str">
        <f t="shared" si="221"/>
        <v/>
      </c>
      <c r="BH495" s="84">
        <f>IFERROR(FIND("Mar",consulta_completa__11[[#This Row],[13 - Ocorrências/Ambientes Atingidos]]),0)</f>
        <v>0</v>
      </c>
      <c r="BI495" s="85" t="str">
        <f t="shared" si="222"/>
        <v/>
      </c>
      <c r="BJ495" s="84">
        <f>IFERROR(FIND("Praia",consulta_completa__11[[#This Row],[13 - Ocorrências/Ambientes Atingidos]]),0)</f>
        <v>0</v>
      </c>
      <c r="BK495" s="85" t="str">
        <f t="shared" si="223"/>
        <v/>
      </c>
      <c r="BL495" s="84">
        <f>IFERROR(FIND("Solo",consulta_completa__11[[#This Row],[13 - Ocorrências/Ambientes Atingidos]]),0)</f>
        <v>1</v>
      </c>
      <c r="BM495" s="85" t="str">
        <f t="shared" si="224"/>
        <v>X</v>
      </c>
      <c r="BN495" s="84">
        <f>IFERROR(FIND("Águas subterrâneas",consulta_completa__11[[#This Row],[13 - Ocorrências/Ambientes Atingidos]]),0)</f>
        <v>0</v>
      </c>
      <c r="BO495" s="85" t="str">
        <f t="shared" si="225"/>
        <v/>
      </c>
      <c r="BP495" s="84">
        <f>IFERROR(FIND("Atmosfera",consulta_completa__11[[#This Row],[13 - Ocorrências/Ambientes Atingidos]]),0)</f>
        <v>0</v>
      </c>
      <c r="BQ495" s="85" t="str">
        <f t="shared" si="226"/>
        <v/>
      </c>
      <c r="BR495" s="84">
        <f>IFERROR(FIND("Flora",consulta_completa__11[[#This Row],[13 - Ocorrências/Ambientes Atingidos]]),0)</f>
        <v>0</v>
      </c>
      <c r="BS495" s="85" t="str">
        <f t="shared" si="227"/>
        <v/>
      </c>
      <c r="BT495" s="84">
        <f>IFERROR(FIND("Fauna",consulta_completa__11[[#This Row],[13 - Ocorrências/Ambientes Atingidos]]),0)</f>
        <v>0</v>
      </c>
      <c r="BU495" s="85" t="str">
        <f t="shared" si="228"/>
        <v/>
      </c>
      <c r="BV495" s="84">
        <f>IFERROR(FIND("UC federal",consulta_completa__11[[#This Row],[13 - Ocorrências/Ambientes Atingidos]]),0)</f>
        <v>0</v>
      </c>
      <c r="BW495" s="85" t="str">
        <f t="shared" si="229"/>
        <v/>
      </c>
      <c r="BX495" s="84">
        <f>IFERROR(FIND("UC estadual/municipal",consulta_completa__11[[#This Row],[13 - Ocorrências/Ambientes Atingidos]]),0)</f>
        <v>0</v>
      </c>
      <c r="BY495" s="85" t="str">
        <f t="shared" si="230"/>
        <v/>
      </c>
      <c r="BZ495" s="84">
        <f>IFERROR(FIND("Outro(s)",consulta_completa__11[[#This Row],[13 - Ocorrências/Ambientes Atingidos]]),0)</f>
        <v>0</v>
      </c>
      <c r="CA495" s="85" t="str">
        <f t="shared" si="231"/>
        <v/>
      </c>
      <c r="CB495" s="84">
        <f>IFERROR(FIND("Sem dano",consulta_completa__11[[#This Row],[13 - Ocorrências/Ambientes Atingidos]]),0)</f>
        <v>0</v>
      </c>
      <c r="CC495" s="85" t="str">
        <f t="shared" si="232"/>
        <v/>
      </c>
      <c r="CD495" s="84" t="str">
        <f>IF(consulta_completa__11[[#This Row],[13 - Ocorrências/Ambientes Atingidos]]="","X","")</f>
        <v/>
      </c>
      <c r="CE495" s="86">
        <f>IFERROR(FIND("IBAMA",consulta_completa__11[[#This Row],[14 - Inst. Atuando no Local]]),0)</f>
        <v>0</v>
      </c>
      <c r="CF495" s="86" t="str">
        <f t="shared" si="233"/>
        <v/>
      </c>
      <c r="CG495" s="86">
        <f>IFERROR(FIND("OEMA",consulta_completa__11[[#This Row],[14 - Inst. Atuando no Local]]),0)</f>
        <v>0</v>
      </c>
      <c r="CH495" s="86" t="str">
        <f t="shared" si="234"/>
        <v/>
      </c>
      <c r="CI495" s="86">
        <f>IFERROR(FIND("DEFESA CIVIL",consulta_completa__11[[#This Row],[14 - Inst. Atuando no Local]]),0)</f>
        <v>0</v>
      </c>
      <c r="CJ495" s="86" t="str">
        <f t="shared" si="235"/>
        <v/>
      </c>
      <c r="CK495" s="86">
        <f>IFERROR(FIND("CORPO DE BOMBEIROS",consulta_completa__11[[#This Row],[14 - Inst. Atuando no Local]]),0)</f>
        <v>0</v>
      </c>
      <c r="CL495" s="86" t="str">
        <f t="shared" si="236"/>
        <v/>
      </c>
      <c r="CM495" s="86">
        <f>IFERROR(FIND("POLÍCIA RODOVIÁRIA",consulta_completa__11[[#This Row],[14 - Inst. Atuando no Local]]),0)</f>
        <v>0</v>
      </c>
      <c r="CN495" s="86" t="str">
        <f t="shared" si="237"/>
        <v/>
      </c>
      <c r="CO495" s="86">
        <f>IFERROR(FIND("POLÍCIA MILITAR",consulta_completa__11[[#This Row],[14 - Inst. Atuando no Local]]),0)</f>
        <v>0</v>
      </c>
      <c r="CP495" s="86" t="str">
        <f t="shared" si="238"/>
        <v/>
      </c>
      <c r="CQ495" s="86">
        <f>IFERROR(FIND("POLÍCIA CIVIL",consulta_completa__11[[#This Row],[14 - Inst. Atuando no Local]]),0)</f>
        <v>0</v>
      </c>
      <c r="CR495" s="86" t="str">
        <f t="shared" si="239"/>
        <v/>
      </c>
      <c r="CS495" s="86">
        <f>IFERROR(FIND("MARINHA DO BRASIL",consulta_completa__11[[#This Row],[14 - Inst. Atuando no Local]]),0)</f>
        <v>0</v>
      </c>
      <c r="CT495" s="86" t="str">
        <f t="shared" si="240"/>
        <v/>
      </c>
      <c r="CU495" s="86">
        <f>IFERROR(FIND("EMPRESA ESPECIALIZADA EM ATENDIMENTO",consulta_completa__11[[#This Row],[14 - Inst. Atuando no Local]]),0)</f>
        <v>0</v>
      </c>
      <c r="CV495" s="86" t="str">
        <f t="shared" si="241"/>
        <v/>
      </c>
      <c r="CW495" s="86">
        <f>IFERROR(FIND("IBAMA",consulta_completa__11[[#This Row],[14 - Inst. Atuando no Local]]),0)</f>
        <v>0</v>
      </c>
      <c r="CX495" s="86" t="str">
        <f t="shared" si="242"/>
        <v/>
      </c>
      <c r="CY495" s="86" t="str">
        <f>IF(consulta_completa__11[[#This Row],[14 - Inst. Atuando no Local]]="","X","")</f>
        <v/>
      </c>
      <c r="CZ495" s="86">
        <f>IFERROR(FIND("OUTRA (S)",consulta_completa__11[[#This Row],[14 - Inst. Atuando no Local]]),0)</f>
        <v>0</v>
      </c>
      <c r="DA495" s="86" t="str">
        <f t="shared" si="243"/>
        <v/>
      </c>
      <c r="DB495" s="37" t="str">
        <f t="shared" si="244"/>
        <v>Sim</v>
      </c>
      <c r="DC495" s="37" t="str">
        <f t="shared" si="245"/>
        <v>Não</v>
      </c>
      <c r="DD495" s="37" t="str">
        <f t="shared" si="246"/>
        <v>Sim</v>
      </c>
      <c r="DE495" s="89" t="str">
        <f t="shared" si="248"/>
        <v>Sem informação</v>
      </c>
    </row>
    <row r="496" spans="1:109">
      <c r="A496" s="15">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4">
        <f>IFERROR(FIND("Óbitos/feridos",consulta_completa__11[[#This Row],[13 - Ocorrências/Ambientes Atingidos]]),0)</f>
        <v>0</v>
      </c>
      <c r="AY496" s="85" t="str">
        <f t="shared" si="218"/>
        <v/>
      </c>
      <c r="AZ496" s="84">
        <f>IFERROR(FIND("População afetada/evacuada",consulta_completa__11[[#This Row],[13 - Ocorrências/Ambientes Atingidos]]),0)</f>
        <v>0</v>
      </c>
      <c r="BA496" s="84" t="str">
        <f t="shared" si="219"/>
        <v/>
      </c>
      <c r="BB496" s="84">
        <f>IFERROR(FIND("Suspensão de abastecimento de água",consulta_completa__11[[#This Row],[13 - Ocorrências/Ambientes Atingidos]]),0)</f>
        <v>0</v>
      </c>
      <c r="BC496" s="85" t="str">
        <f t="shared" si="247"/>
        <v/>
      </c>
      <c r="BD496" s="84">
        <f>IFERROR(FIND("Rio/córrego",consulta_completa__11[[#This Row],[13 - Ocorrências/Ambientes Atingidos]]),0)</f>
        <v>0</v>
      </c>
      <c r="BE496" s="85" t="str">
        <f t="shared" si="220"/>
        <v/>
      </c>
      <c r="BF496" s="84">
        <f>IFERROR(FIND("Lago",consulta_completa__11[[#This Row],[13 - Ocorrências/Ambientes Atingidos]]),0)</f>
        <v>0</v>
      </c>
      <c r="BG496" s="85" t="str">
        <f t="shared" si="221"/>
        <v/>
      </c>
      <c r="BH496" s="84">
        <f>IFERROR(FIND("Mar",consulta_completa__11[[#This Row],[13 - Ocorrências/Ambientes Atingidos]]),0)</f>
        <v>0</v>
      </c>
      <c r="BI496" s="85" t="str">
        <f t="shared" si="222"/>
        <v/>
      </c>
      <c r="BJ496" s="84">
        <f>IFERROR(FIND("Praia",consulta_completa__11[[#This Row],[13 - Ocorrências/Ambientes Atingidos]]),0)</f>
        <v>0</v>
      </c>
      <c r="BK496" s="85" t="str">
        <f t="shared" si="223"/>
        <v/>
      </c>
      <c r="BL496" s="84">
        <f>IFERROR(FIND("Solo",consulta_completa__11[[#This Row],[13 - Ocorrências/Ambientes Atingidos]]),0)</f>
        <v>1</v>
      </c>
      <c r="BM496" s="85" t="str">
        <f t="shared" si="224"/>
        <v>X</v>
      </c>
      <c r="BN496" s="84">
        <f>IFERROR(FIND("Águas subterrâneas",consulta_completa__11[[#This Row],[13 - Ocorrências/Ambientes Atingidos]]),0)</f>
        <v>0</v>
      </c>
      <c r="BO496" s="85" t="str">
        <f t="shared" si="225"/>
        <v/>
      </c>
      <c r="BP496" s="84">
        <f>IFERROR(FIND("Atmosfera",consulta_completa__11[[#This Row],[13 - Ocorrências/Ambientes Atingidos]]),0)</f>
        <v>0</v>
      </c>
      <c r="BQ496" s="85" t="str">
        <f t="shared" si="226"/>
        <v/>
      </c>
      <c r="BR496" s="84">
        <f>IFERROR(FIND("Flora",consulta_completa__11[[#This Row],[13 - Ocorrências/Ambientes Atingidos]]),0)</f>
        <v>0</v>
      </c>
      <c r="BS496" s="85" t="str">
        <f t="shared" si="227"/>
        <v/>
      </c>
      <c r="BT496" s="84">
        <f>IFERROR(FIND("Fauna",consulta_completa__11[[#This Row],[13 - Ocorrências/Ambientes Atingidos]]),0)</f>
        <v>0</v>
      </c>
      <c r="BU496" s="85" t="str">
        <f t="shared" si="228"/>
        <v/>
      </c>
      <c r="BV496" s="84">
        <f>IFERROR(FIND("UC federal",consulta_completa__11[[#This Row],[13 - Ocorrências/Ambientes Atingidos]]),0)</f>
        <v>0</v>
      </c>
      <c r="BW496" s="85" t="str">
        <f t="shared" si="229"/>
        <v/>
      </c>
      <c r="BX496" s="84">
        <f>IFERROR(FIND("UC estadual/municipal",consulta_completa__11[[#This Row],[13 - Ocorrências/Ambientes Atingidos]]),0)</f>
        <v>0</v>
      </c>
      <c r="BY496" s="85" t="str">
        <f t="shared" si="230"/>
        <v/>
      </c>
      <c r="BZ496" s="84">
        <f>IFERROR(FIND("Outro(s)",consulta_completa__11[[#This Row],[13 - Ocorrências/Ambientes Atingidos]]),0)</f>
        <v>0</v>
      </c>
      <c r="CA496" s="85" t="str">
        <f t="shared" si="231"/>
        <v/>
      </c>
      <c r="CB496" s="84">
        <f>IFERROR(FIND("Sem dano",consulta_completa__11[[#This Row],[13 - Ocorrências/Ambientes Atingidos]]),0)</f>
        <v>0</v>
      </c>
      <c r="CC496" s="85" t="str">
        <f t="shared" si="232"/>
        <v/>
      </c>
      <c r="CD496" s="84" t="str">
        <f>IF(consulta_completa__11[[#This Row],[13 - Ocorrências/Ambientes Atingidos]]="","X","")</f>
        <v/>
      </c>
      <c r="CE496" s="86">
        <f>IFERROR(FIND("IBAMA",consulta_completa__11[[#This Row],[14 - Inst. Atuando no Local]]),0)</f>
        <v>0</v>
      </c>
      <c r="CF496" s="86" t="str">
        <f t="shared" si="233"/>
        <v/>
      </c>
      <c r="CG496" s="86">
        <f>IFERROR(FIND("OEMA",consulta_completa__11[[#This Row],[14 - Inst. Atuando no Local]]),0)</f>
        <v>0</v>
      </c>
      <c r="CH496" s="86" t="str">
        <f t="shared" si="234"/>
        <v/>
      </c>
      <c r="CI496" s="86">
        <f>IFERROR(FIND("DEFESA CIVIL",consulta_completa__11[[#This Row],[14 - Inst. Atuando no Local]]),0)</f>
        <v>0</v>
      </c>
      <c r="CJ496" s="86" t="str">
        <f t="shared" si="235"/>
        <v/>
      </c>
      <c r="CK496" s="86">
        <f>IFERROR(FIND("CORPO DE BOMBEIROS",consulta_completa__11[[#This Row],[14 - Inst. Atuando no Local]]),0)</f>
        <v>0</v>
      </c>
      <c r="CL496" s="86" t="str">
        <f t="shared" si="236"/>
        <v/>
      </c>
      <c r="CM496" s="86">
        <f>IFERROR(FIND("POLÍCIA RODOVIÁRIA",consulta_completa__11[[#This Row],[14 - Inst. Atuando no Local]]),0)</f>
        <v>0</v>
      </c>
      <c r="CN496" s="86" t="str">
        <f t="shared" si="237"/>
        <v/>
      </c>
      <c r="CO496" s="86">
        <f>IFERROR(FIND("POLÍCIA MILITAR",consulta_completa__11[[#This Row],[14 - Inst. Atuando no Local]]),0)</f>
        <v>0</v>
      </c>
      <c r="CP496" s="86" t="str">
        <f t="shared" si="238"/>
        <v/>
      </c>
      <c r="CQ496" s="86">
        <f>IFERROR(FIND("POLÍCIA CIVIL",consulta_completa__11[[#This Row],[14 - Inst. Atuando no Local]]),0)</f>
        <v>0</v>
      </c>
      <c r="CR496" s="86" t="str">
        <f t="shared" si="239"/>
        <v/>
      </c>
      <c r="CS496" s="86">
        <f>IFERROR(FIND("MARINHA DO BRASIL",consulta_completa__11[[#This Row],[14 - Inst. Atuando no Local]]),0)</f>
        <v>0</v>
      </c>
      <c r="CT496" s="86" t="str">
        <f t="shared" si="240"/>
        <v/>
      </c>
      <c r="CU496" s="86">
        <f>IFERROR(FIND("EMPRESA ESPECIALIZADA EM ATENDIMENTO",consulta_completa__11[[#This Row],[14 - Inst. Atuando no Local]]),0)</f>
        <v>0</v>
      </c>
      <c r="CV496" s="86" t="str">
        <f t="shared" si="241"/>
        <v/>
      </c>
      <c r="CW496" s="86">
        <f>IFERROR(FIND("IBAMA",consulta_completa__11[[#This Row],[14 - Inst. Atuando no Local]]),0)</f>
        <v>0</v>
      </c>
      <c r="CX496" s="86" t="str">
        <f t="shared" si="242"/>
        <v/>
      </c>
      <c r="CY496" s="86" t="str">
        <f>IF(consulta_completa__11[[#This Row],[14 - Inst. Atuando no Local]]="","X","")</f>
        <v/>
      </c>
      <c r="CZ496" s="86">
        <f>IFERROR(FIND("OUTRA (S)",consulta_completa__11[[#This Row],[14 - Inst. Atuando no Local]]),0)</f>
        <v>0</v>
      </c>
      <c r="DA496" s="86" t="str">
        <f t="shared" si="243"/>
        <v/>
      </c>
      <c r="DB496" s="37" t="str">
        <f t="shared" si="244"/>
        <v>Sim</v>
      </c>
      <c r="DC496" s="37" t="str">
        <f t="shared" si="245"/>
        <v>Não</v>
      </c>
      <c r="DD496" s="37" t="str">
        <f t="shared" si="246"/>
        <v>Sim</v>
      </c>
      <c r="DE496" s="89" t="str">
        <f t="shared" si="248"/>
        <v>Sem informação</v>
      </c>
    </row>
    <row r="497" spans="1:109">
      <c r="A497" s="15">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4">
        <f>IFERROR(FIND("Óbitos/feridos",consulta_completa__11[[#This Row],[13 - Ocorrências/Ambientes Atingidos]]),0)</f>
        <v>0</v>
      </c>
      <c r="AY497" s="85" t="str">
        <f t="shared" si="218"/>
        <v/>
      </c>
      <c r="AZ497" s="84">
        <f>IFERROR(FIND("População afetada/evacuada",consulta_completa__11[[#This Row],[13 - Ocorrências/Ambientes Atingidos]]),0)</f>
        <v>0</v>
      </c>
      <c r="BA497" s="84" t="str">
        <f t="shared" si="219"/>
        <v/>
      </c>
      <c r="BB497" s="84">
        <f>IFERROR(FIND("Suspensão de abastecimento de água",consulta_completa__11[[#This Row],[13 - Ocorrências/Ambientes Atingidos]]),0)</f>
        <v>0</v>
      </c>
      <c r="BC497" s="85" t="str">
        <f t="shared" si="247"/>
        <v/>
      </c>
      <c r="BD497" s="84">
        <f>IFERROR(FIND("Rio/córrego",consulta_completa__11[[#This Row],[13 - Ocorrências/Ambientes Atingidos]]),0)</f>
        <v>0</v>
      </c>
      <c r="BE497" s="85" t="str">
        <f t="shared" si="220"/>
        <v/>
      </c>
      <c r="BF497" s="84">
        <f>IFERROR(FIND("Lago",consulta_completa__11[[#This Row],[13 - Ocorrências/Ambientes Atingidos]]),0)</f>
        <v>0</v>
      </c>
      <c r="BG497" s="85" t="str">
        <f t="shared" si="221"/>
        <v/>
      </c>
      <c r="BH497" s="84">
        <f>IFERROR(FIND("Mar",consulta_completa__11[[#This Row],[13 - Ocorrências/Ambientes Atingidos]]),0)</f>
        <v>0</v>
      </c>
      <c r="BI497" s="85" t="str">
        <f t="shared" si="222"/>
        <v/>
      </c>
      <c r="BJ497" s="84">
        <f>IFERROR(FIND("Praia",consulta_completa__11[[#This Row],[13 - Ocorrências/Ambientes Atingidos]]),0)</f>
        <v>0</v>
      </c>
      <c r="BK497" s="85" t="str">
        <f t="shared" si="223"/>
        <v/>
      </c>
      <c r="BL497" s="84">
        <f>IFERROR(FIND("Solo",consulta_completa__11[[#This Row],[13 - Ocorrências/Ambientes Atingidos]]),0)</f>
        <v>1</v>
      </c>
      <c r="BM497" s="85" t="str">
        <f t="shared" si="224"/>
        <v>X</v>
      </c>
      <c r="BN497" s="84">
        <f>IFERROR(FIND("Águas subterrâneas",consulta_completa__11[[#This Row],[13 - Ocorrências/Ambientes Atingidos]]),0)</f>
        <v>0</v>
      </c>
      <c r="BO497" s="85" t="str">
        <f t="shared" si="225"/>
        <v/>
      </c>
      <c r="BP497" s="84">
        <f>IFERROR(FIND("Atmosfera",consulta_completa__11[[#This Row],[13 - Ocorrências/Ambientes Atingidos]]),0)</f>
        <v>0</v>
      </c>
      <c r="BQ497" s="85" t="str">
        <f t="shared" si="226"/>
        <v/>
      </c>
      <c r="BR497" s="84">
        <f>IFERROR(FIND("Flora",consulta_completa__11[[#This Row],[13 - Ocorrências/Ambientes Atingidos]]),0)</f>
        <v>7</v>
      </c>
      <c r="BS497" s="85" t="str">
        <f t="shared" si="227"/>
        <v>X</v>
      </c>
      <c r="BT497" s="84">
        <f>IFERROR(FIND("Fauna",consulta_completa__11[[#This Row],[13 - Ocorrências/Ambientes Atingidos]]),0)</f>
        <v>0</v>
      </c>
      <c r="BU497" s="85" t="str">
        <f t="shared" si="228"/>
        <v/>
      </c>
      <c r="BV497" s="84">
        <f>IFERROR(FIND("UC federal",consulta_completa__11[[#This Row],[13 - Ocorrências/Ambientes Atingidos]]),0)</f>
        <v>0</v>
      </c>
      <c r="BW497" s="85" t="str">
        <f t="shared" si="229"/>
        <v/>
      </c>
      <c r="BX497" s="84">
        <f>IFERROR(FIND("UC estadual/municipal",consulta_completa__11[[#This Row],[13 - Ocorrências/Ambientes Atingidos]]),0)</f>
        <v>0</v>
      </c>
      <c r="BY497" s="85" t="str">
        <f t="shared" si="230"/>
        <v/>
      </c>
      <c r="BZ497" s="84">
        <f>IFERROR(FIND("Outro(s)",consulta_completa__11[[#This Row],[13 - Ocorrências/Ambientes Atingidos]]),0)</f>
        <v>0</v>
      </c>
      <c r="CA497" s="85" t="str">
        <f t="shared" si="231"/>
        <v/>
      </c>
      <c r="CB497" s="84">
        <f>IFERROR(FIND("Sem dano",consulta_completa__11[[#This Row],[13 - Ocorrências/Ambientes Atingidos]]),0)</f>
        <v>0</v>
      </c>
      <c r="CC497" s="85" t="str">
        <f t="shared" si="232"/>
        <v/>
      </c>
      <c r="CD497" s="84" t="str">
        <f>IF(consulta_completa__11[[#This Row],[13 - Ocorrências/Ambientes Atingidos]]="","X","")</f>
        <v/>
      </c>
      <c r="CE497" s="86">
        <f>IFERROR(FIND("IBAMA",consulta_completa__11[[#This Row],[14 - Inst. Atuando no Local]]),0)</f>
        <v>0</v>
      </c>
      <c r="CF497" s="86" t="str">
        <f t="shared" si="233"/>
        <v/>
      </c>
      <c r="CG497" s="86">
        <f>IFERROR(FIND("OEMA",consulta_completa__11[[#This Row],[14 - Inst. Atuando no Local]]),0)</f>
        <v>0</v>
      </c>
      <c r="CH497" s="86" t="str">
        <f t="shared" si="234"/>
        <v/>
      </c>
      <c r="CI497" s="86">
        <f>IFERROR(FIND("DEFESA CIVIL",consulta_completa__11[[#This Row],[14 - Inst. Atuando no Local]]),0)</f>
        <v>0</v>
      </c>
      <c r="CJ497" s="86" t="str">
        <f t="shared" si="235"/>
        <v/>
      </c>
      <c r="CK497" s="86">
        <f>IFERROR(FIND("CORPO DE BOMBEIROS",consulta_completa__11[[#This Row],[14 - Inst. Atuando no Local]]),0)</f>
        <v>0</v>
      </c>
      <c r="CL497" s="86" t="str">
        <f t="shared" si="236"/>
        <v/>
      </c>
      <c r="CM497" s="86">
        <f>IFERROR(FIND("POLÍCIA RODOVIÁRIA",consulta_completa__11[[#This Row],[14 - Inst. Atuando no Local]]),0)</f>
        <v>0</v>
      </c>
      <c r="CN497" s="86" t="str">
        <f t="shared" si="237"/>
        <v/>
      </c>
      <c r="CO497" s="86">
        <f>IFERROR(FIND("POLÍCIA MILITAR",consulta_completa__11[[#This Row],[14 - Inst. Atuando no Local]]),0)</f>
        <v>0</v>
      </c>
      <c r="CP497" s="86" t="str">
        <f t="shared" si="238"/>
        <v/>
      </c>
      <c r="CQ497" s="86">
        <f>IFERROR(FIND("POLÍCIA CIVIL",consulta_completa__11[[#This Row],[14 - Inst. Atuando no Local]]),0)</f>
        <v>0</v>
      </c>
      <c r="CR497" s="86" t="str">
        <f t="shared" si="239"/>
        <v/>
      </c>
      <c r="CS497" s="86">
        <f>IFERROR(FIND("MARINHA DO BRASIL",consulta_completa__11[[#This Row],[14 - Inst. Atuando no Local]]),0)</f>
        <v>0</v>
      </c>
      <c r="CT497" s="86" t="str">
        <f t="shared" si="240"/>
        <v/>
      </c>
      <c r="CU497" s="86">
        <f>IFERROR(FIND("EMPRESA ESPECIALIZADA EM ATENDIMENTO",consulta_completa__11[[#This Row],[14 - Inst. Atuando no Local]]),0)</f>
        <v>0</v>
      </c>
      <c r="CV497" s="86" t="str">
        <f t="shared" si="241"/>
        <v/>
      </c>
      <c r="CW497" s="86">
        <f>IFERROR(FIND("IBAMA",consulta_completa__11[[#This Row],[14 - Inst. Atuando no Local]]),0)</f>
        <v>0</v>
      </c>
      <c r="CX497" s="86" t="str">
        <f t="shared" si="242"/>
        <v/>
      </c>
      <c r="CY497" s="86" t="str">
        <f>IF(consulta_completa__11[[#This Row],[14 - Inst. Atuando no Local]]="","X","")</f>
        <v/>
      </c>
      <c r="CZ497" s="86">
        <f>IFERROR(FIND("OUTRA (S)",consulta_completa__11[[#This Row],[14 - Inst. Atuando no Local]]),0)</f>
        <v>0</v>
      </c>
      <c r="DA497" s="86" t="str">
        <f t="shared" si="243"/>
        <v/>
      </c>
      <c r="DB497" s="37" t="str">
        <f t="shared" si="244"/>
        <v>Sim</v>
      </c>
      <c r="DC497" s="37" t="str">
        <f t="shared" si="245"/>
        <v>Não</v>
      </c>
      <c r="DD497" s="37" t="str">
        <f t="shared" si="246"/>
        <v>Sim</v>
      </c>
      <c r="DE497" s="89" t="str">
        <f t="shared" si="248"/>
        <v>Sem informação</v>
      </c>
    </row>
    <row r="498" spans="1:109">
      <c r="A498" s="15">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4">
        <f>IFERROR(FIND("Óbitos/feridos",consulta_completa__11[[#This Row],[13 - Ocorrências/Ambientes Atingidos]]),0)</f>
        <v>0</v>
      </c>
      <c r="AY498" s="85" t="str">
        <f t="shared" si="218"/>
        <v/>
      </c>
      <c r="AZ498" s="84">
        <f>IFERROR(FIND("População afetada/evacuada",consulta_completa__11[[#This Row],[13 - Ocorrências/Ambientes Atingidos]]),0)</f>
        <v>0</v>
      </c>
      <c r="BA498" s="84" t="str">
        <f t="shared" si="219"/>
        <v/>
      </c>
      <c r="BB498" s="84">
        <f>IFERROR(FIND("Suspensão de abastecimento de água",consulta_completa__11[[#This Row],[13 - Ocorrências/Ambientes Atingidos]]),0)</f>
        <v>0</v>
      </c>
      <c r="BC498" s="85" t="str">
        <f t="shared" si="247"/>
        <v/>
      </c>
      <c r="BD498" s="84">
        <f>IFERROR(FIND("Rio/córrego",consulta_completa__11[[#This Row],[13 - Ocorrências/Ambientes Atingidos]]),0)</f>
        <v>1</v>
      </c>
      <c r="BE498" s="85" t="str">
        <f t="shared" si="220"/>
        <v>X</v>
      </c>
      <c r="BF498" s="84">
        <f>IFERROR(FIND("Lago",consulta_completa__11[[#This Row],[13 - Ocorrências/Ambientes Atingidos]]),0)</f>
        <v>0</v>
      </c>
      <c r="BG498" s="85" t="str">
        <f t="shared" si="221"/>
        <v/>
      </c>
      <c r="BH498" s="84">
        <f>IFERROR(FIND("Mar",consulta_completa__11[[#This Row],[13 - Ocorrências/Ambientes Atingidos]]),0)</f>
        <v>0</v>
      </c>
      <c r="BI498" s="85" t="str">
        <f t="shared" si="222"/>
        <v/>
      </c>
      <c r="BJ498" s="84">
        <f>IFERROR(FIND("Praia",consulta_completa__11[[#This Row],[13 - Ocorrências/Ambientes Atingidos]]),0)</f>
        <v>0</v>
      </c>
      <c r="BK498" s="85" t="str">
        <f t="shared" si="223"/>
        <v/>
      </c>
      <c r="BL498" s="84">
        <f>IFERROR(FIND("Solo",consulta_completa__11[[#This Row],[13 - Ocorrências/Ambientes Atingidos]]),0)</f>
        <v>14</v>
      </c>
      <c r="BM498" s="85" t="str">
        <f t="shared" si="224"/>
        <v>X</v>
      </c>
      <c r="BN498" s="84">
        <f>IFERROR(FIND("Águas subterrâneas",consulta_completa__11[[#This Row],[13 - Ocorrências/Ambientes Atingidos]]),0)</f>
        <v>0</v>
      </c>
      <c r="BO498" s="85" t="str">
        <f t="shared" si="225"/>
        <v/>
      </c>
      <c r="BP498" s="84">
        <f>IFERROR(FIND("Atmosfera",consulta_completa__11[[#This Row],[13 - Ocorrências/Ambientes Atingidos]]),0)</f>
        <v>0</v>
      </c>
      <c r="BQ498" s="85" t="str">
        <f t="shared" si="226"/>
        <v/>
      </c>
      <c r="BR498" s="84">
        <f>IFERROR(FIND("Flora",consulta_completa__11[[#This Row],[13 - Ocorrências/Ambientes Atingidos]]),0)</f>
        <v>0</v>
      </c>
      <c r="BS498" s="85" t="str">
        <f t="shared" si="227"/>
        <v/>
      </c>
      <c r="BT498" s="84">
        <f>IFERROR(FIND("Fauna",consulta_completa__11[[#This Row],[13 - Ocorrências/Ambientes Atingidos]]),0)</f>
        <v>0</v>
      </c>
      <c r="BU498" s="85" t="str">
        <f t="shared" si="228"/>
        <v/>
      </c>
      <c r="BV498" s="84">
        <f>IFERROR(FIND("UC federal",consulta_completa__11[[#This Row],[13 - Ocorrências/Ambientes Atingidos]]),0)</f>
        <v>0</v>
      </c>
      <c r="BW498" s="85" t="str">
        <f t="shared" si="229"/>
        <v/>
      </c>
      <c r="BX498" s="84">
        <f>IFERROR(FIND("UC estadual/municipal",consulta_completa__11[[#This Row],[13 - Ocorrências/Ambientes Atingidos]]),0)</f>
        <v>0</v>
      </c>
      <c r="BY498" s="85" t="str">
        <f t="shared" si="230"/>
        <v/>
      </c>
      <c r="BZ498" s="84">
        <f>IFERROR(FIND("Outro(s)",consulta_completa__11[[#This Row],[13 - Ocorrências/Ambientes Atingidos]]),0)</f>
        <v>0</v>
      </c>
      <c r="CA498" s="85" t="str">
        <f t="shared" si="231"/>
        <v/>
      </c>
      <c r="CB498" s="84">
        <f>IFERROR(FIND("Sem dano",consulta_completa__11[[#This Row],[13 - Ocorrências/Ambientes Atingidos]]),0)</f>
        <v>0</v>
      </c>
      <c r="CC498" s="85" t="str">
        <f t="shared" si="232"/>
        <v/>
      </c>
      <c r="CD498" s="84" t="str">
        <f>IF(consulta_completa__11[[#This Row],[13 - Ocorrências/Ambientes Atingidos]]="","X","")</f>
        <v/>
      </c>
      <c r="CE498" s="86">
        <f>IFERROR(FIND("IBAMA",consulta_completa__11[[#This Row],[14 - Inst. Atuando no Local]]),0)</f>
        <v>0</v>
      </c>
      <c r="CF498" s="86" t="str">
        <f t="shared" si="233"/>
        <v/>
      </c>
      <c r="CG498" s="86">
        <f>IFERROR(FIND("OEMA",consulta_completa__11[[#This Row],[14 - Inst. Atuando no Local]]),0)</f>
        <v>0</v>
      </c>
      <c r="CH498" s="86" t="str">
        <f t="shared" si="234"/>
        <v/>
      </c>
      <c r="CI498" s="86">
        <f>IFERROR(FIND("DEFESA CIVIL",consulta_completa__11[[#This Row],[14 - Inst. Atuando no Local]]),0)</f>
        <v>0</v>
      </c>
      <c r="CJ498" s="86" t="str">
        <f t="shared" si="235"/>
        <v/>
      </c>
      <c r="CK498" s="86">
        <f>IFERROR(FIND("CORPO DE BOMBEIROS",consulta_completa__11[[#This Row],[14 - Inst. Atuando no Local]]),0)</f>
        <v>0</v>
      </c>
      <c r="CL498" s="86" t="str">
        <f t="shared" si="236"/>
        <v/>
      </c>
      <c r="CM498" s="86">
        <f>IFERROR(FIND("POLÍCIA RODOVIÁRIA",consulta_completa__11[[#This Row],[14 - Inst. Atuando no Local]]),0)</f>
        <v>0</v>
      </c>
      <c r="CN498" s="86" t="str">
        <f t="shared" si="237"/>
        <v/>
      </c>
      <c r="CO498" s="86">
        <f>IFERROR(FIND("POLÍCIA MILITAR",consulta_completa__11[[#This Row],[14 - Inst. Atuando no Local]]),0)</f>
        <v>0</v>
      </c>
      <c r="CP498" s="86" t="str">
        <f t="shared" si="238"/>
        <v/>
      </c>
      <c r="CQ498" s="86">
        <f>IFERROR(FIND("POLÍCIA CIVIL",consulta_completa__11[[#This Row],[14 - Inst. Atuando no Local]]),0)</f>
        <v>0</v>
      </c>
      <c r="CR498" s="86" t="str">
        <f t="shared" si="239"/>
        <v/>
      </c>
      <c r="CS498" s="86">
        <f>IFERROR(FIND("MARINHA DO BRASIL",consulta_completa__11[[#This Row],[14 - Inst. Atuando no Local]]),0)</f>
        <v>0</v>
      </c>
      <c r="CT498" s="86" t="str">
        <f t="shared" si="240"/>
        <v/>
      </c>
      <c r="CU498" s="86">
        <f>IFERROR(FIND("EMPRESA ESPECIALIZADA EM ATENDIMENTO",consulta_completa__11[[#This Row],[14 - Inst. Atuando no Local]]),0)</f>
        <v>0</v>
      </c>
      <c r="CV498" s="86" t="str">
        <f t="shared" si="241"/>
        <v/>
      </c>
      <c r="CW498" s="86">
        <f>IFERROR(FIND("IBAMA",consulta_completa__11[[#This Row],[14 - Inst. Atuando no Local]]),0)</f>
        <v>0</v>
      </c>
      <c r="CX498" s="86" t="str">
        <f t="shared" si="242"/>
        <v/>
      </c>
      <c r="CY498" s="86" t="str">
        <f>IF(consulta_completa__11[[#This Row],[14 - Inst. Atuando no Local]]="","X","")</f>
        <v>X</v>
      </c>
      <c r="CZ498" s="86">
        <f>IFERROR(FIND("OUTRA (S)",consulta_completa__11[[#This Row],[14 - Inst. Atuando no Local]]),0)</f>
        <v>0</v>
      </c>
      <c r="DA498" s="86" t="str">
        <f t="shared" si="243"/>
        <v/>
      </c>
      <c r="DB498" s="37" t="str">
        <f t="shared" si="244"/>
        <v>Sim</v>
      </c>
      <c r="DC498" s="37" t="str">
        <f t="shared" si="245"/>
        <v>Não</v>
      </c>
      <c r="DD498" s="37" t="str">
        <f t="shared" si="246"/>
        <v>Sim</v>
      </c>
      <c r="DE498" s="89" t="str">
        <f t="shared" si="248"/>
        <v>Sem informação</v>
      </c>
    </row>
    <row r="499" spans="1:109">
      <c r="A499" s="15">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4">
        <f>IFERROR(FIND("Óbitos/feridos",consulta_completa__11[[#This Row],[13 - Ocorrências/Ambientes Atingidos]]),0)</f>
        <v>0</v>
      </c>
      <c r="AY499" s="85" t="str">
        <f t="shared" si="218"/>
        <v/>
      </c>
      <c r="AZ499" s="84">
        <f>IFERROR(FIND("População afetada/evacuada",consulta_completa__11[[#This Row],[13 - Ocorrências/Ambientes Atingidos]]),0)</f>
        <v>0</v>
      </c>
      <c r="BA499" s="84" t="str">
        <f t="shared" si="219"/>
        <v/>
      </c>
      <c r="BB499" s="84">
        <f>IFERROR(FIND("Suspensão de abastecimento de água",consulta_completa__11[[#This Row],[13 - Ocorrências/Ambientes Atingidos]]),0)</f>
        <v>0</v>
      </c>
      <c r="BC499" s="85" t="str">
        <f t="shared" si="247"/>
        <v/>
      </c>
      <c r="BD499" s="84">
        <f>IFERROR(FIND("Rio/córrego",consulta_completa__11[[#This Row],[13 - Ocorrências/Ambientes Atingidos]]),0)</f>
        <v>0</v>
      </c>
      <c r="BE499" s="85" t="str">
        <f t="shared" si="220"/>
        <v/>
      </c>
      <c r="BF499" s="84">
        <f>IFERROR(FIND("Lago",consulta_completa__11[[#This Row],[13 - Ocorrências/Ambientes Atingidos]]),0)</f>
        <v>0</v>
      </c>
      <c r="BG499" s="85" t="str">
        <f t="shared" si="221"/>
        <v/>
      </c>
      <c r="BH499" s="84">
        <f>IFERROR(FIND("Mar",consulta_completa__11[[#This Row],[13 - Ocorrências/Ambientes Atingidos]]),0)</f>
        <v>0</v>
      </c>
      <c r="BI499" s="85" t="str">
        <f t="shared" si="222"/>
        <v/>
      </c>
      <c r="BJ499" s="84">
        <f>IFERROR(FIND("Praia",consulta_completa__11[[#This Row],[13 - Ocorrências/Ambientes Atingidos]]),0)</f>
        <v>0</v>
      </c>
      <c r="BK499" s="85" t="str">
        <f t="shared" si="223"/>
        <v/>
      </c>
      <c r="BL499" s="84">
        <f>IFERROR(FIND("Solo",consulta_completa__11[[#This Row],[13 - Ocorrências/Ambientes Atingidos]]),0)</f>
        <v>0</v>
      </c>
      <c r="BM499" s="85" t="str">
        <f t="shared" si="224"/>
        <v/>
      </c>
      <c r="BN499" s="84">
        <f>IFERROR(FIND("Águas subterrâneas",consulta_completa__11[[#This Row],[13 - Ocorrências/Ambientes Atingidos]]),0)</f>
        <v>0</v>
      </c>
      <c r="BO499" s="85" t="str">
        <f t="shared" si="225"/>
        <v/>
      </c>
      <c r="BP499" s="84">
        <f>IFERROR(FIND("Atmosfera",consulta_completa__11[[#This Row],[13 - Ocorrências/Ambientes Atingidos]]),0)</f>
        <v>0</v>
      </c>
      <c r="BQ499" s="85" t="str">
        <f t="shared" si="226"/>
        <v/>
      </c>
      <c r="BR499" s="84">
        <f>IFERROR(FIND("Flora",consulta_completa__11[[#This Row],[13 - Ocorrências/Ambientes Atingidos]]),0)</f>
        <v>0</v>
      </c>
      <c r="BS499" s="85" t="str">
        <f t="shared" si="227"/>
        <v/>
      </c>
      <c r="BT499" s="84">
        <f>IFERROR(FIND("Fauna",consulta_completa__11[[#This Row],[13 - Ocorrências/Ambientes Atingidos]]),0)</f>
        <v>0</v>
      </c>
      <c r="BU499" s="85" t="str">
        <f t="shared" si="228"/>
        <v/>
      </c>
      <c r="BV499" s="84">
        <f>IFERROR(FIND("UC federal",consulta_completa__11[[#This Row],[13 - Ocorrências/Ambientes Atingidos]]),0)</f>
        <v>0</v>
      </c>
      <c r="BW499" s="85" t="str">
        <f t="shared" si="229"/>
        <v/>
      </c>
      <c r="BX499" s="84">
        <f>IFERROR(FIND("UC estadual/municipal",consulta_completa__11[[#This Row],[13 - Ocorrências/Ambientes Atingidos]]),0)</f>
        <v>0</v>
      </c>
      <c r="BY499" s="85" t="str">
        <f t="shared" si="230"/>
        <v/>
      </c>
      <c r="BZ499" s="84">
        <f>IFERROR(FIND("Outro(s)",consulta_completa__11[[#This Row],[13 - Ocorrências/Ambientes Atingidos]]),0)</f>
        <v>1</v>
      </c>
      <c r="CA499" s="85" t="str">
        <f t="shared" si="231"/>
        <v>X</v>
      </c>
      <c r="CB499" s="84">
        <f>IFERROR(FIND("Sem dano",consulta_completa__11[[#This Row],[13 - Ocorrências/Ambientes Atingidos]]),0)</f>
        <v>0</v>
      </c>
      <c r="CC499" s="85" t="str">
        <f t="shared" si="232"/>
        <v/>
      </c>
      <c r="CD499" s="84" t="str">
        <f>IF(consulta_completa__11[[#This Row],[13 - Ocorrências/Ambientes Atingidos]]="","X","")</f>
        <v/>
      </c>
      <c r="CE499" s="86">
        <f>IFERROR(FIND("IBAMA",consulta_completa__11[[#This Row],[14 - Inst. Atuando no Local]]),0)</f>
        <v>0</v>
      </c>
      <c r="CF499" s="86" t="str">
        <f t="shared" si="233"/>
        <v/>
      </c>
      <c r="CG499" s="86">
        <f>IFERROR(FIND("OEMA",consulta_completa__11[[#This Row],[14 - Inst. Atuando no Local]]),0)</f>
        <v>0</v>
      </c>
      <c r="CH499" s="86" t="str">
        <f t="shared" si="234"/>
        <v/>
      </c>
      <c r="CI499" s="86">
        <f>IFERROR(FIND("DEFESA CIVIL",consulta_completa__11[[#This Row],[14 - Inst. Atuando no Local]]),0)</f>
        <v>0</v>
      </c>
      <c r="CJ499" s="86" t="str">
        <f t="shared" si="235"/>
        <v/>
      </c>
      <c r="CK499" s="86">
        <f>IFERROR(FIND("CORPO DE BOMBEIROS",consulta_completa__11[[#This Row],[14 - Inst. Atuando no Local]]),0)</f>
        <v>0</v>
      </c>
      <c r="CL499" s="86" t="str">
        <f t="shared" si="236"/>
        <v/>
      </c>
      <c r="CM499" s="86">
        <f>IFERROR(FIND("POLÍCIA RODOVIÁRIA",consulta_completa__11[[#This Row],[14 - Inst. Atuando no Local]]),0)</f>
        <v>0</v>
      </c>
      <c r="CN499" s="86" t="str">
        <f t="shared" si="237"/>
        <v/>
      </c>
      <c r="CO499" s="86">
        <f>IFERROR(FIND("POLÍCIA MILITAR",consulta_completa__11[[#This Row],[14 - Inst. Atuando no Local]]),0)</f>
        <v>0</v>
      </c>
      <c r="CP499" s="86" t="str">
        <f t="shared" si="238"/>
        <v/>
      </c>
      <c r="CQ499" s="86">
        <f>IFERROR(FIND("POLÍCIA CIVIL",consulta_completa__11[[#This Row],[14 - Inst. Atuando no Local]]),0)</f>
        <v>0</v>
      </c>
      <c r="CR499" s="86" t="str">
        <f t="shared" si="239"/>
        <v/>
      </c>
      <c r="CS499" s="86">
        <f>IFERROR(FIND("MARINHA DO BRASIL",consulta_completa__11[[#This Row],[14 - Inst. Atuando no Local]]),0)</f>
        <v>0</v>
      </c>
      <c r="CT499" s="86" t="str">
        <f t="shared" si="240"/>
        <v/>
      </c>
      <c r="CU499" s="86">
        <f>IFERROR(FIND("EMPRESA ESPECIALIZADA EM ATENDIMENTO",consulta_completa__11[[#This Row],[14 - Inst. Atuando no Local]]),0)</f>
        <v>0</v>
      </c>
      <c r="CV499" s="86" t="str">
        <f t="shared" si="241"/>
        <v/>
      </c>
      <c r="CW499" s="86">
        <f>IFERROR(FIND("IBAMA",consulta_completa__11[[#This Row],[14 - Inst. Atuando no Local]]),0)</f>
        <v>0</v>
      </c>
      <c r="CX499" s="86" t="str">
        <f t="shared" si="242"/>
        <v/>
      </c>
      <c r="CY499" s="86" t="str">
        <f>IF(consulta_completa__11[[#This Row],[14 - Inst. Atuando no Local]]="","X","")</f>
        <v/>
      </c>
      <c r="CZ499" s="86">
        <f>IFERROR(FIND("OUTRA (S)",consulta_completa__11[[#This Row],[14 - Inst. Atuando no Local]]),0)</f>
        <v>0</v>
      </c>
      <c r="DA499" s="86" t="str">
        <f t="shared" si="243"/>
        <v/>
      </c>
      <c r="DB499" s="37" t="str">
        <f t="shared" si="244"/>
        <v>Sim</v>
      </c>
      <c r="DC499" s="37" t="str">
        <f t="shared" si="245"/>
        <v>Não</v>
      </c>
      <c r="DD499" s="37" t="str">
        <f t="shared" si="246"/>
        <v>Sim</v>
      </c>
      <c r="DE499" s="89" t="str">
        <f t="shared" si="248"/>
        <v>Federal</v>
      </c>
    </row>
    <row r="500" spans="1:109">
      <c r="A500" s="15">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4">
        <f>IFERROR(FIND("Óbitos/feridos",consulta_completa__11[[#This Row],[13 - Ocorrências/Ambientes Atingidos]]),0)</f>
        <v>0</v>
      </c>
      <c r="AY500" s="85" t="str">
        <f t="shared" si="218"/>
        <v/>
      </c>
      <c r="AZ500" s="84">
        <f>IFERROR(FIND("População afetada/evacuada",consulta_completa__11[[#This Row],[13 - Ocorrências/Ambientes Atingidos]]),0)</f>
        <v>0</v>
      </c>
      <c r="BA500" s="84" t="str">
        <f t="shared" si="219"/>
        <v/>
      </c>
      <c r="BB500" s="84">
        <f>IFERROR(FIND("Suspensão de abastecimento de água",consulta_completa__11[[#This Row],[13 - Ocorrências/Ambientes Atingidos]]),0)</f>
        <v>0</v>
      </c>
      <c r="BC500" s="85" t="str">
        <f t="shared" si="247"/>
        <v/>
      </c>
      <c r="BD500" s="84">
        <f>IFERROR(FIND("Rio/córrego",consulta_completa__11[[#This Row],[13 - Ocorrências/Ambientes Atingidos]]),0)</f>
        <v>0</v>
      </c>
      <c r="BE500" s="85" t="str">
        <f t="shared" si="220"/>
        <v/>
      </c>
      <c r="BF500" s="84">
        <f>IFERROR(FIND("Lago",consulta_completa__11[[#This Row],[13 - Ocorrências/Ambientes Atingidos]]),0)</f>
        <v>0</v>
      </c>
      <c r="BG500" s="85" t="str">
        <f t="shared" si="221"/>
        <v/>
      </c>
      <c r="BH500" s="84">
        <f>IFERROR(FIND("Mar",consulta_completa__11[[#This Row],[13 - Ocorrências/Ambientes Atingidos]]),0)</f>
        <v>1</v>
      </c>
      <c r="BI500" s="85" t="str">
        <f t="shared" si="222"/>
        <v>X</v>
      </c>
      <c r="BJ500" s="84">
        <f>IFERROR(FIND("Praia",consulta_completa__11[[#This Row],[13 - Ocorrências/Ambientes Atingidos]]),0)</f>
        <v>0</v>
      </c>
      <c r="BK500" s="85" t="str">
        <f t="shared" si="223"/>
        <v/>
      </c>
      <c r="BL500" s="84">
        <f>IFERROR(FIND("Solo",consulta_completa__11[[#This Row],[13 - Ocorrências/Ambientes Atingidos]]),0)</f>
        <v>0</v>
      </c>
      <c r="BM500" s="85" t="str">
        <f t="shared" si="224"/>
        <v/>
      </c>
      <c r="BN500" s="84">
        <f>IFERROR(FIND("Águas subterrâneas",consulta_completa__11[[#This Row],[13 - Ocorrências/Ambientes Atingidos]]),0)</f>
        <v>0</v>
      </c>
      <c r="BO500" s="85" t="str">
        <f t="shared" si="225"/>
        <v/>
      </c>
      <c r="BP500" s="84">
        <f>IFERROR(FIND("Atmosfera",consulta_completa__11[[#This Row],[13 - Ocorrências/Ambientes Atingidos]]),0)</f>
        <v>0</v>
      </c>
      <c r="BQ500" s="85" t="str">
        <f t="shared" si="226"/>
        <v/>
      </c>
      <c r="BR500" s="84">
        <f>IFERROR(FIND("Flora",consulta_completa__11[[#This Row],[13 - Ocorrências/Ambientes Atingidos]]),0)</f>
        <v>0</v>
      </c>
      <c r="BS500" s="85" t="str">
        <f t="shared" si="227"/>
        <v/>
      </c>
      <c r="BT500" s="84">
        <f>IFERROR(FIND("Fauna",consulta_completa__11[[#This Row],[13 - Ocorrências/Ambientes Atingidos]]),0)</f>
        <v>0</v>
      </c>
      <c r="BU500" s="85" t="str">
        <f t="shared" si="228"/>
        <v/>
      </c>
      <c r="BV500" s="84">
        <f>IFERROR(FIND("UC federal",consulta_completa__11[[#This Row],[13 - Ocorrências/Ambientes Atingidos]]),0)</f>
        <v>0</v>
      </c>
      <c r="BW500" s="85" t="str">
        <f t="shared" si="229"/>
        <v/>
      </c>
      <c r="BX500" s="84">
        <f>IFERROR(FIND("UC estadual/municipal",consulta_completa__11[[#This Row],[13 - Ocorrências/Ambientes Atingidos]]),0)</f>
        <v>0</v>
      </c>
      <c r="BY500" s="85" t="str">
        <f t="shared" si="230"/>
        <v/>
      </c>
      <c r="BZ500" s="84">
        <f>IFERROR(FIND("Outro(s)",consulta_completa__11[[#This Row],[13 - Ocorrências/Ambientes Atingidos]]),0)</f>
        <v>0</v>
      </c>
      <c r="CA500" s="85" t="str">
        <f t="shared" si="231"/>
        <v/>
      </c>
      <c r="CB500" s="84">
        <f>IFERROR(FIND("Sem dano",consulta_completa__11[[#This Row],[13 - Ocorrências/Ambientes Atingidos]]),0)</f>
        <v>0</v>
      </c>
      <c r="CC500" s="85" t="str">
        <f t="shared" si="232"/>
        <v/>
      </c>
      <c r="CD500" s="84" t="str">
        <f>IF(consulta_completa__11[[#This Row],[13 - Ocorrências/Ambientes Atingidos]]="","X","")</f>
        <v/>
      </c>
      <c r="CE500" s="86">
        <f>IFERROR(FIND("IBAMA",consulta_completa__11[[#This Row],[14 - Inst. Atuando no Local]]),0)</f>
        <v>0</v>
      </c>
      <c r="CF500" s="86" t="str">
        <f t="shared" si="233"/>
        <v/>
      </c>
      <c r="CG500" s="86">
        <f>IFERROR(FIND("OEMA",consulta_completa__11[[#This Row],[14 - Inst. Atuando no Local]]),0)</f>
        <v>0</v>
      </c>
      <c r="CH500" s="86" t="str">
        <f t="shared" si="234"/>
        <v/>
      </c>
      <c r="CI500" s="86">
        <f>IFERROR(FIND("DEFESA CIVIL",consulta_completa__11[[#This Row],[14 - Inst. Atuando no Local]]),0)</f>
        <v>0</v>
      </c>
      <c r="CJ500" s="86" t="str">
        <f t="shared" si="235"/>
        <v/>
      </c>
      <c r="CK500" s="86">
        <f>IFERROR(FIND("CORPO DE BOMBEIROS",consulta_completa__11[[#This Row],[14 - Inst. Atuando no Local]]),0)</f>
        <v>0</v>
      </c>
      <c r="CL500" s="86" t="str">
        <f t="shared" si="236"/>
        <v/>
      </c>
      <c r="CM500" s="86">
        <f>IFERROR(FIND("POLÍCIA RODOVIÁRIA",consulta_completa__11[[#This Row],[14 - Inst. Atuando no Local]]),0)</f>
        <v>0</v>
      </c>
      <c r="CN500" s="86" t="str">
        <f t="shared" si="237"/>
        <v/>
      </c>
      <c r="CO500" s="86">
        <f>IFERROR(FIND("POLÍCIA MILITAR",consulta_completa__11[[#This Row],[14 - Inst. Atuando no Local]]),0)</f>
        <v>0</v>
      </c>
      <c r="CP500" s="86" t="str">
        <f t="shared" si="238"/>
        <v/>
      </c>
      <c r="CQ500" s="86">
        <f>IFERROR(FIND("POLÍCIA CIVIL",consulta_completa__11[[#This Row],[14 - Inst. Atuando no Local]]),0)</f>
        <v>0</v>
      </c>
      <c r="CR500" s="86" t="str">
        <f t="shared" si="239"/>
        <v/>
      </c>
      <c r="CS500" s="86">
        <f>IFERROR(FIND("MARINHA DO BRASIL",consulta_completa__11[[#This Row],[14 - Inst. Atuando no Local]]),0)</f>
        <v>0</v>
      </c>
      <c r="CT500" s="86" t="str">
        <f t="shared" si="240"/>
        <v/>
      </c>
      <c r="CU500" s="86">
        <f>IFERROR(FIND("EMPRESA ESPECIALIZADA EM ATENDIMENTO",consulta_completa__11[[#This Row],[14 - Inst. Atuando no Local]]),0)</f>
        <v>0</v>
      </c>
      <c r="CV500" s="86" t="str">
        <f t="shared" si="241"/>
        <v/>
      </c>
      <c r="CW500" s="86">
        <f>IFERROR(FIND("IBAMA",consulta_completa__11[[#This Row],[14 - Inst. Atuando no Local]]),0)</f>
        <v>0</v>
      </c>
      <c r="CX500" s="86" t="str">
        <f t="shared" si="242"/>
        <v/>
      </c>
      <c r="CY500" s="86" t="str">
        <f>IF(consulta_completa__11[[#This Row],[14 - Inst. Atuando no Local]]="","X","")</f>
        <v/>
      </c>
      <c r="CZ500" s="86">
        <f>IFERROR(FIND("OUTRA (S)",consulta_completa__11[[#This Row],[14 - Inst. Atuando no Local]]),0)</f>
        <v>0</v>
      </c>
      <c r="DA500" s="86" t="str">
        <f t="shared" si="243"/>
        <v/>
      </c>
      <c r="DB500" s="37" t="str">
        <f t="shared" si="244"/>
        <v>Sim</v>
      </c>
      <c r="DC500" s="37" t="str">
        <f t="shared" si="245"/>
        <v>Não</v>
      </c>
      <c r="DD500" s="37" t="str">
        <f t="shared" si="246"/>
        <v>Sim</v>
      </c>
      <c r="DE500" s="89" t="str">
        <f t="shared" si="248"/>
        <v>Federal</v>
      </c>
    </row>
    <row r="501" spans="1:109">
      <c r="A501" s="15">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4">
        <f>IFERROR(FIND("Óbitos/feridos",consulta_completa__11[[#This Row],[13 - Ocorrências/Ambientes Atingidos]]),0)</f>
        <v>0</v>
      </c>
      <c r="AY501" s="85" t="str">
        <f t="shared" si="218"/>
        <v/>
      </c>
      <c r="AZ501" s="84">
        <f>IFERROR(FIND("População afetada/evacuada",consulta_completa__11[[#This Row],[13 - Ocorrências/Ambientes Atingidos]]),0)</f>
        <v>0</v>
      </c>
      <c r="BA501" s="84" t="str">
        <f t="shared" si="219"/>
        <v/>
      </c>
      <c r="BB501" s="84">
        <f>IFERROR(FIND("Suspensão de abastecimento de água",consulta_completa__11[[#This Row],[13 - Ocorrências/Ambientes Atingidos]]),0)</f>
        <v>0</v>
      </c>
      <c r="BC501" s="85" t="str">
        <f t="shared" si="247"/>
        <v/>
      </c>
      <c r="BD501" s="84">
        <f>IFERROR(FIND("Rio/córrego",consulta_completa__11[[#This Row],[13 - Ocorrências/Ambientes Atingidos]]),0)</f>
        <v>0</v>
      </c>
      <c r="BE501" s="85" t="str">
        <f t="shared" si="220"/>
        <v/>
      </c>
      <c r="BF501" s="84">
        <f>IFERROR(FIND("Lago",consulta_completa__11[[#This Row],[13 - Ocorrências/Ambientes Atingidos]]),0)</f>
        <v>0</v>
      </c>
      <c r="BG501" s="85" t="str">
        <f t="shared" si="221"/>
        <v/>
      </c>
      <c r="BH501" s="84">
        <f>IFERROR(FIND("Mar",consulta_completa__11[[#This Row],[13 - Ocorrências/Ambientes Atingidos]]),0)</f>
        <v>0</v>
      </c>
      <c r="BI501" s="85" t="str">
        <f t="shared" si="222"/>
        <v/>
      </c>
      <c r="BJ501" s="84">
        <f>IFERROR(FIND("Praia",consulta_completa__11[[#This Row],[13 - Ocorrências/Ambientes Atingidos]]),0)</f>
        <v>0</v>
      </c>
      <c r="BK501" s="85" t="str">
        <f t="shared" si="223"/>
        <v/>
      </c>
      <c r="BL501" s="84">
        <f>IFERROR(FIND("Solo",consulta_completa__11[[#This Row],[13 - Ocorrências/Ambientes Atingidos]]),0)</f>
        <v>1</v>
      </c>
      <c r="BM501" s="85" t="str">
        <f t="shared" si="224"/>
        <v>X</v>
      </c>
      <c r="BN501" s="84">
        <f>IFERROR(FIND("Águas subterrâneas",consulta_completa__11[[#This Row],[13 - Ocorrências/Ambientes Atingidos]]),0)</f>
        <v>0</v>
      </c>
      <c r="BO501" s="85" t="str">
        <f t="shared" si="225"/>
        <v/>
      </c>
      <c r="BP501" s="84">
        <f>IFERROR(FIND("Atmosfera",consulta_completa__11[[#This Row],[13 - Ocorrências/Ambientes Atingidos]]),0)</f>
        <v>0</v>
      </c>
      <c r="BQ501" s="85" t="str">
        <f t="shared" si="226"/>
        <v/>
      </c>
      <c r="BR501" s="84">
        <f>IFERROR(FIND("Flora",consulta_completa__11[[#This Row],[13 - Ocorrências/Ambientes Atingidos]]),0)</f>
        <v>0</v>
      </c>
      <c r="BS501" s="85" t="str">
        <f t="shared" si="227"/>
        <v/>
      </c>
      <c r="BT501" s="84">
        <f>IFERROR(FIND("Fauna",consulta_completa__11[[#This Row],[13 - Ocorrências/Ambientes Atingidos]]),0)</f>
        <v>0</v>
      </c>
      <c r="BU501" s="85" t="str">
        <f t="shared" si="228"/>
        <v/>
      </c>
      <c r="BV501" s="84">
        <f>IFERROR(FIND("UC federal",consulta_completa__11[[#This Row],[13 - Ocorrências/Ambientes Atingidos]]),0)</f>
        <v>0</v>
      </c>
      <c r="BW501" s="85" t="str">
        <f t="shared" si="229"/>
        <v/>
      </c>
      <c r="BX501" s="84">
        <f>IFERROR(FIND("UC estadual/municipal",consulta_completa__11[[#This Row],[13 - Ocorrências/Ambientes Atingidos]]),0)</f>
        <v>0</v>
      </c>
      <c r="BY501" s="85" t="str">
        <f t="shared" si="230"/>
        <v/>
      </c>
      <c r="BZ501" s="84">
        <f>IFERROR(FIND("Outro(s)",consulta_completa__11[[#This Row],[13 - Ocorrências/Ambientes Atingidos]]),0)</f>
        <v>0</v>
      </c>
      <c r="CA501" s="85" t="str">
        <f t="shared" si="231"/>
        <v/>
      </c>
      <c r="CB501" s="84">
        <f>IFERROR(FIND("Sem dano",consulta_completa__11[[#This Row],[13 - Ocorrências/Ambientes Atingidos]]),0)</f>
        <v>0</v>
      </c>
      <c r="CC501" s="85" t="str">
        <f t="shared" si="232"/>
        <v/>
      </c>
      <c r="CD501" s="84" t="str">
        <f>IF(consulta_completa__11[[#This Row],[13 - Ocorrências/Ambientes Atingidos]]="","X","")</f>
        <v/>
      </c>
      <c r="CE501" s="86">
        <f>IFERROR(FIND("IBAMA",consulta_completa__11[[#This Row],[14 - Inst. Atuando no Local]]),0)</f>
        <v>1</v>
      </c>
      <c r="CF501" s="86" t="str">
        <f t="shared" si="233"/>
        <v>X</v>
      </c>
      <c r="CG501" s="86">
        <f>IFERROR(FIND("OEMA",consulta_completa__11[[#This Row],[14 - Inst. Atuando no Local]]),0)</f>
        <v>0</v>
      </c>
      <c r="CH501" s="86" t="str">
        <f t="shared" si="234"/>
        <v/>
      </c>
      <c r="CI501" s="86">
        <f>IFERROR(FIND("DEFESA CIVIL",consulta_completa__11[[#This Row],[14 - Inst. Atuando no Local]]),0)</f>
        <v>0</v>
      </c>
      <c r="CJ501" s="86" t="str">
        <f t="shared" si="235"/>
        <v/>
      </c>
      <c r="CK501" s="86">
        <f>IFERROR(FIND("CORPO DE BOMBEIROS",consulta_completa__11[[#This Row],[14 - Inst. Atuando no Local]]),0)</f>
        <v>0</v>
      </c>
      <c r="CL501" s="86" t="str">
        <f t="shared" si="236"/>
        <v/>
      </c>
      <c r="CM501" s="86">
        <f>IFERROR(FIND("POLÍCIA RODOVIÁRIA",consulta_completa__11[[#This Row],[14 - Inst. Atuando no Local]]),0)</f>
        <v>0</v>
      </c>
      <c r="CN501" s="86" t="str">
        <f t="shared" si="237"/>
        <v/>
      </c>
      <c r="CO501" s="86">
        <f>IFERROR(FIND("POLÍCIA MILITAR",consulta_completa__11[[#This Row],[14 - Inst. Atuando no Local]]),0)</f>
        <v>0</v>
      </c>
      <c r="CP501" s="86" t="str">
        <f t="shared" si="238"/>
        <v/>
      </c>
      <c r="CQ501" s="86">
        <f>IFERROR(FIND("POLÍCIA CIVIL",consulta_completa__11[[#This Row],[14 - Inst. Atuando no Local]]),0)</f>
        <v>0</v>
      </c>
      <c r="CR501" s="86" t="str">
        <f t="shared" si="239"/>
        <v/>
      </c>
      <c r="CS501" s="86">
        <f>IFERROR(FIND("MARINHA DO BRASIL",consulta_completa__11[[#This Row],[14 - Inst. Atuando no Local]]),0)</f>
        <v>0</v>
      </c>
      <c r="CT501" s="86" t="str">
        <f t="shared" si="240"/>
        <v/>
      </c>
      <c r="CU501" s="86">
        <f>IFERROR(FIND("EMPRESA ESPECIALIZADA EM ATENDIMENTO",consulta_completa__11[[#This Row],[14 - Inst. Atuando no Local]]),0)</f>
        <v>0</v>
      </c>
      <c r="CV501" s="86" t="str">
        <f t="shared" si="241"/>
        <v/>
      </c>
      <c r="CW501" s="86">
        <f>IFERROR(FIND("IBAMA",consulta_completa__11[[#This Row],[14 - Inst. Atuando no Local]]),0)</f>
        <v>1</v>
      </c>
      <c r="CX501" s="86" t="str">
        <f t="shared" si="242"/>
        <v>X</v>
      </c>
      <c r="CY501" s="86" t="str">
        <f>IF(consulta_completa__11[[#This Row],[14 - Inst. Atuando no Local]]="","X","")</f>
        <v/>
      </c>
      <c r="CZ501" s="86">
        <f>IFERROR(FIND("OUTRA (S)",consulta_completa__11[[#This Row],[14 - Inst. Atuando no Local]]),0)</f>
        <v>0</v>
      </c>
      <c r="DA501" s="86" t="str">
        <f t="shared" si="243"/>
        <v/>
      </c>
      <c r="DB501" s="37" t="str">
        <f t="shared" si="244"/>
        <v>Sim</v>
      </c>
      <c r="DC501" s="37" t="str">
        <f t="shared" si="245"/>
        <v>Não</v>
      </c>
      <c r="DD501" s="37" t="str">
        <f t="shared" si="246"/>
        <v>Sim</v>
      </c>
      <c r="DE501" s="89" t="str">
        <f t="shared" si="248"/>
        <v>Sem informação</v>
      </c>
    </row>
    <row r="502" spans="1:109">
      <c r="A502" s="15">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4">
        <f>IFERROR(FIND("Óbitos/feridos",consulta_completa__11[[#This Row],[13 - Ocorrências/Ambientes Atingidos]]),0)</f>
        <v>0</v>
      </c>
      <c r="AY502" s="85" t="str">
        <f t="shared" si="218"/>
        <v/>
      </c>
      <c r="AZ502" s="84">
        <f>IFERROR(FIND("População afetada/evacuada",consulta_completa__11[[#This Row],[13 - Ocorrências/Ambientes Atingidos]]),0)</f>
        <v>0</v>
      </c>
      <c r="BA502" s="84" t="str">
        <f t="shared" si="219"/>
        <v/>
      </c>
      <c r="BB502" s="84">
        <f>IFERROR(FIND("Suspensão de abastecimento de água",consulta_completa__11[[#This Row],[13 - Ocorrências/Ambientes Atingidos]]),0)</f>
        <v>0</v>
      </c>
      <c r="BC502" s="85" t="str">
        <f t="shared" si="247"/>
        <v/>
      </c>
      <c r="BD502" s="84">
        <f>IFERROR(FIND("Rio/córrego",consulta_completa__11[[#This Row],[13 - Ocorrências/Ambientes Atingidos]]),0)</f>
        <v>0</v>
      </c>
      <c r="BE502" s="85" t="str">
        <f t="shared" si="220"/>
        <v/>
      </c>
      <c r="BF502" s="84">
        <f>IFERROR(FIND("Lago",consulta_completa__11[[#This Row],[13 - Ocorrências/Ambientes Atingidos]]),0)</f>
        <v>0</v>
      </c>
      <c r="BG502" s="85" t="str">
        <f t="shared" si="221"/>
        <v/>
      </c>
      <c r="BH502" s="84">
        <f>IFERROR(FIND("Mar",consulta_completa__11[[#This Row],[13 - Ocorrências/Ambientes Atingidos]]),0)</f>
        <v>1</v>
      </c>
      <c r="BI502" s="85" t="str">
        <f t="shared" si="222"/>
        <v>X</v>
      </c>
      <c r="BJ502" s="84">
        <f>IFERROR(FIND("Praia",consulta_completa__11[[#This Row],[13 - Ocorrências/Ambientes Atingidos]]),0)</f>
        <v>0</v>
      </c>
      <c r="BK502" s="85" t="str">
        <f t="shared" si="223"/>
        <v/>
      </c>
      <c r="BL502" s="84">
        <f>IFERROR(FIND("Solo",consulta_completa__11[[#This Row],[13 - Ocorrências/Ambientes Atingidos]]),0)</f>
        <v>0</v>
      </c>
      <c r="BM502" s="85" t="str">
        <f t="shared" si="224"/>
        <v/>
      </c>
      <c r="BN502" s="84">
        <f>IFERROR(FIND("Águas subterrâneas",consulta_completa__11[[#This Row],[13 - Ocorrências/Ambientes Atingidos]]),0)</f>
        <v>0</v>
      </c>
      <c r="BO502" s="85" t="str">
        <f t="shared" si="225"/>
        <v/>
      </c>
      <c r="BP502" s="84">
        <f>IFERROR(FIND("Atmosfera",consulta_completa__11[[#This Row],[13 - Ocorrências/Ambientes Atingidos]]),0)</f>
        <v>0</v>
      </c>
      <c r="BQ502" s="85" t="str">
        <f t="shared" si="226"/>
        <v/>
      </c>
      <c r="BR502" s="84">
        <f>IFERROR(FIND("Flora",consulta_completa__11[[#This Row],[13 - Ocorrências/Ambientes Atingidos]]),0)</f>
        <v>0</v>
      </c>
      <c r="BS502" s="85" t="str">
        <f t="shared" si="227"/>
        <v/>
      </c>
      <c r="BT502" s="84">
        <f>IFERROR(FIND("Fauna",consulta_completa__11[[#This Row],[13 - Ocorrências/Ambientes Atingidos]]),0)</f>
        <v>0</v>
      </c>
      <c r="BU502" s="85" t="str">
        <f t="shared" si="228"/>
        <v/>
      </c>
      <c r="BV502" s="84">
        <f>IFERROR(FIND("UC federal",consulta_completa__11[[#This Row],[13 - Ocorrências/Ambientes Atingidos]]),0)</f>
        <v>0</v>
      </c>
      <c r="BW502" s="85" t="str">
        <f t="shared" si="229"/>
        <v/>
      </c>
      <c r="BX502" s="84">
        <f>IFERROR(FIND("UC estadual/municipal",consulta_completa__11[[#This Row],[13 - Ocorrências/Ambientes Atingidos]]),0)</f>
        <v>0</v>
      </c>
      <c r="BY502" s="85" t="str">
        <f t="shared" si="230"/>
        <v/>
      </c>
      <c r="BZ502" s="84">
        <f>IFERROR(FIND("Outro(s)",consulta_completa__11[[#This Row],[13 - Ocorrências/Ambientes Atingidos]]),0)</f>
        <v>0</v>
      </c>
      <c r="CA502" s="85" t="str">
        <f t="shared" si="231"/>
        <v/>
      </c>
      <c r="CB502" s="84">
        <f>IFERROR(FIND("Sem dano",consulta_completa__11[[#This Row],[13 - Ocorrências/Ambientes Atingidos]]),0)</f>
        <v>0</v>
      </c>
      <c r="CC502" s="85" t="str">
        <f t="shared" si="232"/>
        <v/>
      </c>
      <c r="CD502" s="84" t="str">
        <f>IF(consulta_completa__11[[#This Row],[13 - Ocorrências/Ambientes Atingidos]]="","X","")</f>
        <v/>
      </c>
      <c r="CE502" s="86">
        <f>IFERROR(FIND("IBAMA",consulta_completa__11[[#This Row],[14 - Inst. Atuando no Local]]),0)</f>
        <v>0</v>
      </c>
      <c r="CF502" s="86" t="str">
        <f t="shared" si="233"/>
        <v/>
      </c>
      <c r="CG502" s="86">
        <f>IFERROR(FIND("OEMA",consulta_completa__11[[#This Row],[14 - Inst. Atuando no Local]]),0)</f>
        <v>0</v>
      </c>
      <c r="CH502" s="86" t="str">
        <f t="shared" si="234"/>
        <v/>
      </c>
      <c r="CI502" s="86">
        <f>IFERROR(FIND("DEFESA CIVIL",consulta_completa__11[[#This Row],[14 - Inst. Atuando no Local]]),0)</f>
        <v>0</v>
      </c>
      <c r="CJ502" s="86" t="str">
        <f t="shared" si="235"/>
        <v/>
      </c>
      <c r="CK502" s="86">
        <f>IFERROR(FIND("CORPO DE BOMBEIROS",consulta_completa__11[[#This Row],[14 - Inst. Atuando no Local]]),0)</f>
        <v>0</v>
      </c>
      <c r="CL502" s="86" t="str">
        <f t="shared" si="236"/>
        <v/>
      </c>
      <c r="CM502" s="86">
        <f>IFERROR(FIND("POLÍCIA RODOVIÁRIA",consulta_completa__11[[#This Row],[14 - Inst. Atuando no Local]]),0)</f>
        <v>0</v>
      </c>
      <c r="CN502" s="86" t="str">
        <f t="shared" si="237"/>
        <v/>
      </c>
      <c r="CO502" s="86">
        <f>IFERROR(FIND("POLÍCIA MILITAR",consulta_completa__11[[#This Row],[14 - Inst. Atuando no Local]]),0)</f>
        <v>0</v>
      </c>
      <c r="CP502" s="86" t="str">
        <f t="shared" si="238"/>
        <v/>
      </c>
      <c r="CQ502" s="86">
        <f>IFERROR(FIND("POLÍCIA CIVIL",consulta_completa__11[[#This Row],[14 - Inst. Atuando no Local]]),0)</f>
        <v>0</v>
      </c>
      <c r="CR502" s="86" t="str">
        <f t="shared" si="239"/>
        <v/>
      </c>
      <c r="CS502" s="86">
        <f>IFERROR(FIND("MARINHA DO BRASIL",consulta_completa__11[[#This Row],[14 - Inst. Atuando no Local]]),0)</f>
        <v>0</v>
      </c>
      <c r="CT502" s="86" t="str">
        <f t="shared" si="240"/>
        <v/>
      </c>
      <c r="CU502" s="86">
        <f>IFERROR(FIND("EMPRESA ESPECIALIZADA EM ATENDIMENTO",consulta_completa__11[[#This Row],[14 - Inst. Atuando no Local]]),0)</f>
        <v>0</v>
      </c>
      <c r="CV502" s="86" t="str">
        <f t="shared" si="241"/>
        <v/>
      </c>
      <c r="CW502" s="86">
        <f>IFERROR(FIND("IBAMA",consulta_completa__11[[#This Row],[14 - Inst. Atuando no Local]]),0)</f>
        <v>0</v>
      </c>
      <c r="CX502" s="86" t="str">
        <f t="shared" si="242"/>
        <v/>
      </c>
      <c r="CY502" s="86" t="str">
        <f>IF(consulta_completa__11[[#This Row],[14 - Inst. Atuando no Local]]="","X","")</f>
        <v/>
      </c>
      <c r="CZ502" s="86">
        <f>IFERROR(FIND("OUTRA (S)",consulta_completa__11[[#This Row],[14 - Inst. Atuando no Local]]),0)</f>
        <v>0</v>
      </c>
      <c r="DA502" s="86" t="str">
        <f t="shared" si="243"/>
        <v/>
      </c>
      <c r="DB502" s="37" t="str">
        <f t="shared" si="244"/>
        <v>Sim</v>
      </c>
      <c r="DC502" s="37" t="str">
        <f t="shared" si="245"/>
        <v>Não</v>
      </c>
      <c r="DD502" s="37" t="str">
        <f t="shared" si="246"/>
        <v>Sim</v>
      </c>
      <c r="DE502" s="89" t="str">
        <f t="shared" si="248"/>
        <v>Federal</v>
      </c>
    </row>
    <row r="503" spans="1:109">
      <c r="A503" s="15">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4">
        <f>IFERROR(FIND("Óbitos/feridos",consulta_completa__11[[#This Row],[13 - Ocorrências/Ambientes Atingidos]]),0)</f>
        <v>0</v>
      </c>
      <c r="AY503" s="85" t="str">
        <f t="shared" si="218"/>
        <v/>
      </c>
      <c r="AZ503" s="84">
        <f>IFERROR(FIND("População afetada/evacuada",consulta_completa__11[[#This Row],[13 - Ocorrências/Ambientes Atingidos]]),0)</f>
        <v>0</v>
      </c>
      <c r="BA503" s="84" t="str">
        <f t="shared" si="219"/>
        <v/>
      </c>
      <c r="BB503" s="84">
        <f>IFERROR(FIND("Suspensão de abastecimento de água",consulta_completa__11[[#This Row],[13 - Ocorrências/Ambientes Atingidos]]),0)</f>
        <v>0</v>
      </c>
      <c r="BC503" s="85" t="str">
        <f t="shared" si="247"/>
        <v/>
      </c>
      <c r="BD503" s="84">
        <f>IFERROR(FIND("Rio/córrego",consulta_completa__11[[#This Row],[13 - Ocorrências/Ambientes Atingidos]]),0)</f>
        <v>0</v>
      </c>
      <c r="BE503" s="85" t="str">
        <f t="shared" si="220"/>
        <v/>
      </c>
      <c r="BF503" s="84">
        <f>IFERROR(FIND("Lago",consulta_completa__11[[#This Row],[13 - Ocorrências/Ambientes Atingidos]]),0)</f>
        <v>0</v>
      </c>
      <c r="BG503" s="85" t="str">
        <f t="shared" si="221"/>
        <v/>
      </c>
      <c r="BH503" s="84">
        <f>IFERROR(FIND("Mar",consulta_completa__11[[#This Row],[13 - Ocorrências/Ambientes Atingidos]]),0)</f>
        <v>1</v>
      </c>
      <c r="BI503" s="85" t="str">
        <f t="shared" si="222"/>
        <v>X</v>
      </c>
      <c r="BJ503" s="84">
        <f>IFERROR(FIND("Praia",consulta_completa__11[[#This Row],[13 - Ocorrências/Ambientes Atingidos]]),0)</f>
        <v>0</v>
      </c>
      <c r="BK503" s="85" t="str">
        <f t="shared" si="223"/>
        <v/>
      </c>
      <c r="BL503" s="84">
        <f>IFERROR(FIND("Solo",consulta_completa__11[[#This Row],[13 - Ocorrências/Ambientes Atingidos]]),0)</f>
        <v>0</v>
      </c>
      <c r="BM503" s="85" t="str">
        <f t="shared" si="224"/>
        <v/>
      </c>
      <c r="BN503" s="84">
        <f>IFERROR(FIND("Águas subterrâneas",consulta_completa__11[[#This Row],[13 - Ocorrências/Ambientes Atingidos]]),0)</f>
        <v>0</v>
      </c>
      <c r="BO503" s="85" t="str">
        <f t="shared" si="225"/>
        <v/>
      </c>
      <c r="BP503" s="84">
        <f>IFERROR(FIND("Atmosfera",consulta_completa__11[[#This Row],[13 - Ocorrências/Ambientes Atingidos]]),0)</f>
        <v>0</v>
      </c>
      <c r="BQ503" s="85" t="str">
        <f t="shared" si="226"/>
        <v/>
      </c>
      <c r="BR503" s="84">
        <f>IFERROR(FIND("Flora",consulta_completa__11[[#This Row],[13 - Ocorrências/Ambientes Atingidos]]),0)</f>
        <v>0</v>
      </c>
      <c r="BS503" s="85" t="str">
        <f t="shared" si="227"/>
        <v/>
      </c>
      <c r="BT503" s="84">
        <f>IFERROR(FIND("Fauna",consulta_completa__11[[#This Row],[13 - Ocorrências/Ambientes Atingidos]]),0)</f>
        <v>0</v>
      </c>
      <c r="BU503" s="85" t="str">
        <f t="shared" si="228"/>
        <v/>
      </c>
      <c r="BV503" s="84">
        <f>IFERROR(FIND("UC federal",consulta_completa__11[[#This Row],[13 - Ocorrências/Ambientes Atingidos]]),0)</f>
        <v>0</v>
      </c>
      <c r="BW503" s="85" t="str">
        <f t="shared" si="229"/>
        <v/>
      </c>
      <c r="BX503" s="84">
        <f>IFERROR(FIND("UC estadual/municipal",consulta_completa__11[[#This Row],[13 - Ocorrências/Ambientes Atingidos]]),0)</f>
        <v>0</v>
      </c>
      <c r="BY503" s="85" t="str">
        <f t="shared" si="230"/>
        <v/>
      </c>
      <c r="BZ503" s="84">
        <f>IFERROR(FIND("Outro(s)",consulta_completa__11[[#This Row],[13 - Ocorrências/Ambientes Atingidos]]),0)</f>
        <v>0</v>
      </c>
      <c r="CA503" s="85" t="str">
        <f t="shared" si="231"/>
        <v/>
      </c>
      <c r="CB503" s="84">
        <f>IFERROR(FIND("Sem dano",consulta_completa__11[[#This Row],[13 - Ocorrências/Ambientes Atingidos]]),0)</f>
        <v>0</v>
      </c>
      <c r="CC503" s="85" t="str">
        <f t="shared" si="232"/>
        <v/>
      </c>
      <c r="CD503" s="84" t="str">
        <f>IF(consulta_completa__11[[#This Row],[13 - Ocorrências/Ambientes Atingidos]]="","X","")</f>
        <v/>
      </c>
      <c r="CE503" s="86">
        <f>IFERROR(FIND("IBAMA",consulta_completa__11[[#This Row],[14 - Inst. Atuando no Local]]),0)</f>
        <v>0</v>
      </c>
      <c r="CF503" s="86" t="str">
        <f t="shared" si="233"/>
        <v/>
      </c>
      <c r="CG503" s="86">
        <f>IFERROR(FIND("OEMA",consulta_completa__11[[#This Row],[14 - Inst. Atuando no Local]]),0)</f>
        <v>0</v>
      </c>
      <c r="CH503" s="86" t="str">
        <f t="shared" si="234"/>
        <v/>
      </c>
      <c r="CI503" s="86">
        <f>IFERROR(FIND("DEFESA CIVIL",consulta_completa__11[[#This Row],[14 - Inst. Atuando no Local]]),0)</f>
        <v>0</v>
      </c>
      <c r="CJ503" s="86" t="str">
        <f t="shared" si="235"/>
        <v/>
      </c>
      <c r="CK503" s="86">
        <f>IFERROR(FIND("CORPO DE BOMBEIROS",consulta_completa__11[[#This Row],[14 - Inst. Atuando no Local]]),0)</f>
        <v>0</v>
      </c>
      <c r="CL503" s="86" t="str">
        <f t="shared" si="236"/>
        <v/>
      </c>
      <c r="CM503" s="86">
        <f>IFERROR(FIND("POLÍCIA RODOVIÁRIA",consulta_completa__11[[#This Row],[14 - Inst. Atuando no Local]]),0)</f>
        <v>0</v>
      </c>
      <c r="CN503" s="86" t="str">
        <f t="shared" si="237"/>
        <v/>
      </c>
      <c r="CO503" s="86">
        <f>IFERROR(FIND("POLÍCIA MILITAR",consulta_completa__11[[#This Row],[14 - Inst. Atuando no Local]]),0)</f>
        <v>0</v>
      </c>
      <c r="CP503" s="86" t="str">
        <f t="shared" si="238"/>
        <v/>
      </c>
      <c r="CQ503" s="86">
        <f>IFERROR(FIND("POLÍCIA CIVIL",consulta_completa__11[[#This Row],[14 - Inst. Atuando no Local]]),0)</f>
        <v>0</v>
      </c>
      <c r="CR503" s="86" t="str">
        <f t="shared" si="239"/>
        <v/>
      </c>
      <c r="CS503" s="86">
        <f>IFERROR(FIND("MARINHA DO BRASIL",consulta_completa__11[[#This Row],[14 - Inst. Atuando no Local]]),0)</f>
        <v>0</v>
      </c>
      <c r="CT503" s="86" t="str">
        <f t="shared" si="240"/>
        <v/>
      </c>
      <c r="CU503" s="86">
        <f>IFERROR(FIND("EMPRESA ESPECIALIZADA EM ATENDIMENTO",consulta_completa__11[[#This Row],[14 - Inst. Atuando no Local]]),0)</f>
        <v>0</v>
      </c>
      <c r="CV503" s="86" t="str">
        <f t="shared" si="241"/>
        <v/>
      </c>
      <c r="CW503" s="86">
        <f>IFERROR(FIND("IBAMA",consulta_completa__11[[#This Row],[14 - Inst. Atuando no Local]]),0)</f>
        <v>0</v>
      </c>
      <c r="CX503" s="86" t="str">
        <f t="shared" si="242"/>
        <v/>
      </c>
      <c r="CY503" s="86" t="str">
        <f>IF(consulta_completa__11[[#This Row],[14 - Inst. Atuando no Local]]="","X","")</f>
        <v>X</v>
      </c>
      <c r="CZ503" s="86">
        <f>IFERROR(FIND("OUTRA (S)",consulta_completa__11[[#This Row],[14 - Inst. Atuando no Local]]),0)</f>
        <v>0</v>
      </c>
      <c r="DA503" s="86" t="str">
        <f t="shared" si="243"/>
        <v/>
      </c>
      <c r="DB503" s="37" t="str">
        <f t="shared" si="244"/>
        <v>Sim</v>
      </c>
      <c r="DC503" s="37" t="str">
        <f t="shared" si="245"/>
        <v>Não</v>
      </c>
      <c r="DD503" s="37" t="str">
        <f t="shared" si="246"/>
        <v>Sim</v>
      </c>
      <c r="DE503" s="89" t="str">
        <f t="shared" si="248"/>
        <v>Federal</v>
      </c>
    </row>
    <row r="504" spans="1:109">
      <c r="A504" s="15">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4">
        <f>IFERROR(FIND("Óbitos/feridos",consulta_completa__11[[#This Row],[13 - Ocorrências/Ambientes Atingidos]]),0)</f>
        <v>0</v>
      </c>
      <c r="AY504" s="85" t="str">
        <f t="shared" si="218"/>
        <v/>
      </c>
      <c r="AZ504" s="84">
        <f>IFERROR(FIND("População afetada/evacuada",consulta_completa__11[[#This Row],[13 - Ocorrências/Ambientes Atingidos]]),0)</f>
        <v>0</v>
      </c>
      <c r="BA504" s="84" t="str">
        <f t="shared" si="219"/>
        <v/>
      </c>
      <c r="BB504" s="84">
        <f>IFERROR(FIND("Suspensão de abastecimento de água",consulta_completa__11[[#This Row],[13 - Ocorrências/Ambientes Atingidos]]),0)</f>
        <v>0</v>
      </c>
      <c r="BC504" s="85" t="str">
        <f t="shared" si="247"/>
        <v/>
      </c>
      <c r="BD504" s="84">
        <f>IFERROR(FIND("Rio/córrego",consulta_completa__11[[#This Row],[13 - Ocorrências/Ambientes Atingidos]]),0)</f>
        <v>0</v>
      </c>
      <c r="BE504" s="85" t="str">
        <f t="shared" si="220"/>
        <v/>
      </c>
      <c r="BF504" s="84">
        <f>IFERROR(FIND("Lago",consulta_completa__11[[#This Row],[13 - Ocorrências/Ambientes Atingidos]]),0)</f>
        <v>0</v>
      </c>
      <c r="BG504" s="85" t="str">
        <f t="shared" si="221"/>
        <v/>
      </c>
      <c r="BH504" s="84">
        <f>IFERROR(FIND("Mar",consulta_completa__11[[#This Row],[13 - Ocorrências/Ambientes Atingidos]]),0)</f>
        <v>0</v>
      </c>
      <c r="BI504" s="85" t="str">
        <f t="shared" si="222"/>
        <v/>
      </c>
      <c r="BJ504" s="84">
        <f>IFERROR(FIND("Praia",consulta_completa__11[[#This Row],[13 - Ocorrências/Ambientes Atingidos]]),0)</f>
        <v>0</v>
      </c>
      <c r="BK504" s="85" t="str">
        <f t="shared" si="223"/>
        <v/>
      </c>
      <c r="BL504" s="84">
        <f>IFERROR(FIND("Solo",consulta_completa__11[[#This Row],[13 - Ocorrências/Ambientes Atingidos]]),0)</f>
        <v>1</v>
      </c>
      <c r="BM504" s="85" t="str">
        <f t="shared" si="224"/>
        <v>X</v>
      </c>
      <c r="BN504" s="84">
        <f>IFERROR(FIND("Águas subterrâneas",consulta_completa__11[[#This Row],[13 - Ocorrências/Ambientes Atingidos]]),0)</f>
        <v>0</v>
      </c>
      <c r="BO504" s="85" t="str">
        <f t="shared" si="225"/>
        <v/>
      </c>
      <c r="BP504" s="84">
        <f>IFERROR(FIND("Atmosfera",consulta_completa__11[[#This Row],[13 - Ocorrências/Ambientes Atingidos]]),0)</f>
        <v>0</v>
      </c>
      <c r="BQ504" s="85" t="str">
        <f t="shared" si="226"/>
        <v/>
      </c>
      <c r="BR504" s="84">
        <f>IFERROR(FIND("Flora",consulta_completa__11[[#This Row],[13 - Ocorrências/Ambientes Atingidos]]),0)</f>
        <v>0</v>
      </c>
      <c r="BS504" s="85" t="str">
        <f t="shared" si="227"/>
        <v/>
      </c>
      <c r="BT504" s="84">
        <f>IFERROR(FIND("Fauna",consulta_completa__11[[#This Row],[13 - Ocorrências/Ambientes Atingidos]]),0)</f>
        <v>0</v>
      </c>
      <c r="BU504" s="85" t="str">
        <f t="shared" si="228"/>
        <v/>
      </c>
      <c r="BV504" s="84">
        <f>IFERROR(FIND("UC federal",consulta_completa__11[[#This Row],[13 - Ocorrências/Ambientes Atingidos]]),0)</f>
        <v>0</v>
      </c>
      <c r="BW504" s="85" t="str">
        <f t="shared" si="229"/>
        <v/>
      </c>
      <c r="BX504" s="84">
        <f>IFERROR(FIND("UC estadual/municipal",consulta_completa__11[[#This Row],[13 - Ocorrências/Ambientes Atingidos]]),0)</f>
        <v>0</v>
      </c>
      <c r="BY504" s="85" t="str">
        <f t="shared" si="230"/>
        <v/>
      </c>
      <c r="BZ504" s="84">
        <f>IFERROR(FIND("Outro(s)",consulta_completa__11[[#This Row],[13 - Ocorrências/Ambientes Atingidos]]),0)</f>
        <v>0</v>
      </c>
      <c r="CA504" s="85" t="str">
        <f t="shared" si="231"/>
        <v/>
      </c>
      <c r="CB504" s="84">
        <f>IFERROR(FIND("Sem dano",consulta_completa__11[[#This Row],[13 - Ocorrências/Ambientes Atingidos]]),0)</f>
        <v>0</v>
      </c>
      <c r="CC504" s="85" t="str">
        <f t="shared" si="232"/>
        <v/>
      </c>
      <c r="CD504" s="84" t="str">
        <f>IF(consulta_completa__11[[#This Row],[13 - Ocorrências/Ambientes Atingidos]]="","X","")</f>
        <v/>
      </c>
      <c r="CE504" s="86">
        <f>IFERROR(FIND("IBAMA",consulta_completa__11[[#This Row],[14 - Inst. Atuando no Local]]),0)</f>
        <v>0</v>
      </c>
      <c r="CF504" s="86" t="str">
        <f t="shared" si="233"/>
        <v/>
      </c>
      <c r="CG504" s="86">
        <f>IFERROR(FIND("OEMA",consulta_completa__11[[#This Row],[14 - Inst. Atuando no Local]]),0)</f>
        <v>0</v>
      </c>
      <c r="CH504" s="86" t="str">
        <f t="shared" si="234"/>
        <v/>
      </c>
      <c r="CI504" s="86">
        <f>IFERROR(FIND("DEFESA CIVIL",consulta_completa__11[[#This Row],[14 - Inst. Atuando no Local]]),0)</f>
        <v>0</v>
      </c>
      <c r="CJ504" s="86" t="str">
        <f t="shared" si="235"/>
        <v/>
      </c>
      <c r="CK504" s="86">
        <f>IFERROR(FIND("CORPO DE BOMBEIROS",consulta_completa__11[[#This Row],[14 - Inst. Atuando no Local]]),0)</f>
        <v>0</v>
      </c>
      <c r="CL504" s="86" t="str">
        <f t="shared" si="236"/>
        <v/>
      </c>
      <c r="CM504" s="86">
        <f>IFERROR(FIND("POLÍCIA RODOVIÁRIA",consulta_completa__11[[#This Row],[14 - Inst. Atuando no Local]]),0)</f>
        <v>0</v>
      </c>
      <c r="CN504" s="86" t="str">
        <f t="shared" si="237"/>
        <v/>
      </c>
      <c r="CO504" s="86">
        <f>IFERROR(FIND("POLÍCIA MILITAR",consulta_completa__11[[#This Row],[14 - Inst. Atuando no Local]]),0)</f>
        <v>0</v>
      </c>
      <c r="CP504" s="86" t="str">
        <f t="shared" si="238"/>
        <v/>
      </c>
      <c r="CQ504" s="86">
        <f>IFERROR(FIND("POLÍCIA CIVIL",consulta_completa__11[[#This Row],[14 - Inst. Atuando no Local]]),0)</f>
        <v>0</v>
      </c>
      <c r="CR504" s="86" t="str">
        <f t="shared" si="239"/>
        <v/>
      </c>
      <c r="CS504" s="86">
        <f>IFERROR(FIND("MARINHA DO BRASIL",consulta_completa__11[[#This Row],[14 - Inst. Atuando no Local]]),0)</f>
        <v>0</v>
      </c>
      <c r="CT504" s="86" t="str">
        <f t="shared" si="240"/>
        <v/>
      </c>
      <c r="CU504" s="86">
        <f>IFERROR(FIND("EMPRESA ESPECIALIZADA EM ATENDIMENTO",consulta_completa__11[[#This Row],[14 - Inst. Atuando no Local]]),0)</f>
        <v>0</v>
      </c>
      <c r="CV504" s="86" t="str">
        <f t="shared" si="241"/>
        <v/>
      </c>
      <c r="CW504" s="86">
        <f>IFERROR(FIND("IBAMA",consulta_completa__11[[#This Row],[14 - Inst. Atuando no Local]]),0)</f>
        <v>0</v>
      </c>
      <c r="CX504" s="86" t="str">
        <f t="shared" si="242"/>
        <v/>
      </c>
      <c r="CY504" s="86" t="str">
        <f>IF(consulta_completa__11[[#This Row],[14 - Inst. Atuando no Local]]="","X","")</f>
        <v/>
      </c>
      <c r="CZ504" s="86">
        <f>IFERROR(FIND("OUTRA (S)",consulta_completa__11[[#This Row],[14 - Inst. Atuando no Local]]),0)</f>
        <v>0</v>
      </c>
      <c r="DA504" s="86" t="str">
        <f t="shared" si="243"/>
        <v/>
      </c>
      <c r="DB504" s="37" t="str">
        <f t="shared" si="244"/>
        <v>Sim</v>
      </c>
      <c r="DC504" s="37" t="str">
        <f t="shared" si="245"/>
        <v>Não</v>
      </c>
      <c r="DD504" s="37" t="str">
        <f t="shared" si="246"/>
        <v>Sim</v>
      </c>
      <c r="DE504" s="89" t="str">
        <f t="shared" si="248"/>
        <v>Federal</v>
      </c>
    </row>
    <row r="505" spans="1:109">
      <c r="A505" s="15">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4">
        <f>IFERROR(FIND("Óbitos/feridos",consulta_completa__11[[#This Row],[13 - Ocorrências/Ambientes Atingidos]]),0)</f>
        <v>0</v>
      </c>
      <c r="AY505" s="85" t="str">
        <f t="shared" si="218"/>
        <v/>
      </c>
      <c r="AZ505" s="84">
        <f>IFERROR(FIND("População afetada/evacuada",consulta_completa__11[[#This Row],[13 - Ocorrências/Ambientes Atingidos]]),0)</f>
        <v>0</v>
      </c>
      <c r="BA505" s="84" t="str">
        <f t="shared" si="219"/>
        <v/>
      </c>
      <c r="BB505" s="84">
        <f>IFERROR(FIND("Suspensão de abastecimento de água",consulta_completa__11[[#This Row],[13 - Ocorrências/Ambientes Atingidos]]),0)</f>
        <v>0</v>
      </c>
      <c r="BC505" s="85" t="str">
        <f t="shared" si="247"/>
        <v/>
      </c>
      <c r="BD505" s="84">
        <f>IFERROR(FIND("Rio/córrego",consulta_completa__11[[#This Row],[13 - Ocorrências/Ambientes Atingidos]]),0)</f>
        <v>0</v>
      </c>
      <c r="BE505" s="85" t="str">
        <f t="shared" si="220"/>
        <v/>
      </c>
      <c r="BF505" s="84">
        <f>IFERROR(FIND("Lago",consulta_completa__11[[#This Row],[13 - Ocorrências/Ambientes Atingidos]]),0)</f>
        <v>0</v>
      </c>
      <c r="BG505" s="85" t="str">
        <f t="shared" si="221"/>
        <v/>
      </c>
      <c r="BH505" s="84">
        <f>IFERROR(FIND("Mar",consulta_completa__11[[#This Row],[13 - Ocorrências/Ambientes Atingidos]]),0)</f>
        <v>0</v>
      </c>
      <c r="BI505" s="85" t="str">
        <f t="shared" si="222"/>
        <v/>
      </c>
      <c r="BJ505" s="84">
        <f>IFERROR(FIND("Praia",consulta_completa__11[[#This Row],[13 - Ocorrências/Ambientes Atingidos]]),0)</f>
        <v>0</v>
      </c>
      <c r="BK505" s="85" t="str">
        <f t="shared" si="223"/>
        <v/>
      </c>
      <c r="BL505" s="84">
        <f>IFERROR(FIND("Solo",consulta_completa__11[[#This Row],[13 - Ocorrências/Ambientes Atingidos]]),0)</f>
        <v>1</v>
      </c>
      <c r="BM505" s="85" t="str">
        <f t="shared" si="224"/>
        <v>X</v>
      </c>
      <c r="BN505" s="84">
        <f>IFERROR(FIND("Águas subterrâneas",consulta_completa__11[[#This Row],[13 - Ocorrências/Ambientes Atingidos]]),0)</f>
        <v>0</v>
      </c>
      <c r="BO505" s="85" t="str">
        <f t="shared" si="225"/>
        <v/>
      </c>
      <c r="BP505" s="84">
        <f>IFERROR(FIND("Atmosfera",consulta_completa__11[[#This Row],[13 - Ocorrências/Ambientes Atingidos]]),0)</f>
        <v>0</v>
      </c>
      <c r="BQ505" s="85" t="str">
        <f t="shared" si="226"/>
        <v/>
      </c>
      <c r="BR505" s="84">
        <f>IFERROR(FIND("Flora",consulta_completa__11[[#This Row],[13 - Ocorrências/Ambientes Atingidos]]),0)</f>
        <v>0</v>
      </c>
      <c r="BS505" s="85" t="str">
        <f t="shared" si="227"/>
        <v/>
      </c>
      <c r="BT505" s="84">
        <f>IFERROR(FIND("Fauna",consulta_completa__11[[#This Row],[13 - Ocorrências/Ambientes Atingidos]]),0)</f>
        <v>0</v>
      </c>
      <c r="BU505" s="85" t="str">
        <f t="shared" si="228"/>
        <v/>
      </c>
      <c r="BV505" s="84">
        <f>IFERROR(FIND("UC federal",consulta_completa__11[[#This Row],[13 - Ocorrências/Ambientes Atingidos]]),0)</f>
        <v>0</v>
      </c>
      <c r="BW505" s="85" t="str">
        <f t="shared" si="229"/>
        <v/>
      </c>
      <c r="BX505" s="84">
        <f>IFERROR(FIND("UC estadual/municipal",consulta_completa__11[[#This Row],[13 - Ocorrências/Ambientes Atingidos]]),0)</f>
        <v>0</v>
      </c>
      <c r="BY505" s="85" t="str">
        <f t="shared" si="230"/>
        <v/>
      </c>
      <c r="BZ505" s="84">
        <f>IFERROR(FIND("Outro(s)",consulta_completa__11[[#This Row],[13 - Ocorrências/Ambientes Atingidos]]),0)</f>
        <v>0</v>
      </c>
      <c r="CA505" s="85" t="str">
        <f t="shared" si="231"/>
        <v/>
      </c>
      <c r="CB505" s="84">
        <f>IFERROR(FIND("Sem dano",consulta_completa__11[[#This Row],[13 - Ocorrências/Ambientes Atingidos]]),0)</f>
        <v>0</v>
      </c>
      <c r="CC505" s="85" t="str">
        <f t="shared" si="232"/>
        <v/>
      </c>
      <c r="CD505" s="84" t="str">
        <f>IF(consulta_completa__11[[#This Row],[13 - Ocorrências/Ambientes Atingidos]]="","X","")</f>
        <v/>
      </c>
      <c r="CE505" s="86">
        <f>IFERROR(FIND("IBAMA",consulta_completa__11[[#This Row],[14 - Inst. Atuando no Local]]),0)</f>
        <v>0</v>
      </c>
      <c r="CF505" s="86" t="str">
        <f t="shared" si="233"/>
        <v/>
      </c>
      <c r="CG505" s="86">
        <f>IFERROR(FIND("OEMA",consulta_completa__11[[#This Row],[14 - Inst. Atuando no Local]]),0)</f>
        <v>0</v>
      </c>
      <c r="CH505" s="86" t="str">
        <f t="shared" si="234"/>
        <v/>
      </c>
      <c r="CI505" s="86">
        <f>IFERROR(FIND("DEFESA CIVIL",consulta_completa__11[[#This Row],[14 - Inst. Atuando no Local]]),0)</f>
        <v>0</v>
      </c>
      <c r="CJ505" s="86" t="str">
        <f t="shared" si="235"/>
        <v/>
      </c>
      <c r="CK505" s="86">
        <f>IFERROR(FIND("CORPO DE BOMBEIROS",consulta_completa__11[[#This Row],[14 - Inst. Atuando no Local]]),0)</f>
        <v>0</v>
      </c>
      <c r="CL505" s="86" t="str">
        <f t="shared" si="236"/>
        <v/>
      </c>
      <c r="CM505" s="86">
        <f>IFERROR(FIND("POLÍCIA RODOVIÁRIA",consulta_completa__11[[#This Row],[14 - Inst. Atuando no Local]]),0)</f>
        <v>0</v>
      </c>
      <c r="CN505" s="86" t="str">
        <f t="shared" si="237"/>
        <v/>
      </c>
      <c r="CO505" s="86">
        <f>IFERROR(FIND("POLÍCIA MILITAR",consulta_completa__11[[#This Row],[14 - Inst. Atuando no Local]]),0)</f>
        <v>0</v>
      </c>
      <c r="CP505" s="86" t="str">
        <f t="shared" si="238"/>
        <v/>
      </c>
      <c r="CQ505" s="86">
        <f>IFERROR(FIND("POLÍCIA CIVIL",consulta_completa__11[[#This Row],[14 - Inst. Atuando no Local]]),0)</f>
        <v>0</v>
      </c>
      <c r="CR505" s="86" t="str">
        <f t="shared" si="239"/>
        <v/>
      </c>
      <c r="CS505" s="86">
        <f>IFERROR(FIND("MARINHA DO BRASIL",consulta_completa__11[[#This Row],[14 - Inst. Atuando no Local]]),0)</f>
        <v>0</v>
      </c>
      <c r="CT505" s="86" t="str">
        <f t="shared" si="240"/>
        <v/>
      </c>
      <c r="CU505" s="86">
        <f>IFERROR(FIND("EMPRESA ESPECIALIZADA EM ATENDIMENTO",consulta_completa__11[[#This Row],[14 - Inst. Atuando no Local]]),0)</f>
        <v>0</v>
      </c>
      <c r="CV505" s="86" t="str">
        <f t="shared" si="241"/>
        <v/>
      </c>
      <c r="CW505" s="86">
        <f>IFERROR(FIND("IBAMA",consulta_completa__11[[#This Row],[14 - Inst. Atuando no Local]]),0)</f>
        <v>0</v>
      </c>
      <c r="CX505" s="86" t="str">
        <f t="shared" si="242"/>
        <v/>
      </c>
      <c r="CY505" s="86" t="str">
        <f>IF(consulta_completa__11[[#This Row],[14 - Inst. Atuando no Local]]="","X","")</f>
        <v/>
      </c>
      <c r="CZ505" s="86">
        <f>IFERROR(FIND("OUTRA (S)",consulta_completa__11[[#This Row],[14 - Inst. Atuando no Local]]),0)</f>
        <v>0</v>
      </c>
      <c r="DA505" s="86" t="str">
        <f t="shared" si="243"/>
        <v/>
      </c>
      <c r="DB505" s="37" t="str">
        <f t="shared" si="244"/>
        <v>Sim</v>
      </c>
      <c r="DC505" s="37" t="str">
        <f t="shared" si="245"/>
        <v>Não</v>
      </c>
      <c r="DD505" s="37" t="str">
        <f t="shared" si="246"/>
        <v>Sim</v>
      </c>
      <c r="DE505" s="89" t="str">
        <f t="shared" si="248"/>
        <v>Sem informação</v>
      </c>
    </row>
    <row r="506" spans="1:109">
      <c r="A506" s="15">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4">
        <f>IFERROR(FIND("Óbitos/feridos",consulta_completa__11[[#This Row],[13 - Ocorrências/Ambientes Atingidos]]),0)</f>
        <v>0</v>
      </c>
      <c r="AY506" s="85" t="str">
        <f t="shared" si="218"/>
        <v/>
      </c>
      <c r="AZ506" s="84">
        <f>IFERROR(FIND("População afetada/evacuada",consulta_completa__11[[#This Row],[13 - Ocorrências/Ambientes Atingidos]]),0)</f>
        <v>0</v>
      </c>
      <c r="BA506" s="84" t="str">
        <f t="shared" si="219"/>
        <v/>
      </c>
      <c r="BB506" s="84">
        <f>IFERROR(FIND("Suspensão de abastecimento de água",consulta_completa__11[[#This Row],[13 - Ocorrências/Ambientes Atingidos]]),0)</f>
        <v>0</v>
      </c>
      <c r="BC506" s="85" t="str">
        <f t="shared" si="247"/>
        <v/>
      </c>
      <c r="BD506" s="84">
        <f>IFERROR(FIND("Rio/córrego",consulta_completa__11[[#This Row],[13 - Ocorrências/Ambientes Atingidos]]),0)</f>
        <v>0</v>
      </c>
      <c r="BE506" s="85" t="str">
        <f t="shared" si="220"/>
        <v/>
      </c>
      <c r="BF506" s="84">
        <f>IFERROR(FIND("Lago",consulta_completa__11[[#This Row],[13 - Ocorrências/Ambientes Atingidos]]),0)</f>
        <v>0</v>
      </c>
      <c r="BG506" s="85" t="str">
        <f t="shared" si="221"/>
        <v/>
      </c>
      <c r="BH506" s="84">
        <f>IFERROR(FIND("Mar",consulta_completa__11[[#This Row],[13 - Ocorrências/Ambientes Atingidos]]),0)</f>
        <v>0</v>
      </c>
      <c r="BI506" s="85" t="str">
        <f t="shared" si="222"/>
        <v/>
      </c>
      <c r="BJ506" s="84">
        <f>IFERROR(FIND("Praia",consulta_completa__11[[#This Row],[13 - Ocorrências/Ambientes Atingidos]]),0)</f>
        <v>0</v>
      </c>
      <c r="BK506" s="85" t="str">
        <f t="shared" si="223"/>
        <v/>
      </c>
      <c r="BL506" s="84">
        <f>IFERROR(FIND("Solo",consulta_completa__11[[#This Row],[13 - Ocorrências/Ambientes Atingidos]]),0)</f>
        <v>1</v>
      </c>
      <c r="BM506" s="85" t="str">
        <f t="shared" si="224"/>
        <v>X</v>
      </c>
      <c r="BN506" s="84">
        <f>IFERROR(FIND("Águas subterrâneas",consulta_completa__11[[#This Row],[13 - Ocorrências/Ambientes Atingidos]]),0)</f>
        <v>0</v>
      </c>
      <c r="BO506" s="85" t="str">
        <f t="shared" si="225"/>
        <v/>
      </c>
      <c r="BP506" s="84">
        <f>IFERROR(FIND("Atmosfera",consulta_completa__11[[#This Row],[13 - Ocorrências/Ambientes Atingidos]]),0)</f>
        <v>0</v>
      </c>
      <c r="BQ506" s="85" t="str">
        <f t="shared" si="226"/>
        <v/>
      </c>
      <c r="BR506" s="84">
        <f>IFERROR(FIND("Flora",consulta_completa__11[[#This Row],[13 - Ocorrências/Ambientes Atingidos]]),0)</f>
        <v>0</v>
      </c>
      <c r="BS506" s="85" t="str">
        <f t="shared" si="227"/>
        <v/>
      </c>
      <c r="BT506" s="84">
        <f>IFERROR(FIND("Fauna",consulta_completa__11[[#This Row],[13 - Ocorrências/Ambientes Atingidos]]),0)</f>
        <v>0</v>
      </c>
      <c r="BU506" s="85" t="str">
        <f t="shared" si="228"/>
        <v/>
      </c>
      <c r="BV506" s="84">
        <f>IFERROR(FIND("UC federal",consulta_completa__11[[#This Row],[13 - Ocorrências/Ambientes Atingidos]]),0)</f>
        <v>0</v>
      </c>
      <c r="BW506" s="85" t="str">
        <f t="shared" si="229"/>
        <v/>
      </c>
      <c r="BX506" s="84">
        <f>IFERROR(FIND("UC estadual/municipal",consulta_completa__11[[#This Row],[13 - Ocorrências/Ambientes Atingidos]]),0)</f>
        <v>0</v>
      </c>
      <c r="BY506" s="85" t="str">
        <f t="shared" si="230"/>
        <v/>
      </c>
      <c r="BZ506" s="84">
        <f>IFERROR(FIND("Outro(s)",consulta_completa__11[[#This Row],[13 - Ocorrências/Ambientes Atingidos]]),0)</f>
        <v>0</v>
      </c>
      <c r="CA506" s="85" t="str">
        <f t="shared" si="231"/>
        <v/>
      </c>
      <c r="CB506" s="84">
        <f>IFERROR(FIND("Sem dano",consulta_completa__11[[#This Row],[13 - Ocorrências/Ambientes Atingidos]]),0)</f>
        <v>0</v>
      </c>
      <c r="CC506" s="85" t="str">
        <f t="shared" si="232"/>
        <v/>
      </c>
      <c r="CD506" s="84" t="str">
        <f>IF(consulta_completa__11[[#This Row],[13 - Ocorrências/Ambientes Atingidos]]="","X","")</f>
        <v/>
      </c>
      <c r="CE506" s="86">
        <f>IFERROR(FIND("IBAMA",consulta_completa__11[[#This Row],[14 - Inst. Atuando no Local]]),0)</f>
        <v>0</v>
      </c>
      <c r="CF506" s="86" t="str">
        <f t="shared" si="233"/>
        <v/>
      </c>
      <c r="CG506" s="86">
        <f>IFERROR(FIND("OEMA",consulta_completa__11[[#This Row],[14 - Inst. Atuando no Local]]),0)</f>
        <v>0</v>
      </c>
      <c r="CH506" s="86" t="str">
        <f t="shared" si="234"/>
        <v/>
      </c>
      <c r="CI506" s="86">
        <f>IFERROR(FIND("DEFESA CIVIL",consulta_completa__11[[#This Row],[14 - Inst. Atuando no Local]]),0)</f>
        <v>0</v>
      </c>
      <c r="CJ506" s="86" t="str">
        <f t="shared" si="235"/>
        <v/>
      </c>
      <c r="CK506" s="86">
        <f>IFERROR(FIND("CORPO DE BOMBEIROS",consulta_completa__11[[#This Row],[14 - Inst. Atuando no Local]]),0)</f>
        <v>0</v>
      </c>
      <c r="CL506" s="86" t="str">
        <f t="shared" si="236"/>
        <v/>
      </c>
      <c r="CM506" s="86">
        <f>IFERROR(FIND("POLÍCIA RODOVIÁRIA",consulta_completa__11[[#This Row],[14 - Inst. Atuando no Local]]),0)</f>
        <v>0</v>
      </c>
      <c r="CN506" s="86" t="str">
        <f t="shared" si="237"/>
        <v/>
      </c>
      <c r="CO506" s="86">
        <f>IFERROR(FIND("POLÍCIA MILITAR",consulta_completa__11[[#This Row],[14 - Inst. Atuando no Local]]),0)</f>
        <v>0</v>
      </c>
      <c r="CP506" s="86" t="str">
        <f t="shared" si="238"/>
        <v/>
      </c>
      <c r="CQ506" s="86">
        <f>IFERROR(FIND("POLÍCIA CIVIL",consulta_completa__11[[#This Row],[14 - Inst. Atuando no Local]]),0)</f>
        <v>0</v>
      </c>
      <c r="CR506" s="86" t="str">
        <f t="shared" si="239"/>
        <v/>
      </c>
      <c r="CS506" s="86">
        <f>IFERROR(FIND("MARINHA DO BRASIL",consulta_completa__11[[#This Row],[14 - Inst. Atuando no Local]]),0)</f>
        <v>0</v>
      </c>
      <c r="CT506" s="86" t="str">
        <f t="shared" si="240"/>
        <v/>
      </c>
      <c r="CU506" s="86">
        <f>IFERROR(FIND("EMPRESA ESPECIALIZADA EM ATENDIMENTO",consulta_completa__11[[#This Row],[14 - Inst. Atuando no Local]]),0)</f>
        <v>0</v>
      </c>
      <c r="CV506" s="86" t="str">
        <f t="shared" si="241"/>
        <v/>
      </c>
      <c r="CW506" s="86">
        <f>IFERROR(FIND("IBAMA",consulta_completa__11[[#This Row],[14 - Inst. Atuando no Local]]),0)</f>
        <v>0</v>
      </c>
      <c r="CX506" s="86" t="str">
        <f t="shared" si="242"/>
        <v/>
      </c>
      <c r="CY506" s="86" t="str">
        <f>IF(consulta_completa__11[[#This Row],[14 - Inst. Atuando no Local]]="","X","")</f>
        <v/>
      </c>
      <c r="CZ506" s="86">
        <f>IFERROR(FIND("OUTRA (S)",consulta_completa__11[[#This Row],[14 - Inst. Atuando no Local]]),0)</f>
        <v>0</v>
      </c>
      <c r="DA506" s="86" t="str">
        <f t="shared" si="243"/>
        <v/>
      </c>
      <c r="DB506" s="37" t="str">
        <f t="shared" si="244"/>
        <v>Sim</v>
      </c>
      <c r="DC506" s="37" t="str">
        <f t="shared" si="245"/>
        <v>Não</v>
      </c>
      <c r="DD506" s="37" t="str">
        <f t="shared" si="246"/>
        <v>Sim</v>
      </c>
      <c r="DE506" s="89" t="str">
        <f t="shared" si="248"/>
        <v>Sem informação</v>
      </c>
    </row>
    <row r="507" spans="1:109">
      <c r="A507" s="15">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4">
        <f>IFERROR(FIND("Óbitos/feridos",consulta_completa__11[[#This Row],[13 - Ocorrências/Ambientes Atingidos]]),0)</f>
        <v>0</v>
      </c>
      <c r="AY507" s="85" t="str">
        <f t="shared" si="218"/>
        <v/>
      </c>
      <c r="AZ507" s="84">
        <f>IFERROR(FIND("População afetada/evacuada",consulta_completa__11[[#This Row],[13 - Ocorrências/Ambientes Atingidos]]),0)</f>
        <v>0</v>
      </c>
      <c r="BA507" s="84" t="str">
        <f t="shared" si="219"/>
        <v/>
      </c>
      <c r="BB507" s="84">
        <f>IFERROR(FIND("Suspensão de abastecimento de água",consulta_completa__11[[#This Row],[13 - Ocorrências/Ambientes Atingidos]]),0)</f>
        <v>0</v>
      </c>
      <c r="BC507" s="85" t="str">
        <f t="shared" si="247"/>
        <v/>
      </c>
      <c r="BD507" s="84">
        <f>IFERROR(FIND("Rio/córrego",consulta_completa__11[[#This Row],[13 - Ocorrências/Ambientes Atingidos]]),0)</f>
        <v>1</v>
      </c>
      <c r="BE507" s="85" t="str">
        <f t="shared" si="220"/>
        <v>X</v>
      </c>
      <c r="BF507" s="84">
        <f>IFERROR(FIND("Lago",consulta_completa__11[[#This Row],[13 - Ocorrências/Ambientes Atingidos]]),0)</f>
        <v>0</v>
      </c>
      <c r="BG507" s="85" t="str">
        <f t="shared" si="221"/>
        <v/>
      </c>
      <c r="BH507" s="84">
        <f>IFERROR(FIND("Mar",consulta_completa__11[[#This Row],[13 - Ocorrências/Ambientes Atingidos]]),0)</f>
        <v>0</v>
      </c>
      <c r="BI507" s="85" t="str">
        <f t="shared" si="222"/>
        <v/>
      </c>
      <c r="BJ507" s="84">
        <f>IFERROR(FIND("Praia",consulta_completa__11[[#This Row],[13 - Ocorrências/Ambientes Atingidos]]),0)</f>
        <v>0</v>
      </c>
      <c r="BK507" s="85" t="str">
        <f t="shared" si="223"/>
        <v/>
      </c>
      <c r="BL507" s="84">
        <f>IFERROR(FIND("Solo",consulta_completa__11[[#This Row],[13 - Ocorrências/Ambientes Atingidos]]),0)</f>
        <v>0</v>
      </c>
      <c r="BM507" s="85" t="str">
        <f t="shared" si="224"/>
        <v/>
      </c>
      <c r="BN507" s="84">
        <f>IFERROR(FIND("Águas subterrâneas",consulta_completa__11[[#This Row],[13 - Ocorrências/Ambientes Atingidos]]),0)</f>
        <v>0</v>
      </c>
      <c r="BO507" s="85" t="str">
        <f t="shared" si="225"/>
        <v/>
      </c>
      <c r="BP507" s="84">
        <f>IFERROR(FIND("Atmosfera",consulta_completa__11[[#This Row],[13 - Ocorrências/Ambientes Atingidos]]),0)</f>
        <v>0</v>
      </c>
      <c r="BQ507" s="85" t="str">
        <f t="shared" si="226"/>
        <v/>
      </c>
      <c r="BR507" s="84">
        <f>IFERROR(FIND("Flora",consulta_completa__11[[#This Row],[13 - Ocorrências/Ambientes Atingidos]]),0)</f>
        <v>0</v>
      </c>
      <c r="BS507" s="85" t="str">
        <f t="shared" si="227"/>
        <v/>
      </c>
      <c r="BT507" s="84">
        <f>IFERROR(FIND("Fauna",consulta_completa__11[[#This Row],[13 - Ocorrências/Ambientes Atingidos]]),0)</f>
        <v>0</v>
      </c>
      <c r="BU507" s="85" t="str">
        <f t="shared" si="228"/>
        <v/>
      </c>
      <c r="BV507" s="84">
        <f>IFERROR(FIND("UC federal",consulta_completa__11[[#This Row],[13 - Ocorrências/Ambientes Atingidos]]),0)</f>
        <v>0</v>
      </c>
      <c r="BW507" s="85" t="str">
        <f t="shared" si="229"/>
        <v/>
      </c>
      <c r="BX507" s="84">
        <f>IFERROR(FIND("UC estadual/municipal",consulta_completa__11[[#This Row],[13 - Ocorrências/Ambientes Atingidos]]),0)</f>
        <v>0</v>
      </c>
      <c r="BY507" s="85" t="str">
        <f t="shared" si="230"/>
        <v/>
      </c>
      <c r="BZ507" s="84">
        <f>IFERROR(FIND("Outro(s)",consulta_completa__11[[#This Row],[13 - Ocorrências/Ambientes Atingidos]]),0)</f>
        <v>0</v>
      </c>
      <c r="CA507" s="85" t="str">
        <f t="shared" si="231"/>
        <v/>
      </c>
      <c r="CB507" s="84">
        <f>IFERROR(FIND("Sem dano",consulta_completa__11[[#This Row],[13 - Ocorrências/Ambientes Atingidos]]),0)</f>
        <v>0</v>
      </c>
      <c r="CC507" s="85" t="str">
        <f t="shared" si="232"/>
        <v/>
      </c>
      <c r="CD507" s="84" t="str">
        <f>IF(consulta_completa__11[[#This Row],[13 - Ocorrências/Ambientes Atingidos]]="","X","")</f>
        <v/>
      </c>
      <c r="CE507" s="86">
        <f>IFERROR(FIND("IBAMA",consulta_completa__11[[#This Row],[14 - Inst. Atuando no Local]]),0)</f>
        <v>0</v>
      </c>
      <c r="CF507" s="86" t="str">
        <f t="shared" si="233"/>
        <v/>
      </c>
      <c r="CG507" s="86">
        <f>IFERROR(FIND("OEMA",consulta_completa__11[[#This Row],[14 - Inst. Atuando no Local]]),0)</f>
        <v>0</v>
      </c>
      <c r="CH507" s="86" t="str">
        <f t="shared" si="234"/>
        <v/>
      </c>
      <c r="CI507" s="86">
        <f>IFERROR(FIND("DEFESA CIVIL",consulta_completa__11[[#This Row],[14 - Inst. Atuando no Local]]),0)</f>
        <v>0</v>
      </c>
      <c r="CJ507" s="86" t="str">
        <f t="shared" si="235"/>
        <v/>
      </c>
      <c r="CK507" s="86">
        <f>IFERROR(FIND("CORPO DE BOMBEIROS",consulta_completa__11[[#This Row],[14 - Inst. Atuando no Local]]),0)</f>
        <v>0</v>
      </c>
      <c r="CL507" s="86" t="str">
        <f t="shared" si="236"/>
        <v/>
      </c>
      <c r="CM507" s="86">
        <f>IFERROR(FIND("POLÍCIA RODOVIÁRIA",consulta_completa__11[[#This Row],[14 - Inst. Atuando no Local]]),0)</f>
        <v>0</v>
      </c>
      <c r="CN507" s="86" t="str">
        <f t="shared" si="237"/>
        <v/>
      </c>
      <c r="CO507" s="86">
        <f>IFERROR(FIND("POLÍCIA MILITAR",consulta_completa__11[[#This Row],[14 - Inst. Atuando no Local]]),0)</f>
        <v>0</v>
      </c>
      <c r="CP507" s="86" t="str">
        <f t="shared" si="238"/>
        <v/>
      </c>
      <c r="CQ507" s="86">
        <f>IFERROR(FIND("POLÍCIA CIVIL",consulta_completa__11[[#This Row],[14 - Inst. Atuando no Local]]),0)</f>
        <v>0</v>
      </c>
      <c r="CR507" s="86" t="str">
        <f t="shared" si="239"/>
        <v/>
      </c>
      <c r="CS507" s="86">
        <f>IFERROR(FIND("MARINHA DO BRASIL",consulta_completa__11[[#This Row],[14 - Inst. Atuando no Local]]),0)</f>
        <v>0</v>
      </c>
      <c r="CT507" s="86" t="str">
        <f t="shared" si="240"/>
        <v/>
      </c>
      <c r="CU507" s="86">
        <f>IFERROR(FIND("EMPRESA ESPECIALIZADA EM ATENDIMENTO",consulta_completa__11[[#This Row],[14 - Inst. Atuando no Local]]),0)</f>
        <v>0</v>
      </c>
      <c r="CV507" s="86" t="str">
        <f t="shared" si="241"/>
        <v/>
      </c>
      <c r="CW507" s="86">
        <f>IFERROR(FIND("IBAMA",consulta_completa__11[[#This Row],[14 - Inst. Atuando no Local]]),0)</f>
        <v>0</v>
      </c>
      <c r="CX507" s="86" t="str">
        <f t="shared" si="242"/>
        <v/>
      </c>
      <c r="CY507" s="86" t="str">
        <f>IF(consulta_completa__11[[#This Row],[14 - Inst. Atuando no Local]]="","X","")</f>
        <v/>
      </c>
      <c r="CZ507" s="86">
        <f>IFERROR(FIND("OUTRA (S)",consulta_completa__11[[#This Row],[14 - Inst. Atuando no Local]]),0)</f>
        <v>0</v>
      </c>
      <c r="DA507" s="86" t="str">
        <f t="shared" si="243"/>
        <v/>
      </c>
      <c r="DB507" s="37" t="str">
        <f t="shared" si="244"/>
        <v>Sim</v>
      </c>
      <c r="DC507" s="37" t="str">
        <f t="shared" si="245"/>
        <v>Não</v>
      </c>
      <c r="DD507" s="37" t="str">
        <f t="shared" si="246"/>
        <v>Sim</v>
      </c>
      <c r="DE507" s="89" t="str">
        <f t="shared" si="248"/>
        <v>Sem informação</v>
      </c>
    </row>
    <row r="508" spans="1:109">
      <c r="A508" s="15">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4">
        <f>IFERROR(FIND("Óbitos/feridos",consulta_completa__11[[#This Row],[13 - Ocorrências/Ambientes Atingidos]]),0)</f>
        <v>0</v>
      </c>
      <c r="AY508" s="85" t="str">
        <f t="shared" si="218"/>
        <v/>
      </c>
      <c r="AZ508" s="84">
        <f>IFERROR(FIND("População afetada/evacuada",consulta_completa__11[[#This Row],[13 - Ocorrências/Ambientes Atingidos]]),0)</f>
        <v>0</v>
      </c>
      <c r="BA508" s="84" t="str">
        <f t="shared" si="219"/>
        <v/>
      </c>
      <c r="BB508" s="84">
        <f>IFERROR(FIND("Suspensão de abastecimento de água",consulta_completa__11[[#This Row],[13 - Ocorrências/Ambientes Atingidos]]),0)</f>
        <v>0</v>
      </c>
      <c r="BC508" s="85" t="str">
        <f t="shared" si="247"/>
        <v/>
      </c>
      <c r="BD508" s="84">
        <f>IFERROR(FIND("Rio/córrego",consulta_completa__11[[#This Row],[13 - Ocorrências/Ambientes Atingidos]]),0)</f>
        <v>0</v>
      </c>
      <c r="BE508" s="85" t="str">
        <f t="shared" si="220"/>
        <v/>
      </c>
      <c r="BF508" s="84">
        <f>IFERROR(FIND("Lago",consulta_completa__11[[#This Row],[13 - Ocorrências/Ambientes Atingidos]]),0)</f>
        <v>0</v>
      </c>
      <c r="BG508" s="85" t="str">
        <f t="shared" si="221"/>
        <v/>
      </c>
      <c r="BH508" s="84">
        <f>IFERROR(FIND("Mar",consulta_completa__11[[#This Row],[13 - Ocorrências/Ambientes Atingidos]]),0)</f>
        <v>0</v>
      </c>
      <c r="BI508" s="85" t="str">
        <f t="shared" si="222"/>
        <v/>
      </c>
      <c r="BJ508" s="84">
        <f>IFERROR(FIND("Praia",consulta_completa__11[[#This Row],[13 - Ocorrências/Ambientes Atingidos]]),0)</f>
        <v>0</v>
      </c>
      <c r="BK508" s="85" t="str">
        <f t="shared" si="223"/>
        <v/>
      </c>
      <c r="BL508" s="84">
        <f>IFERROR(FIND("Solo",consulta_completa__11[[#This Row],[13 - Ocorrências/Ambientes Atingidos]]),0)</f>
        <v>1</v>
      </c>
      <c r="BM508" s="85" t="str">
        <f t="shared" si="224"/>
        <v>X</v>
      </c>
      <c r="BN508" s="84">
        <f>IFERROR(FIND("Águas subterrâneas",consulta_completa__11[[#This Row],[13 - Ocorrências/Ambientes Atingidos]]),0)</f>
        <v>0</v>
      </c>
      <c r="BO508" s="85" t="str">
        <f t="shared" si="225"/>
        <v/>
      </c>
      <c r="BP508" s="84">
        <f>IFERROR(FIND("Atmosfera",consulta_completa__11[[#This Row],[13 - Ocorrências/Ambientes Atingidos]]),0)</f>
        <v>0</v>
      </c>
      <c r="BQ508" s="85" t="str">
        <f t="shared" si="226"/>
        <v/>
      </c>
      <c r="BR508" s="84">
        <f>IFERROR(FIND("Flora",consulta_completa__11[[#This Row],[13 - Ocorrências/Ambientes Atingidos]]),0)</f>
        <v>0</v>
      </c>
      <c r="BS508" s="85" t="str">
        <f t="shared" si="227"/>
        <v/>
      </c>
      <c r="BT508" s="84">
        <f>IFERROR(FIND("Fauna",consulta_completa__11[[#This Row],[13 - Ocorrências/Ambientes Atingidos]]),0)</f>
        <v>0</v>
      </c>
      <c r="BU508" s="85" t="str">
        <f t="shared" si="228"/>
        <v/>
      </c>
      <c r="BV508" s="84">
        <f>IFERROR(FIND("UC federal",consulta_completa__11[[#This Row],[13 - Ocorrências/Ambientes Atingidos]]),0)</f>
        <v>0</v>
      </c>
      <c r="BW508" s="85" t="str">
        <f t="shared" si="229"/>
        <v/>
      </c>
      <c r="BX508" s="84">
        <f>IFERROR(FIND("UC estadual/municipal",consulta_completa__11[[#This Row],[13 - Ocorrências/Ambientes Atingidos]]),0)</f>
        <v>0</v>
      </c>
      <c r="BY508" s="85" t="str">
        <f t="shared" si="230"/>
        <v/>
      </c>
      <c r="BZ508" s="84">
        <f>IFERROR(FIND("Outro(s)",consulta_completa__11[[#This Row],[13 - Ocorrências/Ambientes Atingidos]]),0)</f>
        <v>0</v>
      </c>
      <c r="CA508" s="85" t="str">
        <f t="shared" si="231"/>
        <v/>
      </c>
      <c r="CB508" s="84">
        <f>IFERROR(FIND("Sem dano",consulta_completa__11[[#This Row],[13 - Ocorrências/Ambientes Atingidos]]),0)</f>
        <v>0</v>
      </c>
      <c r="CC508" s="85" t="str">
        <f t="shared" si="232"/>
        <v/>
      </c>
      <c r="CD508" s="84" t="str">
        <f>IF(consulta_completa__11[[#This Row],[13 - Ocorrências/Ambientes Atingidos]]="","X","")</f>
        <v/>
      </c>
      <c r="CE508" s="86">
        <f>IFERROR(FIND("IBAMA",consulta_completa__11[[#This Row],[14 - Inst. Atuando no Local]]),0)</f>
        <v>0</v>
      </c>
      <c r="CF508" s="86" t="str">
        <f t="shared" si="233"/>
        <v/>
      </c>
      <c r="CG508" s="86">
        <f>IFERROR(FIND("OEMA",consulta_completa__11[[#This Row],[14 - Inst. Atuando no Local]]),0)</f>
        <v>0</v>
      </c>
      <c r="CH508" s="86" t="str">
        <f t="shared" si="234"/>
        <v/>
      </c>
      <c r="CI508" s="86">
        <f>IFERROR(FIND("DEFESA CIVIL",consulta_completa__11[[#This Row],[14 - Inst. Atuando no Local]]),0)</f>
        <v>0</v>
      </c>
      <c r="CJ508" s="86" t="str">
        <f t="shared" si="235"/>
        <v/>
      </c>
      <c r="CK508" s="86">
        <f>IFERROR(FIND("CORPO DE BOMBEIROS",consulta_completa__11[[#This Row],[14 - Inst. Atuando no Local]]),0)</f>
        <v>0</v>
      </c>
      <c r="CL508" s="86" t="str">
        <f t="shared" si="236"/>
        <v/>
      </c>
      <c r="CM508" s="86">
        <f>IFERROR(FIND("POLÍCIA RODOVIÁRIA",consulta_completa__11[[#This Row],[14 - Inst. Atuando no Local]]),0)</f>
        <v>0</v>
      </c>
      <c r="CN508" s="86" t="str">
        <f t="shared" si="237"/>
        <v/>
      </c>
      <c r="CO508" s="86">
        <f>IFERROR(FIND("POLÍCIA MILITAR",consulta_completa__11[[#This Row],[14 - Inst. Atuando no Local]]),0)</f>
        <v>0</v>
      </c>
      <c r="CP508" s="86" t="str">
        <f t="shared" si="238"/>
        <v/>
      </c>
      <c r="CQ508" s="86">
        <f>IFERROR(FIND("POLÍCIA CIVIL",consulta_completa__11[[#This Row],[14 - Inst. Atuando no Local]]),0)</f>
        <v>0</v>
      </c>
      <c r="CR508" s="86" t="str">
        <f t="shared" si="239"/>
        <v/>
      </c>
      <c r="CS508" s="86">
        <f>IFERROR(FIND("MARINHA DO BRASIL",consulta_completa__11[[#This Row],[14 - Inst. Atuando no Local]]),0)</f>
        <v>0</v>
      </c>
      <c r="CT508" s="86" t="str">
        <f t="shared" si="240"/>
        <v/>
      </c>
      <c r="CU508" s="86">
        <f>IFERROR(FIND("EMPRESA ESPECIALIZADA EM ATENDIMENTO",consulta_completa__11[[#This Row],[14 - Inst. Atuando no Local]]),0)</f>
        <v>0</v>
      </c>
      <c r="CV508" s="86" t="str">
        <f t="shared" si="241"/>
        <v/>
      </c>
      <c r="CW508" s="86">
        <f>IFERROR(FIND("IBAMA",consulta_completa__11[[#This Row],[14 - Inst. Atuando no Local]]),0)</f>
        <v>0</v>
      </c>
      <c r="CX508" s="86" t="str">
        <f t="shared" si="242"/>
        <v/>
      </c>
      <c r="CY508" s="86" t="str">
        <f>IF(consulta_completa__11[[#This Row],[14 - Inst. Atuando no Local]]="","X","")</f>
        <v/>
      </c>
      <c r="CZ508" s="86">
        <f>IFERROR(FIND("OUTRA (S)",consulta_completa__11[[#This Row],[14 - Inst. Atuando no Local]]),0)</f>
        <v>0</v>
      </c>
      <c r="DA508" s="86" t="str">
        <f t="shared" si="243"/>
        <v/>
      </c>
      <c r="DB508" s="37" t="str">
        <f t="shared" si="244"/>
        <v>Sim</v>
      </c>
      <c r="DC508" s="37" t="str">
        <f t="shared" si="245"/>
        <v>Não</v>
      </c>
      <c r="DD508" s="37" t="str">
        <f t="shared" si="246"/>
        <v>Sim</v>
      </c>
      <c r="DE508" s="89" t="str">
        <f t="shared" si="248"/>
        <v>Sem informação</v>
      </c>
    </row>
    <row r="509" spans="1:109">
      <c r="A509" s="15">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4">
        <f>IFERROR(FIND("Óbitos/feridos",consulta_completa__11[[#This Row],[13 - Ocorrências/Ambientes Atingidos]]),0)</f>
        <v>0</v>
      </c>
      <c r="AY509" s="85" t="str">
        <f t="shared" si="218"/>
        <v/>
      </c>
      <c r="AZ509" s="84">
        <f>IFERROR(FIND("População afetada/evacuada",consulta_completa__11[[#This Row],[13 - Ocorrências/Ambientes Atingidos]]),0)</f>
        <v>0</v>
      </c>
      <c r="BA509" s="84" t="str">
        <f t="shared" si="219"/>
        <v/>
      </c>
      <c r="BB509" s="84">
        <f>IFERROR(FIND("Suspensão de abastecimento de água",consulta_completa__11[[#This Row],[13 - Ocorrências/Ambientes Atingidos]]),0)</f>
        <v>0</v>
      </c>
      <c r="BC509" s="85" t="str">
        <f t="shared" si="247"/>
        <v/>
      </c>
      <c r="BD509" s="84">
        <f>IFERROR(FIND("Rio/córrego",consulta_completa__11[[#This Row],[13 - Ocorrências/Ambientes Atingidos]]),0)</f>
        <v>1</v>
      </c>
      <c r="BE509" s="85" t="str">
        <f t="shared" si="220"/>
        <v>X</v>
      </c>
      <c r="BF509" s="84">
        <f>IFERROR(FIND("Lago",consulta_completa__11[[#This Row],[13 - Ocorrências/Ambientes Atingidos]]),0)</f>
        <v>14</v>
      </c>
      <c r="BG509" s="85" t="str">
        <f t="shared" si="221"/>
        <v>X</v>
      </c>
      <c r="BH509" s="84">
        <f>IFERROR(FIND("Mar",consulta_completa__11[[#This Row],[13 - Ocorrências/Ambientes Atingidos]]),0)</f>
        <v>0</v>
      </c>
      <c r="BI509" s="85" t="str">
        <f t="shared" si="222"/>
        <v/>
      </c>
      <c r="BJ509" s="84">
        <f>IFERROR(FIND("Praia",consulta_completa__11[[#This Row],[13 - Ocorrências/Ambientes Atingidos]]),0)</f>
        <v>0</v>
      </c>
      <c r="BK509" s="85" t="str">
        <f t="shared" si="223"/>
        <v/>
      </c>
      <c r="BL509" s="84">
        <f>IFERROR(FIND("Solo",consulta_completa__11[[#This Row],[13 - Ocorrências/Ambientes Atingidos]]),0)</f>
        <v>20</v>
      </c>
      <c r="BM509" s="85" t="str">
        <f t="shared" si="224"/>
        <v>X</v>
      </c>
      <c r="BN509" s="84">
        <f>IFERROR(FIND("Águas subterrâneas",consulta_completa__11[[#This Row],[13 - Ocorrências/Ambientes Atingidos]]),0)</f>
        <v>0</v>
      </c>
      <c r="BO509" s="85" t="str">
        <f t="shared" si="225"/>
        <v/>
      </c>
      <c r="BP509" s="84">
        <f>IFERROR(FIND("Atmosfera",consulta_completa__11[[#This Row],[13 - Ocorrências/Ambientes Atingidos]]),0)</f>
        <v>0</v>
      </c>
      <c r="BQ509" s="85" t="str">
        <f t="shared" si="226"/>
        <v/>
      </c>
      <c r="BR509" s="84">
        <f>IFERROR(FIND("Flora",consulta_completa__11[[#This Row],[13 - Ocorrências/Ambientes Atingidos]]),0)</f>
        <v>0</v>
      </c>
      <c r="BS509" s="85" t="str">
        <f t="shared" si="227"/>
        <v/>
      </c>
      <c r="BT509" s="84">
        <f>IFERROR(FIND("Fauna",consulta_completa__11[[#This Row],[13 - Ocorrências/Ambientes Atingidos]]),0)</f>
        <v>0</v>
      </c>
      <c r="BU509" s="85" t="str">
        <f t="shared" si="228"/>
        <v/>
      </c>
      <c r="BV509" s="84">
        <f>IFERROR(FIND("UC federal",consulta_completa__11[[#This Row],[13 - Ocorrências/Ambientes Atingidos]]),0)</f>
        <v>0</v>
      </c>
      <c r="BW509" s="85" t="str">
        <f t="shared" si="229"/>
        <v/>
      </c>
      <c r="BX509" s="84">
        <f>IFERROR(FIND("UC estadual/municipal",consulta_completa__11[[#This Row],[13 - Ocorrências/Ambientes Atingidos]]),0)</f>
        <v>0</v>
      </c>
      <c r="BY509" s="85" t="str">
        <f t="shared" si="230"/>
        <v/>
      </c>
      <c r="BZ509" s="84">
        <f>IFERROR(FIND("Outro(s)",consulta_completa__11[[#This Row],[13 - Ocorrências/Ambientes Atingidos]]),0)</f>
        <v>0</v>
      </c>
      <c r="CA509" s="85" t="str">
        <f t="shared" si="231"/>
        <v/>
      </c>
      <c r="CB509" s="84">
        <f>IFERROR(FIND("Sem dano",consulta_completa__11[[#This Row],[13 - Ocorrências/Ambientes Atingidos]]),0)</f>
        <v>0</v>
      </c>
      <c r="CC509" s="85" t="str">
        <f t="shared" si="232"/>
        <v/>
      </c>
      <c r="CD509" s="84" t="str">
        <f>IF(consulta_completa__11[[#This Row],[13 - Ocorrências/Ambientes Atingidos]]="","X","")</f>
        <v/>
      </c>
      <c r="CE509" s="86">
        <f>IFERROR(FIND("IBAMA",consulta_completa__11[[#This Row],[14 - Inst. Atuando no Local]]),0)</f>
        <v>0</v>
      </c>
      <c r="CF509" s="86" t="str">
        <f t="shared" si="233"/>
        <v/>
      </c>
      <c r="CG509" s="86">
        <f>IFERROR(FIND("OEMA",consulta_completa__11[[#This Row],[14 - Inst. Atuando no Local]]),0)</f>
        <v>0</v>
      </c>
      <c r="CH509" s="86" t="str">
        <f t="shared" si="234"/>
        <v/>
      </c>
      <c r="CI509" s="86">
        <f>IFERROR(FIND("DEFESA CIVIL",consulta_completa__11[[#This Row],[14 - Inst. Atuando no Local]]),0)</f>
        <v>0</v>
      </c>
      <c r="CJ509" s="86" t="str">
        <f t="shared" si="235"/>
        <v/>
      </c>
      <c r="CK509" s="86">
        <f>IFERROR(FIND("CORPO DE BOMBEIROS",consulta_completa__11[[#This Row],[14 - Inst. Atuando no Local]]),0)</f>
        <v>0</v>
      </c>
      <c r="CL509" s="86" t="str">
        <f t="shared" si="236"/>
        <v/>
      </c>
      <c r="CM509" s="86">
        <f>IFERROR(FIND("POLÍCIA RODOVIÁRIA",consulta_completa__11[[#This Row],[14 - Inst. Atuando no Local]]),0)</f>
        <v>0</v>
      </c>
      <c r="CN509" s="86" t="str">
        <f t="shared" si="237"/>
        <v/>
      </c>
      <c r="CO509" s="86">
        <f>IFERROR(FIND("POLÍCIA MILITAR",consulta_completa__11[[#This Row],[14 - Inst. Atuando no Local]]),0)</f>
        <v>0</v>
      </c>
      <c r="CP509" s="86" t="str">
        <f t="shared" si="238"/>
        <v/>
      </c>
      <c r="CQ509" s="86">
        <f>IFERROR(FIND("POLÍCIA CIVIL",consulta_completa__11[[#This Row],[14 - Inst. Atuando no Local]]),0)</f>
        <v>0</v>
      </c>
      <c r="CR509" s="86" t="str">
        <f t="shared" si="239"/>
        <v/>
      </c>
      <c r="CS509" s="86">
        <f>IFERROR(FIND("MARINHA DO BRASIL",consulta_completa__11[[#This Row],[14 - Inst. Atuando no Local]]),0)</f>
        <v>0</v>
      </c>
      <c r="CT509" s="86" t="str">
        <f t="shared" si="240"/>
        <v/>
      </c>
      <c r="CU509" s="86">
        <f>IFERROR(FIND("EMPRESA ESPECIALIZADA EM ATENDIMENTO",consulta_completa__11[[#This Row],[14 - Inst. Atuando no Local]]),0)</f>
        <v>0</v>
      </c>
      <c r="CV509" s="86" t="str">
        <f t="shared" si="241"/>
        <v/>
      </c>
      <c r="CW509" s="86">
        <f>IFERROR(FIND("IBAMA",consulta_completa__11[[#This Row],[14 - Inst. Atuando no Local]]),0)</f>
        <v>0</v>
      </c>
      <c r="CX509" s="86" t="str">
        <f t="shared" si="242"/>
        <v/>
      </c>
      <c r="CY509" s="86" t="str">
        <f>IF(consulta_completa__11[[#This Row],[14 - Inst. Atuando no Local]]="","X","")</f>
        <v/>
      </c>
      <c r="CZ509" s="86">
        <f>IFERROR(FIND("OUTRA (S)",consulta_completa__11[[#This Row],[14 - Inst. Atuando no Local]]),0)</f>
        <v>0</v>
      </c>
      <c r="DA509" s="86" t="str">
        <f t="shared" si="243"/>
        <v/>
      </c>
      <c r="DB509" s="37" t="str">
        <f t="shared" si="244"/>
        <v>Sim</v>
      </c>
      <c r="DC509" s="37" t="str">
        <f t="shared" si="245"/>
        <v>Não</v>
      </c>
      <c r="DD509" s="37" t="str">
        <f t="shared" si="246"/>
        <v>Sim</v>
      </c>
      <c r="DE509" s="89" t="str">
        <f t="shared" si="248"/>
        <v>Sem informação</v>
      </c>
    </row>
    <row r="510" spans="1:109">
      <c r="A510" s="15">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4">
        <f>IFERROR(FIND("Óbitos/feridos",consulta_completa__11[[#This Row],[13 - Ocorrências/Ambientes Atingidos]]),0)</f>
        <v>0</v>
      </c>
      <c r="AY510" s="85" t="str">
        <f t="shared" si="218"/>
        <v/>
      </c>
      <c r="AZ510" s="84">
        <f>IFERROR(FIND("População afetada/evacuada",consulta_completa__11[[#This Row],[13 - Ocorrências/Ambientes Atingidos]]),0)</f>
        <v>0</v>
      </c>
      <c r="BA510" s="84" t="str">
        <f t="shared" si="219"/>
        <v/>
      </c>
      <c r="BB510" s="84">
        <f>IFERROR(FIND("Suspensão de abastecimento de água",consulta_completa__11[[#This Row],[13 - Ocorrências/Ambientes Atingidos]]),0)</f>
        <v>0</v>
      </c>
      <c r="BC510" s="85" t="str">
        <f t="shared" si="247"/>
        <v/>
      </c>
      <c r="BD510" s="84">
        <f>IFERROR(FIND("Rio/córrego",consulta_completa__11[[#This Row],[13 - Ocorrências/Ambientes Atingidos]]),0)</f>
        <v>0</v>
      </c>
      <c r="BE510" s="85" t="str">
        <f t="shared" si="220"/>
        <v/>
      </c>
      <c r="BF510" s="84">
        <f>IFERROR(FIND("Lago",consulta_completa__11[[#This Row],[13 - Ocorrências/Ambientes Atingidos]]),0)</f>
        <v>0</v>
      </c>
      <c r="BG510" s="85" t="str">
        <f t="shared" si="221"/>
        <v/>
      </c>
      <c r="BH510" s="84">
        <f>IFERROR(FIND("Mar",consulta_completa__11[[#This Row],[13 - Ocorrências/Ambientes Atingidos]]),0)</f>
        <v>0</v>
      </c>
      <c r="BI510" s="85" t="str">
        <f t="shared" si="222"/>
        <v/>
      </c>
      <c r="BJ510" s="84">
        <f>IFERROR(FIND("Praia",consulta_completa__11[[#This Row],[13 - Ocorrências/Ambientes Atingidos]]),0)</f>
        <v>0</v>
      </c>
      <c r="BK510" s="85" t="str">
        <f t="shared" si="223"/>
        <v/>
      </c>
      <c r="BL510" s="84">
        <f>IFERROR(FIND("Solo",consulta_completa__11[[#This Row],[13 - Ocorrências/Ambientes Atingidos]]),0)</f>
        <v>1</v>
      </c>
      <c r="BM510" s="85" t="str">
        <f t="shared" si="224"/>
        <v>X</v>
      </c>
      <c r="BN510" s="84">
        <f>IFERROR(FIND("Águas subterrâneas",consulta_completa__11[[#This Row],[13 - Ocorrências/Ambientes Atingidos]]),0)</f>
        <v>0</v>
      </c>
      <c r="BO510" s="85" t="str">
        <f t="shared" si="225"/>
        <v/>
      </c>
      <c r="BP510" s="84">
        <f>IFERROR(FIND("Atmosfera",consulta_completa__11[[#This Row],[13 - Ocorrências/Ambientes Atingidos]]),0)</f>
        <v>0</v>
      </c>
      <c r="BQ510" s="85" t="str">
        <f t="shared" si="226"/>
        <v/>
      </c>
      <c r="BR510" s="84">
        <f>IFERROR(FIND("Flora",consulta_completa__11[[#This Row],[13 - Ocorrências/Ambientes Atingidos]]),0)</f>
        <v>0</v>
      </c>
      <c r="BS510" s="85" t="str">
        <f t="shared" si="227"/>
        <v/>
      </c>
      <c r="BT510" s="84">
        <f>IFERROR(FIND("Fauna",consulta_completa__11[[#This Row],[13 - Ocorrências/Ambientes Atingidos]]),0)</f>
        <v>0</v>
      </c>
      <c r="BU510" s="85" t="str">
        <f t="shared" si="228"/>
        <v/>
      </c>
      <c r="BV510" s="84">
        <f>IFERROR(FIND("UC federal",consulta_completa__11[[#This Row],[13 - Ocorrências/Ambientes Atingidos]]),0)</f>
        <v>0</v>
      </c>
      <c r="BW510" s="85" t="str">
        <f t="shared" si="229"/>
        <v/>
      </c>
      <c r="BX510" s="84">
        <f>IFERROR(FIND("UC estadual/municipal",consulta_completa__11[[#This Row],[13 - Ocorrências/Ambientes Atingidos]]),0)</f>
        <v>0</v>
      </c>
      <c r="BY510" s="85" t="str">
        <f t="shared" si="230"/>
        <v/>
      </c>
      <c r="BZ510" s="84">
        <f>IFERROR(FIND("Outro(s)",consulta_completa__11[[#This Row],[13 - Ocorrências/Ambientes Atingidos]]),0)</f>
        <v>0</v>
      </c>
      <c r="CA510" s="85" t="str">
        <f t="shared" si="231"/>
        <v/>
      </c>
      <c r="CB510" s="84">
        <f>IFERROR(FIND("Sem dano",consulta_completa__11[[#This Row],[13 - Ocorrências/Ambientes Atingidos]]),0)</f>
        <v>0</v>
      </c>
      <c r="CC510" s="85" t="str">
        <f t="shared" si="232"/>
        <v/>
      </c>
      <c r="CD510" s="84" t="str">
        <f>IF(consulta_completa__11[[#This Row],[13 - Ocorrências/Ambientes Atingidos]]="","X","")</f>
        <v/>
      </c>
      <c r="CE510" s="86">
        <f>IFERROR(FIND("IBAMA",consulta_completa__11[[#This Row],[14 - Inst. Atuando no Local]]),0)</f>
        <v>0</v>
      </c>
      <c r="CF510" s="86" t="str">
        <f t="shared" si="233"/>
        <v/>
      </c>
      <c r="CG510" s="86">
        <f>IFERROR(FIND("OEMA",consulta_completa__11[[#This Row],[14 - Inst. Atuando no Local]]),0)</f>
        <v>0</v>
      </c>
      <c r="CH510" s="86" t="str">
        <f t="shared" si="234"/>
        <v/>
      </c>
      <c r="CI510" s="86">
        <f>IFERROR(FIND("DEFESA CIVIL",consulta_completa__11[[#This Row],[14 - Inst. Atuando no Local]]),0)</f>
        <v>0</v>
      </c>
      <c r="CJ510" s="86" t="str">
        <f t="shared" si="235"/>
        <v/>
      </c>
      <c r="CK510" s="86">
        <f>IFERROR(FIND("CORPO DE BOMBEIROS",consulta_completa__11[[#This Row],[14 - Inst. Atuando no Local]]),0)</f>
        <v>0</v>
      </c>
      <c r="CL510" s="86" t="str">
        <f t="shared" si="236"/>
        <v/>
      </c>
      <c r="CM510" s="86">
        <f>IFERROR(FIND("POLÍCIA RODOVIÁRIA",consulta_completa__11[[#This Row],[14 - Inst. Atuando no Local]]),0)</f>
        <v>0</v>
      </c>
      <c r="CN510" s="86" t="str">
        <f t="shared" si="237"/>
        <v/>
      </c>
      <c r="CO510" s="86">
        <f>IFERROR(FIND("POLÍCIA MILITAR",consulta_completa__11[[#This Row],[14 - Inst. Atuando no Local]]),0)</f>
        <v>0</v>
      </c>
      <c r="CP510" s="86" t="str">
        <f t="shared" si="238"/>
        <v/>
      </c>
      <c r="CQ510" s="86">
        <f>IFERROR(FIND("POLÍCIA CIVIL",consulta_completa__11[[#This Row],[14 - Inst. Atuando no Local]]),0)</f>
        <v>0</v>
      </c>
      <c r="CR510" s="86" t="str">
        <f t="shared" si="239"/>
        <v/>
      </c>
      <c r="CS510" s="86">
        <f>IFERROR(FIND("MARINHA DO BRASIL",consulta_completa__11[[#This Row],[14 - Inst. Atuando no Local]]),0)</f>
        <v>0</v>
      </c>
      <c r="CT510" s="86" t="str">
        <f t="shared" si="240"/>
        <v/>
      </c>
      <c r="CU510" s="86">
        <f>IFERROR(FIND("EMPRESA ESPECIALIZADA EM ATENDIMENTO",consulta_completa__11[[#This Row],[14 - Inst. Atuando no Local]]),0)</f>
        <v>0</v>
      </c>
      <c r="CV510" s="86" t="str">
        <f t="shared" si="241"/>
        <v/>
      </c>
      <c r="CW510" s="86">
        <f>IFERROR(FIND("IBAMA",consulta_completa__11[[#This Row],[14 - Inst. Atuando no Local]]),0)</f>
        <v>0</v>
      </c>
      <c r="CX510" s="86" t="str">
        <f t="shared" si="242"/>
        <v/>
      </c>
      <c r="CY510" s="86" t="str">
        <f>IF(consulta_completa__11[[#This Row],[14 - Inst. Atuando no Local]]="","X","")</f>
        <v/>
      </c>
      <c r="CZ510" s="86">
        <f>IFERROR(FIND("OUTRA (S)",consulta_completa__11[[#This Row],[14 - Inst. Atuando no Local]]),0)</f>
        <v>0</v>
      </c>
      <c r="DA510" s="86" t="str">
        <f t="shared" si="243"/>
        <v/>
      </c>
      <c r="DB510" s="37" t="str">
        <f t="shared" si="244"/>
        <v>Sim</v>
      </c>
      <c r="DC510" s="37" t="str">
        <f t="shared" si="245"/>
        <v>Não</v>
      </c>
      <c r="DD510" s="37" t="str">
        <f t="shared" si="246"/>
        <v>Sim</v>
      </c>
      <c r="DE510" s="89" t="str">
        <f t="shared" si="248"/>
        <v>Federal</v>
      </c>
    </row>
    <row r="511" spans="1:109">
      <c r="A511" s="15">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4">
        <f>IFERROR(FIND("Óbitos/feridos",consulta_completa__11[[#This Row],[13 - Ocorrências/Ambientes Atingidos]]),0)</f>
        <v>0</v>
      </c>
      <c r="AY511" s="85" t="str">
        <f t="shared" si="218"/>
        <v/>
      </c>
      <c r="AZ511" s="84">
        <f>IFERROR(FIND("População afetada/evacuada",consulta_completa__11[[#This Row],[13 - Ocorrências/Ambientes Atingidos]]),0)</f>
        <v>0</v>
      </c>
      <c r="BA511" s="84" t="str">
        <f t="shared" si="219"/>
        <v/>
      </c>
      <c r="BB511" s="84">
        <f>IFERROR(FIND("Suspensão de abastecimento de água",consulta_completa__11[[#This Row],[13 - Ocorrências/Ambientes Atingidos]]),0)</f>
        <v>0</v>
      </c>
      <c r="BC511" s="85" t="str">
        <f t="shared" si="247"/>
        <v/>
      </c>
      <c r="BD511" s="84">
        <f>IFERROR(FIND("Rio/córrego",consulta_completa__11[[#This Row],[13 - Ocorrências/Ambientes Atingidos]]),0)</f>
        <v>0</v>
      </c>
      <c r="BE511" s="85" t="str">
        <f t="shared" si="220"/>
        <v/>
      </c>
      <c r="BF511" s="84">
        <f>IFERROR(FIND("Lago",consulta_completa__11[[#This Row],[13 - Ocorrências/Ambientes Atingidos]]),0)</f>
        <v>0</v>
      </c>
      <c r="BG511" s="85" t="str">
        <f t="shared" si="221"/>
        <v/>
      </c>
      <c r="BH511" s="84">
        <f>IFERROR(FIND("Mar",consulta_completa__11[[#This Row],[13 - Ocorrências/Ambientes Atingidos]]),0)</f>
        <v>1</v>
      </c>
      <c r="BI511" s="85" t="str">
        <f t="shared" si="222"/>
        <v>X</v>
      </c>
      <c r="BJ511" s="84">
        <f>IFERROR(FIND("Praia",consulta_completa__11[[#This Row],[13 - Ocorrências/Ambientes Atingidos]]),0)</f>
        <v>0</v>
      </c>
      <c r="BK511" s="85" t="str">
        <f t="shared" si="223"/>
        <v/>
      </c>
      <c r="BL511" s="84">
        <f>IFERROR(FIND("Solo",consulta_completa__11[[#This Row],[13 - Ocorrências/Ambientes Atingidos]]),0)</f>
        <v>0</v>
      </c>
      <c r="BM511" s="85" t="str">
        <f t="shared" si="224"/>
        <v/>
      </c>
      <c r="BN511" s="84">
        <f>IFERROR(FIND("Águas subterrâneas",consulta_completa__11[[#This Row],[13 - Ocorrências/Ambientes Atingidos]]),0)</f>
        <v>0</v>
      </c>
      <c r="BO511" s="85" t="str">
        <f t="shared" si="225"/>
        <v/>
      </c>
      <c r="BP511" s="84">
        <f>IFERROR(FIND("Atmosfera",consulta_completa__11[[#This Row],[13 - Ocorrências/Ambientes Atingidos]]),0)</f>
        <v>0</v>
      </c>
      <c r="BQ511" s="85" t="str">
        <f t="shared" si="226"/>
        <v/>
      </c>
      <c r="BR511" s="84">
        <f>IFERROR(FIND("Flora",consulta_completa__11[[#This Row],[13 - Ocorrências/Ambientes Atingidos]]),0)</f>
        <v>0</v>
      </c>
      <c r="BS511" s="85" t="str">
        <f t="shared" si="227"/>
        <v/>
      </c>
      <c r="BT511" s="84">
        <f>IFERROR(FIND("Fauna",consulta_completa__11[[#This Row],[13 - Ocorrências/Ambientes Atingidos]]),0)</f>
        <v>0</v>
      </c>
      <c r="BU511" s="85" t="str">
        <f t="shared" si="228"/>
        <v/>
      </c>
      <c r="BV511" s="84">
        <f>IFERROR(FIND("UC federal",consulta_completa__11[[#This Row],[13 - Ocorrências/Ambientes Atingidos]]),0)</f>
        <v>0</v>
      </c>
      <c r="BW511" s="85" t="str">
        <f t="shared" si="229"/>
        <v/>
      </c>
      <c r="BX511" s="84">
        <f>IFERROR(FIND("UC estadual/municipal",consulta_completa__11[[#This Row],[13 - Ocorrências/Ambientes Atingidos]]),0)</f>
        <v>0</v>
      </c>
      <c r="BY511" s="85" t="str">
        <f t="shared" si="230"/>
        <v/>
      </c>
      <c r="BZ511" s="84">
        <f>IFERROR(FIND("Outro(s)",consulta_completa__11[[#This Row],[13 - Ocorrências/Ambientes Atingidos]]),0)</f>
        <v>0</v>
      </c>
      <c r="CA511" s="85" t="str">
        <f t="shared" si="231"/>
        <v/>
      </c>
      <c r="CB511" s="84">
        <f>IFERROR(FIND("Sem dano",consulta_completa__11[[#This Row],[13 - Ocorrências/Ambientes Atingidos]]),0)</f>
        <v>0</v>
      </c>
      <c r="CC511" s="85" t="str">
        <f t="shared" si="232"/>
        <v/>
      </c>
      <c r="CD511" s="84" t="str">
        <f>IF(consulta_completa__11[[#This Row],[13 - Ocorrências/Ambientes Atingidos]]="","X","")</f>
        <v/>
      </c>
      <c r="CE511" s="86">
        <f>IFERROR(FIND("IBAMA",consulta_completa__11[[#This Row],[14 - Inst. Atuando no Local]]),0)</f>
        <v>0</v>
      </c>
      <c r="CF511" s="86" t="str">
        <f t="shared" si="233"/>
        <v/>
      </c>
      <c r="CG511" s="86">
        <f>IFERROR(FIND("OEMA",consulta_completa__11[[#This Row],[14 - Inst. Atuando no Local]]),0)</f>
        <v>0</v>
      </c>
      <c r="CH511" s="86" t="str">
        <f t="shared" si="234"/>
        <v/>
      </c>
      <c r="CI511" s="86">
        <f>IFERROR(FIND("DEFESA CIVIL",consulta_completa__11[[#This Row],[14 - Inst. Atuando no Local]]),0)</f>
        <v>0</v>
      </c>
      <c r="CJ511" s="86" t="str">
        <f t="shared" si="235"/>
        <v/>
      </c>
      <c r="CK511" s="86">
        <f>IFERROR(FIND("CORPO DE BOMBEIROS",consulta_completa__11[[#This Row],[14 - Inst. Atuando no Local]]),0)</f>
        <v>0</v>
      </c>
      <c r="CL511" s="86" t="str">
        <f t="shared" si="236"/>
        <v/>
      </c>
      <c r="CM511" s="86">
        <f>IFERROR(FIND("POLÍCIA RODOVIÁRIA",consulta_completa__11[[#This Row],[14 - Inst. Atuando no Local]]),0)</f>
        <v>0</v>
      </c>
      <c r="CN511" s="86" t="str">
        <f t="shared" si="237"/>
        <v/>
      </c>
      <c r="CO511" s="86">
        <f>IFERROR(FIND("POLÍCIA MILITAR",consulta_completa__11[[#This Row],[14 - Inst. Atuando no Local]]),0)</f>
        <v>0</v>
      </c>
      <c r="CP511" s="86" t="str">
        <f t="shared" si="238"/>
        <v/>
      </c>
      <c r="CQ511" s="86">
        <f>IFERROR(FIND("POLÍCIA CIVIL",consulta_completa__11[[#This Row],[14 - Inst. Atuando no Local]]),0)</f>
        <v>0</v>
      </c>
      <c r="CR511" s="86" t="str">
        <f t="shared" si="239"/>
        <v/>
      </c>
      <c r="CS511" s="86">
        <f>IFERROR(FIND("MARINHA DO BRASIL",consulta_completa__11[[#This Row],[14 - Inst. Atuando no Local]]),0)</f>
        <v>0</v>
      </c>
      <c r="CT511" s="86" t="str">
        <f t="shared" si="240"/>
        <v/>
      </c>
      <c r="CU511" s="86">
        <f>IFERROR(FIND("EMPRESA ESPECIALIZADA EM ATENDIMENTO",consulta_completa__11[[#This Row],[14 - Inst. Atuando no Local]]),0)</f>
        <v>0</v>
      </c>
      <c r="CV511" s="86" t="str">
        <f t="shared" si="241"/>
        <v/>
      </c>
      <c r="CW511" s="86">
        <f>IFERROR(FIND("IBAMA",consulta_completa__11[[#This Row],[14 - Inst. Atuando no Local]]),0)</f>
        <v>0</v>
      </c>
      <c r="CX511" s="86" t="str">
        <f t="shared" si="242"/>
        <v/>
      </c>
      <c r="CY511" s="86" t="str">
        <f>IF(consulta_completa__11[[#This Row],[14 - Inst. Atuando no Local]]="","X","")</f>
        <v/>
      </c>
      <c r="CZ511" s="86">
        <f>IFERROR(FIND("OUTRA (S)",consulta_completa__11[[#This Row],[14 - Inst. Atuando no Local]]),0)</f>
        <v>0</v>
      </c>
      <c r="DA511" s="86" t="str">
        <f t="shared" si="243"/>
        <v/>
      </c>
      <c r="DB511" s="37" t="str">
        <f t="shared" si="244"/>
        <v>Sim</v>
      </c>
      <c r="DC511" s="37" t="str">
        <f t="shared" si="245"/>
        <v>Não</v>
      </c>
      <c r="DD511" s="37" t="str">
        <f t="shared" si="246"/>
        <v>Sim</v>
      </c>
      <c r="DE511" s="89" t="str">
        <f t="shared" si="248"/>
        <v>Federal</v>
      </c>
    </row>
    <row r="512" spans="1:109">
      <c r="A512" s="15">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4">
        <f>IFERROR(FIND("Óbitos/feridos",consulta_completa__11[[#This Row],[13 - Ocorrências/Ambientes Atingidos]]),0)</f>
        <v>0</v>
      </c>
      <c r="AY512" s="85" t="str">
        <f t="shared" si="218"/>
        <v/>
      </c>
      <c r="AZ512" s="84">
        <f>IFERROR(FIND("População afetada/evacuada",consulta_completa__11[[#This Row],[13 - Ocorrências/Ambientes Atingidos]]),0)</f>
        <v>0</v>
      </c>
      <c r="BA512" s="84" t="str">
        <f t="shared" si="219"/>
        <v/>
      </c>
      <c r="BB512" s="84">
        <f>IFERROR(FIND("Suspensão de abastecimento de água",consulta_completa__11[[#This Row],[13 - Ocorrências/Ambientes Atingidos]]),0)</f>
        <v>0</v>
      </c>
      <c r="BC512" s="85" t="str">
        <f t="shared" si="247"/>
        <v/>
      </c>
      <c r="BD512" s="84">
        <f>IFERROR(FIND("Rio/córrego",consulta_completa__11[[#This Row],[13 - Ocorrências/Ambientes Atingidos]]),0)</f>
        <v>0</v>
      </c>
      <c r="BE512" s="85" t="str">
        <f t="shared" si="220"/>
        <v/>
      </c>
      <c r="BF512" s="84">
        <f>IFERROR(FIND("Lago",consulta_completa__11[[#This Row],[13 - Ocorrências/Ambientes Atingidos]]),0)</f>
        <v>0</v>
      </c>
      <c r="BG512" s="85" t="str">
        <f t="shared" si="221"/>
        <v/>
      </c>
      <c r="BH512" s="84">
        <f>IFERROR(FIND("Mar",consulta_completa__11[[#This Row],[13 - Ocorrências/Ambientes Atingidos]]),0)</f>
        <v>1</v>
      </c>
      <c r="BI512" s="85" t="str">
        <f t="shared" si="222"/>
        <v>X</v>
      </c>
      <c r="BJ512" s="84">
        <f>IFERROR(FIND("Praia",consulta_completa__11[[#This Row],[13 - Ocorrências/Ambientes Atingidos]]),0)</f>
        <v>0</v>
      </c>
      <c r="BK512" s="85" t="str">
        <f t="shared" si="223"/>
        <v/>
      </c>
      <c r="BL512" s="84">
        <f>IFERROR(FIND("Solo",consulta_completa__11[[#This Row],[13 - Ocorrências/Ambientes Atingidos]]),0)</f>
        <v>0</v>
      </c>
      <c r="BM512" s="85" t="str">
        <f t="shared" si="224"/>
        <v/>
      </c>
      <c r="BN512" s="84">
        <f>IFERROR(FIND("Águas subterrâneas",consulta_completa__11[[#This Row],[13 - Ocorrências/Ambientes Atingidos]]),0)</f>
        <v>0</v>
      </c>
      <c r="BO512" s="85" t="str">
        <f t="shared" si="225"/>
        <v/>
      </c>
      <c r="BP512" s="84">
        <f>IFERROR(FIND("Atmosfera",consulta_completa__11[[#This Row],[13 - Ocorrências/Ambientes Atingidos]]),0)</f>
        <v>0</v>
      </c>
      <c r="BQ512" s="85" t="str">
        <f t="shared" si="226"/>
        <v/>
      </c>
      <c r="BR512" s="84">
        <f>IFERROR(FIND("Flora",consulta_completa__11[[#This Row],[13 - Ocorrências/Ambientes Atingidos]]),0)</f>
        <v>0</v>
      </c>
      <c r="BS512" s="85" t="str">
        <f t="shared" si="227"/>
        <v/>
      </c>
      <c r="BT512" s="84">
        <f>IFERROR(FIND("Fauna",consulta_completa__11[[#This Row],[13 - Ocorrências/Ambientes Atingidos]]),0)</f>
        <v>0</v>
      </c>
      <c r="BU512" s="85" t="str">
        <f t="shared" si="228"/>
        <v/>
      </c>
      <c r="BV512" s="84">
        <f>IFERROR(FIND("UC federal",consulta_completa__11[[#This Row],[13 - Ocorrências/Ambientes Atingidos]]),0)</f>
        <v>0</v>
      </c>
      <c r="BW512" s="85" t="str">
        <f t="shared" si="229"/>
        <v/>
      </c>
      <c r="BX512" s="84">
        <f>IFERROR(FIND("UC estadual/municipal",consulta_completa__11[[#This Row],[13 - Ocorrências/Ambientes Atingidos]]),0)</f>
        <v>0</v>
      </c>
      <c r="BY512" s="85" t="str">
        <f t="shared" si="230"/>
        <v/>
      </c>
      <c r="BZ512" s="84">
        <f>IFERROR(FIND("Outro(s)",consulta_completa__11[[#This Row],[13 - Ocorrências/Ambientes Atingidos]]),0)</f>
        <v>0</v>
      </c>
      <c r="CA512" s="85" t="str">
        <f t="shared" si="231"/>
        <v/>
      </c>
      <c r="CB512" s="84">
        <f>IFERROR(FIND("Sem dano",consulta_completa__11[[#This Row],[13 - Ocorrências/Ambientes Atingidos]]),0)</f>
        <v>0</v>
      </c>
      <c r="CC512" s="85" t="str">
        <f t="shared" si="232"/>
        <v/>
      </c>
      <c r="CD512" s="84" t="str">
        <f>IF(consulta_completa__11[[#This Row],[13 - Ocorrências/Ambientes Atingidos]]="","X","")</f>
        <v/>
      </c>
      <c r="CE512" s="86">
        <f>IFERROR(FIND("IBAMA",consulta_completa__11[[#This Row],[14 - Inst. Atuando no Local]]),0)</f>
        <v>0</v>
      </c>
      <c r="CF512" s="86" t="str">
        <f t="shared" si="233"/>
        <v/>
      </c>
      <c r="CG512" s="86">
        <f>IFERROR(FIND("OEMA",consulta_completa__11[[#This Row],[14 - Inst. Atuando no Local]]),0)</f>
        <v>0</v>
      </c>
      <c r="CH512" s="86" t="str">
        <f t="shared" si="234"/>
        <v/>
      </c>
      <c r="CI512" s="86">
        <f>IFERROR(FIND("DEFESA CIVIL",consulta_completa__11[[#This Row],[14 - Inst. Atuando no Local]]),0)</f>
        <v>0</v>
      </c>
      <c r="CJ512" s="86" t="str">
        <f t="shared" si="235"/>
        <v/>
      </c>
      <c r="CK512" s="86">
        <f>IFERROR(FIND("CORPO DE BOMBEIROS",consulta_completa__11[[#This Row],[14 - Inst. Atuando no Local]]),0)</f>
        <v>0</v>
      </c>
      <c r="CL512" s="86" t="str">
        <f t="shared" si="236"/>
        <v/>
      </c>
      <c r="CM512" s="86">
        <f>IFERROR(FIND("POLÍCIA RODOVIÁRIA",consulta_completa__11[[#This Row],[14 - Inst. Atuando no Local]]),0)</f>
        <v>0</v>
      </c>
      <c r="CN512" s="86" t="str">
        <f t="shared" si="237"/>
        <v/>
      </c>
      <c r="CO512" s="86">
        <f>IFERROR(FIND("POLÍCIA MILITAR",consulta_completa__11[[#This Row],[14 - Inst. Atuando no Local]]),0)</f>
        <v>0</v>
      </c>
      <c r="CP512" s="86" t="str">
        <f t="shared" si="238"/>
        <v/>
      </c>
      <c r="CQ512" s="86">
        <f>IFERROR(FIND("POLÍCIA CIVIL",consulta_completa__11[[#This Row],[14 - Inst. Atuando no Local]]),0)</f>
        <v>0</v>
      </c>
      <c r="CR512" s="86" t="str">
        <f t="shared" si="239"/>
        <v/>
      </c>
      <c r="CS512" s="86">
        <f>IFERROR(FIND("MARINHA DO BRASIL",consulta_completa__11[[#This Row],[14 - Inst. Atuando no Local]]),0)</f>
        <v>0</v>
      </c>
      <c r="CT512" s="86" t="str">
        <f t="shared" si="240"/>
        <v/>
      </c>
      <c r="CU512" s="86">
        <f>IFERROR(FIND("EMPRESA ESPECIALIZADA EM ATENDIMENTO",consulta_completa__11[[#This Row],[14 - Inst. Atuando no Local]]),0)</f>
        <v>0</v>
      </c>
      <c r="CV512" s="86" t="str">
        <f t="shared" si="241"/>
        <v/>
      </c>
      <c r="CW512" s="86">
        <f>IFERROR(FIND("IBAMA",consulta_completa__11[[#This Row],[14 - Inst. Atuando no Local]]),0)</f>
        <v>0</v>
      </c>
      <c r="CX512" s="86" t="str">
        <f t="shared" si="242"/>
        <v/>
      </c>
      <c r="CY512" s="86" t="str">
        <f>IF(consulta_completa__11[[#This Row],[14 - Inst. Atuando no Local]]="","X","")</f>
        <v/>
      </c>
      <c r="CZ512" s="86">
        <f>IFERROR(FIND("OUTRA (S)",consulta_completa__11[[#This Row],[14 - Inst. Atuando no Local]]),0)</f>
        <v>0</v>
      </c>
      <c r="DA512" s="86" t="str">
        <f t="shared" si="243"/>
        <v/>
      </c>
      <c r="DB512" s="37" t="str">
        <f t="shared" si="244"/>
        <v>Sim</v>
      </c>
      <c r="DC512" s="37" t="str">
        <f t="shared" si="245"/>
        <v>Não</v>
      </c>
      <c r="DD512" s="37" t="str">
        <f t="shared" si="246"/>
        <v>Sim</v>
      </c>
      <c r="DE512" s="89" t="str">
        <f t="shared" si="248"/>
        <v>Federal</v>
      </c>
    </row>
    <row r="513" spans="1:109">
      <c r="A513" s="15">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4">
        <f>IFERROR(FIND("Óbitos/feridos",consulta_completa__11[[#This Row],[13 - Ocorrências/Ambientes Atingidos]]),0)</f>
        <v>0</v>
      </c>
      <c r="AY513" s="85" t="str">
        <f t="shared" si="218"/>
        <v/>
      </c>
      <c r="AZ513" s="84">
        <f>IFERROR(FIND("População afetada/evacuada",consulta_completa__11[[#This Row],[13 - Ocorrências/Ambientes Atingidos]]),0)</f>
        <v>0</v>
      </c>
      <c r="BA513" s="84" t="str">
        <f t="shared" si="219"/>
        <v/>
      </c>
      <c r="BB513" s="84">
        <f>IFERROR(FIND("Suspensão de abastecimento de água",consulta_completa__11[[#This Row],[13 - Ocorrências/Ambientes Atingidos]]),0)</f>
        <v>0</v>
      </c>
      <c r="BC513" s="85" t="str">
        <f t="shared" si="247"/>
        <v/>
      </c>
      <c r="BD513" s="84">
        <f>IFERROR(FIND("Rio/córrego",consulta_completa__11[[#This Row],[13 - Ocorrências/Ambientes Atingidos]]),0)</f>
        <v>0</v>
      </c>
      <c r="BE513" s="85" t="str">
        <f t="shared" si="220"/>
        <v/>
      </c>
      <c r="BF513" s="84">
        <f>IFERROR(FIND("Lago",consulta_completa__11[[#This Row],[13 - Ocorrências/Ambientes Atingidos]]),0)</f>
        <v>0</v>
      </c>
      <c r="BG513" s="85" t="str">
        <f t="shared" si="221"/>
        <v/>
      </c>
      <c r="BH513" s="84">
        <f>IFERROR(FIND("Mar",consulta_completa__11[[#This Row],[13 - Ocorrências/Ambientes Atingidos]]),0)</f>
        <v>0</v>
      </c>
      <c r="BI513" s="85" t="str">
        <f t="shared" si="222"/>
        <v/>
      </c>
      <c r="BJ513" s="84">
        <f>IFERROR(FIND("Praia",consulta_completa__11[[#This Row],[13 - Ocorrências/Ambientes Atingidos]]),0)</f>
        <v>0</v>
      </c>
      <c r="BK513" s="85" t="str">
        <f t="shared" si="223"/>
        <v/>
      </c>
      <c r="BL513" s="84">
        <f>IFERROR(FIND("Solo",consulta_completa__11[[#This Row],[13 - Ocorrências/Ambientes Atingidos]]),0)</f>
        <v>1</v>
      </c>
      <c r="BM513" s="85" t="str">
        <f t="shared" si="224"/>
        <v>X</v>
      </c>
      <c r="BN513" s="84">
        <f>IFERROR(FIND("Águas subterrâneas",consulta_completa__11[[#This Row],[13 - Ocorrências/Ambientes Atingidos]]),0)</f>
        <v>0</v>
      </c>
      <c r="BO513" s="85" t="str">
        <f t="shared" si="225"/>
        <v/>
      </c>
      <c r="BP513" s="84">
        <f>IFERROR(FIND("Atmosfera",consulta_completa__11[[#This Row],[13 - Ocorrências/Ambientes Atingidos]]),0)</f>
        <v>0</v>
      </c>
      <c r="BQ513" s="85" t="str">
        <f t="shared" si="226"/>
        <v/>
      </c>
      <c r="BR513" s="84">
        <f>IFERROR(FIND("Flora",consulta_completa__11[[#This Row],[13 - Ocorrências/Ambientes Atingidos]]),0)</f>
        <v>0</v>
      </c>
      <c r="BS513" s="85" t="str">
        <f t="shared" si="227"/>
        <v/>
      </c>
      <c r="BT513" s="84">
        <f>IFERROR(FIND("Fauna",consulta_completa__11[[#This Row],[13 - Ocorrências/Ambientes Atingidos]]),0)</f>
        <v>0</v>
      </c>
      <c r="BU513" s="85" t="str">
        <f t="shared" si="228"/>
        <v/>
      </c>
      <c r="BV513" s="84">
        <f>IFERROR(FIND("UC federal",consulta_completa__11[[#This Row],[13 - Ocorrências/Ambientes Atingidos]]),0)</f>
        <v>0</v>
      </c>
      <c r="BW513" s="85" t="str">
        <f t="shared" si="229"/>
        <v/>
      </c>
      <c r="BX513" s="84">
        <f>IFERROR(FIND("UC estadual/municipal",consulta_completa__11[[#This Row],[13 - Ocorrências/Ambientes Atingidos]]),0)</f>
        <v>0</v>
      </c>
      <c r="BY513" s="85" t="str">
        <f t="shared" si="230"/>
        <v/>
      </c>
      <c r="BZ513" s="84">
        <f>IFERROR(FIND("Outro(s)",consulta_completa__11[[#This Row],[13 - Ocorrências/Ambientes Atingidos]]),0)</f>
        <v>0</v>
      </c>
      <c r="CA513" s="85" t="str">
        <f t="shared" si="231"/>
        <v/>
      </c>
      <c r="CB513" s="84">
        <f>IFERROR(FIND("Sem dano",consulta_completa__11[[#This Row],[13 - Ocorrências/Ambientes Atingidos]]),0)</f>
        <v>0</v>
      </c>
      <c r="CC513" s="85" t="str">
        <f t="shared" si="232"/>
        <v/>
      </c>
      <c r="CD513" s="84" t="str">
        <f>IF(consulta_completa__11[[#This Row],[13 - Ocorrências/Ambientes Atingidos]]="","X","")</f>
        <v/>
      </c>
      <c r="CE513" s="86">
        <f>IFERROR(FIND("IBAMA",consulta_completa__11[[#This Row],[14 - Inst. Atuando no Local]]),0)</f>
        <v>21</v>
      </c>
      <c r="CF513" s="86" t="str">
        <f t="shared" si="233"/>
        <v>X</v>
      </c>
      <c r="CG513" s="86">
        <f>IFERROR(FIND("OEMA",consulta_completa__11[[#This Row],[14 - Inst. Atuando no Local]]),0)</f>
        <v>0</v>
      </c>
      <c r="CH513" s="86" t="str">
        <f t="shared" si="234"/>
        <v/>
      </c>
      <c r="CI513" s="86">
        <f>IFERROR(FIND("DEFESA CIVIL",consulta_completa__11[[#This Row],[14 - Inst. Atuando no Local]]),0)</f>
        <v>0</v>
      </c>
      <c r="CJ513" s="86" t="str">
        <f t="shared" si="235"/>
        <v/>
      </c>
      <c r="CK513" s="86">
        <f>IFERROR(FIND("CORPO DE BOMBEIROS",consulta_completa__11[[#This Row],[14 - Inst. Atuando no Local]]),0)</f>
        <v>0</v>
      </c>
      <c r="CL513" s="86" t="str">
        <f t="shared" si="236"/>
        <v/>
      </c>
      <c r="CM513" s="86">
        <f>IFERROR(FIND("POLÍCIA RODOVIÁRIA",consulta_completa__11[[#This Row],[14 - Inst. Atuando no Local]]),0)</f>
        <v>0</v>
      </c>
      <c r="CN513" s="86" t="str">
        <f t="shared" si="237"/>
        <v/>
      </c>
      <c r="CO513" s="86">
        <f>IFERROR(FIND("POLÍCIA MILITAR",consulta_completa__11[[#This Row],[14 - Inst. Atuando no Local]]),0)</f>
        <v>0</v>
      </c>
      <c r="CP513" s="86" t="str">
        <f t="shared" si="238"/>
        <v/>
      </c>
      <c r="CQ513" s="86">
        <f>IFERROR(FIND("POLÍCIA CIVIL",consulta_completa__11[[#This Row],[14 - Inst. Atuando no Local]]),0)</f>
        <v>0</v>
      </c>
      <c r="CR513" s="86" t="str">
        <f t="shared" si="239"/>
        <v/>
      </c>
      <c r="CS513" s="86">
        <f>IFERROR(FIND("MARINHA DO BRASIL",consulta_completa__11[[#This Row],[14 - Inst. Atuando no Local]]),0)</f>
        <v>0</v>
      </c>
      <c r="CT513" s="86" t="str">
        <f t="shared" si="240"/>
        <v/>
      </c>
      <c r="CU513" s="86">
        <f>IFERROR(FIND("EMPRESA ESPECIALIZADA EM ATENDIMENTO",consulta_completa__11[[#This Row],[14 - Inst. Atuando no Local]]),0)</f>
        <v>0</v>
      </c>
      <c r="CV513" s="86" t="str">
        <f t="shared" si="241"/>
        <v/>
      </c>
      <c r="CW513" s="86">
        <f>IFERROR(FIND("IBAMA",consulta_completa__11[[#This Row],[14 - Inst. Atuando no Local]]),0)</f>
        <v>21</v>
      </c>
      <c r="CX513" s="86" t="str">
        <f t="shared" si="242"/>
        <v>X</v>
      </c>
      <c r="CY513" s="86" t="str">
        <f>IF(consulta_completa__11[[#This Row],[14 - Inst. Atuando no Local]]="","X","")</f>
        <v/>
      </c>
      <c r="CZ513" s="86">
        <f>IFERROR(FIND("OUTRA (S)",consulta_completa__11[[#This Row],[14 - Inst. Atuando no Local]]),0)</f>
        <v>0</v>
      </c>
      <c r="DA513" s="86" t="str">
        <f t="shared" si="243"/>
        <v/>
      </c>
      <c r="DB513" s="37" t="str">
        <f t="shared" si="244"/>
        <v>Sim</v>
      </c>
      <c r="DC513" s="37" t="str">
        <f t="shared" si="245"/>
        <v>Não</v>
      </c>
      <c r="DD513" s="37" t="str">
        <f t="shared" si="246"/>
        <v>Sim</v>
      </c>
      <c r="DE513" s="89" t="str">
        <f t="shared" si="248"/>
        <v>Sem informação</v>
      </c>
    </row>
    <row r="514" spans="1:109">
      <c r="A514" s="15">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4">
        <f>IFERROR(FIND("Óbitos/feridos",consulta_completa__11[[#This Row],[13 - Ocorrências/Ambientes Atingidos]]),0)</f>
        <v>0</v>
      </c>
      <c r="AY514" s="85" t="str">
        <f t="shared" si="218"/>
        <v/>
      </c>
      <c r="AZ514" s="84">
        <f>IFERROR(FIND("População afetada/evacuada",consulta_completa__11[[#This Row],[13 - Ocorrências/Ambientes Atingidos]]),0)</f>
        <v>0</v>
      </c>
      <c r="BA514" s="84" t="str">
        <f t="shared" si="219"/>
        <v/>
      </c>
      <c r="BB514" s="84">
        <f>IFERROR(FIND("Suspensão de abastecimento de água",consulta_completa__11[[#This Row],[13 - Ocorrências/Ambientes Atingidos]]),0)</f>
        <v>0</v>
      </c>
      <c r="BC514" s="85" t="str">
        <f t="shared" si="247"/>
        <v/>
      </c>
      <c r="BD514" s="84">
        <f>IFERROR(FIND("Rio/córrego",consulta_completa__11[[#This Row],[13 - Ocorrências/Ambientes Atingidos]]),0)</f>
        <v>0</v>
      </c>
      <c r="BE514" s="85" t="str">
        <f t="shared" si="220"/>
        <v/>
      </c>
      <c r="BF514" s="84">
        <f>IFERROR(FIND("Lago",consulta_completa__11[[#This Row],[13 - Ocorrências/Ambientes Atingidos]]),0)</f>
        <v>0</v>
      </c>
      <c r="BG514" s="85" t="str">
        <f t="shared" si="221"/>
        <v/>
      </c>
      <c r="BH514" s="84">
        <f>IFERROR(FIND("Mar",consulta_completa__11[[#This Row],[13 - Ocorrências/Ambientes Atingidos]]),0)</f>
        <v>0</v>
      </c>
      <c r="BI514" s="85" t="str">
        <f t="shared" si="222"/>
        <v/>
      </c>
      <c r="BJ514" s="84">
        <f>IFERROR(FIND("Praia",consulta_completa__11[[#This Row],[13 - Ocorrências/Ambientes Atingidos]]),0)</f>
        <v>0</v>
      </c>
      <c r="BK514" s="85" t="str">
        <f t="shared" si="223"/>
        <v/>
      </c>
      <c r="BL514" s="84">
        <f>IFERROR(FIND("Solo",consulta_completa__11[[#This Row],[13 - Ocorrências/Ambientes Atingidos]]),0)</f>
        <v>1</v>
      </c>
      <c r="BM514" s="85" t="str">
        <f t="shared" si="224"/>
        <v>X</v>
      </c>
      <c r="BN514" s="84">
        <f>IFERROR(FIND("Águas subterrâneas",consulta_completa__11[[#This Row],[13 - Ocorrências/Ambientes Atingidos]]),0)</f>
        <v>0</v>
      </c>
      <c r="BO514" s="85" t="str">
        <f t="shared" si="225"/>
        <v/>
      </c>
      <c r="BP514" s="84">
        <f>IFERROR(FIND("Atmosfera",consulta_completa__11[[#This Row],[13 - Ocorrências/Ambientes Atingidos]]),0)</f>
        <v>0</v>
      </c>
      <c r="BQ514" s="85" t="str">
        <f t="shared" si="226"/>
        <v/>
      </c>
      <c r="BR514" s="84">
        <f>IFERROR(FIND("Flora",consulta_completa__11[[#This Row],[13 - Ocorrências/Ambientes Atingidos]]),0)</f>
        <v>0</v>
      </c>
      <c r="BS514" s="85" t="str">
        <f t="shared" si="227"/>
        <v/>
      </c>
      <c r="BT514" s="84">
        <f>IFERROR(FIND("Fauna",consulta_completa__11[[#This Row],[13 - Ocorrências/Ambientes Atingidos]]),0)</f>
        <v>0</v>
      </c>
      <c r="BU514" s="85" t="str">
        <f t="shared" si="228"/>
        <v/>
      </c>
      <c r="BV514" s="84">
        <f>IFERROR(FIND("UC federal",consulta_completa__11[[#This Row],[13 - Ocorrências/Ambientes Atingidos]]),0)</f>
        <v>0</v>
      </c>
      <c r="BW514" s="85" t="str">
        <f t="shared" si="229"/>
        <v/>
      </c>
      <c r="BX514" s="84">
        <f>IFERROR(FIND("UC estadual/municipal",consulta_completa__11[[#This Row],[13 - Ocorrências/Ambientes Atingidos]]),0)</f>
        <v>0</v>
      </c>
      <c r="BY514" s="85" t="str">
        <f t="shared" si="230"/>
        <v/>
      </c>
      <c r="BZ514" s="84">
        <f>IFERROR(FIND("Outro(s)",consulta_completa__11[[#This Row],[13 - Ocorrências/Ambientes Atingidos]]),0)</f>
        <v>0</v>
      </c>
      <c r="CA514" s="85" t="str">
        <f t="shared" si="231"/>
        <v/>
      </c>
      <c r="CB514" s="84">
        <f>IFERROR(FIND("Sem dano",consulta_completa__11[[#This Row],[13 - Ocorrências/Ambientes Atingidos]]),0)</f>
        <v>0</v>
      </c>
      <c r="CC514" s="85" t="str">
        <f t="shared" si="232"/>
        <v/>
      </c>
      <c r="CD514" s="84" t="str">
        <f>IF(consulta_completa__11[[#This Row],[13 - Ocorrências/Ambientes Atingidos]]="","X","")</f>
        <v/>
      </c>
      <c r="CE514" s="86">
        <f>IFERROR(FIND("IBAMA",consulta_completa__11[[#This Row],[14 - Inst. Atuando no Local]]),0)</f>
        <v>0</v>
      </c>
      <c r="CF514" s="86" t="str">
        <f t="shared" si="233"/>
        <v/>
      </c>
      <c r="CG514" s="86">
        <f>IFERROR(FIND("OEMA",consulta_completa__11[[#This Row],[14 - Inst. Atuando no Local]]),0)</f>
        <v>0</v>
      </c>
      <c r="CH514" s="86" t="str">
        <f t="shared" si="234"/>
        <v/>
      </c>
      <c r="CI514" s="86">
        <f>IFERROR(FIND("DEFESA CIVIL",consulta_completa__11[[#This Row],[14 - Inst. Atuando no Local]]),0)</f>
        <v>0</v>
      </c>
      <c r="CJ514" s="86" t="str">
        <f t="shared" si="235"/>
        <v/>
      </c>
      <c r="CK514" s="86">
        <f>IFERROR(FIND("CORPO DE BOMBEIROS",consulta_completa__11[[#This Row],[14 - Inst. Atuando no Local]]),0)</f>
        <v>0</v>
      </c>
      <c r="CL514" s="86" t="str">
        <f t="shared" si="236"/>
        <v/>
      </c>
      <c r="CM514" s="86">
        <f>IFERROR(FIND("POLÍCIA RODOVIÁRIA",consulta_completa__11[[#This Row],[14 - Inst. Atuando no Local]]),0)</f>
        <v>0</v>
      </c>
      <c r="CN514" s="86" t="str">
        <f t="shared" si="237"/>
        <v/>
      </c>
      <c r="CO514" s="86">
        <f>IFERROR(FIND("POLÍCIA MILITAR",consulta_completa__11[[#This Row],[14 - Inst. Atuando no Local]]),0)</f>
        <v>0</v>
      </c>
      <c r="CP514" s="86" t="str">
        <f t="shared" si="238"/>
        <v/>
      </c>
      <c r="CQ514" s="86">
        <f>IFERROR(FIND("POLÍCIA CIVIL",consulta_completa__11[[#This Row],[14 - Inst. Atuando no Local]]),0)</f>
        <v>0</v>
      </c>
      <c r="CR514" s="86" t="str">
        <f t="shared" si="239"/>
        <v/>
      </c>
      <c r="CS514" s="86">
        <f>IFERROR(FIND("MARINHA DO BRASIL",consulta_completa__11[[#This Row],[14 - Inst. Atuando no Local]]),0)</f>
        <v>0</v>
      </c>
      <c r="CT514" s="86" t="str">
        <f t="shared" si="240"/>
        <v/>
      </c>
      <c r="CU514" s="86">
        <f>IFERROR(FIND("EMPRESA ESPECIALIZADA EM ATENDIMENTO",consulta_completa__11[[#This Row],[14 - Inst. Atuando no Local]]),0)</f>
        <v>0</v>
      </c>
      <c r="CV514" s="86" t="str">
        <f t="shared" si="241"/>
        <v/>
      </c>
      <c r="CW514" s="86">
        <f>IFERROR(FIND("IBAMA",consulta_completa__11[[#This Row],[14 - Inst. Atuando no Local]]),0)</f>
        <v>0</v>
      </c>
      <c r="CX514" s="86" t="str">
        <f t="shared" si="242"/>
        <v/>
      </c>
      <c r="CY514" s="86" t="str">
        <f>IF(consulta_completa__11[[#This Row],[14 - Inst. Atuando no Local]]="","X","")</f>
        <v/>
      </c>
      <c r="CZ514" s="86">
        <f>IFERROR(FIND("OUTRA (S)",consulta_completa__11[[#This Row],[14 - Inst. Atuando no Local]]),0)</f>
        <v>0</v>
      </c>
      <c r="DA514" s="86" t="str">
        <f t="shared" si="243"/>
        <v/>
      </c>
      <c r="DB514" s="37" t="str">
        <f t="shared" si="244"/>
        <v>Sim</v>
      </c>
      <c r="DC514" s="37" t="str">
        <f t="shared" si="245"/>
        <v>Não</v>
      </c>
      <c r="DD514" s="37" t="str">
        <f t="shared" si="246"/>
        <v>Sim</v>
      </c>
      <c r="DE514" s="89" t="str">
        <f t="shared" si="248"/>
        <v>Federal</v>
      </c>
    </row>
    <row r="515" spans="1:109">
      <c r="A515" s="15">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4">
        <f>IFERROR(FIND("Óbitos/feridos",consulta_completa__11[[#This Row],[13 - Ocorrências/Ambientes Atingidos]]),0)</f>
        <v>0</v>
      </c>
      <c r="AY515" s="85" t="str">
        <f t="shared" ref="AY515:AY578" si="249">IF(AX515=0,"","X")</f>
        <v/>
      </c>
      <c r="AZ515" s="84">
        <f>IFERROR(FIND("População afetada/evacuada",consulta_completa__11[[#This Row],[13 - Ocorrências/Ambientes Atingidos]]),0)</f>
        <v>0</v>
      </c>
      <c r="BA515" s="84" t="str">
        <f t="shared" ref="BA515:BA578" si="250">IF(AZ515=0,"","X")</f>
        <v/>
      </c>
      <c r="BB515" s="84">
        <f>IFERROR(FIND("Suspensão de abastecimento de água",consulta_completa__11[[#This Row],[13 - Ocorrências/Ambientes Atingidos]]),0)</f>
        <v>0</v>
      </c>
      <c r="BC515" s="85" t="str">
        <f t="shared" si="247"/>
        <v/>
      </c>
      <c r="BD515" s="84">
        <f>IFERROR(FIND("Rio/córrego",consulta_completa__11[[#This Row],[13 - Ocorrências/Ambientes Atingidos]]),0)</f>
        <v>0</v>
      </c>
      <c r="BE515" s="85" t="str">
        <f t="shared" ref="BE515:BE578" si="251">IF(BD515=0,"","X")</f>
        <v/>
      </c>
      <c r="BF515" s="84">
        <f>IFERROR(FIND("Lago",consulta_completa__11[[#This Row],[13 - Ocorrências/Ambientes Atingidos]]),0)</f>
        <v>0</v>
      </c>
      <c r="BG515" s="85" t="str">
        <f t="shared" ref="BG515:BG578" si="252">IF(BF515=0,"","X")</f>
        <v/>
      </c>
      <c r="BH515" s="84">
        <f>IFERROR(FIND("Mar",consulta_completa__11[[#This Row],[13 - Ocorrências/Ambientes Atingidos]]),0)</f>
        <v>1</v>
      </c>
      <c r="BI515" s="85" t="str">
        <f t="shared" ref="BI515:BI578" si="253">IF(BH515=0,"","X")</f>
        <v>X</v>
      </c>
      <c r="BJ515" s="84">
        <f>IFERROR(FIND("Praia",consulta_completa__11[[#This Row],[13 - Ocorrências/Ambientes Atingidos]]),0)</f>
        <v>0</v>
      </c>
      <c r="BK515" s="85" t="str">
        <f t="shared" ref="BK515:BK578" si="254">IF(BJ515=0,"","X")</f>
        <v/>
      </c>
      <c r="BL515" s="84">
        <f>IFERROR(FIND("Solo",consulta_completa__11[[#This Row],[13 - Ocorrências/Ambientes Atingidos]]),0)</f>
        <v>0</v>
      </c>
      <c r="BM515" s="85" t="str">
        <f t="shared" ref="BM515:BM578" si="255">IF(BL515=0,"","X")</f>
        <v/>
      </c>
      <c r="BN515" s="84">
        <f>IFERROR(FIND("Águas subterrâneas",consulta_completa__11[[#This Row],[13 - Ocorrências/Ambientes Atingidos]]),0)</f>
        <v>0</v>
      </c>
      <c r="BO515" s="85" t="str">
        <f t="shared" ref="BO515:BO578" si="256">IF(BN515=0,"","X")</f>
        <v/>
      </c>
      <c r="BP515" s="84">
        <f>IFERROR(FIND("Atmosfera",consulta_completa__11[[#This Row],[13 - Ocorrências/Ambientes Atingidos]]),0)</f>
        <v>0</v>
      </c>
      <c r="BQ515" s="85" t="str">
        <f t="shared" ref="BQ515:BQ578" si="257">IF(BP515=0,"","X")</f>
        <v/>
      </c>
      <c r="BR515" s="84">
        <f>IFERROR(FIND("Flora",consulta_completa__11[[#This Row],[13 - Ocorrências/Ambientes Atingidos]]),0)</f>
        <v>0</v>
      </c>
      <c r="BS515" s="85" t="str">
        <f t="shared" ref="BS515:BS578" si="258">IF(BR515=0,"","X")</f>
        <v/>
      </c>
      <c r="BT515" s="84">
        <f>IFERROR(FIND("Fauna",consulta_completa__11[[#This Row],[13 - Ocorrências/Ambientes Atingidos]]),0)</f>
        <v>0</v>
      </c>
      <c r="BU515" s="85" t="str">
        <f t="shared" ref="BU515:BU578" si="259">IF(BT515=0,"","X")</f>
        <v/>
      </c>
      <c r="BV515" s="84">
        <f>IFERROR(FIND("UC federal",consulta_completa__11[[#This Row],[13 - Ocorrências/Ambientes Atingidos]]),0)</f>
        <v>0</v>
      </c>
      <c r="BW515" s="85" t="str">
        <f t="shared" ref="BW515:BW578" si="260">IF(BV515=0,"","X")</f>
        <v/>
      </c>
      <c r="BX515" s="84">
        <f>IFERROR(FIND("UC estadual/municipal",consulta_completa__11[[#This Row],[13 - Ocorrências/Ambientes Atingidos]]),0)</f>
        <v>0</v>
      </c>
      <c r="BY515" s="85" t="str">
        <f t="shared" ref="BY515:BY578" si="261">IF(BX515=0,"","X")</f>
        <v/>
      </c>
      <c r="BZ515" s="84">
        <f>IFERROR(FIND("Outro(s)",consulta_completa__11[[#This Row],[13 - Ocorrências/Ambientes Atingidos]]),0)</f>
        <v>0</v>
      </c>
      <c r="CA515" s="85" t="str">
        <f t="shared" ref="CA515:CA578" si="262">IF(BZ515=0,"","X")</f>
        <v/>
      </c>
      <c r="CB515" s="84">
        <f>IFERROR(FIND("Sem dano",consulta_completa__11[[#This Row],[13 - Ocorrências/Ambientes Atingidos]]),0)</f>
        <v>0</v>
      </c>
      <c r="CC515" s="85" t="str">
        <f t="shared" ref="CC515:CC578" si="263">IF(CB515=0,"","X")</f>
        <v/>
      </c>
      <c r="CD515" s="84" t="str">
        <f>IF(consulta_completa__11[[#This Row],[13 - Ocorrências/Ambientes Atingidos]]="","X","")</f>
        <v/>
      </c>
      <c r="CE515" s="86">
        <f>IFERROR(FIND("IBAMA",consulta_completa__11[[#This Row],[14 - Inst. Atuando no Local]]),0)</f>
        <v>0</v>
      </c>
      <c r="CF515" s="86" t="str">
        <f t="shared" ref="CF515:CF578" si="264">IF(CE515=0,"","X")</f>
        <v/>
      </c>
      <c r="CG515" s="86">
        <f>IFERROR(FIND("OEMA",consulta_completa__11[[#This Row],[14 - Inst. Atuando no Local]]),0)</f>
        <v>0</v>
      </c>
      <c r="CH515" s="86" t="str">
        <f t="shared" ref="CH515:CH578" si="265">IF(CG515=0,"","X")</f>
        <v/>
      </c>
      <c r="CI515" s="86">
        <f>IFERROR(FIND("DEFESA CIVIL",consulta_completa__11[[#This Row],[14 - Inst. Atuando no Local]]),0)</f>
        <v>0</v>
      </c>
      <c r="CJ515" s="86" t="str">
        <f t="shared" ref="CJ515:CJ578" si="266">IF(CI515=0,"","X")</f>
        <v/>
      </c>
      <c r="CK515" s="86">
        <f>IFERROR(FIND("CORPO DE BOMBEIROS",consulta_completa__11[[#This Row],[14 - Inst. Atuando no Local]]),0)</f>
        <v>0</v>
      </c>
      <c r="CL515" s="86" t="str">
        <f t="shared" ref="CL515:CL578" si="267">IF(CK515=0,"","X")</f>
        <v/>
      </c>
      <c r="CM515" s="86">
        <f>IFERROR(FIND("POLÍCIA RODOVIÁRIA",consulta_completa__11[[#This Row],[14 - Inst. Atuando no Local]]),0)</f>
        <v>0</v>
      </c>
      <c r="CN515" s="86" t="str">
        <f t="shared" ref="CN515:CN578" si="268">IF(CM515=0,"","X")</f>
        <v/>
      </c>
      <c r="CO515" s="86">
        <f>IFERROR(FIND("POLÍCIA MILITAR",consulta_completa__11[[#This Row],[14 - Inst. Atuando no Local]]),0)</f>
        <v>0</v>
      </c>
      <c r="CP515" s="86" t="str">
        <f t="shared" ref="CP515:CP578" si="269">IF(CO515=0,"","X")</f>
        <v/>
      </c>
      <c r="CQ515" s="86">
        <f>IFERROR(FIND("POLÍCIA CIVIL",consulta_completa__11[[#This Row],[14 - Inst. Atuando no Local]]),0)</f>
        <v>0</v>
      </c>
      <c r="CR515" s="86" t="str">
        <f t="shared" ref="CR515:CR578" si="270">IF(CQ515=0,"","X")</f>
        <v/>
      </c>
      <c r="CS515" s="86">
        <f>IFERROR(FIND("MARINHA DO BRASIL",consulta_completa__11[[#This Row],[14 - Inst. Atuando no Local]]),0)</f>
        <v>0</v>
      </c>
      <c r="CT515" s="86" t="str">
        <f t="shared" ref="CT515:CT578" si="271">IF(CS515=0,"","X")</f>
        <v/>
      </c>
      <c r="CU515" s="86">
        <f>IFERROR(FIND("EMPRESA ESPECIALIZADA EM ATENDIMENTO",consulta_completa__11[[#This Row],[14 - Inst. Atuando no Local]]),0)</f>
        <v>0</v>
      </c>
      <c r="CV515" s="86" t="str">
        <f t="shared" ref="CV515:CV578" si="272">IF(CU515=0,"","X")</f>
        <v/>
      </c>
      <c r="CW515" s="86">
        <f>IFERROR(FIND("IBAMA",consulta_completa__11[[#This Row],[14 - Inst. Atuando no Local]]),0)</f>
        <v>0</v>
      </c>
      <c r="CX515" s="86" t="str">
        <f t="shared" ref="CX515:CX578" si="273">IF(CW515=0,"","X")</f>
        <v/>
      </c>
      <c r="CY515" s="86" t="str">
        <f>IF(consulta_completa__11[[#This Row],[14 - Inst. Atuando no Local]]="","X","")</f>
        <v/>
      </c>
      <c r="CZ515" s="86">
        <f>IFERROR(FIND("OUTRA (S)",consulta_completa__11[[#This Row],[14 - Inst. Atuando no Local]]),0)</f>
        <v>0</v>
      </c>
      <c r="DA515" s="86" t="str">
        <f t="shared" ref="DA515:DA578" si="274">IF(CZ515=0,"","X")</f>
        <v/>
      </c>
      <c r="DB515" s="37" t="str">
        <f t="shared" ref="DB515:DB578" si="275">IF(AH$2="","",IF(AH$2="S","Sim",IF(AH$2="N","Não", IF(AH$2="I","Sem Informação"))))</f>
        <v>Sim</v>
      </c>
      <c r="DC515" s="37" t="str">
        <f t="shared" ref="DC515:DC578" si="276">IF(AI$2="","",IF(AI$2="S","Sim",IF(AI$2="N","Não", IF(AI$2="I","Sem Informação"))))</f>
        <v>Não</v>
      </c>
      <c r="DD515" s="37" t="str">
        <f t="shared" ref="DD515:DD578" si="277">IF(AJ$2="","",IF(AJ$2="S","Sim",IF(AJ$2="N","Não", IF(AJ$2="I","Sem Informação"))))</f>
        <v>Sim</v>
      </c>
      <c r="DE515" s="89" t="str">
        <f t="shared" si="248"/>
        <v>Federal</v>
      </c>
    </row>
    <row r="516" spans="1:109">
      <c r="A516" s="15">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4">
        <f>IFERROR(FIND("Óbitos/feridos",consulta_completa__11[[#This Row],[13 - Ocorrências/Ambientes Atingidos]]),0)</f>
        <v>0</v>
      </c>
      <c r="AY516" s="85" t="str">
        <f t="shared" si="249"/>
        <v/>
      </c>
      <c r="AZ516" s="84">
        <f>IFERROR(FIND("População afetada/evacuada",consulta_completa__11[[#This Row],[13 - Ocorrências/Ambientes Atingidos]]),0)</f>
        <v>0</v>
      </c>
      <c r="BA516" s="84" t="str">
        <f t="shared" si="250"/>
        <v/>
      </c>
      <c r="BB516" s="84">
        <f>IFERROR(FIND("Suspensão de abastecimento de água",consulta_completa__11[[#This Row],[13 - Ocorrências/Ambientes Atingidos]]),0)</f>
        <v>0</v>
      </c>
      <c r="BC516" s="85" t="str">
        <f t="shared" ref="BC516:BC579" si="278">IF(BB516=0,"","X")</f>
        <v/>
      </c>
      <c r="BD516" s="84">
        <f>IFERROR(FIND("Rio/córrego",consulta_completa__11[[#This Row],[13 - Ocorrências/Ambientes Atingidos]]),0)</f>
        <v>0</v>
      </c>
      <c r="BE516" s="85" t="str">
        <f t="shared" si="251"/>
        <v/>
      </c>
      <c r="BF516" s="84">
        <f>IFERROR(FIND("Lago",consulta_completa__11[[#This Row],[13 - Ocorrências/Ambientes Atingidos]]),0)</f>
        <v>0</v>
      </c>
      <c r="BG516" s="85" t="str">
        <f t="shared" si="252"/>
        <v/>
      </c>
      <c r="BH516" s="84">
        <f>IFERROR(FIND("Mar",consulta_completa__11[[#This Row],[13 - Ocorrências/Ambientes Atingidos]]),0)</f>
        <v>0</v>
      </c>
      <c r="BI516" s="85" t="str">
        <f t="shared" si="253"/>
        <v/>
      </c>
      <c r="BJ516" s="84">
        <f>IFERROR(FIND("Praia",consulta_completa__11[[#This Row],[13 - Ocorrências/Ambientes Atingidos]]),0)</f>
        <v>0</v>
      </c>
      <c r="BK516" s="85" t="str">
        <f t="shared" si="254"/>
        <v/>
      </c>
      <c r="BL516" s="84">
        <f>IFERROR(FIND("Solo",consulta_completa__11[[#This Row],[13 - Ocorrências/Ambientes Atingidos]]),0)</f>
        <v>1</v>
      </c>
      <c r="BM516" s="85" t="str">
        <f t="shared" si="255"/>
        <v>X</v>
      </c>
      <c r="BN516" s="84">
        <f>IFERROR(FIND("Águas subterrâneas",consulta_completa__11[[#This Row],[13 - Ocorrências/Ambientes Atingidos]]),0)</f>
        <v>0</v>
      </c>
      <c r="BO516" s="85" t="str">
        <f t="shared" si="256"/>
        <v/>
      </c>
      <c r="BP516" s="84">
        <f>IFERROR(FIND("Atmosfera",consulta_completa__11[[#This Row],[13 - Ocorrências/Ambientes Atingidos]]),0)</f>
        <v>0</v>
      </c>
      <c r="BQ516" s="85" t="str">
        <f t="shared" si="257"/>
        <v/>
      </c>
      <c r="BR516" s="84">
        <f>IFERROR(FIND("Flora",consulta_completa__11[[#This Row],[13 - Ocorrências/Ambientes Atingidos]]),0)</f>
        <v>0</v>
      </c>
      <c r="BS516" s="85" t="str">
        <f t="shared" si="258"/>
        <v/>
      </c>
      <c r="BT516" s="84">
        <f>IFERROR(FIND("Fauna",consulta_completa__11[[#This Row],[13 - Ocorrências/Ambientes Atingidos]]),0)</f>
        <v>0</v>
      </c>
      <c r="BU516" s="85" t="str">
        <f t="shared" si="259"/>
        <v/>
      </c>
      <c r="BV516" s="84">
        <f>IFERROR(FIND("UC federal",consulta_completa__11[[#This Row],[13 - Ocorrências/Ambientes Atingidos]]),0)</f>
        <v>0</v>
      </c>
      <c r="BW516" s="85" t="str">
        <f t="shared" si="260"/>
        <v/>
      </c>
      <c r="BX516" s="84">
        <f>IFERROR(FIND("UC estadual/municipal",consulta_completa__11[[#This Row],[13 - Ocorrências/Ambientes Atingidos]]),0)</f>
        <v>0</v>
      </c>
      <c r="BY516" s="85" t="str">
        <f t="shared" si="261"/>
        <v/>
      </c>
      <c r="BZ516" s="84">
        <f>IFERROR(FIND("Outro(s)",consulta_completa__11[[#This Row],[13 - Ocorrências/Ambientes Atingidos]]),0)</f>
        <v>0</v>
      </c>
      <c r="CA516" s="85" t="str">
        <f t="shared" si="262"/>
        <v/>
      </c>
      <c r="CB516" s="84">
        <f>IFERROR(FIND("Sem dano",consulta_completa__11[[#This Row],[13 - Ocorrências/Ambientes Atingidos]]),0)</f>
        <v>0</v>
      </c>
      <c r="CC516" s="85" t="str">
        <f t="shared" si="263"/>
        <v/>
      </c>
      <c r="CD516" s="84" t="str">
        <f>IF(consulta_completa__11[[#This Row],[13 - Ocorrências/Ambientes Atingidos]]="","X","")</f>
        <v/>
      </c>
      <c r="CE516" s="86">
        <f>IFERROR(FIND("IBAMA",consulta_completa__11[[#This Row],[14 - Inst. Atuando no Local]]),0)</f>
        <v>0</v>
      </c>
      <c r="CF516" s="86" t="str">
        <f t="shared" si="264"/>
        <v/>
      </c>
      <c r="CG516" s="86">
        <f>IFERROR(FIND("OEMA",consulta_completa__11[[#This Row],[14 - Inst. Atuando no Local]]),0)</f>
        <v>0</v>
      </c>
      <c r="CH516" s="86" t="str">
        <f t="shared" si="265"/>
        <v/>
      </c>
      <c r="CI516" s="86">
        <f>IFERROR(FIND("DEFESA CIVIL",consulta_completa__11[[#This Row],[14 - Inst. Atuando no Local]]),0)</f>
        <v>0</v>
      </c>
      <c r="CJ516" s="86" t="str">
        <f t="shared" si="266"/>
        <v/>
      </c>
      <c r="CK516" s="86">
        <f>IFERROR(FIND("CORPO DE BOMBEIROS",consulta_completa__11[[#This Row],[14 - Inst. Atuando no Local]]),0)</f>
        <v>0</v>
      </c>
      <c r="CL516" s="86" t="str">
        <f t="shared" si="267"/>
        <v/>
      </c>
      <c r="CM516" s="86">
        <f>IFERROR(FIND("POLÍCIA RODOVIÁRIA",consulta_completa__11[[#This Row],[14 - Inst. Atuando no Local]]),0)</f>
        <v>0</v>
      </c>
      <c r="CN516" s="86" t="str">
        <f t="shared" si="268"/>
        <v/>
      </c>
      <c r="CO516" s="86">
        <f>IFERROR(FIND("POLÍCIA MILITAR",consulta_completa__11[[#This Row],[14 - Inst. Atuando no Local]]),0)</f>
        <v>0</v>
      </c>
      <c r="CP516" s="86" t="str">
        <f t="shared" si="269"/>
        <v/>
      </c>
      <c r="CQ516" s="86">
        <f>IFERROR(FIND("POLÍCIA CIVIL",consulta_completa__11[[#This Row],[14 - Inst. Atuando no Local]]),0)</f>
        <v>0</v>
      </c>
      <c r="CR516" s="86" t="str">
        <f t="shared" si="270"/>
        <v/>
      </c>
      <c r="CS516" s="86">
        <f>IFERROR(FIND("MARINHA DO BRASIL",consulta_completa__11[[#This Row],[14 - Inst. Atuando no Local]]),0)</f>
        <v>0</v>
      </c>
      <c r="CT516" s="86" t="str">
        <f t="shared" si="271"/>
        <v/>
      </c>
      <c r="CU516" s="86">
        <f>IFERROR(FIND("EMPRESA ESPECIALIZADA EM ATENDIMENTO",consulta_completa__11[[#This Row],[14 - Inst. Atuando no Local]]),0)</f>
        <v>0</v>
      </c>
      <c r="CV516" s="86" t="str">
        <f t="shared" si="272"/>
        <v/>
      </c>
      <c r="CW516" s="86">
        <f>IFERROR(FIND("IBAMA",consulta_completa__11[[#This Row],[14 - Inst. Atuando no Local]]),0)</f>
        <v>0</v>
      </c>
      <c r="CX516" s="86" t="str">
        <f t="shared" si="273"/>
        <v/>
      </c>
      <c r="CY516" s="86" t="str">
        <f>IF(consulta_completa__11[[#This Row],[14 - Inst. Atuando no Local]]="","X","")</f>
        <v/>
      </c>
      <c r="CZ516" s="86">
        <f>IFERROR(FIND("OUTRA (S)",consulta_completa__11[[#This Row],[14 - Inst. Atuando no Local]]),0)</f>
        <v>0</v>
      </c>
      <c r="DA516" s="86" t="str">
        <f t="shared" si="274"/>
        <v/>
      </c>
      <c r="DB516" s="37" t="str">
        <f t="shared" si="275"/>
        <v>Sim</v>
      </c>
      <c r="DC516" s="37" t="str">
        <f t="shared" si="276"/>
        <v>Não</v>
      </c>
      <c r="DD516" s="37" t="str">
        <f t="shared" si="277"/>
        <v>Sim</v>
      </c>
      <c r="DE516" s="89" t="str">
        <f t="shared" ref="DE516:DE579" si="279">IF(AD516=1,"Federal",IF(AD516=2,"Estadual",IF(AD516=0,"Sem informação","")))</f>
        <v>Sem informação</v>
      </c>
    </row>
    <row r="517" spans="1:109">
      <c r="A517" s="15">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4">
        <f>IFERROR(FIND("Óbitos/feridos",consulta_completa__11[[#This Row],[13 - Ocorrências/Ambientes Atingidos]]),0)</f>
        <v>0</v>
      </c>
      <c r="AY517" s="85" t="str">
        <f t="shared" si="249"/>
        <v/>
      </c>
      <c r="AZ517" s="84">
        <f>IFERROR(FIND("População afetada/evacuada",consulta_completa__11[[#This Row],[13 - Ocorrências/Ambientes Atingidos]]),0)</f>
        <v>0</v>
      </c>
      <c r="BA517" s="84" t="str">
        <f t="shared" si="250"/>
        <v/>
      </c>
      <c r="BB517" s="84">
        <f>IFERROR(FIND("Suspensão de abastecimento de água",consulta_completa__11[[#This Row],[13 - Ocorrências/Ambientes Atingidos]]),0)</f>
        <v>0</v>
      </c>
      <c r="BC517" s="85" t="str">
        <f t="shared" si="278"/>
        <v/>
      </c>
      <c r="BD517" s="84">
        <f>IFERROR(FIND("Rio/córrego",consulta_completa__11[[#This Row],[13 - Ocorrências/Ambientes Atingidos]]),0)</f>
        <v>0</v>
      </c>
      <c r="BE517" s="85" t="str">
        <f t="shared" si="251"/>
        <v/>
      </c>
      <c r="BF517" s="84">
        <f>IFERROR(FIND("Lago",consulta_completa__11[[#This Row],[13 - Ocorrências/Ambientes Atingidos]]),0)</f>
        <v>0</v>
      </c>
      <c r="BG517" s="85" t="str">
        <f t="shared" si="252"/>
        <v/>
      </c>
      <c r="BH517" s="84">
        <f>IFERROR(FIND("Mar",consulta_completa__11[[#This Row],[13 - Ocorrências/Ambientes Atingidos]]),0)</f>
        <v>0</v>
      </c>
      <c r="BI517" s="85" t="str">
        <f t="shared" si="253"/>
        <v/>
      </c>
      <c r="BJ517" s="84">
        <f>IFERROR(FIND("Praia",consulta_completa__11[[#This Row],[13 - Ocorrências/Ambientes Atingidos]]),0)</f>
        <v>0</v>
      </c>
      <c r="BK517" s="85" t="str">
        <f t="shared" si="254"/>
        <v/>
      </c>
      <c r="BL517" s="84">
        <f>IFERROR(FIND("Solo",consulta_completa__11[[#This Row],[13 - Ocorrências/Ambientes Atingidos]]),0)</f>
        <v>1</v>
      </c>
      <c r="BM517" s="85" t="str">
        <f t="shared" si="255"/>
        <v>X</v>
      </c>
      <c r="BN517" s="84">
        <f>IFERROR(FIND("Águas subterrâneas",consulta_completa__11[[#This Row],[13 - Ocorrências/Ambientes Atingidos]]),0)</f>
        <v>0</v>
      </c>
      <c r="BO517" s="85" t="str">
        <f t="shared" si="256"/>
        <v/>
      </c>
      <c r="BP517" s="84">
        <f>IFERROR(FIND("Atmosfera",consulta_completa__11[[#This Row],[13 - Ocorrências/Ambientes Atingidos]]),0)</f>
        <v>0</v>
      </c>
      <c r="BQ517" s="85" t="str">
        <f t="shared" si="257"/>
        <v/>
      </c>
      <c r="BR517" s="84">
        <f>IFERROR(FIND("Flora",consulta_completa__11[[#This Row],[13 - Ocorrências/Ambientes Atingidos]]),0)</f>
        <v>0</v>
      </c>
      <c r="BS517" s="85" t="str">
        <f t="shared" si="258"/>
        <v/>
      </c>
      <c r="BT517" s="84">
        <f>IFERROR(FIND("Fauna",consulta_completa__11[[#This Row],[13 - Ocorrências/Ambientes Atingidos]]),0)</f>
        <v>0</v>
      </c>
      <c r="BU517" s="85" t="str">
        <f t="shared" si="259"/>
        <v/>
      </c>
      <c r="BV517" s="84">
        <f>IFERROR(FIND("UC federal",consulta_completa__11[[#This Row],[13 - Ocorrências/Ambientes Atingidos]]),0)</f>
        <v>0</v>
      </c>
      <c r="BW517" s="85" t="str">
        <f t="shared" si="260"/>
        <v/>
      </c>
      <c r="BX517" s="84">
        <f>IFERROR(FIND("UC estadual/municipal",consulta_completa__11[[#This Row],[13 - Ocorrências/Ambientes Atingidos]]),0)</f>
        <v>0</v>
      </c>
      <c r="BY517" s="85" t="str">
        <f t="shared" si="261"/>
        <v/>
      </c>
      <c r="BZ517" s="84">
        <f>IFERROR(FIND("Outro(s)",consulta_completa__11[[#This Row],[13 - Ocorrências/Ambientes Atingidos]]),0)</f>
        <v>0</v>
      </c>
      <c r="CA517" s="85" t="str">
        <f t="shared" si="262"/>
        <v/>
      </c>
      <c r="CB517" s="84">
        <f>IFERROR(FIND("Sem dano",consulta_completa__11[[#This Row],[13 - Ocorrências/Ambientes Atingidos]]),0)</f>
        <v>0</v>
      </c>
      <c r="CC517" s="85" t="str">
        <f t="shared" si="263"/>
        <v/>
      </c>
      <c r="CD517" s="84" t="str">
        <f>IF(consulta_completa__11[[#This Row],[13 - Ocorrências/Ambientes Atingidos]]="","X","")</f>
        <v/>
      </c>
      <c r="CE517" s="86">
        <f>IFERROR(FIND("IBAMA",consulta_completa__11[[#This Row],[14 - Inst. Atuando no Local]]),0)</f>
        <v>0</v>
      </c>
      <c r="CF517" s="86" t="str">
        <f t="shared" si="264"/>
        <v/>
      </c>
      <c r="CG517" s="86">
        <f>IFERROR(FIND("OEMA",consulta_completa__11[[#This Row],[14 - Inst. Atuando no Local]]),0)</f>
        <v>0</v>
      </c>
      <c r="CH517" s="86" t="str">
        <f t="shared" si="265"/>
        <v/>
      </c>
      <c r="CI517" s="86">
        <f>IFERROR(FIND("DEFESA CIVIL",consulta_completa__11[[#This Row],[14 - Inst. Atuando no Local]]),0)</f>
        <v>0</v>
      </c>
      <c r="CJ517" s="86" t="str">
        <f t="shared" si="266"/>
        <v/>
      </c>
      <c r="CK517" s="86">
        <f>IFERROR(FIND("CORPO DE BOMBEIROS",consulta_completa__11[[#This Row],[14 - Inst. Atuando no Local]]),0)</f>
        <v>0</v>
      </c>
      <c r="CL517" s="86" t="str">
        <f t="shared" si="267"/>
        <v/>
      </c>
      <c r="CM517" s="86">
        <f>IFERROR(FIND("POLÍCIA RODOVIÁRIA",consulta_completa__11[[#This Row],[14 - Inst. Atuando no Local]]),0)</f>
        <v>0</v>
      </c>
      <c r="CN517" s="86" t="str">
        <f t="shared" si="268"/>
        <v/>
      </c>
      <c r="CO517" s="86">
        <f>IFERROR(FIND("POLÍCIA MILITAR",consulta_completa__11[[#This Row],[14 - Inst. Atuando no Local]]),0)</f>
        <v>0</v>
      </c>
      <c r="CP517" s="86" t="str">
        <f t="shared" si="269"/>
        <v/>
      </c>
      <c r="CQ517" s="86">
        <f>IFERROR(FIND("POLÍCIA CIVIL",consulta_completa__11[[#This Row],[14 - Inst. Atuando no Local]]),0)</f>
        <v>0</v>
      </c>
      <c r="CR517" s="86" t="str">
        <f t="shared" si="270"/>
        <v/>
      </c>
      <c r="CS517" s="86">
        <f>IFERROR(FIND("MARINHA DO BRASIL",consulta_completa__11[[#This Row],[14 - Inst. Atuando no Local]]),0)</f>
        <v>0</v>
      </c>
      <c r="CT517" s="86" t="str">
        <f t="shared" si="271"/>
        <v/>
      </c>
      <c r="CU517" s="86">
        <f>IFERROR(FIND("EMPRESA ESPECIALIZADA EM ATENDIMENTO",consulta_completa__11[[#This Row],[14 - Inst. Atuando no Local]]),0)</f>
        <v>0</v>
      </c>
      <c r="CV517" s="86" t="str">
        <f t="shared" si="272"/>
        <v/>
      </c>
      <c r="CW517" s="86">
        <f>IFERROR(FIND("IBAMA",consulta_completa__11[[#This Row],[14 - Inst. Atuando no Local]]),0)</f>
        <v>0</v>
      </c>
      <c r="CX517" s="86" t="str">
        <f t="shared" si="273"/>
        <v/>
      </c>
      <c r="CY517" s="86" t="str">
        <f>IF(consulta_completa__11[[#This Row],[14 - Inst. Atuando no Local]]="","X","")</f>
        <v/>
      </c>
      <c r="CZ517" s="86">
        <f>IFERROR(FIND("OUTRA (S)",consulta_completa__11[[#This Row],[14 - Inst. Atuando no Local]]),0)</f>
        <v>0</v>
      </c>
      <c r="DA517" s="86" t="str">
        <f t="shared" si="274"/>
        <v/>
      </c>
      <c r="DB517" s="37" t="str">
        <f t="shared" si="275"/>
        <v>Sim</v>
      </c>
      <c r="DC517" s="37" t="str">
        <f t="shared" si="276"/>
        <v>Não</v>
      </c>
      <c r="DD517" s="37" t="str">
        <f t="shared" si="277"/>
        <v>Sim</v>
      </c>
      <c r="DE517" s="89" t="str">
        <f t="shared" si="279"/>
        <v>Federal</v>
      </c>
    </row>
    <row r="518" spans="1:109">
      <c r="A518" s="15">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4">
        <f>IFERROR(FIND("Óbitos/feridos",consulta_completa__11[[#This Row],[13 - Ocorrências/Ambientes Atingidos]]),0)</f>
        <v>0</v>
      </c>
      <c r="AY518" s="85" t="str">
        <f t="shared" si="249"/>
        <v/>
      </c>
      <c r="AZ518" s="84">
        <f>IFERROR(FIND("População afetada/evacuada",consulta_completa__11[[#This Row],[13 - Ocorrências/Ambientes Atingidos]]),0)</f>
        <v>0</v>
      </c>
      <c r="BA518" s="84" t="str">
        <f t="shared" si="250"/>
        <v/>
      </c>
      <c r="BB518" s="84">
        <f>IFERROR(FIND("Suspensão de abastecimento de água",consulta_completa__11[[#This Row],[13 - Ocorrências/Ambientes Atingidos]]),0)</f>
        <v>0</v>
      </c>
      <c r="BC518" s="85" t="str">
        <f t="shared" si="278"/>
        <v/>
      </c>
      <c r="BD518" s="84">
        <f>IFERROR(FIND("Rio/córrego",consulta_completa__11[[#This Row],[13 - Ocorrências/Ambientes Atingidos]]),0)</f>
        <v>0</v>
      </c>
      <c r="BE518" s="85" t="str">
        <f t="shared" si="251"/>
        <v/>
      </c>
      <c r="BF518" s="84">
        <f>IFERROR(FIND("Lago",consulta_completa__11[[#This Row],[13 - Ocorrências/Ambientes Atingidos]]),0)</f>
        <v>0</v>
      </c>
      <c r="BG518" s="85" t="str">
        <f t="shared" si="252"/>
        <v/>
      </c>
      <c r="BH518" s="84">
        <f>IFERROR(FIND("Mar",consulta_completa__11[[#This Row],[13 - Ocorrências/Ambientes Atingidos]]),0)</f>
        <v>0</v>
      </c>
      <c r="BI518" s="85" t="str">
        <f t="shared" si="253"/>
        <v/>
      </c>
      <c r="BJ518" s="84">
        <f>IFERROR(FIND("Praia",consulta_completa__11[[#This Row],[13 - Ocorrências/Ambientes Atingidos]]),0)</f>
        <v>0</v>
      </c>
      <c r="BK518" s="85" t="str">
        <f t="shared" si="254"/>
        <v/>
      </c>
      <c r="BL518" s="84">
        <f>IFERROR(FIND("Solo",consulta_completa__11[[#This Row],[13 - Ocorrências/Ambientes Atingidos]]),0)</f>
        <v>1</v>
      </c>
      <c r="BM518" s="85" t="str">
        <f t="shared" si="255"/>
        <v>X</v>
      </c>
      <c r="BN518" s="84">
        <f>IFERROR(FIND("Águas subterrâneas",consulta_completa__11[[#This Row],[13 - Ocorrências/Ambientes Atingidos]]),0)</f>
        <v>0</v>
      </c>
      <c r="BO518" s="85" t="str">
        <f t="shared" si="256"/>
        <v/>
      </c>
      <c r="BP518" s="84">
        <f>IFERROR(FIND("Atmosfera",consulta_completa__11[[#This Row],[13 - Ocorrências/Ambientes Atingidos]]),0)</f>
        <v>0</v>
      </c>
      <c r="BQ518" s="85" t="str">
        <f t="shared" si="257"/>
        <v/>
      </c>
      <c r="BR518" s="84">
        <f>IFERROR(FIND("Flora",consulta_completa__11[[#This Row],[13 - Ocorrências/Ambientes Atingidos]]),0)</f>
        <v>0</v>
      </c>
      <c r="BS518" s="85" t="str">
        <f t="shared" si="258"/>
        <v/>
      </c>
      <c r="BT518" s="84">
        <f>IFERROR(FIND("Fauna",consulta_completa__11[[#This Row],[13 - Ocorrências/Ambientes Atingidos]]),0)</f>
        <v>0</v>
      </c>
      <c r="BU518" s="85" t="str">
        <f t="shared" si="259"/>
        <v/>
      </c>
      <c r="BV518" s="84">
        <f>IFERROR(FIND("UC federal",consulta_completa__11[[#This Row],[13 - Ocorrências/Ambientes Atingidos]]),0)</f>
        <v>0</v>
      </c>
      <c r="BW518" s="85" t="str">
        <f t="shared" si="260"/>
        <v/>
      </c>
      <c r="BX518" s="84">
        <f>IFERROR(FIND("UC estadual/municipal",consulta_completa__11[[#This Row],[13 - Ocorrências/Ambientes Atingidos]]),0)</f>
        <v>0</v>
      </c>
      <c r="BY518" s="85" t="str">
        <f t="shared" si="261"/>
        <v/>
      </c>
      <c r="BZ518" s="84">
        <f>IFERROR(FIND("Outro(s)",consulta_completa__11[[#This Row],[13 - Ocorrências/Ambientes Atingidos]]),0)</f>
        <v>0</v>
      </c>
      <c r="CA518" s="85" t="str">
        <f t="shared" si="262"/>
        <v/>
      </c>
      <c r="CB518" s="84">
        <f>IFERROR(FIND("Sem dano",consulta_completa__11[[#This Row],[13 - Ocorrências/Ambientes Atingidos]]),0)</f>
        <v>0</v>
      </c>
      <c r="CC518" s="85" t="str">
        <f t="shared" si="263"/>
        <v/>
      </c>
      <c r="CD518" s="84" t="str">
        <f>IF(consulta_completa__11[[#This Row],[13 - Ocorrências/Ambientes Atingidos]]="","X","")</f>
        <v/>
      </c>
      <c r="CE518" s="86">
        <f>IFERROR(FIND("IBAMA",consulta_completa__11[[#This Row],[14 - Inst. Atuando no Local]]),0)</f>
        <v>0</v>
      </c>
      <c r="CF518" s="86" t="str">
        <f t="shared" si="264"/>
        <v/>
      </c>
      <c r="CG518" s="86">
        <f>IFERROR(FIND("OEMA",consulta_completa__11[[#This Row],[14 - Inst. Atuando no Local]]),0)</f>
        <v>0</v>
      </c>
      <c r="CH518" s="86" t="str">
        <f t="shared" si="265"/>
        <v/>
      </c>
      <c r="CI518" s="86">
        <f>IFERROR(FIND("DEFESA CIVIL",consulta_completa__11[[#This Row],[14 - Inst. Atuando no Local]]),0)</f>
        <v>0</v>
      </c>
      <c r="CJ518" s="86" t="str">
        <f t="shared" si="266"/>
        <v/>
      </c>
      <c r="CK518" s="86">
        <f>IFERROR(FIND("CORPO DE BOMBEIROS",consulta_completa__11[[#This Row],[14 - Inst. Atuando no Local]]),0)</f>
        <v>0</v>
      </c>
      <c r="CL518" s="86" t="str">
        <f t="shared" si="267"/>
        <v/>
      </c>
      <c r="CM518" s="86">
        <f>IFERROR(FIND("POLÍCIA RODOVIÁRIA",consulta_completa__11[[#This Row],[14 - Inst. Atuando no Local]]),0)</f>
        <v>0</v>
      </c>
      <c r="CN518" s="86" t="str">
        <f t="shared" si="268"/>
        <v/>
      </c>
      <c r="CO518" s="86">
        <f>IFERROR(FIND("POLÍCIA MILITAR",consulta_completa__11[[#This Row],[14 - Inst. Atuando no Local]]),0)</f>
        <v>0</v>
      </c>
      <c r="CP518" s="86" t="str">
        <f t="shared" si="269"/>
        <v/>
      </c>
      <c r="CQ518" s="86">
        <f>IFERROR(FIND("POLÍCIA CIVIL",consulta_completa__11[[#This Row],[14 - Inst. Atuando no Local]]),0)</f>
        <v>0</v>
      </c>
      <c r="CR518" s="86" t="str">
        <f t="shared" si="270"/>
        <v/>
      </c>
      <c r="CS518" s="86">
        <f>IFERROR(FIND("MARINHA DO BRASIL",consulta_completa__11[[#This Row],[14 - Inst. Atuando no Local]]),0)</f>
        <v>0</v>
      </c>
      <c r="CT518" s="86" t="str">
        <f t="shared" si="271"/>
        <v/>
      </c>
      <c r="CU518" s="86">
        <f>IFERROR(FIND("EMPRESA ESPECIALIZADA EM ATENDIMENTO",consulta_completa__11[[#This Row],[14 - Inst. Atuando no Local]]),0)</f>
        <v>0</v>
      </c>
      <c r="CV518" s="86" t="str">
        <f t="shared" si="272"/>
        <v/>
      </c>
      <c r="CW518" s="86">
        <f>IFERROR(FIND("IBAMA",consulta_completa__11[[#This Row],[14 - Inst. Atuando no Local]]),0)</f>
        <v>0</v>
      </c>
      <c r="CX518" s="86" t="str">
        <f t="shared" si="273"/>
        <v/>
      </c>
      <c r="CY518" s="86" t="str">
        <f>IF(consulta_completa__11[[#This Row],[14 - Inst. Atuando no Local]]="","X","")</f>
        <v/>
      </c>
      <c r="CZ518" s="86">
        <f>IFERROR(FIND("OUTRA (S)",consulta_completa__11[[#This Row],[14 - Inst. Atuando no Local]]),0)</f>
        <v>0</v>
      </c>
      <c r="DA518" s="86" t="str">
        <f t="shared" si="274"/>
        <v/>
      </c>
      <c r="DB518" s="37" t="str">
        <f t="shared" si="275"/>
        <v>Sim</v>
      </c>
      <c r="DC518" s="37" t="str">
        <f t="shared" si="276"/>
        <v>Não</v>
      </c>
      <c r="DD518" s="37" t="str">
        <f t="shared" si="277"/>
        <v>Sim</v>
      </c>
      <c r="DE518" s="89" t="str">
        <f t="shared" si="279"/>
        <v>Sem informação</v>
      </c>
    </row>
    <row r="519" spans="1:109">
      <c r="A519" s="15">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4">
        <f>IFERROR(FIND("Óbitos/feridos",consulta_completa__11[[#This Row],[13 - Ocorrências/Ambientes Atingidos]]),0)</f>
        <v>0</v>
      </c>
      <c r="AY519" s="85" t="str">
        <f t="shared" si="249"/>
        <v/>
      </c>
      <c r="AZ519" s="84">
        <f>IFERROR(FIND("População afetada/evacuada",consulta_completa__11[[#This Row],[13 - Ocorrências/Ambientes Atingidos]]),0)</f>
        <v>0</v>
      </c>
      <c r="BA519" s="84" t="str">
        <f t="shared" si="250"/>
        <v/>
      </c>
      <c r="BB519" s="84">
        <f>IFERROR(FIND("Suspensão de abastecimento de água",consulta_completa__11[[#This Row],[13 - Ocorrências/Ambientes Atingidos]]),0)</f>
        <v>0</v>
      </c>
      <c r="BC519" s="85" t="str">
        <f t="shared" si="278"/>
        <v/>
      </c>
      <c r="BD519" s="84">
        <f>IFERROR(FIND("Rio/córrego",consulta_completa__11[[#This Row],[13 - Ocorrências/Ambientes Atingidos]]),0)</f>
        <v>0</v>
      </c>
      <c r="BE519" s="85" t="str">
        <f t="shared" si="251"/>
        <v/>
      </c>
      <c r="BF519" s="84">
        <f>IFERROR(FIND("Lago",consulta_completa__11[[#This Row],[13 - Ocorrências/Ambientes Atingidos]]),0)</f>
        <v>0</v>
      </c>
      <c r="BG519" s="85" t="str">
        <f t="shared" si="252"/>
        <v/>
      </c>
      <c r="BH519" s="84">
        <f>IFERROR(FIND("Mar",consulta_completa__11[[#This Row],[13 - Ocorrências/Ambientes Atingidos]]),0)</f>
        <v>1</v>
      </c>
      <c r="BI519" s="85" t="str">
        <f t="shared" si="253"/>
        <v>X</v>
      </c>
      <c r="BJ519" s="84">
        <f>IFERROR(FIND("Praia",consulta_completa__11[[#This Row],[13 - Ocorrências/Ambientes Atingidos]]),0)</f>
        <v>0</v>
      </c>
      <c r="BK519" s="85" t="str">
        <f t="shared" si="254"/>
        <v/>
      </c>
      <c r="BL519" s="84">
        <f>IFERROR(FIND("Solo",consulta_completa__11[[#This Row],[13 - Ocorrências/Ambientes Atingidos]]),0)</f>
        <v>0</v>
      </c>
      <c r="BM519" s="85" t="str">
        <f t="shared" si="255"/>
        <v/>
      </c>
      <c r="BN519" s="84">
        <f>IFERROR(FIND("Águas subterrâneas",consulta_completa__11[[#This Row],[13 - Ocorrências/Ambientes Atingidos]]),0)</f>
        <v>0</v>
      </c>
      <c r="BO519" s="85" t="str">
        <f t="shared" si="256"/>
        <v/>
      </c>
      <c r="BP519" s="84">
        <f>IFERROR(FIND("Atmosfera",consulta_completa__11[[#This Row],[13 - Ocorrências/Ambientes Atingidos]]),0)</f>
        <v>0</v>
      </c>
      <c r="BQ519" s="85" t="str">
        <f t="shared" si="257"/>
        <v/>
      </c>
      <c r="BR519" s="84">
        <f>IFERROR(FIND("Flora",consulta_completa__11[[#This Row],[13 - Ocorrências/Ambientes Atingidos]]),0)</f>
        <v>0</v>
      </c>
      <c r="BS519" s="85" t="str">
        <f t="shared" si="258"/>
        <v/>
      </c>
      <c r="BT519" s="84">
        <f>IFERROR(FIND("Fauna",consulta_completa__11[[#This Row],[13 - Ocorrências/Ambientes Atingidos]]),0)</f>
        <v>0</v>
      </c>
      <c r="BU519" s="85" t="str">
        <f t="shared" si="259"/>
        <v/>
      </c>
      <c r="BV519" s="84">
        <f>IFERROR(FIND("UC federal",consulta_completa__11[[#This Row],[13 - Ocorrências/Ambientes Atingidos]]),0)</f>
        <v>0</v>
      </c>
      <c r="BW519" s="85" t="str">
        <f t="shared" si="260"/>
        <v/>
      </c>
      <c r="BX519" s="84">
        <f>IFERROR(FIND("UC estadual/municipal",consulta_completa__11[[#This Row],[13 - Ocorrências/Ambientes Atingidos]]),0)</f>
        <v>0</v>
      </c>
      <c r="BY519" s="85" t="str">
        <f t="shared" si="261"/>
        <v/>
      </c>
      <c r="BZ519" s="84">
        <f>IFERROR(FIND("Outro(s)",consulta_completa__11[[#This Row],[13 - Ocorrências/Ambientes Atingidos]]),0)</f>
        <v>0</v>
      </c>
      <c r="CA519" s="85" t="str">
        <f t="shared" si="262"/>
        <v/>
      </c>
      <c r="CB519" s="84">
        <f>IFERROR(FIND("Sem dano",consulta_completa__11[[#This Row],[13 - Ocorrências/Ambientes Atingidos]]),0)</f>
        <v>0</v>
      </c>
      <c r="CC519" s="85" t="str">
        <f t="shared" si="263"/>
        <v/>
      </c>
      <c r="CD519" s="84" t="str">
        <f>IF(consulta_completa__11[[#This Row],[13 - Ocorrências/Ambientes Atingidos]]="","X","")</f>
        <v/>
      </c>
      <c r="CE519" s="86">
        <f>IFERROR(FIND("IBAMA",consulta_completa__11[[#This Row],[14 - Inst. Atuando no Local]]),0)</f>
        <v>0</v>
      </c>
      <c r="CF519" s="86" t="str">
        <f t="shared" si="264"/>
        <v/>
      </c>
      <c r="CG519" s="86">
        <f>IFERROR(FIND("OEMA",consulta_completa__11[[#This Row],[14 - Inst. Atuando no Local]]),0)</f>
        <v>0</v>
      </c>
      <c r="CH519" s="86" t="str">
        <f t="shared" si="265"/>
        <v/>
      </c>
      <c r="CI519" s="86">
        <f>IFERROR(FIND("DEFESA CIVIL",consulta_completa__11[[#This Row],[14 - Inst. Atuando no Local]]),0)</f>
        <v>0</v>
      </c>
      <c r="CJ519" s="86" t="str">
        <f t="shared" si="266"/>
        <v/>
      </c>
      <c r="CK519" s="86">
        <f>IFERROR(FIND("CORPO DE BOMBEIROS",consulta_completa__11[[#This Row],[14 - Inst. Atuando no Local]]),0)</f>
        <v>0</v>
      </c>
      <c r="CL519" s="86" t="str">
        <f t="shared" si="267"/>
        <v/>
      </c>
      <c r="CM519" s="86">
        <f>IFERROR(FIND("POLÍCIA RODOVIÁRIA",consulta_completa__11[[#This Row],[14 - Inst. Atuando no Local]]),0)</f>
        <v>0</v>
      </c>
      <c r="CN519" s="86" t="str">
        <f t="shared" si="268"/>
        <v/>
      </c>
      <c r="CO519" s="86">
        <f>IFERROR(FIND("POLÍCIA MILITAR",consulta_completa__11[[#This Row],[14 - Inst. Atuando no Local]]),0)</f>
        <v>0</v>
      </c>
      <c r="CP519" s="86" t="str">
        <f t="shared" si="269"/>
        <v/>
      </c>
      <c r="CQ519" s="86">
        <f>IFERROR(FIND("POLÍCIA CIVIL",consulta_completa__11[[#This Row],[14 - Inst. Atuando no Local]]),0)</f>
        <v>0</v>
      </c>
      <c r="CR519" s="86" t="str">
        <f t="shared" si="270"/>
        <v/>
      </c>
      <c r="CS519" s="86">
        <f>IFERROR(FIND("MARINHA DO BRASIL",consulta_completa__11[[#This Row],[14 - Inst. Atuando no Local]]),0)</f>
        <v>0</v>
      </c>
      <c r="CT519" s="86" t="str">
        <f t="shared" si="271"/>
        <v/>
      </c>
      <c r="CU519" s="86">
        <f>IFERROR(FIND("EMPRESA ESPECIALIZADA EM ATENDIMENTO",consulta_completa__11[[#This Row],[14 - Inst. Atuando no Local]]),0)</f>
        <v>0</v>
      </c>
      <c r="CV519" s="86" t="str">
        <f t="shared" si="272"/>
        <v/>
      </c>
      <c r="CW519" s="86">
        <f>IFERROR(FIND("IBAMA",consulta_completa__11[[#This Row],[14 - Inst. Atuando no Local]]),0)</f>
        <v>0</v>
      </c>
      <c r="CX519" s="86" t="str">
        <f t="shared" si="273"/>
        <v/>
      </c>
      <c r="CY519" s="86" t="str">
        <f>IF(consulta_completa__11[[#This Row],[14 - Inst. Atuando no Local]]="","X","")</f>
        <v/>
      </c>
      <c r="CZ519" s="86">
        <f>IFERROR(FIND("OUTRA (S)",consulta_completa__11[[#This Row],[14 - Inst. Atuando no Local]]),0)</f>
        <v>0</v>
      </c>
      <c r="DA519" s="86" t="str">
        <f t="shared" si="274"/>
        <v/>
      </c>
      <c r="DB519" s="37" t="str">
        <f t="shared" si="275"/>
        <v>Sim</v>
      </c>
      <c r="DC519" s="37" t="str">
        <f t="shared" si="276"/>
        <v>Não</v>
      </c>
      <c r="DD519" s="37" t="str">
        <f t="shared" si="277"/>
        <v>Sim</v>
      </c>
      <c r="DE519" s="89" t="str">
        <f t="shared" si="279"/>
        <v>Federal</v>
      </c>
    </row>
    <row r="520" spans="1:109">
      <c r="A520" s="15">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4">
        <f>IFERROR(FIND("Óbitos/feridos",consulta_completa__11[[#This Row],[13 - Ocorrências/Ambientes Atingidos]]),0)</f>
        <v>0</v>
      </c>
      <c r="AY520" s="85" t="str">
        <f t="shared" si="249"/>
        <v/>
      </c>
      <c r="AZ520" s="84">
        <f>IFERROR(FIND("População afetada/evacuada",consulta_completa__11[[#This Row],[13 - Ocorrências/Ambientes Atingidos]]),0)</f>
        <v>0</v>
      </c>
      <c r="BA520" s="84" t="str">
        <f t="shared" si="250"/>
        <v/>
      </c>
      <c r="BB520" s="84">
        <f>IFERROR(FIND("Suspensão de abastecimento de água",consulta_completa__11[[#This Row],[13 - Ocorrências/Ambientes Atingidos]]),0)</f>
        <v>0</v>
      </c>
      <c r="BC520" s="85" t="str">
        <f t="shared" si="278"/>
        <v/>
      </c>
      <c r="BD520" s="84">
        <f>IFERROR(FIND("Rio/córrego",consulta_completa__11[[#This Row],[13 - Ocorrências/Ambientes Atingidos]]),0)</f>
        <v>0</v>
      </c>
      <c r="BE520" s="85" t="str">
        <f t="shared" si="251"/>
        <v/>
      </c>
      <c r="BF520" s="84">
        <f>IFERROR(FIND("Lago",consulta_completa__11[[#This Row],[13 - Ocorrências/Ambientes Atingidos]]),0)</f>
        <v>0</v>
      </c>
      <c r="BG520" s="85" t="str">
        <f t="shared" si="252"/>
        <v/>
      </c>
      <c r="BH520" s="84">
        <f>IFERROR(FIND("Mar",consulta_completa__11[[#This Row],[13 - Ocorrências/Ambientes Atingidos]]),0)</f>
        <v>1</v>
      </c>
      <c r="BI520" s="85" t="str">
        <f t="shared" si="253"/>
        <v>X</v>
      </c>
      <c r="BJ520" s="84">
        <f>IFERROR(FIND("Praia",consulta_completa__11[[#This Row],[13 - Ocorrências/Ambientes Atingidos]]),0)</f>
        <v>0</v>
      </c>
      <c r="BK520" s="85" t="str">
        <f t="shared" si="254"/>
        <v/>
      </c>
      <c r="BL520" s="84">
        <f>IFERROR(FIND("Solo",consulta_completa__11[[#This Row],[13 - Ocorrências/Ambientes Atingidos]]),0)</f>
        <v>0</v>
      </c>
      <c r="BM520" s="85" t="str">
        <f t="shared" si="255"/>
        <v/>
      </c>
      <c r="BN520" s="84">
        <f>IFERROR(FIND("Águas subterrâneas",consulta_completa__11[[#This Row],[13 - Ocorrências/Ambientes Atingidos]]),0)</f>
        <v>0</v>
      </c>
      <c r="BO520" s="85" t="str">
        <f t="shared" si="256"/>
        <v/>
      </c>
      <c r="BP520" s="84">
        <f>IFERROR(FIND("Atmosfera",consulta_completa__11[[#This Row],[13 - Ocorrências/Ambientes Atingidos]]),0)</f>
        <v>0</v>
      </c>
      <c r="BQ520" s="85" t="str">
        <f t="shared" si="257"/>
        <v/>
      </c>
      <c r="BR520" s="84">
        <f>IFERROR(FIND("Flora",consulta_completa__11[[#This Row],[13 - Ocorrências/Ambientes Atingidos]]),0)</f>
        <v>0</v>
      </c>
      <c r="BS520" s="85" t="str">
        <f t="shared" si="258"/>
        <v/>
      </c>
      <c r="BT520" s="84">
        <f>IFERROR(FIND("Fauna",consulta_completa__11[[#This Row],[13 - Ocorrências/Ambientes Atingidos]]),0)</f>
        <v>0</v>
      </c>
      <c r="BU520" s="85" t="str">
        <f t="shared" si="259"/>
        <v/>
      </c>
      <c r="BV520" s="84">
        <f>IFERROR(FIND("UC federal",consulta_completa__11[[#This Row],[13 - Ocorrências/Ambientes Atingidos]]),0)</f>
        <v>0</v>
      </c>
      <c r="BW520" s="85" t="str">
        <f t="shared" si="260"/>
        <v/>
      </c>
      <c r="BX520" s="84">
        <f>IFERROR(FIND("UC estadual/municipal",consulta_completa__11[[#This Row],[13 - Ocorrências/Ambientes Atingidos]]),0)</f>
        <v>0</v>
      </c>
      <c r="BY520" s="85" t="str">
        <f t="shared" si="261"/>
        <v/>
      </c>
      <c r="BZ520" s="84">
        <f>IFERROR(FIND("Outro(s)",consulta_completa__11[[#This Row],[13 - Ocorrências/Ambientes Atingidos]]),0)</f>
        <v>0</v>
      </c>
      <c r="CA520" s="85" t="str">
        <f t="shared" si="262"/>
        <v/>
      </c>
      <c r="CB520" s="84">
        <f>IFERROR(FIND("Sem dano",consulta_completa__11[[#This Row],[13 - Ocorrências/Ambientes Atingidos]]),0)</f>
        <v>0</v>
      </c>
      <c r="CC520" s="85" t="str">
        <f t="shared" si="263"/>
        <v/>
      </c>
      <c r="CD520" s="84" t="str">
        <f>IF(consulta_completa__11[[#This Row],[13 - Ocorrências/Ambientes Atingidos]]="","X","")</f>
        <v/>
      </c>
      <c r="CE520" s="86">
        <f>IFERROR(FIND("IBAMA",consulta_completa__11[[#This Row],[14 - Inst. Atuando no Local]]),0)</f>
        <v>0</v>
      </c>
      <c r="CF520" s="86" t="str">
        <f t="shared" si="264"/>
        <v/>
      </c>
      <c r="CG520" s="86">
        <f>IFERROR(FIND("OEMA",consulta_completa__11[[#This Row],[14 - Inst. Atuando no Local]]),0)</f>
        <v>0</v>
      </c>
      <c r="CH520" s="86" t="str">
        <f t="shared" si="265"/>
        <v/>
      </c>
      <c r="CI520" s="86">
        <f>IFERROR(FIND("DEFESA CIVIL",consulta_completa__11[[#This Row],[14 - Inst. Atuando no Local]]),0)</f>
        <v>0</v>
      </c>
      <c r="CJ520" s="86" t="str">
        <f t="shared" si="266"/>
        <v/>
      </c>
      <c r="CK520" s="86">
        <f>IFERROR(FIND("CORPO DE BOMBEIROS",consulta_completa__11[[#This Row],[14 - Inst. Atuando no Local]]),0)</f>
        <v>0</v>
      </c>
      <c r="CL520" s="86" t="str">
        <f t="shared" si="267"/>
        <v/>
      </c>
      <c r="CM520" s="86">
        <f>IFERROR(FIND("POLÍCIA RODOVIÁRIA",consulta_completa__11[[#This Row],[14 - Inst. Atuando no Local]]),0)</f>
        <v>0</v>
      </c>
      <c r="CN520" s="86" t="str">
        <f t="shared" si="268"/>
        <v/>
      </c>
      <c r="CO520" s="86">
        <f>IFERROR(FIND("POLÍCIA MILITAR",consulta_completa__11[[#This Row],[14 - Inst. Atuando no Local]]),0)</f>
        <v>0</v>
      </c>
      <c r="CP520" s="86" t="str">
        <f t="shared" si="269"/>
        <v/>
      </c>
      <c r="CQ520" s="86">
        <f>IFERROR(FIND("POLÍCIA CIVIL",consulta_completa__11[[#This Row],[14 - Inst. Atuando no Local]]),0)</f>
        <v>0</v>
      </c>
      <c r="CR520" s="86" t="str">
        <f t="shared" si="270"/>
        <v/>
      </c>
      <c r="CS520" s="86">
        <f>IFERROR(FIND("MARINHA DO BRASIL",consulta_completa__11[[#This Row],[14 - Inst. Atuando no Local]]),0)</f>
        <v>0</v>
      </c>
      <c r="CT520" s="86" t="str">
        <f t="shared" si="271"/>
        <v/>
      </c>
      <c r="CU520" s="86">
        <f>IFERROR(FIND("EMPRESA ESPECIALIZADA EM ATENDIMENTO",consulta_completa__11[[#This Row],[14 - Inst. Atuando no Local]]),0)</f>
        <v>0</v>
      </c>
      <c r="CV520" s="86" t="str">
        <f t="shared" si="272"/>
        <v/>
      </c>
      <c r="CW520" s="86">
        <f>IFERROR(FIND("IBAMA",consulta_completa__11[[#This Row],[14 - Inst. Atuando no Local]]),0)</f>
        <v>0</v>
      </c>
      <c r="CX520" s="86" t="str">
        <f t="shared" si="273"/>
        <v/>
      </c>
      <c r="CY520" s="86" t="str">
        <f>IF(consulta_completa__11[[#This Row],[14 - Inst. Atuando no Local]]="","X","")</f>
        <v/>
      </c>
      <c r="CZ520" s="86">
        <f>IFERROR(FIND("OUTRA (S)",consulta_completa__11[[#This Row],[14 - Inst. Atuando no Local]]),0)</f>
        <v>0</v>
      </c>
      <c r="DA520" s="86" t="str">
        <f t="shared" si="274"/>
        <v/>
      </c>
      <c r="DB520" s="37" t="str">
        <f t="shared" si="275"/>
        <v>Sim</v>
      </c>
      <c r="DC520" s="37" t="str">
        <f t="shared" si="276"/>
        <v>Não</v>
      </c>
      <c r="DD520" s="37" t="str">
        <f t="shared" si="277"/>
        <v>Sim</v>
      </c>
      <c r="DE520" s="89" t="str">
        <f t="shared" si="279"/>
        <v>Federal</v>
      </c>
    </row>
    <row r="521" spans="1:109">
      <c r="A521" s="15">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4">
        <f>IFERROR(FIND("Óbitos/feridos",consulta_completa__11[[#This Row],[13 - Ocorrências/Ambientes Atingidos]]),0)</f>
        <v>0</v>
      </c>
      <c r="AY521" s="85" t="str">
        <f t="shared" si="249"/>
        <v/>
      </c>
      <c r="AZ521" s="84">
        <f>IFERROR(FIND("População afetada/evacuada",consulta_completa__11[[#This Row],[13 - Ocorrências/Ambientes Atingidos]]),0)</f>
        <v>0</v>
      </c>
      <c r="BA521" s="84" t="str">
        <f t="shared" si="250"/>
        <v/>
      </c>
      <c r="BB521" s="84">
        <f>IFERROR(FIND("Suspensão de abastecimento de água",consulta_completa__11[[#This Row],[13 - Ocorrências/Ambientes Atingidos]]),0)</f>
        <v>0</v>
      </c>
      <c r="BC521" s="85" t="str">
        <f t="shared" si="278"/>
        <v/>
      </c>
      <c r="BD521" s="84">
        <f>IFERROR(FIND("Rio/córrego",consulta_completa__11[[#This Row],[13 - Ocorrências/Ambientes Atingidos]]),0)</f>
        <v>0</v>
      </c>
      <c r="BE521" s="85" t="str">
        <f t="shared" si="251"/>
        <v/>
      </c>
      <c r="BF521" s="84">
        <f>IFERROR(FIND("Lago",consulta_completa__11[[#This Row],[13 - Ocorrências/Ambientes Atingidos]]),0)</f>
        <v>0</v>
      </c>
      <c r="BG521" s="85" t="str">
        <f t="shared" si="252"/>
        <v/>
      </c>
      <c r="BH521" s="84">
        <f>IFERROR(FIND("Mar",consulta_completa__11[[#This Row],[13 - Ocorrências/Ambientes Atingidos]]),0)</f>
        <v>1</v>
      </c>
      <c r="BI521" s="85" t="str">
        <f t="shared" si="253"/>
        <v>X</v>
      </c>
      <c r="BJ521" s="84">
        <f>IFERROR(FIND("Praia",consulta_completa__11[[#This Row],[13 - Ocorrências/Ambientes Atingidos]]),0)</f>
        <v>0</v>
      </c>
      <c r="BK521" s="85" t="str">
        <f t="shared" si="254"/>
        <v/>
      </c>
      <c r="BL521" s="84">
        <f>IFERROR(FIND("Solo",consulta_completa__11[[#This Row],[13 - Ocorrências/Ambientes Atingidos]]),0)</f>
        <v>0</v>
      </c>
      <c r="BM521" s="85" t="str">
        <f t="shared" si="255"/>
        <v/>
      </c>
      <c r="BN521" s="84">
        <f>IFERROR(FIND("Águas subterrâneas",consulta_completa__11[[#This Row],[13 - Ocorrências/Ambientes Atingidos]]),0)</f>
        <v>0</v>
      </c>
      <c r="BO521" s="85" t="str">
        <f t="shared" si="256"/>
        <v/>
      </c>
      <c r="BP521" s="84">
        <f>IFERROR(FIND("Atmosfera",consulta_completa__11[[#This Row],[13 - Ocorrências/Ambientes Atingidos]]),0)</f>
        <v>0</v>
      </c>
      <c r="BQ521" s="85" t="str">
        <f t="shared" si="257"/>
        <v/>
      </c>
      <c r="BR521" s="84">
        <f>IFERROR(FIND("Flora",consulta_completa__11[[#This Row],[13 - Ocorrências/Ambientes Atingidos]]),0)</f>
        <v>0</v>
      </c>
      <c r="BS521" s="85" t="str">
        <f t="shared" si="258"/>
        <v/>
      </c>
      <c r="BT521" s="84">
        <f>IFERROR(FIND("Fauna",consulta_completa__11[[#This Row],[13 - Ocorrências/Ambientes Atingidos]]),0)</f>
        <v>0</v>
      </c>
      <c r="BU521" s="85" t="str">
        <f t="shared" si="259"/>
        <v/>
      </c>
      <c r="BV521" s="84">
        <f>IFERROR(FIND("UC federal",consulta_completa__11[[#This Row],[13 - Ocorrências/Ambientes Atingidos]]),0)</f>
        <v>0</v>
      </c>
      <c r="BW521" s="85" t="str">
        <f t="shared" si="260"/>
        <v/>
      </c>
      <c r="BX521" s="84">
        <f>IFERROR(FIND("UC estadual/municipal",consulta_completa__11[[#This Row],[13 - Ocorrências/Ambientes Atingidos]]),0)</f>
        <v>0</v>
      </c>
      <c r="BY521" s="85" t="str">
        <f t="shared" si="261"/>
        <v/>
      </c>
      <c r="BZ521" s="84">
        <f>IFERROR(FIND("Outro(s)",consulta_completa__11[[#This Row],[13 - Ocorrências/Ambientes Atingidos]]),0)</f>
        <v>0</v>
      </c>
      <c r="CA521" s="85" t="str">
        <f t="shared" si="262"/>
        <v/>
      </c>
      <c r="CB521" s="84">
        <f>IFERROR(FIND("Sem dano",consulta_completa__11[[#This Row],[13 - Ocorrências/Ambientes Atingidos]]),0)</f>
        <v>0</v>
      </c>
      <c r="CC521" s="85" t="str">
        <f t="shared" si="263"/>
        <v/>
      </c>
      <c r="CD521" s="84" t="str">
        <f>IF(consulta_completa__11[[#This Row],[13 - Ocorrências/Ambientes Atingidos]]="","X","")</f>
        <v/>
      </c>
      <c r="CE521" s="86">
        <f>IFERROR(FIND("IBAMA",consulta_completa__11[[#This Row],[14 - Inst. Atuando no Local]]),0)</f>
        <v>0</v>
      </c>
      <c r="CF521" s="86" t="str">
        <f t="shared" si="264"/>
        <v/>
      </c>
      <c r="CG521" s="86">
        <f>IFERROR(FIND("OEMA",consulta_completa__11[[#This Row],[14 - Inst. Atuando no Local]]),0)</f>
        <v>0</v>
      </c>
      <c r="CH521" s="86" t="str">
        <f t="shared" si="265"/>
        <v/>
      </c>
      <c r="CI521" s="86">
        <f>IFERROR(FIND("DEFESA CIVIL",consulta_completa__11[[#This Row],[14 - Inst. Atuando no Local]]),0)</f>
        <v>0</v>
      </c>
      <c r="CJ521" s="86" t="str">
        <f t="shared" si="266"/>
        <v/>
      </c>
      <c r="CK521" s="86">
        <f>IFERROR(FIND("CORPO DE BOMBEIROS",consulta_completa__11[[#This Row],[14 - Inst. Atuando no Local]]),0)</f>
        <v>0</v>
      </c>
      <c r="CL521" s="86" t="str">
        <f t="shared" si="267"/>
        <v/>
      </c>
      <c r="CM521" s="86">
        <f>IFERROR(FIND("POLÍCIA RODOVIÁRIA",consulta_completa__11[[#This Row],[14 - Inst. Atuando no Local]]),0)</f>
        <v>0</v>
      </c>
      <c r="CN521" s="86" t="str">
        <f t="shared" si="268"/>
        <v/>
      </c>
      <c r="CO521" s="86">
        <f>IFERROR(FIND("POLÍCIA MILITAR",consulta_completa__11[[#This Row],[14 - Inst. Atuando no Local]]),0)</f>
        <v>0</v>
      </c>
      <c r="CP521" s="86" t="str">
        <f t="shared" si="269"/>
        <v/>
      </c>
      <c r="CQ521" s="86">
        <f>IFERROR(FIND("POLÍCIA CIVIL",consulta_completa__11[[#This Row],[14 - Inst. Atuando no Local]]),0)</f>
        <v>0</v>
      </c>
      <c r="CR521" s="86" t="str">
        <f t="shared" si="270"/>
        <v/>
      </c>
      <c r="CS521" s="86">
        <f>IFERROR(FIND("MARINHA DO BRASIL",consulta_completa__11[[#This Row],[14 - Inst. Atuando no Local]]),0)</f>
        <v>0</v>
      </c>
      <c r="CT521" s="86" t="str">
        <f t="shared" si="271"/>
        <v/>
      </c>
      <c r="CU521" s="86">
        <f>IFERROR(FIND("EMPRESA ESPECIALIZADA EM ATENDIMENTO",consulta_completa__11[[#This Row],[14 - Inst. Atuando no Local]]),0)</f>
        <v>0</v>
      </c>
      <c r="CV521" s="86" t="str">
        <f t="shared" si="272"/>
        <v/>
      </c>
      <c r="CW521" s="86">
        <f>IFERROR(FIND("IBAMA",consulta_completa__11[[#This Row],[14 - Inst. Atuando no Local]]),0)</f>
        <v>0</v>
      </c>
      <c r="CX521" s="86" t="str">
        <f t="shared" si="273"/>
        <v/>
      </c>
      <c r="CY521" s="86" t="str">
        <f>IF(consulta_completa__11[[#This Row],[14 - Inst. Atuando no Local]]="","X","")</f>
        <v/>
      </c>
      <c r="CZ521" s="86">
        <f>IFERROR(FIND("OUTRA (S)",consulta_completa__11[[#This Row],[14 - Inst. Atuando no Local]]),0)</f>
        <v>0</v>
      </c>
      <c r="DA521" s="86" t="str">
        <f t="shared" si="274"/>
        <v/>
      </c>
      <c r="DB521" s="37" t="str">
        <f t="shared" si="275"/>
        <v>Sim</v>
      </c>
      <c r="DC521" s="37" t="str">
        <f t="shared" si="276"/>
        <v>Não</v>
      </c>
      <c r="DD521" s="37" t="str">
        <f t="shared" si="277"/>
        <v>Sim</v>
      </c>
      <c r="DE521" s="89" t="str">
        <f t="shared" si="279"/>
        <v>Federal</v>
      </c>
    </row>
    <row r="522" spans="1:109">
      <c r="A522" s="15">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4">
        <f>IFERROR(FIND("Óbitos/feridos",consulta_completa__11[[#This Row],[13 - Ocorrências/Ambientes Atingidos]]),0)</f>
        <v>0</v>
      </c>
      <c r="AY522" s="85" t="str">
        <f t="shared" si="249"/>
        <v/>
      </c>
      <c r="AZ522" s="84">
        <f>IFERROR(FIND("População afetada/evacuada",consulta_completa__11[[#This Row],[13 - Ocorrências/Ambientes Atingidos]]),0)</f>
        <v>0</v>
      </c>
      <c r="BA522" s="84" t="str">
        <f t="shared" si="250"/>
        <v/>
      </c>
      <c r="BB522" s="84">
        <f>IFERROR(FIND("Suspensão de abastecimento de água",consulta_completa__11[[#This Row],[13 - Ocorrências/Ambientes Atingidos]]),0)</f>
        <v>0</v>
      </c>
      <c r="BC522" s="85" t="str">
        <f t="shared" si="278"/>
        <v/>
      </c>
      <c r="BD522" s="84">
        <f>IFERROR(FIND("Rio/córrego",consulta_completa__11[[#This Row],[13 - Ocorrências/Ambientes Atingidos]]),0)</f>
        <v>0</v>
      </c>
      <c r="BE522" s="85" t="str">
        <f t="shared" si="251"/>
        <v/>
      </c>
      <c r="BF522" s="84">
        <f>IFERROR(FIND("Lago",consulta_completa__11[[#This Row],[13 - Ocorrências/Ambientes Atingidos]]),0)</f>
        <v>0</v>
      </c>
      <c r="BG522" s="85" t="str">
        <f t="shared" si="252"/>
        <v/>
      </c>
      <c r="BH522" s="84">
        <f>IFERROR(FIND("Mar",consulta_completa__11[[#This Row],[13 - Ocorrências/Ambientes Atingidos]]),0)</f>
        <v>1</v>
      </c>
      <c r="BI522" s="85" t="str">
        <f t="shared" si="253"/>
        <v>X</v>
      </c>
      <c r="BJ522" s="84">
        <f>IFERROR(FIND("Praia",consulta_completa__11[[#This Row],[13 - Ocorrências/Ambientes Atingidos]]),0)</f>
        <v>0</v>
      </c>
      <c r="BK522" s="85" t="str">
        <f t="shared" si="254"/>
        <v/>
      </c>
      <c r="BL522" s="84">
        <f>IFERROR(FIND("Solo",consulta_completa__11[[#This Row],[13 - Ocorrências/Ambientes Atingidos]]),0)</f>
        <v>0</v>
      </c>
      <c r="BM522" s="85" t="str">
        <f t="shared" si="255"/>
        <v/>
      </c>
      <c r="BN522" s="84">
        <f>IFERROR(FIND("Águas subterrâneas",consulta_completa__11[[#This Row],[13 - Ocorrências/Ambientes Atingidos]]),0)</f>
        <v>0</v>
      </c>
      <c r="BO522" s="85" t="str">
        <f t="shared" si="256"/>
        <v/>
      </c>
      <c r="BP522" s="84">
        <f>IFERROR(FIND("Atmosfera",consulta_completa__11[[#This Row],[13 - Ocorrências/Ambientes Atingidos]]),0)</f>
        <v>0</v>
      </c>
      <c r="BQ522" s="85" t="str">
        <f t="shared" si="257"/>
        <v/>
      </c>
      <c r="BR522" s="84">
        <f>IFERROR(FIND("Flora",consulta_completa__11[[#This Row],[13 - Ocorrências/Ambientes Atingidos]]),0)</f>
        <v>0</v>
      </c>
      <c r="BS522" s="85" t="str">
        <f t="shared" si="258"/>
        <v/>
      </c>
      <c r="BT522" s="84">
        <f>IFERROR(FIND("Fauna",consulta_completa__11[[#This Row],[13 - Ocorrências/Ambientes Atingidos]]),0)</f>
        <v>0</v>
      </c>
      <c r="BU522" s="85" t="str">
        <f t="shared" si="259"/>
        <v/>
      </c>
      <c r="BV522" s="84">
        <f>IFERROR(FIND("UC federal",consulta_completa__11[[#This Row],[13 - Ocorrências/Ambientes Atingidos]]),0)</f>
        <v>0</v>
      </c>
      <c r="BW522" s="85" t="str">
        <f t="shared" si="260"/>
        <v/>
      </c>
      <c r="BX522" s="84">
        <f>IFERROR(FIND("UC estadual/municipal",consulta_completa__11[[#This Row],[13 - Ocorrências/Ambientes Atingidos]]),0)</f>
        <v>0</v>
      </c>
      <c r="BY522" s="85" t="str">
        <f t="shared" si="261"/>
        <v/>
      </c>
      <c r="BZ522" s="84">
        <f>IFERROR(FIND("Outro(s)",consulta_completa__11[[#This Row],[13 - Ocorrências/Ambientes Atingidos]]),0)</f>
        <v>0</v>
      </c>
      <c r="CA522" s="85" t="str">
        <f t="shared" si="262"/>
        <v/>
      </c>
      <c r="CB522" s="84">
        <f>IFERROR(FIND("Sem dano",consulta_completa__11[[#This Row],[13 - Ocorrências/Ambientes Atingidos]]),0)</f>
        <v>0</v>
      </c>
      <c r="CC522" s="85" t="str">
        <f t="shared" si="263"/>
        <v/>
      </c>
      <c r="CD522" s="84" t="str">
        <f>IF(consulta_completa__11[[#This Row],[13 - Ocorrências/Ambientes Atingidos]]="","X","")</f>
        <v/>
      </c>
      <c r="CE522" s="86">
        <f>IFERROR(FIND("IBAMA",consulta_completa__11[[#This Row],[14 - Inst. Atuando no Local]]),0)</f>
        <v>0</v>
      </c>
      <c r="CF522" s="86" t="str">
        <f t="shared" si="264"/>
        <v/>
      </c>
      <c r="CG522" s="86">
        <f>IFERROR(FIND("OEMA",consulta_completa__11[[#This Row],[14 - Inst. Atuando no Local]]),0)</f>
        <v>0</v>
      </c>
      <c r="CH522" s="86" t="str">
        <f t="shared" si="265"/>
        <v/>
      </c>
      <c r="CI522" s="86">
        <f>IFERROR(FIND("DEFESA CIVIL",consulta_completa__11[[#This Row],[14 - Inst. Atuando no Local]]),0)</f>
        <v>0</v>
      </c>
      <c r="CJ522" s="86" t="str">
        <f t="shared" si="266"/>
        <v/>
      </c>
      <c r="CK522" s="86">
        <f>IFERROR(FIND("CORPO DE BOMBEIROS",consulta_completa__11[[#This Row],[14 - Inst. Atuando no Local]]),0)</f>
        <v>0</v>
      </c>
      <c r="CL522" s="86" t="str">
        <f t="shared" si="267"/>
        <v/>
      </c>
      <c r="CM522" s="86">
        <f>IFERROR(FIND("POLÍCIA RODOVIÁRIA",consulta_completa__11[[#This Row],[14 - Inst. Atuando no Local]]),0)</f>
        <v>0</v>
      </c>
      <c r="CN522" s="86" t="str">
        <f t="shared" si="268"/>
        <v/>
      </c>
      <c r="CO522" s="86">
        <f>IFERROR(FIND("POLÍCIA MILITAR",consulta_completa__11[[#This Row],[14 - Inst. Atuando no Local]]),0)</f>
        <v>0</v>
      </c>
      <c r="CP522" s="86" t="str">
        <f t="shared" si="269"/>
        <v/>
      </c>
      <c r="CQ522" s="86">
        <f>IFERROR(FIND("POLÍCIA CIVIL",consulta_completa__11[[#This Row],[14 - Inst. Atuando no Local]]),0)</f>
        <v>0</v>
      </c>
      <c r="CR522" s="86" t="str">
        <f t="shared" si="270"/>
        <v/>
      </c>
      <c r="CS522" s="86">
        <f>IFERROR(FIND("MARINHA DO BRASIL",consulta_completa__11[[#This Row],[14 - Inst. Atuando no Local]]),0)</f>
        <v>0</v>
      </c>
      <c r="CT522" s="86" t="str">
        <f t="shared" si="271"/>
        <v/>
      </c>
      <c r="CU522" s="86">
        <f>IFERROR(FIND("EMPRESA ESPECIALIZADA EM ATENDIMENTO",consulta_completa__11[[#This Row],[14 - Inst. Atuando no Local]]),0)</f>
        <v>0</v>
      </c>
      <c r="CV522" s="86" t="str">
        <f t="shared" si="272"/>
        <v/>
      </c>
      <c r="CW522" s="86">
        <f>IFERROR(FIND("IBAMA",consulta_completa__11[[#This Row],[14 - Inst. Atuando no Local]]),0)</f>
        <v>0</v>
      </c>
      <c r="CX522" s="86" t="str">
        <f t="shared" si="273"/>
        <v/>
      </c>
      <c r="CY522" s="86" t="str">
        <f>IF(consulta_completa__11[[#This Row],[14 - Inst. Atuando no Local]]="","X","")</f>
        <v/>
      </c>
      <c r="CZ522" s="86">
        <f>IFERROR(FIND("OUTRA (S)",consulta_completa__11[[#This Row],[14 - Inst. Atuando no Local]]),0)</f>
        <v>0</v>
      </c>
      <c r="DA522" s="86" t="str">
        <f t="shared" si="274"/>
        <v/>
      </c>
      <c r="DB522" s="37" t="str">
        <f t="shared" si="275"/>
        <v>Sim</v>
      </c>
      <c r="DC522" s="37" t="str">
        <f t="shared" si="276"/>
        <v>Não</v>
      </c>
      <c r="DD522" s="37" t="str">
        <f t="shared" si="277"/>
        <v>Sim</v>
      </c>
      <c r="DE522" s="89" t="str">
        <f t="shared" si="279"/>
        <v>Federal</v>
      </c>
    </row>
    <row r="523" spans="1:109">
      <c r="A523" s="15">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4">
        <f>IFERROR(FIND("Óbitos/feridos",consulta_completa__11[[#This Row],[13 - Ocorrências/Ambientes Atingidos]]),0)</f>
        <v>0</v>
      </c>
      <c r="AY523" s="85" t="str">
        <f t="shared" si="249"/>
        <v/>
      </c>
      <c r="AZ523" s="84">
        <f>IFERROR(FIND("População afetada/evacuada",consulta_completa__11[[#This Row],[13 - Ocorrências/Ambientes Atingidos]]),0)</f>
        <v>0</v>
      </c>
      <c r="BA523" s="84" t="str">
        <f t="shared" si="250"/>
        <v/>
      </c>
      <c r="BB523" s="84">
        <f>IFERROR(FIND("Suspensão de abastecimento de água",consulta_completa__11[[#This Row],[13 - Ocorrências/Ambientes Atingidos]]),0)</f>
        <v>0</v>
      </c>
      <c r="BC523" s="85" t="str">
        <f t="shared" si="278"/>
        <v/>
      </c>
      <c r="BD523" s="84">
        <f>IFERROR(FIND("Rio/córrego",consulta_completa__11[[#This Row],[13 - Ocorrências/Ambientes Atingidos]]),0)</f>
        <v>0</v>
      </c>
      <c r="BE523" s="85" t="str">
        <f t="shared" si="251"/>
        <v/>
      </c>
      <c r="BF523" s="84">
        <f>IFERROR(FIND("Lago",consulta_completa__11[[#This Row],[13 - Ocorrências/Ambientes Atingidos]]),0)</f>
        <v>0</v>
      </c>
      <c r="BG523" s="85" t="str">
        <f t="shared" si="252"/>
        <v/>
      </c>
      <c r="BH523" s="84">
        <f>IFERROR(FIND("Mar",consulta_completa__11[[#This Row],[13 - Ocorrências/Ambientes Atingidos]]),0)</f>
        <v>0</v>
      </c>
      <c r="BI523" s="85" t="str">
        <f t="shared" si="253"/>
        <v/>
      </c>
      <c r="BJ523" s="84">
        <f>IFERROR(FIND("Praia",consulta_completa__11[[#This Row],[13 - Ocorrências/Ambientes Atingidos]]),0)</f>
        <v>0</v>
      </c>
      <c r="BK523" s="85" t="str">
        <f t="shared" si="254"/>
        <v/>
      </c>
      <c r="BL523" s="84">
        <f>IFERROR(FIND("Solo",consulta_completa__11[[#This Row],[13 - Ocorrências/Ambientes Atingidos]]),0)</f>
        <v>1</v>
      </c>
      <c r="BM523" s="85" t="str">
        <f t="shared" si="255"/>
        <v>X</v>
      </c>
      <c r="BN523" s="84">
        <f>IFERROR(FIND("Águas subterrâneas",consulta_completa__11[[#This Row],[13 - Ocorrências/Ambientes Atingidos]]),0)</f>
        <v>0</v>
      </c>
      <c r="BO523" s="85" t="str">
        <f t="shared" si="256"/>
        <v/>
      </c>
      <c r="BP523" s="84">
        <f>IFERROR(FIND("Atmosfera",consulta_completa__11[[#This Row],[13 - Ocorrências/Ambientes Atingidos]]),0)</f>
        <v>0</v>
      </c>
      <c r="BQ523" s="85" t="str">
        <f t="shared" si="257"/>
        <v/>
      </c>
      <c r="BR523" s="84">
        <f>IFERROR(FIND("Flora",consulta_completa__11[[#This Row],[13 - Ocorrências/Ambientes Atingidos]]),0)</f>
        <v>0</v>
      </c>
      <c r="BS523" s="85" t="str">
        <f t="shared" si="258"/>
        <v/>
      </c>
      <c r="BT523" s="84">
        <f>IFERROR(FIND("Fauna",consulta_completa__11[[#This Row],[13 - Ocorrências/Ambientes Atingidos]]),0)</f>
        <v>0</v>
      </c>
      <c r="BU523" s="85" t="str">
        <f t="shared" si="259"/>
        <v/>
      </c>
      <c r="BV523" s="84">
        <f>IFERROR(FIND("UC federal",consulta_completa__11[[#This Row],[13 - Ocorrências/Ambientes Atingidos]]),0)</f>
        <v>0</v>
      </c>
      <c r="BW523" s="85" t="str">
        <f t="shared" si="260"/>
        <v/>
      </c>
      <c r="BX523" s="84">
        <f>IFERROR(FIND("UC estadual/municipal",consulta_completa__11[[#This Row],[13 - Ocorrências/Ambientes Atingidos]]),0)</f>
        <v>0</v>
      </c>
      <c r="BY523" s="85" t="str">
        <f t="shared" si="261"/>
        <v/>
      </c>
      <c r="BZ523" s="84">
        <f>IFERROR(FIND("Outro(s)",consulta_completa__11[[#This Row],[13 - Ocorrências/Ambientes Atingidos]]),0)</f>
        <v>0</v>
      </c>
      <c r="CA523" s="85" t="str">
        <f t="shared" si="262"/>
        <v/>
      </c>
      <c r="CB523" s="84">
        <f>IFERROR(FIND("Sem dano",consulta_completa__11[[#This Row],[13 - Ocorrências/Ambientes Atingidos]]),0)</f>
        <v>0</v>
      </c>
      <c r="CC523" s="85" t="str">
        <f t="shared" si="263"/>
        <v/>
      </c>
      <c r="CD523" s="84" t="str">
        <f>IF(consulta_completa__11[[#This Row],[13 - Ocorrências/Ambientes Atingidos]]="","X","")</f>
        <v/>
      </c>
      <c r="CE523" s="86">
        <f>IFERROR(FIND("IBAMA",consulta_completa__11[[#This Row],[14 - Inst. Atuando no Local]]),0)</f>
        <v>0</v>
      </c>
      <c r="CF523" s="86" t="str">
        <f t="shared" si="264"/>
        <v/>
      </c>
      <c r="CG523" s="86">
        <f>IFERROR(FIND("OEMA",consulta_completa__11[[#This Row],[14 - Inst. Atuando no Local]]),0)</f>
        <v>0</v>
      </c>
      <c r="CH523" s="86" t="str">
        <f t="shared" si="265"/>
        <v/>
      </c>
      <c r="CI523" s="86">
        <f>IFERROR(FIND("DEFESA CIVIL",consulta_completa__11[[#This Row],[14 - Inst. Atuando no Local]]),0)</f>
        <v>0</v>
      </c>
      <c r="CJ523" s="86" t="str">
        <f t="shared" si="266"/>
        <v/>
      </c>
      <c r="CK523" s="86">
        <f>IFERROR(FIND("CORPO DE BOMBEIROS",consulta_completa__11[[#This Row],[14 - Inst. Atuando no Local]]),0)</f>
        <v>0</v>
      </c>
      <c r="CL523" s="86" t="str">
        <f t="shared" si="267"/>
        <v/>
      </c>
      <c r="CM523" s="86">
        <f>IFERROR(FIND("POLÍCIA RODOVIÁRIA",consulta_completa__11[[#This Row],[14 - Inst. Atuando no Local]]),0)</f>
        <v>0</v>
      </c>
      <c r="CN523" s="86" t="str">
        <f t="shared" si="268"/>
        <v/>
      </c>
      <c r="CO523" s="86">
        <f>IFERROR(FIND("POLÍCIA MILITAR",consulta_completa__11[[#This Row],[14 - Inst. Atuando no Local]]),0)</f>
        <v>0</v>
      </c>
      <c r="CP523" s="86" t="str">
        <f t="shared" si="269"/>
        <v/>
      </c>
      <c r="CQ523" s="86">
        <f>IFERROR(FIND("POLÍCIA CIVIL",consulta_completa__11[[#This Row],[14 - Inst. Atuando no Local]]),0)</f>
        <v>0</v>
      </c>
      <c r="CR523" s="86" t="str">
        <f t="shared" si="270"/>
        <v/>
      </c>
      <c r="CS523" s="86">
        <f>IFERROR(FIND("MARINHA DO BRASIL",consulta_completa__11[[#This Row],[14 - Inst. Atuando no Local]]),0)</f>
        <v>0</v>
      </c>
      <c r="CT523" s="86" t="str">
        <f t="shared" si="271"/>
        <v/>
      </c>
      <c r="CU523" s="86">
        <f>IFERROR(FIND("EMPRESA ESPECIALIZADA EM ATENDIMENTO",consulta_completa__11[[#This Row],[14 - Inst. Atuando no Local]]),0)</f>
        <v>0</v>
      </c>
      <c r="CV523" s="86" t="str">
        <f t="shared" si="272"/>
        <v/>
      </c>
      <c r="CW523" s="86">
        <f>IFERROR(FIND("IBAMA",consulta_completa__11[[#This Row],[14 - Inst. Atuando no Local]]),0)</f>
        <v>0</v>
      </c>
      <c r="CX523" s="86" t="str">
        <f t="shared" si="273"/>
        <v/>
      </c>
      <c r="CY523" s="86" t="str">
        <f>IF(consulta_completa__11[[#This Row],[14 - Inst. Atuando no Local]]="","X","")</f>
        <v>X</v>
      </c>
      <c r="CZ523" s="86">
        <f>IFERROR(FIND("OUTRA (S)",consulta_completa__11[[#This Row],[14 - Inst. Atuando no Local]]),0)</f>
        <v>0</v>
      </c>
      <c r="DA523" s="86" t="str">
        <f t="shared" si="274"/>
        <v/>
      </c>
      <c r="DB523" s="37" t="str">
        <f t="shared" si="275"/>
        <v>Sim</v>
      </c>
      <c r="DC523" s="37" t="str">
        <f t="shared" si="276"/>
        <v>Não</v>
      </c>
      <c r="DD523" s="37" t="str">
        <f t="shared" si="277"/>
        <v>Sim</v>
      </c>
      <c r="DE523" s="89" t="str">
        <f t="shared" si="279"/>
        <v>Federal</v>
      </c>
    </row>
    <row r="524" spans="1:109">
      <c r="A524" s="15">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4">
        <f>IFERROR(FIND("Óbitos/feridos",consulta_completa__11[[#This Row],[13 - Ocorrências/Ambientes Atingidos]]),0)</f>
        <v>0</v>
      </c>
      <c r="AY524" s="85" t="str">
        <f t="shared" si="249"/>
        <v/>
      </c>
      <c r="AZ524" s="84">
        <f>IFERROR(FIND("População afetada/evacuada",consulta_completa__11[[#This Row],[13 - Ocorrências/Ambientes Atingidos]]),0)</f>
        <v>0</v>
      </c>
      <c r="BA524" s="84" t="str">
        <f t="shared" si="250"/>
        <v/>
      </c>
      <c r="BB524" s="84">
        <f>IFERROR(FIND("Suspensão de abastecimento de água",consulta_completa__11[[#This Row],[13 - Ocorrências/Ambientes Atingidos]]),0)</f>
        <v>0</v>
      </c>
      <c r="BC524" s="85" t="str">
        <f t="shared" si="278"/>
        <v/>
      </c>
      <c r="BD524" s="84">
        <f>IFERROR(FIND("Rio/córrego",consulta_completa__11[[#This Row],[13 - Ocorrências/Ambientes Atingidos]]),0)</f>
        <v>0</v>
      </c>
      <c r="BE524" s="85" t="str">
        <f t="shared" si="251"/>
        <v/>
      </c>
      <c r="BF524" s="84">
        <f>IFERROR(FIND("Lago",consulta_completa__11[[#This Row],[13 - Ocorrências/Ambientes Atingidos]]),0)</f>
        <v>0</v>
      </c>
      <c r="BG524" s="85" t="str">
        <f t="shared" si="252"/>
        <v/>
      </c>
      <c r="BH524" s="84">
        <f>IFERROR(FIND("Mar",consulta_completa__11[[#This Row],[13 - Ocorrências/Ambientes Atingidos]]),0)</f>
        <v>1</v>
      </c>
      <c r="BI524" s="85" t="str">
        <f t="shared" si="253"/>
        <v>X</v>
      </c>
      <c r="BJ524" s="84">
        <f>IFERROR(FIND("Praia",consulta_completa__11[[#This Row],[13 - Ocorrências/Ambientes Atingidos]]),0)</f>
        <v>0</v>
      </c>
      <c r="BK524" s="85" t="str">
        <f t="shared" si="254"/>
        <v/>
      </c>
      <c r="BL524" s="84">
        <f>IFERROR(FIND("Solo",consulta_completa__11[[#This Row],[13 - Ocorrências/Ambientes Atingidos]]),0)</f>
        <v>0</v>
      </c>
      <c r="BM524" s="85" t="str">
        <f t="shared" si="255"/>
        <v/>
      </c>
      <c r="BN524" s="84">
        <f>IFERROR(FIND("Águas subterrâneas",consulta_completa__11[[#This Row],[13 - Ocorrências/Ambientes Atingidos]]),0)</f>
        <v>0</v>
      </c>
      <c r="BO524" s="85" t="str">
        <f t="shared" si="256"/>
        <v/>
      </c>
      <c r="BP524" s="84">
        <f>IFERROR(FIND("Atmosfera",consulta_completa__11[[#This Row],[13 - Ocorrências/Ambientes Atingidos]]),0)</f>
        <v>0</v>
      </c>
      <c r="BQ524" s="85" t="str">
        <f t="shared" si="257"/>
        <v/>
      </c>
      <c r="BR524" s="84">
        <f>IFERROR(FIND("Flora",consulta_completa__11[[#This Row],[13 - Ocorrências/Ambientes Atingidos]]),0)</f>
        <v>0</v>
      </c>
      <c r="BS524" s="85" t="str">
        <f t="shared" si="258"/>
        <v/>
      </c>
      <c r="BT524" s="84">
        <f>IFERROR(FIND("Fauna",consulta_completa__11[[#This Row],[13 - Ocorrências/Ambientes Atingidos]]),0)</f>
        <v>0</v>
      </c>
      <c r="BU524" s="85" t="str">
        <f t="shared" si="259"/>
        <v/>
      </c>
      <c r="BV524" s="84">
        <f>IFERROR(FIND("UC federal",consulta_completa__11[[#This Row],[13 - Ocorrências/Ambientes Atingidos]]),0)</f>
        <v>0</v>
      </c>
      <c r="BW524" s="85" t="str">
        <f t="shared" si="260"/>
        <v/>
      </c>
      <c r="BX524" s="84">
        <f>IFERROR(FIND("UC estadual/municipal",consulta_completa__11[[#This Row],[13 - Ocorrências/Ambientes Atingidos]]),0)</f>
        <v>0</v>
      </c>
      <c r="BY524" s="85" t="str">
        <f t="shared" si="261"/>
        <v/>
      </c>
      <c r="BZ524" s="84">
        <f>IFERROR(FIND("Outro(s)",consulta_completa__11[[#This Row],[13 - Ocorrências/Ambientes Atingidos]]),0)</f>
        <v>0</v>
      </c>
      <c r="CA524" s="85" t="str">
        <f t="shared" si="262"/>
        <v/>
      </c>
      <c r="CB524" s="84">
        <f>IFERROR(FIND("Sem dano",consulta_completa__11[[#This Row],[13 - Ocorrências/Ambientes Atingidos]]),0)</f>
        <v>0</v>
      </c>
      <c r="CC524" s="85" t="str">
        <f t="shared" si="263"/>
        <v/>
      </c>
      <c r="CD524" s="84" t="str">
        <f>IF(consulta_completa__11[[#This Row],[13 - Ocorrências/Ambientes Atingidos]]="","X","")</f>
        <v/>
      </c>
      <c r="CE524" s="86">
        <f>IFERROR(FIND("IBAMA",consulta_completa__11[[#This Row],[14 - Inst. Atuando no Local]]),0)</f>
        <v>0</v>
      </c>
      <c r="CF524" s="86" t="str">
        <f t="shared" si="264"/>
        <v/>
      </c>
      <c r="CG524" s="86">
        <f>IFERROR(FIND("OEMA",consulta_completa__11[[#This Row],[14 - Inst. Atuando no Local]]),0)</f>
        <v>0</v>
      </c>
      <c r="CH524" s="86" t="str">
        <f t="shared" si="265"/>
        <v/>
      </c>
      <c r="CI524" s="86">
        <f>IFERROR(FIND("DEFESA CIVIL",consulta_completa__11[[#This Row],[14 - Inst. Atuando no Local]]),0)</f>
        <v>0</v>
      </c>
      <c r="CJ524" s="86" t="str">
        <f t="shared" si="266"/>
        <v/>
      </c>
      <c r="CK524" s="86">
        <f>IFERROR(FIND("CORPO DE BOMBEIROS",consulta_completa__11[[#This Row],[14 - Inst. Atuando no Local]]),0)</f>
        <v>0</v>
      </c>
      <c r="CL524" s="86" t="str">
        <f t="shared" si="267"/>
        <v/>
      </c>
      <c r="CM524" s="86">
        <f>IFERROR(FIND("POLÍCIA RODOVIÁRIA",consulta_completa__11[[#This Row],[14 - Inst. Atuando no Local]]),0)</f>
        <v>0</v>
      </c>
      <c r="CN524" s="86" t="str">
        <f t="shared" si="268"/>
        <v/>
      </c>
      <c r="CO524" s="86">
        <f>IFERROR(FIND("POLÍCIA MILITAR",consulta_completa__11[[#This Row],[14 - Inst. Atuando no Local]]),0)</f>
        <v>0</v>
      </c>
      <c r="CP524" s="86" t="str">
        <f t="shared" si="269"/>
        <v/>
      </c>
      <c r="CQ524" s="86">
        <f>IFERROR(FIND("POLÍCIA CIVIL",consulta_completa__11[[#This Row],[14 - Inst. Atuando no Local]]),0)</f>
        <v>0</v>
      </c>
      <c r="CR524" s="86" t="str">
        <f t="shared" si="270"/>
        <v/>
      </c>
      <c r="CS524" s="86">
        <f>IFERROR(FIND("MARINHA DO BRASIL",consulta_completa__11[[#This Row],[14 - Inst. Atuando no Local]]),0)</f>
        <v>0</v>
      </c>
      <c r="CT524" s="86" t="str">
        <f t="shared" si="271"/>
        <v/>
      </c>
      <c r="CU524" s="86">
        <f>IFERROR(FIND("EMPRESA ESPECIALIZADA EM ATENDIMENTO",consulta_completa__11[[#This Row],[14 - Inst. Atuando no Local]]),0)</f>
        <v>0</v>
      </c>
      <c r="CV524" s="86" t="str">
        <f t="shared" si="272"/>
        <v/>
      </c>
      <c r="CW524" s="86">
        <f>IFERROR(FIND("IBAMA",consulta_completa__11[[#This Row],[14 - Inst. Atuando no Local]]),0)</f>
        <v>0</v>
      </c>
      <c r="CX524" s="86" t="str">
        <f t="shared" si="273"/>
        <v/>
      </c>
      <c r="CY524" s="86" t="str">
        <f>IF(consulta_completa__11[[#This Row],[14 - Inst. Atuando no Local]]="","X","")</f>
        <v/>
      </c>
      <c r="CZ524" s="86">
        <f>IFERROR(FIND("OUTRA (S)",consulta_completa__11[[#This Row],[14 - Inst. Atuando no Local]]),0)</f>
        <v>0</v>
      </c>
      <c r="DA524" s="86" t="str">
        <f t="shared" si="274"/>
        <v/>
      </c>
      <c r="DB524" s="37" t="str">
        <f t="shared" si="275"/>
        <v>Sim</v>
      </c>
      <c r="DC524" s="37" t="str">
        <f t="shared" si="276"/>
        <v>Não</v>
      </c>
      <c r="DD524" s="37" t="str">
        <f t="shared" si="277"/>
        <v>Sim</v>
      </c>
      <c r="DE524" s="89" t="str">
        <f t="shared" si="279"/>
        <v>Federal</v>
      </c>
    </row>
    <row r="525" spans="1:109">
      <c r="A525" s="15">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4">
        <f>IFERROR(FIND("Óbitos/feridos",consulta_completa__11[[#This Row],[13 - Ocorrências/Ambientes Atingidos]]),0)</f>
        <v>0</v>
      </c>
      <c r="AY525" s="85" t="str">
        <f t="shared" si="249"/>
        <v/>
      </c>
      <c r="AZ525" s="84">
        <f>IFERROR(FIND("População afetada/evacuada",consulta_completa__11[[#This Row],[13 - Ocorrências/Ambientes Atingidos]]),0)</f>
        <v>0</v>
      </c>
      <c r="BA525" s="84" t="str">
        <f t="shared" si="250"/>
        <v/>
      </c>
      <c r="BB525" s="84">
        <f>IFERROR(FIND("Suspensão de abastecimento de água",consulta_completa__11[[#This Row],[13 - Ocorrências/Ambientes Atingidos]]),0)</f>
        <v>0</v>
      </c>
      <c r="BC525" s="85" t="str">
        <f t="shared" si="278"/>
        <v/>
      </c>
      <c r="BD525" s="84">
        <f>IFERROR(FIND("Rio/córrego",consulta_completa__11[[#This Row],[13 - Ocorrências/Ambientes Atingidos]]),0)</f>
        <v>0</v>
      </c>
      <c r="BE525" s="85" t="str">
        <f t="shared" si="251"/>
        <v/>
      </c>
      <c r="BF525" s="84">
        <f>IFERROR(FIND("Lago",consulta_completa__11[[#This Row],[13 - Ocorrências/Ambientes Atingidos]]),0)</f>
        <v>0</v>
      </c>
      <c r="BG525" s="85" t="str">
        <f t="shared" si="252"/>
        <v/>
      </c>
      <c r="BH525" s="84">
        <f>IFERROR(FIND("Mar",consulta_completa__11[[#This Row],[13 - Ocorrências/Ambientes Atingidos]]),0)</f>
        <v>0</v>
      </c>
      <c r="BI525" s="85" t="str">
        <f t="shared" si="253"/>
        <v/>
      </c>
      <c r="BJ525" s="84">
        <f>IFERROR(FIND("Praia",consulta_completa__11[[#This Row],[13 - Ocorrências/Ambientes Atingidos]]),0)</f>
        <v>0</v>
      </c>
      <c r="BK525" s="85" t="str">
        <f t="shared" si="254"/>
        <v/>
      </c>
      <c r="BL525" s="84">
        <f>IFERROR(FIND("Solo",consulta_completa__11[[#This Row],[13 - Ocorrências/Ambientes Atingidos]]),0)</f>
        <v>0</v>
      </c>
      <c r="BM525" s="85" t="str">
        <f t="shared" si="255"/>
        <v/>
      </c>
      <c r="BN525" s="84">
        <f>IFERROR(FIND("Águas subterrâneas",consulta_completa__11[[#This Row],[13 - Ocorrências/Ambientes Atingidos]]),0)</f>
        <v>0</v>
      </c>
      <c r="BO525" s="85" t="str">
        <f t="shared" si="256"/>
        <v/>
      </c>
      <c r="BP525" s="84">
        <f>IFERROR(FIND("Atmosfera",consulta_completa__11[[#This Row],[13 - Ocorrências/Ambientes Atingidos]]),0)</f>
        <v>0</v>
      </c>
      <c r="BQ525" s="85" t="str">
        <f t="shared" si="257"/>
        <v/>
      </c>
      <c r="BR525" s="84">
        <f>IFERROR(FIND("Flora",consulta_completa__11[[#This Row],[13 - Ocorrências/Ambientes Atingidos]]),0)</f>
        <v>0</v>
      </c>
      <c r="BS525" s="85" t="str">
        <f t="shared" si="258"/>
        <v/>
      </c>
      <c r="BT525" s="84">
        <f>IFERROR(FIND("Fauna",consulta_completa__11[[#This Row],[13 - Ocorrências/Ambientes Atingidos]]),0)</f>
        <v>0</v>
      </c>
      <c r="BU525" s="85" t="str">
        <f t="shared" si="259"/>
        <v/>
      </c>
      <c r="BV525" s="84">
        <f>IFERROR(FIND("UC federal",consulta_completa__11[[#This Row],[13 - Ocorrências/Ambientes Atingidos]]),0)</f>
        <v>0</v>
      </c>
      <c r="BW525" s="85" t="str">
        <f t="shared" si="260"/>
        <v/>
      </c>
      <c r="BX525" s="84">
        <f>IFERROR(FIND("UC estadual/municipal",consulta_completa__11[[#This Row],[13 - Ocorrências/Ambientes Atingidos]]),0)</f>
        <v>0</v>
      </c>
      <c r="BY525" s="85" t="str">
        <f t="shared" si="261"/>
        <v/>
      </c>
      <c r="BZ525" s="84">
        <f>IFERROR(FIND("Outro(s)",consulta_completa__11[[#This Row],[13 - Ocorrências/Ambientes Atingidos]]),0)</f>
        <v>1</v>
      </c>
      <c r="CA525" s="85" t="str">
        <f t="shared" si="262"/>
        <v>X</v>
      </c>
      <c r="CB525" s="84">
        <f>IFERROR(FIND("Sem dano",consulta_completa__11[[#This Row],[13 - Ocorrências/Ambientes Atingidos]]),0)</f>
        <v>0</v>
      </c>
      <c r="CC525" s="85" t="str">
        <f t="shared" si="263"/>
        <v/>
      </c>
      <c r="CD525" s="84" t="str">
        <f>IF(consulta_completa__11[[#This Row],[13 - Ocorrências/Ambientes Atingidos]]="","X","")</f>
        <v/>
      </c>
      <c r="CE525" s="86">
        <f>IFERROR(FIND("IBAMA",consulta_completa__11[[#This Row],[14 - Inst. Atuando no Local]]),0)</f>
        <v>0</v>
      </c>
      <c r="CF525" s="86" t="str">
        <f t="shared" si="264"/>
        <v/>
      </c>
      <c r="CG525" s="86">
        <f>IFERROR(FIND("OEMA",consulta_completa__11[[#This Row],[14 - Inst. Atuando no Local]]),0)</f>
        <v>0</v>
      </c>
      <c r="CH525" s="86" t="str">
        <f t="shared" si="265"/>
        <v/>
      </c>
      <c r="CI525" s="86">
        <f>IFERROR(FIND("DEFESA CIVIL",consulta_completa__11[[#This Row],[14 - Inst. Atuando no Local]]),0)</f>
        <v>0</v>
      </c>
      <c r="CJ525" s="86" t="str">
        <f t="shared" si="266"/>
        <v/>
      </c>
      <c r="CK525" s="86">
        <f>IFERROR(FIND("CORPO DE BOMBEIROS",consulta_completa__11[[#This Row],[14 - Inst. Atuando no Local]]),0)</f>
        <v>0</v>
      </c>
      <c r="CL525" s="86" t="str">
        <f t="shared" si="267"/>
        <v/>
      </c>
      <c r="CM525" s="86">
        <f>IFERROR(FIND("POLÍCIA RODOVIÁRIA",consulta_completa__11[[#This Row],[14 - Inst. Atuando no Local]]),0)</f>
        <v>0</v>
      </c>
      <c r="CN525" s="86" t="str">
        <f t="shared" si="268"/>
        <v/>
      </c>
      <c r="CO525" s="86">
        <f>IFERROR(FIND("POLÍCIA MILITAR",consulta_completa__11[[#This Row],[14 - Inst. Atuando no Local]]),0)</f>
        <v>0</v>
      </c>
      <c r="CP525" s="86" t="str">
        <f t="shared" si="269"/>
        <v/>
      </c>
      <c r="CQ525" s="86">
        <f>IFERROR(FIND("POLÍCIA CIVIL",consulta_completa__11[[#This Row],[14 - Inst. Atuando no Local]]),0)</f>
        <v>0</v>
      </c>
      <c r="CR525" s="86" t="str">
        <f t="shared" si="270"/>
        <v/>
      </c>
      <c r="CS525" s="86">
        <f>IFERROR(FIND("MARINHA DO BRASIL",consulta_completa__11[[#This Row],[14 - Inst. Atuando no Local]]),0)</f>
        <v>0</v>
      </c>
      <c r="CT525" s="86" t="str">
        <f t="shared" si="271"/>
        <v/>
      </c>
      <c r="CU525" s="86">
        <f>IFERROR(FIND("EMPRESA ESPECIALIZADA EM ATENDIMENTO",consulta_completa__11[[#This Row],[14 - Inst. Atuando no Local]]),0)</f>
        <v>0</v>
      </c>
      <c r="CV525" s="86" t="str">
        <f t="shared" si="272"/>
        <v/>
      </c>
      <c r="CW525" s="86">
        <f>IFERROR(FIND("IBAMA",consulta_completa__11[[#This Row],[14 - Inst. Atuando no Local]]),0)</f>
        <v>0</v>
      </c>
      <c r="CX525" s="86" t="str">
        <f t="shared" si="273"/>
        <v/>
      </c>
      <c r="CY525" s="86" t="str">
        <f>IF(consulta_completa__11[[#This Row],[14 - Inst. Atuando no Local]]="","X","")</f>
        <v>X</v>
      </c>
      <c r="CZ525" s="86">
        <f>IFERROR(FIND("OUTRA (S)",consulta_completa__11[[#This Row],[14 - Inst. Atuando no Local]]),0)</f>
        <v>0</v>
      </c>
      <c r="DA525" s="86" t="str">
        <f t="shared" si="274"/>
        <v/>
      </c>
      <c r="DB525" s="37" t="str">
        <f t="shared" si="275"/>
        <v>Sim</v>
      </c>
      <c r="DC525" s="37" t="str">
        <f t="shared" si="276"/>
        <v>Não</v>
      </c>
      <c r="DD525" s="37" t="str">
        <f t="shared" si="277"/>
        <v>Sim</v>
      </c>
      <c r="DE525" s="89" t="str">
        <f t="shared" si="279"/>
        <v>Estadual</v>
      </c>
    </row>
    <row r="526" spans="1:109">
      <c r="A526" s="15">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4">
        <f>IFERROR(FIND("Óbitos/feridos",consulta_completa__11[[#This Row],[13 - Ocorrências/Ambientes Atingidos]]),0)</f>
        <v>0</v>
      </c>
      <c r="AY526" s="85" t="str">
        <f t="shared" si="249"/>
        <v/>
      </c>
      <c r="AZ526" s="84">
        <f>IFERROR(FIND("População afetada/evacuada",consulta_completa__11[[#This Row],[13 - Ocorrências/Ambientes Atingidos]]),0)</f>
        <v>0</v>
      </c>
      <c r="BA526" s="84" t="str">
        <f t="shared" si="250"/>
        <v/>
      </c>
      <c r="BB526" s="84">
        <f>IFERROR(FIND("Suspensão de abastecimento de água",consulta_completa__11[[#This Row],[13 - Ocorrências/Ambientes Atingidos]]),0)</f>
        <v>0</v>
      </c>
      <c r="BC526" s="85" t="str">
        <f t="shared" si="278"/>
        <v/>
      </c>
      <c r="BD526" s="84">
        <f>IFERROR(FIND("Rio/córrego",consulta_completa__11[[#This Row],[13 - Ocorrências/Ambientes Atingidos]]),0)</f>
        <v>0</v>
      </c>
      <c r="BE526" s="85" t="str">
        <f t="shared" si="251"/>
        <v/>
      </c>
      <c r="BF526" s="84">
        <f>IFERROR(FIND("Lago",consulta_completa__11[[#This Row],[13 - Ocorrências/Ambientes Atingidos]]),0)</f>
        <v>0</v>
      </c>
      <c r="BG526" s="85" t="str">
        <f t="shared" si="252"/>
        <v/>
      </c>
      <c r="BH526" s="84">
        <f>IFERROR(FIND("Mar",consulta_completa__11[[#This Row],[13 - Ocorrências/Ambientes Atingidos]]),0)</f>
        <v>0</v>
      </c>
      <c r="BI526" s="85" t="str">
        <f t="shared" si="253"/>
        <v/>
      </c>
      <c r="BJ526" s="84">
        <f>IFERROR(FIND("Praia",consulta_completa__11[[#This Row],[13 - Ocorrências/Ambientes Atingidos]]),0)</f>
        <v>0</v>
      </c>
      <c r="BK526" s="85" t="str">
        <f t="shared" si="254"/>
        <v/>
      </c>
      <c r="BL526" s="84">
        <f>IFERROR(FIND("Solo",consulta_completa__11[[#This Row],[13 - Ocorrências/Ambientes Atingidos]]),0)</f>
        <v>0</v>
      </c>
      <c r="BM526" s="85" t="str">
        <f t="shared" si="255"/>
        <v/>
      </c>
      <c r="BN526" s="84">
        <f>IFERROR(FIND("Águas subterrâneas",consulta_completa__11[[#This Row],[13 - Ocorrências/Ambientes Atingidos]]),0)</f>
        <v>0</v>
      </c>
      <c r="BO526" s="85" t="str">
        <f t="shared" si="256"/>
        <v/>
      </c>
      <c r="BP526" s="84">
        <f>IFERROR(FIND("Atmosfera",consulta_completa__11[[#This Row],[13 - Ocorrências/Ambientes Atingidos]]),0)</f>
        <v>0</v>
      </c>
      <c r="BQ526" s="85" t="str">
        <f t="shared" si="257"/>
        <v/>
      </c>
      <c r="BR526" s="84">
        <f>IFERROR(FIND("Flora",consulta_completa__11[[#This Row],[13 - Ocorrências/Ambientes Atingidos]]),0)</f>
        <v>0</v>
      </c>
      <c r="BS526" s="85" t="str">
        <f t="shared" si="258"/>
        <v/>
      </c>
      <c r="BT526" s="84">
        <f>IFERROR(FIND("Fauna",consulta_completa__11[[#This Row],[13 - Ocorrências/Ambientes Atingidos]]),0)</f>
        <v>0</v>
      </c>
      <c r="BU526" s="85" t="str">
        <f t="shared" si="259"/>
        <v/>
      </c>
      <c r="BV526" s="84">
        <f>IFERROR(FIND("UC federal",consulta_completa__11[[#This Row],[13 - Ocorrências/Ambientes Atingidos]]),0)</f>
        <v>0</v>
      </c>
      <c r="BW526" s="85" t="str">
        <f t="shared" si="260"/>
        <v/>
      </c>
      <c r="BX526" s="84">
        <f>IFERROR(FIND("UC estadual/municipal",consulta_completa__11[[#This Row],[13 - Ocorrências/Ambientes Atingidos]]),0)</f>
        <v>0</v>
      </c>
      <c r="BY526" s="85" t="str">
        <f t="shared" si="261"/>
        <v/>
      </c>
      <c r="BZ526" s="84">
        <f>IFERROR(FIND("Outro(s)",consulta_completa__11[[#This Row],[13 - Ocorrências/Ambientes Atingidos]]),0)</f>
        <v>1</v>
      </c>
      <c r="CA526" s="85" t="str">
        <f t="shared" si="262"/>
        <v>X</v>
      </c>
      <c r="CB526" s="84">
        <f>IFERROR(FIND("Sem dano",consulta_completa__11[[#This Row],[13 - Ocorrências/Ambientes Atingidos]]),0)</f>
        <v>0</v>
      </c>
      <c r="CC526" s="85" t="str">
        <f t="shared" si="263"/>
        <v/>
      </c>
      <c r="CD526" s="84" t="str">
        <f>IF(consulta_completa__11[[#This Row],[13 - Ocorrências/Ambientes Atingidos]]="","X","")</f>
        <v/>
      </c>
      <c r="CE526" s="86">
        <f>IFERROR(FIND("IBAMA",consulta_completa__11[[#This Row],[14 - Inst. Atuando no Local]]),0)</f>
        <v>0</v>
      </c>
      <c r="CF526" s="86" t="str">
        <f t="shared" si="264"/>
        <v/>
      </c>
      <c r="CG526" s="86">
        <f>IFERROR(FIND("OEMA",consulta_completa__11[[#This Row],[14 - Inst. Atuando no Local]]),0)</f>
        <v>0</v>
      </c>
      <c r="CH526" s="86" t="str">
        <f t="shared" si="265"/>
        <v/>
      </c>
      <c r="CI526" s="86">
        <f>IFERROR(FIND("DEFESA CIVIL",consulta_completa__11[[#This Row],[14 - Inst. Atuando no Local]]),0)</f>
        <v>0</v>
      </c>
      <c r="CJ526" s="86" t="str">
        <f t="shared" si="266"/>
        <v/>
      </c>
      <c r="CK526" s="86">
        <f>IFERROR(FIND("CORPO DE BOMBEIROS",consulta_completa__11[[#This Row],[14 - Inst. Atuando no Local]]),0)</f>
        <v>0</v>
      </c>
      <c r="CL526" s="86" t="str">
        <f t="shared" si="267"/>
        <v/>
      </c>
      <c r="CM526" s="86">
        <f>IFERROR(FIND("POLÍCIA RODOVIÁRIA",consulta_completa__11[[#This Row],[14 - Inst. Atuando no Local]]),0)</f>
        <v>0</v>
      </c>
      <c r="CN526" s="86" t="str">
        <f t="shared" si="268"/>
        <v/>
      </c>
      <c r="CO526" s="86">
        <f>IFERROR(FIND("POLÍCIA MILITAR",consulta_completa__11[[#This Row],[14 - Inst. Atuando no Local]]),0)</f>
        <v>0</v>
      </c>
      <c r="CP526" s="86" t="str">
        <f t="shared" si="269"/>
        <v/>
      </c>
      <c r="CQ526" s="86">
        <f>IFERROR(FIND("POLÍCIA CIVIL",consulta_completa__11[[#This Row],[14 - Inst. Atuando no Local]]),0)</f>
        <v>0</v>
      </c>
      <c r="CR526" s="86" t="str">
        <f t="shared" si="270"/>
        <v/>
      </c>
      <c r="CS526" s="86">
        <f>IFERROR(FIND("MARINHA DO BRASIL",consulta_completa__11[[#This Row],[14 - Inst. Atuando no Local]]),0)</f>
        <v>0</v>
      </c>
      <c r="CT526" s="86" t="str">
        <f t="shared" si="271"/>
        <v/>
      </c>
      <c r="CU526" s="86">
        <f>IFERROR(FIND("EMPRESA ESPECIALIZADA EM ATENDIMENTO",consulta_completa__11[[#This Row],[14 - Inst. Atuando no Local]]),0)</f>
        <v>0</v>
      </c>
      <c r="CV526" s="86" t="str">
        <f t="shared" si="272"/>
        <v/>
      </c>
      <c r="CW526" s="86">
        <f>IFERROR(FIND("IBAMA",consulta_completa__11[[#This Row],[14 - Inst. Atuando no Local]]),0)</f>
        <v>0</v>
      </c>
      <c r="CX526" s="86" t="str">
        <f t="shared" si="273"/>
        <v/>
      </c>
      <c r="CY526" s="86" t="str">
        <f>IF(consulta_completa__11[[#This Row],[14 - Inst. Atuando no Local]]="","X","")</f>
        <v/>
      </c>
      <c r="CZ526" s="86">
        <f>IFERROR(FIND("OUTRA (S)",consulta_completa__11[[#This Row],[14 - Inst. Atuando no Local]]),0)</f>
        <v>0</v>
      </c>
      <c r="DA526" s="86" t="str">
        <f t="shared" si="274"/>
        <v/>
      </c>
      <c r="DB526" s="37" t="str">
        <f t="shared" si="275"/>
        <v>Sim</v>
      </c>
      <c r="DC526" s="37" t="str">
        <f t="shared" si="276"/>
        <v>Não</v>
      </c>
      <c r="DD526" s="37" t="str">
        <f t="shared" si="277"/>
        <v>Sim</v>
      </c>
      <c r="DE526" s="89" t="str">
        <f t="shared" si="279"/>
        <v>Sem informação</v>
      </c>
    </row>
    <row r="527" spans="1:109">
      <c r="A527" s="15">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4">
        <f>IFERROR(FIND("Óbitos/feridos",consulta_completa__11[[#This Row],[13 - Ocorrências/Ambientes Atingidos]]),0)</f>
        <v>0</v>
      </c>
      <c r="AY527" s="85" t="str">
        <f t="shared" si="249"/>
        <v/>
      </c>
      <c r="AZ527" s="84">
        <f>IFERROR(FIND("População afetada/evacuada",consulta_completa__11[[#This Row],[13 - Ocorrências/Ambientes Atingidos]]),0)</f>
        <v>0</v>
      </c>
      <c r="BA527" s="84" t="str">
        <f t="shared" si="250"/>
        <v/>
      </c>
      <c r="BB527" s="84">
        <f>IFERROR(FIND("Suspensão de abastecimento de água",consulta_completa__11[[#This Row],[13 - Ocorrências/Ambientes Atingidos]]),0)</f>
        <v>0</v>
      </c>
      <c r="BC527" s="85" t="str">
        <f t="shared" si="278"/>
        <v/>
      </c>
      <c r="BD527" s="84">
        <f>IFERROR(FIND("Rio/córrego",consulta_completa__11[[#This Row],[13 - Ocorrências/Ambientes Atingidos]]),0)</f>
        <v>0</v>
      </c>
      <c r="BE527" s="85" t="str">
        <f t="shared" si="251"/>
        <v/>
      </c>
      <c r="BF527" s="84">
        <f>IFERROR(FIND("Lago",consulta_completa__11[[#This Row],[13 - Ocorrências/Ambientes Atingidos]]),0)</f>
        <v>0</v>
      </c>
      <c r="BG527" s="85" t="str">
        <f t="shared" si="252"/>
        <v/>
      </c>
      <c r="BH527" s="84">
        <f>IFERROR(FIND("Mar",consulta_completa__11[[#This Row],[13 - Ocorrências/Ambientes Atingidos]]),0)</f>
        <v>1</v>
      </c>
      <c r="BI527" s="85" t="str">
        <f t="shared" si="253"/>
        <v>X</v>
      </c>
      <c r="BJ527" s="84">
        <f>IFERROR(FIND("Praia",consulta_completa__11[[#This Row],[13 - Ocorrências/Ambientes Atingidos]]),0)</f>
        <v>0</v>
      </c>
      <c r="BK527" s="85" t="str">
        <f t="shared" si="254"/>
        <v/>
      </c>
      <c r="BL527" s="84">
        <f>IFERROR(FIND("Solo",consulta_completa__11[[#This Row],[13 - Ocorrências/Ambientes Atingidos]]),0)</f>
        <v>0</v>
      </c>
      <c r="BM527" s="85" t="str">
        <f t="shared" si="255"/>
        <v/>
      </c>
      <c r="BN527" s="84">
        <f>IFERROR(FIND("Águas subterrâneas",consulta_completa__11[[#This Row],[13 - Ocorrências/Ambientes Atingidos]]),0)</f>
        <v>0</v>
      </c>
      <c r="BO527" s="85" t="str">
        <f t="shared" si="256"/>
        <v/>
      </c>
      <c r="BP527" s="84">
        <f>IFERROR(FIND("Atmosfera",consulta_completa__11[[#This Row],[13 - Ocorrências/Ambientes Atingidos]]),0)</f>
        <v>0</v>
      </c>
      <c r="BQ527" s="85" t="str">
        <f t="shared" si="257"/>
        <v/>
      </c>
      <c r="BR527" s="84">
        <f>IFERROR(FIND("Flora",consulta_completa__11[[#This Row],[13 - Ocorrências/Ambientes Atingidos]]),0)</f>
        <v>0</v>
      </c>
      <c r="BS527" s="85" t="str">
        <f t="shared" si="258"/>
        <v/>
      </c>
      <c r="BT527" s="84">
        <f>IFERROR(FIND("Fauna",consulta_completa__11[[#This Row],[13 - Ocorrências/Ambientes Atingidos]]),0)</f>
        <v>0</v>
      </c>
      <c r="BU527" s="85" t="str">
        <f t="shared" si="259"/>
        <v/>
      </c>
      <c r="BV527" s="84">
        <f>IFERROR(FIND("UC federal",consulta_completa__11[[#This Row],[13 - Ocorrências/Ambientes Atingidos]]),0)</f>
        <v>0</v>
      </c>
      <c r="BW527" s="85" t="str">
        <f t="shared" si="260"/>
        <v/>
      </c>
      <c r="BX527" s="84">
        <f>IFERROR(FIND("UC estadual/municipal",consulta_completa__11[[#This Row],[13 - Ocorrências/Ambientes Atingidos]]),0)</f>
        <v>0</v>
      </c>
      <c r="BY527" s="85" t="str">
        <f t="shared" si="261"/>
        <v/>
      </c>
      <c r="BZ527" s="84">
        <f>IFERROR(FIND("Outro(s)",consulta_completa__11[[#This Row],[13 - Ocorrências/Ambientes Atingidos]]),0)</f>
        <v>0</v>
      </c>
      <c r="CA527" s="85" t="str">
        <f t="shared" si="262"/>
        <v/>
      </c>
      <c r="CB527" s="84">
        <f>IFERROR(FIND("Sem dano",consulta_completa__11[[#This Row],[13 - Ocorrências/Ambientes Atingidos]]),0)</f>
        <v>0</v>
      </c>
      <c r="CC527" s="85" t="str">
        <f t="shared" si="263"/>
        <v/>
      </c>
      <c r="CD527" s="84" t="str">
        <f>IF(consulta_completa__11[[#This Row],[13 - Ocorrências/Ambientes Atingidos]]="","X","")</f>
        <v/>
      </c>
      <c r="CE527" s="86">
        <f>IFERROR(FIND("IBAMA",consulta_completa__11[[#This Row],[14 - Inst. Atuando no Local]]),0)</f>
        <v>0</v>
      </c>
      <c r="CF527" s="86" t="str">
        <f t="shared" si="264"/>
        <v/>
      </c>
      <c r="CG527" s="86">
        <f>IFERROR(FIND("OEMA",consulta_completa__11[[#This Row],[14 - Inst. Atuando no Local]]),0)</f>
        <v>0</v>
      </c>
      <c r="CH527" s="86" t="str">
        <f t="shared" si="265"/>
        <v/>
      </c>
      <c r="CI527" s="86">
        <f>IFERROR(FIND("DEFESA CIVIL",consulta_completa__11[[#This Row],[14 - Inst. Atuando no Local]]),0)</f>
        <v>0</v>
      </c>
      <c r="CJ527" s="86" t="str">
        <f t="shared" si="266"/>
        <v/>
      </c>
      <c r="CK527" s="86">
        <f>IFERROR(FIND("CORPO DE BOMBEIROS",consulta_completa__11[[#This Row],[14 - Inst. Atuando no Local]]),0)</f>
        <v>0</v>
      </c>
      <c r="CL527" s="86" t="str">
        <f t="shared" si="267"/>
        <v/>
      </c>
      <c r="CM527" s="86">
        <f>IFERROR(FIND("POLÍCIA RODOVIÁRIA",consulta_completa__11[[#This Row],[14 - Inst. Atuando no Local]]),0)</f>
        <v>0</v>
      </c>
      <c r="CN527" s="86" t="str">
        <f t="shared" si="268"/>
        <v/>
      </c>
      <c r="CO527" s="86">
        <f>IFERROR(FIND("POLÍCIA MILITAR",consulta_completa__11[[#This Row],[14 - Inst. Atuando no Local]]),0)</f>
        <v>0</v>
      </c>
      <c r="CP527" s="86" t="str">
        <f t="shared" si="269"/>
        <v/>
      </c>
      <c r="CQ527" s="86">
        <f>IFERROR(FIND("POLÍCIA CIVIL",consulta_completa__11[[#This Row],[14 - Inst. Atuando no Local]]),0)</f>
        <v>0</v>
      </c>
      <c r="CR527" s="86" t="str">
        <f t="shared" si="270"/>
        <v/>
      </c>
      <c r="CS527" s="86">
        <f>IFERROR(FIND("MARINHA DO BRASIL",consulta_completa__11[[#This Row],[14 - Inst. Atuando no Local]]),0)</f>
        <v>0</v>
      </c>
      <c r="CT527" s="86" t="str">
        <f t="shared" si="271"/>
        <v/>
      </c>
      <c r="CU527" s="86">
        <f>IFERROR(FIND("EMPRESA ESPECIALIZADA EM ATENDIMENTO",consulta_completa__11[[#This Row],[14 - Inst. Atuando no Local]]),0)</f>
        <v>0</v>
      </c>
      <c r="CV527" s="86" t="str">
        <f t="shared" si="272"/>
        <v/>
      </c>
      <c r="CW527" s="86">
        <f>IFERROR(FIND("IBAMA",consulta_completa__11[[#This Row],[14 - Inst. Atuando no Local]]),0)</f>
        <v>0</v>
      </c>
      <c r="CX527" s="86" t="str">
        <f t="shared" si="273"/>
        <v/>
      </c>
      <c r="CY527" s="86" t="str">
        <f>IF(consulta_completa__11[[#This Row],[14 - Inst. Atuando no Local]]="","X","")</f>
        <v/>
      </c>
      <c r="CZ527" s="86">
        <f>IFERROR(FIND("OUTRA (S)",consulta_completa__11[[#This Row],[14 - Inst. Atuando no Local]]),0)</f>
        <v>0</v>
      </c>
      <c r="DA527" s="86" t="str">
        <f t="shared" si="274"/>
        <v/>
      </c>
      <c r="DB527" s="37" t="str">
        <f t="shared" si="275"/>
        <v>Sim</v>
      </c>
      <c r="DC527" s="37" t="str">
        <f t="shared" si="276"/>
        <v>Não</v>
      </c>
      <c r="DD527" s="37" t="str">
        <f t="shared" si="277"/>
        <v>Sim</v>
      </c>
      <c r="DE527" s="89" t="str">
        <f t="shared" si="279"/>
        <v>Federal</v>
      </c>
    </row>
    <row r="528" spans="1:109">
      <c r="A528" s="15">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4">
        <f>IFERROR(FIND("Óbitos/feridos",consulta_completa__11[[#This Row],[13 - Ocorrências/Ambientes Atingidos]]),0)</f>
        <v>0</v>
      </c>
      <c r="AY528" s="85" t="str">
        <f t="shared" si="249"/>
        <v/>
      </c>
      <c r="AZ528" s="84">
        <f>IFERROR(FIND("População afetada/evacuada",consulta_completa__11[[#This Row],[13 - Ocorrências/Ambientes Atingidos]]),0)</f>
        <v>0</v>
      </c>
      <c r="BA528" s="84" t="str">
        <f t="shared" si="250"/>
        <v/>
      </c>
      <c r="BB528" s="84">
        <f>IFERROR(FIND("Suspensão de abastecimento de água",consulta_completa__11[[#This Row],[13 - Ocorrências/Ambientes Atingidos]]),0)</f>
        <v>0</v>
      </c>
      <c r="BC528" s="85" t="str">
        <f t="shared" si="278"/>
        <v/>
      </c>
      <c r="BD528" s="84">
        <f>IFERROR(FIND("Rio/córrego",consulta_completa__11[[#This Row],[13 - Ocorrências/Ambientes Atingidos]]),0)</f>
        <v>0</v>
      </c>
      <c r="BE528" s="85" t="str">
        <f t="shared" si="251"/>
        <v/>
      </c>
      <c r="BF528" s="84">
        <f>IFERROR(FIND("Lago",consulta_completa__11[[#This Row],[13 - Ocorrências/Ambientes Atingidos]]),0)</f>
        <v>0</v>
      </c>
      <c r="BG528" s="85" t="str">
        <f t="shared" si="252"/>
        <v/>
      </c>
      <c r="BH528" s="84">
        <f>IFERROR(FIND("Mar",consulta_completa__11[[#This Row],[13 - Ocorrências/Ambientes Atingidos]]),0)</f>
        <v>0</v>
      </c>
      <c r="BI528" s="85" t="str">
        <f t="shared" si="253"/>
        <v/>
      </c>
      <c r="BJ528" s="84">
        <f>IFERROR(FIND("Praia",consulta_completa__11[[#This Row],[13 - Ocorrências/Ambientes Atingidos]]),0)</f>
        <v>0</v>
      </c>
      <c r="BK528" s="85" t="str">
        <f t="shared" si="254"/>
        <v/>
      </c>
      <c r="BL528" s="84">
        <f>IFERROR(FIND("Solo",consulta_completa__11[[#This Row],[13 - Ocorrências/Ambientes Atingidos]]),0)</f>
        <v>1</v>
      </c>
      <c r="BM528" s="85" t="str">
        <f t="shared" si="255"/>
        <v>X</v>
      </c>
      <c r="BN528" s="84">
        <f>IFERROR(FIND("Águas subterrâneas",consulta_completa__11[[#This Row],[13 - Ocorrências/Ambientes Atingidos]]),0)</f>
        <v>0</v>
      </c>
      <c r="BO528" s="85" t="str">
        <f t="shared" si="256"/>
        <v/>
      </c>
      <c r="BP528" s="84">
        <f>IFERROR(FIND("Atmosfera",consulta_completa__11[[#This Row],[13 - Ocorrências/Ambientes Atingidos]]),0)</f>
        <v>0</v>
      </c>
      <c r="BQ528" s="85" t="str">
        <f t="shared" si="257"/>
        <v/>
      </c>
      <c r="BR528" s="84">
        <f>IFERROR(FIND("Flora",consulta_completa__11[[#This Row],[13 - Ocorrências/Ambientes Atingidos]]),0)</f>
        <v>0</v>
      </c>
      <c r="BS528" s="85" t="str">
        <f t="shared" si="258"/>
        <v/>
      </c>
      <c r="BT528" s="84">
        <f>IFERROR(FIND("Fauna",consulta_completa__11[[#This Row],[13 - Ocorrências/Ambientes Atingidos]]),0)</f>
        <v>0</v>
      </c>
      <c r="BU528" s="85" t="str">
        <f t="shared" si="259"/>
        <v/>
      </c>
      <c r="BV528" s="84">
        <f>IFERROR(FIND("UC federal",consulta_completa__11[[#This Row],[13 - Ocorrências/Ambientes Atingidos]]),0)</f>
        <v>0</v>
      </c>
      <c r="BW528" s="85" t="str">
        <f t="shared" si="260"/>
        <v/>
      </c>
      <c r="BX528" s="84">
        <f>IFERROR(FIND("UC estadual/municipal",consulta_completa__11[[#This Row],[13 - Ocorrências/Ambientes Atingidos]]),0)</f>
        <v>0</v>
      </c>
      <c r="BY528" s="85" t="str">
        <f t="shared" si="261"/>
        <v/>
      </c>
      <c r="BZ528" s="84">
        <f>IFERROR(FIND("Outro(s)",consulta_completa__11[[#This Row],[13 - Ocorrências/Ambientes Atingidos]]),0)</f>
        <v>0</v>
      </c>
      <c r="CA528" s="85" t="str">
        <f t="shared" si="262"/>
        <v/>
      </c>
      <c r="CB528" s="84">
        <f>IFERROR(FIND("Sem dano",consulta_completa__11[[#This Row],[13 - Ocorrências/Ambientes Atingidos]]),0)</f>
        <v>0</v>
      </c>
      <c r="CC528" s="85" t="str">
        <f t="shared" si="263"/>
        <v/>
      </c>
      <c r="CD528" s="84" t="str">
        <f>IF(consulta_completa__11[[#This Row],[13 - Ocorrências/Ambientes Atingidos]]="","X","")</f>
        <v/>
      </c>
      <c r="CE528" s="86">
        <f>IFERROR(FIND("IBAMA",consulta_completa__11[[#This Row],[14 - Inst. Atuando no Local]]),0)</f>
        <v>0</v>
      </c>
      <c r="CF528" s="86" t="str">
        <f t="shared" si="264"/>
        <v/>
      </c>
      <c r="CG528" s="86">
        <f>IFERROR(FIND("OEMA",consulta_completa__11[[#This Row],[14 - Inst. Atuando no Local]]),0)</f>
        <v>0</v>
      </c>
      <c r="CH528" s="86" t="str">
        <f t="shared" si="265"/>
        <v/>
      </c>
      <c r="CI528" s="86">
        <f>IFERROR(FIND("DEFESA CIVIL",consulta_completa__11[[#This Row],[14 - Inst. Atuando no Local]]),0)</f>
        <v>0</v>
      </c>
      <c r="CJ528" s="86" t="str">
        <f t="shared" si="266"/>
        <v/>
      </c>
      <c r="CK528" s="86">
        <f>IFERROR(FIND("CORPO DE BOMBEIROS",consulta_completa__11[[#This Row],[14 - Inst. Atuando no Local]]),0)</f>
        <v>0</v>
      </c>
      <c r="CL528" s="86" t="str">
        <f t="shared" si="267"/>
        <v/>
      </c>
      <c r="CM528" s="86">
        <f>IFERROR(FIND("POLÍCIA RODOVIÁRIA",consulta_completa__11[[#This Row],[14 - Inst. Atuando no Local]]),0)</f>
        <v>0</v>
      </c>
      <c r="CN528" s="86" t="str">
        <f t="shared" si="268"/>
        <v/>
      </c>
      <c r="CO528" s="86">
        <f>IFERROR(FIND("POLÍCIA MILITAR",consulta_completa__11[[#This Row],[14 - Inst. Atuando no Local]]),0)</f>
        <v>0</v>
      </c>
      <c r="CP528" s="86" t="str">
        <f t="shared" si="269"/>
        <v/>
      </c>
      <c r="CQ528" s="86">
        <f>IFERROR(FIND("POLÍCIA CIVIL",consulta_completa__11[[#This Row],[14 - Inst. Atuando no Local]]),0)</f>
        <v>0</v>
      </c>
      <c r="CR528" s="86" t="str">
        <f t="shared" si="270"/>
        <v/>
      </c>
      <c r="CS528" s="86">
        <f>IFERROR(FIND("MARINHA DO BRASIL",consulta_completa__11[[#This Row],[14 - Inst. Atuando no Local]]),0)</f>
        <v>0</v>
      </c>
      <c r="CT528" s="86" t="str">
        <f t="shared" si="271"/>
        <v/>
      </c>
      <c r="CU528" s="86">
        <f>IFERROR(FIND("EMPRESA ESPECIALIZADA EM ATENDIMENTO",consulta_completa__11[[#This Row],[14 - Inst. Atuando no Local]]),0)</f>
        <v>0</v>
      </c>
      <c r="CV528" s="86" t="str">
        <f t="shared" si="272"/>
        <v/>
      </c>
      <c r="CW528" s="86">
        <f>IFERROR(FIND("IBAMA",consulta_completa__11[[#This Row],[14 - Inst. Atuando no Local]]),0)</f>
        <v>0</v>
      </c>
      <c r="CX528" s="86" t="str">
        <f t="shared" si="273"/>
        <v/>
      </c>
      <c r="CY528" s="86" t="str">
        <f>IF(consulta_completa__11[[#This Row],[14 - Inst. Atuando no Local]]="","X","")</f>
        <v/>
      </c>
      <c r="CZ528" s="86">
        <f>IFERROR(FIND("OUTRA (S)",consulta_completa__11[[#This Row],[14 - Inst. Atuando no Local]]),0)</f>
        <v>0</v>
      </c>
      <c r="DA528" s="86" t="str">
        <f t="shared" si="274"/>
        <v/>
      </c>
      <c r="DB528" s="37" t="str">
        <f t="shared" si="275"/>
        <v>Sim</v>
      </c>
      <c r="DC528" s="37" t="str">
        <f t="shared" si="276"/>
        <v>Não</v>
      </c>
      <c r="DD528" s="37" t="str">
        <f t="shared" si="277"/>
        <v>Sim</v>
      </c>
      <c r="DE528" s="89" t="str">
        <f t="shared" si="279"/>
        <v>Estadual</v>
      </c>
    </row>
    <row r="529" spans="1:109">
      <c r="A529" s="15">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4">
        <f>IFERROR(FIND("Óbitos/feridos",consulta_completa__11[[#This Row],[13 - Ocorrências/Ambientes Atingidos]]),0)</f>
        <v>0</v>
      </c>
      <c r="AY529" s="85" t="str">
        <f t="shared" si="249"/>
        <v/>
      </c>
      <c r="AZ529" s="84">
        <f>IFERROR(FIND("População afetada/evacuada",consulta_completa__11[[#This Row],[13 - Ocorrências/Ambientes Atingidos]]),0)</f>
        <v>0</v>
      </c>
      <c r="BA529" s="84" t="str">
        <f t="shared" si="250"/>
        <v/>
      </c>
      <c r="BB529" s="84">
        <f>IFERROR(FIND("Suspensão de abastecimento de água",consulta_completa__11[[#This Row],[13 - Ocorrências/Ambientes Atingidos]]),0)</f>
        <v>0</v>
      </c>
      <c r="BC529" s="85" t="str">
        <f t="shared" si="278"/>
        <v/>
      </c>
      <c r="BD529" s="84">
        <f>IFERROR(FIND("Rio/córrego",consulta_completa__11[[#This Row],[13 - Ocorrências/Ambientes Atingidos]]),0)</f>
        <v>0</v>
      </c>
      <c r="BE529" s="85" t="str">
        <f t="shared" si="251"/>
        <v/>
      </c>
      <c r="BF529" s="84">
        <f>IFERROR(FIND("Lago",consulta_completa__11[[#This Row],[13 - Ocorrências/Ambientes Atingidos]]),0)</f>
        <v>0</v>
      </c>
      <c r="BG529" s="85" t="str">
        <f t="shared" si="252"/>
        <v/>
      </c>
      <c r="BH529" s="84">
        <f>IFERROR(FIND("Mar",consulta_completa__11[[#This Row],[13 - Ocorrências/Ambientes Atingidos]]),0)</f>
        <v>1</v>
      </c>
      <c r="BI529" s="85" t="str">
        <f t="shared" si="253"/>
        <v>X</v>
      </c>
      <c r="BJ529" s="84">
        <f>IFERROR(FIND("Praia",consulta_completa__11[[#This Row],[13 - Ocorrências/Ambientes Atingidos]]),0)</f>
        <v>0</v>
      </c>
      <c r="BK529" s="85" t="str">
        <f t="shared" si="254"/>
        <v/>
      </c>
      <c r="BL529" s="84">
        <f>IFERROR(FIND("Solo",consulta_completa__11[[#This Row],[13 - Ocorrências/Ambientes Atingidos]]),0)</f>
        <v>0</v>
      </c>
      <c r="BM529" s="85" t="str">
        <f t="shared" si="255"/>
        <v/>
      </c>
      <c r="BN529" s="84">
        <f>IFERROR(FIND("Águas subterrâneas",consulta_completa__11[[#This Row],[13 - Ocorrências/Ambientes Atingidos]]),0)</f>
        <v>0</v>
      </c>
      <c r="BO529" s="85" t="str">
        <f t="shared" si="256"/>
        <v/>
      </c>
      <c r="BP529" s="84">
        <f>IFERROR(FIND("Atmosfera",consulta_completa__11[[#This Row],[13 - Ocorrências/Ambientes Atingidos]]),0)</f>
        <v>0</v>
      </c>
      <c r="BQ529" s="85" t="str">
        <f t="shared" si="257"/>
        <v/>
      </c>
      <c r="BR529" s="84">
        <f>IFERROR(FIND("Flora",consulta_completa__11[[#This Row],[13 - Ocorrências/Ambientes Atingidos]]),0)</f>
        <v>0</v>
      </c>
      <c r="BS529" s="85" t="str">
        <f t="shared" si="258"/>
        <v/>
      </c>
      <c r="BT529" s="84">
        <f>IFERROR(FIND("Fauna",consulta_completa__11[[#This Row],[13 - Ocorrências/Ambientes Atingidos]]),0)</f>
        <v>0</v>
      </c>
      <c r="BU529" s="85" t="str">
        <f t="shared" si="259"/>
        <v/>
      </c>
      <c r="BV529" s="84">
        <f>IFERROR(FIND("UC federal",consulta_completa__11[[#This Row],[13 - Ocorrências/Ambientes Atingidos]]),0)</f>
        <v>0</v>
      </c>
      <c r="BW529" s="85" t="str">
        <f t="shared" si="260"/>
        <v/>
      </c>
      <c r="BX529" s="84">
        <f>IFERROR(FIND("UC estadual/municipal",consulta_completa__11[[#This Row],[13 - Ocorrências/Ambientes Atingidos]]),0)</f>
        <v>0</v>
      </c>
      <c r="BY529" s="85" t="str">
        <f t="shared" si="261"/>
        <v/>
      </c>
      <c r="BZ529" s="84">
        <f>IFERROR(FIND("Outro(s)",consulta_completa__11[[#This Row],[13 - Ocorrências/Ambientes Atingidos]]),0)</f>
        <v>0</v>
      </c>
      <c r="CA529" s="85" t="str">
        <f t="shared" si="262"/>
        <v/>
      </c>
      <c r="CB529" s="84">
        <f>IFERROR(FIND("Sem dano",consulta_completa__11[[#This Row],[13 - Ocorrências/Ambientes Atingidos]]),0)</f>
        <v>0</v>
      </c>
      <c r="CC529" s="85" t="str">
        <f t="shared" si="263"/>
        <v/>
      </c>
      <c r="CD529" s="84" t="str">
        <f>IF(consulta_completa__11[[#This Row],[13 - Ocorrências/Ambientes Atingidos]]="","X","")</f>
        <v/>
      </c>
      <c r="CE529" s="86">
        <f>IFERROR(FIND("IBAMA",consulta_completa__11[[#This Row],[14 - Inst. Atuando no Local]]),0)</f>
        <v>0</v>
      </c>
      <c r="CF529" s="86" t="str">
        <f t="shared" si="264"/>
        <v/>
      </c>
      <c r="CG529" s="86">
        <f>IFERROR(FIND("OEMA",consulta_completa__11[[#This Row],[14 - Inst. Atuando no Local]]),0)</f>
        <v>0</v>
      </c>
      <c r="CH529" s="86" t="str">
        <f t="shared" si="265"/>
        <v/>
      </c>
      <c r="CI529" s="86">
        <f>IFERROR(FIND("DEFESA CIVIL",consulta_completa__11[[#This Row],[14 - Inst. Atuando no Local]]),0)</f>
        <v>0</v>
      </c>
      <c r="CJ529" s="86" t="str">
        <f t="shared" si="266"/>
        <v/>
      </c>
      <c r="CK529" s="86">
        <f>IFERROR(FIND("CORPO DE BOMBEIROS",consulta_completa__11[[#This Row],[14 - Inst. Atuando no Local]]),0)</f>
        <v>0</v>
      </c>
      <c r="CL529" s="86" t="str">
        <f t="shared" si="267"/>
        <v/>
      </c>
      <c r="CM529" s="86">
        <f>IFERROR(FIND("POLÍCIA RODOVIÁRIA",consulta_completa__11[[#This Row],[14 - Inst. Atuando no Local]]),0)</f>
        <v>0</v>
      </c>
      <c r="CN529" s="86" t="str">
        <f t="shared" si="268"/>
        <v/>
      </c>
      <c r="CO529" s="86">
        <f>IFERROR(FIND("POLÍCIA MILITAR",consulta_completa__11[[#This Row],[14 - Inst. Atuando no Local]]),0)</f>
        <v>0</v>
      </c>
      <c r="CP529" s="86" t="str">
        <f t="shared" si="269"/>
        <v/>
      </c>
      <c r="CQ529" s="86">
        <f>IFERROR(FIND("POLÍCIA CIVIL",consulta_completa__11[[#This Row],[14 - Inst. Atuando no Local]]),0)</f>
        <v>0</v>
      </c>
      <c r="CR529" s="86" t="str">
        <f t="shared" si="270"/>
        <v/>
      </c>
      <c r="CS529" s="86">
        <f>IFERROR(FIND("MARINHA DO BRASIL",consulta_completa__11[[#This Row],[14 - Inst. Atuando no Local]]),0)</f>
        <v>0</v>
      </c>
      <c r="CT529" s="86" t="str">
        <f t="shared" si="271"/>
        <v/>
      </c>
      <c r="CU529" s="86">
        <f>IFERROR(FIND("EMPRESA ESPECIALIZADA EM ATENDIMENTO",consulta_completa__11[[#This Row],[14 - Inst. Atuando no Local]]),0)</f>
        <v>0</v>
      </c>
      <c r="CV529" s="86" t="str">
        <f t="shared" si="272"/>
        <v/>
      </c>
      <c r="CW529" s="86">
        <f>IFERROR(FIND("IBAMA",consulta_completa__11[[#This Row],[14 - Inst. Atuando no Local]]),0)</f>
        <v>0</v>
      </c>
      <c r="CX529" s="86" t="str">
        <f t="shared" si="273"/>
        <v/>
      </c>
      <c r="CY529" s="86" t="str">
        <f>IF(consulta_completa__11[[#This Row],[14 - Inst. Atuando no Local]]="","X","")</f>
        <v/>
      </c>
      <c r="CZ529" s="86">
        <f>IFERROR(FIND("OUTRA (S)",consulta_completa__11[[#This Row],[14 - Inst. Atuando no Local]]),0)</f>
        <v>0</v>
      </c>
      <c r="DA529" s="86" t="str">
        <f t="shared" si="274"/>
        <v/>
      </c>
      <c r="DB529" s="37" t="str">
        <f t="shared" si="275"/>
        <v>Sim</v>
      </c>
      <c r="DC529" s="37" t="str">
        <f t="shared" si="276"/>
        <v>Não</v>
      </c>
      <c r="DD529" s="37" t="str">
        <f t="shared" si="277"/>
        <v>Sim</v>
      </c>
      <c r="DE529" s="89" t="str">
        <f t="shared" si="279"/>
        <v>Federal</v>
      </c>
    </row>
    <row r="530" spans="1:109">
      <c r="A530" s="15">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4">
        <f>IFERROR(FIND("Óbitos/feridos",consulta_completa__11[[#This Row],[13 - Ocorrências/Ambientes Atingidos]]),0)</f>
        <v>0</v>
      </c>
      <c r="AY530" s="85" t="str">
        <f t="shared" si="249"/>
        <v/>
      </c>
      <c r="AZ530" s="84">
        <f>IFERROR(FIND("População afetada/evacuada",consulta_completa__11[[#This Row],[13 - Ocorrências/Ambientes Atingidos]]),0)</f>
        <v>0</v>
      </c>
      <c r="BA530" s="84" t="str">
        <f t="shared" si="250"/>
        <v/>
      </c>
      <c r="BB530" s="84">
        <f>IFERROR(FIND("Suspensão de abastecimento de água",consulta_completa__11[[#This Row],[13 - Ocorrências/Ambientes Atingidos]]),0)</f>
        <v>0</v>
      </c>
      <c r="BC530" s="85" t="str">
        <f t="shared" si="278"/>
        <v/>
      </c>
      <c r="BD530" s="84">
        <f>IFERROR(FIND("Rio/córrego",consulta_completa__11[[#This Row],[13 - Ocorrências/Ambientes Atingidos]]),0)</f>
        <v>0</v>
      </c>
      <c r="BE530" s="85" t="str">
        <f t="shared" si="251"/>
        <v/>
      </c>
      <c r="BF530" s="84">
        <f>IFERROR(FIND("Lago",consulta_completa__11[[#This Row],[13 - Ocorrências/Ambientes Atingidos]]),0)</f>
        <v>0</v>
      </c>
      <c r="BG530" s="85" t="str">
        <f t="shared" si="252"/>
        <v/>
      </c>
      <c r="BH530" s="84">
        <f>IFERROR(FIND("Mar",consulta_completa__11[[#This Row],[13 - Ocorrências/Ambientes Atingidos]]),0)</f>
        <v>0</v>
      </c>
      <c r="BI530" s="85" t="str">
        <f t="shared" si="253"/>
        <v/>
      </c>
      <c r="BJ530" s="84">
        <f>IFERROR(FIND("Praia",consulta_completa__11[[#This Row],[13 - Ocorrências/Ambientes Atingidos]]),0)</f>
        <v>0</v>
      </c>
      <c r="BK530" s="85" t="str">
        <f t="shared" si="254"/>
        <v/>
      </c>
      <c r="BL530" s="84">
        <f>IFERROR(FIND("Solo",consulta_completa__11[[#This Row],[13 - Ocorrências/Ambientes Atingidos]]),0)</f>
        <v>1</v>
      </c>
      <c r="BM530" s="85" t="str">
        <f t="shared" si="255"/>
        <v>X</v>
      </c>
      <c r="BN530" s="84">
        <f>IFERROR(FIND("Águas subterrâneas",consulta_completa__11[[#This Row],[13 - Ocorrências/Ambientes Atingidos]]),0)</f>
        <v>0</v>
      </c>
      <c r="BO530" s="85" t="str">
        <f t="shared" si="256"/>
        <v/>
      </c>
      <c r="BP530" s="84">
        <f>IFERROR(FIND("Atmosfera",consulta_completa__11[[#This Row],[13 - Ocorrências/Ambientes Atingidos]]),0)</f>
        <v>0</v>
      </c>
      <c r="BQ530" s="85" t="str">
        <f t="shared" si="257"/>
        <v/>
      </c>
      <c r="BR530" s="84">
        <f>IFERROR(FIND("Flora",consulta_completa__11[[#This Row],[13 - Ocorrências/Ambientes Atingidos]]),0)</f>
        <v>0</v>
      </c>
      <c r="BS530" s="85" t="str">
        <f t="shared" si="258"/>
        <v/>
      </c>
      <c r="BT530" s="84">
        <f>IFERROR(FIND("Fauna",consulta_completa__11[[#This Row],[13 - Ocorrências/Ambientes Atingidos]]),0)</f>
        <v>0</v>
      </c>
      <c r="BU530" s="85" t="str">
        <f t="shared" si="259"/>
        <v/>
      </c>
      <c r="BV530" s="84">
        <f>IFERROR(FIND("UC federal",consulta_completa__11[[#This Row],[13 - Ocorrências/Ambientes Atingidos]]),0)</f>
        <v>0</v>
      </c>
      <c r="BW530" s="85" t="str">
        <f t="shared" si="260"/>
        <v/>
      </c>
      <c r="BX530" s="84">
        <f>IFERROR(FIND("UC estadual/municipal",consulta_completa__11[[#This Row],[13 - Ocorrências/Ambientes Atingidos]]),0)</f>
        <v>0</v>
      </c>
      <c r="BY530" s="85" t="str">
        <f t="shared" si="261"/>
        <v/>
      </c>
      <c r="BZ530" s="84">
        <f>IFERROR(FIND("Outro(s)",consulta_completa__11[[#This Row],[13 - Ocorrências/Ambientes Atingidos]]),0)</f>
        <v>7</v>
      </c>
      <c r="CA530" s="85" t="str">
        <f t="shared" si="262"/>
        <v>X</v>
      </c>
      <c r="CB530" s="84">
        <f>IFERROR(FIND("Sem dano",consulta_completa__11[[#This Row],[13 - Ocorrências/Ambientes Atingidos]]),0)</f>
        <v>0</v>
      </c>
      <c r="CC530" s="85" t="str">
        <f t="shared" si="263"/>
        <v/>
      </c>
      <c r="CD530" s="84" t="str">
        <f>IF(consulta_completa__11[[#This Row],[13 - Ocorrências/Ambientes Atingidos]]="","X","")</f>
        <v/>
      </c>
      <c r="CE530" s="86">
        <f>IFERROR(FIND("IBAMA",consulta_completa__11[[#This Row],[14 - Inst. Atuando no Local]]),0)</f>
        <v>0</v>
      </c>
      <c r="CF530" s="86" t="str">
        <f t="shared" si="264"/>
        <v/>
      </c>
      <c r="CG530" s="86">
        <f>IFERROR(FIND("OEMA",consulta_completa__11[[#This Row],[14 - Inst. Atuando no Local]]),0)</f>
        <v>0</v>
      </c>
      <c r="CH530" s="86" t="str">
        <f t="shared" si="265"/>
        <v/>
      </c>
      <c r="CI530" s="86">
        <f>IFERROR(FIND("DEFESA CIVIL",consulta_completa__11[[#This Row],[14 - Inst. Atuando no Local]]),0)</f>
        <v>0</v>
      </c>
      <c r="CJ530" s="86" t="str">
        <f t="shared" si="266"/>
        <v/>
      </c>
      <c r="CK530" s="86">
        <f>IFERROR(FIND("CORPO DE BOMBEIROS",consulta_completa__11[[#This Row],[14 - Inst. Atuando no Local]]),0)</f>
        <v>0</v>
      </c>
      <c r="CL530" s="86" t="str">
        <f t="shared" si="267"/>
        <v/>
      </c>
      <c r="CM530" s="86">
        <f>IFERROR(FIND("POLÍCIA RODOVIÁRIA",consulta_completa__11[[#This Row],[14 - Inst. Atuando no Local]]),0)</f>
        <v>0</v>
      </c>
      <c r="CN530" s="86" t="str">
        <f t="shared" si="268"/>
        <v/>
      </c>
      <c r="CO530" s="86">
        <f>IFERROR(FIND("POLÍCIA MILITAR",consulta_completa__11[[#This Row],[14 - Inst. Atuando no Local]]),0)</f>
        <v>0</v>
      </c>
      <c r="CP530" s="86" t="str">
        <f t="shared" si="269"/>
        <v/>
      </c>
      <c r="CQ530" s="86">
        <f>IFERROR(FIND("POLÍCIA CIVIL",consulta_completa__11[[#This Row],[14 - Inst. Atuando no Local]]),0)</f>
        <v>0</v>
      </c>
      <c r="CR530" s="86" t="str">
        <f t="shared" si="270"/>
        <v/>
      </c>
      <c r="CS530" s="86">
        <f>IFERROR(FIND("MARINHA DO BRASIL",consulta_completa__11[[#This Row],[14 - Inst. Atuando no Local]]),0)</f>
        <v>0</v>
      </c>
      <c r="CT530" s="86" t="str">
        <f t="shared" si="271"/>
        <v/>
      </c>
      <c r="CU530" s="86">
        <f>IFERROR(FIND("EMPRESA ESPECIALIZADA EM ATENDIMENTO",consulta_completa__11[[#This Row],[14 - Inst. Atuando no Local]]),0)</f>
        <v>0</v>
      </c>
      <c r="CV530" s="86" t="str">
        <f t="shared" si="272"/>
        <v/>
      </c>
      <c r="CW530" s="86">
        <f>IFERROR(FIND("IBAMA",consulta_completa__11[[#This Row],[14 - Inst. Atuando no Local]]),0)</f>
        <v>0</v>
      </c>
      <c r="CX530" s="86" t="str">
        <f t="shared" si="273"/>
        <v/>
      </c>
      <c r="CY530" s="86" t="str">
        <f>IF(consulta_completa__11[[#This Row],[14 - Inst. Atuando no Local]]="","X","")</f>
        <v/>
      </c>
      <c r="CZ530" s="86">
        <f>IFERROR(FIND("OUTRA (S)",consulta_completa__11[[#This Row],[14 - Inst. Atuando no Local]]),0)</f>
        <v>0</v>
      </c>
      <c r="DA530" s="86" t="str">
        <f t="shared" si="274"/>
        <v/>
      </c>
      <c r="DB530" s="37" t="str">
        <f t="shared" si="275"/>
        <v>Sim</v>
      </c>
      <c r="DC530" s="37" t="str">
        <f t="shared" si="276"/>
        <v>Não</v>
      </c>
      <c r="DD530" s="37" t="str">
        <f t="shared" si="277"/>
        <v>Sim</v>
      </c>
      <c r="DE530" s="89" t="str">
        <f t="shared" si="279"/>
        <v>Sem informação</v>
      </c>
    </row>
    <row r="531" spans="1:109">
      <c r="A531" s="15">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4">
        <f>IFERROR(FIND("Óbitos/feridos",consulta_completa__11[[#This Row],[13 - Ocorrências/Ambientes Atingidos]]),0)</f>
        <v>0</v>
      </c>
      <c r="AY531" s="85" t="str">
        <f t="shared" si="249"/>
        <v/>
      </c>
      <c r="AZ531" s="84">
        <f>IFERROR(FIND("População afetada/evacuada",consulta_completa__11[[#This Row],[13 - Ocorrências/Ambientes Atingidos]]),0)</f>
        <v>0</v>
      </c>
      <c r="BA531" s="84" t="str">
        <f t="shared" si="250"/>
        <v/>
      </c>
      <c r="BB531" s="84">
        <f>IFERROR(FIND("Suspensão de abastecimento de água",consulta_completa__11[[#This Row],[13 - Ocorrências/Ambientes Atingidos]]),0)</f>
        <v>0</v>
      </c>
      <c r="BC531" s="85" t="str">
        <f t="shared" si="278"/>
        <v/>
      </c>
      <c r="BD531" s="84">
        <f>IFERROR(FIND("Rio/córrego",consulta_completa__11[[#This Row],[13 - Ocorrências/Ambientes Atingidos]]),0)</f>
        <v>0</v>
      </c>
      <c r="BE531" s="85" t="str">
        <f t="shared" si="251"/>
        <v/>
      </c>
      <c r="BF531" s="84">
        <f>IFERROR(FIND("Lago",consulta_completa__11[[#This Row],[13 - Ocorrências/Ambientes Atingidos]]),0)</f>
        <v>0</v>
      </c>
      <c r="BG531" s="85" t="str">
        <f t="shared" si="252"/>
        <v/>
      </c>
      <c r="BH531" s="84">
        <f>IFERROR(FIND("Mar",consulta_completa__11[[#This Row],[13 - Ocorrências/Ambientes Atingidos]]),0)</f>
        <v>0</v>
      </c>
      <c r="BI531" s="85" t="str">
        <f t="shared" si="253"/>
        <v/>
      </c>
      <c r="BJ531" s="84">
        <f>IFERROR(FIND("Praia",consulta_completa__11[[#This Row],[13 - Ocorrências/Ambientes Atingidos]]),0)</f>
        <v>0</v>
      </c>
      <c r="BK531" s="85" t="str">
        <f t="shared" si="254"/>
        <v/>
      </c>
      <c r="BL531" s="84">
        <f>IFERROR(FIND("Solo",consulta_completa__11[[#This Row],[13 - Ocorrências/Ambientes Atingidos]]),0)</f>
        <v>1</v>
      </c>
      <c r="BM531" s="85" t="str">
        <f t="shared" si="255"/>
        <v>X</v>
      </c>
      <c r="BN531" s="84">
        <f>IFERROR(FIND("Águas subterrâneas",consulta_completa__11[[#This Row],[13 - Ocorrências/Ambientes Atingidos]]),0)</f>
        <v>0</v>
      </c>
      <c r="BO531" s="85" t="str">
        <f t="shared" si="256"/>
        <v/>
      </c>
      <c r="BP531" s="84">
        <f>IFERROR(FIND("Atmosfera",consulta_completa__11[[#This Row],[13 - Ocorrências/Ambientes Atingidos]]),0)</f>
        <v>0</v>
      </c>
      <c r="BQ531" s="85" t="str">
        <f t="shared" si="257"/>
        <v/>
      </c>
      <c r="BR531" s="84">
        <f>IFERROR(FIND("Flora",consulta_completa__11[[#This Row],[13 - Ocorrências/Ambientes Atingidos]]),0)</f>
        <v>0</v>
      </c>
      <c r="BS531" s="85" t="str">
        <f t="shared" si="258"/>
        <v/>
      </c>
      <c r="BT531" s="84">
        <f>IFERROR(FIND("Fauna",consulta_completa__11[[#This Row],[13 - Ocorrências/Ambientes Atingidos]]),0)</f>
        <v>0</v>
      </c>
      <c r="BU531" s="85" t="str">
        <f t="shared" si="259"/>
        <v/>
      </c>
      <c r="BV531" s="84">
        <f>IFERROR(FIND("UC federal",consulta_completa__11[[#This Row],[13 - Ocorrências/Ambientes Atingidos]]),0)</f>
        <v>0</v>
      </c>
      <c r="BW531" s="85" t="str">
        <f t="shared" si="260"/>
        <v/>
      </c>
      <c r="BX531" s="84">
        <f>IFERROR(FIND("UC estadual/municipal",consulta_completa__11[[#This Row],[13 - Ocorrências/Ambientes Atingidos]]),0)</f>
        <v>0</v>
      </c>
      <c r="BY531" s="85" t="str">
        <f t="shared" si="261"/>
        <v/>
      </c>
      <c r="BZ531" s="84">
        <f>IFERROR(FIND("Outro(s)",consulta_completa__11[[#This Row],[13 - Ocorrências/Ambientes Atingidos]]),0)</f>
        <v>0</v>
      </c>
      <c r="CA531" s="85" t="str">
        <f t="shared" si="262"/>
        <v/>
      </c>
      <c r="CB531" s="84">
        <f>IFERROR(FIND("Sem dano",consulta_completa__11[[#This Row],[13 - Ocorrências/Ambientes Atingidos]]),0)</f>
        <v>0</v>
      </c>
      <c r="CC531" s="85" t="str">
        <f t="shared" si="263"/>
        <v/>
      </c>
      <c r="CD531" s="84" t="str">
        <f>IF(consulta_completa__11[[#This Row],[13 - Ocorrências/Ambientes Atingidos]]="","X","")</f>
        <v/>
      </c>
      <c r="CE531" s="86">
        <f>IFERROR(FIND("IBAMA",consulta_completa__11[[#This Row],[14 - Inst. Atuando no Local]]),0)</f>
        <v>0</v>
      </c>
      <c r="CF531" s="86" t="str">
        <f t="shared" si="264"/>
        <v/>
      </c>
      <c r="CG531" s="86">
        <f>IFERROR(FIND("OEMA",consulta_completa__11[[#This Row],[14 - Inst. Atuando no Local]]),0)</f>
        <v>0</v>
      </c>
      <c r="CH531" s="86" t="str">
        <f t="shared" si="265"/>
        <v/>
      </c>
      <c r="CI531" s="86">
        <f>IFERROR(FIND("DEFESA CIVIL",consulta_completa__11[[#This Row],[14 - Inst. Atuando no Local]]),0)</f>
        <v>0</v>
      </c>
      <c r="CJ531" s="86" t="str">
        <f t="shared" si="266"/>
        <v/>
      </c>
      <c r="CK531" s="86">
        <f>IFERROR(FIND("CORPO DE BOMBEIROS",consulta_completa__11[[#This Row],[14 - Inst. Atuando no Local]]),0)</f>
        <v>0</v>
      </c>
      <c r="CL531" s="86" t="str">
        <f t="shared" si="267"/>
        <v/>
      </c>
      <c r="CM531" s="86">
        <f>IFERROR(FIND("POLÍCIA RODOVIÁRIA",consulta_completa__11[[#This Row],[14 - Inst. Atuando no Local]]),0)</f>
        <v>0</v>
      </c>
      <c r="CN531" s="86" t="str">
        <f t="shared" si="268"/>
        <v/>
      </c>
      <c r="CO531" s="86">
        <f>IFERROR(FIND("POLÍCIA MILITAR",consulta_completa__11[[#This Row],[14 - Inst. Atuando no Local]]),0)</f>
        <v>0</v>
      </c>
      <c r="CP531" s="86" t="str">
        <f t="shared" si="269"/>
        <v/>
      </c>
      <c r="CQ531" s="86">
        <f>IFERROR(FIND("POLÍCIA CIVIL",consulta_completa__11[[#This Row],[14 - Inst. Atuando no Local]]),0)</f>
        <v>0</v>
      </c>
      <c r="CR531" s="86" t="str">
        <f t="shared" si="270"/>
        <v/>
      </c>
      <c r="CS531" s="86">
        <f>IFERROR(FIND("MARINHA DO BRASIL",consulta_completa__11[[#This Row],[14 - Inst. Atuando no Local]]),0)</f>
        <v>0</v>
      </c>
      <c r="CT531" s="86" t="str">
        <f t="shared" si="271"/>
        <v/>
      </c>
      <c r="CU531" s="86">
        <f>IFERROR(FIND("EMPRESA ESPECIALIZADA EM ATENDIMENTO",consulta_completa__11[[#This Row],[14 - Inst. Atuando no Local]]),0)</f>
        <v>0</v>
      </c>
      <c r="CV531" s="86" t="str">
        <f t="shared" si="272"/>
        <v/>
      </c>
      <c r="CW531" s="86">
        <f>IFERROR(FIND("IBAMA",consulta_completa__11[[#This Row],[14 - Inst. Atuando no Local]]),0)</f>
        <v>0</v>
      </c>
      <c r="CX531" s="86" t="str">
        <f t="shared" si="273"/>
        <v/>
      </c>
      <c r="CY531" s="86" t="str">
        <f>IF(consulta_completa__11[[#This Row],[14 - Inst. Atuando no Local]]="","X","")</f>
        <v/>
      </c>
      <c r="CZ531" s="86">
        <f>IFERROR(FIND("OUTRA (S)",consulta_completa__11[[#This Row],[14 - Inst. Atuando no Local]]),0)</f>
        <v>0</v>
      </c>
      <c r="DA531" s="86" t="str">
        <f t="shared" si="274"/>
        <v/>
      </c>
      <c r="DB531" s="37" t="str">
        <f t="shared" si="275"/>
        <v>Sim</v>
      </c>
      <c r="DC531" s="37" t="str">
        <f t="shared" si="276"/>
        <v>Não</v>
      </c>
      <c r="DD531" s="37" t="str">
        <f t="shared" si="277"/>
        <v>Sim</v>
      </c>
      <c r="DE531" s="89" t="str">
        <f t="shared" si="279"/>
        <v>Estadual</v>
      </c>
    </row>
    <row r="532" spans="1:109">
      <c r="A532" s="15">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4">
        <f>IFERROR(FIND("Óbitos/feridos",consulta_completa__11[[#This Row],[13 - Ocorrências/Ambientes Atingidos]]),0)</f>
        <v>0</v>
      </c>
      <c r="AY532" s="85" t="str">
        <f t="shared" si="249"/>
        <v/>
      </c>
      <c r="AZ532" s="84">
        <f>IFERROR(FIND("População afetada/evacuada",consulta_completa__11[[#This Row],[13 - Ocorrências/Ambientes Atingidos]]),0)</f>
        <v>0</v>
      </c>
      <c r="BA532" s="84" t="str">
        <f t="shared" si="250"/>
        <v/>
      </c>
      <c r="BB532" s="84">
        <f>IFERROR(FIND("Suspensão de abastecimento de água",consulta_completa__11[[#This Row],[13 - Ocorrências/Ambientes Atingidos]]),0)</f>
        <v>0</v>
      </c>
      <c r="BC532" s="85" t="str">
        <f t="shared" si="278"/>
        <v/>
      </c>
      <c r="BD532" s="84">
        <f>IFERROR(FIND("Rio/córrego",consulta_completa__11[[#This Row],[13 - Ocorrências/Ambientes Atingidos]]),0)</f>
        <v>0</v>
      </c>
      <c r="BE532" s="85" t="str">
        <f t="shared" si="251"/>
        <v/>
      </c>
      <c r="BF532" s="84">
        <f>IFERROR(FIND("Lago",consulta_completa__11[[#This Row],[13 - Ocorrências/Ambientes Atingidos]]),0)</f>
        <v>0</v>
      </c>
      <c r="BG532" s="85" t="str">
        <f t="shared" si="252"/>
        <v/>
      </c>
      <c r="BH532" s="84">
        <f>IFERROR(FIND("Mar",consulta_completa__11[[#This Row],[13 - Ocorrências/Ambientes Atingidos]]),0)</f>
        <v>0</v>
      </c>
      <c r="BI532" s="85" t="str">
        <f t="shared" si="253"/>
        <v/>
      </c>
      <c r="BJ532" s="84">
        <f>IFERROR(FIND("Praia",consulta_completa__11[[#This Row],[13 - Ocorrências/Ambientes Atingidos]]),0)</f>
        <v>0</v>
      </c>
      <c r="BK532" s="85" t="str">
        <f t="shared" si="254"/>
        <v/>
      </c>
      <c r="BL532" s="84">
        <f>IFERROR(FIND("Solo",consulta_completa__11[[#This Row],[13 - Ocorrências/Ambientes Atingidos]]),0)</f>
        <v>1</v>
      </c>
      <c r="BM532" s="85" t="str">
        <f t="shared" si="255"/>
        <v>X</v>
      </c>
      <c r="BN532" s="84">
        <f>IFERROR(FIND("Águas subterrâneas",consulta_completa__11[[#This Row],[13 - Ocorrências/Ambientes Atingidos]]),0)</f>
        <v>0</v>
      </c>
      <c r="BO532" s="85" t="str">
        <f t="shared" si="256"/>
        <v/>
      </c>
      <c r="BP532" s="84">
        <f>IFERROR(FIND("Atmosfera",consulta_completa__11[[#This Row],[13 - Ocorrências/Ambientes Atingidos]]),0)</f>
        <v>0</v>
      </c>
      <c r="BQ532" s="85" t="str">
        <f t="shared" si="257"/>
        <v/>
      </c>
      <c r="BR532" s="84">
        <f>IFERROR(FIND("Flora",consulta_completa__11[[#This Row],[13 - Ocorrências/Ambientes Atingidos]]),0)</f>
        <v>0</v>
      </c>
      <c r="BS532" s="85" t="str">
        <f t="shared" si="258"/>
        <v/>
      </c>
      <c r="BT532" s="84">
        <f>IFERROR(FIND("Fauna",consulta_completa__11[[#This Row],[13 - Ocorrências/Ambientes Atingidos]]),0)</f>
        <v>0</v>
      </c>
      <c r="BU532" s="85" t="str">
        <f t="shared" si="259"/>
        <v/>
      </c>
      <c r="BV532" s="84">
        <f>IFERROR(FIND("UC federal",consulta_completa__11[[#This Row],[13 - Ocorrências/Ambientes Atingidos]]),0)</f>
        <v>0</v>
      </c>
      <c r="BW532" s="85" t="str">
        <f t="shared" si="260"/>
        <v/>
      </c>
      <c r="BX532" s="84">
        <f>IFERROR(FIND("UC estadual/municipal",consulta_completa__11[[#This Row],[13 - Ocorrências/Ambientes Atingidos]]),0)</f>
        <v>0</v>
      </c>
      <c r="BY532" s="85" t="str">
        <f t="shared" si="261"/>
        <v/>
      </c>
      <c r="BZ532" s="84">
        <f>IFERROR(FIND("Outro(s)",consulta_completa__11[[#This Row],[13 - Ocorrências/Ambientes Atingidos]]),0)</f>
        <v>0</v>
      </c>
      <c r="CA532" s="85" t="str">
        <f t="shared" si="262"/>
        <v/>
      </c>
      <c r="CB532" s="84">
        <f>IFERROR(FIND("Sem dano",consulta_completa__11[[#This Row],[13 - Ocorrências/Ambientes Atingidos]]),0)</f>
        <v>0</v>
      </c>
      <c r="CC532" s="85" t="str">
        <f t="shared" si="263"/>
        <v/>
      </c>
      <c r="CD532" s="84" t="str">
        <f>IF(consulta_completa__11[[#This Row],[13 - Ocorrências/Ambientes Atingidos]]="","X","")</f>
        <v/>
      </c>
      <c r="CE532" s="86">
        <f>IFERROR(FIND("IBAMA",consulta_completa__11[[#This Row],[14 - Inst. Atuando no Local]]),0)</f>
        <v>0</v>
      </c>
      <c r="CF532" s="86" t="str">
        <f t="shared" si="264"/>
        <v/>
      </c>
      <c r="CG532" s="86">
        <f>IFERROR(FIND("OEMA",consulta_completa__11[[#This Row],[14 - Inst. Atuando no Local]]),0)</f>
        <v>0</v>
      </c>
      <c r="CH532" s="86" t="str">
        <f t="shared" si="265"/>
        <v/>
      </c>
      <c r="CI532" s="86">
        <f>IFERROR(FIND("DEFESA CIVIL",consulta_completa__11[[#This Row],[14 - Inst. Atuando no Local]]),0)</f>
        <v>0</v>
      </c>
      <c r="CJ532" s="86" t="str">
        <f t="shared" si="266"/>
        <v/>
      </c>
      <c r="CK532" s="86">
        <f>IFERROR(FIND("CORPO DE BOMBEIROS",consulta_completa__11[[#This Row],[14 - Inst. Atuando no Local]]),0)</f>
        <v>0</v>
      </c>
      <c r="CL532" s="86" t="str">
        <f t="shared" si="267"/>
        <v/>
      </c>
      <c r="CM532" s="86">
        <f>IFERROR(FIND("POLÍCIA RODOVIÁRIA",consulta_completa__11[[#This Row],[14 - Inst. Atuando no Local]]),0)</f>
        <v>0</v>
      </c>
      <c r="CN532" s="86" t="str">
        <f t="shared" si="268"/>
        <v/>
      </c>
      <c r="CO532" s="86">
        <f>IFERROR(FIND("POLÍCIA MILITAR",consulta_completa__11[[#This Row],[14 - Inst. Atuando no Local]]),0)</f>
        <v>0</v>
      </c>
      <c r="CP532" s="86" t="str">
        <f t="shared" si="269"/>
        <v/>
      </c>
      <c r="CQ532" s="86">
        <f>IFERROR(FIND("POLÍCIA CIVIL",consulta_completa__11[[#This Row],[14 - Inst. Atuando no Local]]),0)</f>
        <v>0</v>
      </c>
      <c r="CR532" s="86" t="str">
        <f t="shared" si="270"/>
        <v/>
      </c>
      <c r="CS532" s="86">
        <f>IFERROR(FIND("MARINHA DO BRASIL",consulta_completa__11[[#This Row],[14 - Inst. Atuando no Local]]),0)</f>
        <v>0</v>
      </c>
      <c r="CT532" s="86" t="str">
        <f t="shared" si="271"/>
        <v/>
      </c>
      <c r="CU532" s="86">
        <f>IFERROR(FIND("EMPRESA ESPECIALIZADA EM ATENDIMENTO",consulta_completa__11[[#This Row],[14 - Inst. Atuando no Local]]),0)</f>
        <v>0</v>
      </c>
      <c r="CV532" s="86" t="str">
        <f t="shared" si="272"/>
        <v/>
      </c>
      <c r="CW532" s="86">
        <f>IFERROR(FIND("IBAMA",consulta_completa__11[[#This Row],[14 - Inst. Atuando no Local]]),0)</f>
        <v>0</v>
      </c>
      <c r="CX532" s="86" t="str">
        <f t="shared" si="273"/>
        <v/>
      </c>
      <c r="CY532" s="86" t="str">
        <f>IF(consulta_completa__11[[#This Row],[14 - Inst. Atuando no Local]]="","X","")</f>
        <v/>
      </c>
      <c r="CZ532" s="86">
        <f>IFERROR(FIND("OUTRA (S)",consulta_completa__11[[#This Row],[14 - Inst. Atuando no Local]]),0)</f>
        <v>0</v>
      </c>
      <c r="DA532" s="86" t="str">
        <f t="shared" si="274"/>
        <v/>
      </c>
      <c r="DB532" s="37" t="str">
        <f t="shared" si="275"/>
        <v>Sim</v>
      </c>
      <c r="DC532" s="37" t="str">
        <f t="shared" si="276"/>
        <v>Não</v>
      </c>
      <c r="DD532" s="37" t="str">
        <f t="shared" si="277"/>
        <v>Sim</v>
      </c>
      <c r="DE532" s="89" t="str">
        <f t="shared" si="279"/>
        <v>Federal</v>
      </c>
    </row>
    <row r="533" spans="1:109">
      <c r="A533" s="15">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4">
        <f>IFERROR(FIND("Óbitos/feridos",consulta_completa__11[[#This Row],[13 - Ocorrências/Ambientes Atingidos]]),0)</f>
        <v>0</v>
      </c>
      <c r="AY533" s="85" t="str">
        <f t="shared" si="249"/>
        <v/>
      </c>
      <c r="AZ533" s="84">
        <f>IFERROR(FIND("População afetada/evacuada",consulta_completa__11[[#This Row],[13 - Ocorrências/Ambientes Atingidos]]),0)</f>
        <v>0</v>
      </c>
      <c r="BA533" s="84" t="str">
        <f t="shared" si="250"/>
        <v/>
      </c>
      <c r="BB533" s="84">
        <f>IFERROR(FIND("Suspensão de abastecimento de água",consulta_completa__11[[#This Row],[13 - Ocorrências/Ambientes Atingidos]]),0)</f>
        <v>0</v>
      </c>
      <c r="BC533" s="85" t="str">
        <f t="shared" si="278"/>
        <v/>
      </c>
      <c r="BD533" s="84">
        <f>IFERROR(FIND("Rio/córrego",consulta_completa__11[[#This Row],[13 - Ocorrências/Ambientes Atingidos]]),0)</f>
        <v>0</v>
      </c>
      <c r="BE533" s="85" t="str">
        <f t="shared" si="251"/>
        <v/>
      </c>
      <c r="BF533" s="84">
        <f>IFERROR(FIND("Lago",consulta_completa__11[[#This Row],[13 - Ocorrências/Ambientes Atingidos]]),0)</f>
        <v>0</v>
      </c>
      <c r="BG533" s="85" t="str">
        <f t="shared" si="252"/>
        <v/>
      </c>
      <c r="BH533" s="84">
        <f>IFERROR(FIND("Mar",consulta_completa__11[[#This Row],[13 - Ocorrências/Ambientes Atingidos]]),0)</f>
        <v>1</v>
      </c>
      <c r="BI533" s="85" t="str">
        <f t="shared" si="253"/>
        <v>X</v>
      </c>
      <c r="BJ533" s="84">
        <f>IFERROR(FIND("Praia",consulta_completa__11[[#This Row],[13 - Ocorrências/Ambientes Atingidos]]),0)</f>
        <v>0</v>
      </c>
      <c r="BK533" s="85" t="str">
        <f t="shared" si="254"/>
        <v/>
      </c>
      <c r="BL533" s="84">
        <f>IFERROR(FIND("Solo",consulta_completa__11[[#This Row],[13 - Ocorrências/Ambientes Atingidos]]),0)</f>
        <v>0</v>
      </c>
      <c r="BM533" s="85" t="str">
        <f t="shared" si="255"/>
        <v/>
      </c>
      <c r="BN533" s="84">
        <f>IFERROR(FIND("Águas subterrâneas",consulta_completa__11[[#This Row],[13 - Ocorrências/Ambientes Atingidos]]),0)</f>
        <v>0</v>
      </c>
      <c r="BO533" s="85" t="str">
        <f t="shared" si="256"/>
        <v/>
      </c>
      <c r="BP533" s="84">
        <f>IFERROR(FIND("Atmosfera",consulta_completa__11[[#This Row],[13 - Ocorrências/Ambientes Atingidos]]),0)</f>
        <v>0</v>
      </c>
      <c r="BQ533" s="85" t="str">
        <f t="shared" si="257"/>
        <v/>
      </c>
      <c r="BR533" s="84">
        <f>IFERROR(FIND("Flora",consulta_completa__11[[#This Row],[13 - Ocorrências/Ambientes Atingidos]]),0)</f>
        <v>0</v>
      </c>
      <c r="BS533" s="85" t="str">
        <f t="shared" si="258"/>
        <v/>
      </c>
      <c r="BT533" s="84">
        <f>IFERROR(FIND("Fauna",consulta_completa__11[[#This Row],[13 - Ocorrências/Ambientes Atingidos]]),0)</f>
        <v>0</v>
      </c>
      <c r="BU533" s="85" t="str">
        <f t="shared" si="259"/>
        <v/>
      </c>
      <c r="BV533" s="84">
        <f>IFERROR(FIND("UC federal",consulta_completa__11[[#This Row],[13 - Ocorrências/Ambientes Atingidos]]),0)</f>
        <v>0</v>
      </c>
      <c r="BW533" s="85" t="str">
        <f t="shared" si="260"/>
        <v/>
      </c>
      <c r="BX533" s="84">
        <f>IFERROR(FIND("UC estadual/municipal",consulta_completa__11[[#This Row],[13 - Ocorrências/Ambientes Atingidos]]),0)</f>
        <v>0</v>
      </c>
      <c r="BY533" s="85" t="str">
        <f t="shared" si="261"/>
        <v/>
      </c>
      <c r="BZ533" s="84">
        <f>IFERROR(FIND("Outro(s)",consulta_completa__11[[#This Row],[13 - Ocorrências/Ambientes Atingidos]]),0)</f>
        <v>0</v>
      </c>
      <c r="CA533" s="85" t="str">
        <f t="shared" si="262"/>
        <v/>
      </c>
      <c r="CB533" s="84">
        <f>IFERROR(FIND("Sem dano",consulta_completa__11[[#This Row],[13 - Ocorrências/Ambientes Atingidos]]),0)</f>
        <v>0</v>
      </c>
      <c r="CC533" s="85" t="str">
        <f t="shared" si="263"/>
        <v/>
      </c>
      <c r="CD533" s="84" t="str">
        <f>IF(consulta_completa__11[[#This Row],[13 - Ocorrências/Ambientes Atingidos]]="","X","")</f>
        <v/>
      </c>
      <c r="CE533" s="86">
        <f>IFERROR(FIND("IBAMA",consulta_completa__11[[#This Row],[14 - Inst. Atuando no Local]]),0)</f>
        <v>0</v>
      </c>
      <c r="CF533" s="86" t="str">
        <f t="shared" si="264"/>
        <v/>
      </c>
      <c r="CG533" s="86">
        <f>IFERROR(FIND("OEMA",consulta_completa__11[[#This Row],[14 - Inst. Atuando no Local]]),0)</f>
        <v>0</v>
      </c>
      <c r="CH533" s="86" t="str">
        <f t="shared" si="265"/>
        <v/>
      </c>
      <c r="CI533" s="86">
        <f>IFERROR(FIND("DEFESA CIVIL",consulta_completa__11[[#This Row],[14 - Inst. Atuando no Local]]),0)</f>
        <v>0</v>
      </c>
      <c r="CJ533" s="86" t="str">
        <f t="shared" si="266"/>
        <v/>
      </c>
      <c r="CK533" s="86">
        <f>IFERROR(FIND("CORPO DE BOMBEIROS",consulta_completa__11[[#This Row],[14 - Inst. Atuando no Local]]),0)</f>
        <v>0</v>
      </c>
      <c r="CL533" s="86" t="str">
        <f t="shared" si="267"/>
        <v/>
      </c>
      <c r="CM533" s="86">
        <f>IFERROR(FIND("POLÍCIA RODOVIÁRIA",consulta_completa__11[[#This Row],[14 - Inst. Atuando no Local]]),0)</f>
        <v>0</v>
      </c>
      <c r="CN533" s="86" t="str">
        <f t="shared" si="268"/>
        <v/>
      </c>
      <c r="CO533" s="86">
        <f>IFERROR(FIND("POLÍCIA MILITAR",consulta_completa__11[[#This Row],[14 - Inst. Atuando no Local]]),0)</f>
        <v>0</v>
      </c>
      <c r="CP533" s="86" t="str">
        <f t="shared" si="269"/>
        <v/>
      </c>
      <c r="CQ533" s="86">
        <f>IFERROR(FIND("POLÍCIA CIVIL",consulta_completa__11[[#This Row],[14 - Inst. Atuando no Local]]),0)</f>
        <v>0</v>
      </c>
      <c r="CR533" s="86" t="str">
        <f t="shared" si="270"/>
        <v/>
      </c>
      <c r="CS533" s="86">
        <f>IFERROR(FIND("MARINHA DO BRASIL",consulta_completa__11[[#This Row],[14 - Inst. Atuando no Local]]),0)</f>
        <v>0</v>
      </c>
      <c r="CT533" s="86" t="str">
        <f t="shared" si="271"/>
        <v/>
      </c>
      <c r="CU533" s="86">
        <f>IFERROR(FIND("EMPRESA ESPECIALIZADA EM ATENDIMENTO",consulta_completa__11[[#This Row],[14 - Inst. Atuando no Local]]),0)</f>
        <v>0</v>
      </c>
      <c r="CV533" s="86" t="str">
        <f t="shared" si="272"/>
        <v/>
      </c>
      <c r="CW533" s="86">
        <f>IFERROR(FIND("IBAMA",consulta_completa__11[[#This Row],[14 - Inst. Atuando no Local]]),0)</f>
        <v>0</v>
      </c>
      <c r="CX533" s="86" t="str">
        <f t="shared" si="273"/>
        <v/>
      </c>
      <c r="CY533" s="86" t="str">
        <f>IF(consulta_completa__11[[#This Row],[14 - Inst. Atuando no Local]]="","X","")</f>
        <v/>
      </c>
      <c r="CZ533" s="86">
        <f>IFERROR(FIND("OUTRA (S)",consulta_completa__11[[#This Row],[14 - Inst. Atuando no Local]]),0)</f>
        <v>0</v>
      </c>
      <c r="DA533" s="86" t="str">
        <f t="shared" si="274"/>
        <v/>
      </c>
      <c r="DB533" s="37" t="str">
        <f t="shared" si="275"/>
        <v>Sim</v>
      </c>
      <c r="DC533" s="37" t="str">
        <f t="shared" si="276"/>
        <v>Não</v>
      </c>
      <c r="DD533" s="37" t="str">
        <f t="shared" si="277"/>
        <v>Sim</v>
      </c>
      <c r="DE533" s="89" t="str">
        <f t="shared" si="279"/>
        <v>Federal</v>
      </c>
    </row>
    <row r="534" spans="1:109">
      <c r="A534" s="15">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4">
        <f>IFERROR(FIND("Óbitos/feridos",consulta_completa__11[[#This Row],[13 - Ocorrências/Ambientes Atingidos]]),0)</f>
        <v>0</v>
      </c>
      <c r="AY534" s="85" t="str">
        <f t="shared" si="249"/>
        <v/>
      </c>
      <c r="AZ534" s="84">
        <f>IFERROR(FIND("População afetada/evacuada",consulta_completa__11[[#This Row],[13 - Ocorrências/Ambientes Atingidos]]),0)</f>
        <v>0</v>
      </c>
      <c r="BA534" s="84" t="str">
        <f t="shared" si="250"/>
        <v/>
      </c>
      <c r="BB534" s="84">
        <f>IFERROR(FIND("Suspensão de abastecimento de água",consulta_completa__11[[#This Row],[13 - Ocorrências/Ambientes Atingidos]]),0)</f>
        <v>0</v>
      </c>
      <c r="BC534" s="85" t="str">
        <f t="shared" si="278"/>
        <v/>
      </c>
      <c r="BD534" s="84">
        <f>IFERROR(FIND("Rio/córrego",consulta_completa__11[[#This Row],[13 - Ocorrências/Ambientes Atingidos]]),0)</f>
        <v>0</v>
      </c>
      <c r="BE534" s="85" t="str">
        <f t="shared" si="251"/>
        <v/>
      </c>
      <c r="BF534" s="84">
        <f>IFERROR(FIND("Lago",consulta_completa__11[[#This Row],[13 - Ocorrências/Ambientes Atingidos]]),0)</f>
        <v>0</v>
      </c>
      <c r="BG534" s="85" t="str">
        <f t="shared" si="252"/>
        <v/>
      </c>
      <c r="BH534" s="84">
        <f>IFERROR(FIND("Mar",consulta_completa__11[[#This Row],[13 - Ocorrências/Ambientes Atingidos]]),0)</f>
        <v>1</v>
      </c>
      <c r="BI534" s="85" t="str">
        <f t="shared" si="253"/>
        <v>X</v>
      </c>
      <c r="BJ534" s="84">
        <f>IFERROR(FIND("Praia",consulta_completa__11[[#This Row],[13 - Ocorrências/Ambientes Atingidos]]),0)</f>
        <v>0</v>
      </c>
      <c r="BK534" s="85" t="str">
        <f t="shared" si="254"/>
        <v/>
      </c>
      <c r="BL534" s="84">
        <f>IFERROR(FIND("Solo",consulta_completa__11[[#This Row],[13 - Ocorrências/Ambientes Atingidos]]),0)</f>
        <v>0</v>
      </c>
      <c r="BM534" s="85" t="str">
        <f t="shared" si="255"/>
        <v/>
      </c>
      <c r="BN534" s="84">
        <f>IFERROR(FIND("Águas subterrâneas",consulta_completa__11[[#This Row],[13 - Ocorrências/Ambientes Atingidos]]),0)</f>
        <v>0</v>
      </c>
      <c r="BO534" s="85" t="str">
        <f t="shared" si="256"/>
        <v/>
      </c>
      <c r="BP534" s="84">
        <f>IFERROR(FIND("Atmosfera",consulta_completa__11[[#This Row],[13 - Ocorrências/Ambientes Atingidos]]),0)</f>
        <v>0</v>
      </c>
      <c r="BQ534" s="85" t="str">
        <f t="shared" si="257"/>
        <v/>
      </c>
      <c r="BR534" s="84">
        <f>IFERROR(FIND("Flora",consulta_completa__11[[#This Row],[13 - Ocorrências/Ambientes Atingidos]]),0)</f>
        <v>0</v>
      </c>
      <c r="BS534" s="85" t="str">
        <f t="shared" si="258"/>
        <v/>
      </c>
      <c r="BT534" s="84">
        <f>IFERROR(FIND("Fauna",consulta_completa__11[[#This Row],[13 - Ocorrências/Ambientes Atingidos]]),0)</f>
        <v>0</v>
      </c>
      <c r="BU534" s="85" t="str">
        <f t="shared" si="259"/>
        <v/>
      </c>
      <c r="BV534" s="84">
        <f>IFERROR(FIND("UC federal",consulta_completa__11[[#This Row],[13 - Ocorrências/Ambientes Atingidos]]),0)</f>
        <v>0</v>
      </c>
      <c r="BW534" s="85" t="str">
        <f t="shared" si="260"/>
        <v/>
      </c>
      <c r="BX534" s="84">
        <f>IFERROR(FIND("UC estadual/municipal",consulta_completa__11[[#This Row],[13 - Ocorrências/Ambientes Atingidos]]),0)</f>
        <v>0</v>
      </c>
      <c r="BY534" s="85" t="str">
        <f t="shared" si="261"/>
        <v/>
      </c>
      <c r="BZ534" s="84">
        <f>IFERROR(FIND("Outro(s)",consulta_completa__11[[#This Row],[13 - Ocorrências/Ambientes Atingidos]]),0)</f>
        <v>0</v>
      </c>
      <c r="CA534" s="85" t="str">
        <f t="shared" si="262"/>
        <v/>
      </c>
      <c r="CB534" s="84">
        <f>IFERROR(FIND("Sem dano",consulta_completa__11[[#This Row],[13 - Ocorrências/Ambientes Atingidos]]),0)</f>
        <v>0</v>
      </c>
      <c r="CC534" s="85" t="str">
        <f t="shared" si="263"/>
        <v/>
      </c>
      <c r="CD534" s="84" t="str">
        <f>IF(consulta_completa__11[[#This Row],[13 - Ocorrências/Ambientes Atingidos]]="","X","")</f>
        <v/>
      </c>
      <c r="CE534" s="86">
        <f>IFERROR(FIND("IBAMA",consulta_completa__11[[#This Row],[14 - Inst. Atuando no Local]]),0)</f>
        <v>0</v>
      </c>
      <c r="CF534" s="86" t="str">
        <f t="shared" si="264"/>
        <v/>
      </c>
      <c r="CG534" s="86">
        <f>IFERROR(FIND("OEMA",consulta_completa__11[[#This Row],[14 - Inst. Atuando no Local]]),0)</f>
        <v>0</v>
      </c>
      <c r="CH534" s="86" t="str">
        <f t="shared" si="265"/>
        <v/>
      </c>
      <c r="CI534" s="86">
        <f>IFERROR(FIND("DEFESA CIVIL",consulta_completa__11[[#This Row],[14 - Inst. Atuando no Local]]),0)</f>
        <v>0</v>
      </c>
      <c r="CJ534" s="86" t="str">
        <f t="shared" si="266"/>
        <v/>
      </c>
      <c r="CK534" s="86">
        <f>IFERROR(FIND("CORPO DE BOMBEIROS",consulta_completa__11[[#This Row],[14 - Inst. Atuando no Local]]),0)</f>
        <v>0</v>
      </c>
      <c r="CL534" s="86" t="str">
        <f t="shared" si="267"/>
        <v/>
      </c>
      <c r="CM534" s="86">
        <f>IFERROR(FIND("POLÍCIA RODOVIÁRIA",consulta_completa__11[[#This Row],[14 - Inst. Atuando no Local]]),0)</f>
        <v>0</v>
      </c>
      <c r="CN534" s="86" t="str">
        <f t="shared" si="268"/>
        <v/>
      </c>
      <c r="CO534" s="86">
        <f>IFERROR(FIND("POLÍCIA MILITAR",consulta_completa__11[[#This Row],[14 - Inst. Atuando no Local]]),0)</f>
        <v>0</v>
      </c>
      <c r="CP534" s="86" t="str">
        <f t="shared" si="269"/>
        <v/>
      </c>
      <c r="CQ534" s="86">
        <f>IFERROR(FIND("POLÍCIA CIVIL",consulta_completa__11[[#This Row],[14 - Inst. Atuando no Local]]),0)</f>
        <v>0</v>
      </c>
      <c r="CR534" s="86" t="str">
        <f t="shared" si="270"/>
        <v/>
      </c>
      <c r="CS534" s="86">
        <f>IFERROR(FIND("MARINHA DO BRASIL",consulta_completa__11[[#This Row],[14 - Inst. Atuando no Local]]),0)</f>
        <v>0</v>
      </c>
      <c r="CT534" s="86" t="str">
        <f t="shared" si="271"/>
        <v/>
      </c>
      <c r="CU534" s="86">
        <f>IFERROR(FIND("EMPRESA ESPECIALIZADA EM ATENDIMENTO",consulta_completa__11[[#This Row],[14 - Inst. Atuando no Local]]),0)</f>
        <v>0</v>
      </c>
      <c r="CV534" s="86" t="str">
        <f t="shared" si="272"/>
        <v/>
      </c>
      <c r="CW534" s="86">
        <f>IFERROR(FIND("IBAMA",consulta_completa__11[[#This Row],[14 - Inst. Atuando no Local]]),0)</f>
        <v>0</v>
      </c>
      <c r="CX534" s="86" t="str">
        <f t="shared" si="273"/>
        <v/>
      </c>
      <c r="CY534" s="86" t="str">
        <f>IF(consulta_completa__11[[#This Row],[14 - Inst. Atuando no Local]]="","X","")</f>
        <v/>
      </c>
      <c r="CZ534" s="86">
        <f>IFERROR(FIND("OUTRA (S)",consulta_completa__11[[#This Row],[14 - Inst. Atuando no Local]]),0)</f>
        <v>0</v>
      </c>
      <c r="DA534" s="86" t="str">
        <f t="shared" si="274"/>
        <v/>
      </c>
      <c r="DB534" s="37" t="str">
        <f t="shared" si="275"/>
        <v>Sim</v>
      </c>
      <c r="DC534" s="37" t="str">
        <f t="shared" si="276"/>
        <v>Não</v>
      </c>
      <c r="DD534" s="37" t="str">
        <f t="shared" si="277"/>
        <v>Sim</v>
      </c>
      <c r="DE534" s="89" t="str">
        <f t="shared" si="279"/>
        <v>Federal</v>
      </c>
    </row>
    <row r="535" spans="1:109">
      <c r="A535" s="15">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4">
        <f>IFERROR(FIND("Óbitos/feridos",consulta_completa__11[[#This Row],[13 - Ocorrências/Ambientes Atingidos]]),0)</f>
        <v>0</v>
      </c>
      <c r="AY535" s="85" t="str">
        <f t="shared" si="249"/>
        <v/>
      </c>
      <c r="AZ535" s="84">
        <f>IFERROR(FIND("População afetada/evacuada",consulta_completa__11[[#This Row],[13 - Ocorrências/Ambientes Atingidos]]),0)</f>
        <v>0</v>
      </c>
      <c r="BA535" s="84" t="str">
        <f t="shared" si="250"/>
        <v/>
      </c>
      <c r="BB535" s="84">
        <f>IFERROR(FIND("Suspensão de abastecimento de água",consulta_completa__11[[#This Row],[13 - Ocorrências/Ambientes Atingidos]]),0)</f>
        <v>0</v>
      </c>
      <c r="BC535" s="85" t="str">
        <f t="shared" si="278"/>
        <v/>
      </c>
      <c r="BD535" s="84">
        <f>IFERROR(FIND("Rio/córrego",consulta_completa__11[[#This Row],[13 - Ocorrências/Ambientes Atingidos]]),0)</f>
        <v>0</v>
      </c>
      <c r="BE535" s="85" t="str">
        <f t="shared" si="251"/>
        <v/>
      </c>
      <c r="BF535" s="84">
        <f>IFERROR(FIND("Lago",consulta_completa__11[[#This Row],[13 - Ocorrências/Ambientes Atingidos]]),0)</f>
        <v>0</v>
      </c>
      <c r="BG535" s="85" t="str">
        <f t="shared" si="252"/>
        <v/>
      </c>
      <c r="BH535" s="84">
        <f>IFERROR(FIND("Mar",consulta_completa__11[[#This Row],[13 - Ocorrências/Ambientes Atingidos]]),0)</f>
        <v>0</v>
      </c>
      <c r="BI535" s="85" t="str">
        <f t="shared" si="253"/>
        <v/>
      </c>
      <c r="BJ535" s="84">
        <f>IFERROR(FIND("Praia",consulta_completa__11[[#This Row],[13 - Ocorrências/Ambientes Atingidos]]),0)</f>
        <v>0</v>
      </c>
      <c r="BK535" s="85" t="str">
        <f t="shared" si="254"/>
        <v/>
      </c>
      <c r="BL535" s="84">
        <f>IFERROR(FIND("Solo",consulta_completa__11[[#This Row],[13 - Ocorrências/Ambientes Atingidos]]),0)</f>
        <v>0</v>
      </c>
      <c r="BM535" s="85" t="str">
        <f t="shared" si="255"/>
        <v/>
      </c>
      <c r="BN535" s="84">
        <f>IFERROR(FIND("Águas subterrâneas",consulta_completa__11[[#This Row],[13 - Ocorrências/Ambientes Atingidos]]),0)</f>
        <v>0</v>
      </c>
      <c r="BO535" s="85" t="str">
        <f t="shared" si="256"/>
        <v/>
      </c>
      <c r="BP535" s="84">
        <f>IFERROR(FIND("Atmosfera",consulta_completa__11[[#This Row],[13 - Ocorrências/Ambientes Atingidos]]),0)</f>
        <v>1</v>
      </c>
      <c r="BQ535" s="85" t="str">
        <f t="shared" si="257"/>
        <v>X</v>
      </c>
      <c r="BR535" s="84">
        <f>IFERROR(FIND("Flora",consulta_completa__11[[#This Row],[13 - Ocorrências/Ambientes Atingidos]]),0)</f>
        <v>0</v>
      </c>
      <c r="BS535" s="85" t="str">
        <f t="shared" si="258"/>
        <v/>
      </c>
      <c r="BT535" s="84">
        <f>IFERROR(FIND("Fauna",consulta_completa__11[[#This Row],[13 - Ocorrências/Ambientes Atingidos]]),0)</f>
        <v>0</v>
      </c>
      <c r="BU535" s="85" t="str">
        <f t="shared" si="259"/>
        <v/>
      </c>
      <c r="BV535" s="84">
        <f>IFERROR(FIND("UC federal",consulta_completa__11[[#This Row],[13 - Ocorrências/Ambientes Atingidos]]),0)</f>
        <v>0</v>
      </c>
      <c r="BW535" s="85" t="str">
        <f t="shared" si="260"/>
        <v/>
      </c>
      <c r="BX535" s="84">
        <f>IFERROR(FIND("UC estadual/municipal",consulta_completa__11[[#This Row],[13 - Ocorrências/Ambientes Atingidos]]),0)</f>
        <v>0</v>
      </c>
      <c r="BY535" s="85" t="str">
        <f t="shared" si="261"/>
        <v/>
      </c>
      <c r="BZ535" s="84">
        <f>IFERROR(FIND("Outro(s)",consulta_completa__11[[#This Row],[13 - Ocorrências/Ambientes Atingidos]]),0)</f>
        <v>0</v>
      </c>
      <c r="CA535" s="85" t="str">
        <f t="shared" si="262"/>
        <v/>
      </c>
      <c r="CB535" s="84">
        <f>IFERROR(FIND("Sem dano",consulta_completa__11[[#This Row],[13 - Ocorrências/Ambientes Atingidos]]),0)</f>
        <v>0</v>
      </c>
      <c r="CC535" s="85" t="str">
        <f t="shared" si="263"/>
        <v/>
      </c>
      <c r="CD535" s="84" t="str">
        <f>IF(consulta_completa__11[[#This Row],[13 - Ocorrências/Ambientes Atingidos]]="","X","")</f>
        <v/>
      </c>
      <c r="CE535" s="86">
        <f>IFERROR(FIND("IBAMA",consulta_completa__11[[#This Row],[14 - Inst. Atuando no Local]]),0)</f>
        <v>0</v>
      </c>
      <c r="CF535" s="86" t="str">
        <f t="shared" si="264"/>
        <v/>
      </c>
      <c r="CG535" s="86">
        <f>IFERROR(FIND("OEMA",consulta_completa__11[[#This Row],[14 - Inst. Atuando no Local]]),0)</f>
        <v>0</v>
      </c>
      <c r="CH535" s="86" t="str">
        <f t="shared" si="265"/>
        <v/>
      </c>
      <c r="CI535" s="86">
        <f>IFERROR(FIND("DEFESA CIVIL",consulta_completa__11[[#This Row],[14 - Inst. Atuando no Local]]),0)</f>
        <v>0</v>
      </c>
      <c r="CJ535" s="86" t="str">
        <f t="shared" si="266"/>
        <v/>
      </c>
      <c r="CK535" s="86">
        <f>IFERROR(FIND("CORPO DE BOMBEIROS",consulta_completa__11[[#This Row],[14 - Inst. Atuando no Local]]),0)</f>
        <v>0</v>
      </c>
      <c r="CL535" s="86" t="str">
        <f t="shared" si="267"/>
        <v/>
      </c>
      <c r="CM535" s="86">
        <f>IFERROR(FIND("POLÍCIA RODOVIÁRIA",consulta_completa__11[[#This Row],[14 - Inst. Atuando no Local]]),0)</f>
        <v>0</v>
      </c>
      <c r="CN535" s="86" t="str">
        <f t="shared" si="268"/>
        <v/>
      </c>
      <c r="CO535" s="86">
        <f>IFERROR(FIND("POLÍCIA MILITAR",consulta_completa__11[[#This Row],[14 - Inst. Atuando no Local]]),0)</f>
        <v>0</v>
      </c>
      <c r="CP535" s="86" t="str">
        <f t="shared" si="269"/>
        <v/>
      </c>
      <c r="CQ535" s="86">
        <f>IFERROR(FIND("POLÍCIA CIVIL",consulta_completa__11[[#This Row],[14 - Inst. Atuando no Local]]),0)</f>
        <v>0</v>
      </c>
      <c r="CR535" s="86" t="str">
        <f t="shared" si="270"/>
        <v/>
      </c>
      <c r="CS535" s="86">
        <f>IFERROR(FIND("MARINHA DO BRASIL",consulta_completa__11[[#This Row],[14 - Inst. Atuando no Local]]),0)</f>
        <v>0</v>
      </c>
      <c r="CT535" s="86" t="str">
        <f t="shared" si="271"/>
        <v/>
      </c>
      <c r="CU535" s="86">
        <f>IFERROR(FIND("EMPRESA ESPECIALIZADA EM ATENDIMENTO",consulta_completa__11[[#This Row],[14 - Inst. Atuando no Local]]),0)</f>
        <v>0</v>
      </c>
      <c r="CV535" s="86" t="str">
        <f t="shared" si="272"/>
        <v/>
      </c>
      <c r="CW535" s="86">
        <f>IFERROR(FIND("IBAMA",consulta_completa__11[[#This Row],[14 - Inst. Atuando no Local]]),0)</f>
        <v>0</v>
      </c>
      <c r="CX535" s="86" t="str">
        <f t="shared" si="273"/>
        <v/>
      </c>
      <c r="CY535" s="86" t="str">
        <f>IF(consulta_completa__11[[#This Row],[14 - Inst. Atuando no Local]]="","X","")</f>
        <v/>
      </c>
      <c r="CZ535" s="86">
        <f>IFERROR(FIND("OUTRA (S)",consulta_completa__11[[#This Row],[14 - Inst. Atuando no Local]]),0)</f>
        <v>0</v>
      </c>
      <c r="DA535" s="86" t="str">
        <f t="shared" si="274"/>
        <v/>
      </c>
      <c r="DB535" s="37" t="str">
        <f t="shared" si="275"/>
        <v>Sim</v>
      </c>
      <c r="DC535" s="37" t="str">
        <f t="shared" si="276"/>
        <v>Não</v>
      </c>
      <c r="DD535" s="37" t="str">
        <f t="shared" si="277"/>
        <v>Sim</v>
      </c>
      <c r="DE535" s="89" t="str">
        <f t="shared" si="279"/>
        <v>Estadual</v>
      </c>
    </row>
    <row r="536" spans="1:109">
      <c r="A536" s="15">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4">
        <f>IFERROR(FIND("Óbitos/feridos",consulta_completa__11[[#This Row],[13 - Ocorrências/Ambientes Atingidos]]),0)</f>
        <v>0</v>
      </c>
      <c r="AY536" s="85" t="str">
        <f t="shared" si="249"/>
        <v/>
      </c>
      <c r="AZ536" s="84">
        <f>IFERROR(FIND("População afetada/evacuada",consulta_completa__11[[#This Row],[13 - Ocorrências/Ambientes Atingidos]]),0)</f>
        <v>0</v>
      </c>
      <c r="BA536" s="84" t="str">
        <f t="shared" si="250"/>
        <v/>
      </c>
      <c r="BB536" s="84">
        <f>IFERROR(FIND("Suspensão de abastecimento de água",consulta_completa__11[[#This Row],[13 - Ocorrências/Ambientes Atingidos]]),0)</f>
        <v>0</v>
      </c>
      <c r="BC536" s="85" t="str">
        <f t="shared" si="278"/>
        <v/>
      </c>
      <c r="BD536" s="84">
        <f>IFERROR(FIND("Rio/córrego",consulta_completa__11[[#This Row],[13 - Ocorrências/Ambientes Atingidos]]),0)</f>
        <v>0</v>
      </c>
      <c r="BE536" s="85" t="str">
        <f t="shared" si="251"/>
        <v/>
      </c>
      <c r="BF536" s="84">
        <f>IFERROR(FIND("Lago",consulta_completa__11[[#This Row],[13 - Ocorrências/Ambientes Atingidos]]),0)</f>
        <v>0</v>
      </c>
      <c r="BG536" s="85" t="str">
        <f t="shared" si="252"/>
        <v/>
      </c>
      <c r="BH536" s="84">
        <f>IFERROR(FIND("Mar",consulta_completa__11[[#This Row],[13 - Ocorrências/Ambientes Atingidos]]),0)</f>
        <v>1</v>
      </c>
      <c r="BI536" s="85" t="str">
        <f t="shared" si="253"/>
        <v>X</v>
      </c>
      <c r="BJ536" s="84">
        <f>IFERROR(FIND("Praia",consulta_completa__11[[#This Row],[13 - Ocorrências/Ambientes Atingidos]]),0)</f>
        <v>0</v>
      </c>
      <c r="BK536" s="85" t="str">
        <f t="shared" si="254"/>
        <v/>
      </c>
      <c r="BL536" s="84">
        <f>IFERROR(FIND("Solo",consulta_completa__11[[#This Row],[13 - Ocorrências/Ambientes Atingidos]]),0)</f>
        <v>0</v>
      </c>
      <c r="BM536" s="85" t="str">
        <f t="shared" si="255"/>
        <v/>
      </c>
      <c r="BN536" s="84">
        <f>IFERROR(FIND("Águas subterrâneas",consulta_completa__11[[#This Row],[13 - Ocorrências/Ambientes Atingidos]]),0)</f>
        <v>0</v>
      </c>
      <c r="BO536" s="85" t="str">
        <f t="shared" si="256"/>
        <v/>
      </c>
      <c r="BP536" s="84">
        <f>IFERROR(FIND("Atmosfera",consulta_completa__11[[#This Row],[13 - Ocorrências/Ambientes Atingidos]]),0)</f>
        <v>0</v>
      </c>
      <c r="BQ536" s="85" t="str">
        <f t="shared" si="257"/>
        <v/>
      </c>
      <c r="BR536" s="84">
        <f>IFERROR(FIND("Flora",consulta_completa__11[[#This Row],[13 - Ocorrências/Ambientes Atingidos]]),0)</f>
        <v>0</v>
      </c>
      <c r="BS536" s="85" t="str">
        <f t="shared" si="258"/>
        <v/>
      </c>
      <c r="BT536" s="84">
        <f>IFERROR(FIND("Fauna",consulta_completa__11[[#This Row],[13 - Ocorrências/Ambientes Atingidos]]),0)</f>
        <v>0</v>
      </c>
      <c r="BU536" s="85" t="str">
        <f t="shared" si="259"/>
        <v/>
      </c>
      <c r="BV536" s="84">
        <f>IFERROR(FIND("UC federal",consulta_completa__11[[#This Row],[13 - Ocorrências/Ambientes Atingidos]]),0)</f>
        <v>0</v>
      </c>
      <c r="BW536" s="85" t="str">
        <f t="shared" si="260"/>
        <v/>
      </c>
      <c r="BX536" s="84">
        <f>IFERROR(FIND("UC estadual/municipal",consulta_completa__11[[#This Row],[13 - Ocorrências/Ambientes Atingidos]]),0)</f>
        <v>0</v>
      </c>
      <c r="BY536" s="85" t="str">
        <f t="shared" si="261"/>
        <v/>
      </c>
      <c r="BZ536" s="84">
        <f>IFERROR(FIND("Outro(s)",consulta_completa__11[[#This Row],[13 - Ocorrências/Ambientes Atingidos]]),0)</f>
        <v>0</v>
      </c>
      <c r="CA536" s="85" t="str">
        <f t="shared" si="262"/>
        <v/>
      </c>
      <c r="CB536" s="84">
        <f>IFERROR(FIND("Sem dano",consulta_completa__11[[#This Row],[13 - Ocorrências/Ambientes Atingidos]]),0)</f>
        <v>0</v>
      </c>
      <c r="CC536" s="85" t="str">
        <f t="shared" si="263"/>
        <v/>
      </c>
      <c r="CD536" s="84" t="str">
        <f>IF(consulta_completa__11[[#This Row],[13 - Ocorrências/Ambientes Atingidos]]="","X","")</f>
        <v/>
      </c>
      <c r="CE536" s="86">
        <f>IFERROR(FIND("IBAMA",consulta_completa__11[[#This Row],[14 - Inst. Atuando no Local]]),0)</f>
        <v>0</v>
      </c>
      <c r="CF536" s="86" t="str">
        <f t="shared" si="264"/>
        <v/>
      </c>
      <c r="CG536" s="86">
        <f>IFERROR(FIND("OEMA",consulta_completa__11[[#This Row],[14 - Inst. Atuando no Local]]),0)</f>
        <v>0</v>
      </c>
      <c r="CH536" s="86" t="str">
        <f t="shared" si="265"/>
        <v/>
      </c>
      <c r="CI536" s="86">
        <f>IFERROR(FIND("DEFESA CIVIL",consulta_completa__11[[#This Row],[14 - Inst. Atuando no Local]]),0)</f>
        <v>0</v>
      </c>
      <c r="CJ536" s="86" t="str">
        <f t="shared" si="266"/>
        <v/>
      </c>
      <c r="CK536" s="86">
        <f>IFERROR(FIND("CORPO DE BOMBEIROS",consulta_completa__11[[#This Row],[14 - Inst. Atuando no Local]]),0)</f>
        <v>0</v>
      </c>
      <c r="CL536" s="86" t="str">
        <f t="shared" si="267"/>
        <v/>
      </c>
      <c r="CM536" s="86">
        <f>IFERROR(FIND("POLÍCIA RODOVIÁRIA",consulta_completa__11[[#This Row],[14 - Inst. Atuando no Local]]),0)</f>
        <v>0</v>
      </c>
      <c r="CN536" s="86" t="str">
        <f t="shared" si="268"/>
        <v/>
      </c>
      <c r="CO536" s="86">
        <f>IFERROR(FIND("POLÍCIA MILITAR",consulta_completa__11[[#This Row],[14 - Inst. Atuando no Local]]),0)</f>
        <v>0</v>
      </c>
      <c r="CP536" s="86" t="str">
        <f t="shared" si="269"/>
        <v/>
      </c>
      <c r="CQ536" s="86">
        <f>IFERROR(FIND("POLÍCIA CIVIL",consulta_completa__11[[#This Row],[14 - Inst. Atuando no Local]]),0)</f>
        <v>0</v>
      </c>
      <c r="CR536" s="86" t="str">
        <f t="shared" si="270"/>
        <v/>
      </c>
      <c r="CS536" s="86">
        <f>IFERROR(FIND("MARINHA DO BRASIL",consulta_completa__11[[#This Row],[14 - Inst. Atuando no Local]]),0)</f>
        <v>0</v>
      </c>
      <c r="CT536" s="86" t="str">
        <f t="shared" si="271"/>
        <v/>
      </c>
      <c r="CU536" s="86">
        <f>IFERROR(FIND("EMPRESA ESPECIALIZADA EM ATENDIMENTO",consulta_completa__11[[#This Row],[14 - Inst. Atuando no Local]]),0)</f>
        <v>0</v>
      </c>
      <c r="CV536" s="86" t="str">
        <f t="shared" si="272"/>
        <v/>
      </c>
      <c r="CW536" s="86">
        <f>IFERROR(FIND("IBAMA",consulta_completa__11[[#This Row],[14 - Inst. Atuando no Local]]),0)</f>
        <v>0</v>
      </c>
      <c r="CX536" s="86" t="str">
        <f t="shared" si="273"/>
        <v/>
      </c>
      <c r="CY536" s="86" t="str">
        <f>IF(consulta_completa__11[[#This Row],[14 - Inst. Atuando no Local]]="","X","")</f>
        <v>X</v>
      </c>
      <c r="CZ536" s="86">
        <f>IFERROR(FIND("OUTRA (S)",consulta_completa__11[[#This Row],[14 - Inst. Atuando no Local]]),0)</f>
        <v>0</v>
      </c>
      <c r="DA536" s="86" t="str">
        <f t="shared" si="274"/>
        <v/>
      </c>
      <c r="DB536" s="37" t="str">
        <f t="shared" si="275"/>
        <v>Sim</v>
      </c>
      <c r="DC536" s="37" t="str">
        <f t="shared" si="276"/>
        <v>Não</v>
      </c>
      <c r="DD536" s="37" t="str">
        <f t="shared" si="277"/>
        <v>Sim</v>
      </c>
      <c r="DE536" s="89" t="str">
        <f t="shared" si="279"/>
        <v>Federal</v>
      </c>
    </row>
    <row r="537" spans="1:109">
      <c r="A537" s="15">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4">
        <f>IFERROR(FIND("Óbitos/feridos",consulta_completa__11[[#This Row],[13 - Ocorrências/Ambientes Atingidos]]),0)</f>
        <v>1</v>
      </c>
      <c r="AY537" s="85" t="str">
        <f t="shared" si="249"/>
        <v>X</v>
      </c>
      <c r="AZ537" s="84">
        <f>IFERROR(FIND("População afetada/evacuada",consulta_completa__11[[#This Row],[13 - Ocorrências/Ambientes Atingidos]]),0)</f>
        <v>0</v>
      </c>
      <c r="BA537" s="84" t="str">
        <f t="shared" si="250"/>
        <v/>
      </c>
      <c r="BB537" s="84">
        <f>IFERROR(FIND("Suspensão de abastecimento de água",consulta_completa__11[[#This Row],[13 - Ocorrências/Ambientes Atingidos]]),0)</f>
        <v>0</v>
      </c>
      <c r="BC537" s="85" t="str">
        <f t="shared" si="278"/>
        <v/>
      </c>
      <c r="BD537" s="84">
        <f>IFERROR(FIND("Rio/córrego",consulta_completa__11[[#This Row],[13 - Ocorrências/Ambientes Atingidos]]),0)</f>
        <v>17</v>
      </c>
      <c r="BE537" s="85" t="str">
        <f t="shared" si="251"/>
        <v>X</v>
      </c>
      <c r="BF537" s="84">
        <f>IFERROR(FIND("Lago",consulta_completa__11[[#This Row],[13 - Ocorrências/Ambientes Atingidos]]),0)</f>
        <v>0</v>
      </c>
      <c r="BG537" s="85" t="str">
        <f t="shared" si="252"/>
        <v/>
      </c>
      <c r="BH537" s="84">
        <f>IFERROR(FIND("Mar",consulta_completa__11[[#This Row],[13 - Ocorrências/Ambientes Atingidos]]),0)</f>
        <v>0</v>
      </c>
      <c r="BI537" s="85" t="str">
        <f t="shared" si="253"/>
        <v/>
      </c>
      <c r="BJ537" s="84">
        <f>IFERROR(FIND("Praia",consulta_completa__11[[#This Row],[13 - Ocorrências/Ambientes Atingidos]]),0)</f>
        <v>0</v>
      </c>
      <c r="BK537" s="85" t="str">
        <f t="shared" si="254"/>
        <v/>
      </c>
      <c r="BL537" s="84">
        <f>IFERROR(FIND("Solo",consulta_completa__11[[#This Row],[13 - Ocorrências/Ambientes Atingidos]]),0)</f>
        <v>30</v>
      </c>
      <c r="BM537" s="85" t="str">
        <f t="shared" si="255"/>
        <v>X</v>
      </c>
      <c r="BN537" s="84">
        <f>IFERROR(FIND("Águas subterrâneas",consulta_completa__11[[#This Row],[13 - Ocorrências/Ambientes Atingidos]]),0)</f>
        <v>0</v>
      </c>
      <c r="BO537" s="85" t="str">
        <f t="shared" si="256"/>
        <v/>
      </c>
      <c r="BP537" s="84">
        <f>IFERROR(FIND("Atmosfera",consulta_completa__11[[#This Row],[13 - Ocorrências/Ambientes Atingidos]]),0)</f>
        <v>0</v>
      </c>
      <c r="BQ537" s="85" t="str">
        <f t="shared" si="257"/>
        <v/>
      </c>
      <c r="BR537" s="84">
        <f>IFERROR(FIND("Flora",consulta_completa__11[[#This Row],[13 - Ocorrências/Ambientes Atingidos]]),0)</f>
        <v>0</v>
      </c>
      <c r="BS537" s="85" t="str">
        <f t="shared" si="258"/>
        <v/>
      </c>
      <c r="BT537" s="84">
        <f>IFERROR(FIND("Fauna",consulta_completa__11[[#This Row],[13 - Ocorrências/Ambientes Atingidos]]),0)</f>
        <v>0</v>
      </c>
      <c r="BU537" s="85" t="str">
        <f t="shared" si="259"/>
        <v/>
      </c>
      <c r="BV537" s="84">
        <f>IFERROR(FIND("UC federal",consulta_completa__11[[#This Row],[13 - Ocorrências/Ambientes Atingidos]]),0)</f>
        <v>0</v>
      </c>
      <c r="BW537" s="85" t="str">
        <f t="shared" si="260"/>
        <v/>
      </c>
      <c r="BX537" s="84">
        <f>IFERROR(FIND("UC estadual/municipal",consulta_completa__11[[#This Row],[13 - Ocorrências/Ambientes Atingidos]]),0)</f>
        <v>0</v>
      </c>
      <c r="BY537" s="85" t="str">
        <f t="shared" si="261"/>
        <v/>
      </c>
      <c r="BZ537" s="84">
        <f>IFERROR(FIND("Outro(s)",consulta_completa__11[[#This Row],[13 - Ocorrências/Ambientes Atingidos]]),0)</f>
        <v>0</v>
      </c>
      <c r="CA537" s="85" t="str">
        <f t="shared" si="262"/>
        <v/>
      </c>
      <c r="CB537" s="84">
        <f>IFERROR(FIND("Sem dano",consulta_completa__11[[#This Row],[13 - Ocorrências/Ambientes Atingidos]]),0)</f>
        <v>0</v>
      </c>
      <c r="CC537" s="85" t="str">
        <f t="shared" si="263"/>
        <v/>
      </c>
      <c r="CD537" s="84" t="str">
        <f>IF(consulta_completa__11[[#This Row],[13 - Ocorrências/Ambientes Atingidos]]="","X","")</f>
        <v/>
      </c>
      <c r="CE537" s="86">
        <f>IFERROR(FIND("IBAMA",consulta_completa__11[[#This Row],[14 - Inst. Atuando no Local]]),0)</f>
        <v>0</v>
      </c>
      <c r="CF537" s="86" t="str">
        <f t="shared" si="264"/>
        <v/>
      </c>
      <c r="CG537" s="86">
        <f>IFERROR(FIND("OEMA",consulta_completa__11[[#This Row],[14 - Inst. Atuando no Local]]),0)</f>
        <v>0</v>
      </c>
      <c r="CH537" s="86" t="str">
        <f t="shared" si="265"/>
        <v/>
      </c>
      <c r="CI537" s="86">
        <f>IFERROR(FIND("DEFESA CIVIL",consulta_completa__11[[#This Row],[14 - Inst. Atuando no Local]]),0)</f>
        <v>0</v>
      </c>
      <c r="CJ537" s="86" t="str">
        <f t="shared" si="266"/>
        <v/>
      </c>
      <c r="CK537" s="86">
        <f>IFERROR(FIND("CORPO DE BOMBEIROS",consulta_completa__11[[#This Row],[14 - Inst. Atuando no Local]]),0)</f>
        <v>0</v>
      </c>
      <c r="CL537" s="86" t="str">
        <f t="shared" si="267"/>
        <v/>
      </c>
      <c r="CM537" s="86">
        <f>IFERROR(FIND("POLÍCIA RODOVIÁRIA",consulta_completa__11[[#This Row],[14 - Inst. Atuando no Local]]),0)</f>
        <v>0</v>
      </c>
      <c r="CN537" s="86" t="str">
        <f t="shared" si="268"/>
        <v/>
      </c>
      <c r="CO537" s="86">
        <f>IFERROR(FIND("POLÍCIA MILITAR",consulta_completa__11[[#This Row],[14 - Inst. Atuando no Local]]),0)</f>
        <v>0</v>
      </c>
      <c r="CP537" s="86" t="str">
        <f t="shared" si="269"/>
        <v/>
      </c>
      <c r="CQ537" s="86">
        <f>IFERROR(FIND("POLÍCIA CIVIL",consulta_completa__11[[#This Row],[14 - Inst. Atuando no Local]]),0)</f>
        <v>0</v>
      </c>
      <c r="CR537" s="86" t="str">
        <f t="shared" si="270"/>
        <v/>
      </c>
      <c r="CS537" s="86">
        <f>IFERROR(FIND("MARINHA DO BRASIL",consulta_completa__11[[#This Row],[14 - Inst. Atuando no Local]]),0)</f>
        <v>0</v>
      </c>
      <c r="CT537" s="86" t="str">
        <f t="shared" si="271"/>
        <v/>
      </c>
      <c r="CU537" s="86">
        <f>IFERROR(FIND("EMPRESA ESPECIALIZADA EM ATENDIMENTO",consulta_completa__11[[#This Row],[14 - Inst. Atuando no Local]]),0)</f>
        <v>0</v>
      </c>
      <c r="CV537" s="86" t="str">
        <f t="shared" si="272"/>
        <v/>
      </c>
      <c r="CW537" s="86">
        <f>IFERROR(FIND("IBAMA",consulta_completa__11[[#This Row],[14 - Inst. Atuando no Local]]),0)</f>
        <v>0</v>
      </c>
      <c r="CX537" s="86" t="str">
        <f t="shared" si="273"/>
        <v/>
      </c>
      <c r="CY537" s="86" t="str">
        <f>IF(consulta_completa__11[[#This Row],[14 - Inst. Atuando no Local]]="","X","")</f>
        <v/>
      </c>
      <c r="CZ537" s="86">
        <f>IFERROR(FIND("OUTRA (S)",consulta_completa__11[[#This Row],[14 - Inst. Atuando no Local]]),0)</f>
        <v>0</v>
      </c>
      <c r="DA537" s="86" t="str">
        <f t="shared" si="274"/>
        <v/>
      </c>
      <c r="DB537" s="37" t="str">
        <f t="shared" si="275"/>
        <v>Sim</v>
      </c>
      <c r="DC537" s="37" t="str">
        <f t="shared" si="276"/>
        <v>Não</v>
      </c>
      <c r="DD537" s="37" t="str">
        <f t="shared" si="277"/>
        <v>Sim</v>
      </c>
      <c r="DE537" s="89" t="str">
        <f t="shared" si="279"/>
        <v>Sem informação</v>
      </c>
    </row>
    <row r="538" spans="1:109">
      <c r="A538" s="15">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4">
        <f>IFERROR(FIND("Óbitos/feridos",consulta_completa__11[[#This Row],[13 - Ocorrências/Ambientes Atingidos]]),0)</f>
        <v>1</v>
      </c>
      <c r="AY538" s="85" t="str">
        <f t="shared" si="249"/>
        <v>X</v>
      </c>
      <c r="AZ538" s="84">
        <f>IFERROR(FIND("População afetada/evacuada",consulta_completa__11[[#This Row],[13 - Ocorrências/Ambientes Atingidos]]),0)</f>
        <v>0</v>
      </c>
      <c r="BA538" s="84" t="str">
        <f t="shared" si="250"/>
        <v/>
      </c>
      <c r="BB538" s="84">
        <f>IFERROR(FIND("Suspensão de abastecimento de água",consulta_completa__11[[#This Row],[13 - Ocorrências/Ambientes Atingidos]]),0)</f>
        <v>0</v>
      </c>
      <c r="BC538" s="85" t="str">
        <f t="shared" si="278"/>
        <v/>
      </c>
      <c r="BD538" s="84">
        <f>IFERROR(FIND("Rio/córrego",consulta_completa__11[[#This Row],[13 - Ocorrências/Ambientes Atingidos]]),0)</f>
        <v>0</v>
      </c>
      <c r="BE538" s="85" t="str">
        <f t="shared" si="251"/>
        <v/>
      </c>
      <c r="BF538" s="84">
        <f>IFERROR(FIND("Lago",consulta_completa__11[[#This Row],[13 - Ocorrências/Ambientes Atingidos]]),0)</f>
        <v>0</v>
      </c>
      <c r="BG538" s="85" t="str">
        <f t="shared" si="252"/>
        <v/>
      </c>
      <c r="BH538" s="84">
        <f>IFERROR(FIND("Mar",consulta_completa__11[[#This Row],[13 - Ocorrências/Ambientes Atingidos]]),0)</f>
        <v>0</v>
      </c>
      <c r="BI538" s="85" t="str">
        <f t="shared" si="253"/>
        <v/>
      </c>
      <c r="BJ538" s="84">
        <f>IFERROR(FIND("Praia",consulta_completa__11[[#This Row],[13 - Ocorrências/Ambientes Atingidos]]),0)</f>
        <v>0</v>
      </c>
      <c r="BK538" s="85" t="str">
        <f t="shared" si="254"/>
        <v/>
      </c>
      <c r="BL538" s="84">
        <f>IFERROR(FIND("Solo",consulta_completa__11[[#This Row],[13 - Ocorrências/Ambientes Atingidos]]),0)</f>
        <v>17</v>
      </c>
      <c r="BM538" s="85" t="str">
        <f t="shared" si="255"/>
        <v>X</v>
      </c>
      <c r="BN538" s="84">
        <f>IFERROR(FIND("Águas subterrâneas",consulta_completa__11[[#This Row],[13 - Ocorrências/Ambientes Atingidos]]),0)</f>
        <v>0</v>
      </c>
      <c r="BO538" s="85" t="str">
        <f t="shared" si="256"/>
        <v/>
      </c>
      <c r="BP538" s="84">
        <f>IFERROR(FIND("Atmosfera",consulta_completa__11[[#This Row],[13 - Ocorrências/Ambientes Atingidos]]),0)</f>
        <v>0</v>
      </c>
      <c r="BQ538" s="85" t="str">
        <f t="shared" si="257"/>
        <v/>
      </c>
      <c r="BR538" s="84">
        <f>IFERROR(FIND("Flora",consulta_completa__11[[#This Row],[13 - Ocorrências/Ambientes Atingidos]]),0)</f>
        <v>0</v>
      </c>
      <c r="BS538" s="85" t="str">
        <f t="shared" si="258"/>
        <v/>
      </c>
      <c r="BT538" s="84">
        <f>IFERROR(FIND("Fauna",consulta_completa__11[[#This Row],[13 - Ocorrências/Ambientes Atingidos]]),0)</f>
        <v>0</v>
      </c>
      <c r="BU538" s="85" t="str">
        <f t="shared" si="259"/>
        <v/>
      </c>
      <c r="BV538" s="84">
        <f>IFERROR(FIND("UC federal",consulta_completa__11[[#This Row],[13 - Ocorrências/Ambientes Atingidos]]),0)</f>
        <v>0</v>
      </c>
      <c r="BW538" s="85" t="str">
        <f t="shared" si="260"/>
        <v/>
      </c>
      <c r="BX538" s="84">
        <f>IFERROR(FIND("UC estadual/municipal",consulta_completa__11[[#This Row],[13 - Ocorrências/Ambientes Atingidos]]),0)</f>
        <v>0</v>
      </c>
      <c r="BY538" s="85" t="str">
        <f t="shared" si="261"/>
        <v/>
      </c>
      <c r="BZ538" s="84">
        <f>IFERROR(FIND("Outro(s)",consulta_completa__11[[#This Row],[13 - Ocorrências/Ambientes Atingidos]]),0)</f>
        <v>0</v>
      </c>
      <c r="CA538" s="85" t="str">
        <f t="shared" si="262"/>
        <v/>
      </c>
      <c r="CB538" s="84">
        <f>IFERROR(FIND("Sem dano",consulta_completa__11[[#This Row],[13 - Ocorrências/Ambientes Atingidos]]),0)</f>
        <v>0</v>
      </c>
      <c r="CC538" s="85" t="str">
        <f t="shared" si="263"/>
        <v/>
      </c>
      <c r="CD538" s="84" t="str">
        <f>IF(consulta_completa__11[[#This Row],[13 - Ocorrências/Ambientes Atingidos]]="","X","")</f>
        <v/>
      </c>
      <c r="CE538" s="86">
        <f>IFERROR(FIND("IBAMA",consulta_completa__11[[#This Row],[14 - Inst. Atuando no Local]]),0)</f>
        <v>0</v>
      </c>
      <c r="CF538" s="86" t="str">
        <f t="shared" si="264"/>
        <v/>
      </c>
      <c r="CG538" s="86">
        <f>IFERROR(FIND("OEMA",consulta_completa__11[[#This Row],[14 - Inst. Atuando no Local]]),0)</f>
        <v>0</v>
      </c>
      <c r="CH538" s="86" t="str">
        <f t="shared" si="265"/>
        <v/>
      </c>
      <c r="CI538" s="86">
        <f>IFERROR(FIND("DEFESA CIVIL",consulta_completa__11[[#This Row],[14 - Inst. Atuando no Local]]),0)</f>
        <v>0</v>
      </c>
      <c r="CJ538" s="86" t="str">
        <f t="shared" si="266"/>
        <v/>
      </c>
      <c r="CK538" s="86">
        <f>IFERROR(FIND("CORPO DE BOMBEIROS",consulta_completa__11[[#This Row],[14 - Inst. Atuando no Local]]),0)</f>
        <v>0</v>
      </c>
      <c r="CL538" s="86" t="str">
        <f t="shared" si="267"/>
        <v/>
      </c>
      <c r="CM538" s="86">
        <f>IFERROR(FIND("POLÍCIA RODOVIÁRIA",consulta_completa__11[[#This Row],[14 - Inst. Atuando no Local]]),0)</f>
        <v>0</v>
      </c>
      <c r="CN538" s="86" t="str">
        <f t="shared" si="268"/>
        <v/>
      </c>
      <c r="CO538" s="86">
        <f>IFERROR(FIND("POLÍCIA MILITAR",consulta_completa__11[[#This Row],[14 - Inst. Atuando no Local]]),0)</f>
        <v>0</v>
      </c>
      <c r="CP538" s="86" t="str">
        <f t="shared" si="269"/>
        <v/>
      </c>
      <c r="CQ538" s="86">
        <f>IFERROR(FIND("POLÍCIA CIVIL",consulta_completa__11[[#This Row],[14 - Inst. Atuando no Local]]),0)</f>
        <v>0</v>
      </c>
      <c r="CR538" s="86" t="str">
        <f t="shared" si="270"/>
        <v/>
      </c>
      <c r="CS538" s="86">
        <f>IFERROR(FIND("MARINHA DO BRASIL",consulta_completa__11[[#This Row],[14 - Inst. Atuando no Local]]),0)</f>
        <v>0</v>
      </c>
      <c r="CT538" s="86" t="str">
        <f t="shared" si="271"/>
        <v/>
      </c>
      <c r="CU538" s="86">
        <f>IFERROR(FIND("EMPRESA ESPECIALIZADA EM ATENDIMENTO",consulta_completa__11[[#This Row],[14 - Inst. Atuando no Local]]),0)</f>
        <v>0</v>
      </c>
      <c r="CV538" s="86" t="str">
        <f t="shared" si="272"/>
        <v/>
      </c>
      <c r="CW538" s="86">
        <f>IFERROR(FIND("IBAMA",consulta_completa__11[[#This Row],[14 - Inst. Atuando no Local]]),0)</f>
        <v>0</v>
      </c>
      <c r="CX538" s="86" t="str">
        <f t="shared" si="273"/>
        <v/>
      </c>
      <c r="CY538" s="86" t="str">
        <f>IF(consulta_completa__11[[#This Row],[14 - Inst. Atuando no Local]]="","X","")</f>
        <v/>
      </c>
      <c r="CZ538" s="86">
        <f>IFERROR(FIND("OUTRA (S)",consulta_completa__11[[#This Row],[14 - Inst. Atuando no Local]]),0)</f>
        <v>0</v>
      </c>
      <c r="DA538" s="86" t="str">
        <f t="shared" si="274"/>
        <v/>
      </c>
      <c r="DB538" s="37" t="str">
        <f t="shared" si="275"/>
        <v>Sim</v>
      </c>
      <c r="DC538" s="37" t="str">
        <f t="shared" si="276"/>
        <v>Não</v>
      </c>
      <c r="DD538" s="37" t="str">
        <f t="shared" si="277"/>
        <v>Sim</v>
      </c>
      <c r="DE538" s="89" t="str">
        <f t="shared" si="279"/>
        <v>Sem informação</v>
      </c>
    </row>
    <row r="539" spans="1:109">
      <c r="A539" s="15">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4">
        <f>IFERROR(FIND("Óbitos/feridos",consulta_completa__11[[#This Row],[13 - Ocorrências/Ambientes Atingidos]]),0)</f>
        <v>0</v>
      </c>
      <c r="AY539" s="85" t="str">
        <f t="shared" si="249"/>
        <v/>
      </c>
      <c r="AZ539" s="84">
        <f>IFERROR(FIND("População afetada/evacuada",consulta_completa__11[[#This Row],[13 - Ocorrências/Ambientes Atingidos]]),0)</f>
        <v>0</v>
      </c>
      <c r="BA539" s="84" t="str">
        <f t="shared" si="250"/>
        <v/>
      </c>
      <c r="BB539" s="84">
        <f>IFERROR(FIND("Suspensão de abastecimento de água",consulta_completa__11[[#This Row],[13 - Ocorrências/Ambientes Atingidos]]),0)</f>
        <v>0</v>
      </c>
      <c r="BC539" s="85" t="str">
        <f t="shared" si="278"/>
        <v/>
      </c>
      <c r="BD539" s="84">
        <f>IFERROR(FIND("Rio/córrego",consulta_completa__11[[#This Row],[13 - Ocorrências/Ambientes Atingidos]]),0)</f>
        <v>0</v>
      </c>
      <c r="BE539" s="85" t="str">
        <f t="shared" si="251"/>
        <v/>
      </c>
      <c r="BF539" s="84">
        <f>IFERROR(FIND("Lago",consulta_completa__11[[#This Row],[13 - Ocorrências/Ambientes Atingidos]]),0)</f>
        <v>0</v>
      </c>
      <c r="BG539" s="85" t="str">
        <f t="shared" si="252"/>
        <v/>
      </c>
      <c r="BH539" s="84">
        <f>IFERROR(FIND("Mar",consulta_completa__11[[#This Row],[13 - Ocorrências/Ambientes Atingidos]]),0)</f>
        <v>0</v>
      </c>
      <c r="BI539" s="85" t="str">
        <f t="shared" si="253"/>
        <v/>
      </c>
      <c r="BJ539" s="84">
        <f>IFERROR(FIND("Praia",consulta_completa__11[[#This Row],[13 - Ocorrências/Ambientes Atingidos]]),0)</f>
        <v>0</v>
      </c>
      <c r="BK539" s="85" t="str">
        <f t="shared" si="254"/>
        <v/>
      </c>
      <c r="BL539" s="84">
        <f>IFERROR(FIND("Solo",consulta_completa__11[[#This Row],[13 - Ocorrências/Ambientes Atingidos]]),0)</f>
        <v>1</v>
      </c>
      <c r="BM539" s="85" t="str">
        <f t="shared" si="255"/>
        <v>X</v>
      </c>
      <c r="BN539" s="84">
        <f>IFERROR(FIND("Águas subterrâneas",consulta_completa__11[[#This Row],[13 - Ocorrências/Ambientes Atingidos]]),0)</f>
        <v>0</v>
      </c>
      <c r="BO539" s="85" t="str">
        <f t="shared" si="256"/>
        <v/>
      </c>
      <c r="BP539" s="84">
        <f>IFERROR(FIND("Atmosfera",consulta_completa__11[[#This Row],[13 - Ocorrências/Ambientes Atingidos]]),0)</f>
        <v>0</v>
      </c>
      <c r="BQ539" s="85" t="str">
        <f t="shared" si="257"/>
        <v/>
      </c>
      <c r="BR539" s="84">
        <f>IFERROR(FIND("Flora",consulta_completa__11[[#This Row],[13 - Ocorrências/Ambientes Atingidos]]),0)</f>
        <v>0</v>
      </c>
      <c r="BS539" s="85" t="str">
        <f t="shared" si="258"/>
        <v/>
      </c>
      <c r="BT539" s="84">
        <f>IFERROR(FIND("Fauna",consulta_completa__11[[#This Row],[13 - Ocorrências/Ambientes Atingidos]]),0)</f>
        <v>0</v>
      </c>
      <c r="BU539" s="85" t="str">
        <f t="shared" si="259"/>
        <v/>
      </c>
      <c r="BV539" s="84">
        <f>IFERROR(FIND("UC federal",consulta_completa__11[[#This Row],[13 - Ocorrências/Ambientes Atingidos]]),0)</f>
        <v>0</v>
      </c>
      <c r="BW539" s="85" t="str">
        <f t="shared" si="260"/>
        <v/>
      </c>
      <c r="BX539" s="84">
        <f>IFERROR(FIND("UC estadual/municipal",consulta_completa__11[[#This Row],[13 - Ocorrências/Ambientes Atingidos]]),0)</f>
        <v>0</v>
      </c>
      <c r="BY539" s="85" t="str">
        <f t="shared" si="261"/>
        <v/>
      </c>
      <c r="BZ539" s="84">
        <f>IFERROR(FIND("Outro(s)",consulta_completa__11[[#This Row],[13 - Ocorrências/Ambientes Atingidos]]),0)</f>
        <v>0</v>
      </c>
      <c r="CA539" s="85" t="str">
        <f t="shared" si="262"/>
        <v/>
      </c>
      <c r="CB539" s="84">
        <f>IFERROR(FIND("Sem dano",consulta_completa__11[[#This Row],[13 - Ocorrências/Ambientes Atingidos]]),0)</f>
        <v>0</v>
      </c>
      <c r="CC539" s="85" t="str">
        <f t="shared" si="263"/>
        <v/>
      </c>
      <c r="CD539" s="84" t="str">
        <f>IF(consulta_completa__11[[#This Row],[13 - Ocorrências/Ambientes Atingidos]]="","X","")</f>
        <v/>
      </c>
      <c r="CE539" s="86">
        <f>IFERROR(FIND("IBAMA",consulta_completa__11[[#This Row],[14 - Inst. Atuando no Local]]),0)</f>
        <v>0</v>
      </c>
      <c r="CF539" s="86" t="str">
        <f t="shared" si="264"/>
        <v/>
      </c>
      <c r="CG539" s="86">
        <f>IFERROR(FIND("OEMA",consulta_completa__11[[#This Row],[14 - Inst. Atuando no Local]]),0)</f>
        <v>0</v>
      </c>
      <c r="CH539" s="86" t="str">
        <f t="shared" si="265"/>
        <v/>
      </c>
      <c r="CI539" s="86">
        <f>IFERROR(FIND("DEFESA CIVIL",consulta_completa__11[[#This Row],[14 - Inst. Atuando no Local]]),0)</f>
        <v>0</v>
      </c>
      <c r="CJ539" s="86" t="str">
        <f t="shared" si="266"/>
        <v/>
      </c>
      <c r="CK539" s="86">
        <f>IFERROR(FIND("CORPO DE BOMBEIROS",consulta_completa__11[[#This Row],[14 - Inst. Atuando no Local]]),0)</f>
        <v>0</v>
      </c>
      <c r="CL539" s="86" t="str">
        <f t="shared" si="267"/>
        <v/>
      </c>
      <c r="CM539" s="86">
        <f>IFERROR(FIND("POLÍCIA RODOVIÁRIA",consulta_completa__11[[#This Row],[14 - Inst. Atuando no Local]]),0)</f>
        <v>0</v>
      </c>
      <c r="CN539" s="86" t="str">
        <f t="shared" si="268"/>
        <v/>
      </c>
      <c r="CO539" s="86">
        <f>IFERROR(FIND("POLÍCIA MILITAR",consulta_completa__11[[#This Row],[14 - Inst. Atuando no Local]]),0)</f>
        <v>0</v>
      </c>
      <c r="CP539" s="86" t="str">
        <f t="shared" si="269"/>
        <v/>
      </c>
      <c r="CQ539" s="86">
        <f>IFERROR(FIND("POLÍCIA CIVIL",consulta_completa__11[[#This Row],[14 - Inst. Atuando no Local]]),0)</f>
        <v>0</v>
      </c>
      <c r="CR539" s="86" t="str">
        <f t="shared" si="270"/>
        <v/>
      </c>
      <c r="CS539" s="86">
        <f>IFERROR(FIND("MARINHA DO BRASIL",consulta_completa__11[[#This Row],[14 - Inst. Atuando no Local]]),0)</f>
        <v>0</v>
      </c>
      <c r="CT539" s="86" t="str">
        <f t="shared" si="271"/>
        <v/>
      </c>
      <c r="CU539" s="86">
        <f>IFERROR(FIND("EMPRESA ESPECIALIZADA EM ATENDIMENTO",consulta_completa__11[[#This Row],[14 - Inst. Atuando no Local]]),0)</f>
        <v>0</v>
      </c>
      <c r="CV539" s="86" t="str">
        <f t="shared" si="272"/>
        <v/>
      </c>
      <c r="CW539" s="86">
        <f>IFERROR(FIND("IBAMA",consulta_completa__11[[#This Row],[14 - Inst. Atuando no Local]]),0)</f>
        <v>0</v>
      </c>
      <c r="CX539" s="86" t="str">
        <f t="shared" si="273"/>
        <v/>
      </c>
      <c r="CY539" s="86" t="str">
        <f>IF(consulta_completa__11[[#This Row],[14 - Inst. Atuando no Local]]="","X","")</f>
        <v/>
      </c>
      <c r="CZ539" s="86">
        <f>IFERROR(FIND("OUTRA (S)",consulta_completa__11[[#This Row],[14 - Inst. Atuando no Local]]),0)</f>
        <v>0</v>
      </c>
      <c r="DA539" s="86" t="str">
        <f t="shared" si="274"/>
        <v/>
      </c>
      <c r="DB539" s="37" t="str">
        <f t="shared" si="275"/>
        <v>Sim</v>
      </c>
      <c r="DC539" s="37" t="str">
        <f t="shared" si="276"/>
        <v>Não</v>
      </c>
      <c r="DD539" s="37" t="str">
        <f t="shared" si="277"/>
        <v>Sim</v>
      </c>
      <c r="DE539" s="89" t="str">
        <f t="shared" si="279"/>
        <v>Sem informação</v>
      </c>
    </row>
    <row r="540" spans="1:109">
      <c r="A540" s="15">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4">
        <f>IFERROR(FIND("Óbitos/feridos",consulta_completa__11[[#This Row],[13 - Ocorrências/Ambientes Atingidos]]),0)</f>
        <v>0</v>
      </c>
      <c r="AY540" s="85" t="str">
        <f t="shared" si="249"/>
        <v/>
      </c>
      <c r="AZ540" s="84">
        <f>IFERROR(FIND("População afetada/evacuada",consulta_completa__11[[#This Row],[13 - Ocorrências/Ambientes Atingidos]]),0)</f>
        <v>0</v>
      </c>
      <c r="BA540" s="84" t="str">
        <f t="shared" si="250"/>
        <v/>
      </c>
      <c r="BB540" s="84">
        <f>IFERROR(FIND("Suspensão de abastecimento de água",consulta_completa__11[[#This Row],[13 - Ocorrências/Ambientes Atingidos]]),0)</f>
        <v>0</v>
      </c>
      <c r="BC540" s="85" t="str">
        <f t="shared" si="278"/>
        <v/>
      </c>
      <c r="BD540" s="84">
        <f>IFERROR(FIND("Rio/córrego",consulta_completa__11[[#This Row],[13 - Ocorrências/Ambientes Atingidos]]),0)</f>
        <v>0</v>
      </c>
      <c r="BE540" s="85" t="str">
        <f t="shared" si="251"/>
        <v/>
      </c>
      <c r="BF540" s="84">
        <f>IFERROR(FIND("Lago",consulta_completa__11[[#This Row],[13 - Ocorrências/Ambientes Atingidos]]),0)</f>
        <v>0</v>
      </c>
      <c r="BG540" s="85" t="str">
        <f t="shared" si="252"/>
        <v/>
      </c>
      <c r="BH540" s="84">
        <f>IFERROR(FIND("Mar",consulta_completa__11[[#This Row],[13 - Ocorrências/Ambientes Atingidos]]),0)</f>
        <v>0</v>
      </c>
      <c r="BI540" s="85" t="str">
        <f t="shared" si="253"/>
        <v/>
      </c>
      <c r="BJ540" s="84">
        <f>IFERROR(FIND("Praia",consulta_completa__11[[#This Row],[13 - Ocorrências/Ambientes Atingidos]]),0)</f>
        <v>0</v>
      </c>
      <c r="BK540" s="85" t="str">
        <f t="shared" si="254"/>
        <v/>
      </c>
      <c r="BL540" s="84">
        <f>IFERROR(FIND("Solo",consulta_completa__11[[#This Row],[13 - Ocorrências/Ambientes Atingidos]]),0)</f>
        <v>1</v>
      </c>
      <c r="BM540" s="85" t="str">
        <f t="shared" si="255"/>
        <v>X</v>
      </c>
      <c r="BN540" s="84">
        <f>IFERROR(FIND("Águas subterrâneas",consulta_completa__11[[#This Row],[13 - Ocorrências/Ambientes Atingidos]]),0)</f>
        <v>0</v>
      </c>
      <c r="BO540" s="85" t="str">
        <f t="shared" si="256"/>
        <v/>
      </c>
      <c r="BP540" s="84">
        <f>IFERROR(FIND("Atmosfera",consulta_completa__11[[#This Row],[13 - Ocorrências/Ambientes Atingidos]]),0)</f>
        <v>0</v>
      </c>
      <c r="BQ540" s="85" t="str">
        <f t="shared" si="257"/>
        <v/>
      </c>
      <c r="BR540" s="84">
        <f>IFERROR(FIND("Flora",consulta_completa__11[[#This Row],[13 - Ocorrências/Ambientes Atingidos]]),0)</f>
        <v>0</v>
      </c>
      <c r="BS540" s="85" t="str">
        <f t="shared" si="258"/>
        <v/>
      </c>
      <c r="BT540" s="84">
        <f>IFERROR(FIND("Fauna",consulta_completa__11[[#This Row],[13 - Ocorrências/Ambientes Atingidos]]),0)</f>
        <v>0</v>
      </c>
      <c r="BU540" s="85" t="str">
        <f t="shared" si="259"/>
        <v/>
      </c>
      <c r="BV540" s="84">
        <f>IFERROR(FIND("UC federal",consulta_completa__11[[#This Row],[13 - Ocorrências/Ambientes Atingidos]]),0)</f>
        <v>0</v>
      </c>
      <c r="BW540" s="85" t="str">
        <f t="shared" si="260"/>
        <v/>
      </c>
      <c r="BX540" s="84">
        <f>IFERROR(FIND("UC estadual/municipal",consulta_completa__11[[#This Row],[13 - Ocorrências/Ambientes Atingidos]]),0)</f>
        <v>0</v>
      </c>
      <c r="BY540" s="85" t="str">
        <f t="shared" si="261"/>
        <v/>
      </c>
      <c r="BZ540" s="84">
        <f>IFERROR(FIND("Outro(s)",consulta_completa__11[[#This Row],[13 - Ocorrências/Ambientes Atingidos]]),0)</f>
        <v>0</v>
      </c>
      <c r="CA540" s="85" t="str">
        <f t="shared" si="262"/>
        <v/>
      </c>
      <c r="CB540" s="84">
        <f>IFERROR(FIND("Sem dano",consulta_completa__11[[#This Row],[13 - Ocorrências/Ambientes Atingidos]]),0)</f>
        <v>0</v>
      </c>
      <c r="CC540" s="85" t="str">
        <f t="shared" si="263"/>
        <v/>
      </c>
      <c r="CD540" s="84" t="str">
        <f>IF(consulta_completa__11[[#This Row],[13 - Ocorrências/Ambientes Atingidos]]="","X","")</f>
        <v/>
      </c>
      <c r="CE540" s="86">
        <f>IFERROR(FIND("IBAMA",consulta_completa__11[[#This Row],[14 - Inst. Atuando no Local]]),0)</f>
        <v>0</v>
      </c>
      <c r="CF540" s="86" t="str">
        <f t="shared" si="264"/>
        <v/>
      </c>
      <c r="CG540" s="86">
        <f>IFERROR(FIND("OEMA",consulta_completa__11[[#This Row],[14 - Inst. Atuando no Local]]),0)</f>
        <v>0</v>
      </c>
      <c r="CH540" s="86" t="str">
        <f t="shared" si="265"/>
        <v/>
      </c>
      <c r="CI540" s="86">
        <f>IFERROR(FIND("DEFESA CIVIL",consulta_completa__11[[#This Row],[14 - Inst. Atuando no Local]]),0)</f>
        <v>0</v>
      </c>
      <c r="CJ540" s="86" t="str">
        <f t="shared" si="266"/>
        <v/>
      </c>
      <c r="CK540" s="86">
        <f>IFERROR(FIND("CORPO DE BOMBEIROS",consulta_completa__11[[#This Row],[14 - Inst. Atuando no Local]]),0)</f>
        <v>0</v>
      </c>
      <c r="CL540" s="86" t="str">
        <f t="shared" si="267"/>
        <v/>
      </c>
      <c r="CM540" s="86">
        <f>IFERROR(FIND("POLÍCIA RODOVIÁRIA",consulta_completa__11[[#This Row],[14 - Inst. Atuando no Local]]),0)</f>
        <v>0</v>
      </c>
      <c r="CN540" s="86" t="str">
        <f t="shared" si="268"/>
        <v/>
      </c>
      <c r="CO540" s="86">
        <f>IFERROR(FIND("POLÍCIA MILITAR",consulta_completa__11[[#This Row],[14 - Inst. Atuando no Local]]),0)</f>
        <v>0</v>
      </c>
      <c r="CP540" s="86" t="str">
        <f t="shared" si="269"/>
        <v/>
      </c>
      <c r="CQ540" s="86">
        <f>IFERROR(FIND("POLÍCIA CIVIL",consulta_completa__11[[#This Row],[14 - Inst. Atuando no Local]]),0)</f>
        <v>0</v>
      </c>
      <c r="CR540" s="86" t="str">
        <f t="shared" si="270"/>
        <v/>
      </c>
      <c r="CS540" s="86">
        <f>IFERROR(FIND("MARINHA DO BRASIL",consulta_completa__11[[#This Row],[14 - Inst. Atuando no Local]]),0)</f>
        <v>0</v>
      </c>
      <c r="CT540" s="86" t="str">
        <f t="shared" si="271"/>
        <v/>
      </c>
      <c r="CU540" s="86">
        <f>IFERROR(FIND("EMPRESA ESPECIALIZADA EM ATENDIMENTO",consulta_completa__11[[#This Row],[14 - Inst. Atuando no Local]]),0)</f>
        <v>0</v>
      </c>
      <c r="CV540" s="86" t="str">
        <f t="shared" si="272"/>
        <v/>
      </c>
      <c r="CW540" s="86">
        <f>IFERROR(FIND("IBAMA",consulta_completa__11[[#This Row],[14 - Inst. Atuando no Local]]),0)</f>
        <v>0</v>
      </c>
      <c r="CX540" s="86" t="str">
        <f t="shared" si="273"/>
        <v/>
      </c>
      <c r="CY540" s="86" t="str">
        <f>IF(consulta_completa__11[[#This Row],[14 - Inst. Atuando no Local]]="","X","")</f>
        <v/>
      </c>
      <c r="CZ540" s="86">
        <f>IFERROR(FIND("OUTRA (S)",consulta_completa__11[[#This Row],[14 - Inst. Atuando no Local]]),0)</f>
        <v>0</v>
      </c>
      <c r="DA540" s="86" t="str">
        <f t="shared" si="274"/>
        <v/>
      </c>
      <c r="DB540" s="37" t="str">
        <f t="shared" si="275"/>
        <v>Sim</v>
      </c>
      <c r="DC540" s="37" t="str">
        <f t="shared" si="276"/>
        <v>Não</v>
      </c>
      <c r="DD540" s="37" t="str">
        <f t="shared" si="277"/>
        <v>Sim</v>
      </c>
      <c r="DE540" s="89" t="str">
        <f t="shared" si="279"/>
        <v>Sem informação</v>
      </c>
    </row>
    <row r="541" spans="1:109">
      <c r="A541" s="15">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4">
        <f>IFERROR(FIND("Óbitos/feridos",consulta_completa__11[[#This Row],[13 - Ocorrências/Ambientes Atingidos]]),0)</f>
        <v>0</v>
      </c>
      <c r="AY541" s="85" t="str">
        <f t="shared" si="249"/>
        <v/>
      </c>
      <c r="AZ541" s="84">
        <f>IFERROR(FIND("População afetada/evacuada",consulta_completa__11[[#This Row],[13 - Ocorrências/Ambientes Atingidos]]),0)</f>
        <v>0</v>
      </c>
      <c r="BA541" s="84" t="str">
        <f t="shared" si="250"/>
        <v/>
      </c>
      <c r="BB541" s="84">
        <f>IFERROR(FIND("Suspensão de abastecimento de água",consulta_completa__11[[#This Row],[13 - Ocorrências/Ambientes Atingidos]]),0)</f>
        <v>0</v>
      </c>
      <c r="BC541" s="85" t="str">
        <f t="shared" si="278"/>
        <v/>
      </c>
      <c r="BD541" s="84">
        <f>IFERROR(FIND("Rio/córrego",consulta_completa__11[[#This Row],[13 - Ocorrências/Ambientes Atingidos]]),0)</f>
        <v>0</v>
      </c>
      <c r="BE541" s="85" t="str">
        <f t="shared" si="251"/>
        <v/>
      </c>
      <c r="BF541" s="84">
        <f>IFERROR(FIND("Lago",consulta_completa__11[[#This Row],[13 - Ocorrências/Ambientes Atingidos]]),0)</f>
        <v>0</v>
      </c>
      <c r="BG541" s="85" t="str">
        <f t="shared" si="252"/>
        <v/>
      </c>
      <c r="BH541" s="84">
        <f>IFERROR(FIND("Mar",consulta_completa__11[[#This Row],[13 - Ocorrências/Ambientes Atingidos]]),0)</f>
        <v>1</v>
      </c>
      <c r="BI541" s="85" t="str">
        <f t="shared" si="253"/>
        <v>X</v>
      </c>
      <c r="BJ541" s="84">
        <f>IFERROR(FIND("Praia",consulta_completa__11[[#This Row],[13 - Ocorrências/Ambientes Atingidos]]),0)</f>
        <v>0</v>
      </c>
      <c r="BK541" s="85" t="str">
        <f t="shared" si="254"/>
        <v/>
      </c>
      <c r="BL541" s="84">
        <f>IFERROR(FIND("Solo",consulta_completa__11[[#This Row],[13 - Ocorrências/Ambientes Atingidos]]),0)</f>
        <v>0</v>
      </c>
      <c r="BM541" s="85" t="str">
        <f t="shared" si="255"/>
        <v/>
      </c>
      <c r="BN541" s="84">
        <f>IFERROR(FIND("Águas subterrâneas",consulta_completa__11[[#This Row],[13 - Ocorrências/Ambientes Atingidos]]),0)</f>
        <v>0</v>
      </c>
      <c r="BO541" s="85" t="str">
        <f t="shared" si="256"/>
        <v/>
      </c>
      <c r="BP541" s="84">
        <f>IFERROR(FIND("Atmosfera",consulta_completa__11[[#This Row],[13 - Ocorrências/Ambientes Atingidos]]),0)</f>
        <v>0</v>
      </c>
      <c r="BQ541" s="85" t="str">
        <f t="shared" si="257"/>
        <v/>
      </c>
      <c r="BR541" s="84">
        <f>IFERROR(FIND("Flora",consulta_completa__11[[#This Row],[13 - Ocorrências/Ambientes Atingidos]]),0)</f>
        <v>0</v>
      </c>
      <c r="BS541" s="85" t="str">
        <f t="shared" si="258"/>
        <v/>
      </c>
      <c r="BT541" s="84">
        <f>IFERROR(FIND("Fauna",consulta_completa__11[[#This Row],[13 - Ocorrências/Ambientes Atingidos]]),0)</f>
        <v>0</v>
      </c>
      <c r="BU541" s="85" t="str">
        <f t="shared" si="259"/>
        <v/>
      </c>
      <c r="BV541" s="84">
        <f>IFERROR(FIND("UC federal",consulta_completa__11[[#This Row],[13 - Ocorrências/Ambientes Atingidos]]),0)</f>
        <v>0</v>
      </c>
      <c r="BW541" s="85" t="str">
        <f t="shared" si="260"/>
        <v/>
      </c>
      <c r="BX541" s="84">
        <f>IFERROR(FIND("UC estadual/municipal",consulta_completa__11[[#This Row],[13 - Ocorrências/Ambientes Atingidos]]),0)</f>
        <v>0</v>
      </c>
      <c r="BY541" s="85" t="str">
        <f t="shared" si="261"/>
        <v/>
      </c>
      <c r="BZ541" s="84">
        <f>IFERROR(FIND("Outro(s)",consulta_completa__11[[#This Row],[13 - Ocorrências/Ambientes Atingidos]]),0)</f>
        <v>0</v>
      </c>
      <c r="CA541" s="85" t="str">
        <f t="shared" si="262"/>
        <v/>
      </c>
      <c r="CB541" s="84">
        <f>IFERROR(FIND("Sem dano",consulta_completa__11[[#This Row],[13 - Ocorrências/Ambientes Atingidos]]),0)</f>
        <v>0</v>
      </c>
      <c r="CC541" s="85" t="str">
        <f t="shared" si="263"/>
        <v/>
      </c>
      <c r="CD541" s="84" t="str">
        <f>IF(consulta_completa__11[[#This Row],[13 - Ocorrências/Ambientes Atingidos]]="","X","")</f>
        <v/>
      </c>
      <c r="CE541" s="86">
        <f>IFERROR(FIND("IBAMA",consulta_completa__11[[#This Row],[14 - Inst. Atuando no Local]]),0)</f>
        <v>0</v>
      </c>
      <c r="CF541" s="86" t="str">
        <f t="shared" si="264"/>
        <v/>
      </c>
      <c r="CG541" s="86">
        <f>IFERROR(FIND("OEMA",consulta_completa__11[[#This Row],[14 - Inst. Atuando no Local]]),0)</f>
        <v>0</v>
      </c>
      <c r="CH541" s="86" t="str">
        <f t="shared" si="265"/>
        <v/>
      </c>
      <c r="CI541" s="86">
        <f>IFERROR(FIND("DEFESA CIVIL",consulta_completa__11[[#This Row],[14 - Inst. Atuando no Local]]),0)</f>
        <v>0</v>
      </c>
      <c r="CJ541" s="86" t="str">
        <f t="shared" si="266"/>
        <v/>
      </c>
      <c r="CK541" s="86">
        <f>IFERROR(FIND("CORPO DE BOMBEIROS",consulta_completa__11[[#This Row],[14 - Inst. Atuando no Local]]),0)</f>
        <v>0</v>
      </c>
      <c r="CL541" s="86" t="str">
        <f t="shared" si="267"/>
        <v/>
      </c>
      <c r="CM541" s="86">
        <f>IFERROR(FIND("POLÍCIA RODOVIÁRIA",consulta_completa__11[[#This Row],[14 - Inst. Atuando no Local]]),0)</f>
        <v>0</v>
      </c>
      <c r="CN541" s="86" t="str">
        <f t="shared" si="268"/>
        <v/>
      </c>
      <c r="CO541" s="86">
        <f>IFERROR(FIND("POLÍCIA MILITAR",consulta_completa__11[[#This Row],[14 - Inst. Atuando no Local]]),0)</f>
        <v>0</v>
      </c>
      <c r="CP541" s="86" t="str">
        <f t="shared" si="269"/>
        <v/>
      </c>
      <c r="CQ541" s="86">
        <f>IFERROR(FIND("POLÍCIA CIVIL",consulta_completa__11[[#This Row],[14 - Inst. Atuando no Local]]),0)</f>
        <v>0</v>
      </c>
      <c r="CR541" s="86" t="str">
        <f t="shared" si="270"/>
        <v/>
      </c>
      <c r="CS541" s="86">
        <f>IFERROR(FIND("MARINHA DO BRASIL",consulta_completa__11[[#This Row],[14 - Inst. Atuando no Local]]),0)</f>
        <v>0</v>
      </c>
      <c r="CT541" s="86" t="str">
        <f t="shared" si="271"/>
        <v/>
      </c>
      <c r="CU541" s="86">
        <f>IFERROR(FIND("EMPRESA ESPECIALIZADA EM ATENDIMENTO",consulta_completa__11[[#This Row],[14 - Inst. Atuando no Local]]),0)</f>
        <v>0</v>
      </c>
      <c r="CV541" s="86" t="str">
        <f t="shared" si="272"/>
        <v/>
      </c>
      <c r="CW541" s="86">
        <f>IFERROR(FIND("IBAMA",consulta_completa__11[[#This Row],[14 - Inst. Atuando no Local]]),0)</f>
        <v>0</v>
      </c>
      <c r="CX541" s="86" t="str">
        <f t="shared" si="273"/>
        <v/>
      </c>
      <c r="CY541" s="86" t="str">
        <f>IF(consulta_completa__11[[#This Row],[14 - Inst. Atuando no Local]]="","X","")</f>
        <v/>
      </c>
      <c r="CZ541" s="86">
        <f>IFERROR(FIND("OUTRA (S)",consulta_completa__11[[#This Row],[14 - Inst. Atuando no Local]]),0)</f>
        <v>0</v>
      </c>
      <c r="DA541" s="86" t="str">
        <f t="shared" si="274"/>
        <v/>
      </c>
      <c r="DB541" s="37" t="str">
        <f t="shared" si="275"/>
        <v>Sim</v>
      </c>
      <c r="DC541" s="37" t="str">
        <f t="shared" si="276"/>
        <v>Não</v>
      </c>
      <c r="DD541" s="37" t="str">
        <f t="shared" si="277"/>
        <v>Sim</v>
      </c>
      <c r="DE541" s="89" t="str">
        <f t="shared" si="279"/>
        <v>Federal</v>
      </c>
    </row>
    <row r="542" spans="1:109">
      <c r="A542" s="15">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4">
        <f>IFERROR(FIND("Óbitos/feridos",consulta_completa__11[[#This Row],[13 - Ocorrências/Ambientes Atingidos]]),0)</f>
        <v>0</v>
      </c>
      <c r="AY542" s="85" t="str">
        <f t="shared" si="249"/>
        <v/>
      </c>
      <c r="AZ542" s="84">
        <f>IFERROR(FIND("População afetada/evacuada",consulta_completa__11[[#This Row],[13 - Ocorrências/Ambientes Atingidos]]),0)</f>
        <v>0</v>
      </c>
      <c r="BA542" s="84" t="str">
        <f t="shared" si="250"/>
        <v/>
      </c>
      <c r="BB542" s="84">
        <f>IFERROR(FIND("Suspensão de abastecimento de água",consulta_completa__11[[#This Row],[13 - Ocorrências/Ambientes Atingidos]]),0)</f>
        <v>0</v>
      </c>
      <c r="BC542" s="85" t="str">
        <f t="shared" si="278"/>
        <v/>
      </c>
      <c r="BD542" s="84">
        <f>IFERROR(FIND("Rio/córrego",consulta_completa__11[[#This Row],[13 - Ocorrências/Ambientes Atingidos]]),0)</f>
        <v>0</v>
      </c>
      <c r="BE542" s="85" t="str">
        <f t="shared" si="251"/>
        <v/>
      </c>
      <c r="BF542" s="84">
        <f>IFERROR(FIND("Lago",consulta_completa__11[[#This Row],[13 - Ocorrências/Ambientes Atingidos]]),0)</f>
        <v>0</v>
      </c>
      <c r="BG542" s="85" t="str">
        <f t="shared" si="252"/>
        <v/>
      </c>
      <c r="BH542" s="84">
        <f>IFERROR(FIND("Mar",consulta_completa__11[[#This Row],[13 - Ocorrências/Ambientes Atingidos]]),0)</f>
        <v>0</v>
      </c>
      <c r="BI542" s="85" t="str">
        <f t="shared" si="253"/>
        <v/>
      </c>
      <c r="BJ542" s="84">
        <f>IFERROR(FIND("Praia",consulta_completa__11[[#This Row],[13 - Ocorrências/Ambientes Atingidos]]),0)</f>
        <v>1</v>
      </c>
      <c r="BK542" s="85" t="str">
        <f t="shared" si="254"/>
        <v>X</v>
      </c>
      <c r="BL542" s="84">
        <f>IFERROR(FIND("Solo",consulta_completa__11[[#This Row],[13 - Ocorrências/Ambientes Atingidos]]),0)</f>
        <v>0</v>
      </c>
      <c r="BM542" s="85" t="str">
        <f t="shared" si="255"/>
        <v/>
      </c>
      <c r="BN542" s="84">
        <f>IFERROR(FIND("Águas subterrâneas",consulta_completa__11[[#This Row],[13 - Ocorrências/Ambientes Atingidos]]),0)</f>
        <v>0</v>
      </c>
      <c r="BO542" s="85" t="str">
        <f t="shared" si="256"/>
        <v/>
      </c>
      <c r="BP542" s="84">
        <f>IFERROR(FIND("Atmosfera",consulta_completa__11[[#This Row],[13 - Ocorrências/Ambientes Atingidos]]),0)</f>
        <v>0</v>
      </c>
      <c r="BQ542" s="85" t="str">
        <f t="shared" si="257"/>
        <v/>
      </c>
      <c r="BR542" s="84">
        <f>IFERROR(FIND("Flora",consulta_completa__11[[#This Row],[13 - Ocorrências/Ambientes Atingidos]]),0)</f>
        <v>0</v>
      </c>
      <c r="BS542" s="85" t="str">
        <f t="shared" si="258"/>
        <v/>
      </c>
      <c r="BT542" s="84">
        <f>IFERROR(FIND("Fauna",consulta_completa__11[[#This Row],[13 - Ocorrências/Ambientes Atingidos]]),0)</f>
        <v>0</v>
      </c>
      <c r="BU542" s="85" t="str">
        <f t="shared" si="259"/>
        <v/>
      </c>
      <c r="BV542" s="84">
        <f>IFERROR(FIND("UC federal",consulta_completa__11[[#This Row],[13 - Ocorrências/Ambientes Atingidos]]),0)</f>
        <v>0</v>
      </c>
      <c r="BW542" s="85" t="str">
        <f t="shared" si="260"/>
        <v/>
      </c>
      <c r="BX542" s="84">
        <f>IFERROR(FIND("UC estadual/municipal",consulta_completa__11[[#This Row],[13 - Ocorrências/Ambientes Atingidos]]),0)</f>
        <v>0</v>
      </c>
      <c r="BY542" s="85" t="str">
        <f t="shared" si="261"/>
        <v/>
      </c>
      <c r="BZ542" s="84">
        <f>IFERROR(FIND("Outro(s)",consulta_completa__11[[#This Row],[13 - Ocorrências/Ambientes Atingidos]]),0)</f>
        <v>0</v>
      </c>
      <c r="CA542" s="85" t="str">
        <f t="shared" si="262"/>
        <v/>
      </c>
      <c r="CB542" s="84">
        <f>IFERROR(FIND("Sem dano",consulta_completa__11[[#This Row],[13 - Ocorrências/Ambientes Atingidos]]),0)</f>
        <v>0</v>
      </c>
      <c r="CC542" s="85" t="str">
        <f t="shared" si="263"/>
        <v/>
      </c>
      <c r="CD542" s="84" t="str">
        <f>IF(consulta_completa__11[[#This Row],[13 - Ocorrências/Ambientes Atingidos]]="","X","")</f>
        <v/>
      </c>
      <c r="CE542" s="86">
        <f>IFERROR(FIND("IBAMA",consulta_completa__11[[#This Row],[14 - Inst. Atuando no Local]]),0)</f>
        <v>0</v>
      </c>
      <c r="CF542" s="86" t="str">
        <f t="shared" si="264"/>
        <v/>
      </c>
      <c r="CG542" s="86">
        <f>IFERROR(FIND("OEMA",consulta_completa__11[[#This Row],[14 - Inst. Atuando no Local]]),0)</f>
        <v>0</v>
      </c>
      <c r="CH542" s="86" t="str">
        <f t="shared" si="265"/>
        <v/>
      </c>
      <c r="CI542" s="86">
        <f>IFERROR(FIND("DEFESA CIVIL",consulta_completa__11[[#This Row],[14 - Inst. Atuando no Local]]),0)</f>
        <v>0</v>
      </c>
      <c r="CJ542" s="86" t="str">
        <f t="shared" si="266"/>
        <v/>
      </c>
      <c r="CK542" s="86">
        <f>IFERROR(FIND("CORPO DE BOMBEIROS",consulta_completa__11[[#This Row],[14 - Inst. Atuando no Local]]),0)</f>
        <v>0</v>
      </c>
      <c r="CL542" s="86" t="str">
        <f t="shared" si="267"/>
        <v/>
      </c>
      <c r="CM542" s="86">
        <f>IFERROR(FIND("POLÍCIA RODOVIÁRIA",consulta_completa__11[[#This Row],[14 - Inst. Atuando no Local]]),0)</f>
        <v>0</v>
      </c>
      <c r="CN542" s="86" t="str">
        <f t="shared" si="268"/>
        <v/>
      </c>
      <c r="CO542" s="86">
        <f>IFERROR(FIND("POLÍCIA MILITAR",consulta_completa__11[[#This Row],[14 - Inst. Atuando no Local]]),0)</f>
        <v>0</v>
      </c>
      <c r="CP542" s="86" t="str">
        <f t="shared" si="269"/>
        <v/>
      </c>
      <c r="CQ542" s="86">
        <f>IFERROR(FIND("POLÍCIA CIVIL",consulta_completa__11[[#This Row],[14 - Inst. Atuando no Local]]),0)</f>
        <v>0</v>
      </c>
      <c r="CR542" s="86" t="str">
        <f t="shared" si="270"/>
        <v/>
      </c>
      <c r="CS542" s="86">
        <f>IFERROR(FIND("MARINHA DO BRASIL",consulta_completa__11[[#This Row],[14 - Inst. Atuando no Local]]),0)</f>
        <v>0</v>
      </c>
      <c r="CT542" s="86" t="str">
        <f t="shared" si="271"/>
        <v/>
      </c>
      <c r="CU542" s="86">
        <f>IFERROR(FIND("EMPRESA ESPECIALIZADA EM ATENDIMENTO",consulta_completa__11[[#This Row],[14 - Inst. Atuando no Local]]),0)</f>
        <v>0</v>
      </c>
      <c r="CV542" s="86" t="str">
        <f t="shared" si="272"/>
        <v/>
      </c>
      <c r="CW542" s="86">
        <f>IFERROR(FIND("IBAMA",consulta_completa__11[[#This Row],[14 - Inst. Atuando no Local]]),0)</f>
        <v>0</v>
      </c>
      <c r="CX542" s="86" t="str">
        <f t="shared" si="273"/>
        <v/>
      </c>
      <c r="CY542" s="86" t="str">
        <f>IF(consulta_completa__11[[#This Row],[14 - Inst. Atuando no Local]]="","X","")</f>
        <v/>
      </c>
      <c r="CZ542" s="86">
        <f>IFERROR(FIND("OUTRA (S)",consulta_completa__11[[#This Row],[14 - Inst. Atuando no Local]]),0)</f>
        <v>0</v>
      </c>
      <c r="DA542" s="86" t="str">
        <f t="shared" si="274"/>
        <v/>
      </c>
      <c r="DB542" s="37" t="str">
        <f t="shared" si="275"/>
        <v>Sim</v>
      </c>
      <c r="DC542" s="37" t="str">
        <f t="shared" si="276"/>
        <v>Não</v>
      </c>
      <c r="DD542" s="37" t="str">
        <f t="shared" si="277"/>
        <v>Sim</v>
      </c>
      <c r="DE542" s="89" t="str">
        <f t="shared" si="279"/>
        <v>Sem informação</v>
      </c>
    </row>
    <row r="543" spans="1:109">
      <c r="A543" s="15">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4">
        <f>IFERROR(FIND("Óbitos/feridos",consulta_completa__11[[#This Row],[13 - Ocorrências/Ambientes Atingidos]]),0)</f>
        <v>0</v>
      </c>
      <c r="AY543" s="85" t="str">
        <f t="shared" si="249"/>
        <v/>
      </c>
      <c r="AZ543" s="84">
        <f>IFERROR(FIND("População afetada/evacuada",consulta_completa__11[[#This Row],[13 - Ocorrências/Ambientes Atingidos]]),0)</f>
        <v>0</v>
      </c>
      <c r="BA543" s="84" t="str">
        <f t="shared" si="250"/>
        <v/>
      </c>
      <c r="BB543" s="84">
        <f>IFERROR(FIND("Suspensão de abastecimento de água",consulta_completa__11[[#This Row],[13 - Ocorrências/Ambientes Atingidos]]),0)</f>
        <v>0</v>
      </c>
      <c r="BC543" s="85" t="str">
        <f t="shared" si="278"/>
        <v/>
      </c>
      <c r="BD543" s="84">
        <f>IFERROR(FIND("Rio/córrego",consulta_completa__11[[#This Row],[13 - Ocorrências/Ambientes Atingidos]]),0)</f>
        <v>0</v>
      </c>
      <c r="BE543" s="85" t="str">
        <f t="shared" si="251"/>
        <v/>
      </c>
      <c r="BF543" s="84">
        <f>IFERROR(FIND("Lago",consulta_completa__11[[#This Row],[13 - Ocorrências/Ambientes Atingidos]]),0)</f>
        <v>0</v>
      </c>
      <c r="BG543" s="85" t="str">
        <f t="shared" si="252"/>
        <v/>
      </c>
      <c r="BH543" s="84">
        <f>IFERROR(FIND("Mar",consulta_completa__11[[#This Row],[13 - Ocorrências/Ambientes Atingidos]]),0)</f>
        <v>0</v>
      </c>
      <c r="BI543" s="85" t="str">
        <f t="shared" si="253"/>
        <v/>
      </c>
      <c r="BJ543" s="84">
        <f>IFERROR(FIND("Praia",consulta_completa__11[[#This Row],[13 - Ocorrências/Ambientes Atingidos]]),0)</f>
        <v>0</v>
      </c>
      <c r="BK543" s="85" t="str">
        <f t="shared" si="254"/>
        <v/>
      </c>
      <c r="BL543" s="84">
        <f>IFERROR(FIND("Solo",consulta_completa__11[[#This Row],[13 - Ocorrências/Ambientes Atingidos]]),0)</f>
        <v>1</v>
      </c>
      <c r="BM543" s="85" t="str">
        <f t="shared" si="255"/>
        <v>X</v>
      </c>
      <c r="BN543" s="84">
        <f>IFERROR(FIND("Águas subterrâneas",consulta_completa__11[[#This Row],[13 - Ocorrências/Ambientes Atingidos]]),0)</f>
        <v>0</v>
      </c>
      <c r="BO543" s="85" t="str">
        <f t="shared" si="256"/>
        <v/>
      </c>
      <c r="BP543" s="84">
        <f>IFERROR(FIND("Atmosfera",consulta_completa__11[[#This Row],[13 - Ocorrências/Ambientes Atingidos]]),0)</f>
        <v>0</v>
      </c>
      <c r="BQ543" s="85" t="str">
        <f t="shared" si="257"/>
        <v/>
      </c>
      <c r="BR543" s="84">
        <f>IFERROR(FIND("Flora",consulta_completa__11[[#This Row],[13 - Ocorrências/Ambientes Atingidos]]),0)</f>
        <v>0</v>
      </c>
      <c r="BS543" s="85" t="str">
        <f t="shared" si="258"/>
        <v/>
      </c>
      <c r="BT543" s="84">
        <f>IFERROR(FIND("Fauna",consulta_completa__11[[#This Row],[13 - Ocorrências/Ambientes Atingidos]]),0)</f>
        <v>0</v>
      </c>
      <c r="BU543" s="85" t="str">
        <f t="shared" si="259"/>
        <v/>
      </c>
      <c r="BV543" s="84">
        <f>IFERROR(FIND("UC federal",consulta_completa__11[[#This Row],[13 - Ocorrências/Ambientes Atingidos]]),0)</f>
        <v>0</v>
      </c>
      <c r="BW543" s="85" t="str">
        <f t="shared" si="260"/>
        <v/>
      </c>
      <c r="BX543" s="84">
        <f>IFERROR(FIND("UC estadual/municipal",consulta_completa__11[[#This Row],[13 - Ocorrências/Ambientes Atingidos]]),0)</f>
        <v>0</v>
      </c>
      <c r="BY543" s="85" t="str">
        <f t="shared" si="261"/>
        <v/>
      </c>
      <c r="BZ543" s="84">
        <f>IFERROR(FIND("Outro(s)",consulta_completa__11[[#This Row],[13 - Ocorrências/Ambientes Atingidos]]),0)</f>
        <v>0</v>
      </c>
      <c r="CA543" s="85" t="str">
        <f t="shared" si="262"/>
        <v/>
      </c>
      <c r="CB543" s="84">
        <f>IFERROR(FIND("Sem dano",consulta_completa__11[[#This Row],[13 - Ocorrências/Ambientes Atingidos]]),0)</f>
        <v>0</v>
      </c>
      <c r="CC543" s="85" t="str">
        <f t="shared" si="263"/>
        <v/>
      </c>
      <c r="CD543" s="84" t="str">
        <f>IF(consulta_completa__11[[#This Row],[13 - Ocorrências/Ambientes Atingidos]]="","X","")</f>
        <v/>
      </c>
      <c r="CE543" s="86">
        <f>IFERROR(FIND("IBAMA",consulta_completa__11[[#This Row],[14 - Inst. Atuando no Local]]),0)</f>
        <v>0</v>
      </c>
      <c r="CF543" s="86" t="str">
        <f t="shared" si="264"/>
        <v/>
      </c>
      <c r="CG543" s="86">
        <f>IFERROR(FIND("OEMA",consulta_completa__11[[#This Row],[14 - Inst. Atuando no Local]]),0)</f>
        <v>0</v>
      </c>
      <c r="CH543" s="86" t="str">
        <f t="shared" si="265"/>
        <v/>
      </c>
      <c r="CI543" s="86">
        <f>IFERROR(FIND("DEFESA CIVIL",consulta_completa__11[[#This Row],[14 - Inst. Atuando no Local]]),0)</f>
        <v>0</v>
      </c>
      <c r="CJ543" s="86" t="str">
        <f t="shared" si="266"/>
        <v/>
      </c>
      <c r="CK543" s="86">
        <f>IFERROR(FIND("CORPO DE BOMBEIROS",consulta_completa__11[[#This Row],[14 - Inst. Atuando no Local]]),0)</f>
        <v>0</v>
      </c>
      <c r="CL543" s="86" t="str">
        <f t="shared" si="267"/>
        <v/>
      </c>
      <c r="CM543" s="86">
        <f>IFERROR(FIND("POLÍCIA RODOVIÁRIA",consulta_completa__11[[#This Row],[14 - Inst. Atuando no Local]]),0)</f>
        <v>0</v>
      </c>
      <c r="CN543" s="86" t="str">
        <f t="shared" si="268"/>
        <v/>
      </c>
      <c r="CO543" s="86">
        <f>IFERROR(FIND("POLÍCIA MILITAR",consulta_completa__11[[#This Row],[14 - Inst. Atuando no Local]]),0)</f>
        <v>0</v>
      </c>
      <c r="CP543" s="86" t="str">
        <f t="shared" si="269"/>
        <v/>
      </c>
      <c r="CQ543" s="86">
        <f>IFERROR(FIND("POLÍCIA CIVIL",consulta_completa__11[[#This Row],[14 - Inst. Atuando no Local]]),0)</f>
        <v>0</v>
      </c>
      <c r="CR543" s="86" t="str">
        <f t="shared" si="270"/>
        <v/>
      </c>
      <c r="CS543" s="86">
        <f>IFERROR(FIND("MARINHA DO BRASIL",consulta_completa__11[[#This Row],[14 - Inst. Atuando no Local]]),0)</f>
        <v>0</v>
      </c>
      <c r="CT543" s="86" t="str">
        <f t="shared" si="271"/>
        <v/>
      </c>
      <c r="CU543" s="86">
        <f>IFERROR(FIND("EMPRESA ESPECIALIZADA EM ATENDIMENTO",consulta_completa__11[[#This Row],[14 - Inst. Atuando no Local]]),0)</f>
        <v>0</v>
      </c>
      <c r="CV543" s="86" t="str">
        <f t="shared" si="272"/>
        <v/>
      </c>
      <c r="CW543" s="86">
        <f>IFERROR(FIND("IBAMA",consulta_completa__11[[#This Row],[14 - Inst. Atuando no Local]]),0)</f>
        <v>0</v>
      </c>
      <c r="CX543" s="86" t="str">
        <f t="shared" si="273"/>
        <v/>
      </c>
      <c r="CY543" s="86" t="str">
        <f>IF(consulta_completa__11[[#This Row],[14 - Inst. Atuando no Local]]="","X","")</f>
        <v/>
      </c>
      <c r="CZ543" s="86">
        <f>IFERROR(FIND("OUTRA (S)",consulta_completa__11[[#This Row],[14 - Inst. Atuando no Local]]),0)</f>
        <v>0</v>
      </c>
      <c r="DA543" s="86" t="str">
        <f t="shared" si="274"/>
        <v/>
      </c>
      <c r="DB543" s="37" t="str">
        <f t="shared" si="275"/>
        <v>Sim</v>
      </c>
      <c r="DC543" s="37" t="str">
        <f t="shared" si="276"/>
        <v>Não</v>
      </c>
      <c r="DD543" s="37" t="str">
        <f t="shared" si="277"/>
        <v>Sim</v>
      </c>
      <c r="DE543" s="89" t="str">
        <f t="shared" si="279"/>
        <v>Federal</v>
      </c>
    </row>
    <row r="544" spans="1:109">
      <c r="A544" s="15">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4">
        <f>IFERROR(FIND("Óbitos/feridos",consulta_completa__11[[#This Row],[13 - Ocorrências/Ambientes Atingidos]]),0)</f>
        <v>0</v>
      </c>
      <c r="AY544" s="85" t="str">
        <f t="shared" si="249"/>
        <v/>
      </c>
      <c r="AZ544" s="84">
        <f>IFERROR(FIND("População afetada/evacuada",consulta_completa__11[[#This Row],[13 - Ocorrências/Ambientes Atingidos]]),0)</f>
        <v>0</v>
      </c>
      <c r="BA544" s="84" t="str">
        <f t="shared" si="250"/>
        <v/>
      </c>
      <c r="BB544" s="84">
        <f>IFERROR(FIND("Suspensão de abastecimento de água",consulta_completa__11[[#This Row],[13 - Ocorrências/Ambientes Atingidos]]),0)</f>
        <v>0</v>
      </c>
      <c r="BC544" s="85" t="str">
        <f t="shared" si="278"/>
        <v/>
      </c>
      <c r="BD544" s="84">
        <f>IFERROR(FIND("Rio/córrego",consulta_completa__11[[#This Row],[13 - Ocorrências/Ambientes Atingidos]]),0)</f>
        <v>0</v>
      </c>
      <c r="BE544" s="85" t="str">
        <f t="shared" si="251"/>
        <v/>
      </c>
      <c r="BF544" s="84">
        <f>IFERROR(FIND("Lago",consulta_completa__11[[#This Row],[13 - Ocorrências/Ambientes Atingidos]]),0)</f>
        <v>0</v>
      </c>
      <c r="BG544" s="85" t="str">
        <f t="shared" si="252"/>
        <v/>
      </c>
      <c r="BH544" s="84">
        <f>IFERROR(FIND("Mar",consulta_completa__11[[#This Row],[13 - Ocorrências/Ambientes Atingidos]]),0)</f>
        <v>1</v>
      </c>
      <c r="BI544" s="85" t="str">
        <f t="shared" si="253"/>
        <v>X</v>
      </c>
      <c r="BJ544" s="84">
        <f>IFERROR(FIND("Praia",consulta_completa__11[[#This Row],[13 - Ocorrências/Ambientes Atingidos]]),0)</f>
        <v>0</v>
      </c>
      <c r="BK544" s="85" t="str">
        <f t="shared" si="254"/>
        <v/>
      </c>
      <c r="BL544" s="84">
        <f>IFERROR(FIND("Solo",consulta_completa__11[[#This Row],[13 - Ocorrências/Ambientes Atingidos]]),0)</f>
        <v>0</v>
      </c>
      <c r="BM544" s="85" t="str">
        <f t="shared" si="255"/>
        <v/>
      </c>
      <c r="BN544" s="84">
        <f>IFERROR(FIND("Águas subterrâneas",consulta_completa__11[[#This Row],[13 - Ocorrências/Ambientes Atingidos]]),0)</f>
        <v>0</v>
      </c>
      <c r="BO544" s="85" t="str">
        <f t="shared" si="256"/>
        <v/>
      </c>
      <c r="BP544" s="84">
        <f>IFERROR(FIND("Atmosfera",consulta_completa__11[[#This Row],[13 - Ocorrências/Ambientes Atingidos]]),0)</f>
        <v>0</v>
      </c>
      <c r="BQ544" s="85" t="str">
        <f t="shared" si="257"/>
        <v/>
      </c>
      <c r="BR544" s="84">
        <f>IFERROR(FIND("Flora",consulta_completa__11[[#This Row],[13 - Ocorrências/Ambientes Atingidos]]),0)</f>
        <v>0</v>
      </c>
      <c r="BS544" s="85" t="str">
        <f t="shared" si="258"/>
        <v/>
      </c>
      <c r="BT544" s="84">
        <f>IFERROR(FIND("Fauna",consulta_completa__11[[#This Row],[13 - Ocorrências/Ambientes Atingidos]]),0)</f>
        <v>0</v>
      </c>
      <c r="BU544" s="85" t="str">
        <f t="shared" si="259"/>
        <v/>
      </c>
      <c r="BV544" s="84">
        <f>IFERROR(FIND("UC federal",consulta_completa__11[[#This Row],[13 - Ocorrências/Ambientes Atingidos]]),0)</f>
        <v>0</v>
      </c>
      <c r="BW544" s="85" t="str">
        <f t="shared" si="260"/>
        <v/>
      </c>
      <c r="BX544" s="84">
        <f>IFERROR(FIND("UC estadual/municipal",consulta_completa__11[[#This Row],[13 - Ocorrências/Ambientes Atingidos]]),0)</f>
        <v>0</v>
      </c>
      <c r="BY544" s="85" t="str">
        <f t="shared" si="261"/>
        <v/>
      </c>
      <c r="BZ544" s="84">
        <f>IFERROR(FIND("Outro(s)",consulta_completa__11[[#This Row],[13 - Ocorrências/Ambientes Atingidos]]),0)</f>
        <v>0</v>
      </c>
      <c r="CA544" s="85" t="str">
        <f t="shared" si="262"/>
        <v/>
      </c>
      <c r="CB544" s="84">
        <f>IFERROR(FIND("Sem dano",consulta_completa__11[[#This Row],[13 - Ocorrências/Ambientes Atingidos]]),0)</f>
        <v>0</v>
      </c>
      <c r="CC544" s="85" t="str">
        <f t="shared" si="263"/>
        <v/>
      </c>
      <c r="CD544" s="84" t="str">
        <f>IF(consulta_completa__11[[#This Row],[13 - Ocorrências/Ambientes Atingidos]]="","X","")</f>
        <v/>
      </c>
      <c r="CE544" s="86">
        <f>IFERROR(FIND("IBAMA",consulta_completa__11[[#This Row],[14 - Inst. Atuando no Local]]),0)</f>
        <v>0</v>
      </c>
      <c r="CF544" s="86" t="str">
        <f t="shared" si="264"/>
        <v/>
      </c>
      <c r="CG544" s="86">
        <f>IFERROR(FIND("OEMA",consulta_completa__11[[#This Row],[14 - Inst. Atuando no Local]]),0)</f>
        <v>0</v>
      </c>
      <c r="CH544" s="86" t="str">
        <f t="shared" si="265"/>
        <v/>
      </c>
      <c r="CI544" s="86">
        <f>IFERROR(FIND("DEFESA CIVIL",consulta_completa__11[[#This Row],[14 - Inst. Atuando no Local]]),0)</f>
        <v>0</v>
      </c>
      <c r="CJ544" s="86" t="str">
        <f t="shared" si="266"/>
        <v/>
      </c>
      <c r="CK544" s="86">
        <f>IFERROR(FIND("CORPO DE BOMBEIROS",consulta_completa__11[[#This Row],[14 - Inst. Atuando no Local]]),0)</f>
        <v>0</v>
      </c>
      <c r="CL544" s="86" t="str">
        <f t="shared" si="267"/>
        <v/>
      </c>
      <c r="CM544" s="86">
        <f>IFERROR(FIND("POLÍCIA RODOVIÁRIA",consulta_completa__11[[#This Row],[14 - Inst. Atuando no Local]]),0)</f>
        <v>0</v>
      </c>
      <c r="CN544" s="86" t="str">
        <f t="shared" si="268"/>
        <v/>
      </c>
      <c r="CO544" s="86">
        <f>IFERROR(FIND("POLÍCIA MILITAR",consulta_completa__11[[#This Row],[14 - Inst. Atuando no Local]]),0)</f>
        <v>0</v>
      </c>
      <c r="CP544" s="86" t="str">
        <f t="shared" si="269"/>
        <v/>
      </c>
      <c r="CQ544" s="86">
        <f>IFERROR(FIND("POLÍCIA CIVIL",consulta_completa__11[[#This Row],[14 - Inst. Atuando no Local]]),0)</f>
        <v>0</v>
      </c>
      <c r="CR544" s="86" t="str">
        <f t="shared" si="270"/>
        <v/>
      </c>
      <c r="CS544" s="86">
        <f>IFERROR(FIND("MARINHA DO BRASIL",consulta_completa__11[[#This Row],[14 - Inst. Atuando no Local]]),0)</f>
        <v>0</v>
      </c>
      <c r="CT544" s="86" t="str">
        <f t="shared" si="271"/>
        <v/>
      </c>
      <c r="CU544" s="86">
        <f>IFERROR(FIND("EMPRESA ESPECIALIZADA EM ATENDIMENTO",consulta_completa__11[[#This Row],[14 - Inst. Atuando no Local]]),0)</f>
        <v>0</v>
      </c>
      <c r="CV544" s="86" t="str">
        <f t="shared" si="272"/>
        <v/>
      </c>
      <c r="CW544" s="86">
        <f>IFERROR(FIND("IBAMA",consulta_completa__11[[#This Row],[14 - Inst. Atuando no Local]]),0)</f>
        <v>0</v>
      </c>
      <c r="CX544" s="86" t="str">
        <f t="shared" si="273"/>
        <v/>
      </c>
      <c r="CY544" s="86" t="str">
        <f>IF(consulta_completa__11[[#This Row],[14 - Inst. Atuando no Local]]="","X","")</f>
        <v/>
      </c>
      <c r="CZ544" s="86">
        <f>IFERROR(FIND("OUTRA (S)",consulta_completa__11[[#This Row],[14 - Inst. Atuando no Local]]),0)</f>
        <v>0</v>
      </c>
      <c r="DA544" s="86" t="str">
        <f t="shared" si="274"/>
        <v/>
      </c>
      <c r="DB544" s="37" t="str">
        <f t="shared" si="275"/>
        <v>Sim</v>
      </c>
      <c r="DC544" s="37" t="str">
        <f t="shared" si="276"/>
        <v>Não</v>
      </c>
      <c r="DD544" s="37" t="str">
        <f t="shared" si="277"/>
        <v>Sim</v>
      </c>
      <c r="DE544" s="89" t="str">
        <f t="shared" si="279"/>
        <v>Federal</v>
      </c>
    </row>
    <row r="545" spans="1:109">
      <c r="A545" s="15">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4">
        <f>IFERROR(FIND("Óbitos/feridos",consulta_completa__11[[#This Row],[13 - Ocorrências/Ambientes Atingidos]]),0)</f>
        <v>0</v>
      </c>
      <c r="AY545" s="85" t="str">
        <f t="shared" si="249"/>
        <v/>
      </c>
      <c r="AZ545" s="84">
        <f>IFERROR(FIND("População afetada/evacuada",consulta_completa__11[[#This Row],[13 - Ocorrências/Ambientes Atingidos]]),0)</f>
        <v>0</v>
      </c>
      <c r="BA545" s="84" t="str">
        <f t="shared" si="250"/>
        <v/>
      </c>
      <c r="BB545" s="84">
        <f>IFERROR(FIND("Suspensão de abastecimento de água",consulta_completa__11[[#This Row],[13 - Ocorrências/Ambientes Atingidos]]),0)</f>
        <v>0</v>
      </c>
      <c r="BC545" s="85" t="str">
        <f t="shared" si="278"/>
        <v/>
      </c>
      <c r="BD545" s="84">
        <f>IFERROR(FIND("Rio/córrego",consulta_completa__11[[#This Row],[13 - Ocorrências/Ambientes Atingidos]]),0)</f>
        <v>0</v>
      </c>
      <c r="BE545" s="85" t="str">
        <f t="shared" si="251"/>
        <v/>
      </c>
      <c r="BF545" s="84">
        <f>IFERROR(FIND("Lago",consulta_completa__11[[#This Row],[13 - Ocorrências/Ambientes Atingidos]]),0)</f>
        <v>0</v>
      </c>
      <c r="BG545" s="85" t="str">
        <f t="shared" si="252"/>
        <v/>
      </c>
      <c r="BH545" s="84">
        <f>IFERROR(FIND("Mar",consulta_completa__11[[#This Row],[13 - Ocorrências/Ambientes Atingidos]]),0)</f>
        <v>0</v>
      </c>
      <c r="BI545" s="85" t="str">
        <f t="shared" si="253"/>
        <v/>
      </c>
      <c r="BJ545" s="84">
        <f>IFERROR(FIND("Praia",consulta_completa__11[[#This Row],[13 - Ocorrências/Ambientes Atingidos]]),0)</f>
        <v>0</v>
      </c>
      <c r="BK545" s="85" t="str">
        <f t="shared" si="254"/>
        <v/>
      </c>
      <c r="BL545" s="84">
        <f>IFERROR(FIND("Solo",consulta_completa__11[[#This Row],[13 - Ocorrências/Ambientes Atingidos]]),0)</f>
        <v>0</v>
      </c>
      <c r="BM545" s="85" t="str">
        <f t="shared" si="255"/>
        <v/>
      </c>
      <c r="BN545" s="84">
        <f>IFERROR(FIND("Águas subterrâneas",consulta_completa__11[[#This Row],[13 - Ocorrências/Ambientes Atingidos]]),0)</f>
        <v>0</v>
      </c>
      <c r="BO545" s="85" t="str">
        <f t="shared" si="256"/>
        <v/>
      </c>
      <c r="BP545" s="84">
        <f>IFERROR(FIND("Atmosfera",consulta_completa__11[[#This Row],[13 - Ocorrências/Ambientes Atingidos]]),0)</f>
        <v>0</v>
      </c>
      <c r="BQ545" s="85" t="str">
        <f t="shared" si="257"/>
        <v/>
      </c>
      <c r="BR545" s="84">
        <f>IFERROR(FIND("Flora",consulta_completa__11[[#This Row],[13 - Ocorrências/Ambientes Atingidos]]),0)</f>
        <v>0</v>
      </c>
      <c r="BS545" s="85" t="str">
        <f t="shared" si="258"/>
        <v/>
      </c>
      <c r="BT545" s="84">
        <f>IFERROR(FIND("Fauna",consulta_completa__11[[#This Row],[13 - Ocorrências/Ambientes Atingidos]]),0)</f>
        <v>0</v>
      </c>
      <c r="BU545" s="85" t="str">
        <f t="shared" si="259"/>
        <v/>
      </c>
      <c r="BV545" s="84">
        <f>IFERROR(FIND("UC federal",consulta_completa__11[[#This Row],[13 - Ocorrências/Ambientes Atingidos]]),0)</f>
        <v>0</v>
      </c>
      <c r="BW545" s="85" t="str">
        <f t="shared" si="260"/>
        <v/>
      </c>
      <c r="BX545" s="84">
        <f>IFERROR(FIND("UC estadual/municipal",consulta_completa__11[[#This Row],[13 - Ocorrências/Ambientes Atingidos]]),0)</f>
        <v>0</v>
      </c>
      <c r="BY545" s="85" t="str">
        <f t="shared" si="261"/>
        <v/>
      </c>
      <c r="BZ545" s="84">
        <f>IFERROR(FIND("Outro(s)",consulta_completa__11[[#This Row],[13 - Ocorrências/Ambientes Atingidos]]),0)</f>
        <v>1</v>
      </c>
      <c r="CA545" s="85" t="str">
        <f t="shared" si="262"/>
        <v>X</v>
      </c>
      <c r="CB545" s="84">
        <f>IFERROR(FIND("Sem dano",consulta_completa__11[[#This Row],[13 - Ocorrências/Ambientes Atingidos]]),0)</f>
        <v>0</v>
      </c>
      <c r="CC545" s="85" t="str">
        <f t="shared" si="263"/>
        <v/>
      </c>
      <c r="CD545" s="84" t="str">
        <f>IF(consulta_completa__11[[#This Row],[13 - Ocorrências/Ambientes Atingidos]]="","X","")</f>
        <v/>
      </c>
      <c r="CE545" s="86">
        <f>IFERROR(FIND("IBAMA",consulta_completa__11[[#This Row],[14 - Inst. Atuando no Local]]),0)</f>
        <v>0</v>
      </c>
      <c r="CF545" s="86" t="str">
        <f t="shared" si="264"/>
        <v/>
      </c>
      <c r="CG545" s="86">
        <f>IFERROR(FIND("OEMA",consulta_completa__11[[#This Row],[14 - Inst. Atuando no Local]]),0)</f>
        <v>0</v>
      </c>
      <c r="CH545" s="86" t="str">
        <f t="shared" si="265"/>
        <v/>
      </c>
      <c r="CI545" s="86">
        <f>IFERROR(FIND("DEFESA CIVIL",consulta_completa__11[[#This Row],[14 - Inst. Atuando no Local]]),0)</f>
        <v>0</v>
      </c>
      <c r="CJ545" s="86" t="str">
        <f t="shared" si="266"/>
        <v/>
      </c>
      <c r="CK545" s="86">
        <f>IFERROR(FIND("CORPO DE BOMBEIROS",consulta_completa__11[[#This Row],[14 - Inst. Atuando no Local]]),0)</f>
        <v>0</v>
      </c>
      <c r="CL545" s="86" t="str">
        <f t="shared" si="267"/>
        <v/>
      </c>
      <c r="CM545" s="86">
        <f>IFERROR(FIND("POLÍCIA RODOVIÁRIA",consulta_completa__11[[#This Row],[14 - Inst. Atuando no Local]]),0)</f>
        <v>0</v>
      </c>
      <c r="CN545" s="86" t="str">
        <f t="shared" si="268"/>
        <v/>
      </c>
      <c r="CO545" s="86">
        <f>IFERROR(FIND("POLÍCIA MILITAR",consulta_completa__11[[#This Row],[14 - Inst. Atuando no Local]]),0)</f>
        <v>0</v>
      </c>
      <c r="CP545" s="86" t="str">
        <f t="shared" si="269"/>
        <v/>
      </c>
      <c r="CQ545" s="86">
        <f>IFERROR(FIND("POLÍCIA CIVIL",consulta_completa__11[[#This Row],[14 - Inst. Atuando no Local]]),0)</f>
        <v>0</v>
      </c>
      <c r="CR545" s="86" t="str">
        <f t="shared" si="270"/>
        <v/>
      </c>
      <c r="CS545" s="86">
        <f>IFERROR(FIND("MARINHA DO BRASIL",consulta_completa__11[[#This Row],[14 - Inst. Atuando no Local]]),0)</f>
        <v>0</v>
      </c>
      <c r="CT545" s="86" t="str">
        <f t="shared" si="271"/>
        <v/>
      </c>
      <c r="CU545" s="86">
        <f>IFERROR(FIND("EMPRESA ESPECIALIZADA EM ATENDIMENTO",consulta_completa__11[[#This Row],[14 - Inst. Atuando no Local]]),0)</f>
        <v>0</v>
      </c>
      <c r="CV545" s="86" t="str">
        <f t="shared" si="272"/>
        <v/>
      </c>
      <c r="CW545" s="86">
        <f>IFERROR(FIND("IBAMA",consulta_completa__11[[#This Row],[14 - Inst. Atuando no Local]]),0)</f>
        <v>0</v>
      </c>
      <c r="CX545" s="86" t="str">
        <f t="shared" si="273"/>
        <v/>
      </c>
      <c r="CY545" s="86" t="str">
        <f>IF(consulta_completa__11[[#This Row],[14 - Inst. Atuando no Local]]="","X","")</f>
        <v/>
      </c>
      <c r="CZ545" s="86">
        <f>IFERROR(FIND("OUTRA (S)",consulta_completa__11[[#This Row],[14 - Inst. Atuando no Local]]),0)</f>
        <v>0</v>
      </c>
      <c r="DA545" s="86" t="str">
        <f t="shared" si="274"/>
        <v/>
      </c>
      <c r="DB545" s="37" t="str">
        <f t="shared" si="275"/>
        <v>Sim</v>
      </c>
      <c r="DC545" s="37" t="str">
        <f t="shared" si="276"/>
        <v>Não</v>
      </c>
      <c r="DD545" s="37" t="str">
        <f t="shared" si="277"/>
        <v>Sim</v>
      </c>
      <c r="DE545" s="89" t="str">
        <f t="shared" si="279"/>
        <v>Federal</v>
      </c>
    </row>
    <row r="546" spans="1:109">
      <c r="A546" s="15">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4">
        <f>IFERROR(FIND("Óbitos/feridos",consulta_completa__11[[#This Row],[13 - Ocorrências/Ambientes Atingidos]]),0)</f>
        <v>0</v>
      </c>
      <c r="AY546" s="85" t="str">
        <f t="shared" si="249"/>
        <v/>
      </c>
      <c r="AZ546" s="84">
        <f>IFERROR(FIND("População afetada/evacuada",consulta_completa__11[[#This Row],[13 - Ocorrências/Ambientes Atingidos]]),0)</f>
        <v>0</v>
      </c>
      <c r="BA546" s="84" t="str">
        <f t="shared" si="250"/>
        <v/>
      </c>
      <c r="BB546" s="84">
        <f>IFERROR(FIND("Suspensão de abastecimento de água",consulta_completa__11[[#This Row],[13 - Ocorrências/Ambientes Atingidos]]),0)</f>
        <v>0</v>
      </c>
      <c r="BC546" s="85" t="str">
        <f t="shared" si="278"/>
        <v/>
      </c>
      <c r="BD546" s="84">
        <f>IFERROR(FIND("Rio/córrego",consulta_completa__11[[#This Row],[13 - Ocorrências/Ambientes Atingidos]]),0)</f>
        <v>0</v>
      </c>
      <c r="BE546" s="85" t="str">
        <f t="shared" si="251"/>
        <v/>
      </c>
      <c r="BF546" s="84">
        <f>IFERROR(FIND("Lago",consulta_completa__11[[#This Row],[13 - Ocorrências/Ambientes Atingidos]]),0)</f>
        <v>0</v>
      </c>
      <c r="BG546" s="85" t="str">
        <f t="shared" si="252"/>
        <v/>
      </c>
      <c r="BH546" s="84">
        <f>IFERROR(FIND("Mar",consulta_completa__11[[#This Row],[13 - Ocorrências/Ambientes Atingidos]]),0)</f>
        <v>0</v>
      </c>
      <c r="BI546" s="85" t="str">
        <f t="shared" si="253"/>
        <v/>
      </c>
      <c r="BJ546" s="84">
        <f>IFERROR(FIND("Praia",consulta_completa__11[[#This Row],[13 - Ocorrências/Ambientes Atingidos]]),0)</f>
        <v>0</v>
      </c>
      <c r="BK546" s="85" t="str">
        <f t="shared" si="254"/>
        <v/>
      </c>
      <c r="BL546" s="84">
        <f>IFERROR(FIND("Solo",consulta_completa__11[[#This Row],[13 - Ocorrências/Ambientes Atingidos]]),0)</f>
        <v>1</v>
      </c>
      <c r="BM546" s="85" t="str">
        <f t="shared" si="255"/>
        <v>X</v>
      </c>
      <c r="BN546" s="84">
        <f>IFERROR(FIND("Águas subterrâneas",consulta_completa__11[[#This Row],[13 - Ocorrências/Ambientes Atingidos]]),0)</f>
        <v>0</v>
      </c>
      <c r="BO546" s="85" t="str">
        <f t="shared" si="256"/>
        <v/>
      </c>
      <c r="BP546" s="84">
        <f>IFERROR(FIND("Atmosfera",consulta_completa__11[[#This Row],[13 - Ocorrências/Ambientes Atingidos]]),0)</f>
        <v>0</v>
      </c>
      <c r="BQ546" s="85" t="str">
        <f t="shared" si="257"/>
        <v/>
      </c>
      <c r="BR546" s="84">
        <f>IFERROR(FIND("Flora",consulta_completa__11[[#This Row],[13 - Ocorrências/Ambientes Atingidos]]),0)</f>
        <v>0</v>
      </c>
      <c r="BS546" s="85" t="str">
        <f t="shared" si="258"/>
        <v/>
      </c>
      <c r="BT546" s="84">
        <f>IFERROR(FIND("Fauna",consulta_completa__11[[#This Row],[13 - Ocorrências/Ambientes Atingidos]]),0)</f>
        <v>0</v>
      </c>
      <c r="BU546" s="85" t="str">
        <f t="shared" si="259"/>
        <v/>
      </c>
      <c r="BV546" s="84">
        <f>IFERROR(FIND("UC federal",consulta_completa__11[[#This Row],[13 - Ocorrências/Ambientes Atingidos]]),0)</f>
        <v>0</v>
      </c>
      <c r="BW546" s="85" t="str">
        <f t="shared" si="260"/>
        <v/>
      </c>
      <c r="BX546" s="84">
        <f>IFERROR(FIND("UC estadual/municipal",consulta_completa__11[[#This Row],[13 - Ocorrências/Ambientes Atingidos]]),0)</f>
        <v>0</v>
      </c>
      <c r="BY546" s="85" t="str">
        <f t="shared" si="261"/>
        <v/>
      </c>
      <c r="BZ546" s="84">
        <f>IFERROR(FIND("Outro(s)",consulta_completa__11[[#This Row],[13 - Ocorrências/Ambientes Atingidos]]),0)</f>
        <v>0</v>
      </c>
      <c r="CA546" s="85" t="str">
        <f t="shared" si="262"/>
        <v/>
      </c>
      <c r="CB546" s="84">
        <f>IFERROR(FIND("Sem dano",consulta_completa__11[[#This Row],[13 - Ocorrências/Ambientes Atingidos]]),0)</f>
        <v>0</v>
      </c>
      <c r="CC546" s="85" t="str">
        <f t="shared" si="263"/>
        <v/>
      </c>
      <c r="CD546" s="84" t="str">
        <f>IF(consulta_completa__11[[#This Row],[13 - Ocorrências/Ambientes Atingidos]]="","X","")</f>
        <v/>
      </c>
      <c r="CE546" s="86">
        <f>IFERROR(FIND("IBAMA",consulta_completa__11[[#This Row],[14 - Inst. Atuando no Local]]),0)</f>
        <v>0</v>
      </c>
      <c r="CF546" s="86" t="str">
        <f t="shared" si="264"/>
        <v/>
      </c>
      <c r="CG546" s="86">
        <f>IFERROR(FIND("OEMA",consulta_completa__11[[#This Row],[14 - Inst. Atuando no Local]]),0)</f>
        <v>0</v>
      </c>
      <c r="CH546" s="86" t="str">
        <f t="shared" si="265"/>
        <v/>
      </c>
      <c r="CI546" s="86">
        <f>IFERROR(FIND("DEFESA CIVIL",consulta_completa__11[[#This Row],[14 - Inst. Atuando no Local]]),0)</f>
        <v>0</v>
      </c>
      <c r="CJ546" s="86" t="str">
        <f t="shared" si="266"/>
        <v/>
      </c>
      <c r="CK546" s="86">
        <f>IFERROR(FIND("CORPO DE BOMBEIROS",consulta_completa__11[[#This Row],[14 - Inst. Atuando no Local]]),0)</f>
        <v>0</v>
      </c>
      <c r="CL546" s="86" t="str">
        <f t="shared" si="267"/>
        <v/>
      </c>
      <c r="CM546" s="86">
        <f>IFERROR(FIND("POLÍCIA RODOVIÁRIA",consulta_completa__11[[#This Row],[14 - Inst. Atuando no Local]]),0)</f>
        <v>0</v>
      </c>
      <c r="CN546" s="86" t="str">
        <f t="shared" si="268"/>
        <v/>
      </c>
      <c r="CO546" s="86">
        <f>IFERROR(FIND("POLÍCIA MILITAR",consulta_completa__11[[#This Row],[14 - Inst. Atuando no Local]]),0)</f>
        <v>0</v>
      </c>
      <c r="CP546" s="86" t="str">
        <f t="shared" si="269"/>
        <v/>
      </c>
      <c r="CQ546" s="86">
        <f>IFERROR(FIND("POLÍCIA CIVIL",consulta_completa__11[[#This Row],[14 - Inst. Atuando no Local]]),0)</f>
        <v>0</v>
      </c>
      <c r="CR546" s="86" t="str">
        <f t="shared" si="270"/>
        <v/>
      </c>
      <c r="CS546" s="86">
        <f>IFERROR(FIND("MARINHA DO BRASIL",consulta_completa__11[[#This Row],[14 - Inst. Atuando no Local]]),0)</f>
        <v>0</v>
      </c>
      <c r="CT546" s="86" t="str">
        <f t="shared" si="271"/>
        <v/>
      </c>
      <c r="CU546" s="86">
        <f>IFERROR(FIND("EMPRESA ESPECIALIZADA EM ATENDIMENTO",consulta_completa__11[[#This Row],[14 - Inst. Atuando no Local]]),0)</f>
        <v>0</v>
      </c>
      <c r="CV546" s="86" t="str">
        <f t="shared" si="272"/>
        <v/>
      </c>
      <c r="CW546" s="86">
        <f>IFERROR(FIND("IBAMA",consulta_completa__11[[#This Row],[14 - Inst. Atuando no Local]]),0)</f>
        <v>0</v>
      </c>
      <c r="CX546" s="86" t="str">
        <f t="shared" si="273"/>
        <v/>
      </c>
      <c r="CY546" s="86" t="str">
        <f>IF(consulta_completa__11[[#This Row],[14 - Inst. Atuando no Local]]="","X","")</f>
        <v/>
      </c>
      <c r="CZ546" s="86">
        <f>IFERROR(FIND("OUTRA (S)",consulta_completa__11[[#This Row],[14 - Inst. Atuando no Local]]),0)</f>
        <v>0</v>
      </c>
      <c r="DA546" s="86" t="str">
        <f t="shared" si="274"/>
        <v/>
      </c>
      <c r="DB546" s="37" t="str">
        <f t="shared" si="275"/>
        <v>Sim</v>
      </c>
      <c r="DC546" s="37" t="str">
        <f t="shared" si="276"/>
        <v>Não</v>
      </c>
      <c r="DD546" s="37" t="str">
        <f t="shared" si="277"/>
        <v>Sim</v>
      </c>
      <c r="DE546" s="89" t="str">
        <f t="shared" si="279"/>
        <v>Federal</v>
      </c>
    </row>
    <row r="547" spans="1:109">
      <c r="A547" s="15">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4">
        <f>IFERROR(FIND("Óbitos/feridos",consulta_completa__11[[#This Row],[13 - Ocorrências/Ambientes Atingidos]]),0)</f>
        <v>0</v>
      </c>
      <c r="AY547" s="85" t="str">
        <f t="shared" si="249"/>
        <v/>
      </c>
      <c r="AZ547" s="84">
        <f>IFERROR(FIND("População afetada/evacuada",consulta_completa__11[[#This Row],[13 - Ocorrências/Ambientes Atingidos]]),0)</f>
        <v>0</v>
      </c>
      <c r="BA547" s="84" t="str">
        <f t="shared" si="250"/>
        <v/>
      </c>
      <c r="BB547" s="84">
        <f>IFERROR(FIND("Suspensão de abastecimento de água",consulta_completa__11[[#This Row],[13 - Ocorrências/Ambientes Atingidos]]),0)</f>
        <v>0</v>
      </c>
      <c r="BC547" s="85" t="str">
        <f t="shared" si="278"/>
        <v/>
      </c>
      <c r="BD547" s="84">
        <f>IFERROR(FIND("Rio/córrego",consulta_completa__11[[#This Row],[13 - Ocorrências/Ambientes Atingidos]]),0)</f>
        <v>0</v>
      </c>
      <c r="BE547" s="85" t="str">
        <f t="shared" si="251"/>
        <v/>
      </c>
      <c r="BF547" s="84">
        <f>IFERROR(FIND("Lago",consulta_completa__11[[#This Row],[13 - Ocorrências/Ambientes Atingidos]]),0)</f>
        <v>0</v>
      </c>
      <c r="BG547" s="85" t="str">
        <f t="shared" si="252"/>
        <v/>
      </c>
      <c r="BH547" s="84">
        <f>IFERROR(FIND("Mar",consulta_completa__11[[#This Row],[13 - Ocorrências/Ambientes Atingidos]]),0)</f>
        <v>0</v>
      </c>
      <c r="BI547" s="85" t="str">
        <f t="shared" si="253"/>
        <v/>
      </c>
      <c r="BJ547" s="84">
        <f>IFERROR(FIND("Praia",consulta_completa__11[[#This Row],[13 - Ocorrências/Ambientes Atingidos]]),0)</f>
        <v>0</v>
      </c>
      <c r="BK547" s="85" t="str">
        <f t="shared" si="254"/>
        <v/>
      </c>
      <c r="BL547" s="84">
        <f>IFERROR(FIND("Solo",consulta_completa__11[[#This Row],[13 - Ocorrências/Ambientes Atingidos]]),0)</f>
        <v>1</v>
      </c>
      <c r="BM547" s="85" t="str">
        <f t="shared" si="255"/>
        <v>X</v>
      </c>
      <c r="BN547" s="84">
        <f>IFERROR(FIND("Águas subterrâneas",consulta_completa__11[[#This Row],[13 - Ocorrências/Ambientes Atingidos]]),0)</f>
        <v>0</v>
      </c>
      <c r="BO547" s="85" t="str">
        <f t="shared" si="256"/>
        <v/>
      </c>
      <c r="BP547" s="84">
        <f>IFERROR(FIND("Atmosfera",consulta_completa__11[[#This Row],[13 - Ocorrências/Ambientes Atingidos]]),0)</f>
        <v>0</v>
      </c>
      <c r="BQ547" s="85" t="str">
        <f t="shared" si="257"/>
        <v/>
      </c>
      <c r="BR547" s="84">
        <f>IFERROR(FIND("Flora",consulta_completa__11[[#This Row],[13 - Ocorrências/Ambientes Atingidos]]),0)</f>
        <v>0</v>
      </c>
      <c r="BS547" s="85" t="str">
        <f t="shared" si="258"/>
        <v/>
      </c>
      <c r="BT547" s="84">
        <f>IFERROR(FIND("Fauna",consulta_completa__11[[#This Row],[13 - Ocorrências/Ambientes Atingidos]]),0)</f>
        <v>0</v>
      </c>
      <c r="BU547" s="85" t="str">
        <f t="shared" si="259"/>
        <v/>
      </c>
      <c r="BV547" s="84">
        <f>IFERROR(FIND("UC federal",consulta_completa__11[[#This Row],[13 - Ocorrências/Ambientes Atingidos]]),0)</f>
        <v>0</v>
      </c>
      <c r="BW547" s="85" t="str">
        <f t="shared" si="260"/>
        <v/>
      </c>
      <c r="BX547" s="84">
        <f>IFERROR(FIND("UC estadual/municipal",consulta_completa__11[[#This Row],[13 - Ocorrências/Ambientes Atingidos]]),0)</f>
        <v>0</v>
      </c>
      <c r="BY547" s="85" t="str">
        <f t="shared" si="261"/>
        <v/>
      </c>
      <c r="BZ547" s="84">
        <f>IFERROR(FIND("Outro(s)",consulta_completa__11[[#This Row],[13 - Ocorrências/Ambientes Atingidos]]),0)</f>
        <v>0</v>
      </c>
      <c r="CA547" s="85" t="str">
        <f t="shared" si="262"/>
        <v/>
      </c>
      <c r="CB547" s="84">
        <f>IFERROR(FIND("Sem dano",consulta_completa__11[[#This Row],[13 - Ocorrências/Ambientes Atingidos]]),0)</f>
        <v>0</v>
      </c>
      <c r="CC547" s="85" t="str">
        <f t="shared" si="263"/>
        <v/>
      </c>
      <c r="CD547" s="84" t="str">
        <f>IF(consulta_completa__11[[#This Row],[13 - Ocorrências/Ambientes Atingidos]]="","X","")</f>
        <v/>
      </c>
      <c r="CE547" s="86">
        <f>IFERROR(FIND("IBAMA",consulta_completa__11[[#This Row],[14 - Inst. Atuando no Local]]),0)</f>
        <v>0</v>
      </c>
      <c r="CF547" s="86" t="str">
        <f t="shared" si="264"/>
        <v/>
      </c>
      <c r="CG547" s="86">
        <f>IFERROR(FIND("OEMA",consulta_completa__11[[#This Row],[14 - Inst. Atuando no Local]]),0)</f>
        <v>0</v>
      </c>
      <c r="CH547" s="86" t="str">
        <f t="shared" si="265"/>
        <v/>
      </c>
      <c r="CI547" s="86">
        <f>IFERROR(FIND("DEFESA CIVIL",consulta_completa__11[[#This Row],[14 - Inst. Atuando no Local]]),0)</f>
        <v>0</v>
      </c>
      <c r="CJ547" s="86" t="str">
        <f t="shared" si="266"/>
        <v/>
      </c>
      <c r="CK547" s="86">
        <f>IFERROR(FIND("CORPO DE BOMBEIROS",consulta_completa__11[[#This Row],[14 - Inst. Atuando no Local]]),0)</f>
        <v>0</v>
      </c>
      <c r="CL547" s="86" t="str">
        <f t="shared" si="267"/>
        <v/>
      </c>
      <c r="CM547" s="86">
        <f>IFERROR(FIND("POLÍCIA RODOVIÁRIA",consulta_completa__11[[#This Row],[14 - Inst. Atuando no Local]]),0)</f>
        <v>0</v>
      </c>
      <c r="CN547" s="86" t="str">
        <f t="shared" si="268"/>
        <v/>
      </c>
      <c r="CO547" s="86">
        <f>IFERROR(FIND("POLÍCIA MILITAR",consulta_completa__11[[#This Row],[14 - Inst. Atuando no Local]]),0)</f>
        <v>0</v>
      </c>
      <c r="CP547" s="86" t="str">
        <f t="shared" si="269"/>
        <v/>
      </c>
      <c r="CQ547" s="86">
        <f>IFERROR(FIND("POLÍCIA CIVIL",consulta_completa__11[[#This Row],[14 - Inst. Atuando no Local]]),0)</f>
        <v>0</v>
      </c>
      <c r="CR547" s="86" t="str">
        <f t="shared" si="270"/>
        <v/>
      </c>
      <c r="CS547" s="86">
        <f>IFERROR(FIND("MARINHA DO BRASIL",consulta_completa__11[[#This Row],[14 - Inst. Atuando no Local]]),0)</f>
        <v>0</v>
      </c>
      <c r="CT547" s="86" t="str">
        <f t="shared" si="271"/>
        <v/>
      </c>
      <c r="CU547" s="86">
        <f>IFERROR(FIND("EMPRESA ESPECIALIZADA EM ATENDIMENTO",consulta_completa__11[[#This Row],[14 - Inst. Atuando no Local]]),0)</f>
        <v>0</v>
      </c>
      <c r="CV547" s="86" t="str">
        <f t="shared" si="272"/>
        <v/>
      </c>
      <c r="CW547" s="86">
        <f>IFERROR(FIND("IBAMA",consulta_completa__11[[#This Row],[14 - Inst. Atuando no Local]]),0)</f>
        <v>0</v>
      </c>
      <c r="CX547" s="86" t="str">
        <f t="shared" si="273"/>
        <v/>
      </c>
      <c r="CY547" s="86" t="str">
        <f>IF(consulta_completa__11[[#This Row],[14 - Inst. Atuando no Local]]="","X","")</f>
        <v/>
      </c>
      <c r="CZ547" s="86">
        <f>IFERROR(FIND("OUTRA (S)",consulta_completa__11[[#This Row],[14 - Inst. Atuando no Local]]),0)</f>
        <v>0</v>
      </c>
      <c r="DA547" s="86" t="str">
        <f t="shared" si="274"/>
        <v/>
      </c>
      <c r="DB547" s="37" t="str">
        <f t="shared" si="275"/>
        <v>Sim</v>
      </c>
      <c r="DC547" s="37" t="str">
        <f t="shared" si="276"/>
        <v>Não</v>
      </c>
      <c r="DD547" s="37" t="str">
        <f t="shared" si="277"/>
        <v>Sim</v>
      </c>
      <c r="DE547" s="89" t="str">
        <f t="shared" si="279"/>
        <v>Federal</v>
      </c>
    </row>
    <row r="548" spans="1:109">
      <c r="A548" s="15">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4">
        <f>IFERROR(FIND("Óbitos/feridos",consulta_completa__11[[#This Row],[13 - Ocorrências/Ambientes Atingidos]]),0)</f>
        <v>0</v>
      </c>
      <c r="AY548" s="85" t="str">
        <f t="shared" si="249"/>
        <v/>
      </c>
      <c r="AZ548" s="84">
        <f>IFERROR(FIND("População afetada/evacuada",consulta_completa__11[[#This Row],[13 - Ocorrências/Ambientes Atingidos]]),0)</f>
        <v>0</v>
      </c>
      <c r="BA548" s="84" t="str">
        <f t="shared" si="250"/>
        <v/>
      </c>
      <c r="BB548" s="84">
        <f>IFERROR(FIND("Suspensão de abastecimento de água",consulta_completa__11[[#This Row],[13 - Ocorrências/Ambientes Atingidos]]),0)</f>
        <v>0</v>
      </c>
      <c r="BC548" s="85" t="str">
        <f t="shared" si="278"/>
        <v/>
      </c>
      <c r="BD548" s="84">
        <f>IFERROR(FIND("Rio/córrego",consulta_completa__11[[#This Row],[13 - Ocorrências/Ambientes Atingidos]]),0)</f>
        <v>0</v>
      </c>
      <c r="BE548" s="85" t="str">
        <f t="shared" si="251"/>
        <v/>
      </c>
      <c r="BF548" s="84">
        <f>IFERROR(FIND("Lago",consulta_completa__11[[#This Row],[13 - Ocorrências/Ambientes Atingidos]]),0)</f>
        <v>0</v>
      </c>
      <c r="BG548" s="85" t="str">
        <f t="shared" si="252"/>
        <v/>
      </c>
      <c r="BH548" s="84">
        <f>IFERROR(FIND("Mar",consulta_completa__11[[#This Row],[13 - Ocorrências/Ambientes Atingidos]]),0)</f>
        <v>0</v>
      </c>
      <c r="BI548" s="85" t="str">
        <f t="shared" si="253"/>
        <v/>
      </c>
      <c r="BJ548" s="84">
        <f>IFERROR(FIND("Praia",consulta_completa__11[[#This Row],[13 - Ocorrências/Ambientes Atingidos]]),0)</f>
        <v>0</v>
      </c>
      <c r="BK548" s="85" t="str">
        <f t="shared" si="254"/>
        <v/>
      </c>
      <c r="BL548" s="84">
        <f>IFERROR(FIND("Solo",consulta_completa__11[[#This Row],[13 - Ocorrências/Ambientes Atingidos]]),0)</f>
        <v>1</v>
      </c>
      <c r="BM548" s="85" t="str">
        <f t="shared" si="255"/>
        <v>X</v>
      </c>
      <c r="BN548" s="84">
        <f>IFERROR(FIND("Águas subterrâneas",consulta_completa__11[[#This Row],[13 - Ocorrências/Ambientes Atingidos]]),0)</f>
        <v>0</v>
      </c>
      <c r="BO548" s="85" t="str">
        <f t="shared" si="256"/>
        <v/>
      </c>
      <c r="BP548" s="84">
        <f>IFERROR(FIND("Atmosfera",consulta_completa__11[[#This Row],[13 - Ocorrências/Ambientes Atingidos]]),0)</f>
        <v>0</v>
      </c>
      <c r="BQ548" s="85" t="str">
        <f t="shared" si="257"/>
        <v/>
      </c>
      <c r="BR548" s="84">
        <f>IFERROR(FIND("Flora",consulta_completa__11[[#This Row],[13 - Ocorrências/Ambientes Atingidos]]),0)</f>
        <v>0</v>
      </c>
      <c r="BS548" s="85" t="str">
        <f t="shared" si="258"/>
        <v/>
      </c>
      <c r="BT548" s="84">
        <f>IFERROR(FIND("Fauna",consulta_completa__11[[#This Row],[13 - Ocorrências/Ambientes Atingidos]]),0)</f>
        <v>0</v>
      </c>
      <c r="BU548" s="85" t="str">
        <f t="shared" si="259"/>
        <v/>
      </c>
      <c r="BV548" s="84">
        <f>IFERROR(FIND("UC federal",consulta_completa__11[[#This Row],[13 - Ocorrências/Ambientes Atingidos]]),0)</f>
        <v>0</v>
      </c>
      <c r="BW548" s="85" t="str">
        <f t="shared" si="260"/>
        <v/>
      </c>
      <c r="BX548" s="84">
        <f>IFERROR(FIND("UC estadual/municipal",consulta_completa__11[[#This Row],[13 - Ocorrências/Ambientes Atingidos]]),0)</f>
        <v>0</v>
      </c>
      <c r="BY548" s="85" t="str">
        <f t="shared" si="261"/>
        <v/>
      </c>
      <c r="BZ548" s="84">
        <f>IFERROR(FIND("Outro(s)",consulta_completa__11[[#This Row],[13 - Ocorrências/Ambientes Atingidos]]),0)</f>
        <v>0</v>
      </c>
      <c r="CA548" s="85" t="str">
        <f t="shared" si="262"/>
        <v/>
      </c>
      <c r="CB548" s="84">
        <f>IFERROR(FIND("Sem dano",consulta_completa__11[[#This Row],[13 - Ocorrências/Ambientes Atingidos]]),0)</f>
        <v>0</v>
      </c>
      <c r="CC548" s="85" t="str">
        <f t="shared" si="263"/>
        <v/>
      </c>
      <c r="CD548" s="84" t="str">
        <f>IF(consulta_completa__11[[#This Row],[13 - Ocorrências/Ambientes Atingidos]]="","X","")</f>
        <v/>
      </c>
      <c r="CE548" s="86">
        <f>IFERROR(FIND("IBAMA",consulta_completa__11[[#This Row],[14 - Inst. Atuando no Local]]),0)</f>
        <v>0</v>
      </c>
      <c r="CF548" s="86" t="str">
        <f t="shared" si="264"/>
        <v/>
      </c>
      <c r="CG548" s="86">
        <f>IFERROR(FIND("OEMA",consulta_completa__11[[#This Row],[14 - Inst. Atuando no Local]]),0)</f>
        <v>0</v>
      </c>
      <c r="CH548" s="86" t="str">
        <f t="shared" si="265"/>
        <v/>
      </c>
      <c r="CI548" s="86">
        <f>IFERROR(FIND("DEFESA CIVIL",consulta_completa__11[[#This Row],[14 - Inst. Atuando no Local]]),0)</f>
        <v>0</v>
      </c>
      <c r="CJ548" s="86" t="str">
        <f t="shared" si="266"/>
        <v/>
      </c>
      <c r="CK548" s="86">
        <f>IFERROR(FIND("CORPO DE BOMBEIROS",consulta_completa__11[[#This Row],[14 - Inst. Atuando no Local]]),0)</f>
        <v>0</v>
      </c>
      <c r="CL548" s="86" t="str">
        <f t="shared" si="267"/>
        <v/>
      </c>
      <c r="CM548" s="86">
        <f>IFERROR(FIND("POLÍCIA RODOVIÁRIA",consulta_completa__11[[#This Row],[14 - Inst. Atuando no Local]]),0)</f>
        <v>0</v>
      </c>
      <c r="CN548" s="86" t="str">
        <f t="shared" si="268"/>
        <v/>
      </c>
      <c r="CO548" s="86">
        <f>IFERROR(FIND("POLÍCIA MILITAR",consulta_completa__11[[#This Row],[14 - Inst. Atuando no Local]]),0)</f>
        <v>0</v>
      </c>
      <c r="CP548" s="86" t="str">
        <f t="shared" si="269"/>
        <v/>
      </c>
      <c r="CQ548" s="86">
        <f>IFERROR(FIND("POLÍCIA CIVIL",consulta_completa__11[[#This Row],[14 - Inst. Atuando no Local]]),0)</f>
        <v>0</v>
      </c>
      <c r="CR548" s="86" t="str">
        <f t="shared" si="270"/>
        <v/>
      </c>
      <c r="CS548" s="86">
        <f>IFERROR(FIND("MARINHA DO BRASIL",consulta_completa__11[[#This Row],[14 - Inst. Atuando no Local]]),0)</f>
        <v>0</v>
      </c>
      <c r="CT548" s="86" t="str">
        <f t="shared" si="271"/>
        <v/>
      </c>
      <c r="CU548" s="86">
        <f>IFERROR(FIND("EMPRESA ESPECIALIZADA EM ATENDIMENTO",consulta_completa__11[[#This Row],[14 - Inst. Atuando no Local]]),0)</f>
        <v>0</v>
      </c>
      <c r="CV548" s="86" t="str">
        <f t="shared" si="272"/>
        <v/>
      </c>
      <c r="CW548" s="86">
        <f>IFERROR(FIND("IBAMA",consulta_completa__11[[#This Row],[14 - Inst. Atuando no Local]]),0)</f>
        <v>0</v>
      </c>
      <c r="CX548" s="86" t="str">
        <f t="shared" si="273"/>
        <v/>
      </c>
      <c r="CY548" s="86" t="str">
        <f>IF(consulta_completa__11[[#This Row],[14 - Inst. Atuando no Local]]="","X","")</f>
        <v>X</v>
      </c>
      <c r="CZ548" s="86">
        <f>IFERROR(FIND("OUTRA (S)",consulta_completa__11[[#This Row],[14 - Inst. Atuando no Local]]),0)</f>
        <v>0</v>
      </c>
      <c r="DA548" s="86" t="str">
        <f t="shared" si="274"/>
        <v/>
      </c>
      <c r="DB548" s="37" t="str">
        <f t="shared" si="275"/>
        <v>Sim</v>
      </c>
      <c r="DC548" s="37" t="str">
        <f t="shared" si="276"/>
        <v>Não</v>
      </c>
      <c r="DD548" s="37" t="str">
        <f t="shared" si="277"/>
        <v>Sim</v>
      </c>
      <c r="DE548" s="89" t="str">
        <f t="shared" si="279"/>
        <v>Federal</v>
      </c>
    </row>
    <row r="549" spans="1:109">
      <c r="A549" s="15">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4">
        <f>IFERROR(FIND("Óbitos/feridos",consulta_completa__11[[#This Row],[13 - Ocorrências/Ambientes Atingidos]]),0)</f>
        <v>0</v>
      </c>
      <c r="AY549" s="85" t="str">
        <f t="shared" si="249"/>
        <v/>
      </c>
      <c r="AZ549" s="84">
        <f>IFERROR(FIND("População afetada/evacuada",consulta_completa__11[[#This Row],[13 - Ocorrências/Ambientes Atingidos]]),0)</f>
        <v>0</v>
      </c>
      <c r="BA549" s="84" t="str">
        <f t="shared" si="250"/>
        <v/>
      </c>
      <c r="BB549" s="84">
        <f>IFERROR(FIND("Suspensão de abastecimento de água",consulta_completa__11[[#This Row],[13 - Ocorrências/Ambientes Atingidos]]),0)</f>
        <v>0</v>
      </c>
      <c r="BC549" s="85" t="str">
        <f t="shared" si="278"/>
        <v/>
      </c>
      <c r="BD549" s="84">
        <f>IFERROR(FIND("Rio/córrego",consulta_completa__11[[#This Row],[13 - Ocorrências/Ambientes Atingidos]]),0)</f>
        <v>0</v>
      </c>
      <c r="BE549" s="85" t="str">
        <f t="shared" si="251"/>
        <v/>
      </c>
      <c r="BF549" s="84">
        <f>IFERROR(FIND("Lago",consulta_completa__11[[#This Row],[13 - Ocorrências/Ambientes Atingidos]]),0)</f>
        <v>0</v>
      </c>
      <c r="BG549" s="85" t="str">
        <f t="shared" si="252"/>
        <v/>
      </c>
      <c r="BH549" s="84">
        <f>IFERROR(FIND("Mar",consulta_completa__11[[#This Row],[13 - Ocorrências/Ambientes Atingidos]]),0)</f>
        <v>0</v>
      </c>
      <c r="BI549" s="85" t="str">
        <f t="shared" si="253"/>
        <v/>
      </c>
      <c r="BJ549" s="84">
        <f>IFERROR(FIND("Praia",consulta_completa__11[[#This Row],[13 - Ocorrências/Ambientes Atingidos]]),0)</f>
        <v>0</v>
      </c>
      <c r="BK549" s="85" t="str">
        <f t="shared" si="254"/>
        <v/>
      </c>
      <c r="BL549" s="84">
        <f>IFERROR(FIND("Solo",consulta_completa__11[[#This Row],[13 - Ocorrências/Ambientes Atingidos]]),0)</f>
        <v>1</v>
      </c>
      <c r="BM549" s="85" t="str">
        <f t="shared" si="255"/>
        <v>X</v>
      </c>
      <c r="BN549" s="84">
        <f>IFERROR(FIND("Águas subterrâneas",consulta_completa__11[[#This Row],[13 - Ocorrências/Ambientes Atingidos]]),0)</f>
        <v>0</v>
      </c>
      <c r="BO549" s="85" t="str">
        <f t="shared" si="256"/>
        <v/>
      </c>
      <c r="BP549" s="84">
        <f>IFERROR(FIND("Atmosfera",consulta_completa__11[[#This Row],[13 - Ocorrências/Ambientes Atingidos]]),0)</f>
        <v>0</v>
      </c>
      <c r="BQ549" s="85" t="str">
        <f t="shared" si="257"/>
        <v/>
      </c>
      <c r="BR549" s="84">
        <f>IFERROR(FIND("Flora",consulta_completa__11[[#This Row],[13 - Ocorrências/Ambientes Atingidos]]),0)</f>
        <v>0</v>
      </c>
      <c r="BS549" s="85" t="str">
        <f t="shared" si="258"/>
        <v/>
      </c>
      <c r="BT549" s="84">
        <f>IFERROR(FIND("Fauna",consulta_completa__11[[#This Row],[13 - Ocorrências/Ambientes Atingidos]]),0)</f>
        <v>0</v>
      </c>
      <c r="BU549" s="85" t="str">
        <f t="shared" si="259"/>
        <v/>
      </c>
      <c r="BV549" s="84">
        <f>IFERROR(FIND("UC federal",consulta_completa__11[[#This Row],[13 - Ocorrências/Ambientes Atingidos]]),0)</f>
        <v>0</v>
      </c>
      <c r="BW549" s="85" t="str">
        <f t="shared" si="260"/>
        <v/>
      </c>
      <c r="BX549" s="84">
        <f>IFERROR(FIND("UC estadual/municipal",consulta_completa__11[[#This Row],[13 - Ocorrências/Ambientes Atingidos]]),0)</f>
        <v>0</v>
      </c>
      <c r="BY549" s="85" t="str">
        <f t="shared" si="261"/>
        <v/>
      </c>
      <c r="BZ549" s="84">
        <f>IFERROR(FIND("Outro(s)",consulta_completa__11[[#This Row],[13 - Ocorrências/Ambientes Atingidos]]),0)</f>
        <v>0</v>
      </c>
      <c r="CA549" s="85" t="str">
        <f t="shared" si="262"/>
        <v/>
      </c>
      <c r="CB549" s="84">
        <f>IFERROR(FIND("Sem dano",consulta_completa__11[[#This Row],[13 - Ocorrências/Ambientes Atingidos]]),0)</f>
        <v>0</v>
      </c>
      <c r="CC549" s="85" t="str">
        <f t="shared" si="263"/>
        <v/>
      </c>
      <c r="CD549" s="84" t="str">
        <f>IF(consulta_completa__11[[#This Row],[13 - Ocorrências/Ambientes Atingidos]]="","X","")</f>
        <v/>
      </c>
      <c r="CE549" s="86">
        <f>IFERROR(FIND("IBAMA",consulta_completa__11[[#This Row],[14 - Inst. Atuando no Local]]),0)</f>
        <v>0</v>
      </c>
      <c r="CF549" s="86" t="str">
        <f t="shared" si="264"/>
        <v/>
      </c>
      <c r="CG549" s="86">
        <f>IFERROR(FIND("OEMA",consulta_completa__11[[#This Row],[14 - Inst. Atuando no Local]]),0)</f>
        <v>0</v>
      </c>
      <c r="CH549" s="86" t="str">
        <f t="shared" si="265"/>
        <v/>
      </c>
      <c r="CI549" s="86">
        <f>IFERROR(FIND("DEFESA CIVIL",consulta_completa__11[[#This Row],[14 - Inst. Atuando no Local]]),0)</f>
        <v>0</v>
      </c>
      <c r="CJ549" s="86" t="str">
        <f t="shared" si="266"/>
        <v/>
      </c>
      <c r="CK549" s="86">
        <f>IFERROR(FIND("CORPO DE BOMBEIROS",consulta_completa__11[[#This Row],[14 - Inst. Atuando no Local]]),0)</f>
        <v>0</v>
      </c>
      <c r="CL549" s="86" t="str">
        <f t="shared" si="267"/>
        <v/>
      </c>
      <c r="CM549" s="86">
        <f>IFERROR(FIND("POLÍCIA RODOVIÁRIA",consulta_completa__11[[#This Row],[14 - Inst. Atuando no Local]]),0)</f>
        <v>0</v>
      </c>
      <c r="CN549" s="86" t="str">
        <f t="shared" si="268"/>
        <v/>
      </c>
      <c r="CO549" s="86">
        <f>IFERROR(FIND("POLÍCIA MILITAR",consulta_completa__11[[#This Row],[14 - Inst. Atuando no Local]]),0)</f>
        <v>0</v>
      </c>
      <c r="CP549" s="86" t="str">
        <f t="shared" si="269"/>
        <v/>
      </c>
      <c r="CQ549" s="86">
        <f>IFERROR(FIND("POLÍCIA CIVIL",consulta_completa__11[[#This Row],[14 - Inst. Atuando no Local]]),0)</f>
        <v>0</v>
      </c>
      <c r="CR549" s="86" t="str">
        <f t="shared" si="270"/>
        <v/>
      </c>
      <c r="CS549" s="86">
        <f>IFERROR(FIND("MARINHA DO BRASIL",consulta_completa__11[[#This Row],[14 - Inst. Atuando no Local]]),0)</f>
        <v>0</v>
      </c>
      <c r="CT549" s="86" t="str">
        <f t="shared" si="271"/>
        <v/>
      </c>
      <c r="CU549" s="86">
        <f>IFERROR(FIND("EMPRESA ESPECIALIZADA EM ATENDIMENTO",consulta_completa__11[[#This Row],[14 - Inst. Atuando no Local]]),0)</f>
        <v>0</v>
      </c>
      <c r="CV549" s="86" t="str">
        <f t="shared" si="272"/>
        <v/>
      </c>
      <c r="CW549" s="86">
        <f>IFERROR(FIND("IBAMA",consulta_completa__11[[#This Row],[14 - Inst. Atuando no Local]]),0)</f>
        <v>0</v>
      </c>
      <c r="CX549" s="86" t="str">
        <f t="shared" si="273"/>
        <v/>
      </c>
      <c r="CY549" s="86" t="str">
        <f>IF(consulta_completa__11[[#This Row],[14 - Inst. Atuando no Local]]="","X","")</f>
        <v/>
      </c>
      <c r="CZ549" s="86">
        <f>IFERROR(FIND("OUTRA (S)",consulta_completa__11[[#This Row],[14 - Inst. Atuando no Local]]),0)</f>
        <v>0</v>
      </c>
      <c r="DA549" s="86" t="str">
        <f t="shared" si="274"/>
        <v/>
      </c>
      <c r="DB549" s="37" t="str">
        <f t="shared" si="275"/>
        <v>Sim</v>
      </c>
      <c r="DC549" s="37" t="str">
        <f t="shared" si="276"/>
        <v>Não</v>
      </c>
      <c r="DD549" s="37" t="str">
        <f t="shared" si="277"/>
        <v>Sim</v>
      </c>
      <c r="DE549" s="89" t="str">
        <f t="shared" si="279"/>
        <v>Federal</v>
      </c>
    </row>
    <row r="550" spans="1:109">
      <c r="A550" s="15">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4">
        <f>IFERROR(FIND("Óbitos/feridos",consulta_completa__11[[#This Row],[13 - Ocorrências/Ambientes Atingidos]]),0)</f>
        <v>0</v>
      </c>
      <c r="AY550" s="85" t="str">
        <f t="shared" si="249"/>
        <v/>
      </c>
      <c r="AZ550" s="84">
        <f>IFERROR(FIND("População afetada/evacuada",consulta_completa__11[[#This Row],[13 - Ocorrências/Ambientes Atingidos]]),0)</f>
        <v>0</v>
      </c>
      <c r="BA550" s="84" t="str">
        <f t="shared" si="250"/>
        <v/>
      </c>
      <c r="BB550" s="84">
        <f>IFERROR(FIND("Suspensão de abastecimento de água",consulta_completa__11[[#This Row],[13 - Ocorrências/Ambientes Atingidos]]),0)</f>
        <v>0</v>
      </c>
      <c r="BC550" s="85" t="str">
        <f t="shared" si="278"/>
        <v/>
      </c>
      <c r="BD550" s="84">
        <f>IFERROR(FIND("Rio/córrego",consulta_completa__11[[#This Row],[13 - Ocorrências/Ambientes Atingidos]]),0)</f>
        <v>0</v>
      </c>
      <c r="BE550" s="85" t="str">
        <f t="shared" si="251"/>
        <v/>
      </c>
      <c r="BF550" s="84">
        <f>IFERROR(FIND("Lago",consulta_completa__11[[#This Row],[13 - Ocorrências/Ambientes Atingidos]]),0)</f>
        <v>0</v>
      </c>
      <c r="BG550" s="85" t="str">
        <f t="shared" si="252"/>
        <v/>
      </c>
      <c r="BH550" s="84">
        <f>IFERROR(FIND("Mar",consulta_completa__11[[#This Row],[13 - Ocorrências/Ambientes Atingidos]]),0)</f>
        <v>1</v>
      </c>
      <c r="BI550" s="85" t="str">
        <f t="shared" si="253"/>
        <v>X</v>
      </c>
      <c r="BJ550" s="84">
        <f>IFERROR(FIND("Praia",consulta_completa__11[[#This Row],[13 - Ocorrências/Ambientes Atingidos]]),0)</f>
        <v>0</v>
      </c>
      <c r="BK550" s="85" t="str">
        <f t="shared" si="254"/>
        <v/>
      </c>
      <c r="BL550" s="84">
        <f>IFERROR(FIND("Solo",consulta_completa__11[[#This Row],[13 - Ocorrências/Ambientes Atingidos]]),0)</f>
        <v>0</v>
      </c>
      <c r="BM550" s="85" t="str">
        <f t="shared" si="255"/>
        <v/>
      </c>
      <c r="BN550" s="84">
        <f>IFERROR(FIND("Águas subterrâneas",consulta_completa__11[[#This Row],[13 - Ocorrências/Ambientes Atingidos]]),0)</f>
        <v>0</v>
      </c>
      <c r="BO550" s="85" t="str">
        <f t="shared" si="256"/>
        <v/>
      </c>
      <c r="BP550" s="84">
        <f>IFERROR(FIND("Atmosfera",consulta_completa__11[[#This Row],[13 - Ocorrências/Ambientes Atingidos]]),0)</f>
        <v>0</v>
      </c>
      <c r="BQ550" s="85" t="str">
        <f t="shared" si="257"/>
        <v/>
      </c>
      <c r="BR550" s="84">
        <f>IFERROR(FIND("Flora",consulta_completa__11[[#This Row],[13 - Ocorrências/Ambientes Atingidos]]),0)</f>
        <v>0</v>
      </c>
      <c r="BS550" s="85" t="str">
        <f t="shared" si="258"/>
        <v/>
      </c>
      <c r="BT550" s="84">
        <f>IFERROR(FIND("Fauna",consulta_completa__11[[#This Row],[13 - Ocorrências/Ambientes Atingidos]]),0)</f>
        <v>0</v>
      </c>
      <c r="BU550" s="85" t="str">
        <f t="shared" si="259"/>
        <v/>
      </c>
      <c r="BV550" s="84">
        <f>IFERROR(FIND("UC federal",consulta_completa__11[[#This Row],[13 - Ocorrências/Ambientes Atingidos]]),0)</f>
        <v>0</v>
      </c>
      <c r="BW550" s="85" t="str">
        <f t="shared" si="260"/>
        <v/>
      </c>
      <c r="BX550" s="84">
        <f>IFERROR(FIND("UC estadual/municipal",consulta_completa__11[[#This Row],[13 - Ocorrências/Ambientes Atingidos]]),0)</f>
        <v>0</v>
      </c>
      <c r="BY550" s="85" t="str">
        <f t="shared" si="261"/>
        <v/>
      </c>
      <c r="BZ550" s="84">
        <f>IFERROR(FIND("Outro(s)",consulta_completa__11[[#This Row],[13 - Ocorrências/Ambientes Atingidos]]),0)</f>
        <v>0</v>
      </c>
      <c r="CA550" s="85" t="str">
        <f t="shared" si="262"/>
        <v/>
      </c>
      <c r="CB550" s="84">
        <f>IFERROR(FIND("Sem dano",consulta_completa__11[[#This Row],[13 - Ocorrências/Ambientes Atingidos]]),0)</f>
        <v>0</v>
      </c>
      <c r="CC550" s="85" t="str">
        <f t="shared" si="263"/>
        <v/>
      </c>
      <c r="CD550" s="84" t="str">
        <f>IF(consulta_completa__11[[#This Row],[13 - Ocorrências/Ambientes Atingidos]]="","X","")</f>
        <v/>
      </c>
      <c r="CE550" s="86">
        <f>IFERROR(FIND("IBAMA",consulta_completa__11[[#This Row],[14 - Inst. Atuando no Local]]),0)</f>
        <v>0</v>
      </c>
      <c r="CF550" s="86" t="str">
        <f t="shared" si="264"/>
        <v/>
      </c>
      <c r="CG550" s="86">
        <f>IFERROR(FIND("OEMA",consulta_completa__11[[#This Row],[14 - Inst. Atuando no Local]]),0)</f>
        <v>0</v>
      </c>
      <c r="CH550" s="86" t="str">
        <f t="shared" si="265"/>
        <v/>
      </c>
      <c r="CI550" s="86">
        <f>IFERROR(FIND("DEFESA CIVIL",consulta_completa__11[[#This Row],[14 - Inst. Atuando no Local]]),0)</f>
        <v>0</v>
      </c>
      <c r="CJ550" s="86" t="str">
        <f t="shared" si="266"/>
        <v/>
      </c>
      <c r="CK550" s="86">
        <f>IFERROR(FIND("CORPO DE BOMBEIROS",consulta_completa__11[[#This Row],[14 - Inst. Atuando no Local]]),0)</f>
        <v>0</v>
      </c>
      <c r="CL550" s="86" t="str">
        <f t="shared" si="267"/>
        <v/>
      </c>
      <c r="CM550" s="86">
        <f>IFERROR(FIND("POLÍCIA RODOVIÁRIA",consulta_completa__11[[#This Row],[14 - Inst. Atuando no Local]]),0)</f>
        <v>0</v>
      </c>
      <c r="CN550" s="86" t="str">
        <f t="shared" si="268"/>
        <v/>
      </c>
      <c r="CO550" s="86">
        <f>IFERROR(FIND("POLÍCIA MILITAR",consulta_completa__11[[#This Row],[14 - Inst. Atuando no Local]]),0)</f>
        <v>0</v>
      </c>
      <c r="CP550" s="86" t="str">
        <f t="shared" si="269"/>
        <v/>
      </c>
      <c r="CQ550" s="86">
        <f>IFERROR(FIND("POLÍCIA CIVIL",consulta_completa__11[[#This Row],[14 - Inst. Atuando no Local]]),0)</f>
        <v>0</v>
      </c>
      <c r="CR550" s="86" t="str">
        <f t="shared" si="270"/>
        <v/>
      </c>
      <c r="CS550" s="86">
        <f>IFERROR(FIND("MARINHA DO BRASIL",consulta_completa__11[[#This Row],[14 - Inst. Atuando no Local]]),0)</f>
        <v>0</v>
      </c>
      <c r="CT550" s="86" t="str">
        <f t="shared" si="271"/>
        <v/>
      </c>
      <c r="CU550" s="86">
        <f>IFERROR(FIND("EMPRESA ESPECIALIZADA EM ATENDIMENTO",consulta_completa__11[[#This Row],[14 - Inst. Atuando no Local]]),0)</f>
        <v>0</v>
      </c>
      <c r="CV550" s="86" t="str">
        <f t="shared" si="272"/>
        <v/>
      </c>
      <c r="CW550" s="86">
        <f>IFERROR(FIND("IBAMA",consulta_completa__11[[#This Row],[14 - Inst. Atuando no Local]]),0)</f>
        <v>0</v>
      </c>
      <c r="CX550" s="86" t="str">
        <f t="shared" si="273"/>
        <v/>
      </c>
      <c r="CY550" s="86" t="str">
        <f>IF(consulta_completa__11[[#This Row],[14 - Inst. Atuando no Local]]="","X","")</f>
        <v/>
      </c>
      <c r="CZ550" s="86">
        <f>IFERROR(FIND("OUTRA (S)",consulta_completa__11[[#This Row],[14 - Inst. Atuando no Local]]),0)</f>
        <v>0</v>
      </c>
      <c r="DA550" s="86" t="str">
        <f t="shared" si="274"/>
        <v/>
      </c>
      <c r="DB550" s="37" t="str">
        <f t="shared" si="275"/>
        <v>Sim</v>
      </c>
      <c r="DC550" s="37" t="str">
        <f t="shared" si="276"/>
        <v>Não</v>
      </c>
      <c r="DD550" s="37" t="str">
        <f t="shared" si="277"/>
        <v>Sim</v>
      </c>
      <c r="DE550" s="89" t="str">
        <f t="shared" si="279"/>
        <v>Federal</v>
      </c>
    </row>
    <row r="551" spans="1:109">
      <c r="A551" s="15">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4">
        <f>IFERROR(FIND("Óbitos/feridos",consulta_completa__11[[#This Row],[13 - Ocorrências/Ambientes Atingidos]]),0)</f>
        <v>0</v>
      </c>
      <c r="AY551" s="85" t="str">
        <f t="shared" si="249"/>
        <v/>
      </c>
      <c r="AZ551" s="84">
        <f>IFERROR(FIND("População afetada/evacuada",consulta_completa__11[[#This Row],[13 - Ocorrências/Ambientes Atingidos]]),0)</f>
        <v>0</v>
      </c>
      <c r="BA551" s="84" t="str">
        <f t="shared" si="250"/>
        <v/>
      </c>
      <c r="BB551" s="84">
        <f>IFERROR(FIND("Suspensão de abastecimento de água",consulta_completa__11[[#This Row],[13 - Ocorrências/Ambientes Atingidos]]),0)</f>
        <v>0</v>
      </c>
      <c r="BC551" s="85" t="str">
        <f t="shared" si="278"/>
        <v/>
      </c>
      <c r="BD551" s="84">
        <f>IFERROR(FIND("Rio/córrego",consulta_completa__11[[#This Row],[13 - Ocorrências/Ambientes Atingidos]]),0)</f>
        <v>0</v>
      </c>
      <c r="BE551" s="85" t="str">
        <f t="shared" si="251"/>
        <v/>
      </c>
      <c r="BF551" s="84">
        <f>IFERROR(FIND("Lago",consulta_completa__11[[#This Row],[13 - Ocorrências/Ambientes Atingidos]]),0)</f>
        <v>0</v>
      </c>
      <c r="BG551" s="85" t="str">
        <f t="shared" si="252"/>
        <v/>
      </c>
      <c r="BH551" s="84">
        <f>IFERROR(FIND("Mar",consulta_completa__11[[#This Row],[13 - Ocorrências/Ambientes Atingidos]]),0)</f>
        <v>0</v>
      </c>
      <c r="BI551" s="85" t="str">
        <f t="shared" si="253"/>
        <v/>
      </c>
      <c r="BJ551" s="84">
        <f>IFERROR(FIND("Praia",consulta_completa__11[[#This Row],[13 - Ocorrências/Ambientes Atingidos]]),0)</f>
        <v>0</v>
      </c>
      <c r="BK551" s="85" t="str">
        <f t="shared" si="254"/>
        <v/>
      </c>
      <c r="BL551" s="84">
        <f>IFERROR(FIND("Solo",consulta_completa__11[[#This Row],[13 - Ocorrências/Ambientes Atingidos]]),0)</f>
        <v>1</v>
      </c>
      <c r="BM551" s="85" t="str">
        <f t="shared" si="255"/>
        <v>X</v>
      </c>
      <c r="BN551" s="84">
        <f>IFERROR(FIND("Águas subterrâneas",consulta_completa__11[[#This Row],[13 - Ocorrências/Ambientes Atingidos]]),0)</f>
        <v>0</v>
      </c>
      <c r="BO551" s="85" t="str">
        <f t="shared" si="256"/>
        <v/>
      </c>
      <c r="BP551" s="84">
        <f>IFERROR(FIND("Atmosfera",consulta_completa__11[[#This Row],[13 - Ocorrências/Ambientes Atingidos]]),0)</f>
        <v>0</v>
      </c>
      <c r="BQ551" s="85" t="str">
        <f t="shared" si="257"/>
        <v/>
      </c>
      <c r="BR551" s="84">
        <f>IFERROR(FIND("Flora",consulta_completa__11[[#This Row],[13 - Ocorrências/Ambientes Atingidos]]),0)</f>
        <v>0</v>
      </c>
      <c r="BS551" s="85" t="str">
        <f t="shared" si="258"/>
        <v/>
      </c>
      <c r="BT551" s="84">
        <f>IFERROR(FIND("Fauna",consulta_completa__11[[#This Row],[13 - Ocorrências/Ambientes Atingidos]]),0)</f>
        <v>0</v>
      </c>
      <c r="BU551" s="85" t="str">
        <f t="shared" si="259"/>
        <v/>
      </c>
      <c r="BV551" s="84">
        <f>IFERROR(FIND("UC federal",consulta_completa__11[[#This Row],[13 - Ocorrências/Ambientes Atingidos]]),0)</f>
        <v>0</v>
      </c>
      <c r="BW551" s="85" t="str">
        <f t="shared" si="260"/>
        <v/>
      </c>
      <c r="BX551" s="84">
        <f>IFERROR(FIND("UC estadual/municipal",consulta_completa__11[[#This Row],[13 - Ocorrências/Ambientes Atingidos]]),0)</f>
        <v>0</v>
      </c>
      <c r="BY551" s="85" t="str">
        <f t="shared" si="261"/>
        <v/>
      </c>
      <c r="BZ551" s="84">
        <f>IFERROR(FIND("Outro(s)",consulta_completa__11[[#This Row],[13 - Ocorrências/Ambientes Atingidos]]),0)</f>
        <v>0</v>
      </c>
      <c r="CA551" s="85" t="str">
        <f t="shared" si="262"/>
        <v/>
      </c>
      <c r="CB551" s="84">
        <f>IFERROR(FIND("Sem dano",consulta_completa__11[[#This Row],[13 - Ocorrências/Ambientes Atingidos]]),0)</f>
        <v>0</v>
      </c>
      <c r="CC551" s="85" t="str">
        <f t="shared" si="263"/>
        <v/>
      </c>
      <c r="CD551" s="84" t="str">
        <f>IF(consulta_completa__11[[#This Row],[13 - Ocorrências/Ambientes Atingidos]]="","X","")</f>
        <v/>
      </c>
      <c r="CE551" s="86">
        <f>IFERROR(FIND("IBAMA",consulta_completa__11[[#This Row],[14 - Inst. Atuando no Local]]),0)</f>
        <v>0</v>
      </c>
      <c r="CF551" s="86" t="str">
        <f t="shared" si="264"/>
        <v/>
      </c>
      <c r="CG551" s="86">
        <f>IFERROR(FIND("OEMA",consulta_completa__11[[#This Row],[14 - Inst. Atuando no Local]]),0)</f>
        <v>0</v>
      </c>
      <c r="CH551" s="86" t="str">
        <f t="shared" si="265"/>
        <v/>
      </c>
      <c r="CI551" s="86">
        <f>IFERROR(FIND("DEFESA CIVIL",consulta_completa__11[[#This Row],[14 - Inst. Atuando no Local]]),0)</f>
        <v>0</v>
      </c>
      <c r="CJ551" s="86" t="str">
        <f t="shared" si="266"/>
        <v/>
      </c>
      <c r="CK551" s="86">
        <f>IFERROR(FIND("CORPO DE BOMBEIROS",consulta_completa__11[[#This Row],[14 - Inst. Atuando no Local]]),0)</f>
        <v>0</v>
      </c>
      <c r="CL551" s="86" t="str">
        <f t="shared" si="267"/>
        <v/>
      </c>
      <c r="CM551" s="86">
        <f>IFERROR(FIND("POLÍCIA RODOVIÁRIA",consulta_completa__11[[#This Row],[14 - Inst. Atuando no Local]]),0)</f>
        <v>0</v>
      </c>
      <c r="CN551" s="86" t="str">
        <f t="shared" si="268"/>
        <v/>
      </c>
      <c r="CO551" s="86">
        <f>IFERROR(FIND("POLÍCIA MILITAR",consulta_completa__11[[#This Row],[14 - Inst. Atuando no Local]]),0)</f>
        <v>0</v>
      </c>
      <c r="CP551" s="86" t="str">
        <f t="shared" si="269"/>
        <v/>
      </c>
      <c r="CQ551" s="86">
        <f>IFERROR(FIND("POLÍCIA CIVIL",consulta_completa__11[[#This Row],[14 - Inst. Atuando no Local]]),0)</f>
        <v>0</v>
      </c>
      <c r="CR551" s="86" t="str">
        <f t="shared" si="270"/>
        <v/>
      </c>
      <c r="CS551" s="86">
        <f>IFERROR(FIND("MARINHA DO BRASIL",consulta_completa__11[[#This Row],[14 - Inst. Atuando no Local]]),0)</f>
        <v>0</v>
      </c>
      <c r="CT551" s="86" t="str">
        <f t="shared" si="271"/>
        <v/>
      </c>
      <c r="CU551" s="86">
        <f>IFERROR(FIND("EMPRESA ESPECIALIZADA EM ATENDIMENTO",consulta_completa__11[[#This Row],[14 - Inst. Atuando no Local]]),0)</f>
        <v>0</v>
      </c>
      <c r="CV551" s="86" t="str">
        <f t="shared" si="272"/>
        <v/>
      </c>
      <c r="CW551" s="86">
        <f>IFERROR(FIND("IBAMA",consulta_completa__11[[#This Row],[14 - Inst. Atuando no Local]]),0)</f>
        <v>0</v>
      </c>
      <c r="CX551" s="86" t="str">
        <f t="shared" si="273"/>
        <v/>
      </c>
      <c r="CY551" s="86" t="str">
        <f>IF(consulta_completa__11[[#This Row],[14 - Inst. Atuando no Local]]="","X","")</f>
        <v/>
      </c>
      <c r="CZ551" s="86">
        <f>IFERROR(FIND("OUTRA (S)",consulta_completa__11[[#This Row],[14 - Inst. Atuando no Local]]),0)</f>
        <v>0</v>
      </c>
      <c r="DA551" s="86" t="str">
        <f t="shared" si="274"/>
        <v/>
      </c>
      <c r="DB551" s="37" t="str">
        <f t="shared" si="275"/>
        <v>Sim</v>
      </c>
      <c r="DC551" s="37" t="str">
        <f t="shared" si="276"/>
        <v>Não</v>
      </c>
      <c r="DD551" s="37" t="str">
        <f t="shared" si="277"/>
        <v>Sim</v>
      </c>
      <c r="DE551" s="89" t="str">
        <f t="shared" si="279"/>
        <v>Sem informação</v>
      </c>
    </row>
    <row r="552" spans="1:109">
      <c r="A552" s="15">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4">
        <f>IFERROR(FIND("Óbitos/feridos",consulta_completa__11[[#This Row],[13 - Ocorrências/Ambientes Atingidos]]),0)</f>
        <v>0</v>
      </c>
      <c r="AY552" s="85" t="str">
        <f t="shared" si="249"/>
        <v/>
      </c>
      <c r="AZ552" s="84">
        <f>IFERROR(FIND("População afetada/evacuada",consulta_completa__11[[#This Row],[13 - Ocorrências/Ambientes Atingidos]]),0)</f>
        <v>0</v>
      </c>
      <c r="BA552" s="84" t="str">
        <f t="shared" si="250"/>
        <v/>
      </c>
      <c r="BB552" s="84">
        <f>IFERROR(FIND("Suspensão de abastecimento de água",consulta_completa__11[[#This Row],[13 - Ocorrências/Ambientes Atingidos]]),0)</f>
        <v>0</v>
      </c>
      <c r="BC552" s="85" t="str">
        <f t="shared" si="278"/>
        <v/>
      </c>
      <c r="BD552" s="84">
        <f>IFERROR(FIND("Rio/córrego",consulta_completa__11[[#This Row],[13 - Ocorrências/Ambientes Atingidos]]),0)</f>
        <v>0</v>
      </c>
      <c r="BE552" s="85" t="str">
        <f t="shared" si="251"/>
        <v/>
      </c>
      <c r="BF552" s="84">
        <f>IFERROR(FIND("Lago",consulta_completa__11[[#This Row],[13 - Ocorrências/Ambientes Atingidos]]),0)</f>
        <v>0</v>
      </c>
      <c r="BG552" s="85" t="str">
        <f t="shared" si="252"/>
        <v/>
      </c>
      <c r="BH552" s="84">
        <f>IFERROR(FIND("Mar",consulta_completa__11[[#This Row],[13 - Ocorrências/Ambientes Atingidos]]),0)</f>
        <v>0</v>
      </c>
      <c r="BI552" s="85" t="str">
        <f t="shared" si="253"/>
        <v/>
      </c>
      <c r="BJ552" s="84">
        <f>IFERROR(FIND("Praia",consulta_completa__11[[#This Row],[13 - Ocorrências/Ambientes Atingidos]]),0)</f>
        <v>0</v>
      </c>
      <c r="BK552" s="85" t="str">
        <f t="shared" si="254"/>
        <v/>
      </c>
      <c r="BL552" s="84">
        <f>IFERROR(FIND("Solo",consulta_completa__11[[#This Row],[13 - Ocorrências/Ambientes Atingidos]]),0)</f>
        <v>1</v>
      </c>
      <c r="BM552" s="85" t="str">
        <f t="shared" si="255"/>
        <v>X</v>
      </c>
      <c r="BN552" s="84">
        <f>IFERROR(FIND("Águas subterrâneas",consulta_completa__11[[#This Row],[13 - Ocorrências/Ambientes Atingidos]]),0)</f>
        <v>0</v>
      </c>
      <c r="BO552" s="85" t="str">
        <f t="shared" si="256"/>
        <v/>
      </c>
      <c r="BP552" s="84">
        <f>IFERROR(FIND("Atmosfera",consulta_completa__11[[#This Row],[13 - Ocorrências/Ambientes Atingidos]]),0)</f>
        <v>0</v>
      </c>
      <c r="BQ552" s="85" t="str">
        <f t="shared" si="257"/>
        <v/>
      </c>
      <c r="BR552" s="84">
        <f>IFERROR(FIND("Flora",consulta_completa__11[[#This Row],[13 - Ocorrências/Ambientes Atingidos]]),0)</f>
        <v>0</v>
      </c>
      <c r="BS552" s="85" t="str">
        <f t="shared" si="258"/>
        <v/>
      </c>
      <c r="BT552" s="84">
        <f>IFERROR(FIND("Fauna",consulta_completa__11[[#This Row],[13 - Ocorrências/Ambientes Atingidos]]),0)</f>
        <v>0</v>
      </c>
      <c r="BU552" s="85" t="str">
        <f t="shared" si="259"/>
        <v/>
      </c>
      <c r="BV552" s="84">
        <f>IFERROR(FIND("UC federal",consulta_completa__11[[#This Row],[13 - Ocorrências/Ambientes Atingidos]]),0)</f>
        <v>0</v>
      </c>
      <c r="BW552" s="85" t="str">
        <f t="shared" si="260"/>
        <v/>
      </c>
      <c r="BX552" s="84">
        <f>IFERROR(FIND("UC estadual/municipal",consulta_completa__11[[#This Row],[13 - Ocorrências/Ambientes Atingidos]]),0)</f>
        <v>0</v>
      </c>
      <c r="BY552" s="85" t="str">
        <f t="shared" si="261"/>
        <v/>
      </c>
      <c r="BZ552" s="84">
        <f>IFERROR(FIND("Outro(s)",consulta_completa__11[[#This Row],[13 - Ocorrências/Ambientes Atingidos]]),0)</f>
        <v>7</v>
      </c>
      <c r="CA552" s="85" t="str">
        <f t="shared" si="262"/>
        <v>X</v>
      </c>
      <c r="CB552" s="84">
        <f>IFERROR(FIND("Sem dano",consulta_completa__11[[#This Row],[13 - Ocorrências/Ambientes Atingidos]]),0)</f>
        <v>0</v>
      </c>
      <c r="CC552" s="85" t="str">
        <f t="shared" si="263"/>
        <v/>
      </c>
      <c r="CD552" s="84" t="str">
        <f>IF(consulta_completa__11[[#This Row],[13 - Ocorrências/Ambientes Atingidos]]="","X","")</f>
        <v/>
      </c>
      <c r="CE552" s="86">
        <f>IFERROR(FIND("IBAMA",consulta_completa__11[[#This Row],[14 - Inst. Atuando no Local]]),0)</f>
        <v>0</v>
      </c>
      <c r="CF552" s="86" t="str">
        <f t="shared" si="264"/>
        <v/>
      </c>
      <c r="CG552" s="86">
        <f>IFERROR(FIND("OEMA",consulta_completa__11[[#This Row],[14 - Inst. Atuando no Local]]),0)</f>
        <v>0</v>
      </c>
      <c r="CH552" s="86" t="str">
        <f t="shared" si="265"/>
        <v/>
      </c>
      <c r="CI552" s="86">
        <f>IFERROR(FIND("DEFESA CIVIL",consulta_completa__11[[#This Row],[14 - Inst. Atuando no Local]]),0)</f>
        <v>0</v>
      </c>
      <c r="CJ552" s="86" t="str">
        <f t="shared" si="266"/>
        <v/>
      </c>
      <c r="CK552" s="86">
        <f>IFERROR(FIND("CORPO DE BOMBEIROS",consulta_completa__11[[#This Row],[14 - Inst. Atuando no Local]]),0)</f>
        <v>0</v>
      </c>
      <c r="CL552" s="86" t="str">
        <f t="shared" si="267"/>
        <v/>
      </c>
      <c r="CM552" s="86">
        <f>IFERROR(FIND("POLÍCIA RODOVIÁRIA",consulta_completa__11[[#This Row],[14 - Inst. Atuando no Local]]),0)</f>
        <v>0</v>
      </c>
      <c r="CN552" s="86" t="str">
        <f t="shared" si="268"/>
        <v/>
      </c>
      <c r="CO552" s="86">
        <f>IFERROR(FIND("POLÍCIA MILITAR",consulta_completa__11[[#This Row],[14 - Inst. Atuando no Local]]),0)</f>
        <v>0</v>
      </c>
      <c r="CP552" s="86" t="str">
        <f t="shared" si="269"/>
        <v/>
      </c>
      <c r="CQ552" s="86">
        <f>IFERROR(FIND("POLÍCIA CIVIL",consulta_completa__11[[#This Row],[14 - Inst. Atuando no Local]]),0)</f>
        <v>0</v>
      </c>
      <c r="CR552" s="86" t="str">
        <f t="shared" si="270"/>
        <v/>
      </c>
      <c r="CS552" s="86">
        <f>IFERROR(FIND("MARINHA DO BRASIL",consulta_completa__11[[#This Row],[14 - Inst. Atuando no Local]]),0)</f>
        <v>0</v>
      </c>
      <c r="CT552" s="86" t="str">
        <f t="shared" si="271"/>
        <v/>
      </c>
      <c r="CU552" s="86">
        <f>IFERROR(FIND("EMPRESA ESPECIALIZADA EM ATENDIMENTO",consulta_completa__11[[#This Row],[14 - Inst. Atuando no Local]]),0)</f>
        <v>0</v>
      </c>
      <c r="CV552" s="86" t="str">
        <f t="shared" si="272"/>
        <v/>
      </c>
      <c r="CW552" s="86">
        <f>IFERROR(FIND("IBAMA",consulta_completa__11[[#This Row],[14 - Inst. Atuando no Local]]),0)</f>
        <v>0</v>
      </c>
      <c r="CX552" s="86" t="str">
        <f t="shared" si="273"/>
        <v/>
      </c>
      <c r="CY552" s="86" t="str">
        <f>IF(consulta_completa__11[[#This Row],[14 - Inst. Atuando no Local]]="","X","")</f>
        <v/>
      </c>
      <c r="CZ552" s="86">
        <f>IFERROR(FIND("OUTRA (S)",consulta_completa__11[[#This Row],[14 - Inst. Atuando no Local]]),0)</f>
        <v>0</v>
      </c>
      <c r="DA552" s="86" t="str">
        <f t="shared" si="274"/>
        <v/>
      </c>
      <c r="DB552" s="37" t="str">
        <f t="shared" si="275"/>
        <v>Sim</v>
      </c>
      <c r="DC552" s="37" t="str">
        <f t="shared" si="276"/>
        <v>Não</v>
      </c>
      <c r="DD552" s="37" t="str">
        <f t="shared" si="277"/>
        <v>Sim</v>
      </c>
      <c r="DE552" s="89" t="str">
        <f t="shared" si="279"/>
        <v>Sem informação</v>
      </c>
    </row>
    <row r="553" spans="1:109">
      <c r="A553" s="15">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4">
        <f>IFERROR(FIND("Óbitos/feridos",consulta_completa__11[[#This Row],[13 - Ocorrências/Ambientes Atingidos]]),0)</f>
        <v>0</v>
      </c>
      <c r="AY553" s="85" t="str">
        <f t="shared" si="249"/>
        <v/>
      </c>
      <c r="AZ553" s="84">
        <f>IFERROR(FIND("População afetada/evacuada",consulta_completa__11[[#This Row],[13 - Ocorrências/Ambientes Atingidos]]),0)</f>
        <v>0</v>
      </c>
      <c r="BA553" s="84" t="str">
        <f t="shared" si="250"/>
        <v/>
      </c>
      <c r="BB553" s="84">
        <f>IFERROR(FIND("Suspensão de abastecimento de água",consulta_completa__11[[#This Row],[13 - Ocorrências/Ambientes Atingidos]]),0)</f>
        <v>0</v>
      </c>
      <c r="BC553" s="85" t="str">
        <f t="shared" si="278"/>
        <v/>
      </c>
      <c r="BD553" s="84">
        <f>IFERROR(FIND("Rio/córrego",consulta_completa__11[[#This Row],[13 - Ocorrências/Ambientes Atingidos]]),0)</f>
        <v>0</v>
      </c>
      <c r="BE553" s="85" t="str">
        <f t="shared" si="251"/>
        <v/>
      </c>
      <c r="BF553" s="84">
        <f>IFERROR(FIND("Lago",consulta_completa__11[[#This Row],[13 - Ocorrências/Ambientes Atingidos]]),0)</f>
        <v>0</v>
      </c>
      <c r="BG553" s="85" t="str">
        <f t="shared" si="252"/>
        <v/>
      </c>
      <c r="BH553" s="84">
        <f>IFERROR(FIND("Mar",consulta_completa__11[[#This Row],[13 - Ocorrências/Ambientes Atingidos]]),0)</f>
        <v>0</v>
      </c>
      <c r="BI553" s="85" t="str">
        <f t="shared" si="253"/>
        <v/>
      </c>
      <c r="BJ553" s="84">
        <f>IFERROR(FIND("Praia",consulta_completa__11[[#This Row],[13 - Ocorrências/Ambientes Atingidos]]),0)</f>
        <v>0</v>
      </c>
      <c r="BK553" s="85" t="str">
        <f t="shared" si="254"/>
        <v/>
      </c>
      <c r="BL553" s="84">
        <f>IFERROR(FIND("Solo",consulta_completa__11[[#This Row],[13 - Ocorrências/Ambientes Atingidos]]),0)</f>
        <v>0</v>
      </c>
      <c r="BM553" s="85" t="str">
        <f t="shared" si="255"/>
        <v/>
      </c>
      <c r="BN553" s="84">
        <f>IFERROR(FIND("Águas subterrâneas",consulta_completa__11[[#This Row],[13 - Ocorrências/Ambientes Atingidos]]),0)</f>
        <v>0</v>
      </c>
      <c r="BO553" s="85" t="str">
        <f t="shared" si="256"/>
        <v/>
      </c>
      <c r="BP553" s="84">
        <f>IFERROR(FIND("Atmosfera",consulta_completa__11[[#This Row],[13 - Ocorrências/Ambientes Atingidos]]),0)</f>
        <v>0</v>
      </c>
      <c r="BQ553" s="85" t="str">
        <f t="shared" si="257"/>
        <v/>
      </c>
      <c r="BR553" s="84">
        <f>IFERROR(FIND("Flora",consulta_completa__11[[#This Row],[13 - Ocorrências/Ambientes Atingidos]]),0)</f>
        <v>0</v>
      </c>
      <c r="BS553" s="85" t="str">
        <f t="shared" si="258"/>
        <v/>
      </c>
      <c r="BT553" s="84">
        <f>IFERROR(FIND("Fauna",consulta_completa__11[[#This Row],[13 - Ocorrências/Ambientes Atingidos]]),0)</f>
        <v>0</v>
      </c>
      <c r="BU553" s="85" t="str">
        <f t="shared" si="259"/>
        <v/>
      </c>
      <c r="BV553" s="84">
        <f>IFERROR(FIND("UC federal",consulta_completa__11[[#This Row],[13 - Ocorrências/Ambientes Atingidos]]),0)</f>
        <v>0</v>
      </c>
      <c r="BW553" s="85" t="str">
        <f t="shared" si="260"/>
        <v/>
      </c>
      <c r="BX553" s="84">
        <f>IFERROR(FIND("UC estadual/municipal",consulta_completa__11[[#This Row],[13 - Ocorrências/Ambientes Atingidos]]),0)</f>
        <v>0</v>
      </c>
      <c r="BY553" s="85" t="str">
        <f t="shared" si="261"/>
        <v/>
      </c>
      <c r="BZ553" s="84">
        <f>IFERROR(FIND("Outro(s)",consulta_completa__11[[#This Row],[13 - Ocorrências/Ambientes Atingidos]]),0)</f>
        <v>1</v>
      </c>
      <c r="CA553" s="85" t="str">
        <f t="shared" si="262"/>
        <v>X</v>
      </c>
      <c r="CB553" s="84">
        <f>IFERROR(FIND("Sem dano",consulta_completa__11[[#This Row],[13 - Ocorrências/Ambientes Atingidos]]),0)</f>
        <v>0</v>
      </c>
      <c r="CC553" s="85" t="str">
        <f t="shared" si="263"/>
        <v/>
      </c>
      <c r="CD553" s="84" t="str">
        <f>IF(consulta_completa__11[[#This Row],[13 - Ocorrências/Ambientes Atingidos]]="","X","")</f>
        <v/>
      </c>
      <c r="CE553" s="86">
        <f>IFERROR(FIND("IBAMA",consulta_completa__11[[#This Row],[14 - Inst. Atuando no Local]]),0)</f>
        <v>0</v>
      </c>
      <c r="CF553" s="86" t="str">
        <f t="shared" si="264"/>
        <v/>
      </c>
      <c r="CG553" s="86">
        <f>IFERROR(FIND("OEMA",consulta_completa__11[[#This Row],[14 - Inst. Atuando no Local]]),0)</f>
        <v>0</v>
      </c>
      <c r="CH553" s="86" t="str">
        <f t="shared" si="265"/>
        <v/>
      </c>
      <c r="CI553" s="86">
        <f>IFERROR(FIND("DEFESA CIVIL",consulta_completa__11[[#This Row],[14 - Inst. Atuando no Local]]),0)</f>
        <v>0</v>
      </c>
      <c r="CJ553" s="86" t="str">
        <f t="shared" si="266"/>
        <v/>
      </c>
      <c r="CK553" s="86">
        <f>IFERROR(FIND("CORPO DE BOMBEIROS",consulta_completa__11[[#This Row],[14 - Inst. Atuando no Local]]),0)</f>
        <v>0</v>
      </c>
      <c r="CL553" s="86" t="str">
        <f t="shared" si="267"/>
        <v/>
      </c>
      <c r="CM553" s="86">
        <f>IFERROR(FIND("POLÍCIA RODOVIÁRIA",consulta_completa__11[[#This Row],[14 - Inst. Atuando no Local]]),0)</f>
        <v>0</v>
      </c>
      <c r="CN553" s="86" t="str">
        <f t="shared" si="268"/>
        <v/>
      </c>
      <c r="CO553" s="86">
        <f>IFERROR(FIND("POLÍCIA MILITAR",consulta_completa__11[[#This Row],[14 - Inst. Atuando no Local]]),0)</f>
        <v>0</v>
      </c>
      <c r="CP553" s="86" t="str">
        <f t="shared" si="269"/>
        <v/>
      </c>
      <c r="CQ553" s="86">
        <f>IFERROR(FIND("POLÍCIA CIVIL",consulta_completa__11[[#This Row],[14 - Inst. Atuando no Local]]),0)</f>
        <v>0</v>
      </c>
      <c r="CR553" s="86" t="str">
        <f t="shared" si="270"/>
        <v/>
      </c>
      <c r="CS553" s="86">
        <f>IFERROR(FIND("MARINHA DO BRASIL",consulta_completa__11[[#This Row],[14 - Inst. Atuando no Local]]),0)</f>
        <v>0</v>
      </c>
      <c r="CT553" s="86" t="str">
        <f t="shared" si="271"/>
        <v/>
      </c>
      <c r="CU553" s="86">
        <f>IFERROR(FIND("EMPRESA ESPECIALIZADA EM ATENDIMENTO",consulta_completa__11[[#This Row],[14 - Inst. Atuando no Local]]),0)</f>
        <v>0</v>
      </c>
      <c r="CV553" s="86" t="str">
        <f t="shared" si="272"/>
        <v/>
      </c>
      <c r="CW553" s="86">
        <f>IFERROR(FIND("IBAMA",consulta_completa__11[[#This Row],[14 - Inst. Atuando no Local]]),0)</f>
        <v>0</v>
      </c>
      <c r="CX553" s="86" t="str">
        <f t="shared" si="273"/>
        <v/>
      </c>
      <c r="CY553" s="86" t="str">
        <f>IF(consulta_completa__11[[#This Row],[14 - Inst. Atuando no Local]]="","X","")</f>
        <v/>
      </c>
      <c r="CZ553" s="86">
        <f>IFERROR(FIND("OUTRA (S)",consulta_completa__11[[#This Row],[14 - Inst. Atuando no Local]]),0)</f>
        <v>0</v>
      </c>
      <c r="DA553" s="86" t="str">
        <f t="shared" si="274"/>
        <v/>
      </c>
      <c r="DB553" s="37" t="str">
        <f t="shared" si="275"/>
        <v>Sim</v>
      </c>
      <c r="DC553" s="37" t="str">
        <f t="shared" si="276"/>
        <v>Não</v>
      </c>
      <c r="DD553" s="37" t="str">
        <f t="shared" si="277"/>
        <v>Sim</v>
      </c>
      <c r="DE553" s="89" t="str">
        <f t="shared" si="279"/>
        <v>Sem informação</v>
      </c>
    </row>
    <row r="554" spans="1:109">
      <c r="A554" s="15">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4">
        <f>IFERROR(FIND("Óbitos/feridos",consulta_completa__11[[#This Row],[13 - Ocorrências/Ambientes Atingidos]]),0)</f>
        <v>0</v>
      </c>
      <c r="AY554" s="85" t="str">
        <f t="shared" si="249"/>
        <v/>
      </c>
      <c r="AZ554" s="84">
        <f>IFERROR(FIND("População afetada/evacuada",consulta_completa__11[[#This Row],[13 - Ocorrências/Ambientes Atingidos]]),0)</f>
        <v>0</v>
      </c>
      <c r="BA554" s="84" t="str">
        <f t="shared" si="250"/>
        <v/>
      </c>
      <c r="BB554" s="84">
        <f>IFERROR(FIND("Suspensão de abastecimento de água",consulta_completa__11[[#This Row],[13 - Ocorrências/Ambientes Atingidos]]),0)</f>
        <v>0</v>
      </c>
      <c r="BC554" s="85" t="str">
        <f t="shared" si="278"/>
        <v/>
      </c>
      <c r="BD554" s="84">
        <f>IFERROR(FIND("Rio/córrego",consulta_completa__11[[#This Row],[13 - Ocorrências/Ambientes Atingidos]]),0)</f>
        <v>0</v>
      </c>
      <c r="BE554" s="85" t="str">
        <f t="shared" si="251"/>
        <v/>
      </c>
      <c r="BF554" s="84">
        <f>IFERROR(FIND("Lago",consulta_completa__11[[#This Row],[13 - Ocorrências/Ambientes Atingidos]]),0)</f>
        <v>0</v>
      </c>
      <c r="BG554" s="85" t="str">
        <f t="shared" si="252"/>
        <v/>
      </c>
      <c r="BH554" s="84">
        <f>IFERROR(FIND("Mar",consulta_completa__11[[#This Row],[13 - Ocorrências/Ambientes Atingidos]]),0)</f>
        <v>1</v>
      </c>
      <c r="BI554" s="85" t="str">
        <f t="shared" si="253"/>
        <v>X</v>
      </c>
      <c r="BJ554" s="84">
        <f>IFERROR(FIND("Praia",consulta_completa__11[[#This Row],[13 - Ocorrências/Ambientes Atingidos]]),0)</f>
        <v>0</v>
      </c>
      <c r="BK554" s="85" t="str">
        <f t="shared" si="254"/>
        <v/>
      </c>
      <c r="BL554" s="84">
        <f>IFERROR(FIND("Solo",consulta_completa__11[[#This Row],[13 - Ocorrências/Ambientes Atingidos]]),0)</f>
        <v>0</v>
      </c>
      <c r="BM554" s="85" t="str">
        <f t="shared" si="255"/>
        <v/>
      </c>
      <c r="BN554" s="84">
        <f>IFERROR(FIND("Águas subterrâneas",consulta_completa__11[[#This Row],[13 - Ocorrências/Ambientes Atingidos]]),0)</f>
        <v>0</v>
      </c>
      <c r="BO554" s="85" t="str">
        <f t="shared" si="256"/>
        <v/>
      </c>
      <c r="BP554" s="84">
        <f>IFERROR(FIND("Atmosfera",consulta_completa__11[[#This Row],[13 - Ocorrências/Ambientes Atingidos]]),0)</f>
        <v>0</v>
      </c>
      <c r="BQ554" s="85" t="str">
        <f t="shared" si="257"/>
        <v/>
      </c>
      <c r="BR554" s="84">
        <f>IFERROR(FIND("Flora",consulta_completa__11[[#This Row],[13 - Ocorrências/Ambientes Atingidos]]),0)</f>
        <v>0</v>
      </c>
      <c r="BS554" s="85" t="str">
        <f t="shared" si="258"/>
        <v/>
      </c>
      <c r="BT554" s="84">
        <f>IFERROR(FIND("Fauna",consulta_completa__11[[#This Row],[13 - Ocorrências/Ambientes Atingidos]]),0)</f>
        <v>0</v>
      </c>
      <c r="BU554" s="85" t="str">
        <f t="shared" si="259"/>
        <v/>
      </c>
      <c r="BV554" s="84">
        <f>IFERROR(FIND("UC federal",consulta_completa__11[[#This Row],[13 - Ocorrências/Ambientes Atingidos]]),0)</f>
        <v>0</v>
      </c>
      <c r="BW554" s="85" t="str">
        <f t="shared" si="260"/>
        <v/>
      </c>
      <c r="BX554" s="84">
        <f>IFERROR(FIND("UC estadual/municipal",consulta_completa__11[[#This Row],[13 - Ocorrências/Ambientes Atingidos]]),0)</f>
        <v>0</v>
      </c>
      <c r="BY554" s="85" t="str">
        <f t="shared" si="261"/>
        <v/>
      </c>
      <c r="BZ554" s="84">
        <f>IFERROR(FIND("Outro(s)",consulta_completa__11[[#This Row],[13 - Ocorrências/Ambientes Atingidos]]),0)</f>
        <v>0</v>
      </c>
      <c r="CA554" s="85" t="str">
        <f t="shared" si="262"/>
        <v/>
      </c>
      <c r="CB554" s="84">
        <f>IFERROR(FIND("Sem dano",consulta_completa__11[[#This Row],[13 - Ocorrências/Ambientes Atingidos]]),0)</f>
        <v>0</v>
      </c>
      <c r="CC554" s="85" t="str">
        <f t="shared" si="263"/>
        <v/>
      </c>
      <c r="CD554" s="84" t="str">
        <f>IF(consulta_completa__11[[#This Row],[13 - Ocorrências/Ambientes Atingidos]]="","X","")</f>
        <v/>
      </c>
      <c r="CE554" s="86">
        <f>IFERROR(FIND("IBAMA",consulta_completa__11[[#This Row],[14 - Inst. Atuando no Local]]),0)</f>
        <v>0</v>
      </c>
      <c r="CF554" s="86" t="str">
        <f t="shared" si="264"/>
        <v/>
      </c>
      <c r="CG554" s="86">
        <f>IFERROR(FIND("OEMA",consulta_completa__11[[#This Row],[14 - Inst. Atuando no Local]]),0)</f>
        <v>0</v>
      </c>
      <c r="CH554" s="86" t="str">
        <f t="shared" si="265"/>
        <v/>
      </c>
      <c r="CI554" s="86">
        <f>IFERROR(FIND("DEFESA CIVIL",consulta_completa__11[[#This Row],[14 - Inst. Atuando no Local]]),0)</f>
        <v>0</v>
      </c>
      <c r="CJ554" s="86" t="str">
        <f t="shared" si="266"/>
        <v/>
      </c>
      <c r="CK554" s="86">
        <f>IFERROR(FIND("CORPO DE BOMBEIROS",consulta_completa__11[[#This Row],[14 - Inst. Atuando no Local]]),0)</f>
        <v>0</v>
      </c>
      <c r="CL554" s="86" t="str">
        <f t="shared" si="267"/>
        <v/>
      </c>
      <c r="CM554" s="86">
        <f>IFERROR(FIND("POLÍCIA RODOVIÁRIA",consulta_completa__11[[#This Row],[14 - Inst. Atuando no Local]]),0)</f>
        <v>0</v>
      </c>
      <c r="CN554" s="86" t="str">
        <f t="shared" si="268"/>
        <v/>
      </c>
      <c r="CO554" s="86">
        <f>IFERROR(FIND("POLÍCIA MILITAR",consulta_completa__11[[#This Row],[14 - Inst. Atuando no Local]]),0)</f>
        <v>0</v>
      </c>
      <c r="CP554" s="86" t="str">
        <f t="shared" si="269"/>
        <v/>
      </c>
      <c r="CQ554" s="86">
        <f>IFERROR(FIND("POLÍCIA CIVIL",consulta_completa__11[[#This Row],[14 - Inst. Atuando no Local]]),0)</f>
        <v>0</v>
      </c>
      <c r="CR554" s="86" t="str">
        <f t="shared" si="270"/>
        <v/>
      </c>
      <c r="CS554" s="86">
        <f>IFERROR(FIND("MARINHA DO BRASIL",consulta_completa__11[[#This Row],[14 - Inst. Atuando no Local]]),0)</f>
        <v>0</v>
      </c>
      <c r="CT554" s="86" t="str">
        <f t="shared" si="271"/>
        <v/>
      </c>
      <c r="CU554" s="86">
        <f>IFERROR(FIND("EMPRESA ESPECIALIZADA EM ATENDIMENTO",consulta_completa__11[[#This Row],[14 - Inst. Atuando no Local]]),0)</f>
        <v>0</v>
      </c>
      <c r="CV554" s="86" t="str">
        <f t="shared" si="272"/>
        <v/>
      </c>
      <c r="CW554" s="86">
        <f>IFERROR(FIND("IBAMA",consulta_completa__11[[#This Row],[14 - Inst. Atuando no Local]]),0)</f>
        <v>0</v>
      </c>
      <c r="CX554" s="86" t="str">
        <f t="shared" si="273"/>
        <v/>
      </c>
      <c r="CY554" s="86" t="str">
        <f>IF(consulta_completa__11[[#This Row],[14 - Inst. Atuando no Local]]="","X","")</f>
        <v/>
      </c>
      <c r="CZ554" s="86">
        <f>IFERROR(FIND("OUTRA (S)",consulta_completa__11[[#This Row],[14 - Inst. Atuando no Local]]),0)</f>
        <v>0</v>
      </c>
      <c r="DA554" s="86" t="str">
        <f t="shared" si="274"/>
        <v/>
      </c>
      <c r="DB554" s="37" t="str">
        <f t="shared" si="275"/>
        <v>Sim</v>
      </c>
      <c r="DC554" s="37" t="str">
        <f t="shared" si="276"/>
        <v>Não</v>
      </c>
      <c r="DD554" s="37" t="str">
        <f t="shared" si="277"/>
        <v>Sim</v>
      </c>
      <c r="DE554" s="89" t="str">
        <f t="shared" si="279"/>
        <v>Sem informação</v>
      </c>
    </row>
    <row r="555" spans="1:109">
      <c r="A555" s="15">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4">
        <f>IFERROR(FIND("Óbitos/feridos",consulta_completa__11[[#This Row],[13 - Ocorrências/Ambientes Atingidos]]),0)</f>
        <v>0</v>
      </c>
      <c r="AY555" s="85" t="str">
        <f t="shared" si="249"/>
        <v/>
      </c>
      <c r="AZ555" s="84">
        <f>IFERROR(FIND("População afetada/evacuada",consulta_completa__11[[#This Row],[13 - Ocorrências/Ambientes Atingidos]]),0)</f>
        <v>0</v>
      </c>
      <c r="BA555" s="84" t="str">
        <f t="shared" si="250"/>
        <v/>
      </c>
      <c r="BB555" s="84">
        <f>IFERROR(FIND("Suspensão de abastecimento de água",consulta_completa__11[[#This Row],[13 - Ocorrências/Ambientes Atingidos]]),0)</f>
        <v>0</v>
      </c>
      <c r="BC555" s="85" t="str">
        <f t="shared" si="278"/>
        <v/>
      </c>
      <c r="BD555" s="84">
        <f>IFERROR(FIND("Rio/córrego",consulta_completa__11[[#This Row],[13 - Ocorrências/Ambientes Atingidos]]),0)</f>
        <v>0</v>
      </c>
      <c r="BE555" s="85" t="str">
        <f t="shared" si="251"/>
        <v/>
      </c>
      <c r="BF555" s="84">
        <f>IFERROR(FIND("Lago",consulta_completa__11[[#This Row],[13 - Ocorrências/Ambientes Atingidos]]),0)</f>
        <v>0</v>
      </c>
      <c r="BG555" s="85" t="str">
        <f t="shared" si="252"/>
        <v/>
      </c>
      <c r="BH555" s="84">
        <f>IFERROR(FIND("Mar",consulta_completa__11[[#This Row],[13 - Ocorrências/Ambientes Atingidos]]),0)</f>
        <v>0</v>
      </c>
      <c r="BI555" s="85" t="str">
        <f t="shared" si="253"/>
        <v/>
      </c>
      <c r="BJ555" s="84">
        <f>IFERROR(FIND("Praia",consulta_completa__11[[#This Row],[13 - Ocorrências/Ambientes Atingidos]]),0)</f>
        <v>0</v>
      </c>
      <c r="BK555" s="85" t="str">
        <f t="shared" si="254"/>
        <v/>
      </c>
      <c r="BL555" s="84">
        <f>IFERROR(FIND("Solo",consulta_completa__11[[#This Row],[13 - Ocorrências/Ambientes Atingidos]]),0)</f>
        <v>1</v>
      </c>
      <c r="BM555" s="85" t="str">
        <f t="shared" si="255"/>
        <v>X</v>
      </c>
      <c r="BN555" s="84">
        <f>IFERROR(FIND("Águas subterrâneas",consulta_completa__11[[#This Row],[13 - Ocorrências/Ambientes Atingidos]]),0)</f>
        <v>0</v>
      </c>
      <c r="BO555" s="85" t="str">
        <f t="shared" si="256"/>
        <v/>
      </c>
      <c r="BP555" s="84">
        <f>IFERROR(FIND("Atmosfera",consulta_completa__11[[#This Row],[13 - Ocorrências/Ambientes Atingidos]]),0)</f>
        <v>0</v>
      </c>
      <c r="BQ555" s="85" t="str">
        <f t="shared" si="257"/>
        <v/>
      </c>
      <c r="BR555" s="84">
        <f>IFERROR(FIND("Flora",consulta_completa__11[[#This Row],[13 - Ocorrências/Ambientes Atingidos]]),0)</f>
        <v>0</v>
      </c>
      <c r="BS555" s="85" t="str">
        <f t="shared" si="258"/>
        <v/>
      </c>
      <c r="BT555" s="84">
        <f>IFERROR(FIND("Fauna",consulta_completa__11[[#This Row],[13 - Ocorrências/Ambientes Atingidos]]),0)</f>
        <v>0</v>
      </c>
      <c r="BU555" s="85" t="str">
        <f t="shared" si="259"/>
        <v/>
      </c>
      <c r="BV555" s="84">
        <f>IFERROR(FIND("UC federal",consulta_completa__11[[#This Row],[13 - Ocorrências/Ambientes Atingidos]]),0)</f>
        <v>0</v>
      </c>
      <c r="BW555" s="85" t="str">
        <f t="shared" si="260"/>
        <v/>
      </c>
      <c r="BX555" s="84">
        <f>IFERROR(FIND("UC estadual/municipal",consulta_completa__11[[#This Row],[13 - Ocorrências/Ambientes Atingidos]]),0)</f>
        <v>0</v>
      </c>
      <c r="BY555" s="85" t="str">
        <f t="shared" si="261"/>
        <v/>
      </c>
      <c r="BZ555" s="84">
        <f>IFERROR(FIND("Outro(s)",consulta_completa__11[[#This Row],[13 - Ocorrências/Ambientes Atingidos]]),0)</f>
        <v>0</v>
      </c>
      <c r="CA555" s="85" t="str">
        <f t="shared" si="262"/>
        <v/>
      </c>
      <c r="CB555" s="84">
        <f>IFERROR(FIND("Sem dano",consulta_completa__11[[#This Row],[13 - Ocorrências/Ambientes Atingidos]]),0)</f>
        <v>0</v>
      </c>
      <c r="CC555" s="85" t="str">
        <f t="shared" si="263"/>
        <v/>
      </c>
      <c r="CD555" s="84" t="str">
        <f>IF(consulta_completa__11[[#This Row],[13 - Ocorrências/Ambientes Atingidos]]="","X","")</f>
        <v/>
      </c>
      <c r="CE555" s="86">
        <f>IFERROR(FIND("IBAMA",consulta_completa__11[[#This Row],[14 - Inst. Atuando no Local]]),0)</f>
        <v>0</v>
      </c>
      <c r="CF555" s="86" t="str">
        <f t="shared" si="264"/>
        <v/>
      </c>
      <c r="CG555" s="86">
        <f>IFERROR(FIND("OEMA",consulta_completa__11[[#This Row],[14 - Inst. Atuando no Local]]),0)</f>
        <v>0</v>
      </c>
      <c r="CH555" s="86" t="str">
        <f t="shared" si="265"/>
        <v/>
      </c>
      <c r="CI555" s="86">
        <f>IFERROR(FIND("DEFESA CIVIL",consulta_completa__11[[#This Row],[14 - Inst. Atuando no Local]]),0)</f>
        <v>0</v>
      </c>
      <c r="CJ555" s="86" t="str">
        <f t="shared" si="266"/>
        <v/>
      </c>
      <c r="CK555" s="86">
        <f>IFERROR(FIND("CORPO DE BOMBEIROS",consulta_completa__11[[#This Row],[14 - Inst. Atuando no Local]]),0)</f>
        <v>0</v>
      </c>
      <c r="CL555" s="86" t="str">
        <f t="shared" si="267"/>
        <v/>
      </c>
      <c r="CM555" s="86">
        <f>IFERROR(FIND("POLÍCIA RODOVIÁRIA",consulta_completa__11[[#This Row],[14 - Inst. Atuando no Local]]),0)</f>
        <v>0</v>
      </c>
      <c r="CN555" s="86" t="str">
        <f t="shared" si="268"/>
        <v/>
      </c>
      <c r="CO555" s="86">
        <f>IFERROR(FIND("POLÍCIA MILITAR",consulta_completa__11[[#This Row],[14 - Inst. Atuando no Local]]),0)</f>
        <v>0</v>
      </c>
      <c r="CP555" s="86" t="str">
        <f t="shared" si="269"/>
        <v/>
      </c>
      <c r="CQ555" s="86">
        <f>IFERROR(FIND("POLÍCIA CIVIL",consulta_completa__11[[#This Row],[14 - Inst. Atuando no Local]]),0)</f>
        <v>0</v>
      </c>
      <c r="CR555" s="86" t="str">
        <f t="shared" si="270"/>
        <v/>
      </c>
      <c r="CS555" s="86">
        <f>IFERROR(FIND("MARINHA DO BRASIL",consulta_completa__11[[#This Row],[14 - Inst. Atuando no Local]]),0)</f>
        <v>0</v>
      </c>
      <c r="CT555" s="86" t="str">
        <f t="shared" si="271"/>
        <v/>
      </c>
      <c r="CU555" s="86">
        <f>IFERROR(FIND("EMPRESA ESPECIALIZADA EM ATENDIMENTO",consulta_completa__11[[#This Row],[14 - Inst. Atuando no Local]]),0)</f>
        <v>0</v>
      </c>
      <c r="CV555" s="86" t="str">
        <f t="shared" si="272"/>
        <v/>
      </c>
      <c r="CW555" s="86">
        <f>IFERROR(FIND("IBAMA",consulta_completa__11[[#This Row],[14 - Inst. Atuando no Local]]),0)</f>
        <v>0</v>
      </c>
      <c r="CX555" s="86" t="str">
        <f t="shared" si="273"/>
        <v/>
      </c>
      <c r="CY555" s="86" t="str">
        <f>IF(consulta_completa__11[[#This Row],[14 - Inst. Atuando no Local]]="","X","")</f>
        <v>X</v>
      </c>
      <c r="CZ555" s="86">
        <f>IFERROR(FIND("OUTRA (S)",consulta_completa__11[[#This Row],[14 - Inst. Atuando no Local]]),0)</f>
        <v>0</v>
      </c>
      <c r="DA555" s="86" t="str">
        <f t="shared" si="274"/>
        <v/>
      </c>
      <c r="DB555" s="37" t="str">
        <f t="shared" si="275"/>
        <v>Sim</v>
      </c>
      <c r="DC555" s="37" t="str">
        <f t="shared" si="276"/>
        <v>Não</v>
      </c>
      <c r="DD555" s="37" t="str">
        <f t="shared" si="277"/>
        <v>Sim</v>
      </c>
      <c r="DE555" s="89" t="str">
        <f t="shared" si="279"/>
        <v>Federal</v>
      </c>
    </row>
    <row r="556" spans="1:109">
      <c r="A556" s="15">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4">
        <f>IFERROR(FIND("Óbitos/feridos",consulta_completa__11[[#This Row],[13 - Ocorrências/Ambientes Atingidos]]),0)</f>
        <v>0</v>
      </c>
      <c r="AY556" s="85" t="str">
        <f t="shared" si="249"/>
        <v/>
      </c>
      <c r="AZ556" s="84">
        <f>IFERROR(FIND("População afetada/evacuada",consulta_completa__11[[#This Row],[13 - Ocorrências/Ambientes Atingidos]]),0)</f>
        <v>0</v>
      </c>
      <c r="BA556" s="84" t="str">
        <f t="shared" si="250"/>
        <v/>
      </c>
      <c r="BB556" s="84">
        <f>IFERROR(FIND("Suspensão de abastecimento de água",consulta_completa__11[[#This Row],[13 - Ocorrências/Ambientes Atingidos]]),0)</f>
        <v>0</v>
      </c>
      <c r="BC556" s="85" t="str">
        <f t="shared" si="278"/>
        <v/>
      </c>
      <c r="BD556" s="84">
        <f>IFERROR(FIND("Rio/córrego",consulta_completa__11[[#This Row],[13 - Ocorrências/Ambientes Atingidos]]),0)</f>
        <v>0</v>
      </c>
      <c r="BE556" s="85" t="str">
        <f t="shared" si="251"/>
        <v/>
      </c>
      <c r="BF556" s="84">
        <f>IFERROR(FIND("Lago",consulta_completa__11[[#This Row],[13 - Ocorrências/Ambientes Atingidos]]),0)</f>
        <v>0</v>
      </c>
      <c r="BG556" s="85" t="str">
        <f t="shared" si="252"/>
        <v/>
      </c>
      <c r="BH556" s="84">
        <f>IFERROR(FIND("Mar",consulta_completa__11[[#This Row],[13 - Ocorrências/Ambientes Atingidos]]),0)</f>
        <v>0</v>
      </c>
      <c r="BI556" s="85" t="str">
        <f t="shared" si="253"/>
        <v/>
      </c>
      <c r="BJ556" s="84">
        <f>IFERROR(FIND("Praia",consulta_completa__11[[#This Row],[13 - Ocorrências/Ambientes Atingidos]]),0)</f>
        <v>0</v>
      </c>
      <c r="BK556" s="85" t="str">
        <f t="shared" si="254"/>
        <v/>
      </c>
      <c r="BL556" s="84">
        <f>IFERROR(FIND("Solo",consulta_completa__11[[#This Row],[13 - Ocorrências/Ambientes Atingidos]]),0)</f>
        <v>0</v>
      </c>
      <c r="BM556" s="85" t="str">
        <f t="shared" si="255"/>
        <v/>
      </c>
      <c r="BN556" s="84">
        <f>IFERROR(FIND("Águas subterrâneas",consulta_completa__11[[#This Row],[13 - Ocorrências/Ambientes Atingidos]]),0)</f>
        <v>0</v>
      </c>
      <c r="BO556" s="85" t="str">
        <f t="shared" si="256"/>
        <v/>
      </c>
      <c r="BP556" s="84">
        <f>IFERROR(FIND("Atmosfera",consulta_completa__11[[#This Row],[13 - Ocorrências/Ambientes Atingidos]]),0)</f>
        <v>0</v>
      </c>
      <c r="BQ556" s="85" t="str">
        <f t="shared" si="257"/>
        <v/>
      </c>
      <c r="BR556" s="84">
        <f>IFERROR(FIND("Flora",consulta_completa__11[[#This Row],[13 - Ocorrências/Ambientes Atingidos]]),0)</f>
        <v>0</v>
      </c>
      <c r="BS556" s="85" t="str">
        <f t="shared" si="258"/>
        <v/>
      </c>
      <c r="BT556" s="84">
        <f>IFERROR(FIND("Fauna",consulta_completa__11[[#This Row],[13 - Ocorrências/Ambientes Atingidos]]),0)</f>
        <v>0</v>
      </c>
      <c r="BU556" s="85" t="str">
        <f t="shared" si="259"/>
        <v/>
      </c>
      <c r="BV556" s="84">
        <f>IFERROR(FIND("UC federal",consulta_completa__11[[#This Row],[13 - Ocorrências/Ambientes Atingidos]]),0)</f>
        <v>0</v>
      </c>
      <c r="BW556" s="85" t="str">
        <f t="shared" si="260"/>
        <v/>
      </c>
      <c r="BX556" s="84">
        <f>IFERROR(FIND("UC estadual/municipal",consulta_completa__11[[#This Row],[13 - Ocorrências/Ambientes Atingidos]]),0)</f>
        <v>0</v>
      </c>
      <c r="BY556" s="85" t="str">
        <f t="shared" si="261"/>
        <v/>
      </c>
      <c r="BZ556" s="84">
        <f>IFERROR(FIND("Outro(s)",consulta_completa__11[[#This Row],[13 - Ocorrências/Ambientes Atingidos]]),0)</f>
        <v>1</v>
      </c>
      <c r="CA556" s="85" t="str">
        <f t="shared" si="262"/>
        <v>X</v>
      </c>
      <c r="CB556" s="84">
        <f>IFERROR(FIND("Sem dano",consulta_completa__11[[#This Row],[13 - Ocorrências/Ambientes Atingidos]]),0)</f>
        <v>0</v>
      </c>
      <c r="CC556" s="85" t="str">
        <f t="shared" si="263"/>
        <v/>
      </c>
      <c r="CD556" s="84" t="str">
        <f>IF(consulta_completa__11[[#This Row],[13 - Ocorrências/Ambientes Atingidos]]="","X","")</f>
        <v/>
      </c>
      <c r="CE556" s="86">
        <f>IFERROR(FIND("IBAMA",consulta_completa__11[[#This Row],[14 - Inst. Atuando no Local]]),0)</f>
        <v>0</v>
      </c>
      <c r="CF556" s="86" t="str">
        <f t="shared" si="264"/>
        <v/>
      </c>
      <c r="CG556" s="86">
        <f>IFERROR(FIND("OEMA",consulta_completa__11[[#This Row],[14 - Inst. Atuando no Local]]),0)</f>
        <v>0</v>
      </c>
      <c r="CH556" s="86" t="str">
        <f t="shared" si="265"/>
        <v/>
      </c>
      <c r="CI556" s="86">
        <f>IFERROR(FIND("DEFESA CIVIL",consulta_completa__11[[#This Row],[14 - Inst. Atuando no Local]]),0)</f>
        <v>0</v>
      </c>
      <c r="CJ556" s="86" t="str">
        <f t="shared" si="266"/>
        <v/>
      </c>
      <c r="CK556" s="86">
        <f>IFERROR(FIND("CORPO DE BOMBEIROS",consulta_completa__11[[#This Row],[14 - Inst. Atuando no Local]]),0)</f>
        <v>0</v>
      </c>
      <c r="CL556" s="86" t="str">
        <f t="shared" si="267"/>
        <v/>
      </c>
      <c r="CM556" s="86">
        <f>IFERROR(FIND("POLÍCIA RODOVIÁRIA",consulta_completa__11[[#This Row],[14 - Inst. Atuando no Local]]),0)</f>
        <v>0</v>
      </c>
      <c r="CN556" s="86" t="str">
        <f t="shared" si="268"/>
        <v/>
      </c>
      <c r="CO556" s="86">
        <f>IFERROR(FIND("POLÍCIA MILITAR",consulta_completa__11[[#This Row],[14 - Inst. Atuando no Local]]),0)</f>
        <v>0</v>
      </c>
      <c r="CP556" s="86" t="str">
        <f t="shared" si="269"/>
        <v/>
      </c>
      <c r="CQ556" s="86">
        <f>IFERROR(FIND("POLÍCIA CIVIL",consulta_completa__11[[#This Row],[14 - Inst. Atuando no Local]]),0)</f>
        <v>0</v>
      </c>
      <c r="CR556" s="86" t="str">
        <f t="shared" si="270"/>
        <v/>
      </c>
      <c r="CS556" s="86">
        <f>IFERROR(FIND("MARINHA DO BRASIL",consulta_completa__11[[#This Row],[14 - Inst. Atuando no Local]]),0)</f>
        <v>0</v>
      </c>
      <c r="CT556" s="86" t="str">
        <f t="shared" si="271"/>
        <v/>
      </c>
      <c r="CU556" s="86">
        <f>IFERROR(FIND("EMPRESA ESPECIALIZADA EM ATENDIMENTO",consulta_completa__11[[#This Row],[14 - Inst. Atuando no Local]]),0)</f>
        <v>0</v>
      </c>
      <c r="CV556" s="86" t="str">
        <f t="shared" si="272"/>
        <v/>
      </c>
      <c r="CW556" s="86">
        <f>IFERROR(FIND("IBAMA",consulta_completa__11[[#This Row],[14 - Inst. Atuando no Local]]),0)</f>
        <v>0</v>
      </c>
      <c r="CX556" s="86" t="str">
        <f t="shared" si="273"/>
        <v/>
      </c>
      <c r="CY556" s="86" t="str">
        <f>IF(consulta_completa__11[[#This Row],[14 - Inst. Atuando no Local]]="","X","")</f>
        <v/>
      </c>
      <c r="CZ556" s="86">
        <f>IFERROR(FIND("OUTRA (S)",consulta_completa__11[[#This Row],[14 - Inst. Atuando no Local]]),0)</f>
        <v>0</v>
      </c>
      <c r="DA556" s="86" t="str">
        <f t="shared" si="274"/>
        <v/>
      </c>
      <c r="DB556" s="37" t="str">
        <f t="shared" si="275"/>
        <v>Sim</v>
      </c>
      <c r="DC556" s="37" t="str">
        <f t="shared" si="276"/>
        <v>Não</v>
      </c>
      <c r="DD556" s="37" t="str">
        <f t="shared" si="277"/>
        <v>Sim</v>
      </c>
      <c r="DE556" s="89" t="str">
        <f t="shared" si="279"/>
        <v>Federal</v>
      </c>
    </row>
    <row r="557" spans="1:109">
      <c r="A557" s="15">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4">
        <f>IFERROR(FIND("Óbitos/feridos",consulta_completa__11[[#This Row],[13 - Ocorrências/Ambientes Atingidos]]),0)</f>
        <v>0</v>
      </c>
      <c r="AY557" s="85" t="str">
        <f t="shared" si="249"/>
        <v/>
      </c>
      <c r="AZ557" s="84">
        <f>IFERROR(FIND("População afetada/evacuada",consulta_completa__11[[#This Row],[13 - Ocorrências/Ambientes Atingidos]]),0)</f>
        <v>0</v>
      </c>
      <c r="BA557" s="84" t="str">
        <f t="shared" si="250"/>
        <v/>
      </c>
      <c r="BB557" s="84">
        <f>IFERROR(FIND("Suspensão de abastecimento de água",consulta_completa__11[[#This Row],[13 - Ocorrências/Ambientes Atingidos]]),0)</f>
        <v>0</v>
      </c>
      <c r="BC557" s="85" t="str">
        <f t="shared" si="278"/>
        <v/>
      </c>
      <c r="BD557" s="84">
        <f>IFERROR(FIND("Rio/córrego",consulta_completa__11[[#This Row],[13 - Ocorrências/Ambientes Atingidos]]),0)</f>
        <v>0</v>
      </c>
      <c r="BE557" s="85" t="str">
        <f t="shared" si="251"/>
        <v/>
      </c>
      <c r="BF557" s="84">
        <f>IFERROR(FIND("Lago",consulta_completa__11[[#This Row],[13 - Ocorrências/Ambientes Atingidos]]),0)</f>
        <v>0</v>
      </c>
      <c r="BG557" s="85" t="str">
        <f t="shared" si="252"/>
        <v/>
      </c>
      <c r="BH557" s="84">
        <f>IFERROR(FIND("Mar",consulta_completa__11[[#This Row],[13 - Ocorrências/Ambientes Atingidos]]),0)</f>
        <v>1</v>
      </c>
      <c r="BI557" s="85" t="str">
        <f t="shared" si="253"/>
        <v>X</v>
      </c>
      <c r="BJ557" s="84">
        <f>IFERROR(FIND("Praia",consulta_completa__11[[#This Row],[13 - Ocorrências/Ambientes Atingidos]]),0)</f>
        <v>0</v>
      </c>
      <c r="BK557" s="85" t="str">
        <f t="shared" si="254"/>
        <v/>
      </c>
      <c r="BL557" s="84">
        <f>IFERROR(FIND("Solo",consulta_completa__11[[#This Row],[13 - Ocorrências/Ambientes Atingidos]]),0)</f>
        <v>0</v>
      </c>
      <c r="BM557" s="85" t="str">
        <f t="shared" si="255"/>
        <v/>
      </c>
      <c r="BN557" s="84">
        <f>IFERROR(FIND("Águas subterrâneas",consulta_completa__11[[#This Row],[13 - Ocorrências/Ambientes Atingidos]]),0)</f>
        <v>0</v>
      </c>
      <c r="BO557" s="85" t="str">
        <f t="shared" si="256"/>
        <v/>
      </c>
      <c r="BP557" s="84">
        <f>IFERROR(FIND("Atmosfera",consulta_completa__11[[#This Row],[13 - Ocorrências/Ambientes Atingidos]]),0)</f>
        <v>0</v>
      </c>
      <c r="BQ557" s="85" t="str">
        <f t="shared" si="257"/>
        <v/>
      </c>
      <c r="BR557" s="84">
        <f>IFERROR(FIND("Flora",consulta_completa__11[[#This Row],[13 - Ocorrências/Ambientes Atingidos]]),0)</f>
        <v>0</v>
      </c>
      <c r="BS557" s="85" t="str">
        <f t="shared" si="258"/>
        <v/>
      </c>
      <c r="BT557" s="84">
        <f>IFERROR(FIND("Fauna",consulta_completa__11[[#This Row],[13 - Ocorrências/Ambientes Atingidos]]),0)</f>
        <v>0</v>
      </c>
      <c r="BU557" s="85" t="str">
        <f t="shared" si="259"/>
        <v/>
      </c>
      <c r="BV557" s="84">
        <f>IFERROR(FIND("UC federal",consulta_completa__11[[#This Row],[13 - Ocorrências/Ambientes Atingidos]]),0)</f>
        <v>0</v>
      </c>
      <c r="BW557" s="85" t="str">
        <f t="shared" si="260"/>
        <v/>
      </c>
      <c r="BX557" s="84">
        <f>IFERROR(FIND("UC estadual/municipal",consulta_completa__11[[#This Row],[13 - Ocorrências/Ambientes Atingidos]]),0)</f>
        <v>0</v>
      </c>
      <c r="BY557" s="85" t="str">
        <f t="shared" si="261"/>
        <v/>
      </c>
      <c r="BZ557" s="84">
        <f>IFERROR(FIND("Outro(s)",consulta_completa__11[[#This Row],[13 - Ocorrências/Ambientes Atingidos]]),0)</f>
        <v>0</v>
      </c>
      <c r="CA557" s="85" t="str">
        <f t="shared" si="262"/>
        <v/>
      </c>
      <c r="CB557" s="84">
        <f>IFERROR(FIND("Sem dano",consulta_completa__11[[#This Row],[13 - Ocorrências/Ambientes Atingidos]]),0)</f>
        <v>0</v>
      </c>
      <c r="CC557" s="85" t="str">
        <f t="shared" si="263"/>
        <v/>
      </c>
      <c r="CD557" s="84" t="str">
        <f>IF(consulta_completa__11[[#This Row],[13 - Ocorrências/Ambientes Atingidos]]="","X","")</f>
        <v/>
      </c>
      <c r="CE557" s="86">
        <f>IFERROR(FIND("IBAMA",consulta_completa__11[[#This Row],[14 - Inst. Atuando no Local]]),0)</f>
        <v>0</v>
      </c>
      <c r="CF557" s="86" t="str">
        <f t="shared" si="264"/>
        <v/>
      </c>
      <c r="CG557" s="86">
        <f>IFERROR(FIND("OEMA",consulta_completa__11[[#This Row],[14 - Inst. Atuando no Local]]),0)</f>
        <v>0</v>
      </c>
      <c r="CH557" s="86" t="str">
        <f t="shared" si="265"/>
        <v/>
      </c>
      <c r="CI557" s="86">
        <f>IFERROR(FIND("DEFESA CIVIL",consulta_completa__11[[#This Row],[14 - Inst. Atuando no Local]]),0)</f>
        <v>0</v>
      </c>
      <c r="CJ557" s="86" t="str">
        <f t="shared" si="266"/>
        <v/>
      </c>
      <c r="CK557" s="86">
        <f>IFERROR(FIND("CORPO DE BOMBEIROS",consulta_completa__11[[#This Row],[14 - Inst. Atuando no Local]]),0)</f>
        <v>0</v>
      </c>
      <c r="CL557" s="86" t="str">
        <f t="shared" si="267"/>
        <v/>
      </c>
      <c r="CM557" s="86">
        <f>IFERROR(FIND("POLÍCIA RODOVIÁRIA",consulta_completa__11[[#This Row],[14 - Inst. Atuando no Local]]),0)</f>
        <v>0</v>
      </c>
      <c r="CN557" s="86" t="str">
        <f t="shared" si="268"/>
        <v/>
      </c>
      <c r="CO557" s="86">
        <f>IFERROR(FIND("POLÍCIA MILITAR",consulta_completa__11[[#This Row],[14 - Inst. Atuando no Local]]),0)</f>
        <v>0</v>
      </c>
      <c r="CP557" s="86" t="str">
        <f t="shared" si="269"/>
        <v/>
      </c>
      <c r="CQ557" s="86">
        <f>IFERROR(FIND("POLÍCIA CIVIL",consulta_completa__11[[#This Row],[14 - Inst. Atuando no Local]]),0)</f>
        <v>0</v>
      </c>
      <c r="CR557" s="86" t="str">
        <f t="shared" si="270"/>
        <v/>
      </c>
      <c r="CS557" s="86">
        <f>IFERROR(FIND("MARINHA DO BRASIL",consulta_completa__11[[#This Row],[14 - Inst. Atuando no Local]]),0)</f>
        <v>0</v>
      </c>
      <c r="CT557" s="86" t="str">
        <f t="shared" si="271"/>
        <v/>
      </c>
      <c r="CU557" s="86">
        <f>IFERROR(FIND("EMPRESA ESPECIALIZADA EM ATENDIMENTO",consulta_completa__11[[#This Row],[14 - Inst. Atuando no Local]]),0)</f>
        <v>0</v>
      </c>
      <c r="CV557" s="86" t="str">
        <f t="shared" si="272"/>
        <v/>
      </c>
      <c r="CW557" s="86">
        <f>IFERROR(FIND("IBAMA",consulta_completa__11[[#This Row],[14 - Inst. Atuando no Local]]),0)</f>
        <v>0</v>
      </c>
      <c r="CX557" s="86" t="str">
        <f t="shared" si="273"/>
        <v/>
      </c>
      <c r="CY557" s="86" t="str">
        <f>IF(consulta_completa__11[[#This Row],[14 - Inst. Atuando no Local]]="","X","")</f>
        <v/>
      </c>
      <c r="CZ557" s="86">
        <f>IFERROR(FIND("OUTRA (S)",consulta_completa__11[[#This Row],[14 - Inst. Atuando no Local]]),0)</f>
        <v>0</v>
      </c>
      <c r="DA557" s="86" t="str">
        <f t="shared" si="274"/>
        <v/>
      </c>
      <c r="DB557" s="37" t="str">
        <f t="shared" si="275"/>
        <v>Sim</v>
      </c>
      <c r="DC557" s="37" t="str">
        <f t="shared" si="276"/>
        <v>Não</v>
      </c>
      <c r="DD557" s="37" t="str">
        <f t="shared" si="277"/>
        <v>Sim</v>
      </c>
      <c r="DE557" s="89" t="str">
        <f t="shared" si="279"/>
        <v>Federal</v>
      </c>
    </row>
    <row r="558" spans="1:109">
      <c r="A558" s="15">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4">
        <f>IFERROR(FIND("Óbitos/feridos",consulta_completa__11[[#This Row],[13 - Ocorrências/Ambientes Atingidos]]),0)</f>
        <v>0</v>
      </c>
      <c r="AY558" s="85" t="str">
        <f t="shared" si="249"/>
        <v/>
      </c>
      <c r="AZ558" s="84">
        <f>IFERROR(FIND("População afetada/evacuada",consulta_completa__11[[#This Row],[13 - Ocorrências/Ambientes Atingidos]]),0)</f>
        <v>0</v>
      </c>
      <c r="BA558" s="84" t="str">
        <f t="shared" si="250"/>
        <v/>
      </c>
      <c r="BB558" s="84">
        <f>IFERROR(FIND("Suspensão de abastecimento de água",consulta_completa__11[[#This Row],[13 - Ocorrências/Ambientes Atingidos]]),0)</f>
        <v>0</v>
      </c>
      <c r="BC558" s="85" t="str">
        <f t="shared" si="278"/>
        <v/>
      </c>
      <c r="BD558" s="84">
        <f>IFERROR(FIND("Rio/córrego",consulta_completa__11[[#This Row],[13 - Ocorrências/Ambientes Atingidos]]),0)</f>
        <v>0</v>
      </c>
      <c r="BE558" s="85" t="str">
        <f t="shared" si="251"/>
        <v/>
      </c>
      <c r="BF558" s="84">
        <f>IFERROR(FIND("Lago",consulta_completa__11[[#This Row],[13 - Ocorrências/Ambientes Atingidos]]),0)</f>
        <v>0</v>
      </c>
      <c r="BG558" s="85" t="str">
        <f t="shared" si="252"/>
        <v/>
      </c>
      <c r="BH558" s="84">
        <f>IFERROR(FIND("Mar",consulta_completa__11[[#This Row],[13 - Ocorrências/Ambientes Atingidos]]),0)</f>
        <v>0</v>
      </c>
      <c r="BI558" s="85" t="str">
        <f t="shared" si="253"/>
        <v/>
      </c>
      <c r="BJ558" s="84">
        <f>IFERROR(FIND("Praia",consulta_completa__11[[#This Row],[13 - Ocorrências/Ambientes Atingidos]]),0)</f>
        <v>0</v>
      </c>
      <c r="BK558" s="85" t="str">
        <f t="shared" si="254"/>
        <v/>
      </c>
      <c r="BL558" s="84">
        <f>IFERROR(FIND("Solo",consulta_completa__11[[#This Row],[13 - Ocorrências/Ambientes Atingidos]]),0)</f>
        <v>1</v>
      </c>
      <c r="BM558" s="85" t="str">
        <f t="shared" si="255"/>
        <v>X</v>
      </c>
      <c r="BN558" s="84">
        <f>IFERROR(FIND("Águas subterrâneas",consulta_completa__11[[#This Row],[13 - Ocorrências/Ambientes Atingidos]]),0)</f>
        <v>0</v>
      </c>
      <c r="BO558" s="85" t="str">
        <f t="shared" si="256"/>
        <v/>
      </c>
      <c r="BP558" s="84">
        <f>IFERROR(FIND("Atmosfera",consulta_completa__11[[#This Row],[13 - Ocorrências/Ambientes Atingidos]]),0)</f>
        <v>0</v>
      </c>
      <c r="BQ558" s="85" t="str">
        <f t="shared" si="257"/>
        <v/>
      </c>
      <c r="BR558" s="84">
        <f>IFERROR(FIND("Flora",consulta_completa__11[[#This Row],[13 - Ocorrências/Ambientes Atingidos]]),0)</f>
        <v>0</v>
      </c>
      <c r="BS558" s="85" t="str">
        <f t="shared" si="258"/>
        <v/>
      </c>
      <c r="BT558" s="84">
        <f>IFERROR(FIND("Fauna",consulta_completa__11[[#This Row],[13 - Ocorrências/Ambientes Atingidos]]),0)</f>
        <v>0</v>
      </c>
      <c r="BU558" s="85" t="str">
        <f t="shared" si="259"/>
        <v/>
      </c>
      <c r="BV558" s="84">
        <f>IFERROR(FIND("UC federal",consulta_completa__11[[#This Row],[13 - Ocorrências/Ambientes Atingidos]]),0)</f>
        <v>0</v>
      </c>
      <c r="BW558" s="85" t="str">
        <f t="shared" si="260"/>
        <v/>
      </c>
      <c r="BX558" s="84">
        <f>IFERROR(FIND("UC estadual/municipal",consulta_completa__11[[#This Row],[13 - Ocorrências/Ambientes Atingidos]]),0)</f>
        <v>0</v>
      </c>
      <c r="BY558" s="85" t="str">
        <f t="shared" si="261"/>
        <v/>
      </c>
      <c r="BZ558" s="84">
        <f>IFERROR(FIND("Outro(s)",consulta_completa__11[[#This Row],[13 - Ocorrências/Ambientes Atingidos]]),0)</f>
        <v>0</v>
      </c>
      <c r="CA558" s="85" t="str">
        <f t="shared" si="262"/>
        <v/>
      </c>
      <c r="CB558" s="84">
        <f>IFERROR(FIND("Sem dano",consulta_completa__11[[#This Row],[13 - Ocorrências/Ambientes Atingidos]]),0)</f>
        <v>0</v>
      </c>
      <c r="CC558" s="85" t="str">
        <f t="shared" si="263"/>
        <v/>
      </c>
      <c r="CD558" s="84" t="str">
        <f>IF(consulta_completa__11[[#This Row],[13 - Ocorrências/Ambientes Atingidos]]="","X","")</f>
        <v/>
      </c>
      <c r="CE558" s="86">
        <f>IFERROR(FIND("IBAMA",consulta_completa__11[[#This Row],[14 - Inst. Atuando no Local]]),0)</f>
        <v>0</v>
      </c>
      <c r="CF558" s="86" t="str">
        <f t="shared" si="264"/>
        <v/>
      </c>
      <c r="CG558" s="86">
        <f>IFERROR(FIND("OEMA",consulta_completa__11[[#This Row],[14 - Inst. Atuando no Local]]),0)</f>
        <v>0</v>
      </c>
      <c r="CH558" s="86" t="str">
        <f t="shared" si="265"/>
        <v/>
      </c>
      <c r="CI558" s="86">
        <f>IFERROR(FIND("DEFESA CIVIL",consulta_completa__11[[#This Row],[14 - Inst. Atuando no Local]]),0)</f>
        <v>0</v>
      </c>
      <c r="CJ558" s="86" t="str">
        <f t="shared" si="266"/>
        <v/>
      </c>
      <c r="CK558" s="86">
        <f>IFERROR(FIND("CORPO DE BOMBEIROS",consulta_completa__11[[#This Row],[14 - Inst. Atuando no Local]]),0)</f>
        <v>0</v>
      </c>
      <c r="CL558" s="86" t="str">
        <f t="shared" si="267"/>
        <v/>
      </c>
      <c r="CM558" s="86">
        <f>IFERROR(FIND("POLÍCIA RODOVIÁRIA",consulta_completa__11[[#This Row],[14 - Inst. Atuando no Local]]),0)</f>
        <v>0</v>
      </c>
      <c r="CN558" s="86" t="str">
        <f t="shared" si="268"/>
        <v/>
      </c>
      <c r="CO558" s="86">
        <f>IFERROR(FIND("POLÍCIA MILITAR",consulta_completa__11[[#This Row],[14 - Inst. Atuando no Local]]),0)</f>
        <v>0</v>
      </c>
      <c r="CP558" s="86" t="str">
        <f t="shared" si="269"/>
        <v/>
      </c>
      <c r="CQ558" s="86">
        <f>IFERROR(FIND("POLÍCIA CIVIL",consulta_completa__11[[#This Row],[14 - Inst. Atuando no Local]]),0)</f>
        <v>0</v>
      </c>
      <c r="CR558" s="86" t="str">
        <f t="shared" si="270"/>
        <v/>
      </c>
      <c r="CS558" s="86">
        <f>IFERROR(FIND("MARINHA DO BRASIL",consulta_completa__11[[#This Row],[14 - Inst. Atuando no Local]]),0)</f>
        <v>0</v>
      </c>
      <c r="CT558" s="86" t="str">
        <f t="shared" si="271"/>
        <v/>
      </c>
      <c r="CU558" s="86">
        <f>IFERROR(FIND("EMPRESA ESPECIALIZADA EM ATENDIMENTO",consulta_completa__11[[#This Row],[14 - Inst. Atuando no Local]]),0)</f>
        <v>0</v>
      </c>
      <c r="CV558" s="86" t="str">
        <f t="shared" si="272"/>
        <v/>
      </c>
      <c r="CW558" s="86">
        <f>IFERROR(FIND("IBAMA",consulta_completa__11[[#This Row],[14 - Inst. Atuando no Local]]),0)</f>
        <v>0</v>
      </c>
      <c r="CX558" s="86" t="str">
        <f t="shared" si="273"/>
        <v/>
      </c>
      <c r="CY558" s="86" t="str">
        <f>IF(consulta_completa__11[[#This Row],[14 - Inst. Atuando no Local]]="","X","")</f>
        <v/>
      </c>
      <c r="CZ558" s="86">
        <f>IFERROR(FIND("OUTRA (S)",consulta_completa__11[[#This Row],[14 - Inst. Atuando no Local]]),0)</f>
        <v>0</v>
      </c>
      <c r="DA558" s="86" t="str">
        <f t="shared" si="274"/>
        <v/>
      </c>
      <c r="DB558" s="37" t="str">
        <f t="shared" si="275"/>
        <v>Sim</v>
      </c>
      <c r="DC558" s="37" t="str">
        <f t="shared" si="276"/>
        <v>Não</v>
      </c>
      <c r="DD558" s="37" t="str">
        <f t="shared" si="277"/>
        <v>Sim</v>
      </c>
      <c r="DE558" s="89" t="str">
        <f t="shared" si="279"/>
        <v>Federal</v>
      </c>
    </row>
    <row r="559" spans="1:109">
      <c r="A559" s="15">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4">
        <f>IFERROR(FIND("Óbitos/feridos",consulta_completa__11[[#This Row],[13 - Ocorrências/Ambientes Atingidos]]),0)</f>
        <v>1</v>
      </c>
      <c r="AY559" s="85" t="str">
        <f t="shared" si="249"/>
        <v>X</v>
      </c>
      <c r="AZ559" s="84">
        <f>IFERROR(FIND("População afetada/evacuada",consulta_completa__11[[#This Row],[13 - Ocorrências/Ambientes Atingidos]]),0)</f>
        <v>0</v>
      </c>
      <c r="BA559" s="84" t="str">
        <f t="shared" si="250"/>
        <v/>
      </c>
      <c r="BB559" s="84">
        <f>IFERROR(FIND("Suspensão de abastecimento de água",consulta_completa__11[[#This Row],[13 - Ocorrências/Ambientes Atingidos]]),0)</f>
        <v>0</v>
      </c>
      <c r="BC559" s="85" t="str">
        <f t="shared" si="278"/>
        <v/>
      </c>
      <c r="BD559" s="84">
        <f>IFERROR(FIND("Rio/córrego",consulta_completa__11[[#This Row],[13 - Ocorrências/Ambientes Atingidos]]),0)</f>
        <v>0</v>
      </c>
      <c r="BE559" s="85" t="str">
        <f t="shared" si="251"/>
        <v/>
      </c>
      <c r="BF559" s="84">
        <f>IFERROR(FIND("Lago",consulta_completa__11[[#This Row],[13 - Ocorrências/Ambientes Atingidos]]),0)</f>
        <v>0</v>
      </c>
      <c r="BG559" s="85" t="str">
        <f t="shared" si="252"/>
        <v/>
      </c>
      <c r="BH559" s="84">
        <f>IFERROR(FIND("Mar",consulta_completa__11[[#This Row],[13 - Ocorrências/Ambientes Atingidos]]),0)</f>
        <v>0</v>
      </c>
      <c r="BI559" s="85" t="str">
        <f t="shared" si="253"/>
        <v/>
      </c>
      <c r="BJ559" s="84">
        <f>IFERROR(FIND("Praia",consulta_completa__11[[#This Row],[13 - Ocorrências/Ambientes Atingidos]]),0)</f>
        <v>0</v>
      </c>
      <c r="BK559" s="85" t="str">
        <f t="shared" si="254"/>
        <v/>
      </c>
      <c r="BL559" s="84">
        <f>IFERROR(FIND("Solo",consulta_completa__11[[#This Row],[13 - Ocorrências/Ambientes Atingidos]]),0)</f>
        <v>17</v>
      </c>
      <c r="BM559" s="85" t="str">
        <f t="shared" si="255"/>
        <v>X</v>
      </c>
      <c r="BN559" s="84">
        <f>IFERROR(FIND("Águas subterrâneas",consulta_completa__11[[#This Row],[13 - Ocorrências/Ambientes Atingidos]]),0)</f>
        <v>0</v>
      </c>
      <c r="BO559" s="85" t="str">
        <f t="shared" si="256"/>
        <v/>
      </c>
      <c r="BP559" s="84">
        <f>IFERROR(FIND("Atmosfera",consulta_completa__11[[#This Row],[13 - Ocorrências/Ambientes Atingidos]]),0)</f>
        <v>0</v>
      </c>
      <c r="BQ559" s="85" t="str">
        <f t="shared" si="257"/>
        <v/>
      </c>
      <c r="BR559" s="84">
        <f>IFERROR(FIND("Flora",consulta_completa__11[[#This Row],[13 - Ocorrências/Ambientes Atingidos]]),0)</f>
        <v>23</v>
      </c>
      <c r="BS559" s="85" t="str">
        <f t="shared" si="258"/>
        <v>X</v>
      </c>
      <c r="BT559" s="84">
        <f>IFERROR(FIND("Fauna",consulta_completa__11[[#This Row],[13 - Ocorrências/Ambientes Atingidos]]),0)</f>
        <v>0</v>
      </c>
      <c r="BU559" s="85" t="str">
        <f t="shared" si="259"/>
        <v/>
      </c>
      <c r="BV559" s="84">
        <f>IFERROR(FIND("UC federal",consulta_completa__11[[#This Row],[13 - Ocorrências/Ambientes Atingidos]]),0)</f>
        <v>0</v>
      </c>
      <c r="BW559" s="85" t="str">
        <f t="shared" si="260"/>
        <v/>
      </c>
      <c r="BX559" s="84">
        <f>IFERROR(FIND("UC estadual/municipal",consulta_completa__11[[#This Row],[13 - Ocorrências/Ambientes Atingidos]]),0)</f>
        <v>0</v>
      </c>
      <c r="BY559" s="85" t="str">
        <f t="shared" si="261"/>
        <v/>
      </c>
      <c r="BZ559" s="84">
        <f>IFERROR(FIND("Outro(s)",consulta_completa__11[[#This Row],[13 - Ocorrências/Ambientes Atingidos]]),0)</f>
        <v>0</v>
      </c>
      <c r="CA559" s="85" t="str">
        <f t="shared" si="262"/>
        <v/>
      </c>
      <c r="CB559" s="84">
        <f>IFERROR(FIND("Sem dano",consulta_completa__11[[#This Row],[13 - Ocorrências/Ambientes Atingidos]]),0)</f>
        <v>0</v>
      </c>
      <c r="CC559" s="85" t="str">
        <f t="shared" si="263"/>
        <v/>
      </c>
      <c r="CD559" s="84" t="str">
        <f>IF(consulta_completa__11[[#This Row],[13 - Ocorrências/Ambientes Atingidos]]="","X","")</f>
        <v/>
      </c>
      <c r="CE559" s="86">
        <f>IFERROR(FIND("IBAMA",consulta_completa__11[[#This Row],[14 - Inst. Atuando no Local]]),0)</f>
        <v>0</v>
      </c>
      <c r="CF559" s="86" t="str">
        <f t="shared" si="264"/>
        <v/>
      </c>
      <c r="CG559" s="86">
        <f>IFERROR(FIND("OEMA",consulta_completa__11[[#This Row],[14 - Inst. Atuando no Local]]),0)</f>
        <v>0</v>
      </c>
      <c r="CH559" s="86" t="str">
        <f t="shared" si="265"/>
        <v/>
      </c>
      <c r="CI559" s="86">
        <f>IFERROR(FIND("DEFESA CIVIL",consulta_completa__11[[#This Row],[14 - Inst. Atuando no Local]]),0)</f>
        <v>0</v>
      </c>
      <c r="CJ559" s="86" t="str">
        <f t="shared" si="266"/>
        <v/>
      </c>
      <c r="CK559" s="86">
        <f>IFERROR(FIND("CORPO DE BOMBEIROS",consulta_completa__11[[#This Row],[14 - Inst. Atuando no Local]]),0)</f>
        <v>0</v>
      </c>
      <c r="CL559" s="86" t="str">
        <f t="shared" si="267"/>
        <v/>
      </c>
      <c r="CM559" s="86">
        <f>IFERROR(FIND("POLÍCIA RODOVIÁRIA",consulta_completa__11[[#This Row],[14 - Inst. Atuando no Local]]),0)</f>
        <v>0</v>
      </c>
      <c r="CN559" s="86" t="str">
        <f t="shared" si="268"/>
        <v/>
      </c>
      <c r="CO559" s="86">
        <f>IFERROR(FIND("POLÍCIA MILITAR",consulta_completa__11[[#This Row],[14 - Inst. Atuando no Local]]),0)</f>
        <v>0</v>
      </c>
      <c r="CP559" s="86" t="str">
        <f t="shared" si="269"/>
        <v/>
      </c>
      <c r="CQ559" s="86">
        <f>IFERROR(FIND("POLÍCIA CIVIL",consulta_completa__11[[#This Row],[14 - Inst. Atuando no Local]]),0)</f>
        <v>0</v>
      </c>
      <c r="CR559" s="86" t="str">
        <f t="shared" si="270"/>
        <v/>
      </c>
      <c r="CS559" s="86">
        <f>IFERROR(FIND("MARINHA DO BRASIL",consulta_completa__11[[#This Row],[14 - Inst. Atuando no Local]]),0)</f>
        <v>0</v>
      </c>
      <c r="CT559" s="86" t="str">
        <f t="shared" si="271"/>
        <v/>
      </c>
      <c r="CU559" s="86">
        <f>IFERROR(FIND("EMPRESA ESPECIALIZADA EM ATENDIMENTO",consulta_completa__11[[#This Row],[14 - Inst. Atuando no Local]]),0)</f>
        <v>0</v>
      </c>
      <c r="CV559" s="86" t="str">
        <f t="shared" si="272"/>
        <v/>
      </c>
      <c r="CW559" s="86">
        <f>IFERROR(FIND("IBAMA",consulta_completa__11[[#This Row],[14 - Inst. Atuando no Local]]),0)</f>
        <v>0</v>
      </c>
      <c r="CX559" s="86" t="str">
        <f t="shared" si="273"/>
        <v/>
      </c>
      <c r="CY559" s="86" t="str">
        <f>IF(consulta_completa__11[[#This Row],[14 - Inst. Atuando no Local]]="","X","")</f>
        <v/>
      </c>
      <c r="CZ559" s="86">
        <f>IFERROR(FIND("OUTRA (S)",consulta_completa__11[[#This Row],[14 - Inst. Atuando no Local]]),0)</f>
        <v>0</v>
      </c>
      <c r="DA559" s="86" t="str">
        <f t="shared" si="274"/>
        <v/>
      </c>
      <c r="DB559" s="37" t="str">
        <f t="shared" si="275"/>
        <v>Sim</v>
      </c>
      <c r="DC559" s="37" t="str">
        <f t="shared" si="276"/>
        <v>Não</v>
      </c>
      <c r="DD559" s="37" t="str">
        <f t="shared" si="277"/>
        <v>Sim</v>
      </c>
      <c r="DE559" s="89" t="str">
        <f t="shared" si="279"/>
        <v>Sem informação</v>
      </c>
    </row>
    <row r="560" spans="1:109">
      <c r="A560" s="15">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4">
        <f>IFERROR(FIND("Óbitos/feridos",consulta_completa__11[[#This Row],[13 - Ocorrências/Ambientes Atingidos]]),0)</f>
        <v>0</v>
      </c>
      <c r="AY560" s="85" t="str">
        <f t="shared" si="249"/>
        <v/>
      </c>
      <c r="AZ560" s="84">
        <f>IFERROR(FIND("População afetada/evacuada",consulta_completa__11[[#This Row],[13 - Ocorrências/Ambientes Atingidos]]),0)</f>
        <v>0</v>
      </c>
      <c r="BA560" s="84" t="str">
        <f t="shared" si="250"/>
        <v/>
      </c>
      <c r="BB560" s="84">
        <f>IFERROR(FIND("Suspensão de abastecimento de água",consulta_completa__11[[#This Row],[13 - Ocorrências/Ambientes Atingidos]]),0)</f>
        <v>0</v>
      </c>
      <c r="BC560" s="85" t="str">
        <f t="shared" si="278"/>
        <v/>
      </c>
      <c r="BD560" s="84">
        <f>IFERROR(FIND("Rio/córrego",consulta_completa__11[[#This Row],[13 - Ocorrências/Ambientes Atingidos]]),0)</f>
        <v>0</v>
      </c>
      <c r="BE560" s="85" t="str">
        <f t="shared" si="251"/>
        <v/>
      </c>
      <c r="BF560" s="84">
        <f>IFERROR(FIND("Lago",consulta_completa__11[[#This Row],[13 - Ocorrências/Ambientes Atingidos]]),0)</f>
        <v>0</v>
      </c>
      <c r="BG560" s="85" t="str">
        <f t="shared" si="252"/>
        <v/>
      </c>
      <c r="BH560" s="84">
        <f>IFERROR(FIND("Mar",consulta_completa__11[[#This Row],[13 - Ocorrências/Ambientes Atingidos]]),0)</f>
        <v>1</v>
      </c>
      <c r="BI560" s="85" t="str">
        <f t="shared" si="253"/>
        <v>X</v>
      </c>
      <c r="BJ560" s="84">
        <f>IFERROR(FIND("Praia",consulta_completa__11[[#This Row],[13 - Ocorrências/Ambientes Atingidos]]),0)</f>
        <v>0</v>
      </c>
      <c r="BK560" s="85" t="str">
        <f t="shared" si="254"/>
        <v/>
      </c>
      <c r="BL560" s="84">
        <f>IFERROR(FIND("Solo",consulta_completa__11[[#This Row],[13 - Ocorrências/Ambientes Atingidos]]),0)</f>
        <v>0</v>
      </c>
      <c r="BM560" s="85" t="str">
        <f t="shared" si="255"/>
        <v/>
      </c>
      <c r="BN560" s="84">
        <f>IFERROR(FIND("Águas subterrâneas",consulta_completa__11[[#This Row],[13 - Ocorrências/Ambientes Atingidos]]),0)</f>
        <v>0</v>
      </c>
      <c r="BO560" s="85" t="str">
        <f t="shared" si="256"/>
        <v/>
      </c>
      <c r="BP560" s="84">
        <f>IFERROR(FIND("Atmosfera",consulta_completa__11[[#This Row],[13 - Ocorrências/Ambientes Atingidos]]),0)</f>
        <v>0</v>
      </c>
      <c r="BQ560" s="85" t="str">
        <f t="shared" si="257"/>
        <v/>
      </c>
      <c r="BR560" s="84">
        <f>IFERROR(FIND("Flora",consulta_completa__11[[#This Row],[13 - Ocorrências/Ambientes Atingidos]]),0)</f>
        <v>0</v>
      </c>
      <c r="BS560" s="85" t="str">
        <f t="shared" si="258"/>
        <v/>
      </c>
      <c r="BT560" s="84">
        <f>IFERROR(FIND("Fauna",consulta_completa__11[[#This Row],[13 - Ocorrências/Ambientes Atingidos]]),0)</f>
        <v>0</v>
      </c>
      <c r="BU560" s="85" t="str">
        <f t="shared" si="259"/>
        <v/>
      </c>
      <c r="BV560" s="84">
        <f>IFERROR(FIND("UC federal",consulta_completa__11[[#This Row],[13 - Ocorrências/Ambientes Atingidos]]),0)</f>
        <v>0</v>
      </c>
      <c r="BW560" s="85" t="str">
        <f t="shared" si="260"/>
        <v/>
      </c>
      <c r="BX560" s="84">
        <f>IFERROR(FIND("UC estadual/municipal",consulta_completa__11[[#This Row],[13 - Ocorrências/Ambientes Atingidos]]),0)</f>
        <v>0</v>
      </c>
      <c r="BY560" s="85" t="str">
        <f t="shared" si="261"/>
        <v/>
      </c>
      <c r="BZ560" s="84">
        <f>IFERROR(FIND("Outro(s)",consulta_completa__11[[#This Row],[13 - Ocorrências/Ambientes Atingidos]]),0)</f>
        <v>0</v>
      </c>
      <c r="CA560" s="85" t="str">
        <f t="shared" si="262"/>
        <v/>
      </c>
      <c r="CB560" s="84">
        <f>IFERROR(FIND("Sem dano",consulta_completa__11[[#This Row],[13 - Ocorrências/Ambientes Atingidos]]),0)</f>
        <v>0</v>
      </c>
      <c r="CC560" s="85" t="str">
        <f t="shared" si="263"/>
        <v/>
      </c>
      <c r="CD560" s="84" t="str">
        <f>IF(consulta_completa__11[[#This Row],[13 - Ocorrências/Ambientes Atingidos]]="","X","")</f>
        <v/>
      </c>
      <c r="CE560" s="86">
        <f>IFERROR(FIND("IBAMA",consulta_completa__11[[#This Row],[14 - Inst. Atuando no Local]]),0)</f>
        <v>0</v>
      </c>
      <c r="CF560" s="86" t="str">
        <f t="shared" si="264"/>
        <v/>
      </c>
      <c r="CG560" s="86">
        <f>IFERROR(FIND("OEMA",consulta_completa__11[[#This Row],[14 - Inst. Atuando no Local]]),0)</f>
        <v>0</v>
      </c>
      <c r="CH560" s="86" t="str">
        <f t="shared" si="265"/>
        <v/>
      </c>
      <c r="CI560" s="86">
        <f>IFERROR(FIND("DEFESA CIVIL",consulta_completa__11[[#This Row],[14 - Inst. Atuando no Local]]),0)</f>
        <v>0</v>
      </c>
      <c r="CJ560" s="86" t="str">
        <f t="shared" si="266"/>
        <v/>
      </c>
      <c r="CK560" s="86">
        <f>IFERROR(FIND("CORPO DE BOMBEIROS",consulta_completa__11[[#This Row],[14 - Inst. Atuando no Local]]),0)</f>
        <v>0</v>
      </c>
      <c r="CL560" s="86" t="str">
        <f t="shared" si="267"/>
        <v/>
      </c>
      <c r="CM560" s="86">
        <f>IFERROR(FIND("POLÍCIA RODOVIÁRIA",consulta_completa__11[[#This Row],[14 - Inst. Atuando no Local]]),0)</f>
        <v>0</v>
      </c>
      <c r="CN560" s="86" t="str">
        <f t="shared" si="268"/>
        <v/>
      </c>
      <c r="CO560" s="86">
        <f>IFERROR(FIND("POLÍCIA MILITAR",consulta_completa__11[[#This Row],[14 - Inst. Atuando no Local]]),0)</f>
        <v>0</v>
      </c>
      <c r="CP560" s="86" t="str">
        <f t="shared" si="269"/>
        <v/>
      </c>
      <c r="CQ560" s="86">
        <f>IFERROR(FIND("POLÍCIA CIVIL",consulta_completa__11[[#This Row],[14 - Inst. Atuando no Local]]),0)</f>
        <v>0</v>
      </c>
      <c r="CR560" s="86" t="str">
        <f t="shared" si="270"/>
        <v/>
      </c>
      <c r="CS560" s="86">
        <f>IFERROR(FIND("MARINHA DO BRASIL",consulta_completa__11[[#This Row],[14 - Inst. Atuando no Local]]),0)</f>
        <v>0</v>
      </c>
      <c r="CT560" s="86" t="str">
        <f t="shared" si="271"/>
        <v/>
      </c>
      <c r="CU560" s="86">
        <f>IFERROR(FIND("EMPRESA ESPECIALIZADA EM ATENDIMENTO",consulta_completa__11[[#This Row],[14 - Inst. Atuando no Local]]),0)</f>
        <v>0</v>
      </c>
      <c r="CV560" s="86" t="str">
        <f t="shared" si="272"/>
        <v/>
      </c>
      <c r="CW560" s="86">
        <f>IFERROR(FIND("IBAMA",consulta_completa__11[[#This Row],[14 - Inst. Atuando no Local]]),0)</f>
        <v>0</v>
      </c>
      <c r="CX560" s="86" t="str">
        <f t="shared" si="273"/>
        <v/>
      </c>
      <c r="CY560" s="86" t="str">
        <f>IF(consulta_completa__11[[#This Row],[14 - Inst. Atuando no Local]]="","X","")</f>
        <v/>
      </c>
      <c r="CZ560" s="86">
        <f>IFERROR(FIND("OUTRA (S)",consulta_completa__11[[#This Row],[14 - Inst. Atuando no Local]]),0)</f>
        <v>0</v>
      </c>
      <c r="DA560" s="86" t="str">
        <f t="shared" si="274"/>
        <v/>
      </c>
      <c r="DB560" s="37" t="str">
        <f t="shared" si="275"/>
        <v>Sim</v>
      </c>
      <c r="DC560" s="37" t="str">
        <f t="shared" si="276"/>
        <v>Não</v>
      </c>
      <c r="DD560" s="37" t="str">
        <f t="shared" si="277"/>
        <v>Sim</v>
      </c>
      <c r="DE560" s="89" t="str">
        <f t="shared" si="279"/>
        <v>Federal</v>
      </c>
    </row>
    <row r="561" spans="1:109">
      <c r="A561" s="15">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4">
        <f>IFERROR(FIND("Óbitos/feridos",consulta_completa__11[[#This Row],[13 - Ocorrências/Ambientes Atingidos]]),0)</f>
        <v>0</v>
      </c>
      <c r="AY561" s="85" t="str">
        <f t="shared" si="249"/>
        <v/>
      </c>
      <c r="AZ561" s="84">
        <f>IFERROR(FIND("População afetada/evacuada",consulta_completa__11[[#This Row],[13 - Ocorrências/Ambientes Atingidos]]),0)</f>
        <v>0</v>
      </c>
      <c r="BA561" s="84" t="str">
        <f t="shared" si="250"/>
        <v/>
      </c>
      <c r="BB561" s="84">
        <f>IFERROR(FIND("Suspensão de abastecimento de água",consulta_completa__11[[#This Row],[13 - Ocorrências/Ambientes Atingidos]]),0)</f>
        <v>0</v>
      </c>
      <c r="BC561" s="85" t="str">
        <f t="shared" si="278"/>
        <v/>
      </c>
      <c r="BD561" s="84">
        <f>IFERROR(FIND("Rio/córrego",consulta_completa__11[[#This Row],[13 - Ocorrências/Ambientes Atingidos]]),0)</f>
        <v>0</v>
      </c>
      <c r="BE561" s="85" t="str">
        <f t="shared" si="251"/>
        <v/>
      </c>
      <c r="BF561" s="84">
        <f>IFERROR(FIND("Lago",consulta_completa__11[[#This Row],[13 - Ocorrências/Ambientes Atingidos]]),0)</f>
        <v>0</v>
      </c>
      <c r="BG561" s="85" t="str">
        <f t="shared" si="252"/>
        <v/>
      </c>
      <c r="BH561" s="84">
        <f>IFERROR(FIND("Mar",consulta_completa__11[[#This Row],[13 - Ocorrências/Ambientes Atingidos]]),0)</f>
        <v>0</v>
      </c>
      <c r="BI561" s="85" t="str">
        <f t="shared" si="253"/>
        <v/>
      </c>
      <c r="BJ561" s="84">
        <f>IFERROR(FIND("Praia",consulta_completa__11[[#This Row],[13 - Ocorrências/Ambientes Atingidos]]),0)</f>
        <v>0</v>
      </c>
      <c r="BK561" s="85" t="str">
        <f t="shared" si="254"/>
        <v/>
      </c>
      <c r="BL561" s="84">
        <f>IFERROR(FIND("Solo",consulta_completa__11[[#This Row],[13 - Ocorrências/Ambientes Atingidos]]),0)</f>
        <v>0</v>
      </c>
      <c r="BM561" s="85" t="str">
        <f t="shared" si="255"/>
        <v/>
      </c>
      <c r="BN561" s="84">
        <f>IFERROR(FIND("Águas subterrâneas",consulta_completa__11[[#This Row],[13 - Ocorrências/Ambientes Atingidos]]),0)</f>
        <v>0</v>
      </c>
      <c r="BO561" s="85" t="str">
        <f t="shared" si="256"/>
        <v/>
      </c>
      <c r="BP561" s="84">
        <f>IFERROR(FIND("Atmosfera",consulta_completa__11[[#This Row],[13 - Ocorrências/Ambientes Atingidos]]),0)</f>
        <v>0</v>
      </c>
      <c r="BQ561" s="85" t="str">
        <f t="shared" si="257"/>
        <v/>
      </c>
      <c r="BR561" s="84">
        <f>IFERROR(FIND("Flora",consulta_completa__11[[#This Row],[13 - Ocorrências/Ambientes Atingidos]]),0)</f>
        <v>0</v>
      </c>
      <c r="BS561" s="85" t="str">
        <f t="shared" si="258"/>
        <v/>
      </c>
      <c r="BT561" s="84">
        <f>IFERROR(FIND("Fauna",consulta_completa__11[[#This Row],[13 - Ocorrências/Ambientes Atingidos]]),0)</f>
        <v>0</v>
      </c>
      <c r="BU561" s="85" t="str">
        <f t="shared" si="259"/>
        <v/>
      </c>
      <c r="BV561" s="84">
        <f>IFERROR(FIND("UC federal",consulta_completa__11[[#This Row],[13 - Ocorrências/Ambientes Atingidos]]),0)</f>
        <v>0</v>
      </c>
      <c r="BW561" s="85" t="str">
        <f t="shared" si="260"/>
        <v/>
      </c>
      <c r="BX561" s="84">
        <f>IFERROR(FIND("UC estadual/municipal",consulta_completa__11[[#This Row],[13 - Ocorrências/Ambientes Atingidos]]),0)</f>
        <v>0</v>
      </c>
      <c r="BY561" s="85" t="str">
        <f t="shared" si="261"/>
        <v/>
      </c>
      <c r="BZ561" s="84">
        <f>IFERROR(FIND("Outro(s)",consulta_completa__11[[#This Row],[13 - Ocorrências/Ambientes Atingidos]]),0)</f>
        <v>1</v>
      </c>
      <c r="CA561" s="85" t="str">
        <f t="shared" si="262"/>
        <v>X</v>
      </c>
      <c r="CB561" s="84">
        <f>IFERROR(FIND("Sem dano",consulta_completa__11[[#This Row],[13 - Ocorrências/Ambientes Atingidos]]),0)</f>
        <v>0</v>
      </c>
      <c r="CC561" s="85" t="str">
        <f t="shared" si="263"/>
        <v/>
      </c>
      <c r="CD561" s="84" t="str">
        <f>IF(consulta_completa__11[[#This Row],[13 - Ocorrências/Ambientes Atingidos]]="","X","")</f>
        <v/>
      </c>
      <c r="CE561" s="86">
        <f>IFERROR(FIND("IBAMA",consulta_completa__11[[#This Row],[14 - Inst. Atuando no Local]]),0)</f>
        <v>0</v>
      </c>
      <c r="CF561" s="86" t="str">
        <f t="shared" si="264"/>
        <v/>
      </c>
      <c r="CG561" s="86">
        <f>IFERROR(FIND("OEMA",consulta_completa__11[[#This Row],[14 - Inst. Atuando no Local]]),0)</f>
        <v>0</v>
      </c>
      <c r="CH561" s="86" t="str">
        <f t="shared" si="265"/>
        <v/>
      </c>
      <c r="CI561" s="86">
        <f>IFERROR(FIND("DEFESA CIVIL",consulta_completa__11[[#This Row],[14 - Inst. Atuando no Local]]),0)</f>
        <v>0</v>
      </c>
      <c r="CJ561" s="86" t="str">
        <f t="shared" si="266"/>
        <v/>
      </c>
      <c r="CK561" s="86">
        <f>IFERROR(FIND("CORPO DE BOMBEIROS",consulta_completa__11[[#This Row],[14 - Inst. Atuando no Local]]),0)</f>
        <v>0</v>
      </c>
      <c r="CL561" s="86" t="str">
        <f t="shared" si="267"/>
        <v/>
      </c>
      <c r="CM561" s="86">
        <f>IFERROR(FIND("POLÍCIA RODOVIÁRIA",consulta_completa__11[[#This Row],[14 - Inst. Atuando no Local]]),0)</f>
        <v>0</v>
      </c>
      <c r="CN561" s="86" t="str">
        <f t="shared" si="268"/>
        <v/>
      </c>
      <c r="CO561" s="86">
        <f>IFERROR(FIND("POLÍCIA MILITAR",consulta_completa__11[[#This Row],[14 - Inst. Atuando no Local]]),0)</f>
        <v>0</v>
      </c>
      <c r="CP561" s="86" t="str">
        <f t="shared" si="269"/>
        <v/>
      </c>
      <c r="CQ561" s="86">
        <f>IFERROR(FIND("POLÍCIA CIVIL",consulta_completa__11[[#This Row],[14 - Inst. Atuando no Local]]),0)</f>
        <v>0</v>
      </c>
      <c r="CR561" s="86" t="str">
        <f t="shared" si="270"/>
        <v/>
      </c>
      <c r="CS561" s="86">
        <f>IFERROR(FIND("MARINHA DO BRASIL",consulta_completa__11[[#This Row],[14 - Inst. Atuando no Local]]),0)</f>
        <v>0</v>
      </c>
      <c r="CT561" s="86" t="str">
        <f t="shared" si="271"/>
        <v/>
      </c>
      <c r="CU561" s="86">
        <f>IFERROR(FIND("EMPRESA ESPECIALIZADA EM ATENDIMENTO",consulta_completa__11[[#This Row],[14 - Inst. Atuando no Local]]),0)</f>
        <v>0</v>
      </c>
      <c r="CV561" s="86" t="str">
        <f t="shared" si="272"/>
        <v/>
      </c>
      <c r="CW561" s="86">
        <f>IFERROR(FIND("IBAMA",consulta_completa__11[[#This Row],[14 - Inst. Atuando no Local]]),0)</f>
        <v>0</v>
      </c>
      <c r="CX561" s="86" t="str">
        <f t="shared" si="273"/>
        <v/>
      </c>
      <c r="CY561" s="86" t="str">
        <f>IF(consulta_completa__11[[#This Row],[14 - Inst. Atuando no Local]]="","X","")</f>
        <v/>
      </c>
      <c r="CZ561" s="86">
        <f>IFERROR(FIND("OUTRA (S)",consulta_completa__11[[#This Row],[14 - Inst. Atuando no Local]]),0)</f>
        <v>0</v>
      </c>
      <c r="DA561" s="86" t="str">
        <f t="shared" si="274"/>
        <v/>
      </c>
      <c r="DB561" s="37" t="str">
        <f t="shared" si="275"/>
        <v>Sim</v>
      </c>
      <c r="DC561" s="37" t="str">
        <f t="shared" si="276"/>
        <v>Não</v>
      </c>
      <c r="DD561" s="37" t="str">
        <f t="shared" si="277"/>
        <v>Sim</v>
      </c>
      <c r="DE561" s="89" t="str">
        <f t="shared" si="279"/>
        <v>Federal</v>
      </c>
    </row>
    <row r="562" spans="1:109">
      <c r="A562" s="15">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4">
        <f>IFERROR(FIND("Óbitos/feridos",consulta_completa__11[[#This Row],[13 - Ocorrências/Ambientes Atingidos]]),0)</f>
        <v>0</v>
      </c>
      <c r="AY562" s="85" t="str">
        <f t="shared" si="249"/>
        <v/>
      </c>
      <c r="AZ562" s="84">
        <f>IFERROR(FIND("População afetada/evacuada",consulta_completa__11[[#This Row],[13 - Ocorrências/Ambientes Atingidos]]),0)</f>
        <v>0</v>
      </c>
      <c r="BA562" s="84" t="str">
        <f t="shared" si="250"/>
        <v/>
      </c>
      <c r="BB562" s="84">
        <f>IFERROR(FIND("Suspensão de abastecimento de água",consulta_completa__11[[#This Row],[13 - Ocorrências/Ambientes Atingidos]]),0)</f>
        <v>0</v>
      </c>
      <c r="BC562" s="85" t="str">
        <f t="shared" si="278"/>
        <v/>
      </c>
      <c r="BD562" s="84">
        <f>IFERROR(FIND("Rio/córrego",consulta_completa__11[[#This Row],[13 - Ocorrências/Ambientes Atingidos]]),0)</f>
        <v>0</v>
      </c>
      <c r="BE562" s="85" t="str">
        <f t="shared" si="251"/>
        <v/>
      </c>
      <c r="BF562" s="84">
        <f>IFERROR(FIND("Lago",consulta_completa__11[[#This Row],[13 - Ocorrências/Ambientes Atingidos]]),0)</f>
        <v>0</v>
      </c>
      <c r="BG562" s="85" t="str">
        <f t="shared" si="252"/>
        <v/>
      </c>
      <c r="BH562" s="84">
        <f>IFERROR(FIND("Mar",consulta_completa__11[[#This Row],[13 - Ocorrências/Ambientes Atingidos]]),0)</f>
        <v>0</v>
      </c>
      <c r="BI562" s="85" t="str">
        <f t="shared" si="253"/>
        <v/>
      </c>
      <c r="BJ562" s="84">
        <f>IFERROR(FIND("Praia",consulta_completa__11[[#This Row],[13 - Ocorrências/Ambientes Atingidos]]),0)</f>
        <v>0</v>
      </c>
      <c r="BK562" s="85" t="str">
        <f t="shared" si="254"/>
        <v/>
      </c>
      <c r="BL562" s="84">
        <f>IFERROR(FIND("Solo",consulta_completa__11[[#This Row],[13 - Ocorrências/Ambientes Atingidos]]),0)</f>
        <v>1</v>
      </c>
      <c r="BM562" s="85" t="str">
        <f t="shared" si="255"/>
        <v>X</v>
      </c>
      <c r="BN562" s="84">
        <f>IFERROR(FIND("Águas subterrâneas",consulta_completa__11[[#This Row],[13 - Ocorrências/Ambientes Atingidos]]),0)</f>
        <v>0</v>
      </c>
      <c r="BO562" s="85" t="str">
        <f t="shared" si="256"/>
        <v/>
      </c>
      <c r="BP562" s="84">
        <f>IFERROR(FIND("Atmosfera",consulta_completa__11[[#This Row],[13 - Ocorrências/Ambientes Atingidos]]),0)</f>
        <v>0</v>
      </c>
      <c r="BQ562" s="85" t="str">
        <f t="shared" si="257"/>
        <v/>
      </c>
      <c r="BR562" s="84">
        <f>IFERROR(FIND("Flora",consulta_completa__11[[#This Row],[13 - Ocorrências/Ambientes Atingidos]]),0)</f>
        <v>0</v>
      </c>
      <c r="BS562" s="85" t="str">
        <f t="shared" si="258"/>
        <v/>
      </c>
      <c r="BT562" s="84">
        <f>IFERROR(FIND("Fauna",consulta_completa__11[[#This Row],[13 - Ocorrências/Ambientes Atingidos]]),0)</f>
        <v>0</v>
      </c>
      <c r="BU562" s="85" t="str">
        <f t="shared" si="259"/>
        <v/>
      </c>
      <c r="BV562" s="84">
        <f>IFERROR(FIND("UC federal",consulta_completa__11[[#This Row],[13 - Ocorrências/Ambientes Atingidos]]),0)</f>
        <v>0</v>
      </c>
      <c r="BW562" s="85" t="str">
        <f t="shared" si="260"/>
        <v/>
      </c>
      <c r="BX562" s="84">
        <f>IFERROR(FIND("UC estadual/municipal",consulta_completa__11[[#This Row],[13 - Ocorrências/Ambientes Atingidos]]),0)</f>
        <v>0</v>
      </c>
      <c r="BY562" s="85" t="str">
        <f t="shared" si="261"/>
        <v/>
      </c>
      <c r="BZ562" s="84">
        <f>IFERROR(FIND("Outro(s)",consulta_completa__11[[#This Row],[13 - Ocorrências/Ambientes Atingidos]]),0)</f>
        <v>0</v>
      </c>
      <c r="CA562" s="85" t="str">
        <f t="shared" si="262"/>
        <v/>
      </c>
      <c r="CB562" s="84">
        <f>IFERROR(FIND("Sem dano",consulta_completa__11[[#This Row],[13 - Ocorrências/Ambientes Atingidos]]),0)</f>
        <v>0</v>
      </c>
      <c r="CC562" s="85" t="str">
        <f t="shared" si="263"/>
        <v/>
      </c>
      <c r="CD562" s="84" t="str">
        <f>IF(consulta_completa__11[[#This Row],[13 - Ocorrências/Ambientes Atingidos]]="","X","")</f>
        <v/>
      </c>
      <c r="CE562" s="86">
        <f>IFERROR(FIND("IBAMA",consulta_completa__11[[#This Row],[14 - Inst. Atuando no Local]]),0)</f>
        <v>0</v>
      </c>
      <c r="CF562" s="86" t="str">
        <f t="shared" si="264"/>
        <v/>
      </c>
      <c r="CG562" s="86">
        <f>IFERROR(FIND("OEMA",consulta_completa__11[[#This Row],[14 - Inst. Atuando no Local]]),0)</f>
        <v>0</v>
      </c>
      <c r="CH562" s="86" t="str">
        <f t="shared" si="265"/>
        <v/>
      </c>
      <c r="CI562" s="86">
        <f>IFERROR(FIND("DEFESA CIVIL",consulta_completa__11[[#This Row],[14 - Inst. Atuando no Local]]),0)</f>
        <v>0</v>
      </c>
      <c r="CJ562" s="86" t="str">
        <f t="shared" si="266"/>
        <v/>
      </c>
      <c r="CK562" s="86">
        <f>IFERROR(FIND("CORPO DE BOMBEIROS",consulta_completa__11[[#This Row],[14 - Inst. Atuando no Local]]),0)</f>
        <v>0</v>
      </c>
      <c r="CL562" s="86" t="str">
        <f t="shared" si="267"/>
        <v/>
      </c>
      <c r="CM562" s="86">
        <f>IFERROR(FIND("POLÍCIA RODOVIÁRIA",consulta_completa__11[[#This Row],[14 - Inst. Atuando no Local]]),0)</f>
        <v>0</v>
      </c>
      <c r="CN562" s="86" t="str">
        <f t="shared" si="268"/>
        <v/>
      </c>
      <c r="CO562" s="86">
        <f>IFERROR(FIND("POLÍCIA MILITAR",consulta_completa__11[[#This Row],[14 - Inst. Atuando no Local]]),0)</f>
        <v>0</v>
      </c>
      <c r="CP562" s="86" t="str">
        <f t="shared" si="269"/>
        <v/>
      </c>
      <c r="CQ562" s="86">
        <f>IFERROR(FIND("POLÍCIA CIVIL",consulta_completa__11[[#This Row],[14 - Inst. Atuando no Local]]),0)</f>
        <v>0</v>
      </c>
      <c r="CR562" s="86" t="str">
        <f t="shared" si="270"/>
        <v/>
      </c>
      <c r="CS562" s="86">
        <f>IFERROR(FIND("MARINHA DO BRASIL",consulta_completa__11[[#This Row],[14 - Inst. Atuando no Local]]),0)</f>
        <v>0</v>
      </c>
      <c r="CT562" s="86" t="str">
        <f t="shared" si="271"/>
        <v/>
      </c>
      <c r="CU562" s="86">
        <f>IFERROR(FIND("EMPRESA ESPECIALIZADA EM ATENDIMENTO",consulta_completa__11[[#This Row],[14 - Inst. Atuando no Local]]),0)</f>
        <v>0</v>
      </c>
      <c r="CV562" s="86" t="str">
        <f t="shared" si="272"/>
        <v/>
      </c>
      <c r="CW562" s="86">
        <f>IFERROR(FIND("IBAMA",consulta_completa__11[[#This Row],[14 - Inst. Atuando no Local]]),0)</f>
        <v>0</v>
      </c>
      <c r="CX562" s="86" t="str">
        <f t="shared" si="273"/>
        <v/>
      </c>
      <c r="CY562" s="86" t="str">
        <f>IF(consulta_completa__11[[#This Row],[14 - Inst. Atuando no Local]]="","X","")</f>
        <v/>
      </c>
      <c r="CZ562" s="86">
        <f>IFERROR(FIND("OUTRA (S)",consulta_completa__11[[#This Row],[14 - Inst. Atuando no Local]]),0)</f>
        <v>0</v>
      </c>
      <c r="DA562" s="86" t="str">
        <f t="shared" si="274"/>
        <v/>
      </c>
      <c r="DB562" s="37" t="str">
        <f t="shared" si="275"/>
        <v>Sim</v>
      </c>
      <c r="DC562" s="37" t="str">
        <f t="shared" si="276"/>
        <v>Não</v>
      </c>
      <c r="DD562" s="37" t="str">
        <f t="shared" si="277"/>
        <v>Sim</v>
      </c>
      <c r="DE562" s="89" t="str">
        <f t="shared" si="279"/>
        <v>Federal</v>
      </c>
    </row>
    <row r="563" spans="1:109">
      <c r="A563" s="15">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4">
        <f>IFERROR(FIND("Óbitos/feridos",consulta_completa__11[[#This Row],[13 - Ocorrências/Ambientes Atingidos]]),0)</f>
        <v>0</v>
      </c>
      <c r="AY563" s="85" t="str">
        <f t="shared" si="249"/>
        <v/>
      </c>
      <c r="AZ563" s="84">
        <f>IFERROR(FIND("População afetada/evacuada",consulta_completa__11[[#This Row],[13 - Ocorrências/Ambientes Atingidos]]),0)</f>
        <v>0</v>
      </c>
      <c r="BA563" s="84" t="str">
        <f t="shared" si="250"/>
        <v/>
      </c>
      <c r="BB563" s="84">
        <f>IFERROR(FIND("Suspensão de abastecimento de água",consulta_completa__11[[#This Row],[13 - Ocorrências/Ambientes Atingidos]]),0)</f>
        <v>0</v>
      </c>
      <c r="BC563" s="85" t="str">
        <f t="shared" si="278"/>
        <v/>
      </c>
      <c r="BD563" s="84">
        <f>IFERROR(FIND("Rio/córrego",consulta_completa__11[[#This Row],[13 - Ocorrências/Ambientes Atingidos]]),0)</f>
        <v>0</v>
      </c>
      <c r="BE563" s="85" t="str">
        <f t="shared" si="251"/>
        <v/>
      </c>
      <c r="BF563" s="84">
        <f>IFERROR(FIND("Lago",consulta_completa__11[[#This Row],[13 - Ocorrências/Ambientes Atingidos]]),0)</f>
        <v>0</v>
      </c>
      <c r="BG563" s="85" t="str">
        <f t="shared" si="252"/>
        <v/>
      </c>
      <c r="BH563" s="84">
        <f>IFERROR(FIND("Mar",consulta_completa__11[[#This Row],[13 - Ocorrências/Ambientes Atingidos]]),0)</f>
        <v>0</v>
      </c>
      <c r="BI563" s="85" t="str">
        <f t="shared" si="253"/>
        <v/>
      </c>
      <c r="BJ563" s="84">
        <f>IFERROR(FIND("Praia",consulta_completa__11[[#This Row],[13 - Ocorrências/Ambientes Atingidos]]),0)</f>
        <v>0</v>
      </c>
      <c r="BK563" s="85" t="str">
        <f t="shared" si="254"/>
        <v/>
      </c>
      <c r="BL563" s="84">
        <f>IFERROR(FIND("Solo",consulta_completa__11[[#This Row],[13 - Ocorrências/Ambientes Atingidos]]),0)</f>
        <v>0</v>
      </c>
      <c r="BM563" s="85" t="str">
        <f t="shared" si="255"/>
        <v/>
      </c>
      <c r="BN563" s="84">
        <f>IFERROR(FIND("Águas subterrâneas",consulta_completa__11[[#This Row],[13 - Ocorrências/Ambientes Atingidos]]),0)</f>
        <v>0</v>
      </c>
      <c r="BO563" s="85" t="str">
        <f t="shared" si="256"/>
        <v/>
      </c>
      <c r="BP563" s="84">
        <f>IFERROR(FIND("Atmosfera",consulta_completa__11[[#This Row],[13 - Ocorrências/Ambientes Atingidos]]),0)</f>
        <v>0</v>
      </c>
      <c r="BQ563" s="85" t="str">
        <f t="shared" si="257"/>
        <v/>
      </c>
      <c r="BR563" s="84">
        <f>IFERROR(FIND("Flora",consulta_completa__11[[#This Row],[13 - Ocorrências/Ambientes Atingidos]]),0)</f>
        <v>0</v>
      </c>
      <c r="BS563" s="85" t="str">
        <f t="shared" si="258"/>
        <v/>
      </c>
      <c r="BT563" s="84">
        <f>IFERROR(FIND("Fauna",consulta_completa__11[[#This Row],[13 - Ocorrências/Ambientes Atingidos]]),0)</f>
        <v>0</v>
      </c>
      <c r="BU563" s="85" t="str">
        <f t="shared" si="259"/>
        <v/>
      </c>
      <c r="BV563" s="84">
        <f>IFERROR(FIND("UC federal",consulta_completa__11[[#This Row],[13 - Ocorrências/Ambientes Atingidos]]),0)</f>
        <v>0</v>
      </c>
      <c r="BW563" s="85" t="str">
        <f t="shared" si="260"/>
        <v/>
      </c>
      <c r="BX563" s="84">
        <f>IFERROR(FIND("UC estadual/municipal",consulta_completa__11[[#This Row],[13 - Ocorrências/Ambientes Atingidos]]),0)</f>
        <v>0</v>
      </c>
      <c r="BY563" s="85" t="str">
        <f t="shared" si="261"/>
        <v/>
      </c>
      <c r="BZ563" s="84">
        <f>IFERROR(FIND("Outro(s)",consulta_completa__11[[#This Row],[13 - Ocorrências/Ambientes Atingidos]]),0)</f>
        <v>0</v>
      </c>
      <c r="CA563" s="85" t="str">
        <f t="shared" si="262"/>
        <v/>
      </c>
      <c r="CB563" s="84">
        <f>IFERROR(FIND("Sem dano",consulta_completa__11[[#This Row],[13 - Ocorrências/Ambientes Atingidos]]),0)</f>
        <v>0</v>
      </c>
      <c r="CC563" s="85" t="str">
        <f t="shared" si="263"/>
        <v/>
      </c>
      <c r="CD563" s="84" t="str">
        <f>IF(consulta_completa__11[[#This Row],[13 - Ocorrências/Ambientes Atingidos]]="","X","")</f>
        <v>X</v>
      </c>
      <c r="CE563" s="86">
        <f>IFERROR(FIND("IBAMA",consulta_completa__11[[#This Row],[14 - Inst. Atuando no Local]]),0)</f>
        <v>0</v>
      </c>
      <c r="CF563" s="86" t="str">
        <f t="shared" si="264"/>
        <v/>
      </c>
      <c r="CG563" s="86">
        <f>IFERROR(FIND("OEMA",consulta_completa__11[[#This Row],[14 - Inst. Atuando no Local]]),0)</f>
        <v>0</v>
      </c>
      <c r="CH563" s="86" t="str">
        <f t="shared" si="265"/>
        <v/>
      </c>
      <c r="CI563" s="86">
        <f>IFERROR(FIND("DEFESA CIVIL",consulta_completa__11[[#This Row],[14 - Inst. Atuando no Local]]),0)</f>
        <v>0</v>
      </c>
      <c r="CJ563" s="86" t="str">
        <f t="shared" si="266"/>
        <v/>
      </c>
      <c r="CK563" s="86">
        <f>IFERROR(FIND("CORPO DE BOMBEIROS",consulta_completa__11[[#This Row],[14 - Inst. Atuando no Local]]),0)</f>
        <v>0</v>
      </c>
      <c r="CL563" s="86" t="str">
        <f t="shared" si="267"/>
        <v/>
      </c>
      <c r="CM563" s="86">
        <f>IFERROR(FIND("POLÍCIA RODOVIÁRIA",consulta_completa__11[[#This Row],[14 - Inst. Atuando no Local]]),0)</f>
        <v>0</v>
      </c>
      <c r="CN563" s="86" t="str">
        <f t="shared" si="268"/>
        <v/>
      </c>
      <c r="CO563" s="86">
        <f>IFERROR(FIND("POLÍCIA MILITAR",consulta_completa__11[[#This Row],[14 - Inst. Atuando no Local]]),0)</f>
        <v>0</v>
      </c>
      <c r="CP563" s="86" t="str">
        <f t="shared" si="269"/>
        <v/>
      </c>
      <c r="CQ563" s="86">
        <f>IFERROR(FIND("POLÍCIA CIVIL",consulta_completa__11[[#This Row],[14 - Inst. Atuando no Local]]),0)</f>
        <v>0</v>
      </c>
      <c r="CR563" s="86" t="str">
        <f t="shared" si="270"/>
        <v/>
      </c>
      <c r="CS563" s="86">
        <f>IFERROR(FIND("MARINHA DO BRASIL",consulta_completa__11[[#This Row],[14 - Inst. Atuando no Local]]),0)</f>
        <v>0</v>
      </c>
      <c r="CT563" s="86" t="str">
        <f t="shared" si="271"/>
        <v/>
      </c>
      <c r="CU563" s="86">
        <f>IFERROR(FIND("EMPRESA ESPECIALIZADA EM ATENDIMENTO",consulta_completa__11[[#This Row],[14 - Inst. Atuando no Local]]),0)</f>
        <v>0</v>
      </c>
      <c r="CV563" s="86" t="str">
        <f t="shared" si="272"/>
        <v/>
      </c>
      <c r="CW563" s="86">
        <f>IFERROR(FIND("IBAMA",consulta_completa__11[[#This Row],[14 - Inst. Atuando no Local]]),0)</f>
        <v>0</v>
      </c>
      <c r="CX563" s="86" t="str">
        <f t="shared" si="273"/>
        <v/>
      </c>
      <c r="CY563" s="86" t="str">
        <f>IF(consulta_completa__11[[#This Row],[14 - Inst. Atuando no Local]]="","X","")</f>
        <v>X</v>
      </c>
      <c r="CZ563" s="86">
        <f>IFERROR(FIND("OUTRA (S)",consulta_completa__11[[#This Row],[14 - Inst. Atuando no Local]]),0)</f>
        <v>0</v>
      </c>
      <c r="DA563" s="86" t="str">
        <f t="shared" si="274"/>
        <v/>
      </c>
      <c r="DB563" s="37" t="str">
        <f t="shared" si="275"/>
        <v>Sim</v>
      </c>
      <c r="DC563" s="37" t="str">
        <f t="shared" si="276"/>
        <v>Não</v>
      </c>
      <c r="DD563" s="37" t="str">
        <f t="shared" si="277"/>
        <v>Sim</v>
      </c>
      <c r="DE563" s="89" t="str">
        <f t="shared" si="279"/>
        <v>Federal</v>
      </c>
    </row>
    <row r="564" spans="1:109">
      <c r="A564" s="15">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4">
        <f>IFERROR(FIND("Óbitos/feridos",consulta_completa__11[[#This Row],[13 - Ocorrências/Ambientes Atingidos]]),0)</f>
        <v>1</v>
      </c>
      <c r="AY564" s="85" t="str">
        <f t="shared" si="249"/>
        <v>X</v>
      </c>
      <c r="AZ564" s="84">
        <f>IFERROR(FIND("População afetada/evacuada",consulta_completa__11[[#This Row],[13 - Ocorrências/Ambientes Atingidos]]),0)</f>
        <v>0</v>
      </c>
      <c r="BA564" s="84" t="str">
        <f t="shared" si="250"/>
        <v/>
      </c>
      <c r="BB564" s="84">
        <f>IFERROR(FIND("Suspensão de abastecimento de água",consulta_completa__11[[#This Row],[13 - Ocorrências/Ambientes Atingidos]]),0)</f>
        <v>0</v>
      </c>
      <c r="BC564" s="85" t="str">
        <f t="shared" si="278"/>
        <v/>
      </c>
      <c r="BD564" s="84">
        <f>IFERROR(FIND("Rio/córrego",consulta_completa__11[[#This Row],[13 - Ocorrências/Ambientes Atingidos]]),0)</f>
        <v>0</v>
      </c>
      <c r="BE564" s="85" t="str">
        <f t="shared" si="251"/>
        <v/>
      </c>
      <c r="BF564" s="84">
        <f>IFERROR(FIND("Lago",consulta_completa__11[[#This Row],[13 - Ocorrências/Ambientes Atingidos]]),0)</f>
        <v>0</v>
      </c>
      <c r="BG564" s="85" t="str">
        <f t="shared" si="252"/>
        <v/>
      </c>
      <c r="BH564" s="84">
        <f>IFERROR(FIND("Mar",consulta_completa__11[[#This Row],[13 - Ocorrências/Ambientes Atingidos]]),0)</f>
        <v>0</v>
      </c>
      <c r="BI564" s="85" t="str">
        <f t="shared" si="253"/>
        <v/>
      </c>
      <c r="BJ564" s="84">
        <f>IFERROR(FIND("Praia",consulta_completa__11[[#This Row],[13 - Ocorrências/Ambientes Atingidos]]),0)</f>
        <v>0</v>
      </c>
      <c r="BK564" s="85" t="str">
        <f t="shared" si="254"/>
        <v/>
      </c>
      <c r="BL564" s="84">
        <f>IFERROR(FIND("Solo",consulta_completa__11[[#This Row],[13 - Ocorrências/Ambientes Atingidos]]),0)</f>
        <v>0</v>
      </c>
      <c r="BM564" s="85" t="str">
        <f t="shared" si="255"/>
        <v/>
      </c>
      <c r="BN564" s="84">
        <f>IFERROR(FIND("Águas subterrâneas",consulta_completa__11[[#This Row],[13 - Ocorrências/Ambientes Atingidos]]),0)</f>
        <v>0</v>
      </c>
      <c r="BO564" s="85" t="str">
        <f t="shared" si="256"/>
        <v/>
      </c>
      <c r="BP564" s="84">
        <f>IFERROR(FIND("Atmosfera",consulta_completa__11[[#This Row],[13 - Ocorrências/Ambientes Atingidos]]),0)</f>
        <v>0</v>
      </c>
      <c r="BQ564" s="85" t="str">
        <f t="shared" si="257"/>
        <v/>
      </c>
      <c r="BR564" s="84">
        <f>IFERROR(FIND("Flora",consulta_completa__11[[#This Row],[13 - Ocorrências/Ambientes Atingidos]]),0)</f>
        <v>0</v>
      </c>
      <c r="BS564" s="85" t="str">
        <f t="shared" si="258"/>
        <v/>
      </c>
      <c r="BT564" s="84">
        <f>IFERROR(FIND("Fauna",consulta_completa__11[[#This Row],[13 - Ocorrências/Ambientes Atingidos]]),0)</f>
        <v>0</v>
      </c>
      <c r="BU564" s="85" t="str">
        <f t="shared" si="259"/>
        <v/>
      </c>
      <c r="BV564" s="84">
        <f>IFERROR(FIND("UC federal",consulta_completa__11[[#This Row],[13 - Ocorrências/Ambientes Atingidos]]),0)</f>
        <v>0</v>
      </c>
      <c r="BW564" s="85" t="str">
        <f t="shared" si="260"/>
        <v/>
      </c>
      <c r="BX564" s="84">
        <f>IFERROR(FIND("UC estadual/municipal",consulta_completa__11[[#This Row],[13 - Ocorrências/Ambientes Atingidos]]),0)</f>
        <v>0</v>
      </c>
      <c r="BY564" s="85" t="str">
        <f t="shared" si="261"/>
        <v/>
      </c>
      <c r="BZ564" s="84">
        <f>IFERROR(FIND("Outro(s)",consulta_completa__11[[#This Row],[13 - Ocorrências/Ambientes Atingidos]]),0)</f>
        <v>0</v>
      </c>
      <c r="CA564" s="85" t="str">
        <f t="shared" si="262"/>
        <v/>
      </c>
      <c r="CB564" s="84">
        <f>IFERROR(FIND("Sem dano",consulta_completa__11[[#This Row],[13 - Ocorrências/Ambientes Atingidos]]),0)</f>
        <v>0</v>
      </c>
      <c r="CC564" s="85" t="str">
        <f t="shared" si="263"/>
        <v/>
      </c>
      <c r="CD564" s="84" t="str">
        <f>IF(consulta_completa__11[[#This Row],[13 - Ocorrências/Ambientes Atingidos]]="","X","")</f>
        <v/>
      </c>
      <c r="CE564" s="86">
        <f>IFERROR(FIND("IBAMA",consulta_completa__11[[#This Row],[14 - Inst. Atuando no Local]]),0)</f>
        <v>0</v>
      </c>
      <c r="CF564" s="86" t="str">
        <f t="shared" si="264"/>
        <v/>
      </c>
      <c r="CG564" s="86">
        <f>IFERROR(FIND("OEMA",consulta_completa__11[[#This Row],[14 - Inst. Atuando no Local]]),0)</f>
        <v>0</v>
      </c>
      <c r="CH564" s="86" t="str">
        <f t="shared" si="265"/>
        <v/>
      </c>
      <c r="CI564" s="86">
        <f>IFERROR(FIND("DEFESA CIVIL",consulta_completa__11[[#This Row],[14 - Inst. Atuando no Local]]),0)</f>
        <v>0</v>
      </c>
      <c r="CJ564" s="86" t="str">
        <f t="shared" si="266"/>
        <v/>
      </c>
      <c r="CK564" s="86">
        <f>IFERROR(FIND("CORPO DE BOMBEIROS",consulta_completa__11[[#This Row],[14 - Inst. Atuando no Local]]),0)</f>
        <v>0</v>
      </c>
      <c r="CL564" s="86" t="str">
        <f t="shared" si="267"/>
        <v/>
      </c>
      <c r="CM564" s="86">
        <f>IFERROR(FIND("POLÍCIA RODOVIÁRIA",consulta_completa__11[[#This Row],[14 - Inst. Atuando no Local]]),0)</f>
        <v>0</v>
      </c>
      <c r="CN564" s="86" t="str">
        <f t="shared" si="268"/>
        <v/>
      </c>
      <c r="CO564" s="86">
        <f>IFERROR(FIND("POLÍCIA MILITAR",consulta_completa__11[[#This Row],[14 - Inst. Atuando no Local]]),0)</f>
        <v>0</v>
      </c>
      <c r="CP564" s="86" t="str">
        <f t="shared" si="269"/>
        <v/>
      </c>
      <c r="CQ564" s="86">
        <f>IFERROR(FIND("POLÍCIA CIVIL",consulta_completa__11[[#This Row],[14 - Inst. Atuando no Local]]),0)</f>
        <v>0</v>
      </c>
      <c r="CR564" s="86" t="str">
        <f t="shared" si="270"/>
        <v/>
      </c>
      <c r="CS564" s="86">
        <f>IFERROR(FIND("MARINHA DO BRASIL",consulta_completa__11[[#This Row],[14 - Inst. Atuando no Local]]),0)</f>
        <v>0</v>
      </c>
      <c r="CT564" s="86" t="str">
        <f t="shared" si="271"/>
        <v/>
      </c>
      <c r="CU564" s="86">
        <f>IFERROR(FIND("EMPRESA ESPECIALIZADA EM ATENDIMENTO",consulta_completa__11[[#This Row],[14 - Inst. Atuando no Local]]),0)</f>
        <v>0</v>
      </c>
      <c r="CV564" s="86" t="str">
        <f t="shared" si="272"/>
        <v/>
      </c>
      <c r="CW564" s="86">
        <f>IFERROR(FIND("IBAMA",consulta_completa__11[[#This Row],[14 - Inst. Atuando no Local]]),0)</f>
        <v>0</v>
      </c>
      <c r="CX564" s="86" t="str">
        <f t="shared" si="273"/>
        <v/>
      </c>
      <c r="CY564" s="86" t="str">
        <f>IF(consulta_completa__11[[#This Row],[14 - Inst. Atuando no Local]]="","X","")</f>
        <v/>
      </c>
      <c r="CZ564" s="86">
        <f>IFERROR(FIND("OUTRA (S)",consulta_completa__11[[#This Row],[14 - Inst. Atuando no Local]]),0)</f>
        <v>0</v>
      </c>
      <c r="DA564" s="86" t="str">
        <f t="shared" si="274"/>
        <v/>
      </c>
      <c r="DB564" s="37" t="str">
        <f t="shared" si="275"/>
        <v>Sim</v>
      </c>
      <c r="DC564" s="37" t="str">
        <f t="shared" si="276"/>
        <v>Não</v>
      </c>
      <c r="DD564" s="37" t="str">
        <f t="shared" si="277"/>
        <v>Sim</v>
      </c>
      <c r="DE564" s="89" t="str">
        <f t="shared" si="279"/>
        <v>Federal</v>
      </c>
    </row>
    <row r="565" spans="1:109">
      <c r="A565" s="15">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4">
        <f>IFERROR(FIND("Óbitos/feridos",consulta_completa__11[[#This Row],[13 - Ocorrências/Ambientes Atingidos]]),0)</f>
        <v>0</v>
      </c>
      <c r="AY565" s="85" t="str">
        <f t="shared" si="249"/>
        <v/>
      </c>
      <c r="AZ565" s="84">
        <f>IFERROR(FIND("População afetada/evacuada",consulta_completa__11[[#This Row],[13 - Ocorrências/Ambientes Atingidos]]),0)</f>
        <v>0</v>
      </c>
      <c r="BA565" s="84" t="str">
        <f t="shared" si="250"/>
        <v/>
      </c>
      <c r="BB565" s="84">
        <f>IFERROR(FIND("Suspensão de abastecimento de água",consulta_completa__11[[#This Row],[13 - Ocorrências/Ambientes Atingidos]]),0)</f>
        <v>0</v>
      </c>
      <c r="BC565" s="85" t="str">
        <f t="shared" si="278"/>
        <v/>
      </c>
      <c r="BD565" s="84">
        <f>IFERROR(FIND("Rio/córrego",consulta_completa__11[[#This Row],[13 - Ocorrências/Ambientes Atingidos]]),0)</f>
        <v>1</v>
      </c>
      <c r="BE565" s="85" t="str">
        <f t="shared" si="251"/>
        <v>X</v>
      </c>
      <c r="BF565" s="84">
        <f>IFERROR(FIND("Lago",consulta_completa__11[[#This Row],[13 - Ocorrências/Ambientes Atingidos]]),0)</f>
        <v>0</v>
      </c>
      <c r="BG565" s="85" t="str">
        <f t="shared" si="252"/>
        <v/>
      </c>
      <c r="BH565" s="84">
        <f>IFERROR(FIND("Mar",consulta_completa__11[[#This Row],[13 - Ocorrências/Ambientes Atingidos]]),0)</f>
        <v>0</v>
      </c>
      <c r="BI565" s="85" t="str">
        <f t="shared" si="253"/>
        <v/>
      </c>
      <c r="BJ565" s="84">
        <f>IFERROR(FIND("Praia",consulta_completa__11[[#This Row],[13 - Ocorrências/Ambientes Atingidos]]),0)</f>
        <v>0</v>
      </c>
      <c r="BK565" s="85" t="str">
        <f t="shared" si="254"/>
        <v/>
      </c>
      <c r="BL565" s="84">
        <f>IFERROR(FIND("Solo",consulta_completa__11[[#This Row],[13 - Ocorrências/Ambientes Atingidos]]),0)</f>
        <v>14</v>
      </c>
      <c r="BM565" s="85" t="str">
        <f t="shared" si="255"/>
        <v>X</v>
      </c>
      <c r="BN565" s="84">
        <f>IFERROR(FIND("Águas subterrâneas",consulta_completa__11[[#This Row],[13 - Ocorrências/Ambientes Atingidos]]),0)</f>
        <v>0</v>
      </c>
      <c r="BO565" s="85" t="str">
        <f t="shared" si="256"/>
        <v/>
      </c>
      <c r="BP565" s="84">
        <f>IFERROR(FIND("Atmosfera",consulta_completa__11[[#This Row],[13 - Ocorrências/Ambientes Atingidos]]),0)</f>
        <v>0</v>
      </c>
      <c r="BQ565" s="85" t="str">
        <f t="shared" si="257"/>
        <v/>
      </c>
      <c r="BR565" s="84">
        <f>IFERROR(FIND("Flora",consulta_completa__11[[#This Row],[13 - Ocorrências/Ambientes Atingidos]]),0)</f>
        <v>0</v>
      </c>
      <c r="BS565" s="85" t="str">
        <f t="shared" si="258"/>
        <v/>
      </c>
      <c r="BT565" s="84">
        <f>IFERROR(FIND("Fauna",consulta_completa__11[[#This Row],[13 - Ocorrências/Ambientes Atingidos]]),0)</f>
        <v>0</v>
      </c>
      <c r="BU565" s="85" t="str">
        <f t="shared" si="259"/>
        <v/>
      </c>
      <c r="BV565" s="84">
        <f>IFERROR(FIND("UC federal",consulta_completa__11[[#This Row],[13 - Ocorrências/Ambientes Atingidos]]),0)</f>
        <v>0</v>
      </c>
      <c r="BW565" s="85" t="str">
        <f t="shared" si="260"/>
        <v/>
      </c>
      <c r="BX565" s="84">
        <f>IFERROR(FIND("UC estadual/municipal",consulta_completa__11[[#This Row],[13 - Ocorrências/Ambientes Atingidos]]),0)</f>
        <v>0</v>
      </c>
      <c r="BY565" s="85" t="str">
        <f t="shared" si="261"/>
        <v/>
      </c>
      <c r="BZ565" s="84">
        <f>IFERROR(FIND("Outro(s)",consulta_completa__11[[#This Row],[13 - Ocorrências/Ambientes Atingidos]]),0)</f>
        <v>0</v>
      </c>
      <c r="CA565" s="85" t="str">
        <f t="shared" si="262"/>
        <v/>
      </c>
      <c r="CB565" s="84">
        <f>IFERROR(FIND("Sem dano",consulta_completa__11[[#This Row],[13 - Ocorrências/Ambientes Atingidos]]),0)</f>
        <v>0</v>
      </c>
      <c r="CC565" s="85" t="str">
        <f t="shared" si="263"/>
        <v/>
      </c>
      <c r="CD565" s="84" t="str">
        <f>IF(consulta_completa__11[[#This Row],[13 - Ocorrências/Ambientes Atingidos]]="","X","")</f>
        <v/>
      </c>
      <c r="CE565" s="86">
        <f>IFERROR(FIND("IBAMA",consulta_completa__11[[#This Row],[14 - Inst. Atuando no Local]]),0)</f>
        <v>0</v>
      </c>
      <c r="CF565" s="86" t="str">
        <f t="shared" si="264"/>
        <v/>
      </c>
      <c r="CG565" s="86">
        <f>IFERROR(FIND("OEMA",consulta_completa__11[[#This Row],[14 - Inst. Atuando no Local]]),0)</f>
        <v>0</v>
      </c>
      <c r="CH565" s="86" t="str">
        <f t="shared" si="265"/>
        <v/>
      </c>
      <c r="CI565" s="86">
        <f>IFERROR(FIND("DEFESA CIVIL",consulta_completa__11[[#This Row],[14 - Inst. Atuando no Local]]),0)</f>
        <v>0</v>
      </c>
      <c r="CJ565" s="86" t="str">
        <f t="shared" si="266"/>
        <v/>
      </c>
      <c r="CK565" s="86">
        <f>IFERROR(FIND("CORPO DE BOMBEIROS",consulta_completa__11[[#This Row],[14 - Inst. Atuando no Local]]),0)</f>
        <v>0</v>
      </c>
      <c r="CL565" s="86" t="str">
        <f t="shared" si="267"/>
        <v/>
      </c>
      <c r="CM565" s="86">
        <f>IFERROR(FIND("POLÍCIA RODOVIÁRIA",consulta_completa__11[[#This Row],[14 - Inst. Atuando no Local]]),0)</f>
        <v>0</v>
      </c>
      <c r="CN565" s="86" t="str">
        <f t="shared" si="268"/>
        <v/>
      </c>
      <c r="CO565" s="86">
        <f>IFERROR(FIND("POLÍCIA MILITAR",consulta_completa__11[[#This Row],[14 - Inst. Atuando no Local]]),0)</f>
        <v>0</v>
      </c>
      <c r="CP565" s="86" t="str">
        <f t="shared" si="269"/>
        <v/>
      </c>
      <c r="CQ565" s="86">
        <f>IFERROR(FIND("POLÍCIA CIVIL",consulta_completa__11[[#This Row],[14 - Inst. Atuando no Local]]),0)</f>
        <v>0</v>
      </c>
      <c r="CR565" s="86" t="str">
        <f t="shared" si="270"/>
        <v/>
      </c>
      <c r="CS565" s="86">
        <f>IFERROR(FIND("MARINHA DO BRASIL",consulta_completa__11[[#This Row],[14 - Inst. Atuando no Local]]),0)</f>
        <v>0</v>
      </c>
      <c r="CT565" s="86" t="str">
        <f t="shared" si="271"/>
        <v/>
      </c>
      <c r="CU565" s="86">
        <f>IFERROR(FIND("EMPRESA ESPECIALIZADA EM ATENDIMENTO",consulta_completa__11[[#This Row],[14 - Inst. Atuando no Local]]),0)</f>
        <v>0</v>
      </c>
      <c r="CV565" s="86" t="str">
        <f t="shared" si="272"/>
        <v/>
      </c>
      <c r="CW565" s="86">
        <f>IFERROR(FIND("IBAMA",consulta_completa__11[[#This Row],[14 - Inst. Atuando no Local]]),0)</f>
        <v>0</v>
      </c>
      <c r="CX565" s="86" t="str">
        <f t="shared" si="273"/>
        <v/>
      </c>
      <c r="CY565" s="86" t="str">
        <f>IF(consulta_completa__11[[#This Row],[14 - Inst. Atuando no Local]]="","X","")</f>
        <v/>
      </c>
      <c r="CZ565" s="86">
        <f>IFERROR(FIND("OUTRA (S)",consulta_completa__11[[#This Row],[14 - Inst. Atuando no Local]]),0)</f>
        <v>0</v>
      </c>
      <c r="DA565" s="86" t="str">
        <f t="shared" si="274"/>
        <v/>
      </c>
      <c r="DB565" s="37" t="str">
        <f t="shared" si="275"/>
        <v>Sim</v>
      </c>
      <c r="DC565" s="37" t="str">
        <f t="shared" si="276"/>
        <v>Não</v>
      </c>
      <c r="DD565" s="37" t="str">
        <f t="shared" si="277"/>
        <v>Sim</v>
      </c>
      <c r="DE565" s="89" t="str">
        <f t="shared" si="279"/>
        <v>Sem informação</v>
      </c>
    </row>
    <row r="566" spans="1:109">
      <c r="A566" s="15">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4">
        <f>IFERROR(FIND("Óbitos/feridos",consulta_completa__11[[#This Row],[13 - Ocorrências/Ambientes Atingidos]]),0)</f>
        <v>0</v>
      </c>
      <c r="AY566" s="85" t="str">
        <f t="shared" si="249"/>
        <v/>
      </c>
      <c r="AZ566" s="84">
        <f>IFERROR(FIND("População afetada/evacuada",consulta_completa__11[[#This Row],[13 - Ocorrências/Ambientes Atingidos]]),0)</f>
        <v>0</v>
      </c>
      <c r="BA566" s="84" t="str">
        <f t="shared" si="250"/>
        <v/>
      </c>
      <c r="BB566" s="84">
        <f>IFERROR(FIND("Suspensão de abastecimento de água",consulta_completa__11[[#This Row],[13 - Ocorrências/Ambientes Atingidos]]),0)</f>
        <v>0</v>
      </c>
      <c r="BC566" s="85" t="str">
        <f t="shared" si="278"/>
        <v/>
      </c>
      <c r="BD566" s="84">
        <f>IFERROR(FIND("Rio/córrego",consulta_completa__11[[#This Row],[13 - Ocorrências/Ambientes Atingidos]]),0)</f>
        <v>0</v>
      </c>
      <c r="BE566" s="85" t="str">
        <f t="shared" si="251"/>
        <v/>
      </c>
      <c r="BF566" s="84">
        <f>IFERROR(FIND("Lago",consulta_completa__11[[#This Row],[13 - Ocorrências/Ambientes Atingidos]]),0)</f>
        <v>0</v>
      </c>
      <c r="BG566" s="85" t="str">
        <f t="shared" si="252"/>
        <v/>
      </c>
      <c r="BH566" s="84">
        <f>IFERROR(FIND("Mar",consulta_completa__11[[#This Row],[13 - Ocorrências/Ambientes Atingidos]]),0)</f>
        <v>1</v>
      </c>
      <c r="BI566" s="85" t="str">
        <f t="shared" si="253"/>
        <v>X</v>
      </c>
      <c r="BJ566" s="84">
        <f>IFERROR(FIND("Praia",consulta_completa__11[[#This Row],[13 - Ocorrências/Ambientes Atingidos]]),0)</f>
        <v>0</v>
      </c>
      <c r="BK566" s="85" t="str">
        <f t="shared" si="254"/>
        <v/>
      </c>
      <c r="BL566" s="84">
        <f>IFERROR(FIND("Solo",consulta_completa__11[[#This Row],[13 - Ocorrências/Ambientes Atingidos]]),0)</f>
        <v>0</v>
      </c>
      <c r="BM566" s="85" t="str">
        <f t="shared" si="255"/>
        <v/>
      </c>
      <c r="BN566" s="84">
        <f>IFERROR(FIND("Águas subterrâneas",consulta_completa__11[[#This Row],[13 - Ocorrências/Ambientes Atingidos]]),0)</f>
        <v>0</v>
      </c>
      <c r="BO566" s="85" t="str">
        <f t="shared" si="256"/>
        <v/>
      </c>
      <c r="BP566" s="84">
        <f>IFERROR(FIND("Atmosfera",consulta_completa__11[[#This Row],[13 - Ocorrências/Ambientes Atingidos]]),0)</f>
        <v>0</v>
      </c>
      <c r="BQ566" s="85" t="str">
        <f t="shared" si="257"/>
        <v/>
      </c>
      <c r="BR566" s="84">
        <f>IFERROR(FIND("Flora",consulta_completa__11[[#This Row],[13 - Ocorrências/Ambientes Atingidos]]),0)</f>
        <v>0</v>
      </c>
      <c r="BS566" s="85" t="str">
        <f t="shared" si="258"/>
        <v/>
      </c>
      <c r="BT566" s="84">
        <f>IFERROR(FIND("Fauna",consulta_completa__11[[#This Row],[13 - Ocorrências/Ambientes Atingidos]]),0)</f>
        <v>0</v>
      </c>
      <c r="BU566" s="85" t="str">
        <f t="shared" si="259"/>
        <v/>
      </c>
      <c r="BV566" s="84">
        <f>IFERROR(FIND("UC federal",consulta_completa__11[[#This Row],[13 - Ocorrências/Ambientes Atingidos]]),0)</f>
        <v>0</v>
      </c>
      <c r="BW566" s="85" t="str">
        <f t="shared" si="260"/>
        <v/>
      </c>
      <c r="BX566" s="84">
        <f>IFERROR(FIND("UC estadual/municipal",consulta_completa__11[[#This Row],[13 - Ocorrências/Ambientes Atingidos]]),0)</f>
        <v>0</v>
      </c>
      <c r="BY566" s="85" t="str">
        <f t="shared" si="261"/>
        <v/>
      </c>
      <c r="BZ566" s="84">
        <f>IFERROR(FIND("Outro(s)",consulta_completa__11[[#This Row],[13 - Ocorrências/Ambientes Atingidos]]),0)</f>
        <v>0</v>
      </c>
      <c r="CA566" s="85" t="str">
        <f t="shared" si="262"/>
        <v/>
      </c>
      <c r="CB566" s="84">
        <f>IFERROR(FIND("Sem dano",consulta_completa__11[[#This Row],[13 - Ocorrências/Ambientes Atingidos]]),0)</f>
        <v>0</v>
      </c>
      <c r="CC566" s="85" t="str">
        <f t="shared" si="263"/>
        <v/>
      </c>
      <c r="CD566" s="84" t="str">
        <f>IF(consulta_completa__11[[#This Row],[13 - Ocorrências/Ambientes Atingidos]]="","X","")</f>
        <v/>
      </c>
      <c r="CE566" s="86">
        <f>IFERROR(FIND("IBAMA",consulta_completa__11[[#This Row],[14 - Inst. Atuando no Local]]),0)</f>
        <v>0</v>
      </c>
      <c r="CF566" s="86" t="str">
        <f t="shared" si="264"/>
        <v/>
      </c>
      <c r="CG566" s="86">
        <f>IFERROR(FIND("OEMA",consulta_completa__11[[#This Row],[14 - Inst. Atuando no Local]]),0)</f>
        <v>0</v>
      </c>
      <c r="CH566" s="86" t="str">
        <f t="shared" si="265"/>
        <v/>
      </c>
      <c r="CI566" s="86">
        <f>IFERROR(FIND("DEFESA CIVIL",consulta_completa__11[[#This Row],[14 - Inst. Atuando no Local]]),0)</f>
        <v>0</v>
      </c>
      <c r="CJ566" s="86" t="str">
        <f t="shared" si="266"/>
        <v/>
      </c>
      <c r="CK566" s="86">
        <f>IFERROR(FIND("CORPO DE BOMBEIROS",consulta_completa__11[[#This Row],[14 - Inst. Atuando no Local]]),0)</f>
        <v>0</v>
      </c>
      <c r="CL566" s="86" t="str">
        <f t="shared" si="267"/>
        <v/>
      </c>
      <c r="CM566" s="86">
        <f>IFERROR(FIND("POLÍCIA RODOVIÁRIA",consulta_completa__11[[#This Row],[14 - Inst. Atuando no Local]]),0)</f>
        <v>0</v>
      </c>
      <c r="CN566" s="86" t="str">
        <f t="shared" si="268"/>
        <v/>
      </c>
      <c r="CO566" s="86">
        <f>IFERROR(FIND("POLÍCIA MILITAR",consulta_completa__11[[#This Row],[14 - Inst. Atuando no Local]]),0)</f>
        <v>0</v>
      </c>
      <c r="CP566" s="86" t="str">
        <f t="shared" si="269"/>
        <v/>
      </c>
      <c r="CQ566" s="86">
        <f>IFERROR(FIND("POLÍCIA CIVIL",consulta_completa__11[[#This Row],[14 - Inst. Atuando no Local]]),0)</f>
        <v>0</v>
      </c>
      <c r="CR566" s="86" t="str">
        <f t="shared" si="270"/>
        <v/>
      </c>
      <c r="CS566" s="86">
        <f>IFERROR(FIND("MARINHA DO BRASIL",consulta_completa__11[[#This Row],[14 - Inst. Atuando no Local]]),0)</f>
        <v>0</v>
      </c>
      <c r="CT566" s="86" t="str">
        <f t="shared" si="271"/>
        <v/>
      </c>
      <c r="CU566" s="86">
        <f>IFERROR(FIND("EMPRESA ESPECIALIZADA EM ATENDIMENTO",consulta_completa__11[[#This Row],[14 - Inst. Atuando no Local]]),0)</f>
        <v>0</v>
      </c>
      <c r="CV566" s="86" t="str">
        <f t="shared" si="272"/>
        <v/>
      </c>
      <c r="CW566" s="86">
        <f>IFERROR(FIND("IBAMA",consulta_completa__11[[#This Row],[14 - Inst. Atuando no Local]]),0)</f>
        <v>0</v>
      </c>
      <c r="CX566" s="86" t="str">
        <f t="shared" si="273"/>
        <v/>
      </c>
      <c r="CY566" s="86" t="str">
        <f>IF(consulta_completa__11[[#This Row],[14 - Inst. Atuando no Local]]="","X","")</f>
        <v/>
      </c>
      <c r="CZ566" s="86">
        <f>IFERROR(FIND("OUTRA (S)",consulta_completa__11[[#This Row],[14 - Inst. Atuando no Local]]),0)</f>
        <v>0</v>
      </c>
      <c r="DA566" s="86" t="str">
        <f t="shared" si="274"/>
        <v/>
      </c>
      <c r="DB566" s="37" t="str">
        <f t="shared" si="275"/>
        <v>Sim</v>
      </c>
      <c r="DC566" s="37" t="str">
        <f t="shared" si="276"/>
        <v>Não</v>
      </c>
      <c r="DD566" s="37" t="str">
        <f t="shared" si="277"/>
        <v>Sim</v>
      </c>
      <c r="DE566" s="89" t="str">
        <f t="shared" si="279"/>
        <v>Federal</v>
      </c>
    </row>
    <row r="567" spans="1:109">
      <c r="A567" s="15">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4">
        <f>IFERROR(FIND("Óbitos/feridos",consulta_completa__11[[#This Row],[13 - Ocorrências/Ambientes Atingidos]]),0)</f>
        <v>1</v>
      </c>
      <c r="AY567" s="85" t="str">
        <f t="shared" si="249"/>
        <v>X</v>
      </c>
      <c r="AZ567" s="84">
        <f>IFERROR(FIND("População afetada/evacuada",consulta_completa__11[[#This Row],[13 - Ocorrências/Ambientes Atingidos]]),0)</f>
        <v>0</v>
      </c>
      <c r="BA567" s="84" t="str">
        <f t="shared" si="250"/>
        <v/>
      </c>
      <c r="BB567" s="84">
        <f>IFERROR(FIND("Suspensão de abastecimento de água",consulta_completa__11[[#This Row],[13 - Ocorrências/Ambientes Atingidos]]),0)</f>
        <v>0</v>
      </c>
      <c r="BC567" s="85" t="str">
        <f t="shared" si="278"/>
        <v/>
      </c>
      <c r="BD567" s="84">
        <f>IFERROR(FIND("Rio/córrego",consulta_completa__11[[#This Row],[13 - Ocorrências/Ambientes Atingidos]]),0)</f>
        <v>0</v>
      </c>
      <c r="BE567" s="85" t="str">
        <f t="shared" si="251"/>
        <v/>
      </c>
      <c r="BF567" s="84">
        <f>IFERROR(FIND("Lago",consulta_completa__11[[#This Row],[13 - Ocorrências/Ambientes Atingidos]]),0)</f>
        <v>0</v>
      </c>
      <c r="BG567" s="85" t="str">
        <f t="shared" si="252"/>
        <v/>
      </c>
      <c r="BH567" s="84">
        <f>IFERROR(FIND("Mar",consulta_completa__11[[#This Row],[13 - Ocorrências/Ambientes Atingidos]]),0)</f>
        <v>0</v>
      </c>
      <c r="BI567" s="85" t="str">
        <f t="shared" si="253"/>
        <v/>
      </c>
      <c r="BJ567" s="84">
        <f>IFERROR(FIND("Praia",consulta_completa__11[[#This Row],[13 - Ocorrências/Ambientes Atingidos]]),0)</f>
        <v>0</v>
      </c>
      <c r="BK567" s="85" t="str">
        <f t="shared" si="254"/>
        <v/>
      </c>
      <c r="BL567" s="84">
        <f>IFERROR(FIND("Solo",consulta_completa__11[[#This Row],[13 - Ocorrências/Ambientes Atingidos]]),0)</f>
        <v>33</v>
      </c>
      <c r="BM567" s="85" t="str">
        <f t="shared" si="255"/>
        <v>X</v>
      </c>
      <c r="BN567" s="84">
        <f>IFERROR(FIND("Águas subterrâneas",consulta_completa__11[[#This Row],[13 - Ocorrências/Ambientes Atingidos]]),0)</f>
        <v>0</v>
      </c>
      <c r="BO567" s="85" t="str">
        <f t="shared" si="256"/>
        <v/>
      </c>
      <c r="BP567" s="84">
        <f>IFERROR(FIND("Atmosfera",consulta_completa__11[[#This Row],[13 - Ocorrências/Ambientes Atingidos]]),0)</f>
        <v>0</v>
      </c>
      <c r="BQ567" s="85" t="str">
        <f t="shared" si="257"/>
        <v/>
      </c>
      <c r="BR567" s="84">
        <f>IFERROR(FIND("Flora",consulta_completa__11[[#This Row],[13 - Ocorrências/Ambientes Atingidos]]),0)</f>
        <v>45</v>
      </c>
      <c r="BS567" s="85" t="str">
        <f t="shared" si="258"/>
        <v>X</v>
      </c>
      <c r="BT567" s="84">
        <f>IFERROR(FIND("Fauna",consulta_completa__11[[#This Row],[13 - Ocorrências/Ambientes Atingidos]]),0)</f>
        <v>0</v>
      </c>
      <c r="BU567" s="85" t="str">
        <f t="shared" si="259"/>
        <v/>
      </c>
      <c r="BV567" s="84">
        <f>IFERROR(FIND("UC federal",consulta_completa__11[[#This Row],[13 - Ocorrências/Ambientes Atingidos]]),0)</f>
        <v>0</v>
      </c>
      <c r="BW567" s="85" t="str">
        <f t="shared" si="260"/>
        <v/>
      </c>
      <c r="BX567" s="84">
        <f>IFERROR(FIND("UC estadual/municipal",consulta_completa__11[[#This Row],[13 - Ocorrências/Ambientes Atingidos]]),0)</f>
        <v>0</v>
      </c>
      <c r="BY567" s="85" t="str">
        <f t="shared" si="261"/>
        <v/>
      </c>
      <c r="BZ567" s="84">
        <f>IFERROR(FIND("Outro(s)",consulta_completa__11[[#This Row],[13 - Ocorrências/Ambientes Atingidos]]),0)</f>
        <v>0</v>
      </c>
      <c r="CA567" s="85" t="str">
        <f t="shared" si="262"/>
        <v/>
      </c>
      <c r="CB567" s="84">
        <f>IFERROR(FIND("Sem dano",consulta_completa__11[[#This Row],[13 - Ocorrências/Ambientes Atingidos]]),0)</f>
        <v>0</v>
      </c>
      <c r="CC567" s="85" t="str">
        <f t="shared" si="263"/>
        <v/>
      </c>
      <c r="CD567" s="84" t="str">
        <f>IF(consulta_completa__11[[#This Row],[13 - Ocorrências/Ambientes Atingidos]]="","X","")</f>
        <v/>
      </c>
      <c r="CE567" s="86">
        <f>IFERROR(FIND("IBAMA",consulta_completa__11[[#This Row],[14 - Inst. Atuando no Local]]),0)</f>
        <v>0</v>
      </c>
      <c r="CF567" s="86" t="str">
        <f t="shared" si="264"/>
        <v/>
      </c>
      <c r="CG567" s="86">
        <f>IFERROR(FIND("OEMA",consulta_completa__11[[#This Row],[14 - Inst. Atuando no Local]]),0)</f>
        <v>0</v>
      </c>
      <c r="CH567" s="86" t="str">
        <f t="shared" si="265"/>
        <v/>
      </c>
      <c r="CI567" s="86">
        <f>IFERROR(FIND("DEFESA CIVIL",consulta_completa__11[[#This Row],[14 - Inst. Atuando no Local]]),0)</f>
        <v>0</v>
      </c>
      <c r="CJ567" s="86" t="str">
        <f t="shared" si="266"/>
        <v/>
      </c>
      <c r="CK567" s="86">
        <f>IFERROR(FIND("CORPO DE BOMBEIROS",consulta_completa__11[[#This Row],[14 - Inst. Atuando no Local]]),0)</f>
        <v>0</v>
      </c>
      <c r="CL567" s="86" t="str">
        <f t="shared" si="267"/>
        <v/>
      </c>
      <c r="CM567" s="86">
        <f>IFERROR(FIND("POLÍCIA RODOVIÁRIA",consulta_completa__11[[#This Row],[14 - Inst. Atuando no Local]]),0)</f>
        <v>0</v>
      </c>
      <c r="CN567" s="86" t="str">
        <f t="shared" si="268"/>
        <v/>
      </c>
      <c r="CO567" s="86">
        <f>IFERROR(FIND("POLÍCIA MILITAR",consulta_completa__11[[#This Row],[14 - Inst. Atuando no Local]]),0)</f>
        <v>0</v>
      </c>
      <c r="CP567" s="86" t="str">
        <f t="shared" si="269"/>
        <v/>
      </c>
      <c r="CQ567" s="86">
        <f>IFERROR(FIND("POLÍCIA CIVIL",consulta_completa__11[[#This Row],[14 - Inst. Atuando no Local]]),0)</f>
        <v>0</v>
      </c>
      <c r="CR567" s="86" t="str">
        <f t="shared" si="270"/>
        <v/>
      </c>
      <c r="CS567" s="86">
        <f>IFERROR(FIND("MARINHA DO BRASIL",consulta_completa__11[[#This Row],[14 - Inst. Atuando no Local]]),0)</f>
        <v>0</v>
      </c>
      <c r="CT567" s="86" t="str">
        <f t="shared" si="271"/>
        <v/>
      </c>
      <c r="CU567" s="86">
        <f>IFERROR(FIND("EMPRESA ESPECIALIZADA EM ATENDIMENTO",consulta_completa__11[[#This Row],[14 - Inst. Atuando no Local]]),0)</f>
        <v>0</v>
      </c>
      <c r="CV567" s="86" t="str">
        <f t="shared" si="272"/>
        <v/>
      </c>
      <c r="CW567" s="86">
        <f>IFERROR(FIND("IBAMA",consulta_completa__11[[#This Row],[14 - Inst. Atuando no Local]]),0)</f>
        <v>0</v>
      </c>
      <c r="CX567" s="86" t="str">
        <f t="shared" si="273"/>
        <v/>
      </c>
      <c r="CY567" s="86" t="str">
        <f>IF(consulta_completa__11[[#This Row],[14 - Inst. Atuando no Local]]="","X","")</f>
        <v>X</v>
      </c>
      <c r="CZ567" s="86">
        <f>IFERROR(FIND("OUTRA (S)",consulta_completa__11[[#This Row],[14 - Inst. Atuando no Local]]),0)</f>
        <v>0</v>
      </c>
      <c r="DA567" s="86" t="str">
        <f t="shared" si="274"/>
        <v/>
      </c>
      <c r="DB567" s="37" t="str">
        <f t="shared" si="275"/>
        <v>Sim</v>
      </c>
      <c r="DC567" s="37" t="str">
        <f t="shared" si="276"/>
        <v>Não</v>
      </c>
      <c r="DD567" s="37" t="str">
        <f t="shared" si="277"/>
        <v>Sim</v>
      </c>
      <c r="DE567" s="89" t="str">
        <f t="shared" si="279"/>
        <v>Sem informação</v>
      </c>
    </row>
    <row r="568" spans="1:109">
      <c r="A568" s="15">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4">
        <f>IFERROR(FIND("Óbitos/feridos",consulta_completa__11[[#This Row],[13 - Ocorrências/Ambientes Atingidos]]),0)</f>
        <v>0</v>
      </c>
      <c r="AY568" s="85" t="str">
        <f t="shared" si="249"/>
        <v/>
      </c>
      <c r="AZ568" s="84">
        <f>IFERROR(FIND("População afetada/evacuada",consulta_completa__11[[#This Row],[13 - Ocorrências/Ambientes Atingidos]]),0)</f>
        <v>0</v>
      </c>
      <c r="BA568" s="84" t="str">
        <f t="shared" si="250"/>
        <v/>
      </c>
      <c r="BB568" s="84">
        <f>IFERROR(FIND("Suspensão de abastecimento de água",consulta_completa__11[[#This Row],[13 - Ocorrências/Ambientes Atingidos]]),0)</f>
        <v>0</v>
      </c>
      <c r="BC568" s="85" t="str">
        <f t="shared" si="278"/>
        <v/>
      </c>
      <c r="BD568" s="84">
        <f>IFERROR(FIND("Rio/córrego",consulta_completa__11[[#This Row],[13 - Ocorrências/Ambientes Atingidos]]),0)</f>
        <v>0</v>
      </c>
      <c r="BE568" s="85" t="str">
        <f t="shared" si="251"/>
        <v/>
      </c>
      <c r="BF568" s="84">
        <f>IFERROR(FIND("Lago",consulta_completa__11[[#This Row],[13 - Ocorrências/Ambientes Atingidos]]),0)</f>
        <v>0</v>
      </c>
      <c r="BG568" s="85" t="str">
        <f t="shared" si="252"/>
        <v/>
      </c>
      <c r="BH568" s="84">
        <f>IFERROR(FIND("Mar",consulta_completa__11[[#This Row],[13 - Ocorrências/Ambientes Atingidos]]),0)</f>
        <v>0</v>
      </c>
      <c r="BI568" s="85" t="str">
        <f t="shared" si="253"/>
        <v/>
      </c>
      <c r="BJ568" s="84">
        <f>IFERROR(FIND("Praia",consulta_completa__11[[#This Row],[13 - Ocorrências/Ambientes Atingidos]]),0)</f>
        <v>0</v>
      </c>
      <c r="BK568" s="85" t="str">
        <f t="shared" si="254"/>
        <v/>
      </c>
      <c r="BL568" s="84">
        <f>IFERROR(FIND("Solo",consulta_completa__11[[#This Row],[13 - Ocorrências/Ambientes Atingidos]]),0)</f>
        <v>1</v>
      </c>
      <c r="BM568" s="85" t="str">
        <f t="shared" si="255"/>
        <v>X</v>
      </c>
      <c r="BN568" s="84">
        <f>IFERROR(FIND("Águas subterrâneas",consulta_completa__11[[#This Row],[13 - Ocorrências/Ambientes Atingidos]]),0)</f>
        <v>0</v>
      </c>
      <c r="BO568" s="85" t="str">
        <f t="shared" si="256"/>
        <v/>
      </c>
      <c r="BP568" s="84">
        <f>IFERROR(FIND("Atmosfera",consulta_completa__11[[#This Row],[13 - Ocorrências/Ambientes Atingidos]]),0)</f>
        <v>0</v>
      </c>
      <c r="BQ568" s="85" t="str">
        <f t="shared" si="257"/>
        <v/>
      </c>
      <c r="BR568" s="84">
        <f>IFERROR(FIND("Flora",consulta_completa__11[[#This Row],[13 - Ocorrências/Ambientes Atingidos]]),0)</f>
        <v>0</v>
      </c>
      <c r="BS568" s="85" t="str">
        <f t="shared" si="258"/>
        <v/>
      </c>
      <c r="BT568" s="84">
        <f>IFERROR(FIND("Fauna",consulta_completa__11[[#This Row],[13 - Ocorrências/Ambientes Atingidos]]),0)</f>
        <v>0</v>
      </c>
      <c r="BU568" s="85" t="str">
        <f t="shared" si="259"/>
        <v/>
      </c>
      <c r="BV568" s="84">
        <f>IFERROR(FIND("UC federal",consulta_completa__11[[#This Row],[13 - Ocorrências/Ambientes Atingidos]]),0)</f>
        <v>0</v>
      </c>
      <c r="BW568" s="85" t="str">
        <f t="shared" si="260"/>
        <v/>
      </c>
      <c r="BX568" s="84">
        <f>IFERROR(FIND("UC estadual/municipal",consulta_completa__11[[#This Row],[13 - Ocorrências/Ambientes Atingidos]]),0)</f>
        <v>0</v>
      </c>
      <c r="BY568" s="85" t="str">
        <f t="shared" si="261"/>
        <v/>
      </c>
      <c r="BZ568" s="84">
        <f>IFERROR(FIND("Outro(s)",consulta_completa__11[[#This Row],[13 - Ocorrências/Ambientes Atingidos]]),0)</f>
        <v>0</v>
      </c>
      <c r="CA568" s="85" t="str">
        <f t="shared" si="262"/>
        <v/>
      </c>
      <c r="CB568" s="84">
        <f>IFERROR(FIND("Sem dano",consulta_completa__11[[#This Row],[13 - Ocorrências/Ambientes Atingidos]]),0)</f>
        <v>0</v>
      </c>
      <c r="CC568" s="85" t="str">
        <f t="shared" si="263"/>
        <v/>
      </c>
      <c r="CD568" s="84" t="str">
        <f>IF(consulta_completa__11[[#This Row],[13 - Ocorrências/Ambientes Atingidos]]="","X","")</f>
        <v/>
      </c>
      <c r="CE568" s="86">
        <f>IFERROR(FIND("IBAMA",consulta_completa__11[[#This Row],[14 - Inst. Atuando no Local]]),0)</f>
        <v>0</v>
      </c>
      <c r="CF568" s="86" t="str">
        <f t="shared" si="264"/>
        <v/>
      </c>
      <c r="CG568" s="86">
        <f>IFERROR(FIND("OEMA",consulta_completa__11[[#This Row],[14 - Inst. Atuando no Local]]),0)</f>
        <v>0</v>
      </c>
      <c r="CH568" s="86" t="str">
        <f t="shared" si="265"/>
        <v/>
      </c>
      <c r="CI568" s="86">
        <f>IFERROR(FIND("DEFESA CIVIL",consulta_completa__11[[#This Row],[14 - Inst. Atuando no Local]]),0)</f>
        <v>0</v>
      </c>
      <c r="CJ568" s="86" t="str">
        <f t="shared" si="266"/>
        <v/>
      </c>
      <c r="CK568" s="86">
        <f>IFERROR(FIND("CORPO DE BOMBEIROS",consulta_completa__11[[#This Row],[14 - Inst. Atuando no Local]]),0)</f>
        <v>0</v>
      </c>
      <c r="CL568" s="86" t="str">
        <f t="shared" si="267"/>
        <v/>
      </c>
      <c r="CM568" s="86">
        <f>IFERROR(FIND("POLÍCIA RODOVIÁRIA",consulta_completa__11[[#This Row],[14 - Inst. Atuando no Local]]),0)</f>
        <v>0</v>
      </c>
      <c r="CN568" s="86" t="str">
        <f t="shared" si="268"/>
        <v/>
      </c>
      <c r="CO568" s="86">
        <f>IFERROR(FIND("POLÍCIA MILITAR",consulta_completa__11[[#This Row],[14 - Inst. Atuando no Local]]),0)</f>
        <v>0</v>
      </c>
      <c r="CP568" s="86" t="str">
        <f t="shared" si="269"/>
        <v/>
      </c>
      <c r="CQ568" s="86">
        <f>IFERROR(FIND("POLÍCIA CIVIL",consulta_completa__11[[#This Row],[14 - Inst. Atuando no Local]]),0)</f>
        <v>0</v>
      </c>
      <c r="CR568" s="86" t="str">
        <f t="shared" si="270"/>
        <v/>
      </c>
      <c r="CS568" s="86">
        <f>IFERROR(FIND("MARINHA DO BRASIL",consulta_completa__11[[#This Row],[14 - Inst. Atuando no Local]]),0)</f>
        <v>0</v>
      </c>
      <c r="CT568" s="86" t="str">
        <f t="shared" si="271"/>
        <v/>
      </c>
      <c r="CU568" s="86">
        <f>IFERROR(FIND("EMPRESA ESPECIALIZADA EM ATENDIMENTO",consulta_completa__11[[#This Row],[14 - Inst. Atuando no Local]]),0)</f>
        <v>0</v>
      </c>
      <c r="CV568" s="86" t="str">
        <f t="shared" si="272"/>
        <v/>
      </c>
      <c r="CW568" s="86">
        <f>IFERROR(FIND("IBAMA",consulta_completa__11[[#This Row],[14 - Inst. Atuando no Local]]),0)</f>
        <v>0</v>
      </c>
      <c r="CX568" s="86" t="str">
        <f t="shared" si="273"/>
        <v/>
      </c>
      <c r="CY568" s="86" t="str">
        <f>IF(consulta_completa__11[[#This Row],[14 - Inst. Atuando no Local]]="","X","")</f>
        <v>X</v>
      </c>
      <c r="CZ568" s="86">
        <f>IFERROR(FIND("OUTRA (S)",consulta_completa__11[[#This Row],[14 - Inst. Atuando no Local]]),0)</f>
        <v>0</v>
      </c>
      <c r="DA568" s="86" t="str">
        <f t="shared" si="274"/>
        <v/>
      </c>
      <c r="DB568" s="37" t="str">
        <f t="shared" si="275"/>
        <v>Sim</v>
      </c>
      <c r="DC568" s="37" t="str">
        <f t="shared" si="276"/>
        <v>Não</v>
      </c>
      <c r="DD568" s="37" t="str">
        <f t="shared" si="277"/>
        <v>Sim</v>
      </c>
      <c r="DE568" s="89" t="str">
        <f t="shared" si="279"/>
        <v>Federal</v>
      </c>
    </row>
    <row r="569" spans="1:109">
      <c r="A569" s="15">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4">
        <f>IFERROR(FIND("Óbitos/feridos",consulta_completa__11[[#This Row],[13 - Ocorrências/Ambientes Atingidos]]),0)</f>
        <v>0</v>
      </c>
      <c r="AY569" s="85" t="str">
        <f t="shared" si="249"/>
        <v/>
      </c>
      <c r="AZ569" s="84">
        <f>IFERROR(FIND("População afetada/evacuada",consulta_completa__11[[#This Row],[13 - Ocorrências/Ambientes Atingidos]]),0)</f>
        <v>0</v>
      </c>
      <c r="BA569" s="84" t="str">
        <f t="shared" si="250"/>
        <v/>
      </c>
      <c r="BB569" s="84">
        <f>IFERROR(FIND("Suspensão de abastecimento de água",consulta_completa__11[[#This Row],[13 - Ocorrências/Ambientes Atingidos]]),0)</f>
        <v>0</v>
      </c>
      <c r="BC569" s="85" t="str">
        <f t="shared" si="278"/>
        <v/>
      </c>
      <c r="BD569" s="84">
        <f>IFERROR(FIND("Rio/córrego",consulta_completa__11[[#This Row],[13 - Ocorrências/Ambientes Atingidos]]),0)</f>
        <v>0</v>
      </c>
      <c r="BE569" s="85" t="str">
        <f t="shared" si="251"/>
        <v/>
      </c>
      <c r="BF569" s="84">
        <f>IFERROR(FIND("Lago",consulta_completa__11[[#This Row],[13 - Ocorrências/Ambientes Atingidos]]),0)</f>
        <v>0</v>
      </c>
      <c r="BG569" s="85" t="str">
        <f t="shared" si="252"/>
        <v/>
      </c>
      <c r="BH569" s="84">
        <f>IFERROR(FIND("Mar",consulta_completa__11[[#This Row],[13 - Ocorrências/Ambientes Atingidos]]),0)</f>
        <v>1</v>
      </c>
      <c r="BI569" s="85" t="str">
        <f t="shared" si="253"/>
        <v>X</v>
      </c>
      <c r="BJ569" s="84">
        <f>IFERROR(FIND("Praia",consulta_completa__11[[#This Row],[13 - Ocorrências/Ambientes Atingidos]]),0)</f>
        <v>0</v>
      </c>
      <c r="BK569" s="85" t="str">
        <f t="shared" si="254"/>
        <v/>
      </c>
      <c r="BL569" s="84">
        <f>IFERROR(FIND("Solo",consulta_completa__11[[#This Row],[13 - Ocorrências/Ambientes Atingidos]]),0)</f>
        <v>0</v>
      </c>
      <c r="BM569" s="85" t="str">
        <f t="shared" si="255"/>
        <v/>
      </c>
      <c r="BN569" s="84">
        <f>IFERROR(FIND("Águas subterrâneas",consulta_completa__11[[#This Row],[13 - Ocorrências/Ambientes Atingidos]]),0)</f>
        <v>0</v>
      </c>
      <c r="BO569" s="85" t="str">
        <f t="shared" si="256"/>
        <v/>
      </c>
      <c r="BP569" s="84">
        <f>IFERROR(FIND("Atmosfera",consulta_completa__11[[#This Row],[13 - Ocorrências/Ambientes Atingidos]]),0)</f>
        <v>0</v>
      </c>
      <c r="BQ569" s="85" t="str">
        <f t="shared" si="257"/>
        <v/>
      </c>
      <c r="BR569" s="84">
        <f>IFERROR(FIND("Flora",consulta_completa__11[[#This Row],[13 - Ocorrências/Ambientes Atingidos]]),0)</f>
        <v>0</v>
      </c>
      <c r="BS569" s="85" t="str">
        <f t="shared" si="258"/>
        <v/>
      </c>
      <c r="BT569" s="84">
        <f>IFERROR(FIND("Fauna",consulta_completa__11[[#This Row],[13 - Ocorrências/Ambientes Atingidos]]),0)</f>
        <v>0</v>
      </c>
      <c r="BU569" s="85" t="str">
        <f t="shared" si="259"/>
        <v/>
      </c>
      <c r="BV569" s="84">
        <f>IFERROR(FIND("UC federal",consulta_completa__11[[#This Row],[13 - Ocorrências/Ambientes Atingidos]]),0)</f>
        <v>0</v>
      </c>
      <c r="BW569" s="85" t="str">
        <f t="shared" si="260"/>
        <v/>
      </c>
      <c r="BX569" s="84">
        <f>IFERROR(FIND("UC estadual/municipal",consulta_completa__11[[#This Row],[13 - Ocorrências/Ambientes Atingidos]]),0)</f>
        <v>0</v>
      </c>
      <c r="BY569" s="85" t="str">
        <f t="shared" si="261"/>
        <v/>
      </c>
      <c r="BZ569" s="84">
        <f>IFERROR(FIND("Outro(s)",consulta_completa__11[[#This Row],[13 - Ocorrências/Ambientes Atingidos]]),0)</f>
        <v>0</v>
      </c>
      <c r="CA569" s="85" t="str">
        <f t="shared" si="262"/>
        <v/>
      </c>
      <c r="CB569" s="84">
        <f>IFERROR(FIND("Sem dano",consulta_completa__11[[#This Row],[13 - Ocorrências/Ambientes Atingidos]]),0)</f>
        <v>0</v>
      </c>
      <c r="CC569" s="85" t="str">
        <f t="shared" si="263"/>
        <v/>
      </c>
      <c r="CD569" s="84" t="str">
        <f>IF(consulta_completa__11[[#This Row],[13 - Ocorrências/Ambientes Atingidos]]="","X","")</f>
        <v/>
      </c>
      <c r="CE569" s="86">
        <f>IFERROR(FIND("IBAMA",consulta_completa__11[[#This Row],[14 - Inst. Atuando no Local]]),0)</f>
        <v>0</v>
      </c>
      <c r="CF569" s="86" t="str">
        <f t="shared" si="264"/>
        <v/>
      </c>
      <c r="CG569" s="86">
        <f>IFERROR(FIND("OEMA",consulta_completa__11[[#This Row],[14 - Inst. Atuando no Local]]),0)</f>
        <v>0</v>
      </c>
      <c r="CH569" s="86" t="str">
        <f t="shared" si="265"/>
        <v/>
      </c>
      <c r="CI569" s="86">
        <f>IFERROR(FIND("DEFESA CIVIL",consulta_completa__11[[#This Row],[14 - Inst. Atuando no Local]]),0)</f>
        <v>0</v>
      </c>
      <c r="CJ569" s="86" t="str">
        <f t="shared" si="266"/>
        <v/>
      </c>
      <c r="CK569" s="86">
        <f>IFERROR(FIND("CORPO DE BOMBEIROS",consulta_completa__11[[#This Row],[14 - Inst. Atuando no Local]]),0)</f>
        <v>0</v>
      </c>
      <c r="CL569" s="86" t="str">
        <f t="shared" si="267"/>
        <v/>
      </c>
      <c r="CM569" s="86">
        <f>IFERROR(FIND("POLÍCIA RODOVIÁRIA",consulta_completa__11[[#This Row],[14 - Inst. Atuando no Local]]),0)</f>
        <v>0</v>
      </c>
      <c r="CN569" s="86" t="str">
        <f t="shared" si="268"/>
        <v/>
      </c>
      <c r="CO569" s="86">
        <f>IFERROR(FIND("POLÍCIA MILITAR",consulta_completa__11[[#This Row],[14 - Inst. Atuando no Local]]),0)</f>
        <v>0</v>
      </c>
      <c r="CP569" s="86" t="str">
        <f t="shared" si="269"/>
        <v/>
      </c>
      <c r="CQ569" s="86">
        <f>IFERROR(FIND("POLÍCIA CIVIL",consulta_completa__11[[#This Row],[14 - Inst. Atuando no Local]]),0)</f>
        <v>0</v>
      </c>
      <c r="CR569" s="86" t="str">
        <f t="shared" si="270"/>
        <v/>
      </c>
      <c r="CS569" s="86">
        <f>IFERROR(FIND("MARINHA DO BRASIL",consulta_completa__11[[#This Row],[14 - Inst. Atuando no Local]]),0)</f>
        <v>0</v>
      </c>
      <c r="CT569" s="86" t="str">
        <f t="shared" si="271"/>
        <v/>
      </c>
      <c r="CU569" s="86">
        <f>IFERROR(FIND("EMPRESA ESPECIALIZADA EM ATENDIMENTO",consulta_completa__11[[#This Row],[14 - Inst. Atuando no Local]]),0)</f>
        <v>0</v>
      </c>
      <c r="CV569" s="86" t="str">
        <f t="shared" si="272"/>
        <v/>
      </c>
      <c r="CW569" s="86">
        <f>IFERROR(FIND("IBAMA",consulta_completa__11[[#This Row],[14 - Inst. Atuando no Local]]),0)</f>
        <v>0</v>
      </c>
      <c r="CX569" s="86" t="str">
        <f t="shared" si="273"/>
        <v/>
      </c>
      <c r="CY569" s="86" t="str">
        <f>IF(consulta_completa__11[[#This Row],[14 - Inst. Atuando no Local]]="","X","")</f>
        <v/>
      </c>
      <c r="CZ569" s="86">
        <f>IFERROR(FIND("OUTRA (S)",consulta_completa__11[[#This Row],[14 - Inst. Atuando no Local]]),0)</f>
        <v>0</v>
      </c>
      <c r="DA569" s="86" t="str">
        <f t="shared" si="274"/>
        <v/>
      </c>
      <c r="DB569" s="37" t="str">
        <f t="shared" si="275"/>
        <v>Sim</v>
      </c>
      <c r="DC569" s="37" t="str">
        <f t="shared" si="276"/>
        <v>Não</v>
      </c>
      <c r="DD569" s="37" t="str">
        <f t="shared" si="277"/>
        <v>Sim</v>
      </c>
      <c r="DE569" s="89" t="str">
        <f t="shared" si="279"/>
        <v>Federal</v>
      </c>
    </row>
    <row r="570" spans="1:109">
      <c r="A570" s="15">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4">
        <f>IFERROR(FIND("Óbitos/feridos",consulta_completa__11[[#This Row],[13 - Ocorrências/Ambientes Atingidos]]),0)</f>
        <v>0</v>
      </c>
      <c r="AY570" s="85" t="str">
        <f t="shared" si="249"/>
        <v/>
      </c>
      <c r="AZ570" s="84">
        <f>IFERROR(FIND("População afetada/evacuada",consulta_completa__11[[#This Row],[13 - Ocorrências/Ambientes Atingidos]]),0)</f>
        <v>0</v>
      </c>
      <c r="BA570" s="84" t="str">
        <f t="shared" si="250"/>
        <v/>
      </c>
      <c r="BB570" s="84">
        <f>IFERROR(FIND("Suspensão de abastecimento de água",consulta_completa__11[[#This Row],[13 - Ocorrências/Ambientes Atingidos]]),0)</f>
        <v>0</v>
      </c>
      <c r="BC570" s="85" t="str">
        <f t="shared" si="278"/>
        <v/>
      </c>
      <c r="BD570" s="84">
        <f>IFERROR(FIND("Rio/córrego",consulta_completa__11[[#This Row],[13 - Ocorrências/Ambientes Atingidos]]),0)</f>
        <v>0</v>
      </c>
      <c r="BE570" s="85" t="str">
        <f t="shared" si="251"/>
        <v/>
      </c>
      <c r="BF570" s="84">
        <f>IFERROR(FIND("Lago",consulta_completa__11[[#This Row],[13 - Ocorrências/Ambientes Atingidos]]),0)</f>
        <v>0</v>
      </c>
      <c r="BG570" s="85" t="str">
        <f t="shared" si="252"/>
        <v/>
      </c>
      <c r="BH570" s="84">
        <f>IFERROR(FIND("Mar",consulta_completa__11[[#This Row],[13 - Ocorrências/Ambientes Atingidos]]),0)</f>
        <v>1</v>
      </c>
      <c r="BI570" s="85" t="str">
        <f t="shared" si="253"/>
        <v>X</v>
      </c>
      <c r="BJ570" s="84">
        <f>IFERROR(FIND("Praia",consulta_completa__11[[#This Row],[13 - Ocorrências/Ambientes Atingidos]]),0)</f>
        <v>0</v>
      </c>
      <c r="BK570" s="85" t="str">
        <f t="shared" si="254"/>
        <v/>
      </c>
      <c r="BL570" s="84">
        <f>IFERROR(FIND("Solo",consulta_completa__11[[#This Row],[13 - Ocorrências/Ambientes Atingidos]]),0)</f>
        <v>0</v>
      </c>
      <c r="BM570" s="85" t="str">
        <f t="shared" si="255"/>
        <v/>
      </c>
      <c r="BN570" s="84">
        <f>IFERROR(FIND("Águas subterrâneas",consulta_completa__11[[#This Row],[13 - Ocorrências/Ambientes Atingidos]]),0)</f>
        <v>0</v>
      </c>
      <c r="BO570" s="85" t="str">
        <f t="shared" si="256"/>
        <v/>
      </c>
      <c r="BP570" s="84">
        <f>IFERROR(FIND("Atmosfera",consulta_completa__11[[#This Row],[13 - Ocorrências/Ambientes Atingidos]]),0)</f>
        <v>0</v>
      </c>
      <c r="BQ570" s="85" t="str">
        <f t="shared" si="257"/>
        <v/>
      </c>
      <c r="BR570" s="84">
        <f>IFERROR(FIND("Flora",consulta_completa__11[[#This Row],[13 - Ocorrências/Ambientes Atingidos]]),0)</f>
        <v>0</v>
      </c>
      <c r="BS570" s="85" t="str">
        <f t="shared" si="258"/>
        <v/>
      </c>
      <c r="BT570" s="84">
        <f>IFERROR(FIND("Fauna",consulta_completa__11[[#This Row],[13 - Ocorrências/Ambientes Atingidos]]),0)</f>
        <v>0</v>
      </c>
      <c r="BU570" s="85" t="str">
        <f t="shared" si="259"/>
        <v/>
      </c>
      <c r="BV570" s="84">
        <f>IFERROR(FIND("UC federal",consulta_completa__11[[#This Row],[13 - Ocorrências/Ambientes Atingidos]]),0)</f>
        <v>0</v>
      </c>
      <c r="BW570" s="85" t="str">
        <f t="shared" si="260"/>
        <v/>
      </c>
      <c r="BX570" s="84">
        <f>IFERROR(FIND("UC estadual/municipal",consulta_completa__11[[#This Row],[13 - Ocorrências/Ambientes Atingidos]]),0)</f>
        <v>0</v>
      </c>
      <c r="BY570" s="85" t="str">
        <f t="shared" si="261"/>
        <v/>
      </c>
      <c r="BZ570" s="84">
        <f>IFERROR(FIND("Outro(s)",consulta_completa__11[[#This Row],[13 - Ocorrências/Ambientes Atingidos]]),0)</f>
        <v>0</v>
      </c>
      <c r="CA570" s="85" t="str">
        <f t="shared" si="262"/>
        <v/>
      </c>
      <c r="CB570" s="84">
        <f>IFERROR(FIND("Sem dano",consulta_completa__11[[#This Row],[13 - Ocorrências/Ambientes Atingidos]]),0)</f>
        <v>0</v>
      </c>
      <c r="CC570" s="85" t="str">
        <f t="shared" si="263"/>
        <v/>
      </c>
      <c r="CD570" s="84" t="str">
        <f>IF(consulta_completa__11[[#This Row],[13 - Ocorrências/Ambientes Atingidos]]="","X","")</f>
        <v/>
      </c>
      <c r="CE570" s="86">
        <f>IFERROR(FIND("IBAMA",consulta_completa__11[[#This Row],[14 - Inst. Atuando no Local]]),0)</f>
        <v>0</v>
      </c>
      <c r="CF570" s="86" t="str">
        <f t="shared" si="264"/>
        <v/>
      </c>
      <c r="CG570" s="86">
        <f>IFERROR(FIND("OEMA",consulta_completa__11[[#This Row],[14 - Inst. Atuando no Local]]),0)</f>
        <v>0</v>
      </c>
      <c r="CH570" s="86" t="str">
        <f t="shared" si="265"/>
        <v/>
      </c>
      <c r="CI570" s="86">
        <f>IFERROR(FIND("DEFESA CIVIL",consulta_completa__11[[#This Row],[14 - Inst. Atuando no Local]]),0)</f>
        <v>0</v>
      </c>
      <c r="CJ570" s="86" t="str">
        <f t="shared" si="266"/>
        <v/>
      </c>
      <c r="CK570" s="86">
        <f>IFERROR(FIND("CORPO DE BOMBEIROS",consulta_completa__11[[#This Row],[14 - Inst. Atuando no Local]]),0)</f>
        <v>0</v>
      </c>
      <c r="CL570" s="86" t="str">
        <f t="shared" si="267"/>
        <v/>
      </c>
      <c r="CM570" s="86">
        <f>IFERROR(FIND("POLÍCIA RODOVIÁRIA",consulta_completa__11[[#This Row],[14 - Inst. Atuando no Local]]),0)</f>
        <v>0</v>
      </c>
      <c r="CN570" s="86" t="str">
        <f t="shared" si="268"/>
        <v/>
      </c>
      <c r="CO570" s="86">
        <f>IFERROR(FIND("POLÍCIA MILITAR",consulta_completa__11[[#This Row],[14 - Inst. Atuando no Local]]),0)</f>
        <v>0</v>
      </c>
      <c r="CP570" s="86" t="str">
        <f t="shared" si="269"/>
        <v/>
      </c>
      <c r="CQ570" s="86">
        <f>IFERROR(FIND("POLÍCIA CIVIL",consulta_completa__11[[#This Row],[14 - Inst. Atuando no Local]]),0)</f>
        <v>0</v>
      </c>
      <c r="CR570" s="86" t="str">
        <f t="shared" si="270"/>
        <v/>
      </c>
      <c r="CS570" s="86">
        <f>IFERROR(FIND("MARINHA DO BRASIL",consulta_completa__11[[#This Row],[14 - Inst. Atuando no Local]]),0)</f>
        <v>0</v>
      </c>
      <c r="CT570" s="86" t="str">
        <f t="shared" si="271"/>
        <v/>
      </c>
      <c r="CU570" s="86">
        <f>IFERROR(FIND("EMPRESA ESPECIALIZADA EM ATENDIMENTO",consulta_completa__11[[#This Row],[14 - Inst. Atuando no Local]]),0)</f>
        <v>0</v>
      </c>
      <c r="CV570" s="86" t="str">
        <f t="shared" si="272"/>
        <v/>
      </c>
      <c r="CW570" s="86">
        <f>IFERROR(FIND("IBAMA",consulta_completa__11[[#This Row],[14 - Inst. Atuando no Local]]),0)</f>
        <v>0</v>
      </c>
      <c r="CX570" s="86" t="str">
        <f t="shared" si="273"/>
        <v/>
      </c>
      <c r="CY570" s="86" t="str">
        <f>IF(consulta_completa__11[[#This Row],[14 - Inst. Atuando no Local]]="","X","")</f>
        <v/>
      </c>
      <c r="CZ570" s="86">
        <f>IFERROR(FIND("OUTRA (S)",consulta_completa__11[[#This Row],[14 - Inst. Atuando no Local]]),0)</f>
        <v>0</v>
      </c>
      <c r="DA570" s="86" t="str">
        <f t="shared" si="274"/>
        <v/>
      </c>
      <c r="DB570" s="37" t="str">
        <f t="shared" si="275"/>
        <v>Sim</v>
      </c>
      <c r="DC570" s="37" t="str">
        <f t="shared" si="276"/>
        <v>Não</v>
      </c>
      <c r="DD570" s="37" t="str">
        <f t="shared" si="277"/>
        <v>Sim</v>
      </c>
      <c r="DE570" s="89" t="str">
        <f t="shared" si="279"/>
        <v>Federal</v>
      </c>
    </row>
    <row r="571" spans="1:109">
      <c r="A571" s="15">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4">
        <f>IFERROR(FIND("Óbitos/feridos",consulta_completa__11[[#This Row],[13 - Ocorrências/Ambientes Atingidos]]),0)</f>
        <v>0</v>
      </c>
      <c r="AY571" s="85" t="str">
        <f t="shared" si="249"/>
        <v/>
      </c>
      <c r="AZ571" s="84">
        <f>IFERROR(FIND("População afetada/evacuada",consulta_completa__11[[#This Row],[13 - Ocorrências/Ambientes Atingidos]]),0)</f>
        <v>0</v>
      </c>
      <c r="BA571" s="84" t="str">
        <f t="shared" si="250"/>
        <v/>
      </c>
      <c r="BB571" s="84">
        <f>IFERROR(FIND("Suspensão de abastecimento de água",consulta_completa__11[[#This Row],[13 - Ocorrências/Ambientes Atingidos]]),0)</f>
        <v>0</v>
      </c>
      <c r="BC571" s="85" t="str">
        <f t="shared" si="278"/>
        <v/>
      </c>
      <c r="BD571" s="84">
        <f>IFERROR(FIND("Rio/córrego",consulta_completa__11[[#This Row],[13 - Ocorrências/Ambientes Atingidos]]),0)</f>
        <v>0</v>
      </c>
      <c r="BE571" s="85" t="str">
        <f t="shared" si="251"/>
        <v/>
      </c>
      <c r="BF571" s="84">
        <f>IFERROR(FIND("Lago",consulta_completa__11[[#This Row],[13 - Ocorrências/Ambientes Atingidos]]),0)</f>
        <v>0</v>
      </c>
      <c r="BG571" s="85" t="str">
        <f t="shared" si="252"/>
        <v/>
      </c>
      <c r="BH571" s="84">
        <f>IFERROR(FIND("Mar",consulta_completa__11[[#This Row],[13 - Ocorrências/Ambientes Atingidos]]),0)</f>
        <v>0</v>
      </c>
      <c r="BI571" s="85" t="str">
        <f t="shared" si="253"/>
        <v/>
      </c>
      <c r="BJ571" s="84">
        <f>IFERROR(FIND("Praia",consulta_completa__11[[#This Row],[13 - Ocorrências/Ambientes Atingidos]]),0)</f>
        <v>0</v>
      </c>
      <c r="BK571" s="85" t="str">
        <f t="shared" si="254"/>
        <v/>
      </c>
      <c r="BL571" s="84">
        <f>IFERROR(FIND("Solo",consulta_completa__11[[#This Row],[13 - Ocorrências/Ambientes Atingidos]]),0)</f>
        <v>1</v>
      </c>
      <c r="BM571" s="85" t="str">
        <f t="shared" si="255"/>
        <v>X</v>
      </c>
      <c r="BN571" s="84">
        <f>IFERROR(FIND("Águas subterrâneas",consulta_completa__11[[#This Row],[13 - Ocorrências/Ambientes Atingidos]]),0)</f>
        <v>0</v>
      </c>
      <c r="BO571" s="85" t="str">
        <f t="shared" si="256"/>
        <v/>
      </c>
      <c r="BP571" s="84">
        <f>IFERROR(FIND("Atmosfera",consulta_completa__11[[#This Row],[13 - Ocorrências/Ambientes Atingidos]]),0)</f>
        <v>0</v>
      </c>
      <c r="BQ571" s="85" t="str">
        <f t="shared" si="257"/>
        <v/>
      </c>
      <c r="BR571" s="84">
        <f>IFERROR(FIND("Flora",consulta_completa__11[[#This Row],[13 - Ocorrências/Ambientes Atingidos]]),0)</f>
        <v>0</v>
      </c>
      <c r="BS571" s="85" t="str">
        <f t="shared" si="258"/>
        <v/>
      </c>
      <c r="BT571" s="84">
        <f>IFERROR(FIND("Fauna",consulta_completa__11[[#This Row],[13 - Ocorrências/Ambientes Atingidos]]),0)</f>
        <v>0</v>
      </c>
      <c r="BU571" s="85" t="str">
        <f t="shared" si="259"/>
        <v/>
      </c>
      <c r="BV571" s="84">
        <f>IFERROR(FIND("UC federal",consulta_completa__11[[#This Row],[13 - Ocorrências/Ambientes Atingidos]]),0)</f>
        <v>0</v>
      </c>
      <c r="BW571" s="85" t="str">
        <f t="shared" si="260"/>
        <v/>
      </c>
      <c r="BX571" s="84">
        <f>IFERROR(FIND("UC estadual/municipal",consulta_completa__11[[#This Row],[13 - Ocorrências/Ambientes Atingidos]]),0)</f>
        <v>0</v>
      </c>
      <c r="BY571" s="85" t="str">
        <f t="shared" si="261"/>
        <v/>
      </c>
      <c r="BZ571" s="84">
        <f>IFERROR(FIND("Outro(s)",consulta_completa__11[[#This Row],[13 - Ocorrências/Ambientes Atingidos]]),0)</f>
        <v>0</v>
      </c>
      <c r="CA571" s="85" t="str">
        <f t="shared" si="262"/>
        <v/>
      </c>
      <c r="CB571" s="84">
        <f>IFERROR(FIND("Sem dano",consulta_completa__11[[#This Row],[13 - Ocorrências/Ambientes Atingidos]]),0)</f>
        <v>0</v>
      </c>
      <c r="CC571" s="85" t="str">
        <f t="shared" si="263"/>
        <v/>
      </c>
      <c r="CD571" s="84" t="str">
        <f>IF(consulta_completa__11[[#This Row],[13 - Ocorrências/Ambientes Atingidos]]="","X","")</f>
        <v/>
      </c>
      <c r="CE571" s="86">
        <f>IFERROR(FIND("IBAMA",consulta_completa__11[[#This Row],[14 - Inst. Atuando no Local]]),0)</f>
        <v>0</v>
      </c>
      <c r="CF571" s="86" t="str">
        <f t="shared" si="264"/>
        <v/>
      </c>
      <c r="CG571" s="86">
        <f>IFERROR(FIND("OEMA",consulta_completa__11[[#This Row],[14 - Inst. Atuando no Local]]),0)</f>
        <v>0</v>
      </c>
      <c r="CH571" s="86" t="str">
        <f t="shared" si="265"/>
        <v/>
      </c>
      <c r="CI571" s="86">
        <f>IFERROR(FIND("DEFESA CIVIL",consulta_completa__11[[#This Row],[14 - Inst. Atuando no Local]]),0)</f>
        <v>0</v>
      </c>
      <c r="CJ571" s="86" t="str">
        <f t="shared" si="266"/>
        <v/>
      </c>
      <c r="CK571" s="86">
        <f>IFERROR(FIND("CORPO DE BOMBEIROS",consulta_completa__11[[#This Row],[14 - Inst. Atuando no Local]]),0)</f>
        <v>0</v>
      </c>
      <c r="CL571" s="86" t="str">
        <f t="shared" si="267"/>
        <v/>
      </c>
      <c r="CM571" s="86">
        <f>IFERROR(FIND("POLÍCIA RODOVIÁRIA",consulta_completa__11[[#This Row],[14 - Inst. Atuando no Local]]),0)</f>
        <v>0</v>
      </c>
      <c r="CN571" s="86" t="str">
        <f t="shared" si="268"/>
        <v/>
      </c>
      <c r="CO571" s="86">
        <f>IFERROR(FIND("POLÍCIA MILITAR",consulta_completa__11[[#This Row],[14 - Inst. Atuando no Local]]),0)</f>
        <v>0</v>
      </c>
      <c r="CP571" s="86" t="str">
        <f t="shared" si="269"/>
        <v/>
      </c>
      <c r="CQ571" s="86">
        <f>IFERROR(FIND("POLÍCIA CIVIL",consulta_completa__11[[#This Row],[14 - Inst. Atuando no Local]]),0)</f>
        <v>0</v>
      </c>
      <c r="CR571" s="86" t="str">
        <f t="shared" si="270"/>
        <v/>
      </c>
      <c r="CS571" s="86">
        <f>IFERROR(FIND("MARINHA DO BRASIL",consulta_completa__11[[#This Row],[14 - Inst. Atuando no Local]]),0)</f>
        <v>0</v>
      </c>
      <c r="CT571" s="86" t="str">
        <f t="shared" si="271"/>
        <v/>
      </c>
      <c r="CU571" s="86">
        <f>IFERROR(FIND("EMPRESA ESPECIALIZADA EM ATENDIMENTO",consulta_completa__11[[#This Row],[14 - Inst. Atuando no Local]]),0)</f>
        <v>0</v>
      </c>
      <c r="CV571" s="86" t="str">
        <f t="shared" si="272"/>
        <v/>
      </c>
      <c r="CW571" s="86">
        <f>IFERROR(FIND("IBAMA",consulta_completa__11[[#This Row],[14 - Inst. Atuando no Local]]),0)</f>
        <v>0</v>
      </c>
      <c r="CX571" s="86" t="str">
        <f t="shared" si="273"/>
        <v/>
      </c>
      <c r="CY571" s="86" t="str">
        <f>IF(consulta_completa__11[[#This Row],[14 - Inst. Atuando no Local]]="","X","")</f>
        <v/>
      </c>
      <c r="CZ571" s="86">
        <f>IFERROR(FIND("OUTRA (S)",consulta_completa__11[[#This Row],[14 - Inst. Atuando no Local]]),0)</f>
        <v>0</v>
      </c>
      <c r="DA571" s="86" t="str">
        <f t="shared" si="274"/>
        <v/>
      </c>
      <c r="DB571" s="37" t="str">
        <f t="shared" si="275"/>
        <v>Sim</v>
      </c>
      <c r="DC571" s="37" t="str">
        <f t="shared" si="276"/>
        <v>Não</v>
      </c>
      <c r="DD571" s="37" t="str">
        <f t="shared" si="277"/>
        <v>Sim</v>
      </c>
      <c r="DE571" s="89" t="str">
        <f t="shared" si="279"/>
        <v>Sem informação</v>
      </c>
    </row>
    <row r="572" spans="1:109">
      <c r="A572" s="15">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4">
        <f>IFERROR(FIND("Óbitos/feridos",consulta_completa__11[[#This Row],[13 - Ocorrências/Ambientes Atingidos]]),0)</f>
        <v>0</v>
      </c>
      <c r="AY572" s="85" t="str">
        <f t="shared" si="249"/>
        <v/>
      </c>
      <c r="AZ572" s="84">
        <f>IFERROR(FIND("População afetada/evacuada",consulta_completa__11[[#This Row],[13 - Ocorrências/Ambientes Atingidos]]),0)</f>
        <v>0</v>
      </c>
      <c r="BA572" s="84" t="str">
        <f t="shared" si="250"/>
        <v/>
      </c>
      <c r="BB572" s="84">
        <f>IFERROR(FIND("Suspensão de abastecimento de água",consulta_completa__11[[#This Row],[13 - Ocorrências/Ambientes Atingidos]]),0)</f>
        <v>0</v>
      </c>
      <c r="BC572" s="85" t="str">
        <f t="shared" si="278"/>
        <v/>
      </c>
      <c r="BD572" s="84">
        <f>IFERROR(FIND("Rio/córrego",consulta_completa__11[[#This Row],[13 - Ocorrências/Ambientes Atingidos]]),0)</f>
        <v>0</v>
      </c>
      <c r="BE572" s="85" t="str">
        <f t="shared" si="251"/>
        <v/>
      </c>
      <c r="BF572" s="84">
        <f>IFERROR(FIND("Lago",consulta_completa__11[[#This Row],[13 - Ocorrências/Ambientes Atingidos]]),0)</f>
        <v>0</v>
      </c>
      <c r="BG572" s="85" t="str">
        <f t="shared" si="252"/>
        <v/>
      </c>
      <c r="BH572" s="84">
        <f>IFERROR(FIND("Mar",consulta_completa__11[[#This Row],[13 - Ocorrências/Ambientes Atingidos]]),0)</f>
        <v>1</v>
      </c>
      <c r="BI572" s="85" t="str">
        <f t="shared" si="253"/>
        <v>X</v>
      </c>
      <c r="BJ572" s="84">
        <f>IFERROR(FIND("Praia",consulta_completa__11[[#This Row],[13 - Ocorrências/Ambientes Atingidos]]),0)</f>
        <v>0</v>
      </c>
      <c r="BK572" s="85" t="str">
        <f t="shared" si="254"/>
        <v/>
      </c>
      <c r="BL572" s="84">
        <f>IFERROR(FIND("Solo",consulta_completa__11[[#This Row],[13 - Ocorrências/Ambientes Atingidos]]),0)</f>
        <v>0</v>
      </c>
      <c r="BM572" s="85" t="str">
        <f t="shared" si="255"/>
        <v/>
      </c>
      <c r="BN572" s="84">
        <f>IFERROR(FIND("Águas subterrâneas",consulta_completa__11[[#This Row],[13 - Ocorrências/Ambientes Atingidos]]),0)</f>
        <v>0</v>
      </c>
      <c r="BO572" s="85" t="str">
        <f t="shared" si="256"/>
        <v/>
      </c>
      <c r="BP572" s="84">
        <f>IFERROR(FIND("Atmosfera",consulta_completa__11[[#This Row],[13 - Ocorrências/Ambientes Atingidos]]),0)</f>
        <v>0</v>
      </c>
      <c r="BQ572" s="85" t="str">
        <f t="shared" si="257"/>
        <v/>
      </c>
      <c r="BR572" s="84">
        <f>IFERROR(FIND("Flora",consulta_completa__11[[#This Row],[13 - Ocorrências/Ambientes Atingidos]]),0)</f>
        <v>0</v>
      </c>
      <c r="BS572" s="85" t="str">
        <f t="shared" si="258"/>
        <v/>
      </c>
      <c r="BT572" s="84">
        <f>IFERROR(FIND("Fauna",consulta_completa__11[[#This Row],[13 - Ocorrências/Ambientes Atingidos]]),0)</f>
        <v>0</v>
      </c>
      <c r="BU572" s="85" t="str">
        <f t="shared" si="259"/>
        <v/>
      </c>
      <c r="BV572" s="84">
        <f>IFERROR(FIND("UC federal",consulta_completa__11[[#This Row],[13 - Ocorrências/Ambientes Atingidos]]),0)</f>
        <v>0</v>
      </c>
      <c r="BW572" s="85" t="str">
        <f t="shared" si="260"/>
        <v/>
      </c>
      <c r="BX572" s="84">
        <f>IFERROR(FIND("UC estadual/municipal",consulta_completa__11[[#This Row],[13 - Ocorrências/Ambientes Atingidos]]),0)</f>
        <v>0</v>
      </c>
      <c r="BY572" s="85" t="str">
        <f t="shared" si="261"/>
        <v/>
      </c>
      <c r="BZ572" s="84">
        <f>IFERROR(FIND("Outro(s)",consulta_completa__11[[#This Row],[13 - Ocorrências/Ambientes Atingidos]]),0)</f>
        <v>0</v>
      </c>
      <c r="CA572" s="85" t="str">
        <f t="shared" si="262"/>
        <v/>
      </c>
      <c r="CB572" s="84">
        <f>IFERROR(FIND("Sem dano",consulta_completa__11[[#This Row],[13 - Ocorrências/Ambientes Atingidos]]),0)</f>
        <v>0</v>
      </c>
      <c r="CC572" s="85" t="str">
        <f t="shared" si="263"/>
        <v/>
      </c>
      <c r="CD572" s="84" t="str">
        <f>IF(consulta_completa__11[[#This Row],[13 - Ocorrências/Ambientes Atingidos]]="","X","")</f>
        <v/>
      </c>
      <c r="CE572" s="86">
        <f>IFERROR(FIND("IBAMA",consulta_completa__11[[#This Row],[14 - Inst. Atuando no Local]]),0)</f>
        <v>0</v>
      </c>
      <c r="CF572" s="86" t="str">
        <f t="shared" si="264"/>
        <v/>
      </c>
      <c r="CG572" s="86">
        <f>IFERROR(FIND("OEMA",consulta_completa__11[[#This Row],[14 - Inst. Atuando no Local]]),0)</f>
        <v>0</v>
      </c>
      <c r="CH572" s="86" t="str">
        <f t="shared" si="265"/>
        <v/>
      </c>
      <c r="CI572" s="86">
        <f>IFERROR(FIND("DEFESA CIVIL",consulta_completa__11[[#This Row],[14 - Inst. Atuando no Local]]),0)</f>
        <v>0</v>
      </c>
      <c r="CJ572" s="86" t="str">
        <f t="shared" si="266"/>
        <v/>
      </c>
      <c r="CK572" s="86">
        <f>IFERROR(FIND("CORPO DE BOMBEIROS",consulta_completa__11[[#This Row],[14 - Inst. Atuando no Local]]),0)</f>
        <v>0</v>
      </c>
      <c r="CL572" s="86" t="str">
        <f t="shared" si="267"/>
        <v/>
      </c>
      <c r="CM572" s="86">
        <f>IFERROR(FIND("POLÍCIA RODOVIÁRIA",consulta_completa__11[[#This Row],[14 - Inst. Atuando no Local]]),0)</f>
        <v>0</v>
      </c>
      <c r="CN572" s="86" t="str">
        <f t="shared" si="268"/>
        <v/>
      </c>
      <c r="CO572" s="86">
        <f>IFERROR(FIND("POLÍCIA MILITAR",consulta_completa__11[[#This Row],[14 - Inst. Atuando no Local]]),0)</f>
        <v>0</v>
      </c>
      <c r="CP572" s="86" t="str">
        <f t="shared" si="269"/>
        <v/>
      </c>
      <c r="CQ572" s="86">
        <f>IFERROR(FIND("POLÍCIA CIVIL",consulta_completa__11[[#This Row],[14 - Inst. Atuando no Local]]),0)</f>
        <v>0</v>
      </c>
      <c r="CR572" s="86" t="str">
        <f t="shared" si="270"/>
        <v/>
      </c>
      <c r="CS572" s="86">
        <f>IFERROR(FIND("MARINHA DO BRASIL",consulta_completa__11[[#This Row],[14 - Inst. Atuando no Local]]),0)</f>
        <v>0</v>
      </c>
      <c r="CT572" s="86" t="str">
        <f t="shared" si="271"/>
        <v/>
      </c>
      <c r="CU572" s="86">
        <f>IFERROR(FIND("EMPRESA ESPECIALIZADA EM ATENDIMENTO",consulta_completa__11[[#This Row],[14 - Inst. Atuando no Local]]),0)</f>
        <v>0</v>
      </c>
      <c r="CV572" s="86" t="str">
        <f t="shared" si="272"/>
        <v/>
      </c>
      <c r="CW572" s="86">
        <f>IFERROR(FIND("IBAMA",consulta_completa__11[[#This Row],[14 - Inst. Atuando no Local]]),0)</f>
        <v>0</v>
      </c>
      <c r="CX572" s="86" t="str">
        <f t="shared" si="273"/>
        <v/>
      </c>
      <c r="CY572" s="86" t="str">
        <f>IF(consulta_completa__11[[#This Row],[14 - Inst. Atuando no Local]]="","X","")</f>
        <v/>
      </c>
      <c r="CZ572" s="86">
        <f>IFERROR(FIND("OUTRA (S)",consulta_completa__11[[#This Row],[14 - Inst. Atuando no Local]]),0)</f>
        <v>0</v>
      </c>
      <c r="DA572" s="86" t="str">
        <f t="shared" si="274"/>
        <v/>
      </c>
      <c r="DB572" s="37" t="str">
        <f t="shared" si="275"/>
        <v>Sim</v>
      </c>
      <c r="DC572" s="37" t="str">
        <f t="shared" si="276"/>
        <v>Não</v>
      </c>
      <c r="DD572" s="37" t="str">
        <f t="shared" si="277"/>
        <v>Sim</v>
      </c>
      <c r="DE572" s="89" t="str">
        <f t="shared" si="279"/>
        <v>Federal</v>
      </c>
    </row>
    <row r="573" spans="1:109">
      <c r="A573" s="15">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4">
        <f>IFERROR(FIND("Óbitos/feridos",consulta_completa__11[[#This Row],[13 - Ocorrências/Ambientes Atingidos]]),0)</f>
        <v>0</v>
      </c>
      <c r="AY573" s="85" t="str">
        <f t="shared" si="249"/>
        <v/>
      </c>
      <c r="AZ573" s="84">
        <f>IFERROR(FIND("População afetada/evacuada",consulta_completa__11[[#This Row],[13 - Ocorrências/Ambientes Atingidos]]),0)</f>
        <v>0</v>
      </c>
      <c r="BA573" s="84" t="str">
        <f t="shared" si="250"/>
        <v/>
      </c>
      <c r="BB573" s="84">
        <f>IFERROR(FIND("Suspensão de abastecimento de água",consulta_completa__11[[#This Row],[13 - Ocorrências/Ambientes Atingidos]]),0)</f>
        <v>0</v>
      </c>
      <c r="BC573" s="85" t="str">
        <f t="shared" si="278"/>
        <v/>
      </c>
      <c r="BD573" s="84">
        <f>IFERROR(FIND("Rio/córrego",consulta_completa__11[[#This Row],[13 - Ocorrências/Ambientes Atingidos]]),0)</f>
        <v>0</v>
      </c>
      <c r="BE573" s="85" t="str">
        <f t="shared" si="251"/>
        <v/>
      </c>
      <c r="BF573" s="84">
        <f>IFERROR(FIND("Lago",consulta_completa__11[[#This Row],[13 - Ocorrências/Ambientes Atingidos]]),0)</f>
        <v>0</v>
      </c>
      <c r="BG573" s="85" t="str">
        <f t="shared" si="252"/>
        <v/>
      </c>
      <c r="BH573" s="84">
        <f>IFERROR(FIND("Mar",consulta_completa__11[[#This Row],[13 - Ocorrências/Ambientes Atingidos]]),0)</f>
        <v>1</v>
      </c>
      <c r="BI573" s="85" t="str">
        <f t="shared" si="253"/>
        <v>X</v>
      </c>
      <c r="BJ573" s="84">
        <f>IFERROR(FIND("Praia",consulta_completa__11[[#This Row],[13 - Ocorrências/Ambientes Atingidos]]),0)</f>
        <v>0</v>
      </c>
      <c r="BK573" s="85" t="str">
        <f t="shared" si="254"/>
        <v/>
      </c>
      <c r="BL573" s="84">
        <f>IFERROR(FIND("Solo",consulta_completa__11[[#This Row],[13 - Ocorrências/Ambientes Atingidos]]),0)</f>
        <v>0</v>
      </c>
      <c r="BM573" s="85" t="str">
        <f t="shared" si="255"/>
        <v/>
      </c>
      <c r="BN573" s="84">
        <f>IFERROR(FIND("Águas subterrâneas",consulta_completa__11[[#This Row],[13 - Ocorrências/Ambientes Atingidos]]),0)</f>
        <v>0</v>
      </c>
      <c r="BO573" s="85" t="str">
        <f t="shared" si="256"/>
        <v/>
      </c>
      <c r="BP573" s="84">
        <f>IFERROR(FIND("Atmosfera",consulta_completa__11[[#This Row],[13 - Ocorrências/Ambientes Atingidos]]),0)</f>
        <v>0</v>
      </c>
      <c r="BQ573" s="85" t="str">
        <f t="shared" si="257"/>
        <v/>
      </c>
      <c r="BR573" s="84">
        <f>IFERROR(FIND("Flora",consulta_completa__11[[#This Row],[13 - Ocorrências/Ambientes Atingidos]]),0)</f>
        <v>0</v>
      </c>
      <c r="BS573" s="85" t="str">
        <f t="shared" si="258"/>
        <v/>
      </c>
      <c r="BT573" s="84">
        <f>IFERROR(FIND("Fauna",consulta_completa__11[[#This Row],[13 - Ocorrências/Ambientes Atingidos]]),0)</f>
        <v>0</v>
      </c>
      <c r="BU573" s="85" t="str">
        <f t="shared" si="259"/>
        <v/>
      </c>
      <c r="BV573" s="84">
        <f>IFERROR(FIND("UC federal",consulta_completa__11[[#This Row],[13 - Ocorrências/Ambientes Atingidos]]),0)</f>
        <v>0</v>
      </c>
      <c r="BW573" s="85" t="str">
        <f t="shared" si="260"/>
        <v/>
      </c>
      <c r="BX573" s="84">
        <f>IFERROR(FIND("UC estadual/municipal",consulta_completa__11[[#This Row],[13 - Ocorrências/Ambientes Atingidos]]),0)</f>
        <v>0</v>
      </c>
      <c r="BY573" s="85" t="str">
        <f t="shared" si="261"/>
        <v/>
      </c>
      <c r="BZ573" s="84">
        <f>IFERROR(FIND("Outro(s)",consulta_completa__11[[#This Row],[13 - Ocorrências/Ambientes Atingidos]]),0)</f>
        <v>0</v>
      </c>
      <c r="CA573" s="85" t="str">
        <f t="shared" si="262"/>
        <v/>
      </c>
      <c r="CB573" s="84">
        <f>IFERROR(FIND("Sem dano",consulta_completa__11[[#This Row],[13 - Ocorrências/Ambientes Atingidos]]),0)</f>
        <v>0</v>
      </c>
      <c r="CC573" s="85" t="str">
        <f t="shared" si="263"/>
        <v/>
      </c>
      <c r="CD573" s="84" t="str">
        <f>IF(consulta_completa__11[[#This Row],[13 - Ocorrências/Ambientes Atingidos]]="","X","")</f>
        <v/>
      </c>
      <c r="CE573" s="86">
        <f>IFERROR(FIND("IBAMA",consulta_completa__11[[#This Row],[14 - Inst. Atuando no Local]]),0)</f>
        <v>0</v>
      </c>
      <c r="CF573" s="86" t="str">
        <f t="shared" si="264"/>
        <v/>
      </c>
      <c r="CG573" s="86">
        <f>IFERROR(FIND("OEMA",consulta_completa__11[[#This Row],[14 - Inst. Atuando no Local]]),0)</f>
        <v>0</v>
      </c>
      <c r="CH573" s="86" t="str">
        <f t="shared" si="265"/>
        <v/>
      </c>
      <c r="CI573" s="86">
        <f>IFERROR(FIND("DEFESA CIVIL",consulta_completa__11[[#This Row],[14 - Inst. Atuando no Local]]),0)</f>
        <v>0</v>
      </c>
      <c r="CJ573" s="86" t="str">
        <f t="shared" si="266"/>
        <v/>
      </c>
      <c r="CK573" s="86">
        <f>IFERROR(FIND("CORPO DE BOMBEIROS",consulta_completa__11[[#This Row],[14 - Inst. Atuando no Local]]),0)</f>
        <v>0</v>
      </c>
      <c r="CL573" s="86" t="str">
        <f t="shared" si="267"/>
        <v/>
      </c>
      <c r="CM573" s="86">
        <f>IFERROR(FIND("POLÍCIA RODOVIÁRIA",consulta_completa__11[[#This Row],[14 - Inst. Atuando no Local]]),0)</f>
        <v>0</v>
      </c>
      <c r="CN573" s="86" t="str">
        <f t="shared" si="268"/>
        <v/>
      </c>
      <c r="CO573" s="86">
        <f>IFERROR(FIND("POLÍCIA MILITAR",consulta_completa__11[[#This Row],[14 - Inst. Atuando no Local]]),0)</f>
        <v>0</v>
      </c>
      <c r="CP573" s="86" t="str">
        <f t="shared" si="269"/>
        <v/>
      </c>
      <c r="CQ573" s="86">
        <f>IFERROR(FIND("POLÍCIA CIVIL",consulta_completa__11[[#This Row],[14 - Inst. Atuando no Local]]),0)</f>
        <v>0</v>
      </c>
      <c r="CR573" s="86" t="str">
        <f t="shared" si="270"/>
        <v/>
      </c>
      <c r="CS573" s="86">
        <f>IFERROR(FIND("MARINHA DO BRASIL",consulta_completa__11[[#This Row],[14 - Inst. Atuando no Local]]),0)</f>
        <v>0</v>
      </c>
      <c r="CT573" s="86" t="str">
        <f t="shared" si="271"/>
        <v/>
      </c>
      <c r="CU573" s="86">
        <f>IFERROR(FIND("EMPRESA ESPECIALIZADA EM ATENDIMENTO",consulta_completa__11[[#This Row],[14 - Inst. Atuando no Local]]),0)</f>
        <v>0</v>
      </c>
      <c r="CV573" s="86" t="str">
        <f t="shared" si="272"/>
        <v/>
      </c>
      <c r="CW573" s="86">
        <f>IFERROR(FIND("IBAMA",consulta_completa__11[[#This Row],[14 - Inst. Atuando no Local]]),0)</f>
        <v>0</v>
      </c>
      <c r="CX573" s="86" t="str">
        <f t="shared" si="273"/>
        <v/>
      </c>
      <c r="CY573" s="86" t="str">
        <f>IF(consulta_completa__11[[#This Row],[14 - Inst. Atuando no Local]]="","X","")</f>
        <v/>
      </c>
      <c r="CZ573" s="86">
        <f>IFERROR(FIND("OUTRA (S)",consulta_completa__11[[#This Row],[14 - Inst. Atuando no Local]]),0)</f>
        <v>0</v>
      </c>
      <c r="DA573" s="86" t="str">
        <f t="shared" si="274"/>
        <v/>
      </c>
      <c r="DB573" s="37" t="str">
        <f t="shared" si="275"/>
        <v>Sim</v>
      </c>
      <c r="DC573" s="37" t="str">
        <f t="shared" si="276"/>
        <v>Não</v>
      </c>
      <c r="DD573" s="37" t="str">
        <f t="shared" si="277"/>
        <v>Sim</v>
      </c>
      <c r="DE573" s="89" t="str">
        <f t="shared" si="279"/>
        <v>Federal</v>
      </c>
    </row>
    <row r="574" spans="1:109">
      <c r="A574" s="15">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4">
        <f>IFERROR(FIND("Óbitos/feridos",consulta_completa__11[[#This Row],[13 - Ocorrências/Ambientes Atingidos]]),0)</f>
        <v>0</v>
      </c>
      <c r="AY574" s="85" t="str">
        <f t="shared" si="249"/>
        <v/>
      </c>
      <c r="AZ574" s="84">
        <f>IFERROR(FIND("População afetada/evacuada",consulta_completa__11[[#This Row],[13 - Ocorrências/Ambientes Atingidos]]),0)</f>
        <v>0</v>
      </c>
      <c r="BA574" s="84" t="str">
        <f t="shared" si="250"/>
        <v/>
      </c>
      <c r="BB574" s="84">
        <f>IFERROR(FIND("Suspensão de abastecimento de água",consulta_completa__11[[#This Row],[13 - Ocorrências/Ambientes Atingidos]]),0)</f>
        <v>0</v>
      </c>
      <c r="BC574" s="85" t="str">
        <f t="shared" si="278"/>
        <v/>
      </c>
      <c r="BD574" s="84">
        <f>IFERROR(FIND("Rio/córrego",consulta_completa__11[[#This Row],[13 - Ocorrências/Ambientes Atingidos]]),0)</f>
        <v>0</v>
      </c>
      <c r="BE574" s="85" t="str">
        <f t="shared" si="251"/>
        <v/>
      </c>
      <c r="BF574" s="84">
        <f>IFERROR(FIND("Lago",consulta_completa__11[[#This Row],[13 - Ocorrências/Ambientes Atingidos]]),0)</f>
        <v>0</v>
      </c>
      <c r="BG574" s="85" t="str">
        <f t="shared" si="252"/>
        <v/>
      </c>
      <c r="BH574" s="84">
        <f>IFERROR(FIND("Mar",consulta_completa__11[[#This Row],[13 - Ocorrências/Ambientes Atingidos]]),0)</f>
        <v>1</v>
      </c>
      <c r="BI574" s="85" t="str">
        <f t="shared" si="253"/>
        <v>X</v>
      </c>
      <c r="BJ574" s="84">
        <f>IFERROR(FIND("Praia",consulta_completa__11[[#This Row],[13 - Ocorrências/Ambientes Atingidos]]),0)</f>
        <v>0</v>
      </c>
      <c r="BK574" s="85" t="str">
        <f t="shared" si="254"/>
        <v/>
      </c>
      <c r="BL574" s="84">
        <f>IFERROR(FIND("Solo",consulta_completa__11[[#This Row],[13 - Ocorrências/Ambientes Atingidos]]),0)</f>
        <v>0</v>
      </c>
      <c r="BM574" s="85" t="str">
        <f t="shared" si="255"/>
        <v/>
      </c>
      <c r="BN574" s="84">
        <f>IFERROR(FIND("Águas subterrâneas",consulta_completa__11[[#This Row],[13 - Ocorrências/Ambientes Atingidos]]),0)</f>
        <v>0</v>
      </c>
      <c r="BO574" s="85" t="str">
        <f t="shared" si="256"/>
        <v/>
      </c>
      <c r="BP574" s="84">
        <f>IFERROR(FIND("Atmosfera",consulta_completa__11[[#This Row],[13 - Ocorrências/Ambientes Atingidos]]),0)</f>
        <v>0</v>
      </c>
      <c r="BQ574" s="85" t="str">
        <f t="shared" si="257"/>
        <v/>
      </c>
      <c r="BR574" s="84">
        <f>IFERROR(FIND("Flora",consulta_completa__11[[#This Row],[13 - Ocorrências/Ambientes Atingidos]]),0)</f>
        <v>0</v>
      </c>
      <c r="BS574" s="85" t="str">
        <f t="shared" si="258"/>
        <v/>
      </c>
      <c r="BT574" s="84">
        <f>IFERROR(FIND("Fauna",consulta_completa__11[[#This Row],[13 - Ocorrências/Ambientes Atingidos]]),0)</f>
        <v>0</v>
      </c>
      <c r="BU574" s="85" t="str">
        <f t="shared" si="259"/>
        <v/>
      </c>
      <c r="BV574" s="84">
        <f>IFERROR(FIND("UC federal",consulta_completa__11[[#This Row],[13 - Ocorrências/Ambientes Atingidos]]),0)</f>
        <v>0</v>
      </c>
      <c r="BW574" s="85" t="str">
        <f t="shared" si="260"/>
        <v/>
      </c>
      <c r="BX574" s="84">
        <f>IFERROR(FIND("UC estadual/municipal",consulta_completa__11[[#This Row],[13 - Ocorrências/Ambientes Atingidos]]),0)</f>
        <v>0</v>
      </c>
      <c r="BY574" s="85" t="str">
        <f t="shared" si="261"/>
        <v/>
      </c>
      <c r="BZ574" s="84">
        <f>IFERROR(FIND("Outro(s)",consulta_completa__11[[#This Row],[13 - Ocorrências/Ambientes Atingidos]]),0)</f>
        <v>0</v>
      </c>
      <c r="CA574" s="85" t="str">
        <f t="shared" si="262"/>
        <v/>
      </c>
      <c r="CB574" s="84">
        <f>IFERROR(FIND("Sem dano",consulta_completa__11[[#This Row],[13 - Ocorrências/Ambientes Atingidos]]),0)</f>
        <v>0</v>
      </c>
      <c r="CC574" s="85" t="str">
        <f t="shared" si="263"/>
        <v/>
      </c>
      <c r="CD574" s="84" t="str">
        <f>IF(consulta_completa__11[[#This Row],[13 - Ocorrências/Ambientes Atingidos]]="","X","")</f>
        <v/>
      </c>
      <c r="CE574" s="86">
        <f>IFERROR(FIND("IBAMA",consulta_completa__11[[#This Row],[14 - Inst. Atuando no Local]]),0)</f>
        <v>0</v>
      </c>
      <c r="CF574" s="86" t="str">
        <f t="shared" si="264"/>
        <v/>
      </c>
      <c r="CG574" s="86">
        <f>IFERROR(FIND("OEMA",consulta_completa__11[[#This Row],[14 - Inst. Atuando no Local]]),0)</f>
        <v>0</v>
      </c>
      <c r="CH574" s="86" t="str">
        <f t="shared" si="265"/>
        <v/>
      </c>
      <c r="CI574" s="86">
        <f>IFERROR(FIND("DEFESA CIVIL",consulta_completa__11[[#This Row],[14 - Inst. Atuando no Local]]),0)</f>
        <v>0</v>
      </c>
      <c r="CJ574" s="86" t="str">
        <f t="shared" si="266"/>
        <v/>
      </c>
      <c r="CK574" s="86">
        <f>IFERROR(FIND("CORPO DE BOMBEIROS",consulta_completa__11[[#This Row],[14 - Inst. Atuando no Local]]),0)</f>
        <v>0</v>
      </c>
      <c r="CL574" s="86" t="str">
        <f t="shared" si="267"/>
        <v/>
      </c>
      <c r="CM574" s="86">
        <f>IFERROR(FIND("POLÍCIA RODOVIÁRIA",consulta_completa__11[[#This Row],[14 - Inst. Atuando no Local]]),0)</f>
        <v>0</v>
      </c>
      <c r="CN574" s="86" t="str">
        <f t="shared" si="268"/>
        <v/>
      </c>
      <c r="CO574" s="86">
        <f>IFERROR(FIND("POLÍCIA MILITAR",consulta_completa__11[[#This Row],[14 - Inst. Atuando no Local]]),0)</f>
        <v>0</v>
      </c>
      <c r="CP574" s="86" t="str">
        <f t="shared" si="269"/>
        <v/>
      </c>
      <c r="CQ574" s="86">
        <f>IFERROR(FIND("POLÍCIA CIVIL",consulta_completa__11[[#This Row],[14 - Inst. Atuando no Local]]),0)</f>
        <v>0</v>
      </c>
      <c r="CR574" s="86" t="str">
        <f t="shared" si="270"/>
        <v/>
      </c>
      <c r="CS574" s="86">
        <f>IFERROR(FIND("MARINHA DO BRASIL",consulta_completa__11[[#This Row],[14 - Inst. Atuando no Local]]),0)</f>
        <v>0</v>
      </c>
      <c r="CT574" s="86" t="str">
        <f t="shared" si="271"/>
        <v/>
      </c>
      <c r="CU574" s="86">
        <f>IFERROR(FIND("EMPRESA ESPECIALIZADA EM ATENDIMENTO",consulta_completa__11[[#This Row],[14 - Inst. Atuando no Local]]),0)</f>
        <v>0</v>
      </c>
      <c r="CV574" s="86" t="str">
        <f t="shared" si="272"/>
        <v/>
      </c>
      <c r="CW574" s="86">
        <f>IFERROR(FIND("IBAMA",consulta_completa__11[[#This Row],[14 - Inst. Atuando no Local]]),0)</f>
        <v>0</v>
      </c>
      <c r="CX574" s="86" t="str">
        <f t="shared" si="273"/>
        <v/>
      </c>
      <c r="CY574" s="86" t="str">
        <f>IF(consulta_completa__11[[#This Row],[14 - Inst. Atuando no Local]]="","X","")</f>
        <v>X</v>
      </c>
      <c r="CZ574" s="86">
        <f>IFERROR(FIND("OUTRA (S)",consulta_completa__11[[#This Row],[14 - Inst. Atuando no Local]]),0)</f>
        <v>0</v>
      </c>
      <c r="DA574" s="86" t="str">
        <f t="shared" si="274"/>
        <v/>
      </c>
      <c r="DB574" s="37" t="str">
        <f t="shared" si="275"/>
        <v>Sim</v>
      </c>
      <c r="DC574" s="37" t="str">
        <f t="shared" si="276"/>
        <v>Não</v>
      </c>
      <c r="DD574" s="37" t="str">
        <f t="shared" si="277"/>
        <v>Sim</v>
      </c>
      <c r="DE574" s="89" t="str">
        <f t="shared" si="279"/>
        <v>Federal</v>
      </c>
    </row>
    <row r="575" spans="1:109">
      <c r="A575" s="15">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4">
        <f>IFERROR(FIND("Óbitos/feridos",consulta_completa__11[[#This Row],[13 - Ocorrências/Ambientes Atingidos]]),0)</f>
        <v>0</v>
      </c>
      <c r="AY575" s="85" t="str">
        <f t="shared" si="249"/>
        <v/>
      </c>
      <c r="AZ575" s="84">
        <f>IFERROR(FIND("População afetada/evacuada",consulta_completa__11[[#This Row],[13 - Ocorrências/Ambientes Atingidos]]),0)</f>
        <v>0</v>
      </c>
      <c r="BA575" s="84" t="str">
        <f t="shared" si="250"/>
        <v/>
      </c>
      <c r="BB575" s="84">
        <f>IFERROR(FIND("Suspensão de abastecimento de água",consulta_completa__11[[#This Row],[13 - Ocorrências/Ambientes Atingidos]]),0)</f>
        <v>0</v>
      </c>
      <c r="BC575" s="85" t="str">
        <f t="shared" si="278"/>
        <v/>
      </c>
      <c r="BD575" s="84">
        <f>IFERROR(FIND("Rio/córrego",consulta_completa__11[[#This Row],[13 - Ocorrências/Ambientes Atingidos]]),0)</f>
        <v>0</v>
      </c>
      <c r="BE575" s="85" t="str">
        <f t="shared" si="251"/>
        <v/>
      </c>
      <c r="BF575" s="84">
        <f>IFERROR(FIND("Lago",consulta_completa__11[[#This Row],[13 - Ocorrências/Ambientes Atingidos]]),0)</f>
        <v>0</v>
      </c>
      <c r="BG575" s="85" t="str">
        <f t="shared" si="252"/>
        <v/>
      </c>
      <c r="BH575" s="84">
        <f>IFERROR(FIND("Mar",consulta_completa__11[[#This Row],[13 - Ocorrências/Ambientes Atingidos]]),0)</f>
        <v>0</v>
      </c>
      <c r="BI575" s="85" t="str">
        <f t="shared" si="253"/>
        <v/>
      </c>
      <c r="BJ575" s="84">
        <f>IFERROR(FIND("Praia",consulta_completa__11[[#This Row],[13 - Ocorrências/Ambientes Atingidos]]),0)</f>
        <v>0</v>
      </c>
      <c r="BK575" s="85" t="str">
        <f t="shared" si="254"/>
        <v/>
      </c>
      <c r="BL575" s="84">
        <f>IFERROR(FIND("Solo",consulta_completa__11[[#This Row],[13 - Ocorrências/Ambientes Atingidos]]),0)</f>
        <v>1</v>
      </c>
      <c r="BM575" s="85" t="str">
        <f t="shared" si="255"/>
        <v>X</v>
      </c>
      <c r="BN575" s="84">
        <f>IFERROR(FIND("Águas subterrâneas",consulta_completa__11[[#This Row],[13 - Ocorrências/Ambientes Atingidos]]),0)</f>
        <v>0</v>
      </c>
      <c r="BO575" s="85" t="str">
        <f t="shared" si="256"/>
        <v/>
      </c>
      <c r="BP575" s="84">
        <f>IFERROR(FIND("Atmosfera",consulta_completa__11[[#This Row],[13 - Ocorrências/Ambientes Atingidos]]),0)</f>
        <v>0</v>
      </c>
      <c r="BQ575" s="85" t="str">
        <f t="shared" si="257"/>
        <v/>
      </c>
      <c r="BR575" s="84">
        <f>IFERROR(FIND("Flora",consulta_completa__11[[#This Row],[13 - Ocorrências/Ambientes Atingidos]]),0)</f>
        <v>0</v>
      </c>
      <c r="BS575" s="85" t="str">
        <f t="shared" si="258"/>
        <v/>
      </c>
      <c r="BT575" s="84">
        <f>IFERROR(FIND("Fauna",consulta_completa__11[[#This Row],[13 - Ocorrências/Ambientes Atingidos]]),0)</f>
        <v>0</v>
      </c>
      <c r="BU575" s="85" t="str">
        <f t="shared" si="259"/>
        <v/>
      </c>
      <c r="BV575" s="84">
        <f>IFERROR(FIND("UC federal",consulta_completa__11[[#This Row],[13 - Ocorrências/Ambientes Atingidos]]),0)</f>
        <v>0</v>
      </c>
      <c r="BW575" s="85" t="str">
        <f t="shared" si="260"/>
        <v/>
      </c>
      <c r="BX575" s="84">
        <f>IFERROR(FIND("UC estadual/municipal",consulta_completa__11[[#This Row],[13 - Ocorrências/Ambientes Atingidos]]),0)</f>
        <v>0</v>
      </c>
      <c r="BY575" s="85" t="str">
        <f t="shared" si="261"/>
        <v/>
      </c>
      <c r="BZ575" s="84">
        <f>IFERROR(FIND("Outro(s)",consulta_completa__11[[#This Row],[13 - Ocorrências/Ambientes Atingidos]]),0)</f>
        <v>0</v>
      </c>
      <c r="CA575" s="85" t="str">
        <f t="shared" si="262"/>
        <v/>
      </c>
      <c r="CB575" s="84">
        <f>IFERROR(FIND("Sem dano",consulta_completa__11[[#This Row],[13 - Ocorrências/Ambientes Atingidos]]),0)</f>
        <v>0</v>
      </c>
      <c r="CC575" s="85" t="str">
        <f t="shared" si="263"/>
        <v/>
      </c>
      <c r="CD575" s="84" t="str">
        <f>IF(consulta_completa__11[[#This Row],[13 - Ocorrências/Ambientes Atingidos]]="","X","")</f>
        <v/>
      </c>
      <c r="CE575" s="86">
        <f>IFERROR(FIND("IBAMA",consulta_completa__11[[#This Row],[14 - Inst. Atuando no Local]]),0)</f>
        <v>0</v>
      </c>
      <c r="CF575" s="86" t="str">
        <f t="shared" si="264"/>
        <v/>
      </c>
      <c r="CG575" s="86">
        <f>IFERROR(FIND("OEMA",consulta_completa__11[[#This Row],[14 - Inst. Atuando no Local]]),0)</f>
        <v>0</v>
      </c>
      <c r="CH575" s="86" t="str">
        <f t="shared" si="265"/>
        <v/>
      </c>
      <c r="CI575" s="86">
        <f>IFERROR(FIND("DEFESA CIVIL",consulta_completa__11[[#This Row],[14 - Inst. Atuando no Local]]),0)</f>
        <v>0</v>
      </c>
      <c r="CJ575" s="86" t="str">
        <f t="shared" si="266"/>
        <v/>
      </c>
      <c r="CK575" s="86">
        <f>IFERROR(FIND("CORPO DE BOMBEIROS",consulta_completa__11[[#This Row],[14 - Inst. Atuando no Local]]),0)</f>
        <v>0</v>
      </c>
      <c r="CL575" s="86" t="str">
        <f t="shared" si="267"/>
        <v/>
      </c>
      <c r="CM575" s="86">
        <f>IFERROR(FIND("POLÍCIA RODOVIÁRIA",consulta_completa__11[[#This Row],[14 - Inst. Atuando no Local]]),0)</f>
        <v>0</v>
      </c>
      <c r="CN575" s="86" t="str">
        <f t="shared" si="268"/>
        <v/>
      </c>
      <c r="CO575" s="86">
        <f>IFERROR(FIND("POLÍCIA MILITAR",consulta_completa__11[[#This Row],[14 - Inst. Atuando no Local]]),0)</f>
        <v>0</v>
      </c>
      <c r="CP575" s="86" t="str">
        <f t="shared" si="269"/>
        <v/>
      </c>
      <c r="CQ575" s="86">
        <f>IFERROR(FIND("POLÍCIA CIVIL",consulta_completa__11[[#This Row],[14 - Inst. Atuando no Local]]),0)</f>
        <v>0</v>
      </c>
      <c r="CR575" s="86" t="str">
        <f t="shared" si="270"/>
        <v/>
      </c>
      <c r="CS575" s="86">
        <f>IFERROR(FIND("MARINHA DO BRASIL",consulta_completa__11[[#This Row],[14 - Inst. Atuando no Local]]),0)</f>
        <v>0</v>
      </c>
      <c r="CT575" s="86" t="str">
        <f t="shared" si="271"/>
        <v/>
      </c>
      <c r="CU575" s="86">
        <f>IFERROR(FIND("EMPRESA ESPECIALIZADA EM ATENDIMENTO",consulta_completa__11[[#This Row],[14 - Inst. Atuando no Local]]),0)</f>
        <v>0</v>
      </c>
      <c r="CV575" s="86" t="str">
        <f t="shared" si="272"/>
        <v/>
      </c>
      <c r="CW575" s="86">
        <f>IFERROR(FIND("IBAMA",consulta_completa__11[[#This Row],[14 - Inst. Atuando no Local]]),0)</f>
        <v>0</v>
      </c>
      <c r="CX575" s="86" t="str">
        <f t="shared" si="273"/>
        <v/>
      </c>
      <c r="CY575" s="86" t="str">
        <f>IF(consulta_completa__11[[#This Row],[14 - Inst. Atuando no Local]]="","X","")</f>
        <v/>
      </c>
      <c r="CZ575" s="86">
        <f>IFERROR(FIND("OUTRA (S)",consulta_completa__11[[#This Row],[14 - Inst. Atuando no Local]]),0)</f>
        <v>0</v>
      </c>
      <c r="DA575" s="86" t="str">
        <f t="shared" si="274"/>
        <v/>
      </c>
      <c r="DB575" s="37" t="str">
        <f t="shared" si="275"/>
        <v>Sim</v>
      </c>
      <c r="DC575" s="37" t="str">
        <f t="shared" si="276"/>
        <v>Não</v>
      </c>
      <c r="DD575" s="37" t="str">
        <f t="shared" si="277"/>
        <v>Sim</v>
      </c>
      <c r="DE575" s="89" t="str">
        <f t="shared" si="279"/>
        <v>Estadual</v>
      </c>
    </row>
    <row r="576" spans="1:109">
      <c r="A576" s="15">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4">
        <f>IFERROR(FIND("Óbitos/feridos",consulta_completa__11[[#This Row],[13 - Ocorrências/Ambientes Atingidos]]),0)</f>
        <v>0</v>
      </c>
      <c r="AY576" s="85" t="str">
        <f t="shared" si="249"/>
        <v/>
      </c>
      <c r="AZ576" s="84">
        <f>IFERROR(FIND("População afetada/evacuada",consulta_completa__11[[#This Row],[13 - Ocorrências/Ambientes Atingidos]]),0)</f>
        <v>0</v>
      </c>
      <c r="BA576" s="84" t="str">
        <f t="shared" si="250"/>
        <v/>
      </c>
      <c r="BB576" s="84">
        <f>IFERROR(FIND("Suspensão de abastecimento de água",consulta_completa__11[[#This Row],[13 - Ocorrências/Ambientes Atingidos]]),0)</f>
        <v>0</v>
      </c>
      <c r="BC576" s="85" t="str">
        <f t="shared" si="278"/>
        <v/>
      </c>
      <c r="BD576" s="84">
        <f>IFERROR(FIND("Rio/córrego",consulta_completa__11[[#This Row],[13 - Ocorrências/Ambientes Atingidos]]),0)</f>
        <v>0</v>
      </c>
      <c r="BE576" s="85" t="str">
        <f t="shared" si="251"/>
        <v/>
      </c>
      <c r="BF576" s="84">
        <f>IFERROR(FIND("Lago",consulta_completa__11[[#This Row],[13 - Ocorrências/Ambientes Atingidos]]),0)</f>
        <v>0</v>
      </c>
      <c r="BG576" s="85" t="str">
        <f t="shared" si="252"/>
        <v/>
      </c>
      <c r="BH576" s="84">
        <f>IFERROR(FIND("Mar",consulta_completa__11[[#This Row],[13 - Ocorrências/Ambientes Atingidos]]),0)</f>
        <v>0</v>
      </c>
      <c r="BI576" s="85" t="str">
        <f t="shared" si="253"/>
        <v/>
      </c>
      <c r="BJ576" s="84">
        <f>IFERROR(FIND("Praia",consulta_completa__11[[#This Row],[13 - Ocorrências/Ambientes Atingidos]]),0)</f>
        <v>0</v>
      </c>
      <c r="BK576" s="85" t="str">
        <f t="shared" si="254"/>
        <v/>
      </c>
      <c r="BL576" s="84">
        <f>IFERROR(FIND("Solo",consulta_completa__11[[#This Row],[13 - Ocorrências/Ambientes Atingidos]]),0)</f>
        <v>1</v>
      </c>
      <c r="BM576" s="85" t="str">
        <f t="shared" si="255"/>
        <v>X</v>
      </c>
      <c r="BN576" s="84">
        <f>IFERROR(FIND("Águas subterrâneas",consulta_completa__11[[#This Row],[13 - Ocorrências/Ambientes Atingidos]]),0)</f>
        <v>0</v>
      </c>
      <c r="BO576" s="85" t="str">
        <f t="shared" si="256"/>
        <v/>
      </c>
      <c r="BP576" s="84">
        <f>IFERROR(FIND("Atmosfera",consulta_completa__11[[#This Row],[13 - Ocorrências/Ambientes Atingidos]]),0)</f>
        <v>0</v>
      </c>
      <c r="BQ576" s="85" t="str">
        <f t="shared" si="257"/>
        <v/>
      </c>
      <c r="BR576" s="84">
        <f>IFERROR(FIND("Flora",consulta_completa__11[[#This Row],[13 - Ocorrências/Ambientes Atingidos]]),0)</f>
        <v>0</v>
      </c>
      <c r="BS576" s="85" t="str">
        <f t="shared" si="258"/>
        <v/>
      </c>
      <c r="BT576" s="84">
        <f>IFERROR(FIND("Fauna",consulta_completa__11[[#This Row],[13 - Ocorrências/Ambientes Atingidos]]),0)</f>
        <v>0</v>
      </c>
      <c r="BU576" s="85" t="str">
        <f t="shared" si="259"/>
        <v/>
      </c>
      <c r="BV576" s="84">
        <f>IFERROR(FIND("UC federal",consulta_completa__11[[#This Row],[13 - Ocorrências/Ambientes Atingidos]]),0)</f>
        <v>0</v>
      </c>
      <c r="BW576" s="85" t="str">
        <f t="shared" si="260"/>
        <v/>
      </c>
      <c r="BX576" s="84">
        <f>IFERROR(FIND("UC estadual/municipal",consulta_completa__11[[#This Row],[13 - Ocorrências/Ambientes Atingidos]]),0)</f>
        <v>0</v>
      </c>
      <c r="BY576" s="85" t="str">
        <f t="shared" si="261"/>
        <v/>
      </c>
      <c r="BZ576" s="84">
        <f>IFERROR(FIND("Outro(s)",consulta_completa__11[[#This Row],[13 - Ocorrências/Ambientes Atingidos]]),0)</f>
        <v>0</v>
      </c>
      <c r="CA576" s="85" t="str">
        <f t="shared" si="262"/>
        <v/>
      </c>
      <c r="CB576" s="84">
        <f>IFERROR(FIND("Sem dano",consulta_completa__11[[#This Row],[13 - Ocorrências/Ambientes Atingidos]]),0)</f>
        <v>0</v>
      </c>
      <c r="CC576" s="85" t="str">
        <f t="shared" si="263"/>
        <v/>
      </c>
      <c r="CD576" s="84" t="str">
        <f>IF(consulta_completa__11[[#This Row],[13 - Ocorrências/Ambientes Atingidos]]="","X","")</f>
        <v/>
      </c>
      <c r="CE576" s="86">
        <f>IFERROR(FIND("IBAMA",consulta_completa__11[[#This Row],[14 - Inst. Atuando no Local]]),0)</f>
        <v>0</v>
      </c>
      <c r="CF576" s="86" t="str">
        <f t="shared" si="264"/>
        <v/>
      </c>
      <c r="CG576" s="86">
        <f>IFERROR(FIND("OEMA",consulta_completa__11[[#This Row],[14 - Inst. Atuando no Local]]),0)</f>
        <v>0</v>
      </c>
      <c r="CH576" s="86" t="str">
        <f t="shared" si="265"/>
        <v/>
      </c>
      <c r="CI576" s="86">
        <f>IFERROR(FIND("DEFESA CIVIL",consulta_completa__11[[#This Row],[14 - Inst. Atuando no Local]]),0)</f>
        <v>0</v>
      </c>
      <c r="CJ576" s="86" t="str">
        <f t="shared" si="266"/>
        <v/>
      </c>
      <c r="CK576" s="86">
        <f>IFERROR(FIND("CORPO DE BOMBEIROS",consulta_completa__11[[#This Row],[14 - Inst. Atuando no Local]]),0)</f>
        <v>0</v>
      </c>
      <c r="CL576" s="86" t="str">
        <f t="shared" si="267"/>
        <v/>
      </c>
      <c r="CM576" s="86">
        <f>IFERROR(FIND("POLÍCIA RODOVIÁRIA",consulta_completa__11[[#This Row],[14 - Inst. Atuando no Local]]),0)</f>
        <v>0</v>
      </c>
      <c r="CN576" s="86" t="str">
        <f t="shared" si="268"/>
        <v/>
      </c>
      <c r="CO576" s="86">
        <f>IFERROR(FIND("POLÍCIA MILITAR",consulta_completa__11[[#This Row],[14 - Inst. Atuando no Local]]),0)</f>
        <v>0</v>
      </c>
      <c r="CP576" s="86" t="str">
        <f t="shared" si="269"/>
        <v/>
      </c>
      <c r="CQ576" s="86">
        <f>IFERROR(FIND("POLÍCIA CIVIL",consulta_completa__11[[#This Row],[14 - Inst. Atuando no Local]]),0)</f>
        <v>0</v>
      </c>
      <c r="CR576" s="86" t="str">
        <f t="shared" si="270"/>
        <v/>
      </c>
      <c r="CS576" s="86">
        <f>IFERROR(FIND("MARINHA DO BRASIL",consulta_completa__11[[#This Row],[14 - Inst. Atuando no Local]]),0)</f>
        <v>0</v>
      </c>
      <c r="CT576" s="86" t="str">
        <f t="shared" si="271"/>
        <v/>
      </c>
      <c r="CU576" s="86">
        <f>IFERROR(FIND("EMPRESA ESPECIALIZADA EM ATENDIMENTO",consulta_completa__11[[#This Row],[14 - Inst. Atuando no Local]]),0)</f>
        <v>0</v>
      </c>
      <c r="CV576" s="86" t="str">
        <f t="shared" si="272"/>
        <v/>
      </c>
      <c r="CW576" s="86">
        <f>IFERROR(FIND("IBAMA",consulta_completa__11[[#This Row],[14 - Inst. Atuando no Local]]),0)</f>
        <v>0</v>
      </c>
      <c r="CX576" s="86" t="str">
        <f t="shared" si="273"/>
        <v/>
      </c>
      <c r="CY576" s="86" t="str">
        <f>IF(consulta_completa__11[[#This Row],[14 - Inst. Atuando no Local]]="","X","")</f>
        <v/>
      </c>
      <c r="CZ576" s="86">
        <f>IFERROR(FIND("OUTRA (S)",consulta_completa__11[[#This Row],[14 - Inst. Atuando no Local]]),0)</f>
        <v>0</v>
      </c>
      <c r="DA576" s="86" t="str">
        <f t="shared" si="274"/>
        <v/>
      </c>
      <c r="DB576" s="37" t="str">
        <f t="shared" si="275"/>
        <v>Sim</v>
      </c>
      <c r="DC576" s="37" t="str">
        <f t="shared" si="276"/>
        <v>Não</v>
      </c>
      <c r="DD576" s="37" t="str">
        <f t="shared" si="277"/>
        <v>Sim</v>
      </c>
      <c r="DE576" s="89" t="str">
        <f t="shared" si="279"/>
        <v>Estadual</v>
      </c>
    </row>
    <row r="577" spans="1:109">
      <c r="A577" s="15">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4">
        <f>IFERROR(FIND("Óbitos/feridos",consulta_completa__11[[#This Row],[13 - Ocorrências/Ambientes Atingidos]]),0)</f>
        <v>0</v>
      </c>
      <c r="AY577" s="85" t="str">
        <f t="shared" si="249"/>
        <v/>
      </c>
      <c r="AZ577" s="84">
        <f>IFERROR(FIND("População afetada/evacuada",consulta_completa__11[[#This Row],[13 - Ocorrências/Ambientes Atingidos]]),0)</f>
        <v>0</v>
      </c>
      <c r="BA577" s="84" t="str">
        <f t="shared" si="250"/>
        <v/>
      </c>
      <c r="BB577" s="84">
        <f>IFERROR(FIND("Suspensão de abastecimento de água",consulta_completa__11[[#This Row],[13 - Ocorrências/Ambientes Atingidos]]),0)</f>
        <v>0</v>
      </c>
      <c r="BC577" s="85" t="str">
        <f t="shared" si="278"/>
        <v/>
      </c>
      <c r="BD577" s="84">
        <f>IFERROR(FIND("Rio/córrego",consulta_completa__11[[#This Row],[13 - Ocorrências/Ambientes Atingidos]]),0)</f>
        <v>0</v>
      </c>
      <c r="BE577" s="85" t="str">
        <f t="shared" si="251"/>
        <v/>
      </c>
      <c r="BF577" s="84">
        <f>IFERROR(FIND("Lago",consulta_completa__11[[#This Row],[13 - Ocorrências/Ambientes Atingidos]]),0)</f>
        <v>0</v>
      </c>
      <c r="BG577" s="85" t="str">
        <f t="shared" si="252"/>
        <v/>
      </c>
      <c r="BH577" s="84">
        <f>IFERROR(FIND("Mar",consulta_completa__11[[#This Row],[13 - Ocorrências/Ambientes Atingidos]]),0)</f>
        <v>1</v>
      </c>
      <c r="BI577" s="85" t="str">
        <f t="shared" si="253"/>
        <v>X</v>
      </c>
      <c r="BJ577" s="84">
        <f>IFERROR(FIND("Praia",consulta_completa__11[[#This Row],[13 - Ocorrências/Ambientes Atingidos]]),0)</f>
        <v>0</v>
      </c>
      <c r="BK577" s="85" t="str">
        <f t="shared" si="254"/>
        <v/>
      </c>
      <c r="BL577" s="84">
        <f>IFERROR(FIND("Solo",consulta_completa__11[[#This Row],[13 - Ocorrências/Ambientes Atingidos]]),0)</f>
        <v>0</v>
      </c>
      <c r="BM577" s="85" t="str">
        <f t="shared" si="255"/>
        <v/>
      </c>
      <c r="BN577" s="84">
        <f>IFERROR(FIND("Águas subterrâneas",consulta_completa__11[[#This Row],[13 - Ocorrências/Ambientes Atingidos]]),0)</f>
        <v>0</v>
      </c>
      <c r="BO577" s="85" t="str">
        <f t="shared" si="256"/>
        <v/>
      </c>
      <c r="BP577" s="84">
        <f>IFERROR(FIND("Atmosfera",consulta_completa__11[[#This Row],[13 - Ocorrências/Ambientes Atingidos]]),0)</f>
        <v>0</v>
      </c>
      <c r="BQ577" s="85" t="str">
        <f t="shared" si="257"/>
        <v/>
      </c>
      <c r="BR577" s="84">
        <f>IFERROR(FIND("Flora",consulta_completa__11[[#This Row],[13 - Ocorrências/Ambientes Atingidos]]),0)</f>
        <v>0</v>
      </c>
      <c r="BS577" s="85" t="str">
        <f t="shared" si="258"/>
        <v/>
      </c>
      <c r="BT577" s="84">
        <f>IFERROR(FIND("Fauna",consulta_completa__11[[#This Row],[13 - Ocorrências/Ambientes Atingidos]]),0)</f>
        <v>0</v>
      </c>
      <c r="BU577" s="85" t="str">
        <f t="shared" si="259"/>
        <v/>
      </c>
      <c r="BV577" s="84">
        <f>IFERROR(FIND("UC federal",consulta_completa__11[[#This Row],[13 - Ocorrências/Ambientes Atingidos]]),0)</f>
        <v>0</v>
      </c>
      <c r="BW577" s="85" t="str">
        <f t="shared" si="260"/>
        <v/>
      </c>
      <c r="BX577" s="84">
        <f>IFERROR(FIND("UC estadual/municipal",consulta_completa__11[[#This Row],[13 - Ocorrências/Ambientes Atingidos]]),0)</f>
        <v>0</v>
      </c>
      <c r="BY577" s="85" t="str">
        <f t="shared" si="261"/>
        <v/>
      </c>
      <c r="BZ577" s="84">
        <f>IFERROR(FIND("Outro(s)",consulta_completa__11[[#This Row],[13 - Ocorrências/Ambientes Atingidos]]),0)</f>
        <v>0</v>
      </c>
      <c r="CA577" s="85" t="str">
        <f t="shared" si="262"/>
        <v/>
      </c>
      <c r="CB577" s="84">
        <f>IFERROR(FIND("Sem dano",consulta_completa__11[[#This Row],[13 - Ocorrências/Ambientes Atingidos]]),0)</f>
        <v>0</v>
      </c>
      <c r="CC577" s="85" t="str">
        <f t="shared" si="263"/>
        <v/>
      </c>
      <c r="CD577" s="84" t="str">
        <f>IF(consulta_completa__11[[#This Row],[13 - Ocorrências/Ambientes Atingidos]]="","X","")</f>
        <v/>
      </c>
      <c r="CE577" s="86">
        <f>IFERROR(FIND("IBAMA",consulta_completa__11[[#This Row],[14 - Inst. Atuando no Local]]),0)</f>
        <v>0</v>
      </c>
      <c r="CF577" s="86" t="str">
        <f t="shared" si="264"/>
        <v/>
      </c>
      <c r="CG577" s="86">
        <f>IFERROR(FIND("OEMA",consulta_completa__11[[#This Row],[14 - Inst. Atuando no Local]]),0)</f>
        <v>0</v>
      </c>
      <c r="CH577" s="86" t="str">
        <f t="shared" si="265"/>
        <v/>
      </c>
      <c r="CI577" s="86">
        <f>IFERROR(FIND("DEFESA CIVIL",consulta_completa__11[[#This Row],[14 - Inst. Atuando no Local]]),0)</f>
        <v>0</v>
      </c>
      <c r="CJ577" s="86" t="str">
        <f t="shared" si="266"/>
        <v/>
      </c>
      <c r="CK577" s="86">
        <f>IFERROR(FIND("CORPO DE BOMBEIROS",consulta_completa__11[[#This Row],[14 - Inst. Atuando no Local]]),0)</f>
        <v>0</v>
      </c>
      <c r="CL577" s="86" t="str">
        <f t="shared" si="267"/>
        <v/>
      </c>
      <c r="CM577" s="86">
        <f>IFERROR(FIND("POLÍCIA RODOVIÁRIA",consulta_completa__11[[#This Row],[14 - Inst. Atuando no Local]]),0)</f>
        <v>0</v>
      </c>
      <c r="CN577" s="86" t="str">
        <f t="shared" si="268"/>
        <v/>
      </c>
      <c r="CO577" s="86">
        <f>IFERROR(FIND("POLÍCIA MILITAR",consulta_completa__11[[#This Row],[14 - Inst. Atuando no Local]]),0)</f>
        <v>0</v>
      </c>
      <c r="CP577" s="86" t="str">
        <f t="shared" si="269"/>
        <v/>
      </c>
      <c r="CQ577" s="86">
        <f>IFERROR(FIND("POLÍCIA CIVIL",consulta_completa__11[[#This Row],[14 - Inst. Atuando no Local]]),0)</f>
        <v>0</v>
      </c>
      <c r="CR577" s="86" t="str">
        <f t="shared" si="270"/>
        <v/>
      </c>
      <c r="CS577" s="86">
        <f>IFERROR(FIND("MARINHA DO BRASIL",consulta_completa__11[[#This Row],[14 - Inst. Atuando no Local]]),0)</f>
        <v>0</v>
      </c>
      <c r="CT577" s="86" t="str">
        <f t="shared" si="271"/>
        <v/>
      </c>
      <c r="CU577" s="86">
        <f>IFERROR(FIND("EMPRESA ESPECIALIZADA EM ATENDIMENTO",consulta_completa__11[[#This Row],[14 - Inst. Atuando no Local]]),0)</f>
        <v>0</v>
      </c>
      <c r="CV577" s="86" t="str">
        <f t="shared" si="272"/>
        <v/>
      </c>
      <c r="CW577" s="86">
        <f>IFERROR(FIND("IBAMA",consulta_completa__11[[#This Row],[14 - Inst. Atuando no Local]]),0)</f>
        <v>0</v>
      </c>
      <c r="CX577" s="86" t="str">
        <f t="shared" si="273"/>
        <v/>
      </c>
      <c r="CY577" s="86" t="str">
        <f>IF(consulta_completa__11[[#This Row],[14 - Inst. Atuando no Local]]="","X","")</f>
        <v/>
      </c>
      <c r="CZ577" s="86">
        <f>IFERROR(FIND("OUTRA (S)",consulta_completa__11[[#This Row],[14 - Inst. Atuando no Local]]),0)</f>
        <v>0</v>
      </c>
      <c r="DA577" s="86" t="str">
        <f t="shared" si="274"/>
        <v/>
      </c>
      <c r="DB577" s="37" t="str">
        <f t="shared" si="275"/>
        <v>Sim</v>
      </c>
      <c r="DC577" s="37" t="str">
        <f t="shared" si="276"/>
        <v>Não</v>
      </c>
      <c r="DD577" s="37" t="str">
        <f t="shared" si="277"/>
        <v>Sim</v>
      </c>
      <c r="DE577" s="89" t="str">
        <f t="shared" si="279"/>
        <v>Federal</v>
      </c>
    </row>
    <row r="578" spans="1:109">
      <c r="A578" s="15">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4">
        <f>IFERROR(FIND("Óbitos/feridos",consulta_completa__11[[#This Row],[13 - Ocorrências/Ambientes Atingidos]]),0)</f>
        <v>0</v>
      </c>
      <c r="AY578" s="85" t="str">
        <f t="shared" si="249"/>
        <v/>
      </c>
      <c r="AZ578" s="84">
        <f>IFERROR(FIND("População afetada/evacuada",consulta_completa__11[[#This Row],[13 - Ocorrências/Ambientes Atingidos]]),0)</f>
        <v>0</v>
      </c>
      <c r="BA578" s="84" t="str">
        <f t="shared" si="250"/>
        <v/>
      </c>
      <c r="BB578" s="84">
        <f>IFERROR(FIND("Suspensão de abastecimento de água",consulta_completa__11[[#This Row],[13 - Ocorrências/Ambientes Atingidos]]),0)</f>
        <v>0</v>
      </c>
      <c r="BC578" s="85" t="str">
        <f t="shared" si="278"/>
        <v/>
      </c>
      <c r="BD578" s="84">
        <f>IFERROR(FIND("Rio/córrego",consulta_completa__11[[#This Row],[13 - Ocorrências/Ambientes Atingidos]]),0)</f>
        <v>0</v>
      </c>
      <c r="BE578" s="85" t="str">
        <f t="shared" si="251"/>
        <v/>
      </c>
      <c r="BF578" s="84">
        <f>IFERROR(FIND("Lago",consulta_completa__11[[#This Row],[13 - Ocorrências/Ambientes Atingidos]]),0)</f>
        <v>0</v>
      </c>
      <c r="BG578" s="85" t="str">
        <f t="shared" si="252"/>
        <v/>
      </c>
      <c r="BH578" s="84">
        <f>IFERROR(FIND("Mar",consulta_completa__11[[#This Row],[13 - Ocorrências/Ambientes Atingidos]]),0)</f>
        <v>0</v>
      </c>
      <c r="BI578" s="85" t="str">
        <f t="shared" si="253"/>
        <v/>
      </c>
      <c r="BJ578" s="84">
        <f>IFERROR(FIND("Praia",consulta_completa__11[[#This Row],[13 - Ocorrências/Ambientes Atingidos]]),0)</f>
        <v>0</v>
      </c>
      <c r="BK578" s="85" t="str">
        <f t="shared" si="254"/>
        <v/>
      </c>
      <c r="BL578" s="84">
        <f>IFERROR(FIND("Solo",consulta_completa__11[[#This Row],[13 - Ocorrências/Ambientes Atingidos]]),0)</f>
        <v>1</v>
      </c>
      <c r="BM578" s="85" t="str">
        <f t="shared" si="255"/>
        <v>X</v>
      </c>
      <c r="BN578" s="84">
        <f>IFERROR(FIND("Águas subterrâneas",consulta_completa__11[[#This Row],[13 - Ocorrências/Ambientes Atingidos]]),0)</f>
        <v>0</v>
      </c>
      <c r="BO578" s="85" t="str">
        <f t="shared" si="256"/>
        <v/>
      </c>
      <c r="BP578" s="84">
        <f>IFERROR(FIND("Atmosfera",consulta_completa__11[[#This Row],[13 - Ocorrências/Ambientes Atingidos]]),0)</f>
        <v>0</v>
      </c>
      <c r="BQ578" s="85" t="str">
        <f t="shared" si="257"/>
        <v/>
      </c>
      <c r="BR578" s="84">
        <f>IFERROR(FIND("Flora",consulta_completa__11[[#This Row],[13 - Ocorrências/Ambientes Atingidos]]),0)</f>
        <v>7</v>
      </c>
      <c r="BS578" s="85" t="str">
        <f t="shared" si="258"/>
        <v>X</v>
      </c>
      <c r="BT578" s="84">
        <f>IFERROR(FIND("Fauna",consulta_completa__11[[#This Row],[13 - Ocorrências/Ambientes Atingidos]]),0)</f>
        <v>0</v>
      </c>
      <c r="BU578" s="85" t="str">
        <f t="shared" si="259"/>
        <v/>
      </c>
      <c r="BV578" s="84">
        <f>IFERROR(FIND("UC federal",consulta_completa__11[[#This Row],[13 - Ocorrências/Ambientes Atingidos]]),0)</f>
        <v>0</v>
      </c>
      <c r="BW578" s="85" t="str">
        <f t="shared" si="260"/>
        <v/>
      </c>
      <c r="BX578" s="84">
        <f>IFERROR(FIND("UC estadual/municipal",consulta_completa__11[[#This Row],[13 - Ocorrências/Ambientes Atingidos]]),0)</f>
        <v>0</v>
      </c>
      <c r="BY578" s="85" t="str">
        <f t="shared" si="261"/>
        <v/>
      </c>
      <c r="BZ578" s="84">
        <f>IFERROR(FIND("Outro(s)",consulta_completa__11[[#This Row],[13 - Ocorrências/Ambientes Atingidos]]),0)</f>
        <v>0</v>
      </c>
      <c r="CA578" s="85" t="str">
        <f t="shared" si="262"/>
        <v/>
      </c>
      <c r="CB578" s="84">
        <f>IFERROR(FIND("Sem dano",consulta_completa__11[[#This Row],[13 - Ocorrências/Ambientes Atingidos]]),0)</f>
        <v>0</v>
      </c>
      <c r="CC578" s="85" t="str">
        <f t="shared" si="263"/>
        <v/>
      </c>
      <c r="CD578" s="84" t="str">
        <f>IF(consulta_completa__11[[#This Row],[13 - Ocorrências/Ambientes Atingidos]]="","X","")</f>
        <v/>
      </c>
      <c r="CE578" s="86">
        <f>IFERROR(FIND("IBAMA",consulta_completa__11[[#This Row],[14 - Inst. Atuando no Local]]),0)</f>
        <v>0</v>
      </c>
      <c r="CF578" s="86" t="str">
        <f t="shared" si="264"/>
        <v/>
      </c>
      <c r="CG578" s="86">
        <f>IFERROR(FIND("OEMA",consulta_completa__11[[#This Row],[14 - Inst. Atuando no Local]]),0)</f>
        <v>0</v>
      </c>
      <c r="CH578" s="86" t="str">
        <f t="shared" si="265"/>
        <v/>
      </c>
      <c r="CI578" s="86">
        <f>IFERROR(FIND("DEFESA CIVIL",consulta_completa__11[[#This Row],[14 - Inst. Atuando no Local]]),0)</f>
        <v>0</v>
      </c>
      <c r="CJ578" s="86" t="str">
        <f t="shared" si="266"/>
        <v/>
      </c>
      <c r="CK578" s="86">
        <f>IFERROR(FIND("CORPO DE BOMBEIROS",consulta_completa__11[[#This Row],[14 - Inst. Atuando no Local]]),0)</f>
        <v>0</v>
      </c>
      <c r="CL578" s="86" t="str">
        <f t="shared" si="267"/>
        <v/>
      </c>
      <c r="CM578" s="86">
        <f>IFERROR(FIND("POLÍCIA RODOVIÁRIA",consulta_completa__11[[#This Row],[14 - Inst. Atuando no Local]]),0)</f>
        <v>0</v>
      </c>
      <c r="CN578" s="86" t="str">
        <f t="shared" si="268"/>
        <v/>
      </c>
      <c r="CO578" s="86">
        <f>IFERROR(FIND("POLÍCIA MILITAR",consulta_completa__11[[#This Row],[14 - Inst. Atuando no Local]]),0)</f>
        <v>0</v>
      </c>
      <c r="CP578" s="86" t="str">
        <f t="shared" si="269"/>
        <v/>
      </c>
      <c r="CQ578" s="86">
        <f>IFERROR(FIND("POLÍCIA CIVIL",consulta_completa__11[[#This Row],[14 - Inst. Atuando no Local]]),0)</f>
        <v>0</v>
      </c>
      <c r="CR578" s="86" t="str">
        <f t="shared" si="270"/>
        <v/>
      </c>
      <c r="CS578" s="86">
        <f>IFERROR(FIND("MARINHA DO BRASIL",consulta_completa__11[[#This Row],[14 - Inst. Atuando no Local]]),0)</f>
        <v>0</v>
      </c>
      <c r="CT578" s="86" t="str">
        <f t="shared" si="271"/>
        <v/>
      </c>
      <c r="CU578" s="86">
        <f>IFERROR(FIND("EMPRESA ESPECIALIZADA EM ATENDIMENTO",consulta_completa__11[[#This Row],[14 - Inst. Atuando no Local]]),0)</f>
        <v>0</v>
      </c>
      <c r="CV578" s="86" t="str">
        <f t="shared" si="272"/>
        <v/>
      </c>
      <c r="CW578" s="86">
        <f>IFERROR(FIND("IBAMA",consulta_completa__11[[#This Row],[14 - Inst. Atuando no Local]]),0)</f>
        <v>0</v>
      </c>
      <c r="CX578" s="86" t="str">
        <f t="shared" si="273"/>
        <v/>
      </c>
      <c r="CY578" s="86" t="str">
        <f>IF(consulta_completa__11[[#This Row],[14 - Inst. Atuando no Local]]="","X","")</f>
        <v/>
      </c>
      <c r="CZ578" s="86">
        <f>IFERROR(FIND("OUTRA (S)",consulta_completa__11[[#This Row],[14 - Inst. Atuando no Local]]),0)</f>
        <v>0</v>
      </c>
      <c r="DA578" s="86" t="str">
        <f t="shared" si="274"/>
        <v/>
      </c>
      <c r="DB578" s="37" t="str">
        <f t="shared" si="275"/>
        <v>Sim</v>
      </c>
      <c r="DC578" s="37" t="str">
        <f t="shared" si="276"/>
        <v>Não</v>
      </c>
      <c r="DD578" s="37" t="str">
        <f t="shared" si="277"/>
        <v>Sim</v>
      </c>
      <c r="DE578" s="89" t="str">
        <f t="shared" si="279"/>
        <v>Federal</v>
      </c>
    </row>
    <row r="579" spans="1:109">
      <c r="A579" s="15">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4">
        <f>IFERROR(FIND("Óbitos/feridos",consulta_completa__11[[#This Row],[13 - Ocorrências/Ambientes Atingidos]]),0)</f>
        <v>0</v>
      </c>
      <c r="AY579" s="85" t="str">
        <f t="shared" ref="AY579:AY642" si="280">IF(AX579=0,"","X")</f>
        <v/>
      </c>
      <c r="AZ579" s="84">
        <f>IFERROR(FIND("População afetada/evacuada",consulta_completa__11[[#This Row],[13 - Ocorrências/Ambientes Atingidos]]),0)</f>
        <v>0</v>
      </c>
      <c r="BA579" s="84" t="str">
        <f t="shared" ref="BA579:BA642" si="281">IF(AZ579=0,"","X")</f>
        <v/>
      </c>
      <c r="BB579" s="84">
        <f>IFERROR(FIND("Suspensão de abastecimento de água",consulta_completa__11[[#This Row],[13 - Ocorrências/Ambientes Atingidos]]),0)</f>
        <v>0</v>
      </c>
      <c r="BC579" s="85" t="str">
        <f t="shared" si="278"/>
        <v/>
      </c>
      <c r="BD579" s="84">
        <f>IFERROR(FIND("Rio/córrego",consulta_completa__11[[#This Row],[13 - Ocorrências/Ambientes Atingidos]]),0)</f>
        <v>0</v>
      </c>
      <c r="BE579" s="85" t="str">
        <f t="shared" ref="BE579:BE642" si="282">IF(BD579=0,"","X")</f>
        <v/>
      </c>
      <c r="BF579" s="84">
        <f>IFERROR(FIND("Lago",consulta_completa__11[[#This Row],[13 - Ocorrências/Ambientes Atingidos]]),0)</f>
        <v>0</v>
      </c>
      <c r="BG579" s="85" t="str">
        <f t="shared" ref="BG579:BG642" si="283">IF(BF579=0,"","X")</f>
        <v/>
      </c>
      <c r="BH579" s="84">
        <f>IFERROR(FIND("Mar",consulta_completa__11[[#This Row],[13 - Ocorrências/Ambientes Atingidos]]),0)</f>
        <v>1</v>
      </c>
      <c r="BI579" s="85" t="str">
        <f t="shared" ref="BI579:BI642" si="284">IF(BH579=0,"","X")</f>
        <v>X</v>
      </c>
      <c r="BJ579" s="84">
        <f>IFERROR(FIND("Praia",consulta_completa__11[[#This Row],[13 - Ocorrências/Ambientes Atingidos]]),0)</f>
        <v>0</v>
      </c>
      <c r="BK579" s="85" t="str">
        <f t="shared" ref="BK579:BK642" si="285">IF(BJ579=0,"","X")</f>
        <v/>
      </c>
      <c r="BL579" s="84">
        <f>IFERROR(FIND("Solo",consulta_completa__11[[#This Row],[13 - Ocorrências/Ambientes Atingidos]]),0)</f>
        <v>0</v>
      </c>
      <c r="BM579" s="85" t="str">
        <f t="shared" ref="BM579:BM642" si="286">IF(BL579=0,"","X")</f>
        <v/>
      </c>
      <c r="BN579" s="84">
        <f>IFERROR(FIND("Águas subterrâneas",consulta_completa__11[[#This Row],[13 - Ocorrências/Ambientes Atingidos]]),0)</f>
        <v>0</v>
      </c>
      <c r="BO579" s="85" t="str">
        <f t="shared" ref="BO579:BO642" si="287">IF(BN579=0,"","X")</f>
        <v/>
      </c>
      <c r="BP579" s="84">
        <f>IFERROR(FIND("Atmosfera",consulta_completa__11[[#This Row],[13 - Ocorrências/Ambientes Atingidos]]),0)</f>
        <v>0</v>
      </c>
      <c r="BQ579" s="85" t="str">
        <f t="shared" ref="BQ579:BQ642" si="288">IF(BP579=0,"","X")</f>
        <v/>
      </c>
      <c r="BR579" s="84">
        <f>IFERROR(FIND("Flora",consulta_completa__11[[#This Row],[13 - Ocorrências/Ambientes Atingidos]]),0)</f>
        <v>0</v>
      </c>
      <c r="BS579" s="85" t="str">
        <f t="shared" ref="BS579:BS642" si="289">IF(BR579=0,"","X")</f>
        <v/>
      </c>
      <c r="BT579" s="84">
        <f>IFERROR(FIND("Fauna",consulta_completa__11[[#This Row],[13 - Ocorrências/Ambientes Atingidos]]),0)</f>
        <v>0</v>
      </c>
      <c r="BU579" s="85" t="str">
        <f t="shared" ref="BU579:BU642" si="290">IF(BT579=0,"","X")</f>
        <v/>
      </c>
      <c r="BV579" s="84">
        <f>IFERROR(FIND("UC federal",consulta_completa__11[[#This Row],[13 - Ocorrências/Ambientes Atingidos]]),0)</f>
        <v>0</v>
      </c>
      <c r="BW579" s="85" t="str">
        <f t="shared" ref="BW579:BW642" si="291">IF(BV579=0,"","X")</f>
        <v/>
      </c>
      <c r="BX579" s="84">
        <f>IFERROR(FIND("UC estadual/municipal",consulta_completa__11[[#This Row],[13 - Ocorrências/Ambientes Atingidos]]),0)</f>
        <v>0</v>
      </c>
      <c r="BY579" s="85" t="str">
        <f t="shared" ref="BY579:BY642" si="292">IF(BX579=0,"","X")</f>
        <v/>
      </c>
      <c r="BZ579" s="84">
        <f>IFERROR(FIND("Outro(s)",consulta_completa__11[[#This Row],[13 - Ocorrências/Ambientes Atingidos]]),0)</f>
        <v>0</v>
      </c>
      <c r="CA579" s="85" t="str">
        <f t="shared" ref="CA579:CA642" si="293">IF(BZ579=0,"","X")</f>
        <v/>
      </c>
      <c r="CB579" s="84">
        <f>IFERROR(FIND("Sem dano",consulta_completa__11[[#This Row],[13 - Ocorrências/Ambientes Atingidos]]),0)</f>
        <v>0</v>
      </c>
      <c r="CC579" s="85" t="str">
        <f t="shared" ref="CC579:CC642" si="294">IF(CB579=0,"","X")</f>
        <v/>
      </c>
      <c r="CD579" s="84" t="str">
        <f>IF(consulta_completa__11[[#This Row],[13 - Ocorrências/Ambientes Atingidos]]="","X","")</f>
        <v/>
      </c>
      <c r="CE579" s="86">
        <f>IFERROR(FIND("IBAMA",consulta_completa__11[[#This Row],[14 - Inst. Atuando no Local]]),0)</f>
        <v>0</v>
      </c>
      <c r="CF579" s="86" t="str">
        <f t="shared" ref="CF579:CF642" si="295">IF(CE579=0,"","X")</f>
        <v/>
      </c>
      <c r="CG579" s="86">
        <f>IFERROR(FIND("OEMA",consulta_completa__11[[#This Row],[14 - Inst. Atuando no Local]]),0)</f>
        <v>0</v>
      </c>
      <c r="CH579" s="86" t="str">
        <f t="shared" ref="CH579:CH642" si="296">IF(CG579=0,"","X")</f>
        <v/>
      </c>
      <c r="CI579" s="86">
        <f>IFERROR(FIND("DEFESA CIVIL",consulta_completa__11[[#This Row],[14 - Inst. Atuando no Local]]),0)</f>
        <v>0</v>
      </c>
      <c r="CJ579" s="86" t="str">
        <f t="shared" ref="CJ579:CJ642" si="297">IF(CI579=0,"","X")</f>
        <v/>
      </c>
      <c r="CK579" s="86">
        <f>IFERROR(FIND("CORPO DE BOMBEIROS",consulta_completa__11[[#This Row],[14 - Inst. Atuando no Local]]),0)</f>
        <v>0</v>
      </c>
      <c r="CL579" s="86" t="str">
        <f t="shared" ref="CL579:CL642" si="298">IF(CK579=0,"","X")</f>
        <v/>
      </c>
      <c r="CM579" s="86">
        <f>IFERROR(FIND("POLÍCIA RODOVIÁRIA",consulta_completa__11[[#This Row],[14 - Inst. Atuando no Local]]),0)</f>
        <v>0</v>
      </c>
      <c r="CN579" s="86" t="str">
        <f t="shared" ref="CN579:CN642" si="299">IF(CM579=0,"","X")</f>
        <v/>
      </c>
      <c r="CO579" s="86">
        <f>IFERROR(FIND("POLÍCIA MILITAR",consulta_completa__11[[#This Row],[14 - Inst. Atuando no Local]]),0)</f>
        <v>0</v>
      </c>
      <c r="CP579" s="86" t="str">
        <f t="shared" ref="CP579:CP642" si="300">IF(CO579=0,"","X")</f>
        <v/>
      </c>
      <c r="CQ579" s="86">
        <f>IFERROR(FIND("POLÍCIA CIVIL",consulta_completa__11[[#This Row],[14 - Inst. Atuando no Local]]),0)</f>
        <v>0</v>
      </c>
      <c r="CR579" s="86" t="str">
        <f t="shared" ref="CR579:CR642" si="301">IF(CQ579=0,"","X")</f>
        <v/>
      </c>
      <c r="CS579" s="86">
        <f>IFERROR(FIND("MARINHA DO BRASIL",consulta_completa__11[[#This Row],[14 - Inst. Atuando no Local]]),0)</f>
        <v>0</v>
      </c>
      <c r="CT579" s="86" t="str">
        <f t="shared" ref="CT579:CT642" si="302">IF(CS579=0,"","X")</f>
        <v/>
      </c>
      <c r="CU579" s="86">
        <f>IFERROR(FIND("EMPRESA ESPECIALIZADA EM ATENDIMENTO",consulta_completa__11[[#This Row],[14 - Inst. Atuando no Local]]),0)</f>
        <v>0</v>
      </c>
      <c r="CV579" s="86" t="str">
        <f t="shared" ref="CV579:CV642" si="303">IF(CU579=0,"","X")</f>
        <v/>
      </c>
      <c r="CW579" s="86">
        <f>IFERROR(FIND("IBAMA",consulta_completa__11[[#This Row],[14 - Inst. Atuando no Local]]),0)</f>
        <v>0</v>
      </c>
      <c r="CX579" s="86" t="str">
        <f t="shared" ref="CX579:CX642" si="304">IF(CW579=0,"","X")</f>
        <v/>
      </c>
      <c r="CY579" s="86" t="str">
        <f>IF(consulta_completa__11[[#This Row],[14 - Inst. Atuando no Local]]="","X","")</f>
        <v>X</v>
      </c>
      <c r="CZ579" s="86">
        <f>IFERROR(FIND("OUTRA (S)",consulta_completa__11[[#This Row],[14 - Inst. Atuando no Local]]),0)</f>
        <v>0</v>
      </c>
      <c r="DA579" s="86" t="str">
        <f t="shared" ref="DA579:DA642" si="305">IF(CZ579=0,"","X")</f>
        <v/>
      </c>
      <c r="DB579" s="37" t="str">
        <f t="shared" ref="DB579:DB642" si="306">IF(AH$2="","",IF(AH$2="S","Sim",IF(AH$2="N","Não", IF(AH$2="I","Sem Informação"))))</f>
        <v>Sim</v>
      </c>
      <c r="DC579" s="37" t="str">
        <f t="shared" ref="DC579:DC642" si="307">IF(AI$2="","",IF(AI$2="S","Sim",IF(AI$2="N","Não", IF(AI$2="I","Sem Informação"))))</f>
        <v>Não</v>
      </c>
      <c r="DD579" s="37" t="str">
        <f t="shared" ref="DD579:DD642" si="308">IF(AJ$2="","",IF(AJ$2="S","Sim",IF(AJ$2="N","Não", IF(AJ$2="I","Sem Informação"))))</f>
        <v>Sim</v>
      </c>
      <c r="DE579" s="89" t="str">
        <f t="shared" si="279"/>
        <v>Federal</v>
      </c>
    </row>
    <row r="580" spans="1:109">
      <c r="A580" s="15">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4">
        <f>IFERROR(FIND("Óbitos/feridos",consulta_completa__11[[#This Row],[13 - Ocorrências/Ambientes Atingidos]]),0)</f>
        <v>0</v>
      </c>
      <c r="AY580" s="85" t="str">
        <f t="shared" si="280"/>
        <v/>
      </c>
      <c r="AZ580" s="84">
        <f>IFERROR(FIND("População afetada/evacuada",consulta_completa__11[[#This Row],[13 - Ocorrências/Ambientes Atingidos]]),0)</f>
        <v>0</v>
      </c>
      <c r="BA580" s="84" t="str">
        <f t="shared" si="281"/>
        <v/>
      </c>
      <c r="BB580" s="84">
        <f>IFERROR(FIND("Suspensão de abastecimento de água",consulta_completa__11[[#This Row],[13 - Ocorrências/Ambientes Atingidos]]),0)</f>
        <v>0</v>
      </c>
      <c r="BC580" s="85" t="str">
        <f t="shared" ref="BC580:BC643" si="309">IF(BB580=0,"","X")</f>
        <v/>
      </c>
      <c r="BD580" s="84">
        <f>IFERROR(FIND("Rio/córrego",consulta_completa__11[[#This Row],[13 - Ocorrências/Ambientes Atingidos]]),0)</f>
        <v>0</v>
      </c>
      <c r="BE580" s="85" t="str">
        <f t="shared" si="282"/>
        <v/>
      </c>
      <c r="BF580" s="84">
        <f>IFERROR(FIND("Lago",consulta_completa__11[[#This Row],[13 - Ocorrências/Ambientes Atingidos]]),0)</f>
        <v>0</v>
      </c>
      <c r="BG580" s="85" t="str">
        <f t="shared" si="283"/>
        <v/>
      </c>
      <c r="BH580" s="84">
        <f>IFERROR(FIND("Mar",consulta_completa__11[[#This Row],[13 - Ocorrências/Ambientes Atingidos]]),0)</f>
        <v>1</v>
      </c>
      <c r="BI580" s="85" t="str">
        <f t="shared" si="284"/>
        <v>X</v>
      </c>
      <c r="BJ580" s="84">
        <f>IFERROR(FIND("Praia",consulta_completa__11[[#This Row],[13 - Ocorrências/Ambientes Atingidos]]),0)</f>
        <v>0</v>
      </c>
      <c r="BK580" s="85" t="str">
        <f t="shared" si="285"/>
        <v/>
      </c>
      <c r="BL580" s="84">
        <f>IFERROR(FIND("Solo",consulta_completa__11[[#This Row],[13 - Ocorrências/Ambientes Atingidos]]),0)</f>
        <v>0</v>
      </c>
      <c r="BM580" s="85" t="str">
        <f t="shared" si="286"/>
        <v/>
      </c>
      <c r="BN580" s="84">
        <f>IFERROR(FIND("Águas subterrâneas",consulta_completa__11[[#This Row],[13 - Ocorrências/Ambientes Atingidos]]),0)</f>
        <v>0</v>
      </c>
      <c r="BO580" s="85" t="str">
        <f t="shared" si="287"/>
        <v/>
      </c>
      <c r="BP580" s="84">
        <f>IFERROR(FIND("Atmosfera",consulta_completa__11[[#This Row],[13 - Ocorrências/Ambientes Atingidos]]),0)</f>
        <v>0</v>
      </c>
      <c r="BQ580" s="85" t="str">
        <f t="shared" si="288"/>
        <v/>
      </c>
      <c r="BR580" s="84">
        <f>IFERROR(FIND("Flora",consulta_completa__11[[#This Row],[13 - Ocorrências/Ambientes Atingidos]]),0)</f>
        <v>0</v>
      </c>
      <c r="BS580" s="85" t="str">
        <f t="shared" si="289"/>
        <v/>
      </c>
      <c r="BT580" s="84">
        <f>IFERROR(FIND("Fauna",consulta_completa__11[[#This Row],[13 - Ocorrências/Ambientes Atingidos]]),0)</f>
        <v>0</v>
      </c>
      <c r="BU580" s="85" t="str">
        <f t="shared" si="290"/>
        <v/>
      </c>
      <c r="BV580" s="84">
        <f>IFERROR(FIND("UC federal",consulta_completa__11[[#This Row],[13 - Ocorrências/Ambientes Atingidos]]),0)</f>
        <v>0</v>
      </c>
      <c r="BW580" s="85" t="str">
        <f t="shared" si="291"/>
        <v/>
      </c>
      <c r="BX580" s="84">
        <f>IFERROR(FIND("UC estadual/municipal",consulta_completa__11[[#This Row],[13 - Ocorrências/Ambientes Atingidos]]),0)</f>
        <v>0</v>
      </c>
      <c r="BY580" s="85" t="str">
        <f t="shared" si="292"/>
        <v/>
      </c>
      <c r="BZ580" s="84">
        <f>IFERROR(FIND("Outro(s)",consulta_completa__11[[#This Row],[13 - Ocorrências/Ambientes Atingidos]]),0)</f>
        <v>0</v>
      </c>
      <c r="CA580" s="85" t="str">
        <f t="shared" si="293"/>
        <v/>
      </c>
      <c r="CB580" s="84">
        <f>IFERROR(FIND("Sem dano",consulta_completa__11[[#This Row],[13 - Ocorrências/Ambientes Atingidos]]),0)</f>
        <v>0</v>
      </c>
      <c r="CC580" s="85" t="str">
        <f t="shared" si="294"/>
        <v/>
      </c>
      <c r="CD580" s="84" t="str">
        <f>IF(consulta_completa__11[[#This Row],[13 - Ocorrências/Ambientes Atingidos]]="","X","")</f>
        <v/>
      </c>
      <c r="CE580" s="86">
        <f>IFERROR(FIND("IBAMA",consulta_completa__11[[#This Row],[14 - Inst. Atuando no Local]]),0)</f>
        <v>0</v>
      </c>
      <c r="CF580" s="86" t="str">
        <f t="shared" si="295"/>
        <v/>
      </c>
      <c r="CG580" s="86">
        <f>IFERROR(FIND("OEMA",consulta_completa__11[[#This Row],[14 - Inst. Atuando no Local]]),0)</f>
        <v>0</v>
      </c>
      <c r="CH580" s="86" t="str">
        <f t="shared" si="296"/>
        <v/>
      </c>
      <c r="CI580" s="86">
        <f>IFERROR(FIND("DEFESA CIVIL",consulta_completa__11[[#This Row],[14 - Inst. Atuando no Local]]),0)</f>
        <v>0</v>
      </c>
      <c r="CJ580" s="86" t="str">
        <f t="shared" si="297"/>
        <v/>
      </c>
      <c r="CK580" s="86">
        <f>IFERROR(FIND("CORPO DE BOMBEIROS",consulta_completa__11[[#This Row],[14 - Inst. Atuando no Local]]),0)</f>
        <v>0</v>
      </c>
      <c r="CL580" s="86" t="str">
        <f t="shared" si="298"/>
        <v/>
      </c>
      <c r="CM580" s="86">
        <f>IFERROR(FIND("POLÍCIA RODOVIÁRIA",consulta_completa__11[[#This Row],[14 - Inst. Atuando no Local]]),0)</f>
        <v>0</v>
      </c>
      <c r="CN580" s="86" t="str">
        <f t="shared" si="299"/>
        <v/>
      </c>
      <c r="CO580" s="86">
        <f>IFERROR(FIND("POLÍCIA MILITAR",consulta_completa__11[[#This Row],[14 - Inst. Atuando no Local]]),0)</f>
        <v>0</v>
      </c>
      <c r="CP580" s="86" t="str">
        <f t="shared" si="300"/>
        <v/>
      </c>
      <c r="CQ580" s="86">
        <f>IFERROR(FIND("POLÍCIA CIVIL",consulta_completa__11[[#This Row],[14 - Inst. Atuando no Local]]),0)</f>
        <v>0</v>
      </c>
      <c r="CR580" s="86" t="str">
        <f t="shared" si="301"/>
        <v/>
      </c>
      <c r="CS580" s="86">
        <f>IFERROR(FIND("MARINHA DO BRASIL",consulta_completa__11[[#This Row],[14 - Inst. Atuando no Local]]),0)</f>
        <v>0</v>
      </c>
      <c r="CT580" s="86" t="str">
        <f t="shared" si="302"/>
        <v/>
      </c>
      <c r="CU580" s="86">
        <f>IFERROR(FIND("EMPRESA ESPECIALIZADA EM ATENDIMENTO",consulta_completa__11[[#This Row],[14 - Inst. Atuando no Local]]),0)</f>
        <v>0</v>
      </c>
      <c r="CV580" s="86" t="str">
        <f t="shared" si="303"/>
        <v/>
      </c>
      <c r="CW580" s="86">
        <f>IFERROR(FIND("IBAMA",consulta_completa__11[[#This Row],[14 - Inst. Atuando no Local]]),0)</f>
        <v>0</v>
      </c>
      <c r="CX580" s="86" t="str">
        <f t="shared" si="304"/>
        <v/>
      </c>
      <c r="CY580" s="86" t="str">
        <f>IF(consulta_completa__11[[#This Row],[14 - Inst. Atuando no Local]]="","X","")</f>
        <v/>
      </c>
      <c r="CZ580" s="86">
        <f>IFERROR(FIND("OUTRA (S)",consulta_completa__11[[#This Row],[14 - Inst. Atuando no Local]]),0)</f>
        <v>0</v>
      </c>
      <c r="DA580" s="86" t="str">
        <f t="shared" si="305"/>
        <v/>
      </c>
      <c r="DB580" s="37" t="str">
        <f t="shared" si="306"/>
        <v>Sim</v>
      </c>
      <c r="DC580" s="37" t="str">
        <f t="shared" si="307"/>
        <v>Não</v>
      </c>
      <c r="DD580" s="37" t="str">
        <f t="shared" si="308"/>
        <v>Sim</v>
      </c>
      <c r="DE580" s="89" t="str">
        <f t="shared" ref="DE580:DE644" si="310">IF(AD580=1,"Federal",IF(AD580=2,"Estadual",IF(AD580=0,"Sem informação","")))</f>
        <v>Federal</v>
      </c>
    </row>
    <row r="581" spans="1:109">
      <c r="A581" s="15">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4">
        <f>IFERROR(FIND("Óbitos/feridos",consulta_completa__11[[#This Row],[13 - Ocorrências/Ambientes Atingidos]]),0)</f>
        <v>0</v>
      </c>
      <c r="AY581" s="85" t="str">
        <f t="shared" si="280"/>
        <v/>
      </c>
      <c r="AZ581" s="84">
        <f>IFERROR(FIND("População afetada/evacuada",consulta_completa__11[[#This Row],[13 - Ocorrências/Ambientes Atingidos]]),0)</f>
        <v>0</v>
      </c>
      <c r="BA581" s="84" t="str">
        <f t="shared" si="281"/>
        <v/>
      </c>
      <c r="BB581" s="84">
        <f>IFERROR(FIND("Suspensão de abastecimento de água",consulta_completa__11[[#This Row],[13 - Ocorrências/Ambientes Atingidos]]),0)</f>
        <v>0</v>
      </c>
      <c r="BC581" s="85" t="str">
        <f t="shared" si="309"/>
        <v/>
      </c>
      <c r="BD581" s="84">
        <f>IFERROR(FIND("Rio/córrego",consulta_completa__11[[#This Row],[13 - Ocorrências/Ambientes Atingidos]]),0)</f>
        <v>0</v>
      </c>
      <c r="BE581" s="85" t="str">
        <f t="shared" si="282"/>
        <v/>
      </c>
      <c r="BF581" s="84">
        <f>IFERROR(FIND("Lago",consulta_completa__11[[#This Row],[13 - Ocorrências/Ambientes Atingidos]]),0)</f>
        <v>0</v>
      </c>
      <c r="BG581" s="85" t="str">
        <f t="shared" si="283"/>
        <v/>
      </c>
      <c r="BH581" s="84">
        <f>IFERROR(FIND("Mar",consulta_completa__11[[#This Row],[13 - Ocorrências/Ambientes Atingidos]]),0)</f>
        <v>0</v>
      </c>
      <c r="BI581" s="85" t="str">
        <f t="shared" si="284"/>
        <v/>
      </c>
      <c r="BJ581" s="84">
        <f>IFERROR(FIND("Praia",consulta_completa__11[[#This Row],[13 - Ocorrências/Ambientes Atingidos]]),0)</f>
        <v>0</v>
      </c>
      <c r="BK581" s="85" t="str">
        <f t="shared" si="285"/>
        <v/>
      </c>
      <c r="BL581" s="84">
        <f>IFERROR(FIND("Solo",consulta_completa__11[[#This Row],[13 - Ocorrências/Ambientes Atingidos]]),0)</f>
        <v>1</v>
      </c>
      <c r="BM581" s="85" t="str">
        <f t="shared" si="286"/>
        <v>X</v>
      </c>
      <c r="BN581" s="84">
        <f>IFERROR(FIND("Águas subterrâneas",consulta_completa__11[[#This Row],[13 - Ocorrências/Ambientes Atingidos]]),0)</f>
        <v>0</v>
      </c>
      <c r="BO581" s="85" t="str">
        <f t="shared" si="287"/>
        <v/>
      </c>
      <c r="BP581" s="84">
        <f>IFERROR(FIND("Atmosfera",consulta_completa__11[[#This Row],[13 - Ocorrências/Ambientes Atingidos]]),0)</f>
        <v>0</v>
      </c>
      <c r="BQ581" s="85" t="str">
        <f t="shared" si="288"/>
        <v/>
      </c>
      <c r="BR581" s="84">
        <f>IFERROR(FIND("Flora",consulta_completa__11[[#This Row],[13 - Ocorrências/Ambientes Atingidos]]),0)</f>
        <v>0</v>
      </c>
      <c r="BS581" s="85" t="str">
        <f t="shared" si="289"/>
        <v/>
      </c>
      <c r="BT581" s="84">
        <f>IFERROR(FIND("Fauna",consulta_completa__11[[#This Row],[13 - Ocorrências/Ambientes Atingidos]]),0)</f>
        <v>0</v>
      </c>
      <c r="BU581" s="85" t="str">
        <f t="shared" si="290"/>
        <v/>
      </c>
      <c r="BV581" s="84">
        <f>IFERROR(FIND("UC federal",consulta_completa__11[[#This Row],[13 - Ocorrências/Ambientes Atingidos]]),0)</f>
        <v>0</v>
      </c>
      <c r="BW581" s="85" t="str">
        <f t="shared" si="291"/>
        <v/>
      </c>
      <c r="BX581" s="84">
        <f>IFERROR(FIND("UC estadual/municipal",consulta_completa__11[[#This Row],[13 - Ocorrências/Ambientes Atingidos]]),0)</f>
        <v>0</v>
      </c>
      <c r="BY581" s="85" t="str">
        <f t="shared" si="292"/>
        <v/>
      </c>
      <c r="BZ581" s="84">
        <f>IFERROR(FIND("Outro(s)",consulta_completa__11[[#This Row],[13 - Ocorrências/Ambientes Atingidos]]),0)</f>
        <v>0</v>
      </c>
      <c r="CA581" s="85" t="str">
        <f t="shared" si="293"/>
        <v/>
      </c>
      <c r="CB581" s="84">
        <f>IFERROR(FIND("Sem dano",consulta_completa__11[[#This Row],[13 - Ocorrências/Ambientes Atingidos]]),0)</f>
        <v>0</v>
      </c>
      <c r="CC581" s="85" t="str">
        <f t="shared" si="294"/>
        <v/>
      </c>
      <c r="CD581" s="84" t="str">
        <f>IF(consulta_completa__11[[#This Row],[13 - Ocorrências/Ambientes Atingidos]]="","X","")</f>
        <v/>
      </c>
      <c r="CE581" s="86">
        <f>IFERROR(FIND("IBAMA",consulta_completa__11[[#This Row],[14 - Inst. Atuando no Local]]),0)</f>
        <v>0</v>
      </c>
      <c r="CF581" s="86" t="str">
        <f t="shared" si="295"/>
        <v/>
      </c>
      <c r="CG581" s="86">
        <f>IFERROR(FIND("OEMA",consulta_completa__11[[#This Row],[14 - Inst. Atuando no Local]]),0)</f>
        <v>0</v>
      </c>
      <c r="CH581" s="86" t="str">
        <f t="shared" si="296"/>
        <v/>
      </c>
      <c r="CI581" s="86">
        <f>IFERROR(FIND("DEFESA CIVIL",consulta_completa__11[[#This Row],[14 - Inst. Atuando no Local]]),0)</f>
        <v>0</v>
      </c>
      <c r="CJ581" s="86" t="str">
        <f t="shared" si="297"/>
        <v/>
      </c>
      <c r="CK581" s="86">
        <f>IFERROR(FIND("CORPO DE BOMBEIROS",consulta_completa__11[[#This Row],[14 - Inst. Atuando no Local]]),0)</f>
        <v>0</v>
      </c>
      <c r="CL581" s="86" t="str">
        <f t="shared" si="298"/>
        <v/>
      </c>
      <c r="CM581" s="86">
        <f>IFERROR(FIND("POLÍCIA RODOVIÁRIA",consulta_completa__11[[#This Row],[14 - Inst. Atuando no Local]]),0)</f>
        <v>0</v>
      </c>
      <c r="CN581" s="86" t="str">
        <f t="shared" si="299"/>
        <v/>
      </c>
      <c r="CO581" s="86">
        <f>IFERROR(FIND("POLÍCIA MILITAR",consulta_completa__11[[#This Row],[14 - Inst. Atuando no Local]]),0)</f>
        <v>0</v>
      </c>
      <c r="CP581" s="86" t="str">
        <f t="shared" si="300"/>
        <v/>
      </c>
      <c r="CQ581" s="86">
        <f>IFERROR(FIND("POLÍCIA CIVIL",consulta_completa__11[[#This Row],[14 - Inst. Atuando no Local]]),0)</f>
        <v>0</v>
      </c>
      <c r="CR581" s="86" t="str">
        <f t="shared" si="301"/>
        <v/>
      </c>
      <c r="CS581" s="86">
        <f>IFERROR(FIND("MARINHA DO BRASIL",consulta_completa__11[[#This Row],[14 - Inst. Atuando no Local]]),0)</f>
        <v>0</v>
      </c>
      <c r="CT581" s="86" t="str">
        <f t="shared" si="302"/>
        <v/>
      </c>
      <c r="CU581" s="86">
        <f>IFERROR(FIND("EMPRESA ESPECIALIZADA EM ATENDIMENTO",consulta_completa__11[[#This Row],[14 - Inst. Atuando no Local]]),0)</f>
        <v>0</v>
      </c>
      <c r="CV581" s="86" t="str">
        <f t="shared" si="303"/>
        <v/>
      </c>
      <c r="CW581" s="86">
        <f>IFERROR(FIND("IBAMA",consulta_completa__11[[#This Row],[14 - Inst. Atuando no Local]]),0)</f>
        <v>0</v>
      </c>
      <c r="CX581" s="86" t="str">
        <f t="shared" si="304"/>
        <v/>
      </c>
      <c r="CY581" s="86" t="str">
        <f>IF(consulta_completa__11[[#This Row],[14 - Inst. Atuando no Local]]="","X","")</f>
        <v/>
      </c>
      <c r="CZ581" s="86">
        <f>IFERROR(FIND("OUTRA (S)",consulta_completa__11[[#This Row],[14 - Inst. Atuando no Local]]),0)</f>
        <v>0</v>
      </c>
      <c r="DA581" s="86" t="str">
        <f t="shared" si="305"/>
        <v/>
      </c>
      <c r="DB581" s="37" t="str">
        <f t="shared" si="306"/>
        <v>Sim</v>
      </c>
      <c r="DC581" s="37" t="str">
        <f t="shared" si="307"/>
        <v>Não</v>
      </c>
      <c r="DD581" s="37" t="str">
        <f t="shared" si="308"/>
        <v>Sim</v>
      </c>
      <c r="DE581" s="89" t="str">
        <f t="shared" si="310"/>
        <v>Federal</v>
      </c>
    </row>
    <row r="582" spans="1:109">
      <c r="A582" s="15">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4">
        <f>IFERROR(FIND("Óbitos/feridos",consulta_completa__11[[#This Row],[13 - Ocorrências/Ambientes Atingidos]]),0)</f>
        <v>0</v>
      </c>
      <c r="AY582" s="85" t="str">
        <f t="shared" si="280"/>
        <v/>
      </c>
      <c r="AZ582" s="84">
        <f>IFERROR(FIND("População afetada/evacuada",consulta_completa__11[[#This Row],[13 - Ocorrências/Ambientes Atingidos]]),0)</f>
        <v>0</v>
      </c>
      <c r="BA582" s="84" t="str">
        <f t="shared" si="281"/>
        <v/>
      </c>
      <c r="BB582" s="84">
        <f>IFERROR(FIND("Suspensão de abastecimento de água",consulta_completa__11[[#This Row],[13 - Ocorrências/Ambientes Atingidos]]),0)</f>
        <v>0</v>
      </c>
      <c r="BC582" s="85" t="str">
        <f t="shared" si="309"/>
        <v/>
      </c>
      <c r="BD582" s="84">
        <f>IFERROR(FIND("Rio/córrego",consulta_completa__11[[#This Row],[13 - Ocorrências/Ambientes Atingidos]]),0)</f>
        <v>0</v>
      </c>
      <c r="BE582" s="85" t="str">
        <f t="shared" si="282"/>
        <v/>
      </c>
      <c r="BF582" s="84">
        <f>IFERROR(FIND("Lago",consulta_completa__11[[#This Row],[13 - Ocorrências/Ambientes Atingidos]]),0)</f>
        <v>0</v>
      </c>
      <c r="BG582" s="85" t="str">
        <f t="shared" si="283"/>
        <v/>
      </c>
      <c r="BH582" s="84">
        <f>IFERROR(FIND("Mar",consulta_completa__11[[#This Row],[13 - Ocorrências/Ambientes Atingidos]]),0)</f>
        <v>0</v>
      </c>
      <c r="BI582" s="85" t="str">
        <f t="shared" si="284"/>
        <v/>
      </c>
      <c r="BJ582" s="84">
        <f>IFERROR(FIND("Praia",consulta_completa__11[[#This Row],[13 - Ocorrências/Ambientes Atingidos]]),0)</f>
        <v>0</v>
      </c>
      <c r="BK582" s="85" t="str">
        <f t="shared" si="285"/>
        <v/>
      </c>
      <c r="BL582" s="84">
        <f>IFERROR(FIND("Solo",consulta_completa__11[[#This Row],[13 - Ocorrências/Ambientes Atingidos]]),0)</f>
        <v>1</v>
      </c>
      <c r="BM582" s="85" t="str">
        <f t="shared" si="286"/>
        <v>X</v>
      </c>
      <c r="BN582" s="84">
        <f>IFERROR(FIND("Águas subterrâneas",consulta_completa__11[[#This Row],[13 - Ocorrências/Ambientes Atingidos]]),0)</f>
        <v>0</v>
      </c>
      <c r="BO582" s="85" t="str">
        <f t="shared" si="287"/>
        <v/>
      </c>
      <c r="BP582" s="84">
        <f>IFERROR(FIND("Atmosfera",consulta_completa__11[[#This Row],[13 - Ocorrências/Ambientes Atingidos]]),0)</f>
        <v>0</v>
      </c>
      <c r="BQ582" s="85" t="str">
        <f t="shared" si="288"/>
        <v/>
      </c>
      <c r="BR582" s="84">
        <f>IFERROR(FIND("Flora",consulta_completa__11[[#This Row],[13 - Ocorrências/Ambientes Atingidos]]),0)</f>
        <v>0</v>
      </c>
      <c r="BS582" s="85" t="str">
        <f t="shared" si="289"/>
        <v/>
      </c>
      <c r="BT582" s="84">
        <f>IFERROR(FIND("Fauna",consulta_completa__11[[#This Row],[13 - Ocorrências/Ambientes Atingidos]]),0)</f>
        <v>0</v>
      </c>
      <c r="BU582" s="85" t="str">
        <f t="shared" si="290"/>
        <v/>
      </c>
      <c r="BV582" s="84">
        <f>IFERROR(FIND("UC federal",consulta_completa__11[[#This Row],[13 - Ocorrências/Ambientes Atingidos]]),0)</f>
        <v>0</v>
      </c>
      <c r="BW582" s="85" t="str">
        <f t="shared" si="291"/>
        <v/>
      </c>
      <c r="BX582" s="84">
        <f>IFERROR(FIND("UC estadual/municipal",consulta_completa__11[[#This Row],[13 - Ocorrências/Ambientes Atingidos]]),0)</f>
        <v>0</v>
      </c>
      <c r="BY582" s="85" t="str">
        <f t="shared" si="292"/>
        <v/>
      </c>
      <c r="BZ582" s="84">
        <f>IFERROR(FIND("Outro(s)",consulta_completa__11[[#This Row],[13 - Ocorrências/Ambientes Atingidos]]),0)</f>
        <v>0</v>
      </c>
      <c r="CA582" s="85" t="str">
        <f t="shared" si="293"/>
        <v/>
      </c>
      <c r="CB582" s="84">
        <f>IFERROR(FIND("Sem dano",consulta_completa__11[[#This Row],[13 - Ocorrências/Ambientes Atingidos]]),0)</f>
        <v>0</v>
      </c>
      <c r="CC582" s="85" t="str">
        <f t="shared" si="294"/>
        <v/>
      </c>
      <c r="CD582" s="84" t="str">
        <f>IF(consulta_completa__11[[#This Row],[13 - Ocorrências/Ambientes Atingidos]]="","X","")</f>
        <v/>
      </c>
      <c r="CE582" s="86">
        <f>IFERROR(FIND("IBAMA",consulta_completa__11[[#This Row],[14 - Inst. Atuando no Local]]),0)</f>
        <v>0</v>
      </c>
      <c r="CF582" s="86" t="str">
        <f t="shared" si="295"/>
        <v/>
      </c>
      <c r="CG582" s="86">
        <f>IFERROR(FIND("OEMA",consulta_completa__11[[#This Row],[14 - Inst. Atuando no Local]]),0)</f>
        <v>0</v>
      </c>
      <c r="CH582" s="86" t="str">
        <f t="shared" si="296"/>
        <v/>
      </c>
      <c r="CI582" s="86">
        <f>IFERROR(FIND("DEFESA CIVIL",consulta_completa__11[[#This Row],[14 - Inst. Atuando no Local]]),0)</f>
        <v>0</v>
      </c>
      <c r="CJ582" s="86" t="str">
        <f t="shared" si="297"/>
        <v/>
      </c>
      <c r="CK582" s="86">
        <f>IFERROR(FIND("CORPO DE BOMBEIROS",consulta_completa__11[[#This Row],[14 - Inst. Atuando no Local]]),0)</f>
        <v>0</v>
      </c>
      <c r="CL582" s="86" t="str">
        <f t="shared" si="298"/>
        <v/>
      </c>
      <c r="CM582" s="86">
        <f>IFERROR(FIND("POLÍCIA RODOVIÁRIA",consulta_completa__11[[#This Row],[14 - Inst. Atuando no Local]]),0)</f>
        <v>0</v>
      </c>
      <c r="CN582" s="86" t="str">
        <f t="shared" si="299"/>
        <v/>
      </c>
      <c r="CO582" s="86">
        <f>IFERROR(FIND("POLÍCIA MILITAR",consulta_completa__11[[#This Row],[14 - Inst. Atuando no Local]]),0)</f>
        <v>0</v>
      </c>
      <c r="CP582" s="86" t="str">
        <f t="shared" si="300"/>
        <v/>
      </c>
      <c r="CQ582" s="86">
        <f>IFERROR(FIND("POLÍCIA CIVIL",consulta_completa__11[[#This Row],[14 - Inst. Atuando no Local]]),0)</f>
        <v>0</v>
      </c>
      <c r="CR582" s="86" t="str">
        <f t="shared" si="301"/>
        <v/>
      </c>
      <c r="CS582" s="86">
        <f>IFERROR(FIND("MARINHA DO BRASIL",consulta_completa__11[[#This Row],[14 - Inst. Atuando no Local]]),0)</f>
        <v>0</v>
      </c>
      <c r="CT582" s="86" t="str">
        <f t="shared" si="302"/>
        <v/>
      </c>
      <c r="CU582" s="86">
        <f>IFERROR(FIND("EMPRESA ESPECIALIZADA EM ATENDIMENTO",consulta_completa__11[[#This Row],[14 - Inst. Atuando no Local]]),0)</f>
        <v>0</v>
      </c>
      <c r="CV582" s="86" t="str">
        <f t="shared" si="303"/>
        <v/>
      </c>
      <c r="CW582" s="86">
        <f>IFERROR(FIND("IBAMA",consulta_completa__11[[#This Row],[14 - Inst. Atuando no Local]]),0)</f>
        <v>0</v>
      </c>
      <c r="CX582" s="86" t="str">
        <f t="shared" si="304"/>
        <v/>
      </c>
      <c r="CY582" s="86" t="str">
        <f>IF(consulta_completa__11[[#This Row],[14 - Inst. Atuando no Local]]="","X","")</f>
        <v/>
      </c>
      <c r="CZ582" s="86">
        <f>IFERROR(FIND("OUTRA (S)",consulta_completa__11[[#This Row],[14 - Inst. Atuando no Local]]),0)</f>
        <v>0</v>
      </c>
      <c r="DA582" s="86" t="str">
        <f t="shared" si="305"/>
        <v/>
      </c>
      <c r="DB582" s="37" t="str">
        <f t="shared" si="306"/>
        <v>Sim</v>
      </c>
      <c r="DC582" s="37" t="str">
        <f t="shared" si="307"/>
        <v>Não</v>
      </c>
      <c r="DD582" s="37" t="str">
        <f t="shared" si="308"/>
        <v>Sim</v>
      </c>
      <c r="DE582" s="89" t="str">
        <f t="shared" si="310"/>
        <v>Federal</v>
      </c>
    </row>
    <row r="583" spans="1:109">
      <c r="A583" s="15">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4">
        <f>IFERROR(FIND("Óbitos/feridos",consulta_completa__11[[#This Row],[13 - Ocorrências/Ambientes Atingidos]]),0)</f>
        <v>0</v>
      </c>
      <c r="AY583" s="85" t="str">
        <f t="shared" si="280"/>
        <v/>
      </c>
      <c r="AZ583" s="84">
        <f>IFERROR(FIND("População afetada/evacuada",consulta_completa__11[[#This Row],[13 - Ocorrências/Ambientes Atingidos]]),0)</f>
        <v>0</v>
      </c>
      <c r="BA583" s="84" t="str">
        <f t="shared" si="281"/>
        <v/>
      </c>
      <c r="BB583" s="84">
        <f>IFERROR(FIND("Suspensão de abastecimento de água",consulta_completa__11[[#This Row],[13 - Ocorrências/Ambientes Atingidos]]),0)</f>
        <v>0</v>
      </c>
      <c r="BC583" s="85" t="str">
        <f t="shared" si="309"/>
        <v/>
      </c>
      <c r="BD583" s="84">
        <f>IFERROR(FIND("Rio/córrego",consulta_completa__11[[#This Row],[13 - Ocorrências/Ambientes Atingidos]]),0)</f>
        <v>0</v>
      </c>
      <c r="BE583" s="85" t="str">
        <f t="shared" si="282"/>
        <v/>
      </c>
      <c r="BF583" s="84">
        <f>IFERROR(FIND("Lago",consulta_completa__11[[#This Row],[13 - Ocorrências/Ambientes Atingidos]]),0)</f>
        <v>0</v>
      </c>
      <c r="BG583" s="85" t="str">
        <f t="shared" si="283"/>
        <v/>
      </c>
      <c r="BH583" s="84">
        <f>IFERROR(FIND("Mar",consulta_completa__11[[#This Row],[13 - Ocorrências/Ambientes Atingidos]]),0)</f>
        <v>0</v>
      </c>
      <c r="BI583" s="85" t="str">
        <f t="shared" si="284"/>
        <v/>
      </c>
      <c r="BJ583" s="84">
        <f>IFERROR(FIND("Praia",consulta_completa__11[[#This Row],[13 - Ocorrências/Ambientes Atingidos]]),0)</f>
        <v>0</v>
      </c>
      <c r="BK583" s="85" t="str">
        <f t="shared" si="285"/>
        <v/>
      </c>
      <c r="BL583" s="84">
        <f>IFERROR(FIND("Solo",consulta_completa__11[[#This Row],[13 - Ocorrências/Ambientes Atingidos]]),0)</f>
        <v>1</v>
      </c>
      <c r="BM583" s="85" t="str">
        <f t="shared" si="286"/>
        <v>X</v>
      </c>
      <c r="BN583" s="84">
        <f>IFERROR(FIND("Águas subterrâneas",consulta_completa__11[[#This Row],[13 - Ocorrências/Ambientes Atingidos]]),0)</f>
        <v>0</v>
      </c>
      <c r="BO583" s="85" t="str">
        <f t="shared" si="287"/>
        <v/>
      </c>
      <c r="BP583" s="84">
        <f>IFERROR(FIND("Atmosfera",consulta_completa__11[[#This Row],[13 - Ocorrências/Ambientes Atingidos]]),0)</f>
        <v>0</v>
      </c>
      <c r="BQ583" s="85" t="str">
        <f t="shared" si="288"/>
        <v/>
      </c>
      <c r="BR583" s="84">
        <f>IFERROR(FIND("Flora",consulta_completa__11[[#This Row],[13 - Ocorrências/Ambientes Atingidos]]),0)</f>
        <v>0</v>
      </c>
      <c r="BS583" s="85" t="str">
        <f t="shared" si="289"/>
        <v/>
      </c>
      <c r="BT583" s="84">
        <f>IFERROR(FIND("Fauna",consulta_completa__11[[#This Row],[13 - Ocorrências/Ambientes Atingidos]]),0)</f>
        <v>0</v>
      </c>
      <c r="BU583" s="85" t="str">
        <f t="shared" si="290"/>
        <v/>
      </c>
      <c r="BV583" s="84">
        <f>IFERROR(FIND("UC federal",consulta_completa__11[[#This Row],[13 - Ocorrências/Ambientes Atingidos]]),0)</f>
        <v>0</v>
      </c>
      <c r="BW583" s="85" t="str">
        <f t="shared" si="291"/>
        <v/>
      </c>
      <c r="BX583" s="84">
        <f>IFERROR(FIND("UC estadual/municipal",consulta_completa__11[[#This Row],[13 - Ocorrências/Ambientes Atingidos]]),0)</f>
        <v>0</v>
      </c>
      <c r="BY583" s="85" t="str">
        <f t="shared" si="292"/>
        <v/>
      </c>
      <c r="BZ583" s="84">
        <f>IFERROR(FIND("Outro(s)",consulta_completa__11[[#This Row],[13 - Ocorrências/Ambientes Atingidos]]),0)</f>
        <v>0</v>
      </c>
      <c r="CA583" s="85" t="str">
        <f t="shared" si="293"/>
        <v/>
      </c>
      <c r="CB583" s="84">
        <f>IFERROR(FIND("Sem dano",consulta_completa__11[[#This Row],[13 - Ocorrências/Ambientes Atingidos]]),0)</f>
        <v>0</v>
      </c>
      <c r="CC583" s="85" t="str">
        <f t="shared" si="294"/>
        <v/>
      </c>
      <c r="CD583" s="84" t="str">
        <f>IF(consulta_completa__11[[#This Row],[13 - Ocorrências/Ambientes Atingidos]]="","X","")</f>
        <v/>
      </c>
      <c r="CE583" s="86">
        <f>IFERROR(FIND("IBAMA",consulta_completa__11[[#This Row],[14 - Inst. Atuando no Local]]),0)</f>
        <v>0</v>
      </c>
      <c r="CF583" s="86" t="str">
        <f t="shared" si="295"/>
        <v/>
      </c>
      <c r="CG583" s="86">
        <f>IFERROR(FIND("OEMA",consulta_completa__11[[#This Row],[14 - Inst. Atuando no Local]]),0)</f>
        <v>0</v>
      </c>
      <c r="CH583" s="86" t="str">
        <f t="shared" si="296"/>
        <v/>
      </c>
      <c r="CI583" s="86">
        <f>IFERROR(FIND("DEFESA CIVIL",consulta_completa__11[[#This Row],[14 - Inst. Atuando no Local]]),0)</f>
        <v>0</v>
      </c>
      <c r="CJ583" s="86" t="str">
        <f t="shared" si="297"/>
        <v/>
      </c>
      <c r="CK583" s="86">
        <f>IFERROR(FIND("CORPO DE BOMBEIROS",consulta_completa__11[[#This Row],[14 - Inst. Atuando no Local]]),0)</f>
        <v>0</v>
      </c>
      <c r="CL583" s="86" t="str">
        <f t="shared" si="298"/>
        <v/>
      </c>
      <c r="CM583" s="86">
        <f>IFERROR(FIND("POLÍCIA RODOVIÁRIA",consulta_completa__11[[#This Row],[14 - Inst. Atuando no Local]]),0)</f>
        <v>0</v>
      </c>
      <c r="CN583" s="86" t="str">
        <f t="shared" si="299"/>
        <v/>
      </c>
      <c r="CO583" s="86">
        <f>IFERROR(FIND("POLÍCIA MILITAR",consulta_completa__11[[#This Row],[14 - Inst. Atuando no Local]]),0)</f>
        <v>0</v>
      </c>
      <c r="CP583" s="86" t="str">
        <f t="shared" si="300"/>
        <v/>
      </c>
      <c r="CQ583" s="86">
        <f>IFERROR(FIND("POLÍCIA CIVIL",consulta_completa__11[[#This Row],[14 - Inst. Atuando no Local]]),0)</f>
        <v>0</v>
      </c>
      <c r="CR583" s="86" t="str">
        <f t="shared" si="301"/>
        <v/>
      </c>
      <c r="CS583" s="86">
        <f>IFERROR(FIND("MARINHA DO BRASIL",consulta_completa__11[[#This Row],[14 - Inst. Atuando no Local]]),0)</f>
        <v>0</v>
      </c>
      <c r="CT583" s="86" t="str">
        <f t="shared" si="302"/>
        <v/>
      </c>
      <c r="CU583" s="86">
        <f>IFERROR(FIND("EMPRESA ESPECIALIZADA EM ATENDIMENTO",consulta_completa__11[[#This Row],[14 - Inst. Atuando no Local]]),0)</f>
        <v>0</v>
      </c>
      <c r="CV583" s="86" t="str">
        <f t="shared" si="303"/>
        <v/>
      </c>
      <c r="CW583" s="86">
        <f>IFERROR(FIND("IBAMA",consulta_completa__11[[#This Row],[14 - Inst. Atuando no Local]]),0)</f>
        <v>0</v>
      </c>
      <c r="CX583" s="86" t="str">
        <f t="shared" si="304"/>
        <v/>
      </c>
      <c r="CY583" s="86" t="str">
        <f>IF(consulta_completa__11[[#This Row],[14 - Inst. Atuando no Local]]="","X","")</f>
        <v/>
      </c>
      <c r="CZ583" s="86">
        <f>IFERROR(FIND("OUTRA (S)",consulta_completa__11[[#This Row],[14 - Inst. Atuando no Local]]),0)</f>
        <v>0</v>
      </c>
      <c r="DA583" s="86" t="str">
        <f t="shared" si="305"/>
        <v/>
      </c>
      <c r="DB583" s="37" t="str">
        <f t="shared" si="306"/>
        <v>Sim</v>
      </c>
      <c r="DC583" s="37" t="str">
        <f t="shared" si="307"/>
        <v>Não</v>
      </c>
      <c r="DD583" s="37" t="str">
        <f t="shared" si="308"/>
        <v>Sim</v>
      </c>
      <c r="DE583" s="89" t="str">
        <f t="shared" si="310"/>
        <v>Sem informação</v>
      </c>
    </row>
    <row r="584" spans="1:109">
      <c r="A584" s="15">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4">
        <f>IFERROR(FIND("Óbitos/feridos",consulta_completa__11[[#This Row],[13 - Ocorrências/Ambientes Atingidos]]),0)</f>
        <v>0</v>
      </c>
      <c r="AY584" s="85" t="str">
        <f t="shared" si="280"/>
        <v/>
      </c>
      <c r="AZ584" s="84">
        <f>IFERROR(FIND("População afetada/evacuada",consulta_completa__11[[#This Row],[13 - Ocorrências/Ambientes Atingidos]]),0)</f>
        <v>0</v>
      </c>
      <c r="BA584" s="84" t="str">
        <f t="shared" si="281"/>
        <v/>
      </c>
      <c r="BB584" s="84">
        <f>IFERROR(FIND("Suspensão de abastecimento de água",consulta_completa__11[[#This Row],[13 - Ocorrências/Ambientes Atingidos]]),0)</f>
        <v>0</v>
      </c>
      <c r="BC584" s="85" t="str">
        <f t="shared" si="309"/>
        <v/>
      </c>
      <c r="BD584" s="84">
        <f>IFERROR(FIND("Rio/córrego",consulta_completa__11[[#This Row],[13 - Ocorrências/Ambientes Atingidos]]),0)</f>
        <v>0</v>
      </c>
      <c r="BE584" s="85" t="str">
        <f t="shared" si="282"/>
        <v/>
      </c>
      <c r="BF584" s="84">
        <f>IFERROR(FIND("Lago",consulta_completa__11[[#This Row],[13 - Ocorrências/Ambientes Atingidos]]),0)</f>
        <v>0</v>
      </c>
      <c r="BG584" s="85" t="str">
        <f t="shared" si="283"/>
        <v/>
      </c>
      <c r="BH584" s="84">
        <f>IFERROR(FIND("Mar",consulta_completa__11[[#This Row],[13 - Ocorrências/Ambientes Atingidos]]),0)</f>
        <v>0</v>
      </c>
      <c r="BI584" s="85" t="str">
        <f t="shared" si="284"/>
        <v/>
      </c>
      <c r="BJ584" s="84">
        <f>IFERROR(FIND("Praia",consulta_completa__11[[#This Row],[13 - Ocorrências/Ambientes Atingidos]]),0)</f>
        <v>0</v>
      </c>
      <c r="BK584" s="85" t="str">
        <f t="shared" si="285"/>
        <v/>
      </c>
      <c r="BL584" s="84">
        <f>IFERROR(FIND("Solo",consulta_completa__11[[#This Row],[13 - Ocorrências/Ambientes Atingidos]]),0)</f>
        <v>1</v>
      </c>
      <c r="BM584" s="85" t="str">
        <f t="shared" si="286"/>
        <v>X</v>
      </c>
      <c r="BN584" s="84">
        <f>IFERROR(FIND("Águas subterrâneas",consulta_completa__11[[#This Row],[13 - Ocorrências/Ambientes Atingidos]]),0)</f>
        <v>0</v>
      </c>
      <c r="BO584" s="85" t="str">
        <f t="shared" si="287"/>
        <v/>
      </c>
      <c r="BP584" s="84">
        <f>IFERROR(FIND("Atmosfera",consulta_completa__11[[#This Row],[13 - Ocorrências/Ambientes Atingidos]]),0)</f>
        <v>0</v>
      </c>
      <c r="BQ584" s="85" t="str">
        <f t="shared" si="288"/>
        <v/>
      </c>
      <c r="BR584" s="84">
        <f>IFERROR(FIND("Flora",consulta_completa__11[[#This Row],[13 - Ocorrências/Ambientes Atingidos]]),0)</f>
        <v>0</v>
      </c>
      <c r="BS584" s="85" t="str">
        <f t="shared" si="289"/>
        <v/>
      </c>
      <c r="BT584" s="84">
        <f>IFERROR(FIND("Fauna",consulta_completa__11[[#This Row],[13 - Ocorrências/Ambientes Atingidos]]),0)</f>
        <v>7</v>
      </c>
      <c r="BU584" s="85" t="str">
        <f t="shared" si="290"/>
        <v>X</v>
      </c>
      <c r="BV584" s="84">
        <f>IFERROR(FIND("UC federal",consulta_completa__11[[#This Row],[13 - Ocorrências/Ambientes Atingidos]]),0)</f>
        <v>0</v>
      </c>
      <c r="BW584" s="85" t="str">
        <f t="shared" si="291"/>
        <v/>
      </c>
      <c r="BX584" s="84">
        <f>IFERROR(FIND("UC estadual/municipal",consulta_completa__11[[#This Row],[13 - Ocorrências/Ambientes Atingidos]]),0)</f>
        <v>0</v>
      </c>
      <c r="BY584" s="85" t="str">
        <f t="shared" si="292"/>
        <v/>
      </c>
      <c r="BZ584" s="84">
        <f>IFERROR(FIND("Outro(s)",consulta_completa__11[[#This Row],[13 - Ocorrências/Ambientes Atingidos]]),0)</f>
        <v>0</v>
      </c>
      <c r="CA584" s="85" t="str">
        <f t="shared" si="293"/>
        <v/>
      </c>
      <c r="CB584" s="84">
        <f>IFERROR(FIND("Sem dano",consulta_completa__11[[#This Row],[13 - Ocorrências/Ambientes Atingidos]]),0)</f>
        <v>0</v>
      </c>
      <c r="CC584" s="85" t="str">
        <f t="shared" si="294"/>
        <v/>
      </c>
      <c r="CD584" s="84" t="str">
        <f>IF(consulta_completa__11[[#This Row],[13 - Ocorrências/Ambientes Atingidos]]="","X","")</f>
        <v/>
      </c>
      <c r="CE584" s="86">
        <f>IFERROR(FIND("IBAMA",consulta_completa__11[[#This Row],[14 - Inst. Atuando no Local]]),0)</f>
        <v>0</v>
      </c>
      <c r="CF584" s="86" t="str">
        <f t="shared" si="295"/>
        <v/>
      </c>
      <c r="CG584" s="86">
        <f>IFERROR(FIND("OEMA",consulta_completa__11[[#This Row],[14 - Inst. Atuando no Local]]),0)</f>
        <v>0</v>
      </c>
      <c r="CH584" s="86" t="str">
        <f t="shared" si="296"/>
        <v/>
      </c>
      <c r="CI584" s="86">
        <f>IFERROR(FIND("DEFESA CIVIL",consulta_completa__11[[#This Row],[14 - Inst. Atuando no Local]]),0)</f>
        <v>0</v>
      </c>
      <c r="CJ584" s="86" t="str">
        <f t="shared" si="297"/>
        <v/>
      </c>
      <c r="CK584" s="86">
        <f>IFERROR(FIND("CORPO DE BOMBEIROS",consulta_completa__11[[#This Row],[14 - Inst. Atuando no Local]]),0)</f>
        <v>0</v>
      </c>
      <c r="CL584" s="86" t="str">
        <f t="shared" si="298"/>
        <v/>
      </c>
      <c r="CM584" s="86">
        <f>IFERROR(FIND("POLÍCIA RODOVIÁRIA",consulta_completa__11[[#This Row],[14 - Inst. Atuando no Local]]),0)</f>
        <v>0</v>
      </c>
      <c r="CN584" s="86" t="str">
        <f t="shared" si="299"/>
        <v/>
      </c>
      <c r="CO584" s="86">
        <f>IFERROR(FIND("POLÍCIA MILITAR",consulta_completa__11[[#This Row],[14 - Inst. Atuando no Local]]),0)</f>
        <v>0</v>
      </c>
      <c r="CP584" s="86" t="str">
        <f t="shared" si="300"/>
        <v/>
      </c>
      <c r="CQ584" s="86">
        <f>IFERROR(FIND("POLÍCIA CIVIL",consulta_completa__11[[#This Row],[14 - Inst. Atuando no Local]]),0)</f>
        <v>0</v>
      </c>
      <c r="CR584" s="86" t="str">
        <f t="shared" si="301"/>
        <v/>
      </c>
      <c r="CS584" s="86">
        <f>IFERROR(FIND("MARINHA DO BRASIL",consulta_completa__11[[#This Row],[14 - Inst. Atuando no Local]]),0)</f>
        <v>0</v>
      </c>
      <c r="CT584" s="86" t="str">
        <f t="shared" si="302"/>
        <v/>
      </c>
      <c r="CU584" s="86">
        <f>IFERROR(FIND("EMPRESA ESPECIALIZADA EM ATENDIMENTO",consulta_completa__11[[#This Row],[14 - Inst. Atuando no Local]]),0)</f>
        <v>0</v>
      </c>
      <c r="CV584" s="86" t="str">
        <f t="shared" si="303"/>
        <v/>
      </c>
      <c r="CW584" s="86">
        <f>IFERROR(FIND("IBAMA",consulta_completa__11[[#This Row],[14 - Inst. Atuando no Local]]),0)</f>
        <v>0</v>
      </c>
      <c r="CX584" s="86" t="str">
        <f t="shared" si="304"/>
        <v/>
      </c>
      <c r="CY584" s="86" t="str">
        <f>IF(consulta_completa__11[[#This Row],[14 - Inst. Atuando no Local]]="","X","")</f>
        <v/>
      </c>
      <c r="CZ584" s="86">
        <f>IFERROR(FIND("OUTRA (S)",consulta_completa__11[[#This Row],[14 - Inst. Atuando no Local]]),0)</f>
        <v>0</v>
      </c>
      <c r="DA584" s="86" t="str">
        <f t="shared" si="305"/>
        <v/>
      </c>
      <c r="DB584" s="37" t="str">
        <f t="shared" si="306"/>
        <v>Sim</v>
      </c>
      <c r="DC584" s="37" t="str">
        <f t="shared" si="307"/>
        <v>Não</v>
      </c>
      <c r="DD584" s="37" t="str">
        <f t="shared" si="308"/>
        <v>Sim</v>
      </c>
      <c r="DE584" s="89" t="str">
        <f t="shared" si="310"/>
        <v>Sem informação</v>
      </c>
    </row>
    <row r="585" spans="1:109">
      <c r="A585" s="15">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4">
        <f>IFERROR(FIND("Óbitos/feridos",consulta_completa__11[[#This Row],[13 - Ocorrências/Ambientes Atingidos]]),0)</f>
        <v>0</v>
      </c>
      <c r="AY585" s="85" t="str">
        <f t="shared" si="280"/>
        <v/>
      </c>
      <c r="AZ585" s="84">
        <f>IFERROR(FIND("População afetada/evacuada",consulta_completa__11[[#This Row],[13 - Ocorrências/Ambientes Atingidos]]),0)</f>
        <v>0</v>
      </c>
      <c r="BA585" s="84" t="str">
        <f t="shared" si="281"/>
        <v/>
      </c>
      <c r="BB585" s="84">
        <f>IFERROR(FIND("Suspensão de abastecimento de água",consulta_completa__11[[#This Row],[13 - Ocorrências/Ambientes Atingidos]]),0)</f>
        <v>0</v>
      </c>
      <c r="BC585" s="85" t="str">
        <f t="shared" si="309"/>
        <v/>
      </c>
      <c r="BD585" s="84">
        <f>IFERROR(FIND("Rio/córrego",consulta_completa__11[[#This Row],[13 - Ocorrências/Ambientes Atingidos]]),0)</f>
        <v>0</v>
      </c>
      <c r="BE585" s="85" t="str">
        <f t="shared" si="282"/>
        <v/>
      </c>
      <c r="BF585" s="84">
        <f>IFERROR(FIND("Lago",consulta_completa__11[[#This Row],[13 - Ocorrências/Ambientes Atingidos]]),0)</f>
        <v>0</v>
      </c>
      <c r="BG585" s="85" t="str">
        <f t="shared" si="283"/>
        <v/>
      </c>
      <c r="BH585" s="84">
        <f>IFERROR(FIND("Mar",consulta_completa__11[[#This Row],[13 - Ocorrências/Ambientes Atingidos]]),0)</f>
        <v>1</v>
      </c>
      <c r="BI585" s="85" t="str">
        <f t="shared" si="284"/>
        <v>X</v>
      </c>
      <c r="BJ585" s="84">
        <f>IFERROR(FIND("Praia",consulta_completa__11[[#This Row],[13 - Ocorrências/Ambientes Atingidos]]),0)</f>
        <v>0</v>
      </c>
      <c r="BK585" s="85" t="str">
        <f t="shared" si="285"/>
        <v/>
      </c>
      <c r="BL585" s="84">
        <f>IFERROR(FIND("Solo",consulta_completa__11[[#This Row],[13 - Ocorrências/Ambientes Atingidos]]),0)</f>
        <v>0</v>
      </c>
      <c r="BM585" s="85" t="str">
        <f t="shared" si="286"/>
        <v/>
      </c>
      <c r="BN585" s="84">
        <f>IFERROR(FIND("Águas subterrâneas",consulta_completa__11[[#This Row],[13 - Ocorrências/Ambientes Atingidos]]),0)</f>
        <v>0</v>
      </c>
      <c r="BO585" s="85" t="str">
        <f t="shared" si="287"/>
        <v/>
      </c>
      <c r="BP585" s="84">
        <f>IFERROR(FIND("Atmosfera",consulta_completa__11[[#This Row],[13 - Ocorrências/Ambientes Atingidos]]),0)</f>
        <v>0</v>
      </c>
      <c r="BQ585" s="85" t="str">
        <f t="shared" si="288"/>
        <v/>
      </c>
      <c r="BR585" s="84">
        <f>IFERROR(FIND("Flora",consulta_completa__11[[#This Row],[13 - Ocorrências/Ambientes Atingidos]]),0)</f>
        <v>0</v>
      </c>
      <c r="BS585" s="85" t="str">
        <f t="shared" si="289"/>
        <v/>
      </c>
      <c r="BT585" s="84">
        <f>IFERROR(FIND("Fauna",consulta_completa__11[[#This Row],[13 - Ocorrências/Ambientes Atingidos]]),0)</f>
        <v>0</v>
      </c>
      <c r="BU585" s="85" t="str">
        <f t="shared" si="290"/>
        <v/>
      </c>
      <c r="BV585" s="84">
        <f>IFERROR(FIND("UC federal",consulta_completa__11[[#This Row],[13 - Ocorrências/Ambientes Atingidos]]),0)</f>
        <v>0</v>
      </c>
      <c r="BW585" s="85" t="str">
        <f t="shared" si="291"/>
        <v/>
      </c>
      <c r="BX585" s="84">
        <f>IFERROR(FIND("UC estadual/municipal",consulta_completa__11[[#This Row],[13 - Ocorrências/Ambientes Atingidos]]),0)</f>
        <v>0</v>
      </c>
      <c r="BY585" s="85" t="str">
        <f t="shared" si="292"/>
        <v/>
      </c>
      <c r="BZ585" s="84">
        <f>IFERROR(FIND("Outro(s)",consulta_completa__11[[#This Row],[13 - Ocorrências/Ambientes Atingidos]]),0)</f>
        <v>0</v>
      </c>
      <c r="CA585" s="85" t="str">
        <f t="shared" si="293"/>
        <v/>
      </c>
      <c r="CB585" s="84">
        <f>IFERROR(FIND("Sem dano",consulta_completa__11[[#This Row],[13 - Ocorrências/Ambientes Atingidos]]),0)</f>
        <v>0</v>
      </c>
      <c r="CC585" s="85" t="str">
        <f t="shared" si="294"/>
        <v/>
      </c>
      <c r="CD585" s="84" t="str">
        <f>IF(consulta_completa__11[[#This Row],[13 - Ocorrências/Ambientes Atingidos]]="","X","")</f>
        <v/>
      </c>
      <c r="CE585" s="86">
        <f>IFERROR(FIND("IBAMA",consulta_completa__11[[#This Row],[14 - Inst. Atuando no Local]]),0)</f>
        <v>0</v>
      </c>
      <c r="CF585" s="86" t="str">
        <f t="shared" si="295"/>
        <v/>
      </c>
      <c r="CG585" s="86">
        <f>IFERROR(FIND("OEMA",consulta_completa__11[[#This Row],[14 - Inst. Atuando no Local]]),0)</f>
        <v>0</v>
      </c>
      <c r="CH585" s="86" t="str">
        <f t="shared" si="296"/>
        <v/>
      </c>
      <c r="CI585" s="86">
        <f>IFERROR(FIND("DEFESA CIVIL",consulta_completa__11[[#This Row],[14 - Inst. Atuando no Local]]),0)</f>
        <v>0</v>
      </c>
      <c r="CJ585" s="86" t="str">
        <f t="shared" si="297"/>
        <v/>
      </c>
      <c r="CK585" s="86">
        <f>IFERROR(FIND("CORPO DE BOMBEIROS",consulta_completa__11[[#This Row],[14 - Inst. Atuando no Local]]),0)</f>
        <v>0</v>
      </c>
      <c r="CL585" s="86" t="str">
        <f t="shared" si="298"/>
        <v/>
      </c>
      <c r="CM585" s="86">
        <f>IFERROR(FIND("POLÍCIA RODOVIÁRIA",consulta_completa__11[[#This Row],[14 - Inst. Atuando no Local]]),0)</f>
        <v>0</v>
      </c>
      <c r="CN585" s="86" t="str">
        <f t="shared" si="299"/>
        <v/>
      </c>
      <c r="CO585" s="86">
        <f>IFERROR(FIND("POLÍCIA MILITAR",consulta_completa__11[[#This Row],[14 - Inst. Atuando no Local]]),0)</f>
        <v>0</v>
      </c>
      <c r="CP585" s="86" t="str">
        <f t="shared" si="300"/>
        <v/>
      </c>
      <c r="CQ585" s="86">
        <f>IFERROR(FIND("POLÍCIA CIVIL",consulta_completa__11[[#This Row],[14 - Inst. Atuando no Local]]),0)</f>
        <v>0</v>
      </c>
      <c r="CR585" s="86" t="str">
        <f t="shared" si="301"/>
        <v/>
      </c>
      <c r="CS585" s="86">
        <f>IFERROR(FIND("MARINHA DO BRASIL",consulta_completa__11[[#This Row],[14 - Inst. Atuando no Local]]),0)</f>
        <v>0</v>
      </c>
      <c r="CT585" s="86" t="str">
        <f t="shared" si="302"/>
        <v/>
      </c>
      <c r="CU585" s="86">
        <f>IFERROR(FIND("EMPRESA ESPECIALIZADA EM ATENDIMENTO",consulta_completa__11[[#This Row],[14 - Inst. Atuando no Local]]),0)</f>
        <v>0</v>
      </c>
      <c r="CV585" s="86" t="str">
        <f t="shared" si="303"/>
        <v/>
      </c>
      <c r="CW585" s="86">
        <f>IFERROR(FIND("IBAMA",consulta_completa__11[[#This Row],[14 - Inst. Atuando no Local]]),0)</f>
        <v>0</v>
      </c>
      <c r="CX585" s="86" t="str">
        <f t="shared" si="304"/>
        <v/>
      </c>
      <c r="CY585" s="86" t="str">
        <f>IF(consulta_completa__11[[#This Row],[14 - Inst. Atuando no Local]]="","X","")</f>
        <v/>
      </c>
      <c r="CZ585" s="86">
        <f>IFERROR(FIND("OUTRA (S)",consulta_completa__11[[#This Row],[14 - Inst. Atuando no Local]]),0)</f>
        <v>0</v>
      </c>
      <c r="DA585" s="86" t="str">
        <f t="shared" si="305"/>
        <v/>
      </c>
      <c r="DB585" s="37" t="str">
        <f t="shared" si="306"/>
        <v>Sim</v>
      </c>
      <c r="DC585" s="37" t="str">
        <f t="shared" si="307"/>
        <v>Não</v>
      </c>
      <c r="DD585" s="37" t="str">
        <f t="shared" si="308"/>
        <v>Sim</v>
      </c>
      <c r="DE585" s="89" t="str">
        <f t="shared" si="310"/>
        <v>Federal</v>
      </c>
    </row>
    <row r="586" spans="1:109">
      <c r="A586" s="15">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4">
        <f>IFERROR(FIND("Óbitos/feridos",consulta_completa__11[[#This Row],[13 - Ocorrências/Ambientes Atingidos]]),0)</f>
        <v>0</v>
      </c>
      <c r="AY586" s="85" t="str">
        <f t="shared" si="280"/>
        <v/>
      </c>
      <c r="AZ586" s="84">
        <f>IFERROR(FIND("População afetada/evacuada",consulta_completa__11[[#This Row],[13 - Ocorrências/Ambientes Atingidos]]),0)</f>
        <v>0</v>
      </c>
      <c r="BA586" s="84" t="str">
        <f t="shared" si="281"/>
        <v/>
      </c>
      <c r="BB586" s="84">
        <f>IFERROR(FIND("Suspensão de abastecimento de água",consulta_completa__11[[#This Row],[13 - Ocorrências/Ambientes Atingidos]]),0)</f>
        <v>0</v>
      </c>
      <c r="BC586" s="85" t="str">
        <f t="shared" si="309"/>
        <v/>
      </c>
      <c r="BD586" s="84">
        <f>IFERROR(FIND("Rio/córrego",consulta_completa__11[[#This Row],[13 - Ocorrências/Ambientes Atingidos]]),0)</f>
        <v>0</v>
      </c>
      <c r="BE586" s="85" t="str">
        <f t="shared" si="282"/>
        <v/>
      </c>
      <c r="BF586" s="84">
        <f>IFERROR(FIND("Lago",consulta_completa__11[[#This Row],[13 - Ocorrências/Ambientes Atingidos]]),0)</f>
        <v>0</v>
      </c>
      <c r="BG586" s="85" t="str">
        <f t="shared" si="283"/>
        <v/>
      </c>
      <c r="BH586" s="84">
        <f>IFERROR(FIND("Mar",consulta_completa__11[[#This Row],[13 - Ocorrências/Ambientes Atingidos]]),0)</f>
        <v>1</v>
      </c>
      <c r="BI586" s="85" t="str">
        <f t="shared" si="284"/>
        <v>X</v>
      </c>
      <c r="BJ586" s="84">
        <f>IFERROR(FIND("Praia",consulta_completa__11[[#This Row],[13 - Ocorrências/Ambientes Atingidos]]),0)</f>
        <v>0</v>
      </c>
      <c r="BK586" s="85" t="str">
        <f t="shared" si="285"/>
        <v/>
      </c>
      <c r="BL586" s="84">
        <f>IFERROR(FIND("Solo",consulta_completa__11[[#This Row],[13 - Ocorrências/Ambientes Atingidos]]),0)</f>
        <v>0</v>
      </c>
      <c r="BM586" s="85" t="str">
        <f t="shared" si="286"/>
        <v/>
      </c>
      <c r="BN586" s="84">
        <f>IFERROR(FIND("Águas subterrâneas",consulta_completa__11[[#This Row],[13 - Ocorrências/Ambientes Atingidos]]),0)</f>
        <v>0</v>
      </c>
      <c r="BO586" s="85" t="str">
        <f t="shared" si="287"/>
        <v/>
      </c>
      <c r="BP586" s="84">
        <f>IFERROR(FIND("Atmosfera",consulta_completa__11[[#This Row],[13 - Ocorrências/Ambientes Atingidos]]),0)</f>
        <v>0</v>
      </c>
      <c r="BQ586" s="85" t="str">
        <f t="shared" si="288"/>
        <v/>
      </c>
      <c r="BR586" s="84">
        <f>IFERROR(FIND("Flora",consulta_completa__11[[#This Row],[13 - Ocorrências/Ambientes Atingidos]]),0)</f>
        <v>0</v>
      </c>
      <c r="BS586" s="85" t="str">
        <f t="shared" si="289"/>
        <v/>
      </c>
      <c r="BT586" s="84">
        <f>IFERROR(FIND("Fauna",consulta_completa__11[[#This Row],[13 - Ocorrências/Ambientes Atingidos]]),0)</f>
        <v>0</v>
      </c>
      <c r="BU586" s="85" t="str">
        <f t="shared" si="290"/>
        <v/>
      </c>
      <c r="BV586" s="84">
        <f>IFERROR(FIND("UC federal",consulta_completa__11[[#This Row],[13 - Ocorrências/Ambientes Atingidos]]),0)</f>
        <v>0</v>
      </c>
      <c r="BW586" s="85" t="str">
        <f t="shared" si="291"/>
        <v/>
      </c>
      <c r="BX586" s="84">
        <f>IFERROR(FIND("UC estadual/municipal",consulta_completa__11[[#This Row],[13 - Ocorrências/Ambientes Atingidos]]),0)</f>
        <v>0</v>
      </c>
      <c r="BY586" s="85" t="str">
        <f t="shared" si="292"/>
        <v/>
      </c>
      <c r="BZ586" s="84">
        <f>IFERROR(FIND("Outro(s)",consulta_completa__11[[#This Row],[13 - Ocorrências/Ambientes Atingidos]]),0)</f>
        <v>0</v>
      </c>
      <c r="CA586" s="85" t="str">
        <f t="shared" si="293"/>
        <v/>
      </c>
      <c r="CB586" s="84">
        <f>IFERROR(FIND("Sem dano",consulta_completa__11[[#This Row],[13 - Ocorrências/Ambientes Atingidos]]),0)</f>
        <v>0</v>
      </c>
      <c r="CC586" s="85" t="str">
        <f t="shared" si="294"/>
        <v/>
      </c>
      <c r="CD586" s="84" t="str">
        <f>IF(consulta_completa__11[[#This Row],[13 - Ocorrências/Ambientes Atingidos]]="","X","")</f>
        <v/>
      </c>
      <c r="CE586" s="86">
        <f>IFERROR(FIND("IBAMA",consulta_completa__11[[#This Row],[14 - Inst. Atuando no Local]]),0)</f>
        <v>0</v>
      </c>
      <c r="CF586" s="86" t="str">
        <f t="shared" si="295"/>
        <v/>
      </c>
      <c r="CG586" s="86">
        <f>IFERROR(FIND("OEMA",consulta_completa__11[[#This Row],[14 - Inst. Atuando no Local]]),0)</f>
        <v>0</v>
      </c>
      <c r="CH586" s="86" t="str">
        <f t="shared" si="296"/>
        <v/>
      </c>
      <c r="CI586" s="86">
        <f>IFERROR(FIND("DEFESA CIVIL",consulta_completa__11[[#This Row],[14 - Inst. Atuando no Local]]),0)</f>
        <v>0</v>
      </c>
      <c r="CJ586" s="86" t="str">
        <f t="shared" si="297"/>
        <v/>
      </c>
      <c r="CK586" s="86">
        <f>IFERROR(FIND("CORPO DE BOMBEIROS",consulta_completa__11[[#This Row],[14 - Inst. Atuando no Local]]),0)</f>
        <v>0</v>
      </c>
      <c r="CL586" s="86" t="str">
        <f t="shared" si="298"/>
        <v/>
      </c>
      <c r="CM586" s="86">
        <f>IFERROR(FIND("POLÍCIA RODOVIÁRIA",consulta_completa__11[[#This Row],[14 - Inst. Atuando no Local]]),0)</f>
        <v>0</v>
      </c>
      <c r="CN586" s="86" t="str">
        <f t="shared" si="299"/>
        <v/>
      </c>
      <c r="CO586" s="86">
        <f>IFERROR(FIND("POLÍCIA MILITAR",consulta_completa__11[[#This Row],[14 - Inst. Atuando no Local]]),0)</f>
        <v>0</v>
      </c>
      <c r="CP586" s="86" t="str">
        <f t="shared" si="300"/>
        <v/>
      </c>
      <c r="CQ586" s="86">
        <f>IFERROR(FIND("POLÍCIA CIVIL",consulta_completa__11[[#This Row],[14 - Inst. Atuando no Local]]),0)</f>
        <v>0</v>
      </c>
      <c r="CR586" s="86" t="str">
        <f t="shared" si="301"/>
        <v/>
      </c>
      <c r="CS586" s="86">
        <f>IFERROR(FIND("MARINHA DO BRASIL",consulta_completa__11[[#This Row],[14 - Inst. Atuando no Local]]),0)</f>
        <v>0</v>
      </c>
      <c r="CT586" s="86" t="str">
        <f t="shared" si="302"/>
        <v/>
      </c>
      <c r="CU586" s="86">
        <f>IFERROR(FIND("EMPRESA ESPECIALIZADA EM ATENDIMENTO",consulta_completa__11[[#This Row],[14 - Inst. Atuando no Local]]),0)</f>
        <v>0</v>
      </c>
      <c r="CV586" s="86" t="str">
        <f t="shared" si="303"/>
        <v/>
      </c>
      <c r="CW586" s="86">
        <f>IFERROR(FIND("IBAMA",consulta_completa__11[[#This Row],[14 - Inst. Atuando no Local]]),0)</f>
        <v>0</v>
      </c>
      <c r="CX586" s="86" t="str">
        <f t="shared" si="304"/>
        <v/>
      </c>
      <c r="CY586" s="86" t="str">
        <f>IF(consulta_completa__11[[#This Row],[14 - Inst. Atuando no Local]]="","X","")</f>
        <v/>
      </c>
      <c r="CZ586" s="86">
        <f>IFERROR(FIND("OUTRA (S)",consulta_completa__11[[#This Row],[14 - Inst. Atuando no Local]]),0)</f>
        <v>0</v>
      </c>
      <c r="DA586" s="86" t="str">
        <f t="shared" si="305"/>
        <v/>
      </c>
      <c r="DB586" s="37" t="str">
        <f t="shared" si="306"/>
        <v>Sim</v>
      </c>
      <c r="DC586" s="37" t="str">
        <f t="shared" si="307"/>
        <v>Não</v>
      </c>
      <c r="DD586" s="37" t="str">
        <f t="shared" si="308"/>
        <v>Sim</v>
      </c>
      <c r="DE586" s="89" t="str">
        <f t="shared" si="310"/>
        <v>Federal</v>
      </c>
    </row>
    <row r="587" spans="1:109">
      <c r="A587" s="15">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4">
        <f>IFERROR(FIND("Óbitos/feridos",consulta_completa__11[[#This Row],[13 - Ocorrências/Ambientes Atingidos]]),0)</f>
        <v>0</v>
      </c>
      <c r="AY587" s="85" t="str">
        <f t="shared" si="280"/>
        <v/>
      </c>
      <c r="AZ587" s="84">
        <f>IFERROR(FIND("População afetada/evacuada",consulta_completa__11[[#This Row],[13 - Ocorrências/Ambientes Atingidos]]),0)</f>
        <v>0</v>
      </c>
      <c r="BA587" s="84" t="str">
        <f t="shared" si="281"/>
        <v/>
      </c>
      <c r="BB587" s="84">
        <f>IFERROR(FIND("Suspensão de abastecimento de água",consulta_completa__11[[#This Row],[13 - Ocorrências/Ambientes Atingidos]]),0)</f>
        <v>0</v>
      </c>
      <c r="BC587" s="85" t="str">
        <f t="shared" si="309"/>
        <v/>
      </c>
      <c r="BD587" s="84">
        <f>IFERROR(FIND("Rio/córrego",consulta_completa__11[[#This Row],[13 - Ocorrências/Ambientes Atingidos]]),0)</f>
        <v>0</v>
      </c>
      <c r="BE587" s="85" t="str">
        <f t="shared" si="282"/>
        <v/>
      </c>
      <c r="BF587" s="84">
        <f>IFERROR(FIND("Lago",consulta_completa__11[[#This Row],[13 - Ocorrências/Ambientes Atingidos]]),0)</f>
        <v>0</v>
      </c>
      <c r="BG587" s="85" t="str">
        <f t="shared" si="283"/>
        <v/>
      </c>
      <c r="BH587" s="84">
        <f>IFERROR(FIND("Mar",consulta_completa__11[[#This Row],[13 - Ocorrências/Ambientes Atingidos]]),0)</f>
        <v>1</v>
      </c>
      <c r="BI587" s="85" t="str">
        <f t="shared" si="284"/>
        <v>X</v>
      </c>
      <c r="BJ587" s="84">
        <f>IFERROR(FIND("Praia",consulta_completa__11[[#This Row],[13 - Ocorrências/Ambientes Atingidos]]),0)</f>
        <v>0</v>
      </c>
      <c r="BK587" s="85" t="str">
        <f t="shared" si="285"/>
        <v/>
      </c>
      <c r="BL587" s="84">
        <f>IFERROR(FIND("Solo",consulta_completa__11[[#This Row],[13 - Ocorrências/Ambientes Atingidos]]),0)</f>
        <v>0</v>
      </c>
      <c r="BM587" s="85" t="str">
        <f t="shared" si="286"/>
        <v/>
      </c>
      <c r="BN587" s="84">
        <f>IFERROR(FIND("Águas subterrâneas",consulta_completa__11[[#This Row],[13 - Ocorrências/Ambientes Atingidos]]),0)</f>
        <v>0</v>
      </c>
      <c r="BO587" s="85" t="str">
        <f t="shared" si="287"/>
        <v/>
      </c>
      <c r="BP587" s="84">
        <f>IFERROR(FIND("Atmosfera",consulta_completa__11[[#This Row],[13 - Ocorrências/Ambientes Atingidos]]),0)</f>
        <v>0</v>
      </c>
      <c r="BQ587" s="85" t="str">
        <f t="shared" si="288"/>
        <v/>
      </c>
      <c r="BR587" s="84">
        <f>IFERROR(FIND("Flora",consulta_completa__11[[#This Row],[13 - Ocorrências/Ambientes Atingidos]]),0)</f>
        <v>0</v>
      </c>
      <c r="BS587" s="85" t="str">
        <f t="shared" si="289"/>
        <v/>
      </c>
      <c r="BT587" s="84">
        <f>IFERROR(FIND("Fauna",consulta_completa__11[[#This Row],[13 - Ocorrências/Ambientes Atingidos]]),0)</f>
        <v>0</v>
      </c>
      <c r="BU587" s="85" t="str">
        <f t="shared" si="290"/>
        <v/>
      </c>
      <c r="BV587" s="84">
        <f>IFERROR(FIND("UC federal",consulta_completa__11[[#This Row],[13 - Ocorrências/Ambientes Atingidos]]),0)</f>
        <v>0</v>
      </c>
      <c r="BW587" s="85" t="str">
        <f t="shared" si="291"/>
        <v/>
      </c>
      <c r="BX587" s="84">
        <f>IFERROR(FIND("UC estadual/municipal",consulta_completa__11[[#This Row],[13 - Ocorrências/Ambientes Atingidos]]),0)</f>
        <v>0</v>
      </c>
      <c r="BY587" s="85" t="str">
        <f t="shared" si="292"/>
        <v/>
      </c>
      <c r="BZ587" s="84">
        <f>IFERROR(FIND("Outro(s)",consulta_completa__11[[#This Row],[13 - Ocorrências/Ambientes Atingidos]]),0)</f>
        <v>0</v>
      </c>
      <c r="CA587" s="85" t="str">
        <f t="shared" si="293"/>
        <v/>
      </c>
      <c r="CB587" s="84">
        <f>IFERROR(FIND("Sem dano",consulta_completa__11[[#This Row],[13 - Ocorrências/Ambientes Atingidos]]),0)</f>
        <v>0</v>
      </c>
      <c r="CC587" s="85" t="str">
        <f t="shared" si="294"/>
        <v/>
      </c>
      <c r="CD587" s="84" t="str">
        <f>IF(consulta_completa__11[[#This Row],[13 - Ocorrências/Ambientes Atingidos]]="","X","")</f>
        <v/>
      </c>
      <c r="CE587" s="86">
        <f>IFERROR(FIND("IBAMA",consulta_completa__11[[#This Row],[14 - Inst. Atuando no Local]]),0)</f>
        <v>0</v>
      </c>
      <c r="CF587" s="86" t="str">
        <f t="shared" si="295"/>
        <v/>
      </c>
      <c r="CG587" s="86">
        <f>IFERROR(FIND("OEMA",consulta_completa__11[[#This Row],[14 - Inst. Atuando no Local]]),0)</f>
        <v>0</v>
      </c>
      <c r="CH587" s="86" t="str">
        <f t="shared" si="296"/>
        <v/>
      </c>
      <c r="CI587" s="86">
        <f>IFERROR(FIND("DEFESA CIVIL",consulta_completa__11[[#This Row],[14 - Inst. Atuando no Local]]),0)</f>
        <v>0</v>
      </c>
      <c r="CJ587" s="86" t="str">
        <f t="shared" si="297"/>
        <v/>
      </c>
      <c r="CK587" s="86">
        <f>IFERROR(FIND("CORPO DE BOMBEIROS",consulta_completa__11[[#This Row],[14 - Inst. Atuando no Local]]),0)</f>
        <v>0</v>
      </c>
      <c r="CL587" s="86" t="str">
        <f t="shared" si="298"/>
        <v/>
      </c>
      <c r="CM587" s="86">
        <f>IFERROR(FIND("POLÍCIA RODOVIÁRIA",consulta_completa__11[[#This Row],[14 - Inst. Atuando no Local]]),0)</f>
        <v>0</v>
      </c>
      <c r="CN587" s="86" t="str">
        <f t="shared" si="299"/>
        <v/>
      </c>
      <c r="CO587" s="86">
        <f>IFERROR(FIND("POLÍCIA MILITAR",consulta_completa__11[[#This Row],[14 - Inst. Atuando no Local]]),0)</f>
        <v>0</v>
      </c>
      <c r="CP587" s="86" t="str">
        <f t="shared" si="300"/>
        <v/>
      </c>
      <c r="CQ587" s="86">
        <f>IFERROR(FIND("POLÍCIA CIVIL",consulta_completa__11[[#This Row],[14 - Inst. Atuando no Local]]),0)</f>
        <v>0</v>
      </c>
      <c r="CR587" s="86" t="str">
        <f t="shared" si="301"/>
        <v/>
      </c>
      <c r="CS587" s="86">
        <f>IFERROR(FIND("MARINHA DO BRASIL",consulta_completa__11[[#This Row],[14 - Inst. Atuando no Local]]),0)</f>
        <v>0</v>
      </c>
      <c r="CT587" s="86" t="str">
        <f t="shared" si="302"/>
        <v/>
      </c>
      <c r="CU587" s="86">
        <f>IFERROR(FIND("EMPRESA ESPECIALIZADA EM ATENDIMENTO",consulta_completa__11[[#This Row],[14 - Inst. Atuando no Local]]),0)</f>
        <v>0</v>
      </c>
      <c r="CV587" s="86" t="str">
        <f t="shared" si="303"/>
        <v/>
      </c>
      <c r="CW587" s="86">
        <f>IFERROR(FIND("IBAMA",consulta_completa__11[[#This Row],[14 - Inst. Atuando no Local]]),0)</f>
        <v>0</v>
      </c>
      <c r="CX587" s="86" t="str">
        <f t="shared" si="304"/>
        <v/>
      </c>
      <c r="CY587" s="86" t="str">
        <f>IF(consulta_completa__11[[#This Row],[14 - Inst. Atuando no Local]]="","X","")</f>
        <v/>
      </c>
      <c r="CZ587" s="86">
        <f>IFERROR(FIND("OUTRA (S)",consulta_completa__11[[#This Row],[14 - Inst. Atuando no Local]]),0)</f>
        <v>0</v>
      </c>
      <c r="DA587" s="86" t="str">
        <f t="shared" si="305"/>
        <v/>
      </c>
      <c r="DB587" s="37" t="str">
        <f t="shared" si="306"/>
        <v>Sim</v>
      </c>
      <c r="DC587" s="37" t="str">
        <f t="shared" si="307"/>
        <v>Não</v>
      </c>
      <c r="DD587" s="37" t="str">
        <f t="shared" si="308"/>
        <v>Sim</v>
      </c>
      <c r="DE587" s="89" t="str">
        <f t="shared" si="310"/>
        <v>Sem informação</v>
      </c>
    </row>
    <row r="588" spans="1:109">
      <c r="A588" s="15">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4">
        <f>IFERROR(FIND("Óbitos/feridos",consulta_completa__11[[#This Row],[13 - Ocorrências/Ambientes Atingidos]]),0)</f>
        <v>0</v>
      </c>
      <c r="AY588" s="85" t="str">
        <f t="shared" si="280"/>
        <v/>
      </c>
      <c r="AZ588" s="84">
        <f>IFERROR(FIND("População afetada/evacuada",consulta_completa__11[[#This Row],[13 - Ocorrências/Ambientes Atingidos]]),0)</f>
        <v>0</v>
      </c>
      <c r="BA588" s="84" t="str">
        <f t="shared" si="281"/>
        <v/>
      </c>
      <c r="BB588" s="84">
        <f>IFERROR(FIND("Suspensão de abastecimento de água",consulta_completa__11[[#This Row],[13 - Ocorrências/Ambientes Atingidos]]),0)</f>
        <v>0</v>
      </c>
      <c r="BC588" s="85" t="str">
        <f t="shared" si="309"/>
        <v/>
      </c>
      <c r="BD588" s="84">
        <f>IFERROR(FIND("Rio/córrego",consulta_completa__11[[#This Row],[13 - Ocorrências/Ambientes Atingidos]]),0)</f>
        <v>0</v>
      </c>
      <c r="BE588" s="85" t="str">
        <f t="shared" si="282"/>
        <v/>
      </c>
      <c r="BF588" s="84">
        <f>IFERROR(FIND("Lago",consulta_completa__11[[#This Row],[13 - Ocorrências/Ambientes Atingidos]]),0)</f>
        <v>0</v>
      </c>
      <c r="BG588" s="85" t="str">
        <f t="shared" si="283"/>
        <v/>
      </c>
      <c r="BH588" s="84">
        <f>IFERROR(FIND("Mar",consulta_completa__11[[#This Row],[13 - Ocorrências/Ambientes Atingidos]]),0)</f>
        <v>0</v>
      </c>
      <c r="BI588" s="85" t="str">
        <f t="shared" si="284"/>
        <v/>
      </c>
      <c r="BJ588" s="84">
        <f>IFERROR(FIND("Praia",consulta_completa__11[[#This Row],[13 - Ocorrências/Ambientes Atingidos]]),0)</f>
        <v>0</v>
      </c>
      <c r="BK588" s="85" t="str">
        <f t="shared" si="285"/>
        <v/>
      </c>
      <c r="BL588" s="84">
        <f>IFERROR(FIND("Solo",consulta_completa__11[[#This Row],[13 - Ocorrências/Ambientes Atingidos]]),0)</f>
        <v>0</v>
      </c>
      <c r="BM588" s="85" t="str">
        <f t="shared" si="286"/>
        <v/>
      </c>
      <c r="BN588" s="84">
        <f>IFERROR(FIND("Águas subterrâneas",consulta_completa__11[[#This Row],[13 - Ocorrências/Ambientes Atingidos]]),0)</f>
        <v>0</v>
      </c>
      <c r="BO588" s="85" t="str">
        <f t="shared" si="287"/>
        <v/>
      </c>
      <c r="BP588" s="84">
        <f>IFERROR(FIND("Atmosfera",consulta_completa__11[[#This Row],[13 - Ocorrências/Ambientes Atingidos]]),0)</f>
        <v>0</v>
      </c>
      <c r="BQ588" s="85" t="str">
        <f t="shared" si="288"/>
        <v/>
      </c>
      <c r="BR588" s="84">
        <f>IFERROR(FIND("Flora",consulta_completa__11[[#This Row],[13 - Ocorrências/Ambientes Atingidos]]),0)</f>
        <v>0</v>
      </c>
      <c r="BS588" s="85" t="str">
        <f t="shared" si="289"/>
        <v/>
      </c>
      <c r="BT588" s="84">
        <f>IFERROR(FIND("Fauna",consulta_completa__11[[#This Row],[13 - Ocorrências/Ambientes Atingidos]]),0)</f>
        <v>0</v>
      </c>
      <c r="BU588" s="85" t="str">
        <f t="shared" si="290"/>
        <v/>
      </c>
      <c r="BV588" s="84">
        <f>IFERROR(FIND("UC federal",consulta_completa__11[[#This Row],[13 - Ocorrências/Ambientes Atingidos]]),0)</f>
        <v>0</v>
      </c>
      <c r="BW588" s="85" t="str">
        <f t="shared" si="291"/>
        <v/>
      </c>
      <c r="BX588" s="84">
        <f>IFERROR(FIND("UC estadual/municipal",consulta_completa__11[[#This Row],[13 - Ocorrências/Ambientes Atingidos]]),0)</f>
        <v>0</v>
      </c>
      <c r="BY588" s="85" t="str">
        <f t="shared" si="292"/>
        <v/>
      </c>
      <c r="BZ588" s="84">
        <f>IFERROR(FIND("Outro(s)",consulta_completa__11[[#This Row],[13 - Ocorrências/Ambientes Atingidos]]),0)</f>
        <v>1</v>
      </c>
      <c r="CA588" s="85" t="str">
        <f t="shared" si="293"/>
        <v>X</v>
      </c>
      <c r="CB588" s="84">
        <f>IFERROR(FIND("Sem dano",consulta_completa__11[[#This Row],[13 - Ocorrências/Ambientes Atingidos]]),0)</f>
        <v>0</v>
      </c>
      <c r="CC588" s="85" t="str">
        <f t="shared" si="294"/>
        <v/>
      </c>
      <c r="CD588" s="84" t="str">
        <f>IF(consulta_completa__11[[#This Row],[13 - Ocorrências/Ambientes Atingidos]]="","X","")</f>
        <v/>
      </c>
      <c r="CE588" s="86">
        <f>IFERROR(FIND("IBAMA",consulta_completa__11[[#This Row],[14 - Inst. Atuando no Local]]),0)</f>
        <v>0</v>
      </c>
      <c r="CF588" s="86" t="str">
        <f t="shared" si="295"/>
        <v/>
      </c>
      <c r="CG588" s="86">
        <f>IFERROR(FIND("OEMA",consulta_completa__11[[#This Row],[14 - Inst. Atuando no Local]]),0)</f>
        <v>0</v>
      </c>
      <c r="CH588" s="86" t="str">
        <f t="shared" si="296"/>
        <v/>
      </c>
      <c r="CI588" s="86">
        <f>IFERROR(FIND("DEFESA CIVIL",consulta_completa__11[[#This Row],[14 - Inst. Atuando no Local]]),0)</f>
        <v>0</v>
      </c>
      <c r="CJ588" s="86" t="str">
        <f t="shared" si="297"/>
        <v/>
      </c>
      <c r="CK588" s="86">
        <f>IFERROR(FIND("CORPO DE BOMBEIROS",consulta_completa__11[[#This Row],[14 - Inst. Atuando no Local]]),0)</f>
        <v>0</v>
      </c>
      <c r="CL588" s="86" t="str">
        <f t="shared" si="298"/>
        <v/>
      </c>
      <c r="CM588" s="86">
        <f>IFERROR(FIND("POLÍCIA RODOVIÁRIA",consulta_completa__11[[#This Row],[14 - Inst. Atuando no Local]]),0)</f>
        <v>0</v>
      </c>
      <c r="CN588" s="86" t="str">
        <f t="shared" si="299"/>
        <v/>
      </c>
      <c r="CO588" s="86">
        <f>IFERROR(FIND("POLÍCIA MILITAR",consulta_completa__11[[#This Row],[14 - Inst. Atuando no Local]]),0)</f>
        <v>0</v>
      </c>
      <c r="CP588" s="86" t="str">
        <f t="shared" si="300"/>
        <v/>
      </c>
      <c r="CQ588" s="86">
        <f>IFERROR(FIND("POLÍCIA CIVIL",consulta_completa__11[[#This Row],[14 - Inst. Atuando no Local]]),0)</f>
        <v>0</v>
      </c>
      <c r="CR588" s="86" t="str">
        <f t="shared" si="301"/>
        <v/>
      </c>
      <c r="CS588" s="86">
        <f>IFERROR(FIND("MARINHA DO BRASIL",consulta_completa__11[[#This Row],[14 - Inst. Atuando no Local]]),0)</f>
        <v>0</v>
      </c>
      <c r="CT588" s="86" t="str">
        <f t="shared" si="302"/>
        <v/>
      </c>
      <c r="CU588" s="86">
        <f>IFERROR(FIND("EMPRESA ESPECIALIZADA EM ATENDIMENTO",consulta_completa__11[[#This Row],[14 - Inst. Atuando no Local]]),0)</f>
        <v>0</v>
      </c>
      <c r="CV588" s="86" t="str">
        <f t="shared" si="303"/>
        <v/>
      </c>
      <c r="CW588" s="86">
        <f>IFERROR(FIND("IBAMA",consulta_completa__11[[#This Row],[14 - Inst. Atuando no Local]]),0)</f>
        <v>0</v>
      </c>
      <c r="CX588" s="86" t="str">
        <f t="shared" si="304"/>
        <v/>
      </c>
      <c r="CY588" s="86" t="str">
        <f>IF(consulta_completa__11[[#This Row],[14 - Inst. Atuando no Local]]="","X","")</f>
        <v/>
      </c>
      <c r="CZ588" s="86">
        <f>IFERROR(FIND("OUTRA (S)",consulta_completa__11[[#This Row],[14 - Inst. Atuando no Local]]),0)</f>
        <v>0</v>
      </c>
      <c r="DA588" s="86" t="str">
        <f t="shared" si="305"/>
        <v/>
      </c>
      <c r="DB588" s="37" t="str">
        <f t="shared" si="306"/>
        <v>Sim</v>
      </c>
      <c r="DC588" s="37" t="str">
        <f t="shared" si="307"/>
        <v>Não</v>
      </c>
      <c r="DD588" s="37" t="str">
        <f t="shared" si="308"/>
        <v>Sim</v>
      </c>
      <c r="DE588" s="89" t="str">
        <f t="shared" si="310"/>
        <v>Sem informação</v>
      </c>
    </row>
    <row r="589" spans="1:109">
      <c r="A589" s="15">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4">
        <f>IFERROR(FIND("Óbitos/feridos",consulta_completa__11[[#This Row],[13 - Ocorrências/Ambientes Atingidos]]),0)</f>
        <v>0</v>
      </c>
      <c r="AY589" s="85" t="str">
        <f t="shared" si="280"/>
        <v/>
      </c>
      <c r="AZ589" s="84">
        <f>IFERROR(FIND("População afetada/evacuada",consulta_completa__11[[#This Row],[13 - Ocorrências/Ambientes Atingidos]]),0)</f>
        <v>0</v>
      </c>
      <c r="BA589" s="84" t="str">
        <f t="shared" si="281"/>
        <v/>
      </c>
      <c r="BB589" s="84">
        <f>IFERROR(FIND("Suspensão de abastecimento de água",consulta_completa__11[[#This Row],[13 - Ocorrências/Ambientes Atingidos]]),0)</f>
        <v>0</v>
      </c>
      <c r="BC589" s="85" t="str">
        <f t="shared" si="309"/>
        <v/>
      </c>
      <c r="BD589" s="84">
        <f>IFERROR(FIND("Rio/córrego",consulta_completa__11[[#This Row],[13 - Ocorrências/Ambientes Atingidos]]),0)</f>
        <v>1</v>
      </c>
      <c r="BE589" s="85" t="str">
        <f t="shared" si="282"/>
        <v>X</v>
      </c>
      <c r="BF589" s="84">
        <f>IFERROR(FIND("Lago",consulta_completa__11[[#This Row],[13 - Ocorrências/Ambientes Atingidos]]),0)</f>
        <v>0</v>
      </c>
      <c r="BG589" s="85" t="str">
        <f t="shared" si="283"/>
        <v/>
      </c>
      <c r="BH589" s="84">
        <f>IFERROR(FIND("Mar",consulta_completa__11[[#This Row],[13 - Ocorrências/Ambientes Atingidos]]),0)</f>
        <v>0</v>
      </c>
      <c r="BI589" s="85" t="str">
        <f t="shared" si="284"/>
        <v/>
      </c>
      <c r="BJ589" s="84">
        <f>IFERROR(FIND("Praia",consulta_completa__11[[#This Row],[13 - Ocorrências/Ambientes Atingidos]]),0)</f>
        <v>0</v>
      </c>
      <c r="BK589" s="85" t="str">
        <f t="shared" si="285"/>
        <v/>
      </c>
      <c r="BL589" s="84">
        <f>IFERROR(FIND("Solo",consulta_completa__11[[#This Row],[13 - Ocorrências/Ambientes Atingidos]]),0)</f>
        <v>14</v>
      </c>
      <c r="BM589" s="85" t="str">
        <f t="shared" si="286"/>
        <v>X</v>
      </c>
      <c r="BN589" s="84">
        <f>IFERROR(FIND("Águas subterrâneas",consulta_completa__11[[#This Row],[13 - Ocorrências/Ambientes Atingidos]]),0)</f>
        <v>0</v>
      </c>
      <c r="BO589" s="85" t="str">
        <f t="shared" si="287"/>
        <v/>
      </c>
      <c r="BP589" s="84">
        <f>IFERROR(FIND("Atmosfera",consulta_completa__11[[#This Row],[13 - Ocorrências/Ambientes Atingidos]]),0)</f>
        <v>0</v>
      </c>
      <c r="BQ589" s="85" t="str">
        <f t="shared" si="288"/>
        <v/>
      </c>
      <c r="BR589" s="84">
        <f>IFERROR(FIND("Flora",consulta_completa__11[[#This Row],[13 - Ocorrências/Ambientes Atingidos]]),0)</f>
        <v>0</v>
      </c>
      <c r="BS589" s="85" t="str">
        <f t="shared" si="289"/>
        <v/>
      </c>
      <c r="BT589" s="84">
        <f>IFERROR(FIND("Fauna",consulta_completa__11[[#This Row],[13 - Ocorrências/Ambientes Atingidos]]),0)</f>
        <v>0</v>
      </c>
      <c r="BU589" s="85" t="str">
        <f t="shared" si="290"/>
        <v/>
      </c>
      <c r="BV589" s="84">
        <f>IFERROR(FIND("UC federal",consulta_completa__11[[#This Row],[13 - Ocorrências/Ambientes Atingidos]]),0)</f>
        <v>0</v>
      </c>
      <c r="BW589" s="85" t="str">
        <f t="shared" si="291"/>
        <v/>
      </c>
      <c r="BX589" s="84">
        <f>IFERROR(FIND("UC estadual/municipal",consulta_completa__11[[#This Row],[13 - Ocorrências/Ambientes Atingidos]]),0)</f>
        <v>0</v>
      </c>
      <c r="BY589" s="85" t="str">
        <f t="shared" si="292"/>
        <v/>
      </c>
      <c r="BZ589" s="84">
        <f>IFERROR(FIND("Outro(s)",consulta_completa__11[[#This Row],[13 - Ocorrências/Ambientes Atingidos]]),0)</f>
        <v>0</v>
      </c>
      <c r="CA589" s="85" t="str">
        <f t="shared" si="293"/>
        <v/>
      </c>
      <c r="CB589" s="84">
        <f>IFERROR(FIND("Sem dano",consulta_completa__11[[#This Row],[13 - Ocorrências/Ambientes Atingidos]]),0)</f>
        <v>0</v>
      </c>
      <c r="CC589" s="85" t="str">
        <f t="shared" si="294"/>
        <v/>
      </c>
      <c r="CD589" s="84" t="str">
        <f>IF(consulta_completa__11[[#This Row],[13 - Ocorrências/Ambientes Atingidos]]="","X","")</f>
        <v/>
      </c>
      <c r="CE589" s="86">
        <f>IFERROR(FIND("IBAMA",consulta_completa__11[[#This Row],[14 - Inst. Atuando no Local]]),0)</f>
        <v>0</v>
      </c>
      <c r="CF589" s="86" t="str">
        <f t="shared" si="295"/>
        <v/>
      </c>
      <c r="CG589" s="86">
        <f>IFERROR(FIND("OEMA",consulta_completa__11[[#This Row],[14 - Inst. Atuando no Local]]),0)</f>
        <v>0</v>
      </c>
      <c r="CH589" s="86" t="str">
        <f t="shared" si="296"/>
        <v/>
      </c>
      <c r="CI589" s="86">
        <f>IFERROR(FIND("DEFESA CIVIL",consulta_completa__11[[#This Row],[14 - Inst. Atuando no Local]]),0)</f>
        <v>0</v>
      </c>
      <c r="CJ589" s="86" t="str">
        <f t="shared" si="297"/>
        <v/>
      </c>
      <c r="CK589" s="86">
        <f>IFERROR(FIND("CORPO DE BOMBEIROS",consulta_completa__11[[#This Row],[14 - Inst. Atuando no Local]]),0)</f>
        <v>0</v>
      </c>
      <c r="CL589" s="86" t="str">
        <f t="shared" si="298"/>
        <v/>
      </c>
      <c r="CM589" s="86">
        <f>IFERROR(FIND("POLÍCIA RODOVIÁRIA",consulta_completa__11[[#This Row],[14 - Inst. Atuando no Local]]),0)</f>
        <v>0</v>
      </c>
      <c r="CN589" s="86" t="str">
        <f t="shared" si="299"/>
        <v/>
      </c>
      <c r="CO589" s="86">
        <f>IFERROR(FIND("POLÍCIA MILITAR",consulta_completa__11[[#This Row],[14 - Inst. Atuando no Local]]),0)</f>
        <v>0</v>
      </c>
      <c r="CP589" s="86" t="str">
        <f t="shared" si="300"/>
        <v/>
      </c>
      <c r="CQ589" s="86">
        <f>IFERROR(FIND("POLÍCIA CIVIL",consulta_completa__11[[#This Row],[14 - Inst. Atuando no Local]]),0)</f>
        <v>0</v>
      </c>
      <c r="CR589" s="86" t="str">
        <f t="shared" si="301"/>
        <v/>
      </c>
      <c r="CS589" s="86">
        <f>IFERROR(FIND("MARINHA DO BRASIL",consulta_completa__11[[#This Row],[14 - Inst. Atuando no Local]]),0)</f>
        <v>0</v>
      </c>
      <c r="CT589" s="86" t="str">
        <f t="shared" si="302"/>
        <v/>
      </c>
      <c r="CU589" s="86">
        <f>IFERROR(FIND("EMPRESA ESPECIALIZADA EM ATENDIMENTO",consulta_completa__11[[#This Row],[14 - Inst. Atuando no Local]]),0)</f>
        <v>0</v>
      </c>
      <c r="CV589" s="86" t="str">
        <f t="shared" si="303"/>
        <v/>
      </c>
      <c r="CW589" s="86">
        <f>IFERROR(FIND("IBAMA",consulta_completa__11[[#This Row],[14 - Inst. Atuando no Local]]),0)</f>
        <v>0</v>
      </c>
      <c r="CX589" s="86" t="str">
        <f t="shared" si="304"/>
        <v/>
      </c>
      <c r="CY589" s="86" t="str">
        <f>IF(consulta_completa__11[[#This Row],[14 - Inst. Atuando no Local]]="","X","")</f>
        <v/>
      </c>
      <c r="CZ589" s="86">
        <f>IFERROR(FIND("OUTRA (S)",consulta_completa__11[[#This Row],[14 - Inst. Atuando no Local]]),0)</f>
        <v>0</v>
      </c>
      <c r="DA589" s="86" t="str">
        <f t="shared" si="305"/>
        <v/>
      </c>
      <c r="DB589" s="37" t="str">
        <f t="shared" si="306"/>
        <v>Sim</v>
      </c>
      <c r="DC589" s="37" t="str">
        <f t="shared" si="307"/>
        <v>Não</v>
      </c>
      <c r="DD589" s="37" t="str">
        <f t="shared" si="308"/>
        <v>Sim</v>
      </c>
      <c r="DE589" s="89" t="str">
        <f t="shared" si="310"/>
        <v>Sem informação</v>
      </c>
    </row>
    <row r="590" spans="1:109">
      <c r="A590" s="15">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4">
        <f>IFERROR(FIND("Óbitos/feridos",consulta_completa__11[[#This Row],[13 - Ocorrências/Ambientes Atingidos]]),0)</f>
        <v>0</v>
      </c>
      <c r="AY590" s="85" t="str">
        <f t="shared" si="280"/>
        <v/>
      </c>
      <c r="AZ590" s="84">
        <f>IFERROR(FIND("População afetada/evacuada",consulta_completa__11[[#This Row],[13 - Ocorrências/Ambientes Atingidos]]),0)</f>
        <v>0</v>
      </c>
      <c r="BA590" s="84" t="str">
        <f t="shared" si="281"/>
        <v/>
      </c>
      <c r="BB590" s="84">
        <f>IFERROR(FIND("Suspensão de abastecimento de água",consulta_completa__11[[#This Row],[13 - Ocorrências/Ambientes Atingidos]]),0)</f>
        <v>0</v>
      </c>
      <c r="BC590" s="85" t="str">
        <f t="shared" si="309"/>
        <v/>
      </c>
      <c r="BD590" s="84">
        <f>IFERROR(FIND("Rio/córrego",consulta_completa__11[[#This Row],[13 - Ocorrências/Ambientes Atingidos]]),0)</f>
        <v>0</v>
      </c>
      <c r="BE590" s="85" t="str">
        <f t="shared" si="282"/>
        <v/>
      </c>
      <c r="BF590" s="84">
        <f>IFERROR(FIND("Lago",consulta_completa__11[[#This Row],[13 - Ocorrências/Ambientes Atingidos]]),0)</f>
        <v>0</v>
      </c>
      <c r="BG590" s="85" t="str">
        <f t="shared" si="283"/>
        <v/>
      </c>
      <c r="BH590" s="84">
        <f>IFERROR(FIND("Mar",consulta_completa__11[[#This Row],[13 - Ocorrências/Ambientes Atingidos]]),0)</f>
        <v>0</v>
      </c>
      <c r="BI590" s="85" t="str">
        <f t="shared" si="284"/>
        <v/>
      </c>
      <c r="BJ590" s="84">
        <f>IFERROR(FIND("Praia",consulta_completa__11[[#This Row],[13 - Ocorrências/Ambientes Atingidos]]),0)</f>
        <v>0</v>
      </c>
      <c r="BK590" s="85" t="str">
        <f t="shared" si="285"/>
        <v/>
      </c>
      <c r="BL590" s="84">
        <f>IFERROR(FIND("Solo",consulta_completa__11[[#This Row],[13 - Ocorrências/Ambientes Atingidos]]),0)</f>
        <v>1</v>
      </c>
      <c r="BM590" s="85" t="str">
        <f t="shared" si="286"/>
        <v>X</v>
      </c>
      <c r="BN590" s="84">
        <f>IFERROR(FIND("Águas subterrâneas",consulta_completa__11[[#This Row],[13 - Ocorrências/Ambientes Atingidos]]),0)</f>
        <v>0</v>
      </c>
      <c r="BO590" s="85" t="str">
        <f t="shared" si="287"/>
        <v/>
      </c>
      <c r="BP590" s="84">
        <f>IFERROR(FIND("Atmosfera",consulta_completa__11[[#This Row],[13 - Ocorrências/Ambientes Atingidos]]),0)</f>
        <v>0</v>
      </c>
      <c r="BQ590" s="85" t="str">
        <f t="shared" si="288"/>
        <v/>
      </c>
      <c r="BR590" s="84">
        <f>IFERROR(FIND("Flora",consulta_completa__11[[#This Row],[13 - Ocorrências/Ambientes Atingidos]]),0)</f>
        <v>0</v>
      </c>
      <c r="BS590" s="85" t="str">
        <f t="shared" si="289"/>
        <v/>
      </c>
      <c r="BT590" s="84">
        <f>IFERROR(FIND("Fauna",consulta_completa__11[[#This Row],[13 - Ocorrências/Ambientes Atingidos]]),0)</f>
        <v>0</v>
      </c>
      <c r="BU590" s="85" t="str">
        <f t="shared" si="290"/>
        <v/>
      </c>
      <c r="BV590" s="84">
        <f>IFERROR(FIND("UC federal",consulta_completa__11[[#This Row],[13 - Ocorrências/Ambientes Atingidos]]),0)</f>
        <v>0</v>
      </c>
      <c r="BW590" s="85" t="str">
        <f t="shared" si="291"/>
        <v/>
      </c>
      <c r="BX590" s="84">
        <f>IFERROR(FIND("UC estadual/municipal",consulta_completa__11[[#This Row],[13 - Ocorrências/Ambientes Atingidos]]),0)</f>
        <v>0</v>
      </c>
      <c r="BY590" s="85" t="str">
        <f t="shared" si="292"/>
        <v/>
      </c>
      <c r="BZ590" s="84">
        <f>IFERROR(FIND("Outro(s)",consulta_completa__11[[#This Row],[13 - Ocorrências/Ambientes Atingidos]]),0)</f>
        <v>0</v>
      </c>
      <c r="CA590" s="85" t="str">
        <f t="shared" si="293"/>
        <v/>
      </c>
      <c r="CB590" s="84">
        <f>IFERROR(FIND("Sem dano",consulta_completa__11[[#This Row],[13 - Ocorrências/Ambientes Atingidos]]),0)</f>
        <v>0</v>
      </c>
      <c r="CC590" s="85" t="str">
        <f t="shared" si="294"/>
        <v/>
      </c>
      <c r="CD590" s="84" t="str">
        <f>IF(consulta_completa__11[[#This Row],[13 - Ocorrências/Ambientes Atingidos]]="","X","")</f>
        <v/>
      </c>
      <c r="CE590" s="86">
        <f>IFERROR(FIND("IBAMA",consulta_completa__11[[#This Row],[14 - Inst. Atuando no Local]]),0)</f>
        <v>0</v>
      </c>
      <c r="CF590" s="86" t="str">
        <f t="shared" si="295"/>
        <v/>
      </c>
      <c r="CG590" s="86">
        <f>IFERROR(FIND("OEMA",consulta_completa__11[[#This Row],[14 - Inst. Atuando no Local]]),0)</f>
        <v>0</v>
      </c>
      <c r="CH590" s="86" t="str">
        <f t="shared" si="296"/>
        <v/>
      </c>
      <c r="CI590" s="86">
        <f>IFERROR(FIND("DEFESA CIVIL",consulta_completa__11[[#This Row],[14 - Inst. Atuando no Local]]),0)</f>
        <v>0</v>
      </c>
      <c r="CJ590" s="86" t="str">
        <f t="shared" si="297"/>
        <v/>
      </c>
      <c r="CK590" s="86">
        <f>IFERROR(FIND("CORPO DE BOMBEIROS",consulta_completa__11[[#This Row],[14 - Inst. Atuando no Local]]),0)</f>
        <v>0</v>
      </c>
      <c r="CL590" s="86" t="str">
        <f t="shared" si="298"/>
        <v/>
      </c>
      <c r="CM590" s="86">
        <f>IFERROR(FIND("POLÍCIA RODOVIÁRIA",consulta_completa__11[[#This Row],[14 - Inst. Atuando no Local]]),0)</f>
        <v>0</v>
      </c>
      <c r="CN590" s="86" t="str">
        <f t="shared" si="299"/>
        <v/>
      </c>
      <c r="CO590" s="86">
        <f>IFERROR(FIND("POLÍCIA MILITAR",consulta_completa__11[[#This Row],[14 - Inst. Atuando no Local]]),0)</f>
        <v>0</v>
      </c>
      <c r="CP590" s="86" t="str">
        <f t="shared" si="300"/>
        <v/>
      </c>
      <c r="CQ590" s="86">
        <f>IFERROR(FIND("POLÍCIA CIVIL",consulta_completa__11[[#This Row],[14 - Inst. Atuando no Local]]),0)</f>
        <v>0</v>
      </c>
      <c r="CR590" s="86" t="str">
        <f t="shared" si="301"/>
        <v/>
      </c>
      <c r="CS590" s="86">
        <f>IFERROR(FIND("MARINHA DO BRASIL",consulta_completa__11[[#This Row],[14 - Inst. Atuando no Local]]),0)</f>
        <v>0</v>
      </c>
      <c r="CT590" s="86" t="str">
        <f t="shared" si="302"/>
        <v/>
      </c>
      <c r="CU590" s="86">
        <f>IFERROR(FIND("EMPRESA ESPECIALIZADA EM ATENDIMENTO",consulta_completa__11[[#This Row],[14 - Inst. Atuando no Local]]),0)</f>
        <v>0</v>
      </c>
      <c r="CV590" s="86" t="str">
        <f t="shared" si="303"/>
        <v/>
      </c>
      <c r="CW590" s="86">
        <f>IFERROR(FIND("IBAMA",consulta_completa__11[[#This Row],[14 - Inst. Atuando no Local]]),0)</f>
        <v>0</v>
      </c>
      <c r="CX590" s="86" t="str">
        <f t="shared" si="304"/>
        <v/>
      </c>
      <c r="CY590" s="86" t="str">
        <f>IF(consulta_completa__11[[#This Row],[14 - Inst. Atuando no Local]]="","X","")</f>
        <v/>
      </c>
      <c r="CZ590" s="86">
        <f>IFERROR(FIND("OUTRA (S)",consulta_completa__11[[#This Row],[14 - Inst. Atuando no Local]]),0)</f>
        <v>0</v>
      </c>
      <c r="DA590" s="86" t="str">
        <f t="shared" si="305"/>
        <v/>
      </c>
      <c r="DB590" s="37" t="str">
        <f t="shared" si="306"/>
        <v>Sim</v>
      </c>
      <c r="DC590" s="37" t="str">
        <f t="shared" si="307"/>
        <v>Não</v>
      </c>
      <c r="DD590" s="37" t="str">
        <f t="shared" si="308"/>
        <v>Sim</v>
      </c>
      <c r="DE590" s="89" t="str">
        <f t="shared" si="310"/>
        <v>Federal</v>
      </c>
    </row>
    <row r="591" spans="1:109">
      <c r="A591" s="15">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4">
        <f>IFERROR(FIND("Óbitos/feridos",consulta_completa__11[[#This Row],[13 - Ocorrências/Ambientes Atingidos]]),0)</f>
        <v>0</v>
      </c>
      <c r="AY591" s="85" t="str">
        <f t="shared" si="280"/>
        <v/>
      </c>
      <c r="AZ591" s="84">
        <f>IFERROR(FIND("População afetada/evacuada",consulta_completa__11[[#This Row],[13 - Ocorrências/Ambientes Atingidos]]),0)</f>
        <v>0</v>
      </c>
      <c r="BA591" s="84" t="str">
        <f t="shared" si="281"/>
        <v/>
      </c>
      <c r="BB591" s="84">
        <f>IFERROR(FIND("Suspensão de abastecimento de água",consulta_completa__11[[#This Row],[13 - Ocorrências/Ambientes Atingidos]]),0)</f>
        <v>0</v>
      </c>
      <c r="BC591" s="85" t="str">
        <f t="shared" si="309"/>
        <v/>
      </c>
      <c r="BD591" s="84">
        <f>IFERROR(FIND("Rio/córrego",consulta_completa__11[[#This Row],[13 - Ocorrências/Ambientes Atingidos]]),0)</f>
        <v>0</v>
      </c>
      <c r="BE591" s="85" t="str">
        <f t="shared" si="282"/>
        <v/>
      </c>
      <c r="BF591" s="84">
        <f>IFERROR(FIND("Lago",consulta_completa__11[[#This Row],[13 - Ocorrências/Ambientes Atingidos]]),0)</f>
        <v>0</v>
      </c>
      <c r="BG591" s="85" t="str">
        <f t="shared" si="283"/>
        <v/>
      </c>
      <c r="BH591" s="84">
        <f>IFERROR(FIND("Mar",consulta_completa__11[[#This Row],[13 - Ocorrências/Ambientes Atingidos]]),0)</f>
        <v>1</v>
      </c>
      <c r="BI591" s="85" t="str">
        <f t="shared" si="284"/>
        <v>X</v>
      </c>
      <c r="BJ591" s="84">
        <f>IFERROR(FIND("Praia",consulta_completa__11[[#This Row],[13 - Ocorrências/Ambientes Atingidos]]),0)</f>
        <v>0</v>
      </c>
      <c r="BK591" s="85" t="str">
        <f t="shared" si="285"/>
        <v/>
      </c>
      <c r="BL591" s="84">
        <f>IFERROR(FIND("Solo",consulta_completa__11[[#This Row],[13 - Ocorrências/Ambientes Atingidos]]),0)</f>
        <v>0</v>
      </c>
      <c r="BM591" s="85" t="str">
        <f t="shared" si="286"/>
        <v/>
      </c>
      <c r="BN591" s="84">
        <f>IFERROR(FIND("Águas subterrâneas",consulta_completa__11[[#This Row],[13 - Ocorrências/Ambientes Atingidos]]),0)</f>
        <v>0</v>
      </c>
      <c r="BO591" s="85" t="str">
        <f t="shared" si="287"/>
        <v/>
      </c>
      <c r="BP591" s="84">
        <f>IFERROR(FIND("Atmosfera",consulta_completa__11[[#This Row],[13 - Ocorrências/Ambientes Atingidos]]),0)</f>
        <v>0</v>
      </c>
      <c r="BQ591" s="85" t="str">
        <f t="shared" si="288"/>
        <v/>
      </c>
      <c r="BR591" s="84">
        <f>IFERROR(FIND("Flora",consulta_completa__11[[#This Row],[13 - Ocorrências/Ambientes Atingidos]]),0)</f>
        <v>0</v>
      </c>
      <c r="BS591" s="85" t="str">
        <f t="shared" si="289"/>
        <v/>
      </c>
      <c r="BT591" s="84">
        <f>IFERROR(FIND("Fauna",consulta_completa__11[[#This Row],[13 - Ocorrências/Ambientes Atingidos]]),0)</f>
        <v>0</v>
      </c>
      <c r="BU591" s="85" t="str">
        <f t="shared" si="290"/>
        <v/>
      </c>
      <c r="BV591" s="84">
        <f>IFERROR(FIND("UC federal",consulta_completa__11[[#This Row],[13 - Ocorrências/Ambientes Atingidos]]),0)</f>
        <v>0</v>
      </c>
      <c r="BW591" s="85" t="str">
        <f t="shared" si="291"/>
        <v/>
      </c>
      <c r="BX591" s="84">
        <f>IFERROR(FIND("UC estadual/municipal",consulta_completa__11[[#This Row],[13 - Ocorrências/Ambientes Atingidos]]),0)</f>
        <v>0</v>
      </c>
      <c r="BY591" s="85" t="str">
        <f t="shared" si="292"/>
        <v/>
      </c>
      <c r="BZ591" s="84">
        <f>IFERROR(FIND("Outro(s)",consulta_completa__11[[#This Row],[13 - Ocorrências/Ambientes Atingidos]]),0)</f>
        <v>0</v>
      </c>
      <c r="CA591" s="85" t="str">
        <f t="shared" si="293"/>
        <v/>
      </c>
      <c r="CB591" s="84">
        <f>IFERROR(FIND("Sem dano",consulta_completa__11[[#This Row],[13 - Ocorrências/Ambientes Atingidos]]),0)</f>
        <v>0</v>
      </c>
      <c r="CC591" s="85" t="str">
        <f t="shared" si="294"/>
        <v/>
      </c>
      <c r="CD591" s="84" t="str">
        <f>IF(consulta_completa__11[[#This Row],[13 - Ocorrências/Ambientes Atingidos]]="","X","")</f>
        <v/>
      </c>
      <c r="CE591" s="86">
        <f>IFERROR(FIND("IBAMA",consulta_completa__11[[#This Row],[14 - Inst. Atuando no Local]]),0)</f>
        <v>0</v>
      </c>
      <c r="CF591" s="86" t="str">
        <f t="shared" si="295"/>
        <v/>
      </c>
      <c r="CG591" s="86">
        <f>IFERROR(FIND("OEMA",consulta_completa__11[[#This Row],[14 - Inst. Atuando no Local]]),0)</f>
        <v>0</v>
      </c>
      <c r="CH591" s="86" t="str">
        <f t="shared" si="296"/>
        <v/>
      </c>
      <c r="CI591" s="86">
        <f>IFERROR(FIND("DEFESA CIVIL",consulta_completa__11[[#This Row],[14 - Inst. Atuando no Local]]),0)</f>
        <v>0</v>
      </c>
      <c r="CJ591" s="86" t="str">
        <f t="shared" si="297"/>
        <v/>
      </c>
      <c r="CK591" s="86">
        <f>IFERROR(FIND("CORPO DE BOMBEIROS",consulta_completa__11[[#This Row],[14 - Inst. Atuando no Local]]),0)</f>
        <v>0</v>
      </c>
      <c r="CL591" s="86" t="str">
        <f t="shared" si="298"/>
        <v/>
      </c>
      <c r="CM591" s="86">
        <f>IFERROR(FIND("POLÍCIA RODOVIÁRIA",consulta_completa__11[[#This Row],[14 - Inst. Atuando no Local]]),0)</f>
        <v>0</v>
      </c>
      <c r="CN591" s="86" t="str">
        <f t="shared" si="299"/>
        <v/>
      </c>
      <c r="CO591" s="86">
        <f>IFERROR(FIND("POLÍCIA MILITAR",consulta_completa__11[[#This Row],[14 - Inst. Atuando no Local]]),0)</f>
        <v>0</v>
      </c>
      <c r="CP591" s="86" t="str">
        <f t="shared" si="300"/>
        <v/>
      </c>
      <c r="CQ591" s="86">
        <f>IFERROR(FIND("POLÍCIA CIVIL",consulta_completa__11[[#This Row],[14 - Inst. Atuando no Local]]),0)</f>
        <v>0</v>
      </c>
      <c r="CR591" s="86" t="str">
        <f t="shared" si="301"/>
        <v/>
      </c>
      <c r="CS591" s="86">
        <f>IFERROR(FIND("MARINHA DO BRASIL",consulta_completa__11[[#This Row],[14 - Inst. Atuando no Local]]),0)</f>
        <v>0</v>
      </c>
      <c r="CT591" s="86" t="str">
        <f t="shared" si="302"/>
        <v/>
      </c>
      <c r="CU591" s="86">
        <f>IFERROR(FIND("EMPRESA ESPECIALIZADA EM ATENDIMENTO",consulta_completa__11[[#This Row],[14 - Inst. Atuando no Local]]),0)</f>
        <v>0</v>
      </c>
      <c r="CV591" s="86" t="str">
        <f t="shared" si="303"/>
        <v/>
      </c>
      <c r="CW591" s="86">
        <f>IFERROR(FIND("IBAMA",consulta_completa__11[[#This Row],[14 - Inst. Atuando no Local]]),0)</f>
        <v>0</v>
      </c>
      <c r="CX591" s="86" t="str">
        <f t="shared" si="304"/>
        <v/>
      </c>
      <c r="CY591" s="86" t="str">
        <f>IF(consulta_completa__11[[#This Row],[14 - Inst. Atuando no Local]]="","X","")</f>
        <v/>
      </c>
      <c r="CZ591" s="86">
        <f>IFERROR(FIND("OUTRA (S)",consulta_completa__11[[#This Row],[14 - Inst. Atuando no Local]]),0)</f>
        <v>0</v>
      </c>
      <c r="DA591" s="86" t="str">
        <f t="shared" si="305"/>
        <v/>
      </c>
      <c r="DB591" s="37" t="str">
        <f t="shared" si="306"/>
        <v>Sim</v>
      </c>
      <c r="DC591" s="37" t="str">
        <f t="shared" si="307"/>
        <v>Não</v>
      </c>
      <c r="DD591" s="37" t="str">
        <f t="shared" si="308"/>
        <v>Sim</v>
      </c>
      <c r="DE591" s="89" t="str">
        <f t="shared" si="310"/>
        <v>Sem informação</v>
      </c>
    </row>
    <row r="592" spans="1:109">
      <c r="A592" s="15">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4">
        <f>IFERROR(FIND("Óbitos/feridos",consulta_completa__11[[#This Row],[13 - Ocorrências/Ambientes Atingidos]]),0)</f>
        <v>0</v>
      </c>
      <c r="AY592" s="85" t="str">
        <f t="shared" si="280"/>
        <v/>
      </c>
      <c r="AZ592" s="84">
        <f>IFERROR(FIND("População afetada/evacuada",consulta_completa__11[[#This Row],[13 - Ocorrências/Ambientes Atingidos]]),0)</f>
        <v>0</v>
      </c>
      <c r="BA592" s="84" t="str">
        <f t="shared" si="281"/>
        <v/>
      </c>
      <c r="BB592" s="84">
        <f>IFERROR(FIND("Suspensão de abastecimento de água",consulta_completa__11[[#This Row],[13 - Ocorrências/Ambientes Atingidos]]),0)</f>
        <v>0</v>
      </c>
      <c r="BC592" s="85" t="str">
        <f t="shared" si="309"/>
        <v/>
      </c>
      <c r="BD592" s="84">
        <f>IFERROR(FIND("Rio/córrego",consulta_completa__11[[#This Row],[13 - Ocorrências/Ambientes Atingidos]]),0)</f>
        <v>0</v>
      </c>
      <c r="BE592" s="85" t="str">
        <f t="shared" si="282"/>
        <v/>
      </c>
      <c r="BF592" s="84">
        <f>IFERROR(FIND("Lago",consulta_completa__11[[#This Row],[13 - Ocorrências/Ambientes Atingidos]]),0)</f>
        <v>0</v>
      </c>
      <c r="BG592" s="85" t="str">
        <f t="shared" si="283"/>
        <v/>
      </c>
      <c r="BH592" s="84">
        <f>IFERROR(FIND("Mar",consulta_completa__11[[#This Row],[13 - Ocorrências/Ambientes Atingidos]]),0)</f>
        <v>1</v>
      </c>
      <c r="BI592" s="85" t="str">
        <f t="shared" si="284"/>
        <v>X</v>
      </c>
      <c r="BJ592" s="84">
        <f>IFERROR(FIND("Praia",consulta_completa__11[[#This Row],[13 - Ocorrências/Ambientes Atingidos]]),0)</f>
        <v>0</v>
      </c>
      <c r="BK592" s="85" t="str">
        <f t="shared" si="285"/>
        <v/>
      </c>
      <c r="BL592" s="84">
        <f>IFERROR(FIND("Solo",consulta_completa__11[[#This Row],[13 - Ocorrências/Ambientes Atingidos]]),0)</f>
        <v>0</v>
      </c>
      <c r="BM592" s="85" t="str">
        <f t="shared" si="286"/>
        <v/>
      </c>
      <c r="BN592" s="84">
        <f>IFERROR(FIND("Águas subterrâneas",consulta_completa__11[[#This Row],[13 - Ocorrências/Ambientes Atingidos]]),0)</f>
        <v>0</v>
      </c>
      <c r="BO592" s="85" t="str">
        <f t="shared" si="287"/>
        <v/>
      </c>
      <c r="BP592" s="84">
        <f>IFERROR(FIND("Atmosfera",consulta_completa__11[[#This Row],[13 - Ocorrências/Ambientes Atingidos]]),0)</f>
        <v>0</v>
      </c>
      <c r="BQ592" s="85" t="str">
        <f t="shared" si="288"/>
        <v/>
      </c>
      <c r="BR592" s="84">
        <f>IFERROR(FIND("Flora",consulta_completa__11[[#This Row],[13 - Ocorrências/Ambientes Atingidos]]),0)</f>
        <v>0</v>
      </c>
      <c r="BS592" s="85" t="str">
        <f t="shared" si="289"/>
        <v/>
      </c>
      <c r="BT592" s="84">
        <f>IFERROR(FIND("Fauna",consulta_completa__11[[#This Row],[13 - Ocorrências/Ambientes Atingidos]]),0)</f>
        <v>0</v>
      </c>
      <c r="BU592" s="85" t="str">
        <f t="shared" si="290"/>
        <v/>
      </c>
      <c r="BV592" s="84">
        <f>IFERROR(FIND("UC federal",consulta_completa__11[[#This Row],[13 - Ocorrências/Ambientes Atingidos]]),0)</f>
        <v>0</v>
      </c>
      <c r="BW592" s="85" t="str">
        <f t="shared" si="291"/>
        <v/>
      </c>
      <c r="BX592" s="84">
        <f>IFERROR(FIND("UC estadual/municipal",consulta_completa__11[[#This Row],[13 - Ocorrências/Ambientes Atingidos]]),0)</f>
        <v>0</v>
      </c>
      <c r="BY592" s="85" t="str">
        <f t="shared" si="292"/>
        <v/>
      </c>
      <c r="BZ592" s="84">
        <f>IFERROR(FIND("Outro(s)",consulta_completa__11[[#This Row],[13 - Ocorrências/Ambientes Atingidos]]),0)</f>
        <v>0</v>
      </c>
      <c r="CA592" s="85" t="str">
        <f t="shared" si="293"/>
        <v/>
      </c>
      <c r="CB592" s="84">
        <f>IFERROR(FIND("Sem dano",consulta_completa__11[[#This Row],[13 - Ocorrências/Ambientes Atingidos]]),0)</f>
        <v>0</v>
      </c>
      <c r="CC592" s="85" t="str">
        <f t="shared" si="294"/>
        <v/>
      </c>
      <c r="CD592" s="84" t="str">
        <f>IF(consulta_completa__11[[#This Row],[13 - Ocorrências/Ambientes Atingidos]]="","X","")</f>
        <v/>
      </c>
      <c r="CE592" s="86">
        <f>IFERROR(FIND("IBAMA",consulta_completa__11[[#This Row],[14 - Inst. Atuando no Local]]),0)</f>
        <v>0</v>
      </c>
      <c r="CF592" s="86" t="str">
        <f t="shared" si="295"/>
        <v/>
      </c>
      <c r="CG592" s="86">
        <f>IFERROR(FIND("OEMA",consulta_completa__11[[#This Row],[14 - Inst. Atuando no Local]]),0)</f>
        <v>0</v>
      </c>
      <c r="CH592" s="86" t="str">
        <f t="shared" si="296"/>
        <v/>
      </c>
      <c r="CI592" s="86">
        <f>IFERROR(FIND("DEFESA CIVIL",consulta_completa__11[[#This Row],[14 - Inst. Atuando no Local]]),0)</f>
        <v>0</v>
      </c>
      <c r="CJ592" s="86" t="str">
        <f t="shared" si="297"/>
        <v/>
      </c>
      <c r="CK592" s="86">
        <f>IFERROR(FIND("CORPO DE BOMBEIROS",consulta_completa__11[[#This Row],[14 - Inst. Atuando no Local]]),0)</f>
        <v>0</v>
      </c>
      <c r="CL592" s="86" t="str">
        <f t="shared" si="298"/>
        <v/>
      </c>
      <c r="CM592" s="86">
        <f>IFERROR(FIND("POLÍCIA RODOVIÁRIA",consulta_completa__11[[#This Row],[14 - Inst. Atuando no Local]]),0)</f>
        <v>0</v>
      </c>
      <c r="CN592" s="86" t="str">
        <f t="shared" si="299"/>
        <v/>
      </c>
      <c r="CO592" s="86">
        <f>IFERROR(FIND("POLÍCIA MILITAR",consulta_completa__11[[#This Row],[14 - Inst. Atuando no Local]]),0)</f>
        <v>0</v>
      </c>
      <c r="CP592" s="86" t="str">
        <f t="shared" si="300"/>
        <v/>
      </c>
      <c r="CQ592" s="86">
        <f>IFERROR(FIND("POLÍCIA CIVIL",consulta_completa__11[[#This Row],[14 - Inst. Atuando no Local]]),0)</f>
        <v>0</v>
      </c>
      <c r="CR592" s="86" t="str">
        <f t="shared" si="301"/>
        <v/>
      </c>
      <c r="CS592" s="86">
        <f>IFERROR(FIND("MARINHA DO BRASIL",consulta_completa__11[[#This Row],[14 - Inst. Atuando no Local]]),0)</f>
        <v>0</v>
      </c>
      <c r="CT592" s="86" t="str">
        <f t="shared" si="302"/>
        <v/>
      </c>
      <c r="CU592" s="86">
        <f>IFERROR(FIND("EMPRESA ESPECIALIZADA EM ATENDIMENTO",consulta_completa__11[[#This Row],[14 - Inst. Atuando no Local]]),0)</f>
        <v>0</v>
      </c>
      <c r="CV592" s="86" t="str">
        <f t="shared" si="303"/>
        <v/>
      </c>
      <c r="CW592" s="86">
        <f>IFERROR(FIND("IBAMA",consulta_completa__11[[#This Row],[14 - Inst. Atuando no Local]]),0)</f>
        <v>0</v>
      </c>
      <c r="CX592" s="86" t="str">
        <f t="shared" si="304"/>
        <v/>
      </c>
      <c r="CY592" s="86" t="str">
        <f>IF(consulta_completa__11[[#This Row],[14 - Inst. Atuando no Local]]="","X","")</f>
        <v/>
      </c>
      <c r="CZ592" s="86">
        <f>IFERROR(FIND("OUTRA (S)",consulta_completa__11[[#This Row],[14 - Inst. Atuando no Local]]),0)</f>
        <v>0</v>
      </c>
      <c r="DA592" s="86" t="str">
        <f t="shared" si="305"/>
        <v/>
      </c>
      <c r="DB592" s="37" t="str">
        <f t="shared" si="306"/>
        <v>Sim</v>
      </c>
      <c r="DC592" s="37" t="str">
        <f t="shared" si="307"/>
        <v>Não</v>
      </c>
      <c r="DD592" s="37" t="str">
        <f t="shared" si="308"/>
        <v>Sim</v>
      </c>
      <c r="DE592" s="89" t="str">
        <f t="shared" si="310"/>
        <v>Federal</v>
      </c>
    </row>
    <row r="593" spans="1:109">
      <c r="A593" s="15">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4">
        <f>IFERROR(FIND("Óbitos/feridos",consulta_completa__11[[#This Row],[13 - Ocorrências/Ambientes Atingidos]]),0)</f>
        <v>0</v>
      </c>
      <c r="AY593" s="85" t="str">
        <f t="shared" si="280"/>
        <v/>
      </c>
      <c r="AZ593" s="84">
        <f>IFERROR(FIND("População afetada/evacuada",consulta_completa__11[[#This Row],[13 - Ocorrências/Ambientes Atingidos]]),0)</f>
        <v>0</v>
      </c>
      <c r="BA593" s="84" t="str">
        <f t="shared" si="281"/>
        <v/>
      </c>
      <c r="BB593" s="84">
        <f>IFERROR(FIND("Suspensão de abastecimento de água",consulta_completa__11[[#This Row],[13 - Ocorrências/Ambientes Atingidos]]),0)</f>
        <v>0</v>
      </c>
      <c r="BC593" s="85" t="str">
        <f t="shared" si="309"/>
        <v/>
      </c>
      <c r="BD593" s="84">
        <f>IFERROR(FIND("Rio/córrego",consulta_completa__11[[#This Row],[13 - Ocorrências/Ambientes Atingidos]]),0)</f>
        <v>0</v>
      </c>
      <c r="BE593" s="85" t="str">
        <f t="shared" si="282"/>
        <v/>
      </c>
      <c r="BF593" s="84">
        <f>IFERROR(FIND("Lago",consulta_completa__11[[#This Row],[13 - Ocorrências/Ambientes Atingidos]]),0)</f>
        <v>0</v>
      </c>
      <c r="BG593" s="85" t="str">
        <f t="shared" si="283"/>
        <v/>
      </c>
      <c r="BH593" s="84">
        <f>IFERROR(FIND("Mar",consulta_completa__11[[#This Row],[13 - Ocorrências/Ambientes Atingidos]]),0)</f>
        <v>0</v>
      </c>
      <c r="BI593" s="85" t="str">
        <f t="shared" si="284"/>
        <v/>
      </c>
      <c r="BJ593" s="84">
        <f>IFERROR(FIND("Praia",consulta_completa__11[[#This Row],[13 - Ocorrências/Ambientes Atingidos]]),0)</f>
        <v>0</v>
      </c>
      <c r="BK593" s="85" t="str">
        <f t="shared" si="285"/>
        <v/>
      </c>
      <c r="BL593" s="84">
        <f>IFERROR(FIND("Solo",consulta_completa__11[[#This Row],[13 - Ocorrências/Ambientes Atingidos]]),0)</f>
        <v>1</v>
      </c>
      <c r="BM593" s="85" t="str">
        <f t="shared" si="286"/>
        <v>X</v>
      </c>
      <c r="BN593" s="84">
        <f>IFERROR(FIND("Águas subterrâneas",consulta_completa__11[[#This Row],[13 - Ocorrências/Ambientes Atingidos]]),0)</f>
        <v>0</v>
      </c>
      <c r="BO593" s="85" t="str">
        <f t="shared" si="287"/>
        <v/>
      </c>
      <c r="BP593" s="84">
        <f>IFERROR(FIND("Atmosfera",consulta_completa__11[[#This Row],[13 - Ocorrências/Ambientes Atingidos]]),0)</f>
        <v>0</v>
      </c>
      <c r="BQ593" s="85" t="str">
        <f t="shared" si="288"/>
        <v/>
      </c>
      <c r="BR593" s="84">
        <f>IFERROR(FIND("Flora",consulta_completa__11[[#This Row],[13 - Ocorrências/Ambientes Atingidos]]),0)</f>
        <v>0</v>
      </c>
      <c r="BS593" s="85" t="str">
        <f t="shared" si="289"/>
        <v/>
      </c>
      <c r="BT593" s="84">
        <f>IFERROR(FIND("Fauna",consulta_completa__11[[#This Row],[13 - Ocorrências/Ambientes Atingidos]]),0)</f>
        <v>0</v>
      </c>
      <c r="BU593" s="85" t="str">
        <f t="shared" si="290"/>
        <v/>
      </c>
      <c r="BV593" s="84">
        <f>IFERROR(FIND("UC federal",consulta_completa__11[[#This Row],[13 - Ocorrências/Ambientes Atingidos]]),0)</f>
        <v>0</v>
      </c>
      <c r="BW593" s="85" t="str">
        <f t="shared" si="291"/>
        <v/>
      </c>
      <c r="BX593" s="84">
        <f>IFERROR(FIND("UC estadual/municipal",consulta_completa__11[[#This Row],[13 - Ocorrências/Ambientes Atingidos]]),0)</f>
        <v>0</v>
      </c>
      <c r="BY593" s="85" t="str">
        <f t="shared" si="292"/>
        <v/>
      </c>
      <c r="BZ593" s="84">
        <f>IFERROR(FIND("Outro(s)",consulta_completa__11[[#This Row],[13 - Ocorrências/Ambientes Atingidos]]),0)</f>
        <v>0</v>
      </c>
      <c r="CA593" s="85" t="str">
        <f t="shared" si="293"/>
        <v/>
      </c>
      <c r="CB593" s="84">
        <f>IFERROR(FIND("Sem dano",consulta_completa__11[[#This Row],[13 - Ocorrências/Ambientes Atingidos]]),0)</f>
        <v>0</v>
      </c>
      <c r="CC593" s="85" t="str">
        <f t="shared" si="294"/>
        <v/>
      </c>
      <c r="CD593" s="84" t="str">
        <f>IF(consulta_completa__11[[#This Row],[13 - Ocorrências/Ambientes Atingidos]]="","X","")</f>
        <v/>
      </c>
      <c r="CE593" s="86">
        <f>IFERROR(FIND("IBAMA",consulta_completa__11[[#This Row],[14 - Inst. Atuando no Local]]),0)</f>
        <v>0</v>
      </c>
      <c r="CF593" s="86" t="str">
        <f t="shared" si="295"/>
        <v/>
      </c>
      <c r="CG593" s="86">
        <f>IFERROR(FIND("OEMA",consulta_completa__11[[#This Row],[14 - Inst. Atuando no Local]]),0)</f>
        <v>0</v>
      </c>
      <c r="CH593" s="86" t="str">
        <f t="shared" si="296"/>
        <v/>
      </c>
      <c r="CI593" s="86">
        <f>IFERROR(FIND("DEFESA CIVIL",consulta_completa__11[[#This Row],[14 - Inst. Atuando no Local]]),0)</f>
        <v>0</v>
      </c>
      <c r="CJ593" s="86" t="str">
        <f t="shared" si="297"/>
        <v/>
      </c>
      <c r="CK593" s="86">
        <f>IFERROR(FIND("CORPO DE BOMBEIROS",consulta_completa__11[[#This Row],[14 - Inst. Atuando no Local]]),0)</f>
        <v>0</v>
      </c>
      <c r="CL593" s="86" t="str">
        <f t="shared" si="298"/>
        <v/>
      </c>
      <c r="CM593" s="86">
        <f>IFERROR(FIND("POLÍCIA RODOVIÁRIA",consulta_completa__11[[#This Row],[14 - Inst. Atuando no Local]]),0)</f>
        <v>0</v>
      </c>
      <c r="CN593" s="86" t="str">
        <f t="shared" si="299"/>
        <v/>
      </c>
      <c r="CO593" s="86">
        <f>IFERROR(FIND("POLÍCIA MILITAR",consulta_completa__11[[#This Row],[14 - Inst. Atuando no Local]]),0)</f>
        <v>0</v>
      </c>
      <c r="CP593" s="86" t="str">
        <f t="shared" si="300"/>
        <v/>
      </c>
      <c r="CQ593" s="86">
        <f>IFERROR(FIND("POLÍCIA CIVIL",consulta_completa__11[[#This Row],[14 - Inst. Atuando no Local]]),0)</f>
        <v>0</v>
      </c>
      <c r="CR593" s="86" t="str">
        <f t="shared" si="301"/>
        <v/>
      </c>
      <c r="CS593" s="86">
        <f>IFERROR(FIND("MARINHA DO BRASIL",consulta_completa__11[[#This Row],[14 - Inst. Atuando no Local]]),0)</f>
        <v>0</v>
      </c>
      <c r="CT593" s="86" t="str">
        <f t="shared" si="302"/>
        <v/>
      </c>
      <c r="CU593" s="86">
        <f>IFERROR(FIND("EMPRESA ESPECIALIZADA EM ATENDIMENTO",consulta_completa__11[[#This Row],[14 - Inst. Atuando no Local]]),0)</f>
        <v>0</v>
      </c>
      <c r="CV593" s="86" t="str">
        <f t="shared" si="303"/>
        <v/>
      </c>
      <c r="CW593" s="86">
        <f>IFERROR(FIND("IBAMA",consulta_completa__11[[#This Row],[14 - Inst. Atuando no Local]]),0)</f>
        <v>0</v>
      </c>
      <c r="CX593" s="86" t="str">
        <f t="shared" si="304"/>
        <v/>
      </c>
      <c r="CY593" s="86" t="str">
        <f>IF(consulta_completa__11[[#This Row],[14 - Inst. Atuando no Local]]="","X","")</f>
        <v/>
      </c>
      <c r="CZ593" s="86">
        <f>IFERROR(FIND("OUTRA (S)",consulta_completa__11[[#This Row],[14 - Inst. Atuando no Local]]),0)</f>
        <v>0</v>
      </c>
      <c r="DA593" s="86" t="str">
        <f t="shared" si="305"/>
        <v/>
      </c>
      <c r="DB593" s="37" t="str">
        <f t="shared" si="306"/>
        <v>Sim</v>
      </c>
      <c r="DC593" s="37" t="str">
        <f t="shared" si="307"/>
        <v>Não</v>
      </c>
      <c r="DD593" s="37" t="str">
        <f t="shared" si="308"/>
        <v>Sim</v>
      </c>
      <c r="DE593" s="89" t="str">
        <f t="shared" si="310"/>
        <v>Estadual</v>
      </c>
    </row>
    <row r="594" spans="1:109">
      <c r="A594" s="15">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4">
        <f>IFERROR(FIND("Óbitos/feridos",consulta_completa__11[[#This Row],[13 - Ocorrências/Ambientes Atingidos]]),0)</f>
        <v>0</v>
      </c>
      <c r="AY594" s="85" t="str">
        <f t="shared" si="280"/>
        <v/>
      </c>
      <c r="AZ594" s="84">
        <f>IFERROR(FIND("População afetada/evacuada",consulta_completa__11[[#This Row],[13 - Ocorrências/Ambientes Atingidos]]),0)</f>
        <v>0</v>
      </c>
      <c r="BA594" s="84" t="str">
        <f t="shared" si="281"/>
        <v/>
      </c>
      <c r="BB594" s="84">
        <f>IFERROR(FIND("Suspensão de abastecimento de água",consulta_completa__11[[#This Row],[13 - Ocorrências/Ambientes Atingidos]]),0)</f>
        <v>0</v>
      </c>
      <c r="BC594" s="85" t="str">
        <f t="shared" si="309"/>
        <v/>
      </c>
      <c r="BD594" s="84">
        <f>IFERROR(FIND("Rio/córrego",consulta_completa__11[[#This Row],[13 - Ocorrências/Ambientes Atingidos]]),0)</f>
        <v>0</v>
      </c>
      <c r="BE594" s="85" t="str">
        <f t="shared" si="282"/>
        <v/>
      </c>
      <c r="BF594" s="84">
        <f>IFERROR(FIND("Lago",consulta_completa__11[[#This Row],[13 - Ocorrências/Ambientes Atingidos]]),0)</f>
        <v>0</v>
      </c>
      <c r="BG594" s="85" t="str">
        <f t="shared" si="283"/>
        <v/>
      </c>
      <c r="BH594" s="84">
        <f>IFERROR(FIND("Mar",consulta_completa__11[[#This Row],[13 - Ocorrências/Ambientes Atingidos]]),0)</f>
        <v>0</v>
      </c>
      <c r="BI594" s="85" t="str">
        <f t="shared" si="284"/>
        <v/>
      </c>
      <c r="BJ594" s="84">
        <f>IFERROR(FIND("Praia",consulta_completa__11[[#This Row],[13 - Ocorrências/Ambientes Atingidos]]),0)</f>
        <v>0</v>
      </c>
      <c r="BK594" s="85" t="str">
        <f t="shared" si="285"/>
        <v/>
      </c>
      <c r="BL594" s="84">
        <f>IFERROR(FIND("Solo",consulta_completa__11[[#This Row],[13 - Ocorrências/Ambientes Atingidos]]),0)</f>
        <v>1</v>
      </c>
      <c r="BM594" s="85" t="str">
        <f t="shared" si="286"/>
        <v>X</v>
      </c>
      <c r="BN594" s="84">
        <f>IFERROR(FIND("Águas subterrâneas",consulta_completa__11[[#This Row],[13 - Ocorrências/Ambientes Atingidos]]),0)</f>
        <v>0</v>
      </c>
      <c r="BO594" s="85" t="str">
        <f t="shared" si="287"/>
        <v/>
      </c>
      <c r="BP594" s="84">
        <f>IFERROR(FIND("Atmosfera",consulta_completa__11[[#This Row],[13 - Ocorrências/Ambientes Atingidos]]),0)</f>
        <v>0</v>
      </c>
      <c r="BQ594" s="85" t="str">
        <f t="shared" si="288"/>
        <v/>
      </c>
      <c r="BR594" s="84">
        <f>IFERROR(FIND("Flora",consulta_completa__11[[#This Row],[13 - Ocorrências/Ambientes Atingidos]]),0)</f>
        <v>0</v>
      </c>
      <c r="BS594" s="85" t="str">
        <f t="shared" si="289"/>
        <v/>
      </c>
      <c r="BT594" s="84">
        <f>IFERROR(FIND("Fauna",consulta_completa__11[[#This Row],[13 - Ocorrências/Ambientes Atingidos]]),0)</f>
        <v>0</v>
      </c>
      <c r="BU594" s="85" t="str">
        <f t="shared" si="290"/>
        <v/>
      </c>
      <c r="BV594" s="84">
        <f>IFERROR(FIND("UC federal",consulta_completa__11[[#This Row],[13 - Ocorrências/Ambientes Atingidos]]),0)</f>
        <v>0</v>
      </c>
      <c r="BW594" s="85" t="str">
        <f t="shared" si="291"/>
        <v/>
      </c>
      <c r="BX594" s="84">
        <f>IFERROR(FIND("UC estadual/municipal",consulta_completa__11[[#This Row],[13 - Ocorrências/Ambientes Atingidos]]),0)</f>
        <v>0</v>
      </c>
      <c r="BY594" s="85" t="str">
        <f t="shared" si="292"/>
        <v/>
      </c>
      <c r="BZ594" s="84">
        <f>IFERROR(FIND("Outro(s)",consulta_completa__11[[#This Row],[13 - Ocorrências/Ambientes Atingidos]]),0)</f>
        <v>0</v>
      </c>
      <c r="CA594" s="85" t="str">
        <f t="shared" si="293"/>
        <v/>
      </c>
      <c r="CB594" s="84">
        <f>IFERROR(FIND("Sem dano",consulta_completa__11[[#This Row],[13 - Ocorrências/Ambientes Atingidos]]),0)</f>
        <v>0</v>
      </c>
      <c r="CC594" s="85" t="str">
        <f t="shared" si="294"/>
        <v/>
      </c>
      <c r="CD594" s="84" t="str">
        <f>IF(consulta_completa__11[[#This Row],[13 - Ocorrências/Ambientes Atingidos]]="","X","")</f>
        <v/>
      </c>
      <c r="CE594" s="86">
        <f>IFERROR(FIND("IBAMA",consulta_completa__11[[#This Row],[14 - Inst. Atuando no Local]]),0)</f>
        <v>0</v>
      </c>
      <c r="CF594" s="86" t="str">
        <f t="shared" si="295"/>
        <v/>
      </c>
      <c r="CG594" s="86">
        <f>IFERROR(FIND("OEMA",consulta_completa__11[[#This Row],[14 - Inst. Atuando no Local]]),0)</f>
        <v>0</v>
      </c>
      <c r="CH594" s="86" t="str">
        <f t="shared" si="296"/>
        <v/>
      </c>
      <c r="CI594" s="86">
        <f>IFERROR(FIND("DEFESA CIVIL",consulta_completa__11[[#This Row],[14 - Inst. Atuando no Local]]),0)</f>
        <v>0</v>
      </c>
      <c r="CJ594" s="86" t="str">
        <f t="shared" si="297"/>
        <v/>
      </c>
      <c r="CK594" s="86">
        <f>IFERROR(FIND("CORPO DE BOMBEIROS",consulta_completa__11[[#This Row],[14 - Inst. Atuando no Local]]),0)</f>
        <v>0</v>
      </c>
      <c r="CL594" s="86" t="str">
        <f t="shared" si="298"/>
        <v/>
      </c>
      <c r="CM594" s="86">
        <f>IFERROR(FIND("POLÍCIA RODOVIÁRIA",consulta_completa__11[[#This Row],[14 - Inst. Atuando no Local]]),0)</f>
        <v>0</v>
      </c>
      <c r="CN594" s="86" t="str">
        <f t="shared" si="299"/>
        <v/>
      </c>
      <c r="CO594" s="86">
        <f>IFERROR(FIND("POLÍCIA MILITAR",consulta_completa__11[[#This Row],[14 - Inst. Atuando no Local]]),0)</f>
        <v>0</v>
      </c>
      <c r="CP594" s="86" t="str">
        <f t="shared" si="300"/>
        <v/>
      </c>
      <c r="CQ594" s="86">
        <f>IFERROR(FIND("POLÍCIA CIVIL",consulta_completa__11[[#This Row],[14 - Inst. Atuando no Local]]),0)</f>
        <v>0</v>
      </c>
      <c r="CR594" s="86" t="str">
        <f t="shared" si="301"/>
        <v/>
      </c>
      <c r="CS594" s="86">
        <f>IFERROR(FIND("MARINHA DO BRASIL",consulta_completa__11[[#This Row],[14 - Inst. Atuando no Local]]),0)</f>
        <v>0</v>
      </c>
      <c r="CT594" s="86" t="str">
        <f t="shared" si="302"/>
        <v/>
      </c>
      <c r="CU594" s="86">
        <f>IFERROR(FIND("EMPRESA ESPECIALIZADA EM ATENDIMENTO",consulta_completa__11[[#This Row],[14 - Inst. Atuando no Local]]),0)</f>
        <v>0</v>
      </c>
      <c r="CV594" s="86" t="str">
        <f t="shared" si="303"/>
        <v/>
      </c>
      <c r="CW594" s="86">
        <f>IFERROR(FIND("IBAMA",consulta_completa__11[[#This Row],[14 - Inst. Atuando no Local]]),0)</f>
        <v>0</v>
      </c>
      <c r="CX594" s="86" t="str">
        <f t="shared" si="304"/>
        <v/>
      </c>
      <c r="CY594" s="86" t="str">
        <f>IF(consulta_completa__11[[#This Row],[14 - Inst. Atuando no Local]]="","X","")</f>
        <v/>
      </c>
      <c r="CZ594" s="86">
        <f>IFERROR(FIND("OUTRA (S)",consulta_completa__11[[#This Row],[14 - Inst. Atuando no Local]]),0)</f>
        <v>0</v>
      </c>
      <c r="DA594" s="86" t="str">
        <f t="shared" si="305"/>
        <v/>
      </c>
      <c r="DB594" s="37" t="str">
        <f t="shared" si="306"/>
        <v>Sim</v>
      </c>
      <c r="DC594" s="37" t="str">
        <f t="shared" si="307"/>
        <v>Não</v>
      </c>
      <c r="DD594" s="37" t="str">
        <f t="shared" si="308"/>
        <v>Sim</v>
      </c>
      <c r="DE594" s="89" t="str">
        <f t="shared" si="310"/>
        <v>Estadual</v>
      </c>
    </row>
    <row r="595" spans="1:109">
      <c r="A595" s="15">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4">
        <f>IFERROR(FIND("Óbitos/feridos",consulta_completa__11[[#This Row],[13 - Ocorrências/Ambientes Atingidos]]),0)</f>
        <v>0</v>
      </c>
      <c r="AY595" s="85" t="str">
        <f t="shared" si="280"/>
        <v/>
      </c>
      <c r="AZ595" s="84">
        <f>IFERROR(FIND("População afetada/evacuada",consulta_completa__11[[#This Row],[13 - Ocorrências/Ambientes Atingidos]]),0)</f>
        <v>0</v>
      </c>
      <c r="BA595" s="84" t="str">
        <f t="shared" si="281"/>
        <v/>
      </c>
      <c r="BB595" s="84">
        <f>IFERROR(FIND("Suspensão de abastecimento de água",consulta_completa__11[[#This Row],[13 - Ocorrências/Ambientes Atingidos]]),0)</f>
        <v>0</v>
      </c>
      <c r="BC595" s="85" t="str">
        <f t="shared" si="309"/>
        <v/>
      </c>
      <c r="BD595" s="84">
        <f>IFERROR(FIND("Rio/córrego",consulta_completa__11[[#This Row],[13 - Ocorrências/Ambientes Atingidos]]),0)</f>
        <v>1</v>
      </c>
      <c r="BE595" s="85" t="str">
        <f t="shared" si="282"/>
        <v>X</v>
      </c>
      <c r="BF595" s="84">
        <f>IFERROR(FIND("Lago",consulta_completa__11[[#This Row],[13 - Ocorrências/Ambientes Atingidos]]),0)</f>
        <v>0</v>
      </c>
      <c r="BG595" s="85" t="str">
        <f t="shared" si="283"/>
        <v/>
      </c>
      <c r="BH595" s="84">
        <f>IFERROR(FIND("Mar",consulta_completa__11[[#This Row],[13 - Ocorrências/Ambientes Atingidos]]),0)</f>
        <v>0</v>
      </c>
      <c r="BI595" s="85" t="str">
        <f t="shared" si="284"/>
        <v/>
      </c>
      <c r="BJ595" s="84">
        <f>IFERROR(FIND("Praia",consulta_completa__11[[#This Row],[13 - Ocorrências/Ambientes Atingidos]]),0)</f>
        <v>0</v>
      </c>
      <c r="BK595" s="85" t="str">
        <f t="shared" si="285"/>
        <v/>
      </c>
      <c r="BL595" s="84">
        <f>IFERROR(FIND("Solo",consulta_completa__11[[#This Row],[13 - Ocorrências/Ambientes Atingidos]]),0)</f>
        <v>14</v>
      </c>
      <c r="BM595" s="85" t="str">
        <f t="shared" si="286"/>
        <v>X</v>
      </c>
      <c r="BN595" s="84">
        <f>IFERROR(FIND("Águas subterrâneas",consulta_completa__11[[#This Row],[13 - Ocorrências/Ambientes Atingidos]]),0)</f>
        <v>0</v>
      </c>
      <c r="BO595" s="85" t="str">
        <f t="shared" si="287"/>
        <v/>
      </c>
      <c r="BP595" s="84">
        <f>IFERROR(FIND("Atmosfera",consulta_completa__11[[#This Row],[13 - Ocorrências/Ambientes Atingidos]]),0)</f>
        <v>0</v>
      </c>
      <c r="BQ595" s="85" t="str">
        <f t="shared" si="288"/>
        <v/>
      </c>
      <c r="BR595" s="84">
        <f>IFERROR(FIND("Flora",consulta_completa__11[[#This Row],[13 - Ocorrências/Ambientes Atingidos]]),0)</f>
        <v>0</v>
      </c>
      <c r="BS595" s="85" t="str">
        <f t="shared" si="289"/>
        <v/>
      </c>
      <c r="BT595" s="84">
        <f>IFERROR(FIND("Fauna",consulta_completa__11[[#This Row],[13 - Ocorrências/Ambientes Atingidos]]),0)</f>
        <v>0</v>
      </c>
      <c r="BU595" s="85" t="str">
        <f t="shared" si="290"/>
        <v/>
      </c>
      <c r="BV595" s="84">
        <f>IFERROR(FIND("UC federal",consulta_completa__11[[#This Row],[13 - Ocorrências/Ambientes Atingidos]]),0)</f>
        <v>0</v>
      </c>
      <c r="BW595" s="85" t="str">
        <f t="shared" si="291"/>
        <v/>
      </c>
      <c r="BX595" s="84">
        <f>IFERROR(FIND("UC estadual/municipal",consulta_completa__11[[#This Row],[13 - Ocorrências/Ambientes Atingidos]]),0)</f>
        <v>0</v>
      </c>
      <c r="BY595" s="85" t="str">
        <f t="shared" si="292"/>
        <v/>
      </c>
      <c r="BZ595" s="84">
        <f>IFERROR(FIND("Outro(s)",consulta_completa__11[[#This Row],[13 - Ocorrências/Ambientes Atingidos]]),0)</f>
        <v>20</v>
      </c>
      <c r="CA595" s="85" t="str">
        <f t="shared" si="293"/>
        <v>X</v>
      </c>
      <c r="CB595" s="84">
        <f>IFERROR(FIND("Sem dano",consulta_completa__11[[#This Row],[13 - Ocorrências/Ambientes Atingidos]]),0)</f>
        <v>0</v>
      </c>
      <c r="CC595" s="85" t="str">
        <f t="shared" si="294"/>
        <v/>
      </c>
      <c r="CD595" s="84" t="str">
        <f>IF(consulta_completa__11[[#This Row],[13 - Ocorrências/Ambientes Atingidos]]="","X","")</f>
        <v/>
      </c>
      <c r="CE595" s="86">
        <f>IFERROR(FIND("IBAMA",consulta_completa__11[[#This Row],[14 - Inst. Atuando no Local]]),0)</f>
        <v>0</v>
      </c>
      <c r="CF595" s="86" t="str">
        <f t="shared" si="295"/>
        <v/>
      </c>
      <c r="CG595" s="86">
        <f>IFERROR(FIND("OEMA",consulta_completa__11[[#This Row],[14 - Inst. Atuando no Local]]),0)</f>
        <v>0</v>
      </c>
      <c r="CH595" s="86" t="str">
        <f t="shared" si="296"/>
        <v/>
      </c>
      <c r="CI595" s="86">
        <f>IFERROR(FIND("DEFESA CIVIL",consulta_completa__11[[#This Row],[14 - Inst. Atuando no Local]]),0)</f>
        <v>0</v>
      </c>
      <c r="CJ595" s="86" t="str">
        <f t="shared" si="297"/>
        <v/>
      </c>
      <c r="CK595" s="86">
        <f>IFERROR(FIND("CORPO DE BOMBEIROS",consulta_completa__11[[#This Row],[14 - Inst. Atuando no Local]]),0)</f>
        <v>0</v>
      </c>
      <c r="CL595" s="86" t="str">
        <f t="shared" si="298"/>
        <v/>
      </c>
      <c r="CM595" s="86">
        <f>IFERROR(FIND("POLÍCIA RODOVIÁRIA",consulta_completa__11[[#This Row],[14 - Inst. Atuando no Local]]),0)</f>
        <v>0</v>
      </c>
      <c r="CN595" s="86" t="str">
        <f t="shared" si="299"/>
        <v/>
      </c>
      <c r="CO595" s="86">
        <f>IFERROR(FIND("POLÍCIA MILITAR",consulta_completa__11[[#This Row],[14 - Inst. Atuando no Local]]),0)</f>
        <v>0</v>
      </c>
      <c r="CP595" s="86" t="str">
        <f t="shared" si="300"/>
        <v/>
      </c>
      <c r="CQ595" s="86">
        <f>IFERROR(FIND("POLÍCIA CIVIL",consulta_completa__11[[#This Row],[14 - Inst. Atuando no Local]]),0)</f>
        <v>0</v>
      </c>
      <c r="CR595" s="86" t="str">
        <f t="shared" si="301"/>
        <v/>
      </c>
      <c r="CS595" s="86">
        <f>IFERROR(FIND("MARINHA DO BRASIL",consulta_completa__11[[#This Row],[14 - Inst. Atuando no Local]]),0)</f>
        <v>0</v>
      </c>
      <c r="CT595" s="86" t="str">
        <f t="shared" si="302"/>
        <v/>
      </c>
      <c r="CU595" s="86">
        <f>IFERROR(FIND("EMPRESA ESPECIALIZADA EM ATENDIMENTO",consulta_completa__11[[#This Row],[14 - Inst. Atuando no Local]]),0)</f>
        <v>0</v>
      </c>
      <c r="CV595" s="86" t="str">
        <f t="shared" si="303"/>
        <v/>
      </c>
      <c r="CW595" s="86">
        <f>IFERROR(FIND("IBAMA",consulta_completa__11[[#This Row],[14 - Inst. Atuando no Local]]),0)</f>
        <v>0</v>
      </c>
      <c r="CX595" s="86" t="str">
        <f t="shared" si="304"/>
        <v/>
      </c>
      <c r="CY595" s="86" t="str">
        <f>IF(consulta_completa__11[[#This Row],[14 - Inst. Atuando no Local]]="","X","")</f>
        <v/>
      </c>
      <c r="CZ595" s="86">
        <f>IFERROR(FIND("OUTRA (S)",consulta_completa__11[[#This Row],[14 - Inst. Atuando no Local]]),0)</f>
        <v>0</v>
      </c>
      <c r="DA595" s="86" t="str">
        <f t="shared" si="305"/>
        <v/>
      </c>
      <c r="DB595" s="37" t="str">
        <f t="shared" si="306"/>
        <v>Sim</v>
      </c>
      <c r="DC595" s="37" t="str">
        <f t="shared" si="307"/>
        <v>Não</v>
      </c>
      <c r="DD595" s="37" t="str">
        <f t="shared" si="308"/>
        <v>Sim</v>
      </c>
      <c r="DE595" s="89" t="str">
        <f t="shared" si="310"/>
        <v>Sem informação</v>
      </c>
    </row>
    <row r="596" spans="1:109">
      <c r="A596" s="15">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4">
        <f>IFERROR(FIND("Óbitos/feridos",consulta_completa__11[[#This Row],[13 - Ocorrências/Ambientes Atingidos]]),0)</f>
        <v>0</v>
      </c>
      <c r="AY596" s="85" t="str">
        <f t="shared" si="280"/>
        <v/>
      </c>
      <c r="AZ596" s="84">
        <f>IFERROR(FIND("População afetada/evacuada",consulta_completa__11[[#This Row],[13 - Ocorrências/Ambientes Atingidos]]),0)</f>
        <v>0</v>
      </c>
      <c r="BA596" s="84" t="str">
        <f t="shared" si="281"/>
        <v/>
      </c>
      <c r="BB596" s="84">
        <f>IFERROR(FIND("Suspensão de abastecimento de água",consulta_completa__11[[#This Row],[13 - Ocorrências/Ambientes Atingidos]]),0)</f>
        <v>0</v>
      </c>
      <c r="BC596" s="85" t="str">
        <f t="shared" si="309"/>
        <v/>
      </c>
      <c r="BD596" s="84">
        <f>IFERROR(FIND("Rio/córrego",consulta_completa__11[[#This Row],[13 - Ocorrências/Ambientes Atingidos]]),0)</f>
        <v>0</v>
      </c>
      <c r="BE596" s="85" t="str">
        <f t="shared" si="282"/>
        <v/>
      </c>
      <c r="BF596" s="84">
        <f>IFERROR(FIND("Lago",consulta_completa__11[[#This Row],[13 - Ocorrências/Ambientes Atingidos]]),0)</f>
        <v>0</v>
      </c>
      <c r="BG596" s="85" t="str">
        <f t="shared" si="283"/>
        <v/>
      </c>
      <c r="BH596" s="84">
        <f>IFERROR(FIND("Mar",consulta_completa__11[[#This Row],[13 - Ocorrências/Ambientes Atingidos]]),0)</f>
        <v>1</v>
      </c>
      <c r="BI596" s="85" t="str">
        <f t="shared" si="284"/>
        <v>X</v>
      </c>
      <c r="BJ596" s="84">
        <f>IFERROR(FIND("Praia",consulta_completa__11[[#This Row],[13 - Ocorrências/Ambientes Atingidos]]),0)</f>
        <v>0</v>
      </c>
      <c r="BK596" s="85" t="str">
        <f t="shared" si="285"/>
        <v/>
      </c>
      <c r="BL596" s="84">
        <f>IFERROR(FIND("Solo",consulta_completa__11[[#This Row],[13 - Ocorrências/Ambientes Atingidos]]),0)</f>
        <v>0</v>
      </c>
      <c r="BM596" s="85" t="str">
        <f t="shared" si="286"/>
        <v/>
      </c>
      <c r="BN596" s="84">
        <f>IFERROR(FIND("Águas subterrâneas",consulta_completa__11[[#This Row],[13 - Ocorrências/Ambientes Atingidos]]),0)</f>
        <v>0</v>
      </c>
      <c r="BO596" s="85" t="str">
        <f t="shared" si="287"/>
        <v/>
      </c>
      <c r="BP596" s="84">
        <f>IFERROR(FIND("Atmosfera",consulta_completa__11[[#This Row],[13 - Ocorrências/Ambientes Atingidos]]),0)</f>
        <v>0</v>
      </c>
      <c r="BQ596" s="85" t="str">
        <f t="shared" si="288"/>
        <v/>
      </c>
      <c r="BR596" s="84">
        <f>IFERROR(FIND("Flora",consulta_completa__11[[#This Row],[13 - Ocorrências/Ambientes Atingidos]]),0)</f>
        <v>0</v>
      </c>
      <c r="BS596" s="85" t="str">
        <f t="shared" si="289"/>
        <v/>
      </c>
      <c r="BT596" s="84">
        <f>IFERROR(FIND("Fauna",consulta_completa__11[[#This Row],[13 - Ocorrências/Ambientes Atingidos]]),0)</f>
        <v>0</v>
      </c>
      <c r="BU596" s="85" t="str">
        <f t="shared" si="290"/>
        <v/>
      </c>
      <c r="BV596" s="84">
        <f>IFERROR(FIND("UC federal",consulta_completa__11[[#This Row],[13 - Ocorrências/Ambientes Atingidos]]),0)</f>
        <v>0</v>
      </c>
      <c r="BW596" s="85" t="str">
        <f t="shared" si="291"/>
        <v/>
      </c>
      <c r="BX596" s="84">
        <f>IFERROR(FIND("UC estadual/municipal",consulta_completa__11[[#This Row],[13 - Ocorrências/Ambientes Atingidos]]),0)</f>
        <v>0</v>
      </c>
      <c r="BY596" s="85" t="str">
        <f t="shared" si="292"/>
        <v/>
      </c>
      <c r="BZ596" s="84">
        <f>IFERROR(FIND("Outro(s)",consulta_completa__11[[#This Row],[13 - Ocorrências/Ambientes Atingidos]]),0)</f>
        <v>0</v>
      </c>
      <c r="CA596" s="85" t="str">
        <f t="shared" si="293"/>
        <v/>
      </c>
      <c r="CB596" s="84">
        <f>IFERROR(FIND("Sem dano",consulta_completa__11[[#This Row],[13 - Ocorrências/Ambientes Atingidos]]),0)</f>
        <v>0</v>
      </c>
      <c r="CC596" s="85" t="str">
        <f t="shared" si="294"/>
        <v/>
      </c>
      <c r="CD596" s="84" t="str">
        <f>IF(consulta_completa__11[[#This Row],[13 - Ocorrências/Ambientes Atingidos]]="","X","")</f>
        <v/>
      </c>
      <c r="CE596" s="86">
        <f>IFERROR(FIND("IBAMA",consulta_completa__11[[#This Row],[14 - Inst. Atuando no Local]]),0)</f>
        <v>0</v>
      </c>
      <c r="CF596" s="86" t="str">
        <f t="shared" si="295"/>
        <v/>
      </c>
      <c r="CG596" s="86">
        <f>IFERROR(FIND("OEMA",consulta_completa__11[[#This Row],[14 - Inst. Atuando no Local]]),0)</f>
        <v>0</v>
      </c>
      <c r="CH596" s="86" t="str">
        <f t="shared" si="296"/>
        <v/>
      </c>
      <c r="CI596" s="86">
        <f>IFERROR(FIND("DEFESA CIVIL",consulta_completa__11[[#This Row],[14 - Inst. Atuando no Local]]),0)</f>
        <v>0</v>
      </c>
      <c r="CJ596" s="86" t="str">
        <f t="shared" si="297"/>
        <v/>
      </c>
      <c r="CK596" s="86">
        <f>IFERROR(FIND("CORPO DE BOMBEIROS",consulta_completa__11[[#This Row],[14 - Inst. Atuando no Local]]),0)</f>
        <v>0</v>
      </c>
      <c r="CL596" s="86" t="str">
        <f t="shared" si="298"/>
        <v/>
      </c>
      <c r="CM596" s="86">
        <f>IFERROR(FIND("POLÍCIA RODOVIÁRIA",consulta_completa__11[[#This Row],[14 - Inst. Atuando no Local]]),0)</f>
        <v>0</v>
      </c>
      <c r="CN596" s="86" t="str">
        <f t="shared" si="299"/>
        <v/>
      </c>
      <c r="CO596" s="86">
        <f>IFERROR(FIND("POLÍCIA MILITAR",consulta_completa__11[[#This Row],[14 - Inst. Atuando no Local]]),0)</f>
        <v>0</v>
      </c>
      <c r="CP596" s="86" t="str">
        <f t="shared" si="300"/>
        <v/>
      </c>
      <c r="CQ596" s="86">
        <f>IFERROR(FIND("POLÍCIA CIVIL",consulta_completa__11[[#This Row],[14 - Inst. Atuando no Local]]),0)</f>
        <v>0</v>
      </c>
      <c r="CR596" s="86" t="str">
        <f t="shared" si="301"/>
        <v/>
      </c>
      <c r="CS596" s="86">
        <f>IFERROR(FIND("MARINHA DO BRASIL",consulta_completa__11[[#This Row],[14 - Inst. Atuando no Local]]),0)</f>
        <v>0</v>
      </c>
      <c r="CT596" s="86" t="str">
        <f t="shared" si="302"/>
        <v/>
      </c>
      <c r="CU596" s="86">
        <f>IFERROR(FIND("EMPRESA ESPECIALIZADA EM ATENDIMENTO",consulta_completa__11[[#This Row],[14 - Inst. Atuando no Local]]),0)</f>
        <v>0</v>
      </c>
      <c r="CV596" s="86" t="str">
        <f t="shared" si="303"/>
        <v/>
      </c>
      <c r="CW596" s="86">
        <f>IFERROR(FIND("IBAMA",consulta_completa__11[[#This Row],[14 - Inst. Atuando no Local]]),0)</f>
        <v>0</v>
      </c>
      <c r="CX596" s="86" t="str">
        <f t="shared" si="304"/>
        <v/>
      </c>
      <c r="CY596" s="86" t="str">
        <f>IF(consulta_completa__11[[#This Row],[14 - Inst. Atuando no Local]]="","X","")</f>
        <v/>
      </c>
      <c r="CZ596" s="86">
        <f>IFERROR(FIND("OUTRA (S)",consulta_completa__11[[#This Row],[14 - Inst. Atuando no Local]]),0)</f>
        <v>0</v>
      </c>
      <c r="DA596" s="86" t="str">
        <f t="shared" si="305"/>
        <v/>
      </c>
      <c r="DB596" s="37" t="str">
        <f t="shared" si="306"/>
        <v>Sim</v>
      </c>
      <c r="DC596" s="37" t="str">
        <f t="shared" si="307"/>
        <v>Não</v>
      </c>
      <c r="DD596" s="37" t="str">
        <f t="shared" si="308"/>
        <v>Sim</v>
      </c>
      <c r="DE596" s="89" t="str">
        <f t="shared" si="310"/>
        <v>Federal</v>
      </c>
    </row>
    <row r="597" spans="1:109">
      <c r="A597" s="15">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4">
        <f>IFERROR(FIND("Óbitos/feridos",consulta_completa__11[[#This Row],[13 - Ocorrências/Ambientes Atingidos]]),0)</f>
        <v>1</v>
      </c>
      <c r="AY597" s="85" t="str">
        <f t="shared" si="280"/>
        <v>X</v>
      </c>
      <c r="AZ597" s="84">
        <f>IFERROR(FIND("População afetada/evacuada",consulta_completa__11[[#This Row],[13 - Ocorrências/Ambientes Atingidos]]),0)</f>
        <v>0</v>
      </c>
      <c r="BA597" s="84" t="str">
        <f t="shared" si="281"/>
        <v/>
      </c>
      <c r="BB597" s="84">
        <f>IFERROR(FIND("Suspensão de abastecimento de água",consulta_completa__11[[#This Row],[13 - Ocorrências/Ambientes Atingidos]]),0)</f>
        <v>0</v>
      </c>
      <c r="BC597" s="85" t="str">
        <f t="shared" si="309"/>
        <v/>
      </c>
      <c r="BD597" s="84">
        <f>IFERROR(FIND("Rio/córrego",consulta_completa__11[[#This Row],[13 - Ocorrências/Ambientes Atingidos]]),0)</f>
        <v>17</v>
      </c>
      <c r="BE597" s="85" t="str">
        <f t="shared" si="282"/>
        <v>X</v>
      </c>
      <c r="BF597" s="84">
        <f>IFERROR(FIND("Lago",consulta_completa__11[[#This Row],[13 - Ocorrências/Ambientes Atingidos]]),0)</f>
        <v>0</v>
      </c>
      <c r="BG597" s="85" t="str">
        <f t="shared" si="283"/>
        <v/>
      </c>
      <c r="BH597" s="84">
        <f>IFERROR(FIND("Mar",consulta_completa__11[[#This Row],[13 - Ocorrências/Ambientes Atingidos]]),0)</f>
        <v>0</v>
      </c>
      <c r="BI597" s="85" t="str">
        <f t="shared" si="284"/>
        <v/>
      </c>
      <c r="BJ597" s="84">
        <f>IFERROR(FIND("Praia",consulta_completa__11[[#This Row],[13 - Ocorrências/Ambientes Atingidos]]),0)</f>
        <v>0</v>
      </c>
      <c r="BK597" s="85" t="str">
        <f t="shared" si="285"/>
        <v/>
      </c>
      <c r="BL597" s="84">
        <f>IFERROR(FIND("Solo",consulta_completa__11[[#This Row],[13 - Ocorrências/Ambientes Atingidos]]),0)</f>
        <v>0</v>
      </c>
      <c r="BM597" s="85" t="str">
        <f t="shared" si="286"/>
        <v/>
      </c>
      <c r="BN597" s="84">
        <f>IFERROR(FIND("Águas subterrâneas",consulta_completa__11[[#This Row],[13 - Ocorrências/Ambientes Atingidos]]),0)</f>
        <v>0</v>
      </c>
      <c r="BO597" s="85" t="str">
        <f t="shared" si="287"/>
        <v/>
      </c>
      <c r="BP597" s="84">
        <f>IFERROR(FIND("Atmosfera",consulta_completa__11[[#This Row],[13 - Ocorrências/Ambientes Atingidos]]),0)</f>
        <v>0</v>
      </c>
      <c r="BQ597" s="85" t="str">
        <f t="shared" si="288"/>
        <v/>
      </c>
      <c r="BR597" s="84">
        <f>IFERROR(FIND("Flora",consulta_completa__11[[#This Row],[13 - Ocorrências/Ambientes Atingidos]]),0)</f>
        <v>30</v>
      </c>
      <c r="BS597" s="85" t="str">
        <f t="shared" si="289"/>
        <v>X</v>
      </c>
      <c r="BT597" s="84">
        <f>IFERROR(FIND("Fauna",consulta_completa__11[[#This Row],[13 - Ocorrências/Ambientes Atingidos]]),0)</f>
        <v>0</v>
      </c>
      <c r="BU597" s="85" t="str">
        <f t="shared" si="290"/>
        <v/>
      </c>
      <c r="BV597" s="84">
        <f>IFERROR(FIND("UC federal",consulta_completa__11[[#This Row],[13 - Ocorrências/Ambientes Atingidos]]),0)</f>
        <v>0</v>
      </c>
      <c r="BW597" s="85" t="str">
        <f t="shared" si="291"/>
        <v/>
      </c>
      <c r="BX597" s="84">
        <f>IFERROR(FIND("UC estadual/municipal",consulta_completa__11[[#This Row],[13 - Ocorrências/Ambientes Atingidos]]),0)</f>
        <v>0</v>
      </c>
      <c r="BY597" s="85" t="str">
        <f t="shared" si="292"/>
        <v/>
      </c>
      <c r="BZ597" s="84">
        <f>IFERROR(FIND("Outro(s)",consulta_completa__11[[#This Row],[13 - Ocorrências/Ambientes Atingidos]]),0)</f>
        <v>0</v>
      </c>
      <c r="CA597" s="85" t="str">
        <f t="shared" si="293"/>
        <v/>
      </c>
      <c r="CB597" s="84">
        <f>IFERROR(FIND("Sem dano",consulta_completa__11[[#This Row],[13 - Ocorrências/Ambientes Atingidos]]),0)</f>
        <v>0</v>
      </c>
      <c r="CC597" s="85" t="str">
        <f t="shared" si="294"/>
        <v/>
      </c>
      <c r="CD597" s="84" t="str">
        <f>IF(consulta_completa__11[[#This Row],[13 - Ocorrências/Ambientes Atingidos]]="","X","")</f>
        <v/>
      </c>
      <c r="CE597" s="86">
        <f>IFERROR(FIND("IBAMA",consulta_completa__11[[#This Row],[14 - Inst. Atuando no Local]]),0)</f>
        <v>0</v>
      </c>
      <c r="CF597" s="86" t="str">
        <f t="shared" si="295"/>
        <v/>
      </c>
      <c r="CG597" s="86">
        <f>IFERROR(FIND("OEMA",consulta_completa__11[[#This Row],[14 - Inst. Atuando no Local]]),0)</f>
        <v>0</v>
      </c>
      <c r="CH597" s="86" t="str">
        <f t="shared" si="296"/>
        <v/>
      </c>
      <c r="CI597" s="86">
        <f>IFERROR(FIND("DEFESA CIVIL",consulta_completa__11[[#This Row],[14 - Inst. Atuando no Local]]),0)</f>
        <v>0</v>
      </c>
      <c r="CJ597" s="86" t="str">
        <f t="shared" si="297"/>
        <v/>
      </c>
      <c r="CK597" s="86">
        <f>IFERROR(FIND("CORPO DE BOMBEIROS",consulta_completa__11[[#This Row],[14 - Inst. Atuando no Local]]),0)</f>
        <v>0</v>
      </c>
      <c r="CL597" s="86" t="str">
        <f t="shared" si="298"/>
        <v/>
      </c>
      <c r="CM597" s="86">
        <f>IFERROR(FIND("POLÍCIA RODOVIÁRIA",consulta_completa__11[[#This Row],[14 - Inst. Atuando no Local]]),0)</f>
        <v>0</v>
      </c>
      <c r="CN597" s="86" t="str">
        <f t="shared" si="299"/>
        <v/>
      </c>
      <c r="CO597" s="86">
        <f>IFERROR(FIND("POLÍCIA MILITAR",consulta_completa__11[[#This Row],[14 - Inst. Atuando no Local]]),0)</f>
        <v>0</v>
      </c>
      <c r="CP597" s="86" t="str">
        <f t="shared" si="300"/>
        <v/>
      </c>
      <c r="CQ597" s="86">
        <f>IFERROR(FIND("POLÍCIA CIVIL",consulta_completa__11[[#This Row],[14 - Inst. Atuando no Local]]),0)</f>
        <v>0</v>
      </c>
      <c r="CR597" s="86" t="str">
        <f t="shared" si="301"/>
        <v/>
      </c>
      <c r="CS597" s="86">
        <f>IFERROR(FIND("MARINHA DO BRASIL",consulta_completa__11[[#This Row],[14 - Inst. Atuando no Local]]),0)</f>
        <v>0</v>
      </c>
      <c r="CT597" s="86" t="str">
        <f t="shared" si="302"/>
        <v/>
      </c>
      <c r="CU597" s="86">
        <f>IFERROR(FIND("EMPRESA ESPECIALIZADA EM ATENDIMENTO",consulta_completa__11[[#This Row],[14 - Inst. Atuando no Local]]),0)</f>
        <v>0</v>
      </c>
      <c r="CV597" s="86" t="str">
        <f t="shared" si="303"/>
        <v/>
      </c>
      <c r="CW597" s="86">
        <f>IFERROR(FIND("IBAMA",consulta_completa__11[[#This Row],[14 - Inst. Atuando no Local]]),0)</f>
        <v>0</v>
      </c>
      <c r="CX597" s="86" t="str">
        <f t="shared" si="304"/>
        <v/>
      </c>
      <c r="CY597" s="86" t="str">
        <f>IF(consulta_completa__11[[#This Row],[14 - Inst. Atuando no Local]]="","X","")</f>
        <v/>
      </c>
      <c r="CZ597" s="86">
        <f>IFERROR(FIND("OUTRA (S)",consulta_completa__11[[#This Row],[14 - Inst. Atuando no Local]]),0)</f>
        <v>0</v>
      </c>
      <c r="DA597" s="86" t="str">
        <f t="shared" si="305"/>
        <v/>
      </c>
      <c r="DB597" s="37" t="str">
        <f t="shared" si="306"/>
        <v>Sim</v>
      </c>
      <c r="DC597" s="37" t="str">
        <f t="shared" si="307"/>
        <v>Não</v>
      </c>
      <c r="DD597" s="37" t="str">
        <f t="shared" si="308"/>
        <v>Sim</v>
      </c>
      <c r="DE597" s="89" t="str">
        <f t="shared" si="310"/>
        <v>Sem informação</v>
      </c>
    </row>
    <row r="598" spans="1:109">
      <c r="A598" s="15">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4">
        <f>IFERROR(FIND("Óbitos/feridos",consulta_completa__11[[#This Row],[13 - Ocorrências/Ambientes Atingidos]]),0)</f>
        <v>0</v>
      </c>
      <c r="AY598" s="85" t="str">
        <f t="shared" si="280"/>
        <v/>
      </c>
      <c r="AZ598" s="84">
        <f>IFERROR(FIND("População afetada/evacuada",consulta_completa__11[[#This Row],[13 - Ocorrências/Ambientes Atingidos]]),0)</f>
        <v>0</v>
      </c>
      <c r="BA598" s="84" t="str">
        <f t="shared" si="281"/>
        <v/>
      </c>
      <c r="BB598" s="84">
        <f>IFERROR(FIND("Suspensão de abastecimento de água",consulta_completa__11[[#This Row],[13 - Ocorrências/Ambientes Atingidos]]),0)</f>
        <v>0</v>
      </c>
      <c r="BC598" s="85" t="str">
        <f t="shared" si="309"/>
        <v/>
      </c>
      <c r="BD598" s="84">
        <f>IFERROR(FIND("Rio/córrego",consulta_completa__11[[#This Row],[13 - Ocorrências/Ambientes Atingidos]]),0)</f>
        <v>0</v>
      </c>
      <c r="BE598" s="85" t="str">
        <f t="shared" si="282"/>
        <v/>
      </c>
      <c r="BF598" s="84">
        <f>IFERROR(FIND("Lago",consulta_completa__11[[#This Row],[13 - Ocorrências/Ambientes Atingidos]]),0)</f>
        <v>0</v>
      </c>
      <c r="BG598" s="85" t="str">
        <f t="shared" si="283"/>
        <v/>
      </c>
      <c r="BH598" s="84">
        <f>IFERROR(FIND("Mar",consulta_completa__11[[#This Row],[13 - Ocorrências/Ambientes Atingidos]]),0)</f>
        <v>0</v>
      </c>
      <c r="BI598" s="85" t="str">
        <f t="shared" si="284"/>
        <v/>
      </c>
      <c r="BJ598" s="84">
        <f>IFERROR(FIND("Praia",consulta_completa__11[[#This Row],[13 - Ocorrências/Ambientes Atingidos]]),0)</f>
        <v>0</v>
      </c>
      <c r="BK598" s="85" t="str">
        <f t="shared" si="285"/>
        <v/>
      </c>
      <c r="BL598" s="84">
        <f>IFERROR(FIND("Solo",consulta_completa__11[[#This Row],[13 - Ocorrências/Ambientes Atingidos]]),0)</f>
        <v>0</v>
      </c>
      <c r="BM598" s="85" t="str">
        <f t="shared" si="286"/>
        <v/>
      </c>
      <c r="BN598" s="84">
        <f>IFERROR(FIND("Águas subterrâneas",consulta_completa__11[[#This Row],[13 - Ocorrências/Ambientes Atingidos]]),0)</f>
        <v>0</v>
      </c>
      <c r="BO598" s="85" t="str">
        <f t="shared" si="287"/>
        <v/>
      </c>
      <c r="BP598" s="84">
        <f>IFERROR(FIND("Atmosfera",consulta_completa__11[[#This Row],[13 - Ocorrências/Ambientes Atingidos]]),0)</f>
        <v>0</v>
      </c>
      <c r="BQ598" s="85" t="str">
        <f t="shared" si="288"/>
        <v/>
      </c>
      <c r="BR598" s="84">
        <f>IFERROR(FIND("Flora",consulta_completa__11[[#This Row],[13 - Ocorrências/Ambientes Atingidos]]),0)</f>
        <v>0</v>
      </c>
      <c r="BS598" s="85" t="str">
        <f t="shared" si="289"/>
        <v/>
      </c>
      <c r="BT598" s="84">
        <f>IFERROR(FIND("Fauna",consulta_completa__11[[#This Row],[13 - Ocorrências/Ambientes Atingidos]]),0)</f>
        <v>0</v>
      </c>
      <c r="BU598" s="85" t="str">
        <f t="shared" si="290"/>
        <v/>
      </c>
      <c r="BV598" s="84">
        <f>IFERROR(FIND("UC federal",consulta_completa__11[[#This Row],[13 - Ocorrências/Ambientes Atingidos]]),0)</f>
        <v>0</v>
      </c>
      <c r="BW598" s="85" t="str">
        <f t="shared" si="291"/>
        <v/>
      </c>
      <c r="BX598" s="84">
        <f>IFERROR(FIND("UC estadual/municipal",consulta_completa__11[[#This Row],[13 - Ocorrências/Ambientes Atingidos]]),0)</f>
        <v>0</v>
      </c>
      <c r="BY598" s="85" t="str">
        <f t="shared" si="292"/>
        <v/>
      </c>
      <c r="BZ598" s="84">
        <f>IFERROR(FIND("Outro(s)",consulta_completa__11[[#This Row],[13 - Ocorrências/Ambientes Atingidos]]),0)</f>
        <v>1</v>
      </c>
      <c r="CA598" s="85" t="str">
        <f t="shared" si="293"/>
        <v>X</v>
      </c>
      <c r="CB598" s="84">
        <f>IFERROR(FIND("Sem dano",consulta_completa__11[[#This Row],[13 - Ocorrências/Ambientes Atingidos]]),0)</f>
        <v>0</v>
      </c>
      <c r="CC598" s="85" t="str">
        <f t="shared" si="294"/>
        <v/>
      </c>
      <c r="CD598" s="84" t="str">
        <f>IF(consulta_completa__11[[#This Row],[13 - Ocorrências/Ambientes Atingidos]]="","X","")</f>
        <v/>
      </c>
      <c r="CE598" s="86">
        <f>IFERROR(FIND("IBAMA",consulta_completa__11[[#This Row],[14 - Inst. Atuando no Local]]),0)</f>
        <v>0</v>
      </c>
      <c r="CF598" s="86" t="str">
        <f t="shared" si="295"/>
        <v/>
      </c>
      <c r="CG598" s="86">
        <f>IFERROR(FIND("OEMA",consulta_completa__11[[#This Row],[14 - Inst. Atuando no Local]]),0)</f>
        <v>0</v>
      </c>
      <c r="CH598" s="86" t="str">
        <f t="shared" si="296"/>
        <v/>
      </c>
      <c r="CI598" s="86">
        <f>IFERROR(FIND("DEFESA CIVIL",consulta_completa__11[[#This Row],[14 - Inst. Atuando no Local]]),0)</f>
        <v>0</v>
      </c>
      <c r="CJ598" s="86" t="str">
        <f t="shared" si="297"/>
        <v/>
      </c>
      <c r="CK598" s="86">
        <f>IFERROR(FIND("CORPO DE BOMBEIROS",consulta_completa__11[[#This Row],[14 - Inst. Atuando no Local]]),0)</f>
        <v>0</v>
      </c>
      <c r="CL598" s="86" t="str">
        <f t="shared" si="298"/>
        <v/>
      </c>
      <c r="CM598" s="86">
        <f>IFERROR(FIND("POLÍCIA RODOVIÁRIA",consulta_completa__11[[#This Row],[14 - Inst. Atuando no Local]]),0)</f>
        <v>0</v>
      </c>
      <c r="CN598" s="86" t="str">
        <f t="shared" si="299"/>
        <v/>
      </c>
      <c r="CO598" s="86">
        <f>IFERROR(FIND("POLÍCIA MILITAR",consulta_completa__11[[#This Row],[14 - Inst. Atuando no Local]]),0)</f>
        <v>0</v>
      </c>
      <c r="CP598" s="86" t="str">
        <f t="shared" si="300"/>
        <v/>
      </c>
      <c r="CQ598" s="86">
        <f>IFERROR(FIND("POLÍCIA CIVIL",consulta_completa__11[[#This Row],[14 - Inst. Atuando no Local]]),0)</f>
        <v>0</v>
      </c>
      <c r="CR598" s="86" t="str">
        <f t="shared" si="301"/>
        <v/>
      </c>
      <c r="CS598" s="86">
        <f>IFERROR(FIND("MARINHA DO BRASIL",consulta_completa__11[[#This Row],[14 - Inst. Atuando no Local]]),0)</f>
        <v>0</v>
      </c>
      <c r="CT598" s="86" t="str">
        <f t="shared" si="302"/>
        <v/>
      </c>
      <c r="CU598" s="86">
        <f>IFERROR(FIND("EMPRESA ESPECIALIZADA EM ATENDIMENTO",consulta_completa__11[[#This Row],[14 - Inst. Atuando no Local]]),0)</f>
        <v>0</v>
      </c>
      <c r="CV598" s="86" t="str">
        <f t="shared" si="303"/>
        <v/>
      </c>
      <c r="CW598" s="86">
        <f>IFERROR(FIND("IBAMA",consulta_completa__11[[#This Row],[14 - Inst. Atuando no Local]]),0)</f>
        <v>0</v>
      </c>
      <c r="CX598" s="86" t="str">
        <f t="shared" si="304"/>
        <v/>
      </c>
      <c r="CY598" s="86" t="str">
        <f>IF(consulta_completa__11[[#This Row],[14 - Inst. Atuando no Local]]="","X","")</f>
        <v/>
      </c>
      <c r="CZ598" s="86">
        <f>IFERROR(FIND("OUTRA (S)",consulta_completa__11[[#This Row],[14 - Inst. Atuando no Local]]),0)</f>
        <v>0</v>
      </c>
      <c r="DA598" s="86" t="str">
        <f t="shared" si="305"/>
        <v/>
      </c>
      <c r="DB598" s="37" t="str">
        <f t="shared" si="306"/>
        <v>Sim</v>
      </c>
      <c r="DC598" s="37" t="str">
        <f t="shared" si="307"/>
        <v>Não</v>
      </c>
      <c r="DD598" s="37" t="str">
        <f t="shared" si="308"/>
        <v>Sim</v>
      </c>
      <c r="DE598" s="89" t="str">
        <f t="shared" si="310"/>
        <v>Federal</v>
      </c>
    </row>
    <row r="599" spans="1:109">
      <c r="A599" s="15">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4">
        <f>IFERROR(FIND("Óbitos/feridos",consulta_completa__11[[#This Row],[13 - Ocorrências/Ambientes Atingidos]]),0)</f>
        <v>0</v>
      </c>
      <c r="AY599" s="85" t="str">
        <f t="shared" si="280"/>
        <v/>
      </c>
      <c r="AZ599" s="84">
        <f>IFERROR(FIND("População afetada/evacuada",consulta_completa__11[[#This Row],[13 - Ocorrências/Ambientes Atingidos]]),0)</f>
        <v>0</v>
      </c>
      <c r="BA599" s="84" t="str">
        <f t="shared" si="281"/>
        <v/>
      </c>
      <c r="BB599" s="84">
        <f>IFERROR(FIND("Suspensão de abastecimento de água",consulta_completa__11[[#This Row],[13 - Ocorrências/Ambientes Atingidos]]),0)</f>
        <v>0</v>
      </c>
      <c r="BC599" s="85" t="str">
        <f t="shared" si="309"/>
        <v/>
      </c>
      <c r="BD599" s="84">
        <f>IFERROR(FIND("Rio/córrego",consulta_completa__11[[#This Row],[13 - Ocorrências/Ambientes Atingidos]]),0)</f>
        <v>0</v>
      </c>
      <c r="BE599" s="85" t="str">
        <f t="shared" si="282"/>
        <v/>
      </c>
      <c r="BF599" s="84">
        <f>IFERROR(FIND("Lago",consulta_completa__11[[#This Row],[13 - Ocorrências/Ambientes Atingidos]]),0)</f>
        <v>0</v>
      </c>
      <c r="BG599" s="85" t="str">
        <f t="shared" si="283"/>
        <v/>
      </c>
      <c r="BH599" s="84">
        <f>IFERROR(FIND("Mar",consulta_completa__11[[#This Row],[13 - Ocorrências/Ambientes Atingidos]]),0)</f>
        <v>0</v>
      </c>
      <c r="BI599" s="85" t="str">
        <f t="shared" si="284"/>
        <v/>
      </c>
      <c r="BJ599" s="84">
        <f>IFERROR(FIND("Praia",consulta_completa__11[[#This Row],[13 - Ocorrências/Ambientes Atingidos]]),0)</f>
        <v>0</v>
      </c>
      <c r="BK599" s="85" t="str">
        <f t="shared" si="285"/>
        <v/>
      </c>
      <c r="BL599" s="84">
        <f>IFERROR(FIND("Solo",consulta_completa__11[[#This Row],[13 - Ocorrências/Ambientes Atingidos]]),0)</f>
        <v>0</v>
      </c>
      <c r="BM599" s="85" t="str">
        <f t="shared" si="286"/>
        <v/>
      </c>
      <c r="BN599" s="84">
        <f>IFERROR(FIND("Águas subterrâneas",consulta_completa__11[[#This Row],[13 - Ocorrências/Ambientes Atingidos]]),0)</f>
        <v>0</v>
      </c>
      <c r="BO599" s="85" t="str">
        <f t="shared" si="287"/>
        <v/>
      </c>
      <c r="BP599" s="84">
        <f>IFERROR(FIND("Atmosfera",consulta_completa__11[[#This Row],[13 - Ocorrências/Ambientes Atingidos]]),0)</f>
        <v>0</v>
      </c>
      <c r="BQ599" s="85" t="str">
        <f t="shared" si="288"/>
        <v/>
      </c>
      <c r="BR599" s="84">
        <f>IFERROR(FIND("Flora",consulta_completa__11[[#This Row],[13 - Ocorrências/Ambientes Atingidos]]),0)</f>
        <v>0</v>
      </c>
      <c r="BS599" s="85" t="str">
        <f t="shared" si="289"/>
        <v/>
      </c>
      <c r="BT599" s="84">
        <f>IFERROR(FIND("Fauna",consulta_completa__11[[#This Row],[13 - Ocorrências/Ambientes Atingidos]]),0)</f>
        <v>0</v>
      </c>
      <c r="BU599" s="85" t="str">
        <f t="shared" si="290"/>
        <v/>
      </c>
      <c r="BV599" s="84">
        <f>IFERROR(FIND("UC federal",consulta_completa__11[[#This Row],[13 - Ocorrências/Ambientes Atingidos]]),0)</f>
        <v>0</v>
      </c>
      <c r="BW599" s="85" t="str">
        <f t="shared" si="291"/>
        <v/>
      </c>
      <c r="BX599" s="84">
        <f>IFERROR(FIND("UC estadual/municipal",consulta_completa__11[[#This Row],[13 - Ocorrências/Ambientes Atingidos]]),0)</f>
        <v>0</v>
      </c>
      <c r="BY599" s="85" t="str">
        <f t="shared" si="292"/>
        <v/>
      </c>
      <c r="BZ599" s="84">
        <f>IFERROR(FIND("Outro(s)",consulta_completa__11[[#This Row],[13 - Ocorrências/Ambientes Atingidos]]),0)</f>
        <v>0</v>
      </c>
      <c r="CA599" s="85" t="str">
        <f t="shared" si="293"/>
        <v/>
      </c>
      <c r="CB599" s="84">
        <f>IFERROR(FIND("Sem dano",consulta_completa__11[[#This Row],[13 - Ocorrências/Ambientes Atingidos]]),0)</f>
        <v>0</v>
      </c>
      <c r="CC599" s="85" t="str">
        <f t="shared" si="294"/>
        <v/>
      </c>
      <c r="CD599" s="84" t="str">
        <f>IF(consulta_completa__11[[#This Row],[13 - Ocorrências/Ambientes Atingidos]]="","X","")</f>
        <v>X</v>
      </c>
      <c r="CE599" s="86">
        <f>IFERROR(FIND("IBAMA",consulta_completa__11[[#This Row],[14 - Inst. Atuando no Local]]),0)</f>
        <v>0</v>
      </c>
      <c r="CF599" s="86" t="str">
        <f t="shared" si="295"/>
        <v/>
      </c>
      <c r="CG599" s="86">
        <f>IFERROR(FIND("OEMA",consulta_completa__11[[#This Row],[14 - Inst. Atuando no Local]]),0)</f>
        <v>0</v>
      </c>
      <c r="CH599" s="86" t="str">
        <f t="shared" si="296"/>
        <v/>
      </c>
      <c r="CI599" s="86">
        <f>IFERROR(FIND("DEFESA CIVIL",consulta_completa__11[[#This Row],[14 - Inst. Atuando no Local]]),0)</f>
        <v>0</v>
      </c>
      <c r="CJ599" s="86" t="str">
        <f t="shared" si="297"/>
        <v/>
      </c>
      <c r="CK599" s="86">
        <f>IFERROR(FIND("CORPO DE BOMBEIROS",consulta_completa__11[[#This Row],[14 - Inst. Atuando no Local]]),0)</f>
        <v>0</v>
      </c>
      <c r="CL599" s="86" t="str">
        <f t="shared" si="298"/>
        <v/>
      </c>
      <c r="CM599" s="86">
        <f>IFERROR(FIND("POLÍCIA RODOVIÁRIA",consulta_completa__11[[#This Row],[14 - Inst. Atuando no Local]]),0)</f>
        <v>0</v>
      </c>
      <c r="CN599" s="86" t="str">
        <f t="shared" si="299"/>
        <v/>
      </c>
      <c r="CO599" s="86">
        <f>IFERROR(FIND("POLÍCIA MILITAR",consulta_completa__11[[#This Row],[14 - Inst. Atuando no Local]]),0)</f>
        <v>0</v>
      </c>
      <c r="CP599" s="86" t="str">
        <f t="shared" si="300"/>
        <v/>
      </c>
      <c r="CQ599" s="86">
        <f>IFERROR(FIND("POLÍCIA CIVIL",consulta_completa__11[[#This Row],[14 - Inst. Atuando no Local]]),0)</f>
        <v>0</v>
      </c>
      <c r="CR599" s="86" t="str">
        <f t="shared" si="301"/>
        <v/>
      </c>
      <c r="CS599" s="86">
        <f>IFERROR(FIND("MARINHA DO BRASIL",consulta_completa__11[[#This Row],[14 - Inst. Atuando no Local]]),0)</f>
        <v>0</v>
      </c>
      <c r="CT599" s="86" t="str">
        <f t="shared" si="302"/>
        <v/>
      </c>
      <c r="CU599" s="86">
        <f>IFERROR(FIND("EMPRESA ESPECIALIZADA EM ATENDIMENTO",consulta_completa__11[[#This Row],[14 - Inst. Atuando no Local]]),0)</f>
        <v>0</v>
      </c>
      <c r="CV599" s="86" t="str">
        <f t="shared" si="303"/>
        <v/>
      </c>
      <c r="CW599" s="86">
        <f>IFERROR(FIND("IBAMA",consulta_completa__11[[#This Row],[14 - Inst. Atuando no Local]]),0)</f>
        <v>0</v>
      </c>
      <c r="CX599" s="86" t="str">
        <f t="shared" si="304"/>
        <v/>
      </c>
      <c r="CY599" s="86" t="str">
        <f>IF(consulta_completa__11[[#This Row],[14 - Inst. Atuando no Local]]="","X","")</f>
        <v/>
      </c>
      <c r="CZ599" s="86">
        <f>IFERROR(FIND("OUTRA (S)",consulta_completa__11[[#This Row],[14 - Inst. Atuando no Local]]),0)</f>
        <v>0</v>
      </c>
      <c r="DA599" s="86" t="str">
        <f t="shared" si="305"/>
        <v/>
      </c>
      <c r="DB599" s="37" t="str">
        <f t="shared" si="306"/>
        <v>Sim</v>
      </c>
      <c r="DC599" s="37" t="str">
        <f t="shared" si="307"/>
        <v>Não</v>
      </c>
      <c r="DD599" s="37" t="str">
        <f t="shared" si="308"/>
        <v>Sim</v>
      </c>
      <c r="DE599" s="89" t="str">
        <f t="shared" si="310"/>
        <v>Estadual</v>
      </c>
    </row>
    <row r="600" spans="1:109">
      <c r="A600" s="15">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4">
        <f>IFERROR(FIND("Óbitos/feridos",consulta_completa__11[[#This Row],[13 - Ocorrências/Ambientes Atingidos]]),0)</f>
        <v>0</v>
      </c>
      <c r="AY600" s="85" t="str">
        <f t="shared" si="280"/>
        <v/>
      </c>
      <c r="AZ600" s="84">
        <f>IFERROR(FIND("População afetada/evacuada",consulta_completa__11[[#This Row],[13 - Ocorrências/Ambientes Atingidos]]),0)</f>
        <v>0</v>
      </c>
      <c r="BA600" s="84" t="str">
        <f t="shared" si="281"/>
        <v/>
      </c>
      <c r="BB600" s="84">
        <f>IFERROR(FIND("Suspensão de abastecimento de água",consulta_completa__11[[#This Row],[13 - Ocorrências/Ambientes Atingidos]]),0)</f>
        <v>0</v>
      </c>
      <c r="BC600" s="85" t="str">
        <f t="shared" si="309"/>
        <v/>
      </c>
      <c r="BD600" s="84">
        <f>IFERROR(FIND("Rio/córrego",consulta_completa__11[[#This Row],[13 - Ocorrências/Ambientes Atingidos]]),0)</f>
        <v>0</v>
      </c>
      <c r="BE600" s="85" t="str">
        <f t="shared" si="282"/>
        <v/>
      </c>
      <c r="BF600" s="84">
        <f>IFERROR(FIND("Lago",consulta_completa__11[[#This Row],[13 - Ocorrências/Ambientes Atingidos]]),0)</f>
        <v>0</v>
      </c>
      <c r="BG600" s="85" t="str">
        <f t="shared" si="283"/>
        <v/>
      </c>
      <c r="BH600" s="84">
        <f>IFERROR(FIND("Mar",consulta_completa__11[[#This Row],[13 - Ocorrências/Ambientes Atingidos]]),0)</f>
        <v>1</v>
      </c>
      <c r="BI600" s="85" t="str">
        <f t="shared" si="284"/>
        <v>X</v>
      </c>
      <c r="BJ600" s="84">
        <f>IFERROR(FIND("Praia",consulta_completa__11[[#This Row],[13 - Ocorrências/Ambientes Atingidos]]),0)</f>
        <v>0</v>
      </c>
      <c r="BK600" s="85" t="str">
        <f t="shared" si="285"/>
        <v/>
      </c>
      <c r="BL600" s="84">
        <f>IFERROR(FIND("Solo",consulta_completa__11[[#This Row],[13 - Ocorrências/Ambientes Atingidos]]),0)</f>
        <v>0</v>
      </c>
      <c r="BM600" s="85" t="str">
        <f t="shared" si="286"/>
        <v/>
      </c>
      <c r="BN600" s="84">
        <f>IFERROR(FIND("Águas subterrâneas",consulta_completa__11[[#This Row],[13 - Ocorrências/Ambientes Atingidos]]),0)</f>
        <v>0</v>
      </c>
      <c r="BO600" s="85" t="str">
        <f t="shared" si="287"/>
        <v/>
      </c>
      <c r="BP600" s="84">
        <f>IFERROR(FIND("Atmosfera",consulta_completa__11[[#This Row],[13 - Ocorrências/Ambientes Atingidos]]),0)</f>
        <v>0</v>
      </c>
      <c r="BQ600" s="85" t="str">
        <f t="shared" si="288"/>
        <v/>
      </c>
      <c r="BR600" s="84">
        <f>IFERROR(FIND("Flora",consulta_completa__11[[#This Row],[13 - Ocorrências/Ambientes Atingidos]]),0)</f>
        <v>0</v>
      </c>
      <c r="BS600" s="85" t="str">
        <f t="shared" si="289"/>
        <v/>
      </c>
      <c r="BT600" s="84">
        <f>IFERROR(FIND("Fauna",consulta_completa__11[[#This Row],[13 - Ocorrências/Ambientes Atingidos]]),0)</f>
        <v>0</v>
      </c>
      <c r="BU600" s="85" t="str">
        <f t="shared" si="290"/>
        <v/>
      </c>
      <c r="BV600" s="84">
        <f>IFERROR(FIND("UC federal",consulta_completa__11[[#This Row],[13 - Ocorrências/Ambientes Atingidos]]),0)</f>
        <v>0</v>
      </c>
      <c r="BW600" s="85" t="str">
        <f t="shared" si="291"/>
        <v/>
      </c>
      <c r="BX600" s="84">
        <f>IFERROR(FIND("UC estadual/municipal",consulta_completa__11[[#This Row],[13 - Ocorrências/Ambientes Atingidos]]),0)</f>
        <v>0</v>
      </c>
      <c r="BY600" s="85" t="str">
        <f t="shared" si="292"/>
        <v/>
      </c>
      <c r="BZ600" s="84">
        <f>IFERROR(FIND("Outro(s)",consulta_completa__11[[#This Row],[13 - Ocorrências/Ambientes Atingidos]]),0)</f>
        <v>0</v>
      </c>
      <c r="CA600" s="85" t="str">
        <f t="shared" si="293"/>
        <v/>
      </c>
      <c r="CB600" s="84">
        <f>IFERROR(FIND("Sem dano",consulta_completa__11[[#This Row],[13 - Ocorrências/Ambientes Atingidos]]),0)</f>
        <v>0</v>
      </c>
      <c r="CC600" s="85" t="str">
        <f t="shared" si="294"/>
        <v/>
      </c>
      <c r="CD600" s="84" t="str">
        <f>IF(consulta_completa__11[[#This Row],[13 - Ocorrências/Ambientes Atingidos]]="","X","")</f>
        <v/>
      </c>
      <c r="CE600" s="86">
        <f>IFERROR(FIND("IBAMA",consulta_completa__11[[#This Row],[14 - Inst. Atuando no Local]]),0)</f>
        <v>0</v>
      </c>
      <c r="CF600" s="86" t="str">
        <f t="shared" si="295"/>
        <v/>
      </c>
      <c r="CG600" s="86">
        <f>IFERROR(FIND("OEMA",consulta_completa__11[[#This Row],[14 - Inst. Atuando no Local]]),0)</f>
        <v>0</v>
      </c>
      <c r="CH600" s="86" t="str">
        <f t="shared" si="296"/>
        <v/>
      </c>
      <c r="CI600" s="86">
        <f>IFERROR(FIND("DEFESA CIVIL",consulta_completa__11[[#This Row],[14 - Inst. Atuando no Local]]),0)</f>
        <v>0</v>
      </c>
      <c r="CJ600" s="86" t="str">
        <f t="shared" si="297"/>
        <v/>
      </c>
      <c r="CK600" s="86">
        <f>IFERROR(FIND("CORPO DE BOMBEIROS",consulta_completa__11[[#This Row],[14 - Inst. Atuando no Local]]),0)</f>
        <v>0</v>
      </c>
      <c r="CL600" s="86" t="str">
        <f t="shared" si="298"/>
        <v/>
      </c>
      <c r="CM600" s="86">
        <f>IFERROR(FIND("POLÍCIA RODOVIÁRIA",consulta_completa__11[[#This Row],[14 - Inst. Atuando no Local]]),0)</f>
        <v>0</v>
      </c>
      <c r="CN600" s="86" t="str">
        <f t="shared" si="299"/>
        <v/>
      </c>
      <c r="CO600" s="86">
        <f>IFERROR(FIND("POLÍCIA MILITAR",consulta_completa__11[[#This Row],[14 - Inst. Atuando no Local]]),0)</f>
        <v>0</v>
      </c>
      <c r="CP600" s="86" t="str">
        <f t="shared" si="300"/>
        <v/>
      </c>
      <c r="CQ600" s="86">
        <f>IFERROR(FIND("POLÍCIA CIVIL",consulta_completa__11[[#This Row],[14 - Inst. Atuando no Local]]),0)</f>
        <v>0</v>
      </c>
      <c r="CR600" s="86" t="str">
        <f t="shared" si="301"/>
        <v/>
      </c>
      <c r="CS600" s="86">
        <f>IFERROR(FIND("MARINHA DO BRASIL",consulta_completa__11[[#This Row],[14 - Inst. Atuando no Local]]),0)</f>
        <v>0</v>
      </c>
      <c r="CT600" s="86" t="str">
        <f t="shared" si="302"/>
        <v/>
      </c>
      <c r="CU600" s="86">
        <f>IFERROR(FIND("EMPRESA ESPECIALIZADA EM ATENDIMENTO",consulta_completa__11[[#This Row],[14 - Inst. Atuando no Local]]),0)</f>
        <v>0</v>
      </c>
      <c r="CV600" s="86" t="str">
        <f t="shared" si="303"/>
        <v/>
      </c>
      <c r="CW600" s="86">
        <f>IFERROR(FIND("IBAMA",consulta_completa__11[[#This Row],[14 - Inst. Atuando no Local]]),0)</f>
        <v>0</v>
      </c>
      <c r="CX600" s="86" t="str">
        <f t="shared" si="304"/>
        <v/>
      </c>
      <c r="CY600" s="86" t="str">
        <f>IF(consulta_completa__11[[#This Row],[14 - Inst. Atuando no Local]]="","X","")</f>
        <v/>
      </c>
      <c r="CZ600" s="86">
        <f>IFERROR(FIND("OUTRA (S)",consulta_completa__11[[#This Row],[14 - Inst. Atuando no Local]]),0)</f>
        <v>0</v>
      </c>
      <c r="DA600" s="86" t="str">
        <f t="shared" si="305"/>
        <v/>
      </c>
      <c r="DB600" s="37" t="str">
        <f t="shared" si="306"/>
        <v>Sim</v>
      </c>
      <c r="DC600" s="37" t="str">
        <f t="shared" si="307"/>
        <v>Não</v>
      </c>
      <c r="DD600" s="37" t="str">
        <f t="shared" si="308"/>
        <v>Sim</v>
      </c>
      <c r="DE600" s="89" t="str">
        <f t="shared" si="310"/>
        <v>Federal</v>
      </c>
    </row>
    <row r="601" spans="1:109">
      <c r="A601" s="15">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4">
        <f>IFERROR(FIND("Óbitos/feridos",consulta_completa__11[[#This Row],[13 - Ocorrências/Ambientes Atingidos]]),0)</f>
        <v>0</v>
      </c>
      <c r="AY601" s="85" t="str">
        <f t="shared" si="280"/>
        <v/>
      </c>
      <c r="AZ601" s="84">
        <f>IFERROR(FIND("População afetada/evacuada",consulta_completa__11[[#This Row],[13 - Ocorrências/Ambientes Atingidos]]),0)</f>
        <v>0</v>
      </c>
      <c r="BA601" s="84" t="str">
        <f t="shared" si="281"/>
        <v/>
      </c>
      <c r="BB601" s="84">
        <f>IFERROR(FIND("Suspensão de abastecimento de água",consulta_completa__11[[#This Row],[13 - Ocorrências/Ambientes Atingidos]]),0)</f>
        <v>0</v>
      </c>
      <c r="BC601" s="85" t="str">
        <f t="shared" si="309"/>
        <v/>
      </c>
      <c r="BD601" s="84">
        <f>IFERROR(FIND("Rio/córrego",consulta_completa__11[[#This Row],[13 - Ocorrências/Ambientes Atingidos]]),0)</f>
        <v>1</v>
      </c>
      <c r="BE601" s="85" t="str">
        <f t="shared" si="282"/>
        <v>X</v>
      </c>
      <c r="BF601" s="84">
        <f>IFERROR(FIND("Lago",consulta_completa__11[[#This Row],[13 - Ocorrências/Ambientes Atingidos]]),0)</f>
        <v>0</v>
      </c>
      <c r="BG601" s="85" t="str">
        <f t="shared" si="283"/>
        <v/>
      </c>
      <c r="BH601" s="84">
        <f>IFERROR(FIND("Mar",consulta_completa__11[[#This Row],[13 - Ocorrências/Ambientes Atingidos]]),0)</f>
        <v>0</v>
      </c>
      <c r="BI601" s="85" t="str">
        <f t="shared" si="284"/>
        <v/>
      </c>
      <c r="BJ601" s="84">
        <f>IFERROR(FIND("Praia",consulta_completa__11[[#This Row],[13 - Ocorrências/Ambientes Atingidos]]),0)</f>
        <v>0</v>
      </c>
      <c r="BK601" s="85" t="str">
        <f t="shared" si="285"/>
        <v/>
      </c>
      <c r="BL601" s="84">
        <f>IFERROR(FIND("Solo",consulta_completa__11[[#This Row],[13 - Ocorrências/Ambientes Atingidos]]),0)</f>
        <v>14</v>
      </c>
      <c r="BM601" s="85" t="str">
        <f t="shared" si="286"/>
        <v>X</v>
      </c>
      <c r="BN601" s="84">
        <f>IFERROR(FIND("Águas subterrâneas",consulta_completa__11[[#This Row],[13 - Ocorrências/Ambientes Atingidos]]),0)</f>
        <v>0</v>
      </c>
      <c r="BO601" s="85" t="str">
        <f t="shared" si="287"/>
        <v/>
      </c>
      <c r="BP601" s="84">
        <f>IFERROR(FIND("Atmosfera",consulta_completa__11[[#This Row],[13 - Ocorrências/Ambientes Atingidos]]),0)</f>
        <v>0</v>
      </c>
      <c r="BQ601" s="85" t="str">
        <f t="shared" si="288"/>
        <v/>
      </c>
      <c r="BR601" s="84">
        <f>IFERROR(FIND("Flora",consulta_completa__11[[#This Row],[13 - Ocorrências/Ambientes Atingidos]]),0)</f>
        <v>0</v>
      </c>
      <c r="BS601" s="85" t="str">
        <f t="shared" si="289"/>
        <v/>
      </c>
      <c r="BT601" s="84">
        <f>IFERROR(FIND("Fauna",consulta_completa__11[[#This Row],[13 - Ocorrências/Ambientes Atingidos]]),0)</f>
        <v>0</v>
      </c>
      <c r="BU601" s="85" t="str">
        <f t="shared" si="290"/>
        <v/>
      </c>
      <c r="BV601" s="84">
        <f>IFERROR(FIND("UC federal",consulta_completa__11[[#This Row],[13 - Ocorrências/Ambientes Atingidos]]),0)</f>
        <v>0</v>
      </c>
      <c r="BW601" s="85" t="str">
        <f t="shared" si="291"/>
        <v/>
      </c>
      <c r="BX601" s="84">
        <f>IFERROR(FIND("UC estadual/municipal",consulta_completa__11[[#This Row],[13 - Ocorrências/Ambientes Atingidos]]),0)</f>
        <v>0</v>
      </c>
      <c r="BY601" s="85" t="str">
        <f t="shared" si="292"/>
        <v/>
      </c>
      <c r="BZ601" s="84">
        <f>IFERROR(FIND("Outro(s)",consulta_completa__11[[#This Row],[13 - Ocorrências/Ambientes Atingidos]]),0)</f>
        <v>0</v>
      </c>
      <c r="CA601" s="85" t="str">
        <f t="shared" si="293"/>
        <v/>
      </c>
      <c r="CB601" s="84">
        <f>IFERROR(FIND("Sem dano",consulta_completa__11[[#This Row],[13 - Ocorrências/Ambientes Atingidos]]),0)</f>
        <v>0</v>
      </c>
      <c r="CC601" s="85" t="str">
        <f t="shared" si="294"/>
        <v/>
      </c>
      <c r="CD601" s="84" t="str">
        <f>IF(consulta_completa__11[[#This Row],[13 - Ocorrências/Ambientes Atingidos]]="","X","")</f>
        <v/>
      </c>
      <c r="CE601" s="86">
        <f>IFERROR(FIND("IBAMA",consulta_completa__11[[#This Row],[14 - Inst. Atuando no Local]]),0)</f>
        <v>0</v>
      </c>
      <c r="CF601" s="86" t="str">
        <f t="shared" si="295"/>
        <v/>
      </c>
      <c r="CG601" s="86">
        <f>IFERROR(FIND("OEMA",consulta_completa__11[[#This Row],[14 - Inst. Atuando no Local]]),0)</f>
        <v>0</v>
      </c>
      <c r="CH601" s="86" t="str">
        <f t="shared" si="296"/>
        <v/>
      </c>
      <c r="CI601" s="86">
        <f>IFERROR(FIND("DEFESA CIVIL",consulta_completa__11[[#This Row],[14 - Inst. Atuando no Local]]),0)</f>
        <v>0</v>
      </c>
      <c r="CJ601" s="86" t="str">
        <f t="shared" si="297"/>
        <v/>
      </c>
      <c r="CK601" s="86">
        <f>IFERROR(FIND("CORPO DE BOMBEIROS",consulta_completa__11[[#This Row],[14 - Inst. Atuando no Local]]),0)</f>
        <v>0</v>
      </c>
      <c r="CL601" s="86" t="str">
        <f t="shared" si="298"/>
        <v/>
      </c>
      <c r="CM601" s="86">
        <f>IFERROR(FIND("POLÍCIA RODOVIÁRIA",consulta_completa__11[[#This Row],[14 - Inst. Atuando no Local]]),0)</f>
        <v>0</v>
      </c>
      <c r="CN601" s="86" t="str">
        <f t="shared" si="299"/>
        <v/>
      </c>
      <c r="CO601" s="86">
        <f>IFERROR(FIND("POLÍCIA MILITAR",consulta_completa__11[[#This Row],[14 - Inst. Atuando no Local]]),0)</f>
        <v>0</v>
      </c>
      <c r="CP601" s="86" t="str">
        <f t="shared" si="300"/>
        <v/>
      </c>
      <c r="CQ601" s="86">
        <f>IFERROR(FIND("POLÍCIA CIVIL",consulta_completa__11[[#This Row],[14 - Inst. Atuando no Local]]),0)</f>
        <v>0</v>
      </c>
      <c r="CR601" s="86" t="str">
        <f t="shared" si="301"/>
        <v/>
      </c>
      <c r="CS601" s="86">
        <f>IFERROR(FIND("MARINHA DO BRASIL",consulta_completa__11[[#This Row],[14 - Inst. Atuando no Local]]),0)</f>
        <v>0</v>
      </c>
      <c r="CT601" s="86" t="str">
        <f t="shared" si="302"/>
        <v/>
      </c>
      <c r="CU601" s="86">
        <f>IFERROR(FIND("EMPRESA ESPECIALIZADA EM ATENDIMENTO",consulta_completa__11[[#This Row],[14 - Inst. Atuando no Local]]),0)</f>
        <v>0</v>
      </c>
      <c r="CV601" s="86" t="str">
        <f t="shared" si="303"/>
        <v/>
      </c>
      <c r="CW601" s="86">
        <f>IFERROR(FIND("IBAMA",consulta_completa__11[[#This Row],[14 - Inst. Atuando no Local]]),0)</f>
        <v>0</v>
      </c>
      <c r="CX601" s="86" t="str">
        <f t="shared" si="304"/>
        <v/>
      </c>
      <c r="CY601" s="86" t="str">
        <f>IF(consulta_completa__11[[#This Row],[14 - Inst. Atuando no Local]]="","X","")</f>
        <v/>
      </c>
      <c r="CZ601" s="86">
        <f>IFERROR(FIND("OUTRA (S)",consulta_completa__11[[#This Row],[14 - Inst. Atuando no Local]]),0)</f>
        <v>0</v>
      </c>
      <c r="DA601" s="86" t="str">
        <f t="shared" si="305"/>
        <v/>
      </c>
      <c r="DB601" s="37" t="str">
        <f t="shared" si="306"/>
        <v>Sim</v>
      </c>
      <c r="DC601" s="37" t="str">
        <f t="shared" si="307"/>
        <v>Não</v>
      </c>
      <c r="DD601" s="37" t="str">
        <f t="shared" si="308"/>
        <v>Sim</v>
      </c>
      <c r="DE601" s="89" t="str">
        <f t="shared" si="310"/>
        <v>Sem informação</v>
      </c>
    </row>
    <row r="602" spans="1:109">
      <c r="A602" s="15">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4">
        <f>IFERROR(FIND("Óbitos/feridos",consulta_completa__11[[#This Row],[13 - Ocorrências/Ambientes Atingidos]]),0)</f>
        <v>0</v>
      </c>
      <c r="AY602" s="85" t="str">
        <f t="shared" si="280"/>
        <v/>
      </c>
      <c r="AZ602" s="84">
        <f>IFERROR(FIND("População afetada/evacuada",consulta_completa__11[[#This Row],[13 - Ocorrências/Ambientes Atingidos]]),0)</f>
        <v>0</v>
      </c>
      <c r="BA602" s="84" t="str">
        <f t="shared" si="281"/>
        <v/>
      </c>
      <c r="BB602" s="84">
        <f>IFERROR(FIND("Suspensão de abastecimento de água",consulta_completa__11[[#This Row],[13 - Ocorrências/Ambientes Atingidos]]),0)</f>
        <v>0</v>
      </c>
      <c r="BC602" s="85" t="str">
        <f t="shared" si="309"/>
        <v/>
      </c>
      <c r="BD602" s="84">
        <f>IFERROR(FIND("Rio/córrego",consulta_completa__11[[#This Row],[13 - Ocorrências/Ambientes Atingidos]]),0)</f>
        <v>0</v>
      </c>
      <c r="BE602" s="85" t="str">
        <f t="shared" si="282"/>
        <v/>
      </c>
      <c r="BF602" s="84">
        <f>IFERROR(FIND("Lago",consulta_completa__11[[#This Row],[13 - Ocorrências/Ambientes Atingidos]]),0)</f>
        <v>0</v>
      </c>
      <c r="BG602" s="85" t="str">
        <f t="shared" si="283"/>
        <v/>
      </c>
      <c r="BH602" s="84">
        <f>IFERROR(FIND("Mar",consulta_completa__11[[#This Row],[13 - Ocorrências/Ambientes Atingidos]]),0)</f>
        <v>0</v>
      </c>
      <c r="BI602" s="85" t="str">
        <f t="shared" si="284"/>
        <v/>
      </c>
      <c r="BJ602" s="84">
        <f>IFERROR(FIND("Praia",consulta_completa__11[[#This Row],[13 - Ocorrências/Ambientes Atingidos]]),0)</f>
        <v>0</v>
      </c>
      <c r="BK602" s="85" t="str">
        <f t="shared" si="285"/>
        <v/>
      </c>
      <c r="BL602" s="84">
        <f>IFERROR(FIND("Solo",consulta_completa__11[[#This Row],[13 - Ocorrências/Ambientes Atingidos]]),0)</f>
        <v>0</v>
      </c>
      <c r="BM602" s="85" t="str">
        <f t="shared" si="286"/>
        <v/>
      </c>
      <c r="BN602" s="84">
        <f>IFERROR(FIND("Águas subterrâneas",consulta_completa__11[[#This Row],[13 - Ocorrências/Ambientes Atingidos]]),0)</f>
        <v>0</v>
      </c>
      <c r="BO602" s="85" t="str">
        <f t="shared" si="287"/>
        <v/>
      </c>
      <c r="BP602" s="84">
        <f>IFERROR(FIND("Atmosfera",consulta_completa__11[[#This Row],[13 - Ocorrências/Ambientes Atingidos]]),0)</f>
        <v>0</v>
      </c>
      <c r="BQ602" s="85" t="str">
        <f t="shared" si="288"/>
        <v/>
      </c>
      <c r="BR602" s="84">
        <f>IFERROR(FIND("Flora",consulta_completa__11[[#This Row],[13 - Ocorrências/Ambientes Atingidos]]),0)</f>
        <v>0</v>
      </c>
      <c r="BS602" s="85" t="str">
        <f t="shared" si="289"/>
        <v/>
      </c>
      <c r="BT602" s="84">
        <f>IFERROR(FIND("Fauna",consulta_completa__11[[#This Row],[13 - Ocorrências/Ambientes Atingidos]]),0)</f>
        <v>0</v>
      </c>
      <c r="BU602" s="85" t="str">
        <f t="shared" si="290"/>
        <v/>
      </c>
      <c r="BV602" s="84">
        <f>IFERROR(FIND("UC federal",consulta_completa__11[[#This Row],[13 - Ocorrências/Ambientes Atingidos]]),0)</f>
        <v>0</v>
      </c>
      <c r="BW602" s="85" t="str">
        <f t="shared" si="291"/>
        <v/>
      </c>
      <c r="BX602" s="84">
        <f>IFERROR(FIND("UC estadual/municipal",consulta_completa__11[[#This Row],[13 - Ocorrências/Ambientes Atingidos]]),0)</f>
        <v>0</v>
      </c>
      <c r="BY602" s="85" t="str">
        <f t="shared" si="292"/>
        <v/>
      </c>
      <c r="BZ602" s="84">
        <f>IFERROR(FIND("Outro(s)",consulta_completa__11[[#This Row],[13 - Ocorrências/Ambientes Atingidos]]),0)</f>
        <v>1</v>
      </c>
      <c r="CA602" s="85" t="str">
        <f t="shared" si="293"/>
        <v>X</v>
      </c>
      <c r="CB602" s="84">
        <f>IFERROR(FIND("Sem dano",consulta_completa__11[[#This Row],[13 - Ocorrências/Ambientes Atingidos]]),0)</f>
        <v>0</v>
      </c>
      <c r="CC602" s="85" t="str">
        <f t="shared" si="294"/>
        <v/>
      </c>
      <c r="CD602" s="84" t="str">
        <f>IF(consulta_completa__11[[#This Row],[13 - Ocorrências/Ambientes Atingidos]]="","X","")</f>
        <v/>
      </c>
      <c r="CE602" s="86">
        <f>IFERROR(FIND("IBAMA",consulta_completa__11[[#This Row],[14 - Inst. Atuando no Local]]),0)</f>
        <v>0</v>
      </c>
      <c r="CF602" s="86" t="str">
        <f t="shared" si="295"/>
        <v/>
      </c>
      <c r="CG602" s="86">
        <f>IFERROR(FIND("OEMA",consulta_completa__11[[#This Row],[14 - Inst. Atuando no Local]]),0)</f>
        <v>0</v>
      </c>
      <c r="CH602" s="86" t="str">
        <f t="shared" si="296"/>
        <v/>
      </c>
      <c r="CI602" s="86">
        <f>IFERROR(FIND("DEFESA CIVIL",consulta_completa__11[[#This Row],[14 - Inst. Atuando no Local]]),0)</f>
        <v>0</v>
      </c>
      <c r="CJ602" s="86" t="str">
        <f t="shared" si="297"/>
        <v/>
      </c>
      <c r="CK602" s="86">
        <f>IFERROR(FIND("CORPO DE BOMBEIROS",consulta_completa__11[[#This Row],[14 - Inst. Atuando no Local]]),0)</f>
        <v>0</v>
      </c>
      <c r="CL602" s="86" t="str">
        <f t="shared" si="298"/>
        <v/>
      </c>
      <c r="CM602" s="86">
        <f>IFERROR(FIND("POLÍCIA RODOVIÁRIA",consulta_completa__11[[#This Row],[14 - Inst. Atuando no Local]]),0)</f>
        <v>0</v>
      </c>
      <c r="CN602" s="86" t="str">
        <f t="shared" si="299"/>
        <v/>
      </c>
      <c r="CO602" s="86">
        <f>IFERROR(FIND("POLÍCIA MILITAR",consulta_completa__11[[#This Row],[14 - Inst. Atuando no Local]]),0)</f>
        <v>0</v>
      </c>
      <c r="CP602" s="86" t="str">
        <f t="shared" si="300"/>
        <v/>
      </c>
      <c r="CQ602" s="86">
        <f>IFERROR(FIND("POLÍCIA CIVIL",consulta_completa__11[[#This Row],[14 - Inst. Atuando no Local]]),0)</f>
        <v>0</v>
      </c>
      <c r="CR602" s="86" t="str">
        <f t="shared" si="301"/>
        <v/>
      </c>
      <c r="CS602" s="86">
        <f>IFERROR(FIND("MARINHA DO BRASIL",consulta_completa__11[[#This Row],[14 - Inst. Atuando no Local]]),0)</f>
        <v>0</v>
      </c>
      <c r="CT602" s="86" t="str">
        <f t="shared" si="302"/>
        <v/>
      </c>
      <c r="CU602" s="86">
        <f>IFERROR(FIND("EMPRESA ESPECIALIZADA EM ATENDIMENTO",consulta_completa__11[[#This Row],[14 - Inst. Atuando no Local]]),0)</f>
        <v>0</v>
      </c>
      <c r="CV602" s="86" t="str">
        <f t="shared" si="303"/>
        <v/>
      </c>
      <c r="CW602" s="86">
        <f>IFERROR(FIND("IBAMA",consulta_completa__11[[#This Row],[14 - Inst. Atuando no Local]]),0)</f>
        <v>0</v>
      </c>
      <c r="CX602" s="86" t="str">
        <f t="shared" si="304"/>
        <v/>
      </c>
      <c r="CY602" s="86" t="str">
        <f>IF(consulta_completa__11[[#This Row],[14 - Inst. Atuando no Local]]="","X","")</f>
        <v/>
      </c>
      <c r="CZ602" s="86">
        <f>IFERROR(FIND("OUTRA (S)",consulta_completa__11[[#This Row],[14 - Inst. Atuando no Local]]),0)</f>
        <v>0</v>
      </c>
      <c r="DA602" s="86" t="str">
        <f t="shared" si="305"/>
        <v/>
      </c>
      <c r="DB602" s="37" t="str">
        <f t="shared" si="306"/>
        <v>Sim</v>
      </c>
      <c r="DC602" s="37" t="str">
        <f t="shared" si="307"/>
        <v>Não</v>
      </c>
      <c r="DD602" s="37" t="str">
        <f t="shared" si="308"/>
        <v>Sim</v>
      </c>
      <c r="DE602" s="89" t="str">
        <f t="shared" si="310"/>
        <v>Federal</v>
      </c>
    </row>
    <row r="603" spans="1:109">
      <c r="A603" s="15">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4">
        <f>IFERROR(FIND("Óbitos/feridos",consulta_completa__11[[#This Row],[13 - Ocorrências/Ambientes Atingidos]]),0)</f>
        <v>0</v>
      </c>
      <c r="AY603" s="85" t="str">
        <f t="shared" si="280"/>
        <v/>
      </c>
      <c r="AZ603" s="84">
        <f>IFERROR(FIND("População afetada/evacuada",consulta_completa__11[[#This Row],[13 - Ocorrências/Ambientes Atingidos]]),0)</f>
        <v>0</v>
      </c>
      <c r="BA603" s="84" t="str">
        <f t="shared" si="281"/>
        <v/>
      </c>
      <c r="BB603" s="84">
        <f>IFERROR(FIND("Suspensão de abastecimento de água",consulta_completa__11[[#This Row],[13 - Ocorrências/Ambientes Atingidos]]),0)</f>
        <v>0</v>
      </c>
      <c r="BC603" s="85" t="str">
        <f t="shared" si="309"/>
        <v/>
      </c>
      <c r="BD603" s="84">
        <f>IFERROR(FIND("Rio/córrego",consulta_completa__11[[#This Row],[13 - Ocorrências/Ambientes Atingidos]]),0)</f>
        <v>0</v>
      </c>
      <c r="BE603" s="85" t="str">
        <f t="shared" si="282"/>
        <v/>
      </c>
      <c r="BF603" s="84">
        <f>IFERROR(FIND("Lago",consulta_completa__11[[#This Row],[13 - Ocorrências/Ambientes Atingidos]]),0)</f>
        <v>0</v>
      </c>
      <c r="BG603" s="85" t="str">
        <f t="shared" si="283"/>
        <v/>
      </c>
      <c r="BH603" s="84">
        <f>IFERROR(FIND("Mar",consulta_completa__11[[#This Row],[13 - Ocorrências/Ambientes Atingidos]]),0)</f>
        <v>0</v>
      </c>
      <c r="BI603" s="85" t="str">
        <f t="shared" si="284"/>
        <v/>
      </c>
      <c r="BJ603" s="84">
        <f>IFERROR(FIND("Praia",consulta_completa__11[[#This Row],[13 - Ocorrências/Ambientes Atingidos]]),0)</f>
        <v>0</v>
      </c>
      <c r="BK603" s="85" t="str">
        <f t="shared" si="285"/>
        <v/>
      </c>
      <c r="BL603" s="84">
        <f>IFERROR(FIND("Solo",consulta_completa__11[[#This Row],[13 - Ocorrências/Ambientes Atingidos]]),0)</f>
        <v>0</v>
      </c>
      <c r="BM603" s="85" t="str">
        <f t="shared" si="286"/>
        <v/>
      </c>
      <c r="BN603" s="84">
        <f>IFERROR(FIND("Águas subterrâneas",consulta_completa__11[[#This Row],[13 - Ocorrências/Ambientes Atingidos]]),0)</f>
        <v>0</v>
      </c>
      <c r="BO603" s="85" t="str">
        <f t="shared" si="287"/>
        <v/>
      </c>
      <c r="BP603" s="84">
        <f>IFERROR(FIND("Atmosfera",consulta_completa__11[[#This Row],[13 - Ocorrências/Ambientes Atingidos]]),0)</f>
        <v>0</v>
      </c>
      <c r="BQ603" s="85" t="str">
        <f t="shared" si="288"/>
        <v/>
      </c>
      <c r="BR603" s="84">
        <f>IFERROR(FIND("Flora",consulta_completa__11[[#This Row],[13 - Ocorrências/Ambientes Atingidos]]),0)</f>
        <v>0</v>
      </c>
      <c r="BS603" s="85" t="str">
        <f t="shared" si="289"/>
        <v/>
      </c>
      <c r="BT603" s="84">
        <f>IFERROR(FIND("Fauna",consulta_completa__11[[#This Row],[13 - Ocorrências/Ambientes Atingidos]]),0)</f>
        <v>0</v>
      </c>
      <c r="BU603" s="85" t="str">
        <f t="shared" si="290"/>
        <v/>
      </c>
      <c r="BV603" s="84">
        <f>IFERROR(FIND("UC federal",consulta_completa__11[[#This Row],[13 - Ocorrências/Ambientes Atingidos]]),0)</f>
        <v>0</v>
      </c>
      <c r="BW603" s="85" t="str">
        <f t="shared" si="291"/>
        <v/>
      </c>
      <c r="BX603" s="84">
        <f>IFERROR(FIND("UC estadual/municipal",consulta_completa__11[[#This Row],[13 - Ocorrências/Ambientes Atingidos]]),0)</f>
        <v>0</v>
      </c>
      <c r="BY603" s="85" t="str">
        <f t="shared" si="292"/>
        <v/>
      </c>
      <c r="BZ603" s="84">
        <f>IFERROR(FIND("Outro(s)",consulta_completa__11[[#This Row],[13 - Ocorrências/Ambientes Atingidos]]),0)</f>
        <v>1</v>
      </c>
      <c r="CA603" s="85" t="str">
        <f t="shared" si="293"/>
        <v>X</v>
      </c>
      <c r="CB603" s="84">
        <f>IFERROR(FIND("Sem dano",consulta_completa__11[[#This Row],[13 - Ocorrências/Ambientes Atingidos]]),0)</f>
        <v>0</v>
      </c>
      <c r="CC603" s="85" t="str">
        <f t="shared" si="294"/>
        <v/>
      </c>
      <c r="CD603" s="84" t="str">
        <f>IF(consulta_completa__11[[#This Row],[13 - Ocorrências/Ambientes Atingidos]]="","X","")</f>
        <v/>
      </c>
      <c r="CE603" s="86">
        <f>IFERROR(FIND("IBAMA",consulta_completa__11[[#This Row],[14 - Inst. Atuando no Local]]),0)</f>
        <v>0</v>
      </c>
      <c r="CF603" s="86" t="str">
        <f t="shared" si="295"/>
        <v/>
      </c>
      <c r="CG603" s="86">
        <f>IFERROR(FIND("OEMA",consulta_completa__11[[#This Row],[14 - Inst. Atuando no Local]]),0)</f>
        <v>0</v>
      </c>
      <c r="CH603" s="86" t="str">
        <f t="shared" si="296"/>
        <v/>
      </c>
      <c r="CI603" s="86">
        <f>IFERROR(FIND("DEFESA CIVIL",consulta_completa__11[[#This Row],[14 - Inst. Atuando no Local]]),0)</f>
        <v>0</v>
      </c>
      <c r="CJ603" s="86" t="str">
        <f t="shared" si="297"/>
        <v/>
      </c>
      <c r="CK603" s="86">
        <f>IFERROR(FIND("CORPO DE BOMBEIROS",consulta_completa__11[[#This Row],[14 - Inst. Atuando no Local]]),0)</f>
        <v>0</v>
      </c>
      <c r="CL603" s="86" t="str">
        <f t="shared" si="298"/>
        <v/>
      </c>
      <c r="CM603" s="86">
        <f>IFERROR(FIND("POLÍCIA RODOVIÁRIA",consulta_completa__11[[#This Row],[14 - Inst. Atuando no Local]]),0)</f>
        <v>0</v>
      </c>
      <c r="CN603" s="86" t="str">
        <f t="shared" si="299"/>
        <v/>
      </c>
      <c r="CO603" s="86">
        <f>IFERROR(FIND("POLÍCIA MILITAR",consulta_completa__11[[#This Row],[14 - Inst. Atuando no Local]]),0)</f>
        <v>0</v>
      </c>
      <c r="CP603" s="86" t="str">
        <f t="shared" si="300"/>
        <v/>
      </c>
      <c r="CQ603" s="86">
        <f>IFERROR(FIND("POLÍCIA CIVIL",consulta_completa__11[[#This Row],[14 - Inst. Atuando no Local]]),0)</f>
        <v>0</v>
      </c>
      <c r="CR603" s="86" t="str">
        <f t="shared" si="301"/>
        <v/>
      </c>
      <c r="CS603" s="86">
        <f>IFERROR(FIND("MARINHA DO BRASIL",consulta_completa__11[[#This Row],[14 - Inst. Atuando no Local]]),0)</f>
        <v>0</v>
      </c>
      <c r="CT603" s="86" t="str">
        <f t="shared" si="302"/>
        <v/>
      </c>
      <c r="CU603" s="86">
        <f>IFERROR(FIND("EMPRESA ESPECIALIZADA EM ATENDIMENTO",consulta_completa__11[[#This Row],[14 - Inst. Atuando no Local]]),0)</f>
        <v>0</v>
      </c>
      <c r="CV603" s="86" t="str">
        <f t="shared" si="303"/>
        <v/>
      </c>
      <c r="CW603" s="86">
        <f>IFERROR(FIND("IBAMA",consulta_completa__11[[#This Row],[14 - Inst. Atuando no Local]]),0)</f>
        <v>0</v>
      </c>
      <c r="CX603" s="86" t="str">
        <f t="shared" si="304"/>
        <v/>
      </c>
      <c r="CY603" s="86" t="str">
        <f>IF(consulta_completa__11[[#This Row],[14 - Inst. Atuando no Local]]="","X","")</f>
        <v/>
      </c>
      <c r="CZ603" s="86">
        <f>IFERROR(FIND("OUTRA (S)",consulta_completa__11[[#This Row],[14 - Inst. Atuando no Local]]),0)</f>
        <v>0</v>
      </c>
      <c r="DA603" s="86" t="str">
        <f t="shared" si="305"/>
        <v/>
      </c>
      <c r="DB603" s="37" t="str">
        <f t="shared" si="306"/>
        <v>Sim</v>
      </c>
      <c r="DC603" s="37" t="str">
        <f t="shared" si="307"/>
        <v>Não</v>
      </c>
      <c r="DD603" s="37" t="str">
        <f t="shared" si="308"/>
        <v>Sim</v>
      </c>
      <c r="DE603" s="89" t="str">
        <f t="shared" si="310"/>
        <v>Federal</v>
      </c>
    </row>
    <row r="604" spans="1:109">
      <c r="A604" s="15">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4">
        <f>IFERROR(FIND("Óbitos/feridos",consulta_completa__11[[#This Row],[13 - Ocorrências/Ambientes Atingidos]]),0)</f>
        <v>0</v>
      </c>
      <c r="AY604" s="85" t="str">
        <f t="shared" si="280"/>
        <v/>
      </c>
      <c r="AZ604" s="84">
        <f>IFERROR(FIND("População afetada/evacuada",consulta_completa__11[[#This Row],[13 - Ocorrências/Ambientes Atingidos]]),0)</f>
        <v>0</v>
      </c>
      <c r="BA604" s="84" t="str">
        <f t="shared" si="281"/>
        <v/>
      </c>
      <c r="BB604" s="84">
        <f>IFERROR(FIND("Suspensão de abastecimento de água",consulta_completa__11[[#This Row],[13 - Ocorrências/Ambientes Atingidos]]),0)</f>
        <v>0</v>
      </c>
      <c r="BC604" s="85" t="str">
        <f t="shared" si="309"/>
        <v/>
      </c>
      <c r="BD604" s="84">
        <f>IFERROR(FIND("Rio/córrego",consulta_completa__11[[#This Row],[13 - Ocorrências/Ambientes Atingidos]]),0)</f>
        <v>0</v>
      </c>
      <c r="BE604" s="85" t="str">
        <f t="shared" si="282"/>
        <v/>
      </c>
      <c r="BF604" s="84">
        <f>IFERROR(FIND("Lago",consulta_completa__11[[#This Row],[13 - Ocorrências/Ambientes Atingidos]]),0)</f>
        <v>0</v>
      </c>
      <c r="BG604" s="85" t="str">
        <f t="shared" si="283"/>
        <v/>
      </c>
      <c r="BH604" s="84">
        <f>IFERROR(FIND("Mar",consulta_completa__11[[#This Row],[13 - Ocorrências/Ambientes Atingidos]]),0)</f>
        <v>0</v>
      </c>
      <c r="BI604" s="85" t="str">
        <f t="shared" si="284"/>
        <v/>
      </c>
      <c r="BJ604" s="84">
        <f>IFERROR(FIND("Praia",consulta_completa__11[[#This Row],[13 - Ocorrências/Ambientes Atingidos]]),0)</f>
        <v>0</v>
      </c>
      <c r="BK604" s="85" t="str">
        <f t="shared" si="285"/>
        <v/>
      </c>
      <c r="BL604" s="84">
        <f>IFERROR(FIND("Solo",consulta_completa__11[[#This Row],[13 - Ocorrências/Ambientes Atingidos]]),0)</f>
        <v>0</v>
      </c>
      <c r="BM604" s="85" t="str">
        <f t="shared" si="286"/>
        <v/>
      </c>
      <c r="BN604" s="84">
        <f>IFERROR(FIND("Águas subterrâneas",consulta_completa__11[[#This Row],[13 - Ocorrências/Ambientes Atingidos]]),0)</f>
        <v>0</v>
      </c>
      <c r="BO604" s="85" t="str">
        <f t="shared" si="287"/>
        <v/>
      </c>
      <c r="BP604" s="84">
        <f>IFERROR(FIND("Atmosfera",consulta_completa__11[[#This Row],[13 - Ocorrências/Ambientes Atingidos]]),0)</f>
        <v>0</v>
      </c>
      <c r="BQ604" s="85" t="str">
        <f t="shared" si="288"/>
        <v/>
      </c>
      <c r="BR604" s="84">
        <f>IFERROR(FIND("Flora",consulta_completa__11[[#This Row],[13 - Ocorrências/Ambientes Atingidos]]),0)</f>
        <v>0</v>
      </c>
      <c r="BS604" s="85" t="str">
        <f t="shared" si="289"/>
        <v/>
      </c>
      <c r="BT604" s="84">
        <f>IFERROR(FIND("Fauna",consulta_completa__11[[#This Row],[13 - Ocorrências/Ambientes Atingidos]]),0)</f>
        <v>0</v>
      </c>
      <c r="BU604" s="85" t="str">
        <f t="shared" si="290"/>
        <v/>
      </c>
      <c r="BV604" s="84">
        <f>IFERROR(FIND("UC federal",consulta_completa__11[[#This Row],[13 - Ocorrências/Ambientes Atingidos]]),0)</f>
        <v>0</v>
      </c>
      <c r="BW604" s="85" t="str">
        <f t="shared" si="291"/>
        <v/>
      </c>
      <c r="BX604" s="84">
        <f>IFERROR(FIND("UC estadual/municipal",consulta_completa__11[[#This Row],[13 - Ocorrências/Ambientes Atingidos]]),0)</f>
        <v>0</v>
      </c>
      <c r="BY604" s="85" t="str">
        <f t="shared" si="292"/>
        <v/>
      </c>
      <c r="BZ604" s="84">
        <f>IFERROR(FIND("Outro(s)",consulta_completa__11[[#This Row],[13 - Ocorrências/Ambientes Atingidos]]),0)</f>
        <v>0</v>
      </c>
      <c r="CA604" s="85" t="str">
        <f t="shared" si="293"/>
        <v/>
      </c>
      <c r="CB604" s="84">
        <f>IFERROR(FIND("Sem dano",consulta_completa__11[[#This Row],[13 - Ocorrências/Ambientes Atingidos]]),0)</f>
        <v>0</v>
      </c>
      <c r="CC604" s="85" t="str">
        <f t="shared" si="294"/>
        <v/>
      </c>
      <c r="CD604" s="84" t="str">
        <f>IF(consulta_completa__11[[#This Row],[13 - Ocorrências/Ambientes Atingidos]]="","X","")</f>
        <v>X</v>
      </c>
      <c r="CE604" s="86">
        <f>IFERROR(FIND("IBAMA",consulta_completa__11[[#This Row],[14 - Inst. Atuando no Local]]),0)</f>
        <v>0</v>
      </c>
      <c r="CF604" s="86" t="str">
        <f t="shared" si="295"/>
        <v/>
      </c>
      <c r="CG604" s="86">
        <f>IFERROR(FIND("OEMA",consulta_completa__11[[#This Row],[14 - Inst. Atuando no Local]]),0)</f>
        <v>0</v>
      </c>
      <c r="CH604" s="86" t="str">
        <f t="shared" si="296"/>
        <v/>
      </c>
      <c r="CI604" s="86">
        <f>IFERROR(FIND("DEFESA CIVIL",consulta_completa__11[[#This Row],[14 - Inst. Atuando no Local]]),0)</f>
        <v>0</v>
      </c>
      <c r="CJ604" s="86" t="str">
        <f t="shared" si="297"/>
        <v/>
      </c>
      <c r="CK604" s="86">
        <f>IFERROR(FIND("CORPO DE BOMBEIROS",consulta_completa__11[[#This Row],[14 - Inst. Atuando no Local]]),0)</f>
        <v>0</v>
      </c>
      <c r="CL604" s="86" t="str">
        <f t="shared" si="298"/>
        <v/>
      </c>
      <c r="CM604" s="86">
        <f>IFERROR(FIND("POLÍCIA RODOVIÁRIA",consulta_completa__11[[#This Row],[14 - Inst. Atuando no Local]]),0)</f>
        <v>0</v>
      </c>
      <c r="CN604" s="86" t="str">
        <f t="shared" si="299"/>
        <v/>
      </c>
      <c r="CO604" s="86">
        <f>IFERROR(FIND("POLÍCIA MILITAR",consulta_completa__11[[#This Row],[14 - Inst. Atuando no Local]]),0)</f>
        <v>0</v>
      </c>
      <c r="CP604" s="86" t="str">
        <f t="shared" si="300"/>
        <v/>
      </c>
      <c r="CQ604" s="86">
        <f>IFERROR(FIND("POLÍCIA CIVIL",consulta_completa__11[[#This Row],[14 - Inst. Atuando no Local]]),0)</f>
        <v>0</v>
      </c>
      <c r="CR604" s="86" t="str">
        <f t="shared" si="301"/>
        <v/>
      </c>
      <c r="CS604" s="86">
        <f>IFERROR(FIND("MARINHA DO BRASIL",consulta_completa__11[[#This Row],[14 - Inst. Atuando no Local]]),0)</f>
        <v>0</v>
      </c>
      <c r="CT604" s="86" t="str">
        <f t="shared" si="302"/>
        <v/>
      </c>
      <c r="CU604" s="86">
        <f>IFERROR(FIND("EMPRESA ESPECIALIZADA EM ATENDIMENTO",consulta_completa__11[[#This Row],[14 - Inst. Atuando no Local]]),0)</f>
        <v>0</v>
      </c>
      <c r="CV604" s="86" t="str">
        <f t="shared" si="303"/>
        <v/>
      </c>
      <c r="CW604" s="86">
        <f>IFERROR(FIND("IBAMA",consulta_completa__11[[#This Row],[14 - Inst. Atuando no Local]]),0)</f>
        <v>0</v>
      </c>
      <c r="CX604" s="86" t="str">
        <f t="shared" si="304"/>
        <v/>
      </c>
      <c r="CY604" s="86" t="str">
        <f>IF(consulta_completa__11[[#This Row],[14 - Inst. Atuando no Local]]="","X","")</f>
        <v/>
      </c>
      <c r="CZ604" s="86">
        <f>IFERROR(FIND("OUTRA (S)",consulta_completa__11[[#This Row],[14 - Inst. Atuando no Local]]),0)</f>
        <v>0</v>
      </c>
      <c r="DA604" s="86" t="str">
        <f t="shared" si="305"/>
        <v/>
      </c>
      <c r="DB604" s="37" t="str">
        <f t="shared" si="306"/>
        <v>Sim</v>
      </c>
      <c r="DC604" s="37" t="str">
        <f t="shared" si="307"/>
        <v>Não</v>
      </c>
      <c r="DD604" s="37" t="str">
        <f t="shared" si="308"/>
        <v>Sim</v>
      </c>
      <c r="DE604" s="89" t="str">
        <f t="shared" si="310"/>
        <v>Sem informação</v>
      </c>
    </row>
    <row r="605" spans="1:109">
      <c r="A605" s="15">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4">
        <f>IFERROR(FIND("Óbitos/feridos",consulta_completa__11[[#This Row],[13 - Ocorrências/Ambientes Atingidos]]),0)</f>
        <v>0</v>
      </c>
      <c r="AY605" s="85" t="str">
        <f t="shared" si="280"/>
        <v/>
      </c>
      <c r="AZ605" s="84">
        <f>IFERROR(FIND("População afetada/evacuada",consulta_completa__11[[#This Row],[13 - Ocorrências/Ambientes Atingidos]]),0)</f>
        <v>0</v>
      </c>
      <c r="BA605" s="84" t="str">
        <f t="shared" si="281"/>
        <v/>
      </c>
      <c r="BB605" s="84">
        <f>IFERROR(FIND("Suspensão de abastecimento de água",consulta_completa__11[[#This Row],[13 - Ocorrências/Ambientes Atingidos]]),0)</f>
        <v>0</v>
      </c>
      <c r="BC605" s="85" t="str">
        <f t="shared" si="309"/>
        <v/>
      </c>
      <c r="BD605" s="84">
        <f>IFERROR(FIND("Rio/córrego",consulta_completa__11[[#This Row],[13 - Ocorrências/Ambientes Atingidos]]),0)</f>
        <v>0</v>
      </c>
      <c r="BE605" s="85" t="str">
        <f t="shared" si="282"/>
        <v/>
      </c>
      <c r="BF605" s="84">
        <f>IFERROR(FIND("Lago",consulta_completa__11[[#This Row],[13 - Ocorrências/Ambientes Atingidos]]),0)</f>
        <v>0</v>
      </c>
      <c r="BG605" s="85" t="str">
        <f t="shared" si="283"/>
        <v/>
      </c>
      <c r="BH605" s="84">
        <f>IFERROR(FIND("Mar",consulta_completa__11[[#This Row],[13 - Ocorrências/Ambientes Atingidos]]),0)</f>
        <v>1</v>
      </c>
      <c r="BI605" s="85" t="str">
        <f t="shared" si="284"/>
        <v>X</v>
      </c>
      <c r="BJ605" s="84">
        <f>IFERROR(FIND("Praia",consulta_completa__11[[#This Row],[13 - Ocorrências/Ambientes Atingidos]]),0)</f>
        <v>0</v>
      </c>
      <c r="BK605" s="85" t="str">
        <f t="shared" si="285"/>
        <v/>
      </c>
      <c r="BL605" s="84">
        <f>IFERROR(FIND("Solo",consulta_completa__11[[#This Row],[13 - Ocorrências/Ambientes Atingidos]]),0)</f>
        <v>0</v>
      </c>
      <c r="BM605" s="85" t="str">
        <f t="shared" si="286"/>
        <v/>
      </c>
      <c r="BN605" s="84">
        <f>IFERROR(FIND("Águas subterrâneas",consulta_completa__11[[#This Row],[13 - Ocorrências/Ambientes Atingidos]]),0)</f>
        <v>0</v>
      </c>
      <c r="BO605" s="85" t="str">
        <f t="shared" si="287"/>
        <v/>
      </c>
      <c r="BP605" s="84">
        <f>IFERROR(FIND("Atmosfera",consulta_completa__11[[#This Row],[13 - Ocorrências/Ambientes Atingidos]]),0)</f>
        <v>0</v>
      </c>
      <c r="BQ605" s="85" t="str">
        <f t="shared" si="288"/>
        <v/>
      </c>
      <c r="BR605" s="84">
        <f>IFERROR(FIND("Flora",consulta_completa__11[[#This Row],[13 - Ocorrências/Ambientes Atingidos]]),0)</f>
        <v>0</v>
      </c>
      <c r="BS605" s="85" t="str">
        <f t="shared" si="289"/>
        <v/>
      </c>
      <c r="BT605" s="84">
        <f>IFERROR(FIND("Fauna",consulta_completa__11[[#This Row],[13 - Ocorrências/Ambientes Atingidos]]),0)</f>
        <v>0</v>
      </c>
      <c r="BU605" s="85" t="str">
        <f t="shared" si="290"/>
        <v/>
      </c>
      <c r="BV605" s="84">
        <f>IFERROR(FIND("UC federal",consulta_completa__11[[#This Row],[13 - Ocorrências/Ambientes Atingidos]]),0)</f>
        <v>0</v>
      </c>
      <c r="BW605" s="85" t="str">
        <f t="shared" si="291"/>
        <v/>
      </c>
      <c r="BX605" s="84">
        <f>IFERROR(FIND("UC estadual/municipal",consulta_completa__11[[#This Row],[13 - Ocorrências/Ambientes Atingidos]]),0)</f>
        <v>0</v>
      </c>
      <c r="BY605" s="85" t="str">
        <f t="shared" si="292"/>
        <v/>
      </c>
      <c r="BZ605" s="84">
        <f>IFERROR(FIND("Outro(s)",consulta_completa__11[[#This Row],[13 - Ocorrências/Ambientes Atingidos]]),0)</f>
        <v>0</v>
      </c>
      <c r="CA605" s="85" t="str">
        <f t="shared" si="293"/>
        <v/>
      </c>
      <c r="CB605" s="84">
        <f>IFERROR(FIND("Sem dano",consulta_completa__11[[#This Row],[13 - Ocorrências/Ambientes Atingidos]]),0)</f>
        <v>0</v>
      </c>
      <c r="CC605" s="85" t="str">
        <f t="shared" si="294"/>
        <v/>
      </c>
      <c r="CD605" s="84" t="str">
        <f>IF(consulta_completa__11[[#This Row],[13 - Ocorrências/Ambientes Atingidos]]="","X","")</f>
        <v/>
      </c>
      <c r="CE605" s="86">
        <f>IFERROR(FIND("IBAMA",consulta_completa__11[[#This Row],[14 - Inst. Atuando no Local]]),0)</f>
        <v>0</v>
      </c>
      <c r="CF605" s="86" t="str">
        <f t="shared" si="295"/>
        <v/>
      </c>
      <c r="CG605" s="86">
        <f>IFERROR(FIND("OEMA",consulta_completa__11[[#This Row],[14 - Inst. Atuando no Local]]),0)</f>
        <v>0</v>
      </c>
      <c r="CH605" s="86" t="str">
        <f t="shared" si="296"/>
        <v/>
      </c>
      <c r="CI605" s="86">
        <f>IFERROR(FIND("DEFESA CIVIL",consulta_completa__11[[#This Row],[14 - Inst. Atuando no Local]]),0)</f>
        <v>0</v>
      </c>
      <c r="CJ605" s="86" t="str">
        <f t="shared" si="297"/>
        <v/>
      </c>
      <c r="CK605" s="86">
        <f>IFERROR(FIND("CORPO DE BOMBEIROS",consulta_completa__11[[#This Row],[14 - Inst. Atuando no Local]]),0)</f>
        <v>0</v>
      </c>
      <c r="CL605" s="86" t="str">
        <f t="shared" si="298"/>
        <v/>
      </c>
      <c r="CM605" s="86">
        <f>IFERROR(FIND("POLÍCIA RODOVIÁRIA",consulta_completa__11[[#This Row],[14 - Inst. Atuando no Local]]),0)</f>
        <v>0</v>
      </c>
      <c r="CN605" s="86" t="str">
        <f t="shared" si="299"/>
        <v/>
      </c>
      <c r="CO605" s="86">
        <f>IFERROR(FIND("POLÍCIA MILITAR",consulta_completa__11[[#This Row],[14 - Inst. Atuando no Local]]),0)</f>
        <v>0</v>
      </c>
      <c r="CP605" s="86" t="str">
        <f t="shared" si="300"/>
        <v/>
      </c>
      <c r="CQ605" s="86">
        <f>IFERROR(FIND("POLÍCIA CIVIL",consulta_completa__11[[#This Row],[14 - Inst. Atuando no Local]]),0)</f>
        <v>0</v>
      </c>
      <c r="CR605" s="86" t="str">
        <f t="shared" si="301"/>
        <v/>
      </c>
      <c r="CS605" s="86">
        <f>IFERROR(FIND("MARINHA DO BRASIL",consulta_completa__11[[#This Row],[14 - Inst. Atuando no Local]]),0)</f>
        <v>0</v>
      </c>
      <c r="CT605" s="86" t="str">
        <f t="shared" si="302"/>
        <v/>
      </c>
      <c r="CU605" s="86">
        <f>IFERROR(FIND("EMPRESA ESPECIALIZADA EM ATENDIMENTO",consulta_completa__11[[#This Row],[14 - Inst. Atuando no Local]]),0)</f>
        <v>0</v>
      </c>
      <c r="CV605" s="86" t="str">
        <f t="shared" si="303"/>
        <v/>
      </c>
      <c r="CW605" s="86">
        <f>IFERROR(FIND("IBAMA",consulta_completa__11[[#This Row],[14 - Inst. Atuando no Local]]),0)</f>
        <v>0</v>
      </c>
      <c r="CX605" s="86" t="str">
        <f t="shared" si="304"/>
        <v/>
      </c>
      <c r="CY605" s="86" t="str">
        <f>IF(consulta_completa__11[[#This Row],[14 - Inst. Atuando no Local]]="","X","")</f>
        <v/>
      </c>
      <c r="CZ605" s="86">
        <f>IFERROR(FIND("OUTRA (S)",consulta_completa__11[[#This Row],[14 - Inst. Atuando no Local]]),0)</f>
        <v>0</v>
      </c>
      <c r="DA605" s="86" t="str">
        <f t="shared" si="305"/>
        <v/>
      </c>
      <c r="DB605" s="37" t="str">
        <f t="shared" si="306"/>
        <v>Sim</v>
      </c>
      <c r="DC605" s="37" t="str">
        <f t="shared" si="307"/>
        <v>Não</v>
      </c>
      <c r="DD605" s="37" t="str">
        <f t="shared" si="308"/>
        <v>Sim</v>
      </c>
      <c r="DE605" s="89" t="str">
        <f t="shared" si="310"/>
        <v>Federal</v>
      </c>
    </row>
    <row r="606" spans="1:109">
      <c r="A606" s="15">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4">
        <f>IFERROR(FIND("Óbitos/feridos",consulta_completa__11[[#This Row],[13 - Ocorrências/Ambientes Atingidos]]),0)</f>
        <v>0</v>
      </c>
      <c r="AY606" s="85" t="str">
        <f t="shared" si="280"/>
        <v/>
      </c>
      <c r="AZ606" s="84">
        <f>IFERROR(FIND("População afetada/evacuada",consulta_completa__11[[#This Row],[13 - Ocorrências/Ambientes Atingidos]]),0)</f>
        <v>0</v>
      </c>
      <c r="BA606" s="84" t="str">
        <f t="shared" si="281"/>
        <v/>
      </c>
      <c r="BB606" s="84">
        <f>IFERROR(FIND("Suspensão de abastecimento de água",consulta_completa__11[[#This Row],[13 - Ocorrências/Ambientes Atingidos]]),0)</f>
        <v>0</v>
      </c>
      <c r="BC606" s="85" t="str">
        <f t="shared" si="309"/>
        <v/>
      </c>
      <c r="BD606" s="84">
        <f>IFERROR(FIND("Rio/córrego",consulta_completa__11[[#This Row],[13 - Ocorrências/Ambientes Atingidos]]),0)</f>
        <v>0</v>
      </c>
      <c r="BE606" s="85" t="str">
        <f t="shared" si="282"/>
        <v/>
      </c>
      <c r="BF606" s="84">
        <f>IFERROR(FIND("Lago",consulta_completa__11[[#This Row],[13 - Ocorrências/Ambientes Atingidos]]),0)</f>
        <v>0</v>
      </c>
      <c r="BG606" s="85" t="str">
        <f t="shared" si="283"/>
        <v/>
      </c>
      <c r="BH606" s="84">
        <f>IFERROR(FIND("Mar",consulta_completa__11[[#This Row],[13 - Ocorrências/Ambientes Atingidos]]),0)</f>
        <v>0</v>
      </c>
      <c r="BI606" s="85" t="str">
        <f t="shared" si="284"/>
        <v/>
      </c>
      <c r="BJ606" s="84">
        <f>IFERROR(FIND("Praia",consulta_completa__11[[#This Row],[13 - Ocorrências/Ambientes Atingidos]]),0)</f>
        <v>0</v>
      </c>
      <c r="BK606" s="85" t="str">
        <f t="shared" si="285"/>
        <v/>
      </c>
      <c r="BL606" s="84">
        <f>IFERROR(FIND("Solo",consulta_completa__11[[#This Row],[13 - Ocorrências/Ambientes Atingidos]]),0)</f>
        <v>1</v>
      </c>
      <c r="BM606" s="85" t="str">
        <f t="shared" si="286"/>
        <v>X</v>
      </c>
      <c r="BN606" s="84">
        <f>IFERROR(FIND("Águas subterrâneas",consulta_completa__11[[#This Row],[13 - Ocorrências/Ambientes Atingidos]]),0)</f>
        <v>0</v>
      </c>
      <c r="BO606" s="85" t="str">
        <f t="shared" si="287"/>
        <v/>
      </c>
      <c r="BP606" s="84">
        <f>IFERROR(FIND("Atmosfera",consulta_completa__11[[#This Row],[13 - Ocorrências/Ambientes Atingidos]]),0)</f>
        <v>0</v>
      </c>
      <c r="BQ606" s="85" t="str">
        <f t="shared" si="288"/>
        <v/>
      </c>
      <c r="BR606" s="84">
        <f>IFERROR(FIND("Flora",consulta_completa__11[[#This Row],[13 - Ocorrências/Ambientes Atingidos]]),0)</f>
        <v>0</v>
      </c>
      <c r="BS606" s="85" t="str">
        <f t="shared" si="289"/>
        <v/>
      </c>
      <c r="BT606" s="84">
        <f>IFERROR(FIND("Fauna",consulta_completa__11[[#This Row],[13 - Ocorrências/Ambientes Atingidos]]),0)</f>
        <v>0</v>
      </c>
      <c r="BU606" s="85" t="str">
        <f t="shared" si="290"/>
        <v/>
      </c>
      <c r="BV606" s="84">
        <f>IFERROR(FIND("UC federal",consulta_completa__11[[#This Row],[13 - Ocorrências/Ambientes Atingidos]]),0)</f>
        <v>0</v>
      </c>
      <c r="BW606" s="85" t="str">
        <f t="shared" si="291"/>
        <v/>
      </c>
      <c r="BX606" s="84">
        <f>IFERROR(FIND("UC estadual/municipal",consulta_completa__11[[#This Row],[13 - Ocorrências/Ambientes Atingidos]]),0)</f>
        <v>0</v>
      </c>
      <c r="BY606" s="85" t="str">
        <f t="shared" si="292"/>
        <v/>
      </c>
      <c r="BZ606" s="84">
        <f>IFERROR(FIND("Outro(s)",consulta_completa__11[[#This Row],[13 - Ocorrências/Ambientes Atingidos]]),0)</f>
        <v>0</v>
      </c>
      <c r="CA606" s="85" t="str">
        <f t="shared" si="293"/>
        <v/>
      </c>
      <c r="CB606" s="84">
        <f>IFERROR(FIND("Sem dano",consulta_completa__11[[#This Row],[13 - Ocorrências/Ambientes Atingidos]]),0)</f>
        <v>0</v>
      </c>
      <c r="CC606" s="85" t="str">
        <f t="shared" si="294"/>
        <v/>
      </c>
      <c r="CD606" s="84" t="str">
        <f>IF(consulta_completa__11[[#This Row],[13 - Ocorrências/Ambientes Atingidos]]="","X","")</f>
        <v/>
      </c>
      <c r="CE606" s="86">
        <f>IFERROR(FIND("IBAMA",consulta_completa__11[[#This Row],[14 - Inst. Atuando no Local]]),0)</f>
        <v>0</v>
      </c>
      <c r="CF606" s="86" t="str">
        <f t="shared" si="295"/>
        <v/>
      </c>
      <c r="CG606" s="86">
        <f>IFERROR(FIND("OEMA",consulta_completa__11[[#This Row],[14 - Inst. Atuando no Local]]),0)</f>
        <v>0</v>
      </c>
      <c r="CH606" s="86" t="str">
        <f t="shared" si="296"/>
        <v/>
      </c>
      <c r="CI606" s="86">
        <f>IFERROR(FIND("DEFESA CIVIL",consulta_completa__11[[#This Row],[14 - Inst. Atuando no Local]]),0)</f>
        <v>0</v>
      </c>
      <c r="CJ606" s="86" t="str">
        <f t="shared" si="297"/>
        <v/>
      </c>
      <c r="CK606" s="86">
        <f>IFERROR(FIND("CORPO DE BOMBEIROS",consulta_completa__11[[#This Row],[14 - Inst. Atuando no Local]]),0)</f>
        <v>0</v>
      </c>
      <c r="CL606" s="86" t="str">
        <f t="shared" si="298"/>
        <v/>
      </c>
      <c r="CM606" s="86">
        <f>IFERROR(FIND("POLÍCIA RODOVIÁRIA",consulta_completa__11[[#This Row],[14 - Inst. Atuando no Local]]),0)</f>
        <v>0</v>
      </c>
      <c r="CN606" s="86" t="str">
        <f t="shared" si="299"/>
        <v/>
      </c>
      <c r="CO606" s="86">
        <f>IFERROR(FIND("POLÍCIA MILITAR",consulta_completa__11[[#This Row],[14 - Inst. Atuando no Local]]),0)</f>
        <v>0</v>
      </c>
      <c r="CP606" s="86" t="str">
        <f t="shared" si="300"/>
        <v/>
      </c>
      <c r="CQ606" s="86">
        <f>IFERROR(FIND("POLÍCIA CIVIL",consulta_completa__11[[#This Row],[14 - Inst. Atuando no Local]]),0)</f>
        <v>0</v>
      </c>
      <c r="CR606" s="86" t="str">
        <f t="shared" si="301"/>
        <v/>
      </c>
      <c r="CS606" s="86">
        <f>IFERROR(FIND("MARINHA DO BRASIL",consulta_completa__11[[#This Row],[14 - Inst. Atuando no Local]]),0)</f>
        <v>0</v>
      </c>
      <c r="CT606" s="86" t="str">
        <f t="shared" si="302"/>
        <v/>
      </c>
      <c r="CU606" s="86">
        <f>IFERROR(FIND("EMPRESA ESPECIALIZADA EM ATENDIMENTO",consulta_completa__11[[#This Row],[14 - Inst. Atuando no Local]]),0)</f>
        <v>0</v>
      </c>
      <c r="CV606" s="86" t="str">
        <f t="shared" si="303"/>
        <v/>
      </c>
      <c r="CW606" s="86">
        <f>IFERROR(FIND("IBAMA",consulta_completa__11[[#This Row],[14 - Inst. Atuando no Local]]),0)</f>
        <v>0</v>
      </c>
      <c r="CX606" s="86" t="str">
        <f t="shared" si="304"/>
        <v/>
      </c>
      <c r="CY606" s="86" t="str">
        <f>IF(consulta_completa__11[[#This Row],[14 - Inst. Atuando no Local]]="","X","")</f>
        <v/>
      </c>
      <c r="CZ606" s="86">
        <f>IFERROR(FIND("OUTRA (S)",consulta_completa__11[[#This Row],[14 - Inst. Atuando no Local]]),0)</f>
        <v>0</v>
      </c>
      <c r="DA606" s="86" t="str">
        <f t="shared" si="305"/>
        <v/>
      </c>
      <c r="DB606" s="37" t="str">
        <f t="shared" si="306"/>
        <v>Sim</v>
      </c>
      <c r="DC606" s="37" t="str">
        <f t="shared" si="307"/>
        <v>Não</v>
      </c>
      <c r="DD606" s="37" t="str">
        <f t="shared" si="308"/>
        <v>Sim</v>
      </c>
      <c r="DE606" s="89" t="str">
        <f t="shared" si="310"/>
        <v>Federal</v>
      </c>
    </row>
    <row r="607" spans="1:109">
      <c r="A607" s="15">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4">
        <f>IFERROR(FIND("Óbitos/feridos",consulta_completa__11[[#This Row],[13 - Ocorrências/Ambientes Atingidos]]),0)</f>
        <v>0</v>
      </c>
      <c r="AY607" s="85" t="str">
        <f t="shared" si="280"/>
        <v/>
      </c>
      <c r="AZ607" s="84">
        <f>IFERROR(FIND("População afetada/evacuada",consulta_completa__11[[#This Row],[13 - Ocorrências/Ambientes Atingidos]]),0)</f>
        <v>0</v>
      </c>
      <c r="BA607" s="84" t="str">
        <f t="shared" si="281"/>
        <v/>
      </c>
      <c r="BB607" s="84">
        <f>IFERROR(FIND("Suspensão de abastecimento de água",consulta_completa__11[[#This Row],[13 - Ocorrências/Ambientes Atingidos]]),0)</f>
        <v>0</v>
      </c>
      <c r="BC607" s="85" t="str">
        <f t="shared" si="309"/>
        <v/>
      </c>
      <c r="BD607" s="84">
        <f>IFERROR(FIND("Rio/córrego",consulta_completa__11[[#This Row],[13 - Ocorrências/Ambientes Atingidos]]),0)</f>
        <v>0</v>
      </c>
      <c r="BE607" s="85" t="str">
        <f t="shared" si="282"/>
        <v/>
      </c>
      <c r="BF607" s="84">
        <f>IFERROR(FIND("Lago",consulta_completa__11[[#This Row],[13 - Ocorrências/Ambientes Atingidos]]),0)</f>
        <v>0</v>
      </c>
      <c r="BG607" s="85" t="str">
        <f t="shared" si="283"/>
        <v/>
      </c>
      <c r="BH607" s="84">
        <f>IFERROR(FIND("Mar",consulta_completa__11[[#This Row],[13 - Ocorrências/Ambientes Atingidos]]),0)</f>
        <v>1</v>
      </c>
      <c r="BI607" s="85" t="str">
        <f t="shared" si="284"/>
        <v>X</v>
      </c>
      <c r="BJ607" s="84">
        <f>IFERROR(FIND("Praia",consulta_completa__11[[#This Row],[13 - Ocorrências/Ambientes Atingidos]]),0)</f>
        <v>0</v>
      </c>
      <c r="BK607" s="85" t="str">
        <f t="shared" si="285"/>
        <v/>
      </c>
      <c r="BL607" s="84">
        <f>IFERROR(FIND("Solo",consulta_completa__11[[#This Row],[13 - Ocorrências/Ambientes Atingidos]]),0)</f>
        <v>0</v>
      </c>
      <c r="BM607" s="85" t="str">
        <f t="shared" si="286"/>
        <v/>
      </c>
      <c r="BN607" s="84">
        <f>IFERROR(FIND("Águas subterrâneas",consulta_completa__11[[#This Row],[13 - Ocorrências/Ambientes Atingidos]]),0)</f>
        <v>0</v>
      </c>
      <c r="BO607" s="85" t="str">
        <f t="shared" si="287"/>
        <v/>
      </c>
      <c r="BP607" s="84">
        <f>IFERROR(FIND("Atmosfera",consulta_completa__11[[#This Row],[13 - Ocorrências/Ambientes Atingidos]]),0)</f>
        <v>0</v>
      </c>
      <c r="BQ607" s="85" t="str">
        <f t="shared" si="288"/>
        <v/>
      </c>
      <c r="BR607" s="84">
        <f>IFERROR(FIND("Flora",consulta_completa__11[[#This Row],[13 - Ocorrências/Ambientes Atingidos]]),0)</f>
        <v>0</v>
      </c>
      <c r="BS607" s="85" t="str">
        <f t="shared" si="289"/>
        <v/>
      </c>
      <c r="BT607" s="84">
        <f>IFERROR(FIND("Fauna",consulta_completa__11[[#This Row],[13 - Ocorrências/Ambientes Atingidos]]),0)</f>
        <v>0</v>
      </c>
      <c r="BU607" s="85" t="str">
        <f t="shared" si="290"/>
        <v/>
      </c>
      <c r="BV607" s="84">
        <f>IFERROR(FIND("UC federal",consulta_completa__11[[#This Row],[13 - Ocorrências/Ambientes Atingidos]]),0)</f>
        <v>0</v>
      </c>
      <c r="BW607" s="85" t="str">
        <f t="shared" si="291"/>
        <v/>
      </c>
      <c r="BX607" s="84">
        <f>IFERROR(FIND("UC estadual/municipal",consulta_completa__11[[#This Row],[13 - Ocorrências/Ambientes Atingidos]]),0)</f>
        <v>0</v>
      </c>
      <c r="BY607" s="85" t="str">
        <f t="shared" si="292"/>
        <v/>
      </c>
      <c r="BZ607" s="84">
        <f>IFERROR(FIND("Outro(s)",consulta_completa__11[[#This Row],[13 - Ocorrências/Ambientes Atingidos]]),0)</f>
        <v>0</v>
      </c>
      <c r="CA607" s="85" t="str">
        <f t="shared" si="293"/>
        <v/>
      </c>
      <c r="CB607" s="84">
        <f>IFERROR(FIND("Sem dano",consulta_completa__11[[#This Row],[13 - Ocorrências/Ambientes Atingidos]]),0)</f>
        <v>0</v>
      </c>
      <c r="CC607" s="85" t="str">
        <f t="shared" si="294"/>
        <v/>
      </c>
      <c r="CD607" s="84" t="str">
        <f>IF(consulta_completa__11[[#This Row],[13 - Ocorrências/Ambientes Atingidos]]="","X","")</f>
        <v/>
      </c>
      <c r="CE607" s="86">
        <f>IFERROR(FIND("IBAMA",consulta_completa__11[[#This Row],[14 - Inst. Atuando no Local]]),0)</f>
        <v>0</v>
      </c>
      <c r="CF607" s="86" t="str">
        <f t="shared" si="295"/>
        <v/>
      </c>
      <c r="CG607" s="86">
        <f>IFERROR(FIND("OEMA",consulta_completa__11[[#This Row],[14 - Inst. Atuando no Local]]),0)</f>
        <v>0</v>
      </c>
      <c r="CH607" s="86" t="str">
        <f t="shared" si="296"/>
        <v/>
      </c>
      <c r="CI607" s="86">
        <f>IFERROR(FIND("DEFESA CIVIL",consulta_completa__11[[#This Row],[14 - Inst. Atuando no Local]]),0)</f>
        <v>0</v>
      </c>
      <c r="CJ607" s="86" t="str">
        <f t="shared" si="297"/>
        <v/>
      </c>
      <c r="CK607" s="86">
        <f>IFERROR(FIND("CORPO DE BOMBEIROS",consulta_completa__11[[#This Row],[14 - Inst. Atuando no Local]]),0)</f>
        <v>0</v>
      </c>
      <c r="CL607" s="86" t="str">
        <f t="shared" si="298"/>
        <v/>
      </c>
      <c r="CM607" s="86">
        <f>IFERROR(FIND("POLÍCIA RODOVIÁRIA",consulta_completa__11[[#This Row],[14 - Inst. Atuando no Local]]),0)</f>
        <v>0</v>
      </c>
      <c r="CN607" s="86" t="str">
        <f t="shared" si="299"/>
        <v/>
      </c>
      <c r="CO607" s="86">
        <f>IFERROR(FIND("POLÍCIA MILITAR",consulta_completa__11[[#This Row],[14 - Inst. Atuando no Local]]),0)</f>
        <v>0</v>
      </c>
      <c r="CP607" s="86" t="str">
        <f t="shared" si="300"/>
        <v/>
      </c>
      <c r="CQ607" s="86">
        <f>IFERROR(FIND("POLÍCIA CIVIL",consulta_completa__11[[#This Row],[14 - Inst. Atuando no Local]]),0)</f>
        <v>0</v>
      </c>
      <c r="CR607" s="86" t="str">
        <f t="shared" si="301"/>
        <v/>
      </c>
      <c r="CS607" s="86">
        <f>IFERROR(FIND("MARINHA DO BRASIL",consulta_completa__11[[#This Row],[14 - Inst. Atuando no Local]]),0)</f>
        <v>0</v>
      </c>
      <c r="CT607" s="86" t="str">
        <f t="shared" si="302"/>
        <v/>
      </c>
      <c r="CU607" s="86">
        <f>IFERROR(FIND("EMPRESA ESPECIALIZADA EM ATENDIMENTO",consulta_completa__11[[#This Row],[14 - Inst. Atuando no Local]]),0)</f>
        <v>0</v>
      </c>
      <c r="CV607" s="86" t="str">
        <f t="shared" si="303"/>
        <v/>
      </c>
      <c r="CW607" s="86">
        <f>IFERROR(FIND("IBAMA",consulta_completa__11[[#This Row],[14 - Inst. Atuando no Local]]),0)</f>
        <v>0</v>
      </c>
      <c r="CX607" s="86" t="str">
        <f t="shared" si="304"/>
        <v/>
      </c>
      <c r="CY607" s="86" t="str">
        <f>IF(consulta_completa__11[[#This Row],[14 - Inst. Atuando no Local]]="","X","")</f>
        <v/>
      </c>
      <c r="CZ607" s="86">
        <f>IFERROR(FIND("OUTRA (S)",consulta_completa__11[[#This Row],[14 - Inst. Atuando no Local]]),0)</f>
        <v>0</v>
      </c>
      <c r="DA607" s="86" t="str">
        <f t="shared" si="305"/>
        <v/>
      </c>
      <c r="DB607" s="37" t="str">
        <f t="shared" si="306"/>
        <v>Sim</v>
      </c>
      <c r="DC607" s="37" t="str">
        <f t="shared" si="307"/>
        <v>Não</v>
      </c>
      <c r="DD607" s="37" t="str">
        <f t="shared" si="308"/>
        <v>Sim</v>
      </c>
      <c r="DE607" s="89" t="str">
        <f t="shared" si="310"/>
        <v>Federal</v>
      </c>
    </row>
    <row r="608" spans="1:109">
      <c r="A608" s="15">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4">
        <f>IFERROR(FIND("Óbitos/feridos",consulta_completa__11[[#This Row],[13 - Ocorrências/Ambientes Atingidos]]),0)</f>
        <v>0</v>
      </c>
      <c r="AY608" s="85" t="str">
        <f t="shared" si="280"/>
        <v/>
      </c>
      <c r="AZ608" s="84">
        <f>IFERROR(FIND("População afetada/evacuada",consulta_completa__11[[#This Row],[13 - Ocorrências/Ambientes Atingidos]]),0)</f>
        <v>0</v>
      </c>
      <c r="BA608" s="84" t="str">
        <f t="shared" si="281"/>
        <v/>
      </c>
      <c r="BB608" s="84">
        <f>IFERROR(FIND("Suspensão de abastecimento de água",consulta_completa__11[[#This Row],[13 - Ocorrências/Ambientes Atingidos]]),0)</f>
        <v>0</v>
      </c>
      <c r="BC608" s="85" t="str">
        <f t="shared" si="309"/>
        <v/>
      </c>
      <c r="BD608" s="84">
        <f>IFERROR(FIND("Rio/córrego",consulta_completa__11[[#This Row],[13 - Ocorrências/Ambientes Atingidos]]),0)</f>
        <v>0</v>
      </c>
      <c r="BE608" s="85" t="str">
        <f t="shared" si="282"/>
        <v/>
      </c>
      <c r="BF608" s="84">
        <f>IFERROR(FIND("Lago",consulta_completa__11[[#This Row],[13 - Ocorrências/Ambientes Atingidos]]),0)</f>
        <v>0</v>
      </c>
      <c r="BG608" s="85" t="str">
        <f t="shared" si="283"/>
        <v/>
      </c>
      <c r="BH608" s="84">
        <f>IFERROR(FIND("Mar",consulta_completa__11[[#This Row],[13 - Ocorrências/Ambientes Atingidos]]),0)</f>
        <v>0</v>
      </c>
      <c r="BI608" s="85" t="str">
        <f t="shared" si="284"/>
        <v/>
      </c>
      <c r="BJ608" s="84">
        <f>IFERROR(FIND("Praia",consulta_completa__11[[#This Row],[13 - Ocorrências/Ambientes Atingidos]]),0)</f>
        <v>0</v>
      </c>
      <c r="BK608" s="85" t="str">
        <f t="shared" si="285"/>
        <v/>
      </c>
      <c r="BL608" s="84">
        <f>IFERROR(FIND("Solo",consulta_completa__11[[#This Row],[13 - Ocorrências/Ambientes Atingidos]]),0)</f>
        <v>0</v>
      </c>
      <c r="BM608" s="85" t="str">
        <f t="shared" si="286"/>
        <v/>
      </c>
      <c r="BN608" s="84">
        <f>IFERROR(FIND("Águas subterrâneas",consulta_completa__11[[#This Row],[13 - Ocorrências/Ambientes Atingidos]]),0)</f>
        <v>0</v>
      </c>
      <c r="BO608" s="85" t="str">
        <f t="shared" si="287"/>
        <v/>
      </c>
      <c r="BP608" s="84">
        <f>IFERROR(FIND("Atmosfera",consulta_completa__11[[#This Row],[13 - Ocorrências/Ambientes Atingidos]]),0)</f>
        <v>0</v>
      </c>
      <c r="BQ608" s="85" t="str">
        <f t="shared" si="288"/>
        <v/>
      </c>
      <c r="BR608" s="84">
        <f>IFERROR(FIND("Flora",consulta_completa__11[[#This Row],[13 - Ocorrências/Ambientes Atingidos]]),0)</f>
        <v>0</v>
      </c>
      <c r="BS608" s="85" t="str">
        <f t="shared" si="289"/>
        <v/>
      </c>
      <c r="BT608" s="84">
        <f>IFERROR(FIND("Fauna",consulta_completa__11[[#This Row],[13 - Ocorrências/Ambientes Atingidos]]),0)</f>
        <v>0</v>
      </c>
      <c r="BU608" s="85" t="str">
        <f t="shared" si="290"/>
        <v/>
      </c>
      <c r="BV608" s="84">
        <f>IFERROR(FIND("UC federal",consulta_completa__11[[#This Row],[13 - Ocorrências/Ambientes Atingidos]]),0)</f>
        <v>0</v>
      </c>
      <c r="BW608" s="85" t="str">
        <f t="shared" si="291"/>
        <v/>
      </c>
      <c r="BX608" s="84">
        <f>IFERROR(FIND("UC estadual/municipal",consulta_completa__11[[#This Row],[13 - Ocorrências/Ambientes Atingidos]]),0)</f>
        <v>0</v>
      </c>
      <c r="BY608" s="85" t="str">
        <f t="shared" si="292"/>
        <v/>
      </c>
      <c r="BZ608" s="84">
        <f>IFERROR(FIND("Outro(s)",consulta_completa__11[[#This Row],[13 - Ocorrências/Ambientes Atingidos]]),0)</f>
        <v>1</v>
      </c>
      <c r="CA608" s="85" t="str">
        <f t="shared" si="293"/>
        <v>X</v>
      </c>
      <c r="CB608" s="84">
        <f>IFERROR(FIND("Sem dano",consulta_completa__11[[#This Row],[13 - Ocorrências/Ambientes Atingidos]]),0)</f>
        <v>0</v>
      </c>
      <c r="CC608" s="85" t="str">
        <f t="shared" si="294"/>
        <v/>
      </c>
      <c r="CD608" s="84" t="str">
        <f>IF(consulta_completa__11[[#This Row],[13 - Ocorrências/Ambientes Atingidos]]="","X","")</f>
        <v/>
      </c>
      <c r="CE608" s="86">
        <f>IFERROR(FIND("IBAMA",consulta_completa__11[[#This Row],[14 - Inst. Atuando no Local]]),0)</f>
        <v>0</v>
      </c>
      <c r="CF608" s="86" t="str">
        <f t="shared" si="295"/>
        <v/>
      </c>
      <c r="CG608" s="86">
        <f>IFERROR(FIND("OEMA",consulta_completa__11[[#This Row],[14 - Inst. Atuando no Local]]),0)</f>
        <v>0</v>
      </c>
      <c r="CH608" s="86" t="str">
        <f t="shared" si="296"/>
        <v/>
      </c>
      <c r="CI608" s="86">
        <f>IFERROR(FIND("DEFESA CIVIL",consulta_completa__11[[#This Row],[14 - Inst. Atuando no Local]]),0)</f>
        <v>0</v>
      </c>
      <c r="CJ608" s="86" t="str">
        <f t="shared" si="297"/>
        <v/>
      </c>
      <c r="CK608" s="86">
        <f>IFERROR(FIND("CORPO DE BOMBEIROS",consulta_completa__11[[#This Row],[14 - Inst. Atuando no Local]]),0)</f>
        <v>0</v>
      </c>
      <c r="CL608" s="86" t="str">
        <f t="shared" si="298"/>
        <v/>
      </c>
      <c r="CM608" s="86">
        <f>IFERROR(FIND("POLÍCIA RODOVIÁRIA",consulta_completa__11[[#This Row],[14 - Inst. Atuando no Local]]),0)</f>
        <v>0</v>
      </c>
      <c r="CN608" s="86" t="str">
        <f t="shared" si="299"/>
        <v/>
      </c>
      <c r="CO608" s="86">
        <f>IFERROR(FIND("POLÍCIA MILITAR",consulta_completa__11[[#This Row],[14 - Inst. Atuando no Local]]),0)</f>
        <v>0</v>
      </c>
      <c r="CP608" s="86" t="str">
        <f t="shared" si="300"/>
        <v/>
      </c>
      <c r="CQ608" s="86">
        <f>IFERROR(FIND("POLÍCIA CIVIL",consulta_completa__11[[#This Row],[14 - Inst. Atuando no Local]]),0)</f>
        <v>0</v>
      </c>
      <c r="CR608" s="86" t="str">
        <f t="shared" si="301"/>
        <v/>
      </c>
      <c r="CS608" s="86">
        <f>IFERROR(FIND("MARINHA DO BRASIL",consulta_completa__11[[#This Row],[14 - Inst. Atuando no Local]]),0)</f>
        <v>0</v>
      </c>
      <c r="CT608" s="86" t="str">
        <f t="shared" si="302"/>
        <v/>
      </c>
      <c r="CU608" s="86">
        <f>IFERROR(FIND("EMPRESA ESPECIALIZADA EM ATENDIMENTO",consulta_completa__11[[#This Row],[14 - Inst. Atuando no Local]]),0)</f>
        <v>0</v>
      </c>
      <c r="CV608" s="86" t="str">
        <f t="shared" si="303"/>
        <v/>
      </c>
      <c r="CW608" s="86">
        <f>IFERROR(FIND("IBAMA",consulta_completa__11[[#This Row],[14 - Inst. Atuando no Local]]),0)</f>
        <v>0</v>
      </c>
      <c r="CX608" s="86" t="str">
        <f t="shared" si="304"/>
        <v/>
      </c>
      <c r="CY608" s="86" t="str">
        <f>IF(consulta_completa__11[[#This Row],[14 - Inst. Atuando no Local]]="","X","")</f>
        <v>X</v>
      </c>
      <c r="CZ608" s="86">
        <f>IFERROR(FIND("OUTRA (S)",consulta_completa__11[[#This Row],[14 - Inst. Atuando no Local]]),0)</f>
        <v>0</v>
      </c>
      <c r="DA608" s="86" t="str">
        <f t="shared" si="305"/>
        <v/>
      </c>
      <c r="DB608" s="37" t="str">
        <f t="shared" si="306"/>
        <v>Sim</v>
      </c>
      <c r="DC608" s="37" t="str">
        <f t="shared" si="307"/>
        <v>Não</v>
      </c>
      <c r="DD608" s="37" t="str">
        <f t="shared" si="308"/>
        <v>Sim</v>
      </c>
      <c r="DE608" s="89" t="str">
        <f t="shared" si="310"/>
        <v>Sem informação</v>
      </c>
    </row>
    <row r="609" spans="1:109">
      <c r="A609" s="15">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4">
        <f>IFERROR(FIND("Óbitos/feridos",consulta_completa__11[[#This Row],[13 - Ocorrências/Ambientes Atingidos]]),0)</f>
        <v>0</v>
      </c>
      <c r="AY609" s="85" t="str">
        <f t="shared" si="280"/>
        <v/>
      </c>
      <c r="AZ609" s="84">
        <f>IFERROR(FIND("População afetada/evacuada",consulta_completa__11[[#This Row],[13 - Ocorrências/Ambientes Atingidos]]),0)</f>
        <v>0</v>
      </c>
      <c r="BA609" s="84" t="str">
        <f t="shared" si="281"/>
        <v/>
      </c>
      <c r="BB609" s="84">
        <f>IFERROR(FIND("Suspensão de abastecimento de água",consulta_completa__11[[#This Row],[13 - Ocorrências/Ambientes Atingidos]]),0)</f>
        <v>0</v>
      </c>
      <c r="BC609" s="85" t="str">
        <f t="shared" si="309"/>
        <v/>
      </c>
      <c r="BD609" s="84">
        <f>IFERROR(FIND("Rio/córrego",consulta_completa__11[[#This Row],[13 - Ocorrências/Ambientes Atingidos]]),0)</f>
        <v>0</v>
      </c>
      <c r="BE609" s="85" t="str">
        <f t="shared" si="282"/>
        <v/>
      </c>
      <c r="BF609" s="84">
        <f>IFERROR(FIND("Lago",consulta_completa__11[[#This Row],[13 - Ocorrências/Ambientes Atingidos]]),0)</f>
        <v>0</v>
      </c>
      <c r="BG609" s="85" t="str">
        <f t="shared" si="283"/>
        <v/>
      </c>
      <c r="BH609" s="84">
        <f>IFERROR(FIND("Mar",consulta_completa__11[[#This Row],[13 - Ocorrências/Ambientes Atingidos]]),0)</f>
        <v>0</v>
      </c>
      <c r="BI609" s="85" t="str">
        <f t="shared" si="284"/>
        <v/>
      </c>
      <c r="BJ609" s="84">
        <f>IFERROR(FIND("Praia",consulta_completa__11[[#This Row],[13 - Ocorrências/Ambientes Atingidos]]),0)</f>
        <v>0</v>
      </c>
      <c r="BK609" s="85" t="str">
        <f t="shared" si="285"/>
        <v/>
      </c>
      <c r="BL609" s="84">
        <f>IFERROR(FIND("Solo",consulta_completa__11[[#This Row],[13 - Ocorrências/Ambientes Atingidos]]),0)</f>
        <v>1</v>
      </c>
      <c r="BM609" s="85" t="str">
        <f t="shared" si="286"/>
        <v>X</v>
      </c>
      <c r="BN609" s="84">
        <f>IFERROR(FIND("Águas subterrâneas",consulta_completa__11[[#This Row],[13 - Ocorrências/Ambientes Atingidos]]),0)</f>
        <v>0</v>
      </c>
      <c r="BO609" s="85" t="str">
        <f t="shared" si="287"/>
        <v/>
      </c>
      <c r="BP609" s="84">
        <f>IFERROR(FIND("Atmosfera",consulta_completa__11[[#This Row],[13 - Ocorrências/Ambientes Atingidos]]),0)</f>
        <v>0</v>
      </c>
      <c r="BQ609" s="85" t="str">
        <f t="shared" si="288"/>
        <v/>
      </c>
      <c r="BR609" s="84">
        <f>IFERROR(FIND("Flora",consulta_completa__11[[#This Row],[13 - Ocorrências/Ambientes Atingidos]]),0)</f>
        <v>0</v>
      </c>
      <c r="BS609" s="85" t="str">
        <f t="shared" si="289"/>
        <v/>
      </c>
      <c r="BT609" s="84">
        <f>IFERROR(FIND("Fauna",consulta_completa__11[[#This Row],[13 - Ocorrências/Ambientes Atingidos]]),0)</f>
        <v>0</v>
      </c>
      <c r="BU609" s="85" t="str">
        <f t="shared" si="290"/>
        <v/>
      </c>
      <c r="BV609" s="84">
        <f>IFERROR(FIND("UC federal",consulta_completa__11[[#This Row],[13 - Ocorrências/Ambientes Atingidos]]),0)</f>
        <v>0</v>
      </c>
      <c r="BW609" s="85" t="str">
        <f t="shared" si="291"/>
        <v/>
      </c>
      <c r="BX609" s="84">
        <f>IFERROR(FIND("UC estadual/municipal",consulta_completa__11[[#This Row],[13 - Ocorrências/Ambientes Atingidos]]),0)</f>
        <v>0</v>
      </c>
      <c r="BY609" s="85" t="str">
        <f t="shared" si="292"/>
        <v/>
      </c>
      <c r="BZ609" s="84">
        <f>IFERROR(FIND("Outro(s)",consulta_completa__11[[#This Row],[13 - Ocorrências/Ambientes Atingidos]]),0)</f>
        <v>7</v>
      </c>
      <c r="CA609" s="85" t="str">
        <f t="shared" si="293"/>
        <v>X</v>
      </c>
      <c r="CB609" s="84">
        <f>IFERROR(FIND("Sem dano",consulta_completa__11[[#This Row],[13 - Ocorrências/Ambientes Atingidos]]),0)</f>
        <v>0</v>
      </c>
      <c r="CC609" s="85" t="str">
        <f t="shared" si="294"/>
        <v/>
      </c>
      <c r="CD609" s="84" t="str">
        <f>IF(consulta_completa__11[[#This Row],[13 - Ocorrências/Ambientes Atingidos]]="","X","")</f>
        <v/>
      </c>
      <c r="CE609" s="86">
        <f>IFERROR(FIND("IBAMA",consulta_completa__11[[#This Row],[14 - Inst. Atuando no Local]]),0)</f>
        <v>0</v>
      </c>
      <c r="CF609" s="86" t="str">
        <f t="shared" si="295"/>
        <v/>
      </c>
      <c r="CG609" s="86">
        <f>IFERROR(FIND("OEMA",consulta_completa__11[[#This Row],[14 - Inst. Atuando no Local]]),0)</f>
        <v>0</v>
      </c>
      <c r="CH609" s="86" t="str">
        <f t="shared" si="296"/>
        <v/>
      </c>
      <c r="CI609" s="86">
        <f>IFERROR(FIND("DEFESA CIVIL",consulta_completa__11[[#This Row],[14 - Inst. Atuando no Local]]),0)</f>
        <v>0</v>
      </c>
      <c r="CJ609" s="86" t="str">
        <f t="shared" si="297"/>
        <v/>
      </c>
      <c r="CK609" s="86">
        <f>IFERROR(FIND("CORPO DE BOMBEIROS",consulta_completa__11[[#This Row],[14 - Inst. Atuando no Local]]),0)</f>
        <v>0</v>
      </c>
      <c r="CL609" s="86" t="str">
        <f t="shared" si="298"/>
        <v/>
      </c>
      <c r="CM609" s="86">
        <f>IFERROR(FIND("POLÍCIA RODOVIÁRIA",consulta_completa__11[[#This Row],[14 - Inst. Atuando no Local]]),0)</f>
        <v>0</v>
      </c>
      <c r="CN609" s="86" t="str">
        <f t="shared" si="299"/>
        <v/>
      </c>
      <c r="CO609" s="86">
        <f>IFERROR(FIND("POLÍCIA MILITAR",consulta_completa__11[[#This Row],[14 - Inst. Atuando no Local]]),0)</f>
        <v>0</v>
      </c>
      <c r="CP609" s="86" t="str">
        <f t="shared" si="300"/>
        <v/>
      </c>
      <c r="CQ609" s="86">
        <f>IFERROR(FIND("POLÍCIA CIVIL",consulta_completa__11[[#This Row],[14 - Inst. Atuando no Local]]),0)</f>
        <v>0</v>
      </c>
      <c r="CR609" s="86" t="str">
        <f t="shared" si="301"/>
        <v/>
      </c>
      <c r="CS609" s="86">
        <f>IFERROR(FIND("MARINHA DO BRASIL",consulta_completa__11[[#This Row],[14 - Inst. Atuando no Local]]),0)</f>
        <v>0</v>
      </c>
      <c r="CT609" s="86" t="str">
        <f t="shared" si="302"/>
        <v/>
      </c>
      <c r="CU609" s="86">
        <f>IFERROR(FIND("EMPRESA ESPECIALIZADA EM ATENDIMENTO",consulta_completa__11[[#This Row],[14 - Inst. Atuando no Local]]),0)</f>
        <v>0</v>
      </c>
      <c r="CV609" s="86" t="str">
        <f t="shared" si="303"/>
        <v/>
      </c>
      <c r="CW609" s="86">
        <f>IFERROR(FIND("IBAMA",consulta_completa__11[[#This Row],[14 - Inst. Atuando no Local]]),0)</f>
        <v>0</v>
      </c>
      <c r="CX609" s="86" t="str">
        <f t="shared" si="304"/>
        <v/>
      </c>
      <c r="CY609" s="86" t="str">
        <f>IF(consulta_completa__11[[#This Row],[14 - Inst. Atuando no Local]]="","X","")</f>
        <v/>
      </c>
      <c r="CZ609" s="86">
        <f>IFERROR(FIND("OUTRA (S)",consulta_completa__11[[#This Row],[14 - Inst. Atuando no Local]]),0)</f>
        <v>0</v>
      </c>
      <c r="DA609" s="86" t="str">
        <f t="shared" si="305"/>
        <v/>
      </c>
      <c r="DB609" s="37" t="str">
        <f t="shared" si="306"/>
        <v>Sim</v>
      </c>
      <c r="DC609" s="37" t="str">
        <f t="shared" si="307"/>
        <v>Não</v>
      </c>
      <c r="DD609" s="37" t="str">
        <f t="shared" si="308"/>
        <v>Sim</v>
      </c>
      <c r="DE609" s="89" t="str">
        <f t="shared" si="310"/>
        <v>Sem informação</v>
      </c>
    </row>
    <row r="610" spans="1:109">
      <c r="A610" s="15">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4">
        <f>IFERROR(FIND("Óbitos/feridos",consulta_completa__11[[#This Row],[13 - Ocorrências/Ambientes Atingidos]]),0)</f>
        <v>0</v>
      </c>
      <c r="AY610" s="85" t="str">
        <f t="shared" si="280"/>
        <v/>
      </c>
      <c r="AZ610" s="84">
        <f>IFERROR(FIND("População afetada/evacuada",consulta_completa__11[[#This Row],[13 - Ocorrências/Ambientes Atingidos]]),0)</f>
        <v>0</v>
      </c>
      <c r="BA610" s="84" t="str">
        <f t="shared" si="281"/>
        <v/>
      </c>
      <c r="BB610" s="84">
        <f>IFERROR(FIND("Suspensão de abastecimento de água",consulta_completa__11[[#This Row],[13 - Ocorrências/Ambientes Atingidos]]),0)</f>
        <v>0</v>
      </c>
      <c r="BC610" s="85" t="str">
        <f t="shared" si="309"/>
        <v/>
      </c>
      <c r="BD610" s="84">
        <f>IFERROR(FIND("Rio/córrego",consulta_completa__11[[#This Row],[13 - Ocorrências/Ambientes Atingidos]]),0)</f>
        <v>0</v>
      </c>
      <c r="BE610" s="85" t="str">
        <f t="shared" si="282"/>
        <v/>
      </c>
      <c r="BF610" s="84">
        <f>IFERROR(FIND("Lago",consulta_completa__11[[#This Row],[13 - Ocorrências/Ambientes Atingidos]]),0)</f>
        <v>0</v>
      </c>
      <c r="BG610" s="85" t="str">
        <f t="shared" si="283"/>
        <v/>
      </c>
      <c r="BH610" s="84">
        <f>IFERROR(FIND("Mar",consulta_completa__11[[#This Row],[13 - Ocorrências/Ambientes Atingidos]]),0)</f>
        <v>0</v>
      </c>
      <c r="BI610" s="85" t="str">
        <f t="shared" si="284"/>
        <v/>
      </c>
      <c r="BJ610" s="84">
        <f>IFERROR(FIND("Praia",consulta_completa__11[[#This Row],[13 - Ocorrências/Ambientes Atingidos]]),0)</f>
        <v>0</v>
      </c>
      <c r="BK610" s="85" t="str">
        <f t="shared" si="285"/>
        <v/>
      </c>
      <c r="BL610" s="84">
        <f>IFERROR(FIND("Solo",consulta_completa__11[[#This Row],[13 - Ocorrências/Ambientes Atingidos]]),0)</f>
        <v>1</v>
      </c>
      <c r="BM610" s="85" t="str">
        <f t="shared" si="286"/>
        <v>X</v>
      </c>
      <c r="BN610" s="84">
        <f>IFERROR(FIND("Águas subterrâneas",consulta_completa__11[[#This Row],[13 - Ocorrências/Ambientes Atingidos]]),0)</f>
        <v>0</v>
      </c>
      <c r="BO610" s="85" t="str">
        <f t="shared" si="287"/>
        <v/>
      </c>
      <c r="BP610" s="84">
        <f>IFERROR(FIND("Atmosfera",consulta_completa__11[[#This Row],[13 - Ocorrências/Ambientes Atingidos]]),0)</f>
        <v>0</v>
      </c>
      <c r="BQ610" s="85" t="str">
        <f t="shared" si="288"/>
        <v/>
      </c>
      <c r="BR610" s="84">
        <f>IFERROR(FIND("Flora",consulta_completa__11[[#This Row],[13 - Ocorrências/Ambientes Atingidos]]),0)</f>
        <v>0</v>
      </c>
      <c r="BS610" s="85" t="str">
        <f t="shared" si="289"/>
        <v/>
      </c>
      <c r="BT610" s="84">
        <f>IFERROR(FIND("Fauna",consulta_completa__11[[#This Row],[13 - Ocorrências/Ambientes Atingidos]]),0)</f>
        <v>0</v>
      </c>
      <c r="BU610" s="85" t="str">
        <f t="shared" si="290"/>
        <v/>
      </c>
      <c r="BV610" s="84">
        <f>IFERROR(FIND("UC federal",consulta_completa__11[[#This Row],[13 - Ocorrências/Ambientes Atingidos]]),0)</f>
        <v>0</v>
      </c>
      <c r="BW610" s="85" t="str">
        <f t="shared" si="291"/>
        <v/>
      </c>
      <c r="BX610" s="84">
        <f>IFERROR(FIND("UC estadual/municipal",consulta_completa__11[[#This Row],[13 - Ocorrências/Ambientes Atingidos]]),0)</f>
        <v>0</v>
      </c>
      <c r="BY610" s="85" t="str">
        <f t="shared" si="292"/>
        <v/>
      </c>
      <c r="BZ610" s="84">
        <f>IFERROR(FIND("Outro(s)",consulta_completa__11[[#This Row],[13 - Ocorrências/Ambientes Atingidos]]),0)</f>
        <v>0</v>
      </c>
      <c r="CA610" s="85" t="str">
        <f t="shared" si="293"/>
        <v/>
      </c>
      <c r="CB610" s="84">
        <f>IFERROR(FIND("Sem dano",consulta_completa__11[[#This Row],[13 - Ocorrências/Ambientes Atingidos]]),0)</f>
        <v>0</v>
      </c>
      <c r="CC610" s="85" t="str">
        <f t="shared" si="294"/>
        <v/>
      </c>
      <c r="CD610" s="84" t="str">
        <f>IF(consulta_completa__11[[#This Row],[13 - Ocorrências/Ambientes Atingidos]]="","X","")</f>
        <v/>
      </c>
      <c r="CE610" s="86">
        <f>IFERROR(FIND("IBAMA",consulta_completa__11[[#This Row],[14 - Inst. Atuando no Local]]),0)</f>
        <v>0</v>
      </c>
      <c r="CF610" s="86" t="str">
        <f t="shared" si="295"/>
        <v/>
      </c>
      <c r="CG610" s="86">
        <f>IFERROR(FIND("OEMA",consulta_completa__11[[#This Row],[14 - Inst. Atuando no Local]]),0)</f>
        <v>0</v>
      </c>
      <c r="CH610" s="86" t="str">
        <f t="shared" si="296"/>
        <v/>
      </c>
      <c r="CI610" s="86">
        <f>IFERROR(FIND("DEFESA CIVIL",consulta_completa__11[[#This Row],[14 - Inst. Atuando no Local]]),0)</f>
        <v>0</v>
      </c>
      <c r="CJ610" s="86" t="str">
        <f t="shared" si="297"/>
        <v/>
      </c>
      <c r="CK610" s="86">
        <f>IFERROR(FIND("CORPO DE BOMBEIROS",consulta_completa__11[[#This Row],[14 - Inst. Atuando no Local]]),0)</f>
        <v>0</v>
      </c>
      <c r="CL610" s="86" t="str">
        <f t="shared" si="298"/>
        <v/>
      </c>
      <c r="CM610" s="86">
        <f>IFERROR(FIND("POLÍCIA RODOVIÁRIA",consulta_completa__11[[#This Row],[14 - Inst. Atuando no Local]]),0)</f>
        <v>0</v>
      </c>
      <c r="CN610" s="86" t="str">
        <f t="shared" si="299"/>
        <v/>
      </c>
      <c r="CO610" s="86">
        <f>IFERROR(FIND("POLÍCIA MILITAR",consulta_completa__11[[#This Row],[14 - Inst. Atuando no Local]]),0)</f>
        <v>0</v>
      </c>
      <c r="CP610" s="86" t="str">
        <f t="shared" si="300"/>
        <v/>
      </c>
      <c r="CQ610" s="86">
        <f>IFERROR(FIND("POLÍCIA CIVIL",consulta_completa__11[[#This Row],[14 - Inst. Atuando no Local]]),0)</f>
        <v>0</v>
      </c>
      <c r="CR610" s="86" t="str">
        <f t="shared" si="301"/>
        <v/>
      </c>
      <c r="CS610" s="86">
        <f>IFERROR(FIND("MARINHA DO BRASIL",consulta_completa__11[[#This Row],[14 - Inst. Atuando no Local]]),0)</f>
        <v>0</v>
      </c>
      <c r="CT610" s="86" t="str">
        <f t="shared" si="302"/>
        <v/>
      </c>
      <c r="CU610" s="86">
        <f>IFERROR(FIND("EMPRESA ESPECIALIZADA EM ATENDIMENTO",consulta_completa__11[[#This Row],[14 - Inst. Atuando no Local]]),0)</f>
        <v>0</v>
      </c>
      <c r="CV610" s="86" t="str">
        <f t="shared" si="303"/>
        <v/>
      </c>
      <c r="CW610" s="86">
        <f>IFERROR(FIND("IBAMA",consulta_completa__11[[#This Row],[14 - Inst. Atuando no Local]]),0)</f>
        <v>0</v>
      </c>
      <c r="CX610" s="86" t="str">
        <f t="shared" si="304"/>
        <v/>
      </c>
      <c r="CY610" s="86" t="str">
        <f>IF(consulta_completa__11[[#This Row],[14 - Inst. Atuando no Local]]="","X","")</f>
        <v/>
      </c>
      <c r="CZ610" s="86">
        <f>IFERROR(FIND("OUTRA (S)",consulta_completa__11[[#This Row],[14 - Inst. Atuando no Local]]),0)</f>
        <v>0</v>
      </c>
      <c r="DA610" s="86" t="str">
        <f t="shared" si="305"/>
        <v/>
      </c>
      <c r="DB610" s="37" t="str">
        <f t="shared" si="306"/>
        <v>Sim</v>
      </c>
      <c r="DC610" s="37" t="str">
        <f t="shared" si="307"/>
        <v>Não</v>
      </c>
      <c r="DD610" s="37" t="str">
        <f t="shared" si="308"/>
        <v>Sim</v>
      </c>
      <c r="DE610" s="89" t="str">
        <f t="shared" si="310"/>
        <v>Federal</v>
      </c>
    </row>
    <row r="611" spans="1:109">
      <c r="A611" s="15">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4">
        <f>IFERROR(FIND("Óbitos/feridos",consulta_completa__11[[#This Row],[13 - Ocorrências/Ambientes Atingidos]]),0)</f>
        <v>0</v>
      </c>
      <c r="AY611" s="85" t="str">
        <f t="shared" si="280"/>
        <v/>
      </c>
      <c r="AZ611" s="84">
        <f>IFERROR(FIND("População afetada/evacuada",consulta_completa__11[[#This Row],[13 - Ocorrências/Ambientes Atingidos]]),0)</f>
        <v>0</v>
      </c>
      <c r="BA611" s="84" t="str">
        <f t="shared" si="281"/>
        <v/>
      </c>
      <c r="BB611" s="84">
        <f>IFERROR(FIND("Suspensão de abastecimento de água",consulta_completa__11[[#This Row],[13 - Ocorrências/Ambientes Atingidos]]),0)</f>
        <v>0</v>
      </c>
      <c r="BC611" s="85" t="str">
        <f t="shared" si="309"/>
        <v/>
      </c>
      <c r="BD611" s="84">
        <f>IFERROR(FIND("Rio/córrego",consulta_completa__11[[#This Row],[13 - Ocorrências/Ambientes Atingidos]]),0)</f>
        <v>0</v>
      </c>
      <c r="BE611" s="85" t="str">
        <f t="shared" si="282"/>
        <v/>
      </c>
      <c r="BF611" s="84">
        <f>IFERROR(FIND("Lago",consulta_completa__11[[#This Row],[13 - Ocorrências/Ambientes Atingidos]]),0)</f>
        <v>0</v>
      </c>
      <c r="BG611" s="85" t="str">
        <f t="shared" si="283"/>
        <v/>
      </c>
      <c r="BH611" s="84">
        <f>IFERROR(FIND("Mar",consulta_completa__11[[#This Row],[13 - Ocorrências/Ambientes Atingidos]]),0)</f>
        <v>0</v>
      </c>
      <c r="BI611" s="85" t="str">
        <f t="shared" si="284"/>
        <v/>
      </c>
      <c r="BJ611" s="84">
        <f>IFERROR(FIND("Praia",consulta_completa__11[[#This Row],[13 - Ocorrências/Ambientes Atingidos]]),0)</f>
        <v>0</v>
      </c>
      <c r="BK611" s="85" t="str">
        <f t="shared" si="285"/>
        <v/>
      </c>
      <c r="BL611" s="84">
        <f>IFERROR(FIND("Solo",consulta_completa__11[[#This Row],[13 - Ocorrências/Ambientes Atingidos]]),0)</f>
        <v>0</v>
      </c>
      <c r="BM611" s="85" t="str">
        <f t="shared" si="286"/>
        <v/>
      </c>
      <c r="BN611" s="84">
        <f>IFERROR(FIND("Águas subterrâneas",consulta_completa__11[[#This Row],[13 - Ocorrências/Ambientes Atingidos]]),0)</f>
        <v>0</v>
      </c>
      <c r="BO611" s="85" t="str">
        <f t="shared" si="287"/>
        <v/>
      </c>
      <c r="BP611" s="84">
        <f>IFERROR(FIND("Atmosfera",consulta_completa__11[[#This Row],[13 - Ocorrências/Ambientes Atingidos]]),0)</f>
        <v>0</v>
      </c>
      <c r="BQ611" s="85" t="str">
        <f t="shared" si="288"/>
        <v/>
      </c>
      <c r="BR611" s="84">
        <f>IFERROR(FIND("Flora",consulta_completa__11[[#This Row],[13 - Ocorrências/Ambientes Atingidos]]),0)</f>
        <v>0</v>
      </c>
      <c r="BS611" s="85" t="str">
        <f t="shared" si="289"/>
        <v/>
      </c>
      <c r="BT611" s="84">
        <f>IFERROR(FIND("Fauna",consulta_completa__11[[#This Row],[13 - Ocorrências/Ambientes Atingidos]]),0)</f>
        <v>0</v>
      </c>
      <c r="BU611" s="85" t="str">
        <f t="shared" si="290"/>
        <v/>
      </c>
      <c r="BV611" s="84">
        <f>IFERROR(FIND("UC federal",consulta_completa__11[[#This Row],[13 - Ocorrências/Ambientes Atingidos]]),0)</f>
        <v>0</v>
      </c>
      <c r="BW611" s="85" t="str">
        <f t="shared" si="291"/>
        <v/>
      </c>
      <c r="BX611" s="84">
        <f>IFERROR(FIND("UC estadual/municipal",consulta_completa__11[[#This Row],[13 - Ocorrências/Ambientes Atingidos]]),0)</f>
        <v>0</v>
      </c>
      <c r="BY611" s="85" t="str">
        <f t="shared" si="292"/>
        <v/>
      </c>
      <c r="BZ611" s="84">
        <f>IFERROR(FIND("Outro(s)",consulta_completa__11[[#This Row],[13 - Ocorrências/Ambientes Atingidos]]),0)</f>
        <v>0</v>
      </c>
      <c r="CA611" s="85" t="str">
        <f t="shared" si="293"/>
        <v/>
      </c>
      <c r="CB611" s="84">
        <f>IFERROR(FIND("Sem dano",consulta_completa__11[[#This Row],[13 - Ocorrências/Ambientes Atingidos]]),0)</f>
        <v>0</v>
      </c>
      <c r="CC611" s="85" t="str">
        <f t="shared" si="294"/>
        <v/>
      </c>
      <c r="CD611" s="84" t="str">
        <f>IF(consulta_completa__11[[#This Row],[13 - Ocorrências/Ambientes Atingidos]]="","X","")</f>
        <v>X</v>
      </c>
      <c r="CE611" s="86">
        <f>IFERROR(FIND("IBAMA",consulta_completa__11[[#This Row],[14 - Inst. Atuando no Local]]),0)</f>
        <v>0</v>
      </c>
      <c r="CF611" s="86" t="str">
        <f t="shared" si="295"/>
        <v/>
      </c>
      <c r="CG611" s="86">
        <f>IFERROR(FIND("OEMA",consulta_completa__11[[#This Row],[14 - Inst. Atuando no Local]]),0)</f>
        <v>0</v>
      </c>
      <c r="CH611" s="86" t="str">
        <f t="shared" si="296"/>
        <v/>
      </c>
      <c r="CI611" s="86">
        <f>IFERROR(FIND("DEFESA CIVIL",consulta_completa__11[[#This Row],[14 - Inst. Atuando no Local]]),0)</f>
        <v>0</v>
      </c>
      <c r="CJ611" s="86" t="str">
        <f t="shared" si="297"/>
        <v/>
      </c>
      <c r="CK611" s="86">
        <f>IFERROR(FIND("CORPO DE BOMBEIROS",consulta_completa__11[[#This Row],[14 - Inst. Atuando no Local]]),0)</f>
        <v>0</v>
      </c>
      <c r="CL611" s="86" t="str">
        <f t="shared" si="298"/>
        <v/>
      </c>
      <c r="CM611" s="86">
        <f>IFERROR(FIND("POLÍCIA RODOVIÁRIA",consulta_completa__11[[#This Row],[14 - Inst. Atuando no Local]]),0)</f>
        <v>0</v>
      </c>
      <c r="CN611" s="86" t="str">
        <f t="shared" si="299"/>
        <v/>
      </c>
      <c r="CO611" s="86">
        <f>IFERROR(FIND("POLÍCIA MILITAR",consulta_completa__11[[#This Row],[14 - Inst. Atuando no Local]]),0)</f>
        <v>0</v>
      </c>
      <c r="CP611" s="86" t="str">
        <f t="shared" si="300"/>
        <v/>
      </c>
      <c r="CQ611" s="86">
        <f>IFERROR(FIND("POLÍCIA CIVIL",consulta_completa__11[[#This Row],[14 - Inst. Atuando no Local]]),0)</f>
        <v>0</v>
      </c>
      <c r="CR611" s="86" t="str">
        <f t="shared" si="301"/>
        <v/>
      </c>
      <c r="CS611" s="86">
        <f>IFERROR(FIND("MARINHA DO BRASIL",consulta_completa__11[[#This Row],[14 - Inst. Atuando no Local]]),0)</f>
        <v>0</v>
      </c>
      <c r="CT611" s="86" t="str">
        <f t="shared" si="302"/>
        <v/>
      </c>
      <c r="CU611" s="86">
        <f>IFERROR(FIND("EMPRESA ESPECIALIZADA EM ATENDIMENTO",consulta_completa__11[[#This Row],[14 - Inst. Atuando no Local]]),0)</f>
        <v>0</v>
      </c>
      <c r="CV611" s="86" t="str">
        <f t="shared" si="303"/>
        <v/>
      </c>
      <c r="CW611" s="86">
        <f>IFERROR(FIND("IBAMA",consulta_completa__11[[#This Row],[14 - Inst. Atuando no Local]]),0)</f>
        <v>0</v>
      </c>
      <c r="CX611" s="86" t="str">
        <f t="shared" si="304"/>
        <v/>
      </c>
      <c r="CY611" s="86" t="str">
        <f>IF(consulta_completa__11[[#This Row],[14 - Inst. Atuando no Local]]="","X","")</f>
        <v/>
      </c>
      <c r="CZ611" s="86">
        <f>IFERROR(FIND("OUTRA (S)",consulta_completa__11[[#This Row],[14 - Inst. Atuando no Local]]),0)</f>
        <v>0</v>
      </c>
      <c r="DA611" s="86" t="str">
        <f t="shared" si="305"/>
        <v/>
      </c>
      <c r="DB611" s="37" t="str">
        <f t="shared" si="306"/>
        <v>Sim</v>
      </c>
      <c r="DC611" s="37" t="str">
        <f t="shared" si="307"/>
        <v>Não</v>
      </c>
      <c r="DD611" s="37" t="str">
        <f t="shared" si="308"/>
        <v>Sim</v>
      </c>
      <c r="DE611" s="89" t="str">
        <f t="shared" si="310"/>
        <v>Estadual</v>
      </c>
    </row>
    <row r="612" spans="1:109">
      <c r="A612" s="15">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4">
        <f>IFERROR(FIND("Óbitos/feridos",consulta_completa__11[[#This Row],[13 - Ocorrências/Ambientes Atingidos]]),0)</f>
        <v>1</v>
      </c>
      <c r="AY612" s="85" t="str">
        <f t="shared" si="280"/>
        <v>X</v>
      </c>
      <c r="AZ612" s="84">
        <f>IFERROR(FIND("População afetada/evacuada",consulta_completa__11[[#This Row],[13 - Ocorrências/Ambientes Atingidos]]),0)</f>
        <v>0</v>
      </c>
      <c r="BA612" s="84" t="str">
        <f t="shared" si="281"/>
        <v/>
      </c>
      <c r="BB612" s="84">
        <f>IFERROR(FIND("Suspensão de abastecimento de água",consulta_completa__11[[#This Row],[13 - Ocorrências/Ambientes Atingidos]]),0)</f>
        <v>0</v>
      </c>
      <c r="BC612" s="85" t="str">
        <f t="shared" si="309"/>
        <v/>
      </c>
      <c r="BD612" s="84">
        <f>IFERROR(FIND("Rio/córrego",consulta_completa__11[[#This Row],[13 - Ocorrências/Ambientes Atingidos]]),0)</f>
        <v>0</v>
      </c>
      <c r="BE612" s="85" t="str">
        <f t="shared" si="282"/>
        <v/>
      </c>
      <c r="BF612" s="84">
        <f>IFERROR(FIND("Lago",consulta_completa__11[[#This Row],[13 - Ocorrências/Ambientes Atingidos]]),0)</f>
        <v>0</v>
      </c>
      <c r="BG612" s="85" t="str">
        <f t="shared" si="283"/>
        <v/>
      </c>
      <c r="BH612" s="84">
        <f>IFERROR(FIND("Mar",consulta_completa__11[[#This Row],[13 - Ocorrências/Ambientes Atingidos]]),0)</f>
        <v>0</v>
      </c>
      <c r="BI612" s="85" t="str">
        <f t="shared" si="284"/>
        <v/>
      </c>
      <c r="BJ612" s="84">
        <f>IFERROR(FIND("Praia",consulta_completa__11[[#This Row],[13 - Ocorrências/Ambientes Atingidos]]),0)</f>
        <v>0</v>
      </c>
      <c r="BK612" s="85" t="str">
        <f t="shared" si="285"/>
        <v/>
      </c>
      <c r="BL612" s="84">
        <f>IFERROR(FIND("Solo",consulta_completa__11[[#This Row],[13 - Ocorrências/Ambientes Atingidos]]),0)</f>
        <v>17</v>
      </c>
      <c r="BM612" s="85" t="str">
        <f t="shared" si="286"/>
        <v>X</v>
      </c>
      <c r="BN612" s="84">
        <f>IFERROR(FIND("Águas subterrâneas",consulta_completa__11[[#This Row],[13 - Ocorrências/Ambientes Atingidos]]),0)</f>
        <v>0</v>
      </c>
      <c r="BO612" s="85" t="str">
        <f t="shared" si="287"/>
        <v/>
      </c>
      <c r="BP612" s="84">
        <f>IFERROR(FIND("Atmosfera",consulta_completa__11[[#This Row],[13 - Ocorrências/Ambientes Atingidos]]),0)</f>
        <v>0</v>
      </c>
      <c r="BQ612" s="85" t="str">
        <f t="shared" si="288"/>
        <v/>
      </c>
      <c r="BR612" s="84">
        <f>IFERROR(FIND("Flora",consulta_completa__11[[#This Row],[13 - Ocorrências/Ambientes Atingidos]]),0)</f>
        <v>0</v>
      </c>
      <c r="BS612" s="85" t="str">
        <f t="shared" si="289"/>
        <v/>
      </c>
      <c r="BT612" s="84">
        <f>IFERROR(FIND("Fauna",consulta_completa__11[[#This Row],[13 - Ocorrências/Ambientes Atingidos]]),0)</f>
        <v>0</v>
      </c>
      <c r="BU612" s="85" t="str">
        <f t="shared" si="290"/>
        <v/>
      </c>
      <c r="BV612" s="84">
        <f>IFERROR(FIND("UC federal",consulta_completa__11[[#This Row],[13 - Ocorrências/Ambientes Atingidos]]),0)</f>
        <v>0</v>
      </c>
      <c r="BW612" s="85" t="str">
        <f t="shared" si="291"/>
        <v/>
      </c>
      <c r="BX612" s="84">
        <f>IFERROR(FIND("UC estadual/municipal",consulta_completa__11[[#This Row],[13 - Ocorrências/Ambientes Atingidos]]),0)</f>
        <v>0</v>
      </c>
      <c r="BY612" s="85" t="str">
        <f t="shared" si="292"/>
        <v/>
      </c>
      <c r="BZ612" s="84">
        <f>IFERROR(FIND("Outro(s)",consulta_completa__11[[#This Row],[13 - Ocorrências/Ambientes Atingidos]]),0)</f>
        <v>0</v>
      </c>
      <c r="CA612" s="85" t="str">
        <f t="shared" si="293"/>
        <v/>
      </c>
      <c r="CB612" s="84">
        <f>IFERROR(FIND("Sem dano",consulta_completa__11[[#This Row],[13 - Ocorrências/Ambientes Atingidos]]),0)</f>
        <v>0</v>
      </c>
      <c r="CC612" s="85" t="str">
        <f t="shared" si="294"/>
        <v/>
      </c>
      <c r="CD612" s="84" t="str">
        <f>IF(consulta_completa__11[[#This Row],[13 - Ocorrências/Ambientes Atingidos]]="","X","")</f>
        <v/>
      </c>
      <c r="CE612" s="86">
        <f>IFERROR(FIND("IBAMA",consulta_completa__11[[#This Row],[14 - Inst. Atuando no Local]]),0)</f>
        <v>0</v>
      </c>
      <c r="CF612" s="86" t="str">
        <f t="shared" si="295"/>
        <v/>
      </c>
      <c r="CG612" s="86">
        <f>IFERROR(FIND("OEMA",consulta_completa__11[[#This Row],[14 - Inst. Atuando no Local]]),0)</f>
        <v>0</v>
      </c>
      <c r="CH612" s="86" t="str">
        <f t="shared" si="296"/>
        <v/>
      </c>
      <c r="CI612" s="86">
        <f>IFERROR(FIND("DEFESA CIVIL",consulta_completa__11[[#This Row],[14 - Inst. Atuando no Local]]),0)</f>
        <v>0</v>
      </c>
      <c r="CJ612" s="86" t="str">
        <f t="shared" si="297"/>
        <v/>
      </c>
      <c r="CK612" s="86">
        <f>IFERROR(FIND("CORPO DE BOMBEIROS",consulta_completa__11[[#This Row],[14 - Inst. Atuando no Local]]),0)</f>
        <v>0</v>
      </c>
      <c r="CL612" s="86" t="str">
        <f t="shared" si="298"/>
        <v/>
      </c>
      <c r="CM612" s="86">
        <f>IFERROR(FIND("POLÍCIA RODOVIÁRIA",consulta_completa__11[[#This Row],[14 - Inst. Atuando no Local]]),0)</f>
        <v>0</v>
      </c>
      <c r="CN612" s="86" t="str">
        <f t="shared" si="299"/>
        <v/>
      </c>
      <c r="CO612" s="86">
        <f>IFERROR(FIND("POLÍCIA MILITAR",consulta_completa__11[[#This Row],[14 - Inst. Atuando no Local]]),0)</f>
        <v>0</v>
      </c>
      <c r="CP612" s="86" t="str">
        <f t="shared" si="300"/>
        <v/>
      </c>
      <c r="CQ612" s="86">
        <f>IFERROR(FIND("POLÍCIA CIVIL",consulta_completa__11[[#This Row],[14 - Inst. Atuando no Local]]),0)</f>
        <v>0</v>
      </c>
      <c r="CR612" s="86" t="str">
        <f t="shared" si="301"/>
        <v/>
      </c>
      <c r="CS612" s="86">
        <f>IFERROR(FIND("MARINHA DO BRASIL",consulta_completa__11[[#This Row],[14 - Inst. Atuando no Local]]),0)</f>
        <v>0</v>
      </c>
      <c r="CT612" s="86" t="str">
        <f t="shared" si="302"/>
        <v/>
      </c>
      <c r="CU612" s="86">
        <f>IFERROR(FIND("EMPRESA ESPECIALIZADA EM ATENDIMENTO",consulta_completa__11[[#This Row],[14 - Inst. Atuando no Local]]),0)</f>
        <v>0</v>
      </c>
      <c r="CV612" s="86" t="str">
        <f t="shared" si="303"/>
        <v/>
      </c>
      <c r="CW612" s="86">
        <f>IFERROR(FIND("IBAMA",consulta_completa__11[[#This Row],[14 - Inst. Atuando no Local]]),0)</f>
        <v>0</v>
      </c>
      <c r="CX612" s="86" t="str">
        <f t="shared" si="304"/>
        <v/>
      </c>
      <c r="CY612" s="86" t="str">
        <f>IF(consulta_completa__11[[#This Row],[14 - Inst. Atuando no Local]]="","X","")</f>
        <v/>
      </c>
      <c r="CZ612" s="86">
        <f>IFERROR(FIND("OUTRA (S)",consulta_completa__11[[#This Row],[14 - Inst. Atuando no Local]]),0)</f>
        <v>0</v>
      </c>
      <c r="DA612" s="86" t="str">
        <f t="shared" si="305"/>
        <v/>
      </c>
      <c r="DB612" s="37" t="str">
        <f t="shared" si="306"/>
        <v>Sim</v>
      </c>
      <c r="DC612" s="37" t="str">
        <f t="shared" si="307"/>
        <v>Não</v>
      </c>
      <c r="DD612" s="37" t="str">
        <f t="shared" si="308"/>
        <v>Sim</v>
      </c>
      <c r="DE612" s="89" t="str">
        <f t="shared" si="310"/>
        <v>Sem informação</v>
      </c>
    </row>
    <row r="613" spans="1:109">
      <c r="A613" s="15">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4">
        <f>IFERROR(FIND("Óbitos/feridos",consulta_completa__11[[#This Row],[13 - Ocorrências/Ambientes Atingidos]]),0)</f>
        <v>0</v>
      </c>
      <c r="AY613" s="85" t="str">
        <f t="shared" si="280"/>
        <v/>
      </c>
      <c r="AZ613" s="84">
        <f>IFERROR(FIND("População afetada/evacuada",consulta_completa__11[[#This Row],[13 - Ocorrências/Ambientes Atingidos]]),0)</f>
        <v>0</v>
      </c>
      <c r="BA613" s="84" t="str">
        <f t="shared" si="281"/>
        <v/>
      </c>
      <c r="BB613" s="84">
        <f>IFERROR(FIND("Suspensão de abastecimento de água",consulta_completa__11[[#This Row],[13 - Ocorrências/Ambientes Atingidos]]),0)</f>
        <v>0</v>
      </c>
      <c r="BC613" s="85" t="str">
        <f t="shared" si="309"/>
        <v/>
      </c>
      <c r="BD613" s="84">
        <f>IFERROR(FIND("Rio/córrego",consulta_completa__11[[#This Row],[13 - Ocorrências/Ambientes Atingidos]]),0)</f>
        <v>0</v>
      </c>
      <c r="BE613" s="85" t="str">
        <f t="shared" si="282"/>
        <v/>
      </c>
      <c r="BF613" s="84">
        <f>IFERROR(FIND("Lago",consulta_completa__11[[#This Row],[13 - Ocorrências/Ambientes Atingidos]]),0)</f>
        <v>0</v>
      </c>
      <c r="BG613" s="85" t="str">
        <f t="shared" si="283"/>
        <v/>
      </c>
      <c r="BH613" s="84">
        <f>IFERROR(FIND("Mar",consulta_completa__11[[#This Row],[13 - Ocorrências/Ambientes Atingidos]]),0)</f>
        <v>0</v>
      </c>
      <c r="BI613" s="85" t="str">
        <f t="shared" si="284"/>
        <v/>
      </c>
      <c r="BJ613" s="84">
        <f>IFERROR(FIND("Praia",consulta_completa__11[[#This Row],[13 - Ocorrências/Ambientes Atingidos]]),0)</f>
        <v>0</v>
      </c>
      <c r="BK613" s="85" t="str">
        <f t="shared" si="285"/>
        <v/>
      </c>
      <c r="BL613" s="84">
        <f>IFERROR(FIND("Solo",consulta_completa__11[[#This Row],[13 - Ocorrências/Ambientes Atingidos]]),0)</f>
        <v>0</v>
      </c>
      <c r="BM613" s="85" t="str">
        <f t="shared" si="286"/>
        <v/>
      </c>
      <c r="BN613" s="84">
        <f>IFERROR(FIND("Águas subterrâneas",consulta_completa__11[[#This Row],[13 - Ocorrências/Ambientes Atingidos]]),0)</f>
        <v>0</v>
      </c>
      <c r="BO613" s="85" t="str">
        <f t="shared" si="287"/>
        <v/>
      </c>
      <c r="BP613" s="84">
        <f>IFERROR(FIND("Atmosfera",consulta_completa__11[[#This Row],[13 - Ocorrências/Ambientes Atingidos]]),0)</f>
        <v>0</v>
      </c>
      <c r="BQ613" s="85" t="str">
        <f t="shared" si="288"/>
        <v/>
      </c>
      <c r="BR613" s="84">
        <f>IFERROR(FIND("Flora",consulta_completa__11[[#This Row],[13 - Ocorrências/Ambientes Atingidos]]),0)</f>
        <v>0</v>
      </c>
      <c r="BS613" s="85" t="str">
        <f t="shared" si="289"/>
        <v/>
      </c>
      <c r="BT613" s="84">
        <f>IFERROR(FIND("Fauna",consulta_completa__11[[#This Row],[13 - Ocorrências/Ambientes Atingidos]]),0)</f>
        <v>0</v>
      </c>
      <c r="BU613" s="85" t="str">
        <f t="shared" si="290"/>
        <v/>
      </c>
      <c r="BV613" s="84">
        <f>IFERROR(FIND("UC federal",consulta_completa__11[[#This Row],[13 - Ocorrências/Ambientes Atingidos]]),0)</f>
        <v>0</v>
      </c>
      <c r="BW613" s="85" t="str">
        <f t="shared" si="291"/>
        <v/>
      </c>
      <c r="BX613" s="84">
        <f>IFERROR(FIND("UC estadual/municipal",consulta_completa__11[[#This Row],[13 - Ocorrências/Ambientes Atingidos]]),0)</f>
        <v>0</v>
      </c>
      <c r="BY613" s="85" t="str">
        <f t="shared" si="292"/>
        <v/>
      </c>
      <c r="BZ613" s="84">
        <f>IFERROR(FIND("Outro(s)",consulta_completa__11[[#This Row],[13 - Ocorrências/Ambientes Atingidos]]),0)</f>
        <v>1</v>
      </c>
      <c r="CA613" s="85" t="str">
        <f t="shared" si="293"/>
        <v>X</v>
      </c>
      <c r="CB613" s="84">
        <f>IFERROR(FIND("Sem dano",consulta_completa__11[[#This Row],[13 - Ocorrências/Ambientes Atingidos]]),0)</f>
        <v>0</v>
      </c>
      <c r="CC613" s="85" t="str">
        <f t="shared" si="294"/>
        <v/>
      </c>
      <c r="CD613" s="84" t="str">
        <f>IF(consulta_completa__11[[#This Row],[13 - Ocorrências/Ambientes Atingidos]]="","X","")</f>
        <v/>
      </c>
      <c r="CE613" s="86">
        <f>IFERROR(FIND("IBAMA",consulta_completa__11[[#This Row],[14 - Inst. Atuando no Local]]),0)</f>
        <v>0</v>
      </c>
      <c r="CF613" s="86" t="str">
        <f t="shared" si="295"/>
        <v/>
      </c>
      <c r="CG613" s="86">
        <f>IFERROR(FIND("OEMA",consulta_completa__11[[#This Row],[14 - Inst. Atuando no Local]]),0)</f>
        <v>0</v>
      </c>
      <c r="CH613" s="86" t="str">
        <f t="shared" si="296"/>
        <v/>
      </c>
      <c r="CI613" s="86">
        <f>IFERROR(FIND("DEFESA CIVIL",consulta_completa__11[[#This Row],[14 - Inst. Atuando no Local]]),0)</f>
        <v>0</v>
      </c>
      <c r="CJ613" s="86" t="str">
        <f t="shared" si="297"/>
        <v/>
      </c>
      <c r="CK613" s="86">
        <f>IFERROR(FIND("CORPO DE BOMBEIROS",consulta_completa__11[[#This Row],[14 - Inst. Atuando no Local]]),0)</f>
        <v>0</v>
      </c>
      <c r="CL613" s="86" t="str">
        <f t="shared" si="298"/>
        <v/>
      </c>
      <c r="CM613" s="86">
        <f>IFERROR(FIND("POLÍCIA RODOVIÁRIA",consulta_completa__11[[#This Row],[14 - Inst. Atuando no Local]]),0)</f>
        <v>0</v>
      </c>
      <c r="CN613" s="86" t="str">
        <f t="shared" si="299"/>
        <v/>
      </c>
      <c r="CO613" s="86">
        <f>IFERROR(FIND("POLÍCIA MILITAR",consulta_completa__11[[#This Row],[14 - Inst. Atuando no Local]]),0)</f>
        <v>0</v>
      </c>
      <c r="CP613" s="86" t="str">
        <f t="shared" si="300"/>
        <v/>
      </c>
      <c r="CQ613" s="86">
        <f>IFERROR(FIND("POLÍCIA CIVIL",consulta_completa__11[[#This Row],[14 - Inst. Atuando no Local]]),0)</f>
        <v>0</v>
      </c>
      <c r="CR613" s="86" t="str">
        <f t="shared" si="301"/>
        <v/>
      </c>
      <c r="CS613" s="86">
        <f>IFERROR(FIND("MARINHA DO BRASIL",consulta_completa__11[[#This Row],[14 - Inst. Atuando no Local]]),0)</f>
        <v>0</v>
      </c>
      <c r="CT613" s="86" t="str">
        <f t="shared" si="302"/>
        <v/>
      </c>
      <c r="CU613" s="86">
        <f>IFERROR(FIND("EMPRESA ESPECIALIZADA EM ATENDIMENTO",consulta_completa__11[[#This Row],[14 - Inst. Atuando no Local]]),0)</f>
        <v>0</v>
      </c>
      <c r="CV613" s="86" t="str">
        <f t="shared" si="303"/>
        <v/>
      </c>
      <c r="CW613" s="86">
        <f>IFERROR(FIND("IBAMA",consulta_completa__11[[#This Row],[14 - Inst. Atuando no Local]]),0)</f>
        <v>0</v>
      </c>
      <c r="CX613" s="86" t="str">
        <f t="shared" si="304"/>
        <v/>
      </c>
      <c r="CY613" s="86" t="str">
        <f>IF(consulta_completa__11[[#This Row],[14 - Inst. Atuando no Local]]="","X","")</f>
        <v/>
      </c>
      <c r="CZ613" s="86">
        <f>IFERROR(FIND("OUTRA (S)",consulta_completa__11[[#This Row],[14 - Inst. Atuando no Local]]),0)</f>
        <v>0</v>
      </c>
      <c r="DA613" s="86" t="str">
        <f t="shared" si="305"/>
        <v/>
      </c>
      <c r="DB613" s="37" t="str">
        <f t="shared" si="306"/>
        <v>Sim</v>
      </c>
      <c r="DC613" s="37" t="str">
        <f t="shared" si="307"/>
        <v>Não</v>
      </c>
      <c r="DD613" s="37" t="str">
        <f t="shared" si="308"/>
        <v>Sim</v>
      </c>
      <c r="DE613" s="89" t="str">
        <f t="shared" si="310"/>
        <v>Sem informação</v>
      </c>
    </row>
    <row r="614" spans="1:109">
      <c r="A614" s="15">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4">
        <f>IFERROR(FIND("Óbitos/feridos",consulta_completa__11[[#This Row],[13 - Ocorrências/Ambientes Atingidos]]),0)</f>
        <v>0</v>
      </c>
      <c r="AY614" s="85" t="str">
        <f t="shared" si="280"/>
        <v/>
      </c>
      <c r="AZ614" s="84">
        <f>IFERROR(FIND("População afetada/evacuada",consulta_completa__11[[#This Row],[13 - Ocorrências/Ambientes Atingidos]]),0)</f>
        <v>0</v>
      </c>
      <c r="BA614" s="84" t="str">
        <f t="shared" si="281"/>
        <v/>
      </c>
      <c r="BB614" s="84">
        <f>IFERROR(FIND("Suspensão de abastecimento de água",consulta_completa__11[[#This Row],[13 - Ocorrências/Ambientes Atingidos]]),0)</f>
        <v>0</v>
      </c>
      <c r="BC614" s="85" t="str">
        <f t="shared" si="309"/>
        <v/>
      </c>
      <c r="BD614" s="84">
        <f>IFERROR(FIND("Rio/córrego",consulta_completa__11[[#This Row],[13 - Ocorrências/Ambientes Atingidos]]),0)</f>
        <v>0</v>
      </c>
      <c r="BE614" s="85" t="str">
        <f t="shared" si="282"/>
        <v/>
      </c>
      <c r="BF614" s="84">
        <f>IFERROR(FIND("Lago",consulta_completa__11[[#This Row],[13 - Ocorrências/Ambientes Atingidos]]),0)</f>
        <v>0</v>
      </c>
      <c r="BG614" s="85" t="str">
        <f t="shared" si="283"/>
        <v/>
      </c>
      <c r="BH614" s="84">
        <f>IFERROR(FIND("Mar",consulta_completa__11[[#This Row],[13 - Ocorrências/Ambientes Atingidos]]),0)</f>
        <v>0</v>
      </c>
      <c r="BI614" s="85" t="str">
        <f t="shared" si="284"/>
        <v/>
      </c>
      <c r="BJ614" s="84">
        <f>IFERROR(FIND("Praia",consulta_completa__11[[#This Row],[13 - Ocorrências/Ambientes Atingidos]]),0)</f>
        <v>0</v>
      </c>
      <c r="BK614" s="85" t="str">
        <f t="shared" si="285"/>
        <v/>
      </c>
      <c r="BL614" s="84">
        <f>IFERROR(FIND("Solo",consulta_completa__11[[#This Row],[13 - Ocorrências/Ambientes Atingidos]]),0)</f>
        <v>0</v>
      </c>
      <c r="BM614" s="85" t="str">
        <f t="shared" si="286"/>
        <v/>
      </c>
      <c r="BN614" s="84">
        <f>IFERROR(FIND("Águas subterrâneas",consulta_completa__11[[#This Row],[13 - Ocorrências/Ambientes Atingidos]]),0)</f>
        <v>0</v>
      </c>
      <c r="BO614" s="85" t="str">
        <f t="shared" si="287"/>
        <v/>
      </c>
      <c r="BP614" s="84">
        <f>IFERROR(FIND("Atmosfera",consulta_completa__11[[#This Row],[13 - Ocorrências/Ambientes Atingidos]]),0)</f>
        <v>0</v>
      </c>
      <c r="BQ614" s="85" t="str">
        <f t="shared" si="288"/>
        <v/>
      </c>
      <c r="BR614" s="84">
        <f>IFERROR(FIND("Flora",consulta_completa__11[[#This Row],[13 - Ocorrências/Ambientes Atingidos]]),0)</f>
        <v>0</v>
      </c>
      <c r="BS614" s="85" t="str">
        <f t="shared" si="289"/>
        <v/>
      </c>
      <c r="BT614" s="84">
        <f>IFERROR(FIND("Fauna",consulta_completa__11[[#This Row],[13 - Ocorrências/Ambientes Atingidos]]),0)</f>
        <v>0</v>
      </c>
      <c r="BU614" s="85" t="str">
        <f t="shared" si="290"/>
        <v/>
      </c>
      <c r="BV614" s="84">
        <f>IFERROR(FIND("UC federal",consulta_completa__11[[#This Row],[13 - Ocorrências/Ambientes Atingidos]]),0)</f>
        <v>0</v>
      </c>
      <c r="BW614" s="85" t="str">
        <f t="shared" si="291"/>
        <v/>
      </c>
      <c r="BX614" s="84">
        <f>IFERROR(FIND("UC estadual/municipal",consulta_completa__11[[#This Row],[13 - Ocorrências/Ambientes Atingidos]]),0)</f>
        <v>0</v>
      </c>
      <c r="BY614" s="85" t="str">
        <f t="shared" si="292"/>
        <v/>
      </c>
      <c r="BZ614" s="84">
        <f>IFERROR(FIND("Outro(s)",consulta_completa__11[[#This Row],[13 - Ocorrências/Ambientes Atingidos]]),0)</f>
        <v>1</v>
      </c>
      <c r="CA614" s="85" t="str">
        <f t="shared" si="293"/>
        <v>X</v>
      </c>
      <c r="CB614" s="84">
        <f>IFERROR(FIND("Sem dano",consulta_completa__11[[#This Row],[13 - Ocorrências/Ambientes Atingidos]]),0)</f>
        <v>0</v>
      </c>
      <c r="CC614" s="85" t="str">
        <f t="shared" si="294"/>
        <v/>
      </c>
      <c r="CD614" s="84" t="str">
        <f>IF(consulta_completa__11[[#This Row],[13 - Ocorrências/Ambientes Atingidos]]="","X","")</f>
        <v/>
      </c>
      <c r="CE614" s="86">
        <f>IFERROR(FIND("IBAMA",consulta_completa__11[[#This Row],[14 - Inst. Atuando no Local]]),0)</f>
        <v>0</v>
      </c>
      <c r="CF614" s="86" t="str">
        <f t="shared" si="295"/>
        <v/>
      </c>
      <c r="CG614" s="86">
        <f>IFERROR(FIND("OEMA",consulta_completa__11[[#This Row],[14 - Inst. Atuando no Local]]),0)</f>
        <v>0</v>
      </c>
      <c r="CH614" s="86" t="str">
        <f t="shared" si="296"/>
        <v/>
      </c>
      <c r="CI614" s="86">
        <f>IFERROR(FIND("DEFESA CIVIL",consulta_completa__11[[#This Row],[14 - Inst. Atuando no Local]]),0)</f>
        <v>0</v>
      </c>
      <c r="CJ614" s="86" t="str">
        <f t="shared" si="297"/>
        <v/>
      </c>
      <c r="CK614" s="86">
        <f>IFERROR(FIND("CORPO DE BOMBEIROS",consulta_completa__11[[#This Row],[14 - Inst. Atuando no Local]]),0)</f>
        <v>0</v>
      </c>
      <c r="CL614" s="86" t="str">
        <f t="shared" si="298"/>
        <v/>
      </c>
      <c r="CM614" s="86">
        <f>IFERROR(FIND("POLÍCIA RODOVIÁRIA",consulta_completa__11[[#This Row],[14 - Inst. Atuando no Local]]),0)</f>
        <v>0</v>
      </c>
      <c r="CN614" s="86" t="str">
        <f t="shared" si="299"/>
        <v/>
      </c>
      <c r="CO614" s="86">
        <f>IFERROR(FIND("POLÍCIA MILITAR",consulta_completa__11[[#This Row],[14 - Inst. Atuando no Local]]),0)</f>
        <v>0</v>
      </c>
      <c r="CP614" s="86" t="str">
        <f t="shared" si="300"/>
        <v/>
      </c>
      <c r="CQ614" s="86">
        <f>IFERROR(FIND("POLÍCIA CIVIL",consulta_completa__11[[#This Row],[14 - Inst. Atuando no Local]]),0)</f>
        <v>0</v>
      </c>
      <c r="CR614" s="86" t="str">
        <f t="shared" si="301"/>
        <v/>
      </c>
      <c r="CS614" s="86">
        <f>IFERROR(FIND("MARINHA DO BRASIL",consulta_completa__11[[#This Row],[14 - Inst. Atuando no Local]]),0)</f>
        <v>0</v>
      </c>
      <c r="CT614" s="86" t="str">
        <f t="shared" si="302"/>
        <v/>
      </c>
      <c r="CU614" s="86">
        <f>IFERROR(FIND("EMPRESA ESPECIALIZADA EM ATENDIMENTO",consulta_completa__11[[#This Row],[14 - Inst. Atuando no Local]]),0)</f>
        <v>0</v>
      </c>
      <c r="CV614" s="86" t="str">
        <f t="shared" si="303"/>
        <v/>
      </c>
      <c r="CW614" s="86">
        <f>IFERROR(FIND("IBAMA",consulta_completa__11[[#This Row],[14 - Inst. Atuando no Local]]),0)</f>
        <v>0</v>
      </c>
      <c r="CX614" s="86" t="str">
        <f t="shared" si="304"/>
        <v/>
      </c>
      <c r="CY614" s="86" t="str">
        <f>IF(consulta_completa__11[[#This Row],[14 - Inst. Atuando no Local]]="","X","")</f>
        <v/>
      </c>
      <c r="CZ614" s="86">
        <f>IFERROR(FIND("OUTRA (S)",consulta_completa__11[[#This Row],[14 - Inst. Atuando no Local]]),0)</f>
        <v>0</v>
      </c>
      <c r="DA614" s="86" t="str">
        <f t="shared" si="305"/>
        <v/>
      </c>
      <c r="DB614" s="37" t="str">
        <f t="shared" si="306"/>
        <v>Sim</v>
      </c>
      <c r="DC614" s="37" t="str">
        <f t="shared" si="307"/>
        <v>Não</v>
      </c>
      <c r="DD614" s="37" t="str">
        <f t="shared" si="308"/>
        <v>Sim</v>
      </c>
      <c r="DE614" s="89" t="str">
        <f t="shared" si="310"/>
        <v>Sem informação</v>
      </c>
    </row>
    <row r="615" spans="1:109">
      <c r="A615" s="15">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4">
        <f>IFERROR(FIND("Óbitos/feridos",consulta_completa__11[[#This Row],[13 - Ocorrências/Ambientes Atingidos]]),0)</f>
        <v>0</v>
      </c>
      <c r="AY615" s="85" t="str">
        <f t="shared" si="280"/>
        <v/>
      </c>
      <c r="AZ615" s="84">
        <f>IFERROR(FIND("População afetada/evacuada",consulta_completa__11[[#This Row],[13 - Ocorrências/Ambientes Atingidos]]),0)</f>
        <v>0</v>
      </c>
      <c r="BA615" s="84" t="str">
        <f t="shared" si="281"/>
        <v/>
      </c>
      <c r="BB615" s="84">
        <f>IFERROR(FIND("Suspensão de abastecimento de água",consulta_completa__11[[#This Row],[13 - Ocorrências/Ambientes Atingidos]]),0)</f>
        <v>0</v>
      </c>
      <c r="BC615" s="85" t="str">
        <f t="shared" si="309"/>
        <v/>
      </c>
      <c r="BD615" s="84">
        <f>IFERROR(FIND("Rio/córrego",consulta_completa__11[[#This Row],[13 - Ocorrências/Ambientes Atingidos]]),0)</f>
        <v>0</v>
      </c>
      <c r="BE615" s="85" t="str">
        <f t="shared" si="282"/>
        <v/>
      </c>
      <c r="BF615" s="84">
        <f>IFERROR(FIND("Lago",consulta_completa__11[[#This Row],[13 - Ocorrências/Ambientes Atingidos]]),0)</f>
        <v>0</v>
      </c>
      <c r="BG615" s="85" t="str">
        <f t="shared" si="283"/>
        <v/>
      </c>
      <c r="BH615" s="84">
        <f>IFERROR(FIND("Mar",consulta_completa__11[[#This Row],[13 - Ocorrências/Ambientes Atingidos]]),0)</f>
        <v>0</v>
      </c>
      <c r="BI615" s="85" t="str">
        <f t="shared" si="284"/>
        <v/>
      </c>
      <c r="BJ615" s="84">
        <f>IFERROR(FIND("Praia",consulta_completa__11[[#This Row],[13 - Ocorrências/Ambientes Atingidos]]),0)</f>
        <v>0</v>
      </c>
      <c r="BK615" s="85" t="str">
        <f t="shared" si="285"/>
        <v/>
      </c>
      <c r="BL615" s="84">
        <f>IFERROR(FIND("Solo",consulta_completa__11[[#This Row],[13 - Ocorrências/Ambientes Atingidos]]),0)</f>
        <v>1</v>
      </c>
      <c r="BM615" s="85" t="str">
        <f t="shared" si="286"/>
        <v>X</v>
      </c>
      <c r="BN615" s="84">
        <f>IFERROR(FIND("Águas subterrâneas",consulta_completa__11[[#This Row],[13 - Ocorrências/Ambientes Atingidos]]),0)</f>
        <v>0</v>
      </c>
      <c r="BO615" s="85" t="str">
        <f t="shared" si="287"/>
        <v/>
      </c>
      <c r="BP615" s="84">
        <f>IFERROR(FIND("Atmosfera",consulta_completa__11[[#This Row],[13 - Ocorrências/Ambientes Atingidos]]),0)</f>
        <v>0</v>
      </c>
      <c r="BQ615" s="85" t="str">
        <f t="shared" si="288"/>
        <v/>
      </c>
      <c r="BR615" s="84">
        <f>IFERROR(FIND("Flora",consulta_completa__11[[#This Row],[13 - Ocorrências/Ambientes Atingidos]]),0)</f>
        <v>0</v>
      </c>
      <c r="BS615" s="85" t="str">
        <f t="shared" si="289"/>
        <v/>
      </c>
      <c r="BT615" s="84">
        <f>IFERROR(FIND("Fauna",consulta_completa__11[[#This Row],[13 - Ocorrências/Ambientes Atingidos]]),0)</f>
        <v>0</v>
      </c>
      <c r="BU615" s="85" t="str">
        <f t="shared" si="290"/>
        <v/>
      </c>
      <c r="BV615" s="84">
        <f>IFERROR(FIND("UC federal",consulta_completa__11[[#This Row],[13 - Ocorrências/Ambientes Atingidos]]),0)</f>
        <v>0</v>
      </c>
      <c r="BW615" s="85" t="str">
        <f t="shared" si="291"/>
        <v/>
      </c>
      <c r="BX615" s="84">
        <f>IFERROR(FIND("UC estadual/municipal",consulta_completa__11[[#This Row],[13 - Ocorrências/Ambientes Atingidos]]),0)</f>
        <v>0</v>
      </c>
      <c r="BY615" s="85" t="str">
        <f t="shared" si="292"/>
        <v/>
      </c>
      <c r="BZ615" s="84">
        <f>IFERROR(FIND("Outro(s)",consulta_completa__11[[#This Row],[13 - Ocorrências/Ambientes Atingidos]]),0)</f>
        <v>0</v>
      </c>
      <c r="CA615" s="85" t="str">
        <f t="shared" si="293"/>
        <v/>
      </c>
      <c r="CB615" s="84">
        <f>IFERROR(FIND("Sem dano",consulta_completa__11[[#This Row],[13 - Ocorrências/Ambientes Atingidos]]),0)</f>
        <v>0</v>
      </c>
      <c r="CC615" s="85" t="str">
        <f t="shared" si="294"/>
        <v/>
      </c>
      <c r="CD615" s="84" t="str">
        <f>IF(consulta_completa__11[[#This Row],[13 - Ocorrências/Ambientes Atingidos]]="","X","")</f>
        <v/>
      </c>
      <c r="CE615" s="86">
        <f>IFERROR(FIND("IBAMA",consulta_completa__11[[#This Row],[14 - Inst. Atuando no Local]]),0)</f>
        <v>0</v>
      </c>
      <c r="CF615" s="86" t="str">
        <f t="shared" si="295"/>
        <v/>
      </c>
      <c r="CG615" s="86">
        <f>IFERROR(FIND("OEMA",consulta_completa__11[[#This Row],[14 - Inst. Atuando no Local]]),0)</f>
        <v>0</v>
      </c>
      <c r="CH615" s="86" t="str">
        <f t="shared" si="296"/>
        <v/>
      </c>
      <c r="CI615" s="86">
        <f>IFERROR(FIND("DEFESA CIVIL",consulta_completa__11[[#This Row],[14 - Inst. Atuando no Local]]),0)</f>
        <v>0</v>
      </c>
      <c r="CJ615" s="86" t="str">
        <f t="shared" si="297"/>
        <v/>
      </c>
      <c r="CK615" s="86">
        <f>IFERROR(FIND("CORPO DE BOMBEIROS",consulta_completa__11[[#This Row],[14 - Inst. Atuando no Local]]),0)</f>
        <v>0</v>
      </c>
      <c r="CL615" s="86" t="str">
        <f t="shared" si="298"/>
        <v/>
      </c>
      <c r="CM615" s="86">
        <f>IFERROR(FIND("POLÍCIA RODOVIÁRIA",consulta_completa__11[[#This Row],[14 - Inst. Atuando no Local]]),0)</f>
        <v>0</v>
      </c>
      <c r="CN615" s="86" t="str">
        <f t="shared" si="299"/>
        <v/>
      </c>
      <c r="CO615" s="86">
        <f>IFERROR(FIND("POLÍCIA MILITAR",consulta_completa__11[[#This Row],[14 - Inst. Atuando no Local]]),0)</f>
        <v>0</v>
      </c>
      <c r="CP615" s="86" t="str">
        <f t="shared" si="300"/>
        <v/>
      </c>
      <c r="CQ615" s="86">
        <f>IFERROR(FIND("POLÍCIA CIVIL",consulta_completa__11[[#This Row],[14 - Inst. Atuando no Local]]),0)</f>
        <v>0</v>
      </c>
      <c r="CR615" s="86" t="str">
        <f t="shared" si="301"/>
        <v/>
      </c>
      <c r="CS615" s="86">
        <f>IFERROR(FIND("MARINHA DO BRASIL",consulta_completa__11[[#This Row],[14 - Inst. Atuando no Local]]),0)</f>
        <v>0</v>
      </c>
      <c r="CT615" s="86" t="str">
        <f t="shared" si="302"/>
        <v/>
      </c>
      <c r="CU615" s="86">
        <f>IFERROR(FIND("EMPRESA ESPECIALIZADA EM ATENDIMENTO",consulta_completa__11[[#This Row],[14 - Inst. Atuando no Local]]),0)</f>
        <v>0</v>
      </c>
      <c r="CV615" s="86" t="str">
        <f t="shared" si="303"/>
        <v/>
      </c>
      <c r="CW615" s="86">
        <f>IFERROR(FIND("IBAMA",consulta_completa__11[[#This Row],[14 - Inst. Atuando no Local]]),0)</f>
        <v>0</v>
      </c>
      <c r="CX615" s="86" t="str">
        <f t="shared" si="304"/>
        <v/>
      </c>
      <c r="CY615" s="86" t="str">
        <f>IF(consulta_completa__11[[#This Row],[14 - Inst. Atuando no Local]]="","X","")</f>
        <v/>
      </c>
      <c r="CZ615" s="86">
        <f>IFERROR(FIND("OUTRA (S)",consulta_completa__11[[#This Row],[14 - Inst. Atuando no Local]]),0)</f>
        <v>0</v>
      </c>
      <c r="DA615" s="86" t="str">
        <f t="shared" si="305"/>
        <v/>
      </c>
      <c r="DB615" s="37" t="str">
        <f t="shared" si="306"/>
        <v>Sim</v>
      </c>
      <c r="DC615" s="37" t="str">
        <f t="shared" si="307"/>
        <v>Não</v>
      </c>
      <c r="DD615" s="37" t="str">
        <f t="shared" si="308"/>
        <v>Sim</v>
      </c>
      <c r="DE615" s="89" t="str">
        <f t="shared" si="310"/>
        <v>Sem informação</v>
      </c>
    </row>
    <row r="616" spans="1:109">
      <c r="A616" s="15">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4">
        <f>IFERROR(FIND("Óbitos/feridos",consulta_completa__11[[#This Row],[13 - Ocorrências/Ambientes Atingidos]]),0)</f>
        <v>0</v>
      </c>
      <c r="AY616" s="85" t="str">
        <f t="shared" si="280"/>
        <v/>
      </c>
      <c r="AZ616" s="84">
        <f>IFERROR(FIND("População afetada/evacuada",consulta_completa__11[[#This Row],[13 - Ocorrências/Ambientes Atingidos]]),0)</f>
        <v>0</v>
      </c>
      <c r="BA616" s="84" t="str">
        <f t="shared" si="281"/>
        <v/>
      </c>
      <c r="BB616" s="84">
        <f>IFERROR(FIND("Suspensão de abastecimento de água",consulta_completa__11[[#This Row],[13 - Ocorrências/Ambientes Atingidos]]),0)</f>
        <v>0</v>
      </c>
      <c r="BC616" s="85" t="str">
        <f t="shared" si="309"/>
        <v/>
      </c>
      <c r="BD616" s="84">
        <f>IFERROR(FIND("Rio/córrego",consulta_completa__11[[#This Row],[13 - Ocorrências/Ambientes Atingidos]]),0)</f>
        <v>0</v>
      </c>
      <c r="BE616" s="85" t="str">
        <f t="shared" si="282"/>
        <v/>
      </c>
      <c r="BF616" s="84">
        <f>IFERROR(FIND("Lago",consulta_completa__11[[#This Row],[13 - Ocorrências/Ambientes Atingidos]]),0)</f>
        <v>0</v>
      </c>
      <c r="BG616" s="85" t="str">
        <f t="shared" si="283"/>
        <v/>
      </c>
      <c r="BH616" s="84">
        <f>IFERROR(FIND("Mar",consulta_completa__11[[#This Row],[13 - Ocorrências/Ambientes Atingidos]]),0)</f>
        <v>0</v>
      </c>
      <c r="BI616" s="85" t="str">
        <f t="shared" si="284"/>
        <v/>
      </c>
      <c r="BJ616" s="84">
        <f>IFERROR(FIND("Praia",consulta_completa__11[[#This Row],[13 - Ocorrências/Ambientes Atingidos]]),0)</f>
        <v>0</v>
      </c>
      <c r="BK616" s="85" t="str">
        <f t="shared" si="285"/>
        <v/>
      </c>
      <c r="BL616" s="84">
        <f>IFERROR(FIND("Solo",consulta_completa__11[[#This Row],[13 - Ocorrências/Ambientes Atingidos]]),0)</f>
        <v>1</v>
      </c>
      <c r="BM616" s="85" t="str">
        <f t="shared" si="286"/>
        <v>X</v>
      </c>
      <c r="BN616" s="84">
        <f>IFERROR(FIND("Águas subterrâneas",consulta_completa__11[[#This Row],[13 - Ocorrências/Ambientes Atingidos]]),0)</f>
        <v>0</v>
      </c>
      <c r="BO616" s="85" t="str">
        <f t="shared" si="287"/>
        <v/>
      </c>
      <c r="BP616" s="84">
        <f>IFERROR(FIND("Atmosfera",consulta_completa__11[[#This Row],[13 - Ocorrências/Ambientes Atingidos]]),0)</f>
        <v>0</v>
      </c>
      <c r="BQ616" s="85" t="str">
        <f t="shared" si="288"/>
        <v/>
      </c>
      <c r="BR616" s="84">
        <f>IFERROR(FIND("Flora",consulta_completa__11[[#This Row],[13 - Ocorrências/Ambientes Atingidos]]),0)</f>
        <v>0</v>
      </c>
      <c r="BS616" s="85" t="str">
        <f t="shared" si="289"/>
        <v/>
      </c>
      <c r="BT616" s="84">
        <f>IFERROR(FIND("Fauna",consulta_completa__11[[#This Row],[13 - Ocorrências/Ambientes Atingidos]]),0)</f>
        <v>0</v>
      </c>
      <c r="BU616" s="85" t="str">
        <f t="shared" si="290"/>
        <v/>
      </c>
      <c r="BV616" s="84">
        <f>IFERROR(FIND("UC federal",consulta_completa__11[[#This Row],[13 - Ocorrências/Ambientes Atingidos]]),0)</f>
        <v>0</v>
      </c>
      <c r="BW616" s="85" t="str">
        <f t="shared" si="291"/>
        <v/>
      </c>
      <c r="BX616" s="84">
        <f>IFERROR(FIND("UC estadual/municipal",consulta_completa__11[[#This Row],[13 - Ocorrências/Ambientes Atingidos]]),0)</f>
        <v>0</v>
      </c>
      <c r="BY616" s="85" t="str">
        <f t="shared" si="292"/>
        <v/>
      </c>
      <c r="BZ616" s="84">
        <f>IFERROR(FIND("Outro(s)",consulta_completa__11[[#This Row],[13 - Ocorrências/Ambientes Atingidos]]),0)</f>
        <v>0</v>
      </c>
      <c r="CA616" s="85" t="str">
        <f t="shared" si="293"/>
        <v/>
      </c>
      <c r="CB616" s="84">
        <f>IFERROR(FIND("Sem dano",consulta_completa__11[[#This Row],[13 - Ocorrências/Ambientes Atingidos]]),0)</f>
        <v>0</v>
      </c>
      <c r="CC616" s="85" t="str">
        <f t="shared" si="294"/>
        <v/>
      </c>
      <c r="CD616" s="84" t="str">
        <f>IF(consulta_completa__11[[#This Row],[13 - Ocorrências/Ambientes Atingidos]]="","X","")</f>
        <v/>
      </c>
      <c r="CE616" s="86">
        <f>IFERROR(FIND("IBAMA",consulta_completa__11[[#This Row],[14 - Inst. Atuando no Local]]),0)</f>
        <v>0</v>
      </c>
      <c r="CF616" s="86" t="str">
        <f t="shared" si="295"/>
        <v/>
      </c>
      <c r="CG616" s="86">
        <f>IFERROR(FIND("OEMA",consulta_completa__11[[#This Row],[14 - Inst. Atuando no Local]]),0)</f>
        <v>0</v>
      </c>
      <c r="CH616" s="86" t="str">
        <f t="shared" si="296"/>
        <v/>
      </c>
      <c r="CI616" s="86">
        <f>IFERROR(FIND("DEFESA CIVIL",consulta_completa__11[[#This Row],[14 - Inst. Atuando no Local]]),0)</f>
        <v>0</v>
      </c>
      <c r="CJ616" s="86" t="str">
        <f t="shared" si="297"/>
        <v/>
      </c>
      <c r="CK616" s="86">
        <f>IFERROR(FIND("CORPO DE BOMBEIROS",consulta_completa__11[[#This Row],[14 - Inst. Atuando no Local]]),0)</f>
        <v>0</v>
      </c>
      <c r="CL616" s="86" t="str">
        <f t="shared" si="298"/>
        <v/>
      </c>
      <c r="CM616" s="86">
        <f>IFERROR(FIND("POLÍCIA RODOVIÁRIA",consulta_completa__11[[#This Row],[14 - Inst. Atuando no Local]]),0)</f>
        <v>0</v>
      </c>
      <c r="CN616" s="86" t="str">
        <f t="shared" si="299"/>
        <v/>
      </c>
      <c r="CO616" s="86">
        <f>IFERROR(FIND("POLÍCIA MILITAR",consulta_completa__11[[#This Row],[14 - Inst. Atuando no Local]]),0)</f>
        <v>0</v>
      </c>
      <c r="CP616" s="86" t="str">
        <f t="shared" si="300"/>
        <v/>
      </c>
      <c r="CQ616" s="86">
        <f>IFERROR(FIND("POLÍCIA CIVIL",consulta_completa__11[[#This Row],[14 - Inst. Atuando no Local]]),0)</f>
        <v>0</v>
      </c>
      <c r="CR616" s="86" t="str">
        <f t="shared" si="301"/>
        <v/>
      </c>
      <c r="CS616" s="86">
        <f>IFERROR(FIND("MARINHA DO BRASIL",consulta_completa__11[[#This Row],[14 - Inst. Atuando no Local]]),0)</f>
        <v>0</v>
      </c>
      <c r="CT616" s="86" t="str">
        <f t="shared" si="302"/>
        <v/>
      </c>
      <c r="CU616" s="86">
        <f>IFERROR(FIND("EMPRESA ESPECIALIZADA EM ATENDIMENTO",consulta_completa__11[[#This Row],[14 - Inst. Atuando no Local]]),0)</f>
        <v>0</v>
      </c>
      <c r="CV616" s="86" t="str">
        <f t="shared" si="303"/>
        <v/>
      </c>
      <c r="CW616" s="86">
        <f>IFERROR(FIND("IBAMA",consulta_completa__11[[#This Row],[14 - Inst. Atuando no Local]]),0)</f>
        <v>0</v>
      </c>
      <c r="CX616" s="86" t="str">
        <f t="shared" si="304"/>
        <v/>
      </c>
      <c r="CY616" s="86" t="str">
        <f>IF(consulta_completa__11[[#This Row],[14 - Inst. Atuando no Local]]="","X","")</f>
        <v/>
      </c>
      <c r="CZ616" s="86">
        <f>IFERROR(FIND("OUTRA (S)",consulta_completa__11[[#This Row],[14 - Inst. Atuando no Local]]),0)</f>
        <v>0</v>
      </c>
      <c r="DA616" s="86" t="str">
        <f t="shared" si="305"/>
        <v/>
      </c>
      <c r="DB616" s="37" t="str">
        <f t="shared" si="306"/>
        <v>Sim</v>
      </c>
      <c r="DC616" s="37" t="str">
        <f t="shared" si="307"/>
        <v>Não</v>
      </c>
      <c r="DD616" s="37" t="str">
        <f t="shared" si="308"/>
        <v>Sim</v>
      </c>
      <c r="DE616" s="89" t="str">
        <f t="shared" si="310"/>
        <v>Sem informação</v>
      </c>
    </row>
    <row r="617" spans="1:109">
      <c r="A617" s="15">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4">
        <f>IFERROR(FIND("Óbitos/feridos",consulta_completa__11[[#This Row],[13 - Ocorrências/Ambientes Atingidos]]),0)</f>
        <v>0</v>
      </c>
      <c r="AY617" s="85" t="str">
        <f t="shared" si="280"/>
        <v/>
      </c>
      <c r="AZ617" s="84">
        <f>IFERROR(FIND("População afetada/evacuada",consulta_completa__11[[#This Row],[13 - Ocorrências/Ambientes Atingidos]]),0)</f>
        <v>0</v>
      </c>
      <c r="BA617" s="84" t="str">
        <f t="shared" si="281"/>
        <v/>
      </c>
      <c r="BB617" s="84">
        <f>IFERROR(FIND("Suspensão de abastecimento de água",consulta_completa__11[[#This Row],[13 - Ocorrências/Ambientes Atingidos]]),0)</f>
        <v>0</v>
      </c>
      <c r="BC617" s="85" t="str">
        <f t="shared" si="309"/>
        <v/>
      </c>
      <c r="BD617" s="84">
        <f>IFERROR(FIND("Rio/córrego",consulta_completa__11[[#This Row],[13 - Ocorrências/Ambientes Atingidos]]),0)</f>
        <v>0</v>
      </c>
      <c r="BE617" s="85" t="str">
        <f t="shared" si="282"/>
        <v/>
      </c>
      <c r="BF617" s="84">
        <f>IFERROR(FIND("Lago",consulta_completa__11[[#This Row],[13 - Ocorrências/Ambientes Atingidos]]),0)</f>
        <v>0</v>
      </c>
      <c r="BG617" s="85" t="str">
        <f t="shared" si="283"/>
        <v/>
      </c>
      <c r="BH617" s="84">
        <f>IFERROR(FIND("Mar",consulta_completa__11[[#This Row],[13 - Ocorrências/Ambientes Atingidos]]),0)</f>
        <v>1</v>
      </c>
      <c r="BI617" s="85" t="str">
        <f t="shared" si="284"/>
        <v>X</v>
      </c>
      <c r="BJ617" s="84">
        <f>IFERROR(FIND("Praia",consulta_completa__11[[#This Row],[13 - Ocorrências/Ambientes Atingidos]]),0)</f>
        <v>0</v>
      </c>
      <c r="BK617" s="85" t="str">
        <f t="shared" si="285"/>
        <v/>
      </c>
      <c r="BL617" s="84">
        <f>IFERROR(FIND("Solo",consulta_completa__11[[#This Row],[13 - Ocorrências/Ambientes Atingidos]]),0)</f>
        <v>0</v>
      </c>
      <c r="BM617" s="85" t="str">
        <f t="shared" si="286"/>
        <v/>
      </c>
      <c r="BN617" s="84">
        <f>IFERROR(FIND("Águas subterrâneas",consulta_completa__11[[#This Row],[13 - Ocorrências/Ambientes Atingidos]]),0)</f>
        <v>0</v>
      </c>
      <c r="BO617" s="85" t="str">
        <f t="shared" si="287"/>
        <v/>
      </c>
      <c r="BP617" s="84">
        <f>IFERROR(FIND("Atmosfera",consulta_completa__11[[#This Row],[13 - Ocorrências/Ambientes Atingidos]]),0)</f>
        <v>0</v>
      </c>
      <c r="BQ617" s="85" t="str">
        <f t="shared" si="288"/>
        <v/>
      </c>
      <c r="BR617" s="84">
        <f>IFERROR(FIND("Flora",consulta_completa__11[[#This Row],[13 - Ocorrências/Ambientes Atingidos]]),0)</f>
        <v>0</v>
      </c>
      <c r="BS617" s="85" t="str">
        <f t="shared" si="289"/>
        <v/>
      </c>
      <c r="BT617" s="84">
        <f>IFERROR(FIND("Fauna",consulta_completa__11[[#This Row],[13 - Ocorrências/Ambientes Atingidos]]),0)</f>
        <v>0</v>
      </c>
      <c r="BU617" s="85" t="str">
        <f t="shared" si="290"/>
        <v/>
      </c>
      <c r="BV617" s="84">
        <f>IFERROR(FIND("UC federal",consulta_completa__11[[#This Row],[13 - Ocorrências/Ambientes Atingidos]]),0)</f>
        <v>0</v>
      </c>
      <c r="BW617" s="85" t="str">
        <f t="shared" si="291"/>
        <v/>
      </c>
      <c r="BX617" s="84">
        <f>IFERROR(FIND("UC estadual/municipal",consulta_completa__11[[#This Row],[13 - Ocorrências/Ambientes Atingidos]]),0)</f>
        <v>0</v>
      </c>
      <c r="BY617" s="85" t="str">
        <f t="shared" si="292"/>
        <v/>
      </c>
      <c r="BZ617" s="84">
        <f>IFERROR(FIND("Outro(s)",consulta_completa__11[[#This Row],[13 - Ocorrências/Ambientes Atingidos]]),0)</f>
        <v>0</v>
      </c>
      <c r="CA617" s="85" t="str">
        <f t="shared" si="293"/>
        <v/>
      </c>
      <c r="CB617" s="84">
        <f>IFERROR(FIND("Sem dano",consulta_completa__11[[#This Row],[13 - Ocorrências/Ambientes Atingidos]]),0)</f>
        <v>0</v>
      </c>
      <c r="CC617" s="85" t="str">
        <f t="shared" si="294"/>
        <v/>
      </c>
      <c r="CD617" s="84" t="str">
        <f>IF(consulta_completa__11[[#This Row],[13 - Ocorrências/Ambientes Atingidos]]="","X","")</f>
        <v/>
      </c>
      <c r="CE617" s="86">
        <f>IFERROR(FIND("IBAMA",consulta_completa__11[[#This Row],[14 - Inst. Atuando no Local]]),0)</f>
        <v>0</v>
      </c>
      <c r="CF617" s="86" t="str">
        <f t="shared" si="295"/>
        <v/>
      </c>
      <c r="CG617" s="86">
        <f>IFERROR(FIND("OEMA",consulta_completa__11[[#This Row],[14 - Inst. Atuando no Local]]),0)</f>
        <v>0</v>
      </c>
      <c r="CH617" s="86" t="str">
        <f t="shared" si="296"/>
        <v/>
      </c>
      <c r="CI617" s="86">
        <f>IFERROR(FIND("DEFESA CIVIL",consulta_completa__11[[#This Row],[14 - Inst. Atuando no Local]]),0)</f>
        <v>0</v>
      </c>
      <c r="CJ617" s="86" t="str">
        <f t="shared" si="297"/>
        <v/>
      </c>
      <c r="CK617" s="86">
        <f>IFERROR(FIND("CORPO DE BOMBEIROS",consulta_completa__11[[#This Row],[14 - Inst. Atuando no Local]]),0)</f>
        <v>0</v>
      </c>
      <c r="CL617" s="86" t="str">
        <f t="shared" si="298"/>
        <v/>
      </c>
      <c r="CM617" s="86">
        <f>IFERROR(FIND("POLÍCIA RODOVIÁRIA",consulta_completa__11[[#This Row],[14 - Inst. Atuando no Local]]),0)</f>
        <v>0</v>
      </c>
      <c r="CN617" s="86" t="str">
        <f t="shared" si="299"/>
        <v/>
      </c>
      <c r="CO617" s="86">
        <f>IFERROR(FIND("POLÍCIA MILITAR",consulta_completa__11[[#This Row],[14 - Inst. Atuando no Local]]),0)</f>
        <v>0</v>
      </c>
      <c r="CP617" s="86" t="str">
        <f t="shared" si="300"/>
        <v/>
      </c>
      <c r="CQ617" s="86">
        <f>IFERROR(FIND("POLÍCIA CIVIL",consulta_completa__11[[#This Row],[14 - Inst. Atuando no Local]]),0)</f>
        <v>0</v>
      </c>
      <c r="CR617" s="86" t="str">
        <f t="shared" si="301"/>
        <v/>
      </c>
      <c r="CS617" s="86">
        <f>IFERROR(FIND("MARINHA DO BRASIL",consulta_completa__11[[#This Row],[14 - Inst. Atuando no Local]]),0)</f>
        <v>0</v>
      </c>
      <c r="CT617" s="86" t="str">
        <f t="shared" si="302"/>
        <v/>
      </c>
      <c r="CU617" s="86">
        <f>IFERROR(FIND("EMPRESA ESPECIALIZADA EM ATENDIMENTO",consulta_completa__11[[#This Row],[14 - Inst. Atuando no Local]]),0)</f>
        <v>0</v>
      </c>
      <c r="CV617" s="86" t="str">
        <f t="shared" si="303"/>
        <v/>
      </c>
      <c r="CW617" s="86">
        <f>IFERROR(FIND("IBAMA",consulta_completa__11[[#This Row],[14 - Inst. Atuando no Local]]),0)</f>
        <v>0</v>
      </c>
      <c r="CX617" s="86" t="str">
        <f t="shared" si="304"/>
        <v/>
      </c>
      <c r="CY617" s="86" t="str">
        <f>IF(consulta_completa__11[[#This Row],[14 - Inst. Atuando no Local]]="","X","")</f>
        <v/>
      </c>
      <c r="CZ617" s="86">
        <f>IFERROR(FIND("OUTRA (S)",consulta_completa__11[[#This Row],[14 - Inst. Atuando no Local]]),0)</f>
        <v>0</v>
      </c>
      <c r="DA617" s="86" t="str">
        <f t="shared" si="305"/>
        <v/>
      </c>
      <c r="DB617" s="37" t="str">
        <f t="shared" si="306"/>
        <v>Sim</v>
      </c>
      <c r="DC617" s="37" t="str">
        <f t="shared" si="307"/>
        <v>Não</v>
      </c>
      <c r="DD617" s="37" t="str">
        <f t="shared" si="308"/>
        <v>Sim</v>
      </c>
      <c r="DE617" s="89" t="str">
        <f t="shared" si="310"/>
        <v>Sem informação</v>
      </c>
    </row>
    <row r="618" spans="1:109">
      <c r="A618" s="15">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4">
        <f>IFERROR(FIND("Óbitos/feridos",consulta_completa__11[[#This Row],[13 - Ocorrências/Ambientes Atingidos]]),0)</f>
        <v>0</v>
      </c>
      <c r="AY618" s="85" t="str">
        <f t="shared" si="280"/>
        <v/>
      </c>
      <c r="AZ618" s="84">
        <f>IFERROR(FIND("População afetada/evacuada",consulta_completa__11[[#This Row],[13 - Ocorrências/Ambientes Atingidos]]),0)</f>
        <v>0</v>
      </c>
      <c r="BA618" s="84" t="str">
        <f t="shared" si="281"/>
        <v/>
      </c>
      <c r="BB618" s="84">
        <f>IFERROR(FIND("Suspensão de abastecimento de água",consulta_completa__11[[#This Row],[13 - Ocorrências/Ambientes Atingidos]]),0)</f>
        <v>0</v>
      </c>
      <c r="BC618" s="85" t="str">
        <f t="shared" si="309"/>
        <v/>
      </c>
      <c r="BD618" s="84">
        <f>IFERROR(FIND("Rio/córrego",consulta_completa__11[[#This Row],[13 - Ocorrências/Ambientes Atingidos]]),0)</f>
        <v>0</v>
      </c>
      <c r="BE618" s="85" t="str">
        <f t="shared" si="282"/>
        <v/>
      </c>
      <c r="BF618" s="84">
        <f>IFERROR(FIND("Lago",consulta_completa__11[[#This Row],[13 - Ocorrências/Ambientes Atingidos]]),0)</f>
        <v>0</v>
      </c>
      <c r="BG618" s="85" t="str">
        <f t="shared" si="283"/>
        <v/>
      </c>
      <c r="BH618" s="84">
        <f>IFERROR(FIND("Mar",consulta_completa__11[[#This Row],[13 - Ocorrências/Ambientes Atingidos]]),0)</f>
        <v>1</v>
      </c>
      <c r="BI618" s="85" t="str">
        <f t="shared" si="284"/>
        <v>X</v>
      </c>
      <c r="BJ618" s="84">
        <f>IFERROR(FIND("Praia",consulta_completa__11[[#This Row],[13 - Ocorrências/Ambientes Atingidos]]),0)</f>
        <v>0</v>
      </c>
      <c r="BK618" s="85" t="str">
        <f t="shared" si="285"/>
        <v/>
      </c>
      <c r="BL618" s="84">
        <f>IFERROR(FIND("Solo",consulta_completa__11[[#This Row],[13 - Ocorrências/Ambientes Atingidos]]),0)</f>
        <v>0</v>
      </c>
      <c r="BM618" s="85" t="str">
        <f t="shared" si="286"/>
        <v/>
      </c>
      <c r="BN618" s="84">
        <f>IFERROR(FIND("Águas subterrâneas",consulta_completa__11[[#This Row],[13 - Ocorrências/Ambientes Atingidos]]),0)</f>
        <v>0</v>
      </c>
      <c r="BO618" s="85" t="str">
        <f t="shared" si="287"/>
        <v/>
      </c>
      <c r="BP618" s="84">
        <f>IFERROR(FIND("Atmosfera",consulta_completa__11[[#This Row],[13 - Ocorrências/Ambientes Atingidos]]),0)</f>
        <v>0</v>
      </c>
      <c r="BQ618" s="85" t="str">
        <f t="shared" si="288"/>
        <v/>
      </c>
      <c r="BR618" s="84">
        <f>IFERROR(FIND("Flora",consulta_completa__11[[#This Row],[13 - Ocorrências/Ambientes Atingidos]]),0)</f>
        <v>0</v>
      </c>
      <c r="BS618" s="85" t="str">
        <f t="shared" si="289"/>
        <v/>
      </c>
      <c r="BT618" s="84">
        <f>IFERROR(FIND("Fauna",consulta_completa__11[[#This Row],[13 - Ocorrências/Ambientes Atingidos]]),0)</f>
        <v>0</v>
      </c>
      <c r="BU618" s="85" t="str">
        <f t="shared" si="290"/>
        <v/>
      </c>
      <c r="BV618" s="84">
        <f>IFERROR(FIND("UC federal",consulta_completa__11[[#This Row],[13 - Ocorrências/Ambientes Atingidos]]),0)</f>
        <v>0</v>
      </c>
      <c r="BW618" s="85" t="str">
        <f t="shared" si="291"/>
        <v/>
      </c>
      <c r="BX618" s="84">
        <f>IFERROR(FIND("UC estadual/municipal",consulta_completa__11[[#This Row],[13 - Ocorrências/Ambientes Atingidos]]),0)</f>
        <v>0</v>
      </c>
      <c r="BY618" s="85" t="str">
        <f t="shared" si="292"/>
        <v/>
      </c>
      <c r="BZ618" s="84">
        <f>IFERROR(FIND("Outro(s)",consulta_completa__11[[#This Row],[13 - Ocorrências/Ambientes Atingidos]]),0)</f>
        <v>0</v>
      </c>
      <c r="CA618" s="85" t="str">
        <f t="shared" si="293"/>
        <v/>
      </c>
      <c r="CB618" s="84">
        <f>IFERROR(FIND("Sem dano",consulta_completa__11[[#This Row],[13 - Ocorrências/Ambientes Atingidos]]),0)</f>
        <v>0</v>
      </c>
      <c r="CC618" s="85" t="str">
        <f t="shared" si="294"/>
        <v/>
      </c>
      <c r="CD618" s="84" t="str">
        <f>IF(consulta_completa__11[[#This Row],[13 - Ocorrências/Ambientes Atingidos]]="","X","")</f>
        <v/>
      </c>
      <c r="CE618" s="86">
        <f>IFERROR(FIND("IBAMA",consulta_completa__11[[#This Row],[14 - Inst. Atuando no Local]]),0)</f>
        <v>0</v>
      </c>
      <c r="CF618" s="86" t="str">
        <f t="shared" si="295"/>
        <v/>
      </c>
      <c r="CG618" s="86">
        <f>IFERROR(FIND("OEMA",consulta_completa__11[[#This Row],[14 - Inst. Atuando no Local]]),0)</f>
        <v>0</v>
      </c>
      <c r="CH618" s="86" t="str">
        <f t="shared" si="296"/>
        <v/>
      </c>
      <c r="CI618" s="86">
        <f>IFERROR(FIND("DEFESA CIVIL",consulta_completa__11[[#This Row],[14 - Inst. Atuando no Local]]),0)</f>
        <v>0</v>
      </c>
      <c r="CJ618" s="86" t="str">
        <f t="shared" si="297"/>
        <v/>
      </c>
      <c r="CK618" s="86">
        <f>IFERROR(FIND("CORPO DE BOMBEIROS",consulta_completa__11[[#This Row],[14 - Inst. Atuando no Local]]),0)</f>
        <v>0</v>
      </c>
      <c r="CL618" s="86" t="str">
        <f t="shared" si="298"/>
        <v/>
      </c>
      <c r="CM618" s="86">
        <f>IFERROR(FIND("POLÍCIA RODOVIÁRIA",consulta_completa__11[[#This Row],[14 - Inst. Atuando no Local]]),0)</f>
        <v>0</v>
      </c>
      <c r="CN618" s="86" t="str">
        <f t="shared" si="299"/>
        <v/>
      </c>
      <c r="CO618" s="86">
        <f>IFERROR(FIND("POLÍCIA MILITAR",consulta_completa__11[[#This Row],[14 - Inst. Atuando no Local]]),0)</f>
        <v>0</v>
      </c>
      <c r="CP618" s="86" t="str">
        <f t="shared" si="300"/>
        <v/>
      </c>
      <c r="CQ618" s="86">
        <f>IFERROR(FIND("POLÍCIA CIVIL",consulta_completa__11[[#This Row],[14 - Inst. Atuando no Local]]),0)</f>
        <v>0</v>
      </c>
      <c r="CR618" s="86" t="str">
        <f t="shared" si="301"/>
        <v/>
      </c>
      <c r="CS618" s="86">
        <f>IFERROR(FIND("MARINHA DO BRASIL",consulta_completa__11[[#This Row],[14 - Inst. Atuando no Local]]),0)</f>
        <v>0</v>
      </c>
      <c r="CT618" s="86" t="str">
        <f t="shared" si="302"/>
        <v/>
      </c>
      <c r="CU618" s="86">
        <f>IFERROR(FIND("EMPRESA ESPECIALIZADA EM ATENDIMENTO",consulta_completa__11[[#This Row],[14 - Inst. Atuando no Local]]),0)</f>
        <v>0</v>
      </c>
      <c r="CV618" s="86" t="str">
        <f t="shared" si="303"/>
        <v/>
      </c>
      <c r="CW618" s="86">
        <f>IFERROR(FIND("IBAMA",consulta_completa__11[[#This Row],[14 - Inst. Atuando no Local]]),0)</f>
        <v>0</v>
      </c>
      <c r="CX618" s="86" t="str">
        <f t="shared" si="304"/>
        <v/>
      </c>
      <c r="CY618" s="86" t="str">
        <f>IF(consulta_completa__11[[#This Row],[14 - Inst. Atuando no Local]]="","X","")</f>
        <v>X</v>
      </c>
      <c r="CZ618" s="86">
        <f>IFERROR(FIND("OUTRA (S)",consulta_completa__11[[#This Row],[14 - Inst. Atuando no Local]]),0)</f>
        <v>0</v>
      </c>
      <c r="DA618" s="86" t="str">
        <f t="shared" si="305"/>
        <v/>
      </c>
      <c r="DB618" s="37" t="str">
        <f t="shared" si="306"/>
        <v>Sim</v>
      </c>
      <c r="DC618" s="37" t="str">
        <f t="shared" si="307"/>
        <v>Não</v>
      </c>
      <c r="DD618" s="37" t="str">
        <f t="shared" si="308"/>
        <v>Sim</v>
      </c>
      <c r="DE618" s="89" t="str">
        <f t="shared" si="310"/>
        <v>Federal</v>
      </c>
    </row>
    <row r="619" spans="1:109">
      <c r="A619" s="15">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4">
        <f>IFERROR(FIND("Óbitos/feridos",consulta_completa__11[[#This Row],[13 - Ocorrências/Ambientes Atingidos]]),0)</f>
        <v>0</v>
      </c>
      <c r="AY619" s="85" t="str">
        <f t="shared" si="280"/>
        <v/>
      </c>
      <c r="AZ619" s="84">
        <f>IFERROR(FIND("População afetada/evacuada",consulta_completa__11[[#This Row],[13 - Ocorrências/Ambientes Atingidos]]),0)</f>
        <v>0</v>
      </c>
      <c r="BA619" s="84" t="str">
        <f t="shared" si="281"/>
        <v/>
      </c>
      <c r="BB619" s="84">
        <f>IFERROR(FIND("Suspensão de abastecimento de água",consulta_completa__11[[#This Row],[13 - Ocorrências/Ambientes Atingidos]]),0)</f>
        <v>0</v>
      </c>
      <c r="BC619" s="85" t="str">
        <f t="shared" si="309"/>
        <v/>
      </c>
      <c r="BD619" s="84">
        <f>IFERROR(FIND("Rio/córrego",consulta_completa__11[[#This Row],[13 - Ocorrências/Ambientes Atingidos]]),0)</f>
        <v>0</v>
      </c>
      <c r="BE619" s="85" t="str">
        <f t="shared" si="282"/>
        <v/>
      </c>
      <c r="BF619" s="84">
        <f>IFERROR(FIND("Lago",consulta_completa__11[[#This Row],[13 - Ocorrências/Ambientes Atingidos]]),0)</f>
        <v>0</v>
      </c>
      <c r="BG619" s="85" t="str">
        <f t="shared" si="283"/>
        <v/>
      </c>
      <c r="BH619" s="84">
        <f>IFERROR(FIND("Mar",consulta_completa__11[[#This Row],[13 - Ocorrências/Ambientes Atingidos]]),0)</f>
        <v>0</v>
      </c>
      <c r="BI619" s="85" t="str">
        <f t="shared" si="284"/>
        <v/>
      </c>
      <c r="BJ619" s="84">
        <f>IFERROR(FIND("Praia",consulta_completa__11[[#This Row],[13 - Ocorrências/Ambientes Atingidos]]),0)</f>
        <v>0</v>
      </c>
      <c r="BK619" s="85" t="str">
        <f t="shared" si="285"/>
        <v/>
      </c>
      <c r="BL619" s="84">
        <f>IFERROR(FIND("Solo",consulta_completa__11[[#This Row],[13 - Ocorrências/Ambientes Atingidos]]),0)</f>
        <v>1</v>
      </c>
      <c r="BM619" s="85" t="str">
        <f t="shared" si="286"/>
        <v>X</v>
      </c>
      <c r="BN619" s="84">
        <f>IFERROR(FIND("Águas subterrâneas",consulta_completa__11[[#This Row],[13 - Ocorrências/Ambientes Atingidos]]),0)</f>
        <v>0</v>
      </c>
      <c r="BO619" s="85" t="str">
        <f t="shared" si="287"/>
        <v/>
      </c>
      <c r="BP619" s="84">
        <f>IFERROR(FIND("Atmosfera",consulta_completa__11[[#This Row],[13 - Ocorrências/Ambientes Atingidos]]),0)</f>
        <v>0</v>
      </c>
      <c r="BQ619" s="85" t="str">
        <f t="shared" si="288"/>
        <v/>
      </c>
      <c r="BR619" s="84">
        <f>IFERROR(FIND("Flora",consulta_completa__11[[#This Row],[13 - Ocorrências/Ambientes Atingidos]]),0)</f>
        <v>0</v>
      </c>
      <c r="BS619" s="85" t="str">
        <f t="shared" si="289"/>
        <v/>
      </c>
      <c r="BT619" s="84">
        <f>IFERROR(FIND("Fauna",consulta_completa__11[[#This Row],[13 - Ocorrências/Ambientes Atingidos]]),0)</f>
        <v>0</v>
      </c>
      <c r="BU619" s="85" t="str">
        <f t="shared" si="290"/>
        <v/>
      </c>
      <c r="BV619" s="84">
        <f>IFERROR(FIND("UC federal",consulta_completa__11[[#This Row],[13 - Ocorrências/Ambientes Atingidos]]),0)</f>
        <v>0</v>
      </c>
      <c r="BW619" s="85" t="str">
        <f t="shared" si="291"/>
        <v/>
      </c>
      <c r="BX619" s="84">
        <f>IFERROR(FIND("UC estadual/municipal",consulta_completa__11[[#This Row],[13 - Ocorrências/Ambientes Atingidos]]),0)</f>
        <v>0</v>
      </c>
      <c r="BY619" s="85" t="str">
        <f t="shared" si="292"/>
        <v/>
      </c>
      <c r="BZ619" s="84">
        <f>IFERROR(FIND("Outro(s)",consulta_completa__11[[#This Row],[13 - Ocorrências/Ambientes Atingidos]]),0)</f>
        <v>0</v>
      </c>
      <c r="CA619" s="85" t="str">
        <f t="shared" si="293"/>
        <v/>
      </c>
      <c r="CB619" s="84">
        <f>IFERROR(FIND("Sem dano",consulta_completa__11[[#This Row],[13 - Ocorrências/Ambientes Atingidos]]),0)</f>
        <v>0</v>
      </c>
      <c r="CC619" s="85" t="str">
        <f t="shared" si="294"/>
        <v/>
      </c>
      <c r="CD619" s="84" t="str">
        <f>IF(consulta_completa__11[[#This Row],[13 - Ocorrências/Ambientes Atingidos]]="","X","")</f>
        <v/>
      </c>
      <c r="CE619" s="86">
        <f>IFERROR(FIND("IBAMA",consulta_completa__11[[#This Row],[14 - Inst. Atuando no Local]]),0)</f>
        <v>0</v>
      </c>
      <c r="CF619" s="86" t="str">
        <f t="shared" si="295"/>
        <v/>
      </c>
      <c r="CG619" s="86">
        <f>IFERROR(FIND("OEMA",consulta_completa__11[[#This Row],[14 - Inst. Atuando no Local]]),0)</f>
        <v>0</v>
      </c>
      <c r="CH619" s="86" t="str">
        <f t="shared" si="296"/>
        <v/>
      </c>
      <c r="CI619" s="86">
        <f>IFERROR(FIND("DEFESA CIVIL",consulta_completa__11[[#This Row],[14 - Inst. Atuando no Local]]),0)</f>
        <v>0</v>
      </c>
      <c r="CJ619" s="86" t="str">
        <f t="shared" si="297"/>
        <v/>
      </c>
      <c r="CK619" s="86">
        <f>IFERROR(FIND("CORPO DE BOMBEIROS",consulta_completa__11[[#This Row],[14 - Inst. Atuando no Local]]),0)</f>
        <v>0</v>
      </c>
      <c r="CL619" s="86" t="str">
        <f t="shared" si="298"/>
        <v/>
      </c>
      <c r="CM619" s="86">
        <f>IFERROR(FIND("POLÍCIA RODOVIÁRIA",consulta_completa__11[[#This Row],[14 - Inst. Atuando no Local]]),0)</f>
        <v>0</v>
      </c>
      <c r="CN619" s="86" t="str">
        <f t="shared" si="299"/>
        <v/>
      </c>
      <c r="CO619" s="86">
        <f>IFERROR(FIND("POLÍCIA MILITAR",consulta_completa__11[[#This Row],[14 - Inst. Atuando no Local]]),0)</f>
        <v>0</v>
      </c>
      <c r="CP619" s="86" t="str">
        <f t="shared" si="300"/>
        <v/>
      </c>
      <c r="CQ619" s="86">
        <f>IFERROR(FIND("POLÍCIA CIVIL",consulta_completa__11[[#This Row],[14 - Inst. Atuando no Local]]),0)</f>
        <v>0</v>
      </c>
      <c r="CR619" s="86" t="str">
        <f t="shared" si="301"/>
        <v/>
      </c>
      <c r="CS619" s="86">
        <f>IFERROR(FIND("MARINHA DO BRASIL",consulta_completa__11[[#This Row],[14 - Inst. Atuando no Local]]),0)</f>
        <v>0</v>
      </c>
      <c r="CT619" s="86" t="str">
        <f t="shared" si="302"/>
        <v/>
      </c>
      <c r="CU619" s="86">
        <f>IFERROR(FIND("EMPRESA ESPECIALIZADA EM ATENDIMENTO",consulta_completa__11[[#This Row],[14 - Inst. Atuando no Local]]),0)</f>
        <v>0</v>
      </c>
      <c r="CV619" s="86" t="str">
        <f t="shared" si="303"/>
        <v/>
      </c>
      <c r="CW619" s="86">
        <f>IFERROR(FIND("IBAMA",consulta_completa__11[[#This Row],[14 - Inst. Atuando no Local]]),0)</f>
        <v>0</v>
      </c>
      <c r="CX619" s="86" t="str">
        <f t="shared" si="304"/>
        <v/>
      </c>
      <c r="CY619" s="86" t="str">
        <f>IF(consulta_completa__11[[#This Row],[14 - Inst. Atuando no Local]]="","X","")</f>
        <v/>
      </c>
      <c r="CZ619" s="86">
        <f>IFERROR(FIND("OUTRA (S)",consulta_completa__11[[#This Row],[14 - Inst. Atuando no Local]]),0)</f>
        <v>0</v>
      </c>
      <c r="DA619" s="86" t="str">
        <f t="shared" si="305"/>
        <v/>
      </c>
      <c r="DB619" s="37" t="str">
        <f t="shared" si="306"/>
        <v>Sim</v>
      </c>
      <c r="DC619" s="37" t="str">
        <f t="shared" si="307"/>
        <v>Não</v>
      </c>
      <c r="DD619" s="37" t="str">
        <f t="shared" si="308"/>
        <v>Sim</v>
      </c>
      <c r="DE619" s="89" t="str">
        <f t="shared" si="310"/>
        <v>Sem informação</v>
      </c>
    </row>
    <row r="620" spans="1:109">
      <c r="A620" s="15">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4">
        <f>IFERROR(FIND("Óbitos/feridos",consulta_completa__11[[#This Row],[13 - Ocorrências/Ambientes Atingidos]]),0)</f>
        <v>0</v>
      </c>
      <c r="AY620" s="85" t="str">
        <f t="shared" si="280"/>
        <v/>
      </c>
      <c r="AZ620" s="84">
        <f>IFERROR(FIND("População afetada/evacuada",consulta_completa__11[[#This Row],[13 - Ocorrências/Ambientes Atingidos]]),0)</f>
        <v>0</v>
      </c>
      <c r="BA620" s="84" t="str">
        <f t="shared" si="281"/>
        <v/>
      </c>
      <c r="BB620" s="84">
        <f>IFERROR(FIND("Suspensão de abastecimento de água",consulta_completa__11[[#This Row],[13 - Ocorrências/Ambientes Atingidos]]),0)</f>
        <v>0</v>
      </c>
      <c r="BC620" s="85" t="str">
        <f t="shared" si="309"/>
        <v/>
      </c>
      <c r="BD620" s="84">
        <f>IFERROR(FIND("Rio/córrego",consulta_completa__11[[#This Row],[13 - Ocorrências/Ambientes Atingidos]]),0)</f>
        <v>0</v>
      </c>
      <c r="BE620" s="85" t="str">
        <f t="shared" si="282"/>
        <v/>
      </c>
      <c r="BF620" s="84">
        <f>IFERROR(FIND("Lago",consulta_completa__11[[#This Row],[13 - Ocorrências/Ambientes Atingidos]]),0)</f>
        <v>0</v>
      </c>
      <c r="BG620" s="85" t="str">
        <f t="shared" si="283"/>
        <v/>
      </c>
      <c r="BH620" s="84">
        <f>IFERROR(FIND("Mar",consulta_completa__11[[#This Row],[13 - Ocorrências/Ambientes Atingidos]]),0)</f>
        <v>1</v>
      </c>
      <c r="BI620" s="85" t="str">
        <f t="shared" si="284"/>
        <v>X</v>
      </c>
      <c r="BJ620" s="84">
        <f>IFERROR(FIND("Praia",consulta_completa__11[[#This Row],[13 - Ocorrências/Ambientes Atingidos]]),0)</f>
        <v>0</v>
      </c>
      <c r="BK620" s="85" t="str">
        <f t="shared" si="285"/>
        <v/>
      </c>
      <c r="BL620" s="84">
        <f>IFERROR(FIND("Solo",consulta_completa__11[[#This Row],[13 - Ocorrências/Ambientes Atingidos]]),0)</f>
        <v>0</v>
      </c>
      <c r="BM620" s="85" t="str">
        <f t="shared" si="286"/>
        <v/>
      </c>
      <c r="BN620" s="84">
        <f>IFERROR(FIND("Águas subterrâneas",consulta_completa__11[[#This Row],[13 - Ocorrências/Ambientes Atingidos]]),0)</f>
        <v>0</v>
      </c>
      <c r="BO620" s="85" t="str">
        <f t="shared" si="287"/>
        <v/>
      </c>
      <c r="BP620" s="84">
        <f>IFERROR(FIND("Atmosfera",consulta_completa__11[[#This Row],[13 - Ocorrências/Ambientes Atingidos]]),0)</f>
        <v>0</v>
      </c>
      <c r="BQ620" s="85" t="str">
        <f t="shared" si="288"/>
        <v/>
      </c>
      <c r="BR620" s="84">
        <f>IFERROR(FIND("Flora",consulta_completa__11[[#This Row],[13 - Ocorrências/Ambientes Atingidos]]),0)</f>
        <v>0</v>
      </c>
      <c r="BS620" s="85" t="str">
        <f t="shared" si="289"/>
        <v/>
      </c>
      <c r="BT620" s="84">
        <f>IFERROR(FIND("Fauna",consulta_completa__11[[#This Row],[13 - Ocorrências/Ambientes Atingidos]]),0)</f>
        <v>0</v>
      </c>
      <c r="BU620" s="85" t="str">
        <f t="shared" si="290"/>
        <v/>
      </c>
      <c r="BV620" s="84">
        <f>IFERROR(FIND("UC federal",consulta_completa__11[[#This Row],[13 - Ocorrências/Ambientes Atingidos]]),0)</f>
        <v>0</v>
      </c>
      <c r="BW620" s="85" t="str">
        <f t="shared" si="291"/>
        <v/>
      </c>
      <c r="BX620" s="84">
        <f>IFERROR(FIND("UC estadual/municipal",consulta_completa__11[[#This Row],[13 - Ocorrências/Ambientes Atingidos]]),0)</f>
        <v>0</v>
      </c>
      <c r="BY620" s="85" t="str">
        <f t="shared" si="292"/>
        <v/>
      </c>
      <c r="BZ620" s="84">
        <f>IFERROR(FIND("Outro(s)",consulta_completa__11[[#This Row],[13 - Ocorrências/Ambientes Atingidos]]),0)</f>
        <v>0</v>
      </c>
      <c r="CA620" s="85" t="str">
        <f t="shared" si="293"/>
        <v/>
      </c>
      <c r="CB620" s="84">
        <f>IFERROR(FIND("Sem dano",consulta_completa__11[[#This Row],[13 - Ocorrências/Ambientes Atingidos]]),0)</f>
        <v>0</v>
      </c>
      <c r="CC620" s="85" t="str">
        <f t="shared" si="294"/>
        <v/>
      </c>
      <c r="CD620" s="84" t="str">
        <f>IF(consulta_completa__11[[#This Row],[13 - Ocorrências/Ambientes Atingidos]]="","X","")</f>
        <v/>
      </c>
      <c r="CE620" s="86">
        <f>IFERROR(FIND("IBAMA",consulta_completa__11[[#This Row],[14 - Inst. Atuando no Local]]),0)</f>
        <v>0</v>
      </c>
      <c r="CF620" s="86" t="str">
        <f t="shared" si="295"/>
        <v/>
      </c>
      <c r="CG620" s="86">
        <f>IFERROR(FIND("OEMA",consulta_completa__11[[#This Row],[14 - Inst. Atuando no Local]]),0)</f>
        <v>0</v>
      </c>
      <c r="CH620" s="86" t="str">
        <f t="shared" si="296"/>
        <v/>
      </c>
      <c r="CI620" s="86">
        <f>IFERROR(FIND("DEFESA CIVIL",consulta_completa__11[[#This Row],[14 - Inst. Atuando no Local]]),0)</f>
        <v>0</v>
      </c>
      <c r="CJ620" s="86" t="str">
        <f t="shared" si="297"/>
        <v/>
      </c>
      <c r="CK620" s="86">
        <f>IFERROR(FIND("CORPO DE BOMBEIROS",consulta_completa__11[[#This Row],[14 - Inst. Atuando no Local]]),0)</f>
        <v>0</v>
      </c>
      <c r="CL620" s="86" t="str">
        <f t="shared" si="298"/>
        <v/>
      </c>
      <c r="CM620" s="86">
        <f>IFERROR(FIND("POLÍCIA RODOVIÁRIA",consulta_completa__11[[#This Row],[14 - Inst. Atuando no Local]]),0)</f>
        <v>0</v>
      </c>
      <c r="CN620" s="86" t="str">
        <f t="shared" si="299"/>
        <v/>
      </c>
      <c r="CO620" s="86">
        <f>IFERROR(FIND("POLÍCIA MILITAR",consulta_completa__11[[#This Row],[14 - Inst. Atuando no Local]]),0)</f>
        <v>0</v>
      </c>
      <c r="CP620" s="86" t="str">
        <f t="shared" si="300"/>
        <v/>
      </c>
      <c r="CQ620" s="86">
        <f>IFERROR(FIND("POLÍCIA CIVIL",consulta_completa__11[[#This Row],[14 - Inst. Atuando no Local]]),0)</f>
        <v>0</v>
      </c>
      <c r="CR620" s="86" t="str">
        <f t="shared" si="301"/>
        <v/>
      </c>
      <c r="CS620" s="86">
        <f>IFERROR(FIND("MARINHA DO BRASIL",consulta_completa__11[[#This Row],[14 - Inst. Atuando no Local]]),0)</f>
        <v>0</v>
      </c>
      <c r="CT620" s="86" t="str">
        <f t="shared" si="302"/>
        <v/>
      </c>
      <c r="CU620" s="86">
        <f>IFERROR(FIND("EMPRESA ESPECIALIZADA EM ATENDIMENTO",consulta_completa__11[[#This Row],[14 - Inst. Atuando no Local]]),0)</f>
        <v>0</v>
      </c>
      <c r="CV620" s="86" t="str">
        <f t="shared" si="303"/>
        <v/>
      </c>
      <c r="CW620" s="86">
        <f>IFERROR(FIND("IBAMA",consulta_completa__11[[#This Row],[14 - Inst. Atuando no Local]]),0)</f>
        <v>0</v>
      </c>
      <c r="CX620" s="86" t="str">
        <f t="shared" si="304"/>
        <v/>
      </c>
      <c r="CY620" s="86" t="str">
        <f>IF(consulta_completa__11[[#This Row],[14 - Inst. Atuando no Local]]="","X","")</f>
        <v/>
      </c>
      <c r="CZ620" s="86">
        <f>IFERROR(FIND("OUTRA (S)",consulta_completa__11[[#This Row],[14 - Inst. Atuando no Local]]),0)</f>
        <v>0</v>
      </c>
      <c r="DA620" s="86" t="str">
        <f t="shared" si="305"/>
        <v/>
      </c>
      <c r="DB620" s="37" t="str">
        <f t="shared" si="306"/>
        <v>Sim</v>
      </c>
      <c r="DC620" s="37" t="str">
        <f t="shared" si="307"/>
        <v>Não</v>
      </c>
      <c r="DD620" s="37" t="str">
        <f t="shared" si="308"/>
        <v>Sim</v>
      </c>
      <c r="DE620" s="89" t="str">
        <f t="shared" si="310"/>
        <v>Federal</v>
      </c>
    </row>
    <row r="621" spans="1:109">
      <c r="A621" s="15">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4">
        <f>IFERROR(FIND("Óbitos/feridos",consulta_completa__11[[#This Row],[13 - Ocorrências/Ambientes Atingidos]]),0)</f>
        <v>0</v>
      </c>
      <c r="AY621" s="85" t="str">
        <f t="shared" si="280"/>
        <v/>
      </c>
      <c r="AZ621" s="84">
        <f>IFERROR(FIND("População afetada/evacuada",consulta_completa__11[[#This Row],[13 - Ocorrências/Ambientes Atingidos]]),0)</f>
        <v>0</v>
      </c>
      <c r="BA621" s="84" t="str">
        <f t="shared" si="281"/>
        <v/>
      </c>
      <c r="BB621" s="84">
        <f>IFERROR(FIND("Suspensão de abastecimento de água",consulta_completa__11[[#This Row],[13 - Ocorrências/Ambientes Atingidos]]),0)</f>
        <v>0</v>
      </c>
      <c r="BC621" s="85" t="str">
        <f t="shared" si="309"/>
        <v/>
      </c>
      <c r="BD621" s="84">
        <f>IFERROR(FIND("Rio/córrego",consulta_completa__11[[#This Row],[13 - Ocorrências/Ambientes Atingidos]]),0)</f>
        <v>0</v>
      </c>
      <c r="BE621" s="85" t="str">
        <f t="shared" si="282"/>
        <v/>
      </c>
      <c r="BF621" s="84">
        <f>IFERROR(FIND("Lago",consulta_completa__11[[#This Row],[13 - Ocorrências/Ambientes Atingidos]]),0)</f>
        <v>0</v>
      </c>
      <c r="BG621" s="85" t="str">
        <f t="shared" si="283"/>
        <v/>
      </c>
      <c r="BH621" s="84">
        <f>IFERROR(FIND("Mar",consulta_completa__11[[#This Row],[13 - Ocorrências/Ambientes Atingidos]]),0)</f>
        <v>0</v>
      </c>
      <c r="BI621" s="85" t="str">
        <f t="shared" si="284"/>
        <v/>
      </c>
      <c r="BJ621" s="84">
        <f>IFERROR(FIND("Praia",consulta_completa__11[[#This Row],[13 - Ocorrências/Ambientes Atingidos]]),0)</f>
        <v>0</v>
      </c>
      <c r="BK621" s="85" t="str">
        <f t="shared" si="285"/>
        <v/>
      </c>
      <c r="BL621" s="84">
        <f>IFERROR(FIND("Solo",consulta_completa__11[[#This Row],[13 - Ocorrências/Ambientes Atingidos]]),0)</f>
        <v>1</v>
      </c>
      <c r="BM621" s="85" t="str">
        <f t="shared" si="286"/>
        <v>X</v>
      </c>
      <c r="BN621" s="84">
        <f>IFERROR(FIND("Águas subterrâneas",consulta_completa__11[[#This Row],[13 - Ocorrências/Ambientes Atingidos]]),0)</f>
        <v>0</v>
      </c>
      <c r="BO621" s="85" t="str">
        <f t="shared" si="287"/>
        <v/>
      </c>
      <c r="BP621" s="84">
        <f>IFERROR(FIND("Atmosfera",consulta_completa__11[[#This Row],[13 - Ocorrências/Ambientes Atingidos]]),0)</f>
        <v>0</v>
      </c>
      <c r="BQ621" s="85" t="str">
        <f t="shared" si="288"/>
        <v/>
      </c>
      <c r="BR621" s="84">
        <f>IFERROR(FIND("Flora",consulta_completa__11[[#This Row],[13 - Ocorrências/Ambientes Atingidos]]),0)</f>
        <v>0</v>
      </c>
      <c r="BS621" s="85" t="str">
        <f t="shared" si="289"/>
        <v/>
      </c>
      <c r="BT621" s="84">
        <f>IFERROR(FIND("Fauna",consulta_completa__11[[#This Row],[13 - Ocorrências/Ambientes Atingidos]]),0)</f>
        <v>0</v>
      </c>
      <c r="BU621" s="85" t="str">
        <f t="shared" si="290"/>
        <v/>
      </c>
      <c r="BV621" s="84">
        <f>IFERROR(FIND("UC federal",consulta_completa__11[[#This Row],[13 - Ocorrências/Ambientes Atingidos]]),0)</f>
        <v>0</v>
      </c>
      <c r="BW621" s="85" t="str">
        <f t="shared" si="291"/>
        <v/>
      </c>
      <c r="BX621" s="84">
        <f>IFERROR(FIND("UC estadual/municipal",consulta_completa__11[[#This Row],[13 - Ocorrências/Ambientes Atingidos]]),0)</f>
        <v>0</v>
      </c>
      <c r="BY621" s="85" t="str">
        <f t="shared" si="292"/>
        <v/>
      </c>
      <c r="BZ621" s="84">
        <f>IFERROR(FIND("Outro(s)",consulta_completa__11[[#This Row],[13 - Ocorrências/Ambientes Atingidos]]),0)</f>
        <v>7</v>
      </c>
      <c r="CA621" s="85" t="str">
        <f t="shared" si="293"/>
        <v>X</v>
      </c>
      <c r="CB621" s="84">
        <f>IFERROR(FIND("Sem dano",consulta_completa__11[[#This Row],[13 - Ocorrências/Ambientes Atingidos]]),0)</f>
        <v>0</v>
      </c>
      <c r="CC621" s="85" t="str">
        <f t="shared" si="294"/>
        <v/>
      </c>
      <c r="CD621" s="84" t="str">
        <f>IF(consulta_completa__11[[#This Row],[13 - Ocorrências/Ambientes Atingidos]]="","X","")</f>
        <v/>
      </c>
      <c r="CE621" s="86">
        <f>IFERROR(FIND("IBAMA",consulta_completa__11[[#This Row],[14 - Inst. Atuando no Local]]),0)</f>
        <v>0</v>
      </c>
      <c r="CF621" s="86" t="str">
        <f t="shared" si="295"/>
        <v/>
      </c>
      <c r="CG621" s="86">
        <f>IFERROR(FIND("OEMA",consulta_completa__11[[#This Row],[14 - Inst. Atuando no Local]]),0)</f>
        <v>0</v>
      </c>
      <c r="CH621" s="86" t="str">
        <f t="shared" si="296"/>
        <v/>
      </c>
      <c r="CI621" s="86">
        <f>IFERROR(FIND("DEFESA CIVIL",consulta_completa__11[[#This Row],[14 - Inst. Atuando no Local]]),0)</f>
        <v>0</v>
      </c>
      <c r="CJ621" s="86" t="str">
        <f t="shared" si="297"/>
        <v/>
      </c>
      <c r="CK621" s="86">
        <f>IFERROR(FIND("CORPO DE BOMBEIROS",consulta_completa__11[[#This Row],[14 - Inst. Atuando no Local]]),0)</f>
        <v>0</v>
      </c>
      <c r="CL621" s="86" t="str">
        <f t="shared" si="298"/>
        <v/>
      </c>
      <c r="CM621" s="86">
        <f>IFERROR(FIND("POLÍCIA RODOVIÁRIA",consulta_completa__11[[#This Row],[14 - Inst. Atuando no Local]]),0)</f>
        <v>0</v>
      </c>
      <c r="CN621" s="86" t="str">
        <f t="shared" si="299"/>
        <v/>
      </c>
      <c r="CO621" s="86">
        <f>IFERROR(FIND("POLÍCIA MILITAR",consulta_completa__11[[#This Row],[14 - Inst. Atuando no Local]]),0)</f>
        <v>0</v>
      </c>
      <c r="CP621" s="86" t="str">
        <f t="shared" si="300"/>
        <v/>
      </c>
      <c r="CQ621" s="86">
        <f>IFERROR(FIND("POLÍCIA CIVIL",consulta_completa__11[[#This Row],[14 - Inst. Atuando no Local]]),0)</f>
        <v>0</v>
      </c>
      <c r="CR621" s="86" t="str">
        <f t="shared" si="301"/>
        <v/>
      </c>
      <c r="CS621" s="86">
        <f>IFERROR(FIND("MARINHA DO BRASIL",consulta_completa__11[[#This Row],[14 - Inst. Atuando no Local]]),0)</f>
        <v>0</v>
      </c>
      <c r="CT621" s="86" t="str">
        <f t="shared" si="302"/>
        <v/>
      </c>
      <c r="CU621" s="86">
        <f>IFERROR(FIND("EMPRESA ESPECIALIZADA EM ATENDIMENTO",consulta_completa__11[[#This Row],[14 - Inst. Atuando no Local]]),0)</f>
        <v>0</v>
      </c>
      <c r="CV621" s="86" t="str">
        <f t="shared" si="303"/>
        <v/>
      </c>
      <c r="CW621" s="86">
        <f>IFERROR(FIND("IBAMA",consulta_completa__11[[#This Row],[14 - Inst. Atuando no Local]]),0)</f>
        <v>0</v>
      </c>
      <c r="CX621" s="86" t="str">
        <f t="shared" si="304"/>
        <v/>
      </c>
      <c r="CY621" s="86" t="str">
        <f>IF(consulta_completa__11[[#This Row],[14 - Inst. Atuando no Local]]="","X","")</f>
        <v/>
      </c>
      <c r="CZ621" s="86">
        <f>IFERROR(FIND("OUTRA (S)",consulta_completa__11[[#This Row],[14 - Inst. Atuando no Local]]),0)</f>
        <v>0</v>
      </c>
      <c r="DA621" s="86" t="str">
        <f t="shared" si="305"/>
        <v/>
      </c>
      <c r="DB621" s="37" t="str">
        <f t="shared" si="306"/>
        <v>Sim</v>
      </c>
      <c r="DC621" s="37" t="str">
        <f t="shared" si="307"/>
        <v>Não</v>
      </c>
      <c r="DD621" s="37" t="str">
        <f t="shared" si="308"/>
        <v>Sim</v>
      </c>
      <c r="DE621" s="89" t="str">
        <f t="shared" si="310"/>
        <v>Sem informação</v>
      </c>
    </row>
    <row r="622" spans="1:109">
      <c r="A622" s="15">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4">
        <f>IFERROR(FIND("Óbitos/feridos",consulta_completa__11[[#This Row],[13 - Ocorrências/Ambientes Atingidos]]),0)</f>
        <v>0</v>
      </c>
      <c r="AY622" s="85" t="str">
        <f t="shared" si="280"/>
        <v/>
      </c>
      <c r="AZ622" s="84">
        <f>IFERROR(FIND("População afetada/evacuada",consulta_completa__11[[#This Row],[13 - Ocorrências/Ambientes Atingidos]]),0)</f>
        <v>0</v>
      </c>
      <c r="BA622" s="84" t="str">
        <f t="shared" si="281"/>
        <v/>
      </c>
      <c r="BB622" s="84">
        <f>IFERROR(FIND("Suspensão de abastecimento de água",consulta_completa__11[[#This Row],[13 - Ocorrências/Ambientes Atingidos]]),0)</f>
        <v>0</v>
      </c>
      <c r="BC622" s="85" t="str">
        <f t="shared" si="309"/>
        <v/>
      </c>
      <c r="BD622" s="84">
        <f>IFERROR(FIND("Rio/córrego",consulta_completa__11[[#This Row],[13 - Ocorrências/Ambientes Atingidos]]),0)</f>
        <v>0</v>
      </c>
      <c r="BE622" s="85" t="str">
        <f t="shared" si="282"/>
        <v/>
      </c>
      <c r="BF622" s="84">
        <f>IFERROR(FIND("Lago",consulta_completa__11[[#This Row],[13 - Ocorrências/Ambientes Atingidos]]),0)</f>
        <v>0</v>
      </c>
      <c r="BG622" s="85" t="str">
        <f t="shared" si="283"/>
        <v/>
      </c>
      <c r="BH622" s="84">
        <f>IFERROR(FIND("Mar",consulta_completa__11[[#This Row],[13 - Ocorrências/Ambientes Atingidos]]),0)</f>
        <v>1</v>
      </c>
      <c r="BI622" s="85" t="str">
        <f t="shared" si="284"/>
        <v>X</v>
      </c>
      <c r="BJ622" s="84">
        <f>IFERROR(FIND("Praia",consulta_completa__11[[#This Row],[13 - Ocorrências/Ambientes Atingidos]]),0)</f>
        <v>0</v>
      </c>
      <c r="BK622" s="85" t="str">
        <f t="shared" si="285"/>
        <v/>
      </c>
      <c r="BL622" s="84">
        <f>IFERROR(FIND("Solo",consulta_completa__11[[#This Row],[13 - Ocorrências/Ambientes Atingidos]]),0)</f>
        <v>0</v>
      </c>
      <c r="BM622" s="85" t="str">
        <f t="shared" si="286"/>
        <v/>
      </c>
      <c r="BN622" s="84">
        <f>IFERROR(FIND("Águas subterrâneas",consulta_completa__11[[#This Row],[13 - Ocorrências/Ambientes Atingidos]]),0)</f>
        <v>0</v>
      </c>
      <c r="BO622" s="85" t="str">
        <f t="shared" si="287"/>
        <v/>
      </c>
      <c r="BP622" s="84">
        <f>IFERROR(FIND("Atmosfera",consulta_completa__11[[#This Row],[13 - Ocorrências/Ambientes Atingidos]]),0)</f>
        <v>0</v>
      </c>
      <c r="BQ622" s="85" t="str">
        <f t="shared" si="288"/>
        <v/>
      </c>
      <c r="BR622" s="84">
        <f>IFERROR(FIND("Flora",consulta_completa__11[[#This Row],[13 - Ocorrências/Ambientes Atingidos]]),0)</f>
        <v>0</v>
      </c>
      <c r="BS622" s="85" t="str">
        <f t="shared" si="289"/>
        <v/>
      </c>
      <c r="BT622" s="84">
        <f>IFERROR(FIND("Fauna",consulta_completa__11[[#This Row],[13 - Ocorrências/Ambientes Atingidos]]),0)</f>
        <v>0</v>
      </c>
      <c r="BU622" s="85" t="str">
        <f t="shared" si="290"/>
        <v/>
      </c>
      <c r="BV622" s="84">
        <f>IFERROR(FIND("UC federal",consulta_completa__11[[#This Row],[13 - Ocorrências/Ambientes Atingidos]]),0)</f>
        <v>0</v>
      </c>
      <c r="BW622" s="85" t="str">
        <f t="shared" si="291"/>
        <v/>
      </c>
      <c r="BX622" s="84">
        <f>IFERROR(FIND("UC estadual/municipal",consulta_completa__11[[#This Row],[13 - Ocorrências/Ambientes Atingidos]]),0)</f>
        <v>0</v>
      </c>
      <c r="BY622" s="85" t="str">
        <f t="shared" si="292"/>
        <v/>
      </c>
      <c r="BZ622" s="84">
        <f>IFERROR(FIND("Outro(s)",consulta_completa__11[[#This Row],[13 - Ocorrências/Ambientes Atingidos]]),0)</f>
        <v>0</v>
      </c>
      <c r="CA622" s="85" t="str">
        <f t="shared" si="293"/>
        <v/>
      </c>
      <c r="CB622" s="84">
        <f>IFERROR(FIND("Sem dano",consulta_completa__11[[#This Row],[13 - Ocorrências/Ambientes Atingidos]]),0)</f>
        <v>0</v>
      </c>
      <c r="CC622" s="85" t="str">
        <f t="shared" si="294"/>
        <v/>
      </c>
      <c r="CD622" s="84" t="str">
        <f>IF(consulta_completa__11[[#This Row],[13 - Ocorrências/Ambientes Atingidos]]="","X","")</f>
        <v/>
      </c>
      <c r="CE622" s="86">
        <f>IFERROR(FIND("IBAMA",consulta_completa__11[[#This Row],[14 - Inst. Atuando no Local]]),0)</f>
        <v>0</v>
      </c>
      <c r="CF622" s="86" t="str">
        <f t="shared" si="295"/>
        <v/>
      </c>
      <c r="CG622" s="86">
        <f>IFERROR(FIND("OEMA",consulta_completa__11[[#This Row],[14 - Inst. Atuando no Local]]),0)</f>
        <v>0</v>
      </c>
      <c r="CH622" s="86" t="str">
        <f t="shared" si="296"/>
        <v/>
      </c>
      <c r="CI622" s="86">
        <f>IFERROR(FIND("DEFESA CIVIL",consulta_completa__11[[#This Row],[14 - Inst. Atuando no Local]]),0)</f>
        <v>0</v>
      </c>
      <c r="CJ622" s="86" t="str">
        <f t="shared" si="297"/>
        <v/>
      </c>
      <c r="CK622" s="86">
        <f>IFERROR(FIND("CORPO DE BOMBEIROS",consulta_completa__11[[#This Row],[14 - Inst. Atuando no Local]]),0)</f>
        <v>0</v>
      </c>
      <c r="CL622" s="86" t="str">
        <f t="shared" si="298"/>
        <v/>
      </c>
      <c r="CM622" s="86">
        <f>IFERROR(FIND("POLÍCIA RODOVIÁRIA",consulta_completa__11[[#This Row],[14 - Inst. Atuando no Local]]),0)</f>
        <v>0</v>
      </c>
      <c r="CN622" s="86" t="str">
        <f t="shared" si="299"/>
        <v/>
      </c>
      <c r="CO622" s="86">
        <f>IFERROR(FIND("POLÍCIA MILITAR",consulta_completa__11[[#This Row],[14 - Inst. Atuando no Local]]),0)</f>
        <v>0</v>
      </c>
      <c r="CP622" s="86" t="str">
        <f t="shared" si="300"/>
        <v/>
      </c>
      <c r="CQ622" s="86">
        <f>IFERROR(FIND("POLÍCIA CIVIL",consulta_completa__11[[#This Row],[14 - Inst. Atuando no Local]]),0)</f>
        <v>0</v>
      </c>
      <c r="CR622" s="86" t="str">
        <f t="shared" si="301"/>
        <v/>
      </c>
      <c r="CS622" s="86">
        <f>IFERROR(FIND("MARINHA DO BRASIL",consulta_completa__11[[#This Row],[14 - Inst. Atuando no Local]]),0)</f>
        <v>0</v>
      </c>
      <c r="CT622" s="86" t="str">
        <f t="shared" si="302"/>
        <v/>
      </c>
      <c r="CU622" s="86">
        <f>IFERROR(FIND("EMPRESA ESPECIALIZADA EM ATENDIMENTO",consulta_completa__11[[#This Row],[14 - Inst. Atuando no Local]]),0)</f>
        <v>0</v>
      </c>
      <c r="CV622" s="86" t="str">
        <f t="shared" si="303"/>
        <v/>
      </c>
      <c r="CW622" s="86">
        <f>IFERROR(FIND("IBAMA",consulta_completa__11[[#This Row],[14 - Inst. Atuando no Local]]),0)</f>
        <v>0</v>
      </c>
      <c r="CX622" s="86" t="str">
        <f t="shared" si="304"/>
        <v/>
      </c>
      <c r="CY622" s="86" t="str">
        <f>IF(consulta_completa__11[[#This Row],[14 - Inst. Atuando no Local]]="","X","")</f>
        <v/>
      </c>
      <c r="CZ622" s="86">
        <f>IFERROR(FIND("OUTRA (S)",consulta_completa__11[[#This Row],[14 - Inst. Atuando no Local]]),0)</f>
        <v>0</v>
      </c>
      <c r="DA622" s="86" t="str">
        <f t="shared" si="305"/>
        <v/>
      </c>
      <c r="DB622" s="37" t="str">
        <f t="shared" si="306"/>
        <v>Sim</v>
      </c>
      <c r="DC622" s="37" t="str">
        <f t="shared" si="307"/>
        <v>Não</v>
      </c>
      <c r="DD622" s="37" t="str">
        <f t="shared" si="308"/>
        <v>Sim</v>
      </c>
      <c r="DE622" s="89" t="str">
        <f t="shared" si="310"/>
        <v>Federal</v>
      </c>
    </row>
    <row r="623" spans="1:109">
      <c r="A623" s="15">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4">
        <f>IFERROR(FIND("Óbitos/feridos",consulta_completa__11[[#This Row],[13 - Ocorrências/Ambientes Atingidos]]),0)</f>
        <v>0</v>
      </c>
      <c r="AY623" s="85" t="str">
        <f t="shared" si="280"/>
        <v/>
      </c>
      <c r="AZ623" s="84">
        <f>IFERROR(FIND("População afetada/evacuada",consulta_completa__11[[#This Row],[13 - Ocorrências/Ambientes Atingidos]]),0)</f>
        <v>0</v>
      </c>
      <c r="BA623" s="84" t="str">
        <f t="shared" si="281"/>
        <v/>
      </c>
      <c r="BB623" s="84">
        <f>IFERROR(FIND("Suspensão de abastecimento de água",consulta_completa__11[[#This Row],[13 - Ocorrências/Ambientes Atingidos]]),0)</f>
        <v>0</v>
      </c>
      <c r="BC623" s="85" t="str">
        <f t="shared" si="309"/>
        <v/>
      </c>
      <c r="BD623" s="84">
        <f>IFERROR(FIND("Rio/córrego",consulta_completa__11[[#This Row],[13 - Ocorrências/Ambientes Atingidos]]),0)</f>
        <v>0</v>
      </c>
      <c r="BE623" s="85" t="str">
        <f t="shared" si="282"/>
        <v/>
      </c>
      <c r="BF623" s="84">
        <f>IFERROR(FIND("Lago",consulta_completa__11[[#This Row],[13 - Ocorrências/Ambientes Atingidos]]),0)</f>
        <v>0</v>
      </c>
      <c r="BG623" s="85" t="str">
        <f t="shared" si="283"/>
        <v/>
      </c>
      <c r="BH623" s="84">
        <f>IFERROR(FIND("Mar",consulta_completa__11[[#This Row],[13 - Ocorrências/Ambientes Atingidos]]),0)</f>
        <v>0</v>
      </c>
      <c r="BI623" s="85" t="str">
        <f t="shared" si="284"/>
        <v/>
      </c>
      <c r="BJ623" s="84">
        <f>IFERROR(FIND("Praia",consulta_completa__11[[#This Row],[13 - Ocorrências/Ambientes Atingidos]]),0)</f>
        <v>0</v>
      </c>
      <c r="BK623" s="85" t="str">
        <f t="shared" si="285"/>
        <v/>
      </c>
      <c r="BL623" s="84">
        <f>IFERROR(FIND("Solo",consulta_completa__11[[#This Row],[13 - Ocorrências/Ambientes Atingidos]]),0)</f>
        <v>1</v>
      </c>
      <c r="BM623" s="85" t="str">
        <f t="shared" si="286"/>
        <v>X</v>
      </c>
      <c r="BN623" s="84">
        <f>IFERROR(FIND("Águas subterrâneas",consulta_completa__11[[#This Row],[13 - Ocorrências/Ambientes Atingidos]]),0)</f>
        <v>0</v>
      </c>
      <c r="BO623" s="85" t="str">
        <f t="shared" si="287"/>
        <v/>
      </c>
      <c r="BP623" s="84">
        <f>IFERROR(FIND("Atmosfera",consulta_completa__11[[#This Row],[13 - Ocorrências/Ambientes Atingidos]]),0)</f>
        <v>0</v>
      </c>
      <c r="BQ623" s="85" t="str">
        <f t="shared" si="288"/>
        <v/>
      </c>
      <c r="BR623" s="84">
        <f>IFERROR(FIND("Flora",consulta_completa__11[[#This Row],[13 - Ocorrências/Ambientes Atingidos]]),0)</f>
        <v>0</v>
      </c>
      <c r="BS623" s="85" t="str">
        <f t="shared" si="289"/>
        <v/>
      </c>
      <c r="BT623" s="84">
        <f>IFERROR(FIND("Fauna",consulta_completa__11[[#This Row],[13 - Ocorrências/Ambientes Atingidos]]),0)</f>
        <v>0</v>
      </c>
      <c r="BU623" s="85" t="str">
        <f t="shared" si="290"/>
        <v/>
      </c>
      <c r="BV623" s="84">
        <f>IFERROR(FIND("UC federal",consulta_completa__11[[#This Row],[13 - Ocorrências/Ambientes Atingidos]]),0)</f>
        <v>0</v>
      </c>
      <c r="BW623" s="85" t="str">
        <f t="shared" si="291"/>
        <v/>
      </c>
      <c r="BX623" s="84">
        <f>IFERROR(FIND("UC estadual/municipal",consulta_completa__11[[#This Row],[13 - Ocorrências/Ambientes Atingidos]]),0)</f>
        <v>0</v>
      </c>
      <c r="BY623" s="85" t="str">
        <f t="shared" si="292"/>
        <v/>
      </c>
      <c r="BZ623" s="84">
        <f>IFERROR(FIND("Outro(s)",consulta_completa__11[[#This Row],[13 - Ocorrências/Ambientes Atingidos]]),0)</f>
        <v>0</v>
      </c>
      <c r="CA623" s="85" t="str">
        <f t="shared" si="293"/>
        <v/>
      </c>
      <c r="CB623" s="84">
        <f>IFERROR(FIND("Sem dano",consulta_completa__11[[#This Row],[13 - Ocorrências/Ambientes Atingidos]]),0)</f>
        <v>0</v>
      </c>
      <c r="CC623" s="85" t="str">
        <f t="shared" si="294"/>
        <v/>
      </c>
      <c r="CD623" s="84" t="str">
        <f>IF(consulta_completa__11[[#This Row],[13 - Ocorrências/Ambientes Atingidos]]="","X","")</f>
        <v/>
      </c>
      <c r="CE623" s="86">
        <f>IFERROR(FIND("IBAMA",consulta_completa__11[[#This Row],[14 - Inst. Atuando no Local]]),0)</f>
        <v>0</v>
      </c>
      <c r="CF623" s="86" t="str">
        <f t="shared" si="295"/>
        <v/>
      </c>
      <c r="CG623" s="86">
        <f>IFERROR(FIND("OEMA",consulta_completa__11[[#This Row],[14 - Inst. Atuando no Local]]),0)</f>
        <v>0</v>
      </c>
      <c r="CH623" s="86" t="str">
        <f t="shared" si="296"/>
        <v/>
      </c>
      <c r="CI623" s="86">
        <f>IFERROR(FIND("DEFESA CIVIL",consulta_completa__11[[#This Row],[14 - Inst. Atuando no Local]]),0)</f>
        <v>0</v>
      </c>
      <c r="CJ623" s="86" t="str">
        <f t="shared" si="297"/>
        <v/>
      </c>
      <c r="CK623" s="86">
        <f>IFERROR(FIND("CORPO DE BOMBEIROS",consulta_completa__11[[#This Row],[14 - Inst. Atuando no Local]]),0)</f>
        <v>0</v>
      </c>
      <c r="CL623" s="86" t="str">
        <f t="shared" si="298"/>
        <v/>
      </c>
      <c r="CM623" s="86">
        <f>IFERROR(FIND("POLÍCIA RODOVIÁRIA",consulta_completa__11[[#This Row],[14 - Inst. Atuando no Local]]),0)</f>
        <v>0</v>
      </c>
      <c r="CN623" s="86" t="str">
        <f t="shared" si="299"/>
        <v/>
      </c>
      <c r="CO623" s="86">
        <f>IFERROR(FIND("POLÍCIA MILITAR",consulta_completa__11[[#This Row],[14 - Inst. Atuando no Local]]),0)</f>
        <v>0</v>
      </c>
      <c r="CP623" s="86" t="str">
        <f t="shared" si="300"/>
        <v/>
      </c>
      <c r="CQ623" s="86">
        <f>IFERROR(FIND("POLÍCIA CIVIL",consulta_completa__11[[#This Row],[14 - Inst. Atuando no Local]]),0)</f>
        <v>0</v>
      </c>
      <c r="CR623" s="86" t="str">
        <f t="shared" si="301"/>
        <v/>
      </c>
      <c r="CS623" s="86">
        <f>IFERROR(FIND("MARINHA DO BRASIL",consulta_completa__11[[#This Row],[14 - Inst. Atuando no Local]]),0)</f>
        <v>0</v>
      </c>
      <c r="CT623" s="86" t="str">
        <f t="shared" si="302"/>
        <v/>
      </c>
      <c r="CU623" s="86">
        <f>IFERROR(FIND("EMPRESA ESPECIALIZADA EM ATENDIMENTO",consulta_completa__11[[#This Row],[14 - Inst. Atuando no Local]]),0)</f>
        <v>0</v>
      </c>
      <c r="CV623" s="86" t="str">
        <f t="shared" si="303"/>
        <v/>
      </c>
      <c r="CW623" s="86">
        <f>IFERROR(FIND("IBAMA",consulta_completa__11[[#This Row],[14 - Inst. Atuando no Local]]),0)</f>
        <v>0</v>
      </c>
      <c r="CX623" s="86" t="str">
        <f t="shared" si="304"/>
        <v/>
      </c>
      <c r="CY623" s="86" t="str">
        <f>IF(consulta_completa__11[[#This Row],[14 - Inst. Atuando no Local]]="","X","")</f>
        <v/>
      </c>
      <c r="CZ623" s="86">
        <f>IFERROR(FIND("OUTRA (S)",consulta_completa__11[[#This Row],[14 - Inst. Atuando no Local]]),0)</f>
        <v>0</v>
      </c>
      <c r="DA623" s="86" t="str">
        <f t="shared" si="305"/>
        <v/>
      </c>
      <c r="DB623" s="37" t="str">
        <f t="shared" si="306"/>
        <v>Sim</v>
      </c>
      <c r="DC623" s="37" t="str">
        <f t="shared" si="307"/>
        <v>Não</v>
      </c>
      <c r="DD623" s="37" t="str">
        <f t="shared" si="308"/>
        <v>Sim</v>
      </c>
      <c r="DE623" s="89" t="str">
        <f t="shared" si="310"/>
        <v>Sem informação</v>
      </c>
    </row>
    <row r="624" spans="1:109">
      <c r="A624" s="15">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4">
        <f>IFERROR(FIND("Óbitos/feridos",consulta_completa__11[[#This Row],[13 - Ocorrências/Ambientes Atingidos]]),0)</f>
        <v>0</v>
      </c>
      <c r="AY624" s="85" t="str">
        <f t="shared" si="280"/>
        <v/>
      </c>
      <c r="AZ624" s="84">
        <f>IFERROR(FIND("População afetada/evacuada",consulta_completa__11[[#This Row],[13 - Ocorrências/Ambientes Atingidos]]),0)</f>
        <v>0</v>
      </c>
      <c r="BA624" s="84" t="str">
        <f t="shared" si="281"/>
        <v/>
      </c>
      <c r="BB624" s="84">
        <f>IFERROR(FIND("Suspensão de abastecimento de água",consulta_completa__11[[#This Row],[13 - Ocorrências/Ambientes Atingidos]]),0)</f>
        <v>0</v>
      </c>
      <c r="BC624" s="85" t="str">
        <f t="shared" si="309"/>
        <v/>
      </c>
      <c r="BD624" s="84">
        <f>IFERROR(FIND("Rio/córrego",consulta_completa__11[[#This Row],[13 - Ocorrências/Ambientes Atingidos]]),0)</f>
        <v>0</v>
      </c>
      <c r="BE624" s="85" t="str">
        <f t="shared" si="282"/>
        <v/>
      </c>
      <c r="BF624" s="84">
        <f>IFERROR(FIND("Lago",consulta_completa__11[[#This Row],[13 - Ocorrências/Ambientes Atingidos]]),0)</f>
        <v>0</v>
      </c>
      <c r="BG624" s="85" t="str">
        <f t="shared" si="283"/>
        <v/>
      </c>
      <c r="BH624" s="84">
        <f>IFERROR(FIND("Mar",consulta_completa__11[[#This Row],[13 - Ocorrências/Ambientes Atingidos]]),0)</f>
        <v>0</v>
      </c>
      <c r="BI624" s="85" t="str">
        <f t="shared" si="284"/>
        <v/>
      </c>
      <c r="BJ624" s="84">
        <f>IFERROR(FIND("Praia",consulta_completa__11[[#This Row],[13 - Ocorrências/Ambientes Atingidos]]),0)</f>
        <v>0</v>
      </c>
      <c r="BK624" s="85" t="str">
        <f t="shared" si="285"/>
        <v/>
      </c>
      <c r="BL624" s="84">
        <f>IFERROR(FIND("Solo",consulta_completa__11[[#This Row],[13 - Ocorrências/Ambientes Atingidos]]),0)</f>
        <v>1</v>
      </c>
      <c r="BM624" s="85" t="str">
        <f t="shared" si="286"/>
        <v>X</v>
      </c>
      <c r="BN624" s="84">
        <f>IFERROR(FIND("Águas subterrâneas",consulta_completa__11[[#This Row],[13 - Ocorrências/Ambientes Atingidos]]),0)</f>
        <v>0</v>
      </c>
      <c r="BO624" s="85" t="str">
        <f t="shared" si="287"/>
        <v/>
      </c>
      <c r="BP624" s="84">
        <f>IFERROR(FIND("Atmosfera",consulta_completa__11[[#This Row],[13 - Ocorrências/Ambientes Atingidos]]),0)</f>
        <v>0</v>
      </c>
      <c r="BQ624" s="85" t="str">
        <f t="shared" si="288"/>
        <v/>
      </c>
      <c r="BR624" s="84">
        <f>IFERROR(FIND("Flora",consulta_completa__11[[#This Row],[13 - Ocorrências/Ambientes Atingidos]]),0)</f>
        <v>0</v>
      </c>
      <c r="BS624" s="85" t="str">
        <f t="shared" si="289"/>
        <v/>
      </c>
      <c r="BT624" s="84">
        <f>IFERROR(FIND("Fauna",consulta_completa__11[[#This Row],[13 - Ocorrências/Ambientes Atingidos]]),0)</f>
        <v>0</v>
      </c>
      <c r="BU624" s="85" t="str">
        <f t="shared" si="290"/>
        <v/>
      </c>
      <c r="BV624" s="84">
        <f>IFERROR(FIND("UC federal",consulta_completa__11[[#This Row],[13 - Ocorrências/Ambientes Atingidos]]),0)</f>
        <v>0</v>
      </c>
      <c r="BW624" s="85" t="str">
        <f t="shared" si="291"/>
        <v/>
      </c>
      <c r="BX624" s="84">
        <f>IFERROR(FIND("UC estadual/municipal",consulta_completa__11[[#This Row],[13 - Ocorrências/Ambientes Atingidos]]),0)</f>
        <v>0</v>
      </c>
      <c r="BY624" s="85" t="str">
        <f t="shared" si="292"/>
        <v/>
      </c>
      <c r="BZ624" s="84">
        <f>IFERROR(FIND("Outro(s)",consulta_completa__11[[#This Row],[13 - Ocorrências/Ambientes Atingidos]]),0)</f>
        <v>0</v>
      </c>
      <c r="CA624" s="85" t="str">
        <f t="shared" si="293"/>
        <v/>
      </c>
      <c r="CB624" s="84">
        <f>IFERROR(FIND("Sem dano",consulta_completa__11[[#This Row],[13 - Ocorrências/Ambientes Atingidos]]),0)</f>
        <v>0</v>
      </c>
      <c r="CC624" s="85" t="str">
        <f t="shared" si="294"/>
        <v/>
      </c>
      <c r="CD624" s="84" t="str">
        <f>IF(consulta_completa__11[[#This Row],[13 - Ocorrências/Ambientes Atingidos]]="","X","")</f>
        <v/>
      </c>
      <c r="CE624" s="86">
        <f>IFERROR(FIND("IBAMA",consulta_completa__11[[#This Row],[14 - Inst. Atuando no Local]]),0)</f>
        <v>0</v>
      </c>
      <c r="CF624" s="86" t="str">
        <f t="shared" si="295"/>
        <v/>
      </c>
      <c r="CG624" s="86">
        <f>IFERROR(FIND("OEMA",consulta_completa__11[[#This Row],[14 - Inst. Atuando no Local]]),0)</f>
        <v>0</v>
      </c>
      <c r="CH624" s="86" t="str">
        <f t="shared" si="296"/>
        <v/>
      </c>
      <c r="CI624" s="86">
        <f>IFERROR(FIND("DEFESA CIVIL",consulta_completa__11[[#This Row],[14 - Inst. Atuando no Local]]),0)</f>
        <v>0</v>
      </c>
      <c r="CJ624" s="86" t="str">
        <f t="shared" si="297"/>
        <v/>
      </c>
      <c r="CK624" s="86">
        <f>IFERROR(FIND("CORPO DE BOMBEIROS",consulta_completa__11[[#This Row],[14 - Inst. Atuando no Local]]),0)</f>
        <v>0</v>
      </c>
      <c r="CL624" s="86" t="str">
        <f t="shared" si="298"/>
        <v/>
      </c>
      <c r="CM624" s="86">
        <f>IFERROR(FIND("POLÍCIA RODOVIÁRIA",consulta_completa__11[[#This Row],[14 - Inst. Atuando no Local]]),0)</f>
        <v>0</v>
      </c>
      <c r="CN624" s="86" t="str">
        <f t="shared" si="299"/>
        <v/>
      </c>
      <c r="CO624" s="86">
        <f>IFERROR(FIND("POLÍCIA MILITAR",consulta_completa__11[[#This Row],[14 - Inst. Atuando no Local]]),0)</f>
        <v>0</v>
      </c>
      <c r="CP624" s="86" t="str">
        <f t="shared" si="300"/>
        <v/>
      </c>
      <c r="CQ624" s="86">
        <f>IFERROR(FIND("POLÍCIA CIVIL",consulta_completa__11[[#This Row],[14 - Inst. Atuando no Local]]),0)</f>
        <v>0</v>
      </c>
      <c r="CR624" s="86" t="str">
        <f t="shared" si="301"/>
        <v/>
      </c>
      <c r="CS624" s="86">
        <f>IFERROR(FIND("MARINHA DO BRASIL",consulta_completa__11[[#This Row],[14 - Inst. Atuando no Local]]),0)</f>
        <v>0</v>
      </c>
      <c r="CT624" s="86" t="str">
        <f t="shared" si="302"/>
        <v/>
      </c>
      <c r="CU624" s="86">
        <f>IFERROR(FIND("EMPRESA ESPECIALIZADA EM ATENDIMENTO",consulta_completa__11[[#This Row],[14 - Inst. Atuando no Local]]),0)</f>
        <v>0</v>
      </c>
      <c r="CV624" s="86" t="str">
        <f t="shared" si="303"/>
        <v/>
      </c>
      <c r="CW624" s="86">
        <f>IFERROR(FIND("IBAMA",consulta_completa__11[[#This Row],[14 - Inst. Atuando no Local]]),0)</f>
        <v>0</v>
      </c>
      <c r="CX624" s="86" t="str">
        <f t="shared" si="304"/>
        <v/>
      </c>
      <c r="CY624" s="86" t="str">
        <f>IF(consulta_completa__11[[#This Row],[14 - Inst. Atuando no Local]]="","X","")</f>
        <v>X</v>
      </c>
      <c r="CZ624" s="86">
        <f>IFERROR(FIND("OUTRA (S)",consulta_completa__11[[#This Row],[14 - Inst. Atuando no Local]]),0)</f>
        <v>0</v>
      </c>
      <c r="DA624" s="86" t="str">
        <f t="shared" si="305"/>
        <v/>
      </c>
      <c r="DB624" s="37" t="str">
        <f t="shared" si="306"/>
        <v>Sim</v>
      </c>
      <c r="DC624" s="37" t="str">
        <f t="shared" si="307"/>
        <v>Não</v>
      </c>
      <c r="DD624" s="37" t="str">
        <f t="shared" si="308"/>
        <v>Sim</v>
      </c>
      <c r="DE624" s="89" t="str">
        <f t="shared" si="310"/>
        <v>Sem informação</v>
      </c>
    </row>
    <row r="625" spans="1:109">
      <c r="A625" s="15">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4">
        <f>IFERROR(FIND("Óbitos/feridos",consulta_completa__11[[#This Row],[13 - Ocorrências/Ambientes Atingidos]]),0)</f>
        <v>0</v>
      </c>
      <c r="AY625" s="85" t="str">
        <f t="shared" si="280"/>
        <v/>
      </c>
      <c r="AZ625" s="84">
        <f>IFERROR(FIND("População afetada/evacuada",consulta_completa__11[[#This Row],[13 - Ocorrências/Ambientes Atingidos]]),0)</f>
        <v>0</v>
      </c>
      <c r="BA625" s="84" t="str">
        <f t="shared" si="281"/>
        <v/>
      </c>
      <c r="BB625" s="84">
        <f>IFERROR(FIND("Suspensão de abastecimento de água",consulta_completa__11[[#This Row],[13 - Ocorrências/Ambientes Atingidos]]),0)</f>
        <v>0</v>
      </c>
      <c r="BC625" s="85" t="str">
        <f t="shared" si="309"/>
        <v/>
      </c>
      <c r="BD625" s="84">
        <f>IFERROR(FIND("Rio/córrego",consulta_completa__11[[#This Row],[13 - Ocorrências/Ambientes Atingidos]]),0)</f>
        <v>0</v>
      </c>
      <c r="BE625" s="85" t="str">
        <f t="shared" si="282"/>
        <v/>
      </c>
      <c r="BF625" s="84">
        <f>IFERROR(FIND("Lago",consulta_completa__11[[#This Row],[13 - Ocorrências/Ambientes Atingidos]]),0)</f>
        <v>0</v>
      </c>
      <c r="BG625" s="85" t="str">
        <f t="shared" si="283"/>
        <v/>
      </c>
      <c r="BH625" s="84">
        <f>IFERROR(FIND("Mar",consulta_completa__11[[#This Row],[13 - Ocorrências/Ambientes Atingidos]]),0)</f>
        <v>1</v>
      </c>
      <c r="BI625" s="85" t="str">
        <f t="shared" si="284"/>
        <v>X</v>
      </c>
      <c r="BJ625" s="84">
        <f>IFERROR(FIND("Praia",consulta_completa__11[[#This Row],[13 - Ocorrências/Ambientes Atingidos]]),0)</f>
        <v>0</v>
      </c>
      <c r="BK625" s="85" t="str">
        <f t="shared" si="285"/>
        <v/>
      </c>
      <c r="BL625" s="84">
        <f>IFERROR(FIND("Solo",consulta_completa__11[[#This Row],[13 - Ocorrências/Ambientes Atingidos]]),0)</f>
        <v>0</v>
      </c>
      <c r="BM625" s="85" t="str">
        <f t="shared" si="286"/>
        <v/>
      </c>
      <c r="BN625" s="84">
        <f>IFERROR(FIND("Águas subterrâneas",consulta_completa__11[[#This Row],[13 - Ocorrências/Ambientes Atingidos]]),0)</f>
        <v>0</v>
      </c>
      <c r="BO625" s="85" t="str">
        <f t="shared" si="287"/>
        <v/>
      </c>
      <c r="BP625" s="84">
        <f>IFERROR(FIND("Atmosfera",consulta_completa__11[[#This Row],[13 - Ocorrências/Ambientes Atingidos]]),0)</f>
        <v>0</v>
      </c>
      <c r="BQ625" s="85" t="str">
        <f t="shared" si="288"/>
        <v/>
      </c>
      <c r="BR625" s="84">
        <f>IFERROR(FIND("Flora",consulta_completa__11[[#This Row],[13 - Ocorrências/Ambientes Atingidos]]),0)</f>
        <v>0</v>
      </c>
      <c r="BS625" s="85" t="str">
        <f t="shared" si="289"/>
        <v/>
      </c>
      <c r="BT625" s="84">
        <f>IFERROR(FIND("Fauna",consulta_completa__11[[#This Row],[13 - Ocorrências/Ambientes Atingidos]]),0)</f>
        <v>0</v>
      </c>
      <c r="BU625" s="85" t="str">
        <f t="shared" si="290"/>
        <v/>
      </c>
      <c r="BV625" s="84">
        <f>IFERROR(FIND("UC federal",consulta_completa__11[[#This Row],[13 - Ocorrências/Ambientes Atingidos]]),0)</f>
        <v>0</v>
      </c>
      <c r="BW625" s="85" t="str">
        <f t="shared" si="291"/>
        <v/>
      </c>
      <c r="BX625" s="84">
        <f>IFERROR(FIND("UC estadual/municipal",consulta_completa__11[[#This Row],[13 - Ocorrências/Ambientes Atingidos]]),0)</f>
        <v>0</v>
      </c>
      <c r="BY625" s="85" t="str">
        <f t="shared" si="292"/>
        <v/>
      </c>
      <c r="BZ625" s="84">
        <f>IFERROR(FIND("Outro(s)",consulta_completa__11[[#This Row],[13 - Ocorrências/Ambientes Atingidos]]),0)</f>
        <v>0</v>
      </c>
      <c r="CA625" s="85" t="str">
        <f t="shared" si="293"/>
        <v/>
      </c>
      <c r="CB625" s="84">
        <f>IFERROR(FIND("Sem dano",consulta_completa__11[[#This Row],[13 - Ocorrências/Ambientes Atingidos]]),0)</f>
        <v>0</v>
      </c>
      <c r="CC625" s="85" t="str">
        <f t="shared" si="294"/>
        <v/>
      </c>
      <c r="CD625" s="84" t="str">
        <f>IF(consulta_completa__11[[#This Row],[13 - Ocorrências/Ambientes Atingidos]]="","X","")</f>
        <v/>
      </c>
      <c r="CE625" s="86">
        <f>IFERROR(FIND("IBAMA",consulta_completa__11[[#This Row],[14 - Inst. Atuando no Local]]),0)</f>
        <v>0</v>
      </c>
      <c r="CF625" s="86" t="str">
        <f t="shared" si="295"/>
        <v/>
      </c>
      <c r="CG625" s="86">
        <f>IFERROR(FIND("OEMA",consulta_completa__11[[#This Row],[14 - Inst. Atuando no Local]]),0)</f>
        <v>0</v>
      </c>
      <c r="CH625" s="86" t="str">
        <f t="shared" si="296"/>
        <v/>
      </c>
      <c r="CI625" s="86">
        <f>IFERROR(FIND("DEFESA CIVIL",consulta_completa__11[[#This Row],[14 - Inst. Atuando no Local]]),0)</f>
        <v>0</v>
      </c>
      <c r="CJ625" s="86" t="str">
        <f t="shared" si="297"/>
        <v/>
      </c>
      <c r="CK625" s="86">
        <f>IFERROR(FIND("CORPO DE BOMBEIROS",consulta_completa__11[[#This Row],[14 - Inst. Atuando no Local]]),0)</f>
        <v>0</v>
      </c>
      <c r="CL625" s="86" t="str">
        <f t="shared" si="298"/>
        <v/>
      </c>
      <c r="CM625" s="86">
        <f>IFERROR(FIND("POLÍCIA RODOVIÁRIA",consulta_completa__11[[#This Row],[14 - Inst. Atuando no Local]]),0)</f>
        <v>0</v>
      </c>
      <c r="CN625" s="86" t="str">
        <f t="shared" si="299"/>
        <v/>
      </c>
      <c r="CO625" s="86">
        <f>IFERROR(FIND("POLÍCIA MILITAR",consulta_completa__11[[#This Row],[14 - Inst. Atuando no Local]]),0)</f>
        <v>0</v>
      </c>
      <c r="CP625" s="86" t="str">
        <f t="shared" si="300"/>
        <v/>
      </c>
      <c r="CQ625" s="86">
        <f>IFERROR(FIND("POLÍCIA CIVIL",consulta_completa__11[[#This Row],[14 - Inst. Atuando no Local]]),0)</f>
        <v>0</v>
      </c>
      <c r="CR625" s="86" t="str">
        <f t="shared" si="301"/>
        <v/>
      </c>
      <c r="CS625" s="86">
        <f>IFERROR(FIND("MARINHA DO BRASIL",consulta_completa__11[[#This Row],[14 - Inst. Atuando no Local]]),0)</f>
        <v>0</v>
      </c>
      <c r="CT625" s="86" t="str">
        <f t="shared" si="302"/>
        <v/>
      </c>
      <c r="CU625" s="86">
        <f>IFERROR(FIND("EMPRESA ESPECIALIZADA EM ATENDIMENTO",consulta_completa__11[[#This Row],[14 - Inst. Atuando no Local]]),0)</f>
        <v>0</v>
      </c>
      <c r="CV625" s="86" t="str">
        <f t="shared" si="303"/>
        <v/>
      </c>
      <c r="CW625" s="86">
        <f>IFERROR(FIND("IBAMA",consulta_completa__11[[#This Row],[14 - Inst. Atuando no Local]]),0)</f>
        <v>0</v>
      </c>
      <c r="CX625" s="86" t="str">
        <f t="shared" si="304"/>
        <v/>
      </c>
      <c r="CY625" s="86" t="str">
        <f>IF(consulta_completa__11[[#This Row],[14 - Inst. Atuando no Local]]="","X","")</f>
        <v/>
      </c>
      <c r="CZ625" s="86">
        <f>IFERROR(FIND("OUTRA (S)",consulta_completa__11[[#This Row],[14 - Inst. Atuando no Local]]),0)</f>
        <v>0</v>
      </c>
      <c r="DA625" s="86" t="str">
        <f t="shared" si="305"/>
        <v/>
      </c>
      <c r="DB625" s="37" t="str">
        <f t="shared" si="306"/>
        <v>Sim</v>
      </c>
      <c r="DC625" s="37" t="str">
        <f t="shared" si="307"/>
        <v>Não</v>
      </c>
      <c r="DD625" s="37" t="str">
        <f t="shared" si="308"/>
        <v>Sim</v>
      </c>
      <c r="DE625" s="89" t="str">
        <f t="shared" si="310"/>
        <v>Federal</v>
      </c>
    </row>
    <row r="626" spans="1:109">
      <c r="A626" s="15">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4">
        <f>IFERROR(FIND("Óbitos/feridos",consulta_completa__11[[#This Row],[13 - Ocorrências/Ambientes Atingidos]]),0)</f>
        <v>0</v>
      </c>
      <c r="AY626" s="85" t="str">
        <f t="shared" si="280"/>
        <v/>
      </c>
      <c r="AZ626" s="84">
        <f>IFERROR(FIND("População afetada/evacuada",consulta_completa__11[[#This Row],[13 - Ocorrências/Ambientes Atingidos]]),0)</f>
        <v>0</v>
      </c>
      <c r="BA626" s="84" t="str">
        <f t="shared" si="281"/>
        <v/>
      </c>
      <c r="BB626" s="84">
        <f>IFERROR(FIND("Suspensão de abastecimento de água",consulta_completa__11[[#This Row],[13 - Ocorrências/Ambientes Atingidos]]),0)</f>
        <v>0</v>
      </c>
      <c r="BC626" s="85" t="str">
        <f t="shared" si="309"/>
        <v/>
      </c>
      <c r="BD626" s="84">
        <f>IFERROR(FIND("Rio/córrego",consulta_completa__11[[#This Row],[13 - Ocorrências/Ambientes Atingidos]]),0)</f>
        <v>0</v>
      </c>
      <c r="BE626" s="85" t="str">
        <f t="shared" si="282"/>
        <v/>
      </c>
      <c r="BF626" s="84">
        <f>IFERROR(FIND("Lago",consulta_completa__11[[#This Row],[13 - Ocorrências/Ambientes Atingidos]]),0)</f>
        <v>0</v>
      </c>
      <c r="BG626" s="85" t="str">
        <f t="shared" si="283"/>
        <v/>
      </c>
      <c r="BH626" s="84">
        <f>IFERROR(FIND("Mar",consulta_completa__11[[#This Row],[13 - Ocorrências/Ambientes Atingidos]]),0)</f>
        <v>0</v>
      </c>
      <c r="BI626" s="85" t="str">
        <f t="shared" si="284"/>
        <v/>
      </c>
      <c r="BJ626" s="84">
        <f>IFERROR(FIND("Praia",consulta_completa__11[[#This Row],[13 - Ocorrências/Ambientes Atingidos]]),0)</f>
        <v>0</v>
      </c>
      <c r="BK626" s="85" t="str">
        <f t="shared" si="285"/>
        <v/>
      </c>
      <c r="BL626" s="84">
        <f>IFERROR(FIND("Solo",consulta_completa__11[[#This Row],[13 - Ocorrências/Ambientes Atingidos]]),0)</f>
        <v>0</v>
      </c>
      <c r="BM626" s="85" t="str">
        <f t="shared" si="286"/>
        <v/>
      </c>
      <c r="BN626" s="84">
        <f>IFERROR(FIND("Águas subterrâneas",consulta_completa__11[[#This Row],[13 - Ocorrências/Ambientes Atingidos]]),0)</f>
        <v>0</v>
      </c>
      <c r="BO626" s="85" t="str">
        <f t="shared" si="287"/>
        <v/>
      </c>
      <c r="BP626" s="84">
        <f>IFERROR(FIND("Atmosfera",consulta_completa__11[[#This Row],[13 - Ocorrências/Ambientes Atingidos]]),0)</f>
        <v>0</v>
      </c>
      <c r="BQ626" s="85" t="str">
        <f t="shared" si="288"/>
        <v/>
      </c>
      <c r="BR626" s="84">
        <f>IFERROR(FIND("Flora",consulta_completa__11[[#This Row],[13 - Ocorrências/Ambientes Atingidos]]),0)</f>
        <v>0</v>
      </c>
      <c r="BS626" s="85" t="str">
        <f t="shared" si="289"/>
        <v/>
      </c>
      <c r="BT626" s="84">
        <f>IFERROR(FIND("Fauna",consulta_completa__11[[#This Row],[13 - Ocorrências/Ambientes Atingidos]]),0)</f>
        <v>0</v>
      </c>
      <c r="BU626" s="85" t="str">
        <f t="shared" si="290"/>
        <v/>
      </c>
      <c r="BV626" s="84">
        <f>IFERROR(FIND("UC federal",consulta_completa__11[[#This Row],[13 - Ocorrências/Ambientes Atingidos]]),0)</f>
        <v>0</v>
      </c>
      <c r="BW626" s="85" t="str">
        <f t="shared" si="291"/>
        <v/>
      </c>
      <c r="BX626" s="84">
        <f>IFERROR(FIND("UC estadual/municipal",consulta_completa__11[[#This Row],[13 - Ocorrências/Ambientes Atingidos]]),0)</f>
        <v>0</v>
      </c>
      <c r="BY626" s="85" t="str">
        <f t="shared" si="292"/>
        <v/>
      </c>
      <c r="BZ626" s="84">
        <f>IFERROR(FIND("Outro(s)",consulta_completa__11[[#This Row],[13 - Ocorrências/Ambientes Atingidos]]),0)</f>
        <v>1</v>
      </c>
      <c r="CA626" s="85" t="str">
        <f t="shared" si="293"/>
        <v>X</v>
      </c>
      <c r="CB626" s="84">
        <f>IFERROR(FIND("Sem dano",consulta_completa__11[[#This Row],[13 - Ocorrências/Ambientes Atingidos]]),0)</f>
        <v>0</v>
      </c>
      <c r="CC626" s="85" t="str">
        <f t="shared" si="294"/>
        <v/>
      </c>
      <c r="CD626" s="84" t="str">
        <f>IF(consulta_completa__11[[#This Row],[13 - Ocorrências/Ambientes Atingidos]]="","X","")</f>
        <v/>
      </c>
      <c r="CE626" s="86">
        <f>IFERROR(FIND("IBAMA",consulta_completa__11[[#This Row],[14 - Inst. Atuando no Local]]),0)</f>
        <v>0</v>
      </c>
      <c r="CF626" s="86" t="str">
        <f t="shared" si="295"/>
        <v/>
      </c>
      <c r="CG626" s="86">
        <f>IFERROR(FIND("OEMA",consulta_completa__11[[#This Row],[14 - Inst. Atuando no Local]]),0)</f>
        <v>0</v>
      </c>
      <c r="CH626" s="86" t="str">
        <f t="shared" si="296"/>
        <v/>
      </c>
      <c r="CI626" s="86">
        <f>IFERROR(FIND("DEFESA CIVIL",consulta_completa__11[[#This Row],[14 - Inst. Atuando no Local]]),0)</f>
        <v>0</v>
      </c>
      <c r="CJ626" s="86" t="str">
        <f t="shared" si="297"/>
        <v/>
      </c>
      <c r="CK626" s="86">
        <f>IFERROR(FIND("CORPO DE BOMBEIROS",consulta_completa__11[[#This Row],[14 - Inst. Atuando no Local]]),0)</f>
        <v>0</v>
      </c>
      <c r="CL626" s="86" t="str">
        <f t="shared" si="298"/>
        <v/>
      </c>
      <c r="CM626" s="86">
        <f>IFERROR(FIND("POLÍCIA RODOVIÁRIA",consulta_completa__11[[#This Row],[14 - Inst. Atuando no Local]]),0)</f>
        <v>0</v>
      </c>
      <c r="CN626" s="86" t="str">
        <f t="shared" si="299"/>
        <v/>
      </c>
      <c r="CO626" s="86">
        <f>IFERROR(FIND("POLÍCIA MILITAR",consulta_completa__11[[#This Row],[14 - Inst. Atuando no Local]]),0)</f>
        <v>0</v>
      </c>
      <c r="CP626" s="86" t="str">
        <f t="shared" si="300"/>
        <v/>
      </c>
      <c r="CQ626" s="86">
        <f>IFERROR(FIND("POLÍCIA CIVIL",consulta_completa__11[[#This Row],[14 - Inst. Atuando no Local]]),0)</f>
        <v>0</v>
      </c>
      <c r="CR626" s="86" t="str">
        <f t="shared" si="301"/>
        <v/>
      </c>
      <c r="CS626" s="86">
        <f>IFERROR(FIND("MARINHA DO BRASIL",consulta_completa__11[[#This Row],[14 - Inst. Atuando no Local]]),0)</f>
        <v>0</v>
      </c>
      <c r="CT626" s="86" t="str">
        <f t="shared" si="302"/>
        <v/>
      </c>
      <c r="CU626" s="86">
        <f>IFERROR(FIND("EMPRESA ESPECIALIZADA EM ATENDIMENTO",consulta_completa__11[[#This Row],[14 - Inst. Atuando no Local]]),0)</f>
        <v>0</v>
      </c>
      <c r="CV626" s="86" t="str">
        <f t="shared" si="303"/>
        <v/>
      </c>
      <c r="CW626" s="86">
        <f>IFERROR(FIND("IBAMA",consulta_completa__11[[#This Row],[14 - Inst. Atuando no Local]]),0)</f>
        <v>0</v>
      </c>
      <c r="CX626" s="86" t="str">
        <f t="shared" si="304"/>
        <v/>
      </c>
      <c r="CY626" s="86" t="str">
        <f>IF(consulta_completa__11[[#This Row],[14 - Inst. Atuando no Local]]="","X","")</f>
        <v/>
      </c>
      <c r="CZ626" s="86">
        <f>IFERROR(FIND("OUTRA (S)",consulta_completa__11[[#This Row],[14 - Inst. Atuando no Local]]),0)</f>
        <v>0</v>
      </c>
      <c r="DA626" s="86" t="str">
        <f t="shared" si="305"/>
        <v/>
      </c>
      <c r="DB626" s="37" t="str">
        <f t="shared" si="306"/>
        <v>Sim</v>
      </c>
      <c r="DC626" s="37" t="str">
        <f t="shared" si="307"/>
        <v>Não</v>
      </c>
      <c r="DD626" s="37" t="str">
        <f t="shared" si="308"/>
        <v>Sim</v>
      </c>
      <c r="DE626" s="89" t="str">
        <f t="shared" si="310"/>
        <v>Sem informação</v>
      </c>
    </row>
    <row r="627" spans="1:109">
      <c r="A627" s="15">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4">
        <f>IFERROR(FIND("Óbitos/feridos",consulta_completa__11[[#This Row],[13 - Ocorrências/Ambientes Atingidos]]),0)</f>
        <v>0</v>
      </c>
      <c r="AY627" s="85" t="str">
        <f t="shared" si="280"/>
        <v/>
      </c>
      <c r="AZ627" s="84">
        <f>IFERROR(FIND("População afetada/evacuada",consulta_completa__11[[#This Row],[13 - Ocorrências/Ambientes Atingidos]]),0)</f>
        <v>0</v>
      </c>
      <c r="BA627" s="84" t="str">
        <f t="shared" si="281"/>
        <v/>
      </c>
      <c r="BB627" s="84">
        <f>IFERROR(FIND("Suspensão de abastecimento de água",consulta_completa__11[[#This Row],[13 - Ocorrências/Ambientes Atingidos]]),0)</f>
        <v>0</v>
      </c>
      <c r="BC627" s="85" t="str">
        <f t="shared" si="309"/>
        <v/>
      </c>
      <c r="BD627" s="84">
        <f>IFERROR(FIND("Rio/córrego",consulta_completa__11[[#This Row],[13 - Ocorrências/Ambientes Atingidos]]),0)</f>
        <v>0</v>
      </c>
      <c r="BE627" s="85" t="str">
        <f t="shared" si="282"/>
        <v/>
      </c>
      <c r="BF627" s="84">
        <f>IFERROR(FIND("Lago",consulta_completa__11[[#This Row],[13 - Ocorrências/Ambientes Atingidos]]),0)</f>
        <v>0</v>
      </c>
      <c r="BG627" s="85" t="str">
        <f t="shared" si="283"/>
        <v/>
      </c>
      <c r="BH627" s="84">
        <f>IFERROR(FIND("Mar",consulta_completa__11[[#This Row],[13 - Ocorrências/Ambientes Atingidos]]),0)</f>
        <v>0</v>
      </c>
      <c r="BI627" s="85" t="str">
        <f t="shared" si="284"/>
        <v/>
      </c>
      <c r="BJ627" s="84">
        <f>IFERROR(FIND("Praia",consulta_completa__11[[#This Row],[13 - Ocorrências/Ambientes Atingidos]]),0)</f>
        <v>0</v>
      </c>
      <c r="BK627" s="85" t="str">
        <f t="shared" si="285"/>
        <v/>
      </c>
      <c r="BL627" s="84">
        <f>IFERROR(FIND("Solo",consulta_completa__11[[#This Row],[13 - Ocorrências/Ambientes Atingidos]]),0)</f>
        <v>1</v>
      </c>
      <c r="BM627" s="85" t="str">
        <f t="shared" si="286"/>
        <v>X</v>
      </c>
      <c r="BN627" s="84">
        <f>IFERROR(FIND("Águas subterrâneas",consulta_completa__11[[#This Row],[13 - Ocorrências/Ambientes Atingidos]]),0)</f>
        <v>0</v>
      </c>
      <c r="BO627" s="85" t="str">
        <f t="shared" si="287"/>
        <v/>
      </c>
      <c r="BP627" s="84">
        <f>IFERROR(FIND("Atmosfera",consulta_completa__11[[#This Row],[13 - Ocorrências/Ambientes Atingidos]]),0)</f>
        <v>0</v>
      </c>
      <c r="BQ627" s="85" t="str">
        <f t="shared" si="288"/>
        <v/>
      </c>
      <c r="BR627" s="84">
        <f>IFERROR(FIND("Flora",consulta_completa__11[[#This Row],[13 - Ocorrências/Ambientes Atingidos]]),0)</f>
        <v>0</v>
      </c>
      <c r="BS627" s="85" t="str">
        <f t="shared" si="289"/>
        <v/>
      </c>
      <c r="BT627" s="84">
        <f>IFERROR(FIND("Fauna",consulta_completa__11[[#This Row],[13 - Ocorrências/Ambientes Atingidos]]),0)</f>
        <v>0</v>
      </c>
      <c r="BU627" s="85" t="str">
        <f t="shared" si="290"/>
        <v/>
      </c>
      <c r="BV627" s="84">
        <f>IFERROR(FIND("UC federal",consulta_completa__11[[#This Row],[13 - Ocorrências/Ambientes Atingidos]]),0)</f>
        <v>0</v>
      </c>
      <c r="BW627" s="85" t="str">
        <f t="shared" si="291"/>
        <v/>
      </c>
      <c r="BX627" s="84">
        <f>IFERROR(FIND("UC estadual/municipal",consulta_completa__11[[#This Row],[13 - Ocorrências/Ambientes Atingidos]]),0)</f>
        <v>0</v>
      </c>
      <c r="BY627" s="85" t="str">
        <f t="shared" si="292"/>
        <v/>
      </c>
      <c r="BZ627" s="84">
        <f>IFERROR(FIND("Outro(s)",consulta_completa__11[[#This Row],[13 - Ocorrências/Ambientes Atingidos]]),0)</f>
        <v>0</v>
      </c>
      <c r="CA627" s="85" t="str">
        <f t="shared" si="293"/>
        <v/>
      </c>
      <c r="CB627" s="84">
        <f>IFERROR(FIND("Sem dano",consulta_completa__11[[#This Row],[13 - Ocorrências/Ambientes Atingidos]]),0)</f>
        <v>0</v>
      </c>
      <c r="CC627" s="85" t="str">
        <f t="shared" si="294"/>
        <v/>
      </c>
      <c r="CD627" s="84" t="str">
        <f>IF(consulta_completa__11[[#This Row],[13 - Ocorrências/Ambientes Atingidos]]="","X","")</f>
        <v/>
      </c>
      <c r="CE627" s="86">
        <f>IFERROR(FIND("IBAMA",consulta_completa__11[[#This Row],[14 - Inst. Atuando no Local]]),0)</f>
        <v>0</v>
      </c>
      <c r="CF627" s="86" t="str">
        <f t="shared" si="295"/>
        <v/>
      </c>
      <c r="CG627" s="86">
        <f>IFERROR(FIND("OEMA",consulta_completa__11[[#This Row],[14 - Inst. Atuando no Local]]),0)</f>
        <v>0</v>
      </c>
      <c r="CH627" s="86" t="str">
        <f t="shared" si="296"/>
        <v/>
      </c>
      <c r="CI627" s="86">
        <f>IFERROR(FIND("DEFESA CIVIL",consulta_completa__11[[#This Row],[14 - Inst. Atuando no Local]]),0)</f>
        <v>0</v>
      </c>
      <c r="CJ627" s="86" t="str">
        <f t="shared" si="297"/>
        <v/>
      </c>
      <c r="CK627" s="86">
        <f>IFERROR(FIND("CORPO DE BOMBEIROS",consulta_completa__11[[#This Row],[14 - Inst. Atuando no Local]]),0)</f>
        <v>0</v>
      </c>
      <c r="CL627" s="86" t="str">
        <f t="shared" si="298"/>
        <v/>
      </c>
      <c r="CM627" s="86">
        <f>IFERROR(FIND("POLÍCIA RODOVIÁRIA",consulta_completa__11[[#This Row],[14 - Inst. Atuando no Local]]),0)</f>
        <v>0</v>
      </c>
      <c r="CN627" s="86" t="str">
        <f t="shared" si="299"/>
        <v/>
      </c>
      <c r="CO627" s="86">
        <f>IFERROR(FIND("POLÍCIA MILITAR",consulta_completa__11[[#This Row],[14 - Inst. Atuando no Local]]),0)</f>
        <v>0</v>
      </c>
      <c r="CP627" s="86" t="str">
        <f t="shared" si="300"/>
        <v/>
      </c>
      <c r="CQ627" s="86">
        <f>IFERROR(FIND("POLÍCIA CIVIL",consulta_completa__11[[#This Row],[14 - Inst. Atuando no Local]]),0)</f>
        <v>0</v>
      </c>
      <c r="CR627" s="86" t="str">
        <f t="shared" si="301"/>
        <v/>
      </c>
      <c r="CS627" s="86">
        <f>IFERROR(FIND("MARINHA DO BRASIL",consulta_completa__11[[#This Row],[14 - Inst. Atuando no Local]]),0)</f>
        <v>0</v>
      </c>
      <c r="CT627" s="86" t="str">
        <f t="shared" si="302"/>
        <v/>
      </c>
      <c r="CU627" s="86">
        <f>IFERROR(FIND("EMPRESA ESPECIALIZADA EM ATENDIMENTO",consulta_completa__11[[#This Row],[14 - Inst. Atuando no Local]]),0)</f>
        <v>0</v>
      </c>
      <c r="CV627" s="86" t="str">
        <f t="shared" si="303"/>
        <v/>
      </c>
      <c r="CW627" s="86">
        <f>IFERROR(FIND("IBAMA",consulta_completa__11[[#This Row],[14 - Inst. Atuando no Local]]),0)</f>
        <v>0</v>
      </c>
      <c r="CX627" s="86" t="str">
        <f t="shared" si="304"/>
        <v/>
      </c>
      <c r="CY627" s="86" t="str">
        <f>IF(consulta_completa__11[[#This Row],[14 - Inst. Atuando no Local]]="","X","")</f>
        <v/>
      </c>
      <c r="CZ627" s="86">
        <f>IFERROR(FIND("OUTRA (S)",consulta_completa__11[[#This Row],[14 - Inst. Atuando no Local]]),0)</f>
        <v>0</v>
      </c>
      <c r="DA627" s="86" t="str">
        <f t="shared" si="305"/>
        <v/>
      </c>
      <c r="DB627" s="37" t="str">
        <f t="shared" si="306"/>
        <v>Sim</v>
      </c>
      <c r="DC627" s="37" t="str">
        <f t="shared" si="307"/>
        <v>Não</v>
      </c>
      <c r="DD627" s="37" t="str">
        <f t="shared" si="308"/>
        <v>Sim</v>
      </c>
      <c r="DE627" s="89" t="str">
        <f t="shared" si="310"/>
        <v>Estadual</v>
      </c>
    </row>
    <row r="628" spans="1:109">
      <c r="A628" s="15">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4">
        <f>IFERROR(FIND("Óbitos/feridos",consulta_completa__11[[#This Row],[13 - Ocorrências/Ambientes Atingidos]]),0)</f>
        <v>0</v>
      </c>
      <c r="AY628" s="85" t="str">
        <f t="shared" si="280"/>
        <v/>
      </c>
      <c r="AZ628" s="84">
        <f>IFERROR(FIND("População afetada/evacuada",consulta_completa__11[[#This Row],[13 - Ocorrências/Ambientes Atingidos]]),0)</f>
        <v>0</v>
      </c>
      <c r="BA628" s="84" t="str">
        <f t="shared" si="281"/>
        <v/>
      </c>
      <c r="BB628" s="84">
        <f>IFERROR(FIND("Suspensão de abastecimento de água",consulta_completa__11[[#This Row],[13 - Ocorrências/Ambientes Atingidos]]),0)</f>
        <v>0</v>
      </c>
      <c r="BC628" s="85" t="str">
        <f t="shared" si="309"/>
        <v/>
      </c>
      <c r="BD628" s="84">
        <f>IFERROR(FIND("Rio/córrego",consulta_completa__11[[#This Row],[13 - Ocorrências/Ambientes Atingidos]]),0)</f>
        <v>0</v>
      </c>
      <c r="BE628" s="85" t="str">
        <f t="shared" si="282"/>
        <v/>
      </c>
      <c r="BF628" s="84">
        <f>IFERROR(FIND("Lago",consulta_completa__11[[#This Row],[13 - Ocorrências/Ambientes Atingidos]]),0)</f>
        <v>0</v>
      </c>
      <c r="BG628" s="85" t="str">
        <f t="shared" si="283"/>
        <v/>
      </c>
      <c r="BH628" s="84">
        <f>IFERROR(FIND("Mar",consulta_completa__11[[#This Row],[13 - Ocorrências/Ambientes Atingidos]]),0)</f>
        <v>0</v>
      </c>
      <c r="BI628" s="85" t="str">
        <f t="shared" si="284"/>
        <v/>
      </c>
      <c r="BJ628" s="84">
        <f>IFERROR(FIND("Praia",consulta_completa__11[[#This Row],[13 - Ocorrências/Ambientes Atingidos]]),0)</f>
        <v>0</v>
      </c>
      <c r="BK628" s="85" t="str">
        <f t="shared" si="285"/>
        <v/>
      </c>
      <c r="BL628" s="84">
        <f>IFERROR(FIND("Solo",consulta_completa__11[[#This Row],[13 - Ocorrências/Ambientes Atingidos]]),0)</f>
        <v>1</v>
      </c>
      <c r="BM628" s="85" t="str">
        <f t="shared" si="286"/>
        <v>X</v>
      </c>
      <c r="BN628" s="84">
        <f>IFERROR(FIND("Águas subterrâneas",consulta_completa__11[[#This Row],[13 - Ocorrências/Ambientes Atingidos]]),0)</f>
        <v>0</v>
      </c>
      <c r="BO628" s="85" t="str">
        <f t="shared" si="287"/>
        <v/>
      </c>
      <c r="BP628" s="84">
        <f>IFERROR(FIND("Atmosfera",consulta_completa__11[[#This Row],[13 - Ocorrências/Ambientes Atingidos]]),0)</f>
        <v>0</v>
      </c>
      <c r="BQ628" s="85" t="str">
        <f t="shared" si="288"/>
        <v/>
      </c>
      <c r="BR628" s="84">
        <f>IFERROR(FIND("Flora",consulta_completa__11[[#This Row],[13 - Ocorrências/Ambientes Atingidos]]),0)</f>
        <v>0</v>
      </c>
      <c r="BS628" s="85" t="str">
        <f t="shared" si="289"/>
        <v/>
      </c>
      <c r="BT628" s="84">
        <f>IFERROR(FIND("Fauna",consulta_completa__11[[#This Row],[13 - Ocorrências/Ambientes Atingidos]]),0)</f>
        <v>0</v>
      </c>
      <c r="BU628" s="85" t="str">
        <f t="shared" si="290"/>
        <v/>
      </c>
      <c r="BV628" s="84">
        <f>IFERROR(FIND("UC federal",consulta_completa__11[[#This Row],[13 - Ocorrências/Ambientes Atingidos]]),0)</f>
        <v>0</v>
      </c>
      <c r="BW628" s="85" t="str">
        <f t="shared" si="291"/>
        <v/>
      </c>
      <c r="BX628" s="84">
        <f>IFERROR(FIND("UC estadual/municipal",consulta_completa__11[[#This Row],[13 - Ocorrências/Ambientes Atingidos]]),0)</f>
        <v>0</v>
      </c>
      <c r="BY628" s="85" t="str">
        <f t="shared" si="292"/>
        <v/>
      </c>
      <c r="BZ628" s="84">
        <f>IFERROR(FIND("Outro(s)",consulta_completa__11[[#This Row],[13 - Ocorrências/Ambientes Atingidos]]),0)</f>
        <v>0</v>
      </c>
      <c r="CA628" s="85" t="str">
        <f t="shared" si="293"/>
        <v/>
      </c>
      <c r="CB628" s="84">
        <f>IFERROR(FIND("Sem dano",consulta_completa__11[[#This Row],[13 - Ocorrências/Ambientes Atingidos]]),0)</f>
        <v>0</v>
      </c>
      <c r="CC628" s="85" t="str">
        <f t="shared" si="294"/>
        <v/>
      </c>
      <c r="CD628" s="84" t="str">
        <f>IF(consulta_completa__11[[#This Row],[13 - Ocorrências/Ambientes Atingidos]]="","X","")</f>
        <v/>
      </c>
      <c r="CE628" s="86">
        <f>IFERROR(FIND("IBAMA",consulta_completa__11[[#This Row],[14 - Inst. Atuando no Local]]),0)</f>
        <v>0</v>
      </c>
      <c r="CF628" s="86" t="str">
        <f t="shared" si="295"/>
        <v/>
      </c>
      <c r="CG628" s="86">
        <f>IFERROR(FIND("OEMA",consulta_completa__11[[#This Row],[14 - Inst. Atuando no Local]]),0)</f>
        <v>0</v>
      </c>
      <c r="CH628" s="86" t="str">
        <f t="shared" si="296"/>
        <v/>
      </c>
      <c r="CI628" s="86">
        <f>IFERROR(FIND("DEFESA CIVIL",consulta_completa__11[[#This Row],[14 - Inst. Atuando no Local]]),0)</f>
        <v>0</v>
      </c>
      <c r="CJ628" s="86" t="str">
        <f t="shared" si="297"/>
        <v/>
      </c>
      <c r="CK628" s="86">
        <f>IFERROR(FIND("CORPO DE BOMBEIROS",consulta_completa__11[[#This Row],[14 - Inst. Atuando no Local]]),0)</f>
        <v>0</v>
      </c>
      <c r="CL628" s="86" t="str">
        <f t="shared" si="298"/>
        <v/>
      </c>
      <c r="CM628" s="86">
        <f>IFERROR(FIND("POLÍCIA RODOVIÁRIA",consulta_completa__11[[#This Row],[14 - Inst. Atuando no Local]]),0)</f>
        <v>0</v>
      </c>
      <c r="CN628" s="86" t="str">
        <f t="shared" si="299"/>
        <v/>
      </c>
      <c r="CO628" s="86">
        <f>IFERROR(FIND("POLÍCIA MILITAR",consulta_completa__11[[#This Row],[14 - Inst. Atuando no Local]]),0)</f>
        <v>0</v>
      </c>
      <c r="CP628" s="86" t="str">
        <f t="shared" si="300"/>
        <v/>
      </c>
      <c r="CQ628" s="86">
        <f>IFERROR(FIND("POLÍCIA CIVIL",consulta_completa__11[[#This Row],[14 - Inst. Atuando no Local]]),0)</f>
        <v>0</v>
      </c>
      <c r="CR628" s="86" t="str">
        <f t="shared" si="301"/>
        <v/>
      </c>
      <c r="CS628" s="86">
        <f>IFERROR(FIND("MARINHA DO BRASIL",consulta_completa__11[[#This Row],[14 - Inst. Atuando no Local]]),0)</f>
        <v>0</v>
      </c>
      <c r="CT628" s="86" t="str">
        <f t="shared" si="302"/>
        <v/>
      </c>
      <c r="CU628" s="86">
        <f>IFERROR(FIND("EMPRESA ESPECIALIZADA EM ATENDIMENTO",consulta_completa__11[[#This Row],[14 - Inst. Atuando no Local]]),0)</f>
        <v>0</v>
      </c>
      <c r="CV628" s="86" t="str">
        <f t="shared" si="303"/>
        <v/>
      </c>
      <c r="CW628" s="86">
        <f>IFERROR(FIND("IBAMA",consulta_completa__11[[#This Row],[14 - Inst. Atuando no Local]]),0)</f>
        <v>0</v>
      </c>
      <c r="CX628" s="86" t="str">
        <f t="shared" si="304"/>
        <v/>
      </c>
      <c r="CY628" s="86" t="str">
        <f>IF(consulta_completa__11[[#This Row],[14 - Inst. Atuando no Local]]="","X","")</f>
        <v/>
      </c>
      <c r="CZ628" s="86">
        <f>IFERROR(FIND("OUTRA (S)",consulta_completa__11[[#This Row],[14 - Inst. Atuando no Local]]),0)</f>
        <v>0</v>
      </c>
      <c r="DA628" s="86" t="str">
        <f t="shared" si="305"/>
        <v/>
      </c>
      <c r="DB628" s="37" t="str">
        <f t="shared" si="306"/>
        <v>Sim</v>
      </c>
      <c r="DC628" s="37" t="str">
        <f t="shared" si="307"/>
        <v>Não</v>
      </c>
      <c r="DD628" s="37" t="str">
        <f t="shared" si="308"/>
        <v>Sim</v>
      </c>
      <c r="DE628" s="89" t="str">
        <f t="shared" si="310"/>
        <v>Federal</v>
      </c>
    </row>
    <row r="629" spans="1:109">
      <c r="A629" s="15">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4">
        <f>IFERROR(FIND("Óbitos/feridos",consulta_completa__11[[#This Row],[13 - Ocorrências/Ambientes Atingidos]]),0)</f>
        <v>0</v>
      </c>
      <c r="AY629" s="85" t="str">
        <f t="shared" si="280"/>
        <v/>
      </c>
      <c r="AZ629" s="84">
        <f>IFERROR(FIND("População afetada/evacuada",consulta_completa__11[[#This Row],[13 - Ocorrências/Ambientes Atingidos]]),0)</f>
        <v>0</v>
      </c>
      <c r="BA629" s="84" t="str">
        <f t="shared" si="281"/>
        <v/>
      </c>
      <c r="BB629" s="84">
        <f>IFERROR(FIND("Suspensão de abastecimento de água",consulta_completa__11[[#This Row],[13 - Ocorrências/Ambientes Atingidos]]),0)</f>
        <v>0</v>
      </c>
      <c r="BC629" s="85" t="str">
        <f t="shared" si="309"/>
        <v/>
      </c>
      <c r="BD629" s="84">
        <f>IFERROR(FIND("Rio/córrego",consulta_completa__11[[#This Row],[13 - Ocorrências/Ambientes Atingidos]]),0)</f>
        <v>0</v>
      </c>
      <c r="BE629" s="85" t="str">
        <f t="shared" si="282"/>
        <v/>
      </c>
      <c r="BF629" s="84">
        <f>IFERROR(FIND("Lago",consulta_completa__11[[#This Row],[13 - Ocorrências/Ambientes Atingidos]]),0)</f>
        <v>0</v>
      </c>
      <c r="BG629" s="85" t="str">
        <f t="shared" si="283"/>
        <v/>
      </c>
      <c r="BH629" s="84">
        <f>IFERROR(FIND("Mar",consulta_completa__11[[#This Row],[13 - Ocorrências/Ambientes Atingidos]]),0)</f>
        <v>0</v>
      </c>
      <c r="BI629" s="85" t="str">
        <f t="shared" si="284"/>
        <v/>
      </c>
      <c r="BJ629" s="84">
        <f>IFERROR(FIND("Praia",consulta_completa__11[[#This Row],[13 - Ocorrências/Ambientes Atingidos]]),0)</f>
        <v>0</v>
      </c>
      <c r="BK629" s="85" t="str">
        <f t="shared" si="285"/>
        <v/>
      </c>
      <c r="BL629" s="84">
        <f>IFERROR(FIND("Solo",consulta_completa__11[[#This Row],[13 - Ocorrências/Ambientes Atingidos]]),0)</f>
        <v>0</v>
      </c>
      <c r="BM629" s="85" t="str">
        <f t="shared" si="286"/>
        <v/>
      </c>
      <c r="BN629" s="84">
        <f>IFERROR(FIND("Águas subterrâneas",consulta_completa__11[[#This Row],[13 - Ocorrências/Ambientes Atingidos]]),0)</f>
        <v>0</v>
      </c>
      <c r="BO629" s="85" t="str">
        <f t="shared" si="287"/>
        <v/>
      </c>
      <c r="BP629" s="84">
        <f>IFERROR(FIND("Atmosfera",consulta_completa__11[[#This Row],[13 - Ocorrências/Ambientes Atingidos]]),0)</f>
        <v>0</v>
      </c>
      <c r="BQ629" s="85" t="str">
        <f t="shared" si="288"/>
        <v/>
      </c>
      <c r="BR629" s="84">
        <f>IFERROR(FIND("Flora",consulta_completa__11[[#This Row],[13 - Ocorrências/Ambientes Atingidos]]),0)</f>
        <v>0</v>
      </c>
      <c r="BS629" s="85" t="str">
        <f t="shared" si="289"/>
        <v/>
      </c>
      <c r="BT629" s="84">
        <f>IFERROR(FIND("Fauna",consulta_completa__11[[#This Row],[13 - Ocorrências/Ambientes Atingidos]]),0)</f>
        <v>0</v>
      </c>
      <c r="BU629" s="85" t="str">
        <f t="shared" si="290"/>
        <v/>
      </c>
      <c r="BV629" s="84">
        <f>IFERROR(FIND("UC federal",consulta_completa__11[[#This Row],[13 - Ocorrências/Ambientes Atingidos]]),0)</f>
        <v>0</v>
      </c>
      <c r="BW629" s="85" t="str">
        <f t="shared" si="291"/>
        <v/>
      </c>
      <c r="BX629" s="84">
        <f>IFERROR(FIND("UC estadual/municipal",consulta_completa__11[[#This Row],[13 - Ocorrências/Ambientes Atingidos]]),0)</f>
        <v>0</v>
      </c>
      <c r="BY629" s="85" t="str">
        <f t="shared" si="292"/>
        <v/>
      </c>
      <c r="BZ629" s="84">
        <f>IFERROR(FIND("Outro(s)",consulta_completa__11[[#This Row],[13 - Ocorrências/Ambientes Atingidos]]),0)</f>
        <v>1</v>
      </c>
      <c r="CA629" s="85" t="str">
        <f t="shared" si="293"/>
        <v>X</v>
      </c>
      <c r="CB629" s="84">
        <f>IFERROR(FIND("Sem dano",consulta_completa__11[[#This Row],[13 - Ocorrências/Ambientes Atingidos]]),0)</f>
        <v>0</v>
      </c>
      <c r="CC629" s="85" t="str">
        <f t="shared" si="294"/>
        <v/>
      </c>
      <c r="CD629" s="84" t="str">
        <f>IF(consulta_completa__11[[#This Row],[13 - Ocorrências/Ambientes Atingidos]]="","X","")</f>
        <v/>
      </c>
      <c r="CE629" s="86">
        <f>IFERROR(FIND("IBAMA",consulta_completa__11[[#This Row],[14 - Inst. Atuando no Local]]),0)</f>
        <v>0</v>
      </c>
      <c r="CF629" s="86" t="str">
        <f t="shared" si="295"/>
        <v/>
      </c>
      <c r="CG629" s="86">
        <f>IFERROR(FIND("OEMA",consulta_completa__11[[#This Row],[14 - Inst. Atuando no Local]]),0)</f>
        <v>0</v>
      </c>
      <c r="CH629" s="86" t="str">
        <f t="shared" si="296"/>
        <v/>
      </c>
      <c r="CI629" s="86">
        <f>IFERROR(FIND("DEFESA CIVIL",consulta_completa__11[[#This Row],[14 - Inst. Atuando no Local]]),0)</f>
        <v>0</v>
      </c>
      <c r="CJ629" s="86" t="str">
        <f t="shared" si="297"/>
        <v/>
      </c>
      <c r="CK629" s="86">
        <f>IFERROR(FIND("CORPO DE BOMBEIROS",consulta_completa__11[[#This Row],[14 - Inst. Atuando no Local]]),0)</f>
        <v>0</v>
      </c>
      <c r="CL629" s="86" t="str">
        <f t="shared" si="298"/>
        <v/>
      </c>
      <c r="CM629" s="86">
        <f>IFERROR(FIND("POLÍCIA RODOVIÁRIA",consulta_completa__11[[#This Row],[14 - Inst. Atuando no Local]]),0)</f>
        <v>0</v>
      </c>
      <c r="CN629" s="86" t="str">
        <f t="shared" si="299"/>
        <v/>
      </c>
      <c r="CO629" s="86">
        <f>IFERROR(FIND("POLÍCIA MILITAR",consulta_completa__11[[#This Row],[14 - Inst. Atuando no Local]]),0)</f>
        <v>0</v>
      </c>
      <c r="CP629" s="86" t="str">
        <f t="shared" si="300"/>
        <v/>
      </c>
      <c r="CQ629" s="86">
        <f>IFERROR(FIND("POLÍCIA CIVIL",consulta_completa__11[[#This Row],[14 - Inst. Atuando no Local]]),0)</f>
        <v>0</v>
      </c>
      <c r="CR629" s="86" t="str">
        <f t="shared" si="301"/>
        <v/>
      </c>
      <c r="CS629" s="86">
        <f>IFERROR(FIND("MARINHA DO BRASIL",consulta_completa__11[[#This Row],[14 - Inst. Atuando no Local]]),0)</f>
        <v>0</v>
      </c>
      <c r="CT629" s="86" t="str">
        <f t="shared" si="302"/>
        <v/>
      </c>
      <c r="CU629" s="86">
        <f>IFERROR(FIND("EMPRESA ESPECIALIZADA EM ATENDIMENTO",consulta_completa__11[[#This Row],[14 - Inst. Atuando no Local]]),0)</f>
        <v>0</v>
      </c>
      <c r="CV629" s="86" t="str">
        <f t="shared" si="303"/>
        <v/>
      </c>
      <c r="CW629" s="86">
        <f>IFERROR(FIND("IBAMA",consulta_completa__11[[#This Row],[14 - Inst. Atuando no Local]]),0)</f>
        <v>0</v>
      </c>
      <c r="CX629" s="86" t="str">
        <f t="shared" si="304"/>
        <v/>
      </c>
      <c r="CY629" s="86" t="str">
        <f>IF(consulta_completa__11[[#This Row],[14 - Inst. Atuando no Local]]="","X","")</f>
        <v/>
      </c>
      <c r="CZ629" s="86">
        <f>IFERROR(FIND("OUTRA (S)",consulta_completa__11[[#This Row],[14 - Inst. Atuando no Local]]),0)</f>
        <v>0</v>
      </c>
      <c r="DA629" s="86" t="str">
        <f t="shared" si="305"/>
        <v/>
      </c>
      <c r="DB629" s="37" t="str">
        <f t="shared" si="306"/>
        <v>Sim</v>
      </c>
      <c r="DC629" s="37" t="str">
        <f t="shared" si="307"/>
        <v>Não</v>
      </c>
      <c r="DD629" s="37" t="str">
        <f t="shared" si="308"/>
        <v>Sim</v>
      </c>
      <c r="DE629" s="89" t="str">
        <f t="shared" si="310"/>
        <v>Sem informação</v>
      </c>
    </row>
    <row r="630" spans="1:109">
      <c r="A630" s="15">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4">
        <f>IFERROR(FIND("Óbitos/feridos",consulta_completa__11[[#This Row],[13 - Ocorrências/Ambientes Atingidos]]),0)</f>
        <v>0</v>
      </c>
      <c r="AY630" s="85" t="str">
        <f t="shared" si="280"/>
        <v/>
      </c>
      <c r="AZ630" s="84">
        <f>IFERROR(FIND("População afetada/evacuada",consulta_completa__11[[#This Row],[13 - Ocorrências/Ambientes Atingidos]]),0)</f>
        <v>0</v>
      </c>
      <c r="BA630" s="84" t="str">
        <f t="shared" si="281"/>
        <v/>
      </c>
      <c r="BB630" s="84">
        <f>IFERROR(FIND("Suspensão de abastecimento de água",consulta_completa__11[[#This Row],[13 - Ocorrências/Ambientes Atingidos]]),0)</f>
        <v>0</v>
      </c>
      <c r="BC630" s="85" t="str">
        <f t="shared" si="309"/>
        <v/>
      </c>
      <c r="BD630" s="84">
        <f>IFERROR(FIND("Rio/córrego",consulta_completa__11[[#This Row],[13 - Ocorrências/Ambientes Atingidos]]),0)</f>
        <v>0</v>
      </c>
      <c r="BE630" s="85" t="str">
        <f t="shared" si="282"/>
        <v/>
      </c>
      <c r="BF630" s="84">
        <f>IFERROR(FIND("Lago",consulta_completa__11[[#This Row],[13 - Ocorrências/Ambientes Atingidos]]),0)</f>
        <v>0</v>
      </c>
      <c r="BG630" s="85" t="str">
        <f t="shared" si="283"/>
        <v/>
      </c>
      <c r="BH630" s="84">
        <f>IFERROR(FIND("Mar",consulta_completa__11[[#This Row],[13 - Ocorrências/Ambientes Atingidos]]),0)</f>
        <v>1</v>
      </c>
      <c r="BI630" s="85" t="str">
        <f t="shared" si="284"/>
        <v>X</v>
      </c>
      <c r="BJ630" s="84">
        <f>IFERROR(FIND("Praia",consulta_completa__11[[#This Row],[13 - Ocorrências/Ambientes Atingidos]]),0)</f>
        <v>0</v>
      </c>
      <c r="BK630" s="85" t="str">
        <f t="shared" si="285"/>
        <v/>
      </c>
      <c r="BL630" s="84">
        <f>IFERROR(FIND("Solo",consulta_completa__11[[#This Row],[13 - Ocorrências/Ambientes Atingidos]]),0)</f>
        <v>0</v>
      </c>
      <c r="BM630" s="85" t="str">
        <f t="shared" si="286"/>
        <v/>
      </c>
      <c r="BN630" s="84">
        <f>IFERROR(FIND("Águas subterrâneas",consulta_completa__11[[#This Row],[13 - Ocorrências/Ambientes Atingidos]]),0)</f>
        <v>0</v>
      </c>
      <c r="BO630" s="85" t="str">
        <f t="shared" si="287"/>
        <v/>
      </c>
      <c r="BP630" s="84">
        <f>IFERROR(FIND("Atmosfera",consulta_completa__11[[#This Row],[13 - Ocorrências/Ambientes Atingidos]]),0)</f>
        <v>0</v>
      </c>
      <c r="BQ630" s="85" t="str">
        <f t="shared" si="288"/>
        <v/>
      </c>
      <c r="BR630" s="84">
        <f>IFERROR(FIND("Flora",consulta_completa__11[[#This Row],[13 - Ocorrências/Ambientes Atingidos]]),0)</f>
        <v>0</v>
      </c>
      <c r="BS630" s="85" t="str">
        <f t="shared" si="289"/>
        <v/>
      </c>
      <c r="BT630" s="84">
        <f>IFERROR(FIND("Fauna",consulta_completa__11[[#This Row],[13 - Ocorrências/Ambientes Atingidos]]),0)</f>
        <v>0</v>
      </c>
      <c r="BU630" s="85" t="str">
        <f t="shared" si="290"/>
        <v/>
      </c>
      <c r="BV630" s="84">
        <f>IFERROR(FIND("UC federal",consulta_completa__11[[#This Row],[13 - Ocorrências/Ambientes Atingidos]]),0)</f>
        <v>0</v>
      </c>
      <c r="BW630" s="85" t="str">
        <f t="shared" si="291"/>
        <v/>
      </c>
      <c r="BX630" s="84">
        <f>IFERROR(FIND("UC estadual/municipal",consulta_completa__11[[#This Row],[13 - Ocorrências/Ambientes Atingidos]]),0)</f>
        <v>0</v>
      </c>
      <c r="BY630" s="85" t="str">
        <f t="shared" si="292"/>
        <v/>
      </c>
      <c r="BZ630" s="84">
        <f>IFERROR(FIND("Outro(s)",consulta_completa__11[[#This Row],[13 - Ocorrências/Ambientes Atingidos]]),0)</f>
        <v>0</v>
      </c>
      <c r="CA630" s="85" t="str">
        <f t="shared" si="293"/>
        <v/>
      </c>
      <c r="CB630" s="84">
        <f>IFERROR(FIND("Sem dano",consulta_completa__11[[#This Row],[13 - Ocorrências/Ambientes Atingidos]]),0)</f>
        <v>0</v>
      </c>
      <c r="CC630" s="85" t="str">
        <f t="shared" si="294"/>
        <v/>
      </c>
      <c r="CD630" s="84" t="str">
        <f>IF(consulta_completa__11[[#This Row],[13 - Ocorrências/Ambientes Atingidos]]="","X","")</f>
        <v/>
      </c>
      <c r="CE630" s="86">
        <f>IFERROR(FIND("IBAMA",consulta_completa__11[[#This Row],[14 - Inst. Atuando no Local]]),0)</f>
        <v>0</v>
      </c>
      <c r="CF630" s="86" t="str">
        <f t="shared" si="295"/>
        <v/>
      </c>
      <c r="CG630" s="86">
        <f>IFERROR(FIND("OEMA",consulta_completa__11[[#This Row],[14 - Inst. Atuando no Local]]),0)</f>
        <v>0</v>
      </c>
      <c r="CH630" s="86" t="str">
        <f t="shared" si="296"/>
        <v/>
      </c>
      <c r="CI630" s="86">
        <f>IFERROR(FIND("DEFESA CIVIL",consulta_completa__11[[#This Row],[14 - Inst. Atuando no Local]]),0)</f>
        <v>0</v>
      </c>
      <c r="CJ630" s="86" t="str">
        <f t="shared" si="297"/>
        <v/>
      </c>
      <c r="CK630" s="86">
        <f>IFERROR(FIND("CORPO DE BOMBEIROS",consulta_completa__11[[#This Row],[14 - Inst. Atuando no Local]]),0)</f>
        <v>0</v>
      </c>
      <c r="CL630" s="86" t="str">
        <f t="shared" si="298"/>
        <v/>
      </c>
      <c r="CM630" s="86">
        <f>IFERROR(FIND("POLÍCIA RODOVIÁRIA",consulta_completa__11[[#This Row],[14 - Inst. Atuando no Local]]),0)</f>
        <v>0</v>
      </c>
      <c r="CN630" s="86" t="str">
        <f t="shared" si="299"/>
        <v/>
      </c>
      <c r="CO630" s="86">
        <f>IFERROR(FIND("POLÍCIA MILITAR",consulta_completa__11[[#This Row],[14 - Inst. Atuando no Local]]),0)</f>
        <v>0</v>
      </c>
      <c r="CP630" s="86" t="str">
        <f t="shared" si="300"/>
        <v/>
      </c>
      <c r="CQ630" s="86">
        <f>IFERROR(FIND("POLÍCIA CIVIL",consulta_completa__11[[#This Row],[14 - Inst. Atuando no Local]]),0)</f>
        <v>0</v>
      </c>
      <c r="CR630" s="86" t="str">
        <f t="shared" si="301"/>
        <v/>
      </c>
      <c r="CS630" s="86">
        <f>IFERROR(FIND("MARINHA DO BRASIL",consulta_completa__11[[#This Row],[14 - Inst. Atuando no Local]]),0)</f>
        <v>0</v>
      </c>
      <c r="CT630" s="86" t="str">
        <f t="shared" si="302"/>
        <v/>
      </c>
      <c r="CU630" s="86">
        <f>IFERROR(FIND("EMPRESA ESPECIALIZADA EM ATENDIMENTO",consulta_completa__11[[#This Row],[14 - Inst. Atuando no Local]]),0)</f>
        <v>0</v>
      </c>
      <c r="CV630" s="86" t="str">
        <f t="shared" si="303"/>
        <v/>
      </c>
      <c r="CW630" s="86">
        <f>IFERROR(FIND("IBAMA",consulta_completa__11[[#This Row],[14 - Inst. Atuando no Local]]),0)</f>
        <v>0</v>
      </c>
      <c r="CX630" s="86" t="str">
        <f t="shared" si="304"/>
        <v/>
      </c>
      <c r="CY630" s="86" t="str">
        <f>IF(consulta_completa__11[[#This Row],[14 - Inst. Atuando no Local]]="","X","")</f>
        <v/>
      </c>
      <c r="CZ630" s="86">
        <f>IFERROR(FIND("OUTRA (S)",consulta_completa__11[[#This Row],[14 - Inst. Atuando no Local]]),0)</f>
        <v>0</v>
      </c>
      <c r="DA630" s="86" t="str">
        <f t="shared" si="305"/>
        <v/>
      </c>
      <c r="DB630" s="37" t="str">
        <f t="shared" si="306"/>
        <v>Sim</v>
      </c>
      <c r="DC630" s="37" t="str">
        <f t="shared" si="307"/>
        <v>Não</v>
      </c>
      <c r="DD630" s="37" t="str">
        <f t="shared" si="308"/>
        <v>Sim</v>
      </c>
      <c r="DE630" s="89" t="str">
        <f t="shared" si="310"/>
        <v>Federal</v>
      </c>
    </row>
    <row r="631" spans="1:109">
      <c r="A631" s="15">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4">
        <f>IFERROR(FIND("Óbitos/feridos",consulta_completa__11[[#This Row],[13 - Ocorrências/Ambientes Atingidos]]),0)</f>
        <v>0</v>
      </c>
      <c r="AY631" s="85" t="str">
        <f t="shared" si="280"/>
        <v/>
      </c>
      <c r="AZ631" s="84">
        <f>IFERROR(FIND("População afetada/evacuada",consulta_completa__11[[#This Row],[13 - Ocorrências/Ambientes Atingidos]]),0)</f>
        <v>0</v>
      </c>
      <c r="BA631" s="84" t="str">
        <f t="shared" si="281"/>
        <v/>
      </c>
      <c r="BB631" s="84">
        <f>IFERROR(FIND("Suspensão de abastecimento de água",consulta_completa__11[[#This Row],[13 - Ocorrências/Ambientes Atingidos]]),0)</f>
        <v>0</v>
      </c>
      <c r="BC631" s="85" t="str">
        <f t="shared" si="309"/>
        <v/>
      </c>
      <c r="BD631" s="84">
        <f>IFERROR(FIND("Rio/córrego",consulta_completa__11[[#This Row],[13 - Ocorrências/Ambientes Atingidos]]),0)</f>
        <v>0</v>
      </c>
      <c r="BE631" s="85" t="str">
        <f t="shared" si="282"/>
        <v/>
      </c>
      <c r="BF631" s="84">
        <f>IFERROR(FIND("Lago",consulta_completa__11[[#This Row],[13 - Ocorrências/Ambientes Atingidos]]),0)</f>
        <v>0</v>
      </c>
      <c r="BG631" s="85" t="str">
        <f t="shared" si="283"/>
        <v/>
      </c>
      <c r="BH631" s="84">
        <f>IFERROR(FIND("Mar",consulta_completa__11[[#This Row],[13 - Ocorrências/Ambientes Atingidos]]),0)</f>
        <v>1</v>
      </c>
      <c r="BI631" s="85" t="str">
        <f t="shared" si="284"/>
        <v>X</v>
      </c>
      <c r="BJ631" s="84">
        <f>IFERROR(FIND("Praia",consulta_completa__11[[#This Row],[13 - Ocorrências/Ambientes Atingidos]]),0)</f>
        <v>0</v>
      </c>
      <c r="BK631" s="85" t="str">
        <f t="shared" si="285"/>
        <v/>
      </c>
      <c r="BL631" s="84">
        <f>IFERROR(FIND("Solo",consulta_completa__11[[#This Row],[13 - Ocorrências/Ambientes Atingidos]]),0)</f>
        <v>0</v>
      </c>
      <c r="BM631" s="85" t="str">
        <f t="shared" si="286"/>
        <v/>
      </c>
      <c r="BN631" s="84">
        <f>IFERROR(FIND("Águas subterrâneas",consulta_completa__11[[#This Row],[13 - Ocorrências/Ambientes Atingidos]]),0)</f>
        <v>0</v>
      </c>
      <c r="BO631" s="85" t="str">
        <f t="shared" si="287"/>
        <v/>
      </c>
      <c r="BP631" s="84">
        <f>IFERROR(FIND("Atmosfera",consulta_completa__11[[#This Row],[13 - Ocorrências/Ambientes Atingidos]]),0)</f>
        <v>0</v>
      </c>
      <c r="BQ631" s="85" t="str">
        <f t="shared" si="288"/>
        <v/>
      </c>
      <c r="BR631" s="84">
        <f>IFERROR(FIND("Flora",consulta_completa__11[[#This Row],[13 - Ocorrências/Ambientes Atingidos]]),0)</f>
        <v>0</v>
      </c>
      <c r="BS631" s="85" t="str">
        <f t="shared" si="289"/>
        <v/>
      </c>
      <c r="BT631" s="84">
        <f>IFERROR(FIND("Fauna",consulta_completa__11[[#This Row],[13 - Ocorrências/Ambientes Atingidos]]),0)</f>
        <v>0</v>
      </c>
      <c r="BU631" s="85" t="str">
        <f t="shared" si="290"/>
        <v/>
      </c>
      <c r="BV631" s="84">
        <f>IFERROR(FIND("UC federal",consulta_completa__11[[#This Row],[13 - Ocorrências/Ambientes Atingidos]]),0)</f>
        <v>0</v>
      </c>
      <c r="BW631" s="85" t="str">
        <f t="shared" si="291"/>
        <v/>
      </c>
      <c r="BX631" s="84">
        <f>IFERROR(FIND("UC estadual/municipal",consulta_completa__11[[#This Row],[13 - Ocorrências/Ambientes Atingidos]]),0)</f>
        <v>0</v>
      </c>
      <c r="BY631" s="85" t="str">
        <f t="shared" si="292"/>
        <v/>
      </c>
      <c r="BZ631" s="84">
        <f>IFERROR(FIND("Outro(s)",consulta_completa__11[[#This Row],[13 - Ocorrências/Ambientes Atingidos]]),0)</f>
        <v>0</v>
      </c>
      <c r="CA631" s="85" t="str">
        <f t="shared" si="293"/>
        <v/>
      </c>
      <c r="CB631" s="84">
        <f>IFERROR(FIND("Sem dano",consulta_completa__11[[#This Row],[13 - Ocorrências/Ambientes Atingidos]]),0)</f>
        <v>0</v>
      </c>
      <c r="CC631" s="85" t="str">
        <f t="shared" si="294"/>
        <v/>
      </c>
      <c r="CD631" s="84" t="str">
        <f>IF(consulta_completa__11[[#This Row],[13 - Ocorrências/Ambientes Atingidos]]="","X","")</f>
        <v/>
      </c>
      <c r="CE631" s="86">
        <f>IFERROR(FIND("IBAMA",consulta_completa__11[[#This Row],[14 - Inst. Atuando no Local]]),0)</f>
        <v>0</v>
      </c>
      <c r="CF631" s="86" t="str">
        <f t="shared" si="295"/>
        <v/>
      </c>
      <c r="CG631" s="86">
        <f>IFERROR(FIND("OEMA",consulta_completa__11[[#This Row],[14 - Inst. Atuando no Local]]),0)</f>
        <v>0</v>
      </c>
      <c r="CH631" s="86" t="str">
        <f t="shared" si="296"/>
        <v/>
      </c>
      <c r="CI631" s="86">
        <f>IFERROR(FIND("DEFESA CIVIL",consulta_completa__11[[#This Row],[14 - Inst. Atuando no Local]]),0)</f>
        <v>0</v>
      </c>
      <c r="CJ631" s="86" t="str">
        <f t="shared" si="297"/>
        <v/>
      </c>
      <c r="CK631" s="86">
        <f>IFERROR(FIND("CORPO DE BOMBEIROS",consulta_completa__11[[#This Row],[14 - Inst. Atuando no Local]]),0)</f>
        <v>0</v>
      </c>
      <c r="CL631" s="86" t="str">
        <f t="shared" si="298"/>
        <v/>
      </c>
      <c r="CM631" s="86">
        <f>IFERROR(FIND("POLÍCIA RODOVIÁRIA",consulta_completa__11[[#This Row],[14 - Inst. Atuando no Local]]),0)</f>
        <v>0</v>
      </c>
      <c r="CN631" s="86" t="str">
        <f t="shared" si="299"/>
        <v/>
      </c>
      <c r="CO631" s="86">
        <f>IFERROR(FIND("POLÍCIA MILITAR",consulta_completa__11[[#This Row],[14 - Inst. Atuando no Local]]),0)</f>
        <v>0</v>
      </c>
      <c r="CP631" s="86" t="str">
        <f t="shared" si="300"/>
        <v/>
      </c>
      <c r="CQ631" s="86">
        <f>IFERROR(FIND("POLÍCIA CIVIL",consulta_completa__11[[#This Row],[14 - Inst. Atuando no Local]]),0)</f>
        <v>0</v>
      </c>
      <c r="CR631" s="86" t="str">
        <f t="shared" si="301"/>
        <v/>
      </c>
      <c r="CS631" s="86">
        <f>IFERROR(FIND("MARINHA DO BRASIL",consulta_completa__11[[#This Row],[14 - Inst. Atuando no Local]]),0)</f>
        <v>0</v>
      </c>
      <c r="CT631" s="86" t="str">
        <f t="shared" si="302"/>
        <v/>
      </c>
      <c r="CU631" s="86">
        <f>IFERROR(FIND("EMPRESA ESPECIALIZADA EM ATENDIMENTO",consulta_completa__11[[#This Row],[14 - Inst. Atuando no Local]]),0)</f>
        <v>0</v>
      </c>
      <c r="CV631" s="86" t="str">
        <f t="shared" si="303"/>
        <v/>
      </c>
      <c r="CW631" s="86">
        <f>IFERROR(FIND("IBAMA",consulta_completa__11[[#This Row],[14 - Inst. Atuando no Local]]),0)</f>
        <v>0</v>
      </c>
      <c r="CX631" s="86" t="str">
        <f t="shared" si="304"/>
        <v/>
      </c>
      <c r="CY631" s="86" t="str">
        <f>IF(consulta_completa__11[[#This Row],[14 - Inst. Atuando no Local]]="","X","")</f>
        <v/>
      </c>
      <c r="CZ631" s="86">
        <f>IFERROR(FIND("OUTRA (S)",consulta_completa__11[[#This Row],[14 - Inst. Atuando no Local]]),0)</f>
        <v>0</v>
      </c>
      <c r="DA631" s="86" t="str">
        <f t="shared" si="305"/>
        <v/>
      </c>
      <c r="DB631" s="37" t="str">
        <f t="shared" si="306"/>
        <v>Sim</v>
      </c>
      <c r="DC631" s="37" t="str">
        <f t="shared" si="307"/>
        <v>Não</v>
      </c>
      <c r="DD631" s="37" t="str">
        <f t="shared" si="308"/>
        <v>Sim</v>
      </c>
      <c r="DE631" s="89" t="str">
        <f t="shared" si="310"/>
        <v>Federal</v>
      </c>
    </row>
    <row r="632" spans="1:109">
      <c r="A632" s="15">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4">
        <f>IFERROR(FIND("Óbitos/feridos",consulta_completa__11[[#This Row],[13 - Ocorrências/Ambientes Atingidos]]),0)</f>
        <v>0</v>
      </c>
      <c r="AY632" s="85" t="str">
        <f t="shared" si="280"/>
        <v/>
      </c>
      <c r="AZ632" s="84">
        <f>IFERROR(FIND("População afetada/evacuada",consulta_completa__11[[#This Row],[13 - Ocorrências/Ambientes Atingidos]]),0)</f>
        <v>0</v>
      </c>
      <c r="BA632" s="84" t="str">
        <f t="shared" si="281"/>
        <v/>
      </c>
      <c r="BB632" s="84">
        <f>IFERROR(FIND("Suspensão de abastecimento de água",consulta_completa__11[[#This Row],[13 - Ocorrências/Ambientes Atingidos]]),0)</f>
        <v>0</v>
      </c>
      <c r="BC632" s="85" t="str">
        <f t="shared" si="309"/>
        <v/>
      </c>
      <c r="BD632" s="84">
        <f>IFERROR(FIND("Rio/córrego",consulta_completa__11[[#This Row],[13 - Ocorrências/Ambientes Atingidos]]),0)</f>
        <v>0</v>
      </c>
      <c r="BE632" s="85" t="str">
        <f t="shared" si="282"/>
        <v/>
      </c>
      <c r="BF632" s="84">
        <f>IFERROR(FIND("Lago",consulta_completa__11[[#This Row],[13 - Ocorrências/Ambientes Atingidos]]),0)</f>
        <v>0</v>
      </c>
      <c r="BG632" s="85" t="str">
        <f t="shared" si="283"/>
        <v/>
      </c>
      <c r="BH632" s="84">
        <f>IFERROR(FIND("Mar",consulta_completa__11[[#This Row],[13 - Ocorrências/Ambientes Atingidos]]),0)</f>
        <v>0</v>
      </c>
      <c r="BI632" s="85" t="str">
        <f t="shared" si="284"/>
        <v/>
      </c>
      <c r="BJ632" s="84">
        <f>IFERROR(FIND("Praia",consulta_completa__11[[#This Row],[13 - Ocorrências/Ambientes Atingidos]]),0)</f>
        <v>0</v>
      </c>
      <c r="BK632" s="85" t="str">
        <f t="shared" si="285"/>
        <v/>
      </c>
      <c r="BL632" s="84">
        <f>IFERROR(FIND("Solo",consulta_completa__11[[#This Row],[13 - Ocorrências/Ambientes Atingidos]]),0)</f>
        <v>0</v>
      </c>
      <c r="BM632" s="85" t="str">
        <f t="shared" si="286"/>
        <v/>
      </c>
      <c r="BN632" s="84">
        <f>IFERROR(FIND("Águas subterrâneas",consulta_completa__11[[#This Row],[13 - Ocorrências/Ambientes Atingidos]]),0)</f>
        <v>0</v>
      </c>
      <c r="BO632" s="85" t="str">
        <f t="shared" si="287"/>
        <v/>
      </c>
      <c r="BP632" s="84">
        <f>IFERROR(FIND("Atmosfera",consulta_completa__11[[#This Row],[13 - Ocorrências/Ambientes Atingidos]]),0)</f>
        <v>0</v>
      </c>
      <c r="BQ632" s="85" t="str">
        <f t="shared" si="288"/>
        <v/>
      </c>
      <c r="BR632" s="84">
        <f>IFERROR(FIND("Flora",consulta_completa__11[[#This Row],[13 - Ocorrências/Ambientes Atingidos]]),0)</f>
        <v>1</v>
      </c>
      <c r="BS632" s="85" t="str">
        <f t="shared" si="289"/>
        <v>X</v>
      </c>
      <c r="BT632" s="84">
        <f>IFERROR(FIND("Fauna",consulta_completa__11[[#This Row],[13 - Ocorrências/Ambientes Atingidos]]),0)</f>
        <v>0</v>
      </c>
      <c r="BU632" s="85" t="str">
        <f t="shared" si="290"/>
        <v/>
      </c>
      <c r="BV632" s="84">
        <f>IFERROR(FIND("UC federal",consulta_completa__11[[#This Row],[13 - Ocorrências/Ambientes Atingidos]]),0)</f>
        <v>0</v>
      </c>
      <c r="BW632" s="85" t="str">
        <f t="shared" si="291"/>
        <v/>
      </c>
      <c r="BX632" s="84">
        <f>IFERROR(FIND("UC estadual/municipal",consulta_completa__11[[#This Row],[13 - Ocorrências/Ambientes Atingidos]]),0)</f>
        <v>0</v>
      </c>
      <c r="BY632" s="85" t="str">
        <f t="shared" si="292"/>
        <v/>
      </c>
      <c r="BZ632" s="84">
        <f>IFERROR(FIND("Outro(s)",consulta_completa__11[[#This Row],[13 - Ocorrências/Ambientes Atingidos]]),0)</f>
        <v>0</v>
      </c>
      <c r="CA632" s="85" t="str">
        <f t="shared" si="293"/>
        <v/>
      </c>
      <c r="CB632" s="84">
        <f>IFERROR(FIND("Sem dano",consulta_completa__11[[#This Row],[13 - Ocorrências/Ambientes Atingidos]]),0)</f>
        <v>0</v>
      </c>
      <c r="CC632" s="85" t="str">
        <f t="shared" si="294"/>
        <v/>
      </c>
      <c r="CD632" s="84" t="str">
        <f>IF(consulta_completa__11[[#This Row],[13 - Ocorrências/Ambientes Atingidos]]="","X","")</f>
        <v/>
      </c>
      <c r="CE632" s="86">
        <f>IFERROR(FIND("IBAMA",consulta_completa__11[[#This Row],[14 - Inst. Atuando no Local]]),0)</f>
        <v>0</v>
      </c>
      <c r="CF632" s="86" t="str">
        <f t="shared" si="295"/>
        <v/>
      </c>
      <c r="CG632" s="86">
        <f>IFERROR(FIND("OEMA",consulta_completa__11[[#This Row],[14 - Inst. Atuando no Local]]),0)</f>
        <v>0</v>
      </c>
      <c r="CH632" s="86" t="str">
        <f t="shared" si="296"/>
        <v/>
      </c>
      <c r="CI632" s="86">
        <f>IFERROR(FIND("DEFESA CIVIL",consulta_completa__11[[#This Row],[14 - Inst. Atuando no Local]]),0)</f>
        <v>0</v>
      </c>
      <c r="CJ632" s="86" t="str">
        <f t="shared" si="297"/>
        <v/>
      </c>
      <c r="CK632" s="86">
        <f>IFERROR(FIND("CORPO DE BOMBEIROS",consulta_completa__11[[#This Row],[14 - Inst. Atuando no Local]]),0)</f>
        <v>0</v>
      </c>
      <c r="CL632" s="86" t="str">
        <f t="shared" si="298"/>
        <v/>
      </c>
      <c r="CM632" s="86">
        <f>IFERROR(FIND("POLÍCIA RODOVIÁRIA",consulta_completa__11[[#This Row],[14 - Inst. Atuando no Local]]),0)</f>
        <v>0</v>
      </c>
      <c r="CN632" s="86" t="str">
        <f t="shared" si="299"/>
        <v/>
      </c>
      <c r="CO632" s="86">
        <f>IFERROR(FIND("POLÍCIA MILITAR",consulta_completa__11[[#This Row],[14 - Inst. Atuando no Local]]),0)</f>
        <v>0</v>
      </c>
      <c r="CP632" s="86" t="str">
        <f t="shared" si="300"/>
        <v/>
      </c>
      <c r="CQ632" s="86">
        <f>IFERROR(FIND("POLÍCIA CIVIL",consulta_completa__11[[#This Row],[14 - Inst. Atuando no Local]]),0)</f>
        <v>0</v>
      </c>
      <c r="CR632" s="86" t="str">
        <f t="shared" si="301"/>
        <v/>
      </c>
      <c r="CS632" s="86">
        <f>IFERROR(FIND("MARINHA DO BRASIL",consulta_completa__11[[#This Row],[14 - Inst. Atuando no Local]]),0)</f>
        <v>0</v>
      </c>
      <c r="CT632" s="86" t="str">
        <f t="shared" si="302"/>
        <v/>
      </c>
      <c r="CU632" s="86">
        <f>IFERROR(FIND("EMPRESA ESPECIALIZADA EM ATENDIMENTO",consulta_completa__11[[#This Row],[14 - Inst. Atuando no Local]]),0)</f>
        <v>0</v>
      </c>
      <c r="CV632" s="86" t="str">
        <f t="shared" si="303"/>
        <v/>
      </c>
      <c r="CW632" s="86">
        <f>IFERROR(FIND("IBAMA",consulta_completa__11[[#This Row],[14 - Inst. Atuando no Local]]),0)</f>
        <v>0</v>
      </c>
      <c r="CX632" s="86" t="str">
        <f t="shared" si="304"/>
        <v/>
      </c>
      <c r="CY632" s="86" t="str">
        <f>IF(consulta_completa__11[[#This Row],[14 - Inst. Atuando no Local]]="","X","")</f>
        <v/>
      </c>
      <c r="CZ632" s="86">
        <f>IFERROR(FIND("OUTRA (S)",consulta_completa__11[[#This Row],[14 - Inst. Atuando no Local]]),0)</f>
        <v>0</v>
      </c>
      <c r="DA632" s="86" t="str">
        <f t="shared" si="305"/>
        <v/>
      </c>
      <c r="DB632" s="37" t="str">
        <f t="shared" si="306"/>
        <v>Sim</v>
      </c>
      <c r="DC632" s="37" t="str">
        <f t="shared" si="307"/>
        <v>Não</v>
      </c>
      <c r="DD632" s="37" t="str">
        <f t="shared" si="308"/>
        <v>Sim</v>
      </c>
      <c r="DE632" s="89" t="str">
        <f t="shared" si="310"/>
        <v>Federal</v>
      </c>
    </row>
    <row r="633" spans="1:109">
      <c r="A633" s="15">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4">
        <f>IFERROR(FIND("Óbitos/feridos",consulta_completa__11[[#This Row],[13 - Ocorrências/Ambientes Atingidos]]),0)</f>
        <v>0</v>
      </c>
      <c r="AY633" s="85" t="str">
        <f t="shared" si="280"/>
        <v/>
      </c>
      <c r="AZ633" s="84">
        <f>IFERROR(FIND("População afetada/evacuada",consulta_completa__11[[#This Row],[13 - Ocorrências/Ambientes Atingidos]]),0)</f>
        <v>0</v>
      </c>
      <c r="BA633" s="84" t="str">
        <f t="shared" si="281"/>
        <v/>
      </c>
      <c r="BB633" s="84">
        <f>IFERROR(FIND("Suspensão de abastecimento de água",consulta_completa__11[[#This Row],[13 - Ocorrências/Ambientes Atingidos]]),0)</f>
        <v>0</v>
      </c>
      <c r="BC633" s="85" t="str">
        <f t="shared" si="309"/>
        <v/>
      </c>
      <c r="BD633" s="84">
        <f>IFERROR(FIND("Rio/córrego",consulta_completa__11[[#This Row],[13 - Ocorrências/Ambientes Atingidos]]),0)</f>
        <v>0</v>
      </c>
      <c r="BE633" s="85" t="str">
        <f t="shared" si="282"/>
        <v/>
      </c>
      <c r="BF633" s="84">
        <f>IFERROR(FIND("Lago",consulta_completa__11[[#This Row],[13 - Ocorrências/Ambientes Atingidos]]),0)</f>
        <v>0</v>
      </c>
      <c r="BG633" s="85" t="str">
        <f t="shared" si="283"/>
        <v/>
      </c>
      <c r="BH633" s="84">
        <f>IFERROR(FIND("Mar",consulta_completa__11[[#This Row],[13 - Ocorrências/Ambientes Atingidos]]),0)</f>
        <v>1</v>
      </c>
      <c r="BI633" s="85" t="str">
        <f t="shared" si="284"/>
        <v>X</v>
      </c>
      <c r="BJ633" s="84">
        <f>IFERROR(FIND("Praia",consulta_completa__11[[#This Row],[13 - Ocorrências/Ambientes Atingidos]]),0)</f>
        <v>0</v>
      </c>
      <c r="BK633" s="85" t="str">
        <f t="shared" si="285"/>
        <v/>
      </c>
      <c r="BL633" s="84">
        <f>IFERROR(FIND("Solo",consulta_completa__11[[#This Row],[13 - Ocorrências/Ambientes Atingidos]]),0)</f>
        <v>0</v>
      </c>
      <c r="BM633" s="85" t="str">
        <f t="shared" si="286"/>
        <v/>
      </c>
      <c r="BN633" s="84">
        <f>IFERROR(FIND("Águas subterrâneas",consulta_completa__11[[#This Row],[13 - Ocorrências/Ambientes Atingidos]]),0)</f>
        <v>0</v>
      </c>
      <c r="BO633" s="85" t="str">
        <f t="shared" si="287"/>
        <v/>
      </c>
      <c r="BP633" s="84">
        <f>IFERROR(FIND("Atmosfera",consulta_completa__11[[#This Row],[13 - Ocorrências/Ambientes Atingidos]]),0)</f>
        <v>0</v>
      </c>
      <c r="BQ633" s="85" t="str">
        <f t="shared" si="288"/>
        <v/>
      </c>
      <c r="BR633" s="84">
        <f>IFERROR(FIND("Flora",consulta_completa__11[[#This Row],[13 - Ocorrências/Ambientes Atingidos]]),0)</f>
        <v>0</v>
      </c>
      <c r="BS633" s="85" t="str">
        <f t="shared" si="289"/>
        <v/>
      </c>
      <c r="BT633" s="84">
        <f>IFERROR(FIND("Fauna",consulta_completa__11[[#This Row],[13 - Ocorrências/Ambientes Atingidos]]),0)</f>
        <v>0</v>
      </c>
      <c r="BU633" s="85" t="str">
        <f t="shared" si="290"/>
        <v/>
      </c>
      <c r="BV633" s="84">
        <f>IFERROR(FIND("UC federal",consulta_completa__11[[#This Row],[13 - Ocorrências/Ambientes Atingidos]]),0)</f>
        <v>0</v>
      </c>
      <c r="BW633" s="85" t="str">
        <f t="shared" si="291"/>
        <v/>
      </c>
      <c r="BX633" s="84">
        <f>IFERROR(FIND("UC estadual/municipal",consulta_completa__11[[#This Row],[13 - Ocorrências/Ambientes Atingidos]]),0)</f>
        <v>0</v>
      </c>
      <c r="BY633" s="85" t="str">
        <f t="shared" si="292"/>
        <v/>
      </c>
      <c r="BZ633" s="84">
        <f>IFERROR(FIND("Outro(s)",consulta_completa__11[[#This Row],[13 - Ocorrências/Ambientes Atingidos]]),0)</f>
        <v>0</v>
      </c>
      <c r="CA633" s="85" t="str">
        <f t="shared" si="293"/>
        <v/>
      </c>
      <c r="CB633" s="84">
        <f>IFERROR(FIND("Sem dano",consulta_completa__11[[#This Row],[13 - Ocorrências/Ambientes Atingidos]]),0)</f>
        <v>0</v>
      </c>
      <c r="CC633" s="85" t="str">
        <f t="shared" si="294"/>
        <v/>
      </c>
      <c r="CD633" s="84" t="str">
        <f>IF(consulta_completa__11[[#This Row],[13 - Ocorrências/Ambientes Atingidos]]="","X","")</f>
        <v/>
      </c>
      <c r="CE633" s="86">
        <f>IFERROR(FIND("IBAMA",consulta_completa__11[[#This Row],[14 - Inst. Atuando no Local]]),0)</f>
        <v>0</v>
      </c>
      <c r="CF633" s="86" t="str">
        <f t="shared" si="295"/>
        <v/>
      </c>
      <c r="CG633" s="86">
        <f>IFERROR(FIND("OEMA",consulta_completa__11[[#This Row],[14 - Inst. Atuando no Local]]),0)</f>
        <v>0</v>
      </c>
      <c r="CH633" s="86" t="str">
        <f t="shared" si="296"/>
        <v/>
      </c>
      <c r="CI633" s="86">
        <f>IFERROR(FIND("DEFESA CIVIL",consulta_completa__11[[#This Row],[14 - Inst. Atuando no Local]]),0)</f>
        <v>0</v>
      </c>
      <c r="CJ633" s="86" t="str">
        <f t="shared" si="297"/>
        <v/>
      </c>
      <c r="CK633" s="86">
        <f>IFERROR(FIND("CORPO DE BOMBEIROS",consulta_completa__11[[#This Row],[14 - Inst. Atuando no Local]]),0)</f>
        <v>0</v>
      </c>
      <c r="CL633" s="86" t="str">
        <f t="shared" si="298"/>
        <v/>
      </c>
      <c r="CM633" s="86">
        <f>IFERROR(FIND("POLÍCIA RODOVIÁRIA",consulta_completa__11[[#This Row],[14 - Inst. Atuando no Local]]),0)</f>
        <v>0</v>
      </c>
      <c r="CN633" s="86" t="str">
        <f t="shared" si="299"/>
        <v/>
      </c>
      <c r="CO633" s="86">
        <f>IFERROR(FIND("POLÍCIA MILITAR",consulta_completa__11[[#This Row],[14 - Inst. Atuando no Local]]),0)</f>
        <v>0</v>
      </c>
      <c r="CP633" s="86" t="str">
        <f t="shared" si="300"/>
        <v/>
      </c>
      <c r="CQ633" s="86">
        <f>IFERROR(FIND("POLÍCIA CIVIL",consulta_completa__11[[#This Row],[14 - Inst. Atuando no Local]]),0)</f>
        <v>0</v>
      </c>
      <c r="CR633" s="86" t="str">
        <f t="shared" si="301"/>
        <v/>
      </c>
      <c r="CS633" s="86">
        <f>IFERROR(FIND("MARINHA DO BRASIL",consulta_completa__11[[#This Row],[14 - Inst. Atuando no Local]]),0)</f>
        <v>0</v>
      </c>
      <c r="CT633" s="86" t="str">
        <f t="shared" si="302"/>
        <v/>
      </c>
      <c r="CU633" s="86">
        <f>IFERROR(FIND("EMPRESA ESPECIALIZADA EM ATENDIMENTO",consulta_completa__11[[#This Row],[14 - Inst. Atuando no Local]]),0)</f>
        <v>0</v>
      </c>
      <c r="CV633" s="86" t="str">
        <f t="shared" si="303"/>
        <v/>
      </c>
      <c r="CW633" s="86">
        <f>IFERROR(FIND("IBAMA",consulta_completa__11[[#This Row],[14 - Inst. Atuando no Local]]),0)</f>
        <v>0</v>
      </c>
      <c r="CX633" s="86" t="str">
        <f t="shared" si="304"/>
        <v/>
      </c>
      <c r="CY633" s="86" t="str">
        <f>IF(consulta_completa__11[[#This Row],[14 - Inst. Atuando no Local]]="","X","")</f>
        <v/>
      </c>
      <c r="CZ633" s="86">
        <f>IFERROR(FIND("OUTRA (S)",consulta_completa__11[[#This Row],[14 - Inst. Atuando no Local]]),0)</f>
        <v>0</v>
      </c>
      <c r="DA633" s="86" t="str">
        <f t="shared" si="305"/>
        <v/>
      </c>
      <c r="DB633" s="37" t="str">
        <f t="shared" si="306"/>
        <v>Sim</v>
      </c>
      <c r="DC633" s="37" t="str">
        <f t="shared" si="307"/>
        <v>Não</v>
      </c>
      <c r="DD633" s="37" t="str">
        <f t="shared" si="308"/>
        <v>Sim</v>
      </c>
      <c r="DE633" s="89" t="str">
        <f t="shared" si="310"/>
        <v>Federal</v>
      </c>
    </row>
    <row r="634" spans="1:109">
      <c r="A634" s="15">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4">
        <f>IFERROR(FIND("Óbitos/feridos",consulta_completa__11[[#This Row],[13 - Ocorrências/Ambientes Atingidos]]),0)</f>
        <v>0</v>
      </c>
      <c r="AY634" s="85" t="str">
        <f t="shared" si="280"/>
        <v/>
      </c>
      <c r="AZ634" s="84">
        <f>IFERROR(FIND("População afetada/evacuada",consulta_completa__11[[#This Row],[13 - Ocorrências/Ambientes Atingidos]]),0)</f>
        <v>0</v>
      </c>
      <c r="BA634" s="84" t="str">
        <f t="shared" si="281"/>
        <v/>
      </c>
      <c r="BB634" s="84">
        <f>IFERROR(FIND("Suspensão de abastecimento de água",consulta_completa__11[[#This Row],[13 - Ocorrências/Ambientes Atingidos]]),0)</f>
        <v>0</v>
      </c>
      <c r="BC634" s="85" t="str">
        <f t="shared" si="309"/>
        <v/>
      </c>
      <c r="BD634" s="84">
        <f>IFERROR(FIND("Rio/córrego",consulta_completa__11[[#This Row],[13 - Ocorrências/Ambientes Atingidos]]),0)</f>
        <v>0</v>
      </c>
      <c r="BE634" s="85" t="str">
        <f t="shared" si="282"/>
        <v/>
      </c>
      <c r="BF634" s="84">
        <f>IFERROR(FIND("Lago",consulta_completa__11[[#This Row],[13 - Ocorrências/Ambientes Atingidos]]),0)</f>
        <v>0</v>
      </c>
      <c r="BG634" s="85" t="str">
        <f t="shared" si="283"/>
        <v/>
      </c>
      <c r="BH634" s="84">
        <f>IFERROR(FIND("Mar",consulta_completa__11[[#This Row],[13 - Ocorrências/Ambientes Atingidos]]),0)</f>
        <v>0</v>
      </c>
      <c r="BI634" s="85" t="str">
        <f t="shared" si="284"/>
        <v/>
      </c>
      <c r="BJ634" s="84">
        <f>IFERROR(FIND("Praia",consulta_completa__11[[#This Row],[13 - Ocorrências/Ambientes Atingidos]]),0)</f>
        <v>0</v>
      </c>
      <c r="BK634" s="85" t="str">
        <f t="shared" si="285"/>
        <v/>
      </c>
      <c r="BL634" s="84">
        <f>IFERROR(FIND("Solo",consulta_completa__11[[#This Row],[13 - Ocorrências/Ambientes Atingidos]]),0)</f>
        <v>1</v>
      </c>
      <c r="BM634" s="85" t="str">
        <f t="shared" si="286"/>
        <v>X</v>
      </c>
      <c r="BN634" s="84">
        <f>IFERROR(FIND("Águas subterrâneas",consulta_completa__11[[#This Row],[13 - Ocorrências/Ambientes Atingidos]]),0)</f>
        <v>0</v>
      </c>
      <c r="BO634" s="85" t="str">
        <f t="shared" si="287"/>
        <v/>
      </c>
      <c r="BP634" s="84">
        <f>IFERROR(FIND("Atmosfera",consulta_completa__11[[#This Row],[13 - Ocorrências/Ambientes Atingidos]]),0)</f>
        <v>0</v>
      </c>
      <c r="BQ634" s="85" t="str">
        <f t="shared" si="288"/>
        <v/>
      </c>
      <c r="BR634" s="84">
        <f>IFERROR(FIND("Flora",consulta_completa__11[[#This Row],[13 - Ocorrências/Ambientes Atingidos]]),0)</f>
        <v>13</v>
      </c>
      <c r="BS634" s="85" t="str">
        <f t="shared" si="289"/>
        <v>X</v>
      </c>
      <c r="BT634" s="84">
        <f>IFERROR(FIND("Fauna",consulta_completa__11[[#This Row],[13 - Ocorrências/Ambientes Atingidos]]),0)</f>
        <v>0</v>
      </c>
      <c r="BU634" s="85" t="str">
        <f t="shared" si="290"/>
        <v/>
      </c>
      <c r="BV634" s="84">
        <f>IFERROR(FIND("UC federal",consulta_completa__11[[#This Row],[13 - Ocorrências/Ambientes Atingidos]]),0)</f>
        <v>0</v>
      </c>
      <c r="BW634" s="85" t="str">
        <f t="shared" si="291"/>
        <v/>
      </c>
      <c r="BX634" s="84">
        <f>IFERROR(FIND("UC estadual/municipal",consulta_completa__11[[#This Row],[13 - Ocorrências/Ambientes Atingidos]]),0)</f>
        <v>0</v>
      </c>
      <c r="BY634" s="85" t="str">
        <f t="shared" si="292"/>
        <v/>
      </c>
      <c r="BZ634" s="84">
        <f>IFERROR(FIND("Outro(s)",consulta_completa__11[[#This Row],[13 - Ocorrências/Ambientes Atingidos]]),0)</f>
        <v>0</v>
      </c>
      <c r="CA634" s="85" t="str">
        <f t="shared" si="293"/>
        <v/>
      </c>
      <c r="CB634" s="84">
        <f>IFERROR(FIND("Sem dano",consulta_completa__11[[#This Row],[13 - Ocorrências/Ambientes Atingidos]]),0)</f>
        <v>0</v>
      </c>
      <c r="CC634" s="85" t="str">
        <f t="shared" si="294"/>
        <v/>
      </c>
      <c r="CD634" s="84" t="str">
        <f>IF(consulta_completa__11[[#This Row],[13 - Ocorrências/Ambientes Atingidos]]="","X","")</f>
        <v/>
      </c>
      <c r="CE634" s="86">
        <f>IFERROR(FIND("IBAMA",consulta_completa__11[[#This Row],[14 - Inst. Atuando no Local]]),0)</f>
        <v>0</v>
      </c>
      <c r="CF634" s="86" t="str">
        <f t="shared" si="295"/>
        <v/>
      </c>
      <c r="CG634" s="86">
        <f>IFERROR(FIND("OEMA",consulta_completa__11[[#This Row],[14 - Inst. Atuando no Local]]),0)</f>
        <v>0</v>
      </c>
      <c r="CH634" s="86" t="str">
        <f t="shared" si="296"/>
        <v/>
      </c>
      <c r="CI634" s="86">
        <f>IFERROR(FIND("DEFESA CIVIL",consulta_completa__11[[#This Row],[14 - Inst. Atuando no Local]]),0)</f>
        <v>0</v>
      </c>
      <c r="CJ634" s="86" t="str">
        <f t="shared" si="297"/>
        <v/>
      </c>
      <c r="CK634" s="86">
        <f>IFERROR(FIND("CORPO DE BOMBEIROS",consulta_completa__11[[#This Row],[14 - Inst. Atuando no Local]]),0)</f>
        <v>0</v>
      </c>
      <c r="CL634" s="86" t="str">
        <f t="shared" si="298"/>
        <v/>
      </c>
      <c r="CM634" s="86">
        <f>IFERROR(FIND("POLÍCIA RODOVIÁRIA",consulta_completa__11[[#This Row],[14 - Inst. Atuando no Local]]),0)</f>
        <v>0</v>
      </c>
      <c r="CN634" s="86" t="str">
        <f t="shared" si="299"/>
        <v/>
      </c>
      <c r="CO634" s="86">
        <f>IFERROR(FIND("POLÍCIA MILITAR",consulta_completa__11[[#This Row],[14 - Inst. Atuando no Local]]),0)</f>
        <v>0</v>
      </c>
      <c r="CP634" s="86" t="str">
        <f t="shared" si="300"/>
        <v/>
      </c>
      <c r="CQ634" s="86">
        <f>IFERROR(FIND("POLÍCIA CIVIL",consulta_completa__11[[#This Row],[14 - Inst. Atuando no Local]]),0)</f>
        <v>0</v>
      </c>
      <c r="CR634" s="86" t="str">
        <f t="shared" si="301"/>
        <v/>
      </c>
      <c r="CS634" s="86">
        <f>IFERROR(FIND("MARINHA DO BRASIL",consulta_completa__11[[#This Row],[14 - Inst. Atuando no Local]]),0)</f>
        <v>0</v>
      </c>
      <c r="CT634" s="86" t="str">
        <f t="shared" si="302"/>
        <v/>
      </c>
      <c r="CU634" s="86">
        <f>IFERROR(FIND("EMPRESA ESPECIALIZADA EM ATENDIMENTO",consulta_completa__11[[#This Row],[14 - Inst. Atuando no Local]]),0)</f>
        <v>0</v>
      </c>
      <c r="CV634" s="86" t="str">
        <f t="shared" si="303"/>
        <v/>
      </c>
      <c r="CW634" s="86">
        <f>IFERROR(FIND("IBAMA",consulta_completa__11[[#This Row],[14 - Inst. Atuando no Local]]),0)</f>
        <v>0</v>
      </c>
      <c r="CX634" s="86" t="str">
        <f t="shared" si="304"/>
        <v/>
      </c>
      <c r="CY634" s="86" t="str">
        <f>IF(consulta_completa__11[[#This Row],[14 - Inst. Atuando no Local]]="","X","")</f>
        <v/>
      </c>
      <c r="CZ634" s="86">
        <f>IFERROR(FIND("OUTRA (S)",consulta_completa__11[[#This Row],[14 - Inst. Atuando no Local]]),0)</f>
        <v>0</v>
      </c>
      <c r="DA634" s="86" t="str">
        <f t="shared" si="305"/>
        <v/>
      </c>
      <c r="DB634" s="37" t="str">
        <f t="shared" si="306"/>
        <v>Sim</v>
      </c>
      <c r="DC634" s="37" t="str">
        <f t="shared" si="307"/>
        <v>Não</v>
      </c>
      <c r="DD634" s="37" t="str">
        <f t="shared" si="308"/>
        <v>Sim</v>
      </c>
      <c r="DE634" s="89" t="str">
        <f t="shared" si="310"/>
        <v>Sem informação</v>
      </c>
    </row>
    <row r="635" spans="1:109">
      <c r="A635" s="15">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4">
        <f>IFERROR(FIND("Óbitos/feridos",consulta_completa__11[[#This Row],[13 - Ocorrências/Ambientes Atingidos]]),0)</f>
        <v>0</v>
      </c>
      <c r="AY635" s="85" t="str">
        <f t="shared" si="280"/>
        <v/>
      </c>
      <c r="AZ635" s="84">
        <f>IFERROR(FIND("População afetada/evacuada",consulta_completa__11[[#This Row],[13 - Ocorrências/Ambientes Atingidos]]),0)</f>
        <v>0</v>
      </c>
      <c r="BA635" s="84" t="str">
        <f t="shared" si="281"/>
        <v/>
      </c>
      <c r="BB635" s="84">
        <f>IFERROR(FIND("Suspensão de abastecimento de água",consulta_completa__11[[#This Row],[13 - Ocorrências/Ambientes Atingidos]]),0)</f>
        <v>0</v>
      </c>
      <c r="BC635" s="85" t="str">
        <f t="shared" si="309"/>
        <v/>
      </c>
      <c r="BD635" s="84">
        <f>IFERROR(FIND("Rio/córrego",consulta_completa__11[[#This Row],[13 - Ocorrências/Ambientes Atingidos]]),0)</f>
        <v>1</v>
      </c>
      <c r="BE635" s="85" t="str">
        <f t="shared" si="282"/>
        <v>X</v>
      </c>
      <c r="BF635" s="84">
        <f>IFERROR(FIND("Lago",consulta_completa__11[[#This Row],[13 - Ocorrências/Ambientes Atingidos]]),0)</f>
        <v>0</v>
      </c>
      <c r="BG635" s="85" t="str">
        <f t="shared" si="283"/>
        <v/>
      </c>
      <c r="BH635" s="84">
        <f>IFERROR(FIND("Mar",consulta_completa__11[[#This Row],[13 - Ocorrências/Ambientes Atingidos]]),0)</f>
        <v>0</v>
      </c>
      <c r="BI635" s="85" t="str">
        <f t="shared" si="284"/>
        <v/>
      </c>
      <c r="BJ635" s="84">
        <f>IFERROR(FIND("Praia",consulta_completa__11[[#This Row],[13 - Ocorrências/Ambientes Atingidos]]),0)</f>
        <v>0</v>
      </c>
      <c r="BK635" s="85" t="str">
        <f t="shared" si="285"/>
        <v/>
      </c>
      <c r="BL635" s="84">
        <f>IFERROR(FIND("Solo",consulta_completa__11[[#This Row],[13 - Ocorrências/Ambientes Atingidos]]),0)</f>
        <v>0</v>
      </c>
      <c r="BM635" s="85" t="str">
        <f t="shared" si="286"/>
        <v/>
      </c>
      <c r="BN635" s="84">
        <f>IFERROR(FIND("Águas subterrâneas",consulta_completa__11[[#This Row],[13 - Ocorrências/Ambientes Atingidos]]),0)</f>
        <v>0</v>
      </c>
      <c r="BO635" s="85" t="str">
        <f t="shared" si="287"/>
        <v/>
      </c>
      <c r="BP635" s="84">
        <f>IFERROR(FIND("Atmosfera",consulta_completa__11[[#This Row],[13 - Ocorrências/Ambientes Atingidos]]),0)</f>
        <v>0</v>
      </c>
      <c r="BQ635" s="85" t="str">
        <f t="shared" si="288"/>
        <v/>
      </c>
      <c r="BR635" s="84">
        <f>IFERROR(FIND("Flora",consulta_completa__11[[#This Row],[13 - Ocorrências/Ambientes Atingidos]]),0)</f>
        <v>0</v>
      </c>
      <c r="BS635" s="85" t="str">
        <f t="shared" si="289"/>
        <v/>
      </c>
      <c r="BT635" s="84">
        <f>IFERROR(FIND("Fauna",consulta_completa__11[[#This Row],[13 - Ocorrências/Ambientes Atingidos]]),0)</f>
        <v>0</v>
      </c>
      <c r="BU635" s="85" t="str">
        <f t="shared" si="290"/>
        <v/>
      </c>
      <c r="BV635" s="84">
        <f>IFERROR(FIND("UC federal",consulta_completa__11[[#This Row],[13 - Ocorrências/Ambientes Atingidos]]),0)</f>
        <v>0</v>
      </c>
      <c r="BW635" s="85" t="str">
        <f t="shared" si="291"/>
        <v/>
      </c>
      <c r="BX635" s="84">
        <f>IFERROR(FIND("UC estadual/municipal",consulta_completa__11[[#This Row],[13 - Ocorrências/Ambientes Atingidos]]),0)</f>
        <v>0</v>
      </c>
      <c r="BY635" s="85" t="str">
        <f t="shared" si="292"/>
        <v/>
      </c>
      <c r="BZ635" s="84">
        <f>IFERROR(FIND("Outro(s)",consulta_completa__11[[#This Row],[13 - Ocorrências/Ambientes Atingidos]]),0)</f>
        <v>0</v>
      </c>
      <c r="CA635" s="85" t="str">
        <f t="shared" si="293"/>
        <v/>
      </c>
      <c r="CB635" s="84">
        <f>IFERROR(FIND("Sem dano",consulta_completa__11[[#This Row],[13 - Ocorrências/Ambientes Atingidos]]),0)</f>
        <v>0</v>
      </c>
      <c r="CC635" s="85" t="str">
        <f t="shared" si="294"/>
        <v/>
      </c>
      <c r="CD635" s="84" t="str">
        <f>IF(consulta_completa__11[[#This Row],[13 - Ocorrências/Ambientes Atingidos]]="","X","")</f>
        <v/>
      </c>
      <c r="CE635" s="86">
        <f>IFERROR(FIND("IBAMA",consulta_completa__11[[#This Row],[14 - Inst. Atuando no Local]]),0)</f>
        <v>0</v>
      </c>
      <c r="CF635" s="86" t="str">
        <f t="shared" si="295"/>
        <v/>
      </c>
      <c r="CG635" s="86">
        <f>IFERROR(FIND("OEMA",consulta_completa__11[[#This Row],[14 - Inst. Atuando no Local]]),0)</f>
        <v>0</v>
      </c>
      <c r="CH635" s="86" t="str">
        <f t="shared" si="296"/>
        <v/>
      </c>
      <c r="CI635" s="86">
        <f>IFERROR(FIND("DEFESA CIVIL",consulta_completa__11[[#This Row],[14 - Inst. Atuando no Local]]),0)</f>
        <v>0</v>
      </c>
      <c r="CJ635" s="86" t="str">
        <f t="shared" si="297"/>
        <v/>
      </c>
      <c r="CK635" s="86">
        <f>IFERROR(FIND("CORPO DE BOMBEIROS",consulta_completa__11[[#This Row],[14 - Inst. Atuando no Local]]),0)</f>
        <v>0</v>
      </c>
      <c r="CL635" s="86" t="str">
        <f t="shared" si="298"/>
        <v/>
      </c>
      <c r="CM635" s="86">
        <f>IFERROR(FIND("POLÍCIA RODOVIÁRIA",consulta_completa__11[[#This Row],[14 - Inst. Atuando no Local]]),0)</f>
        <v>0</v>
      </c>
      <c r="CN635" s="86" t="str">
        <f t="shared" si="299"/>
        <v/>
      </c>
      <c r="CO635" s="86">
        <f>IFERROR(FIND("POLÍCIA MILITAR",consulta_completa__11[[#This Row],[14 - Inst. Atuando no Local]]),0)</f>
        <v>0</v>
      </c>
      <c r="CP635" s="86" t="str">
        <f t="shared" si="300"/>
        <v/>
      </c>
      <c r="CQ635" s="86">
        <f>IFERROR(FIND("POLÍCIA CIVIL",consulta_completa__11[[#This Row],[14 - Inst. Atuando no Local]]),0)</f>
        <v>0</v>
      </c>
      <c r="CR635" s="86" t="str">
        <f t="shared" si="301"/>
        <v/>
      </c>
      <c r="CS635" s="86">
        <f>IFERROR(FIND("MARINHA DO BRASIL",consulta_completa__11[[#This Row],[14 - Inst. Atuando no Local]]),0)</f>
        <v>0</v>
      </c>
      <c r="CT635" s="86" t="str">
        <f t="shared" si="302"/>
        <v/>
      </c>
      <c r="CU635" s="86">
        <f>IFERROR(FIND("EMPRESA ESPECIALIZADA EM ATENDIMENTO",consulta_completa__11[[#This Row],[14 - Inst. Atuando no Local]]),0)</f>
        <v>0</v>
      </c>
      <c r="CV635" s="86" t="str">
        <f t="shared" si="303"/>
        <v/>
      </c>
      <c r="CW635" s="86">
        <f>IFERROR(FIND("IBAMA",consulta_completa__11[[#This Row],[14 - Inst. Atuando no Local]]),0)</f>
        <v>0</v>
      </c>
      <c r="CX635" s="86" t="str">
        <f t="shared" si="304"/>
        <v/>
      </c>
      <c r="CY635" s="86" t="str">
        <f>IF(consulta_completa__11[[#This Row],[14 - Inst. Atuando no Local]]="","X","")</f>
        <v/>
      </c>
      <c r="CZ635" s="86">
        <f>IFERROR(FIND("OUTRA (S)",consulta_completa__11[[#This Row],[14 - Inst. Atuando no Local]]),0)</f>
        <v>0</v>
      </c>
      <c r="DA635" s="86" t="str">
        <f t="shared" si="305"/>
        <v/>
      </c>
      <c r="DB635" s="37" t="str">
        <f t="shared" si="306"/>
        <v>Sim</v>
      </c>
      <c r="DC635" s="37" t="str">
        <f t="shared" si="307"/>
        <v>Não</v>
      </c>
      <c r="DD635" s="37" t="str">
        <f t="shared" si="308"/>
        <v>Sim</v>
      </c>
      <c r="DE635" s="89" t="str">
        <f t="shared" si="310"/>
        <v>Sem informação</v>
      </c>
    </row>
    <row r="636" spans="1:109">
      <c r="A636" s="15">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4">
        <f>IFERROR(FIND("Óbitos/feridos",consulta_completa__11[[#This Row],[13 - Ocorrências/Ambientes Atingidos]]),0)</f>
        <v>0</v>
      </c>
      <c r="AY636" s="85" t="str">
        <f t="shared" si="280"/>
        <v/>
      </c>
      <c r="AZ636" s="84">
        <f>IFERROR(FIND("População afetada/evacuada",consulta_completa__11[[#This Row],[13 - Ocorrências/Ambientes Atingidos]]),0)</f>
        <v>0</v>
      </c>
      <c r="BA636" s="84" t="str">
        <f t="shared" si="281"/>
        <v/>
      </c>
      <c r="BB636" s="84">
        <f>IFERROR(FIND("Suspensão de abastecimento de água",consulta_completa__11[[#This Row],[13 - Ocorrências/Ambientes Atingidos]]),0)</f>
        <v>0</v>
      </c>
      <c r="BC636" s="85" t="str">
        <f t="shared" si="309"/>
        <v/>
      </c>
      <c r="BD636" s="84">
        <f>IFERROR(FIND("Rio/córrego",consulta_completa__11[[#This Row],[13 - Ocorrências/Ambientes Atingidos]]),0)</f>
        <v>0</v>
      </c>
      <c r="BE636" s="85" t="str">
        <f t="shared" si="282"/>
        <v/>
      </c>
      <c r="BF636" s="84">
        <f>IFERROR(FIND("Lago",consulta_completa__11[[#This Row],[13 - Ocorrências/Ambientes Atingidos]]),0)</f>
        <v>0</v>
      </c>
      <c r="BG636" s="85" t="str">
        <f t="shared" si="283"/>
        <v/>
      </c>
      <c r="BH636" s="84">
        <f>IFERROR(FIND("Mar",consulta_completa__11[[#This Row],[13 - Ocorrências/Ambientes Atingidos]]),0)</f>
        <v>0</v>
      </c>
      <c r="BI636" s="85" t="str">
        <f t="shared" si="284"/>
        <v/>
      </c>
      <c r="BJ636" s="84">
        <f>IFERROR(FIND("Praia",consulta_completa__11[[#This Row],[13 - Ocorrências/Ambientes Atingidos]]),0)</f>
        <v>0</v>
      </c>
      <c r="BK636" s="85" t="str">
        <f t="shared" si="285"/>
        <v/>
      </c>
      <c r="BL636" s="84">
        <f>IFERROR(FIND("Solo",consulta_completa__11[[#This Row],[13 - Ocorrências/Ambientes Atingidos]]),0)</f>
        <v>1</v>
      </c>
      <c r="BM636" s="85" t="str">
        <f t="shared" si="286"/>
        <v>X</v>
      </c>
      <c r="BN636" s="84">
        <f>IFERROR(FIND("Águas subterrâneas",consulta_completa__11[[#This Row],[13 - Ocorrências/Ambientes Atingidos]]),0)</f>
        <v>0</v>
      </c>
      <c r="BO636" s="85" t="str">
        <f t="shared" si="287"/>
        <v/>
      </c>
      <c r="BP636" s="84">
        <f>IFERROR(FIND("Atmosfera",consulta_completa__11[[#This Row],[13 - Ocorrências/Ambientes Atingidos]]),0)</f>
        <v>0</v>
      </c>
      <c r="BQ636" s="85" t="str">
        <f t="shared" si="288"/>
        <v/>
      </c>
      <c r="BR636" s="84">
        <f>IFERROR(FIND("Flora",consulta_completa__11[[#This Row],[13 - Ocorrências/Ambientes Atingidos]]),0)</f>
        <v>0</v>
      </c>
      <c r="BS636" s="85" t="str">
        <f t="shared" si="289"/>
        <v/>
      </c>
      <c r="BT636" s="84">
        <f>IFERROR(FIND("Fauna",consulta_completa__11[[#This Row],[13 - Ocorrências/Ambientes Atingidos]]),0)</f>
        <v>0</v>
      </c>
      <c r="BU636" s="85" t="str">
        <f t="shared" si="290"/>
        <v/>
      </c>
      <c r="BV636" s="84">
        <f>IFERROR(FIND("UC federal",consulta_completa__11[[#This Row],[13 - Ocorrências/Ambientes Atingidos]]),0)</f>
        <v>0</v>
      </c>
      <c r="BW636" s="85" t="str">
        <f t="shared" si="291"/>
        <v/>
      </c>
      <c r="BX636" s="84">
        <f>IFERROR(FIND("UC estadual/municipal",consulta_completa__11[[#This Row],[13 - Ocorrências/Ambientes Atingidos]]),0)</f>
        <v>0</v>
      </c>
      <c r="BY636" s="85" t="str">
        <f t="shared" si="292"/>
        <v/>
      </c>
      <c r="BZ636" s="84">
        <f>IFERROR(FIND("Outro(s)",consulta_completa__11[[#This Row],[13 - Ocorrências/Ambientes Atingidos]]),0)</f>
        <v>0</v>
      </c>
      <c r="CA636" s="85" t="str">
        <f t="shared" si="293"/>
        <v/>
      </c>
      <c r="CB636" s="84">
        <f>IFERROR(FIND("Sem dano",consulta_completa__11[[#This Row],[13 - Ocorrências/Ambientes Atingidos]]),0)</f>
        <v>0</v>
      </c>
      <c r="CC636" s="85" t="str">
        <f t="shared" si="294"/>
        <v/>
      </c>
      <c r="CD636" s="84" t="str">
        <f>IF(consulta_completa__11[[#This Row],[13 - Ocorrências/Ambientes Atingidos]]="","X","")</f>
        <v/>
      </c>
      <c r="CE636" s="86">
        <f>IFERROR(FIND("IBAMA",consulta_completa__11[[#This Row],[14 - Inst. Atuando no Local]]),0)</f>
        <v>0</v>
      </c>
      <c r="CF636" s="86" t="str">
        <f t="shared" si="295"/>
        <v/>
      </c>
      <c r="CG636" s="86">
        <f>IFERROR(FIND("OEMA",consulta_completa__11[[#This Row],[14 - Inst. Atuando no Local]]),0)</f>
        <v>0</v>
      </c>
      <c r="CH636" s="86" t="str">
        <f t="shared" si="296"/>
        <v/>
      </c>
      <c r="CI636" s="86">
        <f>IFERROR(FIND("DEFESA CIVIL",consulta_completa__11[[#This Row],[14 - Inst. Atuando no Local]]),0)</f>
        <v>0</v>
      </c>
      <c r="CJ636" s="86" t="str">
        <f t="shared" si="297"/>
        <v/>
      </c>
      <c r="CK636" s="86">
        <f>IFERROR(FIND("CORPO DE BOMBEIROS",consulta_completa__11[[#This Row],[14 - Inst. Atuando no Local]]),0)</f>
        <v>0</v>
      </c>
      <c r="CL636" s="86" t="str">
        <f t="shared" si="298"/>
        <v/>
      </c>
      <c r="CM636" s="86">
        <f>IFERROR(FIND("POLÍCIA RODOVIÁRIA",consulta_completa__11[[#This Row],[14 - Inst. Atuando no Local]]),0)</f>
        <v>0</v>
      </c>
      <c r="CN636" s="86" t="str">
        <f t="shared" si="299"/>
        <v/>
      </c>
      <c r="CO636" s="86">
        <f>IFERROR(FIND("POLÍCIA MILITAR",consulta_completa__11[[#This Row],[14 - Inst. Atuando no Local]]),0)</f>
        <v>0</v>
      </c>
      <c r="CP636" s="86" t="str">
        <f t="shared" si="300"/>
        <v/>
      </c>
      <c r="CQ636" s="86">
        <f>IFERROR(FIND("POLÍCIA CIVIL",consulta_completa__11[[#This Row],[14 - Inst. Atuando no Local]]),0)</f>
        <v>0</v>
      </c>
      <c r="CR636" s="86" t="str">
        <f t="shared" si="301"/>
        <v/>
      </c>
      <c r="CS636" s="86">
        <f>IFERROR(FIND("MARINHA DO BRASIL",consulta_completa__11[[#This Row],[14 - Inst. Atuando no Local]]),0)</f>
        <v>0</v>
      </c>
      <c r="CT636" s="86" t="str">
        <f t="shared" si="302"/>
        <v/>
      </c>
      <c r="CU636" s="86">
        <f>IFERROR(FIND("EMPRESA ESPECIALIZADA EM ATENDIMENTO",consulta_completa__11[[#This Row],[14 - Inst. Atuando no Local]]),0)</f>
        <v>0</v>
      </c>
      <c r="CV636" s="86" t="str">
        <f t="shared" si="303"/>
        <v/>
      </c>
      <c r="CW636" s="86">
        <f>IFERROR(FIND("IBAMA",consulta_completa__11[[#This Row],[14 - Inst. Atuando no Local]]),0)</f>
        <v>0</v>
      </c>
      <c r="CX636" s="86" t="str">
        <f t="shared" si="304"/>
        <v/>
      </c>
      <c r="CY636" s="86" t="str">
        <f>IF(consulta_completa__11[[#This Row],[14 - Inst. Atuando no Local]]="","X","")</f>
        <v/>
      </c>
      <c r="CZ636" s="86">
        <f>IFERROR(FIND("OUTRA (S)",consulta_completa__11[[#This Row],[14 - Inst. Atuando no Local]]),0)</f>
        <v>0</v>
      </c>
      <c r="DA636" s="86" t="str">
        <f t="shared" si="305"/>
        <v/>
      </c>
      <c r="DB636" s="37" t="str">
        <f t="shared" si="306"/>
        <v>Sim</v>
      </c>
      <c r="DC636" s="37" t="str">
        <f t="shared" si="307"/>
        <v>Não</v>
      </c>
      <c r="DD636" s="37" t="str">
        <f t="shared" si="308"/>
        <v>Sim</v>
      </c>
      <c r="DE636" s="89" t="str">
        <f t="shared" si="310"/>
        <v>Sem informação</v>
      </c>
    </row>
    <row r="637" spans="1:109">
      <c r="A637" s="15">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4">
        <f>IFERROR(FIND("Óbitos/feridos",consulta_completa__11[[#This Row],[13 - Ocorrências/Ambientes Atingidos]]),0)</f>
        <v>0</v>
      </c>
      <c r="AY637" s="85" t="str">
        <f t="shared" si="280"/>
        <v/>
      </c>
      <c r="AZ637" s="84">
        <f>IFERROR(FIND("População afetada/evacuada",consulta_completa__11[[#This Row],[13 - Ocorrências/Ambientes Atingidos]]),0)</f>
        <v>0</v>
      </c>
      <c r="BA637" s="84" t="str">
        <f t="shared" si="281"/>
        <v/>
      </c>
      <c r="BB637" s="84">
        <f>IFERROR(FIND("Suspensão de abastecimento de água",consulta_completa__11[[#This Row],[13 - Ocorrências/Ambientes Atingidos]]),0)</f>
        <v>0</v>
      </c>
      <c r="BC637" s="85" t="str">
        <f t="shared" si="309"/>
        <v/>
      </c>
      <c r="BD637" s="84">
        <f>IFERROR(FIND("Rio/córrego",consulta_completa__11[[#This Row],[13 - Ocorrências/Ambientes Atingidos]]),0)</f>
        <v>0</v>
      </c>
      <c r="BE637" s="85" t="str">
        <f t="shared" si="282"/>
        <v/>
      </c>
      <c r="BF637" s="84">
        <f>IFERROR(FIND("Lago",consulta_completa__11[[#This Row],[13 - Ocorrências/Ambientes Atingidos]]),0)</f>
        <v>0</v>
      </c>
      <c r="BG637" s="85" t="str">
        <f t="shared" si="283"/>
        <v/>
      </c>
      <c r="BH637" s="84">
        <f>IFERROR(FIND("Mar",consulta_completa__11[[#This Row],[13 - Ocorrências/Ambientes Atingidos]]),0)</f>
        <v>0</v>
      </c>
      <c r="BI637" s="85" t="str">
        <f t="shared" si="284"/>
        <v/>
      </c>
      <c r="BJ637" s="84">
        <f>IFERROR(FIND("Praia",consulta_completa__11[[#This Row],[13 - Ocorrências/Ambientes Atingidos]]),0)</f>
        <v>0</v>
      </c>
      <c r="BK637" s="85" t="str">
        <f t="shared" si="285"/>
        <v/>
      </c>
      <c r="BL637" s="84">
        <f>IFERROR(FIND("Solo",consulta_completa__11[[#This Row],[13 - Ocorrências/Ambientes Atingidos]]),0)</f>
        <v>1</v>
      </c>
      <c r="BM637" s="85" t="str">
        <f t="shared" si="286"/>
        <v>X</v>
      </c>
      <c r="BN637" s="84">
        <f>IFERROR(FIND("Águas subterrâneas",consulta_completa__11[[#This Row],[13 - Ocorrências/Ambientes Atingidos]]),0)</f>
        <v>0</v>
      </c>
      <c r="BO637" s="85" t="str">
        <f t="shared" si="287"/>
        <v/>
      </c>
      <c r="BP637" s="84">
        <f>IFERROR(FIND("Atmosfera",consulta_completa__11[[#This Row],[13 - Ocorrências/Ambientes Atingidos]]),0)</f>
        <v>0</v>
      </c>
      <c r="BQ637" s="85" t="str">
        <f t="shared" si="288"/>
        <v/>
      </c>
      <c r="BR637" s="84">
        <f>IFERROR(FIND("Flora",consulta_completa__11[[#This Row],[13 - Ocorrências/Ambientes Atingidos]]),0)</f>
        <v>0</v>
      </c>
      <c r="BS637" s="85" t="str">
        <f t="shared" si="289"/>
        <v/>
      </c>
      <c r="BT637" s="84">
        <f>IFERROR(FIND("Fauna",consulta_completa__11[[#This Row],[13 - Ocorrências/Ambientes Atingidos]]),0)</f>
        <v>0</v>
      </c>
      <c r="BU637" s="85" t="str">
        <f t="shared" si="290"/>
        <v/>
      </c>
      <c r="BV637" s="84">
        <f>IFERROR(FIND("UC federal",consulta_completa__11[[#This Row],[13 - Ocorrências/Ambientes Atingidos]]),0)</f>
        <v>0</v>
      </c>
      <c r="BW637" s="85" t="str">
        <f t="shared" si="291"/>
        <v/>
      </c>
      <c r="BX637" s="84">
        <f>IFERROR(FIND("UC estadual/municipal",consulta_completa__11[[#This Row],[13 - Ocorrências/Ambientes Atingidos]]),0)</f>
        <v>0</v>
      </c>
      <c r="BY637" s="85" t="str">
        <f t="shared" si="292"/>
        <v/>
      </c>
      <c r="BZ637" s="84">
        <f>IFERROR(FIND("Outro(s)",consulta_completa__11[[#This Row],[13 - Ocorrências/Ambientes Atingidos]]),0)</f>
        <v>0</v>
      </c>
      <c r="CA637" s="85" t="str">
        <f t="shared" si="293"/>
        <v/>
      </c>
      <c r="CB637" s="84">
        <f>IFERROR(FIND("Sem dano",consulta_completa__11[[#This Row],[13 - Ocorrências/Ambientes Atingidos]]),0)</f>
        <v>0</v>
      </c>
      <c r="CC637" s="85" t="str">
        <f t="shared" si="294"/>
        <v/>
      </c>
      <c r="CD637" s="84" t="str">
        <f>IF(consulta_completa__11[[#This Row],[13 - Ocorrências/Ambientes Atingidos]]="","X","")</f>
        <v/>
      </c>
      <c r="CE637" s="86">
        <f>IFERROR(FIND("IBAMA",consulta_completa__11[[#This Row],[14 - Inst. Atuando no Local]]),0)</f>
        <v>0</v>
      </c>
      <c r="CF637" s="86" t="str">
        <f t="shared" si="295"/>
        <v/>
      </c>
      <c r="CG637" s="86">
        <f>IFERROR(FIND("OEMA",consulta_completa__11[[#This Row],[14 - Inst. Atuando no Local]]),0)</f>
        <v>0</v>
      </c>
      <c r="CH637" s="86" t="str">
        <f t="shared" si="296"/>
        <v/>
      </c>
      <c r="CI637" s="86">
        <f>IFERROR(FIND("DEFESA CIVIL",consulta_completa__11[[#This Row],[14 - Inst. Atuando no Local]]),0)</f>
        <v>0</v>
      </c>
      <c r="CJ637" s="86" t="str">
        <f t="shared" si="297"/>
        <v/>
      </c>
      <c r="CK637" s="86">
        <f>IFERROR(FIND("CORPO DE BOMBEIROS",consulta_completa__11[[#This Row],[14 - Inst. Atuando no Local]]),0)</f>
        <v>0</v>
      </c>
      <c r="CL637" s="86" t="str">
        <f t="shared" si="298"/>
        <v/>
      </c>
      <c r="CM637" s="86">
        <f>IFERROR(FIND("POLÍCIA RODOVIÁRIA",consulta_completa__11[[#This Row],[14 - Inst. Atuando no Local]]),0)</f>
        <v>0</v>
      </c>
      <c r="CN637" s="86" t="str">
        <f t="shared" si="299"/>
        <v/>
      </c>
      <c r="CO637" s="86">
        <f>IFERROR(FIND("POLÍCIA MILITAR",consulta_completa__11[[#This Row],[14 - Inst. Atuando no Local]]),0)</f>
        <v>0</v>
      </c>
      <c r="CP637" s="86" t="str">
        <f t="shared" si="300"/>
        <v/>
      </c>
      <c r="CQ637" s="86">
        <f>IFERROR(FIND("POLÍCIA CIVIL",consulta_completa__11[[#This Row],[14 - Inst. Atuando no Local]]),0)</f>
        <v>0</v>
      </c>
      <c r="CR637" s="86" t="str">
        <f t="shared" si="301"/>
        <v/>
      </c>
      <c r="CS637" s="86">
        <f>IFERROR(FIND("MARINHA DO BRASIL",consulta_completa__11[[#This Row],[14 - Inst. Atuando no Local]]),0)</f>
        <v>0</v>
      </c>
      <c r="CT637" s="86" t="str">
        <f t="shared" si="302"/>
        <v/>
      </c>
      <c r="CU637" s="86">
        <f>IFERROR(FIND("EMPRESA ESPECIALIZADA EM ATENDIMENTO",consulta_completa__11[[#This Row],[14 - Inst. Atuando no Local]]),0)</f>
        <v>0</v>
      </c>
      <c r="CV637" s="86" t="str">
        <f t="shared" si="303"/>
        <v/>
      </c>
      <c r="CW637" s="86">
        <f>IFERROR(FIND("IBAMA",consulta_completa__11[[#This Row],[14 - Inst. Atuando no Local]]),0)</f>
        <v>0</v>
      </c>
      <c r="CX637" s="86" t="str">
        <f t="shared" si="304"/>
        <v/>
      </c>
      <c r="CY637" s="86" t="str">
        <f>IF(consulta_completa__11[[#This Row],[14 - Inst. Atuando no Local]]="","X","")</f>
        <v/>
      </c>
      <c r="CZ637" s="86">
        <f>IFERROR(FIND("OUTRA (S)",consulta_completa__11[[#This Row],[14 - Inst. Atuando no Local]]),0)</f>
        <v>0</v>
      </c>
      <c r="DA637" s="86" t="str">
        <f t="shared" si="305"/>
        <v/>
      </c>
      <c r="DB637" s="37" t="str">
        <f t="shared" si="306"/>
        <v>Sim</v>
      </c>
      <c r="DC637" s="37" t="str">
        <f t="shared" si="307"/>
        <v>Não</v>
      </c>
      <c r="DD637" s="37" t="str">
        <f t="shared" si="308"/>
        <v>Sim</v>
      </c>
      <c r="DE637" s="89" t="str">
        <f t="shared" si="310"/>
        <v>Federal</v>
      </c>
    </row>
    <row r="638" spans="1:109">
      <c r="A638" s="15">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4">
        <f>IFERROR(FIND("Óbitos/feridos",consulta_completa__11[[#This Row],[13 - Ocorrências/Ambientes Atingidos]]),0)</f>
        <v>0</v>
      </c>
      <c r="AY638" s="85" t="str">
        <f t="shared" si="280"/>
        <v/>
      </c>
      <c r="AZ638" s="84">
        <f>IFERROR(FIND("População afetada/evacuada",consulta_completa__11[[#This Row],[13 - Ocorrências/Ambientes Atingidos]]),0)</f>
        <v>0</v>
      </c>
      <c r="BA638" s="84" t="str">
        <f t="shared" si="281"/>
        <v/>
      </c>
      <c r="BB638" s="84">
        <f>IFERROR(FIND("Suspensão de abastecimento de água",consulta_completa__11[[#This Row],[13 - Ocorrências/Ambientes Atingidos]]),0)</f>
        <v>0</v>
      </c>
      <c r="BC638" s="85" t="str">
        <f t="shared" si="309"/>
        <v/>
      </c>
      <c r="BD638" s="84">
        <f>IFERROR(FIND("Rio/córrego",consulta_completa__11[[#This Row],[13 - Ocorrências/Ambientes Atingidos]]),0)</f>
        <v>0</v>
      </c>
      <c r="BE638" s="85" t="str">
        <f t="shared" si="282"/>
        <v/>
      </c>
      <c r="BF638" s="84">
        <f>IFERROR(FIND("Lago",consulta_completa__11[[#This Row],[13 - Ocorrências/Ambientes Atingidos]]),0)</f>
        <v>0</v>
      </c>
      <c r="BG638" s="85" t="str">
        <f t="shared" si="283"/>
        <v/>
      </c>
      <c r="BH638" s="84">
        <f>IFERROR(FIND("Mar",consulta_completa__11[[#This Row],[13 - Ocorrências/Ambientes Atingidos]]),0)</f>
        <v>1</v>
      </c>
      <c r="BI638" s="85" t="str">
        <f t="shared" si="284"/>
        <v>X</v>
      </c>
      <c r="BJ638" s="84">
        <f>IFERROR(FIND("Praia",consulta_completa__11[[#This Row],[13 - Ocorrências/Ambientes Atingidos]]),0)</f>
        <v>0</v>
      </c>
      <c r="BK638" s="85" t="str">
        <f t="shared" si="285"/>
        <v/>
      </c>
      <c r="BL638" s="84">
        <f>IFERROR(FIND("Solo",consulta_completa__11[[#This Row],[13 - Ocorrências/Ambientes Atingidos]]),0)</f>
        <v>0</v>
      </c>
      <c r="BM638" s="85" t="str">
        <f t="shared" si="286"/>
        <v/>
      </c>
      <c r="BN638" s="84">
        <f>IFERROR(FIND("Águas subterrâneas",consulta_completa__11[[#This Row],[13 - Ocorrências/Ambientes Atingidos]]),0)</f>
        <v>0</v>
      </c>
      <c r="BO638" s="85" t="str">
        <f t="shared" si="287"/>
        <v/>
      </c>
      <c r="BP638" s="84">
        <f>IFERROR(FIND("Atmosfera",consulta_completa__11[[#This Row],[13 - Ocorrências/Ambientes Atingidos]]),0)</f>
        <v>0</v>
      </c>
      <c r="BQ638" s="85" t="str">
        <f t="shared" si="288"/>
        <v/>
      </c>
      <c r="BR638" s="84">
        <f>IFERROR(FIND("Flora",consulta_completa__11[[#This Row],[13 - Ocorrências/Ambientes Atingidos]]),0)</f>
        <v>0</v>
      </c>
      <c r="BS638" s="85" t="str">
        <f t="shared" si="289"/>
        <v/>
      </c>
      <c r="BT638" s="84">
        <f>IFERROR(FIND("Fauna",consulta_completa__11[[#This Row],[13 - Ocorrências/Ambientes Atingidos]]),0)</f>
        <v>0</v>
      </c>
      <c r="BU638" s="85" t="str">
        <f t="shared" si="290"/>
        <v/>
      </c>
      <c r="BV638" s="84">
        <f>IFERROR(FIND("UC federal",consulta_completa__11[[#This Row],[13 - Ocorrências/Ambientes Atingidos]]),0)</f>
        <v>0</v>
      </c>
      <c r="BW638" s="85" t="str">
        <f t="shared" si="291"/>
        <v/>
      </c>
      <c r="BX638" s="84">
        <f>IFERROR(FIND("UC estadual/municipal",consulta_completa__11[[#This Row],[13 - Ocorrências/Ambientes Atingidos]]),0)</f>
        <v>0</v>
      </c>
      <c r="BY638" s="85" t="str">
        <f t="shared" si="292"/>
        <v/>
      </c>
      <c r="BZ638" s="84">
        <f>IFERROR(FIND("Outro(s)",consulta_completa__11[[#This Row],[13 - Ocorrências/Ambientes Atingidos]]),0)</f>
        <v>0</v>
      </c>
      <c r="CA638" s="85" t="str">
        <f t="shared" si="293"/>
        <v/>
      </c>
      <c r="CB638" s="84">
        <f>IFERROR(FIND("Sem dano",consulta_completa__11[[#This Row],[13 - Ocorrências/Ambientes Atingidos]]),0)</f>
        <v>0</v>
      </c>
      <c r="CC638" s="85" t="str">
        <f t="shared" si="294"/>
        <v/>
      </c>
      <c r="CD638" s="84" t="str">
        <f>IF(consulta_completa__11[[#This Row],[13 - Ocorrências/Ambientes Atingidos]]="","X","")</f>
        <v/>
      </c>
      <c r="CE638" s="86">
        <f>IFERROR(FIND("IBAMA",consulta_completa__11[[#This Row],[14 - Inst. Atuando no Local]]),0)</f>
        <v>0</v>
      </c>
      <c r="CF638" s="86" t="str">
        <f t="shared" si="295"/>
        <v/>
      </c>
      <c r="CG638" s="86">
        <f>IFERROR(FIND("OEMA",consulta_completa__11[[#This Row],[14 - Inst. Atuando no Local]]),0)</f>
        <v>0</v>
      </c>
      <c r="CH638" s="86" t="str">
        <f t="shared" si="296"/>
        <v/>
      </c>
      <c r="CI638" s="86">
        <f>IFERROR(FIND("DEFESA CIVIL",consulta_completa__11[[#This Row],[14 - Inst. Atuando no Local]]),0)</f>
        <v>0</v>
      </c>
      <c r="CJ638" s="86" t="str">
        <f t="shared" si="297"/>
        <v/>
      </c>
      <c r="CK638" s="86">
        <f>IFERROR(FIND("CORPO DE BOMBEIROS",consulta_completa__11[[#This Row],[14 - Inst. Atuando no Local]]),0)</f>
        <v>0</v>
      </c>
      <c r="CL638" s="86" t="str">
        <f t="shared" si="298"/>
        <v/>
      </c>
      <c r="CM638" s="86">
        <f>IFERROR(FIND("POLÍCIA RODOVIÁRIA",consulta_completa__11[[#This Row],[14 - Inst. Atuando no Local]]),0)</f>
        <v>0</v>
      </c>
      <c r="CN638" s="86" t="str">
        <f t="shared" si="299"/>
        <v/>
      </c>
      <c r="CO638" s="86">
        <f>IFERROR(FIND("POLÍCIA MILITAR",consulta_completa__11[[#This Row],[14 - Inst. Atuando no Local]]),0)</f>
        <v>0</v>
      </c>
      <c r="CP638" s="86" t="str">
        <f t="shared" si="300"/>
        <v/>
      </c>
      <c r="CQ638" s="86">
        <f>IFERROR(FIND("POLÍCIA CIVIL",consulta_completa__11[[#This Row],[14 - Inst. Atuando no Local]]),0)</f>
        <v>0</v>
      </c>
      <c r="CR638" s="86" t="str">
        <f t="shared" si="301"/>
        <v/>
      </c>
      <c r="CS638" s="86">
        <f>IFERROR(FIND("MARINHA DO BRASIL",consulta_completa__11[[#This Row],[14 - Inst. Atuando no Local]]),0)</f>
        <v>0</v>
      </c>
      <c r="CT638" s="86" t="str">
        <f t="shared" si="302"/>
        <v/>
      </c>
      <c r="CU638" s="86">
        <f>IFERROR(FIND("EMPRESA ESPECIALIZADA EM ATENDIMENTO",consulta_completa__11[[#This Row],[14 - Inst. Atuando no Local]]),0)</f>
        <v>0</v>
      </c>
      <c r="CV638" s="86" t="str">
        <f t="shared" si="303"/>
        <v/>
      </c>
      <c r="CW638" s="86">
        <f>IFERROR(FIND("IBAMA",consulta_completa__11[[#This Row],[14 - Inst. Atuando no Local]]),0)</f>
        <v>0</v>
      </c>
      <c r="CX638" s="86" t="str">
        <f t="shared" si="304"/>
        <v/>
      </c>
      <c r="CY638" s="86" t="str">
        <f>IF(consulta_completa__11[[#This Row],[14 - Inst. Atuando no Local]]="","X","")</f>
        <v/>
      </c>
      <c r="CZ638" s="86">
        <f>IFERROR(FIND("OUTRA (S)",consulta_completa__11[[#This Row],[14 - Inst. Atuando no Local]]),0)</f>
        <v>0</v>
      </c>
      <c r="DA638" s="86" t="str">
        <f t="shared" si="305"/>
        <v/>
      </c>
      <c r="DB638" s="37" t="str">
        <f t="shared" si="306"/>
        <v>Sim</v>
      </c>
      <c r="DC638" s="37" t="str">
        <f t="shared" si="307"/>
        <v>Não</v>
      </c>
      <c r="DD638" s="37" t="str">
        <f t="shared" si="308"/>
        <v>Sim</v>
      </c>
      <c r="DE638" s="89" t="str">
        <f t="shared" si="310"/>
        <v>Federal</v>
      </c>
    </row>
    <row r="639" spans="1:109">
      <c r="A639" s="15">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4">
        <f>IFERROR(FIND("Óbitos/feridos",consulta_completa__11[[#This Row],[13 - Ocorrências/Ambientes Atingidos]]),0)</f>
        <v>0</v>
      </c>
      <c r="AY639" s="85" t="str">
        <f t="shared" si="280"/>
        <v/>
      </c>
      <c r="AZ639" s="84">
        <f>IFERROR(FIND("População afetada/evacuada",consulta_completa__11[[#This Row],[13 - Ocorrências/Ambientes Atingidos]]),0)</f>
        <v>0</v>
      </c>
      <c r="BA639" s="84" t="str">
        <f t="shared" si="281"/>
        <v/>
      </c>
      <c r="BB639" s="84">
        <f>IFERROR(FIND("Suspensão de abastecimento de água",consulta_completa__11[[#This Row],[13 - Ocorrências/Ambientes Atingidos]]),0)</f>
        <v>0</v>
      </c>
      <c r="BC639" s="85" t="str">
        <f t="shared" si="309"/>
        <v/>
      </c>
      <c r="BD639" s="84">
        <f>IFERROR(FIND("Rio/córrego",consulta_completa__11[[#This Row],[13 - Ocorrências/Ambientes Atingidos]]),0)</f>
        <v>0</v>
      </c>
      <c r="BE639" s="85" t="str">
        <f t="shared" si="282"/>
        <v/>
      </c>
      <c r="BF639" s="84">
        <f>IFERROR(FIND("Lago",consulta_completa__11[[#This Row],[13 - Ocorrências/Ambientes Atingidos]]),0)</f>
        <v>0</v>
      </c>
      <c r="BG639" s="85" t="str">
        <f t="shared" si="283"/>
        <v/>
      </c>
      <c r="BH639" s="84">
        <f>IFERROR(FIND("Mar",consulta_completa__11[[#This Row],[13 - Ocorrências/Ambientes Atingidos]]),0)</f>
        <v>1</v>
      </c>
      <c r="BI639" s="85" t="str">
        <f t="shared" si="284"/>
        <v>X</v>
      </c>
      <c r="BJ639" s="84">
        <f>IFERROR(FIND("Praia",consulta_completa__11[[#This Row],[13 - Ocorrências/Ambientes Atingidos]]),0)</f>
        <v>0</v>
      </c>
      <c r="BK639" s="85" t="str">
        <f t="shared" si="285"/>
        <v/>
      </c>
      <c r="BL639" s="84">
        <f>IFERROR(FIND("Solo",consulta_completa__11[[#This Row],[13 - Ocorrências/Ambientes Atingidos]]),0)</f>
        <v>0</v>
      </c>
      <c r="BM639" s="85" t="str">
        <f t="shared" si="286"/>
        <v/>
      </c>
      <c r="BN639" s="84">
        <f>IFERROR(FIND("Águas subterrâneas",consulta_completa__11[[#This Row],[13 - Ocorrências/Ambientes Atingidos]]),0)</f>
        <v>0</v>
      </c>
      <c r="BO639" s="85" t="str">
        <f t="shared" si="287"/>
        <v/>
      </c>
      <c r="BP639" s="84">
        <f>IFERROR(FIND("Atmosfera",consulta_completa__11[[#This Row],[13 - Ocorrências/Ambientes Atingidos]]),0)</f>
        <v>0</v>
      </c>
      <c r="BQ639" s="85" t="str">
        <f t="shared" si="288"/>
        <v/>
      </c>
      <c r="BR639" s="84">
        <f>IFERROR(FIND("Flora",consulta_completa__11[[#This Row],[13 - Ocorrências/Ambientes Atingidos]]),0)</f>
        <v>0</v>
      </c>
      <c r="BS639" s="85" t="str">
        <f t="shared" si="289"/>
        <v/>
      </c>
      <c r="BT639" s="84">
        <f>IFERROR(FIND("Fauna",consulta_completa__11[[#This Row],[13 - Ocorrências/Ambientes Atingidos]]),0)</f>
        <v>0</v>
      </c>
      <c r="BU639" s="85" t="str">
        <f t="shared" si="290"/>
        <v/>
      </c>
      <c r="BV639" s="84">
        <f>IFERROR(FIND("UC federal",consulta_completa__11[[#This Row],[13 - Ocorrências/Ambientes Atingidos]]),0)</f>
        <v>0</v>
      </c>
      <c r="BW639" s="85" t="str">
        <f t="shared" si="291"/>
        <v/>
      </c>
      <c r="BX639" s="84">
        <f>IFERROR(FIND("UC estadual/municipal",consulta_completa__11[[#This Row],[13 - Ocorrências/Ambientes Atingidos]]),0)</f>
        <v>0</v>
      </c>
      <c r="BY639" s="85" t="str">
        <f t="shared" si="292"/>
        <v/>
      </c>
      <c r="BZ639" s="84">
        <f>IFERROR(FIND("Outro(s)",consulta_completa__11[[#This Row],[13 - Ocorrências/Ambientes Atingidos]]),0)</f>
        <v>0</v>
      </c>
      <c r="CA639" s="85" t="str">
        <f t="shared" si="293"/>
        <v/>
      </c>
      <c r="CB639" s="84">
        <f>IFERROR(FIND("Sem dano",consulta_completa__11[[#This Row],[13 - Ocorrências/Ambientes Atingidos]]),0)</f>
        <v>0</v>
      </c>
      <c r="CC639" s="85" t="str">
        <f t="shared" si="294"/>
        <v/>
      </c>
      <c r="CD639" s="84" t="str">
        <f>IF(consulta_completa__11[[#This Row],[13 - Ocorrências/Ambientes Atingidos]]="","X","")</f>
        <v/>
      </c>
      <c r="CE639" s="86">
        <f>IFERROR(FIND("IBAMA",consulta_completa__11[[#This Row],[14 - Inst. Atuando no Local]]),0)</f>
        <v>0</v>
      </c>
      <c r="CF639" s="86" t="str">
        <f t="shared" si="295"/>
        <v/>
      </c>
      <c r="CG639" s="86">
        <f>IFERROR(FIND("OEMA",consulta_completa__11[[#This Row],[14 - Inst. Atuando no Local]]),0)</f>
        <v>0</v>
      </c>
      <c r="CH639" s="86" t="str">
        <f t="shared" si="296"/>
        <v/>
      </c>
      <c r="CI639" s="86">
        <f>IFERROR(FIND("DEFESA CIVIL",consulta_completa__11[[#This Row],[14 - Inst. Atuando no Local]]),0)</f>
        <v>0</v>
      </c>
      <c r="CJ639" s="86" t="str">
        <f t="shared" si="297"/>
        <v/>
      </c>
      <c r="CK639" s="86">
        <f>IFERROR(FIND("CORPO DE BOMBEIROS",consulta_completa__11[[#This Row],[14 - Inst. Atuando no Local]]),0)</f>
        <v>0</v>
      </c>
      <c r="CL639" s="86" t="str">
        <f t="shared" si="298"/>
        <v/>
      </c>
      <c r="CM639" s="86">
        <f>IFERROR(FIND("POLÍCIA RODOVIÁRIA",consulta_completa__11[[#This Row],[14 - Inst. Atuando no Local]]),0)</f>
        <v>0</v>
      </c>
      <c r="CN639" s="86" t="str">
        <f t="shared" si="299"/>
        <v/>
      </c>
      <c r="CO639" s="86">
        <f>IFERROR(FIND("POLÍCIA MILITAR",consulta_completa__11[[#This Row],[14 - Inst. Atuando no Local]]),0)</f>
        <v>0</v>
      </c>
      <c r="CP639" s="86" t="str">
        <f t="shared" si="300"/>
        <v/>
      </c>
      <c r="CQ639" s="86">
        <f>IFERROR(FIND("POLÍCIA CIVIL",consulta_completa__11[[#This Row],[14 - Inst. Atuando no Local]]),0)</f>
        <v>0</v>
      </c>
      <c r="CR639" s="86" t="str">
        <f t="shared" si="301"/>
        <v/>
      </c>
      <c r="CS639" s="86">
        <f>IFERROR(FIND("MARINHA DO BRASIL",consulta_completa__11[[#This Row],[14 - Inst. Atuando no Local]]),0)</f>
        <v>0</v>
      </c>
      <c r="CT639" s="86" t="str">
        <f t="shared" si="302"/>
        <v/>
      </c>
      <c r="CU639" s="86">
        <f>IFERROR(FIND("EMPRESA ESPECIALIZADA EM ATENDIMENTO",consulta_completa__11[[#This Row],[14 - Inst. Atuando no Local]]),0)</f>
        <v>0</v>
      </c>
      <c r="CV639" s="86" t="str">
        <f t="shared" si="303"/>
        <v/>
      </c>
      <c r="CW639" s="86">
        <f>IFERROR(FIND("IBAMA",consulta_completa__11[[#This Row],[14 - Inst. Atuando no Local]]),0)</f>
        <v>0</v>
      </c>
      <c r="CX639" s="86" t="str">
        <f t="shared" si="304"/>
        <v/>
      </c>
      <c r="CY639" s="86" t="str">
        <f>IF(consulta_completa__11[[#This Row],[14 - Inst. Atuando no Local]]="","X","")</f>
        <v>X</v>
      </c>
      <c r="CZ639" s="86">
        <f>IFERROR(FIND("OUTRA (S)",consulta_completa__11[[#This Row],[14 - Inst. Atuando no Local]]),0)</f>
        <v>0</v>
      </c>
      <c r="DA639" s="86" t="str">
        <f t="shared" si="305"/>
        <v/>
      </c>
      <c r="DB639" s="37" t="str">
        <f t="shared" si="306"/>
        <v>Sim</v>
      </c>
      <c r="DC639" s="37" t="str">
        <f t="shared" si="307"/>
        <v>Não</v>
      </c>
      <c r="DD639" s="37" t="str">
        <f t="shared" si="308"/>
        <v>Sim</v>
      </c>
      <c r="DE639" s="89" t="str">
        <f t="shared" si="310"/>
        <v>Federal</v>
      </c>
    </row>
    <row r="640" spans="1:109">
      <c r="A640" s="15">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4">
        <f>IFERROR(FIND("Óbitos/feridos",consulta_completa__11[[#This Row],[13 - Ocorrências/Ambientes Atingidos]]),0)</f>
        <v>0</v>
      </c>
      <c r="AY640" s="85" t="str">
        <f t="shared" si="280"/>
        <v/>
      </c>
      <c r="AZ640" s="84">
        <f>IFERROR(FIND("População afetada/evacuada",consulta_completa__11[[#This Row],[13 - Ocorrências/Ambientes Atingidos]]),0)</f>
        <v>0</v>
      </c>
      <c r="BA640" s="84" t="str">
        <f t="shared" si="281"/>
        <v/>
      </c>
      <c r="BB640" s="84">
        <f>IFERROR(FIND("Suspensão de abastecimento de água",consulta_completa__11[[#This Row],[13 - Ocorrências/Ambientes Atingidos]]),0)</f>
        <v>0</v>
      </c>
      <c r="BC640" s="85" t="str">
        <f t="shared" si="309"/>
        <v/>
      </c>
      <c r="BD640" s="84">
        <f>IFERROR(FIND("Rio/córrego",consulta_completa__11[[#This Row],[13 - Ocorrências/Ambientes Atingidos]]),0)</f>
        <v>0</v>
      </c>
      <c r="BE640" s="85" t="str">
        <f t="shared" si="282"/>
        <v/>
      </c>
      <c r="BF640" s="84">
        <f>IFERROR(FIND("Lago",consulta_completa__11[[#This Row],[13 - Ocorrências/Ambientes Atingidos]]),0)</f>
        <v>0</v>
      </c>
      <c r="BG640" s="85" t="str">
        <f t="shared" si="283"/>
        <v/>
      </c>
      <c r="BH640" s="84">
        <f>IFERROR(FIND("Mar",consulta_completa__11[[#This Row],[13 - Ocorrências/Ambientes Atingidos]]),0)</f>
        <v>0</v>
      </c>
      <c r="BI640" s="85" t="str">
        <f t="shared" si="284"/>
        <v/>
      </c>
      <c r="BJ640" s="84">
        <f>IFERROR(FIND("Praia",consulta_completa__11[[#This Row],[13 - Ocorrências/Ambientes Atingidos]]),0)</f>
        <v>0</v>
      </c>
      <c r="BK640" s="85" t="str">
        <f t="shared" si="285"/>
        <v/>
      </c>
      <c r="BL640" s="84">
        <f>IFERROR(FIND("Solo",consulta_completa__11[[#This Row],[13 - Ocorrências/Ambientes Atingidos]]),0)</f>
        <v>1</v>
      </c>
      <c r="BM640" s="85" t="str">
        <f t="shared" si="286"/>
        <v>X</v>
      </c>
      <c r="BN640" s="84">
        <f>IFERROR(FIND("Águas subterrâneas",consulta_completa__11[[#This Row],[13 - Ocorrências/Ambientes Atingidos]]),0)</f>
        <v>0</v>
      </c>
      <c r="BO640" s="85" t="str">
        <f t="shared" si="287"/>
        <v/>
      </c>
      <c r="BP640" s="84">
        <f>IFERROR(FIND("Atmosfera",consulta_completa__11[[#This Row],[13 - Ocorrências/Ambientes Atingidos]]),0)</f>
        <v>0</v>
      </c>
      <c r="BQ640" s="85" t="str">
        <f t="shared" si="288"/>
        <v/>
      </c>
      <c r="BR640" s="84">
        <f>IFERROR(FIND("Flora",consulta_completa__11[[#This Row],[13 - Ocorrências/Ambientes Atingidos]]),0)</f>
        <v>0</v>
      </c>
      <c r="BS640" s="85" t="str">
        <f t="shared" si="289"/>
        <v/>
      </c>
      <c r="BT640" s="84">
        <f>IFERROR(FIND("Fauna",consulta_completa__11[[#This Row],[13 - Ocorrências/Ambientes Atingidos]]),0)</f>
        <v>0</v>
      </c>
      <c r="BU640" s="85" t="str">
        <f t="shared" si="290"/>
        <v/>
      </c>
      <c r="BV640" s="84">
        <f>IFERROR(FIND("UC federal",consulta_completa__11[[#This Row],[13 - Ocorrências/Ambientes Atingidos]]),0)</f>
        <v>0</v>
      </c>
      <c r="BW640" s="85" t="str">
        <f t="shared" si="291"/>
        <v/>
      </c>
      <c r="BX640" s="84">
        <f>IFERROR(FIND("UC estadual/municipal",consulta_completa__11[[#This Row],[13 - Ocorrências/Ambientes Atingidos]]),0)</f>
        <v>0</v>
      </c>
      <c r="BY640" s="85" t="str">
        <f t="shared" si="292"/>
        <v/>
      </c>
      <c r="BZ640" s="84">
        <f>IFERROR(FIND("Outro(s)",consulta_completa__11[[#This Row],[13 - Ocorrências/Ambientes Atingidos]]),0)</f>
        <v>0</v>
      </c>
      <c r="CA640" s="85" t="str">
        <f t="shared" si="293"/>
        <v/>
      </c>
      <c r="CB640" s="84">
        <f>IFERROR(FIND("Sem dano",consulta_completa__11[[#This Row],[13 - Ocorrências/Ambientes Atingidos]]),0)</f>
        <v>0</v>
      </c>
      <c r="CC640" s="85" t="str">
        <f t="shared" si="294"/>
        <v/>
      </c>
      <c r="CD640" s="84" t="str">
        <f>IF(consulta_completa__11[[#This Row],[13 - Ocorrências/Ambientes Atingidos]]="","X","")</f>
        <v/>
      </c>
      <c r="CE640" s="86">
        <f>IFERROR(FIND("IBAMA",consulta_completa__11[[#This Row],[14 - Inst. Atuando no Local]]),0)</f>
        <v>0</v>
      </c>
      <c r="CF640" s="86" t="str">
        <f t="shared" si="295"/>
        <v/>
      </c>
      <c r="CG640" s="86">
        <f>IFERROR(FIND("OEMA",consulta_completa__11[[#This Row],[14 - Inst. Atuando no Local]]),0)</f>
        <v>0</v>
      </c>
      <c r="CH640" s="86" t="str">
        <f t="shared" si="296"/>
        <v/>
      </c>
      <c r="CI640" s="86">
        <f>IFERROR(FIND("DEFESA CIVIL",consulta_completa__11[[#This Row],[14 - Inst. Atuando no Local]]),0)</f>
        <v>0</v>
      </c>
      <c r="CJ640" s="86" t="str">
        <f t="shared" si="297"/>
        <v/>
      </c>
      <c r="CK640" s="86">
        <f>IFERROR(FIND("CORPO DE BOMBEIROS",consulta_completa__11[[#This Row],[14 - Inst. Atuando no Local]]),0)</f>
        <v>0</v>
      </c>
      <c r="CL640" s="86" t="str">
        <f t="shared" si="298"/>
        <v/>
      </c>
      <c r="CM640" s="86">
        <f>IFERROR(FIND("POLÍCIA RODOVIÁRIA",consulta_completa__11[[#This Row],[14 - Inst. Atuando no Local]]),0)</f>
        <v>0</v>
      </c>
      <c r="CN640" s="86" t="str">
        <f t="shared" si="299"/>
        <v/>
      </c>
      <c r="CO640" s="86">
        <f>IFERROR(FIND("POLÍCIA MILITAR",consulta_completa__11[[#This Row],[14 - Inst. Atuando no Local]]),0)</f>
        <v>0</v>
      </c>
      <c r="CP640" s="86" t="str">
        <f t="shared" si="300"/>
        <v/>
      </c>
      <c r="CQ640" s="86">
        <f>IFERROR(FIND("POLÍCIA CIVIL",consulta_completa__11[[#This Row],[14 - Inst. Atuando no Local]]),0)</f>
        <v>0</v>
      </c>
      <c r="CR640" s="86" t="str">
        <f t="shared" si="301"/>
        <v/>
      </c>
      <c r="CS640" s="86">
        <f>IFERROR(FIND("MARINHA DO BRASIL",consulta_completa__11[[#This Row],[14 - Inst. Atuando no Local]]),0)</f>
        <v>0</v>
      </c>
      <c r="CT640" s="86" t="str">
        <f t="shared" si="302"/>
        <v/>
      </c>
      <c r="CU640" s="86">
        <f>IFERROR(FIND("EMPRESA ESPECIALIZADA EM ATENDIMENTO",consulta_completa__11[[#This Row],[14 - Inst. Atuando no Local]]),0)</f>
        <v>0</v>
      </c>
      <c r="CV640" s="86" t="str">
        <f t="shared" si="303"/>
        <v/>
      </c>
      <c r="CW640" s="86">
        <f>IFERROR(FIND("IBAMA",consulta_completa__11[[#This Row],[14 - Inst. Atuando no Local]]),0)</f>
        <v>0</v>
      </c>
      <c r="CX640" s="86" t="str">
        <f t="shared" si="304"/>
        <v/>
      </c>
      <c r="CY640" s="86" t="str">
        <f>IF(consulta_completa__11[[#This Row],[14 - Inst. Atuando no Local]]="","X","")</f>
        <v/>
      </c>
      <c r="CZ640" s="86">
        <f>IFERROR(FIND("OUTRA (S)",consulta_completa__11[[#This Row],[14 - Inst. Atuando no Local]]),0)</f>
        <v>0</v>
      </c>
      <c r="DA640" s="86" t="str">
        <f t="shared" si="305"/>
        <v/>
      </c>
      <c r="DB640" s="37" t="str">
        <f t="shared" si="306"/>
        <v>Sim</v>
      </c>
      <c r="DC640" s="37" t="str">
        <f t="shared" si="307"/>
        <v>Não</v>
      </c>
      <c r="DD640" s="37" t="str">
        <f t="shared" si="308"/>
        <v>Sim</v>
      </c>
      <c r="DE640" s="89" t="str">
        <f>IF(AD640=1,"Federal",IF(AD640=2,"Estadual",IF(AD640=0,"Sem informação","")))</f>
        <v>Sem informação</v>
      </c>
    </row>
    <row r="641" spans="1:109">
      <c r="A641" s="15">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4">
        <f>IFERROR(FIND("Óbitos/feridos",consulta_completa__11[[#This Row],[13 - Ocorrências/Ambientes Atingidos]]),0)</f>
        <v>0</v>
      </c>
      <c r="AY641" s="85" t="str">
        <f t="shared" si="280"/>
        <v/>
      </c>
      <c r="AZ641" s="84">
        <f>IFERROR(FIND("População afetada/evacuada",consulta_completa__11[[#This Row],[13 - Ocorrências/Ambientes Atingidos]]),0)</f>
        <v>0</v>
      </c>
      <c r="BA641" s="84" t="str">
        <f t="shared" si="281"/>
        <v/>
      </c>
      <c r="BB641" s="84">
        <f>IFERROR(FIND("Suspensão de abastecimento de água",consulta_completa__11[[#This Row],[13 - Ocorrências/Ambientes Atingidos]]),0)</f>
        <v>0</v>
      </c>
      <c r="BC641" s="85" t="str">
        <f t="shared" si="309"/>
        <v/>
      </c>
      <c r="BD641" s="84">
        <f>IFERROR(FIND("Rio/córrego",consulta_completa__11[[#This Row],[13 - Ocorrências/Ambientes Atingidos]]),0)</f>
        <v>0</v>
      </c>
      <c r="BE641" s="85" t="str">
        <f t="shared" si="282"/>
        <v/>
      </c>
      <c r="BF641" s="84">
        <f>IFERROR(FIND("Lago",consulta_completa__11[[#This Row],[13 - Ocorrências/Ambientes Atingidos]]),0)</f>
        <v>0</v>
      </c>
      <c r="BG641" s="85" t="str">
        <f t="shared" si="283"/>
        <v/>
      </c>
      <c r="BH641" s="84">
        <f>IFERROR(FIND("Mar",consulta_completa__11[[#This Row],[13 - Ocorrências/Ambientes Atingidos]]),0)</f>
        <v>1</v>
      </c>
      <c r="BI641" s="85" t="str">
        <f t="shared" si="284"/>
        <v>X</v>
      </c>
      <c r="BJ641" s="84">
        <f>IFERROR(FIND("Praia",consulta_completa__11[[#This Row],[13 - Ocorrências/Ambientes Atingidos]]),0)</f>
        <v>0</v>
      </c>
      <c r="BK641" s="85" t="str">
        <f t="shared" si="285"/>
        <v/>
      </c>
      <c r="BL641" s="84">
        <f>IFERROR(FIND("Solo",consulta_completa__11[[#This Row],[13 - Ocorrências/Ambientes Atingidos]]),0)</f>
        <v>0</v>
      </c>
      <c r="BM641" s="85" t="str">
        <f t="shared" si="286"/>
        <v/>
      </c>
      <c r="BN641" s="84">
        <f>IFERROR(FIND("Águas subterrâneas",consulta_completa__11[[#This Row],[13 - Ocorrências/Ambientes Atingidos]]),0)</f>
        <v>0</v>
      </c>
      <c r="BO641" s="85" t="str">
        <f t="shared" si="287"/>
        <v/>
      </c>
      <c r="BP641" s="84">
        <f>IFERROR(FIND("Atmosfera",consulta_completa__11[[#This Row],[13 - Ocorrências/Ambientes Atingidos]]),0)</f>
        <v>0</v>
      </c>
      <c r="BQ641" s="85" t="str">
        <f t="shared" si="288"/>
        <v/>
      </c>
      <c r="BR641" s="84">
        <f>IFERROR(FIND("Flora",consulta_completa__11[[#This Row],[13 - Ocorrências/Ambientes Atingidos]]),0)</f>
        <v>0</v>
      </c>
      <c r="BS641" s="85" t="str">
        <f t="shared" si="289"/>
        <v/>
      </c>
      <c r="BT641" s="84">
        <f>IFERROR(FIND("Fauna",consulta_completa__11[[#This Row],[13 - Ocorrências/Ambientes Atingidos]]),0)</f>
        <v>0</v>
      </c>
      <c r="BU641" s="85" t="str">
        <f t="shared" si="290"/>
        <v/>
      </c>
      <c r="BV641" s="84">
        <f>IFERROR(FIND("UC federal",consulta_completa__11[[#This Row],[13 - Ocorrências/Ambientes Atingidos]]),0)</f>
        <v>0</v>
      </c>
      <c r="BW641" s="85" t="str">
        <f t="shared" si="291"/>
        <v/>
      </c>
      <c r="BX641" s="84">
        <f>IFERROR(FIND("UC estadual/municipal",consulta_completa__11[[#This Row],[13 - Ocorrências/Ambientes Atingidos]]),0)</f>
        <v>0</v>
      </c>
      <c r="BY641" s="85" t="str">
        <f t="shared" si="292"/>
        <v/>
      </c>
      <c r="BZ641" s="84">
        <f>IFERROR(FIND("Outro(s)",consulta_completa__11[[#This Row],[13 - Ocorrências/Ambientes Atingidos]]),0)</f>
        <v>0</v>
      </c>
      <c r="CA641" s="85" t="str">
        <f t="shared" si="293"/>
        <v/>
      </c>
      <c r="CB641" s="84">
        <f>IFERROR(FIND("Sem dano",consulta_completa__11[[#This Row],[13 - Ocorrências/Ambientes Atingidos]]),0)</f>
        <v>0</v>
      </c>
      <c r="CC641" s="85" t="str">
        <f t="shared" si="294"/>
        <v/>
      </c>
      <c r="CD641" s="84" t="str">
        <f>IF(consulta_completa__11[[#This Row],[13 - Ocorrências/Ambientes Atingidos]]="","X","")</f>
        <v/>
      </c>
      <c r="CE641" s="86">
        <f>IFERROR(FIND("IBAMA",consulta_completa__11[[#This Row],[14 - Inst. Atuando no Local]]),0)</f>
        <v>0</v>
      </c>
      <c r="CF641" s="86" t="str">
        <f t="shared" si="295"/>
        <v/>
      </c>
      <c r="CG641" s="86">
        <f>IFERROR(FIND("OEMA",consulta_completa__11[[#This Row],[14 - Inst. Atuando no Local]]),0)</f>
        <v>0</v>
      </c>
      <c r="CH641" s="86" t="str">
        <f t="shared" si="296"/>
        <v/>
      </c>
      <c r="CI641" s="86">
        <f>IFERROR(FIND("DEFESA CIVIL",consulta_completa__11[[#This Row],[14 - Inst. Atuando no Local]]),0)</f>
        <v>0</v>
      </c>
      <c r="CJ641" s="86" t="str">
        <f t="shared" si="297"/>
        <v/>
      </c>
      <c r="CK641" s="86">
        <f>IFERROR(FIND("CORPO DE BOMBEIROS",consulta_completa__11[[#This Row],[14 - Inst. Atuando no Local]]),0)</f>
        <v>0</v>
      </c>
      <c r="CL641" s="86" t="str">
        <f t="shared" si="298"/>
        <v/>
      </c>
      <c r="CM641" s="86">
        <f>IFERROR(FIND("POLÍCIA RODOVIÁRIA",consulta_completa__11[[#This Row],[14 - Inst. Atuando no Local]]),0)</f>
        <v>0</v>
      </c>
      <c r="CN641" s="86" t="str">
        <f t="shared" si="299"/>
        <v/>
      </c>
      <c r="CO641" s="86">
        <f>IFERROR(FIND("POLÍCIA MILITAR",consulta_completa__11[[#This Row],[14 - Inst. Atuando no Local]]),0)</f>
        <v>0</v>
      </c>
      <c r="CP641" s="86" t="str">
        <f t="shared" si="300"/>
        <v/>
      </c>
      <c r="CQ641" s="86">
        <f>IFERROR(FIND("POLÍCIA CIVIL",consulta_completa__11[[#This Row],[14 - Inst. Atuando no Local]]),0)</f>
        <v>0</v>
      </c>
      <c r="CR641" s="86" t="str">
        <f t="shared" si="301"/>
        <v/>
      </c>
      <c r="CS641" s="86">
        <f>IFERROR(FIND("MARINHA DO BRASIL",consulta_completa__11[[#This Row],[14 - Inst. Atuando no Local]]),0)</f>
        <v>0</v>
      </c>
      <c r="CT641" s="86" t="str">
        <f t="shared" si="302"/>
        <v/>
      </c>
      <c r="CU641" s="86">
        <f>IFERROR(FIND("EMPRESA ESPECIALIZADA EM ATENDIMENTO",consulta_completa__11[[#This Row],[14 - Inst. Atuando no Local]]),0)</f>
        <v>0</v>
      </c>
      <c r="CV641" s="86" t="str">
        <f t="shared" si="303"/>
        <v/>
      </c>
      <c r="CW641" s="86">
        <f>IFERROR(FIND("IBAMA",consulta_completa__11[[#This Row],[14 - Inst. Atuando no Local]]),0)</f>
        <v>0</v>
      </c>
      <c r="CX641" s="86" t="str">
        <f t="shared" si="304"/>
        <v/>
      </c>
      <c r="CY641" s="86" t="str">
        <f>IF(consulta_completa__11[[#This Row],[14 - Inst. Atuando no Local]]="","X","")</f>
        <v/>
      </c>
      <c r="CZ641" s="86">
        <f>IFERROR(FIND("OUTRA (S)",consulta_completa__11[[#This Row],[14 - Inst. Atuando no Local]]),0)</f>
        <v>0</v>
      </c>
      <c r="DA641" s="86" t="str">
        <f t="shared" si="305"/>
        <v/>
      </c>
      <c r="DB641" s="37" t="str">
        <f t="shared" si="306"/>
        <v>Sim</v>
      </c>
      <c r="DC641" s="37" t="str">
        <f t="shared" si="307"/>
        <v>Não</v>
      </c>
      <c r="DD641" s="37" t="str">
        <f t="shared" si="308"/>
        <v>Sim</v>
      </c>
      <c r="DE641" s="89" t="str">
        <f t="shared" si="310"/>
        <v>Federal</v>
      </c>
    </row>
    <row r="642" spans="1:109">
      <c r="A642" s="15">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4">
        <f>IFERROR(FIND("Óbitos/feridos",consulta_completa__11[[#This Row],[13 - Ocorrências/Ambientes Atingidos]]),0)</f>
        <v>0</v>
      </c>
      <c r="AY642" s="85" t="str">
        <f t="shared" si="280"/>
        <v/>
      </c>
      <c r="AZ642" s="84">
        <f>IFERROR(FIND("População afetada/evacuada",consulta_completa__11[[#This Row],[13 - Ocorrências/Ambientes Atingidos]]),0)</f>
        <v>0</v>
      </c>
      <c r="BA642" s="84" t="str">
        <f t="shared" si="281"/>
        <v/>
      </c>
      <c r="BB642" s="84">
        <f>IFERROR(FIND("Suspensão de abastecimento de água",consulta_completa__11[[#This Row],[13 - Ocorrências/Ambientes Atingidos]]),0)</f>
        <v>0</v>
      </c>
      <c r="BC642" s="85" t="str">
        <f t="shared" si="309"/>
        <v/>
      </c>
      <c r="BD642" s="84">
        <f>IFERROR(FIND("Rio/córrego",consulta_completa__11[[#This Row],[13 - Ocorrências/Ambientes Atingidos]]),0)</f>
        <v>0</v>
      </c>
      <c r="BE642" s="85" t="str">
        <f t="shared" si="282"/>
        <v/>
      </c>
      <c r="BF642" s="84">
        <f>IFERROR(FIND("Lago",consulta_completa__11[[#This Row],[13 - Ocorrências/Ambientes Atingidos]]),0)</f>
        <v>0</v>
      </c>
      <c r="BG642" s="85" t="str">
        <f t="shared" si="283"/>
        <v/>
      </c>
      <c r="BH642" s="84">
        <f>IFERROR(FIND("Mar",consulta_completa__11[[#This Row],[13 - Ocorrências/Ambientes Atingidos]]),0)</f>
        <v>1</v>
      </c>
      <c r="BI642" s="85" t="str">
        <f t="shared" si="284"/>
        <v>X</v>
      </c>
      <c r="BJ642" s="84">
        <f>IFERROR(FIND("Praia",consulta_completa__11[[#This Row],[13 - Ocorrências/Ambientes Atingidos]]),0)</f>
        <v>0</v>
      </c>
      <c r="BK642" s="85" t="str">
        <f t="shared" si="285"/>
        <v/>
      </c>
      <c r="BL642" s="84">
        <f>IFERROR(FIND("Solo",consulta_completa__11[[#This Row],[13 - Ocorrências/Ambientes Atingidos]]),0)</f>
        <v>0</v>
      </c>
      <c r="BM642" s="85" t="str">
        <f t="shared" si="286"/>
        <v/>
      </c>
      <c r="BN642" s="84">
        <f>IFERROR(FIND("Águas subterrâneas",consulta_completa__11[[#This Row],[13 - Ocorrências/Ambientes Atingidos]]),0)</f>
        <v>0</v>
      </c>
      <c r="BO642" s="85" t="str">
        <f t="shared" si="287"/>
        <v/>
      </c>
      <c r="BP642" s="84">
        <f>IFERROR(FIND("Atmosfera",consulta_completa__11[[#This Row],[13 - Ocorrências/Ambientes Atingidos]]),0)</f>
        <v>0</v>
      </c>
      <c r="BQ642" s="85" t="str">
        <f t="shared" si="288"/>
        <v/>
      </c>
      <c r="BR642" s="84">
        <f>IFERROR(FIND("Flora",consulta_completa__11[[#This Row],[13 - Ocorrências/Ambientes Atingidos]]),0)</f>
        <v>0</v>
      </c>
      <c r="BS642" s="85" t="str">
        <f t="shared" si="289"/>
        <v/>
      </c>
      <c r="BT642" s="84">
        <f>IFERROR(FIND("Fauna",consulta_completa__11[[#This Row],[13 - Ocorrências/Ambientes Atingidos]]),0)</f>
        <v>0</v>
      </c>
      <c r="BU642" s="85" t="str">
        <f t="shared" si="290"/>
        <v/>
      </c>
      <c r="BV642" s="84">
        <f>IFERROR(FIND("UC federal",consulta_completa__11[[#This Row],[13 - Ocorrências/Ambientes Atingidos]]),0)</f>
        <v>0</v>
      </c>
      <c r="BW642" s="85" t="str">
        <f t="shared" si="291"/>
        <v/>
      </c>
      <c r="BX642" s="84">
        <f>IFERROR(FIND("UC estadual/municipal",consulta_completa__11[[#This Row],[13 - Ocorrências/Ambientes Atingidos]]),0)</f>
        <v>0</v>
      </c>
      <c r="BY642" s="85" t="str">
        <f t="shared" si="292"/>
        <v/>
      </c>
      <c r="BZ642" s="84">
        <f>IFERROR(FIND("Outro(s)",consulta_completa__11[[#This Row],[13 - Ocorrências/Ambientes Atingidos]]),0)</f>
        <v>0</v>
      </c>
      <c r="CA642" s="85" t="str">
        <f t="shared" si="293"/>
        <v/>
      </c>
      <c r="CB642" s="84">
        <f>IFERROR(FIND("Sem dano",consulta_completa__11[[#This Row],[13 - Ocorrências/Ambientes Atingidos]]),0)</f>
        <v>0</v>
      </c>
      <c r="CC642" s="85" t="str">
        <f t="shared" si="294"/>
        <v/>
      </c>
      <c r="CD642" s="84" t="str">
        <f>IF(consulta_completa__11[[#This Row],[13 - Ocorrências/Ambientes Atingidos]]="","X","")</f>
        <v/>
      </c>
      <c r="CE642" s="86">
        <f>IFERROR(FIND("IBAMA",consulta_completa__11[[#This Row],[14 - Inst. Atuando no Local]]),0)</f>
        <v>0</v>
      </c>
      <c r="CF642" s="86" t="str">
        <f t="shared" si="295"/>
        <v/>
      </c>
      <c r="CG642" s="86">
        <f>IFERROR(FIND("OEMA",consulta_completa__11[[#This Row],[14 - Inst. Atuando no Local]]),0)</f>
        <v>0</v>
      </c>
      <c r="CH642" s="86" t="str">
        <f t="shared" si="296"/>
        <v/>
      </c>
      <c r="CI642" s="86">
        <f>IFERROR(FIND("DEFESA CIVIL",consulta_completa__11[[#This Row],[14 - Inst. Atuando no Local]]),0)</f>
        <v>0</v>
      </c>
      <c r="CJ642" s="86" t="str">
        <f t="shared" si="297"/>
        <v/>
      </c>
      <c r="CK642" s="86">
        <f>IFERROR(FIND("CORPO DE BOMBEIROS",consulta_completa__11[[#This Row],[14 - Inst. Atuando no Local]]),0)</f>
        <v>0</v>
      </c>
      <c r="CL642" s="86" t="str">
        <f t="shared" si="298"/>
        <v/>
      </c>
      <c r="CM642" s="86">
        <f>IFERROR(FIND("POLÍCIA RODOVIÁRIA",consulta_completa__11[[#This Row],[14 - Inst. Atuando no Local]]),0)</f>
        <v>0</v>
      </c>
      <c r="CN642" s="86" t="str">
        <f t="shared" si="299"/>
        <v/>
      </c>
      <c r="CO642" s="86">
        <f>IFERROR(FIND("POLÍCIA MILITAR",consulta_completa__11[[#This Row],[14 - Inst. Atuando no Local]]),0)</f>
        <v>0</v>
      </c>
      <c r="CP642" s="86" t="str">
        <f t="shared" si="300"/>
        <v/>
      </c>
      <c r="CQ642" s="86">
        <f>IFERROR(FIND("POLÍCIA CIVIL",consulta_completa__11[[#This Row],[14 - Inst. Atuando no Local]]),0)</f>
        <v>0</v>
      </c>
      <c r="CR642" s="86" t="str">
        <f t="shared" si="301"/>
        <v/>
      </c>
      <c r="CS642" s="86">
        <f>IFERROR(FIND("MARINHA DO BRASIL",consulta_completa__11[[#This Row],[14 - Inst. Atuando no Local]]),0)</f>
        <v>0</v>
      </c>
      <c r="CT642" s="86" t="str">
        <f t="shared" si="302"/>
        <v/>
      </c>
      <c r="CU642" s="86">
        <f>IFERROR(FIND("EMPRESA ESPECIALIZADA EM ATENDIMENTO",consulta_completa__11[[#This Row],[14 - Inst. Atuando no Local]]),0)</f>
        <v>0</v>
      </c>
      <c r="CV642" s="86" t="str">
        <f t="shared" si="303"/>
        <v/>
      </c>
      <c r="CW642" s="86">
        <f>IFERROR(FIND("IBAMA",consulta_completa__11[[#This Row],[14 - Inst. Atuando no Local]]),0)</f>
        <v>0</v>
      </c>
      <c r="CX642" s="86" t="str">
        <f t="shared" si="304"/>
        <v/>
      </c>
      <c r="CY642" s="86" t="str">
        <f>IF(consulta_completa__11[[#This Row],[14 - Inst. Atuando no Local]]="","X","")</f>
        <v/>
      </c>
      <c r="CZ642" s="86">
        <f>IFERROR(FIND("OUTRA (S)",consulta_completa__11[[#This Row],[14 - Inst. Atuando no Local]]),0)</f>
        <v>0</v>
      </c>
      <c r="DA642" s="86" t="str">
        <f t="shared" si="305"/>
        <v/>
      </c>
      <c r="DB642" s="37" t="str">
        <f t="shared" si="306"/>
        <v>Sim</v>
      </c>
      <c r="DC642" s="37" t="str">
        <f t="shared" si="307"/>
        <v>Não</v>
      </c>
      <c r="DD642" s="37" t="str">
        <f t="shared" si="308"/>
        <v>Sim</v>
      </c>
      <c r="DE642" s="89" t="str">
        <f t="shared" si="310"/>
        <v>Federal</v>
      </c>
    </row>
    <row r="643" spans="1:109">
      <c r="A643" s="15">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4">
        <f>IFERROR(FIND("Óbitos/feridos",consulta_completa__11[[#This Row],[13 - Ocorrências/Ambientes Atingidos]]),0)</f>
        <v>0</v>
      </c>
      <c r="AY643" s="85" t="str">
        <f t="shared" ref="AY643:AY706" si="311">IF(AX643=0,"","X")</f>
        <v/>
      </c>
      <c r="AZ643" s="84">
        <f>IFERROR(FIND("População afetada/evacuada",consulta_completa__11[[#This Row],[13 - Ocorrências/Ambientes Atingidos]]),0)</f>
        <v>0</v>
      </c>
      <c r="BA643" s="84" t="str">
        <f t="shared" ref="BA643:BA706" si="312">IF(AZ643=0,"","X")</f>
        <v/>
      </c>
      <c r="BB643" s="84">
        <f>IFERROR(FIND("Suspensão de abastecimento de água",consulta_completa__11[[#This Row],[13 - Ocorrências/Ambientes Atingidos]]),0)</f>
        <v>0</v>
      </c>
      <c r="BC643" s="85" t="str">
        <f t="shared" si="309"/>
        <v/>
      </c>
      <c r="BD643" s="84">
        <f>IFERROR(FIND("Rio/córrego",consulta_completa__11[[#This Row],[13 - Ocorrências/Ambientes Atingidos]]),0)</f>
        <v>0</v>
      </c>
      <c r="BE643" s="85" t="str">
        <f t="shared" ref="BE643:BE706" si="313">IF(BD643=0,"","X")</f>
        <v/>
      </c>
      <c r="BF643" s="84">
        <f>IFERROR(FIND("Lago",consulta_completa__11[[#This Row],[13 - Ocorrências/Ambientes Atingidos]]),0)</f>
        <v>0</v>
      </c>
      <c r="BG643" s="85" t="str">
        <f t="shared" ref="BG643:BG706" si="314">IF(BF643=0,"","X")</f>
        <v/>
      </c>
      <c r="BH643" s="84">
        <f>IFERROR(FIND("Mar",consulta_completa__11[[#This Row],[13 - Ocorrências/Ambientes Atingidos]]),0)</f>
        <v>1</v>
      </c>
      <c r="BI643" s="85" t="str">
        <f t="shared" ref="BI643:BI706" si="315">IF(BH643=0,"","X")</f>
        <v>X</v>
      </c>
      <c r="BJ643" s="84">
        <f>IFERROR(FIND("Praia",consulta_completa__11[[#This Row],[13 - Ocorrências/Ambientes Atingidos]]),0)</f>
        <v>0</v>
      </c>
      <c r="BK643" s="85" t="str">
        <f t="shared" ref="BK643:BK706" si="316">IF(BJ643=0,"","X")</f>
        <v/>
      </c>
      <c r="BL643" s="84">
        <f>IFERROR(FIND("Solo",consulta_completa__11[[#This Row],[13 - Ocorrências/Ambientes Atingidos]]),0)</f>
        <v>0</v>
      </c>
      <c r="BM643" s="85" t="str">
        <f t="shared" ref="BM643:BM706" si="317">IF(BL643=0,"","X")</f>
        <v/>
      </c>
      <c r="BN643" s="84">
        <f>IFERROR(FIND("Águas subterrâneas",consulta_completa__11[[#This Row],[13 - Ocorrências/Ambientes Atingidos]]),0)</f>
        <v>0</v>
      </c>
      <c r="BO643" s="85" t="str">
        <f t="shared" ref="BO643:BO706" si="318">IF(BN643=0,"","X")</f>
        <v/>
      </c>
      <c r="BP643" s="84">
        <f>IFERROR(FIND("Atmosfera",consulta_completa__11[[#This Row],[13 - Ocorrências/Ambientes Atingidos]]),0)</f>
        <v>0</v>
      </c>
      <c r="BQ643" s="85" t="str">
        <f t="shared" ref="BQ643:BQ706" si="319">IF(BP643=0,"","X")</f>
        <v/>
      </c>
      <c r="BR643" s="84">
        <f>IFERROR(FIND("Flora",consulta_completa__11[[#This Row],[13 - Ocorrências/Ambientes Atingidos]]),0)</f>
        <v>0</v>
      </c>
      <c r="BS643" s="85" t="str">
        <f t="shared" ref="BS643:BS706" si="320">IF(BR643=0,"","X")</f>
        <v/>
      </c>
      <c r="BT643" s="84">
        <f>IFERROR(FIND("Fauna",consulta_completa__11[[#This Row],[13 - Ocorrências/Ambientes Atingidos]]),0)</f>
        <v>0</v>
      </c>
      <c r="BU643" s="85" t="str">
        <f t="shared" ref="BU643:BU706" si="321">IF(BT643=0,"","X")</f>
        <v/>
      </c>
      <c r="BV643" s="84">
        <f>IFERROR(FIND("UC federal",consulta_completa__11[[#This Row],[13 - Ocorrências/Ambientes Atingidos]]),0)</f>
        <v>0</v>
      </c>
      <c r="BW643" s="85" t="str">
        <f t="shared" ref="BW643:BW706" si="322">IF(BV643=0,"","X")</f>
        <v/>
      </c>
      <c r="BX643" s="84">
        <f>IFERROR(FIND("UC estadual/municipal",consulta_completa__11[[#This Row],[13 - Ocorrências/Ambientes Atingidos]]),0)</f>
        <v>0</v>
      </c>
      <c r="BY643" s="85" t="str">
        <f t="shared" ref="BY643:BY706" si="323">IF(BX643=0,"","X")</f>
        <v/>
      </c>
      <c r="BZ643" s="84">
        <f>IFERROR(FIND("Outro(s)",consulta_completa__11[[#This Row],[13 - Ocorrências/Ambientes Atingidos]]),0)</f>
        <v>0</v>
      </c>
      <c r="CA643" s="85" t="str">
        <f t="shared" ref="CA643:CA706" si="324">IF(BZ643=0,"","X")</f>
        <v/>
      </c>
      <c r="CB643" s="84">
        <f>IFERROR(FIND("Sem dano",consulta_completa__11[[#This Row],[13 - Ocorrências/Ambientes Atingidos]]),0)</f>
        <v>0</v>
      </c>
      <c r="CC643" s="85" t="str">
        <f t="shared" ref="CC643:CC706" si="325">IF(CB643=0,"","X")</f>
        <v/>
      </c>
      <c r="CD643" s="84" t="str">
        <f>IF(consulta_completa__11[[#This Row],[13 - Ocorrências/Ambientes Atingidos]]="","X","")</f>
        <v/>
      </c>
      <c r="CE643" s="86">
        <f>IFERROR(FIND("IBAMA",consulta_completa__11[[#This Row],[14 - Inst. Atuando no Local]]),0)</f>
        <v>0</v>
      </c>
      <c r="CF643" s="86" t="str">
        <f t="shared" ref="CF643:CF706" si="326">IF(CE643=0,"","X")</f>
        <v/>
      </c>
      <c r="CG643" s="86">
        <f>IFERROR(FIND("OEMA",consulta_completa__11[[#This Row],[14 - Inst. Atuando no Local]]),0)</f>
        <v>0</v>
      </c>
      <c r="CH643" s="86" t="str">
        <f t="shared" ref="CH643:CH706" si="327">IF(CG643=0,"","X")</f>
        <v/>
      </c>
      <c r="CI643" s="86">
        <f>IFERROR(FIND("DEFESA CIVIL",consulta_completa__11[[#This Row],[14 - Inst. Atuando no Local]]),0)</f>
        <v>0</v>
      </c>
      <c r="CJ643" s="86" t="str">
        <f t="shared" ref="CJ643:CJ706" si="328">IF(CI643=0,"","X")</f>
        <v/>
      </c>
      <c r="CK643" s="86">
        <f>IFERROR(FIND("CORPO DE BOMBEIROS",consulta_completa__11[[#This Row],[14 - Inst. Atuando no Local]]),0)</f>
        <v>0</v>
      </c>
      <c r="CL643" s="86" t="str">
        <f t="shared" ref="CL643:CL706" si="329">IF(CK643=0,"","X")</f>
        <v/>
      </c>
      <c r="CM643" s="86">
        <f>IFERROR(FIND("POLÍCIA RODOVIÁRIA",consulta_completa__11[[#This Row],[14 - Inst. Atuando no Local]]),0)</f>
        <v>0</v>
      </c>
      <c r="CN643" s="86" t="str">
        <f t="shared" ref="CN643:CN706" si="330">IF(CM643=0,"","X")</f>
        <v/>
      </c>
      <c r="CO643" s="86">
        <f>IFERROR(FIND("POLÍCIA MILITAR",consulta_completa__11[[#This Row],[14 - Inst. Atuando no Local]]),0)</f>
        <v>0</v>
      </c>
      <c r="CP643" s="86" t="str">
        <f t="shared" ref="CP643:CP706" si="331">IF(CO643=0,"","X")</f>
        <v/>
      </c>
      <c r="CQ643" s="86">
        <f>IFERROR(FIND("POLÍCIA CIVIL",consulta_completa__11[[#This Row],[14 - Inst. Atuando no Local]]),0)</f>
        <v>0</v>
      </c>
      <c r="CR643" s="86" t="str">
        <f t="shared" ref="CR643:CR706" si="332">IF(CQ643=0,"","X")</f>
        <v/>
      </c>
      <c r="CS643" s="86">
        <f>IFERROR(FIND("MARINHA DO BRASIL",consulta_completa__11[[#This Row],[14 - Inst. Atuando no Local]]),0)</f>
        <v>0</v>
      </c>
      <c r="CT643" s="86" t="str">
        <f t="shared" ref="CT643:CT706" si="333">IF(CS643=0,"","X")</f>
        <v/>
      </c>
      <c r="CU643" s="86">
        <f>IFERROR(FIND("EMPRESA ESPECIALIZADA EM ATENDIMENTO",consulta_completa__11[[#This Row],[14 - Inst. Atuando no Local]]),0)</f>
        <v>0</v>
      </c>
      <c r="CV643" s="86" t="str">
        <f t="shared" ref="CV643:CV706" si="334">IF(CU643=0,"","X")</f>
        <v/>
      </c>
      <c r="CW643" s="86">
        <f>IFERROR(FIND("IBAMA",consulta_completa__11[[#This Row],[14 - Inst. Atuando no Local]]),0)</f>
        <v>0</v>
      </c>
      <c r="CX643" s="86" t="str">
        <f t="shared" ref="CX643:CX706" si="335">IF(CW643=0,"","X")</f>
        <v/>
      </c>
      <c r="CY643" s="86" t="str">
        <f>IF(consulta_completa__11[[#This Row],[14 - Inst. Atuando no Local]]="","X","")</f>
        <v>X</v>
      </c>
      <c r="CZ643" s="86">
        <f>IFERROR(FIND("OUTRA (S)",consulta_completa__11[[#This Row],[14 - Inst. Atuando no Local]]),0)</f>
        <v>0</v>
      </c>
      <c r="DA643" s="86" t="str">
        <f t="shared" ref="DA643:DA706" si="336">IF(CZ643=0,"","X")</f>
        <v/>
      </c>
      <c r="DB643" s="37" t="str">
        <f t="shared" ref="DB643:DB706" si="337">IF(AH$2="","",IF(AH$2="S","Sim",IF(AH$2="N","Não", IF(AH$2="I","Sem Informação"))))</f>
        <v>Sim</v>
      </c>
      <c r="DC643" s="37" t="str">
        <f t="shared" ref="DC643:DC706" si="338">IF(AI$2="","",IF(AI$2="S","Sim",IF(AI$2="N","Não", IF(AI$2="I","Sem Informação"))))</f>
        <v>Não</v>
      </c>
      <c r="DD643" s="37" t="str">
        <f t="shared" ref="DD643:DD706" si="339">IF(AJ$2="","",IF(AJ$2="S","Sim",IF(AJ$2="N","Não", IF(AJ$2="I","Sem Informação"))))</f>
        <v>Sim</v>
      </c>
      <c r="DE643" s="89" t="str">
        <f t="shared" si="310"/>
        <v>Federal</v>
      </c>
    </row>
    <row r="644" spans="1:109">
      <c r="A644" s="15">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4">
        <f>IFERROR(FIND("Óbitos/feridos",consulta_completa__11[[#This Row],[13 - Ocorrências/Ambientes Atingidos]]),0)</f>
        <v>0</v>
      </c>
      <c r="AY644" s="85" t="str">
        <f t="shared" si="311"/>
        <v/>
      </c>
      <c r="AZ644" s="84">
        <f>IFERROR(FIND("População afetada/evacuada",consulta_completa__11[[#This Row],[13 - Ocorrências/Ambientes Atingidos]]),0)</f>
        <v>0</v>
      </c>
      <c r="BA644" s="84" t="str">
        <f t="shared" si="312"/>
        <v/>
      </c>
      <c r="BB644" s="84">
        <f>IFERROR(FIND("Suspensão de abastecimento de água",consulta_completa__11[[#This Row],[13 - Ocorrências/Ambientes Atingidos]]),0)</f>
        <v>0</v>
      </c>
      <c r="BC644" s="85" t="str">
        <f t="shared" ref="BC644:BC707" si="340">IF(BB644=0,"","X")</f>
        <v/>
      </c>
      <c r="BD644" s="84">
        <f>IFERROR(FIND("Rio/córrego",consulta_completa__11[[#This Row],[13 - Ocorrências/Ambientes Atingidos]]),0)</f>
        <v>0</v>
      </c>
      <c r="BE644" s="85" t="str">
        <f t="shared" si="313"/>
        <v/>
      </c>
      <c r="BF644" s="84">
        <f>IFERROR(FIND("Lago",consulta_completa__11[[#This Row],[13 - Ocorrências/Ambientes Atingidos]]),0)</f>
        <v>1</v>
      </c>
      <c r="BG644" s="85" t="str">
        <f t="shared" si="314"/>
        <v>X</v>
      </c>
      <c r="BH644" s="84">
        <f>IFERROR(FIND("Mar",consulta_completa__11[[#This Row],[13 - Ocorrências/Ambientes Atingidos]]),0)</f>
        <v>0</v>
      </c>
      <c r="BI644" s="85" t="str">
        <f t="shared" si="315"/>
        <v/>
      </c>
      <c r="BJ644" s="84">
        <f>IFERROR(FIND("Praia",consulta_completa__11[[#This Row],[13 - Ocorrências/Ambientes Atingidos]]),0)</f>
        <v>0</v>
      </c>
      <c r="BK644" s="85" t="str">
        <f t="shared" si="316"/>
        <v/>
      </c>
      <c r="BL644" s="84">
        <f>IFERROR(FIND("Solo",consulta_completa__11[[#This Row],[13 - Ocorrências/Ambientes Atingidos]]),0)</f>
        <v>0</v>
      </c>
      <c r="BM644" s="85" t="str">
        <f t="shared" si="317"/>
        <v/>
      </c>
      <c r="BN644" s="84">
        <f>IFERROR(FIND("Águas subterrâneas",consulta_completa__11[[#This Row],[13 - Ocorrências/Ambientes Atingidos]]),0)</f>
        <v>0</v>
      </c>
      <c r="BO644" s="85" t="str">
        <f t="shared" si="318"/>
        <v/>
      </c>
      <c r="BP644" s="84">
        <f>IFERROR(FIND("Atmosfera",consulta_completa__11[[#This Row],[13 - Ocorrências/Ambientes Atingidos]]),0)</f>
        <v>0</v>
      </c>
      <c r="BQ644" s="85" t="str">
        <f t="shared" si="319"/>
        <v/>
      </c>
      <c r="BR644" s="84">
        <f>IFERROR(FIND("Flora",consulta_completa__11[[#This Row],[13 - Ocorrências/Ambientes Atingidos]]),0)</f>
        <v>0</v>
      </c>
      <c r="BS644" s="85" t="str">
        <f t="shared" si="320"/>
        <v/>
      </c>
      <c r="BT644" s="84">
        <f>IFERROR(FIND("Fauna",consulta_completa__11[[#This Row],[13 - Ocorrências/Ambientes Atingidos]]),0)</f>
        <v>0</v>
      </c>
      <c r="BU644" s="85" t="str">
        <f t="shared" si="321"/>
        <v/>
      </c>
      <c r="BV644" s="84">
        <f>IFERROR(FIND("UC federal",consulta_completa__11[[#This Row],[13 - Ocorrências/Ambientes Atingidos]]),0)</f>
        <v>0</v>
      </c>
      <c r="BW644" s="85" t="str">
        <f t="shared" si="322"/>
        <v/>
      </c>
      <c r="BX644" s="84">
        <f>IFERROR(FIND("UC estadual/municipal",consulta_completa__11[[#This Row],[13 - Ocorrências/Ambientes Atingidos]]),0)</f>
        <v>0</v>
      </c>
      <c r="BY644" s="85" t="str">
        <f t="shared" si="323"/>
        <v/>
      </c>
      <c r="BZ644" s="84">
        <f>IFERROR(FIND("Outro(s)",consulta_completa__11[[#This Row],[13 - Ocorrências/Ambientes Atingidos]]),0)</f>
        <v>0</v>
      </c>
      <c r="CA644" s="85" t="str">
        <f t="shared" si="324"/>
        <v/>
      </c>
      <c r="CB644" s="84">
        <f>IFERROR(FIND("Sem dano",consulta_completa__11[[#This Row],[13 - Ocorrências/Ambientes Atingidos]]),0)</f>
        <v>0</v>
      </c>
      <c r="CC644" s="85" t="str">
        <f t="shared" si="325"/>
        <v/>
      </c>
      <c r="CD644" s="84" t="str">
        <f>IF(consulta_completa__11[[#This Row],[13 - Ocorrências/Ambientes Atingidos]]="","X","")</f>
        <v/>
      </c>
      <c r="CE644" s="86">
        <f>IFERROR(FIND("IBAMA",consulta_completa__11[[#This Row],[14 - Inst. Atuando no Local]]),0)</f>
        <v>0</v>
      </c>
      <c r="CF644" s="86" t="str">
        <f t="shared" si="326"/>
        <v/>
      </c>
      <c r="CG644" s="86">
        <f>IFERROR(FIND("OEMA",consulta_completa__11[[#This Row],[14 - Inst. Atuando no Local]]),0)</f>
        <v>0</v>
      </c>
      <c r="CH644" s="86" t="str">
        <f t="shared" si="327"/>
        <v/>
      </c>
      <c r="CI644" s="86">
        <f>IFERROR(FIND("DEFESA CIVIL",consulta_completa__11[[#This Row],[14 - Inst. Atuando no Local]]),0)</f>
        <v>0</v>
      </c>
      <c r="CJ644" s="86" t="str">
        <f t="shared" si="328"/>
        <v/>
      </c>
      <c r="CK644" s="86">
        <f>IFERROR(FIND("CORPO DE BOMBEIROS",consulta_completa__11[[#This Row],[14 - Inst. Atuando no Local]]),0)</f>
        <v>0</v>
      </c>
      <c r="CL644" s="86" t="str">
        <f t="shared" si="329"/>
        <v/>
      </c>
      <c r="CM644" s="86">
        <f>IFERROR(FIND("POLÍCIA RODOVIÁRIA",consulta_completa__11[[#This Row],[14 - Inst. Atuando no Local]]),0)</f>
        <v>0</v>
      </c>
      <c r="CN644" s="86" t="str">
        <f t="shared" si="330"/>
        <v/>
      </c>
      <c r="CO644" s="86">
        <f>IFERROR(FIND("POLÍCIA MILITAR",consulta_completa__11[[#This Row],[14 - Inst. Atuando no Local]]),0)</f>
        <v>0</v>
      </c>
      <c r="CP644" s="86" t="str">
        <f t="shared" si="331"/>
        <v/>
      </c>
      <c r="CQ644" s="86">
        <f>IFERROR(FIND("POLÍCIA CIVIL",consulta_completa__11[[#This Row],[14 - Inst. Atuando no Local]]),0)</f>
        <v>0</v>
      </c>
      <c r="CR644" s="86" t="str">
        <f t="shared" si="332"/>
        <v/>
      </c>
      <c r="CS644" s="86">
        <f>IFERROR(FIND("MARINHA DO BRASIL",consulta_completa__11[[#This Row],[14 - Inst. Atuando no Local]]),0)</f>
        <v>0</v>
      </c>
      <c r="CT644" s="86" t="str">
        <f t="shared" si="333"/>
        <v/>
      </c>
      <c r="CU644" s="86">
        <f>IFERROR(FIND("EMPRESA ESPECIALIZADA EM ATENDIMENTO",consulta_completa__11[[#This Row],[14 - Inst. Atuando no Local]]),0)</f>
        <v>0</v>
      </c>
      <c r="CV644" s="86" t="str">
        <f t="shared" si="334"/>
        <v/>
      </c>
      <c r="CW644" s="86">
        <f>IFERROR(FIND("IBAMA",consulta_completa__11[[#This Row],[14 - Inst. Atuando no Local]]),0)</f>
        <v>0</v>
      </c>
      <c r="CX644" s="86" t="str">
        <f t="shared" si="335"/>
        <v/>
      </c>
      <c r="CY644" s="86" t="str">
        <f>IF(consulta_completa__11[[#This Row],[14 - Inst. Atuando no Local]]="","X","")</f>
        <v/>
      </c>
      <c r="CZ644" s="86">
        <f>IFERROR(FIND("OUTRA (S)",consulta_completa__11[[#This Row],[14 - Inst. Atuando no Local]]),0)</f>
        <v>0</v>
      </c>
      <c r="DA644" s="86" t="str">
        <f t="shared" si="336"/>
        <v/>
      </c>
      <c r="DB644" s="37" t="str">
        <f t="shared" si="337"/>
        <v>Sim</v>
      </c>
      <c r="DC644" s="37" t="str">
        <f t="shared" si="338"/>
        <v>Não</v>
      </c>
      <c r="DD644" s="37" t="str">
        <f t="shared" si="339"/>
        <v>Sim</v>
      </c>
      <c r="DE644" s="89" t="str">
        <f t="shared" si="310"/>
        <v>Sem informação</v>
      </c>
    </row>
    <row r="645" spans="1:109">
      <c r="A645" s="15">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4">
        <f>IFERROR(FIND("Óbitos/feridos",consulta_completa__11[[#This Row],[13 - Ocorrências/Ambientes Atingidos]]),0)</f>
        <v>0</v>
      </c>
      <c r="AY645" s="85" t="str">
        <f t="shared" si="311"/>
        <v/>
      </c>
      <c r="AZ645" s="84">
        <f>IFERROR(FIND("População afetada/evacuada",consulta_completa__11[[#This Row],[13 - Ocorrências/Ambientes Atingidos]]),0)</f>
        <v>0</v>
      </c>
      <c r="BA645" s="84" t="str">
        <f t="shared" si="312"/>
        <v/>
      </c>
      <c r="BB645" s="84">
        <f>IFERROR(FIND("Suspensão de abastecimento de água",consulta_completa__11[[#This Row],[13 - Ocorrências/Ambientes Atingidos]]),0)</f>
        <v>0</v>
      </c>
      <c r="BC645" s="85" t="str">
        <f t="shared" si="340"/>
        <v/>
      </c>
      <c r="BD645" s="84">
        <f>IFERROR(FIND("Rio/córrego",consulta_completa__11[[#This Row],[13 - Ocorrências/Ambientes Atingidos]]),0)</f>
        <v>0</v>
      </c>
      <c r="BE645" s="85" t="str">
        <f t="shared" si="313"/>
        <v/>
      </c>
      <c r="BF645" s="84">
        <f>IFERROR(FIND("Lago",consulta_completa__11[[#This Row],[13 - Ocorrências/Ambientes Atingidos]]),0)</f>
        <v>0</v>
      </c>
      <c r="BG645" s="85" t="str">
        <f t="shared" si="314"/>
        <v/>
      </c>
      <c r="BH645" s="84">
        <f>IFERROR(FIND("Mar",consulta_completa__11[[#This Row],[13 - Ocorrências/Ambientes Atingidos]]),0)</f>
        <v>0</v>
      </c>
      <c r="BI645" s="85" t="str">
        <f t="shared" si="315"/>
        <v/>
      </c>
      <c r="BJ645" s="84">
        <f>IFERROR(FIND("Praia",consulta_completa__11[[#This Row],[13 - Ocorrências/Ambientes Atingidos]]),0)</f>
        <v>0</v>
      </c>
      <c r="BK645" s="85" t="str">
        <f t="shared" si="316"/>
        <v/>
      </c>
      <c r="BL645" s="84">
        <f>IFERROR(FIND("Solo",consulta_completa__11[[#This Row],[13 - Ocorrências/Ambientes Atingidos]]),0)</f>
        <v>1</v>
      </c>
      <c r="BM645" s="85" t="str">
        <f t="shared" si="317"/>
        <v>X</v>
      </c>
      <c r="BN645" s="84">
        <f>IFERROR(FIND("Águas subterrâneas",consulta_completa__11[[#This Row],[13 - Ocorrências/Ambientes Atingidos]]),0)</f>
        <v>0</v>
      </c>
      <c r="BO645" s="85" t="str">
        <f t="shared" si="318"/>
        <v/>
      </c>
      <c r="BP645" s="84">
        <f>IFERROR(FIND("Atmosfera",consulta_completa__11[[#This Row],[13 - Ocorrências/Ambientes Atingidos]]),0)</f>
        <v>0</v>
      </c>
      <c r="BQ645" s="85" t="str">
        <f t="shared" si="319"/>
        <v/>
      </c>
      <c r="BR645" s="84">
        <f>IFERROR(FIND("Flora",consulta_completa__11[[#This Row],[13 - Ocorrências/Ambientes Atingidos]]),0)</f>
        <v>0</v>
      </c>
      <c r="BS645" s="85" t="str">
        <f t="shared" si="320"/>
        <v/>
      </c>
      <c r="BT645" s="84">
        <f>IFERROR(FIND("Fauna",consulta_completa__11[[#This Row],[13 - Ocorrências/Ambientes Atingidos]]),0)</f>
        <v>0</v>
      </c>
      <c r="BU645" s="85" t="str">
        <f t="shared" si="321"/>
        <v/>
      </c>
      <c r="BV645" s="84">
        <f>IFERROR(FIND("UC federal",consulta_completa__11[[#This Row],[13 - Ocorrências/Ambientes Atingidos]]),0)</f>
        <v>0</v>
      </c>
      <c r="BW645" s="85" t="str">
        <f t="shared" si="322"/>
        <v/>
      </c>
      <c r="BX645" s="84">
        <f>IFERROR(FIND("UC estadual/municipal",consulta_completa__11[[#This Row],[13 - Ocorrências/Ambientes Atingidos]]),0)</f>
        <v>0</v>
      </c>
      <c r="BY645" s="85" t="str">
        <f t="shared" si="323"/>
        <v/>
      </c>
      <c r="BZ645" s="84">
        <f>IFERROR(FIND("Outro(s)",consulta_completa__11[[#This Row],[13 - Ocorrências/Ambientes Atingidos]]),0)</f>
        <v>0</v>
      </c>
      <c r="CA645" s="85" t="str">
        <f t="shared" si="324"/>
        <v/>
      </c>
      <c r="CB645" s="84">
        <f>IFERROR(FIND("Sem dano",consulta_completa__11[[#This Row],[13 - Ocorrências/Ambientes Atingidos]]),0)</f>
        <v>0</v>
      </c>
      <c r="CC645" s="85" t="str">
        <f t="shared" si="325"/>
        <v/>
      </c>
      <c r="CD645" s="84" t="str">
        <f>IF(consulta_completa__11[[#This Row],[13 - Ocorrências/Ambientes Atingidos]]="","X","")</f>
        <v/>
      </c>
      <c r="CE645" s="86">
        <f>IFERROR(FIND("IBAMA",consulta_completa__11[[#This Row],[14 - Inst. Atuando no Local]]),0)</f>
        <v>0</v>
      </c>
      <c r="CF645" s="86" t="str">
        <f t="shared" si="326"/>
        <v/>
      </c>
      <c r="CG645" s="86">
        <f>IFERROR(FIND("OEMA",consulta_completa__11[[#This Row],[14 - Inst. Atuando no Local]]),0)</f>
        <v>0</v>
      </c>
      <c r="CH645" s="86" t="str">
        <f t="shared" si="327"/>
        <v/>
      </c>
      <c r="CI645" s="86">
        <f>IFERROR(FIND("DEFESA CIVIL",consulta_completa__11[[#This Row],[14 - Inst. Atuando no Local]]),0)</f>
        <v>0</v>
      </c>
      <c r="CJ645" s="86" t="str">
        <f t="shared" si="328"/>
        <v/>
      </c>
      <c r="CK645" s="86">
        <f>IFERROR(FIND("CORPO DE BOMBEIROS",consulta_completa__11[[#This Row],[14 - Inst. Atuando no Local]]),0)</f>
        <v>0</v>
      </c>
      <c r="CL645" s="86" t="str">
        <f t="shared" si="329"/>
        <v/>
      </c>
      <c r="CM645" s="86">
        <f>IFERROR(FIND("POLÍCIA RODOVIÁRIA",consulta_completa__11[[#This Row],[14 - Inst. Atuando no Local]]),0)</f>
        <v>0</v>
      </c>
      <c r="CN645" s="86" t="str">
        <f t="shared" si="330"/>
        <v/>
      </c>
      <c r="CO645" s="86">
        <f>IFERROR(FIND("POLÍCIA MILITAR",consulta_completa__11[[#This Row],[14 - Inst. Atuando no Local]]),0)</f>
        <v>0</v>
      </c>
      <c r="CP645" s="86" t="str">
        <f t="shared" si="331"/>
        <v/>
      </c>
      <c r="CQ645" s="86">
        <f>IFERROR(FIND("POLÍCIA CIVIL",consulta_completa__11[[#This Row],[14 - Inst. Atuando no Local]]),0)</f>
        <v>0</v>
      </c>
      <c r="CR645" s="86" t="str">
        <f t="shared" si="332"/>
        <v/>
      </c>
      <c r="CS645" s="86">
        <f>IFERROR(FIND("MARINHA DO BRASIL",consulta_completa__11[[#This Row],[14 - Inst. Atuando no Local]]),0)</f>
        <v>0</v>
      </c>
      <c r="CT645" s="86" t="str">
        <f t="shared" si="333"/>
        <v/>
      </c>
      <c r="CU645" s="86">
        <f>IFERROR(FIND("EMPRESA ESPECIALIZADA EM ATENDIMENTO",consulta_completa__11[[#This Row],[14 - Inst. Atuando no Local]]),0)</f>
        <v>0</v>
      </c>
      <c r="CV645" s="86" t="str">
        <f t="shared" si="334"/>
        <v/>
      </c>
      <c r="CW645" s="86">
        <f>IFERROR(FIND("IBAMA",consulta_completa__11[[#This Row],[14 - Inst. Atuando no Local]]),0)</f>
        <v>0</v>
      </c>
      <c r="CX645" s="86" t="str">
        <f t="shared" si="335"/>
        <v/>
      </c>
      <c r="CY645" s="86" t="str">
        <f>IF(consulta_completa__11[[#This Row],[14 - Inst. Atuando no Local]]="","X","")</f>
        <v/>
      </c>
      <c r="CZ645" s="86">
        <f>IFERROR(FIND("OUTRA (S)",consulta_completa__11[[#This Row],[14 - Inst. Atuando no Local]]),0)</f>
        <v>0</v>
      </c>
      <c r="DA645" s="86" t="str">
        <f t="shared" si="336"/>
        <v/>
      </c>
      <c r="DB645" s="37" t="str">
        <f t="shared" si="337"/>
        <v>Sim</v>
      </c>
      <c r="DC645" s="37" t="str">
        <f t="shared" si="338"/>
        <v>Não</v>
      </c>
      <c r="DD645" s="37" t="str">
        <f t="shared" si="339"/>
        <v>Sim</v>
      </c>
      <c r="DE645" s="89" t="str">
        <f t="shared" ref="DE645:DE675" si="341">IF(AD645=1,"Federal",IF(AD645=2,"Estadual",IF(AD645=0,"Sem informação","")))</f>
        <v>Federal</v>
      </c>
    </row>
    <row r="646" spans="1:109">
      <c r="A646" s="15">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4">
        <f>IFERROR(FIND("Óbitos/feridos",consulta_completa__11[[#This Row],[13 - Ocorrências/Ambientes Atingidos]]),0)</f>
        <v>0</v>
      </c>
      <c r="AY646" s="85" t="str">
        <f t="shared" si="311"/>
        <v/>
      </c>
      <c r="AZ646" s="84">
        <f>IFERROR(FIND("População afetada/evacuada",consulta_completa__11[[#This Row],[13 - Ocorrências/Ambientes Atingidos]]),0)</f>
        <v>0</v>
      </c>
      <c r="BA646" s="84" t="str">
        <f t="shared" si="312"/>
        <v/>
      </c>
      <c r="BB646" s="84">
        <f>IFERROR(FIND("Suspensão de abastecimento de água",consulta_completa__11[[#This Row],[13 - Ocorrências/Ambientes Atingidos]]),0)</f>
        <v>0</v>
      </c>
      <c r="BC646" s="85" t="str">
        <f t="shared" si="340"/>
        <v/>
      </c>
      <c r="BD646" s="84">
        <f>IFERROR(FIND("Rio/córrego",consulta_completa__11[[#This Row],[13 - Ocorrências/Ambientes Atingidos]]),0)</f>
        <v>0</v>
      </c>
      <c r="BE646" s="85" t="str">
        <f t="shared" si="313"/>
        <v/>
      </c>
      <c r="BF646" s="84">
        <f>IFERROR(FIND("Lago",consulta_completa__11[[#This Row],[13 - Ocorrências/Ambientes Atingidos]]),0)</f>
        <v>0</v>
      </c>
      <c r="BG646" s="85" t="str">
        <f t="shared" si="314"/>
        <v/>
      </c>
      <c r="BH646" s="84">
        <f>IFERROR(FIND("Mar",consulta_completa__11[[#This Row],[13 - Ocorrências/Ambientes Atingidos]]),0)</f>
        <v>0</v>
      </c>
      <c r="BI646" s="85" t="str">
        <f t="shared" si="315"/>
        <v/>
      </c>
      <c r="BJ646" s="84">
        <f>IFERROR(FIND("Praia",consulta_completa__11[[#This Row],[13 - Ocorrências/Ambientes Atingidos]]),0)</f>
        <v>0</v>
      </c>
      <c r="BK646" s="85" t="str">
        <f t="shared" si="316"/>
        <v/>
      </c>
      <c r="BL646" s="84">
        <f>IFERROR(FIND("Solo",consulta_completa__11[[#This Row],[13 - Ocorrências/Ambientes Atingidos]]),0)</f>
        <v>0</v>
      </c>
      <c r="BM646" s="85" t="str">
        <f t="shared" si="317"/>
        <v/>
      </c>
      <c r="BN646" s="84">
        <f>IFERROR(FIND("Águas subterrâneas",consulta_completa__11[[#This Row],[13 - Ocorrências/Ambientes Atingidos]]),0)</f>
        <v>0</v>
      </c>
      <c r="BO646" s="85" t="str">
        <f t="shared" si="318"/>
        <v/>
      </c>
      <c r="BP646" s="84">
        <f>IFERROR(FIND("Atmosfera",consulta_completa__11[[#This Row],[13 - Ocorrências/Ambientes Atingidos]]),0)</f>
        <v>0</v>
      </c>
      <c r="BQ646" s="85" t="str">
        <f t="shared" si="319"/>
        <v/>
      </c>
      <c r="BR646" s="84">
        <f>IFERROR(FIND("Flora",consulta_completa__11[[#This Row],[13 - Ocorrências/Ambientes Atingidos]]),0)</f>
        <v>0</v>
      </c>
      <c r="BS646" s="85" t="str">
        <f t="shared" si="320"/>
        <v/>
      </c>
      <c r="BT646" s="84">
        <f>IFERROR(FIND("Fauna",consulta_completa__11[[#This Row],[13 - Ocorrências/Ambientes Atingidos]]),0)</f>
        <v>0</v>
      </c>
      <c r="BU646" s="85" t="str">
        <f t="shared" si="321"/>
        <v/>
      </c>
      <c r="BV646" s="84">
        <f>IFERROR(FIND("UC federal",consulta_completa__11[[#This Row],[13 - Ocorrências/Ambientes Atingidos]]),0)</f>
        <v>0</v>
      </c>
      <c r="BW646" s="85" t="str">
        <f t="shared" si="322"/>
        <v/>
      </c>
      <c r="BX646" s="84">
        <f>IFERROR(FIND("UC estadual/municipal",consulta_completa__11[[#This Row],[13 - Ocorrências/Ambientes Atingidos]]),0)</f>
        <v>0</v>
      </c>
      <c r="BY646" s="85" t="str">
        <f t="shared" si="323"/>
        <v/>
      </c>
      <c r="BZ646" s="84">
        <f>IFERROR(FIND("Outro(s)",consulta_completa__11[[#This Row],[13 - Ocorrências/Ambientes Atingidos]]),0)</f>
        <v>1</v>
      </c>
      <c r="CA646" s="85" t="str">
        <f t="shared" si="324"/>
        <v>X</v>
      </c>
      <c r="CB646" s="84">
        <f>IFERROR(FIND("Sem dano",consulta_completa__11[[#This Row],[13 - Ocorrências/Ambientes Atingidos]]),0)</f>
        <v>0</v>
      </c>
      <c r="CC646" s="85" t="str">
        <f t="shared" si="325"/>
        <v/>
      </c>
      <c r="CD646" s="84" t="str">
        <f>IF(consulta_completa__11[[#This Row],[13 - Ocorrências/Ambientes Atingidos]]="","X","")</f>
        <v/>
      </c>
      <c r="CE646" s="86">
        <f>IFERROR(FIND("IBAMA",consulta_completa__11[[#This Row],[14 - Inst. Atuando no Local]]),0)</f>
        <v>0</v>
      </c>
      <c r="CF646" s="86" t="str">
        <f t="shared" si="326"/>
        <v/>
      </c>
      <c r="CG646" s="86">
        <f>IFERROR(FIND("OEMA",consulta_completa__11[[#This Row],[14 - Inst. Atuando no Local]]),0)</f>
        <v>0</v>
      </c>
      <c r="CH646" s="86" t="str">
        <f t="shared" si="327"/>
        <v/>
      </c>
      <c r="CI646" s="86">
        <f>IFERROR(FIND("DEFESA CIVIL",consulta_completa__11[[#This Row],[14 - Inst. Atuando no Local]]),0)</f>
        <v>0</v>
      </c>
      <c r="CJ646" s="86" t="str">
        <f t="shared" si="328"/>
        <v/>
      </c>
      <c r="CK646" s="86">
        <f>IFERROR(FIND("CORPO DE BOMBEIROS",consulta_completa__11[[#This Row],[14 - Inst. Atuando no Local]]),0)</f>
        <v>0</v>
      </c>
      <c r="CL646" s="86" t="str">
        <f t="shared" si="329"/>
        <v/>
      </c>
      <c r="CM646" s="86">
        <f>IFERROR(FIND("POLÍCIA RODOVIÁRIA",consulta_completa__11[[#This Row],[14 - Inst. Atuando no Local]]),0)</f>
        <v>0</v>
      </c>
      <c r="CN646" s="86" t="str">
        <f t="shared" si="330"/>
        <v/>
      </c>
      <c r="CO646" s="86">
        <f>IFERROR(FIND("POLÍCIA MILITAR",consulta_completa__11[[#This Row],[14 - Inst. Atuando no Local]]),0)</f>
        <v>0</v>
      </c>
      <c r="CP646" s="86" t="str">
        <f t="shared" si="331"/>
        <v/>
      </c>
      <c r="CQ646" s="86">
        <f>IFERROR(FIND("POLÍCIA CIVIL",consulta_completa__11[[#This Row],[14 - Inst. Atuando no Local]]),0)</f>
        <v>0</v>
      </c>
      <c r="CR646" s="86" t="str">
        <f t="shared" si="332"/>
        <v/>
      </c>
      <c r="CS646" s="86">
        <f>IFERROR(FIND("MARINHA DO BRASIL",consulta_completa__11[[#This Row],[14 - Inst. Atuando no Local]]),0)</f>
        <v>0</v>
      </c>
      <c r="CT646" s="86" t="str">
        <f t="shared" si="333"/>
        <v/>
      </c>
      <c r="CU646" s="86">
        <f>IFERROR(FIND("EMPRESA ESPECIALIZADA EM ATENDIMENTO",consulta_completa__11[[#This Row],[14 - Inst. Atuando no Local]]),0)</f>
        <v>0</v>
      </c>
      <c r="CV646" s="86" t="str">
        <f t="shared" si="334"/>
        <v/>
      </c>
      <c r="CW646" s="86">
        <f>IFERROR(FIND("IBAMA",consulta_completa__11[[#This Row],[14 - Inst. Atuando no Local]]),0)</f>
        <v>0</v>
      </c>
      <c r="CX646" s="86" t="str">
        <f t="shared" si="335"/>
        <v/>
      </c>
      <c r="CY646" s="86" t="str">
        <f>IF(consulta_completa__11[[#This Row],[14 - Inst. Atuando no Local]]="","X","")</f>
        <v/>
      </c>
      <c r="CZ646" s="86">
        <f>IFERROR(FIND("OUTRA (S)",consulta_completa__11[[#This Row],[14 - Inst. Atuando no Local]]),0)</f>
        <v>0</v>
      </c>
      <c r="DA646" s="86" t="str">
        <f t="shared" si="336"/>
        <v/>
      </c>
      <c r="DB646" s="37" t="str">
        <f t="shared" si="337"/>
        <v>Sim</v>
      </c>
      <c r="DC646" s="37" t="str">
        <f t="shared" si="338"/>
        <v>Não</v>
      </c>
      <c r="DD646" s="37" t="str">
        <f t="shared" si="339"/>
        <v>Sim</v>
      </c>
      <c r="DE646" s="89" t="str">
        <f t="shared" si="341"/>
        <v>Sem informação</v>
      </c>
    </row>
    <row r="647" spans="1:109">
      <c r="A647" s="15">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4">
        <f>IFERROR(FIND("Óbitos/feridos",consulta_completa__11[[#This Row],[13 - Ocorrências/Ambientes Atingidos]]),0)</f>
        <v>0</v>
      </c>
      <c r="AY647" s="85" t="str">
        <f t="shared" si="311"/>
        <v/>
      </c>
      <c r="AZ647" s="84">
        <f>IFERROR(FIND("População afetada/evacuada",consulta_completa__11[[#This Row],[13 - Ocorrências/Ambientes Atingidos]]),0)</f>
        <v>0</v>
      </c>
      <c r="BA647" s="84" t="str">
        <f t="shared" si="312"/>
        <v/>
      </c>
      <c r="BB647" s="84">
        <f>IFERROR(FIND("Suspensão de abastecimento de água",consulta_completa__11[[#This Row],[13 - Ocorrências/Ambientes Atingidos]]),0)</f>
        <v>0</v>
      </c>
      <c r="BC647" s="85" t="str">
        <f t="shared" si="340"/>
        <v/>
      </c>
      <c r="BD647" s="84">
        <f>IFERROR(FIND("Rio/córrego",consulta_completa__11[[#This Row],[13 - Ocorrências/Ambientes Atingidos]]),0)</f>
        <v>0</v>
      </c>
      <c r="BE647" s="85" t="str">
        <f t="shared" si="313"/>
        <v/>
      </c>
      <c r="BF647" s="84">
        <f>IFERROR(FIND("Lago",consulta_completa__11[[#This Row],[13 - Ocorrências/Ambientes Atingidos]]),0)</f>
        <v>0</v>
      </c>
      <c r="BG647" s="85" t="str">
        <f t="shared" si="314"/>
        <v/>
      </c>
      <c r="BH647" s="84">
        <f>IFERROR(FIND("Mar",consulta_completa__11[[#This Row],[13 - Ocorrências/Ambientes Atingidos]]),0)</f>
        <v>1</v>
      </c>
      <c r="BI647" s="85" t="str">
        <f t="shared" si="315"/>
        <v>X</v>
      </c>
      <c r="BJ647" s="84">
        <f>IFERROR(FIND("Praia",consulta_completa__11[[#This Row],[13 - Ocorrências/Ambientes Atingidos]]),0)</f>
        <v>0</v>
      </c>
      <c r="BK647" s="85" t="str">
        <f t="shared" si="316"/>
        <v/>
      </c>
      <c r="BL647" s="84">
        <f>IFERROR(FIND("Solo",consulta_completa__11[[#This Row],[13 - Ocorrências/Ambientes Atingidos]]),0)</f>
        <v>0</v>
      </c>
      <c r="BM647" s="85" t="str">
        <f t="shared" si="317"/>
        <v/>
      </c>
      <c r="BN647" s="84">
        <f>IFERROR(FIND("Águas subterrâneas",consulta_completa__11[[#This Row],[13 - Ocorrências/Ambientes Atingidos]]),0)</f>
        <v>0</v>
      </c>
      <c r="BO647" s="85" t="str">
        <f t="shared" si="318"/>
        <v/>
      </c>
      <c r="BP647" s="84">
        <f>IFERROR(FIND("Atmosfera",consulta_completa__11[[#This Row],[13 - Ocorrências/Ambientes Atingidos]]),0)</f>
        <v>0</v>
      </c>
      <c r="BQ647" s="85" t="str">
        <f t="shared" si="319"/>
        <v/>
      </c>
      <c r="BR647" s="84">
        <f>IFERROR(FIND("Flora",consulta_completa__11[[#This Row],[13 - Ocorrências/Ambientes Atingidos]]),0)</f>
        <v>0</v>
      </c>
      <c r="BS647" s="85" t="str">
        <f t="shared" si="320"/>
        <v/>
      </c>
      <c r="BT647" s="84">
        <f>IFERROR(FIND("Fauna",consulta_completa__11[[#This Row],[13 - Ocorrências/Ambientes Atingidos]]),0)</f>
        <v>0</v>
      </c>
      <c r="BU647" s="85" t="str">
        <f t="shared" si="321"/>
        <v/>
      </c>
      <c r="BV647" s="84">
        <f>IFERROR(FIND("UC federal",consulta_completa__11[[#This Row],[13 - Ocorrências/Ambientes Atingidos]]),0)</f>
        <v>0</v>
      </c>
      <c r="BW647" s="85" t="str">
        <f t="shared" si="322"/>
        <v/>
      </c>
      <c r="BX647" s="84">
        <f>IFERROR(FIND("UC estadual/municipal",consulta_completa__11[[#This Row],[13 - Ocorrências/Ambientes Atingidos]]),0)</f>
        <v>0</v>
      </c>
      <c r="BY647" s="85" t="str">
        <f t="shared" si="323"/>
        <v/>
      </c>
      <c r="BZ647" s="84">
        <f>IFERROR(FIND("Outro(s)",consulta_completa__11[[#This Row],[13 - Ocorrências/Ambientes Atingidos]]),0)</f>
        <v>0</v>
      </c>
      <c r="CA647" s="85" t="str">
        <f t="shared" si="324"/>
        <v/>
      </c>
      <c r="CB647" s="84">
        <f>IFERROR(FIND("Sem dano",consulta_completa__11[[#This Row],[13 - Ocorrências/Ambientes Atingidos]]),0)</f>
        <v>0</v>
      </c>
      <c r="CC647" s="85" t="str">
        <f t="shared" si="325"/>
        <v/>
      </c>
      <c r="CD647" s="84" t="str">
        <f>IF(consulta_completa__11[[#This Row],[13 - Ocorrências/Ambientes Atingidos]]="","X","")</f>
        <v/>
      </c>
      <c r="CE647" s="86">
        <f>IFERROR(FIND("IBAMA",consulta_completa__11[[#This Row],[14 - Inst. Atuando no Local]]),0)</f>
        <v>0</v>
      </c>
      <c r="CF647" s="86" t="str">
        <f t="shared" si="326"/>
        <v/>
      </c>
      <c r="CG647" s="86">
        <f>IFERROR(FIND("OEMA",consulta_completa__11[[#This Row],[14 - Inst. Atuando no Local]]),0)</f>
        <v>0</v>
      </c>
      <c r="CH647" s="86" t="str">
        <f t="shared" si="327"/>
        <v/>
      </c>
      <c r="CI647" s="86">
        <f>IFERROR(FIND("DEFESA CIVIL",consulta_completa__11[[#This Row],[14 - Inst. Atuando no Local]]),0)</f>
        <v>0</v>
      </c>
      <c r="CJ647" s="86" t="str">
        <f t="shared" si="328"/>
        <v/>
      </c>
      <c r="CK647" s="86">
        <f>IFERROR(FIND("CORPO DE BOMBEIROS",consulta_completa__11[[#This Row],[14 - Inst. Atuando no Local]]),0)</f>
        <v>0</v>
      </c>
      <c r="CL647" s="86" t="str">
        <f t="shared" si="329"/>
        <v/>
      </c>
      <c r="CM647" s="86">
        <f>IFERROR(FIND("POLÍCIA RODOVIÁRIA",consulta_completa__11[[#This Row],[14 - Inst. Atuando no Local]]),0)</f>
        <v>0</v>
      </c>
      <c r="CN647" s="86" t="str">
        <f t="shared" si="330"/>
        <v/>
      </c>
      <c r="CO647" s="86">
        <f>IFERROR(FIND("POLÍCIA MILITAR",consulta_completa__11[[#This Row],[14 - Inst. Atuando no Local]]),0)</f>
        <v>0</v>
      </c>
      <c r="CP647" s="86" t="str">
        <f t="shared" si="331"/>
        <v/>
      </c>
      <c r="CQ647" s="86">
        <f>IFERROR(FIND("POLÍCIA CIVIL",consulta_completa__11[[#This Row],[14 - Inst. Atuando no Local]]),0)</f>
        <v>0</v>
      </c>
      <c r="CR647" s="86" t="str">
        <f t="shared" si="332"/>
        <v/>
      </c>
      <c r="CS647" s="86">
        <f>IFERROR(FIND("MARINHA DO BRASIL",consulta_completa__11[[#This Row],[14 - Inst. Atuando no Local]]),0)</f>
        <v>0</v>
      </c>
      <c r="CT647" s="86" t="str">
        <f t="shared" si="333"/>
        <v/>
      </c>
      <c r="CU647" s="86">
        <f>IFERROR(FIND("EMPRESA ESPECIALIZADA EM ATENDIMENTO",consulta_completa__11[[#This Row],[14 - Inst. Atuando no Local]]),0)</f>
        <v>0</v>
      </c>
      <c r="CV647" s="86" t="str">
        <f t="shared" si="334"/>
        <v/>
      </c>
      <c r="CW647" s="86">
        <f>IFERROR(FIND("IBAMA",consulta_completa__11[[#This Row],[14 - Inst. Atuando no Local]]),0)</f>
        <v>0</v>
      </c>
      <c r="CX647" s="86" t="str">
        <f t="shared" si="335"/>
        <v/>
      </c>
      <c r="CY647" s="86" t="str">
        <f>IF(consulta_completa__11[[#This Row],[14 - Inst. Atuando no Local]]="","X","")</f>
        <v/>
      </c>
      <c r="CZ647" s="86">
        <f>IFERROR(FIND("OUTRA (S)",consulta_completa__11[[#This Row],[14 - Inst. Atuando no Local]]),0)</f>
        <v>0</v>
      </c>
      <c r="DA647" s="86" t="str">
        <f t="shared" si="336"/>
        <v/>
      </c>
      <c r="DB647" s="37" t="str">
        <f t="shared" si="337"/>
        <v>Sim</v>
      </c>
      <c r="DC647" s="37" t="str">
        <f t="shared" si="338"/>
        <v>Não</v>
      </c>
      <c r="DD647" s="37" t="str">
        <f t="shared" si="339"/>
        <v>Sim</v>
      </c>
      <c r="DE647" s="89" t="str">
        <f t="shared" si="341"/>
        <v>Federal</v>
      </c>
    </row>
    <row r="648" spans="1:109">
      <c r="A648" s="15">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4">
        <f>IFERROR(FIND("Óbitos/feridos",consulta_completa__11[[#This Row],[13 - Ocorrências/Ambientes Atingidos]]),0)</f>
        <v>0</v>
      </c>
      <c r="AY648" s="85" t="str">
        <f t="shared" si="311"/>
        <v/>
      </c>
      <c r="AZ648" s="84">
        <f>IFERROR(FIND("População afetada/evacuada",consulta_completa__11[[#This Row],[13 - Ocorrências/Ambientes Atingidos]]),0)</f>
        <v>0</v>
      </c>
      <c r="BA648" s="84" t="str">
        <f t="shared" si="312"/>
        <v/>
      </c>
      <c r="BB648" s="84">
        <f>IFERROR(FIND("Suspensão de abastecimento de água",consulta_completa__11[[#This Row],[13 - Ocorrências/Ambientes Atingidos]]),0)</f>
        <v>0</v>
      </c>
      <c r="BC648" s="85" t="str">
        <f t="shared" si="340"/>
        <v/>
      </c>
      <c r="BD648" s="84">
        <f>IFERROR(FIND("Rio/córrego",consulta_completa__11[[#This Row],[13 - Ocorrências/Ambientes Atingidos]]),0)</f>
        <v>0</v>
      </c>
      <c r="BE648" s="85" t="str">
        <f t="shared" si="313"/>
        <v/>
      </c>
      <c r="BF648" s="84">
        <f>IFERROR(FIND("Lago",consulta_completa__11[[#This Row],[13 - Ocorrências/Ambientes Atingidos]]),0)</f>
        <v>0</v>
      </c>
      <c r="BG648" s="85" t="str">
        <f t="shared" si="314"/>
        <v/>
      </c>
      <c r="BH648" s="84">
        <f>IFERROR(FIND("Mar",consulta_completa__11[[#This Row],[13 - Ocorrências/Ambientes Atingidos]]),0)</f>
        <v>0</v>
      </c>
      <c r="BI648" s="85" t="str">
        <f t="shared" si="315"/>
        <v/>
      </c>
      <c r="BJ648" s="84">
        <f>IFERROR(FIND("Praia",consulta_completa__11[[#This Row],[13 - Ocorrências/Ambientes Atingidos]]),0)</f>
        <v>0</v>
      </c>
      <c r="BK648" s="85" t="str">
        <f t="shared" si="316"/>
        <v/>
      </c>
      <c r="BL648" s="84">
        <f>IFERROR(FIND("Solo",consulta_completa__11[[#This Row],[13 - Ocorrências/Ambientes Atingidos]]),0)</f>
        <v>1</v>
      </c>
      <c r="BM648" s="85" t="str">
        <f t="shared" si="317"/>
        <v>X</v>
      </c>
      <c r="BN648" s="84">
        <f>IFERROR(FIND("Águas subterrâneas",consulta_completa__11[[#This Row],[13 - Ocorrências/Ambientes Atingidos]]),0)</f>
        <v>0</v>
      </c>
      <c r="BO648" s="85" t="str">
        <f t="shared" si="318"/>
        <v/>
      </c>
      <c r="BP648" s="84">
        <f>IFERROR(FIND("Atmosfera",consulta_completa__11[[#This Row],[13 - Ocorrências/Ambientes Atingidos]]),0)</f>
        <v>0</v>
      </c>
      <c r="BQ648" s="85" t="str">
        <f t="shared" si="319"/>
        <v/>
      </c>
      <c r="BR648" s="84">
        <f>IFERROR(FIND("Flora",consulta_completa__11[[#This Row],[13 - Ocorrências/Ambientes Atingidos]]),0)</f>
        <v>0</v>
      </c>
      <c r="BS648" s="85" t="str">
        <f t="shared" si="320"/>
        <v/>
      </c>
      <c r="BT648" s="84">
        <f>IFERROR(FIND("Fauna",consulta_completa__11[[#This Row],[13 - Ocorrências/Ambientes Atingidos]]),0)</f>
        <v>0</v>
      </c>
      <c r="BU648" s="85" t="str">
        <f t="shared" si="321"/>
        <v/>
      </c>
      <c r="BV648" s="84">
        <f>IFERROR(FIND("UC federal",consulta_completa__11[[#This Row],[13 - Ocorrências/Ambientes Atingidos]]),0)</f>
        <v>0</v>
      </c>
      <c r="BW648" s="85" t="str">
        <f t="shared" si="322"/>
        <v/>
      </c>
      <c r="BX648" s="84">
        <f>IFERROR(FIND("UC estadual/municipal",consulta_completa__11[[#This Row],[13 - Ocorrências/Ambientes Atingidos]]),0)</f>
        <v>0</v>
      </c>
      <c r="BY648" s="85" t="str">
        <f t="shared" si="323"/>
        <v/>
      </c>
      <c r="BZ648" s="84">
        <f>IFERROR(FIND("Outro(s)",consulta_completa__11[[#This Row],[13 - Ocorrências/Ambientes Atingidos]]),0)</f>
        <v>0</v>
      </c>
      <c r="CA648" s="85" t="str">
        <f t="shared" si="324"/>
        <v/>
      </c>
      <c r="CB648" s="84">
        <f>IFERROR(FIND("Sem dano",consulta_completa__11[[#This Row],[13 - Ocorrências/Ambientes Atingidos]]),0)</f>
        <v>0</v>
      </c>
      <c r="CC648" s="85" t="str">
        <f t="shared" si="325"/>
        <v/>
      </c>
      <c r="CD648" s="84" t="str">
        <f>IF(consulta_completa__11[[#This Row],[13 - Ocorrências/Ambientes Atingidos]]="","X","")</f>
        <v/>
      </c>
      <c r="CE648" s="86">
        <f>IFERROR(FIND("IBAMA",consulta_completa__11[[#This Row],[14 - Inst. Atuando no Local]]),0)</f>
        <v>0</v>
      </c>
      <c r="CF648" s="86" t="str">
        <f t="shared" si="326"/>
        <v/>
      </c>
      <c r="CG648" s="86">
        <f>IFERROR(FIND("OEMA",consulta_completa__11[[#This Row],[14 - Inst. Atuando no Local]]),0)</f>
        <v>0</v>
      </c>
      <c r="CH648" s="86" t="str">
        <f t="shared" si="327"/>
        <v/>
      </c>
      <c r="CI648" s="86">
        <f>IFERROR(FIND("DEFESA CIVIL",consulta_completa__11[[#This Row],[14 - Inst. Atuando no Local]]),0)</f>
        <v>0</v>
      </c>
      <c r="CJ648" s="86" t="str">
        <f t="shared" si="328"/>
        <v/>
      </c>
      <c r="CK648" s="86">
        <f>IFERROR(FIND("CORPO DE BOMBEIROS",consulta_completa__11[[#This Row],[14 - Inst. Atuando no Local]]),0)</f>
        <v>0</v>
      </c>
      <c r="CL648" s="86" t="str">
        <f t="shared" si="329"/>
        <v/>
      </c>
      <c r="CM648" s="86">
        <f>IFERROR(FIND("POLÍCIA RODOVIÁRIA",consulta_completa__11[[#This Row],[14 - Inst. Atuando no Local]]),0)</f>
        <v>0</v>
      </c>
      <c r="CN648" s="86" t="str">
        <f t="shared" si="330"/>
        <v/>
      </c>
      <c r="CO648" s="86">
        <f>IFERROR(FIND("POLÍCIA MILITAR",consulta_completa__11[[#This Row],[14 - Inst. Atuando no Local]]),0)</f>
        <v>0</v>
      </c>
      <c r="CP648" s="86" t="str">
        <f t="shared" si="331"/>
        <v/>
      </c>
      <c r="CQ648" s="86">
        <f>IFERROR(FIND("POLÍCIA CIVIL",consulta_completa__11[[#This Row],[14 - Inst. Atuando no Local]]),0)</f>
        <v>0</v>
      </c>
      <c r="CR648" s="86" t="str">
        <f t="shared" si="332"/>
        <v/>
      </c>
      <c r="CS648" s="86">
        <f>IFERROR(FIND("MARINHA DO BRASIL",consulta_completa__11[[#This Row],[14 - Inst. Atuando no Local]]),0)</f>
        <v>0</v>
      </c>
      <c r="CT648" s="86" t="str">
        <f t="shared" si="333"/>
        <v/>
      </c>
      <c r="CU648" s="86">
        <f>IFERROR(FIND("EMPRESA ESPECIALIZADA EM ATENDIMENTO",consulta_completa__11[[#This Row],[14 - Inst. Atuando no Local]]),0)</f>
        <v>0</v>
      </c>
      <c r="CV648" s="86" t="str">
        <f t="shared" si="334"/>
        <v/>
      </c>
      <c r="CW648" s="86">
        <f>IFERROR(FIND("IBAMA",consulta_completa__11[[#This Row],[14 - Inst. Atuando no Local]]),0)</f>
        <v>0</v>
      </c>
      <c r="CX648" s="86" t="str">
        <f t="shared" si="335"/>
        <v/>
      </c>
      <c r="CY648" s="86" t="str">
        <f>IF(consulta_completa__11[[#This Row],[14 - Inst. Atuando no Local]]="","X","")</f>
        <v/>
      </c>
      <c r="CZ648" s="86">
        <f>IFERROR(FIND("OUTRA (S)",consulta_completa__11[[#This Row],[14 - Inst. Atuando no Local]]),0)</f>
        <v>0</v>
      </c>
      <c r="DA648" s="86" t="str">
        <f t="shared" si="336"/>
        <v/>
      </c>
      <c r="DB648" s="37" t="str">
        <f t="shared" si="337"/>
        <v>Sim</v>
      </c>
      <c r="DC648" s="37" t="str">
        <f t="shared" si="338"/>
        <v>Não</v>
      </c>
      <c r="DD648" s="37" t="str">
        <f t="shared" si="339"/>
        <v>Sim</v>
      </c>
      <c r="DE648" s="89" t="str">
        <f t="shared" si="341"/>
        <v>Federal</v>
      </c>
    </row>
    <row r="649" spans="1:109">
      <c r="A649" s="15">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4">
        <f>IFERROR(FIND("Óbitos/feridos",consulta_completa__11[[#This Row],[13 - Ocorrências/Ambientes Atingidos]]),0)</f>
        <v>0</v>
      </c>
      <c r="AY649" s="85" t="str">
        <f t="shared" si="311"/>
        <v/>
      </c>
      <c r="AZ649" s="84">
        <f>IFERROR(FIND("População afetada/evacuada",consulta_completa__11[[#This Row],[13 - Ocorrências/Ambientes Atingidos]]),0)</f>
        <v>0</v>
      </c>
      <c r="BA649" s="84" t="str">
        <f t="shared" si="312"/>
        <v/>
      </c>
      <c r="BB649" s="84">
        <f>IFERROR(FIND("Suspensão de abastecimento de água",consulta_completa__11[[#This Row],[13 - Ocorrências/Ambientes Atingidos]]),0)</f>
        <v>0</v>
      </c>
      <c r="BC649" s="85" t="str">
        <f t="shared" si="340"/>
        <v/>
      </c>
      <c r="BD649" s="84">
        <f>IFERROR(FIND("Rio/córrego",consulta_completa__11[[#This Row],[13 - Ocorrências/Ambientes Atingidos]]),0)</f>
        <v>0</v>
      </c>
      <c r="BE649" s="85" t="str">
        <f t="shared" si="313"/>
        <v/>
      </c>
      <c r="BF649" s="84">
        <f>IFERROR(FIND("Lago",consulta_completa__11[[#This Row],[13 - Ocorrências/Ambientes Atingidos]]),0)</f>
        <v>0</v>
      </c>
      <c r="BG649" s="85" t="str">
        <f t="shared" si="314"/>
        <v/>
      </c>
      <c r="BH649" s="84">
        <f>IFERROR(FIND("Mar",consulta_completa__11[[#This Row],[13 - Ocorrências/Ambientes Atingidos]]),0)</f>
        <v>1</v>
      </c>
      <c r="BI649" s="85" t="str">
        <f t="shared" si="315"/>
        <v>X</v>
      </c>
      <c r="BJ649" s="84">
        <f>IFERROR(FIND("Praia",consulta_completa__11[[#This Row],[13 - Ocorrências/Ambientes Atingidos]]),0)</f>
        <v>0</v>
      </c>
      <c r="BK649" s="85" t="str">
        <f t="shared" si="316"/>
        <v/>
      </c>
      <c r="BL649" s="84">
        <f>IFERROR(FIND("Solo",consulta_completa__11[[#This Row],[13 - Ocorrências/Ambientes Atingidos]]),0)</f>
        <v>0</v>
      </c>
      <c r="BM649" s="85" t="str">
        <f t="shared" si="317"/>
        <v/>
      </c>
      <c r="BN649" s="84">
        <f>IFERROR(FIND("Águas subterrâneas",consulta_completa__11[[#This Row],[13 - Ocorrências/Ambientes Atingidos]]),0)</f>
        <v>0</v>
      </c>
      <c r="BO649" s="85" t="str">
        <f t="shared" si="318"/>
        <v/>
      </c>
      <c r="BP649" s="84">
        <f>IFERROR(FIND("Atmosfera",consulta_completa__11[[#This Row],[13 - Ocorrências/Ambientes Atingidos]]),0)</f>
        <v>0</v>
      </c>
      <c r="BQ649" s="85" t="str">
        <f t="shared" si="319"/>
        <v/>
      </c>
      <c r="BR649" s="84">
        <f>IFERROR(FIND("Flora",consulta_completa__11[[#This Row],[13 - Ocorrências/Ambientes Atingidos]]),0)</f>
        <v>0</v>
      </c>
      <c r="BS649" s="85" t="str">
        <f t="shared" si="320"/>
        <v/>
      </c>
      <c r="BT649" s="84">
        <f>IFERROR(FIND("Fauna",consulta_completa__11[[#This Row],[13 - Ocorrências/Ambientes Atingidos]]),0)</f>
        <v>0</v>
      </c>
      <c r="BU649" s="85" t="str">
        <f t="shared" si="321"/>
        <v/>
      </c>
      <c r="BV649" s="84">
        <f>IFERROR(FIND("UC federal",consulta_completa__11[[#This Row],[13 - Ocorrências/Ambientes Atingidos]]),0)</f>
        <v>0</v>
      </c>
      <c r="BW649" s="85" t="str">
        <f t="shared" si="322"/>
        <v/>
      </c>
      <c r="BX649" s="84">
        <f>IFERROR(FIND("UC estadual/municipal",consulta_completa__11[[#This Row],[13 - Ocorrências/Ambientes Atingidos]]),0)</f>
        <v>0</v>
      </c>
      <c r="BY649" s="85" t="str">
        <f t="shared" si="323"/>
        <v/>
      </c>
      <c r="BZ649" s="84">
        <f>IFERROR(FIND("Outro(s)",consulta_completa__11[[#This Row],[13 - Ocorrências/Ambientes Atingidos]]),0)</f>
        <v>0</v>
      </c>
      <c r="CA649" s="85" t="str">
        <f t="shared" si="324"/>
        <v/>
      </c>
      <c r="CB649" s="84">
        <f>IFERROR(FIND("Sem dano",consulta_completa__11[[#This Row],[13 - Ocorrências/Ambientes Atingidos]]),0)</f>
        <v>0</v>
      </c>
      <c r="CC649" s="85" t="str">
        <f t="shared" si="325"/>
        <v/>
      </c>
      <c r="CD649" s="84" t="str">
        <f>IF(consulta_completa__11[[#This Row],[13 - Ocorrências/Ambientes Atingidos]]="","X","")</f>
        <v/>
      </c>
      <c r="CE649" s="86">
        <f>IFERROR(FIND("IBAMA",consulta_completa__11[[#This Row],[14 - Inst. Atuando no Local]]),0)</f>
        <v>0</v>
      </c>
      <c r="CF649" s="86" t="str">
        <f t="shared" si="326"/>
        <v/>
      </c>
      <c r="CG649" s="86">
        <f>IFERROR(FIND("OEMA",consulta_completa__11[[#This Row],[14 - Inst. Atuando no Local]]),0)</f>
        <v>0</v>
      </c>
      <c r="CH649" s="86" t="str">
        <f t="shared" si="327"/>
        <v/>
      </c>
      <c r="CI649" s="86">
        <f>IFERROR(FIND("DEFESA CIVIL",consulta_completa__11[[#This Row],[14 - Inst. Atuando no Local]]),0)</f>
        <v>0</v>
      </c>
      <c r="CJ649" s="86" t="str">
        <f t="shared" si="328"/>
        <v/>
      </c>
      <c r="CK649" s="86">
        <f>IFERROR(FIND("CORPO DE BOMBEIROS",consulta_completa__11[[#This Row],[14 - Inst. Atuando no Local]]),0)</f>
        <v>0</v>
      </c>
      <c r="CL649" s="86" t="str">
        <f t="shared" si="329"/>
        <v/>
      </c>
      <c r="CM649" s="86">
        <f>IFERROR(FIND("POLÍCIA RODOVIÁRIA",consulta_completa__11[[#This Row],[14 - Inst. Atuando no Local]]),0)</f>
        <v>0</v>
      </c>
      <c r="CN649" s="86" t="str">
        <f t="shared" si="330"/>
        <v/>
      </c>
      <c r="CO649" s="86">
        <f>IFERROR(FIND("POLÍCIA MILITAR",consulta_completa__11[[#This Row],[14 - Inst. Atuando no Local]]),0)</f>
        <v>0</v>
      </c>
      <c r="CP649" s="86" t="str">
        <f t="shared" si="331"/>
        <v/>
      </c>
      <c r="CQ649" s="86">
        <f>IFERROR(FIND("POLÍCIA CIVIL",consulta_completa__11[[#This Row],[14 - Inst. Atuando no Local]]),0)</f>
        <v>0</v>
      </c>
      <c r="CR649" s="86" t="str">
        <f t="shared" si="332"/>
        <v/>
      </c>
      <c r="CS649" s="86">
        <f>IFERROR(FIND("MARINHA DO BRASIL",consulta_completa__11[[#This Row],[14 - Inst. Atuando no Local]]),0)</f>
        <v>0</v>
      </c>
      <c r="CT649" s="86" t="str">
        <f t="shared" si="333"/>
        <v/>
      </c>
      <c r="CU649" s="86">
        <f>IFERROR(FIND("EMPRESA ESPECIALIZADA EM ATENDIMENTO",consulta_completa__11[[#This Row],[14 - Inst. Atuando no Local]]),0)</f>
        <v>0</v>
      </c>
      <c r="CV649" s="86" t="str">
        <f t="shared" si="334"/>
        <v/>
      </c>
      <c r="CW649" s="86">
        <f>IFERROR(FIND("IBAMA",consulta_completa__11[[#This Row],[14 - Inst. Atuando no Local]]),0)</f>
        <v>0</v>
      </c>
      <c r="CX649" s="86" t="str">
        <f t="shared" si="335"/>
        <v/>
      </c>
      <c r="CY649" s="86" t="str">
        <f>IF(consulta_completa__11[[#This Row],[14 - Inst. Atuando no Local]]="","X","")</f>
        <v/>
      </c>
      <c r="CZ649" s="86">
        <f>IFERROR(FIND("OUTRA (S)",consulta_completa__11[[#This Row],[14 - Inst. Atuando no Local]]),0)</f>
        <v>0</v>
      </c>
      <c r="DA649" s="86" t="str">
        <f t="shared" si="336"/>
        <v/>
      </c>
      <c r="DB649" s="37" t="str">
        <f t="shared" si="337"/>
        <v>Sim</v>
      </c>
      <c r="DC649" s="37" t="str">
        <f t="shared" si="338"/>
        <v>Não</v>
      </c>
      <c r="DD649" s="37" t="str">
        <f t="shared" si="339"/>
        <v>Sim</v>
      </c>
      <c r="DE649" s="89" t="str">
        <f t="shared" si="341"/>
        <v>Federal</v>
      </c>
    </row>
    <row r="650" spans="1:109">
      <c r="A650" s="15">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4">
        <f>IFERROR(FIND("Óbitos/feridos",consulta_completa__11[[#This Row],[13 - Ocorrências/Ambientes Atingidos]]),0)</f>
        <v>1</v>
      </c>
      <c r="AY650" s="85" t="str">
        <f t="shared" si="311"/>
        <v>X</v>
      </c>
      <c r="AZ650" s="84">
        <f>IFERROR(FIND("População afetada/evacuada",consulta_completa__11[[#This Row],[13 - Ocorrências/Ambientes Atingidos]]),0)</f>
        <v>0</v>
      </c>
      <c r="BA650" s="84" t="str">
        <f t="shared" si="312"/>
        <v/>
      </c>
      <c r="BB650" s="84">
        <f>IFERROR(FIND("Suspensão de abastecimento de água",consulta_completa__11[[#This Row],[13 - Ocorrências/Ambientes Atingidos]]),0)</f>
        <v>0</v>
      </c>
      <c r="BC650" s="85" t="str">
        <f t="shared" si="340"/>
        <v/>
      </c>
      <c r="BD650" s="84">
        <f>IFERROR(FIND("Rio/córrego",consulta_completa__11[[#This Row],[13 - Ocorrências/Ambientes Atingidos]]),0)</f>
        <v>17</v>
      </c>
      <c r="BE650" s="85" t="str">
        <f t="shared" si="313"/>
        <v>X</v>
      </c>
      <c r="BF650" s="84">
        <f>IFERROR(FIND("Lago",consulta_completa__11[[#This Row],[13 - Ocorrências/Ambientes Atingidos]]),0)</f>
        <v>30</v>
      </c>
      <c r="BG650" s="85" t="str">
        <f t="shared" si="314"/>
        <v>X</v>
      </c>
      <c r="BH650" s="84">
        <f>IFERROR(FIND("Mar",consulta_completa__11[[#This Row],[13 - Ocorrências/Ambientes Atingidos]]),0)</f>
        <v>0</v>
      </c>
      <c r="BI650" s="85" t="str">
        <f t="shared" si="315"/>
        <v/>
      </c>
      <c r="BJ650" s="84">
        <f>IFERROR(FIND("Praia",consulta_completa__11[[#This Row],[13 - Ocorrências/Ambientes Atingidos]]),0)</f>
        <v>0</v>
      </c>
      <c r="BK650" s="85" t="str">
        <f t="shared" si="316"/>
        <v/>
      </c>
      <c r="BL650" s="84">
        <f>IFERROR(FIND("Solo",consulta_completa__11[[#This Row],[13 - Ocorrências/Ambientes Atingidos]]),0)</f>
        <v>0</v>
      </c>
      <c r="BM650" s="85" t="str">
        <f t="shared" si="317"/>
        <v/>
      </c>
      <c r="BN650" s="84">
        <f>IFERROR(FIND("Águas subterrâneas",consulta_completa__11[[#This Row],[13 - Ocorrências/Ambientes Atingidos]]),0)</f>
        <v>0</v>
      </c>
      <c r="BO650" s="85" t="str">
        <f t="shared" si="318"/>
        <v/>
      </c>
      <c r="BP650" s="84">
        <f>IFERROR(FIND("Atmosfera",consulta_completa__11[[#This Row],[13 - Ocorrências/Ambientes Atingidos]]),0)</f>
        <v>0</v>
      </c>
      <c r="BQ650" s="85" t="str">
        <f t="shared" si="319"/>
        <v/>
      </c>
      <c r="BR650" s="84">
        <f>IFERROR(FIND("Flora",consulta_completa__11[[#This Row],[13 - Ocorrências/Ambientes Atingidos]]),0)</f>
        <v>0</v>
      </c>
      <c r="BS650" s="85" t="str">
        <f t="shared" si="320"/>
        <v/>
      </c>
      <c r="BT650" s="84">
        <f>IFERROR(FIND("Fauna",consulta_completa__11[[#This Row],[13 - Ocorrências/Ambientes Atingidos]]),0)</f>
        <v>0</v>
      </c>
      <c r="BU650" s="85" t="str">
        <f t="shared" si="321"/>
        <v/>
      </c>
      <c r="BV650" s="84">
        <f>IFERROR(FIND("UC federal",consulta_completa__11[[#This Row],[13 - Ocorrências/Ambientes Atingidos]]),0)</f>
        <v>0</v>
      </c>
      <c r="BW650" s="85" t="str">
        <f t="shared" si="322"/>
        <v/>
      </c>
      <c r="BX650" s="84">
        <f>IFERROR(FIND("UC estadual/municipal",consulta_completa__11[[#This Row],[13 - Ocorrências/Ambientes Atingidos]]),0)</f>
        <v>0</v>
      </c>
      <c r="BY650" s="85" t="str">
        <f t="shared" si="323"/>
        <v/>
      </c>
      <c r="BZ650" s="84">
        <f>IFERROR(FIND("Outro(s)",consulta_completa__11[[#This Row],[13 - Ocorrências/Ambientes Atingidos]]),0)</f>
        <v>36</v>
      </c>
      <c r="CA650" s="85" t="str">
        <f t="shared" si="324"/>
        <v>X</v>
      </c>
      <c r="CB650" s="84">
        <f>IFERROR(FIND("Sem dano",consulta_completa__11[[#This Row],[13 - Ocorrências/Ambientes Atingidos]]),0)</f>
        <v>0</v>
      </c>
      <c r="CC650" s="85" t="str">
        <f t="shared" si="325"/>
        <v/>
      </c>
      <c r="CD650" s="84" t="str">
        <f>IF(consulta_completa__11[[#This Row],[13 - Ocorrências/Ambientes Atingidos]]="","X","")</f>
        <v/>
      </c>
      <c r="CE650" s="86">
        <f>IFERROR(FIND("IBAMA",consulta_completa__11[[#This Row],[14 - Inst. Atuando no Local]]),0)</f>
        <v>116</v>
      </c>
      <c r="CF650" s="86" t="str">
        <f t="shared" si="326"/>
        <v>X</v>
      </c>
      <c r="CG650" s="86">
        <f>IFERROR(FIND("OEMA",consulta_completa__11[[#This Row],[14 - Inst. Atuando no Local]]),0)</f>
        <v>0</v>
      </c>
      <c r="CH650" s="86" t="str">
        <f t="shared" si="327"/>
        <v/>
      </c>
      <c r="CI650" s="86">
        <f>IFERROR(FIND("DEFESA CIVIL",consulta_completa__11[[#This Row],[14 - Inst. Atuando no Local]]),0)</f>
        <v>0</v>
      </c>
      <c r="CJ650" s="86" t="str">
        <f t="shared" si="328"/>
        <v/>
      </c>
      <c r="CK650" s="86">
        <f>IFERROR(FIND("CORPO DE BOMBEIROS",consulta_completa__11[[#This Row],[14 - Inst. Atuando no Local]]),0)</f>
        <v>0</v>
      </c>
      <c r="CL650" s="86" t="str">
        <f t="shared" si="329"/>
        <v/>
      </c>
      <c r="CM650" s="86">
        <f>IFERROR(FIND("POLÍCIA RODOVIÁRIA",consulta_completa__11[[#This Row],[14 - Inst. Atuando no Local]]),0)</f>
        <v>0</v>
      </c>
      <c r="CN650" s="86" t="str">
        <f t="shared" si="330"/>
        <v/>
      </c>
      <c r="CO650" s="86">
        <f>IFERROR(FIND("POLÍCIA MILITAR",consulta_completa__11[[#This Row],[14 - Inst. Atuando no Local]]),0)</f>
        <v>0</v>
      </c>
      <c r="CP650" s="86" t="str">
        <f t="shared" si="331"/>
        <v/>
      </c>
      <c r="CQ650" s="86">
        <f>IFERROR(FIND("POLÍCIA CIVIL",consulta_completa__11[[#This Row],[14 - Inst. Atuando no Local]]),0)</f>
        <v>0</v>
      </c>
      <c r="CR650" s="86" t="str">
        <f t="shared" si="332"/>
        <v/>
      </c>
      <c r="CS650" s="86">
        <f>IFERROR(FIND("MARINHA DO BRASIL",consulta_completa__11[[#This Row],[14 - Inst. Atuando no Local]]),0)</f>
        <v>0</v>
      </c>
      <c r="CT650" s="86" t="str">
        <f t="shared" si="333"/>
        <v/>
      </c>
      <c r="CU650" s="86">
        <f>IFERROR(FIND("EMPRESA ESPECIALIZADA EM ATENDIMENTO",consulta_completa__11[[#This Row],[14 - Inst. Atuando no Local]]),0)</f>
        <v>0</v>
      </c>
      <c r="CV650" s="86" t="str">
        <f t="shared" si="334"/>
        <v/>
      </c>
      <c r="CW650" s="86">
        <f>IFERROR(FIND("IBAMA",consulta_completa__11[[#This Row],[14 - Inst. Atuando no Local]]),0)</f>
        <v>116</v>
      </c>
      <c r="CX650" s="86" t="str">
        <f t="shared" si="335"/>
        <v>X</v>
      </c>
      <c r="CY650" s="86" t="str">
        <f>IF(consulta_completa__11[[#This Row],[14 - Inst. Atuando no Local]]="","X","")</f>
        <v/>
      </c>
      <c r="CZ650" s="86">
        <f>IFERROR(FIND("OUTRA (S)",consulta_completa__11[[#This Row],[14 - Inst. Atuando no Local]]),0)</f>
        <v>0</v>
      </c>
      <c r="DA650" s="86" t="str">
        <f t="shared" si="336"/>
        <v/>
      </c>
      <c r="DB650" s="37" t="str">
        <f t="shared" si="337"/>
        <v>Sim</v>
      </c>
      <c r="DC650" s="37" t="str">
        <f t="shared" si="338"/>
        <v>Não</v>
      </c>
      <c r="DD650" s="37" t="str">
        <f t="shared" si="339"/>
        <v>Sim</v>
      </c>
      <c r="DE650" s="89" t="str">
        <f t="shared" si="341"/>
        <v>Sem informação</v>
      </c>
    </row>
    <row r="651" spans="1:109">
      <c r="A651" s="15">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4">
        <f>IFERROR(FIND("Óbitos/feridos",consulta_completa__11[[#This Row],[13 - Ocorrências/Ambientes Atingidos]]),0)</f>
        <v>0</v>
      </c>
      <c r="AY651" s="85" t="str">
        <f t="shared" si="311"/>
        <v/>
      </c>
      <c r="AZ651" s="84">
        <f>IFERROR(FIND("População afetada/evacuada",consulta_completa__11[[#This Row],[13 - Ocorrências/Ambientes Atingidos]]),0)</f>
        <v>0</v>
      </c>
      <c r="BA651" s="84" t="str">
        <f t="shared" si="312"/>
        <v/>
      </c>
      <c r="BB651" s="84">
        <f>IFERROR(FIND("Suspensão de abastecimento de água",consulta_completa__11[[#This Row],[13 - Ocorrências/Ambientes Atingidos]]),0)</f>
        <v>0</v>
      </c>
      <c r="BC651" s="85" t="str">
        <f t="shared" si="340"/>
        <v/>
      </c>
      <c r="BD651" s="84">
        <f>IFERROR(FIND("Rio/córrego",consulta_completa__11[[#This Row],[13 - Ocorrências/Ambientes Atingidos]]),0)</f>
        <v>0</v>
      </c>
      <c r="BE651" s="85" t="str">
        <f t="shared" si="313"/>
        <v/>
      </c>
      <c r="BF651" s="84">
        <f>IFERROR(FIND("Lago",consulta_completa__11[[#This Row],[13 - Ocorrências/Ambientes Atingidos]]),0)</f>
        <v>0</v>
      </c>
      <c r="BG651" s="85" t="str">
        <f t="shared" si="314"/>
        <v/>
      </c>
      <c r="BH651" s="84">
        <f>IFERROR(FIND("Mar",consulta_completa__11[[#This Row],[13 - Ocorrências/Ambientes Atingidos]]),0)</f>
        <v>0</v>
      </c>
      <c r="BI651" s="85" t="str">
        <f t="shared" si="315"/>
        <v/>
      </c>
      <c r="BJ651" s="84">
        <f>IFERROR(FIND("Praia",consulta_completa__11[[#This Row],[13 - Ocorrências/Ambientes Atingidos]]),0)</f>
        <v>0</v>
      </c>
      <c r="BK651" s="85" t="str">
        <f t="shared" si="316"/>
        <v/>
      </c>
      <c r="BL651" s="84">
        <f>IFERROR(FIND("Solo",consulta_completa__11[[#This Row],[13 - Ocorrências/Ambientes Atingidos]]),0)</f>
        <v>1</v>
      </c>
      <c r="BM651" s="85" t="str">
        <f t="shared" si="317"/>
        <v>X</v>
      </c>
      <c r="BN651" s="84">
        <f>IFERROR(FIND("Águas subterrâneas",consulta_completa__11[[#This Row],[13 - Ocorrências/Ambientes Atingidos]]),0)</f>
        <v>0</v>
      </c>
      <c r="BO651" s="85" t="str">
        <f t="shared" si="318"/>
        <v/>
      </c>
      <c r="BP651" s="84">
        <f>IFERROR(FIND("Atmosfera",consulta_completa__11[[#This Row],[13 - Ocorrências/Ambientes Atingidos]]),0)</f>
        <v>0</v>
      </c>
      <c r="BQ651" s="85" t="str">
        <f t="shared" si="319"/>
        <v/>
      </c>
      <c r="BR651" s="84">
        <f>IFERROR(FIND("Flora",consulta_completa__11[[#This Row],[13 - Ocorrências/Ambientes Atingidos]]),0)</f>
        <v>0</v>
      </c>
      <c r="BS651" s="85" t="str">
        <f t="shared" si="320"/>
        <v/>
      </c>
      <c r="BT651" s="84">
        <f>IFERROR(FIND("Fauna",consulta_completa__11[[#This Row],[13 - Ocorrências/Ambientes Atingidos]]),0)</f>
        <v>0</v>
      </c>
      <c r="BU651" s="85" t="str">
        <f t="shared" si="321"/>
        <v/>
      </c>
      <c r="BV651" s="84">
        <f>IFERROR(FIND("UC federal",consulta_completa__11[[#This Row],[13 - Ocorrências/Ambientes Atingidos]]),0)</f>
        <v>0</v>
      </c>
      <c r="BW651" s="85" t="str">
        <f t="shared" si="322"/>
        <v/>
      </c>
      <c r="BX651" s="84">
        <f>IFERROR(FIND("UC estadual/municipal",consulta_completa__11[[#This Row],[13 - Ocorrências/Ambientes Atingidos]]),0)</f>
        <v>0</v>
      </c>
      <c r="BY651" s="85" t="str">
        <f t="shared" si="323"/>
        <v/>
      </c>
      <c r="BZ651" s="84">
        <f>IFERROR(FIND("Outro(s)",consulta_completa__11[[#This Row],[13 - Ocorrências/Ambientes Atingidos]]),0)</f>
        <v>0</v>
      </c>
      <c r="CA651" s="85" t="str">
        <f t="shared" si="324"/>
        <v/>
      </c>
      <c r="CB651" s="84">
        <f>IFERROR(FIND("Sem dano",consulta_completa__11[[#This Row],[13 - Ocorrências/Ambientes Atingidos]]),0)</f>
        <v>0</v>
      </c>
      <c r="CC651" s="85" t="str">
        <f t="shared" si="325"/>
        <v/>
      </c>
      <c r="CD651" s="84" t="str">
        <f>IF(consulta_completa__11[[#This Row],[13 - Ocorrências/Ambientes Atingidos]]="","X","")</f>
        <v/>
      </c>
      <c r="CE651" s="86">
        <f>IFERROR(FIND("IBAMA",consulta_completa__11[[#This Row],[14 - Inst. Atuando no Local]]),0)</f>
        <v>0</v>
      </c>
      <c r="CF651" s="86" t="str">
        <f t="shared" si="326"/>
        <v/>
      </c>
      <c r="CG651" s="86">
        <f>IFERROR(FIND("OEMA",consulta_completa__11[[#This Row],[14 - Inst. Atuando no Local]]),0)</f>
        <v>0</v>
      </c>
      <c r="CH651" s="86" t="str">
        <f t="shared" si="327"/>
        <v/>
      </c>
      <c r="CI651" s="86">
        <f>IFERROR(FIND("DEFESA CIVIL",consulta_completa__11[[#This Row],[14 - Inst. Atuando no Local]]),0)</f>
        <v>0</v>
      </c>
      <c r="CJ651" s="86" t="str">
        <f t="shared" si="328"/>
        <v/>
      </c>
      <c r="CK651" s="86">
        <f>IFERROR(FIND("CORPO DE BOMBEIROS",consulta_completa__11[[#This Row],[14 - Inst. Atuando no Local]]),0)</f>
        <v>0</v>
      </c>
      <c r="CL651" s="86" t="str">
        <f t="shared" si="329"/>
        <v/>
      </c>
      <c r="CM651" s="86">
        <f>IFERROR(FIND("POLÍCIA RODOVIÁRIA",consulta_completa__11[[#This Row],[14 - Inst. Atuando no Local]]),0)</f>
        <v>0</v>
      </c>
      <c r="CN651" s="86" t="str">
        <f t="shared" si="330"/>
        <v/>
      </c>
      <c r="CO651" s="86">
        <f>IFERROR(FIND("POLÍCIA MILITAR",consulta_completa__11[[#This Row],[14 - Inst. Atuando no Local]]),0)</f>
        <v>0</v>
      </c>
      <c r="CP651" s="86" t="str">
        <f t="shared" si="331"/>
        <v/>
      </c>
      <c r="CQ651" s="86">
        <f>IFERROR(FIND("POLÍCIA CIVIL",consulta_completa__11[[#This Row],[14 - Inst. Atuando no Local]]),0)</f>
        <v>0</v>
      </c>
      <c r="CR651" s="86" t="str">
        <f t="shared" si="332"/>
        <v/>
      </c>
      <c r="CS651" s="86">
        <f>IFERROR(FIND("MARINHA DO BRASIL",consulta_completa__11[[#This Row],[14 - Inst. Atuando no Local]]),0)</f>
        <v>0</v>
      </c>
      <c r="CT651" s="86" t="str">
        <f t="shared" si="333"/>
        <v/>
      </c>
      <c r="CU651" s="86">
        <f>IFERROR(FIND("EMPRESA ESPECIALIZADA EM ATENDIMENTO",consulta_completa__11[[#This Row],[14 - Inst. Atuando no Local]]),0)</f>
        <v>0</v>
      </c>
      <c r="CV651" s="86" t="str">
        <f t="shared" si="334"/>
        <v/>
      </c>
      <c r="CW651" s="86">
        <f>IFERROR(FIND("IBAMA",consulta_completa__11[[#This Row],[14 - Inst. Atuando no Local]]),0)</f>
        <v>0</v>
      </c>
      <c r="CX651" s="86" t="str">
        <f t="shared" si="335"/>
        <v/>
      </c>
      <c r="CY651" s="86" t="str">
        <f>IF(consulta_completa__11[[#This Row],[14 - Inst. Atuando no Local]]="","X","")</f>
        <v/>
      </c>
      <c r="CZ651" s="86">
        <f>IFERROR(FIND("OUTRA (S)",consulta_completa__11[[#This Row],[14 - Inst. Atuando no Local]]),0)</f>
        <v>0</v>
      </c>
      <c r="DA651" s="86" t="str">
        <f t="shared" si="336"/>
        <v/>
      </c>
      <c r="DB651" s="37" t="str">
        <f t="shared" si="337"/>
        <v>Sim</v>
      </c>
      <c r="DC651" s="37" t="str">
        <f t="shared" si="338"/>
        <v>Não</v>
      </c>
      <c r="DD651" s="37" t="str">
        <f t="shared" si="339"/>
        <v>Sim</v>
      </c>
      <c r="DE651" s="89" t="str">
        <f t="shared" si="341"/>
        <v>Sem informação</v>
      </c>
    </row>
    <row r="652" spans="1:109">
      <c r="A652" s="15">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4">
        <f>IFERROR(FIND("Óbitos/feridos",consulta_completa__11[[#This Row],[13 - Ocorrências/Ambientes Atingidos]]),0)</f>
        <v>1</v>
      </c>
      <c r="AY652" s="85" t="str">
        <f t="shared" si="311"/>
        <v>X</v>
      </c>
      <c r="AZ652" s="84">
        <f>IFERROR(FIND("População afetada/evacuada",consulta_completa__11[[#This Row],[13 - Ocorrências/Ambientes Atingidos]]),0)</f>
        <v>0</v>
      </c>
      <c r="BA652" s="84" t="str">
        <f t="shared" si="312"/>
        <v/>
      </c>
      <c r="BB652" s="84">
        <f>IFERROR(FIND("Suspensão de abastecimento de água",consulta_completa__11[[#This Row],[13 - Ocorrências/Ambientes Atingidos]]),0)</f>
        <v>0</v>
      </c>
      <c r="BC652" s="85" t="str">
        <f t="shared" si="340"/>
        <v/>
      </c>
      <c r="BD652" s="84">
        <f>IFERROR(FIND("Rio/córrego",consulta_completa__11[[#This Row],[13 - Ocorrências/Ambientes Atingidos]]),0)</f>
        <v>0</v>
      </c>
      <c r="BE652" s="85" t="str">
        <f t="shared" si="313"/>
        <v/>
      </c>
      <c r="BF652" s="84">
        <f>IFERROR(FIND("Lago",consulta_completa__11[[#This Row],[13 - Ocorrências/Ambientes Atingidos]]),0)</f>
        <v>0</v>
      </c>
      <c r="BG652" s="85" t="str">
        <f t="shared" si="314"/>
        <v/>
      </c>
      <c r="BH652" s="84">
        <f>IFERROR(FIND("Mar",consulta_completa__11[[#This Row],[13 - Ocorrências/Ambientes Atingidos]]),0)</f>
        <v>0</v>
      </c>
      <c r="BI652" s="85" t="str">
        <f t="shared" si="315"/>
        <v/>
      </c>
      <c r="BJ652" s="84">
        <f>IFERROR(FIND("Praia",consulta_completa__11[[#This Row],[13 - Ocorrências/Ambientes Atingidos]]),0)</f>
        <v>0</v>
      </c>
      <c r="BK652" s="85" t="str">
        <f t="shared" si="316"/>
        <v/>
      </c>
      <c r="BL652" s="84">
        <f>IFERROR(FIND("Solo",consulta_completa__11[[#This Row],[13 - Ocorrências/Ambientes Atingidos]]),0)</f>
        <v>17</v>
      </c>
      <c r="BM652" s="85" t="str">
        <f t="shared" si="317"/>
        <v>X</v>
      </c>
      <c r="BN652" s="84">
        <f>IFERROR(FIND("Águas subterrâneas",consulta_completa__11[[#This Row],[13 - Ocorrências/Ambientes Atingidos]]),0)</f>
        <v>0</v>
      </c>
      <c r="BO652" s="85" t="str">
        <f t="shared" si="318"/>
        <v/>
      </c>
      <c r="BP652" s="84">
        <f>IFERROR(FIND("Atmosfera",consulta_completa__11[[#This Row],[13 - Ocorrências/Ambientes Atingidos]]),0)</f>
        <v>0</v>
      </c>
      <c r="BQ652" s="85" t="str">
        <f t="shared" si="319"/>
        <v/>
      </c>
      <c r="BR652" s="84">
        <f>IFERROR(FIND("Flora",consulta_completa__11[[#This Row],[13 - Ocorrências/Ambientes Atingidos]]),0)</f>
        <v>23</v>
      </c>
      <c r="BS652" s="85" t="str">
        <f t="shared" si="320"/>
        <v>X</v>
      </c>
      <c r="BT652" s="84">
        <f>IFERROR(FIND("Fauna",consulta_completa__11[[#This Row],[13 - Ocorrências/Ambientes Atingidos]]),0)</f>
        <v>0</v>
      </c>
      <c r="BU652" s="85" t="str">
        <f t="shared" si="321"/>
        <v/>
      </c>
      <c r="BV652" s="84">
        <f>IFERROR(FIND("UC federal",consulta_completa__11[[#This Row],[13 - Ocorrências/Ambientes Atingidos]]),0)</f>
        <v>0</v>
      </c>
      <c r="BW652" s="85" t="str">
        <f t="shared" si="322"/>
        <v/>
      </c>
      <c r="BX652" s="84">
        <f>IFERROR(FIND("UC estadual/municipal",consulta_completa__11[[#This Row],[13 - Ocorrências/Ambientes Atingidos]]),0)</f>
        <v>0</v>
      </c>
      <c r="BY652" s="85" t="str">
        <f t="shared" si="323"/>
        <v/>
      </c>
      <c r="BZ652" s="84">
        <f>IFERROR(FIND("Outro(s)",consulta_completa__11[[#This Row],[13 - Ocorrências/Ambientes Atingidos]]),0)</f>
        <v>0</v>
      </c>
      <c r="CA652" s="85" t="str">
        <f t="shared" si="324"/>
        <v/>
      </c>
      <c r="CB652" s="84">
        <f>IFERROR(FIND("Sem dano",consulta_completa__11[[#This Row],[13 - Ocorrências/Ambientes Atingidos]]),0)</f>
        <v>0</v>
      </c>
      <c r="CC652" s="85" t="str">
        <f t="shared" si="325"/>
        <v/>
      </c>
      <c r="CD652" s="84" t="str">
        <f>IF(consulta_completa__11[[#This Row],[13 - Ocorrências/Ambientes Atingidos]]="","X","")</f>
        <v/>
      </c>
      <c r="CE652" s="86">
        <f>IFERROR(FIND("IBAMA",consulta_completa__11[[#This Row],[14 - Inst. Atuando no Local]]),0)</f>
        <v>80</v>
      </c>
      <c r="CF652" s="86" t="str">
        <f t="shared" si="326"/>
        <v>X</v>
      </c>
      <c r="CG652" s="86">
        <f>IFERROR(FIND("OEMA",consulta_completa__11[[#This Row],[14 - Inst. Atuando no Local]]),0)</f>
        <v>0</v>
      </c>
      <c r="CH652" s="86" t="str">
        <f t="shared" si="327"/>
        <v/>
      </c>
      <c r="CI652" s="86">
        <f>IFERROR(FIND("DEFESA CIVIL",consulta_completa__11[[#This Row],[14 - Inst. Atuando no Local]]),0)</f>
        <v>0</v>
      </c>
      <c r="CJ652" s="86" t="str">
        <f t="shared" si="328"/>
        <v/>
      </c>
      <c r="CK652" s="86">
        <f>IFERROR(FIND("CORPO DE BOMBEIROS",consulta_completa__11[[#This Row],[14 - Inst. Atuando no Local]]),0)</f>
        <v>0</v>
      </c>
      <c r="CL652" s="86" t="str">
        <f t="shared" si="329"/>
        <v/>
      </c>
      <c r="CM652" s="86">
        <f>IFERROR(FIND("POLÍCIA RODOVIÁRIA",consulta_completa__11[[#This Row],[14 - Inst. Atuando no Local]]),0)</f>
        <v>0</v>
      </c>
      <c r="CN652" s="86" t="str">
        <f t="shared" si="330"/>
        <v/>
      </c>
      <c r="CO652" s="86">
        <f>IFERROR(FIND("POLÍCIA MILITAR",consulta_completa__11[[#This Row],[14 - Inst. Atuando no Local]]),0)</f>
        <v>0</v>
      </c>
      <c r="CP652" s="86" t="str">
        <f t="shared" si="331"/>
        <v/>
      </c>
      <c r="CQ652" s="86">
        <f>IFERROR(FIND("POLÍCIA CIVIL",consulta_completa__11[[#This Row],[14 - Inst. Atuando no Local]]),0)</f>
        <v>0</v>
      </c>
      <c r="CR652" s="86" t="str">
        <f t="shared" si="332"/>
        <v/>
      </c>
      <c r="CS652" s="86">
        <f>IFERROR(FIND("MARINHA DO BRASIL",consulta_completa__11[[#This Row],[14 - Inst. Atuando no Local]]),0)</f>
        <v>0</v>
      </c>
      <c r="CT652" s="86" t="str">
        <f t="shared" si="333"/>
        <v/>
      </c>
      <c r="CU652" s="86">
        <f>IFERROR(FIND("EMPRESA ESPECIALIZADA EM ATENDIMENTO",consulta_completa__11[[#This Row],[14 - Inst. Atuando no Local]]),0)</f>
        <v>0</v>
      </c>
      <c r="CV652" s="86" t="str">
        <f t="shared" si="334"/>
        <v/>
      </c>
      <c r="CW652" s="86">
        <f>IFERROR(FIND("IBAMA",consulta_completa__11[[#This Row],[14 - Inst. Atuando no Local]]),0)</f>
        <v>80</v>
      </c>
      <c r="CX652" s="86" t="str">
        <f t="shared" si="335"/>
        <v>X</v>
      </c>
      <c r="CY652" s="86" t="str">
        <f>IF(consulta_completa__11[[#This Row],[14 - Inst. Atuando no Local]]="","X","")</f>
        <v/>
      </c>
      <c r="CZ652" s="86">
        <f>IFERROR(FIND("OUTRA (S)",consulta_completa__11[[#This Row],[14 - Inst. Atuando no Local]]),0)</f>
        <v>0</v>
      </c>
      <c r="DA652" s="86" t="str">
        <f t="shared" si="336"/>
        <v/>
      </c>
      <c r="DB652" s="37" t="str">
        <f t="shared" si="337"/>
        <v>Sim</v>
      </c>
      <c r="DC652" s="37" t="str">
        <f t="shared" si="338"/>
        <v>Não</v>
      </c>
      <c r="DD652" s="37" t="str">
        <f t="shared" si="339"/>
        <v>Sim</v>
      </c>
      <c r="DE652" s="89" t="str">
        <f t="shared" si="341"/>
        <v>Federal</v>
      </c>
    </row>
    <row r="653" spans="1:109">
      <c r="A653" s="15">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4">
        <f>IFERROR(FIND("Óbitos/feridos",consulta_completa__11[[#This Row],[13 - Ocorrências/Ambientes Atingidos]]),0)</f>
        <v>0</v>
      </c>
      <c r="AY653" s="85" t="str">
        <f t="shared" si="311"/>
        <v/>
      </c>
      <c r="AZ653" s="84">
        <f>IFERROR(FIND("População afetada/evacuada",consulta_completa__11[[#This Row],[13 - Ocorrências/Ambientes Atingidos]]),0)</f>
        <v>0</v>
      </c>
      <c r="BA653" s="84" t="str">
        <f t="shared" si="312"/>
        <v/>
      </c>
      <c r="BB653" s="84">
        <f>IFERROR(FIND("Suspensão de abastecimento de água",consulta_completa__11[[#This Row],[13 - Ocorrências/Ambientes Atingidos]]),0)</f>
        <v>0</v>
      </c>
      <c r="BC653" s="85" t="str">
        <f t="shared" si="340"/>
        <v/>
      </c>
      <c r="BD653" s="84">
        <f>IFERROR(FIND("Rio/córrego",consulta_completa__11[[#This Row],[13 - Ocorrências/Ambientes Atingidos]]),0)</f>
        <v>0</v>
      </c>
      <c r="BE653" s="85" t="str">
        <f t="shared" si="313"/>
        <v/>
      </c>
      <c r="BF653" s="84">
        <f>IFERROR(FIND("Lago",consulta_completa__11[[#This Row],[13 - Ocorrências/Ambientes Atingidos]]),0)</f>
        <v>0</v>
      </c>
      <c r="BG653" s="85" t="str">
        <f t="shared" si="314"/>
        <v/>
      </c>
      <c r="BH653" s="84">
        <f>IFERROR(FIND("Mar",consulta_completa__11[[#This Row],[13 - Ocorrências/Ambientes Atingidos]]),0)</f>
        <v>0</v>
      </c>
      <c r="BI653" s="85" t="str">
        <f t="shared" si="315"/>
        <v/>
      </c>
      <c r="BJ653" s="84">
        <f>IFERROR(FIND("Praia",consulta_completa__11[[#This Row],[13 - Ocorrências/Ambientes Atingidos]]),0)</f>
        <v>0</v>
      </c>
      <c r="BK653" s="85" t="str">
        <f t="shared" si="316"/>
        <v/>
      </c>
      <c r="BL653" s="84">
        <f>IFERROR(FIND("Solo",consulta_completa__11[[#This Row],[13 - Ocorrências/Ambientes Atingidos]]),0)</f>
        <v>1</v>
      </c>
      <c r="BM653" s="85" t="str">
        <f t="shared" si="317"/>
        <v>X</v>
      </c>
      <c r="BN653" s="84">
        <f>IFERROR(FIND("Águas subterrâneas",consulta_completa__11[[#This Row],[13 - Ocorrências/Ambientes Atingidos]]),0)</f>
        <v>0</v>
      </c>
      <c r="BO653" s="85" t="str">
        <f t="shared" si="318"/>
        <v/>
      </c>
      <c r="BP653" s="84">
        <f>IFERROR(FIND("Atmosfera",consulta_completa__11[[#This Row],[13 - Ocorrências/Ambientes Atingidos]]),0)</f>
        <v>0</v>
      </c>
      <c r="BQ653" s="85" t="str">
        <f t="shared" si="319"/>
        <v/>
      </c>
      <c r="BR653" s="84">
        <f>IFERROR(FIND("Flora",consulta_completa__11[[#This Row],[13 - Ocorrências/Ambientes Atingidos]]),0)</f>
        <v>0</v>
      </c>
      <c r="BS653" s="85" t="str">
        <f t="shared" si="320"/>
        <v/>
      </c>
      <c r="BT653" s="84">
        <f>IFERROR(FIND("Fauna",consulta_completa__11[[#This Row],[13 - Ocorrências/Ambientes Atingidos]]),0)</f>
        <v>0</v>
      </c>
      <c r="BU653" s="85" t="str">
        <f t="shared" si="321"/>
        <v/>
      </c>
      <c r="BV653" s="84">
        <f>IFERROR(FIND("UC federal",consulta_completa__11[[#This Row],[13 - Ocorrências/Ambientes Atingidos]]),0)</f>
        <v>0</v>
      </c>
      <c r="BW653" s="85" t="str">
        <f t="shared" si="322"/>
        <v/>
      </c>
      <c r="BX653" s="84">
        <f>IFERROR(FIND("UC estadual/municipal",consulta_completa__11[[#This Row],[13 - Ocorrências/Ambientes Atingidos]]),0)</f>
        <v>0</v>
      </c>
      <c r="BY653" s="85" t="str">
        <f t="shared" si="323"/>
        <v/>
      </c>
      <c r="BZ653" s="84">
        <f>IFERROR(FIND("Outro(s)",consulta_completa__11[[#This Row],[13 - Ocorrências/Ambientes Atingidos]]),0)</f>
        <v>0</v>
      </c>
      <c r="CA653" s="85" t="str">
        <f t="shared" si="324"/>
        <v/>
      </c>
      <c r="CB653" s="84">
        <f>IFERROR(FIND("Sem dano",consulta_completa__11[[#This Row],[13 - Ocorrências/Ambientes Atingidos]]),0)</f>
        <v>0</v>
      </c>
      <c r="CC653" s="85" t="str">
        <f t="shared" si="325"/>
        <v/>
      </c>
      <c r="CD653" s="84" t="str">
        <f>IF(consulta_completa__11[[#This Row],[13 - Ocorrências/Ambientes Atingidos]]="","X","")</f>
        <v/>
      </c>
      <c r="CE653" s="86">
        <f>IFERROR(FIND("IBAMA",consulta_completa__11[[#This Row],[14 - Inst. Atuando no Local]]),0)</f>
        <v>0</v>
      </c>
      <c r="CF653" s="86" t="str">
        <f t="shared" si="326"/>
        <v/>
      </c>
      <c r="CG653" s="86">
        <f>IFERROR(FIND("OEMA",consulta_completa__11[[#This Row],[14 - Inst. Atuando no Local]]),0)</f>
        <v>0</v>
      </c>
      <c r="CH653" s="86" t="str">
        <f t="shared" si="327"/>
        <v/>
      </c>
      <c r="CI653" s="86">
        <f>IFERROR(FIND("DEFESA CIVIL",consulta_completa__11[[#This Row],[14 - Inst. Atuando no Local]]),0)</f>
        <v>0</v>
      </c>
      <c r="CJ653" s="86" t="str">
        <f t="shared" si="328"/>
        <v/>
      </c>
      <c r="CK653" s="86">
        <f>IFERROR(FIND("CORPO DE BOMBEIROS",consulta_completa__11[[#This Row],[14 - Inst. Atuando no Local]]),0)</f>
        <v>0</v>
      </c>
      <c r="CL653" s="86" t="str">
        <f t="shared" si="329"/>
        <v/>
      </c>
      <c r="CM653" s="86">
        <f>IFERROR(FIND("POLÍCIA RODOVIÁRIA",consulta_completa__11[[#This Row],[14 - Inst. Atuando no Local]]),0)</f>
        <v>0</v>
      </c>
      <c r="CN653" s="86" t="str">
        <f t="shared" si="330"/>
        <v/>
      </c>
      <c r="CO653" s="86">
        <f>IFERROR(FIND("POLÍCIA MILITAR",consulta_completa__11[[#This Row],[14 - Inst. Atuando no Local]]),0)</f>
        <v>0</v>
      </c>
      <c r="CP653" s="86" t="str">
        <f t="shared" si="331"/>
        <v/>
      </c>
      <c r="CQ653" s="86">
        <f>IFERROR(FIND("POLÍCIA CIVIL",consulta_completa__11[[#This Row],[14 - Inst. Atuando no Local]]),0)</f>
        <v>0</v>
      </c>
      <c r="CR653" s="86" t="str">
        <f t="shared" si="332"/>
        <v/>
      </c>
      <c r="CS653" s="86">
        <f>IFERROR(FIND("MARINHA DO BRASIL",consulta_completa__11[[#This Row],[14 - Inst. Atuando no Local]]),0)</f>
        <v>0</v>
      </c>
      <c r="CT653" s="86" t="str">
        <f t="shared" si="333"/>
        <v/>
      </c>
      <c r="CU653" s="86">
        <f>IFERROR(FIND("EMPRESA ESPECIALIZADA EM ATENDIMENTO",consulta_completa__11[[#This Row],[14 - Inst. Atuando no Local]]),0)</f>
        <v>0</v>
      </c>
      <c r="CV653" s="86" t="str">
        <f t="shared" si="334"/>
        <v/>
      </c>
      <c r="CW653" s="86">
        <f>IFERROR(FIND("IBAMA",consulta_completa__11[[#This Row],[14 - Inst. Atuando no Local]]),0)</f>
        <v>0</v>
      </c>
      <c r="CX653" s="86" t="str">
        <f t="shared" si="335"/>
        <v/>
      </c>
      <c r="CY653" s="86" t="str">
        <f>IF(consulta_completa__11[[#This Row],[14 - Inst. Atuando no Local]]="","X","")</f>
        <v/>
      </c>
      <c r="CZ653" s="86">
        <f>IFERROR(FIND("OUTRA (S)",consulta_completa__11[[#This Row],[14 - Inst. Atuando no Local]]),0)</f>
        <v>0</v>
      </c>
      <c r="DA653" s="86" t="str">
        <f t="shared" si="336"/>
        <v/>
      </c>
      <c r="DB653" s="37" t="str">
        <f t="shared" si="337"/>
        <v>Sim</v>
      </c>
      <c r="DC653" s="37" t="str">
        <f t="shared" si="338"/>
        <v>Não</v>
      </c>
      <c r="DD653" s="37" t="str">
        <f t="shared" si="339"/>
        <v>Sim</v>
      </c>
      <c r="DE653" s="89" t="str">
        <f t="shared" si="341"/>
        <v>Federal</v>
      </c>
    </row>
    <row r="654" spans="1:109">
      <c r="A654" s="15">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4">
        <f>IFERROR(FIND("Óbitos/feridos",consulta_completa__11[[#This Row],[13 - Ocorrências/Ambientes Atingidos]]),0)</f>
        <v>0</v>
      </c>
      <c r="AY654" s="85" t="str">
        <f t="shared" si="311"/>
        <v/>
      </c>
      <c r="AZ654" s="84">
        <f>IFERROR(FIND("População afetada/evacuada",consulta_completa__11[[#This Row],[13 - Ocorrências/Ambientes Atingidos]]),0)</f>
        <v>0</v>
      </c>
      <c r="BA654" s="84" t="str">
        <f t="shared" si="312"/>
        <v/>
      </c>
      <c r="BB654" s="84">
        <f>IFERROR(FIND("Suspensão de abastecimento de água",consulta_completa__11[[#This Row],[13 - Ocorrências/Ambientes Atingidos]]),0)</f>
        <v>0</v>
      </c>
      <c r="BC654" s="85" t="str">
        <f t="shared" si="340"/>
        <v/>
      </c>
      <c r="BD654" s="84">
        <f>IFERROR(FIND("Rio/córrego",consulta_completa__11[[#This Row],[13 - Ocorrências/Ambientes Atingidos]]),0)</f>
        <v>0</v>
      </c>
      <c r="BE654" s="85" t="str">
        <f t="shared" si="313"/>
        <v/>
      </c>
      <c r="BF654" s="84">
        <f>IFERROR(FIND("Lago",consulta_completa__11[[#This Row],[13 - Ocorrências/Ambientes Atingidos]]),0)</f>
        <v>0</v>
      </c>
      <c r="BG654" s="85" t="str">
        <f t="shared" si="314"/>
        <v/>
      </c>
      <c r="BH654" s="84">
        <f>IFERROR(FIND("Mar",consulta_completa__11[[#This Row],[13 - Ocorrências/Ambientes Atingidos]]),0)</f>
        <v>0</v>
      </c>
      <c r="BI654" s="85" t="str">
        <f t="shared" si="315"/>
        <v/>
      </c>
      <c r="BJ654" s="84">
        <f>IFERROR(FIND("Praia",consulta_completa__11[[#This Row],[13 - Ocorrências/Ambientes Atingidos]]),0)</f>
        <v>0</v>
      </c>
      <c r="BK654" s="85" t="str">
        <f t="shared" si="316"/>
        <v/>
      </c>
      <c r="BL654" s="84">
        <f>IFERROR(FIND("Solo",consulta_completa__11[[#This Row],[13 - Ocorrências/Ambientes Atingidos]]),0)</f>
        <v>0</v>
      </c>
      <c r="BM654" s="85" t="str">
        <f t="shared" si="317"/>
        <v/>
      </c>
      <c r="BN654" s="84">
        <f>IFERROR(FIND("Águas subterrâneas",consulta_completa__11[[#This Row],[13 - Ocorrências/Ambientes Atingidos]]),0)</f>
        <v>0</v>
      </c>
      <c r="BO654" s="85" t="str">
        <f t="shared" si="318"/>
        <v/>
      </c>
      <c r="BP654" s="84">
        <f>IFERROR(FIND("Atmosfera",consulta_completa__11[[#This Row],[13 - Ocorrências/Ambientes Atingidos]]),0)</f>
        <v>0</v>
      </c>
      <c r="BQ654" s="85" t="str">
        <f t="shared" si="319"/>
        <v/>
      </c>
      <c r="BR654" s="84">
        <f>IFERROR(FIND("Flora",consulta_completa__11[[#This Row],[13 - Ocorrências/Ambientes Atingidos]]),0)</f>
        <v>0</v>
      </c>
      <c r="BS654" s="85" t="str">
        <f t="shared" si="320"/>
        <v/>
      </c>
      <c r="BT654" s="84">
        <f>IFERROR(FIND("Fauna",consulta_completa__11[[#This Row],[13 - Ocorrências/Ambientes Atingidos]]),0)</f>
        <v>0</v>
      </c>
      <c r="BU654" s="85" t="str">
        <f t="shared" si="321"/>
        <v/>
      </c>
      <c r="BV654" s="84">
        <f>IFERROR(FIND("UC federal",consulta_completa__11[[#This Row],[13 - Ocorrências/Ambientes Atingidos]]),0)</f>
        <v>0</v>
      </c>
      <c r="BW654" s="85" t="str">
        <f t="shared" si="322"/>
        <v/>
      </c>
      <c r="BX654" s="84">
        <f>IFERROR(FIND("UC estadual/municipal",consulta_completa__11[[#This Row],[13 - Ocorrências/Ambientes Atingidos]]),0)</f>
        <v>0</v>
      </c>
      <c r="BY654" s="85" t="str">
        <f t="shared" si="323"/>
        <v/>
      </c>
      <c r="BZ654" s="84">
        <f>IFERROR(FIND("Outro(s)",consulta_completa__11[[#This Row],[13 - Ocorrências/Ambientes Atingidos]]),0)</f>
        <v>0</v>
      </c>
      <c r="CA654" s="85" t="str">
        <f t="shared" si="324"/>
        <v/>
      </c>
      <c r="CB654" s="84">
        <f>IFERROR(FIND("Sem dano",consulta_completa__11[[#This Row],[13 - Ocorrências/Ambientes Atingidos]]),0)</f>
        <v>0</v>
      </c>
      <c r="CC654" s="85" t="str">
        <f t="shared" si="325"/>
        <v/>
      </c>
      <c r="CD654" s="84" t="str">
        <f>IF(consulta_completa__11[[#This Row],[13 - Ocorrências/Ambientes Atingidos]]="","X","")</f>
        <v>X</v>
      </c>
      <c r="CE654" s="86">
        <f>IFERROR(FIND("IBAMA",consulta_completa__11[[#This Row],[14 - Inst. Atuando no Local]]),0)</f>
        <v>0</v>
      </c>
      <c r="CF654" s="86" t="str">
        <f t="shared" si="326"/>
        <v/>
      </c>
      <c r="CG654" s="86">
        <f>IFERROR(FIND("OEMA",consulta_completa__11[[#This Row],[14 - Inst. Atuando no Local]]),0)</f>
        <v>0</v>
      </c>
      <c r="CH654" s="86" t="str">
        <f t="shared" si="327"/>
        <v/>
      </c>
      <c r="CI654" s="86">
        <f>IFERROR(FIND("DEFESA CIVIL",consulta_completa__11[[#This Row],[14 - Inst. Atuando no Local]]),0)</f>
        <v>0</v>
      </c>
      <c r="CJ654" s="86" t="str">
        <f t="shared" si="328"/>
        <v/>
      </c>
      <c r="CK654" s="86">
        <f>IFERROR(FIND("CORPO DE BOMBEIROS",consulta_completa__11[[#This Row],[14 - Inst. Atuando no Local]]),0)</f>
        <v>0</v>
      </c>
      <c r="CL654" s="86" t="str">
        <f t="shared" si="329"/>
        <v/>
      </c>
      <c r="CM654" s="86">
        <f>IFERROR(FIND("POLÍCIA RODOVIÁRIA",consulta_completa__11[[#This Row],[14 - Inst. Atuando no Local]]),0)</f>
        <v>0</v>
      </c>
      <c r="CN654" s="86" t="str">
        <f t="shared" si="330"/>
        <v/>
      </c>
      <c r="CO654" s="86">
        <f>IFERROR(FIND("POLÍCIA MILITAR",consulta_completa__11[[#This Row],[14 - Inst. Atuando no Local]]),0)</f>
        <v>0</v>
      </c>
      <c r="CP654" s="86" t="str">
        <f t="shared" si="331"/>
        <v/>
      </c>
      <c r="CQ654" s="86">
        <f>IFERROR(FIND("POLÍCIA CIVIL",consulta_completa__11[[#This Row],[14 - Inst. Atuando no Local]]),0)</f>
        <v>0</v>
      </c>
      <c r="CR654" s="86" t="str">
        <f t="shared" si="332"/>
        <v/>
      </c>
      <c r="CS654" s="86">
        <f>IFERROR(FIND("MARINHA DO BRASIL",consulta_completa__11[[#This Row],[14 - Inst. Atuando no Local]]),0)</f>
        <v>0</v>
      </c>
      <c r="CT654" s="86" t="str">
        <f t="shared" si="333"/>
        <v/>
      </c>
      <c r="CU654" s="86">
        <f>IFERROR(FIND("EMPRESA ESPECIALIZADA EM ATENDIMENTO",consulta_completa__11[[#This Row],[14 - Inst. Atuando no Local]]),0)</f>
        <v>0</v>
      </c>
      <c r="CV654" s="86" t="str">
        <f t="shared" si="334"/>
        <v/>
      </c>
      <c r="CW654" s="86">
        <f>IFERROR(FIND("IBAMA",consulta_completa__11[[#This Row],[14 - Inst. Atuando no Local]]),0)</f>
        <v>0</v>
      </c>
      <c r="CX654" s="86" t="str">
        <f t="shared" si="335"/>
        <v/>
      </c>
      <c r="CY654" s="86" t="str">
        <f>IF(consulta_completa__11[[#This Row],[14 - Inst. Atuando no Local]]="","X","")</f>
        <v/>
      </c>
      <c r="CZ654" s="86">
        <f>IFERROR(FIND("OUTRA (S)",consulta_completa__11[[#This Row],[14 - Inst. Atuando no Local]]),0)</f>
        <v>0</v>
      </c>
      <c r="DA654" s="86" t="str">
        <f t="shared" si="336"/>
        <v/>
      </c>
      <c r="DB654" s="37" t="str">
        <f t="shared" si="337"/>
        <v>Sim</v>
      </c>
      <c r="DC654" s="37" t="str">
        <f t="shared" si="338"/>
        <v>Não</v>
      </c>
      <c r="DD654" s="37" t="str">
        <f t="shared" si="339"/>
        <v>Sim</v>
      </c>
      <c r="DE654" s="89" t="str">
        <f t="shared" si="341"/>
        <v>Sem informação</v>
      </c>
    </row>
    <row r="655" spans="1:109">
      <c r="A655" s="15">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4">
        <f>IFERROR(FIND("Óbitos/feridos",consulta_completa__11[[#This Row],[13 - Ocorrências/Ambientes Atingidos]]),0)</f>
        <v>0</v>
      </c>
      <c r="AY655" s="85" t="str">
        <f t="shared" si="311"/>
        <v/>
      </c>
      <c r="AZ655" s="84">
        <f>IFERROR(FIND("População afetada/evacuada",consulta_completa__11[[#This Row],[13 - Ocorrências/Ambientes Atingidos]]),0)</f>
        <v>0</v>
      </c>
      <c r="BA655" s="84" t="str">
        <f t="shared" si="312"/>
        <v/>
      </c>
      <c r="BB655" s="84">
        <f>IFERROR(FIND("Suspensão de abastecimento de água",consulta_completa__11[[#This Row],[13 - Ocorrências/Ambientes Atingidos]]),0)</f>
        <v>0</v>
      </c>
      <c r="BC655" s="85" t="str">
        <f t="shared" si="340"/>
        <v/>
      </c>
      <c r="BD655" s="84">
        <f>IFERROR(FIND("Rio/córrego",consulta_completa__11[[#This Row],[13 - Ocorrências/Ambientes Atingidos]]),0)</f>
        <v>0</v>
      </c>
      <c r="BE655" s="85" t="str">
        <f t="shared" si="313"/>
        <v/>
      </c>
      <c r="BF655" s="84">
        <f>IFERROR(FIND("Lago",consulta_completa__11[[#This Row],[13 - Ocorrências/Ambientes Atingidos]]),0)</f>
        <v>0</v>
      </c>
      <c r="BG655" s="85" t="str">
        <f t="shared" si="314"/>
        <v/>
      </c>
      <c r="BH655" s="84">
        <f>IFERROR(FIND("Mar",consulta_completa__11[[#This Row],[13 - Ocorrências/Ambientes Atingidos]]),0)</f>
        <v>1</v>
      </c>
      <c r="BI655" s="85" t="str">
        <f t="shared" si="315"/>
        <v>X</v>
      </c>
      <c r="BJ655" s="84">
        <f>IFERROR(FIND("Praia",consulta_completa__11[[#This Row],[13 - Ocorrências/Ambientes Atingidos]]),0)</f>
        <v>0</v>
      </c>
      <c r="BK655" s="85" t="str">
        <f t="shared" si="316"/>
        <v/>
      </c>
      <c r="BL655" s="84">
        <f>IFERROR(FIND("Solo",consulta_completa__11[[#This Row],[13 - Ocorrências/Ambientes Atingidos]]),0)</f>
        <v>0</v>
      </c>
      <c r="BM655" s="85" t="str">
        <f t="shared" si="317"/>
        <v/>
      </c>
      <c r="BN655" s="84">
        <f>IFERROR(FIND("Águas subterrâneas",consulta_completa__11[[#This Row],[13 - Ocorrências/Ambientes Atingidos]]),0)</f>
        <v>0</v>
      </c>
      <c r="BO655" s="85" t="str">
        <f t="shared" si="318"/>
        <v/>
      </c>
      <c r="BP655" s="84">
        <f>IFERROR(FIND("Atmosfera",consulta_completa__11[[#This Row],[13 - Ocorrências/Ambientes Atingidos]]),0)</f>
        <v>0</v>
      </c>
      <c r="BQ655" s="85" t="str">
        <f t="shared" si="319"/>
        <v/>
      </c>
      <c r="BR655" s="84">
        <f>IFERROR(FIND("Flora",consulta_completa__11[[#This Row],[13 - Ocorrências/Ambientes Atingidos]]),0)</f>
        <v>0</v>
      </c>
      <c r="BS655" s="85" t="str">
        <f t="shared" si="320"/>
        <v/>
      </c>
      <c r="BT655" s="84">
        <f>IFERROR(FIND("Fauna",consulta_completa__11[[#This Row],[13 - Ocorrências/Ambientes Atingidos]]),0)</f>
        <v>0</v>
      </c>
      <c r="BU655" s="85" t="str">
        <f t="shared" si="321"/>
        <v/>
      </c>
      <c r="BV655" s="84">
        <f>IFERROR(FIND("UC federal",consulta_completa__11[[#This Row],[13 - Ocorrências/Ambientes Atingidos]]),0)</f>
        <v>0</v>
      </c>
      <c r="BW655" s="85" t="str">
        <f t="shared" si="322"/>
        <v/>
      </c>
      <c r="BX655" s="84">
        <f>IFERROR(FIND("UC estadual/municipal",consulta_completa__11[[#This Row],[13 - Ocorrências/Ambientes Atingidos]]),0)</f>
        <v>0</v>
      </c>
      <c r="BY655" s="85" t="str">
        <f t="shared" si="323"/>
        <v/>
      </c>
      <c r="BZ655" s="84">
        <f>IFERROR(FIND("Outro(s)",consulta_completa__11[[#This Row],[13 - Ocorrências/Ambientes Atingidos]]),0)</f>
        <v>0</v>
      </c>
      <c r="CA655" s="85" t="str">
        <f t="shared" si="324"/>
        <v/>
      </c>
      <c r="CB655" s="84">
        <f>IFERROR(FIND("Sem dano",consulta_completa__11[[#This Row],[13 - Ocorrências/Ambientes Atingidos]]),0)</f>
        <v>0</v>
      </c>
      <c r="CC655" s="85" t="str">
        <f t="shared" si="325"/>
        <v/>
      </c>
      <c r="CD655" s="84" t="str">
        <f>IF(consulta_completa__11[[#This Row],[13 - Ocorrências/Ambientes Atingidos]]="","X","")</f>
        <v/>
      </c>
      <c r="CE655" s="86">
        <f>IFERROR(FIND("IBAMA",consulta_completa__11[[#This Row],[14 - Inst. Atuando no Local]]),0)</f>
        <v>0</v>
      </c>
      <c r="CF655" s="86" t="str">
        <f t="shared" si="326"/>
        <v/>
      </c>
      <c r="CG655" s="86">
        <f>IFERROR(FIND("OEMA",consulta_completa__11[[#This Row],[14 - Inst. Atuando no Local]]),0)</f>
        <v>0</v>
      </c>
      <c r="CH655" s="86" t="str">
        <f t="shared" si="327"/>
        <v/>
      </c>
      <c r="CI655" s="86">
        <f>IFERROR(FIND("DEFESA CIVIL",consulta_completa__11[[#This Row],[14 - Inst. Atuando no Local]]),0)</f>
        <v>0</v>
      </c>
      <c r="CJ655" s="86" t="str">
        <f t="shared" si="328"/>
        <v/>
      </c>
      <c r="CK655" s="86">
        <f>IFERROR(FIND("CORPO DE BOMBEIROS",consulta_completa__11[[#This Row],[14 - Inst. Atuando no Local]]),0)</f>
        <v>0</v>
      </c>
      <c r="CL655" s="86" t="str">
        <f t="shared" si="329"/>
        <v/>
      </c>
      <c r="CM655" s="86">
        <f>IFERROR(FIND("POLÍCIA RODOVIÁRIA",consulta_completa__11[[#This Row],[14 - Inst. Atuando no Local]]),0)</f>
        <v>0</v>
      </c>
      <c r="CN655" s="86" t="str">
        <f t="shared" si="330"/>
        <v/>
      </c>
      <c r="CO655" s="86">
        <f>IFERROR(FIND("POLÍCIA MILITAR",consulta_completa__11[[#This Row],[14 - Inst. Atuando no Local]]),0)</f>
        <v>0</v>
      </c>
      <c r="CP655" s="86" t="str">
        <f t="shared" si="331"/>
        <v/>
      </c>
      <c r="CQ655" s="86">
        <f>IFERROR(FIND("POLÍCIA CIVIL",consulta_completa__11[[#This Row],[14 - Inst. Atuando no Local]]),0)</f>
        <v>0</v>
      </c>
      <c r="CR655" s="86" t="str">
        <f t="shared" si="332"/>
        <v/>
      </c>
      <c r="CS655" s="86">
        <f>IFERROR(FIND("MARINHA DO BRASIL",consulta_completa__11[[#This Row],[14 - Inst. Atuando no Local]]),0)</f>
        <v>0</v>
      </c>
      <c r="CT655" s="86" t="str">
        <f t="shared" si="333"/>
        <v/>
      </c>
      <c r="CU655" s="86">
        <f>IFERROR(FIND("EMPRESA ESPECIALIZADA EM ATENDIMENTO",consulta_completa__11[[#This Row],[14 - Inst. Atuando no Local]]),0)</f>
        <v>0</v>
      </c>
      <c r="CV655" s="86" t="str">
        <f t="shared" si="334"/>
        <v/>
      </c>
      <c r="CW655" s="86">
        <f>IFERROR(FIND("IBAMA",consulta_completa__11[[#This Row],[14 - Inst. Atuando no Local]]),0)</f>
        <v>0</v>
      </c>
      <c r="CX655" s="86" t="str">
        <f t="shared" si="335"/>
        <v/>
      </c>
      <c r="CY655" s="86" t="str">
        <f>IF(consulta_completa__11[[#This Row],[14 - Inst. Atuando no Local]]="","X","")</f>
        <v/>
      </c>
      <c r="CZ655" s="86">
        <f>IFERROR(FIND("OUTRA (S)",consulta_completa__11[[#This Row],[14 - Inst. Atuando no Local]]),0)</f>
        <v>0</v>
      </c>
      <c r="DA655" s="86" t="str">
        <f t="shared" si="336"/>
        <v/>
      </c>
      <c r="DB655" s="37" t="str">
        <f t="shared" si="337"/>
        <v>Sim</v>
      </c>
      <c r="DC655" s="37" t="str">
        <f t="shared" si="338"/>
        <v>Não</v>
      </c>
      <c r="DD655" s="37" t="str">
        <f t="shared" si="339"/>
        <v>Sim</v>
      </c>
      <c r="DE655" s="89" t="str">
        <f t="shared" si="341"/>
        <v>Federal</v>
      </c>
    </row>
    <row r="656" spans="1:109">
      <c r="A656" s="15">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4">
        <f>IFERROR(FIND("Óbitos/feridos",consulta_completa__11[[#This Row],[13 - Ocorrências/Ambientes Atingidos]]),0)</f>
        <v>0</v>
      </c>
      <c r="AY656" s="85" t="str">
        <f t="shared" si="311"/>
        <v/>
      </c>
      <c r="AZ656" s="84">
        <f>IFERROR(FIND("População afetada/evacuada",consulta_completa__11[[#This Row],[13 - Ocorrências/Ambientes Atingidos]]),0)</f>
        <v>0</v>
      </c>
      <c r="BA656" s="84" t="str">
        <f t="shared" si="312"/>
        <v/>
      </c>
      <c r="BB656" s="84">
        <f>IFERROR(FIND("Suspensão de abastecimento de água",consulta_completa__11[[#This Row],[13 - Ocorrências/Ambientes Atingidos]]),0)</f>
        <v>1</v>
      </c>
      <c r="BC656" s="85" t="str">
        <f t="shared" si="340"/>
        <v>X</v>
      </c>
      <c r="BD656" s="84">
        <f>IFERROR(FIND("Rio/córrego",consulta_completa__11[[#This Row],[13 - Ocorrências/Ambientes Atingidos]]),0)</f>
        <v>37</v>
      </c>
      <c r="BE656" s="85" t="str">
        <f t="shared" si="313"/>
        <v>X</v>
      </c>
      <c r="BF656" s="84">
        <f>IFERROR(FIND("Lago",consulta_completa__11[[#This Row],[13 - Ocorrências/Ambientes Atingidos]]),0)</f>
        <v>0</v>
      </c>
      <c r="BG656" s="85" t="str">
        <f t="shared" si="314"/>
        <v/>
      </c>
      <c r="BH656" s="84">
        <f>IFERROR(FIND("Mar",consulta_completa__11[[#This Row],[13 - Ocorrências/Ambientes Atingidos]]),0)</f>
        <v>0</v>
      </c>
      <c r="BI656" s="85" t="str">
        <f t="shared" si="315"/>
        <v/>
      </c>
      <c r="BJ656" s="84">
        <f>IFERROR(FIND("Praia",consulta_completa__11[[#This Row],[13 - Ocorrências/Ambientes Atingidos]]),0)</f>
        <v>0</v>
      </c>
      <c r="BK656" s="85" t="str">
        <f t="shared" si="316"/>
        <v/>
      </c>
      <c r="BL656" s="84">
        <f>IFERROR(FIND("Solo",consulta_completa__11[[#This Row],[13 - Ocorrências/Ambientes Atingidos]]),0)</f>
        <v>50</v>
      </c>
      <c r="BM656" s="85" t="str">
        <f t="shared" si="317"/>
        <v>X</v>
      </c>
      <c r="BN656" s="84">
        <f>IFERROR(FIND("Águas subterrâneas",consulta_completa__11[[#This Row],[13 - Ocorrências/Ambientes Atingidos]]),0)</f>
        <v>0</v>
      </c>
      <c r="BO656" s="85" t="str">
        <f t="shared" si="318"/>
        <v/>
      </c>
      <c r="BP656" s="84">
        <f>IFERROR(FIND("Atmosfera",consulta_completa__11[[#This Row],[13 - Ocorrências/Ambientes Atingidos]]),0)</f>
        <v>0</v>
      </c>
      <c r="BQ656" s="85" t="str">
        <f t="shared" si="319"/>
        <v/>
      </c>
      <c r="BR656" s="84">
        <f>IFERROR(FIND("Flora",consulta_completa__11[[#This Row],[13 - Ocorrências/Ambientes Atingidos]]),0)</f>
        <v>0</v>
      </c>
      <c r="BS656" s="85" t="str">
        <f t="shared" si="320"/>
        <v/>
      </c>
      <c r="BT656" s="84">
        <f>IFERROR(FIND("Fauna",consulta_completa__11[[#This Row],[13 - Ocorrências/Ambientes Atingidos]]),0)</f>
        <v>0</v>
      </c>
      <c r="BU656" s="85" t="str">
        <f t="shared" si="321"/>
        <v/>
      </c>
      <c r="BV656" s="84">
        <f>IFERROR(FIND("UC federal",consulta_completa__11[[#This Row],[13 - Ocorrências/Ambientes Atingidos]]),0)</f>
        <v>0</v>
      </c>
      <c r="BW656" s="85" t="str">
        <f t="shared" si="322"/>
        <v/>
      </c>
      <c r="BX656" s="84">
        <f>IFERROR(FIND("UC estadual/municipal",consulta_completa__11[[#This Row],[13 - Ocorrências/Ambientes Atingidos]]),0)</f>
        <v>0</v>
      </c>
      <c r="BY656" s="85" t="str">
        <f t="shared" si="323"/>
        <v/>
      </c>
      <c r="BZ656" s="84">
        <f>IFERROR(FIND("Outro(s)",consulta_completa__11[[#This Row],[13 - Ocorrências/Ambientes Atingidos]]),0)</f>
        <v>0</v>
      </c>
      <c r="CA656" s="85" t="str">
        <f t="shared" si="324"/>
        <v/>
      </c>
      <c r="CB656" s="84">
        <f>IFERROR(FIND("Sem dano",consulta_completa__11[[#This Row],[13 - Ocorrências/Ambientes Atingidos]]),0)</f>
        <v>0</v>
      </c>
      <c r="CC656" s="85" t="str">
        <f t="shared" si="325"/>
        <v/>
      </c>
      <c r="CD656" s="84" t="str">
        <f>IF(consulta_completa__11[[#This Row],[13 - Ocorrências/Ambientes Atingidos]]="","X","")</f>
        <v/>
      </c>
      <c r="CE656" s="86">
        <f>IFERROR(FIND("IBAMA",consulta_completa__11[[#This Row],[14 - Inst. Atuando no Local]]),0)</f>
        <v>0</v>
      </c>
      <c r="CF656" s="86" t="str">
        <f t="shared" si="326"/>
        <v/>
      </c>
      <c r="CG656" s="86">
        <f>IFERROR(FIND("OEMA",consulta_completa__11[[#This Row],[14 - Inst. Atuando no Local]]),0)</f>
        <v>0</v>
      </c>
      <c r="CH656" s="86" t="str">
        <f t="shared" si="327"/>
        <v/>
      </c>
      <c r="CI656" s="86">
        <f>IFERROR(FIND("DEFESA CIVIL",consulta_completa__11[[#This Row],[14 - Inst. Atuando no Local]]),0)</f>
        <v>0</v>
      </c>
      <c r="CJ656" s="86" t="str">
        <f t="shared" si="328"/>
        <v/>
      </c>
      <c r="CK656" s="86">
        <f>IFERROR(FIND("CORPO DE BOMBEIROS",consulta_completa__11[[#This Row],[14 - Inst. Atuando no Local]]),0)</f>
        <v>0</v>
      </c>
      <c r="CL656" s="86" t="str">
        <f t="shared" si="329"/>
        <v/>
      </c>
      <c r="CM656" s="86">
        <f>IFERROR(FIND("POLÍCIA RODOVIÁRIA",consulta_completa__11[[#This Row],[14 - Inst. Atuando no Local]]),0)</f>
        <v>0</v>
      </c>
      <c r="CN656" s="86" t="str">
        <f t="shared" si="330"/>
        <v/>
      </c>
      <c r="CO656" s="86">
        <f>IFERROR(FIND("POLÍCIA MILITAR",consulta_completa__11[[#This Row],[14 - Inst. Atuando no Local]]),0)</f>
        <v>0</v>
      </c>
      <c r="CP656" s="86" t="str">
        <f t="shared" si="331"/>
        <v/>
      </c>
      <c r="CQ656" s="86">
        <f>IFERROR(FIND("POLÍCIA CIVIL",consulta_completa__11[[#This Row],[14 - Inst. Atuando no Local]]),0)</f>
        <v>0</v>
      </c>
      <c r="CR656" s="86" t="str">
        <f t="shared" si="332"/>
        <v/>
      </c>
      <c r="CS656" s="86">
        <f>IFERROR(FIND("MARINHA DO BRASIL",consulta_completa__11[[#This Row],[14 - Inst. Atuando no Local]]),0)</f>
        <v>0</v>
      </c>
      <c r="CT656" s="86" t="str">
        <f t="shared" si="333"/>
        <v/>
      </c>
      <c r="CU656" s="86">
        <f>IFERROR(FIND("EMPRESA ESPECIALIZADA EM ATENDIMENTO",consulta_completa__11[[#This Row],[14 - Inst. Atuando no Local]]),0)</f>
        <v>0</v>
      </c>
      <c r="CV656" s="86" t="str">
        <f t="shared" si="334"/>
        <v/>
      </c>
      <c r="CW656" s="86">
        <f>IFERROR(FIND("IBAMA",consulta_completa__11[[#This Row],[14 - Inst. Atuando no Local]]),0)</f>
        <v>0</v>
      </c>
      <c r="CX656" s="86" t="str">
        <f t="shared" si="335"/>
        <v/>
      </c>
      <c r="CY656" s="86" t="str">
        <f>IF(consulta_completa__11[[#This Row],[14 - Inst. Atuando no Local]]="","X","")</f>
        <v/>
      </c>
      <c r="CZ656" s="86">
        <f>IFERROR(FIND("OUTRA (S)",consulta_completa__11[[#This Row],[14 - Inst. Atuando no Local]]),0)</f>
        <v>0</v>
      </c>
      <c r="DA656" s="86" t="str">
        <f t="shared" si="336"/>
        <v/>
      </c>
      <c r="DB656" s="37" t="str">
        <f t="shared" si="337"/>
        <v>Sim</v>
      </c>
      <c r="DC656" s="37" t="str">
        <f t="shared" si="338"/>
        <v>Não</v>
      </c>
      <c r="DD656" s="37" t="str">
        <f t="shared" si="339"/>
        <v>Sim</v>
      </c>
      <c r="DE656" s="89" t="str">
        <f t="shared" si="341"/>
        <v>Sem informação</v>
      </c>
    </row>
    <row r="657" spans="1:109">
      <c r="A657" s="15">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4">
        <f>IFERROR(FIND("Óbitos/feridos",consulta_completa__11[[#This Row],[13 - Ocorrências/Ambientes Atingidos]]),0)</f>
        <v>0</v>
      </c>
      <c r="AY657" s="85" t="str">
        <f t="shared" si="311"/>
        <v/>
      </c>
      <c r="AZ657" s="84">
        <f>IFERROR(FIND("População afetada/evacuada",consulta_completa__11[[#This Row],[13 - Ocorrências/Ambientes Atingidos]]),0)</f>
        <v>0</v>
      </c>
      <c r="BA657" s="84" t="str">
        <f t="shared" si="312"/>
        <v/>
      </c>
      <c r="BB657" s="84">
        <f>IFERROR(FIND("Suspensão de abastecimento de água",consulta_completa__11[[#This Row],[13 - Ocorrências/Ambientes Atingidos]]),0)</f>
        <v>0</v>
      </c>
      <c r="BC657" s="85" t="str">
        <f t="shared" si="340"/>
        <v/>
      </c>
      <c r="BD657" s="84">
        <f>IFERROR(FIND("Rio/córrego",consulta_completa__11[[#This Row],[13 - Ocorrências/Ambientes Atingidos]]),0)</f>
        <v>0</v>
      </c>
      <c r="BE657" s="85" t="str">
        <f t="shared" si="313"/>
        <v/>
      </c>
      <c r="BF657" s="84">
        <f>IFERROR(FIND("Lago",consulta_completa__11[[#This Row],[13 - Ocorrências/Ambientes Atingidos]]),0)</f>
        <v>0</v>
      </c>
      <c r="BG657" s="85" t="str">
        <f t="shared" si="314"/>
        <v/>
      </c>
      <c r="BH657" s="84">
        <f>IFERROR(FIND("Mar",consulta_completa__11[[#This Row],[13 - Ocorrências/Ambientes Atingidos]]),0)</f>
        <v>0</v>
      </c>
      <c r="BI657" s="85" t="str">
        <f t="shared" si="315"/>
        <v/>
      </c>
      <c r="BJ657" s="84">
        <f>IFERROR(FIND("Praia",consulta_completa__11[[#This Row],[13 - Ocorrências/Ambientes Atingidos]]),0)</f>
        <v>0</v>
      </c>
      <c r="BK657" s="85" t="str">
        <f t="shared" si="316"/>
        <v/>
      </c>
      <c r="BL657" s="84">
        <f>IFERROR(FIND("Solo",consulta_completa__11[[#This Row],[13 - Ocorrências/Ambientes Atingidos]]),0)</f>
        <v>1</v>
      </c>
      <c r="BM657" s="85" t="str">
        <f t="shared" si="317"/>
        <v>X</v>
      </c>
      <c r="BN657" s="84">
        <f>IFERROR(FIND("Águas subterrâneas",consulta_completa__11[[#This Row],[13 - Ocorrências/Ambientes Atingidos]]),0)</f>
        <v>0</v>
      </c>
      <c r="BO657" s="85" t="str">
        <f t="shared" si="318"/>
        <v/>
      </c>
      <c r="BP657" s="84">
        <f>IFERROR(FIND("Atmosfera",consulta_completa__11[[#This Row],[13 - Ocorrências/Ambientes Atingidos]]),0)</f>
        <v>0</v>
      </c>
      <c r="BQ657" s="85" t="str">
        <f t="shared" si="319"/>
        <v/>
      </c>
      <c r="BR657" s="84">
        <f>IFERROR(FIND("Flora",consulta_completa__11[[#This Row],[13 - Ocorrências/Ambientes Atingidos]]),0)</f>
        <v>7</v>
      </c>
      <c r="BS657" s="85" t="str">
        <f t="shared" si="320"/>
        <v>X</v>
      </c>
      <c r="BT657" s="84">
        <f>IFERROR(FIND("Fauna",consulta_completa__11[[#This Row],[13 - Ocorrências/Ambientes Atingidos]]),0)</f>
        <v>0</v>
      </c>
      <c r="BU657" s="85" t="str">
        <f t="shared" si="321"/>
        <v/>
      </c>
      <c r="BV657" s="84">
        <f>IFERROR(FIND("UC federal",consulta_completa__11[[#This Row],[13 - Ocorrências/Ambientes Atingidos]]),0)</f>
        <v>0</v>
      </c>
      <c r="BW657" s="85" t="str">
        <f t="shared" si="322"/>
        <v/>
      </c>
      <c r="BX657" s="84">
        <f>IFERROR(FIND("UC estadual/municipal",consulta_completa__11[[#This Row],[13 - Ocorrências/Ambientes Atingidos]]),0)</f>
        <v>0</v>
      </c>
      <c r="BY657" s="85" t="str">
        <f t="shared" si="323"/>
        <v/>
      </c>
      <c r="BZ657" s="84">
        <f>IFERROR(FIND("Outro(s)",consulta_completa__11[[#This Row],[13 - Ocorrências/Ambientes Atingidos]]),0)</f>
        <v>0</v>
      </c>
      <c r="CA657" s="85" t="str">
        <f t="shared" si="324"/>
        <v/>
      </c>
      <c r="CB657" s="84">
        <f>IFERROR(FIND("Sem dano",consulta_completa__11[[#This Row],[13 - Ocorrências/Ambientes Atingidos]]),0)</f>
        <v>0</v>
      </c>
      <c r="CC657" s="85" t="str">
        <f t="shared" si="325"/>
        <v/>
      </c>
      <c r="CD657" s="84" t="str">
        <f>IF(consulta_completa__11[[#This Row],[13 - Ocorrências/Ambientes Atingidos]]="","X","")</f>
        <v/>
      </c>
      <c r="CE657" s="86">
        <f>IFERROR(FIND("IBAMA",consulta_completa__11[[#This Row],[14 - Inst. Atuando no Local]]),0)</f>
        <v>0</v>
      </c>
      <c r="CF657" s="86" t="str">
        <f t="shared" si="326"/>
        <v/>
      </c>
      <c r="CG657" s="86">
        <f>IFERROR(FIND("OEMA",consulta_completa__11[[#This Row],[14 - Inst. Atuando no Local]]),0)</f>
        <v>0</v>
      </c>
      <c r="CH657" s="86" t="str">
        <f t="shared" si="327"/>
        <v/>
      </c>
      <c r="CI657" s="86">
        <f>IFERROR(FIND("DEFESA CIVIL",consulta_completa__11[[#This Row],[14 - Inst. Atuando no Local]]),0)</f>
        <v>0</v>
      </c>
      <c r="CJ657" s="86" t="str">
        <f t="shared" si="328"/>
        <v/>
      </c>
      <c r="CK657" s="86">
        <f>IFERROR(FIND("CORPO DE BOMBEIROS",consulta_completa__11[[#This Row],[14 - Inst. Atuando no Local]]),0)</f>
        <v>0</v>
      </c>
      <c r="CL657" s="86" t="str">
        <f t="shared" si="329"/>
        <v/>
      </c>
      <c r="CM657" s="86">
        <f>IFERROR(FIND("POLÍCIA RODOVIÁRIA",consulta_completa__11[[#This Row],[14 - Inst. Atuando no Local]]),0)</f>
        <v>0</v>
      </c>
      <c r="CN657" s="86" t="str">
        <f t="shared" si="330"/>
        <v/>
      </c>
      <c r="CO657" s="86">
        <f>IFERROR(FIND("POLÍCIA MILITAR",consulta_completa__11[[#This Row],[14 - Inst. Atuando no Local]]),0)</f>
        <v>0</v>
      </c>
      <c r="CP657" s="86" t="str">
        <f t="shared" si="331"/>
        <v/>
      </c>
      <c r="CQ657" s="86">
        <f>IFERROR(FIND("POLÍCIA CIVIL",consulta_completa__11[[#This Row],[14 - Inst. Atuando no Local]]),0)</f>
        <v>0</v>
      </c>
      <c r="CR657" s="86" t="str">
        <f t="shared" si="332"/>
        <v/>
      </c>
      <c r="CS657" s="86">
        <f>IFERROR(FIND("MARINHA DO BRASIL",consulta_completa__11[[#This Row],[14 - Inst. Atuando no Local]]),0)</f>
        <v>0</v>
      </c>
      <c r="CT657" s="86" t="str">
        <f t="shared" si="333"/>
        <v/>
      </c>
      <c r="CU657" s="86">
        <f>IFERROR(FIND("EMPRESA ESPECIALIZADA EM ATENDIMENTO",consulta_completa__11[[#This Row],[14 - Inst. Atuando no Local]]),0)</f>
        <v>0</v>
      </c>
      <c r="CV657" s="86" t="str">
        <f t="shared" si="334"/>
        <v/>
      </c>
      <c r="CW657" s="86">
        <f>IFERROR(FIND("IBAMA",consulta_completa__11[[#This Row],[14 - Inst. Atuando no Local]]),0)</f>
        <v>0</v>
      </c>
      <c r="CX657" s="86" t="str">
        <f t="shared" si="335"/>
        <v/>
      </c>
      <c r="CY657" s="86" t="str">
        <f>IF(consulta_completa__11[[#This Row],[14 - Inst. Atuando no Local]]="","X","")</f>
        <v>X</v>
      </c>
      <c r="CZ657" s="86">
        <f>IFERROR(FIND("OUTRA (S)",consulta_completa__11[[#This Row],[14 - Inst. Atuando no Local]]),0)</f>
        <v>0</v>
      </c>
      <c r="DA657" s="86" t="str">
        <f t="shared" si="336"/>
        <v/>
      </c>
      <c r="DB657" s="37" t="str">
        <f t="shared" si="337"/>
        <v>Sim</v>
      </c>
      <c r="DC657" s="37" t="str">
        <f t="shared" si="338"/>
        <v>Não</v>
      </c>
      <c r="DD657" s="37" t="str">
        <f t="shared" si="339"/>
        <v>Sim</v>
      </c>
      <c r="DE657" s="89" t="str">
        <f t="shared" si="341"/>
        <v>Federal</v>
      </c>
    </row>
    <row r="658" spans="1:109">
      <c r="A658" s="15">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4">
        <f>IFERROR(FIND("Óbitos/feridos",consulta_completa__11[[#This Row],[13 - Ocorrências/Ambientes Atingidos]]),0)</f>
        <v>0</v>
      </c>
      <c r="AY658" s="85" t="str">
        <f t="shared" si="311"/>
        <v/>
      </c>
      <c r="AZ658" s="84">
        <f>IFERROR(FIND("População afetada/evacuada",consulta_completa__11[[#This Row],[13 - Ocorrências/Ambientes Atingidos]]),0)</f>
        <v>0</v>
      </c>
      <c r="BA658" s="84" t="str">
        <f t="shared" si="312"/>
        <v/>
      </c>
      <c r="BB658" s="84">
        <f>IFERROR(FIND("Suspensão de abastecimento de água",consulta_completa__11[[#This Row],[13 - Ocorrências/Ambientes Atingidos]]),0)</f>
        <v>0</v>
      </c>
      <c r="BC658" s="85" t="str">
        <f t="shared" si="340"/>
        <v/>
      </c>
      <c r="BD658" s="84">
        <f>IFERROR(FIND("Rio/córrego",consulta_completa__11[[#This Row],[13 - Ocorrências/Ambientes Atingidos]]),0)</f>
        <v>0</v>
      </c>
      <c r="BE658" s="85" t="str">
        <f t="shared" si="313"/>
        <v/>
      </c>
      <c r="BF658" s="84">
        <f>IFERROR(FIND("Lago",consulta_completa__11[[#This Row],[13 - Ocorrências/Ambientes Atingidos]]),0)</f>
        <v>0</v>
      </c>
      <c r="BG658" s="85" t="str">
        <f t="shared" si="314"/>
        <v/>
      </c>
      <c r="BH658" s="84">
        <f>IFERROR(FIND("Mar",consulta_completa__11[[#This Row],[13 - Ocorrências/Ambientes Atingidos]]),0)</f>
        <v>0</v>
      </c>
      <c r="BI658" s="85" t="str">
        <f t="shared" si="315"/>
        <v/>
      </c>
      <c r="BJ658" s="84">
        <f>IFERROR(FIND("Praia",consulta_completa__11[[#This Row],[13 - Ocorrências/Ambientes Atingidos]]),0)</f>
        <v>0</v>
      </c>
      <c r="BK658" s="85" t="str">
        <f t="shared" si="316"/>
        <v/>
      </c>
      <c r="BL658" s="84">
        <f>IFERROR(FIND("Solo",consulta_completa__11[[#This Row],[13 - Ocorrências/Ambientes Atingidos]]),0)</f>
        <v>1</v>
      </c>
      <c r="BM658" s="85" t="str">
        <f t="shared" si="317"/>
        <v>X</v>
      </c>
      <c r="BN658" s="84">
        <f>IFERROR(FIND("Águas subterrâneas",consulta_completa__11[[#This Row],[13 - Ocorrências/Ambientes Atingidos]]),0)</f>
        <v>0</v>
      </c>
      <c r="BO658" s="85" t="str">
        <f t="shared" si="318"/>
        <v/>
      </c>
      <c r="BP658" s="84">
        <f>IFERROR(FIND("Atmosfera",consulta_completa__11[[#This Row],[13 - Ocorrências/Ambientes Atingidos]]),0)</f>
        <v>0</v>
      </c>
      <c r="BQ658" s="85" t="str">
        <f t="shared" si="319"/>
        <v/>
      </c>
      <c r="BR658" s="84">
        <f>IFERROR(FIND("Flora",consulta_completa__11[[#This Row],[13 - Ocorrências/Ambientes Atingidos]]),0)</f>
        <v>0</v>
      </c>
      <c r="BS658" s="85" t="str">
        <f t="shared" si="320"/>
        <v/>
      </c>
      <c r="BT658" s="84">
        <f>IFERROR(FIND("Fauna",consulta_completa__11[[#This Row],[13 - Ocorrências/Ambientes Atingidos]]),0)</f>
        <v>0</v>
      </c>
      <c r="BU658" s="85" t="str">
        <f t="shared" si="321"/>
        <v/>
      </c>
      <c r="BV658" s="84">
        <f>IFERROR(FIND("UC federal",consulta_completa__11[[#This Row],[13 - Ocorrências/Ambientes Atingidos]]),0)</f>
        <v>0</v>
      </c>
      <c r="BW658" s="85" t="str">
        <f t="shared" si="322"/>
        <v/>
      </c>
      <c r="BX658" s="84">
        <f>IFERROR(FIND("UC estadual/municipal",consulta_completa__11[[#This Row],[13 - Ocorrências/Ambientes Atingidos]]),0)</f>
        <v>0</v>
      </c>
      <c r="BY658" s="85" t="str">
        <f t="shared" si="323"/>
        <v/>
      </c>
      <c r="BZ658" s="84">
        <f>IFERROR(FIND("Outro(s)",consulta_completa__11[[#This Row],[13 - Ocorrências/Ambientes Atingidos]]),0)</f>
        <v>0</v>
      </c>
      <c r="CA658" s="85" t="str">
        <f t="shared" si="324"/>
        <v/>
      </c>
      <c r="CB658" s="84">
        <f>IFERROR(FIND("Sem dano",consulta_completa__11[[#This Row],[13 - Ocorrências/Ambientes Atingidos]]),0)</f>
        <v>0</v>
      </c>
      <c r="CC658" s="85" t="str">
        <f t="shared" si="325"/>
        <v/>
      </c>
      <c r="CD658" s="84" t="str">
        <f>IF(consulta_completa__11[[#This Row],[13 - Ocorrências/Ambientes Atingidos]]="","X","")</f>
        <v/>
      </c>
      <c r="CE658" s="86">
        <f>IFERROR(FIND("IBAMA",consulta_completa__11[[#This Row],[14 - Inst. Atuando no Local]]),0)</f>
        <v>0</v>
      </c>
      <c r="CF658" s="86" t="str">
        <f t="shared" si="326"/>
        <v/>
      </c>
      <c r="CG658" s="86">
        <f>IFERROR(FIND("OEMA",consulta_completa__11[[#This Row],[14 - Inst. Atuando no Local]]),0)</f>
        <v>0</v>
      </c>
      <c r="CH658" s="86" t="str">
        <f t="shared" si="327"/>
        <v/>
      </c>
      <c r="CI658" s="86">
        <f>IFERROR(FIND("DEFESA CIVIL",consulta_completa__11[[#This Row],[14 - Inst. Atuando no Local]]),0)</f>
        <v>0</v>
      </c>
      <c r="CJ658" s="86" t="str">
        <f t="shared" si="328"/>
        <v/>
      </c>
      <c r="CK658" s="86">
        <f>IFERROR(FIND("CORPO DE BOMBEIROS",consulta_completa__11[[#This Row],[14 - Inst. Atuando no Local]]),0)</f>
        <v>0</v>
      </c>
      <c r="CL658" s="86" t="str">
        <f t="shared" si="329"/>
        <v/>
      </c>
      <c r="CM658" s="86">
        <f>IFERROR(FIND("POLÍCIA RODOVIÁRIA",consulta_completa__11[[#This Row],[14 - Inst. Atuando no Local]]),0)</f>
        <v>0</v>
      </c>
      <c r="CN658" s="86" t="str">
        <f t="shared" si="330"/>
        <v/>
      </c>
      <c r="CO658" s="86">
        <f>IFERROR(FIND("POLÍCIA MILITAR",consulta_completa__11[[#This Row],[14 - Inst. Atuando no Local]]),0)</f>
        <v>0</v>
      </c>
      <c r="CP658" s="86" t="str">
        <f t="shared" si="331"/>
        <v/>
      </c>
      <c r="CQ658" s="86">
        <f>IFERROR(FIND("POLÍCIA CIVIL",consulta_completa__11[[#This Row],[14 - Inst. Atuando no Local]]),0)</f>
        <v>0</v>
      </c>
      <c r="CR658" s="86" t="str">
        <f t="shared" si="332"/>
        <v/>
      </c>
      <c r="CS658" s="86">
        <f>IFERROR(FIND("MARINHA DO BRASIL",consulta_completa__11[[#This Row],[14 - Inst. Atuando no Local]]),0)</f>
        <v>0</v>
      </c>
      <c r="CT658" s="86" t="str">
        <f t="shared" si="333"/>
        <v/>
      </c>
      <c r="CU658" s="86">
        <f>IFERROR(FIND("EMPRESA ESPECIALIZADA EM ATENDIMENTO",consulta_completa__11[[#This Row],[14 - Inst. Atuando no Local]]),0)</f>
        <v>0</v>
      </c>
      <c r="CV658" s="86" t="str">
        <f t="shared" si="334"/>
        <v/>
      </c>
      <c r="CW658" s="86">
        <f>IFERROR(FIND("IBAMA",consulta_completa__11[[#This Row],[14 - Inst. Atuando no Local]]),0)</f>
        <v>0</v>
      </c>
      <c r="CX658" s="86" t="str">
        <f t="shared" si="335"/>
        <v/>
      </c>
      <c r="CY658" s="86" t="str">
        <f>IF(consulta_completa__11[[#This Row],[14 - Inst. Atuando no Local]]="","X","")</f>
        <v/>
      </c>
      <c r="CZ658" s="86">
        <f>IFERROR(FIND("OUTRA (S)",consulta_completa__11[[#This Row],[14 - Inst. Atuando no Local]]),0)</f>
        <v>0</v>
      </c>
      <c r="DA658" s="86" t="str">
        <f t="shared" si="336"/>
        <v/>
      </c>
      <c r="DB658" s="37" t="str">
        <f t="shared" si="337"/>
        <v>Sim</v>
      </c>
      <c r="DC658" s="37" t="str">
        <f t="shared" si="338"/>
        <v>Não</v>
      </c>
      <c r="DD658" s="37" t="str">
        <f t="shared" si="339"/>
        <v>Sim</v>
      </c>
      <c r="DE658" s="89" t="str">
        <f t="shared" si="341"/>
        <v>Federal</v>
      </c>
    </row>
    <row r="659" spans="1:109">
      <c r="A659" s="15">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4">
        <f>IFERROR(FIND("Óbitos/feridos",consulta_completa__11[[#This Row],[13 - Ocorrências/Ambientes Atingidos]]),0)</f>
        <v>0</v>
      </c>
      <c r="AY659" s="85" t="str">
        <f t="shared" si="311"/>
        <v/>
      </c>
      <c r="AZ659" s="84">
        <f>IFERROR(FIND("População afetada/evacuada",consulta_completa__11[[#This Row],[13 - Ocorrências/Ambientes Atingidos]]),0)</f>
        <v>0</v>
      </c>
      <c r="BA659" s="84" t="str">
        <f t="shared" si="312"/>
        <v/>
      </c>
      <c r="BB659" s="84">
        <f>IFERROR(FIND("Suspensão de abastecimento de água",consulta_completa__11[[#This Row],[13 - Ocorrências/Ambientes Atingidos]]),0)</f>
        <v>0</v>
      </c>
      <c r="BC659" s="85" t="str">
        <f t="shared" si="340"/>
        <v/>
      </c>
      <c r="BD659" s="84">
        <f>IFERROR(FIND("Rio/córrego",consulta_completa__11[[#This Row],[13 - Ocorrências/Ambientes Atingidos]]),0)</f>
        <v>0</v>
      </c>
      <c r="BE659" s="85" t="str">
        <f t="shared" si="313"/>
        <v/>
      </c>
      <c r="BF659" s="84">
        <f>IFERROR(FIND("Lago",consulta_completa__11[[#This Row],[13 - Ocorrências/Ambientes Atingidos]]),0)</f>
        <v>0</v>
      </c>
      <c r="BG659" s="85" t="str">
        <f t="shared" si="314"/>
        <v/>
      </c>
      <c r="BH659" s="84">
        <f>IFERROR(FIND("Mar",consulta_completa__11[[#This Row],[13 - Ocorrências/Ambientes Atingidos]]),0)</f>
        <v>0</v>
      </c>
      <c r="BI659" s="85" t="str">
        <f t="shared" si="315"/>
        <v/>
      </c>
      <c r="BJ659" s="84">
        <f>IFERROR(FIND("Praia",consulta_completa__11[[#This Row],[13 - Ocorrências/Ambientes Atingidos]]),0)</f>
        <v>0</v>
      </c>
      <c r="BK659" s="85" t="str">
        <f t="shared" si="316"/>
        <v/>
      </c>
      <c r="BL659" s="84">
        <f>IFERROR(FIND("Solo",consulta_completa__11[[#This Row],[13 - Ocorrências/Ambientes Atingidos]]),0)</f>
        <v>1</v>
      </c>
      <c r="BM659" s="85" t="str">
        <f t="shared" si="317"/>
        <v>X</v>
      </c>
      <c r="BN659" s="84">
        <f>IFERROR(FIND("Águas subterrâneas",consulta_completa__11[[#This Row],[13 - Ocorrências/Ambientes Atingidos]]),0)</f>
        <v>0</v>
      </c>
      <c r="BO659" s="85" t="str">
        <f t="shared" si="318"/>
        <v/>
      </c>
      <c r="BP659" s="84">
        <f>IFERROR(FIND("Atmosfera",consulta_completa__11[[#This Row],[13 - Ocorrências/Ambientes Atingidos]]),0)</f>
        <v>0</v>
      </c>
      <c r="BQ659" s="85" t="str">
        <f t="shared" si="319"/>
        <v/>
      </c>
      <c r="BR659" s="84">
        <f>IFERROR(FIND("Flora",consulta_completa__11[[#This Row],[13 - Ocorrências/Ambientes Atingidos]]),0)</f>
        <v>0</v>
      </c>
      <c r="BS659" s="85" t="str">
        <f t="shared" si="320"/>
        <v/>
      </c>
      <c r="BT659" s="84">
        <f>IFERROR(FIND("Fauna",consulta_completa__11[[#This Row],[13 - Ocorrências/Ambientes Atingidos]]),0)</f>
        <v>0</v>
      </c>
      <c r="BU659" s="85" t="str">
        <f t="shared" si="321"/>
        <v/>
      </c>
      <c r="BV659" s="84">
        <f>IFERROR(FIND("UC federal",consulta_completa__11[[#This Row],[13 - Ocorrências/Ambientes Atingidos]]),0)</f>
        <v>0</v>
      </c>
      <c r="BW659" s="85" t="str">
        <f t="shared" si="322"/>
        <v/>
      </c>
      <c r="BX659" s="84">
        <f>IFERROR(FIND("UC estadual/municipal",consulta_completa__11[[#This Row],[13 - Ocorrências/Ambientes Atingidos]]),0)</f>
        <v>0</v>
      </c>
      <c r="BY659" s="85" t="str">
        <f t="shared" si="323"/>
        <v/>
      </c>
      <c r="BZ659" s="84">
        <f>IFERROR(FIND("Outro(s)",consulta_completa__11[[#This Row],[13 - Ocorrências/Ambientes Atingidos]]),0)</f>
        <v>0</v>
      </c>
      <c r="CA659" s="85" t="str">
        <f t="shared" si="324"/>
        <v/>
      </c>
      <c r="CB659" s="84">
        <f>IFERROR(FIND("Sem dano",consulta_completa__11[[#This Row],[13 - Ocorrências/Ambientes Atingidos]]),0)</f>
        <v>0</v>
      </c>
      <c r="CC659" s="85" t="str">
        <f t="shared" si="325"/>
        <v/>
      </c>
      <c r="CD659" s="84" t="str">
        <f>IF(consulta_completa__11[[#This Row],[13 - Ocorrências/Ambientes Atingidos]]="","X","")</f>
        <v/>
      </c>
      <c r="CE659" s="86">
        <f>IFERROR(FIND("IBAMA",consulta_completa__11[[#This Row],[14 - Inst. Atuando no Local]]),0)</f>
        <v>0</v>
      </c>
      <c r="CF659" s="86" t="str">
        <f t="shared" si="326"/>
        <v/>
      </c>
      <c r="CG659" s="86">
        <f>IFERROR(FIND("OEMA",consulta_completa__11[[#This Row],[14 - Inst. Atuando no Local]]),0)</f>
        <v>0</v>
      </c>
      <c r="CH659" s="86" t="str">
        <f t="shared" si="327"/>
        <v/>
      </c>
      <c r="CI659" s="86">
        <f>IFERROR(FIND("DEFESA CIVIL",consulta_completa__11[[#This Row],[14 - Inst. Atuando no Local]]),0)</f>
        <v>0</v>
      </c>
      <c r="CJ659" s="86" t="str">
        <f t="shared" si="328"/>
        <v/>
      </c>
      <c r="CK659" s="86">
        <f>IFERROR(FIND("CORPO DE BOMBEIROS",consulta_completa__11[[#This Row],[14 - Inst. Atuando no Local]]),0)</f>
        <v>0</v>
      </c>
      <c r="CL659" s="86" t="str">
        <f t="shared" si="329"/>
        <v/>
      </c>
      <c r="CM659" s="86">
        <f>IFERROR(FIND("POLÍCIA RODOVIÁRIA",consulta_completa__11[[#This Row],[14 - Inst. Atuando no Local]]),0)</f>
        <v>0</v>
      </c>
      <c r="CN659" s="86" t="str">
        <f t="shared" si="330"/>
        <v/>
      </c>
      <c r="CO659" s="86">
        <f>IFERROR(FIND("POLÍCIA MILITAR",consulta_completa__11[[#This Row],[14 - Inst. Atuando no Local]]),0)</f>
        <v>0</v>
      </c>
      <c r="CP659" s="86" t="str">
        <f t="shared" si="331"/>
        <v/>
      </c>
      <c r="CQ659" s="86">
        <f>IFERROR(FIND("POLÍCIA CIVIL",consulta_completa__11[[#This Row],[14 - Inst. Atuando no Local]]),0)</f>
        <v>0</v>
      </c>
      <c r="CR659" s="86" t="str">
        <f t="shared" si="332"/>
        <v/>
      </c>
      <c r="CS659" s="86">
        <f>IFERROR(FIND("MARINHA DO BRASIL",consulta_completa__11[[#This Row],[14 - Inst. Atuando no Local]]),0)</f>
        <v>0</v>
      </c>
      <c r="CT659" s="86" t="str">
        <f t="shared" si="333"/>
        <v/>
      </c>
      <c r="CU659" s="86">
        <f>IFERROR(FIND("EMPRESA ESPECIALIZADA EM ATENDIMENTO",consulta_completa__11[[#This Row],[14 - Inst. Atuando no Local]]),0)</f>
        <v>0</v>
      </c>
      <c r="CV659" s="86" t="str">
        <f t="shared" si="334"/>
        <v/>
      </c>
      <c r="CW659" s="86">
        <f>IFERROR(FIND("IBAMA",consulta_completa__11[[#This Row],[14 - Inst. Atuando no Local]]),0)</f>
        <v>0</v>
      </c>
      <c r="CX659" s="86" t="str">
        <f t="shared" si="335"/>
        <v/>
      </c>
      <c r="CY659" s="86" t="str">
        <f>IF(consulta_completa__11[[#This Row],[14 - Inst. Atuando no Local]]="","X","")</f>
        <v/>
      </c>
      <c r="CZ659" s="86">
        <f>IFERROR(FIND("OUTRA (S)",consulta_completa__11[[#This Row],[14 - Inst. Atuando no Local]]),0)</f>
        <v>0</v>
      </c>
      <c r="DA659" s="86" t="str">
        <f t="shared" si="336"/>
        <v/>
      </c>
      <c r="DB659" s="37" t="str">
        <f t="shared" si="337"/>
        <v>Sim</v>
      </c>
      <c r="DC659" s="37" t="str">
        <f t="shared" si="338"/>
        <v>Não</v>
      </c>
      <c r="DD659" s="37" t="str">
        <f t="shared" si="339"/>
        <v>Sim</v>
      </c>
      <c r="DE659" s="89" t="str">
        <f t="shared" si="341"/>
        <v>Sem informação</v>
      </c>
    </row>
    <row r="660" spans="1:109">
      <c r="A660" s="15">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4">
        <f>IFERROR(FIND("Óbitos/feridos",consulta_completa__11[[#This Row],[13 - Ocorrências/Ambientes Atingidos]]),0)</f>
        <v>0</v>
      </c>
      <c r="AY660" s="85" t="str">
        <f t="shared" si="311"/>
        <v/>
      </c>
      <c r="AZ660" s="84">
        <f>IFERROR(FIND("População afetada/evacuada",consulta_completa__11[[#This Row],[13 - Ocorrências/Ambientes Atingidos]]),0)</f>
        <v>0</v>
      </c>
      <c r="BA660" s="84" t="str">
        <f t="shared" si="312"/>
        <v/>
      </c>
      <c r="BB660" s="84">
        <f>IFERROR(FIND("Suspensão de abastecimento de água",consulta_completa__11[[#This Row],[13 - Ocorrências/Ambientes Atingidos]]),0)</f>
        <v>0</v>
      </c>
      <c r="BC660" s="85" t="str">
        <f t="shared" si="340"/>
        <v/>
      </c>
      <c r="BD660" s="84">
        <f>IFERROR(FIND("Rio/córrego",consulta_completa__11[[#This Row],[13 - Ocorrências/Ambientes Atingidos]]),0)</f>
        <v>0</v>
      </c>
      <c r="BE660" s="85" t="str">
        <f t="shared" si="313"/>
        <v/>
      </c>
      <c r="BF660" s="84">
        <f>IFERROR(FIND("Lago",consulta_completa__11[[#This Row],[13 - Ocorrências/Ambientes Atingidos]]),0)</f>
        <v>0</v>
      </c>
      <c r="BG660" s="85" t="str">
        <f t="shared" si="314"/>
        <v/>
      </c>
      <c r="BH660" s="84">
        <f>IFERROR(FIND("Mar",consulta_completa__11[[#This Row],[13 - Ocorrências/Ambientes Atingidos]]),0)</f>
        <v>0</v>
      </c>
      <c r="BI660" s="85" t="str">
        <f t="shared" si="315"/>
        <v/>
      </c>
      <c r="BJ660" s="84">
        <f>IFERROR(FIND("Praia",consulta_completa__11[[#This Row],[13 - Ocorrências/Ambientes Atingidos]]),0)</f>
        <v>0</v>
      </c>
      <c r="BK660" s="85" t="str">
        <f t="shared" si="316"/>
        <v/>
      </c>
      <c r="BL660" s="84">
        <f>IFERROR(FIND("Solo",consulta_completa__11[[#This Row],[13 - Ocorrências/Ambientes Atingidos]]),0)</f>
        <v>1</v>
      </c>
      <c r="BM660" s="85" t="str">
        <f t="shared" si="317"/>
        <v>X</v>
      </c>
      <c r="BN660" s="84">
        <f>IFERROR(FIND("Águas subterrâneas",consulta_completa__11[[#This Row],[13 - Ocorrências/Ambientes Atingidos]]),0)</f>
        <v>0</v>
      </c>
      <c r="BO660" s="85" t="str">
        <f t="shared" si="318"/>
        <v/>
      </c>
      <c r="BP660" s="84">
        <f>IFERROR(FIND("Atmosfera",consulta_completa__11[[#This Row],[13 - Ocorrências/Ambientes Atingidos]]),0)</f>
        <v>0</v>
      </c>
      <c r="BQ660" s="85" t="str">
        <f t="shared" si="319"/>
        <v/>
      </c>
      <c r="BR660" s="84">
        <f>IFERROR(FIND("Flora",consulta_completa__11[[#This Row],[13 - Ocorrências/Ambientes Atingidos]]),0)</f>
        <v>0</v>
      </c>
      <c r="BS660" s="85" t="str">
        <f t="shared" si="320"/>
        <v/>
      </c>
      <c r="BT660" s="84">
        <f>IFERROR(FIND("Fauna",consulta_completa__11[[#This Row],[13 - Ocorrências/Ambientes Atingidos]]),0)</f>
        <v>0</v>
      </c>
      <c r="BU660" s="85" t="str">
        <f t="shared" si="321"/>
        <v/>
      </c>
      <c r="BV660" s="84">
        <f>IFERROR(FIND("UC federal",consulta_completa__11[[#This Row],[13 - Ocorrências/Ambientes Atingidos]]),0)</f>
        <v>0</v>
      </c>
      <c r="BW660" s="85" t="str">
        <f t="shared" si="322"/>
        <v/>
      </c>
      <c r="BX660" s="84">
        <f>IFERROR(FIND("UC estadual/municipal",consulta_completa__11[[#This Row],[13 - Ocorrências/Ambientes Atingidos]]),0)</f>
        <v>0</v>
      </c>
      <c r="BY660" s="85" t="str">
        <f t="shared" si="323"/>
        <v/>
      </c>
      <c r="BZ660" s="84">
        <f>IFERROR(FIND("Outro(s)",consulta_completa__11[[#This Row],[13 - Ocorrências/Ambientes Atingidos]]),0)</f>
        <v>0</v>
      </c>
      <c r="CA660" s="85" t="str">
        <f t="shared" si="324"/>
        <v/>
      </c>
      <c r="CB660" s="84">
        <f>IFERROR(FIND("Sem dano",consulta_completa__11[[#This Row],[13 - Ocorrências/Ambientes Atingidos]]),0)</f>
        <v>0</v>
      </c>
      <c r="CC660" s="85" t="str">
        <f t="shared" si="325"/>
        <v/>
      </c>
      <c r="CD660" s="84" t="str">
        <f>IF(consulta_completa__11[[#This Row],[13 - Ocorrências/Ambientes Atingidos]]="","X","")</f>
        <v/>
      </c>
      <c r="CE660" s="86">
        <f>IFERROR(FIND("IBAMA",consulta_completa__11[[#This Row],[14 - Inst. Atuando no Local]]),0)</f>
        <v>0</v>
      </c>
      <c r="CF660" s="86" t="str">
        <f t="shared" si="326"/>
        <v/>
      </c>
      <c r="CG660" s="86">
        <f>IFERROR(FIND("OEMA",consulta_completa__11[[#This Row],[14 - Inst. Atuando no Local]]),0)</f>
        <v>0</v>
      </c>
      <c r="CH660" s="86" t="str">
        <f t="shared" si="327"/>
        <v/>
      </c>
      <c r="CI660" s="86">
        <f>IFERROR(FIND("DEFESA CIVIL",consulta_completa__11[[#This Row],[14 - Inst. Atuando no Local]]),0)</f>
        <v>0</v>
      </c>
      <c r="CJ660" s="86" t="str">
        <f t="shared" si="328"/>
        <v/>
      </c>
      <c r="CK660" s="86">
        <f>IFERROR(FIND("CORPO DE BOMBEIROS",consulta_completa__11[[#This Row],[14 - Inst. Atuando no Local]]),0)</f>
        <v>0</v>
      </c>
      <c r="CL660" s="86" t="str">
        <f t="shared" si="329"/>
        <v/>
      </c>
      <c r="CM660" s="86">
        <f>IFERROR(FIND("POLÍCIA RODOVIÁRIA",consulta_completa__11[[#This Row],[14 - Inst. Atuando no Local]]),0)</f>
        <v>0</v>
      </c>
      <c r="CN660" s="86" t="str">
        <f t="shared" si="330"/>
        <v/>
      </c>
      <c r="CO660" s="86">
        <f>IFERROR(FIND("POLÍCIA MILITAR",consulta_completa__11[[#This Row],[14 - Inst. Atuando no Local]]),0)</f>
        <v>0</v>
      </c>
      <c r="CP660" s="86" t="str">
        <f t="shared" si="331"/>
        <v/>
      </c>
      <c r="CQ660" s="86">
        <f>IFERROR(FIND("POLÍCIA CIVIL",consulta_completa__11[[#This Row],[14 - Inst. Atuando no Local]]),0)</f>
        <v>0</v>
      </c>
      <c r="CR660" s="86" t="str">
        <f t="shared" si="332"/>
        <v/>
      </c>
      <c r="CS660" s="86">
        <f>IFERROR(FIND("MARINHA DO BRASIL",consulta_completa__11[[#This Row],[14 - Inst. Atuando no Local]]),0)</f>
        <v>0</v>
      </c>
      <c r="CT660" s="86" t="str">
        <f t="shared" si="333"/>
        <v/>
      </c>
      <c r="CU660" s="86">
        <f>IFERROR(FIND("EMPRESA ESPECIALIZADA EM ATENDIMENTO",consulta_completa__11[[#This Row],[14 - Inst. Atuando no Local]]),0)</f>
        <v>0</v>
      </c>
      <c r="CV660" s="86" t="str">
        <f t="shared" si="334"/>
        <v/>
      </c>
      <c r="CW660" s="86">
        <f>IFERROR(FIND("IBAMA",consulta_completa__11[[#This Row],[14 - Inst. Atuando no Local]]),0)</f>
        <v>0</v>
      </c>
      <c r="CX660" s="86" t="str">
        <f t="shared" si="335"/>
        <v/>
      </c>
      <c r="CY660" s="86" t="str">
        <f>IF(consulta_completa__11[[#This Row],[14 - Inst. Atuando no Local]]="","X","")</f>
        <v/>
      </c>
      <c r="CZ660" s="86">
        <f>IFERROR(FIND("OUTRA (S)",consulta_completa__11[[#This Row],[14 - Inst. Atuando no Local]]),0)</f>
        <v>0</v>
      </c>
      <c r="DA660" s="86" t="str">
        <f t="shared" si="336"/>
        <v/>
      </c>
      <c r="DB660" s="37" t="str">
        <f t="shared" si="337"/>
        <v>Sim</v>
      </c>
      <c r="DC660" s="37" t="str">
        <f t="shared" si="338"/>
        <v>Não</v>
      </c>
      <c r="DD660" s="37" t="str">
        <f t="shared" si="339"/>
        <v>Sim</v>
      </c>
      <c r="DE660" s="89" t="str">
        <f t="shared" si="341"/>
        <v>Sem informação</v>
      </c>
    </row>
    <row r="661" spans="1:109">
      <c r="A661" s="15">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4">
        <f>IFERROR(FIND("Óbitos/feridos",consulta_completa__11[[#This Row],[13 - Ocorrências/Ambientes Atingidos]]),0)</f>
        <v>0</v>
      </c>
      <c r="AY661" s="85" t="str">
        <f t="shared" si="311"/>
        <v/>
      </c>
      <c r="AZ661" s="84">
        <f>IFERROR(FIND("População afetada/evacuada",consulta_completa__11[[#This Row],[13 - Ocorrências/Ambientes Atingidos]]),0)</f>
        <v>0</v>
      </c>
      <c r="BA661" s="84" t="str">
        <f t="shared" si="312"/>
        <v/>
      </c>
      <c r="BB661" s="84">
        <f>IFERROR(FIND("Suspensão de abastecimento de água",consulta_completa__11[[#This Row],[13 - Ocorrências/Ambientes Atingidos]]),0)</f>
        <v>0</v>
      </c>
      <c r="BC661" s="85" t="str">
        <f t="shared" si="340"/>
        <v/>
      </c>
      <c r="BD661" s="84">
        <f>IFERROR(FIND("Rio/córrego",consulta_completa__11[[#This Row],[13 - Ocorrências/Ambientes Atingidos]]),0)</f>
        <v>0</v>
      </c>
      <c r="BE661" s="85" t="str">
        <f t="shared" si="313"/>
        <v/>
      </c>
      <c r="BF661" s="84">
        <f>IFERROR(FIND("Lago",consulta_completa__11[[#This Row],[13 - Ocorrências/Ambientes Atingidos]]),0)</f>
        <v>0</v>
      </c>
      <c r="BG661" s="85" t="str">
        <f t="shared" si="314"/>
        <v/>
      </c>
      <c r="BH661" s="84">
        <f>IFERROR(FIND("Mar",consulta_completa__11[[#This Row],[13 - Ocorrências/Ambientes Atingidos]]),0)</f>
        <v>1</v>
      </c>
      <c r="BI661" s="85" t="str">
        <f t="shared" si="315"/>
        <v>X</v>
      </c>
      <c r="BJ661" s="84">
        <f>IFERROR(FIND("Praia",consulta_completa__11[[#This Row],[13 - Ocorrências/Ambientes Atingidos]]),0)</f>
        <v>0</v>
      </c>
      <c r="BK661" s="85" t="str">
        <f t="shared" si="316"/>
        <v/>
      </c>
      <c r="BL661" s="84">
        <f>IFERROR(FIND("Solo",consulta_completa__11[[#This Row],[13 - Ocorrências/Ambientes Atingidos]]),0)</f>
        <v>0</v>
      </c>
      <c r="BM661" s="85" t="str">
        <f t="shared" si="317"/>
        <v/>
      </c>
      <c r="BN661" s="84">
        <f>IFERROR(FIND("Águas subterrâneas",consulta_completa__11[[#This Row],[13 - Ocorrências/Ambientes Atingidos]]),0)</f>
        <v>0</v>
      </c>
      <c r="BO661" s="85" t="str">
        <f t="shared" si="318"/>
        <v/>
      </c>
      <c r="BP661" s="84">
        <f>IFERROR(FIND("Atmosfera",consulta_completa__11[[#This Row],[13 - Ocorrências/Ambientes Atingidos]]),0)</f>
        <v>0</v>
      </c>
      <c r="BQ661" s="85" t="str">
        <f t="shared" si="319"/>
        <v/>
      </c>
      <c r="BR661" s="84">
        <f>IFERROR(FIND("Flora",consulta_completa__11[[#This Row],[13 - Ocorrências/Ambientes Atingidos]]),0)</f>
        <v>0</v>
      </c>
      <c r="BS661" s="85" t="str">
        <f t="shared" si="320"/>
        <v/>
      </c>
      <c r="BT661" s="84">
        <f>IFERROR(FIND("Fauna",consulta_completa__11[[#This Row],[13 - Ocorrências/Ambientes Atingidos]]),0)</f>
        <v>0</v>
      </c>
      <c r="BU661" s="85" t="str">
        <f t="shared" si="321"/>
        <v/>
      </c>
      <c r="BV661" s="84">
        <f>IFERROR(FIND("UC federal",consulta_completa__11[[#This Row],[13 - Ocorrências/Ambientes Atingidos]]),0)</f>
        <v>0</v>
      </c>
      <c r="BW661" s="85" t="str">
        <f t="shared" si="322"/>
        <v/>
      </c>
      <c r="BX661" s="84">
        <f>IFERROR(FIND("UC estadual/municipal",consulta_completa__11[[#This Row],[13 - Ocorrências/Ambientes Atingidos]]),0)</f>
        <v>0</v>
      </c>
      <c r="BY661" s="85" t="str">
        <f t="shared" si="323"/>
        <v/>
      </c>
      <c r="BZ661" s="84">
        <f>IFERROR(FIND("Outro(s)",consulta_completa__11[[#This Row],[13 - Ocorrências/Ambientes Atingidos]]),0)</f>
        <v>0</v>
      </c>
      <c r="CA661" s="85" t="str">
        <f t="shared" si="324"/>
        <v/>
      </c>
      <c r="CB661" s="84">
        <f>IFERROR(FIND("Sem dano",consulta_completa__11[[#This Row],[13 - Ocorrências/Ambientes Atingidos]]),0)</f>
        <v>0</v>
      </c>
      <c r="CC661" s="85" t="str">
        <f t="shared" si="325"/>
        <v/>
      </c>
      <c r="CD661" s="84" t="str">
        <f>IF(consulta_completa__11[[#This Row],[13 - Ocorrências/Ambientes Atingidos]]="","X","")</f>
        <v/>
      </c>
      <c r="CE661" s="86">
        <f>IFERROR(FIND("IBAMA",consulta_completa__11[[#This Row],[14 - Inst. Atuando no Local]]),0)</f>
        <v>0</v>
      </c>
      <c r="CF661" s="86" t="str">
        <f t="shared" si="326"/>
        <v/>
      </c>
      <c r="CG661" s="86">
        <f>IFERROR(FIND("OEMA",consulta_completa__11[[#This Row],[14 - Inst. Atuando no Local]]),0)</f>
        <v>0</v>
      </c>
      <c r="CH661" s="86" t="str">
        <f t="shared" si="327"/>
        <v/>
      </c>
      <c r="CI661" s="86">
        <f>IFERROR(FIND("DEFESA CIVIL",consulta_completa__11[[#This Row],[14 - Inst. Atuando no Local]]),0)</f>
        <v>0</v>
      </c>
      <c r="CJ661" s="86" t="str">
        <f t="shared" si="328"/>
        <v/>
      </c>
      <c r="CK661" s="86">
        <f>IFERROR(FIND("CORPO DE BOMBEIROS",consulta_completa__11[[#This Row],[14 - Inst. Atuando no Local]]),0)</f>
        <v>0</v>
      </c>
      <c r="CL661" s="86" t="str">
        <f t="shared" si="329"/>
        <v/>
      </c>
      <c r="CM661" s="86">
        <f>IFERROR(FIND("POLÍCIA RODOVIÁRIA",consulta_completa__11[[#This Row],[14 - Inst. Atuando no Local]]),0)</f>
        <v>0</v>
      </c>
      <c r="CN661" s="86" t="str">
        <f t="shared" si="330"/>
        <v/>
      </c>
      <c r="CO661" s="86">
        <f>IFERROR(FIND("POLÍCIA MILITAR",consulta_completa__11[[#This Row],[14 - Inst. Atuando no Local]]),0)</f>
        <v>0</v>
      </c>
      <c r="CP661" s="86" t="str">
        <f t="shared" si="331"/>
        <v/>
      </c>
      <c r="CQ661" s="86">
        <f>IFERROR(FIND("POLÍCIA CIVIL",consulta_completa__11[[#This Row],[14 - Inst. Atuando no Local]]),0)</f>
        <v>0</v>
      </c>
      <c r="CR661" s="86" t="str">
        <f t="shared" si="332"/>
        <v/>
      </c>
      <c r="CS661" s="86">
        <f>IFERROR(FIND("MARINHA DO BRASIL",consulta_completa__11[[#This Row],[14 - Inst. Atuando no Local]]),0)</f>
        <v>0</v>
      </c>
      <c r="CT661" s="86" t="str">
        <f t="shared" si="333"/>
        <v/>
      </c>
      <c r="CU661" s="86">
        <f>IFERROR(FIND("EMPRESA ESPECIALIZADA EM ATENDIMENTO",consulta_completa__11[[#This Row],[14 - Inst. Atuando no Local]]),0)</f>
        <v>0</v>
      </c>
      <c r="CV661" s="86" t="str">
        <f t="shared" si="334"/>
        <v/>
      </c>
      <c r="CW661" s="86">
        <f>IFERROR(FIND("IBAMA",consulta_completa__11[[#This Row],[14 - Inst. Atuando no Local]]),0)</f>
        <v>0</v>
      </c>
      <c r="CX661" s="86" t="str">
        <f t="shared" si="335"/>
        <v/>
      </c>
      <c r="CY661" s="86" t="str">
        <f>IF(consulta_completa__11[[#This Row],[14 - Inst. Atuando no Local]]="","X","")</f>
        <v/>
      </c>
      <c r="CZ661" s="86">
        <f>IFERROR(FIND("OUTRA (S)",consulta_completa__11[[#This Row],[14 - Inst. Atuando no Local]]),0)</f>
        <v>0</v>
      </c>
      <c r="DA661" s="86" t="str">
        <f t="shared" si="336"/>
        <v/>
      </c>
      <c r="DB661" s="37" t="str">
        <f t="shared" si="337"/>
        <v>Sim</v>
      </c>
      <c r="DC661" s="37" t="str">
        <f t="shared" si="338"/>
        <v>Não</v>
      </c>
      <c r="DD661" s="37" t="str">
        <f t="shared" si="339"/>
        <v>Sim</v>
      </c>
      <c r="DE661" s="89" t="str">
        <f t="shared" si="341"/>
        <v>Federal</v>
      </c>
    </row>
    <row r="662" spans="1:109">
      <c r="A662" s="15">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4">
        <f>IFERROR(FIND("Óbitos/feridos",consulta_completa__11[[#This Row],[13 - Ocorrências/Ambientes Atingidos]]),0)</f>
        <v>0</v>
      </c>
      <c r="AY662" s="85" t="str">
        <f t="shared" si="311"/>
        <v/>
      </c>
      <c r="AZ662" s="84">
        <f>IFERROR(FIND("População afetada/evacuada",consulta_completa__11[[#This Row],[13 - Ocorrências/Ambientes Atingidos]]),0)</f>
        <v>0</v>
      </c>
      <c r="BA662" s="84" t="str">
        <f t="shared" si="312"/>
        <v/>
      </c>
      <c r="BB662" s="84">
        <f>IFERROR(FIND("Suspensão de abastecimento de água",consulta_completa__11[[#This Row],[13 - Ocorrências/Ambientes Atingidos]]),0)</f>
        <v>0</v>
      </c>
      <c r="BC662" s="85" t="str">
        <f t="shared" si="340"/>
        <v/>
      </c>
      <c r="BD662" s="84">
        <f>IFERROR(FIND("Rio/córrego",consulta_completa__11[[#This Row],[13 - Ocorrências/Ambientes Atingidos]]),0)</f>
        <v>0</v>
      </c>
      <c r="BE662" s="85" t="str">
        <f t="shared" si="313"/>
        <v/>
      </c>
      <c r="BF662" s="84">
        <f>IFERROR(FIND("Lago",consulta_completa__11[[#This Row],[13 - Ocorrências/Ambientes Atingidos]]),0)</f>
        <v>0</v>
      </c>
      <c r="BG662" s="85" t="str">
        <f t="shared" si="314"/>
        <v/>
      </c>
      <c r="BH662" s="84">
        <f>IFERROR(FIND("Mar",consulta_completa__11[[#This Row],[13 - Ocorrências/Ambientes Atingidos]]),0)</f>
        <v>0</v>
      </c>
      <c r="BI662" s="85" t="str">
        <f t="shared" si="315"/>
        <v/>
      </c>
      <c r="BJ662" s="84">
        <f>IFERROR(FIND("Praia",consulta_completa__11[[#This Row],[13 - Ocorrências/Ambientes Atingidos]]),0)</f>
        <v>0</v>
      </c>
      <c r="BK662" s="85" t="str">
        <f t="shared" si="316"/>
        <v/>
      </c>
      <c r="BL662" s="84">
        <f>IFERROR(FIND("Solo",consulta_completa__11[[#This Row],[13 - Ocorrências/Ambientes Atingidos]]),0)</f>
        <v>1</v>
      </c>
      <c r="BM662" s="85" t="str">
        <f t="shared" si="317"/>
        <v>X</v>
      </c>
      <c r="BN662" s="84">
        <f>IFERROR(FIND("Águas subterrâneas",consulta_completa__11[[#This Row],[13 - Ocorrências/Ambientes Atingidos]]),0)</f>
        <v>0</v>
      </c>
      <c r="BO662" s="85" t="str">
        <f t="shared" si="318"/>
        <v/>
      </c>
      <c r="BP662" s="84">
        <f>IFERROR(FIND("Atmosfera",consulta_completa__11[[#This Row],[13 - Ocorrências/Ambientes Atingidos]]),0)</f>
        <v>0</v>
      </c>
      <c r="BQ662" s="85" t="str">
        <f t="shared" si="319"/>
        <v/>
      </c>
      <c r="BR662" s="84">
        <f>IFERROR(FIND("Flora",consulta_completa__11[[#This Row],[13 - Ocorrências/Ambientes Atingidos]]),0)</f>
        <v>0</v>
      </c>
      <c r="BS662" s="85" t="str">
        <f t="shared" si="320"/>
        <v/>
      </c>
      <c r="BT662" s="84">
        <f>IFERROR(FIND("Fauna",consulta_completa__11[[#This Row],[13 - Ocorrências/Ambientes Atingidos]]),0)</f>
        <v>0</v>
      </c>
      <c r="BU662" s="85" t="str">
        <f t="shared" si="321"/>
        <v/>
      </c>
      <c r="BV662" s="84">
        <f>IFERROR(FIND("UC federal",consulta_completa__11[[#This Row],[13 - Ocorrências/Ambientes Atingidos]]),0)</f>
        <v>0</v>
      </c>
      <c r="BW662" s="85" t="str">
        <f t="shared" si="322"/>
        <v/>
      </c>
      <c r="BX662" s="84">
        <f>IFERROR(FIND("UC estadual/municipal",consulta_completa__11[[#This Row],[13 - Ocorrências/Ambientes Atingidos]]),0)</f>
        <v>0</v>
      </c>
      <c r="BY662" s="85" t="str">
        <f t="shared" si="323"/>
        <v/>
      </c>
      <c r="BZ662" s="84">
        <f>IFERROR(FIND("Outro(s)",consulta_completa__11[[#This Row],[13 - Ocorrências/Ambientes Atingidos]]),0)</f>
        <v>0</v>
      </c>
      <c r="CA662" s="85" t="str">
        <f t="shared" si="324"/>
        <v/>
      </c>
      <c r="CB662" s="84">
        <f>IFERROR(FIND("Sem dano",consulta_completa__11[[#This Row],[13 - Ocorrências/Ambientes Atingidos]]),0)</f>
        <v>0</v>
      </c>
      <c r="CC662" s="85" t="str">
        <f t="shared" si="325"/>
        <v/>
      </c>
      <c r="CD662" s="84" t="str">
        <f>IF(consulta_completa__11[[#This Row],[13 - Ocorrências/Ambientes Atingidos]]="","X","")</f>
        <v/>
      </c>
      <c r="CE662" s="86">
        <f>IFERROR(FIND("IBAMA",consulta_completa__11[[#This Row],[14 - Inst. Atuando no Local]]),0)</f>
        <v>0</v>
      </c>
      <c r="CF662" s="86" t="str">
        <f t="shared" si="326"/>
        <v/>
      </c>
      <c r="CG662" s="86">
        <f>IFERROR(FIND("OEMA",consulta_completa__11[[#This Row],[14 - Inst. Atuando no Local]]),0)</f>
        <v>0</v>
      </c>
      <c r="CH662" s="86" t="str">
        <f t="shared" si="327"/>
        <v/>
      </c>
      <c r="CI662" s="86">
        <f>IFERROR(FIND("DEFESA CIVIL",consulta_completa__11[[#This Row],[14 - Inst. Atuando no Local]]),0)</f>
        <v>0</v>
      </c>
      <c r="CJ662" s="86" t="str">
        <f t="shared" si="328"/>
        <v/>
      </c>
      <c r="CK662" s="86">
        <f>IFERROR(FIND("CORPO DE BOMBEIROS",consulta_completa__11[[#This Row],[14 - Inst. Atuando no Local]]),0)</f>
        <v>0</v>
      </c>
      <c r="CL662" s="86" t="str">
        <f t="shared" si="329"/>
        <v/>
      </c>
      <c r="CM662" s="86">
        <f>IFERROR(FIND("POLÍCIA RODOVIÁRIA",consulta_completa__11[[#This Row],[14 - Inst. Atuando no Local]]),0)</f>
        <v>0</v>
      </c>
      <c r="CN662" s="86" t="str">
        <f t="shared" si="330"/>
        <v/>
      </c>
      <c r="CO662" s="86">
        <f>IFERROR(FIND("POLÍCIA MILITAR",consulta_completa__11[[#This Row],[14 - Inst. Atuando no Local]]),0)</f>
        <v>0</v>
      </c>
      <c r="CP662" s="86" t="str">
        <f t="shared" si="331"/>
        <v/>
      </c>
      <c r="CQ662" s="86">
        <f>IFERROR(FIND("POLÍCIA CIVIL",consulta_completa__11[[#This Row],[14 - Inst. Atuando no Local]]),0)</f>
        <v>0</v>
      </c>
      <c r="CR662" s="86" t="str">
        <f t="shared" si="332"/>
        <v/>
      </c>
      <c r="CS662" s="86">
        <f>IFERROR(FIND("MARINHA DO BRASIL",consulta_completa__11[[#This Row],[14 - Inst. Atuando no Local]]),0)</f>
        <v>0</v>
      </c>
      <c r="CT662" s="86" t="str">
        <f t="shared" si="333"/>
        <v/>
      </c>
      <c r="CU662" s="86">
        <f>IFERROR(FIND("EMPRESA ESPECIALIZADA EM ATENDIMENTO",consulta_completa__11[[#This Row],[14 - Inst. Atuando no Local]]),0)</f>
        <v>0</v>
      </c>
      <c r="CV662" s="86" t="str">
        <f t="shared" si="334"/>
        <v/>
      </c>
      <c r="CW662" s="86">
        <f>IFERROR(FIND("IBAMA",consulta_completa__11[[#This Row],[14 - Inst. Atuando no Local]]),0)</f>
        <v>0</v>
      </c>
      <c r="CX662" s="86" t="str">
        <f t="shared" si="335"/>
        <v/>
      </c>
      <c r="CY662" s="86" t="str">
        <f>IF(consulta_completa__11[[#This Row],[14 - Inst. Atuando no Local]]="","X","")</f>
        <v/>
      </c>
      <c r="CZ662" s="86">
        <f>IFERROR(FIND("OUTRA (S)",consulta_completa__11[[#This Row],[14 - Inst. Atuando no Local]]),0)</f>
        <v>0</v>
      </c>
      <c r="DA662" s="86" t="str">
        <f t="shared" si="336"/>
        <v/>
      </c>
      <c r="DB662" s="37" t="str">
        <f t="shared" si="337"/>
        <v>Sim</v>
      </c>
      <c r="DC662" s="37" t="str">
        <f t="shared" si="338"/>
        <v>Não</v>
      </c>
      <c r="DD662" s="37" t="str">
        <f t="shared" si="339"/>
        <v>Sim</v>
      </c>
      <c r="DE662" s="89" t="str">
        <f t="shared" si="341"/>
        <v>Federal</v>
      </c>
    </row>
    <row r="663" spans="1:109">
      <c r="A663" s="15">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4">
        <f>IFERROR(FIND("Óbitos/feridos",consulta_completa__11[[#This Row],[13 - Ocorrências/Ambientes Atingidos]]),0)</f>
        <v>0</v>
      </c>
      <c r="AY663" s="85" t="str">
        <f t="shared" si="311"/>
        <v/>
      </c>
      <c r="AZ663" s="84">
        <f>IFERROR(FIND("População afetada/evacuada",consulta_completa__11[[#This Row],[13 - Ocorrências/Ambientes Atingidos]]),0)</f>
        <v>0</v>
      </c>
      <c r="BA663" s="84" t="str">
        <f t="shared" si="312"/>
        <v/>
      </c>
      <c r="BB663" s="84">
        <f>IFERROR(FIND("Suspensão de abastecimento de água",consulta_completa__11[[#This Row],[13 - Ocorrências/Ambientes Atingidos]]),0)</f>
        <v>0</v>
      </c>
      <c r="BC663" s="85" t="str">
        <f t="shared" si="340"/>
        <v/>
      </c>
      <c r="BD663" s="84">
        <f>IFERROR(FIND("Rio/córrego",consulta_completa__11[[#This Row],[13 - Ocorrências/Ambientes Atingidos]]),0)</f>
        <v>1</v>
      </c>
      <c r="BE663" s="85" t="str">
        <f t="shared" si="313"/>
        <v>X</v>
      </c>
      <c r="BF663" s="84">
        <f>IFERROR(FIND("Lago",consulta_completa__11[[#This Row],[13 - Ocorrências/Ambientes Atingidos]]),0)</f>
        <v>0</v>
      </c>
      <c r="BG663" s="85" t="str">
        <f t="shared" si="314"/>
        <v/>
      </c>
      <c r="BH663" s="84">
        <f>IFERROR(FIND("Mar",consulta_completa__11[[#This Row],[13 - Ocorrências/Ambientes Atingidos]]),0)</f>
        <v>0</v>
      </c>
      <c r="BI663" s="85" t="str">
        <f t="shared" si="315"/>
        <v/>
      </c>
      <c r="BJ663" s="84">
        <f>IFERROR(FIND("Praia",consulta_completa__11[[#This Row],[13 - Ocorrências/Ambientes Atingidos]]),0)</f>
        <v>0</v>
      </c>
      <c r="BK663" s="85" t="str">
        <f t="shared" si="316"/>
        <v/>
      </c>
      <c r="BL663" s="84">
        <f>IFERROR(FIND("Solo",consulta_completa__11[[#This Row],[13 - Ocorrências/Ambientes Atingidos]]),0)</f>
        <v>14</v>
      </c>
      <c r="BM663" s="85" t="str">
        <f t="shared" si="317"/>
        <v>X</v>
      </c>
      <c r="BN663" s="84">
        <f>IFERROR(FIND("Águas subterrâneas",consulta_completa__11[[#This Row],[13 - Ocorrências/Ambientes Atingidos]]),0)</f>
        <v>0</v>
      </c>
      <c r="BO663" s="85" t="str">
        <f t="shared" si="318"/>
        <v/>
      </c>
      <c r="BP663" s="84">
        <f>IFERROR(FIND("Atmosfera",consulta_completa__11[[#This Row],[13 - Ocorrências/Ambientes Atingidos]]),0)</f>
        <v>0</v>
      </c>
      <c r="BQ663" s="85" t="str">
        <f t="shared" si="319"/>
        <v/>
      </c>
      <c r="BR663" s="84">
        <f>IFERROR(FIND("Flora",consulta_completa__11[[#This Row],[13 - Ocorrências/Ambientes Atingidos]]),0)</f>
        <v>0</v>
      </c>
      <c r="BS663" s="85" t="str">
        <f t="shared" si="320"/>
        <v/>
      </c>
      <c r="BT663" s="84">
        <f>IFERROR(FIND("Fauna",consulta_completa__11[[#This Row],[13 - Ocorrências/Ambientes Atingidos]]),0)</f>
        <v>0</v>
      </c>
      <c r="BU663" s="85" t="str">
        <f t="shared" si="321"/>
        <v/>
      </c>
      <c r="BV663" s="84">
        <f>IFERROR(FIND("UC federal",consulta_completa__11[[#This Row],[13 - Ocorrências/Ambientes Atingidos]]),0)</f>
        <v>0</v>
      </c>
      <c r="BW663" s="85" t="str">
        <f t="shared" si="322"/>
        <v/>
      </c>
      <c r="BX663" s="84">
        <f>IFERROR(FIND("UC estadual/municipal",consulta_completa__11[[#This Row],[13 - Ocorrências/Ambientes Atingidos]]),0)</f>
        <v>0</v>
      </c>
      <c r="BY663" s="85" t="str">
        <f t="shared" si="323"/>
        <v/>
      </c>
      <c r="BZ663" s="84">
        <f>IFERROR(FIND("Outro(s)",consulta_completa__11[[#This Row],[13 - Ocorrências/Ambientes Atingidos]]),0)</f>
        <v>0</v>
      </c>
      <c r="CA663" s="85" t="str">
        <f t="shared" si="324"/>
        <v/>
      </c>
      <c r="CB663" s="84">
        <f>IFERROR(FIND("Sem dano",consulta_completa__11[[#This Row],[13 - Ocorrências/Ambientes Atingidos]]),0)</f>
        <v>0</v>
      </c>
      <c r="CC663" s="85" t="str">
        <f t="shared" si="325"/>
        <v/>
      </c>
      <c r="CD663" s="84" t="str">
        <f>IF(consulta_completa__11[[#This Row],[13 - Ocorrências/Ambientes Atingidos]]="","X","")</f>
        <v/>
      </c>
      <c r="CE663" s="86">
        <f>IFERROR(FIND("IBAMA",consulta_completa__11[[#This Row],[14 - Inst. Atuando no Local]]),0)</f>
        <v>0</v>
      </c>
      <c r="CF663" s="86" t="str">
        <f t="shared" si="326"/>
        <v/>
      </c>
      <c r="CG663" s="86">
        <f>IFERROR(FIND("OEMA",consulta_completa__11[[#This Row],[14 - Inst. Atuando no Local]]),0)</f>
        <v>0</v>
      </c>
      <c r="CH663" s="86" t="str">
        <f t="shared" si="327"/>
        <v/>
      </c>
      <c r="CI663" s="86">
        <f>IFERROR(FIND("DEFESA CIVIL",consulta_completa__11[[#This Row],[14 - Inst. Atuando no Local]]),0)</f>
        <v>0</v>
      </c>
      <c r="CJ663" s="86" t="str">
        <f t="shared" si="328"/>
        <v/>
      </c>
      <c r="CK663" s="86">
        <f>IFERROR(FIND("CORPO DE BOMBEIROS",consulta_completa__11[[#This Row],[14 - Inst. Atuando no Local]]),0)</f>
        <v>0</v>
      </c>
      <c r="CL663" s="86" t="str">
        <f t="shared" si="329"/>
        <v/>
      </c>
      <c r="CM663" s="86">
        <f>IFERROR(FIND("POLÍCIA RODOVIÁRIA",consulta_completa__11[[#This Row],[14 - Inst. Atuando no Local]]),0)</f>
        <v>0</v>
      </c>
      <c r="CN663" s="86" t="str">
        <f t="shared" si="330"/>
        <v/>
      </c>
      <c r="CO663" s="86">
        <f>IFERROR(FIND("POLÍCIA MILITAR",consulta_completa__11[[#This Row],[14 - Inst. Atuando no Local]]),0)</f>
        <v>0</v>
      </c>
      <c r="CP663" s="86" t="str">
        <f t="shared" si="331"/>
        <v/>
      </c>
      <c r="CQ663" s="86">
        <f>IFERROR(FIND("POLÍCIA CIVIL",consulta_completa__11[[#This Row],[14 - Inst. Atuando no Local]]),0)</f>
        <v>0</v>
      </c>
      <c r="CR663" s="86" t="str">
        <f t="shared" si="332"/>
        <v/>
      </c>
      <c r="CS663" s="86">
        <f>IFERROR(FIND("MARINHA DO BRASIL",consulta_completa__11[[#This Row],[14 - Inst. Atuando no Local]]),0)</f>
        <v>0</v>
      </c>
      <c r="CT663" s="86" t="str">
        <f t="shared" si="333"/>
        <v/>
      </c>
      <c r="CU663" s="86">
        <f>IFERROR(FIND("EMPRESA ESPECIALIZADA EM ATENDIMENTO",consulta_completa__11[[#This Row],[14 - Inst. Atuando no Local]]),0)</f>
        <v>0</v>
      </c>
      <c r="CV663" s="86" t="str">
        <f t="shared" si="334"/>
        <v/>
      </c>
      <c r="CW663" s="86">
        <f>IFERROR(FIND("IBAMA",consulta_completa__11[[#This Row],[14 - Inst. Atuando no Local]]),0)</f>
        <v>0</v>
      </c>
      <c r="CX663" s="86" t="str">
        <f t="shared" si="335"/>
        <v/>
      </c>
      <c r="CY663" s="86" t="str">
        <f>IF(consulta_completa__11[[#This Row],[14 - Inst. Atuando no Local]]="","X","")</f>
        <v>X</v>
      </c>
      <c r="CZ663" s="86">
        <f>IFERROR(FIND("OUTRA (S)",consulta_completa__11[[#This Row],[14 - Inst. Atuando no Local]]),0)</f>
        <v>0</v>
      </c>
      <c r="DA663" s="86" t="str">
        <f t="shared" si="336"/>
        <v/>
      </c>
      <c r="DB663" s="37" t="str">
        <f t="shared" si="337"/>
        <v>Sim</v>
      </c>
      <c r="DC663" s="37" t="str">
        <f t="shared" si="338"/>
        <v>Não</v>
      </c>
      <c r="DD663" s="37" t="str">
        <f t="shared" si="339"/>
        <v>Sim</v>
      </c>
      <c r="DE663" s="89" t="str">
        <f t="shared" si="341"/>
        <v>Sem informação</v>
      </c>
    </row>
    <row r="664" spans="1:109">
      <c r="A664" s="15">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4">
        <f>IFERROR(FIND("Óbitos/feridos",consulta_completa__11[[#This Row],[13 - Ocorrências/Ambientes Atingidos]]),0)</f>
        <v>0</v>
      </c>
      <c r="AY664" s="85" t="str">
        <f t="shared" si="311"/>
        <v/>
      </c>
      <c r="AZ664" s="84">
        <f>IFERROR(FIND("População afetada/evacuada",consulta_completa__11[[#This Row],[13 - Ocorrências/Ambientes Atingidos]]),0)</f>
        <v>0</v>
      </c>
      <c r="BA664" s="84" t="str">
        <f t="shared" si="312"/>
        <v/>
      </c>
      <c r="BB664" s="84">
        <f>IFERROR(FIND("Suspensão de abastecimento de água",consulta_completa__11[[#This Row],[13 - Ocorrências/Ambientes Atingidos]]),0)</f>
        <v>0</v>
      </c>
      <c r="BC664" s="85" t="str">
        <f t="shared" si="340"/>
        <v/>
      </c>
      <c r="BD664" s="84">
        <f>IFERROR(FIND("Rio/córrego",consulta_completa__11[[#This Row],[13 - Ocorrências/Ambientes Atingidos]]),0)</f>
        <v>0</v>
      </c>
      <c r="BE664" s="85" t="str">
        <f t="shared" si="313"/>
        <v/>
      </c>
      <c r="BF664" s="84">
        <f>IFERROR(FIND("Lago",consulta_completa__11[[#This Row],[13 - Ocorrências/Ambientes Atingidos]]),0)</f>
        <v>0</v>
      </c>
      <c r="BG664" s="85" t="str">
        <f t="shared" si="314"/>
        <v/>
      </c>
      <c r="BH664" s="84">
        <f>IFERROR(FIND("Mar",consulta_completa__11[[#This Row],[13 - Ocorrências/Ambientes Atingidos]]),0)</f>
        <v>1</v>
      </c>
      <c r="BI664" s="85" t="str">
        <f t="shared" si="315"/>
        <v>X</v>
      </c>
      <c r="BJ664" s="84">
        <f>IFERROR(FIND("Praia",consulta_completa__11[[#This Row],[13 - Ocorrências/Ambientes Atingidos]]),0)</f>
        <v>0</v>
      </c>
      <c r="BK664" s="85" t="str">
        <f t="shared" si="316"/>
        <v/>
      </c>
      <c r="BL664" s="84">
        <f>IFERROR(FIND("Solo",consulta_completa__11[[#This Row],[13 - Ocorrências/Ambientes Atingidos]]),0)</f>
        <v>0</v>
      </c>
      <c r="BM664" s="85" t="str">
        <f t="shared" si="317"/>
        <v/>
      </c>
      <c r="BN664" s="84">
        <f>IFERROR(FIND("Águas subterrâneas",consulta_completa__11[[#This Row],[13 - Ocorrências/Ambientes Atingidos]]),0)</f>
        <v>0</v>
      </c>
      <c r="BO664" s="85" t="str">
        <f t="shared" si="318"/>
        <v/>
      </c>
      <c r="BP664" s="84">
        <f>IFERROR(FIND("Atmosfera",consulta_completa__11[[#This Row],[13 - Ocorrências/Ambientes Atingidos]]),0)</f>
        <v>0</v>
      </c>
      <c r="BQ664" s="85" t="str">
        <f t="shared" si="319"/>
        <v/>
      </c>
      <c r="BR664" s="84">
        <f>IFERROR(FIND("Flora",consulta_completa__11[[#This Row],[13 - Ocorrências/Ambientes Atingidos]]),0)</f>
        <v>0</v>
      </c>
      <c r="BS664" s="85" t="str">
        <f t="shared" si="320"/>
        <v/>
      </c>
      <c r="BT664" s="84">
        <f>IFERROR(FIND("Fauna",consulta_completa__11[[#This Row],[13 - Ocorrências/Ambientes Atingidos]]),0)</f>
        <v>0</v>
      </c>
      <c r="BU664" s="85" t="str">
        <f t="shared" si="321"/>
        <v/>
      </c>
      <c r="BV664" s="84">
        <f>IFERROR(FIND("UC federal",consulta_completa__11[[#This Row],[13 - Ocorrências/Ambientes Atingidos]]),0)</f>
        <v>0</v>
      </c>
      <c r="BW664" s="85" t="str">
        <f t="shared" si="322"/>
        <v/>
      </c>
      <c r="BX664" s="84">
        <f>IFERROR(FIND("UC estadual/municipal",consulta_completa__11[[#This Row],[13 - Ocorrências/Ambientes Atingidos]]),0)</f>
        <v>0</v>
      </c>
      <c r="BY664" s="85" t="str">
        <f t="shared" si="323"/>
        <v/>
      </c>
      <c r="BZ664" s="84">
        <f>IFERROR(FIND("Outro(s)",consulta_completa__11[[#This Row],[13 - Ocorrências/Ambientes Atingidos]]),0)</f>
        <v>0</v>
      </c>
      <c r="CA664" s="85" t="str">
        <f t="shared" si="324"/>
        <v/>
      </c>
      <c r="CB664" s="84">
        <f>IFERROR(FIND("Sem dano",consulta_completa__11[[#This Row],[13 - Ocorrências/Ambientes Atingidos]]),0)</f>
        <v>0</v>
      </c>
      <c r="CC664" s="85" t="str">
        <f t="shared" si="325"/>
        <v/>
      </c>
      <c r="CD664" s="84" t="str">
        <f>IF(consulta_completa__11[[#This Row],[13 - Ocorrências/Ambientes Atingidos]]="","X","")</f>
        <v/>
      </c>
      <c r="CE664" s="86">
        <f>IFERROR(FIND("IBAMA",consulta_completa__11[[#This Row],[14 - Inst. Atuando no Local]]),0)</f>
        <v>0</v>
      </c>
      <c r="CF664" s="86" t="str">
        <f t="shared" si="326"/>
        <v/>
      </c>
      <c r="CG664" s="86">
        <f>IFERROR(FIND("OEMA",consulta_completa__11[[#This Row],[14 - Inst. Atuando no Local]]),0)</f>
        <v>0</v>
      </c>
      <c r="CH664" s="86" t="str">
        <f t="shared" si="327"/>
        <v/>
      </c>
      <c r="CI664" s="86">
        <f>IFERROR(FIND("DEFESA CIVIL",consulta_completa__11[[#This Row],[14 - Inst. Atuando no Local]]),0)</f>
        <v>0</v>
      </c>
      <c r="CJ664" s="86" t="str">
        <f t="shared" si="328"/>
        <v/>
      </c>
      <c r="CK664" s="86">
        <f>IFERROR(FIND("CORPO DE BOMBEIROS",consulta_completa__11[[#This Row],[14 - Inst. Atuando no Local]]),0)</f>
        <v>0</v>
      </c>
      <c r="CL664" s="86" t="str">
        <f t="shared" si="329"/>
        <v/>
      </c>
      <c r="CM664" s="86">
        <f>IFERROR(FIND("POLÍCIA RODOVIÁRIA",consulta_completa__11[[#This Row],[14 - Inst. Atuando no Local]]),0)</f>
        <v>0</v>
      </c>
      <c r="CN664" s="86" t="str">
        <f t="shared" si="330"/>
        <v/>
      </c>
      <c r="CO664" s="86">
        <f>IFERROR(FIND("POLÍCIA MILITAR",consulta_completa__11[[#This Row],[14 - Inst. Atuando no Local]]),0)</f>
        <v>0</v>
      </c>
      <c r="CP664" s="86" t="str">
        <f t="shared" si="331"/>
        <v/>
      </c>
      <c r="CQ664" s="86">
        <f>IFERROR(FIND("POLÍCIA CIVIL",consulta_completa__11[[#This Row],[14 - Inst. Atuando no Local]]),0)</f>
        <v>0</v>
      </c>
      <c r="CR664" s="86" t="str">
        <f t="shared" si="332"/>
        <v/>
      </c>
      <c r="CS664" s="86">
        <f>IFERROR(FIND("MARINHA DO BRASIL",consulta_completa__11[[#This Row],[14 - Inst. Atuando no Local]]),0)</f>
        <v>0</v>
      </c>
      <c r="CT664" s="86" t="str">
        <f t="shared" si="333"/>
        <v/>
      </c>
      <c r="CU664" s="86">
        <f>IFERROR(FIND("EMPRESA ESPECIALIZADA EM ATENDIMENTO",consulta_completa__11[[#This Row],[14 - Inst. Atuando no Local]]),0)</f>
        <v>0</v>
      </c>
      <c r="CV664" s="86" t="str">
        <f t="shared" si="334"/>
        <v/>
      </c>
      <c r="CW664" s="86">
        <f>IFERROR(FIND("IBAMA",consulta_completa__11[[#This Row],[14 - Inst. Atuando no Local]]),0)</f>
        <v>0</v>
      </c>
      <c r="CX664" s="86" t="str">
        <f t="shared" si="335"/>
        <v/>
      </c>
      <c r="CY664" s="86" t="str">
        <f>IF(consulta_completa__11[[#This Row],[14 - Inst. Atuando no Local]]="","X","")</f>
        <v/>
      </c>
      <c r="CZ664" s="86">
        <f>IFERROR(FIND("OUTRA (S)",consulta_completa__11[[#This Row],[14 - Inst. Atuando no Local]]),0)</f>
        <v>0</v>
      </c>
      <c r="DA664" s="86" t="str">
        <f t="shared" si="336"/>
        <v/>
      </c>
      <c r="DB664" s="37" t="str">
        <f t="shared" si="337"/>
        <v>Sim</v>
      </c>
      <c r="DC664" s="37" t="str">
        <f t="shared" si="338"/>
        <v>Não</v>
      </c>
      <c r="DD664" s="37" t="str">
        <f t="shared" si="339"/>
        <v>Sim</v>
      </c>
      <c r="DE664" s="89" t="str">
        <f t="shared" si="341"/>
        <v>Federal</v>
      </c>
    </row>
    <row r="665" spans="1:109">
      <c r="A665" s="15">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4">
        <f>IFERROR(FIND("Óbitos/feridos",consulta_completa__11[[#This Row],[13 - Ocorrências/Ambientes Atingidos]]),0)</f>
        <v>0</v>
      </c>
      <c r="AY665" s="85" t="str">
        <f t="shared" si="311"/>
        <v/>
      </c>
      <c r="AZ665" s="84">
        <f>IFERROR(FIND("População afetada/evacuada",consulta_completa__11[[#This Row],[13 - Ocorrências/Ambientes Atingidos]]),0)</f>
        <v>0</v>
      </c>
      <c r="BA665" s="84" t="str">
        <f t="shared" si="312"/>
        <v/>
      </c>
      <c r="BB665" s="84">
        <f>IFERROR(FIND("Suspensão de abastecimento de água",consulta_completa__11[[#This Row],[13 - Ocorrências/Ambientes Atingidos]]),0)</f>
        <v>0</v>
      </c>
      <c r="BC665" s="85" t="str">
        <f t="shared" si="340"/>
        <v/>
      </c>
      <c r="BD665" s="84">
        <f>IFERROR(FIND("Rio/córrego",consulta_completa__11[[#This Row],[13 - Ocorrências/Ambientes Atingidos]]),0)</f>
        <v>0</v>
      </c>
      <c r="BE665" s="85" t="str">
        <f t="shared" si="313"/>
        <v/>
      </c>
      <c r="BF665" s="84">
        <f>IFERROR(FIND("Lago",consulta_completa__11[[#This Row],[13 - Ocorrências/Ambientes Atingidos]]),0)</f>
        <v>0</v>
      </c>
      <c r="BG665" s="85" t="str">
        <f t="shared" si="314"/>
        <v/>
      </c>
      <c r="BH665" s="84">
        <f>IFERROR(FIND("Mar",consulta_completa__11[[#This Row],[13 - Ocorrências/Ambientes Atingidos]]),0)</f>
        <v>0</v>
      </c>
      <c r="BI665" s="85" t="str">
        <f t="shared" si="315"/>
        <v/>
      </c>
      <c r="BJ665" s="84">
        <f>IFERROR(FIND("Praia",consulta_completa__11[[#This Row],[13 - Ocorrências/Ambientes Atingidos]]),0)</f>
        <v>0</v>
      </c>
      <c r="BK665" s="85" t="str">
        <f t="shared" si="316"/>
        <v/>
      </c>
      <c r="BL665" s="84">
        <f>IFERROR(FIND("Solo",consulta_completa__11[[#This Row],[13 - Ocorrências/Ambientes Atingidos]]),0)</f>
        <v>1</v>
      </c>
      <c r="BM665" s="85" t="str">
        <f t="shared" si="317"/>
        <v>X</v>
      </c>
      <c r="BN665" s="84">
        <f>IFERROR(FIND("Águas subterrâneas",consulta_completa__11[[#This Row],[13 - Ocorrências/Ambientes Atingidos]]),0)</f>
        <v>0</v>
      </c>
      <c r="BO665" s="85" t="str">
        <f t="shared" si="318"/>
        <v/>
      </c>
      <c r="BP665" s="84">
        <f>IFERROR(FIND("Atmosfera",consulta_completa__11[[#This Row],[13 - Ocorrências/Ambientes Atingidos]]),0)</f>
        <v>0</v>
      </c>
      <c r="BQ665" s="85" t="str">
        <f t="shared" si="319"/>
        <v/>
      </c>
      <c r="BR665" s="84">
        <f>IFERROR(FIND("Flora",consulta_completa__11[[#This Row],[13 - Ocorrências/Ambientes Atingidos]]),0)</f>
        <v>0</v>
      </c>
      <c r="BS665" s="85" t="str">
        <f t="shared" si="320"/>
        <v/>
      </c>
      <c r="BT665" s="84">
        <f>IFERROR(FIND("Fauna",consulta_completa__11[[#This Row],[13 - Ocorrências/Ambientes Atingidos]]),0)</f>
        <v>0</v>
      </c>
      <c r="BU665" s="85" t="str">
        <f t="shared" si="321"/>
        <v/>
      </c>
      <c r="BV665" s="84">
        <f>IFERROR(FIND("UC federal",consulta_completa__11[[#This Row],[13 - Ocorrências/Ambientes Atingidos]]),0)</f>
        <v>0</v>
      </c>
      <c r="BW665" s="85" t="str">
        <f t="shared" si="322"/>
        <v/>
      </c>
      <c r="BX665" s="84">
        <f>IFERROR(FIND("UC estadual/municipal",consulta_completa__11[[#This Row],[13 - Ocorrências/Ambientes Atingidos]]),0)</f>
        <v>0</v>
      </c>
      <c r="BY665" s="85" t="str">
        <f t="shared" si="323"/>
        <v/>
      </c>
      <c r="BZ665" s="84">
        <f>IFERROR(FIND("Outro(s)",consulta_completa__11[[#This Row],[13 - Ocorrências/Ambientes Atingidos]]),0)</f>
        <v>0</v>
      </c>
      <c r="CA665" s="85" t="str">
        <f t="shared" si="324"/>
        <v/>
      </c>
      <c r="CB665" s="84">
        <f>IFERROR(FIND("Sem dano",consulta_completa__11[[#This Row],[13 - Ocorrências/Ambientes Atingidos]]),0)</f>
        <v>0</v>
      </c>
      <c r="CC665" s="85" t="str">
        <f t="shared" si="325"/>
        <v/>
      </c>
      <c r="CD665" s="84" t="str">
        <f>IF(consulta_completa__11[[#This Row],[13 - Ocorrências/Ambientes Atingidos]]="","X","")</f>
        <v/>
      </c>
      <c r="CE665" s="86">
        <f>IFERROR(FIND("IBAMA",consulta_completa__11[[#This Row],[14 - Inst. Atuando no Local]]),0)</f>
        <v>0</v>
      </c>
      <c r="CF665" s="86" t="str">
        <f t="shared" si="326"/>
        <v/>
      </c>
      <c r="CG665" s="86">
        <f>IFERROR(FIND("OEMA",consulta_completa__11[[#This Row],[14 - Inst. Atuando no Local]]),0)</f>
        <v>0</v>
      </c>
      <c r="CH665" s="86" t="str">
        <f t="shared" si="327"/>
        <v/>
      </c>
      <c r="CI665" s="86">
        <f>IFERROR(FIND("DEFESA CIVIL",consulta_completa__11[[#This Row],[14 - Inst. Atuando no Local]]),0)</f>
        <v>0</v>
      </c>
      <c r="CJ665" s="86" t="str">
        <f t="shared" si="328"/>
        <v/>
      </c>
      <c r="CK665" s="86">
        <f>IFERROR(FIND("CORPO DE BOMBEIROS",consulta_completa__11[[#This Row],[14 - Inst. Atuando no Local]]),0)</f>
        <v>0</v>
      </c>
      <c r="CL665" s="86" t="str">
        <f t="shared" si="329"/>
        <v/>
      </c>
      <c r="CM665" s="86">
        <f>IFERROR(FIND("POLÍCIA RODOVIÁRIA",consulta_completa__11[[#This Row],[14 - Inst. Atuando no Local]]),0)</f>
        <v>0</v>
      </c>
      <c r="CN665" s="86" t="str">
        <f t="shared" si="330"/>
        <v/>
      </c>
      <c r="CO665" s="86">
        <f>IFERROR(FIND("POLÍCIA MILITAR",consulta_completa__11[[#This Row],[14 - Inst. Atuando no Local]]),0)</f>
        <v>0</v>
      </c>
      <c r="CP665" s="86" t="str">
        <f t="shared" si="331"/>
        <v/>
      </c>
      <c r="CQ665" s="86">
        <f>IFERROR(FIND("POLÍCIA CIVIL",consulta_completa__11[[#This Row],[14 - Inst. Atuando no Local]]),0)</f>
        <v>0</v>
      </c>
      <c r="CR665" s="86" t="str">
        <f t="shared" si="332"/>
        <v/>
      </c>
      <c r="CS665" s="86">
        <f>IFERROR(FIND("MARINHA DO BRASIL",consulta_completa__11[[#This Row],[14 - Inst. Atuando no Local]]),0)</f>
        <v>0</v>
      </c>
      <c r="CT665" s="86" t="str">
        <f t="shared" si="333"/>
        <v/>
      </c>
      <c r="CU665" s="86">
        <f>IFERROR(FIND("EMPRESA ESPECIALIZADA EM ATENDIMENTO",consulta_completa__11[[#This Row],[14 - Inst. Atuando no Local]]),0)</f>
        <v>0</v>
      </c>
      <c r="CV665" s="86" t="str">
        <f t="shared" si="334"/>
        <v/>
      </c>
      <c r="CW665" s="86">
        <f>IFERROR(FIND("IBAMA",consulta_completa__11[[#This Row],[14 - Inst. Atuando no Local]]),0)</f>
        <v>0</v>
      </c>
      <c r="CX665" s="86" t="str">
        <f t="shared" si="335"/>
        <v/>
      </c>
      <c r="CY665" s="86" t="str">
        <f>IF(consulta_completa__11[[#This Row],[14 - Inst. Atuando no Local]]="","X","")</f>
        <v>X</v>
      </c>
      <c r="CZ665" s="86">
        <f>IFERROR(FIND("OUTRA (S)",consulta_completa__11[[#This Row],[14 - Inst. Atuando no Local]]),0)</f>
        <v>0</v>
      </c>
      <c r="DA665" s="86" t="str">
        <f t="shared" si="336"/>
        <v/>
      </c>
      <c r="DB665" s="37" t="str">
        <f t="shared" si="337"/>
        <v>Sim</v>
      </c>
      <c r="DC665" s="37" t="str">
        <f t="shared" si="338"/>
        <v>Não</v>
      </c>
      <c r="DD665" s="37" t="str">
        <f t="shared" si="339"/>
        <v>Sim</v>
      </c>
      <c r="DE665" s="89" t="str">
        <f t="shared" si="341"/>
        <v>Federal</v>
      </c>
    </row>
    <row r="666" spans="1:109">
      <c r="A666" s="15">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4">
        <f>IFERROR(FIND("Óbitos/feridos",consulta_completa__11[[#This Row],[13 - Ocorrências/Ambientes Atingidos]]),0)</f>
        <v>0</v>
      </c>
      <c r="AY666" s="85" t="str">
        <f t="shared" si="311"/>
        <v/>
      </c>
      <c r="AZ666" s="84">
        <f>IFERROR(FIND("População afetada/evacuada",consulta_completa__11[[#This Row],[13 - Ocorrências/Ambientes Atingidos]]),0)</f>
        <v>0</v>
      </c>
      <c r="BA666" s="84" t="str">
        <f t="shared" si="312"/>
        <v/>
      </c>
      <c r="BB666" s="84">
        <f>IFERROR(FIND("Suspensão de abastecimento de água",consulta_completa__11[[#This Row],[13 - Ocorrências/Ambientes Atingidos]]),0)</f>
        <v>0</v>
      </c>
      <c r="BC666" s="85" t="str">
        <f t="shared" si="340"/>
        <v/>
      </c>
      <c r="BD666" s="84">
        <f>IFERROR(FIND("Rio/córrego",consulta_completa__11[[#This Row],[13 - Ocorrências/Ambientes Atingidos]]),0)</f>
        <v>0</v>
      </c>
      <c r="BE666" s="85" t="str">
        <f t="shared" si="313"/>
        <v/>
      </c>
      <c r="BF666" s="84">
        <f>IFERROR(FIND("Lago",consulta_completa__11[[#This Row],[13 - Ocorrências/Ambientes Atingidos]]),0)</f>
        <v>0</v>
      </c>
      <c r="BG666" s="85" t="str">
        <f t="shared" si="314"/>
        <v/>
      </c>
      <c r="BH666" s="84">
        <f>IFERROR(FIND("Mar",consulta_completa__11[[#This Row],[13 - Ocorrências/Ambientes Atingidos]]),0)</f>
        <v>1</v>
      </c>
      <c r="BI666" s="85" t="str">
        <f t="shared" si="315"/>
        <v>X</v>
      </c>
      <c r="BJ666" s="84">
        <f>IFERROR(FIND("Praia",consulta_completa__11[[#This Row],[13 - Ocorrências/Ambientes Atingidos]]),0)</f>
        <v>0</v>
      </c>
      <c r="BK666" s="85" t="str">
        <f t="shared" si="316"/>
        <v/>
      </c>
      <c r="BL666" s="84">
        <f>IFERROR(FIND("Solo",consulta_completa__11[[#This Row],[13 - Ocorrências/Ambientes Atingidos]]),0)</f>
        <v>0</v>
      </c>
      <c r="BM666" s="85" t="str">
        <f t="shared" si="317"/>
        <v/>
      </c>
      <c r="BN666" s="84">
        <f>IFERROR(FIND("Águas subterrâneas",consulta_completa__11[[#This Row],[13 - Ocorrências/Ambientes Atingidos]]),0)</f>
        <v>0</v>
      </c>
      <c r="BO666" s="85" t="str">
        <f t="shared" si="318"/>
        <v/>
      </c>
      <c r="BP666" s="84">
        <f>IFERROR(FIND("Atmosfera",consulta_completa__11[[#This Row],[13 - Ocorrências/Ambientes Atingidos]]),0)</f>
        <v>0</v>
      </c>
      <c r="BQ666" s="85" t="str">
        <f t="shared" si="319"/>
        <v/>
      </c>
      <c r="BR666" s="84">
        <f>IFERROR(FIND("Flora",consulta_completa__11[[#This Row],[13 - Ocorrências/Ambientes Atingidos]]),0)</f>
        <v>0</v>
      </c>
      <c r="BS666" s="85" t="str">
        <f t="shared" si="320"/>
        <v/>
      </c>
      <c r="BT666" s="84">
        <f>IFERROR(FIND("Fauna",consulta_completa__11[[#This Row],[13 - Ocorrências/Ambientes Atingidos]]),0)</f>
        <v>0</v>
      </c>
      <c r="BU666" s="85" t="str">
        <f t="shared" si="321"/>
        <v/>
      </c>
      <c r="BV666" s="84">
        <f>IFERROR(FIND("UC federal",consulta_completa__11[[#This Row],[13 - Ocorrências/Ambientes Atingidos]]),0)</f>
        <v>0</v>
      </c>
      <c r="BW666" s="85" t="str">
        <f t="shared" si="322"/>
        <v/>
      </c>
      <c r="BX666" s="84">
        <f>IFERROR(FIND("UC estadual/municipal",consulta_completa__11[[#This Row],[13 - Ocorrências/Ambientes Atingidos]]),0)</f>
        <v>0</v>
      </c>
      <c r="BY666" s="85" t="str">
        <f t="shared" si="323"/>
        <v/>
      </c>
      <c r="BZ666" s="84">
        <f>IFERROR(FIND("Outro(s)",consulta_completa__11[[#This Row],[13 - Ocorrências/Ambientes Atingidos]]),0)</f>
        <v>0</v>
      </c>
      <c r="CA666" s="85" t="str">
        <f t="shared" si="324"/>
        <v/>
      </c>
      <c r="CB666" s="84">
        <f>IFERROR(FIND("Sem dano",consulta_completa__11[[#This Row],[13 - Ocorrências/Ambientes Atingidos]]),0)</f>
        <v>0</v>
      </c>
      <c r="CC666" s="85" t="str">
        <f t="shared" si="325"/>
        <v/>
      </c>
      <c r="CD666" s="84" t="str">
        <f>IF(consulta_completa__11[[#This Row],[13 - Ocorrências/Ambientes Atingidos]]="","X","")</f>
        <v/>
      </c>
      <c r="CE666" s="86">
        <f>IFERROR(FIND("IBAMA",consulta_completa__11[[#This Row],[14 - Inst. Atuando no Local]]),0)</f>
        <v>0</v>
      </c>
      <c r="CF666" s="86" t="str">
        <f t="shared" si="326"/>
        <v/>
      </c>
      <c r="CG666" s="86">
        <f>IFERROR(FIND("OEMA",consulta_completa__11[[#This Row],[14 - Inst. Atuando no Local]]),0)</f>
        <v>0</v>
      </c>
      <c r="CH666" s="86" t="str">
        <f t="shared" si="327"/>
        <v/>
      </c>
      <c r="CI666" s="86">
        <f>IFERROR(FIND("DEFESA CIVIL",consulta_completa__11[[#This Row],[14 - Inst. Atuando no Local]]),0)</f>
        <v>0</v>
      </c>
      <c r="CJ666" s="86" t="str">
        <f t="shared" si="328"/>
        <v/>
      </c>
      <c r="CK666" s="86">
        <f>IFERROR(FIND("CORPO DE BOMBEIROS",consulta_completa__11[[#This Row],[14 - Inst. Atuando no Local]]),0)</f>
        <v>0</v>
      </c>
      <c r="CL666" s="86" t="str">
        <f t="shared" si="329"/>
        <v/>
      </c>
      <c r="CM666" s="86">
        <f>IFERROR(FIND("POLÍCIA RODOVIÁRIA",consulta_completa__11[[#This Row],[14 - Inst. Atuando no Local]]),0)</f>
        <v>0</v>
      </c>
      <c r="CN666" s="86" t="str">
        <f t="shared" si="330"/>
        <v/>
      </c>
      <c r="CO666" s="86">
        <f>IFERROR(FIND("POLÍCIA MILITAR",consulta_completa__11[[#This Row],[14 - Inst. Atuando no Local]]),0)</f>
        <v>0</v>
      </c>
      <c r="CP666" s="86" t="str">
        <f t="shared" si="331"/>
        <v/>
      </c>
      <c r="CQ666" s="86">
        <f>IFERROR(FIND("POLÍCIA CIVIL",consulta_completa__11[[#This Row],[14 - Inst. Atuando no Local]]),0)</f>
        <v>0</v>
      </c>
      <c r="CR666" s="86" t="str">
        <f t="shared" si="332"/>
        <v/>
      </c>
      <c r="CS666" s="86">
        <f>IFERROR(FIND("MARINHA DO BRASIL",consulta_completa__11[[#This Row],[14 - Inst. Atuando no Local]]),0)</f>
        <v>0</v>
      </c>
      <c r="CT666" s="86" t="str">
        <f t="shared" si="333"/>
        <v/>
      </c>
      <c r="CU666" s="86">
        <f>IFERROR(FIND("EMPRESA ESPECIALIZADA EM ATENDIMENTO",consulta_completa__11[[#This Row],[14 - Inst. Atuando no Local]]),0)</f>
        <v>0</v>
      </c>
      <c r="CV666" s="86" t="str">
        <f t="shared" si="334"/>
        <v/>
      </c>
      <c r="CW666" s="86">
        <f>IFERROR(FIND("IBAMA",consulta_completa__11[[#This Row],[14 - Inst. Atuando no Local]]),0)</f>
        <v>0</v>
      </c>
      <c r="CX666" s="86" t="str">
        <f t="shared" si="335"/>
        <v/>
      </c>
      <c r="CY666" s="86" t="str">
        <f>IF(consulta_completa__11[[#This Row],[14 - Inst. Atuando no Local]]="","X","")</f>
        <v/>
      </c>
      <c r="CZ666" s="86">
        <f>IFERROR(FIND("OUTRA (S)",consulta_completa__11[[#This Row],[14 - Inst. Atuando no Local]]),0)</f>
        <v>0</v>
      </c>
      <c r="DA666" s="86" t="str">
        <f t="shared" si="336"/>
        <v/>
      </c>
      <c r="DB666" s="37" t="str">
        <f t="shared" si="337"/>
        <v>Sim</v>
      </c>
      <c r="DC666" s="37" t="str">
        <f t="shared" si="338"/>
        <v>Não</v>
      </c>
      <c r="DD666" s="37" t="str">
        <f t="shared" si="339"/>
        <v>Sim</v>
      </c>
      <c r="DE666" s="89" t="str">
        <f t="shared" si="341"/>
        <v>Federal</v>
      </c>
    </row>
    <row r="667" spans="1:109">
      <c r="A667" s="15">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4">
        <f>IFERROR(FIND("Óbitos/feridos",consulta_completa__11[[#This Row],[13 - Ocorrências/Ambientes Atingidos]]),0)</f>
        <v>0</v>
      </c>
      <c r="AY667" s="85" t="str">
        <f t="shared" si="311"/>
        <v/>
      </c>
      <c r="AZ667" s="84">
        <f>IFERROR(FIND("População afetada/evacuada",consulta_completa__11[[#This Row],[13 - Ocorrências/Ambientes Atingidos]]),0)</f>
        <v>0</v>
      </c>
      <c r="BA667" s="84" t="str">
        <f t="shared" si="312"/>
        <v/>
      </c>
      <c r="BB667" s="84">
        <f>IFERROR(FIND("Suspensão de abastecimento de água",consulta_completa__11[[#This Row],[13 - Ocorrências/Ambientes Atingidos]]),0)</f>
        <v>0</v>
      </c>
      <c r="BC667" s="85" t="str">
        <f t="shared" si="340"/>
        <v/>
      </c>
      <c r="BD667" s="84">
        <f>IFERROR(FIND("Rio/córrego",consulta_completa__11[[#This Row],[13 - Ocorrências/Ambientes Atingidos]]),0)</f>
        <v>0</v>
      </c>
      <c r="BE667" s="85" t="str">
        <f t="shared" si="313"/>
        <v/>
      </c>
      <c r="BF667" s="84">
        <f>IFERROR(FIND("Lago",consulta_completa__11[[#This Row],[13 - Ocorrências/Ambientes Atingidos]]),0)</f>
        <v>0</v>
      </c>
      <c r="BG667" s="85" t="str">
        <f t="shared" si="314"/>
        <v/>
      </c>
      <c r="BH667" s="84">
        <f>IFERROR(FIND("Mar",consulta_completa__11[[#This Row],[13 - Ocorrências/Ambientes Atingidos]]),0)</f>
        <v>0</v>
      </c>
      <c r="BI667" s="85" t="str">
        <f t="shared" si="315"/>
        <v/>
      </c>
      <c r="BJ667" s="84">
        <f>IFERROR(FIND("Praia",consulta_completa__11[[#This Row],[13 - Ocorrências/Ambientes Atingidos]]),0)</f>
        <v>0</v>
      </c>
      <c r="BK667" s="85" t="str">
        <f t="shared" si="316"/>
        <v/>
      </c>
      <c r="BL667" s="84">
        <f>IFERROR(FIND("Solo",consulta_completa__11[[#This Row],[13 - Ocorrências/Ambientes Atingidos]]),0)</f>
        <v>0</v>
      </c>
      <c r="BM667" s="85" t="str">
        <f t="shared" si="317"/>
        <v/>
      </c>
      <c r="BN667" s="84">
        <f>IFERROR(FIND("Águas subterrâneas",consulta_completa__11[[#This Row],[13 - Ocorrências/Ambientes Atingidos]]),0)</f>
        <v>0</v>
      </c>
      <c r="BO667" s="85" t="str">
        <f t="shared" si="318"/>
        <v/>
      </c>
      <c r="BP667" s="84">
        <f>IFERROR(FIND("Atmosfera",consulta_completa__11[[#This Row],[13 - Ocorrências/Ambientes Atingidos]]),0)</f>
        <v>0</v>
      </c>
      <c r="BQ667" s="85" t="str">
        <f t="shared" si="319"/>
        <v/>
      </c>
      <c r="BR667" s="84">
        <f>IFERROR(FIND("Flora",consulta_completa__11[[#This Row],[13 - Ocorrências/Ambientes Atingidos]]),0)</f>
        <v>0</v>
      </c>
      <c r="BS667" s="85" t="str">
        <f t="shared" si="320"/>
        <v/>
      </c>
      <c r="BT667" s="84">
        <f>IFERROR(FIND("Fauna",consulta_completa__11[[#This Row],[13 - Ocorrências/Ambientes Atingidos]]),0)</f>
        <v>0</v>
      </c>
      <c r="BU667" s="85" t="str">
        <f t="shared" si="321"/>
        <v/>
      </c>
      <c r="BV667" s="84">
        <f>IFERROR(FIND("UC federal",consulta_completa__11[[#This Row],[13 - Ocorrências/Ambientes Atingidos]]),0)</f>
        <v>0</v>
      </c>
      <c r="BW667" s="85" t="str">
        <f t="shared" si="322"/>
        <v/>
      </c>
      <c r="BX667" s="84">
        <f>IFERROR(FIND("UC estadual/municipal",consulta_completa__11[[#This Row],[13 - Ocorrências/Ambientes Atingidos]]),0)</f>
        <v>0</v>
      </c>
      <c r="BY667" s="85" t="str">
        <f t="shared" si="323"/>
        <v/>
      </c>
      <c r="BZ667" s="84">
        <f>IFERROR(FIND("Outro(s)",consulta_completa__11[[#This Row],[13 - Ocorrências/Ambientes Atingidos]]),0)</f>
        <v>1</v>
      </c>
      <c r="CA667" s="85" t="str">
        <f t="shared" si="324"/>
        <v>X</v>
      </c>
      <c r="CB667" s="84">
        <f>IFERROR(FIND("Sem dano",consulta_completa__11[[#This Row],[13 - Ocorrências/Ambientes Atingidos]]),0)</f>
        <v>0</v>
      </c>
      <c r="CC667" s="85" t="str">
        <f t="shared" si="325"/>
        <v/>
      </c>
      <c r="CD667" s="84" t="str">
        <f>IF(consulta_completa__11[[#This Row],[13 - Ocorrências/Ambientes Atingidos]]="","X","")</f>
        <v/>
      </c>
      <c r="CE667" s="86">
        <f>IFERROR(FIND("IBAMA",consulta_completa__11[[#This Row],[14 - Inst. Atuando no Local]]),0)</f>
        <v>0</v>
      </c>
      <c r="CF667" s="86" t="str">
        <f t="shared" si="326"/>
        <v/>
      </c>
      <c r="CG667" s="86">
        <f>IFERROR(FIND("OEMA",consulta_completa__11[[#This Row],[14 - Inst. Atuando no Local]]),0)</f>
        <v>0</v>
      </c>
      <c r="CH667" s="86" t="str">
        <f t="shared" si="327"/>
        <v/>
      </c>
      <c r="CI667" s="86">
        <f>IFERROR(FIND("DEFESA CIVIL",consulta_completa__11[[#This Row],[14 - Inst. Atuando no Local]]),0)</f>
        <v>0</v>
      </c>
      <c r="CJ667" s="86" t="str">
        <f t="shared" si="328"/>
        <v/>
      </c>
      <c r="CK667" s="86">
        <f>IFERROR(FIND("CORPO DE BOMBEIROS",consulta_completa__11[[#This Row],[14 - Inst. Atuando no Local]]),0)</f>
        <v>0</v>
      </c>
      <c r="CL667" s="86" t="str">
        <f t="shared" si="329"/>
        <v/>
      </c>
      <c r="CM667" s="86">
        <f>IFERROR(FIND("POLÍCIA RODOVIÁRIA",consulta_completa__11[[#This Row],[14 - Inst. Atuando no Local]]),0)</f>
        <v>0</v>
      </c>
      <c r="CN667" s="86" t="str">
        <f t="shared" si="330"/>
        <v/>
      </c>
      <c r="CO667" s="86">
        <f>IFERROR(FIND("POLÍCIA MILITAR",consulta_completa__11[[#This Row],[14 - Inst. Atuando no Local]]),0)</f>
        <v>0</v>
      </c>
      <c r="CP667" s="86" t="str">
        <f t="shared" si="331"/>
        <v/>
      </c>
      <c r="CQ667" s="86">
        <f>IFERROR(FIND("POLÍCIA CIVIL",consulta_completa__11[[#This Row],[14 - Inst. Atuando no Local]]),0)</f>
        <v>0</v>
      </c>
      <c r="CR667" s="86" t="str">
        <f t="shared" si="332"/>
        <v/>
      </c>
      <c r="CS667" s="86">
        <f>IFERROR(FIND("MARINHA DO BRASIL",consulta_completa__11[[#This Row],[14 - Inst. Atuando no Local]]),0)</f>
        <v>0</v>
      </c>
      <c r="CT667" s="86" t="str">
        <f t="shared" si="333"/>
        <v/>
      </c>
      <c r="CU667" s="86">
        <f>IFERROR(FIND("EMPRESA ESPECIALIZADA EM ATENDIMENTO",consulta_completa__11[[#This Row],[14 - Inst. Atuando no Local]]),0)</f>
        <v>0</v>
      </c>
      <c r="CV667" s="86" t="str">
        <f t="shared" si="334"/>
        <v/>
      </c>
      <c r="CW667" s="86">
        <f>IFERROR(FIND("IBAMA",consulta_completa__11[[#This Row],[14 - Inst. Atuando no Local]]),0)</f>
        <v>0</v>
      </c>
      <c r="CX667" s="86" t="str">
        <f t="shared" si="335"/>
        <v/>
      </c>
      <c r="CY667" s="86" t="str">
        <f>IF(consulta_completa__11[[#This Row],[14 - Inst. Atuando no Local]]="","X","")</f>
        <v/>
      </c>
      <c r="CZ667" s="86">
        <f>IFERROR(FIND("OUTRA (S)",consulta_completa__11[[#This Row],[14 - Inst. Atuando no Local]]),0)</f>
        <v>0</v>
      </c>
      <c r="DA667" s="86" t="str">
        <f t="shared" si="336"/>
        <v/>
      </c>
      <c r="DB667" s="37" t="str">
        <f t="shared" si="337"/>
        <v>Sim</v>
      </c>
      <c r="DC667" s="37" t="str">
        <f t="shared" si="338"/>
        <v>Não</v>
      </c>
      <c r="DD667" s="37" t="str">
        <f t="shared" si="339"/>
        <v>Sim</v>
      </c>
      <c r="DE667" s="89" t="str">
        <f t="shared" si="341"/>
        <v>Federal</v>
      </c>
    </row>
    <row r="668" spans="1:109">
      <c r="A668" s="15">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4">
        <f>IFERROR(FIND("Óbitos/feridos",consulta_completa__11[[#This Row],[13 - Ocorrências/Ambientes Atingidos]]),0)</f>
        <v>0</v>
      </c>
      <c r="AY668" s="85" t="str">
        <f t="shared" si="311"/>
        <v/>
      </c>
      <c r="AZ668" s="84">
        <f>IFERROR(FIND("População afetada/evacuada",consulta_completa__11[[#This Row],[13 - Ocorrências/Ambientes Atingidos]]),0)</f>
        <v>0</v>
      </c>
      <c r="BA668" s="84" t="str">
        <f t="shared" si="312"/>
        <v/>
      </c>
      <c r="BB668" s="84">
        <f>IFERROR(FIND("Suspensão de abastecimento de água",consulta_completa__11[[#This Row],[13 - Ocorrências/Ambientes Atingidos]]),0)</f>
        <v>0</v>
      </c>
      <c r="BC668" s="85" t="str">
        <f t="shared" si="340"/>
        <v/>
      </c>
      <c r="BD668" s="84">
        <f>IFERROR(FIND("Rio/córrego",consulta_completa__11[[#This Row],[13 - Ocorrências/Ambientes Atingidos]]),0)</f>
        <v>1</v>
      </c>
      <c r="BE668" s="85" t="str">
        <f t="shared" si="313"/>
        <v>X</v>
      </c>
      <c r="BF668" s="84">
        <f>IFERROR(FIND("Lago",consulta_completa__11[[#This Row],[13 - Ocorrências/Ambientes Atingidos]]),0)</f>
        <v>0</v>
      </c>
      <c r="BG668" s="85" t="str">
        <f t="shared" si="314"/>
        <v/>
      </c>
      <c r="BH668" s="84">
        <f>IFERROR(FIND("Mar",consulta_completa__11[[#This Row],[13 - Ocorrências/Ambientes Atingidos]]),0)</f>
        <v>0</v>
      </c>
      <c r="BI668" s="85" t="str">
        <f t="shared" si="315"/>
        <v/>
      </c>
      <c r="BJ668" s="84">
        <f>IFERROR(FIND("Praia",consulta_completa__11[[#This Row],[13 - Ocorrências/Ambientes Atingidos]]),0)</f>
        <v>0</v>
      </c>
      <c r="BK668" s="85" t="str">
        <f t="shared" si="316"/>
        <v/>
      </c>
      <c r="BL668" s="84">
        <f>IFERROR(FIND("Solo",consulta_completa__11[[#This Row],[13 - Ocorrências/Ambientes Atingidos]]),0)</f>
        <v>0</v>
      </c>
      <c r="BM668" s="85" t="str">
        <f t="shared" si="317"/>
        <v/>
      </c>
      <c r="BN668" s="84">
        <f>IFERROR(FIND("Águas subterrâneas",consulta_completa__11[[#This Row],[13 - Ocorrências/Ambientes Atingidos]]),0)</f>
        <v>0</v>
      </c>
      <c r="BO668" s="85" t="str">
        <f t="shared" si="318"/>
        <v/>
      </c>
      <c r="BP668" s="84">
        <f>IFERROR(FIND("Atmosfera",consulta_completa__11[[#This Row],[13 - Ocorrências/Ambientes Atingidos]]),0)</f>
        <v>14</v>
      </c>
      <c r="BQ668" s="85" t="str">
        <f t="shared" si="319"/>
        <v>X</v>
      </c>
      <c r="BR668" s="84">
        <f>IFERROR(FIND("Flora",consulta_completa__11[[#This Row],[13 - Ocorrências/Ambientes Atingidos]]),0)</f>
        <v>0</v>
      </c>
      <c r="BS668" s="85" t="str">
        <f t="shared" si="320"/>
        <v/>
      </c>
      <c r="BT668" s="84">
        <f>IFERROR(FIND("Fauna",consulta_completa__11[[#This Row],[13 - Ocorrências/Ambientes Atingidos]]),0)</f>
        <v>0</v>
      </c>
      <c r="BU668" s="85" t="str">
        <f t="shared" si="321"/>
        <v/>
      </c>
      <c r="BV668" s="84">
        <f>IFERROR(FIND("UC federal",consulta_completa__11[[#This Row],[13 - Ocorrências/Ambientes Atingidos]]),0)</f>
        <v>0</v>
      </c>
      <c r="BW668" s="85" t="str">
        <f t="shared" si="322"/>
        <v/>
      </c>
      <c r="BX668" s="84">
        <f>IFERROR(FIND("UC estadual/municipal",consulta_completa__11[[#This Row],[13 - Ocorrências/Ambientes Atingidos]]),0)</f>
        <v>0</v>
      </c>
      <c r="BY668" s="85" t="str">
        <f t="shared" si="323"/>
        <v/>
      </c>
      <c r="BZ668" s="84">
        <f>IFERROR(FIND("Outro(s)",consulta_completa__11[[#This Row],[13 - Ocorrências/Ambientes Atingidos]]),0)</f>
        <v>0</v>
      </c>
      <c r="CA668" s="85" t="str">
        <f t="shared" si="324"/>
        <v/>
      </c>
      <c r="CB668" s="84">
        <f>IFERROR(FIND("Sem dano",consulta_completa__11[[#This Row],[13 - Ocorrências/Ambientes Atingidos]]),0)</f>
        <v>0</v>
      </c>
      <c r="CC668" s="85" t="str">
        <f t="shared" si="325"/>
        <v/>
      </c>
      <c r="CD668" s="84" t="str">
        <f>IF(consulta_completa__11[[#This Row],[13 - Ocorrências/Ambientes Atingidos]]="","X","")</f>
        <v/>
      </c>
      <c r="CE668" s="86">
        <f>IFERROR(FIND("IBAMA",consulta_completa__11[[#This Row],[14 - Inst. Atuando no Local]]),0)</f>
        <v>0</v>
      </c>
      <c r="CF668" s="86" t="str">
        <f t="shared" si="326"/>
        <v/>
      </c>
      <c r="CG668" s="86">
        <f>IFERROR(FIND("OEMA",consulta_completa__11[[#This Row],[14 - Inst. Atuando no Local]]),0)</f>
        <v>0</v>
      </c>
      <c r="CH668" s="86" t="str">
        <f t="shared" si="327"/>
        <v/>
      </c>
      <c r="CI668" s="86">
        <f>IFERROR(FIND("DEFESA CIVIL",consulta_completa__11[[#This Row],[14 - Inst. Atuando no Local]]),0)</f>
        <v>0</v>
      </c>
      <c r="CJ668" s="86" t="str">
        <f t="shared" si="328"/>
        <v/>
      </c>
      <c r="CK668" s="86">
        <f>IFERROR(FIND("CORPO DE BOMBEIROS",consulta_completa__11[[#This Row],[14 - Inst. Atuando no Local]]),0)</f>
        <v>0</v>
      </c>
      <c r="CL668" s="86" t="str">
        <f t="shared" si="329"/>
        <v/>
      </c>
      <c r="CM668" s="86">
        <f>IFERROR(FIND("POLÍCIA RODOVIÁRIA",consulta_completa__11[[#This Row],[14 - Inst. Atuando no Local]]),0)</f>
        <v>0</v>
      </c>
      <c r="CN668" s="86" t="str">
        <f t="shared" si="330"/>
        <v/>
      </c>
      <c r="CO668" s="86">
        <f>IFERROR(FIND("POLÍCIA MILITAR",consulta_completa__11[[#This Row],[14 - Inst. Atuando no Local]]),0)</f>
        <v>0</v>
      </c>
      <c r="CP668" s="86" t="str">
        <f t="shared" si="331"/>
        <v/>
      </c>
      <c r="CQ668" s="86">
        <f>IFERROR(FIND("POLÍCIA CIVIL",consulta_completa__11[[#This Row],[14 - Inst. Atuando no Local]]),0)</f>
        <v>0</v>
      </c>
      <c r="CR668" s="86" t="str">
        <f t="shared" si="332"/>
        <v/>
      </c>
      <c r="CS668" s="86">
        <f>IFERROR(FIND("MARINHA DO BRASIL",consulta_completa__11[[#This Row],[14 - Inst. Atuando no Local]]),0)</f>
        <v>0</v>
      </c>
      <c r="CT668" s="86" t="str">
        <f t="shared" si="333"/>
        <v/>
      </c>
      <c r="CU668" s="86">
        <f>IFERROR(FIND("EMPRESA ESPECIALIZADA EM ATENDIMENTO",consulta_completa__11[[#This Row],[14 - Inst. Atuando no Local]]),0)</f>
        <v>0</v>
      </c>
      <c r="CV668" s="86" t="str">
        <f t="shared" si="334"/>
        <v/>
      </c>
      <c r="CW668" s="86">
        <f>IFERROR(FIND("IBAMA",consulta_completa__11[[#This Row],[14 - Inst. Atuando no Local]]),0)</f>
        <v>0</v>
      </c>
      <c r="CX668" s="86" t="str">
        <f t="shared" si="335"/>
        <v/>
      </c>
      <c r="CY668" s="86" t="str">
        <f>IF(consulta_completa__11[[#This Row],[14 - Inst. Atuando no Local]]="","X","")</f>
        <v/>
      </c>
      <c r="CZ668" s="86">
        <f>IFERROR(FIND("OUTRA (S)",consulta_completa__11[[#This Row],[14 - Inst. Atuando no Local]]),0)</f>
        <v>0</v>
      </c>
      <c r="DA668" s="86" t="str">
        <f t="shared" si="336"/>
        <v/>
      </c>
      <c r="DB668" s="37" t="str">
        <f t="shared" si="337"/>
        <v>Sim</v>
      </c>
      <c r="DC668" s="37" t="str">
        <f t="shared" si="338"/>
        <v>Não</v>
      </c>
      <c r="DD668" s="37" t="str">
        <f t="shared" si="339"/>
        <v>Sim</v>
      </c>
      <c r="DE668" s="89" t="str">
        <f t="shared" si="341"/>
        <v>Sem informação</v>
      </c>
    </row>
    <row r="669" spans="1:109">
      <c r="A669" s="15">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4">
        <f>IFERROR(FIND("Óbitos/feridos",consulta_completa__11[[#This Row],[13 - Ocorrências/Ambientes Atingidos]]),0)</f>
        <v>0</v>
      </c>
      <c r="AY669" s="85" t="str">
        <f t="shared" si="311"/>
        <v/>
      </c>
      <c r="AZ669" s="84">
        <f>IFERROR(FIND("População afetada/evacuada",consulta_completa__11[[#This Row],[13 - Ocorrências/Ambientes Atingidos]]),0)</f>
        <v>0</v>
      </c>
      <c r="BA669" s="84" t="str">
        <f t="shared" si="312"/>
        <v/>
      </c>
      <c r="BB669" s="84">
        <f>IFERROR(FIND("Suspensão de abastecimento de água",consulta_completa__11[[#This Row],[13 - Ocorrências/Ambientes Atingidos]]),0)</f>
        <v>0</v>
      </c>
      <c r="BC669" s="85" t="str">
        <f t="shared" si="340"/>
        <v/>
      </c>
      <c r="BD669" s="84">
        <f>IFERROR(FIND("Rio/córrego",consulta_completa__11[[#This Row],[13 - Ocorrências/Ambientes Atingidos]]),0)</f>
        <v>0</v>
      </c>
      <c r="BE669" s="85" t="str">
        <f t="shared" si="313"/>
        <v/>
      </c>
      <c r="BF669" s="84">
        <f>IFERROR(FIND("Lago",consulta_completa__11[[#This Row],[13 - Ocorrências/Ambientes Atingidos]]),0)</f>
        <v>0</v>
      </c>
      <c r="BG669" s="85" t="str">
        <f t="shared" si="314"/>
        <v/>
      </c>
      <c r="BH669" s="84">
        <f>IFERROR(FIND("Mar",consulta_completa__11[[#This Row],[13 - Ocorrências/Ambientes Atingidos]]),0)</f>
        <v>1</v>
      </c>
      <c r="BI669" s="85" t="str">
        <f t="shared" si="315"/>
        <v>X</v>
      </c>
      <c r="BJ669" s="84">
        <f>IFERROR(FIND("Praia",consulta_completa__11[[#This Row],[13 - Ocorrências/Ambientes Atingidos]]),0)</f>
        <v>0</v>
      </c>
      <c r="BK669" s="85" t="str">
        <f t="shared" si="316"/>
        <v/>
      </c>
      <c r="BL669" s="84">
        <f>IFERROR(FIND("Solo",consulta_completa__11[[#This Row],[13 - Ocorrências/Ambientes Atingidos]]),0)</f>
        <v>0</v>
      </c>
      <c r="BM669" s="85" t="str">
        <f t="shared" si="317"/>
        <v/>
      </c>
      <c r="BN669" s="84">
        <f>IFERROR(FIND("Águas subterrâneas",consulta_completa__11[[#This Row],[13 - Ocorrências/Ambientes Atingidos]]),0)</f>
        <v>0</v>
      </c>
      <c r="BO669" s="85" t="str">
        <f t="shared" si="318"/>
        <v/>
      </c>
      <c r="BP669" s="84">
        <f>IFERROR(FIND("Atmosfera",consulta_completa__11[[#This Row],[13 - Ocorrências/Ambientes Atingidos]]),0)</f>
        <v>0</v>
      </c>
      <c r="BQ669" s="85" t="str">
        <f t="shared" si="319"/>
        <v/>
      </c>
      <c r="BR669" s="84">
        <f>IFERROR(FIND("Flora",consulta_completa__11[[#This Row],[13 - Ocorrências/Ambientes Atingidos]]),0)</f>
        <v>0</v>
      </c>
      <c r="BS669" s="85" t="str">
        <f t="shared" si="320"/>
        <v/>
      </c>
      <c r="BT669" s="84">
        <f>IFERROR(FIND("Fauna",consulta_completa__11[[#This Row],[13 - Ocorrências/Ambientes Atingidos]]),0)</f>
        <v>0</v>
      </c>
      <c r="BU669" s="85" t="str">
        <f t="shared" si="321"/>
        <v/>
      </c>
      <c r="BV669" s="84">
        <f>IFERROR(FIND("UC federal",consulta_completa__11[[#This Row],[13 - Ocorrências/Ambientes Atingidos]]),0)</f>
        <v>0</v>
      </c>
      <c r="BW669" s="85" t="str">
        <f t="shared" si="322"/>
        <v/>
      </c>
      <c r="BX669" s="84">
        <f>IFERROR(FIND("UC estadual/municipal",consulta_completa__11[[#This Row],[13 - Ocorrências/Ambientes Atingidos]]),0)</f>
        <v>0</v>
      </c>
      <c r="BY669" s="85" t="str">
        <f t="shared" si="323"/>
        <v/>
      </c>
      <c r="BZ669" s="84">
        <f>IFERROR(FIND("Outro(s)",consulta_completa__11[[#This Row],[13 - Ocorrências/Ambientes Atingidos]]),0)</f>
        <v>0</v>
      </c>
      <c r="CA669" s="85" t="str">
        <f t="shared" si="324"/>
        <v/>
      </c>
      <c r="CB669" s="84">
        <f>IFERROR(FIND("Sem dano",consulta_completa__11[[#This Row],[13 - Ocorrências/Ambientes Atingidos]]),0)</f>
        <v>0</v>
      </c>
      <c r="CC669" s="85" t="str">
        <f t="shared" si="325"/>
        <v/>
      </c>
      <c r="CD669" s="84" t="str">
        <f>IF(consulta_completa__11[[#This Row],[13 - Ocorrências/Ambientes Atingidos]]="","X","")</f>
        <v/>
      </c>
      <c r="CE669" s="86">
        <f>IFERROR(FIND("IBAMA",consulta_completa__11[[#This Row],[14 - Inst. Atuando no Local]]),0)</f>
        <v>0</v>
      </c>
      <c r="CF669" s="86" t="str">
        <f t="shared" si="326"/>
        <v/>
      </c>
      <c r="CG669" s="86">
        <f>IFERROR(FIND("OEMA",consulta_completa__11[[#This Row],[14 - Inst. Atuando no Local]]),0)</f>
        <v>0</v>
      </c>
      <c r="CH669" s="86" t="str">
        <f t="shared" si="327"/>
        <v/>
      </c>
      <c r="CI669" s="86">
        <f>IFERROR(FIND("DEFESA CIVIL",consulta_completa__11[[#This Row],[14 - Inst. Atuando no Local]]),0)</f>
        <v>0</v>
      </c>
      <c r="CJ669" s="86" t="str">
        <f t="shared" si="328"/>
        <v/>
      </c>
      <c r="CK669" s="86">
        <f>IFERROR(FIND("CORPO DE BOMBEIROS",consulta_completa__11[[#This Row],[14 - Inst. Atuando no Local]]),0)</f>
        <v>0</v>
      </c>
      <c r="CL669" s="86" t="str">
        <f t="shared" si="329"/>
        <v/>
      </c>
      <c r="CM669" s="86">
        <f>IFERROR(FIND("POLÍCIA RODOVIÁRIA",consulta_completa__11[[#This Row],[14 - Inst. Atuando no Local]]),0)</f>
        <v>0</v>
      </c>
      <c r="CN669" s="86" t="str">
        <f t="shared" si="330"/>
        <v/>
      </c>
      <c r="CO669" s="86">
        <f>IFERROR(FIND("POLÍCIA MILITAR",consulta_completa__11[[#This Row],[14 - Inst. Atuando no Local]]),0)</f>
        <v>0</v>
      </c>
      <c r="CP669" s="86" t="str">
        <f t="shared" si="331"/>
        <v/>
      </c>
      <c r="CQ669" s="86">
        <f>IFERROR(FIND("POLÍCIA CIVIL",consulta_completa__11[[#This Row],[14 - Inst. Atuando no Local]]),0)</f>
        <v>0</v>
      </c>
      <c r="CR669" s="86" t="str">
        <f t="shared" si="332"/>
        <v/>
      </c>
      <c r="CS669" s="86">
        <f>IFERROR(FIND("MARINHA DO BRASIL",consulta_completa__11[[#This Row],[14 - Inst. Atuando no Local]]),0)</f>
        <v>0</v>
      </c>
      <c r="CT669" s="86" t="str">
        <f t="shared" si="333"/>
        <v/>
      </c>
      <c r="CU669" s="86">
        <f>IFERROR(FIND("EMPRESA ESPECIALIZADA EM ATENDIMENTO",consulta_completa__11[[#This Row],[14 - Inst. Atuando no Local]]),0)</f>
        <v>0</v>
      </c>
      <c r="CV669" s="86" t="str">
        <f t="shared" si="334"/>
        <v/>
      </c>
      <c r="CW669" s="86">
        <f>IFERROR(FIND("IBAMA",consulta_completa__11[[#This Row],[14 - Inst. Atuando no Local]]),0)</f>
        <v>0</v>
      </c>
      <c r="CX669" s="86" t="str">
        <f t="shared" si="335"/>
        <v/>
      </c>
      <c r="CY669" s="86" t="str">
        <f>IF(consulta_completa__11[[#This Row],[14 - Inst. Atuando no Local]]="","X","")</f>
        <v/>
      </c>
      <c r="CZ669" s="86">
        <f>IFERROR(FIND("OUTRA (S)",consulta_completa__11[[#This Row],[14 - Inst. Atuando no Local]]),0)</f>
        <v>0</v>
      </c>
      <c r="DA669" s="86" t="str">
        <f t="shared" si="336"/>
        <v/>
      </c>
      <c r="DB669" s="37" t="str">
        <f t="shared" si="337"/>
        <v>Sim</v>
      </c>
      <c r="DC669" s="37" t="str">
        <f t="shared" si="338"/>
        <v>Não</v>
      </c>
      <c r="DD669" s="37" t="str">
        <f t="shared" si="339"/>
        <v>Sim</v>
      </c>
      <c r="DE669" s="89" t="str">
        <f t="shared" si="341"/>
        <v>Federal</v>
      </c>
    </row>
    <row r="670" spans="1:109">
      <c r="A670" s="15">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4">
        <f>IFERROR(FIND("Óbitos/feridos",consulta_completa__11[[#This Row],[13 - Ocorrências/Ambientes Atingidos]]),0)</f>
        <v>0</v>
      </c>
      <c r="AY670" s="85" t="str">
        <f t="shared" si="311"/>
        <v/>
      </c>
      <c r="AZ670" s="84">
        <f>IFERROR(FIND("População afetada/evacuada",consulta_completa__11[[#This Row],[13 - Ocorrências/Ambientes Atingidos]]),0)</f>
        <v>0</v>
      </c>
      <c r="BA670" s="84" t="str">
        <f t="shared" si="312"/>
        <v/>
      </c>
      <c r="BB670" s="84">
        <f>IFERROR(FIND("Suspensão de abastecimento de água",consulta_completa__11[[#This Row],[13 - Ocorrências/Ambientes Atingidos]]),0)</f>
        <v>0</v>
      </c>
      <c r="BC670" s="85" t="str">
        <f t="shared" si="340"/>
        <v/>
      </c>
      <c r="BD670" s="84">
        <f>IFERROR(FIND("Rio/córrego",consulta_completa__11[[#This Row],[13 - Ocorrências/Ambientes Atingidos]]),0)</f>
        <v>1</v>
      </c>
      <c r="BE670" s="85" t="str">
        <f t="shared" si="313"/>
        <v>X</v>
      </c>
      <c r="BF670" s="84">
        <f>IFERROR(FIND("Lago",consulta_completa__11[[#This Row],[13 - Ocorrências/Ambientes Atingidos]]),0)</f>
        <v>0</v>
      </c>
      <c r="BG670" s="85" t="str">
        <f t="shared" si="314"/>
        <v/>
      </c>
      <c r="BH670" s="84">
        <f>IFERROR(FIND("Mar",consulta_completa__11[[#This Row],[13 - Ocorrências/Ambientes Atingidos]]),0)</f>
        <v>0</v>
      </c>
      <c r="BI670" s="85" t="str">
        <f t="shared" si="315"/>
        <v/>
      </c>
      <c r="BJ670" s="84">
        <f>IFERROR(FIND("Praia",consulta_completa__11[[#This Row],[13 - Ocorrências/Ambientes Atingidos]]),0)</f>
        <v>0</v>
      </c>
      <c r="BK670" s="85" t="str">
        <f t="shared" si="316"/>
        <v/>
      </c>
      <c r="BL670" s="84">
        <f>IFERROR(FIND("Solo",consulta_completa__11[[#This Row],[13 - Ocorrências/Ambientes Atingidos]]),0)</f>
        <v>0</v>
      </c>
      <c r="BM670" s="85" t="str">
        <f t="shared" si="317"/>
        <v/>
      </c>
      <c r="BN670" s="84">
        <f>IFERROR(FIND("Águas subterrâneas",consulta_completa__11[[#This Row],[13 - Ocorrências/Ambientes Atingidos]]),0)</f>
        <v>0</v>
      </c>
      <c r="BO670" s="85" t="str">
        <f t="shared" si="318"/>
        <v/>
      </c>
      <c r="BP670" s="84">
        <f>IFERROR(FIND("Atmosfera",consulta_completa__11[[#This Row],[13 - Ocorrências/Ambientes Atingidos]]),0)</f>
        <v>0</v>
      </c>
      <c r="BQ670" s="85" t="str">
        <f t="shared" si="319"/>
        <v/>
      </c>
      <c r="BR670" s="84">
        <f>IFERROR(FIND("Flora",consulta_completa__11[[#This Row],[13 - Ocorrências/Ambientes Atingidos]]),0)</f>
        <v>0</v>
      </c>
      <c r="BS670" s="85" t="str">
        <f t="shared" si="320"/>
        <v/>
      </c>
      <c r="BT670" s="84">
        <f>IFERROR(FIND("Fauna",consulta_completa__11[[#This Row],[13 - Ocorrências/Ambientes Atingidos]]),0)</f>
        <v>0</v>
      </c>
      <c r="BU670" s="85" t="str">
        <f t="shared" si="321"/>
        <v/>
      </c>
      <c r="BV670" s="84">
        <f>IFERROR(FIND("UC federal",consulta_completa__11[[#This Row],[13 - Ocorrências/Ambientes Atingidos]]),0)</f>
        <v>0</v>
      </c>
      <c r="BW670" s="85" t="str">
        <f t="shared" si="322"/>
        <v/>
      </c>
      <c r="BX670" s="84">
        <f>IFERROR(FIND("UC estadual/municipal",consulta_completa__11[[#This Row],[13 - Ocorrências/Ambientes Atingidos]]),0)</f>
        <v>0</v>
      </c>
      <c r="BY670" s="85" t="str">
        <f t="shared" si="323"/>
        <v/>
      </c>
      <c r="BZ670" s="84">
        <f>IFERROR(FIND("Outro(s)",consulta_completa__11[[#This Row],[13 - Ocorrências/Ambientes Atingidos]]),0)</f>
        <v>0</v>
      </c>
      <c r="CA670" s="85" t="str">
        <f t="shared" si="324"/>
        <v/>
      </c>
      <c r="CB670" s="84">
        <f>IFERROR(FIND("Sem dano",consulta_completa__11[[#This Row],[13 - Ocorrências/Ambientes Atingidos]]),0)</f>
        <v>0</v>
      </c>
      <c r="CC670" s="85" t="str">
        <f t="shared" si="325"/>
        <v/>
      </c>
      <c r="CD670" s="84" t="str">
        <f>IF(consulta_completa__11[[#This Row],[13 - Ocorrências/Ambientes Atingidos]]="","X","")</f>
        <v/>
      </c>
      <c r="CE670" s="86">
        <f>IFERROR(FIND("IBAMA",consulta_completa__11[[#This Row],[14 - Inst. Atuando no Local]]),0)</f>
        <v>0</v>
      </c>
      <c r="CF670" s="86" t="str">
        <f t="shared" si="326"/>
        <v/>
      </c>
      <c r="CG670" s="86">
        <f>IFERROR(FIND("OEMA",consulta_completa__11[[#This Row],[14 - Inst. Atuando no Local]]),0)</f>
        <v>0</v>
      </c>
      <c r="CH670" s="86" t="str">
        <f t="shared" si="327"/>
        <v/>
      </c>
      <c r="CI670" s="86">
        <f>IFERROR(FIND("DEFESA CIVIL",consulta_completa__11[[#This Row],[14 - Inst. Atuando no Local]]),0)</f>
        <v>0</v>
      </c>
      <c r="CJ670" s="86" t="str">
        <f t="shared" si="328"/>
        <v/>
      </c>
      <c r="CK670" s="86">
        <f>IFERROR(FIND("CORPO DE BOMBEIROS",consulta_completa__11[[#This Row],[14 - Inst. Atuando no Local]]),0)</f>
        <v>0</v>
      </c>
      <c r="CL670" s="86" t="str">
        <f t="shared" si="329"/>
        <v/>
      </c>
      <c r="CM670" s="86">
        <f>IFERROR(FIND("POLÍCIA RODOVIÁRIA",consulta_completa__11[[#This Row],[14 - Inst. Atuando no Local]]),0)</f>
        <v>0</v>
      </c>
      <c r="CN670" s="86" t="str">
        <f t="shared" si="330"/>
        <v/>
      </c>
      <c r="CO670" s="86">
        <f>IFERROR(FIND("POLÍCIA MILITAR",consulta_completa__11[[#This Row],[14 - Inst. Atuando no Local]]),0)</f>
        <v>0</v>
      </c>
      <c r="CP670" s="86" t="str">
        <f t="shared" si="331"/>
        <v/>
      </c>
      <c r="CQ670" s="86">
        <f>IFERROR(FIND("POLÍCIA CIVIL",consulta_completa__11[[#This Row],[14 - Inst. Atuando no Local]]),0)</f>
        <v>0</v>
      </c>
      <c r="CR670" s="86" t="str">
        <f t="shared" si="332"/>
        <v/>
      </c>
      <c r="CS670" s="86">
        <f>IFERROR(FIND("MARINHA DO BRASIL",consulta_completa__11[[#This Row],[14 - Inst. Atuando no Local]]),0)</f>
        <v>0</v>
      </c>
      <c r="CT670" s="86" t="str">
        <f t="shared" si="333"/>
        <v/>
      </c>
      <c r="CU670" s="86">
        <f>IFERROR(FIND("EMPRESA ESPECIALIZADA EM ATENDIMENTO",consulta_completa__11[[#This Row],[14 - Inst. Atuando no Local]]),0)</f>
        <v>0</v>
      </c>
      <c r="CV670" s="86" t="str">
        <f t="shared" si="334"/>
        <v/>
      </c>
      <c r="CW670" s="86">
        <f>IFERROR(FIND("IBAMA",consulta_completa__11[[#This Row],[14 - Inst. Atuando no Local]]),0)</f>
        <v>0</v>
      </c>
      <c r="CX670" s="86" t="str">
        <f t="shared" si="335"/>
        <v/>
      </c>
      <c r="CY670" s="86" t="str">
        <f>IF(consulta_completa__11[[#This Row],[14 - Inst. Atuando no Local]]="","X","")</f>
        <v/>
      </c>
      <c r="CZ670" s="86">
        <f>IFERROR(FIND("OUTRA (S)",consulta_completa__11[[#This Row],[14 - Inst. Atuando no Local]]),0)</f>
        <v>0</v>
      </c>
      <c r="DA670" s="86" t="str">
        <f t="shared" si="336"/>
        <v/>
      </c>
      <c r="DB670" s="37" t="str">
        <f t="shared" si="337"/>
        <v>Sim</v>
      </c>
      <c r="DC670" s="37" t="str">
        <f t="shared" si="338"/>
        <v>Não</v>
      </c>
      <c r="DD670" s="37" t="str">
        <f t="shared" si="339"/>
        <v>Sim</v>
      </c>
      <c r="DE670" s="89" t="str">
        <f t="shared" si="341"/>
        <v>Sem informação</v>
      </c>
    </row>
    <row r="671" spans="1:109">
      <c r="A671" s="15">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4">
        <f>IFERROR(FIND("Óbitos/feridos",consulta_completa__11[[#This Row],[13 - Ocorrências/Ambientes Atingidos]]),0)</f>
        <v>0</v>
      </c>
      <c r="AY671" s="85" t="str">
        <f t="shared" si="311"/>
        <v/>
      </c>
      <c r="AZ671" s="84">
        <f>IFERROR(FIND("População afetada/evacuada",consulta_completa__11[[#This Row],[13 - Ocorrências/Ambientes Atingidos]]),0)</f>
        <v>0</v>
      </c>
      <c r="BA671" s="84" t="str">
        <f t="shared" si="312"/>
        <v/>
      </c>
      <c r="BB671" s="84">
        <f>IFERROR(FIND("Suspensão de abastecimento de água",consulta_completa__11[[#This Row],[13 - Ocorrências/Ambientes Atingidos]]),0)</f>
        <v>0</v>
      </c>
      <c r="BC671" s="85" t="str">
        <f t="shared" si="340"/>
        <v/>
      </c>
      <c r="BD671" s="84">
        <f>IFERROR(FIND("Rio/córrego",consulta_completa__11[[#This Row],[13 - Ocorrências/Ambientes Atingidos]]),0)</f>
        <v>0</v>
      </c>
      <c r="BE671" s="85" t="str">
        <f t="shared" si="313"/>
        <v/>
      </c>
      <c r="BF671" s="84">
        <f>IFERROR(FIND("Lago",consulta_completa__11[[#This Row],[13 - Ocorrências/Ambientes Atingidos]]),0)</f>
        <v>0</v>
      </c>
      <c r="BG671" s="85" t="str">
        <f t="shared" si="314"/>
        <v/>
      </c>
      <c r="BH671" s="84">
        <f>IFERROR(FIND("Mar",consulta_completa__11[[#This Row],[13 - Ocorrências/Ambientes Atingidos]]),0)</f>
        <v>0</v>
      </c>
      <c r="BI671" s="85" t="str">
        <f t="shared" si="315"/>
        <v/>
      </c>
      <c r="BJ671" s="84">
        <f>IFERROR(FIND("Praia",consulta_completa__11[[#This Row],[13 - Ocorrências/Ambientes Atingidos]]),0)</f>
        <v>0</v>
      </c>
      <c r="BK671" s="85" t="str">
        <f t="shared" si="316"/>
        <v/>
      </c>
      <c r="BL671" s="84">
        <f>IFERROR(FIND("Solo",consulta_completa__11[[#This Row],[13 - Ocorrências/Ambientes Atingidos]]),0)</f>
        <v>1</v>
      </c>
      <c r="BM671" s="85" t="str">
        <f t="shared" si="317"/>
        <v>X</v>
      </c>
      <c r="BN671" s="84">
        <f>IFERROR(FIND("Águas subterrâneas",consulta_completa__11[[#This Row],[13 - Ocorrências/Ambientes Atingidos]]),0)</f>
        <v>0</v>
      </c>
      <c r="BO671" s="85" t="str">
        <f t="shared" si="318"/>
        <v/>
      </c>
      <c r="BP671" s="84">
        <f>IFERROR(FIND("Atmosfera",consulta_completa__11[[#This Row],[13 - Ocorrências/Ambientes Atingidos]]),0)</f>
        <v>0</v>
      </c>
      <c r="BQ671" s="85" t="str">
        <f t="shared" si="319"/>
        <v/>
      </c>
      <c r="BR671" s="84">
        <f>IFERROR(FIND("Flora",consulta_completa__11[[#This Row],[13 - Ocorrências/Ambientes Atingidos]]),0)</f>
        <v>0</v>
      </c>
      <c r="BS671" s="85" t="str">
        <f t="shared" si="320"/>
        <v/>
      </c>
      <c r="BT671" s="84">
        <f>IFERROR(FIND("Fauna",consulta_completa__11[[#This Row],[13 - Ocorrências/Ambientes Atingidos]]),0)</f>
        <v>0</v>
      </c>
      <c r="BU671" s="85" t="str">
        <f t="shared" si="321"/>
        <v/>
      </c>
      <c r="BV671" s="84">
        <f>IFERROR(FIND("UC federal",consulta_completa__11[[#This Row],[13 - Ocorrências/Ambientes Atingidos]]),0)</f>
        <v>0</v>
      </c>
      <c r="BW671" s="85" t="str">
        <f t="shared" si="322"/>
        <v/>
      </c>
      <c r="BX671" s="84">
        <f>IFERROR(FIND("UC estadual/municipal",consulta_completa__11[[#This Row],[13 - Ocorrências/Ambientes Atingidos]]),0)</f>
        <v>0</v>
      </c>
      <c r="BY671" s="85" t="str">
        <f t="shared" si="323"/>
        <v/>
      </c>
      <c r="BZ671" s="84">
        <f>IFERROR(FIND("Outro(s)",consulta_completa__11[[#This Row],[13 - Ocorrências/Ambientes Atingidos]]),0)</f>
        <v>0</v>
      </c>
      <c r="CA671" s="85" t="str">
        <f t="shared" si="324"/>
        <v/>
      </c>
      <c r="CB671" s="84">
        <f>IFERROR(FIND("Sem dano",consulta_completa__11[[#This Row],[13 - Ocorrências/Ambientes Atingidos]]),0)</f>
        <v>0</v>
      </c>
      <c r="CC671" s="85" t="str">
        <f t="shared" si="325"/>
        <v/>
      </c>
      <c r="CD671" s="84" t="str">
        <f>IF(consulta_completa__11[[#This Row],[13 - Ocorrências/Ambientes Atingidos]]="","X","")</f>
        <v/>
      </c>
      <c r="CE671" s="86">
        <f>IFERROR(FIND("IBAMA",consulta_completa__11[[#This Row],[14 - Inst. Atuando no Local]]),0)</f>
        <v>0</v>
      </c>
      <c r="CF671" s="86" t="str">
        <f t="shared" si="326"/>
        <v/>
      </c>
      <c r="CG671" s="86">
        <f>IFERROR(FIND("OEMA",consulta_completa__11[[#This Row],[14 - Inst. Atuando no Local]]),0)</f>
        <v>0</v>
      </c>
      <c r="CH671" s="86" t="str">
        <f t="shared" si="327"/>
        <v/>
      </c>
      <c r="CI671" s="86">
        <f>IFERROR(FIND("DEFESA CIVIL",consulta_completa__11[[#This Row],[14 - Inst. Atuando no Local]]),0)</f>
        <v>0</v>
      </c>
      <c r="CJ671" s="86" t="str">
        <f t="shared" si="328"/>
        <v/>
      </c>
      <c r="CK671" s="86">
        <f>IFERROR(FIND("CORPO DE BOMBEIROS",consulta_completa__11[[#This Row],[14 - Inst. Atuando no Local]]),0)</f>
        <v>0</v>
      </c>
      <c r="CL671" s="86" t="str">
        <f t="shared" si="329"/>
        <v/>
      </c>
      <c r="CM671" s="86">
        <f>IFERROR(FIND("POLÍCIA RODOVIÁRIA",consulta_completa__11[[#This Row],[14 - Inst. Atuando no Local]]),0)</f>
        <v>0</v>
      </c>
      <c r="CN671" s="86" t="str">
        <f t="shared" si="330"/>
        <v/>
      </c>
      <c r="CO671" s="86">
        <f>IFERROR(FIND("POLÍCIA MILITAR",consulta_completa__11[[#This Row],[14 - Inst. Atuando no Local]]),0)</f>
        <v>0</v>
      </c>
      <c r="CP671" s="86" t="str">
        <f t="shared" si="331"/>
        <v/>
      </c>
      <c r="CQ671" s="86">
        <f>IFERROR(FIND("POLÍCIA CIVIL",consulta_completa__11[[#This Row],[14 - Inst. Atuando no Local]]),0)</f>
        <v>0</v>
      </c>
      <c r="CR671" s="86" t="str">
        <f t="shared" si="332"/>
        <v/>
      </c>
      <c r="CS671" s="86">
        <f>IFERROR(FIND("MARINHA DO BRASIL",consulta_completa__11[[#This Row],[14 - Inst. Atuando no Local]]),0)</f>
        <v>0</v>
      </c>
      <c r="CT671" s="86" t="str">
        <f t="shared" si="333"/>
        <v/>
      </c>
      <c r="CU671" s="86">
        <f>IFERROR(FIND("EMPRESA ESPECIALIZADA EM ATENDIMENTO",consulta_completa__11[[#This Row],[14 - Inst. Atuando no Local]]),0)</f>
        <v>0</v>
      </c>
      <c r="CV671" s="86" t="str">
        <f t="shared" si="334"/>
        <v/>
      </c>
      <c r="CW671" s="86">
        <f>IFERROR(FIND("IBAMA",consulta_completa__11[[#This Row],[14 - Inst. Atuando no Local]]),0)</f>
        <v>0</v>
      </c>
      <c r="CX671" s="86" t="str">
        <f t="shared" si="335"/>
        <v/>
      </c>
      <c r="CY671" s="86" t="str">
        <f>IF(consulta_completa__11[[#This Row],[14 - Inst. Atuando no Local]]="","X","")</f>
        <v/>
      </c>
      <c r="CZ671" s="86">
        <f>IFERROR(FIND("OUTRA (S)",consulta_completa__11[[#This Row],[14 - Inst. Atuando no Local]]),0)</f>
        <v>0</v>
      </c>
      <c r="DA671" s="86" t="str">
        <f t="shared" si="336"/>
        <v/>
      </c>
      <c r="DB671" s="37" t="str">
        <f t="shared" si="337"/>
        <v>Sim</v>
      </c>
      <c r="DC671" s="37" t="str">
        <f t="shared" si="338"/>
        <v>Não</v>
      </c>
      <c r="DD671" s="37" t="str">
        <f t="shared" si="339"/>
        <v>Sim</v>
      </c>
      <c r="DE671" s="89" t="str">
        <f t="shared" si="341"/>
        <v>Sem informação</v>
      </c>
    </row>
    <row r="672" spans="1:109">
      <c r="A672" s="15">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4">
        <f>IFERROR(FIND("Óbitos/feridos",consulta_completa__11[[#This Row],[13 - Ocorrências/Ambientes Atingidos]]),0)</f>
        <v>0</v>
      </c>
      <c r="AY672" s="85" t="str">
        <f t="shared" si="311"/>
        <v/>
      </c>
      <c r="AZ672" s="84">
        <f>IFERROR(FIND("População afetada/evacuada",consulta_completa__11[[#This Row],[13 - Ocorrências/Ambientes Atingidos]]),0)</f>
        <v>0</v>
      </c>
      <c r="BA672" s="84" t="str">
        <f t="shared" si="312"/>
        <v/>
      </c>
      <c r="BB672" s="84">
        <f>IFERROR(FIND("Suspensão de abastecimento de água",consulta_completa__11[[#This Row],[13 - Ocorrências/Ambientes Atingidos]]),0)</f>
        <v>0</v>
      </c>
      <c r="BC672" s="85" t="str">
        <f t="shared" si="340"/>
        <v/>
      </c>
      <c r="BD672" s="84">
        <f>IFERROR(FIND("Rio/córrego",consulta_completa__11[[#This Row],[13 - Ocorrências/Ambientes Atingidos]]),0)</f>
        <v>0</v>
      </c>
      <c r="BE672" s="85" t="str">
        <f t="shared" si="313"/>
        <v/>
      </c>
      <c r="BF672" s="84">
        <f>IFERROR(FIND("Lago",consulta_completa__11[[#This Row],[13 - Ocorrências/Ambientes Atingidos]]),0)</f>
        <v>0</v>
      </c>
      <c r="BG672" s="85" t="str">
        <f t="shared" si="314"/>
        <v/>
      </c>
      <c r="BH672" s="84">
        <f>IFERROR(FIND("Mar",consulta_completa__11[[#This Row],[13 - Ocorrências/Ambientes Atingidos]]),0)</f>
        <v>0</v>
      </c>
      <c r="BI672" s="85" t="str">
        <f t="shared" si="315"/>
        <v/>
      </c>
      <c r="BJ672" s="84">
        <f>IFERROR(FIND("Praia",consulta_completa__11[[#This Row],[13 - Ocorrências/Ambientes Atingidos]]),0)</f>
        <v>0</v>
      </c>
      <c r="BK672" s="85" t="str">
        <f t="shared" si="316"/>
        <v/>
      </c>
      <c r="BL672" s="84">
        <f>IFERROR(FIND("Solo",consulta_completa__11[[#This Row],[13 - Ocorrências/Ambientes Atingidos]]),0)</f>
        <v>0</v>
      </c>
      <c r="BM672" s="85" t="str">
        <f t="shared" si="317"/>
        <v/>
      </c>
      <c r="BN672" s="84">
        <f>IFERROR(FIND("Águas subterrâneas",consulta_completa__11[[#This Row],[13 - Ocorrências/Ambientes Atingidos]]),0)</f>
        <v>0</v>
      </c>
      <c r="BO672" s="85" t="str">
        <f t="shared" si="318"/>
        <v/>
      </c>
      <c r="BP672" s="84">
        <f>IFERROR(FIND("Atmosfera",consulta_completa__11[[#This Row],[13 - Ocorrências/Ambientes Atingidos]]),0)</f>
        <v>0</v>
      </c>
      <c r="BQ672" s="85" t="str">
        <f t="shared" si="319"/>
        <v/>
      </c>
      <c r="BR672" s="84">
        <f>IFERROR(FIND("Flora",consulta_completa__11[[#This Row],[13 - Ocorrências/Ambientes Atingidos]]),0)</f>
        <v>0</v>
      </c>
      <c r="BS672" s="85" t="str">
        <f t="shared" si="320"/>
        <v/>
      </c>
      <c r="BT672" s="84">
        <f>IFERROR(FIND("Fauna",consulta_completa__11[[#This Row],[13 - Ocorrências/Ambientes Atingidos]]),0)</f>
        <v>0</v>
      </c>
      <c r="BU672" s="85" t="str">
        <f t="shared" si="321"/>
        <v/>
      </c>
      <c r="BV672" s="84">
        <f>IFERROR(FIND("UC federal",consulta_completa__11[[#This Row],[13 - Ocorrências/Ambientes Atingidos]]),0)</f>
        <v>0</v>
      </c>
      <c r="BW672" s="85" t="str">
        <f t="shared" si="322"/>
        <v/>
      </c>
      <c r="BX672" s="84">
        <f>IFERROR(FIND("UC estadual/municipal",consulta_completa__11[[#This Row],[13 - Ocorrências/Ambientes Atingidos]]),0)</f>
        <v>0</v>
      </c>
      <c r="BY672" s="85" t="str">
        <f t="shared" si="323"/>
        <v/>
      </c>
      <c r="BZ672" s="84">
        <f>IFERROR(FIND("Outro(s)",consulta_completa__11[[#This Row],[13 - Ocorrências/Ambientes Atingidos]]),0)</f>
        <v>1</v>
      </c>
      <c r="CA672" s="85" t="str">
        <f t="shared" si="324"/>
        <v>X</v>
      </c>
      <c r="CB672" s="84">
        <f>IFERROR(FIND("Sem dano",consulta_completa__11[[#This Row],[13 - Ocorrências/Ambientes Atingidos]]),0)</f>
        <v>0</v>
      </c>
      <c r="CC672" s="85" t="str">
        <f t="shared" si="325"/>
        <v/>
      </c>
      <c r="CD672" s="84" t="str">
        <f>IF(consulta_completa__11[[#This Row],[13 - Ocorrências/Ambientes Atingidos]]="","X","")</f>
        <v/>
      </c>
      <c r="CE672" s="86">
        <f>IFERROR(FIND("IBAMA",consulta_completa__11[[#This Row],[14 - Inst. Atuando no Local]]),0)</f>
        <v>0</v>
      </c>
      <c r="CF672" s="86" t="str">
        <f t="shared" si="326"/>
        <v/>
      </c>
      <c r="CG672" s="86">
        <f>IFERROR(FIND("OEMA",consulta_completa__11[[#This Row],[14 - Inst. Atuando no Local]]),0)</f>
        <v>0</v>
      </c>
      <c r="CH672" s="86" t="str">
        <f t="shared" si="327"/>
        <v/>
      </c>
      <c r="CI672" s="86">
        <f>IFERROR(FIND("DEFESA CIVIL",consulta_completa__11[[#This Row],[14 - Inst. Atuando no Local]]),0)</f>
        <v>0</v>
      </c>
      <c r="CJ672" s="86" t="str">
        <f t="shared" si="328"/>
        <v/>
      </c>
      <c r="CK672" s="86">
        <f>IFERROR(FIND("CORPO DE BOMBEIROS",consulta_completa__11[[#This Row],[14 - Inst. Atuando no Local]]),0)</f>
        <v>0</v>
      </c>
      <c r="CL672" s="86" t="str">
        <f t="shared" si="329"/>
        <v/>
      </c>
      <c r="CM672" s="86">
        <f>IFERROR(FIND("POLÍCIA RODOVIÁRIA",consulta_completa__11[[#This Row],[14 - Inst. Atuando no Local]]),0)</f>
        <v>0</v>
      </c>
      <c r="CN672" s="86" t="str">
        <f t="shared" si="330"/>
        <v/>
      </c>
      <c r="CO672" s="86">
        <f>IFERROR(FIND("POLÍCIA MILITAR",consulta_completa__11[[#This Row],[14 - Inst. Atuando no Local]]),0)</f>
        <v>0</v>
      </c>
      <c r="CP672" s="86" t="str">
        <f t="shared" si="331"/>
        <v/>
      </c>
      <c r="CQ672" s="86">
        <f>IFERROR(FIND("POLÍCIA CIVIL",consulta_completa__11[[#This Row],[14 - Inst. Atuando no Local]]),0)</f>
        <v>0</v>
      </c>
      <c r="CR672" s="86" t="str">
        <f t="shared" si="332"/>
        <v/>
      </c>
      <c r="CS672" s="86">
        <f>IFERROR(FIND("MARINHA DO BRASIL",consulta_completa__11[[#This Row],[14 - Inst. Atuando no Local]]),0)</f>
        <v>0</v>
      </c>
      <c r="CT672" s="86" t="str">
        <f t="shared" si="333"/>
        <v/>
      </c>
      <c r="CU672" s="86">
        <f>IFERROR(FIND("EMPRESA ESPECIALIZADA EM ATENDIMENTO",consulta_completa__11[[#This Row],[14 - Inst. Atuando no Local]]),0)</f>
        <v>0</v>
      </c>
      <c r="CV672" s="86" t="str">
        <f t="shared" si="334"/>
        <v/>
      </c>
      <c r="CW672" s="86">
        <f>IFERROR(FIND("IBAMA",consulta_completa__11[[#This Row],[14 - Inst. Atuando no Local]]),0)</f>
        <v>0</v>
      </c>
      <c r="CX672" s="86" t="str">
        <f t="shared" si="335"/>
        <v/>
      </c>
      <c r="CY672" s="86" t="str">
        <f>IF(consulta_completa__11[[#This Row],[14 - Inst. Atuando no Local]]="","X","")</f>
        <v/>
      </c>
      <c r="CZ672" s="86">
        <f>IFERROR(FIND("OUTRA (S)",consulta_completa__11[[#This Row],[14 - Inst. Atuando no Local]]),0)</f>
        <v>0</v>
      </c>
      <c r="DA672" s="86" t="str">
        <f t="shared" si="336"/>
        <v/>
      </c>
      <c r="DB672" s="37" t="str">
        <f t="shared" si="337"/>
        <v>Sim</v>
      </c>
      <c r="DC672" s="37" t="str">
        <f t="shared" si="338"/>
        <v>Não</v>
      </c>
      <c r="DD672" s="37" t="str">
        <f t="shared" si="339"/>
        <v>Sim</v>
      </c>
      <c r="DE672" s="89" t="str">
        <f t="shared" si="341"/>
        <v>Estadual</v>
      </c>
    </row>
    <row r="673" spans="1:109">
      <c r="A673" s="15">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4">
        <f>IFERROR(FIND("Óbitos/feridos",consulta_completa__11[[#This Row],[13 - Ocorrências/Ambientes Atingidos]]),0)</f>
        <v>1</v>
      </c>
      <c r="AY673" s="85" t="str">
        <f t="shared" si="311"/>
        <v>X</v>
      </c>
      <c r="AZ673" s="84">
        <f>IFERROR(FIND("População afetada/evacuada",consulta_completa__11[[#This Row],[13 - Ocorrências/Ambientes Atingidos]]),0)</f>
        <v>0</v>
      </c>
      <c r="BA673" s="84" t="str">
        <f t="shared" si="312"/>
        <v/>
      </c>
      <c r="BB673" s="84">
        <f>IFERROR(FIND("Suspensão de abastecimento de água",consulta_completa__11[[#This Row],[13 - Ocorrências/Ambientes Atingidos]]),0)</f>
        <v>0</v>
      </c>
      <c r="BC673" s="85" t="str">
        <f t="shared" si="340"/>
        <v/>
      </c>
      <c r="BD673" s="84">
        <f>IFERROR(FIND("Rio/córrego",consulta_completa__11[[#This Row],[13 - Ocorrências/Ambientes Atingidos]]),0)</f>
        <v>17</v>
      </c>
      <c r="BE673" s="85" t="str">
        <f t="shared" si="313"/>
        <v>X</v>
      </c>
      <c r="BF673" s="84">
        <f>IFERROR(FIND("Lago",consulta_completa__11[[#This Row],[13 - Ocorrências/Ambientes Atingidos]]),0)</f>
        <v>0</v>
      </c>
      <c r="BG673" s="85" t="str">
        <f t="shared" si="314"/>
        <v/>
      </c>
      <c r="BH673" s="84">
        <f>IFERROR(FIND("Mar",consulta_completa__11[[#This Row],[13 - Ocorrências/Ambientes Atingidos]]),0)</f>
        <v>0</v>
      </c>
      <c r="BI673" s="85" t="str">
        <f t="shared" si="315"/>
        <v/>
      </c>
      <c r="BJ673" s="84">
        <f>IFERROR(FIND("Praia",consulta_completa__11[[#This Row],[13 - Ocorrências/Ambientes Atingidos]]),0)</f>
        <v>0</v>
      </c>
      <c r="BK673" s="85" t="str">
        <f t="shared" si="316"/>
        <v/>
      </c>
      <c r="BL673" s="84">
        <f>IFERROR(FIND("Solo",consulta_completa__11[[#This Row],[13 - Ocorrências/Ambientes Atingidos]]),0)</f>
        <v>30</v>
      </c>
      <c r="BM673" s="85" t="str">
        <f t="shared" si="317"/>
        <v>X</v>
      </c>
      <c r="BN673" s="84">
        <f>IFERROR(FIND("Águas subterrâneas",consulta_completa__11[[#This Row],[13 - Ocorrências/Ambientes Atingidos]]),0)</f>
        <v>0</v>
      </c>
      <c r="BO673" s="85" t="str">
        <f t="shared" si="318"/>
        <v/>
      </c>
      <c r="BP673" s="84">
        <f>IFERROR(FIND("Atmosfera",consulta_completa__11[[#This Row],[13 - Ocorrências/Ambientes Atingidos]]),0)</f>
        <v>0</v>
      </c>
      <c r="BQ673" s="85" t="str">
        <f t="shared" si="319"/>
        <v/>
      </c>
      <c r="BR673" s="84">
        <f>IFERROR(FIND("Flora",consulta_completa__11[[#This Row],[13 - Ocorrências/Ambientes Atingidos]]),0)</f>
        <v>36</v>
      </c>
      <c r="BS673" s="85" t="str">
        <f t="shared" si="320"/>
        <v>X</v>
      </c>
      <c r="BT673" s="84">
        <f>IFERROR(FIND("Fauna",consulta_completa__11[[#This Row],[13 - Ocorrências/Ambientes Atingidos]]),0)</f>
        <v>0</v>
      </c>
      <c r="BU673" s="85" t="str">
        <f t="shared" si="321"/>
        <v/>
      </c>
      <c r="BV673" s="84">
        <f>IFERROR(FIND("UC federal",consulta_completa__11[[#This Row],[13 - Ocorrências/Ambientes Atingidos]]),0)</f>
        <v>0</v>
      </c>
      <c r="BW673" s="85" t="str">
        <f t="shared" si="322"/>
        <v/>
      </c>
      <c r="BX673" s="84">
        <f>IFERROR(FIND("UC estadual/municipal",consulta_completa__11[[#This Row],[13 - Ocorrências/Ambientes Atingidos]]),0)</f>
        <v>0</v>
      </c>
      <c r="BY673" s="85" t="str">
        <f t="shared" si="323"/>
        <v/>
      </c>
      <c r="BZ673" s="84">
        <f>IFERROR(FIND("Outro(s)",consulta_completa__11[[#This Row],[13 - Ocorrências/Ambientes Atingidos]]),0)</f>
        <v>0</v>
      </c>
      <c r="CA673" s="85" t="str">
        <f t="shared" si="324"/>
        <v/>
      </c>
      <c r="CB673" s="84">
        <f>IFERROR(FIND("Sem dano",consulta_completa__11[[#This Row],[13 - Ocorrências/Ambientes Atingidos]]),0)</f>
        <v>0</v>
      </c>
      <c r="CC673" s="85" t="str">
        <f t="shared" si="325"/>
        <v/>
      </c>
      <c r="CD673" s="84" t="str">
        <f>IF(consulta_completa__11[[#This Row],[13 - Ocorrências/Ambientes Atingidos]]="","X","")</f>
        <v/>
      </c>
      <c r="CE673" s="86">
        <f>IFERROR(FIND("IBAMA",consulta_completa__11[[#This Row],[14 - Inst. Atuando no Local]]),0)</f>
        <v>0</v>
      </c>
      <c r="CF673" s="86" t="str">
        <f t="shared" si="326"/>
        <v/>
      </c>
      <c r="CG673" s="86">
        <f>IFERROR(FIND("OEMA",consulta_completa__11[[#This Row],[14 - Inst. Atuando no Local]]),0)</f>
        <v>0</v>
      </c>
      <c r="CH673" s="86" t="str">
        <f t="shared" si="327"/>
        <v/>
      </c>
      <c r="CI673" s="86">
        <f>IFERROR(FIND("DEFESA CIVIL",consulta_completa__11[[#This Row],[14 - Inst. Atuando no Local]]),0)</f>
        <v>0</v>
      </c>
      <c r="CJ673" s="86" t="str">
        <f t="shared" si="328"/>
        <v/>
      </c>
      <c r="CK673" s="86">
        <f>IFERROR(FIND("CORPO DE BOMBEIROS",consulta_completa__11[[#This Row],[14 - Inst. Atuando no Local]]),0)</f>
        <v>0</v>
      </c>
      <c r="CL673" s="86" t="str">
        <f t="shared" si="329"/>
        <v/>
      </c>
      <c r="CM673" s="86">
        <f>IFERROR(FIND("POLÍCIA RODOVIÁRIA",consulta_completa__11[[#This Row],[14 - Inst. Atuando no Local]]),0)</f>
        <v>0</v>
      </c>
      <c r="CN673" s="86" t="str">
        <f t="shared" si="330"/>
        <v/>
      </c>
      <c r="CO673" s="86">
        <f>IFERROR(FIND("POLÍCIA MILITAR",consulta_completa__11[[#This Row],[14 - Inst. Atuando no Local]]),0)</f>
        <v>0</v>
      </c>
      <c r="CP673" s="86" t="str">
        <f t="shared" si="331"/>
        <v/>
      </c>
      <c r="CQ673" s="86">
        <f>IFERROR(FIND("POLÍCIA CIVIL",consulta_completa__11[[#This Row],[14 - Inst. Atuando no Local]]),0)</f>
        <v>0</v>
      </c>
      <c r="CR673" s="86" t="str">
        <f t="shared" si="332"/>
        <v/>
      </c>
      <c r="CS673" s="86">
        <f>IFERROR(FIND("MARINHA DO BRASIL",consulta_completa__11[[#This Row],[14 - Inst. Atuando no Local]]),0)</f>
        <v>0</v>
      </c>
      <c r="CT673" s="86" t="str">
        <f t="shared" si="333"/>
        <v/>
      </c>
      <c r="CU673" s="86">
        <f>IFERROR(FIND("EMPRESA ESPECIALIZADA EM ATENDIMENTO",consulta_completa__11[[#This Row],[14 - Inst. Atuando no Local]]),0)</f>
        <v>0</v>
      </c>
      <c r="CV673" s="86" t="str">
        <f t="shared" si="334"/>
        <v/>
      </c>
      <c r="CW673" s="86">
        <f>IFERROR(FIND("IBAMA",consulta_completa__11[[#This Row],[14 - Inst. Atuando no Local]]),0)</f>
        <v>0</v>
      </c>
      <c r="CX673" s="86" t="str">
        <f t="shared" si="335"/>
        <v/>
      </c>
      <c r="CY673" s="86" t="str">
        <f>IF(consulta_completa__11[[#This Row],[14 - Inst. Atuando no Local]]="","X","")</f>
        <v/>
      </c>
      <c r="CZ673" s="86">
        <f>IFERROR(FIND("OUTRA (S)",consulta_completa__11[[#This Row],[14 - Inst. Atuando no Local]]),0)</f>
        <v>0</v>
      </c>
      <c r="DA673" s="86" t="str">
        <f t="shared" si="336"/>
        <v/>
      </c>
      <c r="DB673" s="37" t="str">
        <f t="shared" si="337"/>
        <v>Sim</v>
      </c>
      <c r="DC673" s="37" t="str">
        <f t="shared" si="338"/>
        <v>Não</v>
      </c>
      <c r="DD673" s="37" t="str">
        <f t="shared" si="339"/>
        <v>Sim</v>
      </c>
      <c r="DE673" s="89" t="str">
        <f t="shared" si="341"/>
        <v>Sem informação</v>
      </c>
    </row>
    <row r="674" spans="1:109">
      <c r="A674" s="15">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4">
        <f>IFERROR(FIND("Óbitos/feridos",consulta_completa__11[[#This Row],[13 - Ocorrências/Ambientes Atingidos]]),0)</f>
        <v>0</v>
      </c>
      <c r="AY674" s="85" t="str">
        <f t="shared" si="311"/>
        <v/>
      </c>
      <c r="AZ674" s="84">
        <f>IFERROR(FIND("População afetada/evacuada",consulta_completa__11[[#This Row],[13 - Ocorrências/Ambientes Atingidos]]),0)</f>
        <v>0</v>
      </c>
      <c r="BA674" s="84" t="str">
        <f t="shared" si="312"/>
        <v/>
      </c>
      <c r="BB674" s="84">
        <f>IFERROR(FIND("Suspensão de abastecimento de água",consulta_completa__11[[#This Row],[13 - Ocorrências/Ambientes Atingidos]]),0)</f>
        <v>0</v>
      </c>
      <c r="BC674" s="85" t="str">
        <f t="shared" si="340"/>
        <v/>
      </c>
      <c r="BD674" s="84">
        <f>IFERROR(FIND("Rio/córrego",consulta_completa__11[[#This Row],[13 - Ocorrências/Ambientes Atingidos]]),0)</f>
        <v>0</v>
      </c>
      <c r="BE674" s="85" t="str">
        <f t="shared" si="313"/>
        <v/>
      </c>
      <c r="BF674" s="84">
        <f>IFERROR(FIND("Lago",consulta_completa__11[[#This Row],[13 - Ocorrências/Ambientes Atingidos]]),0)</f>
        <v>0</v>
      </c>
      <c r="BG674" s="85" t="str">
        <f t="shared" si="314"/>
        <v/>
      </c>
      <c r="BH674" s="84">
        <f>IFERROR(FIND("Mar",consulta_completa__11[[#This Row],[13 - Ocorrências/Ambientes Atingidos]]),0)</f>
        <v>1</v>
      </c>
      <c r="BI674" s="85" t="str">
        <f t="shared" si="315"/>
        <v>X</v>
      </c>
      <c r="BJ674" s="84">
        <f>IFERROR(FIND("Praia",consulta_completa__11[[#This Row],[13 - Ocorrências/Ambientes Atingidos]]),0)</f>
        <v>0</v>
      </c>
      <c r="BK674" s="85" t="str">
        <f t="shared" si="316"/>
        <v/>
      </c>
      <c r="BL674" s="84">
        <f>IFERROR(FIND("Solo",consulta_completa__11[[#This Row],[13 - Ocorrências/Ambientes Atingidos]]),0)</f>
        <v>0</v>
      </c>
      <c r="BM674" s="85" t="str">
        <f t="shared" si="317"/>
        <v/>
      </c>
      <c r="BN674" s="84">
        <f>IFERROR(FIND("Águas subterrâneas",consulta_completa__11[[#This Row],[13 - Ocorrências/Ambientes Atingidos]]),0)</f>
        <v>0</v>
      </c>
      <c r="BO674" s="85" t="str">
        <f t="shared" si="318"/>
        <v/>
      </c>
      <c r="BP674" s="84">
        <f>IFERROR(FIND("Atmosfera",consulta_completa__11[[#This Row],[13 - Ocorrências/Ambientes Atingidos]]),0)</f>
        <v>0</v>
      </c>
      <c r="BQ674" s="85" t="str">
        <f t="shared" si="319"/>
        <v/>
      </c>
      <c r="BR674" s="84">
        <f>IFERROR(FIND("Flora",consulta_completa__11[[#This Row],[13 - Ocorrências/Ambientes Atingidos]]),0)</f>
        <v>0</v>
      </c>
      <c r="BS674" s="85" t="str">
        <f t="shared" si="320"/>
        <v/>
      </c>
      <c r="BT674" s="84">
        <f>IFERROR(FIND("Fauna",consulta_completa__11[[#This Row],[13 - Ocorrências/Ambientes Atingidos]]),0)</f>
        <v>0</v>
      </c>
      <c r="BU674" s="85" t="str">
        <f t="shared" si="321"/>
        <v/>
      </c>
      <c r="BV674" s="84">
        <f>IFERROR(FIND("UC federal",consulta_completa__11[[#This Row],[13 - Ocorrências/Ambientes Atingidos]]),0)</f>
        <v>0</v>
      </c>
      <c r="BW674" s="85" t="str">
        <f t="shared" si="322"/>
        <v/>
      </c>
      <c r="BX674" s="84">
        <f>IFERROR(FIND("UC estadual/municipal",consulta_completa__11[[#This Row],[13 - Ocorrências/Ambientes Atingidos]]),0)</f>
        <v>0</v>
      </c>
      <c r="BY674" s="85" t="str">
        <f t="shared" si="323"/>
        <v/>
      </c>
      <c r="BZ674" s="84">
        <f>IFERROR(FIND("Outro(s)",consulta_completa__11[[#This Row],[13 - Ocorrências/Ambientes Atingidos]]),0)</f>
        <v>0</v>
      </c>
      <c r="CA674" s="85" t="str">
        <f t="shared" si="324"/>
        <v/>
      </c>
      <c r="CB674" s="84">
        <f>IFERROR(FIND("Sem dano",consulta_completa__11[[#This Row],[13 - Ocorrências/Ambientes Atingidos]]),0)</f>
        <v>0</v>
      </c>
      <c r="CC674" s="85" t="str">
        <f t="shared" si="325"/>
        <v/>
      </c>
      <c r="CD674" s="84" t="str">
        <f>IF(consulta_completa__11[[#This Row],[13 - Ocorrências/Ambientes Atingidos]]="","X","")</f>
        <v/>
      </c>
      <c r="CE674" s="86">
        <f>IFERROR(FIND("IBAMA",consulta_completa__11[[#This Row],[14 - Inst. Atuando no Local]]),0)</f>
        <v>0</v>
      </c>
      <c r="CF674" s="86" t="str">
        <f t="shared" si="326"/>
        <v/>
      </c>
      <c r="CG674" s="86">
        <f>IFERROR(FIND("OEMA",consulta_completa__11[[#This Row],[14 - Inst. Atuando no Local]]),0)</f>
        <v>0</v>
      </c>
      <c r="CH674" s="86" t="str">
        <f t="shared" si="327"/>
        <v/>
      </c>
      <c r="CI674" s="86">
        <f>IFERROR(FIND("DEFESA CIVIL",consulta_completa__11[[#This Row],[14 - Inst. Atuando no Local]]),0)</f>
        <v>0</v>
      </c>
      <c r="CJ674" s="86" t="str">
        <f t="shared" si="328"/>
        <v/>
      </c>
      <c r="CK674" s="86">
        <f>IFERROR(FIND("CORPO DE BOMBEIROS",consulta_completa__11[[#This Row],[14 - Inst. Atuando no Local]]),0)</f>
        <v>0</v>
      </c>
      <c r="CL674" s="86" t="str">
        <f t="shared" si="329"/>
        <v/>
      </c>
      <c r="CM674" s="86">
        <f>IFERROR(FIND("POLÍCIA RODOVIÁRIA",consulta_completa__11[[#This Row],[14 - Inst. Atuando no Local]]),0)</f>
        <v>0</v>
      </c>
      <c r="CN674" s="86" t="str">
        <f t="shared" si="330"/>
        <v/>
      </c>
      <c r="CO674" s="86">
        <f>IFERROR(FIND("POLÍCIA MILITAR",consulta_completa__11[[#This Row],[14 - Inst. Atuando no Local]]),0)</f>
        <v>0</v>
      </c>
      <c r="CP674" s="86" t="str">
        <f t="shared" si="331"/>
        <v/>
      </c>
      <c r="CQ674" s="86">
        <f>IFERROR(FIND("POLÍCIA CIVIL",consulta_completa__11[[#This Row],[14 - Inst. Atuando no Local]]),0)</f>
        <v>0</v>
      </c>
      <c r="CR674" s="86" t="str">
        <f t="shared" si="332"/>
        <v/>
      </c>
      <c r="CS674" s="86">
        <f>IFERROR(FIND("MARINHA DO BRASIL",consulta_completa__11[[#This Row],[14 - Inst. Atuando no Local]]),0)</f>
        <v>0</v>
      </c>
      <c r="CT674" s="86" t="str">
        <f t="shared" si="333"/>
        <v/>
      </c>
      <c r="CU674" s="86">
        <f>IFERROR(FIND("EMPRESA ESPECIALIZADA EM ATENDIMENTO",consulta_completa__11[[#This Row],[14 - Inst. Atuando no Local]]),0)</f>
        <v>0</v>
      </c>
      <c r="CV674" s="86" t="str">
        <f t="shared" si="334"/>
        <v/>
      </c>
      <c r="CW674" s="86">
        <f>IFERROR(FIND("IBAMA",consulta_completa__11[[#This Row],[14 - Inst. Atuando no Local]]),0)</f>
        <v>0</v>
      </c>
      <c r="CX674" s="86" t="str">
        <f t="shared" si="335"/>
        <v/>
      </c>
      <c r="CY674" s="86" t="str">
        <f>IF(consulta_completa__11[[#This Row],[14 - Inst. Atuando no Local]]="","X","")</f>
        <v/>
      </c>
      <c r="CZ674" s="86">
        <f>IFERROR(FIND("OUTRA (S)",consulta_completa__11[[#This Row],[14 - Inst. Atuando no Local]]),0)</f>
        <v>0</v>
      </c>
      <c r="DA674" s="86" t="str">
        <f t="shared" si="336"/>
        <v/>
      </c>
      <c r="DB674" s="37" t="str">
        <f t="shared" si="337"/>
        <v>Sim</v>
      </c>
      <c r="DC674" s="37" t="str">
        <f t="shared" si="338"/>
        <v>Não</v>
      </c>
      <c r="DD674" s="37" t="str">
        <f t="shared" si="339"/>
        <v>Sim</v>
      </c>
      <c r="DE674" s="89" t="str">
        <f t="shared" si="341"/>
        <v>Federal</v>
      </c>
    </row>
    <row r="675" spans="1:109">
      <c r="A675" s="15">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4">
        <f>IFERROR(FIND("Óbitos/feridos",consulta_completa__11[[#This Row],[13 - Ocorrências/Ambientes Atingidos]]),0)</f>
        <v>0</v>
      </c>
      <c r="AY675" s="85" t="str">
        <f t="shared" si="311"/>
        <v/>
      </c>
      <c r="AZ675" s="84">
        <f>IFERROR(FIND("População afetada/evacuada",consulta_completa__11[[#This Row],[13 - Ocorrências/Ambientes Atingidos]]),0)</f>
        <v>0</v>
      </c>
      <c r="BA675" s="84" t="str">
        <f t="shared" si="312"/>
        <v/>
      </c>
      <c r="BB675" s="84">
        <f>IFERROR(FIND("Suspensão de abastecimento de água",consulta_completa__11[[#This Row],[13 - Ocorrências/Ambientes Atingidos]]),0)</f>
        <v>0</v>
      </c>
      <c r="BC675" s="85" t="str">
        <f t="shared" si="340"/>
        <v/>
      </c>
      <c r="BD675" s="84">
        <f>IFERROR(FIND("Rio/córrego",consulta_completa__11[[#This Row],[13 - Ocorrências/Ambientes Atingidos]]),0)</f>
        <v>0</v>
      </c>
      <c r="BE675" s="85" t="str">
        <f t="shared" si="313"/>
        <v/>
      </c>
      <c r="BF675" s="84">
        <f>IFERROR(FIND("Lago",consulta_completa__11[[#This Row],[13 - Ocorrências/Ambientes Atingidos]]),0)</f>
        <v>0</v>
      </c>
      <c r="BG675" s="85" t="str">
        <f t="shared" si="314"/>
        <v/>
      </c>
      <c r="BH675" s="84">
        <f>IFERROR(FIND("Mar",consulta_completa__11[[#This Row],[13 - Ocorrências/Ambientes Atingidos]]),0)</f>
        <v>0</v>
      </c>
      <c r="BI675" s="85" t="str">
        <f t="shared" si="315"/>
        <v/>
      </c>
      <c r="BJ675" s="84">
        <f>IFERROR(FIND("Praia",consulta_completa__11[[#This Row],[13 - Ocorrências/Ambientes Atingidos]]),0)</f>
        <v>0</v>
      </c>
      <c r="BK675" s="85" t="str">
        <f t="shared" si="316"/>
        <v/>
      </c>
      <c r="BL675" s="84">
        <f>IFERROR(FIND("Solo",consulta_completa__11[[#This Row],[13 - Ocorrências/Ambientes Atingidos]]),0)</f>
        <v>1</v>
      </c>
      <c r="BM675" s="85" t="str">
        <f t="shared" si="317"/>
        <v>X</v>
      </c>
      <c r="BN675" s="84">
        <f>IFERROR(FIND("Águas subterrâneas",consulta_completa__11[[#This Row],[13 - Ocorrências/Ambientes Atingidos]]),0)</f>
        <v>0</v>
      </c>
      <c r="BO675" s="85" t="str">
        <f t="shared" si="318"/>
        <v/>
      </c>
      <c r="BP675" s="84">
        <f>IFERROR(FIND("Atmosfera",consulta_completa__11[[#This Row],[13 - Ocorrências/Ambientes Atingidos]]),0)</f>
        <v>0</v>
      </c>
      <c r="BQ675" s="85" t="str">
        <f t="shared" si="319"/>
        <v/>
      </c>
      <c r="BR675" s="84">
        <f>IFERROR(FIND("Flora",consulta_completa__11[[#This Row],[13 - Ocorrências/Ambientes Atingidos]]),0)</f>
        <v>0</v>
      </c>
      <c r="BS675" s="85" t="str">
        <f t="shared" si="320"/>
        <v/>
      </c>
      <c r="BT675" s="84">
        <f>IFERROR(FIND("Fauna",consulta_completa__11[[#This Row],[13 - Ocorrências/Ambientes Atingidos]]),0)</f>
        <v>0</v>
      </c>
      <c r="BU675" s="85" t="str">
        <f t="shared" si="321"/>
        <v/>
      </c>
      <c r="BV675" s="84">
        <f>IFERROR(FIND("UC federal",consulta_completa__11[[#This Row],[13 - Ocorrências/Ambientes Atingidos]]),0)</f>
        <v>0</v>
      </c>
      <c r="BW675" s="85" t="str">
        <f t="shared" si="322"/>
        <v/>
      </c>
      <c r="BX675" s="84">
        <f>IFERROR(FIND("UC estadual/municipal",consulta_completa__11[[#This Row],[13 - Ocorrências/Ambientes Atingidos]]),0)</f>
        <v>0</v>
      </c>
      <c r="BY675" s="85" t="str">
        <f t="shared" si="323"/>
        <v/>
      </c>
      <c r="BZ675" s="84">
        <f>IFERROR(FIND("Outro(s)",consulta_completa__11[[#This Row],[13 - Ocorrências/Ambientes Atingidos]]),0)</f>
        <v>0</v>
      </c>
      <c r="CA675" s="85" t="str">
        <f t="shared" si="324"/>
        <v/>
      </c>
      <c r="CB675" s="84">
        <f>IFERROR(FIND("Sem dano",consulta_completa__11[[#This Row],[13 - Ocorrências/Ambientes Atingidos]]),0)</f>
        <v>0</v>
      </c>
      <c r="CC675" s="85" t="str">
        <f t="shared" si="325"/>
        <v/>
      </c>
      <c r="CD675" s="84" t="str">
        <f>IF(consulta_completa__11[[#This Row],[13 - Ocorrências/Ambientes Atingidos]]="","X","")</f>
        <v/>
      </c>
      <c r="CE675" s="86">
        <f>IFERROR(FIND("IBAMA",consulta_completa__11[[#This Row],[14 - Inst. Atuando no Local]]),0)</f>
        <v>0</v>
      </c>
      <c r="CF675" s="86" t="str">
        <f t="shared" si="326"/>
        <v/>
      </c>
      <c r="CG675" s="86">
        <f>IFERROR(FIND("OEMA",consulta_completa__11[[#This Row],[14 - Inst. Atuando no Local]]),0)</f>
        <v>0</v>
      </c>
      <c r="CH675" s="86" t="str">
        <f t="shared" si="327"/>
        <v/>
      </c>
      <c r="CI675" s="86">
        <f>IFERROR(FIND("DEFESA CIVIL",consulta_completa__11[[#This Row],[14 - Inst. Atuando no Local]]),0)</f>
        <v>0</v>
      </c>
      <c r="CJ675" s="86" t="str">
        <f t="shared" si="328"/>
        <v/>
      </c>
      <c r="CK675" s="86">
        <f>IFERROR(FIND("CORPO DE BOMBEIROS",consulta_completa__11[[#This Row],[14 - Inst. Atuando no Local]]),0)</f>
        <v>0</v>
      </c>
      <c r="CL675" s="86" t="str">
        <f t="shared" si="329"/>
        <v/>
      </c>
      <c r="CM675" s="86">
        <f>IFERROR(FIND("POLÍCIA RODOVIÁRIA",consulta_completa__11[[#This Row],[14 - Inst. Atuando no Local]]),0)</f>
        <v>0</v>
      </c>
      <c r="CN675" s="86" t="str">
        <f t="shared" si="330"/>
        <v/>
      </c>
      <c r="CO675" s="86">
        <f>IFERROR(FIND("POLÍCIA MILITAR",consulta_completa__11[[#This Row],[14 - Inst. Atuando no Local]]),0)</f>
        <v>0</v>
      </c>
      <c r="CP675" s="86" t="str">
        <f t="shared" si="331"/>
        <v/>
      </c>
      <c r="CQ675" s="86">
        <f>IFERROR(FIND("POLÍCIA CIVIL",consulta_completa__11[[#This Row],[14 - Inst. Atuando no Local]]),0)</f>
        <v>0</v>
      </c>
      <c r="CR675" s="86" t="str">
        <f t="shared" si="332"/>
        <v/>
      </c>
      <c r="CS675" s="86">
        <f>IFERROR(FIND("MARINHA DO BRASIL",consulta_completa__11[[#This Row],[14 - Inst. Atuando no Local]]),0)</f>
        <v>0</v>
      </c>
      <c r="CT675" s="86" t="str">
        <f t="shared" si="333"/>
        <v/>
      </c>
      <c r="CU675" s="86">
        <f>IFERROR(FIND("EMPRESA ESPECIALIZADA EM ATENDIMENTO",consulta_completa__11[[#This Row],[14 - Inst. Atuando no Local]]),0)</f>
        <v>0</v>
      </c>
      <c r="CV675" s="86" t="str">
        <f t="shared" si="334"/>
        <v/>
      </c>
      <c r="CW675" s="86">
        <f>IFERROR(FIND("IBAMA",consulta_completa__11[[#This Row],[14 - Inst. Atuando no Local]]),0)</f>
        <v>0</v>
      </c>
      <c r="CX675" s="86" t="str">
        <f t="shared" si="335"/>
        <v/>
      </c>
      <c r="CY675" s="86" t="str">
        <f>IF(consulta_completa__11[[#This Row],[14 - Inst. Atuando no Local]]="","X","")</f>
        <v/>
      </c>
      <c r="CZ675" s="86">
        <f>IFERROR(FIND("OUTRA (S)",consulta_completa__11[[#This Row],[14 - Inst. Atuando no Local]]),0)</f>
        <v>0</v>
      </c>
      <c r="DA675" s="86" t="str">
        <f t="shared" si="336"/>
        <v/>
      </c>
      <c r="DB675" s="37" t="str">
        <f t="shared" si="337"/>
        <v>Sim</v>
      </c>
      <c r="DC675" s="37" t="str">
        <f t="shared" si="338"/>
        <v>Não</v>
      </c>
      <c r="DD675" s="37" t="str">
        <f t="shared" si="339"/>
        <v>Sim</v>
      </c>
      <c r="DE675" s="89" t="str">
        <f t="shared" si="341"/>
        <v>Estadual</v>
      </c>
    </row>
    <row r="676" spans="1:109">
      <c r="A676" s="15">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4">
        <f>IFERROR(FIND("Óbitos/feridos",consulta_completa__11[[#This Row],[13 - Ocorrências/Ambientes Atingidos]]),0)</f>
        <v>0</v>
      </c>
      <c r="AY676" s="85" t="str">
        <f t="shared" si="311"/>
        <v/>
      </c>
      <c r="AZ676" s="84">
        <f>IFERROR(FIND("População afetada/evacuada",consulta_completa__11[[#This Row],[13 - Ocorrências/Ambientes Atingidos]]),0)</f>
        <v>0</v>
      </c>
      <c r="BA676" s="84" t="str">
        <f t="shared" si="312"/>
        <v/>
      </c>
      <c r="BB676" s="84">
        <f>IFERROR(FIND("Suspensão de abastecimento de água",consulta_completa__11[[#This Row],[13 - Ocorrências/Ambientes Atingidos]]),0)</f>
        <v>0</v>
      </c>
      <c r="BC676" s="85" t="str">
        <f t="shared" si="340"/>
        <v/>
      </c>
      <c r="BD676" s="84">
        <f>IFERROR(FIND("Rio/córrego",consulta_completa__11[[#This Row],[13 - Ocorrências/Ambientes Atingidos]]),0)</f>
        <v>0</v>
      </c>
      <c r="BE676" s="85" t="str">
        <f t="shared" si="313"/>
        <v/>
      </c>
      <c r="BF676" s="84">
        <f>IFERROR(FIND("Lago",consulta_completa__11[[#This Row],[13 - Ocorrências/Ambientes Atingidos]]),0)</f>
        <v>0</v>
      </c>
      <c r="BG676" s="85" t="str">
        <f t="shared" si="314"/>
        <v/>
      </c>
      <c r="BH676" s="84">
        <f>IFERROR(FIND("Mar",consulta_completa__11[[#This Row],[13 - Ocorrências/Ambientes Atingidos]]),0)</f>
        <v>0</v>
      </c>
      <c r="BI676" s="85" t="str">
        <f t="shared" si="315"/>
        <v/>
      </c>
      <c r="BJ676" s="84">
        <f>IFERROR(FIND("Praia",consulta_completa__11[[#This Row],[13 - Ocorrências/Ambientes Atingidos]]),0)</f>
        <v>0</v>
      </c>
      <c r="BK676" s="85" t="str">
        <f t="shared" si="316"/>
        <v/>
      </c>
      <c r="BL676" s="84">
        <f>IFERROR(FIND("Solo",consulta_completa__11[[#This Row],[13 - Ocorrências/Ambientes Atingidos]]),0)</f>
        <v>1</v>
      </c>
      <c r="BM676" s="85" t="str">
        <f t="shared" si="317"/>
        <v>X</v>
      </c>
      <c r="BN676" s="84">
        <f>IFERROR(FIND("Águas subterrâneas",consulta_completa__11[[#This Row],[13 - Ocorrências/Ambientes Atingidos]]),0)</f>
        <v>0</v>
      </c>
      <c r="BO676" s="85" t="str">
        <f t="shared" si="318"/>
        <v/>
      </c>
      <c r="BP676" s="84">
        <f>IFERROR(FIND("Atmosfera",consulta_completa__11[[#This Row],[13 - Ocorrências/Ambientes Atingidos]]),0)</f>
        <v>0</v>
      </c>
      <c r="BQ676" s="85" t="str">
        <f t="shared" si="319"/>
        <v/>
      </c>
      <c r="BR676" s="84">
        <f>IFERROR(FIND("Flora",consulta_completa__11[[#This Row],[13 - Ocorrências/Ambientes Atingidos]]),0)</f>
        <v>0</v>
      </c>
      <c r="BS676" s="85" t="str">
        <f t="shared" si="320"/>
        <v/>
      </c>
      <c r="BT676" s="84">
        <f>IFERROR(FIND("Fauna",consulta_completa__11[[#This Row],[13 - Ocorrências/Ambientes Atingidos]]),0)</f>
        <v>0</v>
      </c>
      <c r="BU676" s="85" t="str">
        <f t="shared" si="321"/>
        <v/>
      </c>
      <c r="BV676" s="84">
        <f>IFERROR(FIND("UC federal",consulta_completa__11[[#This Row],[13 - Ocorrências/Ambientes Atingidos]]),0)</f>
        <v>0</v>
      </c>
      <c r="BW676" s="85" t="str">
        <f t="shared" si="322"/>
        <v/>
      </c>
      <c r="BX676" s="84">
        <f>IFERROR(FIND("UC estadual/municipal",consulta_completa__11[[#This Row],[13 - Ocorrências/Ambientes Atingidos]]),0)</f>
        <v>0</v>
      </c>
      <c r="BY676" s="85" t="str">
        <f t="shared" si="323"/>
        <v/>
      </c>
      <c r="BZ676" s="84">
        <f>IFERROR(FIND("Outro(s)",consulta_completa__11[[#This Row],[13 - Ocorrências/Ambientes Atingidos]]),0)</f>
        <v>0</v>
      </c>
      <c r="CA676" s="85" t="str">
        <f t="shared" si="324"/>
        <v/>
      </c>
      <c r="CB676" s="84">
        <f>IFERROR(FIND("Sem dano",consulta_completa__11[[#This Row],[13 - Ocorrências/Ambientes Atingidos]]),0)</f>
        <v>0</v>
      </c>
      <c r="CC676" s="85" t="str">
        <f t="shared" si="325"/>
        <v/>
      </c>
      <c r="CD676" s="84" t="str">
        <f>IF(consulta_completa__11[[#This Row],[13 - Ocorrências/Ambientes Atingidos]]="","X","")</f>
        <v/>
      </c>
      <c r="CE676" s="86">
        <f>IFERROR(FIND("IBAMA",consulta_completa__11[[#This Row],[14 - Inst. Atuando no Local]]),0)</f>
        <v>0</v>
      </c>
      <c r="CF676" s="86" t="str">
        <f t="shared" si="326"/>
        <v/>
      </c>
      <c r="CG676" s="86">
        <f>IFERROR(FIND("OEMA",consulta_completa__11[[#This Row],[14 - Inst. Atuando no Local]]),0)</f>
        <v>0</v>
      </c>
      <c r="CH676" s="86" t="str">
        <f t="shared" si="327"/>
        <v/>
      </c>
      <c r="CI676" s="86">
        <f>IFERROR(FIND("DEFESA CIVIL",consulta_completa__11[[#This Row],[14 - Inst. Atuando no Local]]),0)</f>
        <v>0</v>
      </c>
      <c r="CJ676" s="86" t="str">
        <f t="shared" si="328"/>
        <v/>
      </c>
      <c r="CK676" s="86">
        <f>IFERROR(FIND("CORPO DE BOMBEIROS",consulta_completa__11[[#This Row],[14 - Inst. Atuando no Local]]),0)</f>
        <v>0</v>
      </c>
      <c r="CL676" s="86" t="str">
        <f t="shared" si="329"/>
        <v/>
      </c>
      <c r="CM676" s="86">
        <f>IFERROR(FIND("POLÍCIA RODOVIÁRIA",consulta_completa__11[[#This Row],[14 - Inst. Atuando no Local]]),0)</f>
        <v>0</v>
      </c>
      <c r="CN676" s="86" t="str">
        <f t="shared" si="330"/>
        <v/>
      </c>
      <c r="CO676" s="86">
        <f>IFERROR(FIND("POLÍCIA MILITAR",consulta_completa__11[[#This Row],[14 - Inst. Atuando no Local]]),0)</f>
        <v>0</v>
      </c>
      <c r="CP676" s="86" t="str">
        <f t="shared" si="331"/>
        <v/>
      </c>
      <c r="CQ676" s="86">
        <f>IFERROR(FIND("POLÍCIA CIVIL",consulta_completa__11[[#This Row],[14 - Inst. Atuando no Local]]),0)</f>
        <v>0</v>
      </c>
      <c r="CR676" s="86" t="str">
        <f t="shared" si="332"/>
        <v/>
      </c>
      <c r="CS676" s="86">
        <f>IFERROR(FIND("MARINHA DO BRASIL",consulta_completa__11[[#This Row],[14 - Inst. Atuando no Local]]),0)</f>
        <v>0</v>
      </c>
      <c r="CT676" s="86" t="str">
        <f t="shared" si="333"/>
        <v/>
      </c>
      <c r="CU676" s="86">
        <f>IFERROR(FIND("EMPRESA ESPECIALIZADA EM ATENDIMENTO",consulta_completa__11[[#This Row],[14 - Inst. Atuando no Local]]),0)</f>
        <v>0</v>
      </c>
      <c r="CV676" s="86" t="str">
        <f t="shared" si="334"/>
        <v/>
      </c>
      <c r="CW676" s="86">
        <f>IFERROR(FIND("IBAMA",consulta_completa__11[[#This Row],[14 - Inst. Atuando no Local]]),0)</f>
        <v>0</v>
      </c>
      <c r="CX676" s="86" t="str">
        <f t="shared" si="335"/>
        <v/>
      </c>
      <c r="CY676" s="86" t="str">
        <f>IF(consulta_completa__11[[#This Row],[14 - Inst. Atuando no Local]]="","X","")</f>
        <v/>
      </c>
      <c r="CZ676" s="86">
        <f>IFERROR(FIND("OUTRA (S)",consulta_completa__11[[#This Row],[14 - Inst. Atuando no Local]]),0)</f>
        <v>0</v>
      </c>
      <c r="DA676" s="86" t="str">
        <f t="shared" si="336"/>
        <v/>
      </c>
      <c r="DB676" s="37" t="str">
        <f t="shared" si="337"/>
        <v>Sim</v>
      </c>
      <c r="DC676" s="37" t="str">
        <f t="shared" si="338"/>
        <v>Não</v>
      </c>
      <c r="DD676" s="37" t="str">
        <f t="shared" si="339"/>
        <v>Sim</v>
      </c>
      <c r="DE676" s="89" t="str">
        <f t="shared" ref="DE676:DE694" si="342">IF(AC676=1,"Federal",IF(AC676=2,"Estadual",IF(AC676=0,"Sem informação","")))</f>
        <v/>
      </c>
    </row>
    <row r="677" spans="1:109">
      <c r="A677" s="15">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4">
        <f>IFERROR(FIND("Óbitos/feridos",consulta_completa__11[[#This Row],[13 - Ocorrências/Ambientes Atingidos]]),0)</f>
        <v>0</v>
      </c>
      <c r="AY677" s="85" t="str">
        <f t="shared" si="311"/>
        <v/>
      </c>
      <c r="AZ677" s="84">
        <f>IFERROR(FIND("População afetada/evacuada",consulta_completa__11[[#This Row],[13 - Ocorrências/Ambientes Atingidos]]),0)</f>
        <v>0</v>
      </c>
      <c r="BA677" s="84" t="str">
        <f t="shared" si="312"/>
        <v/>
      </c>
      <c r="BB677" s="84">
        <f>IFERROR(FIND("Suspensão de abastecimento de água",consulta_completa__11[[#This Row],[13 - Ocorrências/Ambientes Atingidos]]),0)</f>
        <v>0</v>
      </c>
      <c r="BC677" s="85" t="str">
        <f t="shared" si="340"/>
        <v/>
      </c>
      <c r="BD677" s="84">
        <f>IFERROR(FIND("Rio/córrego",consulta_completa__11[[#This Row],[13 - Ocorrências/Ambientes Atingidos]]),0)</f>
        <v>0</v>
      </c>
      <c r="BE677" s="85" t="str">
        <f t="shared" si="313"/>
        <v/>
      </c>
      <c r="BF677" s="84">
        <f>IFERROR(FIND("Lago",consulta_completa__11[[#This Row],[13 - Ocorrências/Ambientes Atingidos]]),0)</f>
        <v>0</v>
      </c>
      <c r="BG677" s="85" t="str">
        <f t="shared" si="314"/>
        <v/>
      </c>
      <c r="BH677" s="84">
        <f>IFERROR(FIND("Mar",consulta_completa__11[[#This Row],[13 - Ocorrências/Ambientes Atingidos]]),0)</f>
        <v>0</v>
      </c>
      <c r="BI677" s="85" t="str">
        <f t="shared" si="315"/>
        <v/>
      </c>
      <c r="BJ677" s="84">
        <f>IFERROR(FIND("Praia",consulta_completa__11[[#This Row],[13 - Ocorrências/Ambientes Atingidos]]),0)</f>
        <v>0</v>
      </c>
      <c r="BK677" s="85" t="str">
        <f t="shared" si="316"/>
        <v/>
      </c>
      <c r="BL677" s="84">
        <f>IFERROR(FIND("Solo",consulta_completa__11[[#This Row],[13 - Ocorrências/Ambientes Atingidos]]),0)</f>
        <v>0</v>
      </c>
      <c r="BM677" s="85" t="str">
        <f t="shared" si="317"/>
        <v/>
      </c>
      <c r="BN677" s="84">
        <f>IFERROR(FIND("Águas subterrâneas",consulta_completa__11[[#This Row],[13 - Ocorrências/Ambientes Atingidos]]),0)</f>
        <v>0</v>
      </c>
      <c r="BO677" s="85" t="str">
        <f t="shared" si="318"/>
        <v/>
      </c>
      <c r="BP677" s="84">
        <f>IFERROR(FIND("Atmosfera",consulta_completa__11[[#This Row],[13 - Ocorrências/Ambientes Atingidos]]),0)</f>
        <v>0</v>
      </c>
      <c r="BQ677" s="85" t="str">
        <f t="shared" si="319"/>
        <v/>
      </c>
      <c r="BR677" s="84">
        <f>IFERROR(FIND("Flora",consulta_completa__11[[#This Row],[13 - Ocorrências/Ambientes Atingidos]]),0)</f>
        <v>0</v>
      </c>
      <c r="BS677" s="85" t="str">
        <f t="shared" si="320"/>
        <v/>
      </c>
      <c r="BT677" s="84">
        <f>IFERROR(FIND("Fauna",consulta_completa__11[[#This Row],[13 - Ocorrências/Ambientes Atingidos]]),0)</f>
        <v>1</v>
      </c>
      <c r="BU677" s="85" t="str">
        <f t="shared" si="321"/>
        <v>X</v>
      </c>
      <c r="BV677" s="84">
        <f>IFERROR(FIND("UC federal",consulta_completa__11[[#This Row],[13 - Ocorrências/Ambientes Atingidos]]),0)</f>
        <v>0</v>
      </c>
      <c r="BW677" s="85" t="str">
        <f t="shared" si="322"/>
        <v/>
      </c>
      <c r="BX677" s="84">
        <f>IFERROR(FIND("UC estadual/municipal",consulta_completa__11[[#This Row],[13 - Ocorrências/Ambientes Atingidos]]),0)</f>
        <v>0</v>
      </c>
      <c r="BY677" s="85" t="str">
        <f t="shared" si="323"/>
        <v/>
      </c>
      <c r="BZ677" s="84">
        <f>IFERROR(FIND("Outro(s)",consulta_completa__11[[#This Row],[13 - Ocorrências/Ambientes Atingidos]]),0)</f>
        <v>0</v>
      </c>
      <c r="CA677" s="85" t="str">
        <f t="shared" si="324"/>
        <v/>
      </c>
      <c r="CB677" s="84">
        <f>IFERROR(FIND("Sem dano",consulta_completa__11[[#This Row],[13 - Ocorrências/Ambientes Atingidos]]),0)</f>
        <v>0</v>
      </c>
      <c r="CC677" s="85" t="str">
        <f t="shared" si="325"/>
        <v/>
      </c>
      <c r="CD677" s="84" t="str">
        <f>IF(consulta_completa__11[[#This Row],[13 - Ocorrências/Ambientes Atingidos]]="","X","")</f>
        <v/>
      </c>
      <c r="CE677" s="86">
        <f>IFERROR(FIND("IBAMA",consulta_completa__11[[#This Row],[14 - Inst. Atuando no Local]]),0)</f>
        <v>0</v>
      </c>
      <c r="CF677" s="86" t="str">
        <f t="shared" si="326"/>
        <v/>
      </c>
      <c r="CG677" s="86">
        <f>IFERROR(FIND("OEMA",consulta_completa__11[[#This Row],[14 - Inst. Atuando no Local]]),0)</f>
        <v>0</v>
      </c>
      <c r="CH677" s="86" t="str">
        <f t="shared" si="327"/>
        <v/>
      </c>
      <c r="CI677" s="86">
        <f>IFERROR(FIND("DEFESA CIVIL",consulta_completa__11[[#This Row],[14 - Inst. Atuando no Local]]),0)</f>
        <v>0</v>
      </c>
      <c r="CJ677" s="86" t="str">
        <f t="shared" si="328"/>
        <v/>
      </c>
      <c r="CK677" s="86">
        <f>IFERROR(FIND("CORPO DE BOMBEIROS",consulta_completa__11[[#This Row],[14 - Inst. Atuando no Local]]),0)</f>
        <v>0</v>
      </c>
      <c r="CL677" s="86" t="str">
        <f t="shared" si="329"/>
        <v/>
      </c>
      <c r="CM677" s="86">
        <f>IFERROR(FIND("POLÍCIA RODOVIÁRIA",consulta_completa__11[[#This Row],[14 - Inst. Atuando no Local]]),0)</f>
        <v>0</v>
      </c>
      <c r="CN677" s="86" t="str">
        <f t="shared" si="330"/>
        <v/>
      </c>
      <c r="CO677" s="86">
        <f>IFERROR(FIND("POLÍCIA MILITAR",consulta_completa__11[[#This Row],[14 - Inst. Atuando no Local]]),0)</f>
        <v>0</v>
      </c>
      <c r="CP677" s="86" t="str">
        <f t="shared" si="331"/>
        <v/>
      </c>
      <c r="CQ677" s="86">
        <f>IFERROR(FIND("POLÍCIA CIVIL",consulta_completa__11[[#This Row],[14 - Inst. Atuando no Local]]),0)</f>
        <v>0</v>
      </c>
      <c r="CR677" s="86" t="str">
        <f t="shared" si="332"/>
        <v/>
      </c>
      <c r="CS677" s="86">
        <f>IFERROR(FIND("MARINHA DO BRASIL",consulta_completa__11[[#This Row],[14 - Inst. Atuando no Local]]),0)</f>
        <v>0</v>
      </c>
      <c r="CT677" s="86" t="str">
        <f t="shared" si="333"/>
        <v/>
      </c>
      <c r="CU677" s="86">
        <f>IFERROR(FIND("EMPRESA ESPECIALIZADA EM ATENDIMENTO",consulta_completa__11[[#This Row],[14 - Inst. Atuando no Local]]),0)</f>
        <v>0</v>
      </c>
      <c r="CV677" s="86" t="str">
        <f t="shared" si="334"/>
        <v/>
      </c>
      <c r="CW677" s="86">
        <f>IFERROR(FIND("IBAMA",consulta_completa__11[[#This Row],[14 - Inst. Atuando no Local]]),0)</f>
        <v>0</v>
      </c>
      <c r="CX677" s="86" t="str">
        <f t="shared" si="335"/>
        <v/>
      </c>
      <c r="CY677" s="86" t="str">
        <f>IF(consulta_completa__11[[#This Row],[14 - Inst. Atuando no Local]]="","X","")</f>
        <v/>
      </c>
      <c r="CZ677" s="86">
        <f>IFERROR(FIND("OUTRA (S)",consulta_completa__11[[#This Row],[14 - Inst. Atuando no Local]]),0)</f>
        <v>0</v>
      </c>
      <c r="DA677" s="86" t="str">
        <f t="shared" si="336"/>
        <v/>
      </c>
      <c r="DB677" s="37" t="str">
        <f t="shared" si="337"/>
        <v>Sim</v>
      </c>
      <c r="DC677" s="37" t="str">
        <f t="shared" si="338"/>
        <v>Não</v>
      </c>
      <c r="DD677" s="37" t="str">
        <f t="shared" si="339"/>
        <v>Sim</v>
      </c>
      <c r="DE677" s="89" t="str">
        <f t="shared" si="342"/>
        <v/>
      </c>
    </row>
    <row r="678" spans="1:109">
      <c r="A678" s="15">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4">
        <f>IFERROR(FIND("Óbitos/feridos",consulta_completa__11[[#This Row],[13 - Ocorrências/Ambientes Atingidos]]),0)</f>
        <v>0</v>
      </c>
      <c r="AY678" s="85" t="str">
        <f t="shared" si="311"/>
        <v/>
      </c>
      <c r="AZ678" s="84">
        <f>IFERROR(FIND("População afetada/evacuada",consulta_completa__11[[#This Row],[13 - Ocorrências/Ambientes Atingidos]]),0)</f>
        <v>0</v>
      </c>
      <c r="BA678" s="84" t="str">
        <f t="shared" si="312"/>
        <v/>
      </c>
      <c r="BB678" s="84">
        <f>IFERROR(FIND("Suspensão de abastecimento de água",consulta_completa__11[[#This Row],[13 - Ocorrências/Ambientes Atingidos]]),0)</f>
        <v>0</v>
      </c>
      <c r="BC678" s="85" t="str">
        <f t="shared" si="340"/>
        <v/>
      </c>
      <c r="BD678" s="84">
        <f>IFERROR(FIND("Rio/córrego",consulta_completa__11[[#This Row],[13 - Ocorrências/Ambientes Atingidos]]),0)</f>
        <v>0</v>
      </c>
      <c r="BE678" s="85" t="str">
        <f t="shared" si="313"/>
        <v/>
      </c>
      <c r="BF678" s="84">
        <f>IFERROR(FIND("Lago",consulta_completa__11[[#This Row],[13 - Ocorrências/Ambientes Atingidos]]),0)</f>
        <v>0</v>
      </c>
      <c r="BG678" s="85" t="str">
        <f t="shared" si="314"/>
        <v/>
      </c>
      <c r="BH678" s="84">
        <f>IFERROR(FIND("Mar",consulta_completa__11[[#This Row],[13 - Ocorrências/Ambientes Atingidos]]),0)</f>
        <v>1</v>
      </c>
      <c r="BI678" s="85" t="str">
        <f t="shared" si="315"/>
        <v>X</v>
      </c>
      <c r="BJ678" s="84">
        <f>IFERROR(FIND("Praia",consulta_completa__11[[#This Row],[13 - Ocorrências/Ambientes Atingidos]]),0)</f>
        <v>0</v>
      </c>
      <c r="BK678" s="85" t="str">
        <f t="shared" si="316"/>
        <v/>
      </c>
      <c r="BL678" s="84">
        <f>IFERROR(FIND("Solo",consulta_completa__11[[#This Row],[13 - Ocorrências/Ambientes Atingidos]]),0)</f>
        <v>0</v>
      </c>
      <c r="BM678" s="85" t="str">
        <f t="shared" si="317"/>
        <v/>
      </c>
      <c r="BN678" s="84">
        <f>IFERROR(FIND("Águas subterrâneas",consulta_completa__11[[#This Row],[13 - Ocorrências/Ambientes Atingidos]]),0)</f>
        <v>0</v>
      </c>
      <c r="BO678" s="85" t="str">
        <f t="shared" si="318"/>
        <v/>
      </c>
      <c r="BP678" s="84">
        <f>IFERROR(FIND("Atmosfera",consulta_completa__11[[#This Row],[13 - Ocorrências/Ambientes Atingidos]]),0)</f>
        <v>0</v>
      </c>
      <c r="BQ678" s="85" t="str">
        <f t="shared" si="319"/>
        <v/>
      </c>
      <c r="BR678" s="84">
        <f>IFERROR(FIND("Flora",consulta_completa__11[[#This Row],[13 - Ocorrências/Ambientes Atingidos]]),0)</f>
        <v>0</v>
      </c>
      <c r="BS678" s="85" t="str">
        <f t="shared" si="320"/>
        <v/>
      </c>
      <c r="BT678" s="84">
        <f>IFERROR(FIND("Fauna",consulta_completa__11[[#This Row],[13 - Ocorrências/Ambientes Atingidos]]),0)</f>
        <v>0</v>
      </c>
      <c r="BU678" s="85" t="str">
        <f t="shared" si="321"/>
        <v/>
      </c>
      <c r="BV678" s="84">
        <f>IFERROR(FIND("UC federal",consulta_completa__11[[#This Row],[13 - Ocorrências/Ambientes Atingidos]]),0)</f>
        <v>0</v>
      </c>
      <c r="BW678" s="85" t="str">
        <f t="shared" si="322"/>
        <v/>
      </c>
      <c r="BX678" s="84">
        <f>IFERROR(FIND("UC estadual/municipal",consulta_completa__11[[#This Row],[13 - Ocorrências/Ambientes Atingidos]]),0)</f>
        <v>0</v>
      </c>
      <c r="BY678" s="85" t="str">
        <f t="shared" si="323"/>
        <v/>
      </c>
      <c r="BZ678" s="84">
        <f>IFERROR(FIND("Outro(s)",consulta_completa__11[[#This Row],[13 - Ocorrências/Ambientes Atingidos]]),0)</f>
        <v>0</v>
      </c>
      <c r="CA678" s="85" t="str">
        <f t="shared" si="324"/>
        <v/>
      </c>
      <c r="CB678" s="84">
        <f>IFERROR(FIND("Sem dano",consulta_completa__11[[#This Row],[13 - Ocorrências/Ambientes Atingidos]]),0)</f>
        <v>0</v>
      </c>
      <c r="CC678" s="85" t="str">
        <f t="shared" si="325"/>
        <v/>
      </c>
      <c r="CD678" s="84" t="str">
        <f>IF(consulta_completa__11[[#This Row],[13 - Ocorrências/Ambientes Atingidos]]="","X","")</f>
        <v/>
      </c>
      <c r="CE678" s="86">
        <f>IFERROR(FIND("IBAMA",consulta_completa__11[[#This Row],[14 - Inst. Atuando no Local]]),0)</f>
        <v>0</v>
      </c>
      <c r="CF678" s="86" t="str">
        <f t="shared" si="326"/>
        <v/>
      </c>
      <c r="CG678" s="86">
        <f>IFERROR(FIND("OEMA",consulta_completa__11[[#This Row],[14 - Inst. Atuando no Local]]),0)</f>
        <v>0</v>
      </c>
      <c r="CH678" s="86" t="str">
        <f t="shared" si="327"/>
        <v/>
      </c>
      <c r="CI678" s="86">
        <f>IFERROR(FIND("DEFESA CIVIL",consulta_completa__11[[#This Row],[14 - Inst. Atuando no Local]]),0)</f>
        <v>0</v>
      </c>
      <c r="CJ678" s="86" t="str">
        <f t="shared" si="328"/>
        <v/>
      </c>
      <c r="CK678" s="86">
        <f>IFERROR(FIND("CORPO DE BOMBEIROS",consulta_completa__11[[#This Row],[14 - Inst. Atuando no Local]]),0)</f>
        <v>0</v>
      </c>
      <c r="CL678" s="86" t="str">
        <f t="shared" si="329"/>
        <v/>
      </c>
      <c r="CM678" s="86">
        <f>IFERROR(FIND("POLÍCIA RODOVIÁRIA",consulta_completa__11[[#This Row],[14 - Inst. Atuando no Local]]),0)</f>
        <v>0</v>
      </c>
      <c r="CN678" s="86" t="str">
        <f t="shared" si="330"/>
        <v/>
      </c>
      <c r="CO678" s="86">
        <f>IFERROR(FIND("POLÍCIA MILITAR",consulta_completa__11[[#This Row],[14 - Inst. Atuando no Local]]),0)</f>
        <v>0</v>
      </c>
      <c r="CP678" s="86" t="str">
        <f t="shared" si="331"/>
        <v/>
      </c>
      <c r="CQ678" s="86">
        <f>IFERROR(FIND("POLÍCIA CIVIL",consulta_completa__11[[#This Row],[14 - Inst. Atuando no Local]]),0)</f>
        <v>0</v>
      </c>
      <c r="CR678" s="86" t="str">
        <f t="shared" si="332"/>
        <v/>
      </c>
      <c r="CS678" s="86">
        <f>IFERROR(FIND("MARINHA DO BRASIL",consulta_completa__11[[#This Row],[14 - Inst. Atuando no Local]]),0)</f>
        <v>0</v>
      </c>
      <c r="CT678" s="86" t="str">
        <f t="shared" si="333"/>
        <v/>
      </c>
      <c r="CU678" s="86">
        <f>IFERROR(FIND("EMPRESA ESPECIALIZADA EM ATENDIMENTO",consulta_completa__11[[#This Row],[14 - Inst. Atuando no Local]]),0)</f>
        <v>0</v>
      </c>
      <c r="CV678" s="86" t="str">
        <f t="shared" si="334"/>
        <v/>
      </c>
      <c r="CW678" s="86">
        <f>IFERROR(FIND("IBAMA",consulta_completa__11[[#This Row],[14 - Inst. Atuando no Local]]),0)</f>
        <v>0</v>
      </c>
      <c r="CX678" s="86" t="str">
        <f t="shared" si="335"/>
        <v/>
      </c>
      <c r="CY678" s="86" t="str">
        <f>IF(consulta_completa__11[[#This Row],[14 - Inst. Atuando no Local]]="","X","")</f>
        <v/>
      </c>
      <c r="CZ678" s="86">
        <f>IFERROR(FIND("OUTRA (S)",consulta_completa__11[[#This Row],[14 - Inst. Atuando no Local]]),0)</f>
        <v>0</v>
      </c>
      <c r="DA678" s="86" t="str">
        <f t="shared" si="336"/>
        <v/>
      </c>
      <c r="DB678" s="37" t="str">
        <f t="shared" si="337"/>
        <v>Sim</v>
      </c>
      <c r="DC678" s="37" t="str">
        <f t="shared" si="338"/>
        <v>Não</v>
      </c>
      <c r="DD678" s="37" t="str">
        <f t="shared" si="339"/>
        <v>Sim</v>
      </c>
      <c r="DE678" s="89" t="str">
        <f t="shared" si="342"/>
        <v/>
      </c>
    </row>
    <row r="679" spans="1:109">
      <c r="A679" s="15">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4">
        <f>IFERROR(FIND("Óbitos/feridos",consulta_completa__11[[#This Row],[13 - Ocorrências/Ambientes Atingidos]]),0)</f>
        <v>0</v>
      </c>
      <c r="AY679" s="85" t="str">
        <f t="shared" si="311"/>
        <v/>
      </c>
      <c r="AZ679" s="84">
        <f>IFERROR(FIND("População afetada/evacuada",consulta_completa__11[[#This Row],[13 - Ocorrências/Ambientes Atingidos]]),0)</f>
        <v>0</v>
      </c>
      <c r="BA679" s="84" t="str">
        <f t="shared" si="312"/>
        <v/>
      </c>
      <c r="BB679" s="84">
        <f>IFERROR(FIND("Suspensão de abastecimento de água",consulta_completa__11[[#This Row],[13 - Ocorrências/Ambientes Atingidos]]),0)</f>
        <v>0</v>
      </c>
      <c r="BC679" s="85" t="str">
        <f t="shared" si="340"/>
        <v/>
      </c>
      <c r="BD679" s="84">
        <f>IFERROR(FIND("Rio/córrego",consulta_completa__11[[#This Row],[13 - Ocorrências/Ambientes Atingidos]]),0)</f>
        <v>0</v>
      </c>
      <c r="BE679" s="85" t="str">
        <f t="shared" si="313"/>
        <v/>
      </c>
      <c r="BF679" s="84">
        <f>IFERROR(FIND("Lago",consulta_completa__11[[#This Row],[13 - Ocorrências/Ambientes Atingidos]]),0)</f>
        <v>0</v>
      </c>
      <c r="BG679" s="85" t="str">
        <f t="shared" si="314"/>
        <v/>
      </c>
      <c r="BH679" s="84">
        <f>IFERROR(FIND("Mar",consulta_completa__11[[#This Row],[13 - Ocorrências/Ambientes Atingidos]]),0)</f>
        <v>1</v>
      </c>
      <c r="BI679" s="85" t="str">
        <f t="shared" si="315"/>
        <v>X</v>
      </c>
      <c r="BJ679" s="84">
        <f>IFERROR(FIND("Praia",consulta_completa__11[[#This Row],[13 - Ocorrências/Ambientes Atingidos]]),0)</f>
        <v>0</v>
      </c>
      <c r="BK679" s="85" t="str">
        <f t="shared" si="316"/>
        <v/>
      </c>
      <c r="BL679" s="84">
        <f>IFERROR(FIND("Solo",consulta_completa__11[[#This Row],[13 - Ocorrências/Ambientes Atingidos]]),0)</f>
        <v>0</v>
      </c>
      <c r="BM679" s="85" t="str">
        <f t="shared" si="317"/>
        <v/>
      </c>
      <c r="BN679" s="84">
        <f>IFERROR(FIND("Águas subterrâneas",consulta_completa__11[[#This Row],[13 - Ocorrências/Ambientes Atingidos]]),0)</f>
        <v>0</v>
      </c>
      <c r="BO679" s="85" t="str">
        <f t="shared" si="318"/>
        <v/>
      </c>
      <c r="BP679" s="84">
        <f>IFERROR(FIND("Atmosfera",consulta_completa__11[[#This Row],[13 - Ocorrências/Ambientes Atingidos]]),0)</f>
        <v>0</v>
      </c>
      <c r="BQ679" s="85" t="str">
        <f t="shared" si="319"/>
        <v/>
      </c>
      <c r="BR679" s="84">
        <f>IFERROR(FIND("Flora",consulta_completa__11[[#This Row],[13 - Ocorrências/Ambientes Atingidos]]),0)</f>
        <v>0</v>
      </c>
      <c r="BS679" s="85" t="str">
        <f t="shared" si="320"/>
        <v/>
      </c>
      <c r="BT679" s="84">
        <f>IFERROR(FIND("Fauna",consulta_completa__11[[#This Row],[13 - Ocorrências/Ambientes Atingidos]]),0)</f>
        <v>0</v>
      </c>
      <c r="BU679" s="85" t="str">
        <f t="shared" si="321"/>
        <v/>
      </c>
      <c r="BV679" s="84">
        <f>IFERROR(FIND("UC federal",consulta_completa__11[[#This Row],[13 - Ocorrências/Ambientes Atingidos]]),0)</f>
        <v>0</v>
      </c>
      <c r="BW679" s="85" t="str">
        <f t="shared" si="322"/>
        <v/>
      </c>
      <c r="BX679" s="84">
        <f>IFERROR(FIND("UC estadual/municipal",consulta_completa__11[[#This Row],[13 - Ocorrências/Ambientes Atingidos]]),0)</f>
        <v>0</v>
      </c>
      <c r="BY679" s="85" t="str">
        <f t="shared" si="323"/>
        <v/>
      </c>
      <c r="BZ679" s="84">
        <f>IFERROR(FIND("Outro(s)",consulta_completa__11[[#This Row],[13 - Ocorrências/Ambientes Atingidos]]),0)</f>
        <v>0</v>
      </c>
      <c r="CA679" s="85" t="str">
        <f t="shared" si="324"/>
        <v/>
      </c>
      <c r="CB679" s="84">
        <f>IFERROR(FIND("Sem dano",consulta_completa__11[[#This Row],[13 - Ocorrências/Ambientes Atingidos]]),0)</f>
        <v>0</v>
      </c>
      <c r="CC679" s="85" t="str">
        <f t="shared" si="325"/>
        <v/>
      </c>
      <c r="CD679" s="84" t="str">
        <f>IF(consulta_completa__11[[#This Row],[13 - Ocorrências/Ambientes Atingidos]]="","X","")</f>
        <v/>
      </c>
      <c r="CE679" s="86">
        <f>IFERROR(FIND("IBAMA",consulta_completa__11[[#This Row],[14 - Inst. Atuando no Local]]),0)</f>
        <v>0</v>
      </c>
      <c r="CF679" s="86" t="str">
        <f t="shared" si="326"/>
        <v/>
      </c>
      <c r="CG679" s="86">
        <f>IFERROR(FIND("OEMA",consulta_completa__11[[#This Row],[14 - Inst. Atuando no Local]]),0)</f>
        <v>0</v>
      </c>
      <c r="CH679" s="86" t="str">
        <f t="shared" si="327"/>
        <v/>
      </c>
      <c r="CI679" s="86">
        <f>IFERROR(FIND("DEFESA CIVIL",consulta_completa__11[[#This Row],[14 - Inst. Atuando no Local]]),0)</f>
        <v>0</v>
      </c>
      <c r="CJ679" s="86" t="str">
        <f t="shared" si="328"/>
        <v/>
      </c>
      <c r="CK679" s="86">
        <f>IFERROR(FIND("CORPO DE BOMBEIROS",consulta_completa__11[[#This Row],[14 - Inst. Atuando no Local]]),0)</f>
        <v>0</v>
      </c>
      <c r="CL679" s="86" t="str">
        <f t="shared" si="329"/>
        <v/>
      </c>
      <c r="CM679" s="86">
        <f>IFERROR(FIND("POLÍCIA RODOVIÁRIA",consulta_completa__11[[#This Row],[14 - Inst. Atuando no Local]]),0)</f>
        <v>0</v>
      </c>
      <c r="CN679" s="86" t="str">
        <f t="shared" si="330"/>
        <v/>
      </c>
      <c r="CO679" s="86">
        <f>IFERROR(FIND("POLÍCIA MILITAR",consulta_completa__11[[#This Row],[14 - Inst. Atuando no Local]]),0)</f>
        <v>0</v>
      </c>
      <c r="CP679" s="86" t="str">
        <f t="shared" si="331"/>
        <v/>
      </c>
      <c r="CQ679" s="86">
        <f>IFERROR(FIND("POLÍCIA CIVIL",consulta_completa__11[[#This Row],[14 - Inst. Atuando no Local]]),0)</f>
        <v>0</v>
      </c>
      <c r="CR679" s="86" t="str">
        <f t="shared" si="332"/>
        <v/>
      </c>
      <c r="CS679" s="86">
        <f>IFERROR(FIND("MARINHA DO BRASIL",consulta_completa__11[[#This Row],[14 - Inst. Atuando no Local]]),0)</f>
        <v>0</v>
      </c>
      <c r="CT679" s="86" t="str">
        <f t="shared" si="333"/>
        <v/>
      </c>
      <c r="CU679" s="86">
        <f>IFERROR(FIND("EMPRESA ESPECIALIZADA EM ATENDIMENTO",consulta_completa__11[[#This Row],[14 - Inst. Atuando no Local]]),0)</f>
        <v>0</v>
      </c>
      <c r="CV679" s="86" t="str">
        <f t="shared" si="334"/>
        <v/>
      </c>
      <c r="CW679" s="86">
        <f>IFERROR(FIND("IBAMA",consulta_completa__11[[#This Row],[14 - Inst. Atuando no Local]]),0)</f>
        <v>0</v>
      </c>
      <c r="CX679" s="86" t="str">
        <f t="shared" si="335"/>
        <v/>
      </c>
      <c r="CY679" s="86" t="str">
        <f>IF(consulta_completa__11[[#This Row],[14 - Inst. Atuando no Local]]="","X","")</f>
        <v>X</v>
      </c>
      <c r="CZ679" s="86">
        <f>IFERROR(FIND("OUTRA (S)",consulta_completa__11[[#This Row],[14 - Inst. Atuando no Local]]),0)</f>
        <v>0</v>
      </c>
      <c r="DA679" s="86" t="str">
        <f t="shared" si="336"/>
        <v/>
      </c>
      <c r="DB679" s="37" t="str">
        <f t="shared" si="337"/>
        <v>Sim</v>
      </c>
      <c r="DC679" s="37" t="str">
        <f t="shared" si="338"/>
        <v>Não</v>
      </c>
      <c r="DD679" s="37" t="str">
        <f t="shared" si="339"/>
        <v>Sim</v>
      </c>
      <c r="DE679" s="89" t="str">
        <f t="shared" si="342"/>
        <v/>
      </c>
    </row>
    <row r="680" spans="1:109">
      <c r="A680" s="15">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4">
        <f>IFERROR(FIND("Óbitos/feridos",consulta_completa__11[[#This Row],[13 - Ocorrências/Ambientes Atingidos]]),0)</f>
        <v>0</v>
      </c>
      <c r="AY680" s="85" t="str">
        <f t="shared" si="311"/>
        <v/>
      </c>
      <c r="AZ680" s="84">
        <f>IFERROR(FIND("População afetada/evacuada",consulta_completa__11[[#This Row],[13 - Ocorrências/Ambientes Atingidos]]),0)</f>
        <v>0</v>
      </c>
      <c r="BA680" s="84" t="str">
        <f t="shared" si="312"/>
        <v/>
      </c>
      <c r="BB680" s="84">
        <f>IFERROR(FIND("Suspensão de abastecimento de água",consulta_completa__11[[#This Row],[13 - Ocorrências/Ambientes Atingidos]]),0)</f>
        <v>0</v>
      </c>
      <c r="BC680" s="85" t="str">
        <f t="shared" si="340"/>
        <v/>
      </c>
      <c r="BD680" s="84">
        <f>IFERROR(FIND("Rio/córrego",consulta_completa__11[[#This Row],[13 - Ocorrências/Ambientes Atingidos]]),0)</f>
        <v>0</v>
      </c>
      <c r="BE680" s="85" t="str">
        <f t="shared" si="313"/>
        <v/>
      </c>
      <c r="BF680" s="84">
        <f>IFERROR(FIND("Lago",consulta_completa__11[[#This Row],[13 - Ocorrências/Ambientes Atingidos]]),0)</f>
        <v>0</v>
      </c>
      <c r="BG680" s="85" t="str">
        <f t="shared" si="314"/>
        <v/>
      </c>
      <c r="BH680" s="84">
        <f>IFERROR(FIND("Mar",consulta_completa__11[[#This Row],[13 - Ocorrências/Ambientes Atingidos]]),0)</f>
        <v>0</v>
      </c>
      <c r="BI680" s="85" t="str">
        <f t="shared" si="315"/>
        <v/>
      </c>
      <c r="BJ680" s="84">
        <f>IFERROR(FIND("Praia",consulta_completa__11[[#This Row],[13 - Ocorrências/Ambientes Atingidos]]),0)</f>
        <v>0</v>
      </c>
      <c r="BK680" s="85" t="str">
        <f t="shared" si="316"/>
        <v/>
      </c>
      <c r="BL680" s="84">
        <f>IFERROR(FIND("Solo",consulta_completa__11[[#This Row],[13 - Ocorrências/Ambientes Atingidos]]),0)</f>
        <v>0</v>
      </c>
      <c r="BM680" s="85" t="str">
        <f t="shared" si="317"/>
        <v/>
      </c>
      <c r="BN680" s="84">
        <f>IFERROR(FIND("Águas subterrâneas",consulta_completa__11[[#This Row],[13 - Ocorrências/Ambientes Atingidos]]),0)</f>
        <v>0</v>
      </c>
      <c r="BO680" s="85" t="str">
        <f t="shared" si="318"/>
        <v/>
      </c>
      <c r="BP680" s="84">
        <f>IFERROR(FIND("Atmosfera",consulta_completa__11[[#This Row],[13 - Ocorrências/Ambientes Atingidos]]),0)</f>
        <v>0</v>
      </c>
      <c r="BQ680" s="85" t="str">
        <f t="shared" si="319"/>
        <v/>
      </c>
      <c r="BR680" s="84">
        <f>IFERROR(FIND("Flora",consulta_completa__11[[#This Row],[13 - Ocorrências/Ambientes Atingidos]]),0)</f>
        <v>0</v>
      </c>
      <c r="BS680" s="85" t="str">
        <f t="shared" si="320"/>
        <v/>
      </c>
      <c r="BT680" s="84">
        <f>IFERROR(FIND("Fauna",consulta_completa__11[[#This Row],[13 - Ocorrências/Ambientes Atingidos]]),0)</f>
        <v>0</v>
      </c>
      <c r="BU680" s="85" t="str">
        <f t="shared" si="321"/>
        <v/>
      </c>
      <c r="BV680" s="84">
        <f>IFERROR(FIND("UC federal",consulta_completa__11[[#This Row],[13 - Ocorrências/Ambientes Atingidos]]),0)</f>
        <v>0</v>
      </c>
      <c r="BW680" s="85" t="str">
        <f t="shared" si="322"/>
        <v/>
      </c>
      <c r="BX680" s="84">
        <f>IFERROR(FIND("UC estadual/municipal",consulta_completa__11[[#This Row],[13 - Ocorrências/Ambientes Atingidos]]),0)</f>
        <v>0</v>
      </c>
      <c r="BY680" s="85" t="str">
        <f t="shared" si="323"/>
        <v/>
      </c>
      <c r="BZ680" s="84">
        <f>IFERROR(FIND("Outro(s)",consulta_completa__11[[#This Row],[13 - Ocorrências/Ambientes Atingidos]]),0)</f>
        <v>1</v>
      </c>
      <c r="CA680" s="85" t="str">
        <f t="shared" si="324"/>
        <v>X</v>
      </c>
      <c r="CB680" s="84">
        <f>IFERROR(FIND("Sem dano",consulta_completa__11[[#This Row],[13 - Ocorrências/Ambientes Atingidos]]),0)</f>
        <v>0</v>
      </c>
      <c r="CC680" s="85" t="str">
        <f t="shared" si="325"/>
        <v/>
      </c>
      <c r="CD680" s="84" t="str">
        <f>IF(consulta_completa__11[[#This Row],[13 - Ocorrências/Ambientes Atingidos]]="","X","")</f>
        <v/>
      </c>
      <c r="CE680" s="86">
        <f>IFERROR(FIND("IBAMA",consulta_completa__11[[#This Row],[14 - Inst. Atuando no Local]]),0)</f>
        <v>0</v>
      </c>
      <c r="CF680" s="86" t="str">
        <f t="shared" si="326"/>
        <v/>
      </c>
      <c r="CG680" s="86">
        <f>IFERROR(FIND("OEMA",consulta_completa__11[[#This Row],[14 - Inst. Atuando no Local]]),0)</f>
        <v>0</v>
      </c>
      <c r="CH680" s="86" t="str">
        <f t="shared" si="327"/>
        <v/>
      </c>
      <c r="CI680" s="86">
        <f>IFERROR(FIND("DEFESA CIVIL",consulta_completa__11[[#This Row],[14 - Inst. Atuando no Local]]),0)</f>
        <v>0</v>
      </c>
      <c r="CJ680" s="86" t="str">
        <f t="shared" si="328"/>
        <v/>
      </c>
      <c r="CK680" s="86">
        <f>IFERROR(FIND("CORPO DE BOMBEIROS",consulta_completa__11[[#This Row],[14 - Inst. Atuando no Local]]),0)</f>
        <v>0</v>
      </c>
      <c r="CL680" s="86" t="str">
        <f t="shared" si="329"/>
        <v/>
      </c>
      <c r="CM680" s="86">
        <f>IFERROR(FIND("POLÍCIA RODOVIÁRIA",consulta_completa__11[[#This Row],[14 - Inst. Atuando no Local]]),0)</f>
        <v>0</v>
      </c>
      <c r="CN680" s="86" t="str">
        <f t="shared" si="330"/>
        <v/>
      </c>
      <c r="CO680" s="86">
        <f>IFERROR(FIND("POLÍCIA MILITAR",consulta_completa__11[[#This Row],[14 - Inst. Atuando no Local]]),0)</f>
        <v>0</v>
      </c>
      <c r="CP680" s="86" t="str">
        <f t="shared" si="331"/>
        <v/>
      </c>
      <c r="CQ680" s="86">
        <f>IFERROR(FIND("POLÍCIA CIVIL",consulta_completa__11[[#This Row],[14 - Inst. Atuando no Local]]),0)</f>
        <v>0</v>
      </c>
      <c r="CR680" s="86" t="str">
        <f t="shared" si="332"/>
        <v/>
      </c>
      <c r="CS680" s="86">
        <f>IFERROR(FIND("MARINHA DO BRASIL",consulta_completa__11[[#This Row],[14 - Inst. Atuando no Local]]),0)</f>
        <v>0</v>
      </c>
      <c r="CT680" s="86" t="str">
        <f t="shared" si="333"/>
        <v/>
      </c>
      <c r="CU680" s="86">
        <f>IFERROR(FIND("EMPRESA ESPECIALIZADA EM ATENDIMENTO",consulta_completa__11[[#This Row],[14 - Inst. Atuando no Local]]),0)</f>
        <v>0</v>
      </c>
      <c r="CV680" s="86" t="str">
        <f t="shared" si="334"/>
        <v/>
      </c>
      <c r="CW680" s="86">
        <f>IFERROR(FIND("IBAMA",consulta_completa__11[[#This Row],[14 - Inst. Atuando no Local]]),0)</f>
        <v>0</v>
      </c>
      <c r="CX680" s="86" t="str">
        <f t="shared" si="335"/>
        <v/>
      </c>
      <c r="CY680" s="86" t="str">
        <f>IF(consulta_completa__11[[#This Row],[14 - Inst. Atuando no Local]]="","X","")</f>
        <v/>
      </c>
      <c r="CZ680" s="86">
        <f>IFERROR(FIND("OUTRA (S)",consulta_completa__11[[#This Row],[14 - Inst. Atuando no Local]]),0)</f>
        <v>0</v>
      </c>
      <c r="DA680" s="86" t="str">
        <f t="shared" si="336"/>
        <v/>
      </c>
      <c r="DB680" s="37" t="str">
        <f t="shared" si="337"/>
        <v>Sim</v>
      </c>
      <c r="DC680" s="37" t="str">
        <f t="shared" si="338"/>
        <v>Não</v>
      </c>
      <c r="DD680" s="37" t="str">
        <f t="shared" si="339"/>
        <v>Sim</v>
      </c>
      <c r="DE680" s="89" t="str">
        <f t="shared" si="342"/>
        <v/>
      </c>
    </row>
    <row r="681" spans="1:109">
      <c r="A681" s="15">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4">
        <f>IFERROR(FIND("Óbitos/feridos",consulta_completa__11[[#This Row],[13 - Ocorrências/Ambientes Atingidos]]),0)</f>
        <v>0</v>
      </c>
      <c r="AY681" s="85" t="str">
        <f t="shared" si="311"/>
        <v/>
      </c>
      <c r="AZ681" s="84">
        <f>IFERROR(FIND("População afetada/evacuada",consulta_completa__11[[#This Row],[13 - Ocorrências/Ambientes Atingidos]]),0)</f>
        <v>0</v>
      </c>
      <c r="BA681" s="84" t="str">
        <f t="shared" si="312"/>
        <v/>
      </c>
      <c r="BB681" s="84">
        <f>IFERROR(FIND("Suspensão de abastecimento de água",consulta_completa__11[[#This Row],[13 - Ocorrências/Ambientes Atingidos]]),0)</f>
        <v>0</v>
      </c>
      <c r="BC681" s="85" t="str">
        <f t="shared" si="340"/>
        <v/>
      </c>
      <c r="BD681" s="84">
        <f>IFERROR(FIND("Rio/córrego",consulta_completa__11[[#This Row],[13 - Ocorrências/Ambientes Atingidos]]),0)</f>
        <v>0</v>
      </c>
      <c r="BE681" s="85" t="str">
        <f t="shared" si="313"/>
        <v/>
      </c>
      <c r="BF681" s="84">
        <f>IFERROR(FIND("Lago",consulta_completa__11[[#This Row],[13 - Ocorrências/Ambientes Atingidos]]),0)</f>
        <v>0</v>
      </c>
      <c r="BG681" s="85" t="str">
        <f t="shared" si="314"/>
        <v/>
      </c>
      <c r="BH681" s="84">
        <f>IFERROR(FIND("Mar",consulta_completa__11[[#This Row],[13 - Ocorrências/Ambientes Atingidos]]),0)</f>
        <v>0</v>
      </c>
      <c r="BI681" s="85" t="str">
        <f t="shared" si="315"/>
        <v/>
      </c>
      <c r="BJ681" s="84">
        <f>IFERROR(FIND("Praia",consulta_completa__11[[#This Row],[13 - Ocorrências/Ambientes Atingidos]]),0)</f>
        <v>1</v>
      </c>
      <c r="BK681" s="85" t="str">
        <f t="shared" si="316"/>
        <v>X</v>
      </c>
      <c r="BL681" s="84">
        <f>IFERROR(FIND("Solo",consulta_completa__11[[#This Row],[13 - Ocorrências/Ambientes Atingidos]]),0)</f>
        <v>0</v>
      </c>
      <c r="BM681" s="85" t="str">
        <f t="shared" si="317"/>
        <v/>
      </c>
      <c r="BN681" s="84">
        <f>IFERROR(FIND("Águas subterrâneas",consulta_completa__11[[#This Row],[13 - Ocorrências/Ambientes Atingidos]]),0)</f>
        <v>0</v>
      </c>
      <c r="BO681" s="85" t="str">
        <f t="shared" si="318"/>
        <v/>
      </c>
      <c r="BP681" s="84">
        <f>IFERROR(FIND("Atmosfera",consulta_completa__11[[#This Row],[13 - Ocorrências/Ambientes Atingidos]]),0)</f>
        <v>0</v>
      </c>
      <c r="BQ681" s="85" t="str">
        <f t="shared" si="319"/>
        <v/>
      </c>
      <c r="BR681" s="84">
        <f>IFERROR(FIND("Flora",consulta_completa__11[[#This Row],[13 - Ocorrências/Ambientes Atingidos]]),0)</f>
        <v>0</v>
      </c>
      <c r="BS681" s="85" t="str">
        <f t="shared" si="320"/>
        <v/>
      </c>
      <c r="BT681" s="84">
        <f>IFERROR(FIND("Fauna",consulta_completa__11[[#This Row],[13 - Ocorrências/Ambientes Atingidos]]),0)</f>
        <v>0</v>
      </c>
      <c r="BU681" s="85" t="str">
        <f t="shared" si="321"/>
        <v/>
      </c>
      <c r="BV681" s="84">
        <f>IFERROR(FIND("UC federal",consulta_completa__11[[#This Row],[13 - Ocorrências/Ambientes Atingidos]]),0)</f>
        <v>0</v>
      </c>
      <c r="BW681" s="85" t="str">
        <f t="shared" si="322"/>
        <v/>
      </c>
      <c r="BX681" s="84">
        <f>IFERROR(FIND("UC estadual/municipal",consulta_completa__11[[#This Row],[13 - Ocorrências/Ambientes Atingidos]]),0)</f>
        <v>0</v>
      </c>
      <c r="BY681" s="85" t="str">
        <f t="shared" si="323"/>
        <v/>
      </c>
      <c r="BZ681" s="84">
        <f>IFERROR(FIND("Outro(s)",consulta_completa__11[[#This Row],[13 - Ocorrências/Ambientes Atingidos]]),0)</f>
        <v>0</v>
      </c>
      <c r="CA681" s="85" t="str">
        <f t="shared" si="324"/>
        <v/>
      </c>
      <c r="CB681" s="84">
        <f>IFERROR(FIND("Sem dano",consulta_completa__11[[#This Row],[13 - Ocorrências/Ambientes Atingidos]]),0)</f>
        <v>0</v>
      </c>
      <c r="CC681" s="85" t="str">
        <f t="shared" si="325"/>
        <v/>
      </c>
      <c r="CD681" s="84" t="str">
        <f>IF(consulta_completa__11[[#This Row],[13 - Ocorrências/Ambientes Atingidos]]="","X","")</f>
        <v/>
      </c>
      <c r="CE681" s="86">
        <f>IFERROR(FIND("IBAMA",consulta_completa__11[[#This Row],[14 - Inst. Atuando no Local]]),0)</f>
        <v>90</v>
      </c>
      <c r="CF681" s="86" t="str">
        <f t="shared" si="326"/>
        <v>X</v>
      </c>
      <c r="CG681" s="86">
        <f>IFERROR(FIND("OEMA",consulta_completa__11[[#This Row],[14 - Inst. Atuando no Local]]),0)</f>
        <v>0</v>
      </c>
      <c r="CH681" s="86" t="str">
        <f t="shared" si="327"/>
        <v/>
      </c>
      <c r="CI681" s="86">
        <f>IFERROR(FIND("DEFESA CIVIL",consulta_completa__11[[#This Row],[14 - Inst. Atuando no Local]]),0)</f>
        <v>0</v>
      </c>
      <c r="CJ681" s="86" t="str">
        <f t="shared" si="328"/>
        <v/>
      </c>
      <c r="CK681" s="86">
        <f>IFERROR(FIND("CORPO DE BOMBEIROS",consulta_completa__11[[#This Row],[14 - Inst. Atuando no Local]]),0)</f>
        <v>0</v>
      </c>
      <c r="CL681" s="86" t="str">
        <f t="shared" si="329"/>
        <v/>
      </c>
      <c r="CM681" s="86">
        <f>IFERROR(FIND("POLÍCIA RODOVIÁRIA",consulta_completa__11[[#This Row],[14 - Inst. Atuando no Local]]),0)</f>
        <v>0</v>
      </c>
      <c r="CN681" s="86" t="str">
        <f t="shared" si="330"/>
        <v/>
      </c>
      <c r="CO681" s="86">
        <f>IFERROR(FIND("POLÍCIA MILITAR",consulta_completa__11[[#This Row],[14 - Inst. Atuando no Local]]),0)</f>
        <v>0</v>
      </c>
      <c r="CP681" s="86" t="str">
        <f t="shared" si="331"/>
        <v/>
      </c>
      <c r="CQ681" s="86">
        <f>IFERROR(FIND("POLÍCIA CIVIL",consulta_completa__11[[#This Row],[14 - Inst. Atuando no Local]]),0)</f>
        <v>0</v>
      </c>
      <c r="CR681" s="86" t="str">
        <f t="shared" si="332"/>
        <v/>
      </c>
      <c r="CS681" s="86">
        <f>IFERROR(FIND("MARINHA DO BRASIL",consulta_completa__11[[#This Row],[14 - Inst. Atuando no Local]]),0)</f>
        <v>0</v>
      </c>
      <c r="CT681" s="86" t="str">
        <f t="shared" si="333"/>
        <v/>
      </c>
      <c r="CU681" s="86">
        <f>IFERROR(FIND("EMPRESA ESPECIALIZADA EM ATENDIMENTO",consulta_completa__11[[#This Row],[14 - Inst. Atuando no Local]]),0)</f>
        <v>0</v>
      </c>
      <c r="CV681" s="86" t="str">
        <f t="shared" si="334"/>
        <v/>
      </c>
      <c r="CW681" s="86">
        <f>IFERROR(FIND("IBAMA",consulta_completa__11[[#This Row],[14 - Inst. Atuando no Local]]),0)</f>
        <v>90</v>
      </c>
      <c r="CX681" s="86" t="str">
        <f t="shared" si="335"/>
        <v>X</v>
      </c>
      <c r="CY681" s="86" t="str">
        <f>IF(consulta_completa__11[[#This Row],[14 - Inst. Atuando no Local]]="","X","")</f>
        <v/>
      </c>
      <c r="CZ681" s="86">
        <f>IFERROR(FIND("OUTRA (S)",consulta_completa__11[[#This Row],[14 - Inst. Atuando no Local]]),0)</f>
        <v>0</v>
      </c>
      <c r="DA681" s="86" t="str">
        <f t="shared" si="336"/>
        <v/>
      </c>
      <c r="DB681" s="37" t="str">
        <f t="shared" si="337"/>
        <v>Sim</v>
      </c>
      <c r="DC681" s="37" t="str">
        <f t="shared" si="338"/>
        <v>Não</v>
      </c>
      <c r="DD681" s="37" t="str">
        <f t="shared" si="339"/>
        <v>Sim</v>
      </c>
      <c r="DE681" s="89" t="str">
        <f t="shared" si="342"/>
        <v/>
      </c>
    </row>
    <row r="682" spans="1:109">
      <c r="A682" s="15">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4">
        <f>IFERROR(FIND("Óbitos/feridos",consulta_completa__11[[#This Row],[13 - Ocorrências/Ambientes Atingidos]]),0)</f>
        <v>0</v>
      </c>
      <c r="AY682" s="85" t="str">
        <f t="shared" si="311"/>
        <v/>
      </c>
      <c r="AZ682" s="84">
        <f>IFERROR(FIND("População afetada/evacuada",consulta_completa__11[[#This Row],[13 - Ocorrências/Ambientes Atingidos]]),0)</f>
        <v>0</v>
      </c>
      <c r="BA682" s="84" t="str">
        <f t="shared" si="312"/>
        <v/>
      </c>
      <c r="BB682" s="84">
        <f>IFERROR(FIND("Suspensão de abastecimento de água",consulta_completa__11[[#This Row],[13 - Ocorrências/Ambientes Atingidos]]),0)</f>
        <v>0</v>
      </c>
      <c r="BC682" s="85" t="str">
        <f t="shared" si="340"/>
        <v/>
      </c>
      <c r="BD682" s="84">
        <f>IFERROR(FIND("Rio/córrego",consulta_completa__11[[#This Row],[13 - Ocorrências/Ambientes Atingidos]]),0)</f>
        <v>0</v>
      </c>
      <c r="BE682" s="85" t="str">
        <f t="shared" si="313"/>
        <v/>
      </c>
      <c r="BF682" s="84">
        <f>IFERROR(FIND("Lago",consulta_completa__11[[#This Row],[13 - Ocorrências/Ambientes Atingidos]]),0)</f>
        <v>0</v>
      </c>
      <c r="BG682" s="85" t="str">
        <f t="shared" si="314"/>
        <v/>
      </c>
      <c r="BH682" s="84">
        <f>IFERROR(FIND("Mar",consulta_completa__11[[#This Row],[13 - Ocorrências/Ambientes Atingidos]]),0)</f>
        <v>1</v>
      </c>
      <c r="BI682" s="85" t="str">
        <f t="shared" si="315"/>
        <v>X</v>
      </c>
      <c r="BJ682" s="84">
        <f>IFERROR(FIND("Praia",consulta_completa__11[[#This Row],[13 - Ocorrências/Ambientes Atingidos]]),0)</f>
        <v>0</v>
      </c>
      <c r="BK682" s="85" t="str">
        <f t="shared" si="316"/>
        <v/>
      </c>
      <c r="BL682" s="84">
        <f>IFERROR(FIND("Solo",consulta_completa__11[[#This Row],[13 - Ocorrências/Ambientes Atingidos]]),0)</f>
        <v>0</v>
      </c>
      <c r="BM682" s="85" t="str">
        <f t="shared" si="317"/>
        <v/>
      </c>
      <c r="BN682" s="84">
        <f>IFERROR(FIND("Águas subterrâneas",consulta_completa__11[[#This Row],[13 - Ocorrências/Ambientes Atingidos]]),0)</f>
        <v>0</v>
      </c>
      <c r="BO682" s="85" t="str">
        <f t="shared" si="318"/>
        <v/>
      </c>
      <c r="BP682" s="84">
        <f>IFERROR(FIND("Atmosfera",consulta_completa__11[[#This Row],[13 - Ocorrências/Ambientes Atingidos]]),0)</f>
        <v>0</v>
      </c>
      <c r="BQ682" s="85" t="str">
        <f t="shared" si="319"/>
        <v/>
      </c>
      <c r="BR682" s="84">
        <f>IFERROR(FIND("Flora",consulta_completa__11[[#This Row],[13 - Ocorrências/Ambientes Atingidos]]),0)</f>
        <v>0</v>
      </c>
      <c r="BS682" s="85" t="str">
        <f t="shared" si="320"/>
        <v/>
      </c>
      <c r="BT682" s="84">
        <f>IFERROR(FIND("Fauna",consulta_completa__11[[#This Row],[13 - Ocorrências/Ambientes Atingidos]]),0)</f>
        <v>0</v>
      </c>
      <c r="BU682" s="85" t="str">
        <f t="shared" si="321"/>
        <v/>
      </c>
      <c r="BV682" s="84">
        <f>IFERROR(FIND("UC federal",consulta_completa__11[[#This Row],[13 - Ocorrências/Ambientes Atingidos]]),0)</f>
        <v>0</v>
      </c>
      <c r="BW682" s="85" t="str">
        <f t="shared" si="322"/>
        <v/>
      </c>
      <c r="BX682" s="84">
        <f>IFERROR(FIND("UC estadual/municipal",consulta_completa__11[[#This Row],[13 - Ocorrências/Ambientes Atingidos]]),0)</f>
        <v>0</v>
      </c>
      <c r="BY682" s="85" t="str">
        <f t="shared" si="323"/>
        <v/>
      </c>
      <c r="BZ682" s="84">
        <f>IFERROR(FIND("Outro(s)",consulta_completa__11[[#This Row],[13 - Ocorrências/Ambientes Atingidos]]),0)</f>
        <v>0</v>
      </c>
      <c r="CA682" s="85" t="str">
        <f t="shared" si="324"/>
        <v/>
      </c>
      <c r="CB682" s="84">
        <f>IFERROR(FIND("Sem dano",consulta_completa__11[[#This Row],[13 - Ocorrências/Ambientes Atingidos]]),0)</f>
        <v>0</v>
      </c>
      <c r="CC682" s="85" t="str">
        <f t="shared" si="325"/>
        <v/>
      </c>
      <c r="CD682" s="84" t="str">
        <f>IF(consulta_completa__11[[#This Row],[13 - Ocorrências/Ambientes Atingidos]]="","X","")</f>
        <v/>
      </c>
      <c r="CE682" s="86">
        <f>IFERROR(FIND("IBAMA",consulta_completa__11[[#This Row],[14 - Inst. Atuando no Local]]),0)</f>
        <v>0</v>
      </c>
      <c r="CF682" s="86" t="str">
        <f t="shared" si="326"/>
        <v/>
      </c>
      <c r="CG682" s="86">
        <f>IFERROR(FIND("OEMA",consulta_completa__11[[#This Row],[14 - Inst. Atuando no Local]]),0)</f>
        <v>0</v>
      </c>
      <c r="CH682" s="86" t="str">
        <f t="shared" si="327"/>
        <v/>
      </c>
      <c r="CI682" s="86">
        <f>IFERROR(FIND("DEFESA CIVIL",consulta_completa__11[[#This Row],[14 - Inst. Atuando no Local]]),0)</f>
        <v>0</v>
      </c>
      <c r="CJ682" s="86" t="str">
        <f t="shared" si="328"/>
        <v/>
      </c>
      <c r="CK682" s="86">
        <f>IFERROR(FIND("CORPO DE BOMBEIROS",consulta_completa__11[[#This Row],[14 - Inst. Atuando no Local]]),0)</f>
        <v>0</v>
      </c>
      <c r="CL682" s="86" t="str">
        <f t="shared" si="329"/>
        <v/>
      </c>
      <c r="CM682" s="86">
        <f>IFERROR(FIND("POLÍCIA RODOVIÁRIA",consulta_completa__11[[#This Row],[14 - Inst. Atuando no Local]]),0)</f>
        <v>0</v>
      </c>
      <c r="CN682" s="86" t="str">
        <f t="shared" si="330"/>
        <v/>
      </c>
      <c r="CO682" s="86">
        <f>IFERROR(FIND("POLÍCIA MILITAR",consulta_completa__11[[#This Row],[14 - Inst. Atuando no Local]]),0)</f>
        <v>0</v>
      </c>
      <c r="CP682" s="86" t="str">
        <f t="shared" si="331"/>
        <v/>
      </c>
      <c r="CQ682" s="86">
        <f>IFERROR(FIND("POLÍCIA CIVIL",consulta_completa__11[[#This Row],[14 - Inst. Atuando no Local]]),0)</f>
        <v>0</v>
      </c>
      <c r="CR682" s="86" t="str">
        <f t="shared" si="332"/>
        <v/>
      </c>
      <c r="CS682" s="86">
        <f>IFERROR(FIND("MARINHA DO BRASIL",consulta_completa__11[[#This Row],[14 - Inst. Atuando no Local]]),0)</f>
        <v>0</v>
      </c>
      <c r="CT682" s="86" t="str">
        <f t="shared" si="333"/>
        <v/>
      </c>
      <c r="CU682" s="86">
        <f>IFERROR(FIND("EMPRESA ESPECIALIZADA EM ATENDIMENTO",consulta_completa__11[[#This Row],[14 - Inst. Atuando no Local]]),0)</f>
        <v>0</v>
      </c>
      <c r="CV682" s="86" t="str">
        <f t="shared" si="334"/>
        <v/>
      </c>
      <c r="CW682" s="86">
        <f>IFERROR(FIND("IBAMA",consulta_completa__11[[#This Row],[14 - Inst. Atuando no Local]]),0)</f>
        <v>0</v>
      </c>
      <c r="CX682" s="86" t="str">
        <f t="shared" si="335"/>
        <v/>
      </c>
      <c r="CY682" s="86" t="str">
        <f>IF(consulta_completa__11[[#This Row],[14 - Inst. Atuando no Local]]="","X","")</f>
        <v/>
      </c>
      <c r="CZ682" s="86">
        <f>IFERROR(FIND("OUTRA (S)",consulta_completa__11[[#This Row],[14 - Inst. Atuando no Local]]),0)</f>
        <v>0</v>
      </c>
      <c r="DA682" s="86" t="str">
        <f t="shared" si="336"/>
        <v/>
      </c>
      <c r="DB682" s="37" t="str">
        <f t="shared" si="337"/>
        <v>Sim</v>
      </c>
      <c r="DC682" s="37" t="str">
        <f t="shared" si="338"/>
        <v>Não</v>
      </c>
      <c r="DD682" s="37" t="str">
        <f t="shared" si="339"/>
        <v>Sim</v>
      </c>
      <c r="DE682" s="89" t="str">
        <f t="shared" si="342"/>
        <v/>
      </c>
    </row>
    <row r="683" spans="1:109">
      <c r="A683" s="15">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4">
        <f>IFERROR(FIND("Óbitos/feridos",consulta_completa__11[[#This Row],[13 - Ocorrências/Ambientes Atingidos]]),0)</f>
        <v>0</v>
      </c>
      <c r="AY683" s="85" t="str">
        <f t="shared" si="311"/>
        <v/>
      </c>
      <c r="AZ683" s="84">
        <f>IFERROR(FIND("População afetada/evacuada",consulta_completa__11[[#This Row],[13 - Ocorrências/Ambientes Atingidos]]),0)</f>
        <v>0</v>
      </c>
      <c r="BA683" s="84" t="str">
        <f t="shared" si="312"/>
        <v/>
      </c>
      <c r="BB683" s="84">
        <f>IFERROR(FIND("Suspensão de abastecimento de água",consulta_completa__11[[#This Row],[13 - Ocorrências/Ambientes Atingidos]]),0)</f>
        <v>0</v>
      </c>
      <c r="BC683" s="85" t="str">
        <f t="shared" si="340"/>
        <v/>
      </c>
      <c r="BD683" s="84">
        <f>IFERROR(FIND("Rio/córrego",consulta_completa__11[[#This Row],[13 - Ocorrências/Ambientes Atingidos]]),0)</f>
        <v>0</v>
      </c>
      <c r="BE683" s="85" t="str">
        <f t="shared" si="313"/>
        <v/>
      </c>
      <c r="BF683" s="84">
        <f>IFERROR(FIND("Lago",consulta_completa__11[[#This Row],[13 - Ocorrências/Ambientes Atingidos]]),0)</f>
        <v>0</v>
      </c>
      <c r="BG683" s="85" t="str">
        <f t="shared" si="314"/>
        <v/>
      </c>
      <c r="BH683" s="84">
        <f>IFERROR(FIND("Mar",consulta_completa__11[[#This Row],[13 - Ocorrências/Ambientes Atingidos]]),0)</f>
        <v>0</v>
      </c>
      <c r="BI683" s="85" t="str">
        <f t="shared" si="315"/>
        <v/>
      </c>
      <c r="BJ683" s="84">
        <f>IFERROR(FIND("Praia",consulta_completa__11[[#This Row],[13 - Ocorrências/Ambientes Atingidos]]),0)</f>
        <v>0</v>
      </c>
      <c r="BK683" s="85" t="str">
        <f t="shared" si="316"/>
        <v/>
      </c>
      <c r="BL683" s="84">
        <f>IFERROR(FIND("Solo",consulta_completa__11[[#This Row],[13 - Ocorrências/Ambientes Atingidos]]),0)</f>
        <v>1</v>
      </c>
      <c r="BM683" s="85" t="str">
        <f t="shared" si="317"/>
        <v>X</v>
      </c>
      <c r="BN683" s="84">
        <f>IFERROR(FIND("Águas subterrâneas",consulta_completa__11[[#This Row],[13 - Ocorrências/Ambientes Atingidos]]),0)</f>
        <v>0</v>
      </c>
      <c r="BO683" s="85" t="str">
        <f t="shared" si="318"/>
        <v/>
      </c>
      <c r="BP683" s="84">
        <f>IFERROR(FIND("Atmosfera",consulta_completa__11[[#This Row],[13 - Ocorrências/Ambientes Atingidos]]),0)</f>
        <v>0</v>
      </c>
      <c r="BQ683" s="85" t="str">
        <f t="shared" si="319"/>
        <v/>
      </c>
      <c r="BR683" s="84">
        <f>IFERROR(FIND("Flora",consulta_completa__11[[#This Row],[13 - Ocorrências/Ambientes Atingidos]]),0)</f>
        <v>0</v>
      </c>
      <c r="BS683" s="85" t="str">
        <f t="shared" si="320"/>
        <v/>
      </c>
      <c r="BT683" s="84">
        <f>IFERROR(FIND("Fauna",consulta_completa__11[[#This Row],[13 - Ocorrências/Ambientes Atingidos]]),0)</f>
        <v>0</v>
      </c>
      <c r="BU683" s="85" t="str">
        <f t="shared" si="321"/>
        <v/>
      </c>
      <c r="BV683" s="84">
        <f>IFERROR(FIND("UC federal",consulta_completa__11[[#This Row],[13 - Ocorrências/Ambientes Atingidos]]),0)</f>
        <v>0</v>
      </c>
      <c r="BW683" s="85" t="str">
        <f t="shared" si="322"/>
        <v/>
      </c>
      <c r="BX683" s="84">
        <f>IFERROR(FIND("UC estadual/municipal",consulta_completa__11[[#This Row],[13 - Ocorrências/Ambientes Atingidos]]),0)</f>
        <v>0</v>
      </c>
      <c r="BY683" s="85" t="str">
        <f t="shared" si="323"/>
        <v/>
      </c>
      <c r="BZ683" s="84">
        <f>IFERROR(FIND("Outro(s)",consulta_completa__11[[#This Row],[13 - Ocorrências/Ambientes Atingidos]]),0)</f>
        <v>0</v>
      </c>
      <c r="CA683" s="85" t="str">
        <f t="shared" si="324"/>
        <v/>
      </c>
      <c r="CB683" s="84">
        <f>IFERROR(FIND("Sem dano",consulta_completa__11[[#This Row],[13 - Ocorrências/Ambientes Atingidos]]),0)</f>
        <v>0</v>
      </c>
      <c r="CC683" s="85" t="str">
        <f t="shared" si="325"/>
        <v/>
      </c>
      <c r="CD683" s="84" t="str">
        <f>IF(consulta_completa__11[[#This Row],[13 - Ocorrências/Ambientes Atingidos]]="","X","")</f>
        <v/>
      </c>
      <c r="CE683" s="86">
        <f>IFERROR(FIND("IBAMA",consulta_completa__11[[#This Row],[14 - Inst. Atuando no Local]]),0)</f>
        <v>0</v>
      </c>
      <c r="CF683" s="86" t="str">
        <f t="shared" si="326"/>
        <v/>
      </c>
      <c r="CG683" s="86">
        <f>IFERROR(FIND("OEMA",consulta_completa__11[[#This Row],[14 - Inst. Atuando no Local]]),0)</f>
        <v>0</v>
      </c>
      <c r="CH683" s="86" t="str">
        <f t="shared" si="327"/>
        <v/>
      </c>
      <c r="CI683" s="86">
        <f>IFERROR(FIND("DEFESA CIVIL",consulta_completa__11[[#This Row],[14 - Inst. Atuando no Local]]),0)</f>
        <v>0</v>
      </c>
      <c r="CJ683" s="86" t="str">
        <f t="shared" si="328"/>
        <v/>
      </c>
      <c r="CK683" s="86">
        <f>IFERROR(FIND("CORPO DE BOMBEIROS",consulta_completa__11[[#This Row],[14 - Inst. Atuando no Local]]),0)</f>
        <v>0</v>
      </c>
      <c r="CL683" s="86" t="str">
        <f t="shared" si="329"/>
        <v/>
      </c>
      <c r="CM683" s="86">
        <f>IFERROR(FIND("POLÍCIA RODOVIÁRIA",consulta_completa__11[[#This Row],[14 - Inst. Atuando no Local]]),0)</f>
        <v>0</v>
      </c>
      <c r="CN683" s="86" t="str">
        <f t="shared" si="330"/>
        <v/>
      </c>
      <c r="CO683" s="86">
        <f>IFERROR(FIND("POLÍCIA MILITAR",consulta_completa__11[[#This Row],[14 - Inst. Atuando no Local]]),0)</f>
        <v>0</v>
      </c>
      <c r="CP683" s="86" t="str">
        <f t="shared" si="331"/>
        <v/>
      </c>
      <c r="CQ683" s="86">
        <f>IFERROR(FIND("POLÍCIA CIVIL",consulta_completa__11[[#This Row],[14 - Inst. Atuando no Local]]),0)</f>
        <v>0</v>
      </c>
      <c r="CR683" s="86" t="str">
        <f t="shared" si="332"/>
        <v/>
      </c>
      <c r="CS683" s="86">
        <f>IFERROR(FIND("MARINHA DO BRASIL",consulta_completa__11[[#This Row],[14 - Inst. Atuando no Local]]),0)</f>
        <v>0</v>
      </c>
      <c r="CT683" s="86" t="str">
        <f t="shared" si="333"/>
        <v/>
      </c>
      <c r="CU683" s="86">
        <f>IFERROR(FIND("EMPRESA ESPECIALIZADA EM ATENDIMENTO",consulta_completa__11[[#This Row],[14 - Inst. Atuando no Local]]),0)</f>
        <v>0</v>
      </c>
      <c r="CV683" s="86" t="str">
        <f t="shared" si="334"/>
        <v/>
      </c>
      <c r="CW683" s="86">
        <f>IFERROR(FIND("IBAMA",consulta_completa__11[[#This Row],[14 - Inst. Atuando no Local]]),0)</f>
        <v>0</v>
      </c>
      <c r="CX683" s="86" t="str">
        <f t="shared" si="335"/>
        <v/>
      </c>
      <c r="CY683" s="86" t="str">
        <f>IF(consulta_completa__11[[#This Row],[14 - Inst. Atuando no Local]]="","X","")</f>
        <v/>
      </c>
      <c r="CZ683" s="86">
        <f>IFERROR(FIND("OUTRA (S)",consulta_completa__11[[#This Row],[14 - Inst. Atuando no Local]]),0)</f>
        <v>0</v>
      </c>
      <c r="DA683" s="86" t="str">
        <f t="shared" si="336"/>
        <v/>
      </c>
      <c r="DB683" s="37" t="str">
        <f t="shared" si="337"/>
        <v>Sim</v>
      </c>
      <c r="DC683" s="37" t="str">
        <f t="shared" si="338"/>
        <v>Não</v>
      </c>
      <c r="DD683" s="37" t="str">
        <f t="shared" si="339"/>
        <v>Sim</v>
      </c>
      <c r="DE683" s="89" t="str">
        <f t="shared" si="342"/>
        <v/>
      </c>
    </row>
    <row r="684" spans="1:109">
      <c r="A684" s="15">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4">
        <f>IFERROR(FIND("Óbitos/feridos",consulta_completa__11[[#This Row],[13 - Ocorrências/Ambientes Atingidos]]),0)</f>
        <v>0</v>
      </c>
      <c r="AY684" s="85" t="str">
        <f t="shared" si="311"/>
        <v/>
      </c>
      <c r="AZ684" s="84">
        <f>IFERROR(FIND("População afetada/evacuada",consulta_completa__11[[#This Row],[13 - Ocorrências/Ambientes Atingidos]]),0)</f>
        <v>0</v>
      </c>
      <c r="BA684" s="84" t="str">
        <f t="shared" si="312"/>
        <v/>
      </c>
      <c r="BB684" s="84">
        <f>IFERROR(FIND("Suspensão de abastecimento de água",consulta_completa__11[[#This Row],[13 - Ocorrências/Ambientes Atingidos]]),0)</f>
        <v>0</v>
      </c>
      <c r="BC684" s="85" t="str">
        <f t="shared" si="340"/>
        <v/>
      </c>
      <c r="BD684" s="84">
        <f>IFERROR(FIND("Rio/córrego",consulta_completa__11[[#This Row],[13 - Ocorrências/Ambientes Atingidos]]),0)</f>
        <v>0</v>
      </c>
      <c r="BE684" s="85" t="str">
        <f t="shared" si="313"/>
        <v/>
      </c>
      <c r="BF684" s="84">
        <f>IFERROR(FIND("Lago",consulta_completa__11[[#This Row],[13 - Ocorrências/Ambientes Atingidos]]),0)</f>
        <v>0</v>
      </c>
      <c r="BG684" s="85" t="str">
        <f t="shared" si="314"/>
        <v/>
      </c>
      <c r="BH684" s="84">
        <f>IFERROR(FIND("Mar",consulta_completa__11[[#This Row],[13 - Ocorrências/Ambientes Atingidos]]),0)</f>
        <v>0</v>
      </c>
      <c r="BI684" s="85" t="str">
        <f t="shared" si="315"/>
        <v/>
      </c>
      <c r="BJ684" s="84">
        <f>IFERROR(FIND("Praia",consulta_completa__11[[#This Row],[13 - Ocorrências/Ambientes Atingidos]]),0)</f>
        <v>0</v>
      </c>
      <c r="BK684" s="85" t="str">
        <f t="shared" si="316"/>
        <v/>
      </c>
      <c r="BL684" s="84">
        <f>IFERROR(FIND("Solo",consulta_completa__11[[#This Row],[13 - Ocorrências/Ambientes Atingidos]]),0)</f>
        <v>1</v>
      </c>
      <c r="BM684" s="85" t="str">
        <f t="shared" si="317"/>
        <v>X</v>
      </c>
      <c r="BN684" s="84">
        <f>IFERROR(FIND("Águas subterrâneas",consulta_completa__11[[#This Row],[13 - Ocorrências/Ambientes Atingidos]]),0)</f>
        <v>0</v>
      </c>
      <c r="BO684" s="85" t="str">
        <f t="shared" si="318"/>
        <v/>
      </c>
      <c r="BP684" s="84">
        <f>IFERROR(FIND("Atmosfera",consulta_completa__11[[#This Row],[13 - Ocorrências/Ambientes Atingidos]]),0)</f>
        <v>0</v>
      </c>
      <c r="BQ684" s="85" t="str">
        <f t="shared" si="319"/>
        <v/>
      </c>
      <c r="BR684" s="84">
        <f>IFERROR(FIND("Flora",consulta_completa__11[[#This Row],[13 - Ocorrências/Ambientes Atingidos]]),0)</f>
        <v>0</v>
      </c>
      <c r="BS684" s="85" t="str">
        <f t="shared" si="320"/>
        <v/>
      </c>
      <c r="BT684" s="84">
        <f>IFERROR(FIND("Fauna",consulta_completa__11[[#This Row],[13 - Ocorrências/Ambientes Atingidos]]),0)</f>
        <v>0</v>
      </c>
      <c r="BU684" s="85" t="str">
        <f t="shared" si="321"/>
        <v/>
      </c>
      <c r="BV684" s="84">
        <f>IFERROR(FIND("UC federal",consulta_completa__11[[#This Row],[13 - Ocorrências/Ambientes Atingidos]]),0)</f>
        <v>0</v>
      </c>
      <c r="BW684" s="85" t="str">
        <f t="shared" si="322"/>
        <v/>
      </c>
      <c r="BX684" s="84">
        <f>IFERROR(FIND("UC estadual/municipal",consulta_completa__11[[#This Row],[13 - Ocorrências/Ambientes Atingidos]]),0)</f>
        <v>0</v>
      </c>
      <c r="BY684" s="85" t="str">
        <f t="shared" si="323"/>
        <v/>
      </c>
      <c r="BZ684" s="84">
        <f>IFERROR(FIND("Outro(s)",consulta_completa__11[[#This Row],[13 - Ocorrências/Ambientes Atingidos]]),0)</f>
        <v>0</v>
      </c>
      <c r="CA684" s="85" t="str">
        <f t="shared" si="324"/>
        <v/>
      </c>
      <c r="CB684" s="84">
        <f>IFERROR(FIND("Sem dano",consulta_completa__11[[#This Row],[13 - Ocorrências/Ambientes Atingidos]]),0)</f>
        <v>0</v>
      </c>
      <c r="CC684" s="85" t="str">
        <f t="shared" si="325"/>
        <v/>
      </c>
      <c r="CD684" s="84" t="str">
        <f>IF(consulta_completa__11[[#This Row],[13 - Ocorrências/Ambientes Atingidos]]="","X","")</f>
        <v/>
      </c>
      <c r="CE684" s="86">
        <f>IFERROR(FIND("IBAMA",consulta_completa__11[[#This Row],[14 - Inst. Atuando no Local]]),0)</f>
        <v>0</v>
      </c>
      <c r="CF684" s="86" t="str">
        <f t="shared" si="326"/>
        <v/>
      </c>
      <c r="CG684" s="86">
        <f>IFERROR(FIND("OEMA",consulta_completa__11[[#This Row],[14 - Inst. Atuando no Local]]),0)</f>
        <v>0</v>
      </c>
      <c r="CH684" s="86" t="str">
        <f t="shared" si="327"/>
        <v/>
      </c>
      <c r="CI684" s="86">
        <f>IFERROR(FIND("DEFESA CIVIL",consulta_completa__11[[#This Row],[14 - Inst. Atuando no Local]]),0)</f>
        <v>0</v>
      </c>
      <c r="CJ684" s="86" t="str">
        <f t="shared" si="328"/>
        <v/>
      </c>
      <c r="CK684" s="86">
        <f>IFERROR(FIND("CORPO DE BOMBEIROS",consulta_completa__11[[#This Row],[14 - Inst. Atuando no Local]]),0)</f>
        <v>0</v>
      </c>
      <c r="CL684" s="86" t="str">
        <f t="shared" si="329"/>
        <v/>
      </c>
      <c r="CM684" s="86">
        <f>IFERROR(FIND("POLÍCIA RODOVIÁRIA",consulta_completa__11[[#This Row],[14 - Inst. Atuando no Local]]),0)</f>
        <v>0</v>
      </c>
      <c r="CN684" s="86" t="str">
        <f t="shared" si="330"/>
        <v/>
      </c>
      <c r="CO684" s="86">
        <f>IFERROR(FIND("POLÍCIA MILITAR",consulta_completa__11[[#This Row],[14 - Inst. Atuando no Local]]),0)</f>
        <v>0</v>
      </c>
      <c r="CP684" s="86" t="str">
        <f t="shared" si="331"/>
        <v/>
      </c>
      <c r="CQ684" s="86">
        <f>IFERROR(FIND("POLÍCIA CIVIL",consulta_completa__11[[#This Row],[14 - Inst. Atuando no Local]]),0)</f>
        <v>0</v>
      </c>
      <c r="CR684" s="86" t="str">
        <f t="shared" si="332"/>
        <v/>
      </c>
      <c r="CS684" s="86">
        <f>IFERROR(FIND("MARINHA DO BRASIL",consulta_completa__11[[#This Row],[14 - Inst. Atuando no Local]]),0)</f>
        <v>0</v>
      </c>
      <c r="CT684" s="86" t="str">
        <f t="shared" si="333"/>
        <v/>
      </c>
      <c r="CU684" s="86">
        <f>IFERROR(FIND("EMPRESA ESPECIALIZADA EM ATENDIMENTO",consulta_completa__11[[#This Row],[14 - Inst. Atuando no Local]]),0)</f>
        <v>0</v>
      </c>
      <c r="CV684" s="86" t="str">
        <f t="shared" si="334"/>
        <v/>
      </c>
      <c r="CW684" s="86">
        <f>IFERROR(FIND("IBAMA",consulta_completa__11[[#This Row],[14 - Inst. Atuando no Local]]),0)</f>
        <v>0</v>
      </c>
      <c r="CX684" s="86" t="str">
        <f t="shared" si="335"/>
        <v/>
      </c>
      <c r="CY684" s="86" t="str">
        <f>IF(consulta_completa__11[[#This Row],[14 - Inst. Atuando no Local]]="","X","")</f>
        <v/>
      </c>
      <c r="CZ684" s="86">
        <f>IFERROR(FIND("OUTRA (S)",consulta_completa__11[[#This Row],[14 - Inst. Atuando no Local]]),0)</f>
        <v>0</v>
      </c>
      <c r="DA684" s="86" t="str">
        <f t="shared" si="336"/>
        <v/>
      </c>
      <c r="DB684" s="37" t="str">
        <f t="shared" si="337"/>
        <v>Sim</v>
      </c>
      <c r="DC684" s="37" t="str">
        <f t="shared" si="338"/>
        <v>Não</v>
      </c>
      <c r="DD684" s="37" t="str">
        <f t="shared" si="339"/>
        <v>Sim</v>
      </c>
      <c r="DE684" s="89" t="str">
        <f t="shared" si="342"/>
        <v/>
      </c>
    </row>
    <row r="685" spans="1:109">
      <c r="A685" s="15">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4">
        <f>IFERROR(FIND("Óbitos/feridos",consulta_completa__11[[#This Row],[13 - Ocorrências/Ambientes Atingidos]]),0)</f>
        <v>0</v>
      </c>
      <c r="AY685" s="85" t="str">
        <f t="shared" si="311"/>
        <v/>
      </c>
      <c r="AZ685" s="84">
        <f>IFERROR(FIND("População afetada/evacuada",consulta_completa__11[[#This Row],[13 - Ocorrências/Ambientes Atingidos]]),0)</f>
        <v>0</v>
      </c>
      <c r="BA685" s="84" t="str">
        <f t="shared" si="312"/>
        <v/>
      </c>
      <c r="BB685" s="84">
        <f>IFERROR(FIND("Suspensão de abastecimento de água",consulta_completa__11[[#This Row],[13 - Ocorrências/Ambientes Atingidos]]),0)</f>
        <v>0</v>
      </c>
      <c r="BC685" s="85" t="str">
        <f t="shared" si="340"/>
        <v/>
      </c>
      <c r="BD685" s="84">
        <f>IFERROR(FIND("Rio/córrego",consulta_completa__11[[#This Row],[13 - Ocorrências/Ambientes Atingidos]]),0)</f>
        <v>0</v>
      </c>
      <c r="BE685" s="85" t="str">
        <f t="shared" si="313"/>
        <v/>
      </c>
      <c r="BF685" s="84">
        <f>IFERROR(FIND("Lago",consulta_completa__11[[#This Row],[13 - Ocorrências/Ambientes Atingidos]]),0)</f>
        <v>0</v>
      </c>
      <c r="BG685" s="85" t="str">
        <f t="shared" si="314"/>
        <v/>
      </c>
      <c r="BH685" s="84">
        <f>IFERROR(FIND("Mar",consulta_completa__11[[#This Row],[13 - Ocorrências/Ambientes Atingidos]]),0)</f>
        <v>1</v>
      </c>
      <c r="BI685" s="85" t="str">
        <f t="shared" si="315"/>
        <v>X</v>
      </c>
      <c r="BJ685" s="84">
        <f>IFERROR(FIND("Praia",consulta_completa__11[[#This Row],[13 - Ocorrências/Ambientes Atingidos]]),0)</f>
        <v>0</v>
      </c>
      <c r="BK685" s="85" t="str">
        <f t="shared" si="316"/>
        <v/>
      </c>
      <c r="BL685" s="84">
        <f>IFERROR(FIND("Solo",consulta_completa__11[[#This Row],[13 - Ocorrências/Ambientes Atingidos]]),0)</f>
        <v>0</v>
      </c>
      <c r="BM685" s="85" t="str">
        <f t="shared" si="317"/>
        <v/>
      </c>
      <c r="BN685" s="84">
        <f>IFERROR(FIND("Águas subterrâneas",consulta_completa__11[[#This Row],[13 - Ocorrências/Ambientes Atingidos]]),0)</f>
        <v>0</v>
      </c>
      <c r="BO685" s="85" t="str">
        <f t="shared" si="318"/>
        <v/>
      </c>
      <c r="BP685" s="84">
        <f>IFERROR(FIND("Atmosfera",consulta_completa__11[[#This Row],[13 - Ocorrências/Ambientes Atingidos]]),0)</f>
        <v>0</v>
      </c>
      <c r="BQ685" s="85" t="str">
        <f t="shared" si="319"/>
        <v/>
      </c>
      <c r="BR685" s="84">
        <f>IFERROR(FIND("Flora",consulta_completa__11[[#This Row],[13 - Ocorrências/Ambientes Atingidos]]),0)</f>
        <v>0</v>
      </c>
      <c r="BS685" s="85" t="str">
        <f t="shared" si="320"/>
        <v/>
      </c>
      <c r="BT685" s="84">
        <f>IFERROR(FIND("Fauna",consulta_completa__11[[#This Row],[13 - Ocorrências/Ambientes Atingidos]]),0)</f>
        <v>0</v>
      </c>
      <c r="BU685" s="85" t="str">
        <f t="shared" si="321"/>
        <v/>
      </c>
      <c r="BV685" s="84">
        <f>IFERROR(FIND("UC federal",consulta_completa__11[[#This Row],[13 - Ocorrências/Ambientes Atingidos]]),0)</f>
        <v>0</v>
      </c>
      <c r="BW685" s="85" t="str">
        <f t="shared" si="322"/>
        <v/>
      </c>
      <c r="BX685" s="84">
        <f>IFERROR(FIND("UC estadual/municipal",consulta_completa__11[[#This Row],[13 - Ocorrências/Ambientes Atingidos]]),0)</f>
        <v>0</v>
      </c>
      <c r="BY685" s="85" t="str">
        <f t="shared" si="323"/>
        <v/>
      </c>
      <c r="BZ685" s="84">
        <f>IFERROR(FIND("Outro(s)",consulta_completa__11[[#This Row],[13 - Ocorrências/Ambientes Atingidos]]),0)</f>
        <v>0</v>
      </c>
      <c r="CA685" s="85" t="str">
        <f t="shared" si="324"/>
        <v/>
      </c>
      <c r="CB685" s="84">
        <f>IFERROR(FIND("Sem dano",consulta_completa__11[[#This Row],[13 - Ocorrências/Ambientes Atingidos]]),0)</f>
        <v>0</v>
      </c>
      <c r="CC685" s="85" t="str">
        <f t="shared" si="325"/>
        <v/>
      </c>
      <c r="CD685" s="84" t="str">
        <f>IF(consulta_completa__11[[#This Row],[13 - Ocorrências/Ambientes Atingidos]]="","X","")</f>
        <v/>
      </c>
      <c r="CE685" s="86">
        <f>IFERROR(FIND("IBAMA",consulta_completa__11[[#This Row],[14 - Inst. Atuando no Local]]),0)</f>
        <v>0</v>
      </c>
      <c r="CF685" s="86" t="str">
        <f t="shared" si="326"/>
        <v/>
      </c>
      <c r="CG685" s="86">
        <f>IFERROR(FIND("OEMA",consulta_completa__11[[#This Row],[14 - Inst. Atuando no Local]]),0)</f>
        <v>0</v>
      </c>
      <c r="CH685" s="86" t="str">
        <f t="shared" si="327"/>
        <v/>
      </c>
      <c r="CI685" s="86">
        <f>IFERROR(FIND("DEFESA CIVIL",consulta_completa__11[[#This Row],[14 - Inst. Atuando no Local]]),0)</f>
        <v>0</v>
      </c>
      <c r="CJ685" s="86" t="str">
        <f t="shared" si="328"/>
        <v/>
      </c>
      <c r="CK685" s="86">
        <f>IFERROR(FIND("CORPO DE BOMBEIROS",consulta_completa__11[[#This Row],[14 - Inst. Atuando no Local]]),0)</f>
        <v>0</v>
      </c>
      <c r="CL685" s="86" t="str">
        <f t="shared" si="329"/>
        <v/>
      </c>
      <c r="CM685" s="86">
        <f>IFERROR(FIND("POLÍCIA RODOVIÁRIA",consulta_completa__11[[#This Row],[14 - Inst. Atuando no Local]]),0)</f>
        <v>0</v>
      </c>
      <c r="CN685" s="86" t="str">
        <f t="shared" si="330"/>
        <v/>
      </c>
      <c r="CO685" s="86">
        <f>IFERROR(FIND("POLÍCIA MILITAR",consulta_completa__11[[#This Row],[14 - Inst. Atuando no Local]]),0)</f>
        <v>0</v>
      </c>
      <c r="CP685" s="86" t="str">
        <f t="shared" si="331"/>
        <v/>
      </c>
      <c r="CQ685" s="86">
        <f>IFERROR(FIND("POLÍCIA CIVIL",consulta_completa__11[[#This Row],[14 - Inst. Atuando no Local]]),0)</f>
        <v>0</v>
      </c>
      <c r="CR685" s="86" t="str">
        <f t="shared" si="332"/>
        <v/>
      </c>
      <c r="CS685" s="86">
        <f>IFERROR(FIND("MARINHA DO BRASIL",consulta_completa__11[[#This Row],[14 - Inst. Atuando no Local]]),0)</f>
        <v>0</v>
      </c>
      <c r="CT685" s="86" t="str">
        <f t="shared" si="333"/>
        <v/>
      </c>
      <c r="CU685" s="86">
        <f>IFERROR(FIND("EMPRESA ESPECIALIZADA EM ATENDIMENTO",consulta_completa__11[[#This Row],[14 - Inst. Atuando no Local]]),0)</f>
        <v>0</v>
      </c>
      <c r="CV685" s="86" t="str">
        <f t="shared" si="334"/>
        <v/>
      </c>
      <c r="CW685" s="86">
        <f>IFERROR(FIND("IBAMA",consulta_completa__11[[#This Row],[14 - Inst. Atuando no Local]]),0)</f>
        <v>0</v>
      </c>
      <c r="CX685" s="86" t="str">
        <f t="shared" si="335"/>
        <v/>
      </c>
      <c r="CY685" s="86" t="str">
        <f>IF(consulta_completa__11[[#This Row],[14 - Inst. Atuando no Local]]="","X","")</f>
        <v/>
      </c>
      <c r="CZ685" s="86">
        <f>IFERROR(FIND("OUTRA (S)",consulta_completa__11[[#This Row],[14 - Inst. Atuando no Local]]),0)</f>
        <v>0</v>
      </c>
      <c r="DA685" s="86" t="str">
        <f t="shared" si="336"/>
        <v/>
      </c>
      <c r="DB685" s="37" t="str">
        <f t="shared" si="337"/>
        <v>Sim</v>
      </c>
      <c r="DC685" s="37" t="str">
        <f t="shared" si="338"/>
        <v>Não</v>
      </c>
      <c r="DD685" s="37" t="str">
        <f t="shared" si="339"/>
        <v>Sim</v>
      </c>
      <c r="DE685" s="89" t="str">
        <f t="shared" si="342"/>
        <v/>
      </c>
    </row>
    <row r="686" spans="1:109">
      <c r="A686" s="15">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4">
        <f>IFERROR(FIND("Óbitos/feridos",consulta_completa__11[[#This Row],[13 - Ocorrências/Ambientes Atingidos]]),0)</f>
        <v>0</v>
      </c>
      <c r="AY686" s="85" t="str">
        <f t="shared" si="311"/>
        <v/>
      </c>
      <c r="AZ686" s="84">
        <f>IFERROR(FIND("População afetada/evacuada",consulta_completa__11[[#This Row],[13 - Ocorrências/Ambientes Atingidos]]),0)</f>
        <v>0</v>
      </c>
      <c r="BA686" s="84" t="str">
        <f t="shared" si="312"/>
        <v/>
      </c>
      <c r="BB686" s="84">
        <f>IFERROR(FIND("Suspensão de abastecimento de água",consulta_completa__11[[#This Row],[13 - Ocorrências/Ambientes Atingidos]]),0)</f>
        <v>0</v>
      </c>
      <c r="BC686" s="85" t="str">
        <f t="shared" si="340"/>
        <v/>
      </c>
      <c r="BD686" s="84">
        <f>IFERROR(FIND("Rio/córrego",consulta_completa__11[[#This Row],[13 - Ocorrências/Ambientes Atingidos]]),0)</f>
        <v>0</v>
      </c>
      <c r="BE686" s="85" t="str">
        <f t="shared" si="313"/>
        <v/>
      </c>
      <c r="BF686" s="84">
        <f>IFERROR(FIND("Lago",consulta_completa__11[[#This Row],[13 - Ocorrências/Ambientes Atingidos]]),0)</f>
        <v>0</v>
      </c>
      <c r="BG686" s="85" t="str">
        <f t="shared" si="314"/>
        <v/>
      </c>
      <c r="BH686" s="84">
        <f>IFERROR(FIND("Mar",consulta_completa__11[[#This Row],[13 - Ocorrências/Ambientes Atingidos]]),0)</f>
        <v>0</v>
      </c>
      <c r="BI686" s="85" t="str">
        <f t="shared" si="315"/>
        <v/>
      </c>
      <c r="BJ686" s="84">
        <f>IFERROR(FIND("Praia",consulta_completa__11[[#This Row],[13 - Ocorrências/Ambientes Atingidos]]),0)</f>
        <v>0</v>
      </c>
      <c r="BK686" s="85" t="str">
        <f t="shared" si="316"/>
        <v/>
      </c>
      <c r="BL686" s="84">
        <f>IFERROR(FIND("Solo",consulta_completa__11[[#This Row],[13 - Ocorrências/Ambientes Atingidos]]),0)</f>
        <v>0</v>
      </c>
      <c r="BM686" s="85" t="str">
        <f t="shared" si="317"/>
        <v/>
      </c>
      <c r="BN686" s="84">
        <f>IFERROR(FIND("Águas subterrâneas",consulta_completa__11[[#This Row],[13 - Ocorrências/Ambientes Atingidos]]),0)</f>
        <v>0</v>
      </c>
      <c r="BO686" s="85" t="str">
        <f t="shared" si="318"/>
        <v/>
      </c>
      <c r="BP686" s="84">
        <f>IFERROR(FIND("Atmosfera",consulta_completa__11[[#This Row],[13 - Ocorrências/Ambientes Atingidos]]),0)</f>
        <v>0</v>
      </c>
      <c r="BQ686" s="85" t="str">
        <f t="shared" si="319"/>
        <v/>
      </c>
      <c r="BR686" s="84">
        <f>IFERROR(FIND("Flora",consulta_completa__11[[#This Row],[13 - Ocorrências/Ambientes Atingidos]]),0)</f>
        <v>0</v>
      </c>
      <c r="BS686" s="85" t="str">
        <f t="shared" si="320"/>
        <v/>
      </c>
      <c r="BT686" s="84">
        <f>IFERROR(FIND("Fauna",consulta_completa__11[[#This Row],[13 - Ocorrências/Ambientes Atingidos]]),0)</f>
        <v>0</v>
      </c>
      <c r="BU686" s="85" t="str">
        <f t="shared" si="321"/>
        <v/>
      </c>
      <c r="BV686" s="84">
        <f>IFERROR(FIND("UC federal",consulta_completa__11[[#This Row],[13 - Ocorrências/Ambientes Atingidos]]),0)</f>
        <v>0</v>
      </c>
      <c r="BW686" s="85" t="str">
        <f t="shared" si="322"/>
        <v/>
      </c>
      <c r="BX686" s="84">
        <f>IFERROR(FIND("UC estadual/municipal",consulta_completa__11[[#This Row],[13 - Ocorrências/Ambientes Atingidos]]),0)</f>
        <v>0</v>
      </c>
      <c r="BY686" s="85" t="str">
        <f t="shared" si="323"/>
        <v/>
      </c>
      <c r="BZ686" s="84">
        <f>IFERROR(FIND("Outro(s)",consulta_completa__11[[#This Row],[13 - Ocorrências/Ambientes Atingidos]]),0)</f>
        <v>1</v>
      </c>
      <c r="CA686" s="85" t="str">
        <f t="shared" si="324"/>
        <v>X</v>
      </c>
      <c r="CB686" s="84">
        <f>IFERROR(FIND("Sem dano",consulta_completa__11[[#This Row],[13 - Ocorrências/Ambientes Atingidos]]),0)</f>
        <v>0</v>
      </c>
      <c r="CC686" s="85" t="str">
        <f t="shared" si="325"/>
        <v/>
      </c>
      <c r="CD686" s="84" t="str">
        <f>IF(consulta_completa__11[[#This Row],[13 - Ocorrências/Ambientes Atingidos]]="","X","")</f>
        <v/>
      </c>
      <c r="CE686" s="86">
        <f>IFERROR(FIND("IBAMA",consulta_completa__11[[#This Row],[14 - Inst. Atuando no Local]]),0)</f>
        <v>0</v>
      </c>
      <c r="CF686" s="86" t="str">
        <f t="shared" si="326"/>
        <v/>
      </c>
      <c r="CG686" s="86">
        <f>IFERROR(FIND("OEMA",consulta_completa__11[[#This Row],[14 - Inst. Atuando no Local]]),0)</f>
        <v>0</v>
      </c>
      <c r="CH686" s="86" t="str">
        <f t="shared" si="327"/>
        <v/>
      </c>
      <c r="CI686" s="86">
        <f>IFERROR(FIND("DEFESA CIVIL",consulta_completa__11[[#This Row],[14 - Inst. Atuando no Local]]),0)</f>
        <v>0</v>
      </c>
      <c r="CJ686" s="86" t="str">
        <f t="shared" si="328"/>
        <v/>
      </c>
      <c r="CK686" s="86">
        <f>IFERROR(FIND("CORPO DE BOMBEIROS",consulta_completa__11[[#This Row],[14 - Inst. Atuando no Local]]),0)</f>
        <v>0</v>
      </c>
      <c r="CL686" s="86" t="str">
        <f t="shared" si="329"/>
        <v/>
      </c>
      <c r="CM686" s="86">
        <f>IFERROR(FIND("POLÍCIA RODOVIÁRIA",consulta_completa__11[[#This Row],[14 - Inst. Atuando no Local]]),0)</f>
        <v>0</v>
      </c>
      <c r="CN686" s="86" t="str">
        <f t="shared" si="330"/>
        <v/>
      </c>
      <c r="CO686" s="86">
        <f>IFERROR(FIND("POLÍCIA MILITAR",consulta_completa__11[[#This Row],[14 - Inst. Atuando no Local]]),0)</f>
        <v>0</v>
      </c>
      <c r="CP686" s="86" t="str">
        <f t="shared" si="331"/>
        <v/>
      </c>
      <c r="CQ686" s="86">
        <f>IFERROR(FIND("POLÍCIA CIVIL",consulta_completa__11[[#This Row],[14 - Inst. Atuando no Local]]),0)</f>
        <v>0</v>
      </c>
      <c r="CR686" s="86" t="str">
        <f t="shared" si="332"/>
        <v/>
      </c>
      <c r="CS686" s="86">
        <f>IFERROR(FIND("MARINHA DO BRASIL",consulta_completa__11[[#This Row],[14 - Inst. Atuando no Local]]),0)</f>
        <v>0</v>
      </c>
      <c r="CT686" s="86" t="str">
        <f t="shared" si="333"/>
        <v/>
      </c>
      <c r="CU686" s="86">
        <f>IFERROR(FIND("EMPRESA ESPECIALIZADA EM ATENDIMENTO",consulta_completa__11[[#This Row],[14 - Inst. Atuando no Local]]),0)</f>
        <v>0</v>
      </c>
      <c r="CV686" s="86" t="str">
        <f t="shared" si="334"/>
        <v/>
      </c>
      <c r="CW686" s="86">
        <f>IFERROR(FIND("IBAMA",consulta_completa__11[[#This Row],[14 - Inst. Atuando no Local]]),0)</f>
        <v>0</v>
      </c>
      <c r="CX686" s="86" t="str">
        <f t="shared" si="335"/>
        <v/>
      </c>
      <c r="CY686" s="86" t="str">
        <f>IF(consulta_completa__11[[#This Row],[14 - Inst. Atuando no Local]]="","X","")</f>
        <v/>
      </c>
      <c r="CZ686" s="86">
        <f>IFERROR(FIND("OUTRA (S)",consulta_completa__11[[#This Row],[14 - Inst. Atuando no Local]]),0)</f>
        <v>0</v>
      </c>
      <c r="DA686" s="86" t="str">
        <f t="shared" si="336"/>
        <v/>
      </c>
      <c r="DB686" s="37" t="str">
        <f t="shared" si="337"/>
        <v>Sim</v>
      </c>
      <c r="DC686" s="37" t="str">
        <f t="shared" si="338"/>
        <v>Não</v>
      </c>
      <c r="DD686" s="37" t="str">
        <f t="shared" si="339"/>
        <v>Sim</v>
      </c>
      <c r="DE686" s="89" t="str">
        <f t="shared" si="342"/>
        <v/>
      </c>
    </row>
    <row r="687" spans="1:109">
      <c r="A687" s="15">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4">
        <f>IFERROR(FIND("Óbitos/feridos",consulta_completa__11[[#This Row],[13 - Ocorrências/Ambientes Atingidos]]),0)</f>
        <v>0</v>
      </c>
      <c r="AY687" s="85" t="str">
        <f t="shared" si="311"/>
        <v/>
      </c>
      <c r="AZ687" s="84">
        <f>IFERROR(FIND("População afetada/evacuada",consulta_completa__11[[#This Row],[13 - Ocorrências/Ambientes Atingidos]]),0)</f>
        <v>0</v>
      </c>
      <c r="BA687" s="84" t="str">
        <f t="shared" si="312"/>
        <v/>
      </c>
      <c r="BB687" s="84">
        <f>IFERROR(FIND("Suspensão de abastecimento de água",consulta_completa__11[[#This Row],[13 - Ocorrências/Ambientes Atingidos]]),0)</f>
        <v>0</v>
      </c>
      <c r="BC687" s="85" t="str">
        <f t="shared" si="340"/>
        <v/>
      </c>
      <c r="BD687" s="84">
        <f>IFERROR(FIND("Rio/córrego",consulta_completa__11[[#This Row],[13 - Ocorrências/Ambientes Atingidos]]),0)</f>
        <v>0</v>
      </c>
      <c r="BE687" s="85" t="str">
        <f t="shared" si="313"/>
        <v/>
      </c>
      <c r="BF687" s="84">
        <f>IFERROR(FIND("Lago",consulta_completa__11[[#This Row],[13 - Ocorrências/Ambientes Atingidos]]),0)</f>
        <v>0</v>
      </c>
      <c r="BG687" s="85" t="str">
        <f t="shared" si="314"/>
        <v/>
      </c>
      <c r="BH687" s="84">
        <f>IFERROR(FIND("Mar",consulta_completa__11[[#This Row],[13 - Ocorrências/Ambientes Atingidos]]),0)</f>
        <v>0</v>
      </c>
      <c r="BI687" s="85" t="str">
        <f t="shared" si="315"/>
        <v/>
      </c>
      <c r="BJ687" s="84">
        <f>IFERROR(FIND("Praia",consulta_completa__11[[#This Row],[13 - Ocorrências/Ambientes Atingidos]]),0)</f>
        <v>1</v>
      </c>
      <c r="BK687" s="85" t="str">
        <f t="shared" si="316"/>
        <v>X</v>
      </c>
      <c r="BL687" s="84">
        <f>IFERROR(FIND("Solo",consulta_completa__11[[#This Row],[13 - Ocorrências/Ambientes Atingidos]]),0)</f>
        <v>0</v>
      </c>
      <c r="BM687" s="85" t="str">
        <f t="shared" si="317"/>
        <v/>
      </c>
      <c r="BN687" s="84">
        <f>IFERROR(FIND("Águas subterrâneas",consulta_completa__11[[#This Row],[13 - Ocorrências/Ambientes Atingidos]]),0)</f>
        <v>0</v>
      </c>
      <c r="BO687" s="85" t="str">
        <f t="shared" si="318"/>
        <v/>
      </c>
      <c r="BP687" s="84">
        <f>IFERROR(FIND("Atmosfera",consulta_completa__11[[#This Row],[13 - Ocorrências/Ambientes Atingidos]]),0)</f>
        <v>0</v>
      </c>
      <c r="BQ687" s="85" t="str">
        <f t="shared" si="319"/>
        <v/>
      </c>
      <c r="BR687" s="84">
        <f>IFERROR(FIND("Flora",consulta_completa__11[[#This Row],[13 - Ocorrências/Ambientes Atingidos]]),0)</f>
        <v>0</v>
      </c>
      <c r="BS687" s="85" t="str">
        <f t="shared" si="320"/>
        <v/>
      </c>
      <c r="BT687" s="84">
        <f>IFERROR(FIND("Fauna",consulta_completa__11[[#This Row],[13 - Ocorrências/Ambientes Atingidos]]),0)</f>
        <v>0</v>
      </c>
      <c r="BU687" s="85" t="str">
        <f t="shared" si="321"/>
        <v/>
      </c>
      <c r="BV687" s="84">
        <f>IFERROR(FIND("UC federal",consulta_completa__11[[#This Row],[13 - Ocorrências/Ambientes Atingidos]]),0)</f>
        <v>0</v>
      </c>
      <c r="BW687" s="85" t="str">
        <f t="shared" si="322"/>
        <v/>
      </c>
      <c r="BX687" s="84">
        <f>IFERROR(FIND("UC estadual/municipal",consulta_completa__11[[#This Row],[13 - Ocorrências/Ambientes Atingidos]]),0)</f>
        <v>0</v>
      </c>
      <c r="BY687" s="85" t="str">
        <f t="shared" si="323"/>
        <v/>
      </c>
      <c r="BZ687" s="84">
        <f>IFERROR(FIND("Outro(s)",consulta_completa__11[[#This Row],[13 - Ocorrências/Ambientes Atingidos]]),0)</f>
        <v>0</v>
      </c>
      <c r="CA687" s="85" t="str">
        <f t="shared" si="324"/>
        <v/>
      </c>
      <c r="CB687" s="84">
        <f>IFERROR(FIND("Sem dano",consulta_completa__11[[#This Row],[13 - Ocorrências/Ambientes Atingidos]]),0)</f>
        <v>0</v>
      </c>
      <c r="CC687" s="85" t="str">
        <f t="shared" si="325"/>
        <v/>
      </c>
      <c r="CD687" s="84" t="str">
        <f>IF(consulta_completa__11[[#This Row],[13 - Ocorrências/Ambientes Atingidos]]="","X","")</f>
        <v/>
      </c>
      <c r="CE687" s="86">
        <f>IFERROR(FIND("IBAMA",consulta_completa__11[[#This Row],[14 - Inst. Atuando no Local]]),0)</f>
        <v>0</v>
      </c>
      <c r="CF687" s="86" t="str">
        <f t="shared" si="326"/>
        <v/>
      </c>
      <c r="CG687" s="86">
        <f>IFERROR(FIND("OEMA",consulta_completa__11[[#This Row],[14 - Inst. Atuando no Local]]),0)</f>
        <v>0</v>
      </c>
      <c r="CH687" s="86" t="str">
        <f t="shared" si="327"/>
        <v/>
      </c>
      <c r="CI687" s="86">
        <f>IFERROR(FIND("DEFESA CIVIL",consulta_completa__11[[#This Row],[14 - Inst. Atuando no Local]]),0)</f>
        <v>0</v>
      </c>
      <c r="CJ687" s="86" t="str">
        <f t="shared" si="328"/>
        <v/>
      </c>
      <c r="CK687" s="86">
        <f>IFERROR(FIND("CORPO DE BOMBEIROS",consulta_completa__11[[#This Row],[14 - Inst. Atuando no Local]]),0)</f>
        <v>0</v>
      </c>
      <c r="CL687" s="86" t="str">
        <f t="shared" si="329"/>
        <v/>
      </c>
      <c r="CM687" s="86">
        <f>IFERROR(FIND("POLÍCIA RODOVIÁRIA",consulta_completa__11[[#This Row],[14 - Inst. Atuando no Local]]),0)</f>
        <v>0</v>
      </c>
      <c r="CN687" s="86" t="str">
        <f t="shared" si="330"/>
        <v/>
      </c>
      <c r="CO687" s="86">
        <f>IFERROR(FIND("POLÍCIA MILITAR",consulta_completa__11[[#This Row],[14 - Inst. Atuando no Local]]),0)</f>
        <v>0</v>
      </c>
      <c r="CP687" s="86" t="str">
        <f t="shared" si="331"/>
        <v/>
      </c>
      <c r="CQ687" s="86">
        <f>IFERROR(FIND("POLÍCIA CIVIL",consulta_completa__11[[#This Row],[14 - Inst. Atuando no Local]]),0)</f>
        <v>0</v>
      </c>
      <c r="CR687" s="86" t="str">
        <f t="shared" si="332"/>
        <v/>
      </c>
      <c r="CS687" s="86">
        <f>IFERROR(FIND("MARINHA DO BRASIL",consulta_completa__11[[#This Row],[14 - Inst. Atuando no Local]]),0)</f>
        <v>0</v>
      </c>
      <c r="CT687" s="86" t="str">
        <f t="shared" si="333"/>
        <v/>
      </c>
      <c r="CU687" s="86">
        <f>IFERROR(FIND("EMPRESA ESPECIALIZADA EM ATENDIMENTO",consulta_completa__11[[#This Row],[14 - Inst. Atuando no Local]]),0)</f>
        <v>0</v>
      </c>
      <c r="CV687" s="86" t="str">
        <f t="shared" si="334"/>
        <v/>
      </c>
      <c r="CW687" s="86">
        <f>IFERROR(FIND("IBAMA",consulta_completa__11[[#This Row],[14 - Inst. Atuando no Local]]),0)</f>
        <v>0</v>
      </c>
      <c r="CX687" s="86" t="str">
        <f t="shared" si="335"/>
        <v/>
      </c>
      <c r="CY687" s="86" t="str">
        <f>IF(consulta_completa__11[[#This Row],[14 - Inst. Atuando no Local]]="","X","")</f>
        <v/>
      </c>
      <c r="CZ687" s="86">
        <f>IFERROR(FIND("OUTRA (S)",consulta_completa__11[[#This Row],[14 - Inst. Atuando no Local]]),0)</f>
        <v>0</v>
      </c>
      <c r="DA687" s="86" t="str">
        <f t="shared" si="336"/>
        <v/>
      </c>
      <c r="DB687" s="37" t="str">
        <f t="shared" si="337"/>
        <v>Sim</v>
      </c>
      <c r="DC687" s="37" t="str">
        <f t="shared" si="338"/>
        <v>Não</v>
      </c>
      <c r="DD687" s="37" t="str">
        <f t="shared" si="339"/>
        <v>Sim</v>
      </c>
      <c r="DE687" s="89" t="str">
        <f t="shared" si="342"/>
        <v/>
      </c>
    </row>
    <row r="688" spans="1:109">
      <c r="A688" s="15">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4">
        <f>IFERROR(FIND("Óbitos/feridos",consulta_completa__11[[#This Row],[13 - Ocorrências/Ambientes Atingidos]]),0)</f>
        <v>0</v>
      </c>
      <c r="AY688" s="85" t="str">
        <f t="shared" si="311"/>
        <v/>
      </c>
      <c r="AZ688" s="84">
        <f>IFERROR(FIND("População afetada/evacuada",consulta_completa__11[[#This Row],[13 - Ocorrências/Ambientes Atingidos]]),0)</f>
        <v>0</v>
      </c>
      <c r="BA688" s="84" t="str">
        <f t="shared" si="312"/>
        <v/>
      </c>
      <c r="BB688" s="84">
        <f>IFERROR(FIND("Suspensão de abastecimento de água",consulta_completa__11[[#This Row],[13 - Ocorrências/Ambientes Atingidos]]),0)</f>
        <v>0</v>
      </c>
      <c r="BC688" s="85" t="str">
        <f t="shared" si="340"/>
        <v/>
      </c>
      <c r="BD688" s="84">
        <f>IFERROR(FIND("Rio/córrego",consulta_completa__11[[#This Row],[13 - Ocorrências/Ambientes Atingidos]]),0)</f>
        <v>0</v>
      </c>
      <c r="BE688" s="85" t="str">
        <f t="shared" si="313"/>
        <v/>
      </c>
      <c r="BF688" s="84">
        <f>IFERROR(FIND("Lago",consulta_completa__11[[#This Row],[13 - Ocorrências/Ambientes Atingidos]]),0)</f>
        <v>0</v>
      </c>
      <c r="BG688" s="85" t="str">
        <f t="shared" si="314"/>
        <v/>
      </c>
      <c r="BH688" s="84">
        <f>IFERROR(FIND("Mar",consulta_completa__11[[#This Row],[13 - Ocorrências/Ambientes Atingidos]]),0)</f>
        <v>1</v>
      </c>
      <c r="BI688" s="85" t="str">
        <f t="shared" si="315"/>
        <v>X</v>
      </c>
      <c r="BJ688" s="84">
        <f>IFERROR(FIND("Praia",consulta_completa__11[[#This Row],[13 - Ocorrências/Ambientes Atingidos]]),0)</f>
        <v>0</v>
      </c>
      <c r="BK688" s="85" t="str">
        <f t="shared" si="316"/>
        <v/>
      </c>
      <c r="BL688" s="84">
        <f>IFERROR(FIND("Solo",consulta_completa__11[[#This Row],[13 - Ocorrências/Ambientes Atingidos]]),0)</f>
        <v>0</v>
      </c>
      <c r="BM688" s="85" t="str">
        <f t="shared" si="317"/>
        <v/>
      </c>
      <c r="BN688" s="84">
        <f>IFERROR(FIND("Águas subterrâneas",consulta_completa__11[[#This Row],[13 - Ocorrências/Ambientes Atingidos]]),0)</f>
        <v>0</v>
      </c>
      <c r="BO688" s="85" t="str">
        <f t="shared" si="318"/>
        <v/>
      </c>
      <c r="BP688" s="84">
        <f>IFERROR(FIND("Atmosfera",consulta_completa__11[[#This Row],[13 - Ocorrências/Ambientes Atingidos]]),0)</f>
        <v>0</v>
      </c>
      <c r="BQ688" s="85" t="str">
        <f t="shared" si="319"/>
        <v/>
      </c>
      <c r="BR688" s="84">
        <f>IFERROR(FIND("Flora",consulta_completa__11[[#This Row],[13 - Ocorrências/Ambientes Atingidos]]),0)</f>
        <v>0</v>
      </c>
      <c r="BS688" s="85" t="str">
        <f t="shared" si="320"/>
        <v/>
      </c>
      <c r="BT688" s="84">
        <f>IFERROR(FIND("Fauna",consulta_completa__11[[#This Row],[13 - Ocorrências/Ambientes Atingidos]]),0)</f>
        <v>0</v>
      </c>
      <c r="BU688" s="85" t="str">
        <f t="shared" si="321"/>
        <v/>
      </c>
      <c r="BV688" s="84">
        <f>IFERROR(FIND("UC federal",consulta_completa__11[[#This Row],[13 - Ocorrências/Ambientes Atingidos]]),0)</f>
        <v>0</v>
      </c>
      <c r="BW688" s="85" t="str">
        <f t="shared" si="322"/>
        <v/>
      </c>
      <c r="BX688" s="84">
        <f>IFERROR(FIND("UC estadual/municipal",consulta_completa__11[[#This Row],[13 - Ocorrências/Ambientes Atingidos]]),0)</f>
        <v>0</v>
      </c>
      <c r="BY688" s="85" t="str">
        <f t="shared" si="323"/>
        <v/>
      </c>
      <c r="BZ688" s="84">
        <f>IFERROR(FIND("Outro(s)",consulta_completa__11[[#This Row],[13 - Ocorrências/Ambientes Atingidos]]),0)</f>
        <v>0</v>
      </c>
      <c r="CA688" s="85" t="str">
        <f t="shared" si="324"/>
        <v/>
      </c>
      <c r="CB688" s="84">
        <f>IFERROR(FIND("Sem dano",consulta_completa__11[[#This Row],[13 - Ocorrências/Ambientes Atingidos]]),0)</f>
        <v>0</v>
      </c>
      <c r="CC688" s="85" t="str">
        <f t="shared" si="325"/>
        <v/>
      </c>
      <c r="CD688" s="84" t="str">
        <f>IF(consulta_completa__11[[#This Row],[13 - Ocorrências/Ambientes Atingidos]]="","X","")</f>
        <v/>
      </c>
      <c r="CE688" s="86">
        <f>IFERROR(FIND("IBAMA",consulta_completa__11[[#This Row],[14 - Inst. Atuando no Local]]),0)</f>
        <v>0</v>
      </c>
      <c r="CF688" s="86" t="str">
        <f t="shared" si="326"/>
        <v/>
      </c>
      <c r="CG688" s="86">
        <f>IFERROR(FIND("OEMA",consulta_completa__11[[#This Row],[14 - Inst. Atuando no Local]]),0)</f>
        <v>0</v>
      </c>
      <c r="CH688" s="86" t="str">
        <f t="shared" si="327"/>
        <v/>
      </c>
      <c r="CI688" s="86">
        <f>IFERROR(FIND("DEFESA CIVIL",consulta_completa__11[[#This Row],[14 - Inst. Atuando no Local]]),0)</f>
        <v>0</v>
      </c>
      <c r="CJ688" s="86" t="str">
        <f t="shared" si="328"/>
        <v/>
      </c>
      <c r="CK688" s="86">
        <f>IFERROR(FIND("CORPO DE BOMBEIROS",consulta_completa__11[[#This Row],[14 - Inst. Atuando no Local]]),0)</f>
        <v>0</v>
      </c>
      <c r="CL688" s="86" t="str">
        <f t="shared" si="329"/>
        <v/>
      </c>
      <c r="CM688" s="86">
        <f>IFERROR(FIND("POLÍCIA RODOVIÁRIA",consulta_completa__11[[#This Row],[14 - Inst. Atuando no Local]]),0)</f>
        <v>0</v>
      </c>
      <c r="CN688" s="86" t="str">
        <f t="shared" si="330"/>
        <v/>
      </c>
      <c r="CO688" s="86">
        <f>IFERROR(FIND("POLÍCIA MILITAR",consulta_completa__11[[#This Row],[14 - Inst. Atuando no Local]]),0)</f>
        <v>0</v>
      </c>
      <c r="CP688" s="86" t="str">
        <f t="shared" si="331"/>
        <v/>
      </c>
      <c r="CQ688" s="86">
        <f>IFERROR(FIND("POLÍCIA CIVIL",consulta_completa__11[[#This Row],[14 - Inst. Atuando no Local]]),0)</f>
        <v>0</v>
      </c>
      <c r="CR688" s="86" t="str">
        <f t="shared" si="332"/>
        <v/>
      </c>
      <c r="CS688" s="86">
        <f>IFERROR(FIND("MARINHA DO BRASIL",consulta_completa__11[[#This Row],[14 - Inst. Atuando no Local]]),0)</f>
        <v>0</v>
      </c>
      <c r="CT688" s="86" t="str">
        <f t="shared" si="333"/>
        <v/>
      </c>
      <c r="CU688" s="86">
        <f>IFERROR(FIND("EMPRESA ESPECIALIZADA EM ATENDIMENTO",consulta_completa__11[[#This Row],[14 - Inst. Atuando no Local]]),0)</f>
        <v>0</v>
      </c>
      <c r="CV688" s="86" t="str">
        <f t="shared" si="334"/>
        <v/>
      </c>
      <c r="CW688" s="86">
        <f>IFERROR(FIND("IBAMA",consulta_completa__11[[#This Row],[14 - Inst. Atuando no Local]]),0)</f>
        <v>0</v>
      </c>
      <c r="CX688" s="86" t="str">
        <f t="shared" si="335"/>
        <v/>
      </c>
      <c r="CY688" s="86" t="str">
        <f>IF(consulta_completa__11[[#This Row],[14 - Inst. Atuando no Local]]="","X","")</f>
        <v/>
      </c>
      <c r="CZ688" s="86">
        <f>IFERROR(FIND("OUTRA (S)",consulta_completa__11[[#This Row],[14 - Inst. Atuando no Local]]),0)</f>
        <v>0</v>
      </c>
      <c r="DA688" s="86" t="str">
        <f t="shared" si="336"/>
        <v/>
      </c>
      <c r="DB688" s="37" t="str">
        <f t="shared" si="337"/>
        <v>Sim</v>
      </c>
      <c r="DC688" s="37" t="str">
        <f t="shared" si="338"/>
        <v>Não</v>
      </c>
      <c r="DD688" s="37" t="str">
        <f t="shared" si="339"/>
        <v>Sim</v>
      </c>
      <c r="DE688" s="89" t="str">
        <f t="shared" si="342"/>
        <v/>
      </c>
    </row>
    <row r="689" spans="1:109">
      <c r="A689" s="15">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4">
        <f>IFERROR(FIND("Óbitos/feridos",consulta_completa__11[[#This Row],[13 - Ocorrências/Ambientes Atingidos]]),0)</f>
        <v>0</v>
      </c>
      <c r="AY689" s="85" t="str">
        <f t="shared" si="311"/>
        <v/>
      </c>
      <c r="AZ689" s="84">
        <f>IFERROR(FIND("População afetada/evacuada",consulta_completa__11[[#This Row],[13 - Ocorrências/Ambientes Atingidos]]),0)</f>
        <v>0</v>
      </c>
      <c r="BA689" s="84" t="str">
        <f t="shared" si="312"/>
        <v/>
      </c>
      <c r="BB689" s="84">
        <f>IFERROR(FIND("Suspensão de abastecimento de água",consulta_completa__11[[#This Row],[13 - Ocorrências/Ambientes Atingidos]]),0)</f>
        <v>0</v>
      </c>
      <c r="BC689" s="85" t="str">
        <f t="shared" si="340"/>
        <v/>
      </c>
      <c r="BD689" s="84">
        <f>IFERROR(FIND("Rio/córrego",consulta_completa__11[[#This Row],[13 - Ocorrências/Ambientes Atingidos]]),0)</f>
        <v>0</v>
      </c>
      <c r="BE689" s="85" t="str">
        <f t="shared" si="313"/>
        <v/>
      </c>
      <c r="BF689" s="84">
        <f>IFERROR(FIND("Lago",consulta_completa__11[[#This Row],[13 - Ocorrências/Ambientes Atingidos]]),0)</f>
        <v>0</v>
      </c>
      <c r="BG689" s="85" t="str">
        <f t="shared" si="314"/>
        <v/>
      </c>
      <c r="BH689" s="84">
        <f>IFERROR(FIND("Mar",consulta_completa__11[[#This Row],[13 - Ocorrências/Ambientes Atingidos]]),0)</f>
        <v>1</v>
      </c>
      <c r="BI689" s="85" t="str">
        <f t="shared" si="315"/>
        <v>X</v>
      </c>
      <c r="BJ689" s="84">
        <f>IFERROR(FIND("Praia",consulta_completa__11[[#This Row],[13 - Ocorrências/Ambientes Atingidos]]),0)</f>
        <v>0</v>
      </c>
      <c r="BK689" s="85" t="str">
        <f t="shared" si="316"/>
        <v/>
      </c>
      <c r="BL689" s="84">
        <f>IFERROR(FIND("Solo",consulta_completa__11[[#This Row],[13 - Ocorrências/Ambientes Atingidos]]),0)</f>
        <v>0</v>
      </c>
      <c r="BM689" s="85" t="str">
        <f t="shared" si="317"/>
        <v/>
      </c>
      <c r="BN689" s="84">
        <f>IFERROR(FIND("Águas subterrâneas",consulta_completa__11[[#This Row],[13 - Ocorrências/Ambientes Atingidos]]),0)</f>
        <v>0</v>
      </c>
      <c r="BO689" s="85" t="str">
        <f t="shared" si="318"/>
        <v/>
      </c>
      <c r="BP689" s="84">
        <f>IFERROR(FIND("Atmosfera",consulta_completa__11[[#This Row],[13 - Ocorrências/Ambientes Atingidos]]),0)</f>
        <v>0</v>
      </c>
      <c r="BQ689" s="85" t="str">
        <f t="shared" si="319"/>
        <v/>
      </c>
      <c r="BR689" s="84">
        <f>IFERROR(FIND("Flora",consulta_completa__11[[#This Row],[13 - Ocorrências/Ambientes Atingidos]]),0)</f>
        <v>0</v>
      </c>
      <c r="BS689" s="85" t="str">
        <f t="shared" si="320"/>
        <v/>
      </c>
      <c r="BT689" s="84">
        <f>IFERROR(FIND("Fauna",consulta_completa__11[[#This Row],[13 - Ocorrências/Ambientes Atingidos]]),0)</f>
        <v>0</v>
      </c>
      <c r="BU689" s="85" t="str">
        <f t="shared" si="321"/>
        <v/>
      </c>
      <c r="BV689" s="84">
        <f>IFERROR(FIND("UC federal",consulta_completa__11[[#This Row],[13 - Ocorrências/Ambientes Atingidos]]),0)</f>
        <v>0</v>
      </c>
      <c r="BW689" s="85" t="str">
        <f t="shared" si="322"/>
        <v/>
      </c>
      <c r="BX689" s="84">
        <f>IFERROR(FIND("UC estadual/municipal",consulta_completa__11[[#This Row],[13 - Ocorrências/Ambientes Atingidos]]),0)</f>
        <v>0</v>
      </c>
      <c r="BY689" s="85" t="str">
        <f t="shared" si="323"/>
        <v/>
      </c>
      <c r="BZ689" s="84">
        <f>IFERROR(FIND("Outro(s)",consulta_completa__11[[#This Row],[13 - Ocorrências/Ambientes Atingidos]]),0)</f>
        <v>0</v>
      </c>
      <c r="CA689" s="85" t="str">
        <f t="shared" si="324"/>
        <v/>
      </c>
      <c r="CB689" s="84">
        <f>IFERROR(FIND("Sem dano",consulta_completa__11[[#This Row],[13 - Ocorrências/Ambientes Atingidos]]),0)</f>
        <v>0</v>
      </c>
      <c r="CC689" s="85" t="str">
        <f t="shared" si="325"/>
        <v/>
      </c>
      <c r="CD689" s="84" t="str">
        <f>IF(consulta_completa__11[[#This Row],[13 - Ocorrências/Ambientes Atingidos]]="","X","")</f>
        <v/>
      </c>
      <c r="CE689" s="86">
        <f>IFERROR(FIND("IBAMA",consulta_completa__11[[#This Row],[14 - Inst. Atuando no Local]]),0)</f>
        <v>0</v>
      </c>
      <c r="CF689" s="86" t="str">
        <f t="shared" si="326"/>
        <v/>
      </c>
      <c r="CG689" s="86">
        <f>IFERROR(FIND("OEMA",consulta_completa__11[[#This Row],[14 - Inst. Atuando no Local]]),0)</f>
        <v>0</v>
      </c>
      <c r="CH689" s="86" t="str">
        <f t="shared" si="327"/>
        <v/>
      </c>
      <c r="CI689" s="86">
        <f>IFERROR(FIND("DEFESA CIVIL",consulta_completa__11[[#This Row],[14 - Inst. Atuando no Local]]),0)</f>
        <v>0</v>
      </c>
      <c r="CJ689" s="86" t="str">
        <f t="shared" si="328"/>
        <v/>
      </c>
      <c r="CK689" s="86">
        <f>IFERROR(FIND("CORPO DE BOMBEIROS",consulta_completa__11[[#This Row],[14 - Inst. Atuando no Local]]),0)</f>
        <v>0</v>
      </c>
      <c r="CL689" s="86" t="str">
        <f t="shared" si="329"/>
        <v/>
      </c>
      <c r="CM689" s="86">
        <f>IFERROR(FIND("POLÍCIA RODOVIÁRIA",consulta_completa__11[[#This Row],[14 - Inst. Atuando no Local]]),0)</f>
        <v>0</v>
      </c>
      <c r="CN689" s="86" t="str">
        <f t="shared" si="330"/>
        <v/>
      </c>
      <c r="CO689" s="86">
        <f>IFERROR(FIND("POLÍCIA MILITAR",consulta_completa__11[[#This Row],[14 - Inst. Atuando no Local]]),0)</f>
        <v>0</v>
      </c>
      <c r="CP689" s="86" t="str">
        <f t="shared" si="331"/>
        <v/>
      </c>
      <c r="CQ689" s="86">
        <f>IFERROR(FIND("POLÍCIA CIVIL",consulta_completa__11[[#This Row],[14 - Inst. Atuando no Local]]),0)</f>
        <v>0</v>
      </c>
      <c r="CR689" s="86" t="str">
        <f t="shared" si="332"/>
        <v/>
      </c>
      <c r="CS689" s="86">
        <f>IFERROR(FIND("MARINHA DO BRASIL",consulta_completa__11[[#This Row],[14 - Inst. Atuando no Local]]),0)</f>
        <v>0</v>
      </c>
      <c r="CT689" s="86" t="str">
        <f t="shared" si="333"/>
        <v/>
      </c>
      <c r="CU689" s="86">
        <f>IFERROR(FIND("EMPRESA ESPECIALIZADA EM ATENDIMENTO",consulta_completa__11[[#This Row],[14 - Inst. Atuando no Local]]),0)</f>
        <v>0</v>
      </c>
      <c r="CV689" s="86" t="str">
        <f t="shared" si="334"/>
        <v/>
      </c>
      <c r="CW689" s="86">
        <f>IFERROR(FIND("IBAMA",consulta_completa__11[[#This Row],[14 - Inst. Atuando no Local]]),0)</f>
        <v>0</v>
      </c>
      <c r="CX689" s="86" t="str">
        <f t="shared" si="335"/>
        <v/>
      </c>
      <c r="CY689" s="86" t="str">
        <f>IF(consulta_completa__11[[#This Row],[14 - Inst. Atuando no Local]]="","X","")</f>
        <v>X</v>
      </c>
      <c r="CZ689" s="86">
        <f>IFERROR(FIND("OUTRA (S)",consulta_completa__11[[#This Row],[14 - Inst. Atuando no Local]]),0)</f>
        <v>0</v>
      </c>
      <c r="DA689" s="86" t="str">
        <f t="shared" si="336"/>
        <v/>
      </c>
      <c r="DB689" s="37" t="str">
        <f t="shared" si="337"/>
        <v>Sim</v>
      </c>
      <c r="DC689" s="37" t="str">
        <f t="shared" si="338"/>
        <v>Não</v>
      </c>
      <c r="DD689" s="37" t="str">
        <f t="shared" si="339"/>
        <v>Sim</v>
      </c>
      <c r="DE689" s="89" t="str">
        <f t="shared" si="342"/>
        <v/>
      </c>
    </row>
    <row r="690" spans="1:109">
      <c r="A690" s="15">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4">
        <f>IFERROR(FIND("Óbitos/feridos",consulta_completa__11[[#This Row],[13 - Ocorrências/Ambientes Atingidos]]),0)</f>
        <v>0</v>
      </c>
      <c r="AY690" s="85" t="str">
        <f t="shared" si="311"/>
        <v/>
      </c>
      <c r="AZ690" s="84">
        <f>IFERROR(FIND("População afetada/evacuada",consulta_completa__11[[#This Row],[13 - Ocorrências/Ambientes Atingidos]]),0)</f>
        <v>0</v>
      </c>
      <c r="BA690" s="84" t="str">
        <f t="shared" si="312"/>
        <v/>
      </c>
      <c r="BB690" s="84">
        <f>IFERROR(FIND("Suspensão de abastecimento de água",consulta_completa__11[[#This Row],[13 - Ocorrências/Ambientes Atingidos]]),0)</f>
        <v>0</v>
      </c>
      <c r="BC690" s="85" t="str">
        <f t="shared" si="340"/>
        <v/>
      </c>
      <c r="BD690" s="84">
        <f>IFERROR(FIND("Rio/córrego",consulta_completa__11[[#This Row],[13 - Ocorrências/Ambientes Atingidos]]),0)</f>
        <v>0</v>
      </c>
      <c r="BE690" s="85" t="str">
        <f t="shared" si="313"/>
        <v/>
      </c>
      <c r="BF690" s="84">
        <f>IFERROR(FIND("Lago",consulta_completa__11[[#This Row],[13 - Ocorrências/Ambientes Atingidos]]),0)</f>
        <v>0</v>
      </c>
      <c r="BG690" s="85" t="str">
        <f t="shared" si="314"/>
        <v/>
      </c>
      <c r="BH690" s="84">
        <f>IFERROR(FIND("Mar",consulta_completa__11[[#This Row],[13 - Ocorrências/Ambientes Atingidos]]),0)</f>
        <v>1</v>
      </c>
      <c r="BI690" s="85" t="str">
        <f t="shared" si="315"/>
        <v>X</v>
      </c>
      <c r="BJ690" s="84">
        <f>IFERROR(FIND("Praia",consulta_completa__11[[#This Row],[13 - Ocorrências/Ambientes Atingidos]]),0)</f>
        <v>0</v>
      </c>
      <c r="BK690" s="85" t="str">
        <f t="shared" si="316"/>
        <v/>
      </c>
      <c r="BL690" s="84">
        <f>IFERROR(FIND("Solo",consulta_completa__11[[#This Row],[13 - Ocorrências/Ambientes Atingidos]]),0)</f>
        <v>0</v>
      </c>
      <c r="BM690" s="85" t="str">
        <f t="shared" si="317"/>
        <v/>
      </c>
      <c r="BN690" s="84">
        <f>IFERROR(FIND("Águas subterrâneas",consulta_completa__11[[#This Row],[13 - Ocorrências/Ambientes Atingidos]]),0)</f>
        <v>0</v>
      </c>
      <c r="BO690" s="85" t="str">
        <f t="shared" si="318"/>
        <v/>
      </c>
      <c r="BP690" s="84">
        <f>IFERROR(FIND("Atmosfera",consulta_completa__11[[#This Row],[13 - Ocorrências/Ambientes Atingidos]]),0)</f>
        <v>0</v>
      </c>
      <c r="BQ690" s="85" t="str">
        <f t="shared" si="319"/>
        <v/>
      </c>
      <c r="BR690" s="84">
        <f>IFERROR(FIND("Flora",consulta_completa__11[[#This Row],[13 - Ocorrências/Ambientes Atingidos]]),0)</f>
        <v>0</v>
      </c>
      <c r="BS690" s="85" t="str">
        <f t="shared" si="320"/>
        <v/>
      </c>
      <c r="BT690" s="84">
        <f>IFERROR(FIND("Fauna",consulta_completa__11[[#This Row],[13 - Ocorrências/Ambientes Atingidos]]),0)</f>
        <v>0</v>
      </c>
      <c r="BU690" s="85" t="str">
        <f t="shared" si="321"/>
        <v/>
      </c>
      <c r="BV690" s="84">
        <f>IFERROR(FIND("UC federal",consulta_completa__11[[#This Row],[13 - Ocorrências/Ambientes Atingidos]]),0)</f>
        <v>0</v>
      </c>
      <c r="BW690" s="85" t="str">
        <f t="shared" si="322"/>
        <v/>
      </c>
      <c r="BX690" s="84">
        <f>IFERROR(FIND("UC estadual/municipal",consulta_completa__11[[#This Row],[13 - Ocorrências/Ambientes Atingidos]]),0)</f>
        <v>0</v>
      </c>
      <c r="BY690" s="85" t="str">
        <f t="shared" si="323"/>
        <v/>
      </c>
      <c r="BZ690" s="84">
        <f>IFERROR(FIND("Outro(s)",consulta_completa__11[[#This Row],[13 - Ocorrências/Ambientes Atingidos]]),0)</f>
        <v>0</v>
      </c>
      <c r="CA690" s="85" t="str">
        <f t="shared" si="324"/>
        <v/>
      </c>
      <c r="CB690" s="84">
        <f>IFERROR(FIND("Sem dano",consulta_completa__11[[#This Row],[13 - Ocorrências/Ambientes Atingidos]]),0)</f>
        <v>0</v>
      </c>
      <c r="CC690" s="85" t="str">
        <f t="shared" si="325"/>
        <v/>
      </c>
      <c r="CD690" s="84" t="str">
        <f>IF(consulta_completa__11[[#This Row],[13 - Ocorrências/Ambientes Atingidos]]="","X","")</f>
        <v/>
      </c>
      <c r="CE690" s="86">
        <f>IFERROR(FIND("IBAMA",consulta_completa__11[[#This Row],[14 - Inst. Atuando no Local]]),0)</f>
        <v>0</v>
      </c>
      <c r="CF690" s="86" t="str">
        <f t="shared" si="326"/>
        <v/>
      </c>
      <c r="CG690" s="86">
        <f>IFERROR(FIND("OEMA",consulta_completa__11[[#This Row],[14 - Inst. Atuando no Local]]),0)</f>
        <v>0</v>
      </c>
      <c r="CH690" s="86" t="str">
        <f t="shared" si="327"/>
        <v/>
      </c>
      <c r="CI690" s="86">
        <f>IFERROR(FIND("DEFESA CIVIL",consulta_completa__11[[#This Row],[14 - Inst. Atuando no Local]]),0)</f>
        <v>0</v>
      </c>
      <c r="CJ690" s="86" t="str">
        <f t="shared" si="328"/>
        <v/>
      </c>
      <c r="CK690" s="86">
        <f>IFERROR(FIND("CORPO DE BOMBEIROS",consulta_completa__11[[#This Row],[14 - Inst. Atuando no Local]]),0)</f>
        <v>0</v>
      </c>
      <c r="CL690" s="86" t="str">
        <f t="shared" si="329"/>
        <v/>
      </c>
      <c r="CM690" s="86">
        <f>IFERROR(FIND("POLÍCIA RODOVIÁRIA",consulta_completa__11[[#This Row],[14 - Inst. Atuando no Local]]),0)</f>
        <v>0</v>
      </c>
      <c r="CN690" s="86" t="str">
        <f t="shared" si="330"/>
        <v/>
      </c>
      <c r="CO690" s="86">
        <f>IFERROR(FIND("POLÍCIA MILITAR",consulta_completa__11[[#This Row],[14 - Inst. Atuando no Local]]),0)</f>
        <v>0</v>
      </c>
      <c r="CP690" s="86" t="str">
        <f t="shared" si="331"/>
        <v/>
      </c>
      <c r="CQ690" s="86">
        <f>IFERROR(FIND("POLÍCIA CIVIL",consulta_completa__11[[#This Row],[14 - Inst. Atuando no Local]]),0)</f>
        <v>0</v>
      </c>
      <c r="CR690" s="86" t="str">
        <f t="shared" si="332"/>
        <v/>
      </c>
      <c r="CS690" s="86">
        <f>IFERROR(FIND("MARINHA DO BRASIL",consulta_completa__11[[#This Row],[14 - Inst. Atuando no Local]]),0)</f>
        <v>0</v>
      </c>
      <c r="CT690" s="86" t="str">
        <f t="shared" si="333"/>
        <v/>
      </c>
      <c r="CU690" s="86">
        <f>IFERROR(FIND("EMPRESA ESPECIALIZADA EM ATENDIMENTO",consulta_completa__11[[#This Row],[14 - Inst. Atuando no Local]]),0)</f>
        <v>0</v>
      </c>
      <c r="CV690" s="86" t="str">
        <f t="shared" si="334"/>
        <v/>
      </c>
      <c r="CW690" s="86">
        <f>IFERROR(FIND("IBAMA",consulta_completa__11[[#This Row],[14 - Inst. Atuando no Local]]),0)</f>
        <v>0</v>
      </c>
      <c r="CX690" s="86" t="str">
        <f t="shared" si="335"/>
        <v/>
      </c>
      <c r="CY690" s="86" t="str">
        <f>IF(consulta_completa__11[[#This Row],[14 - Inst. Atuando no Local]]="","X","")</f>
        <v/>
      </c>
      <c r="CZ690" s="86">
        <f>IFERROR(FIND("OUTRA (S)",consulta_completa__11[[#This Row],[14 - Inst. Atuando no Local]]),0)</f>
        <v>0</v>
      </c>
      <c r="DA690" s="86" t="str">
        <f t="shared" si="336"/>
        <v/>
      </c>
      <c r="DB690" s="37" t="str">
        <f t="shared" si="337"/>
        <v>Sim</v>
      </c>
      <c r="DC690" s="37" t="str">
        <f t="shared" si="338"/>
        <v>Não</v>
      </c>
      <c r="DD690" s="37" t="str">
        <f t="shared" si="339"/>
        <v>Sim</v>
      </c>
      <c r="DE690" s="89" t="str">
        <f t="shared" si="342"/>
        <v/>
      </c>
    </row>
    <row r="691" spans="1:109">
      <c r="A691" s="15">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4">
        <f>IFERROR(FIND("Óbitos/feridos",consulta_completa__11[[#This Row],[13 - Ocorrências/Ambientes Atingidos]]),0)</f>
        <v>0</v>
      </c>
      <c r="AY691" s="85" t="str">
        <f t="shared" si="311"/>
        <v/>
      </c>
      <c r="AZ691" s="84">
        <f>IFERROR(FIND("População afetada/evacuada",consulta_completa__11[[#This Row],[13 - Ocorrências/Ambientes Atingidos]]),0)</f>
        <v>0</v>
      </c>
      <c r="BA691" s="84" t="str">
        <f t="shared" si="312"/>
        <v/>
      </c>
      <c r="BB691" s="84">
        <f>IFERROR(FIND("Suspensão de abastecimento de água",consulta_completa__11[[#This Row],[13 - Ocorrências/Ambientes Atingidos]]),0)</f>
        <v>0</v>
      </c>
      <c r="BC691" s="85" t="str">
        <f t="shared" si="340"/>
        <v/>
      </c>
      <c r="BD691" s="84">
        <f>IFERROR(FIND("Rio/córrego",consulta_completa__11[[#This Row],[13 - Ocorrências/Ambientes Atingidos]]),0)</f>
        <v>0</v>
      </c>
      <c r="BE691" s="85" t="str">
        <f t="shared" si="313"/>
        <v/>
      </c>
      <c r="BF691" s="84">
        <f>IFERROR(FIND("Lago",consulta_completa__11[[#This Row],[13 - Ocorrências/Ambientes Atingidos]]),0)</f>
        <v>0</v>
      </c>
      <c r="BG691" s="85" t="str">
        <f t="shared" si="314"/>
        <v/>
      </c>
      <c r="BH691" s="84">
        <f>IFERROR(FIND("Mar",consulta_completa__11[[#This Row],[13 - Ocorrências/Ambientes Atingidos]]),0)</f>
        <v>0</v>
      </c>
      <c r="BI691" s="85" t="str">
        <f t="shared" si="315"/>
        <v/>
      </c>
      <c r="BJ691" s="84">
        <f>IFERROR(FIND("Praia",consulta_completa__11[[#This Row],[13 - Ocorrências/Ambientes Atingidos]]),0)</f>
        <v>0</v>
      </c>
      <c r="BK691" s="85" t="str">
        <f t="shared" si="316"/>
        <v/>
      </c>
      <c r="BL691" s="84">
        <f>IFERROR(FIND("Solo",consulta_completa__11[[#This Row],[13 - Ocorrências/Ambientes Atingidos]]),0)</f>
        <v>1</v>
      </c>
      <c r="BM691" s="85" t="str">
        <f t="shared" si="317"/>
        <v>X</v>
      </c>
      <c r="BN691" s="84">
        <f>IFERROR(FIND("Águas subterrâneas",consulta_completa__11[[#This Row],[13 - Ocorrências/Ambientes Atingidos]]),0)</f>
        <v>0</v>
      </c>
      <c r="BO691" s="85" t="str">
        <f t="shared" si="318"/>
        <v/>
      </c>
      <c r="BP691" s="84">
        <f>IFERROR(FIND("Atmosfera",consulta_completa__11[[#This Row],[13 - Ocorrências/Ambientes Atingidos]]),0)</f>
        <v>0</v>
      </c>
      <c r="BQ691" s="85" t="str">
        <f t="shared" si="319"/>
        <v/>
      </c>
      <c r="BR691" s="84">
        <f>IFERROR(FIND("Flora",consulta_completa__11[[#This Row],[13 - Ocorrências/Ambientes Atingidos]]),0)</f>
        <v>0</v>
      </c>
      <c r="BS691" s="85" t="str">
        <f t="shared" si="320"/>
        <v/>
      </c>
      <c r="BT691" s="84">
        <f>IFERROR(FIND("Fauna",consulta_completa__11[[#This Row],[13 - Ocorrências/Ambientes Atingidos]]),0)</f>
        <v>0</v>
      </c>
      <c r="BU691" s="85" t="str">
        <f t="shared" si="321"/>
        <v/>
      </c>
      <c r="BV691" s="84">
        <f>IFERROR(FIND("UC federal",consulta_completa__11[[#This Row],[13 - Ocorrências/Ambientes Atingidos]]),0)</f>
        <v>0</v>
      </c>
      <c r="BW691" s="85" t="str">
        <f t="shared" si="322"/>
        <v/>
      </c>
      <c r="BX691" s="84">
        <f>IFERROR(FIND("UC estadual/municipal",consulta_completa__11[[#This Row],[13 - Ocorrências/Ambientes Atingidos]]),0)</f>
        <v>0</v>
      </c>
      <c r="BY691" s="85" t="str">
        <f t="shared" si="323"/>
        <v/>
      </c>
      <c r="BZ691" s="84">
        <f>IFERROR(FIND("Outro(s)",consulta_completa__11[[#This Row],[13 - Ocorrências/Ambientes Atingidos]]),0)</f>
        <v>0</v>
      </c>
      <c r="CA691" s="85" t="str">
        <f t="shared" si="324"/>
        <v/>
      </c>
      <c r="CB691" s="84">
        <f>IFERROR(FIND("Sem dano",consulta_completa__11[[#This Row],[13 - Ocorrências/Ambientes Atingidos]]),0)</f>
        <v>0</v>
      </c>
      <c r="CC691" s="85" t="str">
        <f t="shared" si="325"/>
        <v/>
      </c>
      <c r="CD691" s="84" t="str">
        <f>IF(consulta_completa__11[[#This Row],[13 - Ocorrências/Ambientes Atingidos]]="","X","")</f>
        <v/>
      </c>
      <c r="CE691" s="86">
        <f>IFERROR(FIND("IBAMA",consulta_completa__11[[#This Row],[14 - Inst. Atuando no Local]]),0)</f>
        <v>0</v>
      </c>
      <c r="CF691" s="86" t="str">
        <f t="shared" si="326"/>
        <v/>
      </c>
      <c r="CG691" s="86">
        <f>IFERROR(FIND("OEMA",consulta_completa__11[[#This Row],[14 - Inst. Atuando no Local]]),0)</f>
        <v>0</v>
      </c>
      <c r="CH691" s="86" t="str">
        <f t="shared" si="327"/>
        <v/>
      </c>
      <c r="CI691" s="86">
        <f>IFERROR(FIND("DEFESA CIVIL",consulta_completa__11[[#This Row],[14 - Inst. Atuando no Local]]),0)</f>
        <v>0</v>
      </c>
      <c r="CJ691" s="86" t="str">
        <f t="shared" si="328"/>
        <v/>
      </c>
      <c r="CK691" s="86">
        <f>IFERROR(FIND("CORPO DE BOMBEIROS",consulta_completa__11[[#This Row],[14 - Inst. Atuando no Local]]),0)</f>
        <v>0</v>
      </c>
      <c r="CL691" s="86" t="str">
        <f t="shared" si="329"/>
        <v/>
      </c>
      <c r="CM691" s="86">
        <f>IFERROR(FIND("POLÍCIA RODOVIÁRIA",consulta_completa__11[[#This Row],[14 - Inst. Atuando no Local]]),0)</f>
        <v>0</v>
      </c>
      <c r="CN691" s="86" t="str">
        <f t="shared" si="330"/>
        <v/>
      </c>
      <c r="CO691" s="86">
        <f>IFERROR(FIND("POLÍCIA MILITAR",consulta_completa__11[[#This Row],[14 - Inst. Atuando no Local]]),0)</f>
        <v>0</v>
      </c>
      <c r="CP691" s="86" t="str">
        <f t="shared" si="331"/>
        <v/>
      </c>
      <c r="CQ691" s="86">
        <f>IFERROR(FIND("POLÍCIA CIVIL",consulta_completa__11[[#This Row],[14 - Inst. Atuando no Local]]),0)</f>
        <v>0</v>
      </c>
      <c r="CR691" s="86" t="str">
        <f t="shared" si="332"/>
        <v/>
      </c>
      <c r="CS691" s="86">
        <f>IFERROR(FIND("MARINHA DO BRASIL",consulta_completa__11[[#This Row],[14 - Inst. Atuando no Local]]),0)</f>
        <v>0</v>
      </c>
      <c r="CT691" s="86" t="str">
        <f t="shared" si="333"/>
        <v/>
      </c>
      <c r="CU691" s="86">
        <f>IFERROR(FIND("EMPRESA ESPECIALIZADA EM ATENDIMENTO",consulta_completa__11[[#This Row],[14 - Inst. Atuando no Local]]),0)</f>
        <v>0</v>
      </c>
      <c r="CV691" s="86" t="str">
        <f t="shared" si="334"/>
        <v/>
      </c>
      <c r="CW691" s="86">
        <f>IFERROR(FIND("IBAMA",consulta_completa__11[[#This Row],[14 - Inst. Atuando no Local]]),0)</f>
        <v>0</v>
      </c>
      <c r="CX691" s="86" t="str">
        <f t="shared" si="335"/>
        <v/>
      </c>
      <c r="CY691" s="86" t="str">
        <f>IF(consulta_completa__11[[#This Row],[14 - Inst. Atuando no Local]]="","X","")</f>
        <v/>
      </c>
      <c r="CZ691" s="86">
        <f>IFERROR(FIND("OUTRA (S)",consulta_completa__11[[#This Row],[14 - Inst. Atuando no Local]]),0)</f>
        <v>0</v>
      </c>
      <c r="DA691" s="86" t="str">
        <f t="shared" si="336"/>
        <v/>
      </c>
      <c r="DB691" s="37" t="str">
        <f t="shared" si="337"/>
        <v>Sim</v>
      </c>
      <c r="DC691" s="37" t="str">
        <f t="shared" si="338"/>
        <v>Não</v>
      </c>
      <c r="DD691" s="37" t="str">
        <f t="shared" si="339"/>
        <v>Sim</v>
      </c>
      <c r="DE691" s="89" t="str">
        <f t="shared" si="342"/>
        <v/>
      </c>
    </row>
    <row r="692" spans="1:109">
      <c r="A692" s="15">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4">
        <f>IFERROR(FIND("Óbitos/feridos",consulta_completa__11[[#This Row],[13 - Ocorrências/Ambientes Atingidos]]),0)</f>
        <v>0</v>
      </c>
      <c r="AY692" s="85" t="str">
        <f t="shared" si="311"/>
        <v/>
      </c>
      <c r="AZ692" s="84">
        <f>IFERROR(FIND("População afetada/evacuada",consulta_completa__11[[#This Row],[13 - Ocorrências/Ambientes Atingidos]]),0)</f>
        <v>0</v>
      </c>
      <c r="BA692" s="84" t="str">
        <f t="shared" si="312"/>
        <v/>
      </c>
      <c r="BB692" s="84">
        <f>IFERROR(FIND("Suspensão de abastecimento de água",consulta_completa__11[[#This Row],[13 - Ocorrências/Ambientes Atingidos]]),0)</f>
        <v>0</v>
      </c>
      <c r="BC692" s="85" t="str">
        <f t="shared" si="340"/>
        <v/>
      </c>
      <c r="BD692" s="84">
        <f>IFERROR(FIND("Rio/córrego",consulta_completa__11[[#This Row],[13 - Ocorrências/Ambientes Atingidos]]),0)</f>
        <v>0</v>
      </c>
      <c r="BE692" s="85" t="str">
        <f t="shared" si="313"/>
        <v/>
      </c>
      <c r="BF692" s="84">
        <f>IFERROR(FIND("Lago",consulta_completa__11[[#This Row],[13 - Ocorrências/Ambientes Atingidos]]),0)</f>
        <v>0</v>
      </c>
      <c r="BG692" s="85" t="str">
        <f t="shared" si="314"/>
        <v/>
      </c>
      <c r="BH692" s="84">
        <f>IFERROR(FIND("Mar",consulta_completa__11[[#This Row],[13 - Ocorrências/Ambientes Atingidos]]),0)</f>
        <v>1</v>
      </c>
      <c r="BI692" s="85" t="str">
        <f t="shared" si="315"/>
        <v>X</v>
      </c>
      <c r="BJ692" s="84">
        <f>IFERROR(FIND("Praia",consulta_completa__11[[#This Row],[13 - Ocorrências/Ambientes Atingidos]]),0)</f>
        <v>0</v>
      </c>
      <c r="BK692" s="85" t="str">
        <f t="shared" si="316"/>
        <v/>
      </c>
      <c r="BL692" s="84">
        <f>IFERROR(FIND("Solo",consulta_completa__11[[#This Row],[13 - Ocorrências/Ambientes Atingidos]]),0)</f>
        <v>0</v>
      </c>
      <c r="BM692" s="85" t="str">
        <f t="shared" si="317"/>
        <v/>
      </c>
      <c r="BN692" s="84">
        <f>IFERROR(FIND("Águas subterrâneas",consulta_completa__11[[#This Row],[13 - Ocorrências/Ambientes Atingidos]]),0)</f>
        <v>0</v>
      </c>
      <c r="BO692" s="85" t="str">
        <f t="shared" si="318"/>
        <v/>
      </c>
      <c r="BP692" s="84">
        <f>IFERROR(FIND("Atmosfera",consulta_completa__11[[#This Row],[13 - Ocorrências/Ambientes Atingidos]]),0)</f>
        <v>0</v>
      </c>
      <c r="BQ692" s="85" t="str">
        <f t="shared" si="319"/>
        <v/>
      </c>
      <c r="BR692" s="84">
        <f>IFERROR(FIND("Flora",consulta_completa__11[[#This Row],[13 - Ocorrências/Ambientes Atingidos]]),0)</f>
        <v>0</v>
      </c>
      <c r="BS692" s="85" t="str">
        <f t="shared" si="320"/>
        <v/>
      </c>
      <c r="BT692" s="84">
        <f>IFERROR(FIND("Fauna",consulta_completa__11[[#This Row],[13 - Ocorrências/Ambientes Atingidos]]),0)</f>
        <v>0</v>
      </c>
      <c r="BU692" s="85" t="str">
        <f t="shared" si="321"/>
        <v/>
      </c>
      <c r="BV692" s="84">
        <f>IFERROR(FIND("UC federal",consulta_completa__11[[#This Row],[13 - Ocorrências/Ambientes Atingidos]]),0)</f>
        <v>0</v>
      </c>
      <c r="BW692" s="85" t="str">
        <f t="shared" si="322"/>
        <v/>
      </c>
      <c r="BX692" s="84">
        <f>IFERROR(FIND("UC estadual/municipal",consulta_completa__11[[#This Row],[13 - Ocorrências/Ambientes Atingidos]]),0)</f>
        <v>0</v>
      </c>
      <c r="BY692" s="85" t="str">
        <f t="shared" si="323"/>
        <v/>
      </c>
      <c r="BZ692" s="84">
        <f>IFERROR(FIND("Outro(s)",consulta_completa__11[[#This Row],[13 - Ocorrências/Ambientes Atingidos]]),0)</f>
        <v>0</v>
      </c>
      <c r="CA692" s="85" t="str">
        <f t="shared" si="324"/>
        <v/>
      </c>
      <c r="CB692" s="84">
        <f>IFERROR(FIND("Sem dano",consulta_completa__11[[#This Row],[13 - Ocorrências/Ambientes Atingidos]]),0)</f>
        <v>0</v>
      </c>
      <c r="CC692" s="85" t="str">
        <f t="shared" si="325"/>
        <v/>
      </c>
      <c r="CD692" s="84" t="str">
        <f>IF(consulta_completa__11[[#This Row],[13 - Ocorrências/Ambientes Atingidos]]="","X","")</f>
        <v/>
      </c>
      <c r="CE692" s="86">
        <f>IFERROR(FIND("IBAMA",consulta_completa__11[[#This Row],[14 - Inst. Atuando no Local]]),0)</f>
        <v>0</v>
      </c>
      <c r="CF692" s="86" t="str">
        <f t="shared" si="326"/>
        <v/>
      </c>
      <c r="CG692" s="86">
        <f>IFERROR(FIND("OEMA",consulta_completa__11[[#This Row],[14 - Inst. Atuando no Local]]),0)</f>
        <v>0</v>
      </c>
      <c r="CH692" s="86" t="str">
        <f t="shared" si="327"/>
        <v/>
      </c>
      <c r="CI692" s="86">
        <f>IFERROR(FIND("DEFESA CIVIL",consulta_completa__11[[#This Row],[14 - Inst. Atuando no Local]]),0)</f>
        <v>0</v>
      </c>
      <c r="CJ692" s="86" t="str">
        <f t="shared" si="328"/>
        <v/>
      </c>
      <c r="CK692" s="86">
        <f>IFERROR(FIND("CORPO DE BOMBEIROS",consulta_completa__11[[#This Row],[14 - Inst. Atuando no Local]]),0)</f>
        <v>0</v>
      </c>
      <c r="CL692" s="86" t="str">
        <f t="shared" si="329"/>
        <v/>
      </c>
      <c r="CM692" s="86">
        <f>IFERROR(FIND("POLÍCIA RODOVIÁRIA",consulta_completa__11[[#This Row],[14 - Inst. Atuando no Local]]),0)</f>
        <v>0</v>
      </c>
      <c r="CN692" s="86" t="str">
        <f t="shared" si="330"/>
        <v/>
      </c>
      <c r="CO692" s="86">
        <f>IFERROR(FIND("POLÍCIA MILITAR",consulta_completa__11[[#This Row],[14 - Inst. Atuando no Local]]),0)</f>
        <v>0</v>
      </c>
      <c r="CP692" s="86" t="str">
        <f t="shared" si="331"/>
        <v/>
      </c>
      <c r="CQ692" s="86">
        <f>IFERROR(FIND("POLÍCIA CIVIL",consulta_completa__11[[#This Row],[14 - Inst. Atuando no Local]]),0)</f>
        <v>0</v>
      </c>
      <c r="CR692" s="86" t="str">
        <f t="shared" si="332"/>
        <v/>
      </c>
      <c r="CS692" s="86">
        <f>IFERROR(FIND("MARINHA DO BRASIL",consulta_completa__11[[#This Row],[14 - Inst. Atuando no Local]]),0)</f>
        <v>0</v>
      </c>
      <c r="CT692" s="86" t="str">
        <f t="shared" si="333"/>
        <v/>
      </c>
      <c r="CU692" s="86">
        <f>IFERROR(FIND("EMPRESA ESPECIALIZADA EM ATENDIMENTO",consulta_completa__11[[#This Row],[14 - Inst. Atuando no Local]]),0)</f>
        <v>0</v>
      </c>
      <c r="CV692" s="86" t="str">
        <f t="shared" si="334"/>
        <v/>
      </c>
      <c r="CW692" s="86">
        <f>IFERROR(FIND("IBAMA",consulta_completa__11[[#This Row],[14 - Inst. Atuando no Local]]),0)</f>
        <v>0</v>
      </c>
      <c r="CX692" s="86" t="str">
        <f t="shared" si="335"/>
        <v/>
      </c>
      <c r="CY692" s="86" t="str">
        <f>IF(consulta_completa__11[[#This Row],[14 - Inst. Atuando no Local]]="","X","")</f>
        <v/>
      </c>
      <c r="CZ692" s="86">
        <f>IFERROR(FIND("OUTRA (S)",consulta_completa__11[[#This Row],[14 - Inst. Atuando no Local]]),0)</f>
        <v>0</v>
      </c>
      <c r="DA692" s="86" t="str">
        <f t="shared" si="336"/>
        <v/>
      </c>
      <c r="DB692" s="37" t="str">
        <f t="shared" si="337"/>
        <v>Sim</v>
      </c>
      <c r="DC692" s="37" t="str">
        <f t="shared" si="338"/>
        <v>Não</v>
      </c>
      <c r="DD692" s="37" t="str">
        <f t="shared" si="339"/>
        <v>Sim</v>
      </c>
      <c r="DE692" s="89" t="str">
        <f t="shared" si="342"/>
        <v/>
      </c>
    </row>
    <row r="693" spans="1:109">
      <c r="A693" s="15">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4">
        <f>IFERROR(FIND("Óbitos/feridos",consulta_completa__11[[#This Row],[13 - Ocorrências/Ambientes Atingidos]]),0)</f>
        <v>0</v>
      </c>
      <c r="AY693" s="85" t="str">
        <f t="shared" si="311"/>
        <v/>
      </c>
      <c r="AZ693" s="84">
        <f>IFERROR(FIND("População afetada/evacuada",consulta_completa__11[[#This Row],[13 - Ocorrências/Ambientes Atingidos]]),0)</f>
        <v>0</v>
      </c>
      <c r="BA693" s="84" t="str">
        <f t="shared" si="312"/>
        <v/>
      </c>
      <c r="BB693" s="84">
        <f>IFERROR(FIND("Suspensão de abastecimento de água",consulta_completa__11[[#This Row],[13 - Ocorrências/Ambientes Atingidos]]),0)</f>
        <v>0</v>
      </c>
      <c r="BC693" s="85" t="str">
        <f t="shared" si="340"/>
        <v/>
      </c>
      <c r="BD693" s="84">
        <f>IFERROR(FIND("Rio/córrego",consulta_completa__11[[#This Row],[13 - Ocorrências/Ambientes Atingidos]]),0)</f>
        <v>0</v>
      </c>
      <c r="BE693" s="85" t="str">
        <f t="shared" si="313"/>
        <v/>
      </c>
      <c r="BF693" s="84">
        <f>IFERROR(FIND("Lago",consulta_completa__11[[#This Row],[13 - Ocorrências/Ambientes Atingidos]]),0)</f>
        <v>0</v>
      </c>
      <c r="BG693" s="85" t="str">
        <f t="shared" si="314"/>
        <v/>
      </c>
      <c r="BH693" s="84">
        <f>IFERROR(FIND("Mar",consulta_completa__11[[#This Row],[13 - Ocorrências/Ambientes Atingidos]]),0)</f>
        <v>0</v>
      </c>
      <c r="BI693" s="85" t="str">
        <f t="shared" si="315"/>
        <v/>
      </c>
      <c r="BJ693" s="84">
        <f>IFERROR(FIND("Praia",consulta_completa__11[[#This Row],[13 - Ocorrências/Ambientes Atingidos]]),0)</f>
        <v>0</v>
      </c>
      <c r="BK693" s="85" t="str">
        <f t="shared" si="316"/>
        <v/>
      </c>
      <c r="BL693" s="84">
        <f>IFERROR(FIND("Solo",consulta_completa__11[[#This Row],[13 - Ocorrências/Ambientes Atingidos]]),0)</f>
        <v>1</v>
      </c>
      <c r="BM693" s="85" t="str">
        <f t="shared" si="317"/>
        <v>X</v>
      </c>
      <c r="BN693" s="84">
        <f>IFERROR(FIND("Águas subterrâneas",consulta_completa__11[[#This Row],[13 - Ocorrências/Ambientes Atingidos]]),0)</f>
        <v>0</v>
      </c>
      <c r="BO693" s="85" t="str">
        <f t="shared" si="318"/>
        <v/>
      </c>
      <c r="BP693" s="84">
        <f>IFERROR(FIND("Atmosfera",consulta_completa__11[[#This Row],[13 - Ocorrências/Ambientes Atingidos]]),0)</f>
        <v>0</v>
      </c>
      <c r="BQ693" s="85" t="str">
        <f t="shared" si="319"/>
        <v/>
      </c>
      <c r="BR693" s="84">
        <f>IFERROR(FIND("Flora",consulta_completa__11[[#This Row],[13 - Ocorrências/Ambientes Atingidos]]),0)</f>
        <v>0</v>
      </c>
      <c r="BS693" s="85" t="str">
        <f t="shared" si="320"/>
        <v/>
      </c>
      <c r="BT693" s="84">
        <f>IFERROR(FIND("Fauna",consulta_completa__11[[#This Row],[13 - Ocorrências/Ambientes Atingidos]]),0)</f>
        <v>0</v>
      </c>
      <c r="BU693" s="85" t="str">
        <f t="shared" si="321"/>
        <v/>
      </c>
      <c r="BV693" s="84">
        <f>IFERROR(FIND("UC federal",consulta_completa__11[[#This Row],[13 - Ocorrências/Ambientes Atingidos]]),0)</f>
        <v>0</v>
      </c>
      <c r="BW693" s="85" t="str">
        <f t="shared" si="322"/>
        <v/>
      </c>
      <c r="BX693" s="84">
        <f>IFERROR(FIND("UC estadual/municipal",consulta_completa__11[[#This Row],[13 - Ocorrências/Ambientes Atingidos]]),0)</f>
        <v>0</v>
      </c>
      <c r="BY693" s="85" t="str">
        <f t="shared" si="323"/>
        <v/>
      </c>
      <c r="BZ693" s="84">
        <f>IFERROR(FIND("Outro(s)",consulta_completa__11[[#This Row],[13 - Ocorrências/Ambientes Atingidos]]),0)</f>
        <v>0</v>
      </c>
      <c r="CA693" s="85" t="str">
        <f t="shared" si="324"/>
        <v/>
      </c>
      <c r="CB693" s="84">
        <f>IFERROR(FIND("Sem dano",consulta_completa__11[[#This Row],[13 - Ocorrências/Ambientes Atingidos]]),0)</f>
        <v>0</v>
      </c>
      <c r="CC693" s="85" t="str">
        <f t="shared" si="325"/>
        <v/>
      </c>
      <c r="CD693" s="84" t="str">
        <f>IF(consulta_completa__11[[#This Row],[13 - Ocorrências/Ambientes Atingidos]]="","X","")</f>
        <v/>
      </c>
      <c r="CE693" s="86">
        <f>IFERROR(FIND("IBAMA",consulta_completa__11[[#This Row],[14 - Inst. Atuando no Local]]),0)</f>
        <v>0</v>
      </c>
      <c r="CF693" s="86" t="str">
        <f t="shared" si="326"/>
        <v/>
      </c>
      <c r="CG693" s="86">
        <f>IFERROR(FIND("OEMA",consulta_completa__11[[#This Row],[14 - Inst. Atuando no Local]]),0)</f>
        <v>0</v>
      </c>
      <c r="CH693" s="86" t="str">
        <f t="shared" si="327"/>
        <v/>
      </c>
      <c r="CI693" s="86">
        <f>IFERROR(FIND("DEFESA CIVIL",consulta_completa__11[[#This Row],[14 - Inst. Atuando no Local]]),0)</f>
        <v>0</v>
      </c>
      <c r="CJ693" s="86" t="str">
        <f t="shared" si="328"/>
        <v/>
      </c>
      <c r="CK693" s="86">
        <f>IFERROR(FIND("CORPO DE BOMBEIROS",consulta_completa__11[[#This Row],[14 - Inst. Atuando no Local]]),0)</f>
        <v>0</v>
      </c>
      <c r="CL693" s="86" t="str">
        <f t="shared" si="329"/>
        <v/>
      </c>
      <c r="CM693" s="86">
        <f>IFERROR(FIND("POLÍCIA RODOVIÁRIA",consulta_completa__11[[#This Row],[14 - Inst. Atuando no Local]]),0)</f>
        <v>0</v>
      </c>
      <c r="CN693" s="86" t="str">
        <f t="shared" si="330"/>
        <v/>
      </c>
      <c r="CO693" s="86">
        <f>IFERROR(FIND("POLÍCIA MILITAR",consulta_completa__11[[#This Row],[14 - Inst. Atuando no Local]]),0)</f>
        <v>0</v>
      </c>
      <c r="CP693" s="86" t="str">
        <f t="shared" si="331"/>
        <v/>
      </c>
      <c r="CQ693" s="86">
        <f>IFERROR(FIND("POLÍCIA CIVIL",consulta_completa__11[[#This Row],[14 - Inst. Atuando no Local]]),0)</f>
        <v>0</v>
      </c>
      <c r="CR693" s="86" t="str">
        <f t="shared" si="332"/>
        <v/>
      </c>
      <c r="CS693" s="86">
        <f>IFERROR(FIND("MARINHA DO BRASIL",consulta_completa__11[[#This Row],[14 - Inst. Atuando no Local]]),0)</f>
        <v>0</v>
      </c>
      <c r="CT693" s="86" t="str">
        <f t="shared" si="333"/>
        <v/>
      </c>
      <c r="CU693" s="86">
        <f>IFERROR(FIND("EMPRESA ESPECIALIZADA EM ATENDIMENTO",consulta_completa__11[[#This Row],[14 - Inst. Atuando no Local]]),0)</f>
        <v>0</v>
      </c>
      <c r="CV693" s="86" t="str">
        <f t="shared" si="334"/>
        <v/>
      </c>
      <c r="CW693" s="86">
        <f>IFERROR(FIND("IBAMA",consulta_completa__11[[#This Row],[14 - Inst. Atuando no Local]]),0)</f>
        <v>0</v>
      </c>
      <c r="CX693" s="86" t="str">
        <f t="shared" si="335"/>
        <v/>
      </c>
      <c r="CY693" s="86" t="str">
        <f>IF(consulta_completa__11[[#This Row],[14 - Inst. Atuando no Local]]="","X","")</f>
        <v/>
      </c>
      <c r="CZ693" s="86">
        <f>IFERROR(FIND("OUTRA (S)",consulta_completa__11[[#This Row],[14 - Inst. Atuando no Local]]),0)</f>
        <v>0</v>
      </c>
      <c r="DA693" s="86" t="str">
        <f t="shared" si="336"/>
        <v/>
      </c>
      <c r="DB693" s="37" t="str">
        <f t="shared" si="337"/>
        <v>Sim</v>
      </c>
      <c r="DC693" s="37" t="str">
        <f t="shared" si="338"/>
        <v>Não</v>
      </c>
      <c r="DD693" s="37" t="str">
        <f t="shared" si="339"/>
        <v>Sim</v>
      </c>
      <c r="DE693" s="89" t="str">
        <f t="shared" si="342"/>
        <v/>
      </c>
    </row>
    <row r="694" spans="1:109">
      <c r="A694" s="15">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4">
        <f>IFERROR(FIND("Óbitos/feridos",consulta_completa__11[[#This Row],[13 - Ocorrências/Ambientes Atingidos]]),0)</f>
        <v>0</v>
      </c>
      <c r="AY694" s="85" t="str">
        <f t="shared" si="311"/>
        <v/>
      </c>
      <c r="AZ694" s="84">
        <f>IFERROR(FIND("População afetada/evacuada",consulta_completa__11[[#This Row],[13 - Ocorrências/Ambientes Atingidos]]),0)</f>
        <v>0</v>
      </c>
      <c r="BA694" s="84" t="str">
        <f t="shared" si="312"/>
        <v/>
      </c>
      <c r="BB694" s="84">
        <f>IFERROR(FIND("Suspensão de abastecimento de água",consulta_completa__11[[#This Row],[13 - Ocorrências/Ambientes Atingidos]]),0)</f>
        <v>0</v>
      </c>
      <c r="BC694" s="85" t="str">
        <f t="shared" si="340"/>
        <v/>
      </c>
      <c r="BD694" s="84">
        <f>IFERROR(FIND("Rio/córrego",consulta_completa__11[[#This Row],[13 - Ocorrências/Ambientes Atingidos]]),0)</f>
        <v>0</v>
      </c>
      <c r="BE694" s="85" t="str">
        <f t="shared" si="313"/>
        <v/>
      </c>
      <c r="BF694" s="84">
        <f>IFERROR(FIND("Lago",consulta_completa__11[[#This Row],[13 - Ocorrências/Ambientes Atingidos]]),0)</f>
        <v>0</v>
      </c>
      <c r="BG694" s="85" t="str">
        <f t="shared" si="314"/>
        <v/>
      </c>
      <c r="BH694" s="84">
        <f>IFERROR(FIND("Mar",consulta_completa__11[[#This Row],[13 - Ocorrências/Ambientes Atingidos]]),0)</f>
        <v>0</v>
      </c>
      <c r="BI694" s="85" t="str">
        <f t="shared" si="315"/>
        <v/>
      </c>
      <c r="BJ694" s="84">
        <f>IFERROR(FIND("Praia",consulta_completa__11[[#This Row],[13 - Ocorrências/Ambientes Atingidos]]),0)</f>
        <v>0</v>
      </c>
      <c r="BK694" s="85" t="str">
        <f t="shared" si="316"/>
        <v/>
      </c>
      <c r="BL694" s="84">
        <f>IFERROR(FIND("Solo",consulta_completa__11[[#This Row],[13 - Ocorrências/Ambientes Atingidos]]),0)</f>
        <v>0</v>
      </c>
      <c r="BM694" s="85" t="str">
        <f t="shared" si="317"/>
        <v/>
      </c>
      <c r="BN694" s="84">
        <f>IFERROR(FIND("Águas subterrâneas",consulta_completa__11[[#This Row],[13 - Ocorrências/Ambientes Atingidos]]),0)</f>
        <v>0</v>
      </c>
      <c r="BO694" s="85" t="str">
        <f t="shared" si="318"/>
        <v/>
      </c>
      <c r="BP694" s="84">
        <f>IFERROR(FIND("Atmosfera",consulta_completa__11[[#This Row],[13 - Ocorrências/Ambientes Atingidos]]),0)</f>
        <v>0</v>
      </c>
      <c r="BQ694" s="85" t="str">
        <f t="shared" si="319"/>
        <v/>
      </c>
      <c r="BR694" s="84">
        <f>IFERROR(FIND("Flora",consulta_completa__11[[#This Row],[13 - Ocorrências/Ambientes Atingidos]]),0)</f>
        <v>0</v>
      </c>
      <c r="BS694" s="85" t="str">
        <f t="shared" si="320"/>
        <v/>
      </c>
      <c r="BT694" s="84">
        <f>IFERROR(FIND("Fauna",consulta_completa__11[[#This Row],[13 - Ocorrências/Ambientes Atingidos]]),0)</f>
        <v>0</v>
      </c>
      <c r="BU694" s="85" t="str">
        <f t="shared" si="321"/>
        <v/>
      </c>
      <c r="BV694" s="84">
        <f>IFERROR(FIND("UC federal",consulta_completa__11[[#This Row],[13 - Ocorrências/Ambientes Atingidos]]),0)</f>
        <v>0</v>
      </c>
      <c r="BW694" s="85" t="str">
        <f t="shared" si="322"/>
        <v/>
      </c>
      <c r="BX694" s="84">
        <f>IFERROR(FIND("UC estadual/municipal",consulta_completa__11[[#This Row],[13 - Ocorrências/Ambientes Atingidos]]),0)</f>
        <v>0</v>
      </c>
      <c r="BY694" s="85" t="str">
        <f t="shared" si="323"/>
        <v/>
      </c>
      <c r="BZ694" s="84">
        <f>IFERROR(FIND("Outro(s)",consulta_completa__11[[#This Row],[13 - Ocorrências/Ambientes Atingidos]]),0)</f>
        <v>0</v>
      </c>
      <c r="CA694" s="85" t="str">
        <f t="shared" si="324"/>
        <v/>
      </c>
      <c r="CB694" s="84">
        <f>IFERROR(FIND("Sem dano",consulta_completa__11[[#This Row],[13 - Ocorrências/Ambientes Atingidos]]),0)</f>
        <v>0</v>
      </c>
      <c r="CC694" s="85" t="str">
        <f t="shared" si="325"/>
        <v/>
      </c>
      <c r="CD694" s="84" t="str">
        <f>IF(consulta_completa__11[[#This Row],[13 - Ocorrências/Ambientes Atingidos]]="","X","")</f>
        <v>X</v>
      </c>
      <c r="CE694" s="86">
        <f>IFERROR(FIND("IBAMA",consulta_completa__11[[#This Row],[14 - Inst. Atuando no Local]]),0)</f>
        <v>0</v>
      </c>
      <c r="CF694" s="86" t="str">
        <f t="shared" si="326"/>
        <v/>
      </c>
      <c r="CG694" s="86">
        <f>IFERROR(FIND("OEMA",consulta_completa__11[[#This Row],[14 - Inst. Atuando no Local]]),0)</f>
        <v>0</v>
      </c>
      <c r="CH694" s="86" t="str">
        <f t="shared" si="327"/>
        <v/>
      </c>
      <c r="CI694" s="86">
        <f>IFERROR(FIND("DEFESA CIVIL",consulta_completa__11[[#This Row],[14 - Inst. Atuando no Local]]),0)</f>
        <v>0</v>
      </c>
      <c r="CJ694" s="86" t="str">
        <f t="shared" si="328"/>
        <v/>
      </c>
      <c r="CK694" s="86">
        <f>IFERROR(FIND("CORPO DE BOMBEIROS",consulta_completa__11[[#This Row],[14 - Inst. Atuando no Local]]),0)</f>
        <v>0</v>
      </c>
      <c r="CL694" s="86" t="str">
        <f t="shared" si="329"/>
        <v/>
      </c>
      <c r="CM694" s="86">
        <f>IFERROR(FIND("POLÍCIA RODOVIÁRIA",consulta_completa__11[[#This Row],[14 - Inst. Atuando no Local]]),0)</f>
        <v>0</v>
      </c>
      <c r="CN694" s="86" t="str">
        <f t="shared" si="330"/>
        <v/>
      </c>
      <c r="CO694" s="86">
        <f>IFERROR(FIND("POLÍCIA MILITAR",consulta_completa__11[[#This Row],[14 - Inst. Atuando no Local]]),0)</f>
        <v>0</v>
      </c>
      <c r="CP694" s="86" t="str">
        <f t="shared" si="331"/>
        <v/>
      </c>
      <c r="CQ694" s="86">
        <f>IFERROR(FIND("POLÍCIA CIVIL",consulta_completa__11[[#This Row],[14 - Inst. Atuando no Local]]),0)</f>
        <v>0</v>
      </c>
      <c r="CR694" s="86" t="str">
        <f t="shared" si="332"/>
        <v/>
      </c>
      <c r="CS694" s="86">
        <f>IFERROR(FIND("MARINHA DO BRASIL",consulta_completa__11[[#This Row],[14 - Inst. Atuando no Local]]),0)</f>
        <v>0</v>
      </c>
      <c r="CT694" s="86" t="str">
        <f t="shared" si="333"/>
        <v/>
      </c>
      <c r="CU694" s="86">
        <f>IFERROR(FIND("EMPRESA ESPECIALIZADA EM ATENDIMENTO",consulta_completa__11[[#This Row],[14 - Inst. Atuando no Local]]),0)</f>
        <v>0</v>
      </c>
      <c r="CV694" s="86" t="str">
        <f t="shared" si="334"/>
        <v/>
      </c>
      <c r="CW694" s="86">
        <f>IFERROR(FIND("IBAMA",consulta_completa__11[[#This Row],[14 - Inst. Atuando no Local]]),0)</f>
        <v>0</v>
      </c>
      <c r="CX694" s="86" t="str">
        <f t="shared" si="335"/>
        <v/>
      </c>
      <c r="CY694" s="86" t="str">
        <f>IF(consulta_completa__11[[#This Row],[14 - Inst. Atuando no Local]]="","X","")</f>
        <v/>
      </c>
      <c r="CZ694" s="86">
        <f>IFERROR(FIND("OUTRA (S)",consulta_completa__11[[#This Row],[14 - Inst. Atuando no Local]]),0)</f>
        <v>0</v>
      </c>
      <c r="DA694" s="86" t="str">
        <f t="shared" si="336"/>
        <v/>
      </c>
      <c r="DB694" s="37" t="str">
        <f t="shared" si="337"/>
        <v>Sim</v>
      </c>
      <c r="DC694" s="37" t="str">
        <f t="shared" si="338"/>
        <v>Não</v>
      </c>
      <c r="DD694" s="37" t="str">
        <f t="shared" si="339"/>
        <v>Sim</v>
      </c>
      <c r="DE694" s="89" t="str">
        <f t="shared" si="342"/>
        <v/>
      </c>
    </row>
    <row r="695" spans="1:109">
      <c r="A695" s="15">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4">
        <f>IFERROR(FIND("Óbitos/feridos",consulta_completa__11[[#This Row],[13 - Ocorrências/Ambientes Atingidos]]),0)</f>
        <v>1</v>
      </c>
      <c r="AY695" s="85" t="str">
        <f t="shared" si="311"/>
        <v>X</v>
      </c>
      <c r="AZ695" s="84">
        <f>IFERROR(FIND("População afetada/evacuada",consulta_completa__11[[#This Row],[13 - Ocorrências/Ambientes Atingidos]]),0)</f>
        <v>0</v>
      </c>
      <c r="BA695" s="84" t="str">
        <f t="shared" si="312"/>
        <v/>
      </c>
      <c r="BB695" s="84">
        <f>IFERROR(FIND("Suspensão de abastecimento de água",consulta_completa__11[[#This Row],[13 - Ocorrências/Ambientes Atingidos]]),0)</f>
        <v>0</v>
      </c>
      <c r="BC695" s="85" t="str">
        <f t="shared" si="340"/>
        <v/>
      </c>
      <c r="BD695" s="84">
        <f>IFERROR(FIND("Rio/córrego",consulta_completa__11[[#This Row],[13 - Ocorrências/Ambientes Atingidos]]),0)</f>
        <v>0</v>
      </c>
      <c r="BE695" s="85" t="str">
        <f t="shared" si="313"/>
        <v/>
      </c>
      <c r="BF695" s="84">
        <f>IFERROR(FIND("Lago",consulta_completa__11[[#This Row],[13 - Ocorrências/Ambientes Atingidos]]),0)</f>
        <v>0</v>
      </c>
      <c r="BG695" s="85" t="str">
        <f t="shared" si="314"/>
        <v/>
      </c>
      <c r="BH695" s="84">
        <f>IFERROR(FIND("Mar",consulta_completa__11[[#This Row],[13 - Ocorrências/Ambientes Atingidos]]),0)</f>
        <v>0</v>
      </c>
      <c r="BI695" s="85" t="str">
        <f t="shared" si="315"/>
        <v/>
      </c>
      <c r="BJ695" s="84">
        <f>IFERROR(FIND("Praia",consulta_completa__11[[#This Row],[13 - Ocorrências/Ambientes Atingidos]]),0)</f>
        <v>0</v>
      </c>
      <c r="BK695" s="85" t="str">
        <f t="shared" si="316"/>
        <v/>
      </c>
      <c r="BL695" s="84">
        <f>IFERROR(FIND("Solo",consulta_completa__11[[#This Row],[13 - Ocorrências/Ambientes Atingidos]]),0)</f>
        <v>33</v>
      </c>
      <c r="BM695" s="85" t="str">
        <f t="shared" si="317"/>
        <v>X</v>
      </c>
      <c r="BN695" s="84">
        <f>IFERROR(FIND("Águas subterrâneas",consulta_completa__11[[#This Row],[13 - Ocorrências/Ambientes Atingidos]]),0)</f>
        <v>0</v>
      </c>
      <c r="BO695" s="85" t="str">
        <f t="shared" si="318"/>
        <v/>
      </c>
      <c r="BP695" s="84">
        <f>IFERROR(FIND("Atmosfera",consulta_completa__11[[#This Row],[13 - Ocorrências/Ambientes Atingidos]]),0)</f>
        <v>0</v>
      </c>
      <c r="BQ695" s="85" t="str">
        <f t="shared" si="319"/>
        <v/>
      </c>
      <c r="BR695" s="84">
        <f>IFERROR(FIND("Flora",consulta_completa__11[[#This Row],[13 - Ocorrências/Ambientes Atingidos]]),0)</f>
        <v>0</v>
      </c>
      <c r="BS695" s="85" t="str">
        <f t="shared" si="320"/>
        <v/>
      </c>
      <c r="BT695" s="84">
        <f>IFERROR(FIND("Fauna",consulta_completa__11[[#This Row],[13 - Ocorrências/Ambientes Atingidos]]),0)</f>
        <v>0</v>
      </c>
      <c r="BU695" s="85" t="str">
        <f t="shared" si="321"/>
        <v/>
      </c>
      <c r="BV695" s="84">
        <f>IFERROR(FIND("UC federal",consulta_completa__11[[#This Row],[13 - Ocorrências/Ambientes Atingidos]]),0)</f>
        <v>0</v>
      </c>
      <c r="BW695" s="85" t="str">
        <f t="shared" si="322"/>
        <v/>
      </c>
      <c r="BX695" s="84">
        <f>IFERROR(FIND("UC estadual/municipal",consulta_completa__11[[#This Row],[13 - Ocorrências/Ambientes Atingidos]]),0)</f>
        <v>0</v>
      </c>
      <c r="BY695" s="85" t="str">
        <f t="shared" si="323"/>
        <v/>
      </c>
      <c r="BZ695" s="84">
        <f>IFERROR(FIND("Outro(s)",consulta_completa__11[[#This Row],[13 - Ocorrências/Ambientes Atingidos]]),0)</f>
        <v>0</v>
      </c>
      <c r="CA695" s="85" t="str">
        <f t="shared" si="324"/>
        <v/>
      </c>
      <c r="CB695" s="84">
        <f>IFERROR(FIND("Sem dano",consulta_completa__11[[#This Row],[13 - Ocorrências/Ambientes Atingidos]]),0)</f>
        <v>0</v>
      </c>
      <c r="CC695" s="85" t="str">
        <f t="shared" si="325"/>
        <v/>
      </c>
      <c r="CD695" s="84" t="str">
        <f>IF(consulta_completa__11[[#This Row],[13 - Ocorrências/Ambientes Atingidos]]="","X","")</f>
        <v/>
      </c>
      <c r="CE695" s="86">
        <f>IFERROR(FIND("IBAMA",consulta_completa__11[[#This Row],[14 - Inst. Atuando no Local]]),0)</f>
        <v>0</v>
      </c>
      <c r="CF695" s="86" t="str">
        <f t="shared" si="326"/>
        <v/>
      </c>
      <c r="CG695" s="86">
        <f>IFERROR(FIND("OEMA",consulta_completa__11[[#This Row],[14 - Inst. Atuando no Local]]),0)</f>
        <v>0</v>
      </c>
      <c r="CH695" s="86" t="str">
        <f t="shared" si="327"/>
        <v/>
      </c>
      <c r="CI695" s="86">
        <f>IFERROR(FIND("DEFESA CIVIL",consulta_completa__11[[#This Row],[14 - Inst. Atuando no Local]]),0)</f>
        <v>0</v>
      </c>
      <c r="CJ695" s="86" t="str">
        <f t="shared" si="328"/>
        <v/>
      </c>
      <c r="CK695" s="86">
        <f>IFERROR(FIND("CORPO DE BOMBEIROS",consulta_completa__11[[#This Row],[14 - Inst. Atuando no Local]]),0)</f>
        <v>0</v>
      </c>
      <c r="CL695" s="86" t="str">
        <f t="shared" si="329"/>
        <v/>
      </c>
      <c r="CM695" s="86">
        <f>IFERROR(FIND("POLÍCIA RODOVIÁRIA",consulta_completa__11[[#This Row],[14 - Inst. Atuando no Local]]),0)</f>
        <v>0</v>
      </c>
      <c r="CN695" s="86" t="str">
        <f t="shared" si="330"/>
        <v/>
      </c>
      <c r="CO695" s="86">
        <f>IFERROR(FIND("POLÍCIA MILITAR",consulta_completa__11[[#This Row],[14 - Inst. Atuando no Local]]),0)</f>
        <v>0</v>
      </c>
      <c r="CP695" s="86" t="str">
        <f t="shared" si="331"/>
        <v/>
      </c>
      <c r="CQ695" s="86">
        <f>IFERROR(FIND("POLÍCIA CIVIL",consulta_completa__11[[#This Row],[14 - Inst. Atuando no Local]]),0)</f>
        <v>0</v>
      </c>
      <c r="CR695" s="86" t="str">
        <f t="shared" si="332"/>
        <v/>
      </c>
      <c r="CS695" s="86">
        <f>IFERROR(FIND("MARINHA DO BRASIL",consulta_completa__11[[#This Row],[14 - Inst. Atuando no Local]]),0)</f>
        <v>0</v>
      </c>
      <c r="CT695" s="86" t="str">
        <f t="shared" si="333"/>
        <v/>
      </c>
      <c r="CU695" s="86">
        <f>IFERROR(FIND("EMPRESA ESPECIALIZADA EM ATENDIMENTO",consulta_completa__11[[#This Row],[14 - Inst. Atuando no Local]]),0)</f>
        <v>0</v>
      </c>
      <c r="CV695" s="86" t="str">
        <f t="shared" si="334"/>
        <v/>
      </c>
      <c r="CW695" s="86">
        <f>IFERROR(FIND("IBAMA",consulta_completa__11[[#This Row],[14 - Inst. Atuando no Local]]),0)</f>
        <v>0</v>
      </c>
      <c r="CX695" s="86" t="str">
        <f t="shared" si="335"/>
        <v/>
      </c>
      <c r="CY695" s="86" t="str">
        <f>IF(consulta_completa__11[[#This Row],[14 - Inst. Atuando no Local]]="","X","")</f>
        <v/>
      </c>
      <c r="CZ695" s="86">
        <f>IFERROR(FIND("OUTRA (S)",consulta_completa__11[[#This Row],[14 - Inst. Atuando no Local]]),0)</f>
        <v>0</v>
      </c>
      <c r="DA695" s="86" t="str">
        <f t="shared" si="336"/>
        <v/>
      </c>
      <c r="DB695" s="37" t="str">
        <f t="shared" si="337"/>
        <v>Sim</v>
      </c>
      <c r="DC695" s="37" t="str">
        <f t="shared" si="338"/>
        <v>Não</v>
      </c>
      <c r="DD695" s="37" t="str">
        <f t="shared" si="339"/>
        <v>Sim</v>
      </c>
      <c r="DE695" s="89" t="str">
        <f>IF(AD695=1,"Federal",IF(AD695=2,"Estadual",IF(AD695=0,"Sem informação","")))</f>
        <v>Sem informação</v>
      </c>
    </row>
    <row r="696" spans="1:109">
      <c r="A696" s="15">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4">
        <f>IFERROR(FIND("Óbitos/feridos",consulta_completa__11[[#This Row],[13 - Ocorrências/Ambientes Atingidos]]),0)</f>
        <v>0</v>
      </c>
      <c r="AY696" s="85" t="str">
        <f t="shared" si="311"/>
        <v/>
      </c>
      <c r="AZ696" s="84">
        <f>IFERROR(FIND("População afetada/evacuada",consulta_completa__11[[#This Row],[13 - Ocorrências/Ambientes Atingidos]]),0)</f>
        <v>0</v>
      </c>
      <c r="BA696" s="84" t="str">
        <f t="shared" si="312"/>
        <v/>
      </c>
      <c r="BB696" s="84">
        <f>IFERROR(FIND("Suspensão de abastecimento de água",consulta_completa__11[[#This Row],[13 - Ocorrências/Ambientes Atingidos]]),0)</f>
        <v>0</v>
      </c>
      <c r="BC696" s="85" t="str">
        <f t="shared" si="340"/>
        <v/>
      </c>
      <c r="BD696" s="84">
        <f>IFERROR(FIND("Rio/córrego",consulta_completa__11[[#This Row],[13 - Ocorrências/Ambientes Atingidos]]),0)</f>
        <v>0</v>
      </c>
      <c r="BE696" s="85" t="str">
        <f t="shared" si="313"/>
        <v/>
      </c>
      <c r="BF696" s="84">
        <f>IFERROR(FIND("Lago",consulta_completa__11[[#This Row],[13 - Ocorrências/Ambientes Atingidos]]),0)</f>
        <v>0</v>
      </c>
      <c r="BG696" s="85" t="str">
        <f t="shared" si="314"/>
        <v/>
      </c>
      <c r="BH696" s="84">
        <f>IFERROR(FIND("Mar",consulta_completa__11[[#This Row],[13 - Ocorrências/Ambientes Atingidos]]),0)</f>
        <v>0</v>
      </c>
      <c r="BI696" s="85" t="str">
        <f t="shared" si="315"/>
        <v/>
      </c>
      <c r="BJ696" s="84">
        <f>IFERROR(FIND("Praia",consulta_completa__11[[#This Row],[13 - Ocorrências/Ambientes Atingidos]]),0)</f>
        <v>0</v>
      </c>
      <c r="BK696" s="85" t="str">
        <f t="shared" si="316"/>
        <v/>
      </c>
      <c r="BL696" s="84">
        <f>IFERROR(FIND("Solo",consulta_completa__11[[#This Row],[13 - Ocorrências/Ambientes Atingidos]]),0)</f>
        <v>1</v>
      </c>
      <c r="BM696" s="85" t="str">
        <f t="shared" si="317"/>
        <v>X</v>
      </c>
      <c r="BN696" s="84">
        <f>IFERROR(FIND("Águas subterrâneas",consulta_completa__11[[#This Row],[13 - Ocorrências/Ambientes Atingidos]]),0)</f>
        <v>0</v>
      </c>
      <c r="BO696" s="85" t="str">
        <f t="shared" si="318"/>
        <v/>
      </c>
      <c r="BP696" s="84">
        <f>IFERROR(FIND("Atmosfera",consulta_completa__11[[#This Row],[13 - Ocorrências/Ambientes Atingidos]]),0)</f>
        <v>0</v>
      </c>
      <c r="BQ696" s="85" t="str">
        <f t="shared" si="319"/>
        <v/>
      </c>
      <c r="BR696" s="84">
        <f>IFERROR(FIND("Flora",consulta_completa__11[[#This Row],[13 - Ocorrências/Ambientes Atingidos]]),0)</f>
        <v>7</v>
      </c>
      <c r="BS696" s="85" t="str">
        <f t="shared" si="320"/>
        <v>X</v>
      </c>
      <c r="BT696" s="84">
        <f>IFERROR(FIND("Fauna",consulta_completa__11[[#This Row],[13 - Ocorrências/Ambientes Atingidos]]),0)</f>
        <v>0</v>
      </c>
      <c r="BU696" s="85" t="str">
        <f t="shared" si="321"/>
        <v/>
      </c>
      <c r="BV696" s="84">
        <f>IFERROR(FIND("UC federal",consulta_completa__11[[#This Row],[13 - Ocorrências/Ambientes Atingidos]]),0)</f>
        <v>0</v>
      </c>
      <c r="BW696" s="85" t="str">
        <f t="shared" si="322"/>
        <v/>
      </c>
      <c r="BX696" s="84">
        <f>IFERROR(FIND("UC estadual/municipal",consulta_completa__11[[#This Row],[13 - Ocorrências/Ambientes Atingidos]]),0)</f>
        <v>0</v>
      </c>
      <c r="BY696" s="85" t="str">
        <f t="shared" si="323"/>
        <v/>
      </c>
      <c r="BZ696" s="84">
        <f>IFERROR(FIND("Outro(s)",consulta_completa__11[[#This Row],[13 - Ocorrências/Ambientes Atingidos]]),0)</f>
        <v>0</v>
      </c>
      <c r="CA696" s="85" t="str">
        <f t="shared" si="324"/>
        <v/>
      </c>
      <c r="CB696" s="84">
        <f>IFERROR(FIND("Sem dano",consulta_completa__11[[#This Row],[13 - Ocorrências/Ambientes Atingidos]]),0)</f>
        <v>0</v>
      </c>
      <c r="CC696" s="85" t="str">
        <f t="shared" si="325"/>
        <v/>
      </c>
      <c r="CD696" s="84" t="str">
        <f>IF(consulta_completa__11[[#This Row],[13 - Ocorrências/Ambientes Atingidos]]="","X","")</f>
        <v/>
      </c>
      <c r="CE696" s="86">
        <f>IFERROR(FIND("IBAMA",consulta_completa__11[[#This Row],[14 - Inst. Atuando no Local]]),0)</f>
        <v>0</v>
      </c>
      <c r="CF696" s="86" t="str">
        <f t="shared" si="326"/>
        <v/>
      </c>
      <c r="CG696" s="86">
        <f>IFERROR(FIND("OEMA",consulta_completa__11[[#This Row],[14 - Inst. Atuando no Local]]),0)</f>
        <v>0</v>
      </c>
      <c r="CH696" s="86" t="str">
        <f t="shared" si="327"/>
        <v/>
      </c>
      <c r="CI696" s="86">
        <f>IFERROR(FIND("DEFESA CIVIL",consulta_completa__11[[#This Row],[14 - Inst. Atuando no Local]]),0)</f>
        <v>0</v>
      </c>
      <c r="CJ696" s="86" t="str">
        <f t="shared" si="328"/>
        <v/>
      </c>
      <c r="CK696" s="86">
        <f>IFERROR(FIND("CORPO DE BOMBEIROS",consulta_completa__11[[#This Row],[14 - Inst. Atuando no Local]]),0)</f>
        <v>0</v>
      </c>
      <c r="CL696" s="86" t="str">
        <f t="shared" si="329"/>
        <v/>
      </c>
      <c r="CM696" s="86">
        <f>IFERROR(FIND("POLÍCIA RODOVIÁRIA",consulta_completa__11[[#This Row],[14 - Inst. Atuando no Local]]),0)</f>
        <v>0</v>
      </c>
      <c r="CN696" s="86" t="str">
        <f t="shared" si="330"/>
        <v/>
      </c>
      <c r="CO696" s="86">
        <f>IFERROR(FIND("POLÍCIA MILITAR",consulta_completa__11[[#This Row],[14 - Inst. Atuando no Local]]),0)</f>
        <v>0</v>
      </c>
      <c r="CP696" s="86" t="str">
        <f t="shared" si="331"/>
        <v/>
      </c>
      <c r="CQ696" s="86">
        <f>IFERROR(FIND("POLÍCIA CIVIL",consulta_completa__11[[#This Row],[14 - Inst. Atuando no Local]]),0)</f>
        <v>0</v>
      </c>
      <c r="CR696" s="86" t="str">
        <f t="shared" si="332"/>
        <v/>
      </c>
      <c r="CS696" s="86">
        <f>IFERROR(FIND("MARINHA DO BRASIL",consulta_completa__11[[#This Row],[14 - Inst. Atuando no Local]]),0)</f>
        <v>0</v>
      </c>
      <c r="CT696" s="86" t="str">
        <f t="shared" si="333"/>
        <v/>
      </c>
      <c r="CU696" s="86">
        <f>IFERROR(FIND("EMPRESA ESPECIALIZADA EM ATENDIMENTO",consulta_completa__11[[#This Row],[14 - Inst. Atuando no Local]]),0)</f>
        <v>0</v>
      </c>
      <c r="CV696" s="86" t="str">
        <f t="shared" si="334"/>
        <v/>
      </c>
      <c r="CW696" s="86">
        <f>IFERROR(FIND("IBAMA",consulta_completa__11[[#This Row],[14 - Inst. Atuando no Local]]),0)</f>
        <v>0</v>
      </c>
      <c r="CX696" s="86" t="str">
        <f t="shared" si="335"/>
        <v/>
      </c>
      <c r="CY696" s="86" t="str">
        <f>IF(consulta_completa__11[[#This Row],[14 - Inst. Atuando no Local]]="","X","")</f>
        <v/>
      </c>
      <c r="CZ696" s="86">
        <f>IFERROR(FIND("OUTRA (S)",consulta_completa__11[[#This Row],[14 - Inst. Atuando no Local]]),0)</f>
        <v>0</v>
      </c>
      <c r="DA696" s="86" t="str">
        <f t="shared" si="336"/>
        <v/>
      </c>
      <c r="DB696" s="37" t="str">
        <f t="shared" si="337"/>
        <v>Sim</v>
      </c>
      <c r="DC696" s="37" t="str">
        <f t="shared" si="338"/>
        <v>Não</v>
      </c>
      <c r="DD696" s="37" t="str">
        <f t="shared" si="339"/>
        <v>Sim</v>
      </c>
      <c r="DE696" s="89" t="str">
        <f>IF(AD696=1,"Federal",IF(AD696=2,"Estadual",IF(AD696=0,"Sem informação","")))</f>
        <v>Sem informação</v>
      </c>
    </row>
    <row r="697" spans="1:109">
      <c r="A697" s="15">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4">
        <f>IFERROR(FIND("Óbitos/feridos",consulta_completa__11[[#This Row],[13 - Ocorrências/Ambientes Atingidos]]),0)</f>
        <v>0</v>
      </c>
      <c r="AY697" s="85" t="str">
        <f t="shared" si="311"/>
        <v/>
      </c>
      <c r="AZ697" s="84">
        <f>IFERROR(FIND("População afetada/evacuada",consulta_completa__11[[#This Row],[13 - Ocorrências/Ambientes Atingidos]]),0)</f>
        <v>0</v>
      </c>
      <c r="BA697" s="84" t="str">
        <f t="shared" si="312"/>
        <v/>
      </c>
      <c r="BB697" s="84">
        <f>IFERROR(FIND("Suspensão de abastecimento de água",consulta_completa__11[[#This Row],[13 - Ocorrências/Ambientes Atingidos]]),0)</f>
        <v>0</v>
      </c>
      <c r="BC697" s="85" t="str">
        <f t="shared" si="340"/>
        <v/>
      </c>
      <c r="BD697" s="84">
        <f>IFERROR(FIND("Rio/córrego",consulta_completa__11[[#This Row],[13 - Ocorrências/Ambientes Atingidos]]),0)</f>
        <v>0</v>
      </c>
      <c r="BE697" s="85" t="str">
        <f t="shared" si="313"/>
        <v/>
      </c>
      <c r="BF697" s="84">
        <f>IFERROR(FIND("Lago",consulta_completa__11[[#This Row],[13 - Ocorrências/Ambientes Atingidos]]),0)</f>
        <v>0</v>
      </c>
      <c r="BG697" s="85" t="str">
        <f t="shared" si="314"/>
        <v/>
      </c>
      <c r="BH697" s="84">
        <f>IFERROR(FIND("Mar",consulta_completa__11[[#This Row],[13 - Ocorrências/Ambientes Atingidos]]),0)</f>
        <v>1</v>
      </c>
      <c r="BI697" s="85" t="str">
        <f t="shared" si="315"/>
        <v>X</v>
      </c>
      <c r="BJ697" s="84">
        <f>IFERROR(FIND("Praia",consulta_completa__11[[#This Row],[13 - Ocorrências/Ambientes Atingidos]]),0)</f>
        <v>0</v>
      </c>
      <c r="BK697" s="85" t="str">
        <f t="shared" si="316"/>
        <v/>
      </c>
      <c r="BL697" s="84">
        <f>IFERROR(FIND("Solo",consulta_completa__11[[#This Row],[13 - Ocorrências/Ambientes Atingidos]]),0)</f>
        <v>0</v>
      </c>
      <c r="BM697" s="85" t="str">
        <f t="shared" si="317"/>
        <v/>
      </c>
      <c r="BN697" s="84">
        <f>IFERROR(FIND("Águas subterrâneas",consulta_completa__11[[#This Row],[13 - Ocorrências/Ambientes Atingidos]]),0)</f>
        <v>0</v>
      </c>
      <c r="BO697" s="85" t="str">
        <f t="shared" si="318"/>
        <v/>
      </c>
      <c r="BP697" s="84">
        <f>IFERROR(FIND("Atmosfera",consulta_completa__11[[#This Row],[13 - Ocorrências/Ambientes Atingidos]]),0)</f>
        <v>0</v>
      </c>
      <c r="BQ697" s="85" t="str">
        <f t="shared" si="319"/>
        <v/>
      </c>
      <c r="BR697" s="84">
        <f>IFERROR(FIND("Flora",consulta_completa__11[[#This Row],[13 - Ocorrências/Ambientes Atingidos]]),0)</f>
        <v>0</v>
      </c>
      <c r="BS697" s="85" t="str">
        <f t="shared" si="320"/>
        <v/>
      </c>
      <c r="BT697" s="84">
        <f>IFERROR(FIND("Fauna",consulta_completa__11[[#This Row],[13 - Ocorrências/Ambientes Atingidos]]),0)</f>
        <v>0</v>
      </c>
      <c r="BU697" s="85" t="str">
        <f t="shared" si="321"/>
        <v/>
      </c>
      <c r="BV697" s="84">
        <f>IFERROR(FIND("UC federal",consulta_completa__11[[#This Row],[13 - Ocorrências/Ambientes Atingidos]]),0)</f>
        <v>0</v>
      </c>
      <c r="BW697" s="85" t="str">
        <f t="shared" si="322"/>
        <v/>
      </c>
      <c r="BX697" s="84">
        <f>IFERROR(FIND("UC estadual/municipal",consulta_completa__11[[#This Row],[13 - Ocorrências/Ambientes Atingidos]]),0)</f>
        <v>0</v>
      </c>
      <c r="BY697" s="85" t="str">
        <f t="shared" si="323"/>
        <v/>
      </c>
      <c r="BZ697" s="84">
        <f>IFERROR(FIND("Outro(s)",consulta_completa__11[[#This Row],[13 - Ocorrências/Ambientes Atingidos]]),0)</f>
        <v>0</v>
      </c>
      <c r="CA697" s="85" t="str">
        <f t="shared" si="324"/>
        <v/>
      </c>
      <c r="CB697" s="84">
        <f>IFERROR(FIND("Sem dano",consulta_completa__11[[#This Row],[13 - Ocorrências/Ambientes Atingidos]]),0)</f>
        <v>0</v>
      </c>
      <c r="CC697" s="85" t="str">
        <f t="shared" si="325"/>
        <v/>
      </c>
      <c r="CD697" s="84" t="str">
        <f>IF(consulta_completa__11[[#This Row],[13 - Ocorrências/Ambientes Atingidos]]="","X","")</f>
        <v/>
      </c>
      <c r="CE697" s="86">
        <f>IFERROR(FIND("IBAMA",consulta_completa__11[[#This Row],[14 - Inst. Atuando no Local]]),0)</f>
        <v>0</v>
      </c>
      <c r="CF697" s="86" t="str">
        <f t="shared" si="326"/>
        <v/>
      </c>
      <c r="CG697" s="86">
        <f>IFERROR(FIND("OEMA",consulta_completa__11[[#This Row],[14 - Inst. Atuando no Local]]),0)</f>
        <v>0</v>
      </c>
      <c r="CH697" s="86" t="str">
        <f t="shared" si="327"/>
        <v/>
      </c>
      <c r="CI697" s="86">
        <f>IFERROR(FIND("DEFESA CIVIL",consulta_completa__11[[#This Row],[14 - Inst. Atuando no Local]]),0)</f>
        <v>0</v>
      </c>
      <c r="CJ697" s="86" t="str">
        <f t="shared" si="328"/>
        <v/>
      </c>
      <c r="CK697" s="86">
        <f>IFERROR(FIND("CORPO DE BOMBEIROS",consulta_completa__11[[#This Row],[14 - Inst. Atuando no Local]]),0)</f>
        <v>0</v>
      </c>
      <c r="CL697" s="86" t="str">
        <f t="shared" si="329"/>
        <v/>
      </c>
      <c r="CM697" s="86">
        <f>IFERROR(FIND("POLÍCIA RODOVIÁRIA",consulta_completa__11[[#This Row],[14 - Inst. Atuando no Local]]),0)</f>
        <v>0</v>
      </c>
      <c r="CN697" s="86" t="str">
        <f t="shared" si="330"/>
        <v/>
      </c>
      <c r="CO697" s="86">
        <f>IFERROR(FIND("POLÍCIA MILITAR",consulta_completa__11[[#This Row],[14 - Inst. Atuando no Local]]),0)</f>
        <v>0</v>
      </c>
      <c r="CP697" s="86" t="str">
        <f t="shared" si="331"/>
        <v/>
      </c>
      <c r="CQ697" s="86">
        <f>IFERROR(FIND("POLÍCIA CIVIL",consulta_completa__11[[#This Row],[14 - Inst. Atuando no Local]]),0)</f>
        <v>0</v>
      </c>
      <c r="CR697" s="86" t="str">
        <f t="shared" si="332"/>
        <v/>
      </c>
      <c r="CS697" s="86">
        <f>IFERROR(FIND("MARINHA DO BRASIL",consulta_completa__11[[#This Row],[14 - Inst. Atuando no Local]]),0)</f>
        <v>0</v>
      </c>
      <c r="CT697" s="86" t="str">
        <f t="shared" si="333"/>
        <v/>
      </c>
      <c r="CU697" s="86">
        <f>IFERROR(FIND("EMPRESA ESPECIALIZADA EM ATENDIMENTO",consulta_completa__11[[#This Row],[14 - Inst. Atuando no Local]]),0)</f>
        <v>0</v>
      </c>
      <c r="CV697" s="86" t="str">
        <f t="shared" si="334"/>
        <v/>
      </c>
      <c r="CW697" s="86">
        <f>IFERROR(FIND("IBAMA",consulta_completa__11[[#This Row],[14 - Inst. Atuando no Local]]),0)</f>
        <v>0</v>
      </c>
      <c r="CX697" s="86" t="str">
        <f t="shared" si="335"/>
        <v/>
      </c>
      <c r="CY697" s="86" t="str">
        <f>IF(consulta_completa__11[[#This Row],[14 - Inst. Atuando no Local]]="","X","")</f>
        <v/>
      </c>
      <c r="CZ697" s="86">
        <f>IFERROR(FIND("OUTRA (S)",consulta_completa__11[[#This Row],[14 - Inst. Atuando no Local]]),0)</f>
        <v>0</v>
      </c>
      <c r="DA697" s="86" t="str">
        <f t="shared" si="336"/>
        <v/>
      </c>
      <c r="DB697" s="37" t="str">
        <f t="shared" si="337"/>
        <v>Sim</v>
      </c>
      <c r="DC697" s="37" t="str">
        <f t="shared" si="338"/>
        <v>Não</v>
      </c>
      <c r="DD697" s="37" t="str">
        <f t="shared" si="339"/>
        <v>Sim</v>
      </c>
      <c r="DE697" s="89" t="str">
        <f t="shared" ref="DE697:DE760" si="343">IF(AC697=1,"Federal",IF(AC697=2,"Estadual",IF(AC697=0,"Sem informação","")))</f>
        <v/>
      </c>
    </row>
    <row r="698" spans="1:109">
      <c r="A698" s="15">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4">
        <f>IFERROR(FIND("Óbitos/feridos",consulta_completa__11[[#This Row],[13 - Ocorrências/Ambientes Atingidos]]),0)</f>
        <v>0</v>
      </c>
      <c r="AY698" s="85" t="str">
        <f t="shared" si="311"/>
        <v/>
      </c>
      <c r="AZ698" s="84">
        <f>IFERROR(FIND("População afetada/evacuada",consulta_completa__11[[#This Row],[13 - Ocorrências/Ambientes Atingidos]]),0)</f>
        <v>0</v>
      </c>
      <c r="BA698" s="84" t="str">
        <f t="shared" si="312"/>
        <v/>
      </c>
      <c r="BB698" s="84">
        <f>IFERROR(FIND("Suspensão de abastecimento de água",consulta_completa__11[[#This Row],[13 - Ocorrências/Ambientes Atingidos]]),0)</f>
        <v>0</v>
      </c>
      <c r="BC698" s="85" t="str">
        <f t="shared" si="340"/>
        <v/>
      </c>
      <c r="BD698" s="84">
        <f>IFERROR(FIND("Rio/córrego",consulta_completa__11[[#This Row],[13 - Ocorrências/Ambientes Atingidos]]),0)</f>
        <v>0</v>
      </c>
      <c r="BE698" s="85" t="str">
        <f t="shared" si="313"/>
        <v/>
      </c>
      <c r="BF698" s="84">
        <f>IFERROR(FIND("Lago",consulta_completa__11[[#This Row],[13 - Ocorrências/Ambientes Atingidos]]),0)</f>
        <v>0</v>
      </c>
      <c r="BG698" s="85" t="str">
        <f t="shared" si="314"/>
        <v/>
      </c>
      <c r="BH698" s="84">
        <f>IFERROR(FIND("Mar",consulta_completa__11[[#This Row],[13 - Ocorrências/Ambientes Atingidos]]),0)</f>
        <v>1</v>
      </c>
      <c r="BI698" s="85" t="str">
        <f t="shared" si="315"/>
        <v>X</v>
      </c>
      <c r="BJ698" s="84">
        <f>IFERROR(FIND("Praia",consulta_completa__11[[#This Row],[13 - Ocorrências/Ambientes Atingidos]]),0)</f>
        <v>0</v>
      </c>
      <c r="BK698" s="85" t="str">
        <f t="shared" si="316"/>
        <v/>
      </c>
      <c r="BL698" s="84">
        <f>IFERROR(FIND("Solo",consulta_completa__11[[#This Row],[13 - Ocorrências/Ambientes Atingidos]]),0)</f>
        <v>0</v>
      </c>
      <c r="BM698" s="85" t="str">
        <f t="shared" si="317"/>
        <v/>
      </c>
      <c r="BN698" s="84">
        <f>IFERROR(FIND("Águas subterrâneas",consulta_completa__11[[#This Row],[13 - Ocorrências/Ambientes Atingidos]]),0)</f>
        <v>0</v>
      </c>
      <c r="BO698" s="85" t="str">
        <f t="shared" si="318"/>
        <v/>
      </c>
      <c r="BP698" s="84">
        <f>IFERROR(FIND("Atmosfera",consulta_completa__11[[#This Row],[13 - Ocorrências/Ambientes Atingidos]]),0)</f>
        <v>0</v>
      </c>
      <c r="BQ698" s="85" t="str">
        <f t="shared" si="319"/>
        <v/>
      </c>
      <c r="BR698" s="84">
        <f>IFERROR(FIND("Flora",consulta_completa__11[[#This Row],[13 - Ocorrências/Ambientes Atingidos]]),0)</f>
        <v>0</v>
      </c>
      <c r="BS698" s="85" t="str">
        <f t="shared" si="320"/>
        <v/>
      </c>
      <c r="BT698" s="84">
        <f>IFERROR(FIND("Fauna",consulta_completa__11[[#This Row],[13 - Ocorrências/Ambientes Atingidos]]),0)</f>
        <v>0</v>
      </c>
      <c r="BU698" s="85" t="str">
        <f t="shared" si="321"/>
        <v/>
      </c>
      <c r="BV698" s="84">
        <f>IFERROR(FIND("UC federal",consulta_completa__11[[#This Row],[13 - Ocorrências/Ambientes Atingidos]]),0)</f>
        <v>0</v>
      </c>
      <c r="BW698" s="85" t="str">
        <f t="shared" si="322"/>
        <v/>
      </c>
      <c r="BX698" s="84">
        <f>IFERROR(FIND("UC estadual/municipal",consulta_completa__11[[#This Row],[13 - Ocorrências/Ambientes Atingidos]]),0)</f>
        <v>0</v>
      </c>
      <c r="BY698" s="85" t="str">
        <f t="shared" si="323"/>
        <v/>
      </c>
      <c r="BZ698" s="84">
        <f>IFERROR(FIND("Outro(s)",consulta_completa__11[[#This Row],[13 - Ocorrências/Ambientes Atingidos]]),0)</f>
        <v>0</v>
      </c>
      <c r="CA698" s="85" t="str">
        <f t="shared" si="324"/>
        <v/>
      </c>
      <c r="CB698" s="84">
        <f>IFERROR(FIND("Sem dano",consulta_completa__11[[#This Row],[13 - Ocorrências/Ambientes Atingidos]]),0)</f>
        <v>0</v>
      </c>
      <c r="CC698" s="85" t="str">
        <f t="shared" si="325"/>
        <v/>
      </c>
      <c r="CD698" s="84" t="str">
        <f>IF(consulta_completa__11[[#This Row],[13 - Ocorrências/Ambientes Atingidos]]="","X","")</f>
        <v/>
      </c>
      <c r="CE698" s="86">
        <f>IFERROR(FIND("IBAMA",consulta_completa__11[[#This Row],[14 - Inst. Atuando no Local]]),0)</f>
        <v>0</v>
      </c>
      <c r="CF698" s="86" t="str">
        <f t="shared" si="326"/>
        <v/>
      </c>
      <c r="CG698" s="86">
        <f>IFERROR(FIND("OEMA",consulta_completa__11[[#This Row],[14 - Inst. Atuando no Local]]),0)</f>
        <v>0</v>
      </c>
      <c r="CH698" s="86" t="str">
        <f t="shared" si="327"/>
        <v/>
      </c>
      <c r="CI698" s="86">
        <f>IFERROR(FIND("DEFESA CIVIL",consulta_completa__11[[#This Row],[14 - Inst. Atuando no Local]]),0)</f>
        <v>0</v>
      </c>
      <c r="CJ698" s="86" t="str">
        <f t="shared" si="328"/>
        <v/>
      </c>
      <c r="CK698" s="86">
        <f>IFERROR(FIND("CORPO DE BOMBEIROS",consulta_completa__11[[#This Row],[14 - Inst. Atuando no Local]]),0)</f>
        <v>0</v>
      </c>
      <c r="CL698" s="86" t="str">
        <f t="shared" si="329"/>
        <v/>
      </c>
      <c r="CM698" s="86">
        <f>IFERROR(FIND("POLÍCIA RODOVIÁRIA",consulta_completa__11[[#This Row],[14 - Inst. Atuando no Local]]),0)</f>
        <v>0</v>
      </c>
      <c r="CN698" s="86" t="str">
        <f t="shared" si="330"/>
        <v/>
      </c>
      <c r="CO698" s="86">
        <f>IFERROR(FIND("POLÍCIA MILITAR",consulta_completa__11[[#This Row],[14 - Inst. Atuando no Local]]),0)</f>
        <v>0</v>
      </c>
      <c r="CP698" s="86" t="str">
        <f t="shared" si="331"/>
        <v/>
      </c>
      <c r="CQ698" s="86">
        <f>IFERROR(FIND("POLÍCIA CIVIL",consulta_completa__11[[#This Row],[14 - Inst. Atuando no Local]]),0)</f>
        <v>0</v>
      </c>
      <c r="CR698" s="86" t="str">
        <f t="shared" si="332"/>
        <v/>
      </c>
      <c r="CS698" s="86">
        <f>IFERROR(FIND("MARINHA DO BRASIL",consulta_completa__11[[#This Row],[14 - Inst. Atuando no Local]]),0)</f>
        <v>0</v>
      </c>
      <c r="CT698" s="86" t="str">
        <f t="shared" si="333"/>
        <v/>
      </c>
      <c r="CU698" s="86">
        <f>IFERROR(FIND("EMPRESA ESPECIALIZADA EM ATENDIMENTO",consulta_completa__11[[#This Row],[14 - Inst. Atuando no Local]]),0)</f>
        <v>0</v>
      </c>
      <c r="CV698" s="86" t="str">
        <f t="shared" si="334"/>
        <v/>
      </c>
      <c r="CW698" s="86">
        <f>IFERROR(FIND("IBAMA",consulta_completa__11[[#This Row],[14 - Inst. Atuando no Local]]),0)</f>
        <v>0</v>
      </c>
      <c r="CX698" s="86" t="str">
        <f t="shared" si="335"/>
        <v/>
      </c>
      <c r="CY698" s="86" t="str">
        <f>IF(consulta_completa__11[[#This Row],[14 - Inst. Atuando no Local]]="","X","")</f>
        <v/>
      </c>
      <c r="CZ698" s="86">
        <f>IFERROR(FIND("OUTRA (S)",consulta_completa__11[[#This Row],[14 - Inst. Atuando no Local]]),0)</f>
        <v>0</v>
      </c>
      <c r="DA698" s="86" t="str">
        <f t="shared" si="336"/>
        <v/>
      </c>
      <c r="DB698" s="37" t="str">
        <f t="shared" si="337"/>
        <v>Sim</v>
      </c>
      <c r="DC698" s="37" t="str">
        <f t="shared" si="338"/>
        <v>Não</v>
      </c>
      <c r="DD698" s="37" t="str">
        <f t="shared" si="339"/>
        <v>Sim</v>
      </c>
      <c r="DE698" s="89" t="str">
        <f t="shared" si="343"/>
        <v/>
      </c>
    </row>
    <row r="699" spans="1:109">
      <c r="A699" s="15">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4">
        <f>IFERROR(FIND("Óbitos/feridos",consulta_completa__11[[#This Row],[13 - Ocorrências/Ambientes Atingidos]]),0)</f>
        <v>0</v>
      </c>
      <c r="AY699" s="85" t="str">
        <f t="shared" si="311"/>
        <v/>
      </c>
      <c r="AZ699" s="84">
        <f>IFERROR(FIND("População afetada/evacuada",consulta_completa__11[[#This Row],[13 - Ocorrências/Ambientes Atingidos]]),0)</f>
        <v>0</v>
      </c>
      <c r="BA699" s="84" t="str">
        <f t="shared" si="312"/>
        <v/>
      </c>
      <c r="BB699" s="84">
        <f>IFERROR(FIND("Suspensão de abastecimento de água",consulta_completa__11[[#This Row],[13 - Ocorrências/Ambientes Atingidos]]),0)</f>
        <v>0</v>
      </c>
      <c r="BC699" s="85" t="str">
        <f t="shared" si="340"/>
        <v/>
      </c>
      <c r="BD699" s="84">
        <f>IFERROR(FIND("Rio/córrego",consulta_completa__11[[#This Row],[13 - Ocorrências/Ambientes Atingidos]]),0)</f>
        <v>0</v>
      </c>
      <c r="BE699" s="85" t="str">
        <f t="shared" si="313"/>
        <v/>
      </c>
      <c r="BF699" s="84">
        <f>IFERROR(FIND("Lago",consulta_completa__11[[#This Row],[13 - Ocorrências/Ambientes Atingidos]]),0)</f>
        <v>0</v>
      </c>
      <c r="BG699" s="85" t="str">
        <f t="shared" si="314"/>
        <v/>
      </c>
      <c r="BH699" s="84">
        <f>IFERROR(FIND("Mar",consulta_completa__11[[#This Row],[13 - Ocorrências/Ambientes Atingidos]]),0)</f>
        <v>0</v>
      </c>
      <c r="BI699" s="85" t="str">
        <f t="shared" si="315"/>
        <v/>
      </c>
      <c r="BJ699" s="84">
        <f>IFERROR(FIND("Praia",consulta_completa__11[[#This Row],[13 - Ocorrências/Ambientes Atingidos]]),0)</f>
        <v>0</v>
      </c>
      <c r="BK699" s="85" t="str">
        <f t="shared" si="316"/>
        <v/>
      </c>
      <c r="BL699" s="84">
        <f>IFERROR(FIND("Solo",consulta_completa__11[[#This Row],[13 - Ocorrências/Ambientes Atingidos]]),0)</f>
        <v>1</v>
      </c>
      <c r="BM699" s="85" t="str">
        <f t="shared" si="317"/>
        <v>X</v>
      </c>
      <c r="BN699" s="84">
        <f>IFERROR(FIND("Águas subterrâneas",consulta_completa__11[[#This Row],[13 - Ocorrências/Ambientes Atingidos]]),0)</f>
        <v>0</v>
      </c>
      <c r="BO699" s="85" t="str">
        <f t="shared" si="318"/>
        <v/>
      </c>
      <c r="BP699" s="84">
        <f>IFERROR(FIND("Atmosfera",consulta_completa__11[[#This Row],[13 - Ocorrências/Ambientes Atingidos]]),0)</f>
        <v>0</v>
      </c>
      <c r="BQ699" s="85" t="str">
        <f t="shared" si="319"/>
        <v/>
      </c>
      <c r="BR699" s="84">
        <f>IFERROR(FIND("Flora",consulta_completa__11[[#This Row],[13 - Ocorrências/Ambientes Atingidos]]),0)</f>
        <v>0</v>
      </c>
      <c r="BS699" s="85" t="str">
        <f t="shared" si="320"/>
        <v/>
      </c>
      <c r="BT699" s="84">
        <f>IFERROR(FIND("Fauna",consulta_completa__11[[#This Row],[13 - Ocorrências/Ambientes Atingidos]]),0)</f>
        <v>0</v>
      </c>
      <c r="BU699" s="85" t="str">
        <f t="shared" si="321"/>
        <v/>
      </c>
      <c r="BV699" s="84">
        <f>IFERROR(FIND("UC federal",consulta_completa__11[[#This Row],[13 - Ocorrências/Ambientes Atingidos]]),0)</f>
        <v>0</v>
      </c>
      <c r="BW699" s="85" t="str">
        <f t="shared" si="322"/>
        <v/>
      </c>
      <c r="BX699" s="84">
        <f>IFERROR(FIND("UC estadual/municipal",consulta_completa__11[[#This Row],[13 - Ocorrências/Ambientes Atingidos]]),0)</f>
        <v>0</v>
      </c>
      <c r="BY699" s="85" t="str">
        <f t="shared" si="323"/>
        <v/>
      </c>
      <c r="BZ699" s="84">
        <f>IFERROR(FIND("Outro(s)",consulta_completa__11[[#This Row],[13 - Ocorrências/Ambientes Atingidos]]),0)</f>
        <v>0</v>
      </c>
      <c r="CA699" s="85" t="str">
        <f t="shared" si="324"/>
        <v/>
      </c>
      <c r="CB699" s="84">
        <f>IFERROR(FIND("Sem dano",consulta_completa__11[[#This Row],[13 - Ocorrências/Ambientes Atingidos]]),0)</f>
        <v>0</v>
      </c>
      <c r="CC699" s="85" t="str">
        <f t="shared" si="325"/>
        <v/>
      </c>
      <c r="CD699" s="84" t="str">
        <f>IF(consulta_completa__11[[#This Row],[13 - Ocorrências/Ambientes Atingidos]]="","X","")</f>
        <v/>
      </c>
      <c r="CE699" s="86">
        <f>IFERROR(FIND("IBAMA",consulta_completa__11[[#This Row],[14 - Inst. Atuando no Local]]),0)</f>
        <v>0</v>
      </c>
      <c r="CF699" s="86" t="str">
        <f t="shared" si="326"/>
        <v/>
      </c>
      <c r="CG699" s="86">
        <f>IFERROR(FIND("OEMA",consulta_completa__11[[#This Row],[14 - Inst. Atuando no Local]]),0)</f>
        <v>0</v>
      </c>
      <c r="CH699" s="86" t="str">
        <f t="shared" si="327"/>
        <v/>
      </c>
      <c r="CI699" s="86">
        <f>IFERROR(FIND("DEFESA CIVIL",consulta_completa__11[[#This Row],[14 - Inst. Atuando no Local]]),0)</f>
        <v>0</v>
      </c>
      <c r="CJ699" s="86" t="str">
        <f t="shared" si="328"/>
        <v/>
      </c>
      <c r="CK699" s="86">
        <f>IFERROR(FIND("CORPO DE BOMBEIROS",consulta_completa__11[[#This Row],[14 - Inst. Atuando no Local]]),0)</f>
        <v>0</v>
      </c>
      <c r="CL699" s="86" t="str">
        <f t="shared" si="329"/>
        <v/>
      </c>
      <c r="CM699" s="86">
        <f>IFERROR(FIND("POLÍCIA RODOVIÁRIA",consulta_completa__11[[#This Row],[14 - Inst. Atuando no Local]]),0)</f>
        <v>0</v>
      </c>
      <c r="CN699" s="86" t="str">
        <f t="shared" si="330"/>
        <v/>
      </c>
      <c r="CO699" s="86">
        <f>IFERROR(FIND("POLÍCIA MILITAR",consulta_completa__11[[#This Row],[14 - Inst. Atuando no Local]]),0)</f>
        <v>0</v>
      </c>
      <c r="CP699" s="86" t="str">
        <f t="shared" si="331"/>
        <v/>
      </c>
      <c r="CQ699" s="86">
        <f>IFERROR(FIND("POLÍCIA CIVIL",consulta_completa__11[[#This Row],[14 - Inst. Atuando no Local]]),0)</f>
        <v>0</v>
      </c>
      <c r="CR699" s="86" t="str">
        <f t="shared" si="332"/>
        <v/>
      </c>
      <c r="CS699" s="86">
        <f>IFERROR(FIND("MARINHA DO BRASIL",consulta_completa__11[[#This Row],[14 - Inst. Atuando no Local]]),0)</f>
        <v>0</v>
      </c>
      <c r="CT699" s="86" t="str">
        <f t="shared" si="333"/>
        <v/>
      </c>
      <c r="CU699" s="86">
        <f>IFERROR(FIND("EMPRESA ESPECIALIZADA EM ATENDIMENTO",consulta_completa__11[[#This Row],[14 - Inst. Atuando no Local]]),0)</f>
        <v>0</v>
      </c>
      <c r="CV699" s="86" t="str">
        <f t="shared" si="334"/>
        <v/>
      </c>
      <c r="CW699" s="86">
        <f>IFERROR(FIND("IBAMA",consulta_completa__11[[#This Row],[14 - Inst. Atuando no Local]]),0)</f>
        <v>0</v>
      </c>
      <c r="CX699" s="86" t="str">
        <f t="shared" si="335"/>
        <v/>
      </c>
      <c r="CY699" s="86" t="str">
        <f>IF(consulta_completa__11[[#This Row],[14 - Inst. Atuando no Local]]="","X","")</f>
        <v/>
      </c>
      <c r="CZ699" s="86">
        <f>IFERROR(FIND("OUTRA (S)",consulta_completa__11[[#This Row],[14 - Inst. Atuando no Local]]),0)</f>
        <v>0</v>
      </c>
      <c r="DA699" s="86" t="str">
        <f t="shared" si="336"/>
        <v/>
      </c>
      <c r="DB699" s="37" t="str">
        <f t="shared" si="337"/>
        <v>Sim</v>
      </c>
      <c r="DC699" s="37" t="str">
        <f t="shared" si="338"/>
        <v>Não</v>
      </c>
      <c r="DD699" s="37" t="str">
        <f t="shared" si="339"/>
        <v>Sim</v>
      </c>
      <c r="DE699" s="89" t="str">
        <f t="shared" si="343"/>
        <v/>
      </c>
    </row>
    <row r="700" spans="1:109">
      <c r="A700" s="15">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4">
        <f>IFERROR(FIND("Óbitos/feridos",consulta_completa__11[[#This Row],[13 - Ocorrências/Ambientes Atingidos]]),0)</f>
        <v>0</v>
      </c>
      <c r="AY700" s="85" t="str">
        <f t="shared" si="311"/>
        <v/>
      </c>
      <c r="AZ700" s="84">
        <f>IFERROR(FIND("População afetada/evacuada",consulta_completa__11[[#This Row],[13 - Ocorrências/Ambientes Atingidos]]),0)</f>
        <v>0</v>
      </c>
      <c r="BA700" s="84" t="str">
        <f t="shared" si="312"/>
        <v/>
      </c>
      <c r="BB700" s="84">
        <f>IFERROR(FIND("Suspensão de abastecimento de água",consulta_completa__11[[#This Row],[13 - Ocorrências/Ambientes Atingidos]]),0)</f>
        <v>0</v>
      </c>
      <c r="BC700" s="85" t="str">
        <f t="shared" si="340"/>
        <v/>
      </c>
      <c r="BD700" s="84">
        <f>IFERROR(FIND("Rio/córrego",consulta_completa__11[[#This Row],[13 - Ocorrências/Ambientes Atingidos]]),0)</f>
        <v>0</v>
      </c>
      <c r="BE700" s="85" t="str">
        <f t="shared" si="313"/>
        <v/>
      </c>
      <c r="BF700" s="84">
        <f>IFERROR(FIND("Lago",consulta_completa__11[[#This Row],[13 - Ocorrências/Ambientes Atingidos]]),0)</f>
        <v>0</v>
      </c>
      <c r="BG700" s="85" t="str">
        <f t="shared" si="314"/>
        <v/>
      </c>
      <c r="BH700" s="84">
        <f>IFERROR(FIND("Mar",consulta_completa__11[[#This Row],[13 - Ocorrências/Ambientes Atingidos]]),0)</f>
        <v>1</v>
      </c>
      <c r="BI700" s="85" t="str">
        <f t="shared" si="315"/>
        <v>X</v>
      </c>
      <c r="BJ700" s="84">
        <f>IFERROR(FIND("Praia",consulta_completa__11[[#This Row],[13 - Ocorrências/Ambientes Atingidos]]),0)</f>
        <v>0</v>
      </c>
      <c r="BK700" s="85" t="str">
        <f t="shared" si="316"/>
        <v/>
      </c>
      <c r="BL700" s="84">
        <f>IFERROR(FIND("Solo",consulta_completa__11[[#This Row],[13 - Ocorrências/Ambientes Atingidos]]),0)</f>
        <v>0</v>
      </c>
      <c r="BM700" s="85" t="str">
        <f t="shared" si="317"/>
        <v/>
      </c>
      <c r="BN700" s="84">
        <f>IFERROR(FIND("Águas subterrâneas",consulta_completa__11[[#This Row],[13 - Ocorrências/Ambientes Atingidos]]),0)</f>
        <v>0</v>
      </c>
      <c r="BO700" s="85" t="str">
        <f t="shared" si="318"/>
        <v/>
      </c>
      <c r="BP700" s="84">
        <f>IFERROR(FIND("Atmosfera",consulta_completa__11[[#This Row],[13 - Ocorrências/Ambientes Atingidos]]),0)</f>
        <v>0</v>
      </c>
      <c r="BQ700" s="85" t="str">
        <f t="shared" si="319"/>
        <v/>
      </c>
      <c r="BR700" s="84">
        <f>IFERROR(FIND("Flora",consulta_completa__11[[#This Row],[13 - Ocorrências/Ambientes Atingidos]]),0)</f>
        <v>0</v>
      </c>
      <c r="BS700" s="85" t="str">
        <f t="shared" si="320"/>
        <v/>
      </c>
      <c r="BT700" s="84">
        <f>IFERROR(FIND("Fauna",consulta_completa__11[[#This Row],[13 - Ocorrências/Ambientes Atingidos]]),0)</f>
        <v>0</v>
      </c>
      <c r="BU700" s="85" t="str">
        <f t="shared" si="321"/>
        <v/>
      </c>
      <c r="BV700" s="84">
        <f>IFERROR(FIND("UC federal",consulta_completa__11[[#This Row],[13 - Ocorrências/Ambientes Atingidos]]),0)</f>
        <v>0</v>
      </c>
      <c r="BW700" s="85" t="str">
        <f t="shared" si="322"/>
        <v/>
      </c>
      <c r="BX700" s="84">
        <f>IFERROR(FIND("UC estadual/municipal",consulta_completa__11[[#This Row],[13 - Ocorrências/Ambientes Atingidos]]),0)</f>
        <v>0</v>
      </c>
      <c r="BY700" s="85" t="str">
        <f t="shared" si="323"/>
        <v/>
      </c>
      <c r="BZ700" s="84">
        <f>IFERROR(FIND("Outro(s)",consulta_completa__11[[#This Row],[13 - Ocorrências/Ambientes Atingidos]]),0)</f>
        <v>0</v>
      </c>
      <c r="CA700" s="85" t="str">
        <f t="shared" si="324"/>
        <v/>
      </c>
      <c r="CB700" s="84">
        <f>IFERROR(FIND("Sem dano",consulta_completa__11[[#This Row],[13 - Ocorrências/Ambientes Atingidos]]),0)</f>
        <v>0</v>
      </c>
      <c r="CC700" s="85" t="str">
        <f t="shared" si="325"/>
        <v/>
      </c>
      <c r="CD700" s="84" t="str">
        <f>IF(consulta_completa__11[[#This Row],[13 - Ocorrências/Ambientes Atingidos]]="","X","")</f>
        <v/>
      </c>
      <c r="CE700" s="86">
        <f>IFERROR(FIND("IBAMA",consulta_completa__11[[#This Row],[14 - Inst. Atuando no Local]]),0)</f>
        <v>0</v>
      </c>
      <c r="CF700" s="86" t="str">
        <f t="shared" si="326"/>
        <v/>
      </c>
      <c r="CG700" s="86">
        <f>IFERROR(FIND("OEMA",consulta_completa__11[[#This Row],[14 - Inst. Atuando no Local]]),0)</f>
        <v>0</v>
      </c>
      <c r="CH700" s="86" t="str">
        <f t="shared" si="327"/>
        <v/>
      </c>
      <c r="CI700" s="86">
        <f>IFERROR(FIND("DEFESA CIVIL",consulta_completa__11[[#This Row],[14 - Inst. Atuando no Local]]),0)</f>
        <v>0</v>
      </c>
      <c r="CJ700" s="86" t="str">
        <f t="shared" si="328"/>
        <v/>
      </c>
      <c r="CK700" s="86">
        <f>IFERROR(FIND("CORPO DE BOMBEIROS",consulta_completa__11[[#This Row],[14 - Inst. Atuando no Local]]),0)</f>
        <v>0</v>
      </c>
      <c r="CL700" s="86" t="str">
        <f t="shared" si="329"/>
        <v/>
      </c>
      <c r="CM700" s="86">
        <f>IFERROR(FIND("POLÍCIA RODOVIÁRIA",consulta_completa__11[[#This Row],[14 - Inst. Atuando no Local]]),0)</f>
        <v>0</v>
      </c>
      <c r="CN700" s="86" t="str">
        <f t="shared" si="330"/>
        <v/>
      </c>
      <c r="CO700" s="86">
        <f>IFERROR(FIND("POLÍCIA MILITAR",consulta_completa__11[[#This Row],[14 - Inst. Atuando no Local]]),0)</f>
        <v>0</v>
      </c>
      <c r="CP700" s="86" t="str">
        <f t="shared" si="331"/>
        <v/>
      </c>
      <c r="CQ700" s="86">
        <f>IFERROR(FIND("POLÍCIA CIVIL",consulta_completa__11[[#This Row],[14 - Inst. Atuando no Local]]),0)</f>
        <v>0</v>
      </c>
      <c r="CR700" s="86" t="str">
        <f t="shared" si="332"/>
        <v/>
      </c>
      <c r="CS700" s="86">
        <f>IFERROR(FIND("MARINHA DO BRASIL",consulta_completa__11[[#This Row],[14 - Inst. Atuando no Local]]),0)</f>
        <v>0</v>
      </c>
      <c r="CT700" s="86" t="str">
        <f t="shared" si="333"/>
        <v/>
      </c>
      <c r="CU700" s="86">
        <f>IFERROR(FIND("EMPRESA ESPECIALIZADA EM ATENDIMENTO",consulta_completa__11[[#This Row],[14 - Inst. Atuando no Local]]),0)</f>
        <v>0</v>
      </c>
      <c r="CV700" s="86" t="str">
        <f t="shared" si="334"/>
        <v/>
      </c>
      <c r="CW700" s="86">
        <f>IFERROR(FIND("IBAMA",consulta_completa__11[[#This Row],[14 - Inst. Atuando no Local]]),0)</f>
        <v>0</v>
      </c>
      <c r="CX700" s="86" t="str">
        <f t="shared" si="335"/>
        <v/>
      </c>
      <c r="CY700" s="86" t="str">
        <f>IF(consulta_completa__11[[#This Row],[14 - Inst. Atuando no Local]]="","X","")</f>
        <v/>
      </c>
      <c r="CZ700" s="86">
        <f>IFERROR(FIND("OUTRA (S)",consulta_completa__11[[#This Row],[14 - Inst. Atuando no Local]]),0)</f>
        <v>0</v>
      </c>
      <c r="DA700" s="86" t="str">
        <f t="shared" si="336"/>
        <v/>
      </c>
      <c r="DB700" s="37" t="str">
        <f t="shared" si="337"/>
        <v>Sim</v>
      </c>
      <c r="DC700" s="37" t="str">
        <f t="shared" si="338"/>
        <v>Não</v>
      </c>
      <c r="DD700" s="37" t="str">
        <f t="shared" si="339"/>
        <v>Sim</v>
      </c>
      <c r="DE700" s="89" t="str">
        <f t="shared" si="343"/>
        <v/>
      </c>
    </row>
    <row r="701" spans="1:109">
      <c r="A701" s="15">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4">
        <f>IFERROR(FIND("Óbitos/feridos",consulta_completa__11[[#This Row],[13 - Ocorrências/Ambientes Atingidos]]),0)</f>
        <v>0</v>
      </c>
      <c r="AY701" s="85" t="str">
        <f t="shared" si="311"/>
        <v/>
      </c>
      <c r="AZ701" s="84">
        <f>IFERROR(FIND("População afetada/evacuada",consulta_completa__11[[#This Row],[13 - Ocorrências/Ambientes Atingidos]]),0)</f>
        <v>0</v>
      </c>
      <c r="BA701" s="84" t="str">
        <f t="shared" si="312"/>
        <v/>
      </c>
      <c r="BB701" s="84">
        <f>IFERROR(FIND("Suspensão de abastecimento de água",consulta_completa__11[[#This Row],[13 - Ocorrências/Ambientes Atingidos]]),0)</f>
        <v>0</v>
      </c>
      <c r="BC701" s="85" t="str">
        <f t="shared" si="340"/>
        <v/>
      </c>
      <c r="BD701" s="84">
        <f>IFERROR(FIND("Rio/córrego",consulta_completa__11[[#This Row],[13 - Ocorrências/Ambientes Atingidos]]),0)</f>
        <v>0</v>
      </c>
      <c r="BE701" s="85" t="str">
        <f t="shared" si="313"/>
        <v/>
      </c>
      <c r="BF701" s="84">
        <f>IFERROR(FIND("Lago",consulta_completa__11[[#This Row],[13 - Ocorrências/Ambientes Atingidos]]),0)</f>
        <v>0</v>
      </c>
      <c r="BG701" s="85" t="str">
        <f t="shared" si="314"/>
        <v/>
      </c>
      <c r="BH701" s="84">
        <f>IFERROR(FIND("Mar",consulta_completa__11[[#This Row],[13 - Ocorrências/Ambientes Atingidos]]),0)</f>
        <v>0</v>
      </c>
      <c r="BI701" s="85" t="str">
        <f t="shared" si="315"/>
        <v/>
      </c>
      <c r="BJ701" s="84">
        <f>IFERROR(FIND("Praia",consulta_completa__11[[#This Row],[13 - Ocorrências/Ambientes Atingidos]]),0)</f>
        <v>0</v>
      </c>
      <c r="BK701" s="85" t="str">
        <f t="shared" si="316"/>
        <v/>
      </c>
      <c r="BL701" s="84">
        <f>IFERROR(FIND("Solo",consulta_completa__11[[#This Row],[13 - Ocorrências/Ambientes Atingidos]]),0)</f>
        <v>1</v>
      </c>
      <c r="BM701" s="85" t="str">
        <f t="shared" si="317"/>
        <v>X</v>
      </c>
      <c r="BN701" s="84">
        <f>IFERROR(FIND("Águas subterrâneas",consulta_completa__11[[#This Row],[13 - Ocorrências/Ambientes Atingidos]]),0)</f>
        <v>0</v>
      </c>
      <c r="BO701" s="85" t="str">
        <f t="shared" si="318"/>
        <v/>
      </c>
      <c r="BP701" s="84">
        <f>IFERROR(FIND("Atmosfera",consulta_completa__11[[#This Row],[13 - Ocorrências/Ambientes Atingidos]]),0)</f>
        <v>0</v>
      </c>
      <c r="BQ701" s="85" t="str">
        <f t="shared" si="319"/>
        <v/>
      </c>
      <c r="BR701" s="84">
        <f>IFERROR(FIND("Flora",consulta_completa__11[[#This Row],[13 - Ocorrências/Ambientes Atingidos]]),0)</f>
        <v>0</v>
      </c>
      <c r="BS701" s="85" t="str">
        <f t="shared" si="320"/>
        <v/>
      </c>
      <c r="BT701" s="84">
        <f>IFERROR(FIND("Fauna",consulta_completa__11[[#This Row],[13 - Ocorrências/Ambientes Atingidos]]),0)</f>
        <v>0</v>
      </c>
      <c r="BU701" s="85" t="str">
        <f t="shared" si="321"/>
        <v/>
      </c>
      <c r="BV701" s="84">
        <f>IFERROR(FIND("UC federal",consulta_completa__11[[#This Row],[13 - Ocorrências/Ambientes Atingidos]]),0)</f>
        <v>0</v>
      </c>
      <c r="BW701" s="85" t="str">
        <f t="shared" si="322"/>
        <v/>
      </c>
      <c r="BX701" s="84">
        <f>IFERROR(FIND("UC estadual/municipal",consulta_completa__11[[#This Row],[13 - Ocorrências/Ambientes Atingidos]]),0)</f>
        <v>0</v>
      </c>
      <c r="BY701" s="85" t="str">
        <f t="shared" si="323"/>
        <v/>
      </c>
      <c r="BZ701" s="84">
        <f>IFERROR(FIND("Outro(s)",consulta_completa__11[[#This Row],[13 - Ocorrências/Ambientes Atingidos]]),0)</f>
        <v>0</v>
      </c>
      <c r="CA701" s="85" t="str">
        <f t="shared" si="324"/>
        <v/>
      </c>
      <c r="CB701" s="84">
        <f>IFERROR(FIND("Sem dano",consulta_completa__11[[#This Row],[13 - Ocorrências/Ambientes Atingidos]]),0)</f>
        <v>0</v>
      </c>
      <c r="CC701" s="85" t="str">
        <f t="shared" si="325"/>
        <v/>
      </c>
      <c r="CD701" s="84" t="str">
        <f>IF(consulta_completa__11[[#This Row],[13 - Ocorrências/Ambientes Atingidos]]="","X","")</f>
        <v/>
      </c>
      <c r="CE701" s="86">
        <f>IFERROR(FIND("IBAMA",consulta_completa__11[[#This Row],[14 - Inst. Atuando no Local]]),0)</f>
        <v>0</v>
      </c>
      <c r="CF701" s="86" t="str">
        <f t="shared" si="326"/>
        <v/>
      </c>
      <c r="CG701" s="86">
        <f>IFERROR(FIND("OEMA",consulta_completa__11[[#This Row],[14 - Inst. Atuando no Local]]),0)</f>
        <v>0</v>
      </c>
      <c r="CH701" s="86" t="str">
        <f t="shared" si="327"/>
        <v/>
      </c>
      <c r="CI701" s="86">
        <f>IFERROR(FIND("DEFESA CIVIL",consulta_completa__11[[#This Row],[14 - Inst. Atuando no Local]]),0)</f>
        <v>0</v>
      </c>
      <c r="CJ701" s="86" t="str">
        <f t="shared" si="328"/>
        <v/>
      </c>
      <c r="CK701" s="86">
        <f>IFERROR(FIND("CORPO DE BOMBEIROS",consulta_completa__11[[#This Row],[14 - Inst. Atuando no Local]]),0)</f>
        <v>0</v>
      </c>
      <c r="CL701" s="86" t="str">
        <f t="shared" si="329"/>
        <v/>
      </c>
      <c r="CM701" s="86">
        <f>IFERROR(FIND("POLÍCIA RODOVIÁRIA",consulta_completa__11[[#This Row],[14 - Inst. Atuando no Local]]),0)</f>
        <v>0</v>
      </c>
      <c r="CN701" s="86" t="str">
        <f t="shared" si="330"/>
        <v/>
      </c>
      <c r="CO701" s="86">
        <f>IFERROR(FIND("POLÍCIA MILITAR",consulta_completa__11[[#This Row],[14 - Inst. Atuando no Local]]),0)</f>
        <v>0</v>
      </c>
      <c r="CP701" s="86" t="str">
        <f t="shared" si="331"/>
        <v/>
      </c>
      <c r="CQ701" s="86">
        <f>IFERROR(FIND("POLÍCIA CIVIL",consulta_completa__11[[#This Row],[14 - Inst. Atuando no Local]]),0)</f>
        <v>0</v>
      </c>
      <c r="CR701" s="86" t="str">
        <f t="shared" si="332"/>
        <v/>
      </c>
      <c r="CS701" s="86">
        <f>IFERROR(FIND("MARINHA DO BRASIL",consulta_completa__11[[#This Row],[14 - Inst. Atuando no Local]]),0)</f>
        <v>0</v>
      </c>
      <c r="CT701" s="86" t="str">
        <f t="shared" si="333"/>
        <v/>
      </c>
      <c r="CU701" s="86">
        <f>IFERROR(FIND("EMPRESA ESPECIALIZADA EM ATENDIMENTO",consulta_completa__11[[#This Row],[14 - Inst. Atuando no Local]]),0)</f>
        <v>0</v>
      </c>
      <c r="CV701" s="86" t="str">
        <f t="shared" si="334"/>
        <v/>
      </c>
      <c r="CW701" s="86">
        <f>IFERROR(FIND("IBAMA",consulta_completa__11[[#This Row],[14 - Inst. Atuando no Local]]),0)</f>
        <v>0</v>
      </c>
      <c r="CX701" s="86" t="str">
        <f t="shared" si="335"/>
        <v/>
      </c>
      <c r="CY701" s="86" t="str">
        <f>IF(consulta_completa__11[[#This Row],[14 - Inst. Atuando no Local]]="","X","")</f>
        <v/>
      </c>
      <c r="CZ701" s="86">
        <f>IFERROR(FIND("OUTRA (S)",consulta_completa__11[[#This Row],[14 - Inst. Atuando no Local]]),0)</f>
        <v>0</v>
      </c>
      <c r="DA701" s="86" t="str">
        <f t="shared" si="336"/>
        <v/>
      </c>
      <c r="DB701" s="37" t="str">
        <f t="shared" si="337"/>
        <v>Sim</v>
      </c>
      <c r="DC701" s="37" t="str">
        <f t="shared" si="338"/>
        <v>Não</v>
      </c>
      <c r="DD701" s="37" t="str">
        <f t="shared" si="339"/>
        <v>Sim</v>
      </c>
      <c r="DE701" s="89" t="str">
        <f t="shared" si="343"/>
        <v/>
      </c>
    </row>
    <row r="702" spans="1:109">
      <c r="A702" s="15">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4">
        <f>IFERROR(FIND("Óbitos/feridos",consulta_completa__11[[#This Row],[13 - Ocorrências/Ambientes Atingidos]]),0)</f>
        <v>0</v>
      </c>
      <c r="AY702" s="85" t="str">
        <f t="shared" si="311"/>
        <v/>
      </c>
      <c r="AZ702" s="84">
        <f>IFERROR(FIND("População afetada/evacuada",consulta_completa__11[[#This Row],[13 - Ocorrências/Ambientes Atingidos]]),0)</f>
        <v>0</v>
      </c>
      <c r="BA702" s="84" t="str">
        <f t="shared" si="312"/>
        <v/>
      </c>
      <c r="BB702" s="84">
        <f>IFERROR(FIND("Suspensão de abastecimento de água",consulta_completa__11[[#This Row],[13 - Ocorrências/Ambientes Atingidos]]),0)</f>
        <v>0</v>
      </c>
      <c r="BC702" s="85" t="str">
        <f t="shared" si="340"/>
        <v/>
      </c>
      <c r="BD702" s="84">
        <f>IFERROR(FIND("Rio/córrego",consulta_completa__11[[#This Row],[13 - Ocorrências/Ambientes Atingidos]]),0)</f>
        <v>0</v>
      </c>
      <c r="BE702" s="85" t="str">
        <f t="shared" si="313"/>
        <v/>
      </c>
      <c r="BF702" s="84">
        <f>IFERROR(FIND("Lago",consulta_completa__11[[#This Row],[13 - Ocorrências/Ambientes Atingidos]]),0)</f>
        <v>0</v>
      </c>
      <c r="BG702" s="85" t="str">
        <f t="shared" si="314"/>
        <v/>
      </c>
      <c r="BH702" s="84">
        <f>IFERROR(FIND("Mar",consulta_completa__11[[#This Row],[13 - Ocorrências/Ambientes Atingidos]]),0)</f>
        <v>1</v>
      </c>
      <c r="BI702" s="85" t="str">
        <f t="shared" si="315"/>
        <v>X</v>
      </c>
      <c r="BJ702" s="84">
        <f>IFERROR(FIND("Praia",consulta_completa__11[[#This Row],[13 - Ocorrências/Ambientes Atingidos]]),0)</f>
        <v>0</v>
      </c>
      <c r="BK702" s="85" t="str">
        <f t="shared" si="316"/>
        <v/>
      </c>
      <c r="BL702" s="84">
        <f>IFERROR(FIND("Solo",consulta_completa__11[[#This Row],[13 - Ocorrências/Ambientes Atingidos]]),0)</f>
        <v>0</v>
      </c>
      <c r="BM702" s="85" t="str">
        <f t="shared" si="317"/>
        <v/>
      </c>
      <c r="BN702" s="84">
        <f>IFERROR(FIND("Águas subterrâneas",consulta_completa__11[[#This Row],[13 - Ocorrências/Ambientes Atingidos]]),0)</f>
        <v>0</v>
      </c>
      <c r="BO702" s="85" t="str">
        <f t="shared" si="318"/>
        <v/>
      </c>
      <c r="BP702" s="84">
        <f>IFERROR(FIND("Atmosfera",consulta_completa__11[[#This Row],[13 - Ocorrências/Ambientes Atingidos]]),0)</f>
        <v>0</v>
      </c>
      <c r="BQ702" s="85" t="str">
        <f t="shared" si="319"/>
        <v/>
      </c>
      <c r="BR702" s="84">
        <f>IFERROR(FIND("Flora",consulta_completa__11[[#This Row],[13 - Ocorrências/Ambientes Atingidos]]),0)</f>
        <v>0</v>
      </c>
      <c r="BS702" s="85" t="str">
        <f t="shared" si="320"/>
        <v/>
      </c>
      <c r="BT702" s="84">
        <f>IFERROR(FIND("Fauna",consulta_completa__11[[#This Row],[13 - Ocorrências/Ambientes Atingidos]]),0)</f>
        <v>0</v>
      </c>
      <c r="BU702" s="85" t="str">
        <f t="shared" si="321"/>
        <v/>
      </c>
      <c r="BV702" s="84">
        <f>IFERROR(FIND("UC federal",consulta_completa__11[[#This Row],[13 - Ocorrências/Ambientes Atingidos]]),0)</f>
        <v>0</v>
      </c>
      <c r="BW702" s="85" t="str">
        <f t="shared" si="322"/>
        <v/>
      </c>
      <c r="BX702" s="84">
        <f>IFERROR(FIND("UC estadual/municipal",consulta_completa__11[[#This Row],[13 - Ocorrências/Ambientes Atingidos]]),0)</f>
        <v>0</v>
      </c>
      <c r="BY702" s="85" t="str">
        <f t="shared" si="323"/>
        <v/>
      </c>
      <c r="BZ702" s="84">
        <f>IFERROR(FIND("Outro(s)",consulta_completa__11[[#This Row],[13 - Ocorrências/Ambientes Atingidos]]),0)</f>
        <v>0</v>
      </c>
      <c r="CA702" s="85" t="str">
        <f t="shared" si="324"/>
        <v/>
      </c>
      <c r="CB702" s="84">
        <f>IFERROR(FIND("Sem dano",consulta_completa__11[[#This Row],[13 - Ocorrências/Ambientes Atingidos]]),0)</f>
        <v>0</v>
      </c>
      <c r="CC702" s="85" t="str">
        <f t="shared" si="325"/>
        <v/>
      </c>
      <c r="CD702" s="84" t="str">
        <f>IF(consulta_completa__11[[#This Row],[13 - Ocorrências/Ambientes Atingidos]]="","X","")</f>
        <v/>
      </c>
      <c r="CE702" s="86">
        <f>IFERROR(FIND("IBAMA",consulta_completa__11[[#This Row],[14 - Inst. Atuando no Local]]),0)</f>
        <v>0</v>
      </c>
      <c r="CF702" s="86" t="str">
        <f t="shared" si="326"/>
        <v/>
      </c>
      <c r="CG702" s="86">
        <f>IFERROR(FIND("OEMA",consulta_completa__11[[#This Row],[14 - Inst. Atuando no Local]]),0)</f>
        <v>0</v>
      </c>
      <c r="CH702" s="86" t="str">
        <f t="shared" si="327"/>
        <v/>
      </c>
      <c r="CI702" s="86">
        <f>IFERROR(FIND("DEFESA CIVIL",consulta_completa__11[[#This Row],[14 - Inst. Atuando no Local]]),0)</f>
        <v>0</v>
      </c>
      <c r="CJ702" s="86" t="str">
        <f t="shared" si="328"/>
        <v/>
      </c>
      <c r="CK702" s="86">
        <f>IFERROR(FIND("CORPO DE BOMBEIROS",consulta_completa__11[[#This Row],[14 - Inst. Atuando no Local]]),0)</f>
        <v>0</v>
      </c>
      <c r="CL702" s="86" t="str">
        <f t="shared" si="329"/>
        <v/>
      </c>
      <c r="CM702" s="86">
        <f>IFERROR(FIND("POLÍCIA RODOVIÁRIA",consulta_completa__11[[#This Row],[14 - Inst. Atuando no Local]]),0)</f>
        <v>0</v>
      </c>
      <c r="CN702" s="86" t="str">
        <f t="shared" si="330"/>
        <v/>
      </c>
      <c r="CO702" s="86">
        <f>IFERROR(FIND("POLÍCIA MILITAR",consulta_completa__11[[#This Row],[14 - Inst. Atuando no Local]]),0)</f>
        <v>0</v>
      </c>
      <c r="CP702" s="86" t="str">
        <f t="shared" si="331"/>
        <v/>
      </c>
      <c r="CQ702" s="86">
        <f>IFERROR(FIND("POLÍCIA CIVIL",consulta_completa__11[[#This Row],[14 - Inst. Atuando no Local]]),0)</f>
        <v>0</v>
      </c>
      <c r="CR702" s="86" t="str">
        <f t="shared" si="332"/>
        <v/>
      </c>
      <c r="CS702" s="86">
        <f>IFERROR(FIND("MARINHA DO BRASIL",consulta_completa__11[[#This Row],[14 - Inst. Atuando no Local]]),0)</f>
        <v>0</v>
      </c>
      <c r="CT702" s="86" t="str">
        <f t="shared" si="333"/>
        <v/>
      </c>
      <c r="CU702" s="86">
        <f>IFERROR(FIND("EMPRESA ESPECIALIZADA EM ATENDIMENTO",consulta_completa__11[[#This Row],[14 - Inst. Atuando no Local]]),0)</f>
        <v>0</v>
      </c>
      <c r="CV702" s="86" t="str">
        <f t="shared" si="334"/>
        <v/>
      </c>
      <c r="CW702" s="86">
        <f>IFERROR(FIND("IBAMA",consulta_completa__11[[#This Row],[14 - Inst. Atuando no Local]]),0)</f>
        <v>0</v>
      </c>
      <c r="CX702" s="86" t="str">
        <f t="shared" si="335"/>
        <v/>
      </c>
      <c r="CY702" s="86" t="str">
        <f>IF(consulta_completa__11[[#This Row],[14 - Inst. Atuando no Local]]="","X","")</f>
        <v/>
      </c>
      <c r="CZ702" s="86">
        <f>IFERROR(FIND("OUTRA (S)",consulta_completa__11[[#This Row],[14 - Inst. Atuando no Local]]),0)</f>
        <v>0</v>
      </c>
      <c r="DA702" s="86" t="str">
        <f t="shared" si="336"/>
        <v/>
      </c>
      <c r="DB702" s="37" t="str">
        <f t="shared" si="337"/>
        <v>Sim</v>
      </c>
      <c r="DC702" s="37" t="str">
        <f t="shared" si="338"/>
        <v>Não</v>
      </c>
      <c r="DD702" s="37" t="str">
        <f t="shared" si="339"/>
        <v>Sim</v>
      </c>
      <c r="DE702" s="89" t="str">
        <f t="shared" si="343"/>
        <v/>
      </c>
    </row>
    <row r="703" spans="1:109">
      <c r="A703" s="15">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4">
        <f>IFERROR(FIND("Óbitos/feridos",consulta_completa__11[[#This Row],[13 - Ocorrências/Ambientes Atingidos]]),0)</f>
        <v>0</v>
      </c>
      <c r="AY703" s="85" t="str">
        <f t="shared" si="311"/>
        <v/>
      </c>
      <c r="AZ703" s="84">
        <f>IFERROR(FIND("População afetada/evacuada",consulta_completa__11[[#This Row],[13 - Ocorrências/Ambientes Atingidos]]),0)</f>
        <v>0</v>
      </c>
      <c r="BA703" s="84" t="str">
        <f t="shared" si="312"/>
        <v/>
      </c>
      <c r="BB703" s="84">
        <f>IFERROR(FIND("Suspensão de abastecimento de água",consulta_completa__11[[#This Row],[13 - Ocorrências/Ambientes Atingidos]]),0)</f>
        <v>0</v>
      </c>
      <c r="BC703" s="85" t="str">
        <f t="shared" si="340"/>
        <v/>
      </c>
      <c r="BD703" s="84">
        <f>IFERROR(FIND("Rio/córrego",consulta_completa__11[[#This Row],[13 - Ocorrências/Ambientes Atingidos]]),0)</f>
        <v>0</v>
      </c>
      <c r="BE703" s="85" t="str">
        <f t="shared" si="313"/>
        <v/>
      </c>
      <c r="BF703" s="84">
        <f>IFERROR(FIND("Lago",consulta_completa__11[[#This Row],[13 - Ocorrências/Ambientes Atingidos]]),0)</f>
        <v>0</v>
      </c>
      <c r="BG703" s="85" t="str">
        <f t="shared" si="314"/>
        <v/>
      </c>
      <c r="BH703" s="84">
        <f>IFERROR(FIND("Mar",consulta_completa__11[[#This Row],[13 - Ocorrências/Ambientes Atingidos]]),0)</f>
        <v>1</v>
      </c>
      <c r="BI703" s="85" t="str">
        <f t="shared" si="315"/>
        <v>X</v>
      </c>
      <c r="BJ703" s="84">
        <f>IFERROR(FIND("Praia",consulta_completa__11[[#This Row],[13 - Ocorrências/Ambientes Atingidos]]),0)</f>
        <v>0</v>
      </c>
      <c r="BK703" s="85" t="str">
        <f t="shared" si="316"/>
        <v/>
      </c>
      <c r="BL703" s="84">
        <f>IFERROR(FIND("Solo",consulta_completa__11[[#This Row],[13 - Ocorrências/Ambientes Atingidos]]),0)</f>
        <v>0</v>
      </c>
      <c r="BM703" s="85" t="str">
        <f t="shared" si="317"/>
        <v/>
      </c>
      <c r="BN703" s="84">
        <f>IFERROR(FIND("Águas subterrâneas",consulta_completa__11[[#This Row],[13 - Ocorrências/Ambientes Atingidos]]),0)</f>
        <v>0</v>
      </c>
      <c r="BO703" s="85" t="str">
        <f t="shared" si="318"/>
        <v/>
      </c>
      <c r="BP703" s="84">
        <f>IFERROR(FIND("Atmosfera",consulta_completa__11[[#This Row],[13 - Ocorrências/Ambientes Atingidos]]),0)</f>
        <v>0</v>
      </c>
      <c r="BQ703" s="85" t="str">
        <f t="shared" si="319"/>
        <v/>
      </c>
      <c r="BR703" s="84">
        <f>IFERROR(FIND("Flora",consulta_completa__11[[#This Row],[13 - Ocorrências/Ambientes Atingidos]]),0)</f>
        <v>0</v>
      </c>
      <c r="BS703" s="85" t="str">
        <f t="shared" si="320"/>
        <v/>
      </c>
      <c r="BT703" s="84">
        <f>IFERROR(FIND("Fauna",consulta_completa__11[[#This Row],[13 - Ocorrências/Ambientes Atingidos]]),0)</f>
        <v>0</v>
      </c>
      <c r="BU703" s="85" t="str">
        <f t="shared" si="321"/>
        <v/>
      </c>
      <c r="BV703" s="84">
        <f>IFERROR(FIND("UC federal",consulta_completa__11[[#This Row],[13 - Ocorrências/Ambientes Atingidos]]),0)</f>
        <v>0</v>
      </c>
      <c r="BW703" s="85" t="str">
        <f t="shared" si="322"/>
        <v/>
      </c>
      <c r="BX703" s="84">
        <f>IFERROR(FIND("UC estadual/municipal",consulta_completa__11[[#This Row],[13 - Ocorrências/Ambientes Atingidos]]),0)</f>
        <v>0</v>
      </c>
      <c r="BY703" s="85" t="str">
        <f t="shared" si="323"/>
        <v/>
      </c>
      <c r="BZ703" s="84">
        <f>IFERROR(FIND("Outro(s)",consulta_completa__11[[#This Row],[13 - Ocorrências/Ambientes Atingidos]]),0)</f>
        <v>0</v>
      </c>
      <c r="CA703" s="85" t="str">
        <f t="shared" si="324"/>
        <v/>
      </c>
      <c r="CB703" s="84">
        <f>IFERROR(FIND("Sem dano",consulta_completa__11[[#This Row],[13 - Ocorrências/Ambientes Atingidos]]),0)</f>
        <v>0</v>
      </c>
      <c r="CC703" s="85" t="str">
        <f t="shared" si="325"/>
        <v/>
      </c>
      <c r="CD703" s="84" t="str">
        <f>IF(consulta_completa__11[[#This Row],[13 - Ocorrências/Ambientes Atingidos]]="","X","")</f>
        <v/>
      </c>
      <c r="CE703" s="86">
        <f>IFERROR(FIND("IBAMA",consulta_completa__11[[#This Row],[14 - Inst. Atuando no Local]]),0)</f>
        <v>0</v>
      </c>
      <c r="CF703" s="86" t="str">
        <f t="shared" si="326"/>
        <v/>
      </c>
      <c r="CG703" s="86">
        <f>IFERROR(FIND("OEMA",consulta_completa__11[[#This Row],[14 - Inst. Atuando no Local]]),0)</f>
        <v>0</v>
      </c>
      <c r="CH703" s="86" t="str">
        <f t="shared" si="327"/>
        <v/>
      </c>
      <c r="CI703" s="86">
        <f>IFERROR(FIND("DEFESA CIVIL",consulta_completa__11[[#This Row],[14 - Inst. Atuando no Local]]),0)</f>
        <v>0</v>
      </c>
      <c r="CJ703" s="86" t="str">
        <f t="shared" si="328"/>
        <v/>
      </c>
      <c r="CK703" s="86">
        <f>IFERROR(FIND("CORPO DE BOMBEIROS",consulta_completa__11[[#This Row],[14 - Inst. Atuando no Local]]),0)</f>
        <v>0</v>
      </c>
      <c r="CL703" s="86" t="str">
        <f t="shared" si="329"/>
        <v/>
      </c>
      <c r="CM703" s="86">
        <f>IFERROR(FIND("POLÍCIA RODOVIÁRIA",consulta_completa__11[[#This Row],[14 - Inst. Atuando no Local]]),0)</f>
        <v>0</v>
      </c>
      <c r="CN703" s="86" t="str">
        <f t="shared" si="330"/>
        <v/>
      </c>
      <c r="CO703" s="86">
        <f>IFERROR(FIND("POLÍCIA MILITAR",consulta_completa__11[[#This Row],[14 - Inst. Atuando no Local]]),0)</f>
        <v>0</v>
      </c>
      <c r="CP703" s="86" t="str">
        <f t="shared" si="331"/>
        <v/>
      </c>
      <c r="CQ703" s="86">
        <f>IFERROR(FIND("POLÍCIA CIVIL",consulta_completa__11[[#This Row],[14 - Inst. Atuando no Local]]),0)</f>
        <v>0</v>
      </c>
      <c r="CR703" s="86" t="str">
        <f t="shared" si="332"/>
        <v/>
      </c>
      <c r="CS703" s="86">
        <f>IFERROR(FIND("MARINHA DO BRASIL",consulta_completa__11[[#This Row],[14 - Inst. Atuando no Local]]),0)</f>
        <v>0</v>
      </c>
      <c r="CT703" s="86" t="str">
        <f t="shared" si="333"/>
        <v/>
      </c>
      <c r="CU703" s="86">
        <f>IFERROR(FIND("EMPRESA ESPECIALIZADA EM ATENDIMENTO",consulta_completa__11[[#This Row],[14 - Inst. Atuando no Local]]),0)</f>
        <v>0</v>
      </c>
      <c r="CV703" s="86" t="str">
        <f t="shared" si="334"/>
        <v/>
      </c>
      <c r="CW703" s="86">
        <f>IFERROR(FIND("IBAMA",consulta_completa__11[[#This Row],[14 - Inst. Atuando no Local]]),0)</f>
        <v>0</v>
      </c>
      <c r="CX703" s="86" t="str">
        <f t="shared" si="335"/>
        <v/>
      </c>
      <c r="CY703" s="86" t="str">
        <f>IF(consulta_completa__11[[#This Row],[14 - Inst. Atuando no Local]]="","X","")</f>
        <v/>
      </c>
      <c r="CZ703" s="86">
        <f>IFERROR(FIND("OUTRA (S)",consulta_completa__11[[#This Row],[14 - Inst. Atuando no Local]]),0)</f>
        <v>0</v>
      </c>
      <c r="DA703" s="86" t="str">
        <f t="shared" si="336"/>
        <v/>
      </c>
      <c r="DB703" s="37" t="str">
        <f t="shared" si="337"/>
        <v>Sim</v>
      </c>
      <c r="DC703" s="37" t="str">
        <f t="shared" si="338"/>
        <v>Não</v>
      </c>
      <c r="DD703" s="37" t="str">
        <f t="shared" si="339"/>
        <v>Sim</v>
      </c>
      <c r="DE703" s="89" t="str">
        <f t="shared" si="343"/>
        <v/>
      </c>
    </row>
    <row r="704" spans="1:109">
      <c r="A704" s="15">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4">
        <f>IFERROR(FIND("Óbitos/feridos",consulta_completa__11[[#This Row],[13 - Ocorrências/Ambientes Atingidos]]),0)</f>
        <v>0</v>
      </c>
      <c r="AY704" s="85" t="str">
        <f t="shared" si="311"/>
        <v/>
      </c>
      <c r="AZ704" s="84">
        <f>IFERROR(FIND("População afetada/evacuada",consulta_completa__11[[#This Row],[13 - Ocorrências/Ambientes Atingidos]]),0)</f>
        <v>0</v>
      </c>
      <c r="BA704" s="84" t="str">
        <f t="shared" si="312"/>
        <v/>
      </c>
      <c r="BB704" s="84">
        <f>IFERROR(FIND("Suspensão de abastecimento de água",consulta_completa__11[[#This Row],[13 - Ocorrências/Ambientes Atingidos]]),0)</f>
        <v>0</v>
      </c>
      <c r="BC704" s="85" t="str">
        <f t="shared" si="340"/>
        <v/>
      </c>
      <c r="BD704" s="84">
        <f>IFERROR(FIND("Rio/córrego",consulta_completa__11[[#This Row],[13 - Ocorrências/Ambientes Atingidos]]),0)</f>
        <v>0</v>
      </c>
      <c r="BE704" s="85" t="str">
        <f t="shared" si="313"/>
        <v/>
      </c>
      <c r="BF704" s="84">
        <f>IFERROR(FIND("Lago",consulta_completa__11[[#This Row],[13 - Ocorrências/Ambientes Atingidos]]),0)</f>
        <v>0</v>
      </c>
      <c r="BG704" s="85" t="str">
        <f t="shared" si="314"/>
        <v/>
      </c>
      <c r="BH704" s="84">
        <f>IFERROR(FIND("Mar",consulta_completa__11[[#This Row],[13 - Ocorrências/Ambientes Atingidos]]),0)</f>
        <v>1</v>
      </c>
      <c r="BI704" s="85" t="str">
        <f t="shared" si="315"/>
        <v>X</v>
      </c>
      <c r="BJ704" s="84">
        <f>IFERROR(FIND("Praia",consulta_completa__11[[#This Row],[13 - Ocorrências/Ambientes Atingidos]]),0)</f>
        <v>0</v>
      </c>
      <c r="BK704" s="85" t="str">
        <f t="shared" si="316"/>
        <v/>
      </c>
      <c r="BL704" s="84">
        <f>IFERROR(FIND("Solo",consulta_completa__11[[#This Row],[13 - Ocorrências/Ambientes Atingidos]]),0)</f>
        <v>0</v>
      </c>
      <c r="BM704" s="85" t="str">
        <f t="shared" si="317"/>
        <v/>
      </c>
      <c r="BN704" s="84">
        <f>IFERROR(FIND("Águas subterrâneas",consulta_completa__11[[#This Row],[13 - Ocorrências/Ambientes Atingidos]]),0)</f>
        <v>0</v>
      </c>
      <c r="BO704" s="85" t="str">
        <f t="shared" si="318"/>
        <v/>
      </c>
      <c r="BP704" s="84">
        <f>IFERROR(FIND("Atmosfera",consulta_completa__11[[#This Row],[13 - Ocorrências/Ambientes Atingidos]]),0)</f>
        <v>0</v>
      </c>
      <c r="BQ704" s="85" t="str">
        <f t="shared" si="319"/>
        <v/>
      </c>
      <c r="BR704" s="84">
        <f>IFERROR(FIND("Flora",consulta_completa__11[[#This Row],[13 - Ocorrências/Ambientes Atingidos]]),0)</f>
        <v>0</v>
      </c>
      <c r="BS704" s="85" t="str">
        <f t="shared" si="320"/>
        <v/>
      </c>
      <c r="BT704" s="84">
        <f>IFERROR(FIND("Fauna",consulta_completa__11[[#This Row],[13 - Ocorrências/Ambientes Atingidos]]),0)</f>
        <v>0</v>
      </c>
      <c r="BU704" s="85" t="str">
        <f t="shared" si="321"/>
        <v/>
      </c>
      <c r="BV704" s="84">
        <f>IFERROR(FIND("UC federal",consulta_completa__11[[#This Row],[13 - Ocorrências/Ambientes Atingidos]]),0)</f>
        <v>0</v>
      </c>
      <c r="BW704" s="85" t="str">
        <f t="shared" si="322"/>
        <v/>
      </c>
      <c r="BX704" s="84">
        <f>IFERROR(FIND("UC estadual/municipal",consulta_completa__11[[#This Row],[13 - Ocorrências/Ambientes Atingidos]]),0)</f>
        <v>0</v>
      </c>
      <c r="BY704" s="85" t="str">
        <f t="shared" si="323"/>
        <v/>
      </c>
      <c r="BZ704" s="84">
        <f>IFERROR(FIND("Outro(s)",consulta_completa__11[[#This Row],[13 - Ocorrências/Ambientes Atingidos]]),0)</f>
        <v>0</v>
      </c>
      <c r="CA704" s="85" t="str">
        <f t="shared" si="324"/>
        <v/>
      </c>
      <c r="CB704" s="84">
        <f>IFERROR(FIND("Sem dano",consulta_completa__11[[#This Row],[13 - Ocorrências/Ambientes Atingidos]]),0)</f>
        <v>0</v>
      </c>
      <c r="CC704" s="85" t="str">
        <f t="shared" si="325"/>
        <v/>
      </c>
      <c r="CD704" s="84" t="str">
        <f>IF(consulta_completa__11[[#This Row],[13 - Ocorrências/Ambientes Atingidos]]="","X","")</f>
        <v/>
      </c>
      <c r="CE704" s="86">
        <f>IFERROR(FIND("IBAMA",consulta_completa__11[[#This Row],[14 - Inst. Atuando no Local]]),0)</f>
        <v>0</v>
      </c>
      <c r="CF704" s="86" t="str">
        <f t="shared" si="326"/>
        <v/>
      </c>
      <c r="CG704" s="86">
        <f>IFERROR(FIND("OEMA",consulta_completa__11[[#This Row],[14 - Inst. Atuando no Local]]),0)</f>
        <v>0</v>
      </c>
      <c r="CH704" s="86" t="str">
        <f t="shared" si="327"/>
        <v/>
      </c>
      <c r="CI704" s="86">
        <f>IFERROR(FIND("DEFESA CIVIL",consulta_completa__11[[#This Row],[14 - Inst. Atuando no Local]]),0)</f>
        <v>0</v>
      </c>
      <c r="CJ704" s="86" t="str">
        <f t="shared" si="328"/>
        <v/>
      </c>
      <c r="CK704" s="86">
        <f>IFERROR(FIND("CORPO DE BOMBEIROS",consulta_completa__11[[#This Row],[14 - Inst. Atuando no Local]]),0)</f>
        <v>0</v>
      </c>
      <c r="CL704" s="86" t="str">
        <f t="shared" si="329"/>
        <v/>
      </c>
      <c r="CM704" s="86">
        <f>IFERROR(FIND("POLÍCIA RODOVIÁRIA",consulta_completa__11[[#This Row],[14 - Inst. Atuando no Local]]),0)</f>
        <v>0</v>
      </c>
      <c r="CN704" s="86" t="str">
        <f t="shared" si="330"/>
        <v/>
      </c>
      <c r="CO704" s="86">
        <f>IFERROR(FIND("POLÍCIA MILITAR",consulta_completa__11[[#This Row],[14 - Inst. Atuando no Local]]),0)</f>
        <v>0</v>
      </c>
      <c r="CP704" s="86" t="str">
        <f t="shared" si="331"/>
        <v/>
      </c>
      <c r="CQ704" s="86">
        <f>IFERROR(FIND("POLÍCIA CIVIL",consulta_completa__11[[#This Row],[14 - Inst. Atuando no Local]]),0)</f>
        <v>0</v>
      </c>
      <c r="CR704" s="86" t="str">
        <f t="shared" si="332"/>
        <v/>
      </c>
      <c r="CS704" s="86">
        <f>IFERROR(FIND("MARINHA DO BRASIL",consulta_completa__11[[#This Row],[14 - Inst. Atuando no Local]]),0)</f>
        <v>0</v>
      </c>
      <c r="CT704" s="86" t="str">
        <f t="shared" si="333"/>
        <v/>
      </c>
      <c r="CU704" s="86">
        <f>IFERROR(FIND("EMPRESA ESPECIALIZADA EM ATENDIMENTO",consulta_completa__11[[#This Row],[14 - Inst. Atuando no Local]]),0)</f>
        <v>0</v>
      </c>
      <c r="CV704" s="86" t="str">
        <f t="shared" si="334"/>
        <v/>
      </c>
      <c r="CW704" s="86">
        <f>IFERROR(FIND("IBAMA",consulta_completa__11[[#This Row],[14 - Inst. Atuando no Local]]),0)</f>
        <v>0</v>
      </c>
      <c r="CX704" s="86" t="str">
        <f t="shared" si="335"/>
        <v/>
      </c>
      <c r="CY704" s="86" t="str">
        <f>IF(consulta_completa__11[[#This Row],[14 - Inst. Atuando no Local]]="","X","")</f>
        <v/>
      </c>
      <c r="CZ704" s="86">
        <f>IFERROR(FIND("OUTRA (S)",consulta_completa__11[[#This Row],[14 - Inst. Atuando no Local]]),0)</f>
        <v>0</v>
      </c>
      <c r="DA704" s="86" t="str">
        <f t="shared" si="336"/>
        <v/>
      </c>
      <c r="DB704" s="37" t="str">
        <f t="shared" si="337"/>
        <v>Sim</v>
      </c>
      <c r="DC704" s="37" t="str">
        <f t="shared" si="338"/>
        <v>Não</v>
      </c>
      <c r="DD704" s="37" t="str">
        <f t="shared" si="339"/>
        <v>Sim</v>
      </c>
      <c r="DE704" s="89" t="str">
        <f t="shared" si="343"/>
        <v/>
      </c>
    </row>
    <row r="705" spans="1:109">
      <c r="A705" s="15">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4">
        <f>IFERROR(FIND("Óbitos/feridos",consulta_completa__11[[#This Row],[13 - Ocorrências/Ambientes Atingidos]]),0)</f>
        <v>0</v>
      </c>
      <c r="AY705" s="85" t="str">
        <f t="shared" si="311"/>
        <v/>
      </c>
      <c r="AZ705" s="84">
        <f>IFERROR(FIND("População afetada/evacuada",consulta_completa__11[[#This Row],[13 - Ocorrências/Ambientes Atingidos]]),0)</f>
        <v>0</v>
      </c>
      <c r="BA705" s="84" t="str">
        <f t="shared" si="312"/>
        <v/>
      </c>
      <c r="BB705" s="84">
        <f>IFERROR(FIND("Suspensão de abastecimento de água",consulta_completa__11[[#This Row],[13 - Ocorrências/Ambientes Atingidos]]),0)</f>
        <v>0</v>
      </c>
      <c r="BC705" s="85" t="str">
        <f t="shared" si="340"/>
        <v/>
      </c>
      <c r="BD705" s="84">
        <f>IFERROR(FIND("Rio/córrego",consulta_completa__11[[#This Row],[13 - Ocorrências/Ambientes Atingidos]]),0)</f>
        <v>0</v>
      </c>
      <c r="BE705" s="85" t="str">
        <f t="shared" si="313"/>
        <v/>
      </c>
      <c r="BF705" s="84">
        <f>IFERROR(FIND("Lago",consulta_completa__11[[#This Row],[13 - Ocorrências/Ambientes Atingidos]]),0)</f>
        <v>0</v>
      </c>
      <c r="BG705" s="85" t="str">
        <f t="shared" si="314"/>
        <v/>
      </c>
      <c r="BH705" s="84">
        <f>IFERROR(FIND("Mar",consulta_completa__11[[#This Row],[13 - Ocorrências/Ambientes Atingidos]]),0)</f>
        <v>1</v>
      </c>
      <c r="BI705" s="85" t="str">
        <f t="shared" si="315"/>
        <v>X</v>
      </c>
      <c r="BJ705" s="84">
        <f>IFERROR(FIND("Praia",consulta_completa__11[[#This Row],[13 - Ocorrências/Ambientes Atingidos]]),0)</f>
        <v>0</v>
      </c>
      <c r="BK705" s="85" t="str">
        <f t="shared" si="316"/>
        <v/>
      </c>
      <c r="BL705" s="84">
        <f>IFERROR(FIND("Solo",consulta_completa__11[[#This Row],[13 - Ocorrências/Ambientes Atingidos]]),0)</f>
        <v>0</v>
      </c>
      <c r="BM705" s="85" t="str">
        <f t="shared" si="317"/>
        <v/>
      </c>
      <c r="BN705" s="84">
        <f>IFERROR(FIND("Águas subterrâneas",consulta_completa__11[[#This Row],[13 - Ocorrências/Ambientes Atingidos]]),0)</f>
        <v>0</v>
      </c>
      <c r="BO705" s="85" t="str">
        <f t="shared" si="318"/>
        <v/>
      </c>
      <c r="BP705" s="84">
        <f>IFERROR(FIND("Atmosfera",consulta_completa__11[[#This Row],[13 - Ocorrências/Ambientes Atingidos]]),0)</f>
        <v>0</v>
      </c>
      <c r="BQ705" s="85" t="str">
        <f t="shared" si="319"/>
        <v/>
      </c>
      <c r="BR705" s="84">
        <f>IFERROR(FIND("Flora",consulta_completa__11[[#This Row],[13 - Ocorrências/Ambientes Atingidos]]),0)</f>
        <v>0</v>
      </c>
      <c r="BS705" s="85" t="str">
        <f t="shared" si="320"/>
        <v/>
      </c>
      <c r="BT705" s="84">
        <f>IFERROR(FIND("Fauna",consulta_completa__11[[#This Row],[13 - Ocorrências/Ambientes Atingidos]]),0)</f>
        <v>0</v>
      </c>
      <c r="BU705" s="85" t="str">
        <f t="shared" si="321"/>
        <v/>
      </c>
      <c r="BV705" s="84">
        <f>IFERROR(FIND("UC federal",consulta_completa__11[[#This Row],[13 - Ocorrências/Ambientes Atingidos]]),0)</f>
        <v>0</v>
      </c>
      <c r="BW705" s="85" t="str">
        <f t="shared" si="322"/>
        <v/>
      </c>
      <c r="BX705" s="84">
        <f>IFERROR(FIND("UC estadual/municipal",consulta_completa__11[[#This Row],[13 - Ocorrências/Ambientes Atingidos]]),0)</f>
        <v>0</v>
      </c>
      <c r="BY705" s="85" t="str">
        <f t="shared" si="323"/>
        <v/>
      </c>
      <c r="BZ705" s="84">
        <f>IFERROR(FIND("Outro(s)",consulta_completa__11[[#This Row],[13 - Ocorrências/Ambientes Atingidos]]),0)</f>
        <v>0</v>
      </c>
      <c r="CA705" s="85" t="str">
        <f t="shared" si="324"/>
        <v/>
      </c>
      <c r="CB705" s="84">
        <f>IFERROR(FIND("Sem dano",consulta_completa__11[[#This Row],[13 - Ocorrências/Ambientes Atingidos]]),0)</f>
        <v>0</v>
      </c>
      <c r="CC705" s="85" t="str">
        <f t="shared" si="325"/>
        <v/>
      </c>
      <c r="CD705" s="84" t="str">
        <f>IF(consulta_completa__11[[#This Row],[13 - Ocorrências/Ambientes Atingidos]]="","X","")</f>
        <v/>
      </c>
      <c r="CE705" s="86">
        <f>IFERROR(FIND("IBAMA",consulta_completa__11[[#This Row],[14 - Inst. Atuando no Local]]),0)</f>
        <v>0</v>
      </c>
      <c r="CF705" s="86" t="str">
        <f t="shared" si="326"/>
        <v/>
      </c>
      <c r="CG705" s="86">
        <f>IFERROR(FIND("OEMA",consulta_completa__11[[#This Row],[14 - Inst. Atuando no Local]]),0)</f>
        <v>0</v>
      </c>
      <c r="CH705" s="86" t="str">
        <f t="shared" si="327"/>
        <v/>
      </c>
      <c r="CI705" s="86">
        <f>IFERROR(FIND("DEFESA CIVIL",consulta_completa__11[[#This Row],[14 - Inst. Atuando no Local]]),0)</f>
        <v>0</v>
      </c>
      <c r="CJ705" s="86" t="str">
        <f t="shared" si="328"/>
        <v/>
      </c>
      <c r="CK705" s="86">
        <f>IFERROR(FIND("CORPO DE BOMBEIROS",consulta_completa__11[[#This Row],[14 - Inst. Atuando no Local]]),0)</f>
        <v>0</v>
      </c>
      <c r="CL705" s="86" t="str">
        <f t="shared" si="329"/>
        <v/>
      </c>
      <c r="CM705" s="86">
        <f>IFERROR(FIND("POLÍCIA RODOVIÁRIA",consulta_completa__11[[#This Row],[14 - Inst. Atuando no Local]]),0)</f>
        <v>0</v>
      </c>
      <c r="CN705" s="86" t="str">
        <f t="shared" si="330"/>
        <v/>
      </c>
      <c r="CO705" s="86">
        <f>IFERROR(FIND("POLÍCIA MILITAR",consulta_completa__11[[#This Row],[14 - Inst. Atuando no Local]]),0)</f>
        <v>0</v>
      </c>
      <c r="CP705" s="86" t="str">
        <f t="shared" si="331"/>
        <v/>
      </c>
      <c r="CQ705" s="86">
        <f>IFERROR(FIND("POLÍCIA CIVIL",consulta_completa__11[[#This Row],[14 - Inst. Atuando no Local]]),0)</f>
        <v>0</v>
      </c>
      <c r="CR705" s="86" t="str">
        <f t="shared" si="332"/>
        <v/>
      </c>
      <c r="CS705" s="86">
        <f>IFERROR(FIND("MARINHA DO BRASIL",consulta_completa__11[[#This Row],[14 - Inst. Atuando no Local]]),0)</f>
        <v>0</v>
      </c>
      <c r="CT705" s="86" t="str">
        <f t="shared" si="333"/>
        <v/>
      </c>
      <c r="CU705" s="86">
        <f>IFERROR(FIND("EMPRESA ESPECIALIZADA EM ATENDIMENTO",consulta_completa__11[[#This Row],[14 - Inst. Atuando no Local]]),0)</f>
        <v>0</v>
      </c>
      <c r="CV705" s="86" t="str">
        <f t="shared" si="334"/>
        <v/>
      </c>
      <c r="CW705" s="86">
        <f>IFERROR(FIND("IBAMA",consulta_completa__11[[#This Row],[14 - Inst. Atuando no Local]]),0)</f>
        <v>0</v>
      </c>
      <c r="CX705" s="86" t="str">
        <f t="shared" si="335"/>
        <v/>
      </c>
      <c r="CY705" s="86" t="str">
        <f>IF(consulta_completa__11[[#This Row],[14 - Inst. Atuando no Local]]="","X","")</f>
        <v/>
      </c>
      <c r="CZ705" s="86">
        <f>IFERROR(FIND("OUTRA (S)",consulta_completa__11[[#This Row],[14 - Inst. Atuando no Local]]),0)</f>
        <v>0</v>
      </c>
      <c r="DA705" s="86" t="str">
        <f t="shared" si="336"/>
        <v/>
      </c>
      <c r="DB705" s="37" t="str">
        <f t="shared" si="337"/>
        <v>Sim</v>
      </c>
      <c r="DC705" s="37" t="str">
        <f t="shared" si="338"/>
        <v>Não</v>
      </c>
      <c r="DD705" s="37" t="str">
        <f t="shared" si="339"/>
        <v>Sim</v>
      </c>
      <c r="DE705" s="89" t="str">
        <f t="shared" si="343"/>
        <v/>
      </c>
    </row>
    <row r="706" spans="1:109">
      <c r="A706" s="15">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4">
        <f>IFERROR(FIND("Óbitos/feridos",consulta_completa__11[[#This Row],[13 - Ocorrências/Ambientes Atingidos]]),0)</f>
        <v>0</v>
      </c>
      <c r="AY706" s="85" t="str">
        <f t="shared" si="311"/>
        <v/>
      </c>
      <c r="AZ706" s="84">
        <f>IFERROR(FIND("População afetada/evacuada",consulta_completa__11[[#This Row],[13 - Ocorrências/Ambientes Atingidos]]),0)</f>
        <v>0</v>
      </c>
      <c r="BA706" s="84" t="str">
        <f t="shared" si="312"/>
        <v/>
      </c>
      <c r="BB706" s="84">
        <f>IFERROR(FIND("Suspensão de abastecimento de água",consulta_completa__11[[#This Row],[13 - Ocorrências/Ambientes Atingidos]]),0)</f>
        <v>0</v>
      </c>
      <c r="BC706" s="85" t="str">
        <f t="shared" si="340"/>
        <v/>
      </c>
      <c r="BD706" s="84">
        <f>IFERROR(FIND("Rio/córrego",consulta_completa__11[[#This Row],[13 - Ocorrências/Ambientes Atingidos]]),0)</f>
        <v>0</v>
      </c>
      <c r="BE706" s="85" t="str">
        <f t="shared" si="313"/>
        <v/>
      </c>
      <c r="BF706" s="84">
        <f>IFERROR(FIND("Lago",consulta_completa__11[[#This Row],[13 - Ocorrências/Ambientes Atingidos]]),0)</f>
        <v>0</v>
      </c>
      <c r="BG706" s="85" t="str">
        <f t="shared" si="314"/>
        <v/>
      </c>
      <c r="BH706" s="84">
        <f>IFERROR(FIND("Mar",consulta_completa__11[[#This Row],[13 - Ocorrências/Ambientes Atingidos]]),0)</f>
        <v>0</v>
      </c>
      <c r="BI706" s="85" t="str">
        <f t="shared" si="315"/>
        <v/>
      </c>
      <c r="BJ706" s="84">
        <f>IFERROR(FIND("Praia",consulta_completa__11[[#This Row],[13 - Ocorrências/Ambientes Atingidos]]),0)</f>
        <v>0</v>
      </c>
      <c r="BK706" s="85" t="str">
        <f t="shared" si="316"/>
        <v/>
      </c>
      <c r="BL706" s="84">
        <f>IFERROR(FIND("Solo",consulta_completa__11[[#This Row],[13 - Ocorrências/Ambientes Atingidos]]),0)</f>
        <v>1</v>
      </c>
      <c r="BM706" s="85" t="str">
        <f t="shared" si="317"/>
        <v>X</v>
      </c>
      <c r="BN706" s="84">
        <f>IFERROR(FIND("Águas subterrâneas",consulta_completa__11[[#This Row],[13 - Ocorrências/Ambientes Atingidos]]),0)</f>
        <v>0</v>
      </c>
      <c r="BO706" s="85" t="str">
        <f t="shared" si="318"/>
        <v/>
      </c>
      <c r="BP706" s="84">
        <f>IFERROR(FIND("Atmosfera",consulta_completa__11[[#This Row],[13 - Ocorrências/Ambientes Atingidos]]),0)</f>
        <v>0</v>
      </c>
      <c r="BQ706" s="85" t="str">
        <f t="shared" si="319"/>
        <v/>
      </c>
      <c r="BR706" s="84">
        <f>IFERROR(FIND("Flora",consulta_completa__11[[#This Row],[13 - Ocorrências/Ambientes Atingidos]]),0)</f>
        <v>0</v>
      </c>
      <c r="BS706" s="85" t="str">
        <f t="shared" si="320"/>
        <v/>
      </c>
      <c r="BT706" s="84">
        <f>IFERROR(FIND("Fauna",consulta_completa__11[[#This Row],[13 - Ocorrências/Ambientes Atingidos]]),0)</f>
        <v>0</v>
      </c>
      <c r="BU706" s="85" t="str">
        <f t="shared" si="321"/>
        <v/>
      </c>
      <c r="BV706" s="84">
        <f>IFERROR(FIND("UC federal",consulta_completa__11[[#This Row],[13 - Ocorrências/Ambientes Atingidos]]),0)</f>
        <v>0</v>
      </c>
      <c r="BW706" s="85" t="str">
        <f t="shared" si="322"/>
        <v/>
      </c>
      <c r="BX706" s="84">
        <f>IFERROR(FIND("UC estadual/municipal",consulta_completa__11[[#This Row],[13 - Ocorrências/Ambientes Atingidos]]),0)</f>
        <v>0</v>
      </c>
      <c r="BY706" s="85" t="str">
        <f t="shared" si="323"/>
        <v/>
      </c>
      <c r="BZ706" s="84">
        <f>IFERROR(FIND("Outro(s)",consulta_completa__11[[#This Row],[13 - Ocorrências/Ambientes Atingidos]]),0)</f>
        <v>0</v>
      </c>
      <c r="CA706" s="85" t="str">
        <f t="shared" si="324"/>
        <v/>
      </c>
      <c r="CB706" s="84">
        <f>IFERROR(FIND("Sem dano",consulta_completa__11[[#This Row],[13 - Ocorrências/Ambientes Atingidos]]),0)</f>
        <v>0</v>
      </c>
      <c r="CC706" s="85" t="str">
        <f t="shared" si="325"/>
        <v/>
      </c>
      <c r="CD706" s="84" t="str">
        <f>IF(consulta_completa__11[[#This Row],[13 - Ocorrências/Ambientes Atingidos]]="","X","")</f>
        <v/>
      </c>
      <c r="CE706" s="86">
        <f>IFERROR(FIND("IBAMA",consulta_completa__11[[#This Row],[14 - Inst. Atuando no Local]]),0)</f>
        <v>0</v>
      </c>
      <c r="CF706" s="86" t="str">
        <f t="shared" si="326"/>
        <v/>
      </c>
      <c r="CG706" s="86">
        <f>IFERROR(FIND("OEMA",consulta_completa__11[[#This Row],[14 - Inst. Atuando no Local]]),0)</f>
        <v>0</v>
      </c>
      <c r="CH706" s="86" t="str">
        <f t="shared" si="327"/>
        <v/>
      </c>
      <c r="CI706" s="86">
        <f>IFERROR(FIND("DEFESA CIVIL",consulta_completa__11[[#This Row],[14 - Inst. Atuando no Local]]),0)</f>
        <v>0</v>
      </c>
      <c r="CJ706" s="86" t="str">
        <f t="shared" si="328"/>
        <v/>
      </c>
      <c r="CK706" s="86">
        <f>IFERROR(FIND("CORPO DE BOMBEIROS",consulta_completa__11[[#This Row],[14 - Inst. Atuando no Local]]),0)</f>
        <v>0</v>
      </c>
      <c r="CL706" s="86" t="str">
        <f t="shared" si="329"/>
        <v/>
      </c>
      <c r="CM706" s="86">
        <f>IFERROR(FIND("POLÍCIA RODOVIÁRIA",consulta_completa__11[[#This Row],[14 - Inst. Atuando no Local]]),0)</f>
        <v>0</v>
      </c>
      <c r="CN706" s="86" t="str">
        <f t="shared" si="330"/>
        <v/>
      </c>
      <c r="CO706" s="86">
        <f>IFERROR(FIND("POLÍCIA MILITAR",consulta_completa__11[[#This Row],[14 - Inst. Atuando no Local]]),0)</f>
        <v>0</v>
      </c>
      <c r="CP706" s="86" t="str">
        <f t="shared" si="331"/>
        <v/>
      </c>
      <c r="CQ706" s="86">
        <f>IFERROR(FIND("POLÍCIA CIVIL",consulta_completa__11[[#This Row],[14 - Inst. Atuando no Local]]),0)</f>
        <v>0</v>
      </c>
      <c r="CR706" s="86" t="str">
        <f t="shared" si="332"/>
        <v/>
      </c>
      <c r="CS706" s="86">
        <f>IFERROR(FIND("MARINHA DO BRASIL",consulta_completa__11[[#This Row],[14 - Inst. Atuando no Local]]),0)</f>
        <v>0</v>
      </c>
      <c r="CT706" s="86" t="str">
        <f t="shared" si="333"/>
        <v/>
      </c>
      <c r="CU706" s="86">
        <f>IFERROR(FIND("EMPRESA ESPECIALIZADA EM ATENDIMENTO",consulta_completa__11[[#This Row],[14 - Inst. Atuando no Local]]),0)</f>
        <v>0</v>
      </c>
      <c r="CV706" s="86" t="str">
        <f t="shared" si="334"/>
        <v/>
      </c>
      <c r="CW706" s="86">
        <f>IFERROR(FIND("IBAMA",consulta_completa__11[[#This Row],[14 - Inst. Atuando no Local]]),0)</f>
        <v>0</v>
      </c>
      <c r="CX706" s="86" t="str">
        <f t="shared" si="335"/>
        <v/>
      </c>
      <c r="CY706" s="86" t="str">
        <f>IF(consulta_completa__11[[#This Row],[14 - Inst. Atuando no Local]]="","X","")</f>
        <v/>
      </c>
      <c r="CZ706" s="86">
        <f>IFERROR(FIND("OUTRA (S)",consulta_completa__11[[#This Row],[14 - Inst. Atuando no Local]]),0)</f>
        <v>0</v>
      </c>
      <c r="DA706" s="86" t="str">
        <f t="shared" si="336"/>
        <v/>
      </c>
      <c r="DB706" s="37" t="str">
        <f t="shared" si="337"/>
        <v>Sim</v>
      </c>
      <c r="DC706" s="37" t="str">
        <f t="shared" si="338"/>
        <v>Não</v>
      </c>
      <c r="DD706" s="37" t="str">
        <f t="shared" si="339"/>
        <v>Sim</v>
      </c>
      <c r="DE706" s="89" t="str">
        <f t="shared" si="343"/>
        <v/>
      </c>
    </row>
    <row r="707" spans="1:109">
      <c r="A707" s="15">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4">
        <f>IFERROR(FIND("Óbitos/feridos",consulta_completa__11[[#This Row],[13 - Ocorrências/Ambientes Atingidos]]),0)</f>
        <v>0</v>
      </c>
      <c r="AY707" s="85" t="str">
        <f t="shared" ref="AY707:AY770" si="344">IF(AX707=0,"","X")</f>
        <v/>
      </c>
      <c r="AZ707" s="84">
        <f>IFERROR(FIND("População afetada/evacuada",consulta_completa__11[[#This Row],[13 - Ocorrências/Ambientes Atingidos]]),0)</f>
        <v>0</v>
      </c>
      <c r="BA707" s="84" t="str">
        <f t="shared" ref="BA707:BA770" si="345">IF(AZ707=0,"","X")</f>
        <v/>
      </c>
      <c r="BB707" s="84">
        <f>IFERROR(FIND("Suspensão de abastecimento de água",consulta_completa__11[[#This Row],[13 - Ocorrências/Ambientes Atingidos]]),0)</f>
        <v>0</v>
      </c>
      <c r="BC707" s="85" t="str">
        <f t="shared" si="340"/>
        <v/>
      </c>
      <c r="BD707" s="84">
        <f>IFERROR(FIND("Rio/córrego",consulta_completa__11[[#This Row],[13 - Ocorrências/Ambientes Atingidos]]),0)</f>
        <v>0</v>
      </c>
      <c r="BE707" s="85" t="str">
        <f t="shared" ref="BE707:BE770" si="346">IF(BD707=0,"","X")</f>
        <v/>
      </c>
      <c r="BF707" s="84">
        <f>IFERROR(FIND("Lago",consulta_completa__11[[#This Row],[13 - Ocorrências/Ambientes Atingidos]]),0)</f>
        <v>0</v>
      </c>
      <c r="BG707" s="85" t="str">
        <f t="shared" ref="BG707:BG770" si="347">IF(BF707=0,"","X")</f>
        <v/>
      </c>
      <c r="BH707" s="84">
        <f>IFERROR(FIND("Mar",consulta_completa__11[[#This Row],[13 - Ocorrências/Ambientes Atingidos]]),0)</f>
        <v>0</v>
      </c>
      <c r="BI707" s="85" t="str">
        <f t="shared" ref="BI707:BI770" si="348">IF(BH707=0,"","X")</f>
        <v/>
      </c>
      <c r="BJ707" s="84">
        <f>IFERROR(FIND("Praia",consulta_completa__11[[#This Row],[13 - Ocorrências/Ambientes Atingidos]]),0)</f>
        <v>0</v>
      </c>
      <c r="BK707" s="85" t="str">
        <f t="shared" ref="BK707:BK770" si="349">IF(BJ707=0,"","X")</f>
        <v/>
      </c>
      <c r="BL707" s="84">
        <f>IFERROR(FIND("Solo",consulta_completa__11[[#This Row],[13 - Ocorrências/Ambientes Atingidos]]),0)</f>
        <v>1</v>
      </c>
      <c r="BM707" s="85" t="str">
        <f t="shared" ref="BM707:BM770" si="350">IF(BL707=0,"","X")</f>
        <v>X</v>
      </c>
      <c r="BN707" s="84">
        <f>IFERROR(FIND("Águas subterrâneas",consulta_completa__11[[#This Row],[13 - Ocorrências/Ambientes Atingidos]]),0)</f>
        <v>0</v>
      </c>
      <c r="BO707" s="85" t="str">
        <f t="shared" ref="BO707:BO770" si="351">IF(BN707=0,"","X")</f>
        <v/>
      </c>
      <c r="BP707" s="84">
        <f>IFERROR(FIND("Atmosfera",consulta_completa__11[[#This Row],[13 - Ocorrências/Ambientes Atingidos]]),0)</f>
        <v>0</v>
      </c>
      <c r="BQ707" s="85" t="str">
        <f t="shared" ref="BQ707:BQ770" si="352">IF(BP707=0,"","X")</f>
        <v/>
      </c>
      <c r="BR707" s="84">
        <f>IFERROR(FIND("Flora",consulta_completa__11[[#This Row],[13 - Ocorrências/Ambientes Atingidos]]),0)</f>
        <v>7</v>
      </c>
      <c r="BS707" s="85" t="str">
        <f t="shared" ref="BS707:BS770" si="353">IF(BR707=0,"","X")</f>
        <v>X</v>
      </c>
      <c r="BT707" s="84">
        <f>IFERROR(FIND("Fauna",consulta_completa__11[[#This Row],[13 - Ocorrências/Ambientes Atingidos]]),0)</f>
        <v>0</v>
      </c>
      <c r="BU707" s="85" t="str">
        <f t="shared" ref="BU707:BU770" si="354">IF(BT707=0,"","X")</f>
        <v/>
      </c>
      <c r="BV707" s="84">
        <f>IFERROR(FIND("UC federal",consulta_completa__11[[#This Row],[13 - Ocorrências/Ambientes Atingidos]]),0)</f>
        <v>0</v>
      </c>
      <c r="BW707" s="85" t="str">
        <f t="shared" ref="BW707:BW770" si="355">IF(BV707=0,"","X")</f>
        <v/>
      </c>
      <c r="BX707" s="84">
        <f>IFERROR(FIND("UC estadual/municipal",consulta_completa__11[[#This Row],[13 - Ocorrências/Ambientes Atingidos]]),0)</f>
        <v>0</v>
      </c>
      <c r="BY707" s="85" t="str">
        <f t="shared" ref="BY707:BY770" si="356">IF(BX707=0,"","X")</f>
        <v/>
      </c>
      <c r="BZ707" s="84">
        <f>IFERROR(FIND("Outro(s)",consulta_completa__11[[#This Row],[13 - Ocorrências/Ambientes Atingidos]]),0)</f>
        <v>0</v>
      </c>
      <c r="CA707" s="85" t="str">
        <f t="shared" ref="CA707:CA770" si="357">IF(BZ707=0,"","X")</f>
        <v/>
      </c>
      <c r="CB707" s="84">
        <f>IFERROR(FIND("Sem dano",consulta_completa__11[[#This Row],[13 - Ocorrências/Ambientes Atingidos]]),0)</f>
        <v>0</v>
      </c>
      <c r="CC707" s="85" t="str">
        <f t="shared" ref="CC707:CC770" si="358">IF(CB707=0,"","X")</f>
        <v/>
      </c>
      <c r="CD707" s="84" t="str">
        <f>IF(consulta_completa__11[[#This Row],[13 - Ocorrências/Ambientes Atingidos]]="","X","")</f>
        <v/>
      </c>
      <c r="CE707" s="86">
        <f>IFERROR(FIND("IBAMA",consulta_completa__11[[#This Row],[14 - Inst. Atuando no Local]]),0)</f>
        <v>0</v>
      </c>
      <c r="CF707" s="86" t="str">
        <f t="shared" ref="CF707:CF770" si="359">IF(CE707=0,"","X")</f>
        <v/>
      </c>
      <c r="CG707" s="86">
        <f>IFERROR(FIND("OEMA",consulta_completa__11[[#This Row],[14 - Inst. Atuando no Local]]),0)</f>
        <v>0</v>
      </c>
      <c r="CH707" s="86" t="str">
        <f t="shared" ref="CH707:CH770" si="360">IF(CG707=0,"","X")</f>
        <v/>
      </c>
      <c r="CI707" s="86">
        <f>IFERROR(FIND("DEFESA CIVIL",consulta_completa__11[[#This Row],[14 - Inst. Atuando no Local]]),0)</f>
        <v>0</v>
      </c>
      <c r="CJ707" s="86" t="str">
        <f t="shared" ref="CJ707:CJ770" si="361">IF(CI707=0,"","X")</f>
        <v/>
      </c>
      <c r="CK707" s="86">
        <f>IFERROR(FIND("CORPO DE BOMBEIROS",consulta_completa__11[[#This Row],[14 - Inst. Atuando no Local]]),0)</f>
        <v>0</v>
      </c>
      <c r="CL707" s="86" t="str">
        <f t="shared" ref="CL707:CL770" si="362">IF(CK707=0,"","X")</f>
        <v/>
      </c>
      <c r="CM707" s="86">
        <f>IFERROR(FIND("POLÍCIA RODOVIÁRIA",consulta_completa__11[[#This Row],[14 - Inst. Atuando no Local]]),0)</f>
        <v>0</v>
      </c>
      <c r="CN707" s="86" t="str">
        <f t="shared" ref="CN707:CN770" si="363">IF(CM707=0,"","X")</f>
        <v/>
      </c>
      <c r="CO707" s="86">
        <f>IFERROR(FIND("POLÍCIA MILITAR",consulta_completa__11[[#This Row],[14 - Inst. Atuando no Local]]),0)</f>
        <v>0</v>
      </c>
      <c r="CP707" s="86" t="str">
        <f t="shared" ref="CP707:CP770" si="364">IF(CO707=0,"","X")</f>
        <v/>
      </c>
      <c r="CQ707" s="86">
        <f>IFERROR(FIND("POLÍCIA CIVIL",consulta_completa__11[[#This Row],[14 - Inst. Atuando no Local]]),0)</f>
        <v>0</v>
      </c>
      <c r="CR707" s="86" t="str">
        <f t="shared" ref="CR707:CR770" si="365">IF(CQ707=0,"","X")</f>
        <v/>
      </c>
      <c r="CS707" s="86">
        <f>IFERROR(FIND("MARINHA DO BRASIL",consulta_completa__11[[#This Row],[14 - Inst. Atuando no Local]]),0)</f>
        <v>0</v>
      </c>
      <c r="CT707" s="86" t="str">
        <f t="shared" ref="CT707:CT770" si="366">IF(CS707=0,"","X")</f>
        <v/>
      </c>
      <c r="CU707" s="86">
        <f>IFERROR(FIND("EMPRESA ESPECIALIZADA EM ATENDIMENTO",consulta_completa__11[[#This Row],[14 - Inst. Atuando no Local]]),0)</f>
        <v>0</v>
      </c>
      <c r="CV707" s="86" t="str">
        <f t="shared" ref="CV707:CV770" si="367">IF(CU707=0,"","X")</f>
        <v/>
      </c>
      <c r="CW707" s="86">
        <f>IFERROR(FIND("IBAMA",consulta_completa__11[[#This Row],[14 - Inst. Atuando no Local]]),0)</f>
        <v>0</v>
      </c>
      <c r="CX707" s="86" t="str">
        <f t="shared" ref="CX707:CX770" si="368">IF(CW707=0,"","X")</f>
        <v/>
      </c>
      <c r="CY707" s="86" t="str">
        <f>IF(consulta_completa__11[[#This Row],[14 - Inst. Atuando no Local]]="","X","")</f>
        <v/>
      </c>
      <c r="CZ707" s="86">
        <f>IFERROR(FIND("OUTRA (S)",consulta_completa__11[[#This Row],[14 - Inst. Atuando no Local]]),0)</f>
        <v>0</v>
      </c>
      <c r="DA707" s="86" t="str">
        <f t="shared" ref="DA707:DA770" si="369">IF(CZ707=0,"","X")</f>
        <v/>
      </c>
      <c r="DB707" s="37" t="str">
        <f t="shared" ref="DB707:DB770" si="370">IF(AH$2="","",IF(AH$2="S","Sim",IF(AH$2="N","Não", IF(AH$2="I","Sem Informação"))))</f>
        <v>Sim</v>
      </c>
      <c r="DC707" s="37" t="str">
        <f t="shared" ref="DC707:DC770" si="371">IF(AI$2="","",IF(AI$2="S","Sim",IF(AI$2="N","Não", IF(AI$2="I","Sem Informação"))))</f>
        <v>Não</v>
      </c>
      <c r="DD707" s="37" t="str">
        <f t="shared" ref="DD707:DD770" si="372">IF(AJ$2="","",IF(AJ$2="S","Sim",IF(AJ$2="N","Não", IF(AJ$2="I","Sem Informação"))))</f>
        <v>Sim</v>
      </c>
      <c r="DE707" s="89" t="str">
        <f t="shared" si="343"/>
        <v/>
      </c>
    </row>
    <row r="708" spans="1:109">
      <c r="A708" s="15">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4">
        <f>IFERROR(FIND("Óbitos/feridos",consulta_completa__11[[#This Row],[13 - Ocorrências/Ambientes Atingidos]]),0)</f>
        <v>0</v>
      </c>
      <c r="AY708" s="85" t="str">
        <f t="shared" si="344"/>
        <v/>
      </c>
      <c r="AZ708" s="84">
        <f>IFERROR(FIND("População afetada/evacuada",consulta_completa__11[[#This Row],[13 - Ocorrências/Ambientes Atingidos]]),0)</f>
        <v>0</v>
      </c>
      <c r="BA708" s="84" t="str">
        <f t="shared" si="345"/>
        <v/>
      </c>
      <c r="BB708" s="84">
        <f>IFERROR(FIND("Suspensão de abastecimento de água",consulta_completa__11[[#This Row],[13 - Ocorrências/Ambientes Atingidos]]),0)</f>
        <v>0</v>
      </c>
      <c r="BC708" s="85" t="str">
        <f t="shared" ref="BC708:BC771" si="373">IF(BB708=0,"","X")</f>
        <v/>
      </c>
      <c r="BD708" s="84">
        <f>IFERROR(FIND("Rio/córrego",consulta_completa__11[[#This Row],[13 - Ocorrências/Ambientes Atingidos]]),0)</f>
        <v>0</v>
      </c>
      <c r="BE708" s="85" t="str">
        <f t="shared" si="346"/>
        <v/>
      </c>
      <c r="BF708" s="84">
        <f>IFERROR(FIND("Lago",consulta_completa__11[[#This Row],[13 - Ocorrências/Ambientes Atingidos]]),0)</f>
        <v>0</v>
      </c>
      <c r="BG708" s="85" t="str">
        <f t="shared" si="347"/>
        <v/>
      </c>
      <c r="BH708" s="84">
        <f>IFERROR(FIND("Mar",consulta_completa__11[[#This Row],[13 - Ocorrências/Ambientes Atingidos]]),0)</f>
        <v>0</v>
      </c>
      <c r="BI708" s="85" t="str">
        <f t="shared" si="348"/>
        <v/>
      </c>
      <c r="BJ708" s="84">
        <f>IFERROR(FIND("Praia",consulta_completa__11[[#This Row],[13 - Ocorrências/Ambientes Atingidos]]),0)</f>
        <v>1</v>
      </c>
      <c r="BK708" s="85" t="str">
        <f t="shared" si="349"/>
        <v>X</v>
      </c>
      <c r="BL708" s="84">
        <f>IFERROR(FIND("Solo",consulta_completa__11[[#This Row],[13 - Ocorrências/Ambientes Atingidos]]),0)</f>
        <v>0</v>
      </c>
      <c r="BM708" s="85" t="str">
        <f t="shared" si="350"/>
        <v/>
      </c>
      <c r="BN708" s="84">
        <f>IFERROR(FIND("Águas subterrâneas",consulta_completa__11[[#This Row],[13 - Ocorrências/Ambientes Atingidos]]),0)</f>
        <v>0</v>
      </c>
      <c r="BO708" s="85" t="str">
        <f t="shared" si="351"/>
        <v/>
      </c>
      <c r="BP708" s="84">
        <f>IFERROR(FIND("Atmosfera",consulta_completa__11[[#This Row],[13 - Ocorrências/Ambientes Atingidos]]),0)</f>
        <v>0</v>
      </c>
      <c r="BQ708" s="85" t="str">
        <f t="shared" si="352"/>
        <v/>
      </c>
      <c r="BR708" s="84">
        <f>IFERROR(FIND("Flora",consulta_completa__11[[#This Row],[13 - Ocorrências/Ambientes Atingidos]]),0)</f>
        <v>0</v>
      </c>
      <c r="BS708" s="85" t="str">
        <f t="shared" si="353"/>
        <v/>
      </c>
      <c r="BT708" s="84">
        <f>IFERROR(FIND("Fauna",consulta_completa__11[[#This Row],[13 - Ocorrências/Ambientes Atingidos]]),0)</f>
        <v>0</v>
      </c>
      <c r="BU708" s="85" t="str">
        <f t="shared" si="354"/>
        <v/>
      </c>
      <c r="BV708" s="84">
        <f>IFERROR(FIND("UC federal",consulta_completa__11[[#This Row],[13 - Ocorrências/Ambientes Atingidos]]),0)</f>
        <v>0</v>
      </c>
      <c r="BW708" s="85" t="str">
        <f t="shared" si="355"/>
        <v/>
      </c>
      <c r="BX708" s="84">
        <f>IFERROR(FIND("UC estadual/municipal",consulta_completa__11[[#This Row],[13 - Ocorrências/Ambientes Atingidos]]),0)</f>
        <v>0</v>
      </c>
      <c r="BY708" s="85" t="str">
        <f t="shared" si="356"/>
        <v/>
      </c>
      <c r="BZ708" s="84">
        <f>IFERROR(FIND("Outro(s)",consulta_completa__11[[#This Row],[13 - Ocorrências/Ambientes Atingidos]]),0)</f>
        <v>0</v>
      </c>
      <c r="CA708" s="85" t="str">
        <f t="shared" si="357"/>
        <v/>
      </c>
      <c r="CB708" s="84">
        <f>IFERROR(FIND("Sem dano",consulta_completa__11[[#This Row],[13 - Ocorrências/Ambientes Atingidos]]),0)</f>
        <v>0</v>
      </c>
      <c r="CC708" s="85" t="str">
        <f t="shared" si="358"/>
        <v/>
      </c>
      <c r="CD708" s="84" t="str">
        <f>IF(consulta_completa__11[[#This Row],[13 - Ocorrências/Ambientes Atingidos]]="","X","")</f>
        <v/>
      </c>
      <c r="CE708" s="86">
        <f>IFERROR(FIND("IBAMA",consulta_completa__11[[#This Row],[14 - Inst. Atuando no Local]]),0)</f>
        <v>0</v>
      </c>
      <c r="CF708" s="86" t="str">
        <f t="shared" si="359"/>
        <v/>
      </c>
      <c r="CG708" s="86">
        <f>IFERROR(FIND("OEMA",consulta_completa__11[[#This Row],[14 - Inst. Atuando no Local]]),0)</f>
        <v>0</v>
      </c>
      <c r="CH708" s="86" t="str">
        <f t="shared" si="360"/>
        <v/>
      </c>
      <c r="CI708" s="86">
        <f>IFERROR(FIND("DEFESA CIVIL",consulta_completa__11[[#This Row],[14 - Inst. Atuando no Local]]),0)</f>
        <v>0</v>
      </c>
      <c r="CJ708" s="86" t="str">
        <f t="shared" si="361"/>
        <v/>
      </c>
      <c r="CK708" s="86">
        <f>IFERROR(FIND("CORPO DE BOMBEIROS",consulta_completa__11[[#This Row],[14 - Inst. Atuando no Local]]),0)</f>
        <v>0</v>
      </c>
      <c r="CL708" s="86" t="str">
        <f t="shared" si="362"/>
        <v/>
      </c>
      <c r="CM708" s="86">
        <f>IFERROR(FIND("POLÍCIA RODOVIÁRIA",consulta_completa__11[[#This Row],[14 - Inst. Atuando no Local]]),0)</f>
        <v>0</v>
      </c>
      <c r="CN708" s="86" t="str">
        <f t="shared" si="363"/>
        <v/>
      </c>
      <c r="CO708" s="86">
        <f>IFERROR(FIND("POLÍCIA MILITAR",consulta_completa__11[[#This Row],[14 - Inst. Atuando no Local]]),0)</f>
        <v>0</v>
      </c>
      <c r="CP708" s="86" t="str">
        <f t="shared" si="364"/>
        <v/>
      </c>
      <c r="CQ708" s="86">
        <f>IFERROR(FIND("POLÍCIA CIVIL",consulta_completa__11[[#This Row],[14 - Inst. Atuando no Local]]),0)</f>
        <v>0</v>
      </c>
      <c r="CR708" s="86" t="str">
        <f t="shared" si="365"/>
        <v/>
      </c>
      <c r="CS708" s="86">
        <f>IFERROR(FIND("MARINHA DO BRASIL",consulta_completa__11[[#This Row],[14 - Inst. Atuando no Local]]),0)</f>
        <v>0</v>
      </c>
      <c r="CT708" s="86" t="str">
        <f t="shared" si="366"/>
        <v/>
      </c>
      <c r="CU708" s="86">
        <f>IFERROR(FIND("EMPRESA ESPECIALIZADA EM ATENDIMENTO",consulta_completa__11[[#This Row],[14 - Inst. Atuando no Local]]),0)</f>
        <v>0</v>
      </c>
      <c r="CV708" s="86" t="str">
        <f t="shared" si="367"/>
        <v/>
      </c>
      <c r="CW708" s="86">
        <f>IFERROR(FIND("IBAMA",consulta_completa__11[[#This Row],[14 - Inst. Atuando no Local]]),0)</f>
        <v>0</v>
      </c>
      <c r="CX708" s="86" t="str">
        <f t="shared" si="368"/>
        <v/>
      </c>
      <c r="CY708" s="86" t="str">
        <f>IF(consulta_completa__11[[#This Row],[14 - Inst. Atuando no Local]]="","X","")</f>
        <v>X</v>
      </c>
      <c r="CZ708" s="86">
        <f>IFERROR(FIND("OUTRA (S)",consulta_completa__11[[#This Row],[14 - Inst. Atuando no Local]]),0)</f>
        <v>0</v>
      </c>
      <c r="DA708" s="86" t="str">
        <f t="shared" si="369"/>
        <v/>
      </c>
      <c r="DB708" s="37" t="str">
        <f t="shared" si="370"/>
        <v>Sim</v>
      </c>
      <c r="DC708" s="37" t="str">
        <f t="shared" si="371"/>
        <v>Não</v>
      </c>
      <c r="DD708" s="37" t="str">
        <f t="shared" si="372"/>
        <v>Sim</v>
      </c>
      <c r="DE708" s="89" t="str">
        <f t="shared" si="343"/>
        <v/>
      </c>
    </row>
    <row r="709" spans="1:109">
      <c r="A709" s="15">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4">
        <f>IFERROR(FIND("Óbitos/feridos",consulta_completa__11[[#This Row],[13 - Ocorrências/Ambientes Atingidos]]),0)</f>
        <v>0</v>
      </c>
      <c r="AY709" s="85" t="str">
        <f t="shared" si="344"/>
        <v/>
      </c>
      <c r="AZ709" s="84">
        <f>IFERROR(FIND("População afetada/evacuada",consulta_completa__11[[#This Row],[13 - Ocorrências/Ambientes Atingidos]]),0)</f>
        <v>0</v>
      </c>
      <c r="BA709" s="84" t="str">
        <f t="shared" si="345"/>
        <v/>
      </c>
      <c r="BB709" s="84">
        <f>IFERROR(FIND("Suspensão de abastecimento de água",consulta_completa__11[[#This Row],[13 - Ocorrências/Ambientes Atingidos]]),0)</f>
        <v>0</v>
      </c>
      <c r="BC709" s="85" t="str">
        <f t="shared" si="373"/>
        <v/>
      </c>
      <c r="BD709" s="84">
        <f>IFERROR(FIND("Rio/córrego",consulta_completa__11[[#This Row],[13 - Ocorrências/Ambientes Atingidos]]),0)</f>
        <v>0</v>
      </c>
      <c r="BE709" s="85" t="str">
        <f t="shared" si="346"/>
        <v/>
      </c>
      <c r="BF709" s="84">
        <f>IFERROR(FIND("Lago",consulta_completa__11[[#This Row],[13 - Ocorrências/Ambientes Atingidos]]),0)</f>
        <v>0</v>
      </c>
      <c r="BG709" s="85" t="str">
        <f t="shared" si="347"/>
        <v/>
      </c>
      <c r="BH709" s="84">
        <f>IFERROR(FIND("Mar",consulta_completa__11[[#This Row],[13 - Ocorrências/Ambientes Atingidos]]),0)</f>
        <v>1</v>
      </c>
      <c r="BI709" s="85" t="str">
        <f t="shared" si="348"/>
        <v>X</v>
      </c>
      <c r="BJ709" s="84">
        <f>IFERROR(FIND("Praia",consulta_completa__11[[#This Row],[13 - Ocorrências/Ambientes Atingidos]]),0)</f>
        <v>0</v>
      </c>
      <c r="BK709" s="85" t="str">
        <f t="shared" si="349"/>
        <v/>
      </c>
      <c r="BL709" s="84">
        <f>IFERROR(FIND("Solo",consulta_completa__11[[#This Row],[13 - Ocorrências/Ambientes Atingidos]]),0)</f>
        <v>0</v>
      </c>
      <c r="BM709" s="85" t="str">
        <f t="shared" si="350"/>
        <v/>
      </c>
      <c r="BN709" s="84">
        <f>IFERROR(FIND("Águas subterrâneas",consulta_completa__11[[#This Row],[13 - Ocorrências/Ambientes Atingidos]]),0)</f>
        <v>0</v>
      </c>
      <c r="BO709" s="85" t="str">
        <f t="shared" si="351"/>
        <v/>
      </c>
      <c r="BP709" s="84">
        <f>IFERROR(FIND("Atmosfera",consulta_completa__11[[#This Row],[13 - Ocorrências/Ambientes Atingidos]]),0)</f>
        <v>0</v>
      </c>
      <c r="BQ709" s="85" t="str">
        <f t="shared" si="352"/>
        <v/>
      </c>
      <c r="BR709" s="84">
        <f>IFERROR(FIND("Flora",consulta_completa__11[[#This Row],[13 - Ocorrências/Ambientes Atingidos]]),0)</f>
        <v>0</v>
      </c>
      <c r="BS709" s="85" t="str">
        <f t="shared" si="353"/>
        <v/>
      </c>
      <c r="BT709" s="84">
        <f>IFERROR(FIND("Fauna",consulta_completa__11[[#This Row],[13 - Ocorrências/Ambientes Atingidos]]),0)</f>
        <v>0</v>
      </c>
      <c r="BU709" s="85" t="str">
        <f t="shared" si="354"/>
        <v/>
      </c>
      <c r="BV709" s="84">
        <f>IFERROR(FIND("UC federal",consulta_completa__11[[#This Row],[13 - Ocorrências/Ambientes Atingidos]]),0)</f>
        <v>0</v>
      </c>
      <c r="BW709" s="85" t="str">
        <f t="shared" si="355"/>
        <v/>
      </c>
      <c r="BX709" s="84">
        <f>IFERROR(FIND("UC estadual/municipal",consulta_completa__11[[#This Row],[13 - Ocorrências/Ambientes Atingidos]]),0)</f>
        <v>0</v>
      </c>
      <c r="BY709" s="85" t="str">
        <f t="shared" si="356"/>
        <v/>
      </c>
      <c r="BZ709" s="84">
        <f>IFERROR(FIND("Outro(s)",consulta_completa__11[[#This Row],[13 - Ocorrências/Ambientes Atingidos]]),0)</f>
        <v>0</v>
      </c>
      <c r="CA709" s="85" t="str">
        <f t="shared" si="357"/>
        <v/>
      </c>
      <c r="CB709" s="84">
        <f>IFERROR(FIND("Sem dano",consulta_completa__11[[#This Row],[13 - Ocorrências/Ambientes Atingidos]]),0)</f>
        <v>0</v>
      </c>
      <c r="CC709" s="85" t="str">
        <f t="shared" si="358"/>
        <v/>
      </c>
      <c r="CD709" s="84" t="str">
        <f>IF(consulta_completa__11[[#This Row],[13 - Ocorrências/Ambientes Atingidos]]="","X","")</f>
        <v/>
      </c>
      <c r="CE709" s="86">
        <f>IFERROR(FIND("IBAMA",consulta_completa__11[[#This Row],[14 - Inst. Atuando no Local]]),0)</f>
        <v>0</v>
      </c>
      <c r="CF709" s="86" t="str">
        <f t="shared" si="359"/>
        <v/>
      </c>
      <c r="CG709" s="86">
        <f>IFERROR(FIND("OEMA",consulta_completa__11[[#This Row],[14 - Inst. Atuando no Local]]),0)</f>
        <v>0</v>
      </c>
      <c r="CH709" s="86" t="str">
        <f t="shared" si="360"/>
        <v/>
      </c>
      <c r="CI709" s="86">
        <f>IFERROR(FIND("DEFESA CIVIL",consulta_completa__11[[#This Row],[14 - Inst. Atuando no Local]]),0)</f>
        <v>0</v>
      </c>
      <c r="CJ709" s="86" t="str">
        <f t="shared" si="361"/>
        <v/>
      </c>
      <c r="CK709" s="86">
        <f>IFERROR(FIND("CORPO DE BOMBEIROS",consulta_completa__11[[#This Row],[14 - Inst. Atuando no Local]]),0)</f>
        <v>0</v>
      </c>
      <c r="CL709" s="86" t="str">
        <f t="shared" si="362"/>
        <v/>
      </c>
      <c r="CM709" s="86">
        <f>IFERROR(FIND("POLÍCIA RODOVIÁRIA",consulta_completa__11[[#This Row],[14 - Inst. Atuando no Local]]),0)</f>
        <v>0</v>
      </c>
      <c r="CN709" s="86" t="str">
        <f t="shared" si="363"/>
        <v/>
      </c>
      <c r="CO709" s="86">
        <f>IFERROR(FIND("POLÍCIA MILITAR",consulta_completa__11[[#This Row],[14 - Inst. Atuando no Local]]),0)</f>
        <v>0</v>
      </c>
      <c r="CP709" s="86" t="str">
        <f t="shared" si="364"/>
        <v/>
      </c>
      <c r="CQ709" s="86">
        <f>IFERROR(FIND("POLÍCIA CIVIL",consulta_completa__11[[#This Row],[14 - Inst. Atuando no Local]]),0)</f>
        <v>0</v>
      </c>
      <c r="CR709" s="86" t="str">
        <f t="shared" si="365"/>
        <v/>
      </c>
      <c r="CS709" s="86">
        <f>IFERROR(FIND("MARINHA DO BRASIL",consulta_completa__11[[#This Row],[14 - Inst. Atuando no Local]]),0)</f>
        <v>0</v>
      </c>
      <c r="CT709" s="86" t="str">
        <f t="shared" si="366"/>
        <v/>
      </c>
      <c r="CU709" s="86">
        <f>IFERROR(FIND("EMPRESA ESPECIALIZADA EM ATENDIMENTO",consulta_completa__11[[#This Row],[14 - Inst. Atuando no Local]]),0)</f>
        <v>0</v>
      </c>
      <c r="CV709" s="86" t="str">
        <f t="shared" si="367"/>
        <v/>
      </c>
      <c r="CW709" s="86">
        <f>IFERROR(FIND("IBAMA",consulta_completa__11[[#This Row],[14 - Inst. Atuando no Local]]),0)</f>
        <v>0</v>
      </c>
      <c r="CX709" s="86" t="str">
        <f t="shared" si="368"/>
        <v/>
      </c>
      <c r="CY709" s="86" t="str">
        <f>IF(consulta_completa__11[[#This Row],[14 - Inst. Atuando no Local]]="","X","")</f>
        <v/>
      </c>
      <c r="CZ709" s="86">
        <f>IFERROR(FIND("OUTRA (S)",consulta_completa__11[[#This Row],[14 - Inst. Atuando no Local]]),0)</f>
        <v>0</v>
      </c>
      <c r="DA709" s="86" t="str">
        <f t="shared" si="369"/>
        <v/>
      </c>
      <c r="DB709" s="37" t="str">
        <f t="shared" si="370"/>
        <v>Sim</v>
      </c>
      <c r="DC709" s="37" t="str">
        <f t="shared" si="371"/>
        <v>Não</v>
      </c>
      <c r="DD709" s="37" t="str">
        <f t="shared" si="372"/>
        <v>Sim</v>
      </c>
      <c r="DE709" s="89" t="str">
        <f t="shared" si="343"/>
        <v/>
      </c>
    </row>
    <row r="710" spans="1:109">
      <c r="A710" s="15">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4">
        <f>IFERROR(FIND("Óbitos/feridos",consulta_completa__11[[#This Row],[13 - Ocorrências/Ambientes Atingidos]]),0)</f>
        <v>0</v>
      </c>
      <c r="AY710" s="85" t="str">
        <f t="shared" si="344"/>
        <v/>
      </c>
      <c r="AZ710" s="84">
        <f>IFERROR(FIND("População afetada/evacuada",consulta_completa__11[[#This Row],[13 - Ocorrências/Ambientes Atingidos]]),0)</f>
        <v>0</v>
      </c>
      <c r="BA710" s="84" t="str">
        <f t="shared" si="345"/>
        <v/>
      </c>
      <c r="BB710" s="84">
        <f>IFERROR(FIND("Suspensão de abastecimento de água",consulta_completa__11[[#This Row],[13 - Ocorrências/Ambientes Atingidos]]),0)</f>
        <v>0</v>
      </c>
      <c r="BC710" s="85" t="str">
        <f t="shared" si="373"/>
        <v/>
      </c>
      <c r="BD710" s="84">
        <f>IFERROR(FIND("Rio/córrego",consulta_completa__11[[#This Row],[13 - Ocorrências/Ambientes Atingidos]]),0)</f>
        <v>0</v>
      </c>
      <c r="BE710" s="85" t="str">
        <f t="shared" si="346"/>
        <v/>
      </c>
      <c r="BF710" s="84">
        <f>IFERROR(FIND("Lago",consulta_completa__11[[#This Row],[13 - Ocorrências/Ambientes Atingidos]]),0)</f>
        <v>0</v>
      </c>
      <c r="BG710" s="85" t="str">
        <f t="shared" si="347"/>
        <v/>
      </c>
      <c r="BH710" s="84">
        <f>IFERROR(FIND("Mar",consulta_completa__11[[#This Row],[13 - Ocorrências/Ambientes Atingidos]]),0)</f>
        <v>1</v>
      </c>
      <c r="BI710" s="85" t="str">
        <f t="shared" si="348"/>
        <v>X</v>
      </c>
      <c r="BJ710" s="84">
        <f>IFERROR(FIND("Praia",consulta_completa__11[[#This Row],[13 - Ocorrências/Ambientes Atingidos]]),0)</f>
        <v>0</v>
      </c>
      <c r="BK710" s="85" t="str">
        <f t="shared" si="349"/>
        <v/>
      </c>
      <c r="BL710" s="84">
        <f>IFERROR(FIND("Solo",consulta_completa__11[[#This Row],[13 - Ocorrências/Ambientes Atingidos]]),0)</f>
        <v>0</v>
      </c>
      <c r="BM710" s="85" t="str">
        <f t="shared" si="350"/>
        <v/>
      </c>
      <c r="BN710" s="84">
        <f>IFERROR(FIND("Águas subterrâneas",consulta_completa__11[[#This Row],[13 - Ocorrências/Ambientes Atingidos]]),0)</f>
        <v>0</v>
      </c>
      <c r="BO710" s="85" t="str">
        <f t="shared" si="351"/>
        <v/>
      </c>
      <c r="BP710" s="84">
        <f>IFERROR(FIND("Atmosfera",consulta_completa__11[[#This Row],[13 - Ocorrências/Ambientes Atingidos]]),0)</f>
        <v>0</v>
      </c>
      <c r="BQ710" s="85" t="str">
        <f t="shared" si="352"/>
        <v/>
      </c>
      <c r="BR710" s="84">
        <f>IFERROR(FIND("Flora",consulta_completa__11[[#This Row],[13 - Ocorrências/Ambientes Atingidos]]),0)</f>
        <v>0</v>
      </c>
      <c r="BS710" s="85" t="str">
        <f t="shared" si="353"/>
        <v/>
      </c>
      <c r="BT710" s="84">
        <f>IFERROR(FIND("Fauna",consulta_completa__11[[#This Row],[13 - Ocorrências/Ambientes Atingidos]]),0)</f>
        <v>0</v>
      </c>
      <c r="BU710" s="85" t="str">
        <f t="shared" si="354"/>
        <v/>
      </c>
      <c r="BV710" s="84">
        <f>IFERROR(FIND("UC federal",consulta_completa__11[[#This Row],[13 - Ocorrências/Ambientes Atingidos]]),0)</f>
        <v>0</v>
      </c>
      <c r="BW710" s="85" t="str">
        <f t="shared" si="355"/>
        <v/>
      </c>
      <c r="BX710" s="84">
        <f>IFERROR(FIND("UC estadual/municipal",consulta_completa__11[[#This Row],[13 - Ocorrências/Ambientes Atingidos]]),0)</f>
        <v>0</v>
      </c>
      <c r="BY710" s="85" t="str">
        <f t="shared" si="356"/>
        <v/>
      </c>
      <c r="BZ710" s="84">
        <f>IFERROR(FIND("Outro(s)",consulta_completa__11[[#This Row],[13 - Ocorrências/Ambientes Atingidos]]),0)</f>
        <v>0</v>
      </c>
      <c r="CA710" s="85" t="str">
        <f t="shared" si="357"/>
        <v/>
      </c>
      <c r="CB710" s="84">
        <f>IFERROR(FIND("Sem dano",consulta_completa__11[[#This Row],[13 - Ocorrências/Ambientes Atingidos]]),0)</f>
        <v>0</v>
      </c>
      <c r="CC710" s="85" t="str">
        <f t="shared" si="358"/>
        <v/>
      </c>
      <c r="CD710" s="84" t="str">
        <f>IF(consulta_completa__11[[#This Row],[13 - Ocorrências/Ambientes Atingidos]]="","X","")</f>
        <v/>
      </c>
      <c r="CE710" s="86">
        <f>IFERROR(FIND("IBAMA",consulta_completa__11[[#This Row],[14 - Inst. Atuando no Local]]),0)</f>
        <v>0</v>
      </c>
      <c r="CF710" s="86" t="str">
        <f t="shared" si="359"/>
        <v/>
      </c>
      <c r="CG710" s="86">
        <f>IFERROR(FIND("OEMA",consulta_completa__11[[#This Row],[14 - Inst. Atuando no Local]]),0)</f>
        <v>0</v>
      </c>
      <c r="CH710" s="86" t="str">
        <f t="shared" si="360"/>
        <v/>
      </c>
      <c r="CI710" s="86">
        <f>IFERROR(FIND("DEFESA CIVIL",consulta_completa__11[[#This Row],[14 - Inst. Atuando no Local]]),0)</f>
        <v>0</v>
      </c>
      <c r="CJ710" s="86" t="str">
        <f t="shared" si="361"/>
        <v/>
      </c>
      <c r="CK710" s="86">
        <f>IFERROR(FIND("CORPO DE BOMBEIROS",consulta_completa__11[[#This Row],[14 - Inst. Atuando no Local]]),0)</f>
        <v>0</v>
      </c>
      <c r="CL710" s="86" t="str">
        <f t="shared" si="362"/>
        <v/>
      </c>
      <c r="CM710" s="86">
        <f>IFERROR(FIND("POLÍCIA RODOVIÁRIA",consulta_completa__11[[#This Row],[14 - Inst. Atuando no Local]]),0)</f>
        <v>0</v>
      </c>
      <c r="CN710" s="86" t="str">
        <f t="shared" si="363"/>
        <v/>
      </c>
      <c r="CO710" s="86">
        <f>IFERROR(FIND("POLÍCIA MILITAR",consulta_completa__11[[#This Row],[14 - Inst. Atuando no Local]]),0)</f>
        <v>0</v>
      </c>
      <c r="CP710" s="86" t="str">
        <f t="shared" si="364"/>
        <v/>
      </c>
      <c r="CQ710" s="86">
        <f>IFERROR(FIND("POLÍCIA CIVIL",consulta_completa__11[[#This Row],[14 - Inst. Atuando no Local]]),0)</f>
        <v>0</v>
      </c>
      <c r="CR710" s="86" t="str">
        <f t="shared" si="365"/>
        <v/>
      </c>
      <c r="CS710" s="86">
        <f>IFERROR(FIND("MARINHA DO BRASIL",consulta_completa__11[[#This Row],[14 - Inst. Atuando no Local]]),0)</f>
        <v>0</v>
      </c>
      <c r="CT710" s="86" t="str">
        <f t="shared" si="366"/>
        <v/>
      </c>
      <c r="CU710" s="86">
        <f>IFERROR(FIND("EMPRESA ESPECIALIZADA EM ATENDIMENTO",consulta_completa__11[[#This Row],[14 - Inst. Atuando no Local]]),0)</f>
        <v>0</v>
      </c>
      <c r="CV710" s="86" t="str">
        <f t="shared" si="367"/>
        <v/>
      </c>
      <c r="CW710" s="86">
        <f>IFERROR(FIND("IBAMA",consulta_completa__11[[#This Row],[14 - Inst. Atuando no Local]]),0)</f>
        <v>0</v>
      </c>
      <c r="CX710" s="86" t="str">
        <f t="shared" si="368"/>
        <v/>
      </c>
      <c r="CY710" s="86" t="str">
        <f>IF(consulta_completa__11[[#This Row],[14 - Inst. Atuando no Local]]="","X","")</f>
        <v/>
      </c>
      <c r="CZ710" s="86">
        <f>IFERROR(FIND("OUTRA (S)",consulta_completa__11[[#This Row],[14 - Inst. Atuando no Local]]),0)</f>
        <v>0</v>
      </c>
      <c r="DA710" s="86" t="str">
        <f t="shared" si="369"/>
        <v/>
      </c>
      <c r="DB710" s="37" t="str">
        <f t="shared" si="370"/>
        <v>Sim</v>
      </c>
      <c r="DC710" s="37" t="str">
        <f t="shared" si="371"/>
        <v>Não</v>
      </c>
      <c r="DD710" s="37" t="str">
        <f t="shared" si="372"/>
        <v>Sim</v>
      </c>
      <c r="DE710" s="89" t="str">
        <f t="shared" si="343"/>
        <v/>
      </c>
    </row>
    <row r="711" spans="1:109">
      <c r="A711" s="15">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4">
        <f>IFERROR(FIND("Óbitos/feridos",consulta_completa__11[[#This Row],[13 - Ocorrências/Ambientes Atingidos]]),0)</f>
        <v>0</v>
      </c>
      <c r="AY711" s="85" t="str">
        <f t="shared" si="344"/>
        <v/>
      </c>
      <c r="AZ711" s="84">
        <f>IFERROR(FIND("População afetada/evacuada",consulta_completa__11[[#This Row],[13 - Ocorrências/Ambientes Atingidos]]),0)</f>
        <v>0</v>
      </c>
      <c r="BA711" s="84" t="str">
        <f t="shared" si="345"/>
        <v/>
      </c>
      <c r="BB711" s="84">
        <f>IFERROR(FIND("Suspensão de abastecimento de água",consulta_completa__11[[#This Row],[13 - Ocorrências/Ambientes Atingidos]]),0)</f>
        <v>0</v>
      </c>
      <c r="BC711" s="85" t="str">
        <f t="shared" si="373"/>
        <v/>
      </c>
      <c r="BD711" s="84">
        <f>IFERROR(FIND("Rio/córrego",consulta_completa__11[[#This Row],[13 - Ocorrências/Ambientes Atingidos]]),0)</f>
        <v>0</v>
      </c>
      <c r="BE711" s="85" t="str">
        <f t="shared" si="346"/>
        <v/>
      </c>
      <c r="BF711" s="84">
        <f>IFERROR(FIND("Lago",consulta_completa__11[[#This Row],[13 - Ocorrências/Ambientes Atingidos]]),0)</f>
        <v>0</v>
      </c>
      <c r="BG711" s="85" t="str">
        <f t="shared" si="347"/>
        <v/>
      </c>
      <c r="BH711" s="84">
        <f>IFERROR(FIND("Mar",consulta_completa__11[[#This Row],[13 - Ocorrências/Ambientes Atingidos]]),0)</f>
        <v>1</v>
      </c>
      <c r="BI711" s="85" t="str">
        <f t="shared" si="348"/>
        <v>X</v>
      </c>
      <c r="BJ711" s="84">
        <f>IFERROR(FIND("Praia",consulta_completa__11[[#This Row],[13 - Ocorrências/Ambientes Atingidos]]),0)</f>
        <v>0</v>
      </c>
      <c r="BK711" s="85" t="str">
        <f t="shared" si="349"/>
        <v/>
      </c>
      <c r="BL711" s="84">
        <f>IFERROR(FIND("Solo",consulta_completa__11[[#This Row],[13 - Ocorrências/Ambientes Atingidos]]),0)</f>
        <v>0</v>
      </c>
      <c r="BM711" s="85" t="str">
        <f t="shared" si="350"/>
        <v/>
      </c>
      <c r="BN711" s="84">
        <f>IFERROR(FIND("Águas subterrâneas",consulta_completa__11[[#This Row],[13 - Ocorrências/Ambientes Atingidos]]),0)</f>
        <v>0</v>
      </c>
      <c r="BO711" s="85" t="str">
        <f t="shared" si="351"/>
        <v/>
      </c>
      <c r="BP711" s="84">
        <f>IFERROR(FIND("Atmosfera",consulta_completa__11[[#This Row],[13 - Ocorrências/Ambientes Atingidos]]),0)</f>
        <v>0</v>
      </c>
      <c r="BQ711" s="85" t="str">
        <f t="shared" si="352"/>
        <v/>
      </c>
      <c r="BR711" s="84">
        <f>IFERROR(FIND("Flora",consulta_completa__11[[#This Row],[13 - Ocorrências/Ambientes Atingidos]]),0)</f>
        <v>0</v>
      </c>
      <c r="BS711" s="85" t="str">
        <f t="shared" si="353"/>
        <v/>
      </c>
      <c r="BT711" s="84">
        <f>IFERROR(FIND("Fauna",consulta_completa__11[[#This Row],[13 - Ocorrências/Ambientes Atingidos]]),0)</f>
        <v>0</v>
      </c>
      <c r="BU711" s="85" t="str">
        <f t="shared" si="354"/>
        <v/>
      </c>
      <c r="BV711" s="84">
        <f>IFERROR(FIND("UC federal",consulta_completa__11[[#This Row],[13 - Ocorrências/Ambientes Atingidos]]),0)</f>
        <v>0</v>
      </c>
      <c r="BW711" s="85" t="str">
        <f t="shared" si="355"/>
        <v/>
      </c>
      <c r="BX711" s="84">
        <f>IFERROR(FIND("UC estadual/municipal",consulta_completa__11[[#This Row],[13 - Ocorrências/Ambientes Atingidos]]),0)</f>
        <v>0</v>
      </c>
      <c r="BY711" s="85" t="str">
        <f t="shared" si="356"/>
        <v/>
      </c>
      <c r="BZ711" s="84">
        <f>IFERROR(FIND("Outro(s)",consulta_completa__11[[#This Row],[13 - Ocorrências/Ambientes Atingidos]]),0)</f>
        <v>0</v>
      </c>
      <c r="CA711" s="85" t="str">
        <f t="shared" si="357"/>
        <v/>
      </c>
      <c r="CB711" s="84">
        <f>IFERROR(FIND("Sem dano",consulta_completa__11[[#This Row],[13 - Ocorrências/Ambientes Atingidos]]),0)</f>
        <v>0</v>
      </c>
      <c r="CC711" s="85" t="str">
        <f t="shared" si="358"/>
        <v/>
      </c>
      <c r="CD711" s="84" t="str">
        <f>IF(consulta_completa__11[[#This Row],[13 - Ocorrências/Ambientes Atingidos]]="","X","")</f>
        <v/>
      </c>
      <c r="CE711" s="86">
        <f>IFERROR(FIND("IBAMA",consulta_completa__11[[#This Row],[14 - Inst. Atuando no Local]]),0)</f>
        <v>0</v>
      </c>
      <c r="CF711" s="86" t="str">
        <f t="shared" si="359"/>
        <v/>
      </c>
      <c r="CG711" s="86">
        <f>IFERROR(FIND("OEMA",consulta_completa__11[[#This Row],[14 - Inst. Atuando no Local]]),0)</f>
        <v>0</v>
      </c>
      <c r="CH711" s="86" t="str">
        <f t="shared" si="360"/>
        <v/>
      </c>
      <c r="CI711" s="86">
        <f>IFERROR(FIND("DEFESA CIVIL",consulta_completa__11[[#This Row],[14 - Inst. Atuando no Local]]),0)</f>
        <v>0</v>
      </c>
      <c r="CJ711" s="86" t="str">
        <f t="shared" si="361"/>
        <v/>
      </c>
      <c r="CK711" s="86">
        <f>IFERROR(FIND("CORPO DE BOMBEIROS",consulta_completa__11[[#This Row],[14 - Inst. Atuando no Local]]),0)</f>
        <v>0</v>
      </c>
      <c r="CL711" s="86" t="str">
        <f t="shared" si="362"/>
        <v/>
      </c>
      <c r="CM711" s="86">
        <f>IFERROR(FIND("POLÍCIA RODOVIÁRIA",consulta_completa__11[[#This Row],[14 - Inst. Atuando no Local]]),0)</f>
        <v>0</v>
      </c>
      <c r="CN711" s="86" t="str">
        <f t="shared" si="363"/>
        <v/>
      </c>
      <c r="CO711" s="86">
        <f>IFERROR(FIND("POLÍCIA MILITAR",consulta_completa__11[[#This Row],[14 - Inst. Atuando no Local]]),0)</f>
        <v>0</v>
      </c>
      <c r="CP711" s="86" t="str">
        <f t="shared" si="364"/>
        <v/>
      </c>
      <c r="CQ711" s="86">
        <f>IFERROR(FIND("POLÍCIA CIVIL",consulta_completa__11[[#This Row],[14 - Inst. Atuando no Local]]),0)</f>
        <v>0</v>
      </c>
      <c r="CR711" s="86" t="str">
        <f t="shared" si="365"/>
        <v/>
      </c>
      <c r="CS711" s="86">
        <f>IFERROR(FIND("MARINHA DO BRASIL",consulta_completa__11[[#This Row],[14 - Inst. Atuando no Local]]),0)</f>
        <v>0</v>
      </c>
      <c r="CT711" s="86" t="str">
        <f t="shared" si="366"/>
        <v/>
      </c>
      <c r="CU711" s="86">
        <f>IFERROR(FIND("EMPRESA ESPECIALIZADA EM ATENDIMENTO",consulta_completa__11[[#This Row],[14 - Inst. Atuando no Local]]),0)</f>
        <v>0</v>
      </c>
      <c r="CV711" s="86" t="str">
        <f t="shared" si="367"/>
        <v/>
      </c>
      <c r="CW711" s="86">
        <f>IFERROR(FIND("IBAMA",consulta_completa__11[[#This Row],[14 - Inst. Atuando no Local]]),0)</f>
        <v>0</v>
      </c>
      <c r="CX711" s="86" t="str">
        <f t="shared" si="368"/>
        <v/>
      </c>
      <c r="CY711" s="86" t="str">
        <f>IF(consulta_completa__11[[#This Row],[14 - Inst. Atuando no Local]]="","X","")</f>
        <v/>
      </c>
      <c r="CZ711" s="86">
        <f>IFERROR(FIND("OUTRA (S)",consulta_completa__11[[#This Row],[14 - Inst. Atuando no Local]]),0)</f>
        <v>0</v>
      </c>
      <c r="DA711" s="86" t="str">
        <f t="shared" si="369"/>
        <v/>
      </c>
      <c r="DB711" s="37" t="str">
        <f t="shared" si="370"/>
        <v>Sim</v>
      </c>
      <c r="DC711" s="37" t="str">
        <f t="shared" si="371"/>
        <v>Não</v>
      </c>
      <c r="DD711" s="37" t="str">
        <f t="shared" si="372"/>
        <v>Sim</v>
      </c>
      <c r="DE711" s="89" t="str">
        <f t="shared" si="343"/>
        <v/>
      </c>
    </row>
    <row r="712" spans="1:109">
      <c r="A712" s="15">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4">
        <f>IFERROR(FIND("Óbitos/feridos",consulta_completa__11[[#This Row],[13 - Ocorrências/Ambientes Atingidos]]),0)</f>
        <v>0</v>
      </c>
      <c r="AY712" s="85" t="str">
        <f t="shared" si="344"/>
        <v/>
      </c>
      <c r="AZ712" s="84">
        <f>IFERROR(FIND("População afetada/evacuada",consulta_completa__11[[#This Row],[13 - Ocorrências/Ambientes Atingidos]]),0)</f>
        <v>0</v>
      </c>
      <c r="BA712" s="84" t="str">
        <f t="shared" si="345"/>
        <v/>
      </c>
      <c r="BB712" s="84">
        <f>IFERROR(FIND("Suspensão de abastecimento de água",consulta_completa__11[[#This Row],[13 - Ocorrências/Ambientes Atingidos]]),0)</f>
        <v>0</v>
      </c>
      <c r="BC712" s="85" t="str">
        <f t="shared" si="373"/>
        <v/>
      </c>
      <c r="BD712" s="84">
        <f>IFERROR(FIND("Rio/córrego",consulta_completa__11[[#This Row],[13 - Ocorrências/Ambientes Atingidos]]),0)</f>
        <v>0</v>
      </c>
      <c r="BE712" s="85" t="str">
        <f t="shared" si="346"/>
        <v/>
      </c>
      <c r="BF712" s="84">
        <f>IFERROR(FIND("Lago",consulta_completa__11[[#This Row],[13 - Ocorrências/Ambientes Atingidos]]),0)</f>
        <v>0</v>
      </c>
      <c r="BG712" s="85" t="str">
        <f t="shared" si="347"/>
        <v/>
      </c>
      <c r="BH712" s="84">
        <f>IFERROR(FIND("Mar",consulta_completa__11[[#This Row],[13 - Ocorrências/Ambientes Atingidos]]),0)</f>
        <v>0</v>
      </c>
      <c r="BI712" s="85" t="str">
        <f t="shared" si="348"/>
        <v/>
      </c>
      <c r="BJ712" s="84">
        <f>IFERROR(FIND("Praia",consulta_completa__11[[#This Row],[13 - Ocorrências/Ambientes Atingidos]]),0)</f>
        <v>0</v>
      </c>
      <c r="BK712" s="85" t="str">
        <f t="shared" si="349"/>
        <v/>
      </c>
      <c r="BL712" s="84">
        <f>IFERROR(FIND("Solo",consulta_completa__11[[#This Row],[13 - Ocorrências/Ambientes Atingidos]]),0)</f>
        <v>1</v>
      </c>
      <c r="BM712" s="85" t="str">
        <f t="shared" si="350"/>
        <v>X</v>
      </c>
      <c r="BN712" s="84">
        <f>IFERROR(FIND("Águas subterrâneas",consulta_completa__11[[#This Row],[13 - Ocorrências/Ambientes Atingidos]]),0)</f>
        <v>0</v>
      </c>
      <c r="BO712" s="85" t="str">
        <f t="shared" si="351"/>
        <v/>
      </c>
      <c r="BP712" s="84">
        <f>IFERROR(FIND("Atmosfera",consulta_completa__11[[#This Row],[13 - Ocorrências/Ambientes Atingidos]]),0)</f>
        <v>0</v>
      </c>
      <c r="BQ712" s="85" t="str">
        <f t="shared" si="352"/>
        <v/>
      </c>
      <c r="BR712" s="84">
        <f>IFERROR(FIND("Flora",consulta_completa__11[[#This Row],[13 - Ocorrências/Ambientes Atingidos]]),0)</f>
        <v>0</v>
      </c>
      <c r="BS712" s="85" t="str">
        <f t="shared" si="353"/>
        <v/>
      </c>
      <c r="BT712" s="84">
        <f>IFERROR(FIND("Fauna",consulta_completa__11[[#This Row],[13 - Ocorrências/Ambientes Atingidos]]),0)</f>
        <v>0</v>
      </c>
      <c r="BU712" s="85" t="str">
        <f t="shared" si="354"/>
        <v/>
      </c>
      <c r="BV712" s="84">
        <f>IFERROR(FIND("UC federal",consulta_completa__11[[#This Row],[13 - Ocorrências/Ambientes Atingidos]]),0)</f>
        <v>0</v>
      </c>
      <c r="BW712" s="85" t="str">
        <f t="shared" si="355"/>
        <v/>
      </c>
      <c r="BX712" s="84">
        <f>IFERROR(FIND("UC estadual/municipal",consulta_completa__11[[#This Row],[13 - Ocorrências/Ambientes Atingidos]]),0)</f>
        <v>0</v>
      </c>
      <c r="BY712" s="85" t="str">
        <f t="shared" si="356"/>
        <v/>
      </c>
      <c r="BZ712" s="84">
        <f>IFERROR(FIND("Outro(s)",consulta_completa__11[[#This Row],[13 - Ocorrências/Ambientes Atingidos]]),0)</f>
        <v>0</v>
      </c>
      <c r="CA712" s="85" t="str">
        <f t="shared" si="357"/>
        <v/>
      </c>
      <c r="CB712" s="84">
        <f>IFERROR(FIND("Sem dano",consulta_completa__11[[#This Row],[13 - Ocorrências/Ambientes Atingidos]]),0)</f>
        <v>0</v>
      </c>
      <c r="CC712" s="85" t="str">
        <f t="shared" si="358"/>
        <v/>
      </c>
      <c r="CD712" s="84" t="str">
        <f>IF(consulta_completa__11[[#This Row],[13 - Ocorrências/Ambientes Atingidos]]="","X","")</f>
        <v/>
      </c>
      <c r="CE712" s="86">
        <f>IFERROR(FIND("IBAMA",consulta_completa__11[[#This Row],[14 - Inst. Atuando no Local]]),0)</f>
        <v>0</v>
      </c>
      <c r="CF712" s="86" t="str">
        <f t="shared" si="359"/>
        <v/>
      </c>
      <c r="CG712" s="86">
        <f>IFERROR(FIND("OEMA",consulta_completa__11[[#This Row],[14 - Inst. Atuando no Local]]),0)</f>
        <v>0</v>
      </c>
      <c r="CH712" s="86" t="str">
        <f t="shared" si="360"/>
        <v/>
      </c>
      <c r="CI712" s="86">
        <f>IFERROR(FIND("DEFESA CIVIL",consulta_completa__11[[#This Row],[14 - Inst. Atuando no Local]]),0)</f>
        <v>0</v>
      </c>
      <c r="CJ712" s="86" t="str">
        <f t="shared" si="361"/>
        <v/>
      </c>
      <c r="CK712" s="86">
        <f>IFERROR(FIND("CORPO DE BOMBEIROS",consulta_completa__11[[#This Row],[14 - Inst. Atuando no Local]]),0)</f>
        <v>0</v>
      </c>
      <c r="CL712" s="86" t="str">
        <f t="shared" si="362"/>
        <v/>
      </c>
      <c r="CM712" s="86">
        <f>IFERROR(FIND("POLÍCIA RODOVIÁRIA",consulta_completa__11[[#This Row],[14 - Inst. Atuando no Local]]),0)</f>
        <v>0</v>
      </c>
      <c r="CN712" s="86" t="str">
        <f t="shared" si="363"/>
        <v/>
      </c>
      <c r="CO712" s="86">
        <f>IFERROR(FIND("POLÍCIA MILITAR",consulta_completa__11[[#This Row],[14 - Inst. Atuando no Local]]),0)</f>
        <v>0</v>
      </c>
      <c r="CP712" s="86" t="str">
        <f t="shared" si="364"/>
        <v/>
      </c>
      <c r="CQ712" s="86">
        <f>IFERROR(FIND("POLÍCIA CIVIL",consulta_completa__11[[#This Row],[14 - Inst. Atuando no Local]]),0)</f>
        <v>0</v>
      </c>
      <c r="CR712" s="86" t="str">
        <f t="shared" si="365"/>
        <v/>
      </c>
      <c r="CS712" s="86">
        <f>IFERROR(FIND("MARINHA DO BRASIL",consulta_completa__11[[#This Row],[14 - Inst. Atuando no Local]]),0)</f>
        <v>0</v>
      </c>
      <c r="CT712" s="86" t="str">
        <f t="shared" si="366"/>
        <v/>
      </c>
      <c r="CU712" s="86">
        <f>IFERROR(FIND("EMPRESA ESPECIALIZADA EM ATENDIMENTO",consulta_completa__11[[#This Row],[14 - Inst. Atuando no Local]]),0)</f>
        <v>0</v>
      </c>
      <c r="CV712" s="86" t="str">
        <f t="shared" si="367"/>
        <v/>
      </c>
      <c r="CW712" s="86">
        <f>IFERROR(FIND("IBAMA",consulta_completa__11[[#This Row],[14 - Inst. Atuando no Local]]),0)</f>
        <v>0</v>
      </c>
      <c r="CX712" s="86" t="str">
        <f t="shared" si="368"/>
        <v/>
      </c>
      <c r="CY712" s="86" t="str">
        <f>IF(consulta_completa__11[[#This Row],[14 - Inst. Atuando no Local]]="","X","")</f>
        <v/>
      </c>
      <c r="CZ712" s="86">
        <f>IFERROR(FIND("OUTRA (S)",consulta_completa__11[[#This Row],[14 - Inst. Atuando no Local]]),0)</f>
        <v>0</v>
      </c>
      <c r="DA712" s="86" t="str">
        <f t="shared" si="369"/>
        <v/>
      </c>
      <c r="DB712" s="37" t="str">
        <f t="shared" si="370"/>
        <v>Sim</v>
      </c>
      <c r="DC712" s="37" t="str">
        <f t="shared" si="371"/>
        <v>Não</v>
      </c>
      <c r="DD712" s="37" t="str">
        <f t="shared" si="372"/>
        <v>Sim</v>
      </c>
      <c r="DE712" s="89" t="str">
        <f t="shared" si="343"/>
        <v/>
      </c>
    </row>
    <row r="713" spans="1:109">
      <c r="A713" s="15">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4">
        <f>IFERROR(FIND("Óbitos/feridos",consulta_completa__11[[#This Row],[13 - Ocorrências/Ambientes Atingidos]]),0)</f>
        <v>0</v>
      </c>
      <c r="AY713" s="85" t="str">
        <f t="shared" si="344"/>
        <v/>
      </c>
      <c r="AZ713" s="84">
        <f>IFERROR(FIND("População afetada/evacuada",consulta_completa__11[[#This Row],[13 - Ocorrências/Ambientes Atingidos]]),0)</f>
        <v>0</v>
      </c>
      <c r="BA713" s="84" t="str">
        <f t="shared" si="345"/>
        <v/>
      </c>
      <c r="BB713" s="84">
        <f>IFERROR(FIND("Suspensão de abastecimento de água",consulta_completa__11[[#This Row],[13 - Ocorrências/Ambientes Atingidos]]),0)</f>
        <v>0</v>
      </c>
      <c r="BC713" s="85" t="str">
        <f t="shared" si="373"/>
        <v/>
      </c>
      <c r="BD713" s="84">
        <f>IFERROR(FIND("Rio/córrego",consulta_completa__11[[#This Row],[13 - Ocorrências/Ambientes Atingidos]]),0)</f>
        <v>0</v>
      </c>
      <c r="BE713" s="85" t="str">
        <f t="shared" si="346"/>
        <v/>
      </c>
      <c r="BF713" s="84">
        <f>IFERROR(FIND("Lago",consulta_completa__11[[#This Row],[13 - Ocorrências/Ambientes Atingidos]]),0)</f>
        <v>0</v>
      </c>
      <c r="BG713" s="85" t="str">
        <f t="shared" si="347"/>
        <v/>
      </c>
      <c r="BH713" s="84">
        <f>IFERROR(FIND("Mar",consulta_completa__11[[#This Row],[13 - Ocorrências/Ambientes Atingidos]]),0)</f>
        <v>0</v>
      </c>
      <c r="BI713" s="85" t="str">
        <f t="shared" si="348"/>
        <v/>
      </c>
      <c r="BJ713" s="84">
        <f>IFERROR(FIND("Praia",consulta_completa__11[[#This Row],[13 - Ocorrências/Ambientes Atingidos]]),0)</f>
        <v>0</v>
      </c>
      <c r="BK713" s="85" t="str">
        <f t="shared" si="349"/>
        <v/>
      </c>
      <c r="BL713" s="84">
        <f>IFERROR(FIND("Solo",consulta_completa__11[[#This Row],[13 - Ocorrências/Ambientes Atingidos]]),0)</f>
        <v>1</v>
      </c>
      <c r="BM713" s="85" t="str">
        <f t="shared" si="350"/>
        <v>X</v>
      </c>
      <c r="BN713" s="84">
        <f>IFERROR(FIND("Águas subterrâneas",consulta_completa__11[[#This Row],[13 - Ocorrências/Ambientes Atingidos]]),0)</f>
        <v>0</v>
      </c>
      <c r="BO713" s="85" t="str">
        <f t="shared" si="351"/>
        <v/>
      </c>
      <c r="BP713" s="84">
        <f>IFERROR(FIND("Atmosfera",consulta_completa__11[[#This Row],[13 - Ocorrências/Ambientes Atingidos]]),0)</f>
        <v>0</v>
      </c>
      <c r="BQ713" s="85" t="str">
        <f t="shared" si="352"/>
        <v/>
      </c>
      <c r="BR713" s="84">
        <f>IFERROR(FIND("Flora",consulta_completa__11[[#This Row],[13 - Ocorrências/Ambientes Atingidos]]),0)</f>
        <v>0</v>
      </c>
      <c r="BS713" s="85" t="str">
        <f t="shared" si="353"/>
        <v/>
      </c>
      <c r="BT713" s="84">
        <f>IFERROR(FIND("Fauna",consulta_completa__11[[#This Row],[13 - Ocorrências/Ambientes Atingidos]]),0)</f>
        <v>0</v>
      </c>
      <c r="BU713" s="85" t="str">
        <f t="shared" si="354"/>
        <v/>
      </c>
      <c r="BV713" s="84">
        <f>IFERROR(FIND("UC federal",consulta_completa__11[[#This Row],[13 - Ocorrências/Ambientes Atingidos]]),0)</f>
        <v>0</v>
      </c>
      <c r="BW713" s="85" t="str">
        <f t="shared" si="355"/>
        <v/>
      </c>
      <c r="BX713" s="84">
        <f>IFERROR(FIND("UC estadual/municipal",consulta_completa__11[[#This Row],[13 - Ocorrências/Ambientes Atingidos]]),0)</f>
        <v>0</v>
      </c>
      <c r="BY713" s="85" t="str">
        <f t="shared" si="356"/>
        <v/>
      </c>
      <c r="BZ713" s="84">
        <f>IFERROR(FIND("Outro(s)",consulta_completa__11[[#This Row],[13 - Ocorrências/Ambientes Atingidos]]),0)</f>
        <v>0</v>
      </c>
      <c r="CA713" s="85" t="str">
        <f t="shared" si="357"/>
        <v/>
      </c>
      <c r="CB713" s="84">
        <f>IFERROR(FIND("Sem dano",consulta_completa__11[[#This Row],[13 - Ocorrências/Ambientes Atingidos]]),0)</f>
        <v>0</v>
      </c>
      <c r="CC713" s="85" t="str">
        <f t="shared" si="358"/>
        <v/>
      </c>
      <c r="CD713" s="84" t="str">
        <f>IF(consulta_completa__11[[#This Row],[13 - Ocorrências/Ambientes Atingidos]]="","X","")</f>
        <v/>
      </c>
      <c r="CE713" s="86">
        <f>IFERROR(FIND("IBAMA",consulta_completa__11[[#This Row],[14 - Inst. Atuando no Local]]),0)</f>
        <v>0</v>
      </c>
      <c r="CF713" s="86" t="str">
        <f t="shared" si="359"/>
        <v/>
      </c>
      <c r="CG713" s="86">
        <f>IFERROR(FIND("OEMA",consulta_completa__11[[#This Row],[14 - Inst. Atuando no Local]]),0)</f>
        <v>0</v>
      </c>
      <c r="CH713" s="86" t="str">
        <f t="shared" si="360"/>
        <v/>
      </c>
      <c r="CI713" s="86">
        <f>IFERROR(FIND("DEFESA CIVIL",consulta_completa__11[[#This Row],[14 - Inst. Atuando no Local]]),0)</f>
        <v>0</v>
      </c>
      <c r="CJ713" s="86" t="str">
        <f t="shared" si="361"/>
        <v/>
      </c>
      <c r="CK713" s="86">
        <f>IFERROR(FIND("CORPO DE BOMBEIROS",consulta_completa__11[[#This Row],[14 - Inst. Atuando no Local]]),0)</f>
        <v>0</v>
      </c>
      <c r="CL713" s="86" t="str">
        <f t="shared" si="362"/>
        <v/>
      </c>
      <c r="CM713" s="86">
        <f>IFERROR(FIND("POLÍCIA RODOVIÁRIA",consulta_completa__11[[#This Row],[14 - Inst. Atuando no Local]]),0)</f>
        <v>0</v>
      </c>
      <c r="CN713" s="86" t="str">
        <f t="shared" si="363"/>
        <v/>
      </c>
      <c r="CO713" s="86">
        <f>IFERROR(FIND("POLÍCIA MILITAR",consulta_completa__11[[#This Row],[14 - Inst. Atuando no Local]]),0)</f>
        <v>0</v>
      </c>
      <c r="CP713" s="86" t="str">
        <f t="shared" si="364"/>
        <v/>
      </c>
      <c r="CQ713" s="86">
        <f>IFERROR(FIND("POLÍCIA CIVIL",consulta_completa__11[[#This Row],[14 - Inst. Atuando no Local]]),0)</f>
        <v>0</v>
      </c>
      <c r="CR713" s="86" t="str">
        <f t="shared" si="365"/>
        <v/>
      </c>
      <c r="CS713" s="86">
        <f>IFERROR(FIND("MARINHA DO BRASIL",consulta_completa__11[[#This Row],[14 - Inst. Atuando no Local]]),0)</f>
        <v>0</v>
      </c>
      <c r="CT713" s="86" t="str">
        <f t="shared" si="366"/>
        <v/>
      </c>
      <c r="CU713" s="86">
        <f>IFERROR(FIND("EMPRESA ESPECIALIZADA EM ATENDIMENTO",consulta_completa__11[[#This Row],[14 - Inst. Atuando no Local]]),0)</f>
        <v>0</v>
      </c>
      <c r="CV713" s="86" t="str">
        <f t="shared" si="367"/>
        <v/>
      </c>
      <c r="CW713" s="86">
        <f>IFERROR(FIND("IBAMA",consulta_completa__11[[#This Row],[14 - Inst. Atuando no Local]]),0)</f>
        <v>0</v>
      </c>
      <c r="CX713" s="86" t="str">
        <f t="shared" si="368"/>
        <v/>
      </c>
      <c r="CY713" s="86" t="str">
        <f>IF(consulta_completa__11[[#This Row],[14 - Inst. Atuando no Local]]="","X","")</f>
        <v/>
      </c>
      <c r="CZ713" s="86">
        <f>IFERROR(FIND("OUTRA (S)",consulta_completa__11[[#This Row],[14 - Inst. Atuando no Local]]),0)</f>
        <v>0</v>
      </c>
      <c r="DA713" s="86" t="str">
        <f t="shared" si="369"/>
        <v/>
      </c>
      <c r="DB713" s="37" t="str">
        <f t="shared" si="370"/>
        <v>Sim</v>
      </c>
      <c r="DC713" s="37" t="str">
        <f t="shared" si="371"/>
        <v>Não</v>
      </c>
      <c r="DD713" s="37" t="str">
        <f t="shared" si="372"/>
        <v>Sim</v>
      </c>
      <c r="DE713" s="89" t="str">
        <f t="shared" si="343"/>
        <v/>
      </c>
    </row>
    <row r="714" spans="1:109">
      <c r="A714" s="15">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4">
        <f>IFERROR(FIND("Óbitos/feridos",consulta_completa__11[[#This Row],[13 - Ocorrências/Ambientes Atingidos]]),0)</f>
        <v>0</v>
      </c>
      <c r="AY714" s="85" t="str">
        <f t="shared" si="344"/>
        <v/>
      </c>
      <c r="AZ714" s="84">
        <f>IFERROR(FIND("População afetada/evacuada",consulta_completa__11[[#This Row],[13 - Ocorrências/Ambientes Atingidos]]),0)</f>
        <v>0</v>
      </c>
      <c r="BA714" s="84" t="str">
        <f t="shared" si="345"/>
        <v/>
      </c>
      <c r="BB714" s="84">
        <f>IFERROR(FIND("Suspensão de abastecimento de água",consulta_completa__11[[#This Row],[13 - Ocorrências/Ambientes Atingidos]]),0)</f>
        <v>0</v>
      </c>
      <c r="BC714" s="85" t="str">
        <f t="shared" si="373"/>
        <v/>
      </c>
      <c r="BD714" s="84">
        <f>IFERROR(FIND("Rio/córrego",consulta_completa__11[[#This Row],[13 - Ocorrências/Ambientes Atingidos]]),0)</f>
        <v>1</v>
      </c>
      <c r="BE714" s="85" t="str">
        <f t="shared" si="346"/>
        <v>X</v>
      </c>
      <c r="BF714" s="84">
        <f>IFERROR(FIND("Lago",consulta_completa__11[[#This Row],[13 - Ocorrências/Ambientes Atingidos]]),0)</f>
        <v>0</v>
      </c>
      <c r="BG714" s="85" t="str">
        <f t="shared" si="347"/>
        <v/>
      </c>
      <c r="BH714" s="84">
        <f>IFERROR(FIND("Mar",consulta_completa__11[[#This Row],[13 - Ocorrências/Ambientes Atingidos]]),0)</f>
        <v>0</v>
      </c>
      <c r="BI714" s="85" t="str">
        <f t="shared" si="348"/>
        <v/>
      </c>
      <c r="BJ714" s="84">
        <f>IFERROR(FIND("Praia",consulta_completa__11[[#This Row],[13 - Ocorrências/Ambientes Atingidos]]),0)</f>
        <v>0</v>
      </c>
      <c r="BK714" s="85" t="str">
        <f t="shared" si="349"/>
        <v/>
      </c>
      <c r="BL714" s="84">
        <f>IFERROR(FIND("Solo",consulta_completa__11[[#This Row],[13 - Ocorrências/Ambientes Atingidos]]),0)</f>
        <v>27</v>
      </c>
      <c r="BM714" s="85" t="str">
        <f t="shared" si="350"/>
        <v>X</v>
      </c>
      <c r="BN714" s="84">
        <f>IFERROR(FIND("Águas subterrâneas",consulta_completa__11[[#This Row],[13 - Ocorrências/Ambientes Atingidos]]),0)</f>
        <v>0</v>
      </c>
      <c r="BO714" s="85" t="str">
        <f t="shared" si="351"/>
        <v/>
      </c>
      <c r="BP714" s="84">
        <f>IFERROR(FIND("Atmosfera",consulta_completa__11[[#This Row],[13 - Ocorrências/Ambientes Atingidos]]),0)</f>
        <v>0</v>
      </c>
      <c r="BQ714" s="85" t="str">
        <f t="shared" si="352"/>
        <v/>
      </c>
      <c r="BR714" s="84">
        <f>IFERROR(FIND("Flora",consulta_completa__11[[#This Row],[13 - Ocorrências/Ambientes Atingidos]]),0)</f>
        <v>0</v>
      </c>
      <c r="BS714" s="85" t="str">
        <f t="shared" si="353"/>
        <v/>
      </c>
      <c r="BT714" s="84">
        <f>IFERROR(FIND("Fauna",consulta_completa__11[[#This Row],[13 - Ocorrências/Ambientes Atingidos]]),0)</f>
        <v>0</v>
      </c>
      <c r="BU714" s="85" t="str">
        <f t="shared" si="354"/>
        <v/>
      </c>
      <c r="BV714" s="84">
        <f>IFERROR(FIND("UC federal",consulta_completa__11[[#This Row],[13 - Ocorrências/Ambientes Atingidos]]),0)</f>
        <v>0</v>
      </c>
      <c r="BW714" s="85" t="str">
        <f t="shared" si="355"/>
        <v/>
      </c>
      <c r="BX714" s="84">
        <f>IFERROR(FIND("UC estadual/municipal",consulta_completa__11[[#This Row],[13 - Ocorrências/Ambientes Atingidos]]),0)</f>
        <v>0</v>
      </c>
      <c r="BY714" s="85" t="str">
        <f t="shared" si="356"/>
        <v/>
      </c>
      <c r="BZ714" s="84">
        <f>IFERROR(FIND("Outro(s)",consulta_completa__11[[#This Row],[13 - Ocorrências/Ambientes Atingidos]]),0)</f>
        <v>0</v>
      </c>
      <c r="CA714" s="85" t="str">
        <f t="shared" si="357"/>
        <v/>
      </c>
      <c r="CB714" s="84">
        <f>IFERROR(FIND("Sem dano",consulta_completa__11[[#This Row],[13 - Ocorrências/Ambientes Atingidos]]),0)</f>
        <v>0</v>
      </c>
      <c r="CC714" s="85" t="str">
        <f t="shared" si="358"/>
        <v/>
      </c>
      <c r="CD714" s="84" t="str">
        <f>IF(consulta_completa__11[[#This Row],[13 - Ocorrências/Ambientes Atingidos]]="","X","")</f>
        <v/>
      </c>
      <c r="CE714" s="86">
        <f>IFERROR(FIND("IBAMA",consulta_completa__11[[#This Row],[14 - Inst. Atuando no Local]]),0)</f>
        <v>0</v>
      </c>
      <c r="CF714" s="86" t="str">
        <f t="shared" si="359"/>
        <v/>
      </c>
      <c r="CG714" s="86">
        <f>IFERROR(FIND("OEMA",consulta_completa__11[[#This Row],[14 - Inst. Atuando no Local]]),0)</f>
        <v>0</v>
      </c>
      <c r="CH714" s="86" t="str">
        <f t="shared" si="360"/>
        <v/>
      </c>
      <c r="CI714" s="86">
        <f>IFERROR(FIND("DEFESA CIVIL",consulta_completa__11[[#This Row],[14 - Inst. Atuando no Local]]),0)</f>
        <v>0</v>
      </c>
      <c r="CJ714" s="86" t="str">
        <f t="shared" si="361"/>
        <v/>
      </c>
      <c r="CK714" s="86">
        <f>IFERROR(FIND("CORPO DE BOMBEIROS",consulta_completa__11[[#This Row],[14 - Inst. Atuando no Local]]),0)</f>
        <v>0</v>
      </c>
      <c r="CL714" s="86" t="str">
        <f t="shared" si="362"/>
        <v/>
      </c>
      <c r="CM714" s="86">
        <f>IFERROR(FIND("POLÍCIA RODOVIÁRIA",consulta_completa__11[[#This Row],[14 - Inst. Atuando no Local]]),0)</f>
        <v>0</v>
      </c>
      <c r="CN714" s="86" t="str">
        <f t="shared" si="363"/>
        <v/>
      </c>
      <c r="CO714" s="86">
        <f>IFERROR(FIND("POLÍCIA MILITAR",consulta_completa__11[[#This Row],[14 - Inst. Atuando no Local]]),0)</f>
        <v>0</v>
      </c>
      <c r="CP714" s="86" t="str">
        <f t="shared" si="364"/>
        <v/>
      </c>
      <c r="CQ714" s="86">
        <f>IFERROR(FIND("POLÍCIA CIVIL",consulta_completa__11[[#This Row],[14 - Inst. Atuando no Local]]),0)</f>
        <v>0</v>
      </c>
      <c r="CR714" s="86" t="str">
        <f t="shared" si="365"/>
        <v/>
      </c>
      <c r="CS714" s="86">
        <f>IFERROR(FIND("MARINHA DO BRASIL",consulta_completa__11[[#This Row],[14 - Inst. Atuando no Local]]),0)</f>
        <v>0</v>
      </c>
      <c r="CT714" s="86" t="str">
        <f t="shared" si="366"/>
        <v/>
      </c>
      <c r="CU714" s="86">
        <f>IFERROR(FIND("EMPRESA ESPECIALIZADA EM ATENDIMENTO",consulta_completa__11[[#This Row],[14 - Inst. Atuando no Local]]),0)</f>
        <v>0</v>
      </c>
      <c r="CV714" s="86" t="str">
        <f t="shared" si="367"/>
        <v/>
      </c>
      <c r="CW714" s="86">
        <f>IFERROR(FIND("IBAMA",consulta_completa__11[[#This Row],[14 - Inst. Atuando no Local]]),0)</f>
        <v>0</v>
      </c>
      <c r="CX714" s="86" t="str">
        <f t="shared" si="368"/>
        <v/>
      </c>
      <c r="CY714" s="86" t="str">
        <f>IF(consulta_completa__11[[#This Row],[14 - Inst. Atuando no Local]]="","X","")</f>
        <v/>
      </c>
      <c r="CZ714" s="86">
        <f>IFERROR(FIND("OUTRA (S)",consulta_completa__11[[#This Row],[14 - Inst. Atuando no Local]]),0)</f>
        <v>0</v>
      </c>
      <c r="DA714" s="86" t="str">
        <f t="shared" si="369"/>
        <v/>
      </c>
      <c r="DB714" s="37" t="str">
        <f t="shared" si="370"/>
        <v>Sim</v>
      </c>
      <c r="DC714" s="37" t="str">
        <f t="shared" si="371"/>
        <v>Não</v>
      </c>
      <c r="DD714" s="37" t="str">
        <f t="shared" si="372"/>
        <v>Sim</v>
      </c>
      <c r="DE714" s="89" t="str">
        <f t="shared" si="343"/>
        <v/>
      </c>
    </row>
    <row r="715" spans="1:109">
      <c r="A715" s="15">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4">
        <f>IFERROR(FIND("Óbitos/feridos",consulta_completa__11[[#This Row],[13 - Ocorrências/Ambientes Atingidos]]),0)</f>
        <v>0</v>
      </c>
      <c r="AY715" s="85" t="str">
        <f t="shared" si="344"/>
        <v/>
      </c>
      <c r="AZ715" s="84">
        <f>IFERROR(FIND("População afetada/evacuada",consulta_completa__11[[#This Row],[13 - Ocorrências/Ambientes Atingidos]]),0)</f>
        <v>0</v>
      </c>
      <c r="BA715" s="84" t="str">
        <f t="shared" si="345"/>
        <v/>
      </c>
      <c r="BB715" s="84">
        <f>IFERROR(FIND("Suspensão de abastecimento de água",consulta_completa__11[[#This Row],[13 - Ocorrências/Ambientes Atingidos]]),0)</f>
        <v>0</v>
      </c>
      <c r="BC715" s="85" t="str">
        <f t="shared" si="373"/>
        <v/>
      </c>
      <c r="BD715" s="84">
        <f>IFERROR(FIND("Rio/córrego",consulta_completa__11[[#This Row],[13 - Ocorrências/Ambientes Atingidos]]),0)</f>
        <v>0</v>
      </c>
      <c r="BE715" s="85" t="str">
        <f t="shared" si="346"/>
        <v/>
      </c>
      <c r="BF715" s="84">
        <f>IFERROR(FIND("Lago",consulta_completa__11[[#This Row],[13 - Ocorrências/Ambientes Atingidos]]),0)</f>
        <v>0</v>
      </c>
      <c r="BG715" s="85" t="str">
        <f t="shared" si="347"/>
        <v/>
      </c>
      <c r="BH715" s="84">
        <f>IFERROR(FIND("Mar",consulta_completa__11[[#This Row],[13 - Ocorrências/Ambientes Atingidos]]),0)</f>
        <v>0</v>
      </c>
      <c r="BI715" s="85" t="str">
        <f t="shared" si="348"/>
        <v/>
      </c>
      <c r="BJ715" s="84">
        <f>IFERROR(FIND("Praia",consulta_completa__11[[#This Row],[13 - Ocorrências/Ambientes Atingidos]]),0)</f>
        <v>0</v>
      </c>
      <c r="BK715" s="85" t="str">
        <f t="shared" si="349"/>
        <v/>
      </c>
      <c r="BL715" s="84">
        <f>IFERROR(FIND("Solo",consulta_completa__11[[#This Row],[13 - Ocorrências/Ambientes Atingidos]]),0)</f>
        <v>1</v>
      </c>
      <c r="BM715" s="85" t="str">
        <f t="shared" si="350"/>
        <v>X</v>
      </c>
      <c r="BN715" s="84">
        <f>IFERROR(FIND("Águas subterrâneas",consulta_completa__11[[#This Row],[13 - Ocorrências/Ambientes Atingidos]]),0)</f>
        <v>0</v>
      </c>
      <c r="BO715" s="85" t="str">
        <f t="shared" si="351"/>
        <v/>
      </c>
      <c r="BP715" s="84">
        <f>IFERROR(FIND("Atmosfera",consulta_completa__11[[#This Row],[13 - Ocorrências/Ambientes Atingidos]]),0)</f>
        <v>0</v>
      </c>
      <c r="BQ715" s="85" t="str">
        <f t="shared" si="352"/>
        <v/>
      </c>
      <c r="BR715" s="84">
        <f>IFERROR(FIND("Flora",consulta_completa__11[[#This Row],[13 - Ocorrências/Ambientes Atingidos]]),0)</f>
        <v>0</v>
      </c>
      <c r="BS715" s="85" t="str">
        <f t="shared" si="353"/>
        <v/>
      </c>
      <c r="BT715" s="84">
        <f>IFERROR(FIND("Fauna",consulta_completa__11[[#This Row],[13 - Ocorrências/Ambientes Atingidos]]),0)</f>
        <v>0</v>
      </c>
      <c r="BU715" s="85" t="str">
        <f t="shared" si="354"/>
        <v/>
      </c>
      <c r="BV715" s="84">
        <f>IFERROR(FIND("UC federal",consulta_completa__11[[#This Row],[13 - Ocorrências/Ambientes Atingidos]]),0)</f>
        <v>0</v>
      </c>
      <c r="BW715" s="85" t="str">
        <f t="shared" si="355"/>
        <v/>
      </c>
      <c r="BX715" s="84">
        <f>IFERROR(FIND("UC estadual/municipal",consulta_completa__11[[#This Row],[13 - Ocorrências/Ambientes Atingidos]]),0)</f>
        <v>0</v>
      </c>
      <c r="BY715" s="85" t="str">
        <f t="shared" si="356"/>
        <v/>
      </c>
      <c r="BZ715" s="84">
        <f>IFERROR(FIND("Outro(s)",consulta_completa__11[[#This Row],[13 - Ocorrências/Ambientes Atingidos]]),0)</f>
        <v>0</v>
      </c>
      <c r="CA715" s="85" t="str">
        <f t="shared" si="357"/>
        <v/>
      </c>
      <c r="CB715" s="84">
        <f>IFERROR(FIND("Sem dano",consulta_completa__11[[#This Row],[13 - Ocorrências/Ambientes Atingidos]]),0)</f>
        <v>0</v>
      </c>
      <c r="CC715" s="85" t="str">
        <f t="shared" si="358"/>
        <v/>
      </c>
      <c r="CD715" s="84" t="str">
        <f>IF(consulta_completa__11[[#This Row],[13 - Ocorrências/Ambientes Atingidos]]="","X","")</f>
        <v/>
      </c>
      <c r="CE715" s="86">
        <f>IFERROR(FIND("IBAMA",consulta_completa__11[[#This Row],[14 - Inst. Atuando no Local]]),0)</f>
        <v>0</v>
      </c>
      <c r="CF715" s="86" t="str">
        <f t="shared" si="359"/>
        <v/>
      </c>
      <c r="CG715" s="86">
        <f>IFERROR(FIND("OEMA",consulta_completa__11[[#This Row],[14 - Inst. Atuando no Local]]),0)</f>
        <v>0</v>
      </c>
      <c r="CH715" s="86" t="str">
        <f t="shared" si="360"/>
        <v/>
      </c>
      <c r="CI715" s="86">
        <f>IFERROR(FIND("DEFESA CIVIL",consulta_completa__11[[#This Row],[14 - Inst. Atuando no Local]]),0)</f>
        <v>0</v>
      </c>
      <c r="CJ715" s="86" t="str">
        <f t="shared" si="361"/>
        <v/>
      </c>
      <c r="CK715" s="86">
        <f>IFERROR(FIND("CORPO DE BOMBEIROS",consulta_completa__11[[#This Row],[14 - Inst. Atuando no Local]]),0)</f>
        <v>0</v>
      </c>
      <c r="CL715" s="86" t="str">
        <f t="shared" si="362"/>
        <v/>
      </c>
      <c r="CM715" s="86">
        <f>IFERROR(FIND("POLÍCIA RODOVIÁRIA",consulta_completa__11[[#This Row],[14 - Inst. Atuando no Local]]),0)</f>
        <v>0</v>
      </c>
      <c r="CN715" s="86" t="str">
        <f t="shared" si="363"/>
        <v/>
      </c>
      <c r="CO715" s="86">
        <f>IFERROR(FIND("POLÍCIA MILITAR",consulta_completa__11[[#This Row],[14 - Inst. Atuando no Local]]),0)</f>
        <v>0</v>
      </c>
      <c r="CP715" s="86" t="str">
        <f t="shared" si="364"/>
        <v/>
      </c>
      <c r="CQ715" s="86">
        <f>IFERROR(FIND("POLÍCIA CIVIL",consulta_completa__11[[#This Row],[14 - Inst. Atuando no Local]]),0)</f>
        <v>0</v>
      </c>
      <c r="CR715" s="86" t="str">
        <f t="shared" si="365"/>
        <v/>
      </c>
      <c r="CS715" s="86">
        <f>IFERROR(FIND("MARINHA DO BRASIL",consulta_completa__11[[#This Row],[14 - Inst. Atuando no Local]]),0)</f>
        <v>0</v>
      </c>
      <c r="CT715" s="86" t="str">
        <f t="shared" si="366"/>
        <v/>
      </c>
      <c r="CU715" s="86">
        <f>IFERROR(FIND("EMPRESA ESPECIALIZADA EM ATENDIMENTO",consulta_completa__11[[#This Row],[14 - Inst. Atuando no Local]]),0)</f>
        <v>0</v>
      </c>
      <c r="CV715" s="86" t="str">
        <f t="shared" si="367"/>
        <v/>
      </c>
      <c r="CW715" s="86">
        <f>IFERROR(FIND("IBAMA",consulta_completa__11[[#This Row],[14 - Inst. Atuando no Local]]),0)</f>
        <v>0</v>
      </c>
      <c r="CX715" s="86" t="str">
        <f t="shared" si="368"/>
        <v/>
      </c>
      <c r="CY715" s="86" t="str">
        <f>IF(consulta_completa__11[[#This Row],[14 - Inst. Atuando no Local]]="","X","")</f>
        <v/>
      </c>
      <c r="CZ715" s="86">
        <f>IFERROR(FIND("OUTRA (S)",consulta_completa__11[[#This Row],[14 - Inst. Atuando no Local]]),0)</f>
        <v>0</v>
      </c>
      <c r="DA715" s="86" t="str">
        <f t="shared" si="369"/>
        <v/>
      </c>
      <c r="DB715" s="37" t="str">
        <f t="shared" si="370"/>
        <v>Sim</v>
      </c>
      <c r="DC715" s="37" t="str">
        <f t="shared" si="371"/>
        <v>Não</v>
      </c>
      <c r="DD715" s="37" t="str">
        <f t="shared" si="372"/>
        <v>Sim</v>
      </c>
      <c r="DE715" s="89" t="str">
        <f t="shared" si="343"/>
        <v/>
      </c>
    </row>
    <row r="716" spans="1:109">
      <c r="A716" s="15">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4">
        <f>IFERROR(FIND("Óbitos/feridos",consulta_completa__11[[#This Row],[13 - Ocorrências/Ambientes Atingidos]]),0)</f>
        <v>1</v>
      </c>
      <c r="AY716" s="85" t="str">
        <f t="shared" si="344"/>
        <v>X</v>
      </c>
      <c r="AZ716" s="84">
        <f>IFERROR(FIND("População afetada/evacuada",consulta_completa__11[[#This Row],[13 - Ocorrências/Ambientes Atingidos]]),0)</f>
        <v>0</v>
      </c>
      <c r="BA716" s="84" t="str">
        <f t="shared" si="345"/>
        <v/>
      </c>
      <c r="BB716" s="84">
        <f>IFERROR(FIND("Suspensão de abastecimento de água",consulta_completa__11[[#This Row],[13 - Ocorrências/Ambientes Atingidos]]),0)</f>
        <v>0</v>
      </c>
      <c r="BC716" s="85" t="str">
        <f t="shared" si="373"/>
        <v/>
      </c>
      <c r="BD716" s="84">
        <f>IFERROR(FIND("Rio/córrego",consulta_completa__11[[#This Row],[13 - Ocorrências/Ambientes Atingidos]]),0)</f>
        <v>0</v>
      </c>
      <c r="BE716" s="85" t="str">
        <f t="shared" si="346"/>
        <v/>
      </c>
      <c r="BF716" s="84">
        <f>IFERROR(FIND("Lago",consulta_completa__11[[#This Row],[13 - Ocorrências/Ambientes Atingidos]]),0)</f>
        <v>0</v>
      </c>
      <c r="BG716" s="85" t="str">
        <f t="shared" si="347"/>
        <v/>
      </c>
      <c r="BH716" s="84">
        <f>IFERROR(FIND("Mar",consulta_completa__11[[#This Row],[13 - Ocorrências/Ambientes Atingidos]]),0)</f>
        <v>0</v>
      </c>
      <c r="BI716" s="85" t="str">
        <f t="shared" si="348"/>
        <v/>
      </c>
      <c r="BJ716" s="84">
        <f>IFERROR(FIND("Praia",consulta_completa__11[[#This Row],[13 - Ocorrências/Ambientes Atingidos]]),0)</f>
        <v>0</v>
      </c>
      <c r="BK716" s="85" t="str">
        <f t="shared" si="349"/>
        <v/>
      </c>
      <c r="BL716" s="84">
        <f>IFERROR(FIND("Solo",consulta_completa__11[[#This Row],[13 - Ocorrências/Ambientes Atingidos]]),0)</f>
        <v>0</v>
      </c>
      <c r="BM716" s="85" t="str">
        <f t="shared" si="350"/>
        <v/>
      </c>
      <c r="BN716" s="84">
        <f>IFERROR(FIND("Águas subterrâneas",consulta_completa__11[[#This Row],[13 - Ocorrências/Ambientes Atingidos]]),0)</f>
        <v>0</v>
      </c>
      <c r="BO716" s="85" t="str">
        <f t="shared" si="351"/>
        <v/>
      </c>
      <c r="BP716" s="84">
        <f>IFERROR(FIND("Atmosfera",consulta_completa__11[[#This Row],[13 - Ocorrências/Ambientes Atingidos]]),0)</f>
        <v>0</v>
      </c>
      <c r="BQ716" s="85" t="str">
        <f t="shared" si="352"/>
        <v/>
      </c>
      <c r="BR716" s="84">
        <f>IFERROR(FIND("Flora",consulta_completa__11[[#This Row],[13 - Ocorrências/Ambientes Atingidos]]),0)</f>
        <v>0</v>
      </c>
      <c r="BS716" s="85" t="str">
        <f t="shared" si="353"/>
        <v/>
      </c>
      <c r="BT716" s="84">
        <f>IFERROR(FIND("Fauna",consulta_completa__11[[#This Row],[13 - Ocorrências/Ambientes Atingidos]]),0)</f>
        <v>0</v>
      </c>
      <c r="BU716" s="85" t="str">
        <f t="shared" si="354"/>
        <v/>
      </c>
      <c r="BV716" s="84">
        <f>IFERROR(FIND("UC federal",consulta_completa__11[[#This Row],[13 - Ocorrências/Ambientes Atingidos]]),0)</f>
        <v>0</v>
      </c>
      <c r="BW716" s="85" t="str">
        <f t="shared" si="355"/>
        <v/>
      </c>
      <c r="BX716" s="84">
        <f>IFERROR(FIND("UC estadual/municipal",consulta_completa__11[[#This Row],[13 - Ocorrências/Ambientes Atingidos]]),0)</f>
        <v>0</v>
      </c>
      <c r="BY716" s="85" t="str">
        <f t="shared" si="356"/>
        <v/>
      </c>
      <c r="BZ716" s="84">
        <f>IFERROR(FIND("Outro(s)",consulta_completa__11[[#This Row],[13 - Ocorrências/Ambientes Atingidos]]),0)</f>
        <v>0</v>
      </c>
      <c r="CA716" s="85" t="str">
        <f t="shared" si="357"/>
        <v/>
      </c>
      <c r="CB716" s="84">
        <f>IFERROR(FIND("Sem dano",consulta_completa__11[[#This Row],[13 - Ocorrências/Ambientes Atingidos]]),0)</f>
        <v>0</v>
      </c>
      <c r="CC716" s="85" t="str">
        <f t="shared" si="358"/>
        <v/>
      </c>
      <c r="CD716" s="84" t="str">
        <f>IF(consulta_completa__11[[#This Row],[13 - Ocorrências/Ambientes Atingidos]]="","X","")</f>
        <v/>
      </c>
      <c r="CE716" s="86">
        <f>IFERROR(FIND("IBAMA",consulta_completa__11[[#This Row],[14 - Inst. Atuando no Local]]),0)</f>
        <v>0</v>
      </c>
      <c r="CF716" s="86" t="str">
        <f t="shared" si="359"/>
        <v/>
      </c>
      <c r="CG716" s="86">
        <f>IFERROR(FIND("OEMA",consulta_completa__11[[#This Row],[14 - Inst. Atuando no Local]]),0)</f>
        <v>0</v>
      </c>
      <c r="CH716" s="86" t="str">
        <f t="shared" si="360"/>
        <v/>
      </c>
      <c r="CI716" s="86">
        <f>IFERROR(FIND("DEFESA CIVIL",consulta_completa__11[[#This Row],[14 - Inst. Atuando no Local]]),0)</f>
        <v>0</v>
      </c>
      <c r="CJ716" s="86" t="str">
        <f t="shared" si="361"/>
        <v/>
      </c>
      <c r="CK716" s="86">
        <f>IFERROR(FIND("CORPO DE BOMBEIROS",consulta_completa__11[[#This Row],[14 - Inst. Atuando no Local]]),0)</f>
        <v>0</v>
      </c>
      <c r="CL716" s="86" t="str">
        <f t="shared" si="362"/>
        <v/>
      </c>
      <c r="CM716" s="86">
        <f>IFERROR(FIND("POLÍCIA RODOVIÁRIA",consulta_completa__11[[#This Row],[14 - Inst. Atuando no Local]]),0)</f>
        <v>0</v>
      </c>
      <c r="CN716" s="86" t="str">
        <f t="shared" si="363"/>
        <v/>
      </c>
      <c r="CO716" s="86">
        <f>IFERROR(FIND("POLÍCIA MILITAR",consulta_completa__11[[#This Row],[14 - Inst. Atuando no Local]]),0)</f>
        <v>0</v>
      </c>
      <c r="CP716" s="86" t="str">
        <f t="shared" si="364"/>
        <v/>
      </c>
      <c r="CQ716" s="86">
        <f>IFERROR(FIND("POLÍCIA CIVIL",consulta_completa__11[[#This Row],[14 - Inst. Atuando no Local]]),0)</f>
        <v>0</v>
      </c>
      <c r="CR716" s="86" t="str">
        <f t="shared" si="365"/>
        <v/>
      </c>
      <c r="CS716" s="86">
        <f>IFERROR(FIND("MARINHA DO BRASIL",consulta_completa__11[[#This Row],[14 - Inst. Atuando no Local]]),0)</f>
        <v>0</v>
      </c>
      <c r="CT716" s="86" t="str">
        <f t="shared" si="366"/>
        <v/>
      </c>
      <c r="CU716" s="86">
        <f>IFERROR(FIND("EMPRESA ESPECIALIZADA EM ATENDIMENTO",consulta_completa__11[[#This Row],[14 - Inst. Atuando no Local]]),0)</f>
        <v>0</v>
      </c>
      <c r="CV716" s="86" t="str">
        <f t="shared" si="367"/>
        <v/>
      </c>
      <c r="CW716" s="86">
        <f>IFERROR(FIND("IBAMA",consulta_completa__11[[#This Row],[14 - Inst. Atuando no Local]]),0)</f>
        <v>0</v>
      </c>
      <c r="CX716" s="86" t="str">
        <f t="shared" si="368"/>
        <v/>
      </c>
      <c r="CY716" s="86" t="str">
        <f>IF(consulta_completa__11[[#This Row],[14 - Inst. Atuando no Local]]="","X","")</f>
        <v/>
      </c>
      <c r="CZ716" s="86">
        <f>IFERROR(FIND("OUTRA (S)",consulta_completa__11[[#This Row],[14 - Inst. Atuando no Local]]),0)</f>
        <v>0</v>
      </c>
      <c r="DA716" s="86" t="str">
        <f t="shared" si="369"/>
        <v/>
      </c>
      <c r="DB716" s="37" t="str">
        <f t="shared" si="370"/>
        <v>Sim</v>
      </c>
      <c r="DC716" s="37" t="str">
        <f t="shared" si="371"/>
        <v>Não</v>
      </c>
      <c r="DD716" s="37" t="str">
        <f t="shared" si="372"/>
        <v>Sim</v>
      </c>
      <c r="DE716" s="89" t="str">
        <f t="shared" si="343"/>
        <v/>
      </c>
    </row>
    <row r="717" spans="1:109">
      <c r="A717" s="15">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4">
        <f>IFERROR(FIND("Óbitos/feridos",consulta_completa__11[[#This Row],[13 - Ocorrências/Ambientes Atingidos]]),0)</f>
        <v>0</v>
      </c>
      <c r="AY717" s="85" t="str">
        <f t="shared" si="344"/>
        <v/>
      </c>
      <c r="AZ717" s="84">
        <f>IFERROR(FIND("População afetada/evacuada",consulta_completa__11[[#This Row],[13 - Ocorrências/Ambientes Atingidos]]),0)</f>
        <v>0</v>
      </c>
      <c r="BA717" s="84" t="str">
        <f t="shared" si="345"/>
        <v/>
      </c>
      <c r="BB717" s="84">
        <f>IFERROR(FIND("Suspensão de abastecimento de água",consulta_completa__11[[#This Row],[13 - Ocorrências/Ambientes Atingidos]]),0)</f>
        <v>0</v>
      </c>
      <c r="BC717" s="85" t="str">
        <f t="shared" si="373"/>
        <v/>
      </c>
      <c r="BD717" s="84">
        <f>IFERROR(FIND("Rio/córrego",consulta_completa__11[[#This Row],[13 - Ocorrências/Ambientes Atingidos]]),0)</f>
        <v>0</v>
      </c>
      <c r="BE717" s="85" t="str">
        <f t="shared" si="346"/>
        <v/>
      </c>
      <c r="BF717" s="84">
        <f>IFERROR(FIND("Lago",consulta_completa__11[[#This Row],[13 - Ocorrências/Ambientes Atingidos]]),0)</f>
        <v>0</v>
      </c>
      <c r="BG717" s="85" t="str">
        <f t="shared" si="347"/>
        <v/>
      </c>
      <c r="BH717" s="84">
        <f>IFERROR(FIND("Mar",consulta_completa__11[[#This Row],[13 - Ocorrências/Ambientes Atingidos]]),0)</f>
        <v>0</v>
      </c>
      <c r="BI717" s="85" t="str">
        <f t="shared" si="348"/>
        <v/>
      </c>
      <c r="BJ717" s="84">
        <f>IFERROR(FIND("Praia",consulta_completa__11[[#This Row],[13 - Ocorrências/Ambientes Atingidos]]),0)</f>
        <v>0</v>
      </c>
      <c r="BK717" s="85" t="str">
        <f t="shared" si="349"/>
        <v/>
      </c>
      <c r="BL717" s="84">
        <f>IFERROR(FIND("Solo",consulta_completa__11[[#This Row],[13 - Ocorrências/Ambientes Atingidos]]),0)</f>
        <v>0</v>
      </c>
      <c r="BM717" s="85" t="str">
        <f t="shared" si="350"/>
        <v/>
      </c>
      <c r="BN717" s="84">
        <f>IFERROR(FIND("Águas subterrâneas",consulta_completa__11[[#This Row],[13 - Ocorrências/Ambientes Atingidos]]),0)</f>
        <v>0</v>
      </c>
      <c r="BO717" s="85" t="str">
        <f t="shared" si="351"/>
        <v/>
      </c>
      <c r="BP717" s="84">
        <f>IFERROR(FIND("Atmosfera",consulta_completa__11[[#This Row],[13 - Ocorrências/Ambientes Atingidos]]),0)</f>
        <v>0</v>
      </c>
      <c r="BQ717" s="85" t="str">
        <f t="shared" si="352"/>
        <v/>
      </c>
      <c r="BR717" s="84">
        <f>IFERROR(FIND("Flora",consulta_completa__11[[#This Row],[13 - Ocorrências/Ambientes Atingidos]]),0)</f>
        <v>1</v>
      </c>
      <c r="BS717" s="85" t="str">
        <f t="shared" si="353"/>
        <v>X</v>
      </c>
      <c r="BT717" s="84">
        <f>IFERROR(FIND("Fauna",consulta_completa__11[[#This Row],[13 - Ocorrências/Ambientes Atingidos]]),0)</f>
        <v>0</v>
      </c>
      <c r="BU717" s="85" t="str">
        <f t="shared" si="354"/>
        <v/>
      </c>
      <c r="BV717" s="84">
        <f>IFERROR(FIND("UC federal",consulta_completa__11[[#This Row],[13 - Ocorrências/Ambientes Atingidos]]),0)</f>
        <v>0</v>
      </c>
      <c r="BW717" s="85" t="str">
        <f t="shared" si="355"/>
        <v/>
      </c>
      <c r="BX717" s="84">
        <f>IFERROR(FIND("UC estadual/municipal",consulta_completa__11[[#This Row],[13 - Ocorrências/Ambientes Atingidos]]),0)</f>
        <v>0</v>
      </c>
      <c r="BY717" s="85" t="str">
        <f t="shared" si="356"/>
        <v/>
      </c>
      <c r="BZ717" s="84">
        <f>IFERROR(FIND("Outro(s)",consulta_completa__11[[#This Row],[13 - Ocorrências/Ambientes Atingidos]]),0)</f>
        <v>0</v>
      </c>
      <c r="CA717" s="85" t="str">
        <f t="shared" si="357"/>
        <v/>
      </c>
      <c r="CB717" s="84">
        <f>IFERROR(FIND("Sem dano",consulta_completa__11[[#This Row],[13 - Ocorrências/Ambientes Atingidos]]),0)</f>
        <v>0</v>
      </c>
      <c r="CC717" s="85" t="str">
        <f t="shared" si="358"/>
        <v/>
      </c>
      <c r="CD717" s="84" t="str">
        <f>IF(consulta_completa__11[[#This Row],[13 - Ocorrências/Ambientes Atingidos]]="","X","")</f>
        <v/>
      </c>
      <c r="CE717" s="86">
        <f>IFERROR(FIND("IBAMA",consulta_completa__11[[#This Row],[14 - Inst. Atuando no Local]]),0)</f>
        <v>106</v>
      </c>
      <c r="CF717" s="86" t="str">
        <f t="shared" si="359"/>
        <v>X</v>
      </c>
      <c r="CG717" s="86">
        <f>IFERROR(FIND("OEMA",consulta_completa__11[[#This Row],[14 - Inst. Atuando no Local]]),0)</f>
        <v>0</v>
      </c>
      <c r="CH717" s="86" t="str">
        <f t="shared" si="360"/>
        <v/>
      </c>
      <c r="CI717" s="86">
        <f>IFERROR(FIND("DEFESA CIVIL",consulta_completa__11[[#This Row],[14 - Inst. Atuando no Local]]),0)</f>
        <v>0</v>
      </c>
      <c r="CJ717" s="86" t="str">
        <f t="shared" si="361"/>
        <v/>
      </c>
      <c r="CK717" s="86">
        <f>IFERROR(FIND("CORPO DE BOMBEIROS",consulta_completa__11[[#This Row],[14 - Inst. Atuando no Local]]),0)</f>
        <v>0</v>
      </c>
      <c r="CL717" s="86" t="str">
        <f t="shared" si="362"/>
        <v/>
      </c>
      <c r="CM717" s="86">
        <f>IFERROR(FIND("POLÍCIA RODOVIÁRIA",consulta_completa__11[[#This Row],[14 - Inst. Atuando no Local]]),0)</f>
        <v>0</v>
      </c>
      <c r="CN717" s="86" t="str">
        <f t="shared" si="363"/>
        <v/>
      </c>
      <c r="CO717" s="86">
        <f>IFERROR(FIND("POLÍCIA MILITAR",consulta_completa__11[[#This Row],[14 - Inst. Atuando no Local]]),0)</f>
        <v>0</v>
      </c>
      <c r="CP717" s="86" t="str">
        <f t="shared" si="364"/>
        <v/>
      </c>
      <c r="CQ717" s="86">
        <f>IFERROR(FIND("POLÍCIA CIVIL",consulta_completa__11[[#This Row],[14 - Inst. Atuando no Local]]),0)</f>
        <v>0</v>
      </c>
      <c r="CR717" s="86" t="str">
        <f t="shared" si="365"/>
        <v/>
      </c>
      <c r="CS717" s="86">
        <f>IFERROR(FIND("MARINHA DO BRASIL",consulta_completa__11[[#This Row],[14 - Inst. Atuando no Local]]),0)</f>
        <v>0</v>
      </c>
      <c r="CT717" s="86" t="str">
        <f t="shared" si="366"/>
        <v/>
      </c>
      <c r="CU717" s="86">
        <f>IFERROR(FIND("EMPRESA ESPECIALIZADA EM ATENDIMENTO",consulta_completa__11[[#This Row],[14 - Inst. Atuando no Local]]),0)</f>
        <v>0</v>
      </c>
      <c r="CV717" s="86" t="str">
        <f t="shared" si="367"/>
        <v/>
      </c>
      <c r="CW717" s="86">
        <f>IFERROR(FIND("IBAMA",consulta_completa__11[[#This Row],[14 - Inst. Atuando no Local]]),0)</f>
        <v>106</v>
      </c>
      <c r="CX717" s="86" t="str">
        <f t="shared" si="368"/>
        <v>X</v>
      </c>
      <c r="CY717" s="86" t="str">
        <f>IF(consulta_completa__11[[#This Row],[14 - Inst. Atuando no Local]]="","X","")</f>
        <v/>
      </c>
      <c r="CZ717" s="86">
        <f>IFERROR(FIND("OUTRA (S)",consulta_completa__11[[#This Row],[14 - Inst. Atuando no Local]]),0)</f>
        <v>0</v>
      </c>
      <c r="DA717" s="86" t="str">
        <f t="shared" si="369"/>
        <v/>
      </c>
      <c r="DB717" s="37" t="str">
        <f t="shared" si="370"/>
        <v>Sim</v>
      </c>
      <c r="DC717" s="37" t="str">
        <f t="shared" si="371"/>
        <v>Não</v>
      </c>
      <c r="DD717" s="37" t="str">
        <f t="shared" si="372"/>
        <v>Sim</v>
      </c>
      <c r="DE717" s="89" t="str">
        <f t="shared" si="343"/>
        <v/>
      </c>
    </row>
    <row r="718" spans="1:109">
      <c r="A718" s="15">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4">
        <f>IFERROR(FIND("Óbitos/feridos",consulta_completa__11[[#This Row],[13 - Ocorrências/Ambientes Atingidos]]),0)</f>
        <v>0</v>
      </c>
      <c r="AY718" s="85" t="str">
        <f t="shared" si="344"/>
        <v/>
      </c>
      <c r="AZ718" s="84">
        <f>IFERROR(FIND("População afetada/evacuada",consulta_completa__11[[#This Row],[13 - Ocorrências/Ambientes Atingidos]]),0)</f>
        <v>0</v>
      </c>
      <c r="BA718" s="84" t="str">
        <f t="shared" si="345"/>
        <v/>
      </c>
      <c r="BB718" s="84">
        <f>IFERROR(FIND("Suspensão de abastecimento de água",consulta_completa__11[[#This Row],[13 - Ocorrências/Ambientes Atingidos]]),0)</f>
        <v>0</v>
      </c>
      <c r="BC718" s="85" t="str">
        <f t="shared" si="373"/>
        <v/>
      </c>
      <c r="BD718" s="84">
        <f>IFERROR(FIND("Rio/córrego",consulta_completa__11[[#This Row],[13 - Ocorrências/Ambientes Atingidos]]),0)</f>
        <v>0</v>
      </c>
      <c r="BE718" s="85" t="str">
        <f t="shared" si="346"/>
        <v/>
      </c>
      <c r="BF718" s="84">
        <f>IFERROR(FIND("Lago",consulta_completa__11[[#This Row],[13 - Ocorrências/Ambientes Atingidos]]),0)</f>
        <v>0</v>
      </c>
      <c r="BG718" s="85" t="str">
        <f t="shared" si="347"/>
        <v/>
      </c>
      <c r="BH718" s="84">
        <f>IFERROR(FIND("Mar",consulta_completa__11[[#This Row],[13 - Ocorrências/Ambientes Atingidos]]),0)</f>
        <v>1</v>
      </c>
      <c r="BI718" s="85" t="str">
        <f t="shared" si="348"/>
        <v>X</v>
      </c>
      <c r="BJ718" s="84">
        <f>IFERROR(FIND("Praia",consulta_completa__11[[#This Row],[13 - Ocorrências/Ambientes Atingidos]]),0)</f>
        <v>0</v>
      </c>
      <c r="BK718" s="85" t="str">
        <f t="shared" si="349"/>
        <v/>
      </c>
      <c r="BL718" s="84">
        <f>IFERROR(FIND("Solo",consulta_completa__11[[#This Row],[13 - Ocorrências/Ambientes Atingidos]]),0)</f>
        <v>0</v>
      </c>
      <c r="BM718" s="85" t="str">
        <f t="shared" si="350"/>
        <v/>
      </c>
      <c r="BN718" s="84">
        <f>IFERROR(FIND("Águas subterrâneas",consulta_completa__11[[#This Row],[13 - Ocorrências/Ambientes Atingidos]]),0)</f>
        <v>0</v>
      </c>
      <c r="BO718" s="85" t="str">
        <f t="shared" si="351"/>
        <v/>
      </c>
      <c r="BP718" s="84">
        <f>IFERROR(FIND("Atmosfera",consulta_completa__11[[#This Row],[13 - Ocorrências/Ambientes Atingidos]]),0)</f>
        <v>0</v>
      </c>
      <c r="BQ718" s="85" t="str">
        <f t="shared" si="352"/>
        <v/>
      </c>
      <c r="BR718" s="84">
        <f>IFERROR(FIND("Flora",consulta_completa__11[[#This Row],[13 - Ocorrências/Ambientes Atingidos]]),0)</f>
        <v>0</v>
      </c>
      <c r="BS718" s="85" t="str">
        <f t="shared" si="353"/>
        <v/>
      </c>
      <c r="BT718" s="84">
        <f>IFERROR(FIND("Fauna",consulta_completa__11[[#This Row],[13 - Ocorrências/Ambientes Atingidos]]),0)</f>
        <v>0</v>
      </c>
      <c r="BU718" s="85" t="str">
        <f t="shared" si="354"/>
        <v/>
      </c>
      <c r="BV718" s="84">
        <f>IFERROR(FIND("UC federal",consulta_completa__11[[#This Row],[13 - Ocorrências/Ambientes Atingidos]]),0)</f>
        <v>0</v>
      </c>
      <c r="BW718" s="85" t="str">
        <f t="shared" si="355"/>
        <v/>
      </c>
      <c r="BX718" s="84">
        <f>IFERROR(FIND("UC estadual/municipal",consulta_completa__11[[#This Row],[13 - Ocorrências/Ambientes Atingidos]]),0)</f>
        <v>0</v>
      </c>
      <c r="BY718" s="85" t="str">
        <f t="shared" si="356"/>
        <v/>
      </c>
      <c r="BZ718" s="84">
        <f>IFERROR(FIND("Outro(s)",consulta_completa__11[[#This Row],[13 - Ocorrências/Ambientes Atingidos]]),0)</f>
        <v>6</v>
      </c>
      <c r="CA718" s="85" t="str">
        <f t="shared" si="357"/>
        <v>X</v>
      </c>
      <c r="CB718" s="84">
        <f>IFERROR(FIND("Sem dano",consulta_completa__11[[#This Row],[13 - Ocorrências/Ambientes Atingidos]]),0)</f>
        <v>0</v>
      </c>
      <c r="CC718" s="85" t="str">
        <f t="shared" si="358"/>
        <v/>
      </c>
      <c r="CD718" s="84" t="str">
        <f>IF(consulta_completa__11[[#This Row],[13 - Ocorrências/Ambientes Atingidos]]="","X","")</f>
        <v/>
      </c>
      <c r="CE718" s="86">
        <f>IFERROR(FIND("IBAMA",consulta_completa__11[[#This Row],[14 - Inst. Atuando no Local]]),0)</f>
        <v>0</v>
      </c>
      <c r="CF718" s="86" t="str">
        <f t="shared" si="359"/>
        <v/>
      </c>
      <c r="CG718" s="86">
        <f>IFERROR(FIND("OEMA",consulta_completa__11[[#This Row],[14 - Inst. Atuando no Local]]),0)</f>
        <v>0</v>
      </c>
      <c r="CH718" s="86" t="str">
        <f t="shared" si="360"/>
        <v/>
      </c>
      <c r="CI718" s="86">
        <f>IFERROR(FIND("DEFESA CIVIL",consulta_completa__11[[#This Row],[14 - Inst. Atuando no Local]]),0)</f>
        <v>0</v>
      </c>
      <c r="CJ718" s="86" t="str">
        <f t="shared" si="361"/>
        <v/>
      </c>
      <c r="CK718" s="86">
        <f>IFERROR(FIND("CORPO DE BOMBEIROS",consulta_completa__11[[#This Row],[14 - Inst. Atuando no Local]]),0)</f>
        <v>0</v>
      </c>
      <c r="CL718" s="86" t="str">
        <f t="shared" si="362"/>
        <v/>
      </c>
      <c r="CM718" s="86">
        <f>IFERROR(FIND("POLÍCIA RODOVIÁRIA",consulta_completa__11[[#This Row],[14 - Inst. Atuando no Local]]),0)</f>
        <v>0</v>
      </c>
      <c r="CN718" s="86" t="str">
        <f t="shared" si="363"/>
        <v/>
      </c>
      <c r="CO718" s="86">
        <f>IFERROR(FIND("POLÍCIA MILITAR",consulta_completa__11[[#This Row],[14 - Inst. Atuando no Local]]),0)</f>
        <v>0</v>
      </c>
      <c r="CP718" s="86" t="str">
        <f t="shared" si="364"/>
        <v/>
      </c>
      <c r="CQ718" s="86">
        <f>IFERROR(FIND("POLÍCIA CIVIL",consulta_completa__11[[#This Row],[14 - Inst. Atuando no Local]]),0)</f>
        <v>0</v>
      </c>
      <c r="CR718" s="86" t="str">
        <f t="shared" si="365"/>
        <v/>
      </c>
      <c r="CS718" s="86">
        <f>IFERROR(FIND("MARINHA DO BRASIL",consulta_completa__11[[#This Row],[14 - Inst. Atuando no Local]]),0)</f>
        <v>0</v>
      </c>
      <c r="CT718" s="86" t="str">
        <f t="shared" si="366"/>
        <v/>
      </c>
      <c r="CU718" s="86">
        <f>IFERROR(FIND("EMPRESA ESPECIALIZADA EM ATENDIMENTO",consulta_completa__11[[#This Row],[14 - Inst. Atuando no Local]]),0)</f>
        <v>0</v>
      </c>
      <c r="CV718" s="86" t="str">
        <f t="shared" si="367"/>
        <v/>
      </c>
      <c r="CW718" s="86">
        <f>IFERROR(FIND("IBAMA",consulta_completa__11[[#This Row],[14 - Inst. Atuando no Local]]),0)</f>
        <v>0</v>
      </c>
      <c r="CX718" s="86" t="str">
        <f t="shared" si="368"/>
        <v/>
      </c>
      <c r="CY718" s="86" t="str">
        <f>IF(consulta_completa__11[[#This Row],[14 - Inst. Atuando no Local]]="","X","")</f>
        <v/>
      </c>
      <c r="CZ718" s="86">
        <f>IFERROR(FIND("OUTRA (S)",consulta_completa__11[[#This Row],[14 - Inst. Atuando no Local]]),0)</f>
        <v>0</v>
      </c>
      <c r="DA718" s="86" t="str">
        <f t="shared" si="369"/>
        <v/>
      </c>
      <c r="DB718" s="37" t="str">
        <f t="shared" si="370"/>
        <v>Sim</v>
      </c>
      <c r="DC718" s="37" t="str">
        <f t="shared" si="371"/>
        <v>Não</v>
      </c>
      <c r="DD718" s="37" t="str">
        <f t="shared" si="372"/>
        <v>Sim</v>
      </c>
      <c r="DE718" s="89" t="str">
        <f t="shared" si="343"/>
        <v/>
      </c>
    </row>
    <row r="719" spans="1:109">
      <c r="A719" s="15">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4">
        <f>IFERROR(FIND("Óbitos/feridos",consulta_completa__11[[#This Row],[13 - Ocorrências/Ambientes Atingidos]]),0)</f>
        <v>0</v>
      </c>
      <c r="AY719" s="85" t="str">
        <f t="shared" si="344"/>
        <v/>
      </c>
      <c r="AZ719" s="84">
        <f>IFERROR(FIND("População afetada/evacuada",consulta_completa__11[[#This Row],[13 - Ocorrências/Ambientes Atingidos]]),0)</f>
        <v>0</v>
      </c>
      <c r="BA719" s="84" t="str">
        <f t="shared" si="345"/>
        <v/>
      </c>
      <c r="BB719" s="84">
        <f>IFERROR(FIND("Suspensão de abastecimento de água",consulta_completa__11[[#This Row],[13 - Ocorrências/Ambientes Atingidos]]),0)</f>
        <v>0</v>
      </c>
      <c r="BC719" s="85" t="str">
        <f t="shared" si="373"/>
        <v/>
      </c>
      <c r="BD719" s="84">
        <f>IFERROR(FIND("Rio/córrego",consulta_completa__11[[#This Row],[13 - Ocorrências/Ambientes Atingidos]]),0)</f>
        <v>0</v>
      </c>
      <c r="BE719" s="85" t="str">
        <f t="shared" si="346"/>
        <v/>
      </c>
      <c r="BF719" s="84">
        <f>IFERROR(FIND("Lago",consulta_completa__11[[#This Row],[13 - Ocorrências/Ambientes Atingidos]]),0)</f>
        <v>0</v>
      </c>
      <c r="BG719" s="85" t="str">
        <f t="shared" si="347"/>
        <v/>
      </c>
      <c r="BH719" s="84">
        <f>IFERROR(FIND("Mar",consulta_completa__11[[#This Row],[13 - Ocorrências/Ambientes Atingidos]]),0)</f>
        <v>1</v>
      </c>
      <c r="BI719" s="85" t="str">
        <f t="shared" si="348"/>
        <v>X</v>
      </c>
      <c r="BJ719" s="84">
        <f>IFERROR(FIND("Praia",consulta_completa__11[[#This Row],[13 - Ocorrências/Ambientes Atingidos]]),0)</f>
        <v>0</v>
      </c>
      <c r="BK719" s="85" t="str">
        <f t="shared" si="349"/>
        <v/>
      </c>
      <c r="BL719" s="84">
        <f>IFERROR(FIND("Solo",consulta_completa__11[[#This Row],[13 - Ocorrências/Ambientes Atingidos]]),0)</f>
        <v>0</v>
      </c>
      <c r="BM719" s="85" t="str">
        <f t="shared" si="350"/>
        <v/>
      </c>
      <c r="BN719" s="84">
        <f>IFERROR(FIND("Águas subterrâneas",consulta_completa__11[[#This Row],[13 - Ocorrências/Ambientes Atingidos]]),0)</f>
        <v>0</v>
      </c>
      <c r="BO719" s="85" t="str">
        <f t="shared" si="351"/>
        <v/>
      </c>
      <c r="BP719" s="84">
        <f>IFERROR(FIND("Atmosfera",consulta_completa__11[[#This Row],[13 - Ocorrências/Ambientes Atingidos]]),0)</f>
        <v>0</v>
      </c>
      <c r="BQ719" s="85" t="str">
        <f t="shared" si="352"/>
        <v/>
      </c>
      <c r="BR719" s="84">
        <f>IFERROR(FIND("Flora",consulta_completa__11[[#This Row],[13 - Ocorrências/Ambientes Atingidos]]),0)</f>
        <v>0</v>
      </c>
      <c r="BS719" s="85" t="str">
        <f t="shared" si="353"/>
        <v/>
      </c>
      <c r="BT719" s="84">
        <f>IFERROR(FIND("Fauna",consulta_completa__11[[#This Row],[13 - Ocorrências/Ambientes Atingidos]]),0)</f>
        <v>0</v>
      </c>
      <c r="BU719" s="85" t="str">
        <f t="shared" si="354"/>
        <v/>
      </c>
      <c r="BV719" s="84">
        <f>IFERROR(FIND("UC federal",consulta_completa__11[[#This Row],[13 - Ocorrências/Ambientes Atingidos]]),0)</f>
        <v>0</v>
      </c>
      <c r="BW719" s="85" t="str">
        <f t="shared" si="355"/>
        <v/>
      </c>
      <c r="BX719" s="84">
        <f>IFERROR(FIND("UC estadual/municipal",consulta_completa__11[[#This Row],[13 - Ocorrências/Ambientes Atingidos]]),0)</f>
        <v>0</v>
      </c>
      <c r="BY719" s="85" t="str">
        <f t="shared" si="356"/>
        <v/>
      </c>
      <c r="BZ719" s="84">
        <f>IFERROR(FIND("Outro(s)",consulta_completa__11[[#This Row],[13 - Ocorrências/Ambientes Atingidos]]),0)</f>
        <v>0</v>
      </c>
      <c r="CA719" s="85" t="str">
        <f t="shared" si="357"/>
        <v/>
      </c>
      <c r="CB719" s="84">
        <f>IFERROR(FIND("Sem dano",consulta_completa__11[[#This Row],[13 - Ocorrências/Ambientes Atingidos]]),0)</f>
        <v>0</v>
      </c>
      <c r="CC719" s="85" t="str">
        <f t="shared" si="358"/>
        <v/>
      </c>
      <c r="CD719" s="84" t="str">
        <f>IF(consulta_completa__11[[#This Row],[13 - Ocorrências/Ambientes Atingidos]]="","X","")</f>
        <v/>
      </c>
      <c r="CE719" s="86">
        <f>IFERROR(FIND("IBAMA",consulta_completa__11[[#This Row],[14 - Inst. Atuando no Local]]),0)</f>
        <v>0</v>
      </c>
      <c r="CF719" s="86" t="str">
        <f t="shared" si="359"/>
        <v/>
      </c>
      <c r="CG719" s="86">
        <f>IFERROR(FIND("OEMA",consulta_completa__11[[#This Row],[14 - Inst. Atuando no Local]]),0)</f>
        <v>0</v>
      </c>
      <c r="CH719" s="86" t="str">
        <f t="shared" si="360"/>
        <v/>
      </c>
      <c r="CI719" s="86">
        <f>IFERROR(FIND("DEFESA CIVIL",consulta_completa__11[[#This Row],[14 - Inst. Atuando no Local]]),0)</f>
        <v>0</v>
      </c>
      <c r="CJ719" s="86" t="str">
        <f t="shared" si="361"/>
        <v/>
      </c>
      <c r="CK719" s="86">
        <f>IFERROR(FIND("CORPO DE BOMBEIROS",consulta_completa__11[[#This Row],[14 - Inst. Atuando no Local]]),0)</f>
        <v>0</v>
      </c>
      <c r="CL719" s="86" t="str">
        <f t="shared" si="362"/>
        <v/>
      </c>
      <c r="CM719" s="86">
        <f>IFERROR(FIND("POLÍCIA RODOVIÁRIA",consulta_completa__11[[#This Row],[14 - Inst. Atuando no Local]]),0)</f>
        <v>0</v>
      </c>
      <c r="CN719" s="86" t="str">
        <f t="shared" si="363"/>
        <v/>
      </c>
      <c r="CO719" s="86">
        <f>IFERROR(FIND("POLÍCIA MILITAR",consulta_completa__11[[#This Row],[14 - Inst. Atuando no Local]]),0)</f>
        <v>0</v>
      </c>
      <c r="CP719" s="86" t="str">
        <f t="shared" si="364"/>
        <v/>
      </c>
      <c r="CQ719" s="86">
        <f>IFERROR(FIND("POLÍCIA CIVIL",consulta_completa__11[[#This Row],[14 - Inst. Atuando no Local]]),0)</f>
        <v>0</v>
      </c>
      <c r="CR719" s="86" t="str">
        <f t="shared" si="365"/>
        <v/>
      </c>
      <c r="CS719" s="86">
        <f>IFERROR(FIND("MARINHA DO BRASIL",consulta_completa__11[[#This Row],[14 - Inst. Atuando no Local]]),0)</f>
        <v>0</v>
      </c>
      <c r="CT719" s="86" t="str">
        <f t="shared" si="366"/>
        <v/>
      </c>
      <c r="CU719" s="86">
        <f>IFERROR(FIND("EMPRESA ESPECIALIZADA EM ATENDIMENTO",consulta_completa__11[[#This Row],[14 - Inst. Atuando no Local]]),0)</f>
        <v>0</v>
      </c>
      <c r="CV719" s="86" t="str">
        <f t="shared" si="367"/>
        <v/>
      </c>
      <c r="CW719" s="86">
        <f>IFERROR(FIND("IBAMA",consulta_completa__11[[#This Row],[14 - Inst. Atuando no Local]]),0)</f>
        <v>0</v>
      </c>
      <c r="CX719" s="86" t="str">
        <f t="shared" si="368"/>
        <v/>
      </c>
      <c r="CY719" s="86" t="str">
        <f>IF(consulta_completa__11[[#This Row],[14 - Inst. Atuando no Local]]="","X","")</f>
        <v/>
      </c>
      <c r="CZ719" s="86">
        <f>IFERROR(FIND("OUTRA (S)",consulta_completa__11[[#This Row],[14 - Inst. Atuando no Local]]),0)</f>
        <v>0</v>
      </c>
      <c r="DA719" s="86" t="str">
        <f t="shared" si="369"/>
        <v/>
      </c>
      <c r="DB719" s="37" t="str">
        <f t="shared" si="370"/>
        <v>Sim</v>
      </c>
      <c r="DC719" s="37" t="str">
        <f t="shared" si="371"/>
        <v>Não</v>
      </c>
      <c r="DD719" s="37" t="str">
        <f t="shared" si="372"/>
        <v>Sim</v>
      </c>
      <c r="DE719" s="89" t="str">
        <f t="shared" si="343"/>
        <v/>
      </c>
    </row>
    <row r="720" spans="1:109">
      <c r="A720" s="15">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4">
        <f>IFERROR(FIND("Óbitos/feridos",consulta_completa__11[[#This Row],[13 - Ocorrências/Ambientes Atingidos]]),0)</f>
        <v>0</v>
      </c>
      <c r="AY720" s="85" t="str">
        <f t="shared" si="344"/>
        <v/>
      </c>
      <c r="AZ720" s="84">
        <f>IFERROR(FIND("População afetada/evacuada",consulta_completa__11[[#This Row],[13 - Ocorrências/Ambientes Atingidos]]),0)</f>
        <v>0</v>
      </c>
      <c r="BA720" s="84" t="str">
        <f t="shared" si="345"/>
        <v/>
      </c>
      <c r="BB720" s="84">
        <f>IFERROR(FIND("Suspensão de abastecimento de água",consulta_completa__11[[#This Row],[13 - Ocorrências/Ambientes Atingidos]]),0)</f>
        <v>0</v>
      </c>
      <c r="BC720" s="85" t="str">
        <f t="shared" si="373"/>
        <v/>
      </c>
      <c r="BD720" s="84">
        <f>IFERROR(FIND("Rio/córrego",consulta_completa__11[[#This Row],[13 - Ocorrências/Ambientes Atingidos]]),0)</f>
        <v>0</v>
      </c>
      <c r="BE720" s="85" t="str">
        <f t="shared" si="346"/>
        <v/>
      </c>
      <c r="BF720" s="84">
        <f>IFERROR(FIND("Lago",consulta_completa__11[[#This Row],[13 - Ocorrências/Ambientes Atingidos]]),0)</f>
        <v>0</v>
      </c>
      <c r="BG720" s="85" t="str">
        <f t="shared" si="347"/>
        <v/>
      </c>
      <c r="BH720" s="84">
        <f>IFERROR(FIND("Mar",consulta_completa__11[[#This Row],[13 - Ocorrências/Ambientes Atingidos]]),0)</f>
        <v>1</v>
      </c>
      <c r="BI720" s="85" t="str">
        <f t="shared" si="348"/>
        <v>X</v>
      </c>
      <c r="BJ720" s="84">
        <f>IFERROR(FIND("Praia",consulta_completa__11[[#This Row],[13 - Ocorrências/Ambientes Atingidos]]),0)</f>
        <v>0</v>
      </c>
      <c r="BK720" s="85" t="str">
        <f t="shared" si="349"/>
        <v/>
      </c>
      <c r="BL720" s="84">
        <f>IFERROR(FIND("Solo",consulta_completa__11[[#This Row],[13 - Ocorrências/Ambientes Atingidos]]),0)</f>
        <v>0</v>
      </c>
      <c r="BM720" s="85" t="str">
        <f t="shared" si="350"/>
        <v/>
      </c>
      <c r="BN720" s="84">
        <f>IFERROR(FIND("Águas subterrâneas",consulta_completa__11[[#This Row],[13 - Ocorrências/Ambientes Atingidos]]),0)</f>
        <v>0</v>
      </c>
      <c r="BO720" s="85" t="str">
        <f t="shared" si="351"/>
        <v/>
      </c>
      <c r="BP720" s="84">
        <f>IFERROR(FIND("Atmosfera",consulta_completa__11[[#This Row],[13 - Ocorrências/Ambientes Atingidos]]),0)</f>
        <v>0</v>
      </c>
      <c r="BQ720" s="85" t="str">
        <f t="shared" si="352"/>
        <v/>
      </c>
      <c r="BR720" s="84">
        <f>IFERROR(FIND("Flora",consulta_completa__11[[#This Row],[13 - Ocorrências/Ambientes Atingidos]]),0)</f>
        <v>0</v>
      </c>
      <c r="BS720" s="85" t="str">
        <f t="shared" si="353"/>
        <v/>
      </c>
      <c r="BT720" s="84">
        <f>IFERROR(FIND("Fauna",consulta_completa__11[[#This Row],[13 - Ocorrências/Ambientes Atingidos]]),0)</f>
        <v>0</v>
      </c>
      <c r="BU720" s="85" t="str">
        <f t="shared" si="354"/>
        <v/>
      </c>
      <c r="BV720" s="84">
        <f>IFERROR(FIND("UC federal",consulta_completa__11[[#This Row],[13 - Ocorrências/Ambientes Atingidos]]),0)</f>
        <v>0</v>
      </c>
      <c r="BW720" s="85" t="str">
        <f t="shared" si="355"/>
        <v/>
      </c>
      <c r="BX720" s="84">
        <f>IFERROR(FIND("UC estadual/municipal",consulta_completa__11[[#This Row],[13 - Ocorrências/Ambientes Atingidos]]),0)</f>
        <v>0</v>
      </c>
      <c r="BY720" s="85" t="str">
        <f t="shared" si="356"/>
        <v/>
      </c>
      <c r="BZ720" s="84">
        <f>IFERROR(FIND("Outro(s)",consulta_completa__11[[#This Row],[13 - Ocorrências/Ambientes Atingidos]]),0)</f>
        <v>0</v>
      </c>
      <c r="CA720" s="85" t="str">
        <f t="shared" si="357"/>
        <v/>
      </c>
      <c r="CB720" s="84">
        <f>IFERROR(FIND("Sem dano",consulta_completa__11[[#This Row],[13 - Ocorrências/Ambientes Atingidos]]),0)</f>
        <v>0</v>
      </c>
      <c r="CC720" s="85" t="str">
        <f t="shared" si="358"/>
        <v/>
      </c>
      <c r="CD720" s="84" t="str">
        <f>IF(consulta_completa__11[[#This Row],[13 - Ocorrências/Ambientes Atingidos]]="","X","")</f>
        <v/>
      </c>
      <c r="CE720" s="86">
        <f>IFERROR(FIND("IBAMA",consulta_completa__11[[#This Row],[14 - Inst. Atuando no Local]]),0)</f>
        <v>0</v>
      </c>
      <c r="CF720" s="86" t="str">
        <f t="shared" si="359"/>
        <v/>
      </c>
      <c r="CG720" s="86">
        <f>IFERROR(FIND("OEMA",consulta_completa__11[[#This Row],[14 - Inst. Atuando no Local]]),0)</f>
        <v>0</v>
      </c>
      <c r="CH720" s="86" t="str">
        <f t="shared" si="360"/>
        <v/>
      </c>
      <c r="CI720" s="86">
        <f>IFERROR(FIND("DEFESA CIVIL",consulta_completa__11[[#This Row],[14 - Inst. Atuando no Local]]),0)</f>
        <v>0</v>
      </c>
      <c r="CJ720" s="86" t="str">
        <f t="shared" si="361"/>
        <v/>
      </c>
      <c r="CK720" s="86">
        <f>IFERROR(FIND("CORPO DE BOMBEIROS",consulta_completa__11[[#This Row],[14 - Inst. Atuando no Local]]),0)</f>
        <v>0</v>
      </c>
      <c r="CL720" s="86" t="str">
        <f t="shared" si="362"/>
        <v/>
      </c>
      <c r="CM720" s="86">
        <f>IFERROR(FIND("POLÍCIA RODOVIÁRIA",consulta_completa__11[[#This Row],[14 - Inst. Atuando no Local]]),0)</f>
        <v>0</v>
      </c>
      <c r="CN720" s="86" t="str">
        <f t="shared" si="363"/>
        <v/>
      </c>
      <c r="CO720" s="86">
        <f>IFERROR(FIND("POLÍCIA MILITAR",consulta_completa__11[[#This Row],[14 - Inst. Atuando no Local]]),0)</f>
        <v>0</v>
      </c>
      <c r="CP720" s="86" t="str">
        <f t="shared" si="364"/>
        <v/>
      </c>
      <c r="CQ720" s="86">
        <f>IFERROR(FIND("POLÍCIA CIVIL",consulta_completa__11[[#This Row],[14 - Inst. Atuando no Local]]),0)</f>
        <v>0</v>
      </c>
      <c r="CR720" s="86" t="str">
        <f t="shared" si="365"/>
        <v/>
      </c>
      <c r="CS720" s="86">
        <f>IFERROR(FIND("MARINHA DO BRASIL",consulta_completa__11[[#This Row],[14 - Inst. Atuando no Local]]),0)</f>
        <v>0</v>
      </c>
      <c r="CT720" s="86" t="str">
        <f t="shared" si="366"/>
        <v/>
      </c>
      <c r="CU720" s="86">
        <f>IFERROR(FIND("EMPRESA ESPECIALIZADA EM ATENDIMENTO",consulta_completa__11[[#This Row],[14 - Inst. Atuando no Local]]),0)</f>
        <v>0</v>
      </c>
      <c r="CV720" s="86" t="str">
        <f t="shared" si="367"/>
        <v/>
      </c>
      <c r="CW720" s="86">
        <f>IFERROR(FIND("IBAMA",consulta_completa__11[[#This Row],[14 - Inst. Atuando no Local]]),0)</f>
        <v>0</v>
      </c>
      <c r="CX720" s="86" t="str">
        <f t="shared" si="368"/>
        <v/>
      </c>
      <c r="CY720" s="86" t="str">
        <f>IF(consulta_completa__11[[#This Row],[14 - Inst. Atuando no Local]]="","X","")</f>
        <v/>
      </c>
      <c r="CZ720" s="86">
        <f>IFERROR(FIND("OUTRA (S)",consulta_completa__11[[#This Row],[14 - Inst. Atuando no Local]]),0)</f>
        <v>0</v>
      </c>
      <c r="DA720" s="86" t="str">
        <f t="shared" si="369"/>
        <v/>
      </c>
      <c r="DB720" s="37" t="str">
        <f t="shared" si="370"/>
        <v>Sim</v>
      </c>
      <c r="DC720" s="37" t="str">
        <f t="shared" si="371"/>
        <v>Não</v>
      </c>
      <c r="DD720" s="37" t="str">
        <f t="shared" si="372"/>
        <v>Sim</v>
      </c>
      <c r="DE720" s="89" t="str">
        <f t="shared" si="343"/>
        <v/>
      </c>
    </row>
    <row r="721" spans="1:109">
      <c r="A721" s="15">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4">
        <f>IFERROR(FIND("Óbitos/feridos",consulta_completa__11[[#This Row],[13 - Ocorrências/Ambientes Atingidos]]),0)</f>
        <v>0</v>
      </c>
      <c r="AY721" s="85" t="str">
        <f t="shared" si="344"/>
        <v/>
      </c>
      <c r="AZ721" s="84">
        <f>IFERROR(FIND("População afetada/evacuada",consulta_completa__11[[#This Row],[13 - Ocorrências/Ambientes Atingidos]]),0)</f>
        <v>0</v>
      </c>
      <c r="BA721" s="84" t="str">
        <f t="shared" si="345"/>
        <v/>
      </c>
      <c r="BB721" s="84">
        <f>IFERROR(FIND("Suspensão de abastecimento de água",consulta_completa__11[[#This Row],[13 - Ocorrências/Ambientes Atingidos]]),0)</f>
        <v>0</v>
      </c>
      <c r="BC721" s="85" t="str">
        <f t="shared" si="373"/>
        <v/>
      </c>
      <c r="BD721" s="84">
        <f>IFERROR(FIND("Rio/córrego",consulta_completa__11[[#This Row],[13 - Ocorrências/Ambientes Atingidos]]),0)</f>
        <v>1</v>
      </c>
      <c r="BE721" s="85" t="str">
        <f t="shared" si="346"/>
        <v>X</v>
      </c>
      <c r="BF721" s="84">
        <f>IFERROR(FIND("Lago",consulta_completa__11[[#This Row],[13 - Ocorrências/Ambientes Atingidos]]),0)</f>
        <v>0</v>
      </c>
      <c r="BG721" s="85" t="str">
        <f t="shared" si="347"/>
        <v/>
      </c>
      <c r="BH721" s="84">
        <f>IFERROR(FIND("Mar",consulta_completa__11[[#This Row],[13 - Ocorrências/Ambientes Atingidos]]),0)</f>
        <v>0</v>
      </c>
      <c r="BI721" s="85" t="str">
        <f t="shared" si="348"/>
        <v/>
      </c>
      <c r="BJ721" s="84">
        <f>IFERROR(FIND("Praia",consulta_completa__11[[#This Row],[13 - Ocorrências/Ambientes Atingidos]]),0)</f>
        <v>0</v>
      </c>
      <c r="BK721" s="85" t="str">
        <f t="shared" si="349"/>
        <v/>
      </c>
      <c r="BL721" s="84">
        <f>IFERROR(FIND("Solo",consulta_completa__11[[#This Row],[13 - Ocorrências/Ambientes Atingidos]]),0)</f>
        <v>0</v>
      </c>
      <c r="BM721" s="85" t="str">
        <f t="shared" si="350"/>
        <v/>
      </c>
      <c r="BN721" s="84">
        <f>IFERROR(FIND("Águas subterrâneas",consulta_completa__11[[#This Row],[13 - Ocorrências/Ambientes Atingidos]]),0)</f>
        <v>0</v>
      </c>
      <c r="BO721" s="85" t="str">
        <f t="shared" si="351"/>
        <v/>
      </c>
      <c r="BP721" s="84">
        <f>IFERROR(FIND("Atmosfera",consulta_completa__11[[#This Row],[13 - Ocorrências/Ambientes Atingidos]]),0)</f>
        <v>0</v>
      </c>
      <c r="BQ721" s="85" t="str">
        <f t="shared" si="352"/>
        <v/>
      </c>
      <c r="BR721" s="84">
        <f>IFERROR(FIND("Flora",consulta_completa__11[[#This Row],[13 - Ocorrências/Ambientes Atingidos]]),0)</f>
        <v>0</v>
      </c>
      <c r="BS721" s="85" t="str">
        <f t="shared" si="353"/>
        <v/>
      </c>
      <c r="BT721" s="84">
        <f>IFERROR(FIND("Fauna",consulta_completa__11[[#This Row],[13 - Ocorrências/Ambientes Atingidos]]),0)</f>
        <v>0</v>
      </c>
      <c r="BU721" s="85" t="str">
        <f t="shared" si="354"/>
        <v/>
      </c>
      <c r="BV721" s="84">
        <f>IFERROR(FIND("UC federal",consulta_completa__11[[#This Row],[13 - Ocorrências/Ambientes Atingidos]]),0)</f>
        <v>0</v>
      </c>
      <c r="BW721" s="85" t="str">
        <f t="shared" si="355"/>
        <v/>
      </c>
      <c r="BX721" s="84">
        <f>IFERROR(FIND("UC estadual/municipal",consulta_completa__11[[#This Row],[13 - Ocorrências/Ambientes Atingidos]]),0)</f>
        <v>0</v>
      </c>
      <c r="BY721" s="85" t="str">
        <f t="shared" si="356"/>
        <v/>
      </c>
      <c r="BZ721" s="84">
        <f>IFERROR(FIND("Outro(s)",consulta_completa__11[[#This Row],[13 - Ocorrências/Ambientes Atingidos]]),0)</f>
        <v>0</v>
      </c>
      <c r="CA721" s="85" t="str">
        <f t="shared" si="357"/>
        <v/>
      </c>
      <c r="CB721" s="84">
        <f>IFERROR(FIND("Sem dano",consulta_completa__11[[#This Row],[13 - Ocorrências/Ambientes Atingidos]]),0)</f>
        <v>0</v>
      </c>
      <c r="CC721" s="85" t="str">
        <f t="shared" si="358"/>
        <v/>
      </c>
      <c r="CD721" s="84" t="str">
        <f>IF(consulta_completa__11[[#This Row],[13 - Ocorrências/Ambientes Atingidos]]="","X","")</f>
        <v/>
      </c>
      <c r="CE721" s="86">
        <f>IFERROR(FIND("IBAMA",consulta_completa__11[[#This Row],[14 - Inst. Atuando no Local]]),0)</f>
        <v>0</v>
      </c>
      <c r="CF721" s="86" t="str">
        <f t="shared" si="359"/>
        <v/>
      </c>
      <c r="CG721" s="86">
        <f>IFERROR(FIND("OEMA",consulta_completa__11[[#This Row],[14 - Inst. Atuando no Local]]),0)</f>
        <v>0</v>
      </c>
      <c r="CH721" s="86" t="str">
        <f t="shared" si="360"/>
        <v/>
      </c>
      <c r="CI721" s="86">
        <f>IFERROR(FIND("DEFESA CIVIL",consulta_completa__11[[#This Row],[14 - Inst. Atuando no Local]]),0)</f>
        <v>0</v>
      </c>
      <c r="CJ721" s="86" t="str">
        <f t="shared" si="361"/>
        <v/>
      </c>
      <c r="CK721" s="86">
        <f>IFERROR(FIND("CORPO DE BOMBEIROS",consulta_completa__11[[#This Row],[14 - Inst. Atuando no Local]]),0)</f>
        <v>0</v>
      </c>
      <c r="CL721" s="86" t="str">
        <f t="shared" si="362"/>
        <v/>
      </c>
      <c r="CM721" s="86">
        <f>IFERROR(FIND("POLÍCIA RODOVIÁRIA",consulta_completa__11[[#This Row],[14 - Inst. Atuando no Local]]),0)</f>
        <v>0</v>
      </c>
      <c r="CN721" s="86" t="str">
        <f t="shared" si="363"/>
        <v/>
      </c>
      <c r="CO721" s="86">
        <f>IFERROR(FIND("POLÍCIA MILITAR",consulta_completa__11[[#This Row],[14 - Inst. Atuando no Local]]),0)</f>
        <v>0</v>
      </c>
      <c r="CP721" s="86" t="str">
        <f t="shared" si="364"/>
        <v/>
      </c>
      <c r="CQ721" s="86">
        <f>IFERROR(FIND("POLÍCIA CIVIL",consulta_completa__11[[#This Row],[14 - Inst. Atuando no Local]]),0)</f>
        <v>0</v>
      </c>
      <c r="CR721" s="86" t="str">
        <f t="shared" si="365"/>
        <v/>
      </c>
      <c r="CS721" s="86">
        <f>IFERROR(FIND("MARINHA DO BRASIL",consulta_completa__11[[#This Row],[14 - Inst. Atuando no Local]]),0)</f>
        <v>0</v>
      </c>
      <c r="CT721" s="86" t="str">
        <f t="shared" si="366"/>
        <v/>
      </c>
      <c r="CU721" s="86">
        <f>IFERROR(FIND("EMPRESA ESPECIALIZADA EM ATENDIMENTO",consulta_completa__11[[#This Row],[14 - Inst. Atuando no Local]]),0)</f>
        <v>0</v>
      </c>
      <c r="CV721" s="86" t="str">
        <f t="shared" si="367"/>
        <v/>
      </c>
      <c r="CW721" s="86">
        <f>IFERROR(FIND("IBAMA",consulta_completa__11[[#This Row],[14 - Inst. Atuando no Local]]),0)</f>
        <v>0</v>
      </c>
      <c r="CX721" s="86" t="str">
        <f t="shared" si="368"/>
        <v/>
      </c>
      <c r="CY721" s="86" t="str">
        <f>IF(consulta_completa__11[[#This Row],[14 - Inst. Atuando no Local]]="","X","")</f>
        <v/>
      </c>
      <c r="CZ721" s="86">
        <f>IFERROR(FIND("OUTRA (S)",consulta_completa__11[[#This Row],[14 - Inst. Atuando no Local]]),0)</f>
        <v>0</v>
      </c>
      <c r="DA721" s="86" t="str">
        <f t="shared" si="369"/>
        <v/>
      </c>
      <c r="DB721" s="37" t="str">
        <f t="shared" si="370"/>
        <v>Sim</v>
      </c>
      <c r="DC721" s="37" t="str">
        <f t="shared" si="371"/>
        <v>Não</v>
      </c>
      <c r="DD721" s="37" t="str">
        <f t="shared" si="372"/>
        <v>Sim</v>
      </c>
      <c r="DE721" s="89" t="str">
        <f t="shared" si="343"/>
        <v/>
      </c>
    </row>
    <row r="722" spans="1:109">
      <c r="A722" s="15">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4">
        <f>IFERROR(FIND("Óbitos/feridos",consulta_completa__11[[#This Row],[13 - Ocorrências/Ambientes Atingidos]]),0)</f>
        <v>0</v>
      </c>
      <c r="AY722" s="85" t="str">
        <f t="shared" si="344"/>
        <v/>
      </c>
      <c r="AZ722" s="84">
        <f>IFERROR(FIND("População afetada/evacuada",consulta_completa__11[[#This Row],[13 - Ocorrências/Ambientes Atingidos]]),0)</f>
        <v>0</v>
      </c>
      <c r="BA722" s="84" t="str">
        <f t="shared" si="345"/>
        <v/>
      </c>
      <c r="BB722" s="84">
        <f>IFERROR(FIND("Suspensão de abastecimento de água",consulta_completa__11[[#This Row],[13 - Ocorrências/Ambientes Atingidos]]),0)</f>
        <v>0</v>
      </c>
      <c r="BC722" s="85" t="str">
        <f t="shared" si="373"/>
        <v/>
      </c>
      <c r="BD722" s="84">
        <f>IFERROR(FIND("Rio/córrego",consulta_completa__11[[#This Row],[13 - Ocorrências/Ambientes Atingidos]]),0)</f>
        <v>0</v>
      </c>
      <c r="BE722" s="85" t="str">
        <f t="shared" si="346"/>
        <v/>
      </c>
      <c r="BF722" s="84">
        <f>IFERROR(FIND("Lago",consulta_completa__11[[#This Row],[13 - Ocorrências/Ambientes Atingidos]]),0)</f>
        <v>0</v>
      </c>
      <c r="BG722" s="85" t="str">
        <f t="shared" si="347"/>
        <v/>
      </c>
      <c r="BH722" s="84">
        <f>IFERROR(FIND("Mar",consulta_completa__11[[#This Row],[13 - Ocorrências/Ambientes Atingidos]]),0)</f>
        <v>1</v>
      </c>
      <c r="BI722" s="85" t="str">
        <f t="shared" si="348"/>
        <v>X</v>
      </c>
      <c r="BJ722" s="84">
        <f>IFERROR(FIND("Praia",consulta_completa__11[[#This Row],[13 - Ocorrências/Ambientes Atingidos]]),0)</f>
        <v>0</v>
      </c>
      <c r="BK722" s="85" t="str">
        <f t="shared" si="349"/>
        <v/>
      </c>
      <c r="BL722" s="84">
        <f>IFERROR(FIND("Solo",consulta_completa__11[[#This Row],[13 - Ocorrências/Ambientes Atingidos]]),0)</f>
        <v>0</v>
      </c>
      <c r="BM722" s="85" t="str">
        <f t="shared" si="350"/>
        <v/>
      </c>
      <c r="BN722" s="84">
        <f>IFERROR(FIND("Águas subterrâneas",consulta_completa__11[[#This Row],[13 - Ocorrências/Ambientes Atingidos]]),0)</f>
        <v>0</v>
      </c>
      <c r="BO722" s="85" t="str">
        <f t="shared" si="351"/>
        <v/>
      </c>
      <c r="BP722" s="84">
        <f>IFERROR(FIND("Atmosfera",consulta_completa__11[[#This Row],[13 - Ocorrências/Ambientes Atingidos]]),0)</f>
        <v>0</v>
      </c>
      <c r="BQ722" s="85" t="str">
        <f t="shared" si="352"/>
        <v/>
      </c>
      <c r="BR722" s="84">
        <f>IFERROR(FIND("Flora",consulta_completa__11[[#This Row],[13 - Ocorrências/Ambientes Atingidos]]),0)</f>
        <v>0</v>
      </c>
      <c r="BS722" s="85" t="str">
        <f t="shared" si="353"/>
        <v/>
      </c>
      <c r="BT722" s="84">
        <f>IFERROR(FIND("Fauna",consulta_completa__11[[#This Row],[13 - Ocorrências/Ambientes Atingidos]]),0)</f>
        <v>0</v>
      </c>
      <c r="BU722" s="85" t="str">
        <f t="shared" si="354"/>
        <v/>
      </c>
      <c r="BV722" s="84">
        <f>IFERROR(FIND("UC federal",consulta_completa__11[[#This Row],[13 - Ocorrências/Ambientes Atingidos]]),0)</f>
        <v>0</v>
      </c>
      <c r="BW722" s="85" t="str">
        <f t="shared" si="355"/>
        <v/>
      </c>
      <c r="BX722" s="84">
        <f>IFERROR(FIND("UC estadual/municipal",consulta_completa__11[[#This Row],[13 - Ocorrências/Ambientes Atingidos]]),0)</f>
        <v>0</v>
      </c>
      <c r="BY722" s="85" t="str">
        <f t="shared" si="356"/>
        <v/>
      </c>
      <c r="BZ722" s="84">
        <f>IFERROR(FIND("Outro(s)",consulta_completa__11[[#This Row],[13 - Ocorrências/Ambientes Atingidos]]),0)</f>
        <v>0</v>
      </c>
      <c r="CA722" s="85" t="str">
        <f t="shared" si="357"/>
        <v/>
      </c>
      <c r="CB722" s="84">
        <f>IFERROR(FIND("Sem dano",consulta_completa__11[[#This Row],[13 - Ocorrências/Ambientes Atingidos]]),0)</f>
        <v>0</v>
      </c>
      <c r="CC722" s="85" t="str">
        <f t="shared" si="358"/>
        <v/>
      </c>
      <c r="CD722" s="84" t="str">
        <f>IF(consulta_completa__11[[#This Row],[13 - Ocorrências/Ambientes Atingidos]]="","X","")</f>
        <v/>
      </c>
      <c r="CE722" s="86">
        <f>IFERROR(FIND("IBAMA",consulta_completa__11[[#This Row],[14 - Inst. Atuando no Local]]),0)</f>
        <v>0</v>
      </c>
      <c r="CF722" s="86" t="str">
        <f t="shared" si="359"/>
        <v/>
      </c>
      <c r="CG722" s="86">
        <f>IFERROR(FIND("OEMA",consulta_completa__11[[#This Row],[14 - Inst. Atuando no Local]]),0)</f>
        <v>0</v>
      </c>
      <c r="CH722" s="86" t="str">
        <f t="shared" si="360"/>
        <v/>
      </c>
      <c r="CI722" s="86">
        <f>IFERROR(FIND("DEFESA CIVIL",consulta_completa__11[[#This Row],[14 - Inst. Atuando no Local]]),0)</f>
        <v>0</v>
      </c>
      <c r="CJ722" s="86" t="str">
        <f t="shared" si="361"/>
        <v/>
      </c>
      <c r="CK722" s="86">
        <f>IFERROR(FIND("CORPO DE BOMBEIROS",consulta_completa__11[[#This Row],[14 - Inst. Atuando no Local]]),0)</f>
        <v>0</v>
      </c>
      <c r="CL722" s="86" t="str">
        <f t="shared" si="362"/>
        <v/>
      </c>
      <c r="CM722" s="86">
        <f>IFERROR(FIND("POLÍCIA RODOVIÁRIA",consulta_completa__11[[#This Row],[14 - Inst. Atuando no Local]]),0)</f>
        <v>0</v>
      </c>
      <c r="CN722" s="86" t="str">
        <f t="shared" si="363"/>
        <v/>
      </c>
      <c r="CO722" s="86">
        <f>IFERROR(FIND("POLÍCIA MILITAR",consulta_completa__11[[#This Row],[14 - Inst. Atuando no Local]]),0)</f>
        <v>0</v>
      </c>
      <c r="CP722" s="86" t="str">
        <f t="shared" si="364"/>
        <v/>
      </c>
      <c r="CQ722" s="86">
        <f>IFERROR(FIND("POLÍCIA CIVIL",consulta_completa__11[[#This Row],[14 - Inst. Atuando no Local]]),0)</f>
        <v>0</v>
      </c>
      <c r="CR722" s="86" t="str">
        <f t="shared" si="365"/>
        <v/>
      </c>
      <c r="CS722" s="86">
        <f>IFERROR(FIND("MARINHA DO BRASIL",consulta_completa__11[[#This Row],[14 - Inst. Atuando no Local]]),0)</f>
        <v>0</v>
      </c>
      <c r="CT722" s="86" t="str">
        <f t="shared" si="366"/>
        <v/>
      </c>
      <c r="CU722" s="86">
        <f>IFERROR(FIND("EMPRESA ESPECIALIZADA EM ATENDIMENTO",consulta_completa__11[[#This Row],[14 - Inst. Atuando no Local]]),0)</f>
        <v>0</v>
      </c>
      <c r="CV722" s="86" t="str">
        <f t="shared" si="367"/>
        <v/>
      </c>
      <c r="CW722" s="86">
        <f>IFERROR(FIND("IBAMA",consulta_completa__11[[#This Row],[14 - Inst. Atuando no Local]]),0)</f>
        <v>0</v>
      </c>
      <c r="CX722" s="86" t="str">
        <f t="shared" si="368"/>
        <v/>
      </c>
      <c r="CY722" s="86" t="str">
        <f>IF(consulta_completa__11[[#This Row],[14 - Inst. Atuando no Local]]="","X","")</f>
        <v>X</v>
      </c>
      <c r="CZ722" s="86">
        <f>IFERROR(FIND("OUTRA (S)",consulta_completa__11[[#This Row],[14 - Inst. Atuando no Local]]),0)</f>
        <v>0</v>
      </c>
      <c r="DA722" s="86" t="str">
        <f t="shared" si="369"/>
        <v/>
      </c>
      <c r="DB722" s="37" t="str">
        <f t="shared" si="370"/>
        <v>Sim</v>
      </c>
      <c r="DC722" s="37" t="str">
        <f t="shared" si="371"/>
        <v>Não</v>
      </c>
      <c r="DD722" s="37" t="str">
        <f t="shared" si="372"/>
        <v>Sim</v>
      </c>
      <c r="DE722" s="89" t="str">
        <f t="shared" si="343"/>
        <v/>
      </c>
    </row>
    <row r="723" spans="1:109">
      <c r="A723" s="15">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4">
        <f>IFERROR(FIND("Óbitos/feridos",consulta_completa__11[[#This Row],[13 - Ocorrências/Ambientes Atingidos]]),0)</f>
        <v>0</v>
      </c>
      <c r="AY723" s="85" t="str">
        <f t="shared" si="344"/>
        <v/>
      </c>
      <c r="AZ723" s="84">
        <f>IFERROR(FIND("População afetada/evacuada",consulta_completa__11[[#This Row],[13 - Ocorrências/Ambientes Atingidos]]),0)</f>
        <v>0</v>
      </c>
      <c r="BA723" s="84" t="str">
        <f t="shared" si="345"/>
        <v/>
      </c>
      <c r="BB723" s="84">
        <f>IFERROR(FIND("Suspensão de abastecimento de água",consulta_completa__11[[#This Row],[13 - Ocorrências/Ambientes Atingidos]]),0)</f>
        <v>0</v>
      </c>
      <c r="BC723" s="85" t="str">
        <f t="shared" si="373"/>
        <v/>
      </c>
      <c r="BD723" s="84">
        <f>IFERROR(FIND("Rio/córrego",consulta_completa__11[[#This Row],[13 - Ocorrências/Ambientes Atingidos]]),0)</f>
        <v>0</v>
      </c>
      <c r="BE723" s="85" t="str">
        <f t="shared" si="346"/>
        <v/>
      </c>
      <c r="BF723" s="84">
        <f>IFERROR(FIND("Lago",consulta_completa__11[[#This Row],[13 - Ocorrências/Ambientes Atingidos]]),0)</f>
        <v>0</v>
      </c>
      <c r="BG723" s="85" t="str">
        <f t="shared" si="347"/>
        <v/>
      </c>
      <c r="BH723" s="84">
        <f>IFERROR(FIND("Mar",consulta_completa__11[[#This Row],[13 - Ocorrências/Ambientes Atingidos]]),0)</f>
        <v>1</v>
      </c>
      <c r="BI723" s="85" t="str">
        <f t="shared" si="348"/>
        <v>X</v>
      </c>
      <c r="BJ723" s="84">
        <f>IFERROR(FIND("Praia",consulta_completa__11[[#This Row],[13 - Ocorrências/Ambientes Atingidos]]),0)</f>
        <v>0</v>
      </c>
      <c r="BK723" s="85" t="str">
        <f t="shared" si="349"/>
        <v/>
      </c>
      <c r="BL723" s="84">
        <f>IFERROR(FIND("Solo",consulta_completa__11[[#This Row],[13 - Ocorrências/Ambientes Atingidos]]),0)</f>
        <v>0</v>
      </c>
      <c r="BM723" s="85" t="str">
        <f t="shared" si="350"/>
        <v/>
      </c>
      <c r="BN723" s="84">
        <f>IFERROR(FIND("Águas subterrâneas",consulta_completa__11[[#This Row],[13 - Ocorrências/Ambientes Atingidos]]),0)</f>
        <v>0</v>
      </c>
      <c r="BO723" s="85" t="str">
        <f t="shared" si="351"/>
        <v/>
      </c>
      <c r="BP723" s="84">
        <f>IFERROR(FIND("Atmosfera",consulta_completa__11[[#This Row],[13 - Ocorrências/Ambientes Atingidos]]),0)</f>
        <v>0</v>
      </c>
      <c r="BQ723" s="85" t="str">
        <f t="shared" si="352"/>
        <v/>
      </c>
      <c r="BR723" s="84">
        <f>IFERROR(FIND("Flora",consulta_completa__11[[#This Row],[13 - Ocorrências/Ambientes Atingidos]]),0)</f>
        <v>0</v>
      </c>
      <c r="BS723" s="85" t="str">
        <f t="shared" si="353"/>
        <v/>
      </c>
      <c r="BT723" s="84">
        <f>IFERROR(FIND("Fauna",consulta_completa__11[[#This Row],[13 - Ocorrências/Ambientes Atingidos]]),0)</f>
        <v>0</v>
      </c>
      <c r="BU723" s="85" t="str">
        <f t="shared" si="354"/>
        <v/>
      </c>
      <c r="BV723" s="84">
        <f>IFERROR(FIND("UC federal",consulta_completa__11[[#This Row],[13 - Ocorrências/Ambientes Atingidos]]),0)</f>
        <v>0</v>
      </c>
      <c r="BW723" s="85" t="str">
        <f t="shared" si="355"/>
        <v/>
      </c>
      <c r="BX723" s="84">
        <f>IFERROR(FIND("UC estadual/municipal",consulta_completa__11[[#This Row],[13 - Ocorrências/Ambientes Atingidos]]),0)</f>
        <v>0</v>
      </c>
      <c r="BY723" s="85" t="str">
        <f t="shared" si="356"/>
        <v/>
      </c>
      <c r="BZ723" s="84">
        <f>IFERROR(FIND("Outro(s)",consulta_completa__11[[#This Row],[13 - Ocorrências/Ambientes Atingidos]]),0)</f>
        <v>0</v>
      </c>
      <c r="CA723" s="85" t="str">
        <f t="shared" si="357"/>
        <v/>
      </c>
      <c r="CB723" s="84">
        <f>IFERROR(FIND("Sem dano",consulta_completa__11[[#This Row],[13 - Ocorrências/Ambientes Atingidos]]),0)</f>
        <v>0</v>
      </c>
      <c r="CC723" s="85" t="str">
        <f t="shared" si="358"/>
        <v/>
      </c>
      <c r="CD723" s="84" t="str">
        <f>IF(consulta_completa__11[[#This Row],[13 - Ocorrências/Ambientes Atingidos]]="","X","")</f>
        <v/>
      </c>
      <c r="CE723" s="86">
        <f>IFERROR(FIND("IBAMA",consulta_completa__11[[#This Row],[14 - Inst. Atuando no Local]]),0)</f>
        <v>0</v>
      </c>
      <c r="CF723" s="86" t="str">
        <f t="shared" si="359"/>
        <v/>
      </c>
      <c r="CG723" s="86">
        <f>IFERROR(FIND("OEMA",consulta_completa__11[[#This Row],[14 - Inst. Atuando no Local]]),0)</f>
        <v>0</v>
      </c>
      <c r="CH723" s="86" t="str">
        <f t="shared" si="360"/>
        <v/>
      </c>
      <c r="CI723" s="86">
        <f>IFERROR(FIND("DEFESA CIVIL",consulta_completa__11[[#This Row],[14 - Inst. Atuando no Local]]),0)</f>
        <v>0</v>
      </c>
      <c r="CJ723" s="86" t="str">
        <f t="shared" si="361"/>
        <v/>
      </c>
      <c r="CK723" s="86">
        <f>IFERROR(FIND("CORPO DE BOMBEIROS",consulta_completa__11[[#This Row],[14 - Inst. Atuando no Local]]),0)</f>
        <v>0</v>
      </c>
      <c r="CL723" s="86" t="str">
        <f t="shared" si="362"/>
        <v/>
      </c>
      <c r="CM723" s="86">
        <f>IFERROR(FIND("POLÍCIA RODOVIÁRIA",consulta_completa__11[[#This Row],[14 - Inst. Atuando no Local]]),0)</f>
        <v>0</v>
      </c>
      <c r="CN723" s="86" t="str">
        <f t="shared" si="363"/>
        <v/>
      </c>
      <c r="CO723" s="86">
        <f>IFERROR(FIND("POLÍCIA MILITAR",consulta_completa__11[[#This Row],[14 - Inst. Atuando no Local]]),0)</f>
        <v>0</v>
      </c>
      <c r="CP723" s="86" t="str">
        <f t="shared" si="364"/>
        <v/>
      </c>
      <c r="CQ723" s="86">
        <f>IFERROR(FIND("POLÍCIA CIVIL",consulta_completa__11[[#This Row],[14 - Inst. Atuando no Local]]),0)</f>
        <v>0</v>
      </c>
      <c r="CR723" s="86" t="str">
        <f t="shared" si="365"/>
        <v/>
      </c>
      <c r="CS723" s="86">
        <f>IFERROR(FIND("MARINHA DO BRASIL",consulta_completa__11[[#This Row],[14 - Inst. Atuando no Local]]),0)</f>
        <v>0</v>
      </c>
      <c r="CT723" s="86" t="str">
        <f t="shared" si="366"/>
        <v/>
      </c>
      <c r="CU723" s="86">
        <f>IFERROR(FIND("EMPRESA ESPECIALIZADA EM ATENDIMENTO",consulta_completa__11[[#This Row],[14 - Inst. Atuando no Local]]),0)</f>
        <v>0</v>
      </c>
      <c r="CV723" s="86" t="str">
        <f t="shared" si="367"/>
        <v/>
      </c>
      <c r="CW723" s="86">
        <f>IFERROR(FIND("IBAMA",consulta_completa__11[[#This Row],[14 - Inst. Atuando no Local]]),0)</f>
        <v>0</v>
      </c>
      <c r="CX723" s="86" t="str">
        <f t="shared" si="368"/>
        <v/>
      </c>
      <c r="CY723" s="86" t="str">
        <f>IF(consulta_completa__11[[#This Row],[14 - Inst. Atuando no Local]]="","X","")</f>
        <v/>
      </c>
      <c r="CZ723" s="86">
        <f>IFERROR(FIND("OUTRA (S)",consulta_completa__11[[#This Row],[14 - Inst. Atuando no Local]]),0)</f>
        <v>0</v>
      </c>
      <c r="DA723" s="86" t="str">
        <f t="shared" si="369"/>
        <v/>
      </c>
      <c r="DB723" s="37" t="str">
        <f t="shared" si="370"/>
        <v>Sim</v>
      </c>
      <c r="DC723" s="37" t="str">
        <f t="shared" si="371"/>
        <v>Não</v>
      </c>
      <c r="DD723" s="37" t="str">
        <f t="shared" si="372"/>
        <v>Sim</v>
      </c>
      <c r="DE723" s="89" t="str">
        <f t="shared" si="343"/>
        <v/>
      </c>
    </row>
    <row r="724" spans="1:109">
      <c r="A724" s="15">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4">
        <f>IFERROR(FIND("Óbitos/feridos",consulta_completa__11[[#This Row],[13 - Ocorrências/Ambientes Atingidos]]),0)</f>
        <v>0</v>
      </c>
      <c r="AY724" s="85" t="str">
        <f t="shared" si="344"/>
        <v/>
      </c>
      <c r="AZ724" s="84">
        <f>IFERROR(FIND("População afetada/evacuada",consulta_completa__11[[#This Row],[13 - Ocorrências/Ambientes Atingidos]]),0)</f>
        <v>0</v>
      </c>
      <c r="BA724" s="84" t="str">
        <f t="shared" si="345"/>
        <v/>
      </c>
      <c r="BB724" s="84">
        <f>IFERROR(FIND("Suspensão de abastecimento de água",consulta_completa__11[[#This Row],[13 - Ocorrências/Ambientes Atingidos]]),0)</f>
        <v>0</v>
      </c>
      <c r="BC724" s="85" t="str">
        <f t="shared" si="373"/>
        <v/>
      </c>
      <c r="BD724" s="84">
        <f>IFERROR(FIND("Rio/córrego",consulta_completa__11[[#This Row],[13 - Ocorrências/Ambientes Atingidos]]),0)</f>
        <v>0</v>
      </c>
      <c r="BE724" s="85" t="str">
        <f t="shared" si="346"/>
        <v/>
      </c>
      <c r="BF724" s="84">
        <f>IFERROR(FIND("Lago",consulta_completa__11[[#This Row],[13 - Ocorrências/Ambientes Atingidos]]),0)</f>
        <v>0</v>
      </c>
      <c r="BG724" s="85" t="str">
        <f t="shared" si="347"/>
        <v/>
      </c>
      <c r="BH724" s="84">
        <f>IFERROR(FIND("Mar",consulta_completa__11[[#This Row],[13 - Ocorrências/Ambientes Atingidos]]),0)</f>
        <v>1</v>
      </c>
      <c r="BI724" s="85" t="str">
        <f t="shared" si="348"/>
        <v>X</v>
      </c>
      <c r="BJ724" s="84">
        <f>IFERROR(FIND("Praia",consulta_completa__11[[#This Row],[13 - Ocorrências/Ambientes Atingidos]]),0)</f>
        <v>0</v>
      </c>
      <c r="BK724" s="85" t="str">
        <f t="shared" si="349"/>
        <v/>
      </c>
      <c r="BL724" s="84">
        <f>IFERROR(FIND("Solo",consulta_completa__11[[#This Row],[13 - Ocorrências/Ambientes Atingidos]]),0)</f>
        <v>0</v>
      </c>
      <c r="BM724" s="85" t="str">
        <f t="shared" si="350"/>
        <v/>
      </c>
      <c r="BN724" s="84">
        <f>IFERROR(FIND("Águas subterrâneas",consulta_completa__11[[#This Row],[13 - Ocorrências/Ambientes Atingidos]]),0)</f>
        <v>0</v>
      </c>
      <c r="BO724" s="85" t="str">
        <f t="shared" si="351"/>
        <v/>
      </c>
      <c r="BP724" s="84">
        <f>IFERROR(FIND("Atmosfera",consulta_completa__11[[#This Row],[13 - Ocorrências/Ambientes Atingidos]]),0)</f>
        <v>0</v>
      </c>
      <c r="BQ724" s="85" t="str">
        <f t="shared" si="352"/>
        <v/>
      </c>
      <c r="BR724" s="84">
        <f>IFERROR(FIND("Flora",consulta_completa__11[[#This Row],[13 - Ocorrências/Ambientes Atingidos]]),0)</f>
        <v>0</v>
      </c>
      <c r="BS724" s="85" t="str">
        <f t="shared" si="353"/>
        <v/>
      </c>
      <c r="BT724" s="84">
        <f>IFERROR(FIND("Fauna",consulta_completa__11[[#This Row],[13 - Ocorrências/Ambientes Atingidos]]),0)</f>
        <v>0</v>
      </c>
      <c r="BU724" s="85" t="str">
        <f t="shared" si="354"/>
        <v/>
      </c>
      <c r="BV724" s="84">
        <f>IFERROR(FIND("UC federal",consulta_completa__11[[#This Row],[13 - Ocorrências/Ambientes Atingidos]]),0)</f>
        <v>0</v>
      </c>
      <c r="BW724" s="85" t="str">
        <f t="shared" si="355"/>
        <v/>
      </c>
      <c r="BX724" s="84">
        <f>IFERROR(FIND("UC estadual/municipal",consulta_completa__11[[#This Row],[13 - Ocorrências/Ambientes Atingidos]]),0)</f>
        <v>0</v>
      </c>
      <c r="BY724" s="85" t="str">
        <f t="shared" si="356"/>
        <v/>
      </c>
      <c r="BZ724" s="84">
        <f>IFERROR(FIND("Outro(s)",consulta_completa__11[[#This Row],[13 - Ocorrências/Ambientes Atingidos]]),0)</f>
        <v>0</v>
      </c>
      <c r="CA724" s="85" t="str">
        <f t="shared" si="357"/>
        <v/>
      </c>
      <c r="CB724" s="84">
        <f>IFERROR(FIND("Sem dano",consulta_completa__11[[#This Row],[13 - Ocorrências/Ambientes Atingidos]]),0)</f>
        <v>0</v>
      </c>
      <c r="CC724" s="85" t="str">
        <f t="shared" si="358"/>
        <v/>
      </c>
      <c r="CD724" s="84" t="str">
        <f>IF(consulta_completa__11[[#This Row],[13 - Ocorrências/Ambientes Atingidos]]="","X","")</f>
        <v/>
      </c>
      <c r="CE724" s="86">
        <f>IFERROR(FIND("IBAMA",consulta_completa__11[[#This Row],[14 - Inst. Atuando no Local]]),0)</f>
        <v>0</v>
      </c>
      <c r="CF724" s="86" t="str">
        <f t="shared" si="359"/>
        <v/>
      </c>
      <c r="CG724" s="86">
        <f>IFERROR(FIND("OEMA",consulta_completa__11[[#This Row],[14 - Inst. Atuando no Local]]),0)</f>
        <v>0</v>
      </c>
      <c r="CH724" s="86" t="str">
        <f t="shared" si="360"/>
        <v/>
      </c>
      <c r="CI724" s="86">
        <f>IFERROR(FIND("DEFESA CIVIL",consulta_completa__11[[#This Row],[14 - Inst. Atuando no Local]]),0)</f>
        <v>0</v>
      </c>
      <c r="CJ724" s="86" t="str">
        <f t="shared" si="361"/>
        <v/>
      </c>
      <c r="CK724" s="86">
        <f>IFERROR(FIND("CORPO DE BOMBEIROS",consulta_completa__11[[#This Row],[14 - Inst. Atuando no Local]]),0)</f>
        <v>0</v>
      </c>
      <c r="CL724" s="86" t="str">
        <f t="shared" si="362"/>
        <v/>
      </c>
      <c r="CM724" s="86">
        <f>IFERROR(FIND("POLÍCIA RODOVIÁRIA",consulta_completa__11[[#This Row],[14 - Inst. Atuando no Local]]),0)</f>
        <v>0</v>
      </c>
      <c r="CN724" s="86" t="str">
        <f t="shared" si="363"/>
        <v/>
      </c>
      <c r="CO724" s="86">
        <f>IFERROR(FIND("POLÍCIA MILITAR",consulta_completa__11[[#This Row],[14 - Inst. Atuando no Local]]),0)</f>
        <v>0</v>
      </c>
      <c r="CP724" s="86" t="str">
        <f t="shared" si="364"/>
        <v/>
      </c>
      <c r="CQ724" s="86">
        <f>IFERROR(FIND("POLÍCIA CIVIL",consulta_completa__11[[#This Row],[14 - Inst. Atuando no Local]]),0)</f>
        <v>0</v>
      </c>
      <c r="CR724" s="86" t="str">
        <f t="shared" si="365"/>
        <v/>
      </c>
      <c r="CS724" s="86">
        <f>IFERROR(FIND("MARINHA DO BRASIL",consulta_completa__11[[#This Row],[14 - Inst. Atuando no Local]]),0)</f>
        <v>0</v>
      </c>
      <c r="CT724" s="86" t="str">
        <f t="shared" si="366"/>
        <v/>
      </c>
      <c r="CU724" s="86">
        <f>IFERROR(FIND("EMPRESA ESPECIALIZADA EM ATENDIMENTO",consulta_completa__11[[#This Row],[14 - Inst. Atuando no Local]]),0)</f>
        <v>0</v>
      </c>
      <c r="CV724" s="86" t="str">
        <f t="shared" si="367"/>
        <v/>
      </c>
      <c r="CW724" s="86">
        <f>IFERROR(FIND("IBAMA",consulta_completa__11[[#This Row],[14 - Inst. Atuando no Local]]),0)</f>
        <v>0</v>
      </c>
      <c r="CX724" s="86" t="str">
        <f t="shared" si="368"/>
        <v/>
      </c>
      <c r="CY724" s="86" t="str">
        <f>IF(consulta_completa__11[[#This Row],[14 - Inst. Atuando no Local]]="","X","")</f>
        <v/>
      </c>
      <c r="CZ724" s="86">
        <f>IFERROR(FIND("OUTRA (S)",consulta_completa__11[[#This Row],[14 - Inst. Atuando no Local]]),0)</f>
        <v>0</v>
      </c>
      <c r="DA724" s="86" t="str">
        <f t="shared" si="369"/>
        <v/>
      </c>
      <c r="DB724" s="37" t="str">
        <f t="shared" si="370"/>
        <v>Sim</v>
      </c>
      <c r="DC724" s="37" t="str">
        <f t="shared" si="371"/>
        <v>Não</v>
      </c>
      <c r="DD724" s="37" t="str">
        <f t="shared" si="372"/>
        <v>Sim</v>
      </c>
      <c r="DE724" s="89" t="str">
        <f t="shared" si="343"/>
        <v/>
      </c>
    </row>
    <row r="725" spans="1:109">
      <c r="A725" s="15">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4">
        <f>IFERROR(FIND("Óbitos/feridos",consulta_completa__11[[#This Row],[13 - Ocorrências/Ambientes Atingidos]]),0)</f>
        <v>0</v>
      </c>
      <c r="AY725" s="85" t="str">
        <f t="shared" si="344"/>
        <v/>
      </c>
      <c r="AZ725" s="84">
        <f>IFERROR(FIND("População afetada/evacuada",consulta_completa__11[[#This Row],[13 - Ocorrências/Ambientes Atingidos]]),0)</f>
        <v>0</v>
      </c>
      <c r="BA725" s="84" t="str">
        <f t="shared" si="345"/>
        <v/>
      </c>
      <c r="BB725" s="84">
        <f>IFERROR(FIND("Suspensão de abastecimento de água",consulta_completa__11[[#This Row],[13 - Ocorrências/Ambientes Atingidos]]),0)</f>
        <v>0</v>
      </c>
      <c r="BC725" s="85" t="str">
        <f t="shared" si="373"/>
        <v/>
      </c>
      <c r="BD725" s="84">
        <f>IFERROR(FIND("Rio/córrego",consulta_completa__11[[#This Row],[13 - Ocorrências/Ambientes Atingidos]]),0)</f>
        <v>0</v>
      </c>
      <c r="BE725" s="85" t="str">
        <f t="shared" si="346"/>
        <v/>
      </c>
      <c r="BF725" s="84">
        <f>IFERROR(FIND("Lago",consulta_completa__11[[#This Row],[13 - Ocorrências/Ambientes Atingidos]]),0)</f>
        <v>0</v>
      </c>
      <c r="BG725" s="85" t="str">
        <f t="shared" si="347"/>
        <v/>
      </c>
      <c r="BH725" s="84">
        <f>IFERROR(FIND("Mar",consulta_completa__11[[#This Row],[13 - Ocorrências/Ambientes Atingidos]]),0)</f>
        <v>0</v>
      </c>
      <c r="BI725" s="85" t="str">
        <f t="shared" si="348"/>
        <v/>
      </c>
      <c r="BJ725" s="84">
        <f>IFERROR(FIND("Praia",consulta_completa__11[[#This Row],[13 - Ocorrências/Ambientes Atingidos]]),0)</f>
        <v>0</v>
      </c>
      <c r="BK725" s="85" t="str">
        <f t="shared" si="349"/>
        <v/>
      </c>
      <c r="BL725" s="84">
        <f>IFERROR(FIND("Solo",consulta_completa__11[[#This Row],[13 - Ocorrências/Ambientes Atingidos]]),0)</f>
        <v>0</v>
      </c>
      <c r="BM725" s="85" t="str">
        <f t="shared" si="350"/>
        <v/>
      </c>
      <c r="BN725" s="84">
        <f>IFERROR(FIND("Águas subterrâneas",consulta_completa__11[[#This Row],[13 - Ocorrências/Ambientes Atingidos]]),0)</f>
        <v>0</v>
      </c>
      <c r="BO725" s="85" t="str">
        <f t="shared" si="351"/>
        <v/>
      </c>
      <c r="BP725" s="84">
        <f>IFERROR(FIND("Atmosfera",consulta_completa__11[[#This Row],[13 - Ocorrências/Ambientes Atingidos]]),0)</f>
        <v>0</v>
      </c>
      <c r="BQ725" s="85" t="str">
        <f t="shared" si="352"/>
        <v/>
      </c>
      <c r="BR725" s="84">
        <f>IFERROR(FIND("Flora",consulta_completa__11[[#This Row],[13 - Ocorrências/Ambientes Atingidos]]),0)</f>
        <v>0</v>
      </c>
      <c r="BS725" s="85" t="str">
        <f t="shared" si="353"/>
        <v/>
      </c>
      <c r="BT725" s="84">
        <f>IFERROR(FIND("Fauna",consulta_completa__11[[#This Row],[13 - Ocorrências/Ambientes Atingidos]]),0)</f>
        <v>0</v>
      </c>
      <c r="BU725" s="85" t="str">
        <f t="shared" si="354"/>
        <v/>
      </c>
      <c r="BV725" s="84">
        <f>IFERROR(FIND("UC federal",consulta_completa__11[[#This Row],[13 - Ocorrências/Ambientes Atingidos]]),0)</f>
        <v>0</v>
      </c>
      <c r="BW725" s="85" t="str">
        <f t="shared" si="355"/>
        <v/>
      </c>
      <c r="BX725" s="84">
        <f>IFERROR(FIND("UC estadual/municipal",consulta_completa__11[[#This Row],[13 - Ocorrências/Ambientes Atingidos]]),0)</f>
        <v>0</v>
      </c>
      <c r="BY725" s="85" t="str">
        <f t="shared" si="356"/>
        <v/>
      </c>
      <c r="BZ725" s="84">
        <f>IFERROR(FIND("Outro(s)",consulta_completa__11[[#This Row],[13 - Ocorrências/Ambientes Atingidos]]),0)</f>
        <v>0</v>
      </c>
      <c r="CA725" s="85" t="str">
        <f t="shared" si="357"/>
        <v/>
      </c>
      <c r="CB725" s="84">
        <f>IFERROR(FIND("Sem dano",consulta_completa__11[[#This Row],[13 - Ocorrências/Ambientes Atingidos]]),0)</f>
        <v>0</v>
      </c>
      <c r="CC725" s="85" t="str">
        <f t="shared" si="358"/>
        <v/>
      </c>
      <c r="CD725" s="84" t="str">
        <f>IF(consulta_completa__11[[#This Row],[13 - Ocorrências/Ambientes Atingidos]]="","X","")</f>
        <v>X</v>
      </c>
      <c r="CE725" s="86">
        <f>IFERROR(FIND("IBAMA",consulta_completa__11[[#This Row],[14 - Inst. Atuando no Local]]),0)</f>
        <v>0</v>
      </c>
      <c r="CF725" s="86" t="str">
        <f t="shared" si="359"/>
        <v/>
      </c>
      <c r="CG725" s="86">
        <f>IFERROR(FIND("OEMA",consulta_completa__11[[#This Row],[14 - Inst. Atuando no Local]]),0)</f>
        <v>0</v>
      </c>
      <c r="CH725" s="86" t="str">
        <f t="shared" si="360"/>
        <v/>
      </c>
      <c r="CI725" s="86">
        <f>IFERROR(FIND("DEFESA CIVIL",consulta_completa__11[[#This Row],[14 - Inst. Atuando no Local]]),0)</f>
        <v>0</v>
      </c>
      <c r="CJ725" s="86" t="str">
        <f t="shared" si="361"/>
        <v/>
      </c>
      <c r="CK725" s="86">
        <f>IFERROR(FIND("CORPO DE BOMBEIROS",consulta_completa__11[[#This Row],[14 - Inst. Atuando no Local]]),0)</f>
        <v>0</v>
      </c>
      <c r="CL725" s="86" t="str">
        <f t="shared" si="362"/>
        <v/>
      </c>
      <c r="CM725" s="86">
        <f>IFERROR(FIND("POLÍCIA RODOVIÁRIA",consulta_completa__11[[#This Row],[14 - Inst. Atuando no Local]]),0)</f>
        <v>0</v>
      </c>
      <c r="CN725" s="86" t="str">
        <f t="shared" si="363"/>
        <v/>
      </c>
      <c r="CO725" s="86">
        <f>IFERROR(FIND("POLÍCIA MILITAR",consulta_completa__11[[#This Row],[14 - Inst. Atuando no Local]]),0)</f>
        <v>0</v>
      </c>
      <c r="CP725" s="86" t="str">
        <f t="shared" si="364"/>
        <v/>
      </c>
      <c r="CQ725" s="86">
        <f>IFERROR(FIND("POLÍCIA CIVIL",consulta_completa__11[[#This Row],[14 - Inst. Atuando no Local]]),0)</f>
        <v>0</v>
      </c>
      <c r="CR725" s="86" t="str">
        <f t="shared" si="365"/>
        <v/>
      </c>
      <c r="CS725" s="86">
        <f>IFERROR(FIND("MARINHA DO BRASIL",consulta_completa__11[[#This Row],[14 - Inst. Atuando no Local]]),0)</f>
        <v>0</v>
      </c>
      <c r="CT725" s="86" t="str">
        <f t="shared" si="366"/>
        <v/>
      </c>
      <c r="CU725" s="86">
        <f>IFERROR(FIND("EMPRESA ESPECIALIZADA EM ATENDIMENTO",consulta_completa__11[[#This Row],[14 - Inst. Atuando no Local]]),0)</f>
        <v>0</v>
      </c>
      <c r="CV725" s="86" t="str">
        <f t="shared" si="367"/>
        <v/>
      </c>
      <c r="CW725" s="86">
        <f>IFERROR(FIND("IBAMA",consulta_completa__11[[#This Row],[14 - Inst. Atuando no Local]]),0)</f>
        <v>0</v>
      </c>
      <c r="CX725" s="86" t="str">
        <f t="shared" si="368"/>
        <v/>
      </c>
      <c r="CY725" s="86" t="str">
        <f>IF(consulta_completa__11[[#This Row],[14 - Inst. Atuando no Local]]="","X","")</f>
        <v>X</v>
      </c>
      <c r="CZ725" s="86">
        <f>IFERROR(FIND("OUTRA (S)",consulta_completa__11[[#This Row],[14 - Inst. Atuando no Local]]),0)</f>
        <v>0</v>
      </c>
      <c r="DA725" s="86" t="str">
        <f t="shared" si="369"/>
        <v/>
      </c>
      <c r="DB725" s="37" t="str">
        <f t="shared" si="370"/>
        <v>Sim</v>
      </c>
      <c r="DC725" s="37" t="str">
        <f t="shared" si="371"/>
        <v>Não</v>
      </c>
      <c r="DD725" s="37" t="str">
        <f t="shared" si="372"/>
        <v>Sim</v>
      </c>
      <c r="DE725" s="89" t="str">
        <f t="shared" si="343"/>
        <v/>
      </c>
    </row>
    <row r="726" spans="1:109">
      <c r="A726" s="15">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4">
        <f>IFERROR(FIND("Óbitos/feridos",consulta_completa__11[[#This Row],[13 - Ocorrências/Ambientes Atingidos]]),0)</f>
        <v>0</v>
      </c>
      <c r="AY726" s="85" t="str">
        <f t="shared" si="344"/>
        <v/>
      </c>
      <c r="AZ726" s="84">
        <f>IFERROR(FIND("População afetada/evacuada",consulta_completa__11[[#This Row],[13 - Ocorrências/Ambientes Atingidos]]),0)</f>
        <v>0</v>
      </c>
      <c r="BA726" s="84" t="str">
        <f t="shared" si="345"/>
        <v/>
      </c>
      <c r="BB726" s="84">
        <f>IFERROR(FIND("Suspensão de abastecimento de água",consulta_completa__11[[#This Row],[13 - Ocorrências/Ambientes Atingidos]]),0)</f>
        <v>0</v>
      </c>
      <c r="BC726" s="85" t="str">
        <f t="shared" si="373"/>
        <v/>
      </c>
      <c r="BD726" s="84">
        <f>IFERROR(FIND("Rio/córrego",consulta_completa__11[[#This Row],[13 - Ocorrências/Ambientes Atingidos]]),0)</f>
        <v>0</v>
      </c>
      <c r="BE726" s="85" t="str">
        <f t="shared" si="346"/>
        <v/>
      </c>
      <c r="BF726" s="84">
        <f>IFERROR(FIND("Lago",consulta_completa__11[[#This Row],[13 - Ocorrências/Ambientes Atingidos]]),0)</f>
        <v>0</v>
      </c>
      <c r="BG726" s="85" t="str">
        <f t="shared" si="347"/>
        <v/>
      </c>
      <c r="BH726" s="84">
        <f>IFERROR(FIND("Mar",consulta_completa__11[[#This Row],[13 - Ocorrências/Ambientes Atingidos]]),0)</f>
        <v>0</v>
      </c>
      <c r="BI726" s="85" t="str">
        <f t="shared" si="348"/>
        <v/>
      </c>
      <c r="BJ726" s="84">
        <f>IFERROR(FIND("Praia",consulta_completa__11[[#This Row],[13 - Ocorrências/Ambientes Atingidos]]),0)</f>
        <v>0</v>
      </c>
      <c r="BK726" s="85" t="str">
        <f t="shared" si="349"/>
        <v/>
      </c>
      <c r="BL726" s="84">
        <f>IFERROR(FIND("Solo",consulta_completa__11[[#This Row],[13 - Ocorrências/Ambientes Atingidos]]),0)</f>
        <v>1</v>
      </c>
      <c r="BM726" s="85" t="str">
        <f t="shared" si="350"/>
        <v>X</v>
      </c>
      <c r="BN726" s="84">
        <f>IFERROR(FIND("Águas subterrâneas",consulta_completa__11[[#This Row],[13 - Ocorrências/Ambientes Atingidos]]),0)</f>
        <v>0</v>
      </c>
      <c r="BO726" s="85" t="str">
        <f t="shared" si="351"/>
        <v/>
      </c>
      <c r="BP726" s="84">
        <f>IFERROR(FIND("Atmosfera",consulta_completa__11[[#This Row],[13 - Ocorrências/Ambientes Atingidos]]),0)</f>
        <v>0</v>
      </c>
      <c r="BQ726" s="85" t="str">
        <f t="shared" si="352"/>
        <v/>
      </c>
      <c r="BR726" s="84">
        <f>IFERROR(FIND("Flora",consulta_completa__11[[#This Row],[13 - Ocorrências/Ambientes Atingidos]]),0)</f>
        <v>0</v>
      </c>
      <c r="BS726" s="85" t="str">
        <f t="shared" si="353"/>
        <v/>
      </c>
      <c r="BT726" s="84">
        <f>IFERROR(FIND("Fauna",consulta_completa__11[[#This Row],[13 - Ocorrências/Ambientes Atingidos]]),0)</f>
        <v>0</v>
      </c>
      <c r="BU726" s="85" t="str">
        <f t="shared" si="354"/>
        <v/>
      </c>
      <c r="BV726" s="84">
        <f>IFERROR(FIND("UC federal",consulta_completa__11[[#This Row],[13 - Ocorrências/Ambientes Atingidos]]),0)</f>
        <v>0</v>
      </c>
      <c r="BW726" s="85" t="str">
        <f t="shared" si="355"/>
        <v/>
      </c>
      <c r="BX726" s="84">
        <f>IFERROR(FIND("UC estadual/municipal",consulta_completa__11[[#This Row],[13 - Ocorrências/Ambientes Atingidos]]),0)</f>
        <v>0</v>
      </c>
      <c r="BY726" s="85" t="str">
        <f t="shared" si="356"/>
        <v/>
      </c>
      <c r="BZ726" s="84">
        <f>IFERROR(FIND("Outro(s)",consulta_completa__11[[#This Row],[13 - Ocorrências/Ambientes Atingidos]]),0)</f>
        <v>0</v>
      </c>
      <c r="CA726" s="85" t="str">
        <f t="shared" si="357"/>
        <v/>
      </c>
      <c r="CB726" s="84">
        <f>IFERROR(FIND("Sem dano",consulta_completa__11[[#This Row],[13 - Ocorrências/Ambientes Atingidos]]),0)</f>
        <v>0</v>
      </c>
      <c r="CC726" s="85" t="str">
        <f t="shared" si="358"/>
        <v/>
      </c>
      <c r="CD726" s="84" t="str">
        <f>IF(consulta_completa__11[[#This Row],[13 - Ocorrências/Ambientes Atingidos]]="","X","")</f>
        <v/>
      </c>
      <c r="CE726" s="86">
        <f>IFERROR(FIND("IBAMA",consulta_completa__11[[#This Row],[14 - Inst. Atuando no Local]]),0)</f>
        <v>0</v>
      </c>
      <c r="CF726" s="86" t="str">
        <f t="shared" si="359"/>
        <v/>
      </c>
      <c r="CG726" s="86">
        <f>IFERROR(FIND("OEMA",consulta_completa__11[[#This Row],[14 - Inst. Atuando no Local]]),0)</f>
        <v>0</v>
      </c>
      <c r="CH726" s="86" t="str">
        <f t="shared" si="360"/>
        <v/>
      </c>
      <c r="CI726" s="86">
        <f>IFERROR(FIND("DEFESA CIVIL",consulta_completa__11[[#This Row],[14 - Inst. Atuando no Local]]),0)</f>
        <v>0</v>
      </c>
      <c r="CJ726" s="86" t="str">
        <f t="shared" si="361"/>
        <v/>
      </c>
      <c r="CK726" s="86">
        <f>IFERROR(FIND("CORPO DE BOMBEIROS",consulta_completa__11[[#This Row],[14 - Inst. Atuando no Local]]),0)</f>
        <v>0</v>
      </c>
      <c r="CL726" s="86" t="str">
        <f t="shared" si="362"/>
        <v/>
      </c>
      <c r="CM726" s="86">
        <f>IFERROR(FIND("POLÍCIA RODOVIÁRIA",consulta_completa__11[[#This Row],[14 - Inst. Atuando no Local]]),0)</f>
        <v>0</v>
      </c>
      <c r="CN726" s="86" t="str">
        <f t="shared" si="363"/>
        <v/>
      </c>
      <c r="CO726" s="86">
        <f>IFERROR(FIND("POLÍCIA MILITAR",consulta_completa__11[[#This Row],[14 - Inst. Atuando no Local]]),0)</f>
        <v>0</v>
      </c>
      <c r="CP726" s="86" t="str">
        <f t="shared" si="364"/>
        <v/>
      </c>
      <c r="CQ726" s="86">
        <f>IFERROR(FIND("POLÍCIA CIVIL",consulta_completa__11[[#This Row],[14 - Inst. Atuando no Local]]),0)</f>
        <v>0</v>
      </c>
      <c r="CR726" s="86" t="str">
        <f t="shared" si="365"/>
        <v/>
      </c>
      <c r="CS726" s="86">
        <f>IFERROR(FIND("MARINHA DO BRASIL",consulta_completa__11[[#This Row],[14 - Inst. Atuando no Local]]),0)</f>
        <v>0</v>
      </c>
      <c r="CT726" s="86" t="str">
        <f t="shared" si="366"/>
        <v/>
      </c>
      <c r="CU726" s="86">
        <f>IFERROR(FIND("EMPRESA ESPECIALIZADA EM ATENDIMENTO",consulta_completa__11[[#This Row],[14 - Inst. Atuando no Local]]),0)</f>
        <v>0</v>
      </c>
      <c r="CV726" s="86" t="str">
        <f t="shared" si="367"/>
        <v/>
      </c>
      <c r="CW726" s="86">
        <f>IFERROR(FIND("IBAMA",consulta_completa__11[[#This Row],[14 - Inst. Atuando no Local]]),0)</f>
        <v>0</v>
      </c>
      <c r="CX726" s="86" t="str">
        <f t="shared" si="368"/>
        <v/>
      </c>
      <c r="CY726" s="86" t="str">
        <f>IF(consulta_completa__11[[#This Row],[14 - Inst. Atuando no Local]]="","X","")</f>
        <v/>
      </c>
      <c r="CZ726" s="86">
        <f>IFERROR(FIND("OUTRA (S)",consulta_completa__11[[#This Row],[14 - Inst. Atuando no Local]]),0)</f>
        <v>0</v>
      </c>
      <c r="DA726" s="86" t="str">
        <f t="shared" si="369"/>
        <v/>
      </c>
      <c r="DB726" s="37" t="str">
        <f t="shared" si="370"/>
        <v>Sim</v>
      </c>
      <c r="DC726" s="37" t="str">
        <f t="shared" si="371"/>
        <v>Não</v>
      </c>
      <c r="DD726" s="37" t="str">
        <f t="shared" si="372"/>
        <v>Sim</v>
      </c>
      <c r="DE726" s="89" t="str">
        <f t="shared" si="343"/>
        <v/>
      </c>
    </row>
    <row r="727" spans="1:109">
      <c r="A727" s="15">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4">
        <f>IFERROR(FIND("Óbitos/feridos",consulta_completa__11[[#This Row],[13 - Ocorrências/Ambientes Atingidos]]),0)</f>
        <v>0</v>
      </c>
      <c r="AY727" s="85" t="str">
        <f t="shared" si="344"/>
        <v/>
      </c>
      <c r="AZ727" s="84">
        <f>IFERROR(FIND("População afetada/evacuada",consulta_completa__11[[#This Row],[13 - Ocorrências/Ambientes Atingidos]]),0)</f>
        <v>0</v>
      </c>
      <c r="BA727" s="84" t="str">
        <f t="shared" si="345"/>
        <v/>
      </c>
      <c r="BB727" s="84">
        <f>IFERROR(FIND("Suspensão de abastecimento de água",consulta_completa__11[[#This Row],[13 - Ocorrências/Ambientes Atingidos]]),0)</f>
        <v>0</v>
      </c>
      <c r="BC727" s="85" t="str">
        <f t="shared" si="373"/>
        <v/>
      </c>
      <c r="BD727" s="84">
        <f>IFERROR(FIND("Rio/córrego",consulta_completa__11[[#This Row],[13 - Ocorrências/Ambientes Atingidos]]),0)</f>
        <v>0</v>
      </c>
      <c r="BE727" s="85" t="str">
        <f t="shared" si="346"/>
        <v/>
      </c>
      <c r="BF727" s="84">
        <f>IFERROR(FIND("Lago",consulta_completa__11[[#This Row],[13 - Ocorrências/Ambientes Atingidos]]),0)</f>
        <v>0</v>
      </c>
      <c r="BG727" s="85" t="str">
        <f t="shared" si="347"/>
        <v/>
      </c>
      <c r="BH727" s="84">
        <f>IFERROR(FIND("Mar",consulta_completa__11[[#This Row],[13 - Ocorrências/Ambientes Atingidos]]),0)</f>
        <v>1</v>
      </c>
      <c r="BI727" s="85" t="str">
        <f t="shared" si="348"/>
        <v>X</v>
      </c>
      <c r="BJ727" s="84">
        <f>IFERROR(FIND("Praia",consulta_completa__11[[#This Row],[13 - Ocorrências/Ambientes Atingidos]]),0)</f>
        <v>0</v>
      </c>
      <c r="BK727" s="85" t="str">
        <f t="shared" si="349"/>
        <v/>
      </c>
      <c r="BL727" s="84">
        <f>IFERROR(FIND("Solo",consulta_completa__11[[#This Row],[13 - Ocorrências/Ambientes Atingidos]]),0)</f>
        <v>0</v>
      </c>
      <c r="BM727" s="85" t="str">
        <f t="shared" si="350"/>
        <v/>
      </c>
      <c r="BN727" s="84">
        <f>IFERROR(FIND("Águas subterrâneas",consulta_completa__11[[#This Row],[13 - Ocorrências/Ambientes Atingidos]]),0)</f>
        <v>0</v>
      </c>
      <c r="BO727" s="85" t="str">
        <f t="shared" si="351"/>
        <v/>
      </c>
      <c r="BP727" s="84">
        <f>IFERROR(FIND("Atmosfera",consulta_completa__11[[#This Row],[13 - Ocorrências/Ambientes Atingidos]]),0)</f>
        <v>0</v>
      </c>
      <c r="BQ727" s="85" t="str">
        <f t="shared" si="352"/>
        <v/>
      </c>
      <c r="BR727" s="84">
        <f>IFERROR(FIND("Flora",consulta_completa__11[[#This Row],[13 - Ocorrências/Ambientes Atingidos]]),0)</f>
        <v>0</v>
      </c>
      <c r="BS727" s="85" t="str">
        <f t="shared" si="353"/>
        <v/>
      </c>
      <c r="BT727" s="84">
        <f>IFERROR(FIND("Fauna",consulta_completa__11[[#This Row],[13 - Ocorrências/Ambientes Atingidos]]),0)</f>
        <v>0</v>
      </c>
      <c r="BU727" s="85" t="str">
        <f t="shared" si="354"/>
        <v/>
      </c>
      <c r="BV727" s="84">
        <f>IFERROR(FIND("UC federal",consulta_completa__11[[#This Row],[13 - Ocorrências/Ambientes Atingidos]]),0)</f>
        <v>0</v>
      </c>
      <c r="BW727" s="85" t="str">
        <f t="shared" si="355"/>
        <v/>
      </c>
      <c r="BX727" s="84">
        <f>IFERROR(FIND("UC estadual/municipal",consulta_completa__11[[#This Row],[13 - Ocorrências/Ambientes Atingidos]]),0)</f>
        <v>0</v>
      </c>
      <c r="BY727" s="85" t="str">
        <f t="shared" si="356"/>
        <v/>
      </c>
      <c r="BZ727" s="84">
        <f>IFERROR(FIND("Outro(s)",consulta_completa__11[[#This Row],[13 - Ocorrências/Ambientes Atingidos]]),0)</f>
        <v>0</v>
      </c>
      <c r="CA727" s="85" t="str">
        <f t="shared" si="357"/>
        <v/>
      </c>
      <c r="CB727" s="84">
        <f>IFERROR(FIND("Sem dano",consulta_completa__11[[#This Row],[13 - Ocorrências/Ambientes Atingidos]]),0)</f>
        <v>0</v>
      </c>
      <c r="CC727" s="85" t="str">
        <f t="shared" si="358"/>
        <v/>
      </c>
      <c r="CD727" s="84" t="str">
        <f>IF(consulta_completa__11[[#This Row],[13 - Ocorrências/Ambientes Atingidos]]="","X","")</f>
        <v/>
      </c>
      <c r="CE727" s="86">
        <f>IFERROR(FIND("IBAMA",consulta_completa__11[[#This Row],[14 - Inst. Atuando no Local]]),0)</f>
        <v>0</v>
      </c>
      <c r="CF727" s="86" t="str">
        <f t="shared" si="359"/>
        <v/>
      </c>
      <c r="CG727" s="86">
        <f>IFERROR(FIND("OEMA",consulta_completa__11[[#This Row],[14 - Inst. Atuando no Local]]),0)</f>
        <v>0</v>
      </c>
      <c r="CH727" s="86" t="str">
        <f t="shared" si="360"/>
        <v/>
      </c>
      <c r="CI727" s="86">
        <f>IFERROR(FIND("DEFESA CIVIL",consulta_completa__11[[#This Row],[14 - Inst. Atuando no Local]]),0)</f>
        <v>0</v>
      </c>
      <c r="CJ727" s="86" t="str">
        <f t="shared" si="361"/>
        <v/>
      </c>
      <c r="CK727" s="86">
        <f>IFERROR(FIND("CORPO DE BOMBEIROS",consulta_completa__11[[#This Row],[14 - Inst. Atuando no Local]]),0)</f>
        <v>0</v>
      </c>
      <c r="CL727" s="86" t="str">
        <f t="shared" si="362"/>
        <v/>
      </c>
      <c r="CM727" s="86">
        <f>IFERROR(FIND("POLÍCIA RODOVIÁRIA",consulta_completa__11[[#This Row],[14 - Inst. Atuando no Local]]),0)</f>
        <v>0</v>
      </c>
      <c r="CN727" s="86" t="str">
        <f t="shared" si="363"/>
        <v/>
      </c>
      <c r="CO727" s="86">
        <f>IFERROR(FIND("POLÍCIA MILITAR",consulta_completa__11[[#This Row],[14 - Inst. Atuando no Local]]),0)</f>
        <v>0</v>
      </c>
      <c r="CP727" s="86" t="str">
        <f t="shared" si="364"/>
        <v/>
      </c>
      <c r="CQ727" s="86">
        <f>IFERROR(FIND("POLÍCIA CIVIL",consulta_completa__11[[#This Row],[14 - Inst. Atuando no Local]]),0)</f>
        <v>0</v>
      </c>
      <c r="CR727" s="86" t="str">
        <f t="shared" si="365"/>
        <v/>
      </c>
      <c r="CS727" s="86">
        <f>IFERROR(FIND("MARINHA DO BRASIL",consulta_completa__11[[#This Row],[14 - Inst. Atuando no Local]]),0)</f>
        <v>0</v>
      </c>
      <c r="CT727" s="86" t="str">
        <f t="shared" si="366"/>
        <v/>
      </c>
      <c r="CU727" s="86">
        <f>IFERROR(FIND("EMPRESA ESPECIALIZADA EM ATENDIMENTO",consulta_completa__11[[#This Row],[14 - Inst. Atuando no Local]]),0)</f>
        <v>0</v>
      </c>
      <c r="CV727" s="86" t="str">
        <f t="shared" si="367"/>
        <v/>
      </c>
      <c r="CW727" s="86">
        <f>IFERROR(FIND("IBAMA",consulta_completa__11[[#This Row],[14 - Inst. Atuando no Local]]),0)</f>
        <v>0</v>
      </c>
      <c r="CX727" s="86" t="str">
        <f t="shared" si="368"/>
        <v/>
      </c>
      <c r="CY727" s="86" t="str">
        <f>IF(consulta_completa__11[[#This Row],[14 - Inst. Atuando no Local]]="","X","")</f>
        <v/>
      </c>
      <c r="CZ727" s="86">
        <f>IFERROR(FIND("OUTRA (S)",consulta_completa__11[[#This Row],[14 - Inst. Atuando no Local]]),0)</f>
        <v>0</v>
      </c>
      <c r="DA727" s="86" t="str">
        <f t="shared" si="369"/>
        <v/>
      </c>
      <c r="DB727" s="37" t="str">
        <f t="shared" si="370"/>
        <v>Sim</v>
      </c>
      <c r="DC727" s="37" t="str">
        <f t="shared" si="371"/>
        <v>Não</v>
      </c>
      <c r="DD727" s="37" t="str">
        <f t="shared" si="372"/>
        <v>Sim</v>
      </c>
      <c r="DE727" s="89" t="str">
        <f t="shared" si="343"/>
        <v/>
      </c>
    </row>
    <row r="728" spans="1:109">
      <c r="A728" s="15">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4">
        <f>IFERROR(FIND("Óbitos/feridos",consulta_completa__11[[#This Row],[13 - Ocorrências/Ambientes Atingidos]]),0)</f>
        <v>0</v>
      </c>
      <c r="AY728" s="85" t="str">
        <f t="shared" si="344"/>
        <v/>
      </c>
      <c r="AZ728" s="84">
        <f>IFERROR(FIND("População afetada/evacuada",consulta_completa__11[[#This Row],[13 - Ocorrências/Ambientes Atingidos]]),0)</f>
        <v>0</v>
      </c>
      <c r="BA728" s="84" t="str">
        <f t="shared" si="345"/>
        <v/>
      </c>
      <c r="BB728" s="84">
        <f>IFERROR(FIND("Suspensão de abastecimento de água",consulta_completa__11[[#This Row],[13 - Ocorrências/Ambientes Atingidos]]),0)</f>
        <v>0</v>
      </c>
      <c r="BC728" s="85" t="str">
        <f t="shared" si="373"/>
        <v/>
      </c>
      <c r="BD728" s="84">
        <f>IFERROR(FIND("Rio/córrego",consulta_completa__11[[#This Row],[13 - Ocorrências/Ambientes Atingidos]]),0)</f>
        <v>0</v>
      </c>
      <c r="BE728" s="85" t="str">
        <f t="shared" si="346"/>
        <v/>
      </c>
      <c r="BF728" s="84">
        <f>IFERROR(FIND("Lago",consulta_completa__11[[#This Row],[13 - Ocorrências/Ambientes Atingidos]]),0)</f>
        <v>0</v>
      </c>
      <c r="BG728" s="85" t="str">
        <f t="shared" si="347"/>
        <v/>
      </c>
      <c r="BH728" s="84">
        <f>IFERROR(FIND("Mar",consulta_completa__11[[#This Row],[13 - Ocorrências/Ambientes Atingidos]]),0)</f>
        <v>1</v>
      </c>
      <c r="BI728" s="85" t="str">
        <f t="shared" si="348"/>
        <v>X</v>
      </c>
      <c r="BJ728" s="84">
        <f>IFERROR(FIND("Praia",consulta_completa__11[[#This Row],[13 - Ocorrências/Ambientes Atingidos]]),0)</f>
        <v>0</v>
      </c>
      <c r="BK728" s="85" t="str">
        <f t="shared" si="349"/>
        <v/>
      </c>
      <c r="BL728" s="84">
        <f>IFERROR(FIND("Solo",consulta_completa__11[[#This Row],[13 - Ocorrências/Ambientes Atingidos]]),0)</f>
        <v>0</v>
      </c>
      <c r="BM728" s="85" t="str">
        <f t="shared" si="350"/>
        <v/>
      </c>
      <c r="BN728" s="84">
        <f>IFERROR(FIND("Águas subterrâneas",consulta_completa__11[[#This Row],[13 - Ocorrências/Ambientes Atingidos]]),0)</f>
        <v>0</v>
      </c>
      <c r="BO728" s="85" t="str">
        <f t="shared" si="351"/>
        <v/>
      </c>
      <c r="BP728" s="84">
        <f>IFERROR(FIND("Atmosfera",consulta_completa__11[[#This Row],[13 - Ocorrências/Ambientes Atingidos]]),0)</f>
        <v>0</v>
      </c>
      <c r="BQ728" s="85" t="str">
        <f t="shared" si="352"/>
        <v/>
      </c>
      <c r="BR728" s="84">
        <f>IFERROR(FIND("Flora",consulta_completa__11[[#This Row],[13 - Ocorrências/Ambientes Atingidos]]),0)</f>
        <v>0</v>
      </c>
      <c r="BS728" s="85" t="str">
        <f t="shared" si="353"/>
        <v/>
      </c>
      <c r="BT728" s="84">
        <f>IFERROR(FIND("Fauna",consulta_completa__11[[#This Row],[13 - Ocorrências/Ambientes Atingidos]]),0)</f>
        <v>0</v>
      </c>
      <c r="BU728" s="85" t="str">
        <f t="shared" si="354"/>
        <v/>
      </c>
      <c r="BV728" s="84">
        <f>IFERROR(FIND("UC federal",consulta_completa__11[[#This Row],[13 - Ocorrências/Ambientes Atingidos]]),0)</f>
        <v>0</v>
      </c>
      <c r="BW728" s="85" t="str">
        <f t="shared" si="355"/>
        <v/>
      </c>
      <c r="BX728" s="84">
        <f>IFERROR(FIND("UC estadual/municipal",consulta_completa__11[[#This Row],[13 - Ocorrências/Ambientes Atingidos]]),0)</f>
        <v>0</v>
      </c>
      <c r="BY728" s="85" t="str">
        <f t="shared" si="356"/>
        <v/>
      </c>
      <c r="BZ728" s="84">
        <f>IFERROR(FIND("Outro(s)",consulta_completa__11[[#This Row],[13 - Ocorrências/Ambientes Atingidos]]),0)</f>
        <v>0</v>
      </c>
      <c r="CA728" s="85" t="str">
        <f t="shared" si="357"/>
        <v/>
      </c>
      <c r="CB728" s="84">
        <f>IFERROR(FIND("Sem dano",consulta_completa__11[[#This Row],[13 - Ocorrências/Ambientes Atingidos]]),0)</f>
        <v>0</v>
      </c>
      <c r="CC728" s="85" t="str">
        <f t="shared" si="358"/>
        <v/>
      </c>
      <c r="CD728" s="84" t="str">
        <f>IF(consulta_completa__11[[#This Row],[13 - Ocorrências/Ambientes Atingidos]]="","X","")</f>
        <v/>
      </c>
      <c r="CE728" s="86">
        <f>IFERROR(FIND("IBAMA",consulta_completa__11[[#This Row],[14 - Inst. Atuando no Local]]),0)</f>
        <v>0</v>
      </c>
      <c r="CF728" s="86" t="str">
        <f t="shared" si="359"/>
        <v/>
      </c>
      <c r="CG728" s="86">
        <f>IFERROR(FIND("OEMA",consulta_completa__11[[#This Row],[14 - Inst. Atuando no Local]]),0)</f>
        <v>0</v>
      </c>
      <c r="CH728" s="86" t="str">
        <f t="shared" si="360"/>
        <v/>
      </c>
      <c r="CI728" s="86">
        <f>IFERROR(FIND("DEFESA CIVIL",consulta_completa__11[[#This Row],[14 - Inst. Atuando no Local]]),0)</f>
        <v>0</v>
      </c>
      <c r="CJ728" s="86" t="str">
        <f t="shared" si="361"/>
        <v/>
      </c>
      <c r="CK728" s="86">
        <f>IFERROR(FIND("CORPO DE BOMBEIROS",consulta_completa__11[[#This Row],[14 - Inst. Atuando no Local]]),0)</f>
        <v>0</v>
      </c>
      <c r="CL728" s="86" t="str">
        <f t="shared" si="362"/>
        <v/>
      </c>
      <c r="CM728" s="86">
        <f>IFERROR(FIND("POLÍCIA RODOVIÁRIA",consulta_completa__11[[#This Row],[14 - Inst. Atuando no Local]]),0)</f>
        <v>0</v>
      </c>
      <c r="CN728" s="86" t="str">
        <f t="shared" si="363"/>
        <v/>
      </c>
      <c r="CO728" s="86">
        <f>IFERROR(FIND("POLÍCIA MILITAR",consulta_completa__11[[#This Row],[14 - Inst. Atuando no Local]]),0)</f>
        <v>0</v>
      </c>
      <c r="CP728" s="86" t="str">
        <f t="shared" si="364"/>
        <v/>
      </c>
      <c r="CQ728" s="86">
        <f>IFERROR(FIND("POLÍCIA CIVIL",consulta_completa__11[[#This Row],[14 - Inst. Atuando no Local]]),0)</f>
        <v>0</v>
      </c>
      <c r="CR728" s="86" t="str">
        <f t="shared" si="365"/>
        <v/>
      </c>
      <c r="CS728" s="86">
        <f>IFERROR(FIND("MARINHA DO BRASIL",consulta_completa__11[[#This Row],[14 - Inst. Atuando no Local]]),0)</f>
        <v>0</v>
      </c>
      <c r="CT728" s="86" t="str">
        <f t="shared" si="366"/>
        <v/>
      </c>
      <c r="CU728" s="86">
        <f>IFERROR(FIND("EMPRESA ESPECIALIZADA EM ATENDIMENTO",consulta_completa__11[[#This Row],[14 - Inst. Atuando no Local]]),0)</f>
        <v>0</v>
      </c>
      <c r="CV728" s="86" t="str">
        <f t="shared" si="367"/>
        <v/>
      </c>
      <c r="CW728" s="86">
        <f>IFERROR(FIND("IBAMA",consulta_completa__11[[#This Row],[14 - Inst. Atuando no Local]]),0)</f>
        <v>0</v>
      </c>
      <c r="CX728" s="86" t="str">
        <f t="shared" si="368"/>
        <v/>
      </c>
      <c r="CY728" s="86" t="str">
        <f>IF(consulta_completa__11[[#This Row],[14 - Inst. Atuando no Local]]="","X","")</f>
        <v/>
      </c>
      <c r="CZ728" s="86">
        <f>IFERROR(FIND("OUTRA (S)",consulta_completa__11[[#This Row],[14 - Inst. Atuando no Local]]),0)</f>
        <v>0</v>
      </c>
      <c r="DA728" s="86" t="str">
        <f t="shared" si="369"/>
        <v/>
      </c>
      <c r="DB728" s="37" t="str">
        <f t="shared" si="370"/>
        <v>Sim</v>
      </c>
      <c r="DC728" s="37" t="str">
        <f t="shared" si="371"/>
        <v>Não</v>
      </c>
      <c r="DD728" s="37" t="str">
        <f t="shared" si="372"/>
        <v>Sim</v>
      </c>
      <c r="DE728" s="89" t="str">
        <f t="shared" si="343"/>
        <v/>
      </c>
    </row>
    <row r="729" spans="1:109">
      <c r="A729" s="15">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4">
        <f>IFERROR(FIND("Óbitos/feridos",consulta_completa__11[[#This Row],[13 - Ocorrências/Ambientes Atingidos]]),0)</f>
        <v>0</v>
      </c>
      <c r="AY729" s="85" t="str">
        <f t="shared" si="344"/>
        <v/>
      </c>
      <c r="AZ729" s="84">
        <f>IFERROR(FIND("População afetada/evacuada",consulta_completa__11[[#This Row],[13 - Ocorrências/Ambientes Atingidos]]),0)</f>
        <v>0</v>
      </c>
      <c r="BA729" s="84" t="str">
        <f t="shared" si="345"/>
        <v/>
      </c>
      <c r="BB729" s="84">
        <f>IFERROR(FIND("Suspensão de abastecimento de água",consulta_completa__11[[#This Row],[13 - Ocorrências/Ambientes Atingidos]]),0)</f>
        <v>0</v>
      </c>
      <c r="BC729" s="85" t="str">
        <f t="shared" si="373"/>
        <v/>
      </c>
      <c r="BD729" s="84">
        <f>IFERROR(FIND("Rio/córrego",consulta_completa__11[[#This Row],[13 - Ocorrências/Ambientes Atingidos]]),0)</f>
        <v>0</v>
      </c>
      <c r="BE729" s="85" t="str">
        <f t="shared" si="346"/>
        <v/>
      </c>
      <c r="BF729" s="84">
        <f>IFERROR(FIND("Lago",consulta_completa__11[[#This Row],[13 - Ocorrências/Ambientes Atingidos]]),0)</f>
        <v>0</v>
      </c>
      <c r="BG729" s="85" t="str">
        <f t="shared" si="347"/>
        <v/>
      </c>
      <c r="BH729" s="84">
        <f>IFERROR(FIND("Mar",consulta_completa__11[[#This Row],[13 - Ocorrências/Ambientes Atingidos]]),0)</f>
        <v>0</v>
      </c>
      <c r="BI729" s="85" t="str">
        <f t="shared" si="348"/>
        <v/>
      </c>
      <c r="BJ729" s="84">
        <f>IFERROR(FIND("Praia",consulta_completa__11[[#This Row],[13 - Ocorrências/Ambientes Atingidos]]),0)</f>
        <v>0</v>
      </c>
      <c r="BK729" s="85" t="str">
        <f t="shared" si="349"/>
        <v/>
      </c>
      <c r="BL729" s="84">
        <f>IFERROR(FIND("Solo",consulta_completa__11[[#This Row],[13 - Ocorrências/Ambientes Atingidos]]),0)</f>
        <v>1</v>
      </c>
      <c r="BM729" s="85" t="str">
        <f t="shared" si="350"/>
        <v>X</v>
      </c>
      <c r="BN729" s="84">
        <f>IFERROR(FIND("Águas subterrâneas",consulta_completa__11[[#This Row],[13 - Ocorrências/Ambientes Atingidos]]),0)</f>
        <v>0</v>
      </c>
      <c r="BO729" s="85" t="str">
        <f t="shared" si="351"/>
        <v/>
      </c>
      <c r="BP729" s="84">
        <f>IFERROR(FIND("Atmosfera",consulta_completa__11[[#This Row],[13 - Ocorrências/Ambientes Atingidos]]),0)</f>
        <v>0</v>
      </c>
      <c r="BQ729" s="85" t="str">
        <f t="shared" si="352"/>
        <v/>
      </c>
      <c r="BR729" s="84">
        <f>IFERROR(FIND("Flora",consulta_completa__11[[#This Row],[13 - Ocorrências/Ambientes Atingidos]]),0)</f>
        <v>0</v>
      </c>
      <c r="BS729" s="85" t="str">
        <f t="shared" si="353"/>
        <v/>
      </c>
      <c r="BT729" s="84">
        <f>IFERROR(FIND("Fauna",consulta_completa__11[[#This Row],[13 - Ocorrências/Ambientes Atingidos]]),0)</f>
        <v>0</v>
      </c>
      <c r="BU729" s="85" t="str">
        <f t="shared" si="354"/>
        <v/>
      </c>
      <c r="BV729" s="84">
        <f>IFERROR(FIND("UC federal",consulta_completa__11[[#This Row],[13 - Ocorrências/Ambientes Atingidos]]),0)</f>
        <v>0</v>
      </c>
      <c r="BW729" s="85" t="str">
        <f t="shared" si="355"/>
        <v/>
      </c>
      <c r="BX729" s="84">
        <f>IFERROR(FIND("UC estadual/municipal",consulta_completa__11[[#This Row],[13 - Ocorrências/Ambientes Atingidos]]),0)</f>
        <v>0</v>
      </c>
      <c r="BY729" s="85" t="str">
        <f t="shared" si="356"/>
        <v/>
      </c>
      <c r="BZ729" s="84">
        <f>IFERROR(FIND("Outro(s)",consulta_completa__11[[#This Row],[13 - Ocorrências/Ambientes Atingidos]]),0)</f>
        <v>0</v>
      </c>
      <c r="CA729" s="85" t="str">
        <f t="shared" si="357"/>
        <v/>
      </c>
      <c r="CB729" s="84">
        <f>IFERROR(FIND("Sem dano",consulta_completa__11[[#This Row],[13 - Ocorrências/Ambientes Atingidos]]),0)</f>
        <v>0</v>
      </c>
      <c r="CC729" s="85" t="str">
        <f t="shared" si="358"/>
        <v/>
      </c>
      <c r="CD729" s="84" t="str">
        <f>IF(consulta_completa__11[[#This Row],[13 - Ocorrências/Ambientes Atingidos]]="","X","")</f>
        <v/>
      </c>
      <c r="CE729" s="86">
        <f>IFERROR(FIND("IBAMA",consulta_completa__11[[#This Row],[14 - Inst. Atuando no Local]]),0)</f>
        <v>0</v>
      </c>
      <c r="CF729" s="86" t="str">
        <f t="shared" si="359"/>
        <v/>
      </c>
      <c r="CG729" s="86">
        <f>IFERROR(FIND("OEMA",consulta_completa__11[[#This Row],[14 - Inst. Atuando no Local]]),0)</f>
        <v>0</v>
      </c>
      <c r="CH729" s="86" t="str">
        <f t="shared" si="360"/>
        <v/>
      </c>
      <c r="CI729" s="86">
        <f>IFERROR(FIND("DEFESA CIVIL",consulta_completa__11[[#This Row],[14 - Inst. Atuando no Local]]),0)</f>
        <v>0</v>
      </c>
      <c r="CJ729" s="86" t="str">
        <f t="shared" si="361"/>
        <v/>
      </c>
      <c r="CK729" s="86">
        <f>IFERROR(FIND("CORPO DE BOMBEIROS",consulta_completa__11[[#This Row],[14 - Inst. Atuando no Local]]),0)</f>
        <v>0</v>
      </c>
      <c r="CL729" s="86" t="str">
        <f t="shared" si="362"/>
        <v/>
      </c>
      <c r="CM729" s="86">
        <f>IFERROR(FIND("POLÍCIA RODOVIÁRIA",consulta_completa__11[[#This Row],[14 - Inst. Atuando no Local]]),0)</f>
        <v>0</v>
      </c>
      <c r="CN729" s="86" t="str">
        <f t="shared" si="363"/>
        <v/>
      </c>
      <c r="CO729" s="86">
        <f>IFERROR(FIND("POLÍCIA MILITAR",consulta_completa__11[[#This Row],[14 - Inst. Atuando no Local]]),0)</f>
        <v>0</v>
      </c>
      <c r="CP729" s="86" t="str">
        <f t="shared" si="364"/>
        <v/>
      </c>
      <c r="CQ729" s="86">
        <f>IFERROR(FIND("POLÍCIA CIVIL",consulta_completa__11[[#This Row],[14 - Inst. Atuando no Local]]),0)</f>
        <v>0</v>
      </c>
      <c r="CR729" s="86" t="str">
        <f t="shared" si="365"/>
        <v/>
      </c>
      <c r="CS729" s="86">
        <f>IFERROR(FIND("MARINHA DO BRASIL",consulta_completa__11[[#This Row],[14 - Inst. Atuando no Local]]),0)</f>
        <v>0</v>
      </c>
      <c r="CT729" s="86" t="str">
        <f t="shared" si="366"/>
        <v/>
      </c>
      <c r="CU729" s="86">
        <f>IFERROR(FIND("EMPRESA ESPECIALIZADA EM ATENDIMENTO",consulta_completa__11[[#This Row],[14 - Inst. Atuando no Local]]),0)</f>
        <v>0</v>
      </c>
      <c r="CV729" s="86" t="str">
        <f t="shared" si="367"/>
        <v/>
      </c>
      <c r="CW729" s="86">
        <f>IFERROR(FIND("IBAMA",consulta_completa__11[[#This Row],[14 - Inst. Atuando no Local]]),0)</f>
        <v>0</v>
      </c>
      <c r="CX729" s="86" t="str">
        <f t="shared" si="368"/>
        <v/>
      </c>
      <c r="CY729" s="86" t="str">
        <f>IF(consulta_completa__11[[#This Row],[14 - Inst. Atuando no Local]]="","X","")</f>
        <v/>
      </c>
      <c r="CZ729" s="86">
        <f>IFERROR(FIND("OUTRA (S)",consulta_completa__11[[#This Row],[14 - Inst. Atuando no Local]]),0)</f>
        <v>0</v>
      </c>
      <c r="DA729" s="86" t="str">
        <f t="shared" si="369"/>
        <v/>
      </c>
      <c r="DB729" s="37" t="str">
        <f t="shared" si="370"/>
        <v>Sim</v>
      </c>
      <c r="DC729" s="37" t="str">
        <f t="shared" si="371"/>
        <v>Não</v>
      </c>
      <c r="DD729" s="37" t="str">
        <f t="shared" si="372"/>
        <v>Sim</v>
      </c>
      <c r="DE729" s="89" t="str">
        <f t="shared" si="343"/>
        <v/>
      </c>
    </row>
    <row r="730" spans="1:109">
      <c r="A730" s="15">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4">
        <f>IFERROR(FIND("Óbitos/feridos",consulta_completa__11[[#This Row],[13 - Ocorrências/Ambientes Atingidos]]),0)</f>
        <v>0</v>
      </c>
      <c r="AY730" s="85" t="str">
        <f t="shared" si="344"/>
        <v/>
      </c>
      <c r="AZ730" s="84">
        <f>IFERROR(FIND("População afetada/evacuada",consulta_completa__11[[#This Row],[13 - Ocorrências/Ambientes Atingidos]]),0)</f>
        <v>0</v>
      </c>
      <c r="BA730" s="84" t="str">
        <f t="shared" si="345"/>
        <v/>
      </c>
      <c r="BB730" s="84">
        <f>IFERROR(FIND("Suspensão de abastecimento de água",consulta_completa__11[[#This Row],[13 - Ocorrências/Ambientes Atingidos]]),0)</f>
        <v>0</v>
      </c>
      <c r="BC730" s="85" t="str">
        <f t="shared" si="373"/>
        <v/>
      </c>
      <c r="BD730" s="84">
        <f>IFERROR(FIND("Rio/córrego",consulta_completa__11[[#This Row],[13 - Ocorrências/Ambientes Atingidos]]),0)</f>
        <v>0</v>
      </c>
      <c r="BE730" s="85" t="str">
        <f t="shared" si="346"/>
        <v/>
      </c>
      <c r="BF730" s="84">
        <f>IFERROR(FIND("Lago",consulta_completa__11[[#This Row],[13 - Ocorrências/Ambientes Atingidos]]),0)</f>
        <v>0</v>
      </c>
      <c r="BG730" s="85" t="str">
        <f t="shared" si="347"/>
        <v/>
      </c>
      <c r="BH730" s="84">
        <f>IFERROR(FIND("Mar",consulta_completa__11[[#This Row],[13 - Ocorrências/Ambientes Atingidos]]),0)</f>
        <v>1</v>
      </c>
      <c r="BI730" s="85" t="str">
        <f t="shared" si="348"/>
        <v>X</v>
      </c>
      <c r="BJ730" s="84">
        <f>IFERROR(FIND("Praia",consulta_completa__11[[#This Row],[13 - Ocorrências/Ambientes Atingidos]]),0)</f>
        <v>0</v>
      </c>
      <c r="BK730" s="85" t="str">
        <f t="shared" si="349"/>
        <v/>
      </c>
      <c r="BL730" s="84">
        <f>IFERROR(FIND("Solo",consulta_completa__11[[#This Row],[13 - Ocorrências/Ambientes Atingidos]]),0)</f>
        <v>0</v>
      </c>
      <c r="BM730" s="85" t="str">
        <f t="shared" si="350"/>
        <v/>
      </c>
      <c r="BN730" s="84">
        <f>IFERROR(FIND("Águas subterrâneas",consulta_completa__11[[#This Row],[13 - Ocorrências/Ambientes Atingidos]]),0)</f>
        <v>0</v>
      </c>
      <c r="BO730" s="85" t="str">
        <f t="shared" si="351"/>
        <v/>
      </c>
      <c r="BP730" s="84">
        <f>IFERROR(FIND("Atmosfera",consulta_completa__11[[#This Row],[13 - Ocorrências/Ambientes Atingidos]]),0)</f>
        <v>0</v>
      </c>
      <c r="BQ730" s="85" t="str">
        <f t="shared" si="352"/>
        <v/>
      </c>
      <c r="BR730" s="84">
        <f>IFERROR(FIND("Flora",consulta_completa__11[[#This Row],[13 - Ocorrências/Ambientes Atingidos]]),0)</f>
        <v>0</v>
      </c>
      <c r="BS730" s="85" t="str">
        <f t="shared" si="353"/>
        <v/>
      </c>
      <c r="BT730" s="84">
        <f>IFERROR(FIND("Fauna",consulta_completa__11[[#This Row],[13 - Ocorrências/Ambientes Atingidos]]),0)</f>
        <v>0</v>
      </c>
      <c r="BU730" s="85" t="str">
        <f t="shared" si="354"/>
        <v/>
      </c>
      <c r="BV730" s="84">
        <f>IFERROR(FIND("UC federal",consulta_completa__11[[#This Row],[13 - Ocorrências/Ambientes Atingidos]]),0)</f>
        <v>0</v>
      </c>
      <c r="BW730" s="85" t="str">
        <f t="shared" si="355"/>
        <v/>
      </c>
      <c r="BX730" s="84">
        <f>IFERROR(FIND("UC estadual/municipal",consulta_completa__11[[#This Row],[13 - Ocorrências/Ambientes Atingidos]]),0)</f>
        <v>0</v>
      </c>
      <c r="BY730" s="85" t="str">
        <f t="shared" si="356"/>
        <v/>
      </c>
      <c r="BZ730" s="84">
        <f>IFERROR(FIND("Outro(s)",consulta_completa__11[[#This Row],[13 - Ocorrências/Ambientes Atingidos]]),0)</f>
        <v>0</v>
      </c>
      <c r="CA730" s="85" t="str">
        <f t="shared" si="357"/>
        <v/>
      </c>
      <c r="CB730" s="84">
        <f>IFERROR(FIND("Sem dano",consulta_completa__11[[#This Row],[13 - Ocorrências/Ambientes Atingidos]]),0)</f>
        <v>0</v>
      </c>
      <c r="CC730" s="85" t="str">
        <f t="shared" si="358"/>
        <v/>
      </c>
      <c r="CD730" s="84" t="str">
        <f>IF(consulta_completa__11[[#This Row],[13 - Ocorrências/Ambientes Atingidos]]="","X","")</f>
        <v/>
      </c>
      <c r="CE730" s="86">
        <f>IFERROR(FIND("IBAMA",consulta_completa__11[[#This Row],[14 - Inst. Atuando no Local]]),0)</f>
        <v>0</v>
      </c>
      <c r="CF730" s="86" t="str">
        <f t="shared" si="359"/>
        <v/>
      </c>
      <c r="CG730" s="86">
        <f>IFERROR(FIND("OEMA",consulta_completa__11[[#This Row],[14 - Inst. Atuando no Local]]),0)</f>
        <v>0</v>
      </c>
      <c r="CH730" s="86" t="str">
        <f t="shared" si="360"/>
        <v/>
      </c>
      <c r="CI730" s="86">
        <f>IFERROR(FIND("DEFESA CIVIL",consulta_completa__11[[#This Row],[14 - Inst. Atuando no Local]]),0)</f>
        <v>0</v>
      </c>
      <c r="CJ730" s="86" t="str">
        <f t="shared" si="361"/>
        <v/>
      </c>
      <c r="CK730" s="86">
        <f>IFERROR(FIND("CORPO DE BOMBEIROS",consulta_completa__11[[#This Row],[14 - Inst. Atuando no Local]]),0)</f>
        <v>0</v>
      </c>
      <c r="CL730" s="86" t="str">
        <f t="shared" si="362"/>
        <v/>
      </c>
      <c r="CM730" s="86">
        <f>IFERROR(FIND("POLÍCIA RODOVIÁRIA",consulta_completa__11[[#This Row],[14 - Inst. Atuando no Local]]),0)</f>
        <v>0</v>
      </c>
      <c r="CN730" s="86" t="str">
        <f t="shared" si="363"/>
        <v/>
      </c>
      <c r="CO730" s="86">
        <f>IFERROR(FIND("POLÍCIA MILITAR",consulta_completa__11[[#This Row],[14 - Inst. Atuando no Local]]),0)</f>
        <v>0</v>
      </c>
      <c r="CP730" s="86" t="str">
        <f t="shared" si="364"/>
        <v/>
      </c>
      <c r="CQ730" s="86">
        <f>IFERROR(FIND("POLÍCIA CIVIL",consulta_completa__11[[#This Row],[14 - Inst. Atuando no Local]]),0)</f>
        <v>0</v>
      </c>
      <c r="CR730" s="86" t="str">
        <f t="shared" si="365"/>
        <v/>
      </c>
      <c r="CS730" s="86">
        <f>IFERROR(FIND("MARINHA DO BRASIL",consulta_completa__11[[#This Row],[14 - Inst. Atuando no Local]]),0)</f>
        <v>0</v>
      </c>
      <c r="CT730" s="86" t="str">
        <f t="shared" si="366"/>
        <v/>
      </c>
      <c r="CU730" s="86">
        <f>IFERROR(FIND("EMPRESA ESPECIALIZADA EM ATENDIMENTO",consulta_completa__11[[#This Row],[14 - Inst. Atuando no Local]]),0)</f>
        <v>0</v>
      </c>
      <c r="CV730" s="86" t="str">
        <f t="shared" si="367"/>
        <v/>
      </c>
      <c r="CW730" s="86">
        <f>IFERROR(FIND("IBAMA",consulta_completa__11[[#This Row],[14 - Inst. Atuando no Local]]),0)</f>
        <v>0</v>
      </c>
      <c r="CX730" s="86" t="str">
        <f t="shared" si="368"/>
        <v/>
      </c>
      <c r="CY730" s="86" t="str">
        <f>IF(consulta_completa__11[[#This Row],[14 - Inst. Atuando no Local]]="","X","")</f>
        <v/>
      </c>
      <c r="CZ730" s="86">
        <f>IFERROR(FIND("OUTRA (S)",consulta_completa__11[[#This Row],[14 - Inst. Atuando no Local]]),0)</f>
        <v>0</v>
      </c>
      <c r="DA730" s="86" t="str">
        <f t="shared" si="369"/>
        <v/>
      </c>
      <c r="DB730" s="37" t="str">
        <f t="shared" si="370"/>
        <v>Sim</v>
      </c>
      <c r="DC730" s="37" t="str">
        <f t="shared" si="371"/>
        <v>Não</v>
      </c>
      <c r="DD730" s="37" t="str">
        <f t="shared" si="372"/>
        <v>Sim</v>
      </c>
      <c r="DE730" s="89" t="str">
        <f t="shared" si="343"/>
        <v/>
      </c>
    </row>
    <row r="731" spans="1:109">
      <c r="A731" s="15">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4">
        <f>IFERROR(FIND("Óbitos/feridos",consulta_completa__11[[#This Row],[13 - Ocorrências/Ambientes Atingidos]]),0)</f>
        <v>0</v>
      </c>
      <c r="AY731" s="85" t="str">
        <f t="shared" si="344"/>
        <v/>
      </c>
      <c r="AZ731" s="84">
        <f>IFERROR(FIND("População afetada/evacuada",consulta_completa__11[[#This Row],[13 - Ocorrências/Ambientes Atingidos]]),0)</f>
        <v>0</v>
      </c>
      <c r="BA731" s="84" t="str">
        <f t="shared" si="345"/>
        <v/>
      </c>
      <c r="BB731" s="84">
        <f>IFERROR(FIND("Suspensão de abastecimento de água",consulta_completa__11[[#This Row],[13 - Ocorrências/Ambientes Atingidos]]),0)</f>
        <v>0</v>
      </c>
      <c r="BC731" s="85" t="str">
        <f t="shared" si="373"/>
        <v/>
      </c>
      <c r="BD731" s="84">
        <f>IFERROR(FIND("Rio/córrego",consulta_completa__11[[#This Row],[13 - Ocorrências/Ambientes Atingidos]]),0)</f>
        <v>1</v>
      </c>
      <c r="BE731" s="85" t="str">
        <f t="shared" si="346"/>
        <v>X</v>
      </c>
      <c r="BF731" s="84">
        <f>IFERROR(FIND("Lago",consulta_completa__11[[#This Row],[13 - Ocorrências/Ambientes Atingidos]]),0)</f>
        <v>0</v>
      </c>
      <c r="BG731" s="85" t="str">
        <f t="shared" si="347"/>
        <v/>
      </c>
      <c r="BH731" s="84">
        <f>IFERROR(FIND("Mar",consulta_completa__11[[#This Row],[13 - Ocorrências/Ambientes Atingidos]]),0)</f>
        <v>0</v>
      </c>
      <c r="BI731" s="85" t="str">
        <f t="shared" si="348"/>
        <v/>
      </c>
      <c r="BJ731" s="84">
        <f>IFERROR(FIND("Praia",consulta_completa__11[[#This Row],[13 - Ocorrências/Ambientes Atingidos]]),0)</f>
        <v>0</v>
      </c>
      <c r="BK731" s="85" t="str">
        <f t="shared" si="349"/>
        <v/>
      </c>
      <c r="BL731" s="84">
        <f>IFERROR(FIND("Solo",consulta_completa__11[[#This Row],[13 - Ocorrências/Ambientes Atingidos]]),0)</f>
        <v>14</v>
      </c>
      <c r="BM731" s="85" t="str">
        <f t="shared" si="350"/>
        <v>X</v>
      </c>
      <c r="BN731" s="84">
        <f>IFERROR(FIND("Águas subterrâneas",consulta_completa__11[[#This Row],[13 - Ocorrências/Ambientes Atingidos]]),0)</f>
        <v>0</v>
      </c>
      <c r="BO731" s="85" t="str">
        <f t="shared" si="351"/>
        <v/>
      </c>
      <c r="BP731" s="84">
        <f>IFERROR(FIND("Atmosfera",consulta_completa__11[[#This Row],[13 - Ocorrências/Ambientes Atingidos]]),0)</f>
        <v>0</v>
      </c>
      <c r="BQ731" s="85" t="str">
        <f t="shared" si="352"/>
        <v/>
      </c>
      <c r="BR731" s="84">
        <f>IFERROR(FIND("Flora",consulta_completa__11[[#This Row],[13 - Ocorrências/Ambientes Atingidos]]),0)</f>
        <v>0</v>
      </c>
      <c r="BS731" s="85" t="str">
        <f t="shared" si="353"/>
        <v/>
      </c>
      <c r="BT731" s="84">
        <f>IFERROR(FIND("Fauna",consulta_completa__11[[#This Row],[13 - Ocorrências/Ambientes Atingidos]]),0)</f>
        <v>0</v>
      </c>
      <c r="BU731" s="85" t="str">
        <f t="shared" si="354"/>
        <v/>
      </c>
      <c r="BV731" s="84">
        <f>IFERROR(FIND("UC federal",consulta_completa__11[[#This Row],[13 - Ocorrências/Ambientes Atingidos]]),0)</f>
        <v>0</v>
      </c>
      <c r="BW731" s="85" t="str">
        <f t="shared" si="355"/>
        <v/>
      </c>
      <c r="BX731" s="84">
        <f>IFERROR(FIND("UC estadual/municipal",consulta_completa__11[[#This Row],[13 - Ocorrências/Ambientes Atingidos]]),0)</f>
        <v>0</v>
      </c>
      <c r="BY731" s="85" t="str">
        <f t="shared" si="356"/>
        <v/>
      </c>
      <c r="BZ731" s="84">
        <f>IFERROR(FIND("Outro(s)",consulta_completa__11[[#This Row],[13 - Ocorrências/Ambientes Atingidos]]),0)</f>
        <v>0</v>
      </c>
      <c r="CA731" s="85" t="str">
        <f t="shared" si="357"/>
        <v/>
      </c>
      <c r="CB731" s="84">
        <f>IFERROR(FIND("Sem dano",consulta_completa__11[[#This Row],[13 - Ocorrências/Ambientes Atingidos]]),0)</f>
        <v>0</v>
      </c>
      <c r="CC731" s="85" t="str">
        <f t="shared" si="358"/>
        <v/>
      </c>
      <c r="CD731" s="84" t="str">
        <f>IF(consulta_completa__11[[#This Row],[13 - Ocorrências/Ambientes Atingidos]]="","X","")</f>
        <v/>
      </c>
      <c r="CE731" s="86">
        <f>IFERROR(FIND("IBAMA",consulta_completa__11[[#This Row],[14 - Inst. Atuando no Local]]),0)</f>
        <v>0</v>
      </c>
      <c r="CF731" s="86" t="str">
        <f t="shared" si="359"/>
        <v/>
      </c>
      <c r="CG731" s="86">
        <f>IFERROR(FIND("OEMA",consulta_completa__11[[#This Row],[14 - Inst. Atuando no Local]]),0)</f>
        <v>0</v>
      </c>
      <c r="CH731" s="86" t="str">
        <f t="shared" si="360"/>
        <v/>
      </c>
      <c r="CI731" s="86">
        <f>IFERROR(FIND("DEFESA CIVIL",consulta_completa__11[[#This Row],[14 - Inst. Atuando no Local]]),0)</f>
        <v>0</v>
      </c>
      <c r="CJ731" s="86" t="str">
        <f t="shared" si="361"/>
        <v/>
      </c>
      <c r="CK731" s="86">
        <f>IFERROR(FIND("CORPO DE BOMBEIROS",consulta_completa__11[[#This Row],[14 - Inst. Atuando no Local]]),0)</f>
        <v>0</v>
      </c>
      <c r="CL731" s="86" t="str">
        <f t="shared" si="362"/>
        <v/>
      </c>
      <c r="CM731" s="86">
        <f>IFERROR(FIND("POLÍCIA RODOVIÁRIA",consulta_completa__11[[#This Row],[14 - Inst. Atuando no Local]]),0)</f>
        <v>0</v>
      </c>
      <c r="CN731" s="86" t="str">
        <f t="shared" si="363"/>
        <v/>
      </c>
      <c r="CO731" s="86">
        <f>IFERROR(FIND("POLÍCIA MILITAR",consulta_completa__11[[#This Row],[14 - Inst. Atuando no Local]]),0)</f>
        <v>0</v>
      </c>
      <c r="CP731" s="86" t="str">
        <f t="shared" si="364"/>
        <v/>
      </c>
      <c r="CQ731" s="86">
        <f>IFERROR(FIND("POLÍCIA CIVIL",consulta_completa__11[[#This Row],[14 - Inst. Atuando no Local]]),0)</f>
        <v>0</v>
      </c>
      <c r="CR731" s="86" t="str">
        <f t="shared" si="365"/>
        <v/>
      </c>
      <c r="CS731" s="86">
        <f>IFERROR(FIND("MARINHA DO BRASIL",consulta_completa__11[[#This Row],[14 - Inst. Atuando no Local]]),0)</f>
        <v>0</v>
      </c>
      <c r="CT731" s="86" t="str">
        <f t="shared" si="366"/>
        <v/>
      </c>
      <c r="CU731" s="86">
        <f>IFERROR(FIND("EMPRESA ESPECIALIZADA EM ATENDIMENTO",consulta_completa__11[[#This Row],[14 - Inst. Atuando no Local]]),0)</f>
        <v>0</v>
      </c>
      <c r="CV731" s="86" t="str">
        <f t="shared" si="367"/>
        <v/>
      </c>
      <c r="CW731" s="86">
        <f>IFERROR(FIND("IBAMA",consulta_completa__11[[#This Row],[14 - Inst. Atuando no Local]]),0)</f>
        <v>0</v>
      </c>
      <c r="CX731" s="86" t="str">
        <f t="shared" si="368"/>
        <v/>
      </c>
      <c r="CY731" s="86" t="str">
        <f>IF(consulta_completa__11[[#This Row],[14 - Inst. Atuando no Local]]="","X","")</f>
        <v/>
      </c>
      <c r="CZ731" s="86">
        <f>IFERROR(FIND("OUTRA (S)",consulta_completa__11[[#This Row],[14 - Inst. Atuando no Local]]),0)</f>
        <v>0</v>
      </c>
      <c r="DA731" s="86" t="str">
        <f t="shared" si="369"/>
        <v/>
      </c>
      <c r="DB731" s="37" t="str">
        <f t="shared" si="370"/>
        <v>Sim</v>
      </c>
      <c r="DC731" s="37" t="str">
        <f t="shared" si="371"/>
        <v>Não</v>
      </c>
      <c r="DD731" s="37" t="str">
        <f t="shared" si="372"/>
        <v>Sim</v>
      </c>
      <c r="DE731" s="89" t="str">
        <f t="shared" si="343"/>
        <v/>
      </c>
    </row>
    <row r="732" spans="1:109">
      <c r="A732" s="15">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4">
        <f>IFERROR(FIND("Óbitos/feridos",consulta_completa__11[[#This Row],[13 - Ocorrências/Ambientes Atingidos]]),0)</f>
        <v>0</v>
      </c>
      <c r="AY732" s="85" t="str">
        <f t="shared" si="344"/>
        <v/>
      </c>
      <c r="AZ732" s="84">
        <f>IFERROR(FIND("População afetada/evacuada",consulta_completa__11[[#This Row],[13 - Ocorrências/Ambientes Atingidos]]),0)</f>
        <v>0</v>
      </c>
      <c r="BA732" s="84" t="str">
        <f t="shared" si="345"/>
        <v/>
      </c>
      <c r="BB732" s="84">
        <f>IFERROR(FIND("Suspensão de abastecimento de água",consulta_completa__11[[#This Row],[13 - Ocorrências/Ambientes Atingidos]]),0)</f>
        <v>0</v>
      </c>
      <c r="BC732" s="85" t="str">
        <f t="shared" si="373"/>
        <v/>
      </c>
      <c r="BD732" s="84">
        <f>IFERROR(FIND("Rio/córrego",consulta_completa__11[[#This Row],[13 - Ocorrências/Ambientes Atingidos]]),0)</f>
        <v>0</v>
      </c>
      <c r="BE732" s="85" t="str">
        <f t="shared" si="346"/>
        <v/>
      </c>
      <c r="BF732" s="84">
        <f>IFERROR(FIND("Lago",consulta_completa__11[[#This Row],[13 - Ocorrências/Ambientes Atingidos]]),0)</f>
        <v>0</v>
      </c>
      <c r="BG732" s="85" t="str">
        <f t="shared" si="347"/>
        <v/>
      </c>
      <c r="BH732" s="84">
        <f>IFERROR(FIND("Mar",consulta_completa__11[[#This Row],[13 - Ocorrências/Ambientes Atingidos]]),0)</f>
        <v>0</v>
      </c>
      <c r="BI732" s="85" t="str">
        <f t="shared" si="348"/>
        <v/>
      </c>
      <c r="BJ732" s="84">
        <f>IFERROR(FIND("Praia",consulta_completa__11[[#This Row],[13 - Ocorrências/Ambientes Atingidos]]),0)</f>
        <v>0</v>
      </c>
      <c r="BK732" s="85" t="str">
        <f t="shared" si="349"/>
        <v/>
      </c>
      <c r="BL732" s="84">
        <f>IFERROR(FIND("Solo",consulta_completa__11[[#This Row],[13 - Ocorrências/Ambientes Atingidos]]),0)</f>
        <v>1</v>
      </c>
      <c r="BM732" s="85" t="str">
        <f t="shared" si="350"/>
        <v>X</v>
      </c>
      <c r="BN732" s="84">
        <f>IFERROR(FIND("Águas subterrâneas",consulta_completa__11[[#This Row],[13 - Ocorrências/Ambientes Atingidos]]),0)</f>
        <v>0</v>
      </c>
      <c r="BO732" s="85" t="str">
        <f t="shared" si="351"/>
        <v/>
      </c>
      <c r="BP732" s="84">
        <f>IFERROR(FIND("Atmosfera",consulta_completa__11[[#This Row],[13 - Ocorrências/Ambientes Atingidos]]),0)</f>
        <v>0</v>
      </c>
      <c r="BQ732" s="85" t="str">
        <f t="shared" si="352"/>
        <v/>
      </c>
      <c r="BR732" s="84">
        <f>IFERROR(FIND("Flora",consulta_completa__11[[#This Row],[13 - Ocorrências/Ambientes Atingidos]]),0)</f>
        <v>7</v>
      </c>
      <c r="BS732" s="85" t="str">
        <f t="shared" si="353"/>
        <v>X</v>
      </c>
      <c r="BT732" s="84">
        <f>IFERROR(FIND("Fauna",consulta_completa__11[[#This Row],[13 - Ocorrências/Ambientes Atingidos]]),0)</f>
        <v>14</v>
      </c>
      <c r="BU732" s="85" t="str">
        <f t="shared" si="354"/>
        <v>X</v>
      </c>
      <c r="BV732" s="84">
        <f>IFERROR(FIND("UC federal",consulta_completa__11[[#This Row],[13 - Ocorrências/Ambientes Atingidos]]),0)</f>
        <v>0</v>
      </c>
      <c r="BW732" s="85" t="str">
        <f t="shared" si="355"/>
        <v/>
      </c>
      <c r="BX732" s="84">
        <f>IFERROR(FIND("UC estadual/municipal",consulta_completa__11[[#This Row],[13 - Ocorrências/Ambientes Atingidos]]),0)</f>
        <v>0</v>
      </c>
      <c r="BY732" s="85" t="str">
        <f t="shared" si="356"/>
        <v/>
      </c>
      <c r="BZ732" s="84">
        <f>IFERROR(FIND("Outro(s)",consulta_completa__11[[#This Row],[13 - Ocorrências/Ambientes Atingidos]]),0)</f>
        <v>0</v>
      </c>
      <c r="CA732" s="85" t="str">
        <f t="shared" si="357"/>
        <v/>
      </c>
      <c r="CB732" s="84">
        <f>IFERROR(FIND("Sem dano",consulta_completa__11[[#This Row],[13 - Ocorrências/Ambientes Atingidos]]),0)</f>
        <v>0</v>
      </c>
      <c r="CC732" s="85" t="str">
        <f t="shared" si="358"/>
        <v/>
      </c>
      <c r="CD732" s="84" t="str">
        <f>IF(consulta_completa__11[[#This Row],[13 - Ocorrências/Ambientes Atingidos]]="","X","")</f>
        <v/>
      </c>
      <c r="CE732" s="86">
        <f>IFERROR(FIND("IBAMA",consulta_completa__11[[#This Row],[14 - Inst. Atuando no Local]]),0)</f>
        <v>0</v>
      </c>
      <c r="CF732" s="86" t="str">
        <f t="shared" si="359"/>
        <v/>
      </c>
      <c r="CG732" s="86">
        <f>IFERROR(FIND("OEMA",consulta_completa__11[[#This Row],[14 - Inst. Atuando no Local]]),0)</f>
        <v>0</v>
      </c>
      <c r="CH732" s="86" t="str">
        <f t="shared" si="360"/>
        <v/>
      </c>
      <c r="CI732" s="86">
        <f>IFERROR(FIND("DEFESA CIVIL",consulta_completa__11[[#This Row],[14 - Inst. Atuando no Local]]),0)</f>
        <v>0</v>
      </c>
      <c r="CJ732" s="86" t="str">
        <f t="shared" si="361"/>
        <v/>
      </c>
      <c r="CK732" s="86">
        <f>IFERROR(FIND("CORPO DE BOMBEIROS",consulta_completa__11[[#This Row],[14 - Inst. Atuando no Local]]),0)</f>
        <v>0</v>
      </c>
      <c r="CL732" s="86" t="str">
        <f t="shared" si="362"/>
        <v/>
      </c>
      <c r="CM732" s="86">
        <f>IFERROR(FIND("POLÍCIA RODOVIÁRIA",consulta_completa__11[[#This Row],[14 - Inst. Atuando no Local]]),0)</f>
        <v>0</v>
      </c>
      <c r="CN732" s="86" t="str">
        <f t="shared" si="363"/>
        <v/>
      </c>
      <c r="CO732" s="86">
        <f>IFERROR(FIND("POLÍCIA MILITAR",consulta_completa__11[[#This Row],[14 - Inst. Atuando no Local]]),0)</f>
        <v>0</v>
      </c>
      <c r="CP732" s="86" t="str">
        <f t="shared" si="364"/>
        <v/>
      </c>
      <c r="CQ732" s="86">
        <f>IFERROR(FIND("POLÍCIA CIVIL",consulta_completa__11[[#This Row],[14 - Inst. Atuando no Local]]),0)</f>
        <v>0</v>
      </c>
      <c r="CR732" s="86" t="str">
        <f t="shared" si="365"/>
        <v/>
      </c>
      <c r="CS732" s="86">
        <f>IFERROR(FIND("MARINHA DO BRASIL",consulta_completa__11[[#This Row],[14 - Inst. Atuando no Local]]),0)</f>
        <v>0</v>
      </c>
      <c r="CT732" s="86" t="str">
        <f t="shared" si="366"/>
        <v/>
      </c>
      <c r="CU732" s="86">
        <f>IFERROR(FIND("EMPRESA ESPECIALIZADA EM ATENDIMENTO",consulta_completa__11[[#This Row],[14 - Inst. Atuando no Local]]),0)</f>
        <v>0</v>
      </c>
      <c r="CV732" s="86" t="str">
        <f t="shared" si="367"/>
        <v/>
      </c>
      <c r="CW732" s="86">
        <f>IFERROR(FIND("IBAMA",consulta_completa__11[[#This Row],[14 - Inst. Atuando no Local]]),0)</f>
        <v>0</v>
      </c>
      <c r="CX732" s="86" t="str">
        <f t="shared" si="368"/>
        <v/>
      </c>
      <c r="CY732" s="86" t="str">
        <f>IF(consulta_completa__11[[#This Row],[14 - Inst. Atuando no Local]]="","X","")</f>
        <v/>
      </c>
      <c r="CZ732" s="86">
        <f>IFERROR(FIND("OUTRA (S)",consulta_completa__11[[#This Row],[14 - Inst. Atuando no Local]]),0)</f>
        <v>0</v>
      </c>
      <c r="DA732" s="86" t="str">
        <f t="shared" si="369"/>
        <v/>
      </c>
      <c r="DB732" s="37" t="str">
        <f t="shared" si="370"/>
        <v>Sim</v>
      </c>
      <c r="DC732" s="37" t="str">
        <f t="shared" si="371"/>
        <v>Não</v>
      </c>
      <c r="DD732" s="37" t="str">
        <f t="shared" si="372"/>
        <v>Sim</v>
      </c>
      <c r="DE732" s="89" t="str">
        <f t="shared" si="343"/>
        <v/>
      </c>
    </row>
    <row r="733" spans="1:109">
      <c r="A733" s="15">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4">
        <f>IFERROR(FIND("Óbitos/feridos",consulta_completa__11[[#This Row],[13 - Ocorrências/Ambientes Atingidos]]),0)</f>
        <v>0</v>
      </c>
      <c r="AY733" s="85" t="str">
        <f t="shared" si="344"/>
        <v/>
      </c>
      <c r="AZ733" s="84">
        <f>IFERROR(FIND("População afetada/evacuada",consulta_completa__11[[#This Row],[13 - Ocorrências/Ambientes Atingidos]]),0)</f>
        <v>0</v>
      </c>
      <c r="BA733" s="84" t="str">
        <f t="shared" si="345"/>
        <v/>
      </c>
      <c r="BB733" s="84">
        <f>IFERROR(FIND("Suspensão de abastecimento de água",consulta_completa__11[[#This Row],[13 - Ocorrências/Ambientes Atingidos]]),0)</f>
        <v>0</v>
      </c>
      <c r="BC733" s="85" t="str">
        <f t="shared" si="373"/>
        <v/>
      </c>
      <c r="BD733" s="84">
        <f>IFERROR(FIND("Rio/córrego",consulta_completa__11[[#This Row],[13 - Ocorrências/Ambientes Atingidos]]),0)</f>
        <v>0</v>
      </c>
      <c r="BE733" s="85" t="str">
        <f t="shared" si="346"/>
        <v/>
      </c>
      <c r="BF733" s="84">
        <f>IFERROR(FIND("Lago",consulta_completa__11[[#This Row],[13 - Ocorrências/Ambientes Atingidos]]),0)</f>
        <v>0</v>
      </c>
      <c r="BG733" s="85" t="str">
        <f t="shared" si="347"/>
        <v/>
      </c>
      <c r="BH733" s="84">
        <f>IFERROR(FIND("Mar",consulta_completa__11[[#This Row],[13 - Ocorrências/Ambientes Atingidos]]),0)</f>
        <v>0</v>
      </c>
      <c r="BI733" s="85" t="str">
        <f t="shared" si="348"/>
        <v/>
      </c>
      <c r="BJ733" s="84">
        <f>IFERROR(FIND("Praia",consulta_completa__11[[#This Row],[13 - Ocorrências/Ambientes Atingidos]]),0)</f>
        <v>0</v>
      </c>
      <c r="BK733" s="85" t="str">
        <f t="shared" si="349"/>
        <v/>
      </c>
      <c r="BL733" s="84">
        <f>IFERROR(FIND("Solo",consulta_completa__11[[#This Row],[13 - Ocorrências/Ambientes Atingidos]]),0)</f>
        <v>1</v>
      </c>
      <c r="BM733" s="85" t="str">
        <f t="shared" si="350"/>
        <v>X</v>
      </c>
      <c r="BN733" s="84">
        <f>IFERROR(FIND("Águas subterrâneas",consulta_completa__11[[#This Row],[13 - Ocorrências/Ambientes Atingidos]]),0)</f>
        <v>0</v>
      </c>
      <c r="BO733" s="85" t="str">
        <f t="shared" si="351"/>
        <v/>
      </c>
      <c r="BP733" s="84">
        <f>IFERROR(FIND("Atmosfera",consulta_completa__11[[#This Row],[13 - Ocorrências/Ambientes Atingidos]]),0)</f>
        <v>0</v>
      </c>
      <c r="BQ733" s="85" t="str">
        <f t="shared" si="352"/>
        <v/>
      </c>
      <c r="BR733" s="84">
        <f>IFERROR(FIND("Flora",consulta_completa__11[[#This Row],[13 - Ocorrências/Ambientes Atingidos]]),0)</f>
        <v>0</v>
      </c>
      <c r="BS733" s="85" t="str">
        <f t="shared" si="353"/>
        <v/>
      </c>
      <c r="BT733" s="84">
        <f>IFERROR(FIND("Fauna",consulta_completa__11[[#This Row],[13 - Ocorrências/Ambientes Atingidos]]),0)</f>
        <v>0</v>
      </c>
      <c r="BU733" s="85" t="str">
        <f t="shared" si="354"/>
        <v/>
      </c>
      <c r="BV733" s="84">
        <f>IFERROR(FIND("UC federal",consulta_completa__11[[#This Row],[13 - Ocorrências/Ambientes Atingidos]]),0)</f>
        <v>0</v>
      </c>
      <c r="BW733" s="85" t="str">
        <f t="shared" si="355"/>
        <v/>
      </c>
      <c r="BX733" s="84">
        <f>IFERROR(FIND("UC estadual/municipal",consulta_completa__11[[#This Row],[13 - Ocorrências/Ambientes Atingidos]]),0)</f>
        <v>0</v>
      </c>
      <c r="BY733" s="85" t="str">
        <f t="shared" si="356"/>
        <v/>
      </c>
      <c r="BZ733" s="84">
        <f>IFERROR(FIND("Outro(s)",consulta_completa__11[[#This Row],[13 - Ocorrências/Ambientes Atingidos]]),0)</f>
        <v>0</v>
      </c>
      <c r="CA733" s="85" t="str">
        <f t="shared" si="357"/>
        <v/>
      </c>
      <c r="CB733" s="84">
        <f>IFERROR(FIND("Sem dano",consulta_completa__11[[#This Row],[13 - Ocorrências/Ambientes Atingidos]]),0)</f>
        <v>0</v>
      </c>
      <c r="CC733" s="85" t="str">
        <f t="shared" si="358"/>
        <v/>
      </c>
      <c r="CD733" s="84" t="str">
        <f>IF(consulta_completa__11[[#This Row],[13 - Ocorrências/Ambientes Atingidos]]="","X","")</f>
        <v/>
      </c>
      <c r="CE733" s="86">
        <f>IFERROR(FIND("IBAMA",consulta_completa__11[[#This Row],[14 - Inst. Atuando no Local]]),0)</f>
        <v>0</v>
      </c>
      <c r="CF733" s="86" t="str">
        <f t="shared" si="359"/>
        <v/>
      </c>
      <c r="CG733" s="86">
        <f>IFERROR(FIND("OEMA",consulta_completa__11[[#This Row],[14 - Inst. Atuando no Local]]),0)</f>
        <v>0</v>
      </c>
      <c r="CH733" s="86" t="str">
        <f t="shared" si="360"/>
        <v/>
      </c>
      <c r="CI733" s="86">
        <f>IFERROR(FIND("DEFESA CIVIL",consulta_completa__11[[#This Row],[14 - Inst. Atuando no Local]]),0)</f>
        <v>0</v>
      </c>
      <c r="CJ733" s="86" t="str">
        <f t="shared" si="361"/>
        <v/>
      </c>
      <c r="CK733" s="86">
        <f>IFERROR(FIND("CORPO DE BOMBEIROS",consulta_completa__11[[#This Row],[14 - Inst. Atuando no Local]]),0)</f>
        <v>0</v>
      </c>
      <c r="CL733" s="86" t="str">
        <f t="shared" si="362"/>
        <v/>
      </c>
      <c r="CM733" s="86">
        <f>IFERROR(FIND("POLÍCIA RODOVIÁRIA",consulta_completa__11[[#This Row],[14 - Inst. Atuando no Local]]),0)</f>
        <v>0</v>
      </c>
      <c r="CN733" s="86" t="str">
        <f t="shared" si="363"/>
        <v/>
      </c>
      <c r="CO733" s="86">
        <f>IFERROR(FIND("POLÍCIA MILITAR",consulta_completa__11[[#This Row],[14 - Inst. Atuando no Local]]),0)</f>
        <v>0</v>
      </c>
      <c r="CP733" s="86" t="str">
        <f t="shared" si="364"/>
        <v/>
      </c>
      <c r="CQ733" s="86">
        <f>IFERROR(FIND("POLÍCIA CIVIL",consulta_completa__11[[#This Row],[14 - Inst. Atuando no Local]]),0)</f>
        <v>0</v>
      </c>
      <c r="CR733" s="86" t="str">
        <f t="shared" si="365"/>
        <v/>
      </c>
      <c r="CS733" s="86">
        <f>IFERROR(FIND("MARINHA DO BRASIL",consulta_completa__11[[#This Row],[14 - Inst. Atuando no Local]]),0)</f>
        <v>0</v>
      </c>
      <c r="CT733" s="86" t="str">
        <f t="shared" si="366"/>
        <v/>
      </c>
      <c r="CU733" s="86">
        <f>IFERROR(FIND("EMPRESA ESPECIALIZADA EM ATENDIMENTO",consulta_completa__11[[#This Row],[14 - Inst. Atuando no Local]]),0)</f>
        <v>0</v>
      </c>
      <c r="CV733" s="86" t="str">
        <f t="shared" si="367"/>
        <v/>
      </c>
      <c r="CW733" s="86">
        <f>IFERROR(FIND("IBAMA",consulta_completa__11[[#This Row],[14 - Inst. Atuando no Local]]),0)</f>
        <v>0</v>
      </c>
      <c r="CX733" s="86" t="str">
        <f t="shared" si="368"/>
        <v/>
      </c>
      <c r="CY733" s="86" t="str">
        <f>IF(consulta_completa__11[[#This Row],[14 - Inst. Atuando no Local]]="","X","")</f>
        <v/>
      </c>
      <c r="CZ733" s="86">
        <f>IFERROR(FIND("OUTRA (S)",consulta_completa__11[[#This Row],[14 - Inst. Atuando no Local]]),0)</f>
        <v>0</v>
      </c>
      <c r="DA733" s="86" t="str">
        <f t="shared" si="369"/>
        <v/>
      </c>
      <c r="DB733" s="37" t="str">
        <f t="shared" si="370"/>
        <v>Sim</v>
      </c>
      <c r="DC733" s="37" t="str">
        <f t="shared" si="371"/>
        <v>Não</v>
      </c>
      <c r="DD733" s="37" t="str">
        <f t="shared" si="372"/>
        <v>Sim</v>
      </c>
      <c r="DE733" s="89" t="str">
        <f t="shared" si="343"/>
        <v/>
      </c>
    </row>
    <row r="734" spans="1:109">
      <c r="A734" s="15">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4">
        <f>IFERROR(FIND("Óbitos/feridos",consulta_completa__11[[#This Row],[13 - Ocorrências/Ambientes Atingidos]]),0)</f>
        <v>0</v>
      </c>
      <c r="AY734" s="85" t="str">
        <f t="shared" si="344"/>
        <v/>
      </c>
      <c r="AZ734" s="84">
        <f>IFERROR(FIND("População afetada/evacuada",consulta_completa__11[[#This Row],[13 - Ocorrências/Ambientes Atingidos]]),0)</f>
        <v>0</v>
      </c>
      <c r="BA734" s="84" t="str">
        <f t="shared" si="345"/>
        <v/>
      </c>
      <c r="BB734" s="84">
        <f>IFERROR(FIND("Suspensão de abastecimento de água",consulta_completa__11[[#This Row],[13 - Ocorrências/Ambientes Atingidos]]),0)</f>
        <v>0</v>
      </c>
      <c r="BC734" s="85" t="str">
        <f t="shared" si="373"/>
        <v/>
      </c>
      <c r="BD734" s="84">
        <f>IFERROR(FIND("Rio/córrego",consulta_completa__11[[#This Row],[13 - Ocorrências/Ambientes Atingidos]]),0)</f>
        <v>0</v>
      </c>
      <c r="BE734" s="85" t="str">
        <f t="shared" si="346"/>
        <v/>
      </c>
      <c r="BF734" s="84">
        <f>IFERROR(FIND("Lago",consulta_completa__11[[#This Row],[13 - Ocorrências/Ambientes Atingidos]]),0)</f>
        <v>0</v>
      </c>
      <c r="BG734" s="85" t="str">
        <f t="shared" si="347"/>
        <v/>
      </c>
      <c r="BH734" s="84">
        <f>IFERROR(FIND("Mar",consulta_completa__11[[#This Row],[13 - Ocorrências/Ambientes Atingidos]]),0)</f>
        <v>0</v>
      </c>
      <c r="BI734" s="85" t="str">
        <f t="shared" si="348"/>
        <v/>
      </c>
      <c r="BJ734" s="84">
        <f>IFERROR(FIND("Praia",consulta_completa__11[[#This Row],[13 - Ocorrências/Ambientes Atingidos]]),0)</f>
        <v>0</v>
      </c>
      <c r="BK734" s="85" t="str">
        <f t="shared" si="349"/>
        <v/>
      </c>
      <c r="BL734" s="84">
        <f>IFERROR(FIND("Solo",consulta_completa__11[[#This Row],[13 - Ocorrências/Ambientes Atingidos]]),0)</f>
        <v>1</v>
      </c>
      <c r="BM734" s="85" t="str">
        <f t="shared" si="350"/>
        <v>X</v>
      </c>
      <c r="BN734" s="84">
        <f>IFERROR(FIND("Águas subterrâneas",consulta_completa__11[[#This Row],[13 - Ocorrências/Ambientes Atingidos]]),0)</f>
        <v>0</v>
      </c>
      <c r="BO734" s="85" t="str">
        <f t="shared" si="351"/>
        <v/>
      </c>
      <c r="BP734" s="84">
        <f>IFERROR(FIND("Atmosfera",consulta_completa__11[[#This Row],[13 - Ocorrências/Ambientes Atingidos]]),0)</f>
        <v>0</v>
      </c>
      <c r="BQ734" s="85" t="str">
        <f t="shared" si="352"/>
        <v/>
      </c>
      <c r="BR734" s="84">
        <f>IFERROR(FIND("Flora",consulta_completa__11[[#This Row],[13 - Ocorrências/Ambientes Atingidos]]),0)</f>
        <v>0</v>
      </c>
      <c r="BS734" s="85" t="str">
        <f t="shared" si="353"/>
        <v/>
      </c>
      <c r="BT734" s="84">
        <f>IFERROR(FIND("Fauna",consulta_completa__11[[#This Row],[13 - Ocorrências/Ambientes Atingidos]]),0)</f>
        <v>0</v>
      </c>
      <c r="BU734" s="85" t="str">
        <f t="shared" si="354"/>
        <v/>
      </c>
      <c r="BV734" s="84">
        <f>IFERROR(FIND("UC federal",consulta_completa__11[[#This Row],[13 - Ocorrências/Ambientes Atingidos]]),0)</f>
        <v>0</v>
      </c>
      <c r="BW734" s="85" t="str">
        <f t="shared" si="355"/>
        <v/>
      </c>
      <c r="BX734" s="84">
        <f>IFERROR(FIND("UC estadual/municipal",consulta_completa__11[[#This Row],[13 - Ocorrências/Ambientes Atingidos]]),0)</f>
        <v>0</v>
      </c>
      <c r="BY734" s="85" t="str">
        <f t="shared" si="356"/>
        <v/>
      </c>
      <c r="BZ734" s="84">
        <f>IFERROR(FIND("Outro(s)",consulta_completa__11[[#This Row],[13 - Ocorrências/Ambientes Atingidos]]),0)</f>
        <v>0</v>
      </c>
      <c r="CA734" s="85" t="str">
        <f t="shared" si="357"/>
        <v/>
      </c>
      <c r="CB734" s="84">
        <f>IFERROR(FIND("Sem dano",consulta_completa__11[[#This Row],[13 - Ocorrências/Ambientes Atingidos]]),0)</f>
        <v>0</v>
      </c>
      <c r="CC734" s="85" t="str">
        <f t="shared" si="358"/>
        <v/>
      </c>
      <c r="CD734" s="84" t="str">
        <f>IF(consulta_completa__11[[#This Row],[13 - Ocorrências/Ambientes Atingidos]]="","X","")</f>
        <v/>
      </c>
      <c r="CE734" s="86">
        <f>IFERROR(FIND("IBAMA",consulta_completa__11[[#This Row],[14 - Inst. Atuando no Local]]),0)</f>
        <v>0</v>
      </c>
      <c r="CF734" s="86" t="str">
        <f t="shared" si="359"/>
        <v/>
      </c>
      <c r="CG734" s="86">
        <f>IFERROR(FIND("OEMA",consulta_completa__11[[#This Row],[14 - Inst. Atuando no Local]]),0)</f>
        <v>0</v>
      </c>
      <c r="CH734" s="86" t="str">
        <f t="shared" si="360"/>
        <v/>
      </c>
      <c r="CI734" s="86">
        <f>IFERROR(FIND("DEFESA CIVIL",consulta_completa__11[[#This Row],[14 - Inst. Atuando no Local]]),0)</f>
        <v>0</v>
      </c>
      <c r="CJ734" s="86" t="str">
        <f t="shared" si="361"/>
        <v/>
      </c>
      <c r="CK734" s="86">
        <f>IFERROR(FIND("CORPO DE BOMBEIROS",consulta_completa__11[[#This Row],[14 - Inst. Atuando no Local]]),0)</f>
        <v>0</v>
      </c>
      <c r="CL734" s="86" t="str">
        <f t="shared" si="362"/>
        <v/>
      </c>
      <c r="CM734" s="86">
        <f>IFERROR(FIND("POLÍCIA RODOVIÁRIA",consulta_completa__11[[#This Row],[14 - Inst. Atuando no Local]]),0)</f>
        <v>0</v>
      </c>
      <c r="CN734" s="86" t="str">
        <f t="shared" si="363"/>
        <v/>
      </c>
      <c r="CO734" s="86">
        <f>IFERROR(FIND("POLÍCIA MILITAR",consulta_completa__11[[#This Row],[14 - Inst. Atuando no Local]]),0)</f>
        <v>0</v>
      </c>
      <c r="CP734" s="86" t="str">
        <f t="shared" si="364"/>
        <v/>
      </c>
      <c r="CQ734" s="86">
        <f>IFERROR(FIND("POLÍCIA CIVIL",consulta_completa__11[[#This Row],[14 - Inst. Atuando no Local]]),0)</f>
        <v>0</v>
      </c>
      <c r="CR734" s="86" t="str">
        <f t="shared" si="365"/>
        <v/>
      </c>
      <c r="CS734" s="86">
        <f>IFERROR(FIND("MARINHA DO BRASIL",consulta_completa__11[[#This Row],[14 - Inst. Atuando no Local]]),0)</f>
        <v>0</v>
      </c>
      <c r="CT734" s="86" t="str">
        <f t="shared" si="366"/>
        <v/>
      </c>
      <c r="CU734" s="86">
        <f>IFERROR(FIND("EMPRESA ESPECIALIZADA EM ATENDIMENTO",consulta_completa__11[[#This Row],[14 - Inst. Atuando no Local]]),0)</f>
        <v>0</v>
      </c>
      <c r="CV734" s="86" t="str">
        <f t="shared" si="367"/>
        <v/>
      </c>
      <c r="CW734" s="86">
        <f>IFERROR(FIND("IBAMA",consulta_completa__11[[#This Row],[14 - Inst. Atuando no Local]]),0)</f>
        <v>0</v>
      </c>
      <c r="CX734" s="86" t="str">
        <f t="shared" si="368"/>
        <v/>
      </c>
      <c r="CY734" s="86" t="str">
        <f>IF(consulta_completa__11[[#This Row],[14 - Inst. Atuando no Local]]="","X","")</f>
        <v/>
      </c>
      <c r="CZ734" s="86">
        <f>IFERROR(FIND("OUTRA (S)",consulta_completa__11[[#This Row],[14 - Inst. Atuando no Local]]),0)</f>
        <v>0</v>
      </c>
      <c r="DA734" s="86" t="str">
        <f t="shared" si="369"/>
        <v/>
      </c>
      <c r="DB734" s="37" t="str">
        <f t="shared" si="370"/>
        <v>Sim</v>
      </c>
      <c r="DC734" s="37" t="str">
        <f t="shared" si="371"/>
        <v>Não</v>
      </c>
      <c r="DD734" s="37" t="str">
        <f t="shared" si="372"/>
        <v>Sim</v>
      </c>
      <c r="DE734" s="89" t="str">
        <f t="shared" si="343"/>
        <v/>
      </c>
    </row>
    <row r="735" spans="1:109">
      <c r="A735" s="15">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4">
        <f>IFERROR(FIND("Óbitos/feridos",consulta_completa__11[[#This Row],[13 - Ocorrências/Ambientes Atingidos]]),0)</f>
        <v>0</v>
      </c>
      <c r="AY735" s="85" t="str">
        <f t="shared" si="344"/>
        <v/>
      </c>
      <c r="AZ735" s="84">
        <f>IFERROR(FIND("População afetada/evacuada",consulta_completa__11[[#This Row],[13 - Ocorrências/Ambientes Atingidos]]),0)</f>
        <v>0</v>
      </c>
      <c r="BA735" s="84" t="str">
        <f t="shared" si="345"/>
        <v/>
      </c>
      <c r="BB735" s="84">
        <f>IFERROR(FIND("Suspensão de abastecimento de água",consulta_completa__11[[#This Row],[13 - Ocorrências/Ambientes Atingidos]]),0)</f>
        <v>0</v>
      </c>
      <c r="BC735" s="85" t="str">
        <f t="shared" si="373"/>
        <v/>
      </c>
      <c r="BD735" s="84">
        <f>IFERROR(FIND("Rio/córrego",consulta_completa__11[[#This Row],[13 - Ocorrências/Ambientes Atingidos]]),0)</f>
        <v>0</v>
      </c>
      <c r="BE735" s="85" t="str">
        <f t="shared" si="346"/>
        <v/>
      </c>
      <c r="BF735" s="84">
        <f>IFERROR(FIND("Lago",consulta_completa__11[[#This Row],[13 - Ocorrências/Ambientes Atingidos]]),0)</f>
        <v>0</v>
      </c>
      <c r="BG735" s="85" t="str">
        <f t="shared" si="347"/>
        <v/>
      </c>
      <c r="BH735" s="84">
        <f>IFERROR(FIND("Mar",consulta_completa__11[[#This Row],[13 - Ocorrências/Ambientes Atingidos]]),0)</f>
        <v>0</v>
      </c>
      <c r="BI735" s="85" t="str">
        <f t="shared" si="348"/>
        <v/>
      </c>
      <c r="BJ735" s="84">
        <f>IFERROR(FIND("Praia",consulta_completa__11[[#This Row],[13 - Ocorrências/Ambientes Atingidos]]),0)</f>
        <v>0</v>
      </c>
      <c r="BK735" s="85" t="str">
        <f t="shared" si="349"/>
        <v/>
      </c>
      <c r="BL735" s="84">
        <f>IFERROR(FIND("Solo",consulta_completa__11[[#This Row],[13 - Ocorrências/Ambientes Atingidos]]),0)</f>
        <v>1</v>
      </c>
      <c r="BM735" s="85" t="str">
        <f t="shared" si="350"/>
        <v>X</v>
      </c>
      <c r="BN735" s="84">
        <f>IFERROR(FIND("Águas subterrâneas",consulta_completa__11[[#This Row],[13 - Ocorrências/Ambientes Atingidos]]),0)</f>
        <v>0</v>
      </c>
      <c r="BO735" s="85" t="str">
        <f t="shared" si="351"/>
        <v/>
      </c>
      <c r="BP735" s="84">
        <f>IFERROR(FIND("Atmosfera",consulta_completa__11[[#This Row],[13 - Ocorrências/Ambientes Atingidos]]),0)</f>
        <v>0</v>
      </c>
      <c r="BQ735" s="85" t="str">
        <f t="shared" si="352"/>
        <v/>
      </c>
      <c r="BR735" s="84">
        <f>IFERROR(FIND("Flora",consulta_completa__11[[#This Row],[13 - Ocorrências/Ambientes Atingidos]]),0)</f>
        <v>0</v>
      </c>
      <c r="BS735" s="85" t="str">
        <f t="shared" si="353"/>
        <v/>
      </c>
      <c r="BT735" s="84">
        <f>IFERROR(FIND("Fauna",consulta_completa__11[[#This Row],[13 - Ocorrências/Ambientes Atingidos]]),0)</f>
        <v>0</v>
      </c>
      <c r="BU735" s="85" t="str">
        <f t="shared" si="354"/>
        <v/>
      </c>
      <c r="BV735" s="84">
        <f>IFERROR(FIND("UC federal",consulta_completa__11[[#This Row],[13 - Ocorrências/Ambientes Atingidos]]),0)</f>
        <v>0</v>
      </c>
      <c r="BW735" s="85" t="str">
        <f t="shared" si="355"/>
        <v/>
      </c>
      <c r="BX735" s="84">
        <f>IFERROR(FIND("UC estadual/municipal",consulta_completa__11[[#This Row],[13 - Ocorrências/Ambientes Atingidos]]),0)</f>
        <v>0</v>
      </c>
      <c r="BY735" s="85" t="str">
        <f t="shared" si="356"/>
        <v/>
      </c>
      <c r="BZ735" s="84">
        <f>IFERROR(FIND("Outro(s)",consulta_completa__11[[#This Row],[13 - Ocorrências/Ambientes Atingidos]]),0)</f>
        <v>0</v>
      </c>
      <c r="CA735" s="85" t="str">
        <f t="shared" si="357"/>
        <v/>
      </c>
      <c r="CB735" s="84">
        <f>IFERROR(FIND("Sem dano",consulta_completa__11[[#This Row],[13 - Ocorrências/Ambientes Atingidos]]),0)</f>
        <v>0</v>
      </c>
      <c r="CC735" s="85" t="str">
        <f t="shared" si="358"/>
        <v/>
      </c>
      <c r="CD735" s="84" t="str">
        <f>IF(consulta_completa__11[[#This Row],[13 - Ocorrências/Ambientes Atingidos]]="","X","")</f>
        <v/>
      </c>
      <c r="CE735" s="86">
        <f>IFERROR(FIND("IBAMA",consulta_completa__11[[#This Row],[14 - Inst. Atuando no Local]]),0)</f>
        <v>0</v>
      </c>
      <c r="CF735" s="86" t="str">
        <f t="shared" si="359"/>
        <v/>
      </c>
      <c r="CG735" s="86">
        <f>IFERROR(FIND("OEMA",consulta_completa__11[[#This Row],[14 - Inst. Atuando no Local]]),0)</f>
        <v>0</v>
      </c>
      <c r="CH735" s="86" t="str">
        <f t="shared" si="360"/>
        <v/>
      </c>
      <c r="CI735" s="86">
        <f>IFERROR(FIND("DEFESA CIVIL",consulta_completa__11[[#This Row],[14 - Inst. Atuando no Local]]),0)</f>
        <v>0</v>
      </c>
      <c r="CJ735" s="86" t="str">
        <f t="shared" si="361"/>
        <v/>
      </c>
      <c r="CK735" s="86">
        <f>IFERROR(FIND("CORPO DE BOMBEIROS",consulta_completa__11[[#This Row],[14 - Inst. Atuando no Local]]),0)</f>
        <v>0</v>
      </c>
      <c r="CL735" s="86" t="str">
        <f t="shared" si="362"/>
        <v/>
      </c>
      <c r="CM735" s="86">
        <f>IFERROR(FIND("POLÍCIA RODOVIÁRIA",consulta_completa__11[[#This Row],[14 - Inst. Atuando no Local]]),0)</f>
        <v>0</v>
      </c>
      <c r="CN735" s="86" t="str">
        <f t="shared" si="363"/>
        <v/>
      </c>
      <c r="CO735" s="86">
        <f>IFERROR(FIND("POLÍCIA MILITAR",consulta_completa__11[[#This Row],[14 - Inst. Atuando no Local]]),0)</f>
        <v>0</v>
      </c>
      <c r="CP735" s="86" t="str">
        <f t="shared" si="364"/>
        <v/>
      </c>
      <c r="CQ735" s="86">
        <f>IFERROR(FIND("POLÍCIA CIVIL",consulta_completa__11[[#This Row],[14 - Inst. Atuando no Local]]),0)</f>
        <v>0</v>
      </c>
      <c r="CR735" s="86" t="str">
        <f t="shared" si="365"/>
        <v/>
      </c>
      <c r="CS735" s="86">
        <f>IFERROR(FIND("MARINHA DO BRASIL",consulta_completa__11[[#This Row],[14 - Inst. Atuando no Local]]),0)</f>
        <v>0</v>
      </c>
      <c r="CT735" s="86" t="str">
        <f t="shared" si="366"/>
        <v/>
      </c>
      <c r="CU735" s="86">
        <f>IFERROR(FIND("EMPRESA ESPECIALIZADA EM ATENDIMENTO",consulta_completa__11[[#This Row],[14 - Inst. Atuando no Local]]),0)</f>
        <v>0</v>
      </c>
      <c r="CV735" s="86" t="str">
        <f t="shared" si="367"/>
        <v/>
      </c>
      <c r="CW735" s="86">
        <f>IFERROR(FIND("IBAMA",consulta_completa__11[[#This Row],[14 - Inst. Atuando no Local]]),0)</f>
        <v>0</v>
      </c>
      <c r="CX735" s="86" t="str">
        <f t="shared" si="368"/>
        <v/>
      </c>
      <c r="CY735" s="86" t="str">
        <f>IF(consulta_completa__11[[#This Row],[14 - Inst. Atuando no Local]]="","X","")</f>
        <v/>
      </c>
      <c r="CZ735" s="86">
        <f>IFERROR(FIND("OUTRA (S)",consulta_completa__11[[#This Row],[14 - Inst. Atuando no Local]]),0)</f>
        <v>0</v>
      </c>
      <c r="DA735" s="86" t="str">
        <f t="shared" si="369"/>
        <v/>
      </c>
      <c r="DB735" s="37" t="str">
        <f t="shared" si="370"/>
        <v>Sim</v>
      </c>
      <c r="DC735" s="37" t="str">
        <f t="shared" si="371"/>
        <v>Não</v>
      </c>
      <c r="DD735" s="37" t="str">
        <f t="shared" si="372"/>
        <v>Sim</v>
      </c>
      <c r="DE735" s="89" t="str">
        <f t="shared" si="343"/>
        <v/>
      </c>
    </row>
    <row r="736" spans="1:109">
      <c r="A736" s="15">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4">
        <f>IFERROR(FIND("Óbitos/feridos",consulta_completa__11[[#This Row],[13 - Ocorrências/Ambientes Atingidos]]),0)</f>
        <v>0</v>
      </c>
      <c r="AY736" s="85" t="str">
        <f t="shared" si="344"/>
        <v/>
      </c>
      <c r="AZ736" s="84">
        <f>IFERROR(FIND("População afetada/evacuada",consulta_completa__11[[#This Row],[13 - Ocorrências/Ambientes Atingidos]]),0)</f>
        <v>0</v>
      </c>
      <c r="BA736" s="84" t="str">
        <f t="shared" si="345"/>
        <v/>
      </c>
      <c r="BB736" s="84">
        <f>IFERROR(FIND("Suspensão de abastecimento de água",consulta_completa__11[[#This Row],[13 - Ocorrências/Ambientes Atingidos]]),0)</f>
        <v>0</v>
      </c>
      <c r="BC736" s="85" t="str">
        <f t="shared" si="373"/>
        <v/>
      </c>
      <c r="BD736" s="84">
        <f>IFERROR(FIND("Rio/córrego",consulta_completa__11[[#This Row],[13 - Ocorrências/Ambientes Atingidos]]),0)</f>
        <v>0</v>
      </c>
      <c r="BE736" s="85" t="str">
        <f t="shared" si="346"/>
        <v/>
      </c>
      <c r="BF736" s="84">
        <f>IFERROR(FIND("Lago",consulta_completa__11[[#This Row],[13 - Ocorrências/Ambientes Atingidos]]),0)</f>
        <v>0</v>
      </c>
      <c r="BG736" s="85" t="str">
        <f t="shared" si="347"/>
        <v/>
      </c>
      <c r="BH736" s="84">
        <f>IFERROR(FIND("Mar",consulta_completa__11[[#This Row],[13 - Ocorrências/Ambientes Atingidos]]),0)</f>
        <v>1</v>
      </c>
      <c r="BI736" s="85" t="str">
        <f t="shared" si="348"/>
        <v>X</v>
      </c>
      <c r="BJ736" s="84">
        <f>IFERROR(FIND("Praia",consulta_completa__11[[#This Row],[13 - Ocorrências/Ambientes Atingidos]]),0)</f>
        <v>0</v>
      </c>
      <c r="BK736" s="85" t="str">
        <f t="shared" si="349"/>
        <v/>
      </c>
      <c r="BL736" s="84">
        <f>IFERROR(FIND("Solo",consulta_completa__11[[#This Row],[13 - Ocorrências/Ambientes Atingidos]]),0)</f>
        <v>0</v>
      </c>
      <c r="BM736" s="85" t="str">
        <f t="shared" si="350"/>
        <v/>
      </c>
      <c r="BN736" s="84">
        <f>IFERROR(FIND("Águas subterrâneas",consulta_completa__11[[#This Row],[13 - Ocorrências/Ambientes Atingidos]]),0)</f>
        <v>0</v>
      </c>
      <c r="BO736" s="85" t="str">
        <f t="shared" si="351"/>
        <v/>
      </c>
      <c r="BP736" s="84">
        <f>IFERROR(FIND("Atmosfera",consulta_completa__11[[#This Row],[13 - Ocorrências/Ambientes Atingidos]]),0)</f>
        <v>0</v>
      </c>
      <c r="BQ736" s="85" t="str">
        <f t="shared" si="352"/>
        <v/>
      </c>
      <c r="BR736" s="84">
        <f>IFERROR(FIND("Flora",consulta_completa__11[[#This Row],[13 - Ocorrências/Ambientes Atingidos]]),0)</f>
        <v>0</v>
      </c>
      <c r="BS736" s="85" t="str">
        <f t="shared" si="353"/>
        <v/>
      </c>
      <c r="BT736" s="84">
        <f>IFERROR(FIND("Fauna",consulta_completa__11[[#This Row],[13 - Ocorrências/Ambientes Atingidos]]),0)</f>
        <v>0</v>
      </c>
      <c r="BU736" s="85" t="str">
        <f t="shared" si="354"/>
        <v/>
      </c>
      <c r="BV736" s="84">
        <f>IFERROR(FIND("UC federal",consulta_completa__11[[#This Row],[13 - Ocorrências/Ambientes Atingidos]]),0)</f>
        <v>0</v>
      </c>
      <c r="BW736" s="85" t="str">
        <f t="shared" si="355"/>
        <v/>
      </c>
      <c r="BX736" s="84">
        <f>IFERROR(FIND("UC estadual/municipal",consulta_completa__11[[#This Row],[13 - Ocorrências/Ambientes Atingidos]]),0)</f>
        <v>0</v>
      </c>
      <c r="BY736" s="85" t="str">
        <f t="shared" si="356"/>
        <v/>
      </c>
      <c r="BZ736" s="84">
        <f>IFERROR(FIND("Outro(s)",consulta_completa__11[[#This Row],[13 - Ocorrências/Ambientes Atingidos]]),0)</f>
        <v>0</v>
      </c>
      <c r="CA736" s="85" t="str">
        <f t="shared" si="357"/>
        <v/>
      </c>
      <c r="CB736" s="84">
        <f>IFERROR(FIND("Sem dano",consulta_completa__11[[#This Row],[13 - Ocorrências/Ambientes Atingidos]]),0)</f>
        <v>0</v>
      </c>
      <c r="CC736" s="85" t="str">
        <f t="shared" si="358"/>
        <v/>
      </c>
      <c r="CD736" s="84" t="str">
        <f>IF(consulta_completa__11[[#This Row],[13 - Ocorrências/Ambientes Atingidos]]="","X","")</f>
        <v/>
      </c>
      <c r="CE736" s="86">
        <f>IFERROR(FIND("IBAMA",consulta_completa__11[[#This Row],[14 - Inst. Atuando no Local]]),0)</f>
        <v>40</v>
      </c>
      <c r="CF736" s="86" t="str">
        <f t="shared" si="359"/>
        <v>X</v>
      </c>
      <c r="CG736" s="86">
        <f>IFERROR(FIND("OEMA",consulta_completa__11[[#This Row],[14 - Inst. Atuando no Local]]),0)</f>
        <v>0</v>
      </c>
      <c r="CH736" s="86" t="str">
        <f t="shared" si="360"/>
        <v/>
      </c>
      <c r="CI736" s="86">
        <f>IFERROR(FIND("DEFESA CIVIL",consulta_completa__11[[#This Row],[14 - Inst. Atuando no Local]]),0)</f>
        <v>0</v>
      </c>
      <c r="CJ736" s="86" t="str">
        <f t="shared" si="361"/>
        <v/>
      </c>
      <c r="CK736" s="86">
        <f>IFERROR(FIND("CORPO DE BOMBEIROS",consulta_completa__11[[#This Row],[14 - Inst. Atuando no Local]]),0)</f>
        <v>0</v>
      </c>
      <c r="CL736" s="86" t="str">
        <f t="shared" si="362"/>
        <v/>
      </c>
      <c r="CM736" s="86">
        <f>IFERROR(FIND("POLÍCIA RODOVIÁRIA",consulta_completa__11[[#This Row],[14 - Inst. Atuando no Local]]),0)</f>
        <v>0</v>
      </c>
      <c r="CN736" s="86" t="str">
        <f t="shared" si="363"/>
        <v/>
      </c>
      <c r="CO736" s="86">
        <f>IFERROR(FIND("POLÍCIA MILITAR",consulta_completa__11[[#This Row],[14 - Inst. Atuando no Local]]),0)</f>
        <v>0</v>
      </c>
      <c r="CP736" s="86" t="str">
        <f t="shared" si="364"/>
        <v/>
      </c>
      <c r="CQ736" s="86">
        <f>IFERROR(FIND("POLÍCIA CIVIL",consulta_completa__11[[#This Row],[14 - Inst. Atuando no Local]]),0)</f>
        <v>0</v>
      </c>
      <c r="CR736" s="86" t="str">
        <f t="shared" si="365"/>
        <v/>
      </c>
      <c r="CS736" s="86">
        <f>IFERROR(FIND("MARINHA DO BRASIL",consulta_completa__11[[#This Row],[14 - Inst. Atuando no Local]]),0)</f>
        <v>0</v>
      </c>
      <c r="CT736" s="86" t="str">
        <f t="shared" si="366"/>
        <v/>
      </c>
      <c r="CU736" s="86">
        <f>IFERROR(FIND("EMPRESA ESPECIALIZADA EM ATENDIMENTO",consulta_completa__11[[#This Row],[14 - Inst. Atuando no Local]]),0)</f>
        <v>0</v>
      </c>
      <c r="CV736" s="86" t="str">
        <f t="shared" si="367"/>
        <v/>
      </c>
      <c r="CW736" s="86">
        <f>IFERROR(FIND("IBAMA",consulta_completa__11[[#This Row],[14 - Inst. Atuando no Local]]),0)</f>
        <v>40</v>
      </c>
      <c r="CX736" s="86" t="str">
        <f t="shared" si="368"/>
        <v>X</v>
      </c>
      <c r="CY736" s="86" t="str">
        <f>IF(consulta_completa__11[[#This Row],[14 - Inst. Atuando no Local]]="","X","")</f>
        <v/>
      </c>
      <c r="CZ736" s="86">
        <f>IFERROR(FIND("OUTRA (S)",consulta_completa__11[[#This Row],[14 - Inst. Atuando no Local]]),0)</f>
        <v>0</v>
      </c>
      <c r="DA736" s="86" t="str">
        <f t="shared" si="369"/>
        <v/>
      </c>
      <c r="DB736" s="37" t="str">
        <f t="shared" si="370"/>
        <v>Sim</v>
      </c>
      <c r="DC736" s="37" t="str">
        <f t="shared" si="371"/>
        <v>Não</v>
      </c>
      <c r="DD736" s="37" t="str">
        <f t="shared" si="372"/>
        <v>Sim</v>
      </c>
      <c r="DE736" s="89" t="str">
        <f t="shared" si="343"/>
        <v/>
      </c>
    </row>
    <row r="737" spans="1:109">
      <c r="A737" s="15">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4">
        <f>IFERROR(FIND("Óbitos/feridos",consulta_completa__11[[#This Row],[13 - Ocorrências/Ambientes Atingidos]]),0)</f>
        <v>0</v>
      </c>
      <c r="AY737" s="85" t="str">
        <f t="shared" si="344"/>
        <v/>
      </c>
      <c r="AZ737" s="84">
        <f>IFERROR(FIND("População afetada/evacuada",consulta_completa__11[[#This Row],[13 - Ocorrências/Ambientes Atingidos]]),0)</f>
        <v>0</v>
      </c>
      <c r="BA737" s="84" t="str">
        <f t="shared" si="345"/>
        <v/>
      </c>
      <c r="BB737" s="84">
        <f>IFERROR(FIND("Suspensão de abastecimento de água",consulta_completa__11[[#This Row],[13 - Ocorrências/Ambientes Atingidos]]),0)</f>
        <v>0</v>
      </c>
      <c r="BC737" s="85" t="str">
        <f t="shared" si="373"/>
        <v/>
      </c>
      <c r="BD737" s="84">
        <f>IFERROR(FIND("Rio/córrego",consulta_completa__11[[#This Row],[13 - Ocorrências/Ambientes Atingidos]]),0)</f>
        <v>0</v>
      </c>
      <c r="BE737" s="85" t="str">
        <f t="shared" si="346"/>
        <v/>
      </c>
      <c r="BF737" s="84">
        <f>IFERROR(FIND("Lago",consulta_completa__11[[#This Row],[13 - Ocorrências/Ambientes Atingidos]]),0)</f>
        <v>0</v>
      </c>
      <c r="BG737" s="85" t="str">
        <f t="shared" si="347"/>
        <v/>
      </c>
      <c r="BH737" s="84">
        <f>IFERROR(FIND("Mar",consulta_completa__11[[#This Row],[13 - Ocorrências/Ambientes Atingidos]]),0)</f>
        <v>1</v>
      </c>
      <c r="BI737" s="85" t="str">
        <f t="shared" si="348"/>
        <v>X</v>
      </c>
      <c r="BJ737" s="84">
        <f>IFERROR(FIND("Praia",consulta_completa__11[[#This Row],[13 - Ocorrências/Ambientes Atingidos]]),0)</f>
        <v>0</v>
      </c>
      <c r="BK737" s="85" t="str">
        <f t="shared" si="349"/>
        <v/>
      </c>
      <c r="BL737" s="84">
        <f>IFERROR(FIND("Solo",consulta_completa__11[[#This Row],[13 - Ocorrências/Ambientes Atingidos]]),0)</f>
        <v>0</v>
      </c>
      <c r="BM737" s="85" t="str">
        <f t="shared" si="350"/>
        <v/>
      </c>
      <c r="BN737" s="84">
        <f>IFERROR(FIND("Águas subterrâneas",consulta_completa__11[[#This Row],[13 - Ocorrências/Ambientes Atingidos]]),0)</f>
        <v>0</v>
      </c>
      <c r="BO737" s="85" t="str">
        <f t="shared" si="351"/>
        <v/>
      </c>
      <c r="BP737" s="84">
        <f>IFERROR(FIND("Atmosfera",consulta_completa__11[[#This Row],[13 - Ocorrências/Ambientes Atingidos]]),0)</f>
        <v>0</v>
      </c>
      <c r="BQ737" s="85" t="str">
        <f t="shared" si="352"/>
        <v/>
      </c>
      <c r="BR737" s="84">
        <f>IFERROR(FIND("Flora",consulta_completa__11[[#This Row],[13 - Ocorrências/Ambientes Atingidos]]),0)</f>
        <v>0</v>
      </c>
      <c r="BS737" s="85" t="str">
        <f t="shared" si="353"/>
        <v/>
      </c>
      <c r="BT737" s="84">
        <f>IFERROR(FIND("Fauna",consulta_completa__11[[#This Row],[13 - Ocorrências/Ambientes Atingidos]]),0)</f>
        <v>0</v>
      </c>
      <c r="BU737" s="85" t="str">
        <f t="shared" si="354"/>
        <v/>
      </c>
      <c r="BV737" s="84">
        <f>IFERROR(FIND("UC federal",consulta_completa__11[[#This Row],[13 - Ocorrências/Ambientes Atingidos]]),0)</f>
        <v>0</v>
      </c>
      <c r="BW737" s="85" t="str">
        <f t="shared" si="355"/>
        <v/>
      </c>
      <c r="BX737" s="84">
        <f>IFERROR(FIND("UC estadual/municipal",consulta_completa__11[[#This Row],[13 - Ocorrências/Ambientes Atingidos]]),0)</f>
        <v>0</v>
      </c>
      <c r="BY737" s="85" t="str">
        <f t="shared" si="356"/>
        <v/>
      </c>
      <c r="BZ737" s="84">
        <f>IFERROR(FIND("Outro(s)",consulta_completa__11[[#This Row],[13 - Ocorrências/Ambientes Atingidos]]),0)</f>
        <v>0</v>
      </c>
      <c r="CA737" s="85" t="str">
        <f t="shared" si="357"/>
        <v/>
      </c>
      <c r="CB737" s="84">
        <f>IFERROR(FIND("Sem dano",consulta_completa__11[[#This Row],[13 - Ocorrências/Ambientes Atingidos]]),0)</f>
        <v>0</v>
      </c>
      <c r="CC737" s="85" t="str">
        <f t="shared" si="358"/>
        <v/>
      </c>
      <c r="CD737" s="84" t="str">
        <f>IF(consulta_completa__11[[#This Row],[13 - Ocorrências/Ambientes Atingidos]]="","X","")</f>
        <v/>
      </c>
      <c r="CE737" s="86">
        <f>IFERROR(FIND("IBAMA",consulta_completa__11[[#This Row],[14 - Inst. Atuando no Local]]),0)</f>
        <v>0</v>
      </c>
      <c r="CF737" s="86" t="str">
        <f t="shared" si="359"/>
        <v/>
      </c>
      <c r="CG737" s="86">
        <f>IFERROR(FIND("OEMA",consulta_completa__11[[#This Row],[14 - Inst. Atuando no Local]]),0)</f>
        <v>0</v>
      </c>
      <c r="CH737" s="86" t="str">
        <f t="shared" si="360"/>
        <v/>
      </c>
      <c r="CI737" s="86">
        <f>IFERROR(FIND("DEFESA CIVIL",consulta_completa__11[[#This Row],[14 - Inst. Atuando no Local]]),0)</f>
        <v>0</v>
      </c>
      <c r="CJ737" s="86" t="str">
        <f t="shared" si="361"/>
        <v/>
      </c>
      <c r="CK737" s="86">
        <f>IFERROR(FIND("CORPO DE BOMBEIROS",consulta_completa__11[[#This Row],[14 - Inst. Atuando no Local]]),0)</f>
        <v>0</v>
      </c>
      <c r="CL737" s="86" t="str">
        <f t="shared" si="362"/>
        <v/>
      </c>
      <c r="CM737" s="86">
        <f>IFERROR(FIND("POLÍCIA RODOVIÁRIA",consulta_completa__11[[#This Row],[14 - Inst. Atuando no Local]]),0)</f>
        <v>0</v>
      </c>
      <c r="CN737" s="86" t="str">
        <f t="shared" si="363"/>
        <v/>
      </c>
      <c r="CO737" s="86">
        <f>IFERROR(FIND("POLÍCIA MILITAR",consulta_completa__11[[#This Row],[14 - Inst. Atuando no Local]]),0)</f>
        <v>0</v>
      </c>
      <c r="CP737" s="86" t="str">
        <f t="shared" si="364"/>
        <v/>
      </c>
      <c r="CQ737" s="86">
        <f>IFERROR(FIND("POLÍCIA CIVIL",consulta_completa__11[[#This Row],[14 - Inst. Atuando no Local]]),0)</f>
        <v>0</v>
      </c>
      <c r="CR737" s="86" t="str">
        <f t="shared" si="365"/>
        <v/>
      </c>
      <c r="CS737" s="86">
        <f>IFERROR(FIND("MARINHA DO BRASIL",consulta_completa__11[[#This Row],[14 - Inst. Atuando no Local]]),0)</f>
        <v>0</v>
      </c>
      <c r="CT737" s="86" t="str">
        <f t="shared" si="366"/>
        <v/>
      </c>
      <c r="CU737" s="86">
        <f>IFERROR(FIND("EMPRESA ESPECIALIZADA EM ATENDIMENTO",consulta_completa__11[[#This Row],[14 - Inst. Atuando no Local]]),0)</f>
        <v>0</v>
      </c>
      <c r="CV737" s="86" t="str">
        <f t="shared" si="367"/>
        <v/>
      </c>
      <c r="CW737" s="86">
        <f>IFERROR(FIND("IBAMA",consulta_completa__11[[#This Row],[14 - Inst. Atuando no Local]]),0)</f>
        <v>0</v>
      </c>
      <c r="CX737" s="86" t="str">
        <f t="shared" si="368"/>
        <v/>
      </c>
      <c r="CY737" s="86" t="str">
        <f>IF(consulta_completa__11[[#This Row],[14 - Inst. Atuando no Local]]="","X","")</f>
        <v/>
      </c>
      <c r="CZ737" s="86">
        <f>IFERROR(FIND("OUTRA (S)",consulta_completa__11[[#This Row],[14 - Inst. Atuando no Local]]),0)</f>
        <v>0</v>
      </c>
      <c r="DA737" s="86" t="str">
        <f t="shared" si="369"/>
        <v/>
      </c>
      <c r="DB737" s="37" t="str">
        <f t="shared" si="370"/>
        <v>Sim</v>
      </c>
      <c r="DC737" s="37" t="str">
        <f t="shared" si="371"/>
        <v>Não</v>
      </c>
      <c r="DD737" s="37" t="str">
        <f t="shared" si="372"/>
        <v>Sim</v>
      </c>
      <c r="DE737" s="89" t="str">
        <f t="shared" si="343"/>
        <v/>
      </c>
    </row>
    <row r="738" spans="1:109">
      <c r="A738" s="15">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4">
        <f>IFERROR(FIND("Óbitos/feridos",consulta_completa__11[[#This Row],[13 - Ocorrências/Ambientes Atingidos]]),0)</f>
        <v>0</v>
      </c>
      <c r="AY738" s="85" t="str">
        <f t="shared" si="344"/>
        <v/>
      </c>
      <c r="AZ738" s="84">
        <f>IFERROR(FIND("População afetada/evacuada",consulta_completa__11[[#This Row],[13 - Ocorrências/Ambientes Atingidos]]),0)</f>
        <v>0</v>
      </c>
      <c r="BA738" s="84" t="str">
        <f t="shared" si="345"/>
        <v/>
      </c>
      <c r="BB738" s="84">
        <f>IFERROR(FIND("Suspensão de abastecimento de água",consulta_completa__11[[#This Row],[13 - Ocorrências/Ambientes Atingidos]]),0)</f>
        <v>0</v>
      </c>
      <c r="BC738" s="85" t="str">
        <f t="shared" si="373"/>
        <v/>
      </c>
      <c r="BD738" s="84">
        <f>IFERROR(FIND("Rio/córrego",consulta_completa__11[[#This Row],[13 - Ocorrências/Ambientes Atingidos]]),0)</f>
        <v>0</v>
      </c>
      <c r="BE738" s="85" t="str">
        <f t="shared" si="346"/>
        <v/>
      </c>
      <c r="BF738" s="84">
        <f>IFERROR(FIND("Lago",consulta_completa__11[[#This Row],[13 - Ocorrências/Ambientes Atingidos]]),0)</f>
        <v>0</v>
      </c>
      <c r="BG738" s="85" t="str">
        <f t="shared" si="347"/>
        <v/>
      </c>
      <c r="BH738" s="84">
        <f>IFERROR(FIND("Mar",consulta_completa__11[[#This Row],[13 - Ocorrências/Ambientes Atingidos]]),0)</f>
        <v>0</v>
      </c>
      <c r="BI738" s="85" t="str">
        <f t="shared" si="348"/>
        <v/>
      </c>
      <c r="BJ738" s="84">
        <f>IFERROR(FIND("Praia",consulta_completa__11[[#This Row],[13 - Ocorrências/Ambientes Atingidos]]),0)</f>
        <v>0</v>
      </c>
      <c r="BK738" s="85" t="str">
        <f t="shared" si="349"/>
        <v/>
      </c>
      <c r="BL738" s="84">
        <f>IFERROR(FIND("Solo",consulta_completa__11[[#This Row],[13 - Ocorrências/Ambientes Atingidos]]),0)</f>
        <v>1</v>
      </c>
      <c r="BM738" s="85" t="str">
        <f t="shared" si="350"/>
        <v>X</v>
      </c>
      <c r="BN738" s="84">
        <f>IFERROR(FIND("Águas subterrâneas",consulta_completa__11[[#This Row],[13 - Ocorrências/Ambientes Atingidos]]),0)</f>
        <v>0</v>
      </c>
      <c r="BO738" s="85" t="str">
        <f t="shared" si="351"/>
        <v/>
      </c>
      <c r="BP738" s="84">
        <f>IFERROR(FIND("Atmosfera",consulta_completa__11[[#This Row],[13 - Ocorrências/Ambientes Atingidos]]),0)</f>
        <v>0</v>
      </c>
      <c r="BQ738" s="85" t="str">
        <f t="shared" si="352"/>
        <v/>
      </c>
      <c r="BR738" s="84">
        <f>IFERROR(FIND("Flora",consulta_completa__11[[#This Row],[13 - Ocorrências/Ambientes Atingidos]]),0)</f>
        <v>0</v>
      </c>
      <c r="BS738" s="85" t="str">
        <f t="shared" si="353"/>
        <v/>
      </c>
      <c r="BT738" s="84">
        <f>IFERROR(FIND("Fauna",consulta_completa__11[[#This Row],[13 - Ocorrências/Ambientes Atingidos]]),0)</f>
        <v>0</v>
      </c>
      <c r="BU738" s="85" t="str">
        <f t="shared" si="354"/>
        <v/>
      </c>
      <c r="BV738" s="84">
        <f>IFERROR(FIND("UC federal",consulta_completa__11[[#This Row],[13 - Ocorrências/Ambientes Atingidos]]),0)</f>
        <v>0</v>
      </c>
      <c r="BW738" s="85" t="str">
        <f t="shared" si="355"/>
        <v/>
      </c>
      <c r="BX738" s="84">
        <f>IFERROR(FIND("UC estadual/municipal",consulta_completa__11[[#This Row],[13 - Ocorrências/Ambientes Atingidos]]),0)</f>
        <v>0</v>
      </c>
      <c r="BY738" s="85" t="str">
        <f t="shared" si="356"/>
        <v/>
      </c>
      <c r="BZ738" s="84">
        <f>IFERROR(FIND("Outro(s)",consulta_completa__11[[#This Row],[13 - Ocorrências/Ambientes Atingidos]]),0)</f>
        <v>0</v>
      </c>
      <c r="CA738" s="85" t="str">
        <f t="shared" si="357"/>
        <v/>
      </c>
      <c r="CB738" s="84">
        <f>IFERROR(FIND("Sem dano",consulta_completa__11[[#This Row],[13 - Ocorrências/Ambientes Atingidos]]),0)</f>
        <v>0</v>
      </c>
      <c r="CC738" s="85" t="str">
        <f t="shared" si="358"/>
        <v/>
      </c>
      <c r="CD738" s="84" t="str">
        <f>IF(consulta_completa__11[[#This Row],[13 - Ocorrências/Ambientes Atingidos]]="","X","")</f>
        <v/>
      </c>
      <c r="CE738" s="86">
        <f>IFERROR(FIND("IBAMA",consulta_completa__11[[#This Row],[14 - Inst. Atuando no Local]]),0)</f>
        <v>0</v>
      </c>
      <c r="CF738" s="86" t="str">
        <f t="shared" si="359"/>
        <v/>
      </c>
      <c r="CG738" s="86">
        <f>IFERROR(FIND("OEMA",consulta_completa__11[[#This Row],[14 - Inst. Atuando no Local]]),0)</f>
        <v>0</v>
      </c>
      <c r="CH738" s="86" t="str">
        <f t="shared" si="360"/>
        <v/>
      </c>
      <c r="CI738" s="86">
        <f>IFERROR(FIND("DEFESA CIVIL",consulta_completa__11[[#This Row],[14 - Inst. Atuando no Local]]),0)</f>
        <v>0</v>
      </c>
      <c r="CJ738" s="86" t="str">
        <f t="shared" si="361"/>
        <v/>
      </c>
      <c r="CK738" s="86">
        <f>IFERROR(FIND("CORPO DE BOMBEIROS",consulta_completa__11[[#This Row],[14 - Inst. Atuando no Local]]),0)</f>
        <v>0</v>
      </c>
      <c r="CL738" s="86" t="str">
        <f t="shared" si="362"/>
        <v/>
      </c>
      <c r="CM738" s="86">
        <f>IFERROR(FIND("POLÍCIA RODOVIÁRIA",consulta_completa__11[[#This Row],[14 - Inst. Atuando no Local]]),0)</f>
        <v>0</v>
      </c>
      <c r="CN738" s="86" t="str">
        <f t="shared" si="363"/>
        <v/>
      </c>
      <c r="CO738" s="86">
        <f>IFERROR(FIND("POLÍCIA MILITAR",consulta_completa__11[[#This Row],[14 - Inst. Atuando no Local]]),0)</f>
        <v>0</v>
      </c>
      <c r="CP738" s="86" t="str">
        <f t="shared" si="364"/>
        <v/>
      </c>
      <c r="CQ738" s="86">
        <f>IFERROR(FIND("POLÍCIA CIVIL",consulta_completa__11[[#This Row],[14 - Inst. Atuando no Local]]),0)</f>
        <v>0</v>
      </c>
      <c r="CR738" s="86" t="str">
        <f t="shared" si="365"/>
        <v/>
      </c>
      <c r="CS738" s="86">
        <f>IFERROR(FIND("MARINHA DO BRASIL",consulta_completa__11[[#This Row],[14 - Inst. Atuando no Local]]),0)</f>
        <v>0</v>
      </c>
      <c r="CT738" s="86" t="str">
        <f t="shared" si="366"/>
        <v/>
      </c>
      <c r="CU738" s="86">
        <f>IFERROR(FIND("EMPRESA ESPECIALIZADA EM ATENDIMENTO",consulta_completa__11[[#This Row],[14 - Inst. Atuando no Local]]),0)</f>
        <v>0</v>
      </c>
      <c r="CV738" s="86" t="str">
        <f t="shared" si="367"/>
        <v/>
      </c>
      <c r="CW738" s="86">
        <f>IFERROR(FIND("IBAMA",consulta_completa__11[[#This Row],[14 - Inst. Atuando no Local]]),0)</f>
        <v>0</v>
      </c>
      <c r="CX738" s="86" t="str">
        <f t="shared" si="368"/>
        <v/>
      </c>
      <c r="CY738" s="86" t="str">
        <f>IF(consulta_completa__11[[#This Row],[14 - Inst. Atuando no Local]]="","X","")</f>
        <v/>
      </c>
      <c r="CZ738" s="86">
        <f>IFERROR(FIND("OUTRA (S)",consulta_completa__11[[#This Row],[14 - Inst. Atuando no Local]]),0)</f>
        <v>0</v>
      </c>
      <c r="DA738" s="86" t="str">
        <f t="shared" si="369"/>
        <v/>
      </c>
      <c r="DB738" s="37" t="str">
        <f t="shared" si="370"/>
        <v>Sim</v>
      </c>
      <c r="DC738" s="37" t="str">
        <f t="shared" si="371"/>
        <v>Não</v>
      </c>
      <c r="DD738" s="37" t="str">
        <f t="shared" si="372"/>
        <v>Sim</v>
      </c>
      <c r="DE738" s="89" t="str">
        <f t="shared" si="343"/>
        <v/>
      </c>
    </row>
    <row r="739" spans="1:109">
      <c r="A739" s="15">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4">
        <f>IFERROR(FIND("Óbitos/feridos",consulta_completa__11[[#This Row],[13 - Ocorrências/Ambientes Atingidos]]),0)</f>
        <v>0</v>
      </c>
      <c r="AY739" s="85" t="str">
        <f t="shared" si="344"/>
        <v/>
      </c>
      <c r="AZ739" s="84">
        <f>IFERROR(FIND("População afetada/evacuada",consulta_completa__11[[#This Row],[13 - Ocorrências/Ambientes Atingidos]]),0)</f>
        <v>0</v>
      </c>
      <c r="BA739" s="84" t="str">
        <f t="shared" si="345"/>
        <v/>
      </c>
      <c r="BB739" s="84">
        <f>IFERROR(FIND("Suspensão de abastecimento de água",consulta_completa__11[[#This Row],[13 - Ocorrências/Ambientes Atingidos]]),0)</f>
        <v>0</v>
      </c>
      <c r="BC739" s="85" t="str">
        <f t="shared" si="373"/>
        <v/>
      </c>
      <c r="BD739" s="84">
        <f>IFERROR(FIND("Rio/córrego",consulta_completa__11[[#This Row],[13 - Ocorrências/Ambientes Atingidos]]),0)</f>
        <v>1</v>
      </c>
      <c r="BE739" s="85" t="str">
        <f t="shared" si="346"/>
        <v>X</v>
      </c>
      <c r="BF739" s="84">
        <f>IFERROR(FIND("Lago",consulta_completa__11[[#This Row],[13 - Ocorrências/Ambientes Atingidos]]),0)</f>
        <v>0</v>
      </c>
      <c r="BG739" s="85" t="str">
        <f t="shared" si="347"/>
        <v/>
      </c>
      <c r="BH739" s="84">
        <f>IFERROR(FIND("Mar",consulta_completa__11[[#This Row],[13 - Ocorrências/Ambientes Atingidos]]),0)</f>
        <v>0</v>
      </c>
      <c r="BI739" s="85" t="str">
        <f t="shared" si="348"/>
        <v/>
      </c>
      <c r="BJ739" s="84">
        <f>IFERROR(FIND("Praia",consulta_completa__11[[#This Row],[13 - Ocorrências/Ambientes Atingidos]]),0)</f>
        <v>0</v>
      </c>
      <c r="BK739" s="85" t="str">
        <f t="shared" si="349"/>
        <v/>
      </c>
      <c r="BL739" s="84">
        <f>IFERROR(FIND("Solo",consulta_completa__11[[#This Row],[13 - Ocorrências/Ambientes Atingidos]]),0)</f>
        <v>0</v>
      </c>
      <c r="BM739" s="85" t="str">
        <f t="shared" si="350"/>
        <v/>
      </c>
      <c r="BN739" s="84">
        <f>IFERROR(FIND("Águas subterrâneas",consulta_completa__11[[#This Row],[13 - Ocorrências/Ambientes Atingidos]]),0)</f>
        <v>0</v>
      </c>
      <c r="BO739" s="85" t="str">
        <f t="shared" si="351"/>
        <v/>
      </c>
      <c r="BP739" s="84">
        <f>IFERROR(FIND("Atmosfera",consulta_completa__11[[#This Row],[13 - Ocorrências/Ambientes Atingidos]]),0)</f>
        <v>0</v>
      </c>
      <c r="BQ739" s="85" t="str">
        <f t="shared" si="352"/>
        <v/>
      </c>
      <c r="BR739" s="84">
        <f>IFERROR(FIND("Flora",consulta_completa__11[[#This Row],[13 - Ocorrências/Ambientes Atingidos]]),0)</f>
        <v>0</v>
      </c>
      <c r="BS739" s="85" t="str">
        <f t="shared" si="353"/>
        <v/>
      </c>
      <c r="BT739" s="84">
        <f>IFERROR(FIND("Fauna",consulta_completa__11[[#This Row],[13 - Ocorrências/Ambientes Atingidos]]),0)</f>
        <v>0</v>
      </c>
      <c r="BU739" s="85" t="str">
        <f t="shared" si="354"/>
        <v/>
      </c>
      <c r="BV739" s="84">
        <f>IFERROR(FIND("UC federal",consulta_completa__11[[#This Row],[13 - Ocorrências/Ambientes Atingidos]]),0)</f>
        <v>0</v>
      </c>
      <c r="BW739" s="85" t="str">
        <f t="shared" si="355"/>
        <v/>
      </c>
      <c r="BX739" s="84">
        <f>IFERROR(FIND("UC estadual/municipal",consulta_completa__11[[#This Row],[13 - Ocorrências/Ambientes Atingidos]]),0)</f>
        <v>0</v>
      </c>
      <c r="BY739" s="85" t="str">
        <f t="shared" si="356"/>
        <v/>
      </c>
      <c r="BZ739" s="84">
        <f>IFERROR(FIND("Outro(s)",consulta_completa__11[[#This Row],[13 - Ocorrências/Ambientes Atingidos]]),0)</f>
        <v>0</v>
      </c>
      <c r="CA739" s="85" t="str">
        <f t="shared" si="357"/>
        <v/>
      </c>
      <c r="CB739" s="84">
        <f>IFERROR(FIND("Sem dano",consulta_completa__11[[#This Row],[13 - Ocorrências/Ambientes Atingidos]]),0)</f>
        <v>0</v>
      </c>
      <c r="CC739" s="85" t="str">
        <f t="shared" si="358"/>
        <v/>
      </c>
      <c r="CD739" s="84" t="str">
        <f>IF(consulta_completa__11[[#This Row],[13 - Ocorrências/Ambientes Atingidos]]="","X","")</f>
        <v/>
      </c>
      <c r="CE739" s="86">
        <f>IFERROR(FIND("IBAMA",consulta_completa__11[[#This Row],[14 - Inst. Atuando no Local]]),0)</f>
        <v>0</v>
      </c>
      <c r="CF739" s="86" t="str">
        <f t="shared" si="359"/>
        <v/>
      </c>
      <c r="CG739" s="86">
        <f>IFERROR(FIND("OEMA",consulta_completa__11[[#This Row],[14 - Inst. Atuando no Local]]),0)</f>
        <v>0</v>
      </c>
      <c r="CH739" s="86" t="str">
        <f t="shared" si="360"/>
        <v/>
      </c>
      <c r="CI739" s="86">
        <f>IFERROR(FIND("DEFESA CIVIL",consulta_completa__11[[#This Row],[14 - Inst. Atuando no Local]]),0)</f>
        <v>0</v>
      </c>
      <c r="CJ739" s="86" t="str">
        <f t="shared" si="361"/>
        <v/>
      </c>
      <c r="CK739" s="86">
        <f>IFERROR(FIND("CORPO DE BOMBEIROS",consulta_completa__11[[#This Row],[14 - Inst. Atuando no Local]]),0)</f>
        <v>0</v>
      </c>
      <c r="CL739" s="86" t="str">
        <f t="shared" si="362"/>
        <v/>
      </c>
      <c r="CM739" s="86">
        <f>IFERROR(FIND("POLÍCIA RODOVIÁRIA",consulta_completa__11[[#This Row],[14 - Inst. Atuando no Local]]),0)</f>
        <v>0</v>
      </c>
      <c r="CN739" s="86" t="str">
        <f t="shared" si="363"/>
        <v/>
      </c>
      <c r="CO739" s="86">
        <f>IFERROR(FIND("POLÍCIA MILITAR",consulta_completa__11[[#This Row],[14 - Inst. Atuando no Local]]),0)</f>
        <v>0</v>
      </c>
      <c r="CP739" s="86" t="str">
        <f t="shared" si="364"/>
        <v/>
      </c>
      <c r="CQ739" s="86">
        <f>IFERROR(FIND("POLÍCIA CIVIL",consulta_completa__11[[#This Row],[14 - Inst. Atuando no Local]]),0)</f>
        <v>0</v>
      </c>
      <c r="CR739" s="86" t="str">
        <f t="shared" si="365"/>
        <v/>
      </c>
      <c r="CS739" s="86">
        <f>IFERROR(FIND("MARINHA DO BRASIL",consulta_completa__11[[#This Row],[14 - Inst. Atuando no Local]]),0)</f>
        <v>0</v>
      </c>
      <c r="CT739" s="86" t="str">
        <f t="shared" si="366"/>
        <v/>
      </c>
      <c r="CU739" s="86">
        <f>IFERROR(FIND("EMPRESA ESPECIALIZADA EM ATENDIMENTO",consulta_completa__11[[#This Row],[14 - Inst. Atuando no Local]]),0)</f>
        <v>0</v>
      </c>
      <c r="CV739" s="86" t="str">
        <f t="shared" si="367"/>
        <v/>
      </c>
      <c r="CW739" s="86">
        <f>IFERROR(FIND("IBAMA",consulta_completa__11[[#This Row],[14 - Inst. Atuando no Local]]),0)</f>
        <v>0</v>
      </c>
      <c r="CX739" s="86" t="str">
        <f t="shared" si="368"/>
        <v/>
      </c>
      <c r="CY739" s="86" t="str">
        <f>IF(consulta_completa__11[[#This Row],[14 - Inst. Atuando no Local]]="","X","")</f>
        <v/>
      </c>
      <c r="CZ739" s="86">
        <f>IFERROR(FIND("OUTRA (S)",consulta_completa__11[[#This Row],[14 - Inst. Atuando no Local]]),0)</f>
        <v>0</v>
      </c>
      <c r="DA739" s="86" t="str">
        <f t="shared" si="369"/>
        <v/>
      </c>
      <c r="DB739" s="37" t="str">
        <f t="shared" si="370"/>
        <v>Sim</v>
      </c>
      <c r="DC739" s="37" t="str">
        <f t="shared" si="371"/>
        <v>Não</v>
      </c>
      <c r="DD739" s="37" t="str">
        <f t="shared" si="372"/>
        <v>Sim</v>
      </c>
      <c r="DE739" s="89" t="str">
        <f t="shared" si="343"/>
        <v/>
      </c>
    </row>
    <row r="740" spans="1:109">
      <c r="A740" s="15">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4">
        <f>IFERROR(FIND("Óbitos/feridos",consulta_completa__11[[#This Row],[13 - Ocorrências/Ambientes Atingidos]]),0)</f>
        <v>0</v>
      </c>
      <c r="AY740" s="85" t="str">
        <f t="shared" si="344"/>
        <v/>
      </c>
      <c r="AZ740" s="84">
        <f>IFERROR(FIND("População afetada/evacuada",consulta_completa__11[[#This Row],[13 - Ocorrências/Ambientes Atingidos]]),0)</f>
        <v>0</v>
      </c>
      <c r="BA740" s="84" t="str">
        <f t="shared" si="345"/>
        <v/>
      </c>
      <c r="BB740" s="84">
        <f>IFERROR(FIND("Suspensão de abastecimento de água",consulta_completa__11[[#This Row],[13 - Ocorrências/Ambientes Atingidos]]),0)</f>
        <v>0</v>
      </c>
      <c r="BC740" s="85" t="str">
        <f t="shared" si="373"/>
        <v/>
      </c>
      <c r="BD740" s="84">
        <f>IFERROR(FIND("Rio/córrego",consulta_completa__11[[#This Row],[13 - Ocorrências/Ambientes Atingidos]]),0)</f>
        <v>1</v>
      </c>
      <c r="BE740" s="85" t="str">
        <f t="shared" si="346"/>
        <v>X</v>
      </c>
      <c r="BF740" s="84">
        <f>IFERROR(FIND("Lago",consulta_completa__11[[#This Row],[13 - Ocorrências/Ambientes Atingidos]]),0)</f>
        <v>0</v>
      </c>
      <c r="BG740" s="85" t="str">
        <f t="shared" si="347"/>
        <v/>
      </c>
      <c r="BH740" s="84">
        <f>IFERROR(FIND("Mar",consulta_completa__11[[#This Row],[13 - Ocorrências/Ambientes Atingidos]]),0)</f>
        <v>0</v>
      </c>
      <c r="BI740" s="85" t="str">
        <f t="shared" si="348"/>
        <v/>
      </c>
      <c r="BJ740" s="84">
        <f>IFERROR(FIND("Praia",consulta_completa__11[[#This Row],[13 - Ocorrências/Ambientes Atingidos]]),0)</f>
        <v>0</v>
      </c>
      <c r="BK740" s="85" t="str">
        <f t="shared" si="349"/>
        <v/>
      </c>
      <c r="BL740" s="84">
        <f>IFERROR(FIND("Solo",consulta_completa__11[[#This Row],[13 - Ocorrências/Ambientes Atingidos]]),0)</f>
        <v>0</v>
      </c>
      <c r="BM740" s="85" t="str">
        <f t="shared" si="350"/>
        <v/>
      </c>
      <c r="BN740" s="84">
        <f>IFERROR(FIND("Águas subterrâneas",consulta_completa__11[[#This Row],[13 - Ocorrências/Ambientes Atingidos]]),0)</f>
        <v>0</v>
      </c>
      <c r="BO740" s="85" t="str">
        <f t="shared" si="351"/>
        <v/>
      </c>
      <c r="BP740" s="84">
        <f>IFERROR(FIND("Atmosfera",consulta_completa__11[[#This Row],[13 - Ocorrências/Ambientes Atingidos]]),0)</f>
        <v>0</v>
      </c>
      <c r="BQ740" s="85" t="str">
        <f t="shared" si="352"/>
        <v/>
      </c>
      <c r="BR740" s="84">
        <f>IFERROR(FIND("Flora",consulta_completa__11[[#This Row],[13 - Ocorrências/Ambientes Atingidos]]),0)</f>
        <v>0</v>
      </c>
      <c r="BS740" s="85" t="str">
        <f t="shared" si="353"/>
        <v/>
      </c>
      <c r="BT740" s="84">
        <f>IFERROR(FIND("Fauna",consulta_completa__11[[#This Row],[13 - Ocorrências/Ambientes Atingidos]]),0)</f>
        <v>0</v>
      </c>
      <c r="BU740" s="85" t="str">
        <f t="shared" si="354"/>
        <v/>
      </c>
      <c r="BV740" s="84">
        <f>IFERROR(FIND("UC federal",consulta_completa__11[[#This Row],[13 - Ocorrências/Ambientes Atingidos]]),0)</f>
        <v>0</v>
      </c>
      <c r="BW740" s="85" t="str">
        <f t="shared" si="355"/>
        <v/>
      </c>
      <c r="BX740" s="84">
        <f>IFERROR(FIND("UC estadual/municipal",consulta_completa__11[[#This Row],[13 - Ocorrências/Ambientes Atingidos]]),0)</f>
        <v>0</v>
      </c>
      <c r="BY740" s="85" t="str">
        <f t="shared" si="356"/>
        <v/>
      </c>
      <c r="BZ740" s="84">
        <f>IFERROR(FIND("Outro(s)",consulta_completa__11[[#This Row],[13 - Ocorrências/Ambientes Atingidos]]),0)</f>
        <v>0</v>
      </c>
      <c r="CA740" s="85" t="str">
        <f t="shared" si="357"/>
        <v/>
      </c>
      <c r="CB740" s="84">
        <f>IFERROR(FIND("Sem dano",consulta_completa__11[[#This Row],[13 - Ocorrências/Ambientes Atingidos]]),0)</f>
        <v>0</v>
      </c>
      <c r="CC740" s="85" t="str">
        <f t="shared" si="358"/>
        <v/>
      </c>
      <c r="CD740" s="84" t="str">
        <f>IF(consulta_completa__11[[#This Row],[13 - Ocorrências/Ambientes Atingidos]]="","X","")</f>
        <v/>
      </c>
      <c r="CE740" s="86">
        <f>IFERROR(FIND("IBAMA",consulta_completa__11[[#This Row],[14 - Inst. Atuando no Local]]),0)</f>
        <v>0</v>
      </c>
      <c r="CF740" s="86" t="str">
        <f t="shared" si="359"/>
        <v/>
      </c>
      <c r="CG740" s="86">
        <f>IFERROR(FIND("OEMA",consulta_completa__11[[#This Row],[14 - Inst. Atuando no Local]]),0)</f>
        <v>0</v>
      </c>
      <c r="CH740" s="86" t="str">
        <f t="shared" si="360"/>
        <v/>
      </c>
      <c r="CI740" s="86">
        <f>IFERROR(FIND("DEFESA CIVIL",consulta_completa__11[[#This Row],[14 - Inst. Atuando no Local]]),0)</f>
        <v>0</v>
      </c>
      <c r="CJ740" s="86" t="str">
        <f t="shared" si="361"/>
        <v/>
      </c>
      <c r="CK740" s="86">
        <f>IFERROR(FIND("CORPO DE BOMBEIROS",consulta_completa__11[[#This Row],[14 - Inst. Atuando no Local]]),0)</f>
        <v>0</v>
      </c>
      <c r="CL740" s="86" t="str">
        <f t="shared" si="362"/>
        <v/>
      </c>
      <c r="CM740" s="86">
        <f>IFERROR(FIND("POLÍCIA RODOVIÁRIA",consulta_completa__11[[#This Row],[14 - Inst. Atuando no Local]]),0)</f>
        <v>0</v>
      </c>
      <c r="CN740" s="86" t="str">
        <f t="shared" si="363"/>
        <v/>
      </c>
      <c r="CO740" s="86">
        <f>IFERROR(FIND("POLÍCIA MILITAR",consulta_completa__11[[#This Row],[14 - Inst. Atuando no Local]]),0)</f>
        <v>0</v>
      </c>
      <c r="CP740" s="86" t="str">
        <f t="shared" si="364"/>
        <v/>
      </c>
      <c r="CQ740" s="86">
        <f>IFERROR(FIND("POLÍCIA CIVIL",consulta_completa__11[[#This Row],[14 - Inst. Atuando no Local]]),0)</f>
        <v>0</v>
      </c>
      <c r="CR740" s="86" t="str">
        <f t="shared" si="365"/>
        <v/>
      </c>
      <c r="CS740" s="86">
        <f>IFERROR(FIND("MARINHA DO BRASIL",consulta_completa__11[[#This Row],[14 - Inst. Atuando no Local]]),0)</f>
        <v>0</v>
      </c>
      <c r="CT740" s="86" t="str">
        <f t="shared" si="366"/>
        <v/>
      </c>
      <c r="CU740" s="86">
        <f>IFERROR(FIND("EMPRESA ESPECIALIZADA EM ATENDIMENTO",consulta_completa__11[[#This Row],[14 - Inst. Atuando no Local]]),0)</f>
        <v>0</v>
      </c>
      <c r="CV740" s="86" t="str">
        <f t="shared" si="367"/>
        <v/>
      </c>
      <c r="CW740" s="86">
        <f>IFERROR(FIND("IBAMA",consulta_completa__11[[#This Row],[14 - Inst. Atuando no Local]]),0)</f>
        <v>0</v>
      </c>
      <c r="CX740" s="86" t="str">
        <f t="shared" si="368"/>
        <v/>
      </c>
      <c r="CY740" s="86" t="str">
        <f>IF(consulta_completa__11[[#This Row],[14 - Inst. Atuando no Local]]="","X","")</f>
        <v/>
      </c>
      <c r="CZ740" s="86">
        <f>IFERROR(FIND("OUTRA (S)",consulta_completa__11[[#This Row],[14 - Inst. Atuando no Local]]),0)</f>
        <v>0</v>
      </c>
      <c r="DA740" s="86" t="str">
        <f t="shared" si="369"/>
        <v/>
      </c>
      <c r="DB740" s="37" t="str">
        <f t="shared" si="370"/>
        <v>Sim</v>
      </c>
      <c r="DC740" s="37" t="str">
        <f t="shared" si="371"/>
        <v>Não</v>
      </c>
      <c r="DD740" s="37" t="str">
        <f t="shared" si="372"/>
        <v>Sim</v>
      </c>
      <c r="DE740" s="89" t="str">
        <f t="shared" si="343"/>
        <v/>
      </c>
    </row>
    <row r="741" spans="1:109">
      <c r="A741" s="15">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4">
        <f>IFERROR(FIND("Óbitos/feridos",consulta_completa__11[[#This Row],[13 - Ocorrências/Ambientes Atingidos]]),0)</f>
        <v>0</v>
      </c>
      <c r="AY741" s="85" t="str">
        <f t="shared" si="344"/>
        <v/>
      </c>
      <c r="AZ741" s="84">
        <f>IFERROR(FIND("População afetada/evacuada",consulta_completa__11[[#This Row],[13 - Ocorrências/Ambientes Atingidos]]),0)</f>
        <v>0</v>
      </c>
      <c r="BA741" s="84" t="str">
        <f t="shared" si="345"/>
        <v/>
      </c>
      <c r="BB741" s="84">
        <f>IFERROR(FIND("Suspensão de abastecimento de água",consulta_completa__11[[#This Row],[13 - Ocorrências/Ambientes Atingidos]]),0)</f>
        <v>0</v>
      </c>
      <c r="BC741" s="85" t="str">
        <f t="shared" si="373"/>
        <v/>
      </c>
      <c r="BD741" s="84">
        <f>IFERROR(FIND("Rio/córrego",consulta_completa__11[[#This Row],[13 - Ocorrências/Ambientes Atingidos]]),0)</f>
        <v>0</v>
      </c>
      <c r="BE741" s="85" t="str">
        <f t="shared" si="346"/>
        <v/>
      </c>
      <c r="BF741" s="84">
        <f>IFERROR(FIND("Lago",consulta_completa__11[[#This Row],[13 - Ocorrências/Ambientes Atingidos]]),0)</f>
        <v>0</v>
      </c>
      <c r="BG741" s="85" t="str">
        <f t="shared" si="347"/>
        <v/>
      </c>
      <c r="BH741" s="84">
        <f>IFERROR(FIND("Mar",consulta_completa__11[[#This Row],[13 - Ocorrências/Ambientes Atingidos]]),0)</f>
        <v>0</v>
      </c>
      <c r="BI741" s="85" t="str">
        <f t="shared" si="348"/>
        <v/>
      </c>
      <c r="BJ741" s="84">
        <f>IFERROR(FIND("Praia",consulta_completa__11[[#This Row],[13 - Ocorrências/Ambientes Atingidos]]),0)</f>
        <v>0</v>
      </c>
      <c r="BK741" s="85" t="str">
        <f t="shared" si="349"/>
        <v/>
      </c>
      <c r="BL741" s="84">
        <f>IFERROR(FIND("Solo",consulta_completa__11[[#This Row],[13 - Ocorrências/Ambientes Atingidos]]),0)</f>
        <v>1</v>
      </c>
      <c r="BM741" s="85" t="str">
        <f t="shared" si="350"/>
        <v>X</v>
      </c>
      <c r="BN741" s="84">
        <f>IFERROR(FIND("Águas subterrâneas",consulta_completa__11[[#This Row],[13 - Ocorrências/Ambientes Atingidos]]),0)</f>
        <v>0</v>
      </c>
      <c r="BO741" s="85" t="str">
        <f t="shared" si="351"/>
        <v/>
      </c>
      <c r="BP741" s="84">
        <f>IFERROR(FIND("Atmosfera",consulta_completa__11[[#This Row],[13 - Ocorrências/Ambientes Atingidos]]),0)</f>
        <v>0</v>
      </c>
      <c r="BQ741" s="85" t="str">
        <f t="shared" si="352"/>
        <v/>
      </c>
      <c r="BR741" s="84">
        <f>IFERROR(FIND("Flora",consulta_completa__11[[#This Row],[13 - Ocorrências/Ambientes Atingidos]]),0)</f>
        <v>0</v>
      </c>
      <c r="BS741" s="85" t="str">
        <f t="shared" si="353"/>
        <v/>
      </c>
      <c r="BT741" s="84">
        <f>IFERROR(FIND("Fauna",consulta_completa__11[[#This Row],[13 - Ocorrências/Ambientes Atingidos]]),0)</f>
        <v>0</v>
      </c>
      <c r="BU741" s="85" t="str">
        <f t="shared" si="354"/>
        <v/>
      </c>
      <c r="BV741" s="84">
        <f>IFERROR(FIND("UC federal",consulta_completa__11[[#This Row],[13 - Ocorrências/Ambientes Atingidos]]),0)</f>
        <v>0</v>
      </c>
      <c r="BW741" s="85" t="str">
        <f t="shared" si="355"/>
        <v/>
      </c>
      <c r="BX741" s="84">
        <f>IFERROR(FIND("UC estadual/municipal",consulta_completa__11[[#This Row],[13 - Ocorrências/Ambientes Atingidos]]),0)</f>
        <v>0</v>
      </c>
      <c r="BY741" s="85" t="str">
        <f t="shared" si="356"/>
        <v/>
      </c>
      <c r="BZ741" s="84">
        <f>IFERROR(FIND("Outro(s)",consulta_completa__11[[#This Row],[13 - Ocorrências/Ambientes Atingidos]]),0)</f>
        <v>0</v>
      </c>
      <c r="CA741" s="85" t="str">
        <f t="shared" si="357"/>
        <v/>
      </c>
      <c r="CB741" s="84">
        <f>IFERROR(FIND("Sem dano",consulta_completa__11[[#This Row],[13 - Ocorrências/Ambientes Atingidos]]),0)</f>
        <v>0</v>
      </c>
      <c r="CC741" s="85" t="str">
        <f t="shared" si="358"/>
        <v/>
      </c>
      <c r="CD741" s="84" t="str">
        <f>IF(consulta_completa__11[[#This Row],[13 - Ocorrências/Ambientes Atingidos]]="","X","")</f>
        <v/>
      </c>
      <c r="CE741" s="86">
        <f>IFERROR(FIND("IBAMA",consulta_completa__11[[#This Row],[14 - Inst. Atuando no Local]]),0)</f>
        <v>0</v>
      </c>
      <c r="CF741" s="86" t="str">
        <f t="shared" si="359"/>
        <v/>
      </c>
      <c r="CG741" s="86">
        <f>IFERROR(FIND("OEMA",consulta_completa__11[[#This Row],[14 - Inst. Atuando no Local]]),0)</f>
        <v>0</v>
      </c>
      <c r="CH741" s="86" t="str">
        <f t="shared" si="360"/>
        <v/>
      </c>
      <c r="CI741" s="86">
        <f>IFERROR(FIND("DEFESA CIVIL",consulta_completa__11[[#This Row],[14 - Inst. Atuando no Local]]),0)</f>
        <v>0</v>
      </c>
      <c r="CJ741" s="86" t="str">
        <f t="shared" si="361"/>
        <v/>
      </c>
      <c r="CK741" s="86">
        <f>IFERROR(FIND("CORPO DE BOMBEIROS",consulta_completa__11[[#This Row],[14 - Inst. Atuando no Local]]),0)</f>
        <v>0</v>
      </c>
      <c r="CL741" s="86" t="str">
        <f t="shared" si="362"/>
        <v/>
      </c>
      <c r="CM741" s="86">
        <f>IFERROR(FIND("POLÍCIA RODOVIÁRIA",consulta_completa__11[[#This Row],[14 - Inst. Atuando no Local]]),0)</f>
        <v>0</v>
      </c>
      <c r="CN741" s="86" t="str">
        <f t="shared" si="363"/>
        <v/>
      </c>
      <c r="CO741" s="86">
        <f>IFERROR(FIND("POLÍCIA MILITAR",consulta_completa__11[[#This Row],[14 - Inst. Atuando no Local]]),0)</f>
        <v>0</v>
      </c>
      <c r="CP741" s="86" t="str">
        <f t="shared" si="364"/>
        <v/>
      </c>
      <c r="CQ741" s="86">
        <f>IFERROR(FIND("POLÍCIA CIVIL",consulta_completa__11[[#This Row],[14 - Inst. Atuando no Local]]),0)</f>
        <v>0</v>
      </c>
      <c r="CR741" s="86" t="str">
        <f t="shared" si="365"/>
        <v/>
      </c>
      <c r="CS741" s="86">
        <f>IFERROR(FIND("MARINHA DO BRASIL",consulta_completa__11[[#This Row],[14 - Inst. Atuando no Local]]),0)</f>
        <v>0</v>
      </c>
      <c r="CT741" s="86" t="str">
        <f t="shared" si="366"/>
        <v/>
      </c>
      <c r="CU741" s="86">
        <f>IFERROR(FIND("EMPRESA ESPECIALIZADA EM ATENDIMENTO",consulta_completa__11[[#This Row],[14 - Inst. Atuando no Local]]),0)</f>
        <v>0</v>
      </c>
      <c r="CV741" s="86" t="str">
        <f t="shared" si="367"/>
        <v/>
      </c>
      <c r="CW741" s="86">
        <f>IFERROR(FIND("IBAMA",consulta_completa__11[[#This Row],[14 - Inst. Atuando no Local]]),0)</f>
        <v>0</v>
      </c>
      <c r="CX741" s="86" t="str">
        <f t="shared" si="368"/>
        <v/>
      </c>
      <c r="CY741" s="86" t="str">
        <f>IF(consulta_completa__11[[#This Row],[14 - Inst. Atuando no Local]]="","X","")</f>
        <v/>
      </c>
      <c r="CZ741" s="86">
        <f>IFERROR(FIND("OUTRA (S)",consulta_completa__11[[#This Row],[14 - Inst. Atuando no Local]]),0)</f>
        <v>0</v>
      </c>
      <c r="DA741" s="86" t="str">
        <f t="shared" si="369"/>
        <v/>
      </c>
      <c r="DB741" s="37" t="str">
        <f t="shared" si="370"/>
        <v>Sim</v>
      </c>
      <c r="DC741" s="37" t="str">
        <f t="shared" si="371"/>
        <v>Não</v>
      </c>
      <c r="DD741" s="37" t="str">
        <f t="shared" si="372"/>
        <v>Sim</v>
      </c>
      <c r="DE741" s="89" t="str">
        <f t="shared" si="343"/>
        <v/>
      </c>
    </row>
    <row r="742" spans="1:109">
      <c r="A742" s="15">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4">
        <f>IFERROR(FIND("Óbitos/feridos",consulta_completa__11[[#This Row],[13 - Ocorrências/Ambientes Atingidos]]),0)</f>
        <v>0</v>
      </c>
      <c r="AY742" s="85" t="str">
        <f t="shared" si="344"/>
        <v/>
      </c>
      <c r="AZ742" s="84">
        <f>IFERROR(FIND("População afetada/evacuada",consulta_completa__11[[#This Row],[13 - Ocorrências/Ambientes Atingidos]]),0)</f>
        <v>0</v>
      </c>
      <c r="BA742" s="84" t="str">
        <f t="shared" si="345"/>
        <v/>
      </c>
      <c r="BB742" s="84">
        <f>IFERROR(FIND("Suspensão de abastecimento de água",consulta_completa__11[[#This Row],[13 - Ocorrências/Ambientes Atingidos]]),0)</f>
        <v>0</v>
      </c>
      <c r="BC742" s="85" t="str">
        <f t="shared" si="373"/>
        <v/>
      </c>
      <c r="BD742" s="84">
        <f>IFERROR(FIND("Rio/córrego",consulta_completa__11[[#This Row],[13 - Ocorrências/Ambientes Atingidos]]),0)</f>
        <v>0</v>
      </c>
      <c r="BE742" s="85" t="str">
        <f t="shared" si="346"/>
        <v/>
      </c>
      <c r="BF742" s="84">
        <f>IFERROR(FIND("Lago",consulta_completa__11[[#This Row],[13 - Ocorrências/Ambientes Atingidos]]),0)</f>
        <v>0</v>
      </c>
      <c r="BG742" s="85" t="str">
        <f t="shared" si="347"/>
        <v/>
      </c>
      <c r="BH742" s="84">
        <f>IFERROR(FIND("Mar",consulta_completa__11[[#This Row],[13 - Ocorrências/Ambientes Atingidos]]),0)</f>
        <v>1</v>
      </c>
      <c r="BI742" s="85" t="str">
        <f t="shared" si="348"/>
        <v>X</v>
      </c>
      <c r="BJ742" s="84">
        <f>IFERROR(FIND("Praia",consulta_completa__11[[#This Row],[13 - Ocorrências/Ambientes Atingidos]]),0)</f>
        <v>0</v>
      </c>
      <c r="BK742" s="85" t="str">
        <f t="shared" si="349"/>
        <v/>
      </c>
      <c r="BL742" s="84">
        <f>IFERROR(FIND("Solo",consulta_completa__11[[#This Row],[13 - Ocorrências/Ambientes Atingidos]]),0)</f>
        <v>0</v>
      </c>
      <c r="BM742" s="85" t="str">
        <f t="shared" si="350"/>
        <v/>
      </c>
      <c r="BN742" s="84">
        <f>IFERROR(FIND("Águas subterrâneas",consulta_completa__11[[#This Row],[13 - Ocorrências/Ambientes Atingidos]]),0)</f>
        <v>0</v>
      </c>
      <c r="BO742" s="85" t="str">
        <f t="shared" si="351"/>
        <v/>
      </c>
      <c r="BP742" s="84">
        <f>IFERROR(FIND("Atmosfera",consulta_completa__11[[#This Row],[13 - Ocorrências/Ambientes Atingidos]]),0)</f>
        <v>0</v>
      </c>
      <c r="BQ742" s="85" t="str">
        <f t="shared" si="352"/>
        <v/>
      </c>
      <c r="BR742" s="84">
        <f>IFERROR(FIND("Flora",consulta_completa__11[[#This Row],[13 - Ocorrências/Ambientes Atingidos]]),0)</f>
        <v>0</v>
      </c>
      <c r="BS742" s="85" t="str">
        <f t="shared" si="353"/>
        <v/>
      </c>
      <c r="BT742" s="84">
        <f>IFERROR(FIND("Fauna",consulta_completa__11[[#This Row],[13 - Ocorrências/Ambientes Atingidos]]),0)</f>
        <v>0</v>
      </c>
      <c r="BU742" s="85" t="str">
        <f t="shared" si="354"/>
        <v/>
      </c>
      <c r="BV742" s="84">
        <f>IFERROR(FIND("UC federal",consulta_completa__11[[#This Row],[13 - Ocorrências/Ambientes Atingidos]]),0)</f>
        <v>0</v>
      </c>
      <c r="BW742" s="85" t="str">
        <f t="shared" si="355"/>
        <v/>
      </c>
      <c r="BX742" s="84">
        <f>IFERROR(FIND("UC estadual/municipal",consulta_completa__11[[#This Row],[13 - Ocorrências/Ambientes Atingidos]]),0)</f>
        <v>0</v>
      </c>
      <c r="BY742" s="85" t="str">
        <f t="shared" si="356"/>
        <v/>
      </c>
      <c r="BZ742" s="84">
        <f>IFERROR(FIND("Outro(s)",consulta_completa__11[[#This Row],[13 - Ocorrências/Ambientes Atingidos]]),0)</f>
        <v>0</v>
      </c>
      <c r="CA742" s="85" t="str">
        <f t="shared" si="357"/>
        <v/>
      </c>
      <c r="CB742" s="84">
        <f>IFERROR(FIND("Sem dano",consulta_completa__11[[#This Row],[13 - Ocorrências/Ambientes Atingidos]]),0)</f>
        <v>0</v>
      </c>
      <c r="CC742" s="85" t="str">
        <f t="shared" si="358"/>
        <v/>
      </c>
      <c r="CD742" s="84" t="str">
        <f>IF(consulta_completa__11[[#This Row],[13 - Ocorrências/Ambientes Atingidos]]="","X","")</f>
        <v/>
      </c>
      <c r="CE742" s="86">
        <f>IFERROR(FIND("IBAMA",consulta_completa__11[[#This Row],[14 - Inst. Atuando no Local]]),0)</f>
        <v>0</v>
      </c>
      <c r="CF742" s="86" t="str">
        <f t="shared" si="359"/>
        <v/>
      </c>
      <c r="CG742" s="86">
        <f>IFERROR(FIND("OEMA",consulta_completa__11[[#This Row],[14 - Inst. Atuando no Local]]),0)</f>
        <v>0</v>
      </c>
      <c r="CH742" s="86" t="str">
        <f t="shared" si="360"/>
        <v/>
      </c>
      <c r="CI742" s="86">
        <f>IFERROR(FIND("DEFESA CIVIL",consulta_completa__11[[#This Row],[14 - Inst. Atuando no Local]]),0)</f>
        <v>0</v>
      </c>
      <c r="CJ742" s="86" t="str">
        <f t="shared" si="361"/>
        <v/>
      </c>
      <c r="CK742" s="86">
        <f>IFERROR(FIND("CORPO DE BOMBEIROS",consulta_completa__11[[#This Row],[14 - Inst. Atuando no Local]]),0)</f>
        <v>0</v>
      </c>
      <c r="CL742" s="86" t="str">
        <f t="shared" si="362"/>
        <v/>
      </c>
      <c r="CM742" s="86">
        <f>IFERROR(FIND("POLÍCIA RODOVIÁRIA",consulta_completa__11[[#This Row],[14 - Inst. Atuando no Local]]),0)</f>
        <v>0</v>
      </c>
      <c r="CN742" s="86" t="str">
        <f t="shared" si="363"/>
        <v/>
      </c>
      <c r="CO742" s="86">
        <f>IFERROR(FIND("POLÍCIA MILITAR",consulta_completa__11[[#This Row],[14 - Inst. Atuando no Local]]),0)</f>
        <v>0</v>
      </c>
      <c r="CP742" s="86" t="str">
        <f t="shared" si="364"/>
        <v/>
      </c>
      <c r="CQ742" s="86">
        <f>IFERROR(FIND("POLÍCIA CIVIL",consulta_completa__11[[#This Row],[14 - Inst. Atuando no Local]]),0)</f>
        <v>0</v>
      </c>
      <c r="CR742" s="86" t="str">
        <f t="shared" si="365"/>
        <v/>
      </c>
      <c r="CS742" s="86">
        <f>IFERROR(FIND("MARINHA DO BRASIL",consulta_completa__11[[#This Row],[14 - Inst. Atuando no Local]]),0)</f>
        <v>0</v>
      </c>
      <c r="CT742" s="86" t="str">
        <f t="shared" si="366"/>
        <v/>
      </c>
      <c r="CU742" s="86">
        <f>IFERROR(FIND("EMPRESA ESPECIALIZADA EM ATENDIMENTO",consulta_completa__11[[#This Row],[14 - Inst. Atuando no Local]]),0)</f>
        <v>0</v>
      </c>
      <c r="CV742" s="86" t="str">
        <f t="shared" si="367"/>
        <v/>
      </c>
      <c r="CW742" s="86">
        <f>IFERROR(FIND("IBAMA",consulta_completa__11[[#This Row],[14 - Inst. Atuando no Local]]),0)</f>
        <v>0</v>
      </c>
      <c r="CX742" s="86" t="str">
        <f t="shared" si="368"/>
        <v/>
      </c>
      <c r="CY742" s="86" t="str">
        <f>IF(consulta_completa__11[[#This Row],[14 - Inst. Atuando no Local]]="","X","")</f>
        <v/>
      </c>
      <c r="CZ742" s="86">
        <f>IFERROR(FIND("OUTRA (S)",consulta_completa__11[[#This Row],[14 - Inst. Atuando no Local]]),0)</f>
        <v>0</v>
      </c>
      <c r="DA742" s="86" t="str">
        <f t="shared" si="369"/>
        <v/>
      </c>
      <c r="DB742" s="37" t="str">
        <f t="shared" si="370"/>
        <v>Sim</v>
      </c>
      <c r="DC742" s="37" t="str">
        <f t="shared" si="371"/>
        <v>Não</v>
      </c>
      <c r="DD742" s="37" t="str">
        <f t="shared" si="372"/>
        <v>Sim</v>
      </c>
      <c r="DE742" s="89" t="str">
        <f t="shared" si="343"/>
        <v/>
      </c>
    </row>
    <row r="743" spans="1:109">
      <c r="A743" s="15">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4">
        <f>IFERROR(FIND("Óbitos/feridos",consulta_completa__11[[#This Row],[13 - Ocorrências/Ambientes Atingidos]]),0)</f>
        <v>0</v>
      </c>
      <c r="AY743" s="85" t="str">
        <f t="shared" si="344"/>
        <v/>
      </c>
      <c r="AZ743" s="84">
        <f>IFERROR(FIND("População afetada/evacuada",consulta_completa__11[[#This Row],[13 - Ocorrências/Ambientes Atingidos]]),0)</f>
        <v>0</v>
      </c>
      <c r="BA743" s="84" t="str">
        <f t="shared" si="345"/>
        <v/>
      </c>
      <c r="BB743" s="84">
        <f>IFERROR(FIND("Suspensão de abastecimento de água",consulta_completa__11[[#This Row],[13 - Ocorrências/Ambientes Atingidos]]),0)</f>
        <v>0</v>
      </c>
      <c r="BC743" s="85" t="str">
        <f t="shared" si="373"/>
        <v/>
      </c>
      <c r="BD743" s="84">
        <f>IFERROR(FIND("Rio/córrego",consulta_completa__11[[#This Row],[13 - Ocorrências/Ambientes Atingidos]]),0)</f>
        <v>0</v>
      </c>
      <c r="BE743" s="85" t="str">
        <f t="shared" si="346"/>
        <v/>
      </c>
      <c r="BF743" s="84">
        <f>IFERROR(FIND("Lago",consulta_completa__11[[#This Row],[13 - Ocorrências/Ambientes Atingidos]]),0)</f>
        <v>0</v>
      </c>
      <c r="BG743" s="85" t="str">
        <f t="shared" si="347"/>
        <v/>
      </c>
      <c r="BH743" s="84">
        <f>IFERROR(FIND("Mar",consulta_completa__11[[#This Row],[13 - Ocorrências/Ambientes Atingidos]]),0)</f>
        <v>0</v>
      </c>
      <c r="BI743" s="85" t="str">
        <f t="shared" si="348"/>
        <v/>
      </c>
      <c r="BJ743" s="84">
        <f>IFERROR(FIND("Praia",consulta_completa__11[[#This Row],[13 - Ocorrências/Ambientes Atingidos]]),0)</f>
        <v>0</v>
      </c>
      <c r="BK743" s="85" t="str">
        <f t="shared" si="349"/>
        <v/>
      </c>
      <c r="BL743" s="84">
        <f>IFERROR(FIND("Solo",consulta_completa__11[[#This Row],[13 - Ocorrências/Ambientes Atingidos]]),0)</f>
        <v>0</v>
      </c>
      <c r="BM743" s="85" t="str">
        <f t="shared" si="350"/>
        <v/>
      </c>
      <c r="BN743" s="84">
        <f>IFERROR(FIND("Águas subterrâneas",consulta_completa__11[[#This Row],[13 - Ocorrências/Ambientes Atingidos]]),0)</f>
        <v>0</v>
      </c>
      <c r="BO743" s="85" t="str">
        <f t="shared" si="351"/>
        <v/>
      </c>
      <c r="BP743" s="84">
        <f>IFERROR(FIND("Atmosfera",consulta_completa__11[[#This Row],[13 - Ocorrências/Ambientes Atingidos]]),0)</f>
        <v>0</v>
      </c>
      <c r="BQ743" s="85" t="str">
        <f t="shared" si="352"/>
        <v/>
      </c>
      <c r="BR743" s="84">
        <f>IFERROR(FIND("Flora",consulta_completa__11[[#This Row],[13 - Ocorrências/Ambientes Atingidos]]),0)</f>
        <v>0</v>
      </c>
      <c r="BS743" s="85" t="str">
        <f t="shared" si="353"/>
        <v/>
      </c>
      <c r="BT743" s="84">
        <f>IFERROR(FIND("Fauna",consulta_completa__11[[#This Row],[13 - Ocorrências/Ambientes Atingidos]]),0)</f>
        <v>0</v>
      </c>
      <c r="BU743" s="85" t="str">
        <f t="shared" si="354"/>
        <v/>
      </c>
      <c r="BV743" s="84">
        <f>IFERROR(FIND("UC federal",consulta_completa__11[[#This Row],[13 - Ocorrências/Ambientes Atingidos]]),0)</f>
        <v>0</v>
      </c>
      <c r="BW743" s="85" t="str">
        <f t="shared" si="355"/>
        <v/>
      </c>
      <c r="BX743" s="84">
        <f>IFERROR(FIND("UC estadual/municipal",consulta_completa__11[[#This Row],[13 - Ocorrências/Ambientes Atingidos]]),0)</f>
        <v>0</v>
      </c>
      <c r="BY743" s="85" t="str">
        <f t="shared" si="356"/>
        <v/>
      </c>
      <c r="BZ743" s="84">
        <f>IFERROR(FIND("Outro(s)",consulta_completa__11[[#This Row],[13 - Ocorrências/Ambientes Atingidos]]),0)</f>
        <v>1</v>
      </c>
      <c r="CA743" s="85" t="str">
        <f t="shared" si="357"/>
        <v>X</v>
      </c>
      <c r="CB743" s="84">
        <f>IFERROR(FIND("Sem dano",consulta_completa__11[[#This Row],[13 - Ocorrências/Ambientes Atingidos]]),0)</f>
        <v>0</v>
      </c>
      <c r="CC743" s="85" t="str">
        <f t="shared" si="358"/>
        <v/>
      </c>
      <c r="CD743" s="84" t="str">
        <f>IF(consulta_completa__11[[#This Row],[13 - Ocorrências/Ambientes Atingidos]]="","X","")</f>
        <v/>
      </c>
      <c r="CE743" s="86">
        <f>IFERROR(FIND("IBAMA",consulta_completa__11[[#This Row],[14 - Inst. Atuando no Local]]),0)</f>
        <v>0</v>
      </c>
      <c r="CF743" s="86" t="str">
        <f t="shared" si="359"/>
        <v/>
      </c>
      <c r="CG743" s="86">
        <f>IFERROR(FIND("OEMA",consulta_completa__11[[#This Row],[14 - Inst. Atuando no Local]]),0)</f>
        <v>0</v>
      </c>
      <c r="CH743" s="86" t="str">
        <f t="shared" si="360"/>
        <v/>
      </c>
      <c r="CI743" s="86">
        <f>IFERROR(FIND("DEFESA CIVIL",consulta_completa__11[[#This Row],[14 - Inst. Atuando no Local]]),0)</f>
        <v>0</v>
      </c>
      <c r="CJ743" s="86" t="str">
        <f t="shared" si="361"/>
        <v/>
      </c>
      <c r="CK743" s="86">
        <f>IFERROR(FIND("CORPO DE BOMBEIROS",consulta_completa__11[[#This Row],[14 - Inst. Atuando no Local]]),0)</f>
        <v>0</v>
      </c>
      <c r="CL743" s="86" t="str">
        <f t="shared" si="362"/>
        <v/>
      </c>
      <c r="CM743" s="86">
        <f>IFERROR(FIND("POLÍCIA RODOVIÁRIA",consulta_completa__11[[#This Row],[14 - Inst. Atuando no Local]]),0)</f>
        <v>0</v>
      </c>
      <c r="CN743" s="86" t="str">
        <f t="shared" si="363"/>
        <v/>
      </c>
      <c r="CO743" s="86">
        <f>IFERROR(FIND("POLÍCIA MILITAR",consulta_completa__11[[#This Row],[14 - Inst. Atuando no Local]]),0)</f>
        <v>0</v>
      </c>
      <c r="CP743" s="86" t="str">
        <f t="shared" si="364"/>
        <v/>
      </c>
      <c r="CQ743" s="86">
        <f>IFERROR(FIND("POLÍCIA CIVIL",consulta_completa__11[[#This Row],[14 - Inst. Atuando no Local]]),0)</f>
        <v>0</v>
      </c>
      <c r="CR743" s="86" t="str">
        <f t="shared" si="365"/>
        <v/>
      </c>
      <c r="CS743" s="86">
        <f>IFERROR(FIND("MARINHA DO BRASIL",consulta_completa__11[[#This Row],[14 - Inst. Atuando no Local]]),0)</f>
        <v>0</v>
      </c>
      <c r="CT743" s="86" t="str">
        <f t="shared" si="366"/>
        <v/>
      </c>
      <c r="CU743" s="86">
        <f>IFERROR(FIND("EMPRESA ESPECIALIZADA EM ATENDIMENTO",consulta_completa__11[[#This Row],[14 - Inst. Atuando no Local]]),0)</f>
        <v>0</v>
      </c>
      <c r="CV743" s="86" t="str">
        <f t="shared" si="367"/>
        <v/>
      </c>
      <c r="CW743" s="86">
        <f>IFERROR(FIND("IBAMA",consulta_completa__11[[#This Row],[14 - Inst. Atuando no Local]]),0)</f>
        <v>0</v>
      </c>
      <c r="CX743" s="86" t="str">
        <f t="shared" si="368"/>
        <v/>
      </c>
      <c r="CY743" s="86" t="str">
        <f>IF(consulta_completa__11[[#This Row],[14 - Inst. Atuando no Local]]="","X","")</f>
        <v/>
      </c>
      <c r="CZ743" s="86">
        <f>IFERROR(FIND("OUTRA (S)",consulta_completa__11[[#This Row],[14 - Inst. Atuando no Local]]),0)</f>
        <v>0</v>
      </c>
      <c r="DA743" s="86" t="str">
        <f t="shared" si="369"/>
        <v/>
      </c>
      <c r="DB743" s="37" t="str">
        <f t="shared" si="370"/>
        <v>Sim</v>
      </c>
      <c r="DC743" s="37" t="str">
        <f t="shared" si="371"/>
        <v>Não</v>
      </c>
      <c r="DD743" s="37" t="str">
        <f t="shared" si="372"/>
        <v>Sim</v>
      </c>
      <c r="DE743" s="89" t="str">
        <f t="shared" si="343"/>
        <v/>
      </c>
    </row>
    <row r="744" spans="1:109">
      <c r="A744" s="15">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4">
        <f>IFERROR(FIND("Óbitos/feridos",consulta_completa__11[[#This Row],[13 - Ocorrências/Ambientes Atingidos]]),0)</f>
        <v>0</v>
      </c>
      <c r="AY744" s="85" t="str">
        <f t="shared" si="344"/>
        <v/>
      </c>
      <c r="AZ744" s="84">
        <f>IFERROR(FIND("População afetada/evacuada",consulta_completa__11[[#This Row],[13 - Ocorrências/Ambientes Atingidos]]),0)</f>
        <v>0</v>
      </c>
      <c r="BA744" s="84" t="str">
        <f t="shared" si="345"/>
        <v/>
      </c>
      <c r="BB744" s="84">
        <f>IFERROR(FIND("Suspensão de abastecimento de água",consulta_completa__11[[#This Row],[13 - Ocorrências/Ambientes Atingidos]]),0)</f>
        <v>0</v>
      </c>
      <c r="BC744" s="85" t="str">
        <f t="shared" si="373"/>
        <v/>
      </c>
      <c r="BD744" s="84">
        <f>IFERROR(FIND("Rio/córrego",consulta_completa__11[[#This Row],[13 - Ocorrências/Ambientes Atingidos]]),0)</f>
        <v>0</v>
      </c>
      <c r="BE744" s="85" t="str">
        <f t="shared" si="346"/>
        <v/>
      </c>
      <c r="BF744" s="84">
        <f>IFERROR(FIND("Lago",consulta_completa__11[[#This Row],[13 - Ocorrências/Ambientes Atingidos]]),0)</f>
        <v>0</v>
      </c>
      <c r="BG744" s="85" t="str">
        <f t="shared" si="347"/>
        <v/>
      </c>
      <c r="BH744" s="84">
        <f>IFERROR(FIND("Mar",consulta_completa__11[[#This Row],[13 - Ocorrências/Ambientes Atingidos]]),0)</f>
        <v>0</v>
      </c>
      <c r="BI744" s="85" t="str">
        <f t="shared" si="348"/>
        <v/>
      </c>
      <c r="BJ744" s="84">
        <f>IFERROR(FIND("Praia",consulta_completa__11[[#This Row],[13 - Ocorrências/Ambientes Atingidos]]),0)</f>
        <v>0</v>
      </c>
      <c r="BK744" s="85" t="str">
        <f t="shared" si="349"/>
        <v/>
      </c>
      <c r="BL744" s="84">
        <f>IFERROR(FIND("Solo",consulta_completa__11[[#This Row],[13 - Ocorrências/Ambientes Atingidos]]),0)</f>
        <v>1</v>
      </c>
      <c r="BM744" s="85" t="str">
        <f t="shared" si="350"/>
        <v>X</v>
      </c>
      <c r="BN744" s="84">
        <f>IFERROR(FIND("Águas subterrâneas",consulta_completa__11[[#This Row],[13 - Ocorrências/Ambientes Atingidos]]),0)</f>
        <v>0</v>
      </c>
      <c r="BO744" s="85" t="str">
        <f t="shared" si="351"/>
        <v/>
      </c>
      <c r="BP744" s="84">
        <f>IFERROR(FIND("Atmosfera",consulta_completa__11[[#This Row],[13 - Ocorrências/Ambientes Atingidos]]),0)</f>
        <v>0</v>
      </c>
      <c r="BQ744" s="85" t="str">
        <f t="shared" si="352"/>
        <v/>
      </c>
      <c r="BR744" s="84">
        <f>IFERROR(FIND("Flora",consulta_completa__11[[#This Row],[13 - Ocorrências/Ambientes Atingidos]]),0)</f>
        <v>0</v>
      </c>
      <c r="BS744" s="85" t="str">
        <f t="shared" si="353"/>
        <v/>
      </c>
      <c r="BT744" s="84">
        <f>IFERROR(FIND("Fauna",consulta_completa__11[[#This Row],[13 - Ocorrências/Ambientes Atingidos]]),0)</f>
        <v>0</v>
      </c>
      <c r="BU744" s="85" t="str">
        <f t="shared" si="354"/>
        <v/>
      </c>
      <c r="BV744" s="84">
        <f>IFERROR(FIND("UC federal",consulta_completa__11[[#This Row],[13 - Ocorrências/Ambientes Atingidos]]),0)</f>
        <v>0</v>
      </c>
      <c r="BW744" s="85" t="str">
        <f t="shared" si="355"/>
        <v/>
      </c>
      <c r="BX744" s="84">
        <f>IFERROR(FIND("UC estadual/municipal",consulta_completa__11[[#This Row],[13 - Ocorrências/Ambientes Atingidos]]),0)</f>
        <v>0</v>
      </c>
      <c r="BY744" s="85" t="str">
        <f t="shared" si="356"/>
        <v/>
      </c>
      <c r="BZ744" s="84">
        <f>IFERROR(FIND("Outro(s)",consulta_completa__11[[#This Row],[13 - Ocorrências/Ambientes Atingidos]]),0)</f>
        <v>0</v>
      </c>
      <c r="CA744" s="85" t="str">
        <f t="shared" si="357"/>
        <v/>
      </c>
      <c r="CB744" s="84">
        <f>IFERROR(FIND("Sem dano",consulta_completa__11[[#This Row],[13 - Ocorrências/Ambientes Atingidos]]),0)</f>
        <v>0</v>
      </c>
      <c r="CC744" s="85" t="str">
        <f t="shared" si="358"/>
        <v/>
      </c>
      <c r="CD744" s="84" t="str">
        <f>IF(consulta_completa__11[[#This Row],[13 - Ocorrências/Ambientes Atingidos]]="","X","")</f>
        <v/>
      </c>
      <c r="CE744" s="86">
        <f>IFERROR(FIND("IBAMA",consulta_completa__11[[#This Row],[14 - Inst. Atuando no Local]]),0)</f>
        <v>0</v>
      </c>
      <c r="CF744" s="86" t="str">
        <f t="shared" si="359"/>
        <v/>
      </c>
      <c r="CG744" s="86">
        <f>IFERROR(FIND("OEMA",consulta_completa__11[[#This Row],[14 - Inst. Atuando no Local]]),0)</f>
        <v>0</v>
      </c>
      <c r="CH744" s="86" t="str">
        <f t="shared" si="360"/>
        <v/>
      </c>
      <c r="CI744" s="86">
        <f>IFERROR(FIND("DEFESA CIVIL",consulta_completa__11[[#This Row],[14 - Inst. Atuando no Local]]),0)</f>
        <v>0</v>
      </c>
      <c r="CJ744" s="86" t="str">
        <f t="shared" si="361"/>
        <v/>
      </c>
      <c r="CK744" s="86">
        <f>IFERROR(FIND("CORPO DE BOMBEIROS",consulta_completa__11[[#This Row],[14 - Inst. Atuando no Local]]),0)</f>
        <v>0</v>
      </c>
      <c r="CL744" s="86" t="str">
        <f t="shared" si="362"/>
        <v/>
      </c>
      <c r="CM744" s="86">
        <f>IFERROR(FIND("POLÍCIA RODOVIÁRIA",consulta_completa__11[[#This Row],[14 - Inst. Atuando no Local]]),0)</f>
        <v>0</v>
      </c>
      <c r="CN744" s="86" t="str">
        <f t="shared" si="363"/>
        <v/>
      </c>
      <c r="CO744" s="86">
        <f>IFERROR(FIND("POLÍCIA MILITAR",consulta_completa__11[[#This Row],[14 - Inst. Atuando no Local]]),0)</f>
        <v>0</v>
      </c>
      <c r="CP744" s="86" t="str">
        <f t="shared" si="364"/>
        <v/>
      </c>
      <c r="CQ744" s="86">
        <f>IFERROR(FIND("POLÍCIA CIVIL",consulta_completa__11[[#This Row],[14 - Inst. Atuando no Local]]),0)</f>
        <v>0</v>
      </c>
      <c r="CR744" s="86" t="str">
        <f t="shared" si="365"/>
        <v/>
      </c>
      <c r="CS744" s="86">
        <f>IFERROR(FIND("MARINHA DO BRASIL",consulta_completa__11[[#This Row],[14 - Inst. Atuando no Local]]),0)</f>
        <v>0</v>
      </c>
      <c r="CT744" s="86" t="str">
        <f t="shared" si="366"/>
        <v/>
      </c>
      <c r="CU744" s="86">
        <f>IFERROR(FIND("EMPRESA ESPECIALIZADA EM ATENDIMENTO",consulta_completa__11[[#This Row],[14 - Inst. Atuando no Local]]),0)</f>
        <v>0</v>
      </c>
      <c r="CV744" s="86" t="str">
        <f t="shared" si="367"/>
        <v/>
      </c>
      <c r="CW744" s="86">
        <f>IFERROR(FIND("IBAMA",consulta_completa__11[[#This Row],[14 - Inst. Atuando no Local]]),0)</f>
        <v>0</v>
      </c>
      <c r="CX744" s="86" t="str">
        <f t="shared" si="368"/>
        <v/>
      </c>
      <c r="CY744" s="86" t="str">
        <f>IF(consulta_completa__11[[#This Row],[14 - Inst. Atuando no Local]]="","X","")</f>
        <v>X</v>
      </c>
      <c r="CZ744" s="86">
        <f>IFERROR(FIND("OUTRA (S)",consulta_completa__11[[#This Row],[14 - Inst. Atuando no Local]]),0)</f>
        <v>0</v>
      </c>
      <c r="DA744" s="86" t="str">
        <f t="shared" si="369"/>
        <v/>
      </c>
      <c r="DB744" s="37" t="str">
        <f t="shared" si="370"/>
        <v>Sim</v>
      </c>
      <c r="DC744" s="37" t="str">
        <f t="shared" si="371"/>
        <v>Não</v>
      </c>
      <c r="DD744" s="37" t="str">
        <f t="shared" si="372"/>
        <v>Sim</v>
      </c>
      <c r="DE744" s="89" t="str">
        <f t="shared" si="343"/>
        <v/>
      </c>
    </row>
    <row r="745" spans="1:109">
      <c r="A745" s="15">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4">
        <f>IFERROR(FIND("Óbitos/feridos",consulta_completa__11[[#This Row],[13 - Ocorrências/Ambientes Atingidos]]),0)</f>
        <v>0</v>
      </c>
      <c r="AY745" s="85" t="str">
        <f t="shared" si="344"/>
        <v/>
      </c>
      <c r="AZ745" s="84">
        <f>IFERROR(FIND("População afetada/evacuada",consulta_completa__11[[#This Row],[13 - Ocorrências/Ambientes Atingidos]]),0)</f>
        <v>0</v>
      </c>
      <c r="BA745" s="84" t="str">
        <f t="shared" si="345"/>
        <v/>
      </c>
      <c r="BB745" s="84">
        <f>IFERROR(FIND("Suspensão de abastecimento de água",consulta_completa__11[[#This Row],[13 - Ocorrências/Ambientes Atingidos]]),0)</f>
        <v>0</v>
      </c>
      <c r="BC745" s="85" t="str">
        <f t="shared" si="373"/>
        <v/>
      </c>
      <c r="BD745" s="84">
        <f>IFERROR(FIND("Rio/córrego",consulta_completa__11[[#This Row],[13 - Ocorrências/Ambientes Atingidos]]),0)</f>
        <v>0</v>
      </c>
      <c r="BE745" s="85" t="str">
        <f t="shared" si="346"/>
        <v/>
      </c>
      <c r="BF745" s="84">
        <f>IFERROR(FIND("Lago",consulta_completa__11[[#This Row],[13 - Ocorrências/Ambientes Atingidos]]),0)</f>
        <v>0</v>
      </c>
      <c r="BG745" s="85" t="str">
        <f t="shared" si="347"/>
        <v/>
      </c>
      <c r="BH745" s="84">
        <f>IFERROR(FIND("Mar",consulta_completa__11[[#This Row],[13 - Ocorrências/Ambientes Atingidos]]),0)</f>
        <v>0</v>
      </c>
      <c r="BI745" s="85" t="str">
        <f t="shared" si="348"/>
        <v/>
      </c>
      <c r="BJ745" s="84">
        <f>IFERROR(FIND("Praia",consulta_completa__11[[#This Row],[13 - Ocorrências/Ambientes Atingidos]]),0)</f>
        <v>0</v>
      </c>
      <c r="BK745" s="85" t="str">
        <f t="shared" si="349"/>
        <v/>
      </c>
      <c r="BL745" s="84">
        <f>IFERROR(FIND("Solo",consulta_completa__11[[#This Row],[13 - Ocorrências/Ambientes Atingidos]]),0)</f>
        <v>1</v>
      </c>
      <c r="BM745" s="85" t="str">
        <f t="shared" si="350"/>
        <v>X</v>
      </c>
      <c r="BN745" s="84">
        <f>IFERROR(FIND("Águas subterrâneas",consulta_completa__11[[#This Row],[13 - Ocorrências/Ambientes Atingidos]]),0)</f>
        <v>0</v>
      </c>
      <c r="BO745" s="85" t="str">
        <f t="shared" si="351"/>
        <v/>
      </c>
      <c r="BP745" s="84">
        <f>IFERROR(FIND("Atmosfera",consulta_completa__11[[#This Row],[13 - Ocorrências/Ambientes Atingidos]]),0)</f>
        <v>0</v>
      </c>
      <c r="BQ745" s="85" t="str">
        <f t="shared" si="352"/>
        <v/>
      </c>
      <c r="BR745" s="84">
        <f>IFERROR(FIND("Flora",consulta_completa__11[[#This Row],[13 - Ocorrências/Ambientes Atingidos]]),0)</f>
        <v>0</v>
      </c>
      <c r="BS745" s="85" t="str">
        <f t="shared" si="353"/>
        <v/>
      </c>
      <c r="BT745" s="84">
        <f>IFERROR(FIND("Fauna",consulta_completa__11[[#This Row],[13 - Ocorrências/Ambientes Atingidos]]),0)</f>
        <v>0</v>
      </c>
      <c r="BU745" s="85" t="str">
        <f t="shared" si="354"/>
        <v/>
      </c>
      <c r="BV745" s="84">
        <f>IFERROR(FIND("UC federal",consulta_completa__11[[#This Row],[13 - Ocorrências/Ambientes Atingidos]]),0)</f>
        <v>0</v>
      </c>
      <c r="BW745" s="85" t="str">
        <f t="shared" si="355"/>
        <v/>
      </c>
      <c r="BX745" s="84">
        <f>IFERROR(FIND("UC estadual/municipal",consulta_completa__11[[#This Row],[13 - Ocorrências/Ambientes Atingidos]]),0)</f>
        <v>0</v>
      </c>
      <c r="BY745" s="85" t="str">
        <f t="shared" si="356"/>
        <v/>
      </c>
      <c r="BZ745" s="84">
        <f>IFERROR(FIND("Outro(s)",consulta_completa__11[[#This Row],[13 - Ocorrências/Ambientes Atingidos]]),0)</f>
        <v>0</v>
      </c>
      <c r="CA745" s="85" t="str">
        <f t="shared" si="357"/>
        <v/>
      </c>
      <c r="CB745" s="84">
        <f>IFERROR(FIND("Sem dano",consulta_completa__11[[#This Row],[13 - Ocorrências/Ambientes Atingidos]]),0)</f>
        <v>0</v>
      </c>
      <c r="CC745" s="85" t="str">
        <f t="shared" si="358"/>
        <v/>
      </c>
      <c r="CD745" s="84" t="str">
        <f>IF(consulta_completa__11[[#This Row],[13 - Ocorrências/Ambientes Atingidos]]="","X","")</f>
        <v/>
      </c>
      <c r="CE745" s="86">
        <f>IFERROR(FIND("IBAMA",consulta_completa__11[[#This Row],[14 - Inst. Atuando no Local]]),0)</f>
        <v>0</v>
      </c>
      <c r="CF745" s="86" t="str">
        <f t="shared" si="359"/>
        <v/>
      </c>
      <c r="CG745" s="86">
        <f>IFERROR(FIND("OEMA",consulta_completa__11[[#This Row],[14 - Inst. Atuando no Local]]),0)</f>
        <v>0</v>
      </c>
      <c r="CH745" s="86" t="str">
        <f t="shared" si="360"/>
        <v/>
      </c>
      <c r="CI745" s="86">
        <f>IFERROR(FIND("DEFESA CIVIL",consulta_completa__11[[#This Row],[14 - Inst. Atuando no Local]]),0)</f>
        <v>0</v>
      </c>
      <c r="CJ745" s="86" t="str">
        <f t="shared" si="361"/>
        <v/>
      </c>
      <c r="CK745" s="86">
        <f>IFERROR(FIND("CORPO DE BOMBEIROS",consulta_completa__11[[#This Row],[14 - Inst. Atuando no Local]]),0)</f>
        <v>0</v>
      </c>
      <c r="CL745" s="86" t="str">
        <f t="shared" si="362"/>
        <v/>
      </c>
      <c r="CM745" s="86">
        <f>IFERROR(FIND("POLÍCIA RODOVIÁRIA",consulta_completa__11[[#This Row],[14 - Inst. Atuando no Local]]),0)</f>
        <v>0</v>
      </c>
      <c r="CN745" s="86" t="str">
        <f t="shared" si="363"/>
        <v/>
      </c>
      <c r="CO745" s="86">
        <f>IFERROR(FIND("POLÍCIA MILITAR",consulta_completa__11[[#This Row],[14 - Inst. Atuando no Local]]),0)</f>
        <v>0</v>
      </c>
      <c r="CP745" s="86" t="str">
        <f t="shared" si="364"/>
        <v/>
      </c>
      <c r="CQ745" s="86">
        <f>IFERROR(FIND("POLÍCIA CIVIL",consulta_completa__11[[#This Row],[14 - Inst. Atuando no Local]]),0)</f>
        <v>0</v>
      </c>
      <c r="CR745" s="86" t="str">
        <f t="shared" si="365"/>
        <v/>
      </c>
      <c r="CS745" s="86">
        <f>IFERROR(FIND("MARINHA DO BRASIL",consulta_completa__11[[#This Row],[14 - Inst. Atuando no Local]]),0)</f>
        <v>0</v>
      </c>
      <c r="CT745" s="86" t="str">
        <f t="shared" si="366"/>
        <v/>
      </c>
      <c r="CU745" s="86">
        <f>IFERROR(FIND("EMPRESA ESPECIALIZADA EM ATENDIMENTO",consulta_completa__11[[#This Row],[14 - Inst. Atuando no Local]]),0)</f>
        <v>0</v>
      </c>
      <c r="CV745" s="86" t="str">
        <f t="shared" si="367"/>
        <v/>
      </c>
      <c r="CW745" s="86">
        <f>IFERROR(FIND("IBAMA",consulta_completa__11[[#This Row],[14 - Inst. Atuando no Local]]),0)</f>
        <v>0</v>
      </c>
      <c r="CX745" s="86" t="str">
        <f t="shared" si="368"/>
        <v/>
      </c>
      <c r="CY745" s="86" t="str">
        <f>IF(consulta_completa__11[[#This Row],[14 - Inst. Atuando no Local]]="","X","")</f>
        <v>X</v>
      </c>
      <c r="CZ745" s="86">
        <f>IFERROR(FIND("OUTRA (S)",consulta_completa__11[[#This Row],[14 - Inst. Atuando no Local]]),0)</f>
        <v>0</v>
      </c>
      <c r="DA745" s="86" t="str">
        <f t="shared" si="369"/>
        <v/>
      </c>
      <c r="DB745" s="37" t="str">
        <f t="shared" si="370"/>
        <v>Sim</v>
      </c>
      <c r="DC745" s="37" t="str">
        <f t="shared" si="371"/>
        <v>Não</v>
      </c>
      <c r="DD745" s="37" t="str">
        <f t="shared" si="372"/>
        <v>Sim</v>
      </c>
      <c r="DE745" s="89" t="str">
        <f t="shared" si="343"/>
        <v/>
      </c>
    </row>
    <row r="746" spans="1:109">
      <c r="A746" s="15">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4">
        <f>IFERROR(FIND("Óbitos/feridos",consulta_completa__11[[#This Row],[13 - Ocorrências/Ambientes Atingidos]]),0)</f>
        <v>0</v>
      </c>
      <c r="AY746" s="85" t="str">
        <f t="shared" si="344"/>
        <v/>
      </c>
      <c r="AZ746" s="84">
        <f>IFERROR(FIND("População afetada/evacuada",consulta_completa__11[[#This Row],[13 - Ocorrências/Ambientes Atingidos]]),0)</f>
        <v>0</v>
      </c>
      <c r="BA746" s="84" t="str">
        <f t="shared" si="345"/>
        <v/>
      </c>
      <c r="BB746" s="84">
        <f>IFERROR(FIND("Suspensão de abastecimento de água",consulta_completa__11[[#This Row],[13 - Ocorrências/Ambientes Atingidos]]),0)</f>
        <v>0</v>
      </c>
      <c r="BC746" s="85" t="str">
        <f t="shared" si="373"/>
        <v/>
      </c>
      <c r="BD746" s="84">
        <f>IFERROR(FIND("Rio/córrego",consulta_completa__11[[#This Row],[13 - Ocorrências/Ambientes Atingidos]]),0)</f>
        <v>0</v>
      </c>
      <c r="BE746" s="85" t="str">
        <f t="shared" si="346"/>
        <v/>
      </c>
      <c r="BF746" s="84">
        <f>IFERROR(FIND("Lago",consulta_completa__11[[#This Row],[13 - Ocorrências/Ambientes Atingidos]]),0)</f>
        <v>0</v>
      </c>
      <c r="BG746" s="85" t="str">
        <f t="shared" si="347"/>
        <v/>
      </c>
      <c r="BH746" s="84">
        <f>IFERROR(FIND("Mar",consulta_completa__11[[#This Row],[13 - Ocorrências/Ambientes Atingidos]]),0)</f>
        <v>1</v>
      </c>
      <c r="BI746" s="85" t="str">
        <f t="shared" si="348"/>
        <v>X</v>
      </c>
      <c r="BJ746" s="84">
        <f>IFERROR(FIND("Praia",consulta_completa__11[[#This Row],[13 - Ocorrências/Ambientes Atingidos]]),0)</f>
        <v>0</v>
      </c>
      <c r="BK746" s="85" t="str">
        <f t="shared" si="349"/>
        <v/>
      </c>
      <c r="BL746" s="84">
        <f>IFERROR(FIND("Solo",consulta_completa__11[[#This Row],[13 - Ocorrências/Ambientes Atingidos]]),0)</f>
        <v>0</v>
      </c>
      <c r="BM746" s="85" t="str">
        <f t="shared" si="350"/>
        <v/>
      </c>
      <c r="BN746" s="84">
        <f>IFERROR(FIND("Águas subterrâneas",consulta_completa__11[[#This Row],[13 - Ocorrências/Ambientes Atingidos]]),0)</f>
        <v>0</v>
      </c>
      <c r="BO746" s="85" t="str">
        <f t="shared" si="351"/>
        <v/>
      </c>
      <c r="BP746" s="84">
        <f>IFERROR(FIND("Atmosfera",consulta_completa__11[[#This Row],[13 - Ocorrências/Ambientes Atingidos]]),0)</f>
        <v>0</v>
      </c>
      <c r="BQ746" s="85" t="str">
        <f t="shared" si="352"/>
        <v/>
      </c>
      <c r="BR746" s="84">
        <f>IFERROR(FIND("Flora",consulta_completa__11[[#This Row],[13 - Ocorrências/Ambientes Atingidos]]),0)</f>
        <v>0</v>
      </c>
      <c r="BS746" s="85" t="str">
        <f t="shared" si="353"/>
        <v/>
      </c>
      <c r="BT746" s="84">
        <f>IFERROR(FIND("Fauna",consulta_completa__11[[#This Row],[13 - Ocorrências/Ambientes Atingidos]]),0)</f>
        <v>0</v>
      </c>
      <c r="BU746" s="85" t="str">
        <f t="shared" si="354"/>
        <v/>
      </c>
      <c r="BV746" s="84">
        <f>IFERROR(FIND("UC federal",consulta_completa__11[[#This Row],[13 - Ocorrências/Ambientes Atingidos]]),0)</f>
        <v>0</v>
      </c>
      <c r="BW746" s="85" t="str">
        <f t="shared" si="355"/>
        <v/>
      </c>
      <c r="BX746" s="84">
        <f>IFERROR(FIND("UC estadual/municipal",consulta_completa__11[[#This Row],[13 - Ocorrências/Ambientes Atingidos]]),0)</f>
        <v>0</v>
      </c>
      <c r="BY746" s="85" t="str">
        <f t="shared" si="356"/>
        <v/>
      </c>
      <c r="BZ746" s="84">
        <f>IFERROR(FIND("Outro(s)",consulta_completa__11[[#This Row],[13 - Ocorrências/Ambientes Atingidos]]),0)</f>
        <v>0</v>
      </c>
      <c r="CA746" s="85" t="str">
        <f t="shared" si="357"/>
        <v/>
      </c>
      <c r="CB746" s="84">
        <f>IFERROR(FIND("Sem dano",consulta_completa__11[[#This Row],[13 - Ocorrências/Ambientes Atingidos]]),0)</f>
        <v>0</v>
      </c>
      <c r="CC746" s="85" t="str">
        <f t="shared" si="358"/>
        <v/>
      </c>
      <c r="CD746" s="84" t="str">
        <f>IF(consulta_completa__11[[#This Row],[13 - Ocorrências/Ambientes Atingidos]]="","X","")</f>
        <v/>
      </c>
      <c r="CE746" s="86">
        <f>IFERROR(FIND("IBAMA",consulta_completa__11[[#This Row],[14 - Inst. Atuando no Local]]),0)</f>
        <v>0</v>
      </c>
      <c r="CF746" s="86" t="str">
        <f t="shared" si="359"/>
        <v/>
      </c>
      <c r="CG746" s="86">
        <f>IFERROR(FIND("OEMA",consulta_completa__11[[#This Row],[14 - Inst. Atuando no Local]]),0)</f>
        <v>0</v>
      </c>
      <c r="CH746" s="86" t="str">
        <f t="shared" si="360"/>
        <v/>
      </c>
      <c r="CI746" s="86">
        <f>IFERROR(FIND("DEFESA CIVIL",consulta_completa__11[[#This Row],[14 - Inst. Atuando no Local]]),0)</f>
        <v>0</v>
      </c>
      <c r="CJ746" s="86" t="str">
        <f t="shared" si="361"/>
        <v/>
      </c>
      <c r="CK746" s="86">
        <f>IFERROR(FIND("CORPO DE BOMBEIROS",consulta_completa__11[[#This Row],[14 - Inst. Atuando no Local]]),0)</f>
        <v>0</v>
      </c>
      <c r="CL746" s="86" t="str">
        <f t="shared" si="362"/>
        <v/>
      </c>
      <c r="CM746" s="86">
        <f>IFERROR(FIND("POLÍCIA RODOVIÁRIA",consulta_completa__11[[#This Row],[14 - Inst. Atuando no Local]]),0)</f>
        <v>0</v>
      </c>
      <c r="CN746" s="86" t="str">
        <f t="shared" si="363"/>
        <v/>
      </c>
      <c r="CO746" s="86">
        <f>IFERROR(FIND("POLÍCIA MILITAR",consulta_completa__11[[#This Row],[14 - Inst. Atuando no Local]]),0)</f>
        <v>0</v>
      </c>
      <c r="CP746" s="86" t="str">
        <f t="shared" si="364"/>
        <v/>
      </c>
      <c r="CQ746" s="86">
        <f>IFERROR(FIND("POLÍCIA CIVIL",consulta_completa__11[[#This Row],[14 - Inst. Atuando no Local]]),0)</f>
        <v>0</v>
      </c>
      <c r="CR746" s="86" t="str">
        <f t="shared" si="365"/>
        <v/>
      </c>
      <c r="CS746" s="86">
        <f>IFERROR(FIND("MARINHA DO BRASIL",consulta_completa__11[[#This Row],[14 - Inst. Atuando no Local]]),0)</f>
        <v>0</v>
      </c>
      <c r="CT746" s="86" t="str">
        <f t="shared" si="366"/>
        <v/>
      </c>
      <c r="CU746" s="86">
        <f>IFERROR(FIND("EMPRESA ESPECIALIZADA EM ATENDIMENTO",consulta_completa__11[[#This Row],[14 - Inst. Atuando no Local]]),0)</f>
        <v>0</v>
      </c>
      <c r="CV746" s="86" t="str">
        <f t="shared" si="367"/>
        <v/>
      </c>
      <c r="CW746" s="86">
        <f>IFERROR(FIND("IBAMA",consulta_completa__11[[#This Row],[14 - Inst. Atuando no Local]]),0)</f>
        <v>0</v>
      </c>
      <c r="CX746" s="86" t="str">
        <f t="shared" si="368"/>
        <v/>
      </c>
      <c r="CY746" s="86" t="str">
        <f>IF(consulta_completa__11[[#This Row],[14 - Inst. Atuando no Local]]="","X","")</f>
        <v/>
      </c>
      <c r="CZ746" s="86">
        <f>IFERROR(FIND("OUTRA (S)",consulta_completa__11[[#This Row],[14 - Inst. Atuando no Local]]),0)</f>
        <v>0</v>
      </c>
      <c r="DA746" s="86" t="str">
        <f t="shared" si="369"/>
        <v/>
      </c>
      <c r="DB746" s="37" t="str">
        <f t="shared" si="370"/>
        <v>Sim</v>
      </c>
      <c r="DC746" s="37" t="str">
        <f t="shared" si="371"/>
        <v>Não</v>
      </c>
      <c r="DD746" s="37" t="str">
        <f t="shared" si="372"/>
        <v>Sim</v>
      </c>
      <c r="DE746" s="89" t="str">
        <f t="shared" si="343"/>
        <v/>
      </c>
    </row>
    <row r="747" spans="1:109">
      <c r="A747" s="15">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4">
        <f>IFERROR(FIND("Óbitos/feridos",consulta_completa__11[[#This Row],[13 - Ocorrências/Ambientes Atingidos]]),0)</f>
        <v>0</v>
      </c>
      <c r="AY747" s="85" t="str">
        <f t="shared" si="344"/>
        <v/>
      </c>
      <c r="AZ747" s="84">
        <f>IFERROR(FIND("População afetada/evacuada",consulta_completa__11[[#This Row],[13 - Ocorrências/Ambientes Atingidos]]),0)</f>
        <v>0</v>
      </c>
      <c r="BA747" s="84" t="str">
        <f t="shared" si="345"/>
        <v/>
      </c>
      <c r="BB747" s="84">
        <f>IFERROR(FIND("Suspensão de abastecimento de água",consulta_completa__11[[#This Row],[13 - Ocorrências/Ambientes Atingidos]]),0)</f>
        <v>0</v>
      </c>
      <c r="BC747" s="85" t="str">
        <f t="shared" si="373"/>
        <v/>
      </c>
      <c r="BD747" s="84">
        <f>IFERROR(FIND("Rio/córrego",consulta_completa__11[[#This Row],[13 - Ocorrências/Ambientes Atingidos]]),0)</f>
        <v>0</v>
      </c>
      <c r="BE747" s="85" t="str">
        <f t="shared" si="346"/>
        <v/>
      </c>
      <c r="BF747" s="84">
        <f>IFERROR(FIND("Lago",consulta_completa__11[[#This Row],[13 - Ocorrências/Ambientes Atingidos]]),0)</f>
        <v>0</v>
      </c>
      <c r="BG747" s="85" t="str">
        <f t="shared" si="347"/>
        <v/>
      </c>
      <c r="BH747" s="84">
        <f>IFERROR(FIND("Mar",consulta_completa__11[[#This Row],[13 - Ocorrências/Ambientes Atingidos]]),0)</f>
        <v>0</v>
      </c>
      <c r="BI747" s="85" t="str">
        <f t="shared" si="348"/>
        <v/>
      </c>
      <c r="BJ747" s="84">
        <f>IFERROR(FIND("Praia",consulta_completa__11[[#This Row],[13 - Ocorrências/Ambientes Atingidos]]),0)</f>
        <v>0</v>
      </c>
      <c r="BK747" s="85" t="str">
        <f t="shared" si="349"/>
        <v/>
      </c>
      <c r="BL747" s="84">
        <f>IFERROR(FIND("Solo",consulta_completa__11[[#This Row],[13 - Ocorrências/Ambientes Atingidos]]),0)</f>
        <v>1</v>
      </c>
      <c r="BM747" s="85" t="str">
        <f t="shared" si="350"/>
        <v>X</v>
      </c>
      <c r="BN747" s="84">
        <f>IFERROR(FIND("Águas subterrâneas",consulta_completa__11[[#This Row],[13 - Ocorrências/Ambientes Atingidos]]),0)</f>
        <v>0</v>
      </c>
      <c r="BO747" s="85" t="str">
        <f t="shared" si="351"/>
        <v/>
      </c>
      <c r="BP747" s="84">
        <f>IFERROR(FIND("Atmosfera",consulta_completa__11[[#This Row],[13 - Ocorrências/Ambientes Atingidos]]),0)</f>
        <v>0</v>
      </c>
      <c r="BQ747" s="85" t="str">
        <f t="shared" si="352"/>
        <v/>
      </c>
      <c r="BR747" s="84">
        <f>IFERROR(FIND("Flora",consulta_completa__11[[#This Row],[13 - Ocorrências/Ambientes Atingidos]]),0)</f>
        <v>0</v>
      </c>
      <c r="BS747" s="85" t="str">
        <f t="shared" si="353"/>
        <v/>
      </c>
      <c r="BT747" s="84">
        <f>IFERROR(FIND("Fauna",consulta_completa__11[[#This Row],[13 - Ocorrências/Ambientes Atingidos]]),0)</f>
        <v>0</v>
      </c>
      <c r="BU747" s="85" t="str">
        <f t="shared" si="354"/>
        <v/>
      </c>
      <c r="BV747" s="84">
        <f>IFERROR(FIND("UC federal",consulta_completa__11[[#This Row],[13 - Ocorrências/Ambientes Atingidos]]),0)</f>
        <v>0</v>
      </c>
      <c r="BW747" s="85" t="str">
        <f t="shared" si="355"/>
        <v/>
      </c>
      <c r="BX747" s="84">
        <f>IFERROR(FIND("UC estadual/municipal",consulta_completa__11[[#This Row],[13 - Ocorrências/Ambientes Atingidos]]),0)</f>
        <v>0</v>
      </c>
      <c r="BY747" s="85" t="str">
        <f t="shared" si="356"/>
        <v/>
      </c>
      <c r="BZ747" s="84">
        <f>IFERROR(FIND("Outro(s)",consulta_completa__11[[#This Row],[13 - Ocorrências/Ambientes Atingidos]]),0)</f>
        <v>0</v>
      </c>
      <c r="CA747" s="85" t="str">
        <f t="shared" si="357"/>
        <v/>
      </c>
      <c r="CB747" s="84">
        <f>IFERROR(FIND("Sem dano",consulta_completa__11[[#This Row],[13 - Ocorrências/Ambientes Atingidos]]),0)</f>
        <v>0</v>
      </c>
      <c r="CC747" s="85" t="str">
        <f t="shared" si="358"/>
        <v/>
      </c>
      <c r="CD747" s="84" t="str">
        <f>IF(consulta_completa__11[[#This Row],[13 - Ocorrências/Ambientes Atingidos]]="","X","")</f>
        <v/>
      </c>
      <c r="CE747" s="86">
        <f>IFERROR(FIND("IBAMA",consulta_completa__11[[#This Row],[14 - Inst. Atuando no Local]]),0)</f>
        <v>0</v>
      </c>
      <c r="CF747" s="86" t="str">
        <f t="shared" si="359"/>
        <v/>
      </c>
      <c r="CG747" s="86">
        <f>IFERROR(FIND("OEMA",consulta_completa__11[[#This Row],[14 - Inst. Atuando no Local]]),0)</f>
        <v>0</v>
      </c>
      <c r="CH747" s="86" t="str">
        <f t="shared" si="360"/>
        <v/>
      </c>
      <c r="CI747" s="86">
        <f>IFERROR(FIND("DEFESA CIVIL",consulta_completa__11[[#This Row],[14 - Inst. Atuando no Local]]),0)</f>
        <v>0</v>
      </c>
      <c r="CJ747" s="86" t="str">
        <f t="shared" si="361"/>
        <v/>
      </c>
      <c r="CK747" s="86">
        <f>IFERROR(FIND("CORPO DE BOMBEIROS",consulta_completa__11[[#This Row],[14 - Inst. Atuando no Local]]),0)</f>
        <v>0</v>
      </c>
      <c r="CL747" s="86" t="str">
        <f t="shared" si="362"/>
        <v/>
      </c>
      <c r="CM747" s="86">
        <f>IFERROR(FIND("POLÍCIA RODOVIÁRIA",consulta_completa__11[[#This Row],[14 - Inst. Atuando no Local]]),0)</f>
        <v>0</v>
      </c>
      <c r="CN747" s="86" t="str">
        <f t="shared" si="363"/>
        <v/>
      </c>
      <c r="CO747" s="86">
        <f>IFERROR(FIND("POLÍCIA MILITAR",consulta_completa__11[[#This Row],[14 - Inst. Atuando no Local]]),0)</f>
        <v>0</v>
      </c>
      <c r="CP747" s="86" t="str">
        <f t="shared" si="364"/>
        <v/>
      </c>
      <c r="CQ747" s="86">
        <f>IFERROR(FIND("POLÍCIA CIVIL",consulta_completa__11[[#This Row],[14 - Inst. Atuando no Local]]),0)</f>
        <v>0</v>
      </c>
      <c r="CR747" s="86" t="str">
        <f t="shared" si="365"/>
        <v/>
      </c>
      <c r="CS747" s="86">
        <f>IFERROR(FIND("MARINHA DO BRASIL",consulta_completa__11[[#This Row],[14 - Inst. Atuando no Local]]),0)</f>
        <v>0</v>
      </c>
      <c r="CT747" s="86" t="str">
        <f t="shared" si="366"/>
        <v/>
      </c>
      <c r="CU747" s="86">
        <f>IFERROR(FIND("EMPRESA ESPECIALIZADA EM ATENDIMENTO",consulta_completa__11[[#This Row],[14 - Inst. Atuando no Local]]),0)</f>
        <v>0</v>
      </c>
      <c r="CV747" s="86" t="str">
        <f t="shared" si="367"/>
        <v/>
      </c>
      <c r="CW747" s="86">
        <f>IFERROR(FIND("IBAMA",consulta_completa__11[[#This Row],[14 - Inst. Atuando no Local]]),0)</f>
        <v>0</v>
      </c>
      <c r="CX747" s="86" t="str">
        <f t="shared" si="368"/>
        <v/>
      </c>
      <c r="CY747" s="86" t="str">
        <f>IF(consulta_completa__11[[#This Row],[14 - Inst. Atuando no Local]]="","X","")</f>
        <v/>
      </c>
      <c r="CZ747" s="86">
        <f>IFERROR(FIND("OUTRA (S)",consulta_completa__11[[#This Row],[14 - Inst. Atuando no Local]]),0)</f>
        <v>0</v>
      </c>
      <c r="DA747" s="86" t="str">
        <f t="shared" si="369"/>
        <v/>
      </c>
      <c r="DB747" s="37" t="str">
        <f t="shared" si="370"/>
        <v>Sim</v>
      </c>
      <c r="DC747" s="37" t="str">
        <f t="shared" si="371"/>
        <v>Não</v>
      </c>
      <c r="DD747" s="37" t="str">
        <f t="shared" si="372"/>
        <v>Sim</v>
      </c>
      <c r="DE747" s="89" t="str">
        <f t="shared" si="343"/>
        <v/>
      </c>
    </row>
    <row r="748" spans="1:109">
      <c r="A748" s="15">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4">
        <f>IFERROR(FIND("Óbitos/feridos",consulta_completa__11[[#This Row],[13 - Ocorrências/Ambientes Atingidos]]),0)</f>
        <v>0</v>
      </c>
      <c r="AY748" s="85" t="str">
        <f t="shared" si="344"/>
        <v/>
      </c>
      <c r="AZ748" s="84">
        <f>IFERROR(FIND("População afetada/evacuada",consulta_completa__11[[#This Row],[13 - Ocorrências/Ambientes Atingidos]]),0)</f>
        <v>0</v>
      </c>
      <c r="BA748" s="84" t="str">
        <f t="shared" si="345"/>
        <v/>
      </c>
      <c r="BB748" s="84">
        <f>IFERROR(FIND("Suspensão de abastecimento de água",consulta_completa__11[[#This Row],[13 - Ocorrências/Ambientes Atingidos]]),0)</f>
        <v>0</v>
      </c>
      <c r="BC748" s="85" t="str">
        <f t="shared" si="373"/>
        <v/>
      </c>
      <c r="BD748" s="84">
        <f>IFERROR(FIND("Rio/córrego",consulta_completa__11[[#This Row],[13 - Ocorrências/Ambientes Atingidos]]),0)</f>
        <v>1</v>
      </c>
      <c r="BE748" s="85" t="str">
        <f t="shared" si="346"/>
        <v>X</v>
      </c>
      <c r="BF748" s="84">
        <f>IFERROR(FIND("Lago",consulta_completa__11[[#This Row],[13 - Ocorrências/Ambientes Atingidos]]),0)</f>
        <v>0</v>
      </c>
      <c r="BG748" s="85" t="str">
        <f t="shared" si="347"/>
        <v/>
      </c>
      <c r="BH748" s="84">
        <f>IFERROR(FIND("Mar",consulta_completa__11[[#This Row],[13 - Ocorrências/Ambientes Atingidos]]),0)</f>
        <v>0</v>
      </c>
      <c r="BI748" s="85" t="str">
        <f t="shared" si="348"/>
        <v/>
      </c>
      <c r="BJ748" s="84">
        <f>IFERROR(FIND("Praia",consulta_completa__11[[#This Row],[13 - Ocorrências/Ambientes Atingidos]]),0)</f>
        <v>0</v>
      </c>
      <c r="BK748" s="85" t="str">
        <f t="shared" si="349"/>
        <v/>
      </c>
      <c r="BL748" s="84">
        <f>IFERROR(FIND("Solo",consulta_completa__11[[#This Row],[13 - Ocorrências/Ambientes Atingidos]]),0)</f>
        <v>14</v>
      </c>
      <c r="BM748" s="85" t="str">
        <f t="shared" si="350"/>
        <v>X</v>
      </c>
      <c r="BN748" s="84">
        <f>IFERROR(FIND("Águas subterrâneas",consulta_completa__11[[#This Row],[13 - Ocorrências/Ambientes Atingidos]]),0)</f>
        <v>0</v>
      </c>
      <c r="BO748" s="85" t="str">
        <f t="shared" si="351"/>
        <v/>
      </c>
      <c r="BP748" s="84">
        <f>IFERROR(FIND("Atmosfera",consulta_completa__11[[#This Row],[13 - Ocorrências/Ambientes Atingidos]]),0)</f>
        <v>0</v>
      </c>
      <c r="BQ748" s="85" t="str">
        <f t="shared" si="352"/>
        <v/>
      </c>
      <c r="BR748" s="84">
        <f>IFERROR(FIND("Flora",consulta_completa__11[[#This Row],[13 - Ocorrências/Ambientes Atingidos]]),0)</f>
        <v>0</v>
      </c>
      <c r="BS748" s="85" t="str">
        <f t="shared" si="353"/>
        <v/>
      </c>
      <c r="BT748" s="84">
        <f>IFERROR(FIND("Fauna",consulta_completa__11[[#This Row],[13 - Ocorrências/Ambientes Atingidos]]),0)</f>
        <v>0</v>
      </c>
      <c r="BU748" s="85" t="str">
        <f t="shared" si="354"/>
        <v/>
      </c>
      <c r="BV748" s="84">
        <f>IFERROR(FIND("UC federal",consulta_completa__11[[#This Row],[13 - Ocorrências/Ambientes Atingidos]]),0)</f>
        <v>0</v>
      </c>
      <c r="BW748" s="85" t="str">
        <f t="shared" si="355"/>
        <v/>
      </c>
      <c r="BX748" s="84">
        <f>IFERROR(FIND("UC estadual/municipal",consulta_completa__11[[#This Row],[13 - Ocorrências/Ambientes Atingidos]]),0)</f>
        <v>0</v>
      </c>
      <c r="BY748" s="85" t="str">
        <f t="shared" si="356"/>
        <v/>
      </c>
      <c r="BZ748" s="84">
        <f>IFERROR(FIND("Outro(s)",consulta_completa__11[[#This Row],[13 - Ocorrências/Ambientes Atingidos]]),0)</f>
        <v>0</v>
      </c>
      <c r="CA748" s="85" t="str">
        <f t="shared" si="357"/>
        <v/>
      </c>
      <c r="CB748" s="84">
        <f>IFERROR(FIND("Sem dano",consulta_completa__11[[#This Row],[13 - Ocorrências/Ambientes Atingidos]]),0)</f>
        <v>0</v>
      </c>
      <c r="CC748" s="85" t="str">
        <f t="shared" si="358"/>
        <v/>
      </c>
      <c r="CD748" s="84" t="str">
        <f>IF(consulta_completa__11[[#This Row],[13 - Ocorrências/Ambientes Atingidos]]="","X","")</f>
        <v/>
      </c>
      <c r="CE748" s="86">
        <f>IFERROR(FIND("IBAMA",consulta_completa__11[[#This Row],[14 - Inst. Atuando no Local]]),0)</f>
        <v>0</v>
      </c>
      <c r="CF748" s="86" t="str">
        <f t="shared" si="359"/>
        <v/>
      </c>
      <c r="CG748" s="86">
        <f>IFERROR(FIND("OEMA",consulta_completa__11[[#This Row],[14 - Inst. Atuando no Local]]),0)</f>
        <v>0</v>
      </c>
      <c r="CH748" s="86" t="str">
        <f t="shared" si="360"/>
        <v/>
      </c>
      <c r="CI748" s="86">
        <f>IFERROR(FIND("DEFESA CIVIL",consulta_completa__11[[#This Row],[14 - Inst. Atuando no Local]]),0)</f>
        <v>0</v>
      </c>
      <c r="CJ748" s="86" t="str">
        <f t="shared" si="361"/>
        <v/>
      </c>
      <c r="CK748" s="86">
        <f>IFERROR(FIND("CORPO DE BOMBEIROS",consulta_completa__11[[#This Row],[14 - Inst. Atuando no Local]]),0)</f>
        <v>0</v>
      </c>
      <c r="CL748" s="86" t="str">
        <f t="shared" si="362"/>
        <v/>
      </c>
      <c r="CM748" s="86">
        <f>IFERROR(FIND("POLÍCIA RODOVIÁRIA",consulta_completa__11[[#This Row],[14 - Inst. Atuando no Local]]),0)</f>
        <v>0</v>
      </c>
      <c r="CN748" s="86" t="str">
        <f t="shared" si="363"/>
        <v/>
      </c>
      <c r="CO748" s="86">
        <f>IFERROR(FIND("POLÍCIA MILITAR",consulta_completa__11[[#This Row],[14 - Inst. Atuando no Local]]),0)</f>
        <v>0</v>
      </c>
      <c r="CP748" s="86" t="str">
        <f t="shared" si="364"/>
        <v/>
      </c>
      <c r="CQ748" s="86">
        <f>IFERROR(FIND("POLÍCIA CIVIL",consulta_completa__11[[#This Row],[14 - Inst. Atuando no Local]]),0)</f>
        <v>0</v>
      </c>
      <c r="CR748" s="86" t="str">
        <f t="shared" si="365"/>
        <v/>
      </c>
      <c r="CS748" s="86">
        <f>IFERROR(FIND("MARINHA DO BRASIL",consulta_completa__11[[#This Row],[14 - Inst. Atuando no Local]]),0)</f>
        <v>0</v>
      </c>
      <c r="CT748" s="86" t="str">
        <f t="shared" si="366"/>
        <v/>
      </c>
      <c r="CU748" s="86">
        <f>IFERROR(FIND("EMPRESA ESPECIALIZADA EM ATENDIMENTO",consulta_completa__11[[#This Row],[14 - Inst. Atuando no Local]]),0)</f>
        <v>0</v>
      </c>
      <c r="CV748" s="86" t="str">
        <f t="shared" si="367"/>
        <v/>
      </c>
      <c r="CW748" s="86">
        <f>IFERROR(FIND("IBAMA",consulta_completa__11[[#This Row],[14 - Inst. Atuando no Local]]),0)</f>
        <v>0</v>
      </c>
      <c r="CX748" s="86" t="str">
        <f t="shared" si="368"/>
        <v/>
      </c>
      <c r="CY748" s="86" t="str">
        <f>IF(consulta_completa__11[[#This Row],[14 - Inst. Atuando no Local]]="","X","")</f>
        <v/>
      </c>
      <c r="CZ748" s="86">
        <f>IFERROR(FIND("OUTRA (S)",consulta_completa__11[[#This Row],[14 - Inst. Atuando no Local]]),0)</f>
        <v>0</v>
      </c>
      <c r="DA748" s="86" t="str">
        <f t="shared" si="369"/>
        <v/>
      </c>
      <c r="DB748" s="37" t="str">
        <f t="shared" si="370"/>
        <v>Sim</v>
      </c>
      <c r="DC748" s="37" t="str">
        <f t="shared" si="371"/>
        <v>Não</v>
      </c>
      <c r="DD748" s="37" t="str">
        <f t="shared" si="372"/>
        <v>Sim</v>
      </c>
      <c r="DE748" s="89" t="str">
        <f t="shared" si="343"/>
        <v/>
      </c>
    </row>
    <row r="749" spans="1:109">
      <c r="A749" s="15">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4">
        <f>IFERROR(FIND("Óbitos/feridos",consulta_completa__11[[#This Row],[13 - Ocorrências/Ambientes Atingidos]]),0)</f>
        <v>0</v>
      </c>
      <c r="AY749" s="85" t="str">
        <f t="shared" si="344"/>
        <v/>
      </c>
      <c r="AZ749" s="84">
        <f>IFERROR(FIND("População afetada/evacuada",consulta_completa__11[[#This Row],[13 - Ocorrências/Ambientes Atingidos]]),0)</f>
        <v>0</v>
      </c>
      <c r="BA749" s="84" t="str">
        <f t="shared" si="345"/>
        <v/>
      </c>
      <c r="BB749" s="84">
        <f>IFERROR(FIND("Suspensão de abastecimento de água",consulta_completa__11[[#This Row],[13 - Ocorrências/Ambientes Atingidos]]),0)</f>
        <v>0</v>
      </c>
      <c r="BC749" s="85" t="str">
        <f t="shared" si="373"/>
        <v/>
      </c>
      <c r="BD749" s="84">
        <f>IFERROR(FIND("Rio/córrego",consulta_completa__11[[#This Row],[13 - Ocorrências/Ambientes Atingidos]]),0)</f>
        <v>0</v>
      </c>
      <c r="BE749" s="85" t="str">
        <f t="shared" si="346"/>
        <v/>
      </c>
      <c r="BF749" s="84">
        <f>IFERROR(FIND("Lago",consulta_completa__11[[#This Row],[13 - Ocorrências/Ambientes Atingidos]]),0)</f>
        <v>0</v>
      </c>
      <c r="BG749" s="85" t="str">
        <f t="shared" si="347"/>
        <v/>
      </c>
      <c r="BH749" s="84">
        <f>IFERROR(FIND("Mar",consulta_completa__11[[#This Row],[13 - Ocorrências/Ambientes Atingidos]]),0)</f>
        <v>0</v>
      </c>
      <c r="BI749" s="85" t="str">
        <f t="shared" si="348"/>
        <v/>
      </c>
      <c r="BJ749" s="84">
        <f>IFERROR(FIND("Praia",consulta_completa__11[[#This Row],[13 - Ocorrências/Ambientes Atingidos]]),0)</f>
        <v>0</v>
      </c>
      <c r="BK749" s="85" t="str">
        <f t="shared" si="349"/>
        <v/>
      </c>
      <c r="BL749" s="84">
        <f>IFERROR(FIND("Solo",consulta_completa__11[[#This Row],[13 - Ocorrências/Ambientes Atingidos]]),0)</f>
        <v>1</v>
      </c>
      <c r="BM749" s="85" t="str">
        <f t="shared" si="350"/>
        <v>X</v>
      </c>
      <c r="BN749" s="84">
        <f>IFERROR(FIND("Águas subterrâneas",consulta_completa__11[[#This Row],[13 - Ocorrências/Ambientes Atingidos]]),0)</f>
        <v>0</v>
      </c>
      <c r="BO749" s="85" t="str">
        <f t="shared" si="351"/>
        <v/>
      </c>
      <c r="BP749" s="84">
        <f>IFERROR(FIND("Atmosfera",consulta_completa__11[[#This Row],[13 - Ocorrências/Ambientes Atingidos]]),0)</f>
        <v>0</v>
      </c>
      <c r="BQ749" s="85" t="str">
        <f t="shared" si="352"/>
        <v/>
      </c>
      <c r="BR749" s="84">
        <f>IFERROR(FIND("Flora",consulta_completa__11[[#This Row],[13 - Ocorrências/Ambientes Atingidos]]),0)</f>
        <v>0</v>
      </c>
      <c r="BS749" s="85" t="str">
        <f t="shared" si="353"/>
        <v/>
      </c>
      <c r="BT749" s="84">
        <f>IFERROR(FIND("Fauna",consulta_completa__11[[#This Row],[13 - Ocorrências/Ambientes Atingidos]]),0)</f>
        <v>0</v>
      </c>
      <c r="BU749" s="85" t="str">
        <f t="shared" si="354"/>
        <v/>
      </c>
      <c r="BV749" s="84">
        <f>IFERROR(FIND("UC federal",consulta_completa__11[[#This Row],[13 - Ocorrências/Ambientes Atingidos]]),0)</f>
        <v>0</v>
      </c>
      <c r="BW749" s="85" t="str">
        <f t="shared" si="355"/>
        <v/>
      </c>
      <c r="BX749" s="84">
        <f>IFERROR(FIND("UC estadual/municipal",consulta_completa__11[[#This Row],[13 - Ocorrências/Ambientes Atingidos]]),0)</f>
        <v>0</v>
      </c>
      <c r="BY749" s="85" t="str">
        <f t="shared" si="356"/>
        <v/>
      </c>
      <c r="BZ749" s="84">
        <f>IFERROR(FIND("Outro(s)",consulta_completa__11[[#This Row],[13 - Ocorrências/Ambientes Atingidos]]),0)</f>
        <v>0</v>
      </c>
      <c r="CA749" s="85" t="str">
        <f t="shared" si="357"/>
        <v/>
      </c>
      <c r="CB749" s="84">
        <f>IFERROR(FIND("Sem dano",consulta_completa__11[[#This Row],[13 - Ocorrências/Ambientes Atingidos]]),0)</f>
        <v>0</v>
      </c>
      <c r="CC749" s="85" t="str">
        <f t="shared" si="358"/>
        <v/>
      </c>
      <c r="CD749" s="84" t="str">
        <f>IF(consulta_completa__11[[#This Row],[13 - Ocorrências/Ambientes Atingidos]]="","X","")</f>
        <v/>
      </c>
      <c r="CE749" s="86">
        <f>IFERROR(FIND("IBAMA",consulta_completa__11[[#This Row],[14 - Inst. Atuando no Local]]),0)</f>
        <v>0</v>
      </c>
      <c r="CF749" s="86" t="str">
        <f t="shared" si="359"/>
        <v/>
      </c>
      <c r="CG749" s="86">
        <f>IFERROR(FIND("OEMA",consulta_completa__11[[#This Row],[14 - Inst. Atuando no Local]]),0)</f>
        <v>0</v>
      </c>
      <c r="CH749" s="86" t="str">
        <f t="shared" si="360"/>
        <v/>
      </c>
      <c r="CI749" s="86">
        <f>IFERROR(FIND("DEFESA CIVIL",consulta_completa__11[[#This Row],[14 - Inst. Atuando no Local]]),0)</f>
        <v>0</v>
      </c>
      <c r="CJ749" s="86" t="str">
        <f t="shared" si="361"/>
        <v/>
      </c>
      <c r="CK749" s="86">
        <f>IFERROR(FIND("CORPO DE BOMBEIROS",consulta_completa__11[[#This Row],[14 - Inst. Atuando no Local]]),0)</f>
        <v>0</v>
      </c>
      <c r="CL749" s="86" t="str">
        <f t="shared" si="362"/>
        <v/>
      </c>
      <c r="CM749" s="86">
        <f>IFERROR(FIND("POLÍCIA RODOVIÁRIA",consulta_completa__11[[#This Row],[14 - Inst. Atuando no Local]]),0)</f>
        <v>0</v>
      </c>
      <c r="CN749" s="86" t="str">
        <f t="shared" si="363"/>
        <v/>
      </c>
      <c r="CO749" s="86">
        <f>IFERROR(FIND("POLÍCIA MILITAR",consulta_completa__11[[#This Row],[14 - Inst. Atuando no Local]]),0)</f>
        <v>0</v>
      </c>
      <c r="CP749" s="86" t="str">
        <f t="shared" si="364"/>
        <v/>
      </c>
      <c r="CQ749" s="86">
        <f>IFERROR(FIND("POLÍCIA CIVIL",consulta_completa__11[[#This Row],[14 - Inst. Atuando no Local]]),0)</f>
        <v>0</v>
      </c>
      <c r="CR749" s="86" t="str">
        <f t="shared" si="365"/>
        <v/>
      </c>
      <c r="CS749" s="86">
        <f>IFERROR(FIND("MARINHA DO BRASIL",consulta_completa__11[[#This Row],[14 - Inst. Atuando no Local]]),0)</f>
        <v>0</v>
      </c>
      <c r="CT749" s="86" t="str">
        <f t="shared" si="366"/>
        <v/>
      </c>
      <c r="CU749" s="86">
        <f>IFERROR(FIND("EMPRESA ESPECIALIZADA EM ATENDIMENTO",consulta_completa__11[[#This Row],[14 - Inst. Atuando no Local]]),0)</f>
        <v>0</v>
      </c>
      <c r="CV749" s="86" t="str">
        <f t="shared" si="367"/>
        <v/>
      </c>
      <c r="CW749" s="86">
        <f>IFERROR(FIND("IBAMA",consulta_completa__11[[#This Row],[14 - Inst. Atuando no Local]]),0)</f>
        <v>0</v>
      </c>
      <c r="CX749" s="86" t="str">
        <f t="shared" si="368"/>
        <v/>
      </c>
      <c r="CY749" s="86" t="str">
        <f>IF(consulta_completa__11[[#This Row],[14 - Inst. Atuando no Local]]="","X","")</f>
        <v/>
      </c>
      <c r="CZ749" s="86">
        <f>IFERROR(FIND("OUTRA (S)",consulta_completa__11[[#This Row],[14 - Inst. Atuando no Local]]),0)</f>
        <v>0</v>
      </c>
      <c r="DA749" s="86" t="str">
        <f t="shared" si="369"/>
        <v/>
      </c>
      <c r="DB749" s="37" t="str">
        <f t="shared" si="370"/>
        <v>Sim</v>
      </c>
      <c r="DC749" s="37" t="str">
        <f t="shared" si="371"/>
        <v>Não</v>
      </c>
      <c r="DD749" s="37" t="str">
        <f t="shared" si="372"/>
        <v>Sim</v>
      </c>
      <c r="DE749" s="89" t="str">
        <f t="shared" si="343"/>
        <v/>
      </c>
    </row>
    <row r="750" spans="1:109">
      <c r="A750" s="15">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4">
        <f>IFERROR(FIND("Óbitos/feridos",consulta_completa__11[[#This Row],[13 - Ocorrências/Ambientes Atingidos]]),0)</f>
        <v>0</v>
      </c>
      <c r="AY750" s="85" t="str">
        <f t="shared" si="344"/>
        <v/>
      </c>
      <c r="AZ750" s="84">
        <f>IFERROR(FIND("População afetada/evacuada",consulta_completa__11[[#This Row],[13 - Ocorrências/Ambientes Atingidos]]),0)</f>
        <v>0</v>
      </c>
      <c r="BA750" s="84" t="str">
        <f t="shared" si="345"/>
        <v/>
      </c>
      <c r="BB750" s="84">
        <f>IFERROR(FIND("Suspensão de abastecimento de água",consulta_completa__11[[#This Row],[13 - Ocorrências/Ambientes Atingidos]]),0)</f>
        <v>0</v>
      </c>
      <c r="BC750" s="85" t="str">
        <f t="shared" si="373"/>
        <v/>
      </c>
      <c r="BD750" s="84">
        <f>IFERROR(FIND("Rio/córrego",consulta_completa__11[[#This Row],[13 - Ocorrências/Ambientes Atingidos]]),0)</f>
        <v>0</v>
      </c>
      <c r="BE750" s="85" t="str">
        <f t="shared" si="346"/>
        <v/>
      </c>
      <c r="BF750" s="84">
        <f>IFERROR(FIND("Lago",consulta_completa__11[[#This Row],[13 - Ocorrências/Ambientes Atingidos]]),0)</f>
        <v>0</v>
      </c>
      <c r="BG750" s="85" t="str">
        <f t="shared" si="347"/>
        <v/>
      </c>
      <c r="BH750" s="84">
        <f>IFERROR(FIND("Mar",consulta_completa__11[[#This Row],[13 - Ocorrências/Ambientes Atingidos]]),0)</f>
        <v>0</v>
      </c>
      <c r="BI750" s="85" t="str">
        <f t="shared" si="348"/>
        <v/>
      </c>
      <c r="BJ750" s="84">
        <f>IFERROR(FIND("Praia",consulta_completa__11[[#This Row],[13 - Ocorrências/Ambientes Atingidos]]),0)</f>
        <v>0</v>
      </c>
      <c r="BK750" s="85" t="str">
        <f t="shared" si="349"/>
        <v/>
      </c>
      <c r="BL750" s="84">
        <f>IFERROR(FIND("Solo",consulta_completa__11[[#This Row],[13 - Ocorrências/Ambientes Atingidos]]),0)</f>
        <v>1</v>
      </c>
      <c r="BM750" s="85" t="str">
        <f t="shared" si="350"/>
        <v>X</v>
      </c>
      <c r="BN750" s="84">
        <f>IFERROR(FIND("Águas subterrâneas",consulta_completa__11[[#This Row],[13 - Ocorrências/Ambientes Atingidos]]),0)</f>
        <v>0</v>
      </c>
      <c r="BO750" s="85" t="str">
        <f t="shared" si="351"/>
        <v/>
      </c>
      <c r="BP750" s="84">
        <f>IFERROR(FIND("Atmosfera",consulta_completa__11[[#This Row],[13 - Ocorrências/Ambientes Atingidos]]),0)</f>
        <v>0</v>
      </c>
      <c r="BQ750" s="85" t="str">
        <f t="shared" si="352"/>
        <v/>
      </c>
      <c r="BR750" s="84">
        <f>IFERROR(FIND("Flora",consulta_completa__11[[#This Row],[13 - Ocorrências/Ambientes Atingidos]]),0)</f>
        <v>0</v>
      </c>
      <c r="BS750" s="85" t="str">
        <f t="shared" si="353"/>
        <v/>
      </c>
      <c r="BT750" s="84">
        <f>IFERROR(FIND("Fauna",consulta_completa__11[[#This Row],[13 - Ocorrências/Ambientes Atingidos]]),0)</f>
        <v>0</v>
      </c>
      <c r="BU750" s="85" t="str">
        <f t="shared" si="354"/>
        <v/>
      </c>
      <c r="BV750" s="84">
        <f>IFERROR(FIND("UC federal",consulta_completa__11[[#This Row],[13 - Ocorrências/Ambientes Atingidos]]),0)</f>
        <v>0</v>
      </c>
      <c r="BW750" s="85" t="str">
        <f t="shared" si="355"/>
        <v/>
      </c>
      <c r="BX750" s="84">
        <f>IFERROR(FIND("UC estadual/municipal",consulta_completa__11[[#This Row],[13 - Ocorrências/Ambientes Atingidos]]),0)</f>
        <v>0</v>
      </c>
      <c r="BY750" s="85" t="str">
        <f t="shared" si="356"/>
        <v/>
      </c>
      <c r="BZ750" s="84">
        <f>IFERROR(FIND("Outro(s)",consulta_completa__11[[#This Row],[13 - Ocorrências/Ambientes Atingidos]]),0)</f>
        <v>0</v>
      </c>
      <c r="CA750" s="85" t="str">
        <f t="shared" si="357"/>
        <v/>
      </c>
      <c r="CB750" s="84">
        <f>IFERROR(FIND("Sem dano",consulta_completa__11[[#This Row],[13 - Ocorrências/Ambientes Atingidos]]),0)</f>
        <v>0</v>
      </c>
      <c r="CC750" s="85" t="str">
        <f t="shared" si="358"/>
        <v/>
      </c>
      <c r="CD750" s="84" t="str">
        <f>IF(consulta_completa__11[[#This Row],[13 - Ocorrências/Ambientes Atingidos]]="","X","")</f>
        <v/>
      </c>
      <c r="CE750" s="86">
        <f>IFERROR(FIND("IBAMA",consulta_completa__11[[#This Row],[14 - Inst. Atuando no Local]]),0)</f>
        <v>0</v>
      </c>
      <c r="CF750" s="86" t="str">
        <f t="shared" si="359"/>
        <v/>
      </c>
      <c r="CG750" s="86">
        <f>IFERROR(FIND("OEMA",consulta_completa__11[[#This Row],[14 - Inst. Atuando no Local]]),0)</f>
        <v>0</v>
      </c>
      <c r="CH750" s="86" t="str">
        <f t="shared" si="360"/>
        <v/>
      </c>
      <c r="CI750" s="86">
        <f>IFERROR(FIND("DEFESA CIVIL",consulta_completa__11[[#This Row],[14 - Inst. Atuando no Local]]),0)</f>
        <v>0</v>
      </c>
      <c r="CJ750" s="86" t="str">
        <f t="shared" si="361"/>
        <v/>
      </c>
      <c r="CK750" s="86">
        <f>IFERROR(FIND("CORPO DE BOMBEIROS",consulta_completa__11[[#This Row],[14 - Inst. Atuando no Local]]),0)</f>
        <v>0</v>
      </c>
      <c r="CL750" s="86" t="str">
        <f t="shared" si="362"/>
        <v/>
      </c>
      <c r="CM750" s="86">
        <f>IFERROR(FIND("POLÍCIA RODOVIÁRIA",consulta_completa__11[[#This Row],[14 - Inst. Atuando no Local]]),0)</f>
        <v>0</v>
      </c>
      <c r="CN750" s="86" t="str">
        <f t="shared" si="363"/>
        <v/>
      </c>
      <c r="CO750" s="86">
        <f>IFERROR(FIND("POLÍCIA MILITAR",consulta_completa__11[[#This Row],[14 - Inst. Atuando no Local]]),0)</f>
        <v>0</v>
      </c>
      <c r="CP750" s="86" t="str">
        <f t="shared" si="364"/>
        <v/>
      </c>
      <c r="CQ750" s="86">
        <f>IFERROR(FIND("POLÍCIA CIVIL",consulta_completa__11[[#This Row],[14 - Inst. Atuando no Local]]),0)</f>
        <v>0</v>
      </c>
      <c r="CR750" s="86" t="str">
        <f t="shared" si="365"/>
        <v/>
      </c>
      <c r="CS750" s="86">
        <f>IFERROR(FIND("MARINHA DO BRASIL",consulta_completa__11[[#This Row],[14 - Inst. Atuando no Local]]),0)</f>
        <v>0</v>
      </c>
      <c r="CT750" s="86" t="str">
        <f t="shared" si="366"/>
        <v/>
      </c>
      <c r="CU750" s="86">
        <f>IFERROR(FIND("EMPRESA ESPECIALIZADA EM ATENDIMENTO",consulta_completa__11[[#This Row],[14 - Inst. Atuando no Local]]),0)</f>
        <v>0</v>
      </c>
      <c r="CV750" s="86" t="str">
        <f t="shared" si="367"/>
        <v/>
      </c>
      <c r="CW750" s="86">
        <f>IFERROR(FIND("IBAMA",consulta_completa__11[[#This Row],[14 - Inst. Atuando no Local]]),0)</f>
        <v>0</v>
      </c>
      <c r="CX750" s="86" t="str">
        <f t="shared" si="368"/>
        <v/>
      </c>
      <c r="CY750" s="86" t="str">
        <f>IF(consulta_completa__11[[#This Row],[14 - Inst. Atuando no Local]]="","X","")</f>
        <v/>
      </c>
      <c r="CZ750" s="86">
        <f>IFERROR(FIND("OUTRA (S)",consulta_completa__11[[#This Row],[14 - Inst. Atuando no Local]]),0)</f>
        <v>0</v>
      </c>
      <c r="DA750" s="86" t="str">
        <f t="shared" si="369"/>
        <v/>
      </c>
      <c r="DB750" s="37" t="str">
        <f t="shared" si="370"/>
        <v>Sim</v>
      </c>
      <c r="DC750" s="37" t="str">
        <f t="shared" si="371"/>
        <v>Não</v>
      </c>
      <c r="DD750" s="37" t="str">
        <f t="shared" si="372"/>
        <v>Sim</v>
      </c>
      <c r="DE750" s="89" t="str">
        <f t="shared" si="343"/>
        <v/>
      </c>
    </row>
    <row r="751" spans="1:109">
      <c r="A751" s="15">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4">
        <f>IFERROR(FIND("Óbitos/feridos",consulta_completa__11[[#This Row],[13 - Ocorrências/Ambientes Atingidos]]),0)</f>
        <v>0</v>
      </c>
      <c r="AY751" s="85" t="str">
        <f t="shared" si="344"/>
        <v/>
      </c>
      <c r="AZ751" s="84">
        <f>IFERROR(FIND("População afetada/evacuada",consulta_completa__11[[#This Row],[13 - Ocorrências/Ambientes Atingidos]]),0)</f>
        <v>0</v>
      </c>
      <c r="BA751" s="84" t="str">
        <f t="shared" si="345"/>
        <v/>
      </c>
      <c r="BB751" s="84">
        <f>IFERROR(FIND("Suspensão de abastecimento de água",consulta_completa__11[[#This Row],[13 - Ocorrências/Ambientes Atingidos]]),0)</f>
        <v>0</v>
      </c>
      <c r="BC751" s="85" t="str">
        <f t="shared" si="373"/>
        <v/>
      </c>
      <c r="BD751" s="84">
        <f>IFERROR(FIND("Rio/córrego",consulta_completa__11[[#This Row],[13 - Ocorrências/Ambientes Atingidos]]),0)</f>
        <v>1</v>
      </c>
      <c r="BE751" s="85" t="str">
        <f t="shared" si="346"/>
        <v>X</v>
      </c>
      <c r="BF751" s="84">
        <f>IFERROR(FIND("Lago",consulta_completa__11[[#This Row],[13 - Ocorrências/Ambientes Atingidos]]),0)</f>
        <v>0</v>
      </c>
      <c r="BG751" s="85" t="str">
        <f t="shared" si="347"/>
        <v/>
      </c>
      <c r="BH751" s="84">
        <f>IFERROR(FIND("Mar",consulta_completa__11[[#This Row],[13 - Ocorrências/Ambientes Atingidos]]),0)</f>
        <v>0</v>
      </c>
      <c r="BI751" s="85" t="str">
        <f t="shared" si="348"/>
        <v/>
      </c>
      <c r="BJ751" s="84">
        <f>IFERROR(FIND("Praia",consulta_completa__11[[#This Row],[13 - Ocorrências/Ambientes Atingidos]]),0)</f>
        <v>0</v>
      </c>
      <c r="BK751" s="85" t="str">
        <f t="shared" si="349"/>
        <v/>
      </c>
      <c r="BL751" s="84">
        <f>IFERROR(FIND("Solo",consulta_completa__11[[#This Row],[13 - Ocorrências/Ambientes Atingidos]]),0)</f>
        <v>14</v>
      </c>
      <c r="BM751" s="85" t="str">
        <f t="shared" si="350"/>
        <v>X</v>
      </c>
      <c r="BN751" s="84">
        <f>IFERROR(FIND("Águas subterrâneas",consulta_completa__11[[#This Row],[13 - Ocorrências/Ambientes Atingidos]]),0)</f>
        <v>0</v>
      </c>
      <c r="BO751" s="85" t="str">
        <f t="shared" si="351"/>
        <v/>
      </c>
      <c r="BP751" s="84">
        <f>IFERROR(FIND("Atmosfera",consulta_completa__11[[#This Row],[13 - Ocorrências/Ambientes Atingidos]]),0)</f>
        <v>0</v>
      </c>
      <c r="BQ751" s="85" t="str">
        <f t="shared" si="352"/>
        <v/>
      </c>
      <c r="BR751" s="84">
        <f>IFERROR(FIND("Flora",consulta_completa__11[[#This Row],[13 - Ocorrências/Ambientes Atingidos]]),0)</f>
        <v>0</v>
      </c>
      <c r="BS751" s="85" t="str">
        <f t="shared" si="353"/>
        <v/>
      </c>
      <c r="BT751" s="84">
        <f>IFERROR(FIND("Fauna",consulta_completa__11[[#This Row],[13 - Ocorrências/Ambientes Atingidos]]),0)</f>
        <v>0</v>
      </c>
      <c r="BU751" s="85" t="str">
        <f t="shared" si="354"/>
        <v/>
      </c>
      <c r="BV751" s="84">
        <f>IFERROR(FIND("UC federal",consulta_completa__11[[#This Row],[13 - Ocorrências/Ambientes Atingidos]]),0)</f>
        <v>0</v>
      </c>
      <c r="BW751" s="85" t="str">
        <f t="shared" si="355"/>
        <v/>
      </c>
      <c r="BX751" s="84">
        <f>IFERROR(FIND("UC estadual/municipal",consulta_completa__11[[#This Row],[13 - Ocorrências/Ambientes Atingidos]]),0)</f>
        <v>0</v>
      </c>
      <c r="BY751" s="85" t="str">
        <f t="shared" si="356"/>
        <v/>
      </c>
      <c r="BZ751" s="84">
        <f>IFERROR(FIND("Outro(s)",consulta_completa__11[[#This Row],[13 - Ocorrências/Ambientes Atingidos]]),0)</f>
        <v>0</v>
      </c>
      <c r="CA751" s="85" t="str">
        <f t="shared" si="357"/>
        <v/>
      </c>
      <c r="CB751" s="84">
        <f>IFERROR(FIND("Sem dano",consulta_completa__11[[#This Row],[13 - Ocorrências/Ambientes Atingidos]]),0)</f>
        <v>0</v>
      </c>
      <c r="CC751" s="85" t="str">
        <f t="shared" si="358"/>
        <v/>
      </c>
      <c r="CD751" s="84" t="str">
        <f>IF(consulta_completa__11[[#This Row],[13 - Ocorrências/Ambientes Atingidos]]="","X","")</f>
        <v/>
      </c>
      <c r="CE751" s="86">
        <f>IFERROR(FIND("IBAMA",consulta_completa__11[[#This Row],[14 - Inst. Atuando no Local]]),0)</f>
        <v>0</v>
      </c>
      <c r="CF751" s="86" t="str">
        <f t="shared" si="359"/>
        <v/>
      </c>
      <c r="CG751" s="86">
        <f>IFERROR(FIND("OEMA",consulta_completa__11[[#This Row],[14 - Inst. Atuando no Local]]),0)</f>
        <v>0</v>
      </c>
      <c r="CH751" s="86" t="str">
        <f t="shared" si="360"/>
        <v/>
      </c>
      <c r="CI751" s="86">
        <f>IFERROR(FIND("DEFESA CIVIL",consulta_completa__11[[#This Row],[14 - Inst. Atuando no Local]]),0)</f>
        <v>0</v>
      </c>
      <c r="CJ751" s="86" t="str">
        <f t="shared" si="361"/>
        <v/>
      </c>
      <c r="CK751" s="86">
        <f>IFERROR(FIND("CORPO DE BOMBEIROS",consulta_completa__11[[#This Row],[14 - Inst. Atuando no Local]]),0)</f>
        <v>0</v>
      </c>
      <c r="CL751" s="86" t="str">
        <f t="shared" si="362"/>
        <v/>
      </c>
      <c r="CM751" s="86">
        <f>IFERROR(FIND("POLÍCIA RODOVIÁRIA",consulta_completa__11[[#This Row],[14 - Inst. Atuando no Local]]),0)</f>
        <v>0</v>
      </c>
      <c r="CN751" s="86" t="str">
        <f t="shared" si="363"/>
        <v/>
      </c>
      <c r="CO751" s="86">
        <f>IFERROR(FIND("POLÍCIA MILITAR",consulta_completa__11[[#This Row],[14 - Inst. Atuando no Local]]),0)</f>
        <v>0</v>
      </c>
      <c r="CP751" s="86" t="str">
        <f t="shared" si="364"/>
        <v/>
      </c>
      <c r="CQ751" s="86">
        <f>IFERROR(FIND("POLÍCIA CIVIL",consulta_completa__11[[#This Row],[14 - Inst. Atuando no Local]]),0)</f>
        <v>0</v>
      </c>
      <c r="CR751" s="86" t="str">
        <f t="shared" si="365"/>
        <v/>
      </c>
      <c r="CS751" s="86">
        <f>IFERROR(FIND("MARINHA DO BRASIL",consulta_completa__11[[#This Row],[14 - Inst. Atuando no Local]]),0)</f>
        <v>0</v>
      </c>
      <c r="CT751" s="86" t="str">
        <f t="shared" si="366"/>
        <v/>
      </c>
      <c r="CU751" s="86">
        <f>IFERROR(FIND("EMPRESA ESPECIALIZADA EM ATENDIMENTO",consulta_completa__11[[#This Row],[14 - Inst. Atuando no Local]]),0)</f>
        <v>0</v>
      </c>
      <c r="CV751" s="86" t="str">
        <f t="shared" si="367"/>
        <v/>
      </c>
      <c r="CW751" s="86">
        <f>IFERROR(FIND("IBAMA",consulta_completa__11[[#This Row],[14 - Inst. Atuando no Local]]),0)</f>
        <v>0</v>
      </c>
      <c r="CX751" s="86" t="str">
        <f t="shared" si="368"/>
        <v/>
      </c>
      <c r="CY751" s="86" t="str">
        <f>IF(consulta_completa__11[[#This Row],[14 - Inst. Atuando no Local]]="","X","")</f>
        <v/>
      </c>
      <c r="CZ751" s="86">
        <f>IFERROR(FIND("OUTRA (S)",consulta_completa__11[[#This Row],[14 - Inst. Atuando no Local]]),0)</f>
        <v>0</v>
      </c>
      <c r="DA751" s="86" t="str">
        <f t="shared" si="369"/>
        <v/>
      </c>
      <c r="DB751" s="37" t="str">
        <f t="shared" si="370"/>
        <v>Sim</v>
      </c>
      <c r="DC751" s="37" t="str">
        <f t="shared" si="371"/>
        <v>Não</v>
      </c>
      <c r="DD751" s="37" t="str">
        <f t="shared" si="372"/>
        <v>Sim</v>
      </c>
      <c r="DE751" s="89" t="str">
        <f t="shared" si="343"/>
        <v/>
      </c>
    </row>
    <row r="752" spans="1:109">
      <c r="A752" s="15">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4">
        <f>IFERROR(FIND("Óbitos/feridos",consulta_completa__11[[#This Row],[13 - Ocorrências/Ambientes Atingidos]]),0)</f>
        <v>0</v>
      </c>
      <c r="AY752" s="85" t="str">
        <f t="shared" si="344"/>
        <v/>
      </c>
      <c r="AZ752" s="84">
        <f>IFERROR(FIND("População afetada/evacuada",consulta_completa__11[[#This Row],[13 - Ocorrências/Ambientes Atingidos]]),0)</f>
        <v>0</v>
      </c>
      <c r="BA752" s="84" t="str">
        <f t="shared" si="345"/>
        <v/>
      </c>
      <c r="BB752" s="84">
        <f>IFERROR(FIND("Suspensão de abastecimento de água",consulta_completa__11[[#This Row],[13 - Ocorrências/Ambientes Atingidos]]),0)</f>
        <v>0</v>
      </c>
      <c r="BC752" s="85" t="str">
        <f t="shared" si="373"/>
        <v/>
      </c>
      <c r="BD752" s="84">
        <f>IFERROR(FIND("Rio/córrego",consulta_completa__11[[#This Row],[13 - Ocorrências/Ambientes Atingidos]]),0)</f>
        <v>0</v>
      </c>
      <c r="BE752" s="85" t="str">
        <f t="shared" si="346"/>
        <v/>
      </c>
      <c r="BF752" s="84">
        <f>IFERROR(FIND("Lago",consulta_completa__11[[#This Row],[13 - Ocorrências/Ambientes Atingidos]]),0)</f>
        <v>0</v>
      </c>
      <c r="BG752" s="85" t="str">
        <f t="shared" si="347"/>
        <v/>
      </c>
      <c r="BH752" s="84">
        <f>IFERROR(FIND("Mar",consulta_completa__11[[#This Row],[13 - Ocorrências/Ambientes Atingidos]]),0)</f>
        <v>0</v>
      </c>
      <c r="BI752" s="85" t="str">
        <f t="shared" si="348"/>
        <v/>
      </c>
      <c r="BJ752" s="84">
        <f>IFERROR(FIND("Praia",consulta_completa__11[[#This Row],[13 - Ocorrências/Ambientes Atingidos]]),0)</f>
        <v>0</v>
      </c>
      <c r="BK752" s="85" t="str">
        <f t="shared" si="349"/>
        <v/>
      </c>
      <c r="BL752" s="84">
        <f>IFERROR(FIND("Solo",consulta_completa__11[[#This Row],[13 - Ocorrências/Ambientes Atingidos]]),0)</f>
        <v>1</v>
      </c>
      <c r="BM752" s="85" t="str">
        <f t="shared" si="350"/>
        <v>X</v>
      </c>
      <c r="BN752" s="84">
        <f>IFERROR(FIND("Águas subterrâneas",consulta_completa__11[[#This Row],[13 - Ocorrências/Ambientes Atingidos]]),0)</f>
        <v>0</v>
      </c>
      <c r="BO752" s="85" t="str">
        <f t="shared" si="351"/>
        <v/>
      </c>
      <c r="BP752" s="84">
        <f>IFERROR(FIND("Atmosfera",consulta_completa__11[[#This Row],[13 - Ocorrências/Ambientes Atingidos]]),0)</f>
        <v>0</v>
      </c>
      <c r="BQ752" s="85" t="str">
        <f t="shared" si="352"/>
        <v/>
      </c>
      <c r="BR752" s="84">
        <f>IFERROR(FIND("Flora",consulta_completa__11[[#This Row],[13 - Ocorrências/Ambientes Atingidos]]),0)</f>
        <v>0</v>
      </c>
      <c r="BS752" s="85" t="str">
        <f t="shared" si="353"/>
        <v/>
      </c>
      <c r="BT752" s="84">
        <f>IFERROR(FIND("Fauna",consulta_completa__11[[#This Row],[13 - Ocorrências/Ambientes Atingidos]]),0)</f>
        <v>0</v>
      </c>
      <c r="BU752" s="85" t="str">
        <f t="shared" si="354"/>
        <v/>
      </c>
      <c r="BV752" s="84">
        <f>IFERROR(FIND("UC federal",consulta_completa__11[[#This Row],[13 - Ocorrências/Ambientes Atingidos]]),0)</f>
        <v>0</v>
      </c>
      <c r="BW752" s="85" t="str">
        <f t="shared" si="355"/>
        <v/>
      </c>
      <c r="BX752" s="84">
        <f>IFERROR(FIND("UC estadual/municipal",consulta_completa__11[[#This Row],[13 - Ocorrências/Ambientes Atingidos]]),0)</f>
        <v>0</v>
      </c>
      <c r="BY752" s="85" t="str">
        <f t="shared" si="356"/>
        <v/>
      </c>
      <c r="BZ752" s="84">
        <f>IFERROR(FIND("Outro(s)",consulta_completa__11[[#This Row],[13 - Ocorrências/Ambientes Atingidos]]),0)</f>
        <v>0</v>
      </c>
      <c r="CA752" s="85" t="str">
        <f t="shared" si="357"/>
        <v/>
      </c>
      <c r="CB752" s="84">
        <f>IFERROR(FIND("Sem dano",consulta_completa__11[[#This Row],[13 - Ocorrências/Ambientes Atingidos]]),0)</f>
        <v>0</v>
      </c>
      <c r="CC752" s="85" t="str">
        <f t="shared" si="358"/>
        <v/>
      </c>
      <c r="CD752" s="84" t="str">
        <f>IF(consulta_completa__11[[#This Row],[13 - Ocorrências/Ambientes Atingidos]]="","X","")</f>
        <v/>
      </c>
      <c r="CE752" s="86">
        <f>IFERROR(FIND("IBAMA",consulta_completa__11[[#This Row],[14 - Inst. Atuando no Local]]),0)</f>
        <v>0</v>
      </c>
      <c r="CF752" s="86" t="str">
        <f t="shared" si="359"/>
        <v/>
      </c>
      <c r="CG752" s="86">
        <f>IFERROR(FIND("OEMA",consulta_completa__11[[#This Row],[14 - Inst. Atuando no Local]]),0)</f>
        <v>0</v>
      </c>
      <c r="CH752" s="86" t="str">
        <f t="shared" si="360"/>
        <v/>
      </c>
      <c r="CI752" s="86">
        <f>IFERROR(FIND("DEFESA CIVIL",consulta_completa__11[[#This Row],[14 - Inst. Atuando no Local]]),0)</f>
        <v>0</v>
      </c>
      <c r="CJ752" s="86" t="str">
        <f t="shared" si="361"/>
        <v/>
      </c>
      <c r="CK752" s="86">
        <f>IFERROR(FIND("CORPO DE BOMBEIROS",consulta_completa__11[[#This Row],[14 - Inst. Atuando no Local]]),0)</f>
        <v>0</v>
      </c>
      <c r="CL752" s="86" t="str">
        <f t="shared" si="362"/>
        <v/>
      </c>
      <c r="CM752" s="86">
        <f>IFERROR(FIND("POLÍCIA RODOVIÁRIA",consulta_completa__11[[#This Row],[14 - Inst. Atuando no Local]]),0)</f>
        <v>0</v>
      </c>
      <c r="CN752" s="86" t="str">
        <f t="shared" si="363"/>
        <v/>
      </c>
      <c r="CO752" s="86">
        <f>IFERROR(FIND("POLÍCIA MILITAR",consulta_completa__11[[#This Row],[14 - Inst. Atuando no Local]]),0)</f>
        <v>0</v>
      </c>
      <c r="CP752" s="86" t="str">
        <f t="shared" si="364"/>
        <v/>
      </c>
      <c r="CQ752" s="86">
        <f>IFERROR(FIND("POLÍCIA CIVIL",consulta_completa__11[[#This Row],[14 - Inst. Atuando no Local]]),0)</f>
        <v>0</v>
      </c>
      <c r="CR752" s="86" t="str">
        <f t="shared" si="365"/>
        <v/>
      </c>
      <c r="CS752" s="86">
        <f>IFERROR(FIND("MARINHA DO BRASIL",consulta_completa__11[[#This Row],[14 - Inst. Atuando no Local]]),0)</f>
        <v>0</v>
      </c>
      <c r="CT752" s="86" t="str">
        <f t="shared" si="366"/>
        <v/>
      </c>
      <c r="CU752" s="86">
        <f>IFERROR(FIND("EMPRESA ESPECIALIZADA EM ATENDIMENTO",consulta_completa__11[[#This Row],[14 - Inst. Atuando no Local]]),0)</f>
        <v>0</v>
      </c>
      <c r="CV752" s="86" t="str">
        <f t="shared" si="367"/>
        <v/>
      </c>
      <c r="CW752" s="86">
        <f>IFERROR(FIND("IBAMA",consulta_completa__11[[#This Row],[14 - Inst. Atuando no Local]]),0)</f>
        <v>0</v>
      </c>
      <c r="CX752" s="86" t="str">
        <f t="shared" si="368"/>
        <v/>
      </c>
      <c r="CY752" s="86" t="str">
        <f>IF(consulta_completa__11[[#This Row],[14 - Inst. Atuando no Local]]="","X","")</f>
        <v>X</v>
      </c>
      <c r="CZ752" s="86">
        <f>IFERROR(FIND("OUTRA (S)",consulta_completa__11[[#This Row],[14 - Inst. Atuando no Local]]),0)</f>
        <v>0</v>
      </c>
      <c r="DA752" s="86" t="str">
        <f t="shared" si="369"/>
        <v/>
      </c>
      <c r="DB752" s="37" t="str">
        <f t="shared" si="370"/>
        <v>Sim</v>
      </c>
      <c r="DC752" s="37" t="str">
        <f t="shared" si="371"/>
        <v>Não</v>
      </c>
      <c r="DD752" s="37" t="str">
        <f t="shared" si="372"/>
        <v>Sim</v>
      </c>
      <c r="DE752" s="89" t="str">
        <f t="shared" si="343"/>
        <v/>
      </c>
    </row>
    <row r="753" spans="1:109">
      <c r="A753" s="15">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4">
        <f>IFERROR(FIND("Óbitos/feridos",consulta_completa__11[[#This Row],[13 - Ocorrências/Ambientes Atingidos]]),0)</f>
        <v>0</v>
      </c>
      <c r="AY753" s="85" t="str">
        <f t="shared" si="344"/>
        <v/>
      </c>
      <c r="AZ753" s="84">
        <f>IFERROR(FIND("População afetada/evacuada",consulta_completa__11[[#This Row],[13 - Ocorrências/Ambientes Atingidos]]),0)</f>
        <v>0</v>
      </c>
      <c r="BA753" s="84" t="str">
        <f t="shared" si="345"/>
        <v/>
      </c>
      <c r="BB753" s="84">
        <f>IFERROR(FIND("Suspensão de abastecimento de água",consulta_completa__11[[#This Row],[13 - Ocorrências/Ambientes Atingidos]]),0)</f>
        <v>0</v>
      </c>
      <c r="BC753" s="85" t="str">
        <f t="shared" si="373"/>
        <v/>
      </c>
      <c r="BD753" s="84">
        <f>IFERROR(FIND("Rio/córrego",consulta_completa__11[[#This Row],[13 - Ocorrências/Ambientes Atingidos]]),0)</f>
        <v>0</v>
      </c>
      <c r="BE753" s="85" t="str">
        <f t="shared" si="346"/>
        <v/>
      </c>
      <c r="BF753" s="84">
        <f>IFERROR(FIND("Lago",consulta_completa__11[[#This Row],[13 - Ocorrências/Ambientes Atingidos]]),0)</f>
        <v>0</v>
      </c>
      <c r="BG753" s="85" t="str">
        <f t="shared" si="347"/>
        <v/>
      </c>
      <c r="BH753" s="84">
        <f>IFERROR(FIND("Mar",consulta_completa__11[[#This Row],[13 - Ocorrências/Ambientes Atingidos]]),0)</f>
        <v>1</v>
      </c>
      <c r="BI753" s="85" t="str">
        <f t="shared" si="348"/>
        <v>X</v>
      </c>
      <c r="BJ753" s="84">
        <f>IFERROR(FIND("Praia",consulta_completa__11[[#This Row],[13 - Ocorrências/Ambientes Atingidos]]),0)</f>
        <v>0</v>
      </c>
      <c r="BK753" s="85" t="str">
        <f t="shared" si="349"/>
        <v/>
      </c>
      <c r="BL753" s="84">
        <f>IFERROR(FIND("Solo",consulta_completa__11[[#This Row],[13 - Ocorrências/Ambientes Atingidos]]),0)</f>
        <v>0</v>
      </c>
      <c r="BM753" s="85" t="str">
        <f t="shared" si="350"/>
        <v/>
      </c>
      <c r="BN753" s="84">
        <f>IFERROR(FIND("Águas subterrâneas",consulta_completa__11[[#This Row],[13 - Ocorrências/Ambientes Atingidos]]),0)</f>
        <v>0</v>
      </c>
      <c r="BO753" s="85" t="str">
        <f t="shared" si="351"/>
        <v/>
      </c>
      <c r="BP753" s="84">
        <f>IFERROR(FIND("Atmosfera",consulta_completa__11[[#This Row],[13 - Ocorrências/Ambientes Atingidos]]),0)</f>
        <v>0</v>
      </c>
      <c r="BQ753" s="85" t="str">
        <f t="shared" si="352"/>
        <v/>
      </c>
      <c r="BR753" s="84">
        <f>IFERROR(FIND("Flora",consulta_completa__11[[#This Row],[13 - Ocorrências/Ambientes Atingidos]]),0)</f>
        <v>0</v>
      </c>
      <c r="BS753" s="85" t="str">
        <f t="shared" si="353"/>
        <v/>
      </c>
      <c r="BT753" s="84">
        <f>IFERROR(FIND("Fauna",consulta_completa__11[[#This Row],[13 - Ocorrências/Ambientes Atingidos]]),0)</f>
        <v>0</v>
      </c>
      <c r="BU753" s="85" t="str">
        <f t="shared" si="354"/>
        <v/>
      </c>
      <c r="BV753" s="84">
        <f>IFERROR(FIND("UC federal",consulta_completa__11[[#This Row],[13 - Ocorrências/Ambientes Atingidos]]),0)</f>
        <v>0</v>
      </c>
      <c r="BW753" s="85" t="str">
        <f t="shared" si="355"/>
        <v/>
      </c>
      <c r="BX753" s="84">
        <f>IFERROR(FIND("UC estadual/municipal",consulta_completa__11[[#This Row],[13 - Ocorrências/Ambientes Atingidos]]),0)</f>
        <v>0</v>
      </c>
      <c r="BY753" s="85" t="str">
        <f t="shared" si="356"/>
        <v/>
      </c>
      <c r="BZ753" s="84">
        <f>IFERROR(FIND("Outro(s)",consulta_completa__11[[#This Row],[13 - Ocorrências/Ambientes Atingidos]]),0)</f>
        <v>0</v>
      </c>
      <c r="CA753" s="85" t="str">
        <f t="shared" si="357"/>
        <v/>
      </c>
      <c r="CB753" s="84">
        <f>IFERROR(FIND("Sem dano",consulta_completa__11[[#This Row],[13 - Ocorrências/Ambientes Atingidos]]),0)</f>
        <v>0</v>
      </c>
      <c r="CC753" s="85" t="str">
        <f t="shared" si="358"/>
        <v/>
      </c>
      <c r="CD753" s="84" t="str">
        <f>IF(consulta_completa__11[[#This Row],[13 - Ocorrências/Ambientes Atingidos]]="","X","")</f>
        <v/>
      </c>
      <c r="CE753" s="86">
        <f>IFERROR(FIND("IBAMA",consulta_completa__11[[#This Row],[14 - Inst. Atuando no Local]]),0)</f>
        <v>0</v>
      </c>
      <c r="CF753" s="86" t="str">
        <f t="shared" si="359"/>
        <v/>
      </c>
      <c r="CG753" s="86">
        <f>IFERROR(FIND("OEMA",consulta_completa__11[[#This Row],[14 - Inst. Atuando no Local]]),0)</f>
        <v>0</v>
      </c>
      <c r="CH753" s="86" t="str">
        <f t="shared" si="360"/>
        <v/>
      </c>
      <c r="CI753" s="86">
        <f>IFERROR(FIND("DEFESA CIVIL",consulta_completa__11[[#This Row],[14 - Inst. Atuando no Local]]),0)</f>
        <v>0</v>
      </c>
      <c r="CJ753" s="86" t="str">
        <f t="shared" si="361"/>
        <v/>
      </c>
      <c r="CK753" s="86">
        <f>IFERROR(FIND("CORPO DE BOMBEIROS",consulta_completa__11[[#This Row],[14 - Inst. Atuando no Local]]),0)</f>
        <v>0</v>
      </c>
      <c r="CL753" s="86" t="str">
        <f t="shared" si="362"/>
        <v/>
      </c>
      <c r="CM753" s="86">
        <f>IFERROR(FIND("POLÍCIA RODOVIÁRIA",consulta_completa__11[[#This Row],[14 - Inst. Atuando no Local]]),0)</f>
        <v>0</v>
      </c>
      <c r="CN753" s="86" t="str">
        <f t="shared" si="363"/>
        <v/>
      </c>
      <c r="CO753" s="86">
        <f>IFERROR(FIND("POLÍCIA MILITAR",consulta_completa__11[[#This Row],[14 - Inst. Atuando no Local]]),0)</f>
        <v>0</v>
      </c>
      <c r="CP753" s="86" t="str">
        <f t="shared" si="364"/>
        <v/>
      </c>
      <c r="CQ753" s="86">
        <f>IFERROR(FIND("POLÍCIA CIVIL",consulta_completa__11[[#This Row],[14 - Inst. Atuando no Local]]),0)</f>
        <v>0</v>
      </c>
      <c r="CR753" s="86" t="str">
        <f t="shared" si="365"/>
        <v/>
      </c>
      <c r="CS753" s="86">
        <f>IFERROR(FIND("MARINHA DO BRASIL",consulta_completa__11[[#This Row],[14 - Inst. Atuando no Local]]),0)</f>
        <v>0</v>
      </c>
      <c r="CT753" s="86" t="str">
        <f t="shared" si="366"/>
        <v/>
      </c>
      <c r="CU753" s="86">
        <f>IFERROR(FIND("EMPRESA ESPECIALIZADA EM ATENDIMENTO",consulta_completa__11[[#This Row],[14 - Inst. Atuando no Local]]),0)</f>
        <v>0</v>
      </c>
      <c r="CV753" s="86" t="str">
        <f t="shared" si="367"/>
        <v/>
      </c>
      <c r="CW753" s="86">
        <f>IFERROR(FIND("IBAMA",consulta_completa__11[[#This Row],[14 - Inst. Atuando no Local]]),0)</f>
        <v>0</v>
      </c>
      <c r="CX753" s="86" t="str">
        <f t="shared" si="368"/>
        <v/>
      </c>
      <c r="CY753" s="86" t="str">
        <f>IF(consulta_completa__11[[#This Row],[14 - Inst. Atuando no Local]]="","X","")</f>
        <v/>
      </c>
      <c r="CZ753" s="86">
        <f>IFERROR(FIND("OUTRA (S)",consulta_completa__11[[#This Row],[14 - Inst. Atuando no Local]]),0)</f>
        <v>0</v>
      </c>
      <c r="DA753" s="86" t="str">
        <f t="shared" si="369"/>
        <v/>
      </c>
      <c r="DB753" s="37" t="str">
        <f t="shared" si="370"/>
        <v>Sim</v>
      </c>
      <c r="DC753" s="37" t="str">
        <f t="shared" si="371"/>
        <v>Não</v>
      </c>
      <c r="DD753" s="37" t="str">
        <f t="shared" si="372"/>
        <v>Sim</v>
      </c>
      <c r="DE753" s="89" t="str">
        <f t="shared" si="343"/>
        <v/>
      </c>
    </row>
    <row r="754" spans="1:109">
      <c r="A754" s="15">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4">
        <f>IFERROR(FIND("Óbitos/feridos",consulta_completa__11[[#This Row],[13 - Ocorrências/Ambientes Atingidos]]),0)</f>
        <v>0</v>
      </c>
      <c r="AY754" s="85" t="str">
        <f t="shared" si="344"/>
        <v/>
      </c>
      <c r="AZ754" s="84">
        <f>IFERROR(FIND("População afetada/evacuada",consulta_completa__11[[#This Row],[13 - Ocorrências/Ambientes Atingidos]]),0)</f>
        <v>0</v>
      </c>
      <c r="BA754" s="84" t="str">
        <f t="shared" si="345"/>
        <v/>
      </c>
      <c r="BB754" s="84">
        <f>IFERROR(FIND("Suspensão de abastecimento de água",consulta_completa__11[[#This Row],[13 - Ocorrências/Ambientes Atingidos]]),0)</f>
        <v>0</v>
      </c>
      <c r="BC754" s="85" t="str">
        <f t="shared" si="373"/>
        <v/>
      </c>
      <c r="BD754" s="84">
        <f>IFERROR(FIND("Rio/córrego",consulta_completa__11[[#This Row],[13 - Ocorrências/Ambientes Atingidos]]),0)</f>
        <v>0</v>
      </c>
      <c r="BE754" s="85" t="str">
        <f t="shared" si="346"/>
        <v/>
      </c>
      <c r="BF754" s="84">
        <f>IFERROR(FIND("Lago",consulta_completa__11[[#This Row],[13 - Ocorrências/Ambientes Atingidos]]),0)</f>
        <v>0</v>
      </c>
      <c r="BG754" s="85" t="str">
        <f t="shared" si="347"/>
        <v/>
      </c>
      <c r="BH754" s="84">
        <f>IFERROR(FIND("Mar",consulta_completa__11[[#This Row],[13 - Ocorrências/Ambientes Atingidos]]),0)</f>
        <v>1</v>
      </c>
      <c r="BI754" s="85" t="str">
        <f t="shared" si="348"/>
        <v>X</v>
      </c>
      <c r="BJ754" s="84">
        <f>IFERROR(FIND("Praia",consulta_completa__11[[#This Row],[13 - Ocorrências/Ambientes Atingidos]]),0)</f>
        <v>0</v>
      </c>
      <c r="BK754" s="85" t="str">
        <f t="shared" si="349"/>
        <v/>
      </c>
      <c r="BL754" s="84">
        <f>IFERROR(FIND("Solo",consulta_completa__11[[#This Row],[13 - Ocorrências/Ambientes Atingidos]]),0)</f>
        <v>0</v>
      </c>
      <c r="BM754" s="85" t="str">
        <f t="shared" si="350"/>
        <v/>
      </c>
      <c r="BN754" s="84">
        <f>IFERROR(FIND("Águas subterrâneas",consulta_completa__11[[#This Row],[13 - Ocorrências/Ambientes Atingidos]]),0)</f>
        <v>0</v>
      </c>
      <c r="BO754" s="85" t="str">
        <f t="shared" si="351"/>
        <v/>
      </c>
      <c r="BP754" s="84">
        <f>IFERROR(FIND("Atmosfera",consulta_completa__11[[#This Row],[13 - Ocorrências/Ambientes Atingidos]]),0)</f>
        <v>0</v>
      </c>
      <c r="BQ754" s="85" t="str">
        <f t="shared" si="352"/>
        <v/>
      </c>
      <c r="BR754" s="84">
        <f>IFERROR(FIND("Flora",consulta_completa__11[[#This Row],[13 - Ocorrências/Ambientes Atingidos]]),0)</f>
        <v>0</v>
      </c>
      <c r="BS754" s="85" t="str">
        <f t="shared" si="353"/>
        <v/>
      </c>
      <c r="BT754" s="84">
        <f>IFERROR(FIND("Fauna",consulta_completa__11[[#This Row],[13 - Ocorrências/Ambientes Atingidos]]),0)</f>
        <v>0</v>
      </c>
      <c r="BU754" s="85" t="str">
        <f t="shared" si="354"/>
        <v/>
      </c>
      <c r="BV754" s="84">
        <f>IFERROR(FIND("UC federal",consulta_completa__11[[#This Row],[13 - Ocorrências/Ambientes Atingidos]]),0)</f>
        <v>0</v>
      </c>
      <c r="BW754" s="85" t="str">
        <f t="shared" si="355"/>
        <v/>
      </c>
      <c r="BX754" s="84">
        <f>IFERROR(FIND("UC estadual/municipal",consulta_completa__11[[#This Row],[13 - Ocorrências/Ambientes Atingidos]]),0)</f>
        <v>0</v>
      </c>
      <c r="BY754" s="85" t="str">
        <f t="shared" si="356"/>
        <v/>
      </c>
      <c r="BZ754" s="84">
        <f>IFERROR(FIND("Outro(s)",consulta_completa__11[[#This Row],[13 - Ocorrências/Ambientes Atingidos]]),0)</f>
        <v>0</v>
      </c>
      <c r="CA754" s="85" t="str">
        <f t="shared" si="357"/>
        <v/>
      </c>
      <c r="CB754" s="84">
        <f>IFERROR(FIND("Sem dano",consulta_completa__11[[#This Row],[13 - Ocorrências/Ambientes Atingidos]]),0)</f>
        <v>0</v>
      </c>
      <c r="CC754" s="85" t="str">
        <f t="shared" si="358"/>
        <v/>
      </c>
      <c r="CD754" s="84" t="str">
        <f>IF(consulta_completa__11[[#This Row],[13 - Ocorrências/Ambientes Atingidos]]="","X","")</f>
        <v/>
      </c>
      <c r="CE754" s="86">
        <f>IFERROR(FIND("IBAMA",consulta_completa__11[[#This Row],[14 - Inst. Atuando no Local]]),0)</f>
        <v>0</v>
      </c>
      <c r="CF754" s="86" t="str">
        <f t="shared" si="359"/>
        <v/>
      </c>
      <c r="CG754" s="86">
        <f>IFERROR(FIND("OEMA",consulta_completa__11[[#This Row],[14 - Inst. Atuando no Local]]),0)</f>
        <v>0</v>
      </c>
      <c r="CH754" s="86" t="str">
        <f t="shared" si="360"/>
        <v/>
      </c>
      <c r="CI754" s="86">
        <f>IFERROR(FIND("DEFESA CIVIL",consulta_completa__11[[#This Row],[14 - Inst. Atuando no Local]]),0)</f>
        <v>0</v>
      </c>
      <c r="CJ754" s="86" t="str">
        <f t="shared" si="361"/>
        <v/>
      </c>
      <c r="CK754" s="86">
        <f>IFERROR(FIND("CORPO DE BOMBEIROS",consulta_completa__11[[#This Row],[14 - Inst. Atuando no Local]]),0)</f>
        <v>0</v>
      </c>
      <c r="CL754" s="86" t="str">
        <f t="shared" si="362"/>
        <v/>
      </c>
      <c r="CM754" s="86">
        <f>IFERROR(FIND("POLÍCIA RODOVIÁRIA",consulta_completa__11[[#This Row],[14 - Inst. Atuando no Local]]),0)</f>
        <v>0</v>
      </c>
      <c r="CN754" s="86" t="str">
        <f t="shared" si="363"/>
        <v/>
      </c>
      <c r="CO754" s="86">
        <f>IFERROR(FIND("POLÍCIA MILITAR",consulta_completa__11[[#This Row],[14 - Inst. Atuando no Local]]),0)</f>
        <v>0</v>
      </c>
      <c r="CP754" s="86" t="str">
        <f t="shared" si="364"/>
        <v/>
      </c>
      <c r="CQ754" s="86">
        <f>IFERROR(FIND("POLÍCIA CIVIL",consulta_completa__11[[#This Row],[14 - Inst. Atuando no Local]]),0)</f>
        <v>0</v>
      </c>
      <c r="CR754" s="86" t="str">
        <f t="shared" si="365"/>
        <v/>
      </c>
      <c r="CS754" s="86">
        <f>IFERROR(FIND("MARINHA DO BRASIL",consulta_completa__11[[#This Row],[14 - Inst. Atuando no Local]]),0)</f>
        <v>0</v>
      </c>
      <c r="CT754" s="86" t="str">
        <f t="shared" si="366"/>
        <v/>
      </c>
      <c r="CU754" s="86">
        <f>IFERROR(FIND("EMPRESA ESPECIALIZADA EM ATENDIMENTO",consulta_completa__11[[#This Row],[14 - Inst. Atuando no Local]]),0)</f>
        <v>0</v>
      </c>
      <c r="CV754" s="86" t="str">
        <f t="shared" si="367"/>
        <v/>
      </c>
      <c r="CW754" s="86">
        <f>IFERROR(FIND("IBAMA",consulta_completa__11[[#This Row],[14 - Inst. Atuando no Local]]),0)</f>
        <v>0</v>
      </c>
      <c r="CX754" s="86" t="str">
        <f t="shared" si="368"/>
        <v/>
      </c>
      <c r="CY754" s="86" t="str">
        <f>IF(consulta_completa__11[[#This Row],[14 - Inst. Atuando no Local]]="","X","")</f>
        <v/>
      </c>
      <c r="CZ754" s="86">
        <f>IFERROR(FIND("OUTRA (S)",consulta_completa__11[[#This Row],[14 - Inst. Atuando no Local]]),0)</f>
        <v>0</v>
      </c>
      <c r="DA754" s="86" t="str">
        <f t="shared" si="369"/>
        <v/>
      </c>
      <c r="DB754" s="37" t="str">
        <f t="shared" si="370"/>
        <v>Sim</v>
      </c>
      <c r="DC754" s="37" t="str">
        <f t="shared" si="371"/>
        <v>Não</v>
      </c>
      <c r="DD754" s="37" t="str">
        <f t="shared" si="372"/>
        <v>Sim</v>
      </c>
      <c r="DE754" s="89" t="str">
        <f t="shared" si="343"/>
        <v/>
      </c>
    </row>
    <row r="755" spans="1:109">
      <c r="A755" s="15">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4">
        <f>IFERROR(FIND("Óbitos/feridos",consulta_completa__11[[#This Row],[13 - Ocorrências/Ambientes Atingidos]]),0)</f>
        <v>1</v>
      </c>
      <c r="AY755" s="85" t="str">
        <f t="shared" si="344"/>
        <v>X</v>
      </c>
      <c r="AZ755" s="84">
        <f>IFERROR(FIND("População afetada/evacuada",consulta_completa__11[[#This Row],[13 - Ocorrências/Ambientes Atingidos]]),0)</f>
        <v>0</v>
      </c>
      <c r="BA755" s="84" t="str">
        <f t="shared" si="345"/>
        <v/>
      </c>
      <c r="BB755" s="84">
        <f>IFERROR(FIND("Suspensão de abastecimento de água",consulta_completa__11[[#This Row],[13 - Ocorrências/Ambientes Atingidos]]),0)</f>
        <v>0</v>
      </c>
      <c r="BC755" s="85" t="str">
        <f t="shared" si="373"/>
        <v/>
      </c>
      <c r="BD755" s="84">
        <f>IFERROR(FIND("Rio/córrego",consulta_completa__11[[#This Row],[13 - Ocorrências/Ambientes Atingidos]]),0)</f>
        <v>17</v>
      </c>
      <c r="BE755" s="85" t="str">
        <f t="shared" si="346"/>
        <v>X</v>
      </c>
      <c r="BF755" s="84">
        <f>IFERROR(FIND("Lago",consulta_completa__11[[#This Row],[13 - Ocorrências/Ambientes Atingidos]]),0)</f>
        <v>0</v>
      </c>
      <c r="BG755" s="85" t="str">
        <f t="shared" si="347"/>
        <v/>
      </c>
      <c r="BH755" s="84">
        <f>IFERROR(FIND("Mar",consulta_completa__11[[#This Row],[13 - Ocorrências/Ambientes Atingidos]]),0)</f>
        <v>0</v>
      </c>
      <c r="BI755" s="85" t="str">
        <f t="shared" si="348"/>
        <v/>
      </c>
      <c r="BJ755" s="84">
        <f>IFERROR(FIND("Praia",consulta_completa__11[[#This Row],[13 - Ocorrências/Ambientes Atingidos]]),0)</f>
        <v>0</v>
      </c>
      <c r="BK755" s="85" t="str">
        <f t="shared" si="349"/>
        <v/>
      </c>
      <c r="BL755" s="84">
        <f>IFERROR(FIND("Solo",consulta_completa__11[[#This Row],[13 - Ocorrências/Ambientes Atingidos]]),0)</f>
        <v>30</v>
      </c>
      <c r="BM755" s="85" t="str">
        <f t="shared" si="350"/>
        <v>X</v>
      </c>
      <c r="BN755" s="84">
        <f>IFERROR(FIND("Águas subterrâneas",consulta_completa__11[[#This Row],[13 - Ocorrências/Ambientes Atingidos]]),0)</f>
        <v>0</v>
      </c>
      <c r="BO755" s="85" t="str">
        <f t="shared" si="351"/>
        <v/>
      </c>
      <c r="BP755" s="84">
        <f>IFERROR(FIND("Atmosfera",consulta_completa__11[[#This Row],[13 - Ocorrências/Ambientes Atingidos]]),0)</f>
        <v>0</v>
      </c>
      <c r="BQ755" s="85" t="str">
        <f t="shared" si="352"/>
        <v/>
      </c>
      <c r="BR755" s="84">
        <f>IFERROR(FIND("Flora",consulta_completa__11[[#This Row],[13 - Ocorrências/Ambientes Atingidos]]),0)</f>
        <v>36</v>
      </c>
      <c r="BS755" s="85" t="str">
        <f t="shared" si="353"/>
        <v>X</v>
      </c>
      <c r="BT755" s="84">
        <f>IFERROR(FIND("Fauna",consulta_completa__11[[#This Row],[13 - Ocorrências/Ambientes Atingidos]]),0)</f>
        <v>0</v>
      </c>
      <c r="BU755" s="85" t="str">
        <f t="shared" si="354"/>
        <v/>
      </c>
      <c r="BV755" s="84">
        <f>IFERROR(FIND("UC federal",consulta_completa__11[[#This Row],[13 - Ocorrências/Ambientes Atingidos]]),0)</f>
        <v>0</v>
      </c>
      <c r="BW755" s="85" t="str">
        <f t="shared" si="355"/>
        <v/>
      </c>
      <c r="BX755" s="84">
        <f>IFERROR(FIND("UC estadual/municipal",consulta_completa__11[[#This Row],[13 - Ocorrências/Ambientes Atingidos]]),0)</f>
        <v>0</v>
      </c>
      <c r="BY755" s="85" t="str">
        <f t="shared" si="356"/>
        <v/>
      </c>
      <c r="BZ755" s="84">
        <f>IFERROR(FIND("Outro(s)",consulta_completa__11[[#This Row],[13 - Ocorrências/Ambientes Atingidos]]),0)</f>
        <v>0</v>
      </c>
      <c r="CA755" s="85" t="str">
        <f t="shared" si="357"/>
        <v/>
      </c>
      <c r="CB755" s="84">
        <f>IFERROR(FIND("Sem dano",consulta_completa__11[[#This Row],[13 - Ocorrências/Ambientes Atingidos]]),0)</f>
        <v>0</v>
      </c>
      <c r="CC755" s="85" t="str">
        <f t="shared" si="358"/>
        <v/>
      </c>
      <c r="CD755" s="84" t="str">
        <f>IF(consulta_completa__11[[#This Row],[13 - Ocorrências/Ambientes Atingidos]]="","X","")</f>
        <v/>
      </c>
      <c r="CE755" s="86">
        <f>IFERROR(FIND("IBAMA",consulta_completa__11[[#This Row],[14 - Inst. Atuando no Local]]),0)</f>
        <v>0</v>
      </c>
      <c r="CF755" s="86" t="str">
        <f t="shared" si="359"/>
        <v/>
      </c>
      <c r="CG755" s="86">
        <f>IFERROR(FIND("OEMA",consulta_completa__11[[#This Row],[14 - Inst. Atuando no Local]]),0)</f>
        <v>0</v>
      </c>
      <c r="CH755" s="86" t="str">
        <f t="shared" si="360"/>
        <v/>
      </c>
      <c r="CI755" s="86">
        <f>IFERROR(FIND("DEFESA CIVIL",consulta_completa__11[[#This Row],[14 - Inst. Atuando no Local]]),0)</f>
        <v>0</v>
      </c>
      <c r="CJ755" s="86" t="str">
        <f t="shared" si="361"/>
        <v/>
      </c>
      <c r="CK755" s="86">
        <f>IFERROR(FIND("CORPO DE BOMBEIROS",consulta_completa__11[[#This Row],[14 - Inst. Atuando no Local]]),0)</f>
        <v>0</v>
      </c>
      <c r="CL755" s="86" t="str">
        <f t="shared" si="362"/>
        <v/>
      </c>
      <c r="CM755" s="86">
        <f>IFERROR(FIND("POLÍCIA RODOVIÁRIA",consulta_completa__11[[#This Row],[14 - Inst. Atuando no Local]]),0)</f>
        <v>0</v>
      </c>
      <c r="CN755" s="86" t="str">
        <f t="shared" si="363"/>
        <v/>
      </c>
      <c r="CO755" s="86">
        <f>IFERROR(FIND("POLÍCIA MILITAR",consulta_completa__11[[#This Row],[14 - Inst. Atuando no Local]]),0)</f>
        <v>0</v>
      </c>
      <c r="CP755" s="86" t="str">
        <f t="shared" si="364"/>
        <v/>
      </c>
      <c r="CQ755" s="86">
        <f>IFERROR(FIND("POLÍCIA CIVIL",consulta_completa__11[[#This Row],[14 - Inst. Atuando no Local]]),0)</f>
        <v>0</v>
      </c>
      <c r="CR755" s="86" t="str">
        <f t="shared" si="365"/>
        <v/>
      </c>
      <c r="CS755" s="86">
        <f>IFERROR(FIND("MARINHA DO BRASIL",consulta_completa__11[[#This Row],[14 - Inst. Atuando no Local]]),0)</f>
        <v>0</v>
      </c>
      <c r="CT755" s="86" t="str">
        <f t="shared" si="366"/>
        <v/>
      </c>
      <c r="CU755" s="86">
        <f>IFERROR(FIND("EMPRESA ESPECIALIZADA EM ATENDIMENTO",consulta_completa__11[[#This Row],[14 - Inst. Atuando no Local]]),0)</f>
        <v>0</v>
      </c>
      <c r="CV755" s="86" t="str">
        <f t="shared" si="367"/>
        <v/>
      </c>
      <c r="CW755" s="86">
        <f>IFERROR(FIND("IBAMA",consulta_completa__11[[#This Row],[14 - Inst. Atuando no Local]]),0)</f>
        <v>0</v>
      </c>
      <c r="CX755" s="86" t="str">
        <f t="shared" si="368"/>
        <v/>
      </c>
      <c r="CY755" s="86" t="str">
        <f>IF(consulta_completa__11[[#This Row],[14 - Inst. Atuando no Local]]="","X","")</f>
        <v/>
      </c>
      <c r="CZ755" s="86">
        <f>IFERROR(FIND("OUTRA (S)",consulta_completa__11[[#This Row],[14 - Inst. Atuando no Local]]),0)</f>
        <v>0</v>
      </c>
      <c r="DA755" s="86" t="str">
        <f t="shared" si="369"/>
        <v/>
      </c>
      <c r="DB755" s="37" t="str">
        <f t="shared" si="370"/>
        <v>Sim</v>
      </c>
      <c r="DC755" s="37" t="str">
        <f t="shared" si="371"/>
        <v>Não</v>
      </c>
      <c r="DD755" s="37" t="str">
        <f t="shared" si="372"/>
        <v>Sim</v>
      </c>
      <c r="DE755" s="89" t="str">
        <f t="shared" si="343"/>
        <v/>
      </c>
    </row>
    <row r="756" spans="1:109">
      <c r="A756" s="15">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4">
        <f>IFERROR(FIND("Óbitos/feridos",consulta_completa__11[[#This Row],[13 - Ocorrências/Ambientes Atingidos]]),0)</f>
        <v>0</v>
      </c>
      <c r="AY756" s="85" t="str">
        <f t="shared" si="344"/>
        <v/>
      </c>
      <c r="AZ756" s="84">
        <f>IFERROR(FIND("População afetada/evacuada",consulta_completa__11[[#This Row],[13 - Ocorrências/Ambientes Atingidos]]),0)</f>
        <v>0</v>
      </c>
      <c r="BA756" s="84" t="str">
        <f t="shared" si="345"/>
        <v/>
      </c>
      <c r="BB756" s="84">
        <f>IFERROR(FIND("Suspensão de abastecimento de água",consulta_completa__11[[#This Row],[13 - Ocorrências/Ambientes Atingidos]]),0)</f>
        <v>0</v>
      </c>
      <c r="BC756" s="85" t="str">
        <f t="shared" si="373"/>
        <v/>
      </c>
      <c r="BD756" s="84">
        <f>IFERROR(FIND("Rio/córrego",consulta_completa__11[[#This Row],[13 - Ocorrências/Ambientes Atingidos]]),0)</f>
        <v>0</v>
      </c>
      <c r="BE756" s="85" t="str">
        <f t="shared" si="346"/>
        <v/>
      </c>
      <c r="BF756" s="84">
        <f>IFERROR(FIND("Lago",consulta_completa__11[[#This Row],[13 - Ocorrências/Ambientes Atingidos]]),0)</f>
        <v>0</v>
      </c>
      <c r="BG756" s="85" t="str">
        <f t="shared" si="347"/>
        <v/>
      </c>
      <c r="BH756" s="84">
        <f>IFERROR(FIND("Mar",consulta_completa__11[[#This Row],[13 - Ocorrências/Ambientes Atingidos]]),0)</f>
        <v>0</v>
      </c>
      <c r="BI756" s="85" t="str">
        <f t="shared" si="348"/>
        <v/>
      </c>
      <c r="BJ756" s="84">
        <f>IFERROR(FIND("Praia",consulta_completa__11[[#This Row],[13 - Ocorrências/Ambientes Atingidos]]),0)</f>
        <v>0</v>
      </c>
      <c r="BK756" s="85" t="str">
        <f t="shared" si="349"/>
        <v/>
      </c>
      <c r="BL756" s="84">
        <f>IFERROR(FIND("Solo",consulta_completa__11[[#This Row],[13 - Ocorrências/Ambientes Atingidos]]),0)</f>
        <v>1</v>
      </c>
      <c r="BM756" s="85" t="str">
        <f t="shared" si="350"/>
        <v>X</v>
      </c>
      <c r="BN756" s="84">
        <f>IFERROR(FIND("Águas subterrâneas",consulta_completa__11[[#This Row],[13 - Ocorrências/Ambientes Atingidos]]),0)</f>
        <v>0</v>
      </c>
      <c r="BO756" s="85" t="str">
        <f t="shared" si="351"/>
        <v/>
      </c>
      <c r="BP756" s="84">
        <f>IFERROR(FIND("Atmosfera",consulta_completa__11[[#This Row],[13 - Ocorrências/Ambientes Atingidos]]),0)</f>
        <v>0</v>
      </c>
      <c r="BQ756" s="85" t="str">
        <f t="shared" si="352"/>
        <v/>
      </c>
      <c r="BR756" s="84">
        <f>IFERROR(FIND("Flora",consulta_completa__11[[#This Row],[13 - Ocorrências/Ambientes Atingidos]]),0)</f>
        <v>0</v>
      </c>
      <c r="BS756" s="85" t="str">
        <f t="shared" si="353"/>
        <v/>
      </c>
      <c r="BT756" s="84">
        <f>IFERROR(FIND("Fauna",consulta_completa__11[[#This Row],[13 - Ocorrências/Ambientes Atingidos]]),0)</f>
        <v>0</v>
      </c>
      <c r="BU756" s="85" t="str">
        <f t="shared" si="354"/>
        <v/>
      </c>
      <c r="BV756" s="84">
        <f>IFERROR(FIND("UC federal",consulta_completa__11[[#This Row],[13 - Ocorrências/Ambientes Atingidos]]),0)</f>
        <v>0</v>
      </c>
      <c r="BW756" s="85" t="str">
        <f t="shared" si="355"/>
        <v/>
      </c>
      <c r="BX756" s="84">
        <f>IFERROR(FIND("UC estadual/municipal",consulta_completa__11[[#This Row],[13 - Ocorrências/Ambientes Atingidos]]),0)</f>
        <v>0</v>
      </c>
      <c r="BY756" s="85" t="str">
        <f t="shared" si="356"/>
        <v/>
      </c>
      <c r="BZ756" s="84">
        <f>IFERROR(FIND("Outro(s)",consulta_completa__11[[#This Row],[13 - Ocorrências/Ambientes Atingidos]]),0)</f>
        <v>0</v>
      </c>
      <c r="CA756" s="85" t="str">
        <f t="shared" si="357"/>
        <v/>
      </c>
      <c r="CB756" s="84">
        <f>IFERROR(FIND("Sem dano",consulta_completa__11[[#This Row],[13 - Ocorrências/Ambientes Atingidos]]),0)</f>
        <v>0</v>
      </c>
      <c r="CC756" s="85" t="str">
        <f t="shared" si="358"/>
        <v/>
      </c>
      <c r="CD756" s="84" t="str">
        <f>IF(consulta_completa__11[[#This Row],[13 - Ocorrências/Ambientes Atingidos]]="","X","")</f>
        <v/>
      </c>
      <c r="CE756" s="86">
        <f>IFERROR(FIND("IBAMA",consulta_completa__11[[#This Row],[14 - Inst. Atuando no Local]]),0)</f>
        <v>0</v>
      </c>
      <c r="CF756" s="86" t="str">
        <f t="shared" si="359"/>
        <v/>
      </c>
      <c r="CG756" s="86">
        <f>IFERROR(FIND("OEMA",consulta_completa__11[[#This Row],[14 - Inst. Atuando no Local]]),0)</f>
        <v>0</v>
      </c>
      <c r="CH756" s="86" t="str">
        <f t="shared" si="360"/>
        <v/>
      </c>
      <c r="CI756" s="86">
        <f>IFERROR(FIND("DEFESA CIVIL",consulta_completa__11[[#This Row],[14 - Inst. Atuando no Local]]),0)</f>
        <v>0</v>
      </c>
      <c r="CJ756" s="86" t="str">
        <f t="shared" si="361"/>
        <v/>
      </c>
      <c r="CK756" s="86">
        <f>IFERROR(FIND("CORPO DE BOMBEIROS",consulta_completa__11[[#This Row],[14 - Inst. Atuando no Local]]),0)</f>
        <v>0</v>
      </c>
      <c r="CL756" s="86" t="str">
        <f t="shared" si="362"/>
        <v/>
      </c>
      <c r="CM756" s="86">
        <f>IFERROR(FIND("POLÍCIA RODOVIÁRIA",consulta_completa__11[[#This Row],[14 - Inst. Atuando no Local]]),0)</f>
        <v>0</v>
      </c>
      <c r="CN756" s="86" t="str">
        <f t="shared" si="363"/>
        <v/>
      </c>
      <c r="CO756" s="86">
        <f>IFERROR(FIND("POLÍCIA MILITAR",consulta_completa__11[[#This Row],[14 - Inst. Atuando no Local]]),0)</f>
        <v>0</v>
      </c>
      <c r="CP756" s="86" t="str">
        <f t="shared" si="364"/>
        <v/>
      </c>
      <c r="CQ756" s="86">
        <f>IFERROR(FIND("POLÍCIA CIVIL",consulta_completa__11[[#This Row],[14 - Inst. Atuando no Local]]),0)</f>
        <v>0</v>
      </c>
      <c r="CR756" s="86" t="str">
        <f t="shared" si="365"/>
        <v/>
      </c>
      <c r="CS756" s="86">
        <f>IFERROR(FIND("MARINHA DO BRASIL",consulta_completa__11[[#This Row],[14 - Inst. Atuando no Local]]),0)</f>
        <v>0</v>
      </c>
      <c r="CT756" s="86" t="str">
        <f t="shared" si="366"/>
        <v/>
      </c>
      <c r="CU756" s="86">
        <f>IFERROR(FIND("EMPRESA ESPECIALIZADA EM ATENDIMENTO",consulta_completa__11[[#This Row],[14 - Inst. Atuando no Local]]),0)</f>
        <v>0</v>
      </c>
      <c r="CV756" s="86" t="str">
        <f t="shared" si="367"/>
        <v/>
      </c>
      <c r="CW756" s="86">
        <f>IFERROR(FIND("IBAMA",consulta_completa__11[[#This Row],[14 - Inst. Atuando no Local]]),0)</f>
        <v>0</v>
      </c>
      <c r="CX756" s="86" t="str">
        <f t="shared" si="368"/>
        <v/>
      </c>
      <c r="CY756" s="86" t="str">
        <f>IF(consulta_completa__11[[#This Row],[14 - Inst. Atuando no Local]]="","X","")</f>
        <v>X</v>
      </c>
      <c r="CZ756" s="86">
        <f>IFERROR(FIND("OUTRA (S)",consulta_completa__11[[#This Row],[14 - Inst. Atuando no Local]]),0)</f>
        <v>0</v>
      </c>
      <c r="DA756" s="86" t="str">
        <f t="shared" si="369"/>
        <v/>
      </c>
      <c r="DB756" s="37" t="str">
        <f t="shared" si="370"/>
        <v>Sim</v>
      </c>
      <c r="DC756" s="37" t="str">
        <f t="shared" si="371"/>
        <v>Não</v>
      </c>
      <c r="DD756" s="37" t="str">
        <f t="shared" si="372"/>
        <v>Sim</v>
      </c>
      <c r="DE756" s="89" t="str">
        <f t="shared" si="343"/>
        <v/>
      </c>
    </row>
    <row r="757" spans="1:109">
      <c r="A757" s="15">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4">
        <f>IFERROR(FIND("Óbitos/feridos",consulta_completa__11[[#This Row],[13 - Ocorrências/Ambientes Atingidos]]),0)</f>
        <v>0</v>
      </c>
      <c r="AY757" s="85" t="str">
        <f t="shared" si="344"/>
        <v/>
      </c>
      <c r="AZ757" s="84">
        <f>IFERROR(FIND("População afetada/evacuada",consulta_completa__11[[#This Row],[13 - Ocorrências/Ambientes Atingidos]]),0)</f>
        <v>0</v>
      </c>
      <c r="BA757" s="84" t="str">
        <f t="shared" si="345"/>
        <v/>
      </c>
      <c r="BB757" s="84">
        <f>IFERROR(FIND("Suspensão de abastecimento de água",consulta_completa__11[[#This Row],[13 - Ocorrências/Ambientes Atingidos]]),0)</f>
        <v>0</v>
      </c>
      <c r="BC757" s="85" t="str">
        <f t="shared" si="373"/>
        <v/>
      </c>
      <c r="BD757" s="84">
        <f>IFERROR(FIND("Rio/córrego",consulta_completa__11[[#This Row],[13 - Ocorrências/Ambientes Atingidos]]),0)</f>
        <v>0</v>
      </c>
      <c r="BE757" s="85" t="str">
        <f t="shared" si="346"/>
        <v/>
      </c>
      <c r="BF757" s="84">
        <f>IFERROR(FIND("Lago",consulta_completa__11[[#This Row],[13 - Ocorrências/Ambientes Atingidos]]),0)</f>
        <v>0</v>
      </c>
      <c r="BG757" s="85" t="str">
        <f t="shared" si="347"/>
        <v/>
      </c>
      <c r="BH757" s="84">
        <f>IFERROR(FIND("Mar",consulta_completa__11[[#This Row],[13 - Ocorrências/Ambientes Atingidos]]),0)</f>
        <v>0</v>
      </c>
      <c r="BI757" s="85" t="str">
        <f t="shared" si="348"/>
        <v/>
      </c>
      <c r="BJ757" s="84">
        <f>IFERROR(FIND("Praia",consulta_completa__11[[#This Row],[13 - Ocorrências/Ambientes Atingidos]]),0)</f>
        <v>0</v>
      </c>
      <c r="BK757" s="85" t="str">
        <f t="shared" si="349"/>
        <v/>
      </c>
      <c r="BL757" s="84">
        <f>IFERROR(FIND("Solo",consulta_completa__11[[#This Row],[13 - Ocorrências/Ambientes Atingidos]]),0)</f>
        <v>0</v>
      </c>
      <c r="BM757" s="85" t="str">
        <f t="shared" si="350"/>
        <v/>
      </c>
      <c r="BN757" s="84">
        <f>IFERROR(FIND("Águas subterrâneas",consulta_completa__11[[#This Row],[13 - Ocorrências/Ambientes Atingidos]]),0)</f>
        <v>0</v>
      </c>
      <c r="BO757" s="85" t="str">
        <f t="shared" si="351"/>
        <v/>
      </c>
      <c r="BP757" s="84">
        <f>IFERROR(FIND("Atmosfera",consulta_completa__11[[#This Row],[13 - Ocorrências/Ambientes Atingidos]]),0)</f>
        <v>0</v>
      </c>
      <c r="BQ757" s="85" t="str">
        <f t="shared" si="352"/>
        <v/>
      </c>
      <c r="BR757" s="84">
        <f>IFERROR(FIND("Flora",consulta_completa__11[[#This Row],[13 - Ocorrências/Ambientes Atingidos]]),0)</f>
        <v>0</v>
      </c>
      <c r="BS757" s="85" t="str">
        <f t="shared" si="353"/>
        <v/>
      </c>
      <c r="BT757" s="84">
        <f>IFERROR(FIND("Fauna",consulta_completa__11[[#This Row],[13 - Ocorrências/Ambientes Atingidos]]),0)</f>
        <v>0</v>
      </c>
      <c r="BU757" s="85" t="str">
        <f t="shared" si="354"/>
        <v/>
      </c>
      <c r="BV757" s="84">
        <f>IFERROR(FIND("UC federal",consulta_completa__11[[#This Row],[13 - Ocorrências/Ambientes Atingidos]]),0)</f>
        <v>0</v>
      </c>
      <c r="BW757" s="85" t="str">
        <f t="shared" si="355"/>
        <v/>
      </c>
      <c r="BX757" s="84">
        <f>IFERROR(FIND("UC estadual/municipal",consulta_completa__11[[#This Row],[13 - Ocorrências/Ambientes Atingidos]]),0)</f>
        <v>0</v>
      </c>
      <c r="BY757" s="85" t="str">
        <f t="shared" si="356"/>
        <v/>
      </c>
      <c r="BZ757" s="84">
        <f>IFERROR(FIND("Outro(s)",consulta_completa__11[[#This Row],[13 - Ocorrências/Ambientes Atingidos]]),0)</f>
        <v>0</v>
      </c>
      <c r="CA757" s="85" t="str">
        <f t="shared" si="357"/>
        <v/>
      </c>
      <c r="CB757" s="84">
        <f>IFERROR(FIND("Sem dano",consulta_completa__11[[#This Row],[13 - Ocorrências/Ambientes Atingidos]]),0)</f>
        <v>0</v>
      </c>
      <c r="CC757" s="85" t="str">
        <f t="shared" si="358"/>
        <v/>
      </c>
      <c r="CD757" s="84" t="str">
        <f>IF(consulta_completa__11[[#This Row],[13 - Ocorrências/Ambientes Atingidos]]="","X","")</f>
        <v>X</v>
      </c>
      <c r="CE757" s="86">
        <f>IFERROR(FIND("IBAMA",consulta_completa__11[[#This Row],[14 - Inst. Atuando no Local]]),0)</f>
        <v>0</v>
      </c>
      <c r="CF757" s="86" t="str">
        <f t="shared" si="359"/>
        <v/>
      </c>
      <c r="CG757" s="86">
        <f>IFERROR(FIND("OEMA",consulta_completa__11[[#This Row],[14 - Inst. Atuando no Local]]),0)</f>
        <v>0</v>
      </c>
      <c r="CH757" s="86" t="str">
        <f t="shared" si="360"/>
        <v/>
      </c>
      <c r="CI757" s="86">
        <f>IFERROR(FIND("DEFESA CIVIL",consulta_completa__11[[#This Row],[14 - Inst. Atuando no Local]]),0)</f>
        <v>0</v>
      </c>
      <c r="CJ757" s="86" t="str">
        <f t="shared" si="361"/>
        <v/>
      </c>
      <c r="CK757" s="86">
        <f>IFERROR(FIND("CORPO DE BOMBEIROS",consulta_completa__11[[#This Row],[14 - Inst. Atuando no Local]]),0)</f>
        <v>0</v>
      </c>
      <c r="CL757" s="86" t="str">
        <f t="shared" si="362"/>
        <v/>
      </c>
      <c r="CM757" s="86">
        <f>IFERROR(FIND("POLÍCIA RODOVIÁRIA",consulta_completa__11[[#This Row],[14 - Inst. Atuando no Local]]),0)</f>
        <v>0</v>
      </c>
      <c r="CN757" s="86" t="str">
        <f t="shared" si="363"/>
        <v/>
      </c>
      <c r="CO757" s="86">
        <f>IFERROR(FIND("POLÍCIA MILITAR",consulta_completa__11[[#This Row],[14 - Inst. Atuando no Local]]),0)</f>
        <v>0</v>
      </c>
      <c r="CP757" s="86" t="str">
        <f t="shared" si="364"/>
        <v/>
      </c>
      <c r="CQ757" s="86">
        <f>IFERROR(FIND("POLÍCIA CIVIL",consulta_completa__11[[#This Row],[14 - Inst. Atuando no Local]]),0)</f>
        <v>0</v>
      </c>
      <c r="CR757" s="86" t="str">
        <f t="shared" si="365"/>
        <v/>
      </c>
      <c r="CS757" s="86">
        <f>IFERROR(FIND("MARINHA DO BRASIL",consulta_completa__11[[#This Row],[14 - Inst. Atuando no Local]]),0)</f>
        <v>0</v>
      </c>
      <c r="CT757" s="86" t="str">
        <f t="shared" si="366"/>
        <v/>
      </c>
      <c r="CU757" s="86">
        <f>IFERROR(FIND("EMPRESA ESPECIALIZADA EM ATENDIMENTO",consulta_completa__11[[#This Row],[14 - Inst. Atuando no Local]]),0)</f>
        <v>0</v>
      </c>
      <c r="CV757" s="86" t="str">
        <f t="shared" si="367"/>
        <v/>
      </c>
      <c r="CW757" s="86">
        <f>IFERROR(FIND("IBAMA",consulta_completa__11[[#This Row],[14 - Inst. Atuando no Local]]),0)</f>
        <v>0</v>
      </c>
      <c r="CX757" s="86" t="str">
        <f t="shared" si="368"/>
        <v/>
      </c>
      <c r="CY757" s="86" t="str">
        <f>IF(consulta_completa__11[[#This Row],[14 - Inst. Atuando no Local]]="","X","")</f>
        <v/>
      </c>
      <c r="CZ757" s="86">
        <f>IFERROR(FIND("OUTRA (S)",consulta_completa__11[[#This Row],[14 - Inst. Atuando no Local]]),0)</f>
        <v>0</v>
      </c>
      <c r="DA757" s="86" t="str">
        <f t="shared" si="369"/>
        <v/>
      </c>
      <c r="DB757" s="37" t="str">
        <f t="shared" si="370"/>
        <v>Sim</v>
      </c>
      <c r="DC757" s="37" t="str">
        <f t="shared" si="371"/>
        <v>Não</v>
      </c>
      <c r="DD757" s="37" t="str">
        <f t="shared" si="372"/>
        <v>Sim</v>
      </c>
      <c r="DE757" s="89" t="str">
        <f t="shared" si="343"/>
        <v/>
      </c>
    </row>
    <row r="758" spans="1:109">
      <c r="A758" s="15">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4">
        <f>IFERROR(FIND("Óbitos/feridos",consulta_completa__11[[#This Row],[13 - Ocorrências/Ambientes Atingidos]]),0)</f>
        <v>0</v>
      </c>
      <c r="AY758" s="85" t="str">
        <f t="shared" si="344"/>
        <v/>
      </c>
      <c r="AZ758" s="84">
        <f>IFERROR(FIND("População afetada/evacuada",consulta_completa__11[[#This Row],[13 - Ocorrências/Ambientes Atingidos]]),0)</f>
        <v>0</v>
      </c>
      <c r="BA758" s="84" t="str">
        <f t="shared" si="345"/>
        <v/>
      </c>
      <c r="BB758" s="84">
        <f>IFERROR(FIND("Suspensão de abastecimento de água",consulta_completa__11[[#This Row],[13 - Ocorrências/Ambientes Atingidos]]),0)</f>
        <v>0</v>
      </c>
      <c r="BC758" s="85" t="str">
        <f t="shared" si="373"/>
        <v/>
      </c>
      <c r="BD758" s="84">
        <f>IFERROR(FIND("Rio/córrego",consulta_completa__11[[#This Row],[13 - Ocorrências/Ambientes Atingidos]]),0)</f>
        <v>0</v>
      </c>
      <c r="BE758" s="85" t="str">
        <f t="shared" si="346"/>
        <v/>
      </c>
      <c r="BF758" s="84">
        <f>IFERROR(FIND("Lago",consulta_completa__11[[#This Row],[13 - Ocorrências/Ambientes Atingidos]]),0)</f>
        <v>0</v>
      </c>
      <c r="BG758" s="85" t="str">
        <f t="shared" si="347"/>
        <v/>
      </c>
      <c r="BH758" s="84">
        <f>IFERROR(FIND("Mar",consulta_completa__11[[#This Row],[13 - Ocorrências/Ambientes Atingidos]]),0)</f>
        <v>0</v>
      </c>
      <c r="BI758" s="85" t="str">
        <f t="shared" si="348"/>
        <v/>
      </c>
      <c r="BJ758" s="84">
        <f>IFERROR(FIND("Praia",consulta_completa__11[[#This Row],[13 - Ocorrências/Ambientes Atingidos]]),0)</f>
        <v>0</v>
      </c>
      <c r="BK758" s="85" t="str">
        <f t="shared" si="349"/>
        <v/>
      </c>
      <c r="BL758" s="84">
        <f>IFERROR(FIND("Solo",consulta_completa__11[[#This Row],[13 - Ocorrências/Ambientes Atingidos]]),0)</f>
        <v>0</v>
      </c>
      <c r="BM758" s="85" t="str">
        <f t="shared" si="350"/>
        <v/>
      </c>
      <c r="BN758" s="84">
        <f>IFERROR(FIND("Águas subterrâneas",consulta_completa__11[[#This Row],[13 - Ocorrências/Ambientes Atingidos]]),0)</f>
        <v>0</v>
      </c>
      <c r="BO758" s="85" t="str">
        <f t="shared" si="351"/>
        <v/>
      </c>
      <c r="BP758" s="84">
        <f>IFERROR(FIND("Atmosfera",consulta_completa__11[[#This Row],[13 - Ocorrências/Ambientes Atingidos]]),0)</f>
        <v>0</v>
      </c>
      <c r="BQ758" s="85" t="str">
        <f t="shared" si="352"/>
        <v/>
      </c>
      <c r="BR758" s="84">
        <f>IFERROR(FIND("Flora",consulta_completa__11[[#This Row],[13 - Ocorrências/Ambientes Atingidos]]),0)</f>
        <v>0</v>
      </c>
      <c r="BS758" s="85" t="str">
        <f t="shared" si="353"/>
        <v/>
      </c>
      <c r="BT758" s="84">
        <f>IFERROR(FIND("Fauna",consulta_completa__11[[#This Row],[13 - Ocorrências/Ambientes Atingidos]]),0)</f>
        <v>0</v>
      </c>
      <c r="BU758" s="85" t="str">
        <f t="shared" si="354"/>
        <v/>
      </c>
      <c r="BV758" s="84">
        <f>IFERROR(FIND("UC federal",consulta_completa__11[[#This Row],[13 - Ocorrências/Ambientes Atingidos]]),0)</f>
        <v>0</v>
      </c>
      <c r="BW758" s="85" t="str">
        <f t="shared" si="355"/>
        <v/>
      </c>
      <c r="BX758" s="84">
        <f>IFERROR(FIND("UC estadual/municipal",consulta_completa__11[[#This Row],[13 - Ocorrências/Ambientes Atingidos]]),0)</f>
        <v>0</v>
      </c>
      <c r="BY758" s="85" t="str">
        <f t="shared" si="356"/>
        <v/>
      </c>
      <c r="BZ758" s="84">
        <f>IFERROR(FIND("Outro(s)",consulta_completa__11[[#This Row],[13 - Ocorrências/Ambientes Atingidos]]),0)</f>
        <v>0</v>
      </c>
      <c r="CA758" s="85" t="str">
        <f t="shared" si="357"/>
        <v/>
      </c>
      <c r="CB758" s="84">
        <f>IFERROR(FIND("Sem dano",consulta_completa__11[[#This Row],[13 - Ocorrências/Ambientes Atingidos]]),0)</f>
        <v>0</v>
      </c>
      <c r="CC758" s="85" t="str">
        <f t="shared" si="358"/>
        <v/>
      </c>
      <c r="CD758" s="84" t="str">
        <f>IF(consulta_completa__11[[#This Row],[13 - Ocorrências/Ambientes Atingidos]]="","X","")</f>
        <v>X</v>
      </c>
      <c r="CE758" s="86">
        <f>IFERROR(FIND("IBAMA",consulta_completa__11[[#This Row],[14 - Inst. Atuando no Local]]),0)</f>
        <v>0</v>
      </c>
      <c r="CF758" s="86" t="str">
        <f t="shared" si="359"/>
        <v/>
      </c>
      <c r="CG758" s="86">
        <f>IFERROR(FIND("OEMA",consulta_completa__11[[#This Row],[14 - Inst. Atuando no Local]]),0)</f>
        <v>0</v>
      </c>
      <c r="CH758" s="86" t="str">
        <f t="shared" si="360"/>
        <v/>
      </c>
      <c r="CI758" s="86">
        <f>IFERROR(FIND("DEFESA CIVIL",consulta_completa__11[[#This Row],[14 - Inst. Atuando no Local]]),0)</f>
        <v>0</v>
      </c>
      <c r="CJ758" s="86" t="str">
        <f t="shared" si="361"/>
        <v/>
      </c>
      <c r="CK758" s="86">
        <f>IFERROR(FIND("CORPO DE BOMBEIROS",consulta_completa__11[[#This Row],[14 - Inst. Atuando no Local]]),0)</f>
        <v>0</v>
      </c>
      <c r="CL758" s="86" t="str">
        <f t="shared" si="362"/>
        <v/>
      </c>
      <c r="CM758" s="86">
        <f>IFERROR(FIND("POLÍCIA RODOVIÁRIA",consulta_completa__11[[#This Row],[14 - Inst. Atuando no Local]]),0)</f>
        <v>0</v>
      </c>
      <c r="CN758" s="86" t="str">
        <f t="shared" si="363"/>
        <v/>
      </c>
      <c r="CO758" s="86">
        <f>IFERROR(FIND("POLÍCIA MILITAR",consulta_completa__11[[#This Row],[14 - Inst. Atuando no Local]]),0)</f>
        <v>0</v>
      </c>
      <c r="CP758" s="86" t="str">
        <f t="shared" si="364"/>
        <v/>
      </c>
      <c r="CQ758" s="86">
        <f>IFERROR(FIND("POLÍCIA CIVIL",consulta_completa__11[[#This Row],[14 - Inst. Atuando no Local]]),0)</f>
        <v>0</v>
      </c>
      <c r="CR758" s="86" t="str">
        <f t="shared" si="365"/>
        <v/>
      </c>
      <c r="CS758" s="86">
        <f>IFERROR(FIND("MARINHA DO BRASIL",consulta_completa__11[[#This Row],[14 - Inst. Atuando no Local]]),0)</f>
        <v>0</v>
      </c>
      <c r="CT758" s="86" t="str">
        <f t="shared" si="366"/>
        <v/>
      </c>
      <c r="CU758" s="86">
        <f>IFERROR(FIND("EMPRESA ESPECIALIZADA EM ATENDIMENTO",consulta_completa__11[[#This Row],[14 - Inst. Atuando no Local]]),0)</f>
        <v>0</v>
      </c>
      <c r="CV758" s="86" t="str">
        <f t="shared" si="367"/>
        <v/>
      </c>
      <c r="CW758" s="86">
        <f>IFERROR(FIND("IBAMA",consulta_completa__11[[#This Row],[14 - Inst. Atuando no Local]]),0)</f>
        <v>0</v>
      </c>
      <c r="CX758" s="86" t="str">
        <f t="shared" si="368"/>
        <v/>
      </c>
      <c r="CY758" s="86" t="str">
        <f>IF(consulta_completa__11[[#This Row],[14 - Inst. Atuando no Local]]="","X","")</f>
        <v/>
      </c>
      <c r="CZ758" s="86">
        <f>IFERROR(FIND("OUTRA (S)",consulta_completa__11[[#This Row],[14 - Inst. Atuando no Local]]),0)</f>
        <v>0</v>
      </c>
      <c r="DA758" s="86" t="str">
        <f t="shared" si="369"/>
        <v/>
      </c>
      <c r="DB758" s="37" t="str">
        <f t="shared" si="370"/>
        <v>Sim</v>
      </c>
      <c r="DC758" s="37" t="str">
        <f t="shared" si="371"/>
        <v>Não</v>
      </c>
      <c r="DD758" s="37" t="str">
        <f t="shared" si="372"/>
        <v>Sim</v>
      </c>
      <c r="DE758" s="89" t="str">
        <f t="shared" si="343"/>
        <v/>
      </c>
    </row>
    <row r="759" spans="1:109">
      <c r="A759" s="15">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4">
        <f>IFERROR(FIND("Óbitos/feridos",consulta_completa__11[[#This Row],[13 - Ocorrências/Ambientes Atingidos]]),0)</f>
        <v>0</v>
      </c>
      <c r="AY759" s="85" t="str">
        <f t="shared" si="344"/>
        <v/>
      </c>
      <c r="AZ759" s="84">
        <f>IFERROR(FIND("População afetada/evacuada",consulta_completa__11[[#This Row],[13 - Ocorrências/Ambientes Atingidos]]),0)</f>
        <v>0</v>
      </c>
      <c r="BA759" s="84" t="str">
        <f t="shared" si="345"/>
        <v/>
      </c>
      <c r="BB759" s="84">
        <f>IFERROR(FIND("Suspensão de abastecimento de água",consulta_completa__11[[#This Row],[13 - Ocorrências/Ambientes Atingidos]]),0)</f>
        <v>0</v>
      </c>
      <c r="BC759" s="85" t="str">
        <f t="shared" si="373"/>
        <v/>
      </c>
      <c r="BD759" s="84">
        <f>IFERROR(FIND("Rio/córrego",consulta_completa__11[[#This Row],[13 - Ocorrências/Ambientes Atingidos]]),0)</f>
        <v>0</v>
      </c>
      <c r="BE759" s="85" t="str">
        <f t="shared" si="346"/>
        <v/>
      </c>
      <c r="BF759" s="84">
        <f>IFERROR(FIND("Lago",consulta_completa__11[[#This Row],[13 - Ocorrências/Ambientes Atingidos]]),0)</f>
        <v>0</v>
      </c>
      <c r="BG759" s="85" t="str">
        <f t="shared" si="347"/>
        <v/>
      </c>
      <c r="BH759" s="84">
        <f>IFERROR(FIND("Mar",consulta_completa__11[[#This Row],[13 - Ocorrências/Ambientes Atingidos]]),0)</f>
        <v>0</v>
      </c>
      <c r="BI759" s="85" t="str">
        <f t="shared" si="348"/>
        <v/>
      </c>
      <c r="BJ759" s="84">
        <f>IFERROR(FIND("Praia",consulta_completa__11[[#This Row],[13 - Ocorrências/Ambientes Atingidos]]),0)</f>
        <v>0</v>
      </c>
      <c r="BK759" s="85" t="str">
        <f t="shared" si="349"/>
        <v/>
      </c>
      <c r="BL759" s="84">
        <f>IFERROR(FIND("Solo",consulta_completa__11[[#This Row],[13 - Ocorrências/Ambientes Atingidos]]),0)</f>
        <v>1</v>
      </c>
      <c r="BM759" s="85" t="str">
        <f t="shared" si="350"/>
        <v>X</v>
      </c>
      <c r="BN759" s="84">
        <f>IFERROR(FIND("Águas subterrâneas",consulta_completa__11[[#This Row],[13 - Ocorrências/Ambientes Atingidos]]),0)</f>
        <v>0</v>
      </c>
      <c r="BO759" s="85" t="str">
        <f t="shared" si="351"/>
        <v/>
      </c>
      <c r="BP759" s="84">
        <f>IFERROR(FIND("Atmosfera",consulta_completa__11[[#This Row],[13 - Ocorrências/Ambientes Atingidos]]),0)</f>
        <v>0</v>
      </c>
      <c r="BQ759" s="85" t="str">
        <f t="shared" si="352"/>
        <v/>
      </c>
      <c r="BR759" s="84">
        <f>IFERROR(FIND("Flora",consulta_completa__11[[#This Row],[13 - Ocorrências/Ambientes Atingidos]]),0)</f>
        <v>0</v>
      </c>
      <c r="BS759" s="85" t="str">
        <f t="shared" si="353"/>
        <v/>
      </c>
      <c r="BT759" s="84">
        <f>IFERROR(FIND("Fauna",consulta_completa__11[[#This Row],[13 - Ocorrências/Ambientes Atingidos]]),0)</f>
        <v>0</v>
      </c>
      <c r="BU759" s="85" t="str">
        <f t="shared" si="354"/>
        <v/>
      </c>
      <c r="BV759" s="84">
        <f>IFERROR(FIND("UC federal",consulta_completa__11[[#This Row],[13 - Ocorrências/Ambientes Atingidos]]),0)</f>
        <v>0</v>
      </c>
      <c r="BW759" s="85" t="str">
        <f t="shared" si="355"/>
        <v/>
      </c>
      <c r="BX759" s="84">
        <f>IFERROR(FIND("UC estadual/municipal",consulta_completa__11[[#This Row],[13 - Ocorrências/Ambientes Atingidos]]),0)</f>
        <v>0</v>
      </c>
      <c r="BY759" s="85" t="str">
        <f t="shared" si="356"/>
        <v/>
      </c>
      <c r="BZ759" s="84">
        <f>IFERROR(FIND("Outro(s)",consulta_completa__11[[#This Row],[13 - Ocorrências/Ambientes Atingidos]]),0)</f>
        <v>0</v>
      </c>
      <c r="CA759" s="85" t="str">
        <f t="shared" si="357"/>
        <v/>
      </c>
      <c r="CB759" s="84">
        <f>IFERROR(FIND("Sem dano",consulta_completa__11[[#This Row],[13 - Ocorrências/Ambientes Atingidos]]),0)</f>
        <v>0</v>
      </c>
      <c r="CC759" s="85" t="str">
        <f t="shared" si="358"/>
        <v/>
      </c>
      <c r="CD759" s="84" t="str">
        <f>IF(consulta_completa__11[[#This Row],[13 - Ocorrências/Ambientes Atingidos]]="","X","")</f>
        <v/>
      </c>
      <c r="CE759" s="86">
        <f>IFERROR(FIND("IBAMA",consulta_completa__11[[#This Row],[14 - Inst. Atuando no Local]]),0)</f>
        <v>0</v>
      </c>
      <c r="CF759" s="86" t="str">
        <f t="shared" si="359"/>
        <v/>
      </c>
      <c r="CG759" s="86">
        <f>IFERROR(FIND("OEMA",consulta_completa__11[[#This Row],[14 - Inst. Atuando no Local]]),0)</f>
        <v>0</v>
      </c>
      <c r="CH759" s="86" t="str">
        <f t="shared" si="360"/>
        <v/>
      </c>
      <c r="CI759" s="86">
        <f>IFERROR(FIND("DEFESA CIVIL",consulta_completa__11[[#This Row],[14 - Inst. Atuando no Local]]),0)</f>
        <v>0</v>
      </c>
      <c r="CJ759" s="86" t="str">
        <f t="shared" si="361"/>
        <v/>
      </c>
      <c r="CK759" s="86">
        <f>IFERROR(FIND("CORPO DE BOMBEIROS",consulta_completa__11[[#This Row],[14 - Inst. Atuando no Local]]),0)</f>
        <v>0</v>
      </c>
      <c r="CL759" s="86" t="str">
        <f t="shared" si="362"/>
        <v/>
      </c>
      <c r="CM759" s="86">
        <f>IFERROR(FIND("POLÍCIA RODOVIÁRIA",consulta_completa__11[[#This Row],[14 - Inst. Atuando no Local]]),0)</f>
        <v>0</v>
      </c>
      <c r="CN759" s="86" t="str">
        <f t="shared" si="363"/>
        <v/>
      </c>
      <c r="CO759" s="86">
        <f>IFERROR(FIND("POLÍCIA MILITAR",consulta_completa__11[[#This Row],[14 - Inst. Atuando no Local]]),0)</f>
        <v>0</v>
      </c>
      <c r="CP759" s="86" t="str">
        <f t="shared" si="364"/>
        <v/>
      </c>
      <c r="CQ759" s="86">
        <f>IFERROR(FIND("POLÍCIA CIVIL",consulta_completa__11[[#This Row],[14 - Inst. Atuando no Local]]),0)</f>
        <v>0</v>
      </c>
      <c r="CR759" s="86" t="str">
        <f t="shared" si="365"/>
        <v/>
      </c>
      <c r="CS759" s="86">
        <f>IFERROR(FIND("MARINHA DO BRASIL",consulta_completa__11[[#This Row],[14 - Inst. Atuando no Local]]),0)</f>
        <v>0</v>
      </c>
      <c r="CT759" s="86" t="str">
        <f t="shared" si="366"/>
        <v/>
      </c>
      <c r="CU759" s="86">
        <f>IFERROR(FIND("EMPRESA ESPECIALIZADA EM ATENDIMENTO",consulta_completa__11[[#This Row],[14 - Inst. Atuando no Local]]),0)</f>
        <v>0</v>
      </c>
      <c r="CV759" s="86" t="str">
        <f t="shared" si="367"/>
        <v/>
      </c>
      <c r="CW759" s="86">
        <f>IFERROR(FIND("IBAMA",consulta_completa__11[[#This Row],[14 - Inst. Atuando no Local]]),0)</f>
        <v>0</v>
      </c>
      <c r="CX759" s="86" t="str">
        <f t="shared" si="368"/>
        <v/>
      </c>
      <c r="CY759" s="86" t="str">
        <f>IF(consulta_completa__11[[#This Row],[14 - Inst. Atuando no Local]]="","X","")</f>
        <v/>
      </c>
      <c r="CZ759" s="86">
        <f>IFERROR(FIND("OUTRA (S)",consulta_completa__11[[#This Row],[14 - Inst. Atuando no Local]]),0)</f>
        <v>0</v>
      </c>
      <c r="DA759" s="86" t="str">
        <f t="shared" si="369"/>
        <v/>
      </c>
      <c r="DB759" s="37" t="str">
        <f t="shared" si="370"/>
        <v>Sim</v>
      </c>
      <c r="DC759" s="37" t="str">
        <f t="shared" si="371"/>
        <v>Não</v>
      </c>
      <c r="DD759" s="37" t="str">
        <f t="shared" si="372"/>
        <v>Sim</v>
      </c>
      <c r="DE759" s="89" t="str">
        <f t="shared" si="343"/>
        <v/>
      </c>
    </row>
    <row r="760" spans="1:109">
      <c r="A760" s="15">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4">
        <f>IFERROR(FIND("Óbitos/feridos",consulta_completa__11[[#This Row],[13 - Ocorrências/Ambientes Atingidos]]),0)</f>
        <v>0</v>
      </c>
      <c r="AY760" s="85" t="str">
        <f t="shared" si="344"/>
        <v/>
      </c>
      <c r="AZ760" s="84">
        <f>IFERROR(FIND("População afetada/evacuada",consulta_completa__11[[#This Row],[13 - Ocorrências/Ambientes Atingidos]]),0)</f>
        <v>0</v>
      </c>
      <c r="BA760" s="84" t="str">
        <f t="shared" si="345"/>
        <v/>
      </c>
      <c r="BB760" s="84">
        <f>IFERROR(FIND("Suspensão de abastecimento de água",consulta_completa__11[[#This Row],[13 - Ocorrências/Ambientes Atingidos]]),0)</f>
        <v>0</v>
      </c>
      <c r="BC760" s="85" t="str">
        <f t="shared" si="373"/>
        <v/>
      </c>
      <c r="BD760" s="84">
        <f>IFERROR(FIND("Rio/córrego",consulta_completa__11[[#This Row],[13 - Ocorrências/Ambientes Atingidos]]),0)</f>
        <v>0</v>
      </c>
      <c r="BE760" s="85" t="str">
        <f t="shared" si="346"/>
        <v/>
      </c>
      <c r="BF760" s="84">
        <f>IFERROR(FIND("Lago",consulta_completa__11[[#This Row],[13 - Ocorrências/Ambientes Atingidos]]),0)</f>
        <v>0</v>
      </c>
      <c r="BG760" s="85" t="str">
        <f t="shared" si="347"/>
        <v/>
      </c>
      <c r="BH760" s="84">
        <f>IFERROR(FIND("Mar",consulta_completa__11[[#This Row],[13 - Ocorrências/Ambientes Atingidos]]),0)</f>
        <v>0</v>
      </c>
      <c r="BI760" s="85" t="str">
        <f t="shared" si="348"/>
        <v/>
      </c>
      <c r="BJ760" s="84">
        <f>IFERROR(FIND("Praia",consulta_completa__11[[#This Row],[13 - Ocorrências/Ambientes Atingidos]]),0)</f>
        <v>0</v>
      </c>
      <c r="BK760" s="85" t="str">
        <f t="shared" si="349"/>
        <v/>
      </c>
      <c r="BL760" s="84">
        <f>IFERROR(FIND("Solo",consulta_completa__11[[#This Row],[13 - Ocorrências/Ambientes Atingidos]]),0)</f>
        <v>1</v>
      </c>
      <c r="BM760" s="85" t="str">
        <f t="shared" si="350"/>
        <v>X</v>
      </c>
      <c r="BN760" s="84">
        <f>IFERROR(FIND("Águas subterrâneas",consulta_completa__11[[#This Row],[13 - Ocorrências/Ambientes Atingidos]]),0)</f>
        <v>0</v>
      </c>
      <c r="BO760" s="85" t="str">
        <f t="shared" si="351"/>
        <v/>
      </c>
      <c r="BP760" s="84">
        <f>IFERROR(FIND("Atmosfera",consulta_completa__11[[#This Row],[13 - Ocorrências/Ambientes Atingidos]]),0)</f>
        <v>0</v>
      </c>
      <c r="BQ760" s="85" t="str">
        <f t="shared" si="352"/>
        <v/>
      </c>
      <c r="BR760" s="84">
        <f>IFERROR(FIND("Flora",consulta_completa__11[[#This Row],[13 - Ocorrências/Ambientes Atingidos]]),0)</f>
        <v>0</v>
      </c>
      <c r="BS760" s="85" t="str">
        <f t="shared" si="353"/>
        <v/>
      </c>
      <c r="BT760" s="84">
        <f>IFERROR(FIND("Fauna",consulta_completa__11[[#This Row],[13 - Ocorrências/Ambientes Atingidos]]),0)</f>
        <v>0</v>
      </c>
      <c r="BU760" s="85" t="str">
        <f t="shared" si="354"/>
        <v/>
      </c>
      <c r="BV760" s="84">
        <f>IFERROR(FIND("UC federal",consulta_completa__11[[#This Row],[13 - Ocorrências/Ambientes Atingidos]]),0)</f>
        <v>0</v>
      </c>
      <c r="BW760" s="85" t="str">
        <f t="shared" si="355"/>
        <v/>
      </c>
      <c r="BX760" s="84">
        <f>IFERROR(FIND("UC estadual/municipal",consulta_completa__11[[#This Row],[13 - Ocorrências/Ambientes Atingidos]]),0)</f>
        <v>0</v>
      </c>
      <c r="BY760" s="85" t="str">
        <f t="shared" si="356"/>
        <v/>
      </c>
      <c r="BZ760" s="84">
        <f>IFERROR(FIND("Outro(s)",consulta_completa__11[[#This Row],[13 - Ocorrências/Ambientes Atingidos]]),0)</f>
        <v>0</v>
      </c>
      <c r="CA760" s="85" t="str">
        <f t="shared" si="357"/>
        <v/>
      </c>
      <c r="CB760" s="84">
        <f>IFERROR(FIND("Sem dano",consulta_completa__11[[#This Row],[13 - Ocorrências/Ambientes Atingidos]]),0)</f>
        <v>0</v>
      </c>
      <c r="CC760" s="85" t="str">
        <f t="shared" si="358"/>
        <v/>
      </c>
      <c r="CD760" s="84" t="str">
        <f>IF(consulta_completa__11[[#This Row],[13 - Ocorrências/Ambientes Atingidos]]="","X","")</f>
        <v/>
      </c>
      <c r="CE760" s="86">
        <f>IFERROR(FIND("IBAMA",consulta_completa__11[[#This Row],[14 - Inst. Atuando no Local]]),0)</f>
        <v>0</v>
      </c>
      <c r="CF760" s="86" t="str">
        <f t="shared" si="359"/>
        <v/>
      </c>
      <c r="CG760" s="86">
        <f>IFERROR(FIND("OEMA",consulta_completa__11[[#This Row],[14 - Inst. Atuando no Local]]),0)</f>
        <v>0</v>
      </c>
      <c r="CH760" s="86" t="str">
        <f t="shared" si="360"/>
        <v/>
      </c>
      <c r="CI760" s="86">
        <f>IFERROR(FIND("DEFESA CIVIL",consulta_completa__11[[#This Row],[14 - Inst. Atuando no Local]]),0)</f>
        <v>0</v>
      </c>
      <c r="CJ760" s="86" t="str">
        <f t="shared" si="361"/>
        <v/>
      </c>
      <c r="CK760" s="86">
        <f>IFERROR(FIND("CORPO DE BOMBEIROS",consulta_completa__11[[#This Row],[14 - Inst. Atuando no Local]]),0)</f>
        <v>0</v>
      </c>
      <c r="CL760" s="86" t="str">
        <f t="shared" si="362"/>
        <v/>
      </c>
      <c r="CM760" s="86">
        <f>IFERROR(FIND("POLÍCIA RODOVIÁRIA",consulta_completa__11[[#This Row],[14 - Inst. Atuando no Local]]),0)</f>
        <v>0</v>
      </c>
      <c r="CN760" s="86" t="str">
        <f t="shared" si="363"/>
        <v/>
      </c>
      <c r="CO760" s="86">
        <f>IFERROR(FIND("POLÍCIA MILITAR",consulta_completa__11[[#This Row],[14 - Inst. Atuando no Local]]),0)</f>
        <v>0</v>
      </c>
      <c r="CP760" s="86" t="str">
        <f t="shared" si="364"/>
        <v/>
      </c>
      <c r="CQ760" s="86">
        <f>IFERROR(FIND("POLÍCIA CIVIL",consulta_completa__11[[#This Row],[14 - Inst. Atuando no Local]]),0)</f>
        <v>0</v>
      </c>
      <c r="CR760" s="86" t="str">
        <f t="shared" si="365"/>
        <v/>
      </c>
      <c r="CS760" s="86">
        <f>IFERROR(FIND("MARINHA DO BRASIL",consulta_completa__11[[#This Row],[14 - Inst. Atuando no Local]]),0)</f>
        <v>0</v>
      </c>
      <c r="CT760" s="86" t="str">
        <f t="shared" si="366"/>
        <v/>
      </c>
      <c r="CU760" s="86">
        <f>IFERROR(FIND("EMPRESA ESPECIALIZADA EM ATENDIMENTO",consulta_completa__11[[#This Row],[14 - Inst. Atuando no Local]]),0)</f>
        <v>0</v>
      </c>
      <c r="CV760" s="86" t="str">
        <f t="shared" si="367"/>
        <v/>
      </c>
      <c r="CW760" s="86">
        <f>IFERROR(FIND("IBAMA",consulta_completa__11[[#This Row],[14 - Inst. Atuando no Local]]),0)</f>
        <v>0</v>
      </c>
      <c r="CX760" s="86" t="str">
        <f t="shared" si="368"/>
        <v/>
      </c>
      <c r="CY760" s="86" t="str">
        <f>IF(consulta_completa__11[[#This Row],[14 - Inst. Atuando no Local]]="","X","")</f>
        <v/>
      </c>
      <c r="CZ760" s="86">
        <f>IFERROR(FIND("OUTRA (S)",consulta_completa__11[[#This Row],[14 - Inst. Atuando no Local]]),0)</f>
        <v>0</v>
      </c>
      <c r="DA760" s="86" t="str">
        <f t="shared" si="369"/>
        <v/>
      </c>
      <c r="DB760" s="37" t="str">
        <f t="shared" si="370"/>
        <v>Sim</v>
      </c>
      <c r="DC760" s="37" t="str">
        <f t="shared" si="371"/>
        <v>Não</v>
      </c>
      <c r="DD760" s="37" t="str">
        <f t="shared" si="372"/>
        <v>Sim</v>
      </c>
      <c r="DE760" s="89" t="str">
        <f t="shared" si="343"/>
        <v/>
      </c>
    </row>
    <row r="761" spans="1:109">
      <c r="A761" s="15">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4">
        <f>IFERROR(FIND("Óbitos/feridos",consulta_completa__11[[#This Row],[13 - Ocorrências/Ambientes Atingidos]]),0)</f>
        <v>0</v>
      </c>
      <c r="AY761" s="85" t="str">
        <f t="shared" si="344"/>
        <v/>
      </c>
      <c r="AZ761" s="84">
        <f>IFERROR(FIND("População afetada/evacuada",consulta_completa__11[[#This Row],[13 - Ocorrências/Ambientes Atingidos]]),0)</f>
        <v>0</v>
      </c>
      <c r="BA761" s="84" t="str">
        <f t="shared" si="345"/>
        <v/>
      </c>
      <c r="BB761" s="84">
        <f>IFERROR(FIND("Suspensão de abastecimento de água",consulta_completa__11[[#This Row],[13 - Ocorrências/Ambientes Atingidos]]),0)</f>
        <v>0</v>
      </c>
      <c r="BC761" s="85" t="str">
        <f t="shared" si="373"/>
        <v/>
      </c>
      <c r="BD761" s="84">
        <f>IFERROR(FIND("Rio/córrego",consulta_completa__11[[#This Row],[13 - Ocorrências/Ambientes Atingidos]]),0)</f>
        <v>0</v>
      </c>
      <c r="BE761" s="85" t="str">
        <f t="shared" si="346"/>
        <v/>
      </c>
      <c r="BF761" s="84">
        <f>IFERROR(FIND("Lago",consulta_completa__11[[#This Row],[13 - Ocorrências/Ambientes Atingidos]]),0)</f>
        <v>0</v>
      </c>
      <c r="BG761" s="85" t="str">
        <f t="shared" si="347"/>
        <v/>
      </c>
      <c r="BH761" s="84">
        <f>IFERROR(FIND("Mar",consulta_completa__11[[#This Row],[13 - Ocorrências/Ambientes Atingidos]]),0)</f>
        <v>0</v>
      </c>
      <c r="BI761" s="85" t="str">
        <f t="shared" si="348"/>
        <v/>
      </c>
      <c r="BJ761" s="84">
        <f>IFERROR(FIND("Praia",consulta_completa__11[[#This Row],[13 - Ocorrências/Ambientes Atingidos]]),0)</f>
        <v>0</v>
      </c>
      <c r="BK761" s="85" t="str">
        <f t="shared" si="349"/>
        <v/>
      </c>
      <c r="BL761" s="84">
        <f>IFERROR(FIND("Solo",consulta_completa__11[[#This Row],[13 - Ocorrências/Ambientes Atingidos]]),0)</f>
        <v>0</v>
      </c>
      <c r="BM761" s="85" t="str">
        <f t="shared" si="350"/>
        <v/>
      </c>
      <c r="BN761" s="84">
        <f>IFERROR(FIND("Águas subterrâneas",consulta_completa__11[[#This Row],[13 - Ocorrências/Ambientes Atingidos]]),0)</f>
        <v>0</v>
      </c>
      <c r="BO761" s="85" t="str">
        <f t="shared" si="351"/>
        <v/>
      </c>
      <c r="BP761" s="84">
        <f>IFERROR(FIND("Atmosfera",consulta_completa__11[[#This Row],[13 - Ocorrências/Ambientes Atingidos]]),0)</f>
        <v>0</v>
      </c>
      <c r="BQ761" s="85" t="str">
        <f t="shared" si="352"/>
        <v/>
      </c>
      <c r="BR761" s="84">
        <f>IFERROR(FIND("Flora",consulta_completa__11[[#This Row],[13 - Ocorrências/Ambientes Atingidos]]),0)</f>
        <v>0</v>
      </c>
      <c r="BS761" s="85" t="str">
        <f t="shared" si="353"/>
        <v/>
      </c>
      <c r="BT761" s="84">
        <f>IFERROR(FIND("Fauna",consulta_completa__11[[#This Row],[13 - Ocorrências/Ambientes Atingidos]]),0)</f>
        <v>0</v>
      </c>
      <c r="BU761" s="85" t="str">
        <f t="shared" si="354"/>
        <v/>
      </c>
      <c r="BV761" s="84">
        <f>IFERROR(FIND("UC federal",consulta_completa__11[[#This Row],[13 - Ocorrências/Ambientes Atingidos]]),0)</f>
        <v>0</v>
      </c>
      <c r="BW761" s="85" t="str">
        <f t="shared" si="355"/>
        <v/>
      </c>
      <c r="BX761" s="84">
        <f>IFERROR(FIND("UC estadual/municipal",consulta_completa__11[[#This Row],[13 - Ocorrências/Ambientes Atingidos]]),0)</f>
        <v>0</v>
      </c>
      <c r="BY761" s="85" t="str">
        <f t="shared" si="356"/>
        <v/>
      </c>
      <c r="BZ761" s="84">
        <f>IFERROR(FIND("Outro(s)",consulta_completa__11[[#This Row],[13 - Ocorrências/Ambientes Atingidos]]),0)</f>
        <v>0</v>
      </c>
      <c r="CA761" s="85" t="str">
        <f t="shared" si="357"/>
        <v/>
      </c>
      <c r="CB761" s="84">
        <f>IFERROR(FIND("Sem dano",consulta_completa__11[[#This Row],[13 - Ocorrências/Ambientes Atingidos]]),0)</f>
        <v>0</v>
      </c>
      <c r="CC761" s="85" t="str">
        <f t="shared" si="358"/>
        <v/>
      </c>
      <c r="CD761" s="84" t="str">
        <f>IF(consulta_completa__11[[#This Row],[13 - Ocorrências/Ambientes Atingidos]]="","X","")</f>
        <v>X</v>
      </c>
      <c r="CE761" s="86">
        <f>IFERROR(FIND("IBAMA",consulta_completa__11[[#This Row],[14 - Inst. Atuando no Local]]),0)</f>
        <v>0</v>
      </c>
      <c r="CF761" s="86" t="str">
        <f t="shared" si="359"/>
        <v/>
      </c>
      <c r="CG761" s="86">
        <f>IFERROR(FIND("OEMA",consulta_completa__11[[#This Row],[14 - Inst. Atuando no Local]]),0)</f>
        <v>0</v>
      </c>
      <c r="CH761" s="86" t="str">
        <f t="shared" si="360"/>
        <v/>
      </c>
      <c r="CI761" s="86">
        <f>IFERROR(FIND("DEFESA CIVIL",consulta_completa__11[[#This Row],[14 - Inst. Atuando no Local]]),0)</f>
        <v>0</v>
      </c>
      <c r="CJ761" s="86" t="str">
        <f t="shared" si="361"/>
        <v/>
      </c>
      <c r="CK761" s="86">
        <f>IFERROR(FIND("CORPO DE BOMBEIROS",consulta_completa__11[[#This Row],[14 - Inst. Atuando no Local]]),0)</f>
        <v>0</v>
      </c>
      <c r="CL761" s="86" t="str">
        <f t="shared" si="362"/>
        <v/>
      </c>
      <c r="CM761" s="86">
        <f>IFERROR(FIND("POLÍCIA RODOVIÁRIA",consulta_completa__11[[#This Row],[14 - Inst. Atuando no Local]]),0)</f>
        <v>0</v>
      </c>
      <c r="CN761" s="86" t="str">
        <f t="shared" si="363"/>
        <v/>
      </c>
      <c r="CO761" s="86">
        <f>IFERROR(FIND("POLÍCIA MILITAR",consulta_completa__11[[#This Row],[14 - Inst. Atuando no Local]]),0)</f>
        <v>0</v>
      </c>
      <c r="CP761" s="86" t="str">
        <f t="shared" si="364"/>
        <v/>
      </c>
      <c r="CQ761" s="86">
        <f>IFERROR(FIND("POLÍCIA CIVIL",consulta_completa__11[[#This Row],[14 - Inst. Atuando no Local]]),0)</f>
        <v>0</v>
      </c>
      <c r="CR761" s="86" t="str">
        <f t="shared" si="365"/>
        <v/>
      </c>
      <c r="CS761" s="86">
        <f>IFERROR(FIND("MARINHA DO BRASIL",consulta_completa__11[[#This Row],[14 - Inst. Atuando no Local]]),0)</f>
        <v>0</v>
      </c>
      <c r="CT761" s="86" t="str">
        <f t="shared" si="366"/>
        <v/>
      </c>
      <c r="CU761" s="86">
        <f>IFERROR(FIND("EMPRESA ESPECIALIZADA EM ATENDIMENTO",consulta_completa__11[[#This Row],[14 - Inst. Atuando no Local]]),0)</f>
        <v>0</v>
      </c>
      <c r="CV761" s="86" t="str">
        <f t="shared" si="367"/>
        <v/>
      </c>
      <c r="CW761" s="86">
        <f>IFERROR(FIND("IBAMA",consulta_completa__11[[#This Row],[14 - Inst. Atuando no Local]]),0)</f>
        <v>0</v>
      </c>
      <c r="CX761" s="86" t="str">
        <f t="shared" si="368"/>
        <v/>
      </c>
      <c r="CY761" s="86" t="str">
        <f>IF(consulta_completa__11[[#This Row],[14 - Inst. Atuando no Local]]="","X","")</f>
        <v>X</v>
      </c>
      <c r="CZ761" s="86">
        <f>IFERROR(FIND("OUTRA (S)",consulta_completa__11[[#This Row],[14 - Inst. Atuando no Local]]),0)</f>
        <v>0</v>
      </c>
      <c r="DA761" s="86" t="str">
        <f t="shared" si="369"/>
        <v/>
      </c>
      <c r="DB761" s="37" t="str">
        <f t="shared" si="370"/>
        <v>Sim</v>
      </c>
      <c r="DC761" s="37" t="str">
        <f t="shared" si="371"/>
        <v>Não</v>
      </c>
      <c r="DD761" s="37" t="str">
        <f t="shared" si="372"/>
        <v>Sim</v>
      </c>
      <c r="DE761" s="89" t="str">
        <f t="shared" ref="DE761:DE785" si="374">IF(AC761=1,"Federal",IF(AC761=2,"Estadual",IF(AC761=0,"Sem informação","")))</f>
        <v/>
      </c>
    </row>
    <row r="762" spans="1:109">
      <c r="A762" s="15">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4">
        <f>IFERROR(FIND("Óbitos/feridos",consulta_completa__11[[#This Row],[13 - Ocorrências/Ambientes Atingidos]]),0)</f>
        <v>1</v>
      </c>
      <c r="AY762" s="85" t="str">
        <f t="shared" si="344"/>
        <v>X</v>
      </c>
      <c r="AZ762" s="84">
        <f>IFERROR(FIND("População afetada/evacuada",consulta_completa__11[[#This Row],[13 - Ocorrências/Ambientes Atingidos]]),0)</f>
        <v>0</v>
      </c>
      <c r="BA762" s="84" t="str">
        <f t="shared" si="345"/>
        <v/>
      </c>
      <c r="BB762" s="84">
        <f>IFERROR(FIND("Suspensão de abastecimento de água",consulta_completa__11[[#This Row],[13 - Ocorrências/Ambientes Atingidos]]),0)</f>
        <v>0</v>
      </c>
      <c r="BC762" s="85" t="str">
        <f t="shared" si="373"/>
        <v/>
      </c>
      <c r="BD762" s="84">
        <f>IFERROR(FIND("Rio/córrego",consulta_completa__11[[#This Row],[13 - Ocorrências/Ambientes Atingidos]]),0)</f>
        <v>0</v>
      </c>
      <c r="BE762" s="85" t="str">
        <f t="shared" si="346"/>
        <v/>
      </c>
      <c r="BF762" s="84">
        <f>IFERROR(FIND("Lago",consulta_completa__11[[#This Row],[13 - Ocorrências/Ambientes Atingidos]]),0)</f>
        <v>0</v>
      </c>
      <c r="BG762" s="85" t="str">
        <f t="shared" si="347"/>
        <v/>
      </c>
      <c r="BH762" s="84">
        <f>IFERROR(FIND("Mar",consulta_completa__11[[#This Row],[13 - Ocorrências/Ambientes Atingidos]]),0)</f>
        <v>0</v>
      </c>
      <c r="BI762" s="85" t="str">
        <f t="shared" si="348"/>
        <v/>
      </c>
      <c r="BJ762" s="84">
        <f>IFERROR(FIND("Praia",consulta_completa__11[[#This Row],[13 - Ocorrências/Ambientes Atingidos]]),0)</f>
        <v>0</v>
      </c>
      <c r="BK762" s="85" t="str">
        <f t="shared" si="349"/>
        <v/>
      </c>
      <c r="BL762" s="84">
        <f>IFERROR(FIND("Solo",consulta_completa__11[[#This Row],[13 - Ocorrências/Ambientes Atingidos]]),0)</f>
        <v>17</v>
      </c>
      <c r="BM762" s="85" t="str">
        <f t="shared" si="350"/>
        <v>X</v>
      </c>
      <c r="BN762" s="84">
        <f>IFERROR(FIND("Águas subterrâneas",consulta_completa__11[[#This Row],[13 - Ocorrências/Ambientes Atingidos]]),0)</f>
        <v>0</v>
      </c>
      <c r="BO762" s="85" t="str">
        <f t="shared" si="351"/>
        <v/>
      </c>
      <c r="BP762" s="84">
        <f>IFERROR(FIND("Atmosfera",consulta_completa__11[[#This Row],[13 - Ocorrências/Ambientes Atingidos]]),0)</f>
        <v>0</v>
      </c>
      <c r="BQ762" s="85" t="str">
        <f t="shared" si="352"/>
        <v/>
      </c>
      <c r="BR762" s="84">
        <f>IFERROR(FIND("Flora",consulta_completa__11[[#This Row],[13 - Ocorrências/Ambientes Atingidos]]),0)</f>
        <v>0</v>
      </c>
      <c r="BS762" s="85" t="str">
        <f t="shared" si="353"/>
        <v/>
      </c>
      <c r="BT762" s="84">
        <f>IFERROR(FIND("Fauna",consulta_completa__11[[#This Row],[13 - Ocorrências/Ambientes Atingidos]]),0)</f>
        <v>0</v>
      </c>
      <c r="BU762" s="85" t="str">
        <f t="shared" si="354"/>
        <v/>
      </c>
      <c r="BV762" s="84">
        <f>IFERROR(FIND("UC federal",consulta_completa__11[[#This Row],[13 - Ocorrências/Ambientes Atingidos]]),0)</f>
        <v>0</v>
      </c>
      <c r="BW762" s="85" t="str">
        <f t="shared" si="355"/>
        <v/>
      </c>
      <c r="BX762" s="84">
        <f>IFERROR(FIND("UC estadual/municipal",consulta_completa__11[[#This Row],[13 - Ocorrências/Ambientes Atingidos]]),0)</f>
        <v>0</v>
      </c>
      <c r="BY762" s="85" t="str">
        <f t="shared" si="356"/>
        <v/>
      </c>
      <c r="BZ762" s="84">
        <f>IFERROR(FIND("Outro(s)",consulta_completa__11[[#This Row],[13 - Ocorrências/Ambientes Atingidos]]),0)</f>
        <v>0</v>
      </c>
      <c r="CA762" s="85" t="str">
        <f t="shared" si="357"/>
        <v/>
      </c>
      <c r="CB762" s="84">
        <f>IFERROR(FIND("Sem dano",consulta_completa__11[[#This Row],[13 - Ocorrências/Ambientes Atingidos]]),0)</f>
        <v>0</v>
      </c>
      <c r="CC762" s="85" t="str">
        <f t="shared" si="358"/>
        <v/>
      </c>
      <c r="CD762" s="84" t="str">
        <f>IF(consulta_completa__11[[#This Row],[13 - Ocorrências/Ambientes Atingidos]]="","X","")</f>
        <v/>
      </c>
      <c r="CE762" s="86">
        <f>IFERROR(FIND("IBAMA",consulta_completa__11[[#This Row],[14 - Inst. Atuando no Local]]),0)</f>
        <v>0</v>
      </c>
      <c r="CF762" s="86" t="str">
        <f t="shared" si="359"/>
        <v/>
      </c>
      <c r="CG762" s="86">
        <f>IFERROR(FIND("OEMA",consulta_completa__11[[#This Row],[14 - Inst. Atuando no Local]]),0)</f>
        <v>0</v>
      </c>
      <c r="CH762" s="86" t="str">
        <f t="shared" si="360"/>
        <v/>
      </c>
      <c r="CI762" s="86">
        <f>IFERROR(FIND("DEFESA CIVIL",consulta_completa__11[[#This Row],[14 - Inst. Atuando no Local]]),0)</f>
        <v>0</v>
      </c>
      <c r="CJ762" s="86" t="str">
        <f t="shared" si="361"/>
        <v/>
      </c>
      <c r="CK762" s="86">
        <f>IFERROR(FIND("CORPO DE BOMBEIROS",consulta_completa__11[[#This Row],[14 - Inst. Atuando no Local]]),0)</f>
        <v>0</v>
      </c>
      <c r="CL762" s="86" t="str">
        <f t="shared" si="362"/>
        <v/>
      </c>
      <c r="CM762" s="86">
        <f>IFERROR(FIND("POLÍCIA RODOVIÁRIA",consulta_completa__11[[#This Row],[14 - Inst. Atuando no Local]]),0)</f>
        <v>0</v>
      </c>
      <c r="CN762" s="86" t="str">
        <f t="shared" si="363"/>
        <v/>
      </c>
      <c r="CO762" s="86">
        <f>IFERROR(FIND("POLÍCIA MILITAR",consulta_completa__11[[#This Row],[14 - Inst. Atuando no Local]]),0)</f>
        <v>0</v>
      </c>
      <c r="CP762" s="86" t="str">
        <f t="shared" si="364"/>
        <v/>
      </c>
      <c r="CQ762" s="86">
        <f>IFERROR(FIND("POLÍCIA CIVIL",consulta_completa__11[[#This Row],[14 - Inst. Atuando no Local]]),0)</f>
        <v>0</v>
      </c>
      <c r="CR762" s="86" t="str">
        <f t="shared" si="365"/>
        <v/>
      </c>
      <c r="CS762" s="86">
        <f>IFERROR(FIND("MARINHA DO BRASIL",consulta_completa__11[[#This Row],[14 - Inst. Atuando no Local]]),0)</f>
        <v>0</v>
      </c>
      <c r="CT762" s="86" t="str">
        <f t="shared" si="366"/>
        <v/>
      </c>
      <c r="CU762" s="86">
        <f>IFERROR(FIND("EMPRESA ESPECIALIZADA EM ATENDIMENTO",consulta_completa__11[[#This Row],[14 - Inst. Atuando no Local]]),0)</f>
        <v>0</v>
      </c>
      <c r="CV762" s="86" t="str">
        <f t="shared" si="367"/>
        <v/>
      </c>
      <c r="CW762" s="86">
        <f>IFERROR(FIND("IBAMA",consulta_completa__11[[#This Row],[14 - Inst. Atuando no Local]]),0)</f>
        <v>0</v>
      </c>
      <c r="CX762" s="86" t="str">
        <f t="shared" si="368"/>
        <v/>
      </c>
      <c r="CY762" s="86" t="str">
        <f>IF(consulta_completa__11[[#This Row],[14 - Inst. Atuando no Local]]="","X","")</f>
        <v/>
      </c>
      <c r="CZ762" s="86">
        <f>IFERROR(FIND("OUTRA (S)",consulta_completa__11[[#This Row],[14 - Inst. Atuando no Local]]),0)</f>
        <v>0</v>
      </c>
      <c r="DA762" s="86" t="str">
        <f t="shared" si="369"/>
        <v/>
      </c>
      <c r="DB762" s="37" t="str">
        <f t="shared" si="370"/>
        <v>Sim</v>
      </c>
      <c r="DC762" s="37" t="str">
        <f t="shared" si="371"/>
        <v>Não</v>
      </c>
      <c r="DD762" s="37" t="str">
        <f t="shared" si="372"/>
        <v>Sim</v>
      </c>
      <c r="DE762" s="89" t="str">
        <f t="shared" si="374"/>
        <v/>
      </c>
    </row>
    <row r="763" spans="1:109">
      <c r="A763" s="15">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4">
        <f>IFERROR(FIND("Óbitos/feridos",consulta_completa__11[[#This Row],[13 - Ocorrências/Ambientes Atingidos]]),0)</f>
        <v>0</v>
      </c>
      <c r="AY763" s="85" t="str">
        <f t="shared" si="344"/>
        <v/>
      </c>
      <c r="AZ763" s="84">
        <f>IFERROR(FIND("População afetada/evacuada",consulta_completa__11[[#This Row],[13 - Ocorrências/Ambientes Atingidos]]),0)</f>
        <v>0</v>
      </c>
      <c r="BA763" s="84" t="str">
        <f t="shared" si="345"/>
        <v/>
      </c>
      <c r="BB763" s="84">
        <f>IFERROR(FIND("Suspensão de abastecimento de água",consulta_completa__11[[#This Row],[13 - Ocorrências/Ambientes Atingidos]]),0)</f>
        <v>0</v>
      </c>
      <c r="BC763" s="85" t="str">
        <f t="shared" si="373"/>
        <v/>
      </c>
      <c r="BD763" s="84">
        <f>IFERROR(FIND("Rio/córrego",consulta_completa__11[[#This Row],[13 - Ocorrências/Ambientes Atingidos]]),0)</f>
        <v>0</v>
      </c>
      <c r="BE763" s="85" t="str">
        <f t="shared" si="346"/>
        <v/>
      </c>
      <c r="BF763" s="84">
        <f>IFERROR(FIND("Lago",consulta_completa__11[[#This Row],[13 - Ocorrências/Ambientes Atingidos]]),0)</f>
        <v>0</v>
      </c>
      <c r="BG763" s="85" t="str">
        <f t="shared" si="347"/>
        <v/>
      </c>
      <c r="BH763" s="84">
        <f>IFERROR(FIND("Mar",consulta_completa__11[[#This Row],[13 - Ocorrências/Ambientes Atingidos]]),0)</f>
        <v>0</v>
      </c>
      <c r="BI763" s="85" t="str">
        <f t="shared" si="348"/>
        <v/>
      </c>
      <c r="BJ763" s="84">
        <f>IFERROR(FIND("Praia",consulta_completa__11[[#This Row],[13 - Ocorrências/Ambientes Atingidos]]),0)</f>
        <v>0</v>
      </c>
      <c r="BK763" s="85" t="str">
        <f t="shared" si="349"/>
        <v/>
      </c>
      <c r="BL763" s="84">
        <f>IFERROR(FIND("Solo",consulta_completa__11[[#This Row],[13 - Ocorrências/Ambientes Atingidos]]),0)</f>
        <v>0</v>
      </c>
      <c r="BM763" s="85" t="str">
        <f t="shared" si="350"/>
        <v/>
      </c>
      <c r="BN763" s="84">
        <f>IFERROR(FIND("Águas subterrâneas",consulta_completa__11[[#This Row],[13 - Ocorrências/Ambientes Atingidos]]),0)</f>
        <v>0</v>
      </c>
      <c r="BO763" s="85" t="str">
        <f t="shared" si="351"/>
        <v/>
      </c>
      <c r="BP763" s="84">
        <f>IFERROR(FIND("Atmosfera",consulta_completa__11[[#This Row],[13 - Ocorrências/Ambientes Atingidos]]),0)</f>
        <v>1</v>
      </c>
      <c r="BQ763" s="85" t="str">
        <f t="shared" si="352"/>
        <v>X</v>
      </c>
      <c r="BR763" s="84">
        <f>IFERROR(FIND("Flora",consulta_completa__11[[#This Row],[13 - Ocorrências/Ambientes Atingidos]]),0)</f>
        <v>0</v>
      </c>
      <c r="BS763" s="85" t="str">
        <f t="shared" si="353"/>
        <v/>
      </c>
      <c r="BT763" s="84">
        <f>IFERROR(FIND("Fauna",consulta_completa__11[[#This Row],[13 - Ocorrências/Ambientes Atingidos]]),0)</f>
        <v>0</v>
      </c>
      <c r="BU763" s="85" t="str">
        <f t="shared" si="354"/>
        <v/>
      </c>
      <c r="BV763" s="84">
        <f>IFERROR(FIND("UC federal",consulta_completa__11[[#This Row],[13 - Ocorrências/Ambientes Atingidos]]),0)</f>
        <v>0</v>
      </c>
      <c r="BW763" s="85" t="str">
        <f t="shared" si="355"/>
        <v/>
      </c>
      <c r="BX763" s="84">
        <f>IFERROR(FIND("UC estadual/municipal",consulta_completa__11[[#This Row],[13 - Ocorrências/Ambientes Atingidos]]),0)</f>
        <v>0</v>
      </c>
      <c r="BY763" s="85" t="str">
        <f t="shared" si="356"/>
        <v/>
      </c>
      <c r="BZ763" s="84">
        <f>IFERROR(FIND("Outro(s)",consulta_completa__11[[#This Row],[13 - Ocorrências/Ambientes Atingidos]]),0)</f>
        <v>0</v>
      </c>
      <c r="CA763" s="85" t="str">
        <f t="shared" si="357"/>
        <v/>
      </c>
      <c r="CB763" s="84">
        <f>IFERROR(FIND("Sem dano",consulta_completa__11[[#This Row],[13 - Ocorrências/Ambientes Atingidos]]),0)</f>
        <v>0</v>
      </c>
      <c r="CC763" s="85" t="str">
        <f t="shared" si="358"/>
        <v/>
      </c>
      <c r="CD763" s="84" t="str">
        <f>IF(consulta_completa__11[[#This Row],[13 - Ocorrências/Ambientes Atingidos]]="","X","")</f>
        <v/>
      </c>
      <c r="CE763" s="86">
        <f>IFERROR(FIND("IBAMA",consulta_completa__11[[#This Row],[14 - Inst. Atuando no Local]]),0)</f>
        <v>0</v>
      </c>
      <c r="CF763" s="86" t="str">
        <f t="shared" si="359"/>
        <v/>
      </c>
      <c r="CG763" s="86">
        <f>IFERROR(FIND("OEMA",consulta_completa__11[[#This Row],[14 - Inst. Atuando no Local]]),0)</f>
        <v>0</v>
      </c>
      <c r="CH763" s="86" t="str">
        <f t="shared" si="360"/>
        <v/>
      </c>
      <c r="CI763" s="86">
        <f>IFERROR(FIND("DEFESA CIVIL",consulta_completa__11[[#This Row],[14 - Inst. Atuando no Local]]),0)</f>
        <v>0</v>
      </c>
      <c r="CJ763" s="86" t="str">
        <f t="shared" si="361"/>
        <v/>
      </c>
      <c r="CK763" s="86">
        <f>IFERROR(FIND("CORPO DE BOMBEIROS",consulta_completa__11[[#This Row],[14 - Inst. Atuando no Local]]),0)</f>
        <v>0</v>
      </c>
      <c r="CL763" s="86" t="str">
        <f t="shared" si="362"/>
        <v/>
      </c>
      <c r="CM763" s="86">
        <f>IFERROR(FIND("POLÍCIA RODOVIÁRIA",consulta_completa__11[[#This Row],[14 - Inst. Atuando no Local]]),0)</f>
        <v>0</v>
      </c>
      <c r="CN763" s="86" t="str">
        <f t="shared" si="363"/>
        <v/>
      </c>
      <c r="CO763" s="86">
        <f>IFERROR(FIND("POLÍCIA MILITAR",consulta_completa__11[[#This Row],[14 - Inst. Atuando no Local]]),0)</f>
        <v>0</v>
      </c>
      <c r="CP763" s="86" t="str">
        <f t="shared" si="364"/>
        <v/>
      </c>
      <c r="CQ763" s="86">
        <f>IFERROR(FIND("POLÍCIA CIVIL",consulta_completa__11[[#This Row],[14 - Inst. Atuando no Local]]),0)</f>
        <v>0</v>
      </c>
      <c r="CR763" s="86" t="str">
        <f t="shared" si="365"/>
        <v/>
      </c>
      <c r="CS763" s="86">
        <f>IFERROR(FIND("MARINHA DO BRASIL",consulta_completa__11[[#This Row],[14 - Inst. Atuando no Local]]),0)</f>
        <v>0</v>
      </c>
      <c r="CT763" s="86" t="str">
        <f t="shared" si="366"/>
        <v/>
      </c>
      <c r="CU763" s="86">
        <f>IFERROR(FIND("EMPRESA ESPECIALIZADA EM ATENDIMENTO",consulta_completa__11[[#This Row],[14 - Inst. Atuando no Local]]),0)</f>
        <v>0</v>
      </c>
      <c r="CV763" s="86" t="str">
        <f t="shared" si="367"/>
        <v/>
      </c>
      <c r="CW763" s="86">
        <f>IFERROR(FIND("IBAMA",consulta_completa__11[[#This Row],[14 - Inst. Atuando no Local]]),0)</f>
        <v>0</v>
      </c>
      <c r="CX763" s="86" t="str">
        <f t="shared" si="368"/>
        <v/>
      </c>
      <c r="CY763" s="86" t="str">
        <f>IF(consulta_completa__11[[#This Row],[14 - Inst. Atuando no Local]]="","X","")</f>
        <v>X</v>
      </c>
      <c r="CZ763" s="86">
        <f>IFERROR(FIND("OUTRA (S)",consulta_completa__11[[#This Row],[14 - Inst. Atuando no Local]]),0)</f>
        <v>0</v>
      </c>
      <c r="DA763" s="86" t="str">
        <f t="shared" si="369"/>
        <v/>
      </c>
      <c r="DB763" s="37" t="str">
        <f t="shared" si="370"/>
        <v>Sim</v>
      </c>
      <c r="DC763" s="37" t="str">
        <f t="shared" si="371"/>
        <v>Não</v>
      </c>
      <c r="DD763" s="37" t="str">
        <f t="shared" si="372"/>
        <v>Sim</v>
      </c>
      <c r="DE763" s="89" t="str">
        <f t="shared" si="374"/>
        <v/>
      </c>
    </row>
    <row r="764" spans="1:109">
      <c r="A764" s="15">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4">
        <f>IFERROR(FIND("Óbitos/feridos",consulta_completa__11[[#This Row],[13 - Ocorrências/Ambientes Atingidos]]),0)</f>
        <v>0</v>
      </c>
      <c r="AY764" s="85" t="str">
        <f t="shared" si="344"/>
        <v/>
      </c>
      <c r="AZ764" s="84">
        <f>IFERROR(FIND("População afetada/evacuada",consulta_completa__11[[#This Row],[13 - Ocorrências/Ambientes Atingidos]]),0)</f>
        <v>0</v>
      </c>
      <c r="BA764" s="84" t="str">
        <f t="shared" si="345"/>
        <v/>
      </c>
      <c r="BB764" s="84">
        <f>IFERROR(FIND("Suspensão de abastecimento de água",consulta_completa__11[[#This Row],[13 - Ocorrências/Ambientes Atingidos]]),0)</f>
        <v>0</v>
      </c>
      <c r="BC764" s="85" t="str">
        <f t="shared" si="373"/>
        <v/>
      </c>
      <c r="BD764" s="84">
        <f>IFERROR(FIND("Rio/córrego",consulta_completa__11[[#This Row],[13 - Ocorrências/Ambientes Atingidos]]),0)</f>
        <v>1</v>
      </c>
      <c r="BE764" s="85" t="str">
        <f t="shared" si="346"/>
        <v>X</v>
      </c>
      <c r="BF764" s="84">
        <f>IFERROR(FIND("Lago",consulta_completa__11[[#This Row],[13 - Ocorrências/Ambientes Atingidos]]),0)</f>
        <v>0</v>
      </c>
      <c r="BG764" s="85" t="str">
        <f t="shared" si="347"/>
        <v/>
      </c>
      <c r="BH764" s="84">
        <f>IFERROR(FIND("Mar",consulta_completa__11[[#This Row],[13 - Ocorrências/Ambientes Atingidos]]),0)</f>
        <v>0</v>
      </c>
      <c r="BI764" s="85" t="str">
        <f t="shared" si="348"/>
        <v/>
      </c>
      <c r="BJ764" s="84">
        <f>IFERROR(FIND("Praia",consulta_completa__11[[#This Row],[13 - Ocorrências/Ambientes Atingidos]]),0)</f>
        <v>0</v>
      </c>
      <c r="BK764" s="85" t="str">
        <f t="shared" si="349"/>
        <v/>
      </c>
      <c r="BL764" s="84">
        <f>IFERROR(FIND("Solo",consulta_completa__11[[#This Row],[13 - Ocorrências/Ambientes Atingidos]]),0)</f>
        <v>14</v>
      </c>
      <c r="BM764" s="85" t="str">
        <f t="shared" si="350"/>
        <v>X</v>
      </c>
      <c r="BN764" s="84">
        <f>IFERROR(FIND("Águas subterrâneas",consulta_completa__11[[#This Row],[13 - Ocorrências/Ambientes Atingidos]]),0)</f>
        <v>0</v>
      </c>
      <c r="BO764" s="85" t="str">
        <f t="shared" si="351"/>
        <v/>
      </c>
      <c r="BP764" s="84">
        <f>IFERROR(FIND("Atmosfera",consulta_completa__11[[#This Row],[13 - Ocorrências/Ambientes Atingidos]]),0)</f>
        <v>0</v>
      </c>
      <c r="BQ764" s="85" t="str">
        <f t="shared" si="352"/>
        <v/>
      </c>
      <c r="BR764" s="84">
        <f>IFERROR(FIND("Flora",consulta_completa__11[[#This Row],[13 - Ocorrências/Ambientes Atingidos]]),0)</f>
        <v>0</v>
      </c>
      <c r="BS764" s="85" t="str">
        <f t="shared" si="353"/>
        <v/>
      </c>
      <c r="BT764" s="84">
        <f>IFERROR(FIND("Fauna",consulta_completa__11[[#This Row],[13 - Ocorrências/Ambientes Atingidos]]),0)</f>
        <v>0</v>
      </c>
      <c r="BU764" s="85" t="str">
        <f t="shared" si="354"/>
        <v/>
      </c>
      <c r="BV764" s="84">
        <f>IFERROR(FIND("UC federal",consulta_completa__11[[#This Row],[13 - Ocorrências/Ambientes Atingidos]]),0)</f>
        <v>0</v>
      </c>
      <c r="BW764" s="85" t="str">
        <f t="shared" si="355"/>
        <v/>
      </c>
      <c r="BX764" s="84">
        <f>IFERROR(FIND("UC estadual/municipal",consulta_completa__11[[#This Row],[13 - Ocorrências/Ambientes Atingidos]]),0)</f>
        <v>0</v>
      </c>
      <c r="BY764" s="85" t="str">
        <f t="shared" si="356"/>
        <v/>
      </c>
      <c r="BZ764" s="84">
        <f>IFERROR(FIND("Outro(s)",consulta_completa__11[[#This Row],[13 - Ocorrências/Ambientes Atingidos]]),0)</f>
        <v>0</v>
      </c>
      <c r="CA764" s="85" t="str">
        <f t="shared" si="357"/>
        <v/>
      </c>
      <c r="CB764" s="84">
        <f>IFERROR(FIND("Sem dano",consulta_completa__11[[#This Row],[13 - Ocorrências/Ambientes Atingidos]]),0)</f>
        <v>0</v>
      </c>
      <c r="CC764" s="85" t="str">
        <f t="shared" si="358"/>
        <v/>
      </c>
      <c r="CD764" s="84" t="str">
        <f>IF(consulta_completa__11[[#This Row],[13 - Ocorrências/Ambientes Atingidos]]="","X","")</f>
        <v/>
      </c>
      <c r="CE764" s="86">
        <f>IFERROR(FIND("IBAMA",consulta_completa__11[[#This Row],[14 - Inst. Atuando no Local]]),0)</f>
        <v>0</v>
      </c>
      <c r="CF764" s="86" t="str">
        <f t="shared" si="359"/>
        <v/>
      </c>
      <c r="CG764" s="86">
        <f>IFERROR(FIND("OEMA",consulta_completa__11[[#This Row],[14 - Inst. Atuando no Local]]),0)</f>
        <v>0</v>
      </c>
      <c r="CH764" s="86" t="str">
        <f t="shared" si="360"/>
        <v/>
      </c>
      <c r="CI764" s="86">
        <f>IFERROR(FIND("DEFESA CIVIL",consulta_completa__11[[#This Row],[14 - Inst. Atuando no Local]]),0)</f>
        <v>0</v>
      </c>
      <c r="CJ764" s="86" t="str">
        <f t="shared" si="361"/>
        <v/>
      </c>
      <c r="CK764" s="86">
        <f>IFERROR(FIND("CORPO DE BOMBEIROS",consulta_completa__11[[#This Row],[14 - Inst. Atuando no Local]]),0)</f>
        <v>0</v>
      </c>
      <c r="CL764" s="86" t="str">
        <f t="shared" si="362"/>
        <v/>
      </c>
      <c r="CM764" s="86">
        <f>IFERROR(FIND("POLÍCIA RODOVIÁRIA",consulta_completa__11[[#This Row],[14 - Inst. Atuando no Local]]),0)</f>
        <v>0</v>
      </c>
      <c r="CN764" s="86" t="str">
        <f t="shared" si="363"/>
        <v/>
      </c>
      <c r="CO764" s="86">
        <f>IFERROR(FIND("POLÍCIA MILITAR",consulta_completa__11[[#This Row],[14 - Inst. Atuando no Local]]),0)</f>
        <v>0</v>
      </c>
      <c r="CP764" s="86" t="str">
        <f t="shared" si="364"/>
        <v/>
      </c>
      <c r="CQ764" s="86">
        <f>IFERROR(FIND("POLÍCIA CIVIL",consulta_completa__11[[#This Row],[14 - Inst. Atuando no Local]]),0)</f>
        <v>0</v>
      </c>
      <c r="CR764" s="86" t="str">
        <f t="shared" si="365"/>
        <v/>
      </c>
      <c r="CS764" s="86">
        <f>IFERROR(FIND("MARINHA DO BRASIL",consulta_completa__11[[#This Row],[14 - Inst. Atuando no Local]]),0)</f>
        <v>0</v>
      </c>
      <c r="CT764" s="86" t="str">
        <f t="shared" si="366"/>
        <v/>
      </c>
      <c r="CU764" s="86">
        <f>IFERROR(FIND("EMPRESA ESPECIALIZADA EM ATENDIMENTO",consulta_completa__11[[#This Row],[14 - Inst. Atuando no Local]]),0)</f>
        <v>0</v>
      </c>
      <c r="CV764" s="86" t="str">
        <f t="shared" si="367"/>
        <v/>
      </c>
      <c r="CW764" s="86">
        <f>IFERROR(FIND("IBAMA",consulta_completa__11[[#This Row],[14 - Inst. Atuando no Local]]),0)</f>
        <v>0</v>
      </c>
      <c r="CX764" s="86" t="str">
        <f t="shared" si="368"/>
        <v/>
      </c>
      <c r="CY764" s="86" t="str">
        <f>IF(consulta_completa__11[[#This Row],[14 - Inst. Atuando no Local]]="","X","")</f>
        <v/>
      </c>
      <c r="CZ764" s="86">
        <f>IFERROR(FIND("OUTRA (S)",consulta_completa__11[[#This Row],[14 - Inst. Atuando no Local]]),0)</f>
        <v>0</v>
      </c>
      <c r="DA764" s="86" t="str">
        <f t="shared" si="369"/>
        <v/>
      </c>
      <c r="DB764" s="37" t="str">
        <f t="shared" si="370"/>
        <v>Sim</v>
      </c>
      <c r="DC764" s="37" t="str">
        <f t="shared" si="371"/>
        <v>Não</v>
      </c>
      <c r="DD764" s="37" t="str">
        <f t="shared" si="372"/>
        <v>Sim</v>
      </c>
      <c r="DE764" s="89" t="str">
        <f t="shared" si="374"/>
        <v/>
      </c>
    </row>
    <row r="765" spans="1:109">
      <c r="A765" s="15">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4">
        <f>IFERROR(FIND("Óbitos/feridos",consulta_completa__11[[#This Row],[13 - Ocorrências/Ambientes Atingidos]]),0)</f>
        <v>0</v>
      </c>
      <c r="AY765" s="85" t="str">
        <f t="shared" si="344"/>
        <v/>
      </c>
      <c r="AZ765" s="84">
        <f>IFERROR(FIND("População afetada/evacuada",consulta_completa__11[[#This Row],[13 - Ocorrências/Ambientes Atingidos]]),0)</f>
        <v>0</v>
      </c>
      <c r="BA765" s="84" t="str">
        <f t="shared" si="345"/>
        <v/>
      </c>
      <c r="BB765" s="84">
        <f>IFERROR(FIND("Suspensão de abastecimento de água",consulta_completa__11[[#This Row],[13 - Ocorrências/Ambientes Atingidos]]),0)</f>
        <v>0</v>
      </c>
      <c r="BC765" s="85" t="str">
        <f t="shared" si="373"/>
        <v/>
      </c>
      <c r="BD765" s="84">
        <f>IFERROR(FIND("Rio/córrego",consulta_completa__11[[#This Row],[13 - Ocorrências/Ambientes Atingidos]]),0)</f>
        <v>0</v>
      </c>
      <c r="BE765" s="85" t="str">
        <f t="shared" si="346"/>
        <v/>
      </c>
      <c r="BF765" s="84">
        <f>IFERROR(FIND("Lago",consulta_completa__11[[#This Row],[13 - Ocorrências/Ambientes Atingidos]]),0)</f>
        <v>0</v>
      </c>
      <c r="BG765" s="85" t="str">
        <f t="shared" si="347"/>
        <v/>
      </c>
      <c r="BH765" s="84">
        <f>IFERROR(FIND("Mar",consulta_completa__11[[#This Row],[13 - Ocorrências/Ambientes Atingidos]]),0)</f>
        <v>0</v>
      </c>
      <c r="BI765" s="85" t="str">
        <f t="shared" si="348"/>
        <v/>
      </c>
      <c r="BJ765" s="84">
        <f>IFERROR(FIND("Praia",consulta_completa__11[[#This Row],[13 - Ocorrências/Ambientes Atingidos]]),0)</f>
        <v>0</v>
      </c>
      <c r="BK765" s="85" t="str">
        <f t="shared" si="349"/>
        <v/>
      </c>
      <c r="BL765" s="84">
        <f>IFERROR(FIND("Solo",consulta_completa__11[[#This Row],[13 - Ocorrências/Ambientes Atingidos]]),0)</f>
        <v>1</v>
      </c>
      <c r="BM765" s="85" t="str">
        <f t="shared" si="350"/>
        <v>X</v>
      </c>
      <c r="BN765" s="84">
        <f>IFERROR(FIND("Águas subterrâneas",consulta_completa__11[[#This Row],[13 - Ocorrências/Ambientes Atingidos]]),0)</f>
        <v>0</v>
      </c>
      <c r="BO765" s="85" t="str">
        <f t="shared" si="351"/>
        <v/>
      </c>
      <c r="BP765" s="84">
        <f>IFERROR(FIND("Atmosfera",consulta_completa__11[[#This Row],[13 - Ocorrências/Ambientes Atingidos]]),0)</f>
        <v>0</v>
      </c>
      <c r="BQ765" s="85" t="str">
        <f t="shared" si="352"/>
        <v/>
      </c>
      <c r="BR765" s="84">
        <f>IFERROR(FIND("Flora",consulta_completa__11[[#This Row],[13 - Ocorrências/Ambientes Atingidos]]),0)</f>
        <v>0</v>
      </c>
      <c r="BS765" s="85" t="str">
        <f t="shared" si="353"/>
        <v/>
      </c>
      <c r="BT765" s="84">
        <f>IFERROR(FIND("Fauna",consulta_completa__11[[#This Row],[13 - Ocorrências/Ambientes Atingidos]]),0)</f>
        <v>0</v>
      </c>
      <c r="BU765" s="85" t="str">
        <f t="shared" si="354"/>
        <v/>
      </c>
      <c r="BV765" s="84">
        <f>IFERROR(FIND("UC federal",consulta_completa__11[[#This Row],[13 - Ocorrências/Ambientes Atingidos]]),0)</f>
        <v>0</v>
      </c>
      <c r="BW765" s="85" t="str">
        <f t="shared" si="355"/>
        <v/>
      </c>
      <c r="BX765" s="84">
        <f>IFERROR(FIND("UC estadual/municipal",consulta_completa__11[[#This Row],[13 - Ocorrências/Ambientes Atingidos]]),0)</f>
        <v>0</v>
      </c>
      <c r="BY765" s="85" t="str">
        <f t="shared" si="356"/>
        <v/>
      </c>
      <c r="BZ765" s="84">
        <f>IFERROR(FIND("Outro(s)",consulta_completa__11[[#This Row],[13 - Ocorrências/Ambientes Atingidos]]),0)</f>
        <v>0</v>
      </c>
      <c r="CA765" s="85" t="str">
        <f t="shared" si="357"/>
        <v/>
      </c>
      <c r="CB765" s="84">
        <f>IFERROR(FIND("Sem dano",consulta_completa__11[[#This Row],[13 - Ocorrências/Ambientes Atingidos]]),0)</f>
        <v>0</v>
      </c>
      <c r="CC765" s="85" t="str">
        <f t="shared" si="358"/>
        <v/>
      </c>
      <c r="CD765" s="84" t="str">
        <f>IF(consulta_completa__11[[#This Row],[13 - Ocorrências/Ambientes Atingidos]]="","X","")</f>
        <v/>
      </c>
      <c r="CE765" s="86">
        <f>IFERROR(FIND("IBAMA",consulta_completa__11[[#This Row],[14 - Inst. Atuando no Local]]),0)</f>
        <v>0</v>
      </c>
      <c r="CF765" s="86" t="str">
        <f t="shared" si="359"/>
        <v/>
      </c>
      <c r="CG765" s="86">
        <f>IFERROR(FIND("OEMA",consulta_completa__11[[#This Row],[14 - Inst. Atuando no Local]]),0)</f>
        <v>0</v>
      </c>
      <c r="CH765" s="86" t="str">
        <f t="shared" si="360"/>
        <v/>
      </c>
      <c r="CI765" s="86">
        <f>IFERROR(FIND("DEFESA CIVIL",consulta_completa__11[[#This Row],[14 - Inst. Atuando no Local]]),0)</f>
        <v>0</v>
      </c>
      <c r="CJ765" s="86" t="str">
        <f t="shared" si="361"/>
        <v/>
      </c>
      <c r="CK765" s="86">
        <f>IFERROR(FIND("CORPO DE BOMBEIROS",consulta_completa__11[[#This Row],[14 - Inst. Atuando no Local]]),0)</f>
        <v>0</v>
      </c>
      <c r="CL765" s="86" t="str">
        <f t="shared" si="362"/>
        <v/>
      </c>
      <c r="CM765" s="86">
        <f>IFERROR(FIND("POLÍCIA RODOVIÁRIA",consulta_completa__11[[#This Row],[14 - Inst. Atuando no Local]]),0)</f>
        <v>0</v>
      </c>
      <c r="CN765" s="86" t="str">
        <f t="shared" si="363"/>
        <v/>
      </c>
      <c r="CO765" s="86">
        <f>IFERROR(FIND("POLÍCIA MILITAR",consulta_completa__11[[#This Row],[14 - Inst. Atuando no Local]]),0)</f>
        <v>0</v>
      </c>
      <c r="CP765" s="86" t="str">
        <f t="shared" si="364"/>
        <v/>
      </c>
      <c r="CQ765" s="86">
        <f>IFERROR(FIND("POLÍCIA CIVIL",consulta_completa__11[[#This Row],[14 - Inst. Atuando no Local]]),0)</f>
        <v>0</v>
      </c>
      <c r="CR765" s="86" t="str">
        <f t="shared" si="365"/>
        <v/>
      </c>
      <c r="CS765" s="86">
        <f>IFERROR(FIND("MARINHA DO BRASIL",consulta_completa__11[[#This Row],[14 - Inst. Atuando no Local]]),0)</f>
        <v>0</v>
      </c>
      <c r="CT765" s="86" t="str">
        <f t="shared" si="366"/>
        <v/>
      </c>
      <c r="CU765" s="86">
        <f>IFERROR(FIND("EMPRESA ESPECIALIZADA EM ATENDIMENTO",consulta_completa__11[[#This Row],[14 - Inst. Atuando no Local]]),0)</f>
        <v>0</v>
      </c>
      <c r="CV765" s="86" t="str">
        <f t="shared" si="367"/>
        <v/>
      </c>
      <c r="CW765" s="86">
        <f>IFERROR(FIND("IBAMA",consulta_completa__11[[#This Row],[14 - Inst. Atuando no Local]]),0)</f>
        <v>0</v>
      </c>
      <c r="CX765" s="86" t="str">
        <f t="shared" si="368"/>
        <v/>
      </c>
      <c r="CY765" s="86" t="str">
        <f>IF(consulta_completa__11[[#This Row],[14 - Inst. Atuando no Local]]="","X","")</f>
        <v/>
      </c>
      <c r="CZ765" s="86">
        <f>IFERROR(FIND("OUTRA (S)",consulta_completa__11[[#This Row],[14 - Inst. Atuando no Local]]),0)</f>
        <v>0</v>
      </c>
      <c r="DA765" s="86" t="str">
        <f t="shared" si="369"/>
        <v/>
      </c>
      <c r="DB765" s="37" t="str">
        <f t="shared" si="370"/>
        <v>Sim</v>
      </c>
      <c r="DC765" s="37" t="str">
        <f t="shared" si="371"/>
        <v>Não</v>
      </c>
      <c r="DD765" s="37" t="str">
        <f t="shared" si="372"/>
        <v>Sim</v>
      </c>
      <c r="DE765" s="89" t="str">
        <f t="shared" si="374"/>
        <v/>
      </c>
    </row>
    <row r="766" spans="1:109">
      <c r="A766" s="15">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4">
        <f>IFERROR(FIND("Óbitos/feridos",consulta_completa__11[[#This Row],[13 - Ocorrências/Ambientes Atingidos]]),0)</f>
        <v>0</v>
      </c>
      <c r="AY766" s="85" t="str">
        <f t="shared" si="344"/>
        <v/>
      </c>
      <c r="AZ766" s="84">
        <f>IFERROR(FIND("População afetada/evacuada",consulta_completa__11[[#This Row],[13 - Ocorrências/Ambientes Atingidos]]),0)</f>
        <v>0</v>
      </c>
      <c r="BA766" s="84" t="str">
        <f t="shared" si="345"/>
        <v/>
      </c>
      <c r="BB766" s="84">
        <f>IFERROR(FIND("Suspensão de abastecimento de água",consulta_completa__11[[#This Row],[13 - Ocorrências/Ambientes Atingidos]]),0)</f>
        <v>0</v>
      </c>
      <c r="BC766" s="85" t="str">
        <f t="shared" si="373"/>
        <v/>
      </c>
      <c r="BD766" s="84">
        <f>IFERROR(FIND("Rio/córrego",consulta_completa__11[[#This Row],[13 - Ocorrências/Ambientes Atingidos]]),0)</f>
        <v>0</v>
      </c>
      <c r="BE766" s="85" t="str">
        <f t="shared" si="346"/>
        <v/>
      </c>
      <c r="BF766" s="84">
        <f>IFERROR(FIND("Lago",consulta_completa__11[[#This Row],[13 - Ocorrências/Ambientes Atingidos]]),0)</f>
        <v>0</v>
      </c>
      <c r="BG766" s="85" t="str">
        <f t="shared" si="347"/>
        <v/>
      </c>
      <c r="BH766" s="84">
        <f>IFERROR(FIND("Mar",consulta_completa__11[[#This Row],[13 - Ocorrências/Ambientes Atingidos]]),0)</f>
        <v>0</v>
      </c>
      <c r="BI766" s="85" t="str">
        <f t="shared" si="348"/>
        <v/>
      </c>
      <c r="BJ766" s="84">
        <f>IFERROR(FIND("Praia",consulta_completa__11[[#This Row],[13 - Ocorrências/Ambientes Atingidos]]),0)</f>
        <v>0</v>
      </c>
      <c r="BK766" s="85" t="str">
        <f t="shared" si="349"/>
        <v/>
      </c>
      <c r="BL766" s="84">
        <f>IFERROR(FIND("Solo",consulta_completa__11[[#This Row],[13 - Ocorrências/Ambientes Atingidos]]),0)</f>
        <v>0</v>
      </c>
      <c r="BM766" s="85" t="str">
        <f t="shared" si="350"/>
        <v/>
      </c>
      <c r="BN766" s="84">
        <f>IFERROR(FIND("Águas subterrâneas",consulta_completa__11[[#This Row],[13 - Ocorrências/Ambientes Atingidos]]),0)</f>
        <v>0</v>
      </c>
      <c r="BO766" s="85" t="str">
        <f t="shared" si="351"/>
        <v/>
      </c>
      <c r="BP766" s="84">
        <f>IFERROR(FIND("Atmosfera",consulta_completa__11[[#This Row],[13 - Ocorrências/Ambientes Atingidos]]),0)</f>
        <v>0</v>
      </c>
      <c r="BQ766" s="85" t="str">
        <f t="shared" si="352"/>
        <v/>
      </c>
      <c r="BR766" s="84">
        <f>IFERROR(FIND("Flora",consulta_completa__11[[#This Row],[13 - Ocorrências/Ambientes Atingidos]]),0)</f>
        <v>0</v>
      </c>
      <c r="BS766" s="85" t="str">
        <f t="shared" si="353"/>
        <v/>
      </c>
      <c r="BT766" s="84">
        <f>IFERROR(FIND("Fauna",consulta_completa__11[[#This Row],[13 - Ocorrências/Ambientes Atingidos]]),0)</f>
        <v>0</v>
      </c>
      <c r="BU766" s="85" t="str">
        <f t="shared" si="354"/>
        <v/>
      </c>
      <c r="BV766" s="84">
        <f>IFERROR(FIND("UC federal",consulta_completa__11[[#This Row],[13 - Ocorrências/Ambientes Atingidos]]),0)</f>
        <v>0</v>
      </c>
      <c r="BW766" s="85" t="str">
        <f t="shared" si="355"/>
        <v/>
      </c>
      <c r="BX766" s="84">
        <f>IFERROR(FIND("UC estadual/municipal",consulta_completa__11[[#This Row],[13 - Ocorrências/Ambientes Atingidos]]),0)</f>
        <v>0</v>
      </c>
      <c r="BY766" s="85" t="str">
        <f t="shared" si="356"/>
        <v/>
      </c>
      <c r="BZ766" s="84">
        <f>IFERROR(FIND("Outro(s)",consulta_completa__11[[#This Row],[13 - Ocorrências/Ambientes Atingidos]]),0)</f>
        <v>1</v>
      </c>
      <c r="CA766" s="85" t="str">
        <f t="shared" si="357"/>
        <v>X</v>
      </c>
      <c r="CB766" s="84">
        <f>IFERROR(FIND("Sem dano",consulta_completa__11[[#This Row],[13 - Ocorrências/Ambientes Atingidos]]),0)</f>
        <v>0</v>
      </c>
      <c r="CC766" s="85" t="str">
        <f t="shared" si="358"/>
        <v/>
      </c>
      <c r="CD766" s="84" t="str">
        <f>IF(consulta_completa__11[[#This Row],[13 - Ocorrências/Ambientes Atingidos]]="","X","")</f>
        <v/>
      </c>
      <c r="CE766" s="86">
        <f>IFERROR(FIND("IBAMA",consulta_completa__11[[#This Row],[14 - Inst. Atuando no Local]]),0)</f>
        <v>0</v>
      </c>
      <c r="CF766" s="86" t="str">
        <f t="shared" si="359"/>
        <v/>
      </c>
      <c r="CG766" s="86">
        <f>IFERROR(FIND("OEMA",consulta_completa__11[[#This Row],[14 - Inst. Atuando no Local]]),0)</f>
        <v>0</v>
      </c>
      <c r="CH766" s="86" t="str">
        <f t="shared" si="360"/>
        <v/>
      </c>
      <c r="CI766" s="86">
        <f>IFERROR(FIND("DEFESA CIVIL",consulta_completa__11[[#This Row],[14 - Inst. Atuando no Local]]),0)</f>
        <v>0</v>
      </c>
      <c r="CJ766" s="86" t="str">
        <f t="shared" si="361"/>
        <v/>
      </c>
      <c r="CK766" s="86">
        <f>IFERROR(FIND("CORPO DE BOMBEIROS",consulta_completa__11[[#This Row],[14 - Inst. Atuando no Local]]),0)</f>
        <v>0</v>
      </c>
      <c r="CL766" s="86" t="str">
        <f t="shared" si="362"/>
        <v/>
      </c>
      <c r="CM766" s="86">
        <f>IFERROR(FIND("POLÍCIA RODOVIÁRIA",consulta_completa__11[[#This Row],[14 - Inst. Atuando no Local]]),0)</f>
        <v>0</v>
      </c>
      <c r="CN766" s="86" t="str">
        <f t="shared" si="363"/>
        <v/>
      </c>
      <c r="CO766" s="86">
        <f>IFERROR(FIND("POLÍCIA MILITAR",consulta_completa__11[[#This Row],[14 - Inst. Atuando no Local]]),0)</f>
        <v>0</v>
      </c>
      <c r="CP766" s="86" t="str">
        <f t="shared" si="364"/>
        <v/>
      </c>
      <c r="CQ766" s="86">
        <f>IFERROR(FIND("POLÍCIA CIVIL",consulta_completa__11[[#This Row],[14 - Inst. Atuando no Local]]),0)</f>
        <v>0</v>
      </c>
      <c r="CR766" s="86" t="str">
        <f t="shared" si="365"/>
        <v/>
      </c>
      <c r="CS766" s="86">
        <f>IFERROR(FIND("MARINHA DO BRASIL",consulta_completa__11[[#This Row],[14 - Inst. Atuando no Local]]),0)</f>
        <v>0</v>
      </c>
      <c r="CT766" s="86" t="str">
        <f t="shared" si="366"/>
        <v/>
      </c>
      <c r="CU766" s="86">
        <f>IFERROR(FIND("EMPRESA ESPECIALIZADA EM ATENDIMENTO",consulta_completa__11[[#This Row],[14 - Inst. Atuando no Local]]),0)</f>
        <v>0</v>
      </c>
      <c r="CV766" s="86" t="str">
        <f t="shared" si="367"/>
        <v/>
      </c>
      <c r="CW766" s="86">
        <f>IFERROR(FIND("IBAMA",consulta_completa__11[[#This Row],[14 - Inst. Atuando no Local]]),0)</f>
        <v>0</v>
      </c>
      <c r="CX766" s="86" t="str">
        <f t="shared" si="368"/>
        <v/>
      </c>
      <c r="CY766" s="86" t="str">
        <f>IF(consulta_completa__11[[#This Row],[14 - Inst. Atuando no Local]]="","X","")</f>
        <v/>
      </c>
      <c r="CZ766" s="86">
        <f>IFERROR(FIND("OUTRA (S)",consulta_completa__11[[#This Row],[14 - Inst. Atuando no Local]]),0)</f>
        <v>0</v>
      </c>
      <c r="DA766" s="86" t="str">
        <f t="shared" si="369"/>
        <v/>
      </c>
      <c r="DB766" s="37" t="str">
        <f t="shared" si="370"/>
        <v>Sim</v>
      </c>
      <c r="DC766" s="37" t="str">
        <f t="shared" si="371"/>
        <v>Não</v>
      </c>
      <c r="DD766" s="37" t="str">
        <f t="shared" si="372"/>
        <v>Sim</v>
      </c>
      <c r="DE766" s="89" t="str">
        <f t="shared" si="374"/>
        <v/>
      </c>
    </row>
    <row r="767" spans="1:109">
      <c r="A767" s="15">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4">
        <f>IFERROR(FIND("Óbitos/feridos",consulta_completa__11[[#This Row],[13 - Ocorrências/Ambientes Atingidos]]),0)</f>
        <v>0</v>
      </c>
      <c r="AY767" s="85" t="str">
        <f t="shared" si="344"/>
        <v/>
      </c>
      <c r="AZ767" s="84">
        <f>IFERROR(FIND("População afetada/evacuada",consulta_completa__11[[#This Row],[13 - Ocorrências/Ambientes Atingidos]]),0)</f>
        <v>0</v>
      </c>
      <c r="BA767" s="84" t="str">
        <f t="shared" si="345"/>
        <v/>
      </c>
      <c r="BB767" s="84">
        <f>IFERROR(FIND("Suspensão de abastecimento de água",consulta_completa__11[[#This Row],[13 - Ocorrências/Ambientes Atingidos]]),0)</f>
        <v>0</v>
      </c>
      <c r="BC767" s="85" t="str">
        <f t="shared" si="373"/>
        <v/>
      </c>
      <c r="BD767" s="84">
        <f>IFERROR(FIND("Rio/córrego",consulta_completa__11[[#This Row],[13 - Ocorrências/Ambientes Atingidos]]),0)</f>
        <v>0</v>
      </c>
      <c r="BE767" s="85" t="str">
        <f t="shared" si="346"/>
        <v/>
      </c>
      <c r="BF767" s="84">
        <f>IFERROR(FIND("Lago",consulta_completa__11[[#This Row],[13 - Ocorrências/Ambientes Atingidos]]),0)</f>
        <v>0</v>
      </c>
      <c r="BG767" s="85" t="str">
        <f t="shared" si="347"/>
        <v/>
      </c>
      <c r="BH767" s="84">
        <f>IFERROR(FIND("Mar",consulta_completa__11[[#This Row],[13 - Ocorrências/Ambientes Atingidos]]),0)</f>
        <v>0</v>
      </c>
      <c r="BI767" s="85" t="str">
        <f t="shared" si="348"/>
        <v/>
      </c>
      <c r="BJ767" s="84">
        <f>IFERROR(FIND("Praia",consulta_completa__11[[#This Row],[13 - Ocorrências/Ambientes Atingidos]]),0)</f>
        <v>0</v>
      </c>
      <c r="BK767" s="85" t="str">
        <f t="shared" si="349"/>
        <v/>
      </c>
      <c r="BL767" s="84">
        <f>IFERROR(FIND("Solo",consulta_completa__11[[#This Row],[13 - Ocorrências/Ambientes Atingidos]]),0)</f>
        <v>0</v>
      </c>
      <c r="BM767" s="85" t="str">
        <f t="shared" si="350"/>
        <v/>
      </c>
      <c r="BN767" s="84">
        <f>IFERROR(FIND("Águas subterrâneas",consulta_completa__11[[#This Row],[13 - Ocorrências/Ambientes Atingidos]]),0)</f>
        <v>0</v>
      </c>
      <c r="BO767" s="85" t="str">
        <f t="shared" si="351"/>
        <v/>
      </c>
      <c r="BP767" s="84">
        <f>IFERROR(FIND("Atmosfera",consulta_completa__11[[#This Row],[13 - Ocorrências/Ambientes Atingidos]]),0)</f>
        <v>0</v>
      </c>
      <c r="BQ767" s="85" t="str">
        <f t="shared" si="352"/>
        <v/>
      </c>
      <c r="BR767" s="84">
        <f>IFERROR(FIND("Flora",consulta_completa__11[[#This Row],[13 - Ocorrências/Ambientes Atingidos]]),0)</f>
        <v>0</v>
      </c>
      <c r="BS767" s="85" t="str">
        <f t="shared" si="353"/>
        <v/>
      </c>
      <c r="BT767" s="84">
        <f>IFERROR(FIND("Fauna",consulta_completa__11[[#This Row],[13 - Ocorrências/Ambientes Atingidos]]),0)</f>
        <v>0</v>
      </c>
      <c r="BU767" s="85" t="str">
        <f t="shared" si="354"/>
        <v/>
      </c>
      <c r="BV767" s="84">
        <f>IFERROR(FIND("UC federal",consulta_completa__11[[#This Row],[13 - Ocorrências/Ambientes Atingidos]]),0)</f>
        <v>0</v>
      </c>
      <c r="BW767" s="85" t="str">
        <f t="shared" si="355"/>
        <v/>
      </c>
      <c r="BX767" s="84">
        <f>IFERROR(FIND("UC estadual/municipal",consulta_completa__11[[#This Row],[13 - Ocorrências/Ambientes Atingidos]]),0)</f>
        <v>0</v>
      </c>
      <c r="BY767" s="85" t="str">
        <f t="shared" si="356"/>
        <v/>
      </c>
      <c r="BZ767" s="84">
        <f>IFERROR(FIND("Outro(s)",consulta_completa__11[[#This Row],[13 - Ocorrências/Ambientes Atingidos]]),0)</f>
        <v>1</v>
      </c>
      <c r="CA767" s="85" t="str">
        <f t="shared" si="357"/>
        <v>X</v>
      </c>
      <c r="CB767" s="84">
        <f>IFERROR(FIND("Sem dano",consulta_completa__11[[#This Row],[13 - Ocorrências/Ambientes Atingidos]]),0)</f>
        <v>0</v>
      </c>
      <c r="CC767" s="85" t="str">
        <f t="shared" si="358"/>
        <v/>
      </c>
      <c r="CD767" s="84" t="str">
        <f>IF(consulta_completa__11[[#This Row],[13 - Ocorrências/Ambientes Atingidos]]="","X","")</f>
        <v/>
      </c>
      <c r="CE767" s="86">
        <f>IFERROR(FIND("IBAMA",consulta_completa__11[[#This Row],[14 - Inst. Atuando no Local]]),0)</f>
        <v>0</v>
      </c>
      <c r="CF767" s="86" t="str">
        <f t="shared" si="359"/>
        <v/>
      </c>
      <c r="CG767" s="86">
        <f>IFERROR(FIND("OEMA",consulta_completa__11[[#This Row],[14 - Inst. Atuando no Local]]),0)</f>
        <v>0</v>
      </c>
      <c r="CH767" s="86" t="str">
        <f t="shared" si="360"/>
        <v/>
      </c>
      <c r="CI767" s="86">
        <f>IFERROR(FIND("DEFESA CIVIL",consulta_completa__11[[#This Row],[14 - Inst. Atuando no Local]]),0)</f>
        <v>0</v>
      </c>
      <c r="CJ767" s="86" t="str">
        <f t="shared" si="361"/>
        <v/>
      </c>
      <c r="CK767" s="86">
        <f>IFERROR(FIND("CORPO DE BOMBEIROS",consulta_completa__11[[#This Row],[14 - Inst. Atuando no Local]]),0)</f>
        <v>0</v>
      </c>
      <c r="CL767" s="86" t="str">
        <f t="shared" si="362"/>
        <v/>
      </c>
      <c r="CM767" s="86">
        <f>IFERROR(FIND("POLÍCIA RODOVIÁRIA",consulta_completa__11[[#This Row],[14 - Inst. Atuando no Local]]),0)</f>
        <v>0</v>
      </c>
      <c r="CN767" s="86" t="str">
        <f t="shared" si="363"/>
        <v/>
      </c>
      <c r="CO767" s="86">
        <f>IFERROR(FIND("POLÍCIA MILITAR",consulta_completa__11[[#This Row],[14 - Inst. Atuando no Local]]),0)</f>
        <v>0</v>
      </c>
      <c r="CP767" s="86" t="str">
        <f t="shared" si="364"/>
        <v/>
      </c>
      <c r="CQ767" s="86">
        <f>IFERROR(FIND("POLÍCIA CIVIL",consulta_completa__11[[#This Row],[14 - Inst. Atuando no Local]]),0)</f>
        <v>0</v>
      </c>
      <c r="CR767" s="86" t="str">
        <f t="shared" si="365"/>
        <v/>
      </c>
      <c r="CS767" s="86">
        <f>IFERROR(FIND("MARINHA DO BRASIL",consulta_completa__11[[#This Row],[14 - Inst. Atuando no Local]]),0)</f>
        <v>0</v>
      </c>
      <c r="CT767" s="86" t="str">
        <f t="shared" si="366"/>
        <v/>
      </c>
      <c r="CU767" s="86">
        <f>IFERROR(FIND("EMPRESA ESPECIALIZADA EM ATENDIMENTO",consulta_completa__11[[#This Row],[14 - Inst. Atuando no Local]]),0)</f>
        <v>0</v>
      </c>
      <c r="CV767" s="86" t="str">
        <f t="shared" si="367"/>
        <v/>
      </c>
      <c r="CW767" s="86">
        <f>IFERROR(FIND("IBAMA",consulta_completa__11[[#This Row],[14 - Inst. Atuando no Local]]),0)</f>
        <v>0</v>
      </c>
      <c r="CX767" s="86" t="str">
        <f t="shared" si="368"/>
        <v/>
      </c>
      <c r="CY767" s="86" t="str">
        <f>IF(consulta_completa__11[[#This Row],[14 - Inst. Atuando no Local]]="","X","")</f>
        <v/>
      </c>
      <c r="CZ767" s="86">
        <f>IFERROR(FIND("OUTRA (S)",consulta_completa__11[[#This Row],[14 - Inst. Atuando no Local]]),0)</f>
        <v>0</v>
      </c>
      <c r="DA767" s="86" t="str">
        <f t="shared" si="369"/>
        <v/>
      </c>
      <c r="DB767" s="37" t="str">
        <f t="shared" si="370"/>
        <v>Sim</v>
      </c>
      <c r="DC767" s="37" t="str">
        <f t="shared" si="371"/>
        <v>Não</v>
      </c>
      <c r="DD767" s="37" t="str">
        <f t="shared" si="372"/>
        <v>Sim</v>
      </c>
      <c r="DE767" s="89" t="str">
        <f t="shared" si="374"/>
        <v/>
      </c>
    </row>
    <row r="768" spans="1:109">
      <c r="A768" s="15">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4">
        <f>IFERROR(FIND("Óbitos/feridos",consulta_completa__11[[#This Row],[13 - Ocorrências/Ambientes Atingidos]]),0)</f>
        <v>0</v>
      </c>
      <c r="AY768" s="85" t="str">
        <f t="shared" si="344"/>
        <v/>
      </c>
      <c r="AZ768" s="84">
        <f>IFERROR(FIND("População afetada/evacuada",consulta_completa__11[[#This Row],[13 - Ocorrências/Ambientes Atingidos]]),0)</f>
        <v>0</v>
      </c>
      <c r="BA768" s="84" t="str">
        <f t="shared" si="345"/>
        <v/>
      </c>
      <c r="BB768" s="84">
        <f>IFERROR(FIND("Suspensão de abastecimento de água",consulta_completa__11[[#This Row],[13 - Ocorrências/Ambientes Atingidos]]),0)</f>
        <v>0</v>
      </c>
      <c r="BC768" s="85" t="str">
        <f t="shared" si="373"/>
        <v/>
      </c>
      <c r="BD768" s="84">
        <f>IFERROR(FIND("Rio/córrego",consulta_completa__11[[#This Row],[13 - Ocorrências/Ambientes Atingidos]]),0)</f>
        <v>0</v>
      </c>
      <c r="BE768" s="85" t="str">
        <f t="shared" si="346"/>
        <v/>
      </c>
      <c r="BF768" s="84">
        <f>IFERROR(FIND("Lago",consulta_completa__11[[#This Row],[13 - Ocorrências/Ambientes Atingidos]]),0)</f>
        <v>0</v>
      </c>
      <c r="BG768" s="85" t="str">
        <f t="shared" si="347"/>
        <v/>
      </c>
      <c r="BH768" s="84">
        <f>IFERROR(FIND("Mar",consulta_completa__11[[#This Row],[13 - Ocorrências/Ambientes Atingidos]]),0)</f>
        <v>1</v>
      </c>
      <c r="BI768" s="85" t="str">
        <f t="shared" si="348"/>
        <v>X</v>
      </c>
      <c r="BJ768" s="84">
        <f>IFERROR(FIND("Praia",consulta_completa__11[[#This Row],[13 - Ocorrências/Ambientes Atingidos]]),0)</f>
        <v>0</v>
      </c>
      <c r="BK768" s="85" t="str">
        <f t="shared" si="349"/>
        <v/>
      </c>
      <c r="BL768" s="84">
        <f>IFERROR(FIND("Solo",consulta_completa__11[[#This Row],[13 - Ocorrências/Ambientes Atingidos]]),0)</f>
        <v>0</v>
      </c>
      <c r="BM768" s="85" t="str">
        <f t="shared" si="350"/>
        <v/>
      </c>
      <c r="BN768" s="84">
        <f>IFERROR(FIND("Águas subterrâneas",consulta_completa__11[[#This Row],[13 - Ocorrências/Ambientes Atingidos]]),0)</f>
        <v>0</v>
      </c>
      <c r="BO768" s="85" t="str">
        <f t="shared" si="351"/>
        <v/>
      </c>
      <c r="BP768" s="84">
        <f>IFERROR(FIND("Atmosfera",consulta_completa__11[[#This Row],[13 - Ocorrências/Ambientes Atingidos]]),0)</f>
        <v>0</v>
      </c>
      <c r="BQ768" s="85" t="str">
        <f t="shared" si="352"/>
        <v/>
      </c>
      <c r="BR768" s="84">
        <f>IFERROR(FIND("Flora",consulta_completa__11[[#This Row],[13 - Ocorrências/Ambientes Atingidos]]),0)</f>
        <v>0</v>
      </c>
      <c r="BS768" s="85" t="str">
        <f t="shared" si="353"/>
        <v/>
      </c>
      <c r="BT768" s="84">
        <f>IFERROR(FIND("Fauna",consulta_completa__11[[#This Row],[13 - Ocorrências/Ambientes Atingidos]]),0)</f>
        <v>0</v>
      </c>
      <c r="BU768" s="85" t="str">
        <f t="shared" si="354"/>
        <v/>
      </c>
      <c r="BV768" s="84">
        <f>IFERROR(FIND("UC federal",consulta_completa__11[[#This Row],[13 - Ocorrências/Ambientes Atingidos]]),0)</f>
        <v>0</v>
      </c>
      <c r="BW768" s="85" t="str">
        <f t="shared" si="355"/>
        <v/>
      </c>
      <c r="BX768" s="84">
        <f>IFERROR(FIND("UC estadual/municipal",consulta_completa__11[[#This Row],[13 - Ocorrências/Ambientes Atingidos]]),0)</f>
        <v>0</v>
      </c>
      <c r="BY768" s="85" t="str">
        <f t="shared" si="356"/>
        <v/>
      </c>
      <c r="BZ768" s="84">
        <f>IFERROR(FIND("Outro(s)",consulta_completa__11[[#This Row],[13 - Ocorrências/Ambientes Atingidos]]),0)</f>
        <v>0</v>
      </c>
      <c r="CA768" s="85" t="str">
        <f t="shared" si="357"/>
        <v/>
      </c>
      <c r="CB768" s="84">
        <f>IFERROR(FIND("Sem dano",consulta_completa__11[[#This Row],[13 - Ocorrências/Ambientes Atingidos]]),0)</f>
        <v>0</v>
      </c>
      <c r="CC768" s="85" t="str">
        <f t="shared" si="358"/>
        <v/>
      </c>
      <c r="CD768" s="84" t="str">
        <f>IF(consulta_completa__11[[#This Row],[13 - Ocorrências/Ambientes Atingidos]]="","X","")</f>
        <v/>
      </c>
      <c r="CE768" s="86">
        <f>IFERROR(FIND("IBAMA",consulta_completa__11[[#This Row],[14 - Inst. Atuando no Local]]),0)</f>
        <v>0</v>
      </c>
      <c r="CF768" s="86" t="str">
        <f t="shared" si="359"/>
        <v/>
      </c>
      <c r="CG768" s="86">
        <f>IFERROR(FIND("OEMA",consulta_completa__11[[#This Row],[14 - Inst. Atuando no Local]]),0)</f>
        <v>0</v>
      </c>
      <c r="CH768" s="86" t="str">
        <f t="shared" si="360"/>
        <v/>
      </c>
      <c r="CI768" s="86">
        <f>IFERROR(FIND("DEFESA CIVIL",consulta_completa__11[[#This Row],[14 - Inst. Atuando no Local]]),0)</f>
        <v>0</v>
      </c>
      <c r="CJ768" s="86" t="str">
        <f t="shared" si="361"/>
        <v/>
      </c>
      <c r="CK768" s="86">
        <f>IFERROR(FIND("CORPO DE BOMBEIROS",consulta_completa__11[[#This Row],[14 - Inst. Atuando no Local]]),0)</f>
        <v>0</v>
      </c>
      <c r="CL768" s="86" t="str">
        <f t="shared" si="362"/>
        <v/>
      </c>
      <c r="CM768" s="86">
        <f>IFERROR(FIND("POLÍCIA RODOVIÁRIA",consulta_completa__11[[#This Row],[14 - Inst. Atuando no Local]]),0)</f>
        <v>0</v>
      </c>
      <c r="CN768" s="86" t="str">
        <f t="shared" si="363"/>
        <v/>
      </c>
      <c r="CO768" s="86">
        <f>IFERROR(FIND("POLÍCIA MILITAR",consulta_completa__11[[#This Row],[14 - Inst. Atuando no Local]]),0)</f>
        <v>0</v>
      </c>
      <c r="CP768" s="86" t="str">
        <f t="shared" si="364"/>
        <v/>
      </c>
      <c r="CQ768" s="86">
        <f>IFERROR(FIND("POLÍCIA CIVIL",consulta_completa__11[[#This Row],[14 - Inst. Atuando no Local]]),0)</f>
        <v>0</v>
      </c>
      <c r="CR768" s="86" t="str">
        <f t="shared" si="365"/>
        <v/>
      </c>
      <c r="CS768" s="86">
        <f>IFERROR(FIND("MARINHA DO BRASIL",consulta_completa__11[[#This Row],[14 - Inst. Atuando no Local]]),0)</f>
        <v>0</v>
      </c>
      <c r="CT768" s="86" t="str">
        <f t="shared" si="366"/>
        <v/>
      </c>
      <c r="CU768" s="86">
        <f>IFERROR(FIND("EMPRESA ESPECIALIZADA EM ATENDIMENTO",consulta_completa__11[[#This Row],[14 - Inst. Atuando no Local]]),0)</f>
        <v>0</v>
      </c>
      <c r="CV768" s="86" t="str">
        <f t="shared" si="367"/>
        <v/>
      </c>
      <c r="CW768" s="86">
        <f>IFERROR(FIND("IBAMA",consulta_completa__11[[#This Row],[14 - Inst. Atuando no Local]]),0)</f>
        <v>0</v>
      </c>
      <c r="CX768" s="86" t="str">
        <f t="shared" si="368"/>
        <v/>
      </c>
      <c r="CY768" s="86" t="str">
        <f>IF(consulta_completa__11[[#This Row],[14 - Inst. Atuando no Local]]="","X","")</f>
        <v/>
      </c>
      <c r="CZ768" s="86">
        <f>IFERROR(FIND("OUTRA (S)",consulta_completa__11[[#This Row],[14 - Inst. Atuando no Local]]),0)</f>
        <v>0</v>
      </c>
      <c r="DA768" s="86" t="str">
        <f t="shared" si="369"/>
        <v/>
      </c>
      <c r="DB768" s="37" t="str">
        <f t="shared" si="370"/>
        <v>Sim</v>
      </c>
      <c r="DC768" s="37" t="str">
        <f t="shared" si="371"/>
        <v>Não</v>
      </c>
      <c r="DD768" s="37" t="str">
        <f t="shared" si="372"/>
        <v>Sim</v>
      </c>
      <c r="DE768" s="89" t="str">
        <f t="shared" si="374"/>
        <v/>
      </c>
    </row>
    <row r="769" spans="1:109">
      <c r="A769" s="15">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4">
        <f>IFERROR(FIND("Óbitos/feridos",consulta_completa__11[[#This Row],[13 - Ocorrências/Ambientes Atingidos]]),0)</f>
        <v>0</v>
      </c>
      <c r="AY769" s="85" t="str">
        <f t="shared" si="344"/>
        <v/>
      </c>
      <c r="AZ769" s="84">
        <f>IFERROR(FIND("População afetada/evacuada",consulta_completa__11[[#This Row],[13 - Ocorrências/Ambientes Atingidos]]),0)</f>
        <v>0</v>
      </c>
      <c r="BA769" s="84" t="str">
        <f t="shared" si="345"/>
        <v/>
      </c>
      <c r="BB769" s="84">
        <f>IFERROR(FIND("Suspensão de abastecimento de água",consulta_completa__11[[#This Row],[13 - Ocorrências/Ambientes Atingidos]]),0)</f>
        <v>0</v>
      </c>
      <c r="BC769" s="85" t="str">
        <f t="shared" si="373"/>
        <v/>
      </c>
      <c r="BD769" s="84">
        <f>IFERROR(FIND("Rio/córrego",consulta_completa__11[[#This Row],[13 - Ocorrências/Ambientes Atingidos]]),0)</f>
        <v>0</v>
      </c>
      <c r="BE769" s="85" t="str">
        <f t="shared" si="346"/>
        <v/>
      </c>
      <c r="BF769" s="84">
        <f>IFERROR(FIND("Lago",consulta_completa__11[[#This Row],[13 - Ocorrências/Ambientes Atingidos]]),0)</f>
        <v>0</v>
      </c>
      <c r="BG769" s="85" t="str">
        <f t="shared" si="347"/>
        <v/>
      </c>
      <c r="BH769" s="84">
        <f>IFERROR(FIND("Mar",consulta_completa__11[[#This Row],[13 - Ocorrências/Ambientes Atingidos]]),0)</f>
        <v>0</v>
      </c>
      <c r="BI769" s="85" t="str">
        <f t="shared" si="348"/>
        <v/>
      </c>
      <c r="BJ769" s="84">
        <f>IFERROR(FIND("Praia",consulta_completa__11[[#This Row],[13 - Ocorrências/Ambientes Atingidos]]),0)</f>
        <v>0</v>
      </c>
      <c r="BK769" s="85" t="str">
        <f t="shared" si="349"/>
        <v/>
      </c>
      <c r="BL769" s="84">
        <f>IFERROR(FIND("Solo",consulta_completa__11[[#This Row],[13 - Ocorrências/Ambientes Atingidos]]),0)</f>
        <v>1</v>
      </c>
      <c r="BM769" s="85" t="str">
        <f t="shared" si="350"/>
        <v>X</v>
      </c>
      <c r="BN769" s="84">
        <f>IFERROR(FIND("Águas subterrâneas",consulta_completa__11[[#This Row],[13 - Ocorrências/Ambientes Atingidos]]),0)</f>
        <v>0</v>
      </c>
      <c r="BO769" s="85" t="str">
        <f t="shared" si="351"/>
        <v/>
      </c>
      <c r="BP769" s="84">
        <f>IFERROR(FIND("Atmosfera",consulta_completa__11[[#This Row],[13 - Ocorrências/Ambientes Atingidos]]),0)</f>
        <v>0</v>
      </c>
      <c r="BQ769" s="85" t="str">
        <f t="shared" si="352"/>
        <v/>
      </c>
      <c r="BR769" s="84">
        <f>IFERROR(FIND("Flora",consulta_completa__11[[#This Row],[13 - Ocorrências/Ambientes Atingidos]]),0)</f>
        <v>0</v>
      </c>
      <c r="BS769" s="85" t="str">
        <f t="shared" si="353"/>
        <v/>
      </c>
      <c r="BT769" s="84">
        <f>IFERROR(FIND("Fauna",consulta_completa__11[[#This Row],[13 - Ocorrências/Ambientes Atingidos]]),0)</f>
        <v>0</v>
      </c>
      <c r="BU769" s="85" t="str">
        <f t="shared" si="354"/>
        <v/>
      </c>
      <c r="BV769" s="84">
        <f>IFERROR(FIND("UC federal",consulta_completa__11[[#This Row],[13 - Ocorrências/Ambientes Atingidos]]),0)</f>
        <v>0</v>
      </c>
      <c r="BW769" s="85" t="str">
        <f t="shared" si="355"/>
        <v/>
      </c>
      <c r="BX769" s="84">
        <f>IFERROR(FIND("UC estadual/municipal",consulta_completa__11[[#This Row],[13 - Ocorrências/Ambientes Atingidos]]),0)</f>
        <v>0</v>
      </c>
      <c r="BY769" s="85" t="str">
        <f t="shared" si="356"/>
        <v/>
      </c>
      <c r="BZ769" s="84">
        <f>IFERROR(FIND("Outro(s)",consulta_completa__11[[#This Row],[13 - Ocorrências/Ambientes Atingidos]]),0)</f>
        <v>0</v>
      </c>
      <c r="CA769" s="85" t="str">
        <f t="shared" si="357"/>
        <v/>
      </c>
      <c r="CB769" s="84">
        <f>IFERROR(FIND("Sem dano",consulta_completa__11[[#This Row],[13 - Ocorrências/Ambientes Atingidos]]),0)</f>
        <v>0</v>
      </c>
      <c r="CC769" s="85" t="str">
        <f t="shared" si="358"/>
        <v/>
      </c>
      <c r="CD769" s="84" t="str">
        <f>IF(consulta_completa__11[[#This Row],[13 - Ocorrências/Ambientes Atingidos]]="","X","")</f>
        <v/>
      </c>
      <c r="CE769" s="86">
        <f>IFERROR(FIND("IBAMA",consulta_completa__11[[#This Row],[14 - Inst. Atuando no Local]]),0)</f>
        <v>0</v>
      </c>
      <c r="CF769" s="86" t="str">
        <f t="shared" si="359"/>
        <v/>
      </c>
      <c r="CG769" s="86">
        <f>IFERROR(FIND("OEMA",consulta_completa__11[[#This Row],[14 - Inst. Atuando no Local]]),0)</f>
        <v>0</v>
      </c>
      <c r="CH769" s="86" t="str">
        <f t="shared" si="360"/>
        <v/>
      </c>
      <c r="CI769" s="86">
        <f>IFERROR(FIND("DEFESA CIVIL",consulta_completa__11[[#This Row],[14 - Inst. Atuando no Local]]),0)</f>
        <v>0</v>
      </c>
      <c r="CJ769" s="86" t="str">
        <f t="shared" si="361"/>
        <v/>
      </c>
      <c r="CK769" s="86">
        <f>IFERROR(FIND("CORPO DE BOMBEIROS",consulta_completa__11[[#This Row],[14 - Inst. Atuando no Local]]),0)</f>
        <v>0</v>
      </c>
      <c r="CL769" s="86" t="str">
        <f t="shared" si="362"/>
        <v/>
      </c>
      <c r="CM769" s="86">
        <f>IFERROR(FIND("POLÍCIA RODOVIÁRIA",consulta_completa__11[[#This Row],[14 - Inst. Atuando no Local]]),0)</f>
        <v>0</v>
      </c>
      <c r="CN769" s="86" t="str">
        <f t="shared" si="363"/>
        <v/>
      </c>
      <c r="CO769" s="86">
        <f>IFERROR(FIND("POLÍCIA MILITAR",consulta_completa__11[[#This Row],[14 - Inst. Atuando no Local]]),0)</f>
        <v>0</v>
      </c>
      <c r="CP769" s="86" t="str">
        <f t="shared" si="364"/>
        <v/>
      </c>
      <c r="CQ769" s="86">
        <f>IFERROR(FIND("POLÍCIA CIVIL",consulta_completa__11[[#This Row],[14 - Inst. Atuando no Local]]),0)</f>
        <v>0</v>
      </c>
      <c r="CR769" s="86" t="str">
        <f t="shared" si="365"/>
        <v/>
      </c>
      <c r="CS769" s="86">
        <f>IFERROR(FIND("MARINHA DO BRASIL",consulta_completa__11[[#This Row],[14 - Inst. Atuando no Local]]),0)</f>
        <v>0</v>
      </c>
      <c r="CT769" s="86" t="str">
        <f t="shared" si="366"/>
        <v/>
      </c>
      <c r="CU769" s="86">
        <f>IFERROR(FIND("EMPRESA ESPECIALIZADA EM ATENDIMENTO",consulta_completa__11[[#This Row],[14 - Inst. Atuando no Local]]),0)</f>
        <v>0</v>
      </c>
      <c r="CV769" s="86" t="str">
        <f t="shared" si="367"/>
        <v/>
      </c>
      <c r="CW769" s="86">
        <f>IFERROR(FIND("IBAMA",consulta_completa__11[[#This Row],[14 - Inst. Atuando no Local]]),0)</f>
        <v>0</v>
      </c>
      <c r="CX769" s="86" t="str">
        <f t="shared" si="368"/>
        <v/>
      </c>
      <c r="CY769" s="86" t="str">
        <f>IF(consulta_completa__11[[#This Row],[14 - Inst. Atuando no Local]]="","X","")</f>
        <v/>
      </c>
      <c r="CZ769" s="86">
        <f>IFERROR(FIND("OUTRA (S)",consulta_completa__11[[#This Row],[14 - Inst. Atuando no Local]]),0)</f>
        <v>0</v>
      </c>
      <c r="DA769" s="86" t="str">
        <f t="shared" si="369"/>
        <v/>
      </c>
      <c r="DB769" s="37" t="str">
        <f t="shared" si="370"/>
        <v>Sim</v>
      </c>
      <c r="DC769" s="37" t="str">
        <f t="shared" si="371"/>
        <v>Não</v>
      </c>
      <c r="DD769" s="37" t="str">
        <f t="shared" si="372"/>
        <v>Sim</v>
      </c>
      <c r="DE769" s="89" t="str">
        <f t="shared" si="374"/>
        <v/>
      </c>
    </row>
    <row r="770" spans="1:109">
      <c r="A770" s="15">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4">
        <f>IFERROR(FIND("Óbitos/feridos",consulta_completa__11[[#This Row],[13 - Ocorrências/Ambientes Atingidos]]),0)</f>
        <v>0</v>
      </c>
      <c r="AY770" s="85" t="str">
        <f t="shared" si="344"/>
        <v/>
      </c>
      <c r="AZ770" s="84">
        <f>IFERROR(FIND("População afetada/evacuada",consulta_completa__11[[#This Row],[13 - Ocorrências/Ambientes Atingidos]]),0)</f>
        <v>0</v>
      </c>
      <c r="BA770" s="84" t="str">
        <f t="shared" si="345"/>
        <v/>
      </c>
      <c r="BB770" s="84">
        <f>IFERROR(FIND("Suspensão de abastecimento de água",consulta_completa__11[[#This Row],[13 - Ocorrências/Ambientes Atingidos]]),0)</f>
        <v>0</v>
      </c>
      <c r="BC770" s="85" t="str">
        <f t="shared" si="373"/>
        <v/>
      </c>
      <c r="BD770" s="84">
        <f>IFERROR(FIND("Rio/córrego",consulta_completa__11[[#This Row],[13 - Ocorrências/Ambientes Atingidos]]),0)</f>
        <v>0</v>
      </c>
      <c r="BE770" s="85" t="str">
        <f t="shared" si="346"/>
        <v/>
      </c>
      <c r="BF770" s="84">
        <f>IFERROR(FIND("Lago",consulta_completa__11[[#This Row],[13 - Ocorrências/Ambientes Atingidos]]),0)</f>
        <v>0</v>
      </c>
      <c r="BG770" s="85" t="str">
        <f t="shared" si="347"/>
        <v/>
      </c>
      <c r="BH770" s="84">
        <f>IFERROR(FIND("Mar",consulta_completa__11[[#This Row],[13 - Ocorrências/Ambientes Atingidos]]),0)</f>
        <v>0</v>
      </c>
      <c r="BI770" s="85" t="str">
        <f t="shared" si="348"/>
        <v/>
      </c>
      <c r="BJ770" s="84">
        <f>IFERROR(FIND("Praia",consulta_completa__11[[#This Row],[13 - Ocorrências/Ambientes Atingidos]]),0)</f>
        <v>0</v>
      </c>
      <c r="BK770" s="85" t="str">
        <f t="shared" si="349"/>
        <v/>
      </c>
      <c r="BL770" s="84">
        <f>IFERROR(FIND("Solo",consulta_completa__11[[#This Row],[13 - Ocorrências/Ambientes Atingidos]]),0)</f>
        <v>1</v>
      </c>
      <c r="BM770" s="85" t="str">
        <f t="shared" si="350"/>
        <v>X</v>
      </c>
      <c r="BN770" s="84">
        <f>IFERROR(FIND("Águas subterrâneas",consulta_completa__11[[#This Row],[13 - Ocorrências/Ambientes Atingidos]]),0)</f>
        <v>0</v>
      </c>
      <c r="BO770" s="85" t="str">
        <f t="shared" si="351"/>
        <v/>
      </c>
      <c r="BP770" s="84">
        <f>IFERROR(FIND("Atmosfera",consulta_completa__11[[#This Row],[13 - Ocorrências/Ambientes Atingidos]]),0)</f>
        <v>0</v>
      </c>
      <c r="BQ770" s="85" t="str">
        <f t="shared" si="352"/>
        <v/>
      </c>
      <c r="BR770" s="84">
        <f>IFERROR(FIND("Flora",consulta_completa__11[[#This Row],[13 - Ocorrências/Ambientes Atingidos]]),0)</f>
        <v>0</v>
      </c>
      <c r="BS770" s="85" t="str">
        <f t="shared" si="353"/>
        <v/>
      </c>
      <c r="BT770" s="84">
        <f>IFERROR(FIND("Fauna",consulta_completa__11[[#This Row],[13 - Ocorrências/Ambientes Atingidos]]),0)</f>
        <v>0</v>
      </c>
      <c r="BU770" s="85" t="str">
        <f t="shared" si="354"/>
        <v/>
      </c>
      <c r="BV770" s="84">
        <f>IFERROR(FIND("UC federal",consulta_completa__11[[#This Row],[13 - Ocorrências/Ambientes Atingidos]]),0)</f>
        <v>0</v>
      </c>
      <c r="BW770" s="85" t="str">
        <f t="shared" si="355"/>
        <v/>
      </c>
      <c r="BX770" s="84">
        <f>IFERROR(FIND("UC estadual/municipal",consulta_completa__11[[#This Row],[13 - Ocorrências/Ambientes Atingidos]]),0)</f>
        <v>0</v>
      </c>
      <c r="BY770" s="85" t="str">
        <f t="shared" si="356"/>
        <v/>
      </c>
      <c r="BZ770" s="84">
        <f>IFERROR(FIND("Outro(s)",consulta_completa__11[[#This Row],[13 - Ocorrências/Ambientes Atingidos]]),0)</f>
        <v>0</v>
      </c>
      <c r="CA770" s="85" t="str">
        <f t="shared" si="357"/>
        <v/>
      </c>
      <c r="CB770" s="84">
        <f>IFERROR(FIND("Sem dano",consulta_completa__11[[#This Row],[13 - Ocorrências/Ambientes Atingidos]]),0)</f>
        <v>0</v>
      </c>
      <c r="CC770" s="85" t="str">
        <f t="shared" si="358"/>
        <v/>
      </c>
      <c r="CD770" s="84" t="str">
        <f>IF(consulta_completa__11[[#This Row],[13 - Ocorrências/Ambientes Atingidos]]="","X","")</f>
        <v/>
      </c>
      <c r="CE770" s="86">
        <f>IFERROR(FIND("IBAMA",consulta_completa__11[[#This Row],[14 - Inst. Atuando no Local]]),0)</f>
        <v>0</v>
      </c>
      <c r="CF770" s="86" t="str">
        <f t="shared" si="359"/>
        <v/>
      </c>
      <c r="CG770" s="86">
        <f>IFERROR(FIND("OEMA",consulta_completa__11[[#This Row],[14 - Inst. Atuando no Local]]),0)</f>
        <v>0</v>
      </c>
      <c r="CH770" s="86" t="str">
        <f t="shared" si="360"/>
        <v/>
      </c>
      <c r="CI770" s="86">
        <f>IFERROR(FIND("DEFESA CIVIL",consulta_completa__11[[#This Row],[14 - Inst. Atuando no Local]]),0)</f>
        <v>0</v>
      </c>
      <c r="CJ770" s="86" t="str">
        <f t="shared" si="361"/>
        <v/>
      </c>
      <c r="CK770" s="86">
        <f>IFERROR(FIND("CORPO DE BOMBEIROS",consulta_completa__11[[#This Row],[14 - Inst. Atuando no Local]]),0)</f>
        <v>0</v>
      </c>
      <c r="CL770" s="86" t="str">
        <f t="shared" si="362"/>
        <v/>
      </c>
      <c r="CM770" s="86">
        <f>IFERROR(FIND("POLÍCIA RODOVIÁRIA",consulta_completa__11[[#This Row],[14 - Inst. Atuando no Local]]),0)</f>
        <v>0</v>
      </c>
      <c r="CN770" s="86" t="str">
        <f t="shared" si="363"/>
        <v/>
      </c>
      <c r="CO770" s="86">
        <f>IFERROR(FIND("POLÍCIA MILITAR",consulta_completa__11[[#This Row],[14 - Inst. Atuando no Local]]),0)</f>
        <v>0</v>
      </c>
      <c r="CP770" s="86" t="str">
        <f t="shared" si="364"/>
        <v/>
      </c>
      <c r="CQ770" s="86">
        <f>IFERROR(FIND("POLÍCIA CIVIL",consulta_completa__11[[#This Row],[14 - Inst. Atuando no Local]]),0)</f>
        <v>0</v>
      </c>
      <c r="CR770" s="86" t="str">
        <f t="shared" si="365"/>
        <v/>
      </c>
      <c r="CS770" s="86">
        <f>IFERROR(FIND("MARINHA DO BRASIL",consulta_completa__11[[#This Row],[14 - Inst. Atuando no Local]]),0)</f>
        <v>0</v>
      </c>
      <c r="CT770" s="86" t="str">
        <f t="shared" si="366"/>
        <v/>
      </c>
      <c r="CU770" s="86">
        <f>IFERROR(FIND("EMPRESA ESPECIALIZADA EM ATENDIMENTO",consulta_completa__11[[#This Row],[14 - Inst. Atuando no Local]]),0)</f>
        <v>0</v>
      </c>
      <c r="CV770" s="86" t="str">
        <f t="shared" si="367"/>
        <v/>
      </c>
      <c r="CW770" s="86">
        <f>IFERROR(FIND("IBAMA",consulta_completa__11[[#This Row],[14 - Inst. Atuando no Local]]),0)</f>
        <v>0</v>
      </c>
      <c r="CX770" s="86" t="str">
        <f t="shared" si="368"/>
        <v/>
      </c>
      <c r="CY770" s="86" t="str">
        <f>IF(consulta_completa__11[[#This Row],[14 - Inst. Atuando no Local]]="","X","")</f>
        <v/>
      </c>
      <c r="CZ770" s="86">
        <f>IFERROR(FIND("OUTRA (S)",consulta_completa__11[[#This Row],[14 - Inst. Atuando no Local]]),0)</f>
        <v>0</v>
      </c>
      <c r="DA770" s="86" t="str">
        <f t="shared" si="369"/>
        <v/>
      </c>
      <c r="DB770" s="37" t="str">
        <f t="shared" si="370"/>
        <v>Sim</v>
      </c>
      <c r="DC770" s="37" t="str">
        <f t="shared" si="371"/>
        <v>Não</v>
      </c>
      <c r="DD770" s="37" t="str">
        <f t="shared" si="372"/>
        <v>Sim</v>
      </c>
      <c r="DE770" s="89" t="str">
        <f t="shared" si="374"/>
        <v/>
      </c>
    </row>
    <row r="771" spans="1:109">
      <c r="A771" s="15">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4">
        <f>IFERROR(FIND("Óbitos/feridos",consulta_completa__11[[#This Row],[13 - Ocorrências/Ambientes Atingidos]]),0)</f>
        <v>0</v>
      </c>
      <c r="AY771" s="85" t="str">
        <f t="shared" ref="AY771:AY834" si="375">IF(AX771=0,"","X")</f>
        <v/>
      </c>
      <c r="AZ771" s="84">
        <f>IFERROR(FIND("População afetada/evacuada",consulta_completa__11[[#This Row],[13 - Ocorrências/Ambientes Atingidos]]),0)</f>
        <v>0</v>
      </c>
      <c r="BA771" s="84" t="str">
        <f t="shared" ref="BA771:BA834" si="376">IF(AZ771=0,"","X")</f>
        <v/>
      </c>
      <c r="BB771" s="84">
        <f>IFERROR(FIND("Suspensão de abastecimento de água",consulta_completa__11[[#This Row],[13 - Ocorrências/Ambientes Atingidos]]),0)</f>
        <v>0</v>
      </c>
      <c r="BC771" s="85" t="str">
        <f t="shared" si="373"/>
        <v/>
      </c>
      <c r="BD771" s="84">
        <f>IFERROR(FIND("Rio/córrego",consulta_completa__11[[#This Row],[13 - Ocorrências/Ambientes Atingidos]]),0)</f>
        <v>0</v>
      </c>
      <c r="BE771" s="85" t="str">
        <f t="shared" ref="BE771:BE834" si="377">IF(BD771=0,"","X")</f>
        <v/>
      </c>
      <c r="BF771" s="84">
        <f>IFERROR(FIND("Lago",consulta_completa__11[[#This Row],[13 - Ocorrências/Ambientes Atingidos]]),0)</f>
        <v>0</v>
      </c>
      <c r="BG771" s="85" t="str">
        <f t="shared" ref="BG771:BG834" si="378">IF(BF771=0,"","X")</f>
        <v/>
      </c>
      <c r="BH771" s="84">
        <f>IFERROR(FIND("Mar",consulta_completa__11[[#This Row],[13 - Ocorrências/Ambientes Atingidos]]),0)</f>
        <v>0</v>
      </c>
      <c r="BI771" s="85" t="str">
        <f t="shared" ref="BI771:BI834" si="379">IF(BH771=0,"","X")</f>
        <v/>
      </c>
      <c r="BJ771" s="84">
        <f>IFERROR(FIND("Praia",consulta_completa__11[[#This Row],[13 - Ocorrências/Ambientes Atingidos]]),0)</f>
        <v>0</v>
      </c>
      <c r="BK771" s="85" t="str">
        <f t="shared" ref="BK771:BK834" si="380">IF(BJ771=0,"","X")</f>
        <v/>
      </c>
      <c r="BL771" s="84">
        <f>IFERROR(FIND("Solo",consulta_completa__11[[#This Row],[13 - Ocorrências/Ambientes Atingidos]]),0)</f>
        <v>1</v>
      </c>
      <c r="BM771" s="85" t="str">
        <f t="shared" ref="BM771:BM834" si="381">IF(BL771=0,"","X")</f>
        <v>X</v>
      </c>
      <c r="BN771" s="84">
        <f>IFERROR(FIND("Águas subterrâneas",consulta_completa__11[[#This Row],[13 - Ocorrências/Ambientes Atingidos]]),0)</f>
        <v>0</v>
      </c>
      <c r="BO771" s="85" t="str">
        <f t="shared" ref="BO771:BO834" si="382">IF(BN771=0,"","X")</f>
        <v/>
      </c>
      <c r="BP771" s="84">
        <f>IFERROR(FIND("Atmosfera",consulta_completa__11[[#This Row],[13 - Ocorrências/Ambientes Atingidos]]),0)</f>
        <v>0</v>
      </c>
      <c r="BQ771" s="85" t="str">
        <f t="shared" ref="BQ771:BQ834" si="383">IF(BP771=0,"","X")</f>
        <v/>
      </c>
      <c r="BR771" s="84">
        <f>IFERROR(FIND("Flora",consulta_completa__11[[#This Row],[13 - Ocorrências/Ambientes Atingidos]]),0)</f>
        <v>0</v>
      </c>
      <c r="BS771" s="85" t="str">
        <f t="shared" ref="BS771:BS834" si="384">IF(BR771=0,"","X")</f>
        <v/>
      </c>
      <c r="BT771" s="84">
        <f>IFERROR(FIND("Fauna",consulta_completa__11[[#This Row],[13 - Ocorrências/Ambientes Atingidos]]),0)</f>
        <v>0</v>
      </c>
      <c r="BU771" s="85" t="str">
        <f t="shared" ref="BU771:BU834" si="385">IF(BT771=0,"","X")</f>
        <v/>
      </c>
      <c r="BV771" s="84">
        <f>IFERROR(FIND("UC federal",consulta_completa__11[[#This Row],[13 - Ocorrências/Ambientes Atingidos]]),0)</f>
        <v>0</v>
      </c>
      <c r="BW771" s="85" t="str">
        <f t="shared" ref="BW771:BW834" si="386">IF(BV771=0,"","X")</f>
        <v/>
      </c>
      <c r="BX771" s="84">
        <f>IFERROR(FIND("UC estadual/municipal",consulta_completa__11[[#This Row],[13 - Ocorrências/Ambientes Atingidos]]),0)</f>
        <v>0</v>
      </c>
      <c r="BY771" s="85" t="str">
        <f t="shared" ref="BY771:BY834" si="387">IF(BX771=0,"","X")</f>
        <v/>
      </c>
      <c r="BZ771" s="84">
        <f>IFERROR(FIND("Outro(s)",consulta_completa__11[[#This Row],[13 - Ocorrências/Ambientes Atingidos]]),0)</f>
        <v>0</v>
      </c>
      <c r="CA771" s="85" t="str">
        <f t="shared" ref="CA771:CA834" si="388">IF(BZ771=0,"","X")</f>
        <v/>
      </c>
      <c r="CB771" s="84">
        <f>IFERROR(FIND("Sem dano",consulta_completa__11[[#This Row],[13 - Ocorrências/Ambientes Atingidos]]),0)</f>
        <v>0</v>
      </c>
      <c r="CC771" s="85" t="str">
        <f t="shared" ref="CC771:CC834" si="389">IF(CB771=0,"","X")</f>
        <v/>
      </c>
      <c r="CD771" s="84" t="str">
        <f>IF(consulta_completa__11[[#This Row],[13 - Ocorrências/Ambientes Atingidos]]="","X","")</f>
        <v/>
      </c>
      <c r="CE771" s="86">
        <f>IFERROR(FIND("IBAMA",consulta_completa__11[[#This Row],[14 - Inst. Atuando no Local]]),0)</f>
        <v>0</v>
      </c>
      <c r="CF771" s="86" t="str">
        <f t="shared" ref="CF771:CF834" si="390">IF(CE771=0,"","X")</f>
        <v/>
      </c>
      <c r="CG771" s="86">
        <f>IFERROR(FIND("OEMA",consulta_completa__11[[#This Row],[14 - Inst. Atuando no Local]]),0)</f>
        <v>0</v>
      </c>
      <c r="CH771" s="86" t="str">
        <f t="shared" ref="CH771:CH834" si="391">IF(CG771=0,"","X")</f>
        <v/>
      </c>
      <c r="CI771" s="86">
        <f>IFERROR(FIND("DEFESA CIVIL",consulta_completa__11[[#This Row],[14 - Inst. Atuando no Local]]),0)</f>
        <v>0</v>
      </c>
      <c r="CJ771" s="86" t="str">
        <f t="shared" ref="CJ771:CJ834" si="392">IF(CI771=0,"","X")</f>
        <v/>
      </c>
      <c r="CK771" s="86">
        <f>IFERROR(FIND("CORPO DE BOMBEIROS",consulta_completa__11[[#This Row],[14 - Inst. Atuando no Local]]),0)</f>
        <v>0</v>
      </c>
      <c r="CL771" s="86" t="str">
        <f t="shared" ref="CL771:CL834" si="393">IF(CK771=0,"","X")</f>
        <v/>
      </c>
      <c r="CM771" s="86">
        <f>IFERROR(FIND("POLÍCIA RODOVIÁRIA",consulta_completa__11[[#This Row],[14 - Inst. Atuando no Local]]),0)</f>
        <v>0</v>
      </c>
      <c r="CN771" s="86" t="str">
        <f t="shared" ref="CN771:CN834" si="394">IF(CM771=0,"","X")</f>
        <v/>
      </c>
      <c r="CO771" s="86">
        <f>IFERROR(FIND("POLÍCIA MILITAR",consulta_completa__11[[#This Row],[14 - Inst. Atuando no Local]]),0)</f>
        <v>0</v>
      </c>
      <c r="CP771" s="86" t="str">
        <f t="shared" ref="CP771:CP834" si="395">IF(CO771=0,"","X")</f>
        <v/>
      </c>
      <c r="CQ771" s="86">
        <f>IFERROR(FIND("POLÍCIA CIVIL",consulta_completa__11[[#This Row],[14 - Inst. Atuando no Local]]),0)</f>
        <v>0</v>
      </c>
      <c r="CR771" s="86" t="str">
        <f t="shared" ref="CR771:CR834" si="396">IF(CQ771=0,"","X")</f>
        <v/>
      </c>
      <c r="CS771" s="86">
        <f>IFERROR(FIND("MARINHA DO BRASIL",consulta_completa__11[[#This Row],[14 - Inst. Atuando no Local]]),0)</f>
        <v>0</v>
      </c>
      <c r="CT771" s="86" t="str">
        <f t="shared" ref="CT771:CT834" si="397">IF(CS771=0,"","X")</f>
        <v/>
      </c>
      <c r="CU771" s="86">
        <f>IFERROR(FIND("EMPRESA ESPECIALIZADA EM ATENDIMENTO",consulta_completa__11[[#This Row],[14 - Inst. Atuando no Local]]),0)</f>
        <v>0</v>
      </c>
      <c r="CV771" s="86" t="str">
        <f t="shared" ref="CV771:CV834" si="398">IF(CU771=0,"","X")</f>
        <v/>
      </c>
      <c r="CW771" s="86">
        <f>IFERROR(FIND("IBAMA",consulta_completa__11[[#This Row],[14 - Inst. Atuando no Local]]),0)</f>
        <v>0</v>
      </c>
      <c r="CX771" s="86" t="str">
        <f t="shared" ref="CX771:CX834" si="399">IF(CW771=0,"","X")</f>
        <v/>
      </c>
      <c r="CY771" s="86" t="str">
        <f>IF(consulta_completa__11[[#This Row],[14 - Inst. Atuando no Local]]="","X","")</f>
        <v>X</v>
      </c>
      <c r="CZ771" s="86">
        <f>IFERROR(FIND("OUTRA (S)",consulta_completa__11[[#This Row],[14 - Inst. Atuando no Local]]),0)</f>
        <v>0</v>
      </c>
      <c r="DA771" s="86" t="str">
        <f t="shared" ref="DA771:DA834" si="400">IF(CZ771=0,"","X")</f>
        <v/>
      </c>
      <c r="DB771" s="37" t="str">
        <f t="shared" ref="DB771:DB834" si="401">IF(AH$2="","",IF(AH$2="S","Sim",IF(AH$2="N","Não", IF(AH$2="I","Sem Informação"))))</f>
        <v>Sim</v>
      </c>
      <c r="DC771" s="37" t="str">
        <f t="shared" ref="DC771:DC834" si="402">IF(AI$2="","",IF(AI$2="S","Sim",IF(AI$2="N","Não", IF(AI$2="I","Sem Informação"))))</f>
        <v>Não</v>
      </c>
      <c r="DD771" s="37" t="str">
        <f t="shared" ref="DD771:DD834" si="403">IF(AJ$2="","",IF(AJ$2="S","Sim",IF(AJ$2="N","Não", IF(AJ$2="I","Sem Informação"))))</f>
        <v>Sim</v>
      </c>
      <c r="DE771" s="89" t="str">
        <f t="shared" si="374"/>
        <v/>
      </c>
    </row>
    <row r="772" spans="1:109">
      <c r="A772" s="15">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4">
        <f>IFERROR(FIND("Óbitos/feridos",consulta_completa__11[[#This Row],[13 - Ocorrências/Ambientes Atingidos]]),0)</f>
        <v>0</v>
      </c>
      <c r="AY772" s="85" t="str">
        <f t="shared" si="375"/>
        <v/>
      </c>
      <c r="AZ772" s="84">
        <f>IFERROR(FIND("População afetada/evacuada",consulta_completa__11[[#This Row],[13 - Ocorrências/Ambientes Atingidos]]),0)</f>
        <v>0</v>
      </c>
      <c r="BA772" s="84" t="str">
        <f t="shared" si="376"/>
        <v/>
      </c>
      <c r="BB772" s="84">
        <f>IFERROR(FIND("Suspensão de abastecimento de água",consulta_completa__11[[#This Row],[13 - Ocorrências/Ambientes Atingidos]]),0)</f>
        <v>0</v>
      </c>
      <c r="BC772" s="85" t="str">
        <f t="shared" ref="BC772:BC835" si="404">IF(BB772=0,"","X")</f>
        <v/>
      </c>
      <c r="BD772" s="84">
        <f>IFERROR(FIND("Rio/córrego",consulta_completa__11[[#This Row],[13 - Ocorrências/Ambientes Atingidos]]),0)</f>
        <v>0</v>
      </c>
      <c r="BE772" s="85" t="str">
        <f t="shared" si="377"/>
        <v/>
      </c>
      <c r="BF772" s="84">
        <f>IFERROR(FIND("Lago",consulta_completa__11[[#This Row],[13 - Ocorrências/Ambientes Atingidos]]),0)</f>
        <v>0</v>
      </c>
      <c r="BG772" s="85" t="str">
        <f t="shared" si="378"/>
        <v/>
      </c>
      <c r="BH772" s="84">
        <f>IFERROR(FIND("Mar",consulta_completa__11[[#This Row],[13 - Ocorrências/Ambientes Atingidos]]),0)</f>
        <v>1</v>
      </c>
      <c r="BI772" s="85" t="str">
        <f t="shared" si="379"/>
        <v>X</v>
      </c>
      <c r="BJ772" s="84">
        <f>IFERROR(FIND("Praia",consulta_completa__11[[#This Row],[13 - Ocorrências/Ambientes Atingidos]]),0)</f>
        <v>0</v>
      </c>
      <c r="BK772" s="85" t="str">
        <f t="shared" si="380"/>
        <v/>
      </c>
      <c r="BL772" s="84">
        <f>IFERROR(FIND("Solo",consulta_completa__11[[#This Row],[13 - Ocorrências/Ambientes Atingidos]]),0)</f>
        <v>0</v>
      </c>
      <c r="BM772" s="85" t="str">
        <f t="shared" si="381"/>
        <v/>
      </c>
      <c r="BN772" s="84">
        <f>IFERROR(FIND("Águas subterrâneas",consulta_completa__11[[#This Row],[13 - Ocorrências/Ambientes Atingidos]]),0)</f>
        <v>0</v>
      </c>
      <c r="BO772" s="85" t="str">
        <f t="shared" si="382"/>
        <v/>
      </c>
      <c r="BP772" s="84">
        <f>IFERROR(FIND("Atmosfera",consulta_completa__11[[#This Row],[13 - Ocorrências/Ambientes Atingidos]]),0)</f>
        <v>0</v>
      </c>
      <c r="BQ772" s="85" t="str">
        <f t="shared" si="383"/>
        <v/>
      </c>
      <c r="BR772" s="84">
        <f>IFERROR(FIND("Flora",consulta_completa__11[[#This Row],[13 - Ocorrências/Ambientes Atingidos]]),0)</f>
        <v>0</v>
      </c>
      <c r="BS772" s="85" t="str">
        <f t="shared" si="384"/>
        <v/>
      </c>
      <c r="BT772" s="84">
        <f>IFERROR(FIND("Fauna",consulta_completa__11[[#This Row],[13 - Ocorrências/Ambientes Atingidos]]),0)</f>
        <v>0</v>
      </c>
      <c r="BU772" s="85" t="str">
        <f t="shared" si="385"/>
        <v/>
      </c>
      <c r="BV772" s="84">
        <f>IFERROR(FIND("UC federal",consulta_completa__11[[#This Row],[13 - Ocorrências/Ambientes Atingidos]]),0)</f>
        <v>0</v>
      </c>
      <c r="BW772" s="85" t="str">
        <f t="shared" si="386"/>
        <v/>
      </c>
      <c r="BX772" s="84">
        <f>IFERROR(FIND("UC estadual/municipal",consulta_completa__11[[#This Row],[13 - Ocorrências/Ambientes Atingidos]]),0)</f>
        <v>0</v>
      </c>
      <c r="BY772" s="85" t="str">
        <f t="shared" si="387"/>
        <v/>
      </c>
      <c r="BZ772" s="84">
        <f>IFERROR(FIND("Outro(s)",consulta_completa__11[[#This Row],[13 - Ocorrências/Ambientes Atingidos]]),0)</f>
        <v>0</v>
      </c>
      <c r="CA772" s="85" t="str">
        <f t="shared" si="388"/>
        <v/>
      </c>
      <c r="CB772" s="84">
        <f>IFERROR(FIND("Sem dano",consulta_completa__11[[#This Row],[13 - Ocorrências/Ambientes Atingidos]]),0)</f>
        <v>0</v>
      </c>
      <c r="CC772" s="85" t="str">
        <f t="shared" si="389"/>
        <v/>
      </c>
      <c r="CD772" s="84" t="str">
        <f>IF(consulta_completa__11[[#This Row],[13 - Ocorrências/Ambientes Atingidos]]="","X","")</f>
        <v/>
      </c>
      <c r="CE772" s="86">
        <f>IFERROR(FIND("IBAMA",consulta_completa__11[[#This Row],[14 - Inst. Atuando no Local]]),0)</f>
        <v>0</v>
      </c>
      <c r="CF772" s="86" t="str">
        <f t="shared" si="390"/>
        <v/>
      </c>
      <c r="CG772" s="86">
        <f>IFERROR(FIND("OEMA",consulta_completa__11[[#This Row],[14 - Inst. Atuando no Local]]),0)</f>
        <v>0</v>
      </c>
      <c r="CH772" s="86" t="str">
        <f t="shared" si="391"/>
        <v/>
      </c>
      <c r="CI772" s="86">
        <f>IFERROR(FIND("DEFESA CIVIL",consulta_completa__11[[#This Row],[14 - Inst. Atuando no Local]]),0)</f>
        <v>0</v>
      </c>
      <c r="CJ772" s="86" t="str">
        <f t="shared" si="392"/>
        <v/>
      </c>
      <c r="CK772" s="86">
        <f>IFERROR(FIND("CORPO DE BOMBEIROS",consulta_completa__11[[#This Row],[14 - Inst. Atuando no Local]]),0)</f>
        <v>0</v>
      </c>
      <c r="CL772" s="86" t="str">
        <f t="shared" si="393"/>
        <v/>
      </c>
      <c r="CM772" s="86">
        <f>IFERROR(FIND("POLÍCIA RODOVIÁRIA",consulta_completa__11[[#This Row],[14 - Inst. Atuando no Local]]),0)</f>
        <v>0</v>
      </c>
      <c r="CN772" s="86" t="str">
        <f t="shared" si="394"/>
        <v/>
      </c>
      <c r="CO772" s="86">
        <f>IFERROR(FIND("POLÍCIA MILITAR",consulta_completa__11[[#This Row],[14 - Inst. Atuando no Local]]),0)</f>
        <v>0</v>
      </c>
      <c r="CP772" s="86" t="str">
        <f t="shared" si="395"/>
        <v/>
      </c>
      <c r="CQ772" s="86">
        <f>IFERROR(FIND("POLÍCIA CIVIL",consulta_completa__11[[#This Row],[14 - Inst. Atuando no Local]]),0)</f>
        <v>0</v>
      </c>
      <c r="CR772" s="86" t="str">
        <f t="shared" si="396"/>
        <v/>
      </c>
      <c r="CS772" s="86">
        <f>IFERROR(FIND("MARINHA DO BRASIL",consulta_completa__11[[#This Row],[14 - Inst. Atuando no Local]]),0)</f>
        <v>0</v>
      </c>
      <c r="CT772" s="86" t="str">
        <f t="shared" si="397"/>
        <v/>
      </c>
      <c r="CU772" s="86">
        <f>IFERROR(FIND("EMPRESA ESPECIALIZADA EM ATENDIMENTO",consulta_completa__11[[#This Row],[14 - Inst. Atuando no Local]]),0)</f>
        <v>0</v>
      </c>
      <c r="CV772" s="86" t="str">
        <f t="shared" si="398"/>
        <v/>
      </c>
      <c r="CW772" s="86">
        <f>IFERROR(FIND("IBAMA",consulta_completa__11[[#This Row],[14 - Inst. Atuando no Local]]),0)</f>
        <v>0</v>
      </c>
      <c r="CX772" s="86" t="str">
        <f t="shared" si="399"/>
        <v/>
      </c>
      <c r="CY772" s="86" t="str">
        <f>IF(consulta_completa__11[[#This Row],[14 - Inst. Atuando no Local]]="","X","")</f>
        <v/>
      </c>
      <c r="CZ772" s="86">
        <f>IFERROR(FIND("OUTRA (S)",consulta_completa__11[[#This Row],[14 - Inst. Atuando no Local]]),0)</f>
        <v>0</v>
      </c>
      <c r="DA772" s="86" t="str">
        <f t="shared" si="400"/>
        <v/>
      </c>
      <c r="DB772" s="37" t="str">
        <f t="shared" si="401"/>
        <v>Sim</v>
      </c>
      <c r="DC772" s="37" t="str">
        <f t="shared" si="402"/>
        <v>Não</v>
      </c>
      <c r="DD772" s="37" t="str">
        <f t="shared" si="403"/>
        <v>Sim</v>
      </c>
      <c r="DE772" s="89" t="str">
        <f t="shared" si="374"/>
        <v/>
      </c>
    </row>
    <row r="773" spans="1:109">
      <c r="A773" s="15">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4">
        <f>IFERROR(FIND("Óbitos/feridos",consulta_completa__11[[#This Row],[13 - Ocorrências/Ambientes Atingidos]]),0)</f>
        <v>0</v>
      </c>
      <c r="AY773" s="85" t="str">
        <f t="shared" si="375"/>
        <v/>
      </c>
      <c r="AZ773" s="84">
        <f>IFERROR(FIND("População afetada/evacuada",consulta_completa__11[[#This Row],[13 - Ocorrências/Ambientes Atingidos]]),0)</f>
        <v>0</v>
      </c>
      <c r="BA773" s="84" t="str">
        <f t="shared" si="376"/>
        <v/>
      </c>
      <c r="BB773" s="84">
        <f>IFERROR(FIND("Suspensão de abastecimento de água",consulta_completa__11[[#This Row],[13 - Ocorrências/Ambientes Atingidos]]),0)</f>
        <v>0</v>
      </c>
      <c r="BC773" s="85" t="str">
        <f t="shared" si="404"/>
        <v/>
      </c>
      <c r="BD773" s="84">
        <f>IFERROR(FIND("Rio/córrego",consulta_completa__11[[#This Row],[13 - Ocorrências/Ambientes Atingidos]]),0)</f>
        <v>0</v>
      </c>
      <c r="BE773" s="85" t="str">
        <f t="shared" si="377"/>
        <v/>
      </c>
      <c r="BF773" s="84">
        <f>IFERROR(FIND("Lago",consulta_completa__11[[#This Row],[13 - Ocorrências/Ambientes Atingidos]]),0)</f>
        <v>0</v>
      </c>
      <c r="BG773" s="85" t="str">
        <f t="shared" si="378"/>
        <v/>
      </c>
      <c r="BH773" s="84">
        <f>IFERROR(FIND("Mar",consulta_completa__11[[#This Row],[13 - Ocorrências/Ambientes Atingidos]]),0)</f>
        <v>0</v>
      </c>
      <c r="BI773" s="85" t="str">
        <f t="shared" si="379"/>
        <v/>
      </c>
      <c r="BJ773" s="84">
        <f>IFERROR(FIND("Praia",consulta_completa__11[[#This Row],[13 - Ocorrências/Ambientes Atingidos]]),0)</f>
        <v>0</v>
      </c>
      <c r="BK773" s="85" t="str">
        <f t="shared" si="380"/>
        <v/>
      </c>
      <c r="BL773" s="84">
        <f>IFERROR(FIND("Solo",consulta_completa__11[[#This Row],[13 - Ocorrências/Ambientes Atingidos]]),0)</f>
        <v>1</v>
      </c>
      <c r="BM773" s="85" t="str">
        <f t="shared" si="381"/>
        <v>X</v>
      </c>
      <c r="BN773" s="84">
        <f>IFERROR(FIND("Águas subterrâneas",consulta_completa__11[[#This Row],[13 - Ocorrências/Ambientes Atingidos]]),0)</f>
        <v>0</v>
      </c>
      <c r="BO773" s="85" t="str">
        <f t="shared" si="382"/>
        <v/>
      </c>
      <c r="BP773" s="84">
        <f>IFERROR(FIND("Atmosfera",consulta_completa__11[[#This Row],[13 - Ocorrências/Ambientes Atingidos]]),0)</f>
        <v>0</v>
      </c>
      <c r="BQ773" s="85" t="str">
        <f t="shared" si="383"/>
        <v/>
      </c>
      <c r="BR773" s="84">
        <f>IFERROR(FIND("Flora",consulta_completa__11[[#This Row],[13 - Ocorrências/Ambientes Atingidos]]),0)</f>
        <v>0</v>
      </c>
      <c r="BS773" s="85" t="str">
        <f t="shared" si="384"/>
        <v/>
      </c>
      <c r="BT773" s="84">
        <f>IFERROR(FIND("Fauna",consulta_completa__11[[#This Row],[13 - Ocorrências/Ambientes Atingidos]]),0)</f>
        <v>0</v>
      </c>
      <c r="BU773" s="85" t="str">
        <f t="shared" si="385"/>
        <v/>
      </c>
      <c r="BV773" s="84">
        <f>IFERROR(FIND("UC federal",consulta_completa__11[[#This Row],[13 - Ocorrências/Ambientes Atingidos]]),0)</f>
        <v>0</v>
      </c>
      <c r="BW773" s="85" t="str">
        <f t="shared" si="386"/>
        <v/>
      </c>
      <c r="BX773" s="84">
        <f>IFERROR(FIND("UC estadual/municipal",consulta_completa__11[[#This Row],[13 - Ocorrências/Ambientes Atingidos]]),0)</f>
        <v>0</v>
      </c>
      <c r="BY773" s="85" t="str">
        <f t="shared" si="387"/>
        <v/>
      </c>
      <c r="BZ773" s="84">
        <f>IFERROR(FIND("Outro(s)",consulta_completa__11[[#This Row],[13 - Ocorrências/Ambientes Atingidos]]),0)</f>
        <v>0</v>
      </c>
      <c r="CA773" s="85" t="str">
        <f t="shared" si="388"/>
        <v/>
      </c>
      <c r="CB773" s="84">
        <f>IFERROR(FIND("Sem dano",consulta_completa__11[[#This Row],[13 - Ocorrências/Ambientes Atingidos]]),0)</f>
        <v>0</v>
      </c>
      <c r="CC773" s="85" t="str">
        <f t="shared" si="389"/>
        <v/>
      </c>
      <c r="CD773" s="84" t="str">
        <f>IF(consulta_completa__11[[#This Row],[13 - Ocorrências/Ambientes Atingidos]]="","X","")</f>
        <v/>
      </c>
      <c r="CE773" s="86">
        <f>IFERROR(FIND("IBAMA",consulta_completa__11[[#This Row],[14 - Inst. Atuando no Local]]),0)</f>
        <v>0</v>
      </c>
      <c r="CF773" s="86" t="str">
        <f t="shared" si="390"/>
        <v/>
      </c>
      <c r="CG773" s="86">
        <f>IFERROR(FIND("OEMA",consulta_completa__11[[#This Row],[14 - Inst. Atuando no Local]]),0)</f>
        <v>0</v>
      </c>
      <c r="CH773" s="86" t="str">
        <f t="shared" si="391"/>
        <v/>
      </c>
      <c r="CI773" s="86">
        <f>IFERROR(FIND("DEFESA CIVIL",consulta_completa__11[[#This Row],[14 - Inst. Atuando no Local]]),0)</f>
        <v>0</v>
      </c>
      <c r="CJ773" s="86" t="str">
        <f t="shared" si="392"/>
        <v/>
      </c>
      <c r="CK773" s="86">
        <f>IFERROR(FIND("CORPO DE BOMBEIROS",consulta_completa__11[[#This Row],[14 - Inst. Atuando no Local]]),0)</f>
        <v>0</v>
      </c>
      <c r="CL773" s="86" t="str">
        <f t="shared" si="393"/>
        <v/>
      </c>
      <c r="CM773" s="86">
        <f>IFERROR(FIND("POLÍCIA RODOVIÁRIA",consulta_completa__11[[#This Row],[14 - Inst. Atuando no Local]]),0)</f>
        <v>0</v>
      </c>
      <c r="CN773" s="86" t="str">
        <f t="shared" si="394"/>
        <v/>
      </c>
      <c r="CO773" s="86">
        <f>IFERROR(FIND("POLÍCIA MILITAR",consulta_completa__11[[#This Row],[14 - Inst. Atuando no Local]]),0)</f>
        <v>0</v>
      </c>
      <c r="CP773" s="86" t="str">
        <f t="shared" si="395"/>
        <v/>
      </c>
      <c r="CQ773" s="86">
        <f>IFERROR(FIND("POLÍCIA CIVIL",consulta_completa__11[[#This Row],[14 - Inst. Atuando no Local]]),0)</f>
        <v>0</v>
      </c>
      <c r="CR773" s="86" t="str">
        <f t="shared" si="396"/>
        <v/>
      </c>
      <c r="CS773" s="86">
        <f>IFERROR(FIND("MARINHA DO BRASIL",consulta_completa__11[[#This Row],[14 - Inst. Atuando no Local]]),0)</f>
        <v>0</v>
      </c>
      <c r="CT773" s="86" t="str">
        <f t="shared" si="397"/>
        <v/>
      </c>
      <c r="CU773" s="86">
        <f>IFERROR(FIND("EMPRESA ESPECIALIZADA EM ATENDIMENTO",consulta_completa__11[[#This Row],[14 - Inst. Atuando no Local]]),0)</f>
        <v>0</v>
      </c>
      <c r="CV773" s="86" t="str">
        <f t="shared" si="398"/>
        <v/>
      </c>
      <c r="CW773" s="86">
        <f>IFERROR(FIND("IBAMA",consulta_completa__11[[#This Row],[14 - Inst. Atuando no Local]]),0)</f>
        <v>0</v>
      </c>
      <c r="CX773" s="86" t="str">
        <f t="shared" si="399"/>
        <v/>
      </c>
      <c r="CY773" s="86" t="str">
        <f>IF(consulta_completa__11[[#This Row],[14 - Inst. Atuando no Local]]="","X","")</f>
        <v/>
      </c>
      <c r="CZ773" s="86">
        <f>IFERROR(FIND("OUTRA (S)",consulta_completa__11[[#This Row],[14 - Inst. Atuando no Local]]),0)</f>
        <v>0</v>
      </c>
      <c r="DA773" s="86" t="str">
        <f t="shared" si="400"/>
        <v/>
      </c>
      <c r="DB773" s="37" t="str">
        <f t="shared" si="401"/>
        <v>Sim</v>
      </c>
      <c r="DC773" s="37" t="str">
        <f t="shared" si="402"/>
        <v>Não</v>
      </c>
      <c r="DD773" s="37" t="str">
        <f t="shared" si="403"/>
        <v>Sim</v>
      </c>
      <c r="DE773" s="89" t="str">
        <f t="shared" si="374"/>
        <v/>
      </c>
    </row>
    <row r="774" spans="1:109">
      <c r="A774" s="15">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4">
        <f>IFERROR(FIND("Óbitos/feridos",consulta_completa__11[[#This Row],[13 - Ocorrências/Ambientes Atingidos]]),0)</f>
        <v>0</v>
      </c>
      <c r="AY774" s="85" t="str">
        <f t="shared" si="375"/>
        <v/>
      </c>
      <c r="AZ774" s="84">
        <f>IFERROR(FIND("População afetada/evacuada",consulta_completa__11[[#This Row],[13 - Ocorrências/Ambientes Atingidos]]),0)</f>
        <v>0</v>
      </c>
      <c r="BA774" s="84" t="str">
        <f t="shared" si="376"/>
        <v/>
      </c>
      <c r="BB774" s="84">
        <f>IFERROR(FIND("Suspensão de abastecimento de água",consulta_completa__11[[#This Row],[13 - Ocorrências/Ambientes Atingidos]]),0)</f>
        <v>0</v>
      </c>
      <c r="BC774" s="85" t="str">
        <f t="shared" si="404"/>
        <v/>
      </c>
      <c r="BD774" s="84">
        <f>IFERROR(FIND("Rio/córrego",consulta_completa__11[[#This Row],[13 - Ocorrências/Ambientes Atingidos]]),0)</f>
        <v>0</v>
      </c>
      <c r="BE774" s="85" t="str">
        <f t="shared" si="377"/>
        <v/>
      </c>
      <c r="BF774" s="84">
        <f>IFERROR(FIND("Lago",consulta_completa__11[[#This Row],[13 - Ocorrências/Ambientes Atingidos]]),0)</f>
        <v>0</v>
      </c>
      <c r="BG774" s="85" t="str">
        <f t="shared" si="378"/>
        <v/>
      </c>
      <c r="BH774" s="84">
        <f>IFERROR(FIND("Mar",consulta_completa__11[[#This Row],[13 - Ocorrências/Ambientes Atingidos]]),0)</f>
        <v>0</v>
      </c>
      <c r="BI774" s="85" t="str">
        <f t="shared" si="379"/>
        <v/>
      </c>
      <c r="BJ774" s="84">
        <f>IFERROR(FIND("Praia",consulta_completa__11[[#This Row],[13 - Ocorrências/Ambientes Atingidos]]),0)</f>
        <v>0</v>
      </c>
      <c r="BK774" s="85" t="str">
        <f t="shared" si="380"/>
        <v/>
      </c>
      <c r="BL774" s="84">
        <f>IFERROR(FIND("Solo",consulta_completa__11[[#This Row],[13 - Ocorrências/Ambientes Atingidos]]),0)</f>
        <v>1</v>
      </c>
      <c r="BM774" s="85" t="str">
        <f t="shared" si="381"/>
        <v>X</v>
      </c>
      <c r="BN774" s="84">
        <f>IFERROR(FIND("Águas subterrâneas",consulta_completa__11[[#This Row],[13 - Ocorrências/Ambientes Atingidos]]),0)</f>
        <v>0</v>
      </c>
      <c r="BO774" s="85" t="str">
        <f t="shared" si="382"/>
        <v/>
      </c>
      <c r="BP774" s="84">
        <f>IFERROR(FIND("Atmosfera",consulta_completa__11[[#This Row],[13 - Ocorrências/Ambientes Atingidos]]),0)</f>
        <v>0</v>
      </c>
      <c r="BQ774" s="85" t="str">
        <f t="shared" si="383"/>
        <v/>
      </c>
      <c r="BR774" s="84">
        <f>IFERROR(FIND("Flora",consulta_completa__11[[#This Row],[13 - Ocorrências/Ambientes Atingidos]]),0)</f>
        <v>0</v>
      </c>
      <c r="BS774" s="85" t="str">
        <f t="shared" si="384"/>
        <v/>
      </c>
      <c r="BT774" s="84">
        <f>IFERROR(FIND("Fauna",consulta_completa__11[[#This Row],[13 - Ocorrências/Ambientes Atingidos]]),0)</f>
        <v>0</v>
      </c>
      <c r="BU774" s="85" t="str">
        <f t="shared" si="385"/>
        <v/>
      </c>
      <c r="BV774" s="84">
        <f>IFERROR(FIND("UC federal",consulta_completa__11[[#This Row],[13 - Ocorrências/Ambientes Atingidos]]),0)</f>
        <v>0</v>
      </c>
      <c r="BW774" s="85" t="str">
        <f t="shared" si="386"/>
        <v/>
      </c>
      <c r="BX774" s="84">
        <f>IFERROR(FIND("UC estadual/municipal",consulta_completa__11[[#This Row],[13 - Ocorrências/Ambientes Atingidos]]),0)</f>
        <v>0</v>
      </c>
      <c r="BY774" s="85" t="str">
        <f t="shared" si="387"/>
        <v/>
      </c>
      <c r="BZ774" s="84">
        <f>IFERROR(FIND("Outro(s)",consulta_completa__11[[#This Row],[13 - Ocorrências/Ambientes Atingidos]]),0)</f>
        <v>0</v>
      </c>
      <c r="CA774" s="85" t="str">
        <f t="shared" si="388"/>
        <v/>
      </c>
      <c r="CB774" s="84">
        <f>IFERROR(FIND("Sem dano",consulta_completa__11[[#This Row],[13 - Ocorrências/Ambientes Atingidos]]),0)</f>
        <v>0</v>
      </c>
      <c r="CC774" s="85" t="str">
        <f t="shared" si="389"/>
        <v/>
      </c>
      <c r="CD774" s="84" t="str">
        <f>IF(consulta_completa__11[[#This Row],[13 - Ocorrências/Ambientes Atingidos]]="","X","")</f>
        <v/>
      </c>
      <c r="CE774" s="86">
        <f>IFERROR(FIND("IBAMA",consulta_completa__11[[#This Row],[14 - Inst. Atuando no Local]]),0)</f>
        <v>0</v>
      </c>
      <c r="CF774" s="86" t="str">
        <f t="shared" si="390"/>
        <v/>
      </c>
      <c r="CG774" s="86">
        <f>IFERROR(FIND("OEMA",consulta_completa__11[[#This Row],[14 - Inst. Atuando no Local]]),0)</f>
        <v>0</v>
      </c>
      <c r="CH774" s="86" t="str">
        <f t="shared" si="391"/>
        <v/>
      </c>
      <c r="CI774" s="86">
        <f>IFERROR(FIND("DEFESA CIVIL",consulta_completa__11[[#This Row],[14 - Inst. Atuando no Local]]),0)</f>
        <v>0</v>
      </c>
      <c r="CJ774" s="86" t="str">
        <f t="shared" si="392"/>
        <v/>
      </c>
      <c r="CK774" s="86">
        <f>IFERROR(FIND("CORPO DE BOMBEIROS",consulta_completa__11[[#This Row],[14 - Inst. Atuando no Local]]),0)</f>
        <v>0</v>
      </c>
      <c r="CL774" s="86" t="str">
        <f t="shared" si="393"/>
        <v/>
      </c>
      <c r="CM774" s="86">
        <f>IFERROR(FIND("POLÍCIA RODOVIÁRIA",consulta_completa__11[[#This Row],[14 - Inst. Atuando no Local]]),0)</f>
        <v>0</v>
      </c>
      <c r="CN774" s="86" t="str">
        <f t="shared" si="394"/>
        <v/>
      </c>
      <c r="CO774" s="86">
        <f>IFERROR(FIND("POLÍCIA MILITAR",consulta_completa__11[[#This Row],[14 - Inst. Atuando no Local]]),0)</f>
        <v>0</v>
      </c>
      <c r="CP774" s="86" t="str">
        <f t="shared" si="395"/>
        <v/>
      </c>
      <c r="CQ774" s="86">
        <f>IFERROR(FIND("POLÍCIA CIVIL",consulta_completa__11[[#This Row],[14 - Inst. Atuando no Local]]),0)</f>
        <v>0</v>
      </c>
      <c r="CR774" s="86" t="str">
        <f t="shared" si="396"/>
        <v/>
      </c>
      <c r="CS774" s="86">
        <f>IFERROR(FIND("MARINHA DO BRASIL",consulta_completa__11[[#This Row],[14 - Inst. Atuando no Local]]),0)</f>
        <v>0</v>
      </c>
      <c r="CT774" s="86" t="str">
        <f t="shared" si="397"/>
        <v/>
      </c>
      <c r="CU774" s="86">
        <f>IFERROR(FIND("EMPRESA ESPECIALIZADA EM ATENDIMENTO",consulta_completa__11[[#This Row],[14 - Inst. Atuando no Local]]),0)</f>
        <v>0</v>
      </c>
      <c r="CV774" s="86" t="str">
        <f t="shared" si="398"/>
        <v/>
      </c>
      <c r="CW774" s="86">
        <f>IFERROR(FIND("IBAMA",consulta_completa__11[[#This Row],[14 - Inst. Atuando no Local]]),0)</f>
        <v>0</v>
      </c>
      <c r="CX774" s="86" t="str">
        <f t="shared" si="399"/>
        <v/>
      </c>
      <c r="CY774" s="86" t="str">
        <f>IF(consulta_completa__11[[#This Row],[14 - Inst. Atuando no Local]]="","X","")</f>
        <v/>
      </c>
      <c r="CZ774" s="86">
        <f>IFERROR(FIND("OUTRA (S)",consulta_completa__11[[#This Row],[14 - Inst. Atuando no Local]]),0)</f>
        <v>0</v>
      </c>
      <c r="DA774" s="86" t="str">
        <f t="shared" si="400"/>
        <v/>
      </c>
      <c r="DB774" s="37" t="str">
        <f t="shared" si="401"/>
        <v>Sim</v>
      </c>
      <c r="DC774" s="37" t="str">
        <f t="shared" si="402"/>
        <v>Não</v>
      </c>
      <c r="DD774" s="37" t="str">
        <f t="shared" si="403"/>
        <v>Sim</v>
      </c>
      <c r="DE774" s="89" t="str">
        <f t="shared" si="374"/>
        <v/>
      </c>
    </row>
    <row r="775" spans="1:109">
      <c r="A775" s="15">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4">
        <f>IFERROR(FIND("Óbitos/feridos",consulta_completa__11[[#This Row],[13 - Ocorrências/Ambientes Atingidos]]),0)</f>
        <v>0</v>
      </c>
      <c r="AY775" s="85" t="str">
        <f t="shared" si="375"/>
        <v/>
      </c>
      <c r="AZ775" s="84">
        <f>IFERROR(FIND("População afetada/evacuada",consulta_completa__11[[#This Row],[13 - Ocorrências/Ambientes Atingidos]]),0)</f>
        <v>0</v>
      </c>
      <c r="BA775" s="84" t="str">
        <f t="shared" si="376"/>
        <v/>
      </c>
      <c r="BB775" s="84">
        <f>IFERROR(FIND("Suspensão de abastecimento de água",consulta_completa__11[[#This Row],[13 - Ocorrências/Ambientes Atingidos]]),0)</f>
        <v>0</v>
      </c>
      <c r="BC775" s="85" t="str">
        <f t="shared" si="404"/>
        <v/>
      </c>
      <c r="BD775" s="84">
        <f>IFERROR(FIND("Rio/córrego",consulta_completa__11[[#This Row],[13 - Ocorrências/Ambientes Atingidos]]),0)</f>
        <v>0</v>
      </c>
      <c r="BE775" s="85" t="str">
        <f t="shared" si="377"/>
        <v/>
      </c>
      <c r="BF775" s="84">
        <f>IFERROR(FIND("Lago",consulta_completa__11[[#This Row],[13 - Ocorrências/Ambientes Atingidos]]),0)</f>
        <v>0</v>
      </c>
      <c r="BG775" s="85" t="str">
        <f t="shared" si="378"/>
        <v/>
      </c>
      <c r="BH775" s="84">
        <f>IFERROR(FIND("Mar",consulta_completa__11[[#This Row],[13 - Ocorrências/Ambientes Atingidos]]),0)</f>
        <v>0</v>
      </c>
      <c r="BI775" s="85" t="str">
        <f t="shared" si="379"/>
        <v/>
      </c>
      <c r="BJ775" s="84">
        <f>IFERROR(FIND("Praia",consulta_completa__11[[#This Row],[13 - Ocorrências/Ambientes Atingidos]]),0)</f>
        <v>0</v>
      </c>
      <c r="BK775" s="85" t="str">
        <f t="shared" si="380"/>
        <v/>
      </c>
      <c r="BL775" s="84">
        <f>IFERROR(FIND("Solo",consulta_completa__11[[#This Row],[13 - Ocorrências/Ambientes Atingidos]]),0)</f>
        <v>1</v>
      </c>
      <c r="BM775" s="85" t="str">
        <f t="shared" si="381"/>
        <v>X</v>
      </c>
      <c r="BN775" s="84">
        <f>IFERROR(FIND("Águas subterrâneas",consulta_completa__11[[#This Row],[13 - Ocorrências/Ambientes Atingidos]]),0)</f>
        <v>0</v>
      </c>
      <c r="BO775" s="85" t="str">
        <f t="shared" si="382"/>
        <v/>
      </c>
      <c r="BP775" s="84">
        <f>IFERROR(FIND("Atmosfera",consulta_completa__11[[#This Row],[13 - Ocorrências/Ambientes Atingidos]]),0)</f>
        <v>0</v>
      </c>
      <c r="BQ775" s="85" t="str">
        <f t="shared" si="383"/>
        <v/>
      </c>
      <c r="BR775" s="84">
        <f>IFERROR(FIND("Flora",consulta_completa__11[[#This Row],[13 - Ocorrências/Ambientes Atingidos]]),0)</f>
        <v>0</v>
      </c>
      <c r="BS775" s="85" t="str">
        <f t="shared" si="384"/>
        <v/>
      </c>
      <c r="BT775" s="84">
        <f>IFERROR(FIND("Fauna",consulta_completa__11[[#This Row],[13 - Ocorrências/Ambientes Atingidos]]),0)</f>
        <v>0</v>
      </c>
      <c r="BU775" s="85" t="str">
        <f t="shared" si="385"/>
        <v/>
      </c>
      <c r="BV775" s="84">
        <f>IFERROR(FIND("UC federal",consulta_completa__11[[#This Row],[13 - Ocorrências/Ambientes Atingidos]]),0)</f>
        <v>0</v>
      </c>
      <c r="BW775" s="85" t="str">
        <f t="shared" si="386"/>
        <v/>
      </c>
      <c r="BX775" s="84">
        <f>IFERROR(FIND("UC estadual/municipal",consulta_completa__11[[#This Row],[13 - Ocorrências/Ambientes Atingidos]]),0)</f>
        <v>0</v>
      </c>
      <c r="BY775" s="85" t="str">
        <f t="shared" si="387"/>
        <v/>
      </c>
      <c r="BZ775" s="84">
        <f>IFERROR(FIND("Outro(s)",consulta_completa__11[[#This Row],[13 - Ocorrências/Ambientes Atingidos]]),0)</f>
        <v>0</v>
      </c>
      <c r="CA775" s="85" t="str">
        <f t="shared" si="388"/>
        <v/>
      </c>
      <c r="CB775" s="84">
        <f>IFERROR(FIND("Sem dano",consulta_completa__11[[#This Row],[13 - Ocorrências/Ambientes Atingidos]]),0)</f>
        <v>0</v>
      </c>
      <c r="CC775" s="85" t="str">
        <f t="shared" si="389"/>
        <v/>
      </c>
      <c r="CD775" s="84" t="str">
        <f>IF(consulta_completa__11[[#This Row],[13 - Ocorrências/Ambientes Atingidos]]="","X","")</f>
        <v/>
      </c>
      <c r="CE775" s="86">
        <f>IFERROR(FIND("IBAMA",consulta_completa__11[[#This Row],[14 - Inst. Atuando no Local]]),0)</f>
        <v>0</v>
      </c>
      <c r="CF775" s="86" t="str">
        <f t="shared" si="390"/>
        <v/>
      </c>
      <c r="CG775" s="86">
        <f>IFERROR(FIND("OEMA",consulta_completa__11[[#This Row],[14 - Inst. Atuando no Local]]),0)</f>
        <v>0</v>
      </c>
      <c r="CH775" s="86" t="str">
        <f t="shared" si="391"/>
        <v/>
      </c>
      <c r="CI775" s="86">
        <f>IFERROR(FIND("DEFESA CIVIL",consulta_completa__11[[#This Row],[14 - Inst. Atuando no Local]]),0)</f>
        <v>0</v>
      </c>
      <c r="CJ775" s="86" t="str">
        <f t="shared" si="392"/>
        <v/>
      </c>
      <c r="CK775" s="86">
        <f>IFERROR(FIND("CORPO DE BOMBEIROS",consulta_completa__11[[#This Row],[14 - Inst. Atuando no Local]]),0)</f>
        <v>0</v>
      </c>
      <c r="CL775" s="86" t="str">
        <f t="shared" si="393"/>
        <v/>
      </c>
      <c r="CM775" s="86">
        <f>IFERROR(FIND("POLÍCIA RODOVIÁRIA",consulta_completa__11[[#This Row],[14 - Inst. Atuando no Local]]),0)</f>
        <v>0</v>
      </c>
      <c r="CN775" s="86" t="str">
        <f t="shared" si="394"/>
        <v/>
      </c>
      <c r="CO775" s="86">
        <f>IFERROR(FIND("POLÍCIA MILITAR",consulta_completa__11[[#This Row],[14 - Inst. Atuando no Local]]),0)</f>
        <v>0</v>
      </c>
      <c r="CP775" s="86" t="str">
        <f t="shared" si="395"/>
        <v/>
      </c>
      <c r="CQ775" s="86">
        <f>IFERROR(FIND("POLÍCIA CIVIL",consulta_completa__11[[#This Row],[14 - Inst. Atuando no Local]]),0)</f>
        <v>0</v>
      </c>
      <c r="CR775" s="86" t="str">
        <f t="shared" si="396"/>
        <v/>
      </c>
      <c r="CS775" s="86">
        <f>IFERROR(FIND("MARINHA DO BRASIL",consulta_completa__11[[#This Row],[14 - Inst. Atuando no Local]]),0)</f>
        <v>0</v>
      </c>
      <c r="CT775" s="86" t="str">
        <f t="shared" si="397"/>
        <v/>
      </c>
      <c r="CU775" s="86">
        <f>IFERROR(FIND("EMPRESA ESPECIALIZADA EM ATENDIMENTO",consulta_completa__11[[#This Row],[14 - Inst. Atuando no Local]]),0)</f>
        <v>0</v>
      </c>
      <c r="CV775" s="86" t="str">
        <f t="shared" si="398"/>
        <v/>
      </c>
      <c r="CW775" s="86">
        <f>IFERROR(FIND("IBAMA",consulta_completa__11[[#This Row],[14 - Inst. Atuando no Local]]),0)</f>
        <v>0</v>
      </c>
      <c r="CX775" s="86" t="str">
        <f t="shared" si="399"/>
        <v/>
      </c>
      <c r="CY775" s="86" t="str">
        <f>IF(consulta_completa__11[[#This Row],[14 - Inst. Atuando no Local]]="","X","")</f>
        <v/>
      </c>
      <c r="CZ775" s="86">
        <f>IFERROR(FIND("OUTRA (S)",consulta_completa__11[[#This Row],[14 - Inst. Atuando no Local]]),0)</f>
        <v>0</v>
      </c>
      <c r="DA775" s="86" t="str">
        <f t="shared" si="400"/>
        <v/>
      </c>
      <c r="DB775" s="37" t="str">
        <f t="shared" si="401"/>
        <v>Sim</v>
      </c>
      <c r="DC775" s="37" t="str">
        <f t="shared" si="402"/>
        <v>Não</v>
      </c>
      <c r="DD775" s="37" t="str">
        <f t="shared" si="403"/>
        <v>Sim</v>
      </c>
      <c r="DE775" s="89" t="str">
        <f t="shared" si="374"/>
        <v/>
      </c>
    </row>
    <row r="776" spans="1:109">
      <c r="A776" s="15">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4">
        <f>IFERROR(FIND("Óbitos/feridos",consulta_completa__11[[#This Row],[13 - Ocorrências/Ambientes Atingidos]]),0)</f>
        <v>0</v>
      </c>
      <c r="AY776" s="85" t="str">
        <f t="shared" si="375"/>
        <v/>
      </c>
      <c r="AZ776" s="84">
        <f>IFERROR(FIND("População afetada/evacuada",consulta_completa__11[[#This Row],[13 - Ocorrências/Ambientes Atingidos]]),0)</f>
        <v>0</v>
      </c>
      <c r="BA776" s="84" t="str">
        <f t="shared" si="376"/>
        <v/>
      </c>
      <c r="BB776" s="84">
        <f>IFERROR(FIND("Suspensão de abastecimento de água",consulta_completa__11[[#This Row],[13 - Ocorrências/Ambientes Atingidos]]),0)</f>
        <v>0</v>
      </c>
      <c r="BC776" s="85" t="str">
        <f t="shared" si="404"/>
        <v/>
      </c>
      <c r="BD776" s="84">
        <f>IFERROR(FIND("Rio/córrego",consulta_completa__11[[#This Row],[13 - Ocorrências/Ambientes Atingidos]]),0)</f>
        <v>0</v>
      </c>
      <c r="BE776" s="85" t="str">
        <f t="shared" si="377"/>
        <v/>
      </c>
      <c r="BF776" s="84">
        <f>IFERROR(FIND("Lago",consulta_completa__11[[#This Row],[13 - Ocorrências/Ambientes Atingidos]]),0)</f>
        <v>0</v>
      </c>
      <c r="BG776" s="85" t="str">
        <f t="shared" si="378"/>
        <v/>
      </c>
      <c r="BH776" s="84">
        <f>IFERROR(FIND("Mar",consulta_completa__11[[#This Row],[13 - Ocorrências/Ambientes Atingidos]]),0)</f>
        <v>1</v>
      </c>
      <c r="BI776" s="85" t="str">
        <f t="shared" si="379"/>
        <v>X</v>
      </c>
      <c r="BJ776" s="84">
        <f>IFERROR(FIND("Praia",consulta_completa__11[[#This Row],[13 - Ocorrências/Ambientes Atingidos]]),0)</f>
        <v>0</v>
      </c>
      <c r="BK776" s="85" t="str">
        <f t="shared" si="380"/>
        <v/>
      </c>
      <c r="BL776" s="84">
        <f>IFERROR(FIND("Solo",consulta_completa__11[[#This Row],[13 - Ocorrências/Ambientes Atingidos]]),0)</f>
        <v>0</v>
      </c>
      <c r="BM776" s="85" t="str">
        <f t="shared" si="381"/>
        <v/>
      </c>
      <c r="BN776" s="84">
        <f>IFERROR(FIND("Águas subterrâneas",consulta_completa__11[[#This Row],[13 - Ocorrências/Ambientes Atingidos]]),0)</f>
        <v>0</v>
      </c>
      <c r="BO776" s="85" t="str">
        <f t="shared" si="382"/>
        <v/>
      </c>
      <c r="BP776" s="84">
        <f>IFERROR(FIND("Atmosfera",consulta_completa__11[[#This Row],[13 - Ocorrências/Ambientes Atingidos]]),0)</f>
        <v>0</v>
      </c>
      <c r="BQ776" s="85" t="str">
        <f t="shared" si="383"/>
        <v/>
      </c>
      <c r="BR776" s="84">
        <f>IFERROR(FIND("Flora",consulta_completa__11[[#This Row],[13 - Ocorrências/Ambientes Atingidos]]),0)</f>
        <v>0</v>
      </c>
      <c r="BS776" s="85" t="str">
        <f t="shared" si="384"/>
        <v/>
      </c>
      <c r="BT776" s="84">
        <f>IFERROR(FIND("Fauna",consulta_completa__11[[#This Row],[13 - Ocorrências/Ambientes Atingidos]]),0)</f>
        <v>0</v>
      </c>
      <c r="BU776" s="85" t="str">
        <f t="shared" si="385"/>
        <v/>
      </c>
      <c r="BV776" s="84">
        <f>IFERROR(FIND("UC federal",consulta_completa__11[[#This Row],[13 - Ocorrências/Ambientes Atingidos]]),0)</f>
        <v>0</v>
      </c>
      <c r="BW776" s="85" t="str">
        <f t="shared" si="386"/>
        <v/>
      </c>
      <c r="BX776" s="84">
        <f>IFERROR(FIND("UC estadual/municipal",consulta_completa__11[[#This Row],[13 - Ocorrências/Ambientes Atingidos]]),0)</f>
        <v>0</v>
      </c>
      <c r="BY776" s="85" t="str">
        <f t="shared" si="387"/>
        <v/>
      </c>
      <c r="BZ776" s="84">
        <f>IFERROR(FIND("Outro(s)",consulta_completa__11[[#This Row],[13 - Ocorrências/Ambientes Atingidos]]),0)</f>
        <v>0</v>
      </c>
      <c r="CA776" s="85" t="str">
        <f t="shared" si="388"/>
        <v/>
      </c>
      <c r="CB776" s="84">
        <f>IFERROR(FIND("Sem dano",consulta_completa__11[[#This Row],[13 - Ocorrências/Ambientes Atingidos]]),0)</f>
        <v>0</v>
      </c>
      <c r="CC776" s="85" t="str">
        <f t="shared" si="389"/>
        <v/>
      </c>
      <c r="CD776" s="84" t="str">
        <f>IF(consulta_completa__11[[#This Row],[13 - Ocorrências/Ambientes Atingidos]]="","X","")</f>
        <v/>
      </c>
      <c r="CE776" s="86">
        <f>IFERROR(FIND("IBAMA",consulta_completa__11[[#This Row],[14 - Inst. Atuando no Local]]),0)</f>
        <v>0</v>
      </c>
      <c r="CF776" s="86" t="str">
        <f t="shared" si="390"/>
        <v/>
      </c>
      <c r="CG776" s="86">
        <f>IFERROR(FIND("OEMA",consulta_completa__11[[#This Row],[14 - Inst. Atuando no Local]]),0)</f>
        <v>0</v>
      </c>
      <c r="CH776" s="86" t="str">
        <f t="shared" si="391"/>
        <v/>
      </c>
      <c r="CI776" s="86">
        <f>IFERROR(FIND("DEFESA CIVIL",consulta_completa__11[[#This Row],[14 - Inst. Atuando no Local]]),0)</f>
        <v>0</v>
      </c>
      <c r="CJ776" s="86" t="str">
        <f t="shared" si="392"/>
        <v/>
      </c>
      <c r="CK776" s="86">
        <f>IFERROR(FIND("CORPO DE BOMBEIROS",consulta_completa__11[[#This Row],[14 - Inst. Atuando no Local]]),0)</f>
        <v>0</v>
      </c>
      <c r="CL776" s="86" t="str">
        <f t="shared" si="393"/>
        <v/>
      </c>
      <c r="CM776" s="86">
        <f>IFERROR(FIND("POLÍCIA RODOVIÁRIA",consulta_completa__11[[#This Row],[14 - Inst. Atuando no Local]]),0)</f>
        <v>0</v>
      </c>
      <c r="CN776" s="86" t="str">
        <f t="shared" si="394"/>
        <v/>
      </c>
      <c r="CO776" s="86">
        <f>IFERROR(FIND("POLÍCIA MILITAR",consulta_completa__11[[#This Row],[14 - Inst. Atuando no Local]]),0)</f>
        <v>0</v>
      </c>
      <c r="CP776" s="86" t="str">
        <f t="shared" si="395"/>
        <v/>
      </c>
      <c r="CQ776" s="86">
        <f>IFERROR(FIND("POLÍCIA CIVIL",consulta_completa__11[[#This Row],[14 - Inst. Atuando no Local]]),0)</f>
        <v>0</v>
      </c>
      <c r="CR776" s="86" t="str">
        <f t="shared" si="396"/>
        <v/>
      </c>
      <c r="CS776" s="86">
        <f>IFERROR(FIND("MARINHA DO BRASIL",consulta_completa__11[[#This Row],[14 - Inst. Atuando no Local]]),0)</f>
        <v>0</v>
      </c>
      <c r="CT776" s="86" t="str">
        <f t="shared" si="397"/>
        <v/>
      </c>
      <c r="CU776" s="86">
        <f>IFERROR(FIND("EMPRESA ESPECIALIZADA EM ATENDIMENTO",consulta_completa__11[[#This Row],[14 - Inst. Atuando no Local]]),0)</f>
        <v>0</v>
      </c>
      <c r="CV776" s="86" t="str">
        <f t="shared" si="398"/>
        <v/>
      </c>
      <c r="CW776" s="86">
        <f>IFERROR(FIND("IBAMA",consulta_completa__11[[#This Row],[14 - Inst. Atuando no Local]]),0)</f>
        <v>0</v>
      </c>
      <c r="CX776" s="86" t="str">
        <f t="shared" si="399"/>
        <v/>
      </c>
      <c r="CY776" s="86" t="str">
        <f>IF(consulta_completa__11[[#This Row],[14 - Inst. Atuando no Local]]="","X","")</f>
        <v/>
      </c>
      <c r="CZ776" s="86">
        <f>IFERROR(FIND("OUTRA (S)",consulta_completa__11[[#This Row],[14 - Inst. Atuando no Local]]),0)</f>
        <v>0</v>
      </c>
      <c r="DA776" s="86" t="str">
        <f t="shared" si="400"/>
        <v/>
      </c>
      <c r="DB776" s="37" t="str">
        <f t="shared" si="401"/>
        <v>Sim</v>
      </c>
      <c r="DC776" s="37" t="str">
        <f t="shared" si="402"/>
        <v>Não</v>
      </c>
      <c r="DD776" s="37" t="str">
        <f t="shared" si="403"/>
        <v>Sim</v>
      </c>
      <c r="DE776" s="89" t="str">
        <f t="shared" si="374"/>
        <v/>
      </c>
    </row>
    <row r="777" spans="1:109">
      <c r="A777" s="15">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4">
        <f>IFERROR(FIND("Óbitos/feridos",consulta_completa__11[[#This Row],[13 - Ocorrências/Ambientes Atingidos]]),0)</f>
        <v>0</v>
      </c>
      <c r="AY777" s="85" t="str">
        <f t="shared" si="375"/>
        <v/>
      </c>
      <c r="AZ777" s="84">
        <f>IFERROR(FIND("População afetada/evacuada",consulta_completa__11[[#This Row],[13 - Ocorrências/Ambientes Atingidos]]),0)</f>
        <v>0</v>
      </c>
      <c r="BA777" s="84" t="str">
        <f t="shared" si="376"/>
        <v/>
      </c>
      <c r="BB777" s="84">
        <f>IFERROR(FIND("Suspensão de abastecimento de água",consulta_completa__11[[#This Row],[13 - Ocorrências/Ambientes Atingidos]]),0)</f>
        <v>0</v>
      </c>
      <c r="BC777" s="85" t="str">
        <f t="shared" si="404"/>
        <v/>
      </c>
      <c r="BD777" s="84">
        <f>IFERROR(FIND("Rio/córrego",consulta_completa__11[[#This Row],[13 - Ocorrências/Ambientes Atingidos]]),0)</f>
        <v>0</v>
      </c>
      <c r="BE777" s="85" t="str">
        <f t="shared" si="377"/>
        <v/>
      </c>
      <c r="BF777" s="84">
        <f>IFERROR(FIND("Lago",consulta_completa__11[[#This Row],[13 - Ocorrências/Ambientes Atingidos]]),0)</f>
        <v>0</v>
      </c>
      <c r="BG777" s="85" t="str">
        <f t="shared" si="378"/>
        <v/>
      </c>
      <c r="BH777" s="84">
        <f>IFERROR(FIND("Mar",consulta_completa__11[[#This Row],[13 - Ocorrências/Ambientes Atingidos]]),0)</f>
        <v>1</v>
      </c>
      <c r="BI777" s="85" t="str">
        <f t="shared" si="379"/>
        <v>X</v>
      </c>
      <c r="BJ777" s="84">
        <f>IFERROR(FIND("Praia",consulta_completa__11[[#This Row],[13 - Ocorrências/Ambientes Atingidos]]),0)</f>
        <v>0</v>
      </c>
      <c r="BK777" s="85" t="str">
        <f t="shared" si="380"/>
        <v/>
      </c>
      <c r="BL777" s="84">
        <f>IFERROR(FIND("Solo",consulta_completa__11[[#This Row],[13 - Ocorrências/Ambientes Atingidos]]),0)</f>
        <v>0</v>
      </c>
      <c r="BM777" s="85" t="str">
        <f t="shared" si="381"/>
        <v/>
      </c>
      <c r="BN777" s="84">
        <f>IFERROR(FIND("Águas subterrâneas",consulta_completa__11[[#This Row],[13 - Ocorrências/Ambientes Atingidos]]),0)</f>
        <v>0</v>
      </c>
      <c r="BO777" s="85" t="str">
        <f t="shared" si="382"/>
        <v/>
      </c>
      <c r="BP777" s="84">
        <f>IFERROR(FIND("Atmosfera",consulta_completa__11[[#This Row],[13 - Ocorrências/Ambientes Atingidos]]),0)</f>
        <v>0</v>
      </c>
      <c r="BQ777" s="85" t="str">
        <f t="shared" si="383"/>
        <v/>
      </c>
      <c r="BR777" s="84">
        <f>IFERROR(FIND("Flora",consulta_completa__11[[#This Row],[13 - Ocorrências/Ambientes Atingidos]]),0)</f>
        <v>0</v>
      </c>
      <c r="BS777" s="85" t="str">
        <f t="shared" si="384"/>
        <v/>
      </c>
      <c r="BT777" s="84">
        <f>IFERROR(FIND("Fauna",consulta_completa__11[[#This Row],[13 - Ocorrências/Ambientes Atingidos]]),0)</f>
        <v>0</v>
      </c>
      <c r="BU777" s="85" t="str">
        <f t="shared" si="385"/>
        <v/>
      </c>
      <c r="BV777" s="84">
        <f>IFERROR(FIND("UC federal",consulta_completa__11[[#This Row],[13 - Ocorrências/Ambientes Atingidos]]),0)</f>
        <v>0</v>
      </c>
      <c r="BW777" s="85" t="str">
        <f t="shared" si="386"/>
        <v/>
      </c>
      <c r="BX777" s="84">
        <f>IFERROR(FIND("UC estadual/municipal",consulta_completa__11[[#This Row],[13 - Ocorrências/Ambientes Atingidos]]),0)</f>
        <v>0</v>
      </c>
      <c r="BY777" s="85" t="str">
        <f t="shared" si="387"/>
        <v/>
      </c>
      <c r="BZ777" s="84">
        <f>IFERROR(FIND("Outro(s)",consulta_completa__11[[#This Row],[13 - Ocorrências/Ambientes Atingidos]]),0)</f>
        <v>0</v>
      </c>
      <c r="CA777" s="85" t="str">
        <f t="shared" si="388"/>
        <v/>
      </c>
      <c r="CB777" s="84">
        <f>IFERROR(FIND("Sem dano",consulta_completa__11[[#This Row],[13 - Ocorrências/Ambientes Atingidos]]),0)</f>
        <v>0</v>
      </c>
      <c r="CC777" s="85" t="str">
        <f t="shared" si="389"/>
        <v/>
      </c>
      <c r="CD777" s="84" t="str">
        <f>IF(consulta_completa__11[[#This Row],[13 - Ocorrências/Ambientes Atingidos]]="","X","")</f>
        <v/>
      </c>
      <c r="CE777" s="86">
        <f>IFERROR(FIND("IBAMA",consulta_completa__11[[#This Row],[14 - Inst. Atuando no Local]]),0)</f>
        <v>0</v>
      </c>
      <c r="CF777" s="86" t="str">
        <f t="shared" si="390"/>
        <v/>
      </c>
      <c r="CG777" s="86">
        <f>IFERROR(FIND("OEMA",consulta_completa__11[[#This Row],[14 - Inst. Atuando no Local]]),0)</f>
        <v>0</v>
      </c>
      <c r="CH777" s="86" t="str">
        <f t="shared" si="391"/>
        <v/>
      </c>
      <c r="CI777" s="86">
        <f>IFERROR(FIND("DEFESA CIVIL",consulta_completa__11[[#This Row],[14 - Inst. Atuando no Local]]),0)</f>
        <v>0</v>
      </c>
      <c r="CJ777" s="86" t="str">
        <f t="shared" si="392"/>
        <v/>
      </c>
      <c r="CK777" s="86">
        <f>IFERROR(FIND("CORPO DE BOMBEIROS",consulta_completa__11[[#This Row],[14 - Inst. Atuando no Local]]),0)</f>
        <v>0</v>
      </c>
      <c r="CL777" s="86" t="str">
        <f t="shared" si="393"/>
        <v/>
      </c>
      <c r="CM777" s="86">
        <f>IFERROR(FIND("POLÍCIA RODOVIÁRIA",consulta_completa__11[[#This Row],[14 - Inst. Atuando no Local]]),0)</f>
        <v>0</v>
      </c>
      <c r="CN777" s="86" t="str">
        <f t="shared" si="394"/>
        <v/>
      </c>
      <c r="CO777" s="86">
        <f>IFERROR(FIND("POLÍCIA MILITAR",consulta_completa__11[[#This Row],[14 - Inst. Atuando no Local]]),0)</f>
        <v>0</v>
      </c>
      <c r="CP777" s="86" t="str">
        <f t="shared" si="395"/>
        <v/>
      </c>
      <c r="CQ777" s="86">
        <f>IFERROR(FIND("POLÍCIA CIVIL",consulta_completa__11[[#This Row],[14 - Inst. Atuando no Local]]),0)</f>
        <v>0</v>
      </c>
      <c r="CR777" s="86" t="str">
        <f t="shared" si="396"/>
        <v/>
      </c>
      <c r="CS777" s="86">
        <f>IFERROR(FIND("MARINHA DO BRASIL",consulta_completa__11[[#This Row],[14 - Inst. Atuando no Local]]),0)</f>
        <v>0</v>
      </c>
      <c r="CT777" s="86" t="str">
        <f t="shared" si="397"/>
        <v/>
      </c>
      <c r="CU777" s="86">
        <f>IFERROR(FIND("EMPRESA ESPECIALIZADA EM ATENDIMENTO",consulta_completa__11[[#This Row],[14 - Inst. Atuando no Local]]),0)</f>
        <v>0</v>
      </c>
      <c r="CV777" s="86" t="str">
        <f t="shared" si="398"/>
        <v/>
      </c>
      <c r="CW777" s="86">
        <f>IFERROR(FIND("IBAMA",consulta_completa__11[[#This Row],[14 - Inst. Atuando no Local]]),0)</f>
        <v>0</v>
      </c>
      <c r="CX777" s="86" t="str">
        <f t="shared" si="399"/>
        <v/>
      </c>
      <c r="CY777" s="86" t="str">
        <f>IF(consulta_completa__11[[#This Row],[14 - Inst. Atuando no Local]]="","X","")</f>
        <v>X</v>
      </c>
      <c r="CZ777" s="86">
        <f>IFERROR(FIND("OUTRA (S)",consulta_completa__11[[#This Row],[14 - Inst. Atuando no Local]]),0)</f>
        <v>0</v>
      </c>
      <c r="DA777" s="86" t="str">
        <f t="shared" si="400"/>
        <v/>
      </c>
      <c r="DB777" s="37" t="str">
        <f t="shared" si="401"/>
        <v>Sim</v>
      </c>
      <c r="DC777" s="37" t="str">
        <f t="shared" si="402"/>
        <v>Não</v>
      </c>
      <c r="DD777" s="37" t="str">
        <f t="shared" si="403"/>
        <v>Sim</v>
      </c>
      <c r="DE777" s="89" t="str">
        <f t="shared" si="374"/>
        <v/>
      </c>
    </row>
    <row r="778" spans="1:109">
      <c r="A778" s="15">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4">
        <f>IFERROR(FIND("Óbitos/feridos",consulta_completa__11[[#This Row],[13 - Ocorrências/Ambientes Atingidos]]),0)</f>
        <v>0</v>
      </c>
      <c r="AY778" s="85" t="str">
        <f t="shared" si="375"/>
        <v/>
      </c>
      <c r="AZ778" s="84">
        <f>IFERROR(FIND("População afetada/evacuada",consulta_completa__11[[#This Row],[13 - Ocorrências/Ambientes Atingidos]]),0)</f>
        <v>0</v>
      </c>
      <c r="BA778" s="84" t="str">
        <f t="shared" si="376"/>
        <v/>
      </c>
      <c r="BB778" s="84">
        <f>IFERROR(FIND("Suspensão de abastecimento de água",consulta_completa__11[[#This Row],[13 - Ocorrências/Ambientes Atingidos]]),0)</f>
        <v>0</v>
      </c>
      <c r="BC778" s="85" t="str">
        <f t="shared" si="404"/>
        <v/>
      </c>
      <c r="BD778" s="84">
        <f>IFERROR(FIND("Rio/córrego",consulta_completa__11[[#This Row],[13 - Ocorrências/Ambientes Atingidos]]),0)</f>
        <v>0</v>
      </c>
      <c r="BE778" s="85" t="str">
        <f t="shared" si="377"/>
        <v/>
      </c>
      <c r="BF778" s="84">
        <f>IFERROR(FIND("Lago",consulta_completa__11[[#This Row],[13 - Ocorrências/Ambientes Atingidos]]),0)</f>
        <v>0</v>
      </c>
      <c r="BG778" s="85" t="str">
        <f t="shared" si="378"/>
        <v/>
      </c>
      <c r="BH778" s="84">
        <f>IFERROR(FIND("Mar",consulta_completa__11[[#This Row],[13 - Ocorrências/Ambientes Atingidos]]),0)</f>
        <v>0</v>
      </c>
      <c r="BI778" s="85" t="str">
        <f t="shared" si="379"/>
        <v/>
      </c>
      <c r="BJ778" s="84">
        <f>IFERROR(FIND("Praia",consulta_completa__11[[#This Row],[13 - Ocorrências/Ambientes Atingidos]]),0)</f>
        <v>0</v>
      </c>
      <c r="BK778" s="85" t="str">
        <f t="shared" si="380"/>
        <v/>
      </c>
      <c r="BL778" s="84">
        <f>IFERROR(FIND("Solo",consulta_completa__11[[#This Row],[13 - Ocorrências/Ambientes Atingidos]]),0)</f>
        <v>1</v>
      </c>
      <c r="BM778" s="85" t="str">
        <f t="shared" si="381"/>
        <v>X</v>
      </c>
      <c r="BN778" s="84">
        <f>IFERROR(FIND("Águas subterrâneas",consulta_completa__11[[#This Row],[13 - Ocorrências/Ambientes Atingidos]]),0)</f>
        <v>0</v>
      </c>
      <c r="BO778" s="85" t="str">
        <f t="shared" si="382"/>
        <v/>
      </c>
      <c r="BP778" s="84">
        <f>IFERROR(FIND("Atmosfera",consulta_completa__11[[#This Row],[13 - Ocorrências/Ambientes Atingidos]]),0)</f>
        <v>0</v>
      </c>
      <c r="BQ778" s="85" t="str">
        <f t="shared" si="383"/>
        <v/>
      </c>
      <c r="BR778" s="84">
        <f>IFERROR(FIND("Flora",consulta_completa__11[[#This Row],[13 - Ocorrências/Ambientes Atingidos]]),0)</f>
        <v>0</v>
      </c>
      <c r="BS778" s="85" t="str">
        <f t="shared" si="384"/>
        <v/>
      </c>
      <c r="BT778" s="84">
        <f>IFERROR(FIND("Fauna",consulta_completa__11[[#This Row],[13 - Ocorrências/Ambientes Atingidos]]),0)</f>
        <v>0</v>
      </c>
      <c r="BU778" s="85" t="str">
        <f t="shared" si="385"/>
        <v/>
      </c>
      <c r="BV778" s="84">
        <f>IFERROR(FIND("UC federal",consulta_completa__11[[#This Row],[13 - Ocorrências/Ambientes Atingidos]]),0)</f>
        <v>0</v>
      </c>
      <c r="BW778" s="85" t="str">
        <f t="shared" si="386"/>
        <v/>
      </c>
      <c r="BX778" s="84">
        <f>IFERROR(FIND("UC estadual/municipal",consulta_completa__11[[#This Row],[13 - Ocorrências/Ambientes Atingidos]]),0)</f>
        <v>0</v>
      </c>
      <c r="BY778" s="85" t="str">
        <f t="shared" si="387"/>
        <v/>
      </c>
      <c r="BZ778" s="84">
        <f>IFERROR(FIND("Outro(s)",consulta_completa__11[[#This Row],[13 - Ocorrências/Ambientes Atingidos]]),0)</f>
        <v>0</v>
      </c>
      <c r="CA778" s="85" t="str">
        <f t="shared" si="388"/>
        <v/>
      </c>
      <c r="CB778" s="84">
        <f>IFERROR(FIND("Sem dano",consulta_completa__11[[#This Row],[13 - Ocorrências/Ambientes Atingidos]]),0)</f>
        <v>0</v>
      </c>
      <c r="CC778" s="85" t="str">
        <f t="shared" si="389"/>
        <v/>
      </c>
      <c r="CD778" s="84" t="str">
        <f>IF(consulta_completa__11[[#This Row],[13 - Ocorrências/Ambientes Atingidos]]="","X","")</f>
        <v/>
      </c>
      <c r="CE778" s="86">
        <f>IFERROR(FIND("IBAMA",consulta_completa__11[[#This Row],[14 - Inst. Atuando no Local]]),0)</f>
        <v>0</v>
      </c>
      <c r="CF778" s="86" t="str">
        <f t="shared" si="390"/>
        <v/>
      </c>
      <c r="CG778" s="86">
        <f>IFERROR(FIND("OEMA",consulta_completa__11[[#This Row],[14 - Inst. Atuando no Local]]),0)</f>
        <v>0</v>
      </c>
      <c r="CH778" s="86" t="str">
        <f t="shared" si="391"/>
        <v/>
      </c>
      <c r="CI778" s="86">
        <f>IFERROR(FIND("DEFESA CIVIL",consulta_completa__11[[#This Row],[14 - Inst. Atuando no Local]]),0)</f>
        <v>0</v>
      </c>
      <c r="CJ778" s="86" t="str">
        <f t="shared" si="392"/>
        <v/>
      </c>
      <c r="CK778" s="86">
        <f>IFERROR(FIND("CORPO DE BOMBEIROS",consulta_completa__11[[#This Row],[14 - Inst. Atuando no Local]]),0)</f>
        <v>0</v>
      </c>
      <c r="CL778" s="86" t="str">
        <f t="shared" si="393"/>
        <v/>
      </c>
      <c r="CM778" s="86">
        <f>IFERROR(FIND("POLÍCIA RODOVIÁRIA",consulta_completa__11[[#This Row],[14 - Inst. Atuando no Local]]),0)</f>
        <v>0</v>
      </c>
      <c r="CN778" s="86" t="str">
        <f t="shared" si="394"/>
        <v/>
      </c>
      <c r="CO778" s="86">
        <f>IFERROR(FIND("POLÍCIA MILITAR",consulta_completa__11[[#This Row],[14 - Inst. Atuando no Local]]),0)</f>
        <v>0</v>
      </c>
      <c r="CP778" s="86" t="str">
        <f t="shared" si="395"/>
        <v/>
      </c>
      <c r="CQ778" s="86">
        <f>IFERROR(FIND("POLÍCIA CIVIL",consulta_completa__11[[#This Row],[14 - Inst. Atuando no Local]]),0)</f>
        <v>0</v>
      </c>
      <c r="CR778" s="86" t="str">
        <f t="shared" si="396"/>
        <v/>
      </c>
      <c r="CS778" s="86">
        <f>IFERROR(FIND("MARINHA DO BRASIL",consulta_completa__11[[#This Row],[14 - Inst. Atuando no Local]]),0)</f>
        <v>0</v>
      </c>
      <c r="CT778" s="86" t="str">
        <f t="shared" si="397"/>
        <v/>
      </c>
      <c r="CU778" s="86">
        <f>IFERROR(FIND("EMPRESA ESPECIALIZADA EM ATENDIMENTO",consulta_completa__11[[#This Row],[14 - Inst. Atuando no Local]]),0)</f>
        <v>0</v>
      </c>
      <c r="CV778" s="86" t="str">
        <f t="shared" si="398"/>
        <v/>
      </c>
      <c r="CW778" s="86">
        <f>IFERROR(FIND("IBAMA",consulta_completa__11[[#This Row],[14 - Inst. Atuando no Local]]),0)</f>
        <v>0</v>
      </c>
      <c r="CX778" s="86" t="str">
        <f t="shared" si="399"/>
        <v/>
      </c>
      <c r="CY778" s="86" t="str">
        <f>IF(consulta_completa__11[[#This Row],[14 - Inst. Atuando no Local]]="","X","")</f>
        <v>X</v>
      </c>
      <c r="CZ778" s="86">
        <f>IFERROR(FIND("OUTRA (S)",consulta_completa__11[[#This Row],[14 - Inst. Atuando no Local]]),0)</f>
        <v>0</v>
      </c>
      <c r="DA778" s="86" t="str">
        <f t="shared" si="400"/>
        <v/>
      </c>
      <c r="DB778" s="37" t="str">
        <f t="shared" si="401"/>
        <v>Sim</v>
      </c>
      <c r="DC778" s="37" t="str">
        <f t="shared" si="402"/>
        <v>Não</v>
      </c>
      <c r="DD778" s="37" t="str">
        <f t="shared" si="403"/>
        <v>Sim</v>
      </c>
      <c r="DE778" s="89" t="str">
        <f t="shared" si="374"/>
        <v/>
      </c>
    </row>
    <row r="779" spans="1:109">
      <c r="A779" s="15">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4">
        <f>IFERROR(FIND("Óbitos/feridos",consulta_completa__11[[#This Row],[13 - Ocorrências/Ambientes Atingidos]]),0)</f>
        <v>0</v>
      </c>
      <c r="AY779" s="85" t="str">
        <f t="shared" si="375"/>
        <v/>
      </c>
      <c r="AZ779" s="84">
        <f>IFERROR(FIND("População afetada/evacuada",consulta_completa__11[[#This Row],[13 - Ocorrências/Ambientes Atingidos]]),0)</f>
        <v>0</v>
      </c>
      <c r="BA779" s="84" t="str">
        <f t="shared" si="376"/>
        <v/>
      </c>
      <c r="BB779" s="84">
        <f>IFERROR(FIND("Suspensão de abastecimento de água",consulta_completa__11[[#This Row],[13 - Ocorrências/Ambientes Atingidos]]),0)</f>
        <v>0</v>
      </c>
      <c r="BC779" s="85" t="str">
        <f t="shared" si="404"/>
        <v/>
      </c>
      <c r="BD779" s="84">
        <f>IFERROR(FIND("Rio/córrego",consulta_completa__11[[#This Row],[13 - Ocorrências/Ambientes Atingidos]]),0)</f>
        <v>0</v>
      </c>
      <c r="BE779" s="85" t="str">
        <f t="shared" si="377"/>
        <v/>
      </c>
      <c r="BF779" s="84">
        <f>IFERROR(FIND("Lago",consulta_completa__11[[#This Row],[13 - Ocorrências/Ambientes Atingidos]]),0)</f>
        <v>0</v>
      </c>
      <c r="BG779" s="85" t="str">
        <f t="shared" si="378"/>
        <v/>
      </c>
      <c r="BH779" s="84">
        <f>IFERROR(FIND("Mar",consulta_completa__11[[#This Row],[13 - Ocorrências/Ambientes Atingidos]]),0)</f>
        <v>0</v>
      </c>
      <c r="BI779" s="85" t="str">
        <f t="shared" si="379"/>
        <v/>
      </c>
      <c r="BJ779" s="84">
        <f>IFERROR(FIND("Praia",consulta_completa__11[[#This Row],[13 - Ocorrências/Ambientes Atingidos]]),0)</f>
        <v>0</v>
      </c>
      <c r="BK779" s="85" t="str">
        <f t="shared" si="380"/>
        <v/>
      </c>
      <c r="BL779" s="84">
        <f>IFERROR(FIND("Solo",consulta_completa__11[[#This Row],[13 - Ocorrências/Ambientes Atingidos]]),0)</f>
        <v>0</v>
      </c>
      <c r="BM779" s="85" t="str">
        <f t="shared" si="381"/>
        <v/>
      </c>
      <c r="BN779" s="84">
        <f>IFERROR(FIND("Águas subterrâneas",consulta_completa__11[[#This Row],[13 - Ocorrências/Ambientes Atingidos]]),0)</f>
        <v>0</v>
      </c>
      <c r="BO779" s="85" t="str">
        <f t="shared" si="382"/>
        <v/>
      </c>
      <c r="BP779" s="84">
        <f>IFERROR(FIND("Atmosfera",consulta_completa__11[[#This Row],[13 - Ocorrências/Ambientes Atingidos]]),0)</f>
        <v>0</v>
      </c>
      <c r="BQ779" s="85" t="str">
        <f t="shared" si="383"/>
        <v/>
      </c>
      <c r="BR779" s="84">
        <f>IFERROR(FIND("Flora",consulta_completa__11[[#This Row],[13 - Ocorrências/Ambientes Atingidos]]),0)</f>
        <v>0</v>
      </c>
      <c r="BS779" s="85" t="str">
        <f t="shared" si="384"/>
        <v/>
      </c>
      <c r="BT779" s="84">
        <f>IFERROR(FIND("Fauna",consulta_completa__11[[#This Row],[13 - Ocorrências/Ambientes Atingidos]]),0)</f>
        <v>0</v>
      </c>
      <c r="BU779" s="85" t="str">
        <f t="shared" si="385"/>
        <v/>
      </c>
      <c r="BV779" s="84">
        <f>IFERROR(FIND("UC federal",consulta_completa__11[[#This Row],[13 - Ocorrências/Ambientes Atingidos]]),0)</f>
        <v>0</v>
      </c>
      <c r="BW779" s="85" t="str">
        <f t="shared" si="386"/>
        <v/>
      </c>
      <c r="BX779" s="84">
        <f>IFERROR(FIND("UC estadual/municipal",consulta_completa__11[[#This Row],[13 - Ocorrências/Ambientes Atingidos]]),0)</f>
        <v>0</v>
      </c>
      <c r="BY779" s="85" t="str">
        <f t="shared" si="387"/>
        <v/>
      </c>
      <c r="BZ779" s="84">
        <f>IFERROR(FIND("Outro(s)",consulta_completa__11[[#This Row],[13 - Ocorrências/Ambientes Atingidos]]),0)</f>
        <v>0</v>
      </c>
      <c r="CA779" s="85" t="str">
        <f t="shared" si="388"/>
        <v/>
      </c>
      <c r="CB779" s="84">
        <f>IFERROR(FIND("Sem dano",consulta_completa__11[[#This Row],[13 - Ocorrências/Ambientes Atingidos]]),0)</f>
        <v>0</v>
      </c>
      <c r="CC779" s="85" t="str">
        <f t="shared" si="389"/>
        <v/>
      </c>
      <c r="CD779" s="84" t="str">
        <f>IF(consulta_completa__11[[#This Row],[13 - Ocorrências/Ambientes Atingidos]]="","X","")</f>
        <v>X</v>
      </c>
      <c r="CE779" s="86">
        <f>IFERROR(FIND("IBAMA",consulta_completa__11[[#This Row],[14 - Inst. Atuando no Local]]),0)</f>
        <v>0</v>
      </c>
      <c r="CF779" s="86" t="str">
        <f t="shared" si="390"/>
        <v/>
      </c>
      <c r="CG779" s="86">
        <f>IFERROR(FIND("OEMA",consulta_completa__11[[#This Row],[14 - Inst. Atuando no Local]]),0)</f>
        <v>0</v>
      </c>
      <c r="CH779" s="86" t="str">
        <f t="shared" si="391"/>
        <v/>
      </c>
      <c r="CI779" s="86">
        <f>IFERROR(FIND("DEFESA CIVIL",consulta_completa__11[[#This Row],[14 - Inst. Atuando no Local]]),0)</f>
        <v>0</v>
      </c>
      <c r="CJ779" s="86" t="str">
        <f t="shared" si="392"/>
        <v/>
      </c>
      <c r="CK779" s="86">
        <f>IFERROR(FIND("CORPO DE BOMBEIROS",consulta_completa__11[[#This Row],[14 - Inst. Atuando no Local]]),0)</f>
        <v>0</v>
      </c>
      <c r="CL779" s="86" t="str">
        <f t="shared" si="393"/>
        <v/>
      </c>
      <c r="CM779" s="86">
        <f>IFERROR(FIND("POLÍCIA RODOVIÁRIA",consulta_completa__11[[#This Row],[14 - Inst. Atuando no Local]]),0)</f>
        <v>0</v>
      </c>
      <c r="CN779" s="86" t="str">
        <f t="shared" si="394"/>
        <v/>
      </c>
      <c r="CO779" s="86">
        <f>IFERROR(FIND("POLÍCIA MILITAR",consulta_completa__11[[#This Row],[14 - Inst. Atuando no Local]]),0)</f>
        <v>0</v>
      </c>
      <c r="CP779" s="86" t="str">
        <f t="shared" si="395"/>
        <v/>
      </c>
      <c r="CQ779" s="86">
        <f>IFERROR(FIND("POLÍCIA CIVIL",consulta_completa__11[[#This Row],[14 - Inst. Atuando no Local]]),0)</f>
        <v>0</v>
      </c>
      <c r="CR779" s="86" t="str">
        <f t="shared" si="396"/>
        <v/>
      </c>
      <c r="CS779" s="86">
        <f>IFERROR(FIND("MARINHA DO BRASIL",consulta_completa__11[[#This Row],[14 - Inst. Atuando no Local]]),0)</f>
        <v>0</v>
      </c>
      <c r="CT779" s="86" t="str">
        <f t="shared" si="397"/>
        <v/>
      </c>
      <c r="CU779" s="86">
        <f>IFERROR(FIND("EMPRESA ESPECIALIZADA EM ATENDIMENTO",consulta_completa__11[[#This Row],[14 - Inst. Atuando no Local]]),0)</f>
        <v>0</v>
      </c>
      <c r="CV779" s="86" t="str">
        <f t="shared" si="398"/>
        <v/>
      </c>
      <c r="CW779" s="86">
        <f>IFERROR(FIND("IBAMA",consulta_completa__11[[#This Row],[14 - Inst. Atuando no Local]]),0)</f>
        <v>0</v>
      </c>
      <c r="CX779" s="86" t="str">
        <f t="shared" si="399"/>
        <v/>
      </c>
      <c r="CY779" s="86" t="str">
        <f>IF(consulta_completa__11[[#This Row],[14 - Inst. Atuando no Local]]="","X","")</f>
        <v>X</v>
      </c>
      <c r="CZ779" s="86">
        <f>IFERROR(FIND("OUTRA (S)",consulta_completa__11[[#This Row],[14 - Inst. Atuando no Local]]),0)</f>
        <v>0</v>
      </c>
      <c r="DA779" s="86" t="str">
        <f t="shared" si="400"/>
        <v/>
      </c>
      <c r="DB779" s="37" t="str">
        <f t="shared" si="401"/>
        <v>Sim</v>
      </c>
      <c r="DC779" s="37" t="str">
        <f t="shared" si="402"/>
        <v>Não</v>
      </c>
      <c r="DD779" s="37" t="str">
        <f t="shared" si="403"/>
        <v>Sim</v>
      </c>
      <c r="DE779" s="89" t="str">
        <f t="shared" si="374"/>
        <v/>
      </c>
    </row>
    <row r="780" spans="1:109">
      <c r="A780" s="15">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4">
        <f>IFERROR(FIND("Óbitos/feridos",consulta_completa__11[[#This Row],[13 - Ocorrências/Ambientes Atingidos]]),0)</f>
        <v>0</v>
      </c>
      <c r="AY780" s="85" t="str">
        <f t="shared" si="375"/>
        <v/>
      </c>
      <c r="AZ780" s="84">
        <f>IFERROR(FIND("População afetada/evacuada",consulta_completa__11[[#This Row],[13 - Ocorrências/Ambientes Atingidos]]),0)</f>
        <v>0</v>
      </c>
      <c r="BA780" s="84" t="str">
        <f t="shared" si="376"/>
        <v/>
      </c>
      <c r="BB780" s="84">
        <f>IFERROR(FIND("Suspensão de abastecimento de água",consulta_completa__11[[#This Row],[13 - Ocorrências/Ambientes Atingidos]]),0)</f>
        <v>0</v>
      </c>
      <c r="BC780" s="85" t="str">
        <f t="shared" si="404"/>
        <v/>
      </c>
      <c r="BD780" s="84">
        <f>IFERROR(FIND("Rio/córrego",consulta_completa__11[[#This Row],[13 - Ocorrências/Ambientes Atingidos]]),0)</f>
        <v>0</v>
      </c>
      <c r="BE780" s="85" t="str">
        <f t="shared" si="377"/>
        <v/>
      </c>
      <c r="BF780" s="84">
        <f>IFERROR(FIND("Lago",consulta_completa__11[[#This Row],[13 - Ocorrências/Ambientes Atingidos]]),0)</f>
        <v>0</v>
      </c>
      <c r="BG780" s="85" t="str">
        <f t="shared" si="378"/>
        <v/>
      </c>
      <c r="BH780" s="84">
        <f>IFERROR(FIND("Mar",consulta_completa__11[[#This Row],[13 - Ocorrências/Ambientes Atingidos]]),0)</f>
        <v>1</v>
      </c>
      <c r="BI780" s="85" t="str">
        <f t="shared" si="379"/>
        <v>X</v>
      </c>
      <c r="BJ780" s="84">
        <f>IFERROR(FIND("Praia",consulta_completa__11[[#This Row],[13 - Ocorrências/Ambientes Atingidos]]),0)</f>
        <v>0</v>
      </c>
      <c r="BK780" s="85" t="str">
        <f t="shared" si="380"/>
        <v/>
      </c>
      <c r="BL780" s="84">
        <f>IFERROR(FIND("Solo",consulta_completa__11[[#This Row],[13 - Ocorrências/Ambientes Atingidos]]),0)</f>
        <v>0</v>
      </c>
      <c r="BM780" s="85" t="str">
        <f t="shared" si="381"/>
        <v/>
      </c>
      <c r="BN780" s="84">
        <f>IFERROR(FIND("Águas subterrâneas",consulta_completa__11[[#This Row],[13 - Ocorrências/Ambientes Atingidos]]),0)</f>
        <v>0</v>
      </c>
      <c r="BO780" s="85" t="str">
        <f t="shared" si="382"/>
        <v/>
      </c>
      <c r="BP780" s="84">
        <f>IFERROR(FIND("Atmosfera",consulta_completa__11[[#This Row],[13 - Ocorrências/Ambientes Atingidos]]),0)</f>
        <v>0</v>
      </c>
      <c r="BQ780" s="85" t="str">
        <f t="shared" si="383"/>
        <v/>
      </c>
      <c r="BR780" s="84">
        <f>IFERROR(FIND("Flora",consulta_completa__11[[#This Row],[13 - Ocorrências/Ambientes Atingidos]]),0)</f>
        <v>0</v>
      </c>
      <c r="BS780" s="85" t="str">
        <f t="shared" si="384"/>
        <v/>
      </c>
      <c r="BT780" s="84">
        <f>IFERROR(FIND("Fauna",consulta_completa__11[[#This Row],[13 - Ocorrências/Ambientes Atingidos]]),0)</f>
        <v>0</v>
      </c>
      <c r="BU780" s="85" t="str">
        <f t="shared" si="385"/>
        <v/>
      </c>
      <c r="BV780" s="84">
        <f>IFERROR(FIND("UC federal",consulta_completa__11[[#This Row],[13 - Ocorrências/Ambientes Atingidos]]),0)</f>
        <v>0</v>
      </c>
      <c r="BW780" s="85" t="str">
        <f t="shared" si="386"/>
        <v/>
      </c>
      <c r="BX780" s="84">
        <f>IFERROR(FIND("UC estadual/municipal",consulta_completa__11[[#This Row],[13 - Ocorrências/Ambientes Atingidos]]),0)</f>
        <v>0</v>
      </c>
      <c r="BY780" s="85" t="str">
        <f t="shared" si="387"/>
        <v/>
      </c>
      <c r="BZ780" s="84">
        <f>IFERROR(FIND("Outro(s)",consulta_completa__11[[#This Row],[13 - Ocorrências/Ambientes Atingidos]]),0)</f>
        <v>0</v>
      </c>
      <c r="CA780" s="85" t="str">
        <f t="shared" si="388"/>
        <v/>
      </c>
      <c r="CB780" s="84">
        <f>IFERROR(FIND("Sem dano",consulta_completa__11[[#This Row],[13 - Ocorrências/Ambientes Atingidos]]),0)</f>
        <v>0</v>
      </c>
      <c r="CC780" s="85" t="str">
        <f t="shared" si="389"/>
        <v/>
      </c>
      <c r="CD780" s="84" t="str">
        <f>IF(consulta_completa__11[[#This Row],[13 - Ocorrências/Ambientes Atingidos]]="","X","")</f>
        <v/>
      </c>
      <c r="CE780" s="86">
        <f>IFERROR(FIND("IBAMA",consulta_completa__11[[#This Row],[14 - Inst. Atuando no Local]]),0)</f>
        <v>0</v>
      </c>
      <c r="CF780" s="86" t="str">
        <f t="shared" si="390"/>
        <v/>
      </c>
      <c r="CG780" s="86">
        <f>IFERROR(FIND("OEMA",consulta_completa__11[[#This Row],[14 - Inst. Atuando no Local]]),0)</f>
        <v>0</v>
      </c>
      <c r="CH780" s="86" t="str">
        <f t="shared" si="391"/>
        <v/>
      </c>
      <c r="CI780" s="86">
        <f>IFERROR(FIND("DEFESA CIVIL",consulta_completa__11[[#This Row],[14 - Inst. Atuando no Local]]),0)</f>
        <v>0</v>
      </c>
      <c r="CJ780" s="86" t="str">
        <f t="shared" si="392"/>
        <v/>
      </c>
      <c r="CK780" s="86">
        <f>IFERROR(FIND("CORPO DE BOMBEIROS",consulta_completa__11[[#This Row],[14 - Inst. Atuando no Local]]),0)</f>
        <v>0</v>
      </c>
      <c r="CL780" s="86" t="str">
        <f t="shared" si="393"/>
        <v/>
      </c>
      <c r="CM780" s="86">
        <f>IFERROR(FIND("POLÍCIA RODOVIÁRIA",consulta_completa__11[[#This Row],[14 - Inst. Atuando no Local]]),0)</f>
        <v>0</v>
      </c>
      <c r="CN780" s="86" t="str">
        <f t="shared" si="394"/>
        <v/>
      </c>
      <c r="CO780" s="86">
        <f>IFERROR(FIND("POLÍCIA MILITAR",consulta_completa__11[[#This Row],[14 - Inst. Atuando no Local]]),0)</f>
        <v>0</v>
      </c>
      <c r="CP780" s="86" t="str">
        <f t="shared" si="395"/>
        <v/>
      </c>
      <c r="CQ780" s="86">
        <f>IFERROR(FIND("POLÍCIA CIVIL",consulta_completa__11[[#This Row],[14 - Inst. Atuando no Local]]),0)</f>
        <v>0</v>
      </c>
      <c r="CR780" s="86" t="str">
        <f t="shared" si="396"/>
        <v/>
      </c>
      <c r="CS780" s="86">
        <f>IFERROR(FIND("MARINHA DO BRASIL",consulta_completa__11[[#This Row],[14 - Inst. Atuando no Local]]),0)</f>
        <v>0</v>
      </c>
      <c r="CT780" s="86" t="str">
        <f t="shared" si="397"/>
        <v/>
      </c>
      <c r="CU780" s="86">
        <f>IFERROR(FIND("EMPRESA ESPECIALIZADA EM ATENDIMENTO",consulta_completa__11[[#This Row],[14 - Inst. Atuando no Local]]),0)</f>
        <v>0</v>
      </c>
      <c r="CV780" s="86" t="str">
        <f t="shared" si="398"/>
        <v/>
      </c>
      <c r="CW780" s="86">
        <f>IFERROR(FIND("IBAMA",consulta_completa__11[[#This Row],[14 - Inst. Atuando no Local]]),0)</f>
        <v>0</v>
      </c>
      <c r="CX780" s="86" t="str">
        <f t="shared" si="399"/>
        <v/>
      </c>
      <c r="CY780" s="86" t="str">
        <f>IF(consulta_completa__11[[#This Row],[14 - Inst. Atuando no Local]]="","X","")</f>
        <v>X</v>
      </c>
      <c r="CZ780" s="86">
        <f>IFERROR(FIND("OUTRA (S)",consulta_completa__11[[#This Row],[14 - Inst. Atuando no Local]]),0)</f>
        <v>0</v>
      </c>
      <c r="DA780" s="86" t="str">
        <f t="shared" si="400"/>
        <v/>
      </c>
      <c r="DB780" s="37" t="str">
        <f t="shared" si="401"/>
        <v>Sim</v>
      </c>
      <c r="DC780" s="37" t="str">
        <f t="shared" si="402"/>
        <v>Não</v>
      </c>
      <c r="DD780" s="37" t="str">
        <f t="shared" si="403"/>
        <v>Sim</v>
      </c>
      <c r="DE780" s="89" t="str">
        <f t="shared" si="374"/>
        <v/>
      </c>
    </row>
    <row r="781" spans="1:109">
      <c r="A781" s="15">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4">
        <f>IFERROR(FIND("Óbitos/feridos",consulta_completa__11[[#This Row],[13 - Ocorrências/Ambientes Atingidos]]),0)</f>
        <v>0</v>
      </c>
      <c r="AY781" s="85" t="str">
        <f t="shared" si="375"/>
        <v/>
      </c>
      <c r="AZ781" s="84">
        <f>IFERROR(FIND("População afetada/evacuada",consulta_completa__11[[#This Row],[13 - Ocorrências/Ambientes Atingidos]]),0)</f>
        <v>0</v>
      </c>
      <c r="BA781" s="84" t="str">
        <f t="shared" si="376"/>
        <v/>
      </c>
      <c r="BB781" s="84">
        <f>IFERROR(FIND("Suspensão de abastecimento de água",consulta_completa__11[[#This Row],[13 - Ocorrências/Ambientes Atingidos]]),0)</f>
        <v>0</v>
      </c>
      <c r="BC781" s="85" t="str">
        <f t="shared" si="404"/>
        <v/>
      </c>
      <c r="BD781" s="84">
        <f>IFERROR(FIND("Rio/córrego",consulta_completa__11[[#This Row],[13 - Ocorrências/Ambientes Atingidos]]),0)</f>
        <v>0</v>
      </c>
      <c r="BE781" s="85" t="str">
        <f t="shared" si="377"/>
        <v/>
      </c>
      <c r="BF781" s="84">
        <f>IFERROR(FIND("Lago",consulta_completa__11[[#This Row],[13 - Ocorrências/Ambientes Atingidos]]),0)</f>
        <v>0</v>
      </c>
      <c r="BG781" s="85" t="str">
        <f t="shared" si="378"/>
        <v/>
      </c>
      <c r="BH781" s="84">
        <f>IFERROR(FIND("Mar",consulta_completa__11[[#This Row],[13 - Ocorrências/Ambientes Atingidos]]),0)</f>
        <v>1</v>
      </c>
      <c r="BI781" s="85" t="str">
        <f t="shared" si="379"/>
        <v>X</v>
      </c>
      <c r="BJ781" s="84">
        <f>IFERROR(FIND("Praia",consulta_completa__11[[#This Row],[13 - Ocorrências/Ambientes Atingidos]]),0)</f>
        <v>0</v>
      </c>
      <c r="BK781" s="85" t="str">
        <f t="shared" si="380"/>
        <v/>
      </c>
      <c r="BL781" s="84">
        <f>IFERROR(FIND("Solo",consulta_completa__11[[#This Row],[13 - Ocorrências/Ambientes Atingidos]]),0)</f>
        <v>0</v>
      </c>
      <c r="BM781" s="85" t="str">
        <f t="shared" si="381"/>
        <v/>
      </c>
      <c r="BN781" s="84">
        <f>IFERROR(FIND("Águas subterrâneas",consulta_completa__11[[#This Row],[13 - Ocorrências/Ambientes Atingidos]]),0)</f>
        <v>0</v>
      </c>
      <c r="BO781" s="85" t="str">
        <f t="shared" si="382"/>
        <v/>
      </c>
      <c r="BP781" s="84">
        <f>IFERROR(FIND("Atmosfera",consulta_completa__11[[#This Row],[13 - Ocorrências/Ambientes Atingidos]]),0)</f>
        <v>0</v>
      </c>
      <c r="BQ781" s="85" t="str">
        <f t="shared" si="383"/>
        <v/>
      </c>
      <c r="BR781" s="84">
        <f>IFERROR(FIND("Flora",consulta_completa__11[[#This Row],[13 - Ocorrências/Ambientes Atingidos]]),0)</f>
        <v>0</v>
      </c>
      <c r="BS781" s="85" t="str">
        <f t="shared" si="384"/>
        <v/>
      </c>
      <c r="BT781" s="84">
        <f>IFERROR(FIND("Fauna",consulta_completa__11[[#This Row],[13 - Ocorrências/Ambientes Atingidos]]),0)</f>
        <v>0</v>
      </c>
      <c r="BU781" s="85" t="str">
        <f t="shared" si="385"/>
        <v/>
      </c>
      <c r="BV781" s="84">
        <f>IFERROR(FIND("UC federal",consulta_completa__11[[#This Row],[13 - Ocorrências/Ambientes Atingidos]]),0)</f>
        <v>0</v>
      </c>
      <c r="BW781" s="85" t="str">
        <f t="shared" si="386"/>
        <v/>
      </c>
      <c r="BX781" s="84">
        <f>IFERROR(FIND("UC estadual/municipal",consulta_completa__11[[#This Row],[13 - Ocorrências/Ambientes Atingidos]]),0)</f>
        <v>0</v>
      </c>
      <c r="BY781" s="85" t="str">
        <f t="shared" si="387"/>
        <v/>
      </c>
      <c r="BZ781" s="84">
        <f>IFERROR(FIND("Outro(s)",consulta_completa__11[[#This Row],[13 - Ocorrências/Ambientes Atingidos]]),0)</f>
        <v>0</v>
      </c>
      <c r="CA781" s="85" t="str">
        <f t="shared" si="388"/>
        <v/>
      </c>
      <c r="CB781" s="84">
        <f>IFERROR(FIND("Sem dano",consulta_completa__11[[#This Row],[13 - Ocorrências/Ambientes Atingidos]]),0)</f>
        <v>0</v>
      </c>
      <c r="CC781" s="85" t="str">
        <f t="shared" si="389"/>
        <v/>
      </c>
      <c r="CD781" s="84" t="str">
        <f>IF(consulta_completa__11[[#This Row],[13 - Ocorrências/Ambientes Atingidos]]="","X","")</f>
        <v/>
      </c>
      <c r="CE781" s="86">
        <f>IFERROR(FIND("IBAMA",consulta_completa__11[[#This Row],[14 - Inst. Atuando no Local]]),0)</f>
        <v>0</v>
      </c>
      <c r="CF781" s="86" t="str">
        <f t="shared" si="390"/>
        <v/>
      </c>
      <c r="CG781" s="86">
        <f>IFERROR(FIND("OEMA",consulta_completa__11[[#This Row],[14 - Inst. Atuando no Local]]),0)</f>
        <v>0</v>
      </c>
      <c r="CH781" s="86" t="str">
        <f t="shared" si="391"/>
        <v/>
      </c>
      <c r="CI781" s="86">
        <f>IFERROR(FIND("DEFESA CIVIL",consulta_completa__11[[#This Row],[14 - Inst. Atuando no Local]]),0)</f>
        <v>0</v>
      </c>
      <c r="CJ781" s="86" t="str">
        <f t="shared" si="392"/>
        <v/>
      </c>
      <c r="CK781" s="86">
        <f>IFERROR(FIND("CORPO DE BOMBEIROS",consulta_completa__11[[#This Row],[14 - Inst. Atuando no Local]]),0)</f>
        <v>0</v>
      </c>
      <c r="CL781" s="86" t="str">
        <f t="shared" si="393"/>
        <v/>
      </c>
      <c r="CM781" s="86">
        <f>IFERROR(FIND("POLÍCIA RODOVIÁRIA",consulta_completa__11[[#This Row],[14 - Inst. Atuando no Local]]),0)</f>
        <v>0</v>
      </c>
      <c r="CN781" s="86" t="str">
        <f t="shared" si="394"/>
        <v/>
      </c>
      <c r="CO781" s="86">
        <f>IFERROR(FIND("POLÍCIA MILITAR",consulta_completa__11[[#This Row],[14 - Inst. Atuando no Local]]),0)</f>
        <v>0</v>
      </c>
      <c r="CP781" s="86" t="str">
        <f t="shared" si="395"/>
        <v/>
      </c>
      <c r="CQ781" s="86">
        <f>IFERROR(FIND("POLÍCIA CIVIL",consulta_completa__11[[#This Row],[14 - Inst. Atuando no Local]]),0)</f>
        <v>0</v>
      </c>
      <c r="CR781" s="86" t="str">
        <f t="shared" si="396"/>
        <v/>
      </c>
      <c r="CS781" s="86">
        <f>IFERROR(FIND("MARINHA DO BRASIL",consulta_completa__11[[#This Row],[14 - Inst. Atuando no Local]]),0)</f>
        <v>0</v>
      </c>
      <c r="CT781" s="86" t="str">
        <f t="shared" si="397"/>
        <v/>
      </c>
      <c r="CU781" s="86">
        <f>IFERROR(FIND("EMPRESA ESPECIALIZADA EM ATENDIMENTO",consulta_completa__11[[#This Row],[14 - Inst. Atuando no Local]]),0)</f>
        <v>0</v>
      </c>
      <c r="CV781" s="86" t="str">
        <f t="shared" si="398"/>
        <v/>
      </c>
      <c r="CW781" s="86">
        <f>IFERROR(FIND("IBAMA",consulta_completa__11[[#This Row],[14 - Inst. Atuando no Local]]),0)</f>
        <v>0</v>
      </c>
      <c r="CX781" s="86" t="str">
        <f t="shared" si="399"/>
        <v/>
      </c>
      <c r="CY781" s="86" t="str">
        <f>IF(consulta_completa__11[[#This Row],[14 - Inst. Atuando no Local]]="","X","")</f>
        <v>X</v>
      </c>
      <c r="CZ781" s="86">
        <f>IFERROR(FIND("OUTRA (S)",consulta_completa__11[[#This Row],[14 - Inst. Atuando no Local]]),0)</f>
        <v>0</v>
      </c>
      <c r="DA781" s="86" t="str">
        <f t="shared" si="400"/>
        <v/>
      </c>
      <c r="DB781" s="37" t="str">
        <f t="shared" si="401"/>
        <v>Sim</v>
      </c>
      <c r="DC781" s="37" t="str">
        <f t="shared" si="402"/>
        <v>Não</v>
      </c>
      <c r="DD781" s="37" t="str">
        <f t="shared" si="403"/>
        <v>Sim</v>
      </c>
      <c r="DE781" s="89" t="str">
        <f t="shared" si="374"/>
        <v/>
      </c>
    </row>
    <row r="782" spans="1:109">
      <c r="A782" s="15">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4">
        <f>IFERROR(FIND("Óbitos/feridos",consulta_completa__11[[#This Row],[13 - Ocorrências/Ambientes Atingidos]]),0)</f>
        <v>1</v>
      </c>
      <c r="AY782" s="85" t="str">
        <f t="shared" si="375"/>
        <v>X</v>
      </c>
      <c r="AZ782" s="84">
        <f>IFERROR(FIND("População afetada/evacuada",consulta_completa__11[[#This Row],[13 - Ocorrências/Ambientes Atingidos]]),0)</f>
        <v>0</v>
      </c>
      <c r="BA782" s="84" t="str">
        <f t="shared" si="376"/>
        <v/>
      </c>
      <c r="BB782" s="84">
        <f>IFERROR(FIND("Suspensão de abastecimento de água",consulta_completa__11[[#This Row],[13 - Ocorrências/Ambientes Atingidos]]),0)</f>
        <v>0</v>
      </c>
      <c r="BC782" s="85" t="str">
        <f t="shared" si="404"/>
        <v/>
      </c>
      <c r="BD782" s="84">
        <f>IFERROR(FIND("Rio/córrego",consulta_completa__11[[#This Row],[13 - Ocorrências/Ambientes Atingidos]]),0)</f>
        <v>0</v>
      </c>
      <c r="BE782" s="85" t="str">
        <f t="shared" si="377"/>
        <v/>
      </c>
      <c r="BF782" s="84">
        <f>IFERROR(FIND("Lago",consulta_completa__11[[#This Row],[13 - Ocorrências/Ambientes Atingidos]]),0)</f>
        <v>0</v>
      </c>
      <c r="BG782" s="85" t="str">
        <f t="shared" si="378"/>
        <v/>
      </c>
      <c r="BH782" s="84">
        <f>IFERROR(FIND("Mar",consulta_completa__11[[#This Row],[13 - Ocorrências/Ambientes Atingidos]]),0)</f>
        <v>0</v>
      </c>
      <c r="BI782" s="85" t="str">
        <f t="shared" si="379"/>
        <v/>
      </c>
      <c r="BJ782" s="84">
        <f>IFERROR(FIND("Praia",consulta_completa__11[[#This Row],[13 - Ocorrências/Ambientes Atingidos]]),0)</f>
        <v>0</v>
      </c>
      <c r="BK782" s="85" t="str">
        <f t="shared" si="380"/>
        <v/>
      </c>
      <c r="BL782" s="84">
        <f>IFERROR(FIND("Solo",consulta_completa__11[[#This Row],[13 - Ocorrências/Ambientes Atingidos]]),0)</f>
        <v>17</v>
      </c>
      <c r="BM782" s="85" t="str">
        <f t="shared" si="381"/>
        <v>X</v>
      </c>
      <c r="BN782" s="84">
        <f>IFERROR(FIND("Águas subterrâneas",consulta_completa__11[[#This Row],[13 - Ocorrências/Ambientes Atingidos]]),0)</f>
        <v>0</v>
      </c>
      <c r="BO782" s="85" t="str">
        <f t="shared" si="382"/>
        <v/>
      </c>
      <c r="BP782" s="84">
        <f>IFERROR(FIND("Atmosfera",consulta_completa__11[[#This Row],[13 - Ocorrências/Ambientes Atingidos]]),0)</f>
        <v>0</v>
      </c>
      <c r="BQ782" s="85" t="str">
        <f t="shared" si="383"/>
        <v/>
      </c>
      <c r="BR782" s="84">
        <f>IFERROR(FIND("Flora",consulta_completa__11[[#This Row],[13 - Ocorrências/Ambientes Atingidos]]),0)</f>
        <v>0</v>
      </c>
      <c r="BS782" s="85" t="str">
        <f t="shared" si="384"/>
        <v/>
      </c>
      <c r="BT782" s="84">
        <f>IFERROR(FIND("Fauna",consulta_completa__11[[#This Row],[13 - Ocorrências/Ambientes Atingidos]]),0)</f>
        <v>0</v>
      </c>
      <c r="BU782" s="85" t="str">
        <f t="shared" si="385"/>
        <v/>
      </c>
      <c r="BV782" s="84">
        <f>IFERROR(FIND("UC federal",consulta_completa__11[[#This Row],[13 - Ocorrências/Ambientes Atingidos]]),0)</f>
        <v>0</v>
      </c>
      <c r="BW782" s="85" t="str">
        <f t="shared" si="386"/>
        <v/>
      </c>
      <c r="BX782" s="84">
        <f>IFERROR(FIND("UC estadual/municipal",consulta_completa__11[[#This Row],[13 - Ocorrências/Ambientes Atingidos]]),0)</f>
        <v>0</v>
      </c>
      <c r="BY782" s="85" t="str">
        <f t="shared" si="387"/>
        <v/>
      </c>
      <c r="BZ782" s="84">
        <f>IFERROR(FIND("Outro(s)",consulta_completa__11[[#This Row],[13 - Ocorrências/Ambientes Atingidos]]),0)</f>
        <v>0</v>
      </c>
      <c r="CA782" s="85" t="str">
        <f t="shared" si="388"/>
        <v/>
      </c>
      <c r="CB782" s="84">
        <f>IFERROR(FIND("Sem dano",consulta_completa__11[[#This Row],[13 - Ocorrências/Ambientes Atingidos]]),0)</f>
        <v>0</v>
      </c>
      <c r="CC782" s="85" t="str">
        <f t="shared" si="389"/>
        <v/>
      </c>
      <c r="CD782" s="84" t="str">
        <f>IF(consulta_completa__11[[#This Row],[13 - Ocorrências/Ambientes Atingidos]]="","X","")</f>
        <v/>
      </c>
      <c r="CE782" s="86">
        <f>IFERROR(FIND("IBAMA",consulta_completa__11[[#This Row],[14 - Inst. Atuando no Local]]),0)</f>
        <v>0</v>
      </c>
      <c r="CF782" s="86" t="str">
        <f t="shared" si="390"/>
        <v/>
      </c>
      <c r="CG782" s="86">
        <f>IFERROR(FIND("OEMA",consulta_completa__11[[#This Row],[14 - Inst. Atuando no Local]]),0)</f>
        <v>0</v>
      </c>
      <c r="CH782" s="86" t="str">
        <f t="shared" si="391"/>
        <v/>
      </c>
      <c r="CI782" s="86">
        <f>IFERROR(FIND("DEFESA CIVIL",consulta_completa__11[[#This Row],[14 - Inst. Atuando no Local]]),0)</f>
        <v>0</v>
      </c>
      <c r="CJ782" s="86" t="str">
        <f t="shared" si="392"/>
        <v/>
      </c>
      <c r="CK782" s="86">
        <f>IFERROR(FIND("CORPO DE BOMBEIROS",consulta_completa__11[[#This Row],[14 - Inst. Atuando no Local]]),0)</f>
        <v>0</v>
      </c>
      <c r="CL782" s="86" t="str">
        <f t="shared" si="393"/>
        <v/>
      </c>
      <c r="CM782" s="86">
        <f>IFERROR(FIND("POLÍCIA RODOVIÁRIA",consulta_completa__11[[#This Row],[14 - Inst. Atuando no Local]]),0)</f>
        <v>0</v>
      </c>
      <c r="CN782" s="86" t="str">
        <f t="shared" si="394"/>
        <v/>
      </c>
      <c r="CO782" s="86">
        <f>IFERROR(FIND("POLÍCIA MILITAR",consulta_completa__11[[#This Row],[14 - Inst. Atuando no Local]]),0)</f>
        <v>0</v>
      </c>
      <c r="CP782" s="86" t="str">
        <f t="shared" si="395"/>
        <v/>
      </c>
      <c r="CQ782" s="86">
        <f>IFERROR(FIND("POLÍCIA CIVIL",consulta_completa__11[[#This Row],[14 - Inst. Atuando no Local]]),0)</f>
        <v>0</v>
      </c>
      <c r="CR782" s="86" t="str">
        <f t="shared" si="396"/>
        <v/>
      </c>
      <c r="CS782" s="86">
        <f>IFERROR(FIND("MARINHA DO BRASIL",consulta_completa__11[[#This Row],[14 - Inst. Atuando no Local]]),0)</f>
        <v>0</v>
      </c>
      <c r="CT782" s="86" t="str">
        <f t="shared" si="397"/>
        <v/>
      </c>
      <c r="CU782" s="86">
        <f>IFERROR(FIND("EMPRESA ESPECIALIZADA EM ATENDIMENTO",consulta_completa__11[[#This Row],[14 - Inst. Atuando no Local]]),0)</f>
        <v>0</v>
      </c>
      <c r="CV782" s="86" t="str">
        <f t="shared" si="398"/>
        <v/>
      </c>
      <c r="CW782" s="86">
        <f>IFERROR(FIND("IBAMA",consulta_completa__11[[#This Row],[14 - Inst. Atuando no Local]]),0)</f>
        <v>0</v>
      </c>
      <c r="CX782" s="86" t="str">
        <f t="shared" si="399"/>
        <v/>
      </c>
      <c r="CY782" s="86" t="str">
        <f>IF(consulta_completa__11[[#This Row],[14 - Inst. Atuando no Local]]="","X","")</f>
        <v/>
      </c>
      <c r="CZ782" s="86">
        <f>IFERROR(FIND("OUTRA (S)",consulta_completa__11[[#This Row],[14 - Inst. Atuando no Local]]),0)</f>
        <v>0</v>
      </c>
      <c r="DA782" s="86" t="str">
        <f t="shared" si="400"/>
        <v/>
      </c>
      <c r="DB782" s="37" t="str">
        <f t="shared" si="401"/>
        <v>Sim</v>
      </c>
      <c r="DC782" s="37" t="str">
        <f t="shared" si="402"/>
        <v>Não</v>
      </c>
      <c r="DD782" s="37" t="str">
        <f t="shared" si="403"/>
        <v>Sim</v>
      </c>
      <c r="DE782" s="89" t="str">
        <f t="shared" si="374"/>
        <v/>
      </c>
    </row>
    <row r="783" spans="1:109">
      <c r="A783" s="15">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4">
        <f>IFERROR(FIND("Óbitos/feridos",consulta_completa__11[[#This Row],[13 - Ocorrências/Ambientes Atingidos]]),0)</f>
        <v>0</v>
      </c>
      <c r="AY783" s="85" t="str">
        <f t="shared" si="375"/>
        <v/>
      </c>
      <c r="AZ783" s="84">
        <f>IFERROR(FIND("População afetada/evacuada",consulta_completa__11[[#This Row],[13 - Ocorrências/Ambientes Atingidos]]),0)</f>
        <v>0</v>
      </c>
      <c r="BA783" s="84" t="str">
        <f t="shared" si="376"/>
        <v/>
      </c>
      <c r="BB783" s="84">
        <f>IFERROR(FIND("Suspensão de abastecimento de água",consulta_completa__11[[#This Row],[13 - Ocorrências/Ambientes Atingidos]]),0)</f>
        <v>0</v>
      </c>
      <c r="BC783" s="85" t="str">
        <f t="shared" si="404"/>
        <v/>
      </c>
      <c r="BD783" s="84">
        <f>IFERROR(FIND("Rio/córrego",consulta_completa__11[[#This Row],[13 - Ocorrências/Ambientes Atingidos]]),0)</f>
        <v>0</v>
      </c>
      <c r="BE783" s="85" t="str">
        <f t="shared" si="377"/>
        <v/>
      </c>
      <c r="BF783" s="84">
        <f>IFERROR(FIND("Lago",consulta_completa__11[[#This Row],[13 - Ocorrências/Ambientes Atingidos]]),0)</f>
        <v>0</v>
      </c>
      <c r="BG783" s="85" t="str">
        <f t="shared" si="378"/>
        <v/>
      </c>
      <c r="BH783" s="84">
        <f>IFERROR(FIND("Mar",consulta_completa__11[[#This Row],[13 - Ocorrências/Ambientes Atingidos]]),0)</f>
        <v>1</v>
      </c>
      <c r="BI783" s="85" t="str">
        <f t="shared" si="379"/>
        <v>X</v>
      </c>
      <c r="BJ783" s="84">
        <f>IFERROR(FIND("Praia",consulta_completa__11[[#This Row],[13 - Ocorrências/Ambientes Atingidos]]),0)</f>
        <v>0</v>
      </c>
      <c r="BK783" s="85" t="str">
        <f t="shared" si="380"/>
        <v/>
      </c>
      <c r="BL783" s="84">
        <f>IFERROR(FIND("Solo",consulta_completa__11[[#This Row],[13 - Ocorrências/Ambientes Atingidos]]),0)</f>
        <v>0</v>
      </c>
      <c r="BM783" s="85" t="str">
        <f t="shared" si="381"/>
        <v/>
      </c>
      <c r="BN783" s="84">
        <f>IFERROR(FIND("Águas subterrâneas",consulta_completa__11[[#This Row],[13 - Ocorrências/Ambientes Atingidos]]),0)</f>
        <v>0</v>
      </c>
      <c r="BO783" s="85" t="str">
        <f t="shared" si="382"/>
        <v/>
      </c>
      <c r="BP783" s="84">
        <f>IFERROR(FIND("Atmosfera",consulta_completa__11[[#This Row],[13 - Ocorrências/Ambientes Atingidos]]),0)</f>
        <v>0</v>
      </c>
      <c r="BQ783" s="85" t="str">
        <f t="shared" si="383"/>
        <v/>
      </c>
      <c r="BR783" s="84">
        <f>IFERROR(FIND("Flora",consulta_completa__11[[#This Row],[13 - Ocorrências/Ambientes Atingidos]]),0)</f>
        <v>0</v>
      </c>
      <c r="BS783" s="85" t="str">
        <f t="shared" si="384"/>
        <v/>
      </c>
      <c r="BT783" s="84">
        <f>IFERROR(FIND("Fauna",consulta_completa__11[[#This Row],[13 - Ocorrências/Ambientes Atingidos]]),0)</f>
        <v>0</v>
      </c>
      <c r="BU783" s="85" t="str">
        <f t="shared" si="385"/>
        <v/>
      </c>
      <c r="BV783" s="84">
        <f>IFERROR(FIND("UC federal",consulta_completa__11[[#This Row],[13 - Ocorrências/Ambientes Atingidos]]),0)</f>
        <v>0</v>
      </c>
      <c r="BW783" s="85" t="str">
        <f t="shared" si="386"/>
        <v/>
      </c>
      <c r="BX783" s="84">
        <f>IFERROR(FIND("UC estadual/municipal",consulta_completa__11[[#This Row],[13 - Ocorrências/Ambientes Atingidos]]),0)</f>
        <v>0</v>
      </c>
      <c r="BY783" s="85" t="str">
        <f t="shared" si="387"/>
        <v/>
      </c>
      <c r="BZ783" s="84">
        <f>IFERROR(FIND("Outro(s)",consulta_completa__11[[#This Row],[13 - Ocorrências/Ambientes Atingidos]]),0)</f>
        <v>0</v>
      </c>
      <c r="CA783" s="85" t="str">
        <f t="shared" si="388"/>
        <v/>
      </c>
      <c r="CB783" s="84">
        <f>IFERROR(FIND("Sem dano",consulta_completa__11[[#This Row],[13 - Ocorrências/Ambientes Atingidos]]),0)</f>
        <v>0</v>
      </c>
      <c r="CC783" s="85" t="str">
        <f t="shared" si="389"/>
        <v/>
      </c>
      <c r="CD783" s="84" t="str">
        <f>IF(consulta_completa__11[[#This Row],[13 - Ocorrências/Ambientes Atingidos]]="","X","")</f>
        <v/>
      </c>
      <c r="CE783" s="86">
        <f>IFERROR(FIND("IBAMA",consulta_completa__11[[#This Row],[14 - Inst. Atuando no Local]]),0)</f>
        <v>0</v>
      </c>
      <c r="CF783" s="86" t="str">
        <f t="shared" si="390"/>
        <v/>
      </c>
      <c r="CG783" s="86">
        <f>IFERROR(FIND("OEMA",consulta_completa__11[[#This Row],[14 - Inst. Atuando no Local]]),0)</f>
        <v>0</v>
      </c>
      <c r="CH783" s="86" t="str">
        <f t="shared" si="391"/>
        <v/>
      </c>
      <c r="CI783" s="86">
        <f>IFERROR(FIND("DEFESA CIVIL",consulta_completa__11[[#This Row],[14 - Inst. Atuando no Local]]),0)</f>
        <v>0</v>
      </c>
      <c r="CJ783" s="86" t="str">
        <f t="shared" si="392"/>
        <v/>
      </c>
      <c r="CK783" s="86">
        <f>IFERROR(FIND("CORPO DE BOMBEIROS",consulta_completa__11[[#This Row],[14 - Inst. Atuando no Local]]),0)</f>
        <v>0</v>
      </c>
      <c r="CL783" s="86" t="str">
        <f t="shared" si="393"/>
        <v/>
      </c>
      <c r="CM783" s="86">
        <f>IFERROR(FIND("POLÍCIA RODOVIÁRIA",consulta_completa__11[[#This Row],[14 - Inst. Atuando no Local]]),0)</f>
        <v>0</v>
      </c>
      <c r="CN783" s="86" t="str">
        <f t="shared" si="394"/>
        <v/>
      </c>
      <c r="CO783" s="86">
        <f>IFERROR(FIND("POLÍCIA MILITAR",consulta_completa__11[[#This Row],[14 - Inst. Atuando no Local]]),0)</f>
        <v>0</v>
      </c>
      <c r="CP783" s="86" t="str">
        <f t="shared" si="395"/>
        <v/>
      </c>
      <c r="CQ783" s="86">
        <f>IFERROR(FIND("POLÍCIA CIVIL",consulta_completa__11[[#This Row],[14 - Inst. Atuando no Local]]),0)</f>
        <v>0</v>
      </c>
      <c r="CR783" s="86" t="str">
        <f t="shared" si="396"/>
        <v/>
      </c>
      <c r="CS783" s="86">
        <f>IFERROR(FIND("MARINHA DO BRASIL",consulta_completa__11[[#This Row],[14 - Inst. Atuando no Local]]),0)</f>
        <v>0</v>
      </c>
      <c r="CT783" s="86" t="str">
        <f t="shared" si="397"/>
        <v/>
      </c>
      <c r="CU783" s="86">
        <f>IFERROR(FIND("EMPRESA ESPECIALIZADA EM ATENDIMENTO",consulta_completa__11[[#This Row],[14 - Inst. Atuando no Local]]),0)</f>
        <v>0</v>
      </c>
      <c r="CV783" s="86" t="str">
        <f t="shared" si="398"/>
        <v/>
      </c>
      <c r="CW783" s="86">
        <f>IFERROR(FIND("IBAMA",consulta_completa__11[[#This Row],[14 - Inst. Atuando no Local]]),0)</f>
        <v>0</v>
      </c>
      <c r="CX783" s="86" t="str">
        <f t="shared" si="399"/>
        <v/>
      </c>
      <c r="CY783" s="86" t="str">
        <f>IF(consulta_completa__11[[#This Row],[14 - Inst. Atuando no Local]]="","X","")</f>
        <v/>
      </c>
      <c r="CZ783" s="86">
        <f>IFERROR(FIND("OUTRA (S)",consulta_completa__11[[#This Row],[14 - Inst. Atuando no Local]]),0)</f>
        <v>0</v>
      </c>
      <c r="DA783" s="86" t="str">
        <f t="shared" si="400"/>
        <v/>
      </c>
      <c r="DB783" s="37" t="str">
        <f t="shared" si="401"/>
        <v>Sim</v>
      </c>
      <c r="DC783" s="37" t="str">
        <f t="shared" si="402"/>
        <v>Não</v>
      </c>
      <c r="DD783" s="37" t="str">
        <f t="shared" si="403"/>
        <v>Sim</v>
      </c>
      <c r="DE783" s="89" t="str">
        <f t="shared" si="374"/>
        <v/>
      </c>
    </row>
    <row r="784" spans="1:109">
      <c r="A784" s="15">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4">
        <f>IFERROR(FIND("Óbitos/feridos",consulta_completa__11[[#This Row],[13 - Ocorrências/Ambientes Atingidos]]),0)</f>
        <v>0</v>
      </c>
      <c r="AY784" s="85" t="str">
        <f t="shared" si="375"/>
        <v/>
      </c>
      <c r="AZ784" s="84">
        <f>IFERROR(FIND("População afetada/evacuada",consulta_completa__11[[#This Row],[13 - Ocorrências/Ambientes Atingidos]]),0)</f>
        <v>0</v>
      </c>
      <c r="BA784" s="84" t="str">
        <f t="shared" si="376"/>
        <v/>
      </c>
      <c r="BB784" s="84">
        <f>IFERROR(FIND("Suspensão de abastecimento de água",consulta_completa__11[[#This Row],[13 - Ocorrências/Ambientes Atingidos]]),0)</f>
        <v>0</v>
      </c>
      <c r="BC784" s="85" t="str">
        <f t="shared" si="404"/>
        <v/>
      </c>
      <c r="BD784" s="84">
        <f>IFERROR(FIND("Rio/córrego",consulta_completa__11[[#This Row],[13 - Ocorrências/Ambientes Atingidos]]),0)</f>
        <v>0</v>
      </c>
      <c r="BE784" s="85" t="str">
        <f t="shared" si="377"/>
        <v/>
      </c>
      <c r="BF784" s="84">
        <f>IFERROR(FIND("Lago",consulta_completa__11[[#This Row],[13 - Ocorrências/Ambientes Atingidos]]),0)</f>
        <v>0</v>
      </c>
      <c r="BG784" s="85" t="str">
        <f t="shared" si="378"/>
        <v/>
      </c>
      <c r="BH784" s="84">
        <f>IFERROR(FIND("Mar",consulta_completa__11[[#This Row],[13 - Ocorrências/Ambientes Atingidos]]),0)</f>
        <v>1</v>
      </c>
      <c r="BI784" s="85" t="str">
        <f t="shared" si="379"/>
        <v>X</v>
      </c>
      <c r="BJ784" s="84">
        <f>IFERROR(FIND("Praia",consulta_completa__11[[#This Row],[13 - Ocorrências/Ambientes Atingidos]]),0)</f>
        <v>0</v>
      </c>
      <c r="BK784" s="85" t="str">
        <f t="shared" si="380"/>
        <v/>
      </c>
      <c r="BL784" s="84">
        <f>IFERROR(FIND("Solo",consulta_completa__11[[#This Row],[13 - Ocorrências/Ambientes Atingidos]]),0)</f>
        <v>0</v>
      </c>
      <c r="BM784" s="85" t="str">
        <f t="shared" si="381"/>
        <v/>
      </c>
      <c r="BN784" s="84">
        <f>IFERROR(FIND("Águas subterrâneas",consulta_completa__11[[#This Row],[13 - Ocorrências/Ambientes Atingidos]]),0)</f>
        <v>0</v>
      </c>
      <c r="BO784" s="85" t="str">
        <f t="shared" si="382"/>
        <v/>
      </c>
      <c r="BP784" s="84">
        <f>IFERROR(FIND("Atmosfera",consulta_completa__11[[#This Row],[13 - Ocorrências/Ambientes Atingidos]]),0)</f>
        <v>0</v>
      </c>
      <c r="BQ784" s="85" t="str">
        <f t="shared" si="383"/>
        <v/>
      </c>
      <c r="BR784" s="84">
        <f>IFERROR(FIND("Flora",consulta_completa__11[[#This Row],[13 - Ocorrências/Ambientes Atingidos]]),0)</f>
        <v>0</v>
      </c>
      <c r="BS784" s="85" t="str">
        <f t="shared" si="384"/>
        <v/>
      </c>
      <c r="BT784" s="84">
        <f>IFERROR(FIND("Fauna",consulta_completa__11[[#This Row],[13 - Ocorrências/Ambientes Atingidos]]),0)</f>
        <v>0</v>
      </c>
      <c r="BU784" s="85" t="str">
        <f t="shared" si="385"/>
        <v/>
      </c>
      <c r="BV784" s="84">
        <f>IFERROR(FIND("UC federal",consulta_completa__11[[#This Row],[13 - Ocorrências/Ambientes Atingidos]]),0)</f>
        <v>0</v>
      </c>
      <c r="BW784" s="85" t="str">
        <f t="shared" si="386"/>
        <v/>
      </c>
      <c r="BX784" s="84">
        <f>IFERROR(FIND("UC estadual/municipal",consulta_completa__11[[#This Row],[13 - Ocorrências/Ambientes Atingidos]]),0)</f>
        <v>0</v>
      </c>
      <c r="BY784" s="85" t="str">
        <f t="shared" si="387"/>
        <v/>
      </c>
      <c r="BZ784" s="84">
        <f>IFERROR(FIND("Outro(s)",consulta_completa__11[[#This Row],[13 - Ocorrências/Ambientes Atingidos]]),0)</f>
        <v>0</v>
      </c>
      <c r="CA784" s="85" t="str">
        <f t="shared" si="388"/>
        <v/>
      </c>
      <c r="CB784" s="84">
        <f>IFERROR(FIND("Sem dano",consulta_completa__11[[#This Row],[13 - Ocorrências/Ambientes Atingidos]]),0)</f>
        <v>0</v>
      </c>
      <c r="CC784" s="85" t="str">
        <f t="shared" si="389"/>
        <v/>
      </c>
      <c r="CD784" s="84" t="str">
        <f>IF(consulta_completa__11[[#This Row],[13 - Ocorrências/Ambientes Atingidos]]="","X","")</f>
        <v/>
      </c>
      <c r="CE784" s="86">
        <f>IFERROR(FIND("IBAMA",consulta_completa__11[[#This Row],[14 - Inst. Atuando no Local]]),0)</f>
        <v>0</v>
      </c>
      <c r="CF784" s="86" t="str">
        <f t="shared" si="390"/>
        <v/>
      </c>
      <c r="CG784" s="86">
        <f>IFERROR(FIND("OEMA",consulta_completa__11[[#This Row],[14 - Inst. Atuando no Local]]),0)</f>
        <v>0</v>
      </c>
      <c r="CH784" s="86" t="str">
        <f t="shared" si="391"/>
        <v/>
      </c>
      <c r="CI784" s="86">
        <f>IFERROR(FIND("DEFESA CIVIL",consulta_completa__11[[#This Row],[14 - Inst. Atuando no Local]]),0)</f>
        <v>0</v>
      </c>
      <c r="CJ784" s="86" t="str">
        <f t="shared" si="392"/>
        <v/>
      </c>
      <c r="CK784" s="86">
        <f>IFERROR(FIND("CORPO DE BOMBEIROS",consulta_completa__11[[#This Row],[14 - Inst. Atuando no Local]]),0)</f>
        <v>0</v>
      </c>
      <c r="CL784" s="86" t="str">
        <f t="shared" si="393"/>
        <v/>
      </c>
      <c r="CM784" s="86">
        <f>IFERROR(FIND("POLÍCIA RODOVIÁRIA",consulta_completa__11[[#This Row],[14 - Inst. Atuando no Local]]),0)</f>
        <v>0</v>
      </c>
      <c r="CN784" s="86" t="str">
        <f t="shared" si="394"/>
        <v/>
      </c>
      <c r="CO784" s="86">
        <f>IFERROR(FIND("POLÍCIA MILITAR",consulta_completa__11[[#This Row],[14 - Inst. Atuando no Local]]),0)</f>
        <v>0</v>
      </c>
      <c r="CP784" s="86" t="str">
        <f t="shared" si="395"/>
        <v/>
      </c>
      <c r="CQ784" s="86">
        <f>IFERROR(FIND("POLÍCIA CIVIL",consulta_completa__11[[#This Row],[14 - Inst. Atuando no Local]]),0)</f>
        <v>0</v>
      </c>
      <c r="CR784" s="86" t="str">
        <f t="shared" si="396"/>
        <v/>
      </c>
      <c r="CS784" s="86">
        <f>IFERROR(FIND("MARINHA DO BRASIL",consulta_completa__11[[#This Row],[14 - Inst. Atuando no Local]]),0)</f>
        <v>0</v>
      </c>
      <c r="CT784" s="86" t="str">
        <f t="shared" si="397"/>
        <v/>
      </c>
      <c r="CU784" s="86">
        <f>IFERROR(FIND("EMPRESA ESPECIALIZADA EM ATENDIMENTO",consulta_completa__11[[#This Row],[14 - Inst. Atuando no Local]]),0)</f>
        <v>0</v>
      </c>
      <c r="CV784" s="86" t="str">
        <f t="shared" si="398"/>
        <v/>
      </c>
      <c r="CW784" s="86">
        <f>IFERROR(FIND("IBAMA",consulta_completa__11[[#This Row],[14 - Inst. Atuando no Local]]),0)</f>
        <v>0</v>
      </c>
      <c r="CX784" s="86" t="str">
        <f t="shared" si="399"/>
        <v/>
      </c>
      <c r="CY784" s="86" t="str">
        <f>IF(consulta_completa__11[[#This Row],[14 - Inst. Atuando no Local]]="","X","")</f>
        <v/>
      </c>
      <c r="CZ784" s="86">
        <f>IFERROR(FIND("OUTRA (S)",consulta_completa__11[[#This Row],[14 - Inst. Atuando no Local]]),0)</f>
        <v>0</v>
      </c>
      <c r="DA784" s="86" t="str">
        <f t="shared" si="400"/>
        <v/>
      </c>
      <c r="DB784" s="37" t="str">
        <f t="shared" si="401"/>
        <v>Sim</v>
      </c>
      <c r="DC784" s="37" t="str">
        <f t="shared" si="402"/>
        <v>Não</v>
      </c>
      <c r="DD784" s="37" t="str">
        <f t="shared" si="403"/>
        <v>Sim</v>
      </c>
      <c r="DE784" s="89" t="str">
        <f t="shared" si="374"/>
        <v/>
      </c>
    </row>
    <row r="785" spans="1:109">
      <c r="A785" s="15">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4">
        <f>IFERROR(FIND("Óbitos/feridos",consulta_completa__11[[#This Row],[13 - Ocorrências/Ambientes Atingidos]]),0)</f>
        <v>0</v>
      </c>
      <c r="AY785" s="85" t="str">
        <f t="shared" si="375"/>
        <v/>
      </c>
      <c r="AZ785" s="84">
        <f>IFERROR(FIND("População afetada/evacuada",consulta_completa__11[[#This Row],[13 - Ocorrências/Ambientes Atingidos]]),0)</f>
        <v>0</v>
      </c>
      <c r="BA785" s="84" t="str">
        <f t="shared" si="376"/>
        <v/>
      </c>
      <c r="BB785" s="84">
        <f>IFERROR(FIND("Suspensão de abastecimento de água",consulta_completa__11[[#This Row],[13 - Ocorrências/Ambientes Atingidos]]),0)</f>
        <v>0</v>
      </c>
      <c r="BC785" s="85" t="str">
        <f t="shared" si="404"/>
        <v/>
      </c>
      <c r="BD785" s="84">
        <f>IFERROR(FIND("Rio/córrego",consulta_completa__11[[#This Row],[13 - Ocorrências/Ambientes Atingidos]]),0)</f>
        <v>0</v>
      </c>
      <c r="BE785" s="85" t="str">
        <f t="shared" si="377"/>
        <v/>
      </c>
      <c r="BF785" s="84">
        <f>IFERROR(FIND("Lago",consulta_completa__11[[#This Row],[13 - Ocorrências/Ambientes Atingidos]]),0)</f>
        <v>0</v>
      </c>
      <c r="BG785" s="85" t="str">
        <f t="shared" si="378"/>
        <v/>
      </c>
      <c r="BH785" s="84">
        <f>IFERROR(FIND("Mar",consulta_completa__11[[#This Row],[13 - Ocorrências/Ambientes Atingidos]]),0)</f>
        <v>0</v>
      </c>
      <c r="BI785" s="85" t="str">
        <f t="shared" si="379"/>
        <v/>
      </c>
      <c r="BJ785" s="84">
        <f>IFERROR(FIND("Praia",consulta_completa__11[[#This Row],[13 - Ocorrências/Ambientes Atingidos]]),0)</f>
        <v>0</v>
      </c>
      <c r="BK785" s="85" t="str">
        <f t="shared" si="380"/>
        <v/>
      </c>
      <c r="BL785" s="84">
        <f>IFERROR(FIND("Solo",consulta_completa__11[[#This Row],[13 - Ocorrências/Ambientes Atingidos]]),0)</f>
        <v>1</v>
      </c>
      <c r="BM785" s="85" t="str">
        <f t="shared" si="381"/>
        <v>X</v>
      </c>
      <c r="BN785" s="84">
        <f>IFERROR(FIND("Águas subterrâneas",consulta_completa__11[[#This Row],[13 - Ocorrências/Ambientes Atingidos]]),0)</f>
        <v>0</v>
      </c>
      <c r="BO785" s="85" t="str">
        <f t="shared" si="382"/>
        <v/>
      </c>
      <c r="BP785" s="84">
        <f>IFERROR(FIND("Atmosfera",consulta_completa__11[[#This Row],[13 - Ocorrências/Ambientes Atingidos]]),0)</f>
        <v>0</v>
      </c>
      <c r="BQ785" s="85" t="str">
        <f t="shared" si="383"/>
        <v/>
      </c>
      <c r="BR785" s="84">
        <f>IFERROR(FIND("Flora",consulta_completa__11[[#This Row],[13 - Ocorrências/Ambientes Atingidos]]),0)</f>
        <v>0</v>
      </c>
      <c r="BS785" s="85" t="str">
        <f t="shared" si="384"/>
        <v/>
      </c>
      <c r="BT785" s="84">
        <f>IFERROR(FIND("Fauna",consulta_completa__11[[#This Row],[13 - Ocorrências/Ambientes Atingidos]]),0)</f>
        <v>0</v>
      </c>
      <c r="BU785" s="85" t="str">
        <f t="shared" si="385"/>
        <v/>
      </c>
      <c r="BV785" s="84">
        <f>IFERROR(FIND("UC federal",consulta_completa__11[[#This Row],[13 - Ocorrências/Ambientes Atingidos]]),0)</f>
        <v>0</v>
      </c>
      <c r="BW785" s="85" t="str">
        <f t="shared" si="386"/>
        <v/>
      </c>
      <c r="BX785" s="84">
        <f>IFERROR(FIND("UC estadual/municipal",consulta_completa__11[[#This Row],[13 - Ocorrências/Ambientes Atingidos]]),0)</f>
        <v>0</v>
      </c>
      <c r="BY785" s="85" t="str">
        <f t="shared" si="387"/>
        <v/>
      </c>
      <c r="BZ785" s="84">
        <f>IFERROR(FIND("Outro(s)",consulta_completa__11[[#This Row],[13 - Ocorrências/Ambientes Atingidos]]),0)</f>
        <v>0</v>
      </c>
      <c r="CA785" s="85" t="str">
        <f t="shared" si="388"/>
        <v/>
      </c>
      <c r="CB785" s="84">
        <f>IFERROR(FIND("Sem dano",consulta_completa__11[[#This Row],[13 - Ocorrências/Ambientes Atingidos]]),0)</f>
        <v>0</v>
      </c>
      <c r="CC785" s="85" t="str">
        <f t="shared" si="389"/>
        <v/>
      </c>
      <c r="CD785" s="84" t="str">
        <f>IF(consulta_completa__11[[#This Row],[13 - Ocorrências/Ambientes Atingidos]]="","X","")</f>
        <v/>
      </c>
      <c r="CE785" s="86">
        <f>IFERROR(FIND("IBAMA",consulta_completa__11[[#This Row],[14 - Inst. Atuando no Local]]),0)</f>
        <v>0</v>
      </c>
      <c r="CF785" s="86" t="str">
        <f t="shared" si="390"/>
        <v/>
      </c>
      <c r="CG785" s="86">
        <f>IFERROR(FIND("OEMA",consulta_completa__11[[#This Row],[14 - Inst. Atuando no Local]]),0)</f>
        <v>0</v>
      </c>
      <c r="CH785" s="86" t="str">
        <f t="shared" si="391"/>
        <v/>
      </c>
      <c r="CI785" s="86">
        <f>IFERROR(FIND("DEFESA CIVIL",consulta_completa__11[[#This Row],[14 - Inst. Atuando no Local]]),0)</f>
        <v>0</v>
      </c>
      <c r="CJ785" s="86" t="str">
        <f t="shared" si="392"/>
        <v/>
      </c>
      <c r="CK785" s="86">
        <f>IFERROR(FIND("CORPO DE BOMBEIROS",consulta_completa__11[[#This Row],[14 - Inst. Atuando no Local]]),0)</f>
        <v>0</v>
      </c>
      <c r="CL785" s="86" t="str">
        <f t="shared" si="393"/>
        <v/>
      </c>
      <c r="CM785" s="86">
        <f>IFERROR(FIND("POLÍCIA RODOVIÁRIA",consulta_completa__11[[#This Row],[14 - Inst. Atuando no Local]]),0)</f>
        <v>0</v>
      </c>
      <c r="CN785" s="86" t="str">
        <f t="shared" si="394"/>
        <v/>
      </c>
      <c r="CO785" s="86">
        <f>IFERROR(FIND("POLÍCIA MILITAR",consulta_completa__11[[#This Row],[14 - Inst. Atuando no Local]]),0)</f>
        <v>0</v>
      </c>
      <c r="CP785" s="86" t="str">
        <f t="shared" si="395"/>
        <v/>
      </c>
      <c r="CQ785" s="86">
        <f>IFERROR(FIND("POLÍCIA CIVIL",consulta_completa__11[[#This Row],[14 - Inst. Atuando no Local]]),0)</f>
        <v>0</v>
      </c>
      <c r="CR785" s="86" t="str">
        <f t="shared" si="396"/>
        <v/>
      </c>
      <c r="CS785" s="86">
        <f>IFERROR(FIND("MARINHA DO BRASIL",consulta_completa__11[[#This Row],[14 - Inst. Atuando no Local]]),0)</f>
        <v>0</v>
      </c>
      <c r="CT785" s="86" t="str">
        <f t="shared" si="397"/>
        <v/>
      </c>
      <c r="CU785" s="86">
        <f>IFERROR(FIND("EMPRESA ESPECIALIZADA EM ATENDIMENTO",consulta_completa__11[[#This Row],[14 - Inst. Atuando no Local]]),0)</f>
        <v>0</v>
      </c>
      <c r="CV785" s="86" t="str">
        <f t="shared" si="398"/>
        <v/>
      </c>
      <c r="CW785" s="86">
        <f>IFERROR(FIND("IBAMA",consulta_completa__11[[#This Row],[14 - Inst. Atuando no Local]]),0)</f>
        <v>0</v>
      </c>
      <c r="CX785" s="86" t="str">
        <f t="shared" si="399"/>
        <v/>
      </c>
      <c r="CY785" s="86" t="str">
        <f>IF(consulta_completa__11[[#This Row],[14 - Inst. Atuando no Local]]="","X","")</f>
        <v/>
      </c>
      <c r="CZ785" s="86">
        <f>IFERROR(FIND("OUTRA (S)",consulta_completa__11[[#This Row],[14 - Inst. Atuando no Local]]),0)</f>
        <v>0</v>
      </c>
      <c r="DA785" s="86" t="str">
        <f t="shared" si="400"/>
        <v/>
      </c>
      <c r="DB785" s="37" t="str">
        <f t="shared" si="401"/>
        <v>Sim</v>
      </c>
      <c r="DC785" s="37" t="str">
        <f t="shared" si="402"/>
        <v>Não</v>
      </c>
      <c r="DD785" s="37" t="str">
        <f t="shared" si="403"/>
        <v>Sim</v>
      </c>
      <c r="DE785" s="89" t="str">
        <f t="shared" si="374"/>
        <v/>
      </c>
    </row>
    <row r="786" spans="1:109">
      <c r="A786" s="15">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4">
        <f>IFERROR(FIND("Óbitos/feridos",consulta_completa__11[[#This Row],[13 - Ocorrências/Ambientes Atingidos]]),0)</f>
        <v>0</v>
      </c>
      <c r="AY786" s="85" t="str">
        <f t="shared" si="375"/>
        <v/>
      </c>
      <c r="AZ786" s="84">
        <f>IFERROR(FIND("População afetada/evacuada",consulta_completa__11[[#This Row],[13 - Ocorrências/Ambientes Atingidos]]),0)</f>
        <v>0</v>
      </c>
      <c r="BA786" s="84" t="str">
        <f t="shared" si="376"/>
        <v/>
      </c>
      <c r="BB786" s="84">
        <f>IFERROR(FIND("Suspensão de abastecimento de água",consulta_completa__11[[#This Row],[13 - Ocorrências/Ambientes Atingidos]]),0)</f>
        <v>0</v>
      </c>
      <c r="BC786" s="85" t="str">
        <f t="shared" si="404"/>
        <v/>
      </c>
      <c r="BD786" s="84">
        <f>IFERROR(FIND("Rio/córrego",consulta_completa__11[[#This Row],[13 - Ocorrências/Ambientes Atingidos]]),0)</f>
        <v>0</v>
      </c>
      <c r="BE786" s="85" t="str">
        <f t="shared" si="377"/>
        <v/>
      </c>
      <c r="BF786" s="84">
        <f>IFERROR(FIND("Lago",consulta_completa__11[[#This Row],[13 - Ocorrências/Ambientes Atingidos]]),0)</f>
        <v>0</v>
      </c>
      <c r="BG786" s="85" t="str">
        <f t="shared" si="378"/>
        <v/>
      </c>
      <c r="BH786" s="84">
        <f>IFERROR(FIND("Mar",consulta_completa__11[[#This Row],[13 - Ocorrências/Ambientes Atingidos]]),0)</f>
        <v>1</v>
      </c>
      <c r="BI786" s="85" t="str">
        <f t="shared" si="379"/>
        <v>X</v>
      </c>
      <c r="BJ786" s="84">
        <f>IFERROR(FIND("Praia",consulta_completa__11[[#This Row],[13 - Ocorrências/Ambientes Atingidos]]),0)</f>
        <v>0</v>
      </c>
      <c r="BK786" s="85" t="str">
        <f t="shared" si="380"/>
        <v/>
      </c>
      <c r="BL786" s="84">
        <f>IFERROR(FIND("Solo",consulta_completa__11[[#This Row],[13 - Ocorrências/Ambientes Atingidos]]),0)</f>
        <v>0</v>
      </c>
      <c r="BM786" s="85" t="str">
        <f t="shared" si="381"/>
        <v/>
      </c>
      <c r="BN786" s="84">
        <f>IFERROR(FIND("Águas subterrâneas",consulta_completa__11[[#This Row],[13 - Ocorrências/Ambientes Atingidos]]),0)</f>
        <v>0</v>
      </c>
      <c r="BO786" s="85" t="str">
        <f t="shared" si="382"/>
        <v/>
      </c>
      <c r="BP786" s="84">
        <f>IFERROR(FIND("Atmosfera",consulta_completa__11[[#This Row],[13 - Ocorrências/Ambientes Atingidos]]),0)</f>
        <v>0</v>
      </c>
      <c r="BQ786" s="85" t="str">
        <f t="shared" si="383"/>
        <v/>
      </c>
      <c r="BR786" s="84">
        <f>IFERROR(FIND("Flora",consulta_completa__11[[#This Row],[13 - Ocorrências/Ambientes Atingidos]]),0)</f>
        <v>0</v>
      </c>
      <c r="BS786" s="85" t="str">
        <f t="shared" si="384"/>
        <v/>
      </c>
      <c r="BT786" s="84">
        <f>IFERROR(FIND("Fauna",consulta_completa__11[[#This Row],[13 - Ocorrências/Ambientes Atingidos]]),0)</f>
        <v>0</v>
      </c>
      <c r="BU786" s="85" t="str">
        <f t="shared" si="385"/>
        <v/>
      </c>
      <c r="BV786" s="84">
        <f>IFERROR(FIND("UC federal",consulta_completa__11[[#This Row],[13 - Ocorrências/Ambientes Atingidos]]),0)</f>
        <v>0</v>
      </c>
      <c r="BW786" s="85" t="str">
        <f t="shared" si="386"/>
        <v/>
      </c>
      <c r="BX786" s="84">
        <f>IFERROR(FIND("UC estadual/municipal",consulta_completa__11[[#This Row],[13 - Ocorrências/Ambientes Atingidos]]),0)</f>
        <v>0</v>
      </c>
      <c r="BY786" s="85" t="str">
        <f t="shared" si="387"/>
        <v/>
      </c>
      <c r="BZ786" s="84">
        <f>IFERROR(FIND("Outro(s)",consulta_completa__11[[#This Row],[13 - Ocorrências/Ambientes Atingidos]]),0)</f>
        <v>0</v>
      </c>
      <c r="CA786" s="85" t="str">
        <f t="shared" si="388"/>
        <v/>
      </c>
      <c r="CB786" s="84">
        <f>IFERROR(FIND("Sem dano",consulta_completa__11[[#This Row],[13 - Ocorrências/Ambientes Atingidos]]),0)</f>
        <v>0</v>
      </c>
      <c r="CC786" s="85" t="str">
        <f t="shared" si="389"/>
        <v/>
      </c>
      <c r="CD786" s="84" t="str">
        <f>IF(consulta_completa__11[[#This Row],[13 - Ocorrências/Ambientes Atingidos]]="","X","")</f>
        <v/>
      </c>
      <c r="CE786" s="86">
        <f>IFERROR(FIND("IBAMA",consulta_completa__11[[#This Row],[14 - Inst. Atuando no Local]]),0)</f>
        <v>0</v>
      </c>
      <c r="CF786" s="86" t="str">
        <f t="shared" si="390"/>
        <v/>
      </c>
      <c r="CG786" s="86">
        <f>IFERROR(FIND("OEMA",consulta_completa__11[[#This Row],[14 - Inst. Atuando no Local]]),0)</f>
        <v>0</v>
      </c>
      <c r="CH786" s="86" t="str">
        <f t="shared" si="391"/>
        <v/>
      </c>
      <c r="CI786" s="86">
        <f>IFERROR(FIND("DEFESA CIVIL",consulta_completa__11[[#This Row],[14 - Inst. Atuando no Local]]),0)</f>
        <v>0</v>
      </c>
      <c r="CJ786" s="86" t="str">
        <f t="shared" si="392"/>
        <v/>
      </c>
      <c r="CK786" s="86">
        <f>IFERROR(FIND("CORPO DE BOMBEIROS",consulta_completa__11[[#This Row],[14 - Inst. Atuando no Local]]),0)</f>
        <v>0</v>
      </c>
      <c r="CL786" s="86" t="str">
        <f t="shared" si="393"/>
        <v/>
      </c>
      <c r="CM786" s="86">
        <f>IFERROR(FIND("POLÍCIA RODOVIÁRIA",consulta_completa__11[[#This Row],[14 - Inst. Atuando no Local]]),0)</f>
        <v>0</v>
      </c>
      <c r="CN786" s="86" t="str">
        <f t="shared" si="394"/>
        <v/>
      </c>
      <c r="CO786" s="86">
        <f>IFERROR(FIND("POLÍCIA MILITAR",consulta_completa__11[[#This Row],[14 - Inst. Atuando no Local]]),0)</f>
        <v>0</v>
      </c>
      <c r="CP786" s="86" t="str">
        <f t="shared" si="395"/>
        <v/>
      </c>
      <c r="CQ786" s="86">
        <f>IFERROR(FIND("POLÍCIA CIVIL",consulta_completa__11[[#This Row],[14 - Inst. Atuando no Local]]),0)</f>
        <v>0</v>
      </c>
      <c r="CR786" s="86" t="str">
        <f t="shared" si="396"/>
        <v/>
      </c>
      <c r="CS786" s="86">
        <f>IFERROR(FIND("MARINHA DO BRASIL",consulta_completa__11[[#This Row],[14 - Inst. Atuando no Local]]),0)</f>
        <v>0</v>
      </c>
      <c r="CT786" s="86" t="str">
        <f t="shared" si="397"/>
        <v/>
      </c>
      <c r="CU786" s="86">
        <f>IFERROR(FIND("EMPRESA ESPECIALIZADA EM ATENDIMENTO",consulta_completa__11[[#This Row],[14 - Inst. Atuando no Local]]),0)</f>
        <v>0</v>
      </c>
      <c r="CV786" s="86" t="str">
        <f t="shared" si="398"/>
        <v/>
      </c>
      <c r="CW786" s="86">
        <f>IFERROR(FIND("IBAMA",consulta_completa__11[[#This Row],[14 - Inst. Atuando no Local]]),0)</f>
        <v>0</v>
      </c>
      <c r="CX786" s="86" t="str">
        <f t="shared" si="399"/>
        <v/>
      </c>
      <c r="CY786" s="86" t="str">
        <f>IF(consulta_completa__11[[#This Row],[14 - Inst. Atuando no Local]]="","X","")</f>
        <v/>
      </c>
      <c r="CZ786" s="86">
        <f>IFERROR(FIND("OUTRA (S)",consulta_completa__11[[#This Row],[14 - Inst. Atuando no Local]]),0)</f>
        <v>0</v>
      </c>
      <c r="DA786" s="86" t="str">
        <f t="shared" si="400"/>
        <v/>
      </c>
      <c r="DB786" s="37" t="str">
        <f t="shared" si="401"/>
        <v>Sim</v>
      </c>
      <c r="DC786" s="37" t="str">
        <f t="shared" si="402"/>
        <v>Não</v>
      </c>
      <c r="DD786" s="37" t="str">
        <f t="shared" si="403"/>
        <v>Sim</v>
      </c>
      <c r="DE786" s="89" t="str">
        <f t="shared" ref="DE786:DE849" si="405">IF(AD786=1,"Federal",IF(AD786=2,"Estadual",IF(AD786=0,"Sem informação","")))</f>
        <v>Federal</v>
      </c>
    </row>
    <row r="787" spans="1:109">
      <c r="A787" s="15">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4">
        <f>IFERROR(FIND("Óbitos/feridos",consulta_completa__11[[#This Row],[13 - Ocorrências/Ambientes Atingidos]]),0)</f>
        <v>1</v>
      </c>
      <c r="AY787" s="85" t="str">
        <f t="shared" si="375"/>
        <v>X</v>
      </c>
      <c r="AZ787" s="84">
        <f>IFERROR(FIND("População afetada/evacuada",consulta_completa__11[[#This Row],[13 - Ocorrências/Ambientes Atingidos]]),0)</f>
        <v>0</v>
      </c>
      <c r="BA787" s="84" t="str">
        <f t="shared" si="376"/>
        <v/>
      </c>
      <c r="BB787" s="84">
        <f>IFERROR(FIND("Suspensão de abastecimento de água",consulta_completa__11[[#This Row],[13 - Ocorrências/Ambientes Atingidos]]),0)</f>
        <v>0</v>
      </c>
      <c r="BC787" s="85" t="str">
        <f t="shared" si="404"/>
        <v/>
      </c>
      <c r="BD787" s="84">
        <f>IFERROR(FIND("Rio/córrego",consulta_completa__11[[#This Row],[13 - Ocorrências/Ambientes Atingidos]]),0)</f>
        <v>0</v>
      </c>
      <c r="BE787" s="85" t="str">
        <f t="shared" si="377"/>
        <v/>
      </c>
      <c r="BF787" s="84">
        <f>IFERROR(FIND("Lago",consulta_completa__11[[#This Row],[13 - Ocorrências/Ambientes Atingidos]]),0)</f>
        <v>0</v>
      </c>
      <c r="BG787" s="85" t="str">
        <f t="shared" si="378"/>
        <v/>
      </c>
      <c r="BH787" s="84">
        <f>IFERROR(FIND("Mar",consulta_completa__11[[#This Row],[13 - Ocorrências/Ambientes Atingidos]]),0)</f>
        <v>0</v>
      </c>
      <c r="BI787" s="85" t="str">
        <f t="shared" si="379"/>
        <v/>
      </c>
      <c r="BJ787" s="84">
        <f>IFERROR(FIND("Praia",consulta_completa__11[[#This Row],[13 - Ocorrências/Ambientes Atingidos]]),0)</f>
        <v>0</v>
      </c>
      <c r="BK787" s="85" t="str">
        <f t="shared" si="380"/>
        <v/>
      </c>
      <c r="BL787" s="84">
        <f>IFERROR(FIND("Solo",consulta_completa__11[[#This Row],[13 - Ocorrências/Ambientes Atingidos]]),0)</f>
        <v>17</v>
      </c>
      <c r="BM787" s="85" t="str">
        <f t="shared" si="381"/>
        <v>X</v>
      </c>
      <c r="BN787" s="84">
        <f>IFERROR(FIND("Águas subterrâneas",consulta_completa__11[[#This Row],[13 - Ocorrências/Ambientes Atingidos]]),0)</f>
        <v>0</v>
      </c>
      <c r="BO787" s="85" t="str">
        <f t="shared" si="382"/>
        <v/>
      </c>
      <c r="BP787" s="84">
        <f>IFERROR(FIND("Atmosfera",consulta_completa__11[[#This Row],[13 - Ocorrências/Ambientes Atingidos]]),0)</f>
        <v>0</v>
      </c>
      <c r="BQ787" s="85" t="str">
        <f t="shared" si="383"/>
        <v/>
      </c>
      <c r="BR787" s="84">
        <f>IFERROR(FIND("Flora",consulta_completa__11[[#This Row],[13 - Ocorrências/Ambientes Atingidos]]),0)</f>
        <v>0</v>
      </c>
      <c r="BS787" s="85" t="str">
        <f t="shared" si="384"/>
        <v/>
      </c>
      <c r="BT787" s="84">
        <f>IFERROR(FIND("Fauna",consulta_completa__11[[#This Row],[13 - Ocorrências/Ambientes Atingidos]]),0)</f>
        <v>0</v>
      </c>
      <c r="BU787" s="85" t="str">
        <f t="shared" si="385"/>
        <v/>
      </c>
      <c r="BV787" s="84">
        <f>IFERROR(FIND("UC federal",consulta_completa__11[[#This Row],[13 - Ocorrências/Ambientes Atingidos]]),0)</f>
        <v>0</v>
      </c>
      <c r="BW787" s="85" t="str">
        <f t="shared" si="386"/>
        <v/>
      </c>
      <c r="BX787" s="84">
        <f>IFERROR(FIND("UC estadual/municipal",consulta_completa__11[[#This Row],[13 - Ocorrências/Ambientes Atingidos]]),0)</f>
        <v>0</v>
      </c>
      <c r="BY787" s="85" t="str">
        <f t="shared" si="387"/>
        <v/>
      </c>
      <c r="BZ787" s="84">
        <f>IFERROR(FIND("Outro(s)",consulta_completa__11[[#This Row],[13 - Ocorrências/Ambientes Atingidos]]),0)</f>
        <v>0</v>
      </c>
      <c r="CA787" s="85" t="str">
        <f t="shared" si="388"/>
        <v/>
      </c>
      <c r="CB787" s="84">
        <f>IFERROR(FIND("Sem dano",consulta_completa__11[[#This Row],[13 - Ocorrências/Ambientes Atingidos]]),0)</f>
        <v>0</v>
      </c>
      <c r="CC787" s="85" t="str">
        <f t="shared" si="389"/>
        <v/>
      </c>
      <c r="CD787" s="84" t="str">
        <f>IF(consulta_completa__11[[#This Row],[13 - Ocorrências/Ambientes Atingidos]]="","X","")</f>
        <v/>
      </c>
      <c r="CE787" s="86">
        <f>IFERROR(FIND("IBAMA",consulta_completa__11[[#This Row],[14 - Inst. Atuando no Local]]),0)</f>
        <v>0</v>
      </c>
      <c r="CF787" s="86" t="str">
        <f t="shared" si="390"/>
        <v/>
      </c>
      <c r="CG787" s="86">
        <f>IFERROR(FIND("OEMA",consulta_completa__11[[#This Row],[14 - Inst. Atuando no Local]]),0)</f>
        <v>0</v>
      </c>
      <c r="CH787" s="86" t="str">
        <f t="shared" si="391"/>
        <v/>
      </c>
      <c r="CI787" s="86">
        <f>IFERROR(FIND("DEFESA CIVIL",consulta_completa__11[[#This Row],[14 - Inst. Atuando no Local]]),0)</f>
        <v>0</v>
      </c>
      <c r="CJ787" s="86" t="str">
        <f t="shared" si="392"/>
        <v/>
      </c>
      <c r="CK787" s="86">
        <f>IFERROR(FIND("CORPO DE BOMBEIROS",consulta_completa__11[[#This Row],[14 - Inst. Atuando no Local]]),0)</f>
        <v>0</v>
      </c>
      <c r="CL787" s="86" t="str">
        <f t="shared" si="393"/>
        <v/>
      </c>
      <c r="CM787" s="86">
        <f>IFERROR(FIND("POLÍCIA RODOVIÁRIA",consulta_completa__11[[#This Row],[14 - Inst. Atuando no Local]]),0)</f>
        <v>0</v>
      </c>
      <c r="CN787" s="86" t="str">
        <f t="shared" si="394"/>
        <v/>
      </c>
      <c r="CO787" s="86">
        <f>IFERROR(FIND("POLÍCIA MILITAR",consulta_completa__11[[#This Row],[14 - Inst. Atuando no Local]]),0)</f>
        <v>0</v>
      </c>
      <c r="CP787" s="86" t="str">
        <f t="shared" si="395"/>
        <v/>
      </c>
      <c r="CQ787" s="86">
        <f>IFERROR(FIND("POLÍCIA CIVIL",consulta_completa__11[[#This Row],[14 - Inst. Atuando no Local]]),0)</f>
        <v>0</v>
      </c>
      <c r="CR787" s="86" t="str">
        <f t="shared" si="396"/>
        <v/>
      </c>
      <c r="CS787" s="86">
        <f>IFERROR(FIND("MARINHA DO BRASIL",consulta_completa__11[[#This Row],[14 - Inst. Atuando no Local]]),0)</f>
        <v>0</v>
      </c>
      <c r="CT787" s="86" t="str">
        <f t="shared" si="397"/>
        <v/>
      </c>
      <c r="CU787" s="86">
        <f>IFERROR(FIND("EMPRESA ESPECIALIZADA EM ATENDIMENTO",consulta_completa__11[[#This Row],[14 - Inst. Atuando no Local]]),0)</f>
        <v>0</v>
      </c>
      <c r="CV787" s="86" t="str">
        <f t="shared" si="398"/>
        <v/>
      </c>
      <c r="CW787" s="86">
        <f>IFERROR(FIND("IBAMA",consulta_completa__11[[#This Row],[14 - Inst. Atuando no Local]]),0)</f>
        <v>0</v>
      </c>
      <c r="CX787" s="86" t="str">
        <f t="shared" si="399"/>
        <v/>
      </c>
      <c r="CY787" s="86" t="str">
        <f>IF(consulta_completa__11[[#This Row],[14 - Inst. Atuando no Local]]="","X","")</f>
        <v/>
      </c>
      <c r="CZ787" s="86">
        <f>IFERROR(FIND("OUTRA (S)",consulta_completa__11[[#This Row],[14 - Inst. Atuando no Local]]),0)</f>
        <v>0</v>
      </c>
      <c r="DA787" s="86" t="str">
        <f t="shared" si="400"/>
        <v/>
      </c>
      <c r="DB787" s="37" t="str">
        <f t="shared" si="401"/>
        <v>Sim</v>
      </c>
      <c r="DC787" s="37" t="str">
        <f t="shared" si="402"/>
        <v>Não</v>
      </c>
      <c r="DD787" s="37" t="str">
        <f t="shared" si="403"/>
        <v>Sim</v>
      </c>
      <c r="DE787" s="89" t="str">
        <f t="shared" si="405"/>
        <v>Sem informação</v>
      </c>
    </row>
    <row r="788" spans="1:109">
      <c r="A788" s="15">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4">
        <f>IFERROR(FIND("Óbitos/feridos",consulta_completa__11[[#This Row],[13 - Ocorrências/Ambientes Atingidos]]),0)</f>
        <v>0</v>
      </c>
      <c r="AY788" s="85" t="str">
        <f t="shared" si="375"/>
        <v/>
      </c>
      <c r="AZ788" s="84">
        <f>IFERROR(FIND("População afetada/evacuada",consulta_completa__11[[#This Row],[13 - Ocorrências/Ambientes Atingidos]]),0)</f>
        <v>0</v>
      </c>
      <c r="BA788" s="84" t="str">
        <f t="shared" si="376"/>
        <v/>
      </c>
      <c r="BB788" s="84">
        <f>IFERROR(FIND("Suspensão de abastecimento de água",consulta_completa__11[[#This Row],[13 - Ocorrências/Ambientes Atingidos]]),0)</f>
        <v>0</v>
      </c>
      <c r="BC788" s="85" t="str">
        <f t="shared" si="404"/>
        <v/>
      </c>
      <c r="BD788" s="84">
        <f>IFERROR(FIND("Rio/córrego",consulta_completa__11[[#This Row],[13 - Ocorrências/Ambientes Atingidos]]),0)</f>
        <v>0</v>
      </c>
      <c r="BE788" s="85" t="str">
        <f t="shared" si="377"/>
        <v/>
      </c>
      <c r="BF788" s="84">
        <f>IFERROR(FIND("Lago",consulta_completa__11[[#This Row],[13 - Ocorrências/Ambientes Atingidos]]),0)</f>
        <v>0</v>
      </c>
      <c r="BG788" s="85" t="str">
        <f t="shared" si="378"/>
        <v/>
      </c>
      <c r="BH788" s="84">
        <f>IFERROR(FIND("Mar",consulta_completa__11[[#This Row],[13 - Ocorrências/Ambientes Atingidos]]),0)</f>
        <v>0</v>
      </c>
      <c r="BI788" s="85" t="str">
        <f t="shared" si="379"/>
        <v/>
      </c>
      <c r="BJ788" s="84">
        <f>IFERROR(FIND("Praia",consulta_completa__11[[#This Row],[13 - Ocorrências/Ambientes Atingidos]]),0)</f>
        <v>0</v>
      </c>
      <c r="BK788" s="85" t="str">
        <f t="shared" si="380"/>
        <v/>
      </c>
      <c r="BL788" s="84">
        <f>IFERROR(FIND("Solo",consulta_completa__11[[#This Row],[13 - Ocorrências/Ambientes Atingidos]]),0)</f>
        <v>1</v>
      </c>
      <c r="BM788" s="85" t="str">
        <f t="shared" si="381"/>
        <v>X</v>
      </c>
      <c r="BN788" s="84">
        <f>IFERROR(FIND("Águas subterrâneas",consulta_completa__11[[#This Row],[13 - Ocorrências/Ambientes Atingidos]]),0)</f>
        <v>0</v>
      </c>
      <c r="BO788" s="85" t="str">
        <f t="shared" si="382"/>
        <v/>
      </c>
      <c r="BP788" s="84">
        <f>IFERROR(FIND("Atmosfera",consulta_completa__11[[#This Row],[13 - Ocorrências/Ambientes Atingidos]]),0)</f>
        <v>0</v>
      </c>
      <c r="BQ788" s="85" t="str">
        <f t="shared" si="383"/>
        <v/>
      </c>
      <c r="BR788" s="84">
        <f>IFERROR(FIND("Flora",consulta_completa__11[[#This Row],[13 - Ocorrências/Ambientes Atingidos]]),0)</f>
        <v>0</v>
      </c>
      <c r="BS788" s="85" t="str">
        <f t="shared" si="384"/>
        <v/>
      </c>
      <c r="BT788" s="84">
        <f>IFERROR(FIND("Fauna",consulta_completa__11[[#This Row],[13 - Ocorrências/Ambientes Atingidos]]),0)</f>
        <v>0</v>
      </c>
      <c r="BU788" s="85" t="str">
        <f t="shared" si="385"/>
        <v/>
      </c>
      <c r="BV788" s="84">
        <f>IFERROR(FIND("UC federal",consulta_completa__11[[#This Row],[13 - Ocorrências/Ambientes Atingidos]]),0)</f>
        <v>0</v>
      </c>
      <c r="BW788" s="85" t="str">
        <f t="shared" si="386"/>
        <v/>
      </c>
      <c r="BX788" s="84">
        <f>IFERROR(FIND("UC estadual/municipal",consulta_completa__11[[#This Row],[13 - Ocorrências/Ambientes Atingidos]]),0)</f>
        <v>0</v>
      </c>
      <c r="BY788" s="85" t="str">
        <f t="shared" si="387"/>
        <v/>
      </c>
      <c r="BZ788" s="84">
        <f>IFERROR(FIND("Outro(s)",consulta_completa__11[[#This Row],[13 - Ocorrências/Ambientes Atingidos]]),0)</f>
        <v>0</v>
      </c>
      <c r="CA788" s="85" t="str">
        <f t="shared" si="388"/>
        <v/>
      </c>
      <c r="CB788" s="84">
        <f>IFERROR(FIND("Sem dano",consulta_completa__11[[#This Row],[13 - Ocorrências/Ambientes Atingidos]]),0)</f>
        <v>0</v>
      </c>
      <c r="CC788" s="85" t="str">
        <f t="shared" si="389"/>
        <v/>
      </c>
      <c r="CD788" s="84" t="str">
        <f>IF(consulta_completa__11[[#This Row],[13 - Ocorrências/Ambientes Atingidos]]="","X","")</f>
        <v/>
      </c>
      <c r="CE788" s="86">
        <f>IFERROR(FIND("IBAMA",consulta_completa__11[[#This Row],[14 - Inst. Atuando no Local]]),0)</f>
        <v>0</v>
      </c>
      <c r="CF788" s="86" t="str">
        <f t="shared" si="390"/>
        <v/>
      </c>
      <c r="CG788" s="86">
        <f>IFERROR(FIND("OEMA",consulta_completa__11[[#This Row],[14 - Inst. Atuando no Local]]),0)</f>
        <v>0</v>
      </c>
      <c r="CH788" s="86" t="str">
        <f t="shared" si="391"/>
        <v/>
      </c>
      <c r="CI788" s="86">
        <f>IFERROR(FIND("DEFESA CIVIL",consulta_completa__11[[#This Row],[14 - Inst. Atuando no Local]]),0)</f>
        <v>0</v>
      </c>
      <c r="CJ788" s="86" t="str">
        <f t="shared" si="392"/>
        <v/>
      </c>
      <c r="CK788" s="86">
        <f>IFERROR(FIND("CORPO DE BOMBEIROS",consulta_completa__11[[#This Row],[14 - Inst. Atuando no Local]]),0)</f>
        <v>0</v>
      </c>
      <c r="CL788" s="86" t="str">
        <f t="shared" si="393"/>
        <v/>
      </c>
      <c r="CM788" s="86">
        <f>IFERROR(FIND("POLÍCIA RODOVIÁRIA",consulta_completa__11[[#This Row],[14 - Inst. Atuando no Local]]),0)</f>
        <v>0</v>
      </c>
      <c r="CN788" s="86" t="str">
        <f t="shared" si="394"/>
        <v/>
      </c>
      <c r="CO788" s="86">
        <f>IFERROR(FIND("POLÍCIA MILITAR",consulta_completa__11[[#This Row],[14 - Inst. Atuando no Local]]),0)</f>
        <v>0</v>
      </c>
      <c r="CP788" s="86" t="str">
        <f t="shared" si="395"/>
        <v/>
      </c>
      <c r="CQ788" s="86">
        <f>IFERROR(FIND("POLÍCIA CIVIL",consulta_completa__11[[#This Row],[14 - Inst. Atuando no Local]]),0)</f>
        <v>0</v>
      </c>
      <c r="CR788" s="86" t="str">
        <f t="shared" si="396"/>
        <v/>
      </c>
      <c r="CS788" s="86">
        <f>IFERROR(FIND("MARINHA DO BRASIL",consulta_completa__11[[#This Row],[14 - Inst. Atuando no Local]]),0)</f>
        <v>0</v>
      </c>
      <c r="CT788" s="86" t="str">
        <f t="shared" si="397"/>
        <v/>
      </c>
      <c r="CU788" s="86">
        <f>IFERROR(FIND("EMPRESA ESPECIALIZADA EM ATENDIMENTO",consulta_completa__11[[#This Row],[14 - Inst. Atuando no Local]]),0)</f>
        <v>0</v>
      </c>
      <c r="CV788" s="86" t="str">
        <f t="shared" si="398"/>
        <v/>
      </c>
      <c r="CW788" s="86">
        <f>IFERROR(FIND("IBAMA",consulta_completa__11[[#This Row],[14 - Inst. Atuando no Local]]),0)</f>
        <v>0</v>
      </c>
      <c r="CX788" s="86" t="str">
        <f t="shared" si="399"/>
        <v/>
      </c>
      <c r="CY788" s="86" t="str">
        <f>IF(consulta_completa__11[[#This Row],[14 - Inst. Atuando no Local]]="","X","")</f>
        <v/>
      </c>
      <c r="CZ788" s="86">
        <f>IFERROR(FIND("OUTRA (S)",consulta_completa__11[[#This Row],[14 - Inst. Atuando no Local]]),0)</f>
        <v>0</v>
      </c>
      <c r="DA788" s="86" t="str">
        <f t="shared" si="400"/>
        <v/>
      </c>
      <c r="DB788" s="37" t="str">
        <f t="shared" si="401"/>
        <v>Sim</v>
      </c>
      <c r="DC788" s="37" t="str">
        <f t="shared" si="402"/>
        <v>Não</v>
      </c>
      <c r="DD788" s="37" t="str">
        <f t="shared" si="403"/>
        <v>Sim</v>
      </c>
      <c r="DE788" s="89" t="str">
        <f t="shared" si="405"/>
        <v>Estadual</v>
      </c>
    </row>
    <row r="789" spans="1:109">
      <c r="A789" s="15">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4">
        <f>IFERROR(FIND("Óbitos/feridos",consulta_completa__11[[#This Row],[13 - Ocorrências/Ambientes Atingidos]]),0)</f>
        <v>0</v>
      </c>
      <c r="AY789" s="85" t="str">
        <f t="shared" si="375"/>
        <v/>
      </c>
      <c r="AZ789" s="84">
        <f>IFERROR(FIND("População afetada/evacuada",consulta_completa__11[[#This Row],[13 - Ocorrências/Ambientes Atingidos]]),0)</f>
        <v>0</v>
      </c>
      <c r="BA789" s="84" t="str">
        <f t="shared" si="376"/>
        <v/>
      </c>
      <c r="BB789" s="84">
        <f>IFERROR(FIND("Suspensão de abastecimento de água",consulta_completa__11[[#This Row],[13 - Ocorrências/Ambientes Atingidos]]),0)</f>
        <v>0</v>
      </c>
      <c r="BC789" s="85" t="str">
        <f t="shared" si="404"/>
        <v/>
      </c>
      <c r="BD789" s="84">
        <f>IFERROR(FIND("Rio/córrego",consulta_completa__11[[#This Row],[13 - Ocorrências/Ambientes Atingidos]]),0)</f>
        <v>0</v>
      </c>
      <c r="BE789" s="85" t="str">
        <f t="shared" si="377"/>
        <v/>
      </c>
      <c r="BF789" s="84">
        <f>IFERROR(FIND("Lago",consulta_completa__11[[#This Row],[13 - Ocorrências/Ambientes Atingidos]]),0)</f>
        <v>0</v>
      </c>
      <c r="BG789" s="85" t="str">
        <f t="shared" si="378"/>
        <v/>
      </c>
      <c r="BH789" s="84">
        <f>IFERROR(FIND("Mar",consulta_completa__11[[#This Row],[13 - Ocorrências/Ambientes Atingidos]]),0)</f>
        <v>0</v>
      </c>
      <c r="BI789" s="85" t="str">
        <f t="shared" si="379"/>
        <v/>
      </c>
      <c r="BJ789" s="84">
        <f>IFERROR(FIND("Praia",consulta_completa__11[[#This Row],[13 - Ocorrências/Ambientes Atingidos]]),0)</f>
        <v>0</v>
      </c>
      <c r="BK789" s="85" t="str">
        <f t="shared" si="380"/>
        <v/>
      </c>
      <c r="BL789" s="84">
        <f>IFERROR(FIND("Solo",consulta_completa__11[[#This Row],[13 - Ocorrências/Ambientes Atingidos]]),0)</f>
        <v>1</v>
      </c>
      <c r="BM789" s="85" t="str">
        <f t="shared" si="381"/>
        <v>X</v>
      </c>
      <c r="BN789" s="84">
        <f>IFERROR(FIND("Águas subterrâneas",consulta_completa__11[[#This Row],[13 - Ocorrências/Ambientes Atingidos]]),0)</f>
        <v>0</v>
      </c>
      <c r="BO789" s="85" t="str">
        <f t="shared" si="382"/>
        <v/>
      </c>
      <c r="BP789" s="84">
        <f>IFERROR(FIND("Atmosfera",consulta_completa__11[[#This Row],[13 - Ocorrências/Ambientes Atingidos]]),0)</f>
        <v>0</v>
      </c>
      <c r="BQ789" s="85" t="str">
        <f t="shared" si="383"/>
        <v/>
      </c>
      <c r="BR789" s="84">
        <f>IFERROR(FIND("Flora",consulta_completa__11[[#This Row],[13 - Ocorrências/Ambientes Atingidos]]),0)</f>
        <v>0</v>
      </c>
      <c r="BS789" s="85" t="str">
        <f t="shared" si="384"/>
        <v/>
      </c>
      <c r="BT789" s="84">
        <f>IFERROR(FIND("Fauna",consulta_completa__11[[#This Row],[13 - Ocorrências/Ambientes Atingidos]]),0)</f>
        <v>0</v>
      </c>
      <c r="BU789" s="85" t="str">
        <f t="shared" si="385"/>
        <v/>
      </c>
      <c r="BV789" s="84">
        <f>IFERROR(FIND("UC federal",consulta_completa__11[[#This Row],[13 - Ocorrências/Ambientes Atingidos]]),0)</f>
        <v>0</v>
      </c>
      <c r="BW789" s="85" t="str">
        <f t="shared" si="386"/>
        <v/>
      </c>
      <c r="BX789" s="84">
        <f>IFERROR(FIND("UC estadual/municipal",consulta_completa__11[[#This Row],[13 - Ocorrências/Ambientes Atingidos]]),0)</f>
        <v>0</v>
      </c>
      <c r="BY789" s="85" t="str">
        <f t="shared" si="387"/>
        <v/>
      </c>
      <c r="BZ789" s="84">
        <f>IFERROR(FIND("Outro(s)",consulta_completa__11[[#This Row],[13 - Ocorrências/Ambientes Atingidos]]),0)</f>
        <v>0</v>
      </c>
      <c r="CA789" s="85" t="str">
        <f t="shared" si="388"/>
        <v/>
      </c>
      <c r="CB789" s="84">
        <f>IFERROR(FIND("Sem dano",consulta_completa__11[[#This Row],[13 - Ocorrências/Ambientes Atingidos]]),0)</f>
        <v>0</v>
      </c>
      <c r="CC789" s="85" t="str">
        <f t="shared" si="389"/>
        <v/>
      </c>
      <c r="CD789" s="84" t="str">
        <f>IF(consulta_completa__11[[#This Row],[13 - Ocorrências/Ambientes Atingidos]]="","X","")</f>
        <v/>
      </c>
      <c r="CE789" s="86">
        <f>IFERROR(FIND("IBAMA",consulta_completa__11[[#This Row],[14 - Inst. Atuando no Local]]),0)</f>
        <v>0</v>
      </c>
      <c r="CF789" s="86" t="str">
        <f t="shared" si="390"/>
        <v/>
      </c>
      <c r="CG789" s="86">
        <f>IFERROR(FIND("OEMA",consulta_completa__11[[#This Row],[14 - Inst. Atuando no Local]]),0)</f>
        <v>0</v>
      </c>
      <c r="CH789" s="86" t="str">
        <f t="shared" si="391"/>
        <v/>
      </c>
      <c r="CI789" s="86">
        <f>IFERROR(FIND("DEFESA CIVIL",consulta_completa__11[[#This Row],[14 - Inst. Atuando no Local]]),0)</f>
        <v>0</v>
      </c>
      <c r="CJ789" s="86" t="str">
        <f t="shared" si="392"/>
        <v/>
      </c>
      <c r="CK789" s="86">
        <f>IFERROR(FIND("CORPO DE BOMBEIROS",consulta_completa__11[[#This Row],[14 - Inst. Atuando no Local]]),0)</f>
        <v>0</v>
      </c>
      <c r="CL789" s="86" t="str">
        <f t="shared" si="393"/>
        <v/>
      </c>
      <c r="CM789" s="86">
        <f>IFERROR(FIND("POLÍCIA RODOVIÁRIA",consulta_completa__11[[#This Row],[14 - Inst. Atuando no Local]]),0)</f>
        <v>0</v>
      </c>
      <c r="CN789" s="86" t="str">
        <f t="shared" si="394"/>
        <v/>
      </c>
      <c r="CO789" s="86">
        <f>IFERROR(FIND("POLÍCIA MILITAR",consulta_completa__11[[#This Row],[14 - Inst. Atuando no Local]]),0)</f>
        <v>0</v>
      </c>
      <c r="CP789" s="86" t="str">
        <f t="shared" si="395"/>
        <v/>
      </c>
      <c r="CQ789" s="86">
        <f>IFERROR(FIND("POLÍCIA CIVIL",consulta_completa__11[[#This Row],[14 - Inst. Atuando no Local]]),0)</f>
        <v>0</v>
      </c>
      <c r="CR789" s="86" t="str">
        <f t="shared" si="396"/>
        <v/>
      </c>
      <c r="CS789" s="86">
        <f>IFERROR(FIND("MARINHA DO BRASIL",consulta_completa__11[[#This Row],[14 - Inst. Atuando no Local]]),0)</f>
        <v>0</v>
      </c>
      <c r="CT789" s="86" t="str">
        <f t="shared" si="397"/>
        <v/>
      </c>
      <c r="CU789" s="86">
        <f>IFERROR(FIND("EMPRESA ESPECIALIZADA EM ATENDIMENTO",consulta_completa__11[[#This Row],[14 - Inst. Atuando no Local]]),0)</f>
        <v>0</v>
      </c>
      <c r="CV789" s="86" t="str">
        <f t="shared" si="398"/>
        <v/>
      </c>
      <c r="CW789" s="86">
        <f>IFERROR(FIND("IBAMA",consulta_completa__11[[#This Row],[14 - Inst. Atuando no Local]]),0)</f>
        <v>0</v>
      </c>
      <c r="CX789" s="86" t="str">
        <f t="shared" si="399"/>
        <v/>
      </c>
      <c r="CY789" s="86" t="str">
        <f>IF(consulta_completa__11[[#This Row],[14 - Inst. Atuando no Local]]="","X","")</f>
        <v/>
      </c>
      <c r="CZ789" s="86">
        <f>IFERROR(FIND("OUTRA (S)",consulta_completa__11[[#This Row],[14 - Inst. Atuando no Local]]),0)</f>
        <v>0</v>
      </c>
      <c r="DA789" s="86" t="str">
        <f t="shared" si="400"/>
        <v/>
      </c>
      <c r="DB789" s="37" t="str">
        <f t="shared" si="401"/>
        <v>Sim</v>
      </c>
      <c r="DC789" s="37" t="str">
        <f t="shared" si="402"/>
        <v>Não</v>
      </c>
      <c r="DD789" s="37" t="str">
        <f t="shared" si="403"/>
        <v>Sim</v>
      </c>
      <c r="DE789" s="89" t="str">
        <f t="shared" si="405"/>
        <v>Estadual</v>
      </c>
    </row>
    <row r="790" spans="1:109">
      <c r="A790" s="15">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4">
        <f>IFERROR(FIND("Óbitos/feridos",consulta_completa__11[[#This Row],[13 - Ocorrências/Ambientes Atingidos]]),0)</f>
        <v>0</v>
      </c>
      <c r="AY790" s="85" t="str">
        <f t="shared" si="375"/>
        <v/>
      </c>
      <c r="AZ790" s="84">
        <f>IFERROR(FIND("População afetada/evacuada",consulta_completa__11[[#This Row],[13 - Ocorrências/Ambientes Atingidos]]),0)</f>
        <v>0</v>
      </c>
      <c r="BA790" s="84" t="str">
        <f t="shared" si="376"/>
        <v/>
      </c>
      <c r="BB790" s="84">
        <f>IFERROR(FIND("Suspensão de abastecimento de água",consulta_completa__11[[#This Row],[13 - Ocorrências/Ambientes Atingidos]]),0)</f>
        <v>0</v>
      </c>
      <c r="BC790" s="85" t="str">
        <f t="shared" si="404"/>
        <v/>
      </c>
      <c r="BD790" s="84">
        <f>IFERROR(FIND("Rio/córrego",consulta_completa__11[[#This Row],[13 - Ocorrências/Ambientes Atingidos]]),0)</f>
        <v>0</v>
      </c>
      <c r="BE790" s="85" t="str">
        <f t="shared" si="377"/>
        <v/>
      </c>
      <c r="BF790" s="84">
        <f>IFERROR(FIND("Lago",consulta_completa__11[[#This Row],[13 - Ocorrências/Ambientes Atingidos]]),0)</f>
        <v>0</v>
      </c>
      <c r="BG790" s="85" t="str">
        <f t="shared" si="378"/>
        <v/>
      </c>
      <c r="BH790" s="84">
        <f>IFERROR(FIND("Mar",consulta_completa__11[[#This Row],[13 - Ocorrências/Ambientes Atingidos]]),0)</f>
        <v>0</v>
      </c>
      <c r="BI790" s="85" t="str">
        <f t="shared" si="379"/>
        <v/>
      </c>
      <c r="BJ790" s="84">
        <f>IFERROR(FIND("Praia",consulta_completa__11[[#This Row],[13 - Ocorrências/Ambientes Atingidos]]),0)</f>
        <v>0</v>
      </c>
      <c r="BK790" s="85" t="str">
        <f t="shared" si="380"/>
        <v/>
      </c>
      <c r="BL790" s="84">
        <f>IFERROR(FIND("Solo",consulta_completa__11[[#This Row],[13 - Ocorrências/Ambientes Atingidos]]),0)</f>
        <v>1</v>
      </c>
      <c r="BM790" s="85" t="str">
        <f t="shared" si="381"/>
        <v>X</v>
      </c>
      <c r="BN790" s="84">
        <f>IFERROR(FIND("Águas subterrâneas",consulta_completa__11[[#This Row],[13 - Ocorrências/Ambientes Atingidos]]),0)</f>
        <v>0</v>
      </c>
      <c r="BO790" s="85" t="str">
        <f t="shared" si="382"/>
        <v/>
      </c>
      <c r="BP790" s="84">
        <f>IFERROR(FIND("Atmosfera",consulta_completa__11[[#This Row],[13 - Ocorrências/Ambientes Atingidos]]),0)</f>
        <v>0</v>
      </c>
      <c r="BQ790" s="85" t="str">
        <f t="shared" si="383"/>
        <v/>
      </c>
      <c r="BR790" s="84">
        <f>IFERROR(FIND("Flora",consulta_completa__11[[#This Row],[13 - Ocorrências/Ambientes Atingidos]]),0)</f>
        <v>0</v>
      </c>
      <c r="BS790" s="85" t="str">
        <f t="shared" si="384"/>
        <v/>
      </c>
      <c r="BT790" s="84">
        <f>IFERROR(FIND("Fauna",consulta_completa__11[[#This Row],[13 - Ocorrências/Ambientes Atingidos]]),0)</f>
        <v>0</v>
      </c>
      <c r="BU790" s="85" t="str">
        <f t="shared" si="385"/>
        <v/>
      </c>
      <c r="BV790" s="84">
        <f>IFERROR(FIND("UC federal",consulta_completa__11[[#This Row],[13 - Ocorrências/Ambientes Atingidos]]),0)</f>
        <v>0</v>
      </c>
      <c r="BW790" s="85" t="str">
        <f t="shared" si="386"/>
        <v/>
      </c>
      <c r="BX790" s="84">
        <f>IFERROR(FIND("UC estadual/municipal",consulta_completa__11[[#This Row],[13 - Ocorrências/Ambientes Atingidos]]),0)</f>
        <v>0</v>
      </c>
      <c r="BY790" s="85" t="str">
        <f t="shared" si="387"/>
        <v/>
      </c>
      <c r="BZ790" s="84">
        <f>IFERROR(FIND("Outro(s)",consulta_completa__11[[#This Row],[13 - Ocorrências/Ambientes Atingidos]]),0)</f>
        <v>0</v>
      </c>
      <c r="CA790" s="85" t="str">
        <f t="shared" si="388"/>
        <v/>
      </c>
      <c r="CB790" s="84">
        <f>IFERROR(FIND("Sem dano",consulta_completa__11[[#This Row],[13 - Ocorrências/Ambientes Atingidos]]),0)</f>
        <v>0</v>
      </c>
      <c r="CC790" s="85" t="str">
        <f t="shared" si="389"/>
        <v/>
      </c>
      <c r="CD790" s="84" t="str">
        <f>IF(consulta_completa__11[[#This Row],[13 - Ocorrências/Ambientes Atingidos]]="","X","")</f>
        <v/>
      </c>
      <c r="CE790" s="86">
        <f>IFERROR(FIND("IBAMA",consulta_completa__11[[#This Row],[14 - Inst. Atuando no Local]]),0)</f>
        <v>0</v>
      </c>
      <c r="CF790" s="86" t="str">
        <f t="shared" si="390"/>
        <v/>
      </c>
      <c r="CG790" s="86">
        <f>IFERROR(FIND("OEMA",consulta_completa__11[[#This Row],[14 - Inst. Atuando no Local]]),0)</f>
        <v>0</v>
      </c>
      <c r="CH790" s="86" t="str">
        <f t="shared" si="391"/>
        <v/>
      </c>
      <c r="CI790" s="86">
        <f>IFERROR(FIND("DEFESA CIVIL",consulta_completa__11[[#This Row],[14 - Inst. Atuando no Local]]),0)</f>
        <v>0</v>
      </c>
      <c r="CJ790" s="86" t="str">
        <f t="shared" si="392"/>
        <v/>
      </c>
      <c r="CK790" s="86">
        <f>IFERROR(FIND("CORPO DE BOMBEIROS",consulta_completa__11[[#This Row],[14 - Inst. Atuando no Local]]),0)</f>
        <v>0</v>
      </c>
      <c r="CL790" s="86" t="str">
        <f t="shared" si="393"/>
        <v/>
      </c>
      <c r="CM790" s="86">
        <f>IFERROR(FIND("POLÍCIA RODOVIÁRIA",consulta_completa__11[[#This Row],[14 - Inst. Atuando no Local]]),0)</f>
        <v>0</v>
      </c>
      <c r="CN790" s="86" t="str">
        <f t="shared" si="394"/>
        <v/>
      </c>
      <c r="CO790" s="86">
        <f>IFERROR(FIND("POLÍCIA MILITAR",consulta_completa__11[[#This Row],[14 - Inst. Atuando no Local]]),0)</f>
        <v>0</v>
      </c>
      <c r="CP790" s="86" t="str">
        <f t="shared" si="395"/>
        <v/>
      </c>
      <c r="CQ790" s="86">
        <f>IFERROR(FIND("POLÍCIA CIVIL",consulta_completa__11[[#This Row],[14 - Inst. Atuando no Local]]),0)</f>
        <v>0</v>
      </c>
      <c r="CR790" s="86" t="str">
        <f t="shared" si="396"/>
        <v/>
      </c>
      <c r="CS790" s="86">
        <f>IFERROR(FIND("MARINHA DO BRASIL",consulta_completa__11[[#This Row],[14 - Inst. Atuando no Local]]),0)</f>
        <v>0</v>
      </c>
      <c r="CT790" s="86" t="str">
        <f t="shared" si="397"/>
        <v/>
      </c>
      <c r="CU790" s="86">
        <f>IFERROR(FIND("EMPRESA ESPECIALIZADA EM ATENDIMENTO",consulta_completa__11[[#This Row],[14 - Inst. Atuando no Local]]),0)</f>
        <v>0</v>
      </c>
      <c r="CV790" s="86" t="str">
        <f t="shared" si="398"/>
        <v/>
      </c>
      <c r="CW790" s="86">
        <f>IFERROR(FIND("IBAMA",consulta_completa__11[[#This Row],[14 - Inst. Atuando no Local]]),0)</f>
        <v>0</v>
      </c>
      <c r="CX790" s="86" t="str">
        <f t="shared" si="399"/>
        <v/>
      </c>
      <c r="CY790" s="86" t="str">
        <f>IF(consulta_completa__11[[#This Row],[14 - Inst. Atuando no Local]]="","X","")</f>
        <v/>
      </c>
      <c r="CZ790" s="86">
        <f>IFERROR(FIND("OUTRA (S)",consulta_completa__11[[#This Row],[14 - Inst. Atuando no Local]]),0)</f>
        <v>0</v>
      </c>
      <c r="DA790" s="86" t="str">
        <f t="shared" si="400"/>
        <v/>
      </c>
      <c r="DB790" s="37" t="str">
        <f t="shared" si="401"/>
        <v>Sim</v>
      </c>
      <c r="DC790" s="37" t="str">
        <f t="shared" si="402"/>
        <v>Não</v>
      </c>
      <c r="DD790" s="37" t="str">
        <f t="shared" si="403"/>
        <v>Sim</v>
      </c>
      <c r="DE790" s="89" t="str">
        <f t="shared" si="405"/>
        <v>Estadual</v>
      </c>
    </row>
    <row r="791" spans="1:109">
      <c r="A791" s="15">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4">
        <f>IFERROR(FIND("Óbitos/feridos",consulta_completa__11[[#This Row],[13 - Ocorrências/Ambientes Atingidos]]),0)</f>
        <v>0</v>
      </c>
      <c r="AY791" s="85" t="str">
        <f t="shared" si="375"/>
        <v/>
      </c>
      <c r="AZ791" s="84">
        <f>IFERROR(FIND("População afetada/evacuada",consulta_completa__11[[#This Row],[13 - Ocorrências/Ambientes Atingidos]]),0)</f>
        <v>0</v>
      </c>
      <c r="BA791" s="84" t="str">
        <f t="shared" si="376"/>
        <v/>
      </c>
      <c r="BB791" s="84">
        <f>IFERROR(FIND("Suspensão de abastecimento de água",consulta_completa__11[[#This Row],[13 - Ocorrências/Ambientes Atingidos]]),0)</f>
        <v>0</v>
      </c>
      <c r="BC791" s="85" t="str">
        <f t="shared" si="404"/>
        <v/>
      </c>
      <c r="BD791" s="84">
        <f>IFERROR(FIND("Rio/córrego",consulta_completa__11[[#This Row],[13 - Ocorrências/Ambientes Atingidos]]),0)</f>
        <v>0</v>
      </c>
      <c r="BE791" s="85" t="str">
        <f t="shared" si="377"/>
        <v/>
      </c>
      <c r="BF791" s="84">
        <f>IFERROR(FIND("Lago",consulta_completa__11[[#This Row],[13 - Ocorrências/Ambientes Atingidos]]),0)</f>
        <v>0</v>
      </c>
      <c r="BG791" s="85" t="str">
        <f t="shared" si="378"/>
        <v/>
      </c>
      <c r="BH791" s="84">
        <f>IFERROR(FIND("Mar",consulta_completa__11[[#This Row],[13 - Ocorrências/Ambientes Atingidos]]),0)</f>
        <v>1</v>
      </c>
      <c r="BI791" s="85" t="str">
        <f t="shared" si="379"/>
        <v>X</v>
      </c>
      <c r="BJ791" s="84">
        <f>IFERROR(FIND("Praia",consulta_completa__11[[#This Row],[13 - Ocorrências/Ambientes Atingidos]]),0)</f>
        <v>0</v>
      </c>
      <c r="BK791" s="85" t="str">
        <f t="shared" si="380"/>
        <v/>
      </c>
      <c r="BL791" s="84">
        <f>IFERROR(FIND("Solo",consulta_completa__11[[#This Row],[13 - Ocorrências/Ambientes Atingidos]]),0)</f>
        <v>0</v>
      </c>
      <c r="BM791" s="85" t="str">
        <f t="shared" si="381"/>
        <v/>
      </c>
      <c r="BN791" s="84">
        <f>IFERROR(FIND("Águas subterrâneas",consulta_completa__11[[#This Row],[13 - Ocorrências/Ambientes Atingidos]]),0)</f>
        <v>0</v>
      </c>
      <c r="BO791" s="85" t="str">
        <f t="shared" si="382"/>
        <v/>
      </c>
      <c r="BP791" s="84">
        <f>IFERROR(FIND("Atmosfera",consulta_completa__11[[#This Row],[13 - Ocorrências/Ambientes Atingidos]]),0)</f>
        <v>0</v>
      </c>
      <c r="BQ791" s="85" t="str">
        <f t="shared" si="383"/>
        <v/>
      </c>
      <c r="BR791" s="84">
        <f>IFERROR(FIND("Flora",consulta_completa__11[[#This Row],[13 - Ocorrências/Ambientes Atingidos]]),0)</f>
        <v>0</v>
      </c>
      <c r="BS791" s="85" t="str">
        <f t="shared" si="384"/>
        <v/>
      </c>
      <c r="BT791" s="84">
        <f>IFERROR(FIND("Fauna",consulta_completa__11[[#This Row],[13 - Ocorrências/Ambientes Atingidos]]),0)</f>
        <v>0</v>
      </c>
      <c r="BU791" s="85" t="str">
        <f t="shared" si="385"/>
        <v/>
      </c>
      <c r="BV791" s="84">
        <f>IFERROR(FIND("UC federal",consulta_completa__11[[#This Row],[13 - Ocorrências/Ambientes Atingidos]]),0)</f>
        <v>0</v>
      </c>
      <c r="BW791" s="85" t="str">
        <f t="shared" si="386"/>
        <v/>
      </c>
      <c r="BX791" s="84">
        <f>IFERROR(FIND("UC estadual/municipal",consulta_completa__11[[#This Row],[13 - Ocorrências/Ambientes Atingidos]]),0)</f>
        <v>0</v>
      </c>
      <c r="BY791" s="85" t="str">
        <f t="shared" si="387"/>
        <v/>
      </c>
      <c r="BZ791" s="84">
        <f>IFERROR(FIND("Outro(s)",consulta_completa__11[[#This Row],[13 - Ocorrências/Ambientes Atingidos]]),0)</f>
        <v>0</v>
      </c>
      <c r="CA791" s="85" t="str">
        <f t="shared" si="388"/>
        <v/>
      </c>
      <c r="CB791" s="84">
        <f>IFERROR(FIND("Sem dano",consulta_completa__11[[#This Row],[13 - Ocorrências/Ambientes Atingidos]]),0)</f>
        <v>0</v>
      </c>
      <c r="CC791" s="85" t="str">
        <f t="shared" si="389"/>
        <v/>
      </c>
      <c r="CD791" s="84" t="str">
        <f>IF(consulta_completa__11[[#This Row],[13 - Ocorrências/Ambientes Atingidos]]="","X","")</f>
        <v/>
      </c>
      <c r="CE791" s="86">
        <f>IFERROR(FIND("IBAMA",consulta_completa__11[[#This Row],[14 - Inst. Atuando no Local]]),0)</f>
        <v>0</v>
      </c>
      <c r="CF791" s="86" t="str">
        <f t="shared" si="390"/>
        <v/>
      </c>
      <c r="CG791" s="86">
        <f>IFERROR(FIND("OEMA",consulta_completa__11[[#This Row],[14 - Inst. Atuando no Local]]),0)</f>
        <v>0</v>
      </c>
      <c r="CH791" s="86" t="str">
        <f t="shared" si="391"/>
        <v/>
      </c>
      <c r="CI791" s="86">
        <f>IFERROR(FIND("DEFESA CIVIL",consulta_completa__11[[#This Row],[14 - Inst. Atuando no Local]]),0)</f>
        <v>0</v>
      </c>
      <c r="CJ791" s="86" t="str">
        <f t="shared" si="392"/>
        <v/>
      </c>
      <c r="CK791" s="86">
        <f>IFERROR(FIND("CORPO DE BOMBEIROS",consulta_completa__11[[#This Row],[14 - Inst. Atuando no Local]]),0)</f>
        <v>0</v>
      </c>
      <c r="CL791" s="86" t="str">
        <f t="shared" si="393"/>
        <v/>
      </c>
      <c r="CM791" s="86">
        <f>IFERROR(FIND("POLÍCIA RODOVIÁRIA",consulta_completa__11[[#This Row],[14 - Inst. Atuando no Local]]),0)</f>
        <v>0</v>
      </c>
      <c r="CN791" s="86" t="str">
        <f t="shared" si="394"/>
        <v/>
      </c>
      <c r="CO791" s="86">
        <f>IFERROR(FIND("POLÍCIA MILITAR",consulta_completa__11[[#This Row],[14 - Inst. Atuando no Local]]),0)</f>
        <v>0</v>
      </c>
      <c r="CP791" s="86" t="str">
        <f t="shared" si="395"/>
        <v/>
      </c>
      <c r="CQ791" s="86">
        <f>IFERROR(FIND("POLÍCIA CIVIL",consulta_completa__11[[#This Row],[14 - Inst. Atuando no Local]]),0)</f>
        <v>0</v>
      </c>
      <c r="CR791" s="86" t="str">
        <f t="shared" si="396"/>
        <v/>
      </c>
      <c r="CS791" s="86">
        <f>IFERROR(FIND("MARINHA DO BRASIL",consulta_completa__11[[#This Row],[14 - Inst. Atuando no Local]]),0)</f>
        <v>0</v>
      </c>
      <c r="CT791" s="86" t="str">
        <f t="shared" si="397"/>
        <v/>
      </c>
      <c r="CU791" s="86">
        <f>IFERROR(FIND("EMPRESA ESPECIALIZADA EM ATENDIMENTO",consulta_completa__11[[#This Row],[14 - Inst. Atuando no Local]]),0)</f>
        <v>0</v>
      </c>
      <c r="CV791" s="86" t="str">
        <f t="shared" si="398"/>
        <v/>
      </c>
      <c r="CW791" s="86">
        <f>IFERROR(FIND("IBAMA",consulta_completa__11[[#This Row],[14 - Inst. Atuando no Local]]),0)</f>
        <v>0</v>
      </c>
      <c r="CX791" s="86" t="str">
        <f t="shared" si="399"/>
        <v/>
      </c>
      <c r="CY791" s="86" t="str">
        <f>IF(consulta_completa__11[[#This Row],[14 - Inst. Atuando no Local]]="","X","")</f>
        <v/>
      </c>
      <c r="CZ791" s="86">
        <f>IFERROR(FIND("OUTRA (S)",consulta_completa__11[[#This Row],[14 - Inst. Atuando no Local]]),0)</f>
        <v>0</v>
      </c>
      <c r="DA791" s="86" t="str">
        <f t="shared" si="400"/>
        <v/>
      </c>
      <c r="DB791" s="37" t="str">
        <f t="shared" si="401"/>
        <v>Sim</v>
      </c>
      <c r="DC791" s="37" t="str">
        <f t="shared" si="402"/>
        <v>Não</v>
      </c>
      <c r="DD791" s="37" t="str">
        <f t="shared" si="403"/>
        <v>Sim</v>
      </c>
      <c r="DE791" s="89" t="str">
        <f t="shared" si="405"/>
        <v>Federal</v>
      </c>
    </row>
    <row r="792" spans="1:109">
      <c r="A792" s="15">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4">
        <f>IFERROR(FIND("Óbitos/feridos",consulta_completa__11[[#This Row],[13 - Ocorrências/Ambientes Atingidos]]),0)</f>
        <v>0</v>
      </c>
      <c r="AY792" s="85" t="str">
        <f t="shared" si="375"/>
        <v/>
      </c>
      <c r="AZ792" s="84">
        <f>IFERROR(FIND("População afetada/evacuada",consulta_completa__11[[#This Row],[13 - Ocorrências/Ambientes Atingidos]]),0)</f>
        <v>0</v>
      </c>
      <c r="BA792" s="84" t="str">
        <f t="shared" si="376"/>
        <v/>
      </c>
      <c r="BB792" s="84">
        <f>IFERROR(FIND("Suspensão de abastecimento de água",consulta_completa__11[[#This Row],[13 - Ocorrências/Ambientes Atingidos]]),0)</f>
        <v>0</v>
      </c>
      <c r="BC792" s="85" t="str">
        <f t="shared" si="404"/>
        <v/>
      </c>
      <c r="BD792" s="84">
        <f>IFERROR(FIND("Rio/córrego",consulta_completa__11[[#This Row],[13 - Ocorrências/Ambientes Atingidos]]),0)</f>
        <v>0</v>
      </c>
      <c r="BE792" s="85" t="str">
        <f t="shared" si="377"/>
        <v/>
      </c>
      <c r="BF792" s="84">
        <f>IFERROR(FIND("Lago",consulta_completa__11[[#This Row],[13 - Ocorrências/Ambientes Atingidos]]),0)</f>
        <v>0</v>
      </c>
      <c r="BG792" s="85" t="str">
        <f t="shared" si="378"/>
        <v/>
      </c>
      <c r="BH792" s="84">
        <f>IFERROR(FIND("Mar",consulta_completa__11[[#This Row],[13 - Ocorrências/Ambientes Atingidos]]),0)</f>
        <v>1</v>
      </c>
      <c r="BI792" s="85" t="str">
        <f t="shared" si="379"/>
        <v>X</v>
      </c>
      <c r="BJ792" s="84">
        <f>IFERROR(FIND("Praia",consulta_completa__11[[#This Row],[13 - Ocorrências/Ambientes Atingidos]]),0)</f>
        <v>0</v>
      </c>
      <c r="BK792" s="85" t="str">
        <f t="shared" si="380"/>
        <v/>
      </c>
      <c r="BL792" s="84">
        <f>IFERROR(FIND("Solo",consulta_completa__11[[#This Row],[13 - Ocorrências/Ambientes Atingidos]]),0)</f>
        <v>0</v>
      </c>
      <c r="BM792" s="85" t="str">
        <f t="shared" si="381"/>
        <v/>
      </c>
      <c r="BN792" s="84">
        <f>IFERROR(FIND("Águas subterrâneas",consulta_completa__11[[#This Row],[13 - Ocorrências/Ambientes Atingidos]]),0)</f>
        <v>0</v>
      </c>
      <c r="BO792" s="85" t="str">
        <f t="shared" si="382"/>
        <v/>
      </c>
      <c r="BP792" s="84">
        <f>IFERROR(FIND("Atmosfera",consulta_completa__11[[#This Row],[13 - Ocorrências/Ambientes Atingidos]]),0)</f>
        <v>0</v>
      </c>
      <c r="BQ792" s="85" t="str">
        <f t="shared" si="383"/>
        <v/>
      </c>
      <c r="BR792" s="84">
        <f>IFERROR(FIND("Flora",consulta_completa__11[[#This Row],[13 - Ocorrências/Ambientes Atingidos]]),0)</f>
        <v>0</v>
      </c>
      <c r="BS792" s="85" t="str">
        <f t="shared" si="384"/>
        <v/>
      </c>
      <c r="BT792" s="84">
        <f>IFERROR(FIND("Fauna",consulta_completa__11[[#This Row],[13 - Ocorrências/Ambientes Atingidos]]),0)</f>
        <v>0</v>
      </c>
      <c r="BU792" s="85" t="str">
        <f t="shared" si="385"/>
        <v/>
      </c>
      <c r="BV792" s="84">
        <f>IFERROR(FIND("UC federal",consulta_completa__11[[#This Row],[13 - Ocorrências/Ambientes Atingidos]]),0)</f>
        <v>0</v>
      </c>
      <c r="BW792" s="85" t="str">
        <f t="shared" si="386"/>
        <v/>
      </c>
      <c r="BX792" s="84">
        <f>IFERROR(FIND("UC estadual/municipal",consulta_completa__11[[#This Row],[13 - Ocorrências/Ambientes Atingidos]]),0)</f>
        <v>0</v>
      </c>
      <c r="BY792" s="85" t="str">
        <f t="shared" si="387"/>
        <v/>
      </c>
      <c r="BZ792" s="84">
        <f>IFERROR(FIND("Outro(s)",consulta_completa__11[[#This Row],[13 - Ocorrências/Ambientes Atingidos]]),0)</f>
        <v>0</v>
      </c>
      <c r="CA792" s="85" t="str">
        <f t="shared" si="388"/>
        <v/>
      </c>
      <c r="CB792" s="84">
        <f>IFERROR(FIND("Sem dano",consulta_completa__11[[#This Row],[13 - Ocorrências/Ambientes Atingidos]]),0)</f>
        <v>0</v>
      </c>
      <c r="CC792" s="85" t="str">
        <f t="shared" si="389"/>
        <v/>
      </c>
      <c r="CD792" s="84" t="str">
        <f>IF(consulta_completa__11[[#This Row],[13 - Ocorrências/Ambientes Atingidos]]="","X","")</f>
        <v/>
      </c>
      <c r="CE792" s="86">
        <f>IFERROR(FIND("IBAMA",consulta_completa__11[[#This Row],[14 - Inst. Atuando no Local]]),0)</f>
        <v>0</v>
      </c>
      <c r="CF792" s="86" t="str">
        <f t="shared" si="390"/>
        <v/>
      </c>
      <c r="CG792" s="86">
        <f>IFERROR(FIND("OEMA",consulta_completa__11[[#This Row],[14 - Inst. Atuando no Local]]),0)</f>
        <v>0</v>
      </c>
      <c r="CH792" s="86" t="str">
        <f t="shared" si="391"/>
        <v/>
      </c>
      <c r="CI792" s="86">
        <f>IFERROR(FIND("DEFESA CIVIL",consulta_completa__11[[#This Row],[14 - Inst. Atuando no Local]]),0)</f>
        <v>0</v>
      </c>
      <c r="CJ792" s="86" t="str">
        <f t="shared" si="392"/>
        <v/>
      </c>
      <c r="CK792" s="86">
        <f>IFERROR(FIND("CORPO DE BOMBEIROS",consulta_completa__11[[#This Row],[14 - Inst. Atuando no Local]]),0)</f>
        <v>0</v>
      </c>
      <c r="CL792" s="86" t="str">
        <f t="shared" si="393"/>
        <v/>
      </c>
      <c r="CM792" s="86">
        <f>IFERROR(FIND("POLÍCIA RODOVIÁRIA",consulta_completa__11[[#This Row],[14 - Inst. Atuando no Local]]),0)</f>
        <v>0</v>
      </c>
      <c r="CN792" s="86" t="str">
        <f t="shared" si="394"/>
        <v/>
      </c>
      <c r="CO792" s="86">
        <f>IFERROR(FIND("POLÍCIA MILITAR",consulta_completa__11[[#This Row],[14 - Inst. Atuando no Local]]),0)</f>
        <v>0</v>
      </c>
      <c r="CP792" s="86" t="str">
        <f t="shared" si="395"/>
        <v/>
      </c>
      <c r="CQ792" s="86">
        <f>IFERROR(FIND("POLÍCIA CIVIL",consulta_completa__11[[#This Row],[14 - Inst. Atuando no Local]]),0)</f>
        <v>0</v>
      </c>
      <c r="CR792" s="86" t="str">
        <f t="shared" si="396"/>
        <v/>
      </c>
      <c r="CS792" s="86">
        <f>IFERROR(FIND("MARINHA DO BRASIL",consulta_completa__11[[#This Row],[14 - Inst. Atuando no Local]]),0)</f>
        <v>0</v>
      </c>
      <c r="CT792" s="86" t="str">
        <f t="shared" si="397"/>
        <v/>
      </c>
      <c r="CU792" s="86">
        <f>IFERROR(FIND("EMPRESA ESPECIALIZADA EM ATENDIMENTO",consulta_completa__11[[#This Row],[14 - Inst. Atuando no Local]]),0)</f>
        <v>0</v>
      </c>
      <c r="CV792" s="86" t="str">
        <f t="shared" si="398"/>
        <v/>
      </c>
      <c r="CW792" s="86">
        <f>IFERROR(FIND("IBAMA",consulta_completa__11[[#This Row],[14 - Inst. Atuando no Local]]),0)</f>
        <v>0</v>
      </c>
      <c r="CX792" s="86" t="str">
        <f t="shared" si="399"/>
        <v/>
      </c>
      <c r="CY792" s="86" t="str">
        <f>IF(consulta_completa__11[[#This Row],[14 - Inst. Atuando no Local]]="","X","")</f>
        <v>X</v>
      </c>
      <c r="CZ792" s="86">
        <f>IFERROR(FIND("OUTRA (S)",consulta_completa__11[[#This Row],[14 - Inst. Atuando no Local]]),0)</f>
        <v>0</v>
      </c>
      <c r="DA792" s="86" t="str">
        <f t="shared" si="400"/>
        <v/>
      </c>
      <c r="DB792" s="37" t="str">
        <f t="shared" si="401"/>
        <v>Sim</v>
      </c>
      <c r="DC792" s="37" t="str">
        <f t="shared" si="402"/>
        <v>Não</v>
      </c>
      <c r="DD792" s="37" t="str">
        <f t="shared" si="403"/>
        <v>Sim</v>
      </c>
      <c r="DE792" s="89" t="str">
        <f t="shared" si="405"/>
        <v>Sem informação</v>
      </c>
    </row>
    <row r="793" spans="1:109">
      <c r="A793" s="15">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4">
        <f>IFERROR(FIND("Óbitos/feridos",consulta_completa__11[[#This Row],[13 - Ocorrências/Ambientes Atingidos]]),0)</f>
        <v>0</v>
      </c>
      <c r="AY793" s="85" t="str">
        <f t="shared" si="375"/>
        <v/>
      </c>
      <c r="AZ793" s="84">
        <f>IFERROR(FIND("População afetada/evacuada",consulta_completa__11[[#This Row],[13 - Ocorrências/Ambientes Atingidos]]),0)</f>
        <v>0</v>
      </c>
      <c r="BA793" s="84" t="str">
        <f t="shared" si="376"/>
        <v/>
      </c>
      <c r="BB793" s="84">
        <f>IFERROR(FIND("Suspensão de abastecimento de água",consulta_completa__11[[#This Row],[13 - Ocorrências/Ambientes Atingidos]]),0)</f>
        <v>0</v>
      </c>
      <c r="BC793" s="85" t="str">
        <f t="shared" si="404"/>
        <v/>
      </c>
      <c r="BD793" s="84">
        <f>IFERROR(FIND("Rio/córrego",consulta_completa__11[[#This Row],[13 - Ocorrências/Ambientes Atingidos]]),0)</f>
        <v>0</v>
      </c>
      <c r="BE793" s="85" t="str">
        <f t="shared" si="377"/>
        <v/>
      </c>
      <c r="BF793" s="84">
        <f>IFERROR(FIND("Lago",consulta_completa__11[[#This Row],[13 - Ocorrências/Ambientes Atingidos]]),0)</f>
        <v>0</v>
      </c>
      <c r="BG793" s="85" t="str">
        <f t="shared" si="378"/>
        <v/>
      </c>
      <c r="BH793" s="84">
        <f>IFERROR(FIND("Mar",consulta_completa__11[[#This Row],[13 - Ocorrências/Ambientes Atingidos]]),0)</f>
        <v>1</v>
      </c>
      <c r="BI793" s="85" t="str">
        <f t="shared" si="379"/>
        <v>X</v>
      </c>
      <c r="BJ793" s="84">
        <f>IFERROR(FIND("Praia",consulta_completa__11[[#This Row],[13 - Ocorrências/Ambientes Atingidos]]),0)</f>
        <v>0</v>
      </c>
      <c r="BK793" s="85" t="str">
        <f t="shared" si="380"/>
        <v/>
      </c>
      <c r="BL793" s="84">
        <f>IFERROR(FIND("Solo",consulta_completa__11[[#This Row],[13 - Ocorrências/Ambientes Atingidos]]),0)</f>
        <v>0</v>
      </c>
      <c r="BM793" s="85" t="str">
        <f t="shared" si="381"/>
        <v/>
      </c>
      <c r="BN793" s="84">
        <f>IFERROR(FIND("Águas subterrâneas",consulta_completa__11[[#This Row],[13 - Ocorrências/Ambientes Atingidos]]),0)</f>
        <v>0</v>
      </c>
      <c r="BO793" s="85" t="str">
        <f t="shared" si="382"/>
        <v/>
      </c>
      <c r="BP793" s="84">
        <f>IFERROR(FIND("Atmosfera",consulta_completa__11[[#This Row],[13 - Ocorrências/Ambientes Atingidos]]),0)</f>
        <v>0</v>
      </c>
      <c r="BQ793" s="85" t="str">
        <f t="shared" si="383"/>
        <v/>
      </c>
      <c r="BR793" s="84">
        <f>IFERROR(FIND("Flora",consulta_completa__11[[#This Row],[13 - Ocorrências/Ambientes Atingidos]]),0)</f>
        <v>0</v>
      </c>
      <c r="BS793" s="85" t="str">
        <f t="shared" si="384"/>
        <v/>
      </c>
      <c r="BT793" s="84">
        <f>IFERROR(FIND("Fauna",consulta_completa__11[[#This Row],[13 - Ocorrências/Ambientes Atingidos]]),0)</f>
        <v>0</v>
      </c>
      <c r="BU793" s="85" t="str">
        <f t="shared" si="385"/>
        <v/>
      </c>
      <c r="BV793" s="84">
        <f>IFERROR(FIND("UC federal",consulta_completa__11[[#This Row],[13 - Ocorrências/Ambientes Atingidos]]),0)</f>
        <v>0</v>
      </c>
      <c r="BW793" s="85" t="str">
        <f t="shared" si="386"/>
        <v/>
      </c>
      <c r="BX793" s="84">
        <f>IFERROR(FIND("UC estadual/municipal",consulta_completa__11[[#This Row],[13 - Ocorrências/Ambientes Atingidos]]),0)</f>
        <v>0</v>
      </c>
      <c r="BY793" s="85" t="str">
        <f t="shared" si="387"/>
        <v/>
      </c>
      <c r="BZ793" s="84">
        <f>IFERROR(FIND("Outro(s)",consulta_completa__11[[#This Row],[13 - Ocorrências/Ambientes Atingidos]]),0)</f>
        <v>0</v>
      </c>
      <c r="CA793" s="85" t="str">
        <f t="shared" si="388"/>
        <v/>
      </c>
      <c r="CB793" s="84">
        <f>IFERROR(FIND("Sem dano",consulta_completa__11[[#This Row],[13 - Ocorrências/Ambientes Atingidos]]),0)</f>
        <v>0</v>
      </c>
      <c r="CC793" s="85" t="str">
        <f t="shared" si="389"/>
        <v/>
      </c>
      <c r="CD793" s="84" t="str">
        <f>IF(consulta_completa__11[[#This Row],[13 - Ocorrências/Ambientes Atingidos]]="","X","")</f>
        <v/>
      </c>
      <c r="CE793" s="86">
        <f>IFERROR(FIND("IBAMA",consulta_completa__11[[#This Row],[14 - Inst. Atuando no Local]]),0)</f>
        <v>0</v>
      </c>
      <c r="CF793" s="86" t="str">
        <f t="shared" si="390"/>
        <v/>
      </c>
      <c r="CG793" s="86">
        <f>IFERROR(FIND("OEMA",consulta_completa__11[[#This Row],[14 - Inst. Atuando no Local]]),0)</f>
        <v>0</v>
      </c>
      <c r="CH793" s="86" t="str">
        <f t="shared" si="391"/>
        <v/>
      </c>
      <c r="CI793" s="86">
        <f>IFERROR(FIND("DEFESA CIVIL",consulta_completa__11[[#This Row],[14 - Inst. Atuando no Local]]),0)</f>
        <v>0</v>
      </c>
      <c r="CJ793" s="86" t="str">
        <f t="shared" si="392"/>
        <v/>
      </c>
      <c r="CK793" s="86">
        <f>IFERROR(FIND("CORPO DE BOMBEIROS",consulta_completa__11[[#This Row],[14 - Inst. Atuando no Local]]),0)</f>
        <v>0</v>
      </c>
      <c r="CL793" s="86" t="str">
        <f t="shared" si="393"/>
        <v/>
      </c>
      <c r="CM793" s="86">
        <f>IFERROR(FIND("POLÍCIA RODOVIÁRIA",consulta_completa__11[[#This Row],[14 - Inst. Atuando no Local]]),0)</f>
        <v>0</v>
      </c>
      <c r="CN793" s="86" t="str">
        <f t="shared" si="394"/>
        <v/>
      </c>
      <c r="CO793" s="86">
        <f>IFERROR(FIND("POLÍCIA MILITAR",consulta_completa__11[[#This Row],[14 - Inst. Atuando no Local]]),0)</f>
        <v>0</v>
      </c>
      <c r="CP793" s="86" t="str">
        <f t="shared" si="395"/>
        <v/>
      </c>
      <c r="CQ793" s="86">
        <f>IFERROR(FIND("POLÍCIA CIVIL",consulta_completa__11[[#This Row],[14 - Inst. Atuando no Local]]),0)</f>
        <v>0</v>
      </c>
      <c r="CR793" s="86" t="str">
        <f t="shared" si="396"/>
        <v/>
      </c>
      <c r="CS793" s="86">
        <f>IFERROR(FIND("MARINHA DO BRASIL",consulta_completa__11[[#This Row],[14 - Inst. Atuando no Local]]),0)</f>
        <v>0</v>
      </c>
      <c r="CT793" s="86" t="str">
        <f t="shared" si="397"/>
        <v/>
      </c>
      <c r="CU793" s="86">
        <f>IFERROR(FIND("EMPRESA ESPECIALIZADA EM ATENDIMENTO",consulta_completa__11[[#This Row],[14 - Inst. Atuando no Local]]),0)</f>
        <v>0</v>
      </c>
      <c r="CV793" s="86" t="str">
        <f t="shared" si="398"/>
        <v/>
      </c>
      <c r="CW793" s="86">
        <f>IFERROR(FIND("IBAMA",consulta_completa__11[[#This Row],[14 - Inst. Atuando no Local]]),0)</f>
        <v>0</v>
      </c>
      <c r="CX793" s="86" t="str">
        <f t="shared" si="399"/>
        <v/>
      </c>
      <c r="CY793" s="86" t="str">
        <f>IF(consulta_completa__11[[#This Row],[14 - Inst. Atuando no Local]]="","X","")</f>
        <v/>
      </c>
      <c r="CZ793" s="86">
        <f>IFERROR(FIND("OUTRA (S)",consulta_completa__11[[#This Row],[14 - Inst. Atuando no Local]]),0)</f>
        <v>0</v>
      </c>
      <c r="DA793" s="86" t="str">
        <f t="shared" si="400"/>
        <v/>
      </c>
      <c r="DB793" s="37" t="str">
        <f t="shared" si="401"/>
        <v>Sim</v>
      </c>
      <c r="DC793" s="37" t="str">
        <f t="shared" si="402"/>
        <v>Não</v>
      </c>
      <c r="DD793" s="37" t="str">
        <f t="shared" si="403"/>
        <v>Sim</v>
      </c>
      <c r="DE793" s="89" t="str">
        <f t="shared" si="405"/>
        <v>Federal</v>
      </c>
    </row>
    <row r="794" spans="1:109">
      <c r="A794" s="15">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4">
        <f>IFERROR(FIND("Óbitos/feridos",consulta_completa__11[[#This Row],[13 - Ocorrências/Ambientes Atingidos]]),0)</f>
        <v>0</v>
      </c>
      <c r="AY794" s="85" t="str">
        <f t="shared" si="375"/>
        <v/>
      </c>
      <c r="AZ794" s="84">
        <f>IFERROR(FIND("População afetada/evacuada",consulta_completa__11[[#This Row],[13 - Ocorrências/Ambientes Atingidos]]),0)</f>
        <v>0</v>
      </c>
      <c r="BA794" s="84" t="str">
        <f t="shared" si="376"/>
        <v/>
      </c>
      <c r="BB794" s="84">
        <f>IFERROR(FIND("Suspensão de abastecimento de água",consulta_completa__11[[#This Row],[13 - Ocorrências/Ambientes Atingidos]]),0)</f>
        <v>0</v>
      </c>
      <c r="BC794" s="85" t="str">
        <f t="shared" si="404"/>
        <v/>
      </c>
      <c r="BD794" s="84">
        <f>IFERROR(FIND("Rio/córrego",consulta_completa__11[[#This Row],[13 - Ocorrências/Ambientes Atingidos]]),0)</f>
        <v>0</v>
      </c>
      <c r="BE794" s="85" t="str">
        <f t="shared" si="377"/>
        <v/>
      </c>
      <c r="BF794" s="84">
        <f>IFERROR(FIND("Lago",consulta_completa__11[[#This Row],[13 - Ocorrências/Ambientes Atingidos]]),0)</f>
        <v>0</v>
      </c>
      <c r="BG794" s="85" t="str">
        <f t="shared" si="378"/>
        <v/>
      </c>
      <c r="BH794" s="84">
        <f>IFERROR(FIND("Mar",consulta_completa__11[[#This Row],[13 - Ocorrências/Ambientes Atingidos]]),0)</f>
        <v>1</v>
      </c>
      <c r="BI794" s="85" t="str">
        <f t="shared" si="379"/>
        <v>X</v>
      </c>
      <c r="BJ794" s="84">
        <f>IFERROR(FIND("Praia",consulta_completa__11[[#This Row],[13 - Ocorrências/Ambientes Atingidos]]),0)</f>
        <v>0</v>
      </c>
      <c r="BK794" s="85" t="str">
        <f t="shared" si="380"/>
        <v/>
      </c>
      <c r="BL794" s="84">
        <f>IFERROR(FIND("Solo",consulta_completa__11[[#This Row],[13 - Ocorrências/Ambientes Atingidos]]),0)</f>
        <v>0</v>
      </c>
      <c r="BM794" s="85" t="str">
        <f t="shared" si="381"/>
        <v/>
      </c>
      <c r="BN794" s="84">
        <f>IFERROR(FIND("Águas subterrâneas",consulta_completa__11[[#This Row],[13 - Ocorrências/Ambientes Atingidos]]),0)</f>
        <v>0</v>
      </c>
      <c r="BO794" s="85" t="str">
        <f t="shared" si="382"/>
        <v/>
      </c>
      <c r="BP794" s="84">
        <f>IFERROR(FIND("Atmosfera",consulta_completa__11[[#This Row],[13 - Ocorrências/Ambientes Atingidos]]),0)</f>
        <v>0</v>
      </c>
      <c r="BQ794" s="85" t="str">
        <f t="shared" si="383"/>
        <v/>
      </c>
      <c r="BR794" s="84">
        <f>IFERROR(FIND("Flora",consulta_completa__11[[#This Row],[13 - Ocorrências/Ambientes Atingidos]]),0)</f>
        <v>0</v>
      </c>
      <c r="BS794" s="85" t="str">
        <f t="shared" si="384"/>
        <v/>
      </c>
      <c r="BT794" s="84">
        <f>IFERROR(FIND("Fauna",consulta_completa__11[[#This Row],[13 - Ocorrências/Ambientes Atingidos]]),0)</f>
        <v>0</v>
      </c>
      <c r="BU794" s="85" t="str">
        <f t="shared" si="385"/>
        <v/>
      </c>
      <c r="BV794" s="84">
        <f>IFERROR(FIND("UC federal",consulta_completa__11[[#This Row],[13 - Ocorrências/Ambientes Atingidos]]),0)</f>
        <v>0</v>
      </c>
      <c r="BW794" s="85" t="str">
        <f t="shared" si="386"/>
        <v/>
      </c>
      <c r="BX794" s="84">
        <f>IFERROR(FIND("UC estadual/municipal",consulta_completa__11[[#This Row],[13 - Ocorrências/Ambientes Atingidos]]),0)</f>
        <v>0</v>
      </c>
      <c r="BY794" s="85" t="str">
        <f t="shared" si="387"/>
        <v/>
      </c>
      <c r="BZ794" s="84">
        <f>IFERROR(FIND("Outro(s)",consulta_completa__11[[#This Row],[13 - Ocorrências/Ambientes Atingidos]]),0)</f>
        <v>0</v>
      </c>
      <c r="CA794" s="85" t="str">
        <f t="shared" si="388"/>
        <v/>
      </c>
      <c r="CB794" s="84">
        <f>IFERROR(FIND("Sem dano",consulta_completa__11[[#This Row],[13 - Ocorrências/Ambientes Atingidos]]),0)</f>
        <v>0</v>
      </c>
      <c r="CC794" s="85" t="str">
        <f t="shared" si="389"/>
        <v/>
      </c>
      <c r="CD794" s="84" t="str">
        <f>IF(consulta_completa__11[[#This Row],[13 - Ocorrências/Ambientes Atingidos]]="","X","")</f>
        <v/>
      </c>
      <c r="CE794" s="86">
        <f>IFERROR(FIND("IBAMA",consulta_completa__11[[#This Row],[14 - Inst. Atuando no Local]]),0)</f>
        <v>0</v>
      </c>
      <c r="CF794" s="86" t="str">
        <f t="shared" si="390"/>
        <v/>
      </c>
      <c r="CG794" s="86">
        <f>IFERROR(FIND("OEMA",consulta_completa__11[[#This Row],[14 - Inst. Atuando no Local]]),0)</f>
        <v>0</v>
      </c>
      <c r="CH794" s="86" t="str">
        <f t="shared" si="391"/>
        <v/>
      </c>
      <c r="CI794" s="86">
        <f>IFERROR(FIND("DEFESA CIVIL",consulta_completa__11[[#This Row],[14 - Inst. Atuando no Local]]),0)</f>
        <v>0</v>
      </c>
      <c r="CJ794" s="86" t="str">
        <f t="shared" si="392"/>
        <v/>
      </c>
      <c r="CK794" s="86">
        <f>IFERROR(FIND("CORPO DE BOMBEIROS",consulta_completa__11[[#This Row],[14 - Inst. Atuando no Local]]),0)</f>
        <v>0</v>
      </c>
      <c r="CL794" s="86" t="str">
        <f t="shared" si="393"/>
        <v/>
      </c>
      <c r="CM794" s="86">
        <f>IFERROR(FIND("POLÍCIA RODOVIÁRIA",consulta_completa__11[[#This Row],[14 - Inst. Atuando no Local]]),0)</f>
        <v>0</v>
      </c>
      <c r="CN794" s="86" t="str">
        <f t="shared" si="394"/>
        <v/>
      </c>
      <c r="CO794" s="86">
        <f>IFERROR(FIND("POLÍCIA MILITAR",consulta_completa__11[[#This Row],[14 - Inst. Atuando no Local]]),0)</f>
        <v>0</v>
      </c>
      <c r="CP794" s="86" t="str">
        <f t="shared" si="395"/>
        <v/>
      </c>
      <c r="CQ794" s="86">
        <f>IFERROR(FIND("POLÍCIA CIVIL",consulta_completa__11[[#This Row],[14 - Inst. Atuando no Local]]),0)</f>
        <v>0</v>
      </c>
      <c r="CR794" s="86" t="str">
        <f t="shared" si="396"/>
        <v/>
      </c>
      <c r="CS794" s="86">
        <f>IFERROR(FIND("MARINHA DO BRASIL",consulta_completa__11[[#This Row],[14 - Inst. Atuando no Local]]),0)</f>
        <v>0</v>
      </c>
      <c r="CT794" s="86" t="str">
        <f t="shared" si="397"/>
        <v/>
      </c>
      <c r="CU794" s="86">
        <f>IFERROR(FIND("EMPRESA ESPECIALIZADA EM ATENDIMENTO",consulta_completa__11[[#This Row],[14 - Inst. Atuando no Local]]),0)</f>
        <v>0</v>
      </c>
      <c r="CV794" s="86" t="str">
        <f t="shared" si="398"/>
        <v/>
      </c>
      <c r="CW794" s="86">
        <f>IFERROR(FIND("IBAMA",consulta_completa__11[[#This Row],[14 - Inst. Atuando no Local]]),0)</f>
        <v>0</v>
      </c>
      <c r="CX794" s="86" t="str">
        <f t="shared" si="399"/>
        <v/>
      </c>
      <c r="CY794" s="86" t="str">
        <f>IF(consulta_completa__11[[#This Row],[14 - Inst. Atuando no Local]]="","X","")</f>
        <v/>
      </c>
      <c r="CZ794" s="86">
        <f>IFERROR(FIND("OUTRA (S)",consulta_completa__11[[#This Row],[14 - Inst. Atuando no Local]]),0)</f>
        <v>0</v>
      </c>
      <c r="DA794" s="86" t="str">
        <f t="shared" si="400"/>
        <v/>
      </c>
      <c r="DB794" s="37" t="str">
        <f t="shared" si="401"/>
        <v>Sim</v>
      </c>
      <c r="DC794" s="37" t="str">
        <f t="shared" si="402"/>
        <v>Não</v>
      </c>
      <c r="DD794" s="37" t="str">
        <f t="shared" si="403"/>
        <v>Sim</v>
      </c>
      <c r="DE794" s="89" t="str">
        <f t="shared" si="405"/>
        <v>Federal</v>
      </c>
    </row>
    <row r="795" spans="1:109">
      <c r="A795" s="15">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4">
        <f>IFERROR(FIND("Óbitos/feridos",consulta_completa__11[[#This Row],[13 - Ocorrências/Ambientes Atingidos]]),0)</f>
        <v>1</v>
      </c>
      <c r="AY795" s="85" t="str">
        <f t="shared" si="375"/>
        <v>X</v>
      </c>
      <c r="AZ795" s="84">
        <f>IFERROR(FIND("População afetada/evacuada",consulta_completa__11[[#This Row],[13 - Ocorrências/Ambientes Atingidos]]),0)</f>
        <v>0</v>
      </c>
      <c r="BA795" s="84" t="str">
        <f t="shared" si="376"/>
        <v/>
      </c>
      <c r="BB795" s="84">
        <f>IFERROR(FIND("Suspensão de abastecimento de água",consulta_completa__11[[#This Row],[13 - Ocorrências/Ambientes Atingidos]]),0)</f>
        <v>0</v>
      </c>
      <c r="BC795" s="85" t="str">
        <f t="shared" si="404"/>
        <v/>
      </c>
      <c r="BD795" s="84">
        <f>IFERROR(FIND("Rio/córrego",consulta_completa__11[[#This Row],[13 - Ocorrências/Ambientes Atingidos]]),0)</f>
        <v>0</v>
      </c>
      <c r="BE795" s="85" t="str">
        <f t="shared" si="377"/>
        <v/>
      </c>
      <c r="BF795" s="84">
        <f>IFERROR(FIND("Lago",consulta_completa__11[[#This Row],[13 - Ocorrências/Ambientes Atingidos]]),0)</f>
        <v>0</v>
      </c>
      <c r="BG795" s="85" t="str">
        <f t="shared" si="378"/>
        <v/>
      </c>
      <c r="BH795" s="84">
        <f>IFERROR(FIND("Mar",consulta_completa__11[[#This Row],[13 - Ocorrências/Ambientes Atingidos]]),0)</f>
        <v>0</v>
      </c>
      <c r="BI795" s="85" t="str">
        <f t="shared" si="379"/>
        <v/>
      </c>
      <c r="BJ795" s="84">
        <f>IFERROR(FIND("Praia",consulta_completa__11[[#This Row],[13 - Ocorrências/Ambientes Atingidos]]),0)</f>
        <v>0</v>
      </c>
      <c r="BK795" s="85" t="str">
        <f t="shared" si="380"/>
        <v/>
      </c>
      <c r="BL795" s="84">
        <f>IFERROR(FIND("Solo",consulta_completa__11[[#This Row],[13 - Ocorrências/Ambientes Atingidos]]),0)</f>
        <v>0</v>
      </c>
      <c r="BM795" s="85" t="str">
        <f t="shared" si="381"/>
        <v/>
      </c>
      <c r="BN795" s="84">
        <f>IFERROR(FIND("Águas subterrâneas",consulta_completa__11[[#This Row],[13 - Ocorrências/Ambientes Atingidos]]),0)</f>
        <v>0</v>
      </c>
      <c r="BO795" s="85" t="str">
        <f t="shared" si="382"/>
        <v/>
      </c>
      <c r="BP795" s="84">
        <f>IFERROR(FIND("Atmosfera",consulta_completa__11[[#This Row],[13 - Ocorrências/Ambientes Atingidos]]),0)</f>
        <v>0</v>
      </c>
      <c r="BQ795" s="85" t="str">
        <f t="shared" si="383"/>
        <v/>
      </c>
      <c r="BR795" s="84">
        <f>IFERROR(FIND("Flora",consulta_completa__11[[#This Row],[13 - Ocorrências/Ambientes Atingidos]]),0)</f>
        <v>0</v>
      </c>
      <c r="BS795" s="85" t="str">
        <f t="shared" si="384"/>
        <v/>
      </c>
      <c r="BT795" s="84">
        <f>IFERROR(FIND("Fauna",consulta_completa__11[[#This Row],[13 - Ocorrências/Ambientes Atingidos]]),0)</f>
        <v>0</v>
      </c>
      <c r="BU795" s="85" t="str">
        <f t="shared" si="385"/>
        <v/>
      </c>
      <c r="BV795" s="84">
        <f>IFERROR(FIND("UC federal",consulta_completa__11[[#This Row],[13 - Ocorrências/Ambientes Atingidos]]),0)</f>
        <v>0</v>
      </c>
      <c r="BW795" s="85" t="str">
        <f t="shared" si="386"/>
        <v/>
      </c>
      <c r="BX795" s="84">
        <f>IFERROR(FIND("UC estadual/municipal",consulta_completa__11[[#This Row],[13 - Ocorrências/Ambientes Atingidos]]),0)</f>
        <v>0</v>
      </c>
      <c r="BY795" s="85" t="str">
        <f t="shared" si="387"/>
        <v/>
      </c>
      <c r="BZ795" s="84">
        <f>IFERROR(FIND("Outro(s)",consulta_completa__11[[#This Row],[13 - Ocorrências/Ambientes Atingidos]]),0)</f>
        <v>0</v>
      </c>
      <c r="CA795" s="85" t="str">
        <f t="shared" si="388"/>
        <v/>
      </c>
      <c r="CB795" s="84">
        <f>IFERROR(FIND("Sem dano",consulta_completa__11[[#This Row],[13 - Ocorrências/Ambientes Atingidos]]),0)</f>
        <v>0</v>
      </c>
      <c r="CC795" s="85" t="str">
        <f t="shared" si="389"/>
        <v/>
      </c>
      <c r="CD795" s="84" t="str">
        <f>IF(consulta_completa__11[[#This Row],[13 - Ocorrências/Ambientes Atingidos]]="","X","")</f>
        <v/>
      </c>
      <c r="CE795" s="86">
        <f>IFERROR(FIND("IBAMA",consulta_completa__11[[#This Row],[14 - Inst. Atuando no Local]]),0)</f>
        <v>0</v>
      </c>
      <c r="CF795" s="86" t="str">
        <f t="shared" si="390"/>
        <v/>
      </c>
      <c r="CG795" s="86">
        <f>IFERROR(FIND("OEMA",consulta_completa__11[[#This Row],[14 - Inst. Atuando no Local]]),0)</f>
        <v>0</v>
      </c>
      <c r="CH795" s="86" t="str">
        <f t="shared" si="391"/>
        <v/>
      </c>
      <c r="CI795" s="86">
        <f>IFERROR(FIND("DEFESA CIVIL",consulta_completa__11[[#This Row],[14 - Inst. Atuando no Local]]),0)</f>
        <v>0</v>
      </c>
      <c r="CJ795" s="86" t="str">
        <f t="shared" si="392"/>
        <v/>
      </c>
      <c r="CK795" s="86">
        <f>IFERROR(FIND("CORPO DE BOMBEIROS",consulta_completa__11[[#This Row],[14 - Inst. Atuando no Local]]),0)</f>
        <v>0</v>
      </c>
      <c r="CL795" s="86" t="str">
        <f t="shared" si="393"/>
        <v/>
      </c>
      <c r="CM795" s="86">
        <f>IFERROR(FIND("POLÍCIA RODOVIÁRIA",consulta_completa__11[[#This Row],[14 - Inst. Atuando no Local]]),0)</f>
        <v>0</v>
      </c>
      <c r="CN795" s="86" t="str">
        <f t="shared" si="394"/>
        <v/>
      </c>
      <c r="CO795" s="86">
        <f>IFERROR(FIND("POLÍCIA MILITAR",consulta_completa__11[[#This Row],[14 - Inst. Atuando no Local]]),0)</f>
        <v>0</v>
      </c>
      <c r="CP795" s="86" t="str">
        <f t="shared" si="395"/>
        <v/>
      </c>
      <c r="CQ795" s="86">
        <f>IFERROR(FIND("POLÍCIA CIVIL",consulta_completa__11[[#This Row],[14 - Inst. Atuando no Local]]),0)</f>
        <v>0</v>
      </c>
      <c r="CR795" s="86" t="str">
        <f t="shared" si="396"/>
        <v/>
      </c>
      <c r="CS795" s="86">
        <f>IFERROR(FIND("MARINHA DO BRASIL",consulta_completa__11[[#This Row],[14 - Inst. Atuando no Local]]),0)</f>
        <v>0</v>
      </c>
      <c r="CT795" s="86" t="str">
        <f t="shared" si="397"/>
        <v/>
      </c>
      <c r="CU795" s="86">
        <f>IFERROR(FIND("EMPRESA ESPECIALIZADA EM ATENDIMENTO",consulta_completa__11[[#This Row],[14 - Inst. Atuando no Local]]),0)</f>
        <v>0</v>
      </c>
      <c r="CV795" s="86" t="str">
        <f t="shared" si="398"/>
        <v/>
      </c>
      <c r="CW795" s="86">
        <f>IFERROR(FIND("IBAMA",consulta_completa__11[[#This Row],[14 - Inst. Atuando no Local]]),0)</f>
        <v>0</v>
      </c>
      <c r="CX795" s="86" t="str">
        <f t="shared" si="399"/>
        <v/>
      </c>
      <c r="CY795" s="86" t="str">
        <f>IF(consulta_completa__11[[#This Row],[14 - Inst. Atuando no Local]]="","X","")</f>
        <v/>
      </c>
      <c r="CZ795" s="86">
        <f>IFERROR(FIND("OUTRA (S)",consulta_completa__11[[#This Row],[14 - Inst. Atuando no Local]]),0)</f>
        <v>0</v>
      </c>
      <c r="DA795" s="86" t="str">
        <f t="shared" si="400"/>
        <v/>
      </c>
      <c r="DB795" s="37" t="str">
        <f t="shared" si="401"/>
        <v>Sim</v>
      </c>
      <c r="DC795" s="37" t="str">
        <f t="shared" si="402"/>
        <v>Não</v>
      </c>
      <c r="DD795" s="37" t="str">
        <f t="shared" si="403"/>
        <v>Sim</v>
      </c>
      <c r="DE795" s="89" t="str">
        <f t="shared" si="405"/>
        <v>Sem informação</v>
      </c>
    </row>
    <row r="796" spans="1:109">
      <c r="A796" s="15">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4">
        <f>IFERROR(FIND("Óbitos/feridos",consulta_completa__11[[#This Row],[13 - Ocorrências/Ambientes Atingidos]]),0)</f>
        <v>0</v>
      </c>
      <c r="AY796" s="85" t="str">
        <f t="shared" si="375"/>
        <v/>
      </c>
      <c r="AZ796" s="84">
        <f>IFERROR(FIND("População afetada/evacuada",consulta_completa__11[[#This Row],[13 - Ocorrências/Ambientes Atingidos]]),0)</f>
        <v>0</v>
      </c>
      <c r="BA796" s="84" t="str">
        <f t="shared" si="376"/>
        <v/>
      </c>
      <c r="BB796" s="84">
        <f>IFERROR(FIND("Suspensão de abastecimento de água",consulta_completa__11[[#This Row],[13 - Ocorrências/Ambientes Atingidos]]),0)</f>
        <v>0</v>
      </c>
      <c r="BC796" s="85" t="str">
        <f t="shared" si="404"/>
        <v/>
      </c>
      <c r="BD796" s="84">
        <f>IFERROR(FIND("Rio/córrego",consulta_completa__11[[#This Row],[13 - Ocorrências/Ambientes Atingidos]]),0)</f>
        <v>0</v>
      </c>
      <c r="BE796" s="85" t="str">
        <f t="shared" si="377"/>
        <v/>
      </c>
      <c r="BF796" s="84">
        <f>IFERROR(FIND("Lago",consulta_completa__11[[#This Row],[13 - Ocorrências/Ambientes Atingidos]]),0)</f>
        <v>0</v>
      </c>
      <c r="BG796" s="85" t="str">
        <f t="shared" si="378"/>
        <v/>
      </c>
      <c r="BH796" s="84">
        <f>IFERROR(FIND("Mar",consulta_completa__11[[#This Row],[13 - Ocorrências/Ambientes Atingidos]]),0)</f>
        <v>0</v>
      </c>
      <c r="BI796" s="85" t="str">
        <f t="shared" si="379"/>
        <v/>
      </c>
      <c r="BJ796" s="84">
        <f>IFERROR(FIND("Praia",consulta_completa__11[[#This Row],[13 - Ocorrências/Ambientes Atingidos]]),0)</f>
        <v>0</v>
      </c>
      <c r="BK796" s="85" t="str">
        <f t="shared" si="380"/>
        <v/>
      </c>
      <c r="BL796" s="84">
        <f>IFERROR(FIND("Solo",consulta_completa__11[[#This Row],[13 - Ocorrências/Ambientes Atingidos]]),0)</f>
        <v>0</v>
      </c>
      <c r="BM796" s="85" t="str">
        <f t="shared" si="381"/>
        <v/>
      </c>
      <c r="BN796" s="84">
        <f>IFERROR(FIND("Águas subterrâneas",consulta_completa__11[[#This Row],[13 - Ocorrências/Ambientes Atingidos]]),0)</f>
        <v>0</v>
      </c>
      <c r="BO796" s="85" t="str">
        <f t="shared" si="382"/>
        <v/>
      </c>
      <c r="BP796" s="84">
        <f>IFERROR(FIND("Atmosfera",consulta_completa__11[[#This Row],[13 - Ocorrências/Ambientes Atingidos]]),0)</f>
        <v>0</v>
      </c>
      <c r="BQ796" s="85" t="str">
        <f t="shared" si="383"/>
        <v/>
      </c>
      <c r="BR796" s="84">
        <f>IFERROR(FIND("Flora",consulta_completa__11[[#This Row],[13 - Ocorrências/Ambientes Atingidos]]),0)</f>
        <v>0</v>
      </c>
      <c r="BS796" s="85" t="str">
        <f t="shared" si="384"/>
        <v/>
      </c>
      <c r="BT796" s="84">
        <f>IFERROR(FIND("Fauna",consulta_completa__11[[#This Row],[13 - Ocorrências/Ambientes Atingidos]]),0)</f>
        <v>0</v>
      </c>
      <c r="BU796" s="85" t="str">
        <f t="shared" si="385"/>
        <v/>
      </c>
      <c r="BV796" s="84">
        <f>IFERROR(FIND("UC federal",consulta_completa__11[[#This Row],[13 - Ocorrências/Ambientes Atingidos]]),0)</f>
        <v>0</v>
      </c>
      <c r="BW796" s="85" t="str">
        <f t="shared" si="386"/>
        <v/>
      </c>
      <c r="BX796" s="84">
        <f>IFERROR(FIND("UC estadual/municipal",consulta_completa__11[[#This Row],[13 - Ocorrências/Ambientes Atingidos]]),0)</f>
        <v>0</v>
      </c>
      <c r="BY796" s="85" t="str">
        <f t="shared" si="387"/>
        <v/>
      </c>
      <c r="BZ796" s="84">
        <f>IFERROR(FIND("Outro(s)",consulta_completa__11[[#This Row],[13 - Ocorrências/Ambientes Atingidos]]),0)</f>
        <v>1</v>
      </c>
      <c r="CA796" s="85" t="str">
        <f t="shared" si="388"/>
        <v>X</v>
      </c>
      <c r="CB796" s="84">
        <f>IFERROR(FIND("Sem dano",consulta_completa__11[[#This Row],[13 - Ocorrências/Ambientes Atingidos]]),0)</f>
        <v>0</v>
      </c>
      <c r="CC796" s="85" t="str">
        <f t="shared" si="389"/>
        <v/>
      </c>
      <c r="CD796" s="84" t="str">
        <f>IF(consulta_completa__11[[#This Row],[13 - Ocorrências/Ambientes Atingidos]]="","X","")</f>
        <v/>
      </c>
      <c r="CE796" s="86">
        <f>IFERROR(FIND("IBAMA",consulta_completa__11[[#This Row],[14 - Inst. Atuando no Local]]),0)</f>
        <v>0</v>
      </c>
      <c r="CF796" s="86" t="str">
        <f t="shared" si="390"/>
        <v/>
      </c>
      <c r="CG796" s="86">
        <f>IFERROR(FIND("OEMA",consulta_completa__11[[#This Row],[14 - Inst. Atuando no Local]]),0)</f>
        <v>0</v>
      </c>
      <c r="CH796" s="86" t="str">
        <f t="shared" si="391"/>
        <v/>
      </c>
      <c r="CI796" s="86">
        <f>IFERROR(FIND("DEFESA CIVIL",consulta_completa__11[[#This Row],[14 - Inst. Atuando no Local]]),0)</f>
        <v>0</v>
      </c>
      <c r="CJ796" s="86" t="str">
        <f t="shared" si="392"/>
        <v/>
      </c>
      <c r="CK796" s="86">
        <f>IFERROR(FIND("CORPO DE BOMBEIROS",consulta_completa__11[[#This Row],[14 - Inst. Atuando no Local]]),0)</f>
        <v>0</v>
      </c>
      <c r="CL796" s="86" t="str">
        <f t="shared" si="393"/>
        <v/>
      </c>
      <c r="CM796" s="86">
        <f>IFERROR(FIND("POLÍCIA RODOVIÁRIA",consulta_completa__11[[#This Row],[14 - Inst. Atuando no Local]]),0)</f>
        <v>0</v>
      </c>
      <c r="CN796" s="86" t="str">
        <f t="shared" si="394"/>
        <v/>
      </c>
      <c r="CO796" s="86">
        <f>IFERROR(FIND("POLÍCIA MILITAR",consulta_completa__11[[#This Row],[14 - Inst. Atuando no Local]]),0)</f>
        <v>0</v>
      </c>
      <c r="CP796" s="86" t="str">
        <f t="shared" si="395"/>
        <v/>
      </c>
      <c r="CQ796" s="86">
        <f>IFERROR(FIND("POLÍCIA CIVIL",consulta_completa__11[[#This Row],[14 - Inst. Atuando no Local]]),0)</f>
        <v>0</v>
      </c>
      <c r="CR796" s="86" t="str">
        <f t="shared" si="396"/>
        <v/>
      </c>
      <c r="CS796" s="86">
        <f>IFERROR(FIND("MARINHA DO BRASIL",consulta_completa__11[[#This Row],[14 - Inst. Atuando no Local]]),0)</f>
        <v>0</v>
      </c>
      <c r="CT796" s="86" t="str">
        <f t="shared" si="397"/>
        <v/>
      </c>
      <c r="CU796" s="86">
        <f>IFERROR(FIND("EMPRESA ESPECIALIZADA EM ATENDIMENTO",consulta_completa__11[[#This Row],[14 - Inst. Atuando no Local]]),0)</f>
        <v>0</v>
      </c>
      <c r="CV796" s="86" t="str">
        <f t="shared" si="398"/>
        <v/>
      </c>
      <c r="CW796" s="86">
        <f>IFERROR(FIND("IBAMA",consulta_completa__11[[#This Row],[14 - Inst. Atuando no Local]]),0)</f>
        <v>0</v>
      </c>
      <c r="CX796" s="86" t="str">
        <f t="shared" si="399"/>
        <v/>
      </c>
      <c r="CY796" s="86" t="str">
        <f>IF(consulta_completa__11[[#This Row],[14 - Inst. Atuando no Local]]="","X","")</f>
        <v/>
      </c>
      <c r="CZ796" s="86">
        <f>IFERROR(FIND("OUTRA (S)",consulta_completa__11[[#This Row],[14 - Inst. Atuando no Local]]),0)</f>
        <v>0</v>
      </c>
      <c r="DA796" s="86" t="str">
        <f t="shared" si="400"/>
        <v/>
      </c>
      <c r="DB796" s="37" t="str">
        <f t="shared" si="401"/>
        <v>Sim</v>
      </c>
      <c r="DC796" s="37" t="str">
        <f t="shared" si="402"/>
        <v>Não</v>
      </c>
      <c r="DD796" s="37" t="str">
        <f t="shared" si="403"/>
        <v>Sim</v>
      </c>
      <c r="DE796" s="89" t="str">
        <f t="shared" si="405"/>
        <v>Federal</v>
      </c>
    </row>
    <row r="797" spans="1:109">
      <c r="A797" s="15">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4">
        <f>IFERROR(FIND("Óbitos/feridos",consulta_completa__11[[#This Row],[13 - Ocorrências/Ambientes Atingidos]]),0)</f>
        <v>0</v>
      </c>
      <c r="AY797" s="85" t="str">
        <f t="shared" si="375"/>
        <v/>
      </c>
      <c r="AZ797" s="84">
        <f>IFERROR(FIND("População afetada/evacuada",consulta_completa__11[[#This Row],[13 - Ocorrências/Ambientes Atingidos]]),0)</f>
        <v>0</v>
      </c>
      <c r="BA797" s="84" t="str">
        <f t="shared" si="376"/>
        <v/>
      </c>
      <c r="BB797" s="84">
        <f>IFERROR(FIND("Suspensão de abastecimento de água",consulta_completa__11[[#This Row],[13 - Ocorrências/Ambientes Atingidos]]),0)</f>
        <v>0</v>
      </c>
      <c r="BC797" s="85" t="str">
        <f t="shared" si="404"/>
        <v/>
      </c>
      <c r="BD797" s="84">
        <f>IFERROR(FIND("Rio/córrego",consulta_completa__11[[#This Row],[13 - Ocorrências/Ambientes Atingidos]]),0)</f>
        <v>0</v>
      </c>
      <c r="BE797" s="85" t="str">
        <f t="shared" si="377"/>
        <v/>
      </c>
      <c r="BF797" s="84">
        <f>IFERROR(FIND("Lago",consulta_completa__11[[#This Row],[13 - Ocorrências/Ambientes Atingidos]]),0)</f>
        <v>0</v>
      </c>
      <c r="BG797" s="85" t="str">
        <f t="shared" si="378"/>
        <v/>
      </c>
      <c r="BH797" s="84">
        <f>IFERROR(FIND("Mar",consulta_completa__11[[#This Row],[13 - Ocorrências/Ambientes Atingidos]]),0)</f>
        <v>1</v>
      </c>
      <c r="BI797" s="85" t="str">
        <f t="shared" si="379"/>
        <v>X</v>
      </c>
      <c r="BJ797" s="84">
        <f>IFERROR(FIND("Praia",consulta_completa__11[[#This Row],[13 - Ocorrências/Ambientes Atingidos]]),0)</f>
        <v>0</v>
      </c>
      <c r="BK797" s="85" t="str">
        <f t="shared" si="380"/>
        <v/>
      </c>
      <c r="BL797" s="84">
        <f>IFERROR(FIND("Solo",consulta_completa__11[[#This Row],[13 - Ocorrências/Ambientes Atingidos]]),0)</f>
        <v>0</v>
      </c>
      <c r="BM797" s="85" t="str">
        <f t="shared" si="381"/>
        <v/>
      </c>
      <c r="BN797" s="84">
        <f>IFERROR(FIND("Águas subterrâneas",consulta_completa__11[[#This Row],[13 - Ocorrências/Ambientes Atingidos]]),0)</f>
        <v>0</v>
      </c>
      <c r="BO797" s="85" t="str">
        <f t="shared" si="382"/>
        <v/>
      </c>
      <c r="BP797" s="84">
        <f>IFERROR(FIND("Atmosfera",consulta_completa__11[[#This Row],[13 - Ocorrências/Ambientes Atingidos]]),0)</f>
        <v>0</v>
      </c>
      <c r="BQ797" s="85" t="str">
        <f t="shared" si="383"/>
        <v/>
      </c>
      <c r="BR797" s="84">
        <f>IFERROR(FIND("Flora",consulta_completa__11[[#This Row],[13 - Ocorrências/Ambientes Atingidos]]),0)</f>
        <v>0</v>
      </c>
      <c r="BS797" s="85" t="str">
        <f t="shared" si="384"/>
        <v/>
      </c>
      <c r="BT797" s="84">
        <f>IFERROR(FIND("Fauna",consulta_completa__11[[#This Row],[13 - Ocorrências/Ambientes Atingidos]]),0)</f>
        <v>0</v>
      </c>
      <c r="BU797" s="85" t="str">
        <f t="shared" si="385"/>
        <v/>
      </c>
      <c r="BV797" s="84">
        <f>IFERROR(FIND("UC federal",consulta_completa__11[[#This Row],[13 - Ocorrências/Ambientes Atingidos]]),0)</f>
        <v>0</v>
      </c>
      <c r="BW797" s="85" t="str">
        <f t="shared" si="386"/>
        <v/>
      </c>
      <c r="BX797" s="84">
        <f>IFERROR(FIND("UC estadual/municipal",consulta_completa__11[[#This Row],[13 - Ocorrências/Ambientes Atingidos]]),0)</f>
        <v>0</v>
      </c>
      <c r="BY797" s="85" t="str">
        <f t="shared" si="387"/>
        <v/>
      </c>
      <c r="BZ797" s="84">
        <f>IFERROR(FIND("Outro(s)",consulta_completa__11[[#This Row],[13 - Ocorrências/Ambientes Atingidos]]),0)</f>
        <v>0</v>
      </c>
      <c r="CA797" s="85" t="str">
        <f t="shared" si="388"/>
        <v/>
      </c>
      <c r="CB797" s="84">
        <f>IFERROR(FIND("Sem dano",consulta_completa__11[[#This Row],[13 - Ocorrências/Ambientes Atingidos]]),0)</f>
        <v>0</v>
      </c>
      <c r="CC797" s="85" t="str">
        <f t="shared" si="389"/>
        <v/>
      </c>
      <c r="CD797" s="84" t="str">
        <f>IF(consulta_completa__11[[#This Row],[13 - Ocorrências/Ambientes Atingidos]]="","X","")</f>
        <v/>
      </c>
      <c r="CE797" s="86">
        <f>IFERROR(FIND("IBAMA",consulta_completa__11[[#This Row],[14 - Inst. Atuando no Local]]),0)</f>
        <v>0</v>
      </c>
      <c r="CF797" s="86" t="str">
        <f t="shared" si="390"/>
        <v/>
      </c>
      <c r="CG797" s="86">
        <f>IFERROR(FIND("OEMA",consulta_completa__11[[#This Row],[14 - Inst. Atuando no Local]]),0)</f>
        <v>0</v>
      </c>
      <c r="CH797" s="86" t="str">
        <f t="shared" si="391"/>
        <v/>
      </c>
      <c r="CI797" s="86">
        <f>IFERROR(FIND("DEFESA CIVIL",consulta_completa__11[[#This Row],[14 - Inst. Atuando no Local]]),0)</f>
        <v>0</v>
      </c>
      <c r="CJ797" s="86" t="str">
        <f t="shared" si="392"/>
        <v/>
      </c>
      <c r="CK797" s="86">
        <f>IFERROR(FIND("CORPO DE BOMBEIROS",consulta_completa__11[[#This Row],[14 - Inst. Atuando no Local]]),0)</f>
        <v>0</v>
      </c>
      <c r="CL797" s="86" t="str">
        <f t="shared" si="393"/>
        <v/>
      </c>
      <c r="CM797" s="86">
        <f>IFERROR(FIND("POLÍCIA RODOVIÁRIA",consulta_completa__11[[#This Row],[14 - Inst. Atuando no Local]]),0)</f>
        <v>0</v>
      </c>
      <c r="CN797" s="86" t="str">
        <f t="shared" si="394"/>
        <v/>
      </c>
      <c r="CO797" s="86">
        <f>IFERROR(FIND("POLÍCIA MILITAR",consulta_completa__11[[#This Row],[14 - Inst. Atuando no Local]]),0)</f>
        <v>0</v>
      </c>
      <c r="CP797" s="86" t="str">
        <f t="shared" si="395"/>
        <v/>
      </c>
      <c r="CQ797" s="86">
        <f>IFERROR(FIND("POLÍCIA CIVIL",consulta_completa__11[[#This Row],[14 - Inst. Atuando no Local]]),0)</f>
        <v>0</v>
      </c>
      <c r="CR797" s="86" t="str">
        <f t="shared" si="396"/>
        <v/>
      </c>
      <c r="CS797" s="86">
        <f>IFERROR(FIND("MARINHA DO BRASIL",consulta_completa__11[[#This Row],[14 - Inst. Atuando no Local]]),0)</f>
        <v>0</v>
      </c>
      <c r="CT797" s="86" t="str">
        <f t="shared" si="397"/>
        <v/>
      </c>
      <c r="CU797" s="86">
        <f>IFERROR(FIND("EMPRESA ESPECIALIZADA EM ATENDIMENTO",consulta_completa__11[[#This Row],[14 - Inst. Atuando no Local]]),0)</f>
        <v>0</v>
      </c>
      <c r="CV797" s="86" t="str">
        <f t="shared" si="398"/>
        <v/>
      </c>
      <c r="CW797" s="86">
        <f>IFERROR(FIND("IBAMA",consulta_completa__11[[#This Row],[14 - Inst. Atuando no Local]]),0)</f>
        <v>0</v>
      </c>
      <c r="CX797" s="86" t="str">
        <f t="shared" si="399"/>
        <v/>
      </c>
      <c r="CY797" s="86" t="str">
        <f>IF(consulta_completa__11[[#This Row],[14 - Inst. Atuando no Local]]="","X","")</f>
        <v/>
      </c>
      <c r="CZ797" s="86">
        <f>IFERROR(FIND("OUTRA (S)",consulta_completa__11[[#This Row],[14 - Inst. Atuando no Local]]),0)</f>
        <v>0</v>
      </c>
      <c r="DA797" s="86" t="str">
        <f t="shared" si="400"/>
        <v/>
      </c>
      <c r="DB797" s="37" t="str">
        <f t="shared" si="401"/>
        <v>Sim</v>
      </c>
      <c r="DC797" s="37" t="str">
        <f t="shared" si="402"/>
        <v>Não</v>
      </c>
      <c r="DD797" s="37" t="str">
        <f t="shared" si="403"/>
        <v>Sim</v>
      </c>
      <c r="DE797" s="89" t="str">
        <f t="shared" si="405"/>
        <v>Sem informação</v>
      </c>
    </row>
    <row r="798" spans="1:109">
      <c r="A798" s="15">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4">
        <f>IFERROR(FIND("Óbitos/feridos",consulta_completa__11[[#This Row],[13 - Ocorrências/Ambientes Atingidos]]),0)</f>
        <v>0</v>
      </c>
      <c r="AY798" s="85" t="str">
        <f t="shared" si="375"/>
        <v/>
      </c>
      <c r="AZ798" s="84">
        <f>IFERROR(FIND("População afetada/evacuada",consulta_completa__11[[#This Row],[13 - Ocorrências/Ambientes Atingidos]]),0)</f>
        <v>0</v>
      </c>
      <c r="BA798" s="84" t="str">
        <f t="shared" si="376"/>
        <v/>
      </c>
      <c r="BB798" s="84">
        <f>IFERROR(FIND("Suspensão de abastecimento de água",consulta_completa__11[[#This Row],[13 - Ocorrências/Ambientes Atingidos]]),0)</f>
        <v>0</v>
      </c>
      <c r="BC798" s="85" t="str">
        <f t="shared" si="404"/>
        <v/>
      </c>
      <c r="BD798" s="84">
        <f>IFERROR(FIND("Rio/córrego",consulta_completa__11[[#This Row],[13 - Ocorrências/Ambientes Atingidos]]),0)</f>
        <v>0</v>
      </c>
      <c r="BE798" s="85" t="str">
        <f t="shared" si="377"/>
        <v/>
      </c>
      <c r="BF798" s="84">
        <f>IFERROR(FIND("Lago",consulta_completa__11[[#This Row],[13 - Ocorrências/Ambientes Atingidos]]),0)</f>
        <v>0</v>
      </c>
      <c r="BG798" s="85" t="str">
        <f t="shared" si="378"/>
        <v/>
      </c>
      <c r="BH798" s="84">
        <f>IFERROR(FIND("Mar",consulta_completa__11[[#This Row],[13 - Ocorrências/Ambientes Atingidos]]),0)</f>
        <v>0</v>
      </c>
      <c r="BI798" s="85" t="str">
        <f t="shared" si="379"/>
        <v/>
      </c>
      <c r="BJ798" s="84">
        <f>IFERROR(FIND("Praia",consulta_completa__11[[#This Row],[13 - Ocorrências/Ambientes Atingidos]]),0)</f>
        <v>0</v>
      </c>
      <c r="BK798" s="85" t="str">
        <f t="shared" si="380"/>
        <v/>
      </c>
      <c r="BL798" s="84">
        <f>IFERROR(FIND("Solo",consulta_completa__11[[#This Row],[13 - Ocorrências/Ambientes Atingidos]]),0)</f>
        <v>1</v>
      </c>
      <c r="BM798" s="85" t="str">
        <f t="shared" si="381"/>
        <v>X</v>
      </c>
      <c r="BN798" s="84">
        <f>IFERROR(FIND("Águas subterrâneas",consulta_completa__11[[#This Row],[13 - Ocorrências/Ambientes Atingidos]]),0)</f>
        <v>0</v>
      </c>
      <c r="BO798" s="85" t="str">
        <f t="shared" si="382"/>
        <v/>
      </c>
      <c r="BP798" s="84">
        <f>IFERROR(FIND("Atmosfera",consulta_completa__11[[#This Row],[13 - Ocorrências/Ambientes Atingidos]]),0)</f>
        <v>0</v>
      </c>
      <c r="BQ798" s="85" t="str">
        <f t="shared" si="383"/>
        <v/>
      </c>
      <c r="BR798" s="84">
        <f>IFERROR(FIND("Flora",consulta_completa__11[[#This Row],[13 - Ocorrências/Ambientes Atingidos]]),0)</f>
        <v>0</v>
      </c>
      <c r="BS798" s="85" t="str">
        <f t="shared" si="384"/>
        <v/>
      </c>
      <c r="BT798" s="84">
        <f>IFERROR(FIND("Fauna",consulta_completa__11[[#This Row],[13 - Ocorrências/Ambientes Atingidos]]),0)</f>
        <v>0</v>
      </c>
      <c r="BU798" s="85" t="str">
        <f t="shared" si="385"/>
        <v/>
      </c>
      <c r="BV798" s="84">
        <f>IFERROR(FIND("UC federal",consulta_completa__11[[#This Row],[13 - Ocorrências/Ambientes Atingidos]]),0)</f>
        <v>0</v>
      </c>
      <c r="BW798" s="85" t="str">
        <f t="shared" si="386"/>
        <v/>
      </c>
      <c r="BX798" s="84">
        <f>IFERROR(FIND("UC estadual/municipal",consulta_completa__11[[#This Row],[13 - Ocorrências/Ambientes Atingidos]]),0)</f>
        <v>0</v>
      </c>
      <c r="BY798" s="85" t="str">
        <f t="shared" si="387"/>
        <v/>
      </c>
      <c r="BZ798" s="84">
        <f>IFERROR(FIND("Outro(s)",consulta_completa__11[[#This Row],[13 - Ocorrências/Ambientes Atingidos]]),0)</f>
        <v>0</v>
      </c>
      <c r="CA798" s="85" t="str">
        <f t="shared" si="388"/>
        <v/>
      </c>
      <c r="CB798" s="84">
        <f>IFERROR(FIND("Sem dano",consulta_completa__11[[#This Row],[13 - Ocorrências/Ambientes Atingidos]]),0)</f>
        <v>0</v>
      </c>
      <c r="CC798" s="85" t="str">
        <f t="shared" si="389"/>
        <v/>
      </c>
      <c r="CD798" s="84" t="str">
        <f>IF(consulta_completa__11[[#This Row],[13 - Ocorrências/Ambientes Atingidos]]="","X","")</f>
        <v/>
      </c>
      <c r="CE798" s="86">
        <f>IFERROR(FIND("IBAMA",consulta_completa__11[[#This Row],[14 - Inst. Atuando no Local]]),0)</f>
        <v>0</v>
      </c>
      <c r="CF798" s="86" t="str">
        <f t="shared" si="390"/>
        <v/>
      </c>
      <c r="CG798" s="86">
        <f>IFERROR(FIND("OEMA",consulta_completa__11[[#This Row],[14 - Inst. Atuando no Local]]),0)</f>
        <v>0</v>
      </c>
      <c r="CH798" s="86" t="str">
        <f t="shared" si="391"/>
        <v/>
      </c>
      <c r="CI798" s="86">
        <f>IFERROR(FIND("DEFESA CIVIL",consulta_completa__11[[#This Row],[14 - Inst. Atuando no Local]]),0)</f>
        <v>0</v>
      </c>
      <c r="CJ798" s="86" t="str">
        <f t="shared" si="392"/>
        <v/>
      </c>
      <c r="CK798" s="86">
        <f>IFERROR(FIND("CORPO DE BOMBEIROS",consulta_completa__11[[#This Row],[14 - Inst. Atuando no Local]]),0)</f>
        <v>0</v>
      </c>
      <c r="CL798" s="86" t="str">
        <f t="shared" si="393"/>
        <v/>
      </c>
      <c r="CM798" s="86">
        <f>IFERROR(FIND("POLÍCIA RODOVIÁRIA",consulta_completa__11[[#This Row],[14 - Inst. Atuando no Local]]),0)</f>
        <v>0</v>
      </c>
      <c r="CN798" s="86" t="str">
        <f t="shared" si="394"/>
        <v/>
      </c>
      <c r="CO798" s="86">
        <f>IFERROR(FIND("POLÍCIA MILITAR",consulta_completa__11[[#This Row],[14 - Inst. Atuando no Local]]),0)</f>
        <v>0</v>
      </c>
      <c r="CP798" s="86" t="str">
        <f t="shared" si="395"/>
        <v/>
      </c>
      <c r="CQ798" s="86">
        <f>IFERROR(FIND("POLÍCIA CIVIL",consulta_completa__11[[#This Row],[14 - Inst. Atuando no Local]]),0)</f>
        <v>0</v>
      </c>
      <c r="CR798" s="86" t="str">
        <f t="shared" si="396"/>
        <v/>
      </c>
      <c r="CS798" s="86">
        <f>IFERROR(FIND("MARINHA DO BRASIL",consulta_completa__11[[#This Row],[14 - Inst. Atuando no Local]]),0)</f>
        <v>0</v>
      </c>
      <c r="CT798" s="86" t="str">
        <f t="shared" si="397"/>
        <v/>
      </c>
      <c r="CU798" s="86">
        <f>IFERROR(FIND("EMPRESA ESPECIALIZADA EM ATENDIMENTO",consulta_completa__11[[#This Row],[14 - Inst. Atuando no Local]]),0)</f>
        <v>0</v>
      </c>
      <c r="CV798" s="86" t="str">
        <f t="shared" si="398"/>
        <v/>
      </c>
      <c r="CW798" s="86">
        <f>IFERROR(FIND("IBAMA",consulta_completa__11[[#This Row],[14 - Inst. Atuando no Local]]),0)</f>
        <v>0</v>
      </c>
      <c r="CX798" s="86" t="str">
        <f t="shared" si="399"/>
        <v/>
      </c>
      <c r="CY798" s="86" t="str">
        <f>IF(consulta_completa__11[[#This Row],[14 - Inst. Atuando no Local]]="","X","")</f>
        <v/>
      </c>
      <c r="CZ798" s="86">
        <f>IFERROR(FIND("OUTRA (S)",consulta_completa__11[[#This Row],[14 - Inst. Atuando no Local]]),0)</f>
        <v>0</v>
      </c>
      <c r="DA798" s="86" t="str">
        <f t="shared" si="400"/>
        <v/>
      </c>
      <c r="DB798" s="37" t="str">
        <f t="shared" si="401"/>
        <v>Sim</v>
      </c>
      <c r="DC798" s="37" t="str">
        <f t="shared" si="402"/>
        <v>Não</v>
      </c>
      <c r="DD798" s="37" t="str">
        <f t="shared" si="403"/>
        <v>Sim</v>
      </c>
      <c r="DE798" s="89" t="str">
        <f t="shared" si="405"/>
        <v>Estadual</v>
      </c>
    </row>
    <row r="799" spans="1:109">
      <c r="A799" s="15">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4">
        <f>IFERROR(FIND("Óbitos/feridos",consulta_completa__11[[#This Row],[13 - Ocorrências/Ambientes Atingidos]]),0)</f>
        <v>0</v>
      </c>
      <c r="AY799" s="85" t="str">
        <f t="shared" si="375"/>
        <v/>
      </c>
      <c r="AZ799" s="84">
        <f>IFERROR(FIND("População afetada/evacuada",consulta_completa__11[[#This Row],[13 - Ocorrências/Ambientes Atingidos]]),0)</f>
        <v>0</v>
      </c>
      <c r="BA799" s="84" t="str">
        <f t="shared" si="376"/>
        <v/>
      </c>
      <c r="BB799" s="84">
        <f>IFERROR(FIND("Suspensão de abastecimento de água",consulta_completa__11[[#This Row],[13 - Ocorrências/Ambientes Atingidos]]),0)</f>
        <v>0</v>
      </c>
      <c r="BC799" s="85" t="str">
        <f t="shared" si="404"/>
        <v/>
      </c>
      <c r="BD799" s="84">
        <f>IFERROR(FIND("Rio/córrego",consulta_completa__11[[#This Row],[13 - Ocorrências/Ambientes Atingidos]]),0)</f>
        <v>0</v>
      </c>
      <c r="BE799" s="85" t="str">
        <f t="shared" si="377"/>
        <v/>
      </c>
      <c r="BF799" s="84">
        <f>IFERROR(FIND("Lago",consulta_completa__11[[#This Row],[13 - Ocorrências/Ambientes Atingidos]]),0)</f>
        <v>0</v>
      </c>
      <c r="BG799" s="85" t="str">
        <f t="shared" si="378"/>
        <v/>
      </c>
      <c r="BH799" s="84">
        <f>IFERROR(FIND("Mar",consulta_completa__11[[#This Row],[13 - Ocorrências/Ambientes Atingidos]]),0)</f>
        <v>1</v>
      </c>
      <c r="BI799" s="85" t="str">
        <f t="shared" si="379"/>
        <v>X</v>
      </c>
      <c r="BJ799" s="84">
        <f>IFERROR(FIND("Praia",consulta_completa__11[[#This Row],[13 - Ocorrências/Ambientes Atingidos]]),0)</f>
        <v>0</v>
      </c>
      <c r="BK799" s="85" t="str">
        <f t="shared" si="380"/>
        <v/>
      </c>
      <c r="BL799" s="84">
        <f>IFERROR(FIND("Solo",consulta_completa__11[[#This Row],[13 - Ocorrências/Ambientes Atingidos]]),0)</f>
        <v>0</v>
      </c>
      <c r="BM799" s="85" t="str">
        <f t="shared" si="381"/>
        <v/>
      </c>
      <c r="BN799" s="84">
        <f>IFERROR(FIND("Águas subterrâneas",consulta_completa__11[[#This Row],[13 - Ocorrências/Ambientes Atingidos]]),0)</f>
        <v>0</v>
      </c>
      <c r="BO799" s="85" t="str">
        <f t="shared" si="382"/>
        <v/>
      </c>
      <c r="BP799" s="84">
        <f>IFERROR(FIND("Atmosfera",consulta_completa__11[[#This Row],[13 - Ocorrências/Ambientes Atingidos]]),0)</f>
        <v>0</v>
      </c>
      <c r="BQ799" s="85" t="str">
        <f t="shared" si="383"/>
        <v/>
      </c>
      <c r="BR799" s="84">
        <f>IFERROR(FIND("Flora",consulta_completa__11[[#This Row],[13 - Ocorrências/Ambientes Atingidos]]),0)</f>
        <v>0</v>
      </c>
      <c r="BS799" s="85" t="str">
        <f t="shared" si="384"/>
        <v/>
      </c>
      <c r="BT799" s="84">
        <f>IFERROR(FIND("Fauna",consulta_completa__11[[#This Row],[13 - Ocorrências/Ambientes Atingidos]]),0)</f>
        <v>0</v>
      </c>
      <c r="BU799" s="85" t="str">
        <f t="shared" si="385"/>
        <v/>
      </c>
      <c r="BV799" s="84">
        <f>IFERROR(FIND("UC federal",consulta_completa__11[[#This Row],[13 - Ocorrências/Ambientes Atingidos]]),0)</f>
        <v>0</v>
      </c>
      <c r="BW799" s="85" t="str">
        <f t="shared" si="386"/>
        <v/>
      </c>
      <c r="BX799" s="84">
        <f>IFERROR(FIND("UC estadual/municipal",consulta_completa__11[[#This Row],[13 - Ocorrências/Ambientes Atingidos]]),0)</f>
        <v>0</v>
      </c>
      <c r="BY799" s="85" t="str">
        <f t="shared" si="387"/>
        <v/>
      </c>
      <c r="BZ799" s="84">
        <f>IFERROR(FIND("Outro(s)",consulta_completa__11[[#This Row],[13 - Ocorrências/Ambientes Atingidos]]),0)</f>
        <v>0</v>
      </c>
      <c r="CA799" s="85" t="str">
        <f t="shared" si="388"/>
        <v/>
      </c>
      <c r="CB799" s="84">
        <f>IFERROR(FIND("Sem dano",consulta_completa__11[[#This Row],[13 - Ocorrências/Ambientes Atingidos]]),0)</f>
        <v>0</v>
      </c>
      <c r="CC799" s="85" t="str">
        <f t="shared" si="389"/>
        <v/>
      </c>
      <c r="CD799" s="84" t="str">
        <f>IF(consulta_completa__11[[#This Row],[13 - Ocorrências/Ambientes Atingidos]]="","X","")</f>
        <v/>
      </c>
      <c r="CE799" s="86">
        <f>IFERROR(FIND("IBAMA",consulta_completa__11[[#This Row],[14 - Inst. Atuando no Local]]),0)</f>
        <v>40</v>
      </c>
      <c r="CF799" s="86" t="str">
        <f t="shared" si="390"/>
        <v>X</v>
      </c>
      <c r="CG799" s="86">
        <f>IFERROR(FIND("OEMA",consulta_completa__11[[#This Row],[14 - Inst. Atuando no Local]]),0)</f>
        <v>0</v>
      </c>
      <c r="CH799" s="86" t="str">
        <f t="shared" si="391"/>
        <v/>
      </c>
      <c r="CI799" s="86">
        <f>IFERROR(FIND("DEFESA CIVIL",consulta_completa__11[[#This Row],[14 - Inst. Atuando no Local]]),0)</f>
        <v>0</v>
      </c>
      <c r="CJ799" s="86" t="str">
        <f t="shared" si="392"/>
        <v/>
      </c>
      <c r="CK799" s="86">
        <f>IFERROR(FIND("CORPO DE BOMBEIROS",consulta_completa__11[[#This Row],[14 - Inst. Atuando no Local]]),0)</f>
        <v>0</v>
      </c>
      <c r="CL799" s="86" t="str">
        <f t="shared" si="393"/>
        <v/>
      </c>
      <c r="CM799" s="86">
        <f>IFERROR(FIND("POLÍCIA RODOVIÁRIA",consulta_completa__11[[#This Row],[14 - Inst. Atuando no Local]]),0)</f>
        <v>0</v>
      </c>
      <c r="CN799" s="86" t="str">
        <f t="shared" si="394"/>
        <v/>
      </c>
      <c r="CO799" s="86">
        <f>IFERROR(FIND("POLÍCIA MILITAR",consulta_completa__11[[#This Row],[14 - Inst. Atuando no Local]]),0)</f>
        <v>0</v>
      </c>
      <c r="CP799" s="86" t="str">
        <f t="shared" si="395"/>
        <v/>
      </c>
      <c r="CQ799" s="86">
        <f>IFERROR(FIND("POLÍCIA CIVIL",consulta_completa__11[[#This Row],[14 - Inst. Atuando no Local]]),0)</f>
        <v>0</v>
      </c>
      <c r="CR799" s="86" t="str">
        <f t="shared" si="396"/>
        <v/>
      </c>
      <c r="CS799" s="86">
        <f>IFERROR(FIND("MARINHA DO BRASIL",consulta_completa__11[[#This Row],[14 - Inst. Atuando no Local]]),0)</f>
        <v>0</v>
      </c>
      <c r="CT799" s="86" t="str">
        <f t="shared" si="397"/>
        <v/>
      </c>
      <c r="CU799" s="86">
        <f>IFERROR(FIND("EMPRESA ESPECIALIZADA EM ATENDIMENTO",consulta_completa__11[[#This Row],[14 - Inst. Atuando no Local]]),0)</f>
        <v>0</v>
      </c>
      <c r="CV799" s="86" t="str">
        <f t="shared" si="398"/>
        <v/>
      </c>
      <c r="CW799" s="86">
        <f>IFERROR(FIND("IBAMA",consulta_completa__11[[#This Row],[14 - Inst. Atuando no Local]]),0)</f>
        <v>40</v>
      </c>
      <c r="CX799" s="86" t="str">
        <f t="shared" si="399"/>
        <v>X</v>
      </c>
      <c r="CY799" s="86" t="str">
        <f>IF(consulta_completa__11[[#This Row],[14 - Inst. Atuando no Local]]="","X","")</f>
        <v/>
      </c>
      <c r="CZ799" s="86">
        <f>IFERROR(FIND("OUTRA (S)",consulta_completa__11[[#This Row],[14 - Inst. Atuando no Local]]),0)</f>
        <v>0</v>
      </c>
      <c r="DA799" s="86" t="str">
        <f t="shared" si="400"/>
        <v/>
      </c>
      <c r="DB799" s="37" t="str">
        <f t="shared" si="401"/>
        <v>Sim</v>
      </c>
      <c r="DC799" s="37" t="str">
        <f t="shared" si="402"/>
        <v>Não</v>
      </c>
      <c r="DD799" s="37" t="str">
        <f t="shared" si="403"/>
        <v>Sim</v>
      </c>
      <c r="DE799" s="89" t="str">
        <f t="shared" si="405"/>
        <v>Federal</v>
      </c>
    </row>
    <row r="800" spans="1:109">
      <c r="A800" s="15">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4">
        <f>IFERROR(FIND("Óbitos/feridos",consulta_completa__11[[#This Row],[13 - Ocorrências/Ambientes Atingidos]]),0)</f>
        <v>0</v>
      </c>
      <c r="AY800" s="85" t="str">
        <f t="shared" si="375"/>
        <v/>
      </c>
      <c r="AZ800" s="84">
        <f>IFERROR(FIND("População afetada/evacuada",consulta_completa__11[[#This Row],[13 - Ocorrências/Ambientes Atingidos]]),0)</f>
        <v>0</v>
      </c>
      <c r="BA800" s="84" t="str">
        <f t="shared" si="376"/>
        <v/>
      </c>
      <c r="BB800" s="84">
        <f>IFERROR(FIND("Suspensão de abastecimento de água",consulta_completa__11[[#This Row],[13 - Ocorrências/Ambientes Atingidos]]),0)</f>
        <v>0</v>
      </c>
      <c r="BC800" s="85" t="str">
        <f t="shared" si="404"/>
        <v/>
      </c>
      <c r="BD800" s="84">
        <f>IFERROR(FIND("Rio/córrego",consulta_completa__11[[#This Row],[13 - Ocorrências/Ambientes Atingidos]]),0)</f>
        <v>0</v>
      </c>
      <c r="BE800" s="85" t="str">
        <f t="shared" si="377"/>
        <v/>
      </c>
      <c r="BF800" s="84">
        <f>IFERROR(FIND("Lago",consulta_completa__11[[#This Row],[13 - Ocorrências/Ambientes Atingidos]]),0)</f>
        <v>0</v>
      </c>
      <c r="BG800" s="85" t="str">
        <f t="shared" si="378"/>
        <v/>
      </c>
      <c r="BH800" s="84">
        <f>IFERROR(FIND("Mar",consulta_completa__11[[#This Row],[13 - Ocorrências/Ambientes Atingidos]]),0)</f>
        <v>0</v>
      </c>
      <c r="BI800" s="85" t="str">
        <f t="shared" si="379"/>
        <v/>
      </c>
      <c r="BJ800" s="84">
        <f>IFERROR(FIND("Praia",consulta_completa__11[[#This Row],[13 - Ocorrências/Ambientes Atingidos]]),0)</f>
        <v>0</v>
      </c>
      <c r="BK800" s="85" t="str">
        <f t="shared" si="380"/>
        <v/>
      </c>
      <c r="BL800" s="84">
        <f>IFERROR(FIND("Solo",consulta_completa__11[[#This Row],[13 - Ocorrências/Ambientes Atingidos]]),0)</f>
        <v>1</v>
      </c>
      <c r="BM800" s="85" t="str">
        <f t="shared" si="381"/>
        <v>X</v>
      </c>
      <c r="BN800" s="84">
        <f>IFERROR(FIND("Águas subterrâneas",consulta_completa__11[[#This Row],[13 - Ocorrências/Ambientes Atingidos]]),0)</f>
        <v>0</v>
      </c>
      <c r="BO800" s="85" t="str">
        <f t="shared" si="382"/>
        <v/>
      </c>
      <c r="BP800" s="84">
        <f>IFERROR(FIND("Atmosfera",consulta_completa__11[[#This Row],[13 - Ocorrências/Ambientes Atingidos]]),0)</f>
        <v>7</v>
      </c>
      <c r="BQ800" s="85" t="str">
        <f t="shared" si="383"/>
        <v>X</v>
      </c>
      <c r="BR800" s="84">
        <f>IFERROR(FIND("Flora",consulta_completa__11[[#This Row],[13 - Ocorrências/Ambientes Atingidos]]),0)</f>
        <v>0</v>
      </c>
      <c r="BS800" s="85" t="str">
        <f t="shared" si="384"/>
        <v/>
      </c>
      <c r="BT800" s="84">
        <f>IFERROR(FIND("Fauna",consulta_completa__11[[#This Row],[13 - Ocorrências/Ambientes Atingidos]]),0)</f>
        <v>0</v>
      </c>
      <c r="BU800" s="85" t="str">
        <f t="shared" si="385"/>
        <v/>
      </c>
      <c r="BV800" s="84">
        <f>IFERROR(FIND("UC federal",consulta_completa__11[[#This Row],[13 - Ocorrências/Ambientes Atingidos]]),0)</f>
        <v>0</v>
      </c>
      <c r="BW800" s="85" t="str">
        <f t="shared" si="386"/>
        <v/>
      </c>
      <c r="BX800" s="84">
        <f>IFERROR(FIND("UC estadual/municipal",consulta_completa__11[[#This Row],[13 - Ocorrências/Ambientes Atingidos]]),0)</f>
        <v>0</v>
      </c>
      <c r="BY800" s="85" t="str">
        <f t="shared" si="387"/>
        <v/>
      </c>
      <c r="BZ800" s="84">
        <f>IFERROR(FIND("Outro(s)",consulta_completa__11[[#This Row],[13 - Ocorrências/Ambientes Atingidos]]),0)</f>
        <v>0</v>
      </c>
      <c r="CA800" s="85" t="str">
        <f t="shared" si="388"/>
        <v/>
      </c>
      <c r="CB800" s="84">
        <f>IFERROR(FIND("Sem dano",consulta_completa__11[[#This Row],[13 - Ocorrências/Ambientes Atingidos]]),0)</f>
        <v>0</v>
      </c>
      <c r="CC800" s="85" t="str">
        <f t="shared" si="389"/>
        <v/>
      </c>
      <c r="CD800" s="84" t="str">
        <f>IF(consulta_completa__11[[#This Row],[13 - Ocorrências/Ambientes Atingidos]]="","X","")</f>
        <v/>
      </c>
      <c r="CE800" s="86">
        <f>IFERROR(FIND("IBAMA",consulta_completa__11[[#This Row],[14 - Inst. Atuando no Local]]),0)</f>
        <v>90</v>
      </c>
      <c r="CF800" s="86" t="str">
        <f t="shared" si="390"/>
        <v>X</v>
      </c>
      <c r="CG800" s="86">
        <f>IFERROR(FIND("OEMA",consulta_completa__11[[#This Row],[14 - Inst. Atuando no Local]]),0)</f>
        <v>0</v>
      </c>
      <c r="CH800" s="86" t="str">
        <f t="shared" si="391"/>
        <v/>
      </c>
      <c r="CI800" s="86">
        <f>IFERROR(FIND("DEFESA CIVIL",consulta_completa__11[[#This Row],[14 - Inst. Atuando no Local]]),0)</f>
        <v>0</v>
      </c>
      <c r="CJ800" s="86" t="str">
        <f t="shared" si="392"/>
        <v/>
      </c>
      <c r="CK800" s="86">
        <f>IFERROR(FIND("CORPO DE BOMBEIROS",consulta_completa__11[[#This Row],[14 - Inst. Atuando no Local]]),0)</f>
        <v>0</v>
      </c>
      <c r="CL800" s="86" t="str">
        <f t="shared" si="393"/>
        <v/>
      </c>
      <c r="CM800" s="86">
        <f>IFERROR(FIND("POLÍCIA RODOVIÁRIA",consulta_completa__11[[#This Row],[14 - Inst. Atuando no Local]]),0)</f>
        <v>0</v>
      </c>
      <c r="CN800" s="86" t="str">
        <f t="shared" si="394"/>
        <v/>
      </c>
      <c r="CO800" s="86">
        <f>IFERROR(FIND("POLÍCIA MILITAR",consulta_completa__11[[#This Row],[14 - Inst. Atuando no Local]]),0)</f>
        <v>0</v>
      </c>
      <c r="CP800" s="86" t="str">
        <f t="shared" si="395"/>
        <v/>
      </c>
      <c r="CQ800" s="86">
        <f>IFERROR(FIND("POLÍCIA CIVIL",consulta_completa__11[[#This Row],[14 - Inst. Atuando no Local]]),0)</f>
        <v>0</v>
      </c>
      <c r="CR800" s="86" t="str">
        <f t="shared" si="396"/>
        <v/>
      </c>
      <c r="CS800" s="86">
        <f>IFERROR(FIND("MARINHA DO BRASIL",consulta_completa__11[[#This Row],[14 - Inst. Atuando no Local]]),0)</f>
        <v>0</v>
      </c>
      <c r="CT800" s="86" t="str">
        <f t="shared" si="397"/>
        <v/>
      </c>
      <c r="CU800" s="86">
        <f>IFERROR(FIND("EMPRESA ESPECIALIZADA EM ATENDIMENTO",consulta_completa__11[[#This Row],[14 - Inst. Atuando no Local]]),0)</f>
        <v>0</v>
      </c>
      <c r="CV800" s="86" t="str">
        <f t="shared" si="398"/>
        <v/>
      </c>
      <c r="CW800" s="86">
        <f>IFERROR(FIND("IBAMA",consulta_completa__11[[#This Row],[14 - Inst. Atuando no Local]]),0)</f>
        <v>90</v>
      </c>
      <c r="CX800" s="86" t="str">
        <f t="shared" si="399"/>
        <v>X</v>
      </c>
      <c r="CY800" s="86" t="str">
        <f>IF(consulta_completa__11[[#This Row],[14 - Inst. Atuando no Local]]="","X","")</f>
        <v/>
      </c>
      <c r="CZ800" s="86">
        <f>IFERROR(FIND("OUTRA (S)",consulta_completa__11[[#This Row],[14 - Inst. Atuando no Local]]),0)</f>
        <v>0</v>
      </c>
      <c r="DA800" s="86" t="str">
        <f t="shared" si="400"/>
        <v/>
      </c>
      <c r="DB800" s="37" t="str">
        <f t="shared" si="401"/>
        <v>Sim</v>
      </c>
      <c r="DC800" s="37" t="str">
        <f t="shared" si="402"/>
        <v>Não</v>
      </c>
      <c r="DD800" s="37" t="str">
        <f t="shared" si="403"/>
        <v>Sim</v>
      </c>
      <c r="DE800" s="89" t="str">
        <f t="shared" si="405"/>
        <v>Sem informação</v>
      </c>
    </row>
    <row r="801" spans="1:109">
      <c r="A801" s="15">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4">
        <f>IFERROR(FIND("Óbitos/feridos",consulta_completa__11[[#This Row],[13 - Ocorrências/Ambientes Atingidos]]),0)</f>
        <v>0</v>
      </c>
      <c r="AY801" s="85" t="str">
        <f t="shared" si="375"/>
        <v/>
      </c>
      <c r="AZ801" s="84">
        <f>IFERROR(FIND("População afetada/evacuada",consulta_completa__11[[#This Row],[13 - Ocorrências/Ambientes Atingidos]]),0)</f>
        <v>0</v>
      </c>
      <c r="BA801" s="84" t="str">
        <f t="shared" si="376"/>
        <v/>
      </c>
      <c r="BB801" s="84">
        <f>IFERROR(FIND("Suspensão de abastecimento de água",consulta_completa__11[[#This Row],[13 - Ocorrências/Ambientes Atingidos]]),0)</f>
        <v>0</v>
      </c>
      <c r="BC801" s="85" t="str">
        <f t="shared" si="404"/>
        <v/>
      </c>
      <c r="BD801" s="84">
        <f>IFERROR(FIND("Rio/córrego",consulta_completa__11[[#This Row],[13 - Ocorrências/Ambientes Atingidos]]),0)</f>
        <v>0</v>
      </c>
      <c r="BE801" s="85" t="str">
        <f t="shared" si="377"/>
        <v/>
      </c>
      <c r="BF801" s="84">
        <f>IFERROR(FIND("Lago",consulta_completa__11[[#This Row],[13 - Ocorrências/Ambientes Atingidos]]),0)</f>
        <v>0</v>
      </c>
      <c r="BG801" s="85" t="str">
        <f t="shared" si="378"/>
        <v/>
      </c>
      <c r="BH801" s="84">
        <f>IFERROR(FIND("Mar",consulta_completa__11[[#This Row],[13 - Ocorrências/Ambientes Atingidos]]),0)</f>
        <v>1</v>
      </c>
      <c r="BI801" s="85" t="str">
        <f t="shared" si="379"/>
        <v>X</v>
      </c>
      <c r="BJ801" s="84">
        <f>IFERROR(FIND("Praia",consulta_completa__11[[#This Row],[13 - Ocorrências/Ambientes Atingidos]]),0)</f>
        <v>0</v>
      </c>
      <c r="BK801" s="85" t="str">
        <f t="shared" si="380"/>
        <v/>
      </c>
      <c r="BL801" s="84">
        <f>IFERROR(FIND("Solo",consulta_completa__11[[#This Row],[13 - Ocorrências/Ambientes Atingidos]]),0)</f>
        <v>0</v>
      </c>
      <c r="BM801" s="85" t="str">
        <f t="shared" si="381"/>
        <v/>
      </c>
      <c r="BN801" s="84">
        <f>IFERROR(FIND("Águas subterrâneas",consulta_completa__11[[#This Row],[13 - Ocorrências/Ambientes Atingidos]]),0)</f>
        <v>0</v>
      </c>
      <c r="BO801" s="85" t="str">
        <f t="shared" si="382"/>
        <v/>
      </c>
      <c r="BP801" s="84">
        <f>IFERROR(FIND("Atmosfera",consulta_completa__11[[#This Row],[13 - Ocorrências/Ambientes Atingidos]]),0)</f>
        <v>0</v>
      </c>
      <c r="BQ801" s="85" t="str">
        <f t="shared" si="383"/>
        <v/>
      </c>
      <c r="BR801" s="84">
        <f>IFERROR(FIND("Flora",consulta_completa__11[[#This Row],[13 - Ocorrências/Ambientes Atingidos]]),0)</f>
        <v>0</v>
      </c>
      <c r="BS801" s="85" t="str">
        <f t="shared" si="384"/>
        <v/>
      </c>
      <c r="BT801" s="84">
        <f>IFERROR(FIND("Fauna",consulta_completa__11[[#This Row],[13 - Ocorrências/Ambientes Atingidos]]),0)</f>
        <v>0</v>
      </c>
      <c r="BU801" s="85" t="str">
        <f t="shared" si="385"/>
        <v/>
      </c>
      <c r="BV801" s="84">
        <f>IFERROR(FIND("UC federal",consulta_completa__11[[#This Row],[13 - Ocorrências/Ambientes Atingidos]]),0)</f>
        <v>0</v>
      </c>
      <c r="BW801" s="85" t="str">
        <f t="shared" si="386"/>
        <v/>
      </c>
      <c r="BX801" s="84">
        <f>IFERROR(FIND("UC estadual/municipal",consulta_completa__11[[#This Row],[13 - Ocorrências/Ambientes Atingidos]]),0)</f>
        <v>0</v>
      </c>
      <c r="BY801" s="85" t="str">
        <f t="shared" si="387"/>
        <v/>
      </c>
      <c r="BZ801" s="84">
        <f>IFERROR(FIND("Outro(s)",consulta_completa__11[[#This Row],[13 - Ocorrências/Ambientes Atingidos]]),0)</f>
        <v>0</v>
      </c>
      <c r="CA801" s="85" t="str">
        <f t="shared" si="388"/>
        <v/>
      </c>
      <c r="CB801" s="84">
        <f>IFERROR(FIND("Sem dano",consulta_completa__11[[#This Row],[13 - Ocorrências/Ambientes Atingidos]]),0)</f>
        <v>0</v>
      </c>
      <c r="CC801" s="85" t="str">
        <f t="shared" si="389"/>
        <v/>
      </c>
      <c r="CD801" s="84" t="str">
        <f>IF(consulta_completa__11[[#This Row],[13 - Ocorrências/Ambientes Atingidos]]="","X","")</f>
        <v/>
      </c>
      <c r="CE801" s="86">
        <f>IFERROR(FIND("IBAMA",consulta_completa__11[[#This Row],[14 - Inst. Atuando no Local]]),0)</f>
        <v>0</v>
      </c>
      <c r="CF801" s="86" t="str">
        <f t="shared" si="390"/>
        <v/>
      </c>
      <c r="CG801" s="86">
        <f>IFERROR(FIND("OEMA",consulta_completa__11[[#This Row],[14 - Inst. Atuando no Local]]),0)</f>
        <v>0</v>
      </c>
      <c r="CH801" s="86" t="str">
        <f t="shared" si="391"/>
        <v/>
      </c>
      <c r="CI801" s="86">
        <f>IFERROR(FIND("DEFESA CIVIL",consulta_completa__11[[#This Row],[14 - Inst. Atuando no Local]]),0)</f>
        <v>0</v>
      </c>
      <c r="CJ801" s="86" t="str">
        <f t="shared" si="392"/>
        <v/>
      </c>
      <c r="CK801" s="86">
        <f>IFERROR(FIND("CORPO DE BOMBEIROS",consulta_completa__11[[#This Row],[14 - Inst. Atuando no Local]]),0)</f>
        <v>0</v>
      </c>
      <c r="CL801" s="86" t="str">
        <f t="shared" si="393"/>
        <v/>
      </c>
      <c r="CM801" s="86">
        <f>IFERROR(FIND("POLÍCIA RODOVIÁRIA",consulta_completa__11[[#This Row],[14 - Inst. Atuando no Local]]),0)</f>
        <v>0</v>
      </c>
      <c r="CN801" s="86" t="str">
        <f t="shared" si="394"/>
        <v/>
      </c>
      <c r="CO801" s="86">
        <f>IFERROR(FIND("POLÍCIA MILITAR",consulta_completa__11[[#This Row],[14 - Inst. Atuando no Local]]),0)</f>
        <v>0</v>
      </c>
      <c r="CP801" s="86" t="str">
        <f t="shared" si="395"/>
        <v/>
      </c>
      <c r="CQ801" s="86">
        <f>IFERROR(FIND("POLÍCIA CIVIL",consulta_completa__11[[#This Row],[14 - Inst. Atuando no Local]]),0)</f>
        <v>0</v>
      </c>
      <c r="CR801" s="86" t="str">
        <f t="shared" si="396"/>
        <v/>
      </c>
      <c r="CS801" s="86">
        <f>IFERROR(FIND("MARINHA DO BRASIL",consulta_completa__11[[#This Row],[14 - Inst. Atuando no Local]]),0)</f>
        <v>0</v>
      </c>
      <c r="CT801" s="86" t="str">
        <f t="shared" si="397"/>
        <v/>
      </c>
      <c r="CU801" s="86">
        <f>IFERROR(FIND("EMPRESA ESPECIALIZADA EM ATENDIMENTO",consulta_completa__11[[#This Row],[14 - Inst. Atuando no Local]]),0)</f>
        <v>0</v>
      </c>
      <c r="CV801" s="86" t="str">
        <f t="shared" si="398"/>
        <v/>
      </c>
      <c r="CW801" s="86">
        <f>IFERROR(FIND("IBAMA",consulta_completa__11[[#This Row],[14 - Inst. Atuando no Local]]),0)</f>
        <v>0</v>
      </c>
      <c r="CX801" s="86" t="str">
        <f t="shared" si="399"/>
        <v/>
      </c>
      <c r="CY801" s="86" t="str">
        <f>IF(consulta_completa__11[[#This Row],[14 - Inst. Atuando no Local]]="","X","")</f>
        <v/>
      </c>
      <c r="CZ801" s="86">
        <f>IFERROR(FIND("OUTRA (S)",consulta_completa__11[[#This Row],[14 - Inst. Atuando no Local]]),0)</f>
        <v>0</v>
      </c>
      <c r="DA801" s="86" t="str">
        <f t="shared" si="400"/>
        <v/>
      </c>
      <c r="DB801" s="37" t="str">
        <f t="shared" si="401"/>
        <v>Sim</v>
      </c>
      <c r="DC801" s="37" t="str">
        <f t="shared" si="402"/>
        <v>Não</v>
      </c>
      <c r="DD801" s="37" t="str">
        <f t="shared" si="403"/>
        <v>Sim</v>
      </c>
      <c r="DE801" s="89" t="str">
        <f t="shared" si="405"/>
        <v>Federal</v>
      </c>
    </row>
    <row r="802" spans="1:109">
      <c r="A802" s="15">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4">
        <f>IFERROR(FIND("Óbitos/feridos",consulta_completa__11[[#This Row],[13 - Ocorrências/Ambientes Atingidos]]),0)</f>
        <v>0</v>
      </c>
      <c r="AY802" s="85" t="str">
        <f t="shared" si="375"/>
        <v/>
      </c>
      <c r="AZ802" s="84">
        <f>IFERROR(FIND("População afetada/evacuada",consulta_completa__11[[#This Row],[13 - Ocorrências/Ambientes Atingidos]]),0)</f>
        <v>0</v>
      </c>
      <c r="BA802" s="84" t="str">
        <f t="shared" si="376"/>
        <v/>
      </c>
      <c r="BB802" s="84">
        <f>IFERROR(FIND("Suspensão de abastecimento de água",consulta_completa__11[[#This Row],[13 - Ocorrências/Ambientes Atingidos]]),0)</f>
        <v>0</v>
      </c>
      <c r="BC802" s="85" t="str">
        <f t="shared" si="404"/>
        <v/>
      </c>
      <c r="BD802" s="84">
        <f>IFERROR(FIND("Rio/córrego",consulta_completa__11[[#This Row],[13 - Ocorrências/Ambientes Atingidos]]),0)</f>
        <v>0</v>
      </c>
      <c r="BE802" s="85" t="str">
        <f t="shared" si="377"/>
        <v/>
      </c>
      <c r="BF802" s="84">
        <f>IFERROR(FIND("Lago",consulta_completa__11[[#This Row],[13 - Ocorrências/Ambientes Atingidos]]),0)</f>
        <v>0</v>
      </c>
      <c r="BG802" s="85" t="str">
        <f t="shared" si="378"/>
        <v/>
      </c>
      <c r="BH802" s="84">
        <f>IFERROR(FIND("Mar",consulta_completa__11[[#This Row],[13 - Ocorrências/Ambientes Atingidos]]),0)</f>
        <v>1</v>
      </c>
      <c r="BI802" s="85" t="str">
        <f t="shared" si="379"/>
        <v>X</v>
      </c>
      <c r="BJ802" s="84">
        <f>IFERROR(FIND("Praia",consulta_completa__11[[#This Row],[13 - Ocorrências/Ambientes Atingidos]]),0)</f>
        <v>0</v>
      </c>
      <c r="BK802" s="85" t="str">
        <f t="shared" si="380"/>
        <v/>
      </c>
      <c r="BL802" s="84">
        <f>IFERROR(FIND("Solo",consulta_completa__11[[#This Row],[13 - Ocorrências/Ambientes Atingidos]]),0)</f>
        <v>0</v>
      </c>
      <c r="BM802" s="85" t="str">
        <f t="shared" si="381"/>
        <v/>
      </c>
      <c r="BN802" s="84">
        <f>IFERROR(FIND("Águas subterrâneas",consulta_completa__11[[#This Row],[13 - Ocorrências/Ambientes Atingidos]]),0)</f>
        <v>0</v>
      </c>
      <c r="BO802" s="85" t="str">
        <f t="shared" si="382"/>
        <v/>
      </c>
      <c r="BP802" s="84">
        <f>IFERROR(FIND("Atmosfera",consulta_completa__11[[#This Row],[13 - Ocorrências/Ambientes Atingidos]]),0)</f>
        <v>0</v>
      </c>
      <c r="BQ802" s="85" t="str">
        <f t="shared" si="383"/>
        <v/>
      </c>
      <c r="BR802" s="84">
        <f>IFERROR(FIND("Flora",consulta_completa__11[[#This Row],[13 - Ocorrências/Ambientes Atingidos]]),0)</f>
        <v>0</v>
      </c>
      <c r="BS802" s="85" t="str">
        <f t="shared" si="384"/>
        <v/>
      </c>
      <c r="BT802" s="84">
        <f>IFERROR(FIND("Fauna",consulta_completa__11[[#This Row],[13 - Ocorrências/Ambientes Atingidos]]),0)</f>
        <v>0</v>
      </c>
      <c r="BU802" s="85" t="str">
        <f t="shared" si="385"/>
        <v/>
      </c>
      <c r="BV802" s="84">
        <f>IFERROR(FIND("UC federal",consulta_completa__11[[#This Row],[13 - Ocorrências/Ambientes Atingidos]]),0)</f>
        <v>0</v>
      </c>
      <c r="BW802" s="85" t="str">
        <f t="shared" si="386"/>
        <v/>
      </c>
      <c r="BX802" s="84">
        <f>IFERROR(FIND("UC estadual/municipal",consulta_completa__11[[#This Row],[13 - Ocorrências/Ambientes Atingidos]]),0)</f>
        <v>0</v>
      </c>
      <c r="BY802" s="85" t="str">
        <f t="shared" si="387"/>
        <v/>
      </c>
      <c r="BZ802" s="84">
        <f>IFERROR(FIND("Outro(s)",consulta_completa__11[[#This Row],[13 - Ocorrências/Ambientes Atingidos]]),0)</f>
        <v>0</v>
      </c>
      <c r="CA802" s="85" t="str">
        <f t="shared" si="388"/>
        <v/>
      </c>
      <c r="CB802" s="84">
        <f>IFERROR(FIND("Sem dano",consulta_completa__11[[#This Row],[13 - Ocorrências/Ambientes Atingidos]]),0)</f>
        <v>0</v>
      </c>
      <c r="CC802" s="85" t="str">
        <f t="shared" si="389"/>
        <v/>
      </c>
      <c r="CD802" s="84" t="str">
        <f>IF(consulta_completa__11[[#This Row],[13 - Ocorrências/Ambientes Atingidos]]="","X","")</f>
        <v/>
      </c>
      <c r="CE802" s="86">
        <f>IFERROR(FIND("IBAMA",consulta_completa__11[[#This Row],[14 - Inst. Atuando no Local]]),0)</f>
        <v>0</v>
      </c>
      <c r="CF802" s="86" t="str">
        <f t="shared" si="390"/>
        <v/>
      </c>
      <c r="CG802" s="86">
        <f>IFERROR(FIND("OEMA",consulta_completa__11[[#This Row],[14 - Inst. Atuando no Local]]),0)</f>
        <v>0</v>
      </c>
      <c r="CH802" s="86" t="str">
        <f t="shared" si="391"/>
        <v/>
      </c>
      <c r="CI802" s="86">
        <f>IFERROR(FIND("DEFESA CIVIL",consulta_completa__11[[#This Row],[14 - Inst. Atuando no Local]]),0)</f>
        <v>0</v>
      </c>
      <c r="CJ802" s="86" t="str">
        <f t="shared" si="392"/>
        <v/>
      </c>
      <c r="CK802" s="86">
        <f>IFERROR(FIND("CORPO DE BOMBEIROS",consulta_completa__11[[#This Row],[14 - Inst. Atuando no Local]]),0)</f>
        <v>0</v>
      </c>
      <c r="CL802" s="86" t="str">
        <f t="shared" si="393"/>
        <v/>
      </c>
      <c r="CM802" s="86">
        <f>IFERROR(FIND("POLÍCIA RODOVIÁRIA",consulta_completa__11[[#This Row],[14 - Inst. Atuando no Local]]),0)</f>
        <v>0</v>
      </c>
      <c r="CN802" s="86" t="str">
        <f t="shared" si="394"/>
        <v/>
      </c>
      <c r="CO802" s="86">
        <f>IFERROR(FIND("POLÍCIA MILITAR",consulta_completa__11[[#This Row],[14 - Inst. Atuando no Local]]),0)</f>
        <v>0</v>
      </c>
      <c r="CP802" s="86" t="str">
        <f t="shared" si="395"/>
        <v/>
      </c>
      <c r="CQ802" s="86">
        <f>IFERROR(FIND("POLÍCIA CIVIL",consulta_completa__11[[#This Row],[14 - Inst. Atuando no Local]]),0)</f>
        <v>0</v>
      </c>
      <c r="CR802" s="86" t="str">
        <f t="shared" si="396"/>
        <v/>
      </c>
      <c r="CS802" s="86">
        <f>IFERROR(FIND("MARINHA DO BRASIL",consulta_completa__11[[#This Row],[14 - Inst. Atuando no Local]]),0)</f>
        <v>0</v>
      </c>
      <c r="CT802" s="86" t="str">
        <f t="shared" si="397"/>
        <v/>
      </c>
      <c r="CU802" s="86">
        <f>IFERROR(FIND("EMPRESA ESPECIALIZADA EM ATENDIMENTO",consulta_completa__11[[#This Row],[14 - Inst. Atuando no Local]]),0)</f>
        <v>0</v>
      </c>
      <c r="CV802" s="86" t="str">
        <f t="shared" si="398"/>
        <v/>
      </c>
      <c r="CW802" s="86">
        <f>IFERROR(FIND("IBAMA",consulta_completa__11[[#This Row],[14 - Inst. Atuando no Local]]),0)</f>
        <v>0</v>
      </c>
      <c r="CX802" s="86" t="str">
        <f t="shared" si="399"/>
        <v/>
      </c>
      <c r="CY802" s="86" t="str">
        <f>IF(consulta_completa__11[[#This Row],[14 - Inst. Atuando no Local]]="","X","")</f>
        <v>X</v>
      </c>
      <c r="CZ802" s="86">
        <f>IFERROR(FIND("OUTRA (S)",consulta_completa__11[[#This Row],[14 - Inst. Atuando no Local]]),0)</f>
        <v>0</v>
      </c>
      <c r="DA802" s="86" t="str">
        <f t="shared" si="400"/>
        <v/>
      </c>
      <c r="DB802" s="37" t="str">
        <f t="shared" si="401"/>
        <v>Sim</v>
      </c>
      <c r="DC802" s="37" t="str">
        <f t="shared" si="402"/>
        <v>Não</v>
      </c>
      <c r="DD802" s="37" t="str">
        <f t="shared" si="403"/>
        <v>Sim</v>
      </c>
      <c r="DE802" s="89" t="str">
        <f t="shared" si="405"/>
        <v>Federal</v>
      </c>
    </row>
    <row r="803" spans="1:109">
      <c r="A803" s="15">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4">
        <f>IFERROR(FIND("Óbitos/feridos",consulta_completa__11[[#This Row],[13 - Ocorrências/Ambientes Atingidos]]),0)</f>
        <v>0</v>
      </c>
      <c r="AY803" s="85" t="str">
        <f t="shared" si="375"/>
        <v/>
      </c>
      <c r="AZ803" s="84">
        <f>IFERROR(FIND("População afetada/evacuada",consulta_completa__11[[#This Row],[13 - Ocorrências/Ambientes Atingidos]]),0)</f>
        <v>0</v>
      </c>
      <c r="BA803" s="84" t="str">
        <f t="shared" si="376"/>
        <v/>
      </c>
      <c r="BB803" s="84">
        <f>IFERROR(FIND("Suspensão de abastecimento de água",consulta_completa__11[[#This Row],[13 - Ocorrências/Ambientes Atingidos]]),0)</f>
        <v>0</v>
      </c>
      <c r="BC803" s="85" t="str">
        <f t="shared" si="404"/>
        <v/>
      </c>
      <c r="BD803" s="84">
        <f>IFERROR(FIND("Rio/córrego",consulta_completa__11[[#This Row],[13 - Ocorrências/Ambientes Atingidos]]),0)</f>
        <v>0</v>
      </c>
      <c r="BE803" s="85" t="str">
        <f t="shared" si="377"/>
        <v/>
      </c>
      <c r="BF803" s="84">
        <f>IFERROR(FIND("Lago",consulta_completa__11[[#This Row],[13 - Ocorrências/Ambientes Atingidos]]),0)</f>
        <v>0</v>
      </c>
      <c r="BG803" s="85" t="str">
        <f t="shared" si="378"/>
        <v/>
      </c>
      <c r="BH803" s="84">
        <f>IFERROR(FIND("Mar",consulta_completa__11[[#This Row],[13 - Ocorrências/Ambientes Atingidos]]),0)</f>
        <v>1</v>
      </c>
      <c r="BI803" s="85" t="str">
        <f t="shared" si="379"/>
        <v>X</v>
      </c>
      <c r="BJ803" s="84">
        <f>IFERROR(FIND("Praia",consulta_completa__11[[#This Row],[13 - Ocorrências/Ambientes Atingidos]]),0)</f>
        <v>0</v>
      </c>
      <c r="BK803" s="85" t="str">
        <f t="shared" si="380"/>
        <v/>
      </c>
      <c r="BL803" s="84">
        <f>IFERROR(FIND("Solo",consulta_completa__11[[#This Row],[13 - Ocorrências/Ambientes Atingidos]]),0)</f>
        <v>0</v>
      </c>
      <c r="BM803" s="85" t="str">
        <f t="shared" si="381"/>
        <v/>
      </c>
      <c r="BN803" s="84">
        <f>IFERROR(FIND("Águas subterrâneas",consulta_completa__11[[#This Row],[13 - Ocorrências/Ambientes Atingidos]]),0)</f>
        <v>0</v>
      </c>
      <c r="BO803" s="85" t="str">
        <f t="shared" si="382"/>
        <v/>
      </c>
      <c r="BP803" s="84">
        <f>IFERROR(FIND("Atmosfera",consulta_completa__11[[#This Row],[13 - Ocorrências/Ambientes Atingidos]]),0)</f>
        <v>0</v>
      </c>
      <c r="BQ803" s="85" t="str">
        <f t="shared" si="383"/>
        <v/>
      </c>
      <c r="BR803" s="84">
        <f>IFERROR(FIND("Flora",consulta_completa__11[[#This Row],[13 - Ocorrências/Ambientes Atingidos]]),0)</f>
        <v>0</v>
      </c>
      <c r="BS803" s="85" t="str">
        <f t="shared" si="384"/>
        <v/>
      </c>
      <c r="BT803" s="84">
        <f>IFERROR(FIND("Fauna",consulta_completa__11[[#This Row],[13 - Ocorrências/Ambientes Atingidos]]),0)</f>
        <v>0</v>
      </c>
      <c r="BU803" s="85" t="str">
        <f t="shared" si="385"/>
        <v/>
      </c>
      <c r="BV803" s="84">
        <f>IFERROR(FIND("UC federal",consulta_completa__11[[#This Row],[13 - Ocorrências/Ambientes Atingidos]]),0)</f>
        <v>0</v>
      </c>
      <c r="BW803" s="85" t="str">
        <f t="shared" si="386"/>
        <v/>
      </c>
      <c r="BX803" s="84">
        <f>IFERROR(FIND("UC estadual/municipal",consulta_completa__11[[#This Row],[13 - Ocorrências/Ambientes Atingidos]]),0)</f>
        <v>0</v>
      </c>
      <c r="BY803" s="85" t="str">
        <f t="shared" si="387"/>
        <v/>
      </c>
      <c r="BZ803" s="84">
        <f>IFERROR(FIND("Outro(s)",consulta_completa__11[[#This Row],[13 - Ocorrências/Ambientes Atingidos]]),0)</f>
        <v>0</v>
      </c>
      <c r="CA803" s="85" t="str">
        <f t="shared" si="388"/>
        <v/>
      </c>
      <c r="CB803" s="84">
        <f>IFERROR(FIND("Sem dano",consulta_completa__11[[#This Row],[13 - Ocorrências/Ambientes Atingidos]]),0)</f>
        <v>0</v>
      </c>
      <c r="CC803" s="85" t="str">
        <f t="shared" si="389"/>
        <v/>
      </c>
      <c r="CD803" s="84" t="str">
        <f>IF(consulta_completa__11[[#This Row],[13 - Ocorrências/Ambientes Atingidos]]="","X","")</f>
        <v/>
      </c>
      <c r="CE803" s="86">
        <f>IFERROR(FIND("IBAMA",consulta_completa__11[[#This Row],[14 - Inst. Atuando no Local]]),0)</f>
        <v>0</v>
      </c>
      <c r="CF803" s="86" t="str">
        <f t="shared" si="390"/>
        <v/>
      </c>
      <c r="CG803" s="86">
        <f>IFERROR(FIND("OEMA",consulta_completa__11[[#This Row],[14 - Inst. Atuando no Local]]),0)</f>
        <v>0</v>
      </c>
      <c r="CH803" s="86" t="str">
        <f t="shared" si="391"/>
        <v/>
      </c>
      <c r="CI803" s="86">
        <f>IFERROR(FIND("DEFESA CIVIL",consulta_completa__11[[#This Row],[14 - Inst. Atuando no Local]]),0)</f>
        <v>0</v>
      </c>
      <c r="CJ803" s="86" t="str">
        <f t="shared" si="392"/>
        <v/>
      </c>
      <c r="CK803" s="86">
        <f>IFERROR(FIND("CORPO DE BOMBEIROS",consulta_completa__11[[#This Row],[14 - Inst. Atuando no Local]]),0)</f>
        <v>0</v>
      </c>
      <c r="CL803" s="86" t="str">
        <f t="shared" si="393"/>
        <v/>
      </c>
      <c r="CM803" s="86">
        <f>IFERROR(FIND("POLÍCIA RODOVIÁRIA",consulta_completa__11[[#This Row],[14 - Inst. Atuando no Local]]),0)</f>
        <v>0</v>
      </c>
      <c r="CN803" s="86" t="str">
        <f t="shared" si="394"/>
        <v/>
      </c>
      <c r="CO803" s="86">
        <f>IFERROR(FIND("POLÍCIA MILITAR",consulta_completa__11[[#This Row],[14 - Inst. Atuando no Local]]),0)</f>
        <v>0</v>
      </c>
      <c r="CP803" s="86" t="str">
        <f t="shared" si="395"/>
        <v/>
      </c>
      <c r="CQ803" s="86">
        <f>IFERROR(FIND("POLÍCIA CIVIL",consulta_completa__11[[#This Row],[14 - Inst. Atuando no Local]]),0)</f>
        <v>0</v>
      </c>
      <c r="CR803" s="86" t="str">
        <f t="shared" si="396"/>
        <v/>
      </c>
      <c r="CS803" s="86">
        <f>IFERROR(FIND("MARINHA DO BRASIL",consulta_completa__11[[#This Row],[14 - Inst. Atuando no Local]]),0)</f>
        <v>0</v>
      </c>
      <c r="CT803" s="86" t="str">
        <f t="shared" si="397"/>
        <v/>
      </c>
      <c r="CU803" s="86">
        <f>IFERROR(FIND("EMPRESA ESPECIALIZADA EM ATENDIMENTO",consulta_completa__11[[#This Row],[14 - Inst. Atuando no Local]]),0)</f>
        <v>0</v>
      </c>
      <c r="CV803" s="86" t="str">
        <f t="shared" si="398"/>
        <v/>
      </c>
      <c r="CW803" s="86">
        <f>IFERROR(FIND("IBAMA",consulta_completa__11[[#This Row],[14 - Inst. Atuando no Local]]),0)</f>
        <v>0</v>
      </c>
      <c r="CX803" s="86" t="str">
        <f t="shared" si="399"/>
        <v/>
      </c>
      <c r="CY803" s="86" t="str">
        <f>IF(consulta_completa__11[[#This Row],[14 - Inst. Atuando no Local]]="","X","")</f>
        <v/>
      </c>
      <c r="CZ803" s="86">
        <f>IFERROR(FIND("OUTRA (S)",consulta_completa__11[[#This Row],[14 - Inst. Atuando no Local]]),0)</f>
        <v>0</v>
      </c>
      <c r="DA803" s="86" t="str">
        <f t="shared" si="400"/>
        <v/>
      </c>
      <c r="DB803" s="37" t="str">
        <f t="shared" si="401"/>
        <v>Sim</v>
      </c>
      <c r="DC803" s="37" t="str">
        <f t="shared" si="402"/>
        <v>Não</v>
      </c>
      <c r="DD803" s="37" t="str">
        <f t="shared" si="403"/>
        <v>Sim</v>
      </c>
      <c r="DE803" s="89" t="str">
        <f t="shared" si="405"/>
        <v>Estadual</v>
      </c>
    </row>
    <row r="804" spans="1:109">
      <c r="A804" s="15">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4">
        <f>IFERROR(FIND("Óbitos/feridos",consulta_completa__11[[#This Row],[13 - Ocorrências/Ambientes Atingidos]]),0)</f>
        <v>0</v>
      </c>
      <c r="AY804" s="85" t="str">
        <f t="shared" si="375"/>
        <v/>
      </c>
      <c r="AZ804" s="84">
        <f>IFERROR(FIND("População afetada/evacuada",consulta_completa__11[[#This Row],[13 - Ocorrências/Ambientes Atingidos]]),0)</f>
        <v>0</v>
      </c>
      <c r="BA804" s="84" t="str">
        <f t="shared" si="376"/>
        <v/>
      </c>
      <c r="BB804" s="84">
        <f>IFERROR(FIND("Suspensão de abastecimento de água",consulta_completa__11[[#This Row],[13 - Ocorrências/Ambientes Atingidos]]),0)</f>
        <v>0</v>
      </c>
      <c r="BC804" s="85" t="str">
        <f t="shared" si="404"/>
        <v/>
      </c>
      <c r="BD804" s="84">
        <f>IFERROR(FIND("Rio/córrego",consulta_completa__11[[#This Row],[13 - Ocorrências/Ambientes Atingidos]]),0)</f>
        <v>0</v>
      </c>
      <c r="BE804" s="85" t="str">
        <f t="shared" si="377"/>
        <v/>
      </c>
      <c r="BF804" s="84">
        <f>IFERROR(FIND("Lago",consulta_completa__11[[#This Row],[13 - Ocorrências/Ambientes Atingidos]]),0)</f>
        <v>0</v>
      </c>
      <c r="BG804" s="85" t="str">
        <f t="shared" si="378"/>
        <v/>
      </c>
      <c r="BH804" s="84">
        <f>IFERROR(FIND("Mar",consulta_completa__11[[#This Row],[13 - Ocorrências/Ambientes Atingidos]]),0)</f>
        <v>1</v>
      </c>
      <c r="BI804" s="85" t="str">
        <f t="shared" si="379"/>
        <v>X</v>
      </c>
      <c r="BJ804" s="84">
        <f>IFERROR(FIND("Praia",consulta_completa__11[[#This Row],[13 - Ocorrências/Ambientes Atingidos]]),0)</f>
        <v>0</v>
      </c>
      <c r="BK804" s="85" t="str">
        <f t="shared" si="380"/>
        <v/>
      </c>
      <c r="BL804" s="84">
        <f>IFERROR(FIND("Solo",consulta_completa__11[[#This Row],[13 - Ocorrências/Ambientes Atingidos]]),0)</f>
        <v>0</v>
      </c>
      <c r="BM804" s="85" t="str">
        <f t="shared" si="381"/>
        <v/>
      </c>
      <c r="BN804" s="84">
        <f>IFERROR(FIND("Águas subterrâneas",consulta_completa__11[[#This Row],[13 - Ocorrências/Ambientes Atingidos]]),0)</f>
        <v>0</v>
      </c>
      <c r="BO804" s="85" t="str">
        <f t="shared" si="382"/>
        <v/>
      </c>
      <c r="BP804" s="84">
        <f>IFERROR(FIND("Atmosfera",consulta_completa__11[[#This Row],[13 - Ocorrências/Ambientes Atingidos]]),0)</f>
        <v>0</v>
      </c>
      <c r="BQ804" s="85" t="str">
        <f t="shared" si="383"/>
        <v/>
      </c>
      <c r="BR804" s="84">
        <f>IFERROR(FIND("Flora",consulta_completa__11[[#This Row],[13 - Ocorrências/Ambientes Atingidos]]),0)</f>
        <v>0</v>
      </c>
      <c r="BS804" s="85" t="str">
        <f t="shared" si="384"/>
        <v/>
      </c>
      <c r="BT804" s="84">
        <f>IFERROR(FIND("Fauna",consulta_completa__11[[#This Row],[13 - Ocorrências/Ambientes Atingidos]]),0)</f>
        <v>0</v>
      </c>
      <c r="BU804" s="85" t="str">
        <f t="shared" si="385"/>
        <v/>
      </c>
      <c r="BV804" s="84">
        <f>IFERROR(FIND("UC federal",consulta_completa__11[[#This Row],[13 - Ocorrências/Ambientes Atingidos]]),0)</f>
        <v>0</v>
      </c>
      <c r="BW804" s="85" t="str">
        <f t="shared" si="386"/>
        <v/>
      </c>
      <c r="BX804" s="84">
        <f>IFERROR(FIND("UC estadual/municipal",consulta_completa__11[[#This Row],[13 - Ocorrências/Ambientes Atingidos]]),0)</f>
        <v>0</v>
      </c>
      <c r="BY804" s="85" t="str">
        <f t="shared" si="387"/>
        <v/>
      </c>
      <c r="BZ804" s="84">
        <f>IFERROR(FIND("Outro(s)",consulta_completa__11[[#This Row],[13 - Ocorrências/Ambientes Atingidos]]),0)</f>
        <v>0</v>
      </c>
      <c r="CA804" s="85" t="str">
        <f t="shared" si="388"/>
        <v/>
      </c>
      <c r="CB804" s="84">
        <f>IFERROR(FIND("Sem dano",consulta_completa__11[[#This Row],[13 - Ocorrências/Ambientes Atingidos]]),0)</f>
        <v>0</v>
      </c>
      <c r="CC804" s="85" t="str">
        <f t="shared" si="389"/>
        <v/>
      </c>
      <c r="CD804" s="84" t="str">
        <f>IF(consulta_completa__11[[#This Row],[13 - Ocorrências/Ambientes Atingidos]]="","X","")</f>
        <v/>
      </c>
      <c r="CE804" s="86">
        <f>IFERROR(FIND("IBAMA",consulta_completa__11[[#This Row],[14 - Inst. Atuando no Local]]),0)</f>
        <v>0</v>
      </c>
      <c r="CF804" s="86" t="str">
        <f t="shared" si="390"/>
        <v/>
      </c>
      <c r="CG804" s="86">
        <f>IFERROR(FIND("OEMA",consulta_completa__11[[#This Row],[14 - Inst. Atuando no Local]]),0)</f>
        <v>0</v>
      </c>
      <c r="CH804" s="86" t="str">
        <f t="shared" si="391"/>
        <v/>
      </c>
      <c r="CI804" s="86">
        <f>IFERROR(FIND("DEFESA CIVIL",consulta_completa__11[[#This Row],[14 - Inst. Atuando no Local]]),0)</f>
        <v>0</v>
      </c>
      <c r="CJ804" s="86" t="str">
        <f t="shared" si="392"/>
        <v/>
      </c>
      <c r="CK804" s="86">
        <f>IFERROR(FIND("CORPO DE BOMBEIROS",consulta_completa__11[[#This Row],[14 - Inst. Atuando no Local]]),0)</f>
        <v>0</v>
      </c>
      <c r="CL804" s="86" t="str">
        <f t="shared" si="393"/>
        <v/>
      </c>
      <c r="CM804" s="86">
        <f>IFERROR(FIND("POLÍCIA RODOVIÁRIA",consulta_completa__11[[#This Row],[14 - Inst. Atuando no Local]]),0)</f>
        <v>0</v>
      </c>
      <c r="CN804" s="86" t="str">
        <f t="shared" si="394"/>
        <v/>
      </c>
      <c r="CO804" s="86">
        <f>IFERROR(FIND("POLÍCIA MILITAR",consulta_completa__11[[#This Row],[14 - Inst. Atuando no Local]]),0)</f>
        <v>0</v>
      </c>
      <c r="CP804" s="86" t="str">
        <f t="shared" si="395"/>
        <v/>
      </c>
      <c r="CQ804" s="86">
        <f>IFERROR(FIND("POLÍCIA CIVIL",consulta_completa__11[[#This Row],[14 - Inst. Atuando no Local]]),0)</f>
        <v>0</v>
      </c>
      <c r="CR804" s="86" t="str">
        <f t="shared" si="396"/>
        <v/>
      </c>
      <c r="CS804" s="86">
        <f>IFERROR(FIND("MARINHA DO BRASIL",consulta_completa__11[[#This Row],[14 - Inst. Atuando no Local]]),0)</f>
        <v>0</v>
      </c>
      <c r="CT804" s="86" t="str">
        <f t="shared" si="397"/>
        <v/>
      </c>
      <c r="CU804" s="86">
        <f>IFERROR(FIND("EMPRESA ESPECIALIZADA EM ATENDIMENTO",consulta_completa__11[[#This Row],[14 - Inst. Atuando no Local]]),0)</f>
        <v>0</v>
      </c>
      <c r="CV804" s="86" t="str">
        <f t="shared" si="398"/>
        <v/>
      </c>
      <c r="CW804" s="86">
        <f>IFERROR(FIND("IBAMA",consulta_completa__11[[#This Row],[14 - Inst. Atuando no Local]]),0)</f>
        <v>0</v>
      </c>
      <c r="CX804" s="86" t="str">
        <f t="shared" si="399"/>
        <v/>
      </c>
      <c r="CY804" s="86" t="str">
        <f>IF(consulta_completa__11[[#This Row],[14 - Inst. Atuando no Local]]="","X","")</f>
        <v/>
      </c>
      <c r="CZ804" s="86">
        <f>IFERROR(FIND("OUTRA (S)",consulta_completa__11[[#This Row],[14 - Inst. Atuando no Local]]),0)</f>
        <v>0</v>
      </c>
      <c r="DA804" s="86" t="str">
        <f t="shared" si="400"/>
        <v/>
      </c>
      <c r="DB804" s="37" t="str">
        <f t="shared" si="401"/>
        <v>Sim</v>
      </c>
      <c r="DC804" s="37" t="str">
        <f t="shared" si="402"/>
        <v>Não</v>
      </c>
      <c r="DD804" s="37" t="str">
        <f t="shared" si="403"/>
        <v>Sim</v>
      </c>
      <c r="DE804" s="89" t="str">
        <f t="shared" si="405"/>
        <v>Federal</v>
      </c>
    </row>
    <row r="805" spans="1:109">
      <c r="A805" s="15">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4">
        <f>IFERROR(FIND("Óbitos/feridos",consulta_completa__11[[#This Row],[13 - Ocorrências/Ambientes Atingidos]]),0)</f>
        <v>0</v>
      </c>
      <c r="AY805" s="85" t="str">
        <f t="shared" si="375"/>
        <v/>
      </c>
      <c r="AZ805" s="84">
        <f>IFERROR(FIND("População afetada/evacuada",consulta_completa__11[[#This Row],[13 - Ocorrências/Ambientes Atingidos]]),0)</f>
        <v>0</v>
      </c>
      <c r="BA805" s="84" t="str">
        <f t="shared" si="376"/>
        <v/>
      </c>
      <c r="BB805" s="84">
        <f>IFERROR(FIND("Suspensão de abastecimento de água",consulta_completa__11[[#This Row],[13 - Ocorrências/Ambientes Atingidos]]),0)</f>
        <v>0</v>
      </c>
      <c r="BC805" s="85" t="str">
        <f t="shared" si="404"/>
        <v/>
      </c>
      <c r="BD805" s="84">
        <f>IFERROR(FIND("Rio/córrego",consulta_completa__11[[#This Row],[13 - Ocorrências/Ambientes Atingidos]]),0)</f>
        <v>0</v>
      </c>
      <c r="BE805" s="85" t="str">
        <f t="shared" si="377"/>
        <v/>
      </c>
      <c r="BF805" s="84">
        <f>IFERROR(FIND("Lago",consulta_completa__11[[#This Row],[13 - Ocorrências/Ambientes Atingidos]]),0)</f>
        <v>0</v>
      </c>
      <c r="BG805" s="85" t="str">
        <f t="shared" si="378"/>
        <v/>
      </c>
      <c r="BH805" s="84">
        <f>IFERROR(FIND("Mar",consulta_completa__11[[#This Row],[13 - Ocorrências/Ambientes Atingidos]]),0)</f>
        <v>1</v>
      </c>
      <c r="BI805" s="85" t="str">
        <f t="shared" si="379"/>
        <v>X</v>
      </c>
      <c r="BJ805" s="84">
        <f>IFERROR(FIND("Praia",consulta_completa__11[[#This Row],[13 - Ocorrências/Ambientes Atingidos]]),0)</f>
        <v>0</v>
      </c>
      <c r="BK805" s="85" t="str">
        <f t="shared" si="380"/>
        <v/>
      </c>
      <c r="BL805" s="84">
        <f>IFERROR(FIND("Solo",consulta_completa__11[[#This Row],[13 - Ocorrências/Ambientes Atingidos]]),0)</f>
        <v>0</v>
      </c>
      <c r="BM805" s="85" t="str">
        <f t="shared" si="381"/>
        <v/>
      </c>
      <c r="BN805" s="84">
        <f>IFERROR(FIND("Águas subterrâneas",consulta_completa__11[[#This Row],[13 - Ocorrências/Ambientes Atingidos]]),0)</f>
        <v>0</v>
      </c>
      <c r="BO805" s="85" t="str">
        <f t="shared" si="382"/>
        <v/>
      </c>
      <c r="BP805" s="84">
        <f>IFERROR(FIND("Atmosfera",consulta_completa__11[[#This Row],[13 - Ocorrências/Ambientes Atingidos]]),0)</f>
        <v>0</v>
      </c>
      <c r="BQ805" s="85" t="str">
        <f t="shared" si="383"/>
        <v/>
      </c>
      <c r="BR805" s="84">
        <f>IFERROR(FIND("Flora",consulta_completa__11[[#This Row],[13 - Ocorrências/Ambientes Atingidos]]),0)</f>
        <v>0</v>
      </c>
      <c r="BS805" s="85" t="str">
        <f t="shared" si="384"/>
        <v/>
      </c>
      <c r="BT805" s="84">
        <f>IFERROR(FIND("Fauna",consulta_completa__11[[#This Row],[13 - Ocorrências/Ambientes Atingidos]]),0)</f>
        <v>0</v>
      </c>
      <c r="BU805" s="85" t="str">
        <f t="shared" si="385"/>
        <v/>
      </c>
      <c r="BV805" s="84">
        <f>IFERROR(FIND("UC federal",consulta_completa__11[[#This Row],[13 - Ocorrências/Ambientes Atingidos]]),0)</f>
        <v>0</v>
      </c>
      <c r="BW805" s="85" t="str">
        <f t="shared" si="386"/>
        <v/>
      </c>
      <c r="BX805" s="84">
        <f>IFERROR(FIND("UC estadual/municipal",consulta_completa__11[[#This Row],[13 - Ocorrências/Ambientes Atingidos]]),0)</f>
        <v>0</v>
      </c>
      <c r="BY805" s="85" t="str">
        <f t="shared" si="387"/>
        <v/>
      </c>
      <c r="BZ805" s="84">
        <f>IFERROR(FIND("Outro(s)",consulta_completa__11[[#This Row],[13 - Ocorrências/Ambientes Atingidos]]),0)</f>
        <v>0</v>
      </c>
      <c r="CA805" s="85" t="str">
        <f t="shared" si="388"/>
        <v/>
      </c>
      <c r="CB805" s="84">
        <f>IFERROR(FIND("Sem dano",consulta_completa__11[[#This Row],[13 - Ocorrências/Ambientes Atingidos]]),0)</f>
        <v>0</v>
      </c>
      <c r="CC805" s="85" t="str">
        <f t="shared" si="389"/>
        <v/>
      </c>
      <c r="CD805" s="84" t="str">
        <f>IF(consulta_completa__11[[#This Row],[13 - Ocorrências/Ambientes Atingidos]]="","X","")</f>
        <v/>
      </c>
      <c r="CE805" s="86">
        <f>IFERROR(FIND("IBAMA",consulta_completa__11[[#This Row],[14 - Inst. Atuando no Local]]),0)</f>
        <v>0</v>
      </c>
      <c r="CF805" s="86" t="str">
        <f t="shared" si="390"/>
        <v/>
      </c>
      <c r="CG805" s="86">
        <f>IFERROR(FIND("OEMA",consulta_completa__11[[#This Row],[14 - Inst. Atuando no Local]]),0)</f>
        <v>0</v>
      </c>
      <c r="CH805" s="86" t="str">
        <f t="shared" si="391"/>
        <v/>
      </c>
      <c r="CI805" s="86">
        <f>IFERROR(FIND("DEFESA CIVIL",consulta_completa__11[[#This Row],[14 - Inst. Atuando no Local]]),0)</f>
        <v>0</v>
      </c>
      <c r="CJ805" s="86" t="str">
        <f t="shared" si="392"/>
        <v/>
      </c>
      <c r="CK805" s="86">
        <f>IFERROR(FIND("CORPO DE BOMBEIROS",consulta_completa__11[[#This Row],[14 - Inst. Atuando no Local]]),0)</f>
        <v>0</v>
      </c>
      <c r="CL805" s="86" t="str">
        <f t="shared" si="393"/>
        <v/>
      </c>
      <c r="CM805" s="86">
        <f>IFERROR(FIND("POLÍCIA RODOVIÁRIA",consulta_completa__11[[#This Row],[14 - Inst. Atuando no Local]]),0)</f>
        <v>0</v>
      </c>
      <c r="CN805" s="86" t="str">
        <f t="shared" si="394"/>
        <v/>
      </c>
      <c r="CO805" s="86">
        <f>IFERROR(FIND("POLÍCIA MILITAR",consulta_completa__11[[#This Row],[14 - Inst. Atuando no Local]]),0)</f>
        <v>0</v>
      </c>
      <c r="CP805" s="86" t="str">
        <f t="shared" si="395"/>
        <v/>
      </c>
      <c r="CQ805" s="86">
        <f>IFERROR(FIND("POLÍCIA CIVIL",consulta_completa__11[[#This Row],[14 - Inst. Atuando no Local]]),0)</f>
        <v>0</v>
      </c>
      <c r="CR805" s="86" t="str">
        <f t="shared" si="396"/>
        <v/>
      </c>
      <c r="CS805" s="86">
        <f>IFERROR(FIND("MARINHA DO BRASIL",consulta_completa__11[[#This Row],[14 - Inst. Atuando no Local]]),0)</f>
        <v>0</v>
      </c>
      <c r="CT805" s="86" t="str">
        <f t="shared" si="397"/>
        <v/>
      </c>
      <c r="CU805" s="86">
        <f>IFERROR(FIND("EMPRESA ESPECIALIZADA EM ATENDIMENTO",consulta_completa__11[[#This Row],[14 - Inst. Atuando no Local]]),0)</f>
        <v>0</v>
      </c>
      <c r="CV805" s="86" t="str">
        <f t="shared" si="398"/>
        <v/>
      </c>
      <c r="CW805" s="86">
        <f>IFERROR(FIND("IBAMA",consulta_completa__11[[#This Row],[14 - Inst. Atuando no Local]]),0)</f>
        <v>0</v>
      </c>
      <c r="CX805" s="86" t="str">
        <f t="shared" si="399"/>
        <v/>
      </c>
      <c r="CY805" s="86" t="str">
        <f>IF(consulta_completa__11[[#This Row],[14 - Inst. Atuando no Local]]="","X","")</f>
        <v/>
      </c>
      <c r="CZ805" s="86">
        <f>IFERROR(FIND("OUTRA (S)",consulta_completa__11[[#This Row],[14 - Inst. Atuando no Local]]),0)</f>
        <v>0</v>
      </c>
      <c r="DA805" s="86" t="str">
        <f t="shared" si="400"/>
        <v/>
      </c>
      <c r="DB805" s="37" t="str">
        <f t="shared" si="401"/>
        <v>Sim</v>
      </c>
      <c r="DC805" s="37" t="str">
        <f t="shared" si="402"/>
        <v>Não</v>
      </c>
      <c r="DD805" s="37" t="str">
        <f t="shared" si="403"/>
        <v>Sim</v>
      </c>
      <c r="DE805" s="89" t="str">
        <f t="shared" si="405"/>
        <v>Sem informação</v>
      </c>
    </row>
    <row r="806" spans="1:109">
      <c r="A806" s="15">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4">
        <f>IFERROR(FIND("Óbitos/feridos",consulta_completa__11[[#This Row],[13 - Ocorrências/Ambientes Atingidos]]),0)</f>
        <v>0</v>
      </c>
      <c r="AY806" s="85" t="str">
        <f t="shared" si="375"/>
        <v/>
      </c>
      <c r="AZ806" s="84">
        <f>IFERROR(FIND("População afetada/evacuada",consulta_completa__11[[#This Row],[13 - Ocorrências/Ambientes Atingidos]]),0)</f>
        <v>0</v>
      </c>
      <c r="BA806" s="84" t="str">
        <f t="shared" si="376"/>
        <v/>
      </c>
      <c r="BB806" s="84">
        <f>IFERROR(FIND("Suspensão de abastecimento de água",consulta_completa__11[[#This Row],[13 - Ocorrências/Ambientes Atingidos]]),0)</f>
        <v>0</v>
      </c>
      <c r="BC806" s="85" t="str">
        <f t="shared" si="404"/>
        <v/>
      </c>
      <c r="BD806" s="84">
        <f>IFERROR(FIND("Rio/córrego",consulta_completa__11[[#This Row],[13 - Ocorrências/Ambientes Atingidos]]),0)</f>
        <v>0</v>
      </c>
      <c r="BE806" s="85" t="str">
        <f t="shared" si="377"/>
        <v/>
      </c>
      <c r="BF806" s="84">
        <f>IFERROR(FIND("Lago",consulta_completa__11[[#This Row],[13 - Ocorrências/Ambientes Atingidos]]),0)</f>
        <v>0</v>
      </c>
      <c r="BG806" s="85" t="str">
        <f t="shared" si="378"/>
        <v/>
      </c>
      <c r="BH806" s="84">
        <f>IFERROR(FIND("Mar",consulta_completa__11[[#This Row],[13 - Ocorrências/Ambientes Atingidos]]),0)</f>
        <v>1</v>
      </c>
      <c r="BI806" s="85" t="str">
        <f t="shared" si="379"/>
        <v>X</v>
      </c>
      <c r="BJ806" s="84">
        <f>IFERROR(FIND("Praia",consulta_completa__11[[#This Row],[13 - Ocorrências/Ambientes Atingidos]]),0)</f>
        <v>0</v>
      </c>
      <c r="BK806" s="85" t="str">
        <f t="shared" si="380"/>
        <v/>
      </c>
      <c r="BL806" s="84">
        <f>IFERROR(FIND("Solo",consulta_completa__11[[#This Row],[13 - Ocorrências/Ambientes Atingidos]]),0)</f>
        <v>0</v>
      </c>
      <c r="BM806" s="85" t="str">
        <f t="shared" si="381"/>
        <v/>
      </c>
      <c r="BN806" s="84">
        <f>IFERROR(FIND("Águas subterrâneas",consulta_completa__11[[#This Row],[13 - Ocorrências/Ambientes Atingidos]]),0)</f>
        <v>0</v>
      </c>
      <c r="BO806" s="85" t="str">
        <f t="shared" si="382"/>
        <v/>
      </c>
      <c r="BP806" s="84">
        <f>IFERROR(FIND("Atmosfera",consulta_completa__11[[#This Row],[13 - Ocorrências/Ambientes Atingidos]]),0)</f>
        <v>0</v>
      </c>
      <c r="BQ806" s="85" t="str">
        <f t="shared" si="383"/>
        <v/>
      </c>
      <c r="BR806" s="84">
        <f>IFERROR(FIND("Flora",consulta_completa__11[[#This Row],[13 - Ocorrências/Ambientes Atingidos]]),0)</f>
        <v>0</v>
      </c>
      <c r="BS806" s="85" t="str">
        <f t="shared" si="384"/>
        <v/>
      </c>
      <c r="BT806" s="84">
        <f>IFERROR(FIND("Fauna",consulta_completa__11[[#This Row],[13 - Ocorrências/Ambientes Atingidos]]),0)</f>
        <v>0</v>
      </c>
      <c r="BU806" s="85" t="str">
        <f t="shared" si="385"/>
        <v/>
      </c>
      <c r="BV806" s="84">
        <f>IFERROR(FIND("UC federal",consulta_completa__11[[#This Row],[13 - Ocorrências/Ambientes Atingidos]]),0)</f>
        <v>0</v>
      </c>
      <c r="BW806" s="85" t="str">
        <f t="shared" si="386"/>
        <v/>
      </c>
      <c r="BX806" s="84">
        <f>IFERROR(FIND("UC estadual/municipal",consulta_completa__11[[#This Row],[13 - Ocorrências/Ambientes Atingidos]]),0)</f>
        <v>0</v>
      </c>
      <c r="BY806" s="85" t="str">
        <f t="shared" si="387"/>
        <v/>
      </c>
      <c r="BZ806" s="84">
        <f>IFERROR(FIND("Outro(s)",consulta_completa__11[[#This Row],[13 - Ocorrências/Ambientes Atingidos]]),0)</f>
        <v>0</v>
      </c>
      <c r="CA806" s="85" t="str">
        <f t="shared" si="388"/>
        <v/>
      </c>
      <c r="CB806" s="84">
        <f>IFERROR(FIND("Sem dano",consulta_completa__11[[#This Row],[13 - Ocorrências/Ambientes Atingidos]]),0)</f>
        <v>0</v>
      </c>
      <c r="CC806" s="85" t="str">
        <f t="shared" si="389"/>
        <v/>
      </c>
      <c r="CD806" s="84" t="str">
        <f>IF(consulta_completa__11[[#This Row],[13 - Ocorrências/Ambientes Atingidos]]="","X","")</f>
        <v/>
      </c>
      <c r="CE806" s="86">
        <f>IFERROR(FIND("IBAMA",consulta_completa__11[[#This Row],[14 - Inst. Atuando no Local]]),0)</f>
        <v>0</v>
      </c>
      <c r="CF806" s="86" t="str">
        <f t="shared" si="390"/>
        <v/>
      </c>
      <c r="CG806" s="86">
        <f>IFERROR(FIND("OEMA",consulta_completa__11[[#This Row],[14 - Inst. Atuando no Local]]),0)</f>
        <v>0</v>
      </c>
      <c r="CH806" s="86" t="str">
        <f t="shared" si="391"/>
        <v/>
      </c>
      <c r="CI806" s="86">
        <f>IFERROR(FIND("DEFESA CIVIL",consulta_completa__11[[#This Row],[14 - Inst. Atuando no Local]]),0)</f>
        <v>0</v>
      </c>
      <c r="CJ806" s="86" t="str">
        <f t="shared" si="392"/>
        <v/>
      </c>
      <c r="CK806" s="86">
        <f>IFERROR(FIND("CORPO DE BOMBEIROS",consulta_completa__11[[#This Row],[14 - Inst. Atuando no Local]]),0)</f>
        <v>0</v>
      </c>
      <c r="CL806" s="86" t="str">
        <f t="shared" si="393"/>
        <v/>
      </c>
      <c r="CM806" s="86">
        <f>IFERROR(FIND("POLÍCIA RODOVIÁRIA",consulta_completa__11[[#This Row],[14 - Inst. Atuando no Local]]),0)</f>
        <v>0</v>
      </c>
      <c r="CN806" s="86" t="str">
        <f t="shared" si="394"/>
        <v/>
      </c>
      <c r="CO806" s="86">
        <f>IFERROR(FIND("POLÍCIA MILITAR",consulta_completa__11[[#This Row],[14 - Inst. Atuando no Local]]),0)</f>
        <v>0</v>
      </c>
      <c r="CP806" s="86" t="str">
        <f t="shared" si="395"/>
        <v/>
      </c>
      <c r="CQ806" s="86">
        <f>IFERROR(FIND("POLÍCIA CIVIL",consulta_completa__11[[#This Row],[14 - Inst. Atuando no Local]]),0)</f>
        <v>0</v>
      </c>
      <c r="CR806" s="86" t="str">
        <f t="shared" si="396"/>
        <v/>
      </c>
      <c r="CS806" s="86">
        <f>IFERROR(FIND("MARINHA DO BRASIL",consulta_completa__11[[#This Row],[14 - Inst. Atuando no Local]]),0)</f>
        <v>0</v>
      </c>
      <c r="CT806" s="86" t="str">
        <f t="shared" si="397"/>
        <v/>
      </c>
      <c r="CU806" s="86">
        <f>IFERROR(FIND("EMPRESA ESPECIALIZADA EM ATENDIMENTO",consulta_completa__11[[#This Row],[14 - Inst. Atuando no Local]]),0)</f>
        <v>0</v>
      </c>
      <c r="CV806" s="86" t="str">
        <f t="shared" si="398"/>
        <v/>
      </c>
      <c r="CW806" s="86">
        <f>IFERROR(FIND("IBAMA",consulta_completa__11[[#This Row],[14 - Inst. Atuando no Local]]),0)</f>
        <v>0</v>
      </c>
      <c r="CX806" s="86" t="str">
        <f t="shared" si="399"/>
        <v/>
      </c>
      <c r="CY806" s="86" t="str">
        <f>IF(consulta_completa__11[[#This Row],[14 - Inst. Atuando no Local]]="","X","")</f>
        <v/>
      </c>
      <c r="CZ806" s="86">
        <f>IFERROR(FIND("OUTRA (S)",consulta_completa__11[[#This Row],[14 - Inst. Atuando no Local]]),0)</f>
        <v>0</v>
      </c>
      <c r="DA806" s="86" t="str">
        <f t="shared" si="400"/>
        <v/>
      </c>
      <c r="DB806" s="37" t="str">
        <f t="shared" si="401"/>
        <v>Sim</v>
      </c>
      <c r="DC806" s="37" t="str">
        <f t="shared" si="402"/>
        <v>Não</v>
      </c>
      <c r="DD806" s="37" t="str">
        <f t="shared" si="403"/>
        <v>Sim</v>
      </c>
      <c r="DE806" s="89" t="str">
        <f t="shared" si="405"/>
        <v>Federal</v>
      </c>
    </row>
    <row r="807" spans="1:109">
      <c r="A807" s="15">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4">
        <f>IFERROR(FIND("Óbitos/feridos",consulta_completa__11[[#This Row],[13 - Ocorrências/Ambientes Atingidos]]),0)</f>
        <v>0</v>
      </c>
      <c r="AY807" s="85" t="str">
        <f t="shared" si="375"/>
        <v/>
      </c>
      <c r="AZ807" s="84">
        <f>IFERROR(FIND("População afetada/evacuada",consulta_completa__11[[#This Row],[13 - Ocorrências/Ambientes Atingidos]]),0)</f>
        <v>0</v>
      </c>
      <c r="BA807" s="84" t="str">
        <f t="shared" si="376"/>
        <v/>
      </c>
      <c r="BB807" s="84">
        <f>IFERROR(FIND("Suspensão de abastecimento de água",consulta_completa__11[[#This Row],[13 - Ocorrências/Ambientes Atingidos]]),0)</f>
        <v>0</v>
      </c>
      <c r="BC807" s="85" t="str">
        <f t="shared" si="404"/>
        <v/>
      </c>
      <c r="BD807" s="84">
        <f>IFERROR(FIND("Rio/córrego",consulta_completa__11[[#This Row],[13 - Ocorrências/Ambientes Atingidos]]),0)</f>
        <v>0</v>
      </c>
      <c r="BE807" s="85" t="str">
        <f t="shared" si="377"/>
        <v/>
      </c>
      <c r="BF807" s="84">
        <f>IFERROR(FIND("Lago",consulta_completa__11[[#This Row],[13 - Ocorrências/Ambientes Atingidos]]),0)</f>
        <v>0</v>
      </c>
      <c r="BG807" s="85" t="str">
        <f t="shared" si="378"/>
        <v/>
      </c>
      <c r="BH807" s="84">
        <f>IFERROR(FIND("Mar",consulta_completa__11[[#This Row],[13 - Ocorrências/Ambientes Atingidos]]),0)</f>
        <v>0</v>
      </c>
      <c r="BI807" s="85" t="str">
        <f t="shared" si="379"/>
        <v/>
      </c>
      <c r="BJ807" s="84">
        <f>IFERROR(FIND("Praia",consulta_completa__11[[#This Row],[13 - Ocorrências/Ambientes Atingidos]]),0)</f>
        <v>0</v>
      </c>
      <c r="BK807" s="85" t="str">
        <f t="shared" si="380"/>
        <v/>
      </c>
      <c r="BL807" s="84">
        <f>IFERROR(FIND("Solo",consulta_completa__11[[#This Row],[13 - Ocorrências/Ambientes Atingidos]]),0)</f>
        <v>1</v>
      </c>
      <c r="BM807" s="85" t="str">
        <f t="shared" si="381"/>
        <v>X</v>
      </c>
      <c r="BN807" s="84">
        <f>IFERROR(FIND("Águas subterrâneas",consulta_completa__11[[#This Row],[13 - Ocorrências/Ambientes Atingidos]]),0)</f>
        <v>0</v>
      </c>
      <c r="BO807" s="85" t="str">
        <f t="shared" si="382"/>
        <v/>
      </c>
      <c r="BP807" s="84">
        <f>IFERROR(FIND("Atmosfera",consulta_completa__11[[#This Row],[13 - Ocorrências/Ambientes Atingidos]]),0)</f>
        <v>0</v>
      </c>
      <c r="BQ807" s="85" t="str">
        <f t="shared" si="383"/>
        <v/>
      </c>
      <c r="BR807" s="84">
        <f>IFERROR(FIND("Flora",consulta_completa__11[[#This Row],[13 - Ocorrências/Ambientes Atingidos]]),0)</f>
        <v>0</v>
      </c>
      <c r="BS807" s="85" t="str">
        <f t="shared" si="384"/>
        <v/>
      </c>
      <c r="BT807" s="84">
        <f>IFERROR(FIND("Fauna",consulta_completa__11[[#This Row],[13 - Ocorrências/Ambientes Atingidos]]),0)</f>
        <v>0</v>
      </c>
      <c r="BU807" s="85" t="str">
        <f t="shared" si="385"/>
        <v/>
      </c>
      <c r="BV807" s="84">
        <f>IFERROR(FIND("UC federal",consulta_completa__11[[#This Row],[13 - Ocorrências/Ambientes Atingidos]]),0)</f>
        <v>0</v>
      </c>
      <c r="BW807" s="85" t="str">
        <f t="shared" si="386"/>
        <v/>
      </c>
      <c r="BX807" s="84">
        <f>IFERROR(FIND("UC estadual/municipal",consulta_completa__11[[#This Row],[13 - Ocorrências/Ambientes Atingidos]]),0)</f>
        <v>0</v>
      </c>
      <c r="BY807" s="85" t="str">
        <f t="shared" si="387"/>
        <v/>
      </c>
      <c r="BZ807" s="84">
        <f>IFERROR(FIND("Outro(s)",consulta_completa__11[[#This Row],[13 - Ocorrências/Ambientes Atingidos]]),0)</f>
        <v>0</v>
      </c>
      <c r="CA807" s="85" t="str">
        <f t="shared" si="388"/>
        <v/>
      </c>
      <c r="CB807" s="84">
        <f>IFERROR(FIND("Sem dano",consulta_completa__11[[#This Row],[13 - Ocorrências/Ambientes Atingidos]]),0)</f>
        <v>0</v>
      </c>
      <c r="CC807" s="85" t="str">
        <f t="shared" si="389"/>
        <v/>
      </c>
      <c r="CD807" s="84" t="str">
        <f>IF(consulta_completa__11[[#This Row],[13 - Ocorrências/Ambientes Atingidos]]="","X","")</f>
        <v/>
      </c>
      <c r="CE807" s="86">
        <f>IFERROR(FIND("IBAMA",consulta_completa__11[[#This Row],[14 - Inst. Atuando no Local]]),0)</f>
        <v>0</v>
      </c>
      <c r="CF807" s="86" t="str">
        <f t="shared" si="390"/>
        <v/>
      </c>
      <c r="CG807" s="86">
        <f>IFERROR(FIND("OEMA",consulta_completa__11[[#This Row],[14 - Inst. Atuando no Local]]),0)</f>
        <v>0</v>
      </c>
      <c r="CH807" s="86" t="str">
        <f t="shared" si="391"/>
        <v/>
      </c>
      <c r="CI807" s="86">
        <f>IFERROR(FIND("DEFESA CIVIL",consulta_completa__11[[#This Row],[14 - Inst. Atuando no Local]]),0)</f>
        <v>0</v>
      </c>
      <c r="CJ807" s="86" t="str">
        <f t="shared" si="392"/>
        <v/>
      </c>
      <c r="CK807" s="86">
        <f>IFERROR(FIND("CORPO DE BOMBEIROS",consulta_completa__11[[#This Row],[14 - Inst. Atuando no Local]]),0)</f>
        <v>0</v>
      </c>
      <c r="CL807" s="86" t="str">
        <f t="shared" si="393"/>
        <v/>
      </c>
      <c r="CM807" s="86">
        <f>IFERROR(FIND("POLÍCIA RODOVIÁRIA",consulta_completa__11[[#This Row],[14 - Inst. Atuando no Local]]),0)</f>
        <v>0</v>
      </c>
      <c r="CN807" s="86" t="str">
        <f t="shared" si="394"/>
        <v/>
      </c>
      <c r="CO807" s="86">
        <f>IFERROR(FIND("POLÍCIA MILITAR",consulta_completa__11[[#This Row],[14 - Inst. Atuando no Local]]),0)</f>
        <v>0</v>
      </c>
      <c r="CP807" s="86" t="str">
        <f t="shared" si="395"/>
        <v/>
      </c>
      <c r="CQ807" s="86">
        <f>IFERROR(FIND("POLÍCIA CIVIL",consulta_completa__11[[#This Row],[14 - Inst. Atuando no Local]]),0)</f>
        <v>0</v>
      </c>
      <c r="CR807" s="86" t="str">
        <f t="shared" si="396"/>
        <v/>
      </c>
      <c r="CS807" s="86">
        <f>IFERROR(FIND("MARINHA DO BRASIL",consulta_completa__11[[#This Row],[14 - Inst. Atuando no Local]]),0)</f>
        <v>0</v>
      </c>
      <c r="CT807" s="86" t="str">
        <f t="shared" si="397"/>
        <v/>
      </c>
      <c r="CU807" s="86">
        <f>IFERROR(FIND("EMPRESA ESPECIALIZADA EM ATENDIMENTO",consulta_completa__11[[#This Row],[14 - Inst. Atuando no Local]]),0)</f>
        <v>0</v>
      </c>
      <c r="CV807" s="86" t="str">
        <f t="shared" si="398"/>
        <v/>
      </c>
      <c r="CW807" s="86">
        <f>IFERROR(FIND("IBAMA",consulta_completa__11[[#This Row],[14 - Inst. Atuando no Local]]),0)</f>
        <v>0</v>
      </c>
      <c r="CX807" s="86" t="str">
        <f t="shared" si="399"/>
        <v/>
      </c>
      <c r="CY807" s="86" t="str">
        <f>IF(consulta_completa__11[[#This Row],[14 - Inst. Atuando no Local]]="","X","")</f>
        <v>X</v>
      </c>
      <c r="CZ807" s="86">
        <f>IFERROR(FIND("OUTRA (S)",consulta_completa__11[[#This Row],[14 - Inst. Atuando no Local]]),0)</f>
        <v>0</v>
      </c>
      <c r="DA807" s="86" t="str">
        <f t="shared" si="400"/>
        <v/>
      </c>
      <c r="DB807" s="37" t="str">
        <f t="shared" si="401"/>
        <v>Sim</v>
      </c>
      <c r="DC807" s="37" t="str">
        <f t="shared" si="402"/>
        <v>Não</v>
      </c>
      <c r="DD807" s="37" t="str">
        <f t="shared" si="403"/>
        <v>Sim</v>
      </c>
      <c r="DE807" s="89" t="str">
        <f t="shared" si="405"/>
        <v>Sem informação</v>
      </c>
    </row>
    <row r="808" spans="1:109">
      <c r="A808" s="15">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4">
        <f>IFERROR(FIND("Óbitos/feridos",consulta_completa__11[[#This Row],[13 - Ocorrências/Ambientes Atingidos]]),0)</f>
        <v>0</v>
      </c>
      <c r="AY808" s="85" t="str">
        <f t="shared" si="375"/>
        <v/>
      </c>
      <c r="AZ808" s="84">
        <f>IFERROR(FIND("População afetada/evacuada",consulta_completa__11[[#This Row],[13 - Ocorrências/Ambientes Atingidos]]),0)</f>
        <v>0</v>
      </c>
      <c r="BA808" s="84" t="str">
        <f t="shared" si="376"/>
        <v/>
      </c>
      <c r="BB808" s="84">
        <f>IFERROR(FIND("Suspensão de abastecimento de água",consulta_completa__11[[#This Row],[13 - Ocorrências/Ambientes Atingidos]]),0)</f>
        <v>0</v>
      </c>
      <c r="BC808" s="85" t="str">
        <f t="shared" si="404"/>
        <v/>
      </c>
      <c r="BD808" s="84">
        <f>IFERROR(FIND("Rio/córrego",consulta_completa__11[[#This Row],[13 - Ocorrências/Ambientes Atingidos]]),0)</f>
        <v>0</v>
      </c>
      <c r="BE808" s="85" t="str">
        <f t="shared" si="377"/>
        <v/>
      </c>
      <c r="BF808" s="84">
        <f>IFERROR(FIND("Lago",consulta_completa__11[[#This Row],[13 - Ocorrências/Ambientes Atingidos]]),0)</f>
        <v>0</v>
      </c>
      <c r="BG808" s="85" t="str">
        <f t="shared" si="378"/>
        <v/>
      </c>
      <c r="BH808" s="84">
        <f>IFERROR(FIND("Mar",consulta_completa__11[[#This Row],[13 - Ocorrências/Ambientes Atingidos]]),0)</f>
        <v>0</v>
      </c>
      <c r="BI808" s="85" t="str">
        <f t="shared" si="379"/>
        <v/>
      </c>
      <c r="BJ808" s="84">
        <f>IFERROR(FIND("Praia",consulta_completa__11[[#This Row],[13 - Ocorrências/Ambientes Atingidos]]),0)</f>
        <v>0</v>
      </c>
      <c r="BK808" s="85" t="str">
        <f t="shared" si="380"/>
        <v/>
      </c>
      <c r="BL808" s="84">
        <f>IFERROR(FIND("Solo",consulta_completa__11[[#This Row],[13 - Ocorrências/Ambientes Atingidos]]),0)</f>
        <v>0</v>
      </c>
      <c r="BM808" s="85" t="str">
        <f t="shared" si="381"/>
        <v/>
      </c>
      <c r="BN808" s="84">
        <f>IFERROR(FIND("Águas subterrâneas",consulta_completa__11[[#This Row],[13 - Ocorrências/Ambientes Atingidos]]),0)</f>
        <v>0</v>
      </c>
      <c r="BO808" s="85" t="str">
        <f t="shared" si="382"/>
        <v/>
      </c>
      <c r="BP808" s="84">
        <f>IFERROR(FIND("Atmosfera",consulta_completa__11[[#This Row],[13 - Ocorrências/Ambientes Atingidos]]),0)</f>
        <v>0</v>
      </c>
      <c r="BQ808" s="85" t="str">
        <f t="shared" si="383"/>
        <v/>
      </c>
      <c r="BR808" s="84">
        <f>IFERROR(FIND("Flora",consulta_completa__11[[#This Row],[13 - Ocorrências/Ambientes Atingidos]]),0)</f>
        <v>0</v>
      </c>
      <c r="BS808" s="85" t="str">
        <f t="shared" si="384"/>
        <v/>
      </c>
      <c r="BT808" s="84">
        <f>IFERROR(FIND("Fauna",consulta_completa__11[[#This Row],[13 - Ocorrências/Ambientes Atingidos]]),0)</f>
        <v>0</v>
      </c>
      <c r="BU808" s="85" t="str">
        <f t="shared" si="385"/>
        <v/>
      </c>
      <c r="BV808" s="84">
        <f>IFERROR(FIND("UC federal",consulta_completa__11[[#This Row],[13 - Ocorrências/Ambientes Atingidos]]),0)</f>
        <v>0</v>
      </c>
      <c r="BW808" s="85" t="str">
        <f t="shared" si="386"/>
        <v/>
      </c>
      <c r="BX808" s="84">
        <f>IFERROR(FIND("UC estadual/municipal",consulta_completa__11[[#This Row],[13 - Ocorrências/Ambientes Atingidos]]),0)</f>
        <v>0</v>
      </c>
      <c r="BY808" s="85" t="str">
        <f t="shared" si="387"/>
        <v/>
      </c>
      <c r="BZ808" s="84">
        <f>IFERROR(FIND("Outro(s)",consulta_completa__11[[#This Row],[13 - Ocorrências/Ambientes Atingidos]]),0)</f>
        <v>1</v>
      </c>
      <c r="CA808" s="85" t="str">
        <f t="shared" si="388"/>
        <v>X</v>
      </c>
      <c r="CB808" s="84">
        <f>IFERROR(FIND("Sem dano",consulta_completa__11[[#This Row],[13 - Ocorrências/Ambientes Atingidos]]),0)</f>
        <v>0</v>
      </c>
      <c r="CC808" s="85" t="str">
        <f t="shared" si="389"/>
        <v/>
      </c>
      <c r="CD808" s="84" t="str">
        <f>IF(consulta_completa__11[[#This Row],[13 - Ocorrências/Ambientes Atingidos]]="","X","")</f>
        <v/>
      </c>
      <c r="CE808" s="86">
        <f>IFERROR(FIND("IBAMA",consulta_completa__11[[#This Row],[14 - Inst. Atuando no Local]]),0)</f>
        <v>0</v>
      </c>
      <c r="CF808" s="86" t="str">
        <f t="shared" si="390"/>
        <v/>
      </c>
      <c r="CG808" s="86">
        <f>IFERROR(FIND("OEMA",consulta_completa__11[[#This Row],[14 - Inst. Atuando no Local]]),0)</f>
        <v>0</v>
      </c>
      <c r="CH808" s="86" t="str">
        <f t="shared" si="391"/>
        <v/>
      </c>
      <c r="CI808" s="86">
        <f>IFERROR(FIND("DEFESA CIVIL",consulta_completa__11[[#This Row],[14 - Inst. Atuando no Local]]),0)</f>
        <v>0</v>
      </c>
      <c r="CJ808" s="86" t="str">
        <f t="shared" si="392"/>
        <v/>
      </c>
      <c r="CK808" s="86">
        <f>IFERROR(FIND("CORPO DE BOMBEIROS",consulta_completa__11[[#This Row],[14 - Inst. Atuando no Local]]),0)</f>
        <v>0</v>
      </c>
      <c r="CL808" s="86" t="str">
        <f t="shared" si="393"/>
        <v/>
      </c>
      <c r="CM808" s="86">
        <f>IFERROR(FIND("POLÍCIA RODOVIÁRIA",consulta_completa__11[[#This Row],[14 - Inst. Atuando no Local]]),0)</f>
        <v>0</v>
      </c>
      <c r="CN808" s="86" t="str">
        <f t="shared" si="394"/>
        <v/>
      </c>
      <c r="CO808" s="86">
        <f>IFERROR(FIND("POLÍCIA MILITAR",consulta_completa__11[[#This Row],[14 - Inst. Atuando no Local]]),0)</f>
        <v>0</v>
      </c>
      <c r="CP808" s="86" t="str">
        <f t="shared" si="395"/>
        <v/>
      </c>
      <c r="CQ808" s="86">
        <f>IFERROR(FIND("POLÍCIA CIVIL",consulta_completa__11[[#This Row],[14 - Inst. Atuando no Local]]),0)</f>
        <v>0</v>
      </c>
      <c r="CR808" s="86" t="str">
        <f t="shared" si="396"/>
        <v/>
      </c>
      <c r="CS808" s="86">
        <f>IFERROR(FIND("MARINHA DO BRASIL",consulta_completa__11[[#This Row],[14 - Inst. Atuando no Local]]),0)</f>
        <v>0</v>
      </c>
      <c r="CT808" s="86" t="str">
        <f t="shared" si="397"/>
        <v/>
      </c>
      <c r="CU808" s="86">
        <f>IFERROR(FIND("EMPRESA ESPECIALIZADA EM ATENDIMENTO",consulta_completa__11[[#This Row],[14 - Inst. Atuando no Local]]),0)</f>
        <v>0</v>
      </c>
      <c r="CV808" s="86" t="str">
        <f t="shared" si="398"/>
        <v/>
      </c>
      <c r="CW808" s="86">
        <f>IFERROR(FIND("IBAMA",consulta_completa__11[[#This Row],[14 - Inst. Atuando no Local]]),0)</f>
        <v>0</v>
      </c>
      <c r="CX808" s="86" t="str">
        <f t="shared" si="399"/>
        <v/>
      </c>
      <c r="CY808" s="86" t="str">
        <f>IF(consulta_completa__11[[#This Row],[14 - Inst. Atuando no Local]]="","X","")</f>
        <v/>
      </c>
      <c r="CZ808" s="86">
        <f>IFERROR(FIND("OUTRA (S)",consulta_completa__11[[#This Row],[14 - Inst. Atuando no Local]]),0)</f>
        <v>0</v>
      </c>
      <c r="DA808" s="86" t="str">
        <f t="shared" si="400"/>
        <v/>
      </c>
      <c r="DB808" s="37" t="str">
        <f t="shared" si="401"/>
        <v>Sim</v>
      </c>
      <c r="DC808" s="37" t="str">
        <f t="shared" si="402"/>
        <v>Não</v>
      </c>
      <c r="DD808" s="37" t="str">
        <f t="shared" si="403"/>
        <v>Sim</v>
      </c>
      <c r="DE808" s="89" t="str">
        <f t="shared" si="405"/>
        <v>Sem informação</v>
      </c>
    </row>
    <row r="809" spans="1:109">
      <c r="A809" s="15">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4">
        <f>IFERROR(FIND("Óbitos/feridos",consulta_completa__11[[#This Row],[13 - Ocorrências/Ambientes Atingidos]]),0)</f>
        <v>0</v>
      </c>
      <c r="AY809" s="85" t="str">
        <f t="shared" si="375"/>
        <v/>
      </c>
      <c r="AZ809" s="84">
        <f>IFERROR(FIND("População afetada/evacuada",consulta_completa__11[[#This Row],[13 - Ocorrências/Ambientes Atingidos]]),0)</f>
        <v>0</v>
      </c>
      <c r="BA809" s="84" t="str">
        <f t="shared" si="376"/>
        <v/>
      </c>
      <c r="BB809" s="84">
        <f>IFERROR(FIND("Suspensão de abastecimento de água",consulta_completa__11[[#This Row],[13 - Ocorrências/Ambientes Atingidos]]),0)</f>
        <v>0</v>
      </c>
      <c r="BC809" s="85" t="str">
        <f t="shared" si="404"/>
        <v/>
      </c>
      <c r="BD809" s="84">
        <f>IFERROR(FIND("Rio/córrego",consulta_completa__11[[#This Row],[13 - Ocorrências/Ambientes Atingidos]]),0)</f>
        <v>0</v>
      </c>
      <c r="BE809" s="85" t="str">
        <f t="shared" si="377"/>
        <v/>
      </c>
      <c r="BF809" s="84">
        <f>IFERROR(FIND("Lago",consulta_completa__11[[#This Row],[13 - Ocorrências/Ambientes Atingidos]]),0)</f>
        <v>0</v>
      </c>
      <c r="BG809" s="85" t="str">
        <f t="shared" si="378"/>
        <v/>
      </c>
      <c r="BH809" s="84">
        <f>IFERROR(FIND("Mar",consulta_completa__11[[#This Row],[13 - Ocorrências/Ambientes Atingidos]]),0)</f>
        <v>0</v>
      </c>
      <c r="BI809" s="85" t="str">
        <f t="shared" si="379"/>
        <v/>
      </c>
      <c r="BJ809" s="84">
        <f>IFERROR(FIND("Praia",consulta_completa__11[[#This Row],[13 - Ocorrências/Ambientes Atingidos]]),0)</f>
        <v>0</v>
      </c>
      <c r="BK809" s="85" t="str">
        <f t="shared" si="380"/>
        <v/>
      </c>
      <c r="BL809" s="84">
        <f>IFERROR(FIND("Solo",consulta_completa__11[[#This Row],[13 - Ocorrências/Ambientes Atingidos]]),0)</f>
        <v>1</v>
      </c>
      <c r="BM809" s="85" t="str">
        <f t="shared" si="381"/>
        <v>X</v>
      </c>
      <c r="BN809" s="84">
        <f>IFERROR(FIND("Águas subterrâneas",consulta_completa__11[[#This Row],[13 - Ocorrências/Ambientes Atingidos]]),0)</f>
        <v>0</v>
      </c>
      <c r="BO809" s="85" t="str">
        <f t="shared" si="382"/>
        <v/>
      </c>
      <c r="BP809" s="84">
        <f>IFERROR(FIND("Atmosfera",consulta_completa__11[[#This Row],[13 - Ocorrências/Ambientes Atingidos]]),0)</f>
        <v>0</v>
      </c>
      <c r="BQ809" s="85" t="str">
        <f t="shared" si="383"/>
        <v/>
      </c>
      <c r="BR809" s="84">
        <f>IFERROR(FIND("Flora",consulta_completa__11[[#This Row],[13 - Ocorrências/Ambientes Atingidos]]),0)</f>
        <v>0</v>
      </c>
      <c r="BS809" s="85" t="str">
        <f t="shared" si="384"/>
        <v/>
      </c>
      <c r="BT809" s="84">
        <f>IFERROR(FIND("Fauna",consulta_completa__11[[#This Row],[13 - Ocorrências/Ambientes Atingidos]]),0)</f>
        <v>0</v>
      </c>
      <c r="BU809" s="85" t="str">
        <f t="shared" si="385"/>
        <v/>
      </c>
      <c r="BV809" s="84">
        <f>IFERROR(FIND("UC federal",consulta_completa__11[[#This Row],[13 - Ocorrências/Ambientes Atingidos]]),0)</f>
        <v>0</v>
      </c>
      <c r="BW809" s="85" t="str">
        <f t="shared" si="386"/>
        <v/>
      </c>
      <c r="BX809" s="84">
        <f>IFERROR(FIND("UC estadual/municipal",consulta_completa__11[[#This Row],[13 - Ocorrências/Ambientes Atingidos]]),0)</f>
        <v>0</v>
      </c>
      <c r="BY809" s="85" t="str">
        <f t="shared" si="387"/>
        <v/>
      </c>
      <c r="BZ809" s="84">
        <f>IFERROR(FIND("Outro(s)",consulta_completa__11[[#This Row],[13 - Ocorrências/Ambientes Atingidos]]),0)</f>
        <v>0</v>
      </c>
      <c r="CA809" s="85" t="str">
        <f t="shared" si="388"/>
        <v/>
      </c>
      <c r="CB809" s="84">
        <f>IFERROR(FIND("Sem dano",consulta_completa__11[[#This Row],[13 - Ocorrências/Ambientes Atingidos]]),0)</f>
        <v>0</v>
      </c>
      <c r="CC809" s="85" t="str">
        <f t="shared" si="389"/>
        <v/>
      </c>
      <c r="CD809" s="84" t="str">
        <f>IF(consulta_completa__11[[#This Row],[13 - Ocorrências/Ambientes Atingidos]]="","X","")</f>
        <v/>
      </c>
      <c r="CE809" s="86">
        <f>IFERROR(FIND("IBAMA",consulta_completa__11[[#This Row],[14 - Inst. Atuando no Local]]),0)</f>
        <v>0</v>
      </c>
      <c r="CF809" s="86" t="str">
        <f t="shared" si="390"/>
        <v/>
      </c>
      <c r="CG809" s="86">
        <f>IFERROR(FIND("OEMA",consulta_completa__11[[#This Row],[14 - Inst. Atuando no Local]]),0)</f>
        <v>0</v>
      </c>
      <c r="CH809" s="86" t="str">
        <f t="shared" si="391"/>
        <v/>
      </c>
      <c r="CI809" s="86">
        <f>IFERROR(FIND("DEFESA CIVIL",consulta_completa__11[[#This Row],[14 - Inst. Atuando no Local]]),0)</f>
        <v>0</v>
      </c>
      <c r="CJ809" s="86" t="str">
        <f t="shared" si="392"/>
        <v/>
      </c>
      <c r="CK809" s="86">
        <f>IFERROR(FIND("CORPO DE BOMBEIROS",consulta_completa__11[[#This Row],[14 - Inst. Atuando no Local]]),0)</f>
        <v>0</v>
      </c>
      <c r="CL809" s="86" t="str">
        <f t="shared" si="393"/>
        <v/>
      </c>
      <c r="CM809" s="86">
        <f>IFERROR(FIND("POLÍCIA RODOVIÁRIA",consulta_completa__11[[#This Row],[14 - Inst. Atuando no Local]]),0)</f>
        <v>0</v>
      </c>
      <c r="CN809" s="86" t="str">
        <f t="shared" si="394"/>
        <v/>
      </c>
      <c r="CO809" s="86">
        <f>IFERROR(FIND("POLÍCIA MILITAR",consulta_completa__11[[#This Row],[14 - Inst. Atuando no Local]]),0)</f>
        <v>0</v>
      </c>
      <c r="CP809" s="86" t="str">
        <f t="shared" si="395"/>
        <v/>
      </c>
      <c r="CQ809" s="86">
        <f>IFERROR(FIND("POLÍCIA CIVIL",consulta_completa__11[[#This Row],[14 - Inst. Atuando no Local]]),0)</f>
        <v>0</v>
      </c>
      <c r="CR809" s="86" t="str">
        <f t="shared" si="396"/>
        <v/>
      </c>
      <c r="CS809" s="86">
        <f>IFERROR(FIND("MARINHA DO BRASIL",consulta_completa__11[[#This Row],[14 - Inst. Atuando no Local]]),0)</f>
        <v>0</v>
      </c>
      <c r="CT809" s="86" t="str">
        <f t="shared" si="397"/>
        <v/>
      </c>
      <c r="CU809" s="86">
        <f>IFERROR(FIND("EMPRESA ESPECIALIZADA EM ATENDIMENTO",consulta_completa__11[[#This Row],[14 - Inst. Atuando no Local]]),0)</f>
        <v>0</v>
      </c>
      <c r="CV809" s="86" t="str">
        <f t="shared" si="398"/>
        <v/>
      </c>
      <c r="CW809" s="86">
        <f>IFERROR(FIND("IBAMA",consulta_completa__11[[#This Row],[14 - Inst. Atuando no Local]]),0)</f>
        <v>0</v>
      </c>
      <c r="CX809" s="86" t="str">
        <f t="shared" si="399"/>
        <v/>
      </c>
      <c r="CY809" s="86" t="str">
        <f>IF(consulta_completa__11[[#This Row],[14 - Inst. Atuando no Local]]="","X","")</f>
        <v>X</v>
      </c>
      <c r="CZ809" s="86">
        <f>IFERROR(FIND("OUTRA (S)",consulta_completa__11[[#This Row],[14 - Inst. Atuando no Local]]),0)</f>
        <v>0</v>
      </c>
      <c r="DA809" s="86" t="str">
        <f t="shared" si="400"/>
        <v/>
      </c>
      <c r="DB809" s="37" t="str">
        <f t="shared" si="401"/>
        <v>Sim</v>
      </c>
      <c r="DC809" s="37" t="str">
        <f t="shared" si="402"/>
        <v>Não</v>
      </c>
      <c r="DD809" s="37" t="str">
        <f t="shared" si="403"/>
        <v>Sim</v>
      </c>
      <c r="DE809" s="89" t="str">
        <f t="shared" si="405"/>
        <v>Sem informação</v>
      </c>
    </row>
    <row r="810" spans="1:109">
      <c r="A810" s="15">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4">
        <f>IFERROR(FIND("Óbitos/feridos",consulta_completa__11[[#This Row],[13 - Ocorrências/Ambientes Atingidos]]),0)</f>
        <v>0</v>
      </c>
      <c r="AY810" s="85" t="str">
        <f t="shared" si="375"/>
        <v/>
      </c>
      <c r="AZ810" s="84">
        <f>IFERROR(FIND("População afetada/evacuada",consulta_completa__11[[#This Row],[13 - Ocorrências/Ambientes Atingidos]]),0)</f>
        <v>0</v>
      </c>
      <c r="BA810" s="84" t="str">
        <f t="shared" si="376"/>
        <v/>
      </c>
      <c r="BB810" s="84">
        <f>IFERROR(FIND("Suspensão de abastecimento de água",consulta_completa__11[[#This Row],[13 - Ocorrências/Ambientes Atingidos]]),0)</f>
        <v>0</v>
      </c>
      <c r="BC810" s="85" t="str">
        <f t="shared" si="404"/>
        <v/>
      </c>
      <c r="BD810" s="84">
        <f>IFERROR(FIND("Rio/córrego",consulta_completa__11[[#This Row],[13 - Ocorrências/Ambientes Atingidos]]),0)</f>
        <v>0</v>
      </c>
      <c r="BE810" s="85" t="str">
        <f t="shared" si="377"/>
        <v/>
      </c>
      <c r="BF810" s="84">
        <f>IFERROR(FIND("Lago",consulta_completa__11[[#This Row],[13 - Ocorrências/Ambientes Atingidos]]),0)</f>
        <v>0</v>
      </c>
      <c r="BG810" s="85" t="str">
        <f t="shared" si="378"/>
        <v/>
      </c>
      <c r="BH810" s="84">
        <f>IFERROR(FIND("Mar",consulta_completa__11[[#This Row],[13 - Ocorrências/Ambientes Atingidos]]),0)</f>
        <v>0</v>
      </c>
      <c r="BI810" s="85" t="str">
        <f t="shared" si="379"/>
        <v/>
      </c>
      <c r="BJ810" s="84">
        <f>IFERROR(FIND("Praia",consulta_completa__11[[#This Row],[13 - Ocorrências/Ambientes Atingidos]]),0)</f>
        <v>0</v>
      </c>
      <c r="BK810" s="85" t="str">
        <f t="shared" si="380"/>
        <v/>
      </c>
      <c r="BL810" s="84">
        <f>IFERROR(FIND("Solo",consulta_completa__11[[#This Row],[13 - Ocorrências/Ambientes Atingidos]]),0)</f>
        <v>1</v>
      </c>
      <c r="BM810" s="85" t="str">
        <f t="shared" si="381"/>
        <v>X</v>
      </c>
      <c r="BN810" s="84">
        <f>IFERROR(FIND("Águas subterrâneas",consulta_completa__11[[#This Row],[13 - Ocorrências/Ambientes Atingidos]]),0)</f>
        <v>0</v>
      </c>
      <c r="BO810" s="85" t="str">
        <f t="shared" si="382"/>
        <v/>
      </c>
      <c r="BP810" s="84">
        <f>IFERROR(FIND("Atmosfera",consulta_completa__11[[#This Row],[13 - Ocorrências/Ambientes Atingidos]]),0)</f>
        <v>0</v>
      </c>
      <c r="BQ810" s="85" t="str">
        <f t="shared" si="383"/>
        <v/>
      </c>
      <c r="BR810" s="84">
        <f>IFERROR(FIND("Flora",consulta_completa__11[[#This Row],[13 - Ocorrências/Ambientes Atingidos]]),0)</f>
        <v>0</v>
      </c>
      <c r="BS810" s="85" t="str">
        <f t="shared" si="384"/>
        <v/>
      </c>
      <c r="BT810" s="84">
        <f>IFERROR(FIND("Fauna",consulta_completa__11[[#This Row],[13 - Ocorrências/Ambientes Atingidos]]),0)</f>
        <v>0</v>
      </c>
      <c r="BU810" s="85" t="str">
        <f t="shared" si="385"/>
        <v/>
      </c>
      <c r="BV810" s="84">
        <f>IFERROR(FIND("UC federal",consulta_completa__11[[#This Row],[13 - Ocorrências/Ambientes Atingidos]]),0)</f>
        <v>0</v>
      </c>
      <c r="BW810" s="85" t="str">
        <f t="shared" si="386"/>
        <v/>
      </c>
      <c r="BX810" s="84">
        <f>IFERROR(FIND("UC estadual/municipal",consulta_completa__11[[#This Row],[13 - Ocorrências/Ambientes Atingidos]]),0)</f>
        <v>0</v>
      </c>
      <c r="BY810" s="85" t="str">
        <f t="shared" si="387"/>
        <v/>
      </c>
      <c r="BZ810" s="84">
        <f>IFERROR(FIND("Outro(s)",consulta_completa__11[[#This Row],[13 - Ocorrências/Ambientes Atingidos]]),0)</f>
        <v>0</v>
      </c>
      <c r="CA810" s="85" t="str">
        <f t="shared" si="388"/>
        <v/>
      </c>
      <c r="CB810" s="84">
        <f>IFERROR(FIND("Sem dano",consulta_completa__11[[#This Row],[13 - Ocorrências/Ambientes Atingidos]]),0)</f>
        <v>0</v>
      </c>
      <c r="CC810" s="85" t="str">
        <f t="shared" si="389"/>
        <v/>
      </c>
      <c r="CD810" s="84" t="str">
        <f>IF(consulta_completa__11[[#This Row],[13 - Ocorrências/Ambientes Atingidos]]="","X","")</f>
        <v/>
      </c>
      <c r="CE810" s="86">
        <f>IFERROR(FIND("IBAMA",consulta_completa__11[[#This Row],[14 - Inst. Atuando no Local]]),0)</f>
        <v>0</v>
      </c>
      <c r="CF810" s="86" t="str">
        <f t="shared" si="390"/>
        <v/>
      </c>
      <c r="CG810" s="86">
        <f>IFERROR(FIND("OEMA",consulta_completa__11[[#This Row],[14 - Inst. Atuando no Local]]),0)</f>
        <v>0</v>
      </c>
      <c r="CH810" s="86" t="str">
        <f t="shared" si="391"/>
        <v/>
      </c>
      <c r="CI810" s="86">
        <f>IFERROR(FIND("DEFESA CIVIL",consulta_completa__11[[#This Row],[14 - Inst. Atuando no Local]]),0)</f>
        <v>0</v>
      </c>
      <c r="CJ810" s="86" t="str">
        <f t="shared" si="392"/>
        <v/>
      </c>
      <c r="CK810" s="86">
        <f>IFERROR(FIND("CORPO DE BOMBEIROS",consulta_completa__11[[#This Row],[14 - Inst. Atuando no Local]]),0)</f>
        <v>0</v>
      </c>
      <c r="CL810" s="86" t="str">
        <f t="shared" si="393"/>
        <v/>
      </c>
      <c r="CM810" s="86">
        <f>IFERROR(FIND("POLÍCIA RODOVIÁRIA",consulta_completa__11[[#This Row],[14 - Inst. Atuando no Local]]),0)</f>
        <v>0</v>
      </c>
      <c r="CN810" s="86" t="str">
        <f t="shared" si="394"/>
        <v/>
      </c>
      <c r="CO810" s="86">
        <f>IFERROR(FIND("POLÍCIA MILITAR",consulta_completa__11[[#This Row],[14 - Inst. Atuando no Local]]),0)</f>
        <v>0</v>
      </c>
      <c r="CP810" s="86" t="str">
        <f t="shared" si="395"/>
        <v/>
      </c>
      <c r="CQ810" s="86">
        <f>IFERROR(FIND("POLÍCIA CIVIL",consulta_completa__11[[#This Row],[14 - Inst. Atuando no Local]]),0)</f>
        <v>0</v>
      </c>
      <c r="CR810" s="86" t="str">
        <f t="shared" si="396"/>
        <v/>
      </c>
      <c r="CS810" s="86">
        <f>IFERROR(FIND("MARINHA DO BRASIL",consulta_completa__11[[#This Row],[14 - Inst. Atuando no Local]]),0)</f>
        <v>0</v>
      </c>
      <c r="CT810" s="86" t="str">
        <f t="shared" si="397"/>
        <v/>
      </c>
      <c r="CU810" s="86">
        <f>IFERROR(FIND("EMPRESA ESPECIALIZADA EM ATENDIMENTO",consulta_completa__11[[#This Row],[14 - Inst. Atuando no Local]]),0)</f>
        <v>0</v>
      </c>
      <c r="CV810" s="86" t="str">
        <f t="shared" si="398"/>
        <v/>
      </c>
      <c r="CW810" s="86">
        <f>IFERROR(FIND("IBAMA",consulta_completa__11[[#This Row],[14 - Inst. Atuando no Local]]),0)</f>
        <v>0</v>
      </c>
      <c r="CX810" s="86" t="str">
        <f t="shared" si="399"/>
        <v/>
      </c>
      <c r="CY810" s="86" t="str">
        <f>IF(consulta_completa__11[[#This Row],[14 - Inst. Atuando no Local]]="","X","")</f>
        <v/>
      </c>
      <c r="CZ810" s="86">
        <f>IFERROR(FIND("OUTRA (S)",consulta_completa__11[[#This Row],[14 - Inst. Atuando no Local]]),0)</f>
        <v>0</v>
      </c>
      <c r="DA810" s="86" t="str">
        <f t="shared" si="400"/>
        <v/>
      </c>
      <c r="DB810" s="37" t="str">
        <f t="shared" si="401"/>
        <v>Sim</v>
      </c>
      <c r="DC810" s="37" t="str">
        <f t="shared" si="402"/>
        <v>Não</v>
      </c>
      <c r="DD810" s="37" t="str">
        <f t="shared" si="403"/>
        <v>Sim</v>
      </c>
      <c r="DE810" s="89" t="str">
        <f t="shared" si="405"/>
        <v>Sem informação</v>
      </c>
    </row>
    <row r="811" spans="1:109">
      <c r="A811" s="15">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4">
        <f>IFERROR(FIND("Óbitos/feridos",consulta_completa__11[[#This Row],[13 - Ocorrências/Ambientes Atingidos]]),0)</f>
        <v>0</v>
      </c>
      <c r="AY811" s="85" t="str">
        <f t="shared" si="375"/>
        <v/>
      </c>
      <c r="AZ811" s="84">
        <f>IFERROR(FIND("População afetada/evacuada",consulta_completa__11[[#This Row],[13 - Ocorrências/Ambientes Atingidos]]),0)</f>
        <v>0</v>
      </c>
      <c r="BA811" s="84" t="str">
        <f t="shared" si="376"/>
        <v/>
      </c>
      <c r="BB811" s="84">
        <f>IFERROR(FIND("Suspensão de abastecimento de água",consulta_completa__11[[#This Row],[13 - Ocorrências/Ambientes Atingidos]]),0)</f>
        <v>0</v>
      </c>
      <c r="BC811" s="85" t="str">
        <f t="shared" si="404"/>
        <v/>
      </c>
      <c r="BD811" s="84">
        <f>IFERROR(FIND("Rio/córrego",consulta_completa__11[[#This Row],[13 - Ocorrências/Ambientes Atingidos]]),0)</f>
        <v>0</v>
      </c>
      <c r="BE811" s="85" t="str">
        <f t="shared" si="377"/>
        <v/>
      </c>
      <c r="BF811" s="84">
        <f>IFERROR(FIND("Lago",consulta_completa__11[[#This Row],[13 - Ocorrências/Ambientes Atingidos]]),0)</f>
        <v>0</v>
      </c>
      <c r="BG811" s="85" t="str">
        <f t="shared" si="378"/>
        <v/>
      </c>
      <c r="BH811" s="84">
        <f>IFERROR(FIND("Mar",consulta_completa__11[[#This Row],[13 - Ocorrências/Ambientes Atingidos]]),0)</f>
        <v>1</v>
      </c>
      <c r="BI811" s="85" t="str">
        <f t="shared" si="379"/>
        <v>X</v>
      </c>
      <c r="BJ811" s="84">
        <f>IFERROR(FIND("Praia",consulta_completa__11[[#This Row],[13 - Ocorrências/Ambientes Atingidos]]),0)</f>
        <v>0</v>
      </c>
      <c r="BK811" s="85" t="str">
        <f t="shared" si="380"/>
        <v/>
      </c>
      <c r="BL811" s="84">
        <f>IFERROR(FIND("Solo",consulta_completa__11[[#This Row],[13 - Ocorrências/Ambientes Atingidos]]),0)</f>
        <v>0</v>
      </c>
      <c r="BM811" s="85" t="str">
        <f t="shared" si="381"/>
        <v/>
      </c>
      <c r="BN811" s="84">
        <f>IFERROR(FIND("Águas subterrâneas",consulta_completa__11[[#This Row],[13 - Ocorrências/Ambientes Atingidos]]),0)</f>
        <v>0</v>
      </c>
      <c r="BO811" s="85" t="str">
        <f t="shared" si="382"/>
        <v/>
      </c>
      <c r="BP811" s="84">
        <f>IFERROR(FIND("Atmosfera",consulta_completa__11[[#This Row],[13 - Ocorrências/Ambientes Atingidos]]),0)</f>
        <v>0</v>
      </c>
      <c r="BQ811" s="85" t="str">
        <f t="shared" si="383"/>
        <v/>
      </c>
      <c r="BR811" s="84">
        <f>IFERROR(FIND("Flora",consulta_completa__11[[#This Row],[13 - Ocorrências/Ambientes Atingidos]]),0)</f>
        <v>0</v>
      </c>
      <c r="BS811" s="85" t="str">
        <f t="shared" si="384"/>
        <v/>
      </c>
      <c r="BT811" s="84">
        <f>IFERROR(FIND("Fauna",consulta_completa__11[[#This Row],[13 - Ocorrências/Ambientes Atingidos]]),0)</f>
        <v>0</v>
      </c>
      <c r="BU811" s="85" t="str">
        <f t="shared" si="385"/>
        <v/>
      </c>
      <c r="BV811" s="84">
        <f>IFERROR(FIND("UC federal",consulta_completa__11[[#This Row],[13 - Ocorrências/Ambientes Atingidos]]),0)</f>
        <v>0</v>
      </c>
      <c r="BW811" s="85" t="str">
        <f t="shared" si="386"/>
        <v/>
      </c>
      <c r="BX811" s="84">
        <f>IFERROR(FIND("UC estadual/municipal",consulta_completa__11[[#This Row],[13 - Ocorrências/Ambientes Atingidos]]),0)</f>
        <v>0</v>
      </c>
      <c r="BY811" s="85" t="str">
        <f t="shared" si="387"/>
        <v/>
      </c>
      <c r="BZ811" s="84">
        <f>IFERROR(FIND("Outro(s)",consulta_completa__11[[#This Row],[13 - Ocorrências/Ambientes Atingidos]]),0)</f>
        <v>0</v>
      </c>
      <c r="CA811" s="85" t="str">
        <f t="shared" si="388"/>
        <v/>
      </c>
      <c r="CB811" s="84">
        <f>IFERROR(FIND("Sem dano",consulta_completa__11[[#This Row],[13 - Ocorrências/Ambientes Atingidos]]),0)</f>
        <v>0</v>
      </c>
      <c r="CC811" s="85" t="str">
        <f t="shared" si="389"/>
        <v/>
      </c>
      <c r="CD811" s="84" t="str">
        <f>IF(consulta_completa__11[[#This Row],[13 - Ocorrências/Ambientes Atingidos]]="","X","")</f>
        <v/>
      </c>
      <c r="CE811" s="86">
        <f>IFERROR(FIND("IBAMA",consulta_completa__11[[#This Row],[14 - Inst. Atuando no Local]]),0)</f>
        <v>0</v>
      </c>
      <c r="CF811" s="86" t="str">
        <f t="shared" si="390"/>
        <v/>
      </c>
      <c r="CG811" s="86">
        <f>IFERROR(FIND("OEMA",consulta_completa__11[[#This Row],[14 - Inst. Atuando no Local]]),0)</f>
        <v>0</v>
      </c>
      <c r="CH811" s="86" t="str">
        <f t="shared" si="391"/>
        <v/>
      </c>
      <c r="CI811" s="86">
        <f>IFERROR(FIND("DEFESA CIVIL",consulta_completa__11[[#This Row],[14 - Inst. Atuando no Local]]),0)</f>
        <v>0</v>
      </c>
      <c r="CJ811" s="86" t="str">
        <f t="shared" si="392"/>
        <v/>
      </c>
      <c r="CK811" s="86">
        <f>IFERROR(FIND("CORPO DE BOMBEIROS",consulta_completa__11[[#This Row],[14 - Inst. Atuando no Local]]),0)</f>
        <v>0</v>
      </c>
      <c r="CL811" s="86" t="str">
        <f t="shared" si="393"/>
        <v/>
      </c>
      <c r="CM811" s="86">
        <f>IFERROR(FIND("POLÍCIA RODOVIÁRIA",consulta_completa__11[[#This Row],[14 - Inst. Atuando no Local]]),0)</f>
        <v>0</v>
      </c>
      <c r="CN811" s="86" t="str">
        <f t="shared" si="394"/>
        <v/>
      </c>
      <c r="CO811" s="86">
        <f>IFERROR(FIND("POLÍCIA MILITAR",consulta_completa__11[[#This Row],[14 - Inst. Atuando no Local]]),0)</f>
        <v>0</v>
      </c>
      <c r="CP811" s="86" t="str">
        <f t="shared" si="395"/>
        <v/>
      </c>
      <c r="CQ811" s="86">
        <f>IFERROR(FIND("POLÍCIA CIVIL",consulta_completa__11[[#This Row],[14 - Inst. Atuando no Local]]),0)</f>
        <v>0</v>
      </c>
      <c r="CR811" s="86" t="str">
        <f t="shared" si="396"/>
        <v/>
      </c>
      <c r="CS811" s="86">
        <f>IFERROR(FIND("MARINHA DO BRASIL",consulta_completa__11[[#This Row],[14 - Inst. Atuando no Local]]),0)</f>
        <v>0</v>
      </c>
      <c r="CT811" s="86" t="str">
        <f t="shared" si="397"/>
        <v/>
      </c>
      <c r="CU811" s="86">
        <f>IFERROR(FIND("EMPRESA ESPECIALIZADA EM ATENDIMENTO",consulta_completa__11[[#This Row],[14 - Inst. Atuando no Local]]),0)</f>
        <v>0</v>
      </c>
      <c r="CV811" s="86" t="str">
        <f t="shared" si="398"/>
        <v/>
      </c>
      <c r="CW811" s="86">
        <f>IFERROR(FIND("IBAMA",consulta_completa__11[[#This Row],[14 - Inst. Atuando no Local]]),0)</f>
        <v>0</v>
      </c>
      <c r="CX811" s="86" t="str">
        <f t="shared" si="399"/>
        <v/>
      </c>
      <c r="CY811" s="86" t="str">
        <f>IF(consulta_completa__11[[#This Row],[14 - Inst. Atuando no Local]]="","X","")</f>
        <v/>
      </c>
      <c r="CZ811" s="86">
        <f>IFERROR(FIND("OUTRA (S)",consulta_completa__11[[#This Row],[14 - Inst. Atuando no Local]]),0)</f>
        <v>0</v>
      </c>
      <c r="DA811" s="86" t="str">
        <f t="shared" si="400"/>
        <v/>
      </c>
      <c r="DB811" s="37" t="str">
        <f t="shared" si="401"/>
        <v>Sim</v>
      </c>
      <c r="DC811" s="37" t="str">
        <f t="shared" si="402"/>
        <v>Não</v>
      </c>
      <c r="DD811" s="37" t="str">
        <f t="shared" si="403"/>
        <v>Sim</v>
      </c>
      <c r="DE811" s="89" t="str">
        <f t="shared" si="405"/>
        <v>Federal</v>
      </c>
    </row>
    <row r="812" spans="1:109">
      <c r="A812" s="15">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4">
        <f>IFERROR(FIND("Óbitos/feridos",consulta_completa__11[[#This Row],[13 - Ocorrências/Ambientes Atingidos]]),0)</f>
        <v>0</v>
      </c>
      <c r="AY812" s="85" t="str">
        <f t="shared" si="375"/>
        <v/>
      </c>
      <c r="AZ812" s="84">
        <f>IFERROR(FIND("População afetada/evacuada",consulta_completa__11[[#This Row],[13 - Ocorrências/Ambientes Atingidos]]),0)</f>
        <v>0</v>
      </c>
      <c r="BA812" s="84" t="str">
        <f t="shared" si="376"/>
        <v/>
      </c>
      <c r="BB812" s="84">
        <f>IFERROR(FIND("Suspensão de abastecimento de água",consulta_completa__11[[#This Row],[13 - Ocorrências/Ambientes Atingidos]]),0)</f>
        <v>0</v>
      </c>
      <c r="BC812" s="85" t="str">
        <f t="shared" si="404"/>
        <v/>
      </c>
      <c r="BD812" s="84">
        <f>IFERROR(FIND("Rio/córrego",consulta_completa__11[[#This Row],[13 - Ocorrências/Ambientes Atingidos]]),0)</f>
        <v>0</v>
      </c>
      <c r="BE812" s="85" t="str">
        <f t="shared" si="377"/>
        <v/>
      </c>
      <c r="BF812" s="84">
        <f>IFERROR(FIND("Lago",consulta_completa__11[[#This Row],[13 - Ocorrências/Ambientes Atingidos]]),0)</f>
        <v>0</v>
      </c>
      <c r="BG812" s="85" t="str">
        <f t="shared" si="378"/>
        <v/>
      </c>
      <c r="BH812" s="84">
        <f>IFERROR(FIND("Mar",consulta_completa__11[[#This Row],[13 - Ocorrências/Ambientes Atingidos]]),0)</f>
        <v>0</v>
      </c>
      <c r="BI812" s="85" t="str">
        <f t="shared" si="379"/>
        <v/>
      </c>
      <c r="BJ812" s="84">
        <f>IFERROR(FIND("Praia",consulta_completa__11[[#This Row],[13 - Ocorrências/Ambientes Atingidos]]),0)</f>
        <v>0</v>
      </c>
      <c r="BK812" s="85" t="str">
        <f t="shared" si="380"/>
        <v/>
      </c>
      <c r="BL812" s="84">
        <f>IFERROR(FIND("Solo",consulta_completa__11[[#This Row],[13 - Ocorrências/Ambientes Atingidos]]),0)</f>
        <v>1</v>
      </c>
      <c r="BM812" s="85" t="str">
        <f t="shared" si="381"/>
        <v>X</v>
      </c>
      <c r="BN812" s="84">
        <f>IFERROR(FIND("Águas subterrâneas",consulta_completa__11[[#This Row],[13 - Ocorrências/Ambientes Atingidos]]),0)</f>
        <v>0</v>
      </c>
      <c r="BO812" s="85" t="str">
        <f t="shared" si="382"/>
        <v/>
      </c>
      <c r="BP812" s="84">
        <f>IFERROR(FIND("Atmosfera",consulta_completa__11[[#This Row],[13 - Ocorrências/Ambientes Atingidos]]),0)</f>
        <v>0</v>
      </c>
      <c r="BQ812" s="85" t="str">
        <f t="shared" si="383"/>
        <v/>
      </c>
      <c r="BR812" s="84">
        <f>IFERROR(FIND("Flora",consulta_completa__11[[#This Row],[13 - Ocorrências/Ambientes Atingidos]]),0)</f>
        <v>0</v>
      </c>
      <c r="BS812" s="85" t="str">
        <f t="shared" si="384"/>
        <v/>
      </c>
      <c r="BT812" s="84">
        <f>IFERROR(FIND("Fauna",consulta_completa__11[[#This Row],[13 - Ocorrências/Ambientes Atingidos]]),0)</f>
        <v>0</v>
      </c>
      <c r="BU812" s="85" t="str">
        <f t="shared" si="385"/>
        <v/>
      </c>
      <c r="BV812" s="84">
        <f>IFERROR(FIND("UC federal",consulta_completa__11[[#This Row],[13 - Ocorrências/Ambientes Atingidos]]),0)</f>
        <v>0</v>
      </c>
      <c r="BW812" s="85" t="str">
        <f t="shared" si="386"/>
        <v/>
      </c>
      <c r="BX812" s="84">
        <f>IFERROR(FIND("UC estadual/municipal",consulta_completa__11[[#This Row],[13 - Ocorrências/Ambientes Atingidos]]),0)</f>
        <v>0</v>
      </c>
      <c r="BY812" s="85" t="str">
        <f t="shared" si="387"/>
        <v/>
      </c>
      <c r="BZ812" s="84">
        <f>IFERROR(FIND("Outro(s)",consulta_completa__11[[#This Row],[13 - Ocorrências/Ambientes Atingidos]]),0)</f>
        <v>0</v>
      </c>
      <c r="CA812" s="85" t="str">
        <f t="shared" si="388"/>
        <v/>
      </c>
      <c r="CB812" s="84">
        <f>IFERROR(FIND("Sem dano",consulta_completa__11[[#This Row],[13 - Ocorrências/Ambientes Atingidos]]),0)</f>
        <v>0</v>
      </c>
      <c r="CC812" s="85" t="str">
        <f t="shared" si="389"/>
        <v/>
      </c>
      <c r="CD812" s="84" t="str">
        <f>IF(consulta_completa__11[[#This Row],[13 - Ocorrências/Ambientes Atingidos]]="","X","")</f>
        <v/>
      </c>
      <c r="CE812" s="86">
        <f>IFERROR(FIND("IBAMA",consulta_completa__11[[#This Row],[14 - Inst. Atuando no Local]]),0)</f>
        <v>0</v>
      </c>
      <c r="CF812" s="86" t="str">
        <f t="shared" si="390"/>
        <v/>
      </c>
      <c r="CG812" s="86">
        <f>IFERROR(FIND("OEMA",consulta_completa__11[[#This Row],[14 - Inst. Atuando no Local]]),0)</f>
        <v>0</v>
      </c>
      <c r="CH812" s="86" t="str">
        <f t="shared" si="391"/>
        <v/>
      </c>
      <c r="CI812" s="86">
        <f>IFERROR(FIND("DEFESA CIVIL",consulta_completa__11[[#This Row],[14 - Inst. Atuando no Local]]),0)</f>
        <v>0</v>
      </c>
      <c r="CJ812" s="86" t="str">
        <f t="shared" si="392"/>
        <v/>
      </c>
      <c r="CK812" s="86">
        <f>IFERROR(FIND("CORPO DE BOMBEIROS",consulta_completa__11[[#This Row],[14 - Inst. Atuando no Local]]),0)</f>
        <v>0</v>
      </c>
      <c r="CL812" s="86" t="str">
        <f t="shared" si="393"/>
        <v/>
      </c>
      <c r="CM812" s="86">
        <f>IFERROR(FIND("POLÍCIA RODOVIÁRIA",consulta_completa__11[[#This Row],[14 - Inst. Atuando no Local]]),0)</f>
        <v>0</v>
      </c>
      <c r="CN812" s="86" t="str">
        <f t="shared" si="394"/>
        <v/>
      </c>
      <c r="CO812" s="86">
        <f>IFERROR(FIND("POLÍCIA MILITAR",consulta_completa__11[[#This Row],[14 - Inst. Atuando no Local]]),0)</f>
        <v>0</v>
      </c>
      <c r="CP812" s="86" t="str">
        <f t="shared" si="395"/>
        <v/>
      </c>
      <c r="CQ812" s="86">
        <f>IFERROR(FIND("POLÍCIA CIVIL",consulta_completa__11[[#This Row],[14 - Inst. Atuando no Local]]),0)</f>
        <v>0</v>
      </c>
      <c r="CR812" s="86" t="str">
        <f t="shared" si="396"/>
        <v/>
      </c>
      <c r="CS812" s="86">
        <f>IFERROR(FIND("MARINHA DO BRASIL",consulta_completa__11[[#This Row],[14 - Inst. Atuando no Local]]),0)</f>
        <v>0</v>
      </c>
      <c r="CT812" s="86" t="str">
        <f t="shared" si="397"/>
        <v/>
      </c>
      <c r="CU812" s="86">
        <f>IFERROR(FIND("EMPRESA ESPECIALIZADA EM ATENDIMENTO",consulta_completa__11[[#This Row],[14 - Inst. Atuando no Local]]),0)</f>
        <v>0</v>
      </c>
      <c r="CV812" s="86" t="str">
        <f t="shared" si="398"/>
        <v/>
      </c>
      <c r="CW812" s="86">
        <f>IFERROR(FIND("IBAMA",consulta_completa__11[[#This Row],[14 - Inst. Atuando no Local]]),0)</f>
        <v>0</v>
      </c>
      <c r="CX812" s="86" t="str">
        <f t="shared" si="399"/>
        <v/>
      </c>
      <c r="CY812" s="86" t="str">
        <f>IF(consulta_completa__11[[#This Row],[14 - Inst. Atuando no Local]]="","X","")</f>
        <v/>
      </c>
      <c r="CZ812" s="86">
        <f>IFERROR(FIND("OUTRA (S)",consulta_completa__11[[#This Row],[14 - Inst. Atuando no Local]]),0)</f>
        <v>0</v>
      </c>
      <c r="DA812" s="86" t="str">
        <f t="shared" si="400"/>
        <v/>
      </c>
      <c r="DB812" s="37" t="str">
        <f t="shared" si="401"/>
        <v>Sim</v>
      </c>
      <c r="DC812" s="37" t="str">
        <f t="shared" si="402"/>
        <v>Não</v>
      </c>
      <c r="DD812" s="37" t="str">
        <f t="shared" si="403"/>
        <v>Sim</v>
      </c>
      <c r="DE812" s="89" t="str">
        <f t="shared" si="405"/>
        <v>Sem informação</v>
      </c>
    </row>
    <row r="813" spans="1:109">
      <c r="A813" s="15">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4">
        <f>IFERROR(FIND("Óbitos/feridos",consulta_completa__11[[#This Row],[13 - Ocorrências/Ambientes Atingidos]]),0)</f>
        <v>0</v>
      </c>
      <c r="AY813" s="85" t="str">
        <f t="shared" si="375"/>
        <v/>
      </c>
      <c r="AZ813" s="84">
        <f>IFERROR(FIND("População afetada/evacuada",consulta_completa__11[[#This Row],[13 - Ocorrências/Ambientes Atingidos]]),0)</f>
        <v>0</v>
      </c>
      <c r="BA813" s="84" t="str">
        <f t="shared" si="376"/>
        <v/>
      </c>
      <c r="BB813" s="84">
        <f>IFERROR(FIND("Suspensão de abastecimento de água",consulta_completa__11[[#This Row],[13 - Ocorrências/Ambientes Atingidos]]),0)</f>
        <v>0</v>
      </c>
      <c r="BC813" s="85" t="str">
        <f t="shared" si="404"/>
        <v/>
      </c>
      <c r="BD813" s="84">
        <f>IFERROR(FIND("Rio/córrego",consulta_completa__11[[#This Row],[13 - Ocorrências/Ambientes Atingidos]]),0)</f>
        <v>0</v>
      </c>
      <c r="BE813" s="85" t="str">
        <f t="shared" si="377"/>
        <v/>
      </c>
      <c r="BF813" s="84">
        <f>IFERROR(FIND("Lago",consulta_completa__11[[#This Row],[13 - Ocorrências/Ambientes Atingidos]]),0)</f>
        <v>0</v>
      </c>
      <c r="BG813" s="85" t="str">
        <f t="shared" si="378"/>
        <v/>
      </c>
      <c r="BH813" s="84">
        <f>IFERROR(FIND("Mar",consulta_completa__11[[#This Row],[13 - Ocorrências/Ambientes Atingidos]]),0)</f>
        <v>0</v>
      </c>
      <c r="BI813" s="85" t="str">
        <f t="shared" si="379"/>
        <v/>
      </c>
      <c r="BJ813" s="84">
        <f>IFERROR(FIND("Praia",consulta_completa__11[[#This Row],[13 - Ocorrências/Ambientes Atingidos]]),0)</f>
        <v>0</v>
      </c>
      <c r="BK813" s="85" t="str">
        <f t="shared" si="380"/>
        <v/>
      </c>
      <c r="BL813" s="84">
        <f>IFERROR(FIND("Solo",consulta_completa__11[[#This Row],[13 - Ocorrências/Ambientes Atingidos]]),0)</f>
        <v>1</v>
      </c>
      <c r="BM813" s="85" t="str">
        <f t="shared" si="381"/>
        <v>X</v>
      </c>
      <c r="BN813" s="84">
        <f>IFERROR(FIND("Águas subterrâneas",consulta_completa__11[[#This Row],[13 - Ocorrências/Ambientes Atingidos]]),0)</f>
        <v>0</v>
      </c>
      <c r="BO813" s="85" t="str">
        <f t="shared" si="382"/>
        <v/>
      </c>
      <c r="BP813" s="84">
        <f>IFERROR(FIND("Atmosfera",consulta_completa__11[[#This Row],[13 - Ocorrências/Ambientes Atingidos]]),0)</f>
        <v>0</v>
      </c>
      <c r="BQ813" s="85" t="str">
        <f t="shared" si="383"/>
        <v/>
      </c>
      <c r="BR813" s="84">
        <f>IFERROR(FIND("Flora",consulta_completa__11[[#This Row],[13 - Ocorrências/Ambientes Atingidos]]),0)</f>
        <v>0</v>
      </c>
      <c r="BS813" s="85" t="str">
        <f t="shared" si="384"/>
        <v/>
      </c>
      <c r="BT813" s="84">
        <f>IFERROR(FIND("Fauna",consulta_completa__11[[#This Row],[13 - Ocorrências/Ambientes Atingidos]]),0)</f>
        <v>0</v>
      </c>
      <c r="BU813" s="85" t="str">
        <f t="shared" si="385"/>
        <v/>
      </c>
      <c r="BV813" s="84">
        <f>IFERROR(FIND("UC federal",consulta_completa__11[[#This Row],[13 - Ocorrências/Ambientes Atingidos]]),0)</f>
        <v>0</v>
      </c>
      <c r="BW813" s="85" t="str">
        <f t="shared" si="386"/>
        <v/>
      </c>
      <c r="BX813" s="84">
        <f>IFERROR(FIND("UC estadual/municipal",consulta_completa__11[[#This Row],[13 - Ocorrências/Ambientes Atingidos]]),0)</f>
        <v>0</v>
      </c>
      <c r="BY813" s="85" t="str">
        <f t="shared" si="387"/>
        <v/>
      </c>
      <c r="BZ813" s="84">
        <f>IFERROR(FIND("Outro(s)",consulta_completa__11[[#This Row],[13 - Ocorrências/Ambientes Atingidos]]),0)</f>
        <v>0</v>
      </c>
      <c r="CA813" s="85" t="str">
        <f t="shared" si="388"/>
        <v/>
      </c>
      <c r="CB813" s="84">
        <f>IFERROR(FIND("Sem dano",consulta_completa__11[[#This Row],[13 - Ocorrências/Ambientes Atingidos]]),0)</f>
        <v>0</v>
      </c>
      <c r="CC813" s="85" t="str">
        <f t="shared" si="389"/>
        <v/>
      </c>
      <c r="CD813" s="84" t="str">
        <f>IF(consulta_completa__11[[#This Row],[13 - Ocorrências/Ambientes Atingidos]]="","X","")</f>
        <v/>
      </c>
      <c r="CE813" s="86">
        <f>IFERROR(FIND("IBAMA",consulta_completa__11[[#This Row],[14 - Inst. Atuando no Local]]),0)</f>
        <v>0</v>
      </c>
      <c r="CF813" s="86" t="str">
        <f t="shared" si="390"/>
        <v/>
      </c>
      <c r="CG813" s="86">
        <f>IFERROR(FIND("OEMA",consulta_completa__11[[#This Row],[14 - Inst. Atuando no Local]]),0)</f>
        <v>0</v>
      </c>
      <c r="CH813" s="86" t="str">
        <f t="shared" si="391"/>
        <v/>
      </c>
      <c r="CI813" s="86">
        <f>IFERROR(FIND("DEFESA CIVIL",consulta_completa__11[[#This Row],[14 - Inst. Atuando no Local]]),0)</f>
        <v>0</v>
      </c>
      <c r="CJ813" s="86" t="str">
        <f t="shared" si="392"/>
        <v/>
      </c>
      <c r="CK813" s="86">
        <f>IFERROR(FIND("CORPO DE BOMBEIROS",consulta_completa__11[[#This Row],[14 - Inst. Atuando no Local]]),0)</f>
        <v>0</v>
      </c>
      <c r="CL813" s="86" t="str">
        <f t="shared" si="393"/>
        <v/>
      </c>
      <c r="CM813" s="86">
        <f>IFERROR(FIND("POLÍCIA RODOVIÁRIA",consulta_completa__11[[#This Row],[14 - Inst. Atuando no Local]]),0)</f>
        <v>0</v>
      </c>
      <c r="CN813" s="86" t="str">
        <f t="shared" si="394"/>
        <v/>
      </c>
      <c r="CO813" s="86">
        <f>IFERROR(FIND("POLÍCIA MILITAR",consulta_completa__11[[#This Row],[14 - Inst. Atuando no Local]]),0)</f>
        <v>0</v>
      </c>
      <c r="CP813" s="86" t="str">
        <f t="shared" si="395"/>
        <v/>
      </c>
      <c r="CQ813" s="86">
        <f>IFERROR(FIND("POLÍCIA CIVIL",consulta_completa__11[[#This Row],[14 - Inst. Atuando no Local]]),0)</f>
        <v>0</v>
      </c>
      <c r="CR813" s="86" t="str">
        <f t="shared" si="396"/>
        <v/>
      </c>
      <c r="CS813" s="86">
        <f>IFERROR(FIND("MARINHA DO BRASIL",consulta_completa__11[[#This Row],[14 - Inst. Atuando no Local]]),0)</f>
        <v>0</v>
      </c>
      <c r="CT813" s="86" t="str">
        <f t="shared" si="397"/>
        <v/>
      </c>
      <c r="CU813" s="86">
        <f>IFERROR(FIND("EMPRESA ESPECIALIZADA EM ATENDIMENTO",consulta_completa__11[[#This Row],[14 - Inst. Atuando no Local]]),0)</f>
        <v>0</v>
      </c>
      <c r="CV813" s="86" t="str">
        <f t="shared" si="398"/>
        <v/>
      </c>
      <c r="CW813" s="86">
        <f>IFERROR(FIND("IBAMA",consulta_completa__11[[#This Row],[14 - Inst. Atuando no Local]]),0)</f>
        <v>0</v>
      </c>
      <c r="CX813" s="86" t="str">
        <f t="shared" si="399"/>
        <v/>
      </c>
      <c r="CY813" s="86" t="str">
        <f>IF(consulta_completa__11[[#This Row],[14 - Inst. Atuando no Local]]="","X","")</f>
        <v>X</v>
      </c>
      <c r="CZ813" s="86">
        <f>IFERROR(FIND("OUTRA (S)",consulta_completa__11[[#This Row],[14 - Inst. Atuando no Local]]),0)</f>
        <v>0</v>
      </c>
      <c r="DA813" s="86" t="str">
        <f t="shared" si="400"/>
        <v/>
      </c>
      <c r="DB813" s="37" t="str">
        <f t="shared" si="401"/>
        <v>Sim</v>
      </c>
      <c r="DC813" s="37" t="str">
        <f t="shared" si="402"/>
        <v>Não</v>
      </c>
      <c r="DD813" s="37" t="str">
        <f t="shared" si="403"/>
        <v>Sim</v>
      </c>
      <c r="DE813" s="89" t="str">
        <f t="shared" si="405"/>
        <v>Sem informação</v>
      </c>
    </row>
    <row r="814" spans="1:109">
      <c r="A814" s="15">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4">
        <f>IFERROR(FIND("Óbitos/feridos",consulta_completa__11[[#This Row],[13 - Ocorrências/Ambientes Atingidos]]),0)</f>
        <v>1</v>
      </c>
      <c r="AY814" s="85" t="str">
        <f t="shared" si="375"/>
        <v>X</v>
      </c>
      <c r="AZ814" s="84">
        <f>IFERROR(FIND("População afetada/evacuada",consulta_completa__11[[#This Row],[13 - Ocorrências/Ambientes Atingidos]]),0)</f>
        <v>0</v>
      </c>
      <c r="BA814" s="84" t="str">
        <f t="shared" si="376"/>
        <v/>
      </c>
      <c r="BB814" s="84">
        <f>IFERROR(FIND("Suspensão de abastecimento de água",consulta_completa__11[[#This Row],[13 - Ocorrências/Ambientes Atingidos]]),0)</f>
        <v>0</v>
      </c>
      <c r="BC814" s="85" t="str">
        <f t="shared" si="404"/>
        <v/>
      </c>
      <c r="BD814" s="84">
        <f>IFERROR(FIND("Rio/córrego",consulta_completa__11[[#This Row],[13 - Ocorrências/Ambientes Atingidos]]),0)</f>
        <v>0</v>
      </c>
      <c r="BE814" s="85" t="str">
        <f t="shared" si="377"/>
        <v/>
      </c>
      <c r="BF814" s="84">
        <f>IFERROR(FIND("Lago",consulta_completa__11[[#This Row],[13 - Ocorrências/Ambientes Atingidos]]),0)</f>
        <v>0</v>
      </c>
      <c r="BG814" s="85" t="str">
        <f t="shared" si="378"/>
        <v/>
      </c>
      <c r="BH814" s="84">
        <f>IFERROR(FIND("Mar",consulta_completa__11[[#This Row],[13 - Ocorrências/Ambientes Atingidos]]),0)</f>
        <v>0</v>
      </c>
      <c r="BI814" s="85" t="str">
        <f t="shared" si="379"/>
        <v/>
      </c>
      <c r="BJ814" s="84">
        <f>IFERROR(FIND("Praia",consulta_completa__11[[#This Row],[13 - Ocorrências/Ambientes Atingidos]]),0)</f>
        <v>0</v>
      </c>
      <c r="BK814" s="85" t="str">
        <f t="shared" si="380"/>
        <v/>
      </c>
      <c r="BL814" s="84">
        <f>IFERROR(FIND("Solo",consulta_completa__11[[#This Row],[13 - Ocorrências/Ambientes Atingidos]]),0)</f>
        <v>17</v>
      </c>
      <c r="BM814" s="85" t="str">
        <f t="shared" si="381"/>
        <v>X</v>
      </c>
      <c r="BN814" s="84">
        <f>IFERROR(FIND("Águas subterrâneas",consulta_completa__11[[#This Row],[13 - Ocorrências/Ambientes Atingidos]]),0)</f>
        <v>0</v>
      </c>
      <c r="BO814" s="85" t="str">
        <f t="shared" si="382"/>
        <v/>
      </c>
      <c r="BP814" s="84">
        <f>IFERROR(FIND("Atmosfera",consulta_completa__11[[#This Row],[13 - Ocorrências/Ambientes Atingidos]]),0)</f>
        <v>0</v>
      </c>
      <c r="BQ814" s="85" t="str">
        <f t="shared" si="383"/>
        <v/>
      </c>
      <c r="BR814" s="84">
        <f>IFERROR(FIND("Flora",consulta_completa__11[[#This Row],[13 - Ocorrências/Ambientes Atingidos]]),0)</f>
        <v>23</v>
      </c>
      <c r="BS814" s="85" t="str">
        <f t="shared" si="384"/>
        <v>X</v>
      </c>
      <c r="BT814" s="84">
        <f>IFERROR(FIND("Fauna",consulta_completa__11[[#This Row],[13 - Ocorrências/Ambientes Atingidos]]),0)</f>
        <v>0</v>
      </c>
      <c r="BU814" s="85" t="str">
        <f t="shared" si="385"/>
        <v/>
      </c>
      <c r="BV814" s="84">
        <f>IFERROR(FIND("UC federal",consulta_completa__11[[#This Row],[13 - Ocorrências/Ambientes Atingidos]]),0)</f>
        <v>0</v>
      </c>
      <c r="BW814" s="85" t="str">
        <f t="shared" si="386"/>
        <v/>
      </c>
      <c r="BX814" s="84">
        <f>IFERROR(FIND("UC estadual/municipal",consulta_completa__11[[#This Row],[13 - Ocorrências/Ambientes Atingidos]]),0)</f>
        <v>0</v>
      </c>
      <c r="BY814" s="85" t="str">
        <f t="shared" si="387"/>
        <v/>
      </c>
      <c r="BZ814" s="84">
        <f>IFERROR(FIND("Outro(s)",consulta_completa__11[[#This Row],[13 - Ocorrências/Ambientes Atingidos]]),0)</f>
        <v>0</v>
      </c>
      <c r="CA814" s="85" t="str">
        <f t="shared" si="388"/>
        <v/>
      </c>
      <c r="CB814" s="84">
        <f>IFERROR(FIND("Sem dano",consulta_completa__11[[#This Row],[13 - Ocorrências/Ambientes Atingidos]]),0)</f>
        <v>0</v>
      </c>
      <c r="CC814" s="85" t="str">
        <f t="shared" si="389"/>
        <v/>
      </c>
      <c r="CD814" s="84" t="str">
        <f>IF(consulta_completa__11[[#This Row],[13 - Ocorrências/Ambientes Atingidos]]="","X","")</f>
        <v/>
      </c>
      <c r="CE814" s="86">
        <f>IFERROR(FIND("IBAMA",consulta_completa__11[[#This Row],[14 - Inst. Atuando no Local]]),0)</f>
        <v>0</v>
      </c>
      <c r="CF814" s="86" t="str">
        <f t="shared" si="390"/>
        <v/>
      </c>
      <c r="CG814" s="86">
        <f>IFERROR(FIND("OEMA",consulta_completa__11[[#This Row],[14 - Inst. Atuando no Local]]),0)</f>
        <v>0</v>
      </c>
      <c r="CH814" s="86" t="str">
        <f t="shared" si="391"/>
        <v/>
      </c>
      <c r="CI814" s="86">
        <f>IFERROR(FIND("DEFESA CIVIL",consulta_completa__11[[#This Row],[14 - Inst. Atuando no Local]]),0)</f>
        <v>0</v>
      </c>
      <c r="CJ814" s="86" t="str">
        <f t="shared" si="392"/>
        <v/>
      </c>
      <c r="CK814" s="86">
        <f>IFERROR(FIND("CORPO DE BOMBEIROS",consulta_completa__11[[#This Row],[14 - Inst. Atuando no Local]]),0)</f>
        <v>0</v>
      </c>
      <c r="CL814" s="86" t="str">
        <f t="shared" si="393"/>
        <v/>
      </c>
      <c r="CM814" s="86">
        <f>IFERROR(FIND("POLÍCIA RODOVIÁRIA",consulta_completa__11[[#This Row],[14 - Inst. Atuando no Local]]),0)</f>
        <v>0</v>
      </c>
      <c r="CN814" s="86" t="str">
        <f t="shared" si="394"/>
        <v/>
      </c>
      <c r="CO814" s="86">
        <f>IFERROR(FIND("POLÍCIA MILITAR",consulta_completa__11[[#This Row],[14 - Inst. Atuando no Local]]),0)</f>
        <v>0</v>
      </c>
      <c r="CP814" s="86" t="str">
        <f t="shared" si="395"/>
        <v/>
      </c>
      <c r="CQ814" s="86">
        <f>IFERROR(FIND("POLÍCIA CIVIL",consulta_completa__11[[#This Row],[14 - Inst. Atuando no Local]]),0)</f>
        <v>0</v>
      </c>
      <c r="CR814" s="86" t="str">
        <f t="shared" si="396"/>
        <v/>
      </c>
      <c r="CS814" s="86">
        <f>IFERROR(FIND("MARINHA DO BRASIL",consulta_completa__11[[#This Row],[14 - Inst. Atuando no Local]]),0)</f>
        <v>0</v>
      </c>
      <c r="CT814" s="86" t="str">
        <f t="shared" si="397"/>
        <v/>
      </c>
      <c r="CU814" s="86">
        <f>IFERROR(FIND("EMPRESA ESPECIALIZADA EM ATENDIMENTO",consulta_completa__11[[#This Row],[14 - Inst. Atuando no Local]]),0)</f>
        <v>0</v>
      </c>
      <c r="CV814" s="86" t="str">
        <f t="shared" si="398"/>
        <v/>
      </c>
      <c r="CW814" s="86">
        <f>IFERROR(FIND("IBAMA",consulta_completa__11[[#This Row],[14 - Inst. Atuando no Local]]),0)</f>
        <v>0</v>
      </c>
      <c r="CX814" s="86" t="str">
        <f t="shared" si="399"/>
        <v/>
      </c>
      <c r="CY814" s="86" t="str">
        <f>IF(consulta_completa__11[[#This Row],[14 - Inst. Atuando no Local]]="","X","")</f>
        <v/>
      </c>
      <c r="CZ814" s="86">
        <f>IFERROR(FIND("OUTRA (S)",consulta_completa__11[[#This Row],[14 - Inst. Atuando no Local]]),0)</f>
        <v>0</v>
      </c>
      <c r="DA814" s="86" t="str">
        <f t="shared" si="400"/>
        <v/>
      </c>
      <c r="DB814" s="37" t="str">
        <f t="shared" si="401"/>
        <v>Sim</v>
      </c>
      <c r="DC814" s="37" t="str">
        <f t="shared" si="402"/>
        <v>Não</v>
      </c>
      <c r="DD814" s="37" t="str">
        <f t="shared" si="403"/>
        <v>Sim</v>
      </c>
      <c r="DE814" s="89" t="str">
        <f t="shared" si="405"/>
        <v>Sem informação</v>
      </c>
    </row>
    <row r="815" spans="1:109">
      <c r="A815" s="15">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4">
        <f>IFERROR(FIND("Óbitos/feridos",consulta_completa__11[[#This Row],[13 - Ocorrências/Ambientes Atingidos]]),0)</f>
        <v>0</v>
      </c>
      <c r="AY815" s="85" t="str">
        <f t="shared" si="375"/>
        <v/>
      </c>
      <c r="AZ815" s="84">
        <f>IFERROR(FIND("População afetada/evacuada",consulta_completa__11[[#This Row],[13 - Ocorrências/Ambientes Atingidos]]),0)</f>
        <v>0</v>
      </c>
      <c r="BA815" s="84" t="str">
        <f t="shared" si="376"/>
        <v/>
      </c>
      <c r="BB815" s="84">
        <f>IFERROR(FIND("Suspensão de abastecimento de água",consulta_completa__11[[#This Row],[13 - Ocorrências/Ambientes Atingidos]]),0)</f>
        <v>0</v>
      </c>
      <c r="BC815" s="85" t="str">
        <f t="shared" si="404"/>
        <v/>
      </c>
      <c r="BD815" s="84">
        <f>IFERROR(FIND("Rio/córrego",consulta_completa__11[[#This Row],[13 - Ocorrências/Ambientes Atingidos]]),0)</f>
        <v>0</v>
      </c>
      <c r="BE815" s="85" t="str">
        <f t="shared" si="377"/>
        <v/>
      </c>
      <c r="BF815" s="84">
        <f>IFERROR(FIND("Lago",consulta_completa__11[[#This Row],[13 - Ocorrências/Ambientes Atingidos]]),0)</f>
        <v>0</v>
      </c>
      <c r="BG815" s="85" t="str">
        <f t="shared" si="378"/>
        <v/>
      </c>
      <c r="BH815" s="84">
        <f>IFERROR(FIND("Mar",consulta_completa__11[[#This Row],[13 - Ocorrências/Ambientes Atingidos]]),0)</f>
        <v>0</v>
      </c>
      <c r="BI815" s="85" t="str">
        <f t="shared" si="379"/>
        <v/>
      </c>
      <c r="BJ815" s="84">
        <f>IFERROR(FIND("Praia",consulta_completa__11[[#This Row],[13 - Ocorrências/Ambientes Atingidos]]),0)</f>
        <v>0</v>
      </c>
      <c r="BK815" s="85" t="str">
        <f t="shared" si="380"/>
        <v/>
      </c>
      <c r="BL815" s="84">
        <f>IFERROR(FIND("Solo",consulta_completa__11[[#This Row],[13 - Ocorrências/Ambientes Atingidos]]),0)</f>
        <v>1</v>
      </c>
      <c r="BM815" s="85" t="str">
        <f t="shared" si="381"/>
        <v>X</v>
      </c>
      <c r="BN815" s="84">
        <f>IFERROR(FIND("Águas subterrâneas",consulta_completa__11[[#This Row],[13 - Ocorrências/Ambientes Atingidos]]),0)</f>
        <v>0</v>
      </c>
      <c r="BO815" s="85" t="str">
        <f t="shared" si="382"/>
        <v/>
      </c>
      <c r="BP815" s="84">
        <f>IFERROR(FIND("Atmosfera",consulta_completa__11[[#This Row],[13 - Ocorrências/Ambientes Atingidos]]),0)</f>
        <v>0</v>
      </c>
      <c r="BQ815" s="85" t="str">
        <f t="shared" si="383"/>
        <v/>
      </c>
      <c r="BR815" s="84">
        <f>IFERROR(FIND("Flora",consulta_completa__11[[#This Row],[13 - Ocorrências/Ambientes Atingidos]]),0)</f>
        <v>0</v>
      </c>
      <c r="BS815" s="85" t="str">
        <f t="shared" si="384"/>
        <v/>
      </c>
      <c r="BT815" s="84">
        <f>IFERROR(FIND("Fauna",consulta_completa__11[[#This Row],[13 - Ocorrências/Ambientes Atingidos]]),0)</f>
        <v>0</v>
      </c>
      <c r="BU815" s="85" t="str">
        <f t="shared" si="385"/>
        <v/>
      </c>
      <c r="BV815" s="84">
        <f>IFERROR(FIND("UC federal",consulta_completa__11[[#This Row],[13 - Ocorrências/Ambientes Atingidos]]),0)</f>
        <v>0</v>
      </c>
      <c r="BW815" s="85" t="str">
        <f t="shared" si="386"/>
        <v/>
      </c>
      <c r="BX815" s="84">
        <f>IFERROR(FIND("UC estadual/municipal",consulta_completa__11[[#This Row],[13 - Ocorrências/Ambientes Atingidos]]),0)</f>
        <v>0</v>
      </c>
      <c r="BY815" s="85" t="str">
        <f t="shared" si="387"/>
        <v/>
      </c>
      <c r="BZ815" s="84">
        <f>IFERROR(FIND("Outro(s)",consulta_completa__11[[#This Row],[13 - Ocorrências/Ambientes Atingidos]]),0)</f>
        <v>0</v>
      </c>
      <c r="CA815" s="85" t="str">
        <f t="shared" si="388"/>
        <v/>
      </c>
      <c r="CB815" s="84">
        <f>IFERROR(FIND("Sem dano",consulta_completa__11[[#This Row],[13 - Ocorrências/Ambientes Atingidos]]),0)</f>
        <v>0</v>
      </c>
      <c r="CC815" s="85" t="str">
        <f t="shared" si="389"/>
        <v/>
      </c>
      <c r="CD815" s="84" t="str">
        <f>IF(consulta_completa__11[[#This Row],[13 - Ocorrências/Ambientes Atingidos]]="","X","")</f>
        <v/>
      </c>
      <c r="CE815" s="86">
        <f>IFERROR(FIND("IBAMA",consulta_completa__11[[#This Row],[14 - Inst. Atuando no Local]]),0)</f>
        <v>0</v>
      </c>
      <c r="CF815" s="86" t="str">
        <f t="shared" si="390"/>
        <v/>
      </c>
      <c r="CG815" s="86">
        <f>IFERROR(FIND("OEMA",consulta_completa__11[[#This Row],[14 - Inst. Atuando no Local]]),0)</f>
        <v>0</v>
      </c>
      <c r="CH815" s="86" t="str">
        <f t="shared" si="391"/>
        <v/>
      </c>
      <c r="CI815" s="86">
        <f>IFERROR(FIND("DEFESA CIVIL",consulta_completa__11[[#This Row],[14 - Inst. Atuando no Local]]),0)</f>
        <v>0</v>
      </c>
      <c r="CJ815" s="86" t="str">
        <f t="shared" si="392"/>
        <v/>
      </c>
      <c r="CK815" s="86">
        <f>IFERROR(FIND("CORPO DE BOMBEIROS",consulta_completa__11[[#This Row],[14 - Inst. Atuando no Local]]),0)</f>
        <v>0</v>
      </c>
      <c r="CL815" s="86" t="str">
        <f t="shared" si="393"/>
        <v/>
      </c>
      <c r="CM815" s="86">
        <f>IFERROR(FIND("POLÍCIA RODOVIÁRIA",consulta_completa__11[[#This Row],[14 - Inst. Atuando no Local]]),0)</f>
        <v>0</v>
      </c>
      <c r="CN815" s="86" t="str">
        <f t="shared" si="394"/>
        <v/>
      </c>
      <c r="CO815" s="86">
        <f>IFERROR(FIND("POLÍCIA MILITAR",consulta_completa__11[[#This Row],[14 - Inst. Atuando no Local]]),0)</f>
        <v>0</v>
      </c>
      <c r="CP815" s="86" t="str">
        <f t="shared" si="395"/>
        <v/>
      </c>
      <c r="CQ815" s="86">
        <f>IFERROR(FIND("POLÍCIA CIVIL",consulta_completa__11[[#This Row],[14 - Inst. Atuando no Local]]),0)</f>
        <v>0</v>
      </c>
      <c r="CR815" s="86" t="str">
        <f t="shared" si="396"/>
        <v/>
      </c>
      <c r="CS815" s="86">
        <f>IFERROR(FIND("MARINHA DO BRASIL",consulta_completa__11[[#This Row],[14 - Inst. Atuando no Local]]),0)</f>
        <v>0</v>
      </c>
      <c r="CT815" s="86" t="str">
        <f t="shared" si="397"/>
        <v/>
      </c>
      <c r="CU815" s="86">
        <f>IFERROR(FIND("EMPRESA ESPECIALIZADA EM ATENDIMENTO",consulta_completa__11[[#This Row],[14 - Inst. Atuando no Local]]),0)</f>
        <v>0</v>
      </c>
      <c r="CV815" s="86" t="str">
        <f t="shared" si="398"/>
        <v/>
      </c>
      <c r="CW815" s="86">
        <f>IFERROR(FIND("IBAMA",consulta_completa__11[[#This Row],[14 - Inst. Atuando no Local]]),0)</f>
        <v>0</v>
      </c>
      <c r="CX815" s="86" t="str">
        <f t="shared" si="399"/>
        <v/>
      </c>
      <c r="CY815" s="86" t="str">
        <f>IF(consulta_completa__11[[#This Row],[14 - Inst. Atuando no Local]]="","X","")</f>
        <v/>
      </c>
      <c r="CZ815" s="86">
        <f>IFERROR(FIND("OUTRA (S)",consulta_completa__11[[#This Row],[14 - Inst. Atuando no Local]]),0)</f>
        <v>0</v>
      </c>
      <c r="DA815" s="86" t="str">
        <f t="shared" si="400"/>
        <v/>
      </c>
      <c r="DB815" s="37" t="str">
        <f t="shared" si="401"/>
        <v>Sim</v>
      </c>
      <c r="DC815" s="37" t="str">
        <f t="shared" si="402"/>
        <v>Não</v>
      </c>
      <c r="DD815" s="37" t="str">
        <f t="shared" si="403"/>
        <v>Sim</v>
      </c>
      <c r="DE815" s="89" t="str">
        <f t="shared" si="405"/>
        <v>Sem informação</v>
      </c>
    </row>
    <row r="816" spans="1:109">
      <c r="A816" s="15">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4">
        <f>IFERROR(FIND("Óbitos/feridos",consulta_completa__11[[#This Row],[13 - Ocorrências/Ambientes Atingidos]]),0)</f>
        <v>0</v>
      </c>
      <c r="AY816" s="85" t="str">
        <f t="shared" si="375"/>
        <v/>
      </c>
      <c r="AZ816" s="84">
        <f>IFERROR(FIND("População afetada/evacuada",consulta_completa__11[[#This Row],[13 - Ocorrências/Ambientes Atingidos]]),0)</f>
        <v>0</v>
      </c>
      <c r="BA816" s="84" t="str">
        <f t="shared" si="376"/>
        <v/>
      </c>
      <c r="BB816" s="84">
        <f>IFERROR(FIND("Suspensão de abastecimento de água",consulta_completa__11[[#This Row],[13 - Ocorrências/Ambientes Atingidos]]),0)</f>
        <v>0</v>
      </c>
      <c r="BC816" s="85" t="str">
        <f t="shared" si="404"/>
        <v/>
      </c>
      <c r="BD816" s="84">
        <f>IFERROR(FIND("Rio/córrego",consulta_completa__11[[#This Row],[13 - Ocorrências/Ambientes Atingidos]]),0)</f>
        <v>0</v>
      </c>
      <c r="BE816" s="85" t="str">
        <f t="shared" si="377"/>
        <v/>
      </c>
      <c r="BF816" s="84">
        <f>IFERROR(FIND("Lago",consulta_completa__11[[#This Row],[13 - Ocorrências/Ambientes Atingidos]]),0)</f>
        <v>0</v>
      </c>
      <c r="BG816" s="85" t="str">
        <f t="shared" si="378"/>
        <v/>
      </c>
      <c r="BH816" s="84">
        <f>IFERROR(FIND("Mar",consulta_completa__11[[#This Row],[13 - Ocorrências/Ambientes Atingidos]]),0)</f>
        <v>0</v>
      </c>
      <c r="BI816" s="85" t="str">
        <f t="shared" si="379"/>
        <v/>
      </c>
      <c r="BJ816" s="84">
        <f>IFERROR(FIND("Praia",consulta_completa__11[[#This Row],[13 - Ocorrências/Ambientes Atingidos]]),0)</f>
        <v>0</v>
      </c>
      <c r="BK816" s="85" t="str">
        <f t="shared" si="380"/>
        <v/>
      </c>
      <c r="BL816" s="84">
        <f>IFERROR(FIND("Solo",consulta_completa__11[[#This Row],[13 - Ocorrências/Ambientes Atingidos]]),0)</f>
        <v>0</v>
      </c>
      <c r="BM816" s="85" t="str">
        <f t="shared" si="381"/>
        <v/>
      </c>
      <c r="BN816" s="84">
        <f>IFERROR(FIND("Águas subterrâneas",consulta_completa__11[[#This Row],[13 - Ocorrências/Ambientes Atingidos]]),0)</f>
        <v>0</v>
      </c>
      <c r="BO816" s="85" t="str">
        <f t="shared" si="382"/>
        <v/>
      </c>
      <c r="BP816" s="84">
        <f>IFERROR(FIND("Atmosfera",consulta_completa__11[[#This Row],[13 - Ocorrências/Ambientes Atingidos]]),0)</f>
        <v>0</v>
      </c>
      <c r="BQ816" s="85" t="str">
        <f t="shared" si="383"/>
        <v/>
      </c>
      <c r="BR816" s="84">
        <f>IFERROR(FIND("Flora",consulta_completa__11[[#This Row],[13 - Ocorrências/Ambientes Atingidos]]),0)</f>
        <v>0</v>
      </c>
      <c r="BS816" s="85" t="str">
        <f t="shared" si="384"/>
        <v/>
      </c>
      <c r="BT816" s="84">
        <f>IFERROR(FIND("Fauna",consulta_completa__11[[#This Row],[13 - Ocorrências/Ambientes Atingidos]]),0)</f>
        <v>1</v>
      </c>
      <c r="BU816" s="85" t="str">
        <f t="shared" si="385"/>
        <v>X</v>
      </c>
      <c r="BV816" s="84">
        <f>IFERROR(FIND("UC federal",consulta_completa__11[[#This Row],[13 - Ocorrências/Ambientes Atingidos]]),0)</f>
        <v>0</v>
      </c>
      <c r="BW816" s="85" t="str">
        <f t="shared" si="386"/>
        <v/>
      </c>
      <c r="BX816" s="84">
        <f>IFERROR(FIND("UC estadual/municipal",consulta_completa__11[[#This Row],[13 - Ocorrências/Ambientes Atingidos]]),0)</f>
        <v>0</v>
      </c>
      <c r="BY816" s="85" t="str">
        <f t="shared" si="387"/>
        <v/>
      </c>
      <c r="BZ816" s="84">
        <f>IFERROR(FIND("Outro(s)",consulta_completa__11[[#This Row],[13 - Ocorrências/Ambientes Atingidos]]),0)</f>
        <v>0</v>
      </c>
      <c r="CA816" s="85" t="str">
        <f t="shared" si="388"/>
        <v/>
      </c>
      <c r="CB816" s="84">
        <f>IFERROR(FIND("Sem dano",consulta_completa__11[[#This Row],[13 - Ocorrências/Ambientes Atingidos]]),0)</f>
        <v>0</v>
      </c>
      <c r="CC816" s="85" t="str">
        <f t="shared" si="389"/>
        <v/>
      </c>
      <c r="CD816" s="84" t="str">
        <f>IF(consulta_completa__11[[#This Row],[13 - Ocorrências/Ambientes Atingidos]]="","X","")</f>
        <v/>
      </c>
      <c r="CE816" s="86">
        <f>IFERROR(FIND("IBAMA",consulta_completa__11[[#This Row],[14 - Inst. Atuando no Local]]),0)</f>
        <v>0</v>
      </c>
      <c r="CF816" s="86" t="str">
        <f t="shared" si="390"/>
        <v/>
      </c>
      <c r="CG816" s="86">
        <f>IFERROR(FIND("OEMA",consulta_completa__11[[#This Row],[14 - Inst. Atuando no Local]]),0)</f>
        <v>0</v>
      </c>
      <c r="CH816" s="86" t="str">
        <f t="shared" si="391"/>
        <v/>
      </c>
      <c r="CI816" s="86">
        <f>IFERROR(FIND("DEFESA CIVIL",consulta_completa__11[[#This Row],[14 - Inst. Atuando no Local]]),0)</f>
        <v>0</v>
      </c>
      <c r="CJ816" s="86" t="str">
        <f t="shared" si="392"/>
        <v/>
      </c>
      <c r="CK816" s="86">
        <f>IFERROR(FIND("CORPO DE BOMBEIROS",consulta_completa__11[[#This Row],[14 - Inst. Atuando no Local]]),0)</f>
        <v>0</v>
      </c>
      <c r="CL816" s="86" t="str">
        <f t="shared" si="393"/>
        <v/>
      </c>
      <c r="CM816" s="86">
        <f>IFERROR(FIND("POLÍCIA RODOVIÁRIA",consulta_completa__11[[#This Row],[14 - Inst. Atuando no Local]]),0)</f>
        <v>0</v>
      </c>
      <c r="CN816" s="86" t="str">
        <f t="shared" si="394"/>
        <v/>
      </c>
      <c r="CO816" s="86">
        <f>IFERROR(FIND("POLÍCIA MILITAR",consulta_completa__11[[#This Row],[14 - Inst. Atuando no Local]]),0)</f>
        <v>0</v>
      </c>
      <c r="CP816" s="86" t="str">
        <f t="shared" si="395"/>
        <v/>
      </c>
      <c r="CQ816" s="86">
        <f>IFERROR(FIND("POLÍCIA CIVIL",consulta_completa__11[[#This Row],[14 - Inst. Atuando no Local]]),0)</f>
        <v>0</v>
      </c>
      <c r="CR816" s="86" t="str">
        <f t="shared" si="396"/>
        <v/>
      </c>
      <c r="CS816" s="86">
        <f>IFERROR(FIND("MARINHA DO BRASIL",consulta_completa__11[[#This Row],[14 - Inst. Atuando no Local]]),0)</f>
        <v>0</v>
      </c>
      <c r="CT816" s="86" t="str">
        <f t="shared" si="397"/>
        <v/>
      </c>
      <c r="CU816" s="86">
        <f>IFERROR(FIND("EMPRESA ESPECIALIZADA EM ATENDIMENTO",consulta_completa__11[[#This Row],[14 - Inst. Atuando no Local]]),0)</f>
        <v>0</v>
      </c>
      <c r="CV816" s="86" t="str">
        <f t="shared" si="398"/>
        <v/>
      </c>
      <c r="CW816" s="86">
        <f>IFERROR(FIND("IBAMA",consulta_completa__11[[#This Row],[14 - Inst. Atuando no Local]]),0)</f>
        <v>0</v>
      </c>
      <c r="CX816" s="86" t="str">
        <f t="shared" si="399"/>
        <v/>
      </c>
      <c r="CY816" s="86" t="str">
        <f>IF(consulta_completa__11[[#This Row],[14 - Inst. Atuando no Local]]="","X","")</f>
        <v>X</v>
      </c>
      <c r="CZ816" s="86">
        <f>IFERROR(FIND("OUTRA (S)",consulta_completa__11[[#This Row],[14 - Inst. Atuando no Local]]),0)</f>
        <v>0</v>
      </c>
      <c r="DA816" s="86" t="str">
        <f t="shared" si="400"/>
        <v/>
      </c>
      <c r="DB816" s="37" t="str">
        <f t="shared" si="401"/>
        <v>Sim</v>
      </c>
      <c r="DC816" s="37" t="str">
        <f t="shared" si="402"/>
        <v>Não</v>
      </c>
      <c r="DD816" s="37" t="str">
        <f t="shared" si="403"/>
        <v>Sim</v>
      </c>
      <c r="DE816" s="89" t="str">
        <f t="shared" si="405"/>
        <v>Sem informação</v>
      </c>
    </row>
    <row r="817" spans="1:109">
      <c r="A817" s="15">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4">
        <f>IFERROR(FIND("Óbitos/feridos",consulta_completa__11[[#This Row],[13 - Ocorrências/Ambientes Atingidos]]),0)</f>
        <v>0</v>
      </c>
      <c r="AY817" s="85" t="str">
        <f t="shared" si="375"/>
        <v/>
      </c>
      <c r="AZ817" s="84">
        <f>IFERROR(FIND("População afetada/evacuada",consulta_completa__11[[#This Row],[13 - Ocorrências/Ambientes Atingidos]]),0)</f>
        <v>0</v>
      </c>
      <c r="BA817" s="84" t="str">
        <f t="shared" si="376"/>
        <v/>
      </c>
      <c r="BB817" s="84">
        <f>IFERROR(FIND("Suspensão de abastecimento de água",consulta_completa__11[[#This Row],[13 - Ocorrências/Ambientes Atingidos]]),0)</f>
        <v>0</v>
      </c>
      <c r="BC817" s="85" t="str">
        <f t="shared" si="404"/>
        <v/>
      </c>
      <c r="BD817" s="84">
        <f>IFERROR(FIND("Rio/córrego",consulta_completa__11[[#This Row],[13 - Ocorrências/Ambientes Atingidos]]),0)</f>
        <v>0</v>
      </c>
      <c r="BE817" s="85" t="str">
        <f t="shared" si="377"/>
        <v/>
      </c>
      <c r="BF817" s="84">
        <f>IFERROR(FIND("Lago",consulta_completa__11[[#This Row],[13 - Ocorrências/Ambientes Atingidos]]),0)</f>
        <v>0</v>
      </c>
      <c r="BG817" s="85" t="str">
        <f t="shared" si="378"/>
        <v/>
      </c>
      <c r="BH817" s="84">
        <f>IFERROR(FIND("Mar",consulta_completa__11[[#This Row],[13 - Ocorrências/Ambientes Atingidos]]),0)</f>
        <v>0</v>
      </c>
      <c r="BI817" s="85" t="str">
        <f t="shared" si="379"/>
        <v/>
      </c>
      <c r="BJ817" s="84">
        <f>IFERROR(FIND("Praia",consulta_completa__11[[#This Row],[13 - Ocorrências/Ambientes Atingidos]]),0)</f>
        <v>0</v>
      </c>
      <c r="BK817" s="85" t="str">
        <f t="shared" si="380"/>
        <v/>
      </c>
      <c r="BL817" s="84">
        <f>IFERROR(FIND("Solo",consulta_completa__11[[#This Row],[13 - Ocorrências/Ambientes Atingidos]]),0)</f>
        <v>0</v>
      </c>
      <c r="BM817" s="85" t="str">
        <f t="shared" si="381"/>
        <v/>
      </c>
      <c r="BN817" s="84">
        <f>IFERROR(FIND("Águas subterrâneas",consulta_completa__11[[#This Row],[13 - Ocorrências/Ambientes Atingidos]]),0)</f>
        <v>0</v>
      </c>
      <c r="BO817" s="85" t="str">
        <f t="shared" si="382"/>
        <v/>
      </c>
      <c r="BP817" s="84">
        <f>IFERROR(FIND("Atmosfera",consulta_completa__11[[#This Row],[13 - Ocorrências/Ambientes Atingidos]]),0)</f>
        <v>0</v>
      </c>
      <c r="BQ817" s="85" t="str">
        <f t="shared" si="383"/>
        <v/>
      </c>
      <c r="BR817" s="84">
        <f>IFERROR(FIND("Flora",consulta_completa__11[[#This Row],[13 - Ocorrências/Ambientes Atingidos]]),0)</f>
        <v>0</v>
      </c>
      <c r="BS817" s="85" t="str">
        <f t="shared" si="384"/>
        <v/>
      </c>
      <c r="BT817" s="84">
        <f>IFERROR(FIND("Fauna",consulta_completa__11[[#This Row],[13 - Ocorrências/Ambientes Atingidos]]),0)</f>
        <v>0</v>
      </c>
      <c r="BU817" s="85" t="str">
        <f t="shared" si="385"/>
        <v/>
      </c>
      <c r="BV817" s="84">
        <f>IFERROR(FIND("UC federal",consulta_completa__11[[#This Row],[13 - Ocorrências/Ambientes Atingidos]]),0)</f>
        <v>0</v>
      </c>
      <c r="BW817" s="85" t="str">
        <f t="shared" si="386"/>
        <v/>
      </c>
      <c r="BX817" s="84">
        <f>IFERROR(FIND("UC estadual/municipal",consulta_completa__11[[#This Row],[13 - Ocorrências/Ambientes Atingidos]]),0)</f>
        <v>0</v>
      </c>
      <c r="BY817" s="85" t="str">
        <f t="shared" si="387"/>
        <v/>
      </c>
      <c r="BZ817" s="84">
        <f>IFERROR(FIND("Outro(s)",consulta_completa__11[[#This Row],[13 - Ocorrências/Ambientes Atingidos]]),0)</f>
        <v>0</v>
      </c>
      <c r="CA817" s="85" t="str">
        <f t="shared" si="388"/>
        <v/>
      </c>
      <c r="CB817" s="84">
        <f>IFERROR(FIND("Sem dano",consulta_completa__11[[#This Row],[13 - Ocorrências/Ambientes Atingidos]]),0)</f>
        <v>0</v>
      </c>
      <c r="CC817" s="85" t="str">
        <f t="shared" si="389"/>
        <v/>
      </c>
      <c r="CD817" s="84" t="str">
        <f>IF(consulta_completa__11[[#This Row],[13 - Ocorrências/Ambientes Atingidos]]="","X","")</f>
        <v>X</v>
      </c>
      <c r="CE817" s="86">
        <f>IFERROR(FIND("IBAMA",consulta_completa__11[[#This Row],[14 - Inst. Atuando no Local]]),0)</f>
        <v>0</v>
      </c>
      <c r="CF817" s="86" t="str">
        <f t="shared" si="390"/>
        <v/>
      </c>
      <c r="CG817" s="86">
        <f>IFERROR(FIND("OEMA",consulta_completa__11[[#This Row],[14 - Inst. Atuando no Local]]),0)</f>
        <v>0</v>
      </c>
      <c r="CH817" s="86" t="str">
        <f t="shared" si="391"/>
        <v/>
      </c>
      <c r="CI817" s="86">
        <f>IFERROR(FIND("DEFESA CIVIL",consulta_completa__11[[#This Row],[14 - Inst. Atuando no Local]]),0)</f>
        <v>0</v>
      </c>
      <c r="CJ817" s="86" t="str">
        <f t="shared" si="392"/>
        <v/>
      </c>
      <c r="CK817" s="86">
        <f>IFERROR(FIND("CORPO DE BOMBEIROS",consulta_completa__11[[#This Row],[14 - Inst. Atuando no Local]]),0)</f>
        <v>0</v>
      </c>
      <c r="CL817" s="86" t="str">
        <f t="shared" si="393"/>
        <v/>
      </c>
      <c r="CM817" s="86">
        <f>IFERROR(FIND("POLÍCIA RODOVIÁRIA",consulta_completa__11[[#This Row],[14 - Inst. Atuando no Local]]),0)</f>
        <v>0</v>
      </c>
      <c r="CN817" s="86" t="str">
        <f t="shared" si="394"/>
        <v/>
      </c>
      <c r="CO817" s="86">
        <f>IFERROR(FIND("POLÍCIA MILITAR",consulta_completa__11[[#This Row],[14 - Inst. Atuando no Local]]),0)</f>
        <v>0</v>
      </c>
      <c r="CP817" s="86" t="str">
        <f t="shared" si="395"/>
        <v/>
      </c>
      <c r="CQ817" s="86">
        <f>IFERROR(FIND("POLÍCIA CIVIL",consulta_completa__11[[#This Row],[14 - Inst. Atuando no Local]]),0)</f>
        <v>0</v>
      </c>
      <c r="CR817" s="86" t="str">
        <f t="shared" si="396"/>
        <v/>
      </c>
      <c r="CS817" s="86">
        <f>IFERROR(FIND("MARINHA DO BRASIL",consulta_completa__11[[#This Row],[14 - Inst. Atuando no Local]]),0)</f>
        <v>0</v>
      </c>
      <c r="CT817" s="86" t="str">
        <f t="shared" si="397"/>
        <v/>
      </c>
      <c r="CU817" s="86">
        <f>IFERROR(FIND("EMPRESA ESPECIALIZADA EM ATENDIMENTO",consulta_completa__11[[#This Row],[14 - Inst. Atuando no Local]]),0)</f>
        <v>0</v>
      </c>
      <c r="CV817" s="86" t="str">
        <f t="shared" si="398"/>
        <v/>
      </c>
      <c r="CW817" s="86">
        <f>IFERROR(FIND("IBAMA",consulta_completa__11[[#This Row],[14 - Inst. Atuando no Local]]),0)</f>
        <v>0</v>
      </c>
      <c r="CX817" s="86" t="str">
        <f t="shared" si="399"/>
        <v/>
      </c>
      <c r="CY817" s="86" t="str">
        <f>IF(consulta_completa__11[[#This Row],[14 - Inst. Atuando no Local]]="","X","")</f>
        <v/>
      </c>
      <c r="CZ817" s="86">
        <f>IFERROR(FIND("OUTRA (S)",consulta_completa__11[[#This Row],[14 - Inst. Atuando no Local]]),0)</f>
        <v>0</v>
      </c>
      <c r="DA817" s="86" t="str">
        <f t="shared" si="400"/>
        <v/>
      </c>
      <c r="DB817" s="37" t="str">
        <f t="shared" si="401"/>
        <v>Sim</v>
      </c>
      <c r="DC817" s="37" t="str">
        <f t="shared" si="402"/>
        <v>Não</v>
      </c>
      <c r="DD817" s="37" t="str">
        <f t="shared" si="403"/>
        <v>Sim</v>
      </c>
      <c r="DE817" s="89" t="str">
        <f t="shared" si="405"/>
        <v>Sem informação</v>
      </c>
    </row>
    <row r="818" spans="1:109">
      <c r="A818" s="15">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4">
        <f>IFERROR(FIND("Óbitos/feridos",consulta_completa__11[[#This Row],[13 - Ocorrências/Ambientes Atingidos]]),0)</f>
        <v>0</v>
      </c>
      <c r="AY818" s="85" t="str">
        <f t="shared" si="375"/>
        <v/>
      </c>
      <c r="AZ818" s="84">
        <f>IFERROR(FIND("População afetada/evacuada",consulta_completa__11[[#This Row],[13 - Ocorrências/Ambientes Atingidos]]),0)</f>
        <v>0</v>
      </c>
      <c r="BA818" s="84" t="str">
        <f t="shared" si="376"/>
        <v/>
      </c>
      <c r="BB818" s="84">
        <f>IFERROR(FIND("Suspensão de abastecimento de água",consulta_completa__11[[#This Row],[13 - Ocorrências/Ambientes Atingidos]]),0)</f>
        <v>0</v>
      </c>
      <c r="BC818" s="85" t="str">
        <f t="shared" si="404"/>
        <v/>
      </c>
      <c r="BD818" s="84">
        <f>IFERROR(FIND("Rio/córrego",consulta_completa__11[[#This Row],[13 - Ocorrências/Ambientes Atingidos]]),0)</f>
        <v>0</v>
      </c>
      <c r="BE818" s="85" t="str">
        <f t="shared" si="377"/>
        <v/>
      </c>
      <c r="BF818" s="84">
        <f>IFERROR(FIND("Lago",consulta_completa__11[[#This Row],[13 - Ocorrências/Ambientes Atingidos]]),0)</f>
        <v>0</v>
      </c>
      <c r="BG818" s="85" t="str">
        <f t="shared" si="378"/>
        <v/>
      </c>
      <c r="BH818" s="84">
        <f>IFERROR(FIND("Mar",consulta_completa__11[[#This Row],[13 - Ocorrências/Ambientes Atingidos]]),0)</f>
        <v>0</v>
      </c>
      <c r="BI818" s="85" t="str">
        <f t="shared" si="379"/>
        <v/>
      </c>
      <c r="BJ818" s="84">
        <f>IFERROR(FIND("Praia",consulta_completa__11[[#This Row],[13 - Ocorrências/Ambientes Atingidos]]),0)</f>
        <v>0</v>
      </c>
      <c r="BK818" s="85" t="str">
        <f t="shared" si="380"/>
        <v/>
      </c>
      <c r="BL818" s="84">
        <f>IFERROR(FIND("Solo",consulta_completa__11[[#This Row],[13 - Ocorrências/Ambientes Atingidos]]),0)</f>
        <v>1</v>
      </c>
      <c r="BM818" s="85" t="str">
        <f t="shared" si="381"/>
        <v>X</v>
      </c>
      <c r="BN818" s="84">
        <f>IFERROR(FIND("Águas subterrâneas",consulta_completa__11[[#This Row],[13 - Ocorrências/Ambientes Atingidos]]),0)</f>
        <v>0</v>
      </c>
      <c r="BO818" s="85" t="str">
        <f t="shared" si="382"/>
        <v/>
      </c>
      <c r="BP818" s="84">
        <f>IFERROR(FIND("Atmosfera",consulta_completa__11[[#This Row],[13 - Ocorrências/Ambientes Atingidos]]),0)</f>
        <v>0</v>
      </c>
      <c r="BQ818" s="85" t="str">
        <f t="shared" si="383"/>
        <v/>
      </c>
      <c r="BR818" s="84">
        <f>IFERROR(FIND("Flora",consulta_completa__11[[#This Row],[13 - Ocorrências/Ambientes Atingidos]]),0)</f>
        <v>0</v>
      </c>
      <c r="BS818" s="85" t="str">
        <f t="shared" si="384"/>
        <v/>
      </c>
      <c r="BT818" s="84">
        <f>IFERROR(FIND("Fauna",consulta_completa__11[[#This Row],[13 - Ocorrências/Ambientes Atingidos]]),0)</f>
        <v>0</v>
      </c>
      <c r="BU818" s="85" t="str">
        <f t="shared" si="385"/>
        <v/>
      </c>
      <c r="BV818" s="84">
        <f>IFERROR(FIND("UC federal",consulta_completa__11[[#This Row],[13 - Ocorrências/Ambientes Atingidos]]),0)</f>
        <v>0</v>
      </c>
      <c r="BW818" s="85" t="str">
        <f t="shared" si="386"/>
        <v/>
      </c>
      <c r="BX818" s="84">
        <f>IFERROR(FIND("UC estadual/municipal",consulta_completa__11[[#This Row],[13 - Ocorrências/Ambientes Atingidos]]),0)</f>
        <v>0</v>
      </c>
      <c r="BY818" s="85" t="str">
        <f t="shared" si="387"/>
        <v/>
      </c>
      <c r="BZ818" s="84">
        <f>IFERROR(FIND("Outro(s)",consulta_completa__11[[#This Row],[13 - Ocorrências/Ambientes Atingidos]]),0)</f>
        <v>0</v>
      </c>
      <c r="CA818" s="85" t="str">
        <f t="shared" si="388"/>
        <v/>
      </c>
      <c r="CB818" s="84">
        <f>IFERROR(FIND("Sem dano",consulta_completa__11[[#This Row],[13 - Ocorrências/Ambientes Atingidos]]),0)</f>
        <v>0</v>
      </c>
      <c r="CC818" s="85" t="str">
        <f t="shared" si="389"/>
        <v/>
      </c>
      <c r="CD818" s="84" t="str">
        <f>IF(consulta_completa__11[[#This Row],[13 - Ocorrências/Ambientes Atingidos]]="","X","")</f>
        <v/>
      </c>
      <c r="CE818" s="86">
        <f>IFERROR(FIND("IBAMA",consulta_completa__11[[#This Row],[14 - Inst. Atuando no Local]]),0)</f>
        <v>0</v>
      </c>
      <c r="CF818" s="86" t="str">
        <f t="shared" si="390"/>
        <v/>
      </c>
      <c r="CG818" s="86">
        <f>IFERROR(FIND("OEMA",consulta_completa__11[[#This Row],[14 - Inst. Atuando no Local]]),0)</f>
        <v>0</v>
      </c>
      <c r="CH818" s="86" t="str">
        <f t="shared" si="391"/>
        <v/>
      </c>
      <c r="CI818" s="86">
        <f>IFERROR(FIND("DEFESA CIVIL",consulta_completa__11[[#This Row],[14 - Inst. Atuando no Local]]),0)</f>
        <v>0</v>
      </c>
      <c r="CJ818" s="86" t="str">
        <f t="shared" si="392"/>
        <v/>
      </c>
      <c r="CK818" s="86">
        <f>IFERROR(FIND("CORPO DE BOMBEIROS",consulta_completa__11[[#This Row],[14 - Inst. Atuando no Local]]),0)</f>
        <v>0</v>
      </c>
      <c r="CL818" s="86" t="str">
        <f t="shared" si="393"/>
        <v/>
      </c>
      <c r="CM818" s="86">
        <f>IFERROR(FIND("POLÍCIA RODOVIÁRIA",consulta_completa__11[[#This Row],[14 - Inst. Atuando no Local]]),0)</f>
        <v>0</v>
      </c>
      <c r="CN818" s="86" t="str">
        <f t="shared" si="394"/>
        <v/>
      </c>
      <c r="CO818" s="86">
        <f>IFERROR(FIND("POLÍCIA MILITAR",consulta_completa__11[[#This Row],[14 - Inst. Atuando no Local]]),0)</f>
        <v>0</v>
      </c>
      <c r="CP818" s="86" t="str">
        <f t="shared" si="395"/>
        <v/>
      </c>
      <c r="CQ818" s="86">
        <f>IFERROR(FIND("POLÍCIA CIVIL",consulta_completa__11[[#This Row],[14 - Inst. Atuando no Local]]),0)</f>
        <v>0</v>
      </c>
      <c r="CR818" s="86" t="str">
        <f t="shared" si="396"/>
        <v/>
      </c>
      <c r="CS818" s="86">
        <f>IFERROR(FIND("MARINHA DO BRASIL",consulta_completa__11[[#This Row],[14 - Inst. Atuando no Local]]),0)</f>
        <v>0</v>
      </c>
      <c r="CT818" s="86" t="str">
        <f t="shared" si="397"/>
        <v/>
      </c>
      <c r="CU818" s="86">
        <f>IFERROR(FIND("EMPRESA ESPECIALIZADA EM ATENDIMENTO",consulta_completa__11[[#This Row],[14 - Inst. Atuando no Local]]),0)</f>
        <v>0</v>
      </c>
      <c r="CV818" s="86" t="str">
        <f t="shared" si="398"/>
        <v/>
      </c>
      <c r="CW818" s="86">
        <f>IFERROR(FIND("IBAMA",consulta_completa__11[[#This Row],[14 - Inst. Atuando no Local]]),0)</f>
        <v>0</v>
      </c>
      <c r="CX818" s="86" t="str">
        <f t="shared" si="399"/>
        <v/>
      </c>
      <c r="CY818" s="86" t="str">
        <f>IF(consulta_completa__11[[#This Row],[14 - Inst. Atuando no Local]]="","X","")</f>
        <v/>
      </c>
      <c r="CZ818" s="86">
        <f>IFERROR(FIND("OUTRA (S)",consulta_completa__11[[#This Row],[14 - Inst. Atuando no Local]]),0)</f>
        <v>0</v>
      </c>
      <c r="DA818" s="86" t="str">
        <f t="shared" si="400"/>
        <v/>
      </c>
      <c r="DB818" s="37" t="str">
        <f t="shared" si="401"/>
        <v>Sim</v>
      </c>
      <c r="DC818" s="37" t="str">
        <f t="shared" si="402"/>
        <v>Não</v>
      </c>
      <c r="DD818" s="37" t="str">
        <f t="shared" si="403"/>
        <v>Sim</v>
      </c>
      <c r="DE818" s="89" t="str">
        <f t="shared" si="405"/>
        <v>Estadual</v>
      </c>
    </row>
    <row r="819" spans="1:109">
      <c r="A819" s="15">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4">
        <f>IFERROR(FIND("Óbitos/feridos",consulta_completa__11[[#This Row],[13 - Ocorrências/Ambientes Atingidos]]),0)</f>
        <v>0</v>
      </c>
      <c r="AY819" s="85" t="str">
        <f t="shared" si="375"/>
        <v/>
      </c>
      <c r="AZ819" s="84">
        <f>IFERROR(FIND("População afetada/evacuada",consulta_completa__11[[#This Row],[13 - Ocorrências/Ambientes Atingidos]]),0)</f>
        <v>0</v>
      </c>
      <c r="BA819" s="84" t="str">
        <f t="shared" si="376"/>
        <v/>
      </c>
      <c r="BB819" s="84">
        <f>IFERROR(FIND("Suspensão de abastecimento de água",consulta_completa__11[[#This Row],[13 - Ocorrências/Ambientes Atingidos]]),0)</f>
        <v>0</v>
      </c>
      <c r="BC819" s="85" t="str">
        <f t="shared" si="404"/>
        <v/>
      </c>
      <c r="BD819" s="84">
        <f>IFERROR(FIND("Rio/córrego",consulta_completa__11[[#This Row],[13 - Ocorrências/Ambientes Atingidos]]),0)</f>
        <v>0</v>
      </c>
      <c r="BE819" s="85" t="str">
        <f t="shared" si="377"/>
        <v/>
      </c>
      <c r="BF819" s="84">
        <f>IFERROR(FIND("Lago",consulta_completa__11[[#This Row],[13 - Ocorrências/Ambientes Atingidos]]),0)</f>
        <v>0</v>
      </c>
      <c r="BG819" s="85" t="str">
        <f t="shared" si="378"/>
        <v/>
      </c>
      <c r="BH819" s="84">
        <f>IFERROR(FIND("Mar",consulta_completa__11[[#This Row],[13 - Ocorrências/Ambientes Atingidos]]),0)</f>
        <v>0</v>
      </c>
      <c r="BI819" s="85" t="str">
        <f t="shared" si="379"/>
        <v/>
      </c>
      <c r="BJ819" s="84">
        <f>IFERROR(FIND("Praia",consulta_completa__11[[#This Row],[13 - Ocorrências/Ambientes Atingidos]]),0)</f>
        <v>0</v>
      </c>
      <c r="BK819" s="85" t="str">
        <f t="shared" si="380"/>
        <v/>
      </c>
      <c r="BL819" s="84">
        <f>IFERROR(FIND("Solo",consulta_completa__11[[#This Row],[13 - Ocorrências/Ambientes Atingidos]]),0)</f>
        <v>0</v>
      </c>
      <c r="BM819" s="85" t="str">
        <f t="shared" si="381"/>
        <v/>
      </c>
      <c r="BN819" s="84">
        <f>IFERROR(FIND("Águas subterrâneas",consulta_completa__11[[#This Row],[13 - Ocorrências/Ambientes Atingidos]]),0)</f>
        <v>0</v>
      </c>
      <c r="BO819" s="85" t="str">
        <f t="shared" si="382"/>
        <v/>
      </c>
      <c r="BP819" s="84">
        <f>IFERROR(FIND("Atmosfera",consulta_completa__11[[#This Row],[13 - Ocorrências/Ambientes Atingidos]]),0)</f>
        <v>1</v>
      </c>
      <c r="BQ819" s="85" t="str">
        <f t="shared" si="383"/>
        <v>X</v>
      </c>
      <c r="BR819" s="84">
        <f>IFERROR(FIND("Flora",consulta_completa__11[[#This Row],[13 - Ocorrências/Ambientes Atingidos]]),0)</f>
        <v>0</v>
      </c>
      <c r="BS819" s="85" t="str">
        <f t="shared" si="384"/>
        <v/>
      </c>
      <c r="BT819" s="84">
        <f>IFERROR(FIND("Fauna",consulta_completa__11[[#This Row],[13 - Ocorrências/Ambientes Atingidos]]),0)</f>
        <v>0</v>
      </c>
      <c r="BU819" s="85" t="str">
        <f t="shared" si="385"/>
        <v/>
      </c>
      <c r="BV819" s="84">
        <f>IFERROR(FIND("UC federal",consulta_completa__11[[#This Row],[13 - Ocorrências/Ambientes Atingidos]]),0)</f>
        <v>0</v>
      </c>
      <c r="BW819" s="85" t="str">
        <f t="shared" si="386"/>
        <v/>
      </c>
      <c r="BX819" s="84">
        <f>IFERROR(FIND("UC estadual/municipal",consulta_completa__11[[#This Row],[13 - Ocorrências/Ambientes Atingidos]]),0)</f>
        <v>0</v>
      </c>
      <c r="BY819" s="85" t="str">
        <f t="shared" si="387"/>
        <v/>
      </c>
      <c r="BZ819" s="84">
        <f>IFERROR(FIND("Outro(s)",consulta_completa__11[[#This Row],[13 - Ocorrências/Ambientes Atingidos]]),0)</f>
        <v>0</v>
      </c>
      <c r="CA819" s="85" t="str">
        <f t="shared" si="388"/>
        <v/>
      </c>
      <c r="CB819" s="84">
        <f>IFERROR(FIND("Sem dano",consulta_completa__11[[#This Row],[13 - Ocorrências/Ambientes Atingidos]]),0)</f>
        <v>0</v>
      </c>
      <c r="CC819" s="85" t="str">
        <f t="shared" si="389"/>
        <v/>
      </c>
      <c r="CD819" s="84" t="str">
        <f>IF(consulta_completa__11[[#This Row],[13 - Ocorrências/Ambientes Atingidos]]="","X","")</f>
        <v/>
      </c>
      <c r="CE819" s="86">
        <f>IFERROR(FIND("IBAMA",consulta_completa__11[[#This Row],[14 - Inst. Atuando no Local]]),0)</f>
        <v>0</v>
      </c>
      <c r="CF819" s="86" t="str">
        <f t="shared" si="390"/>
        <v/>
      </c>
      <c r="CG819" s="86">
        <f>IFERROR(FIND("OEMA",consulta_completa__11[[#This Row],[14 - Inst. Atuando no Local]]),0)</f>
        <v>0</v>
      </c>
      <c r="CH819" s="86" t="str">
        <f t="shared" si="391"/>
        <v/>
      </c>
      <c r="CI819" s="86">
        <f>IFERROR(FIND("DEFESA CIVIL",consulta_completa__11[[#This Row],[14 - Inst. Atuando no Local]]),0)</f>
        <v>0</v>
      </c>
      <c r="CJ819" s="86" t="str">
        <f t="shared" si="392"/>
        <v/>
      </c>
      <c r="CK819" s="86">
        <f>IFERROR(FIND("CORPO DE BOMBEIROS",consulta_completa__11[[#This Row],[14 - Inst. Atuando no Local]]),0)</f>
        <v>0</v>
      </c>
      <c r="CL819" s="86" t="str">
        <f t="shared" si="393"/>
        <v/>
      </c>
      <c r="CM819" s="86">
        <f>IFERROR(FIND("POLÍCIA RODOVIÁRIA",consulta_completa__11[[#This Row],[14 - Inst. Atuando no Local]]),0)</f>
        <v>0</v>
      </c>
      <c r="CN819" s="86" t="str">
        <f t="shared" si="394"/>
        <v/>
      </c>
      <c r="CO819" s="86">
        <f>IFERROR(FIND("POLÍCIA MILITAR",consulta_completa__11[[#This Row],[14 - Inst. Atuando no Local]]),0)</f>
        <v>0</v>
      </c>
      <c r="CP819" s="86" t="str">
        <f t="shared" si="395"/>
        <v/>
      </c>
      <c r="CQ819" s="86">
        <f>IFERROR(FIND("POLÍCIA CIVIL",consulta_completa__11[[#This Row],[14 - Inst. Atuando no Local]]),0)</f>
        <v>0</v>
      </c>
      <c r="CR819" s="86" t="str">
        <f t="shared" si="396"/>
        <v/>
      </c>
      <c r="CS819" s="86">
        <f>IFERROR(FIND("MARINHA DO BRASIL",consulta_completa__11[[#This Row],[14 - Inst. Atuando no Local]]),0)</f>
        <v>0</v>
      </c>
      <c r="CT819" s="86" t="str">
        <f t="shared" si="397"/>
        <v/>
      </c>
      <c r="CU819" s="86">
        <f>IFERROR(FIND("EMPRESA ESPECIALIZADA EM ATENDIMENTO",consulta_completa__11[[#This Row],[14 - Inst. Atuando no Local]]),0)</f>
        <v>0</v>
      </c>
      <c r="CV819" s="86" t="str">
        <f t="shared" si="398"/>
        <v/>
      </c>
      <c r="CW819" s="86">
        <f>IFERROR(FIND("IBAMA",consulta_completa__11[[#This Row],[14 - Inst. Atuando no Local]]),0)</f>
        <v>0</v>
      </c>
      <c r="CX819" s="86" t="str">
        <f t="shared" si="399"/>
        <v/>
      </c>
      <c r="CY819" s="86" t="str">
        <f>IF(consulta_completa__11[[#This Row],[14 - Inst. Atuando no Local]]="","X","")</f>
        <v/>
      </c>
      <c r="CZ819" s="86">
        <f>IFERROR(FIND("OUTRA (S)",consulta_completa__11[[#This Row],[14 - Inst. Atuando no Local]]),0)</f>
        <v>0</v>
      </c>
      <c r="DA819" s="86" t="str">
        <f t="shared" si="400"/>
        <v/>
      </c>
      <c r="DB819" s="37" t="str">
        <f t="shared" si="401"/>
        <v>Sim</v>
      </c>
      <c r="DC819" s="37" t="str">
        <f t="shared" si="402"/>
        <v>Não</v>
      </c>
      <c r="DD819" s="37" t="str">
        <f t="shared" si="403"/>
        <v>Sim</v>
      </c>
      <c r="DE819" s="89" t="str">
        <f t="shared" si="405"/>
        <v>Federal</v>
      </c>
    </row>
    <row r="820" spans="1:109">
      <c r="A820" s="15">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4">
        <f>IFERROR(FIND("Óbitos/feridos",consulta_completa__11[[#This Row],[13 - Ocorrências/Ambientes Atingidos]]),0)</f>
        <v>0</v>
      </c>
      <c r="AY820" s="85" t="str">
        <f t="shared" si="375"/>
        <v/>
      </c>
      <c r="AZ820" s="84">
        <f>IFERROR(FIND("População afetada/evacuada",consulta_completa__11[[#This Row],[13 - Ocorrências/Ambientes Atingidos]]),0)</f>
        <v>0</v>
      </c>
      <c r="BA820" s="84" t="str">
        <f t="shared" si="376"/>
        <v/>
      </c>
      <c r="BB820" s="84">
        <f>IFERROR(FIND("Suspensão de abastecimento de água",consulta_completa__11[[#This Row],[13 - Ocorrências/Ambientes Atingidos]]),0)</f>
        <v>0</v>
      </c>
      <c r="BC820" s="85" t="str">
        <f t="shared" si="404"/>
        <v/>
      </c>
      <c r="BD820" s="84">
        <f>IFERROR(FIND("Rio/córrego",consulta_completa__11[[#This Row],[13 - Ocorrências/Ambientes Atingidos]]),0)</f>
        <v>0</v>
      </c>
      <c r="BE820" s="85" t="str">
        <f t="shared" si="377"/>
        <v/>
      </c>
      <c r="BF820" s="84">
        <f>IFERROR(FIND("Lago",consulta_completa__11[[#This Row],[13 - Ocorrências/Ambientes Atingidos]]),0)</f>
        <v>0</v>
      </c>
      <c r="BG820" s="85" t="str">
        <f t="shared" si="378"/>
        <v/>
      </c>
      <c r="BH820" s="84">
        <f>IFERROR(FIND("Mar",consulta_completa__11[[#This Row],[13 - Ocorrências/Ambientes Atingidos]]),0)</f>
        <v>0</v>
      </c>
      <c r="BI820" s="85" t="str">
        <f t="shared" si="379"/>
        <v/>
      </c>
      <c r="BJ820" s="84">
        <f>IFERROR(FIND("Praia",consulta_completa__11[[#This Row],[13 - Ocorrências/Ambientes Atingidos]]),0)</f>
        <v>0</v>
      </c>
      <c r="BK820" s="85" t="str">
        <f t="shared" si="380"/>
        <v/>
      </c>
      <c r="BL820" s="84">
        <f>IFERROR(FIND("Solo",consulta_completa__11[[#This Row],[13 - Ocorrências/Ambientes Atingidos]]),0)</f>
        <v>1</v>
      </c>
      <c r="BM820" s="85" t="str">
        <f t="shared" si="381"/>
        <v>X</v>
      </c>
      <c r="BN820" s="84">
        <f>IFERROR(FIND("Águas subterrâneas",consulta_completa__11[[#This Row],[13 - Ocorrências/Ambientes Atingidos]]),0)</f>
        <v>0</v>
      </c>
      <c r="BO820" s="85" t="str">
        <f t="shared" si="382"/>
        <v/>
      </c>
      <c r="BP820" s="84">
        <f>IFERROR(FIND("Atmosfera",consulta_completa__11[[#This Row],[13 - Ocorrências/Ambientes Atingidos]]),0)</f>
        <v>0</v>
      </c>
      <c r="BQ820" s="85" t="str">
        <f t="shared" si="383"/>
        <v/>
      </c>
      <c r="BR820" s="84">
        <f>IFERROR(FIND("Flora",consulta_completa__11[[#This Row],[13 - Ocorrências/Ambientes Atingidos]]),0)</f>
        <v>0</v>
      </c>
      <c r="BS820" s="85" t="str">
        <f t="shared" si="384"/>
        <v/>
      </c>
      <c r="BT820" s="84">
        <f>IFERROR(FIND("Fauna",consulta_completa__11[[#This Row],[13 - Ocorrências/Ambientes Atingidos]]),0)</f>
        <v>0</v>
      </c>
      <c r="BU820" s="85" t="str">
        <f t="shared" si="385"/>
        <v/>
      </c>
      <c r="BV820" s="84">
        <f>IFERROR(FIND("UC federal",consulta_completa__11[[#This Row],[13 - Ocorrências/Ambientes Atingidos]]),0)</f>
        <v>0</v>
      </c>
      <c r="BW820" s="85" t="str">
        <f t="shared" si="386"/>
        <v/>
      </c>
      <c r="BX820" s="84">
        <f>IFERROR(FIND("UC estadual/municipal",consulta_completa__11[[#This Row],[13 - Ocorrências/Ambientes Atingidos]]),0)</f>
        <v>0</v>
      </c>
      <c r="BY820" s="85" t="str">
        <f t="shared" si="387"/>
        <v/>
      </c>
      <c r="BZ820" s="84">
        <f>IFERROR(FIND("Outro(s)",consulta_completa__11[[#This Row],[13 - Ocorrências/Ambientes Atingidos]]),0)</f>
        <v>0</v>
      </c>
      <c r="CA820" s="85" t="str">
        <f t="shared" si="388"/>
        <v/>
      </c>
      <c r="CB820" s="84">
        <f>IFERROR(FIND("Sem dano",consulta_completa__11[[#This Row],[13 - Ocorrências/Ambientes Atingidos]]),0)</f>
        <v>0</v>
      </c>
      <c r="CC820" s="85" t="str">
        <f t="shared" si="389"/>
        <v/>
      </c>
      <c r="CD820" s="84" t="str">
        <f>IF(consulta_completa__11[[#This Row],[13 - Ocorrências/Ambientes Atingidos]]="","X","")</f>
        <v/>
      </c>
      <c r="CE820" s="86">
        <f>IFERROR(FIND("IBAMA",consulta_completa__11[[#This Row],[14 - Inst. Atuando no Local]]),0)</f>
        <v>0</v>
      </c>
      <c r="CF820" s="86" t="str">
        <f t="shared" si="390"/>
        <v/>
      </c>
      <c r="CG820" s="86">
        <f>IFERROR(FIND("OEMA",consulta_completa__11[[#This Row],[14 - Inst. Atuando no Local]]),0)</f>
        <v>0</v>
      </c>
      <c r="CH820" s="86" t="str">
        <f t="shared" si="391"/>
        <v/>
      </c>
      <c r="CI820" s="86">
        <f>IFERROR(FIND("DEFESA CIVIL",consulta_completa__11[[#This Row],[14 - Inst. Atuando no Local]]),0)</f>
        <v>0</v>
      </c>
      <c r="CJ820" s="86" t="str">
        <f t="shared" si="392"/>
        <v/>
      </c>
      <c r="CK820" s="86">
        <f>IFERROR(FIND("CORPO DE BOMBEIROS",consulta_completa__11[[#This Row],[14 - Inst. Atuando no Local]]),0)</f>
        <v>0</v>
      </c>
      <c r="CL820" s="86" t="str">
        <f t="shared" si="393"/>
        <v/>
      </c>
      <c r="CM820" s="86">
        <f>IFERROR(FIND("POLÍCIA RODOVIÁRIA",consulta_completa__11[[#This Row],[14 - Inst. Atuando no Local]]),0)</f>
        <v>0</v>
      </c>
      <c r="CN820" s="86" t="str">
        <f t="shared" si="394"/>
        <v/>
      </c>
      <c r="CO820" s="86">
        <f>IFERROR(FIND("POLÍCIA MILITAR",consulta_completa__11[[#This Row],[14 - Inst. Atuando no Local]]),0)</f>
        <v>0</v>
      </c>
      <c r="CP820" s="86" t="str">
        <f t="shared" si="395"/>
        <v/>
      </c>
      <c r="CQ820" s="86">
        <f>IFERROR(FIND("POLÍCIA CIVIL",consulta_completa__11[[#This Row],[14 - Inst. Atuando no Local]]),0)</f>
        <v>0</v>
      </c>
      <c r="CR820" s="86" t="str">
        <f t="shared" si="396"/>
        <v/>
      </c>
      <c r="CS820" s="86">
        <f>IFERROR(FIND("MARINHA DO BRASIL",consulta_completa__11[[#This Row],[14 - Inst. Atuando no Local]]),0)</f>
        <v>0</v>
      </c>
      <c r="CT820" s="86" t="str">
        <f t="shared" si="397"/>
        <v/>
      </c>
      <c r="CU820" s="86">
        <f>IFERROR(FIND("EMPRESA ESPECIALIZADA EM ATENDIMENTO",consulta_completa__11[[#This Row],[14 - Inst. Atuando no Local]]),0)</f>
        <v>0</v>
      </c>
      <c r="CV820" s="86" t="str">
        <f t="shared" si="398"/>
        <v/>
      </c>
      <c r="CW820" s="86">
        <f>IFERROR(FIND("IBAMA",consulta_completa__11[[#This Row],[14 - Inst. Atuando no Local]]),0)</f>
        <v>0</v>
      </c>
      <c r="CX820" s="86" t="str">
        <f t="shared" si="399"/>
        <v/>
      </c>
      <c r="CY820" s="86" t="str">
        <f>IF(consulta_completa__11[[#This Row],[14 - Inst. Atuando no Local]]="","X","")</f>
        <v/>
      </c>
      <c r="CZ820" s="86">
        <f>IFERROR(FIND("OUTRA (S)",consulta_completa__11[[#This Row],[14 - Inst. Atuando no Local]]),0)</f>
        <v>0</v>
      </c>
      <c r="DA820" s="86" t="str">
        <f t="shared" si="400"/>
        <v/>
      </c>
      <c r="DB820" s="37" t="str">
        <f t="shared" si="401"/>
        <v>Sim</v>
      </c>
      <c r="DC820" s="37" t="str">
        <f t="shared" si="402"/>
        <v>Não</v>
      </c>
      <c r="DD820" s="37" t="str">
        <f t="shared" si="403"/>
        <v>Sim</v>
      </c>
      <c r="DE820" s="89" t="str">
        <f t="shared" si="405"/>
        <v>Estadual</v>
      </c>
    </row>
    <row r="821" spans="1:109">
      <c r="AX821" s="84">
        <f>IFERROR(FIND("Óbitos/feridos",consulta_completa__11[[#This Row],[13 - Ocorrências/Ambientes Atingidos]]),0)</f>
        <v>0</v>
      </c>
      <c r="AY821" s="85" t="str">
        <f t="shared" si="375"/>
        <v/>
      </c>
      <c r="AZ821" s="84">
        <f>IFERROR(FIND("População afetada/evacuada",consulta_completa__11[[#This Row],[13 - Ocorrências/Ambientes Atingidos]]),0)</f>
        <v>0</v>
      </c>
      <c r="BA821" s="84" t="str">
        <f t="shared" si="376"/>
        <v/>
      </c>
      <c r="BB821" s="84">
        <f>IFERROR(FIND("Suspensão de abastecimento de água",consulta_completa__11[[#This Row],[13 - Ocorrências/Ambientes Atingidos]]),0)</f>
        <v>0</v>
      </c>
      <c r="BC821" s="85" t="str">
        <f t="shared" si="404"/>
        <v/>
      </c>
      <c r="BD821" s="84">
        <f>IFERROR(FIND("Rio/córrego",consulta_completa__11[[#This Row],[13 - Ocorrências/Ambientes Atingidos]]),0)</f>
        <v>0</v>
      </c>
      <c r="BE821" s="85" t="str">
        <f t="shared" si="377"/>
        <v/>
      </c>
      <c r="BF821" s="84">
        <f>IFERROR(FIND("Lago",consulta_completa__11[[#This Row],[13 - Ocorrências/Ambientes Atingidos]]),0)</f>
        <v>0</v>
      </c>
      <c r="BG821" s="85" t="str">
        <f t="shared" si="378"/>
        <v/>
      </c>
      <c r="BH821" s="84">
        <f>IFERROR(FIND("Mar",consulta_completa__11[[#This Row],[13 - Ocorrências/Ambientes Atingidos]]),0)</f>
        <v>0</v>
      </c>
      <c r="BI821" s="85" t="str">
        <f t="shared" si="379"/>
        <v/>
      </c>
      <c r="BJ821" s="84">
        <f>IFERROR(FIND("Praia",consulta_completa__11[[#This Row],[13 - Ocorrências/Ambientes Atingidos]]),0)</f>
        <v>0</v>
      </c>
      <c r="BK821" s="85" t="str">
        <f t="shared" si="380"/>
        <v/>
      </c>
      <c r="BL821" s="84">
        <f>IFERROR(FIND("Solo",consulta_completa__11[[#This Row],[13 - Ocorrências/Ambientes Atingidos]]),0)</f>
        <v>0</v>
      </c>
      <c r="BM821" s="85" t="str">
        <f t="shared" si="381"/>
        <v/>
      </c>
      <c r="BN821" s="84">
        <f>IFERROR(FIND("Águas subterrâneas",consulta_completa__11[[#This Row],[13 - Ocorrências/Ambientes Atingidos]]),0)</f>
        <v>0</v>
      </c>
      <c r="BO821" s="85" t="str">
        <f t="shared" si="382"/>
        <v/>
      </c>
      <c r="BP821" s="84">
        <f>IFERROR(FIND("Atmosfera",consulta_completa__11[[#This Row],[13 - Ocorrências/Ambientes Atingidos]]),0)</f>
        <v>0</v>
      </c>
      <c r="BQ821" s="85" t="str">
        <f t="shared" si="383"/>
        <v/>
      </c>
      <c r="BR821" s="84">
        <f>IFERROR(FIND("Flora",consulta_completa__11[[#This Row],[13 - Ocorrências/Ambientes Atingidos]]),0)</f>
        <v>0</v>
      </c>
      <c r="BS821" s="85" t="str">
        <f t="shared" si="384"/>
        <v/>
      </c>
      <c r="BT821" s="84">
        <f>IFERROR(FIND("Fauna",consulta_completa__11[[#This Row],[13 - Ocorrências/Ambientes Atingidos]]),0)</f>
        <v>0</v>
      </c>
      <c r="BU821" s="85" t="str">
        <f t="shared" si="385"/>
        <v/>
      </c>
      <c r="BV821" s="84">
        <f>IFERROR(FIND("UC federal",consulta_completa__11[[#This Row],[13 - Ocorrências/Ambientes Atingidos]]),0)</f>
        <v>0</v>
      </c>
      <c r="BW821" s="85" t="str">
        <f t="shared" si="386"/>
        <v/>
      </c>
      <c r="BX821" s="84">
        <f>IFERROR(FIND("UC estadual/municipal",consulta_completa__11[[#This Row],[13 - Ocorrências/Ambientes Atingidos]]),0)</f>
        <v>0</v>
      </c>
      <c r="BY821" s="85" t="str">
        <f t="shared" si="387"/>
        <v/>
      </c>
      <c r="BZ821" s="84">
        <f>IFERROR(FIND("Outro(s)",consulta_completa__11[[#This Row],[13 - Ocorrências/Ambientes Atingidos]]),0)</f>
        <v>0</v>
      </c>
      <c r="CA821" s="85" t="str">
        <f t="shared" si="388"/>
        <v/>
      </c>
      <c r="CB821" s="84">
        <f>IFERROR(FIND("Sem dano",consulta_completa__11[[#This Row],[13 - Ocorrências/Ambientes Atingidos]]),0)</f>
        <v>0</v>
      </c>
      <c r="CC821" s="85" t="str">
        <f t="shared" si="389"/>
        <v/>
      </c>
      <c r="CD821" s="84" t="e">
        <f>IF(consulta_completa__11[[#This Row],[13 - Ocorrências/Ambientes Atingidos]]="","X","")</f>
        <v>#VALUE!</v>
      </c>
      <c r="CE821" s="86">
        <f>IFERROR(FIND("IBAMA",consulta_completa__11[[#This Row],[14 - Inst. Atuando no Local]]),0)</f>
        <v>0</v>
      </c>
      <c r="CF821" s="86" t="str">
        <f t="shared" si="390"/>
        <v/>
      </c>
      <c r="CG821" s="86">
        <f>IFERROR(FIND("OEMA",consulta_completa__11[[#This Row],[14 - Inst. Atuando no Local]]),0)</f>
        <v>0</v>
      </c>
      <c r="CH821" s="86" t="str">
        <f t="shared" si="391"/>
        <v/>
      </c>
      <c r="CI821" s="86">
        <f>IFERROR(FIND("DEFESA CIVIL",consulta_completa__11[[#This Row],[14 - Inst. Atuando no Local]]),0)</f>
        <v>0</v>
      </c>
      <c r="CJ821" s="86" t="str">
        <f t="shared" si="392"/>
        <v/>
      </c>
      <c r="CK821" s="86">
        <f>IFERROR(FIND("CORPO DE BOMBEIROS",consulta_completa__11[[#This Row],[14 - Inst. Atuando no Local]]),0)</f>
        <v>0</v>
      </c>
      <c r="CL821" s="86" t="str">
        <f t="shared" si="393"/>
        <v/>
      </c>
      <c r="CM821" s="86">
        <f>IFERROR(FIND("POLÍCIA RODOVIÁRIA",consulta_completa__11[[#This Row],[14 - Inst. Atuando no Local]]),0)</f>
        <v>0</v>
      </c>
      <c r="CN821" s="86" t="str">
        <f t="shared" si="394"/>
        <v/>
      </c>
      <c r="CO821" s="86">
        <f>IFERROR(FIND("POLÍCIA MILITAR",consulta_completa__11[[#This Row],[14 - Inst. Atuando no Local]]),0)</f>
        <v>0</v>
      </c>
      <c r="CP821" s="86" t="str">
        <f t="shared" si="395"/>
        <v/>
      </c>
      <c r="CQ821" s="86">
        <f>IFERROR(FIND("POLÍCIA CIVIL",consulta_completa__11[[#This Row],[14 - Inst. Atuando no Local]]),0)</f>
        <v>0</v>
      </c>
      <c r="CR821" s="86" t="str">
        <f t="shared" si="396"/>
        <v/>
      </c>
      <c r="CS821" s="86">
        <f>IFERROR(FIND("MARINHA DO BRASIL",consulta_completa__11[[#This Row],[14 - Inst. Atuando no Local]]),0)</f>
        <v>0</v>
      </c>
      <c r="CT821" s="86" t="str">
        <f t="shared" si="397"/>
        <v/>
      </c>
      <c r="CU821" s="86">
        <f>IFERROR(FIND("EMPRESA ESPECIALIZADA EM ATENDIMENTO",consulta_completa__11[[#This Row],[14 - Inst. Atuando no Local]]),0)</f>
        <v>0</v>
      </c>
      <c r="CV821" s="86" t="str">
        <f t="shared" si="398"/>
        <v/>
      </c>
      <c r="CW821" s="86">
        <f>IFERROR(FIND("IBAMA",consulta_completa__11[[#This Row],[14 - Inst. Atuando no Local]]),0)</f>
        <v>0</v>
      </c>
      <c r="CX821" s="86" t="str">
        <f t="shared" si="399"/>
        <v/>
      </c>
      <c r="CY821" s="86" t="e">
        <f>IF(consulta_completa__11[[#This Row],[14 - Inst. Atuando no Local]]="","X","")</f>
        <v>#VALUE!</v>
      </c>
      <c r="CZ821" s="86">
        <f>IFERROR(FIND("OUTRA (S)",consulta_completa__11[[#This Row],[14 - Inst. Atuando no Local]]),0)</f>
        <v>0</v>
      </c>
      <c r="DA821" s="86" t="str">
        <f t="shared" si="400"/>
        <v/>
      </c>
      <c r="DB821" s="37" t="str">
        <f t="shared" si="401"/>
        <v>Sim</v>
      </c>
      <c r="DC821" s="37" t="str">
        <f t="shared" si="402"/>
        <v>Não</v>
      </c>
      <c r="DD821" s="37" t="str">
        <f t="shared" si="403"/>
        <v>Sim</v>
      </c>
      <c r="DE821" s="89" t="str">
        <f t="shared" si="405"/>
        <v>Sem informação</v>
      </c>
    </row>
    <row r="822" spans="1:109">
      <c r="AX822" s="84">
        <f>IFERROR(FIND("Óbitos/feridos",consulta_completa__11[[#This Row],[13 - Ocorrências/Ambientes Atingidos]]),0)</f>
        <v>0</v>
      </c>
      <c r="AY822" s="85" t="str">
        <f t="shared" si="375"/>
        <v/>
      </c>
      <c r="AZ822" s="84">
        <f>IFERROR(FIND("População afetada/evacuada",consulta_completa__11[[#This Row],[13 - Ocorrências/Ambientes Atingidos]]),0)</f>
        <v>0</v>
      </c>
      <c r="BA822" s="84" t="str">
        <f t="shared" si="376"/>
        <v/>
      </c>
      <c r="BB822" s="84">
        <f>IFERROR(FIND("Suspensão de abastecimento de água",consulta_completa__11[[#This Row],[13 - Ocorrências/Ambientes Atingidos]]),0)</f>
        <v>0</v>
      </c>
      <c r="BC822" s="85" t="str">
        <f t="shared" si="404"/>
        <v/>
      </c>
      <c r="BD822" s="84">
        <f>IFERROR(FIND("Rio/córrego",consulta_completa__11[[#This Row],[13 - Ocorrências/Ambientes Atingidos]]),0)</f>
        <v>0</v>
      </c>
      <c r="BE822" s="85" t="str">
        <f t="shared" si="377"/>
        <v/>
      </c>
      <c r="BF822" s="84">
        <f>IFERROR(FIND("Lago",consulta_completa__11[[#This Row],[13 - Ocorrências/Ambientes Atingidos]]),0)</f>
        <v>0</v>
      </c>
      <c r="BG822" s="85" t="str">
        <f t="shared" si="378"/>
        <v/>
      </c>
      <c r="BH822" s="84">
        <f>IFERROR(FIND("Mar",consulta_completa__11[[#This Row],[13 - Ocorrências/Ambientes Atingidos]]),0)</f>
        <v>0</v>
      </c>
      <c r="BI822" s="85" t="str">
        <f t="shared" si="379"/>
        <v/>
      </c>
      <c r="BJ822" s="84">
        <f>IFERROR(FIND("Praia",consulta_completa__11[[#This Row],[13 - Ocorrências/Ambientes Atingidos]]),0)</f>
        <v>0</v>
      </c>
      <c r="BK822" s="85" t="str">
        <f t="shared" si="380"/>
        <v/>
      </c>
      <c r="BL822" s="84">
        <f>IFERROR(FIND("Solo",consulta_completa__11[[#This Row],[13 - Ocorrências/Ambientes Atingidos]]),0)</f>
        <v>0</v>
      </c>
      <c r="BM822" s="85" t="str">
        <f t="shared" si="381"/>
        <v/>
      </c>
      <c r="BN822" s="84">
        <f>IFERROR(FIND("Águas subterrâneas",consulta_completa__11[[#This Row],[13 - Ocorrências/Ambientes Atingidos]]),0)</f>
        <v>0</v>
      </c>
      <c r="BO822" s="85" t="str">
        <f t="shared" si="382"/>
        <v/>
      </c>
      <c r="BP822" s="84">
        <f>IFERROR(FIND("Atmosfera",consulta_completa__11[[#This Row],[13 - Ocorrências/Ambientes Atingidos]]),0)</f>
        <v>0</v>
      </c>
      <c r="BQ822" s="85" t="str">
        <f t="shared" si="383"/>
        <v/>
      </c>
      <c r="BR822" s="84">
        <f>IFERROR(FIND("Flora",consulta_completa__11[[#This Row],[13 - Ocorrências/Ambientes Atingidos]]),0)</f>
        <v>0</v>
      </c>
      <c r="BS822" s="85" t="str">
        <f t="shared" si="384"/>
        <v/>
      </c>
      <c r="BT822" s="84">
        <f>IFERROR(FIND("Fauna",consulta_completa__11[[#This Row],[13 - Ocorrências/Ambientes Atingidos]]),0)</f>
        <v>0</v>
      </c>
      <c r="BU822" s="85" t="str">
        <f t="shared" si="385"/>
        <v/>
      </c>
      <c r="BV822" s="84">
        <f>IFERROR(FIND("UC federal",consulta_completa__11[[#This Row],[13 - Ocorrências/Ambientes Atingidos]]),0)</f>
        <v>0</v>
      </c>
      <c r="BW822" s="85" t="str">
        <f t="shared" si="386"/>
        <v/>
      </c>
      <c r="BX822" s="84">
        <f>IFERROR(FIND("UC estadual/municipal",consulta_completa__11[[#This Row],[13 - Ocorrências/Ambientes Atingidos]]),0)</f>
        <v>0</v>
      </c>
      <c r="BY822" s="85" t="str">
        <f t="shared" si="387"/>
        <v/>
      </c>
      <c r="BZ822" s="84">
        <f>IFERROR(FIND("Outro(s)",consulta_completa__11[[#This Row],[13 - Ocorrências/Ambientes Atingidos]]),0)</f>
        <v>0</v>
      </c>
      <c r="CA822" s="85" t="str">
        <f t="shared" si="388"/>
        <v/>
      </c>
      <c r="CB822" s="84">
        <f>IFERROR(FIND("Sem dano",consulta_completa__11[[#This Row],[13 - Ocorrências/Ambientes Atingidos]]),0)</f>
        <v>0</v>
      </c>
      <c r="CC822" s="85" t="str">
        <f t="shared" si="389"/>
        <v/>
      </c>
      <c r="CD822" s="84" t="e">
        <f>IF(consulta_completa__11[[#This Row],[13 - Ocorrências/Ambientes Atingidos]]="","X","")</f>
        <v>#VALUE!</v>
      </c>
      <c r="CE822" s="86">
        <f>IFERROR(FIND("IBAMA",consulta_completa__11[[#This Row],[14 - Inst. Atuando no Local]]),0)</f>
        <v>0</v>
      </c>
      <c r="CF822" s="86" t="str">
        <f t="shared" si="390"/>
        <v/>
      </c>
      <c r="CG822" s="86">
        <f>IFERROR(FIND("OEMA",consulta_completa__11[[#This Row],[14 - Inst. Atuando no Local]]),0)</f>
        <v>0</v>
      </c>
      <c r="CH822" s="86" t="str">
        <f t="shared" si="391"/>
        <v/>
      </c>
      <c r="CI822" s="86">
        <f>IFERROR(FIND("DEFESA CIVIL",consulta_completa__11[[#This Row],[14 - Inst. Atuando no Local]]),0)</f>
        <v>0</v>
      </c>
      <c r="CJ822" s="86" t="str">
        <f t="shared" si="392"/>
        <v/>
      </c>
      <c r="CK822" s="86">
        <f>IFERROR(FIND("CORPO DE BOMBEIROS",consulta_completa__11[[#This Row],[14 - Inst. Atuando no Local]]),0)</f>
        <v>0</v>
      </c>
      <c r="CL822" s="86" t="str">
        <f t="shared" si="393"/>
        <v/>
      </c>
      <c r="CM822" s="86">
        <f>IFERROR(FIND("POLÍCIA RODOVIÁRIA",consulta_completa__11[[#This Row],[14 - Inst. Atuando no Local]]),0)</f>
        <v>0</v>
      </c>
      <c r="CN822" s="86" t="str">
        <f t="shared" si="394"/>
        <v/>
      </c>
      <c r="CO822" s="86">
        <f>IFERROR(FIND("POLÍCIA MILITAR",consulta_completa__11[[#This Row],[14 - Inst. Atuando no Local]]),0)</f>
        <v>0</v>
      </c>
      <c r="CP822" s="86" t="str">
        <f t="shared" si="395"/>
        <v/>
      </c>
      <c r="CQ822" s="86">
        <f>IFERROR(FIND("POLÍCIA CIVIL",consulta_completa__11[[#This Row],[14 - Inst. Atuando no Local]]),0)</f>
        <v>0</v>
      </c>
      <c r="CR822" s="86" t="str">
        <f t="shared" si="396"/>
        <v/>
      </c>
      <c r="CS822" s="86">
        <f>IFERROR(FIND("MARINHA DO BRASIL",consulta_completa__11[[#This Row],[14 - Inst. Atuando no Local]]),0)</f>
        <v>0</v>
      </c>
      <c r="CT822" s="86" t="str">
        <f t="shared" si="397"/>
        <v/>
      </c>
      <c r="CU822" s="86">
        <f>IFERROR(FIND("EMPRESA ESPECIALIZADA EM ATENDIMENTO",consulta_completa__11[[#This Row],[14 - Inst. Atuando no Local]]),0)</f>
        <v>0</v>
      </c>
      <c r="CV822" s="86" t="str">
        <f t="shared" si="398"/>
        <v/>
      </c>
      <c r="CW822" s="86">
        <f>IFERROR(FIND("IBAMA",consulta_completa__11[[#This Row],[14 - Inst. Atuando no Local]]),0)</f>
        <v>0</v>
      </c>
      <c r="CX822" s="86" t="str">
        <f t="shared" si="399"/>
        <v/>
      </c>
      <c r="CY822" s="86" t="e">
        <f>IF(consulta_completa__11[[#This Row],[14 - Inst. Atuando no Local]]="","X","")</f>
        <v>#VALUE!</v>
      </c>
      <c r="CZ822" s="86">
        <f>IFERROR(FIND("OUTRA (S)",consulta_completa__11[[#This Row],[14 - Inst. Atuando no Local]]),0)</f>
        <v>0</v>
      </c>
      <c r="DA822" s="86" t="str">
        <f t="shared" si="400"/>
        <v/>
      </c>
      <c r="DB822" s="37" t="str">
        <f t="shared" si="401"/>
        <v>Sim</v>
      </c>
      <c r="DC822" s="37" t="str">
        <f t="shared" si="402"/>
        <v>Não</v>
      </c>
      <c r="DD822" s="37" t="str">
        <f t="shared" si="403"/>
        <v>Sim</v>
      </c>
      <c r="DE822" s="89" t="str">
        <f t="shared" si="405"/>
        <v>Sem informação</v>
      </c>
    </row>
    <row r="823" spans="1:109">
      <c r="AX823" s="84">
        <f>IFERROR(FIND("Óbitos/feridos",consulta_completa__11[[#This Row],[13 - Ocorrências/Ambientes Atingidos]]),0)</f>
        <v>0</v>
      </c>
      <c r="AY823" s="85" t="str">
        <f t="shared" si="375"/>
        <v/>
      </c>
      <c r="AZ823" s="84">
        <f>IFERROR(FIND("População afetada/evacuada",consulta_completa__11[[#This Row],[13 - Ocorrências/Ambientes Atingidos]]),0)</f>
        <v>0</v>
      </c>
      <c r="BA823" s="84" t="str">
        <f t="shared" si="376"/>
        <v/>
      </c>
      <c r="BB823" s="84">
        <f>IFERROR(FIND("Suspensão de abastecimento de água",consulta_completa__11[[#This Row],[13 - Ocorrências/Ambientes Atingidos]]),0)</f>
        <v>0</v>
      </c>
      <c r="BC823" s="85" t="str">
        <f t="shared" si="404"/>
        <v/>
      </c>
      <c r="BD823" s="84">
        <f>IFERROR(FIND("Rio/córrego",consulta_completa__11[[#This Row],[13 - Ocorrências/Ambientes Atingidos]]),0)</f>
        <v>0</v>
      </c>
      <c r="BE823" s="85" t="str">
        <f t="shared" si="377"/>
        <v/>
      </c>
      <c r="BF823" s="84">
        <f>IFERROR(FIND("Lago",consulta_completa__11[[#This Row],[13 - Ocorrências/Ambientes Atingidos]]),0)</f>
        <v>0</v>
      </c>
      <c r="BG823" s="85" t="str">
        <f t="shared" si="378"/>
        <v/>
      </c>
      <c r="BH823" s="84">
        <f>IFERROR(FIND("Mar",consulta_completa__11[[#This Row],[13 - Ocorrências/Ambientes Atingidos]]),0)</f>
        <v>0</v>
      </c>
      <c r="BI823" s="85" t="str">
        <f t="shared" si="379"/>
        <v/>
      </c>
      <c r="BJ823" s="84">
        <f>IFERROR(FIND("Praia",consulta_completa__11[[#This Row],[13 - Ocorrências/Ambientes Atingidos]]),0)</f>
        <v>0</v>
      </c>
      <c r="BK823" s="85" t="str">
        <f t="shared" si="380"/>
        <v/>
      </c>
      <c r="BL823" s="84">
        <f>IFERROR(FIND("Solo",consulta_completa__11[[#This Row],[13 - Ocorrências/Ambientes Atingidos]]),0)</f>
        <v>0</v>
      </c>
      <c r="BM823" s="85" t="str">
        <f t="shared" si="381"/>
        <v/>
      </c>
      <c r="BN823" s="84">
        <f>IFERROR(FIND("Águas subterrâneas",consulta_completa__11[[#This Row],[13 - Ocorrências/Ambientes Atingidos]]),0)</f>
        <v>0</v>
      </c>
      <c r="BO823" s="85" t="str">
        <f t="shared" si="382"/>
        <v/>
      </c>
      <c r="BP823" s="84">
        <f>IFERROR(FIND("Atmosfera",consulta_completa__11[[#This Row],[13 - Ocorrências/Ambientes Atingidos]]),0)</f>
        <v>0</v>
      </c>
      <c r="BQ823" s="85" t="str">
        <f t="shared" si="383"/>
        <v/>
      </c>
      <c r="BR823" s="84">
        <f>IFERROR(FIND("Flora",consulta_completa__11[[#This Row],[13 - Ocorrências/Ambientes Atingidos]]),0)</f>
        <v>0</v>
      </c>
      <c r="BS823" s="85" t="str">
        <f t="shared" si="384"/>
        <v/>
      </c>
      <c r="BT823" s="84">
        <f>IFERROR(FIND("Fauna",consulta_completa__11[[#This Row],[13 - Ocorrências/Ambientes Atingidos]]),0)</f>
        <v>0</v>
      </c>
      <c r="BU823" s="85" t="str">
        <f t="shared" si="385"/>
        <v/>
      </c>
      <c r="BV823" s="84">
        <f>IFERROR(FIND("UC federal",consulta_completa__11[[#This Row],[13 - Ocorrências/Ambientes Atingidos]]),0)</f>
        <v>0</v>
      </c>
      <c r="BW823" s="85" t="str">
        <f t="shared" si="386"/>
        <v/>
      </c>
      <c r="BX823" s="84">
        <f>IFERROR(FIND("UC estadual/municipal",consulta_completa__11[[#This Row],[13 - Ocorrências/Ambientes Atingidos]]),0)</f>
        <v>0</v>
      </c>
      <c r="BY823" s="85" t="str">
        <f t="shared" si="387"/>
        <v/>
      </c>
      <c r="BZ823" s="84">
        <f>IFERROR(FIND("Outro(s)",consulta_completa__11[[#This Row],[13 - Ocorrências/Ambientes Atingidos]]),0)</f>
        <v>0</v>
      </c>
      <c r="CA823" s="85" t="str">
        <f t="shared" si="388"/>
        <v/>
      </c>
      <c r="CB823" s="84">
        <f>IFERROR(FIND("Sem dano",consulta_completa__11[[#This Row],[13 - Ocorrências/Ambientes Atingidos]]),0)</f>
        <v>0</v>
      </c>
      <c r="CC823" s="85" t="str">
        <f t="shared" si="389"/>
        <v/>
      </c>
      <c r="CD823" s="84" t="e">
        <f>IF(consulta_completa__11[[#This Row],[13 - Ocorrências/Ambientes Atingidos]]="","X","")</f>
        <v>#VALUE!</v>
      </c>
      <c r="CE823" s="86">
        <f>IFERROR(FIND("IBAMA",consulta_completa__11[[#This Row],[14 - Inst. Atuando no Local]]),0)</f>
        <v>0</v>
      </c>
      <c r="CF823" s="86" t="str">
        <f t="shared" si="390"/>
        <v/>
      </c>
      <c r="CG823" s="86">
        <f>IFERROR(FIND("OEMA",consulta_completa__11[[#This Row],[14 - Inst. Atuando no Local]]),0)</f>
        <v>0</v>
      </c>
      <c r="CH823" s="86" t="str">
        <f t="shared" si="391"/>
        <v/>
      </c>
      <c r="CI823" s="86">
        <f>IFERROR(FIND("DEFESA CIVIL",consulta_completa__11[[#This Row],[14 - Inst. Atuando no Local]]),0)</f>
        <v>0</v>
      </c>
      <c r="CJ823" s="86" t="str">
        <f t="shared" si="392"/>
        <v/>
      </c>
      <c r="CK823" s="86">
        <f>IFERROR(FIND("CORPO DE BOMBEIROS",consulta_completa__11[[#This Row],[14 - Inst. Atuando no Local]]),0)</f>
        <v>0</v>
      </c>
      <c r="CL823" s="86" t="str">
        <f t="shared" si="393"/>
        <v/>
      </c>
      <c r="CM823" s="86">
        <f>IFERROR(FIND("POLÍCIA RODOVIÁRIA",consulta_completa__11[[#This Row],[14 - Inst. Atuando no Local]]),0)</f>
        <v>0</v>
      </c>
      <c r="CN823" s="86" t="str">
        <f t="shared" si="394"/>
        <v/>
      </c>
      <c r="CO823" s="86">
        <f>IFERROR(FIND("POLÍCIA MILITAR",consulta_completa__11[[#This Row],[14 - Inst. Atuando no Local]]),0)</f>
        <v>0</v>
      </c>
      <c r="CP823" s="86" t="str">
        <f t="shared" si="395"/>
        <v/>
      </c>
      <c r="CQ823" s="86">
        <f>IFERROR(FIND("POLÍCIA CIVIL",consulta_completa__11[[#This Row],[14 - Inst. Atuando no Local]]),0)</f>
        <v>0</v>
      </c>
      <c r="CR823" s="86" t="str">
        <f t="shared" si="396"/>
        <v/>
      </c>
      <c r="CS823" s="86">
        <f>IFERROR(FIND("MARINHA DO BRASIL",consulta_completa__11[[#This Row],[14 - Inst. Atuando no Local]]),0)</f>
        <v>0</v>
      </c>
      <c r="CT823" s="86" t="str">
        <f t="shared" si="397"/>
        <v/>
      </c>
      <c r="CU823" s="86">
        <f>IFERROR(FIND("EMPRESA ESPECIALIZADA EM ATENDIMENTO",consulta_completa__11[[#This Row],[14 - Inst. Atuando no Local]]),0)</f>
        <v>0</v>
      </c>
      <c r="CV823" s="86" t="str">
        <f t="shared" si="398"/>
        <v/>
      </c>
      <c r="CW823" s="86">
        <f>IFERROR(FIND("IBAMA",consulta_completa__11[[#This Row],[14 - Inst. Atuando no Local]]),0)</f>
        <v>0</v>
      </c>
      <c r="CX823" s="86" t="str">
        <f t="shared" si="399"/>
        <v/>
      </c>
      <c r="CY823" s="86" t="e">
        <f>IF(consulta_completa__11[[#This Row],[14 - Inst. Atuando no Local]]="","X","")</f>
        <v>#VALUE!</v>
      </c>
      <c r="CZ823" s="86">
        <f>IFERROR(FIND("OUTRA (S)",consulta_completa__11[[#This Row],[14 - Inst. Atuando no Local]]),0)</f>
        <v>0</v>
      </c>
      <c r="DA823" s="86" t="str">
        <f t="shared" si="400"/>
        <v/>
      </c>
      <c r="DB823" s="37" t="str">
        <f t="shared" si="401"/>
        <v>Sim</v>
      </c>
      <c r="DC823" s="37" t="str">
        <f t="shared" si="402"/>
        <v>Não</v>
      </c>
      <c r="DD823" s="37" t="str">
        <f t="shared" si="403"/>
        <v>Sim</v>
      </c>
      <c r="DE823" s="89" t="str">
        <f t="shared" si="405"/>
        <v>Sem informação</v>
      </c>
    </row>
    <row r="824" spans="1:109">
      <c r="AX824" s="84">
        <f>IFERROR(FIND("Óbitos/feridos",consulta_completa__11[[#This Row],[13 - Ocorrências/Ambientes Atingidos]]),0)</f>
        <v>0</v>
      </c>
      <c r="AY824" s="85" t="str">
        <f t="shared" si="375"/>
        <v/>
      </c>
      <c r="AZ824" s="84">
        <f>IFERROR(FIND("População afetada/evacuada",consulta_completa__11[[#This Row],[13 - Ocorrências/Ambientes Atingidos]]),0)</f>
        <v>0</v>
      </c>
      <c r="BA824" s="84" t="str">
        <f t="shared" si="376"/>
        <v/>
      </c>
      <c r="BB824" s="84">
        <f>IFERROR(FIND("Suspensão de abastecimento de água",consulta_completa__11[[#This Row],[13 - Ocorrências/Ambientes Atingidos]]),0)</f>
        <v>0</v>
      </c>
      <c r="BC824" s="85" t="str">
        <f t="shared" si="404"/>
        <v/>
      </c>
      <c r="BD824" s="84">
        <f>IFERROR(FIND("Rio/córrego",consulta_completa__11[[#This Row],[13 - Ocorrências/Ambientes Atingidos]]),0)</f>
        <v>0</v>
      </c>
      <c r="BE824" s="85" t="str">
        <f t="shared" si="377"/>
        <v/>
      </c>
      <c r="BF824" s="84">
        <f>IFERROR(FIND("Lago",consulta_completa__11[[#This Row],[13 - Ocorrências/Ambientes Atingidos]]),0)</f>
        <v>0</v>
      </c>
      <c r="BG824" s="85" t="str">
        <f t="shared" si="378"/>
        <v/>
      </c>
      <c r="BH824" s="84">
        <f>IFERROR(FIND("Mar",consulta_completa__11[[#This Row],[13 - Ocorrências/Ambientes Atingidos]]),0)</f>
        <v>0</v>
      </c>
      <c r="BI824" s="85" t="str">
        <f t="shared" si="379"/>
        <v/>
      </c>
      <c r="BJ824" s="84">
        <f>IFERROR(FIND("Praia",consulta_completa__11[[#This Row],[13 - Ocorrências/Ambientes Atingidos]]),0)</f>
        <v>0</v>
      </c>
      <c r="BK824" s="85" t="str">
        <f t="shared" si="380"/>
        <v/>
      </c>
      <c r="BL824" s="84">
        <f>IFERROR(FIND("Solo",consulta_completa__11[[#This Row],[13 - Ocorrências/Ambientes Atingidos]]),0)</f>
        <v>0</v>
      </c>
      <c r="BM824" s="85" t="str">
        <f t="shared" si="381"/>
        <v/>
      </c>
      <c r="BN824" s="84">
        <f>IFERROR(FIND("Águas subterrâneas",consulta_completa__11[[#This Row],[13 - Ocorrências/Ambientes Atingidos]]),0)</f>
        <v>0</v>
      </c>
      <c r="BO824" s="85" t="str">
        <f t="shared" si="382"/>
        <v/>
      </c>
      <c r="BP824" s="84">
        <f>IFERROR(FIND("Atmosfera",consulta_completa__11[[#This Row],[13 - Ocorrências/Ambientes Atingidos]]),0)</f>
        <v>0</v>
      </c>
      <c r="BQ824" s="85" t="str">
        <f t="shared" si="383"/>
        <v/>
      </c>
      <c r="BR824" s="84">
        <f>IFERROR(FIND("Flora",consulta_completa__11[[#This Row],[13 - Ocorrências/Ambientes Atingidos]]),0)</f>
        <v>0</v>
      </c>
      <c r="BS824" s="85" t="str">
        <f t="shared" si="384"/>
        <v/>
      </c>
      <c r="BT824" s="84">
        <f>IFERROR(FIND("Fauna",consulta_completa__11[[#This Row],[13 - Ocorrências/Ambientes Atingidos]]),0)</f>
        <v>0</v>
      </c>
      <c r="BU824" s="85" t="str">
        <f t="shared" si="385"/>
        <v/>
      </c>
      <c r="BV824" s="84">
        <f>IFERROR(FIND("UC federal",consulta_completa__11[[#This Row],[13 - Ocorrências/Ambientes Atingidos]]),0)</f>
        <v>0</v>
      </c>
      <c r="BW824" s="85" t="str">
        <f t="shared" si="386"/>
        <v/>
      </c>
      <c r="BX824" s="84">
        <f>IFERROR(FIND("UC estadual/municipal",consulta_completa__11[[#This Row],[13 - Ocorrências/Ambientes Atingidos]]),0)</f>
        <v>0</v>
      </c>
      <c r="BY824" s="85" t="str">
        <f t="shared" si="387"/>
        <v/>
      </c>
      <c r="BZ824" s="84">
        <f>IFERROR(FIND("Outro(s)",consulta_completa__11[[#This Row],[13 - Ocorrências/Ambientes Atingidos]]),0)</f>
        <v>0</v>
      </c>
      <c r="CA824" s="85" t="str">
        <f t="shared" si="388"/>
        <v/>
      </c>
      <c r="CB824" s="84">
        <f>IFERROR(FIND("Sem dano",consulta_completa__11[[#This Row],[13 - Ocorrências/Ambientes Atingidos]]),0)</f>
        <v>0</v>
      </c>
      <c r="CC824" s="85" t="str">
        <f t="shared" si="389"/>
        <v/>
      </c>
      <c r="CD824" s="84" t="e">
        <f>IF(consulta_completa__11[[#This Row],[13 - Ocorrências/Ambientes Atingidos]]="","X","")</f>
        <v>#VALUE!</v>
      </c>
      <c r="CE824" s="86">
        <f>IFERROR(FIND("IBAMA",consulta_completa__11[[#This Row],[14 - Inst. Atuando no Local]]),0)</f>
        <v>0</v>
      </c>
      <c r="CF824" s="86" t="str">
        <f t="shared" si="390"/>
        <v/>
      </c>
      <c r="CG824" s="86">
        <f>IFERROR(FIND("OEMA",consulta_completa__11[[#This Row],[14 - Inst. Atuando no Local]]),0)</f>
        <v>0</v>
      </c>
      <c r="CH824" s="86" t="str">
        <f t="shared" si="391"/>
        <v/>
      </c>
      <c r="CI824" s="86">
        <f>IFERROR(FIND("DEFESA CIVIL",consulta_completa__11[[#This Row],[14 - Inst. Atuando no Local]]),0)</f>
        <v>0</v>
      </c>
      <c r="CJ824" s="86" t="str">
        <f t="shared" si="392"/>
        <v/>
      </c>
      <c r="CK824" s="86">
        <f>IFERROR(FIND("CORPO DE BOMBEIROS",consulta_completa__11[[#This Row],[14 - Inst. Atuando no Local]]),0)</f>
        <v>0</v>
      </c>
      <c r="CL824" s="86" t="str">
        <f t="shared" si="393"/>
        <v/>
      </c>
      <c r="CM824" s="86">
        <f>IFERROR(FIND("POLÍCIA RODOVIÁRIA",consulta_completa__11[[#This Row],[14 - Inst. Atuando no Local]]),0)</f>
        <v>0</v>
      </c>
      <c r="CN824" s="86" t="str">
        <f t="shared" si="394"/>
        <v/>
      </c>
      <c r="CO824" s="86">
        <f>IFERROR(FIND("POLÍCIA MILITAR",consulta_completa__11[[#This Row],[14 - Inst. Atuando no Local]]),0)</f>
        <v>0</v>
      </c>
      <c r="CP824" s="86" t="str">
        <f t="shared" si="395"/>
        <v/>
      </c>
      <c r="CQ824" s="86">
        <f>IFERROR(FIND("POLÍCIA CIVIL",consulta_completa__11[[#This Row],[14 - Inst. Atuando no Local]]),0)</f>
        <v>0</v>
      </c>
      <c r="CR824" s="86" t="str">
        <f t="shared" si="396"/>
        <v/>
      </c>
      <c r="CS824" s="86">
        <f>IFERROR(FIND("MARINHA DO BRASIL",consulta_completa__11[[#This Row],[14 - Inst. Atuando no Local]]),0)</f>
        <v>0</v>
      </c>
      <c r="CT824" s="86" t="str">
        <f t="shared" si="397"/>
        <v/>
      </c>
      <c r="CU824" s="86">
        <f>IFERROR(FIND("EMPRESA ESPECIALIZADA EM ATENDIMENTO",consulta_completa__11[[#This Row],[14 - Inst. Atuando no Local]]),0)</f>
        <v>0</v>
      </c>
      <c r="CV824" s="86" t="str">
        <f t="shared" si="398"/>
        <v/>
      </c>
      <c r="CW824" s="86">
        <f>IFERROR(FIND("IBAMA",consulta_completa__11[[#This Row],[14 - Inst. Atuando no Local]]),0)</f>
        <v>0</v>
      </c>
      <c r="CX824" s="86" t="str">
        <f t="shared" si="399"/>
        <v/>
      </c>
      <c r="CY824" s="86" t="e">
        <f>IF(consulta_completa__11[[#This Row],[14 - Inst. Atuando no Local]]="","X","")</f>
        <v>#VALUE!</v>
      </c>
      <c r="CZ824" s="86">
        <f>IFERROR(FIND("OUTRA (S)",consulta_completa__11[[#This Row],[14 - Inst. Atuando no Local]]),0)</f>
        <v>0</v>
      </c>
      <c r="DA824" s="86" t="str">
        <f t="shared" si="400"/>
        <v/>
      </c>
      <c r="DB824" s="37" t="str">
        <f t="shared" si="401"/>
        <v>Sim</v>
      </c>
      <c r="DC824" s="37" t="str">
        <f t="shared" si="402"/>
        <v>Não</v>
      </c>
      <c r="DD824" s="37" t="str">
        <f t="shared" si="403"/>
        <v>Sim</v>
      </c>
      <c r="DE824" s="89" t="str">
        <f t="shared" si="405"/>
        <v>Sem informação</v>
      </c>
    </row>
    <row r="825" spans="1:109">
      <c r="AX825" s="84">
        <f>IFERROR(FIND("Óbitos/feridos",consulta_completa__11[[#This Row],[13 - Ocorrências/Ambientes Atingidos]]),0)</f>
        <v>0</v>
      </c>
      <c r="AY825" s="85" t="str">
        <f t="shared" si="375"/>
        <v/>
      </c>
      <c r="AZ825" s="84">
        <f>IFERROR(FIND("População afetada/evacuada",consulta_completa__11[[#This Row],[13 - Ocorrências/Ambientes Atingidos]]),0)</f>
        <v>0</v>
      </c>
      <c r="BA825" s="84" t="str">
        <f t="shared" si="376"/>
        <v/>
      </c>
      <c r="BB825" s="84">
        <f>IFERROR(FIND("Suspensão de abastecimento de água",consulta_completa__11[[#This Row],[13 - Ocorrências/Ambientes Atingidos]]),0)</f>
        <v>0</v>
      </c>
      <c r="BC825" s="85" t="str">
        <f t="shared" si="404"/>
        <v/>
      </c>
      <c r="BD825" s="84">
        <f>IFERROR(FIND("Rio/córrego",consulta_completa__11[[#This Row],[13 - Ocorrências/Ambientes Atingidos]]),0)</f>
        <v>0</v>
      </c>
      <c r="BE825" s="85" t="str">
        <f t="shared" si="377"/>
        <v/>
      </c>
      <c r="BF825" s="84">
        <f>IFERROR(FIND("Lago",consulta_completa__11[[#This Row],[13 - Ocorrências/Ambientes Atingidos]]),0)</f>
        <v>0</v>
      </c>
      <c r="BG825" s="85" t="str">
        <f t="shared" si="378"/>
        <v/>
      </c>
      <c r="BH825" s="84">
        <f>IFERROR(FIND("Mar",consulta_completa__11[[#This Row],[13 - Ocorrências/Ambientes Atingidos]]),0)</f>
        <v>0</v>
      </c>
      <c r="BI825" s="85" t="str">
        <f t="shared" si="379"/>
        <v/>
      </c>
      <c r="BJ825" s="84">
        <f>IFERROR(FIND("Praia",consulta_completa__11[[#This Row],[13 - Ocorrências/Ambientes Atingidos]]),0)</f>
        <v>0</v>
      </c>
      <c r="BK825" s="85" t="str">
        <f t="shared" si="380"/>
        <v/>
      </c>
      <c r="BL825" s="84">
        <f>IFERROR(FIND("Solo",consulta_completa__11[[#This Row],[13 - Ocorrências/Ambientes Atingidos]]),0)</f>
        <v>0</v>
      </c>
      <c r="BM825" s="85" t="str">
        <f t="shared" si="381"/>
        <v/>
      </c>
      <c r="BN825" s="84">
        <f>IFERROR(FIND("Águas subterrâneas",consulta_completa__11[[#This Row],[13 - Ocorrências/Ambientes Atingidos]]),0)</f>
        <v>0</v>
      </c>
      <c r="BO825" s="85" t="str">
        <f t="shared" si="382"/>
        <v/>
      </c>
      <c r="BP825" s="84">
        <f>IFERROR(FIND("Atmosfera",consulta_completa__11[[#This Row],[13 - Ocorrências/Ambientes Atingidos]]),0)</f>
        <v>0</v>
      </c>
      <c r="BQ825" s="85" t="str">
        <f t="shared" si="383"/>
        <v/>
      </c>
      <c r="BR825" s="84">
        <f>IFERROR(FIND("Flora",consulta_completa__11[[#This Row],[13 - Ocorrências/Ambientes Atingidos]]),0)</f>
        <v>0</v>
      </c>
      <c r="BS825" s="85" t="str">
        <f t="shared" si="384"/>
        <v/>
      </c>
      <c r="BT825" s="84">
        <f>IFERROR(FIND("Fauna",consulta_completa__11[[#This Row],[13 - Ocorrências/Ambientes Atingidos]]),0)</f>
        <v>0</v>
      </c>
      <c r="BU825" s="85" t="str">
        <f t="shared" si="385"/>
        <v/>
      </c>
      <c r="BV825" s="84">
        <f>IFERROR(FIND("UC federal",consulta_completa__11[[#This Row],[13 - Ocorrências/Ambientes Atingidos]]),0)</f>
        <v>0</v>
      </c>
      <c r="BW825" s="85" t="str">
        <f t="shared" si="386"/>
        <v/>
      </c>
      <c r="BX825" s="84">
        <f>IFERROR(FIND("UC estadual/municipal",consulta_completa__11[[#This Row],[13 - Ocorrências/Ambientes Atingidos]]),0)</f>
        <v>0</v>
      </c>
      <c r="BY825" s="85" t="str">
        <f t="shared" si="387"/>
        <v/>
      </c>
      <c r="BZ825" s="84">
        <f>IFERROR(FIND("Outro(s)",consulta_completa__11[[#This Row],[13 - Ocorrências/Ambientes Atingidos]]),0)</f>
        <v>0</v>
      </c>
      <c r="CA825" s="85" t="str">
        <f t="shared" si="388"/>
        <v/>
      </c>
      <c r="CB825" s="84">
        <f>IFERROR(FIND("Sem dano",consulta_completa__11[[#This Row],[13 - Ocorrências/Ambientes Atingidos]]),0)</f>
        <v>0</v>
      </c>
      <c r="CC825" s="85" t="str">
        <f t="shared" si="389"/>
        <v/>
      </c>
      <c r="CD825" s="84" t="e">
        <f>IF(consulta_completa__11[[#This Row],[13 - Ocorrências/Ambientes Atingidos]]="","X","")</f>
        <v>#VALUE!</v>
      </c>
      <c r="CE825" s="86">
        <f>IFERROR(FIND("IBAMA",consulta_completa__11[[#This Row],[14 - Inst. Atuando no Local]]),0)</f>
        <v>0</v>
      </c>
      <c r="CF825" s="86" t="str">
        <f t="shared" si="390"/>
        <v/>
      </c>
      <c r="CG825" s="86">
        <f>IFERROR(FIND("OEMA",consulta_completa__11[[#This Row],[14 - Inst. Atuando no Local]]),0)</f>
        <v>0</v>
      </c>
      <c r="CH825" s="86" t="str">
        <f t="shared" si="391"/>
        <v/>
      </c>
      <c r="CI825" s="86">
        <f>IFERROR(FIND("DEFESA CIVIL",consulta_completa__11[[#This Row],[14 - Inst. Atuando no Local]]),0)</f>
        <v>0</v>
      </c>
      <c r="CJ825" s="86" t="str">
        <f t="shared" si="392"/>
        <v/>
      </c>
      <c r="CK825" s="86">
        <f>IFERROR(FIND("CORPO DE BOMBEIROS",consulta_completa__11[[#This Row],[14 - Inst. Atuando no Local]]),0)</f>
        <v>0</v>
      </c>
      <c r="CL825" s="86" t="str">
        <f t="shared" si="393"/>
        <v/>
      </c>
      <c r="CM825" s="86">
        <f>IFERROR(FIND("POLÍCIA RODOVIÁRIA",consulta_completa__11[[#This Row],[14 - Inst. Atuando no Local]]),0)</f>
        <v>0</v>
      </c>
      <c r="CN825" s="86" t="str">
        <f t="shared" si="394"/>
        <v/>
      </c>
      <c r="CO825" s="86">
        <f>IFERROR(FIND("POLÍCIA MILITAR",consulta_completa__11[[#This Row],[14 - Inst. Atuando no Local]]),0)</f>
        <v>0</v>
      </c>
      <c r="CP825" s="86" t="str">
        <f t="shared" si="395"/>
        <v/>
      </c>
      <c r="CQ825" s="86">
        <f>IFERROR(FIND("POLÍCIA CIVIL",consulta_completa__11[[#This Row],[14 - Inst. Atuando no Local]]),0)</f>
        <v>0</v>
      </c>
      <c r="CR825" s="86" t="str">
        <f t="shared" si="396"/>
        <v/>
      </c>
      <c r="CS825" s="86">
        <f>IFERROR(FIND("MARINHA DO BRASIL",consulta_completa__11[[#This Row],[14 - Inst. Atuando no Local]]),0)</f>
        <v>0</v>
      </c>
      <c r="CT825" s="86" t="str">
        <f t="shared" si="397"/>
        <v/>
      </c>
      <c r="CU825" s="86">
        <f>IFERROR(FIND("EMPRESA ESPECIALIZADA EM ATENDIMENTO",consulta_completa__11[[#This Row],[14 - Inst. Atuando no Local]]),0)</f>
        <v>0</v>
      </c>
      <c r="CV825" s="86" t="str">
        <f t="shared" si="398"/>
        <v/>
      </c>
      <c r="CW825" s="86">
        <f>IFERROR(FIND("IBAMA",consulta_completa__11[[#This Row],[14 - Inst. Atuando no Local]]),0)</f>
        <v>0</v>
      </c>
      <c r="CX825" s="86" t="str">
        <f t="shared" si="399"/>
        <v/>
      </c>
      <c r="CY825" s="86" t="e">
        <f>IF(consulta_completa__11[[#This Row],[14 - Inst. Atuando no Local]]="","X","")</f>
        <v>#VALUE!</v>
      </c>
      <c r="CZ825" s="86">
        <f>IFERROR(FIND("OUTRA (S)",consulta_completa__11[[#This Row],[14 - Inst. Atuando no Local]]),0)</f>
        <v>0</v>
      </c>
      <c r="DA825" s="86" t="str">
        <f t="shared" si="400"/>
        <v/>
      </c>
      <c r="DB825" s="37" t="str">
        <f t="shared" si="401"/>
        <v>Sim</v>
      </c>
      <c r="DC825" s="37" t="str">
        <f t="shared" si="402"/>
        <v>Não</v>
      </c>
      <c r="DD825" s="37" t="str">
        <f t="shared" si="403"/>
        <v>Sim</v>
      </c>
      <c r="DE825" s="89" t="str">
        <f t="shared" si="405"/>
        <v>Sem informação</v>
      </c>
    </row>
    <row r="826" spans="1:109">
      <c r="AX826" s="84">
        <f>IFERROR(FIND("Óbitos/feridos",consulta_completa__11[[#This Row],[13 - Ocorrências/Ambientes Atingidos]]),0)</f>
        <v>0</v>
      </c>
      <c r="AY826" s="85" t="str">
        <f t="shared" si="375"/>
        <v/>
      </c>
      <c r="AZ826" s="84">
        <f>IFERROR(FIND("População afetada/evacuada",consulta_completa__11[[#This Row],[13 - Ocorrências/Ambientes Atingidos]]),0)</f>
        <v>0</v>
      </c>
      <c r="BA826" s="84" t="str">
        <f t="shared" si="376"/>
        <v/>
      </c>
      <c r="BB826" s="84">
        <f>IFERROR(FIND("Suspensão de abastecimento de água",consulta_completa__11[[#This Row],[13 - Ocorrências/Ambientes Atingidos]]),0)</f>
        <v>0</v>
      </c>
      <c r="BC826" s="85" t="str">
        <f t="shared" si="404"/>
        <v/>
      </c>
      <c r="BD826" s="84">
        <f>IFERROR(FIND("Rio/córrego",consulta_completa__11[[#This Row],[13 - Ocorrências/Ambientes Atingidos]]),0)</f>
        <v>0</v>
      </c>
      <c r="BE826" s="85" t="str">
        <f t="shared" si="377"/>
        <v/>
      </c>
      <c r="BF826" s="84">
        <f>IFERROR(FIND("Lago",consulta_completa__11[[#This Row],[13 - Ocorrências/Ambientes Atingidos]]),0)</f>
        <v>0</v>
      </c>
      <c r="BG826" s="85" t="str">
        <f t="shared" si="378"/>
        <v/>
      </c>
      <c r="BH826" s="84">
        <f>IFERROR(FIND("Mar",consulta_completa__11[[#This Row],[13 - Ocorrências/Ambientes Atingidos]]),0)</f>
        <v>0</v>
      </c>
      <c r="BI826" s="85" t="str">
        <f t="shared" si="379"/>
        <v/>
      </c>
      <c r="BJ826" s="84">
        <f>IFERROR(FIND("Praia",consulta_completa__11[[#This Row],[13 - Ocorrências/Ambientes Atingidos]]),0)</f>
        <v>0</v>
      </c>
      <c r="BK826" s="85" t="str">
        <f t="shared" si="380"/>
        <v/>
      </c>
      <c r="BL826" s="84">
        <f>IFERROR(FIND("Solo",consulta_completa__11[[#This Row],[13 - Ocorrências/Ambientes Atingidos]]),0)</f>
        <v>0</v>
      </c>
      <c r="BM826" s="85" t="str">
        <f t="shared" si="381"/>
        <v/>
      </c>
      <c r="BN826" s="84">
        <f>IFERROR(FIND("Águas subterrâneas",consulta_completa__11[[#This Row],[13 - Ocorrências/Ambientes Atingidos]]),0)</f>
        <v>0</v>
      </c>
      <c r="BO826" s="85" t="str">
        <f t="shared" si="382"/>
        <v/>
      </c>
      <c r="BP826" s="84">
        <f>IFERROR(FIND("Atmosfera",consulta_completa__11[[#This Row],[13 - Ocorrências/Ambientes Atingidos]]),0)</f>
        <v>0</v>
      </c>
      <c r="BQ826" s="85" t="str">
        <f t="shared" si="383"/>
        <v/>
      </c>
      <c r="BR826" s="84">
        <f>IFERROR(FIND("Flora",consulta_completa__11[[#This Row],[13 - Ocorrências/Ambientes Atingidos]]),0)</f>
        <v>0</v>
      </c>
      <c r="BS826" s="85" t="str">
        <f t="shared" si="384"/>
        <v/>
      </c>
      <c r="BT826" s="84">
        <f>IFERROR(FIND("Fauna",consulta_completa__11[[#This Row],[13 - Ocorrências/Ambientes Atingidos]]),0)</f>
        <v>0</v>
      </c>
      <c r="BU826" s="85" t="str">
        <f t="shared" si="385"/>
        <v/>
      </c>
      <c r="BV826" s="84">
        <f>IFERROR(FIND("UC federal",consulta_completa__11[[#This Row],[13 - Ocorrências/Ambientes Atingidos]]),0)</f>
        <v>0</v>
      </c>
      <c r="BW826" s="85" t="str">
        <f t="shared" si="386"/>
        <v/>
      </c>
      <c r="BX826" s="84">
        <f>IFERROR(FIND("UC estadual/municipal",consulta_completa__11[[#This Row],[13 - Ocorrências/Ambientes Atingidos]]),0)</f>
        <v>0</v>
      </c>
      <c r="BY826" s="85" t="str">
        <f t="shared" si="387"/>
        <v/>
      </c>
      <c r="BZ826" s="84">
        <f>IFERROR(FIND("Outro(s)",consulta_completa__11[[#This Row],[13 - Ocorrências/Ambientes Atingidos]]),0)</f>
        <v>0</v>
      </c>
      <c r="CA826" s="85" t="str">
        <f t="shared" si="388"/>
        <v/>
      </c>
      <c r="CB826" s="84">
        <f>IFERROR(FIND("Sem dano",consulta_completa__11[[#This Row],[13 - Ocorrências/Ambientes Atingidos]]),0)</f>
        <v>0</v>
      </c>
      <c r="CC826" s="85" t="str">
        <f t="shared" si="389"/>
        <v/>
      </c>
      <c r="CD826" s="84" t="e">
        <f>IF(consulta_completa__11[[#This Row],[13 - Ocorrências/Ambientes Atingidos]]="","X","")</f>
        <v>#VALUE!</v>
      </c>
      <c r="CE826" s="86">
        <f>IFERROR(FIND("IBAMA",consulta_completa__11[[#This Row],[14 - Inst. Atuando no Local]]),0)</f>
        <v>0</v>
      </c>
      <c r="CF826" s="86" t="str">
        <f t="shared" si="390"/>
        <v/>
      </c>
      <c r="CG826" s="86">
        <f>IFERROR(FIND("OEMA",consulta_completa__11[[#This Row],[14 - Inst. Atuando no Local]]),0)</f>
        <v>0</v>
      </c>
      <c r="CH826" s="86" t="str">
        <f t="shared" si="391"/>
        <v/>
      </c>
      <c r="CI826" s="86">
        <f>IFERROR(FIND("DEFESA CIVIL",consulta_completa__11[[#This Row],[14 - Inst. Atuando no Local]]),0)</f>
        <v>0</v>
      </c>
      <c r="CJ826" s="86" t="str">
        <f t="shared" si="392"/>
        <v/>
      </c>
      <c r="CK826" s="86">
        <f>IFERROR(FIND("CORPO DE BOMBEIROS",consulta_completa__11[[#This Row],[14 - Inst. Atuando no Local]]),0)</f>
        <v>0</v>
      </c>
      <c r="CL826" s="86" t="str">
        <f t="shared" si="393"/>
        <v/>
      </c>
      <c r="CM826" s="86">
        <f>IFERROR(FIND("POLÍCIA RODOVIÁRIA",consulta_completa__11[[#This Row],[14 - Inst. Atuando no Local]]),0)</f>
        <v>0</v>
      </c>
      <c r="CN826" s="86" t="str">
        <f t="shared" si="394"/>
        <v/>
      </c>
      <c r="CO826" s="86">
        <f>IFERROR(FIND("POLÍCIA MILITAR",consulta_completa__11[[#This Row],[14 - Inst. Atuando no Local]]),0)</f>
        <v>0</v>
      </c>
      <c r="CP826" s="86" t="str">
        <f t="shared" si="395"/>
        <v/>
      </c>
      <c r="CQ826" s="86">
        <f>IFERROR(FIND("POLÍCIA CIVIL",consulta_completa__11[[#This Row],[14 - Inst. Atuando no Local]]),0)</f>
        <v>0</v>
      </c>
      <c r="CR826" s="86" t="str">
        <f t="shared" si="396"/>
        <v/>
      </c>
      <c r="CS826" s="86">
        <f>IFERROR(FIND("MARINHA DO BRASIL",consulta_completa__11[[#This Row],[14 - Inst. Atuando no Local]]),0)</f>
        <v>0</v>
      </c>
      <c r="CT826" s="86" t="str">
        <f t="shared" si="397"/>
        <v/>
      </c>
      <c r="CU826" s="86">
        <f>IFERROR(FIND("EMPRESA ESPECIALIZADA EM ATENDIMENTO",consulta_completa__11[[#This Row],[14 - Inst. Atuando no Local]]),0)</f>
        <v>0</v>
      </c>
      <c r="CV826" s="86" t="str">
        <f t="shared" si="398"/>
        <v/>
      </c>
      <c r="CW826" s="86">
        <f>IFERROR(FIND("IBAMA",consulta_completa__11[[#This Row],[14 - Inst. Atuando no Local]]),0)</f>
        <v>0</v>
      </c>
      <c r="CX826" s="86" t="str">
        <f t="shared" si="399"/>
        <v/>
      </c>
      <c r="CY826" s="86" t="e">
        <f>IF(consulta_completa__11[[#This Row],[14 - Inst. Atuando no Local]]="","X","")</f>
        <v>#VALUE!</v>
      </c>
      <c r="CZ826" s="86">
        <f>IFERROR(FIND("OUTRA (S)",consulta_completa__11[[#This Row],[14 - Inst. Atuando no Local]]),0)</f>
        <v>0</v>
      </c>
      <c r="DA826" s="86" t="str">
        <f t="shared" si="400"/>
        <v/>
      </c>
      <c r="DB826" s="37" t="str">
        <f t="shared" si="401"/>
        <v>Sim</v>
      </c>
      <c r="DC826" s="37" t="str">
        <f t="shared" si="402"/>
        <v>Não</v>
      </c>
      <c r="DD826" s="37" t="str">
        <f t="shared" si="403"/>
        <v>Sim</v>
      </c>
      <c r="DE826" s="89" t="str">
        <f t="shared" si="405"/>
        <v>Sem informação</v>
      </c>
    </row>
    <row r="827" spans="1:109">
      <c r="AX827" s="84">
        <f>IFERROR(FIND("Óbitos/feridos",consulta_completa__11[[#This Row],[13 - Ocorrências/Ambientes Atingidos]]),0)</f>
        <v>0</v>
      </c>
      <c r="AY827" s="85" t="str">
        <f t="shared" si="375"/>
        <v/>
      </c>
      <c r="AZ827" s="84">
        <f>IFERROR(FIND("População afetada/evacuada",consulta_completa__11[[#This Row],[13 - Ocorrências/Ambientes Atingidos]]),0)</f>
        <v>0</v>
      </c>
      <c r="BA827" s="84" t="str">
        <f t="shared" si="376"/>
        <v/>
      </c>
      <c r="BB827" s="84">
        <f>IFERROR(FIND("Suspensão de abastecimento de água",consulta_completa__11[[#This Row],[13 - Ocorrências/Ambientes Atingidos]]),0)</f>
        <v>0</v>
      </c>
      <c r="BC827" s="85" t="str">
        <f t="shared" si="404"/>
        <v/>
      </c>
      <c r="BD827" s="84">
        <f>IFERROR(FIND("Rio/córrego",consulta_completa__11[[#This Row],[13 - Ocorrências/Ambientes Atingidos]]),0)</f>
        <v>0</v>
      </c>
      <c r="BE827" s="85" t="str">
        <f t="shared" si="377"/>
        <v/>
      </c>
      <c r="BF827" s="84">
        <f>IFERROR(FIND("Lago",consulta_completa__11[[#This Row],[13 - Ocorrências/Ambientes Atingidos]]),0)</f>
        <v>0</v>
      </c>
      <c r="BG827" s="85" t="str">
        <f t="shared" si="378"/>
        <v/>
      </c>
      <c r="BH827" s="84">
        <f>IFERROR(FIND("Mar",consulta_completa__11[[#This Row],[13 - Ocorrências/Ambientes Atingidos]]),0)</f>
        <v>0</v>
      </c>
      <c r="BI827" s="85" t="str">
        <f t="shared" si="379"/>
        <v/>
      </c>
      <c r="BJ827" s="84">
        <f>IFERROR(FIND("Praia",consulta_completa__11[[#This Row],[13 - Ocorrências/Ambientes Atingidos]]),0)</f>
        <v>0</v>
      </c>
      <c r="BK827" s="85" t="str">
        <f t="shared" si="380"/>
        <v/>
      </c>
      <c r="BL827" s="84">
        <f>IFERROR(FIND("Solo",consulta_completa__11[[#This Row],[13 - Ocorrências/Ambientes Atingidos]]),0)</f>
        <v>0</v>
      </c>
      <c r="BM827" s="85" t="str">
        <f t="shared" si="381"/>
        <v/>
      </c>
      <c r="BN827" s="84">
        <f>IFERROR(FIND("Águas subterrâneas",consulta_completa__11[[#This Row],[13 - Ocorrências/Ambientes Atingidos]]),0)</f>
        <v>0</v>
      </c>
      <c r="BO827" s="85" t="str">
        <f t="shared" si="382"/>
        <v/>
      </c>
      <c r="BP827" s="84">
        <f>IFERROR(FIND("Atmosfera",consulta_completa__11[[#This Row],[13 - Ocorrências/Ambientes Atingidos]]),0)</f>
        <v>0</v>
      </c>
      <c r="BQ827" s="85" t="str">
        <f t="shared" si="383"/>
        <v/>
      </c>
      <c r="BR827" s="84">
        <f>IFERROR(FIND("Flora",consulta_completa__11[[#This Row],[13 - Ocorrências/Ambientes Atingidos]]),0)</f>
        <v>0</v>
      </c>
      <c r="BS827" s="85" t="str">
        <f t="shared" si="384"/>
        <v/>
      </c>
      <c r="BT827" s="84">
        <f>IFERROR(FIND("Fauna",consulta_completa__11[[#This Row],[13 - Ocorrências/Ambientes Atingidos]]),0)</f>
        <v>0</v>
      </c>
      <c r="BU827" s="85" t="str">
        <f t="shared" si="385"/>
        <v/>
      </c>
      <c r="BV827" s="84">
        <f>IFERROR(FIND("UC federal",consulta_completa__11[[#This Row],[13 - Ocorrências/Ambientes Atingidos]]),0)</f>
        <v>0</v>
      </c>
      <c r="BW827" s="85" t="str">
        <f t="shared" si="386"/>
        <v/>
      </c>
      <c r="BX827" s="84">
        <f>IFERROR(FIND("UC estadual/municipal",consulta_completa__11[[#This Row],[13 - Ocorrências/Ambientes Atingidos]]),0)</f>
        <v>0</v>
      </c>
      <c r="BY827" s="85" t="str">
        <f t="shared" si="387"/>
        <v/>
      </c>
      <c r="BZ827" s="84">
        <f>IFERROR(FIND("Outro(s)",consulta_completa__11[[#This Row],[13 - Ocorrências/Ambientes Atingidos]]),0)</f>
        <v>0</v>
      </c>
      <c r="CA827" s="85" t="str">
        <f t="shared" si="388"/>
        <v/>
      </c>
      <c r="CB827" s="84">
        <f>IFERROR(FIND("Sem dano",consulta_completa__11[[#This Row],[13 - Ocorrências/Ambientes Atingidos]]),0)</f>
        <v>0</v>
      </c>
      <c r="CC827" s="85" t="str">
        <f t="shared" si="389"/>
        <v/>
      </c>
      <c r="CD827" s="84" t="e">
        <f>IF(consulta_completa__11[[#This Row],[13 - Ocorrências/Ambientes Atingidos]]="","X","")</f>
        <v>#VALUE!</v>
      </c>
      <c r="CE827" s="86">
        <f>IFERROR(FIND("IBAMA",consulta_completa__11[[#This Row],[14 - Inst. Atuando no Local]]),0)</f>
        <v>0</v>
      </c>
      <c r="CF827" s="86" t="str">
        <f t="shared" si="390"/>
        <v/>
      </c>
      <c r="CG827" s="86">
        <f>IFERROR(FIND("OEMA",consulta_completa__11[[#This Row],[14 - Inst. Atuando no Local]]),0)</f>
        <v>0</v>
      </c>
      <c r="CH827" s="86" t="str">
        <f t="shared" si="391"/>
        <v/>
      </c>
      <c r="CI827" s="86">
        <f>IFERROR(FIND("DEFESA CIVIL",consulta_completa__11[[#This Row],[14 - Inst. Atuando no Local]]),0)</f>
        <v>0</v>
      </c>
      <c r="CJ827" s="86" t="str">
        <f t="shared" si="392"/>
        <v/>
      </c>
      <c r="CK827" s="86">
        <f>IFERROR(FIND("CORPO DE BOMBEIROS",consulta_completa__11[[#This Row],[14 - Inst. Atuando no Local]]),0)</f>
        <v>0</v>
      </c>
      <c r="CL827" s="86" t="str">
        <f t="shared" si="393"/>
        <v/>
      </c>
      <c r="CM827" s="86">
        <f>IFERROR(FIND("POLÍCIA RODOVIÁRIA",consulta_completa__11[[#This Row],[14 - Inst. Atuando no Local]]),0)</f>
        <v>0</v>
      </c>
      <c r="CN827" s="86" t="str">
        <f t="shared" si="394"/>
        <v/>
      </c>
      <c r="CO827" s="86">
        <f>IFERROR(FIND("POLÍCIA MILITAR",consulta_completa__11[[#This Row],[14 - Inst. Atuando no Local]]),0)</f>
        <v>0</v>
      </c>
      <c r="CP827" s="86" t="str">
        <f t="shared" si="395"/>
        <v/>
      </c>
      <c r="CQ827" s="86">
        <f>IFERROR(FIND("POLÍCIA CIVIL",consulta_completa__11[[#This Row],[14 - Inst. Atuando no Local]]),0)</f>
        <v>0</v>
      </c>
      <c r="CR827" s="86" t="str">
        <f t="shared" si="396"/>
        <v/>
      </c>
      <c r="CS827" s="86">
        <f>IFERROR(FIND("MARINHA DO BRASIL",consulta_completa__11[[#This Row],[14 - Inst. Atuando no Local]]),0)</f>
        <v>0</v>
      </c>
      <c r="CT827" s="86" t="str">
        <f t="shared" si="397"/>
        <v/>
      </c>
      <c r="CU827" s="86">
        <f>IFERROR(FIND("EMPRESA ESPECIALIZADA EM ATENDIMENTO",consulta_completa__11[[#This Row],[14 - Inst. Atuando no Local]]),0)</f>
        <v>0</v>
      </c>
      <c r="CV827" s="86" t="str">
        <f t="shared" si="398"/>
        <v/>
      </c>
      <c r="CW827" s="86">
        <f>IFERROR(FIND("IBAMA",consulta_completa__11[[#This Row],[14 - Inst. Atuando no Local]]),0)</f>
        <v>0</v>
      </c>
      <c r="CX827" s="86" t="str">
        <f t="shared" si="399"/>
        <v/>
      </c>
      <c r="CY827" s="86" t="e">
        <f>IF(consulta_completa__11[[#This Row],[14 - Inst. Atuando no Local]]="","X","")</f>
        <v>#VALUE!</v>
      </c>
      <c r="CZ827" s="86">
        <f>IFERROR(FIND("OUTRA (S)",consulta_completa__11[[#This Row],[14 - Inst. Atuando no Local]]),0)</f>
        <v>0</v>
      </c>
      <c r="DA827" s="86" t="str">
        <f t="shared" si="400"/>
        <v/>
      </c>
      <c r="DB827" s="37" t="str">
        <f t="shared" si="401"/>
        <v>Sim</v>
      </c>
      <c r="DC827" s="37" t="str">
        <f t="shared" si="402"/>
        <v>Não</v>
      </c>
      <c r="DD827" s="37" t="str">
        <f t="shared" si="403"/>
        <v>Sim</v>
      </c>
      <c r="DE827" s="89" t="str">
        <f t="shared" si="405"/>
        <v>Sem informação</v>
      </c>
    </row>
    <row r="828" spans="1:109">
      <c r="AX828" s="84">
        <f>IFERROR(FIND("Óbitos/feridos",consulta_completa__11[[#This Row],[13 - Ocorrências/Ambientes Atingidos]]),0)</f>
        <v>0</v>
      </c>
      <c r="AY828" s="85" t="str">
        <f t="shared" si="375"/>
        <v/>
      </c>
      <c r="AZ828" s="84">
        <f>IFERROR(FIND("População afetada/evacuada",consulta_completa__11[[#This Row],[13 - Ocorrências/Ambientes Atingidos]]),0)</f>
        <v>0</v>
      </c>
      <c r="BA828" s="84" t="str">
        <f t="shared" si="376"/>
        <v/>
      </c>
      <c r="BB828" s="84">
        <f>IFERROR(FIND("Suspensão de abastecimento de água",consulta_completa__11[[#This Row],[13 - Ocorrências/Ambientes Atingidos]]),0)</f>
        <v>0</v>
      </c>
      <c r="BC828" s="85" t="str">
        <f t="shared" si="404"/>
        <v/>
      </c>
      <c r="BD828" s="84">
        <f>IFERROR(FIND("Rio/córrego",consulta_completa__11[[#This Row],[13 - Ocorrências/Ambientes Atingidos]]),0)</f>
        <v>0</v>
      </c>
      <c r="BE828" s="85" t="str">
        <f t="shared" si="377"/>
        <v/>
      </c>
      <c r="BF828" s="84">
        <f>IFERROR(FIND("Lago",consulta_completa__11[[#This Row],[13 - Ocorrências/Ambientes Atingidos]]),0)</f>
        <v>0</v>
      </c>
      <c r="BG828" s="85" t="str">
        <f t="shared" si="378"/>
        <v/>
      </c>
      <c r="BH828" s="84">
        <f>IFERROR(FIND("Mar",consulta_completa__11[[#This Row],[13 - Ocorrências/Ambientes Atingidos]]),0)</f>
        <v>0</v>
      </c>
      <c r="BI828" s="85" t="str">
        <f t="shared" si="379"/>
        <v/>
      </c>
      <c r="BJ828" s="84">
        <f>IFERROR(FIND("Praia",consulta_completa__11[[#This Row],[13 - Ocorrências/Ambientes Atingidos]]),0)</f>
        <v>0</v>
      </c>
      <c r="BK828" s="85" t="str">
        <f t="shared" si="380"/>
        <v/>
      </c>
      <c r="BL828" s="84">
        <f>IFERROR(FIND("Solo",consulta_completa__11[[#This Row],[13 - Ocorrências/Ambientes Atingidos]]),0)</f>
        <v>0</v>
      </c>
      <c r="BM828" s="85" t="str">
        <f t="shared" si="381"/>
        <v/>
      </c>
      <c r="BN828" s="84">
        <f>IFERROR(FIND("Águas subterrâneas",consulta_completa__11[[#This Row],[13 - Ocorrências/Ambientes Atingidos]]),0)</f>
        <v>0</v>
      </c>
      <c r="BO828" s="85" t="str">
        <f t="shared" si="382"/>
        <v/>
      </c>
      <c r="BP828" s="84">
        <f>IFERROR(FIND("Atmosfera",consulta_completa__11[[#This Row],[13 - Ocorrências/Ambientes Atingidos]]),0)</f>
        <v>0</v>
      </c>
      <c r="BQ828" s="85" t="str">
        <f t="shared" si="383"/>
        <v/>
      </c>
      <c r="BR828" s="84">
        <f>IFERROR(FIND("Flora",consulta_completa__11[[#This Row],[13 - Ocorrências/Ambientes Atingidos]]),0)</f>
        <v>0</v>
      </c>
      <c r="BS828" s="85" t="str">
        <f t="shared" si="384"/>
        <v/>
      </c>
      <c r="BT828" s="84">
        <f>IFERROR(FIND("Fauna",consulta_completa__11[[#This Row],[13 - Ocorrências/Ambientes Atingidos]]),0)</f>
        <v>0</v>
      </c>
      <c r="BU828" s="85" t="str">
        <f t="shared" si="385"/>
        <v/>
      </c>
      <c r="BV828" s="84">
        <f>IFERROR(FIND("UC federal",consulta_completa__11[[#This Row],[13 - Ocorrências/Ambientes Atingidos]]),0)</f>
        <v>0</v>
      </c>
      <c r="BW828" s="85" t="str">
        <f t="shared" si="386"/>
        <v/>
      </c>
      <c r="BX828" s="84">
        <f>IFERROR(FIND("UC estadual/municipal",consulta_completa__11[[#This Row],[13 - Ocorrências/Ambientes Atingidos]]),0)</f>
        <v>0</v>
      </c>
      <c r="BY828" s="85" t="str">
        <f t="shared" si="387"/>
        <v/>
      </c>
      <c r="BZ828" s="84">
        <f>IFERROR(FIND("Outro(s)",consulta_completa__11[[#This Row],[13 - Ocorrências/Ambientes Atingidos]]),0)</f>
        <v>0</v>
      </c>
      <c r="CA828" s="85" t="str">
        <f t="shared" si="388"/>
        <v/>
      </c>
      <c r="CB828" s="84">
        <f>IFERROR(FIND("Sem dano",consulta_completa__11[[#This Row],[13 - Ocorrências/Ambientes Atingidos]]),0)</f>
        <v>0</v>
      </c>
      <c r="CC828" s="85" t="str">
        <f t="shared" si="389"/>
        <v/>
      </c>
      <c r="CD828" s="84" t="e">
        <f>IF(consulta_completa__11[[#This Row],[13 - Ocorrências/Ambientes Atingidos]]="","X","")</f>
        <v>#VALUE!</v>
      </c>
      <c r="CE828" s="86">
        <f>IFERROR(FIND("IBAMA",consulta_completa__11[[#This Row],[14 - Inst. Atuando no Local]]),0)</f>
        <v>0</v>
      </c>
      <c r="CF828" s="86" t="str">
        <f t="shared" si="390"/>
        <v/>
      </c>
      <c r="CG828" s="86">
        <f>IFERROR(FIND("OEMA",consulta_completa__11[[#This Row],[14 - Inst. Atuando no Local]]),0)</f>
        <v>0</v>
      </c>
      <c r="CH828" s="86" t="str">
        <f t="shared" si="391"/>
        <v/>
      </c>
      <c r="CI828" s="86">
        <f>IFERROR(FIND("DEFESA CIVIL",consulta_completa__11[[#This Row],[14 - Inst. Atuando no Local]]),0)</f>
        <v>0</v>
      </c>
      <c r="CJ828" s="86" t="str">
        <f t="shared" si="392"/>
        <v/>
      </c>
      <c r="CK828" s="86">
        <f>IFERROR(FIND("CORPO DE BOMBEIROS",consulta_completa__11[[#This Row],[14 - Inst. Atuando no Local]]),0)</f>
        <v>0</v>
      </c>
      <c r="CL828" s="86" t="str">
        <f t="shared" si="393"/>
        <v/>
      </c>
      <c r="CM828" s="86">
        <f>IFERROR(FIND("POLÍCIA RODOVIÁRIA",consulta_completa__11[[#This Row],[14 - Inst. Atuando no Local]]),0)</f>
        <v>0</v>
      </c>
      <c r="CN828" s="86" t="str">
        <f t="shared" si="394"/>
        <v/>
      </c>
      <c r="CO828" s="86">
        <f>IFERROR(FIND("POLÍCIA MILITAR",consulta_completa__11[[#This Row],[14 - Inst. Atuando no Local]]),0)</f>
        <v>0</v>
      </c>
      <c r="CP828" s="86" t="str">
        <f t="shared" si="395"/>
        <v/>
      </c>
      <c r="CQ828" s="86">
        <f>IFERROR(FIND("POLÍCIA CIVIL",consulta_completa__11[[#This Row],[14 - Inst. Atuando no Local]]),0)</f>
        <v>0</v>
      </c>
      <c r="CR828" s="86" t="str">
        <f t="shared" si="396"/>
        <v/>
      </c>
      <c r="CS828" s="86">
        <f>IFERROR(FIND("MARINHA DO BRASIL",consulta_completa__11[[#This Row],[14 - Inst. Atuando no Local]]),0)</f>
        <v>0</v>
      </c>
      <c r="CT828" s="86" t="str">
        <f t="shared" si="397"/>
        <v/>
      </c>
      <c r="CU828" s="86">
        <f>IFERROR(FIND("EMPRESA ESPECIALIZADA EM ATENDIMENTO",consulta_completa__11[[#This Row],[14 - Inst. Atuando no Local]]),0)</f>
        <v>0</v>
      </c>
      <c r="CV828" s="86" t="str">
        <f t="shared" si="398"/>
        <v/>
      </c>
      <c r="CW828" s="86">
        <f>IFERROR(FIND("IBAMA",consulta_completa__11[[#This Row],[14 - Inst. Atuando no Local]]),0)</f>
        <v>0</v>
      </c>
      <c r="CX828" s="86" t="str">
        <f t="shared" si="399"/>
        <v/>
      </c>
      <c r="CY828" s="86" t="e">
        <f>IF(consulta_completa__11[[#This Row],[14 - Inst. Atuando no Local]]="","X","")</f>
        <v>#VALUE!</v>
      </c>
      <c r="CZ828" s="86">
        <f>IFERROR(FIND("OUTRA (S)",consulta_completa__11[[#This Row],[14 - Inst. Atuando no Local]]),0)</f>
        <v>0</v>
      </c>
      <c r="DA828" s="86" t="str">
        <f t="shared" si="400"/>
        <v/>
      </c>
      <c r="DB828" s="37" t="str">
        <f t="shared" si="401"/>
        <v>Sim</v>
      </c>
      <c r="DC828" s="37" t="str">
        <f t="shared" si="402"/>
        <v>Não</v>
      </c>
      <c r="DD828" s="37" t="str">
        <f t="shared" si="403"/>
        <v>Sim</v>
      </c>
      <c r="DE828" s="89" t="str">
        <f t="shared" si="405"/>
        <v>Sem informação</v>
      </c>
    </row>
    <row r="829" spans="1:109">
      <c r="AX829" s="84">
        <f>IFERROR(FIND("Óbitos/feridos",consulta_completa__11[[#This Row],[13 - Ocorrências/Ambientes Atingidos]]),0)</f>
        <v>0</v>
      </c>
      <c r="AY829" s="85" t="str">
        <f t="shared" si="375"/>
        <v/>
      </c>
      <c r="AZ829" s="84">
        <f>IFERROR(FIND("População afetada/evacuada",consulta_completa__11[[#This Row],[13 - Ocorrências/Ambientes Atingidos]]),0)</f>
        <v>0</v>
      </c>
      <c r="BA829" s="84" t="str">
        <f t="shared" si="376"/>
        <v/>
      </c>
      <c r="BB829" s="84">
        <f>IFERROR(FIND("Suspensão de abastecimento de água",consulta_completa__11[[#This Row],[13 - Ocorrências/Ambientes Atingidos]]),0)</f>
        <v>0</v>
      </c>
      <c r="BC829" s="85" t="str">
        <f t="shared" si="404"/>
        <v/>
      </c>
      <c r="BD829" s="84">
        <f>IFERROR(FIND("Rio/córrego",consulta_completa__11[[#This Row],[13 - Ocorrências/Ambientes Atingidos]]),0)</f>
        <v>0</v>
      </c>
      <c r="BE829" s="85" t="str">
        <f t="shared" si="377"/>
        <v/>
      </c>
      <c r="BF829" s="84">
        <f>IFERROR(FIND("Lago",consulta_completa__11[[#This Row],[13 - Ocorrências/Ambientes Atingidos]]),0)</f>
        <v>0</v>
      </c>
      <c r="BG829" s="85" t="str">
        <f t="shared" si="378"/>
        <v/>
      </c>
      <c r="BH829" s="84">
        <f>IFERROR(FIND("Mar",consulta_completa__11[[#This Row],[13 - Ocorrências/Ambientes Atingidos]]),0)</f>
        <v>0</v>
      </c>
      <c r="BI829" s="85" t="str">
        <f t="shared" si="379"/>
        <v/>
      </c>
      <c r="BJ829" s="84">
        <f>IFERROR(FIND("Praia",consulta_completa__11[[#This Row],[13 - Ocorrências/Ambientes Atingidos]]),0)</f>
        <v>0</v>
      </c>
      <c r="BK829" s="85" t="str">
        <f t="shared" si="380"/>
        <v/>
      </c>
      <c r="BL829" s="84">
        <f>IFERROR(FIND("Solo",consulta_completa__11[[#This Row],[13 - Ocorrências/Ambientes Atingidos]]),0)</f>
        <v>0</v>
      </c>
      <c r="BM829" s="85" t="str">
        <f t="shared" si="381"/>
        <v/>
      </c>
      <c r="BN829" s="84">
        <f>IFERROR(FIND("Águas subterrâneas",consulta_completa__11[[#This Row],[13 - Ocorrências/Ambientes Atingidos]]),0)</f>
        <v>0</v>
      </c>
      <c r="BO829" s="85" t="str">
        <f t="shared" si="382"/>
        <v/>
      </c>
      <c r="BP829" s="84">
        <f>IFERROR(FIND("Atmosfera",consulta_completa__11[[#This Row],[13 - Ocorrências/Ambientes Atingidos]]),0)</f>
        <v>0</v>
      </c>
      <c r="BQ829" s="85" t="str">
        <f t="shared" si="383"/>
        <v/>
      </c>
      <c r="BR829" s="84">
        <f>IFERROR(FIND("Flora",consulta_completa__11[[#This Row],[13 - Ocorrências/Ambientes Atingidos]]),0)</f>
        <v>0</v>
      </c>
      <c r="BS829" s="85" t="str">
        <f t="shared" si="384"/>
        <v/>
      </c>
      <c r="BT829" s="84">
        <f>IFERROR(FIND("Fauna",consulta_completa__11[[#This Row],[13 - Ocorrências/Ambientes Atingidos]]),0)</f>
        <v>0</v>
      </c>
      <c r="BU829" s="85" t="str">
        <f t="shared" si="385"/>
        <v/>
      </c>
      <c r="BV829" s="84">
        <f>IFERROR(FIND("UC federal",consulta_completa__11[[#This Row],[13 - Ocorrências/Ambientes Atingidos]]),0)</f>
        <v>0</v>
      </c>
      <c r="BW829" s="85" t="str">
        <f t="shared" si="386"/>
        <v/>
      </c>
      <c r="BX829" s="84">
        <f>IFERROR(FIND("UC estadual/municipal",consulta_completa__11[[#This Row],[13 - Ocorrências/Ambientes Atingidos]]),0)</f>
        <v>0</v>
      </c>
      <c r="BY829" s="85" t="str">
        <f t="shared" si="387"/>
        <v/>
      </c>
      <c r="BZ829" s="84">
        <f>IFERROR(FIND("Outro(s)",consulta_completa__11[[#This Row],[13 - Ocorrências/Ambientes Atingidos]]),0)</f>
        <v>0</v>
      </c>
      <c r="CA829" s="85" t="str">
        <f t="shared" si="388"/>
        <v/>
      </c>
      <c r="CB829" s="84">
        <f>IFERROR(FIND("Sem dano",consulta_completa__11[[#This Row],[13 - Ocorrências/Ambientes Atingidos]]),0)</f>
        <v>0</v>
      </c>
      <c r="CC829" s="85" t="str">
        <f t="shared" si="389"/>
        <v/>
      </c>
      <c r="CD829" s="84" t="e">
        <f>IF(consulta_completa__11[[#This Row],[13 - Ocorrências/Ambientes Atingidos]]="","X","")</f>
        <v>#VALUE!</v>
      </c>
      <c r="CE829" s="86">
        <f>IFERROR(FIND("IBAMA",consulta_completa__11[[#This Row],[14 - Inst. Atuando no Local]]),0)</f>
        <v>0</v>
      </c>
      <c r="CF829" s="86" t="str">
        <f t="shared" si="390"/>
        <v/>
      </c>
      <c r="CG829" s="86">
        <f>IFERROR(FIND("OEMA",consulta_completa__11[[#This Row],[14 - Inst. Atuando no Local]]),0)</f>
        <v>0</v>
      </c>
      <c r="CH829" s="86" t="str">
        <f t="shared" si="391"/>
        <v/>
      </c>
      <c r="CI829" s="86">
        <f>IFERROR(FIND("DEFESA CIVIL",consulta_completa__11[[#This Row],[14 - Inst. Atuando no Local]]),0)</f>
        <v>0</v>
      </c>
      <c r="CJ829" s="86" t="str">
        <f t="shared" si="392"/>
        <v/>
      </c>
      <c r="CK829" s="86">
        <f>IFERROR(FIND("CORPO DE BOMBEIROS",consulta_completa__11[[#This Row],[14 - Inst. Atuando no Local]]),0)</f>
        <v>0</v>
      </c>
      <c r="CL829" s="86" t="str">
        <f t="shared" si="393"/>
        <v/>
      </c>
      <c r="CM829" s="86">
        <f>IFERROR(FIND("POLÍCIA RODOVIÁRIA",consulta_completa__11[[#This Row],[14 - Inst. Atuando no Local]]),0)</f>
        <v>0</v>
      </c>
      <c r="CN829" s="86" t="str">
        <f t="shared" si="394"/>
        <v/>
      </c>
      <c r="CO829" s="86">
        <f>IFERROR(FIND("POLÍCIA MILITAR",consulta_completa__11[[#This Row],[14 - Inst. Atuando no Local]]),0)</f>
        <v>0</v>
      </c>
      <c r="CP829" s="86" t="str">
        <f t="shared" si="395"/>
        <v/>
      </c>
      <c r="CQ829" s="86">
        <f>IFERROR(FIND("POLÍCIA CIVIL",consulta_completa__11[[#This Row],[14 - Inst. Atuando no Local]]),0)</f>
        <v>0</v>
      </c>
      <c r="CR829" s="86" t="str">
        <f t="shared" si="396"/>
        <v/>
      </c>
      <c r="CS829" s="86">
        <f>IFERROR(FIND("MARINHA DO BRASIL",consulta_completa__11[[#This Row],[14 - Inst. Atuando no Local]]),0)</f>
        <v>0</v>
      </c>
      <c r="CT829" s="86" t="str">
        <f t="shared" si="397"/>
        <v/>
      </c>
      <c r="CU829" s="86">
        <f>IFERROR(FIND("EMPRESA ESPECIALIZADA EM ATENDIMENTO",consulta_completa__11[[#This Row],[14 - Inst. Atuando no Local]]),0)</f>
        <v>0</v>
      </c>
      <c r="CV829" s="86" t="str">
        <f t="shared" si="398"/>
        <v/>
      </c>
      <c r="CW829" s="86">
        <f>IFERROR(FIND("IBAMA",consulta_completa__11[[#This Row],[14 - Inst. Atuando no Local]]),0)</f>
        <v>0</v>
      </c>
      <c r="CX829" s="86" t="str">
        <f t="shared" si="399"/>
        <v/>
      </c>
      <c r="CY829" s="86" t="e">
        <f>IF(consulta_completa__11[[#This Row],[14 - Inst. Atuando no Local]]="","X","")</f>
        <v>#VALUE!</v>
      </c>
      <c r="CZ829" s="86">
        <f>IFERROR(FIND("OUTRA (S)",consulta_completa__11[[#This Row],[14 - Inst. Atuando no Local]]),0)</f>
        <v>0</v>
      </c>
      <c r="DA829" s="86" t="str">
        <f t="shared" si="400"/>
        <v/>
      </c>
      <c r="DB829" s="37" t="str">
        <f t="shared" si="401"/>
        <v>Sim</v>
      </c>
      <c r="DC829" s="37" t="str">
        <f t="shared" si="402"/>
        <v>Não</v>
      </c>
      <c r="DD829" s="37" t="str">
        <f t="shared" si="403"/>
        <v>Sim</v>
      </c>
      <c r="DE829" s="89" t="str">
        <f t="shared" si="405"/>
        <v>Sem informação</v>
      </c>
    </row>
    <row r="830" spans="1:109">
      <c r="AX830" s="84">
        <f>IFERROR(FIND("Óbitos/feridos",consulta_completa__11[[#This Row],[13 - Ocorrências/Ambientes Atingidos]]),0)</f>
        <v>0</v>
      </c>
      <c r="AY830" s="85" t="str">
        <f t="shared" si="375"/>
        <v/>
      </c>
      <c r="AZ830" s="84">
        <f>IFERROR(FIND("População afetada/evacuada",consulta_completa__11[[#This Row],[13 - Ocorrências/Ambientes Atingidos]]),0)</f>
        <v>0</v>
      </c>
      <c r="BA830" s="84" t="str">
        <f t="shared" si="376"/>
        <v/>
      </c>
      <c r="BB830" s="84">
        <f>IFERROR(FIND("Suspensão de abastecimento de água",consulta_completa__11[[#This Row],[13 - Ocorrências/Ambientes Atingidos]]),0)</f>
        <v>0</v>
      </c>
      <c r="BC830" s="85" t="str">
        <f t="shared" si="404"/>
        <v/>
      </c>
      <c r="BD830" s="84">
        <f>IFERROR(FIND("Rio/córrego",consulta_completa__11[[#This Row],[13 - Ocorrências/Ambientes Atingidos]]),0)</f>
        <v>0</v>
      </c>
      <c r="BE830" s="85" t="str">
        <f t="shared" si="377"/>
        <v/>
      </c>
      <c r="BF830" s="84">
        <f>IFERROR(FIND("Lago",consulta_completa__11[[#This Row],[13 - Ocorrências/Ambientes Atingidos]]),0)</f>
        <v>0</v>
      </c>
      <c r="BG830" s="85" t="str">
        <f t="shared" si="378"/>
        <v/>
      </c>
      <c r="BH830" s="84">
        <f>IFERROR(FIND("Mar",consulta_completa__11[[#This Row],[13 - Ocorrências/Ambientes Atingidos]]),0)</f>
        <v>0</v>
      </c>
      <c r="BI830" s="85" t="str">
        <f t="shared" si="379"/>
        <v/>
      </c>
      <c r="BJ830" s="84">
        <f>IFERROR(FIND("Praia",consulta_completa__11[[#This Row],[13 - Ocorrências/Ambientes Atingidos]]),0)</f>
        <v>0</v>
      </c>
      <c r="BK830" s="85" t="str">
        <f t="shared" si="380"/>
        <v/>
      </c>
      <c r="BL830" s="84">
        <f>IFERROR(FIND("Solo",consulta_completa__11[[#This Row],[13 - Ocorrências/Ambientes Atingidos]]),0)</f>
        <v>0</v>
      </c>
      <c r="BM830" s="85" t="str">
        <f t="shared" si="381"/>
        <v/>
      </c>
      <c r="BN830" s="84">
        <f>IFERROR(FIND("Águas subterrâneas",consulta_completa__11[[#This Row],[13 - Ocorrências/Ambientes Atingidos]]),0)</f>
        <v>0</v>
      </c>
      <c r="BO830" s="85" t="str">
        <f t="shared" si="382"/>
        <v/>
      </c>
      <c r="BP830" s="84">
        <f>IFERROR(FIND("Atmosfera",consulta_completa__11[[#This Row],[13 - Ocorrências/Ambientes Atingidos]]),0)</f>
        <v>0</v>
      </c>
      <c r="BQ830" s="85" t="str">
        <f t="shared" si="383"/>
        <v/>
      </c>
      <c r="BR830" s="84">
        <f>IFERROR(FIND("Flora",consulta_completa__11[[#This Row],[13 - Ocorrências/Ambientes Atingidos]]),0)</f>
        <v>0</v>
      </c>
      <c r="BS830" s="85" t="str">
        <f t="shared" si="384"/>
        <v/>
      </c>
      <c r="BT830" s="84">
        <f>IFERROR(FIND("Fauna",consulta_completa__11[[#This Row],[13 - Ocorrências/Ambientes Atingidos]]),0)</f>
        <v>0</v>
      </c>
      <c r="BU830" s="85" t="str">
        <f t="shared" si="385"/>
        <v/>
      </c>
      <c r="BV830" s="84">
        <f>IFERROR(FIND("UC federal",consulta_completa__11[[#This Row],[13 - Ocorrências/Ambientes Atingidos]]),0)</f>
        <v>0</v>
      </c>
      <c r="BW830" s="85" t="str">
        <f t="shared" si="386"/>
        <v/>
      </c>
      <c r="BX830" s="84">
        <f>IFERROR(FIND("UC estadual/municipal",consulta_completa__11[[#This Row],[13 - Ocorrências/Ambientes Atingidos]]),0)</f>
        <v>0</v>
      </c>
      <c r="BY830" s="85" t="str">
        <f t="shared" si="387"/>
        <v/>
      </c>
      <c r="BZ830" s="84">
        <f>IFERROR(FIND("Outro(s)",consulta_completa__11[[#This Row],[13 - Ocorrências/Ambientes Atingidos]]),0)</f>
        <v>0</v>
      </c>
      <c r="CA830" s="85" t="str">
        <f t="shared" si="388"/>
        <v/>
      </c>
      <c r="CB830" s="84">
        <f>IFERROR(FIND("Sem dano",consulta_completa__11[[#This Row],[13 - Ocorrências/Ambientes Atingidos]]),0)</f>
        <v>0</v>
      </c>
      <c r="CC830" s="85" t="str">
        <f t="shared" si="389"/>
        <v/>
      </c>
      <c r="CD830" s="84" t="e">
        <f>IF(consulta_completa__11[[#This Row],[13 - Ocorrências/Ambientes Atingidos]]="","X","")</f>
        <v>#VALUE!</v>
      </c>
      <c r="CE830" s="86">
        <f>IFERROR(FIND("IBAMA",consulta_completa__11[[#This Row],[14 - Inst. Atuando no Local]]),0)</f>
        <v>0</v>
      </c>
      <c r="CF830" s="86" t="str">
        <f t="shared" si="390"/>
        <v/>
      </c>
      <c r="CG830" s="86">
        <f>IFERROR(FIND("OEMA",consulta_completa__11[[#This Row],[14 - Inst. Atuando no Local]]),0)</f>
        <v>0</v>
      </c>
      <c r="CH830" s="86" t="str">
        <f t="shared" si="391"/>
        <v/>
      </c>
      <c r="CI830" s="86">
        <f>IFERROR(FIND("DEFESA CIVIL",consulta_completa__11[[#This Row],[14 - Inst. Atuando no Local]]),0)</f>
        <v>0</v>
      </c>
      <c r="CJ830" s="86" t="str">
        <f t="shared" si="392"/>
        <v/>
      </c>
      <c r="CK830" s="86">
        <f>IFERROR(FIND("CORPO DE BOMBEIROS",consulta_completa__11[[#This Row],[14 - Inst. Atuando no Local]]),0)</f>
        <v>0</v>
      </c>
      <c r="CL830" s="86" t="str">
        <f t="shared" si="393"/>
        <v/>
      </c>
      <c r="CM830" s="86">
        <f>IFERROR(FIND("POLÍCIA RODOVIÁRIA",consulta_completa__11[[#This Row],[14 - Inst. Atuando no Local]]),0)</f>
        <v>0</v>
      </c>
      <c r="CN830" s="86" t="str">
        <f t="shared" si="394"/>
        <v/>
      </c>
      <c r="CO830" s="86">
        <f>IFERROR(FIND("POLÍCIA MILITAR",consulta_completa__11[[#This Row],[14 - Inst. Atuando no Local]]),0)</f>
        <v>0</v>
      </c>
      <c r="CP830" s="86" t="str">
        <f t="shared" si="395"/>
        <v/>
      </c>
      <c r="CQ830" s="86">
        <f>IFERROR(FIND("POLÍCIA CIVIL",consulta_completa__11[[#This Row],[14 - Inst. Atuando no Local]]),0)</f>
        <v>0</v>
      </c>
      <c r="CR830" s="86" t="str">
        <f t="shared" si="396"/>
        <v/>
      </c>
      <c r="CS830" s="86">
        <f>IFERROR(FIND("MARINHA DO BRASIL",consulta_completa__11[[#This Row],[14 - Inst. Atuando no Local]]),0)</f>
        <v>0</v>
      </c>
      <c r="CT830" s="86" t="str">
        <f t="shared" si="397"/>
        <v/>
      </c>
      <c r="CU830" s="86">
        <f>IFERROR(FIND("EMPRESA ESPECIALIZADA EM ATENDIMENTO",consulta_completa__11[[#This Row],[14 - Inst. Atuando no Local]]),0)</f>
        <v>0</v>
      </c>
      <c r="CV830" s="86" t="str">
        <f t="shared" si="398"/>
        <v/>
      </c>
      <c r="CW830" s="86">
        <f>IFERROR(FIND("IBAMA",consulta_completa__11[[#This Row],[14 - Inst. Atuando no Local]]),0)</f>
        <v>0</v>
      </c>
      <c r="CX830" s="86" t="str">
        <f t="shared" si="399"/>
        <v/>
      </c>
      <c r="CY830" s="86" t="e">
        <f>IF(consulta_completa__11[[#This Row],[14 - Inst. Atuando no Local]]="","X","")</f>
        <v>#VALUE!</v>
      </c>
      <c r="CZ830" s="86">
        <f>IFERROR(FIND("OUTRA (S)",consulta_completa__11[[#This Row],[14 - Inst. Atuando no Local]]),0)</f>
        <v>0</v>
      </c>
      <c r="DA830" s="86" t="str">
        <f t="shared" si="400"/>
        <v/>
      </c>
      <c r="DB830" s="37" t="str">
        <f t="shared" si="401"/>
        <v>Sim</v>
      </c>
      <c r="DC830" s="37" t="str">
        <f t="shared" si="402"/>
        <v>Não</v>
      </c>
      <c r="DD830" s="37" t="str">
        <f t="shared" si="403"/>
        <v>Sim</v>
      </c>
      <c r="DE830" s="89" t="str">
        <f t="shared" si="405"/>
        <v>Sem informação</v>
      </c>
    </row>
    <row r="831" spans="1:109">
      <c r="AX831" s="84">
        <f>IFERROR(FIND("Óbitos/feridos",consulta_completa__11[[#This Row],[13 - Ocorrências/Ambientes Atingidos]]),0)</f>
        <v>0</v>
      </c>
      <c r="AY831" s="85" t="str">
        <f t="shared" si="375"/>
        <v/>
      </c>
      <c r="AZ831" s="84">
        <f>IFERROR(FIND("População afetada/evacuada",consulta_completa__11[[#This Row],[13 - Ocorrências/Ambientes Atingidos]]),0)</f>
        <v>0</v>
      </c>
      <c r="BA831" s="84" t="str">
        <f t="shared" si="376"/>
        <v/>
      </c>
      <c r="BB831" s="84">
        <f>IFERROR(FIND("Suspensão de abastecimento de água",consulta_completa__11[[#This Row],[13 - Ocorrências/Ambientes Atingidos]]),0)</f>
        <v>0</v>
      </c>
      <c r="BC831" s="85" t="str">
        <f t="shared" si="404"/>
        <v/>
      </c>
      <c r="BD831" s="84">
        <f>IFERROR(FIND("Rio/córrego",consulta_completa__11[[#This Row],[13 - Ocorrências/Ambientes Atingidos]]),0)</f>
        <v>0</v>
      </c>
      <c r="BE831" s="85" t="str">
        <f t="shared" si="377"/>
        <v/>
      </c>
      <c r="BF831" s="84">
        <f>IFERROR(FIND("Lago",consulta_completa__11[[#This Row],[13 - Ocorrências/Ambientes Atingidos]]),0)</f>
        <v>0</v>
      </c>
      <c r="BG831" s="85" t="str">
        <f t="shared" si="378"/>
        <v/>
      </c>
      <c r="BH831" s="84">
        <f>IFERROR(FIND("Mar",consulta_completa__11[[#This Row],[13 - Ocorrências/Ambientes Atingidos]]),0)</f>
        <v>0</v>
      </c>
      <c r="BI831" s="85" t="str">
        <f t="shared" si="379"/>
        <v/>
      </c>
      <c r="BJ831" s="84">
        <f>IFERROR(FIND("Praia",consulta_completa__11[[#This Row],[13 - Ocorrências/Ambientes Atingidos]]),0)</f>
        <v>0</v>
      </c>
      <c r="BK831" s="85" t="str">
        <f t="shared" si="380"/>
        <v/>
      </c>
      <c r="BL831" s="84">
        <f>IFERROR(FIND("Solo",consulta_completa__11[[#This Row],[13 - Ocorrências/Ambientes Atingidos]]),0)</f>
        <v>0</v>
      </c>
      <c r="BM831" s="85" t="str">
        <f t="shared" si="381"/>
        <v/>
      </c>
      <c r="BN831" s="84">
        <f>IFERROR(FIND("Águas subterrâneas",consulta_completa__11[[#This Row],[13 - Ocorrências/Ambientes Atingidos]]),0)</f>
        <v>0</v>
      </c>
      <c r="BO831" s="85" t="str">
        <f t="shared" si="382"/>
        <v/>
      </c>
      <c r="BP831" s="84">
        <f>IFERROR(FIND("Atmosfera",consulta_completa__11[[#This Row],[13 - Ocorrências/Ambientes Atingidos]]),0)</f>
        <v>0</v>
      </c>
      <c r="BQ831" s="85" t="str">
        <f t="shared" si="383"/>
        <v/>
      </c>
      <c r="BR831" s="84">
        <f>IFERROR(FIND("Flora",consulta_completa__11[[#This Row],[13 - Ocorrências/Ambientes Atingidos]]),0)</f>
        <v>0</v>
      </c>
      <c r="BS831" s="85" t="str">
        <f t="shared" si="384"/>
        <v/>
      </c>
      <c r="BT831" s="84">
        <f>IFERROR(FIND("Fauna",consulta_completa__11[[#This Row],[13 - Ocorrências/Ambientes Atingidos]]),0)</f>
        <v>0</v>
      </c>
      <c r="BU831" s="85" t="str">
        <f t="shared" si="385"/>
        <v/>
      </c>
      <c r="BV831" s="84">
        <f>IFERROR(FIND("UC federal",consulta_completa__11[[#This Row],[13 - Ocorrências/Ambientes Atingidos]]),0)</f>
        <v>0</v>
      </c>
      <c r="BW831" s="85" t="str">
        <f t="shared" si="386"/>
        <v/>
      </c>
      <c r="BX831" s="84">
        <f>IFERROR(FIND("UC estadual/municipal",consulta_completa__11[[#This Row],[13 - Ocorrências/Ambientes Atingidos]]),0)</f>
        <v>0</v>
      </c>
      <c r="BY831" s="85" t="str">
        <f t="shared" si="387"/>
        <v/>
      </c>
      <c r="BZ831" s="84">
        <f>IFERROR(FIND("Outro(s)",consulta_completa__11[[#This Row],[13 - Ocorrências/Ambientes Atingidos]]),0)</f>
        <v>0</v>
      </c>
      <c r="CA831" s="85" t="str">
        <f t="shared" si="388"/>
        <v/>
      </c>
      <c r="CB831" s="84">
        <f>IFERROR(FIND("Sem dano",consulta_completa__11[[#This Row],[13 - Ocorrências/Ambientes Atingidos]]),0)</f>
        <v>0</v>
      </c>
      <c r="CC831" s="85" t="str">
        <f t="shared" si="389"/>
        <v/>
      </c>
      <c r="CD831" s="84" t="e">
        <f>IF(consulta_completa__11[[#This Row],[13 - Ocorrências/Ambientes Atingidos]]="","X","")</f>
        <v>#VALUE!</v>
      </c>
      <c r="CE831" s="86">
        <f>IFERROR(FIND("IBAMA",consulta_completa__11[[#This Row],[14 - Inst. Atuando no Local]]),0)</f>
        <v>0</v>
      </c>
      <c r="CF831" s="86" t="str">
        <f t="shared" si="390"/>
        <v/>
      </c>
      <c r="CG831" s="86">
        <f>IFERROR(FIND("OEMA",consulta_completa__11[[#This Row],[14 - Inst. Atuando no Local]]),0)</f>
        <v>0</v>
      </c>
      <c r="CH831" s="86" t="str">
        <f t="shared" si="391"/>
        <v/>
      </c>
      <c r="CI831" s="86">
        <f>IFERROR(FIND("DEFESA CIVIL",consulta_completa__11[[#This Row],[14 - Inst. Atuando no Local]]),0)</f>
        <v>0</v>
      </c>
      <c r="CJ831" s="86" t="str">
        <f t="shared" si="392"/>
        <v/>
      </c>
      <c r="CK831" s="86">
        <f>IFERROR(FIND("CORPO DE BOMBEIROS",consulta_completa__11[[#This Row],[14 - Inst. Atuando no Local]]),0)</f>
        <v>0</v>
      </c>
      <c r="CL831" s="86" t="str">
        <f t="shared" si="393"/>
        <v/>
      </c>
      <c r="CM831" s="86">
        <f>IFERROR(FIND("POLÍCIA RODOVIÁRIA",consulta_completa__11[[#This Row],[14 - Inst. Atuando no Local]]),0)</f>
        <v>0</v>
      </c>
      <c r="CN831" s="86" t="str">
        <f t="shared" si="394"/>
        <v/>
      </c>
      <c r="CO831" s="86">
        <f>IFERROR(FIND("POLÍCIA MILITAR",consulta_completa__11[[#This Row],[14 - Inst. Atuando no Local]]),0)</f>
        <v>0</v>
      </c>
      <c r="CP831" s="86" t="str">
        <f t="shared" si="395"/>
        <v/>
      </c>
      <c r="CQ831" s="86">
        <f>IFERROR(FIND("POLÍCIA CIVIL",consulta_completa__11[[#This Row],[14 - Inst. Atuando no Local]]),0)</f>
        <v>0</v>
      </c>
      <c r="CR831" s="86" t="str">
        <f t="shared" si="396"/>
        <v/>
      </c>
      <c r="CS831" s="86">
        <f>IFERROR(FIND("MARINHA DO BRASIL",consulta_completa__11[[#This Row],[14 - Inst. Atuando no Local]]),0)</f>
        <v>0</v>
      </c>
      <c r="CT831" s="86" t="str">
        <f t="shared" si="397"/>
        <v/>
      </c>
      <c r="CU831" s="86">
        <f>IFERROR(FIND("EMPRESA ESPECIALIZADA EM ATENDIMENTO",consulta_completa__11[[#This Row],[14 - Inst. Atuando no Local]]),0)</f>
        <v>0</v>
      </c>
      <c r="CV831" s="86" t="str">
        <f t="shared" si="398"/>
        <v/>
      </c>
      <c r="CW831" s="86">
        <f>IFERROR(FIND("IBAMA",consulta_completa__11[[#This Row],[14 - Inst. Atuando no Local]]),0)</f>
        <v>0</v>
      </c>
      <c r="CX831" s="86" t="str">
        <f t="shared" si="399"/>
        <v/>
      </c>
      <c r="CY831" s="86" t="e">
        <f>IF(consulta_completa__11[[#This Row],[14 - Inst. Atuando no Local]]="","X","")</f>
        <v>#VALUE!</v>
      </c>
      <c r="CZ831" s="86">
        <f>IFERROR(FIND("OUTRA (S)",consulta_completa__11[[#This Row],[14 - Inst. Atuando no Local]]),0)</f>
        <v>0</v>
      </c>
      <c r="DA831" s="86" t="str">
        <f t="shared" si="400"/>
        <v/>
      </c>
      <c r="DB831" s="37" t="str">
        <f t="shared" si="401"/>
        <v>Sim</v>
      </c>
      <c r="DC831" s="37" t="str">
        <f t="shared" si="402"/>
        <v>Não</v>
      </c>
      <c r="DD831" s="37" t="str">
        <f t="shared" si="403"/>
        <v>Sim</v>
      </c>
      <c r="DE831" s="89" t="str">
        <f t="shared" si="405"/>
        <v>Sem informação</v>
      </c>
    </row>
    <row r="832" spans="1:109">
      <c r="AX832" s="84">
        <f>IFERROR(FIND("Óbitos/feridos",consulta_completa__11[[#This Row],[13 - Ocorrências/Ambientes Atingidos]]),0)</f>
        <v>0</v>
      </c>
      <c r="AY832" s="85" t="str">
        <f t="shared" si="375"/>
        <v/>
      </c>
      <c r="AZ832" s="84">
        <f>IFERROR(FIND("População afetada/evacuada",consulta_completa__11[[#This Row],[13 - Ocorrências/Ambientes Atingidos]]),0)</f>
        <v>0</v>
      </c>
      <c r="BA832" s="84" t="str">
        <f t="shared" si="376"/>
        <v/>
      </c>
      <c r="BB832" s="84">
        <f>IFERROR(FIND("Suspensão de abastecimento de água",consulta_completa__11[[#This Row],[13 - Ocorrências/Ambientes Atingidos]]),0)</f>
        <v>0</v>
      </c>
      <c r="BC832" s="85" t="str">
        <f t="shared" si="404"/>
        <v/>
      </c>
      <c r="BD832" s="84">
        <f>IFERROR(FIND("Rio/córrego",consulta_completa__11[[#This Row],[13 - Ocorrências/Ambientes Atingidos]]),0)</f>
        <v>0</v>
      </c>
      <c r="BE832" s="85" t="str">
        <f t="shared" si="377"/>
        <v/>
      </c>
      <c r="BF832" s="84">
        <f>IFERROR(FIND("Lago",consulta_completa__11[[#This Row],[13 - Ocorrências/Ambientes Atingidos]]),0)</f>
        <v>0</v>
      </c>
      <c r="BG832" s="85" t="str">
        <f t="shared" si="378"/>
        <v/>
      </c>
      <c r="BH832" s="84">
        <f>IFERROR(FIND("Mar",consulta_completa__11[[#This Row],[13 - Ocorrências/Ambientes Atingidos]]),0)</f>
        <v>0</v>
      </c>
      <c r="BI832" s="85" t="str">
        <f t="shared" si="379"/>
        <v/>
      </c>
      <c r="BJ832" s="84">
        <f>IFERROR(FIND("Praia",consulta_completa__11[[#This Row],[13 - Ocorrências/Ambientes Atingidos]]),0)</f>
        <v>0</v>
      </c>
      <c r="BK832" s="85" t="str">
        <f t="shared" si="380"/>
        <v/>
      </c>
      <c r="BL832" s="84">
        <f>IFERROR(FIND("Solo",consulta_completa__11[[#This Row],[13 - Ocorrências/Ambientes Atingidos]]),0)</f>
        <v>0</v>
      </c>
      <c r="BM832" s="85" t="str">
        <f t="shared" si="381"/>
        <v/>
      </c>
      <c r="BN832" s="84">
        <f>IFERROR(FIND("Águas subterrâneas",consulta_completa__11[[#This Row],[13 - Ocorrências/Ambientes Atingidos]]),0)</f>
        <v>0</v>
      </c>
      <c r="BO832" s="85" t="str">
        <f t="shared" si="382"/>
        <v/>
      </c>
      <c r="BP832" s="84">
        <f>IFERROR(FIND("Atmosfera",consulta_completa__11[[#This Row],[13 - Ocorrências/Ambientes Atingidos]]),0)</f>
        <v>0</v>
      </c>
      <c r="BQ832" s="85" t="str">
        <f t="shared" si="383"/>
        <v/>
      </c>
      <c r="BR832" s="84">
        <f>IFERROR(FIND("Flora",consulta_completa__11[[#This Row],[13 - Ocorrências/Ambientes Atingidos]]),0)</f>
        <v>0</v>
      </c>
      <c r="BS832" s="85" t="str">
        <f t="shared" si="384"/>
        <v/>
      </c>
      <c r="BT832" s="84">
        <f>IFERROR(FIND("Fauna",consulta_completa__11[[#This Row],[13 - Ocorrências/Ambientes Atingidos]]),0)</f>
        <v>0</v>
      </c>
      <c r="BU832" s="85" t="str">
        <f t="shared" si="385"/>
        <v/>
      </c>
      <c r="BV832" s="84">
        <f>IFERROR(FIND("UC federal",consulta_completa__11[[#This Row],[13 - Ocorrências/Ambientes Atingidos]]),0)</f>
        <v>0</v>
      </c>
      <c r="BW832" s="85" t="str">
        <f t="shared" si="386"/>
        <v/>
      </c>
      <c r="BX832" s="84">
        <f>IFERROR(FIND("UC estadual/municipal",consulta_completa__11[[#This Row],[13 - Ocorrências/Ambientes Atingidos]]),0)</f>
        <v>0</v>
      </c>
      <c r="BY832" s="85" t="str">
        <f t="shared" si="387"/>
        <v/>
      </c>
      <c r="BZ832" s="84">
        <f>IFERROR(FIND("Outro(s)",consulta_completa__11[[#This Row],[13 - Ocorrências/Ambientes Atingidos]]),0)</f>
        <v>0</v>
      </c>
      <c r="CA832" s="85" t="str">
        <f t="shared" si="388"/>
        <v/>
      </c>
      <c r="CB832" s="84">
        <f>IFERROR(FIND("Sem dano",consulta_completa__11[[#This Row],[13 - Ocorrências/Ambientes Atingidos]]),0)</f>
        <v>0</v>
      </c>
      <c r="CC832" s="85" t="str">
        <f t="shared" si="389"/>
        <v/>
      </c>
      <c r="CD832" s="84" t="e">
        <f>IF(consulta_completa__11[[#This Row],[13 - Ocorrências/Ambientes Atingidos]]="","X","")</f>
        <v>#VALUE!</v>
      </c>
      <c r="CE832" s="86">
        <f>IFERROR(FIND("IBAMA",consulta_completa__11[[#This Row],[14 - Inst. Atuando no Local]]),0)</f>
        <v>0</v>
      </c>
      <c r="CF832" s="86" t="str">
        <f t="shared" si="390"/>
        <v/>
      </c>
      <c r="CG832" s="86">
        <f>IFERROR(FIND("OEMA",consulta_completa__11[[#This Row],[14 - Inst. Atuando no Local]]),0)</f>
        <v>0</v>
      </c>
      <c r="CH832" s="86" t="str">
        <f t="shared" si="391"/>
        <v/>
      </c>
      <c r="CI832" s="86">
        <f>IFERROR(FIND("DEFESA CIVIL",consulta_completa__11[[#This Row],[14 - Inst. Atuando no Local]]),0)</f>
        <v>0</v>
      </c>
      <c r="CJ832" s="86" t="str">
        <f t="shared" si="392"/>
        <v/>
      </c>
      <c r="CK832" s="86">
        <f>IFERROR(FIND("CORPO DE BOMBEIROS",consulta_completa__11[[#This Row],[14 - Inst. Atuando no Local]]),0)</f>
        <v>0</v>
      </c>
      <c r="CL832" s="86" t="str">
        <f t="shared" si="393"/>
        <v/>
      </c>
      <c r="CM832" s="86">
        <f>IFERROR(FIND("POLÍCIA RODOVIÁRIA",consulta_completa__11[[#This Row],[14 - Inst. Atuando no Local]]),0)</f>
        <v>0</v>
      </c>
      <c r="CN832" s="86" t="str">
        <f t="shared" si="394"/>
        <v/>
      </c>
      <c r="CO832" s="86">
        <f>IFERROR(FIND("POLÍCIA MILITAR",consulta_completa__11[[#This Row],[14 - Inst. Atuando no Local]]),0)</f>
        <v>0</v>
      </c>
      <c r="CP832" s="86" t="str">
        <f t="shared" si="395"/>
        <v/>
      </c>
      <c r="CQ832" s="86">
        <f>IFERROR(FIND("POLÍCIA CIVIL",consulta_completa__11[[#This Row],[14 - Inst. Atuando no Local]]),0)</f>
        <v>0</v>
      </c>
      <c r="CR832" s="86" t="str">
        <f t="shared" si="396"/>
        <v/>
      </c>
      <c r="CS832" s="86">
        <f>IFERROR(FIND("MARINHA DO BRASIL",consulta_completa__11[[#This Row],[14 - Inst. Atuando no Local]]),0)</f>
        <v>0</v>
      </c>
      <c r="CT832" s="86" t="str">
        <f t="shared" si="397"/>
        <v/>
      </c>
      <c r="CU832" s="86">
        <f>IFERROR(FIND("EMPRESA ESPECIALIZADA EM ATENDIMENTO",consulta_completa__11[[#This Row],[14 - Inst. Atuando no Local]]),0)</f>
        <v>0</v>
      </c>
      <c r="CV832" s="86" t="str">
        <f t="shared" si="398"/>
        <v/>
      </c>
      <c r="CW832" s="86">
        <f>IFERROR(FIND("IBAMA",consulta_completa__11[[#This Row],[14 - Inst. Atuando no Local]]),0)</f>
        <v>0</v>
      </c>
      <c r="CX832" s="86" t="str">
        <f t="shared" si="399"/>
        <v/>
      </c>
      <c r="CY832" s="86" t="e">
        <f>IF(consulta_completa__11[[#This Row],[14 - Inst. Atuando no Local]]="","X","")</f>
        <v>#VALUE!</v>
      </c>
      <c r="CZ832" s="86">
        <f>IFERROR(FIND("OUTRA (S)",consulta_completa__11[[#This Row],[14 - Inst. Atuando no Local]]),0)</f>
        <v>0</v>
      </c>
      <c r="DA832" s="86" t="str">
        <f t="shared" si="400"/>
        <v/>
      </c>
      <c r="DB832" s="37" t="str">
        <f t="shared" si="401"/>
        <v>Sim</v>
      </c>
      <c r="DC832" s="37" t="str">
        <f t="shared" si="402"/>
        <v>Não</v>
      </c>
      <c r="DD832" s="37" t="str">
        <f t="shared" si="403"/>
        <v>Sim</v>
      </c>
      <c r="DE832" s="89" t="str">
        <f t="shared" si="405"/>
        <v>Sem informação</v>
      </c>
    </row>
    <row r="833" spans="50:109">
      <c r="AX833" s="84">
        <f>IFERROR(FIND("Óbitos/feridos",consulta_completa__11[[#This Row],[13 - Ocorrências/Ambientes Atingidos]]),0)</f>
        <v>0</v>
      </c>
      <c r="AY833" s="85" t="str">
        <f t="shared" si="375"/>
        <v/>
      </c>
      <c r="AZ833" s="84">
        <f>IFERROR(FIND("População afetada/evacuada",consulta_completa__11[[#This Row],[13 - Ocorrências/Ambientes Atingidos]]),0)</f>
        <v>0</v>
      </c>
      <c r="BA833" s="84" t="str">
        <f t="shared" si="376"/>
        <v/>
      </c>
      <c r="BB833" s="84">
        <f>IFERROR(FIND("Suspensão de abastecimento de água",consulta_completa__11[[#This Row],[13 - Ocorrências/Ambientes Atingidos]]),0)</f>
        <v>0</v>
      </c>
      <c r="BC833" s="85" t="str">
        <f t="shared" si="404"/>
        <v/>
      </c>
      <c r="BD833" s="84">
        <f>IFERROR(FIND("Rio/córrego",consulta_completa__11[[#This Row],[13 - Ocorrências/Ambientes Atingidos]]),0)</f>
        <v>0</v>
      </c>
      <c r="BE833" s="85" t="str">
        <f t="shared" si="377"/>
        <v/>
      </c>
      <c r="BF833" s="84">
        <f>IFERROR(FIND("Lago",consulta_completa__11[[#This Row],[13 - Ocorrências/Ambientes Atingidos]]),0)</f>
        <v>0</v>
      </c>
      <c r="BG833" s="85" t="str">
        <f t="shared" si="378"/>
        <v/>
      </c>
      <c r="BH833" s="84">
        <f>IFERROR(FIND("Mar",consulta_completa__11[[#This Row],[13 - Ocorrências/Ambientes Atingidos]]),0)</f>
        <v>0</v>
      </c>
      <c r="BI833" s="85" t="str">
        <f t="shared" si="379"/>
        <v/>
      </c>
      <c r="BJ833" s="84">
        <f>IFERROR(FIND("Praia",consulta_completa__11[[#This Row],[13 - Ocorrências/Ambientes Atingidos]]),0)</f>
        <v>0</v>
      </c>
      <c r="BK833" s="85" t="str">
        <f t="shared" si="380"/>
        <v/>
      </c>
      <c r="BL833" s="84">
        <f>IFERROR(FIND("Solo",consulta_completa__11[[#This Row],[13 - Ocorrências/Ambientes Atingidos]]),0)</f>
        <v>0</v>
      </c>
      <c r="BM833" s="85" t="str">
        <f t="shared" si="381"/>
        <v/>
      </c>
      <c r="BN833" s="84">
        <f>IFERROR(FIND("Águas subterrâneas",consulta_completa__11[[#This Row],[13 - Ocorrências/Ambientes Atingidos]]),0)</f>
        <v>0</v>
      </c>
      <c r="BO833" s="85" t="str">
        <f t="shared" si="382"/>
        <v/>
      </c>
      <c r="BP833" s="84">
        <f>IFERROR(FIND("Atmosfera",consulta_completa__11[[#This Row],[13 - Ocorrências/Ambientes Atingidos]]),0)</f>
        <v>0</v>
      </c>
      <c r="BQ833" s="85" t="str">
        <f t="shared" si="383"/>
        <v/>
      </c>
      <c r="BR833" s="84">
        <f>IFERROR(FIND("Flora",consulta_completa__11[[#This Row],[13 - Ocorrências/Ambientes Atingidos]]),0)</f>
        <v>0</v>
      </c>
      <c r="BS833" s="85" t="str">
        <f t="shared" si="384"/>
        <v/>
      </c>
      <c r="BT833" s="84">
        <f>IFERROR(FIND("Fauna",consulta_completa__11[[#This Row],[13 - Ocorrências/Ambientes Atingidos]]),0)</f>
        <v>0</v>
      </c>
      <c r="BU833" s="85" t="str">
        <f t="shared" si="385"/>
        <v/>
      </c>
      <c r="BV833" s="84">
        <f>IFERROR(FIND("UC federal",consulta_completa__11[[#This Row],[13 - Ocorrências/Ambientes Atingidos]]),0)</f>
        <v>0</v>
      </c>
      <c r="BW833" s="85" t="str">
        <f t="shared" si="386"/>
        <v/>
      </c>
      <c r="BX833" s="84">
        <f>IFERROR(FIND("UC estadual/municipal",consulta_completa__11[[#This Row],[13 - Ocorrências/Ambientes Atingidos]]),0)</f>
        <v>0</v>
      </c>
      <c r="BY833" s="85" t="str">
        <f t="shared" si="387"/>
        <v/>
      </c>
      <c r="BZ833" s="84">
        <f>IFERROR(FIND("Outro(s)",consulta_completa__11[[#This Row],[13 - Ocorrências/Ambientes Atingidos]]),0)</f>
        <v>0</v>
      </c>
      <c r="CA833" s="85" t="str">
        <f t="shared" si="388"/>
        <v/>
      </c>
      <c r="CB833" s="84">
        <f>IFERROR(FIND("Sem dano",consulta_completa__11[[#This Row],[13 - Ocorrências/Ambientes Atingidos]]),0)</f>
        <v>0</v>
      </c>
      <c r="CC833" s="85" t="str">
        <f t="shared" si="389"/>
        <v/>
      </c>
      <c r="CD833" s="84" t="e">
        <f>IF(consulta_completa__11[[#This Row],[13 - Ocorrências/Ambientes Atingidos]]="","X","")</f>
        <v>#VALUE!</v>
      </c>
      <c r="CE833" s="86">
        <f>IFERROR(FIND("IBAMA",consulta_completa__11[[#This Row],[14 - Inst. Atuando no Local]]),0)</f>
        <v>0</v>
      </c>
      <c r="CF833" s="86" t="str">
        <f t="shared" si="390"/>
        <v/>
      </c>
      <c r="CG833" s="86">
        <f>IFERROR(FIND("OEMA",consulta_completa__11[[#This Row],[14 - Inst. Atuando no Local]]),0)</f>
        <v>0</v>
      </c>
      <c r="CH833" s="86" t="str">
        <f t="shared" si="391"/>
        <v/>
      </c>
      <c r="CI833" s="86">
        <f>IFERROR(FIND("DEFESA CIVIL",consulta_completa__11[[#This Row],[14 - Inst. Atuando no Local]]),0)</f>
        <v>0</v>
      </c>
      <c r="CJ833" s="86" t="str">
        <f t="shared" si="392"/>
        <v/>
      </c>
      <c r="CK833" s="86">
        <f>IFERROR(FIND("CORPO DE BOMBEIROS",consulta_completa__11[[#This Row],[14 - Inst. Atuando no Local]]),0)</f>
        <v>0</v>
      </c>
      <c r="CL833" s="86" t="str">
        <f t="shared" si="393"/>
        <v/>
      </c>
      <c r="CM833" s="86">
        <f>IFERROR(FIND("POLÍCIA RODOVIÁRIA",consulta_completa__11[[#This Row],[14 - Inst. Atuando no Local]]),0)</f>
        <v>0</v>
      </c>
      <c r="CN833" s="86" t="str">
        <f t="shared" si="394"/>
        <v/>
      </c>
      <c r="CO833" s="86">
        <f>IFERROR(FIND("POLÍCIA MILITAR",consulta_completa__11[[#This Row],[14 - Inst. Atuando no Local]]),0)</f>
        <v>0</v>
      </c>
      <c r="CP833" s="86" t="str">
        <f t="shared" si="395"/>
        <v/>
      </c>
      <c r="CQ833" s="86">
        <f>IFERROR(FIND("POLÍCIA CIVIL",consulta_completa__11[[#This Row],[14 - Inst. Atuando no Local]]),0)</f>
        <v>0</v>
      </c>
      <c r="CR833" s="86" t="str">
        <f t="shared" si="396"/>
        <v/>
      </c>
      <c r="CS833" s="86">
        <f>IFERROR(FIND("MARINHA DO BRASIL",consulta_completa__11[[#This Row],[14 - Inst. Atuando no Local]]),0)</f>
        <v>0</v>
      </c>
      <c r="CT833" s="86" t="str">
        <f t="shared" si="397"/>
        <v/>
      </c>
      <c r="CU833" s="86">
        <f>IFERROR(FIND("EMPRESA ESPECIALIZADA EM ATENDIMENTO",consulta_completa__11[[#This Row],[14 - Inst. Atuando no Local]]),0)</f>
        <v>0</v>
      </c>
      <c r="CV833" s="86" t="str">
        <f t="shared" si="398"/>
        <v/>
      </c>
      <c r="CW833" s="86">
        <f>IFERROR(FIND("IBAMA",consulta_completa__11[[#This Row],[14 - Inst. Atuando no Local]]),0)</f>
        <v>0</v>
      </c>
      <c r="CX833" s="86" t="str">
        <f t="shared" si="399"/>
        <v/>
      </c>
      <c r="CY833" s="86" t="e">
        <f>IF(consulta_completa__11[[#This Row],[14 - Inst. Atuando no Local]]="","X","")</f>
        <v>#VALUE!</v>
      </c>
      <c r="CZ833" s="86">
        <f>IFERROR(FIND("OUTRA (S)",consulta_completa__11[[#This Row],[14 - Inst. Atuando no Local]]),0)</f>
        <v>0</v>
      </c>
      <c r="DA833" s="86" t="str">
        <f t="shared" si="400"/>
        <v/>
      </c>
      <c r="DB833" s="37" t="str">
        <f t="shared" si="401"/>
        <v>Sim</v>
      </c>
      <c r="DC833" s="37" t="str">
        <f t="shared" si="402"/>
        <v>Não</v>
      </c>
      <c r="DD833" s="37" t="str">
        <f t="shared" si="403"/>
        <v>Sim</v>
      </c>
      <c r="DE833" s="89" t="str">
        <f t="shared" si="405"/>
        <v>Sem informação</v>
      </c>
    </row>
    <row r="834" spans="50:109">
      <c r="AX834" s="84">
        <f>IFERROR(FIND("Óbitos/feridos",consulta_completa__11[[#This Row],[13 - Ocorrências/Ambientes Atingidos]]),0)</f>
        <v>0</v>
      </c>
      <c r="AY834" s="85" t="str">
        <f t="shared" si="375"/>
        <v/>
      </c>
      <c r="AZ834" s="84">
        <f>IFERROR(FIND("População afetada/evacuada",consulta_completa__11[[#This Row],[13 - Ocorrências/Ambientes Atingidos]]),0)</f>
        <v>0</v>
      </c>
      <c r="BA834" s="84" t="str">
        <f t="shared" si="376"/>
        <v/>
      </c>
      <c r="BB834" s="84">
        <f>IFERROR(FIND("Suspensão de abastecimento de água",consulta_completa__11[[#This Row],[13 - Ocorrências/Ambientes Atingidos]]),0)</f>
        <v>0</v>
      </c>
      <c r="BC834" s="85" t="str">
        <f t="shared" si="404"/>
        <v/>
      </c>
      <c r="BD834" s="84">
        <f>IFERROR(FIND("Rio/córrego",consulta_completa__11[[#This Row],[13 - Ocorrências/Ambientes Atingidos]]),0)</f>
        <v>0</v>
      </c>
      <c r="BE834" s="85" t="str">
        <f t="shared" si="377"/>
        <v/>
      </c>
      <c r="BF834" s="84">
        <f>IFERROR(FIND("Lago",consulta_completa__11[[#This Row],[13 - Ocorrências/Ambientes Atingidos]]),0)</f>
        <v>0</v>
      </c>
      <c r="BG834" s="85" t="str">
        <f t="shared" si="378"/>
        <v/>
      </c>
      <c r="BH834" s="84">
        <f>IFERROR(FIND("Mar",consulta_completa__11[[#This Row],[13 - Ocorrências/Ambientes Atingidos]]),0)</f>
        <v>0</v>
      </c>
      <c r="BI834" s="85" t="str">
        <f t="shared" si="379"/>
        <v/>
      </c>
      <c r="BJ834" s="84">
        <f>IFERROR(FIND("Praia",consulta_completa__11[[#This Row],[13 - Ocorrências/Ambientes Atingidos]]),0)</f>
        <v>0</v>
      </c>
      <c r="BK834" s="85" t="str">
        <f t="shared" si="380"/>
        <v/>
      </c>
      <c r="BL834" s="84">
        <f>IFERROR(FIND("Solo",consulta_completa__11[[#This Row],[13 - Ocorrências/Ambientes Atingidos]]),0)</f>
        <v>0</v>
      </c>
      <c r="BM834" s="85" t="str">
        <f t="shared" si="381"/>
        <v/>
      </c>
      <c r="BN834" s="84">
        <f>IFERROR(FIND("Águas subterrâneas",consulta_completa__11[[#This Row],[13 - Ocorrências/Ambientes Atingidos]]),0)</f>
        <v>0</v>
      </c>
      <c r="BO834" s="85" t="str">
        <f t="shared" si="382"/>
        <v/>
      </c>
      <c r="BP834" s="84">
        <f>IFERROR(FIND("Atmosfera",consulta_completa__11[[#This Row],[13 - Ocorrências/Ambientes Atingidos]]),0)</f>
        <v>0</v>
      </c>
      <c r="BQ834" s="85" t="str">
        <f t="shared" si="383"/>
        <v/>
      </c>
      <c r="BR834" s="84">
        <f>IFERROR(FIND("Flora",consulta_completa__11[[#This Row],[13 - Ocorrências/Ambientes Atingidos]]),0)</f>
        <v>0</v>
      </c>
      <c r="BS834" s="85" t="str">
        <f t="shared" si="384"/>
        <v/>
      </c>
      <c r="BT834" s="84">
        <f>IFERROR(FIND("Fauna",consulta_completa__11[[#This Row],[13 - Ocorrências/Ambientes Atingidos]]),0)</f>
        <v>0</v>
      </c>
      <c r="BU834" s="85" t="str">
        <f t="shared" si="385"/>
        <v/>
      </c>
      <c r="BV834" s="84">
        <f>IFERROR(FIND("UC federal",consulta_completa__11[[#This Row],[13 - Ocorrências/Ambientes Atingidos]]),0)</f>
        <v>0</v>
      </c>
      <c r="BW834" s="85" t="str">
        <f t="shared" si="386"/>
        <v/>
      </c>
      <c r="BX834" s="84">
        <f>IFERROR(FIND("UC estadual/municipal",consulta_completa__11[[#This Row],[13 - Ocorrências/Ambientes Atingidos]]),0)</f>
        <v>0</v>
      </c>
      <c r="BY834" s="85" t="str">
        <f t="shared" si="387"/>
        <v/>
      </c>
      <c r="BZ834" s="84">
        <f>IFERROR(FIND("Outro(s)",consulta_completa__11[[#This Row],[13 - Ocorrências/Ambientes Atingidos]]),0)</f>
        <v>0</v>
      </c>
      <c r="CA834" s="85" t="str">
        <f t="shared" si="388"/>
        <v/>
      </c>
      <c r="CB834" s="84">
        <f>IFERROR(FIND("Sem dano",consulta_completa__11[[#This Row],[13 - Ocorrências/Ambientes Atingidos]]),0)</f>
        <v>0</v>
      </c>
      <c r="CC834" s="85" t="str">
        <f t="shared" si="389"/>
        <v/>
      </c>
      <c r="CD834" s="84" t="e">
        <f>IF(consulta_completa__11[[#This Row],[13 - Ocorrências/Ambientes Atingidos]]="","X","")</f>
        <v>#VALUE!</v>
      </c>
      <c r="CE834" s="86">
        <f>IFERROR(FIND("IBAMA",consulta_completa__11[[#This Row],[14 - Inst. Atuando no Local]]),0)</f>
        <v>0</v>
      </c>
      <c r="CF834" s="86" t="str">
        <f t="shared" si="390"/>
        <v/>
      </c>
      <c r="CG834" s="86">
        <f>IFERROR(FIND("OEMA",consulta_completa__11[[#This Row],[14 - Inst. Atuando no Local]]),0)</f>
        <v>0</v>
      </c>
      <c r="CH834" s="86" t="str">
        <f t="shared" si="391"/>
        <v/>
      </c>
      <c r="CI834" s="86">
        <f>IFERROR(FIND("DEFESA CIVIL",consulta_completa__11[[#This Row],[14 - Inst. Atuando no Local]]),0)</f>
        <v>0</v>
      </c>
      <c r="CJ834" s="86" t="str">
        <f t="shared" si="392"/>
        <v/>
      </c>
      <c r="CK834" s="86">
        <f>IFERROR(FIND("CORPO DE BOMBEIROS",consulta_completa__11[[#This Row],[14 - Inst. Atuando no Local]]),0)</f>
        <v>0</v>
      </c>
      <c r="CL834" s="86" t="str">
        <f t="shared" si="393"/>
        <v/>
      </c>
      <c r="CM834" s="86">
        <f>IFERROR(FIND("POLÍCIA RODOVIÁRIA",consulta_completa__11[[#This Row],[14 - Inst. Atuando no Local]]),0)</f>
        <v>0</v>
      </c>
      <c r="CN834" s="86" t="str">
        <f t="shared" si="394"/>
        <v/>
      </c>
      <c r="CO834" s="86">
        <f>IFERROR(FIND("POLÍCIA MILITAR",consulta_completa__11[[#This Row],[14 - Inst. Atuando no Local]]),0)</f>
        <v>0</v>
      </c>
      <c r="CP834" s="86" t="str">
        <f t="shared" si="395"/>
        <v/>
      </c>
      <c r="CQ834" s="86">
        <f>IFERROR(FIND("POLÍCIA CIVIL",consulta_completa__11[[#This Row],[14 - Inst. Atuando no Local]]),0)</f>
        <v>0</v>
      </c>
      <c r="CR834" s="86" t="str">
        <f t="shared" si="396"/>
        <v/>
      </c>
      <c r="CS834" s="86">
        <f>IFERROR(FIND("MARINHA DO BRASIL",consulta_completa__11[[#This Row],[14 - Inst. Atuando no Local]]),0)</f>
        <v>0</v>
      </c>
      <c r="CT834" s="86" t="str">
        <f t="shared" si="397"/>
        <v/>
      </c>
      <c r="CU834" s="86">
        <f>IFERROR(FIND("EMPRESA ESPECIALIZADA EM ATENDIMENTO",consulta_completa__11[[#This Row],[14 - Inst. Atuando no Local]]),0)</f>
        <v>0</v>
      </c>
      <c r="CV834" s="86" t="str">
        <f t="shared" si="398"/>
        <v/>
      </c>
      <c r="CW834" s="86">
        <f>IFERROR(FIND("IBAMA",consulta_completa__11[[#This Row],[14 - Inst. Atuando no Local]]),0)</f>
        <v>0</v>
      </c>
      <c r="CX834" s="86" t="str">
        <f t="shared" si="399"/>
        <v/>
      </c>
      <c r="CY834" s="86" t="e">
        <f>IF(consulta_completa__11[[#This Row],[14 - Inst. Atuando no Local]]="","X","")</f>
        <v>#VALUE!</v>
      </c>
      <c r="CZ834" s="86">
        <f>IFERROR(FIND("OUTRA (S)",consulta_completa__11[[#This Row],[14 - Inst. Atuando no Local]]),0)</f>
        <v>0</v>
      </c>
      <c r="DA834" s="86" t="str">
        <f t="shared" si="400"/>
        <v/>
      </c>
      <c r="DB834" s="37" t="str">
        <f t="shared" si="401"/>
        <v>Sim</v>
      </c>
      <c r="DC834" s="37" t="str">
        <f t="shared" si="402"/>
        <v>Não</v>
      </c>
      <c r="DD834" s="37" t="str">
        <f t="shared" si="403"/>
        <v>Sim</v>
      </c>
      <c r="DE834" s="89" t="str">
        <f t="shared" si="405"/>
        <v>Sem informação</v>
      </c>
    </row>
    <row r="835" spans="50:109">
      <c r="AX835" s="84">
        <f>IFERROR(FIND("Óbitos/feridos",consulta_completa__11[[#This Row],[13 - Ocorrências/Ambientes Atingidos]]),0)</f>
        <v>0</v>
      </c>
      <c r="AY835" s="85" t="str">
        <f t="shared" ref="AY835:AY898" si="406">IF(AX835=0,"","X")</f>
        <v/>
      </c>
      <c r="AZ835" s="84">
        <f>IFERROR(FIND("População afetada/evacuada",consulta_completa__11[[#This Row],[13 - Ocorrências/Ambientes Atingidos]]),0)</f>
        <v>0</v>
      </c>
      <c r="BA835" s="84" t="str">
        <f t="shared" ref="BA835:BA898" si="407">IF(AZ835=0,"","X")</f>
        <v/>
      </c>
      <c r="BB835" s="84">
        <f>IFERROR(FIND("Suspensão de abastecimento de água",consulta_completa__11[[#This Row],[13 - Ocorrências/Ambientes Atingidos]]),0)</f>
        <v>0</v>
      </c>
      <c r="BC835" s="85" t="str">
        <f t="shared" si="404"/>
        <v/>
      </c>
      <c r="BD835" s="84">
        <f>IFERROR(FIND("Rio/córrego",consulta_completa__11[[#This Row],[13 - Ocorrências/Ambientes Atingidos]]),0)</f>
        <v>0</v>
      </c>
      <c r="BE835" s="85" t="str">
        <f t="shared" ref="BE835:BE898" si="408">IF(BD835=0,"","X")</f>
        <v/>
      </c>
      <c r="BF835" s="84">
        <f>IFERROR(FIND("Lago",consulta_completa__11[[#This Row],[13 - Ocorrências/Ambientes Atingidos]]),0)</f>
        <v>0</v>
      </c>
      <c r="BG835" s="85" t="str">
        <f t="shared" ref="BG835:BG898" si="409">IF(BF835=0,"","X")</f>
        <v/>
      </c>
      <c r="BH835" s="84">
        <f>IFERROR(FIND("Mar",consulta_completa__11[[#This Row],[13 - Ocorrências/Ambientes Atingidos]]),0)</f>
        <v>0</v>
      </c>
      <c r="BI835" s="85" t="str">
        <f t="shared" ref="BI835:BI898" si="410">IF(BH835=0,"","X")</f>
        <v/>
      </c>
      <c r="BJ835" s="84">
        <f>IFERROR(FIND("Praia",consulta_completa__11[[#This Row],[13 - Ocorrências/Ambientes Atingidos]]),0)</f>
        <v>0</v>
      </c>
      <c r="BK835" s="85" t="str">
        <f t="shared" ref="BK835:BK898" si="411">IF(BJ835=0,"","X")</f>
        <v/>
      </c>
      <c r="BL835" s="84">
        <f>IFERROR(FIND("Solo",consulta_completa__11[[#This Row],[13 - Ocorrências/Ambientes Atingidos]]),0)</f>
        <v>0</v>
      </c>
      <c r="BM835" s="85" t="str">
        <f t="shared" ref="BM835:BM898" si="412">IF(BL835=0,"","X")</f>
        <v/>
      </c>
      <c r="BN835" s="84">
        <f>IFERROR(FIND("Águas subterrâneas",consulta_completa__11[[#This Row],[13 - Ocorrências/Ambientes Atingidos]]),0)</f>
        <v>0</v>
      </c>
      <c r="BO835" s="85" t="str">
        <f t="shared" ref="BO835:BO898" si="413">IF(BN835=0,"","X")</f>
        <v/>
      </c>
      <c r="BP835" s="84">
        <f>IFERROR(FIND("Atmosfera",consulta_completa__11[[#This Row],[13 - Ocorrências/Ambientes Atingidos]]),0)</f>
        <v>0</v>
      </c>
      <c r="BQ835" s="85" t="str">
        <f t="shared" ref="BQ835:BQ898" si="414">IF(BP835=0,"","X")</f>
        <v/>
      </c>
      <c r="BR835" s="84">
        <f>IFERROR(FIND("Flora",consulta_completa__11[[#This Row],[13 - Ocorrências/Ambientes Atingidos]]),0)</f>
        <v>0</v>
      </c>
      <c r="BS835" s="85" t="str">
        <f t="shared" ref="BS835:BS898" si="415">IF(BR835=0,"","X")</f>
        <v/>
      </c>
      <c r="BT835" s="84">
        <f>IFERROR(FIND("Fauna",consulta_completa__11[[#This Row],[13 - Ocorrências/Ambientes Atingidos]]),0)</f>
        <v>0</v>
      </c>
      <c r="BU835" s="85" t="str">
        <f t="shared" ref="BU835:BU898" si="416">IF(BT835=0,"","X")</f>
        <v/>
      </c>
      <c r="BV835" s="84">
        <f>IFERROR(FIND("UC federal",consulta_completa__11[[#This Row],[13 - Ocorrências/Ambientes Atingidos]]),0)</f>
        <v>0</v>
      </c>
      <c r="BW835" s="85" t="str">
        <f t="shared" ref="BW835:BW898" si="417">IF(BV835=0,"","X")</f>
        <v/>
      </c>
      <c r="BX835" s="84">
        <f>IFERROR(FIND("UC estadual/municipal",consulta_completa__11[[#This Row],[13 - Ocorrências/Ambientes Atingidos]]),0)</f>
        <v>0</v>
      </c>
      <c r="BY835" s="85" t="str">
        <f t="shared" ref="BY835:BY898" si="418">IF(BX835=0,"","X")</f>
        <v/>
      </c>
      <c r="BZ835" s="84">
        <f>IFERROR(FIND("Outro(s)",consulta_completa__11[[#This Row],[13 - Ocorrências/Ambientes Atingidos]]),0)</f>
        <v>0</v>
      </c>
      <c r="CA835" s="85" t="str">
        <f t="shared" ref="CA835:CA898" si="419">IF(BZ835=0,"","X")</f>
        <v/>
      </c>
      <c r="CB835" s="84">
        <f>IFERROR(FIND("Sem dano",consulta_completa__11[[#This Row],[13 - Ocorrências/Ambientes Atingidos]]),0)</f>
        <v>0</v>
      </c>
      <c r="CC835" s="85" t="str">
        <f t="shared" ref="CC835:CC898" si="420">IF(CB835=0,"","X")</f>
        <v/>
      </c>
      <c r="CD835" s="84" t="e">
        <f>IF(consulta_completa__11[[#This Row],[13 - Ocorrências/Ambientes Atingidos]]="","X","")</f>
        <v>#VALUE!</v>
      </c>
      <c r="CE835" s="86">
        <f>IFERROR(FIND("IBAMA",consulta_completa__11[[#This Row],[14 - Inst. Atuando no Local]]),0)</f>
        <v>0</v>
      </c>
      <c r="CF835" s="86" t="str">
        <f t="shared" ref="CF835:CF898" si="421">IF(CE835=0,"","X")</f>
        <v/>
      </c>
      <c r="CG835" s="86">
        <f>IFERROR(FIND("OEMA",consulta_completa__11[[#This Row],[14 - Inst. Atuando no Local]]),0)</f>
        <v>0</v>
      </c>
      <c r="CH835" s="86" t="str">
        <f t="shared" ref="CH835:CH898" si="422">IF(CG835=0,"","X")</f>
        <v/>
      </c>
      <c r="CI835" s="86">
        <f>IFERROR(FIND("DEFESA CIVIL",consulta_completa__11[[#This Row],[14 - Inst. Atuando no Local]]),0)</f>
        <v>0</v>
      </c>
      <c r="CJ835" s="86" t="str">
        <f t="shared" ref="CJ835:CJ898" si="423">IF(CI835=0,"","X")</f>
        <v/>
      </c>
      <c r="CK835" s="86">
        <f>IFERROR(FIND("CORPO DE BOMBEIROS",consulta_completa__11[[#This Row],[14 - Inst. Atuando no Local]]),0)</f>
        <v>0</v>
      </c>
      <c r="CL835" s="86" t="str">
        <f t="shared" ref="CL835:CL898" si="424">IF(CK835=0,"","X")</f>
        <v/>
      </c>
      <c r="CM835" s="86">
        <f>IFERROR(FIND("POLÍCIA RODOVIÁRIA",consulta_completa__11[[#This Row],[14 - Inst. Atuando no Local]]),0)</f>
        <v>0</v>
      </c>
      <c r="CN835" s="86" t="str">
        <f t="shared" ref="CN835:CN898" si="425">IF(CM835=0,"","X")</f>
        <v/>
      </c>
      <c r="CO835" s="86">
        <f>IFERROR(FIND("POLÍCIA MILITAR",consulta_completa__11[[#This Row],[14 - Inst. Atuando no Local]]),0)</f>
        <v>0</v>
      </c>
      <c r="CP835" s="86" t="str">
        <f t="shared" ref="CP835:CP898" si="426">IF(CO835=0,"","X")</f>
        <v/>
      </c>
      <c r="CQ835" s="86">
        <f>IFERROR(FIND("POLÍCIA CIVIL",consulta_completa__11[[#This Row],[14 - Inst. Atuando no Local]]),0)</f>
        <v>0</v>
      </c>
      <c r="CR835" s="86" t="str">
        <f t="shared" ref="CR835:CR898" si="427">IF(CQ835=0,"","X")</f>
        <v/>
      </c>
      <c r="CS835" s="86">
        <f>IFERROR(FIND("MARINHA DO BRASIL",consulta_completa__11[[#This Row],[14 - Inst. Atuando no Local]]),0)</f>
        <v>0</v>
      </c>
      <c r="CT835" s="86" t="str">
        <f t="shared" ref="CT835:CT898" si="428">IF(CS835=0,"","X")</f>
        <v/>
      </c>
      <c r="CU835" s="86">
        <f>IFERROR(FIND("EMPRESA ESPECIALIZADA EM ATENDIMENTO",consulta_completa__11[[#This Row],[14 - Inst. Atuando no Local]]),0)</f>
        <v>0</v>
      </c>
      <c r="CV835" s="86" t="str">
        <f t="shared" ref="CV835:CV898" si="429">IF(CU835=0,"","X")</f>
        <v/>
      </c>
      <c r="CW835" s="86">
        <f>IFERROR(FIND("IBAMA",consulta_completa__11[[#This Row],[14 - Inst. Atuando no Local]]),0)</f>
        <v>0</v>
      </c>
      <c r="CX835" s="86" t="str">
        <f t="shared" ref="CX835:CX898" si="430">IF(CW835=0,"","X")</f>
        <v/>
      </c>
      <c r="CY835" s="86" t="e">
        <f>IF(consulta_completa__11[[#This Row],[14 - Inst. Atuando no Local]]="","X","")</f>
        <v>#VALUE!</v>
      </c>
      <c r="CZ835" s="86">
        <f>IFERROR(FIND("OUTRA (S)",consulta_completa__11[[#This Row],[14 - Inst. Atuando no Local]]),0)</f>
        <v>0</v>
      </c>
      <c r="DA835" s="86" t="str">
        <f t="shared" ref="DA835:DA898" si="431">IF(CZ835=0,"","X")</f>
        <v/>
      </c>
      <c r="DB835" s="37" t="str">
        <f t="shared" ref="DB835:DB898" si="432">IF(AH$2="","",IF(AH$2="S","Sim",IF(AH$2="N","Não", IF(AH$2="I","Sem Informação"))))</f>
        <v>Sim</v>
      </c>
      <c r="DC835" s="37" t="str">
        <f t="shared" ref="DC835:DC898" si="433">IF(AI$2="","",IF(AI$2="S","Sim",IF(AI$2="N","Não", IF(AI$2="I","Sem Informação"))))</f>
        <v>Não</v>
      </c>
      <c r="DD835" s="37" t="str">
        <f t="shared" ref="DD835:DD898" si="434">IF(AJ$2="","",IF(AJ$2="S","Sim",IF(AJ$2="N","Não", IF(AJ$2="I","Sem Informação"))))</f>
        <v>Sim</v>
      </c>
      <c r="DE835" s="89" t="str">
        <f t="shared" si="405"/>
        <v>Sem informação</v>
      </c>
    </row>
    <row r="836" spans="50:109">
      <c r="AX836" s="84">
        <f>IFERROR(FIND("Óbitos/feridos",consulta_completa__11[[#This Row],[13 - Ocorrências/Ambientes Atingidos]]),0)</f>
        <v>0</v>
      </c>
      <c r="AY836" s="85" t="str">
        <f t="shared" si="406"/>
        <v/>
      </c>
      <c r="AZ836" s="84">
        <f>IFERROR(FIND("População afetada/evacuada",consulta_completa__11[[#This Row],[13 - Ocorrências/Ambientes Atingidos]]),0)</f>
        <v>0</v>
      </c>
      <c r="BA836" s="84" t="str">
        <f t="shared" si="407"/>
        <v/>
      </c>
      <c r="BB836" s="84">
        <f>IFERROR(FIND("Suspensão de abastecimento de água",consulta_completa__11[[#This Row],[13 - Ocorrências/Ambientes Atingidos]]),0)</f>
        <v>0</v>
      </c>
      <c r="BC836" s="85" t="str">
        <f t="shared" ref="BC836:BC899" si="435">IF(BB836=0,"","X")</f>
        <v/>
      </c>
      <c r="BD836" s="84">
        <f>IFERROR(FIND("Rio/córrego",consulta_completa__11[[#This Row],[13 - Ocorrências/Ambientes Atingidos]]),0)</f>
        <v>0</v>
      </c>
      <c r="BE836" s="85" t="str">
        <f t="shared" si="408"/>
        <v/>
      </c>
      <c r="BF836" s="84">
        <f>IFERROR(FIND("Lago",consulta_completa__11[[#This Row],[13 - Ocorrências/Ambientes Atingidos]]),0)</f>
        <v>0</v>
      </c>
      <c r="BG836" s="85" t="str">
        <f t="shared" si="409"/>
        <v/>
      </c>
      <c r="BH836" s="84">
        <f>IFERROR(FIND("Mar",consulta_completa__11[[#This Row],[13 - Ocorrências/Ambientes Atingidos]]),0)</f>
        <v>0</v>
      </c>
      <c r="BI836" s="85" t="str">
        <f t="shared" si="410"/>
        <v/>
      </c>
      <c r="BJ836" s="84">
        <f>IFERROR(FIND("Praia",consulta_completa__11[[#This Row],[13 - Ocorrências/Ambientes Atingidos]]),0)</f>
        <v>0</v>
      </c>
      <c r="BK836" s="85" t="str">
        <f t="shared" si="411"/>
        <v/>
      </c>
      <c r="BL836" s="84">
        <f>IFERROR(FIND("Solo",consulta_completa__11[[#This Row],[13 - Ocorrências/Ambientes Atingidos]]),0)</f>
        <v>0</v>
      </c>
      <c r="BM836" s="85" t="str">
        <f t="shared" si="412"/>
        <v/>
      </c>
      <c r="BN836" s="84">
        <f>IFERROR(FIND("Águas subterrâneas",consulta_completa__11[[#This Row],[13 - Ocorrências/Ambientes Atingidos]]),0)</f>
        <v>0</v>
      </c>
      <c r="BO836" s="85" t="str">
        <f t="shared" si="413"/>
        <v/>
      </c>
      <c r="BP836" s="84">
        <f>IFERROR(FIND("Atmosfera",consulta_completa__11[[#This Row],[13 - Ocorrências/Ambientes Atingidos]]),0)</f>
        <v>0</v>
      </c>
      <c r="BQ836" s="85" t="str">
        <f t="shared" si="414"/>
        <v/>
      </c>
      <c r="BR836" s="84">
        <f>IFERROR(FIND("Flora",consulta_completa__11[[#This Row],[13 - Ocorrências/Ambientes Atingidos]]),0)</f>
        <v>0</v>
      </c>
      <c r="BS836" s="85" t="str">
        <f t="shared" si="415"/>
        <v/>
      </c>
      <c r="BT836" s="84">
        <f>IFERROR(FIND("Fauna",consulta_completa__11[[#This Row],[13 - Ocorrências/Ambientes Atingidos]]),0)</f>
        <v>0</v>
      </c>
      <c r="BU836" s="85" t="str">
        <f t="shared" si="416"/>
        <v/>
      </c>
      <c r="BV836" s="84">
        <f>IFERROR(FIND("UC federal",consulta_completa__11[[#This Row],[13 - Ocorrências/Ambientes Atingidos]]),0)</f>
        <v>0</v>
      </c>
      <c r="BW836" s="85" t="str">
        <f t="shared" si="417"/>
        <v/>
      </c>
      <c r="BX836" s="84">
        <f>IFERROR(FIND("UC estadual/municipal",consulta_completa__11[[#This Row],[13 - Ocorrências/Ambientes Atingidos]]),0)</f>
        <v>0</v>
      </c>
      <c r="BY836" s="85" t="str">
        <f t="shared" si="418"/>
        <v/>
      </c>
      <c r="BZ836" s="84">
        <f>IFERROR(FIND("Outro(s)",consulta_completa__11[[#This Row],[13 - Ocorrências/Ambientes Atingidos]]),0)</f>
        <v>0</v>
      </c>
      <c r="CA836" s="85" t="str">
        <f t="shared" si="419"/>
        <v/>
      </c>
      <c r="CB836" s="84">
        <f>IFERROR(FIND("Sem dano",consulta_completa__11[[#This Row],[13 - Ocorrências/Ambientes Atingidos]]),0)</f>
        <v>0</v>
      </c>
      <c r="CC836" s="85" t="str">
        <f t="shared" si="420"/>
        <v/>
      </c>
      <c r="CD836" s="84" t="e">
        <f>IF(consulta_completa__11[[#This Row],[13 - Ocorrências/Ambientes Atingidos]]="","X","")</f>
        <v>#VALUE!</v>
      </c>
      <c r="CE836" s="86">
        <f>IFERROR(FIND("IBAMA",consulta_completa__11[[#This Row],[14 - Inst. Atuando no Local]]),0)</f>
        <v>0</v>
      </c>
      <c r="CF836" s="86" t="str">
        <f t="shared" si="421"/>
        <v/>
      </c>
      <c r="CG836" s="86">
        <f>IFERROR(FIND("OEMA",consulta_completa__11[[#This Row],[14 - Inst. Atuando no Local]]),0)</f>
        <v>0</v>
      </c>
      <c r="CH836" s="86" t="str">
        <f t="shared" si="422"/>
        <v/>
      </c>
      <c r="CI836" s="86">
        <f>IFERROR(FIND("DEFESA CIVIL",consulta_completa__11[[#This Row],[14 - Inst. Atuando no Local]]),0)</f>
        <v>0</v>
      </c>
      <c r="CJ836" s="86" t="str">
        <f t="shared" si="423"/>
        <v/>
      </c>
      <c r="CK836" s="86">
        <f>IFERROR(FIND("CORPO DE BOMBEIROS",consulta_completa__11[[#This Row],[14 - Inst. Atuando no Local]]),0)</f>
        <v>0</v>
      </c>
      <c r="CL836" s="86" t="str">
        <f t="shared" si="424"/>
        <v/>
      </c>
      <c r="CM836" s="86">
        <f>IFERROR(FIND("POLÍCIA RODOVIÁRIA",consulta_completa__11[[#This Row],[14 - Inst. Atuando no Local]]),0)</f>
        <v>0</v>
      </c>
      <c r="CN836" s="86" t="str">
        <f t="shared" si="425"/>
        <v/>
      </c>
      <c r="CO836" s="86">
        <f>IFERROR(FIND("POLÍCIA MILITAR",consulta_completa__11[[#This Row],[14 - Inst. Atuando no Local]]),0)</f>
        <v>0</v>
      </c>
      <c r="CP836" s="86" t="str">
        <f t="shared" si="426"/>
        <v/>
      </c>
      <c r="CQ836" s="86">
        <f>IFERROR(FIND("POLÍCIA CIVIL",consulta_completa__11[[#This Row],[14 - Inst. Atuando no Local]]),0)</f>
        <v>0</v>
      </c>
      <c r="CR836" s="86" t="str">
        <f t="shared" si="427"/>
        <v/>
      </c>
      <c r="CS836" s="86">
        <f>IFERROR(FIND("MARINHA DO BRASIL",consulta_completa__11[[#This Row],[14 - Inst. Atuando no Local]]),0)</f>
        <v>0</v>
      </c>
      <c r="CT836" s="86" t="str">
        <f t="shared" si="428"/>
        <v/>
      </c>
      <c r="CU836" s="86">
        <f>IFERROR(FIND("EMPRESA ESPECIALIZADA EM ATENDIMENTO",consulta_completa__11[[#This Row],[14 - Inst. Atuando no Local]]),0)</f>
        <v>0</v>
      </c>
      <c r="CV836" s="86" t="str">
        <f t="shared" si="429"/>
        <v/>
      </c>
      <c r="CW836" s="86">
        <f>IFERROR(FIND("IBAMA",consulta_completa__11[[#This Row],[14 - Inst. Atuando no Local]]),0)</f>
        <v>0</v>
      </c>
      <c r="CX836" s="86" t="str">
        <f t="shared" si="430"/>
        <v/>
      </c>
      <c r="CY836" s="86" t="e">
        <f>IF(consulta_completa__11[[#This Row],[14 - Inst. Atuando no Local]]="","X","")</f>
        <v>#VALUE!</v>
      </c>
      <c r="CZ836" s="86">
        <f>IFERROR(FIND("OUTRA (S)",consulta_completa__11[[#This Row],[14 - Inst. Atuando no Local]]),0)</f>
        <v>0</v>
      </c>
      <c r="DA836" s="86" t="str">
        <f t="shared" si="431"/>
        <v/>
      </c>
      <c r="DB836" s="37" t="str">
        <f t="shared" si="432"/>
        <v>Sim</v>
      </c>
      <c r="DC836" s="37" t="str">
        <f t="shared" si="433"/>
        <v>Não</v>
      </c>
      <c r="DD836" s="37" t="str">
        <f t="shared" si="434"/>
        <v>Sim</v>
      </c>
      <c r="DE836" s="89" t="str">
        <f t="shared" si="405"/>
        <v>Sem informação</v>
      </c>
    </row>
    <row r="837" spans="50:109">
      <c r="AX837" s="84">
        <f>IFERROR(FIND("Óbitos/feridos",consulta_completa__11[[#This Row],[13 - Ocorrências/Ambientes Atingidos]]),0)</f>
        <v>0</v>
      </c>
      <c r="AY837" s="85" t="str">
        <f t="shared" si="406"/>
        <v/>
      </c>
      <c r="AZ837" s="84">
        <f>IFERROR(FIND("População afetada/evacuada",consulta_completa__11[[#This Row],[13 - Ocorrências/Ambientes Atingidos]]),0)</f>
        <v>0</v>
      </c>
      <c r="BA837" s="84" t="str">
        <f t="shared" si="407"/>
        <v/>
      </c>
      <c r="BB837" s="84">
        <f>IFERROR(FIND("Suspensão de abastecimento de água",consulta_completa__11[[#This Row],[13 - Ocorrências/Ambientes Atingidos]]),0)</f>
        <v>0</v>
      </c>
      <c r="BC837" s="85" t="str">
        <f t="shared" si="435"/>
        <v/>
      </c>
      <c r="BD837" s="84">
        <f>IFERROR(FIND("Rio/córrego",consulta_completa__11[[#This Row],[13 - Ocorrências/Ambientes Atingidos]]),0)</f>
        <v>0</v>
      </c>
      <c r="BE837" s="85" t="str">
        <f t="shared" si="408"/>
        <v/>
      </c>
      <c r="BF837" s="84">
        <f>IFERROR(FIND("Lago",consulta_completa__11[[#This Row],[13 - Ocorrências/Ambientes Atingidos]]),0)</f>
        <v>0</v>
      </c>
      <c r="BG837" s="85" t="str">
        <f t="shared" si="409"/>
        <v/>
      </c>
      <c r="BH837" s="84">
        <f>IFERROR(FIND("Mar",consulta_completa__11[[#This Row],[13 - Ocorrências/Ambientes Atingidos]]),0)</f>
        <v>0</v>
      </c>
      <c r="BI837" s="85" t="str">
        <f t="shared" si="410"/>
        <v/>
      </c>
      <c r="BJ837" s="84">
        <f>IFERROR(FIND("Praia",consulta_completa__11[[#This Row],[13 - Ocorrências/Ambientes Atingidos]]),0)</f>
        <v>0</v>
      </c>
      <c r="BK837" s="85" t="str">
        <f t="shared" si="411"/>
        <v/>
      </c>
      <c r="BL837" s="84">
        <f>IFERROR(FIND("Solo",consulta_completa__11[[#This Row],[13 - Ocorrências/Ambientes Atingidos]]),0)</f>
        <v>0</v>
      </c>
      <c r="BM837" s="85" t="str">
        <f t="shared" si="412"/>
        <v/>
      </c>
      <c r="BN837" s="84">
        <f>IFERROR(FIND("Águas subterrâneas",consulta_completa__11[[#This Row],[13 - Ocorrências/Ambientes Atingidos]]),0)</f>
        <v>0</v>
      </c>
      <c r="BO837" s="85" t="str">
        <f t="shared" si="413"/>
        <v/>
      </c>
      <c r="BP837" s="84">
        <f>IFERROR(FIND("Atmosfera",consulta_completa__11[[#This Row],[13 - Ocorrências/Ambientes Atingidos]]),0)</f>
        <v>0</v>
      </c>
      <c r="BQ837" s="85" t="str">
        <f t="shared" si="414"/>
        <v/>
      </c>
      <c r="BR837" s="84">
        <f>IFERROR(FIND("Flora",consulta_completa__11[[#This Row],[13 - Ocorrências/Ambientes Atingidos]]),0)</f>
        <v>0</v>
      </c>
      <c r="BS837" s="85" t="str">
        <f t="shared" si="415"/>
        <v/>
      </c>
      <c r="BT837" s="84">
        <f>IFERROR(FIND("Fauna",consulta_completa__11[[#This Row],[13 - Ocorrências/Ambientes Atingidos]]),0)</f>
        <v>0</v>
      </c>
      <c r="BU837" s="85" t="str">
        <f t="shared" si="416"/>
        <v/>
      </c>
      <c r="BV837" s="84">
        <f>IFERROR(FIND("UC federal",consulta_completa__11[[#This Row],[13 - Ocorrências/Ambientes Atingidos]]),0)</f>
        <v>0</v>
      </c>
      <c r="BW837" s="85" t="str">
        <f t="shared" si="417"/>
        <v/>
      </c>
      <c r="BX837" s="84">
        <f>IFERROR(FIND("UC estadual/municipal",consulta_completa__11[[#This Row],[13 - Ocorrências/Ambientes Atingidos]]),0)</f>
        <v>0</v>
      </c>
      <c r="BY837" s="85" t="str">
        <f t="shared" si="418"/>
        <v/>
      </c>
      <c r="BZ837" s="84">
        <f>IFERROR(FIND("Outro(s)",consulta_completa__11[[#This Row],[13 - Ocorrências/Ambientes Atingidos]]),0)</f>
        <v>0</v>
      </c>
      <c r="CA837" s="85" t="str">
        <f t="shared" si="419"/>
        <v/>
      </c>
      <c r="CB837" s="84">
        <f>IFERROR(FIND("Sem dano",consulta_completa__11[[#This Row],[13 - Ocorrências/Ambientes Atingidos]]),0)</f>
        <v>0</v>
      </c>
      <c r="CC837" s="85" t="str">
        <f t="shared" si="420"/>
        <v/>
      </c>
      <c r="CD837" s="84" t="e">
        <f>IF(consulta_completa__11[[#This Row],[13 - Ocorrências/Ambientes Atingidos]]="","X","")</f>
        <v>#VALUE!</v>
      </c>
      <c r="CE837" s="86">
        <f>IFERROR(FIND("IBAMA",consulta_completa__11[[#This Row],[14 - Inst. Atuando no Local]]),0)</f>
        <v>0</v>
      </c>
      <c r="CF837" s="86" t="str">
        <f t="shared" si="421"/>
        <v/>
      </c>
      <c r="CG837" s="86">
        <f>IFERROR(FIND("OEMA",consulta_completa__11[[#This Row],[14 - Inst. Atuando no Local]]),0)</f>
        <v>0</v>
      </c>
      <c r="CH837" s="86" t="str">
        <f t="shared" si="422"/>
        <v/>
      </c>
      <c r="CI837" s="86">
        <f>IFERROR(FIND("DEFESA CIVIL",consulta_completa__11[[#This Row],[14 - Inst. Atuando no Local]]),0)</f>
        <v>0</v>
      </c>
      <c r="CJ837" s="86" t="str">
        <f t="shared" si="423"/>
        <v/>
      </c>
      <c r="CK837" s="86">
        <f>IFERROR(FIND("CORPO DE BOMBEIROS",consulta_completa__11[[#This Row],[14 - Inst. Atuando no Local]]),0)</f>
        <v>0</v>
      </c>
      <c r="CL837" s="86" t="str">
        <f t="shared" si="424"/>
        <v/>
      </c>
      <c r="CM837" s="86">
        <f>IFERROR(FIND("POLÍCIA RODOVIÁRIA",consulta_completa__11[[#This Row],[14 - Inst. Atuando no Local]]),0)</f>
        <v>0</v>
      </c>
      <c r="CN837" s="86" t="str">
        <f t="shared" si="425"/>
        <v/>
      </c>
      <c r="CO837" s="86">
        <f>IFERROR(FIND("POLÍCIA MILITAR",consulta_completa__11[[#This Row],[14 - Inst. Atuando no Local]]),0)</f>
        <v>0</v>
      </c>
      <c r="CP837" s="86" t="str">
        <f t="shared" si="426"/>
        <v/>
      </c>
      <c r="CQ837" s="86">
        <f>IFERROR(FIND("POLÍCIA CIVIL",consulta_completa__11[[#This Row],[14 - Inst. Atuando no Local]]),0)</f>
        <v>0</v>
      </c>
      <c r="CR837" s="86" t="str">
        <f t="shared" si="427"/>
        <v/>
      </c>
      <c r="CS837" s="86">
        <f>IFERROR(FIND("MARINHA DO BRASIL",consulta_completa__11[[#This Row],[14 - Inst. Atuando no Local]]),0)</f>
        <v>0</v>
      </c>
      <c r="CT837" s="86" t="str">
        <f t="shared" si="428"/>
        <v/>
      </c>
      <c r="CU837" s="86">
        <f>IFERROR(FIND("EMPRESA ESPECIALIZADA EM ATENDIMENTO",consulta_completa__11[[#This Row],[14 - Inst. Atuando no Local]]),0)</f>
        <v>0</v>
      </c>
      <c r="CV837" s="86" t="str">
        <f t="shared" si="429"/>
        <v/>
      </c>
      <c r="CW837" s="86">
        <f>IFERROR(FIND("IBAMA",consulta_completa__11[[#This Row],[14 - Inst. Atuando no Local]]),0)</f>
        <v>0</v>
      </c>
      <c r="CX837" s="86" t="str">
        <f t="shared" si="430"/>
        <v/>
      </c>
      <c r="CY837" s="86" t="e">
        <f>IF(consulta_completa__11[[#This Row],[14 - Inst. Atuando no Local]]="","X","")</f>
        <v>#VALUE!</v>
      </c>
      <c r="CZ837" s="86">
        <f>IFERROR(FIND("OUTRA (S)",consulta_completa__11[[#This Row],[14 - Inst. Atuando no Local]]),0)</f>
        <v>0</v>
      </c>
      <c r="DA837" s="86" t="str">
        <f t="shared" si="431"/>
        <v/>
      </c>
      <c r="DB837" s="37" t="str">
        <f t="shared" si="432"/>
        <v>Sim</v>
      </c>
      <c r="DC837" s="37" t="str">
        <f t="shared" si="433"/>
        <v>Não</v>
      </c>
      <c r="DD837" s="37" t="str">
        <f t="shared" si="434"/>
        <v>Sim</v>
      </c>
      <c r="DE837" s="89" t="str">
        <f t="shared" si="405"/>
        <v>Sem informação</v>
      </c>
    </row>
    <row r="838" spans="50:109">
      <c r="AX838" s="84">
        <f>IFERROR(FIND("Óbitos/feridos",consulta_completa__11[[#This Row],[13 - Ocorrências/Ambientes Atingidos]]),0)</f>
        <v>0</v>
      </c>
      <c r="AY838" s="85" t="str">
        <f t="shared" si="406"/>
        <v/>
      </c>
      <c r="AZ838" s="84">
        <f>IFERROR(FIND("População afetada/evacuada",consulta_completa__11[[#This Row],[13 - Ocorrências/Ambientes Atingidos]]),0)</f>
        <v>0</v>
      </c>
      <c r="BA838" s="84" t="str">
        <f t="shared" si="407"/>
        <v/>
      </c>
      <c r="BB838" s="84">
        <f>IFERROR(FIND("Suspensão de abastecimento de água",consulta_completa__11[[#This Row],[13 - Ocorrências/Ambientes Atingidos]]),0)</f>
        <v>0</v>
      </c>
      <c r="BC838" s="85" t="str">
        <f t="shared" si="435"/>
        <v/>
      </c>
      <c r="BD838" s="84">
        <f>IFERROR(FIND("Rio/córrego",consulta_completa__11[[#This Row],[13 - Ocorrências/Ambientes Atingidos]]),0)</f>
        <v>0</v>
      </c>
      <c r="BE838" s="85" t="str">
        <f t="shared" si="408"/>
        <v/>
      </c>
      <c r="BF838" s="84">
        <f>IFERROR(FIND("Lago",consulta_completa__11[[#This Row],[13 - Ocorrências/Ambientes Atingidos]]),0)</f>
        <v>0</v>
      </c>
      <c r="BG838" s="85" t="str">
        <f t="shared" si="409"/>
        <v/>
      </c>
      <c r="BH838" s="84">
        <f>IFERROR(FIND("Mar",consulta_completa__11[[#This Row],[13 - Ocorrências/Ambientes Atingidos]]),0)</f>
        <v>0</v>
      </c>
      <c r="BI838" s="85" t="str">
        <f t="shared" si="410"/>
        <v/>
      </c>
      <c r="BJ838" s="84">
        <f>IFERROR(FIND("Praia",consulta_completa__11[[#This Row],[13 - Ocorrências/Ambientes Atingidos]]),0)</f>
        <v>0</v>
      </c>
      <c r="BK838" s="85" t="str">
        <f t="shared" si="411"/>
        <v/>
      </c>
      <c r="BL838" s="84">
        <f>IFERROR(FIND("Solo",consulta_completa__11[[#This Row],[13 - Ocorrências/Ambientes Atingidos]]),0)</f>
        <v>0</v>
      </c>
      <c r="BM838" s="85" t="str">
        <f t="shared" si="412"/>
        <v/>
      </c>
      <c r="BN838" s="84">
        <f>IFERROR(FIND("Águas subterrâneas",consulta_completa__11[[#This Row],[13 - Ocorrências/Ambientes Atingidos]]),0)</f>
        <v>0</v>
      </c>
      <c r="BO838" s="85" t="str">
        <f t="shared" si="413"/>
        <v/>
      </c>
      <c r="BP838" s="84">
        <f>IFERROR(FIND("Atmosfera",consulta_completa__11[[#This Row],[13 - Ocorrências/Ambientes Atingidos]]),0)</f>
        <v>0</v>
      </c>
      <c r="BQ838" s="85" t="str">
        <f t="shared" si="414"/>
        <v/>
      </c>
      <c r="BR838" s="84">
        <f>IFERROR(FIND("Flora",consulta_completa__11[[#This Row],[13 - Ocorrências/Ambientes Atingidos]]),0)</f>
        <v>0</v>
      </c>
      <c r="BS838" s="85" t="str">
        <f t="shared" si="415"/>
        <v/>
      </c>
      <c r="BT838" s="84">
        <f>IFERROR(FIND("Fauna",consulta_completa__11[[#This Row],[13 - Ocorrências/Ambientes Atingidos]]),0)</f>
        <v>0</v>
      </c>
      <c r="BU838" s="85" t="str">
        <f t="shared" si="416"/>
        <v/>
      </c>
      <c r="BV838" s="84">
        <f>IFERROR(FIND("UC federal",consulta_completa__11[[#This Row],[13 - Ocorrências/Ambientes Atingidos]]),0)</f>
        <v>0</v>
      </c>
      <c r="BW838" s="85" t="str">
        <f t="shared" si="417"/>
        <v/>
      </c>
      <c r="BX838" s="84">
        <f>IFERROR(FIND("UC estadual/municipal",consulta_completa__11[[#This Row],[13 - Ocorrências/Ambientes Atingidos]]),0)</f>
        <v>0</v>
      </c>
      <c r="BY838" s="85" t="str">
        <f t="shared" si="418"/>
        <v/>
      </c>
      <c r="BZ838" s="84">
        <f>IFERROR(FIND("Outro(s)",consulta_completa__11[[#This Row],[13 - Ocorrências/Ambientes Atingidos]]),0)</f>
        <v>0</v>
      </c>
      <c r="CA838" s="85" t="str">
        <f t="shared" si="419"/>
        <v/>
      </c>
      <c r="CB838" s="84">
        <f>IFERROR(FIND("Sem dano",consulta_completa__11[[#This Row],[13 - Ocorrências/Ambientes Atingidos]]),0)</f>
        <v>0</v>
      </c>
      <c r="CC838" s="85" t="str">
        <f t="shared" si="420"/>
        <v/>
      </c>
      <c r="CD838" s="84" t="e">
        <f>IF(consulta_completa__11[[#This Row],[13 - Ocorrências/Ambientes Atingidos]]="","X","")</f>
        <v>#VALUE!</v>
      </c>
      <c r="CE838" s="86">
        <f>IFERROR(FIND("IBAMA",consulta_completa__11[[#This Row],[14 - Inst. Atuando no Local]]),0)</f>
        <v>0</v>
      </c>
      <c r="CF838" s="86" t="str">
        <f t="shared" si="421"/>
        <v/>
      </c>
      <c r="CG838" s="86">
        <f>IFERROR(FIND("OEMA",consulta_completa__11[[#This Row],[14 - Inst. Atuando no Local]]),0)</f>
        <v>0</v>
      </c>
      <c r="CH838" s="86" t="str">
        <f t="shared" si="422"/>
        <v/>
      </c>
      <c r="CI838" s="86">
        <f>IFERROR(FIND("DEFESA CIVIL",consulta_completa__11[[#This Row],[14 - Inst. Atuando no Local]]),0)</f>
        <v>0</v>
      </c>
      <c r="CJ838" s="86" t="str">
        <f t="shared" si="423"/>
        <v/>
      </c>
      <c r="CK838" s="86">
        <f>IFERROR(FIND("CORPO DE BOMBEIROS",consulta_completa__11[[#This Row],[14 - Inst. Atuando no Local]]),0)</f>
        <v>0</v>
      </c>
      <c r="CL838" s="86" t="str">
        <f t="shared" si="424"/>
        <v/>
      </c>
      <c r="CM838" s="86">
        <f>IFERROR(FIND("POLÍCIA RODOVIÁRIA",consulta_completa__11[[#This Row],[14 - Inst. Atuando no Local]]),0)</f>
        <v>0</v>
      </c>
      <c r="CN838" s="86" t="str">
        <f t="shared" si="425"/>
        <v/>
      </c>
      <c r="CO838" s="86">
        <f>IFERROR(FIND("POLÍCIA MILITAR",consulta_completa__11[[#This Row],[14 - Inst. Atuando no Local]]),0)</f>
        <v>0</v>
      </c>
      <c r="CP838" s="86" t="str">
        <f t="shared" si="426"/>
        <v/>
      </c>
      <c r="CQ838" s="86">
        <f>IFERROR(FIND("POLÍCIA CIVIL",consulta_completa__11[[#This Row],[14 - Inst. Atuando no Local]]),0)</f>
        <v>0</v>
      </c>
      <c r="CR838" s="86" t="str">
        <f t="shared" si="427"/>
        <v/>
      </c>
      <c r="CS838" s="86">
        <f>IFERROR(FIND("MARINHA DO BRASIL",consulta_completa__11[[#This Row],[14 - Inst. Atuando no Local]]),0)</f>
        <v>0</v>
      </c>
      <c r="CT838" s="86" t="str">
        <f t="shared" si="428"/>
        <v/>
      </c>
      <c r="CU838" s="86">
        <f>IFERROR(FIND("EMPRESA ESPECIALIZADA EM ATENDIMENTO",consulta_completa__11[[#This Row],[14 - Inst. Atuando no Local]]),0)</f>
        <v>0</v>
      </c>
      <c r="CV838" s="86" t="str">
        <f t="shared" si="429"/>
        <v/>
      </c>
      <c r="CW838" s="86">
        <f>IFERROR(FIND("IBAMA",consulta_completa__11[[#This Row],[14 - Inst. Atuando no Local]]),0)</f>
        <v>0</v>
      </c>
      <c r="CX838" s="86" t="str">
        <f t="shared" si="430"/>
        <v/>
      </c>
      <c r="CY838" s="86" t="e">
        <f>IF(consulta_completa__11[[#This Row],[14 - Inst. Atuando no Local]]="","X","")</f>
        <v>#VALUE!</v>
      </c>
      <c r="CZ838" s="86">
        <f>IFERROR(FIND("OUTRA (S)",consulta_completa__11[[#This Row],[14 - Inst. Atuando no Local]]),0)</f>
        <v>0</v>
      </c>
      <c r="DA838" s="86" t="str">
        <f t="shared" si="431"/>
        <v/>
      </c>
      <c r="DB838" s="37" t="str">
        <f t="shared" si="432"/>
        <v>Sim</v>
      </c>
      <c r="DC838" s="37" t="str">
        <f t="shared" si="433"/>
        <v>Não</v>
      </c>
      <c r="DD838" s="37" t="str">
        <f t="shared" si="434"/>
        <v>Sim</v>
      </c>
      <c r="DE838" s="89" t="str">
        <f t="shared" si="405"/>
        <v>Sem informação</v>
      </c>
    </row>
    <row r="839" spans="50:109">
      <c r="AX839" s="84">
        <f>IFERROR(FIND("Óbitos/feridos",consulta_completa__11[[#This Row],[13 - Ocorrências/Ambientes Atingidos]]),0)</f>
        <v>0</v>
      </c>
      <c r="AY839" s="85" t="str">
        <f t="shared" si="406"/>
        <v/>
      </c>
      <c r="AZ839" s="84">
        <f>IFERROR(FIND("População afetada/evacuada",consulta_completa__11[[#This Row],[13 - Ocorrências/Ambientes Atingidos]]),0)</f>
        <v>0</v>
      </c>
      <c r="BA839" s="84" t="str">
        <f t="shared" si="407"/>
        <v/>
      </c>
      <c r="BB839" s="84">
        <f>IFERROR(FIND("Suspensão de abastecimento de água",consulta_completa__11[[#This Row],[13 - Ocorrências/Ambientes Atingidos]]),0)</f>
        <v>0</v>
      </c>
      <c r="BC839" s="85" t="str">
        <f t="shared" si="435"/>
        <v/>
      </c>
      <c r="BD839" s="84">
        <f>IFERROR(FIND("Rio/córrego",consulta_completa__11[[#This Row],[13 - Ocorrências/Ambientes Atingidos]]),0)</f>
        <v>0</v>
      </c>
      <c r="BE839" s="85" t="str">
        <f t="shared" si="408"/>
        <v/>
      </c>
      <c r="BF839" s="84">
        <f>IFERROR(FIND("Lago",consulta_completa__11[[#This Row],[13 - Ocorrências/Ambientes Atingidos]]),0)</f>
        <v>0</v>
      </c>
      <c r="BG839" s="85" t="str">
        <f t="shared" si="409"/>
        <v/>
      </c>
      <c r="BH839" s="84">
        <f>IFERROR(FIND("Mar",consulta_completa__11[[#This Row],[13 - Ocorrências/Ambientes Atingidos]]),0)</f>
        <v>0</v>
      </c>
      <c r="BI839" s="85" t="str">
        <f t="shared" si="410"/>
        <v/>
      </c>
      <c r="BJ839" s="84">
        <f>IFERROR(FIND("Praia",consulta_completa__11[[#This Row],[13 - Ocorrências/Ambientes Atingidos]]),0)</f>
        <v>0</v>
      </c>
      <c r="BK839" s="85" t="str">
        <f t="shared" si="411"/>
        <v/>
      </c>
      <c r="BL839" s="84">
        <f>IFERROR(FIND("Solo",consulta_completa__11[[#This Row],[13 - Ocorrências/Ambientes Atingidos]]),0)</f>
        <v>0</v>
      </c>
      <c r="BM839" s="85" t="str">
        <f t="shared" si="412"/>
        <v/>
      </c>
      <c r="BN839" s="84">
        <f>IFERROR(FIND("Águas subterrâneas",consulta_completa__11[[#This Row],[13 - Ocorrências/Ambientes Atingidos]]),0)</f>
        <v>0</v>
      </c>
      <c r="BO839" s="85" t="str">
        <f t="shared" si="413"/>
        <v/>
      </c>
      <c r="BP839" s="84">
        <f>IFERROR(FIND("Atmosfera",consulta_completa__11[[#This Row],[13 - Ocorrências/Ambientes Atingidos]]),0)</f>
        <v>0</v>
      </c>
      <c r="BQ839" s="85" t="str">
        <f t="shared" si="414"/>
        <v/>
      </c>
      <c r="BR839" s="84">
        <f>IFERROR(FIND("Flora",consulta_completa__11[[#This Row],[13 - Ocorrências/Ambientes Atingidos]]),0)</f>
        <v>0</v>
      </c>
      <c r="BS839" s="85" t="str">
        <f t="shared" si="415"/>
        <v/>
      </c>
      <c r="BT839" s="84">
        <f>IFERROR(FIND("Fauna",consulta_completa__11[[#This Row],[13 - Ocorrências/Ambientes Atingidos]]),0)</f>
        <v>0</v>
      </c>
      <c r="BU839" s="85" t="str">
        <f t="shared" si="416"/>
        <v/>
      </c>
      <c r="BV839" s="84">
        <f>IFERROR(FIND("UC federal",consulta_completa__11[[#This Row],[13 - Ocorrências/Ambientes Atingidos]]),0)</f>
        <v>0</v>
      </c>
      <c r="BW839" s="85" t="str">
        <f t="shared" si="417"/>
        <v/>
      </c>
      <c r="BX839" s="84">
        <f>IFERROR(FIND("UC estadual/municipal",consulta_completa__11[[#This Row],[13 - Ocorrências/Ambientes Atingidos]]),0)</f>
        <v>0</v>
      </c>
      <c r="BY839" s="85" t="str">
        <f t="shared" si="418"/>
        <v/>
      </c>
      <c r="BZ839" s="84">
        <f>IFERROR(FIND("Outro(s)",consulta_completa__11[[#This Row],[13 - Ocorrências/Ambientes Atingidos]]),0)</f>
        <v>0</v>
      </c>
      <c r="CA839" s="85" t="str">
        <f t="shared" si="419"/>
        <v/>
      </c>
      <c r="CB839" s="84">
        <f>IFERROR(FIND("Sem dano",consulta_completa__11[[#This Row],[13 - Ocorrências/Ambientes Atingidos]]),0)</f>
        <v>0</v>
      </c>
      <c r="CC839" s="85" t="str">
        <f t="shared" si="420"/>
        <v/>
      </c>
      <c r="CD839" s="84" t="e">
        <f>IF(consulta_completa__11[[#This Row],[13 - Ocorrências/Ambientes Atingidos]]="","X","")</f>
        <v>#VALUE!</v>
      </c>
      <c r="CE839" s="86">
        <f>IFERROR(FIND("IBAMA",consulta_completa__11[[#This Row],[14 - Inst. Atuando no Local]]),0)</f>
        <v>0</v>
      </c>
      <c r="CF839" s="86" t="str">
        <f t="shared" si="421"/>
        <v/>
      </c>
      <c r="CG839" s="86">
        <f>IFERROR(FIND("OEMA",consulta_completa__11[[#This Row],[14 - Inst. Atuando no Local]]),0)</f>
        <v>0</v>
      </c>
      <c r="CH839" s="86" t="str">
        <f t="shared" si="422"/>
        <v/>
      </c>
      <c r="CI839" s="86">
        <f>IFERROR(FIND("DEFESA CIVIL",consulta_completa__11[[#This Row],[14 - Inst. Atuando no Local]]),0)</f>
        <v>0</v>
      </c>
      <c r="CJ839" s="86" t="str">
        <f t="shared" si="423"/>
        <v/>
      </c>
      <c r="CK839" s="86">
        <f>IFERROR(FIND("CORPO DE BOMBEIROS",consulta_completa__11[[#This Row],[14 - Inst. Atuando no Local]]),0)</f>
        <v>0</v>
      </c>
      <c r="CL839" s="86" t="str">
        <f t="shared" si="424"/>
        <v/>
      </c>
      <c r="CM839" s="86">
        <f>IFERROR(FIND("POLÍCIA RODOVIÁRIA",consulta_completa__11[[#This Row],[14 - Inst. Atuando no Local]]),0)</f>
        <v>0</v>
      </c>
      <c r="CN839" s="86" t="str">
        <f t="shared" si="425"/>
        <v/>
      </c>
      <c r="CO839" s="86">
        <f>IFERROR(FIND("POLÍCIA MILITAR",consulta_completa__11[[#This Row],[14 - Inst. Atuando no Local]]),0)</f>
        <v>0</v>
      </c>
      <c r="CP839" s="86" t="str">
        <f t="shared" si="426"/>
        <v/>
      </c>
      <c r="CQ839" s="86">
        <f>IFERROR(FIND("POLÍCIA CIVIL",consulta_completa__11[[#This Row],[14 - Inst. Atuando no Local]]),0)</f>
        <v>0</v>
      </c>
      <c r="CR839" s="86" t="str">
        <f t="shared" si="427"/>
        <v/>
      </c>
      <c r="CS839" s="86">
        <f>IFERROR(FIND("MARINHA DO BRASIL",consulta_completa__11[[#This Row],[14 - Inst. Atuando no Local]]),0)</f>
        <v>0</v>
      </c>
      <c r="CT839" s="86" t="str">
        <f t="shared" si="428"/>
        <v/>
      </c>
      <c r="CU839" s="86">
        <f>IFERROR(FIND("EMPRESA ESPECIALIZADA EM ATENDIMENTO",consulta_completa__11[[#This Row],[14 - Inst. Atuando no Local]]),0)</f>
        <v>0</v>
      </c>
      <c r="CV839" s="86" t="str">
        <f t="shared" si="429"/>
        <v/>
      </c>
      <c r="CW839" s="86">
        <f>IFERROR(FIND("IBAMA",consulta_completa__11[[#This Row],[14 - Inst. Atuando no Local]]),0)</f>
        <v>0</v>
      </c>
      <c r="CX839" s="86" t="str">
        <f t="shared" si="430"/>
        <v/>
      </c>
      <c r="CY839" s="86" t="e">
        <f>IF(consulta_completa__11[[#This Row],[14 - Inst. Atuando no Local]]="","X","")</f>
        <v>#VALUE!</v>
      </c>
      <c r="CZ839" s="86">
        <f>IFERROR(FIND("OUTRA (S)",consulta_completa__11[[#This Row],[14 - Inst. Atuando no Local]]),0)</f>
        <v>0</v>
      </c>
      <c r="DA839" s="86" t="str">
        <f t="shared" si="431"/>
        <v/>
      </c>
      <c r="DB839" s="37" t="str">
        <f t="shared" si="432"/>
        <v>Sim</v>
      </c>
      <c r="DC839" s="37" t="str">
        <f t="shared" si="433"/>
        <v>Não</v>
      </c>
      <c r="DD839" s="37" t="str">
        <f t="shared" si="434"/>
        <v>Sim</v>
      </c>
      <c r="DE839" s="89" t="str">
        <f t="shared" si="405"/>
        <v>Sem informação</v>
      </c>
    </row>
    <row r="840" spans="50:109">
      <c r="AX840" s="84">
        <f>IFERROR(FIND("Óbitos/feridos",consulta_completa__11[[#This Row],[13 - Ocorrências/Ambientes Atingidos]]),0)</f>
        <v>0</v>
      </c>
      <c r="AY840" s="85" t="str">
        <f t="shared" si="406"/>
        <v/>
      </c>
      <c r="AZ840" s="84">
        <f>IFERROR(FIND("População afetada/evacuada",consulta_completa__11[[#This Row],[13 - Ocorrências/Ambientes Atingidos]]),0)</f>
        <v>0</v>
      </c>
      <c r="BA840" s="84" t="str">
        <f t="shared" si="407"/>
        <v/>
      </c>
      <c r="BB840" s="84">
        <f>IFERROR(FIND("Suspensão de abastecimento de água",consulta_completa__11[[#This Row],[13 - Ocorrências/Ambientes Atingidos]]),0)</f>
        <v>0</v>
      </c>
      <c r="BC840" s="85" t="str">
        <f t="shared" si="435"/>
        <v/>
      </c>
      <c r="BD840" s="84">
        <f>IFERROR(FIND("Rio/córrego",consulta_completa__11[[#This Row],[13 - Ocorrências/Ambientes Atingidos]]),0)</f>
        <v>0</v>
      </c>
      <c r="BE840" s="85" t="str">
        <f t="shared" si="408"/>
        <v/>
      </c>
      <c r="BF840" s="84">
        <f>IFERROR(FIND("Lago",consulta_completa__11[[#This Row],[13 - Ocorrências/Ambientes Atingidos]]),0)</f>
        <v>0</v>
      </c>
      <c r="BG840" s="85" t="str">
        <f t="shared" si="409"/>
        <v/>
      </c>
      <c r="BH840" s="84">
        <f>IFERROR(FIND("Mar",consulta_completa__11[[#This Row],[13 - Ocorrências/Ambientes Atingidos]]),0)</f>
        <v>0</v>
      </c>
      <c r="BI840" s="85" t="str">
        <f t="shared" si="410"/>
        <v/>
      </c>
      <c r="BJ840" s="84">
        <f>IFERROR(FIND("Praia",consulta_completa__11[[#This Row],[13 - Ocorrências/Ambientes Atingidos]]),0)</f>
        <v>0</v>
      </c>
      <c r="BK840" s="85" t="str">
        <f t="shared" si="411"/>
        <v/>
      </c>
      <c r="BL840" s="84">
        <f>IFERROR(FIND("Solo",consulta_completa__11[[#This Row],[13 - Ocorrências/Ambientes Atingidos]]),0)</f>
        <v>0</v>
      </c>
      <c r="BM840" s="85" t="str">
        <f t="shared" si="412"/>
        <v/>
      </c>
      <c r="BN840" s="84">
        <f>IFERROR(FIND("Águas subterrâneas",consulta_completa__11[[#This Row],[13 - Ocorrências/Ambientes Atingidos]]),0)</f>
        <v>0</v>
      </c>
      <c r="BO840" s="85" t="str">
        <f t="shared" si="413"/>
        <v/>
      </c>
      <c r="BP840" s="84">
        <f>IFERROR(FIND("Atmosfera",consulta_completa__11[[#This Row],[13 - Ocorrências/Ambientes Atingidos]]),0)</f>
        <v>0</v>
      </c>
      <c r="BQ840" s="85" t="str">
        <f t="shared" si="414"/>
        <v/>
      </c>
      <c r="BR840" s="84">
        <f>IFERROR(FIND("Flora",consulta_completa__11[[#This Row],[13 - Ocorrências/Ambientes Atingidos]]),0)</f>
        <v>0</v>
      </c>
      <c r="BS840" s="85" t="str">
        <f t="shared" si="415"/>
        <v/>
      </c>
      <c r="BT840" s="84">
        <f>IFERROR(FIND("Fauna",consulta_completa__11[[#This Row],[13 - Ocorrências/Ambientes Atingidos]]),0)</f>
        <v>0</v>
      </c>
      <c r="BU840" s="85" t="str">
        <f t="shared" si="416"/>
        <v/>
      </c>
      <c r="BV840" s="84">
        <f>IFERROR(FIND("UC federal",consulta_completa__11[[#This Row],[13 - Ocorrências/Ambientes Atingidos]]),0)</f>
        <v>0</v>
      </c>
      <c r="BW840" s="85" t="str">
        <f t="shared" si="417"/>
        <v/>
      </c>
      <c r="BX840" s="84">
        <f>IFERROR(FIND("UC estadual/municipal",consulta_completa__11[[#This Row],[13 - Ocorrências/Ambientes Atingidos]]),0)</f>
        <v>0</v>
      </c>
      <c r="BY840" s="85" t="str">
        <f t="shared" si="418"/>
        <v/>
      </c>
      <c r="BZ840" s="84">
        <f>IFERROR(FIND("Outro(s)",consulta_completa__11[[#This Row],[13 - Ocorrências/Ambientes Atingidos]]),0)</f>
        <v>0</v>
      </c>
      <c r="CA840" s="85" t="str">
        <f t="shared" si="419"/>
        <v/>
      </c>
      <c r="CB840" s="84">
        <f>IFERROR(FIND("Sem dano",consulta_completa__11[[#This Row],[13 - Ocorrências/Ambientes Atingidos]]),0)</f>
        <v>0</v>
      </c>
      <c r="CC840" s="85" t="str">
        <f t="shared" si="420"/>
        <v/>
      </c>
      <c r="CD840" s="84" t="e">
        <f>IF(consulta_completa__11[[#This Row],[13 - Ocorrências/Ambientes Atingidos]]="","X","")</f>
        <v>#VALUE!</v>
      </c>
      <c r="CE840" s="86">
        <f>IFERROR(FIND("IBAMA",consulta_completa__11[[#This Row],[14 - Inst. Atuando no Local]]),0)</f>
        <v>0</v>
      </c>
      <c r="CF840" s="86" t="str">
        <f t="shared" si="421"/>
        <v/>
      </c>
      <c r="CG840" s="86">
        <f>IFERROR(FIND("OEMA",consulta_completa__11[[#This Row],[14 - Inst. Atuando no Local]]),0)</f>
        <v>0</v>
      </c>
      <c r="CH840" s="86" t="str">
        <f t="shared" si="422"/>
        <v/>
      </c>
      <c r="CI840" s="86">
        <f>IFERROR(FIND("DEFESA CIVIL",consulta_completa__11[[#This Row],[14 - Inst. Atuando no Local]]),0)</f>
        <v>0</v>
      </c>
      <c r="CJ840" s="86" t="str">
        <f t="shared" si="423"/>
        <v/>
      </c>
      <c r="CK840" s="86">
        <f>IFERROR(FIND("CORPO DE BOMBEIROS",consulta_completa__11[[#This Row],[14 - Inst. Atuando no Local]]),0)</f>
        <v>0</v>
      </c>
      <c r="CL840" s="86" t="str">
        <f t="shared" si="424"/>
        <v/>
      </c>
      <c r="CM840" s="86">
        <f>IFERROR(FIND("POLÍCIA RODOVIÁRIA",consulta_completa__11[[#This Row],[14 - Inst. Atuando no Local]]),0)</f>
        <v>0</v>
      </c>
      <c r="CN840" s="86" t="str">
        <f t="shared" si="425"/>
        <v/>
      </c>
      <c r="CO840" s="86">
        <f>IFERROR(FIND("POLÍCIA MILITAR",consulta_completa__11[[#This Row],[14 - Inst. Atuando no Local]]),0)</f>
        <v>0</v>
      </c>
      <c r="CP840" s="86" t="str">
        <f t="shared" si="426"/>
        <v/>
      </c>
      <c r="CQ840" s="86">
        <f>IFERROR(FIND("POLÍCIA CIVIL",consulta_completa__11[[#This Row],[14 - Inst. Atuando no Local]]),0)</f>
        <v>0</v>
      </c>
      <c r="CR840" s="86" t="str">
        <f t="shared" si="427"/>
        <v/>
      </c>
      <c r="CS840" s="86">
        <f>IFERROR(FIND("MARINHA DO BRASIL",consulta_completa__11[[#This Row],[14 - Inst. Atuando no Local]]),0)</f>
        <v>0</v>
      </c>
      <c r="CT840" s="86" t="str">
        <f t="shared" si="428"/>
        <v/>
      </c>
      <c r="CU840" s="86">
        <f>IFERROR(FIND("EMPRESA ESPECIALIZADA EM ATENDIMENTO",consulta_completa__11[[#This Row],[14 - Inst. Atuando no Local]]),0)</f>
        <v>0</v>
      </c>
      <c r="CV840" s="86" t="str">
        <f t="shared" si="429"/>
        <v/>
      </c>
      <c r="CW840" s="86">
        <f>IFERROR(FIND("IBAMA",consulta_completa__11[[#This Row],[14 - Inst. Atuando no Local]]),0)</f>
        <v>0</v>
      </c>
      <c r="CX840" s="86" t="str">
        <f t="shared" si="430"/>
        <v/>
      </c>
      <c r="CY840" s="86" t="e">
        <f>IF(consulta_completa__11[[#This Row],[14 - Inst. Atuando no Local]]="","X","")</f>
        <v>#VALUE!</v>
      </c>
      <c r="CZ840" s="86">
        <f>IFERROR(FIND("OUTRA (S)",consulta_completa__11[[#This Row],[14 - Inst. Atuando no Local]]),0)</f>
        <v>0</v>
      </c>
      <c r="DA840" s="86" t="str">
        <f t="shared" si="431"/>
        <v/>
      </c>
      <c r="DB840" s="37" t="str">
        <f t="shared" si="432"/>
        <v>Sim</v>
      </c>
      <c r="DC840" s="37" t="str">
        <f t="shared" si="433"/>
        <v>Não</v>
      </c>
      <c r="DD840" s="37" t="str">
        <f t="shared" si="434"/>
        <v>Sim</v>
      </c>
      <c r="DE840" s="89" t="str">
        <f t="shared" si="405"/>
        <v>Sem informação</v>
      </c>
    </row>
    <row r="841" spans="50:109">
      <c r="AX841" s="84">
        <f>IFERROR(FIND("Óbitos/feridos",consulta_completa__11[[#This Row],[13 - Ocorrências/Ambientes Atingidos]]),0)</f>
        <v>0</v>
      </c>
      <c r="AY841" s="85" t="str">
        <f t="shared" si="406"/>
        <v/>
      </c>
      <c r="AZ841" s="84">
        <f>IFERROR(FIND("População afetada/evacuada",consulta_completa__11[[#This Row],[13 - Ocorrências/Ambientes Atingidos]]),0)</f>
        <v>0</v>
      </c>
      <c r="BA841" s="84" t="str">
        <f t="shared" si="407"/>
        <v/>
      </c>
      <c r="BB841" s="84">
        <f>IFERROR(FIND("Suspensão de abastecimento de água",consulta_completa__11[[#This Row],[13 - Ocorrências/Ambientes Atingidos]]),0)</f>
        <v>0</v>
      </c>
      <c r="BC841" s="85" t="str">
        <f t="shared" si="435"/>
        <v/>
      </c>
      <c r="BD841" s="84">
        <f>IFERROR(FIND("Rio/córrego",consulta_completa__11[[#This Row],[13 - Ocorrências/Ambientes Atingidos]]),0)</f>
        <v>0</v>
      </c>
      <c r="BE841" s="85" t="str">
        <f t="shared" si="408"/>
        <v/>
      </c>
      <c r="BF841" s="84">
        <f>IFERROR(FIND("Lago",consulta_completa__11[[#This Row],[13 - Ocorrências/Ambientes Atingidos]]),0)</f>
        <v>0</v>
      </c>
      <c r="BG841" s="85" t="str">
        <f t="shared" si="409"/>
        <v/>
      </c>
      <c r="BH841" s="84">
        <f>IFERROR(FIND("Mar",consulta_completa__11[[#This Row],[13 - Ocorrências/Ambientes Atingidos]]),0)</f>
        <v>0</v>
      </c>
      <c r="BI841" s="85" t="str">
        <f t="shared" si="410"/>
        <v/>
      </c>
      <c r="BJ841" s="84">
        <f>IFERROR(FIND("Praia",consulta_completa__11[[#This Row],[13 - Ocorrências/Ambientes Atingidos]]),0)</f>
        <v>0</v>
      </c>
      <c r="BK841" s="85" t="str">
        <f t="shared" si="411"/>
        <v/>
      </c>
      <c r="BL841" s="84">
        <f>IFERROR(FIND("Solo",consulta_completa__11[[#This Row],[13 - Ocorrências/Ambientes Atingidos]]),0)</f>
        <v>0</v>
      </c>
      <c r="BM841" s="85" t="str">
        <f t="shared" si="412"/>
        <v/>
      </c>
      <c r="BN841" s="84">
        <f>IFERROR(FIND("Águas subterrâneas",consulta_completa__11[[#This Row],[13 - Ocorrências/Ambientes Atingidos]]),0)</f>
        <v>0</v>
      </c>
      <c r="BO841" s="85" t="str">
        <f t="shared" si="413"/>
        <v/>
      </c>
      <c r="BP841" s="84">
        <f>IFERROR(FIND("Atmosfera",consulta_completa__11[[#This Row],[13 - Ocorrências/Ambientes Atingidos]]),0)</f>
        <v>0</v>
      </c>
      <c r="BQ841" s="85" t="str">
        <f t="shared" si="414"/>
        <v/>
      </c>
      <c r="BR841" s="84">
        <f>IFERROR(FIND("Flora",consulta_completa__11[[#This Row],[13 - Ocorrências/Ambientes Atingidos]]),0)</f>
        <v>0</v>
      </c>
      <c r="BS841" s="85" t="str">
        <f t="shared" si="415"/>
        <v/>
      </c>
      <c r="BT841" s="84">
        <f>IFERROR(FIND("Fauna",consulta_completa__11[[#This Row],[13 - Ocorrências/Ambientes Atingidos]]),0)</f>
        <v>0</v>
      </c>
      <c r="BU841" s="85" t="str">
        <f t="shared" si="416"/>
        <v/>
      </c>
      <c r="BV841" s="84">
        <f>IFERROR(FIND("UC federal",consulta_completa__11[[#This Row],[13 - Ocorrências/Ambientes Atingidos]]),0)</f>
        <v>0</v>
      </c>
      <c r="BW841" s="85" t="str">
        <f t="shared" si="417"/>
        <v/>
      </c>
      <c r="BX841" s="84">
        <f>IFERROR(FIND("UC estadual/municipal",consulta_completa__11[[#This Row],[13 - Ocorrências/Ambientes Atingidos]]),0)</f>
        <v>0</v>
      </c>
      <c r="BY841" s="85" t="str">
        <f t="shared" si="418"/>
        <v/>
      </c>
      <c r="BZ841" s="84">
        <f>IFERROR(FIND("Outro(s)",consulta_completa__11[[#This Row],[13 - Ocorrências/Ambientes Atingidos]]),0)</f>
        <v>0</v>
      </c>
      <c r="CA841" s="85" t="str">
        <f t="shared" si="419"/>
        <v/>
      </c>
      <c r="CB841" s="84">
        <f>IFERROR(FIND("Sem dano",consulta_completa__11[[#This Row],[13 - Ocorrências/Ambientes Atingidos]]),0)</f>
        <v>0</v>
      </c>
      <c r="CC841" s="85" t="str">
        <f t="shared" si="420"/>
        <v/>
      </c>
      <c r="CD841" s="84" t="e">
        <f>IF(consulta_completa__11[[#This Row],[13 - Ocorrências/Ambientes Atingidos]]="","X","")</f>
        <v>#VALUE!</v>
      </c>
      <c r="CE841" s="86">
        <f>IFERROR(FIND("IBAMA",consulta_completa__11[[#This Row],[14 - Inst. Atuando no Local]]),0)</f>
        <v>0</v>
      </c>
      <c r="CF841" s="86" t="str">
        <f t="shared" si="421"/>
        <v/>
      </c>
      <c r="CG841" s="86">
        <f>IFERROR(FIND("OEMA",consulta_completa__11[[#This Row],[14 - Inst. Atuando no Local]]),0)</f>
        <v>0</v>
      </c>
      <c r="CH841" s="86" t="str">
        <f t="shared" si="422"/>
        <v/>
      </c>
      <c r="CI841" s="86">
        <f>IFERROR(FIND("DEFESA CIVIL",consulta_completa__11[[#This Row],[14 - Inst. Atuando no Local]]),0)</f>
        <v>0</v>
      </c>
      <c r="CJ841" s="86" t="str">
        <f t="shared" si="423"/>
        <v/>
      </c>
      <c r="CK841" s="86">
        <f>IFERROR(FIND("CORPO DE BOMBEIROS",consulta_completa__11[[#This Row],[14 - Inst. Atuando no Local]]),0)</f>
        <v>0</v>
      </c>
      <c r="CL841" s="86" t="str">
        <f t="shared" si="424"/>
        <v/>
      </c>
      <c r="CM841" s="86">
        <f>IFERROR(FIND("POLÍCIA RODOVIÁRIA",consulta_completa__11[[#This Row],[14 - Inst. Atuando no Local]]),0)</f>
        <v>0</v>
      </c>
      <c r="CN841" s="86" t="str">
        <f t="shared" si="425"/>
        <v/>
      </c>
      <c r="CO841" s="86">
        <f>IFERROR(FIND("POLÍCIA MILITAR",consulta_completa__11[[#This Row],[14 - Inst. Atuando no Local]]),0)</f>
        <v>0</v>
      </c>
      <c r="CP841" s="86" t="str">
        <f t="shared" si="426"/>
        <v/>
      </c>
      <c r="CQ841" s="86">
        <f>IFERROR(FIND("POLÍCIA CIVIL",consulta_completa__11[[#This Row],[14 - Inst. Atuando no Local]]),0)</f>
        <v>0</v>
      </c>
      <c r="CR841" s="86" t="str">
        <f t="shared" si="427"/>
        <v/>
      </c>
      <c r="CS841" s="86">
        <f>IFERROR(FIND("MARINHA DO BRASIL",consulta_completa__11[[#This Row],[14 - Inst. Atuando no Local]]),0)</f>
        <v>0</v>
      </c>
      <c r="CT841" s="86" t="str">
        <f t="shared" si="428"/>
        <v/>
      </c>
      <c r="CU841" s="86">
        <f>IFERROR(FIND("EMPRESA ESPECIALIZADA EM ATENDIMENTO",consulta_completa__11[[#This Row],[14 - Inst. Atuando no Local]]),0)</f>
        <v>0</v>
      </c>
      <c r="CV841" s="86" t="str">
        <f t="shared" si="429"/>
        <v/>
      </c>
      <c r="CW841" s="86">
        <f>IFERROR(FIND("IBAMA",consulta_completa__11[[#This Row],[14 - Inst. Atuando no Local]]),0)</f>
        <v>0</v>
      </c>
      <c r="CX841" s="86" t="str">
        <f t="shared" si="430"/>
        <v/>
      </c>
      <c r="CY841" s="86" t="e">
        <f>IF(consulta_completa__11[[#This Row],[14 - Inst. Atuando no Local]]="","X","")</f>
        <v>#VALUE!</v>
      </c>
      <c r="CZ841" s="86">
        <f>IFERROR(FIND("OUTRA (S)",consulta_completa__11[[#This Row],[14 - Inst. Atuando no Local]]),0)</f>
        <v>0</v>
      </c>
      <c r="DA841" s="86" t="str">
        <f t="shared" si="431"/>
        <v/>
      </c>
      <c r="DB841" s="37" t="str">
        <f t="shared" si="432"/>
        <v>Sim</v>
      </c>
      <c r="DC841" s="37" t="str">
        <f t="shared" si="433"/>
        <v>Não</v>
      </c>
      <c r="DD841" s="37" t="str">
        <f t="shared" si="434"/>
        <v>Sim</v>
      </c>
      <c r="DE841" s="89" t="str">
        <f t="shared" si="405"/>
        <v>Sem informação</v>
      </c>
    </row>
    <row r="842" spans="50:109">
      <c r="AX842" s="84">
        <f>IFERROR(FIND("Óbitos/feridos",consulta_completa__11[[#This Row],[13 - Ocorrências/Ambientes Atingidos]]),0)</f>
        <v>0</v>
      </c>
      <c r="AY842" s="85" t="str">
        <f t="shared" si="406"/>
        <v/>
      </c>
      <c r="AZ842" s="84">
        <f>IFERROR(FIND("População afetada/evacuada",consulta_completa__11[[#This Row],[13 - Ocorrências/Ambientes Atingidos]]),0)</f>
        <v>0</v>
      </c>
      <c r="BA842" s="84" t="str">
        <f t="shared" si="407"/>
        <v/>
      </c>
      <c r="BB842" s="84">
        <f>IFERROR(FIND("Suspensão de abastecimento de água",consulta_completa__11[[#This Row],[13 - Ocorrências/Ambientes Atingidos]]),0)</f>
        <v>0</v>
      </c>
      <c r="BC842" s="85" t="str">
        <f t="shared" si="435"/>
        <v/>
      </c>
      <c r="BD842" s="84">
        <f>IFERROR(FIND("Rio/córrego",consulta_completa__11[[#This Row],[13 - Ocorrências/Ambientes Atingidos]]),0)</f>
        <v>0</v>
      </c>
      <c r="BE842" s="85" t="str">
        <f t="shared" si="408"/>
        <v/>
      </c>
      <c r="BF842" s="84">
        <f>IFERROR(FIND("Lago",consulta_completa__11[[#This Row],[13 - Ocorrências/Ambientes Atingidos]]),0)</f>
        <v>0</v>
      </c>
      <c r="BG842" s="85" t="str">
        <f t="shared" si="409"/>
        <v/>
      </c>
      <c r="BH842" s="84">
        <f>IFERROR(FIND("Mar",consulta_completa__11[[#This Row],[13 - Ocorrências/Ambientes Atingidos]]),0)</f>
        <v>0</v>
      </c>
      <c r="BI842" s="85" t="str">
        <f t="shared" si="410"/>
        <v/>
      </c>
      <c r="BJ842" s="84">
        <f>IFERROR(FIND("Praia",consulta_completa__11[[#This Row],[13 - Ocorrências/Ambientes Atingidos]]),0)</f>
        <v>0</v>
      </c>
      <c r="BK842" s="85" t="str">
        <f t="shared" si="411"/>
        <v/>
      </c>
      <c r="BL842" s="84">
        <f>IFERROR(FIND("Solo",consulta_completa__11[[#This Row],[13 - Ocorrências/Ambientes Atingidos]]),0)</f>
        <v>0</v>
      </c>
      <c r="BM842" s="85" t="str">
        <f t="shared" si="412"/>
        <v/>
      </c>
      <c r="BN842" s="84">
        <f>IFERROR(FIND("Águas subterrâneas",consulta_completa__11[[#This Row],[13 - Ocorrências/Ambientes Atingidos]]),0)</f>
        <v>0</v>
      </c>
      <c r="BO842" s="85" t="str">
        <f t="shared" si="413"/>
        <v/>
      </c>
      <c r="BP842" s="84">
        <f>IFERROR(FIND("Atmosfera",consulta_completa__11[[#This Row],[13 - Ocorrências/Ambientes Atingidos]]),0)</f>
        <v>0</v>
      </c>
      <c r="BQ842" s="85" t="str">
        <f t="shared" si="414"/>
        <v/>
      </c>
      <c r="BR842" s="84">
        <f>IFERROR(FIND("Flora",consulta_completa__11[[#This Row],[13 - Ocorrências/Ambientes Atingidos]]),0)</f>
        <v>0</v>
      </c>
      <c r="BS842" s="85" t="str">
        <f t="shared" si="415"/>
        <v/>
      </c>
      <c r="BT842" s="84">
        <f>IFERROR(FIND("Fauna",consulta_completa__11[[#This Row],[13 - Ocorrências/Ambientes Atingidos]]),0)</f>
        <v>0</v>
      </c>
      <c r="BU842" s="85" t="str">
        <f t="shared" si="416"/>
        <v/>
      </c>
      <c r="BV842" s="84">
        <f>IFERROR(FIND("UC federal",consulta_completa__11[[#This Row],[13 - Ocorrências/Ambientes Atingidos]]),0)</f>
        <v>0</v>
      </c>
      <c r="BW842" s="85" t="str">
        <f t="shared" si="417"/>
        <v/>
      </c>
      <c r="BX842" s="84">
        <f>IFERROR(FIND("UC estadual/municipal",consulta_completa__11[[#This Row],[13 - Ocorrências/Ambientes Atingidos]]),0)</f>
        <v>0</v>
      </c>
      <c r="BY842" s="85" t="str">
        <f t="shared" si="418"/>
        <v/>
      </c>
      <c r="BZ842" s="84">
        <f>IFERROR(FIND("Outro(s)",consulta_completa__11[[#This Row],[13 - Ocorrências/Ambientes Atingidos]]),0)</f>
        <v>0</v>
      </c>
      <c r="CA842" s="85" t="str">
        <f t="shared" si="419"/>
        <v/>
      </c>
      <c r="CB842" s="84">
        <f>IFERROR(FIND("Sem dano",consulta_completa__11[[#This Row],[13 - Ocorrências/Ambientes Atingidos]]),0)</f>
        <v>0</v>
      </c>
      <c r="CC842" s="85" t="str">
        <f t="shared" si="420"/>
        <v/>
      </c>
      <c r="CD842" s="84" t="e">
        <f>IF(consulta_completa__11[[#This Row],[13 - Ocorrências/Ambientes Atingidos]]="","X","")</f>
        <v>#VALUE!</v>
      </c>
      <c r="CE842" s="86">
        <f>IFERROR(FIND("IBAMA",consulta_completa__11[[#This Row],[14 - Inst. Atuando no Local]]),0)</f>
        <v>0</v>
      </c>
      <c r="CF842" s="86" t="str">
        <f t="shared" si="421"/>
        <v/>
      </c>
      <c r="CG842" s="86">
        <f>IFERROR(FIND("OEMA",consulta_completa__11[[#This Row],[14 - Inst. Atuando no Local]]),0)</f>
        <v>0</v>
      </c>
      <c r="CH842" s="86" t="str">
        <f t="shared" si="422"/>
        <v/>
      </c>
      <c r="CI842" s="86">
        <f>IFERROR(FIND("DEFESA CIVIL",consulta_completa__11[[#This Row],[14 - Inst. Atuando no Local]]),0)</f>
        <v>0</v>
      </c>
      <c r="CJ842" s="86" t="str">
        <f t="shared" si="423"/>
        <v/>
      </c>
      <c r="CK842" s="86">
        <f>IFERROR(FIND("CORPO DE BOMBEIROS",consulta_completa__11[[#This Row],[14 - Inst. Atuando no Local]]),0)</f>
        <v>0</v>
      </c>
      <c r="CL842" s="86" t="str">
        <f t="shared" si="424"/>
        <v/>
      </c>
      <c r="CM842" s="86">
        <f>IFERROR(FIND("POLÍCIA RODOVIÁRIA",consulta_completa__11[[#This Row],[14 - Inst. Atuando no Local]]),0)</f>
        <v>0</v>
      </c>
      <c r="CN842" s="86" t="str">
        <f t="shared" si="425"/>
        <v/>
      </c>
      <c r="CO842" s="86">
        <f>IFERROR(FIND("POLÍCIA MILITAR",consulta_completa__11[[#This Row],[14 - Inst. Atuando no Local]]),0)</f>
        <v>0</v>
      </c>
      <c r="CP842" s="86" t="str">
        <f t="shared" si="426"/>
        <v/>
      </c>
      <c r="CQ842" s="86">
        <f>IFERROR(FIND("POLÍCIA CIVIL",consulta_completa__11[[#This Row],[14 - Inst. Atuando no Local]]),0)</f>
        <v>0</v>
      </c>
      <c r="CR842" s="86" t="str">
        <f t="shared" si="427"/>
        <v/>
      </c>
      <c r="CS842" s="86">
        <f>IFERROR(FIND("MARINHA DO BRASIL",consulta_completa__11[[#This Row],[14 - Inst. Atuando no Local]]),0)</f>
        <v>0</v>
      </c>
      <c r="CT842" s="86" t="str">
        <f t="shared" si="428"/>
        <v/>
      </c>
      <c r="CU842" s="86">
        <f>IFERROR(FIND("EMPRESA ESPECIALIZADA EM ATENDIMENTO",consulta_completa__11[[#This Row],[14 - Inst. Atuando no Local]]),0)</f>
        <v>0</v>
      </c>
      <c r="CV842" s="86" t="str">
        <f t="shared" si="429"/>
        <v/>
      </c>
      <c r="CW842" s="86">
        <f>IFERROR(FIND("IBAMA",consulta_completa__11[[#This Row],[14 - Inst. Atuando no Local]]),0)</f>
        <v>0</v>
      </c>
      <c r="CX842" s="86" t="str">
        <f t="shared" si="430"/>
        <v/>
      </c>
      <c r="CY842" s="86" t="e">
        <f>IF(consulta_completa__11[[#This Row],[14 - Inst. Atuando no Local]]="","X","")</f>
        <v>#VALUE!</v>
      </c>
      <c r="CZ842" s="86">
        <f>IFERROR(FIND("OUTRA (S)",consulta_completa__11[[#This Row],[14 - Inst. Atuando no Local]]),0)</f>
        <v>0</v>
      </c>
      <c r="DA842" s="86" t="str">
        <f t="shared" si="431"/>
        <v/>
      </c>
      <c r="DB842" s="37" t="str">
        <f t="shared" si="432"/>
        <v>Sim</v>
      </c>
      <c r="DC842" s="37" t="str">
        <f t="shared" si="433"/>
        <v>Não</v>
      </c>
      <c r="DD842" s="37" t="str">
        <f t="shared" si="434"/>
        <v>Sim</v>
      </c>
      <c r="DE842" s="89" t="str">
        <f t="shared" si="405"/>
        <v>Sem informação</v>
      </c>
    </row>
    <row r="843" spans="50:109">
      <c r="AX843" s="84">
        <f>IFERROR(FIND("Óbitos/feridos",consulta_completa__11[[#This Row],[13 - Ocorrências/Ambientes Atingidos]]),0)</f>
        <v>0</v>
      </c>
      <c r="AY843" s="85" t="str">
        <f t="shared" si="406"/>
        <v/>
      </c>
      <c r="AZ843" s="84">
        <f>IFERROR(FIND("População afetada/evacuada",consulta_completa__11[[#This Row],[13 - Ocorrências/Ambientes Atingidos]]),0)</f>
        <v>0</v>
      </c>
      <c r="BA843" s="84" t="str">
        <f t="shared" si="407"/>
        <v/>
      </c>
      <c r="BB843" s="84">
        <f>IFERROR(FIND("Suspensão de abastecimento de água",consulta_completa__11[[#This Row],[13 - Ocorrências/Ambientes Atingidos]]),0)</f>
        <v>0</v>
      </c>
      <c r="BC843" s="85" t="str">
        <f t="shared" si="435"/>
        <v/>
      </c>
      <c r="BD843" s="84">
        <f>IFERROR(FIND("Rio/córrego",consulta_completa__11[[#This Row],[13 - Ocorrências/Ambientes Atingidos]]),0)</f>
        <v>0</v>
      </c>
      <c r="BE843" s="85" t="str">
        <f t="shared" si="408"/>
        <v/>
      </c>
      <c r="BF843" s="84">
        <f>IFERROR(FIND("Lago",consulta_completa__11[[#This Row],[13 - Ocorrências/Ambientes Atingidos]]),0)</f>
        <v>0</v>
      </c>
      <c r="BG843" s="85" t="str">
        <f t="shared" si="409"/>
        <v/>
      </c>
      <c r="BH843" s="84">
        <f>IFERROR(FIND("Mar",consulta_completa__11[[#This Row],[13 - Ocorrências/Ambientes Atingidos]]),0)</f>
        <v>0</v>
      </c>
      <c r="BI843" s="85" t="str">
        <f t="shared" si="410"/>
        <v/>
      </c>
      <c r="BJ843" s="84">
        <f>IFERROR(FIND("Praia",consulta_completa__11[[#This Row],[13 - Ocorrências/Ambientes Atingidos]]),0)</f>
        <v>0</v>
      </c>
      <c r="BK843" s="85" t="str">
        <f t="shared" si="411"/>
        <v/>
      </c>
      <c r="BL843" s="84">
        <f>IFERROR(FIND("Solo",consulta_completa__11[[#This Row],[13 - Ocorrências/Ambientes Atingidos]]),0)</f>
        <v>0</v>
      </c>
      <c r="BM843" s="85" t="str">
        <f t="shared" si="412"/>
        <v/>
      </c>
      <c r="BN843" s="84">
        <f>IFERROR(FIND("Águas subterrâneas",consulta_completa__11[[#This Row],[13 - Ocorrências/Ambientes Atingidos]]),0)</f>
        <v>0</v>
      </c>
      <c r="BO843" s="85" t="str">
        <f t="shared" si="413"/>
        <v/>
      </c>
      <c r="BP843" s="84">
        <f>IFERROR(FIND("Atmosfera",consulta_completa__11[[#This Row],[13 - Ocorrências/Ambientes Atingidos]]),0)</f>
        <v>0</v>
      </c>
      <c r="BQ843" s="85" t="str">
        <f t="shared" si="414"/>
        <v/>
      </c>
      <c r="BR843" s="84">
        <f>IFERROR(FIND("Flora",consulta_completa__11[[#This Row],[13 - Ocorrências/Ambientes Atingidos]]),0)</f>
        <v>0</v>
      </c>
      <c r="BS843" s="85" t="str">
        <f t="shared" si="415"/>
        <v/>
      </c>
      <c r="BT843" s="84">
        <f>IFERROR(FIND("Fauna",consulta_completa__11[[#This Row],[13 - Ocorrências/Ambientes Atingidos]]),0)</f>
        <v>0</v>
      </c>
      <c r="BU843" s="85" t="str">
        <f t="shared" si="416"/>
        <v/>
      </c>
      <c r="BV843" s="84">
        <f>IFERROR(FIND("UC federal",consulta_completa__11[[#This Row],[13 - Ocorrências/Ambientes Atingidos]]),0)</f>
        <v>0</v>
      </c>
      <c r="BW843" s="85" t="str">
        <f t="shared" si="417"/>
        <v/>
      </c>
      <c r="BX843" s="84">
        <f>IFERROR(FIND("UC estadual/municipal",consulta_completa__11[[#This Row],[13 - Ocorrências/Ambientes Atingidos]]),0)</f>
        <v>0</v>
      </c>
      <c r="BY843" s="85" t="str">
        <f t="shared" si="418"/>
        <v/>
      </c>
      <c r="BZ843" s="84">
        <f>IFERROR(FIND("Outro(s)",consulta_completa__11[[#This Row],[13 - Ocorrências/Ambientes Atingidos]]),0)</f>
        <v>0</v>
      </c>
      <c r="CA843" s="85" t="str">
        <f t="shared" si="419"/>
        <v/>
      </c>
      <c r="CB843" s="84">
        <f>IFERROR(FIND("Sem dano",consulta_completa__11[[#This Row],[13 - Ocorrências/Ambientes Atingidos]]),0)</f>
        <v>0</v>
      </c>
      <c r="CC843" s="85" t="str">
        <f t="shared" si="420"/>
        <v/>
      </c>
      <c r="CD843" s="84" t="e">
        <f>IF(consulta_completa__11[[#This Row],[13 - Ocorrências/Ambientes Atingidos]]="","X","")</f>
        <v>#VALUE!</v>
      </c>
      <c r="CE843" s="86">
        <f>IFERROR(FIND("IBAMA",consulta_completa__11[[#This Row],[14 - Inst. Atuando no Local]]),0)</f>
        <v>0</v>
      </c>
      <c r="CF843" s="86" t="str">
        <f t="shared" si="421"/>
        <v/>
      </c>
      <c r="CG843" s="86">
        <f>IFERROR(FIND("OEMA",consulta_completa__11[[#This Row],[14 - Inst. Atuando no Local]]),0)</f>
        <v>0</v>
      </c>
      <c r="CH843" s="86" t="str">
        <f t="shared" si="422"/>
        <v/>
      </c>
      <c r="CI843" s="86">
        <f>IFERROR(FIND("DEFESA CIVIL",consulta_completa__11[[#This Row],[14 - Inst. Atuando no Local]]),0)</f>
        <v>0</v>
      </c>
      <c r="CJ843" s="86" t="str">
        <f t="shared" si="423"/>
        <v/>
      </c>
      <c r="CK843" s="86">
        <f>IFERROR(FIND("CORPO DE BOMBEIROS",consulta_completa__11[[#This Row],[14 - Inst. Atuando no Local]]),0)</f>
        <v>0</v>
      </c>
      <c r="CL843" s="86" t="str">
        <f t="shared" si="424"/>
        <v/>
      </c>
      <c r="CM843" s="86">
        <f>IFERROR(FIND("POLÍCIA RODOVIÁRIA",consulta_completa__11[[#This Row],[14 - Inst. Atuando no Local]]),0)</f>
        <v>0</v>
      </c>
      <c r="CN843" s="86" t="str">
        <f t="shared" si="425"/>
        <v/>
      </c>
      <c r="CO843" s="86">
        <f>IFERROR(FIND("POLÍCIA MILITAR",consulta_completa__11[[#This Row],[14 - Inst. Atuando no Local]]),0)</f>
        <v>0</v>
      </c>
      <c r="CP843" s="86" t="str">
        <f t="shared" si="426"/>
        <v/>
      </c>
      <c r="CQ843" s="86">
        <f>IFERROR(FIND("POLÍCIA CIVIL",consulta_completa__11[[#This Row],[14 - Inst. Atuando no Local]]),0)</f>
        <v>0</v>
      </c>
      <c r="CR843" s="86" t="str">
        <f t="shared" si="427"/>
        <v/>
      </c>
      <c r="CS843" s="86">
        <f>IFERROR(FIND("MARINHA DO BRASIL",consulta_completa__11[[#This Row],[14 - Inst. Atuando no Local]]),0)</f>
        <v>0</v>
      </c>
      <c r="CT843" s="86" t="str">
        <f t="shared" si="428"/>
        <v/>
      </c>
      <c r="CU843" s="86">
        <f>IFERROR(FIND("EMPRESA ESPECIALIZADA EM ATENDIMENTO",consulta_completa__11[[#This Row],[14 - Inst. Atuando no Local]]),0)</f>
        <v>0</v>
      </c>
      <c r="CV843" s="86" t="str">
        <f t="shared" si="429"/>
        <v/>
      </c>
      <c r="CW843" s="86">
        <f>IFERROR(FIND("IBAMA",consulta_completa__11[[#This Row],[14 - Inst. Atuando no Local]]),0)</f>
        <v>0</v>
      </c>
      <c r="CX843" s="86" t="str">
        <f t="shared" si="430"/>
        <v/>
      </c>
      <c r="CY843" s="86" t="e">
        <f>IF(consulta_completa__11[[#This Row],[14 - Inst. Atuando no Local]]="","X","")</f>
        <v>#VALUE!</v>
      </c>
      <c r="CZ843" s="86">
        <f>IFERROR(FIND("OUTRA (S)",consulta_completa__11[[#This Row],[14 - Inst. Atuando no Local]]),0)</f>
        <v>0</v>
      </c>
      <c r="DA843" s="86" t="str">
        <f t="shared" si="431"/>
        <v/>
      </c>
      <c r="DB843" s="37" t="str">
        <f t="shared" si="432"/>
        <v>Sim</v>
      </c>
      <c r="DC843" s="37" t="str">
        <f t="shared" si="433"/>
        <v>Não</v>
      </c>
      <c r="DD843" s="37" t="str">
        <f t="shared" si="434"/>
        <v>Sim</v>
      </c>
      <c r="DE843" s="89" t="str">
        <f t="shared" si="405"/>
        <v>Sem informação</v>
      </c>
    </row>
    <row r="844" spans="50:109">
      <c r="AX844" s="84">
        <f>IFERROR(FIND("Óbitos/feridos",consulta_completa__11[[#This Row],[13 - Ocorrências/Ambientes Atingidos]]),0)</f>
        <v>0</v>
      </c>
      <c r="AY844" s="85" t="str">
        <f t="shared" si="406"/>
        <v/>
      </c>
      <c r="AZ844" s="84">
        <f>IFERROR(FIND("População afetada/evacuada",consulta_completa__11[[#This Row],[13 - Ocorrências/Ambientes Atingidos]]),0)</f>
        <v>0</v>
      </c>
      <c r="BA844" s="84" t="str">
        <f t="shared" si="407"/>
        <v/>
      </c>
      <c r="BB844" s="84">
        <f>IFERROR(FIND("Suspensão de abastecimento de água",consulta_completa__11[[#This Row],[13 - Ocorrências/Ambientes Atingidos]]),0)</f>
        <v>0</v>
      </c>
      <c r="BC844" s="85" t="str">
        <f t="shared" si="435"/>
        <v/>
      </c>
      <c r="BD844" s="84">
        <f>IFERROR(FIND("Rio/córrego",consulta_completa__11[[#This Row],[13 - Ocorrências/Ambientes Atingidos]]),0)</f>
        <v>0</v>
      </c>
      <c r="BE844" s="85" t="str">
        <f t="shared" si="408"/>
        <v/>
      </c>
      <c r="BF844" s="84">
        <f>IFERROR(FIND("Lago",consulta_completa__11[[#This Row],[13 - Ocorrências/Ambientes Atingidos]]),0)</f>
        <v>0</v>
      </c>
      <c r="BG844" s="85" t="str">
        <f t="shared" si="409"/>
        <v/>
      </c>
      <c r="BH844" s="84">
        <f>IFERROR(FIND("Mar",consulta_completa__11[[#This Row],[13 - Ocorrências/Ambientes Atingidos]]),0)</f>
        <v>0</v>
      </c>
      <c r="BI844" s="85" t="str">
        <f t="shared" si="410"/>
        <v/>
      </c>
      <c r="BJ844" s="84">
        <f>IFERROR(FIND("Praia",consulta_completa__11[[#This Row],[13 - Ocorrências/Ambientes Atingidos]]),0)</f>
        <v>0</v>
      </c>
      <c r="BK844" s="85" t="str">
        <f t="shared" si="411"/>
        <v/>
      </c>
      <c r="BL844" s="84">
        <f>IFERROR(FIND("Solo",consulta_completa__11[[#This Row],[13 - Ocorrências/Ambientes Atingidos]]),0)</f>
        <v>0</v>
      </c>
      <c r="BM844" s="85" t="str">
        <f t="shared" si="412"/>
        <v/>
      </c>
      <c r="BN844" s="84">
        <f>IFERROR(FIND("Águas subterrâneas",consulta_completa__11[[#This Row],[13 - Ocorrências/Ambientes Atingidos]]),0)</f>
        <v>0</v>
      </c>
      <c r="BO844" s="85" t="str">
        <f t="shared" si="413"/>
        <v/>
      </c>
      <c r="BP844" s="84">
        <f>IFERROR(FIND("Atmosfera",consulta_completa__11[[#This Row],[13 - Ocorrências/Ambientes Atingidos]]),0)</f>
        <v>0</v>
      </c>
      <c r="BQ844" s="85" t="str">
        <f t="shared" si="414"/>
        <v/>
      </c>
      <c r="BR844" s="84">
        <f>IFERROR(FIND("Flora",consulta_completa__11[[#This Row],[13 - Ocorrências/Ambientes Atingidos]]),0)</f>
        <v>0</v>
      </c>
      <c r="BS844" s="85" t="str">
        <f t="shared" si="415"/>
        <v/>
      </c>
      <c r="BT844" s="84">
        <f>IFERROR(FIND("Fauna",consulta_completa__11[[#This Row],[13 - Ocorrências/Ambientes Atingidos]]),0)</f>
        <v>0</v>
      </c>
      <c r="BU844" s="85" t="str">
        <f t="shared" si="416"/>
        <v/>
      </c>
      <c r="BV844" s="84">
        <f>IFERROR(FIND("UC federal",consulta_completa__11[[#This Row],[13 - Ocorrências/Ambientes Atingidos]]),0)</f>
        <v>0</v>
      </c>
      <c r="BW844" s="85" t="str">
        <f t="shared" si="417"/>
        <v/>
      </c>
      <c r="BX844" s="84">
        <f>IFERROR(FIND("UC estadual/municipal",consulta_completa__11[[#This Row],[13 - Ocorrências/Ambientes Atingidos]]),0)</f>
        <v>0</v>
      </c>
      <c r="BY844" s="85" t="str">
        <f t="shared" si="418"/>
        <v/>
      </c>
      <c r="BZ844" s="84">
        <f>IFERROR(FIND("Outro(s)",consulta_completa__11[[#This Row],[13 - Ocorrências/Ambientes Atingidos]]),0)</f>
        <v>0</v>
      </c>
      <c r="CA844" s="85" t="str">
        <f t="shared" si="419"/>
        <v/>
      </c>
      <c r="CB844" s="84">
        <f>IFERROR(FIND("Sem dano",consulta_completa__11[[#This Row],[13 - Ocorrências/Ambientes Atingidos]]),0)</f>
        <v>0</v>
      </c>
      <c r="CC844" s="85" t="str">
        <f t="shared" si="420"/>
        <v/>
      </c>
      <c r="CD844" s="84" t="e">
        <f>IF(consulta_completa__11[[#This Row],[13 - Ocorrências/Ambientes Atingidos]]="","X","")</f>
        <v>#VALUE!</v>
      </c>
      <c r="CE844" s="86">
        <f>IFERROR(FIND("IBAMA",consulta_completa__11[[#This Row],[14 - Inst. Atuando no Local]]),0)</f>
        <v>0</v>
      </c>
      <c r="CF844" s="86" t="str">
        <f t="shared" si="421"/>
        <v/>
      </c>
      <c r="CG844" s="86">
        <f>IFERROR(FIND("OEMA",consulta_completa__11[[#This Row],[14 - Inst. Atuando no Local]]),0)</f>
        <v>0</v>
      </c>
      <c r="CH844" s="86" t="str">
        <f t="shared" si="422"/>
        <v/>
      </c>
      <c r="CI844" s="86">
        <f>IFERROR(FIND("DEFESA CIVIL",consulta_completa__11[[#This Row],[14 - Inst. Atuando no Local]]),0)</f>
        <v>0</v>
      </c>
      <c r="CJ844" s="86" t="str">
        <f t="shared" si="423"/>
        <v/>
      </c>
      <c r="CK844" s="86">
        <f>IFERROR(FIND("CORPO DE BOMBEIROS",consulta_completa__11[[#This Row],[14 - Inst. Atuando no Local]]),0)</f>
        <v>0</v>
      </c>
      <c r="CL844" s="86" t="str">
        <f t="shared" si="424"/>
        <v/>
      </c>
      <c r="CM844" s="86">
        <f>IFERROR(FIND("POLÍCIA RODOVIÁRIA",consulta_completa__11[[#This Row],[14 - Inst. Atuando no Local]]),0)</f>
        <v>0</v>
      </c>
      <c r="CN844" s="86" t="str">
        <f t="shared" si="425"/>
        <v/>
      </c>
      <c r="CO844" s="86">
        <f>IFERROR(FIND("POLÍCIA MILITAR",consulta_completa__11[[#This Row],[14 - Inst. Atuando no Local]]),0)</f>
        <v>0</v>
      </c>
      <c r="CP844" s="86" t="str">
        <f t="shared" si="426"/>
        <v/>
      </c>
      <c r="CQ844" s="86">
        <f>IFERROR(FIND("POLÍCIA CIVIL",consulta_completa__11[[#This Row],[14 - Inst. Atuando no Local]]),0)</f>
        <v>0</v>
      </c>
      <c r="CR844" s="86" t="str">
        <f t="shared" si="427"/>
        <v/>
      </c>
      <c r="CS844" s="86">
        <f>IFERROR(FIND("MARINHA DO BRASIL",consulta_completa__11[[#This Row],[14 - Inst. Atuando no Local]]),0)</f>
        <v>0</v>
      </c>
      <c r="CT844" s="86" t="str">
        <f t="shared" si="428"/>
        <v/>
      </c>
      <c r="CU844" s="86">
        <f>IFERROR(FIND("EMPRESA ESPECIALIZADA EM ATENDIMENTO",consulta_completa__11[[#This Row],[14 - Inst. Atuando no Local]]),0)</f>
        <v>0</v>
      </c>
      <c r="CV844" s="86" t="str">
        <f t="shared" si="429"/>
        <v/>
      </c>
      <c r="CW844" s="86">
        <f>IFERROR(FIND("IBAMA",consulta_completa__11[[#This Row],[14 - Inst. Atuando no Local]]),0)</f>
        <v>0</v>
      </c>
      <c r="CX844" s="86" t="str">
        <f t="shared" si="430"/>
        <v/>
      </c>
      <c r="CY844" s="86" t="e">
        <f>IF(consulta_completa__11[[#This Row],[14 - Inst. Atuando no Local]]="","X","")</f>
        <v>#VALUE!</v>
      </c>
      <c r="CZ844" s="86">
        <f>IFERROR(FIND("OUTRA (S)",consulta_completa__11[[#This Row],[14 - Inst. Atuando no Local]]),0)</f>
        <v>0</v>
      </c>
      <c r="DA844" s="86" t="str">
        <f t="shared" si="431"/>
        <v/>
      </c>
      <c r="DB844" s="37" t="str">
        <f t="shared" si="432"/>
        <v>Sim</v>
      </c>
      <c r="DC844" s="37" t="str">
        <f t="shared" si="433"/>
        <v>Não</v>
      </c>
      <c r="DD844" s="37" t="str">
        <f t="shared" si="434"/>
        <v>Sim</v>
      </c>
      <c r="DE844" s="89" t="str">
        <f t="shared" si="405"/>
        <v>Sem informação</v>
      </c>
    </row>
    <row r="845" spans="50:109">
      <c r="AX845" s="84">
        <f>IFERROR(FIND("Óbitos/feridos",consulta_completa__11[[#This Row],[13 - Ocorrências/Ambientes Atingidos]]),0)</f>
        <v>0</v>
      </c>
      <c r="AY845" s="85" t="str">
        <f t="shared" si="406"/>
        <v/>
      </c>
      <c r="AZ845" s="84">
        <f>IFERROR(FIND("População afetada/evacuada",consulta_completa__11[[#This Row],[13 - Ocorrências/Ambientes Atingidos]]),0)</f>
        <v>0</v>
      </c>
      <c r="BA845" s="84" t="str">
        <f t="shared" si="407"/>
        <v/>
      </c>
      <c r="BB845" s="84">
        <f>IFERROR(FIND("Suspensão de abastecimento de água",consulta_completa__11[[#This Row],[13 - Ocorrências/Ambientes Atingidos]]),0)</f>
        <v>0</v>
      </c>
      <c r="BC845" s="85" t="str">
        <f t="shared" si="435"/>
        <v/>
      </c>
      <c r="BD845" s="84">
        <f>IFERROR(FIND("Rio/córrego",consulta_completa__11[[#This Row],[13 - Ocorrências/Ambientes Atingidos]]),0)</f>
        <v>0</v>
      </c>
      <c r="BE845" s="85" t="str">
        <f t="shared" si="408"/>
        <v/>
      </c>
      <c r="BF845" s="84">
        <f>IFERROR(FIND("Lago",consulta_completa__11[[#This Row],[13 - Ocorrências/Ambientes Atingidos]]),0)</f>
        <v>0</v>
      </c>
      <c r="BG845" s="85" t="str">
        <f t="shared" si="409"/>
        <v/>
      </c>
      <c r="BH845" s="84">
        <f>IFERROR(FIND("Mar",consulta_completa__11[[#This Row],[13 - Ocorrências/Ambientes Atingidos]]),0)</f>
        <v>0</v>
      </c>
      <c r="BI845" s="85" t="str">
        <f t="shared" si="410"/>
        <v/>
      </c>
      <c r="BJ845" s="84">
        <f>IFERROR(FIND("Praia",consulta_completa__11[[#This Row],[13 - Ocorrências/Ambientes Atingidos]]),0)</f>
        <v>0</v>
      </c>
      <c r="BK845" s="85" t="str">
        <f t="shared" si="411"/>
        <v/>
      </c>
      <c r="BL845" s="84">
        <f>IFERROR(FIND("Solo",consulta_completa__11[[#This Row],[13 - Ocorrências/Ambientes Atingidos]]),0)</f>
        <v>0</v>
      </c>
      <c r="BM845" s="85" t="str">
        <f t="shared" si="412"/>
        <v/>
      </c>
      <c r="BN845" s="84">
        <f>IFERROR(FIND("Águas subterrâneas",consulta_completa__11[[#This Row],[13 - Ocorrências/Ambientes Atingidos]]),0)</f>
        <v>0</v>
      </c>
      <c r="BO845" s="85" t="str">
        <f t="shared" si="413"/>
        <v/>
      </c>
      <c r="BP845" s="84">
        <f>IFERROR(FIND("Atmosfera",consulta_completa__11[[#This Row],[13 - Ocorrências/Ambientes Atingidos]]),0)</f>
        <v>0</v>
      </c>
      <c r="BQ845" s="85" t="str">
        <f t="shared" si="414"/>
        <v/>
      </c>
      <c r="BR845" s="84">
        <f>IFERROR(FIND("Flora",consulta_completa__11[[#This Row],[13 - Ocorrências/Ambientes Atingidos]]),0)</f>
        <v>0</v>
      </c>
      <c r="BS845" s="85" t="str">
        <f t="shared" si="415"/>
        <v/>
      </c>
      <c r="BT845" s="84">
        <f>IFERROR(FIND("Fauna",consulta_completa__11[[#This Row],[13 - Ocorrências/Ambientes Atingidos]]),0)</f>
        <v>0</v>
      </c>
      <c r="BU845" s="85" t="str">
        <f t="shared" si="416"/>
        <v/>
      </c>
      <c r="BV845" s="84">
        <f>IFERROR(FIND("UC federal",consulta_completa__11[[#This Row],[13 - Ocorrências/Ambientes Atingidos]]),0)</f>
        <v>0</v>
      </c>
      <c r="BW845" s="85" t="str">
        <f t="shared" si="417"/>
        <v/>
      </c>
      <c r="BX845" s="84">
        <f>IFERROR(FIND("UC estadual/municipal",consulta_completa__11[[#This Row],[13 - Ocorrências/Ambientes Atingidos]]),0)</f>
        <v>0</v>
      </c>
      <c r="BY845" s="85" t="str">
        <f t="shared" si="418"/>
        <v/>
      </c>
      <c r="BZ845" s="84">
        <f>IFERROR(FIND("Outro(s)",consulta_completa__11[[#This Row],[13 - Ocorrências/Ambientes Atingidos]]),0)</f>
        <v>0</v>
      </c>
      <c r="CA845" s="85" t="str">
        <f t="shared" si="419"/>
        <v/>
      </c>
      <c r="CB845" s="84">
        <f>IFERROR(FIND("Sem dano",consulta_completa__11[[#This Row],[13 - Ocorrências/Ambientes Atingidos]]),0)</f>
        <v>0</v>
      </c>
      <c r="CC845" s="85" t="str">
        <f t="shared" si="420"/>
        <v/>
      </c>
      <c r="CD845" s="84" t="e">
        <f>IF(consulta_completa__11[[#This Row],[13 - Ocorrências/Ambientes Atingidos]]="","X","")</f>
        <v>#VALUE!</v>
      </c>
      <c r="CE845" s="86">
        <f>IFERROR(FIND("IBAMA",consulta_completa__11[[#This Row],[14 - Inst. Atuando no Local]]),0)</f>
        <v>0</v>
      </c>
      <c r="CF845" s="86" t="str">
        <f t="shared" si="421"/>
        <v/>
      </c>
      <c r="CG845" s="86">
        <f>IFERROR(FIND("OEMA",consulta_completa__11[[#This Row],[14 - Inst. Atuando no Local]]),0)</f>
        <v>0</v>
      </c>
      <c r="CH845" s="86" t="str">
        <f t="shared" si="422"/>
        <v/>
      </c>
      <c r="CI845" s="86">
        <f>IFERROR(FIND("DEFESA CIVIL",consulta_completa__11[[#This Row],[14 - Inst. Atuando no Local]]),0)</f>
        <v>0</v>
      </c>
      <c r="CJ845" s="86" t="str">
        <f t="shared" si="423"/>
        <v/>
      </c>
      <c r="CK845" s="86">
        <f>IFERROR(FIND("CORPO DE BOMBEIROS",consulta_completa__11[[#This Row],[14 - Inst. Atuando no Local]]),0)</f>
        <v>0</v>
      </c>
      <c r="CL845" s="86" t="str">
        <f t="shared" si="424"/>
        <v/>
      </c>
      <c r="CM845" s="86">
        <f>IFERROR(FIND("POLÍCIA RODOVIÁRIA",consulta_completa__11[[#This Row],[14 - Inst. Atuando no Local]]),0)</f>
        <v>0</v>
      </c>
      <c r="CN845" s="86" t="str">
        <f t="shared" si="425"/>
        <v/>
      </c>
      <c r="CO845" s="86">
        <f>IFERROR(FIND("POLÍCIA MILITAR",consulta_completa__11[[#This Row],[14 - Inst. Atuando no Local]]),0)</f>
        <v>0</v>
      </c>
      <c r="CP845" s="86" t="str">
        <f t="shared" si="426"/>
        <v/>
      </c>
      <c r="CQ845" s="86">
        <f>IFERROR(FIND("POLÍCIA CIVIL",consulta_completa__11[[#This Row],[14 - Inst. Atuando no Local]]),0)</f>
        <v>0</v>
      </c>
      <c r="CR845" s="86" t="str">
        <f t="shared" si="427"/>
        <v/>
      </c>
      <c r="CS845" s="86">
        <f>IFERROR(FIND("MARINHA DO BRASIL",consulta_completa__11[[#This Row],[14 - Inst. Atuando no Local]]),0)</f>
        <v>0</v>
      </c>
      <c r="CT845" s="86" t="str">
        <f t="shared" si="428"/>
        <v/>
      </c>
      <c r="CU845" s="86">
        <f>IFERROR(FIND("EMPRESA ESPECIALIZADA EM ATENDIMENTO",consulta_completa__11[[#This Row],[14 - Inst. Atuando no Local]]),0)</f>
        <v>0</v>
      </c>
      <c r="CV845" s="86" t="str">
        <f t="shared" si="429"/>
        <v/>
      </c>
      <c r="CW845" s="86">
        <f>IFERROR(FIND("IBAMA",consulta_completa__11[[#This Row],[14 - Inst. Atuando no Local]]),0)</f>
        <v>0</v>
      </c>
      <c r="CX845" s="86" t="str">
        <f t="shared" si="430"/>
        <v/>
      </c>
      <c r="CY845" s="86" t="e">
        <f>IF(consulta_completa__11[[#This Row],[14 - Inst. Atuando no Local]]="","X","")</f>
        <v>#VALUE!</v>
      </c>
      <c r="CZ845" s="86">
        <f>IFERROR(FIND("OUTRA (S)",consulta_completa__11[[#This Row],[14 - Inst. Atuando no Local]]),0)</f>
        <v>0</v>
      </c>
      <c r="DA845" s="86" t="str">
        <f t="shared" si="431"/>
        <v/>
      </c>
      <c r="DB845" s="37" t="str">
        <f t="shared" si="432"/>
        <v>Sim</v>
      </c>
      <c r="DC845" s="37" t="str">
        <f t="shared" si="433"/>
        <v>Não</v>
      </c>
      <c r="DD845" s="37" t="str">
        <f t="shared" si="434"/>
        <v>Sim</v>
      </c>
      <c r="DE845" s="89" t="str">
        <f t="shared" si="405"/>
        <v>Sem informação</v>
      </c>
    </row>
    <row r="846" spans="50:109">
      <c r="AX846" s="84">
        <f>IFERROR(FIND("Óbitos/feridos",consulta_completa__11[[#This Row],[13 - Ocorrências/Ambientes Atingidos]]),0)</f>
        <v>0</v>
      </c>
      <c r="AY846" s="85" t="str">
        <f t="shared" si="406"/>
        <v/>
      </c>
      <c r="AZ846" s="84">
        <f>IFERROR(FIND("População afetada/evacuada",consulta_completa__11[[#This Row],[13 - Ocorrências/Ambientes Atingidos]]),0)</f>
        <v>0</v>
      </c>
      <c r="BA846" s="84" t="str">
        <f t="shared" si="407"/>
        <v/>
      </c>
      <c r="BB846" s="84">
        <f>IFERROR(FIND("Suspensão de abastecimento de água",consulta_completa__11[[#This Row],[13 - Ocorrências/Ambientes Atingidos]]),0)</f>
        <v>0</v>
      </c>
      <c r="BC846" s="85" t="str">
        <f t="shared" si="435"/>
        <v/>
      </c>
      <c r="BD846" s="84">
        <f>IFERROR(FIND("Rio/córrego",consulta_completa__11[[#This Row],[13 - Ocorrências/Ambientes Atingidos]]),0)</f>
        <v>0</v>
      </c>
      <c r="BE846" s="85" t="str">
        <f t="shared" si="408"/>
        <v/>
      </c>
      <c r="BF846" s="84">
        <f>IFERROR(FIND("Lago",consulta_completa__11[[#This Row],[13 - Ocorrências/Ambientes Atingidos]]),0)</f>
        <v>0</v>
      </c>
      <c r="BG846" s="85" t="str">
        <f t="shared" si="409"/>
        <v/>
      </c>
      <c r="BH846" s="84">
        <f>IFERROR(FIND("Mar",consulta_completa__11[[#This Row],[13 - Ocorrências/Ambientes Atingidos]]),0)</f>
        <v>0</v>
      </c>
      <c r="BI846" s="85" t="str">
        <f t="shared" si="410"/>
        <v/>
      </c>
      <c r="BJ846" s="84">
        <f>IFERROR(FIND("Praia",consulta_completa__11[[#This Row],[13 - Ocorrências/Ambientes Atingidos]]),0)</f>
        <v>0</v>
      </c>
      <c r="BK846" s="85" t="str">
        <f t="shared" si="411"/>
        <v/>
      </c>
      <c r="BL846" s="84">
        <f>IFERROR(FIND("Solo",consulta_completa__11[[#This Row],[13 - Ocorrências/Ambientes Atingidos]]),0)</f>
        <v>0</v>
      </c>
      <c r="BM846" s="85" t="str">
        <f t="shared" si="412"/>
        <v/>
      </c>
      <c r="BN846" s="84">
        <f>IFERROR(FIND("Águas subterrâneas",consulta_completa__11[[#This Row],[13 - Ocorrências/Ambientes Atingidos]]),0)</f>
        <v>0</v>
      </c>
      <c r="BO846" s="85" t="str">
        <f t="shared" si="413"/>
        <v/>
      </c>
      <c r="BP846" s="84">
        <f>IFERROR(FIND("Atmosfera",consulta_completa__11[[#This Row],[13 - Ocorrências/Ambientes Atingidos]]),0)</f>
        <v>0</v>
      </c>
      <c r="BQ846" s="85" t="str">
        <f t="shared" si="414"/>
        <v/>
      </c>
      <c r="BR846" s="84">
        <f>IFERROR(FIND("Flora",consulta_completa__11[[#This Row],[13 - Ocorrências/Ambientes Atingidos]]),0)</f>
        <v>0</v>
      </c>
      <c r="BS846" s="85" t="str">
        <f t="shared" si="415"/>
        <v/>
      </c>
      <c r="BT846" s="84">
        <f>IFERROR(FIND("Fauna",consulta_completa__11[[#This Row],[13 - Ocorrências/Ambientes Atingidos]]),0)</f>
        <v>0</v>
      </c>
      <c r="BU846" s="85" t="str">
        <f t="shared" si="416"/>
        <v/>
      </c>
      <c r="BV846" s="84">
        <f>IFERROR(FIND("UC federal",consulta_completa__11[[#This Row],[13 - Ocorrências/Ambientes Atingidos]]),0)</f>
        <v>0</v>
      </c>
      <c r="BW846" s="85" t="str">
        <f t="shared" si="417"/>
        <v/>
      </c>
      <c r="BX846" s="84">
        <f>IFERROR(FIND("UC estadual/municipal",consulta_completa__11[[#This Row],[13 - Ocorrências/Ambientes Atingidos]]),0)</f>
        <v>0</v>
      </c>
      <c r="BY846" s="85" t="str">
        <f t="shared" si="418"/>
        <v/>
      </c>
      <c r="BZ846" s="84">
        <f>IFERROR(FIND("Outro(s)",consulta_completa__11[[#This Row],[13 - Ocorrências/Ambientes Atingidos]]),0)</f>
        <v>0</v>
      </c>
      <c r="CA846" s="85" t="str">
        <f t="shared" si="419"/>
        <v/>
      </c>
      <c r="CB846" s="84">
        <f>IFERROR(FIND("Sem dano",consulta_completa__11[[#This Row],[13 - Ocorrências/Ambientes Atingidos]]),0)</f>
        <v>0</v>
      </c>
      <c r="CC846" s="85" t="str">
        <f t="shared" si="420"/>
        <v/>
      </c>
      <c r="CD846" s="84" t="e">
        <f>IF(consulta_completa__11[[#This Row],[13 - Ocorrências/Ambientes Atingidos]]="","X","")</f>
        <v>#VALUE!</v>
      </c>
      <c r="CE846" s="86">
        <f>IFERROR(FIND("IBAMA",consulta_completa__11[[#This Row],[14 - Inst. Atuando no Local]]),0)</f>
        <v>0</v>
      </c>
      <c r="CF846" s="86" t="str">
        <f t="shared" si="421"/>
        <v/>
      </c>
      <c r="CG846" s="86">
        <f>IFERROR(FIND("OEMA",consulta_completa__11[[#This Row],[14 - Inst. Atuando no Local]]),0)</f>
        <v>0</v>
      </c>
      <c r="CH846" s="86" t="str">
        <f t="shared" si="422"/>
        <v/>
      </c>
      <c r="CI846" s="86">
        <f>IFERROR(FIND("DEFESA CIVIL",consulta_completa__11[[#This Row],[14 - Inst. Atuando no Local]]),0)</f>
        <v>0</v>
      </c>
      <c r="CJ846" s="86" t="str">
        <f t="shared" si="423"/>
        <v/>
      </c>
      <c r="CK846" s="86">
        <f>IFERROR(FIND("CORPO DE BOMBEIROS",consulta_completa__11[[#This Row],[14 - Inst. Atuando no Local]]),0)</f>
        <v>0</v>
      </c>
      <c r="CL846" s="86" t="str">
        <f t="shared" si="424"/>
        <v/>
      </c>
      <c r="CM846" s="86">
        <f>IFERROR(FIND("POLÍCIA RODOVIÁRIA",consulta_completa__11[[#This Row],[14 - Inst. Atuando no Local]]),0)</f>
        <v>0</v>
      </c>
      <c r="CN846" s="86" t="str">
        <f t="shared" si="425"/>
        <v/>
      </c>
      <c r="CO846" s="86">
        <f>IFERROR(FIND("POLÍCIA MILITAR",consulta_completa__11[[#This Row],[14 - Inst. Atuando no Local]]),0)</f>
        <v>0</v>
      </c>
      <c r="CP846" s="86" t="str">
        <f t="shared" si="426"/>
        <v/>
      </c>
      <c r="CQ846" s="86">
        <f>IFERROR(FIND("POLÍCIA CIVIL",consulta_completa__11[[#This Row],[14 - Inst. Atuando no Local]]),0)</f>
        <v>0</v>
      </c>
      <c r="CR846" s="86" t="str">
        <f t="shared" si="427"/>
        <v/>
      </c>
      <c r="CS846" s="86">
        <f>IFERROR(FIND("MARINHA DO BRASIL",consulta_completa__11[[#This Row],[14 - Inst. Atuando no Local]]),0)</f>
        <v>0</v>
      </c>
      <c r="CT846" s="86" t="str">
        <f t="shared" si="428"/>
        <v/>
      </c>
      <c r="CU846" s="86">
        <f>IFERROR(FIND("EMPRESA ESPECIALIZADA EM ATENDIMENTO",consulta_completa__11[[#This Row],[14 - Inst. Atuando no Local]]),0)</f>
        <v>0</v>
      </c>
      <c r="CV846" s="86" t="str">
        <f t="shared" si="429"/>
        <v/>
      </c>
      <c r="CW846" s="86">
        <f>IFERROR(FIND("IBAMA",consulta_completa__11[[#This Row],[14 - Inst. Atuando no Local]]),0)</f>
        <v>0</v>
      </c>
      <c r="CX846" s="86" t="str">
        <f t="shared" si="430"/>
        <v/>
      </c>
      <c r="CY846" s="86" t="e">
        <f>IF(consulta_completa__11[[#This Row],[14 - Inst. Atuando no Local]]="","X","")</f>
        <v>#VALUE!</v>
      </c>
      <c r="CZ846" s="86">
        <f>IFERROR(FIND("OUTRA (S)",consulta_completa__11[[#This Row],[14 - Inst. Atuando no Local]]),0)</f>
        <v>0</v>
      </c>
      <c r="DA846" s="86" t="str">
        <f t="shared" si="431"/>
        <v/>
      </c>
      <c r="DB846" s="37" t="str">
        <f t="shared" si="432"/>
        <v>Sim</v>
      </c>
      <c r="DC846" s="37" t="str">
        <f t="shared" si="433"/>
        <v>Não</v>
      </c>
      <c r="DD846" s="37" t="str">
        <f t="shared" si="434"/>
        <v>Sim</v>
      </c>
      <c r="DE846" s="89" t="str">
        <f t="shared" si="405"/>
        <v>Sem informação</v>
      </c>
    </row>
    <row r="847" spans="50:109">
      <c r="AX847" s="84">
        <f>IFERROR(FIND("Óbitos/feridos",consulta_completa__11[[#This Row],[13 - Ocorrências/Ambientes Atingidos]]),0)</f>
        <v>0</v>
      </c>
      <c r="AY847" s="85" t="str">
        <f t="shared" si="406"/>
        <v/>
      </c>
      <c r="AZ847" s="84">
        <f>IFERROR(FIND("População afetada/evacuada",consulta_completa__11[[#This Row],[13 - Ocorrências/Ambientes Atingidos]]),0)</f>
        <v>0</v>
      </c>
      <c r="BA847" s="84" t="str">
        <f t="shared" si="407"/>
        <v/>
      </c>
      <c r="BB847" s="84">
        <f>IFERROR(FIND("Suspensão de abastecimento de água",consulta_completa__11[[#This Row],[13 - Ocorrências/Ambientes Atingidos]]),0)</f>
        <v>0</v>
      </c>
      <c r="BC847" s="85" t="str">
        <f t="shared" si="435"/>
        <v/>
      </c>
      <c r="BD847" s="84">
        <f>IFERROR(FIND("Rio/córrego",consulta_completa__11[[#This Row],[13 - Ocorrências/Ambientes Atingidos]]),0)</f>
        <v>0</v>
      </c>
      <c r="BE847" s="85" t="str">
        <f t="shared" si="408"/>
        <v/>
      </c>
      <c r="BF847" s="84">
        <f>IFERROR(FIND("Lago",consulta_completa__11[[#This Row],[13 - Ocorrências/Ambientes Atingidos]]),0)</f>
        <v>0</v>
      </c>
      <c r="BG847" s="85" t="str">
        <f t="shared" si="409"/>
        <v/>
      </c>
      <c r="BH847" s="84">
        <f>IFERROR(FIND("Mar",consulta_completa__11[[#This Row],[13 - Ocorrências/Ambientes Atingidos]]),0)</f>
        <v>0</v>
      </c>
      <c r="BI847" s="85" t="str">
        <f t="shared" si="410"/>
        <v/>
      </c>
      <c r="BJ847" s="84">
        <f>IFERROR(FIND("Praia",consulta_completa__11[[#This Row],[13 - Ocorrências/Ambientes Atingidos]]),0)</f>
        <v>0</v>
      </c>
      <c r="BK847" s="85" t="str">
        <f t="shared" si="411"/>
        <v/>
      </c>
      <c r="BL847" s="84">
        <f>IFERROR(FIND("Solo",consulta_completa__11[[#This Row],[13 - Ocorrências/Ambientes Atingidos]]),0)</f>
        <v>0</v>
      </c>
      <c r="BM847" s="85" t="str">
        <f t="shared" si="412"/>
        <v/>
      </c>
      <c r="BN847" s="84">
        <f>IFERROR(FIND("Águas subterrâneas",consulta_completa__11[[#This Row],[13 - Ocorrências/Ambientes Atingidos]]),0)</f>
        <v>0</v>
      </c>
      <c r="BO847" s="85" t="str">
        <f t="shared" si="413"/>
        <v/>
      </c>
      <c r="BP847" s="84">
        <f>IFERROR(FIND("Atmosfera",consulta_completa__11[[#This Row],[13 - Ocorrências/Ambientes Atingidos]]),0)</f>
        <v>0</v>
      </c>
      <c r="BQ847" s="85" t="str">
        <f t="shared" si="414"/>
        <v/>
      </c>
      <c r="BR847" s="84">
        <f>IFERROR(FIND("Flora",consulta_completa__11[[#This Row],[13 - Ocorrências/Ambientes Atingidos]]),0)</f>
        <v>0</v>
      </c>
      <c r="BS847" s="85" t="str">
        <f t="shared" si="415"/>
        <v/>
      </c>
      <c r="BT847" s="84">
        <f>IFERROR(FIND("Fauna",consulta_completa__11[[#This Row],[13 - Ocorrências/Ambientes Atingidos]]),0)</f>
        <v>0</v>
      </c>
      <c r="BU847" s="85" t="str">
        <f t="shared" si="416"/>
        <v/>
      </c>
      <c r="BV847" s="84">
        <f>IFERROR(FIND("UC federal",consulta_completa__11[[#This Row],[13 - Ocorrências/Ambientes Atingidos]]),0)</f>
        <v>0</v>
      </c>
      <c r="BW847" s="85" t="str">
        <f t="shared" si="417"/>
        <v/>
      </c>
      <c r="BX847" s="84">
        <f>IFERROR(FIND("UC estadual/municipal",consulta_completa__11[[#This Row],[13 - Ocorrências/Ambientes Atingidos]]),0)</f>
        <v>0</v>
      </c>
      <c r="BY847" s="85" t="str">
        <f t="shared" si="418"/>
        <v/>
      </c>
      <c r="BZ847" s="84">
        <f>IFERROR(FIND("Outro(s)",consulta_completa__11[[#This Row],[13 - Ocorrências/Ambientes Atingidos]]),0)</f>
        <v>0</v>
      </c>
      <c r="CA847" s="85" t="str">
        <f t="shared" si="419"/>
        <v/>
      </c>
      <c r="CB847" s="84">
        <f>IFERROR(FIND("Sem dano",consulta_completa__11[[#This Row],[13 - Ocorrências/Ambientes Atingidos]]),0)</f>
        <v>0</v>
      </c>
      <c r="CC847" s="85" t="str">
        <f t="shared" si="420"/>
        <v/>
      </c>
      <c r="CD847" s="84" t="e">
        <f>IF(consulta_completa__11[[#This Row],[13 - Ocorrências/Ambientes Atingidos]]="","X","")</f>
        <v>#VALUE!</v>
      </c>
      <c r="CE847" s="86">
        <f>IFERROR(FIND("IBAMA",consulta_completa__11[[#This Row],[14 - Inst. Atuando no Local]]),0)</f>
        <v>0</v>
      </c>
      <c r="CF847" s="86" t="str">
        <f t="shared" si="421"/>
        <v/>
      </c>
      <c r="CG847" s="86">
        <f>IFERROR(FIND("OEMA",consulta_completa__11[[#This Row],[14 - Inst. Atuando no Local]]),0)</f>
        <v>0</v>
      </c>
      <c r="CH847" s="86" t="str">
        <f t="shared" si="422"/>
        <v/>
      </c>
      <c r="CI847" s="86">
        <f>IFERROR(FIND("DEFESA CIVIL",consulta_completa__11[[#This Row],[14 - Inst. Atuando no Local]]),0)</f>
        <v>0</v>
      </c>
      <c r="CJ847" s="86" t="str">
        <f t="shared" si="423"/>
        <v/>
      </c>
      <c r="CK847" s="86">
        <f>IFERROR(FIND("CORPO DE BOMBEIROS",consulta_completa__11[[#This Row],[14 - Inst. Atuando no Local]]),0)</f>
        <v>0</v>
      </c>
      <c r="CL847" s="86" t="str">
        <f t="shared" si="424"/>
        <v/>
      </c>
      <c r="CM847" s="86">
        <f>IFERROR(FIND("POLÍCIA RODOVIÁRIA",consulta_completa__11[[#This Row],[14 - Inst. Atuando no Local]]),0)</f>
        <v>0</v>
      </c>
      <c r="CN847" s="86" t="str">
        <f t="shared" si="425"/>
        <v/>
      </c>
      <c r="CO847" s="86">
        <f>IFERROR(FIND("POLÍCIA MILITAR",consulta_completa__11[[#This Row],[14 - Inst. Atuando no Local]]),0)</f>
        <v>0</v>
      </c>
      <c r="CP847" s="86" t="str">
        <f t="shared" si="426"/>
        <v/>
      </c>
      <c r="CQ847" s="86">
        <f>IFERROR(FIND("POLÍCIA CIVIL",consulta_completa__11[[#This Row],[14 - Inst. Atuando no Local]]),0)</f>
        <v>0</v>
      </c>
      <c r="CR847" s="86" t="str">
        <f t="shared" si="427"/>
        <v/>
      </c>
      <c r="CS847" s="86">
        <f>IFERROR(FIND("MARINHA DO BRASIL",consulta_completa__11[[#This Row],[14 - Inst. Atuando no Local]]),0)</f>
        <v>0</v>
      </c>
      <c r="CT847" s="86" t="str">
        <f t="shared" si="428"/>
        <v/>
      </c>
      <c r="CU847" s="86">
        <f>IFERROR(FIND("EMPRESA ESPECIALIZADA EM ATENDIMENTO",consulta_completa__11[[#This Row],[14 - Inst. Atuando no Local]]),0)</f>
        <v>0</v>
      </c>
      <c r="CV847" s="86" t="str">
        <f t="shared" si="429"/>
        <v/>
      </c>
      <c r="CW847" s="86">
        <f>IFERROR(FIND("IBAMA",consulta_completa__11[[#This Row],[14 - Inst. Atuando no Local]]),0)</f>
        <v>0</v>
      </c>
      <c r="CX847" s="86" t="str">
        <f t="shared" si="430"/>
        <v/>
      </c>
      <c r="CY847" s="86" t="e">
        <f>IF(consulta_completa__11[[#This Row],[14 - Inst. Atuando no Local]]="","X","")</f>
        <v>#VALUE!</v>
      </c>
      <c r="CZ847" s="86">
        <f>IFERROR(FIND("OUTRA (S)",consulta_completa__11[[#This Row],[14 - Inst. Atuando no Local]]),0)</f>
        <v>0</v>
      </c>
      <c r="DA847" s="86" t="str">
        <f t="shared" si="431"/>
        <v/>
      </c>
      <c r="DB847" s="37" t="str">
        <f t="shared" si="432"/>
        <v>Sim</v>
      </c>
      <c r="DC847" s="37" t="str">
        <f t="shared" si="433"/>
        <v>Não</v>
      </c>
      <c r="DD847" s="37" t="str">
        <f t="shared" si="434"/>
        <v>Sim</v>
      </c>
      <c r="DE847" s="89" t="str">
        <f t="shared" si="405"/>
        <v>Sem informação</v>
      </c>
    </row>
    <row r="848" spans="50:109">
      <c r="AX848" s="84">
        <f>IFERROR(FIND("Óbitos/feridos",consulta_completa__11[[#This Row],[13 - Ocorrências/Ambientes Atingidos]]),0)</f>
        <v>0</v>
      </c>
      <c r="AY848" s="85" t="str">
        <f t="shared" si="406"/>
        <v/>
      </c>
      <c r="AZ848" s="84">
        <f>IFERROR(FIND("População afetada/evacuada",consulta_completa__11[[#This Row],[13 - Ocorrências/Ambientes Atingidos]]),0)</f>
        <v>0</v>
      </c>
      <c r="BA848" s="84" t="str">
        <f t="shared" si="407"/>
        <v/>
      </c>
      <c r="BB848" s="84">
        <f>IFERROR(FIND("Suspensão de abastecimento de água",consulta_completa__11[[#This Row],[13 - Ocorrências/Ambientes Atingidos]]),0)</f>
        <v>0</v>
      </c>
      <c r="BC848" s="85" t="str">
        <f t="shared" si="435"/>
        <v/>
      </c>
      <c r="BD848" s="84">
        <f>IFERROR(FIND("Rio/córrego",consulta_completa__11[[#This Row],[13 - Ocorrências/Ambientes Atingidos]]),0)</f>
        <v>0</v>
      </c>
      <c r="BE848" s="85" t="str">
        <f t="shared" si="408"/>
        <v/>
      </c>
      <c r="BF848" s="84">
        <f>IFERROR(FIND("Lago",consulta_completa__11[[#This Row],[13 - Ocorrências/Ambientes Atingidos]]),0)</f>
        <v>0</v>
      </c>
      <c r="BG848" s="85" t="str">
        <f t="shared" si="409"/>
        <v/>
      </c>
      <c r="BH848" s="84">
        <f>IFERROR(FIND("Mar",consulta_completa__11[[#This Row],[13 - Ocorrências/Ambientes Atingidos]]),0)</f>
        <v>0</v>
      </c>
      <c r="BI848" s="85" t="str">
        <f t="shared" si="410"/>
        <v/>
      </c>
      <c r="BJ848" s="84">
        <f>IFERROR(FIND("Praia",consulta_completa__11[[#This Row],[13 - Ocorrências/Ambientes Atingidos]]),0)</f>
        <v>0</v>
      </c>
      <c r="BK848" s="85" t="str">
        <f t="shared" si="411"/>
        <v/>
      </c>
      <c r="BL848" s="84">
        <f>IFERROR(FIND("Solo",consulta_completa__11[[#This Row],[13 - Ocorrências/Ambientes Atingidos]]),0)</f>
        <v>0</v>
      </c>
      <c r="BM848" s="85" t="str">
        <f t="shared" si="412"/>
        <v/>
      </c>
      <c r="BN848" s="84">
        <f>IFERROR(FIND("Águas subterrâneas",consulta_completa__11[[#This Row],[13 - Ocorrências/Ambientes Atingidos]]),0)</f>
        <v>0</v>
      </c>
      <c r="BO848" s="85" t="str">
        <f t="shared" si="413"/>
        <v/>
      </c>
      <c r="BP848" s="84">
        <f>IFERROR(FIND("Atmosfera",consulta_completa__11[[#This Row],[13 - Ocorrências/Ambientes Atingidos]]),0)</f>
        <v>0</v>
      </c>
      <c r="BQ848" s="85" t="str">
        <f t="shared" si="414"/>
        <v/>
      </c>
      <c r="BR848" s="84">
        <f>IFERROR(FIND("Flora",consulta_completa__11[[#This Row],[13 - Ocorrências/Ambientes Atingidos]]),0)</f>
        <v>0</v>
      </c>
      <c r="BS848" s="85" t="str">
        <f t="shared" si="415"/>
        <v/>
      </c>
      <c r="BT848" s="84">
        <f>IFERROR(FIND("Fauna",consulta_completa__11[[#This Row],[13 - Ocorrências/Ambientes Atingidos]]),0)</f>
        <v>0</v>
      </c>
      <c r="BU848" s="85" t="str">
        <f t="shared" si="416"/>
        <v/>
      </c>
      <c r="BV848" s="84">
        <f>IFERROR(FIND("UC federal",consulta_completa__11[[#This Row],[13 - Ocorrências/Ambientes Atingidos]]),0)</f>
        <v>0</v>
      </c>
      <c r="BW848" s="85" t="str">
        <f t="shared" si="417"/>
        <v/>
      </c>
      <c r="BX848" s="84">
        <f>IFERROR(FIND("UC estadual/municipal",consulta_completa__11[[#This Row],[13 - Ocorrências/Ambientes Atingidos]]),0)</f>
        <v>0</v>
      </c>
      <c r="BY848" s="85" t="str">
        <f t="shared" si="418"/>
        <v/>
      </c>
      <c r="BZ848" s="84">
        <f>IFERROR(FIND("Outro(s)",consulta_completa__11[[#This Row],[13 - Ocorrências/Ambientes Atingidos]]),0)</f>
        <v>0</v>
      </c>
      <c r="CA848" s="85" t="str">
        <f t="shared" si="419"/>
        <v/>
      </c>
      <c r="CB848" s="84">
        <f>IFERROR(FIND("Sem dano",consulta_completa__11[[#This Row],[13 - Ocorrências/Ambientes Atingidos]]),0)</f>
        <v>0</v>
      </c>
      <c r="CC848" s="85" t="str">
        <f t="shared" si="420"/>
        <v/>
      </c>
      <c r="CD848" s="84" t="e">
        <f>IF(consulta_completa__11[[#This Row],[13 - Ocorrências/Ambientes Atingidos]]="","X","")</f>
        <v>#VALUE!</v>
      </c>
      <c r="CE848" s="86">
        <f>IFERROR(FIND("IBAMA",consulta_completa__11[[#This Row],[14 - Inst. Atuando no Local]]),0)</f>
        <v>0</v>
      </c>
      <c r="CF848" s="86" t="str">
        <f t="shared" si="421"/>
        <v/>
      </c>
      <c r="CG848" s="86">
        <f>IFERROR(FIND("OEMA",consulta_completa__11[[#This Row],[14 - Inst. Atuando no Local]]),0)</f>
        <v>0</v>
      </c>
      <c r="CH848" s="86" t="str">
        <f t="shared" si="422"/>
        <v/>
      </c>
      <c r="CI848" s="86">
        <f>IFERROR(FIND("DEFESA CIVIL",consulta_completa__11[[#This Row],[14 - Inst. Atuando no Local]]),0)</f>
        <v>0</v>
      </c>
      <c r="CJ848" s="86" t="str">
        <f t="shared" si="423"/>
        <v/>
      </c>
      <c r="CK848" s="86">
        <f>IFERROR(FIND("CORPO DE BOMBEIROS",consulta_completa__11[[#This Row],[14 - Inst. Atuando no Local]]),0)</f>
        <v>0</v>
      </c>
      <c r="CL848" s="86" t="str">
        <f t="shared" si="424"/>
        <v/>
      </c>
      <c r="CM848" s="86">
        <f>IFERROR(FIND("POLÍCIA RODOVIÁRIA",consulta_completa__11[[#This Row],[14 - Inst. Atuando no Local]]),0)</f>
        <v>0</v>
      </c>
      <c r="CN848" s="86" t="str">
        <f t="shared" si="425"/>
        <v/>
      </c>
      <c r="CO848" s="86">
        <f>IFERROR(FIND("POLÍCIA MILITAR",consulta_completa__11[[#This Row],[14 - Inst. Atuando no Local]]),0)</f>
        <v>0</v>
      </c>
      <c r="CP848" s="86" t="str">
        <f t="shared" si="426"/>
        <v/>
      </c>
      <c r="CQ848" s="86">
        <f>IFERROR(FIND("POLÍCIA CIVIL",consulta_completa__11[[#This Row],[14 - Inst. Atuando no Local]]),0)</f>
        <v>0</v>
      </c>
      <c r="CR848" s="86" t="str">
        <f t="shared" si="427"/>
        <v/>
      </c>
      <c r="CS848" s="86">
        <f>IFERROR(FIND("MARINHA DO BRASIL",consulta_completa__11[[#This Row],[14 - Inst. Atuando no Local]]),0)</f>
        <v>0</v>
      </c>
      <c r="CT848" s="86" t="str">
        <f t="shared" si="428"/>
        <v/>
      </c>
      <c r="CU848" s="86">
        <f>IFERROR(FIND("EMPRESA ESPECIALIZADA EM ATENDIMENTO",consulta_completa__11[[#This Row],[14 - Inst. Atuando no Local]]),0)</f>
        <v>0</v>
      </c>
      <c r="CV848" s="86" t="str">
        <f t="shared" si="429"/>
        <v/>
      </c>
      <c r="CW848" s="86">
        <f>IFERROR(FIND("IBAMA",consulta_completa__11[[#This Row],[14 - Inst. Atuando no Local]]),0)</f>
        <v>0</v>
      </c>
      <c r="CX848" s="86" t="str">
        <f t="shared" si="430"/>
        <v/>
      </c>
      <c r="CY848" s="86" t="e">
        <f>IF(consulta_completa__11[[#This Row],[14 - Inst. Atuando no Local]]="","X","")</f>
        <v>#VALUE!</v>
      </c>
      <c r="CZ848" s="86">
        <f>IFERROR(FIND("OUTRA (S)",consulta_completa__11[[#This Row],[14 - Inst. Atuando no Local]]),0)</f>
        <v>0</v>
      </c>
      <c r="DA848" s="86" t="str">
        <f t="shared" si="431"/>
        <v/>
      </c>
      <c r="DB848" s="37" t="str">
        <f t="shared" si="432"/>
        <v>Sim</v>
      </c>
      <c r="DC848" s="37" t="str">
        <f t="shared" si="433"/>
        <v>Não</v>
      </c>
      <c r="DD848" s="37" t="str">
        <f t="shared" si="434"/>
        <v>Sim</v>
      </c>
      <c r="DE848" s="89" t="str">
        <f t="shared" si="405"/>
        <v>Sem informação</v>
      </c>
    </row>
    <row r="849" spans="50:109">
      <c r="AX849" s="84">
        <f>IFERROR(FIND("Óbitos/feridos",consulta_completa__11[[#This Row],[13 - Ocorrências/Ambientes Atingidos]]),0)</f>
        <v>0</v>
      </c>
      <c r="AY849" s="85" t="str">
        <f t="shared" si="406"/>
        <v/>
      </c>
      <c r="AZ849" s="84">
        <f>IFERROR(FIND("População afetada/evacuada",consulta_completa__11[[#This Row],[13 - Ocorrências/Ambientes Atingidos]]),0)</f>
        <v>0</v>
      </c>
      <c r="BA849" s="84" t="str">
        <f t="shared" si="407"/>
        <v/>
      </c>
      <c r="BB849" s="84">
        <f>IFERROR(FIND("Suspensão de abastecimento de água",consulta_completa__11[[#This Row],[13 - Ocorrências/Ambientes Atingidos]]),0)</f>
        <v>0</v>
      </c>
      <c r="BC849" s="85" t="str">
        <f t="shared" si="435"/>
        <v/>
      </c>
      <c r="BD849" s="84">
        <f>IFERROR(FIND("Rio/córrego",consulta_completa__11[[#This Row],[13 - Ocorrências/Ambientes Atingidos]]),0)</f>
        <v>0</v>
      </c>
      <c r="BE849" s="85" t="str">
        <f t="shared" si="408"/>
        <v/>
      </c>
      <c r="BF849" s="84">
        <f>IFERROR(FIND("Lago",consulta_completa__11[[#This Row],[13 - Ocorrências/Ambientes Atingidos]]),0)</f>
        <v>0</v>
      </c>
      <c r="BG849" s="85" t="str">
        <f t="shared" si="409"/>
        <v/>
      </c>
      <c r="BH849" s="84">
        <f>IFERROR(FIND("Mar",consulta_completa__11[[#This Row],[13 - Ocorrências/Ambientes Atingidos]]),0)</f>
        <v>0</v>
      </c>
      <c r="BI849" s="85" t="str">
        <f t="shared" si="410"/>
        <v/>
      </c>
      <c r="BJ849" s="84">
        <f>IFERROR(FIND("Praia",consulta_completa__11[[#This Row],[13 - Ocorrências/Ambientes Atingidos]]),0)</f>
        <v>0</v>
      </c>
      <c r="BK849" s="85" t="str">
        <f t="shared" si="411"/>
        <v/>
      </c>
      <c r="BL849" s="84">
        <f>IFERROR(FIND("Solo",consulta_completa__11[[#This Row],[13 - Ocorrências/Ambientes Atingidos]]),0)</f>
        <v>0</v>
      </c>
      <c r="BM849" s="85" t="str">
        <f t="shared" si="412"/>
        <v/>
      </c>
      <c r="BN849" s="84">
        <f>IFERROR(FIND("Águas subterrâneas",consulta_completa__11[[#This Row],[13 - Ocorrências/Ambientes Atingidos]]),0)</f>
        <v>0</v>
      </c>
      <c r="BO849" s="85" t="str">
        <f t="shared" si="413"/>
        <v/>
      </c>
      <c r="BP849" s="84">
        <f>IFERROR(FIND("Atmosfera",consulta_completa__11[[#This Row],[13 - Ocorrências/Ambientes Atingidos]]),0)</f>
        <v>0</v>
      </c>
      <c r="BQ849" s="85" t="str">
        <f t="shared" si="414"/>
        <v/>
      </c>
      <c r="BR849" s="84">
        <f>IFERROR(FIND("Flora",consulta_completa__11[[#This Row],[13 - Ocorrências/Ambientes Atingidos]]),0)</f>
        <v>0</v>
      </c>
      <c r="BS849" s="85" t="str">
        <f t="shared" si="415"/>
        <v/>
      </c>
      <c r="BT849" s="84">
        <f>IFERROR(FIND("Fauna",consulta_completa__11[[#This Row],[13 - Ocorrências/Ambientes Atingidos]]),0)</f>
        <v>0</v>
      </c>
      <c r="BU849" s="85" t="str">
        <f t="shared" si="416"/>
        <v/>
      </c>
      <c r="BV849" s="84">
        <f>IFERROR(FIND("UC federal",consulta_completa__11[[#This Row],[13 - Ocorrências/Ambientes Atingidos]]),0)</f>
        <v>0</v>
      </c>
      <c r="BW849" s="85" t="str">
        <f t="shared" si="417"/>
        <v/>
      </c>
      <c r="BX849" s="84">
        <f>IFERROR(FIND("UC estadual/municipal",consulta_completa__11[[#This Row],[13 - Ocorrências/Ambientes Atingidos]]),0)</f>
        <v>0</v>
      </c>
      <c r="BY849" s="85" t="str">
        <f t="shared" si="418"/>
        <v/>
      </c>
      <c r="BZ849" s="84">
        <f>IFERROR(FIND("Outro(s)",consulta_completa__11[[#This Row],[13 - Ocorrências/Ambientes Atingidos]]),0)</f>
        <v>0</v>
      </c>
      <c r="CA849" s="85" t="str">
        <f t="shared" si="419"/>
        <v/>
      </c>
      <c r="CB849" s="84">
        <f>IFERROR(FIND("Sem dano",consulta_completa__11[[#This Row],[13 - Ocorrências/Ambientes Atingidos]]),0)</f>
        <v>0</v>
      </c>
      <c r="CC849" s="85" t="str">
        <f t="shared" si="420"/>
        <v/>
      </c>
      <c r="CD849" s="84" t="e">
        <f>IF(consulta_completa__11[[#This Row],[13 - Ocorrências/Ambientes Atingidos]]="","X","")</f>
        <v>#VALUE!</v>
      </c>
      <c r="CE849" s="86">
        <f>IFERROR(FIND("IBAMA",consulta_completa__11[[#This Row],[14 - Inst. Atuando no Local]]),0)</f>
        <v>0</v>
      </c>
      <c r="CF849" s="86" t="str">
        <f t="shared" si="421"/>
        <v/>
      </c>
      <c r="CG849" s="86">
        <f>IFERROR(FIND("OEMA",consulta_completa__11[[#This Row],[14 - Inst. Atuando no Local]]),0)</f>
        <v>0</v>
      </c>
      <c r="CH849" s="86" t="str">
        <f t="shared" si="422"/>
        <v/>
      </c>
      <c r="CI849" s="86">
        <f>IFERROR(FIND("DEFESA CIVIL",consulta_completa__11[[#This Row],[14 - Inst. Atuando no Local]]),0)</f>
        <v>0</v>
      </c>
      <c r="CJ849" s="86" t="str">
        <f t="shared" si="423"/>
        <v/>
      </c>
      <c r="CK849" s="86">
        <f>IFERROR(FIND("CORPO DE BOMBEIROS",consulta_completa__11[[#This Row],[14 - Inst. Atuando no Local]]),0)</f>
        <v>0</v>
      </c>
      <c r="CL849" s="86" t="str">
        <f t="shared" si="424"/>
        <v/>
      </c>
      <c r="CM849" s="86">
        <f>IFERROR(FIND("POLÍCIA RODOVIÁRIA",consulta_completa__11[[#This Row],[14 - Inst. Atuando no Local]]),0)</f>
        <v>0</v>
      </c>
      <c r="CN849" s="86" t="str">
        <f t="shared" si="425"/>
        <v/>
      </c>
      <c r="CO849" s="86">
        <f>IFERROR(FIND("POLÍCIA MILITAR",consulta_completa__11[[#This Row],[14 - Inst. Atuando no Local]]),0)</f>
        <v>0</v>
      </c>
      <c r="CP849" s="86" t="str">
        <f t="shared" si="426"/>
        <v/>
      </c>
      <c r="CQ849" s="86">
        <f>IFERROR(FIND("POLÍCIA CIVIL",consulta_completa__11[[#This Row],[14 - Inst. Atuando no Local]]),0)</f>
        <v>0</v>
      </c>
      <c r="CR849" s="86" t="str">
        <f t="shared" si="427"/>
        <v/>
      </c>
      <c r="CS849" s="86">
        <f>IFERROR(FIND("MARINHA DO BRASIL",consulta_completa__11[[#This Row],[14 - Inst. Atuando no Local]]),0)</f>
        <v>0</v>
      </c>
      <c r="CT849" s="86" t="str">
        <f t="shared" si="428"/>
        <v/>
      </c>
      <c r="CU849" s="86">
        <f>IFERROR(FIND("EMPRESA ESPECIALIZADA EM ATENDIMENTO",consulta_completa__11[[#This Row],[14 - Inst. Atuando no Local]]),0)</f>
        <v>0</v>
      </c>
      <c r="CV849" s="86" t="str">
        <f t="shared" si="429"/>
        <v/>
      </c>
      <c r="CW849" s="86">
        <f>IFERROR(FIND("IBAMA",consulta_completa__11[[#This Row],[14 - Inst. Atuando no Local]]),0)</f>
        <v>0</v>
      </c>
      <c r="CX849" s="86" t="str">
        <f t="shared" si="430"/>
        <v/>
      </c>
      <c r="CY849" s="86" t="e">
        <f>IF(consulta_completa__11[[#This Row],[14 - Inst. Atuando no Local]]="","X","")</f>
        <v>#VALUE!</v>
      </c>
      <c r="CZ849" s="86">
        <f>IFERROR(FIND("OUTRA (S)",consulta_completa__11[[#This Row],[14 - Inst. Atuando no Local]]),0)</f>
        <v>0</v>
      </c>
      <c r="DA849" s="86" t="str">
        <f t="shared" si="431"/>
        <v/>
      </c>
      <c r="DB849" s="37" t="str">
        <f t="shared" si="432"/>
        <v>Sim</v>
      </c>
      <c r="DC849" s="37" t="str">
        <f t="shared" si="433"/>
        <v>Não</v>
      </c>
      <c r="DD849" s="37" t="str">
        <f t="shared" si="434"/>
        <v>Sim</v>
      </c>
      <c r="DE849" s="89" t="str">
        <f t="shared" si="405"/>
        <v>Sem informação</v>
      </c>
    </row>
    <row r="850" spans="50:109">
      <c r="AX850" s="84">
        <f>IFERROR(FIND("Óbitos/feridos",consulta_completa__11[[#This Row],[13 - Ocorrências/Ambientes Atingidos]]),0)</f>
        <v>0</v>
      </c>
      <c r="AY850" s="85" t="str">
        <f t="shared" si="406"/>
        <v/>
      </c>
      <c r="AZ850" s="84">
        <f>IFERROR(FIND("População afetada/evacuada",consulta_completa__11[[#This Row],[13 - Ocorrências/Ambientes Atingidos]]),0)</f>
        <v>0</v>
      </c>
      <c r="BA850" s="84" t="str">
        <f t="shared" si="407"/>
        <v/>
      </c>
      <c r="BB850" s="84">
        <f>IFERROR(FIND("Suspensão de abastecimento de água",consulta_completa__11[[#This Row],[13 - Ocorrências/Ambientes Atingidos]]),0)</f>
        <v>0</v>
      </c>
      <c r="BC850" s="85" t="str">
        <f t="shared" si="435"/>
        <v/>
      </c>
      <c r="BD850" s="84">
        <f>IFERROR(FIND("Rio/córrego",consulta_completa__11[[#This Row],[13 - Ocorrências/Ambientes Atingidos]]),0)</f>
        <v>0</v>
      </c>
      <c r="BE850" s="85" t="str">
        <f t="shared" si="408"/>
        <v/>
      </c>
      <c r="BF850" s="84">
        <f>IFERROR(FIND("Lago",consulta_completa__11[[#This Row],[13 - Ocorrências/Ambientes Atingidos]]),0)</f>
        <v>0</v>
      </c>
      <c r="BG850" s="85" t="str">
        <f t="shared" si="409"/>
        <v/>
      </c>
      <c r="BH850" s="84">
        <f>IFERROR(FIND("Mar",consulta_completa__11[[#This Row],[13 - Ocorrências/Ambientes Atingidos]]),0)</f>
        <v>0</v>
      </c>
      <c r="BI850" s="85" t="str">
        <f t="shared" si="410"/>
        <v/>
      </c>
      <c r="BJ850" s="84">
        <f>IFERROR(FIND("Praia",consulta_completa__11[[#This Row],[13 - Ocorrências/Ambientes Atingidos]]),0)</f>
        <v>0</v>
      </c>
      <c r="BK850" s="85" t="str">
        <f t="shared" si="411"/>
        <v/>
      </c>
      <c r="BL850" s="84">
        <f>IFERROR(FIND("Solo",consulta_completa__11[[#This Row],[13 - Ocorrências/Ambientes Atingidos]]),0)</f>
        <v>0</v>
      </c>
      <c r="BM850" s="85" t="str">
        <f t="shared" si="412"/>
        <v/>
      </c>
      <c r="BN850" s="84">
        <f>IFERROR(FIND("Águas subterrâneas",consulta_completa__11[[#This Row],[13 - Ocorrências/Ambientes Atingidos]]),0)</f>
        <v>0</v>
      </c>
      <c r="BO850" s="85" t="str">
        <f t="shared" si="413"/>
        <v/>
      </c>
      <c r="BP850" s="84">
        <f>IFERROR(FIND("Atmosfera",consulta_completa__11[[#This Row],[13 - Ocorrências/Ambientes Atingidos]]),0)</f>
        <v>0</v>
      </c>
      <c r="BQ850" s="85" t="str">
        <f t="shared" si="414"/>
        <v/>
      </c>
      <c r="BR850" s="84">
        <f>IFERROR(FIND("Flora",consulta_completa__11[[#This Row],[13 - Ocorrências/Ambientes Atingidos]]),0)</f>
        <v>0</v>
      </c>
      <c r="BS850" s="85" t="str">
        <f t="shared" si="415"/>
        <v/>
      </c>
      <c r="BT850" s="84">
        <f>IFERROR(FIND("Fauna",consulta_completa__11[[#This Row],[13 - Ocorrências/Ambientes Atingidos]]),0)</f>
        <v>0</v>
      </c>
      <c r="BU850" s="85" t="str">
        <f t="shared" si="416"/>
        <v/>
      </c>
      <c r="BV850" s="84">
        <f>IFERROR(FIND("UC federal",consulta_completa__11[[#This Row],[13 - Ocorrências/Ambientes Atingidos]]),0)</f>
        <v>0</v>
      </c>
      <c r="BW850" s="85" t="str">
        <f t="shared" si="417"/>
        <v/>
      </c>
      <c r="BX850" s="84">
        <f>IFERROR(FIND("UC estadual/municipal",consulta_completa__11[[#This Row],[13 - Ocorrências/Ambientes Atingidos]]),0)</f>
        <v>0</v>
      </c>
      <c r="BY850" s="85" t="str">
        <f t="shared" si="418"/>
        <v/>
      </c>
      <c r="BZ850" s="84">
        <f>IFERROR(FIND("Outro(s)",consulta_completa__11[[#This Row],[13 - Ocorrências/Ambientes Atingidos]]),0)</f>
        <v>0</v>
      </c>
      <c r="CA850" s="85" t="str">
        <f t="shared" si="419"/>
        <v/>
      </c>
      <c r="CB850" s="84">
        <f>IFERROR(FIND("Sem dano",consulta_completa__11[[#This Row],[13 - Ocorrências/Ambientes Atingidos]]),0)</f>
        <v>0</v>
      </c>
      <c r="CC850" s="85" t="str">
        <f t="shared" si="420"/>
        <v/>
      </c>
      <c r="CD850" s="84" t="e">
        <f>IF(consulta_completa__11[[#This Row],[13 - Ocorrências/Ambientes Atingidos]]="","X","")</f>
        <v>#VALUE!</v>
      </c>
      <c r="CE850" s="86">
        <f>IFERROR(FIND("IBAMA",consulta_completa__11[[#This Row],[14 - Inst. Atuando no Local]]),0)</f>
        <v>0</v>
      </c>
      <c r="CF850" s="86" t="str">
        <f t="shared" si="421"/>
        <v/>
      </c>
      <c r="CG850" s="86">
        <f>IFERROR(FIND("OEMA",consulta_completa__11[[#This Row],[14 - Inst. Atuando no Local]]),0)</f>
        <v>0</v>
      </c>
      <c r="CH850" s="86" t="str">
        <f t="shared" si="422"/>
        <v/>
      </c>
      <c r="CI850" s="86">
        <f>IFERROR(FIND("DEFESA CIVIL",consulta_completa__11[[#This Row],[14 - Inst. Atuando no Local]]),0)</f>
        <v>0</v>
      </c>
      <c r="CJ850" s="86" t="str">
        <f t="shared" si="423"/>
        <v/>
      </c>
      <c r="CK850" s="86">
        <f>IFERROR(FIND("CORPO DE BOMBEIROS",consulta_completa__11[[#This Row],[14 - Inst. Atuando no Local]]),0)</f>
        <v>0</v>
      </c>
      <c r="CL850" s="86" t="str">
        <f t="shared" si="424"/>
        <v/>
      </c>
      <c r="CM850" s="86">
        <f>IFERROR(FIND("POLÍCIA RODOVIÁRIA",consulta_completa__11[[#This Row],[14 - Inst. Atuando no Local]]),0)</f>
        <v>0</v>
      </c>
      <c r="CN850" s="86" t="str">
        <f t="shared" si="425"/>
        <v/>
      </c>
      <c r="CO850" s="86">
        <f>IFERROR(FIND("POLÍCIA MILITAR",consulta_completa__11[[#This Row],[14 - Inst. Atuando no Local]]),0)</f>
        <v>0</v>
      </c>
      <c r="CP850" s="86" t="str">
        <f t="shared" si="426"/>
        <v/>
      </c>
      <c r="CQ850" s="86">
        <f>IFERROR(FIND("POLÍCIA CIVIL",consulta_completa__11[[#This Row],[14 - Inst. Atuando no Local]]),0)</f>
        <v>0</v>
      </c>
      <c r="CR850" s="86" t="str">
        <f t="shared" si="427"/>
        <v/>
      </c>
      <c r="CS850" s="86">
        <f>IFERROR(FIND("MARINHA DO BRASIL",consulta_completa__11[[#This Row],[14 - Inst. Atuando no Local]]),0)</f>
        <v>0</v>
      </c>
      <c r="CT850" s="86" t="str">
        <f t="shared" si="428"/>
        <v/>
      </c>
      <c r="CU850" s="86">
        <f>IFERROR(FIND("EMPRESA ESPECIALIZADA EM ATENDIMENTO",consulta_completa__11[[#This Row],[14 - Inst. Atuando no Local]]),0)</f>
        <v>0</v>
      </c>
      <c r="CV850" s="86" t="str">
        <f t="shared" si="429"/>
        <v/>
      </c>
      <c r="CW850" s="86">
        <f>IFERROR(FIND("IBAMA",consulta_completa__11[[#This Row],[14 - Inst. Atuando no Local]]),0)</f>
        <v>0</v>
      </c>
      <c r="CX850" s="86" t="str">
        <f t="shared" si="430"/>
        <v/>
      </c>
      <c r="CY850" s="86" t="e">
        <f>IF(consulta_completa__11[[#This Row],[14 - Inst. Atuando no Local]]="","X","")</f>
        <v>#VALUE!</v>
      </c>
      <c r="CZ850" s="86">
        <f>IFERROR(FIND("OUTRA (S)",consulta_completa__11[[#This Row],[14 - Inst. Atuando no Local]]),0)</f>
        <v>0</v>
      </c>
      <c r="DA850" s="86" t="str">
        <f t="shared" si="431"/>
        <v/>
      </c>
      <c r="DB850" s="37" t="str">
        <f t="shared" si="432"/>
        <v>Sim</v>
      </c>
      <c r="DC850" s="37" t="str">
        <f t="shared" si="433"/>
        <v>Não</v>
      </c>
      <c r="DD850" s="37" t="str">
        <f t="shared" si="434"/>
        <v>Sim</v>
      </c>
      <c r="DE850" s="89" t="str">
        <f t="shared" ref="DE850:DE852" si="436">IF(AD850=1,"Federal",IF(AD850=2,"Estadual",IF(AD850=0,"Sem informação","")))</f>
        <v>Sem informação</v>
      </c>
    </row>
    <row r="851" spans="50:109">
      <c r="AX851" s="84">
        <f>IFERROR(FIND("Óbitos/feridos",consulta_completa__11[[#This Row],[13 - Ocorrências/Ambientes Atingidos]]),0)</f>
        <v>0</v>
      </c>
      <c r="AY851" s="85" t="str">
        <f t="shared" si="406"/>
        <v/>
      </c>
      <c r="AZ851" s="84">
        <f>IFERROR(FIND("População afetada/evacuada",consulta_completa__11[[#This Row],[13 - Ocorrências/Ambientes Atingidos]]),0)</f>
        <v>0</v>
      </c>
      <c r="BA851" s="84" t="str">
        <f t="shared" si="407"/>
        <v/>
      </c>
      <c r="BB851" s="84">
        <f>IFERROR(FIND("Suspensão de abastecimento de água",consulta_completa__11[[#This Row],[13 - Ocorrências/Ambientes Atingidos]]),0)</f>
        <v>0</v>
      </c>
      <c r="BC851" s="85" t="str">
        <f t="shared" si="435"/>
        <v/>
      </c>
      <c r="BD851" s="84">
        <f>IFERROR(FIND("Rio/córrego",consulta_completa__11[[#This Row],[13 - Ocorrências/Ambientes Atingidos]]),0)</f>
        <v>0</v>
      </c>
      <c r="BE851" s="85" t="str">
        <f t="shared" si="408"/>
        <v/>
      </c>
      <c r="BF851" s="84">
        <f>IFERROR(FIND("Lago",consulta_completa__11[[#This Row],[13 - Ocorrências/Ambientes Atingidos]]),0)</f>
        <v>0</v>
      </c>
      <c r="BG851" s="85" t="str">
        <f t="shared" si="409"/>
        <v/>
      </c>
      <c r="BH851" s="84">
        <f>IFERROR(FIND("Mar",consulta_completa__11[[#This Row],[13 - Ocorrências/Ambientes Atingidos]]),0)</f>
        <v>0</v>
      </c>
      <c r="BI851" s="85" t="str">
        <f t="shared" si="410"/>
        <v/>
      </c>
      <c r="BJ851" s="84">
        <f>IFERROR(FIND("Praia",consulta_completa__11[[#This Row],[13 - Ocorrências/Ambientes Atingidos]]),0)</f>
        <v>0</v>
      </c>
      <c r="BK851" s="85" t="str">
        <f t="shared" si="411"/>
        <v/>
      </c>
      <c r="BL851" s="84">
        <f>IFERROR(FIND("Solo",consulta_completa__11[[#This Row],[13 - Ocorrências/Ambientes Atingidos]]),0)</f>
        <v>0</v>
      </c>
      <c r="BM851" s="85" t="str">
        <f t="shared" si="412"/>
        <v/>
      </c>
      <c r="BN851" s="84">
        <f>IFERROR(FIND("Águas subterrâneas",consulta_completa__11[[#This Row],[13 - Ocorrências/Ambientes Atingidos]]),0)</f>
        <v>0</v>
      </c>
      <c r="BO851" s="85" t="str">
        <f t="shared" si="413"/>
        <v/>
      </c>
      <c r="BP851" s="84">
        <f>IFERROR(FIND("Atmosfera",consulta_completa__11[[#This Row],[13 - Ocorrências/Ambientes Atingidos]]),0)</f>
        <v>0</v>
      </c>
      <c r="BQ851" s="85" t="str">
        <f t="shared" si="414"/>
        <v/>
      </c>
      <c r="BR851" s="84">
        <f>IFERROR(FIND("Flora",consulta_completa__11[[#This Row],[13 - Ocorrências/Ambientes Atingidos]]),0)</f>
        <v>0</v>
      </c>
      <c r="BS851" s="85" t="str">
        <f t="shared" si="415"/>
        <v/>
      </c>
      <c r="BT851" s="84">
        <f>IFERROR(FIND("Fauna",consulta_completa__11[[#This Row],[13 - Ocorrências/Ambientes Atingidos]]),0)</f>
        <v>0</v>
      </c>
      <c r="BU851" s="85" t="str">
        <f t="shared" si="416"/>
        <v/>
      </c>
      <c r="BV851" s="84">
        <f>IFERROR(FIND("UC federal",consulta_completa__11[[#This Row],[13 - Ocorrências/Ambientes Atingidos]]),0)</f>
        <v>0</v>
      </c>
      <c r="BW851" s="85" t="str">
        <f t="shared" si="417"/>
        <v/>
      </c>
      <c r="BX851" s="84">
        <f>IFERROR(FIND("UC estadual/municipal",consulta_completa__11[[#This Row],[13 - Ocorrências/Ambientes Atingidos]]),0)</f>
        <v>0</v>
      </c>
      <c r="BY851" s="85" t="str">
        <f t="shared" si="418"/>
        <v/>
      </c>
      <c r="BZ851" s="84">
        <f>IFERROR(FIND("Outro(s)",consulta_completa__11[[#This Row],[13 - Ocorrências/Ambientes Atingidos]]),0)</f>
        <v>0</v>
      </c>
      <c r="CA851" s="85" t="str">
        <f t="shared" si="419"/>
        <v/>
      </c>
      <c r="CB851" s="84">
        <f>IFERROR(FIND("Sem dano",consulta_completa__11[[#This Row],[13 - Ocorrências/Ambientes Atingidos]]),0)</f>
        <v>0</v>
      </c>
      <c r="CC851" s="85" t="str">
        <f t="shared" si="420"/>
        <v/>
      </c>
      <c r="CD851" s="84" t="e">
        <f>IF(consulta_completa__11[[#This Row],[13 - Ocorrências/Ambientes Atingidos]]="","X","")</f>
        <v>#VALUE!</v>
      </c>
      <c r="CE851" s="86">
        <f>IFERROR(FIND("IBAMA",consulta_completa__11[[#This Row],[14 - Inst. Atuando no Local]]),0)</f>
        <v>0</v>
      </c>
      <c r="CF851" s="86" t="str">
        <f t="shared" si="421"/>
        <v/>
      </c>
      <c r="CG851" s="86">
        <f>IFERROR(FIND("OEMA",consulta_completa__11[[#This Row],[14 - Inst. Atuando no Local]]),0)</f>
        <v>0</v>
      </c>
      <c r="CH851" s="86" t="str">
        <f t="shared" si="422"/>
        <v/>
      </c>
      <c r="CI851" s="86">
        <f>IFERROR(FIND("DEFESA CIVIL",consulta_completa__11[[#This Row],[14 - Inst. Atuando no Local]]),0)</f>
        <v>0</v>
      </c>
      <c r="CJ851" s="86" t="str">
        <f t="shared" si="423"/>
        <v/>
      </c>
      <c r="CK851" s="86">
        <f>IFERROR(FIND("CORPO DE BOMBEIROS",consulta_completa__11[[#This Row],[14 - Inst. Atuando no Local]]),0)</f>
        <v>0</v>
      </c>
      <c r="CL851" s="86" t="str">
        <f t="shared" si="424"/>
        <v/>
      </c>
      <c r="CM851" s="86">
        <f>IFERROR(FIND("POLÍCIA RODOVIÁRIA",consulta_completa__11[[#This Row],[14 - Inst. Atuando no Local]]),0)</f>
        <v>0</v>
      </c>
      <c r="CN851" s="86" t="str">
        <f t="shared" si="425"/>
        <v/>
      </c>
      <c r="CO851" s="86">
        <f>IFERROR(FIND("POLÍCIA MILITAR",consulta_completa__11[[#This Row],[14 - Inst. Atuando no Local]]),0)</f>
        <v>0</v>
      </c>
      <c r="CP851" s="86" t="str">
        <f t="shared" si="426"/>
        <v/>
      </c>
      <c r="CQ851" s="86">
        <f>IFERROR(FIND("POLÍCIA CIVIL",consulta_completa__11[[#This Row],[14 - Inst. Atuando no Local]]),0)</f>
        <v>0</v>
      </c>
      <c r="CR851" s="86" t="str">
        <f t="shared" si="427"/>
        <v/>
      </c>
      <c r="CS851" s="86">
        <f>IFERROR(FIND("MARINHA DO BRASIL",consulta_completa__11[[#This Row],[14 - Inst. Atuando no Local]]),0)</f>
        <v>0</v>
      </c>
      <c r="CT851" s="86" t="str">
        <f t="shared" si="428"/>
        <v/>
      </c>
      <c r="CU851" s="86">
        <f>IFERROR(FIND("EMPRESA ESPECIALIZADA EM ATENDIMENTO",consulta_completa__11[[#This Row],[14 - Inst. Atuando no Local]]),0)</f>
        <v>0</v>
      </c>
      <c r="CV851" s="86" t="str">
        <f t="shared" si="429"/>
        <v/>
      </c>
      <c r="CW851" s="86">
        <f>IFERROR(FIND("IBAMA",consulta_completa__11[[#This Row],[14 - Inst. Atuando no Local]]),0)</f>
        <v>0</v>
      </c>
      <c r="CX851" s="86" t="str">
        <f t="shared" si="430"/>
        <v/>
      </c>
      <c r="CY851" s="86" t="e">
        <f>IF(consulta_completa__11[[#This Row],[14 - Inst. Atuando no Local]]="","X","")</f>
        <v>#VALUE!</v>
      </c>
      <c r="CZ851" s="86">
        <f>IFERROR(FIND("OUTRA (S)",consulta_completa__11[[#This Row],[14 - Inst. Atuando no Local]]),0)</f>
        <v>0</v>
      </c>
      <c r="DA851" s="86" t="str">
        <f t="shared" si="431"/>
        <v/>
      </c>
      <c r="DB851" s="37" t="str">
        <f t="shared" si="432"/>
        <v>Sim</v>
      </c>
      <c r="DC851" s="37" t="str">
        <f t="shared" si="433"/>
        <v>Não</v>
      </c>
      <c r="DD851" s="37" t="str">
        <f t="shared" si="434"/>
        <v>Sim</v>
      </c>
      <c r="DE851" s="89" t="str">
        <f t="shared" si="436"/>
        <v>Sem informação</v>
      </c>
    </row>
    <row r="852" spans="50:109">
      <c r="AX852" s="84">
        <f>IFERROR(FIND("Óbitos/feridos",consulta_completa__11[[#This Row],[13 - Ocorrências/Ambientes Atingidos]]),0)</f>
        <v>0</v>
      </c>
      <c r="AY852" s="85" t="str">
        <f t="shared" si="406"/>
        <v/>
      </c>
      <c r="AZ852" s="84">
        <f>IFERROR(FIND("População afetada/evacuada",consulta_completa__11[[#This Row],[13 - Ocorrências/Ambientes Atingidos]]),0)</f>
        <v>0</v>
      </c>
      <c r="BA852" s="84" t="str">
        <f t="shared" si="407"/>
        <v/>
      </c>
      <c r="BB852" s="84">
        <f>IFERROR(FIND("Suspensão de abastecimento de água",consulta_completa__11[[#This Row],[13 - Ocorrências/Ambientes Atingidos]]),0)</f>
        <v>0</v>
      </c>
      <c r="BC852" s="85" t="str">
        <f t="shared" si="435"/>
        <v/>
      </c>
      <c r="BD852" s="84">
        <f>IFERROR(FIND("Rio/córrego",consulta_completa__11[[#This Row],[13 - Ocorrências/Ambientes Atingidos]]),0)</f>
        <v>0</v>
      </c>
      <c r="BE852" s="85" t="str">
        <f t="shared" si="408"/>
        <v/>
      </c>
      <c r="BF852" s="84">
        <f>IFERROR(FIND("Lago",consulta_completa__11[[#This Row],[13 - Ocorrências/Ambientes Atingidos]]),0)</f>
        <v>0</v>
      </c>
      <c r="BG852" s="85" t="str">
        <f t="shared" si="409"/>
        <v/>
      </c>
      <c r="BH852" s="84">
        <f>IFERROR(FIND("Mar",consulta_completa__11[[#This Row],[13 - Ocorrências/Ambientes Atingidos]]),0)</f>
        <v>0</v>
      </c>
      <c r="BI852" s="85" t="str">
        <f t="shared" si="410"/>
        <v/>
      </c>
      <c r="BJ852" s="84">
        <f>IFERROR(FIND("Praia",consulta_completa__11[[#This Row],[13 - Ocorrências/Ambientes Atingidos]]),0)</f>
        <v>0</v>
      </c>
      <c r="BK852" s="85" t="str">
        <f t="shared" si="411"/>
        <v/>
      </c>
      <c r="BL852" s="84">
        <f>IFERROR(FIND("Solo",consulta_completa__11[[#This Row],[13 - Ocorrências/Ambientes Atingidos]]),0)</f>
        <v>0</v>
      </c>
      <c r="BM852" s="85" t="str">
        <f t="shared" si="412"/>
        <v/>
      </c>
      <c r="BN852" s="84">
        <f>IFERROR(FIND("Águas subterrâneas",consulta_completa__11[[#This Row],[13 - Ocorrências/Ambientes Atingidos]]),0)</f>
        <v>0</v>
      </c>
      <c r="BO852" s="85" t="str">
        <f t="shared" si="413"/>
        <v/>
      </c>
      <c r="BP852" s="84">
        <f>IFERROR(FIND("Atmosfera",consulta_completa__11[[#This Row],[13 - Ocorrências/Ambientes Atingidos]]),0)</f>
        <v>0</v>
      </c>
      <c r="BQ852" s="85" t="str">
        <f t="shared" si="414"/>
        <v/>
      </c>
      <c r="BR852" s="84">
        <f>IFERROR(FIND("Flora",consulta_completa__11[[#This Row],[13 - Ocorrências/Ambientes Atingidos]]),0)</f>
        <v>0</v>
      </c>
      <c r="BS852" s="85" t="str">
        <f t="shared" si="415"/>
        <v/>
      </c>
      <c r="BT852" s="84">
        <f>IFERROR(FIND("Fauna",consulta_completa__11[[#This Row],[13 - Ocorrências/Ambientes Atingidos]]),0)</f>
        <v>0</v>
      </c>
      <c r="BU852" s="85" t="str">
        <f t="shared" si="416"/>
        <v/>
      </c>
      <c r="BV852" s="84">
        <f>IFERROR(FIND("UC federal",consulta_completa__11[[#This Row],[13 - Ocorrências/Ambientes Atingidos]]),0)</f>
        <v>0</v>
      </c>
      <c r="BW852" s="85" t="str">
        <f t="shared" si="417"/>
        <v/>
      </c>
      <c r="BX852" s="84">
        <f>IFERROR(FIND("UC estadual/municipal",consulta_completa__11[[#This Row],[13 - Ocorrências/Ambientes Atingidos]]),0)</f>
        <v>0</v>
      </c>
      <c r="BY852" s="85" t="str">
        <f t="shared" si="418"/>
        <v/>
      </c>
      <c r="BZ852" s="84">
        <f>IFERROR(FIND("Outro(s)",consulta_completa__11[[#This Row],[13 - Ocorrências/Ambientes Atingidos]]),0)</f>
        <v>0</v>
      </c>
      <c r="CA852" s="85" t="str">
        <f t="shared" si="419"/>
        <v/>
      </c>
      <c r="CB852" s="84">
        <f>IFERROR(FIND("Sem dano",consulta_completa__11[[#This Row],[13 - Ocorrências/Ambientes Atingidos]]),0)</f>
        <v>0</v>
      </c>
      <c r="CC852" s="85" t="str">
        <f t="shared" si="420"/>
        <v/>
      </c>
      <c r="CD852" s="84" t="e">
        <f>IF(consulta_completa__11[[#This Row],[13 - Ocorrências/Ambientes Atingidos]]="","X","")</f>
        <v>#VALUE!</v>
      </c>
      <c r="CE852" s="86">
        <f>IFERROR(FIND("IBAMA",consulta_completa__11[[#This Row],[14 - Inst. Atuando no Local]]),0)</f>
        <v>0</v>
      </c>
      <c r="CF852" s="86" t="str">
        <f t="shared" si="421"/>
        <v/>
      </c>
      <c r="CG852" s="86">
        <f>IFERROR(FIND("OEMA",consulta_completa__11[[#This Row],[14 - Inst. Atuando no Local]]),0)</f>
        <v>0</v>
      </c>
      <c r="CH852" s="86" t="str">
        <f t="shared" si="422"/>
        <v/>
      </c>
      <c r="CI852" s="86">
        <f>IFERROR(FIND("DEFESA CIVIL",consulta_completa__11[[#This Row],[14 - Inst. Atuando no Local]]),0)</f>
        <v>0</v>
      </c>
      <c r="CJ852" s="86" t="str">
        <f t="shared" si="423"/>
        <v/>
      </c>
      <c r="CK852" s="86">
        <f>IFERROR(FIND("CORPO DE BOMBEIROS",consulta_completa__11[[#This Row],[14 - Inst. Atuando no Local]]),0)</f>
        <v>0</v>
      </c>
      <c r="CL852" s="86" t="str">
        <f t="shared" si="424"/>
        <v/>
      </c>
      <c r="CM852" s="86">
        <f>IFERROR(FIND("POLÍCIA RODOVIÁRIA",consulta_completa__11[[#This Row],[14 - Inst. Atuando no Local]]),0)</f>
        <v>0</v>
      </c>
      <c r="CN852" s="86" t="str">
        <f t="shared" si="425"/>
        <v/>
      </c>
      <c r="CO852" s="86">
        <f>IFERROR(FIND("POLÍCIA MILITAR",consulta_completa__11[[#This Row],[14 - Inst. Atuando no Local]]),0)</f>
        <v>0</v>
      </c>
      <c r="CP852" s="86" t="str">
        <f t="shared" si="426"/>
        <v/>
      </c>
      <c r="CQ852" s="86">
        <f>IFERROR(FIND("POLÍCIA CIVIL",consulta_completa__11[[#This Row],[14 - Inst. Atuando no Local]]),0)</f>
        <v>0</v>
      </c>
      <c r="CR852" s="86" t="str">
        <f t="shared" si="427"/>
        <v/>
      </c>
      <c r="CS852" s="86">
        <f>IFERROR(FIND("MARINHA DO BRASIL",consulta_completa__11[[#This Row],[14 - Inst. Atuando no Local]]),0)</f>
        <v>0</v>
      </c>
      <c r="CT852" s="86" t="str">
        <f t="shared" si="428"/>
        <v/>
      </c>
      <c r="CU852" s="86">
        <f>IFERROR(FIND("EMPRESA ESPECIALIZADA EM ATENDIMENTO",consulta_completa__11[[#This Row],[14 - Inst. Atuando no Local]]),0)</f>
        <v>0</v>
      </c>
      <c r="CV852" s="86" t="str">
        <f t="shared" si="429"/>
        <v/>
      </c>
      <c r="CW852" s="86">
        <f>IFERROR(FIND("IBAMA",consulta_completa__11[[#This Row],[14 - Inst. Atuando no Local]]),0)</f>
        <v>0</v>
      </c>
      <c r="CX852" s="86" t="str">
        <f t="shared" si="430"/>
        <v/>
      </c>
      <c r="CY852" s="86" t="e">
        <f>IF(consulta_completa__11[[#This Row],[14 - Inst. Atuando no Local]]="","X","")</f>
        <v>#VALUE!</v>
      </c>
      <c r="CZ852" s="86">
        <f>IFERROR(FIND("OUTRA (S)",consulta_completa__11[[#This Row],[14 - Inst. Atuando no Local]]),0)</f>
        <v>0</v>
      </c>
      <c r="DA852" s="86" t="str">
        <f t="shared" si="431"/>
        <v/>
      </c>
      <c r="DB852" s="37" t="str">
        <f t="shared" si="432"/>
        <v>Sim</v>
      </c>
      <c r="DC852" s="37" t="str">
        <f t="shared" si="433"/>
        <v>Não</v>
      </c>
      <c r="DD852" s="37" t="str">
        <f t="shared" si="434"/>
        <v>Sim</v>
      </c>
      <c r="DE852" s="89" t="str">
        <f t="shared" si="436"/>
        <v>Sem informação</v>
      </c>
    </row>
    <row r="853" spans="50:109">
      <c r="AX853" s="84">
        <f>IFERROR(FIND("Óbitos/feridos",consulta_completa__11[[#This Row],[13 - Ocorrências/Ambientes Atingidos]]),0)</f>
        <v>0</v>
      </c>
      <c r="AY853" s="85" t="str">
        <f t="shared" si="406"/>
        <v/>
      </c>
      <c r="AZ853" s="84">
        <f>IFERROR(FIND("População afetada/evacuada",consulta_completa__11[[#This Row],[13 - Ocorrências/Ambientes Atingidos]]),0)</f>
        <v>0</v>
      </c>
      <c r="BA853" s="84" t="str">
        <f t="shared" si="407"/>
        <v/>
      </c>
      <c r="BB853" s="84">
        <f>IFERROR(FIND("Suspensão de abastecimento de água",consulta_completa__11[[#This Row],[13 - Ocorrências/Ambientes Atingidos]]),0)</f>
        <v>0</v>
      </c>
      <c r="BC853" s="85" t="str">
        <f t="shared" si="435"/>
        <v/>
      </c>
      <c r="BD853" s="84">
        <f>IFERROR(FIND("Rio/córrego",consulta_completa__11[[#This Row],[13 - Ocorrências/Ambientes Atingidos]]),0)</f>
        <v>0</v>
      </c>
      <c r="BE853" s="85" t="str">
        <f t="shared" si="408"/>
        <v/>
      </c>
      <c r="BF853" s="84">
        <f>IFERROR(FIND("Lago",consulta_completa__11[[#This Row],[13 - Ocorrências/Ambientes Atingidos]]),0)</f>
        <v>0</v>
      </c>
      <c r="BG853" s="85" t="str">
        <f t="shared" si="409"/>
        <v/>
      </c>
      <c r="BH853" s="84">
        <f>IFERROR(FIND("Mar",consulta_completa__11[[#This Row],[13 - Ocorrências/Ambientes Atingidos]]),0)</f>
        <v>0</v>
      </c>
      <c r="BI853" s="85" t="str">
        <f t="shared" si="410"/>
        <v/>
      </c>
      <c r="BJ853" s="84">
        <f>IFERROR(FIND("Praia",consulta_completa__11[[#This Row],[13 - Ocorrências/Ambientes Atingidos]]),0)</f>
        <v>0</v>
      </c>
      <c r="BK853" s="85" t="str">
        <f t="shared" si="411"/>
        <v/>
      </c>
      <c r="BL853" s="84">
        <f>IFERROR(FIND("Solo",consulta_completa__11[[#This Row],[13 - Ocorrências/Ambientes Atingidos]]),0)</f>
        <v>0</v>
      </c>
      <c r="BM853" s="85" t="str">
        <f t="shared" si="412"/>
        <v/>
      </c>
      <c r="BN853" s="84">
        <f>IFERROR(FIND("Águas subterrâneas",consulta_completa__11[[#This Row],[13 - Ocorrências/Ambientes Atingidos]]),0)</f>
        <v>0</v>
      </c>
      <c r="BO853" s="85" t="str">
        <f t="shared" si="413"/>
        <v/>
      </c>
      <c r="BP853" s="84">
        <f>IFERROR(FIND("Atmosfera",consulta_completa__11[[#This Row],[13 - Ocorrências/Ambientes Atingidos]]),0)</f>
        <v>0</v>
      </c>
      <c r="BQ853" s="85" t="str">
        <f t="shared" si="414"/>
        <v/>
      </c>
      <c r="BR853" s="84">
        <f>IFERROR(FIND("Flora",consulta_completa__11[[#This Row],[13 - Ocorrências/Ambientes Atingidos]]),0)</f>
        <v>0</v>
      </c>
      <c r="BS853" s="85" t="str">
        <f t="shared" si="415"/>
        <v/>
      </c>
      <c r="BT853" s="84">
        <f>IFERROR(FIND("Fauna",consulta_completa__11[[#This Row],[13 - Ocorrências/Ambientes Atingidos]]),0)</f>
        <v>0</v>
      </c>
      <c r="BU853" s="85" t="str">
        <f t="shared" si="416"/>
        <v/>
      </c>
      <c r="BV853" s="84">
        <f>IFERROR(FIND("UC federal",consulta_completa__11[[#This Row],[13 - Ocorrências/Ambientes Atingidos]]),0)</f>
        <v>0</v>
      </c>
      <c r="BW853" s="85" t="str">
        <f t="shared" si="417"/>
        <v/>
      </c>
      <c r="BX853" s="84">
        <f>IFERROR(FIND("UC estadual/municipal",consulta_completa__11[[#This Row],[13 - Ocorrências/Ambientes Atingidos]]),0)</f>
        <v>0</v>
      </c>
      <c r="BY853" s="85" t="str">
        <f t="shared" si="418"/>
        <v/>
      </c>
      <c r="BZ853" s="84">
        <f>IFERROR(FIND("Outro(s)",consulta_completa__11[[#This Row],[13 - Ocorrências/Ambientes Atingidos]]),0)</f>
        <v>0</v>
      </c>
      <c r="CA853" s="85" t="str">
        <f t="shared" si="419"/>
        <v/>
      </c>
      <c r="CB853" s="84">
        <f>IFERROR(FIND("Sem dano",consulta_completa__11[[#This Row],[13 - Ocorrências/Ambientes Atingidos]]),0)</f>
        <v>0</v>
      </c>
      <c r="CC853" s="85" t="str">
        <f t="shared" si="420"/>
        <v/>
      </c>
      <c r="CD853" s="84" t="e">
        <f>IF(consulta_completa__11[[#This Row],[13 - Ocorrências/Ambientes Atingidos]]="","X","")</f>
        <v>#VALUE!</v>
      </c>
      <c r="CE853" s="86">
        <f>IFERROR(FIND("IBAMA",consulta_completa__11[[#This Row],[14 - Inst. Atuando no Local]]),0)</f>
        <v>0</v>
      </c>
      <c r="CF853" s="86" t="str">
        <f t="shared" si="421"/>
        <v/>
      </c>
      <c r="CG853" s="86">
        <f>IFERROR(FIND("OEMA",consulta_completa__11[[#This Row],[14 - Inst. Atuando no Local]]),0)</f>
        <v>0</v>
      </c>
      <c r="CH853" s="86" t="str">
        <f t="shared" si="422"/>
        <v/>
      </c>
      <c r="CI853" s="86">
        <f>IFERROR(FIND("DEFESA CIVIL",consulta_completa__11[[#This Row],[14 - Inst. Atuando no Local]]),0)</f>
        <v>0</v>
      </c>
      <c r="CJ853" s="86" t="str">
        <f t="shared" si="423"/>
        <v/>
      </c>
      <c r="CK853" s="86">
        <f>IFERROR(FIND("CORPO DE BOMBEIROS",consulta_completa__11[[#This Row],[14 - Inst. Atuando no Local]]),0)</f>
        <v>0</v>
      </c>
      <c r="CL853" s="86" t="str">
        <f t="shared" si="424"/>
        <v/>
      </c>
      <c r="CM853" s="86">
        <f>IFERROR(FIND("POLÍCIA RODOVIÁRIA",consulta_completa__11[[#This Row],[14 - Inst. Atuando no Local]]),0)</f>
        <v>0</v>
      </c>
      <c r="CN853" s="86" t="str">
        <f t="shared" si="425"/>
        <v/>
      </c>
      <c r="CO853" s="86">
        <f>IFERROR(FIND("POLÍCIA MILITAR",consulta_completa__11[[#This Row],[14 - Inst. Atuando no Local]]),0)</f>
        <v>0</v>
      </c>
      <c r="CP853" s="86" t="str">
        <f t="shared" si="426"/>
        <v/>
      </c>
      <c r="CQ853" s="86">
        <f>IFERROR(FIND("POLÍCIA CIVIL",consulta_completa__11[[#This Row],[14 - Inst. Atuando no Local]]),0)</f>
        <v>0</v>
      </c>
      <c r="CR853" s="86" t="str">
        <f t="shared" si="427"/>
        <v/>
      </c>
      <c r="CS853" s="86">
        <f>IFERROR(FIND("MARINHA DO BRASIL",consulta_completa__11[[#This Row],[14 - Inst. Atuando no Local]]),0)</f>
        <v>0</v>
      </c>
      <c r="CT853" s="86" t="str">
        <f t="shared" si="428"/>
        <v/>
      </c>
      <c r="CU853" s="86">
        <f>IFERROR(FIND("EMPRESA ESPECIALIZADA EM ATENDIMENTO",consulta_completa__11[[#This Row],[14 - Inst. Atuando no Local]]),0)</f>
        <v>0</v>
      </c>
      <c r="CV853" s="86" t="str">
        <f t="shared" si="429"/>
        <v/>
      </c>
      <c r="CW853" s="86">
        <f>IFERROR(FIND("IBAMA",consulta_completa__11[[#This Row],[14 - Inst. Atuando no Local]]),0)</f>
        <v>0</v>
      </c>
      <c r="CX853" s="86" t="str">
        <f t="shared" si="430"/>
        <v/>
      </c>
      <c r="CY853" s="86" t="e">
        <f>IF(consulta_completa__11[[#This Row],[14 - Inst. Atuando no Local]]="","X","")</f>
        <v>#VALUE!</v>
      </c>
      <c r="CZ853" s="86">
        <f>IFERROR(FIND("OUTRA (S)",consulta_completa__11[[#This Row],[14 - Inst. Atuando no Local]]),0)</f>
        <v>0</v>
      </c>
      <c r="DA853" s="86" t="str">
        <f t="shared" si="431"/>
        <v/>
      </c>
      <c r="DB853" s="37" t="str">
        <f t="shared" si="432"/>
        <v>Sim</v>
      </c>
      <c r="DC853" s="37" t="str">
        <f t="shared" si="433"/>
        <v>Não</v>
      </c>
      <c r="DD853" s="37" t="str">
        <f t="shared" si="434"/>
        <v>Sim</v>
      </c>
      <c r="DE853" s="89" t="str">
        <f>IF(AD853=1,"Federal",IF(AD853=2,"Estadual",IF(AD853=0,"Sem informação","")))</f>
        <v>Sem informação</v>
      </c>
    </row>
    <row r="854" spans="50:109">
      <c r="AX854" s="84">
        <f>IFERROR(FIND("Óbitos/feridos",consulta_completa__11[[#This Row],[13 - Ocorrências/Ambientes Atingidos]]),0)</f>
        <v>0</v>
      </c>
      <c r="AY854" s="85" t="str">
        <f t="shared" si="406"/>
        <v/>
      </c>
      <c r="AZ854" s="84">
        <f>IFERROR(FIND("População afetada/evacuada",consulta_completa__11[[#This Row],[13 - Ocorrências/Ambientes Atingidos]]),0)</f>
        <v>0</v>
      </c>
      <c r="BA854" s="84" t="str">
        <f t="shared" si="407"/>
        <v/>
      </c>
      <c r="BB854" s="84">
        <f>IFERROR(FIND("Suspensão de abastecimento de água",consulta_completa__11[[#This Row],[13 - Ocorrências/Ambientes Atingidos]]),0)</f>
        <v>0</v>
      </c>
      <c r="BC854" s="85" t="str">
        <f t="shared" si="435"/>
        <v/>
      </c>
      <c r="BD854" s="84">
        <f>IFERROR(FIND("Rio/córrego",consulta_completa__11[[#This Row],[13 - Ocorrências/Ambientes Atingidos]]),0)</f>
        <v>0</v>
      </c>
      <c r="BE854" s="85" t="str">
        <f t="shared" si="408"/>
        <v/>
      </c>
      <c r="BF854" s="84">
        <f>IFERROR(FIND("Lago",consulta_completa__11[[#This Row],[13 - Ocorrências/Ambientes Atingidos]]),0)</f>
        <v>0</v>
      </c>
      <c r="BG854" s="85" t="str">
        <f t="shared" si="409"/>
        <v/>
      </c>
      <c r="BH854" s="84">
        <f>IFERROR(FIND("Mar",consulta_completa__11[[#This Row],[13 - Ocorrências/Ambientes Atingidos]]),0)</f>
        <v>0</v>
      </c>
      <c r="BI854" s="85" t="str">
        <f t="shared" si="410"/>
        <v/>
      </c>
      <c r="BJ854" s="84">
        <f>IFERROR(FIND("Praia",consulta_completa__11[[#This Row],[13 - Ocorrências/Ambientes Atingidos]]),0)</f>
        <v>0</v>
      </c>
      <c r="BK854" s="85" t="str">
        <f t="shared" si="411"/>
        <v/>
      </c>
      <c r="BL854" s="84">
        <f>IFERROR(FIND("Solo",consulta_completa__11[[#This Row],[13 - Ocorrências/Ambientes Atingidos]]),0)</f>
        <v>0</v>
      </c>
      <c r="BM854" s="85" t="str">
        <f t="shared" si="412"/>
        <v/>
      </c>
      <c r="BN854" s="84">
        <f>IFERROR(FIND("Águas subterrâneas",consulta_completa__11[[#This Row],[13 - Ocorrências/Ambientes Atingidos]]),0)</f>
        <v>0</v>
      </c>
      <c r="BO854" s="85" t="str">
        <f t="shared" si="413"/>
        <v/>
      </c>
      <c r="BP854" s="84">
        <f>IFERROR(FIND("Atmosfera",consulta_completa__11[[#This Row],[13 - Ocorrências/Ambientes Atingidos]]),0)</f>
        <v>0</v>
      </c>
      <c r="BQ854" s="85" t="str">
        <f t="shared" si="414"/>
        <v/>
      </c>
      <c r="BR854" s="84">
        <f>IFERROR(FIND("Flora",consulta_completa__11[[#This Row],[13 - Ocorrências/Ambientes Atingidos]]),0)</f>
        <v>0</v>
      </c>
      <c r="BS854" s="85" t="str">
        <f t="shared" si="415"/>
        <v/>
      </c>
      <c r="BT854" s="84">
        <f>IFERROR(FIND("Fauna",consulta_completa__11[[#This Row],[13 - Ocorrências/Ambientes Atingidos]]),0)</f>
        <v>0</v>
      </c>
      <c r="BU854" s="85" t="str">
        <f t="shared" si="416"/>
        <v/>
      </c>
      <c r="BV854" s="84">
        <f>IFERROR(FIND("UC federal",consulta_completa__11[[#This Row],[13 - Ocorrências/Ambientes Atingidos]]),0)</f>
        <v>0</v>
      </c>
      <c r="BW854" s="85" t="str">
        <f t="shared" si="417"/>
        <v/>
      </c>
      <c r="BX854" s="84">
        <f>IFERROR(FIND("UC estadual/municipal",consulta_completa__11[[#This Row],[13 - Ocorrências/Ambientes Atingidos]]),0)</f>
        <v>0</v>
      </c>
      <c r="BY854" s="85" t="str">
        <f t="shared" si="418"/>
        <v/>
      </c>
      <c r="BZ854" s="84">
        <f>IFERROR(FIND("Outro(s)",consulta_completa__11[[#This Row],[13 - Ocorrências/Ambientes Atingidos]]),0)</f>
        <v>0</v>
      </c>
      <c r="CA854" s="85" t="str">
        <f t="shared" si="419"/>
        <v/>
      </c>
      <c r="CB854" s="84">
        <f>IFERROR(FIND("Sem dano",consulta_completa__11[[#This Row],[13 - Ocorrências/Ambientes Atingidos]]),0)</f>
        <v>0</v>
      </c>
      <c r="CC854" s="85" t="str">
        <f t="shared" si="420"/>
        <v/>
      </c>
      <c r="CD854" s="84" t="e">
        <f>IF(consulta_completa__11[[#This Row],[13 - Ocorrências/Ambientes Atingidos]]="","X","")</f>
        <v>#VALUE!</v>
      </c>
      <c r="CE854" s="86">
        <f>IFERROR(FIND("IBAMA",consulta_completa__11[[#This Row],[14 - Inst. Atuando no Local]]),0)</f>
        <v>0</v>
      </c>
      <c r="CF854" s="86" t="str">
        <f t="shared" si="421"/>
        <v/>
      </c>
      <c r="CG854" s="86">
        <f>IFERROR(FIND("OEMA",consulta_completa__11[[#This Row],[14 - Inst. Atuando no Local]]),0)</f>
        <v>0</v>
      </c>
      <c r="CH854" s="86" t="str">
        <f t="shared" si="422"/>
        <v/>
      </c>
      <c r="CI854" s="86">
        <f>IFERROR(FIND("DEFESA CIVIL",consulta_completa__11[[#This Row],[14 - Inst. Atuando no Local]]),0)</f>
        <v>0</v>
      </c>
      <c r="CJ854" s="86" t="str">
        <f t="shared" si="423"/>
        <v/>
      </c>
      <c r="CK854" s="86">
        <f>IFERROR(FIND("CORPO DE BOMBEIROS",consulta_completa__11[[#This Row],[14 - Inst. Atuando no Local]]),0)</f>
        <v>0</v>
      </c>
      <c r="CL854" s="86" t="str">
        <f t="shared" si="424"/>
        <v/>
      </c>
      <c r="CM854" s="86">
        <f>IFERROR(FIND("POLÍCIA RODOVIÁRIA",consulta_completa__11[[#This Row],[14 - Inst. Atuando no Local]]),0)</f>
        <v>0</v>
      </c>
      <c r="CN854" s="86" t="str">
        <f t="shared" si="425"/>
        <v/>
      </c>
      <c r="CO854" s="86">
        <f>IFERROR(FIND("POLÍCIA MILITAR",consulta_completa__11[[#This Row],[14 - Inst. Atuando no Local]]),0)</f>
        <v>0</v>
      </c>
      <c r="CP854" s="86" t="str">
        <f t="shared" si="426"/>
        <v/>
      </c>
      <c r="CQ854" s="86">
        <f>IFERROR(FIND("POLÍCIA CIVIL",consulta_completa__11[[#This Row],[14 - Inst. Atuando no Local]]),0)</f>
        <v>0</v>
      </c>
      <c r="CR854" s="86" t="str">
        <f t="shared" si="427"/>
        <v/>
      </c>
      <c r="CS854" s="86">
        <f>IFERROR(FIND("MARINHA DO BRASIL",consulta_completa__11[[#This Row],[14 - Inst. Atuando no Local]]),0)</f>
        <v>0</v>
      </c>
      <c r="CT854" s="86" t="str">
        <f t="shared" si="428"/>
        <v/>
      </c>
      <c r="CU854" s="86">
        <f>IFERROR(FIND("EMPRESA ESPECIALIZADA EM ATENDIMENTO",consulta_completa__11[[#This Row],[14 - Inst. Atuando no Local]]),0)</f>
        <v>0</v>
      </c>
      <c r="CV854" s="86" t="str">
        <f t="shared" si="429"/>
        <v/>
      </c>
      <c r="CW854" s="86">
        <f>IFERROR(FIND("IBAMA",consulta_completa__11[[#This Row],[14 - Inst. Atuando no Local]]),0)</f>
        <v>0</v>
      </c>
      <c r="CX854" s="86" t="str">
        <f t="shared" si="430"/>
        <v/>
      </c>
      <c r="CY854" s="86" t="e">
        <f>IF(consulta_completa__11[[#This Row],[14 - Inst. Atuando no Local]]="","X","")</f>
        <v>#VALUE!</v>
      </c>
      <c r="CZ854" s="86">
        <f>IFERROR(FIND("OUTRA (S)",consulta_completa__11[[#This Row],[14 - Inst. Atuando no Local]]),0)</f>
        <v>0</v>
      </c>
      <c r="DA854" s="86" t="str">
        <f t="shared" si="431"/>
        <v/>
      </c>
      <c r="DB854" s="37" t="str">
        <f t="shared" si="432"/>
        <v>Sim</v>
      </c>
      <c r="DC854" s="37" t="str">
        <f t="shared" si="433"/>
        <v>Não</v>
      </c>
      <c r="DD854" s="37" t="str">
        <f t="shared" si="434"/>
        <v>Sim</v>
      </c>
      <c r="DE854" s="89" t="str">
        <f t="shared" ref="DE854:DE899" si="437">IF(AD854=1,"Federal",IF(AD854=2,"Estadual",IF(AD854=0,"Sem informação","")))</f>
        <v>Sem informação</v>
      </c>
    </row>
    <row r="855" spans="50:109">
      <c r="AX855" s="84">
        <f>IFERROR(FIND("Óbitos/feridos",consulta_completa__11[[#This Row],[13 - Ocorrências/Ambientes Atingidos]]),0)</f>
        <v>0</v>
      </c>
      <c r="AY855" s="85" t="str">
        <f t="shared" si="406"/>
        <v/>
      </c>
      <c r="AZ855" s="84">
        <f>IFERROR(FIND("População afetada/evacuada",consulta_completa__11[[#This Row],[13 - Ocorrências/Ambientes Atingidos]]),0)</f>
        <v>0</v>
      </c>
      <c r="BA855" s="84" t="str">
        <f t="shared" si="407"/>
        <v/>
      </c>
      <c r="BB855" s="84">
        <f>IFERROR(FIND("Suspensão de abastecimento de água",consulta_completa__11[[#This Row],[13 - Ocorrências/Ambientes Atingidos]]),0)</f>
        <v>0</v>
      </c>
      <c r="BC855" s="85" t="str">
        <f t="shared" si="435"/>
        <v/>
      </c>
      <c r="BD855" s="84">
        <f>IFERROR(FIND("Rio/córrego",consulta_completa__11[[#This Row],[13 - Ocorrências/Ambientes Atingidos]]),0)</f>
        <v>0</v>
      </c>
      <c r="BE855" s="85" t="str">
        <f t="shared" si="408"/>
        <v/>
      </c>
      <c r="BF855" s="84">
        <f>IFERROR(FIND("Lago",consulta_completa__11[[#This Row],[13 - Ocorrências/Ambientes Atingidos]]),0)</f>
        <v>0</v>
      </c>
      <c r="BG855" s="85" t="str">
        <f t="shared" si="409"/>
        <v/>
      </c>
      <c r="BH855" s="84">
        <f>IFERROR(FIND("Mar",consulta_completa__11[[#This Row],[13 - Ocorrências/Ambientes Atingidos]]),0)</f>
        <v>0</v>
      </c>
      <c r="BI855" s="85" t="str">
        <f t="shared" si="410"/>
        <v/>
      </c>
      <c r="BJ855" s="84">
        <f>IFERROR(FIND("Praia",consulta_completa__11[[#This Row],[13 - Ocorrências/Ambientes Atingidos]]),0)</f>
        <v>0</v>
      </c>
      <c r="BK855" s="85" t="str">
        <f t="shared" si="411"/>
        <v/>
      </c>
      <c r="BL855" s="84">
        <f>IFERROR(FIND("Solo",consulta_completa__11[[#This Row],[13 - Ocorrências/Ambientes Atingidos]]),0)</f>
        <v>0</v>
      </c>
      <c r="BM855" s="85" t="str">
        <f t="shared" si="412"/>
        <v/>
      </c>
      <c r="BN855" s="84">
        <f>IFERROR(FIND("Águas subterrâneas",consulta_completa__11[[#This Row],[13 - Ocorrências/Ambientes Atingidos]]),0)</f>
        <v>0</v>
      </c>
      <c r="BO855" s="85" t="str">
        <f t="shared" si="413"/>
        <v/>
      </c>
      <c r="BP855" s="84">
        <f>IFERROR(FIND("Atmosfera",consulta_completa__11[[#This Row],[13 - Ocorrências/Ambientes Atingidos]]),0)</f>
        <v>0</v>
      </c>
      <c r="BQ855" s="85" t="str">
        <f t="shared" si="414"/>
        <v/>
      </c>
      <c r="BR855" s="84">
        <f>IFERROR(FIND("Flora",consulta_completa__11[[#This Row],[13 - Ocorrências/Ambientes Atingidos]]),0)</f>
        <v>0</v>
      </c>
      <c r="BS855" s="85" t="str">
        <f t="shared" si="415"/>
        <v/>
      </c>
      <c r="BT855" s="84">
        <f>IFERROR(FIND("Fauna",consulta_completa__11[[#This Row],[13 - Ocorrências/Ambientes Atingidos]]),0)</f>
        <v>0</v>
      </c>
      <c r="BU855" s="85" t="str">
        <f t="shared" si="416"/>
        <v/>
      </c>
      <c r="BV855" s="84">
        <f>IFERROR(FIND("UC federal",consulta_completa__11[[#This Row],[13 - Ocorrências/Ambientes Atingidos]]),0)</f>
        <v>0</v>
      </c>
      <c r="BW855" s="85" t="str">
        <f t="shared" si="417"/>
        <v/>
      </c>
      <c r="BX855" s="84">
        <f>IFERROR(FIND("UC estadual/municipal",consulta_completa__11[[#This Row],[13 - Ocorrências/Ambientes Atingidos]]),0)</f>
        <v>0</v>
      </c>
      <c r="BY855" s="85" t="str">
        <f t="shared" si="418"/>
        <v/>
      </c>
      <c r="BZ855" s="84">
        <f>IFERROR(FIND("Outro(s)",consulta_completa__11[[#This Row],[13 - Ocorrências/Ambientes Atingidos]]),0)</f>
        <v>0</v>
      </c>
      <c r="CA855" s="85" t="str">
        <f t="shared" si="419"/>
        <v/>
      </c>
      <c r="CB855" s="84">
        <f>IFERROR(FIND("Sem dano",consulta_completa__11[[#This Row],[13 - Ocorrências/Ambientes Atingidos]]),0)</f>
        <v>0</v>
      </c>
      <c r="CC855" s="85" t="str">
        <f t="shared" si="420"/>
        <v/>
      </c>
      <c r="CD855" s="84" t="e">
        <f>IF(consulta_completa__11[[#This Row],[13 - Ocorrências/Ambientes Atingidos]]="","X","")</f>
        <v>#VALUE!</v>
      </c>
      <c r="CE855" s="86">
        <f>IFERROR(FIND("IBAMA",consulta_completa__11[[#This Row],[14 - Inst. Atuando no Local]]),0)</f>
        <v>0</v>
      </c>
      <c r="CF855" s="86" t="str">
        <f t="shared" si="421"/>
        <v/>
      </c>
      <c r="CG855" s="86">
        <f>IFERROR(FIND("OEMA",consulta_completa__11[[#This Row],[14 - Inst. Atuando no Local]]),0)</f>
        <v>0</v>
      </c>
      <c r="CH855" s="86" t="str">
        <f t="shared" si="422"/>
        <v/>
      </c>
      <c r="CI855" s="86">
        <f>IFERROR(FIND("DEFESA CIVIL",consulta_completa__11[[#This Row],[14 - Inst. Atuando no Local]]),0)</f>
        <v>0</v>
      </c>
      <c r="CJ855" s="86" t="str">
        <f t="shared" si="423"/>
        <v/>
      </c>
      <c r="CK855" s="86">
        <f>IFERROR(FIND("CORPO DE BOMBEIROS",consulta_completa__11[[#This Row],[14 - Inst. Atuando no Local]]),0)</f>
        <v>0</v>
      </c>
      <c r="CL855" s="86" t="str">
        <f t="shared" si="424"/>
        <v/>
      </c>
      <c r="CM855" s="86">
        <f>IFERROR(FIND("POLÍCIA RODOVIÁRIA",consulta_completa__11[[#This Row],[14 - Inst. Atuando no Local]]),0)</f>
        <v>0</v>
      </c>
      <c r="CN855" s="86" t="str">
        <f t="shared" si="425"/>
        <v/>
      </c>
      <c r="CO855" s="86">
        <f>IFERROR(FIND("POLÍCIA MILITAR",consulta_completa__11[[#This Row],[14 - Inst. Atuando no Local]]),0)</f>
        <v>0</v>
      </c>
      <c r="CP855" s="86" t="str">
        <f t="shared" si="426"/>
        <v/>
      </c>
      <c r="CQ855" s="86">
        <f>IFERROR(FIND("POLÍCIA CIVIL",consulta_completa__11[[#This Row],[14 - Inst. Atuando no Local]]),0)</f>
        <v>0</v>
      </c>
      <c r="CR855" s="86" t="str">
        <f t="shared" si="427"/>
        <v/>
      </c>
      <c r="CS855" s="86">
        <f>IFERROR(FIND("MARINHA DO BRASIL",consulta_completa__11[[#This Row],[14 - Inst. Atuando no Local]]),0)</f>
        <v>0</v>
      </c>
      <c r="CT855" s="86" t="str">
        <f t="shared" si="428"/>
        <v/>
      </c>
      <c r="CU855" s="86">
        <f>IFERROR(FIND("EMPRESA ESPECIALIZADA EM ATENDIMENTO",consulta_completa__11[[#This Row],[14 - Inst. Atuando no Local]]),0)</f>
        <v>0</v>
      </c>
      <c r="CV855" s="86" t="str">
        <f t="shared" si="429"/>
        <v/>
      </c>
      <c r="CW855" s="86">
        <f>IFERROR(FIND("IBAMA",consulta_completa__11[[#This Row],[14 - Inst. Atuando no Local]]),0)</f>
        <v>0</v>
      </c>
      <c r="CX855" s="86" t="str">
        <f t="shared" si="430"/>
        <v/>
      </c>
      <c r="CY855" s="86" t="e">
        <f>IF(consulta_completa__11[[#This Row],[14 - Inst. Atuando no Local]]="","X","")</f>
        <v>#VALUE!</v>
      </c>
      <c r="CZ855" s="86">
        <f>IFERROR(FIND("OUTRA (S)",consulta_completa__11[[#This Row],[14 - Inst. Atuando no Local]]),0)</f>
        <v>0</v>
      </c>
      <c r="DA855" s="86" t="str">
        <f t="shared" si="431"/>
        <v/>
      </c>
      <c r="DB855" s="37" t="str">
        <f t="shared" si="432"/>
        <v>Sim</v>
      </c>
      <c r="DC855" s="37" t="str">
        <f t="shared" si="433"/>
        <v>Não</v>
      </c>
      <c r="DD855" s="37" t="str">
        <f t="shared" si="434"/>
        <v>Sim</v>
      </c>
      <c r="DE855" s="89" t="str">
        <f t="shared" si="437"/>
        <v>Sem informação</v>
      </c>
    </row>
    <row r="856" spans="50:109">
      <c r="AX856" s="84">
        <f>IFERROR(FIND("Óbitos/feridos",consulta_completa__11[[#This Row],[13 - Ocorrências/Ambientes Atingidos]]),0)</f>
        <v>0</v>
      </c>
      <c r="AY856" s="85" t="str">
        <f t="shared" si="406"/>
        <v/>
      </c>
      <c r="AZ856" s="84">
        <f>IFERROR(FIND("População afetada/evacuada",consulta_completa__11[[#This Row],[13 - Ocorrências/Ambientes Atingidos]]),0)</f>
        <v>0</v>
      </c>
      <c r="BA856" s="84" t="str">
        <f t="shared" si="407"/>
        <v/>
      </c>
      <c r="BB856" s="84">
        <f>IFERROR(FIND("Suspensão de abastecimento de água",consulta_completa__11[[#This Row],[13 - Ocorrências/Ambientes Atingidos]]),0)</f>
        <v>0</v>
      </c>
      <c r="BC856" s="85" t="str">
        <f t="shared" si="435"/>
        <v/>
      </c>
      <c r="BD856" s="84">
        <f>IFERROR(FIND("Rio/córrego",consulta_completa__11[[#This Row],[13 - Ocorrências/Ambientes Atingidos]]),0)</f>
        <v>0</v>
      </c>
      <c r="BE856" s="85" t="str">
        <f t="shared" si="408"/>
        <v/>
      </c>
      <c r="BF856" s="84">
        <f>IFERROR(FIND("Lago",consulta_completa__11[[#This Row],[13 - Ocorrências/Ambientes Atingidos]]),0)</f>
        <v>0</v>
      </c>
      <c r="BG856" s="85" t="str">
        <f t="shared" si="409"/>
        <v/>
      </c>
      <c r="BH856" s="84">
        <f>IFERROR(FIND("Mar",consulta_completa__11[[#This Row],[13 - Ocorrências/Ambientes Atingidos]]),0)</f>
        <v>0</v>
      </c>
      <c r="BI856" s="85" t="str">
        <f t="shared" si="410"/>
        <v/>
      </c>
      <c r="BJ856" s="84">
        <f>IFERROR(FIND("Praia",consulta_completa__11[[#This Row],[13 - Ocorrências/Ambientes Atingidos]]),0)</f>
        <v>0</v>
      </c>
      <c r="BK856" s="85" t="str">
        <f t="shared" si="411"/>
        <v/>
      </c>
      <c r="BL856" s="84">
        <f>IFERROR(FIND("Solo",consulta_completa__11[[#This Row],[13 - Ocorrências/Ambientes Atingidos]]),0)</f>
        <v>0</v>
      </c>
      <c r="BM856" s="85" t="str">
        <f t="shared" si="412"/>
        <v/>
      </c>
      <c r="BN856" s="84">
        <f>IFERROR(FIND("Águas subterrâneas",consulta_completa__11[[#This Row],[13 - Ocorrências/Ambientes Atingidos]]),0)</f>
        <v>0</v>
      </c>
      <c r="BO856" s="85" t="str">
        <f t="shared" si="413"/>
        <v/>
      </c>
      <c r="BP856" s="84">
        <f>IFERROR(FIND("Atmosfera",consulta_completa__11[[#This Row],[13 - Ocorrências/Ambientes Atingidos]]),0)</f>
        <v>0</v>
      </c>
      <c r="BQ856" s="85" t="str">
        <f t="shared" si="414"/>
        <v/>
      </c>
      <c r="BR856" s="84">
        <f>IFERROR(FIND("Flora",consulta_completa__11[[#This Row],[13 - Ocorrências/Ambientes Atingidos]]),0)</f>
        <v>0</v>
      </c>
      <c r="BS856" s="85" t="str">
        <f t="shared" si="415"/>
        <v/>
      </c>
      <c r="BT856" s="84">
        <f>IFERROR(FIND("Fauna",consulta_completa__11[[#This Row],[13 - Ocorrências/Ambientes Atingidos]]),0)</f>
        <v>0</v>
      </c>
      <c r="BU856" s="85" t="str">
        <f t="shared" si="416"/>
        <v/>
      </c>
      <c r="BV856" s="84">
        <f>IFERROR(FIND("UC federal",consulta_completa__11[[#This Row],[13 - Ocorrências/Ambientes Atingidos]]),0)</f>
        <v>0</v>
      </c>
      <c r="BW856" s="85" t="str">
        <f t="shared" si="417"/>
        <v/>
      </c>
      <c r="BX856" s="84">
        <f>IFERROR(FIND("UC estadual/municipal",consulta_completa__11[[#This Row],[13 - Ocorrências/Ambientes Atingidos]]),0)</f>
        <v>0</v>
      </c>
      <c r="BY856" s="85" t="str">
        <f t="shared" si="418"/>
        <v/>
      </c>
      <c r="BZ856" s="84">
        <f>IFERROR(FIND("Outro(s)",consulta_completa__11[[#This Row],[13 - Ocorrências/Ambientes Atingidos]]),0)</f>
        <v>0</v>
      </c>
      <c r="CA856" s="85" t="str">
        <f t="shared" si="419"/>
        <v/>
      </c>
      <c r="CB856" s="84">
        <f>IFERROR(FIND("Sem dano",consulta_completa__11[[#This Row],[13 - Ocorrências/Ambientes Atingidos]]),0)</f>
        <v>0</v>
      </c>
      <c r="CC856" s="85" t="str">
        <f t="shared" si="420"/>
        <v/>
      </c>
      <c r="CD856" s="84" t="e">
        <f>IF(consulta_completa__11[[#This Row],[13 - Ocorrências/Ambientes Atingidos]]="","X","")</f>
        <v>#VALUE!</v>
      </c>
      <c r="CE856" s="86">
        <f>IFERROR(FIND("IBAMA",consulta_completa__11[[#This Row],[14 - Inst. Atuando no Local]]),0)</f>
        <v>0</v>
      </c>
      <c r="CF856" s="86" t="str">
        <f t="shared" si="421"/>
        <v/>
      </c>
      <c r="CG856" s="86">
        <f>IFERROR(FIND("OEMA",consulta_completa__11[[#This Row],[14 - Inst. Atuando no Local]]),0)</f>
        <v>0</v>
      </c>
      <c r="CH856" s="86" t="str">
        <f t="shared" si="422"/>
        <v/>
      </c>
      <c r="CI856" s="86">
        <f>IFERROR(FIND("DEFESA CIVIL",consulta_completa__11[[#This Row],[14 - Inst. Atuando no Local]]),0)</f>
        <v>0</v>
      </c>
      <c r="CJ856" s="86" t="str">
        <f t="shared" si="423"/>
        <v/>
      </c>
      <c r="CK856" s="86">
        <f>IFERROR(FIND("CORPO DE BOMBEIROS",consulta_completa__11[[#This Row],[14 - Inst. Atuando no Local]]),0)</f>
        <v>0</v>
      </c>
      <c r="CL856" s="86" t="str">
        <f t="shared" si="424"/>
        <v/>
      </c>
      <c r="CM856" s="86">
        <f>IFERROR(FIND("POLÍCIA RODOVIÁRIA",consulta_completa__11[[#This Row],[14 - Inst. Atuando no Local]]),0)</f>
        <v>0</v>
      </c>
      <c r="CN856" s="86" t="str">
        <f t="shared" si="425"/>
        <v/>
      </c>
      <c r="CO856" s="86">
        <f>IFERROR(FIND("POLÍCIA MILITAR",consulta_completa__11[[#This Row],[14 - Inst. Atuando no Local]]),0)</f>
        <v>0</v>
      </c>
      <c r="CP856" s="86" t="str">
        <f t="shared" si="426"/>
        <v/>
      </c>
      <c r="CQ856" s="86">
        <f>IFERROR(FIND("POLÍCIA CIVIL",consulta_completa__11[[#This Row],[14 - Inst. Atuando no Local]]),0)</f>
        <v>0</v>
      </c>
      <c r="CR856" s="86" t="str">
        <f t="shared" si="427"/>
        <v/>
      </c>
      <c r="CS856" s="86">
        <f>IFERROR(FIND("MARINHA DO BRASIL",consulta_completa__11[[#This Row],[14 - Inst. Atuando no Local]]),0)</f>
        <v>0</v>
      </c>
      <c r="CT856" s="86" t="str">
        <f t="shared" si="428"/>
        <v/>
      </c>
      <c r="CU856" s="86">
        <f>IFERROR(FIND("EMPRESA ESPECIALIZADA EM ATENDIMENTO",consulta_completa__11[[#This Row],[14 - Inst. Atuando no Local]]),0)</f>
        <v>0</v>
      </c>
      <c r="CV856" s="86" t="str">
        <f t="shared" si="429"/>
        <v/>
      </c>
      <c r="CW856" s="86">
        <f>IFERROR(FIND("IBAMA",consulta_completa__11[[#This Row],[14 - Inst. Atuando no Local]]),0)</f>
        <v>0</v>
      </c>
      <c r="CX856" s="86" t="str">
        <f t="shared" si="430"/>
        <v/>
      </c>
      <c r="CY856" s="86" t="e">
        <f>IF(consulta_completa__11[[#This Row],[14 - Inst. Atuando no Local]]="","X","")</f>
        <v>#VALUE!</v>
      </c>
      <c r="CZ856" s="86">
        <f>IFERROR(FIND("OUTRA (S)",consulta_completa__11[[#This Row],[14 - Inst. Atuando no Local]]),0)</f>
        <v>0</v>
      </c>
      <c r="DA856" s="86" t="str">
        <f t="shared" si="431"/>
        <v/>
      </c>
      <c r="DB856" s="37" t="str">
        <f t="shared" si="432"/>
        <v>Sim</v>
      </c>
      <c r="DC856" s="37" t="str">
        <f t="shared" si="433"/>
        <v>Não</v>
      </c>
      <c r="DD856" s="37" t="str">
        <f t="shared" si="434"/>
        <v>Sim</v>
      </c>
      <c r="DE856" s="89" t="str">
        <f t="shared" si="437"/>
        <v>Sem informação</v>
      </c>
    </row>
    <row r="857" spans="50:109">
      <c r="AX857" s="84">
        <f>IFERROR(FIND("Óbitos/feridos",consulta_completa__11[[#This Row],[13 - Ocorrências/Ambientes Atingidos]]),0)</f>
        <v>0</v>
      </c>
      <c r="AY857" s="85" t="str">
        <f t="shared" si="406"/>
        <v/>
      </c>
      <c r="AZ857" s="84">
        <f>IFERROR(FIND("População afetada/evacuada",consulta_completa__11[[#This Row],[13 - Ocorrências/Ambientes Atingidos]]),0)</f>
        <v>0</v>
      </c>
      <c r="BA857" s="84" t="str">
        <f t="shared" si="407"/>
        <v/>
      </c>
      <c r="BB857" s="84">
        <f>IFERROR(FIND("Suspensão de abastecimento de água",consulta_completa__11[[#This Row],[13 - Ocorrências/Ambientes Atingidos]]),0)</f>
        <v>0</v>
      </c>
      <c r="BC857" s="85" t="str">
        <f t="shared" si="435"/>
        <v/>
      </c>
      <c r="BD857" s="84">
        <f>IFERROR(FIND("Rio/córrego",consulta_completa__11[[#This Row],[13 - Ocorrências/Ambientes Atingidos]]),0)</f>
        <v>0</v>
      </c>
      <c r="BE857" s="85" t="str">
        <f t="shared" si="408"/>
        <v/>
      </c>
      <c r="BF857" s="84">
        <f>IFERROR(FIND("Lago",consulta_completa__11[[#This Row],[13 - Ocorrências/Ambientes Atingidos]]),0)</f>
        <v>0</v>
      </c>
      <c r="BG857" s="85" t="str">
        <f t="shared" si="409"/>
        <v/>
      </c>
      <c r="BH857" s="84">
        <f>IFERROR(FIND("Mar",consulta_completa__11[[#This Row],[13 - Ocorrências/Ambientes Atingidos]]),0)</f>
        <v>0</v>
      </c>
      <c r="BI857" s="85" t="str">
        <f t="shared" si="410"/>
        <v/>
      </c>
      <c r="BJ857" s="84">
        <f>IFERROR(FIND("Praia",consulta_completa__11[[#This Row],[13 - Ocorrências/Ambientes Atingidos]]),0)</f>
        <v>0</v>
      </c>
      <c r="BK857" s="85" t="str">
        <f t="shared" si="411"/>
        <v/>
      </c>
      <c r="BL857" s="84">
        <f>IFERROR(FIND("Solo",consulta_completa__11[[#This Row],[13 - Ocorrências/Ambientes Atingidos]]),0)</f>
        <v>0</v>
      </c>
      <c r="BM857" s="85" t="str">
        <f t="shared" si="412"/>
        <v/>
      </c>
      <c r="BN857" s="84">
        <f>IFERROR(FIND("Águas subterrâneas",consulta_completa__11[[#This Row],[13 - Ocorrências/Ambientes Atingidos]]),0)</f>
        <v>0</v>
      </c>
      <c r="BO857" s="85" t="str">
        <f t="shared" si="413"/>
        <v/>
      </c>
      <c r="BP857" s="84">
        <f>IFERROR(FIND("Atmosfera",consulta_completa__11[[#This Row],[13 - Ocorrências/Ambientes Atingidos]]),0)</f>
        <v>0</v>
      </c>
      <c r="BQ857" s="85" t="str">
        <f t="shared" si="414"/>
        <v/>
      </c>
      <c r="BR857" s="84">
        <f>IFERROR(FIND("Flora",consulta_completa__11[[#This Row],[13 - Ocorrências/Ambientes Atingidos]]),0)</f>
        <v>0</v>
      </c>
      <c r="BS857" s="85" t="str">
        <f t="shared" si="415"/>
        <v/>
      </c>
      <c r="BT857" s="84">
        <f>IFERROR(FIND("Fauna",consulta_completa__11[[#This Row],[13 - Ocorrências/Ambientes Atingidos]]),0)</f>
        <v>0</v>
      </c>
      <c r="BU857" s="85" t="str">
        <f t="shared" si="416"/>
        <v/>
      </c>
      <c r="BV857" s="84">
        <f>IFERROR(FIND("UC federal",consulta_completa__11[[#This Row],[13 - Ocorrências/Ambientes Atingidos]]),0)</f>
        <v>0</v>
      </c>
      <c r="BW857" s="85" t="str">
        <f t="shared" si="417"/>
        <v/>
      </c>
      <c r="BX857" s="84">
        <f>IFERROR(FIND("UC estadual/municipal",consulta_completa__11[[#This Row],[13 - Ocorrências/Ambientes Atingidos]]),0)</f>
        <v>0</v>
      </c>
      <c r="BY857" s="85" t="str">
        <f t="shared" si="418"/>
        <v/>
      </c>
      <c r="BZ857" s="84">
        <f>IFERROR(FIND("Outro(s)",consulta_completa__11[[#This Row],[13 - Ocorrências/Ambientes Atingidos]]),0)</f>
        <v>0</v>
      </c>
      <c r="CA857" s="85" t="str">
        <f t="shared" si="419"/>
        <v/>
      </c>
      <c r="CB857" s="84">
        <f>IFERROR(FIND("Sem dano",consulta_completa__11[[#This Row],[13 - Ocorrências/Ambientes Atingidos]]),0)</f>
        <v>0</v>
      </c>
      <c r="CC857" s="85" t="str">
        <f t="shared" si="420"/>
        <v/>
      </c>
      <c r="CD857" s="84" t="e">
        <f>IF(consulta_completa__11[[#This Row],[13 - Ocorrências/Ambientes Atingidos]]="","X","")</f>
        <v>#VALUE!</v>
      </c>
      <c r="CE857" s="86">
        <f>IFERROR(FIND("IBAMA",consulta_completa__11[[#This Row],[14 - Inst. Atuando no Local]]),0)</f>
        <v>0</v>
      </c>
      <c r="CF857" s="86" t="str">
        <f t="shared" si="421"/>
        <v/>
      </c>
      <c r="CG857" s="86">
        <f>IFERROR(FIND("OEMA",consulta_completa__11[[#This Row],[14 - Inst. Atuando no Local]]),0)</f>
        <v>0</v>
      </c>
      <c r="CH857" s="86" t="str">
        <f t="shared" si="422"/>
        <v/>
      </c>
      <c r="CI857" s="86">
        <f>IFERROR(FIND("DEFESA CIVIL",consulta_completa__11[[#This Row],[14 - Inst. Atuando no Local]]),0)</f>
        <v>0</v>
      </c>
      <c r="CJ857" s="86" t="str">
        <f t="shared" si="423"/>
        <v/>
      </c>
      <c r="CK857" s="86">
        <f>IFERROR(FIND("CORPO DE BOMBEIROS",consulta_completa__11[[#This Row],[14 - Inst. Atuando no Local]]),0)</f>
        <v>0</v>
      </c>
      <c r="CL857" s="86" t="str">
        <f t="shared" si="424"/>
        <v/>
      </c>
      <c r="CM857" s="86">
        <f>IFERROR(FIND("POLÍCIA RODOVIÁRIA",consulta_completa__11[[#This Row],[14 - Inst. Atuando no Local]]),0)</f>
        <v>0</v>
      </c>
      <c r="CN857" s="86" t="str">
        <f t="shared" si="425"/>
        <v/>
      </c>
      <c r="CO857" s="86">
        <f>IFERROR(FIND("POLÍCIA MILITAR",consulta_completa__11[[#This Row],[14 - Inst. Atuando no Local]]),0)</f>
        <v>0</v>
      </c>
      <c r="CP857" s="86" t="str">
        <f t="shared" si="426"/>
        <v/>
      </c>
      <c r="CQ857" s="86">
        <f>IFERROR(FIND("POLÍCIA CIVIL",consulta_completa__11[[#This Row],[14 - Inst. Atuando no Local]]),0)</f>
        <v>0</v>
      </c>
      <c r="CR857" s="86" t="str">
        <f t="shared" si="427"/>
        <v/>
      </c>
      <c r="CS857" s="86">
        <f>IFERROR(FIND("MARINHA DO BRASIL",consulta_completa__11[[#This Row],[14 - Inst. Atuando no Local]]),0)</f>
        <v>0</v>
      </c>
      <c r="CT857" s="86" t="str">
        <f t="shared" si="428"/>
        <v/>
      </c>
      <c r="CU857" s="86">
        <f>IFERROR(FIND("EMPRESA ESPECIALIZADA EM ATENDIMENTO",consulta_completa__11[[#This Row],[14 - Inst. Atuando no Local]]),0)</f>
        <v>0</v>
      </c>
      <c r="CV857" s="86" t="str">
        <f t="shared" si="429"/>
        <v/>
      </c>
      <c r="CW857" s="86">
        <f>IFERROR(FIND("IBAMA",consulta_completa__11[[#This Row],[14 - Inst. Atuando no Local]]),0)</f>
        <v>0</v>
      </c>
      <c r="CX857" s="86" t="str">
        <f t="shared" si="430"/>
        <v/>
      </c>
      <c r="CY857" s="86" t="e">
        <f>IF(consulta_completa__11[[#This Row],[14 - Inst. Atuando no Local]]="","X","")</f>
        <v>#VALUE!</v>
      </c>
      <c r="CZ857" s="86">
        <f>IFERROR(FIND("OUTRA (S)",consulta_completa__11[[#This Row],[14 - Inst. Atuando no Local]]),0)</f>
        <v>0</v>
      </c>
      <c r="DA857" s="86" t="str">
        <f t="shared" si="431"/>
        <v/>
      </c>
      <c r="DB857" s="37" t="str">
        <f t="shared" si="432"/>
        <v>Sim</v>
      </c>
      <c r="DC857" s="37" t="str">
        <f t="shared" si="433"/>
        <v>Não</v>
      </c>
      <c r="DD857" s="37" t="str">
        <f t="shared" si="434"/>
        <v>Sim</v>
      </c>
      <c r="DE857" s="89" t="str">
        <f t="shared" si="437"/>
        <v>Sem informação</v>
      </c>
    </row>
    <row r="858" spans="50:109">
      <c r="AX858" s="84">
        <f>IFERROR(FIND("Óbitos/feridos",consulta_completa__11[[#This Row],[13 - Ocorrências/Ambientes Atingidos]]),0)</f>
        <v>0</v>
      </c>
      <c r="AY858" s="85" t="str">
        <f t="shared" si="406"/>
        <v/>
      </c>
      <c r="AZ858" s="84">
        <f>IFERROR(FIND("População afetada/evacuada",consulta_completa__11[[#This Row],[13 - Ocorrências/Ambientes Atingidos]]),0)</f>
        <v>0</v>
      </c>
      <c r="BA858" s="84" t="str">
        <f t="shared" si="407"/>
        <v/>
      </c>
      <c r="BB858" s="84">
        <f>IFERROR(FIND("Suspensão de abastecimento de água",consulta_completa__11[[#This Row],[13 - Ocorrências/Ambientes Atingidos]]),0)</f>
        <v>0</v>
      </c>
      <c r="BC858" s="85" t="str">
        <f t="shared" si="435"/>
        <v/>
      </c>
      <c r="BD858" s="84">
        <f>IFERROR(FIND("Rio/córrego",consulta_completa__11[[#This Row],[13 - Ocorrências/Ambientes Atingidos]]),0)</f>
        <v>0</v>
      </c>
      <c r="BE858" s="85" t="str">
        <f t="shared" si="408"/>
        <v/>
      </c>
      <c r="BF858" s="84">
        <f>IFERROR(FIND("Lago",consulta_completa__11[[#This Row],[13 - Ocorrências/Ambientes Atingidos]]),0)</f>
        <v>0</v>
      </c>
      <c r="BG858" s="85" t="str">
        <f t="shared" si="409"/>
        <v/>
      </c>
      <c r="BH858" s="84">
        <f>IFERROR(FIND("Mar",consulta_completa__11[[#This Row],[13 - Ocorrências/Ambientes Atingidos]]),0)</f>
        <v>0</v>
      </c>
      <c r="BI858" s="85" t="str">
        <f t="shared" si="410"/>
        <v/>
      </c>
      <c r="BJ858" s="84">
        <f>IFERROR(FIND("Praia",consulta_completa__11[[#This Row],[13 - Ocorrências/Ambientes Atingidos]]),0)</f>
        <v>0</v>
      </c>
      <c r="BK858" s="85" t="str">
        <f t="shared" si="411"/>
        <v/>
      </c>
      <c r="BL858" s="84">
        <f>IFERROR(FIND("Solo",consulta_completa__11[[#This Row],[13 - Ocorrências/Ambientes Atingidos]]),0)</f>
        <v>0</v>
      </c>
      <c r="BM858" s="85" t="str">
        <f t="shared" si="412"/>
        <v/>
      </c>
      <c r="BN858" s="84">
        <f>IFERROR(FIND("Águas subterrâneas",consulta_completa__11[[#This Row],[13 - Ocorrências/Ambientes Atingidos]]),0)</f>
        <v>0</v>
      </c>
      <c r="BO858" s="85" t="str">
        <f t="shared" si="413"/>
        <v/>
      </c>
      <c r="BP858" s="84">
        <f>IFERROR(FIND("Atmosfera",consulta_completa__11[[#This Row],[13 - Ocorrências/Ambientes Atingidos]]),0)</f>
        <v>0</v>
      </c>
      <c r="BQ858" s="85" t="str">
        <f t="shared" si="414"/>
        <v/>
      </c>
      <c r="BR858" s="84">
        <f>IFERROR(FIND("Flora",consulta_completa__11[[#This Row],[13 - Ocorrências/Ambientes Atingidos]]),0)</f>
        <v>0</v>
      </c>
      <c r="BS858" s="85" t="str">
        <f t="shared" si="415"/>
        <v/>
      </c>
      <c r="BT858" s="84">
        <f>IFERROR(FIND("Fauna",consulta_completa__11[[#This Row],[13 - Ocorrências/Ambientes Atingidos]]),0)</f>
        <v>0</v>
      </c>
      <c r="BU858" s="85" t="str">
        <f t="shared" si="416"/>
        <v/>
      </c>
      <c r="BV858" s="84">
        <f>IFERROR(FIND("UC federal",consulta_completa__11[[#This Row],[13 - Ocorrências/Ambientes Atingidos]]),0)</f>
        <v>0</v>
      </c>
      <c r="BW858" s="85" t="str">
        <f t="shared" si="417"/>
        <v/>
      </c>
      <c r="BX858" s="84">
        <f>IFERROR(FIND("UC estadual/municipal",consulta_completa__11[[#This Row],[13 - Ocorrências/Ambientes Atingidos]]),0)</f>
        <v>0</v>
      </c>
      <c r="BY858" s="85" t="str">
        <f t="shared" si="418"/>
        <v/>
      </c>
      <c r="BZ858" s="84">
        <f>IFERROR(FIND("Outro(s)",consulta_completa__11[[#This Row],[13 - Ocorrências/Ambientes Atingidos]]),0)</f>
        <v>0</v>
      </c>
      <c r="CA858" s="85" t="str">
        <f t="shared" si="419"/>
        <v/>
      </c>
      <c r="CB858" s="84">
        <f>IFERROR(FIND("Sem dano",consulta_completa__11[[#This Row],[13 - Ocorrências/Ambientes Atingidos]]),0)</f>
        <v>0</v>
      </c>
      <c r="CC858" s="85" t="str">
        <f t="shared" si="420"/>
        <v/>
      </c>
      <c r="CD858" s="84" t="e">
        <f>IF(consulta_completa__11[[#This Row],[13 - Ocorrências/Ambientes Atingidos]]="","X","")</f>
        <v>#VALUE!</v>
      </c>
      <c r="CE858" s="86">
        <f>IFERROR(FIND("IBAMA",consulta_completa__11[[#This Row],[14 - Inst. Atuando no Local]]),0)</f>
        <v>0</v>
      </c>
      <c r="CF858" s="86" t="str">
        <f t="shared" si="421"/>
        <v/>
      </c>
      <c r="CG858" s="86">
        <f>IFERROR(FIND("OEMA",consulta_completa__11[[#This Row],[14 - Inst. Atuando no Local]]),0)</f>
        <v>0</v>
      </c>
      <c r="CH858" s="86" t="str">
        <f t="shared" si="422"/>
        <v/>
      </c>
      <c r="CI858" s="86">
        <f>IFERROR(FIND("DEFESA CIVIL",consulta_completa__11[[#This Row],[14 - Inst. Atuando no Local]]),0)</f>
        <v>0</v>
      </c>
      <c r="CJ858" s="86" t="str">
        <f t="shared" si="423"/>
        <v/>
      </c>
      <c r="CK858" s="86">
        <f>IFERROR(FIND("CORPO DE BOMBEIROS",consulta_completa__11[[#This Row],[14 - Inst. Atuando no Local]]),0)</f>
        <v>0</v>
      </c>
      <c r="CL858" s="86" t="str">
        <f t="shared" si="424"/>
        <v/>
      </c>
      <c r="CM858" s="86">
        <f>IFERROR(FIND("POLÍCIA RODOVIÁRIA",consulta_completa__11[[#This Row],[14 - Inst. Atuando no Local]]),0)</f>
        <v>0</v>
      </c>
      <c r="CN858" s="86" t="str">
        <f t="shared" si="425"/>
        <v/>
      </c>
      <c r="CO858" s="86">
        <f>IFERROR(FIND("POLÍCIA MILITAR",consulta_completa__11[[#This Row],[14 - Inst. Atuando no Local]]),0)</f>
        <v>0</v>
      </c>
      <c r="CP858" s="86" t="str">
        <f t="shared" si="426"/>
        <v/>
      </c>
      <c r="CQ858" s="86">
        <f>IFERROR(FIND("POLÍCIA CIVIL",consulta_completa__11[[#This Row],[14 - Inst. Atuando no Local]]),0)</f>
        <v>0</v>
      </c>
      <c r="CR858" s="86" t="str">
        <f t="shared" si="427"/>
        <v/>
      </c>
      <c r="CS858" s="86">
        <f>IFERROR(FIND("MARINHA DO BRASIL",consulta_completa__11[[#This Row],[14 - Inst. Atuando no Local]]),0)</f>
        <v>0</v>
      </c>
      <c r="CT858" s="86" t="str">
        <f t="shared" si="428"/>
        <v/>
      </c>
      <c r="CU858" s="86">
        <f>IFERROR(FIND("EMPRESA ESPECIALIZADA EM ATENDIMENTO",consulta_completa__11[[#This Row],[14 - Inst. Atuando no Local]]),0)</f>
        <v>0</v>
      </c>
      <c r="CV858" s="86" t="str">
        <f t="shared" si="429"/>
        <v/>
      </c>
      <c r="CW858" s="86">
        <f>IFERROR(FIND("IBAMA",consulta_completa__11[[#This Row],[14 - Inst. Atuando no Local]]),0)</f>
        <v>0</v>
      </c>
      <c r="CX858" s="86" t="str">
        <f t="shared" si="430"/>
        <v/>
      </c>
      <c r="CY858" s="86" t="e">
        <f>IF(consulta_completa__11[[#This Row],[14 - Inst. Atuando no Local]]="","X","")</f>
        <v>#VALUE!</v>
      </c>
      <c r="CZ858" s="86">
        <f>IFERROR(FIND("OUTRA (S)",consulta_completa__11[[#This Row],[14 - Inst. Atuando no Local]]),0)</f>
        <v>0</v>
      </c>
      <c r="DA858" s="86" t="str">
        <f t="shared" si="431"/>
        <v/>
      </c>
      <c r="DB858" s="37" t="str">
        <f t="shared" si="432"/>
        <v>Sim</v>
      </c>
      <c r="DC858" s="37" t="str">
        <f t="shared" si="433"/>
        <v>Não</v>
      </c>
      <c r="DD858" s="37" t="str">
        <f t="shared" si="434"/>
        <v>Sim</v>
      </c>
      <c r="DE858" s="89" t="str">
        <f t="shared" si="437"/>
        <v>Sem informação</v>
      </c>
    </row>
    <row r="859" spans="50:109">
      <c r="AX859" s="84">
        <f>IFERROR(FIND("Óbitos/feridos",consulta_completa__11[[#This Row],[13 - Ocorrências/Ambientes Atingidos]]),0)</f>
        <v>0</v>
      </c>
      <c r="AY859" s="85" t="str">
        <f t="shared" si="406"/>
        <v/>
      </c>
      <c r="AZ859" s="84">
        <f>IFERROR(FIND("População afetada/evacuada",consulta_completa__11[[#This Row],[13 - Ocorrências/Ambientes Atingidos]]),0)</f>
        <v>0</v>
      </c>
      <c r="BA859" s="84" t="str">
        <f t="shared" si="407"/>
        <v/>
      </c>
      <c r="BB859" s="84">
        <f>IFERROR(FIND("Suspensão de abastecimento de água",consulta_completa__11[[#This Row],[13 - Ocorrências/Ambientes Atingidos]]),0)</f>
        <v>0</v>
      </c>
      <c r="BC859" s="85" t="str">
        <f t="shared" si="435"/>
        <v/>
      </c>
      <c r="BD859" s="84">
        <f>IFERROR(FIND("Rio/córrego",consulta_completa__11[[#This Row],[13 - Ocorrências/Ambientes Atingidos]]),0)</f>
        <v>0</v>
      </c>
      <c r="BE859" s="85" t="str">
        <f t="shared" si="408"/>
        <v/>
      </c>
      <c r="BF859" s="84">
        <f>IFERROR(FIND("Lago",consulta_completa__11[[#This Row],[13 - Ocorrências/Ambientes Atingidos]]),0)</f>
        <v>0</v>
      </c>
      <c r="BG859" s="85" t="str">
        <f t="shared" si="409"/>
        <v/>
      </c>
      <c r="BH859" s="84">
        <f>IFERROR(FIND("Mar",consulta_completa__11[[#This Row],[13 - Ocorrências/Ambientes Atingidos]]),0)</f>
        <v>0</v>
      </c>
      <c r="BI859" s="85" t="str">
        <f t="shared" si="410"/>
        <v/>
      </c>
      <c r="BJ859" s="84">
        <f>IFERROR(FIND("Praia",consulta_completa__11[[#This Row],[13 - Ocorrências/Ambientes Atingidos]]),0)</f>
        <v>0</v>
      </c>
      <c r="BK859" s="85" t="str">
        <f t="shared" si="411"/>
        <v/>
      </c>
      <c r="BL859" s="84">
        <f>IFERROR(FIND("Solo",consulta_completa__11[[#This Row],[13 - Ocorrências/Ambientes Atingidos]]),0)</f>
        <v>0</v>
      </c>
      <c r="BM859" s="85" t="str">
        <f t="shared" si="412"/>
        <v/>
      </c>
      <c r="BN859" s="84">
        <f>IFERROR(FIND("Águas subterrâneas",consulta_completa__11[[#This Row],[13 - Ocorrências/Ambientes Atingidos]]),0)</f>
        <v>0</v>
      </c>
      <c r="BO859" s="85" t="str">
        <f t="shared" si="413"/>
        <v/>
      </c>
      <c r="BP859" s="84">
        <f>IFERROR(FIND("Atmosfera",consulta_completa__11[[#This Row],[13 - Ocorrências/Ambientes Atingidos]]),0)</f>
        <v>0</v>
      </c>
      <c r="BQ859" s="85" t="str">
        <f t="shared" si="414"/>
        <v/>
      </c>
      <c r="BR859" s="84">
        <f>IFERROR(FIND("Flora",consulta_completa__11[[#This Row],[13 - Ocorrências/Ambientes Atingidos]]),0)</f>
        <v>0</v>
      </c>
      <c r="BS859" s="85" t="str">
        <f t="shared" si="415"/>
        <v/>
      </c>
      <c r="BT859" s="84">
        <f>IFERROR(FIND("Fauna",consulta_completa__11[[#This Row],[13 - Ocorrências/Ambientes Atingidos]]),0)</f>
        <v>0</v>
      </c>
      <c r="BU859" s="85" t="str">
        <f t="shared" si="416"/>
        <v/>
      </c>
      <c r="BV859" s="84">
        <f>IFERROR(FIND("UC federal",consulta_completa__11[[#This Row],[13 - Ocorrências/Ambientes Atingidos]]),0)</f>
        <v>0</v>
      </c>
      <c r="BW859" s="85" t="str">
        <f t="shared" si="417"/>
        <v/>
      </c>
      <c r="BX859" s="84">
        <f>IFERROR(FIND("UC estadual/municipal",consulta_completa__11[[#This Row],[13 - Ocorrências/Ambientes Atingidos]]),0)</f>
        <v>0</v>
      </c>
      <c r="BY859" s="85" t="str">
        <f t="shared" si="418"/>
        <v/>
      </c>
      <c r="BZ859" s="84">
        <f>IFERROR(FIND("Outro(s)",consulta_completa__11[[#This Row],[13 - Ocorrências/Ambientes Atingidos]]),0)</f>
        <v>0</v>
      </c>
      <c r="CA859" s="85" t="str">
        <f t="shared" si="419"/>
        <v/>
      </c>
      <c r="CB859" s="84">
        <f>IFERROR(FIND("Sem dano",consulta_completa__11[[#This Row],[13 - Ocorrências/Ambientes Atingidos]]),0)</f>
        <v>0</v>
      </c>
      <c r="CC859" s="85" t="str">
        <f t="shared" si="420"/>
        <v/>
      </c>
      <c r="CD859" s="84" t="e">
        <f>IF(consulta_completa__11[[#This Row],[13 - Ocorrências/Ambientes Atingidos]]="","X","")</f>
        <v>#VALUE!</v>
      </c>
      <c r="CE859" s="86">
        <f>IFERROR(FIND("IBAMA",consulta_completa__11[[#This Row],[14 - Inst. Atuando no Local]]),0)</f>
        <v>0</v>
      </c>
      <c r="CF859" s="86" t="str">
        <f t="shared" si="421"/>
        <v/>
      </c>
      <c r="CG859" s="86">
        <f>IFERROR(FIND("OEMA",consulta_completa__11[[#This Row],[14 - Inst. Atuando no Local]]),0)</f>
        <v>0</v>
      </c>
      <c r="CH859" s="86" t="str">
        <f t="shared" si="422"/>
        <v/>
      </c>
      <c r="CI859" s="86">
        <f>IFERROR(FIND("DEFESA CIVIL",consulta_completa__11[[#This Row],[14 - Inst. Atuando no Local]]),0)</f>
        <v>0</v>
      </c>
      <c r="CJ859" s="86" t="str">
        <f t="shared" si="423"/>
        <v/>
      </c>
      <c r="CK859" s="86">
        <f>IFERROR(FIND("CORPO DE BOMBEIROS",consulta_completa__11[[#This Row],[14 - Inst. Atuando no Local]]),0)</f>
        <v>0</v>
      </c>
      <c r="CL859" s="86" t="str">
        <f t="shared" si="424"/>
        <v/>
      </c>
      <c r="CM859" s="86">
        <f>IFERROR(FIND("POLÍCIA RODOVIÁRIA",consulta_completa__11[[#This Row],[14 - Inst. Atuando no Local]]),0)</f>
        <v>0</v>
      </c>
      <c r="CN859" s="86" t="str">
        <f t="shared" si="425"/>
        <v/>
      </c>
      <c r="CO859" s="86">
        <f>IFERROR(FIND("POLÍCIA MILITAR",consulta_completa__11[[#This Row],[14 - Inst. Atuando no Local]]),0)</f>
        <v>0</v>
      </c>
      <c r="CP859" s="86" t="str">
        <f t="shared" si="426"/>
        <v/>
      </c>
      <c r="CQ859" s="86">
        <f>IFERROR(FIND("POLÍCIA CIVIL",consulta_completa__11[[#This Row],[14 - Inst. Atuando no Local]]),0)</f>
        <v>0</v>
      </c>
      <c r="CR859" s="86" t="str">
        <f t="shared" si="427"/>
        <v/>
      </c>
      <c r="CS859" s="86">
        <f>IFERROR(FIND("MARINHA DO BRASIL",consulta_completa__11[[#This Row],[14 - Inst. Atuando no Local]]),0)</f>
        <v>0</v>
      </c>
      <c r="CT859" s="86" t="str">
        <f t="shared" si="428"/>
        <v/>
      </c>
      <c r="CU859" s="86">
        <f>IFERROR(FIND("EMPRESA ESPECIALIZADA EM ATENDIMENTO",consulta_completa__11[[#This Row],[14 - Inst. Atuando no Local]]),0)</f>
        <v>0</v>
      </c>
      <c r="CV859" s="86" t="str">
        <f t="shared" si="429"/>
        <v/>
      </c>
      <c r="CW859" s="86">
        <f>IFERROR(FIND("IBAMA",consulta_completa__11[[#This Row],[14 - Inst. Atuando no Local]]),0)</f>
        <v>0</v>
      </c>
      <c r="CX859" s="86" t="str">
        <f t="shared" si="430"/>
        <v/>
      </c>
      <c r="CY859" s="86" t="e">
        <f>IF(consulta_completa__11[[#This Row],[14 - Inst. Atuando no Local]]="","X","")</f>
        <v>#VALUE!</v>
      </c>
      <c r="CZ859" s="86">
        <f>IFERROR(FIND("OUTRA (S)",consulta_completa__11[[#This Row],[14 - Inst. Atuando no Local]]),0)</f>
        <v>0</v>
      </c>
      <c r="DA859" s="86" t="str">
        <f t="shared" si="431"/>
        <v/>
      </c>
      <c r="DB859" s="37" t="str">
        <f t="shared" si="432"/>
        <v>Sim</v>
      </c>
      <c r="DC859" s="37" t="str">
        <f t="shared" si="433"/>
        <v>Não</v>
      </c>
      <c r="DD859" s="37" t="str">
        <f t="shared" si="434"/>
        <v>Sim</v>
      </c>
      <c r="DE859" s="89" t="str">
        <f t="shared" si="437"/>
        <v>Sem informação</v>
      </c>
    </row>
    <row r="860" spans="50:109">
      <c r="AX860" s="84">
        <f>IFERROR(FIND("Óbitos/feridos",consulta_completa__11[[#This Row],[13 - Ocorrências/Ambientes Atingidos]]),0)</f>
        <v>0</v>
      </c>
      <c r="AY860" s="85" t="str">
        <f t="shared" si="406"/>
        <v/>
      </c>
      <c r="AZ860" s="84">
        <f>IFERROR(FIND("População afetada/evacuada",consulta_completa__11[[#This Row],[13 - Ocorrências/Ambientes Atingidos]]),0)</f>
        <v>0</v>
      </c>
      <c r="BA860" s="84" t="str">
        <f t="shared" si="407"/>
        <v/>
      </c>
      <c r="BB860" s="84">
        <f>IFERROR(FIND("Suspensão de abastecimento de água",consulta_completa__11[[#This Row],[13 - Ocorrências/Ambientes Atingidos]]),0)</f>
        <v>0</v>
      </c>
      <c r="BC860" s="85" t="str">
        <f t="shared" si="435"/>
        <v/>
      </c>
      <c r="BD860" s="84">
        <f>IFERROR(FIND("Rio/córrego",consulta_completa__11[[#This Row],[13 - Ocorrências/Ambientes Atingidos]]),0)</f>
        <v>0</v>
      </c>
      <c r="BE860" s="85" t="str">
        <f t="shared" si="408"/>
        <v/>
      </c>
      <c r="BF860" s="84">
        <f>IFERROR(FIND("Lago",consulta_completa__11[[#This Row],[13 - Ocorrências/Ambientes Atingidos]]),0)</f>
        <v>0</v>
      </c>
      <c r="BG860" s="85" t="str">
        <f t="shared" si="409"/>
        <v/>
      </c>
      <c r="BH860" s="84">
        <f>IFERROR(FIND("Mar",consulta_completa__11[[#This Row],[13 - Ocorrências/Ambientes Atingidos]]),0)</f>
        <v>0</v>
      </c>
      <c r="BI860" s="85" t="str">
        <f t="shared" si="410"/>
        <v/>
      </c>
      <c r="BJ860" s="84">
        <f>IFERROR(FIND("Praia",consulta_completa__11[[#This Row],[13 - Ocorrências/Ambientes Atingidos]]),0)</f>
        <v>0</v>
      </c>
      <c r="BK860" s="85" t="str">
        <f t="shared" si="411"/>
        <v/>
      </c>
      <c r="BL860" s="84">
        <f>IFERROR(FIND("Solo",consulta_completa__11[[#This Row],[13 - Ocorrências/Ambientes Atingidos]]),0)</f>
        <v>0</v>
      </c>
      <c r="BM860" s="85" t="str">
        <f t="shared" si="412"/>
        <v/>
      </c>
      <c r="BN860" s="84">
        <f>IFERROR(FIND("Águas subterrâneas",consulta_completa__11[[#This Row],[13 - Ocorrências/Ambientes Atingidos]]),0)</f>
        <v>0</v>
      </c>
      <c r="BO860" s="85" t="str">
        <f t="shared" si="413"/>
        <v/>
      </c>
      <c r="BP860" s="84">
        <f>IFERROR(FIND("Atmosfera",consulta_completa__11[[#This Row],[13 - Ocorrências/Ambientes Atingidos]]),0)</f>
        <v>0</v>
      </c>
      <c r="BQ860" s="85" t="str">
        <f t="shared" si="414"/>
        <v/>
      </c>
      <c r="BR860" s="84">
        <f>IFERROR(FIND("Flora",consulta_completa__11[[#This Row],[13 - Ocorrências/Ambientes Atingidos]]),0)</f>
        <v>0</v>
      </c>
      <c r="BS860" s="85" t="str">
        <f t="shared" si="415"/>
        <v/>
      </c>
      <c r="BT860" s="84">
        <f>IFERROR(FIND("Fauna",consulta_completa__11[[#This Row],[13 - Ocorrências/Ambientes Atingidos]]),0)</f>
        <v>0</v>
      </c>
      <c r="BU860" s="85" t="str">
        <f t="shared" si="416"/>
        <v/>
      </c>
      <c r="BV860" s="84">
        <f>IFERROR(FIND("UC federal",consulta_completa__11[[#This Row],[13 - Ocorrências/Ambientes Atingidos]]),0)</f>
        <v>0</v>
      </c>
      <c r="BW860" s="85" t="str">
        <f t="shared" si="417"/>
        <v/>
      </c>
      <c r="BX860" s="84">
        <f>IFERROR(FIND("UC estadual/municipal",consulta_completa__11[[#This Row],[13 - Ocorrências/Ambientes Atingidos]]),0)</f>
        <v>0</v>
      </c>
      <c r="BY860" s="85" t="str">
        <f t="shared" si="418"/>
        <v/>
      </c>
      <c r="BZ860" s="84">
        <f>IFERROR(FIND("Outro(s)",consulta_completa__11[[#This Row],[13 - Ocorrências/Ambientes Atingidos]]),0)</f>
        <v>0</v>
      </c>
      <c r="CA860" s="85" t="str">
        <f t="shared" si="419"/>
        <v/>
      </c>
      <c r="CB860" s="84">
        <f>IFERROR(FIND("Sem dano",consulta_completa__11[[#This Row],[13 - Ocorrências/Ambientes Atingidos]]),0)</f>
        <v>0</v>
      </c>
      <c r="CC860" s="85" t="str">
        <f t="shared" si="420"/>
        <v/>
      </c>
      <c r="CD860" s="84" t="e">
        <f>IF(consulta_completa__11[[#This Row],[13 - Ocorrências/Ambientes Atingidos]]="","X","")</f>
        <v>#VALUE!</v>
      </c>
      <c r="CE860" s="86">
        <f>IFERROR(FIND("IBAMA",consulta_completa__11[[#This Row],[14 - Inst. Atuando no Local]]),0)</f>
        <v>0</v>
      </c>
      <c r="CF860" s="86" t="str">
        <f t="shared" si="421"/>
        <v/>
      </c>
      <c r="CG860" s="86">
        <f>IFERROR(FIND("OEMA",consulta_completa__11[[#This Row],[14 - Inst. Atuando no Local]]),0)</f>
        <v>0</v>
      </c>
      <c r="CH860" s="86" t="str">
        <f t="shared" si="422"/>
        <v/>
      </c>
      <c r="CI860" s="86">
        <f>IFERROR(FIND("DEFESA CIVIL",consulta_completa__11[[#This Row],[14 - Inst. Atuando no Local]]),0)</f>
        <v>0</v>
      </c>
      <c r="CJ860" s="86" t="str">
        <f t="shared" si="423"/>
        <v/>
      </c>
      <c r="CK860" s="86">
        <f>IFERROR(FIND("CORPO DE BOMBEIROS",consulta_completa__11[[#This Row],[14 - Inst. Atuando no Local]]),0)</f>
        <v>0</v>
      </c>
      <c r="CL860" s="86" t="str">
        <f t="shared" si="424"/>
        <v/>
      </c>
      <c r="CM860" s="86">
        <f>IFERROR(FIND("POLÍCIA RODOVIÁRIA",consulta_completa__11[[#This Row],[14 - Inst. Atuando no Local]]),0)</f>
        <v>0</v>
      </c>
      <c r="CN860" s="86" t="str">
        <f t="shared" si="425"/>
        <v/>
      </c>
      <c r="CO860" s="86">
        <f>IFERROR(FIND("POLÍCIA MILITAR",consulta_completa__11[[#This Row],[14 - Inst. Atuando no Local]]),0)</f>
        <v>0</v>
      </c>
      <c r="CP860" s="86" t="str">
        <f t="shared" si="426"/>
        <v/>
      </c>
      <c r="CQ860" s="86">
        <f>IFERROR(FIND("POLÍCIA CIVIL",consulta_completa__11[[#This Row],[14 - Inst. Atuando no Local]]),0)</f>
        <v>0</v>
      </c>
      <c r="CR860" s="86" t="str">
        <f t="shared" si="427"/>
        <v/>
      </c>
      <c r="CS860" s="86">
        <f>IFERROR(FIND("MARINHA DO BRASIL",consulta_completa__11[[#This Row],[14 - Inst. Atuando no Local]]),0)</f>
        <v>0</v>
      </c>
      <c r="CT860" s="86" t="str">
        <f t="shared" si="428"/>
        <v/>
      </c>
      <c r="CU860" s="86">
        <f>IFERROR(FIND("EMPRESA ESPECIALIZADA EM ATENDIMENTO",consulta_completa__11[[#This Row],[14 - Inst. Atuando no Local]]),0)</f>
        <v>0</v>
      </c>
      <c r="CV860" s="86" t="str">
        <f t="shared" si="429"/>
        <v/>
      </c>
      <c r="CW860" s="86">
        <f>IFERROR(FIND("IBAMA",consulta_completa__11[[#This Row],[14 - Inst. Atuando no Local]]),0)</f>
        <v>0</v>
      </c>
      <c r="CX860" s="86" t="str">
        <f t="shared" si="430"/>
        <v/>
      </c>
      <c r="CY860" s="86" t="e">
        <f>IF(consulta_completa__11[[#This Row],[14 - Inst. Atuando no Local]]="","X","")</f>
        <v>#VALUE!</v>
      </c>
      <c r="CZ860" s="86">
        <f>IFERROR(FIND("OUTRA (S)",consulta_completa__11[[#This Row],[14 - Inst. Atuando no Local]]),0)</f>
        <v>0</v>
      </c>
      <c r="DA860" s="86" t="str">
        <f t="shared" si="431"/>
        <v/>
      </c>
      <c r="DB860" s="37" t="str">
        <f t="shared" si="432"/>
        <v>Sim</v>
      </c>
      <c r="DC860" s="37" t="str">
        <f t="shared" si="433"/>
        <v>Não</v>
      </c>
      <c r="DD860" s="37" t="str">
        <f t="shared" si="434"/>
        <v>Sim</v>
      </c>
      <c r="DE860" s="89" t="str">
        <f t="shared" si="437"/>
        <v>Sem informação</v>
      </c>
    </row>
    <row r="861" spans="50:109">
      <c r="AX861" s="84">
        <f>IFERROR(FIND("Óbitos/feridos",consulta_completa__11[[#This Row],[13 - Ocorrências/Ambientes Atingidos]]),0)</f>
        <v>0</v>
      </c>
      <c r="AY861" s="85" t="str">
        <f t="shared" si="406"/>
        <v/>
      </c>
      <c r="AZ861" s="84">
        <f>IFERROR(FIND("População afetada/evacuada",consulta_completa__11[[#This Row],[13 - Ocorrências/Ambientes Atingidos]]),0)</f>
        <v>0</v>
      </c>
      <c r="BA861" s="84" t="str">
        <f t="shared" si="407"/>
        <v/>
      </c>
      <c r="BB861" s="84">
        <f>IFERROR(FIND("Suspensão de abastecimento de água",consulta_completa__11[[#This Row],[13 - Ocorrências/Ambientes Atingidos]]),0)</f>
        <v>0</v>
      </c>
      <c r="BC861" s="85" t="str">
        <f t="shared" si="435"/>
        <v/>
      </c>
      <c r="BD861" s="84">
        <f>IFERROR(FIND("Rio/córrego",consulta_completa__11[[#This Row],[13 - Ocorrências/Ambientes Atingidos]]),0)</f>
        <v>0</v>
      </c>
      <c r="BE861" s="85" t="str">
        <f t="shared" si="408"/>
        <v/>
      </c>
      <c r="BF861" s="84">
        <f>IFERROR(FIND("Lago",consulta_completa__11[[#This Row],[13 - Ocorrências/Ambientes Atingidos]]),0)</f>
        <v>0</v>
      </c>
      <c r="BG861" s="85" t="str">
        <f t="shared" si="409"/>
        <v/>
      </c>
      <c r="BH861" s="84">
        <f>IFERROR(FIND("Mar",consulta_completa__11[[#This Row],[13 - Ocorrências/Ambientes Atingidos]]),0)</f>
        <v>0</v>
      </c>
      <c r="BI861" s="85" t="str">
        <f t="shared" si="410"/>
        <v/>
      </c>
      <c r="BJ861" s="84">
        <f>IFERROR(FIND("Praia",consulta_completa__11[[#This Row],[13 - Ocorrências/Ambientes Atingidos]]),0)</f>
        <v>0</v>
      </c>
      <c r="BK861" s="85" t="str">
        <f t="shared" si="411"/>
        <v/>
      </c>
      <c r="BL861" s="84">
        <f>IFERROR(FIND("Solo",consulta_completa__11[[#This Row],[13 - Ocorrências/Ambientes Atingidos]]),0)</f>
        <v>0</v>
      </c>
      <c r="BM861" s="85" t="str">
        <f t="shared" si="412"/>
        <v/>
      </c>
      <c r="BN861" s="84">
        <f>IFERROR(FIND("Águas subterrâneas",consulta_completa__11[[#This Row],[13 - Ocorrências/Ambientes Atingidos]]),0)</f>
        <v>0</v>
      </c>
      <c r="BO861" s="85" t="str">
        <f t="shared" si="413"/>
        <v/>
      </c>
      <c r="BP861" s="84">
        <f>IFERROR(FIND("Atmosfera",consulta_completa__11[[#This Row],[13 - Ocorrências/Ambientes Atingidos]]),0)</f>
        <v>0</v>
      </c>
      <c r="BQ861" s="85" t="str">
        <f t="shared" si="414"/>
        <v/>
      </c>
      <c r="BR861" s="84">
        <f>IFERROR(FIND("Flora",consulta_completa__11[[#This Row],[13 - Ocorrências/Ambientes Atingidos]]),0)</f>
        <v>0</v>
      </c>
      <c r="BS861" s="85" t="str">
        <f t="shared" si="415"/>
        <v/>
      </c>
      <c r="BT861" s="84">
        <f>IFERROR(FIND("Fauna",consulta_completa__11[[#This Row],[13 - Ocorrências/Ambientes Atingidos]]),0)</f>
        <v>0</v>
      </c>
      <c r="BU861" s="85" t="str">
        <f t="shared" si="416"/>
        <v/>
      </c>
      <c r="BV861" s="84">
        <f>IFERROR(FIND("UC federal",consulta_completa__11[[#This Row],[13 - Ocorrências/Ambientes Atingidos]]),0)</f>
        <v>0</v>
      </c>
      <c r="BW861" s="85" t="str">
        <f t="shared" si="417"/>
        <v/>
      </c>
      <c r="BX861" s="84">
        <f>IFERROR(FIND("UC estadual/municipal",consulta_completa__11[[#This Row],[13 - Ocorrências/Ambientes Atingidos]]),0)</f>
        <v>0</v>
      </c>
      <c r="BY861" s="85" t="str">
        <f t="shared" si="418"/>
        <v/>
      </c>
      <c r="BZ861" s="84">
        <f>IFERROR(FIND("Outro(s)",consulta_completa__11[[#This Row],[13 - Ocorrências/Ambientes Atingidos]]),0)</f>
        <v>0</v>
      </c>
      <c r="CA861" s="85" t="str">
        <f t="shared" si="419"/>
        <v/>
      </c>
      <c r="CB861" s="84">
        <f>IFERROR(FIND("Sem dano",consulta_completa__11[[#This Row],[13 - Ocorrências/Ambientes Atingidos]]),0)</f>
        <v>0</v>
      </c>
      <c r="CC861" s="85" t="str">
        <f t="shared" si="420"/>
        <v/>
      </c>
      <c r="CD861" s="84" t="e">
        <f>IF(consulta_completa__11[[#This Row],[13 - Ocorrências/Ambientes Atingidos]]="","X","")</f>
        <v>#VALUE!</v>
      </c>
      <c r="CE861" s="86">
        <f>IFERROR(FIND("IBAMA",consulta_completa__11[[#This Row],[14 - Inst. Atuando no Local]]),0)</f>
        <v>0</v>
      </c>
      <c r="CF861" s="86" t="str">
        <f t="shared" si="421"/>
        <v/>
      </c>
      <c r="CG861" s="86">
        <f>IFERROR(FIND("OEMA",consulta_completa__11[[#This Row],[14 - Inst. Atuando no Local]]),0)</f>
        <v>0</v>
      </c>
      <c r="CH861" s="86" t="str">
        <f t="shared" si="422"/>
        <v/>
      </c>
      <c r="CI861" s="86">
        <f>IFERROR(FIND("DEFESA CIVIL",consulta_completa__11[[#This Row],[14 - Inst. Atuando no Local]]),0)</f>
        <v>0</v>
      </c>
      <c r="CJ861" s="86" t="str">
        <f t="shared" si="423"/>
        <v/>
      </c>
      <c r="CK861" s="86">
        <f>IFERROR(FIND("CORPO DE BOMBEIROS",consulta_completa__11[[#This Row],[14 - Inst. Atuando no Local]]),0)</f>
        <v>0</v>
      </c>
      <c r="CL861" s="86" t="str">
        <f t="shared" si="424"/>
        <v/>
      </c>
      <c r="CM861" s="86">
        <f>IFERROR(FIND("POLÍCIA RODOVIÁRIA",consulta_completa__11[[#This Row],[14 - Inst. Atuando no Local]]),0)</f>
        <v>0</v>
      </c>
      <c r="CN861" s="86" t="str">
        <f t="shared" si="425"/>
        <v/>
      </c>
      <c r="CO861" s="86">
        <f>IFERROR(FIND("POLÍCIA MILITAR",consulta_completa__11[[#This Row],[14 - Inst. Atuando no Local]]),0)</f>
        <v>0</v>
      </c>
      <c r="CP861" s="86" t="str">
        <f t="shared" si="426"/>
        <v/>
      </c>
      <c r="CQ861" s="86">
        <f>IFERROR(FIND("POLÍCIA CIVIL",consulta_completa__11[[#This Row],[14 - Inst. Atuando no Local]]),0)</f>
        <v>0</v>
      </c>
      <c r="CR861" s="86" t="str">
        <f t="shared" si="427"/>
        <v/>
      </c>
      <c r="CS861" s="86">
        <f>IFERROR(FIND("MARINHA DO BRASIL",consulta_completa__11[[#This Row],[14 - Inst. Atuando no Local]]),0)</f>
        <v>0</v>
      </c>
      <c r="CT861" s="86" t="str">
        <f t="shared" si="428"/>
        <v/>
      </c>
      <c r="CU861" s="86">
        <f>IFERROR(FIND("EMPRESA ESPECIALIZADA EM ATENDIMENTO",consulta_completa__11[[#This Row],[14 - Inst. Atuando no Local]]),0)</f>
        <v>0</v>
      </c>
      <c r="CV861" s="86" t="str">
        <f t="shared" si="429"/>
        <v/>
      </c>
      <c r="CW861" s="86">
        <f>IFERROR(FIND("IBAMA",consulta_completa__11[[#This Row],[14 - Inst. Atuando no Local]]),0)</f>
        <v>0</v>
      </c>
      <c r="CX861" s="86" t="str">
        <f t="shared" si="430"/>
        <v/>
      </c>
      <c r="CY861" s="86" t="e">
        <f>IF(consulta_completa__11[[#This Row],[14 - Inst. Atuando no Local]]="","X","")</f>
        <v>#VALUE!</v>
      </c>
      <c r="CZ861" s="86">
        <f>IFERROR(FIND("OUTRA (S)",consulta_completa__11[[#This Row],[14 - Inst. Atuando no Local]]),0)</f>
        <v>0</v>
      </c>
      <c r="DA861" s="86" t="str">
        <f t="shared" si="431"/>
        <v/>
      </c>
      <c r="DB861" s="37" t="str">
        <f t="shared" si="432"/>
        <v>Sim</v>
      </c>
      <c r="DC861" s="37" t="str">
        <f t="shared" si="433"/>
        <v>Não</v>
      </c>
      <c r="DD861" s="37" t="str">
        <f t="shared" si="434"/>
        <v>Sim</v>
      </c>
      <c r="DE861" s="89" t="str">
        <f t="shared" si="437"/>
        <v>Sem informação</v>
      </c>
    </row>
    <row r="862" spans="50:109">
      <c r="AX862" s="84">
        <f>IFERROR(FIND("Óbitos/feridos",consulta_completa__11[[#This Row],[13 - Ocorrências/Ambientes Atingidos]]),0)</f>
        <v>0</v>
      </c>
      <c r="AY862" s="85" t="str">
        <f t="shared" si="406"/>
        <v/>
      </c>
      <c r="AZ862" s="84">
        <f>IFERROR(FIND("População afetada/evacuada",consulta_completa__11[[#This Row],[13 - Ocorrências/Ambientes Atingidos]]),0)</f>
        <v>0</v>
      </c>
      <c r="BA862" s="84" t="str">
        <f t="shared" si="407"/>
        <v/>
      </c>
      <c r="BB862" s="84">
        <f>IFERROR(FIND("Suspensão de abastecimento de água",consulta_completa__11[[#This Row],[13 - Ocorrências/Ambientes Atingidos]]),0)</f>
        <v>0</v>
      </c>
      <c r="BC862" s="85" t="str">
        <f t="shared" si="435"/>
        <v/>
      </c>
      <c r="BD862" s="84">
        <f>IFERROR(FIND("Rio/córrego",consulta_completa__11[[#This Row],[13 - Ocorrências/Ambientes Atingidos]]),0)</f>
        <v>0</v>
      </c>
      <c r="BE862" s="85" t="str">
        <f t="shared" si="408"/>
        <v/>
      </c>
      <c r="BF862" s="84">
        <f>IFERROR(FIND("Lago",consulta_completa__11[[#This Row],[13 - Ocorrências/Ambientes Atingidos]]),0)</f>
        <v>0</v>
      </c>
      <c r="BG862" s="85" t="str">
        <f t="shared" si="409"/>
        <v/>
      </c>
      <c r="BH862" s="84">
        <f>IFERROR(FIND("Mar",consulta_completa__11[[#This Row],[13 - Ocorrências/Ambientes Atingidos]]),0)</f>
        <v>0</v>
      </c>
      <c r="BI862" s="85" t="str">
        <f t="shared" si="410"/>
        <v/>
      </c>
      <c r="BJ862" s="84">
        <f>IFERROR(FIND("Praia",consulta_completa__11[[#This Row],[13 - Ocorrências/Ambientes Atingidos]]),0)</f>
        <v>0</v>
      </c>
      <c r="BK862" s="85" t="str">
        <f t="shared" si="411"/>
        <v/>
      </c>
      <c r="BL862" s="84">
        <f>IFERROR(FIND("Solo",consulta_completa__11[[#This Row],[13 - Ocorrências/Ambientes Atingidos]]),0)</f>
        <v>0</v>
      </c>
      <c r="BM862" s="85" t="str">
        <f t="shared" si="412"/>
        <v/>
      </c>
      <c r="BN862" s="84">
        <f>IFERROR(FIND("Águas subterrâneas",consulta_completa__11[[#This Row],[13 - Ocorrências/Ambientes Atingidos]]),0)</f>
        <v>0</v>
      </c>
      <c r="BO862" s="85" t="str">
        <f t="shared" si="413"/>
        <v/>
      </c>
      <c r="BP862" s="84">
        <f>IFERROR(FIND("Atmosfera",consulta_completa__11[[#This Row],[13 - Ocorrências/Ambientes Atingidos]]),0)</f>
        <v>0</v>
      </c>
      <c r="BQ862" s="85" t="str">
        <f t="shared" si="414"/>
        <v/>
      </c>
      <c r="BR862" s="84">
        <f>IFERROR(FIND("Flora",consulta_completa__11[[#This Row],[13 - Ocorrências/Ambientes Atingidos]]),0)</f>
        <v>0</v>
      </c>
      <c r="BS862" s="85" t="str">
        <f t="shared" si="415"/>
        <v/>
      </c>
      <c r="BT862" s="84">
        <f>IFERROR(FIND("Fauna",consulta_completa__11[[#This Row],[13 - Ocorrências/Ambientes Atingidos]]),0)</f>
        <v>0</v>
      </c>
      <c r="BU862" s="85" t="str">
        <f t="shared" si="416"/>
        <v/>
      </c>
      <c r="BV862" s="84">
        <f>IFERROR(FIND("UC federal",consulta_completa__11[[#This Row],[13 - Ocorrências/Ambientes Atingidos]]),0)</f>
        <v>0</v>
      </c>
      <c r="BW862" s="85" t="str">
        <f t="shared" si="417"/>
        <v/>
      </c>
      <c r="BX862" s="84">
        <f>IFERROR(FIND("UC estadual/municipal",consulta_completa__11[[#This Row],[13 - Ocorrências/Ambientes Atingidos]]),0)</f>
        <v>0</v>
      </c>
      <c r="BY862" s="85" t="str">
        <f t="shared" si="418"/>
        <v/>
      </c>
      <c r="BZ862" s="84">
        <f>IFERROR(FIND("Outro(s)",consulta_completa__11[[#This Row],[13 - Ocorrências/Ambientes Atingidos]]),0)</f>
        <v>0</v>
      </c>
      <c r="CA862" s="85" t="str">
        <f t="shared" si="419"/>
        <v/>
      </c>
      <c r="CB862" s="84">
        <f>IFERROR(FIND("Sem dano",consulta_completa__11[[#This Row],[13 - Ocorrências/Ambientes Atingidos]]),0)</f>
        <v>0</v>
      </c>
      <c r="CC862" s="85" t="str">
        <f t="shared" si="420"/>
        <v/>
      </c>
      <c r="CD862" s="84" t="e">
        <f>IF(consulta_completa__11[[#This Row],[13 - Ocorrências/Ambientes Atingidos]]="","X","")</f>
        <v>#VALUE!</v>
      </c>
      <c r="CE862" s="86">
        <f>IFERROR(FIND("IBAMA",consulta_completa__11[[#This Row],[14 - Inst. Atuando no Local]]),0)</f>
        <v>0</v>
      </c>
      <c r="CF862" s="86" t="str">
        <f t="shared" si="421"/>
        <v/>
      </c>
      <c r="CG862" s="86">
        <f>IFERROR(FIND("OEMA",consulta_completa__11[[#This Row],[14 - Inst. Atuando no Local]]),0)</f>
        <v>0</v>
      </c>
      <c r="CH862" s="86" t="str">
        <f t="shared" si="422"/>
        <v/>
      </c>
      <c r="CI862" s="86">
        <f>IFERROR(FIND("DEFESA CIVIL",consulta_completa__11[[#This Row],[14 - Inst. Atuando no Local]]),0)</f>
        <v>0</v>
      </c>
      <c r="CJ862" s="86" t="str">
        <f t="shared" si="423"/>
        <v/>
      </c>
      <c r="CK862" s="86">
        <f>IFERROR(FIND("CORPO DE BOMBEIROS",consulta_completa__11[[#This Row],[14 - Inst. Atuando no Local]]),0)</f>
        <v>0</v>
      </c>
      <c r="CL862" s="86" t="str">
        <f t="shared" si="424"/>
        <v/>
      </c>
      <c r="CM862" s="86">
        <f>IFERROR(FIND("POLÍCIA RODOVIÁRIA",consulta_completa__11[[#This Row],[14 - Inst. Atuando no Local]]),0)</f>
        <v>0</v>
      </c>
      <c r="CN862" s="86" t="str">
        <f t="shared" si="425"/>
        <v/>
      </c>
      <c r="CO862" s="86">
        <f>IFERROR(FIND("POLÍCIA MILITAR",consulta_completa__11[[#This Row],[14 - Inst. Atuando no Local]]),0)</f>
        <v>0</v>
      </c>
      <c r="CP862" s="86" t="str">
        <f t="shared" si="426"/>
        <v/>
      </c>
      <c r="CQ862" s="86">
        <f>IFERROR(FIND("POLÍCIA CIVIL",consulta_completa__11[[#This Row],[14 - Inst. Atuando no Local]]),0)</f>
        <v>0</v>
      </c>
      <c r="CR862" s="86" t="str">
        <f t="shared" si="427"/>
        <v/>
      </c>
      <c r="CS862" s="86">
        <f>IFERROR(FIND("MARINHA DO BRASIL",consulta_completa__11[[#This Row],[14 - Inst. Atuando no Local]]),0)</f>
        <v>0</v>
      </c>
      <c r="CT862" s="86" t="str">
        <f t="shared" si="428"/>
        <v/>
      </c>
      <c r="CU862" s="86">
        <f>IFERROR(FIND("EMPRESA ESPECIALIZADA EM ATENDIMENTO",consulta_completa__11[[#This Row],[14 - Inst. Atuando no Local]]),0)</f>
        <v>0</v>
      </c>
      <c r="CV862" s="86" t="str">
        <f t="shared" si="429"/>
        <v/>
      </c>
      <c r="CW862" s="86">
        <f>IFERROR(FIND("IBAMA",consulta_completa__11[[#This Row],[14 - Inst. Atuando no Local]]),0)</f>
        <v>0</v>
      </c>
      <c r="CX862" s="86" t="str">
        <f t="shared" si="430"/>
        <v/>
      </c>
      <c r="CY862" s="86" t="e">
        <f>IF(consulta_completa__11[[#This Row],[14 - Inst. Atuando no Local]]="","X","")</f>
        <v>#VALUE!</v>
      </c>
      <c r="CZ862" s="86">
        <f>IFERROR(FIND("OUTRA (S)",consulta_completa__11[[#This Row],[14 - Inst. Atuando no Local]]),0)</f>
        <v>0</v>
      </c>
      <c r="DA862" s="86" t="str">
        <f t="shared" si="431"/>
        <v/>
      </c>
      <c r="DB862" s="37" t="str">
        <f t="shared" si="432"/>
        <v>Sim</v>
      </c>
      <c r="DC862" s="37" t="str">
        <f t="shared" si="433"/>
        <v>Não</v>
      </c>
      <c r="DD862" s="37" t="str">
        <f t="shared" si="434"/>
        <v>Sim</v>
      </c>
      <c r="DE862" s="89" t="str">
        <f t="shared" si="437"/>
        <v>Sem informação</v>
      </c>
    </row>
    <row r="863" spans="50:109">
      <c r="AX863" s="84">
        <f>IFERROR(FIND("Óbitos/feridos",consulta_completa__11[[#This Row],[13 - Ocorrências/Ambientes Atingidos]]),0)</f>
        <v>0</v>
      </c>
      <c r="AY863" s="85" t="str">
        <f t="shared" si="406"/>
        <v/>
      </c>
      <c r="AZ863" s="84">
        <f>IFERROR(FIND("População afetada/evacuada",consulta_completa__11[[#This Row],[13 - Ocorrências/Ambientes Atingidos]]),0)</f>
        <v>0</v>
      </c>
      <c r="BA863" s="84" t="str">
        <f t="shared" si="407"/>
        <v/>
      </c>
      <c r="BB863" s="84">
        <f>IFERROR(FIND("Suspensão de abastecimento de água",consulta_completa__11[[#This Row],[13 - Ocorrências/Ambientes Atingidos]]),0)</f>
        <v>0</v>
      </c>
      <c r="BC863" s="85" t="str">
        <f t="shared" si="435"/>
        <v/>
      </c>
      <c r="BD863" s="84">
        <f>IFERROR(FIND("Rio/córrego",consulta_completa__11[[#This Row],[13 - Ocorrências/Ambientes Atingidos]]),0)</f>
        <v>0</v>
      </c>
      <c r="BE863" s="85" t="str">
        <f t="shared" si="408"/>
        <v/>
      </c>
      <c r="BF863" s="84">
        <f>IFERROR(FIND("Lago",consulta_completa__11[[#This Row],[13 - Ocorrências/Ambientes Atingidos]]),0)</f>
        <v>0</v>
      </c>
      <c r="BG863" s="85" t="str">
        <f t="shared" si="409"/>
        <v/>
      </c>
      <c r="BH863" s="84">
        <f>IFERROR(FIND("Mar",consulta_completa__11[[#This Row],[13 - Ocorrências/Ambientes Atingidos]]),0)</f>
        <v>0</v>
      </c>
      <c r="BI863" s="85" t="str">
        <f t="shared" si="410"/>
        <v/>
      </c>
      <c r="BJ863" s="84">
        <f>IFERROR(FIND("Praia",consulta_completa__11[[#This Row],[13 - Ocorrências/Ambientes Atingidos]]),0)</f>
        <v>0</v>
      </c>
      <c r="BK863" s="85" t="str">
        <f t="shared" si="411"/>
        <v/>
      </c>
      <c r="BL863" s="84">
        <f>IFERROR(FIND("Solo",consulta_completa__11[[#This Row],[13 - Ocorrências/Ambientes Atingidos]]),0)</f>
        <v>0</v>
      </c>
      <c r="BM863" s="85" t="str">
        <f t="shared" si="412"/>
        <v/>
      </c>
      <c r="BN863" s="84">
        <f>IFERROR(FIND("Águas subterrâneas",consulta_completa__11[[#This Row],[13 - Ocorrências/Ambientes Atingidos]]),0)</f>
        <v>0</v>
      </c>
      <c r="BO863" s="85" t="str">
        <f t="shared" si="413"/>
        <v/>
      </c>
      <c r="BP863" s="84">
        <f>IFERROR(FIND("Atmosfera",consulta_completa__11[[#This Row],[13 - Ocorrências/Ambientes Atingidos]]),0)</f>
        <v>0</v>
      </c>
      <c r="BQ863" s="85" t="str">
        <f t="shared" si="414"/>
        <v/>
      </c>
      <c r="BR863" s="84">
        <f>IFERROR(FIND("Flora",consulta_completa__11[[#This Row],[13 - Ocorrências/Ambientes Atingidos]]),0)</f>
        <v>0</v>
      </c>
      <c r="BS863" s="85" t="str">
        <f t="shared" si="415"/>
        <v/>
      </c>
      <c r="BT863" s="84">
        <f>IFERROR(FIND("Fauna",consulta_completa__11[[#This Row],[13 - Ocorrências/Ambientes Atingidos]]),0)</f>
        <v>0</v>
      </c>
      <c r="BU863" s="85" t="str">
        <f t="shared" si="416"/>
        <v/>
      </c>
      <c r="BV863" s="84">
        <f>IFERROR(FIND("UC federal",consulta_completa__11[[#This Row],[13 - Ocorrências/Ambientes Atingidos]]),0)</f>
        <v>0</v>
      </c>
      <c r="BW863" s="85" t="str">
        <f t="shared" si="417"/>
        <v/>
      </c>
      <c r="BX863" s="84">
        <f>IFERROR(FIND("UC estadual/municipal",consulta_completa__11[[#This Row],[13 - Ocorrências/Ambientes Atingidos]]),0)</f>
        <v>0</v>
      </c>
      <c r="BY863" s="85" t="str">
        <f t="shared" si="418"/>
        <v/>
      </c>
      <c r="BZ863" s="84">
        <f>IFERROR(FIND("Outro(s)",consulta_completa__11[[#This Row],[13 - Ocorrências/Ambientes Atingidos]]),0)</f>
        <v>0</v>
      </c>
      <c r="CA863" s="85" t="str">
        <f t="shared" si="419"/>
        <v/>
      </c>
      <c r="CB863" s="84">
        <f>IFERROR(FIND("Sem dano",consulta_completa__11[[#This Row],[13 - Ocorrências/Ambientes Atingidos]]),0)</f>
        <v>0</v>
      </c>
      <c r="CC863" s="85" t="str">
        <f t="shared" si="420"/>
        <v/>
      </c>
      <c r="CD863" s="84" t="e">
        <f>IF(consulta_completa__11[[#This Row],[13 - Ocorrências/Ambientes Atingidos]]="","X","")</f>
        <v>#VALUE!</v>
      </c>
      <c r="CE863" s="86">
        <f>IFERROR(FIND("IBAMA",consulta_completa__11[[#This Row],[14 - Inst. Atuando no Local]]),0)</f>
        <v>0</v>
      </c>
      <c r="CF863" s="86" t="str">
        <f t="shared" si="421"/>
        <v/>
      </c>
      <c r="CG863" s="86">
        <f>IFERROR(FIND("OEMA",consulta_completa__11[[#This Row],[14 - Inst. Atuando no Local]]),0)</f>
        <v>0</v>
      </c>
      <c r="CH863" s="86" t="str">
        <f t="shared" si="422"/>
        <v/>
      </c>
      <c r="CI863" s="86">
        <f>IFERROR(FIND("DEFESA CIVIL",consulta_completa__11[[#This Row],[14 - Inst. Atuando no Local]]),0)</f>
        <v>0</v>
      </c>
      <c r="CJ863" s="86" t="str">
        <f t="shared" si="423"/>
        <v/>
      </c>
      <c r="CK863" s="86">
        <f>IFERROR(FIND("CORPO DE BOMBEIROS",consulta_completa__11[[#This Row],[14 - Inst. Atuando no Local]]),0)</f>
        <v>0</v>
      </c>
      <c r="CL863" s="86" t="str">
        <f t="shared" si="424"/>
        <v/>
      </c>
      <c r="CM863" s="86">
        <f>IFERROR(FIND("POLÍCIA RODOVIÁRIA",consulta_completa__11[[#This Row],[14 - Inst. Atuando no Local]]),0)</f>
        <v>0</v>
      </c>
      <c r="CN863" s="86" t="str">
        <f t="shared" si="425"/>
        <v/>
      </c>
      <c r="CO863" s="86">
        <f>IFERROR(FIND("POLÍCIA MILITAR",consulta_completa__11[[#This Row],[14 - Inst. Atuando no Local]]),0)</f>
        <v>0</v>
      </c>
      <c r="CP863" s="86" t="str">
        <f t="shared" si="426"/>
        <v/>
      </c>
      <c r="CQ863" s="86">
        <f>IFERROR(FIND("POLÍCIA CIVIL",consulta_completa__11[[#This Row],[14 - Inst. Atuando no Local]]),0)</f>
        <v>0</v>
      </c>
      <c r="CR863" s="86" t="str">
        <f t="shared" si="427"/>
        <v/>
      </c>
      <c r="CS863" s="86">
        <f>IFERROR(FIND("MARINHA DO BRASIL",consulta_completa__11[[#This Row],[14 - Inst. Atuando no Local]]),0)</f>
        <v>0</v>
      </c>
      <c r="CT863" s="86" t="str">
        <f t="shared" si="428"/>
        <v/>
      </c>
      <c r="CU863" s="86">
        <f>IFERROR(FIND("EMPRESA ESPECIALIZADA EM ATENDIMENTO",consulta_completa__11[[#This Row],[14 - Inst. Atuando no Local]]),0)</f>
        <v>0</v>
      </c>
      <c r="CV863" s="86" t="str">
        <f t="shared" si="429"/>
        <v/>
      </c>
      <c r="CW863" s="86">
        <f>IFERROR(FIND("IBAMA",consulta_completa__11[[#This Row],[14 - Inst. Atuando no Local]]),0)</f>
        <v>0</v>
      </c>
      <c r="CX863" s="86" t="str">
        <f t="shared" si="430"/>
        <v/>
      </c>
      <c r="CY863" s="86" t="e">
        <f>IF(consulta_completa__11[[#This Row],[14 - Inst. Atuando no Local]]="","X","")</f>
        <v>#VALUE!</v>
      </c>
      <c r="CZ863" s="86">
        <f>IFERROR(FIND("OUTRA (S)",consulta_completa__11[[#This Row],[14 - Inst. Atuando no Local]]),0)</f>
        <v>0</v>
      </c>
      <c r="DA863" s="86" t="str">
        <f t="shared" si="431"/>
        <v/>
      </c>
      <c r="DB863" s="37" t="str">
        <f t="shared" si="432"/>
        <v>Sim</v>
      </c>
      <c r="DC863" s="37" t="str">
        <f t="shared" si="433"/>
        <v>Não</v>
      </c>
      <c r="DD863" s="37" t="str">
        <f t="shared" si="434"/>
        <v>Sim</v>
      </c>
      <c r="DE863" s="89" t="str">
        <f t="shared" si="437"/>
        <v>Sem informação</v>
      </c>
    </row>
    <row r="864" spans="50:109">
      <c r="AX864" s="84">
        <f>IFERROR(FIND("Óbitos/feridos",consulta_completa__11[[#This Row],[13 - Ocorrências/Ambientes Atingidos]]),0)</f>
        <v>0</v>
      </c>
      <c r="AY864" s="85" t="str">
        <f t="shared" si="406"/>
        <v/>
      </c>
      <c r="AZ864" s="84">
        <f>IFERROR(FIND("População afetada/evacuada",consulta_completa__11[[#This Row],[13 - Ocorrências/Ambientes Atingidos]]),0)</f>
        <v>0</v>
      </c>
      <c r="BA864" s="84" t="str">
        <f t="shared" si="407"/>
        <v/>
      </c>
      <c r="BB864" s="84">
        <f>IFERROR(FIND("Suspensão de abastecimento de água",consulta_completa__11[[#This Row],[13 - Ocorrências/Ambientes Atingidos]]),0)</f>
        <v>0</v>
      </c>
      <c r="BC864" s="85" t="str">
        <f t="shared" si="435"/>
        <v/>
      </c>
      <c r="BD864" s="84">
        <f>IFERROR(FIND("Rio/córrego",consulta_completa__11[[#This Row],[13 - Ocorrências/Ambientes Atingidos]]),0)</f>
        <v>0</v>
      </c>
      <c r="BE864" s="85" t="str">
        <f t="shared" si="408"/>
        <v/>
      </c>
      <c r="BF864" s="84">
        <f>IFERROR(FIND("Lago",consulta_completa__11[[#This Row],[13 - Ocorrências/Ambientes Atingidos]]),0)</f>
        <v>0</v>
      </c>
      <c r="BG864" s="85" t="str">
        <f t="shared" si="409"/>
        <v/>
      </c>
      <c r="BH864" s="84">
        <f>IFERROR(FIND("Mar",consulta_completa__11[[#This Row],[13 - Ocorrências/Ambientes Atingidos]]),0)</f>
        <v>0</v>
      </c>
      <c r="BI864" s="85" t="str">
        <f t="shared" si="410"/>
        <v/>
      </c>
      <c r="BJ864" s="84">
        <f>IFERROR(FIND("Praia",consulta_completa__11[[#This Row],[13 - Ocorrências/Ambientes Atingidos]]),0)</f>
        <v>0</v>
      </c>
      <c r="BK864" s="85" t="str">
        <f t="shared" si="411"/>
        <v/>
      </c>
      <c r="BL864" s="84">
        <f>IFERROR(FIND("Solo",consulta_completa__11[[#This Row],[13 - Ocorrências/Ambientes Atingidos]]),0)</f>
        <v>0</v>
      </c>
      <c r="BM864" s="85" t="str">
        <f t="shared" si="412"/>
        <v/>
      </c>
      <c r="BN864" s="84">
        <f>IFERROR(FIND("Águas subterrâneas",consulta_completa__11[[#This Row],[13 - Ocorrências/Ambientes Atingidos]]),0)</f>
        <v>0</v>
      </c>
      <c r="BO864" s="85" t="str">
        <f t="shared" si="413"/>
        <v/>
      </c>
      <c r="BP864" s="84">
        <f>IFERROR(FIND("Atmosfera",consulta_completa__11[[#This Row],[13 - Ocorrências/Ambientes Atingidos]]),0)</f>
        <v>0</v>
      </c>
      <c r="BQ864" s="85" t="str">
        <f t="shared" si="414"/>
        <v/>
      </c>
      <c r="BR864" s="84">
        <f>IFERROR(FIND("Flora",consulta_completa__11[[#This Row],[13 - Ocorrências/Ambientes Atingidos]]),0)</f>
        <v>0</v>
      </c>
      <c r="BS864" s="85" t="str">
        <f t="shared" si="415"/>
        <v/>
      </c>
      <c r="BT864" s="84">
        <f>IFERROR(FIND("Fauna",consulta_completa__11[[#This Row],[13 - Ocorrências/Ambientes Atingidos]]),0)</f>
        <v>0</v>
      </c>
      <c r="BU864" s="85" t="str">
        <f t="shared" si="416"/>
        <v/>
      </c>
      <c r="BV864" s="84">
        <f>IFERROR(FIND("UC federal",consulta_completa__11[[#This Row],[13 - Ocorrências/Ambientes Atingidos]]),0)</f>
        <v>0</v>
      </c>
      <c r="BW864" s="85" t="str">
        <f t="shared" si="417"/>
        <v/>
      </c>
      <c r="BX864" s="84">
        <f>IFERROR(FIND("UC estadual/municipal",consulta_completa__11[[#This Row],[13 - Ocorrências/Ambientes Atingidos]]),0)</f>
        <v>0</v>
      </c>
      <c r="BY864" s="85" t="str">
        <f t="shared" si="418"/>
        <v/>
      </c>
      <c r="BZ864" s="84">
        <f>IFERROR(FIND("Outro(s)",consulta_completa__11[[#This Row],[13 - Ocorrências/Ambientes Atingidos]]),0)</f>
        <v>0</v>
      </c>
      <c r="CA864" s="85" t="str">
        <f t="shared" si="419"/>
        <v/>
      </c>
      <c r="CB864" s="84">
        <f>IFERROR(FIND("Sem dano",consulta_completa__11[[#This Row],[13 - Ocorrências/Ambientes Atingidos]]),0)</f>
        <v>0</v>
      </c>
      <c r="CC864" s="85" t="str">
        <f t="shared" si="420"/>
        <v/>
      </c>
      <c r="CD864" s="84" t="e">
        <f>IF(consulta_completa__11[[#This Row],[13 - Ocorrências/Ambientes Atingidos]]="","X","")</f>
        <v>#VALUE!</v>
      </c>
      <c r="CE864" s="86">
        <f>IFERROR(FIND("IBAMA",consulta_completa__11[[#This Row],[14 - Inst. Atuando no Local]]),0)</f>
        <v>0</v>
      </c>
      <c r="CF864" s="86" t="str">
        <f t="shared" si="421"/>
        <v/>
      </c>
      <c r="CG864" s="86">
        <f>IFERROR(FIND("OEMA",consulta_completa__11[[#This Row],[14 - Inst. Atuando no Local]]),0)</f>
        <v>0</v>
      </c>
      <c r="CH864" s="86" t="str">
        <f t="shared" si="422"/>
        <v/>
      </c>
      <c r="CI864" s="86">
        <f>IFERROR(FIND("DEFESA CIVIL",consulta_completa__11[[#This Row],[14 - Inst. Atuando no Local]]),0)</f>
        <v>0</v>
      </c>
      <c r="CJ864" s="86" t="str">
        <f t="shared" si="423"/>
        <v/>
      </c>
      <c r="CK864" s="86">
        <f>IFERROR(FIND("CORPO DE BOMBEIROS",consulta_completa__11[[#This Row],[14 - Inst. Atuando no Local]]),0)</f>
        <v>0</v>
      </c>
      <c r="CL864" s="86" t="str">
        <f t="shared" si="424"/>
        <v/>
      </c>
      <c r="CM864" s="86">
        <f>IFERROR(FIND("POLÍCIA RODOVIÁRIA",consulta_completa__11[[#This Row],[14 - Inst. Atuando no Local]]),0)</f>
        <v>0</v>
      </c>
      <c r="CN864" s="86" t="str">
        <f t="shared" si="425"/>
        <v/>
      </c>
      <c r="CO864" s="86">
        <f>IFERROR(FIND("POLÍCIA MILITAR",consulta_completa__11[[#This Row],[14 - Inst. Atuando no Local]]),0)</f>
        <v>0</v>
      </c>
      <c r="CP864" s="86" t="str">
        <f t="shared" si="426"/>
        <v/>
      </c>
      <c r="CQ864" s="86">
        <f>IFERROR(FIND("POLÍCIA CIVIL",consulta_completa__11[[#This Row],[14 - Inst. Atuando no Local]]),0)</f>
        <v>0</v>
      </c>
      <c r="CR864" s="86" t="str">
        <f t="shared" si="427"/>
        <v/>
      </c>
      <c r="CS864" s="86">
        <f>IFERROR(FIND("MARINHA DO BRASIL",consulta_completa__11[[#This Row],[14 - Inst. Atuando no Local]]),0)</f>
        <v>0</v>
      </c>
      <c r="CT864" s="86" t="str">
        <f t="shared" si="428"/>
        <v/>
      </c>
      <c r="CU864" s="86">
        <f>IFERROR(FIND("EMPRESA ESPECIALIZADA EM ATENDIMENTO",consulta_completa__11[[#This Row],[14 - Inst. Atuando no Local]]),0)</f>
        <v>0</v>
      </c>
      <c r="CV864" s="86" t="str">
        <f t="shared" si="429"/>
        <v/>
      </c>
      <c r="CW864" s="86">
        <f>IFERROR(FIND("IBAMA",consulta_completa__11[[#This Row],[14 - Inst. Atuando no Local]]),0)</f>
        <v>0</v>
      </c>
      <c r="CX864" s="86" t="str">
        <f t="shared" si="430"/>
        <v/>
      </c>
      <c r="CY864" s="86" t="e">
        <f>IF(consulta_completa__11[[#This Row],[14 - Inst. Atuando no Local]]="","X","")</f>
        <v>#VALUE!</v>
      </c>
      <c r="CZ864" s="86">
        <f>IFERROR(FIND("OUTRA (S)",consulta_completa__11[[#This Row],[14 - Inst. Atuando no Local]]),0)</f>
        <v>0</v>
      </c>
      <c r="DA864" s="86" t="str">
        <f t="shared" si="431"/>
        <v/>
      </c>
      <c r="DB864" s="37" t="str">
        <f t="shared" si="432"/>
        <v>Sim</v>
      </c>
      <c r="DC864" s="37" t="str">
        <f t="shared" si="433"/>
        <v>Não</v>
      </c>
      <c r="DD864" s="37" t="str">
        <f t="shared" si="434"/>
        <v>Sim</v>
      </c>
      <c r="DE864" s="89" t="str">
        <f t="shared" si="437"/>
        <v>Sem informação</v>
      </c>
    </row>
    <row r="865" spans="50:109">
      <c r="AX865" s="84">
        <f>IFERROR(FIND("Óbitos/feridos",consulta_completa__11[[#This Row],[13 - Ocorrências/Ambientes Atingidos]]),0)</f>
        <v>0</v>
      </c>
      <c r="AY865" s="85" t="str">
        <f t="shared" si="406"/>
        <v/>
      </c>
      <c r="AZ865" s="84">
        <f>IFERROR(FIND("População afetada/evacuada",consulta_completa__11[[#This Row],[13 - Ocorrências/Ambientes Atingidos]]),0)</f>
        <v>0</v>
      </c>
      <c r="BA865" s="84" t="str">
        <f t="shared" si="407"/>
        <v/>
      </c>
      <c r="BB865" s="84">
        <f>IFERROR(FIND("Suspensão de abastecimento de água",consulta_completa__11[[#This Row],[13 - Ocorrências/Ambientes Atingidos]]),0)</f>
        <v>0</v>
      </c>
      <c r="BC865" s="85" t="str">
        <f t="shared" si="435"/>
        <v/>
      </c>
      <c r="BD865" s="84">
        <f>IFERROR(FIND("Rio/córrego",consulta_completa__11[[#This Row],[13 - Ocorrências/Ambientes Atingidos]]),0)</f>
        <v>0</v>
      </c>
      <c r="BE865" s="85" t="str">
        <f t="shared" si="408"/>
        <v/>
      </c>
      <c r="BF865" s="84">
        <f>IFERROR(FIND("Lago",consulta_completa__11[[#This Row],[13 - Ocorrências/Ambientes Atingidos]]),0)</f>
        <v>0</v>
      </c>
      <c r="BG865" s="85" t="str">
        <f t="shared" si="409"/>
        <v/>
      </c>
      <c r="BH865" s="84">
        <f>IFERROR(FIND("Mar",consulta_completa__11[[#This Row],[13 - Ocorrências/Ambientes Atingidos]]),0)</f>
        <v>0</v>
      </c>
      <c r="BI865" s="85" t="str">
        <f t="shared" si="410"/>
        <v/>
      </c>
      <c r="BJ865" s="84">
        <f>IFERROR(FIND("Praia",consulta_completa__11[[#This Row],[13 - Ocorrências/Ambientes Atingidos]]),0)</f>
        <v>0</v>
      </c>
      <c r="BK865" s="85" t="str">
        <f t="shared" si="411"/>
        <v/>
      </c>
      <c r="BL865" s="84">
        <f>IFERROR(FIND("Solo",consulta_completa__11[[#This Row],[13 - Ocorrências/Ambientes Atingidos]]),0)</f>
        <v>0</v>
      </c>
      <c r="BM865" s="85" t="str">
        <f t="shared" si="412"/>
        <v/>
      </c>
      <c r="BN865" s="84">
        <f>IFERROR(FIND("Águas subterrâneas",consulta_completa__11[[#This Row],[13 - Ocorrências/Ambientes Atingidos]]),0)</f>
        <v>0</v>
      </c>
      <c r="BO865" s="85" t="str">
        <f t="shared" si="413"/>
        <v/>
      </c>
      <c r="BP865" s="84">
        <f>IFERROR(FIND("Atmosfera",consulta_completa__11[[#This Row],[13 - Ocorrências/Ambientes Atingidos]]),0)</f>
        <v>0</v>
      </c>
      <c r="BQ865" s="85" t="str">
        <f t="shared" si="414"/>
        <v/>
      </c>
      <c r="BR865" s="84">
        <f>IFERROR(FIND("Flora",consulta_completa__11[[#This Row],[13 - Ocorrências/Ambientes Atingidos]]),0)</f>
        <v>0</v>
      </c>
      <c r="BS865" s="85" t="str">
        <f t="shared" si="415"/>
        <v/>
      </c>
      <c r="BT865" s="84">
        <f>IFERROR(FIND("Fauna",consulta_completa__11[[#This Row],[13 - Ocorrências/Ambientes Atingidos]]),0)</f>
        <v>0</v>
      </c>
      <c r="BU865" s="85" t="str">
        <f t="shared" si="416"/>
        <v/>
      </c>
      <c r="BV865" s="84">
        <f>IFERROR(FIND("UC federal",consulta_completa__11[[#This Row],[13 - Ocorrências/Ambientes Atingidos]]),0)</f>
        <v>0</v>
      </c>
      <c r="BW865" s="85" t="str">
        <f t="shared" si="417"/>
        <v/>
      </c>
      <c r="BX865" s="84">
        <f>IFERROR(FIND("UC estadual/municipal",consulta_completa__11[[#This Row],[13 - Ocorrências/Ambientes Atingidos]]),0)</f>
        <v>0</v>
      </c>
      <c r="BY865" s="85" t="str">
        <f t="shared" si="418"/>
        <v/>
      </c>
      <c r="BZ865" s="84">
        <f>IFERROR(FIND("Outro(s)",consulta_completa__11[[#This Row],[13 - Ocorrências/Ambientes Atingidos]]),0)</f>
        <v>0</v>
      </c>
      <c r="CA865" s="85" t="str">
        <f t="shared" si="419"/>
        <v/>
      </c>
      <c r="CB865" s="84">
        <f>IFERROR(FIND("Sem dano",consulta_completa__11[[#This Row],[13 - Ocorrências/Ambientes Atingidos]]),0)</f>
        <v>0</v>
      </c>
      <c r="CC865" s="85" t="str">
        <f t="shared" si="420"/>
        <v/>
      </c>
      <c r="CD865" s="84" t="e">
        <f>IF(consulta_completa__11[[#This Row],[13 - Ocorrências/Ambientes Atingidos]]="","X","")</f>
        <v>#VALUE!</v>
      </c>
      <c r="CE865" s="86">
        <f>IFERROR(FIND("IBAMA",consulta_completa__11[[#This Row],[14 - Inst. Atuando no Local]]),0)</f>
        <v>0</v>
      </c>
      <c r="CF865" s="86" t="str">
        <f t="shared" si="421"/>
        <v/>
      </c>
      <c r="CG865" s="86">
        <f>IFERROR(FIND("OEMA",consulta_completa__11[[#This Row],[14 - Inst. Atuando no Local]]),0)</f>
        <v>0</v>
      </c>
      <c r="CH865" s="86" t="str">
        <f t="shared" si="422"/>
        <v/>
      </c>
      <c r="CI865" s="86">
        <f>IFERROR(FIND("DEFESA CIVIL",consulta_completa__11[[#This Row],[14 - Inst. Atuando no Local]]),0)</f>
        <v>0</v>
      </c>
      <c r="CJ865" s="86" t="str">
        <f t="shared" si="423"/>
        <v/>
      </c>
      <c r="CK865" s="86">
        <f>IFERROR(FIND("CORPO DE BOMBEIROS",consulta_completa__11[[#This Row],[14 - Inst. Atuando no Local]]),0)</f>
        <v>0</v>
      </c>
      <c r="CL865" s="86" t="str">
        <f t="shared" si="424"/>
        <v/>
      </c>
      <c r="CM865" s="86">
        <f>IFERROR(FIND("POLÍCIA RODOVIÁRIA",consulta_completa__11[[#This Row],[14 - Inst. Atuando no Local]]),0)</f>
        <v>0</v>
      </c>
      <c r="CN865" s="86" t="str">
        <f t="shared" si="425"/>
        <v/>
      </c>
      <c r="CO865" s="86">
        <f>IFERROR(FIND("POLÍCIA MILITAR",consulta_completa__11[[#This Row],[14 - Inst. Atuando no Local]]),0)</f>
        <v>0</v>
      </c>
      <c r="CP865" s="86" t="str">
        <f t="shared" si="426"/>
        <v/>
      </c>
      <c r="CQ865" s="86">
        <f>IFERROR(FIND("POLÍCIA CIVIL",consulta_completa__11[[#This Row],[14 - Inst. Atuando no Local]]),0)</f>
        <v>0</v>
      </c>
      <c r="CR865" s="86" t="str">
        <f t="shared" si="427"/>
        <v/>
      </c>
      <c r="CS865" s="86">
        <f>IFERROR(FIND("MARINHA DO BRASIL",consulta_completa__11[[#This Row],[14 - Inst. Atuando no Local]]),0)</f>
        <v>0</v>
      </c>
      <c r="CT865" s="86" t="str">
        <f t="shared" si="428"/>
        <v/>
      </c>
      <c r="CU865" s="86">
        <f>IFERROR(FIND("EMPRESA ESPECIALIZADA EM ATENDIMENTO",consulta_completa__11[[#This Row],[14 - Inst. Atuando no Local]]),0)</f>
        <v>0</v>
      </c>
      <c r="CV865" s="86" t="str">
        <f t="shared" si="429"/>
        <v/>
      </c>
      <c r="CW865" s="86">
        <f>IFERROR(FIND("IBAMA",consulta_completa__11[[#This Row],[14 - Inst. Atuando no Local]]),0)</f>
        <v>0</v>
      </c>
      <c r="CX865" s="86" t="str">
        <f t="shared" si="430"/>
        <v/>
      </c>
      <c r="CY865" s="86" t="e">
        <f>IF(consulta_completa__11[[#This Row],[14 - Inst. Atuando no Local]]="","X","")</f>
        <v>#VALUE!</v>
      </c>
      <c r="CZ865" s="86">
        <f>IFERROR(FIND("OUTRA (S)",consulta_completa__11[[#This Row],[14 - Inst. Atuando no Local]]),0)</f>
        <v>0</v>
      </c>
      <c r="DA865" s="86" t="str">
        <f t="shared" si="431"/>
        <v/>
      </c>
      <c r="DB865" s="37" t="str">
        <f t="shared" si="432"/>
        <v>Sim</v>
      </c>
      <c r="DC865" s="37" t="str">
        <f t="shared" si="433"/>
        <v>Não</v>
      </c>
      <c r="DD865" s="37" t="str">
        <f t="shared" si="434"/>
        <v>Sim</v>
      </c>
      <c r="DE865" s="89" t="str">
        <f t="shared" si="437"/>
        <v>Sem informação</v>
      </c>
    </row>
    <row r="866" spans="50:109">
      <c r="AX866" s="84">
        <f>IFERROR(FIND("Óbitos/feridos",consulta_completa__11[[#This Row],[13 - Ocorrências/Ambientes Atingidos]]),0)</f>
        <v>0</v>
      </c>
      <c r="AY866" s="85" t="str">
        <f t="shared" si="406"/>
        <v/>
      </c>
      <c r="AZ866" s="84">
        <f>IFERROR(FIND("População afetada/evacuada",consulta_completa__11[[#This Row],[13 - Ocorrências/Ambientes Atingidos]]),0)</f>
        <v>0</v>
      </c>
      <c r="BA866" s="84" t="str">
        <f t="shared" si="407"/>
        <v/>
      </c>
      <c r="BB866" s="84">
        <f>IFERROR(FIND("Suspensão de abastecimento de água",consulta_completa__11[[#This Row],[13 - Ocorrências/Ambientes Atingidos]]),0)</f>
        <v>0</v>
      </c>
      <c r="BC866" s="85" t="str">
        <f t="shared" si="435"/>
        <v/>
      </c>
      <c r="BD866" s="84">
        <f>IFERROR(FIND("Rio/córrego",consulta_completa__11[[#This Row],[13 - Ocorrências/Ambientes Atingidos]]),0)</f>
        <v>0</v>
      </c>
      <c r="BE866" s="85" t="str">
        <f t="shared" si="408"/>
        <v/>
      </c>
      <c r="BF866" s="84">
        <f>IFERROR(FIND("Lago",consulta_completa__11[[#This Row],[13 - Ocorrências/Ambientes Atingidos]]),0)</f>
        <v>0</v>
      </c>
      <c r="BG866" s="85" t="str">
        <f t="shared" si="409"/>
        <v/>
      </c>
      <c r="BH866" s="84">
        <f>IFERROR(FIND("Mar",consulta_completa__11[[#This Row],[13 - Ocorrências/Ambientes Atingidos]]),0)</f>
        <v>0</v>
      </c>
      <c r="BI866" s="85" t="str">
        <f t="shared" si="410"/>
        <v/>
      </c>
      <c r="BJ866" s="84">
        <f>IFERROR(FIND("Praia",consulta_completa__11[[#This Row],[13 - Ocorrências/Ambientes Atingidos]]),0)</f>
        <v>0</v>
      </c>
      <c r="BK866" s="85" t="str">
        <f t="shared" si="411"/>
        <v/>
      </c>
      <c r="BL866" s="84">
        <f>IFERROR(FIND("Solo",consulta_completa__11[[#This Row],[13 - Ocorrências/Ambientes Atingidos]]),0)</f>
        <v>0</v>
      </c>
      <c r="BM866" s="85" t="str">
        <f t="shared" si="412"/>
        <v/>
      </c>
      <c r="BN866" s="84">
        <f>IFERROR(FIND("Águas subterrâneas",consulta_completa__11[[#This Row],[13 - Ocorrências/Ambientes Atingidos]]),0)</f>
        <v>0</v>
      </c>
      <c r="BO866" s="85" t="str">
        <f t="shared" si="413"/>
        <v/>
      </c>
      <c r="BP866" s="84">
        <f>IFERROR(FIND("Atmosfera",consulta_completa__11[[#This Row],[13 - Ocorrências/Ambientes Atingidos]]),0)</f>
        <v>0</v>
      </c>
      <c r="BQ866" s="85" t="str">
        <f t="shared" si="414"/>
        <v/>
      </c>
      <c r="BR866" s="84">
        <f>IFERROR(FIND("Flora",consulta_completa__11[[#This Row],[13 - Ocorrências/Ambientes Atingidos]]),0)</f>
        <v>0</v>
      </c>
      <c r="BS866" s="85" t="str">
        <f t="shared" si="415"/>
        <v/>
      </c>
      <c r="BT866" s="84">
        <f>IFERROR(FIND("Fauna",consulta_completa__11[[#This Row],[13 - Ocorrências/Ambientes Atingidos]]),0)</f>
        <v>0</v>
      </c>
      <c r="BU866" s="85" t="str">
        <f t="shared" si="416"/>
        <v/>
      </c>
      <c r="BV866" s="84">
        <f>IFERROR(FIND("UC federal",consulta_completa__11[[#This Row],[13 - Ocorrências/Ambientes Atingidos]]),0)</f>
        <v>0</v>
      </c>
      <c r="BW866" s="85" t="str">
        <f t="shared" si="417"/>
        <v/>
      </c>
      <c r="BX866" s="84">
        <f>IFERROR(FIND("UC estadual/municipal",consulta_completa__11[[#This Row],[13 - Ocorrências/Ambientes Atingidos]]),0)</f>
        <v>0</v>
      </c>
      <c r="BY866" s="85" t="str">
        <f t="shared" si="418"/>
        <v/>
      </c>
      <c r="BZ866" s="84">
        <f>IFERROR(FIND("Outro(s)",consulta_completa__11[[#This Row],[13 - Ocorrências/Ambientes Atingidos]]),0)</f>
        <v>0</v>
      </c>
      <c r="CA866" s="85" t="str">
        <f t="shared" si="419"/>
        <v/>
      </c>
      <c r="CB866" s="84">
        <f>IFERROR(FIND("Sem dano",consulta_completa__11[[#This Row],[13 - Ocorrências/Ambientes Atingidos]]),0)</f>
        <v>0</v>
      </c>
      <c r="CC866" s="85" t="str">
        <f t="shared" si="420"/>
        <v/>
      </c>
      <c r="CD866" s="84" t="e">
        <f>IF(consulta_completa__11[[#This Row],[13 - Ocorrências/Ambientes Atingidos]]="","X","")</f>
        <v>#VALUE!</v>
      </c>
      <c r="CE866" s="86">
        <f>IFERROR(FIND("IBAMA",consulta_completa__11[[#This Row],[14 - Inst. Atuando no Local]]),0)</f>
        <v>0</v>
      </c>
      <c r="CF866" s="86" t="str">
        <f t="shared" si="421"/>
        <v/>
      </c>
      <c r="CG866" s="86">
        <f>IFERROR(FIND("OEMA",consulta_completa__11[[#This Row],[14 - Inst. Atuando no Local]]),0)</f>
        <v>0</v>
      </c>
      <c r="CH866" s="86" t="str">
        <f t="shared" si="422"/>
        <v/>
      </c>
      <c r="CI866" s="86">
        <f>IFERROR(FIND("DEFESA CIVIL",consulta_completa__11[[#This Row],[14 - Inst. Atuando no Local]]),0)</f>
        <v>0</v>
      </c>
      <c r="CJ866" s="86" t="str">
        <f t="shared" si="423"/>
        <v/>
      </c>
      <c r="CK866" s="86">
        <f>IFERROR(FIND("CORPO DE BOMBEIROS",consulta_completa__11[[#This Row],[14 - Inst. Atuando no Local]]),0)</f>
        <v>0</v>
      </c>
      <c r="CL866" s="86" t="str">
        <f t="shared" si="424"/>
        <v/>
      </c>
      <c r="CM866" s="86">
        <f>IFERROR(FIND("POLÍCIA RODOVIÁRIA",consulta_completa__11[[#This Row],[14 - Inst. Atuando no Local]]),0)</f>
        <v>0</v>
      </c>
      <c r="CN866" s="86" t="str">
        <f t="shared" si="425"/>
        <v/>
      </c>
      <c r="CO866" s="86">
        <f>IFERROR(FIND("POLÍCIA MILITAR",consulta_completa__11[[#This Row],[14 - Inst. Atuando no Local]]),0)</f>
        <v>0</v>
      </c>
      <c r="CP866" s="86" t="str">
        <f t="shared" si="426"/>
        <v/>
      </c>
      <c r="CQ866" s="86">
        <f>IFERROR(FIND("POLÍCIA CIVIL",consulta_completa__11[[#This Row],[14 - Inst. Atuando no Local]]),0)</f>
        <v>0</v>
      </c>
      <c r="CR866" s="86" t="str">
        <f t="shared" si="427"/>
        <v/>
      </c>
      <c r="CS866" s="86">
        <f>IFERROR(FIND("MARINHA DO BRASIL",consulta_completa__11[[#This Row],[14 - Inst. Atuando no Local]]),0)</f>
        <v>0</v>
      </c>
      <c r="CT866" s="86" t="str">
        <f t="shared" si="428"/>
        <v/>
      </c>
      <c r="CU866" s="86">
        <f>IFERROR(FIND("EMPRESA ESPECIALIZADA EM ATENDIMENTO",consulta_completa__11[[#This Row],[14 - Inst. Atuando no Local]]),0)</f>
        <v>0</v>
      </c>
      <c r="CV866" s="86" t="str">
        <f t="shared" si="429"/>
        <v/>
      </c>
      <c r="CW866" s="86">
        <f>IFERROR(FIND("IBAMA",consulta_completa__11[[#This Row],[14 - Inst. Atuando no Local]]),0)</f>
        <v>0</v>
      </c>
      <c r="CX866" s="86" t="str">
        <f t="shared" si="430"/>
        <v/>
      </c>
      <c r="CY866" s="86" t="e">
        <f>IF(consulta_completa__11[[#This Row],[14 - Inst. Atuando no Local]]="","X","")</f>
        <v>#VALUE!</v>
      </c>
      <c r="CZ866" s="86">
        <f>IFERROR(FIND("OUTRA (S)",consulta_completa__11[[#This Row],[14 - Inst. Atuando no Local]]),0)</f>
        <v>0</v>
      </c>
      <c r="DA866" s="86" t="str">
        <f t="shared" si="431"/>
        <v/>
      </c>
      <c r="DB866" s="37" t="str">
        <f t="shared" si="432"/>
        <v>Sim</v>
      </c>
      <c r="DC866" s="37" t="str">
        <f t="shared" si="433"/>
        <v>Não</v>
      </c>
      <c r="DD866" s="37" t="str">
        <f t="shared" si="434"/>
        <v>Sim</v>
      </c>
      <c r="DE866" s="89" t="str">
        <f t="shared" si="437"/>
        <v>Sem informação</v>
      </c>
    </row>
    <row r="867" spans="50:109">
      <c r="AX867" s="84">
        <f>IFERROR(FIND("Óbitos/feridos",consulta_completa__11[[#This Row],[13 - Ocorrências/Ambientes Atingidos]]),0)</f>
        <v>0</v>
      </c>
      <c r="AY867" s="85" t="str">
        <f t="shared" si="406"/>
        <v/>
      </c>
      <c r="AZ867" s="84">
        <f>IFERROR(FIND("População afetada/evacuada",consulta_completa__11[[#This Row],[13 - Ocorrências/Ambientes Atingidos]]),0)</f>
        <v>0</v>
      </c>
      <c r="BA867" s="84" t="str">
        <f t="shared" si="407"/>
        <v/>
      </c>
      <c r="BB867" s="84">
        <f>IFERROR(FIND("Suspensão de abastecimento de água",consulta_completa__11[[#This Row],[13 - Ocorrências/Ambientes Atingidos]]),0)</f>
        <v>0</v>
      </c>
      <c r="BC867" s="85" t="str">
        <f t="shared" si="435"/>
        <v/>
      </c>
      <c r="BD867" s="84">
        <f>IFERROR(FIND("Rio/córrego",consulta_completa__11[[#This Row],[13 - Ocorrências/Ambientes Atingidos]]),0)</f>
        <v>0</v>
      </c>
      <c r="BE867" s="85" t="str">
        <f t="shared" si="408"/>
        <v/>
      </c>
      <c r="BF867" s="84">
        <f>IFERROR(FIND("Lago",consulta_completa__11[[#This Row],[13 - Ocorrências/Ambientes Atingidos]]),0)</f>
        <v>0</v>
      </c>
      <c r="BG867" s="85" t="str">
        <f t="shared" si="409"/>
        <v/>
      </c>
      <c r="BH867" s="84">
        <f>IFERROR(FIND("Mar",consulta_completa__11[[#This Row],[13 - Ocorrências/Ambientes Atingidos]]),0)</f>
        <v>0</v>
      </c>
      <c r="BI867" s="85" t="str">
        <f t="shared" si="410"/>
        <v/>
      </c>
      <c r="BJ867" s="84">
        <f>IFERROR(FIND("Praia",consulta_completa__11[[#This Row],[13 - Ocorrências/Ambientes Atingidos]]),0)</f>
        <v>0</v>
      </c>
      <c r="BK867" s="85" t="str">
        <f t="shared" si="411"/>
        <v/>
      </c>
      <c r="BL867" s="84">
        <f>IFERROR(FIND("Solo",consulta_completa__11[[#This Row],[13 - Ocorrências/Ambientes Atingidos]]),0)</f>
        <v>0</v>
      </c>
      <c r="BM867" s="85" t="str">
        <f t="shared" si="412"/>
        <v/>
      </c>
      <c r="BN867" s="84">
        <f>IFERROR(FIND("Águas subterrâneas",consulta_completa__11[[#This Row],[13 - Ocorrências/Ambientes Atingidos]]),0)</f>
        <v>0</v>
      </c>
      <c r="BO867" s="85" t="str">
        <f t="shared" si="413"/>
        <v/>
      </c>
      <c r="BP867" s="84">
        <f>IFERROR(FIND("Atmosfera",consulta_completa__11[[#This Row],[13 - Ocorrências/Ambientes Atingidos]]),0)</f>
        <v>0</v>
      </c>
      <c r="BQ867" s="85" t="str">
        <f t="shared" si="414"/>
        <v/>
      </c>
      <c r="BR867" s="84">
        <f>IFERROR(FIND("Flora",consulta_completa__11[[#This Row],[13 - Ocorrências/Ambientes Atingidos]]),0)</f>
        <v>0</v>
      </c>
      <c r="BS867" s="85" t="str">
        <f t="shared" si="415"/>
        <v/>
      </c>
      <c r="BT867" s="84">
        <f>IFERROR(FIND("Fauna",consulta_completa__11[[#This Row],[13 - Ocorrências/Ambientes Atingidos]]),0)</f>
        <v>0</v>
      </c>
      <c r="BU867" s="85" t="str">
        <f t="shared" si="416"/>
        <v/>
      </c>
      <c r="BV867" s="84">
        <f>IFERROR(FIND("UC federal",consulta_completa__11[[#This Row],[13 - Ocorrências/Ambientes Atingidos]]),0)</f>
        <v>0</v>
      </c>
      <c r="BW867" s="85" t="str">
        <f t="shared" si="417"/>
        <v/>
      </c>
      <c r="BX867" s="84">
        <f>IFERROR(FIND("UC estadual/municipal",consulta_completa__11[[#This Row],[13 - Ocorrências/Ambientes Atingidos]]),0)</f>
        <v>0</v>
      </c>
      <c r="BY867" s="85" t="str">
        <f t="shared" si="418"/>
        <v/>
      </c>
      <c r="BZ867" s="84">
        <f>IFERROR(FIND("Outro(s)",consulta_completa__11[[#This Row],[13 - Ocorrências/Ambientes Atingidos]]),0)</f>
        <v>0</v>
      </c>
      <c r="CA867" s="85" t="str">
        <f t="shared" si="419"/>
        <v/>
      </c>
      <c r="CB867" s="84">
        <f>IFERROR(FIND("Sem dano",consulta_completa__11[[#This Row],[13 - Ocorrências/Ambientes Atingidos]]),0)</f>
        <v>0</v>
      </c>
      <c r="CC867" s="85" t="str">
        <f t="shared" si="420"/>
        <v/>
      </c>
      <c r="CD867" s="84" t="e">
        <f>IF(consulta_completa__11[[#This Row],[13 - Ocorrências/Ambientes Atingidos]]="","X","")</f>
        <v>#VALUE!</v>
      </c>
      <c r="CE867" s="86">
        <f>IFERROR(FIND("IBAMA",consulta_completa__11[[#This Row],[14 - Inst. Atuando no Local]]),0)</f>
        <v>0</v>
      </c>
      <c r="CF867" s="86" t="str">
        <f t="shared" si="421"/>
        <v/>
      </c>
      <c r="CG867" s="86">
        <f>IFERROR(FIND("OEMA",consulta_completa__11[[#This Row],[14 - Inst. Atuando no Local]]),0)</f>
        <v>0</v>
      </c>
      <c r="CH867" s="86" t="str">
        <f t="shared" si="422"/>
        <v/>
      </c>
      <c r="CI867" s="86">
        <f>IFERROR(FIND("DEFESA CIVIL",consulta_completa__11[[#This Row],[14 - Inst. Atuando no Local]]),0)</f>
        <v>0</v>
      </c>
      <c r="CJ867" s="86" t="str">
        <f t="shared" si="423"/>
        <v/>
      </c>
      <c r="CK867" s="86">
        <f>IFERROR(FIND("CORPO DE BOMBEIROS",consulta_completa__11[[#This Row],[14 - Inst. Atuando no Local]]),0)</f>
        <v>0</v>
      </c>
      <c r="CL867" s="86" t="str">
        <f t="shared" si="424"/>
        <v/>
      </c>
      <c r="CM867" s="86">
        <f>IFERROR(FIND("POLÍCIA RODOVIÁRIA",consulta_completa__11[[#This Row],[14 - Inst. Atuando no Local]]),0)</f>
        <v>0</v>
      </c>
      <c r="CN867" s="86" t="str">
        <f t="shared" si="425"/>
        <v/>
      </c>
      <c r="CO867" s="86">
        <f>IFERROR(FIND("POLÍCIA MILITAR",consulta_completa__11[[#This Row],[14 - Inst. Atuando no Local]]),0)</f>
        <v>0</v>
      </c>
      <c r="CP867" s="86" t="str">
        <f t="shared" si="426"/>
        <v/>
      </c>
      <c r="CQ867" s="86">
        <f>IFERROR(FIND("POLÍCIA CIVIL",consulta_completa__11[[#This Row],[14 - Inst. Atuando no Local]]),0)</f>
        <v>0</v>
      </c>
      <c r="CR867" s="86" t="str">
        <f t="shared" si="427"/>
        <v/>
      </c>
      <c r="CS867" s="86">
        <f>IFERROR(FIND("MARINHA DO BRASIL",consulta_completa__11[[#This Row],[14 - Inst. Atuando no Local]]),0)</f>
        <v>0</v>
      </c>
      <c r="CT867" s="86" t="str">
        <f t="shared" si="428"/>
        <v/>
      </c>
      <c r="CU867" s="86">
        <f>IFERROR(FIND("EMPRESA ESPECIALIZADA EM ATENDIMENTO",consulta_completa__11[[#This Row],[14 - Inst. Atuando no Local]]),0)</f>
        <v>0</v>
      </c>
      <c r="CV867" s="86" t="str">
        <f t="shared" si="429"/>
        <v/>
      </c>
      <c r="CW867" s="86">
        <f>IFERROR(FIND("IBAMA",consulta_completa__11[[#This Row],[14 - Inst. Atuando no Local]]),0)</f>
        <v>0</v>
      </c>
      <c r="CX867" s="86" t="str">
        <f t="shared" si="430"/>
        <v/>
      </c>
      <c r="CY867" s="86" t="e">
        <f>IF(consulta_completa__11[[#This Row],[14 - Inst. Atuando no Local]]="","X","")</f>
        <v>#VALUE!</v>
      </c>
      <c r="CZ867" s="86">
        <f>IFERROR(FIND("OUTRA (S)",consulta_completa__11[[#This Row],[14 - Inst. Atuando no Local]]),0)</f>
        <v>0</v>
      </c>
      <c r="DA867" s="86" t="str">
        <f t="shared" si="431"/>
        <v/>
      </c>
      <c r="DB867" s="37" t="str">
        <f t="shared" si="432"/>
        <v>Sim</v>
      </c>
      <c r="DC867" s="37" t="str">
        <f t="shared" si="433"/>
        <v>Não</v>
      </c>
      <c r="DD867" s="37" t="str">
        <f t="shared" si="434"/>
        <v>Sim</v>
      </c>
      <c r="DE867" s="89" t="str">
        <f t="shared" si="437"/>
        <v>Sem informação</v>
      </c>
    </row>
    <row r="868" spans="50:109">
      <c r="AX868" s="84">
        <f>IFERROR(FIND("Óbitos/feridos",consulta_completa__11[[#This Row],[13 - Ocorrências/Ambientes Atingidos]]),0)</f>
        <v>0</v>
      </c>
      <c r="AY868" s="85" t="str">
        <f t="shared" si="406"/>
        <v/>
      </c>
      <c r="AZ868" s="84">
        <f>IFERROR(FIND("População afetada/evacuada",consulta_completa__11[[#This Row],[13 - Ocorrências/Ambientes Atingidos]]),0)</f>
        <v>0</v>
      </c>
      <c r="BA868" s="84" t="str">
        <f t="shared" si="407"/>
        <v/>
      </c>
      <c r="BB868" s="84">
        <f>IFERROR(FIND("Suspensão de abastecimento de água",consulta_completa__11[[#This Row],[13 - Ocorrências/Ambientes Atingidos]]),0)</f>
        <v>0</v>
      </c>
      <c r="BC868" s="85" t="str">
        <f t="shared" si="435"/>
        <v/>
      </c>
      <c r="BD868" s="84">
        <f>IFERROR(FIND("Rio/córrego",consulta_completa__11[[#This Row],[13 - Ocorrências/Ambientes Atingidos]]),0)</f>
        <v>0</v>
      </c>
      <c r="BE868" s="85" t="str">
        <f t="shared" si="408"/>
        <v/>
      </c>
      <c r="BF868" s="84">
        <f>IFERROR(FIND("Lago",consulta_completa__11[[#This Row],[13 - Ocorrências/Ambientes Atingidos]]),0)</f>
        <v>0</v>
      </c>
      <c r="BG868" s="85" t="str">
        <f t="shared" si="409"/>
        <v/>
      </c>
      <c r="BH868" s="84">
        <f>IFERROR(FIND("Mar",consulta_completa__11[[#This Row],[13 - Ocorrências/Ambientes Atingidos]]),0)</f>
        <v>0</v>
      </c>
      <c r="BI868" s="85" t="str">
        <f t="shared" si="410"/>
        <v/>
      </c>
      <c r="BJ868" s="84">
        <f>IFERROR(FIND("Praia",consulta_completa__11[[#This Row],[13 - Ocorrências/Ambientes Atingidos]]),0)</f>
        <v>0</v>
      </c>
      <c r="BK868" s="85" t="str">
        <f t="shared" si="411"/>
        <v/>
      </c>
      <c r="BL868" s="84">
        <f>IFERROR(FIND("Solo",consulta_completa__11[[#This Row],[13 - Ocorrências/Ambientes Atingidos]]),0)</f>
        <v>0</v>
      </c>
      <c r="BM868" s="85" t="str">
        <f t="shared" si="412"/>
        <v/>
      </c>
      <c r="BN868" s="84">
        <f>IFERROR(FIND("Águas subterrâneas",consulta_completa__11[[#This Row],[13 - Ocorrências/Ambientes Atingidos]]),0)</f>
        <v>0</v>
      </c>
      <c r="BO868" s="85" t="str">
        <f t="shared" si="413"/>
        <v/>
      </c>
      <c r="BP868" s="84">
        <f>IFERROR(FIND("Atmosfera",consulta_completa__11[[#This Row],[13 - Ocorrências/Ambientes Atingidos]]),0)</f>
        <v>0</v>
      </c>
      <c r="BQ868" s="85" t="str">
        <f t="shared" si="414"/>
        <v/>
      </c>
      <c r="BR868" s="84">
        <f>IFERROR(FIND("Flora",consulta_completa__11[[#This Row],[13 - Ocorrências/Ambientes Atingidos]]),0)</f>
        <v>0</v>
      </c>
      <c r="BS868" s="85" t="str">
        <f t="shared" si="415"/>
        <v/>
      </c>
      <c r="BT868" s="84">
        <f>IFERROR(FIND("Fauna",consulta_completa__11[[#This Row],[13 - Ocorrências/Ambientes Atingidos]]),0)</f>
        <v>0</v>
      </c>
      <c r="BU868" s="85" t="str">
        <f t="shared" si="416"/>
        <v/>
      </c>
      <c r="BV868" s="84">
        <f>IFERROR(FIND("UC federal",consulta_completa__11[[#This Row],[13 - Ocorrências/Ambientes Atingidos]]),0)</f>
        <v>0</v>
      </c>
      <c r="BW868" s="85" t="str">
        <f t="shared" si="417"/>
        <v/>
      </c>
      <c r="BX868" s="84">
        <f>IFERROR(FIND("UC estadual/municipal",consulta_completa__11[[#This Row],[13 - Ocorrências/Ambientes Atingidos]]),0)</f>
        <v>0</v>
      </c>
      <c r="BY868" s="85" t="str">
        <f t="shared" si="418"/>
        <v/>
      </c>
      <c r="BZ868" s="84">
        <f>IFERROR(FIND("Outro(s)",consulta_completa__11[[#This Row],[13 - Ocorrências/Ambientes Atingidos]]),0)</f>
        <v>0</v>
      </c>
      <c r="CA868" s="85" t="str">
        <f t="shared" si="419"/>
        <v/>
      </c>
      <c r="CB868" s="84">
        <f>IFERROR(FIND("Sem dano",consulta_completa__11[[#This Row],[13 - Ocorrências/Ambientes Atingidos]]),0)</f>
        <v>0</v>
      </c>
      <c r="CC868" s="85" t="str">
        <f t="shared" si="420"/>
        <v/>
      </c>
      <c r="CD868" s="84" t="e">
        <f>IF(consulta_completa__11[[#This Row],[13 - Ocorrências/Ambientes Atingidos]]="","X","")</f>
        <v>#VALUE!</v>
      </c>
      <c r="CE868" s="86">
        <f>IFERROR(FIND("IBAMA",consulta_completa__11[[#This Row],[14 - Inst. Atuando no Local]]),0)</f>
        <v>0</v>
      </c>
      <c r="CF868" s="86" t="str">
        <f t="shared" si="421"/>
        <v/>
      </c>
      <c r="CG868" s="86">
        <f>IFERROR(FIND("OEMA",consulta_completa__11[[#This Row],[14 - Inst. Atuando no Local]]),0)</f>
        <v>0</v>
      </c>
      <c r="CH868" s="86" t="str">
        <f t="shared" si="422"/>
        <v/>
      </c>
      <c r="CI868" s="86">
        <f>IFERROR(FIND("DEFESA CIVIL",consulta_completa__11[[#This Row],[14 - Inst. Atuando no Local]]),0)</f>
        <v>0</v>
      </c>
      <c r="CJ868" s="86" t="str">
        <f t="shared" si="423"/>
        <v/>
      </c>
      <c r="CK868" s="86">
        <f>IFERROR(FIND("CORPO DE BOMBEIROS",consulta_completa__11[[#This Row],[14 - Inst. Atuando no Local]]),0)</f>
        <v>0</v>
      </c>
      <c r="CL868" s="86" t="str">
        <f t="shared" si="424"/>
        <v/>
      </c>
      <c r="CM868" s="86">
        <f>IFERROR(FIND("POLÍCIA RODOVIÁRIA",consulta_completa__11[[#This Row],[14 - Inst. Atuando no Local]]),0)</f>
        <v>0</v>
      </c>
      <c r="CN868" s="86" t="str">
        <f t="shared" si="425"/>
        <v/>
      </c>
      <c r="CO868" s="86">
        <f>IFERROR(FIND("POLÍCIA MILITAR",consulta_completa__11[[#This Row],[14 - Inst. Atuando no Local]]),0)</f>
        <v>0</v>
      </c>
      <c r="CP868" s="86" t="str">
        <f t="shared" si="426"/>
        <v/>
      </c>
      <c r="CQ868" s="86">
        <f>IFERROR(FIND("POLÍCIA CIVIL",consulta_completa__11[[#This Row],[14 - Inst. Atuando no Local]]),0)</f>
        <v>0</v>
      </c>
      <c r="CR868" s="86" t="str">
        <f t="shared" si="427"/>
        <v/>
      </c>
      <c r="CS868" s="86">
        <f>IFERROR(FIND("MARINHA DO BRASIL",consulta_completa__11[[#This Row],[14 - Inst. Atuando no Local]]),0)</f>
        <v>0</v>
      </c>
      <c r="CT868" s="86" t="str">
        <f t="shared" si="428"/>
        <v/>
      </c>
      <c r="CU868" s="86">
        <f>IFERROR(FIND("EMPRESA ESPECIALIZADA EM ATENDIMENTO",consulta_completa__11[[#This Row],[14 - Inst. Atuando no Local]]),0)</f>
        <v>0</v>
      </c>
      <c r="CV868" s="86" t="str">
        <f t="shared" si="429"/>
        <v/>
      </c>
      <c r="CW868" s="86">
        <f>IFERROR(FIND("IBAMA",consulta_completa__11[[#This Row],[14 - Inst. Atuando no Local]]),0)</f>
        <v>0</v>
      </c>
      <c r="CX868" s="86" t="str">
        <f t="shared" si="430"/>
        <v/>
      </c>
      <c r="CY868" s="86" t="e">
        <f>IF(consulta_completa__11[[#This Row],[14 - Inst. Atuando no Local]]="","X","")</f>
        <v>#VALUE!</v>
      </c>
      <c r="CZ868" s="86">
        <f>IFERROR(FIND("OUTRA (S)",consulta_completa__11[[#This Row],[14 - Inst. Atuando no Local]]),0)</f>
        <v>0</v>
      </c>
      <c r="DA868" s="86" t="str">
        <f t="shared" si="431"/>
        <v/>
      </c>
      <c r="DB868" s="37" t="str">
        <f t="shared" si="432"/>
        <v>Sim</v>
      </c>
      <c r="DC868" s="37" t="str">
        <f t="shared" si="433"/>
        <v>Não</v>
      </c>
      <c r="DD868" s="37" t="str">
        <f t="shared" si="434"/>
        <v>Sim</v>
      </c>
      <c r="DE868" s="89" t="str">
        <f t="shared" si="437"/>
        <v>Sem informação</v>
      </c>
    </row>
    <row r="869" spans="50:109">
      <c r="AX869" s="84">
        <f>IFERROR(FIND("Óbitos/feridos",consulta_completa__11[[#This Row],[13 - Ocorrências/Ambientes Atingidos]]),0)</f>
        <v>0</v>
      </c>
      <c r="AY869" s="85" t="str">
        <f t="shared" si="406"/>
        <v/>
      </c>
      <c r="AZ869" s="84">
        <f>IFERROR(FIND("População afetada/evacuada",consulta_completa__11[[#This Row],[13 - Ocorrências/Ambientes Atingidos]]),0)</f>
        <v>0</v>
      </c>
      <c r="BA869" s="84" t="str">
        <f t="shared" si="407"/>
        <v/>
      </c>
      <c r="BB869" s="84">
        <f>IFERROR(FIND("Suspensão de abastecimento de água",consulta_completa__11[[#This Row],[13 - Ocorrências/Ambientes Atingidos]]),0)</f>
        <v>0</v>
      </c>
      <c r="BC869" s="85" t="str">
        <f t="shared" si="435"/>
        <v/>
      </c>
      <c r="BD869" s="84">
        <f>IFERROR(FIND("Rio/córrego",consulta_completa__11[[#This Row],[13 - Ocorrências/Ambientes Atingidos]]),0)</f>
        <v>0</v>
      </c>
      <c r="BE869" s="85" t="str">
        <f t="shared" si="408"/>
        <v/>
      </c>
      <c r="BF869" s="84">
        <f>IFERROR(FIND("Lago",consulta_completa__11[[#This Row],[13 - Ocorrências/Ambientes Atingidos]]),0)</f>
        <v>0</v>
      </c>
      <c r="BG869" s="85" t="str">
        <f t="shared" si="409"/>
        <v/>
      </c>
      <c r="BH869" s="84">
        <f>IFERROR(FIND("Mar",consulta_completa__11[[#This Row],[13 - Ocorrências/Ambientes Atingidos]]),0)</f>
        <v>0</v>
      </c>
      <c r="BI869" s="85" t="str">
        <f t="shared" si="410"/>
        <v/>
      </c>
      <c r="BJ869" s="84">
        <f>IFERROR(FIND("Praia",consulta_completa__11[[#This Row],[13 - Ocorrências/Ambientes Atingidos]]),0)</f>
        <v>0</v>
      </c>
      <c r="BK869" s="85" t="str">
        <f t="shared" si="411"/>
        <v/>
      </c>
      <c r="BL869" s="84">
        <f>IFERROR(FIND("Solo",consulta_completa__11[[#This Row],[13 - Ocorrências/Ambientes Atingidos]]),0)</f>
        <v>0</v>
      </c>
      <c r="BM869" s="85" t="str">
        <f t="shared" si="412"/>
        <v/>
      </c>
      <c r="BN869" s="84">
        <f>IFERROR(FIND("Águas subterrâneas",consulta_completa__11[[#This Row],[13 - Ocorrências/Ambientes Atingidos]]),0)</f>
        <v>0</v>
      </c>
      <c r="BO869" s="85" t="str">
        <f t="shared" si="413"/>
        <v/>
      </c>
      <c r="BP869" s="84">
        <f>IFERROR(FIND("Atmosfera",consulta_completa__11[[#This Row],[13 - Ocorrências/Ambientes Atingidos]]),0)</f>
        <v>0</v>
      </c>
      <c r="BQ869" s="85" t="str">
        <f t="shared" si="414"/>
        <v/>
      </c>
      <c r="BR869" s="84">
        <f>IFERROR(FIND("Flora",consulta_completa__11[[#This Row],[13 - Ocorrências/Ambientes Atingidos]]),0)</f>
        <v>0</v>
      </c>
      <c r="BS869" s="85" t="str">
        <f t="shared" si="415"/>
        <v/>
      </c>
      <c r="BT869" s="84">
        <f>IFERROR(FIND("Fauna",consulta_completa__11[[#This Row],[13 - Ocorrências/Ambientes Atingidos]]),0)</f>
        <v>0</v>
      </c>
      <c r="BU869" s="85" t="str">
        <f t="shared" si="416"/>
        <v/>
      </c>
      <c r="BV869" s="84">
        <f>IFERROR(FIND("UC federal",consulta_completa__11[[#This Row],[13 - Ocorrências/Ambientes Atingidos]]),0)</f>
        <v>0</v>
      </c>
      <c r="BW869" s="85" t="str">
        <f t="shared" si="417"/>
        <v/>
      </c>
      <c r="BX869" s="84">
        <f>IFERROR(FIND("UC estadual/municipal",consulta_completa__11[[#This Row],[13 - Ocorrências/Ambientes Atingidos]]),0)</f>
        <v>0</v>
      </c>
      <c r="BY869" s="85" t="str">
        <f t="shared" si="418"/>
        <v/>
      </c>
      <c r="BZ869" s="84">
        <f>IFERROR(FIND("Outro(s)",consulta_completa__11[[#This Row],[13 - Ocorrências/Ambientes Atingidos]]),0)</f>
        <v>0</v>
      </c>
      <c r="CA869" s="85" t="str">
        <f t="shared" si="419"/>
        <v/>
      </c>
      <c r="CB869" s="84">
        <f>IFERROR(FIND("Sem dano",consulta_completa__11[[#This Row],[13 - Ocorrências/Ambientes Atingidos]]),0)</f>
        <v>0</v>
      </c>
      <c r="CC869" s="85" t="str">
        <f t="shared" si="420"/>
        <v/>
      </c>
      <c r="CD869" s="84" t="e">
        <f>IF(consulta_completa__11[[#This Row],[13 - Ocorrências/Ambientes Atingidos]]="","X","")</f>
        <v>#VALUE!</v>
      </c>
      <c r="CE869" s="86">
        <f>IFERROR(FIND("IBAMA",consulta_completa__11[[#This Row],[14 - Inst. Atuando no Local]]),0)</f>
        <v>0</v>
      </c>
      <c r="CF869" s="86" t="str">
        <f t="shared" si="421"/>
        <v/>
      </c>
      <c r="CG869" s="86">
        <f>IFERROR(FIND("OEMA",consulta_completa__11[[#This Row],[14 - Inst. Atuando no Local]]),0)</f>
        <v>0</v>
      </c>
      <c r="CH869" s="86" t="str">
        <f t="shared" si="422"/>
        <v/>
      </c>
      <c r="CI869" s="86">
        <f>IFERROR(FIND("DEFESA CIVIL",consulta_completa__11[[#This Row],[14 - Inst. Atuando no Local]]),0)</f>
        <v>0</v>
      </c>
      <c r="CJ869" s="86" t="str">
        <f t="shared" si="423"/>
        <v/>
      </c>
      <c r="CK869" s="86">
        <f>IFERROR(FIND("CORPO DE BOMBEIROS",consulta_completa__11[[#This Row],[14 - Inst. Atuando no Local]]),0)</f>
        <v>0</v>
      </c>
      <c r="CL869" s="86" t="str">
        <f t="shared" si="424"/>
        <v/>
      </c>
      <c r="CM869" s="86">
        <f>IFERROR(FIND("POLÍCIA RODOVIÁRIA",consulta_completa__11[[#This Row],[14 - Inst. Atuando no Local]]),0)</f>
        <v>0</v>
      </c>
      <c r="CN869" s="86" t="str">
        <f t="shared" si="425"/>
        <v/>
      </c>
      <c r="CO869" s="86">
        <f>IFERROR(FIND("POLÍCIA MILITAR",consulta_completa__11[[#This Row],[14 - Inst. Atuando no Local]]),0)</f>
        <v>0</v>
      </c>
      <c r="CP869" s="86" t="str">
        <f t="shared" si="426"/>
        <v/>
      </c>
      <c r="CQ869" s="86">
        <f>IFERROR(FIND("POLÍCIA CIVIL",consulta_completa__11[[#This Row],[14 - Inst. Atuando no Local]]),0)</f>
        <v>0</v>
      </c>
      <c r="CR869" s="86" t="str">
        <f t="shared" si="427"/>
        <v/>
      </c>
      <c r="CS869" s="86">
        <f>IFERROR(FIND("MARINHA DO BRASIL",consulta_completa__11[[#This Row],[14 - Inst. Atuando no Local]]),0)</f>
        <v>0</v>
      </c>
      <c r="CT869" s="86" t="str">
        <f t="shared" si="428"/>
        <v/>
      </c>
      <c r="CU869" s="86">
        <f>IFERROR(FIND("EMPRESA ESPECIALIZADA EM ATENDIMENTO",consulta_completa__11[[#This Row],[14 - Inst. Atuando no Local]]),0)</f>
        <v>0</v>
      </c>
      <c r="CV869" s="86" t="str">
        <f t="shared" si="429"/>
        <v/>
      </c>
      <c r="CW869" s="86">
        <f>IFERROR(FIND("IBAMA",consulta_completa__11[[#This Row],[14 - Inst. Atuando no Local]]),0)</f>
        <v>0</v>
      </c>
      <c r="CX869" s="86" t="str">
        <f t="shared" si="430"/>
        <v/>
      </c>
      <c r="CY869" s="86" t="e">
        <f>IF(consulta_completa__11[[#This Row],[14 - Inst. Atuando no Local]]="","X","")</f>
        <v>#VALUE!</v>
      </c>
      <c r="CZ869" s="86">
        <f>IFERROR(FIND("OUTRA (S)",consulta_completa__11[[#This Row],[14 - Inst. Atuando no Local]]),0)</f>
        <v>0</v>
      </c>
      <c r="DA869" s="86" t="str">
        <f t="shared" si="431"/>
        <v/>
      </c>
      <c r="DB869" s="37" t="str">
        <f t="shared" si="432"/>
        <v>Sim</v>
      </c>
      <c r="DC869" s="37" t="str">
        <f t="shared" si="433"/>
        <v>Não</v>
      </c>
      <c r="DD869" s="37" t="str">
        <f t="shared" si="434"/>
        <v>Sim</v>
      </c>
      <c r="DE869" s="89" t="str">
        <f t="shared" si="437"/>
        <v>Sem informação</v>
      </c>
    </row>
    <row r="870" spans="50:109">
      <c r="AX870" s="84">
        <f>IFERROR(FIND("Óbitos/feridos",consulta_completa__11[[#This Row],[13 - Ocorrências/Ambientes Atingidos]]),0)</f>
        <v>0</v>
      </c>
      <c r="AY870" s="85" t="str">
        <f t="shared" si="406"/>
        <v/>
      </c>
      <c r="AZ870" s="84">
        <f>IFERROR(FIND("População afetada/evacuada",consulta_completa__11[[#This Row],[13 - Ocorrências/Ambientes Atingidos]]),0)</f>
        <v>0</v>
      </c>
      <c r="BA870" s="84" t="str">
        <f t="shared" si="407"/>
        <v/>
      </c>
      <c r="BB870" s="84">
        <f>IFERROR(FIND("Suspensão de abastecimento de água",consulta_completa__11[[#This Row],[13 - Ocorrências/Ambientes Atingidos]]),0)</f>
        <v>0</v>
      </c>
      <c r="BC870" s="85" t="str">
        <f t="shared" si="435"/>
        <v/>
      </c>
      <c r="BD870" s="84">
        <f>IFERROR(FIND("Rio/córrego",consulta_completa__11[[#This Row],[13 - Ocorrências/Ambientes Atingidos]]),0)</f>
        <v>0</v>
      </c>
      <c r="BE870" s="85" t="str">
        <f t="shared" si="408"/>
        <v/>
      </c>
      <c r="BF870" s="84">
        <f>IFERROR(FIND("Lago",consulta_completa__11[[#This Row],[13 - Ocorrências/Ambientes Atingidos]]),0)</f>
        <v>0</v>
      </c>
      <c r="BG870" s="85" t="str">
        <f t="shared" si="409"/>
        <v/>
      </c>
      <c r="BH870" s="84">
        <f>IFERROR(FIND("Mar",consulta_completa__11[[#This Row],[13 - Ocorrências/Ambientes Atingidos]]),0)</f>
        <v>0</v>
      </c>
      <c r="BI870" s="85" t="str">
        <f t="shared" si="410"/>
        <v/>
      </c>
      <c r="BJ870" s="84">
        <f>IFERROR(FIND("Praia",consulta_completa__11[[#This Row],[13 - Ocorrências/Ambientes Atingidos]]),0)</f>
        <v>0</v>
      </c>
      <c r="BK870" s="85" t="str">
        <f t="shared" si="411"/>
        <v/>
      </c>
      <c r="BL870" s="84">
        <f>IFERROR(FIND("Solo",consulta_completa__11[[#This Row],[13 - Ocorrências/Ambientes Atingidos]]),0)</f>
        <v>0</v>
      </c>
      <c r="BM870" s="85" t="str">
        <f t="shared" si="412"/>
        <v/>
      </c>
      <c r="BN870" s="84">
        <f>IFERROR(FIND("Águas subterrâneas",consulta_completa__11[[#This Row],[13 - Ocorrências/Ambientes Atingidos]]),0)</f>
        <v>0</v>
      </c>
      <c r="BO870" s="85" t="str">
        <f t="shared" si="413"/>
        <v/>
      </c>
      <c r="BP870" s="84">
        <f>IFERROR(FIND("Atmosfera",consulta_completa__11[[#This Row],[13 - Ocorrências/Ambientes Atingidos]]),0)</f>
        <v>0</v>
      </c>
      <c r="BQ870" s="85" t="str">
        <f t="shared" si="414"/>
        <v/>
      </c>
      <c r="BR870" s="84">
        <f>IFERROR(FIND("Flora",consulta_completa__11[[#This Row],[13 - Ocorrências/Ambientes Atingidos]]),0)</f>
        <v>0</v>
      </c>
      <c r="BS870" s="85" t="str">
        <f t="shared" si="415"/>
        <v/>
      </c>
      <c r="BT870" s="84">
        <f>IFERROR(FIND("Fauna",consulta_completa__11[[#This Row],[13 - Ocorrências/Ambientes Atingidos]]),0)</f>
        <v>0</v>
      </c>
      <c r="BU870" s="85" t="str">
        <f t="shared" si="416"/>
        <v/>
      </c>
      <c r="BV870" s="84">
        <f>IFERROR(FIND("UC federal",consulta_completa__11[[#This Row],[13 - Ocorrências/Ambientes Atingidos]]),0)</f>
        <v>0</v>
      </c>
      <c r="BW870" s="85" t="str">
        <f t="shared" si="417"/>
        <v/>
      </c>
      <c r="BX870" s="84">
        <f>IFERROR(FIND("UC estadual/municipal",consulta_completa__11[[#This Row],[13 - Ocorrências/Ambientes Atingidos]]),0)</f>
        <v>0</v>
      </c>
      <c r="BY870" s="85" t="str">
        <f t="shared" si="418"/>
        <v/>
      </c>
      <c r="BZ870" s="84">
        <f>IFERROR(FIND("Outro(s)",consulta_completa__11[[#This Row],[13 - Ocorrências/Ambientes Atingidos]]),0)</f>
        <v>0</v>
      </c>
      <c r="CA870" s="85" t="str">
        <f t="shared" si="419"/>
        <v/>
      </c>
      <c r="CB870" s="84">
        <f>IFERROR(FIND("Sem dano",consulta_completa__11[[#This Row],[13 - Ocorrências/Ambientes Atingidos]]),0)</f>
        <v>0</v>
      </c>
      <c r="CC870" s="85" t="str">
        <f t="shared" si="420"/>
        <v/>
      </c>
      <c r="CD870" s="84" t="e">
        <f>IF(consulta_completa__11[[#This Row],[13 - Ocorrências/Ambientes Atingidos]]="","X","")</f>
        <v>#VALUE!</v>
      </c>
      <c r="CE870" s="86">
        <f>IFERROR(FIND("IBAMA",consulta_completa__11[[#This Row],[14 - Inst. Atuando no Local]]),0)</f>
        <v>0</v>
      </c>
      <c r="CF870" s="86" t="str">
        <f t="shared" si="421"/>
        <v/>
      </c>
      <c r="CG870" s="86">
        <f>IFERROR(FIND("OEMA",consulta_completa__11[[#This Row],[14 - Inst. Atuando no Local]]),0)</f>
        <v>0</v>
      </c>
      <c r="CH870" s="86" t="str">
        <f t="shared" si="422"/>
        <v/>
      </c>
      <c r="CI870" s="86">
        <f>IFERROR(FIND("DEFESA CIVIL",consulta_completa__11[[#This Row],[14 - Inst. Atuando no Local]]),0)</f>
        <v>0</v>
      </c>
      <c r="CJ870" s="86" t="str">
        <f t="shared" si="423"/>
        <v/>
      </c>
      <c r="CK870" s="86">
        <f>IFERROR(FIND("CORPO DE BOMBEIROS",consulta_completa__11[[#This Row],[14 - Inst. Atuando no Local]]),0)</f>
        <v>0</v>
      </c>
      <c r="CL870" s="86" t="str">
        <f t="shared" si="424"/>
        <v/>
      </c>
      <c r="CM870" s="86">
        <f>IFERROR(FIND("POLÍCIA RODOVIÁRIA",consulta_completa__11[[#This Row],[14 - Inst. Atuando no Local]]),0)</f>
        <v>0</v>
      </c>
      <c r="CN870" s="86" t="str">
        <f t="shared" si="425"/>
        <v/>
      </c>
      <c r="CO870" s="86">
        <f>IFERROR(FIND("POLÍCIA MILITAR",consulta_completa__11[[#This Row],[14 - Inst. Atuando no Local]]),0)</f>
        <v>0</v>
      </c>
      <c r="CP870" s="86" t="str">
        <f t="shared" si="426"/>
        <v/>
      </c>
      <c r="CQ870" s="86">
        <f>IFERROR(FIND("POLÍCIA CIVIL",consulta_completa__11[[#This Row],[14 - Inst. Atuando no Local]]),0)</f>
        <v>0</v>
      </c>
      <c r="CR870" s="86" t="str">
        <f t="shared" si="427"/>
        <v/>
      </c>
      <c r="CS870" s="86">
        <f>IFERROR(FIND("MARINHA DO BRASIL",consulta_completa__11[[#This Row],[14 - Inst. Atuando no Local]]),0)</f>
        <v>0</v>
      </c>
      <c r="CT870" s="86" t="str">
        <f t="shared" si="428"/>
        <v/>
      </c>
      <c r="CU870" s="86">
        <f>IFERROR(FIND("EMPRESA ESPECIALIZADA EM ATENDIMENTO",consulta_completa__11[[#This Row],[14 - Inst. Atuando no Local]]),0)</f>
        <v>0</v>
      </c>
      <c r="CV870" s="86" t="str">
        <f t="shared" si="429"/>
        <v/>
      </c>
      <c r="CW870" s="86">
        <f>IFERROR(FIND("IBAMA",consulta_completa__11[[#This Row],[14 - Inst. Atuando no Local]]),0)</f>
        <v>0</v>
      </c>
      <c r="CX870" s="86" t="str">
        <f t="shared" si="430"/>
        <v/>
      </c>
      <c r="CY870" s="86" t="e">
        <f>IF(consulta_completa__11[[#This Row],[14 - Inst. Atuando no Local]]="","X","")</f>
        <v>#VALUE!</v>
      </c>
      <c r="CZ870" s="86">
        <f>IFERROR(FIND("OUTRA (S)",consulta_completa__11[[#This Row],[14 - Inst. Atuando no Local]]),0)</f>
        <v>0</v>
      </c>
      <c r="DA870" s="86" t="str">
        <f t="shared" si="431"/>
        <v/>
      </c>
      <c r="DB870" s="37" t="str">
        <f t="shared" si="432"/>
        <v>Sim</v>
      </c>
      <c r="DC870" s="37" t="str">
        <f t="shared" si="433"/>
        <v>Não</v>
      </c>
      <c r="DD870" s="37" t="str">
        <f t="shared" si="434"/>
        <v>Sim</v>
      </c>
      <c r="DE870" s="89" t="str">
        <f t="shared" si="437"/>
        <v>Sem informação</v>
      </c>
    </row>
    <row r="871" spans="50:109">
      <c r="AX871" s="84">
        <f>IFERROR(FIND("Óbitos/feridos",consulta_completa__11[[#This Row],[13 - Ocorrências/Ambientes Atingidos]]),0)</f>
        <v>0</v>
      </c>
      <c r="AY871" s="85" t="str">
        <f t="shared" si="406"/>
        <v/>
      </c>
      <c r="AZ871" s="84">
        <f>IFERROR(FIND("População afetada/evacuada",consulta_completa__11[[#This Row],[13 - Ocorrências/Ambientes Atingidos]]),0)</f>
        <v>0</v>
      </c>
      <c r="BA871" s="84" t="str">
        <f t="shared" si="407"/>
        <v/>
      </c>
      <c r="BB871" s="84">
        <f>IFERROR(FIND("Suspensão de abastecimento de água",consulta_completa__11[[#This Row],[13 - Ocorrências/Ambientes Atingidos]]),0)</f>
        <v>0</v>
      </c>
      <c r="BC871" s="85" t="str">
        <f t="shared" si="435"/>
        <v/>
      </c>
      <c r="BD871" s="84">
        <f>IFERROR(FIND("Rio/córrego",consulta_completa__11[[#This Row],[13 - Ocorrências/Ambientes Atingidos]]),0)</f>
        <v>0</v>
      </c>
      <c r="BE871" s="85" t="str">
        <f t="shared" si="408"/>
        <v/>
      </c>
      <c r="BF871" s="84">
        <f>IFERROR(FIND("Lago",consulta_completa__11[[#This Row],[13 - Ocorrências/Ambientes Atingidos]]),0)</f>
        <v>0</v>
      </c>
      <c r="BG871" s="85" t="str">
        <f t="shared" si="409"/>
        <v/>
      </c>
      <c r="BH871" s="84">
        <f>IFERROR(FIND("Mar",consulta_completa__11[[#This Row],[13 - Ocorrências/Ambientes Atingidos]]),0)</f>
        <v>0</v>
      </c>
      <c r="BI871" s="85" t="str">
        <f t="shared" si="410"/>
        <v/>
      </c>
      <c r="BJ871" s="84">
        <f>IFERROR(FIND("Praia",consulta_completa__11[[#This Row],[13 - Ocorrências/Ambientes Atingidos]]),0)</f>
        <v>0</v>
      </c>
      <c r="BK871" s="85" t="str">
        <f t="shared" si="411"/>
        <v/>
      </c>
      <c r="BL871" s="84">
        <f>IFERROR(FIND("Solo",consulta_completa__11[[#This Row],[13 - Ocorrências/Ambientes Atingidos]]),0)</f>
        <v>0</v>
      </c>
      <c r="BM871" s="85" t="str">
        <f t="shared" si="412"/>
        <v/>
      </c>
      <c r="BN871" s="84">
        <f>IFERROR(FIND("Águas subterrâneas",consulta_completa__11[[#This Row],[13 - Ocorrências/Ambientes Atingidos]]),0)</f>
        <v>0</v>
      </c>
      <c r="BO871" s="85" t="str">
        <f t="shared" si="413"/>
        <v/>
      </c>
      <c r="BP871" s="84">
        <f>IFERROR(FIND("Atmosfera",consulta_completa__11[[#This Row],[13 - Ocorrências/Ambientes Atingidos]]),0)</f>
        <v>0</v>
      </c>
      <c r="BQ871" s="85" t="str">
        <f t="shared" si="414"/>
        <v/>
      </c>
      <c r="BR871" s="84">
        <f>IFERROR(FIND("Flora",consulta_completa__11[[#This Row],[13 - Ocorrências/Ambientes Atingidos]]),0)</f>
        <v>0</v>
      </c>
      <c r="BS871" s="85" t="str">
        <f t="shared" si="415"/>
        <v/>
      </c>
      <c r="BT871" s="84">
        <f>IFERROR(FIND("Fauna",consulta_completa__11[[#This Row],[13 - Ocorrências/Ambientes Atingidos]]),0)</f>
        <v>0</v>
      </c>
      <c r="BU871" s="85" t="str">
        <f t="shared" si="416"/>
        <v/>
      </c>
      <c r="BV871" s="84">
        <f>IFERROR(FIND("UC federal",consulta_completa__11[[#This Row],[13 - Ocorrências/Ambientes Atingidos]]),0)</f>
        <v>0</v>
      </c>
      <c r="BW871" s="85" t="str">
        <f t="shared" si="417"/>
        <v/>
      </c>
      <c r="BX871" s="84">
        <f>IFERROR(FIND("UC estadual/municipal",consulta_completa__11[[#This Row],[13 - Ocorrências/Ambientes Atingidos]]),0)</f>
        <v>0</v>
      </c>
      <c r="BY871" s="85" t="str">
        <f t="shared" si="418"/>
        <v/>
      </c>
      <c r="BZ871" s="84">
        <f>IFERROR(FIND("Outro(s)",consulta_completa__11[[#This Row],[13 - Ocorrências/Ambientes Atingidos]]),0)</f>
        <v>0</v>
      </c>
      <c r="CA871" s="85" t="str">
        <f t="shared" si="419"/>
        <v/>
      </c>
      <c r="CB871" s="84">
        <f>IFERROR(FIND("Sem dano",consulta_completa__11[[#This Row],[13 - Ocorrências/Ambientes Atingidos]]),0)</f>
        <v>0</v>
      </c>
      <c r="CC871" s="85" t="str">
        <f t="shared" si="420"/>
        <v/>
      </c>
      <c r="CD871" s="84" t="e">
        <f>IF(consulta_completa__11[[#This Row],[13 - Ocorrências/Ambientes Atingidos]]="","X","")</f>
        <v>#VALUE!</v>
      </c>
      <c r="CE871" s="86">
        <f>IFERROR(FIND("IBAMA",consulta_completa__11[[#This Row],[14 - Inst. Atuando no Local]]),0)</f>
        <v>0</v>
      </c>
      <c r="CF871" s="86" t="str">
        <f t="shared" si="421"/>
        <v/>
      </c>
      <c r="CG871" s="86">
        <f>IFERROR(FIND("OEMA",consulta_completa__11[[#This Row],[14 - Inst. Atuando no Local]]),0)</f>
        <v>0</v>
      </c>
      <c r="CH871" s="86" t="str">
        <f t="shared" si="422"/>
        <v/>
      </c>
      <c r="CI871" s="86">
        <f>IFERROR(FIND("DEFESA CIVIL",consulta_completa__11[[#This Row],[14 - Inst. Atuando no Local]]),0)</f>
        <v>0</v>
      </c>
      <c r="CJ871" s="86" t="str">
        <f t="shared" si="423"/>
        <v/>
      </c>
      <c r="CK871" s="86">
        <f>IFERROR(FIND("CORPO DE BOMBEIROS",consulta_completa__11[[#This Row],[14 - Inst. Atuando no Local]]),0)</f>
        <v>0</v>
      </c>
      <c r="CL871" s="86" t="str">
        <f t="shared" si="424"/>
        <v/>
      </c>
      <c r="CM871" s="86">
        <f>IFERROR(FIND("POLÍCIA RODOVIÁRIA",consulta_completa__11[[#This Row],[14 - Inst. Atuando no Local]]),0)</f>
        <v>0</v>
      </c>
      <c r="CN871" s="86" t="str">
        <f t="shared" si="425"/>
        <v/>
      </c>
      <c r="CO871" s="86">
        <f>IFERROR(FIND("POLÍCIA MILITAR",consulta_completa__11[[#This Row],[14 - Inst. Atuando no Local]]),0)</f>
        <v>0</v>
      </c>
      <c r="CP871" s="86" t="str">
        <f t="shared" si="426"/>
        <v/>
      </c>
      <c r="CQ871" s="86">
        <f>IFERROR(FIND("POLÍCIA CIVIL",consulta_completa__11[[#This Row],[14 - Inst. Atuando no Local]]),0)</f>
        <v>0</v>
      </c>
      <c r="CR871" s="86" t="str">
        <f t="shared" si="427"/>
        <v/>
      </c>
      <c r="CS871" s="86">
        <f>IFERROR(FIND("MARINHA DO BRASIL",consulta_completa__11[[#This Row],[14 - Inst. Atuando no Local]]),0)</f>
        <v>0</v>
      </c>
      <c r="CT871" s="86" t="str">
        <f t="shared" si="428"/>
        <v/>
      </c>
      <c r="CU871" s="86">
        <f>IFERROR(FIND("EMPRESA ESPECIALIZADA EM ATENDIMENTO",consulta_completa__11[[#This Row],[14 - Inst. Atuando no Local]]),0)</f>
        <v>0</v>
      </c>
      <c r="CV871" s="86" t="str">
        <f t="shared" si="429"/>
        <v/>
      </c>
      <c r="CW871" s="86">
        <f>IFERROR(FIND("IBAMA",consulta_completa__11[[#This Row],[14 - Inst. Atuando no Local]]),0)</f>
        <v>0</v>
      </c>
      <c r="CX871" s="86" t="str">
        <f t="shared" si="430"/>
        <v/>
      </c>
      <c r="CY871" s="86" t="e">
        <f>IF(consulta_completa__11[[#This Row],[14 - Inst. Atuando no Local]]="","X","")</f>
        <v>#VALUE!</v>
      </c>
      <c r="CZ871" s="86">
        <f>IFERROR(FIND("OUTRA (S)",consulta_completa__11[[#This Row],[14 - Inst. Atuando no Local]]),0)</f>
        <v>0</v>
      </c>
      <c r="DA871" s="86" t="str">
        <f t="shared" si="431"/>
        <v/>
      </c>
      <c r="DB871" s="37" t="str">
        <f t="shared" si="432"/>
        <v>Sim</v>
      </c>
      <c r="DC871" s="37" t="str">
        <f t="shared" si="433"/>
        <v>Não</v>
      </c>
      <c r="DD871" s="37" t="str">
        <f t="shared" si="434"/>
        <v>Sim</v>
      </c>
      <c r="DE871" s="89" t="str">
        <f t="shared" si="437"/>
        <v>Sem informação</v>
      </c>
    </row>
    <row r="872" spans="50:109">
      <c r="AX872" s="84">
        <f>IFERROR(FIND("Óbitos/feridos",consulta_completa__11[[#This Row],[13 - Ocorrências/Ambientes Atingidos]]),0)</f>
        <v>0</v>
      </c>
      <c r="AY872" s="85" t="str">
        <f t="shared" si="406"/>
        <v/>
      </c>
      <c r="AZ872" s="84">
        <f>IFERROR(FIND("População afetada/evacuada",consulta_completa__11[[#This Row],[13 - Ocorrências/Ambientes Atingidos]]),0)</f>
        <v>0</v>
      </c>
      <c r="BA872" s="84" t="str">
        <f t="shared" si="407"/>
        <v/>
      </c>
      <c r="BB872" s="84">
        <f>IFERROR(FIND("Suspensão de abastecimento de água",consulta_completa__11[[#This Row],[13 - Ocorrências/Ambientes Atingidos]]),0)</f>
        <v>0</v>
      </c>
      <c r="BC872" s="85" t="str">
        <f t="shared" si="435"/>
        <v/>
      </c>
      <c r="BD872" s="84">
        <f>IFERROR(FIND("Rio/córrego",consulta_completa__11[[#This Row],[13 - Ocorrências/Ambientes Atingidos]]),0)</f>
        <v>0</v>
      </c>
      <c r="BE872" s="85" t="str">
        <f t="shared" si="408"/>
        <v/>
      </c>
      <c r="BF872" s="84">
        <f>IFERROR(FIND("Lago",consulta_completa__11[[#This Row],[13 - Ocorrências/Ambientes Atingidos]]),0)</f>
        <v>0</v>
      </c>
      <c r="BG872" s="85" t="str">
        <f t="shared" si="409"/>
        <v/>
      </c>
      <c r="BH872" s="84">
        <f>IFERROR(FIND("Mar",consulta_completa__11[[#This Row],[13 - Ocorrências/Ambientes Atingidos]]),0)</f>
        <v>0</v>
      </c>
      <c r="BI872" s="85" t="str">
        <f t="shared" si="410"/>
        <v/>
      </c>
      <c r="BJ872" s="84">
        <f>IFERROR(FIND("Praia",consulta_completa__11[[#This Row],[13 - Ocorrências/Ambientes Atingidos]]),0)</f>
        <v>0</v>
      </c>
      <c r="BK872" s="85" t="str">
        <f t="shared" si="411"/>
        <v/>
      </c>
      <c r="BL872" s="84">
        <f>IFERROR(FIND("Solo",consulta_completa__11[[#This Row],[13 - Ocorrências/Ambientes Atingidos]]),0)</f>
        <v>0</v>
      </c>
      <c r="BM872" s="85" t="str">
        <f t="shared" si="412"/>
        <v/>
      </c>
      <c r="BN872" s="84">
        <f>IFERROR(FIND("Águas subterrâneas",consulta_completa__11[[#This Row],[13 - Ocorrências/Ambientes Atingidos]]),0)</f>
        <v>0</v>
      </c>
      <c r="BO872" s="85" t="str">
        <f t="shared" si="413"/>
        <v/>
      </c>
      <c r="BP872" s="84">
        <f>IFERROR(FIND("Atmosfera",consulta_completa__11[[#This Row],[13 - Ocorrências/Ambientes Atingidos]]),0)</f>
        <v>0</v>
      </c>
      <c r="BQ872" s="85" t="str">
        <f t="shared" si="414"/>
        <v/>
      </c>
      <c r="BR872" s="84">
        <f>IFERROR(FIND("Flora",consulta_completa__11[[#This Row],[13 - Ocorrências/Ambientes Atingidos]]),0)</f>
        <v>0</v>
      </c>
      <c r="BS872" s="85" t="str">
        <f t="shared" si="415"/>
        <v/>
      </c>
      <c r="BT872" s="84">
        <f>IFERROR(FIND("Fauna",consulta_completa__11[[#This Row],[13 - Ocorrências/Ambientes Atingidos]]),0)</f>
        <v>0</v>
      </c>
      <c r="BU872" s="85" t="str">
        <f t="shared" si="416"/>
        <v/>
      </c>
      <c r="BV872" s="84">
        <f>IFERROR(FIND("UC federal",consulta_completa__11[[#This Row],[13 - Ocorrências/Ambientes Atingidos]]),0)</f>
        <v>0</v>
      </c>
      <c r="BW872" s="85" t="str">
        <f t="shared" si="417"/>
        <v/>
      </c>
      <c r="BX872" s="84">
        <f>IFERROR(FIND("UC estadual/municipal",consulta_completa__11[[#This Row],[13 - Ocorrências/Ambientes Atingidos]]),0)</f>
        <v>0</v>
      </c>
      <c r="BY872" s="85" t="str">
        <f t="shared" si="418"/>
        <v/>
      </c>
      <c r="BZ872" s="84">
        <f>IFERROR(FIND("Outro(s)",consulta_completa__11[[#This Row],[13 - Ocorrências/Ambientes Atingidos]]),0)</f>
        <v>0</v>
      </c>
      <c r="CA872" s="85" t="str">
        <f t="shared" si="419"/>
        <v/>
      </c>
      <c r="CB872" s="84">
        <f>IFERROR(FIND("Sem dano",consulta_completa__11[[#This Row],[13 - Ocorrências/Ambientes Atingidos]]),0)</f>
        <v>0</v>
      </c>
      <c r="CC872" s="85" t="str">
        <f t="shared" si="420"/>
        <v/>
      </c>
      <c r="CD872" s="84" t="e">
        <f>IF(consulta_completa__11[[#This Row],[13 - Ocorrências/Ambientes Atingidos]]="","X","")</f>
        <v>#VALUE!</v>
      </c>
      <c r="CE872" s="86">
        <f>IFERROR(FIND("IBAMA",consulta_completa__11[[#This Row],[14 - Inst. Atuando no Local]]),0)</f>
        <v>0</v>
      </c>
      <c r="CF872" s="86" t="str">
        <f t="shared" si="421"/>
        <v/>
      </c>
      <c r="CG872" s="86">
        <f>IFERROR(FIND("OEMA",consulta_completa__11[[#This Row],[14 - Inst. Atuando no Local]]),0)</f>
        <v>0</v>
      </c>
      <c r="CH872" s="86" t="str">
        <f t="shared" si="422"/>
        <v/>
      </c>
      <c r="CI872" s="86">
        <f>IFERROR(FIND("DEFESA CIVIL",consulta_completa__11[[#This Row],[14 - Inst. Atuando no Local]]),0)</f>
        <v>0</v>
      </c>
      <c r="CJ872" s="86" t="str">
        <f t="shared" si="423"/>
        <v/>
      </c>
      <c r="CK872" s="86">
        <f>IFERROR(FIND("CORPO DE BOMBEIROS",consulta_completa__11[[#This Row],[14 - Inst. Atuando no Local]]),0)</f>
        <v>0</v>
      </c>
      <c r="CL872" s="86" t="str">
        <f t="shared" si="424"/>
        <v/>
      </c>
      <c r="CM872" s="86">
        <f>IFERROR(FIND("POLÍCIA RODOVIÁRIA",consulta_completa__11[[#This Row],[14 - Inst. Atuando no Local]]),0)</f>
        <v>0</v>
      </c>
      <c r="CN872" s="86" t="str">
        <f t="shared" si="425"/>
        <v/>
      </c>
      <c r="CO872" s="86">
        <f>IFERROR(FIND("POLÍCIA MILITAR",consulta_completa__11[[#This Row],[14 - Inst. Atuando no Local]]),0)</f>
        <v>0</v>
      </c>
      <c r="CP872" s="86" t="str">
        <f t="shared" si="426"/>
        <v/>
      </c>
      <c r="CQ872" s="86">
        <f>IFERROR(FIND("POLÍCIA CIVIL",consulta_completa__11[[#This Row],[14 - Inst. Atuando no Local]]),0)</f>
        <v>0</v>
      </c>
      <c r="CR872" s="86" t="str">
        <f t="shared" si="427"/>
        <v/>
      </c>
      <c r="CS872" s="86">
        <f>IFERROR(FIND("MARINHA DO BRASIL",consulta_completa__11[[#This Row],[14 - Inst. Atuando no Local]]),0)</f>
        <v>0</v>
      </c>
      <c r="CT872" s="86" t="str">
        <f t="shared" si="428"/>
        <v/>
      </c>
      <c r="CU872" s="86">
        <f>IFERROR(FIND("EMPRESA ESPECIALIZADA EM ATENDIMENTO",consulta_completa__11[[#This Row],[14 - Inst. Atuando no Local]]),0)</f>
        <v>0</v>
      </c>
      <c r="CV872" s="86" t="str">
        <f t="shared" si="429"/>
        <v/>
      </c>
      <c r="CW872" s="86">
        <f>IFERROR(FIND("IBAMA",consulta_completa__11[[#This Row],[14 - Inst. Atuando no Local]]),0)</f>
        <v>0</v>
      </c>
      <c r="CX872" s="86" t="str">
        <f t="shared" si="430"/>
        <v/>
      </c>
      <c r="CY872" s="86" t="e">
        <f>IF(consulta_completa__11[[#This Row],[14 - Inst. Atuando no Local]]="","X","")</f>
        <v>#VALUE!</v>
      </c>
      <c r="CZ872" s="86">
        <f>IFERROR(FIND("OUTRA (S)",consulta_completa__11[[#This Row],[14 - Inst. Atuando no Local]]),0)</f>
        <v>0</v>
      </c>
      <c r="DA872" s="86" t="str">
        <f t="shared" si="431"/>
        <v/>
      </c>
      <c r="DB872" s="37" t="str">
        <f t="shared" si="432"/>
        <v>Sim</v>
      </c>
      <c r="DC872" s="37" t="str">
        <f t="shared" si="433"/>
        <v>Não</v>
      </c>
      <c r="DD872" s="37" t="str">
        <f t="shared" si="434"/>
        <v>Sim</v>
      </c>
      <c r="DE872" s="89" t="str">
        <f t="shared" si="437"/>
        <v>Sem informação</v>
      </c>
    </row>
    <row r="873" spans="50:109">
      <c r="AX873" s="84">
        <f>IFERROR(FIND("Óbitos/feridos",consulta_completa__11[[#This Row],[13 - Ocorrências/Ambientes Atingidos]]),0)</f>
        <v>0</v>
      </c>
      <c r="AY873" s="85" t="str">
        <f t="shared" si="406"/>
        <v/>
      </c>
      <c r="AZ873" s="84">
        <f>IFERROR(FIND("População afetada/evacuada",consulta_completa__11[[#This Row],[13 - Ocorrências/Ambientes Atingidos]]),0)</f>
        <v>0</v>
      </c>
      <c r="BA873" s="84" t="str">
        <f t="shared" si="407"/>
        <v/>
      </c>
      <c r="BB873" s="84">
        <f>IFERROR(FIND("Suspensão de abastecimento de água",consulta_completa__11[[#This Row],[13 - Ocorrências/Ambientes Atingidos]]),0)</f>
        <v>0</v>
      </c>
      <c r="BC873" s="85" t="str">
        <f t="shared" si="435"/>
        <v/>
      </c>
      <c r="BD873" s="84">
        <f>IFERROR(FIND("Rio/córrego",consulta_completa__11[[#This Row],[13 - Ocorrências/Ambientes Atingidos]]),0)</f>
        <v>0</v>
      </c>
      <c r="BE873" s="85" t="str">
        <f t="shared" si="408"/>
        <v/>
      </c>
      <c r="BF873" s="84">
        <f>IFERROR(FIND("Lago",consulta_completa__11[[#This Row],[13 - Ocorrências/Ambientes Atingidos]]),0)</f>
        <v>0</v>
      </c>
      <c r="BG873" s="85" t="str">
        <f t="shared" si="409"/>
        <v/>
      </c>
      <c r="BH873" s="84">
        <f>IFERROR(FIND("Mar",consulta_completa__11[[#This Row],[13 - Ocorrências/Ambientes Atingidos]]),0)</f>
        <v>0</v>
      </c>
      <c r="BI873" s="85" t="str">
        <f t="shared" si="410"/>
        <v/>
      </c>
      <c r="BJ873" s="84">
        <f>IFERROR(FIND("Praia",consulta_completa__11[[#This Row],[13 - Ocorrências/Ambientes Atingidos]]),0)</f>
        <v>0</v>
      </c>
      <c r="BK873" s="85" t="str">
        <f t="shared" si="411"/>
        <v/>
      </c>
      <c r="BL873" s="84">
        <f>IFERROR(FIND("Solo",consulta_completa__11[[#This Row],[13 - Ocorrências/Ambientes Atingidos]]),0)</f>
        <v>0</v>
      </c>
      <c r="BM873" s="85" t="str">
        <f t="shared" si="412"/>
        <v/>
      </c>
      <c r="BN873" s="84">
        <f>IFERROR(FIND("Águas subterrâneas",consulta_completa__11[[#This Row],[13 - Ocorrências/Ambientes Atingidos]]),0)</f>
        <v>0</v>
      </c>
      <c r="BO873" s="85" t="str">
        <f t="shared" si="413"/>
        <v/>
      </c>
      <c r="BP873" s="84">
        <f>IFERROR(FIND("Atmosfera",consulta_completa__11[[#This Row],[13 - Ocorrências/Ambientes Atingidos]]),0)</f>
        <v>0</v>
      </c>
      <c r="BQ873" s="85" t="str">
        <f t="shared" si="414"/>
        <v/>
      </c>
      <c r="BR873" s="84">
        <f>IFERROR(FIND("Flora",consulta_completa__11[[#This Row],[13 - Ocorrências/Ambientes Atingidos]]),0)</f>
        <v>0</v>
      </c>
      <c r="BS873" s="85" t="str">
        <f t="shared" si="415"/>
        <v/>
      </c>
      <c r="BT873" s="84">
        <f>IFERROR(FIND("Fauna",consulta_completa__11[[#This Row],[13 - Ocorrências/Ambientes Atingidos]]),0)</f>
        <v>0</v>
      </c>
      <c r="BU873" s="85" t="str">
        <f t="shared" si="416"/>
        <v/>
      </c>
      <c r="BV873" s="84">
        <f>IFERROR(FIND("UC federal",consulta_completa__11[[#This Row],[13 - Ocorrências/Ambientes Atingidos]]),0)</f>
        <v>0</v>
      </c>
      <c r="BW873" s="85" t="str">
        <f t="shared" si="417"/>
        <v/>
      </c>
      <c r="BX873" s="84">
        <f>IFERROR(FIND("UC estadual/municipal",consulta_completa__11[[#This Row],[13 - Ocorrências/Ambientes Atingidos]]),0)</f>
        <v>0</v>
      </c>
      <c r="BY873" s="85" t="str">
        <f t="shared" si="418"/>
        <v/>
      </c>
      <c r="BZ873" s="84">
        <f>IFERROR(FIND("Outro(s)",consulta_completa__11[[#This Row],[13 - Ocorrências/Ambientes Atingidos]]),0)</f>
        <v>0</v>
      </c>
      <c r="CA873" s="85" t="str">
        <f t="shared" si="419"/>
        <v/>
      </c>
      <c r="CB873" s="84">
        <f>IFERROR(FIND("Sem dano",consulta_completa__11[[#This Row],[13 - Ocorrências/Ambientes Atingidos]]),0)</f>
        <v>0</v>
      </c>
      <c r="CC873" s="85" t="str">
        <f t="shared" si="420"/>
        <v/>
      </c>
      <c r="CD873" s="84" t="e">
        <f>IF(consulta_completa__11[[#This Row],[13 - Ocorrências/Ambientes Atingidos]]="","X","")</f>
        <v>#VALUE!</v>
      </c>
      <c r="CE873" s="86">
        <f>IFERROR(FIND("IBAMA",consulta_completa__11[[#This Row],[14 - Inst. Atuando no Local]]),0)</f>
        <v>0</v>
      </c>
      <c r="CF873" s="86" t="str">
        <f t="shared" si="421"/>
        <v/>
      </c>
      <c r="CG873" s="86">
        <f>IFERROR(FIND("OEMA",consulta_completa__11[[#This Row],[14 - Inst. Atuando no Local]]),0)</f>
        <v>0</v>
      </c>
      <c r="CH873" s="86" t="str">
        <f t="shared" si="422"/>
        <v/>
      </c>
      <c r="CI873" s="86">
        <f>IFERROR(FIND("DEFESA CIVIL",consulta_completa__11[[#This Row],[14 - Inst. Atuando no Local]]),0)</f>
        <v>0</v>
      </c>
      <c r="CJ873" s="86" t="str">
        <f t="shared" si="423"/>
        <v/>
      </c>
      <c r="CK873" s="86">
        <f>IFERROR(FIND("CORPO DE BOMBEIROS",consulta_completa__11[[#This Row],[14 - Inst. Atuando no Local]]),0)</f>
        <v>0</v>
      </c>
      <c r="CL873" s="86" t="str">
        <f t="shared" si="424"/>
        <v/>
      </c>
      <c r="CM873" s="86">
        <f>IFERROR(FIND("POLÍCIA RODOVIÁRIA",consulta_completa__11[[#This Row],[14 - Inst. Atuando no Local]]),0)</f>
        <v>0</v>
      </c>
      <c r="CN873" s="86" t="str">
        <f t="shared" si="425"/>
        <v/>
      </c>
      <c r="CO873" s="86">
        <f>IFERROR(FIND("POLÍCIA MILITAR",consulta_completa__11[[#This Row],[14 - Inst. Atuando no Local]]),0)</f>
        <v>0</v>
      </c>
      <c r="CP873" s="86" t="str">
        <f t="shared" si="426"/>
        <v/>
      </c>
      <c r="CQ873" s="86">
        <f>IFERROR(FIND("POLÍCIA CIVIL",consulta_completa__11[[#This Row],[14 - Inst. Atuando no Local]]),0)</f>
        <v>0</v>
      </c>
      <c r="CR873" s="86" t="str">
        <f t="shared" si="427"/>
        <v/>
      </c>
      <c r="CS873" s="86">
        <f>IFERROR(FIND("MARINHA DO BRASIL",consulta_completa__11[[#This Row],[14 - Inst. Atuando no Local]]),0)</f>
        <v>0</v>
      </c>
      <c r="CT873" s="86" t="str">
        <f t="shared" si="428"/>
        <v/>
      </c>
      <c r="CU873" s="86">
        <f>IFERROR(FIND("EMPRESA ESPECIALIZADA EM ATENDIMENTO",consulta_completa__11[[#This Row],[14 - Inst. Atuando no Local]]),0)</f>
        <v>0</v>
      </c>
      <c r="CV873" s="86" t="str">
        <f t="shared" si="429"/>
        <v/>
      </c>
      <c r="CW873" s="86">
        <f>IFERROR(FIND("IBAMA",consulta_completa__11[[#This Row],[14 - Inst. Atuando no Local]]),0)</f>
        <v>0</v>
      </c>
      <c r="CX873" s="86" t="str">
        <f t="shared" si="430"/>
        <v/>
      </c>
      <c r="CY873" s="86" t="e">
        <f>IF(consulta_completa__11[[#This Row],[14 - Inst. Atuando no Local]]="","X","")</f>
        <v>#VALUE!</v>
      </c>
      <c r="CZ873" s="86">
        <f>IFERROR(FIND("OUTRA (S)",consulta_completa__11[[#This Row],[14 - Inst. Atuando no Local]]),0)</f>
        <v>0</v>
      </c>
      <c r="DA873" s="86" t="str">
        <f t="shared" si="431"/>
        <v/>
      </c>
      <c r="DB873" s="37" t="str">
        <f t="shared" si="432"/>
        <v>Sim</v>
      </c>
      <c r="DC873" s="37" t="str">
        <f t="shared" si="433"/>
        <v>Não</v>
      </c>
      <c r="DD873" s="37" t="str">
        <f t="shared" si="434"/>
        <v>Sim</v>
      </c>
      <c r="DE873" s="89" t="str">
        <f t="shared" si="437"/>
        <v>Sem informação</v>
      </c>
    </row>
    <row r="874" spans="50:109">
      <c r="AX874" s="84">
        <f>IFERROR(FIND("Óbitos/feridos",consulta_completa__11[[#This Row],[13 - Ocorrências/Ambientes Atingidos]]),0)</f>
        <v>0</v>
      </c>
      <c r="AY874" s="85" t="str">
        <f t="shared" si="406"/>
        <v/>
      </c>
      <c r="AZ874" s="84">
        <f>IFERROR(FIND("População afetada/evacuada",consulta_completa__11[[#This Row],[13 - Ocorrências/Ambientes Atingidos]]),0)</f>
        <v>0</v>
      </c>
      <c r="BA874" s="84" t="str">
        <f t="shared" si="407"/>
        <v/>
      </c>
      <c r="BB874" s="84">
        <f>IFERROR(FIND("Suspensão de abastecimento de água",consulta_completa__11[[#This Row],[13 - Ocorrências/Ambientes Atingidos]]),0)</f>
        <v>0</v>
      </c>
      <c r="BC874" s="85" t="str">
        <f t="shared" si="435"/>
        <v/>
      </c>
      <c r="BD874" s="84">
        <f>IFERROR(FIND("Rio/córrego",consulta_completa__11[[#This Row],[13 - Ocorrências/Ambientes Atingidos]]),0)</f>
        <v>0</v>
      </c>
      <c r="BE874" s="85" t="str">
        <f t="shared" si="408"/>
        <v/>
      </c>
      <c r="BF874" s="84">
        <f>IFERROR(FIND("Lago",consulta_completa__11[[#This Row],[13 - Ocorrências/Ambientes Atingidos]]),0)</f>
        <v>0</v>
      </c>
      <c r="BG874" s="85" t="str">
        <f t="shared" si="409"/>
        <v/>
      </c>
      <c r="BH874" s="84">
        <f>IFERROR(FIND("Mar",consulta_completa__11[[#This Row],[13 - Ocorrências/Ambientes Atingidos]]),0)</f>
        <v>0</v>
      </c>
      <c r="BI874" s="85" t="str">
        <f t="shared" si="410"/>
        <v/>
      </c>
      <c r="BJ874" s="84">
        <f>IFERROR(FIND("Praia",consulta_completa__11[[#This Row],[13 - Ocorrências/Ambientes Atingidos]]),0)</f>
        <v>0</v>
      </c>
      <c r="BK874" s="85" t="str">
        <f t="shared" si="411"/>
        <v/>
      </c>
      <c r="BL874" s="84">
        <f>IFERROR(FIND("Solo",consulta_completa__11[[#This Row],[13 - Ocorrências/Ambientes Atingidos]]),0)</f>
        <v>0</v>
      </c>
      <c r="BM874" s="85" t="str">
        <f t="shared" si="412"/>
        <v/>
      </c>
      <c r="BN874" s="84">
        <f>IFERROR(FIND("Águas subterrâneas",consulta_completa__11[[#This Row],[13 - Ocorrências/Ambientes Atingidos]]),0)</f>
        <v>0</v>
      </c>
      <c r="BO874" s="85" t="str">
        <f t="shared" si="413"/>
        <v/>
      </c>
      <c r="BP874" s="84">
        <f>IFERROR(FIND("Atmosfera",consulta_completa__11[[#This Row],[13 - Ocorrências/Ambientes Atingidos]]),0)</f>
        <v>0</v>
      </c>
      <c r="BQ874" s="85" t="str">
        <f t="shared" si="414"/>
        <v/>
      </c>
      <c r="BR874" s="84">
        <f>IFERROR(FIND("Flora",consulta_completa__11[[#This Row],[13 - Ocorrências/Ambientes Atingidos]]),0)</f>
        <v>0</v>
      </c>
      <c r="BS874" s="85" t="str">
        <f t="shared" si="415"/>
        <v/>
      </c>
      <c r="BT874" s="84">
        <f>IFERROR(FIND("Fauna",consulta_completa__11[[#This Row],[13 - Ocorrências/Ambientes Atingidos]]),0)</f>
        <v>0</v>
      </c>
      <c r="BU874" s="85" t="str">
        <f t="shared" si="416"/>
        <v/>
      </c>
      <c r="BV874" s="84">
        <f>IFERROR(FIND("UC federal",consulta_completa__11[[#This Row],[13 - Ocorrências/Ambientes Atingidos]]),0)</f>
        <v>0</v>
      </c>
      <c r="BW874" s="85" t="str">
        <f t="shared" si="417"/>
        <v/>
      </c>
      <c r="BX874" s="84">
        <f>IFERROR(FIND("UC estadual/municipal",consulta_completa__11[[#This Row],[13 - Ocorrências/Ambientes Atingidos]]),0)</f>
        <v>0</v>
      </c>
      <c r="BY874" s="85" t="str">
        <f t="shared" si="418"/>
        <v/>
      </c>
      <c r="BZ874" s="84">
        <f>IFERROR(FIND("Outro(s)",consulta_completa__11[[#This Row],[13 - Ocorrências/Ambientes Atingidos]]),0)</f>
        <v>0</v>
      </c>
      <c r="CA874" s="85" t="str">
        <f t="shared" si="419"/>
        <v/>
      </c>
      <c r="CB874" s="84">
        <f>IFERROR(FIND("Sem dano",consulta_completa__11[[#This Row],[13 - Ocorrências/Ambientes Atingidos]]),0)</f>
        <v>0</v>
      </c>
      <c r="CC874" s="85" t="str">
        <f t="shared" si="420"/>
        <v/>
      </c>
      <c r="CD874" s="84" t="e">
        <f>IF(consulta_completa__11[[#This Row],[13 - Ocorrências/Ambientes Atingidos]]="","X","")</f>
        <v>#VALUE!</v>
      </c>
      <c r="CE874" s="86">
        <f>IFERROR(FIND("IBAMA",consulta_completa__11[[#This Row],[14 - Inst. Atuando no Local]]),0)</f>
        <v>0</v>
      </c>
      <c r="CF874" s="86" t="str">
        <f t="shared" si="421"/>
        <v/>
      </c>
      <c r="CG874" s="86">
        <f>IFERROR(FIND("OEMA",consulta_completa__11[[#This Row],[14 - Inst. Atuando no Local]]),0)</f>
        <v>0</v>
      </c>
      <c r="CH874" s="86" t="str">
        <f t="shared" si="422"/>
        <v/>
      </c>
      <c r="CI874" s="86">
        <f>IFERROR(FIND("DEFESA CIVIL",consulta_completa__11[[#This Row],[14 - Inst. Atuando no Local]]),0)</f>
        <v>0</v>
      </c>
      <c r="CJ874" s="86" t="str">
        <f t="shared" si="423"/>
        <v/>
      </c>
      <c r="CK874" s="86">
        <f>IFERROR(FIND("CORPO DE BOMBEIROS",consulta_completa__11[[#This Row],[14 - Inst. Atuando no Local]]),0)</f>
        <v>0</v>
      </c>
      <c r="CL874" s="86" t="str">
        <f t="shared" si="424"/>
        <v/>
      </c>
      <c r="CM874" s="86">
        <f>IFERROR(FIND("POLÍCIA RODOVIÁRIA",consulta_completa__11[[#This Row],[14 - Inst. Atuando no Local]]),0)</f>
        <v>0</v>
      </c>
      <c r="CN874" s="86" t="str">
        <f t="shared" si="425"/>
        <v/>
      </c>
      <c r="CO874" s="86">
        <f>IFERROR(FIND("POLÍCIA MILITAR",consulta_completa__11[[#This Row],[14 - Inst. Atuando no Local]]),0)</f>
        <v>0</v>
      </c>
      <c r="CP874" s="86" t="str">
        <f t="shared" si="426"/>
        <v/>
      </c>
      <c r="CQ874" s="86">
        <f>IFERROR(FIND("POLÍCIA CIVIL",consulta_completa__11[[#This Row],[14 - Inst. Atuando no Local]]),0)</f>
        <v>0</v>
      </c>
      <c r="CR874" s="86" t="str">
        <f t="shared" si="427"/>
        <v/>
      </c>
      <c r="CS874" s="86">
        <f>IFERROR(FIND("MARINHA DO BRASIL",consulta_completa__11[[#This Row],[14 - Inst. Atuando no Local]]),0)</f>
        <v>0</v>
      </c>
      <c r="CT874" s="86" t="str">
        <f t="shared" si="428"/>
        <v/>
      </c>
      <c r="CU874" s="86">
        <f>IFERROR(FIND("EMPRESA ESPECIALIZADA EM ATENDIMENTO",consulta_completa__11[[#This Row],[14 - Inst. Atuando no Local]]),0)</f>
        <v>0</v>
      </c>
      <c r="CV874" s="86" t="str">
        <f t="shared" si="429"/>
        <v/>
      </c>
      <c r="CW874" s="86">
        <f>IFERROR(FIND("IBAMA",consulta_completa__11[[#This Row],[14 - Inst. Atuando no Local]]),0)</f>
        <v>0</v>
      </c>
      <c r="CX874" s="86" t="str">
        <f t="shared" si="430"/>
        <v/>
      </c>
      <c r="CY874" s="86" t="e">
        <f>IF(consulta_completa__11[[#This Row],[14 - Inst. Atuando no Local]]="","X","")</f>
        <v>#VALUE!</v>
      </c>
      <c r="CZ874" s="86">
        <f>IFERROR(FIND("OUTRA (S)",consulta_completa__11[[#This Row],[14 - Inst. Atuando no Local]]),0)</f>
        <v>0</v>
      </c>
      <c r="DA874" s="86" t="str">
        <f t="shared" si="431"/>
        <v/>
      </c>
      <c r="DB874" s="37" t="str">
        <f t="shared" si="432"/>
        <v>Sim</v>
      </c>
      <c r="DC874" s="37" t="str">
        <f t="shared" si="433"/>
        <v>Não</v>
      </c>
      <c r="DD874" s="37" t="str">
        <f t="shared" si="434"/>
        <v>Sim</v>
      </c>
      <c r="DE874" s="89" t="str">
        <f t="shared" si="437"/>
        <v>Sem informação</v>
      </c>
    </row>
    <row r="875" spans="50:109">
      <c r="AX875" s="84">
        <f>IFERROR(FIND("Óbitos/feridos",consulta_completa__11[[#This Row],[13 - Ocorrências/Ambientes Atingidos]]),0)</f>
        <v>0</v>
      </c>
      <c r="AY875" s="85" t="str">
        <f t="shared" si="406"/>
        <v/>
      </c>
      <c r="AZ875" s="84">
        <f>IFERROR(FIND("População afetada/evacuada",consulta_completa__11[[#This Row],[13 - Ocorrências/Ambientes Atingidos]]),0)</f>
        <v>0</v>
      </c>
      <c r="BA875" s="84" t="str">
        <f t="shared" si="407"/>
        <v/>
      </c>
      <c r="BB875" s="84">
        <f>IFERROR(FIND("Suspensão de abastecimento de água",consulta_completa__11[[#This Row],[13 - Ocorrências/Ambientes Atingidos]]),0)</f>
        <v>0</v>
      </c>
      <c r="BC875" s="85" t="str">
        <f t="shared" si="435"/>
        <v/>
      </c>
      <c r="BD875" s="84">
        <f>IFERROR(FIND("Rio/córrego",consulta_completa__11[[#This Row],[13 - Ocorrências/Ambientes Atingidos]]),0)</f>
        <v>0</v>
      </c>
      <c r="BE875" s="85" t="str">
        <f t="shared" si="408"/>
        <v/>
      </c>
      <c r="BF875" s="84">
        <f>IFERROR(FIND("Lago",consulta_completa__11[[#This Row],[13 - Ocorrências/Ambientes Atingidos]]),0)</f>
        <v>0</v>
      </c>
      <c r="BG875" s="85" t="str">
        <f t="shared" si="409"/>
        <v/>
      </c>
      <c r="BH875" s="84">
        <f>IFERROR(FIND("Mar",consulta_completa__11[[#This Row],[13 - Ocorrências/Ambientes Atingidos]]),0)</f>
        <v>0</v>
      </c>
      <c r="BI875" s="85" t="str">
        <f t="shared" si="410"/>
        <v/>
      </c>
      <c r="BJ875" s="84">
        <f>IFERROR(FIND("Praia",consulta_completa__11[[#This Row],[13 - Ocorrências/Ambientes Atingidos]]),0)</f>
        <v>0</v>
      </c>
      <c r="BK875" s="85" t="str">
        <f t="shared" si="411"/>
        <v/>
      </c>
      <c r="BL875" s="84">
        <f>IFERROR(FIND("Solo",consulta_completa__11[[#This Row],[13 - Ocorrências/Ambientes Atingidos]]),0)</f>
        <v>0</v>
      </c>
      <c r="BM875" s="85" t="str">
        <f t="shared" si="412"/>
        <v/>
      </c>
      <c r="BN875" s="84">
        <f>IFERROR(FIND("Águas subterrâneas",consulta_completa__11[[#This Row],[13 - Ocorrências/Ambientes Atingidos]]),0)</f>
        <v>0</v>
      </c>
      <c r="BO875" s="85" t="str">
        <f t="shared" si="413"/>
        <v/>
      </c>
      <c r="BP875" s="84">
        <f>IFERROR(FIND("Atmosfera",consulta_completa__11[[#This Row],[13 - Ocorrências/Ambientes Atingidos]]),0)</f>
        <v>0</v>
      </c>
      <c r="BQ875" s="85" t="str">
        <f t="shared" si="414"/>
        <v/>
      </c>
      <c r="BR875" s="84">
        <f>IFERROR(FIND("Flora",consulta_completa__11[[#This Row],[13 - Ocorrências/Ambientes Atingidos]]),0)</f>
        <v>0</v>
      </c>
      <c r="BS875" s="85" t="str">
        <f t="shared" si="415"/>
        <v/>
      </c>
      <c r="BT875" s="84">
        <f>IFERROR(FIND("Fauna",consulta_completa__11[[#This Row],[13 - Ocorrências/Ambientes Atingidos]]),0)</f>
        <v>0</v>
      </c>
      <c r="BU875" s="85" t="str">
        <f t="shared" si="416"/>
        <v/>
      </c>
      <c r="BV875" s="84">
        <f>IFERROR(FIND("UC federal",consulta_completa__11[[#This Row],[13 - Ocorrências/Ambientes Atingidos]]),0)</f>
        <v>0</v>
      </c>
      <c r="BW875" s="85" t="str">
        <f t="shared" si="417"/>
        <v/>
      </c>
      <c r="BX875" s="84">
        <f>IFERROR(FIND("UC estadual/municipal",consulta_completa__11[[#This Row],[13 - Ocorrências/Ambientes Atingidos]]),0)</f>
        <v>0</v>
      </c>
      <c r="BY875" s="85" t="str">
        <f t="shared" si="418"/>
        <v/>
      </c>
      <c r="BZ875" s="84">
        <f>IFERROR(FIND("Outro(s)",consulta_completa__11[[#This Row],[13 - Ocorrências/Ambientes Atingidos]]),0)</f>
        <v>0</v>
      </c>
      <c r="CA875" s="85" t="str">
        <f t="shared" si="419"/>
        <v/>
      </c>
      <c r="CB875" s="84">
        <f>IFERROR(FIND("Sem dano",consulta_completa__11[[#This Row],[13 - Ocorrências/Ambientes Atingidos]]),0)</f>
        <v>0</v>
      </c>
      <c r="CC875" s="85" t="str">
        <f t="shared" si="420"/>
        <v/>
      </c>
      <c r="CD875" s="84" t="e">
        <f>IF(consulta_completa__11[[#This Row],[13 - Ocorrências/Ambientes Atingidos]]="","X","")</f>
        <v>#VALUE!</v>
      </c>
      <c r="CE875" s="86">
        <f>IFERROR(FIND("IBAMA",consulta_completa__11[[#This Row],[14 - Inst. Atuando no Local]]),0)</f>
        <v>0</v>
      </c>
      <c r="CF875" s="86" t="str">
        <f t="shared" si="421"/>
        <v/>
      </c>
      <c r="CG875" s="86">
        <f>IFERROR(FIND("OEMA",consulta_completa__11[[#This Row],[14 - Inst. Atuando no Local]]),0)</f>
        <v>0</v>
      </c>
      <c r="CH875" s="86" t="str">
        <f t="shared" si="422"/>
        <v/>
      </c>
      <c r="CI875" s="86">
        <f>IFERROR(FIND("DEFESA CIVIL",consulta_completa__11[[#This Row],[14 - Inst. Atuando no Local]]),0)</f>
        <v>0</v>
      </c>
      <c r="CJ875" s="86" t="str">
        <f t="shared" si="423"/>
        <v/>
      </c>
      <c r="CK875" s="86">
        <f>IFERROR(FIND("CORPO DE BOMBEIROS",consulta_completa__11[[#This Row],[14 - Inst. Atuando no Local]]),0)</f>
        <v>0</v>
      </c>
      <c r="CL875" s="86" t="str">
        <f t="shared" si="424"/>
        <v/>
      </c>
      <c r="CM875" s="86">
        <f>IFERROR(FIND("POLÍCIA RODOVIÁRIA",consulta_completa__11[[#This Row],[14 - Inst. Atuando no Local]]),0)</f>
        <v>0</v>
      </c>
      <c r="CN875" s="86" t="str">
        <f t="shared" si="425"/>
        <v/>
      </c>
      <c r="CO875" s="86">
        <f>IFERROR(FIND("POLÍCIA MILITAR",consulta_completa__11[[#This Row],[14 - Inst. Atuando no Local]]),0)</f>
        <v>0</v>
      </c>
      <c r="CP875" s="86" t="str">
        <f t="shared" si="426"/>
        <v/>
      </c>
      <c r="CQ875" s="86">
        <f>IFERROR(FIND("POLÍCIA CIVIL",consulta_completa__11[[#This Row],[14 - Inst. Atuando no Local]]),0)</f>
        <v>0</v>
      </c>
      <c r="CR875" s="86" t="str">
        <f t="shared" si="427"/>
        <v/>
      </c>
      <c r="CS875" s="86">
        <f>IFERROR(FIND("MARINHA DO BRASIL",consulta_completa__11[[#This Row],[14 - Inst. Atuando no Local]]),0)</f>
        <v>0</v>
      </c>
      <c r="CT875" s="86" t="str">
        <f t="shared" si="428"/>
        <v/>
      </c>
      <c r="CU875" s="86">
        <f>IFERROR(FIND("EMPRESA ESPECIALIZADA EM ATENDIMENTO",consulta_completa__11[[#This Row],[14 - Inst. Atuando no Local]]),0)</f>
        <v>0</v>
      </c>
      <c r="CV875" s="86" t="str">
        <f t="shared" si="429"/>
        <v/>
      </c>
      <c r="CW875" s="86">
        <f>IFERROR(FIND("IBAMA",consulta_completa__11[[#This Row],[14 - Inst. Atuando no Local]]),0)</f>
        <v>0</v>
      </c>
      <c r="CX875" s="86" t="str">
        <f t="shared" si="430"/>
        <v/>
      </c>
      <c r="CY875" s="86" t="e">
        <f>IF(consulta_completa__11[[#This Row],[14 - Inst. Atuando no Local]]="","X","")</f>
        <v>#VALUE!</v>
      </c>
      <c r="CZ875" s="86">
        <f>IFERROR(FIND("OUTRA (S)",consulta_completa__11[[#This Row],[14 - Inst. Atuando no Local]]),0)</f>
        <v>0</v>
      </c>
      <c r="DA875" s="86" t="str">
        <f t="shared" si="431"/>
        <v/>
      </c>
      <c r="DB875" s="37" t="str">
        <f t="shared" si="432"/>
        <v>Sim</v>
      </c>
      <c r="DC875" s="37" t="str">
        <f t="shared" si="433"/>
        <v>Não</v>
      </c>
      <c r="DD875" s="37" t="str">
        <f t="shared" si="434"/>
        <v>Sim</v>
      </c>
      <c r="DE875" s="89" t="str">
        <f t="shared" si="437"/>
        <v>Sem informação</v>
      </c>
    </row>
    <row r="876" spans="50:109">
      <c r="AX876" s="84">
        <f>IFERROR(FIND("Óbitos/feridos",consulta_completa__11[[#This Row],[13 - Ocorrências/Ambientes Atingidos]]),0)</f>
        <v>0</v>
      </c>
      <c r="AY876" s="85" t="str">
        <f t="shared" si="406"/>
        <v/>
      </c>
      <c r="AZ876" s="84">
        <f>IFERROR(FIND("População afetada/evacuada",consulta_completa__11[[#This Row],[13 - Ocorrências/Ambientes Atingidos]]),0)</f>
        <v>0</v>
      </c>
      <c r="BA876" s="84" t="str">
        <f t="shared" si="407"/>
        <v/>
      </c>
      <c r="BB876" s="84">
        <f>IFERROR(FIND("Suspensão de abastecimento de água",consulta_completa__11[[#This Row],[13 - Ocorrências/Ambientes Atingidos]]),0)</f>
        <v>0</v>
      </c>
      <c r="BC876" s="85" t="str">
        <f t="shared" si="435"/>
        <v/>
      </c>
      <c r="BD876" s="84">
        <f>IFERROR(FIND("Rio/córrego",consulta_completa__11[[#This Row],[13 - Ocorrências/Ambientes Atingidos]]),0)</f>
        <v>0</v>
      </c>
      <c r="BE876" s="85" t="str">
        <f t="shared" si="408"/>
        <v/>
      </c>
      <c r="BF876" s="84">
        <f>IFERROR(FIND("Lago",consulta_completa__11[[#This Row],[13 - Ocorrências/Ambientes Atingidos]]),0)</f>
        <v>0</v>
      </c>
      <c r="BG876" s="85" t="str">
        <f t="shared" si="409"/>
        <v/>
      </c>
      <c r="BH876" s="84">
        <f>IFERROR(FIND("Mar",consulta_completa__11[[#This Row],[13 - Ocorrências/Ambientes Atingidos]]),0)</f>
        <v>0</v>
      </c>
      <c r="BI876" s="85" t="str">
        <f t="shared" si="410"/>
        <v/>
      </c>
      <c r="BJ876" s="84">
        <f>IFERROR(FIND("Praia",consulta_completa__11[[#This Row],[13 - Ocorrências/Ambientes Atingidos]]),0)</f>
        <v>0</v>
      </c>
      <c r="BK876" s="85" t="str">
        <f t="shared" si="411"/>
        <v/>
      </c>
      <c r="BL876" s="84">
        <f>IFERROR(FIND("Solo",consulta_completa__11[[#This Row],[13 - Ocorrências/Ambientes Atingidos]]),0)</f>
        <v>0</v>
      </c>
      <c r="BM876" s="85" t="str">
        <f t="shared" si="412"/>
        <v/>
      </c>
      <c r="BN876" s="84">
        <f>IFERROR(FIND("Águas subterrâneas",consulta_completa__11[[#This Row],[13 - Ocorrências/Ambientes Atingidos]]),0)</f>
        <v>0</v>
      </c>
      <c r="BO876" s="85" t="str">
        <f t="shared" si="413"/>
        <v/>
      </c>
      <c r="BP876" s="84">
        <f>IFERROR(FIND("Atmosfera",consulta_completa__11[[#This Row],[13 - Ocorrências/Ambientes Atingidos]]),0)</f>
        <v>0</v>
      </c>
      <c r="BQ876" s="85" t="str">
        <f t="shared" si="414"/>
        <v/>
      </c>
      <c r="BR876" s="84">
        <f>IFERROR(FIND("Flora",consulta_completa__11[[#This Row],[13 - Ocorrências/Ambientes Atingidos]]),0)</f>
        <v>0</v>
      </c>
      <c r="BS876" s="85" t="str">
        <f t="shared" si="415"/>
        <v/>
      </c>
      <c r="BT876" s="84">
        <f>IFERROR(FIND("Fauna",consulta_completa__11[[#This Row],[13 - Ocorrências/Ambientes Atingidos]]),0)</f>
        <v>0</v>
      </c>
      <c r="BU876" s="85" t="str">
        <f t="shared" si="416"/>
        <v/>
      </c>
      <c r="BV876" s="84">
        <f>IFERROR(FIND("UC federal",consulta_completa__11[[#This Row],[13 - Ocorrências/Ambientes Atingidos]]),0)</f>
        <v>0</v>
      </c>
      <c r="BW876" s="85" t="str">
        <f t="shared" si="417"/>
        <v/>
      </c>
      <c r="BX876" s="84">
        <f>IFERROR(FIND("UC estadual/municipal",consulta_completa__11[[#This Row],[13 - Ocorrências/Ambientes Atingidos]]),0)</f>
        <v>0</v>
      </c>
      <c r="BY876" s="85" t="str">
        <f t="shared" si="418"/>
        <v/>
      </c>
      <c r="BZ876" s="84">
        <f>IFERROR(FIND("Outro(s)",consulta_completa__11[[#This Row],[13 - Ocorrências/Ambientes Atingidos]]),0)</f>
        <v>0</v>
      </c>
      <c r="CA876" s="85" t="str">
        <f t="shared" si="419"/>
        <v/>
      </c>
      <c r="CB876" s="84">
        <f>IFERROR(FIND("Sem dano",consulta_completa__11[[#This Row],[13 - Ocorrências/Ambientes Atingidos]]),0)</f>
        <v>0</v>
      </c>
      <c r="CC876" s="85" t="str">
        <f t="shared" si="420"/>
        <v/>
      </c>
      <c r="CD876" s="84" t="e">
        <f>IF(consulta_completa__11[[#This Row],[13 - Ocorrências/Ambientes Atingidos]]="","X","")</f>
        <v>#VALUE!</v>
      </c>
      <c r="CE876" s="86">
        <f>IFERROR(FIND("IBAMA",consulta_completa__11[[#This Row],[14 - Inst. Atuando no Local]]),0)</f>
        <v>0</v>
      </c>
      <c r="CF876" s="86" t="str">
        <f t="shared" si="421"/>
        <v/>
      </c>
      <c r="CG876" s="86">
        <f>IFERROR(FIND("OEMA",consulta_completa__11[[#This Row],[14 - Inst. Atuando no Local]]),0)</f>
        <v>0</v>
      </c>
      <c r="CH876" s="86" t="str">
        <f t="shared" si="422"/>
        <v/>
      </c>
      <c r="CI876" s="86">
        <f>IFERROR(FIND("DEFESA CIVIL",consulta_completa__11[[#This Row],[14 - Inst. Atuando no Local]]),0)</f>
        <v>0</v>
      </c>
      <c r="CJ876" s="86" t="str">
        <f t="shared" si="423"/>
        <v/>
      </c>
      <c r="CK876" s="86">
        <f>IFERROR(FIND("CORPO DE BOMBEIROS",consulta_completa__11[[#This Row],[14 - Inst. Atuando no Local]]),0)</f>
        <v>0</v>
      </c>
      <c r="CL876" s="86" t="str">
        <f t="shared" si="424"/>
        <v/>
      </c>
      <c r="CM876" s="86">
        <f>IFERROR(FIND("POLÍCIA RODOVIÁRIA",consulta_completa__11[[#This Row],[14 - Inst. Atuando no Local]]),0)</f>
        <v>0</v>
      </c>
      <c r="CN876" s="86" t="str">
        <f t="shared" si="425"/>
        <v/>
      </c>
      <c r="CO876" s="86">
        <f>IFERROR(FIND("POLÍCIA MILITAR",consulta_completa__11[[#This Row],[14 - Inst. Atuando no Local]]),0)</f>
        <v>0</v>
      </c>
      <c r="CP876" s="86" t="str">
        <f t="shared" si="426"/>
        <v/>
      </c>
      <c r="CQ876" s="86">
        <f>IFERROR(FIND("POLÍCIA CIVIL",consulta_completa__11[[#This Row],[14 - Inst. Atuando no Local]]),0)</f>
        <v>0</v>
      </c>
      <c r="CR876" s="86" t="str">
        <f t="shared" si="427"/>
        <v/>
      </c>
      <c r="CS876" s="86">
        <f>IFERROR(FIND("MARINHA DO BRASIL",consulta_completa__11[[#This Row],[14 - Inst. Atuando no Local]]),0)</f>
        <v>0</v>
      </c>
      <c r="CT876" s="86" t="str">
        <f t="shared" si="428"/>
        <v/>
      </c>
      <c r="CU876" s="86">
        <f>IFERROR(FIND("EMPRESA ESPECIALIZADA EM ATENDIMENTO",consulta_completa__11[[#This Row],[14 - Inst. Atuando no Local]]),0)</f>
        <v>0</v>
      </c>
      <c r="CV876" s="86" t="str">
        <f t="shared" si="429"/>
        <v/>
      </c>
      <c r="CW876" s="86">
        <f>IFERROR(FIND("IBAMA",consulta_completa__11[[#This Row],[14 - Inst. Atuando no Local]]),0)</f>
        <v>0</v>
      </c>
      <c r="CX876" s="86" t="str">
        <f t="shared" si="430"/>
        <v/>
      </c>
      <c r="CY876" s="86" t="e">
        <f>IF(consulta_completa__11[[#This Row],[14 - Inst. Atuando no Local]]="","X","")</f>
        <v>#VALUE!</v>
      </c>
      <c r="CZ876" s="86">
        <f>IFERROR(FIND("OUTRA (S)",consulta_completa__11[[#This Row],[14 - Inst. Atuando no Local]]),0)</f>
        <v>0</v>
      </c>
      <c r="DA876" s="86" t="str">
        <f t="shared" si="431"/>
        <v/>
      </c>
      <c r="DB876" s="37" t="str">
        <f t="shared" si="432"/>
        <v>Sim</v>
      </c>
      <c r="DC876" s="37" t="str">
        <f t="shared" si="433"/>
        <v>Não</v>
      </c>
      <c r="DD876" s="37" t="str">
        <f t="shared" si="434"/>
        <v>Sim</v>
      </c>
      <c r="DE876" s="89" t="str">
        <f t="shared" si="437"/>
        <v>Sem informação</v>
      </c>
    </row>
    <row r="877" spans="50:109">
      <c r="AX877" s="84">
        <f>IFERROR(FIND("Óbitos/feridos",consulta_completa__11[[#This Row],[13 - Ocorrências/Ambientes Atingidos]]),0)</f>
        <v>0</v>
      </c>
      <c r="AY877" s="85" t="str">
        <f t="shared" si="406"/>
        <v/>
      </c>
      <c r="AZ877" s="84">
        <f>IFERROR(FIND("População afetada/evacuada",consulta_completa__11[[#This Row],[13 - Ocorrências/Ambientes Atingidos]]),0)</f>
        <v>0</v>
      </c>
      <c r="BA877" s="84" t="str">
        <f t="shared" si="407"/>
        <v/>
      </c>
      <c r="BB877" s="84">
        <f>IFERROR(FIND("Suspensão de abastecimento de água",consulta_completa__11[[#This Row],[13 - Ocorrências/Ambientes Atingidos]]),0)</f>
        <v>0</v>
      </c>
      <c r="BC877" s="85" t="str">
        <f t="shared" si="435"/>
        <v/>
      </c>
      <c r="BD877" s="84">
        <f>IFERROR(FIND("Rio/córrego",consulta_completa__11[[#This Row],[13 - Ocorrências/Ambientes Atingidos]]),0)</f>
        <v>0</v>
      </c>
      <c r="BE877" s="85" t="str">
        <f t="shared" si="408"/>
        <v/>
      </c>
      <c r="BF877" s="84">
        <f>IFERROR(FIND("Lago",consulta_completa__11[[#This Row],[13 - Ocorrências/Ambientes Atingidos]]),0)</f>
        <v>0</v>
      </c>
      <c r="BG877" s="85" t="str">
        <f t="shared" si="409"/>
        <v/>
      </c>
      <c r="BH877" s="84">
        <f>IFERROR(FIND("Mar",consulta_completa__11[[#This Row],[13 - Ocorrências/Ambientes Atingidos]]),0)</f>
        <v>0</v>
      </c>
      <c r="BI877" s="85" t="str">
        <f t="shared" si="410"/>
        <v/>
      </c>
      <c r="BJ877" s="84">
        <f>IFERROR(FIND("Praia",consulta_completa__11[[#This Row],[13 - Ocorrências/Ambientes Atingidos]]),0)</f>
        <v>0</v>
      </c>
      <c r="BK877" s="85" t="str">
        <f t="shared" si="411"/>
        <v/>
      </c>
      <c r="BL877" s="84">
        <f>IFERROR(FIND("Solo",consulta_completa__11[[#This Row],[13 - Ocorrências/Ambientes Atingidos]]),0)</f>
        <v>0</v>
      </c>
      <c r="BM877" s="85" t="str">
        <f t="shared" si="412"/>
        <v/>
      </c>
      <c r="BN877" s="84">
        <f>IFERROR(FIND("Águas subterrâneas",consulta_completa__11[[#This Row],[13 - Ocorrências/Ambientes Atingidos]]),0)</f>
        <v>0</v>
      </c>
      <c r="BO877" s="85" t="str">
        <f t="shared" si="413"/>
        <v/>
      </c>
      <c r="BP877" s="84">
        <f>IFERROR(FIND("Atmosfera",consulta_completa__11[[#This Row],[13 - Ocorrências/Ambientes Atingidos]]),0)</f>
        <v>0</v>
      </c>
      <c r="BQ877" s="85" t="str">
        <f t="shared" si="414"/>
        <v/>
      </c>
      <c r="BR877" s="84">
        <f>IFERROR(FIND("Flora",consulta_completa__11[[#This Row],[13 - Ocorrências/Ambientes Atingidos]]),0)</f>
        <v>0</v>
      </c>
      <c r="BS877" s="85" t="str">
        <f t="shared" si="415"/>
        <v/>
      </c>
      <c r="BT877" s="84">
        <f>IFERROR(FIND("Fauna",consulta_completa__11[[#This Row],[13 - Ocorrências/Ambientes Atingidos]]),0)</f>
        <v>0</v>
      </c>
      <c r="BU877" s="85" t="str">
        <f t="shared" si="416"/>
        <v/>
      </c>
      <c r="BV877" s="84">
        <f>IFERROR(FIND("UC federal",consulta_completa__11[[#This Row],[13 - Ocorrências/Ambientes Atingidos]]),0)</f>
        <v>0</v>
      </c>
      <c r="BW877" s="85" t="str">
        <f t="shared" si="417"/>
        <v/>
      </c>
      <c r="BX877" s="84">
        <f>IFERROR(FIND("UC estadual/municipal",consulta_completa__11[[#This Row],[13 - Ocorrências/Ambientes Atingidos]]),0)</f>
        <v>0</v>
      </c>
      <c r="BY877" s="85" t="str">
        <f t="shared" si="418"/>
        <v/>
      </c>
      <c r="BZ877" s="84">
        <f>IFERROR(FIND("Outro(s)",consulta_completa__11[[#This Row],[13 - Ocorrências/Ambientes Atingidos]]),0)</f>
        <v>0</v>
      </c>
      <c r="CA877" s="85" t="str">
        <f t="shared" si="419"/>
        <v/>
      </c>
      <c r="CB877" s="84">
        <f>IFERROR(FIND("Sem dano",consulta_completa__11[[#This Row],[13 - Ocorrências/Ambientes Atingidos]]),0)</f>
        <v>0</v>
      </c>
      <c r="CC877" s="85" t="str">
        <f t="shared" si="420"/>
        <v/>
      </c>
      <c r="CD877" s="84" t="e">
        <f>IF(consulta_completa__11[[#This Row],[13 - Ocorrências/Ambientes Atingidos]]="","X","")</f>
        <v>#VALUE!</v>
      </c>
      <c r="CE877" s="86">
        <f>IFERROR(FIND("IBAMA",consulta_completa__11[[#This Row],[14 - Inst. Atuando no Local]]),0)</f>
        <v>0</v>
      </c>
      <c r="CF877" s="86" t="str">
        <f t="shared" si="421"/>
        <v/>
      </c>
      <c r="CG877" s="86">
        <f>IFERROR(FIND("OEMA",consulta_completa__11[[#This Row],[14 - Inst. Atuando no Local]]),0)</f>
        <v>0</v>
      </c>
      <c r="CH877" s="86" t="str">
        <f t="shared" si="422"/>
        <v/>
      </c>
      <c r="CI877" s="86">
        <f>IFERROR(FIND("DEFESA CIVIL",consulta_completa__11[[#This Row],[14 - Inst. Atuando no Local]]),0)</f>
        <v>0</v>
      </c>
      <c r="CJ877" s="86" t="str">
        <f t="shared" si="423"/>
        <v/>
      </c>
      <c r="CK877" s="86">
        <f>IFERROR(FIND("CORPO DE BOMBEIROS",consulta_completa__11[[#This Row],[14 - Inst. Atuando no Local]]),0)</f>
        <v>0</v>
      </c>
      <c r="CL877" s="86" t="str">
        <f t="shared" si="424"/>
        <v/>
      </c>
      <c r="CM877" s="86">
        <f>IFERROR(FIND("POLÍCIA RODOVIÁRIA",consulta_completa__11[[#This Row],[14 - Inst. Atuando no Local]]),0)</f>
        <v>0</v>
      </c>
      <c r="CN877" s="86" t="str">
        <f t="shared" si="425"/>
        <v/>
      </c>
      <c r="CO877" s="86">
        <f>IFERROR(FIND("POLÍCIA MILITAR",consulta_completa__11[[#This Row],[14 - Inst. Atuando no Local]]),0)</f>
        <v>0</v>
      </c>
      <c r="CP877" s="86" t="str">
        <f t="shared" si="426"/>
        <v/>
      </c>
      <c r="CQ877" s="86">
        <f>IFERROR(FIND("POLÍCIA CIVIL",consulta_completa__11[[#This Row],[14 - Inst. Atuando no Local]]),0)</f>
        <v>0</v>
      </c>
      <c r="CR877" s="86" t="str">
        <f t="shared" si="427"/>
        <v/>
      </c>
      <c r="CS877" s="86">
        <f>IFERROR(FIND("MARINHA DO BRASIL",consulta_completa__11[[#This Row],[14 - Inst. Atuando no Local]]),0)</f>
        <v>0</v>
      </c>
      <c r="CT877" s="86" t="str">
        <f t="shared" si="428"/>
        <v/>
      </c>
      <c r="CU877" s="86">
        <f>IFERROR(FIND("EMPRESA ESPECIALIZADA EM ATENDIMENTO",consulta_completa__11[[#This Row],[14 - Inst. Atuando no Local]]),0)</f>
        <v>0</v>
      </c>
      <c r="CV877" s="86" t="str">
        <f t="shared" si="429"/>
        <v/>
      </c>
      <c r="CW877" s="86">
        <f>IFERROR(FIND("IBAMA",consulta_completa__11[[#This Row],[14 - Inst. Atuando no Local]]),0)</f>
        <v>0</v>
      </c>
      <c r="CX877" s="86" t="str">
        <f t="shared" si="430"/>
        <v/>
      </c>
      <c r="CY877" s="86" t="e">
        <f>IF(consulta_completa__11[[#This Row],[14 - Inst. Atuando no Local]]="","X","")</f>
        <v>#VALUE!</v>
      </c>
      <c r="CZ877" s="86">
        <f>IFERROR(FIND("OUTRA (S)",consulta_completa__11[[#This Row],[14 - Inst. Atuando no Local]]),0)</f>
        <v>0</v>
      </c>
      <c r="DA877" s="86" t="str">
        <f t="shared" si="431"/>
        <v/>
      </c>
      <c r="DB877" s="37" t="str">
        <f t="shared" si="432"/>
        <v>Sim</v>
      </c>
      <c r="DC877" s="37" t="str">
        <f t="shared" si="433"/>
        <v>Não</v>
      </c>
      <c r="DD877" s="37" t="str">
        <f t="shared" si="434"/>
        <v>Sim</v>
      </c>
      <c r="DE877" s="89" t="str">
        <f t="shared" si="437"/>
        <v>Sem informação</v>
      </c>
    </row>
    <row r="878" spans="50:109">
      <c r="AX878" s="84">
        <f>IFERROR(FIND("Óbitos/feridos",consulta_completa__11[[#This Row],[13 - Ocorrências/Ambientes Atingidos]]),0)</f>
        <v>0</v>
      </c>
      <c r="AY878" s="85" t="str">
        <f t="shared" si="406"/>
        <v/>
      </c>
      <c r="AZ878" s="84">
        <f>IFERROR(FIND("População afetada/evacuada",consulta_completa__11[[#This Row],[13 - Ocorrências/Ambientes Atingidos]]),0)</f>
        <v>0</v>
      </c>
      <c r="BA878" s="84" t="str">
        <f t="shared" si="407"/>
        <v/>
      </c>
      <c r="BB878" s="84">
        <f>IFERROR(FIND("Suspensão de abastecimento de água",consulta_completa__11[[#This Row],[13 - Ocorrências/Ambientes Atingidos]]),0)</f>
        <v>0</v>
      </c>
      <c r="BC878" s="85" t="str">
        <f t="shared" si="435"/>
        <v/>
      </c>
      <c r="BD878" s="84">
        <f>IFERROR(FIND("Rio/córrego",consulta_completa__11[[#This Row],[13 - Ocorrências/Ambientes Atingidos]]),0)</f>
        <v>0</v>
      </c>
      <c r="BE878" s="85" t="str">
        <f t="shared" si="408"/>
        <v/>
      </c>
      <c r="BF878" s="84">
        <f>IFERROR(FIND("Lago",consulta_completa__11[[#This Row],[13 - Ocorrências/Ambientes Atingidos]]),0)</f>
        <v>0</v>
      </c>
      <c r="BG878" s="85" t="str">
        <f t="shared" si="409"/>
        <v/>
      </c>
      <c r="BH878" s="84">
        <f>IFERROR(FIND("Mar",consulta_completa__11[[#This Row],[13 - Ocorrências/Ambientes Atingidos]]),0)</f>
        <v>0</v>
      </c>
      <c r="BI878" s="85" t="str">
        <f t="shared" si="410"/>
        <v/>
      </c>
      <c r="BJ878" s="84">
        <f>IFERROR(FIND("Praia",consulta_completa__11[[#This Row],[13 - Ocorrências/Ambientes Atingidos]]),0)</f>
        <v>0</v>
      </c>
      <c r="BK878" s="85" t="str">
        <f t="shared" si="411"/>
        <v/>
      </c>
      <c r="BL878" s="84">
        <f>IFERROR(FIND("Solo",consulta_completa__11[[#This Row],[13 - Ocorrências/Ambientes Atingidos]]),0)</f>
        <v>0</v>
      </c>
      <c r="BM878" s="85" t="str">
        <f t="shared" si="412"/>
        <v/>
      </c>
      <c r="BN878" s="84">
        <f>IFERROR(FIND("Águas subterrâneas",consulta_completa__11[[#This Row],[13 - Ocorrências/Ambientes Atingidos]]),0)</f>
        <v>0</v>
      </c>
      <c r="BO878" s="85" t="str">
        <f t="shared" si="413"/>
        <v/>
      </c>
      <c r="BP878" s="84">
        <f>IFERROR(FIND("Atmosfera",consulta_completa__11[[#This Row],[13 - Ocorrências/Ambientes Atingidos]]),0)</f>
        <v>0</v>
      </c>
      <c r="BQ878" s="85" t="str">
        <f t="shared" si="414"/>
        <v/>
      </c>
      <c r="BR878" s="84">
        <f>IFERROR(FIND("Flora",consulta_completa__11[[#This Row],[13 - Ocorrências/Ambientes Atingidos]]),0)</f>
        <v>0</v>
      </c>
      <c r="BS878" s="85" t="str">
        <f t="shared" si="415"/>
        <v/>
      </c>
      <c r="BT878" s="84">
        <f>IFERROR(FIND("Fauna",consulta_completa__11[[#This Row],[13 - Ocorrências/Ambientes Atingidos]]),0)</f>
        <v>0</v>
      </c>
      <c r="BU878" s="85" t="str">
        <f t="shared" si="416"/>
        <v/>
      </c>
      <c r="BV878" s="84">
        <f>IFERROR(FIND("UC federal",consulta_completa__11[[#This Row],[13 - Ocorrências/Ambientes Atingidos]]),0)</f>
        <v>0</v>
      </c>
      <c r="BW878" s="85" t="str">
        <f t="shared" si="417"/>
        <v/>
      </c>
      <c r="BX878" s="84">
        <f>IFERROR(FIND("UC estadual/municipal",consulta_completa__11[[#This Row],[13 - Ocorrências/Ambientes Atingidos]]),0)</f>
        <v>0</v>
      </c>
      <c r="BY878" s="85" t="str">
        <f t="shared" si="418"/>
        <v/>
      </c>
      <c r="BZ878" s="84">
        <f>IFERROR(FIND("Outro(s)",consulta_completa__11[[#This Row],[13 - Ocorrências/Ambientes Atingidos]]),0)</f>
        <v>0</v>
      </c>
      <c r="CA878" s="85" t="str">
        <f t="shared" si="419"/>
        <v/>
      </c>
      <c r="CB878" s="84">
        <f>IFERROR(FIND("Sem dano",consulta_completa__11[[#This Row],[13 - Ocorrências/Ambientes Atingidos]]),0)</f>
        <v>0</v>
      </c>
      <c r="CC878" s="85" t="str">
        <f t="shared" si="420"/>
        <v/>
      </c>
      <c r="CD878" s="84" t="e">
        <f>IF(consulta_completa__11[[#This Row],[13 - Ocorrências/Ambientes Atingidos]]="","X","")</f>
        <v>#VALUE!</v>
      </c>
      <c r="CE878" s="86">
        <f>IFERROR(FIND("IBAMA",consulta_completa__11[[#This Row],[14 - Inst. Atuando no Local]]),0)</f>
        <v>0</v>
      </c>
      <c r="CF878" s="86" t="str">
        <f t="shared" si="421"/>
        <v/>
      </c>
      <c r="CG878" s="86">
        <f>IFERROR(FIND("OEMA",consulta_completa__11[[#This Row],[14 - Inst. Atuando no Local]]),0)</f>
        <v>0</v>
      </c>
      <c r="CH878" s="86" t="str">
        <f t="shared" si="422"/>
        <v/>
      </c>
      <c r="CI878" s="86">
        <f>IFERROR(FIND("DEFESA CIVIL",consulta_completa__11[[#This Row],[14 - Inst. Atuando no Local]]),0)</f>
        <v>0</v>
      </c>
      <c r="CJ878" s="86" t="str">
        <f t="shared" si="423"/>
        <v/>
      </c>
      <c r="CK878" s="86">
        <f>IFERROR(FIND("CORPO DE BOMBEIROS",consulta_completa__11[[#This Row],[14 - Inst. Atuando no Local]]),0)</f>
        <v>0</v>
      </c>
      <c r="CL878" s="86" t="str">
        <f t="shared" si="424"/>
        <v/>
      </c>
      <c r="CM878" s="86">
        <f>IFERROR(FIND("POLÍCIA RODOVIÁRIA",consulta_completa__11[[#This Row],[14 - Inst. Atuando no Local]]),0)</f>
        <v>0</v>
      </c>
      <c r="CN878" s="86" t="str">
        <f t="shared" si="425"/>
        <v/>
      </c>
      <c r="CO878" s="86">
        <f>IFERROR(FIND("POLÍCIA MILITAR",consulta_completa__11[[#This Row],[14 - Inst. Atuando no Local]]),0)</f>
        <v>0</v>
      </c>
      <c r="CP878" s="86" t="str">
        <f t="shared" si="426"/>
        <v/>
      </c>
      <c r="CQ878" s="86">
        <f>IFERROR(FIND("POLÍCIA CIVIL",consulta_completa__11[[#This Row],[14 - Inst. Atuando no Local]]),0)</f>
        <v>0</v>
      </c>
      <c r="CR878" s="86" t="str">
        <f t="shared" si="427"/>
        <v/>
      </c>
      <c r="CS878" s="86">
        <f>IFERROR(FIND("MARINHA DO BRASIL",consulta_completa__11[[#This Row],[14 - Inst. Atuando no Local]]),0)</f>
        <v>0</v>
      </c>
      <c r="CT878" s="86" t="str">
        <f t="shared" si="428"/>
        <v/>
      </c>
      <c r="CU878" s="86">
        <f>IFERROR(FIND("EMPRESA ESPECIALIZADA EM ATENDIMENTO",consulta_completa__11[[#This Row],[14 - Inst. Atuando no Local]]),0)</f>
        <v>0</v>
      </c>
      <c r="CV878" s="86" t="str">
        <f t="shared" si="429"/>
        <v/>
      </c>
      <c r="CW878" s="86">
        <f>IFERROR(FIND("IBAMA",consulta_completa__11[[#This Row],[14 - Inst. Atuando no Local]]),0)</f>
        <v>0</v>
      </c>
      <c r="CX878" s="86" t="str">
        <f t="shared" si="430"/>
        <v/>
      </c>
      <c r="CY878" s="86" t="e">
        <f>IF(consulta_completa__11[[#This Row],[14 - Inst. Atuando no Local]]="","X","")</f>
        <v>#VALUE!</v>
      </c>
      <c r="CZ878" s="86">
        <f>IFERROR(FIND("OUTRA (S)",consulta_completa__11[[#This Row],[14 - Inst. Atuando no Local]]),0)</f>
        <v>0</v>
      </c>
      <c r="DA878" s="86" t="str">
        <f t="shared" si="431"/>
        <v/>
      </c>
      <c r="DB878" s="37" t="str">
        <f t="shared" si="432"/>
        <v>Sim</v>
      </c>
      <c r="DC878" s="37" t="str">
        <f t="shared" si="433"/>
        <v>Não</v>
      </c>
      <c r="DD878" s="37" t="str">
        <f t="shared" si="434"/>
        <v>Sim</v>
      </c>
      <c r="DE878" s="89" t="str">
        <f t="shared" si="437"/>
        <v>Sem informação</v>
      </c>
    </row>
    <row r="879" spans="50:109">
      <c r="AX879" s="84">
        <f>IFERROR(FIND("Óbitos/feridos",consulta_completa__11[[#This Row],[13 - Ocorrências/Ambientes Atingidos]]),0)</f>
        <v>0</v>
      </c>
      <c r="AY879" s="85" t="str">
        <f t="shared" si="406"/>
        <v/>
      </c>
      <c r="AZ879" s="84">
        <f>IFERROR(FIND("População afetada/evacuada",consulta_completa__11[[#This Row],[13 - Ocorrências/Ambientes Atingidos]]),0)</f>
        <v>0</v>
      </c>
      <c r="BA879" s="84" t="str">
        <f t="shared" si="407"/>
        <v/>
      </c>
      <c r="BB879" s="84">
        <f>IFERROR(FIND("Suspensão de abastecimento de água",consulta_completa__11[[#This Row],[13 - Ocorrências/Ambientes Atingidos]]),0)</f>
        <v>0</v>
      </c>
      <c r="BC879" s="85" t="str">
        <f t="shared" si="435"/>
        <v/>
      </c>
      <c r="BD879" s="84">
        <f>IFERROR(FIND("Rio/córrego",consulta_completa__11[[#This Row],[13 - Ocorrências/Ambientes Atingidos]]),0)</f>
        <v>0</v>
      </c>
      <c r="BE879" s="85" t="str">
        <f t="shared" si="408"/>
        <v/>
      </c>
      <c r="BF879" s="84">
        <f>IFERROR(FIND("Lago",consulta_completa__11[[#This Row],[13 - Ocorrências/Ambientes Atingidos]]),0)</f>
        <v>0</v>
      </c>
      <c r="BG879" s="85" t="str">
        <f t="shared" si="409"/>
        <v/>
      </c>
      <c r="BH879" s="84">
        <f>IFERROR(FIND("Mar",consulta_completa__11[[#This Row],[13 - Ocorrências/Ambientes Atingidos]]),0)</f>
        <v>0</v>
      </c>
      <c r="BI879" s="85" t="str">
        <f t="shared" si="410"/>
        <v/>
      </c>
      <c r="BJ879" s="84">
        <f>IFERROR(FIND("Praia",consulta_completa__11[[#This Row],[13 - Ocorrências/Ambientes Atingidos]]),0)</f>
        <v>0</v>
      </c>
      <c r="BK879" s="85" t="str">
        <f t="shared" si="411"/>
        <v/>
      </c>
      <c r="BL879" s="84">
        <f>IFERROR(FIND("Solo",consulta_completa__11[[#This Row],[13 - Ocorrências/Ambientes Atingidos]]),0)</f>
        <v>0</v>
      </c>
      <c r="BM879" s="85" t="str">
        <f t="shared" si="412"/>
        <v/>
      </c>
      <c r="BN879" s="84">
        <f>IFERROR(FIND("Águas subterrâneas",consulta_completa__11[[#This Row],[13 - Ocorrências/Ambientes Atingidos]]),0)</f>
        <v>0</v>
      </c>
      <c r="BO879" s="85" t="str">
        <f t="shared" si="413"/>
        <v/>
      </c>
      <c r="BP879" s="84">
        <f>IFERROR(FIND("Atmosfera",consulta_completa__11[[#This Row],[13 - Ocorrências/Ambientes Atingidos]]),0)</f>
        <v>0</v>
      </c>
      <c r="BQ879" s="85" t="str">
        <f t="shared" si="414"/>
        <v/>
      </c>
      <c r="BR879" s="84">
        <f>IFERROR(FIND("Flora",consulta_completa__11[[#This Row],[13 - Ocorrências/Ambientes Atingidos]]),0)</f>
        <v>0</v>
      </c>
      <c r="BS879" s="85" t="str">
        <f t="shared" si="415"/>
        <v/>
      </c>
      <c r="BT879" s="84">
        <f>IFERROR(FIND("Fauna",consulta_completa__11[[#This Row],[13 - Ocorrências/Ambientes Atingidos]]),0)</f>
        <v>0</v>
      </c>
      <c r="BU879" s="85" t="str">
        <f t="shared" si="416"/>
        <v/>
      </c>
      <c r="BV879" s="84">
        <f>IFERROR(FIND("UC federal",consulta_completa__11[[#This Row],[13 - Ocorrências/Ambientes Atingidos]]),0)</f>
        <v>0</v>
      </c>
      <c r="BW879" s="85" t="str">
        <f t="shared" si="417"/>
        <v/>
      </c>
      <c r="BX879" s="84">
        <f>IFERROR(FIND("UC estadual/municipal",consulta_completa__11[[#This Row],[13 - Ocorrências/Ambientes Atingidos]]),0)</f>
        <v>0</v>
      </c>
      <c r="BY879" s="85" t="str">
        <f t="shared" si="418"/>
        <v/>
      </c>
      <c r="BZ879" s="84">
        <f>IFERROR(FIND("Outro(s)",consulta_completa__11[[#This Row],[13 - Ocorrências/Ambientes Atingidos]]),0)</f>
        <v>0</v>
      </c>
      <c r="CA879" s="85" t="str">
        <f t="shared" si="419"/>
        <v/>
      </c>
      <c r="CB879" s="84">
        <f>IFERROR(FIND("Sem dano",consulta_completa__11[[#This Row],[13 - Ocorrências/Ambientes Atingidos]]),0)</f>
        <v>0</v>
      </c>
      <c r="CC879" s="85" t="str">
        <f t="shared" si="420"/>
        <v/>
      </c>
      <c r="CD879" s="84" t="e">
        <f>IF(consulta_completa__11[[#This Row],[13 - Ocorrências/Ambientes Atingidos]]="","X","")</f>
        <v>#VALUE!</v>
      </c>
      <c r="CE879" s="86">
        <f>IFERROR(FIND("IBAMA",consulta_completa__11[[#This Row],[14 - Inst. Atuando no Local]]),0)</f>
        <v>0</v>
      </c>
      <c r="CF879" s="86" t="str">
        <f t="shared" si="421"/>
        <v/>
      </c>
      <c r="CG879" s="86">
        <f>IFERROR(FIND("OEMA",consulta_completa__11[[#This Row],[14 - Inst. Atuando no Local]]),0)</f>
        <v>0</v>
      </c>
      <c r="CH879" s="86" t="str">
        <f t="shared" si="422"/>
        <v/>
      </c>
      <c r="CI879" s="86">
        <f>IFERROR(FIND("DEFESA CIVIL",consulta_completa__11[[#This Row],[14 - Inst. Atuando no Local]]),0)</f>
        <v>0</v>
      </c>
      <c r="CJ879" s="86" t="str">
        <f t="shared" si="423"/>
        <v/>
      </c>
      <c r="CK879" s="86">
        <f>IFERROR(FIND("CORPO DE BOMBEIROS",consulta_completa__11[[#This Row],[14 - Inst. Atuando no Local]]),0)</f>
        <v>0</v>
      </c>
      <c r="CL879" s="86" t="str">
        <f t="shared" si="424"/>
        <v/>
      </c>
      <c r="CM879" s="86">
        <f>IFERROR(FIND("POLÍCIA RODOVIÁRIA",consulta_completa__11[[#This Row],[14 - Inst. Atuando no Local]]),0)</f>
        <v>0</v>
      </c>
      <c r="CN879" s="86" t="str">
        <f t="shared" si="425"/>
        <v/>
      </c>
      <c r="CO879" s="86">
        <f>IFERROR(FIND("POLÍCIA MILITAR",consulta_completa__11[[#This Row],[14 - Inst. Atuando no Local]]),0)</f>
        <v>0</v>
      </c>
      <c r="CP879" s="86" t="str">
        <f t="shared" si="426"/>
        <v/>
      </c>
      <c r="CQ879" s="86">
        <f>IFERROR(FIND("POLÍCIA CIVIL",consulta_completa__11[[#This Row],[14 - Inst. Atuando no Local]]),0)</f>
        <v>0</v>
      </c>
      <c r="CR879" s="86" t="str">
        <f t="shared" si="427"/>
        <v/>
      </c>
      <c r="CS879" s="86">
        <f>IFERROR(FIND("MARINHA DO BRASIL",consulta_completa__11[[#This Row],[14 - Inst. Atuando no Local]]),0)</f>
        <v>0</v>
      </c>
      <c r="CT879" s="86" t="str">
        <f t="shared" si="428"/>
        <v/>
      </c>
      <c r="CU879" s="86">
        <f>IFERROR(FIND("EMPRESA ESPECIALIZADA EM ATENDIMENTO",consulta_completa__11[[#This Row],[14 - Inst. Atuando no Local]]),0)</f>
        <v>0</v>
      </c>
      <c r="CV879" s="86" t="str">
        <f t="shared" si="429"/>
        <v/>
      </c>
      <c r="CW879" s="86">
        <f>IFERROR(FIND("IBAMA",consulta_completa__11[[#This Row],[14 - Inst. Atuando no Local]]),0)</f>
        <v>0</v>
      </c>
      <c r="CX879" s="86" t="str">
        <f t="shared" si="430"/>
        <v/>
      </c>
      <c r="CY879" s="86" t="e">
        <f>IF(consulta_completa__11[[#This Row],[14 - Inst. Atuando no Local]]="","X","")</f>
        <v>#VALUE!</v>
      </c>
      <c r="CZ879" s="86">
        <f>IFERROR(FIND("OUTRA (S)",consulta_completa__11[[#This Row],[14 - Inst. Atuando no Local]]),0)</f>
        <v>0</v>
      </c>
      <c r="DA879" s="86" t="str">
        <f t="shared" si="431"/>
        <v/>
      </c>
      <c r="DB879" s="37" t="str">
        <f t="shared" si="432"/>
        <v>Sim</v>
      </c>
      <c r="DC879" s="37" t="str">
        <f t="shared" si="433"/>
        <v>Não</v>
      </c>
      <c r="DD879" s="37" t="str">
        <f t="shared" si="434"/>
        <v>Sim</v>
      </c>
      <c r="DE879" s="89" t="str">
        <f t="shared" si="437"/>
        <v>Sem informação</v>
      </c>
    </row>
    <row r="880" spans="50:109">
      <c r="AX880" s="84">
        <f>IFERROR(FIND("Óbitos/feridos",consulta_completa__11[[#This Row],[13 - Ocorrências/Ambientes Atingidos]]),0)</f>
        <v>0</v>
      </c>
      <c r="AY880" s="85" t="str">
        <f t="shared" si="406"/>
        <v/>
      </c>
      <c r="AZ880" s="84">
        <f>IFERROR(FIND("População afetada/evacuada",consulta_completa__11[[#This Row],[13 - Ocorrências/Ambientes Atingidos]]),0)</f>
        <v>0</v>
      </c>
      <c r="BA880" s="84" t="str">
        <f t="shared" si="407"/>
        <v/>
      </c>
      <c r="BB880" s="84">
        <f>IFERROR(FIND("Suspensão de abastecimento de água",consulta_completa__11[[#This Row],[13 - Ocorrências/Ambientes Atingidos]]),0)</f>
        <v>0</v>
      </c>
      <c r="BC880" s="85" t="str">
        <f t="shared" si="435"/>
        <v/>
      </c>
      <c r="BD880" s="84">
        <f>IFERROR(FIND("Rio/córrego",consulta_completa__11[[#This Row],[13 - Ocorrências/Ambientes Atingidos]]),0)</f>
        <v>0</v>
      </c>
      <c r="BE880" s="85" t="str">
        <f t="shared" si="408"/>
        <v/>
      </c>
      <c r="BF880" s="84">
        <f>IFERROR(FIND("Lago",consulta_completa__11[[#This Row],[13 - Ocorrências/Ambientes Atingidos]]),0)</f>
        <v>0</v>
      </c>
      <c r="BG880" s="85" t="str">
        <f t="shared" si="409"/>
        <v/>
      </c>
      <c r="BH880" s="84">
        <f>IFERROR(FIND("Mar",consulta_completa__11[[#This Row],[13 - Ocorrências/Ambientes Atingidos]]),0)</f>
        <v>0</v>
      </c>
      <c r="BI880" s="85" t="str">
        <f t="shared" si="410"/>
        <v/>
      </c>
      <c r="BJ880" s="84">
        <f>IFERROR(FIND("Praia",consulta_completa__11[[#This Row],[13 - Ocorrências/Ambientes Atingidos]]),0)</f>
        <v>0</v>
      </c>
      <c r="BK880" s="85" t="str">
        <f t="shared" si="411"/>
        <v/>
      </c>
      <c r="BL880" s="84">
        <f>IFERROR(FIND("Solo",consulta_completa__11[[#This Row],[13 - Ocorrências/Ambientes Atingidos]]),0)</f>
        <v>0</v>
      </c>
      <c r="BM880" s="85" t="str">
        <f t="shared" si="412"/>
        <v/>
      </c>
      <c r="BN880" s="84">
        <f>IFERROR(FIND("Águas subterrâneas",consulta_completa__11[[#This Row],[13 - Ocorrências/Ambientes Atingidos]]),0)</f>
        <v>0</v>
      </c>
      <c r="BO880" s="85" t="str">
        <f t="shared" si="413"/>
        <v/>
      </c>
      <c r="BP880" s="84">
        <f>IFERROR(FIND("Atmosfera",consulta_completa__11[[#This Row],[13 - Ocorrências/Ambientes Atingidos]]),0)</f>
        <v>0</v>
      </c>
      <c r="BQ880" s="85" t="str">
        <f t="shared" si="414"/>
        <v/>
      </c>
      <c r="BR880" s="84">
        <f>IFERROR(FIND("Flora",consulta_completa__11[[#This Row],[13 - Ocorrências/Ambientes Atingidos]]),0)</f>
        <v>0</v>
      </c>
      <c r="BS880" s="85" t="str">
        <f t="shared" si="415"/>
        <v/>
      </c>
      <c r="BT880" s="84">
        <f>IFERROR(FIND("Fauna",consulta_completa__11[[#This Row],[13 - Ocorrências/Ambientes Atingidos]]),0)</f>
        <v>0</v>
      </c>
      <c r="BU880" s="85" t="str">
        <f t="shared" si="416"/>
        <v/>
      </c>
      <c r="BV880" s="84">
        <f>IFERROR(FIND("UC federal",consulta_completa__11[[#This Row],[13 - Ocorrências/Ambientes Atingidos]]),0)</f>
        <v>0</v>
      </c>
      <c r="BW880" s="85" t="str">
        <f t="shared" si="417"/>
        <v/>
      </c>
      <c r="BX880" s="84">
        <f>IFERROR(FIND("UC estadual/municipal",consulta_completa__11[[#This Row],[13 - Ocorrências/Ambientes Atingidos]]),0)</f>
        <v>0</v>
      </c>
      <c r="BY880" s="85" t="str">
        <f t="shared" si="418"/>
        <v/>
      </c>
      <c r="BZ880" s="84">
        <f>IFERROR(FIND("Outro(s)",consulta_completa__11[[#This Row],[13 - Ocorrências/Ambientes Atingidos]]),0)</f>
        <v>0</v>
      </c>
      <c r="CA880" s="85" t="str">
        <f t="shared" si="419"/>
        <v/>
      </c>
      <c r="CB880" s="84">
        <f>IFERROR(FIND("Sem dano",consulta_completa__11[[#This Row],[13 - Ocorrências/Ambientes Atingidos]]),0)</f>
        <v>0</v>
      </c>
      <c r="CC880" s="85" t="str">
        <f t="shared" si="420"/>
        <v/>
      </c>
      <c r="CD880" s="84" t="e">
        <f>IF(consulta_completa__11[[#This Row],[13 - Ocorrências/Ambientes Atingidos]]="","X","")</f>
        <v>#VALUE!</v>
      </c>
      <c r="CE880" s="86">
        <f>IFERROR(FIND("IBAMA",consulta_completa__11[[#This Row],[14 - Inst. Atuando no Local]]),0)</f>
        <v>0</v>
      </c>
      <c r="CF880" s="86" t="str">
        <f t="shared" si="421"/>
        <v/>
      </c>
      <c r="CG880" s="86">
        <f>IFERROR(FIND("OEMA",consulta_completa__11[[#This Row],[14 - Inst. Atuando no Local]]),0)</f>
        <v>0</v>
      </c>
      <c r="CH880" s="86" t="str">
        <f t="shared" si="422"/>
        <v/>
      </c>
      <c r="CI880" s="86">
        <f>IFERROR(FIND("DEFESA CIVIL",consulta_completa__11[[#This Row],[14 - Inst. Atuando no Local]]),0)</f>
        <v>0</v>
      </c>
      <c r="CJ880" s="86" t="str">
        <f t="shared" si="423"/>
        <v/>
      </c>
      <c r="CK880" s="86">
        <f>IFERROR(FIND("CORPO DE BOMBEIROS",consulta_completa__11[[#This Row],[14 - Inst. Atuando no Local]]),0)</f>
        <v>0</v>
      </c>
      <c r="CL880" s="86" t="str">
        <f t="shared" si="424"/>
        <v/>
      </c>
      <c r="CM880" s="86">
        <f>IFERROR(FIND("POLÍCIA RODOVIÁRIA",consulta_completa__11[[#This Row],[14 - Inst. Atuando no Local]]),0)</f>
        <v>0</v>
      </c>
      <c r="CN880" s="86" t="str">
        <f t="shared" si="425"/>
        <v/>
      </c>
      <c r="CO880" s="86">
        <f>IFERROR(FIND("POLÍCIA MILITAR",consulta_completa__11[[#This Row],[14 - Inst. Atuando no Local]]),0)</f>
        <v>0</v>
      </c>
      <c r="CP880" s="86" t="str">
        <f t="shared" si="426"/>
        <v/>
      </c>
      <c r="CQ880" s="86">
        <f>IFERROR(FIND("POLÍCIA CIVIL",consulta_completa__11[[#This Row],[14 - Inst. Atuando no Local]]),0)</f>
        <v>0</v>
      </c>
      <c r="CR880" s="86" t="str">
        <f t="shared" si="427"/>
        <v/>
      </c>
      <c r="CS880" s="86">
        <f>IFERROR(FIND("MARINHA DO BRASIL",consulta_completa__11[[#This Row],[14 - Inst. Atuando no Local]]),0)</f>
        <v>0</v>
      </c>
      <c r="CT880" s="86" t="str">
        <f t="shared" si="428"/>
        <v/>
      </c>
      <c r="CU880" s="86">
        <f>IFERROR(FIND("EMPRESA ESPECIALIZADA EM ATENDIMENTO",consulta_completa__11[[#This Row],[14 - Inst. Atuando no Local]]),0)</f>
        <v>0</v>
      </c>
      <c r="CV880" s="86" t="str">
        <f t="shared" si="429"/>
        <v/>
      </c>
      <c r="CW880" s="86">
        <f>IFERROR(FIND("IBAMA",consulta_completa__11[[#This Row],[14 - Inst. Atuando no Local]]),0)</f>
        <v>0</v>
      </c>
      <c r="CX880" s="86" t="str">
        <f t="shared" si="430"/>
        <v/>
      </c>
      <c r="CY880" s="86" t="e">
        <f>IF(consulta_completa__11[[#This Row],[14 - Inst. Atuando no Local]]="","X","")</f>
        <v>#VALUE!</v>
      </c>
      <c r="CZ880" s="86">
        <f>IFERROR(FIND("OUTRA (S)",consulta_completa__11[[#This Row],[14 - Inst. Atuando no Local]]),0)</f>
        <v>0</v>
      </c>
      <c r="DA880" s="86" t="str">
        <f t="shared" si="431"/>
        <v/>
      </c>
      <c r="DB880" s="37" t="str">
        <f t="shared" si="432"/>
        <v>Sim</v>
      </c>
      <c r="DC880" s="37" t="str">
        <f t="shared" si="433"/>
        <v>Não</v>
      </c>
      <c r="DD880" s="37" t="str">
        <f t="shared" si="434"/>
        <v>Sim</v>
      </c>
      <c r="DE880" s="89" t="str">
        <f t="shared" si="437"/>
        <v>Sem informação</v>
      </c>
    </row>
    <row r="881" spans="50:109">
      <c r="AX881" s="84">
        <f>IFERROR(FIND("Óbitos/feridos",consulta_completa__11[[#This Row],[13 - Ocorrências/Ambientes Atingidos]]),0)</f>
        <v>0</v>
      </c>
      <c r="AY881" s="85" t="str">
        <f t="shared" si="406"/>
        <v/>
      </c>
      <c r="AZ881" s="84">
        <f>IFERROR(FIND("População afetada/evacuada",consulta_completa__11[[#This Row],[13 - Ocorrências/Ambientes Atingidos]]),0)</f>
        <v>0</v>
      </c>
      <c r="BA881" s="84" t="str">
        <f t="shared" si="407"/>
        <v/>
      </c>
      <c r="BB881" s="84">
        <f>IFERROR(FIND("Suspensão de abastecimento de água",consulta_completa__11[[#This Row],[13 - Ocorrências/Ambientes Atingidos]]),0)</f>
        <v>0</v>
      </c>
      <c r="BC881" s="85" t="str">
        <f t="shared" si="435"/>
        <v/>
      </c>
      <c r="BD881" s="84">
        <f>IFERROR(FIND("Rio/córrego",consulta_completa__11[[#This Row],[13 - Ocorrências/Ambientes Atingidos]]),0)</f>
        <v>0</v>
      </c>
      <c r="BE881" s="85" t="str">
        <f t="shared" si="408"/>
        <v/>
      </c>
      <c r="BF881" s="84">
        <f>IFERROR(FIND("Lago",consulta_completa__11[[#This Row],[13 - Ocorrências/Ambientes Atingidos]]),0)</f>
        <v>0</v>
      </c>
      <c r="BG881" s="85" t="str">
        <f t="shared" si="409"/>
        <v/>
      </c>
      <c r="BH881" s="84">
        <f>IFERROR(FIND("Mar",consulta_completa__11[[#This Row],[13 - Ocorrências/Ambientes Atingidos]]),0)</f>
        <v>0</v>
      </c>
      <c r="BI881" s="85" t="str">
        <f t="shared" si="410"/>
        <v/>
      </c>
      <c r="BJ881" s="84">
        <f>IFERROR(FIND("Praia",consulta_completa__11[[#This Row],[13 - Ocorrências/Ambientes Atingidos]]),0)</f>
        <v>0</v>
      </c>
      <c r="BK881" s="85" t="str">
        <f t="shared" si="411"/>
        <v/>
      </c>
      <c r="BL881" s="84">
        <f>IFERROR(FIND("Solo",consulta_completa__11[[#This Row],[13 - Ocorrências/Ambientes Atingidos]]),0)</f>
        <v>0</v>
      </c>
      <c r="BM881" s="85" t="str">
        <f t="shared" si="412"/>
        <v/>
      </c>
      <c r="BN881" s="84">
        <f>IFERROR(FIND("Águas subterrâneas",consulta_completa__11[[#This Row],[13 - Ocorrências/Ambientes Atingidos]]),0)</f>
        <v>0</v>
      </c>
      <c r="BO881" s="85" t="str">
        <f t="shared" si="413"/>
        <v/>
      </c>
      <c r="BP881" s="84">
        <f>IFERROR(FIND("Atmosfera",consulta_completa__11[[#This Row],[13 - Ocorrências/Ambientes Atingidos]]),0)</f>
        <v>0</v>
      </c>
      <c r="BQ881" s="85" t="str">
        <f t="shared" si="414"/>
        <v/>
      </c>
      <c r="BR881" s="84">
        <f>IFERROR(FIND("Flora",consulta_completa__11[[#This Row],[13 - Ocorrências/Ambientes Atingidos]]),0)</f>
        <v>0</v>
      </c>
      <c r="BS881" s="85" t="str">
        <f t="shared" si="415"/>
        <v/>
      </c>
      <c r="BT881" s="84">
        <f>IFERROR(FIND("Fauna",consulta_completa__11[[#This Row],[13 - Ocorrências/Ambientes Atingidos]]),0)</f>
        <v>0</v>
      </c>
      <c r="BU881" s="85" t="str">
        <f t="shared" si="416"/>
        <v/>
      </c>
      <c r="BV881" s="84">
        <f>IFERROR(FIND("UC federal",consulta_completa__11[[#This Row],[13 - Ocorrências/Ambientes Atingidos]]),0)</f>
        <v>0</v>
      </c>
      <c r="BW881" s="85" t="str">
        <f t="shared" si="417"/>
        <v/>
      </c>
      <c r="BX881" s="84">
        <f>IFERROR(FIND("UC estadual/municipal",consulta_completa__11[[#This Row],[13 - Ocorrências/Ambientes Atingidos]]),0)</f>
        <v>0</v>
      </c>
      <c r="BY881" s="85" t="str">
        <f t="shared" si="418"/>
        <v/>
      </c>
      <c r="BZ881" s="84">
        <f>IFERROR(FIND("Outro(s)",consulta_completa__11[[#This Row],[13 - Ocorrências/Ambientes Atingidos]]),0)</f>
        <v>0</v>
      </c>
      <c r="CA881" s="85" t="str">
        <f t="shared" si="419"/>
        <v/>
      </c>
      <c r="CB881" s="84">
        <f>IFERROR(FIND("Sem dano",consulta_completa__11[[#This Row],[13 - Ocorrências/Ambientes Atingidos]]),0)</f>
        <v>0</v>
      </c>
      <c r="CC881" s="85" t="str">
        <f t="shared" si="420"/>
        <v/>
      </c>
      <c r="CD881" s="84" t="e">
        <f>IF(consulta_completa__11[[#This Row],[13 - Ocorrências/Ambientes Atingidos]]="","X","")</f>
        <v>#VALUE!</v>
      </c>
      <c r="CE881" s="86">
        <f>IFERROR(FIND("IBAMA",consulta_completa__11[[#This Row],[14 - Inst. Atuando no Local]]),0)</f>
        <v>0</v>
      </c>
      <c r="CF881" s="86" t="str">
        <f t="shared" si="421"/>
        <v/>
      </c>
      <c r="CG881" s="86">
        <f>IFERROR(FIND("OEMA",consulta_completa__11[[#This Row],[14 - Inst. Atuando no Local]]),0)</f>
        <v>0</v>
      </c>
      <c r="CH881" s="86" t="str">
        <f t="shared" si="422"/>
        <v/>
      </c>
      <c r="CI881" s="86">
        <f>IFERROR(FIND("DEFESA CIVIL",consulta_completa__11[[#This Row],[14 - Inst. Atuando no Local]]),0)</f>
        <v>0</v>
      </c>
      <c r="CJ881" s="86" t="str">
        <f t="shared" si="423"/>
        <v/>
      </c>
      <c r="CK881" s="86">
        <f>IFERROR(FIND("CORPO DE BOMBEIROS",consulta_completa__11[[#This Row],[14 - Inst. Atuando no Local]]),0)</f>
        <v>0</v>
      </c>
      <c r="CL881" s="86" t="str">
        <f t="shared" si="424"/>
        <v/>
      </c>
      <c r="CM881" s="86">
        <f>IFERROR(FIND("POLÍCIA RODOVIÁRIA",consulta_completa__11[[#This Row],[14 - Inst. Atuando no Local]]),0)</f>
        <v>0</v>
      </c>
      <c r="CN881" s="86" t="str">
        <f t="shared" si="425"/>
        <v/>
      </c>
      <c r="CO881" s="86">
        <f>IFERROR(FIND("POLÍCIA MILITAR",consulta_completa__11[[#This Row],[14 - Inst. Atuando no Local]]),0)</f>
        <v>0</v>
      </c>
      <c r="CP881" s="86" t="str">
        <f t="shared" si="426"/>
        <v/>
      </c>
      <c r="CQ881" s="86">
        <f>IFERROR(FIND("POLÍCIA CIVIL",consulta_completa__11[[#This Row],[14 - Inst. Atuando no Local]]),0)</f>
        <v>0</v>
      </c>
      <c r="CR881" s="86" t="str">
        <f t="shared" si="427"/>
        <v/>
      </c>
      <c r="CS881" s="86">
        <f>IFERROR(FIND("MARINHA DO BRASIL",consulta_completa__11[[#This Row],[14 - Inst. Atuando no Local]]),0)</f>
        <v>0</v>
      </c>
      <c r="CT881" s="86" t="str">
        <f t="shared" si="428"/>
        <v/>
      </c>
      <c r="CU881" s="86">
        <f>IFERROR(FIND("EMPRESA ESPECIALIZADA EM ATENDIMENTO",consulta_completa__11[[#This Row],[14 - Inst. Atuando no Local]]),0)</f>
        <v>0</v>
      </c>
      <c r="CV881" s="86" t="str">
        <f t="shared" si="429"/>
        <v/>
      </c>
      <c r="CW881" s="86">
        <f>IFERROR(FIND("IBAMA",consulta_completa__11[[#This Row],[14 - Inst. Atuando no Local]]),0)</f>
        <v>0</v>
      </c>
      <c r="CX881" s="86" t="str">
        <f t="shared" si="430"/>
        <v/>
      </c>
      <c r="CY881" s="86" t="e">
        <f>IF(consulta_completa__11[[#This Row],[14 - Inst. Atuando no Local]]="","X","")</f>
        <v>#VALUE!</v>
      </c>
      <c r="CZ881" s="86">
        <f>IFERROR(FIND("OUTRA (S)",consulta_completa__11[[#This Row],[14 - Inst. Atuando no Local]]),0)</f>
        <v>0</v>
      </c>
      <c r="DA881" s="86" t="str">
        <f t="shared" si="431"/>
        <v/>
      </c>
      <c r="DB881" s="37" t="str">
        <f t="shared" si="432"/>
        <v>Sim</v>
      </c>
      <c r="DC881" s="37" t="str">
        <f t="shared" si="433"/>
        <v>Não</v>
      </c>
      <c r="DD881" s="37" t="str">
        <f t="shared" si="434"/>
        <v>Sim</v>
      </c>
      <c r="DE881" s="89" t="str">
        <f t="shared" si="437"/>
        <v>Sem informação</v>
      </c>
    </row>
    <row r="882" spans="50:109">
      <c r="AX882" s="84">
        <f>IFERROR(FIND("Óbitos/feridos",consulta_completa__11[[#This Row],[13 - Ocorrências/Ambientes Atingidos]]),0)</f>
        <v>0</v>
      </c>
      <c r="AY882" s="85" t="str">
        <f t="shared" si="406"/>
        <v/>
      </c>
      <c r="AZ882" s="84">
        <f>IFERROR(FIND("População afetada/evacuada",consulta_completa__11[[#This Row],[13 - Ocorrências/Ambientes Atingidos]]),0)</f>
        <v>0</v>
      </c>
      <c r="BA882" s="84" t="str">
        <f t="shared" si="407"/>
        <v/>
      </c>
      <c r="BB882" s="84">
        <f>IFERROR(FIND("Suspensão de abastecimento de água",consulta_completa__11[[#This Row],[13 - Ocorrências/Ambientes Atingidos]]),0)</f>
        <v>0</v>
      </c>
      <c r="BC882" s="85" t="str">
        <f t="shared" si="435"/>
        <v/>
      </c>
      <c r="BD882" s="84">
        <f>IFERROR(FIND("Rio/córrego",consulta_completa__11[[#This Row],[13 - Ocorrências/Ambientes Atingidos]]),0)</f>
        <v>0</v>
      </c>
      <c r="BE882" s="85" t="str">
        <f t="shared" si="408"/>
        <v/>
      </c>
      <c r="BF882" s="84">
        <f>IFERROR(FIND("Lago",consulta_completa__11[[#This Row],[13 - Ocorrências/Ambientes Atingidos]]),0)</f>
        <v>0</v>
      </c>
      <c r="BG882" s="85" t="str">
        <f t="shared" si="409"/>
        <v/>
      </c>
      <c r="BH882" s="84">
        <f>IFERROR(FIND("Mar",consulta_completa__11[[#This Row],[13 - Ocorrências/Ambientes Atingidos]]),0)</f>
        <v>0</v>
      </c>
      <c r="BI882" s="85" t="str">
        <f t="shared" si="410"/>
        <v/>
      </c>
      <c r="BJ882" s="84">
        <f>IFERROR(FIND("Praia",consulta_completa__11[[#This Row],[13 - Ocorrências/Ambientes Atingidos]]),0)</f>
        <v>0</v>
      </c>
      <c r="BK882" s="85" t="str">
        <f t="shared" si="411"/>
        <v/>
      </c>
      <c r="BL882" s="84">
        <f>IFERROR(FIND("Solo",consulta_completa__11[[#This Row],[13 - Ocorrências/Ambientes Atingidos]]),0)</f>
        <v>0</v>
      </c>
      <c r="BM882" s="85" t="str">
        <f t="shared" si="412"/>
        <v/>
      </c>
      <c r="BN882" s="84">
        <f>IFERROR(FIND("Águas subterrâneas",consulta_completa__11[[#This Row],[13 - Ocorrências/Ambientes Atingidos]]),0)</f>
        <v>0</v>
      </c>
      <c r="BO882" s="85" t="str">
        <f t="shared" si="413"/>
        <v/>
      </c>
      <c r="BP882" s="84">
        <f>IFERROR(FIND("Atmosfera",consulta_completa__11[[#This Row],[13 - Ocorrências/Ambientes Atingidos]]),0)</f>
        <v>0</v>
      </c>
      <c r="BQ882" s="85" t="str">
        <f t="shared" si="414"/>
        <v/>
      </c>
      <c r="BR882" s="84">
        <f>IFERROR(FIND("Flora",consulta_completa__11[[#This Row],[13 - Ocorrências/Ambientes Atingidos]]),0)</f>
        <v>0</v>
      </c>
      <c r="BS882" s="85" t="str">
        <f t="shared" si="415"/>
        <v/>
      </c>
      <c r="BT882" s="84">
        <f>IFERROR(FIND("Fauna",consulta_completa__11[[#This Row],[13 - Ocorrências/Ambientes Atingidos]]),0)</f>
        <v>0</v>
      </c>
      <c r="BU882" s="85" t="str">
        <f t="shared" si="416"/>
        <v/>
      </c>
      <c r="BV882" s="84">
        <f>IFERROR(FIND("UC federal",consulta_completa__11[[#This Row],[13 - Ocorrências/Ambientes Atingidos]]),0)</f>
        <v>0</v>
      </c>
      <c r="BW882" s="85" t="str">
        <f t="shared" si="417"/>
        <v/>
      </c>
      <c r="BX882" s="84">
        <f>IFERROR(FIND("UC estadual/municipal",consulta_completa__11[[#This Row],[13 - Ocorrências/Ambientes Atingidos]]),0)</f>
        <v>0</v>
      </c>
      <c r="BY882" s="85" t="str">
        <f t="shared" si="418"/>
        <v/>
      </c>
      <c r="BZ882" s="84">
        <f>IFERROR(FIND("Outro(s)",consulta_completa__11[[#This Row],[13 - Ocorrências/Ambientes Atingidos]]),0)</f>
        <v>0</v>
      </c>
      <c r="CA882" s="85" t="str">
        <f t="shared" si="419"/>
        <v/>
      </c>
      <c r="CB882" s="84">
        <f>IFERROR(FIND("Sem dano",consulta_completa__11[[#This Row],[13 - Ocorrências/Ambientes Atingidos]]),0)</f>
        <v>0</v>
      </c>
      <c r="CC882" s="85" t="str">
        <f t="shared" si="420"/>
        <v/>
      </c>
      <c r="CD882" s="84" t="e">
        <f>IF(consulta_completa__11[[#This Row],[13 - Ocorrências/Ambientes Atingidos]]="","X","")</f>
        <v>#VALUE!</v>
      </c>
      <c r="CE882" s="86">
        <f>IFERROR(FIND("IBAMA",consulta_completa__11[[#This Row],[14 - Inst. Atuando no Local]]),0)</f>
        <v>0</v>
      </c>
      <c r="CF882" s="86" t="str">
        <f t="shared" si="421"/>
        <v/>
      </c>
      <c r="CG882" s="86">
        <f>IFERROR(FIND("OEMA",consulta_completa__11[[#This Row],[14 - Inst. Atuando no Local]]),0)</f>
        <v>0</v>
      </c>
      <c r="CH882" s="86" t="str">
        <f t="shared" si="422"/>
        <v/>
      </c>
      <c r="CI882" s="86">
        <f>IFERROR(FIND("DEFESA CIVIL",consulta_completa__11[[#This Row],[14 - Inst. Atuando no Local]]),0)</f>
        <v>0</v>
      </c>
      <c r="CJ882" s="86" t="str">
        <f t="shared" si="423"/>
        <v/>
      </c>
      <c r="CK882" s="86">
        <f>IFERROR(FIND("CORPO DE BOMBEIROS",consulta_completa__11[[#This Row],[14 - Inst. Atuando no Local]]),0)</f>
        <v>0</v>
      </c>
      <c r="CL882" s="86" t="str">
        <f t="shared" si="424"/>
        <v/>
      </c>
      <c r="CM882" s="86">
        <f>IFERROR(FIND("POLÍCIA RODOVIÁRIA",consulta_completa__11[[#This Row],[14 - Inst. Atuando no Local]]),0)</f>
        <v>0</v>
      </c>
      <c r="CN882" s="86" t="str">
        <f t="shared" si="425"/>
        <v/>
      </c>
      <c r="CO882" s="86">
        <f>IFERROR(FIND("POLÍCIA MILITAR",consulta_completa__11[[#This Row],[14 - Inst. Atuando no Local]]),0)</f>
        <v>0</v>
      </c>
      <c r="CP882" s="86" t="str">
        <f t="shared" si="426"/>
        <v/>
      </c>
      <c r="CQ882" s="86">
        <f>IFERROR(FIND("POLÍCIA CIVIL",consulta_completa__11[[#This Row],[14 - Inst. Atuando no Local]]),0)</f>
        <v>0</v>
      </c>
      <c r="CR882" s="86" t="str">
        <f t="shared" si="427"/>
        <v/>
      </c>
      <c r="CS882" s="86">
        <f>IFERROR(FIND("MARINHA DO BRASIL",consulta_completa__11[[#This Row],[14 - Inst. Atuando no Local]]),0)</f>
        <v>0</v>
      </c>
      <c r="CT882" s="86" t="str">
        <f t="shared" si="428"/>
        <v/>
      </c>
      <c r="CU882" s="86">
        <f>IFERROR(FIND("EMPRESA ESPECIALIZADA EM ATENDIMENTO",consulta_completa__11[[#This Row],[14 - Inst. Atuando no Local]]),0)</f>
        <v>0</v>
      </c>
      <c r="CV882" s="86" t="str">
        <f t="shared" si="429"/>
        <v/>
      </c>
      <c r="CW882" s="86">
        <f>IFERROR(FIND("IBAMA",consulta_completa__11[[#This Row],[14 - Inst. Atuando no Local]]),0)</f>
        <v>0</v>
      </c>
      <c r="CX882" s="86" t="str">
        <f t="shared" si="430"/>
        <v/>
      </c>
      <c r="CY882" s="86" t="e">
        <f>IF(consulta_completa__11[[#This Row],[14 - Inst. Atuando no Local]]="","X","")</f>
        <v>#VALUE!</v>
      </c>
      <c r="CZ882" s="86">
        <f>IFERROR(FIND("OUTRA (S)",consulta_completa__11[[#This Row],[14 - Inst. Atuando no Local]]),0)</f>
        <v>0</v>
      </c>
      <c r="DA882" s="86" t="str">
        <f t="shared" si="431"/>
        <v/>
      </c>
      <c r="DB882" s="37" t="str">
        <f t="shared" si="432"/>
        <v>Sim</v>
      </c>
      <c r="DC882" s="37" t="str">
        <f t="shared" si="433"/>
        <v>Não</v>
      </c>
      <c r="DD882" s="37" t="str">
        <f t="shared" si="434"/>
        <v>Sim</v>
      </c>
      <c r="DE882" s="89" t="str">
        <f t="shared" si="437"/>
        <v>Sem informação</v>
      </c>
    </row>
    <row r="883" spans="50:109">
      <c r="AX883" s="84">
        <f>IFERROR(FIND("Óbitos/feridos",consulta_completa__11[[#This Row],[13 - Ocorrências/Ambientes Atingidos]]),0)</f>
        <v>0</v>
      </c>
      <c r="AY883" s="85" t="str">
        <f t="shared" si="406"/>
        <v/>
      </c>
      <c r="AZ883" s="84">
        <f>IFERROR(FIND("População afetada/evacuada",consulta_completa__11[[#This Row],[13 - Ocorrências/Ambientes Atingidos]]),0)</f>
        <v>0</v>
      </c>
      <c r="BA883" s="84" t="str">
        <f t="shared" si="407"/>
        <v/>
      </c>
      <c r="BB883" s="84">
        <f>IFERROR(FIND("Suspensão de abastecimento de água",consulta_completa__11[[#This Row],[13 - Ocorrências/Ambientes Atingidos]]),0)</f>
        <v>0</v>
      </c>
      <c r="BC883" s="85" t="str">
        <f t="shared" si="435"/>
        <v/>
      </c>
      <c r="BD883" s="84">
        <f>IFERROR(FIND("Rio/córrego",consulta_completa__11[[#This Row],[13 - Ocorrências/Ambientes Atingidos]]),0)</f>
        <v>0</v>
      </c>
      <c r="BE883" s="85" t="str">
        <f t="shared" si="408"/>
        <v/>
      </c>
      <c r="BF883" s="84">
        <f>IFERROR(FIND("Lago",consulta_completa__11[[#This Row],[13 - Ocorrências/Ambientes Atingidos]]),0)</f>
        <v>0</v>
      </c>
      <c r="BG883" s="85" t="str">
        <f t="shared" si="409"/>
        <v/>
      </c>
      <c r="BH883" s="84">
        <f>IFERROR(FIND("Mar",consulta_completa__11[[#This Row],[13 - Ocorrências/Ambientes Atingidos]]),0)</f>
        <v>0</v>
      </c>
      <c r="BI883" s="85" t="str">
        <f t="shared" si="410"/>
        <v/>
      </c>
      <c r="BJ883" s="84">
        <f>IFERROR(FIND("Praia",consulta_completa__11[[#This Row],[13 - Ocorrências/Ambientes Atingidos]]),0)</f>
        <v>0</v>
      </c>
      <c r="BK883" s="85" t="str">
        <f t="shared" si="411"/>
        <v/>
      </c>
      <c r="BL883" s="84">
        <f>IFERROR(FIND("Solo",consulta_completa__11[[#This Row],[13 - Ocorrências/Ambientes Atingidos]]),0)</f>
        <v>0</v>
      </c>
      <c r="BM883" s="85" t="str">
        <f t="shared" si="412"/>
        <v/>
      </c>
      <c r="BN883" s="84">
        <f>IFERROR(FIND("Águas subterrâneas",consulta_completa__11[[#This Row],[13 - Ocorrências/Ambientes Atingidos]]),0)</f>
        <v>0</v>
      </c>
      <c r="BO883" s="85" t="str">
        <f t="shared" si="413"/>
        <v/>
      </c>
      <c r="BP883" s="84">
        <f>IFERROR(FIND("Atmosfera",consulta_completa__11[[#This Row],[13 - Ocorrências/Ambientes Atingidos]]),0)</f>
        <v>0</v>
      </c>
      <c r="BQ883" s="85" t="str">
        <f t="shared" si="414"/>
        <v/>
      </c>
      <c r="BR883" s="84">
        <f>IFERROR(FIND("Flora",consulta_completa__11[[#This Row],[13 - Ocorrências/Ambientes Atingidos]]),0)</f>
        <v>0</v>
      </c>
      <c r="BS883" s="85" t="str">
        <f t="shared" si="415"/>
        <v/>
      </c>
      <c r="BT883" s="84">
        <f>IFERROR(FIND("Fauna",consulta_completa__11[[#This Row],[13 - Ocorrências/Ambientes Atingidos]]),0)</f>
        <v>0</v>
      </c>
      <c r="BU883" s="85" t="str">
        <f t="shared" si="416"/>
        <v/>
      </c>
      <c r="BV883" s="84">
        <f>IFERROR(FIND("UC federal",consulta_completa__11[[#This Row],[13 - Ocorrências/Ambientes Atingidos]]),0)</f>
        <v>0</v>
      </c>
      <c r="BW883" s="85" t="str">
        <f t="shared" si="417"/>
        <v/>
      </c>
      <c r="BX883" s="84">
        <f>IFERROR(FIND("UC estadual/municipal",consulta_completa__11[[#This Row],[13 - Ocorrências/Ambientes Atingidos]]),0)</f>
        <v>0</v>
      </c>
      <c r="BY883" s="85" t="str">
        <f t="shared" si="418"/>
        <v/>
      </c>
      <c r="BZ883" s="84">
        <f>IFERROR(FIND("Outro(s)",consulta_completa__11[[#This Row],[13 - Ocorrências/Ambientes Atingidos]]),0)</f>
        <v>0</v>
      </c>
      <c r="CA883" s="85" t="str">
        <f t="shared" si="419"/>
        <v/>
      </c>
      <c r="CB883" s="84">
        <f>IFERROR(FIND("Sem dano",consulta_completa__11[[#This Row],[13 - Ocorrências/Ambientes Atingidos]]),0)</f>
        <v>0</v>
      </c>
      <c r="CC883" s="85" t="str">
        <f t="shared" si="420"/>
        <v/>
      </c>
      <c r="CD883" s="84" t="e">
        <f>IF(consulta_completa__11[[#This Row],[13 - Ocorrências/Ambientes Atingidos]]="","X","")</f>
        <v>#VALUE!</v>
      </c>
      <c r="CE883" s="86">
        <f>IFERROR(FIND("IBAMA",consulta_completa__11[[#This Row],[14 - Inst. Atuando no Local]]),0)</f>
        <v>0</v>
      </c>
      <c r="CF883" s="86" t="str">
        <f t="shared" si="421"/>
        <v/>
      </c>
      <c r="CG883" s="86">
        <f>IFERROR(FIND("OEMA",consulta_completa__11[[#This Row],[14 - Inst. Atuando no Local]]),0)</f>
        <v>0</v>
      </c>
      <c r="CH883" s="86" t="str">
        <f t="shared" si="422"/>
        <v/>
      </c>
      <c r="CI883" s="86">
        <f>IFERROR(FIND("DEFESA CIVIL",consulta_completa__11[[#This Row],[14 - Inst. Atuando no Local]]),0)</f>
        <v>0</v>
      </c>
      <c r="CJ883" s="86" t="str">
        <f t="shared" si="423"/>
        <v/>
      </c>
      <c r="CK883" s="86">
        <f>IFERROR(FIND("CORPO DE BOMBEIROS",consulta_completa__11[[#This Row],[14 - Inst. Atuando no Local]]),0)</f>
        <v>0</v>
      </c>
      <c r="CL883" s="86" t="str">
        <f t="shared" si="424"/>
        <v/>
      </c>
      <c r="CM883" s="86">
        <f>IFERROR(FIND("POLÍCIA RODOVIÁRIA",consulta_completa__11[[#This Row],[14 - Inst. Atuando no Local]]),0)</f>
        <v>0</v>
      </c>
      <c r="CN883" s="86" t="str">
        <f t="shared" si="425"/>
        <v/>
      </c>
      <c r="CO883" s="86">
        <f>IFERROR(FIND("POLÍCIA MILITAR",consulta_completa__11[[#This Row],[14 - Inst. Atuando no Local]]),0)</f>
        <v>0</v>
      </c>
      <c r="CP883" s="86" t="str">
        <f t="shared" si="426"/>
        <v/>
      </c>
      <c r="CQ883" s="86">
        <f>IFERROR(FIND("POLÍCIA CIVIL",consulta_completa__11[[#This Row],[14 - Inst. Atuando no Local]]),0)</f>
        <v>0</v>
      </c>
      <c r="CR883" s="86" t="str">
        <f t="shared" si="427"/>
        <v/>
      </c>
      <c r="CS883" s="86">
        <f>IFERROR(FIND("MARINHA DO BRASIL",consulta_completa__11[[#This Row],[14 - Inst. Atuando no Local]]),0)</f>
        <v>0</v>
      </c>
      <c r="CT883" s="86" t="str">
        <f t="shared" si="428"/>
        <v/>
      </c>
      <c r="CU883" s="86">
        <f>IFERROR(FIND("EMPRESA ESPECIALIZADA EM ATENDIMENTO",consulta_completa__11[[#This Row],[14 - Inst. Atuando no Local]]),0)</f>
        <v>0</v>
      </c>
      <c r="CV883" s="86" t="str">
        <f t="shared" si="429"/>
        <v/>
      </c>
      <c r="CW883" s="86">
        <f>IFERROR(FIND("IBAMA",consulta_completa__11[[#This Row],[14 - Inst. Atuando no Local]]),0)</f>
        <v>0</v>
      </c>
      <c r="CX883" s="86" t="str">
        <f t="shared" si="430"/>
        <v/>
      </c>
      <c r="CY883" s="86" t="e">
        <f>IF(consulta_completa__11[[#This Row],[14 - Inst. Atuando no Local]]="","X","")</f>
        <v>#VALUE!</v>
      </c>
      <c r="CZ883" s="86">
        <f>IFERROR(FIND("OUTRA (S)",consulta_completa__11[[#This Row],[14 - Inst. Atuando no Local]]),0)</f>
        <v>0</v>
      </c>
      <c r="DA883" s="86" t="str">
        <f t="shared" si="431"/>
        <v/>
      </c>
      <c r="DB883" s="37" t="str">
        <f t="shared" si="432"/>
        <v>Sim</v>
      </c>
      <c r="DC883" s="37" t="str">
        <f t="shared" si="433"/>
        <v>Não</v>
      </c>
      <c r="DD883" s="37" t="str">
        <f t="shared" si="434"/>
        <v>Sim</v>
      </c>
      <c r="DE883" s="89" t="str">
        <f t="shared" si="437"/>
        <v>Sem informação</v>
      </c>
    </row>
    <row r="884" spans="50:109">
      <c r="AX884" s="84">
        <f>IFERROR(FIND("Óbitos/feridos",consulta_completa__11[[#This Row],[13 - Ocorrências/Ambientes Atingidos]]),0)</f>
        <v>0</v>
      </c>
      <c r="AY884" s="85" t="str">
        <f t="shared" si="406"/>
        <v/>
      </c>
      <c r="AZ884" s="84">
        <f>IFERROR(FIND("População afetada/evacuada",consulta_completa__11[[#This Row],[13 - Ocorrências/Ambientes Atingidos]]),0)</f>
        <v>0</v>
      </c>
      <c r="BA884" s="84" t="str">
        <f t="shared" si="407"/>
        <v/>
      </c>
      <c r="BB884" s="84">
        <f>IFERROR(FIND("Suspensão de abastecimento de água",consulta_completa__11[[#This Row],[13 - Ocorrências/Ambientes Atingidos]]),0)</f>
        <v>0</v>
      </c>
      <c r="BC884" s="85" t="str">
        <f t="shared" si="435"/>
        <v/>
      </c>
      <c r="BD884" s="84">
        <f>IFERROR(FIND("Rio/córrego",consulta_completa__11[[#This Row],[13 - Ocorrências/Ambientes Atingidos]]),0)</f>
        <v>0</v>
      </c>
      <c r="BE884" s="85" t="str">
        <f t="shared" si="408"/>
        <v/>
      </c>
      <c r="BF884" s="84">
        <f>IFERROR(FIND("Lago",consulta_completa__11[[#This Row],[13 - Ocorrências/Ambientes Atingidos]]),0)</f>
        <v>0</v>
      </c>
      <c r="BG884" s="85" t="str">
        <f t="shared" si="409"/>
        <v/>
      </c>
      <c r="BH884" s="84">
        <f>IFERROR(FIND("Mar",consulta_completa__11[[#This Row],[13 - Ocorrências/Ambientes Atingidos]]),0)</f>
        <v>0</v>
      </c>
      <c r="BI884" s="85" t="str">
        <f t="shared" si="410"/>
        <v/>
      </c>
      <c r="BJ884" s="84">
        <f>IFERROR(FIND("Praia",consulta_completa__11[[#This Row],[13 - Ocorrências/Ambientes Atingidos]]),0)</f>
        <v>0</v>
      </c>
      <c r="BK884" s="85" t="str">
        <f t="shared" si="411"/>
        <v/>
      </c>
      <c r="BL884" s="84">
        <f>IFERROR(FIND("Solo",consulta_completa__11[[#This Row],[13 - Ocorrências/Ambientes Atingidos]]),0)</f>
        <v>0</v>
      </c>
      <c r="BM884" s="85" t="str">
        <f t="shared" si="412"/>
        <v/>
      </c>
      <c r="BN884" s="84">
        <f>IFERROR(FIND("Águas subterrâneas",consulta_completa__11[[#This Row],[13 - Ocorrências/Ambientes Atingidos]]),0)</f>
        <v>0</v>
      </c>
      <c r="BO884" s="85" t="str">
        <f t="shared" si="413"/>
        <v/>
      </c>
      <c r="BP884" s="84">
        <f>IFERROR(FIND("Atmosfera",consulta_completa__11[[#This Row],[13 - Ocorrências/Ambientes Atingidos]]),0)</f>
        <v>0</v>
      </c>
      <c r="BQ884" s="85" t="str">
        <f t="shared" si="414"/>
        <v/>
      </c>
      <c r="BR884" s="84">
        <f>IFERROR(FIND("Flora",consulta_completa__11[[#This Row],[13 - Ocorrências/Ambientes Atingidos]]),0)</f>
        <v>0</v>
      </c>
      <c r="BS884" s="85" t="str">
        <f t="shared" si="415"/>
        <v/>
      </c>
      <c r="BT884" s="84">
        <f>IFERROR(FIND("Fauna",consulta_completa__11[[#This Row],[13 - Ocorrências/Ambientes Atingidos]]),0)</f>
        <v>0</v>
      </c>
      <c r="BU884" s="85" t="str">
        <f t="shared" si="416"/>
        <v/>
      </c>
      <c r="BV884" s="84">
        <f>IFERROR(FIND("UC federal",consulta_completa__11[[#This Row],[13 - Ocorrências/Ambientes Atingidos]]),0)</f>
        <v>0</v>
      </c>
      <c r="BW884" s="85" t="str">
        <f t="shared" si="417"/>
        <v/>
      </c>
      <c r="BX884" s="84">
        <f>IFERROR(FIND("UC estadual/municipal",consulta_completa__11[[#This Row],[13 - Ocorrências/Ambientes Atingidos]]),0)</f>
        <v>0</v>
      </c>
      <c r="BY884" s="85" t="str">
        <f t="shared" si="418"/>
        <v/>
      </c>
      <c r="BZ884" s="84">
        <f>IFERROR(FIND("Outro(s)",consulta_completa__11[[#This Row],[13 - Ocorrências/Ambientes Atingidos]]),0)</f>
        <v>0</v>
      </c>
      <c r="CA884" s="85" t="str">
        <f t="shared" si="419"/>
        <v/>
      </c>
      <c r="CB884" s="84">
        <f>IFERROR(FIND("Sem dano",consulta_completa__11[[#This Row],[13 - Ocorrências/Ambientes Atingidos]]),0)</f>
        <v>0</v>
      </c>
      <c r="CC884" s="85" t="str">
        <f t="shared" si="420"/>
        <v/>
      </c>
      <c r="CD884" s="84" t="e">
        <f>IF(consulta_completa__11[[#This Row],[13 - Ocorrências/Ambientes Atingidos]]="","X","")</f>
        <v>#VALUE!</v>
      </c>
      <c r="CE884" s="86">
        <f>IFERROR(FIND("IBAMA",consulta_completa__11[[#This Row],[14 - Inst. Atuando no Local]]),0)</f>
        <v>0</v>
      </c>
      <c r="CF884" s="86" t="str">
        <f t="shared" si="421"/>
        <v/>
      </c>
      <c r="CG884" s="86">
        <f>IFERROR(FIND("OEMA",consulta_completa__11[[#This Row],[14 - Inst. Atuando no Local]]),0)</f>
        <v>0</v>
      </c>
      <c r="CH884" s="86" t="str">
        <f t="shared" si="422"/>
        <v/>
      </c>
      <c r="CI884" s="86">
        <f>IFERROR(FIND("DEFESA CIVIL",consulta_completa__11[[#This Row],[14 - Inst. Atuando no Local]]),0)</f>
        <v>0</v>
      </c>
      <c r="CJ884" s="86" t="str">
        <f t="shared" si="423"/>
        <v/>
      </c>
      <c r="CK884" s="86">
        <f>IFERROR(FIND("CORPO DE BOMBEIROS",consulta_completa__11[[#This Row],[14 - Inst. Atuando no Local]]),0)</f>
        <v>0</v>
      </c>
      <c r="CL884" s="86" t="str">
        <f t="shared" si="424"/>
        <v/>
      </c>
      <c r="CM884" s="86">
        <f>IFERROR(FIND("POLÍCIA RODOVIÁRIA",consulta_completa__11[[#This Row],[14 - Inst. Atuando no Local]]),0)</f>
        <v>0</v>
      </c>
      <c r="CN884" s="86" t="str">
        <f t="shared" si="425"/>
        <v/>
      </c>
      <c r="CO884" s="86">
        <f>IFERROR(FIND("POLÍCIA MILITAR",consulta_completa__11[[#This Row],[14 - Inst. Atuando no Local]]),0)</f>
        <v>0</v>
      </c>
      <c r="CP884" s="86" t="str">
        <f t="shared" si="426"/>
        <v/>
      </c>
      <c r="CQ884" s="86">
        <f>IFERROR(FIND("POLÍCIA CIVIL",consulta_completa__11[[#This Row],[14 - Inst. Atuando no Local]]),0)</f>
        <v>0</v>
      </c>
      <c r="CR884" s="86" t="str">
        <f t="shared" si="427"/>
        <v/>
      </c>
      <c r="CS884" s="86">
        <f>IFERROR(FIND("MARINHA DO BRASIL",consulta_completa__11[[#This Row],[14 - Inst. Atuando no Local]]),0)</f>
        <v>0</v>
      </c>
      <c r="CT884" s="86" t="str">
        <f t="shared" si="428"/>
        <v/>
      </c>
      <c r="CU884" s="86">
        <f>IFERROR(FIND("EMPRESA ESPECIALIZADA EM ATENDIMENTO",consulta_completa__11[[#This Row],[14 - Inst. Atuando no Local]]),0)</f>
        <v>0</v>
      </c>
      <c r="CV884" s="86" t="str">
        <f t="shared" si="429"/>
        <v/>
      </c>
      <c r="CW884" s="86">
        <f>IFERROR(FIND("IBAMA",consulta_completa__11[[#This Row],[14 - Inst. Atuando no Local]]),0)</f>
        <v>0</v>
      </c>
      <c r="CX884" s="86" t="str">
        <f t="shared" si="430"/>
        <v/>
      </c>
      <c r="CY884" s="86" t="e">
        <f>IF(consulta_completa__11[[#This Row],[14 - Inst. Atuando no Local]]="","X","")</f>
        <v>#VALUE!</v>
      </c>
      <c r="CZ884" s="86">
        <f>IFERROR(FIND("OUTRA (S)",consulta_completa__11[[#This Row],[14 - Inst. Atuando no Local]]),0)</f>
        <v>0</v>
      </c>
      <c r="DA884" s="86" t="str">
        <f t="shared" si="431"/>
        <v/>
      </c>
      <c r="DB884" s="37" t="str">
        <f t="shared" si="432"/>
        <v>Sim</v>
      </c>
      <c r="DC884" s="37" t="str">
        <f t="shared" si="433"/>
        <v>Não</v>
      </c>
      <c r="DD884" s="37" t="str">
        <f t="shared" si="434"/>
        <v>Sim</v>
      </c>
      <c r="DE884" s="89" t="str">
        <f t="shared" si="437"/>
        <v>Sem informação</v>
      </c>
    </row>
    <row r="885" spans="50:109">
      <c r="AX885" s="84">
        <f>IFERROR(FIND("Óbitos/feridos",consulta_completa__11[[#This Row],[13 - Ocorrências/Ambientes Atingidos]]),0)</f>
        <v>0</v>
      </c>
      <c r="AY885" s="85" t="str">
        <f t="shared" si="406"/>
        <v/>
      </c>
      <c r="AZ885" s="84">
        <f>IFERROR(FIND("População afetada/evacuada",consulta_completa__11[[#This Row],[13 - Ocorrências/Ambientes Atingidos]]),0)</f>
        <v>0</v>
      </c>
      <c r="BA885" s="84" t="str">
        <f t="shared" si="407"/>
        <v/>
      </c>
      <c r="BB885" s="84">
        <f>IFERROR(FIND("Suspensão de abastecimento de água",consulta_completa__11[[#This Row],[13 - Ocorrências/Ambientes Atingidos]]),0)</f>
        <v>0</v>
      </c>
      <c r="BC885" s="85" t="str">
        <f t="shared" si="435"/>
        <v/>
      </c>
      <c r="BD885" s="84">
        <f>IFERROR(FIND("Rio/córrego",consulta_completa__11[[#This Row],[13 - Ocorrências/Ambientes Atingidos]]),0)</f>
        <v>0</v>
      </c>
      <c r="BE885" s="85" t="str">
        <f t="shared" si="408"/>
        <v/>
      </c>
      <c r="BF885" s="84">
        <f>IFERROR(FIND("Lago",consulta_completa__11[[#This Row],[13 - Ocorrências/Ambientes Atingidos]]),0)</f>
        <v>0</v>
      </c>
      <c r="BG885" s="85" t="str">
        <f t="shared" si="409"/>
        <v/>
      </c>
      <c r="BH885" s="84">
        <f>IFERROR(FIND("Mar",consulta_completa__11[[#This Row],[13 - Ocorrências/Ambientes Atingidos]]),0)</f>
        <v>0</v>
      </c>
      <c r="BI885" s="85" t="str">
        <f t="shared" si="410"/>
        <v/>
      </c>
      <c r="BJ885" s="84">
        <f>IFERROR(FIND("Praia",consulta_completa__11[[#This Row],[13 - Ocorrências/Ambientes Atingidos]]),0)</f>
        <v>0</v>
      </c>
      <c r="BK885" s="85" t="str">
        <f t="shared" si="411"/>
        <v/>
      </c>
      <c r="BL885" s="84">
        <f>IFERROR(FIND("Solo",consulta_completa__11[[#This Row],[13 - Ocorrências/Ambientes Atingidos]]),0)</f>
        <v>0</v>
      </c>
      <c r="BM885" s="85" t="str">
        <f t="shared" si="412"/>
        <v/>
      </c>
      <c r="BN885" s="84">
        <f>IFERROR(FIND("Águas subterrâneas",consulta_completa__11[[#This Row],[13 - Ocorrências/Ambientes Atingidos]]),0)</f>
        <v>0</v>
      </c>
      <c r="BO885" s="85" t="str">
        <f t="shared" si="413"/>
        <v/>
      </c>
      <c r="BP885" s="84">
        <f>IFERROR(FIND("Atmosfera",consulta_completa__11[[#This Row],[13 - Ocorrências/Ambientes Atingidos]]),0)</f>
        <v>0</v>
      </c>
      <c r="BQ885" s="85" t="str">
        <f t="shared" si="414"/>
        <v/>
      </c>
      <c r="BR885" s="84">
        <f>IFERROR(FIND("Flora",consulta_completa__11[[#This Row],[13 - Ocorrências/Ambientes Atingidos]]),0)</f>
        <v>0</v>
      </c>
      <c r="BS885" s="85" t="str">
        <f t="shared" si="415"/>
        <v/>
      </c>
      <c r="BT885" s="84">
        <f>IFERROR(FIND("Fauna",consulta_completa__11[[#This Row],[13 - Ocorrências/Ambientes Atingidos]]),0)</f>
        <v>0</v>
      </c>
      <c r="BU885" s="85" t="str">
        <f t="shared" si="416"/>
        <v/>
      </c>
      <c r="BV885" s="84">
        <f>IFERROR(FIND("UC federal",consulta_completa__11[[#This Row],[13 - Ocorrências/Ambientes Atingidos]]),0)</f>
        <v>0</v>
      </c>
      <c r="BW885" s="85" t="str">
        <f t="shared" si="417"/>
        <v/>
      </c>
      <c r="BX885" s="84">
        <f>IFERROR(FIND("UC estadual/municipal",consulta_completa__11[[#This Row],[13 - Ocorrências/Ambientes Atingidos]]),0)</f>
        <v>0</v>
      </c>
      <c r="BY885" s="85" t="str">
        <f t="shared" si="418"/>
        <v/>
      </c>
      <c r="BZ885" s="84">
        <f>IFERROR(FIND("Outro(s)",consulta_completa__11[[#This Row],[13 - Ocorrências/Ambientes Atingidos]]),0)</f>
        <v>0</v>
      </c>
      <c r="CA885" s="85" t="str">
        <f t="shared" si="419"/>
        <v/>
      </c>
      <c r="CB885" s="84">
        <f>IFERROR(FIND("Sem dano",consulta_completa__11[[#This Row],[13 - Ocorrências/Ambientes Atingidos]]),0)</f>
        <v>0</v>
      </c>
      <c r="CC885" s="85" t="str">
        <f t="shared" si="420"/>
        <v/>
      </c>
      <c r="CD885" s="84" t="e">
        <f>IF(consulta_completa__11[[#This Row],[13 - Ocorrências/Ambientes Atingidos]]="","X","")</f>
        <v>#VALUE!</v>
      </c>
      <c r="CE885" s="86">
        <f>IFERROR(FIND("IBAMA",consulta_completa__11[[#This Row],[14 - Inst. Atuando no Local]]),0)</f>
        <v>0</v>
      </c>
      <c r="CF885" s="86" t="str">
        <f t="shared" si="421"/>
        <v/>
      </c>
      <c r="CG885" s="86">
        <f>IFERROR(FIND("OEMA",consulta_completa__11[[#This Row],[14 - Inst. Atuando no Local]]),0)</f>
        <v>0</v>
      </c>
      <c r="CH885" s="86" t="str">
        <f t="shared" si="422"/>
        <v/>
      </c>
      <c r="CI885" s="86">
        <f>IFERROR(FIND("DEFESA CIVIL",consulta_completa__11[[#This Row],[14 - Inst. Atuando no Local]]),0)</f>
        <v>0</v>
      </c>
      <c r="CJ885" s="86" t="str">
        <f t="shared" si="423"/>
        <v/>
      </c>
      <c r="CK885" s="86">
        <f>IFERROR(FIND("CORPO DE BOMBEIROS",consulta_completa__11[[#This Row],[14 - Inst. Atuando no Local]]),0)</f>
        <v>0</v>
      </c>
      <c r="CL885" s="86" t="str">
        <f t="shared" si="424"/>
        <v/>
      </c>
      <c r="CM885" s="86">
        <f>IFERROR(FIND("POLÍCIA RODOVIÁRIA",consulta_completa__11[[#This Row],[14 - Inst. Atuando no Local]]),0)</f>
        <v>0</v>
      </c>
      <c r="CN885" s="86" t="str">
        <f t="shared" si="425"/>
        <v/>
      </c>
      <c r="CO885" s="86">
        <f>IFERROR(FIND("POLÍCIA MILITAR",consulta_completa__11[[#This Row],[14 - Inst. Atuando no Local]]),0)</f>
        <v>0</v>
      </c>
      <c r="CP885" s="86" t="str">
        <f t="shared" si="426"/>
        <v/>
      </c>
      <c r="CQ885" s="86">
        <f>IFERROR(FIND("POLÍCIA CIVIL",consulta_completa__11[[#This Row],[14 - Inst. Atuando no Local]]),0)</f>
        <v>0</v>
      </c>
      <c r="CR885" s="86" t="str">
        <f t="shared" si="427"/>
        <v/>
      </c>
      <c r="CS885" s="86">
        <f>IFERROR(FIND("MARINHA DO BRASIL",consulta_completa__11[[#This Row],[14 - Inst. Atuando no Local]]),0)</f>
        <v>0</v>
      </c>
      <c r="CT885" s="86" t="str">
        <f t="shared" si="428"/>
        <v/>
      </c>
      <c r="CU885" s="86">
        <f>IFERROR(FIND("EMPRESA ESPECIALIZADA EM ATENDIMENTO",consulta_completa__11[[#This Row],[14 - Inst. Atuando no Local]]),0)</f>
        <v>0</v>
      </c>
      <c r="CV885" s="86" t="str">
        <f t="shared" si="429"/>
        <v/>
      </c>
      <c r="CW885" s="86">
        <f>IFERROR(FIND("IBAMA",consulta_completa__11[[#This Row],[14 - Inst. Atuando no Local]]),0)</f>
        <v>0</v>
      </c>
      <c r="CX885" s="86" t="str">
        <f t="shared" si="430"/>
        <v/>
      </c>
      <c r="CY885" s="86" t="e">
        <f>IF(consulta_completa__11[[#This Row],[14 - Inst. Atuando no Local]]="","X","")</f>
        <v>#VALUE!</v>
      </c>
      <c r="CZ885" s="86">
        <f>IFERROR(FIND("OUTRA (S)",consulta_completa__11[[#This Row],[14 - Inst. Atuando no Local]]),0)</f>
        <v>0</v>
      </c>
      <c r="DA885" s="86" t="str">
        <f t="shared" si="431"/>
        <v/>
      </c>
      <c r="DB885" s="37" t="str">
        <f t="shared" si="432"/>
        <v>Sim</v>
      </c>
      <c r="DC885" s="37" t="str">
        <f t="shared" si="433"/>
        <v>Não</v>
      </c>
      <c r="DD885" s="37" t="str">
        <f t="shared" si="434"/>
        <v>Sim</v>
      </c>
      <c r="DE885" s="89" t="str">
        <f t="shared" si="437"/>
        <v>Sem informação</v>
      </c>
    </row>
    <row r="886" spans="50:109">
      <c r="AX886" s="84">
        <f>IFERROR(FIND("Óbitos/feridos",consulta_completa__11[[#This Row],[13 - Ocorrências/Ambientes Atingidos]]),0)</f>
        <v>0</v>
      </c>
      <c r="AY886" s="85" t="str">
        <f t="shared" si="406"/>
        <v/>
      </c>
      <c r="AZ886" s="84">
        <f>IFERROR(FIND("População afetada/evacuada",consulta_completa__11[[#This Row],[13 - Ocorrências/Ambientes Atingidos]]),0)</f>
        <v>0</v>
      </c>
      <c r="BA886" s="84" t="str">
        <f t="shared" si="407"/>
        <v/>
      </c>
      <c r="BB886" s="84">
        <f>IFERROR(FIND("Suspensão de abastecimento de água",consulta_completa__11[[#This Row],[13 - Ocorrências/Ambientes Atingidos]]),0)</f>
        <v>0</v>
      </c>
      <c r="BC886" s="85" t="str">
        <f t="shared" si="435"/>
        <v/>
      </c>
      <c r="BD886" s="84">
        <f>IFERROR(FIND("Rio/córrego",consulta_completa__11[[#This Row],[13 - Ocorrências/Ambientes Atingidos]]),0)</f>
        <v>0</v>
      </c>
      <c r="BE886" s="85" t="str">
        <f t="shared" si="408"/>
        <v/>
      </c>
      <c r="BF886" s="84">
        <f>IFERROR(FIND("Lago",consulta_completa__11[[#This Row],[13 - Ocorrências/Ambientes Atingidos]]),0)</f>
        <v>0</v>
      </c>
      <c r="BG886" s="85" t="str">
        <f t="shared" si="409"/>
        <v/>
      </c>
      <c r="BH886" s="84">
        <f>IFERROR(FIND("Mar",consulta_completa__11[[#This Row],[13 - Ocorrências/Ambientes Atingidos]]),0)</f>
        <v>0</v>
      </c>
      <c r="BI886" s="85" t="str">
        <f t="shared" si="410"/>
        <v/>
      </c>
      <c r="BJ886" s="84">
        <f>IFERROR(FIND("Praia",consulta_completa__11[[#This Row],[13 - Ocorrências/Ambientes Atingidos]]),0)</f>
        <v>0</v>
      </c>
      <c r="BK886" s="85" t="str">
        <f t="shared" si="411"/>
        <v/>
      </c>
      <c r="BL886" s="84">
        <f>IFERROR(FIND("Solo",consulta_completa__11[[#This Row],[13 - Ocorrências/Ambientes Atingidos]]),0)</f>
        <v>0</v>
      </c>
      <c r="BM886" s="85" t="str">
        <f t="shared" si="412"/>
        <v/>
      </c>
      <c r="BN886" s="84">
        <f>IFERROR(FIND("Águas subterrâneas",consulta_completa__11[[#This Row],[13 - Ocorrências/Ambientes Atingidos]]),0)</f>
        <v>0</v>
      </c>
      <c r="BO886" s="85" t="str">
        <f t="shared" si="413"/>
        <v/>
      </c>
      <c r="BP886" s="84">
        <f>IFERROR(FIND("Atmosfera",consulta_completa__11[[#This Row],[13 - Ocorrências/Ambientes Atingidos]]),0)</f>
        <v>0</v>
      </c>
      <c r="BQ886" s="85" t="str">
        <f t="shared" si="414"/>
        <v/>
      </c>
      <c r="BR886" s="84">
        <f>IFERROR(FIND("Flora",consulta_completa__11[[#This Row],[13 - Ocorrências/Ambientes Atingidos]]),0)</f>
        <v>0</v>
      </c>
      <c r="BS886" s="85" t="str">
        <f t="shared" si="415"/>
        <v/>
      </c>
      <c r="BT886" s="84">
        <f>IFERROR(FIND("Fauna",consulta_completa__11[[#This Row],[13 - Ocorrências/Ambientes Atingidos]]),0)</f>
        <v>0</v>
      </c>
      <c r="BU886" s="85" t="str">
        <f t="shared" si="416"/>
        <v/>
      </c>
      <c r="BV886" s="84">
        <f>IFERROR(FIND("UC federal",consulta_completa__11[[#This Row],[13 - Ocorrências/Ambientes Atingidos]]),0)</f>
        <v>0</v>
      </c>
      <c r="BW886" s="85" t="str">
        <f t="shared" si="417"/>
        <v/>
      </c>
      <c r="BX886" s="84">
        <f>IFERROR(FIND("UC estadual/municipal",consulta_completa__11[[#This Row],[13 - Ocorrências/Ambientes Atingidos]]),0)</f>
        <v>0</v>
      </c>
      <c r="BY886" s="85" t="str">
        <f t="shared" si="418"/>
        <v/>
      </c>
      <c r="BZ886" s="84">
        <f>IFERROR(FIND("Outro(s)",consulta_completa__11[[#This Row],[13 - Ocorrências/Ambientes Atingidos]]),0)</f>
        <v>0</v>
      </c>
      <c r="CA886" s="85" t="str">
        <f t="shared" si="419"/>
        <v/>
      </c>
      <c r="CB886" s="84">
        <f>IFERROR(FIND("Sem dano",consulta_completa__11[[#This Row],[13 - Ocorrências/Ambientes Atingidos]]),0)</f>
        <v>0</v>
      </c>
      <c r="CC886" s="85" t="str">
        <f t="shared" si="420"/>
        <v/>
      </c>
      <c r="CD886" s="84" t="e">
        <f>IF(consulta_completa__11[[#This Row],[13 - Ocorrências/Ambientes Atingidos]]="","X","")</f>
        <v>#VALUE!</v>
      </c>
      <c r="CE886" s="86">
        <f>IFERROR(FIND("IBAMA",consulta_completa__11[[#This Row],[14 - Inst. Atuando no Local]]),0)</f>
        <v>0</v>
      </c>
      <c r="CF886" s="86" t="str">
        <f t="shared" si="421"/>
        <v/>
      </c>
      <c r="CG886" s="86">
        <f>IFERROR(FIND("OEMA",consulta_completa__11[[#This Row],[14 - Inst. Atuando no Local]]),0)</f>
        <v>0</v>
      </c>
      <c r="CH886" s="86" t="str">
        <f t="shared" si="422"/>
        <v/>
      </c>
      <c r="CI886" s="86">
        <f>IFERROR(FIND("DEFESA CIVIL",consulta_completa__11[[#This Row],[14 - Inst. Atuando no Local]]),0)</f>
        <v>0</v>
      </c>
      <c r="CJ886" s="86" t="str">
        <f t="shared" si="423"/>
        <v/>
      </c>
      <c r="CK886" s="86">
        <f>IFERROR(FIND("CORPO DE BOMBEIROS",consulta_completa__11[[#This Row],[14 - Inst. Atuando no Local]]),0)</f>
        <v>0</v>
      </c>
      <c r="CL886" s="86" t="str">
        <f t="shared" si="424"/>
        <v/>
      </c>
      <c r="CM886" s="86">
        <f>IFERROR(FIND("POLÍCIA RODOVIÁRIA",consulta_completa__11[[#This Row],[14 - Inst. Atuando no Local]]),0)</f>
        <v>0</v>
      </c>
      <c r="CN886" s="86" t="str">
        <f t="shared" si="425"/>
        <v/>
      </c>
      <c r="CO886" s="86">
        <f>IFERROR(FIND("POLÍCIA MILITAR",consulta_completa__11[[#This Row],[14 - Inst. Atuando no Local]]),0)</f>
        <v>0</v>
      </c>
      <c r="CP886" s="86" t="str">
        <f t="shared" si="426"/>
        <v/>
      </c>
      <c r="CQ886" s="86">
        <f>IFERROR(FIND("POLÍCIA CIVIL",consulta_completa__11[[#This Row],[14 - Inst. Atuando no Local]]),0)</f>
        <v>0</v>
      </c>
      <c r="CR886" s="86" t="str">
        <f t="shared" si="427"/>
        <v/>
      </c>
      <c r="CS886" s="86">
        <f>IFERROR(FIND("MARINHA DO BRASIL",consulta_completa__11[[#This Row],[14 - Inst. Atuando no Local]]),0)</f>
        <v>0</v>
      </c>
      <c r="CT886" s="86" t="str">
        <f t="shared" si="428"/>
        <v/>
      </c>
      <c r="CU886" s="86">
        <f>IFERROR(FIND("EMPRESA ESPECIALIZADA EM ATENDIMENTO",consulta_completa__11[[#This Row],[14 - Inst. Atuando no Local]]),0)</f>
        <v>0</v>
      </c>
      <c r="CV886" s="86" t="str">
        <f t="shared" si="429"/>
        <v/>
      </c>
      <c r="CW886" s="86">
        <f>IFERROR(FIND("IBAMA",consulta_completa__11[[#This Row],[14 - Inst. Atuando no Local]]),0)</f>
        <v>0</v>
      </c>
      <c r="CX886" s="86" t="str">
        <f t="shared" si="430"/>
        <v/>
      </c>
      <c r="CY886" s="86" t="e">
        <f>IF(consulta_completa__11[[#This Row],[14 - Inst. Atuando no Local]]="","X","")</f>
        <v>#VALUE!</v>
      </c>
      <c r="CZ886" s="86">
        <f>IFERROR(FIND("OUTRA (S)",consulta_completa__11[[#This Row],[14 - Inst. Atuando no Local]]),0)</f>
        <v>0</v>
      </c>
      <c r="DA886" s="86" t="str">
        <f t="shared" si="431"/>
        <v/>
      </c>
      <c r="DB886" s="37" t="str">
        <f t="shared" si="432"/>
        <v>Sim</v>
      </c>
      <c r="DC886" s="37" t="str">
        <f t="shared" si="433"/>
        <v>Não</v>
      </c>
      <c r="DD886" s="37" t="str">
        <f t="shared" si="434"/>
        <v>Sim</v>
      </c>
      <c r="DE886" s="89" t="str">
        <f t="shared" si="437"/>
        <v>Sem informação</v>
      </c>
    </row>
    <row r="887" spans="50:109">
      <c r="AX887" s="84">
        <f>IFERROR(FIND("Óbitos/feridos",consulta_completa__11[[#This Row],[13 - Ocorrências/Ambientes Atingidos]]),0)</f>
        <v>0</v>
      </c>
      <c r="AY887" s="85" t="str">
        <f t="shared" si="406"/>
        <v/>
      </c>
      <c r="AZ887" s="84">
        <f>IFERROR(FIND("População afetada/evacuada",consulta_completa__11[[#This Row],[13 - Ocorrências/Ambientes Atingidos]]),0)</f>
        <v>0</v>
      </c>
      <c r="BA887" s="84" t="str">
        <f t="shared" si="407"/>
        <v/>
      </c>
      <c r="BB887" s="84">
        <f>IFERROR(FIND("Suspensão de abastecimento de água",consulta_completa__11[[#This Row],[13 - Ocorrências/Ambientes Atingidos]]),0)</f>
        <v>0</v>
      </c>
      <c r="BC887" s="85" t="str">
        <f t="shared" si="435"/>
        <v/>
      </c>
      <c r="BD887" s="84">
        <f>IFERROR(FIND("Rio/córrego",consulta_completa__11[[#This Row],[13 - Ocorrências/Ambientes Atingidos]]),0)</f>
        <v>0</v>
      </c>
      <c r="BE887" s="85" t="str">
        <f t="shared" si="408"/>
        <v/>
      </c>
      <c r="BF887" s="84">
        <f>IFERROR(FIND("Lago",consulta_completa__11[[#This Row],[13 - Ocorrências/Ambientes Atingidos]]),0)</f>
        <v>0</v>
      </c>
      <c r="BG887" s="85" t="str">
        <f t="shared" si="409"/>
        <v/>
      </c>
      <c r="BH887" s="84">
        <f>IFERROR(FIND("Mar",consulta_completa__11[[#This Row],[13 - Ocorrências/Ambientes Atingidos]]),0)</f>
        <v>0</v>
      </c>
      <c r="BI887" s="85" t="str">
        <f t="shared" si="410"/>
        <v/>
      </c>
      <c r="BJ887" s="84">
        <f>IFERROR(FIND("Praia",consulta_completa__11[[#This Row],[13 - Ocorrências/Ambientes Atingidos]]),0)</f>
        <v>0</v>
      </c>
      <c r="BK887" s="85" t="str">
        <f t="shared" si="411"/>
        <v/>
      </c>
      <c r="BL887" s="84">
        <f>IFERROR(FIND("Solo",consulta_completa__11[[#This Row],[13 - Ocorrências/Ambientes Atingidos]]),0)</f>
        <v>0</v>
      </c>
      <c r="BM887" s="85" t="str">
        <f t="shared" si="412"/>
        <v/>
      </c>
      <c r="BN887" s="84">
        <f>IFERROR(FIND("Águas subterrâneas",consulta_completa__11[[#This Row],[13 - Ocorrências/Ambientes Atingidos]]),0)</f>
        <v>0</v>
      </c>
      <c r="BO887" s="85" t="str">
        <f t="shared" si="413"/>
        <v/>
      </c>
      <c r="BP887" s="84">
        <f>IFERROR(FIND("Atmosfera",consulta_completa__11[[#This Row],[13 - Ocorrências/Ambientes Atingidos]]),0)</f>
        <v>0</v>
      </c>
      <c r="BQ887" s="85" t="str">
        <f t="shared" si="414"/>
        <v/>
      </c>
      <c r="BR887" s="84">
        <f>IFERROR(FIND("Flora",consulta_completa__11[[#This Row],[13 - Ocorrências/Ambientes Atingidos]]),0)</f>
        <v>0</v>
      </c>
      <c r="BS887" s="85" t="str">
        <f t="shared" si="415"/>
        <v/>
      </c>
      <c r="BT887" s="84">
        <f>IFERROR(FIND("Fauna",consulta_completa__11[[#This Row],[13 - Ocorrências/Ambientes Atingidos]]),0)</f>
        <v>0</v>
      </c>
      <c r="BU887" s="85" t="str">
        <f t="shared" si="416"/>
        <v/>
      </c>
      <c r="BV887" s="84">
        <f>IFERROR(FIND("UC federal",consulta_completa__11[[#This Row],[13 - Ocorrências/Ambientes Atingidos]]),0)</f>
        <v>0</v>
      </c>
      <c r="BW887" s="85" t="str">
        <f t="shared" si="417"/>
        <v/>
      </c>
      <c r="BX887" s="84">
        <f>IFERROR(FIND("UC estadual/municipal",consulta_completa__11[[#This Row],[13 - Ocorrências/Ambientes Atingidos]]),0)</f>
        <v>0</v>
      </c>
      <c r="BY887" s="85" t="str">
        <f t="shared" si="418"/>
        <v/>
      </c>
      <c r="BZ887" s="84">
        <f>IFERROR(FIND("Outro(s)",consulta_completa__11[[#This Row],[13 - Ocorrências/Ambientes Atingidos]]),0)</f>
        <v>0</v>
      </c>
      <c r="CA887" s="85" t="str">
        <f t="shared" si="419"/>
        <v/>
      </c>
      <c r="CB887" s="84">
        <f>IFERROR(FIND("Sem dano",consulta_completa__11[[#This Row],[13 - Ocorrências/Ambientes Atingidos]]),0)</f>
        <v>0</v>
      </c>
      <c r="CC887" s="85" t="str">
        <f t="shared" si="420"/>
        <v/>
      </c>
      <c r="CD887" s="84" t="e">
        <f>IF(consulta_completa__11[[#This Row],[13 - Ocorrências/Ambientes Atingidos]]="","X","")</f>
        <v>#VALUE!</v>
      </c>
      <c r="CE887" s="86">
        <f>IFERROR(FIND("IBAMA",consulta_completa__11[[#This Row],[14 - Inst. Atuando no Local]]),0)</f>
        <v>0</v>
      </c>
      <c r="CF887" s="86" t="str">
        <f t="shared" si="421"/>
        <v/>
      </c>
      <c r="CG887" s="86">
        <f>IFERROR(FIND("OEMA",consulta_completa__11[[#This Row],[14 - Inst. Atuando no Local]]),0)</f>
        <v>0</v>
      </c>
      <c r="CH887" s="86" t="str">
        <f t="shared" si="422"/>
        <v/>
      </c>
      <c r="CI887" s="86">
        <f>IFERROR(FIND("DEFESA CIVIL",consulta_completa__11[[#This Row],[14 - Inst. Atuando no Local]]),0)</f>
        <v>0</v>
      </c>
      <c r="CJ887" s="86" t="str">
        <f t="shared" si="423"/>
        <v/>
      </c>
      <c r="CK887" s="86">
        <f>IFERROR(FIND("CORPO DE BOMBEIROS",consulta_completa__11[[#This Row],[14 - Inst. Atuando no Local]]),0)</f>
        <v>0</v>
      </c>
      <c r="CL887" s="86" t="str">
        <f t="shared" si="424"/>
        <v/>
      </c>
      <c r="CM887" s="86">
        <f>IFERROR(FIND("POLÍCIA RODOVIÁRIA",consulta_completa__11[[#This Row],[14 - Inst. Atuando no Local]]),0)</f>
        <v>0</v>
      </c>
      <c r="CN887" s="86" t="str">
        <f t="shared" si="425"/>
        <v/>
      </c>
      <c r="CO887" s="86">
        <f>IFERROR(FIND("POLÍCIA MILITAR",consulta_completa__11[[#This Row],[14 - Inst. Atuando no Local]]),0)</f>
        <v>0</v>
      </c>
      <c r="CP887" s="86" t="str">
        <f t="shared" si="426"/>
        <v/>
      </c>
      <c r="CQ887" s="86">
        <f>IFERROR(FIND("POLÍCIA CIVIL",consulta_completa__11[[#This Row],[14 - Inst. Atuando no Local]]),0)</f>
        <v>0</v>
      </c>
      <c r="CR887" s="86" t="str">
        <f t="shared" si="427"/>
        <v/>
      </c>
      <c r="CS887" s="86">
        <f>IFERROR(FIND("MARINHA DO BRASIL",consulta_completa__11[[#This Row],[14 - Inst. Atuando no Local]]),0)</f>
        <v>0</v>
      </c>
      <c r="CT887" s="86" t="str">
        <f t="shared" si="428"/>
        <v/>
      </c>
      <c r="CU887" s="86">
        <f>IFERROR(FIND("EMPRESA ESPECIALIZADA EM ATENDIMENTO",consulta_completa__11[[#This Row],[14 - Inst. Atuando no Local]]),0)</f>
        <v>0</v>
      </c>
      <c r="CV887" s="86" t="str">
        <f t="shared" si="429"/>
        <v/>
      </c>
      <c r="CW887" s="86">
        <f>IFERROR(FIND("IBAMA",consulta_completa__11[[#This Row],[14 - Inst. Atuando no Local]]),0)</f>
        <v>0</v>
      </c>
      <c r="CX887" s="86" t="str">
        <f t="shared" si="430"/>
        <v/>
      </c>
      <c r="CY887" s="86" t="e">
        <f>IF(consulta_completa__11[[#This Row],[14 - Inst. Atuando no Local]]="","X","")</f>
        <v>#VALUE!</v>
      </c>
      <c r="CZ887" s="86">
        <f>IFERROR(FIND("OUTRA (S)",consulta_completa__11[[#This Row],[14 - Inst. Atuando no Local]]),0)</f>
        <v>0</v>
      </c>
      <c r="DA887" s="86" t="str">
        <f t="shared" si="431"/>
        <v/>
      </c>
      <c r="DB887" s="37" t="str">
        <f t="shared" si="432"/>
        <v>Sim</v>
      </c>
      <c r="DC887" s="37" t="str">
        <f t="shared" si="433"/>
        <v>Não</v>
      </c>
      <c r="DD887" s="37" t="str">
        <f t="shared" si="434"/>
        <v>Sim</v>
      </c>
      <c r="DE887" s="89" t="str">
        <f t="shared" si="437"/>
        <v>Sem informação</v>
      </c>
    </row>
    <row r="888" spans="50:109">
      <c r="AX888" s="84">
        <f>IFERROR(FIND("Óbitos/feridos",consulta_completa__11[[#This Row],[13 - Ocorrências/Ambientes Atingidos]]),0)</f>
        <v>0</v>
      </c>
      <c r="AY888" s="85" t="str">
        <f t="shared" si="406"/>
        <v/>
      </c>
      <c r="AZ888" s="84">
        <f>IFERROR(FIND("População afetada/evacuada",consulta_completa__11[[#This Row],[13 - Ocorrências/Ambientes Atingidos]]),0)</f>
        <v>0</v>
      </c>
      <c r="BA888" s="84" t="str">
        <f t="shared" si="407"/>
        <v/>
      </c>
      <c r="BB888" s="84">
        <f>IFERROR(FIND("Suspensão de abastecimento de água",consulta_completa__11[[#This Row],[13 - Ocorrências/Ambientes Atingidos]]),0)</f>
        <v>0</v>
      </c>
      <c r="BC888" s="85" t="str">
        <f t="shared" si="435"/>
        <v/>
      </c>
      <c r="BD888" s="84">
        <f>IFERROR(FIND("Rio/córrego",consulta_completa__11[[#This Row],[13 - Ocorrências/Ambientes Atingidos]]),0)</f>
        <v>0</v>
      </c>
      <c r="BE888" s="85" t="str">
        <f t="shared" si="408"/>
        <v/>
      </c>
      <c r="BF888" s="84">
        <f>IFERROR(FIND("Lago",consulta_completa__11[[#This Row],[13 - Ocorrências/Ambientes Atingidos]]),0)</f>
        <v>0</v>
      </c>
      <c r="BG888" s="85" t="str">
        <f t="shared" si="409"/>
        <v/>
      </c>
      <c r="BH888" s="84">
        <f>IFERROR(FIND("Mar",consulta_completa__11[[#This Row],[13 - Ocorrências/Ambientes Atingidos]]),0)</f>
        <v>0</v>
      </c>
      <c r="BI888" s="85" t="str">
        <f t="shared" si="410"/>
        <v/>
      </c>
      <c r="BJ888" s="84">
        <f>IFERROR(FIND("Praia",consulta_completa__11[[#This Row],[13 - Ocorrências/Ambientes Atingidos]]),0)</f>
        <v>0</v>
      </c>
      <c r="BK888" s="85" t="str">
        <f t="shared" si="411"/>
        <v/>
      </c>
      <c r="BL888" s="84">
        <f>IFERROR(FIND("Solo",consulta_completa__11[[#This Row],[13 - Ocorrências/Ambientes Atingidos]]),0)</f>
        <v>0</v>
      </c>
      <c r="BM888" s="85" t="str">
        <f t="shared" si="412"/>
        <v/>
      </c>
      <c r="BN888" s="84">
        <f>IFERROR(FIND("Águas subterrâneas",consulta_completa__11[[#This Row],[13 - Ocorrências/Ambientes Atingidos]]),0)</f>
        <v>0</v>
      </c>
      <c r="BO888" s="85" t="str">
        <f t="shared" si="413"/>
        <v/>
      </c>
      <c r="BP888" s="84">
        <f>IFERROR(FIND("Atmosfera",consulta_completa__11[[#This Row],[13 - Ocorrências/Ambientes Atingidos]]),0)</f>
        <v>0</v>
      </c>
      <c r="BQ888" s="85" t="str">
        <f t="shared" si="414"/>
        <v/>
      </c>
      <c r="BR888" s="84">
        <f>IFERROR(FIND("Flora",consulta_completa__11[[#This Row],[13 - Ocorrências/Ambientes Atingidos]]),0)</f>
        <v>0</v>
      </c>
      <c r="BS888" s="85" t="str">
        <f t="shared" si="415"/>
        <v/>
      </c>
      <c r="BT888" s="84">
        <f>IFERROR(FIND("Fauna",consulta_completa__11[[#This Row],[13 - Ocorrências/Ambientes Atingidos]]),0)</f>
        <v>0</v>
      </c>
      <c r="BU888" s="85" t="str">
        <f t="shared" si="416"/>
        <v/>
      </c>
      <c r="BV888" s="84">
        <f>IFERROR(FIND("UC federal",consulta_completa__11[[#This Row],[13 - Ocorrências/Ambientes Atingidos]]),0)</f>
        <v>0</v>
      </c>
      <c r="BW888" s="85" t="str">
        <f t="shared" si="417"/>
        <v/>
      </c>
      <c r="BX888" s="84">
        <f>IFERROR(FIND("UC estadual/municipal",consulta_completa__11[[#This Row],[13 - Ocorrências/Ambientes Atingidos]]),0)</f>
        <v>0</v>
      </c>
      <c r="BY888" s="85" t="str">
        <f t="shared" si="418"/>
        <v/>
      </c>
      <c r="BZ888" s="84">
        <f>IFERROR(FIND("Outro(s)",consulta_completa__11[[#This Row],[13 - Ocorrências/Ambientes Atingidos]]),0)</f>
        <v>0</v>
      </c>
      <c r="CA888" s="85" t="str">
        <f t="shared" si="419"/>
        <v/>
      </c>
      <c r="CB888" s="84">
        <f>IFERROR(FIND("Sem dano",consulta_completa__11[[#This Row],[13 - Ocorrências/Ambientes Atingidos]]),0)</f>
        <v>0</v>
      </c>
      <c r="CC888" s="85" t="str">
        <f t="shared" si="420"/>
        <v/>
      </c>
      <c r="CD888" s="84" t="e">
        <f>IF(consulta_completa__11[[#This Row],[13 - Ocorrências/Ambientes Atingidos]]="","X","")</f>
        <v>#VALUE!</v>
      </c>
      <c r="CE888" s="86">
        <f>IFERROR(FIND("IBAMA",consulta_completa__11[[#This Row],[14 - Inst. Atuando no Local]]),0)</f>
        <v>0</v>
      </c>
      <c r="CF888" s="86" t="str">
        <f t="shared" si="421"/>
        <v/>
      </c>
      <c r="CG888" s="86">
        <f>IFERROR(FIND("OEMA",consulta_completa__11[[#This Row],[14 - Inst. Atuando no Local]]),0)</f>
        <v>0</v>
      </c>
      <c r="CH888" s="86" t="str">
        <f t="shared" si="422"/>
        <v/>
      </c>
      <c r="CI888" s="86">
        <f>IFERROR(FIND("DEFESA CIVIL",consulta_completa__11[[#This Row],[14 - Inst. Atuando no Local]]),0)</f>
        <v>0</v>
      </c>
      <c r="CJ888" s="86" t="str">
        <f t="shared" si="423"/>
        <v/>
      </c>
      <c r="CK888" s="86">
        <f>IFERROR(FIND("CORPO DE BOMBEIROS",consulta_completa__11[[#This Row],[14 - Inst. Atuando no Local]]),0)</f>
        <v>0</v>
      </c>
      <c r="CL888" s="86" t="str">
        <f t="shared" si="424"/>
        <v/>
      </c>
      <c r="CM888" s="86">
        <f>IFERROR(FIND("POLÍCIA RODOVIÁRIA",consulta_completa__11[[#This Row],[14 - Inst. Atuando no Local]]),0)</f>
        <v>0</v>
      </c>
      <c r="CN888" s="86" t="str">
        <f t="shared" si="425"/>
        <v/>
      </c>
      <c r="CO888" s="86">
        <f>IFERROR(FIND("POLÍCIA MILITAR",consulta_completa__11[[#This Row],[14 - Inst. Atuando no Local]]),0)</f>
        <v>0</v>
      </c>
      <c r="CP888" s="86" t="str">
        <f t="shared" si="426"/>
        <v/>
      </c>
      <c r="CQ888" s="86">
        <f>IFERROR(FIND("POLÍCIA CIVIL",consulta_completa__11[[#This Row],[14 - Inst. Atuando no Local]]),0)</f>
        <v>0</v>
      </c>
      <c r="CR888" s="86" t="str">
        <f t="shared" si="427"/>
        <v/>
      </c>
      <c r="CS888" s="86">
        <f>IFERROR(FIND("MARINHA DO BRASIL",consulta_completa__11[[#This Row],[14 - Inst. Atuando no Local]]),0)</f>
        <v>0</v>
      </c>
      <c r="CT888" s="86" t="str">
        <f t="shared" si="428"/>
        <v/>
      </c>
      <c r="CU888" s="86">
        <f>IFERROR(FIND("EMPRESA ESPECIALIZADA EM ATENDIMENTO",consulta_completa__11[[#This Row],[14 - Inst. Atuando no Local]]),0)</f>
        <v>0</v>
      </c>
      <c r="CV888" s="86" t="str">
        <f t="shared" si="429"/>
        <v/>
      </c>
      <c r="CW888" s="86">
        <f>IFERROR(FIND("IBAMA",consulta_completa__11[[#This Row],[14 - Inst. Atuando no Local]]),0)</f>
        <v>0</v>
      </c>
      <c r="CX888" s="86" t="str">
        <f t="shared" si="430"/>
        <v/>
      </c>
      <c r="CY888" s="86" t="e">
        <f>IF(consulta_completa__11[[#This Row],[14 - Inst. Atuando no Local]]="","X","")</f>
        <v>#VALUE!</v>
      </c>
      <c r="CZ888" s="86">
        <f>IFERROR(FIND("OUTRA (S)",consulta_completa__11[[#This Row],[14 - Inst. Atuando no Local]]),0)</f>
        <v>0</v>
      </c>
      <c r="DA888" s="86" t="str">
        <f t="shared" si="431"/>
        <v/>
      </c>
      <c r="DB888" s="37" t="str">
        <f t="shared" si="432"/>
        <v>Sim</v>
      </c>
      <c r="DC888" s="37" t="str">
        <f t="shared" si="433"/>
        <v>Não</v>
      </c>
      <c r="DD888" s="37" t="str">
        <f t="shared" si="434"/>
        <v>Sim</v>
      </c>
      <c r="DE888" s="89" t="str">
        <f t="shared" si="437"/>
        <v>Sem informação</v>
      </c>
    </row>
    <row r="889" spans="50:109">
      <c r="AX889" s="84">
        <f>IFERROR(FIND("Óbitos/feridos",consulta_completa__11[[#This Row],[13 - Ocorrências/Ambientes Atingidos]]),0)</f>
        <v>0</v>
      </c>
      <c r="AY889" s="85" t="str">
        <f t="shared" si="406"/>
        <v/>
      </c>
      <c r="AZ889" s="84">
        <f>IFERROR(FIND("População afetada/evacuada",consulta_completa__11[[#This Row],[13 - Ocorrências/Ambientes Atingidos]]),0)</f>
        <v>0</v>
      </c>
      <c r="BA889" s="84" t="str">
        <f t="shared" si="407"/>
        <v/>
      </c>
      <c r="BB889" s="84">
        <f>IFERROR(FIND("Suspensão de abastecimento de água",consulta_completa__11[[#This Row],[13 - Ocorrências/Ambientes Atingidos]]),0)</f>
        <v>0</v>
      </c>
      <c r="BC889" s="85" t="str">
        <f t="shared" si="435"/>
        <v/>
      </c>
      <c r="BD889" s="84">
        <f>IFERROR(FIND("Rio/córrego",consulta_completa__11[[#This Row],[13 - Ocorrências/Ambientes Atingidos]]),0)</f>
        <v>0</v>
      </c>
      <c r="BE889" s="85" t="str">
        <f t="shared" si="408"/>
        <v/>
      </c>
      <c r="BF889" s="84">
        <f>IFERROR(FIND("Lago",consulta_completa__11[[#This Row],[13 - Ocorrências/Ambientes Atingidos]]),0)</f>
        <v>0</v>
      </c>
      <c r="BG889" s="85" t="str">
        <f t="shared" si="409"/>
        <v/>
      </c>
      <c r="BH889" s="84">
        <f>IFERROR(FIND("Mar",consulta_completa__11[[#This Row],[13 - Ocorrências/Ambientes Atingidos]]),0)</f>
        <v>0</v>
      </c>
      <c r="BI889" s="85" t="str">
        <f t="shared" si="410"/>
        <v/>
      </c>
      <c r="BJ889" s="84">
        <f>IFERROR(FIND("Praia",consulta_completa__11[[#This Row],[13 - Ocorrências/Ambientes Atingidos]]),0)</f>
        <v>0</v>
      </c>
      <c r="BK889" s="85" t="str">
        <f t="shared" si="411"/>
        <v/>
      </c>
      <c r="BL889" s="84">
        <f>IFERROR(FIND("Solo",consulta_completa__11[[#This Row],[13 - Ocorrências/Ambientes Atingidos]]),0)</f>
        <v>0</v>
      </c>
      <c r="BM889" s="85" t="str">
        <f t="shared" si="412"/>
        <v/>
      </c>
      <c r="BN889" s="84">
        <f>IFERROR(FIND("Águas subterrâneas",consulta_completa__11[[#This Row],[13 - Ocorrências/Ambientes Atingidos]]),0)</f>
        <v>0</v>
      </c>
      <c r="BO889" s="85" t="str">
        <f t="shared" si="413"/>
        <v/>
      </c>
      <c r="BP889" s="84">
        <f>IFERROR(FIND("Atmosfera",consulta_completa__11[[#This Row],[13 - Ocorrências/Ambientes Atingidos]]),0)</f>
        <v>0</v>
      </c>
      <c r="BQ889" s="85" t="str">
        <f t="shared" si="414"/>
        <v/>
      </c>
      <c r="BR889" s="84">
        <f>IFERROR(FIND("Flora",consulta_completa__11[[#This Row],[13 - Ocorrências/Ambientes Atingidos]]),0)</f>
        <v>0</v>
      </c>
      <c r="BS889" s="85" t="str">
        <f t="shared" si="415"/>
        <v/>
      </c>
      <c r="BT889" s="84">
        <f>IFERROR(FIND("Fauna",consulta_completa__11[[#This Row],[13 - Ocorrências/Ambientes Atingidos]]),0)</f>
        <v>0</v>
      </c>
      <c r="BU889" s="85" t="str">
        <f t="shared" si="416"/>
        <v/>
      </c>
      <c r="BV889" s="84">
        <f>IFERROR(FIND("UC federal",consulta_completa__11[[#This Row],[13 - Ocorrências/Ambientes Atingidos]]),0)</f>
        <v>0</v>
      </c>
      <c r="BW889" s="85" t="str">
        <f t="shared" si="417"/>
        <v/>
      </c>
      <c r="BX889" s="84">
        <f>IFERROR(FIND("UC estadual/municipal",consulta_completa__11[[#This Row],[13 - Ocorrências/Ambientes Atingidos]]),0)</f>
        <v>0</v>
      </c>
      <c r="BY889" s="85" t="str">
        <f t="shared" si="418"/>
        <v/>
      </c>
      <c r="BZ889" s="84">
        <f>IFERROR(FIND("Outro(s)",consulta_completa__11[[#This Row],[13 - Ocorrências/Ambientes Atingidos]]),0)</f>
        <v>0</v>
      </c>
      <c r="CA889" s="85" t="str">
        <f t="shared" si="419"/>
        <v/>
      </c>
      <c r="CB889" s="84">
        <f>IFERROR(FIND("Sem dano",consulta_completa__11[[#This Row],[13 - Ocorrências/Ambientes Atingidos]]),0)</f>
        <v>0</v>
      </c>
      <c r="CC889" s="85" t="str">
        <f t="shared" si="420"/>
        <v/>
      </c>
      <c r="CD889" s="84" t="e">
        <f>IF(consulta_completa__11[[#This Row],[13 - Ocorrências/Ambientes Atingidos]]="","X","")</f>
        <v>#VALUE!</v>
      </c>
      <c r="CE889" s="86">
        <f>IFERROR(FIND("IBAMA",consulta_completa__11[[#This Row],[14 - Inst. Atuando no Local]]),0)</f>
        <v>0</v>
      </c>
      <c r="CF889" s="86" t="str">
        <f t="shared" si="421"/>
        <v/>
      </c>
      <c r="CG889" s="86">
        <f>IFERROR(FIND("OEMA",consulta_completa__11[[#This Row],[14 - Inst. Atuando no Local]]),0)</f>
        <v>0</v>
      </c>
      <c r="CH889" s="86" t="str">
        <f t="shared" si="422"/>
        <v/>
      </c>
      <c r="CI889" s="86">
        <f>IFERROR(FIND("DEFESA CIVIL",consulta_completa__11[[#This Row],[14 - Inst. Atuando no Local]]),0)</f>
        <v>0</v>
      </c>
      <c r="CJ889" s="86" t="str">
        <f t="shared" si="423"/>
        <v/>
      </c>
      <c r="CK889" s="86">
        <f>IFERROR(FIND("CORPO DE BOMBEIROS",consulta_completa__11[[#This Row],[14 - Inst. Atuando no Local]]),0)</f>
        <v>0</v>
      </c>
      <c r="CL889" s="86" t="str">
        <f t="shared" si="424"/>
        <v/>
      </c>
      <c r="CM889" s="86">
        <f>IFERROR(FIND("POLÍCIA RODOVIÁRIA",consulta_completa__11[[#This Row],[14 - Inst. Atuando no Local]]),0)</f>
        <v>0</v>
      </c>
      <c r="CN889" s="86" t="str">
        <f t="shared" si="425"/>
        <v/>
      </c>
      <c r="CO889" s="86">
        <f>IFERROR(FIND("POLÍCIA MILITAR",consulta_completa__11[[#This Row],[14 - Inst. Atuando no Local]]),0)</f>
        <v>0</v>
      </c>
      <c r="CP889" s="86" t="str">
        <f t="shared" si="426"/>
        <v/>
      </c>
      <c r="CQ889" s="86">
        <f>IFERROR(FIND("POLÍCIA CIVIL",consulta_completa__11[[#This Row],[14 - Inst. Atuando no Local]]),0)</f>
        <v>0</v>
      </c>
      <c r="CR889" s="86" t="str">
        <f t="shared" si="427"/>
        <v/>
      </c>
      <c r="CS889" s="86">
        <f>IFERROR(FIND("MARINHA DO BRASIL",consulta_completa__11[[#This Row],[14 - Inst. Atuando no Local]]),0)</f>
        <v>0</v>
      </c>
      <c r="CT889" s="86" t="str">
        <f t="shared" si="428"/>
        <v/>
      </c>
      <c r="CU889" s="86">
        <f>IFERROR(FIND("EMPRESA ESPECIALIZADA EM ATENDIMENTO",consulta_completa__11[[#This Row],[14 - Inst. Atuando no Local]]),0)</f>
        <v>0</v>
      </c>
      <c r="CV889" s="86" t="str">
        <f t="shared" si="429"/>
        <v/>
      </c>
      <c r="CW889" s="86">
        <f>IFERROR(FIND("IBAMA",consulta_completa__11[[#This Row],[14 - Inst. Atuando no Local]]),0)</f>
        <v>0</v>
      </c>
      <c r="CX889" s="86" t="str">
        <f t="shared" si="430"/>
        <v/>
      </c>
      <c r="CY889" s="86" t="e">
        <f>IF(consulta_completa__11[[#This Row],[14 - Inst. Atuando no Local]]="","X","")</f>
        <v>#VALUE!</v>
      </c>
      <c r="CZ889" s="86">
        <f>IFERROR(FIND("OUTRA (S)",consulta_completa__11[[#This Row],[14 - Inst. Atuando no Local]]),0)</f>
        <v>0</v>
      </c>
      <c r="DA889" s="86" t="str">
        <f t="shared" si="431"/>
        <v/>
      </c>
      <c r="DB889" s="37" t="str">
        <f t="shared" si="432"/>
        <v>Sim</v>
      </c>
      <c r="DC889" s="37" t="str">
        <f t="shared" si="433"/>
        <v>Não</v>
      </c>
      <c r="DD889" s="37" t="str">
        <f t="shared" si="434"/>
        <v>Sim</v>
      </c>
      <c r="DE889" s="89" t="str">
        <f t="shared" si="437"/>
        <v>Sem informação</v>
      </c>
    </row>
    <row r="890" spans="50:109">
      <c r="AX890" s="84">
        <f>IFERROR(FIND("Óbitos/feridos",consulta_completa__11[[#This Row],[13 - Ocorrências/Ambientes Atingidos]]),0)</f>
        <v>0</v>
      </c>
      <c r="AY890" s="85" t="str">
        <f t="shared" si="406"/>
        <v/>
      </c>
      <c r="AZ890" s="84">
        <f>IFERROR(FIND("População afetada/evacuada",consulta_completa__11[[#This Row],[13 - Ocorrências/Ambientes Atingidos]]),0)</f>
        <v>0</v>
      </c>
      <c r="BA890" s="84" t="str">
        <f t="shared" si="407"/>
        <v/>
      </c>
      <c r="BB890" s="84">
        <f>IFERROR(FIND("Suspensão de abastecimento de água",consulta_completa__11[[#This Row],[13 - Ocorrências/Ambientes Atingidos]]),0)</f>
        <v>0</v>
      </c>
      <c r="BC890" s="85" t="str">
        <f t="shared" si="435"/>
        <v/>
      </c>
      <c r="BD890" s="84">
        <f>IFERROR(FIND("Rio/córrego",consulta_completa__11[[#This Row],[13 - Ocorrências/Ambientes Atingidos]]),0)</f>
        <v>0</v>
      </c>
      <c r="BE890" s="85" t="str">
        <f t="shared" si="408"/>
        <v/>
      </c>
      <c r="BF890" s="84">
        <f>IFERROR(FIND("Lago",consulta_completa__11[[#This Row],[13 - Ocorrências/Ambientes Atingidos]]),0)</f>
        <v>0</v>
      </c>
      <c r="BG890" s="85" t="str">
        <f t="shared" si="409"/>
        <v/>
      </c>
      <c r="BH890" s="84">
        <f>IFERROR(FIND("Mar",consulta_completa__11[[#This Row],[13 - Ocorrências/Ambientes Atingidos]]),0)</f>
        <v>0</v>
      </c>
      <c r="BI890" s="85" t="str">
        <f t="shared" si="410"/>
        <v/>
      </c>
      <c r="BJ890" s="84">
        <f>IFERROR(FIND("Praia",consulta_completa__11[[#This Row],[13 - Ocorrências/Ambientes Atingidos]]),0)</f>
        <v>0</v>
      </c>
      <c r="BK890" s="85" t="str">
        <f t="shared" si="411"/>
        <v/>
      </c>
      <c r="BL890" s="84">
        <f>IFERROR(FIND("Solo",consulta_completa__11[[#This Row],[13 - Ocorrências/Ambientes Atingidos]]),0)</f>
        <v>0</v>
      </c>
      <c r="BM890" s="85" t="str">
        <f t="shared" si="412"/>
        <v/>
      </c>
      <c r="BN890" s="84">
        <f>IFERROR(FIND("Águas subterrâneas",consulta_completa__11[[#This Row],[13 - Ocorrências/Ambientes Atingidos]]),0)</f>
        <v>0</v>
      </c>
      <c r="BO890" s="85" t="str">
        <f t="shared" si="413"/>
        <v/>
      </c>
      <c r="BP890" s="84">
        <f>IFERROR(FIND("Atmosfera",consulta_completa__11[[#This Row],[13 - Ocorrências/Ambientes Atingidos]]),0)</f>
        <v>0</v>
      </c>
      <c r="BQ890" s="85" t="str">
        <f t="shared" si="414"/>
        <v/>
      </c>
      <c r="BR890" s="84">
        <f>IFERROR(FIND("Flora",consulta_completa__11[[#This Row],[13 - Ocorrências/Ambientes Atingidos]]),0)</f>
        <v>0</v>
      </c>
      <c r="BS890" s="85" t="str">
        <f t="shared" si="415"/>
        <v/>
      </c>
      <c r="BT890" s="84">
        <f>IFERROR(FIND("Fauna",consulta_completa__11[[#This Row],[13 - Ocorrências/Ambientes Atingidos]]),0)</f>
        <v>0</v>
      </c>
      <c r="BU890" s="85" t="str">
        <f t="shared" si="416"/>
        <v/>
      </c>
      <c r="BV890" s="84">
        <f>IFERROR(FIND("UC federal",consulta_completa__11[[#This Row],[13 - Ocorrências/Ambientes Atingidos]]),0)</f>
        <v>0</v>
      </c>
      <c r="BW890" s="85" t="str">
        <f t="shared" si="417"/>
        <v/>
      </c>
      <c r="BX890" s="84">
        <f>IFERROR(FIND("UC estadual/municipal",consulta_completa__11[[#This Row],[13 - Ocorrências/Ambientes Atingidos]]),0)</f>
        <v>0</v>
      </c>
      <c r="BY890" s="85" t="str">
        <f t="shared" si="418"/>
        <v/>
      </c>
      <c r="BZ890" s="84">
        <f>IFERROR(FIND("Outro(s)",consulta_completa__11[[#This Row],[13 - Ocorrências/Ambientes Atingidos]]),0)</f>
        <v>0</v>
      </c>
      <c r="CA890" s="85" t="str">
        <f t="shared" si="419"/>
        <v/>
      </c>
      <c r="CB890" s="84">
        <f>IFERROR(FIND("Sem dano",consulta_completa__11[[#This Row],[13 - Ocorrências/Ambientes Atingidos]]),0)</f>
        <v>0</v>
      </c>
      <c r="CC890" s="85" t="str">
        <f t="shared" si="420"/>
        <v/>
      </c>
      <c r="CD890" s="84" t="e">
        <f>IF(consulta_completa__11[[#This Row],[13 - Ocorrências/Ambientes Atingidos]]="","X","")</f>
        <v>#VALUE!</v>
      </c>
      <c r="CE890" s="86">
        <f>IFERROR(FIND("IBAMA",consulta_completa__11[[#This Row],[14 - Inst. Atuando no Local]]),0)</f>
        <v>0</v>
      </c>
      <c r="CF890" s="86" t="str">
        <f t="shared" si="421"/>
        <v/>
      </c>
      <c r="CG890" s="86">
        <f>IFERROR(FIND("OEMA",consulta_completa__11[[#This Row],[14 - Inst. Atuando no Local]]),0)</f>
        <v>0</v>
      </c>
      <c r="CH890" s="86" t="str">
        <f t="shared" si="422"/>
        <v/>
      </c>
      <c r="CI890" s="86">
        <f>IFERROR(FIND("DEFESA CIVIL",consulta_completa__11[[#This Row],[14 - Inst. Atuando no Local]]),0)</f>
        <v>0</v>
      </c>
      <c r="CJ890" s="86" t="str">
        <f t="shared" si="423"/>
        <v/>
      </c>
      <c r="CK890" s="86">
        <f>IFERROR(FIND("CORPO DE BOMBEIROS",consulta_completa__11[[#This Row],[14 - Inst. Atuando no Local]]),0)</f>
        <v>0</v>
      </c>
      <c r="CL890" s="86" t="str">
        <f t="shared" si="424"/>
        <v/>
      </c>
      <c r="CM890" s="86">
        <f>IFERROR(FIND("POLÍCIA RODOVIÁRIA",consulta_completa__11[[#This Row],[14 - Inst. Atuando no Local]]),0)</f>
        <v>0</v>
      </c>
      <c r="CN890" s="86" t="str">
        <f t="shared" si="425"/>
        <v/>
      </c>
      <c r="CO890" s="86">
        <f>IFERROR(FIND("POLÍCIA MILITAR",consulta_completa__11[[#This Row],[14 - Inst. Atuando no Local]]),0)</f>
        <v>0</v>
      </c>
      <c r="CP890" s="86" t="str">
        <f t="shared" si="426"/>
        <v/>
      </c>
      <c r="CQ890" s="86">
        <f>IFERROR(FIND("POLÍCIA CIVIL",consulta_completa__11[[#This Row],[14 - Inst. Atuando no Local]]),0)</f>
        <v>0</v>
      </c>
      <c r="CR890" s="86" t="str">
        <f t="shared" si="427"/>
        <v/>
      </c>
      <c r="CS890" s="86">
        <f>IFERROR(FIND("MARINHA DO BRASIL",consulta_completa__11[[#This Row],[14 - Inst. Atuando no Local]]),0)</f>
        <v>0</v>
      </c>
      <c r="CT890" s="86" t="str">
        <f t="shared" si="428"/>
        <v/>
      </c>
      <c r="CU890" s="86">
        <f>IFERROR(FIND("EMPRESA ESPECIALIZADA EM ATENDIMENTO",consulta_completa__11[[#This Row],[14 - Inst. Atuando no Local]]),0)</f>
        <v>0</v>
      </c>
      <c r="CV890" s="86" t="str">
        <f t="shared" si="429"/>
        <v/>
      </c>
      <c r="CW890" s="86">
        <f>IFERROR(FIND("IBAMA",consulta_completa__11[[#This Row],[14 - Inst. Atuando no Local]]),0)</f>
        <v>0</v>
      </c>
      <c r="CX890" s="86" t="str">
        <f t="shared" si="430"/>
        <v/>
      </c>
      <c r="CY890" s="86" t="e">
        <f>IF(consulta_completa__11[[#This Row],[14 - Inst. Atuando no Local]]="","X","")</f>
        <v>#VALUE!</v>
      </c>
      <c r="CZ890" s="86">
        <f>IFERROR(FIND("OUTRA (S)",consulta_completa__11[[#This Row],[14 - Inst. Atuando no Local]]),0)</f>
        <v>0</v>
      </c>
      <c r="DA890" s="86" t="str">
        <f t="shared" si="431"/>
        <v/>
      </c>
      <c r="DB890" s="37" t="str">
        <f t="shared" si="432"/>
        <v>Sim</v>
      </c>
      <c r="DC890" s="37" t="str">
        <f t="shared" si="433"/>
        <v>Não</v>
      </c>
      <c r="DD890" s="37" t="str">
        <f t="shared" si="434"/>
        <v>Sim</v>
      </c>
      <c r="DE890" s="89" t="str">
        <f t="shared" si="437"/>
        <v>Sem informação</v>
      </c>
    </row>
    <row r="891" spans="50:109">
      <c r="AX891" s="84">
        <f>IFERROR(FIND("Óbitos/feridos",consulta_completa__11[[#This Row],[13 - Ocorrências/Ambientes Atingidos]]),0)</f>
        <v>0</v>
      </c>
      <c r="AY891" s="85" t="str">
        <f t="shared" si="406"/>
        <v/>
      </c>
      <c r="AZ891" s="84">
        <f>IFERROR(FIND("População afetada/evacuada",consulta_completa__11[[#This Row],[13 - Ocorrências/Ambientes Atingidos]]),0)</f>
        <v>0</v>
      </c>
      <c r="BA891" s="84" t="str">
        <f t="shared" si="407"/>
        <v/>
      </c>
      <c r="BB891" s="84">
        <f>IFERROR(FIND("Suspensão de abastecimento de água",consulta_completa__11[[#This Row],[13 - Ocorrências/Ambientes Atingidos]]),0)</f>
        <v>0</v>
      </c>
      <c r="BC891" s="85" t="str">
        <f t="shared" si="435"/>
        <v/>
      </c>
      <c r="BD891" s="84">
        <f>IFERROR(FIND("Rio/córrego",consulta_completa__11[[#This Row],[13 - Ocorrências/Ambientes Atingidos]]),0)</f>
        <v>0</v>
      </c>
      <c r="BE891" s="85" t="str">
        <f t="shared" si="408"/>
        <v/>
      </c>
      <c r="BF891" s="84">
        <f>IFERROR(FIND("Lago",consulta_completa__11[[#This Row],[13 - Ocorrências/Ambientes Atingidos]]),0)</f>
        <v>0</v>
      </c>
      <c r="BG891" s="85" t="str">
        <f t="shared" si="409"/>
        <v/>
      </c>
      <c r="BH891" s="84">
        <f>IFERROR(FIND("Mar",consulta_completa__11[[#This Row],[13 - Ocorrências/Ambientes Atingidos]]),0)</f>
        <v>0</v>
      </c>
      <c r="BI891" s="85" t="str">
        <f t="shared" si="410"/>
        <v/>
      </c>
      <c r="BJ891" s="84">
        <f>IFERROR(FIND("Praia",consulta_completa__11[[#This Row],[13 - Ocorrências/Ambientes Atingidos]]),0)</f>
        <v>0</v>
      </c>
      <c r="BK891" s="85" t="str">
        <f t="shared" si="411"/>
        <v/>
      </c>
      <c r="BL891" s="84">
        <f>IFERROR(FIND("Solo",consulta_completa__11[[#This Row],[13 - Ocorrências/Ambientes Atingidos]]),0)</f>
        <v>0</v>
      </c>
      <c r="BM891" s="85" t="str">
        <f t="shared" si="412"/>
        <v/>
      </c>
      <c r="BN891" s="84">
        <f>IFERROR(FIND("Águas subterrâneas",consulta_completa__11[[#This Row],[13 - Ocorrências/Ambientes Atingidos]]),0)</f>
        <v>0</v>
      </c>
      <c r="BO891" s="85" t="str">
        <f t="shared" si="413"/>
        <v/>
      </c>
      <c r="BP891" s="84">
        <f>IFERROR(FIND("Atmosfera",consulta_completa__11[[#This Row],[13 - Ocorrências/Ambientes Atingidos]]),0)</f>
        <v>0</v>
      </c>
      <c r="BQ891" s="85" t="str">
        <f t="shared" si="414"/>
        <v/>
      </c>
      <c r="BR891" s="84">
        <f>IFERROR(FIND("Flora",consulta_completa__11[[#This Row],[13 - Ocorrências/Ambientes Atingidos]]),0)</f>
        <v>0</v>
      </c>
      <c r="BS891" s="85" t="str">
        <f t="shared" si="415"/>
        <v/>
      </c>
      <c r="BT891" s="84">
        <f>IFERROR(FIND("Fauna",consulta_completa__11[[#This Row],[13 - Ocorrências/Ambientes Atingidos]]),0)</f>
        <v>0</v>
      </c>
      <c r="BU891" s="85" t="str">
        <f t="shared" si="416"/>
        <v/>
      </c>
      <c r="BV891" s="84">
        <f>IFERROR(FIND("UC federal",consulta_completa__11[[#This Row],[13 - Ocorrências/Ambientes Atingidos]]),0)</f>
        <v>0</v>
      </c>
      <c r="BW891" s="85" t="str">
        <f t="shared" si="417"/>
        <v/>
      </c>
      <c r="BX891" s="84">
        <f>IFERROR(FIND("UC estadual/municipal",consulta_completa__11[[#This Row],[13 - Ocorrências/Ambientes Atingidos]]),0)</f>
        <v>0</v>
      </c>
      <c r="BY891" s="85" t="str">
        <f t="shared" si="418"/>
        <v/>
      </c>
      <c r="BZ891" s="84">
        <f>IFERROR(FIND("Outro(s)",consulta_completa__11[[#This Row],[13 - Ocorrências/Ambientes Atingidos]]),0)</f>
        <v>0</v>
      </c>
      <c r="CA891" s="85" t="str">
        <f t="shared" si="419"/>
        <v/>
      </c>
      <c r="CB891" s="84">
        <f>IFERROR(FIND("Sem dano",consulta_completa__11[[#This Row],[13 - Ocorrências/Ambientes Atingidos]]),0)</f>
        <v>0</v>
      </c>
      <c r="CC891" s="85" t="str">
        <f t="shared" si="420"/>
        <v/>
      </c>
      <c r="CD891" s="84" t="e">
        <f>IF(consulta_completa__11[[#This Row],[13 - Ocorrências/Ambientes Atingidos]]="","X","")</f>
        <v>#VALUE!</v>
      </c>
      <c r="CE891" s="86">
        <f>IFERROR(FIND("IBAMA",consulta_completa__11[[#This Row],[14 - Inst. Atuando no Local]]),0)</f>
        <v>0</v>
      </c>
      <c r="CF891" s="86" t="str">
        <f t="shared" si="421"/>
        <v/>
      </c>
      <c r="CG891" s="86">
        <f>IFERROR(FIND("OEMA",consulta_completa__11[[#This Row],[14 - Inst. Atuando no Local]]),0)</f>
        <v>0</v>
      </c>
      <c r="CH891" s="86" t="str">
        <f t="shared" si="422"/>
        <v/>
      </c>
      <c r="CI891" s="86">
        <f>IFERROR(FIND("DEFESA CIVIL",consulta_completa__11[[#This Row],[14 - Inst. Atuando no Local]]),0)</f>
        <v>0</v>
      </c>
      <c r="CJ891" s="86" t="str">
        <f t="shared" si="423"/>
        <v/>
      </c>
      <c r="CK891" s="86">
        <f>IFERROR(FIND("CORPO DE BOMBEIROS",consulta_completa__11[[#This Row],[14 - Inst. Atuando no Local]]),0)</f>
        <v>0</v>
      </c>
      <c r="CL891" s="86" t="str">
        <f t="shared" si="424"/>
        <v/>
      </c>
      <c r="CM891" s="86">
        <f>IFERROR(FIND("POLÍCIA RODOVIÁRIA",consulta_completa__11[[#This Row],[14 - Inst. Atuando no Local]]),0)</f>
        <v>0</v>
      </c>
      <c r="CN891" s="86" t="str">
        <f t="shared" si="425"/>
        <v/>
      </c>
      <c r="CO891" s="86">
        <f>IFERROR(FIND("POLÍCIA MILITAR",consulta_completa__11[[#This Row],[14 - Inst. Atuando no Local]]),0)</f>
        <v>0</v>
      </c>
      <c r="CP891" s="86" t="str">
        <f t="shared" si="426"/>
        <v/>
      </c>
      <c r="CQ891" s="86">
        <f>IFERROR(FIND("POLÍCIA CIVIL",consulta_completa__11[[#This Row],[14 - Inst. Atuando no Local]]),0)</f>
        <v>0</v>
      </c>
      <c r="CR891" s="86" t="str">
        <f t="shared" si="427"/>
        <v/>
      </c>
      <c r="CS891" s="86">
        <f>IFERROR(FIND("MARINHA DO BRASIL",consulta_completa__11[[#This Row],[14 - Inst. Atuando no Local]]),0)</f>
        <v>0</v>
      </c>
      <c r="CT891" s="86" t="str">
        <f t="shared" si="428"/>
        <v/>
      </c>
      <c r="CU891" s="86">
        <f>IFERROR(FIND("EMPRESA ESPECIALIZADA EM ATENDIMENTO",consulta_completa__11[[#This Row],[14 - Inst. Atuando no Local]]),0)</f>
        <v>0</v>
      </c>
      <c r="CV891" s="86" t="str">
        <f t="shared" si="429"/>
        <v/>
      </c>
      <c r="CW891" s="86">
        <f>IFERROR(FIND("IBAMA",consulta_completa__11[[#This Row],[14 - Inst. Atuando no Local]]),0)</f>
        <v>0</v>
      </c>
      <c r="CX891" s="86" t="str">
        <f t="shared" si="430"/>
        <v/>
      </c>
      <c r="CY891" s="86" t="e">
        <f>IF(consulta_completa__11[[#This Row],[14 - Inst. Atuando no Local]]="","X","")</f>
        <v>#VALUE!</v>
      </c>
      <c r="CZ891" s="86">
        <f>IFERROR(FIND("OUTRA (S)",consulta_completa__11[[#This Row],[14 - Inst. Atuando no Local]]),0)</f>
        <v>0</v>
      </c>
      <c r="DA891" s="86" t="str">
        <f t="shared" si="431"/>
        <v/>
      </c>
      <c r="DB891" s="37" t="str">
        <f t="shared" si="432"/>
        <v>Sim</v>
      </c>
      <c r="DC891" s="37" t="str">
        <f t="shared" si="433"/>
        <v>Não</v>
      </c>
      <c r="DD891" s="37" t="str">
        <f t="shared" si="434"/>
        <v>Sim</v>
      </c>
      <c r="DE891" s="89" t="str">
        <f t="shared" si="437"/>
        <v>Sem informação</v>
      </c>
    </row>
    <row r="892" spans="50:109">
      <c r="AX892" s="84">
        <f>IFERROR(FIND("Óbitos/feridos",consulta_completa__11[[#This Row],[13 - Ocorrências/Ambientes Atingidos]]),0)</f>
        <v>0</v>
      </c>
      <c r="AY892" s="85" t="str">
        <f t="shared" si="406"/>
        <v/>
      </c>
      <c r="AZ892" s="84">
        <f>IFERROR(FIND("População afetada/evacuada",consulta_completa__11[[#This Row],[13 - Ocorrências/Ambientes Atingidos]]),0)</f>
        <v>0</v>
      </c>
      <c r="BA892" s="84" t="str">
        <f t="shared" si="407"/>
        <v/>
      </c>
      <c r="BB892" s="84">
        <f>IFERROR(FIND("Suspensão de abastecimento de água",consulta_completa__11[[#This Row],[13 - Ocorrências/Ambientes Atingidos]]),0)</f>
        <v>0</v>
      </c>
      <c r="BC892" s="85" t="str">
        <f t="shared" si="435"/>
        <v/>
      </c>
      <c r="BD892" s="84">
        <f>IFERROR(FIND("Rio/córrego",consulta_completa__11[[#This Row],[13 - Ocorrências/Ambientes Atingidos]]),0)</f>
        <v>0</v>
      </c>
      <c r="BE892" s="85" t="str">
        <f t="shared" si="408"/>
        <v/>
      </c>
      <c r="BF892" s="84">
        <f>IFERROR(FIND("Lago",consulta_completa__11[[#This Row],[13 - Ocorrências/Ambientes Atingidos]]),0)</f>
        <v>0</v>
      </c>
      <c r="BG892" s="85" t="str">
        <f t="shared" si="409"/>
        <v/>
      </c>
      <c r="BH892" s="84">
        <f>IFERROR(FIND("Mar",consulta_completa__11[[#This Row],[13 - Ocorrências/Ambientes Atingidos]]),0)</f>
        <v>0</v>
      </c>
      <c r="BI892" s="85" t="str">
        <f t="shared" si="410"/>
        <v/>
      </c>
      <c r="BJ892" s="84">
        <f>IFERROR(FIND("Praia",consulta_completa__11[[#This Row],[13 - Ocorrências/Ambientes Atingidos]]),0)</f>
        <v>0</v>
      </c>
      <c r="BK892" s="85" t="str">
        <f t="shared" si="411"/>
        <v/>
      </c>
      <c r="BL892" s="84">
        <f>IFERROR(FIND("Solo",consulta_completa__11[[#This Row],[13 - Ocorrências/Ambientes Atingidos]]),0)</f>
        <v>0</v>
      </c>
      <c r="BM892" s="85" t="str">
        <f t="shared" si="412"/>
        <v/>
      </c>
      <c r="BN892" s="84">
        <f>IFERROR(FIND("Águas subterrâneas",consulta_completa__11[[#This Row],[13 - Ocorrências/Ambientes Atingidos]]),0)</f>
        <v>0</v>
      </c>
      <c r="BO892" s="85" t="str">
        <f t="shared" si="413"/>
        <v/>
      </c>
      <c r="BP892" s="84">
        <f>IFERROR(FIND("Atmosfera",consulta_completa__11[[#This Row],[13 - Ocorrências/Ambientes Atingidos]]),0)</f>
        <v>0</v>
      </c>
      <c r="BQ892" s="85" t="str">
        <f t="shared" si="414"/>
        <v/>
      </c>
      <c r="BR892" s="84">
        <f>IFERROR(FIND("Flora",consulta_completa__11[[#This Row],[13 - Ocorrências/Ambientes Atingidos]]),0)</f>
        <v>0</v>
      </c>
      <c r="BS892" s="85" t="str">
        <f t="shared" si="415"/>
        <v/>
      </c>
      <c r="BT892" s="84">
        <f>IFERROR(FIND("Fauna",consulta_completa__11[[#This Row],[13 - Ocorrências/Ambientes Atingidos]]),0)</f>
        <v>0</v>
      </c>
      <c r="BU892" s="85" t="str">
        <f t="shared" si="416"/>
        <v/>
      </c>
      <c r="BV892" s="84">
        <f>IFERROR(FIND("UC federal",consulta_completa__11[[#This Row],[13 - Ocorrências/Ambientes Atingidos]]),0)</f>
        <v>0</v>
      </c>
      <c r="BW892" s="85" t="str">
        <f t="shared" si="417"/>
        <v/>
      </c>
      <c r="BX892" s="84">
        <f>IFERROR(FIND("UC estadual/municipal",consulta_completa__11[[#This Row],[13 - Ocorrências/Ambientes Atingidos]]),0)</f>
        <v>0</v>
      </c>
      <c r="BY892" s="85" t="str">
        <f t="shared" si="418"/>
        <v/>
      </c>
      <c r="BZ892" s="84">
        <f>IFERROR(FIND("Outro(s)",consulta_completa__11[[#This Row],[13 - Ocorrências/Ambientes Atingidos]]),0)</f>
        <v>0</v>
      </c>
      <c r="CA892" s="85" t="str">
        <f t="shared" si="419"/>
        <v/>
      </c>
      <c r="CB892" s="84">
        <f>IFERROR(FIND("Sem dano",consulta_completa__11[[#This Row],[13 - Ocorrências/Ambientes Atingidos]]),0)</f>
        <v>0</v>
      </c>
      <c r="CC892" s="85" t="str">
        <f t="shared" si="420"/>
        <v/>
      </c>
      <c r="CD892" s="84" t="e">
        <f>IF(consulta_completa__11[[#This Row],[13 - Ocorrências/Ambientes Atingidos]]="","X","")</f>
        <v>#VALUE!</v>
      </c>
      <c r="CE892" s="86">
        <f>IFERROR(FIND("IBAMA",consulta_completa__11[[#This Row],[14 - Inst. Atuando no Local]]),0)</f>
        <v>0</v>
      </c>
      <c r="CF892" s="86" t="str">
        <f t="shared" si="421"/>
        <v/>
      </c>
      <c r="CG892" s="86">
        <f>IFERROR(FIND("OEMA",consulta_completa__11[[#This Row],[14 - Inst. Atuando no Local]]),0)</f>
        <v>0</v>
      </c>
      <c r="CH892" s="86" t="str">
        <f t="shared" si="422"/>
        <v/>
      </c>
      <c r="CI892" s="86">
        <f>IFERROR(FIND("DEFESA CIVIL",consulta_completa__11[[#This Row],[14 - Inst. Atuando no Local]]),0)</f>
        <v>0</v>
      </c>
      <c r="CJ892" s="86" t="str">
        <f t="shared" si="423"/>
        <v/>
      </c>
      <c r="CK892" s="86">
        <f>IFERROR(FIND("CORPO DE BOMBEIROS",consulta_completa__11[[#This Row],[14 - Inst. Atuando no Local]]),0)</f>
        <v>0</v>
      </c>
      <c r="CL892" s="86" t="str">
        <f t="shared" si="424"/>
        <v/>
      </c>
      <c r="CM892" s="86">
        <f>IFERROR(FIND("POLÍCIA RODOVIÁRIA",consulta_completa__11[[#This Row],[14 - Inst. Atuando no Local]]),0)</f>
        <v>0</v>
      </c>
      <c r="CN892" s="86" t="str">
        <f t="shared" si="425"/>
        <v/>
      </c>
      <c r="CO892" s="86">
        <f>IFERROR(FIND("POLÍCIA MILITAR",consulta_completa__11[[#This Row],[14 - Inst. Atuando no Local]]),0)</f>
        <v>0</v>
      </c>
      <c r="CP892" s="86" t="str">
        <f t="shared" si="426"/>
        <v/>
      </c>
      <c r="CQ892" s="86">
        <f>IFERROR(FIND("POLÍCIA CIVIL",consulta_completa__11[[#This Row],[14 - Inst. Atuando no Local]]),0)</f>
        <v>0</v>
      </c>
      <c r="CR892" s="86" t="str">
        <f t="shared" si="427"/>
        <v/>
      </c>
      <c r="CS892" s="86">
        <f>IFERROR(FIND("MARINHA DO BRASIL",consulta_completa__11[[#This Row],[14 - Inst. Atuando no Local]]),0)</f>
        <v>0</v>
      </c>
      <c r="CT892" s="86" t="str">
        <f t="shared" si="428"/>
        <v/>
      </c>
      <c r="CU892" s="86">
        <f>IFERROR(FIND("EMPRESA ESPECIALIZADA EM ATENDIMENTO",consulta_completa__11[[#This Row],[14 - Inst. Atuando no Local]]),0)</f>
        <v>0</v>
      </c>
      <c r="CV892" s="86" t="str">
        <f t="shared" si="429"/>
        <v/>
      </c>
      <c r="CW892" s="86">
        <f>IFERROR(FIND("IBAMA",consulta_completa__11[[#This Row],[14 - Inst. Atuando no Local]]),0)</f>
        <v>0</v>
      </c>
      <c r="CX892" s="86" t="str">
        <f t="shared" si="430"/>
        <v/>
      </c>
      <c r="CY892" s="86" t="e">
        <f>IF(consulta_completa__11[[#This Row],[14 - Inst. Atuando no Local]]="","X","")</f>
        <v>#VALUE!</v>
      </c>
      <c r="CZ892" s="86">
        <f>IFERROR(FIND("OUTRA (S)",consulta_completa__11[[#This Row],[14 - Inst. Atuando no Local]]),0)</f>
        <v>0</v>
      </c>
      <c r="DA892" s="86" t="str">
        <f t="shared" si="431"/>
        <v/>
      </c>
      <c r="DB892" s="37" t="str">
        <f t="shared" si="432"/>
        <v>Sim</v>
      </c>
      <c r="DC892" s="37" t="str">
        <f t="shared" si="433"/>
        <v>Não</v>
      </c>
      <c r="DD892" s="37" t="str">
        <f t="shared" si="434"/>
        <v>Sim</v>
      </c>
      <c r="DE892" s="89" t="str">
        <f t="shared" si="437"/>
        <v>Sem informação</v>
      </c>
    </row>
    <row r="893" spans="50:109">
      <c r="AX893" s="84">
        <f>IFERROR(FIND("Óbitos/feridos",consulta_completa__11[[#This Row],[13 - Ocorrências/Ambientes Atingidos]]),0)</f>
        <v>0</v>
      </c>
      <c r="AY893" s="85" t="str">
        <f t="shared" si="406"/>
        <v/>
      </c>
      <c r="AZ893" s="84">
        <f>IFERROR(FIND("População afetada/evacuada",consulta_completa__11[[#This Row],[13 - Ocorrências/Ambientes Atingidos]]),0)</f>
        <v>0</v>
      </c>
      <c r="BA893" s="84" t="str">
        <f t="shared" si="407"/>
        <v/>
      </c>
      <c r="BB893" s="84">
        <f>IFERROR(FIND("Suspensão de abastecimento de água",consulta_completa__11[[#This Row],[13 - Ocorrências/Ambientes Atingidos]]),0)</f>
        <v>0</v>
      </c>
      <c r="BC893" s="85" t="str">
        <f t="shared" si="435"/>
        <v/>
      </c>
      <c r="BD893" s="84">
        <f>IFERROR(FIND("Rio/córrego",consulta_completa__11[[#This Row],[13 - Ocorrências/Ambientes Atingidos]]),0)</f>
        <v>0</v>
      </c>
      <c r="BE893" s="85" t="str">
        <f t="shared" si="408"/>
        <v/>
      </c>
      <c r="BF893" s="84">
        <f>IFERROR(FIND("Lago",consulta_completa__11[[#This Row],[13 - Ocorrências/Ambientes Atingidos]]),0)</f>
        <v>0</v>
      </c>
      <c r="BG893" s="85" t="str">
        <f t="shared" si="409"/>
        <v/>
      </c>
      <c r="BH893" s="84">
        <f>IFERROR(FIND("Mar",consulta_completa__11[[#This Row],[13 - Ocorrências/Ambientes Atingidos]]),0)</f>
        <v>0</v>
      </c>
      <c r="BI893" s="85" t="str">
        <f t="shared" si="410"/>
        <v/>
      </c>
      <c r="BJ893" s="84">
        <f>IFERROR(FIND("Praia",consulta_completa__11[[#This Row],[13 - Ocorrências/Ambientes Atingidos]]),0)</f>
        <v>0</v>
      </c>
      <c r="BK893" s="85" t="str">
        <f t="shared" si="411"/>
        <v/>
      </c>
      <c r="BL893" s="84">
        <f>IFERROR(FIND("Solo",consulta_completa__11[[#This Row],[13 - Ocorrências/Ambientes Atingidos]]),0)</f>
        <v>0</v>
      </c>
      <c r="BM893" s="85" t="str">
        <f t="shared" si="412"/>
        <v/>
      </c>
      <c r="BN893" s="84">
        <f>IFERROR(FIND("Águas subterrâneas",consulta_completa__11[[#This Row],[13 - Ocorrências/Ambientes Atingidos]]),0)</f>
        <v>0</v>
      </c>
      <c r="BO893" s="85" t="str">
        <f t="shared" si="413"/>
        <v/>
      </c>
      <c r="BP893" s="84">
        <f>IFERROR(FIND("Atmosfera",consulta_completa__11[[#This Row],[13 - Ocorrências/Ambientes Atingidos]]),0)</f>
        <v>0</v>
      </c>
      <c r="BQ893" s="85" t="str">
        <f t="shared" si="414"/>
        <v/>
      </c>
      <c r="BR893" s="84">
        <f>IFERROR(FIND("Flora",consulta_completa__11[[#This Row],[13 - Ocorrências/Ambientes Atingidos]]),0)</f>
        <v>0</v>
      </c>
      <c r="BS893" s="85" t="str">
        <f t="shared" si="415"/>
        <v/>
      </c>
      <c r="BT893" s="84">
        <f>IFERROR(FIND("Fauna",consulta_completa__11[[#This Row],[13 - Ocorrências/Ambientes Atingidos]]),0)</f>
        <v>0</v>
      </c>
      <c r="BU893" s="85" t="str">
        <f t="shared" si="416"/>
        <v/>
      </c>
      <c r="BV893" s="84">
        <f>IFERROR(FIND("UC federal",consulta_completa__11[[#This Row],[13 - Ocorrências/Ambientes Atingidos]]),0)</f>
        <v>0</v>
      </c>
      <c r="BW893" s="85" t="str">
        <f t="shared" si="417"/>
        <v/>
      </c>
      <c r="BX893" s="84">
        <f>IFERROR(FIND("UC estadual/municipal",consulta_completa__11[[#This Row],[13 - Ocorrências/Ambientes Atingidos]]),0)</f>
        <v>0</v>
      </c>
      <c r="BY893" s="85" t="str">
        <f t="shared" si="418"/>
        <v/>
      </c>
      <c r="BZ893" s="84">
        <f>IFERROR(FIND("Outro(s)",consulta_completa__11[[#This Row],[13 - Ocorrências/Ambientes Atingidos]]),0)</f>
        <v>0</v>
      </c>
      <c r="CA893" s="85" t="str">
        <f t="shared" si="419"/>
        <v/>
      </c>
      <c r="CB893" s="84">
        <f>IFERROR(FIND("Sem dano",consulta_completa__11[[#This Row],[13 - Ocorrências/Ambientes Atingidos]]),0)</f>
        <v>0</v>
      </c>
      <c r="CC893" s="85" t="str">
        <f t="shared" si="420"/>
        <v/>
      </c>
      <c r="CD893" s="84" t="e">
        <f>IF(consulta_completa__11[[#This Row],[13 - Ocorrências/Ambientes Atingidos]]="","X","")</f>
        <v>#VALUE!</v>
      </c>
      <c r="CE893" s="86">
        <f>IFERROR(FIND("IBAMA",consulta_completa__11[[#This Row],[14 - Inst. Atuando no Local]]),0)</f>
        <v>0</v>
      </c>
      <c r="CF893" s="86" t="str">
        <f t="shared" si="421"/>
        <v/>
      </c>
      <c r="CG893" s="86">
        <f>IFERROR(FIND("OEMA",consulta_completa__11[[#This Row],[14 - Inst. Atuando no Local]]),0)</f>
        <v>0</v>
      </c>
      <c r="CH893" s="86" t="str">
        <f t="shared" si="422"/>
        <v/>
      </c>
      <c r="CI893" s="86">
        <f>IFERROR(FIND("DEFESA CIVIL",consulta_completa__11[[#This Row],[14 - Inst. Atuando no Local]]),0)</f>
        <v>0</v>
      </c>
      <c r="CJ893" s="86" t="str">
        <f t="shared" si="423"/>
        <v/>
      </c>
      <c r="CK893" s="86">
        <f>IFERROR(FIND("CORPO DE BOMBEIROS",consulta_completa__11[[#This Row],[14 - Inst. Atuando no Local]]),0)</f>
        <v>0</v>
      </c>
      <c r="CL893" s="86" t="str">
        <f t="shared" si="424"/>
        <v/>
      </c>
      <c r="CM893" s="86">
        <f>IFERROR(FIND("POLÍCIA RODOVIÁRIA",consulta_completa__11[[#This Row],[14 - Inst. Atuando no Local]]),0)</f>
        <v>0</v>
      </c>
      <c r="CN893" s="86" t="str">
        <f t="shared" si="425"/>
        <v/>
      </c>
      <c r="CO893" s="86">
        <f>IFERROR(FIND("POLÍCIA MILITAR",consulta_completa__11[[#This Row],[14 - Inst. Atuando no Local]]),0)</f>
        <v>0</v>
      </c>
      <c r="CP893" s="86" t="str">
        <f t="shared" si="426"/>
        <v/>
      </c>
      <c r="CQ893" s="86">
        <f>IFERROR(FIND("POLÍCIA CIVIL",consulta_completa__11[[#This Row],[14 - Inst. Atuando no Local]]),0)</f>
        <v>0</v>
      </c>
      <c r="CR893" s="86" t="str">
        <f t="shared" si="427"/>
        <v/>
      </c>
      <c r="CS893" s="86">
        <f>IFERROR(FIND("MARINHA DO BRASIL",consulta_completa__11[[#This Row],[14 - Inst. Atuando no Local]]),0)</f>
        <v>0</v>
      </c>
      <c r="CT893" s="86" t="str">
        <f t="shared" si="428"/>
        <v/>
      </c>
      <c r="CU893" s="86">
        <f>IFERROR(FIND("EMPRESA ESPECIALIZADA EM ATENDIMENTO",consulta_completa__11[[#This Row],[14 - Inst. Atuando no Local]]),0)</f>
        <v>0</v>
      </c>
      <c r="CV893" s="86" t="str">
        <f t="shared" si="429"/>
        <v/>
      </c>
      <c r="CW893" s="86">
        <f>IFERROR(FIND("IBAMA",consulta_completa__11[[#This Row],[14 - Inst. Atuando no Local]]),0)</f>
        <v>0</v>
      </c>
      <c r="CX893" s="86" t="str">
        <f t="shared" si="430"/>
        <v/>
      </c>
      <c r="CY893" s="86" t="e">
        <f>IF(consulta_completa__11[[#This Row],[14 - Inst. Atuando no Local]]="","X","")</f>
        <v>#VALUE!</v>
      </c>
      <c r="CZ893" s="86">
        <f>IFERROR(FIND("OUTRA (S)",consulta_completa__11[[#This Row],[14 - Inst. Atuando no Local]]),0)</f>
        <v>0</v>
      </c>
      <c r="DA893" s="86" t="str">
        <f t="shared" si="431"/>
        <v/>
      </c>
      <c r="DB893" s="37" t="str">
        <f t="shared" si="432"/>
        <v>Sim</v>
      </c>
      <c r="DC893" s="37" t="str">
        <f t="shared" si="433"/>
        <v>Não</v>
      </c>
      <c r="DD893" s="37" t="str">
        <f t="shared" si="434"/>
        <v>Sim</v>
      </c>
      <c r="DE893" s="89" t="str">
        <f t="shared" si="437"/>
        <v>Sem informação</v>
      </c>
    </row>
    <row r="894" spans="50:109">
      <c r="AX894" s="84">
        <f>IFERROR(FIND("Óbitos/feridos",consulta_completa__11[[#This Row],[13 - Ocorrências/Ambientes Atingidos]]),0)</f>
        <v>0</v>
      </c>
      <c r="AY894" s="85" t="str">
        <f t="shared" si="406"/>
        <v/>
      </c>
      <c r="AZ894" s="84">
        <f>IFERROR(FIND("População afetada/evacuada",consulta_completa__11[[#This Row],[13 - Ocorrências/Ambientes Atingidos]]),0)</f>
        <v>0</v>
      </c>
      <c r="BA894" s="84" t="str">
        <f t="shared" si="407"/>
        <v/>
      </c>
      <c r="BB894" s="84">
        <f>IFERROR(FIND("Suspensão de abastecimento de água",consulta_completa__11[[#This Row],[13 - Ocorrências/Ambientes Atingidos]]),0)</f>
        <v>0</v>
      </c>
      <c r="BC894" s="85" t="str">
        <f t="shared" si="435"/>
        <v/>
      </c>
      <c r="BD894" s="84">
        <f>IFERROR(FIND("Rio/córrego",consulta_completa__11[[#This Row],[13 - Ocorrências/Ambientes Atingidos]]),0)</f>
        <v>0</v>
      </c>
      <c r="BE894" s="85" t="str">
        <f t="shared" si="408"/>
        <v/>
      </c>
      <c r="BF894" s="84">
        <f>IFERROR(FIND("Lago",consulta_completa__11[[#This Row],[13 - Ocorrências/Ambientes Atingidos]]),0)</f>
        <v>0</v>
      </c>
      <c r="BG894" s="85" t="str">
        <f t="shared" si="409"/>
        <v/>
      </c>
      <c r="BH894" s="84">
        <f>IFERROR(FIND("Mar",consulta_completa__11[[#This Row],[13 - Ocorrências/Ambientes Atingidos]]),0)</f>
        <v>0</v>
      </c>
      <c r="BI894" s="85" t="str">
        <f t="shared" si="410"/>
        <v/>
      </c>
      <c r="BJ894" s="84">
        <f>IFERROR(FIND("Praia",consulta_completa__11[[#This Row],[13 - Ocorrências/Ambientes Atingidos]]),0)</f>
        <v>0</v>
      </c>
      <c r="BK894" s="85" t="str">
        <f t="shared" si="411"/>
        <v/>
      </c>
      <c r="BL894" s="84">
        <f>IFERROR(FIND("Solo",consulta_completa__11[[#This Row],[13 - Ocorrências/Ambientes Atingidos]]),0)</f>
        <v>0</v>
      </c>
      <c r="BM894" s="85" t="str">
        <f t="shared" si="412"/>
        <v/>
      </c>
      <c r="BN894" s="84">
        <f>IFERROR(FIND("Águas subterrâneas",consulta_completa__11[[#This Row],[13 - Ocorrências/Ambientes Atingidos]]),0)</f>
        <v>0</v>
      </c>
      <c r="BO894" s="85" t="str">
        <f t="shared" si="413"/>
        <v/>
      </c>
      <c r="BP894" s="84">
        <f>IFERROR(FIND("Atmosfera",consulta_completa__11[[#This Row],[13 - Ocorrências/Ambientes Atingidos]]),0)</f>
        <v>0</v>
      </c>
      <c r="BQ894" s="85" t="str">
        <f t="shared" si="414"/>
        <v/>
      </c>
      <c r="BR894" s="84">
        <f>IFERROR(FIND("Flora",consulta_completa__11[[#This Row],[13 - Ocorrências/Ambientes Atingidos]]),0)</f>
        <v>0</v>
      </c>
      <c r="BS894" s="85" t="str">
        <f t="shared" si="415"/>
        <v/>
      </c>
      <c r="BT894" s="84">
        <f>IFERROR(FIND("Fauna",consulta_completa__11[[#This Row],[13 - Ocorrências/Ambientes Atingidos]]),0)</f>
        <v>0</v>
      </c>
      <c r="BU894" s="85" t="str">
        <f t="shared" si="416"/>
        <v/>
      </c>
      <c r="BV894" s="84">
        <f>IFERROR(FIND("UC federal",consulta_completa__11[[#This Row],[13 - Ocorrências/Ambientes Atingidos]]),0)</f>
        <v>0</v>
      </c>
      <c r="BW894" s="85" t="str">
        <f t="shared" si="417"/>
        <v/>
      </c>
      <c r="BX894" s="84">
        <f>IFERROR(FIND("UC estadual/municipal",consulta_completa__11[[#This Row],[13 - Ocorrências/Ambientes Atingidos]]),0)</f>
        <v>0</v>
      </c>
      <c r="BY894" s="85" t="str">
        <f t="shared" si="418"/>
        <v/>
      </c>
      <c r="BZ894" s="84">
        <f>IFERROR(FIND("Outro(s)",consulta_completa__11[[#This Row],[13 - Ocorrências/Ambientes Atingidos]]),0)</f>
        <v>0</v>
      </c>
      <c r="CA894" s="85" t="str">
        <f t="shared" si="419"/>
        <v/>
      </c>
      <c r="CB894" s="84">
        <f>IFERROR(FIND("Sem dano",consulta_completa__11[[#This Row],[13 - Ocorrências/Ambientes Atingidos]]),0)</f>
        <v>0</v>
      </c>
      <c r="CC894" s="85" t="str">
        <f t="shared" si="420"/>
        <v/>
      </c>
      <c r="CD894" s="84" t="e">
        <f>IF(consulta_completa__11[[#This Row],[13 - Ocorrências/Ambientes Atingidos]]="","X","")</f>
        <v>#VALUE!</v>
      </c>
      <c r="CE894" s="86">
        <f>IFERROR(FIND("IBAMA",consulta_completa__11[[#This Row],[14 - Inst. Atuando no Local]]),0)</f>
        <v>0</v>
      </c>
      <c r="CF894" s="86" t="str">
        <f t="shared" si="421"/>
        <v/>
      </c>
      <c r="CG894" s="86">
        <f>IFERROR(FIND("OEMA",consulta_completa__11[[#This Row],[14 - Inst. Atuando no Local]]),0)</f>
        <v>0</v>
      </c>
      <c r="CH894" s="86" t="str">
        <f t="shared" si="422"/>
        <v/>
      </c>
      <c r="CI894" s="86">
        <f>IFERROR(FIND("DEFESA CIVIL",consulta_completa__11[[#This Row],[14 - Inst. Atuando no Local]]),0)</f>
        <v>0</v>
      </c>
      <c r="CJ894" s="86" t="str">
        <f t="shared" si="423"/>
        <v/>
      </c>
      <c r="CK894" s="86">
        <f>IFERROR(FIND("CORPO DE BOMBEIROS",consulta_completa__11[[#This Row],[14 - Inst. Atuando no Local]]),0)</f>
        <v>0</v>
      </c>
      <c r="CL894" s="86" t="str">
        <f t="shared" si="424"/>
        <v/>
      </c>
      <c r="CM894" s="86">
        <f>IFERROR(FIND("POLÍCIA RODOVIÁRIA",consulta_completa__11[[#This Row],[14 - Inst. Atuando no Local]]),0)</f>
        <v>0</v>
      </c>
      <c r="CN894" s="86" t="str">
        <f t="shared" si="425"/>
        <v/>
      </c>
      <c r="CO894" s="86">
        <f>IFERROR(FIND("POLÍCIA MILITAR",consulta_completa__11[[#This Row],[14 - Inst. Atuando no Local]]),0)</f>
        <v>0</v>
      </c>
      <c r="CP894" s="86" t="str">
        <f t="shared" si="426"/>
        <v/>
      </c>
      <c r="CQ894" s="86">
        <f>IFERROR(FIND("POLÍCIA CIVIL",consulta_completa__11[[#This Row],[14 - Inst. Atuando no Local]]),0)</f>
        <v>0</v>
      </c>
      <c r="CR894" s="86" t="str">
        <f t="shared" si="427"/>
        <v/>
      </c>
      <c r="CS894" s="86">
        <f>IFERROR(FIND("MARINHA DO BRASIL",consulta_completa__11[[#This Row],[14 - Inst. Atuando no Local]]),0)</f>
        <v>0</v>
      </c>
      <c r="CT894" s="86" t="str">
        <f t="shared" si="428"/>
        <v/>
      </c>
      <c r="CU894" s="86">
        <f>IFERROR(FIND("EMPRESA ESPECIALIZADA EM ATENDIMENTO",consulta_completa__11[[#This Row],[14 - Inst. Atuando no Local]]),0)</f>
        <v>0</v>
      </c>
      <c r="CV894" s="86" t="str">
        <f t="shared" si="429"/>
        <v/>
      </c>
      <c r="CW894" s="86">
        <f>IFERROR(FIND("IBAMA",consulta_completa__11[[#This Row],[14 - Inst. Atuando no Local]]),0)</f>
        <v>0</v>
      </c>
      <c r="CX894" s="86" t="str">
        <f t="shared" si="430"/>
        <v/>
      </c>
      <c r="CY894" s="86" t="e">
        <f>IF(consulta_completa__11[[#This Row],[14 - Inst. Atuando no Local]]="","X","")</f>
        <v>#VALUE!</v>
      </c>
      <c r="CZ894" s="86">
        <f>IFERROR(FIND("OUTRA (S)",consulta_completa__11[[#This Row],[14 - Inst. Atuando no Local]]),0)</f>
        <v>0</v>
      </c>
      <c r="DA894" s="86" t="str">
        <f t="shared" si="431"/>
        <v/>
      </c>
      <c r="DB894" s="37" t="str">
        <f t="shared" si="432"/>
        <v>Sim</v>
      </c>
      <c r="DC894" s="37" t="str">
        <f t="shared" si="433"/>
        <v>Não</v>
      </c>
      <c r="DD894" s="37" t="str">
        <f t="shared" si="434"/>
        <v>Sim</v>
      </c>
      <c r="DE894" s="89" t="str">
        <f t="shared" si="437"/>
        <v>Sem informação</v>
      </c>
    </row>
    <row r="895" spans="50:109">
      <c r="AX895" s="84">
        <f>IFERROR(FIND("Óbitos/feridos",consulta_completa__11[[#This Row],[13 - Ocorrências/Ambientes Atingidos]]),0)</f>
        <v>0</v>
      </c>
      <c r="AY895" s="85" t="str">
        <f t="shared" si="406"/>
        <v/>
      </c>
      <c r="AZ895" s="84">
        <f>IFERROR(FIND("População afetada/evacuada",consulta_completa__11[[#This Row],[13 - Ocorrências/Ambientes Atingidos]]),0)</f>
        <v>0</v>
      </c>
      <c r="BA895" s="84" t="str">
        <f t="shared" si="407"/>
        <v/>
      </c>
      <c r="BB895" s="84">
        <f>IFERROR(FIND("Suspensão de abastecimento de água",consulta_completa__11[[#This Row],[13 - Ocorrências/Ambientes Atingidos]]),0)</f>
        <v>0</v>
      </c>
      <c r="BC895" s="85" t="str">
        <f t="shared" si="435"/>
        <v/>
      </c>
      <c r="BD895" s="84">
        <f>IFERROR(FIND("Rio/córrego",consulta_completa__11[[#This Row],[13 - Ocorrências/Ambientes Atingidos]]),0)</f>
        <v>0</v>
      </c>
      <c r="BE895" s="85" t="str">
        <f t="shared" si="408"/>
        <v/>
      </c>
      <c r="BF895" s="84">
        <f>IFERROR(FIND("Lago",consulta_completa__11[[#This Row],[13 - Ocorrências/Ambientes Atingidos]]),0)</f>
        <v>0</v>
      </c>
      <c r="BG895" s="85" t="str">
        <f t="shared" si="409"/>
        <v/>
      </c>
      <c r="BH895" s="84">
        <f>IFERROR(FIND("Mar",consulta_completa__11[[#This Row],[13 - Ocorrências/Ambientes Atingidos]]),0)</f>
        <v>0</v>
      </c>
      <c r="BI895" s="85" t="str">
        <f t="shared" si="410"/>
        <v/>
      </c>
      <c r="BJ895" s="84">
        <f>IFERROR(FIND("Praia",consulta_completa__11[[#This Row],[13 - Ocorrências/Ambientes Atingidos]]),0)</f>
        <v>0</v>
      </c>
      <c r="BK895" s="85" t="str">
        <f t="shared" si="411"/>
        <v/>
      </c>
      <c r="BL895" s="84">
        <f>IFERROR(FIND("Solo",consulta_completa__11[[#This Row],[13 - Ocorrências/Ambientes Atingidos]]),0)</f>
        <v>0</v>
      </c>
      <c r="BM895" s="85" t="str">
        <f t="shared" si="412"/>
        <v/>
      </c>
      <c r="BN895" s="84">
        <f>IFERROR(FIND("Águas subterrâneas",consulta_completa__11[[#This Row],[13 - Ocorrências/Ambientes Atingidos]]),0)</f>
        <v>0</v>
      </c>
      <c r="BO895" s="85" t="str">
        <f t="shared" si="413"/>
        <v/>
      </c>
      <c r="BP895" s="84">
        <f>IFERROR(FIND("Atmosfera",consulta_completa__11[[#This Row],[13 - Ocorrências/Ambientes Atingidos]]),0)</f>
        <v>0</v>
      </c>
      <c r="BQ895" s="85" t="str">
        <f t="shared" si="414"/>
        <v/>
      </c>
      <c r="BR895" s="84">
        <f>IFERROR(FIND("Flora",consulta_completa__11[[#This Row],[13 - Ocorrências/Ambientes Atingidos]]),0)</f>
        <v>0</v>
      </c>
      <c r="BS895" s="85" t="str">
        <f t="shared" si="415"/>
        <v/>
      </c>
      <c r="BT895" s="84">
        <f>IFERROR(FIND("Fauna",consulta_completa__11[[#This Row],[13 - Ocorrências/Ambientes Atingidos]]),0)</f>
        <v>0</v>
      </c>
      <c r="BU895" s="85" t="str">
        <f t="shared" si="416"/>
        <v/>
      </c>
      <c r="BV895" s="84">
        <f>IFERROR(FIND("UC federal",consulta_completa__11[[#This Row],[13 - Ocorrências/Ambientes Atingidos]]),0)</f>
        <v>0</v>
      </c>
      <c r="BW895" s="85" t="str">
        <f t="shared" si="417"/>
        <v/>
      </c>
      <c r="BX895" s="84">
        <f>IFERROR(FIND("UC estadual/municipal",consulta_completa__11[[#This Row],[13 - Ocorrências/Ambientes Atingidos]]),0)</f>
        <v>0</v>
      </c>
      <c r="BY895" s="85" t="str">
        <f t="shared" si="418"/>
        <v/>
      </c>
      <c r="BZ895" s="84">
        <f>IFERROR(FIND("Outro(s)",consulta_completa__11[[#This Row],[13 - Ocorrências/Ambientes Atingidos]]),0)</f>
        <v>0</v>
      </c>
      <c r="CA895" s="85" t="str">
        <f t="shared" si="419"/>
        <v/>
      </c>
      <c r="CB895" s="84">
        <f>IFERROR(FIND("Sem dano",consulta_completa__11[[#This Row],[13 - Ocorrências/Ambientes Atingidos]]),0)</f>
        <v>0</v>
      </c>
      <c r="CC895" s="85" t="str">
        <f t="shared" si="420"/>
        <v/>
      </c>
      <c r="CD895" s="84" t="e">
        <f>IF(consulta_completa__11[[#This Row],[13 - Ocorrências/Ambientes Atingidos]]="","X","")</f>
        <v>#VALUE!</v>
      </c>
      <c r="CE895" s="86">
        <f>IFERROR(FIND("IBAMA",consulta_completa__11[[#This Row],[14 - Inst. Atuando no Local]]),0)</f>
        <v>0</v>
      </c>
      <c r="CF895" s="86" t="str">
        <f t="shared" si="421"/>
        <v/>
      </c>
      <c r="CG895" s="86">
        <f>IFERROR(FIND("OEMA",consulta_completa__11[[#This Row],[14 - Inst. Atuando no Local]]),0)</f>
        <v>0</v>
      </c>
      <c r="CH895" s="86" t="str">
        <f t="shared" si="422"/>
        <v/>
      </c>
      <c r="CI895" s="86">
        <f>IFERROR(FIND("DEFESA CIVIL",consulta_completa__11[[#This Row],[14 - Inst. Atuando no Local]]),0)</f>
        <v>0</v>
      </c>
      <c r="CJ895" s="86" t="str">
        <f t="shared" si="423"/>
        <v/>
      </c>
      <c r="CK895" s="86">
        <f>IFERROR(FIND("CORPO DE BOMBEIROS",consulta_completa__11[[#This Row],[14 - Inst. Atuando no Local]]),0)</f>
        <v>0</v>
      </c>
      <c r="CL895" s="86" t="str">
        <f t="shared" si="424"/>
        <v/>
      </c>
      <c r="CM895" s="86">
        <f>IFERROR(FIND("POLÍCIA RODOVIÁRIA",consulta_completa__11[[#This Row],[14 - Inst. Atuando no Local]]),0)</f>
        <v>0</v>
      </c>
      <c r="CN895" s="86" t="str">
        <f t="shared" si="425"/>
        <v/>
      </c>
      <c r="CO895" s="86">
        <f>IFERROR(FIND("POLÍCIA MILITAR",consulta_completa__11[[#This Row],[14 - Inst. Atuando no Local]]),0)</f>
        <v>0</v>
      </c>
      <c r="CP895" s="86" t="str">
        <f t="shared" si="426"/>
        <v/>
      </c>
      <c r="CQ895" s="86">
        <f>IFERROR(FIND("POLÍCIA CIVIL",consulta_completa__11[[#This Row],[14 - Inst. Atuando no Local]]),0)</f>
        <v>0</v>
      </c>
      <c r="CR895" s="86" t="str">
        <f t="shared" si="427"/>
        <v/>
      </c>
      <c r="CS895" s="86">
        <f>IFERROR(FIND("MARINHA DO BRASIL",consulta_completa__11[[#This Row],[14 - Inst. Atuando no Local]]),0)</f>
        <v>0</v>
      </c>
      <c r="CT895" s="86" t="str">
        <f t="shared" si="428"/>
        <v/>
      </c>
      <c r="CU895" s="86">
        <f>IFERROR(FIND("EMPRESA ESPECIALIZADA EM ATENDIMENTO",consulta_completa__11[[#This Row],[14 - Inst. Atuando no Local]]),0)</f>
        <v>0</v>
      </c>
      <c r="CV895" s="86" t="str">
        <f t="shared" si="429"/>
        <v/>
      </c>
      <c r="CW895" s="86">
        <f>IFERROR(FIND("IBAMA",consulta_completa__11[[#This Row],[14 - Inst. Atuando no Local]]),0)</f>
        <v>0</v>
      </c>
      <c r="CX895" s="86" t="str">
        <f t="shared" si="430"/>
        <v/>
      </c>
      <c r="CY895" s="86" t="e">
        <f>IF(consulta_completa__11[[#This Row],[14 - Inst. Atuando no Local]]="","X","")</f>
        <v>#VALUE!</v>
      </c>
      <c r="CZ895" s="86">
        <f>IFERROR(FIND("OUTRA (S)",consulta_completa__11[[#This Row],[14 - Inst. Atuando no Local]]),0)</f>
        <v>0</v>
      </c>
      <c r="DA895" s="86" t="str">
        <f t="shared" si="431"/>
        <v/>
      </c>
      <c r="DB895" s="37" t="str">
        <f t="shared" si="432"/>
        <v>Sim</v>
      </c>
      <c r="DC895" s="37" t="str">
        <f t="shared" si="433"/>
        <v>Não</v>
      </c>
      <c r="DD895" s="37" t="str">
        <f t="shared" si="434"/>
        <v>Sim</v>
      </c>
      <c r="DE895" s="89" t="str">
        <f t="shared" si="437"/>
        <v>Sem informação</v>
      </c>
    </row>
    <row r="896" spans="50:109">
      <c r="AX896" s="84">
        <f>IFERROR(FIND("Óbitos/feridos",consulta_completa__11[[#This Row],[13 - Ocorrências/Ambientes Atingidos]]),0)</f>
        <v>0</v>
      </c>
      <c r="AY896" s="85" t="str">
        <f t="shared" si="406"/>
        <v/>
      </c>
      <c r="AZ896" s="84">
        <f>IFERROR(FIND("População afetada/evacuada",consulta_completa__11[[#This Row],[13 - Ocorrências/Ambientes Atingidos]]),0)</f>
        <v>0</v>
      </c>
      <c r="BA896" s="84" t="str">
        <f t="shared" si="407"/>
        <v/>
      </c>
      <c r="BB896" s="84">
        <f>IFERROR(FIND("Suspensão de abastecimento de água",consulta_completa__11[[#This Row],[13 - Ocorrências/Ambientes Atingidos]]),0)</f>
        <v>0</v>
      </c>
      <c r="BC896" s="85" t="str">
        <f t="shared" si="435"/>
        <v/>
      </c>
      <c r="BD896" s="84">
        <f>IFERROR(FIND("Rio/córrego",consulta_completa__11[[#This Row],[13 - Ocorrências/Ambientes Atingidos]]),0)</f>
        <v>0</v>
      </c>
      <c r="BE896" s="85" t="str">
        <f t="shared" si="408"/>
        <v/>
      </c>
      <c r="BF896" s="84">
        <f>IFERROR(FIND("Lago",consulta_completa__11[[#This Row],[13 - Ocorrências/Ambientes Atingidos]]),0)</f>
        <v>0</v>
      </c>
      <c r="BG896" s="85" t="str">
        <f t="shared" si="409"/>
        <v/>
      </c>
      <c r="BH896" s="84">
        <f>IFERROR(FIND("Mar",consulta_completa__11[[#This Row],[13 - Ocorrências/Ambientes Atingidos]]),0)</f>
        <v>0</v>
      </c>
      <c r="BI896" s="85" t="str">
        <f t="shared" si="410"/>
        <v/>
      </c>
      <c r="BJ896" s="84">
        <f>IFERROR(FIND("Praia",consulta_completa__11[[#This Row],[13 - Ocorrências/Ambientes Atingidos]]),0)</f>
        <v>0</v>
      </c>
      <c r="BK896" s="85" t="str">
        <f t="shared" si="411"/>
        <v/>
      </c>
      <c r="BL896" s="84">
        <f>IFERROR(FIND("Solo",consulta_completa__11[[#This Row],[13 - Ocorrências/Ambientes Atingidos]]),0)</f>
        <v>0</v>
      </c>
      <c r="BM896" s="85" t="str">
        <f t="shared" si="412"/>
        <v/>
      </c>
      <c r="BN896" s="84">
        <f>IFERROR(FIND("Águas subterrâneas",consulta_completa__11[[#This Row],[13 - Ocorrências/Ambientes Atingidos]]),0)</f>
        <v>0</v>
      </c>
      <c r="BO896" s="85" t="str">
        <f t="shared" si="413"/>
        <v/>
      </c>
      <c r="BP896" s="84">
        <f>IFERROR(FIND("Atmosfera",consulta_completa__11[[#This Row],[13 - Ocorrências/Ambientes Atingidos]]),0)</f>
        <v>0</v>
      </c>
      <c r="BQ896" s="85" t="str">
        <f t="shared" si="414"/>
        <v/>
      </c>
      <c r="BR896" s="84">
        <f>IFERROR(FIND("Flora",consulta_completa__11[[#This Row],[13 - Ocorrências/Ambientes Atingidos]]),0)</f>
        <v>0</v>
      </c>
      <c r="BS896" s="85" t="str">
        <f t="shared" si="415"/>
        <v/>
      </c>
      <c r="BT896" s="84">
        <f>IFERROR(FIND("Fauna",consulta_completa__11[[#This Row],[13 - Ocorrências/Ambientes Atingidos]]),0)</f>
        <v>0</v>
      </c>
      <c r="BU896" s="85" t="str">
        <f t="shared" si="416"/>
        <v/>
      </c>
      <c r="BV896" s="84">
        <f>IFERROR(FIND("UC federal",consulta_completa__11[[#This Row],[13 - Ocorrências/Ambientes Atingidos]]),0)</f>
        <v>0</v>
      </c>
      <c r="BW896" s="85" t="str">
        <f t="shared" si="417"/>
        <v/>
      </c>
      <c r="BX896" s="84">
        <f>IFERROR(FIND("UC estadual/municipal",consulta_completa__11[[#This Row],[13 - Ocorrências/Ambientes Atingidos]]),0)</f>
        <v>0</v>
      </c>
      <c r="BY896" s="85" t="str">
        <f t="shared" si="418"/>
        <v/>
      </c>
      <c r="BZ896" s="84">
        <f>IFERROR(FIND("Outro(s)",consulta_completa__11[[#This Row],[13 - Ocorrências/Ambientes Atingidos]]),0)</f>
        <v>0</v>
      </c>
      <c r="CA896" s="85" t="str">
        <f t="shared" si="419"/>
        <v/>
      </c>
      <c r="CB896" s="84">
        <f>IFERROR(FIND("Sem dano",consulta_completa__11[[#This Row],[13 - Ocorrências/Ambientes Atingidos]]),0)</f>
        <v>0</v>
      </c>
      <c r="CC896" s="85" t="str">
        <f t="shared" si="420"/>
        <v/>
      </c>
      <c r="CD896" s="84" t="e">
        <f>IF(consulta_completa__11[[#This Row],[13 - Ocorrências/Ambientes Atingidos]]="","X","")</f>
        <v>#VALUE!</v>
      </c>
      <c r="CE896" s="86">
        <f>IFERROR(FIND("IBAMA",consulta_completa__11[[#This Row],[14 - Inst. Atuando no Local]]),0)</f>
        <v>0</v>
      </c>
      <c r="CF896" s="86" t="str">
        <f t="shared" si="421"/>
        <v/>
      </c>
      <c r="CG896" s="86">
        <f>IFERROR(FIND("OEMA",consulta_completa__11[[#This Row],[14 - Inst. Atuando no Local]]),0)</f>
        <v>0</v>
      </c>
      <c r="CH896" s="86" t="str">
        <f t="shared" si="422"/>
        <v/>
      </c>
      <c r="CI896" s="86">
        <f>IFERROR(FIND("DEFESA CIVIL",consulta_completa__11[[#This Row],[14 - Inst. Atuando no Local]]),0)</f>
        <v>0</v>
      </c>
      <c r="CJ896" s="86" t="str">
        <f t="shared" si="423"/>
        <v/>
      </c>
      <c r="CK896" s="86">
        <f>IFERROR(FIND("CORPO DE BOMBEIROS",consulta_completa__11[[#This Row],[14 - Inst. Atuando no Local]]),0)</f>
        <v>0</v>
      </c>
      <c r="CL896" s="86" t="str">
        <f t="shared" si="424"/>
        <v/>
      </c>
      <c r="CM896" s="86">
        <f>IFERROR(FIND("POLÍCIA RODOVIÁRIA",consulta_completa__11[[#This Row],[14 - Inst. Atuando no Local]]),0)</f>
        <v>0</v>
      </c>
      <c r="CN896" s="86" t="str">
        <f t="shared" si="425"/>
        <v/>
      </c>
      <c r="CO896" s="86">
        <f>IFERROR(FIND("POLÍCIA MILITAR",consulta_completa__11[[#This Row],[14 - Inst. Atuando no Local]]),0)</f>
        <v>0</v>
      </c>
      <c r="CP896" s="86" t="str">
        <f t="shared" si="426"/>
        <v/>
      </c>
      <c r="CQ896" s="86">
        <f>IFERROR(FIND("POLÍCIA CIVIL",consulta_completa__11[[#This Row],[14 - Inst. Atuando no Local]]),0)</f>
        <v>0</v>
      </c>
      <c r="CR896" s="86" t="str">
        <f t="shared" si="427"/>
        <v/>
      </c>
      <c r="CS896" s="86">
        <f>IFERROR(FIND("MARINHA DO BRASIL",consulta_completa__11[[#This Row],[14 - Inst. Atuando no Local]]),0)</f>
        <v>0</v>
      </c>
      <c r="CT896" s="86" t="str">
        <f t="shared" si="428"/>
        <v/>
      </c>
      <c r="CU896" s="86">
        <f>IFERROR(FIND("EMPRESA ESPECIALIZADA EM ATENDIMENTO",consulta_completa__11[[#This Row],[14 - Inst. Atuando no Local]]),0)</f>
        <v>0</v>
      </c>
      <c r="CV896" s="86" t="str">
        <f t="shared" si="429"/>
        <v/>
      </c>
      <c r="CW896" s="86">
        <f>IFERROR(FIND("IBAMA",consulta_completa__11[[#This Row],[14 - Inst. Atuando no Local]]),0)</f>
        <v>0</v>
      </c>
      <c r="CX896" s="86" t="str">
        <f t="shared" si="430"/>
        <v/>
      </c>
      <c r="CY896" s="86" t="e">
        <f>IF(consulta_completa__11[[#This Row],[14 - Inst. Atuando no Local]]="","X","")</f>
        <v>#VALUE!</v>
      </c>
      <c r="CZ896" s="86">
        <f>IFERROR(FIND("OUTRA (S)",consulta_completa__11[[#This Row],[14 - Inst. Atuando no Local]]),0)</f>
        <v>0</v>
      </c>
      <c r="DA896" s="86" t="str">
        <f t="shared" si="431"/>
        <v/>
      </c>
      <c r="DB896" s="37" t="str">
        <f t="shared" si="432"/>
        <v>Sim</v>
      </c>
      <c r="DC896" s="37" t="str">
        <f t="shared" si="433"/>
        <v>Não</v>
      </c>
      <c r="DD896" s="37" t="str">
        <f t="shared" si="434"/>
        <v>Sim</v>
      </c>
      <c r="DE896" s="89" t="str">
        <f t="shared" si="437"/>
        <v>Sem informação</v>
      </c>
    </row>
    <row r="897" spans="50:109">
      <c r="AX897" s="84">
        <f>IFERROR(FIND("Óbitos/feridos",consulta_completa__11[[#This Row],[13 - Ocorrências/Ambientes Atingidos]]),0)</f>
        <v>0</v>
      </c>
      <c r="AY897" s="85" t="str">
        <f t="shared" si="406"/>
        <v/>
      </c>
      <c r="AZ897" s="84">
        <f>IFERROR(FIND("População afetada/evacuada",consulta_completa__11[[#This Row],[13 - Ocorrências/Ambientes Atingidos]]),0)</f>
        <v>0</v>
      </c>
      <c r="BA897" s="84" t="str">
        <f t="shared" si="407"/>
        <v/>
      </c>
      <c r="BB897" s="84">
        <f>IFERROR(FIND("Suspensão de abastecimento de água",consulta_completa__11[[#This Row],[13 - Ocorrências/Ambientes Atingidos]]),0)</f>
        <v>0</v>
      </c>
      <c r="BC897" s="85" t="str">
        <f t="shared" si="435"/>
        <v/>
      </c>
      <c r="BD897" s="84">
        <f>IFERROR(FIND("Rio/córrego",consulta_completa__11[[#This Row],[13 - Ocorrências/Ambientes Atingidos]]),0)</f>
        <v>0</v>
      </c>
      <c r="BE897" s="85" t="str">
        <f t="shared" si="408"/>
        <v/>
      </c>
      <c r="BF897" s="84">
        <f>IFERROR(FIND("Lago",consulta_completa__11[[#This Row],[13 - Ocorrências/Ambientes Atingidos]]),0)</f>
        <v>0</v>
      </c>
      <c r="BG897" s="85" t="str">
        <f t="shared" si="409"/>
        <v/>
      </c>
      <c r="BH897" s="84">
        <f>IFERROR(FIND("Mar",consulta_completa__11[[#This Row],[13 - Ocorrências/Ambientes Atingidos]]),0)</f>
        <v>0</v>
      </c>
      <c r="BI897" s="85" t="str">
        <f t="shared" si="410"/>
        <v/>
      </c>
      <c r="BJ897" s="84">
        <f>IFERROR(FIND("Praia",consulta_completa__11[[#This Row],[13 - Ocorrências/Ambientes Atingidos]]),0)</f>
        <v>0</v>
      </c>
      <c r="BK897" s="85" t="str">
        <f t="shared" si="411"/>
        <v/>
      </c>
      <c r="BL897" s="84">
        <f>IFERROR(FIND("Solo",consulta_completa__11[[#This Row],[13 - Ocorrências/Ambientes Atingidos]]),0)</f>
        <v>0</v>
      </c>
      <c r="BM897" s="85" t="str">
        <f t="shared" si="412"/>
        <v/>
      </c>
      <c r="BN897" s="84">
        <f>IFERROR(FIND("Águas subterrâneas",consulta_completa__11[[#This Row],[13 - Ocorrências/Ambientes Atingidos]]),0)</f>
        <v>0</v>
      </c>
      <c r="BO897" s="85" t="str">
        <f t="shared" si="413"/>
        <v/>
      </c>
      <c r="BP897" s="84">
        <f>IFERROR(FIND("Atmosfera",consulta_completa__11[[#This Row],[13 - Ocorrências/Ambientes Atingidos]]),0)</f>
        <v>0</v>
      </c>
      <c r="BQ897" s="85" t="str">
        <f t="shared" si="414"/>
        <v/>
      </c>
      <c r="BR897" s="84">
        <f>IFERROR(FIND("Flora",consulta_completa__11[[#This Row],[13 - Ocorrências/Ambientes Atingidos]]),0)</f>
        <v>0</v>
      </c>
      <c r="BS897" s="85" t="str">
        <f t="shared" si="415"/>
        <v/>
      </c>
      <c r="BT897" s="84">
        <f>IFERROR(FIND("Fauna",consulta_completa__11[[#This Row],[13 - Ocorrências/Ambientes Atingidos]]),0)</f>
        <v>0</v>
      </c>
      <c r="BU897" s="85" t="str">
        <f t="shared" si="416"/>
        <v/>
      </c>
      <c r="BV897" s="84">
        <f>IFERROR(FIND("UC federal",consulta_completa__11[[#This Row],[13 - Ocorrências/Ambientes Atingidos]]),0)</f>
        <v>0</v>
      </c>
      <c r="BW897" s="85" t="str">
        <f t="shared" si="417"/>
        <v/>
      </c>
      <c r="BX897" s="84">
        <f>IFERROR(FIND("UC estadual/municipal",consulta_completa__11[[#This Row],[13 - Ocorrências/Ambientes Atingidos]]),0)</f>
        <v>0</v>
      </c>
      <c r="BY897" s="85" t="str">
        <f t="shared" si="418"/>
        <v/>
      </c>
      <c r="BZ897" s="84">
        <f>IFERROR(FIND("Outro(s)",consulta_completa__11[[#This Row],[13 - Ocorrências/Ambientes Atingidos]]),0)</f>
        <v>0</v>
      </c>
      <c r="CA897" s="85" t="str">
        <f t="shared" si="419"/>
        <v/>
      </c>
      <c r="CB897" s="84">
        <f>IFERROR(FIND("Sem dano",consulta_completa__11[[#This Row],[13 - Ocorrências/Ambientes Atingidos]]),0)</f>
        <v>0</v>
      </c>
      <c r="CC897" s="85" t="str">
        <f t="shared" si="420"/>
        <v/>
      </c>
      <c r="CD897" s="84" t="e">
        <f>IF(consulta_completa__11[[#This Row],[13 - Ocorrências/Ambientes Atingidos]]="","X","")</f>
        <v>#VALUE!</v>
      </c>
      <c r="CE897" s="86">
        <f>IFERROR(FIND("IBAMA",consulta_completa__11[[#This Row],[14 - Inst. Atuando no Local]]),0)</f>
        <v>0</v>
      </c>
      <c r="CF897" s="86" t="str">
        <f t="shared" si="421"/>
        <v/>
      </c>
      <c r="CG897" s="86">
        <f>IFERROR(FIND("OEMA",consulta_completa__11[[#This Row],[14 - Inst. Atuando no Local]]),0)</f>
        <v>0</v>
      </c>
      <c r="CH897" s="86" t="str">
        <f t="shared" si="422"/>
        <v/>
      </c>
      <c r="CI897" s="86">
        <f>IFERROR(FIND("DEFESA CIVIL",consulta_completa__11[[#This Row],[14 - Inst. Atuando no Local]]),0)</f>
        <v>0</v>
      </c>
      <c r="CJ897" s="86" t="str">
        <f t="shared" si="423"/>
        <v/>
      </c>
      <c r="CK897" s="86">
        <f>IFERROR(FIND("CORPO DE BOMBEIROS",consulta_completa__11[[#This Row],[14 - Inst. Atuando no Local]]),0)</f>
        <v>0</v>
      </c>
      <c r="CL897" s="86" t="str">
        <f t="shared" si="424"/>
        <v/>
      </c>
      <c r="CM897" s="86">
        <f>IFERROR(FIND("POLÍCIA RODOVIÁRIA",consulta_completa__11[[#This Row],[14 - Inst. Atuando no Local]]),0)</f>
        <v>0</v>
      </c>
      <c r="CN897" s="86" t="str">
        <f t="shared" si="425"/>
        <v/>
      </c>
      <c r="CO897" s="86">
        <f>IFERROR(FIND("POLÍCIA MILITAR",consulta_completa__11[[#This Row],[14 - Inst. Atuando no Local]]),0)</f>
        <v>0</v>
      </c>
      <c r="CP897" s="86" t="str">
        <f t="shared" si="426"/>
        <v/>
      </c>
      <c r="CQ897" s="86">
        <f>IFERROR(FIND("POLÍCIA CIVIL",consulta_completa__11[[#This Row],[14 - Inst. Atuando no Local]]),0)</f>
        <v>0</v>
      </c>
      <c r="CR897" s="86" t="str">
        <f t="shared" si="427"/>
        <v/>
      </c>
      <c r="CS897" s="86">
        <f>IFERROR(FIND("MARINHA DO BRASIL",consulta_completa__11[[#This Row],[14 - Inst. Atuando no Local]]),0)</f>
        <v>0</v>
      </c>
      <c r="CT897" s="86" t="str">
        <f t="shared" si="428"/>
        <v/>
      </c>
      <c r="CU897" s="86">
        <f>IFERROR(FIND("EMPRESA ESPECIALIZADA EM ATENDIMENTO",consulta_completa__11[[#This Row],[14 - Inst. Atuando no Local]]),0)</f>
        <v>0</v>
      </c>
      <c r="CV897" s="86" t="str">
        <f t="shared" si="429"/>
        <v/>
      </c>
      <c r="CW897" s="86">
        <f>IFERROR(FIND("IBAMA",consulta_completa__11[[#This Row],[14 - Inst. Atuando no Local]]),0)</f>
        <v>0</v>
      </c>
      <c r="CX897" s="86" t="str">
        <f t="shared" si="430"/>
        <v/>
      </c>
      <c r="CY897" s="86" t="e">
        <f>IF(consulta_completa__11[[#This Row],[14 - Inst. Atuando no Local]]="","X","")</f>
        <v>#VALUE!</v>
      </c>
      <c r="CZ897" s="86">
        <f>IFERROR(FIND("OUTRA (S)",consulta_completa__11[[#This Row],[14 - Inst. Atuando no Local]]),0)</f>
        <v>0</v>
      </c>
      <c r="DA897" s="86" t="str">
        <f t="shared" si="431"/>
        <v/>
      </c>
      <c r="DB897" s="37" t="str">
        <f t="shared" si="432"/>
        <v>Sim</v>
      </c>
      <c r="DC897" s="37" t="str">
        <f t="shared" si="433"/>
        <v>Não</v>
      </c>
      <c r="DD897" s="37" t="str">
        <f t="shared" si="434"/>
        <v>Sim</v>
      </c>
      <c r="DE897" s="89" t="str">
        <f t="shared" si="437"/>
        <v>Sem informação</v>
      </c>
    </row>
    <row r="898" spans="50:109">
      <c r="AX898" s="84">
        <f>IFERROR(FIND("Óbitos/feridos",consulta_completa__11[[#This Row],[13 - Ocorrências/Ambientes Atingidos]]),0)</f>
        <v>0</v>
      </c>
      <c r="AY898" s="85" t="str">
        <f t="shared" si="406"/>
        <v/>
      </c>
      <c r="AZ898" s="84">
        <f>IFERROR(FIND("População afetada/evacuada",consulta_completa__11[[#This Row],[13 - Ocorrências/Ambientes Atingidos]]),0)</f>
        <v>0</v>
      </c>
      <c r="BA898" s="84" t="str">
        <f t="shared" si="407"/>
        <v/>
      </c>
      <c r="BB898" s="84">
        <f>IFERROR(FIND("Suspensão de abastecimento de água",consulta_completa__11[[#This Row],[13 - Ocorrências/Ambientes Atingidos]]),0)</f>
        <v>0</v>
      </c>
      <c r="BC898" s="85" t="str">
        <f t="shared" si="435"/>
        <v/>
      </c>
      <c r="BD898" s="84">
        <f>IFERROR(FIND("Rio/córrego",consulta_completa__11[[#This Row],[13 - Ocorrências/Ambientes Atingidos]]),0)</f>
        <v>0</v>
      </c>
      <c r="BE898" s="85" t="str">
        <f t="shared" si="408"/>
        <v/>
      </c>
      <c r="BF898" s="84">
        <f>IFERROR(FIND("Lago",consulta_completa__11[[#This Row],[13 - Ocorrências/Ambientes Atingidos]]),0)</f>
        <v>0</v>
      </c>
      <c r="BG898" s="85" t="str">
        <f t="shared" si="409"/>
        <v/>
      </c>
      <c r="BH898" s="84">
        <f>IFERROR(FIND("Mar",consulta_completa__11[[#This Row],[13 - Ocorrências/Ambientes Atingidos]]),0)</f>
        <v>0</v>
      </c>
      <c r="BI898" s="85" t="str">
        <f t="shared" si="410"/>
        <v/>
      </c>
      <c r="BJ898" s="84">
        <f>IFERROR(FIND("Praia",consulta_completa__11[[#This Row],[13 - Ocorrências/Ambientes Atingidos]]),0)</f>
        <v>0</v>
      </c>
      <c r="BK898" s="85" t="str">
        <f t="shared" si="411"/>
        <v/>
      </c>
      <c r="BL898" s="84">
        <f>IFERROR(FIND("Solo",consulta_completa__11[[#This Row],[13 - Ocorrências/Ambientes Atingidos]]),0)</f>
        <v>0</v>
      </c>
      <c r="BM898" s="85" t="str">
        <f t="shared" si="412"/>
        <v/>
      </c>
      <c r="BN898" s="84">
        <f>IFERROR(FIND("Águas subterrâneas",consulta_completa__11[[#This Row],[13 - Ocorrências/Ambientes Atingidos]]),0)</f>
        <v>0</v>
      </c>
      <c r="BO898" s="85" t="str">
        <f t="shared" si="413"/>
        <v/>
      </c>
      <c r="BP898" s="84">
        <f>IFERROR(FIND("Atmosfera",consulta_completa__11[[#This Row],[13 - Ocorrências/Ambientes Atingidos]]),0)</f>
        <v>0</v>
      </c>
      <c r="BQ898" s="85" t="str">
        <f t="shared" si="414"/>
        <v/>
      </c>
      <c r="BR898" s="84">
        <f>IFERROR(FIND("Flora",consulta_completa__11[[#This Row],[13 - Ocorrências/Ambientes Atingidos]]),0)</f>
        <v>0</v>
      </c>
      <c r="BS898" s="85" t="str">
        <f t="shared" si="415"/>
        <v/>
      </c>
      <c r="BT898" s="84">
        <f>IFERROR(FIND("Fauna",consulta_completa__11[[#This Row],[13 - Ocorrências/Ambientes Atingidos]]),0)</f>
        <v>0</v>
      </c>
      <c r="BU898" s="85" t="str">
        <f t="shared" si="416"/>
        <v/>
      </c>
      <c r="BV898" s="84">
        <f>IFERROR(FIND("UC federal",consulta_completa__11[[#This Row],[13 - Ocorrências/Ambientes Atingidos]]),0)</f>
        <v>0</v>
      </c>
      <c r="BW898" s="85" t="str">
        <f t="shared" si="417"/>
        <v/>
      </c>
      <c r="BX898" s="84">
        <f>IFERROR(FIND("UC estadual/municipal",consulta_completa__11[[#This Row],[13 - Ocorrências/Ambientes Atingidos]]),0)</f>
        <v>0</v>
      </c>
      <c r="BY898" s="85" t="str">
        <f t="shared" si="418"/>
        <v/>
      </c>
      <c r="BZ898" s="84">
        <f>IFERROR(FIND("Outro(s)",consulta_completa__11[[#This Row],[13 - Ocorrências/Ambientes Atingidos]]),0)</f>
        <v>0</v>
      </c>
      <c r="CA898" s="85" t="str">
        <f t="shared" si="419"/>
        <v/>
      </c>
      <c r="CB898" s="84">
        <f>IFERROR(FIND("Sem dano",consulta_completa__11[[#This Row],[13 - Ocorrências/Ambientes Atingidos]]),0)</f>
        <v>0</v>
      </c>
      <c r="CC898" s="85" t="str">
        <f t="shared" si="420"/>
        <v/>
      </c>
      <c r="CD898" s="84" t="e">
        <f>IF(consulta_completa__11[[#This Row],[13 - Ocorrências/Ambientes Atingidos]]="","X","")</f>
        <v>#VALUE!</v>
      </c>
      <c r="CE898" s="86">
        <f>IFERROR(FIND("IBAMA",consulta_completa__11[[#This Row],[14 - Inst. Atuando no Local]]),0)</f>
        <v>0</v>
      </c>
      <c r="CF898" s="86" t="str">
        <f t="shared" si="421"/>
        <v/>
      </c>
      <c r="CG898" s="86">
        <f>IFERROR(FIND("OEMA",consulta_completa__11[[#This Row],[14 - Inst. Atuando no Local]]),0)</f>
        <v>0</v>
      </c>
      <c r="CH898" s="86" t="str">
        <f t="shared" si="422"/>
        <v/>
      </c>
      <c r="CI898" s="86">
        <f>IFERROR(FIND("DEFESA CIVIL",consulta_completa__11[[#This Row],[14 - Inst. Atuando no Local]]),0)</f>
        <v>0</v>
      </c>
      <c r="CJ898" s="86" t="str">
        <f t="shared" si="423"/>
        <v/>
      </c>
      <c r="CK898" s="86">
        <f>IFERROR(FIND("CORPO DE BOMBEIROS",consulta_completa__11[[#This Row],[14 - Inst. Atuando no Local]]),0)</f>
        <v>0</v>
      </c>
      <c r="CL898" s="86" t="str">
        <f t="shared" si="424"/>
        <v/>
      </c>
      <c r="CM898" s="86">
        <f>IFERROR(FIND("POLÍCIA RODOVIÁRIA",consulta_completa__11[[#This Row],[14 - Inst. Atuando no Local]]),0)</f>
        <v>0</v>
      </c>
      <c r="CN898" s="86" t="str">
        <f t="shared" si="425"/>
        <v/>
      </c>
      <c r="CO898" s="86">
        <f>IFERROR(FIND("POLÍCIA MILITAR",consulta_completa__11[[#This Row],[14 - Inst. Atuando no Local]]),0)</f>
        <v>0</v>
      </c>
      <c r="CP898" s="86" t="str">
        <f t="shared" si="426"/>
        <v/>
      </c>
      <c r="CQ898" s="86">
        <f>IFERROR(FIND("POLÍCIA CIVIL",consulta_completa__11[[#This Row],[14 - Inst. Atuando no Local]]),0)</f>
        <v>0</v>
      </c>
      <c r="CR898" s="86" t="str">
        <f t="shared" si="427"/>
        <v/>
      </c>
      <c r="CS898" s="86">
        <f>IFERROR(FIND("MARINHA DO BRASIL",consulta_completa__11[[#This Row],[14 - Inst. Atuando no Local]]),0)</f>
        <v>0</v>
      </c>
      <c r="CT898" s="86" t="str">
        <f t="shared" si="428"/>
        <v/>
      </c>
      <c r="CU898" s="86">
        <f>IFERROR(FIND("EMPRESA ESPECIALIZADA EM ATENDIMENTO",consulta_completa__11[[#This Row],[14 - Inst. Atuando no Local]]),0)</f>
        <v>0</v>
      </c>
      <c r="CV898" s="86" t="str">
        <f t="shared" si="429"/>
        <v/>
      </c>
      <c r="CW898" s="86">
        <f>IFERROR(FIND("IBAMA",consulta_completa__11[[#This Row],[14 - Inst. Atuando no Local]]),0)</f>
        <v>0</v>
      </c>
      <c r="CX898" s="86" t="str">
        <f t="shared" si="430"/>
        <v/>
      </c>
      <c r="CY898" s="86" t="e">
        <f>IF(consulta_completa__11[[#This Row],[14 - Inst. Atuando no Local]]="","X","")</f>
        <v>#VALUE!</v>
      </c>
      <c r="CZ898" s="86">
        <f>IFERROR(FIND("OUTRA (S)",consulta_completa__11[[#This Row],[14 - Inst. Atuando no Local]]),0)</f>
        <v>0</v>
      </c>
      <c r="DA898" s="86" t="str">
        <f t="shared" si="431"/>
        <v/>
      </c>
      <c r="DB898" s="37" t="str">
        <f t="shared" si="432"/>
        <v>Sim</v>
      </c>
      <c r="DC898" s="37" t="str">
        <f t="shared" si="433"/>
        <v>Não</v>
      </c>
      <c r="DD898" s="37" t="str">
        <f t="shared" si="434"/>
        <v>Sim</v>
      </c>
      <c r="DE898" s="89" t="str">
        <f t="shared" si="437"/>
        <v>Sem informação</v>
      </c>
    </row>
    <row r="899" spans="50:109">
      <c r="AX899" s="84">
        <f>IFERROR(FIND("Óbitos/feridos",consulta_completa__11[[#This Row],[13 - Ocorrências/Ambientes Atingidos]]),0)</f>
        <v>0</v>
      </c>
      <c r="AY899" s="85" t="str">
        <f t="shared" ref="AY899" si="438">IF(AX899=0,"","X")</f>
        <v/>
      </c>
      <c r="AZ899" s="84">
        <f>IFERROR(FIND("População afetada/evacuada",consulta_completa__11[[#This Row],[13 - Ocorrências/Ambientes Atingidos]]),0)</f>
        <v>0</v>
      </c>
      <c r="BA899" s="84" t="str">
        <f t="shared" ref="BA899" si="439">IF(AZ899=0,"","X")</f>
        <v/>
      </c>
      <c r="BB899" s="84">
        <f>IFERROR(FIND("Suspensão de abastecimento de água",consulta_completa__11[[#This Row],[13 - Ocorrências/Ambientes Atingidos]]),0)</f>
        <v>0</v>
      </c>
      <c r="BC899" s="85" t="str">
        <f t="shared" si="435"/>
        <v/>
      </c>
      <c r="BD899" s="84">
        <f>IFERROR(FIND("Rio/córrego",consulta_completa__11[[#This Row],[13 - Ocorrências/Ambientes Atingidos]]),0)</f>
        <v>0</v>
      </c>
      <c r="BE899" s="85" t="str">
        <f t="shared" ref="BE899" si="440">IF(BD899=0,"","X")</f>
        <v/>
      </c>
      <c r="BF899" s="84">
        <f>IFERROR(FIND("Lago",consulta_completa__11[[#This Row],[13 - Ocorrências/Ambientes Atingidos]]),0)</f>
        <v>0</v>
      </c>
      <c r="BG899" s="85" t="str">
        <f t="shared" ref="BG899" si="441">IF(BF899=0,"","X")</f>
        <v/>
      </c>
      <c r="BH899" s="84">
        <f>IFERROR(FIND("Mar",consulta_completa__11[[#This Row],[13 - Ocorrências/Ambientes Atingidos]]),0)</f>
        <v>0</v>
      </c>
      <c r="BI899" s="85" t="str">
        <f t="shared" ref="BI899" si="442">IF(BH899=0,"","X")</f>
        <v/>
      </c>
      <c r="BJ899" s="84">
        <f>IFERROR(FIND("Praia",consulta_completa__11[[#This Row],[13 - Ocorrências/Ambientes Atingidos]]),0)</f>
        <v>0</v>
      </c>
      <c r="BK899" s="85" t="str">
        <f t="shared" ref="BK899" si="443">IF(BJ899=0,"","X")</f>
        <v/>
      </c>
      <c r="BL899" s="84">
        <f>IFERROR(FIND("Solo",consulta_completa__11[[#This Row],[13 - Ocorrências/Ambientes Atingidos]]),0)</f>
        <v>0</v>
      </c>
      <c r="BM899" s="85" t="str">
        <f t="shared" ref="BM899" si="444">IF(BL899=0,"","X")</f>
        <v/>
      </c>
      <c r="BN899" s="84">
        <f>IFERROR(FIND("Águas subterrâneas",consulta_completa__11[[#This Row],[13 - Ocorrências/Ambientes Atingidos]]),0)</f>
        <v>0</v>
      </c>
      <c r="BO899" s="85" t="str">
        <f t="shared" ref="BO899" si="445">IF(BN899=0,"","X")</f>
        <v/>
      </c>
      <c r="BP899" s="84">
        <f>IFERROR(FIND("Atmosfera",consulta_completa__11[[#This Row],[13 - Ocorrências/Ambientes Atingidos]]),0)</f>
        <v>0</v>
      </c>
      <c r="BQ899" s="85" t="str">
        <f t="shared" ref="BQ899" si="446">IF(BP899=0,"","X")</f>
        <v/>
      </c>
      <c r="BR899" s="84">
        <f>IFERROR(FIND("Flora",consulta_completa__11[[#This Row],[13 - Ocorrências/Ambientes Atingidos]]),0)</f>
        <v>0</v>
      </c>
      <c r="BS899" s="85" t="str">
        <f t="shared" ref="BS899" si="447">IF(BR899=0,"","X")</f>
        <v/>
      </c>
      <c r="BT899" s="84">
        <f>IFERROR(FIND("Fauna",consulta_completa__11[[#This Row],[13 - Ocorrências/Ambientes Atingidos]]),0)</f>
        <v>0</v>
      </c>
      <c r="BU899" s="85" t="str">
        <f t="shared" ref="BU899" si="448">IF(BT899=0,"","X")</f>
        <v/>
      </c>
      <c r="BV899" s="84">
        <f>IFERROR(FIND("UC federal",consulta_completa__11[[#This Row],[13 - Ocorrências/Ambientes Atingidos]]),0)</f>
        <v>0</v>
      </c>
      <c r="BW899" s="85" t="str">
        <f t="shared" ref="BW899" si="449">IF(BV899=0,"","X")</f>
        <v/>
      </c>
      <c r="BX899" s="84">
        <f>IFERROR(FIND("UC estadual/municipal",consulta_completa__11[[#This Row],[13 - Ocorrências/Ambientes Atingidos]]),0)</f>
        <v>0</v>
      </c>
      <c r="BY899" s="85" t="str">
        <f t="shared" ref="BY899" si="450">IF(BX899=0,"","X")</f>
        <v/>
      </c>
      <c r="BZ899" s="84">
        <f>IFERROR(FIND("Outro(s)",consulta_completa__11[[#This Row],[13 - Ocorrências/Ambientes Atingidos]]),0)</f>
        <v>0</v>
      </c>
      <c r="CA899" s="85" t="str">
        <f t="shared" ref="CA899" si="451">IF(BZ899=0,"","X")</f>
        <v/>
      </c>
      <c r="CB899" s="84">
        <f>IFERROR(FIND("Sem dano",consulta_completa__11[[#This Row],[13 - Ocorrências/Ambientes Atingidos]]),0)</f>
        <v>0</v>
      </c>
      <c r="CC899" s="85" t="str">
        <f t="shared" ref="CC899" si="452">IF(CB899=0,"","X")</f>
        <v/>
      </c>
      <c r="CD899" s="84" t="e">
        <f>IF(consulta_completa__11[[#This Row],[13 - Ocorrências/Ambientes Atingidos]]="","X","")</f>
        <v>#VALUE!</v>
      </c>
      <c r="CE899" s="86">
        <f>IFERROR(FIND("IBAMA",consulta_completa__11[[#This Row],[14 - Inst. Atuando no Local]]),0)</f>
        <v>0</v>
      </c>
      <c r="CF899" s="86" t="str">
        <f t="shared" ref="CF899" si="453">IF(CE899=0,"","X")</f>
        <v/>
      </c>
      <c r="CG899" s="86">
        <f>IFERROR(FIND("OEMA",consulta_completa__11[[#This Row],[14 - Inst. Atuando no Local]]),0)</f>
        <v>0</v>
      </c>
      <c r="CH899" s="86" t="str">
        <f t="shared" ref="CH899" si="454">IF(CG899=0,"","X")</f>
        <v/>
      </c>
      <c r="CI899" s="86">
        <f>IFERROR(FIND("DEFESA CIVIL",consulta_completa__11[[#This Row],[14 - Inst. Atuando no Local]]),0)</f>
        <v>0</v>
      </c>
      <c r="CJ899" s="86" t="str">
        <f t="shared" ref="CJ899" si="455">IF(CI899=0,"","X")</f>
        <v/>
      </c>
      <c r="CK899" s="86">
        <f>IFERROR(FIND("CORPO DE BOMBEIROS",consulta_completa__11[[#This Row],[14 - Inst. Atuando no Local]]),0)</f>
        <v>0</v>
      </c>
      <c r="CL899" s="86" t="str">
        <f t="shared" ref="CL899" si="456">IF(CK899=0,"","X")</f>
        <v/>
      </c>
      <c r="CM899" s="86">
        <f>IFERROR(FIND("POLÍCIA RODOVIÁRIA",consulta_completa__11[[#This Row],[14 - Inst. Atuando no Local]]),0)</f>
        <v>0</v>
      </c>
      <c r="CN899" s="86" t="str">
        <f t="shared" ref="CN899" si="457">IF(CM899=0,"","X")</f>
        <v/>
      </c>
      <c r="CO899" s="86">
        <f>IFERROR(FIND("POLÍCIA MILITAR",consulta_completa__11[[#This Row],[14 - Inst. Atuando no Local]]),0)</f>
        <v>0</v>
      </c>
      <c r="CP899" s="86" t="str">
        <f t="shared" ref="CP899" si="458">IF(CO899=0,"","X")</f>
        <v/>
      </c>
      <c r="CQ899" s="86">
        <f>IFERROR(FIND("POLÍCIA CIVIL",consulta_completa__11[[#This Row],[14 - Inst. Atuando no Local]]),0)</f>
        <v>0</v>
      </c>
      <c r="CR899" s="86" t="str">
        <f t="shared" ref="CR899" si="459">IF(CQ899=0,"","X")</f>
        <v/>
      </c>
      <c r="CS899" s="86">
        <f>IFERROR(FIND("MARINHA DO BRASIL",consulta_completa__11[[#This Row],[14 - Inst. Atuando no Local]]),0)</f>
        <v>0</v>
      </c>
      <c r="CT899" s="86" t="str">
        <f t="shared" ref="CT899" si="460">IF(CS899=0,"","X")</f>
        <v/>
      </c>
      <c r="CU899" s="86">
        <f>IFERROR(FIND("EMPRESA ESPECIALIZADA EM ATENDIMENTO",consulta_completa__11[[#This Row],[14 - Inst. Atuando no Local]]),0)</f>
        <v>0</v>
      </c>
      <c r="CV899" s="86" t="str">
        <f t="shared" ref="CV899" si="461">IF(CU899=0,"","X")</f>
        <v/>
      </c>
      <c r="CW899" s="86">
        <f>IFERROR(FIND("IBAMA",consulta_completa__11[[#This Row],[14 - Inst. Atuando no Local]]),0)</f>
        <v>0</v>
      </c>
      <c r="CX899" s="86" t="str">
        <f t="shared" ref="CX899" si="462">IF(CW899=0,"","X")</f>
        <v/>
      </c>
      <c r="CY899" s="86" t="e">
        <f>IF(consulta_completa__11[[#This Row],[14 - Inst. Atuando no Local]]="","X","")</f>
        <v>#VALUE!</v>
      </c>
      <c r="CZ899" s="86">
        <f>IFERROR(FIND("OUTRA (S)",consulta_completa__11[[#This Row],[14 - Inst. Atuando no Local]]),0)</f>
        <v>0</v>
      </c>
      <c r="DA899" s="86" t="str">
        <f t="shared" ref="DA899" si="463">IF(CZ899=0,"","X")</f>
        <v/>
      </c>
      <c r="DB899" s="37" t="str">
        <f t="shared" ref="DB899" si="464">IF(AH$2="","",IF(AH$2="S","Sim",IF(AH$2="N","Não", IF(AH$2="I","Sem Informação"))))</f>
        <v>Sim</v>
      </c>
      <c r="DC899" s="37" t="str">
        <f t="shared" ref="DC899" si="465">IF(AI$2="","",IF(AI$2="S","Sim",IF(AI$2="N","Não", IF(AI$2="I","Sem Informação"))))</f>
        <v>Não</v>
      </c>
      <c r="DD899" s="37" t="str">
        <f t="shared" ref="DD899" si="466">IF(AJ$2="","",IF(AJ$2="S","Sim",IF(AJ$2="N","Não", IF(AJ$2="I","Sem Informação"))))</f>
        <v>Sim</v>
      </c>
      <c r="DE899" s="89" t="str">
        <f t="shared" si="437"/>
        <v>Sem informação</v>
      </c>
    </row>
    <row r="900" spans="50:109">
      <c r="AX900" s="90"/>
      <c r="AY900" s="85"/>
      <c r="AZ900" s="85"/>
      <c r="BA900" s="85"/>
      <c r="BB900" s="85"/>
      <c r="BC900" s="85"/>
      <c r="BD900" s="85"/>
      <c r="BE900" s="85"/>
      <c r="BF900" s="85"/>
      <c r="BG900" s="85"/>
      <c r="BH900" s="85"/>
      <c r="BI900" s="85"/>
      <c r="BJ900" s="85"/>
      <c r="BK900" s="85"/>
      <c r="BL900" s="85"/>
      <c r="BM900" s="85"/>
      <c r="BN900" s="85"/>
      <c r="BO900" s="85"/>
      <c r="BP900" s="85"/>
      <c r="BQ900" s="85"/>
      <c r="BR900" s="85"/>
      <c r="BS900" s="85"/>
      <c r="BT900" s="85"/>
      <c r="BU900" s="85"/>
      <c r="BV900" s="85"/>
      <c r="BW900" s="85"/>
      <c r="BX900" s="85"/>
      <c r="BY900" s="85"/>
      <c r="BZ900" s="85"/>
      <c r="CA900" s="85"/>
      <c r="CB900" s="85"/>
      <c r="CC900" s="85"/>
      <c r="CD900" s="85"/>
      <c r="CE900" s="86"/>
      <c r="CF900" s="86"/>
      <c r="CG900" s="87"/>
      <c r="CH900" s="87"/>
      <c r="CI900" s="87"/>
      <c r="CJ900" s="87"/>
      <c r="CK900" s="87"/>
      <c r="CL900" s="87"/>
      <c r="CM900" s="87"/>
      <c r="CN900" s="87"/>
      <c r="CO900" s="87"/>
      <c r="CP900" s="87"/>
      <c r="CQ900" s="86"/>
      <c r="CR900" s="86"/>
      <c r="CS900" s="86"/>
      <c r="CT900" s="86"/>
      <c r="CU900" s="86"/>
      <c r="CV900" s="86"/>
      <c r="CW900" s="86"/>
      <c r="CX900" s="86"/>
      <c r="CZ900" s="86"/>
      <c r="DA900" s="86"/>
      <c r="DB900" s="37"/>
      <c r="DC900" s="37"/>
      <c r="DD900" s="37"/>
      <c r="DE900" s="89"/>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81"/>
  <sheetViews>
    <sheetView tabSelected="1" zoomScale="130" zoomScaleNormal="130" workbookViewId="0">
      <pane ySplit="1" topLeftCell="E2" activePane="bottomLeft" state="frozen"/>
      <selection pane="bottomLeft" activeCell="D271" sqref="D271"/>
    </sheetView>
  </sheetViews>
  <sheetFormatPr defaultColWidth="8.85546875" defaultRowHeight="15"/>
  <cols>
    <col min="1" max="1" width="27.140625" style="34" customWidth="1"/>
    <col min="2" max="2" width="36.5703125" style="23" customWidth="1"/>
    <col min="3" max="3" width="13.85546875" style="30" customWidth="1"/>
    <col min="4" max="4" width="31.140625" style="29" bestFit="1" customWidth="1"/>
    <col min="5" max="5" width="37.7109375" style="29" customWidth="1"/>
    <col min="6" max="6" width="40.140625" style="23" customWidth="1"/>
    <col min="7" max="7" width="26.85546875" style="35" customWidth="1"/>
    <col min="8" max="8" width="26.42578125" style="35" customWidth="1"/>
    <col min="9" max="9" width="21.28515625" style="9" bestFit="1" customWidth="1"/>
    <col min="10" max="10" width="13.140625" style="38" customWidth="1"/>
    <col min="11" max="11" width="15.7109375" style="29" customWidth="1"/>
    <col min="12" max="12" width="10.42578125" style="29" customWidth="1"/>
    <col min="13" max="14" width="10.42578125" style="9" customWidth="1"/>
    <col min="15" max="15" width="28.85546875" style="9" customWidth="1"/>
    <col min="16" max="16" width="74.85546875" style="29" hidden="1" customWidth="1"/>
    <col min="17" max="17" width="19.28515625" style="23" customWidth="1"/>
    <col min="18" max="18" width="27.85546875" style="18" customWidth="1"/>
    <col min="19" max="19" width="33.7109375" style="24" customWidth="1"/>
    <col min="20" max="20" width="18" style="23" customWidth="1"/>
    <col min="21" max="21" width="17.140625" style="23" customWidth="1"/>
    <col min="22" max="22" width="17.28515625" style="23" customWidth="1"/>
    <col min="23" max="23" width="19.42578125" style="23" customWidth="1"/>
    <col min="24" max="24" width="25.7109375" style="18" customWidth="1"/>
    <col min="25" max="25" width="38.42578125" style="23" customWidth="1"/>
    <col min="26" max="26" width="21.140625" style="23" customWidth="1"/>
    <col min="27" max="27" width="18.28515625" style="23" customWidth="1"/>
    <col min="28" max="28" width="17.42578125" style="14" customWidth="1"/>
    <col min="29" max="29" width="18.140625" style="14" customWidth="1"/>
    <col min="30" max="30" width="38.42578125" style="18" customWidth="1"/>
    <col min="31" max="31" width="35.85546875" style="14" customWidth="1"/>
    <col min="32" max="32" width="22.42578125" style="14" customWidth="1"/>
    <col min="33" max="33" width="23.42578125" style="14" customWidth="1"/>
    <col min="34" max="34" width="20" style="14" customWidth="1"/>
    <col min="35" max="35" width="30.42578125" style="14" customWidth="1"/>
    <col min="36" max="36" width="21.140625" style="25" customWidth="1"/>
    <col min="37" max="37" width="13" style="17" customWidth="1"/>
    <col min="38" max="38" width="21.42578125" style="17" customWidth="1"/>
    <col min="39" max="39" width="20.85546875" style="17" customWidth="1"/>
    <col min="40" max="40" width="12.42578125" style="39" customWidth="1"/>
    <col min="41" max="41" width="17.42578125" style="19" customWidth="1"/>
    <col min="42" max="42" width="14.140625" style="16" customWidth="1"/>
    <col min="43" max="43" width="11.85546875" style="19" customWidth="1"/>
    <col min="44" max="44" width="8" style="28" customWidth="1"/>
    <col min="45" max="45" width="7" style="19" customWidth="1"/>
    <col min="46" max="46" width="8.42578125" style="16" customWidth="1"/>
    <col min="47" max="47" width="7.28515625" style="19" customWidth="1"/>
    <col min="48" max="48" width="13.140625" style="19" customWidth="1"/>
    <col min="49" max="49" width="11" style="19" customWidth="1"/>
    <col min="50" max="50" width="6.42578125" style="16" customWidth="1"/>
    <col min="51" max="51" width="11.28515625" style="19" customWidth="1"/>
    <col min="52" max="52" width="14.7109375" style="16" customWidth="1"/>
    <col min="53" max="53" width="13.85546875" style="16" customWidth="1"/>
    <col min="54" max="54" width="11.28515625" style="19" customWidth="1"/>
    <col min="55" max="55" width="15.7109375" style="18" customWidth="1"/>
    <col min="56" max="56" width="14.28515625" style="19" customWidth="1"/>
    <col min="57" max="57" width="14.7109375" style="16" customWidth="1"/>
    <col min="58" max="58" width="26.28515625" style="16" customWidth="1"/>
    <col min="59" max="59" width="26.28515625" style="16" hidden="1" customWidth="1"/>
    <col min="60" max="60" width="28.42578125" style="40" bestFit="1" customWidth="1"/>
    <col min="61" max="61" width="16.42578125" style="41" customWidth="1"/>
    <col min="62" max="62" width="14.28515625" style="17" customWidth="1"/>
    <col min="63" max="63" width="14.85546875" style="14" customWidth="1"/>
    <col min="64" max="64" width="23.42578125" style="23" customWidth="1"/>
    <col min="65" max="65" width="14.42578125" style="20" customWidth="1"/>
    <col min="66" max="66" width="20.140625" style="18" customWidth="1"/>
    <col min="67" max="67" width="20.85546875" style="21" customWidth="1"/>
    <col min="68" max="68" width="15" style="18" customWidth="1"/>
    <col min="69" max="69" width="19.7109375" style="18" customWidth="1"/>
    <col min="70" max="71" width="25.28515625" style="18" customWidth="1"/>
    <col min="72" max="72" width="33.28515625" style="23" customWidth="1"/>
    <col min="73" max="73" width="27.42578125" style="23" customWidth="1"/>
    <col min="74" max="75" width="20" style="23" customWidth="1"/>
    <col min="76" max="76" width="28.7109375" style="23" customWidth="1"/>
    <col min="77" max="77" width="37.7109375" style="23" customWidth="1"/>
    <col min="78" max="78" width="38.7109375" style="22" customWidth="1"/>
    <col min="79" max="79" width="52.85546875" style="17" customWidth="1"/>
    <col min="80" max="80" width="31" style="22" bestFit="1" customWidth="1"/>
    <col min="81" max="81" width="36.5703125" style="42" bestFit="1" customWidth="1"/>
    <col min="82" max="82" width="33" style="20" bestFit="1" customWidth="1"/>
    <col min="83" max="83" width="39.7109375" style="20" bestFit="1" customWidth="1"/>
    <col min="84" max="84" width="27" style="20" bestFit="1" customWidth="1"/>
    <col min="85" max="16384" width="8.85546875" style="14"/>
  </cols>
  <sheetData>
    <row r="1" spans="1:84" ht="79.5" customHeight="1">
      <c r="A1" s="2" t="s">
        <v>7014</v>
      </c>
      <c r="B1" s="3" t="s">
        <v>7015</v>
      </c>
      <c r="C1" s="5" t="s">
        <v>7016</v>
      </c>
      <c r="D1" s="5" t="s">
        <v>7017</v>
      </c>
      <c r="E1" s="6" t="s">
        <v>7018</v>
      </c>
      <c r="F1" s="4" t="s">
        <v>7019</v>
      </c>
      <c r="G1" s="7" t="s">
        <v>7020</v>
      </c>
      <c r="H1" s="7" t="s">
        <v>7021</v>
      </c>
      <c r="I1" s="5" t="s">
        <v>7022</v>
      </c>
      <c r="J1" s="8" t="s">
        <v>7023</v>
      </c>
      <c r="K1" s="5" t="s">
        <v>7024</v>
      </c>
      <c r="L1" s="5" t="s">
        <v>7025</v>
      </c>
      <c r="M1" s="5" t="s">
        <v>7026</v>
      </c>
      <c r="N1" s="5" t="s">
        <v>7027</v>
      </c>
      <c r="O1" s="9" t="s">
        <v>7028</v>
      </c>
      <c r="P1" s="10" t="s">
        <v>7029</v>
      </c>
      <c r="Q1" s="3" t="s">
        <v>7030</v>
      </c>
      <c r="R1" s="3" t="s">
        <v>7031</v>
      </c>
      <c r="S1" s="4" t="s">
        <v>7032</v>
      </c>
      <c r="T1" s="4" t="s">
        <v>7033</v>
      </c>
      <c r="U1" s="4" t="s">
        <v>7034</v>
      </c>
      <c r="V1" s="4" t="s">
        <v>7035</v>
      </c>
      <c r="W1" s="3" t="s">
        <v>7036</v>
      </c>
      <c r="X1" s="3" t="s">
        <v>7037</v>
      </c>
      <c r="Y1" s="3" t="s">
        <v>7038</v>
      </c>
      <c r="Z1" s="4" t="s">
        <v>7039</v>
      </c>
      <c r="AA1" s="4" t="s">
        <v>7040</v>
      </c>
      <c r="AB1" s="4" t="s">
        <v>7041</v>
      </c>
      <c r="AC1" s="3" t="s">
        <v>7042</v>
      </c>
      <c r="AD1" s="3" t="s">
        <v>7043</v>
      </c>
      <c r="AE1" s="3" t="s">
        <v>7044</v>
      </c>
      <c r="AF1" s="4" t="s">
        <v>7045</v>
      </c>
      <c r="AG1" s="4" t="s">
        <v>7046</v>
      </c>
      <c r="AH1" s="4" t="s">
        <v>7047</v>
      </c>
      <c r="AI1" s="3" t="s">
        <v>7048</v>
      </c>
      <c r="AJ1" s="6" t="s">
        <v>7049</v>
      </c>
      <c r="AK1" s="4" t="s">
        <v>7050</v>
      </c>
      <c r="AL1" s="4" t="s">
        <v>7051</v>
      </c>
      <c r="AM1" s="4" t="s">
        <v>7052</v>
      </c>
      <c r="AN1" s="11" t="s">
        <v>7053</v>
      </c>
      <c r="AO1" s="6" t="s">
        <v>1203</v>
      </c>
      <c r="AP1" s="6" t="s">
        <v>7054</v>
      </c>
      <c r="AQ1" s="6" t="s">
        <v>7055</v>
      </c>
      <c r="AR1" s="6" t="s">
        <v>7056</v>
      </c>
      <c r="AS1" s="6" t="s">
        <v>118</v>
      </c>
      <c r="AT1" s="6" t="s">
        <v>456</v>
      </c>
      <c r="AU1" s="5" t="s">
        <v>140</v>
      </c>
      <c r="AV1" s="6" t="s">
        <v>7057</v>
      </c>
      <c r="AW1" s="5" t="s">
        <v>1912</v>
      </c>
      <c r="AX1" s="5" t="s">
        <v>1045</v>
      </c>
      <c r="AY1" s="5" t="s">
        <v>4452</v>
      </c>
      <c r="AZ1" s="6" t="s">
        <v>7058</v>
      </c>
      <c r="BA1" s="6" t="s">
        <v>7059</v>
      </c>
      <c r="BB1" s="6" t="s">
        <v>7060</v>
      </c>
      <c r="BC1" s="4" t="s">
        <v>7061</v>
      </c>
      <c r="BD1" s="6" t="s">
        <v>7062</v>
      </c>
      <c r="BE1" s="6" t="s">
        <v>7063</v>
      </c>
      <c r="BF1" s="6" t="s">
        <v>7064</v>
      </c>
      <c r="BG1" s="6" t="s">
        <v>162</v>
      </c>
      <c r="BH1" s="6" t="s">
        <v>7065</v>
      </c>
      <c r="BI1" s="6" t="s">
        <v>7066</v>
      </c>
      <c r="BJ1" s="4" t="s">
        <v>7067</v>
      </c>
      <c r="BK1" s="4" t="s">
        <v>7068</v>
      </c>
      <c r="BL1" s="4" t="s">
        <v>7069</v>
      </c>
      <c r="BM1" s="4" t="s">
        <v>7070</v>
      </c>
      <c r="BN1" s="4" t="s">
        <v>7071</v>
      </c>
      <c r="BO1" s="4" t="s">
        <v>7072</v>
      </c>
      <c r="BP1" s="4" t="s">
        <v>7073</v>
      </c>
      <c r="BQ1" s="4" t="s">
        <v>7074</v>
      </c>
      <c r="BR1" s="4" t="s">
        <v>7075</v>
      </c>
      <c r="BS1" s="4" t="s">
        <v>7076</v>
      </c>
      <c r="BT1" s="4" t="s">
        <v>7077</v>
      </c>
      <c r="BU1" s="4" t="s">
        <v>7078</v>
      </c>
      <c r="BV1" s="4" t="s">
        <v>7079</v>
      </c>
      <c r="BW1" s="4" t="s">
        <v>7080</v>
      </c>
      <c r="BX1" s="4" t="s">
        <v>7081</v>
      </c>
      <c r="BY1" s="4" t="s">
        <v>7082</v>
      </c>
      <c r="BZ1" s="12" t="s">
        <v>7083</v>
      </c>
      <c r="CA1" s="4" t="s">
        <v>7084</v>
      </c>
      <c r="CB1" s="12" t="s">
        <v>7085</v>
      </c>
      <c r="CC1" s="13" t="s">
        <v>7086</v>
      </c>
      <c r="CD1" s="12" t="s">
        <v>7087</v>
      </c>
      <c r="CE1" s="12" t="s">
        <v>7088</v>
      </c>
      <c r="CF1" s="12" t="s">
        <v>7089</v>
      </c>
    </row>
    <row r="2" spans="1:84" ht="45.75">
      <c r="A2" s="185">
        <v>20251246819</v>
      </c>
      <c r="B2" s="173" t="s">
        <v>7090</v>
      </c>
      <c r="C2" s="110" t="s">
        <v>672</v>
      </c>
      <c r="D2" s="108" t="s">
        <v>637</v>
      </c>
      <c r="E2" s="108" t="s">
        <v>7091</v>
      </c>
      <c r="F2" s="108"/>
      <c r="G2" s="108" t="s">
        <v>7092</v>
      </c>
      <c r="H2" s="108" t="s">
        <v>7093</v>
      </c>
      <c r="I2" s="106" t="str">
        <f>VLOOKUP(Tabela2[[#This Row],[SIEMA]],Siema2025,19,FALSE)</f>
        <v>Santos</v>
      </c>
      <c r="J2" s="107">
        <f>VLOOKUP(Tabela2[[#This Row],[SIEMA]],Siema2025,2,FALSE)</f>
        <v>45658</v>
      </c>
      <c r="K2" s="107" t="str">
        <f>VLOOKUP(Tabela2[[#This Row],[SIEMA]],Siema2025,16,FALSE)</f>
        <v>Quarta</v>
      </c>
      <c r="L2" s="108" t="str">
        <f>IF(Tabela2[[#This Row],[Data]]="","Sem Informação",VLOOKUP(MONTH(Tabela2[[#This Row],[Data]]),'[1]Validação de dados'!$I$1:$J$13,2,0))</f>
        <v>Janeiro</v>
      </c>
      <c r="M2" s="106">
        <f>YEAR(Tabela2[[#This Row],[Data]])</f>
        <v>2025</v>
      </c>
      <c r="N2" s="107" t="str">
        <f>VLOOKUP(Tabela2[[#This Row],[SIEMA]],Siema2025,17,FALSE)</f>
        <v>Vespertino</v>
      </c>
      <c r="O2" s="107" t="str">
        <f>VLOOKUP(Tabela2[[#This Row],[SIEMA]],Siema2025,5,FALSE)</f>
        <v>Plataforma</v>
      </c>
      <c r="P2" s="106"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6" t="s">
        <v>637</v>
      </c>
      <c r="R2" s="106" t="s">
        <v>7094</v>
      </c>
      <c r="S2" s="109" t="s">
        <v>7095</v>
      </c>
      <c r="T2" s="106">
        <v>2.2000000000000001E-3</v>
      </c>
      <c r="U2" s="106" t="str">
        <f>VLOOKUP(Tabela2[[#This Row],[SIEMA]],Siema2025,12,FALSE)</f>
        <v>M3</v>
      </c>
      <c r="V2" s="106" t="s">
        <v>637</v>
      </c>
      <c r="W2" s="106"/>
      <c r="X2" s="110"/>
      <c r="Y2" s="111" t="str">
        <f>IF(W2="","", IF(W2="NC","", IF(W2="NE","", IF(W2="NA","",IFERROR(VLOOKUP(W2,Produtos!$A$1:$C$2319,2,FALSE),"Não Cadastrado")))))</f>
        <v/>
      </c>
      <c r="Z2" s="106"/>
      <c r="AA2" s="106"/>
      <c r="AB2" s="106" t="str">
        <f>IF(W2="","",IF(ISNUMBER(W2)=FALSE,"Não se aplica",IFERROR(VLOOKUP(W2,Produtos!$A$1:$C$2319,3,FALSE),"Não Cadastrado")))</f>
        <v/>
      </c>
      <c r="AC2" s="106"/>
      <c r="AD2" s="110"/>
      <c r="AE2" s="109" t="str">
        <f>IF(AC2="","", IF(AC2="NC","", IF(AC2="NE","", IF(AC2="NA","",IFERROR(VLOOKUP(AC2,Produtos!$A$1:$C$2319,2,FALSE),"Não Cadastrado")))))</f>
        <v/>
      </c>
      <c r="AF2" s="106"/>
      <c r="AG2" s="106"/>
      <c r="AH2" s="106" t="str">
        <f>IF(AC2="","",IF(ISNUMBER(AC2)=FALSE,"Não se aplica",IFERROR(VLOOKUP(AC2,Produtos!$A$1:$C$2319,3,FALSE),"Não Cadastrado")))</f>
        <v/>
      </c>
      <c r="AI2" s="106"/>
      <c r="AJ2" s="106" t="str">
        <f>VLOOKUP(Tabela2[[#This Row],[SIEMA]],Siema2025,26,FALSE)</f>
        <v>Falha da junta de vedação de conexão hidráulica. Em investigação.</v>
      </c>
      <c r="AK2" s="109" t="s">
        <v>7096</v>
      </c>
      <c r="AL2" s="109"/>
      <c r="AM2" s="109"/>
      <c r="AN2" s="110" t="str">
        <f>VLOOKUP(Tabela2[[#This Row],[SIEMA]],Siema2025,51,FALSE)</f>
        <v/>
      </c>
      <c r="AO2" s="110" t="str">
        <f>VLOOKUP(Tabela2[[#This Row],[SIEMA]],Siema2025,53,FALSE)</f>
        <v/>
      </c>
      <c r="AP2" s="110" t="str">
        <f>VLOOKUP(Tabela2[[#This Row],[SIEMA]],Siema2025,55,FALSE)</f>
        <v/>
      </c>
      <c r="AQ2" s="110" t="str">
        <f>VLOOKUP(Tabela2[[#This Row],[SIEMA]],Siema2025,57,FALSE)</f>
        <v/>
      </c>
      <c r="AR2" s="110" t="str">
        <f>VLOOKUP(Tabela2[[#This Row],[SIEMA]],Siema2025,59,FALSE)</f>
        <v/>
      </c>
      <c r="AS2" s="110" t="str">
        <f>VLOOKUP(Tabela2[[#This Row],[SIEMA]],Siema2025,61,FALSE)</f>
        <v>X</v>
      </c>
      <c r="AT2" s="110" t="str">
        <f>VLOOKUP(Tabela2[[#This Row],[SIEMA]],Siema2025,63,FALSE)</f>
        <v/>
      </c>
      <c r="AU2" s="110" t="str">
        <f>VLOOKUP(Tabela2[[#This Row],[SIEMA]],Siema2025,65,FALSE)</f>
        <v/>
      </c>
      <c r="AV2" s="110" t="str">
        <f>VLOOKUP(Tabela2[[#This Row],[SIEMA]],Siema2025,67,FALSE)</f>
        <v/>
      </c>
      <c r="AW2" s="110" t="str">
        <f>VLOOKUP(Tabela2[[#This Row],[SIEMA]],Siema2025,69,FALSE)</f>
        <v/>
      </c>
      <c r="AX2" s="110" t="str">
        <f>VLOOKUP(Tabela2[[#This Row],[SIEMA]],Siema2025,71,FALSE)</f>
        <v/>
      </c>
      <c r="AY2" s="110" t="str">
        <f>VLOOKUP(Tabela2[[#This Row],[SIEMA]],Siema2025,73,FALSE)</f>
        <v/>
      </c>
      <c r="AZ2" s="110" t="str">
        <f>VLOOKUP(Tabela2[[#This Row],[SIEMA]],Siema2025,75,FALSE)</f>
        <v/>
      </c>
      <c r="BA2" s="110" t="str">
        <f>VLOOKUP(Tabela2[[#This Row],[SIEMA]],Siema2025,77,FALSE)</f>
        <v/>
      </c>
      <c r="BB2" s="110" t="str">
        <f>VLOOKUP(Tabela2[[#This Row],[SIEMA]],Siema2025,79,FALSE)</f>
        <v/>
      </c>
      <c r="BC2" s="110" t="str">
        <f>IF(Tabela2[[#This Row],[Outro(s) ]] = "X", "PREENCHER","NA")</f>
        <v>NA</v>
      </c>
      <c r="BD2" s="110" t="str">
        <f>VLOOKUP(Tabela2[[#This Row],[SIEMA]],Siema2025,82,FALSE)</f>
        <v/>
      </c>
      <c r="BE2" s="110" t="str">
        <f>VLOOKUP(Tabela2[[#This Row],[SIEMA]],Siema2025,81,FALSE)</f>
        <v/>
      </c>
      <c r="BF2" s="112" t="str">
        <f>VLOOKUP(Tabela2[[#This Row],[SIEMA]],Siema2025,28,FALSE)</f>
        <v>PETROBRAS</v>
      </c>
      <c r="BG2" s="112"/>
      <c r="BH2" s="113">
        <v>33000167000101</v>
      </c>
      <c r="BI2" s="114" t="str">
        <f>VLOOKUP(Tabela2[[#This Row],[SIEMA]],Siema2025,107,FALSE)</f>
        <v>Não</v>
      </c>
      <c r="BJ2" s="109" t="s">
        <v>7097</v>
      </c>
      <c r="BK2" s="106" t="s">
        <v>2696</v>
      </c>
      <c r="BL2" s="143">
        <v>45660</v>
      </c>
      <c r="BM2" s="110">
        <f ca="1">IF(Tabela2[[#This Row],[Data de atendimento do Ibama (considerar o primeiro documento/ação)]]="",_xlfn.DAYS(TODAY(),J2),_xlfn.DAYS(Tabela2[[#This Row],[Data de atendimento do Ibama (considerar o primeiro documento/ação)]],J2))</f>
        <v>2</v>
      </c>
      <c r="BN2" s="110" t="str">
        <f>IF(Tabela2[[#This Row],[Atendido pelo Ibama ("Não" ou "Sim")]]="Não","Preencher", IF(Tabela2[[#This Row],[Atendido pelo Ibama ("Não" ou "Sim")]]="Sim","NA",""))</f>
        <v>NA</v>
      </c>
      <c r="BO2" s="116" t="s">
        <v>7098</v>
      </c>
      <c r="BP2" s="110" t="str">
        <f>IF(Tabela2[[#This Row],[Forma de atendimento (primeiro documento/ação)]]= "Outros (especificar)", "PREENCHER","NA")</f>
        <v>NA</v>
      </c>
      <c r="BQ2" s="108" t="s">
        <v>123</v>
      </c>
      <c r="BR2" s="110" t="str">
        <f>IF(Tabela2[[#This Row],[Equipe do Ibama foi a campo? Houve sobrevoo do Poseidon?]] = "Sim", "PREENCHER","NA")</f>
        <v>NA</v>
      </c>
      <c r="BS2" s="110" t="str">
        <f>IF(Tabela2[[#This Row],[Se sim, foi emitida Ordem de Emergência? (informações vinculada à coluna CK)]] = "Sim", "PREENCHER","NA")</f>
        <v>NA</v>
      </c>
      <c r="BT2" s="110" t="s">
        <v>7099</v>
      </c>
      <c r="BU2" s="110" t="s">
        <v>2696</v>
      </c>
      <c r="BV2" s="110" t="s">
        <v>123</v>
      </c>
      <c r="BW2" s="110" t="s">
        <v>2696</v>
      </c>
      <c r="BX2" s="108" t="s">
        <v>7100</v>
      </c>
      <c r="BY2" s="143">
        <v>46002</v>
      </c>
      <c r="BZ2" s="106">
        <f>IF(Tabela2[[#This Row],[Data do documento de encerramento]]="NA","NA",IF(Tabela2[[#This Row],[Data do documento de encerramento]]="","Pendente de conclusão/ encerramento",_xlfn.DAYS(Tabela2[[#This Row],[Data do documento de encerramento]],J2)))</f>
        <v>344</v>
      </c>
      <c r="CA2" s="109"/>
      <c r="CB2" s="109" t="s">
        <v>7101</v>
      </c>
      <c r="CC2" s="292" t="s">
        <v>7102</v>
      </c>
      <c r="CD2" s="109" t="s">
        <v>123</v>
      </c>
      <c r="CE2" s="109" t="s">
        <v>2696</v>
      </c>
      <c r="CF2" s="109" t="s">
        <v>7103</v>
      </c>
    </row>
    <row r="3" spans="1:84" ht="60.75" hidden="1">
      <c r="A3" s="172">
        <v>20251336008</v>
      </c>
      <c r="B3" s="173" t="s">
        <v>7104</v>
      </c>
      <c r="C3" s="110" t="str">
        <f>VLOOKUP(Tabela2[[#This Row],[SIEMA]],Siema2025,4,FALSE)</f>
        <v>RN</v>
      </c>
      <c r="D3" s="108" t="str">
        <f>VLOOKUP(Tabela2[[#This Row],[SIEMA]],Siema2025,3,FALSE)</f>
        <v>Governador Dix Sept Rosado</v>
      </c>
      <c r="E3" s="108" t="str">
        <f>VLOOKUP(Tabela2[[#This Row],[SIEMA]],Siema2025,20,FALSE)</f>
        <v>: Locação do poço 7-LOR-38-RN (72100019088), Campo Lorena, Bacia Potiguar</v>
      </c>
      <c r="F3" s="108"/>
      <c r="G3" s="108" t="s">
        <v>7105</v>
      </c>
      <c r="H3" s="108" t="s">
        <v>7106</v>
      </c>
      <c r="I3" s="106" t="s">
        <v>931</v>
      </c>
      <c r="J3" s="107">
        <f>VLOOKUP(Tabela2[[#This Row],[SIEMA]],Siema2025,2,FALSE)</f>
        <v>45659</v>
      </c>
      <c r="K3" s="107" t="str">
        <f>VLOOKUP(Tabela2[[#This Row],[SIEMA]],Siema2025,16,FALSE)</f>
        <v>Quinta</v>
      </c>
      <c r="L3" s="108" t="str">
        <f>IF(Tabela2[[#This Row],[Data]]="","Sem Informação",VLOOKUP(MONTH(Tabela2[[#This Row],[Data]]),'[1]Validação de dados'!$I$1:$J$13,2,0))</f>
        <v>Janeiro</v>
      </c>
      <c r="M3" s="108">
        <f>YEAR(Tabela2[[#This Row],[Data]])</f>
        <v>2025</v>
      </c>
      <c r="N3" s="107" t="str">
        <f>VLOOKUP(Tabela2[[#This Row],[SIEMA]],Siema2025,17,FALSE)</f>
        <v>Matutino</v>
      </c>
      <c r="O3" s="107" t="s">
        <v>145</v>
      </c>
      <c r="P3" s="106" t="str">
        <f>VLOOKUP(Tabela2[[#This Row],[SIEMA]],Siema2025,21,FALSE)</f>
        <v>Poço terrestre</v>
      </c>
      <c r="Q3" s="106" t="str">
        <f>VLOOKUP(Tabela2[[#This Row],[SIEMA]],Siema2025,7,FALSE)</f>
        <v/>
      </c>
      <c r="R3" s="106" t="s">
        <v>7107</v>
      </c>
      <c r="S3" s="109" t="str">
        <f>IF(Q3="","", IF(Q3="NC","", IF(Q3="NE","", IF(Q3="NA","",IFERROR(VLOOKUP(Q3,Produtos!$A$1:$C$2319,2,FALSE),"Não Cadastrado")))))</f>
        <v/>
      </c>
      <c r="T3" s="106" t="s">
        <v>7108</v>
      </c>
      <c r="U3" s="106" t="s">
        <v>7109</v>
      </c>
      <c r="V3" s="106" t="str">
        <f>IF(Q3="","",IF(ISNUMBER(Q3)=FALSE,"Não se aplica",IFERROR(VLOOKUP(Q3,Produtos!$A$1:$C$2319,3,FALSE),"Não Cadastrado")))</f>
        <v/>
      </c>
      <c r="W3" s="106" t="str">
        <f>VLOOKUP(Tabela2[[#This Row],[SIEMA]],Siema2025,10,FALSE)</f>
        <v/>
      </c>
      <c r="X3" s="110" t="str">
        <f>IF(Tabela2[[#This Row],[Origem do acidente]] = "Plataforma", "PREENCHER","NA")</f>
        <v>NA</v>
      </c>
      <c r="Y3" s="111" t="str">
        <f>IF(W3="","", IF(W3="NC","", IF(W3="NE","", IF(W3="NA","",IFERROR(VLOOKUP(W3,Produtos!$A$1:$C$2319,2,FALSE),"Não Cadastrado")))))</f>
        <v/>
      </c>
      <c r="Z3" s="106" t="str">
        <f>VLOOKUP(Tabela2[[#This Row],[SIEMA]],Siema2025,11,FALSE)</f>
        <v xml:space="preserve"> </v>
      </c>
      <c r="AA3" s="106" t="str">
        <f>VLOOKUP(Tabela2[[#This Row],[SIEMA]],Siema2025,12,FALSE)</f>
        <v xml:space="preserve"> </v>
      </c>
      <c r="AB3" s="106" t="str">
        <f>IF(W3="","",IF(ISNUMBER(W3)=FALSE,"Não se aplica",IFERROR(VLOOKUP(W3,Produtos!$A$1:$C$2319,3,FALSE),"Não Cadastrado")))</f>
        <v/>
      </c>
      <c r="AC3" s="106"/>
      <c r="AD3" s="110" t="str">
        <f>IF(Tabela2[[#This Row],[Origem do acidente]] = "Plataforma", "PREENCHER","NA")</f>
        <v>NA</v>
      </c>
      <c r="AE3" s="109" t="str">
        <f>IF(AC3="","", IF(AC3="NC","", IF(AC3="NE","", IF(AC3="NA","",IFERROR(VLOOKUP(AC3,Produtos!$A$1:$C$2319,2,FALSE),"Não Cadastrado")))))</f>
        <v/>
      </c>
      <c r="AF3" s="106"/>
      <c r="AG3" s="106"/>
      <c r="AH3" s="106" t="str">
        <f>IF(AC3="","",IF(ISNUMBER(AC3)=FALSE,"Não se aplica",IFERROR(VLOOKUP(AC3,Produtos!$A$1:$C$2319,3,FALSE),"Não Cadastrado")))</f>
        <v/>
      </c>
      <c r="AI3" s="106"/>
      <c r="AJ3" s="106" t="str">
        <f>VLOOKUP(Tabela2[[#This Row],[SIEMA]],Siema2025,26,FALSE)</f>
        <v>Furo em válvula de amostragem.</v>
      </c>
      <c r="AK3" s="109" t="s">
        <v>7110</v>
      </c>
      <c r="AL3" s="109"/>
      <c r="AM3" s="109"/>
      <c r="AN3" s="110" t="str">
        <f>VLOOKUP(Tabela2[[#This Row],[SIEMA]],Siema2025,51,FALSE)</f>
        <v/>
      </c>
      <c r="AO3" s="110" t="str">
        <f>VLOOKUP(Tabela2[[#This Row],[SIEMA]],Siema2025,53,FALSE)</f>
        <v/>
      </c>
      <c r="AP3" s="110" t="str">
        <f>VLOOKUP(Tabela2[[#This Row],[SIEMA]],Siema2025,55,FALSE)</f>
        <v/>
      </c>
      <c r="AQ3" s="110" t="str">
        <f>VLOOKUP(Tabela2[[#This Row],[SIEMA]],Siema2025,57,FALSE)</f>
        <v/>
      </c>
      <c r="AR3" s="110" t="str">
        <f>VLOOKUP(Tabela2[[#This Row],[SIEMA]],Siema2025,59,FALSE)</f>
        <v/>
      </c>
      <c r="AS3" s="110" t="str">
        <f>VLOOKUP(Tabela2[[#This Row],[SIEMA]],Siema2025,61,FALSE)</f>
        <v/>
      </c>
      <c r="AT3" s="110" t="str">
        <f>VLOOKUP(Tabela2[[#This Row],[SIEMA]],Siema2025,63,FALSE)</f>
        <v/>
      </c>
      <c r="AU3" s="110" t="str">
        <f>VLOOKUP(Tabela2[[#This Row],[SIEMA]],Siema2025,65,FALSE)</f>
        <v>X</v>
      </c>
      <c r="AV3" s="110" t="str">
        <f>VLOOKUP(Tabela2[[#This Row],[SIEMA]],Siema2025,67,FALSE)</f>
        <v/>
      </c>
      <c r="AW3" s="110" t="str">
        <f>VLOOKUP(Tabela2[[#This Row],[SIEMA]],Siema2025,69,FALSE)</f>
        <v/>
      </c>
      <c r="AX3" s="110" t="str">
        <f>VLOOKUP(Tabela2[[#This Row],[SIEMA]],Siema2025,71,FALSE)</f>
        <v/>
      </c>
      <c r="AY3" s="110" t="str">
        <f>VLOOKUP(Tabela2[[#This Row],[SIEMA]],Siema2025,73,FALSE)</f>
        <v/>
      </c>
      <c r="AZ3" s="110" t="str">
        <f>VLOOKUP(Tabela2[[#This Row],[SIEMA]],Siema2025,75,FALSE)</f>
        <v/>
      </c>
      <c r="BA3" s="110" t="str">
        <f>VLOOKUP(Tabela2[[#This Row],[SIEMA]],Siema2025,77,FALSE)</f>
        <v/>
      </c>
      <c r="BB3" s="110" t="str">
        <f>VLOOKUP(Tabela2[[#This Row],[SIEMA]],Siema2025,79,FALSE)</f>
        <v/>
      </c>
      <c r="BC3" s="110" t="str">
        <f>IF(Tabela2[[#This Row],[Outro(s) ]] = "X", "PREENCHER","NA")</f>
        <v>NA</v>
      </c>
      <c r="BD3" s="110" t="str">
        <f>VLOOKUP(Tabela2[[#This Row],[SIEMA]],Siema2025,82,FALSE)</f>
        <v/>
      </c>
      <c r="BE3" s="110" t="str">
        <f>VLOOKUP(Tabela2[[#This Row],[SIEMA]],Siema2025,81,FALSE)</f>
        <v/>
      </c>
      <c r="BF3" s="112" t="str">
        <f>VLOOKUP(Tabela2[[#This Row],[SIEMA]],Siema2025,28,FALSE)</f>
        <v>Potiguar E&amp;P</v>
      </c>
      <c r="BG3" s="112"/>
      <c r="BH3" s="113" t="str">
        <f>VLOOKUP(Tabela2[[#This Row],[SIEMA]],Siema2025,29,FALSE)</f>
        <v/>
      </c>
      <c r="BI3" s="114" t="str">
        <f>VLOOKUP(Tabela2[[#This Row],[SIEMA]],Siema2025,107,FALSE)</f>
        <v>Não</v>
      </c>
      <c r="BJ3" s="109" t="s">
        <v>7111</v>
      </c>
      <c r="BK3" s="106" t="s">
        <v>2696</v>
      </c>
      <c r="BL3" s="143">
        <v>45660</v>
      </c>
      <c r="BM3" s="110">
        <f ca="1">IF(Tabela2[[#This Row],[Data de atendimento do Ibama (considerar o primeiro documento/ação)]]="",_xlfn.DAYS(TODAY(),J3),_xlfn.DAYS(Tabela2[[#This Row],[Data de atendimento do Ibama (considerar o primeiro documento/ação)]],J3))</f>
        <v>1</v>
      </c>
      <c r="BN3" s="110" t="str">
        <f>IF(Tabela2[[#This Row],[Atendido pelo Ibama ("Não" ou "Sim")]]="Não","Preencher", IF(Tabela2[[#This Row],[Atendido pelo Ibama ("Não" ou "Sim")]]="Sim","NA",""))</f>
        <v>NA</v>
      </c>
      <c r="BO3" s="116" t="s">
        <v>7098</v>
      </c>
      <c r="BP3" s="110" t="str">
        <f>IF(Tabela2[[#This Row],[Forma de atendimento (primeiro documento/ação)]]= "Outros (especificar)", "PREENCHER","NA")</f>
        <v>NA</v>
      </c>
      <c r="BQ3" s="108" t="s">
        <v>123</v>
      </c>
      <c r="BR3" s="110" t="str">
        <f>IF(Tabela2[[#This Row],[Equipe do Ibama foi a campo? Houve sobrevoo do Poseidon?]] = "Sim", "PREENCHER","NA")</f>
        <v>NA</v>
      </c>
      <c r="BS3" s="110" t="s">
        <v>2696</v>
      </c>
      <c r="BT3" s="110" t="s">
        <v>7112</v>
      </c>
      <c r="BU3" s="110" t="s">
        <v>2696</v>
      </c>
      <c r="BV3" s="110" t="s">
        <v>2696</v>
      </c>
      <c r="BW3" s="110" t="s">
        <v>2696</v>
      </c>
      <c r="BX3" s="108" t="s">
        <v>7113</v>
      </c>
      <c r="BY3" s="143">
        <v>45860</v>
      </c>
      <c r="BZ3" s="106">
        <f>IF(Tabela2[[#This Row],[Data do documento de encerramento]]="NA","NA",IF(Tabela2[[#This Row],[Data do documento de encerramento]]="","Pendente de conclusão/ encerramento",_xlfn.DAYS(Tabela2[[#This Row],[Data do documento de encerramento]],J3)))</f>
        <v>201</v>
      </c>
      <c r="CA3" s="109"/>
      <c r="CB3" s="109"/>
      <c r="CC3" s="109"/>
      <c r="CD3" s="109"/>
      <c r="CE3" s="109"/>
      <c r="CF3" s="109"/>
    </row>
    <row r="4" spans="1:84" ht="30.75" hidden="1">
      <c r="A4" s="231">
        <v>20251336012</v>
      </c>
      <c r="B4" s="174" t="s">
        <v>7114</v>
      </c>
      <c r="C4" s="110" t="str">
        <f>VLOOKUP(Tabela2[[#This Row],[SIEMA]],Siema2025,4,FALSE)</f>
        <v xml:space="preserve"> SP</v>
      </c>
      <c r="D4" s="108" t="str">
        <f>VLOOKUP(Tabela2[[#This Row],[SIEMA]],Siema2025,3,FALSE)</f>
        <v xml:space="preserve">Cubatão </v>
      </c>
      <c r="E4" s="108" t="s">
        <v>7115</v>
      </c>
      <c r="F4" s="108"/>
      <c r="G4" s="108" t="s">
        <v>7116</v>
      </c>
      <c r="H4" s="108" t="s">
        <v>7117</v>
      </c>
      <c r="I4" s="106" t="s">
        <v>7118</v>
      </c>
      <c r="J4" s="107">
        <f>VLOOKUP(Tabela2[[#This Row],[SIEMA]],Siema2025,2,FALSE)</f>
        <v>45659</v>
      </c>
      <c r="K4" s="107" t="str">
        <f>VLOOKUP(Tabela2[[#This Row],[SIEMA]],Siema2025,16,FALSE)</f>
        <v>Quinta</v>
      </c>
      <c r="L4" s="108" t="str">
        <f>IF(Tabela2[[#This Row],[Data]]="","Sem Informação",VLOOKUP(MONTH(Tabela2[[#This Row],[Data]]),'[1]Validação de dados'!$I$1:$J$13,2,0))</f>
        <v>Janeiro</v>
      </c>
      <c r="M4" s="106">
        <f>YEAR(Tabela2[[#This Row],[Data]])</f>
        <v>2025</v>
      </c>
      <c r="N4" s="107" t="str">
        <f>VLOOKUP(Tabela2[[#This Row],[SIEMA]],Siema2025,17,FALSE)</f>
        <v>Noturno</v>
      </c>
      <c r="O4" s="107" t="str">
        <f>VLOOKUP(Tabela2[[#This Row],[SIEMA]],Siema2025,5,FALSE)</f>
        <v>Ferrovia</v>
      </c>
      <c r="P4" s="106" t="str">
        <f>VLOOKUP(Tabela2[[#This Row],[SIEMA]],Siema2025,21,FALSE)</f>
        <v>Vandalismo na ferrovia com abertura de bicas em vagão graneleiro carregado fertilizante.</v>
      </c>
      <c r="Q4" s="106" t="s">
        <v>7119</v>
      </c>
      <c r="R4" s="106" t="s">
        <v>594</v>
      </c>
      <c r="S4" s="109" t="s">
        <v>164</v>
      </c>
      <c r="T4" s="106" t="str">
        <f>VLOOKUP(Tabela2[[#This Row],[SIEMA]],Siema2025,11,FALSE)</f>
        <v>4</v>
      </c>
      <c r="U4" s="106" t="s">
        <v>7120</v>
      </c>
      <c r="V4" s="106" t="s">
        <v>7119</v>
      </c>
      <c r="W4" s="106"/>
      <c r="X4" s="115"/>
      <c r="Y4" s="111" t="str">
        <f>IF(W4="","", IF(W4="NC","", IF(W4="NE","", IF(W4="NA","",IFERROR(VLOOKUP(W4,Produtos!$A$1:$C$2319,2,FALSE),"Não Cadastrado")))))</f>
        <v/>
      </c>
      <c r="Z4" s="106"/>
      <c r="AA4" s="106"/>
      <c r="AB4" s="106" t="str">
        <f>IF(W4="","",IF(ISNUMBER(W4)=FALSE,"Não se aplica",IFERROR(VLOOKUP(W4,Produtos!$A$1:$C$2319,3,FALSE),"Não Cadastrado")))</f>
        <v/>
      </c>
      <c r="AC4" s="106"/>
      <c r="AD4" s="110"/>
      <c r="AE4" s="109" t="str">
        <f>IF(AC4="","", IF(AC4="NC","", IF(AC4="NE","", IF(AC4="NA","",IFERROR(VLOOKUP(AC4,Produtos!$A$1:$C$2319,2,FALSE),"Não Cadastrado")))))</f>
        <v/>
      </c>
      <c r="AF4" s="106"/>
      <c r="AG4" s="106"/>
      <c r="AH4" s="106" t="str">
        <f>IF(AC4="","",IF(ISNUMBER(AC4)=FALSE,"Não se aplica",IFERROR(VLOOKUP(AC4,Produtos!$A$1:$C$2319,3,FALSE),"Não Cadastrado")))</f>
        <v/>
      </c>
      <c r="AI4" s="106"/>
      <c r="AJ4" s="106" t="str">
        <f>VLOOKUP(Tabela2[[#This Row],[SIEMA]],Siema2025,26,FALSE)</f>
        <v>Ato criminoso caracterizado pela abertura de bicas em vagão graneleiro ferroviário carregado com fertilizante granular.</v>
      </c>
      <c r="AK4" s="109" t="s">
        <v>7121</v>
      </c>
      <c r="AL4" s="109"/>
      <c r="AM4" s="109"/>
      <c r="AN4" s="110" t="str">
        <f>VLOOKUP(Tabela2[[#This Row],[SIEMA]],Siema2025,51,FALSE)</f>
        <v/>
      </c>
      <c r="AO4" s="110" t="str">
        <f>VLOOKUP(Tabela2[[#This Row],[SIEMA]],Siema2025,53,FALSE)</f>
        <v/>
      </c>
      <c r="AP4" s="110" t="str">
        <f>VLOOKUP(Tabela2[[#This Row],[SIEMA]],Siema2025,55,FALSE)</f>
        <v/>
      </c>
      <c r="AQ4" s="110" t="str">
        <f>VLOOKUP(Tabela2[[#This Row],[SIEMA]],Siema2025,57,FALSE)</f>
        <v/>
      </c>
      <c r="AR4" s="110" t="str">
        <f>VLOOKUP(Tabela2[[#This Row],[SIEMA]],Siema2025,59,FALSE)</f>
        <v/>
      </c>
      <c r="AS4" s="110" t="str">
        <f>VLOOKUP(Tabela2[[#This Row],[SIEMA]],Siema2025,61,FALSE)</f>
        <v/>
      </c>
      <c r="AT4" s="110" t="str">
        <f>VLOOKUP(Tabela2[[#This Row],[SIEMA]],Siema2025,63,FALSE)</f>
        <v/>
      </c>
      <c r="AU4" s="110" t="str">
        <f>VLOOKUP(Tabela2[[#This Row],[SIEMA]],Siema2025,65,FALSE)</f>
        <v>X</v>
      </c>
      <c r="AV4" s="110" t="str">
        <f>VLOOKUP(Tabela2[[#This Row],[SIEMA]],Siema2025,67,FALSE)</f>
        <v/>
      </c>
      <c r="AW4" s="110" t="str">
        <f>VLOOKUP(Tabela2[[#This Row],[SIEMA]],Siema2025,69,FALSE)</f>
        <v/>
      </c>
      <c r="AX4" s="110" t="str">
        <f>VLOOKUP(Tabela2[[#This Row],[SIEMA]],Siema2025,71,FALSE)</f>
        <v/>
      </c>
      <c r="AY4" s="110" t="str">
        <f>VLOOKUP(Tabela2[[#This Row],[SIEMA]],Siema2025,73,FALSE)</f>
        <v/>
      </c>
      <c r="AZ4" s="110" t="str">
        <f>VLOOKUP(Tabela2[[#This Row],[SIEMA]],Siema2025,75,FALSE)</f>
        <v/>
      </c>
      <c r="BA4" s="110" t="str">
        <f>VLOOKUP(Tabela2[[#This Row],[SIEMA]],Siema2025,77,FALSE)</f>
        <v/>
      </c>
      <c r="BB4" s="110" t="str">
        <f>VLOOKUP(Tabela2[[#This Row],[SIEMA]],Siema2025,79,FALSE)</f>
        <v/>
      </c>
      <c r="BC4" s="110" t="str">
        <f>IF(Tabela2[[#This Row],[Outro(s) ]] = "X", "PREENCHER","NA")</f>
        <v>NA</v>
      </c>
      <c r="BD4" s="110" t="str">
        <f>VLOOKUP(Tabela2[[#This Row],[SIEMA]],Siema2025,82,FALSE)</f>
        <v/>
      </c>
      <c r="BE4" s="110" t="str">
        <f>VLOOKUP(Tabela2[[#This Row],[SIEMA]],Siema2025,81,FALSE)</f>
        <v/>
      </c>
      <c r="BF4" s="112" t="s">
        <v>3066</v>
      </c>
      <c r="BG4" s="112" t="s">
        <v>7122</v>
      </c>
      <c r="BH4" s="113" t="str">
        <f>VLOOKUP(Tabela2[[#This Row],[SIEMA]],Siema2025,29,FALSE)</f>
        <v>02502844000166</v>
      </c>
      <c r="BI4" s="114" t="str">
        <f>VLOOKUP(Tabela2[[#This Row],[SIEMA]],Siema2025,107,FALSE)</f>
        <v>Não</v>
      </c>
      <c r="BJ4" s="109" t="s">
        <v>7097</v>
      </c>
      <c r="BK4" s="106" t="s">
        <v>2696</v>
      </c>
      <c r="BL4" s="143">
        <v>45968</v>
      </c>
      <c r="BM4" s="110">
        <f ca="1">IF(Tabela2[[#This Row],[Data de atendimento do Ibama (considerar o primeiro documento/ação)]]="",_xlfn.DAYS(TODAY(),J4),_xlfn.DAYS(Tabela2[[#This Row],[Data de atendimento do Ibama (considerar o primeiro documento/ação)]],J4))</f>
        <v>309</v>
      </c>
      <c r="BN4" s="110" t="str">
        <f>IF(Tabela2[[#This Row],[Atendido pelo Ibama ("Não" ou "Sim")]]="Não","Preencher", IF(Tabela2[[#This Row],[Atendido pelo Ibama ("Não" ou "Sim")]]="Sim","NA",""))</f>
        <v>NA</v>
      </c>
      <c r="BO4" s="116" t="s">
        <v>7123</v>
      </c>
      <c r="BP4" s="110" t="s">
        <v>7124</v>
      </c>
      <c r="BQ4" s="108" t="s">
        <v>123</v>
      </c>
      <c r="BR4" s="110" t="str">
        <f>IF(Tabela2[[#This Row],[Equipe do Ibama foi a campo? Houve sobrevoo do Poseidon?]] = "Sim", "PREENCHER","NA")</f>
        <v>NA</v>
      </c>
      <c r="BS4" s="110" t="str">
        <f>IF(Tabela2[[#This Row],[Se sim, foi emitida Ordem de Emergência? (informações vinculada à coluna CK)]] = "Sim", "PREENCHER","NA")</f>
        <v>NA</v>
      </c>
      <c r="BT4" s="110" t="s">
        <v>7125</v>
      </c>
      <c r="BU4" s="110" t="s">
        <v>2696</v>
      </c>
      <c r="BV4" s="110" t="s">
        <v>123</v>
      </c>
      <c r="BW4" s="110" t="s">
        <v>123</v>
      </c>
      <c r="BX4" s="108" t="s">
        <v>7119</v>
      </c>
      <c r="BY4" s="108"/>
      <c r="BZ4" s="106" t="str">
        <f>IF(Tabela2[[#This Row],[Data do documento de encerramento]]="NA","NA",IF(Tabela2[[#This Row],[Data do documento de encerramento]]="","Pendente de conclusão/ encerramento",_xlfn.DAYS(Tabela2[[#This Row],[Data do documento de encerramento]],J4)))</f>
        <v>Pendente de conclusão/ encerramento</v>
      </c>
      <c r="CA4" s="109" t="s">
        <v>7126</v>
      </c>
      <c r="CB4" s="109"/>
      <c r="CC4" s="117"/>
      <c r="CD4" s="109"/>
      <c r="CE4" s="109"/>
      <c r="CF4" s="109"/>
    </row>
    <row r="5" spans="1:84" ht="60.75" hidden="1">
      <c r="A5" s="172">
        <v>20252525226</v>
      </c>
      <c r="B5" s="174" t="s">
        <v>7127</v>
      </c>
      <c r="C5" s="110" t="str">
        <f>VLOOKUP(Tabela2[[#This Row],[SIEMA]],Siema2025,4,FALSE)</f>
        <v xml:space="preserve"> MG</v>
      </c>
      <c r="D5" s="108" t="str">
        <f>VLOOKUP(Tabela2[[#This Row],[SIEMA]],Siema2025,3,FALSE)</f>
        <v xml:space="preserve">Betim </v>
      </c>
      <c r="E5" s="108" t="str">
        <f>VLOOKUP(Tabela2[[#This Row],[SIEMA]],Siema2025,20,FALSE)</f>
        <v>Av. Nova York, 94 - Capelinha</v>
      </c>
      <c r="F5" s="108"/>
      <c r="G5" s="108" t="s">
        <v>7128</v>
      </c>
      <c r="H5" s="108" t="s">
        <v>7129</v>
      </c>
      <c r="I5" s="106" t="str">
        <f>VLOOKUP(Tabela2[[#This Row],[SIEMA]],Siema2025,19,FALSE)</f>
        <v/>
      </c>
      <c r="J5" s="107">
        <f>VLOOKUP(Tabela2[[#This Row],[SIEMA]],Siema2025,2,FALSE)</f>
        <v>45659</v>
      </c>
      <c r="K5" s="107" t="str">
        <f>VLOOKUP(Tabela2[[#This Row],[SIEMA]],Siema2025,16,FALSE)</f>
        <v>Quinta</v>
      </c>
      <c r="L5" s="108" t="str">
        <f>IF(Tabela2[[#This Row],[Data]]="","Sem Informação",VLOOKUP(MONTH(Tabela2[[#This Row],[Data]]),'[1]Validação de dados'!$I$1:$J$13,2,0))</f>
        <v>Janeiro</v>
      </c>
      <c r="M5" s="106">
        <f>YEAR(Tabela2[[#This Row],[Data]])</f>
        <v>2025</v>
      </c>
      <c r="N5" s="107" t="str">
        <f>VLOOKUP(Tabela2[[#This Row],[SIEMA]],Siema2025,17,FALSE)</f>
        <v>Noturno</v>
      </c>
      <c r="O5" s="107" t="str">
        <f>VLOOKUP(Tabela2[[#This Row],[SIEMA]],Siema2025,5,FALSE)</f>
        <v>Indústria</v>
      </c>
      <c r="P5" s="106"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6">
        <v>1005</v>
      </c>
      <c r="R5" s="106"/>
      <c r="S5" s="109" t="str">
        <f>IF(Q5="","", IF(Q5="NC","", IF(Q5="NE","", IF(Q5="NA","",IFERROR(VLOOKUP(Q5,Produtos!$A$1:$C$2319,2,FALSE),"Não Cadastrado")))))</f>
        <v>AMÔNIA, ANIDRA</v>
      </c>
      <c r="T5" s="106" t="str">
        <f>VLOOKUP(Tabela2[[#This Row],[SIEMA]],Siema2025,11,FALSE)</f>
        <v xml:space="preserve"> </v>
      </c>
      <c r="U5" s="106" t="str">
        <f>VLOOKUP(Tabela2[[#This Row],[SIEMA]],Siema2025,12,FALSE)</f>
        <v xml:space="preserve"> </v>
      </c>
      <c r="V5" s="106">
        <f>IF(Q5="","",IF(ISNUMBER(Q5)=FALSE,"Não se aplica",IFERROR(VLOOKUP(Q5,Produtos!$A$1:$C$2319,3,FALSE),"Não Cadastrado")))</f>
        <v>2.2999999999999998</v>
      </c>
      <c r="W5" s="106" t="str">
        <f>VLOOKUP(Tabela2[[#This Row],[SIEMA]],Siema2025,10,FALSE)</f>
        <v/>
      </c>
      <c r="X5" s="115" t="str">
        <f>IF(Tabela2[[#This Row],[Origem do acidente]] = "Plataforma", "PREENCHER","NA")</f>
        <v>NA</v>
      </c>
      <c r="Y5" s="111" t="str">
        <f>IF(W5="","", IF(W5="NC","", IF(W5="NE","", IF(W5="NA","",IFERROR(VLOOKUP(W5,Produtos!$A$1:$C$2319,2,FALSE),"Não Cadastrado")))))</f>
        <v/>
      </c>
      <c r="Z5" s="106" t="str">
        <f>VLOOKUP(Tabela2[[#This Row],[SIEMA]],Siema2025,11,FALSE)</f>
        <v xml:space="preserve"> </v>
      </c>
      <c r="AA5" s="106" t="str">
        <f>VLOOKUP(Tabela2[[#This Row],[SIEMA]],Siema2025,12,FALSE)</f>
        <v xml:space="preserve"> </v>
      </c>
      <c r="AB5" s="106" t="str">
        <f>IF(W5="","",IF(ISNUMBER(W5)=FALSE,"Não se aplica",IFERROR(VLOOKUP(W5,Produtos!$A$1:$C$2319,3,FALSE),"Não Cadastrado")))</f>
        <v/>
      </c>
      <c r="AC5" s="106"/>
      <c r="AD5" s="110" t="str">
        <f>IF(Tabela2[[#This Row],[Origem do acidente]] = "Plataforma", "PREENCHER","NA")</f>
        <v>NA</v>
      </c>
      <c r="AE5" s="109" t="str">
        <f>IF(AC5="","", IF(AC5="NC","", IF(AC5="NE","", IF(AC5="NA","",IFERROR(VLOOKUP(AC5,Produtos!$A$1:$C$2319,2,FALSE),"Não Cadastrado")))))</f>
        <v/>
      </c>
      <c r="AF5" s="106"/>
      <c r="AG5" s="106"/>
      <c r="AH5" s="106" t="str">
        <f>IF(AC5="","",IF(ISNUMBER(AC5)=FALSE,"Não se aplica",IFERROR(VLOOKUP(AC5,Produtos!$A$1:$C$2319,3,FALSE),"Não Cadastrado")))</f>
        <v/>
      </c>
      <c r="AI5" s="106"/>
      <c r="AJ5" s="106" t="str">
        <f>VLOOKUP(Tabela2[[#This Row],[SIEMA]],Siema2025,26,FALSE)</f>
        <v>Rompimento de selo mecânico de uma bomba</v>
      </c>
      <c r="AK5" s="109" t="s">
        <v>7110</v>
      </c>
      <c r="AL5" s="109"/>
      <c r="AM5" s="109"/>
      <c r="AN5" s="110" t="str">
        <f>VLOOKUP(Tabela2[[#This Row],[SIEMA]],Siema2025,51,FALSE)</f>
        <v/>
      </c>
      <c r="AO5" s="110" t="str">
        <f>VLOOKUP(Tabela2[[#This Row],[SIEMA]],Siema2025,53,FALSE)</f>
        <v/>
      </c>
      <c r="AP5" s="110" t="str">
        <f>VLOOKUP(Tabela2[[#This Row],[SIEMA]],Siema2025,55,FALSE)</f>
        <v/>
      </c>
      <c r="AQ5" s="110" t="str">
        <f>VLOOKUP(Tabela2[[#This Row],[SIEMA]],Siema2025,57,FALSE)</f>
        <v/>
      </c>
      <c r="AR5" s="110" t="str">
        <f>VLOOKUP(Tabela2[[#This Row],[SIEMA]],Siema2025,59,FALSE)</f>
        <v/>
      </c>
      <c r="AS5" s="110" t="str">
        <f>VLOOKUP(Tabela2[[#This Row],[SIEMA]],Siema2025,61,FALSE)</f>
        <v/>
      </c>
      <c r="AT5" s="110" t="str">
        <f>VLOOKUP(Tabela2[[#This Row],[SIEMA]],Siema2025,63,FALSE)</f>
        <v/>
      </c>
      <c r="AU5" s="110" t="str">
        <f>VLOOKUP(Tabela2[[#This Row],[SIEMA]],Siema2025,65,FALSE)</f>
        <v/>
      </c>
      <c r="AV5" s="110" t="str">
        <f>VLOOKUP(Tabela2[[#This Row],[SIEMA]],Siema2025,67,FALSE)</f>
        <v/>
      </c>
      <c r="AW5" s="110"/>
      <c r="AX5" s="110" t="str">
        <f>VLOOKUP(Tabela2[[#This Row],[SIEMA]],Siema2025,71,FALSE)</f>
        <v/>
      </c>
      <c r="AY5" s="110" t="str">
        <f>VLOOKUP(Tabela2[[#This Row],[SIEMA]],Siema2025,73,FALSE)</f>
        <v/>
      </c>
      <c r="AZ5" s="110" t="str">
        <f>VLOOKUP(Tabela2[[#This Row],[SIEMA]],Siema2025,75,FALSE)</f>
        <v/>
      </c>
      <c r="BA5" s="110" t="str">
        <f>VLOOKUP(Tabela2[[#This Row],[SIEMA]],Siema2025,77,FALSE)</f>
        <v/>
      </c>
      <c r="BB5" s="110" t="s">
        <v>7130</v>
      </c>
      <c r="BC5" s="110" t="str">
        <f>IF(Tabela2[[#This Row],[Outro(s) ]] = "X", "PREENCHER","NA")</f>
        <v>PREENCHER</v>
      </c>
      <c r="BD5" s="110" t="s">
        <v>7131</v>
      </c>
      <c r="BE5" s="110" t="str">
        <f>VLOOKUP(Tabela2[[#This Row],[SIEMA]],Siema2025,81,FALSE)</f>
        <v/>
      </c>
      <c r="BF5" s="112" t="str">
        <f>VLOOKUP(Tabela2[[#This Row],[SIEMA]],Siema2025,28,FALSE)</f>
        <v>GRANJA BRASILIA AGROINDUSTRIAL AVICOLA LTDA</v>
      </c>
      <c r="BG5" s="112"/>
      <c r="BH5" s="113" t="str">
        <f>VLOOKUP(Tabela2[[#This Row],[SIEMA]],Siema2025,29,FALSE)</f>
        <v>07150233001000</v>
      </c>
      <c r="BI5" s="114" t="str">
        <f>VLOOKUP(Tabela2[[#This Row],[SIEMA]],Siema2025,107,FALSE)</f>
        <v>Não</v>
      </c>
      <c r="BJ5" s="109" t="s">
        <v>7111</v>
      </c>
      <c r="BK5" s="106" t="s">
        <v>2696</v>
      </c>
      <c r="BL5" s="143">
        <v>45685</v>
      </c>
      <c r="BM5" s="110">
        <f ca="1">IF(Tabela2[[#This Row],[Data de atendimento do Ibama (considerar o primeiro documento/ação)]]="",_xlfn.DAYS(TODAY(),J5),_xlfn.DAYS(Tabela2[[#This Row],[Data de atendimento do Ibama (considerar o primeiro documento/ação)]],J5))</f>
        <v>26</v>
      </c>
      <c r="BN5" s="110" t="str">
        <f>IF(Tabela2[[#This Row],[Atendido pelo Ibama ("Não" ou "Sim")]]="Não","Preencher", IF(Tabela2[[#This Row],[Atendido pelo Ibama ("Não" ou "Sim")]]="Sim","NA",""))</f>
        <v>NA</v>
      </c>
      <c r="BO5" s="116" t="s">
        <v>7098</v>
      </c>
      <c r="BP5" s="110" t="str">
        <f>IF(Tabela2[[#This Row],[Forma de atendimento (primeiro documento/ação)]]= "Outros (especificar)", "PREENCHER","NA")</f>
        <v>NA</v>
      </c>
      <c r="BQ5" s="108" t="s">
        <v>123</v>
      </c>
      <c r="BR5" s="110" t="str">
        <f>IF(Tabela2[[#This Row],[Equipe do Ibama foi a campo? Houve sobrevoo do Poseidon?]] = "Sim", "PREENCHER","NA")</f>
        <v>NA</v>
      </c>
      <c r="BS5" s="110" t="str">
        <f>IF(Tabela2[[#This Row],[Se sim, foi emitida Ordem de Emergência? (informações vinculada à coluna CK)]] = "Sim", "PREENCHER","NA")</f>
        <v>NA</v>
      </c>
      <c r="BT5" s="110" t="s">
        <v>7125</v>
      </c>
      <c r="BU5" s="110" t="s">
        <v>2696</v>
      </c>
      <c r="BV5" s="110" t="s">
        <v>123</v>
      </c>
      <c r="BW5" s="110" t="s">
        <v>2696</v>
      </c>
      <c r="BX5" s="108" t="s">
        <v>7113</v>
      </c>
      <c r="BY5" s="143">
        <v>45693</v>
      </c>
      <c r="BZ5" s="106">
        <f>IF(Tabela2[[#This Row],[Data do documento de encerramento]]="NA","NA",IF(Tabela2[[#This Row],[Data do documento de encerramento]]="","Pendente de conclusão/ encerramento",_xlfn.DAYS(Tabela2[[#This Row],[Data do documento de encerramento]],J5)))</f>
        <v>34</v>
      </c>
      <c r="CA5" s="109"/>
      <c r="CB5" s="109"/>
      <c r="CC5" s="117"/>
      <c r="CD5" s="109"/>
      <c r="CE5" s="109"/>
      <c r="CF5" s="109"/>
    </row>
    <row r="6" spans="1:84" ht="30.75">
      <c r="A6" s="172">
        <v>2025143658</v>
      </c>
      <c r="B6" s="173" t="s">
        <v>7132</v>
      </c>
      <c r="C6" s="110" t="s">
        <v>7133</v>
      </c>
      <c r="D6" s="108" t="s">
        <v>637</v>
      </c>
      <c r="E6" s="29" t="s">
        <v>7134</v>
      </c>
      <c r="F6" s="287"/>
      <c r="G6" s="298" t="s">
        <v>7135</v>
      </c>
      <c r="H6" s="298" t="s">
        <v>7136</v>
      </c>
      <c r="I6" s="106" t="str">
        <f>VLOOKUP(Tabela2[[#This Row],[SIEMA]],Siema2025,19,FALSE)</f>
        <v>Campos</v>
      </c>
      <c r="J6" s="107">
        <f>VLOOKUP(Tabela2[[#This Row],[SIEMA]],Siema2025,2,FALSE)</f>
        <v>45660</v>
      </c>
      <c r="K6" s="107" t="str">
        <f>VLOOKUP(Tabela2[[#This Row],[SIEMA]],Siema2025,16,FALSE)</f>
        <v>Sexta</v>
      </c>
      <c r="L6" s="108" t="str">
        <f>IF(Tabela2[[#This Row],[Data]]="","Sem Informação",VLOOKUP(MONTH(Tabela2[[#This Row],[Data]]),'[1]Validação de dados'!$I$1:$J$13,2,0))</f>
        <v>Janeiro</v>
      </c>
      <c r="M6" s="108">
        <f>YEAR(Tabela2[[#This Row],[Data]])</f>
        <v>2025</v>
      </c>
      <c r="N6" s="107" t="str">
        <f>VLOOKUP(Tabela2[[#This Row],[SIEMA]],Siema2025,17,FALSE)</f>
        <v>Matutino</v>
      </c>
      <c r="O6" s="107" t="s">
        <v>111</v>
      </c>
      <c r="P6" s="106"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6" s="106" t="s">
        <v>637</v>
      </c>
      <c r="R6" s="106" t="s">
        <v>7137</v>
      </c>
      <c r="S6" s="106" t="s">
        <v>7138</v>
      </c>
      <c r="T6" s="106" t="str">
        <f>VLOOKUP(Tabela2[[#This Row],[SIEMA]],Siema2025,11,FALSE)</f>
        <v>0.001</v>
      </c>
      <c r="U6" s="106" t="str">
        <f>VLOOKUP(Tabela2[[#This Row],[SIEMA]],Siema2025,12,FALSE)</f>
        <v>M3</v>
      </c>
      <c r="V6" s="106" t="s">
        <v>637</v>
      </c>
      <c r="W6" s="106"/>
      <c r="X6" s="110"/>
      <c r="Y6" s="111"/>
      <c r="Z6" s="106"/>
      <c r="AA6" s="106" t="str">
        <f>VLOOKUP(Tabela2[[#This Row],[SIEMA]],Siema2025,12,FALSE)</f>
        <v>M3</v>
      </c>
      <c r="AB6" s="106" t="str">
        <f>IF(W6="","",IF(ISNUMBER(W6)=FALSE,"Não se aplica",IFERROR(VLOOKUP(W6,Produtos!$A$1:$C$2319,3,FALSE),"Não Cadastrado")))</f>
        <v/>
      </c>
      <c r="AC6" s="288"/>
      <c r="AD6" s="289" t="str">
        <f>IF(Tabela2[[#This Row],[Origem do acidente]] = "Plataforma", "PREENCHER","NA")</f>
        <v>PREENCHER</v>
      </c>
      <c r="AE6" s="109" t="str">
        <f>IF(AC6="","", IF(AC6="NC","", IF(AC6="NE","", IF(AC6="NA","",IFERROR(VLOOKUP(AC6,Produtos!$A$1:$C$2319,2,FALSE),"Não Cadastrado")))))</f>
        <v/>
      </c>
      <c r="AF6" s="288"/>
      <c r="AG6" s="106"/>
      <c r="AH6" s="106" t="str">
        <f>IF(AC6="","",IF(ISNUMBER(AC6)=FALSE,"Não se aplica",IFERROR(VLOOKUP(AC6,Produtos!$A$1:$C$2319,3,FALSE),"Não Cadastrado")))</f>
        <v/>
      </c>
      <c r="AI6" s="288"/>
      <c r="AJ6" s="106" t="str">
        <f>VLOOKUP(Tabela2[[#This Row],[SIEMA]],Siema2025,26,FALSE)</f>
        <v>Falha de estanqueidade das vedações do atuador hidráulico da XO da ANM.</v>
      </c>
      <c r="AK6" s="109"/>
      <c r="AL6" s="109"/>
      <c r="AM6" s="109"/>
      <c r="AN6" s="110" t="str">
        <f>VLOOKUP(Tabela2[[#This Row],[SIEMA]],Siema2025,51,FALSE)</f>
        <v/>
      </c>
      <c r="AO6" s="110" t="str">
        <f>VLOOKUP(Tabela2[[#This Row],[SIEMA]],Siema2025,53,FALSE)</f>
        <v/>
      </c>
      <c r="AP6" s="110" t="str">
        <f>VLOOKUP(Tabela2[[#This Row],[SIEMA]],Siema2025,55,FALSE)</f>
        <v/>
      </c>
      <c r="AQ6" s="110" t="str">
        <f>VLOOKUP(Tabela2[[#This Row],[SIEMA]],Siema2025,57,FALSE)</f>
        <v/>
      </c>
      <c r="AR6" s="110" t="str">
        <f>VLOOKUP(Tabela2[[#This Row],[SIEMA]],Siema2025,59,FALSE)</f>
        <v/>
      </c>
      <c r="AS6" s="110" t="str">
        <f>VLOOKUP(Tabela2[[#This Row],[SIEMA]],Siema2025,61,FALSE)</f>
        <v>X</v>
      </c>
      <c r="AT6" s="110" t="str">
        <f>VLOOKUP(Tabela2[[#This Row],[SIEMA]],Siema2025,63,FALSE)</f>
        <v/>
      </c>
      <c r="AU6" s="110" t="str">
        <f>VLOOKUP(Tabela2[[#This Row],[SIEMA]],Siema2025,65,FALSE)</f>
        <v/>
      </c>
      <c r="AV6" s="110" t="str">
        <f>VLOOKUP(Tabela2[[#This Row],[SIEMA]],Siema2025,67,FALSE)</f>
        <v/>
      </c>
      <c r="AW6" s="110" t="str">
        <f>VLOOKUP(Tabela2[[#This Row],[SIEMA]],Siema2025,69,FALSE)</f>
        <v/>
      </c>
      <c r="AX6" s="110" t="str">
        <f>VLOOKUP(Tabela2[[#This Row],[SIEMA]],Siema2025,71,FALSE)</f>
        <v/>
      </c>
      <c r="AY6" s="110" t="str">
        <f>VLOOKUP(Tabela2[[#This Row],[SIEMA]],Siema2025,73,FALSE)</f>
        <v/>
      </c>
      <c r="AZ6" s="110" t="str">
        <f>VLOOKUP(Tabela2[[#This Row],[SIEMA]],Siema2025,75,FALSE)</f>
        <v/>
      </c>
      <c r="BA6" s="110" t="str">
        <f>VLOOKUP(Tabela2[[#This Row],[SIEMA]],Siema2025,77,FALSE)</f>
        <v/>
      </c>
      <c r="BB6" s="110" t="str">
        <f>VLOOKUP(Tabela2[[#This Row],[SIEMA]],Siema2025,79,FALSE)</f>
        <v/>
      </c>
      <c r="BC6" s="110" t="str">
        <f>IF(Tabela2[[#This Row],[Outro(s) ]] = "X", "PREENCHER","NA")</f>
        <v>NA</v>
      </c>
      <c r="BD6" s="110" t="str">
        <f>VLOOKUP(Tabela2[[#This Row],[SIEMA]],Siema2025,82,FALSE)</f>
        <v/>
      </c>
      <c r="BE6" s="110" t="str">
        <f>VLOOKUP(Tabela2[[#This Row],[SIEMA]],Siema2025,81,FALSE)</f>
        <v/>
      </c>
      <c r="BF6" s="112" t="str">
        <f>VLOOKUP(Tabela2[[#This Row],[SIEMA]],Siema2025,28,FALSE)</f>
        <v>Petrobras</v>
      </c>
      <c r="BG6" s="290"/>
      <c r="BH6" s="113" t="str">
        <f>VLOOKUP(Tabela2[[#This Row],[SIEMA]],Siema2025,29,FALSE)</f>
        <v>33000167100750</v>
      </c>
      <c r="BI6" s="114" t="str">
        <f>VLOOKUP(Tabela2[[#This Row],[SIEMA]],Siema2025,107,FALSE)</f>
        <v>Não</v>
      </c>
      <c r="BJ6" s="109" t="s">
        <v>7097</v>
      </c>
      <c r="BK6" s="106" t="s">
        <v>2696</v>
      </c>
      <c r="BL6" s="291">
        <v>45741</v>
      </c>
      <c r="BM6" s="110">
        <f ca="1">IF(Tabela2[[#This Row],[Data de atendimento do Ibama (considerar o primeiro documento/ação)]]="",_xlfn.DAYS(TODAY(),J6),_xlfn.DAYS(Tabela2[[#This Row],[Data de atendimento do Ibama (considerar o primeiro documento/ação)]],J6))</f>
        <v>81</v>
      </c>
      <c r="BN6" s="110" t="str">
        <f>IF(Tabela2[[#This Row],[Atendido pelo Ibama ("Não" ou "Sim")]]="Não","Preencher", IF(Tabela2[[#This Row],[Atendido pelo Ibama ("Não" ou "Sim")]]="Sim","NA",""))</f>
        <v>NA</v>
      </c>
      <c r="BO6" s="116" t="s">
        <v>7139</v>
      </c>
      <c r="BP6" s="110" t="str">
        <f>IF(Tabela2[[#This Row],[Forma de atendimento (primeiro documento/ação)]]= "Outros (especificar)", "PREENCHER","NA")</f>
        <v>NA</v>
      </c>
      <c r="BQ6" s="108" t="s">
        <v>123</v>
      </c>
      <c r="BR6" s="110" t="str">
        <f>IF(Tabela2[[#This Row],[Equipe do Ibama foi a campo? Houve sobrevoo do Poseidon?]] = "Sim", "PREENCHER","NA")</f>
        <v>NA</v>
      </c>
      <c r="BS6" s="110" t="str">
        <f>IF(Tabela2[[#This Row],[Se sim, foi emitida Ordem de Emergência? (informações vinculada à coluna CK)]] = "Sim", "PREENCHER","NA")</f>
        <v>NA</v>
      </c>
      <c r="BT6" s="110" t="s">
        <v>7099</v>
      </c>
      <c r="BU6" s="110" t="s">
        <v>2696</v>
      </c>
      <c r="BV6" s="110" t="s">
        <v>123</v>
      </c>
      <c r="BW6" s="110" t="s">
        <v>2696</v>
      </c>
      <c r="BX6" s="108" t="s">
        <v>7100</v>
      </c>
      <c r="BY6" s="291">
        <v>46017</v>
      </c>
      <c r="BZ6" s="106">
        <f>IF(Tabela2[[#This Row],[Data do documento de encerramento]]="NA","NA",IF(Tabela2[[#This Row],[Data do documento de encerramento]]="","Pendente de conclusão/ encerramento",_xlfn.DAYS(Tabela2[[#This Row],[Data do documento de encerramento]],J6)))</f>
        <v>357</v>
      </c>
      <c r="CA6" s="109"/>
      <c r="CB6" s="109"/>
      <c r="CC6" s="292" t="s">
        <v>7140</v>
      </c>
      <c r="CD6" s="109" t="s">
        <v>123</v>
      </c>
      <c r="CE6" s="109" t="s">
        <v>123</v>
      </c>
      <c r="CF6" s="109" t="s">
        <v>7141</v>
      </c>
    </row>
    <row r="7" spans="1:84" ht="30.75">
      <c r="A7" s="172">
        <v>2025143653</v>
      </c>
      <c r="B7" s="173" t="s">
        <v>7142</v>
      </c>
      <c r="C7" s="110" t="s">
        <v>7133</v>
      </c>
      <c r="D7" s="108" t="s">
        <v>637</v>
      </c>
      <c r="E7" s="29" t="s">
        <v>6738</v>
      </c>
      <c r="F7" s="108"/>
      <c r="G7" s="108" t="s">
        <v>7143</v>
      </c>
      <c r="H7" s="108" t="s">
        <v>7144</v>
      </c>
      <c r="I7" s="106" t="str">
        <f>VLOOKUP(Tabela2[[#This Row],[SIEMA]],Siema2025,19,FALSE)</f>
        <v>Campos</v>
      </c>
      <c r="J7" s="107">
        <f>VLOOKUP(Tabela2[[#This Row],[SIEMA]],Siema2025,2,FALSE)</f>
        <v>45660</v>
      </c>
      <c r="K7" s="107" t="str">
        <f>VLOOKUP(Tabela2[[#This Row],[SIEMA]],Siema2025,16,FALSE)</f>
        <v>Sexta</v>
      </c>
      <c r="L7" s="108" t="str">
        <f>IF(Tabela2[[#This Row],[Data]]="","Sem Informação",VLOOKUP(MONTH(Tabela2[[#This Row],[Data]]),'[1]Validação de dados'!$I$1:$J$13,2,0))</f>
        <v>Janeiro</v>
      </c>
      <c r="M7" s="106">
        <f>YEAR(Tabela2[[#This Row],[Data]])</f>
        <v>2025</v>
      </c>
      <c r="N7" s="107" t="str">
        <f>VLOOKUP(Tabela2[[#This Row],[SIEMA]],Siema2025,17,FALSE)</f>
        <v>Matutino</v>
      </c>
      <c r="O7" s="107" t="s">
        <v>111</v>
      </c>
      <c r="P7" s="106"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7" s="106" t="s">
        <v>637</v>
      </c>
      <c r="R7" s="106" t="s">
        <v>954</v>
      </c>
      <c r="S7" s="106" t="s">
        <v>954</v>
      </c>
      <c r="T7" s="106" t="str">
        <f>VLOOKUP(Tabela2[[#This Row],[SIEMA]],Siema2025,11,FALSE)</f>
        <v>0.000132</v>
      </c>
      <c r="U7" s="106" t="str">
        <f>VLOOKUP(Tabela2[[#This Row],[SIEMA]],Siema2025,12,FALSE)</f>
        <v>M3</v>
      </c>
      <c r="V7" s="106" t="s">
        <v>637</v>
      </c>
      <c r="W7" s="106"/>
      <c r="X7" s="106"/>
      <c r="Y7" s="111"/>
      <c r="Z7" s="106"/>
      <c r="AA7" s="106" t="str">
        <f>VLOOKUP(Tabela2[[#This Row],[SIEMA]],Siema2025,12,FALSE)</f>
        <v>M3</v>
      </c>
      <c r="AB7" s="106" t="str">
        <f>IF(W7="","",IF(ISNUMBER(W7)=FALSE,"Não se aplica",IFERROR(VLOOKUP(W7,Produtos!$A$1:$C$2319,3,FALSE),"Não Cadastrado")))</f>
        <v/>
      </c>
      <c r="AC7" s="106"/>
      <c r="AD7" s="110" t="str">
        <f>IF(Tabela2[[#This Row],[Origem do acidente]] = "Plataforma", "PREENCHER","NA")</f>
        <v>PREENCHER</v>
      </c>
      <c r="AE7" s="109" t="str">
        <f>IF(AC7="","", IF(AC7="NC","", IF(AC7="NE","", IF(AC7="NA","",IFERROR(VLOOKUP(AC7,Produtos!$A$1:$C$2319,2,FALSE),"Não Cadastrado")))))</f>
        <v/>
      </c>
      <c r="AF7" s="106"/>
      <c r="AG7" s="106"/>
      <c r="AH7" s="106" t="str">
        <f>IF(AC7="","",IF(ISNUMBER(AC7)=FALSE,"Não se aplica",IFERROR(VLOOKUP(AC7,Produtos!$A$1:$C$2319,3,FALSE),"Não Cadastrado")))</f>
        <v/>
      </c>
      <c r="AI7" s="106"/>
      <c r="AJ7" s="106" t="str">
        <f>VLOOKUP(Tabela2[[#This Row],[SIEMA]],Siema2025,26,FALSE)</f>
        <v>Perda de contenção da mangueira do sistema de alimentação de MEG.</v>
      </c>
      <c r="AK7" s="109"/>
      <c r="AL7" s="109"/>
      <c r="AM7" s="109"/>
      <c r="AN7" s="110" t="str">
        <f>VLOOKUP(Tabela2[[#This Row],[SIEMA]],Siema2025,51,FALSE)</f>
        <v/>
      </c>
      <c r="AO7" s="110" t="str">
        <f>VLOOKUP(Tabela2[[#This Row],[SIEMA]],Siema2025,53,FALSE)</f>
        <v/>
      </c>
      <c r="AP7" s="110" t="str">
        <f>VLOOKUP(Tabela2[[#This Row],[SIEMA]],Siema2025,55,FALSE)</f>
        <v/>
      </c>
      <c r="AQ7" s="110" t="str">
        <f>VLOOKUP(Tabela2[[#This Row],[SIEMA]],Siema2025,57,FALSE)</f>
        <v/>
      </c>
      <c r="AR7" s="110" t="str">
        <f>VLOOKUP(Tabela2[[#This Row],[SIEMA]],Siema2025,59,FALSE)</f>
        <v/>
      </c>
      <c r="AS7" s="110" t="str">
        <f>VLOOKUP(Tabela2[[#This Row],[SIEMA]],Siema2025,61,FALSE)</f>
        <v>X</v>
      </c>
      <c r="AT7" s="110" t="str">
        <f>VLOOKUP(Tabela2[[#This Row],[SIEMA]],Siema2025,63,FALSE)</f>
        <v/>
      </c>
      <c r="AU7" s="110" t="str">
        <f>VLOOKUP(Tabela2[[#This Row],[SIEMA]],Siema2025,65,FALSE)</f>
        <v/>
      </c>
      <c r="AV7" s="110" t="str">
        <f>VLOOKUP(Tabela2[[#This Row],[SIEMA]],Siema2025,67,FALSE)</f>
        <v/>
      </c>
      <c r="AW7" s="110" t="str">
        <f>VLOOKUP(Tabela2[[#This Row],[SIEMA]],Siema2025,69,FALSE)</f>
        <v/>
      </c>
      <c r="AX7" s="110" t="str">
        <f>VLOOKUP(Tabela2[[#This Row],[SIEMA]],Siema2025,71,FALSE)</f>
        <v/>
      </c>
      <c r="AY7" s="110" t="str">
        <f>VLOOKUP(Tabela2[[#This Row],[SIEMA]],Siema2025,73,FALSE)</f>
        <v/>
      </c>
      <c r="AZ7" s="110" t="str">
        <f>VLOOKUP(Tabela2[[#This Row],[SIEMA]],Siema2025,75,FALSE)</f>
        <v/>
      </c>
      <c r="BA7" s="110" t="str">
        <f>VLOOKUP(Tabela2[[#This Row],[SIEMA]],Siema2025,77,FALSE)</f>
        <v/>
      </c>
      <c r="BB7" s="110" t="str">
        <f>VLOOKUP(Tabela2[[#This Row],[SIEMA]],Siema2025,79,FALSE)</f>
        <v/>
      </c>
      <c r="BC7" s="110" t="str">
        <f>IF(Tabela2[[#This Row],[Outro(s) ]] = "X", "PREENCHER","NA")</f>
        <v>NA</v>
      </c>
      <c r="BD7" s="110" t="str">
        <f>VLOOKUP(Tabela2[[#This Row],[SIEMA]],Siema2025,82,FALSE)</f>
        <v/>
      </c>
      <c r="BE7" s="110" t="str">
        <f>VLOOKUP(Tabela2[[#This Row],[SIEMA]],Siema2025,81,FALSE)</f>
        <v/>
      </c>
      <c r="BF7" s="112" t="str">
        <f>VLOOKUP(Tabela2[[#This Row],[SIEMA]],Siema2025,28,FALSE)</f>
        <v>Petrobras</v>
      </c>
      <c r="BG7" s="112"/>
      <c r="BH7" s="113" t="str">
        <f>VLOOKUP(Tabela2[[#This Row],[SIEMA]],Siema2025,29,FALSE)</f>
        <v>33000167100750</v>
      </c>
      <c r="BI7" s="114" t="str">
        <f>VLOOKUP(Tabela2[[#This Row],[SIEMA]],Siema2025,107,FALSE)</f>
        <v>Não</v>
      </c>
      <c r="BJ7" s="109" t="s">
        <v>7097</v>
      </c>
      <c r="BK7" s="106" t="s">
        <v>2696</v>
      </c>
      <c r="BL7" s="143">
        <v>45741</v>
      </c>
      <c r="BM7" s="110">
        <f ca="1">IF(Tabela2[[#This Row],[Data de atendimento do Ibama (considerar o primeiro documento/ação)]]="",_xlfn.DAYS(TODAY(),J7),_xlfn.DAYS(Tabela2[[#This Row],[Data de atendimento do Ibama (considerar o primeiro documento/ação)]],J7))</f>
        <v>81</v>
      </c>
      <c r="BN7" s="110" t="str">
        <f>IF(Tabela2[[#This Row],[Atendido pelo Ibama ("Não" ou "Sim")]]="Não","Preencher", IF(Tabela2[[#This Row],[Atendido pelo Ibama ("Não" ou "Sim")]]="Sim","NA",""))</f>
        <v>NA</v>
      </c>
      <c r="BO7" s="116" t="s">
        <v>7139</v>
      </c>
      <c r="BP7" s="110" t="str">
        <f>IF(Tabela2[[#This Row],[Forma de atendimento (primeiro documento/ação)]]= "Outros (especificar)", "PREENCHER","NA")</f>
        <v>NA</v>
      </c>
      <c r="BQ7" s="108" t="s">
        <v>123</v>
      </c>
      <c r="BR7" s="110" t="str">
        <f>IF(Tabela2[[#This Row],[Equipe do Ibama foi a campo? Houve sobrevoo do Poseidon?]] = "Sim", "PREENCHER","NA")</f>
        <v>NA</v>
      </c>
      <c r="BS7" s="110" t="str">
        <f>IF(Tabela2[[#This Row],[Se sim, foi emitida Ordem de Emergência? (informações vinculada à coluna CK)]] = "Sim", "PREENCHER","NA")</f>
        <v>NA</v>
      </c>
      <c r="BT7" s="110" t="s">
        <v>7099</v>
      </c>
      <c r="BU7" s="110" t="s">
        <v>2696</v>
      </c>
      <c r="BV7" s="110" t="s">
        <v>123</v>
      </c>
      <c r="BW7" s="110" t="s">
        <v>2696</v>
      </c>
      <c r="BX7" s="108" t="s">
        <v>7113</v>
      </c>
      <c r="BY7" s="143">
        <v>46028</v>
      </c>
      <c r="BZ7" s="106">
        <f>IF(Tabela2[[#This Row],[Data do documento de encerramento]]="NA","NA",IF(Tabela2[[#This Row],[Data do documento de encerramento]]="","Pendente de conclusão/ encerramento",_xlfn.DAYS(Tabela2[[#This Row],[Data do documento de encerramento]],J7)))</f>
        <v>368</v>
      </c>
      <c r="CA7" s="109" t="s">
        <v>7145</v>
      </c>
      <c r="CB7" s="109"/>
      <c r="CC7" s="117" t="s">
        <v>7146</v>
      </c>
      <c r="CD7" s="109" t="s">
        <v>123</v>
      </c>
      <c r="CE7" s="109" t="s">
        <v>123</v>
      </c>
      <c r="CF7" s="109" t="s">
        <v>7147</v>
      </c>
    </row>
    <row r="8" spans="1:84" ht="30.75" hidden="1">
      <c r="A8" s="231">
        <v>20251336027</v>
      </c>
      <c r="B8" s="174" t="s">
        <v>7114</v>
      </c>
      <c r="C8" s="110" t="str">
        <f>VLOOKUP(Tabela2[[#This Row],[SIEMA]],Siema2025,4,FALSE)</f>
        <v xml:space="preserve"> SP</v>
      </c>
      <c r="D8" s="108" t="str">
        <f>VLOOKUP(Tabela2[[#This Row],[SIEMA]],Siema2025,3,FALSE)</f>
        <v xml:space="preserve">Praia Grande </v>
      </c>
      <c r="E8" s="108" t="s">
        <v>7148</v>
      </c>
      <c r="F8" s="108"/>
      <c r="G8" s="108" t="s">
        <v>7149</v>
      </c>
      <c r="H8" s="108" t="s">
        <v>7150</v>
      </c>
      <c r="I8" s="106" t="s">
        <v>7118</v>
      </c>
      <c r="J8" s="107">
        <f>VLOOKUP(Tabela2[[#This Row],[SIEMA]],Siema2025,2,FALSE)</f>
        <v>45660</v>
      </c>
      <c r="K8" s="107" t="str">
        <f>VLOOKUP(Tabela2[[#This Row],[SIEMA]],Siema2025,16,FALSE)</f>
        <v>Sexta</v>
      </c>
      <c r="L8" s="108" t="str">
        <f>IF(Tabela2[[#This Row],[Data]]="","Sem Informação",VLOOKUP(MONTH(Tabela2[[#This Row],[Data]]),'[1]Validação de dados'!$I$1:$J$13,2,0))</f>
        <v>Janeiro</v>
      </c>
      <c r="M8" s="106">
        <f>YEAR(Tabela2[[#This Row],[Data]])</f>
        <v>2025</v>
      </c>
      <c r="N8" s="107" t="str">
        <f>VLOOKUP(Tabela2[[#This Row],[SIEMA]],Siema2025,17,FALSE)</f>
        <v>Matutino</v>
      </c>
      <c r="O8" s="107" t="str">
        <f>VLOOKUP(Tabela2[[#This Row],[SIEMA]],Siema2025,5,FALSE)</f>
        <v>Ferrovia</v>
      </c>
      <c r="P8" s="106" t="str">
        <f>VLOOKUP(Tabela2[[#This Row],[SIEMA]],Siema2025,21,FALSE)</f>
        <v>Vandalismo na ferrovia com abertura de bicas em vagão graneleiro carregado fertilizante granular.</v>
      </c>
      <c r="Q8" s="106" t="s">
        <v>7119</v>
      </c>
      <c r="R8" s="106" t="s">
        <v>594</v>
      </c>
      <c r="S8" s="109" t="s">
        <v>7151</v>
      </c>
      <c r="T8" s="106" t="str">
        <f>VLOOKUP(Tabela2[[#This Row],[SIEMA]],Siema2025,11,FALSE)</f>
        <v>10</v>
      </c>
      <c r="U8" s="106" t="s">
        <v>7120</v>
      </c>
      <c r="V8" s="106" t="s">
        <v>7119</v>
      </c>
      <c r="W8" s="106"/>
      <c r="X8" s="115"/>
      <c r="Y8" s="111" t="str">
        <f>IF(W8="","", IF(W8="NC","", IF(W8="NE","", IF(W8="NA","",IFERROR(VLOOKUP(W8,Produtos!$A$1:$C$2319,2,FALSE),"Não Cadastrado")))))</f>
        <v/>
      </c>
      <c r="Z8" s="106"/>
      <c r="AA8" s="106"/>
      <c r="AB8" s="106" t="str">
        <f>IF(W8="","",IF(ISNUMBER(W8)=FALSE,"Não se aplica",IFERROR(VLOOKUP(W8,Produtos!$A$1:$C$2319,3,FALSE),"Não Cadastrado")))</f>
        <v/>
      </c>
      <c r="AC8" s="106"/>
      <c r="AD8" s="110"/>
      <c r="AE8" s="109" t="str">
        <f>IF(AC8="","", IF(AC8="NC","", IF(AC8="NE","", IF(AC8="NA","",IFERROR(VLOOKUP(AC8,Produtos!$A$1:$C$2319,2,FALSE),"Não Cadastrado")))))</f>
        <v/>
      </c>
      <c r="AF8" s="106"/>
      <c r="AG8" s="106"/>
      <c r="AH8" s="106" t="str">
        <f>IF(AC8="","",IF(ISNUMBER(AC8)=FALSE,"Não se aplica",IFERROR(VLOOKUP(AC8,Produtos!$A$1:$C$2319,3,FALSE),"Não Cadastrado")))</f>
        <v/>
      </c>
      <c r="AI8" s="106"/>
      <c r="AJ8" s="106" t="str">
        <f>VLOOKUP(Tabela2[[#This Row],[SIEMA]],Siema2025,26,FALSE)</f>
        <v>Ato criminoso caracterizado pela abertura de bicas em vagão graneleiro ferroviário carregado com fertilizante granular.</v>
      </c>
      <c r="AK8" s="109" t="s">
        <v>7121</v>
      </c>
      <c r="AL8" s="109"/>
      <c r="AM8" s="109"/>
      <c r="AN8" s="110" t="str">
        <f>VLOOKUP(Tabela2[[#This Row],[SIEMA]],Siema2025,51,FALSE)</f>
        <v/>
      </c>
      <c r="AO8" s="110" t="str">
        <f>VLOOKUP(Tabela2[[#This Row],[SIEMA]],Siema2025,53,FALSE)</f>
        <v/>
      </c>
      <c r="AP8" s="110" t="str">
        <f>VLOOKUP(Tabela2[[#This Row],[SIEMA]],Siema2025,55,FALSE)</f>
        <v/>
      </c>
      <c r="AQ8" s="110" t="str">
        <f>VLOOKUP(Tabela2[[#This Row],[SIEMA]],Siema2025,57,FALSE)</f>
        <v/>
      </c>
      <c r="AR8" s="110" t="str">
        <f>VLOOKUP(Tabela2[[#This Row],[SIEMA]],Siema2025,59,FALSE)</f>
        <v/>
      </c>
      <c r="AS8" s="110" t="str">
        <f>VLOOKUP(Tabela2[[#This Row],[SIEMA]],Siema2025,61,FALSE)</f>
        <v/>
      </c>
      <c r="AT8" s="110" t="str">
        <f>VLOOKUP(Tabela2[[#This Row],[SIEMA]],Siema2025,63,FALSE)</f>
        <v/>
      </c>
      <c r="AU8" s="110" t="str">
        <f>VLOOKUP(Tabela2[[#This Row],[SIEMA]],Siema2025,65,FALSE)</f>
        <v>X</v>
      </c>
      <c r="AV8" s="110" t="str">
        <f>VLOOKUP(Tabela2[[#This Row],[SIEMA]],Siema2025,67,FALSE)</f>
        <v/>
      </c>
      <c r="AW8" s="110" t="str">
        <f>VLOOKUP(Tabela2[[#This Row],[SIEMA]],Siema2025,69,FALSE)</f>
        <v/>
      </c>
      <c r="AX8" s="110" t="str">
        <f>VLOOKUP(Tabela2[[#This Row],[SIEMA]],Siema2025,71,FALSE)</f>
        <v/>
      </c>
      <c r="AY8" s="110" t="str">
        <f>VLOOKUP(Tabela2[[#This Row],[SIEMA]],Siema2025,73,FALSE)</f>
        <v/>
      </c>
      <c r="AZ8" s="110" t="str">
        <f>VLOOKUP(Tabela2[[#This Row],[SIEMA]],Siema2025,75,FALSE)</f>
        <v/>
      </c>
      <c r="BA8" s="110" t="str">
        <f>VLOOKUP(Tabela2[[#This Row],[SIEMA]],Siema2025,77,FALSE)</f>
        <v/>
      </c>
      <c r="BB8" s="110" t="str">
        <f>VLOOKUP(Tabela2[[#This Row],[SIEMA]],Siema2025,79,FALSE)</f>
        <v/>
      </c>
      <c r="BC8" s="110" t="str">
        <f>IF(Tabela2[[#This Row],[Outro(s) ]] = "X", "PREENCHER","NA")</f>
        <v>NA</v>
      </c>
      <c r="BD8" s="110" t="str">
        <f>VLOOKUP(Tabela2[[#This Row],[SIEMA]],Siema2025,82,FALSE)</f>
        <v/>
      </c>
      <c r="BE8" s="110" t="str">
        <f>VLOOKUP(Tabela2[[#This Row],[SIEMA]],Siema2025,81,FALSE)</f>
        <v/>
      </c>
      <c r="BF8" s="112" t="s">
        <v>3066</v>
      </c>
      <c r="BG8" s="112" t="s">
        <v>7122</v>
      </c>
      <c r="BH8" s="113" t="str">
        <f>VLOOKUP(Tabela2[[#This Row],[SIEMA]],Siema2025,29,FALSE)</f>
        <v>02502844000166</v>
      </c>
      <c r="BI8" s="114" t="str">
        <f>VLOOKUP(Tabela2[[#This Row],[SIEMA]],Siema2025,107,FALSE)</f>
        <v>Não</v>
      </c>
      <c r="BJ8" s="109" t="s">
        <v>7097</v>
      </c>
      <c r="BK8" s="106" t="s">
        <v>2696</v>
      </c>
      <c r="BL8" s="143">
        <v>45968</v>
      </c>
      <c r="BM8" s="110">
        <f ca="1">IF(Tabela2[[#This Row],[Data de atendimento do Ibama (considerar o primeiro documento/ação)]]="",_xlfn.DAYS(TODAY(),J8),_xlfn.DAYS(Tabela2[[#This Row],[Data de atendimento do Ibama (considerar o primeiro documento/ação)]],J8))</f>
        <v>308</v>
      </c>
      <c r="BN8" s="110" t="str">
        <f>IF(Tabela2[[#This Row],[Atendido pelo Ibama ("Não" ou "Sim")]]="Não","Preencher", IF(Tabela2[[#This Row],[Atendido pelo Ibama ("Não" ou "Sim")]]="Sim","NA",""))</f>
        <v>NA</v>
      </c>
      <c r="BO8" s="116" t="s">
        <v>7123</v>
      </c>
      <c r="BP8" s="110" t="s">
        <v>7124</v>
      </c>
      <c r="BQ8" s="108" t="s">
        <v>123</v>
      </c>
      <c r="BR8" s="110" t="str">
        <f>IF(Tabela2[[#This Row],[Equipe do Ibama foi a campo? Houve sobrevoo do Poseidon?]] = "Sim", "PREENCHER","NA")</f>
        <v>NA</v>
      </c>
      <c r="BS8" s="110" t="str">
        <f>IF(Tabela2[[#This Row],[Se sim, foi emitida Ordem de Emergência? (informações vinculada à coluna CK)]] = "Sim", "PREENCHER","NA")</f>
        <v>NA</v>
      </c>
      <c r="BT8" s="110" t="s">
        <v>7125</v>
      </c>
      <c r="BU8" s="110" t="s">
        <v>2696</v>
      </c>
      <c r="BV8" s="110" t="s">
        <v>123</v>
      </c>
      <c r="BW8" s="110" t="s">
        <v>123</v>
      </c>
      <c r="BX8" s="108" t="s">
        <v>7119</v>
      </c>
      <c r="BY8" s="143"/>
      <c r="BZ8" s="106" t="str">
        <f>IF(Tabela2[[#This Row],[Data do documento de encerramento]]="NA","NA",IF(Tabela2[[#This Row],[Data do documento de encerramento]]="","Pendente de conclusão/ encerramento",_xlfn.DAYS(Tabela2[[#This Row],[Data do documento de encerramento]],J8)))</f>
        <v>Pendente de conclusão/ encerramento</v>
      </c>
      <c r="CA8" s="109" t="s">
        <v>7126</v>
      </c>
      <c r="CB8" s="109"/>
      <c r="CC8" s="117"/>
      <c r="CD8" s="109"/>
      <c r="CE8" s="109"/>
      <c r="CF8" s="109"/>
    </row>
    <row r="9" spans="1:84" ht="60.75">
      <c r="A9" s="185">
        <v>20251564830</v>
      </c>
      <c r="B9" s="173" t="s">
        <v>7152</v>
      </c>
      <c r="C9" s="110" t="s">
        <v>672</v>
      </c>
      <c r="D9" s="108" t="s">
        <v>637</v>
      </c>
      <c r="E9" s="108" t="s">
        <v>7153</v>
      </c>
      <c r="F9" s="108"/>
      <c r="G9" s="108" t="s">
        <v>7154</v>
      </c>
      <c r="H9" s="108" t="s">
        <v>7155</v>
      </c>
      <c r="I9" s="106" t="str">
        <f>VLOOKUP(Tabela2[[#This Row],[SIEMA]],Siema2025,19,FALSE)</f>
        <v>Santos</v>
      </c>
      <c r="J9" s="107">
        <f>VLOOKUP(Tabela2[[#This Row],[SIEMA]],Siema2025,2,FALSE)</f>
        <v>45661</v>
      </c>
      <c r="K9" s="107" t="str">
        <f>VLOOKUP(Tabela2[[#This Row],[SIEMA]],Siema2025,16,FALSE)</f>
        <v>Sábado</v>
      </c>
      <c r="L9" s="108" t="str">
        <f>IF(Tabela2[[#This Row],[Data]]="","Sem Informação",VLOOKUP(MONTH(Tabela2[[#This Row],[Data]]),'[1]Validação de dados'!$I$1:$J$13,2,0))</f>
        <v>Janeiro</v>
      </c>
      <c r="M9" s="106">
        <f>YEAR(Tabela2[[#This Row],[Data]])</f>
        <v>2025</v>
      </c>
      <c r="N9" s="107" t="str">
        <f>VLOOKUP(Tabela2[[#This Row],[SIEMA]],Siema2025,17,FALSE)</f>
        <v>Madrugada</v>
      </c>
      <c r="O9" s="107" t="str">
        <f>VLOOKUP(Tabela2[[#This Row],[SIEMA]],Siema2025,5,FALSE)</f>
        <v>Plataforma</v>
      </c>
      <c r="P9" s="106"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6">
        <v>1267</v>
      </c>
      <c r="R9" s="106" t="s">
        <v>2043</v>
      </c>
      <c r="S9" s="109" t="str">
        <f>IF(Q9="","", IF(Q9="NC","", IF(Q9="NE","", IF(Q9="NA","",IFERROR(VLOOKUP(Q9,Produtos!$A$1:$C$2319,2,FALSE),"Não Cadastrado")))))</f>
        <v>PETRÓLEO CRU</v>
      </c>
      <c r="T9" s="106">
        <v>3.4000000000000002E-2</v>
      </c>
      <c r="U9" s="106" t="str">
        <f>VLOOKUP(Tabela2[[#This Row],[SIEMA]],Siema2025,12,FALSE)</f>
        <v>M3</v>
      </c>
      <c r="V9" s="106">
        <f>IF(Q9="","",IF(ISNUMBER(Q9)=FALSE,"Não se aplica",IFERROR(VLOOKUP(Q9,Produtos!$A$1:$C$2319,3,FALSE),"Não Cadastrado")))</f>
        <v>3</v>
      </c>
      <c r="W9" s="106"/>
      <c r="X9" s="115"/>
      <c r="Y9" s="111" t="str">
        <f>IF(W9="","", IF(W9="NC","", IF(W9="NE","", IF(W9="NA","",IFERROR(VLOOKUP(W9,Produtos!$A$1:$C$2319,2,FALSE),"Não Cadastrado")))))</f>
        <v/>
      </c>
      <c r="Z9" s="106"/>
      <c r="AA9" s="106"/>
      <c r="AB9" s="106" t="str">
        <f>IF(W9="","",IF(ISNUMBER(W9)=FALSE,"Não se aplica",IFERROR(VLOOKUP(W9,Produtos!$A$1:$C$2319,3,FALSE),"Não Cadastrado")))</f>
        <v/>
      </c>
      <c r="AC9" s="106"/>
      <c r="AD9" s="110"/>
      <c r="AE9" s="109" t="str">
        <f>IF(AC9="","", IF(AC9="NC","", IF(AC9="NE","", IF(AC9="NA","",IFERROR(VLOOKUP(AC9,Produtos!$A$1:$C$2319,2,FALSE),"Não Cadastrado")))))</f>
        <v/>
      </c>
      <c r="AF9" s="106"/>
      <c r="AG9" s="106"/>
      <c r="AH9" s="106" t="str">
        <f>IF(AC9="","",IF(ISNUMBER(AC9)=FALSE,"Não se aplica",IFERROR(VLOOKUP(AC9,Produtos!$A$1:$C$2319,3,FALSE),"Não Cadastrado")))</f>
        <v/>
      </c>
      <c r="AI9" s="106"/>
      <c r="AJ9" s="106" t="str">
        <f>VLOOKUP(Tabela2[[#This Row],[SIEMA]],Siema2025,26,FALSE)</f>
        <v>Falha no permutador de placas óleo/óleo. Em investigação.</v>
      </c>
      <c r="AK9" s="109" t="s">
        <v>7110</v>
      </c>
      <c r="AL9" s="109"/>
      <c r="AM9" s="109"/>
      <c r="AN9" s="110" t="str">
        <f>VLOOKUP(Tabela2[[#This Row],[SIEMA]],Siema2025,51,FALSE)</f>
        <v/>
      </c>
      <c r="AO9" s="110" t="str">
        <f>VLOOKUP(Tabela2[[#This Row],[SIEMA]],Siema2025,53,FALSE)</f>
        <v/>
      </c>
      <c r="AP9" s="110" t="str">
        <f>VLOOKUP(Tabela2[[#This Row],[SIEMA]],Siema2025,55,FALSE)</f>
        <v/>
      </c>
      <c r="AQ9" s="110" t="str">
        <f>VLOOKUP(Tabela2[[#This Row],[SIEMA]],Siema2025,57,FALSE)</f>
        <v/>
      </c>
      <c r="AR9" s="110" t="str">
        <f>VLOOKUP(Tabela2[[#This Row],[SIEMA]],Siema2025,59,FALSE)</f>
        <v/>
      </c>
      <c r="AS9" s="110" t="str">
        <f>VLOOKUP(Tabela2[[#This Row],[SIEMA]],Siema2025,61,FALSE)</f>
        <v>X</v>
      </c>
      <c r="AT9" s="110" t="str">
        <f>VLOOKUP(Tabela2[[#This Row],[SIEMA]],Siema2025,63,FALSE)</f>
        <v/>
      </c>
      <c r="AU9" s="110" t="str">
        <f>VLOOKUP(Tabela2[[#This Row],[SIEMA]],Siema2025,65,FALSE)</f>
        <v/>
      </c>
      <c r="AV9" s="110" t="str">
        <f>VLOOKUP(Tabela2[[#This Row],[SIEMA]],Siema2025,67,FALSE)</f>
        <v/>
      </c>
      <c r="AW9" s="110" t="str">
        <f>VLOOKUP(Tabela2[[#This Row],[SIEMA]],Siema2025,69,FALSE)</f>
        <v/>
      </c>
      <c r="AX9" s="110" t="str">
        <f>VLOOKUP(Tabela2[[#This Row],[SIEMA]],Siema2025,71,FALSE)</f>
        <v/>
      </c>
      <c r="AY9" s="110" t="str">
        <f>VLOOKUP(Tabela2[[#This Row],[SIEMA]],Siema2025,73,FALSE)</f>
        <v/>
      </c>
      <c r="AZ9" s="110" t="str">
        <f>VLOOKUP(Tabela2[[#This Row],[SIEMA]],Siema2025,75,FALSE)</f>
        <v/>
      </c>
      <c r="BA9" s="110" t="str">
        <f>VLOOKUP(Tabela2[[#This Row],[SIEMA]],Siema2025,77,FALSE)</f>
        <v/>
      </c>
      <c r="BB9" s="110" t="str">
        <f>VLOOKUP(Tabela2[[#This Row],[SIEMA]],Siema2025,79,FALSE)</f>
        <v/>
      </c>
      <c r="BC9" s="110" t="str">
        <f>IF(Tabela2[[#This Row],[Outro(s) ]] = "X", "PREENCHER","NA")</f>
        <v>NA</v>
      </c>
      <c r="BD9" s="110" t="str">
        <f>VLOOKUP(Tabela2[[#This Row],[SIEMA]],Siema2025,82,FALSE)</f>
        <v/>
      </c>
      <c r="BE9" s="110" t="str">
        <f>VLOOKUP(Tabela2[[#This Row],[SIEMA]],Siema2025,81,FALSE)</f>
        <v/>
      </c>
      <c r="BF9" s="112" t="str">
        <f>VLOOKUP(Tabela2[[#This Row],[SIEMA]],Siema2025,28,FALSE)</f>
        <v>Petrobras</v>
      </c>
      <c r="BG9" s="112"/>
      <c r="BH9" s="113">
        <v>33000167000101</v>
      </c>
      <c r="BI9" s="114" t="str">
        <f>VLOOKUP(Tabela2[[#This Row],[SIEMA]],Siema2025,107,FALSE)</f>
        <v>Não</v>
      </c>
      <c r="BJ9" s="109" t="s">
        <v>7097</v>
      </c>
      <c r="BK9" s="106" t="s">
        <v>2696</v>
      </c>
      <c r="BL9" s="143">
        <v>45667</v>
      </c>
      <c r="BM9" s="110">
        <f ca="1">IF(Tabela2[[#This Row],[Data de atendimento do Ibama (considerar o primeiro documento/ação)]]="",_xlfn.DAYS(TODAY(),J9),_xlfn.DAYS(Tabela2[[#This Row],[Data de atendimento do Ibama (considerar o primeiro documento/ação)]],J9))</f>
        <v>6</v>
      </c>
      <c r="BN9" s="110" t="str">
        <f>IF(Tabela2[[#This Row],[Atendido pelo Ibama ("Não" ou "Sim")]]="Não","Preencher", IF(Tabela2[[#This Row],[Atendido pelo Ibama ("Não" ou "Sim")]]="Sim","NA",""))</f>
        <v>NA</v>
      </c>
      <c r="BO9" s="116" t="s">
        <v>7098</v>
      </c>
      <c r="BP9" s="110" t="str">
        <f>IF(Tabela2[[#This Row],[Forma de atendimento (primeiro documento/ação)]]= "Outros (especificar)", "PREENCHER","NA")</f>
        <v>NA</v>
      </c>
      <c r="BQ9" s="108" t="s">
        <v>123</v>
      </c>
      <c r="BR9" s="110" t="str">
        <f>IF(Tabela2[[#This Row],[Equipe do Ibama foi a campo? Houve sobrevoo do Poseidon?]] = "Sim", "PREENCHER","NA")</f>
        <v>NA</v>
      </c>
      <c r="BS9" s="110" t="str">
        <f>IF(Tabela2[[#This Row],[Se sim, foi emitida Ordem de Emergência? (informações vinculada à coluna CK)]] = "Sim", "PREENCHER","NA")</f>
        <v>NA</v>
      </c>
      <c r="BT9" s="110" t="s">
        <v>7099</v>
      </c>
      <c r="BU9" s="110" t="s">
        <v>2696</v>
      </c>
      <c r="BV9" s="110" t="s">
        <v>123</v>
      </c>
      <c r="BW9" s="110" t="s">
        <v>2696</v>
      </c>
      <c r="BX9" s="108" t="s">
        <v>7100</v>
      </c>
      <c r="BY9" s="143">
        <v>45757</v>
      </c>
      <c r="BZ9" s="106">
        <f>IF(Tabela2[[#This Row],[Data do documento de encerramento]]="NA","NA",IF(Tabela2[[#This Row],[Data do documento de encerramento]]="","Pendente de conclusão/ encerramento",_xlfn.DAYS(Tabela2[[#This Row],[Data do documento de encerramento]],J9)))</f>
        <v>96</v>
      </c>
      <c r="CA9" s="109"/>
      <c r="CB9" s="292" t="s">
        <v>7156</v>
      </c>
      <c r="CC9" s="117" t="s">
        <v>7157</v>
      </c>
      <c r="CD9" s="109" t="s">
        <v>123</v>
      </c>
      <c r="CE9" s="109" t="s">
        <v>2696</v>
      </c>
      <c r="CF9" s="109" t="s">
        <v>7103</v>
      </c>
    </row>
    <row r="10" spans="1:84" ht="30.75">
      <c r="A10" s="172">
        <v>20251657612</v>
      </c>
      <c r="B10" s="173" t="s">
        <v>7158</v>
      </c>
      <c r="C10" s="110" t="s">
        <v>7133</v>
      </c>
      <c r="D10" s="108" t="s">
        <v>637</v>
      </c>
      <c r="E10" t="s">
        <v>7159</v>
      </c>
      <c r="F10" s="108"/>
      <c r="G10" s="108" t="s">
        <v>7160</v>
      </c>
      <c r="H10" s="108" t="s">
        <v>7161</v>
      </c>
      <c r="I10" s="106" t="str">
        <f>VLOOKUP(Tabela2[[#This Row],[SIEMA]],Siema2025,19,FALSE)</f>
        <v>Campos</v>
      </c>
      <c r="J10" s="107">
        <f>VLOOKUP(Tabela2[[#This Row],[SIEMA]],Siema2025,2,FALSE)</f>
        <v>45661</v>
      </c>
      <c r="K10" s="107" t="str">
        <f>VLOOKUP(Tabela2[[#This Row],[SIEMA]],Siema2025,16,FALSE)</f>
        <v>Sábado</v>
      </c>
      <c r="L10" s="108" t="str">
        <f>IF(Tabela2[[#This Row],[Data]]="","Sem Informação",VLOOKUP(MONTH(Tabela2[[#This Row],[Data]]),'[1]Validação de dados'!$I$1:$J$13,2,0))</f>
        <v>Janeiro</v>
      </c>
      <c r="M10" s="106">
        <f>YEAR(Tabela2[[#This Row],[Data]])</f>
        <v>2025</v>
      </c>
      <c r="N10" s="107" t="str">
        <f>VLOOKUP(Tabela2[[#This Row],[SIEMA]],Siema2025,17,FALSE)</f>
        <v>Vespertino</v>
      </c>
      <c r="O10" s="107" t="str">
        <f>VLOOKUP(Tabela2[[#This Row],[SIEMA]],Siema2025,5,FALSE)</f>
        <v>Plataforma</v>
      </c>
      <c r="P10" s="106" t="str">
        <f>VLOOKUP(Tabela2[[#This Row],[SIEMA]],Siema2025,21,FALSE)</f>
        <v/>
      </c>
      <c r="Q10" s="106">
        <v>1202</v>
      </c>
      <c r="R10" s="106" t="s">
        <v>252</v>
      </c>
      <c r="S10" s="109" t="s">
        <v>252</v>
      </c>
      <c r="T10" t="s">
        <v>664</v>
      </c>
      <c r="U10" s="106" t="str">
        <f>VLOOKUP(Tabela2[[#This Row],[SIEMA]],Siema2025,12,FALSE)</f>
        <v xml:space="preserve"> </v>
      </c>
      <c r="V10" s="106">
        <f>IF(Q10="","",IF(ISNUMBER(Q10)=FALSE,"Não se aplica",IFERROR(VLOOKUP(Q10,Produtos!$A$1:$C$2319,3,FALSE),"Não Cadastrado")))</f>
        <v>3</v>
      </c>
      <c r="W10" s="106" t="str">
        <f>VLOOKUP(Tabela2[[#This Row],[SIEMA]],Siema2025,10,FALSE)</f>
        <v/>
      </c>
      <c r="X10" s="115" t="str">
        <f>IF(Tabela2[[#This Row],[Origem do acidente]] = "Plataforma", "PREENCHER","NA")</f>
        <v>PREENCHER</v>
      </c>
      <c r="Y10" s="111" t="str">
        <f>IF(W10="","", IF(W10="NC","", IF(W10="NE","", IF(W10="NA","",IFERROR(VLOOKUP(W10,Produtos!$A$1:$C$2319,2,FALSE),"Não Cadastrado")))))</f>
        <v/>
      </c>
      <c r="Z10" s="106" t="str">
        <f>VLOOKUP(Tabela2[[#This Row],[SIEMA]],Siema2025,11,FALSE)</f>
        <v xml:space="preserve"> </v>
      </c>
      <c r="AA10" s="106" t="str">
        <f>VLOOKUP(Tabela2[[#This Row],[SIEMA]],Siema2025,12,FALSE)</f>
        <v xml:space="preserve"> </v>
      </c>
      <c r="AB10" s="106" t="str">
        <f>IF(W10="","",IF(ISNUMBER(W10)=FALSE,"Não se aplica",IFERROR(VLOOKUP(W10,Produtos!$A$1:$C$2319,3,FALSE),"Não Cadastrado")))</f>
        <v/>
      </c>
      <c r="AC10" s="106"/>
      <c r="AD10" s="110" t="str">
        <f>IF(Tabela2[[#This Row],[Origem do acidente]] = "Plataforma", "PREENCHER","NA")</f>
        <v>PREENCHER</v>
      </c>
      <c r="AE10" s="109" t="str">
        <f>IF(AC10="","", IF(AC10="NC","", IF(AC10="NE","", IF(AC10="NA","",IFERROR(VLOOKUP(AC10,Produtos!$A$1:$C$2319,2,FALSE),"Não Cadastrado")))))</f>
        <v/>
      </c>
      <c r="AF10" s="106"/>
      <c r="AG10" s="106"/>
      <c r="AH10" s="106" t="str">
        <f>IF(AC10="","",IF(ISNUMBER(AC10)=FALSE,"Não se aplica",IFERROR(VLOOKUP(AC10,Produtos!$A$1:$C$2319,3,FALSE),"Não Cadastrado")))</f>
        <v/>
      </c>
      <c r="AI10" s="106"/>
      <c r="AJ10" s="106" t="str">
        <f>VLOOKUP(Tabela2[[#This Row],[SIEMA]],Siema2025,26,FALSE)</f>
        <v>Em investigação</v>
      </c>
      <c r="AK10" s="109"/>
      <c r="AL10" s="109"/>
      <c r="AM10" s="109"/>
      <c r="AN10" s="110" t="str">
        <f>VLOOKUP(Tabela2[[#This Row],[SIEMA]],Siema2025,51,FALSE)</f>
        <v/>
      </c>
      <c r="AO10" s="110" t="str">
        <f>VLOOKUP(Tabela2[[#This Row],[SIEMA]],Siema2025,53,FALSE)</f>
        <v/>
      </c>
      <c r="AP10" s="110" t="str">
        <f>VLOOKUP(Tabela2[[#This Row],[SIEMA]],Siema2025,55,FALSE)</f>
        <v/>
      </c>
      <c r="AQ10" s="110" t="str">
        <f>VLOOKUP(Tabela2[[#This Row],[SIEMA]],Siema2025,57,FALSE)</f>
        <v/>
      </c>
      <c r="AR10" s="110" t="str">
        <f>VLOOKUP(Tabela2[[#This Row],[SIEMA]],Siema2025,59,FALSE)</f>
        <v/>
      </c>
      <c r="AS10" s="110" t="str">
        <f>VLOOKUP(Tabela2[[#This Row],[SIEMA]],Siema2025,61,FALSE)</f>
        <v>X</v>
      </c>
      <c r="AT10" s="110" t="str">
        <f>VLOOKUP(Tabela2[[#This Row],[SIEMA]],Siema2025,63,FALSE)</f>
        <v/>
      </c>
      <c r="AU10" s="110" t="str">
        <f>VLOOKUP(Tabela2[[#This Row],[SIEMA]],Siema2025,65,FALSE)</f>
        <v/>
      </c>
      <c r="AV10" s="110" t="str">
        <f>VLOOKUP(Tabela2[[#This Row],[SIEMA]],Siema2025,67,FALSE)</f>
        <v/>
      </c>
      <c r="AW10" s="110" t="str">
        <f>VLOOKUP(Tabela2[[#This Row],[SIEMA]],Siema2025,69,FALSE)</f>
        <v/>
      </c>
      <c r="AX10" s="110" t="str">
        <f>VLOOKUP(Tabela2[[#This Row],[SIEMA]],Siema2025,71,FALSE)</f>
        <v/>
      </c>
      <c r="AY10" s="110" t="str">
        <f>VLOOKUP(Tabela2[[#This Row],[SIEMA]],Siema2025,73,FALSE)</f>
        <v/>
      </c>
      <c r="AZ10" s="110" t="str">
        <f>VLOOKUP(Tabela2[[#This Row],[SIEMA]],Siema2025,75,FALSE)</f>
        <v/>
      </c>
      <c r="BA10" s="110" t="str">
        <f>VLOOKUP(Tabela2[[#This Row],[SIEMA]],Siema2025,77,FALSE)</f>
        <v/>
      </c>
      <c r="BB10" s="110" t="str">
        <f>VLOOKUP(Tabela2[[#This Row],[SIEMA]],Siema2025,79,FALSE)</f>
        <v/>
      </c>
      <c r="BC10" s="110" t="str">
        <f>IF(Tabela2[[#This Row],[Outro(s) ]] = "X", "PREENCHER","NA")</f>
        <v>NA</v>
      </c>
      <c r="BD10" s="110" t="str">
        <f>VLOOKUP(Tabela2[[#This Row],[SIEMA]],Siema2025,82,FALSE)</f>
        <v/>
      </c>
      <c r="BE10" s="110" t="str">
        <f>VLOOKUP(Tabela2[[#This Row],[SIEMA]],Siema2025,81,FALSE)</f>
        <v/>
      </c>
      <c r="BF10" s="112" t="str">
        <f>VLOOKUP(Tabela2[[#This Row],[SIEMA]],Siema2025,28,FALSE)</f>
        <v>Perenco Petróleo e Gás do Brasil Ltda.</v>
      </c>
      <c r="BG10" s="112"/>
      <c r="BH10" s="113" t="str">
        <f>VLOOKUP(Tabela2[[#This Row],[SIEMA]],Siema2025,29,FALSE)</f>
        <v>09309027000135</v>
      </c>
      <c r="BI10" s="114" t="str">
        <f>VLOOKUP(Tabela2[[#This Row],[SIEMA]],Siema2025,107,FALSE)</f>
        <v>Não</v>
      </c>
      <c r="BJ10" s="109" t="s">
        <v>7097</v>
      </c>
      <c r="BK10" s="106" t="s">
        <v>2696</v>
      </c>
      <c r="BL10" s="143">
        <v>45947</v>
      </c>
      <c r="BM10" s="110">
        <f ca="1">IF(Tabela2[[#This Row],[Data de atendimento do Ibama (considerar o primeiro documento/ação)]]="",_xlfn.DAYS(TODAY(),J10),_xlfn.DAYS(Tabela2[[#This Row],[Data de atendimento do Ibama (considerar o primeiro documento/ação)]],J10))</f>
        <v>286</v>
      </c>
      <c r="BN10" s="110" t="str">
        <f>IF(Tabela2[[#This Row],[Atendido pelo Ibama ("Não" ou "Sim")]]="Não","Preencher", IF(Tabela2[[#This Row],[Atendido pelo Ibama ("Não" ou "Sim")]]="Sim","NA",""))</f>
        <v>NA</v>
      </c>
      <c r="BO10" s="116" t="s">
        <v>7162</v>
      </c>
      <c r="BP10" s="110" t="str">
        <f>IF(Tabela2[[#This Row],[Forma de atendimento (primeiro documento/ação)]]= "Outros (especificar)", "PREENCHER","NA")</f>
        <v>NA</v>
      </c>
      <c r="BQ10" s="108" t="s">
        <v>123</v>
      </c>
      <c r="BR10" s="110" t="str">
        <f>IF(Tabela2[[#This Row],[Equipe do Ibama foi a campo? Houve sobrevoo do Poseidon?]] = "Sim", "PREENCHER","NA")</f>
        <v>NA</v>
      </c>
      <c r="BS10" s="110" t="str">
        <f>IF(Tabela2[[#This Row],[Se sim, foi emitida Ordem de Emergência? (informações vinculada à coluna CK)]] = "Sim", "PREENCHER","NA")</f>
        <v>NA</v>
      </c>
      <c r="BT10" s="110" t="str">
        <f>IF(Tabela2[[#This Row],[Foi elaborado Relatório de Vistoria pelo Ibama? (informações vinculada à coluna CK)]] = "Sim", "PREENCHER","NA")</f>
        <v>NA</v>
      </c>
      <c r="BU10" s="110" t="s">
        <v>2696</v>
      </c>
      <c r="BV10" s="110" t="s">
        <v>123</v>
      </c>
      <c r="BW10" s="110" t="s">
        <v>2696</v>
      </c>
      <c r="BX10" s="108" t="s">
        <v>7100</v>
      </c>
      <c r="BY10" s="143">
        <v>45988</v>
      </c>
      <c r="BZ10" s="106">
        <f>IF(Tabela2[[#This Row],[Data do documento de encerramento]]="NA","NA",IF(Tabela2[[#This Row],[Data do documento de encerramento]]="","Pendente de conclusão/ encerramento",_xlfn.DAYS(Tabela2[[#This Row],[Data do documento de encerramento]],J10)))</f>
        <v>327</v>
      </c>
      <c r="CA10" s="109"/>
      <c r="CB10" s="109"/>
      <c r="CC10" s="117" t="s">
        <v>7163</v>
      </c>
      <c r="CD10" s="109" t="s">
        <v>123</v>
      </c>
      <c r="CE10" s="109" t="s">
        <v>123</v>
      </c>
      <c r="CF10" s="109" t="s">
        <v>7147</v>
      </c>
    </row>
    <row r="11" spans="1:84" hidden="1">
      <c r="A11" s="172">
        <v>202512725255</v>
      </c>
      <c r="B11" s="174" t="s">
        <v>7164</v>
      </c>
      <c r="C11" s="110" t="str">
        <f>VLOOKUP(Tabela2[[#This Row],[SIEMA]],Siema2025,4,FALSE)</f>
        <v xml:space="preserve"> BA</v>
      </c>
      <c r="D11" s="108" t="str">
        <f>VLOOKUP(Tabela2[[#This Row],[SIEMA]],Siema2025,3,FALSE)</f>
        <v xml:space="preserve">Alagoinhas </v>
      </c>
      <c r="E11" s="108" t="str">
        <f>VLOOKUP(Tabela2[[#This Row],[SIEMA]],Siema2025,20,FALSE)</f>
        <v>Poço 8-BA-426-BA, Campo de Buracica, Município de Alagoinhas, Bahia</v>
      </c>
      <c r="F11" s="108"/>
      <c r="G11" s="108"/>
      <c r="H11" s="108"/>
      <c r="I11" s="106" t="str">
        <f>VLOOKUP(Tabela2[[#This Row],[SIEMA]],Siema2025,19,FALSE)</f>
        <v/>
      </c>
      <c r="J11" s="107">
        <f>VLOOKUP(Tabela2[[#This Row],[SIEMA]],Siema2025,2,FALSE)</f>
        <v>45661</v>
      </c>
      <c r="K11" s="107" t="str">
        <f>VLOOKUP(Tabela2[[#This Row],[SIEMA]],Siema2025,16,FALSE)</f>
        <v>Sábado</v>
      </c>
      <c r="L11" s="108" t="str">
        <f>IF(Tabela2[[#This Row],[Data]]="","Sem Informação",VLOOKUP(MONTH(Tabela2[[#This Row],[Data]]),'[1]Validação de dados'!$I$1:$J$13,2,0))</f>
        <v>Janeiro</v>
      </c>
      <c r="M11" s="106">
        <f>YEAR(Tabela2[[#This Row],[Data]])</f>
        <v>2025</v>
      </c>
      <c r="N11" s="107" t="str">
        <f>VLOOKUP(Tabela2[[#This Row],[SIEMA]],Siema2025,17,FALSE)</f>
        <v>Vespertino</v>
      </c>
      <c r="O11" s="107" t="s">
        <v>145</v>
      </c>
      <c r="P11" s="106" t="str">
        <f>VLOOKUP(Tabela2[[#This Row],[SIEMA]],Siema2025,21,FALSE)</f>
        <v>Água de injeção</v>
      </c>
      <c r="Q11" s="106" t="str">
        <f>VLOOKUP(Tabela2[[#This Row],[SIEMA]],Siema2025,7,FALSE)</f>
        <v/>
      </c>
      <c r="R11" s="106" t="str">
        <f>VLOOKUP(Tabela2[[#This Row],[SIEMA]],Siema2025,10,FALSE)</f>
        <v>Água de injeção</v>
      </c>
      <c r="S11" s="109" t="str">
        <f>IF(Q11="","", IF(Q11="NC","", IF(Q11="NE","", IF(Q11="NA","",IFERROR(VLOOKUP(Q11,Produtos!$A$1:$C$2319,2,FALSE),"Não Cadastrado")))))</f>
        <v/>
      </c>
      <c r="T11" s="106" t="str">
        <f>VLOOKUP(Tabela2[[#This Row],[SIEMA]],Siema2025,11,FALSE)</f>
        <v>1</v>
      </c>
      <c r="U11" s="106" t="str">
        <f>VLOOKUP(Tabela2[[#This Row],[SIEMA]],Siema2025,12,FALSE)</f>
        <v>M3</v>
      </c>
      <c r="V11" s="106" t="str">
        <f>IF(Q11="","",IF(ISNUMBER(Q11)=FALSE,"Não se aplica",IFERROR(VLOOKUP(Q11,Produtos!$A$1:$C$2319,3,FALSE),"Não Cadastrado")))</f>
        <v/>
      </c>
      <c r="W11" s="106" t="str">
        <f>VLOOKUP(Tabela2[[#This Row],[SIEMA]],Siema2025,10,FALSE)</f>
        <v>Água de injeção</v>
      </c>
      <c r="X11" s="115" t="str">
        <f>IF(Tabela2[[#This Row],[Origem do acidente]] = "Plataforma", "PREENCHER","NA")</f>
        <v>NA</v>
      </c>
      <c r="Y11" s="111" t="str">
        <f>IF(W11="","", IF(W11="NC","", IF(W11="NE","", IF(W11="NA","",IFERROR(VLOOKUP(W11,Produtos!$A$1:$C$2319,2,FALSE),"Não Cadastrado")))))</f>
        <v>Não Cadastrado</v>
      </c>
      <c r="Z11" s="106" t="str">
        <f>VLOOKUP(Tabela2[[#This Row],[SIEMA]],Siema2025,11,FALSE)</f>
        <v>1</v>
      </c>
      <c r="AA11" s="106" t="str">
        <f>VLOOKUP(Tabela2[[#This Row],[SIEMA]],Siema2025,12,FALSE)</f>
        <v>M3</v>
      </c>
      <c r="AB11" s="106" t="str">
        <f>IF(W11="","",IF(ISNUMBER(W11)=FALSE,"Não se aplica",IFERROR(VLOOKUP(W11,Produtos!$A$1:$C$2319,3,FALSE),"Não Cadastrado")))</f>
        <v>Não se aplica</v>
      </c>
      <c r="AC11" s="106"/>
      <c r="AD11" s="110" t="str">
        <f>IF(Tabela2[[#This Row],[Origem do acidente]] = "Plataforma", "PREENCHER","NA")</f>
        <v>NA</v>
      </c>
      <c r="AE11" s="109" t="str">
        <f>IF(AC11="","", IF(AC11="NC","", IF(AC11="NE","", IF(AC11="NA","",IFERROR(VLOOKUP(AC11,Produtos!$A$1:$C$2319,2,FALSE),"Não Cadastrado")))))</f>
        <v/>
      </c>
      <c r="AF11" s="106"/>
      <c r="AG11" s="106"/>
      <c r="AH11" s="106" t="str">
        <f>IF(AC11="","",IF(ISNUMBER(AC11)=FALSE,"Não se aplica",IFERROR(VLOOKUP(AC11,Produtos!$A$1:$C$2319,3,FALSE),"Não Cadastrado")))</f>
        <v/>
      </c>
      <c r="AI11" s="106"/>
      <c r="AJ11" s="106" t="str">
        <f>VLOOKUP(Tabela2[[#This Row],[SIEMA]],Siema2025,26,FALSE)</f>
        <v>Corrosão</v>
      </c>
      <c r="AK11" s="109"/>
      <c r="AL11" s="109"/>
      <c r="AM11" s="109"/>
      <c r="AN11" s="110" t="str">
        <f>VLOOKUP(Tabela2[[#This Row],[SIEMA]],Siema2025,51,FALSE)</f>
        <v/>
      </c>
      <c r="AO11" s="110" t="str">
        <f>VLOOKUP(Tabela2[[#This Row],[SIEMA]],Siema2025,53,FALSE)</f>
        <v/>
      </c>
      <c r="AP11" s="110" t="str">
        <f>VLOOKUP(Tabela2[[#This Row],[SIEMA]],Siema2025,55,FALSE)</f>
        <v/>
      </c>
      <c r="AQ11" s="110" t="str">
        <f>VLOOKUP(Tabela2[[#This Row],[SIEMA]],Siema2025,57,FALSE)</f>
        <v/>
      </c>
      <c r="AR11" s="110" t="str">
        <f>VLOOKUP(Tabela2[[#This Row],[SIEMA]],Siema2025,59,FALSE)</f>
        <v/>
      </c>
      <c r="AS11" s="110" t="str">
        <f>VLOOKUP(Tabela2[[#This Row],[SIEMA]],Siema2025,61,FALSE)</f>
        <v>X</v>
      </c>
      <c r="AT11" s="110" t="str">
        <f>VLOOKUP(Tabela2[[#This Row],[SIEMA]],Siema2025,63,FALSE)</f>
        <v/>
      </c>
      <c r="AU11" s="110" t="str">
        <f>VLOOKUP(Tabela2[[#This Row],[SIEMA]],Siema2025,65,FALSE)</f>
        <v/>
      </c>
      <c r="AV11" s="110" t="str">
        <f>VLOOKUP(Tabela2[[#This Row],[SIEMA]],Siema2025,67,FALSE)</f>
        <v/>
      </c>
      <c r="AW11" s="110" t="str">
        <f>VLOOKUP(Tabela2[[#This Row],[SIEMA]],Siema2025,69,FALSE)</f>
        <v/>
      </c>
      <c r="AX11" s="110" t="str">
        <f>VLOOKUP(Tabela2[[#This Row],[SIEMA]],Siema2025,71,FALSE)</f>
        <v/>
      </c>
      <c r="AY11" s="110" t="str">
        <f>VLOOKUP(Tabela2[[#This Row],[SIEMA]],Siema2025,73,FALSE)</f>
        <v/>
      </c>
      <c r="AZ11" s="110" t="str">
        <f>VLOOKUP(Tabela2[[#This Row],[SIEMA]],Siema2025,75,FALSE)</f>
        <v/>
      </c>
      <c r="BA11" s="110" t="str">
        <f>VLOOKUP(Tabela2[[#This Row],[SIEMA]],Siema2025,77,FALSE)</f>
        <v/>
      </c>
      <c r="BB11" s="110" t="str">
        <f>VLOOKUP(Tabela2[[#This Row],[SIEMA]],Siema2025,79,FALSE)</f>
        <v/>
      </c>
      <c r="BC11" s="110" t="str">
        <f>IF(Tabela2[[#This Row],[Outro(s) ]] = "X", "PREENCHER","NA")</f>
        <v>NA</v>
      </c>
      <c r="BD11" s="110" t="str">
        <f>VLOOKUP(Tabela2[[#This Row],[SIEMA]],Siema2025,82,FALSE)</f>
        <v/>
      </c>
      <c r="BE11" s="110" t="str">
        <f>VLOOKUP(Tabela2[[#This Row],[SIEMA]],Siema2025,81,FALSE)</f>
        <v/>
      </c>
      <c r="BF11" s="112" t="str">
        <f>VLOOKUP(Tabela2[[#This Row],[SIEMA]],Siema2025,28,FALSE)</f>
        <v>PETRÓLEO BRASILEIRO S.A. - PETROBRAS</v>
      </c>
      <c r="BG11" s="112"/>
      <c r="BH11" s="113" t="str">
        <f>VLOOKUP(Tabela2[[#This Row],[SIEMA]],Siema2025,29,FALSE)</f>
        <v>33000167000101</v>
      </c>
      <c r="BI11" s="114" t="str">
        <f>VLOOKUP(Tabela2[[#This Row],[SIEMA]],Siema2025,107,FALSE)</f>
        <v>Não</v>
      </c>
      <c r="BJ11" s="109"/>
      <c r="BK11" s="106"/>
      <c r="BL11" s="143"/>
      <c r="BM11" s="110">
        <f ca="1">IF(Tabela2[[#This Row],[Data de atendimento do Ibama (considerar o primeiro documento/ação)]]="",_xlfn.DAYS(TODAY(),J11),_xlfn.DAYS(Tabela2[[#This Row],[Data de atendimento do Ibama (considerar o primeiro documento/ação)]],J11))</f>
        <v>559</v>
      </c>
      <c r="BN11" s="110" t="str">
        <f>IF(Tabela2[[#This Row],[Atendido pelo Ibama ("Não" ou "Sim")]]="Não","Preencher", IF(Tabela2[[#This Row],[Atendido pelo Ibama ("Não" ou "Sim")]]="Sim","NA",""))</f>
        <v/>
      </c>
      <c r="BO11" s="116"/>
      <c r="BP11" s="110" t="str">
        <f>IF(Tabela2[[#This Row],[Forma de atendimento (primeiro documento/ação)]]= "Outros (especificar)", "PREENCHER","NA")</f>
        <v>NA</v>
      </c>
      <c r="BQ11" s="108"/>
      <c r="BR11" s="110" t="str">
        <f>IF(Tabela2[[#This Row],[Equipe do Ibama foi a campo? Houve sobrevoo do Poseidon?]] = "Sim", "PREENCHER","NA")</f>
        <v>NA</v>
      </c>
      <c r="BS11" s="110" t="str">
        <f>IF(Tabela2[[#This Row],[Se sim, foi emitida Ordem de Emergência? (informações vinculada à coluna CK)]] = "Sim", "PREENCHER","NA")</f>
        <v>NA</v>
      </c>
      <c r="BT11" s="110" t="str">
        <f>IF(Tabela2[[#This Row],[Foi elaborado Relatório de Vistoria pelo Ibama? (informações vinculada à coluna CK)]] = "Sim", "PREENCHER","NA")</f>
        <v>NA</v>
      </c>
      <c r="BU11" s="110" t="str">
        <f>IF(Tabela2[[#This Row],[Houve envio de Informações Pós-acidente (preencher "não se aplica" quando de competência estadual/municipal)]] = "Sim", "PREENCHER","NA")</f>
        <v>NA</v>
      </c>
      <c r="BV11" s="110" t="str">
        <f>IF(Tabela2[[#This Row],[Houve avaliação das informações pós-acidente solicitadas/enviadas?]] = "Sim", "PREENCHER","NA")</f>
        <v>NA</v>
      </c>
      <c r="BW11" s="110" t="str">
        <f>IF(Tabela2[[#This Row],[O Ibama aguarda resposta da empresa/OEMA, etc?]] = "Sim", "PREENCHER","NA")</f>
        <v>NA</v>
      </c>
      <c r="BX11" s="108"/>
      <c r="BY11" s="143"/>
      <c r="BZ11" s="106" t="str">
        <f>IF(Tabela2[[#This Row],[Data do documento de encerramento]]="NA","NA",IF(Tabela2[[#This Row],[Data do documento de encerramento]]="","Pendente de conclusão/ encerramento",_xlfn.DAYS(Tabela2[[#This Row],[Data do documento de encerramento]],J11)))</f>
        <v>Pendente de conclusão/ encerramento</v>
      </c>
      <c r="CA11" s="109"/>
      <c r="CB11" s="109"/>
      <c r="CC11" s="109"/>
      <c r="CD11" s="109"/>
      <c r="CE11" s="109"/>
      <c r="CF11" s="109"/>
    </row>
    <row r="12" spans="1:84" ht="30.75" hidden="1">
      <c r="A12" s="172">
        <v>20251561230</v>
      </c>
      <c r="B12" s="173" t="s">
        <v>7165</v>
      </c>
      <c r="C12" s="110" t="str">
        <f>VLOOKUP(Tabela2[[#This Row],[SIEMA]],Siema2025,4,FALSE)</f>
        <v xml:space="preserve"> MG</v>
      </c>
      <c r="D12" s="108" t="str">
        <f>VLOOKUP(Tabela2[[#This Row],[SIEMA]],Siema2025,3,FALSE)</f>
        <v xml:space="preserve">Minduri </v>
      </c>
      <c r="E12" s="108" t="str">
        <f>VLOOKUP(Tabela2[[#This Row],[SIEMA]],Siema2025,20,FALSE)</f>
        <v>km 302+00</v>
      </c>
      <c r="F12" s="108"/>
      <c r="G12" s="108" t="s">
        <v>7166</v>
      </c>
      <c r="H12" s="108" t="s">
        <v>7167</v>
      </c>
      <c r="I12" s="106" t="s">
        <v>7118</v>
      </c>
      <c r="J12" s="107">
        <f>VLOOKUP(Tabela2[[#This Row],[SIEMA]],Siema2025,2,FALSE)</f>
        <v>45662</v>
      </c>
      <c r="K12" s="107" t="str">
        <f>VLOOKUP(Tabela2[[#This Row],[SIEMA]],Siema2025,16,FALSE)</f>
        <v>Domingo</v>
      </c>
      <c r="L12" s="108" t="str">
        <f>IF(Tabela2[[#This Row],[Data]]="","Sem Informação",VLOOKUP(MONTH(Tabela2[[#This Row],[Data]]),'[1]Validação de dados'!$I$1:$J$13,2,0))</f>
        <v>Janeiro</v>
      </c>
      <c r="M12" s="106">
        <f>YEAR(Tabela2[[#This Row],[Data]])</f>
        <v>2025</v>
      </c>
      <c r="N12" s="107" t="str">
        <f>VLOOKUP(Tabela2[[#This Row],[SIEMA]],Siema2025,17,FALSE)</f>
        <v>Vespertino</v>
      </c>
      <c r="O12" s="107" t="str">
        <f>VLOOKUP(Tabela2[[#This Row],[SIEMA]],Siema2025,5,FALSE)</f>
        <v>Ferrovia</v>
      </c>
      <c r="P12" s="106" t="str">
        <f>VLOOKUP(Tabela2[[#This Row],[SIEMA]],Siema2025,21,FALSE)</f>
        <v>Em 05/01/2025 às 14:20 no Corredor Minas Rio da Ferrovia Centro Atlântica, no município de Minduri/MG, a composição C230, Km 302+00 veio a tombar 2 vagões e adernar outros 3 vagões carregados com clínquer.</v>
      </c>
      <c r="Q12" s="106" t="s">
        <v>7119</v>
      </c>
      <c r="R12" s="106" t="s">
        <v>7119</v>
      </c>
      <c r="S12" s="109" t="s">
        <v>7168</v>
      </c>
      <c r="T12" s="106">
        <v>300</v>
      </c>
      <c r="U12" s="106" t="s">
        <v>7120</v>
      </c>
      <c r="V12" s="106" t="s">
        <v>7119</v>
      </c>
      <c r="W12" s="106"/>
      <c r="X12" s="115"/>
      <c r="Y12" s="111" t="str">
        <f>IF(W12="","", IF(W12="NC","", IF(W12="NE","", IF(W12="NA","",IFERROR(VLOOKUP(W12,Produtos!$A$1:$C$2319,2,FALSE),"Não Cadastrado")))))</f>
        <v/>
      </c>
      <c r="Z12" s="106"/>
      <c r="AA12" s="106"/>
      <c r="AB12" s="106" t="str">
        <f>IF(W12="","",IF(ISNUMBER(W12)=FALSE,"Não se aplica",IFERROR(VLOOKUP(W12,Produtos!$A$1:$C$2319,3,FALSE),"Não Cadastrado")))</f>
        <v/>
      </c>
      <c r="AC12" s="106"/>
      <c r="AD12" s="110"/>
      <c r="AE12" s="109" t="str">
        <f>IF(AC12="","", IF(AC12="NC","", IF(AC12="NE","", IF(AC12="NA","",IFERROR(VLOOKUP(AC12,Produtos!$A$1:$C$2319,2,FALSE),"Não Cadastrado")))))</f>
        <v/>
      </c>
      <c r="AF12" s="106"/>
      <c r="AG12" s="106"/>
      <c r="AH12" s="106" t="str">
        <f>IF(AC12="","",IF(ISNUMBER(AC12)=FALSE,"Não se aplica",IFERROR(VLOOKUP(AC12,Produtos!$A$1:$C$2319,3,FALSE),"Não Cadastrado")))</f>
        <v/>
      </c>
      <c r="AI12" s="106"/>
      <c r="AJ12" s="106" t="s">
        <v>6729</v>
      </c>
      <c r="AK12" s="109" t="s">
        <v>6834</v>
      </c>
      <c r="AL12" s="109"/>
      <c r="AM12" s="109"/>
      <c r="AN12" s="110" t="str">
        <f>VLOOKUP(Tabela2[[#This Row],[SIEMA]],Siema2025,51,FALSE)</f>
        <v/>
      </c>
      <c r="AO12" s="110" t="str">
        <f>VLOOKUP(Tabela2[[#This Row],[SIEMA]],Siema2025,53,FALSE)</f>
        <v/>
      </c>
      <c r="AP12" s="110" t="str">
        <f>VLOOKUP(Tabela2[[#This Row],[SIEMA]],Siema2025,55,FALSE)</f>
        <v/>
      </c>
      <c r="AQ12" s="110" t="str">
        <f>VLOOKUP(Tabela2[[#This Row],[SIEMA]],Siema2025,57,FALSE)</f>
        <v/>
      </c>
      <c r="AR12" s="110" t="str">
        <f>VLOOKUP(Tabela2[[#This Row],[SIEMA]],Siema2025,59,FALSE)</f>
        <v/>
      </c>
      <c r="AS12" s="110" t="str">
        <f>VLOOKUP(Tabela2[[#This Row],[SIEMA]],Siema2025,61,FALSE)</f>
        <v/>
      </c>
      <c r="AT12" s="110" t="str">
        <f>VLOOKUP(Tabela2[[#This Row],[SIEMA]],Siema2025,63,FALSE)</f>
        <v/>
      </c>
      <c r="AU12" s="110" t="str">
        <f>VLOOKUP(Tabela2[[#This Row],[SIEMA]],Siema2025,65,FALSE)</f>
        <v>X</v>
      </c>
      <c r="AV12" s="110" t="str">
        <f>VLOOKUP(Tabela2[[#This Row],[SIEMA]],Siema2025,67,FALSE)</f>
        <v/>
      </c>
      <c r="AW12" s="110" t="str">
        <f>VLOOKUP(Tabela2[[#This Row],[SIEMA]],Siema2025,69,FALSE)</f>
        <v/>
      </c>
      <c r="AX12" s="110" t="s">
        <v>7130</v>
      </c>
      <c r="AY12" s="110" t="str">
        <f>VLOOKUP(Tabela2[[#This Row],[SIEMA]],Siema2025,73,FALSE)</f>
        <v/>
      </c>
      <c r="AZ12" s="110" t="str">
        <f>VLOOKUP(Tabela2[[#This Row],[SIEMA]],Siema2025,75,FALSE)</f>
        <v/>
      </c>
      <c r="BA12" s="110" t="str">
        <f>VLOOKUP(Tabela2[[#This Row],[SIEMA]],Siema2025,77,FALSE)</f>
        <v/>
      </c>
      <c r="BB12" s="110" t="str">
        <f>VLOOKUP(Tabela2[[#This Row],[SIEMA]],Siema2025,79,FALSE)</f>
        <v/>
      </c>
      <c r="BC12" s="110" t="str">
        <f>IF(Tabela2[[#This Row],[Outro(s) ]] = "X", "PREENCHER","NA")</f>
        <v>NA</v>
      </c>
      <c r="BD12" s="110" t="str">
        <f>VLOOKUP(Tabela2[[#This Row],[SIEMA]],Siema2025,82,FALSE)</f>
        <v/>
      </c>
      <c r="BE12" s="110" t="str">
        <f>VLOOKUP(Tabela2[[#This Row],[SIEMA]],Siema2025,81,FALSE)</f>
        <v/>
      </c>
      <c r="BF12" s="112" t="s">
        <v>7169</v>
      </c>
      <c r="BG12" s="112" t="s">
        <v>7170</v>
      </c>
      <c r="BH12" s="113" t="str">
        <f>VLOOKUP(Tabela2[[#This Row],[SIEMA]],Siema2025,29,FALSE)</f>
        <v>00924429000175</v>
      </c>
      <c r="BI12" s="114" t="str">
        <f>VLOOKUP(Tabela2[[#This Row],[SIEMA]],Siema2025,107,FALSE)</f>
        <v>Não</v>
      </c>
      <c r="BJ12" s="109" t="s">
        <v>7097</v>
      </c>
      <c r="BK12" s="106" t="s">
        <v>2696</v>
      </c>
      <c r="BL12" s="143">
        <v>45667</v>
      </c>
      <c r="BM12" s="110">
        <f ca="1">IF(Tabela2[[#This Row],[Data de atendimento do Ibama (considerar o primeiro documento/ação)]]="",_xlfn.DAYS(TODAY(),J12),_xlfn.DAYS(Tabela2[[#This Row],[Data de atendimento do Ibama (considerar o primeiro documento/ação)]],J12))</f>
        <v>5</v>
      </c>
      <c r="BN12" s="110" t="str">
        <f>IF(Tabela2[[#This Row],[Atendido pelo Ibama ("Não" ou "Sim")]]="Não","Preencher", IF(Tabela2[[#This Row],[Atendido pelo Ibama ("Não" ou "Sim")]]="Sim","NA",""))</f>
        <v>NA</v>
      </c>
      <c r="BO12" s="116" t="s">
        <v>7098</v>
      </c>
      <c r="BP12" s="110" t="str">
        <f>IF(Tabela2[[#This Row],[Forma de atendimento (primeiro documento/ação)]]= "Outros (especificar)", "PREENCHER","NA")</f>
        <v>NA</v>
      </c>
      <c r="BQ12" s="108" t="s">
        <v>2696</v>
      </c>
      <c r="BR12" s="110" t="s">
        <v>123</v>
      </c>
      <c r="BS12" s="110" t="s">
        <v>2696</v>
      </c>
      <c r="BT12" s="110" t="s">
        <v>7099</v>
      </c>
      <c r="BU12" s="110" t="s">
        <v>2696</v>
      </c>
      <c r="BV12" s="110" t="s">
        <v>123</v>
      </c>
      <c r="BW12" s="110" t="s">
        <v>123</v>
      </c>
      <c r="BX12" s="108" t="s">
        <v>7119</v>
      </c>
      <c r="BY12" s="143"/>
      <c r="BZ12" s="106" t="str">
        <f>IF(Tabela2[[#This Row],[Data do documento de encerramento]]="NA","NA",IF(Tabela2[[#This Row],[Data do documento de encerramento]]="","Pendente de conclusão/ encerramento",_xlfn.DAYS(Tabela2[[#This Row],[Data do documento de encerramento]],J12)))</f>
        <v>Pendente de conclusão/ encerramento</v>
      </c>
      <c r="CA12" s="109"/>
      <c r="CB12" s="109"/>
      <c r="CC12" s="109"/>
      <c r="CD12" s="109"/>
      <c r="CE12" s="109"/>
      <c r="CF12" s="109"/>
    </row>
    <row r="13" spans="1:84" ht="60.75" hidden="1">
      <c r="A13" s="190">
        <v>202511414430</v>
      </c>
      <c r="B13" s="173" t="s">
        <v>7171</v>
      </c>
      <c r="C13" s="110" t="str">
        <f>VLOOKUP(Tabela2[[#This Row],[SIEMA]],Siema2025,4,FALSE)</f>
        <v xml:space="preserve"> MG</v>
      </c>
      <c r="D13" s="108" t="str">
        <f>VLOOKUP(Tabela2[[#This Row],[SIEMA]],Siema2025,3,FALSE)</f>
        <v xml:space="preserve">São Lourenço </v>
      </c>
      <c r="E13" s="108" t="str">
        <f>VLOOKUP(Tabela2[[#This Row],[SIEMA]],Siema2025,20,FALSE)</f>
        <v>RODOVIA MG 460 - TREVO DE ACESSO A SÃO LOURENÇO:</v>
      </c>
      <c r="F13" s="108"/>
      <c r="G13" s="108" t="s">
        <v>7172</v>
      </c>
      <c r="H13" s="108" t="s">
        <v>7173</v>
      </c>
      <c r="I13" s="106" t="s">
        <v>7118</v>
      </c>
      <c r="J13" s="107">
        <f>VLOOKUP(Tabela2[[#This Row],[SIEMA]],Siema2025,2,FALSE)</f>
        <v>45662</v>
      </c>
      <c r="K13" s="107" t="str">
        <f>VLOOKUP(Tabela2[[#This Row],[SIEMA]],Siema2025,16,FALSE)</f>
        <v>Domingo</v>
      </c>
      <c r="L13" s="108" t="str">
        <f>IF(Tabela2[[#This Row],[Data]]="","Sem Informação",VLOOKUP(MONTH(Tabela2[[#This Row],[Data]]),'[1]Validação de dados'!$I$1:$J$13,2,0))</f>
        <v>Janeiro</v>
      </c>
      <c r="M13" s="106">
        <f>YEAR(Tabela2[[#This Row],[Data]])</f>
        <v>2025</v>
      </c>
      <c r="N13" s="107" t="str">
        <f>VLOOKUP(Tabela2[[#This Row],[SIEMA]],Siema2025,17,FALSE)</f>
        <v>Matutino</v>
      </c>
      <c r="O13" s="107" t="str">
        <f>VLOOKUP(Tabela2[[#This Row],[SIEMA]],Siema2025,5,FALSE)</f>
        <v>Rodovia</v>
      </c>
      <c r="P13" s="106" t="s">
        <v>7174</v>
      </c>
      <c r="Q13" s="106">
        <v>1910</v>
      </c>
      <c r="R13" s="106" t="str">
        <f>VLOOKUP(Tabela2[[#This Row],[SIEMA]],Siema2025,10,FALSE)</f>
        <v/>
      </c>
      <c r="S13" s="109" t="str">
        <f>IF(Q13="","", IF(Q13="NC","", IF(Q13="NE","", IF(Q13="NA","",IFERROR(VLOOKUP(Q13,Produtos!$A$1:$C$2319,2,FALSE),"Não Cadastrado")))))</f>
        <v>ÓXIDO DE CÁLCIO</v>
      </c>
      <c r="T13" s="106" t="s">
        <v>6834</v>
      </c>
      <c r="U13" s="106" t="s">
        <v>7062</v>
      </c>
      <c r="V13" s="106">
        <v>8</v>
      </c>
      <c r="W13" s="106" t="str">
        <f>VLOOKUP(Tabela2[[#This Row],[SIEMA]],Siema2025,10,FALSE)</f>
        <v/>
      </c>
      <c r="X13" s="115" t="str">
        <f>IF(Tabela2[[#This Row],[Origem do acidente]] = "Plataforma", "PREENCHER","NA")</f>
        <v>NA</v>
      </c>
      <c r="Y13" s="111" t="str">
        <f>IF(W13="","", IF(W13="NC","", IF(W13="NE","", IF(W13="NA","",IFERROR(VLOOKUP(W13,Produtos!$A$1:$C$2319,2,FALSE),"Não Cadastrado")))))</f>
        <v/>
      </c>
      <c r="Z13" s="106" t="str">
        <f>VLOOKUP(Tabela2[[#This Row],[SIEMA]],Siema2025,11,FALSE)</f>
        <v xml:space="preserve"> </v>
      </c>
      <c r="AA13" s="106" t="str">
        <f>VLOOKUP(Tabela2[[#This Row],[SIEMA]],Siema2025,12,FALSE)</f>
        <v xml:space="preserve"> </v>
      </c>
      <c r="AB13" s="106" t="str">
        <f>IF(W13="","",IF(ISNUMBER(W13)=FALSE,"Não se aplica",IFERROR(VLOOKUP(W13,Produtos!$A$1:$C$2319,3,FALSE),"Não Cadastrado")))</f>
        <v/>
      </c>
      <c r="AC13" s="106"/>
      <c r="AD13" s="110" t="str">
        <f>IF(Tabela2[[#This Row],[Origem do acidente]] = "Plataforma", "PREENCHER","NA")</f>
        <v>NA</v>
      </c>
      <c r="AE13" s="109" t="str">
        <f>IF(AC13="","", IF(AC13="NC","", IF(AC13="NE","", IF(AC13="NA","",IFERROR(VLOOKUP(AC13,Produtos!$A$1:$C$2319,2,FALSE),"Não Cadastrado")))))</f>
        <v/>
      </c>
      <c r="AF13" s="106"/>
      <c r="AG13" s="106"/>
      <c r="AH13" s="106" t="str">
        <f>IF(AC13="","",IF(ISNUMBER(AC13)=FALSE,"Não se aplica",IFERROR(VLOOKUP(AC13,Produtos!$A$1:$C$2319,3,FALSE),"Não Cadastrado")))</f>
        <v/>
      </c>
      <c r="AI13" s="106"/>
      <c r="AJ13" s="106" t="str">
        <f>VLOOKUP(Tabela2[[#This Row],[SIEMA]],Siema2025,26,FALSE)</f>
        <v>Acidente rodoviário</v>
      </c>
      <c r="AK13" s="109" t="s">
        <v>7175</v>
      </c>
      <c r="AL13" s="109"/>
      <c r="AM13" s="109"/>
      <c r="AN13" s="110" t="str">
        <f>VLOOKUP(Tabela2[[#This Row],[SIEMA]],Siema2025,51,FALSE)</f>
        <v/>
      </c>
      <c r="AO13" s="110" t="str">
        <f>VLOOKUP(Tabela2[[#This Row],[SIEMA]],Siema2025,53,FALSE)</f>
        <v/>
      </c>
      <c r="AP13" s="110" t="str">
        <f>VLOOKUP(Tabela2[[#This Row],[SIEMA]],Siema2025,55,FALSE)</f>
        <v/>
      </c>
      <c r="AQ13" s="110" t="str">
        <f>VLOOKUP(Tabela2[[#This Row],[SIEMA]],Siema2025,57,FALSE)</f>
        <v/>
      </c>
      <c r="AR13" s="110" t="str">
        <f>VLOOKUP(Tabela2[[#This Row],[SIEMA]],Siema2025,59,FALSE)</f>
        <v/>
      </c>
      <c r="AS13" s="110" t="str">
        <f>VLOOKUP(Tabela2[[#This Row],[SIEMA]],Siema2025,61,FALSE)</f>
        <v/>
      </c>
      <c r="AT13" s="110" t="str">
        <f>VLOOKUP(Tabela2[[#This Row],[SIEMA]],Siema2025,63,FALSE)</f>
        <v/>
      </c>
      <c r="AU13" s="110"/>
      <c r="AV13" s="110" t="str">
        <f>VLOOKUP(Tabela2[[#This Row],[SIEMA]],Siema2025,67,FALSE)</f>
        <v/>
      </c>
      <c r="AW13" s="110" t="str">
        <f>VLOOKUP(Tabela2[[#This Row],[SIEMA]],Siema2025,69,FALSE)</f>
        <v/>
      </c>
      <c r="AX13" s="110" t="str">
        <f>VLOOKUP(Tabela2[[#This Row],[SIEMA]],Siema2025,71,FALSE)</f>
        <v/>
      </c>
      <c r="AY13" s="110" t="str">
        <f>VLOOKUP(Tabela2[[#This Row],[SIEMA]],Siema2025,73,FALSE)</f>
        <v/>
      </c>
      <c r="AZ13" s="110" t="str">
        <f>VLOOKUP(Tabela2[[#This Row],[SIEMA]],Siema2025,75,FALSE)</f>
        <v/>
      </c>
      <c r="BA13" s="110" t="str">
        <f>VLOOKUP(Tabela2[[#This Row],[SIEMA]],Siema2025,77,FALSE)</f>
        <v/>
      </c>
      <c r="BB13" s="110" t="str">
        <f>VLOOKUP(Tabela2[[#This Row],[SIEMA]],Siema2025,79,FALSE)</f>
        <v/>
      </c>
      <c r="BC13" s="110" t="str">
        <f>IF(Tabela2[[#This Row],[Outro(s) ]] = "X", "PREENCHER","NA")</f>
        <v>NA</v>
      </c>
      <c r="BD13" s="110" t="s">
        <v>7176</v>
      </c>
      <c r="BE13" s="110" t="str">
        <f>VLOOKUP(Tabela2[[#This Row],[SIEMA]],Siema2025,81,FALSE)</f>
        <v/>
      </c>
      <c r="BF13" s="112" t="str">
        <f>VLOOKUP(Tabela2[[#This Row],[SIEMA]],Siema2025,28,FALSE)</f>
        <v>TRANSTININHO TRANSPORTES TININHO LTDA</v>
      </c>
      <c r="BG13" s="112"/>
      <c r="BH13" s="113" t="str">
        <f>VLOOKUP(Tabela2[[#This Row],[SIEMA]],Siema2025,29,FALSE)</f>
        <v>01716053000176</v>
      </c>
      <c r="BI13" s="114" t="str">
        <f>VLOOKUP(Tabela2[[#This Row],[SIEMA]],Siema2025,107,FALSE)</f>
        <v>Não</v>
      </c>
      <c r="BJ13" s="109" t="s">
        <v>7111</v>
      </c>
      <c r="BK13" s="106" t="s">
        <v>2696</v>
      </c>
      <c r="BL13" s="143">
        <v>45684</v>
      </c>
      <c r="BM13" s="110">
        <f ca="1">IF(Tabela2[[#This Row],[Data de atendimento do Ibama (considerar o primeiro documento/ação)]]="",_xlfn.DAYS(TODAY(),J13),_xlfn.DAYS(Tabela2[[#This Row],[Data de atendimento do Ibama (considerar o primeiro documento/ação)]],J13))</f>
        <v>22</v>
      </c>
      <c r="BN13" s="110" t="str">
        <f>IF(Tabela2[[#This Row],[Atendido pelo Ibama ("Não" ou "Sim")]]="Não","Preencher", IF(Tabela2[[#This Row],[Atendido pelo Ibama ("Não" ou "Sim")]]="Sim","NA",""))</f>
        <v>NA</v>
      </c>
      <c r="BO13" s="116" t="s">
        <v>7177</v>
      </c>
      <c r="BP13" s="110" t="str">
        <f>IF(Tabela2[[#This Row],[Forma de atendimento (primeiro documento/ação)]]= "Outros (especificar)", "PREENCHER","NA")</f>
        <v>NA</v>
      </c>
      <c r="BQ13" s="108" t="s">
        <v>123</v>
      </c>
      <c r="BR13" s="110" t="str">
        <f>IF(Tabela2[[#This Row],[Equipe do Ibama foi a campo? Houve sobrevoo do Poseidon?]] = "Sim", "PREENCHER","NA")</f>
        <v>NA</v>
      </c>
      <c r="BS13" s="110" t="str">
        <f>IF(Tabela2[[#This Row],[Se sim, foi emitida Ordem de Emergência? (informações vinculada à coluna CK)]] = "Sim", "PREENCHER","NA")</f>
        <v>NA</v>
      </c>
      <c r="BT13" s="110" t="str">
        <f>IF(Tabela2[[#This Row],[Foi elaborado Relatório de Vistoria pelo Ibama? (informações vinculada à coluna CK)]] = "Sim", "PREENCHER","NA")</f>
        <v>NA</v>
      </c>
      <c r="BU13" s="110" t="s">
        <v>123</v>
      </c>
      <c r="BV13" s="110" t="str">
        <f>IF(Tabela2[[#This Row],[Houve avaliação das informações pós-acidente solicitadas/enviadas?]] = "Sim", "PREENCHER","NA")</f>
        <v>NA</v>
      </c>
      <c r="BW13" s="110" t="str">
        <f>IF(Tabela2[[#This Row],[O Ibama aguarda resposta da empresa/OEMA, etc?]] = "Sim", "PREENCHER","NA")</f>
        <v>NA</v>
      </c>
      <c r="BX13" s="108" t="s">
        <v>7100</v>
      </c>
      <c r="BY13" s="143">
        <v>45684</v>
      </c>
      <c r="BZ13" s="106">
        <f>IF(Tabela2[[#This Row],[Data do documento de encerramento]]="NA","NA",IF(Tabela2[[#This Row],[Data do documento de encerramento]]="","Pendente de conclusão/ encerramento",_xlfn.DAYS(Tabela2[[#This Row],[Data do documento de encerramento]],J13)))</f>
        <v>22</v>
      </c>
      <c r="CA13" s="109"/>
      <c r="CB13" s="109"/>
      <c r="CC13" s="117"/>
      <c r="CD13" s="109"/>
      <c r="CE13" s="109"/>
      <c r="CF13" s="109"/>
    </row>
    <row r="14" spans="1:84" ht="45.75" hidden="1">
      <c r="A14" s="190">
        <v>20251761252</v>
      </c>
      <c r="B14" s="173" t="s">
        <v>7178</v>
      </c>
      <c r="C14" s="110" t="str">
        <f>VLOOKUP(Tabela2[[#This Row],[SIEMA]],Siema2025,4,FALSE)</f>
        <v xml:space="preserve"> RJ</v>
      </c>
      <c r="D14" s="108" t="str">
        <f>VLOOKUP(Tabela2[[#This Row],[SIEMA]],Siema2025,3,FALSE)</f>
        <v xml:space="preserve">Piraí </v>
      </c>
      <c r="E14" s="108" t="s">
        <v>7179</v>
      </c>
      <c r="F14" s="108" t="s">
        <v>7180</v>
      </c>
      <c r="G14" s="29" t="s">
        <v>7181</v>
      </c>
      <c r="H14" s="29" t="s">
        <v>7182</v>
      </c>
      <c r="I14" s="106" t="s">
        <v>7118</v>
      </c>
      <c r="J14" s="107">
        <f>VLOOKUP(Tabela2[[#This Row],[SIEMA]],Siema2025,2,FALSE)</f>
        <v>45663</v>
      </c>
      <c r="K14" s="107" t="str">
        <f>VLOOKUP(Tabela2[[#This Row],[SIEMA]],Siema2025,16,FALSE)</f>
        <v>Segunda</v>
      </c>
      <c r="L14" s="108" t="str">
        <f>IF(Tabela2[[#This Row],[Data]]="","Sem Informação",VLOOKUP(MONTH(Tabela2[[#This Row],[Data]]),'[1]Validação de dados'!$I$1:$J$13,2,0))</f>
        <v>Janeiro</v>
      </c>
      <c r="M14" s="106">
        <f>YEAR(Tabela2[[#This Row],[Data]])</f>
        <v>2025</v>
      </c>
      <c r="N14" s="107" t="str">
        <f>VLOOKUP(Tabela2[[#This Row],[SIEMA]],Siema2025,17,FALSE)</f>
        <v>Noturno</v>
      </c>
      <c r="O14" s="107" t="str">
        <f>VLOOKUP(Tabela2[[#This Row],[SIEMA]],Siema2025,5,FALSE)</f>
        <v>Rodovia</v>
      </c>
      <c r="P14" s="106"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6">
        <v>3082</v>
      </c>
      <c r="R14" s="106" t="str">
        <f>VLOOKUP(Tabela2[[#This Row],[SIEMA]],Siema2025,10,FALSE)</f>
        <v/>
      </c>
      <c r="S14" s="109" t="str">
        <f>IF(Q14="","", IF(Q14="NC","", IF(Q14="NE","", IF(Q14="NA","",IFERROR(VLOOKUP(Q14,Produtos!$A$1:$C$2319,2,FALSE),"Não Cadastrado")))))</f>
        <v>SUBSTÂNCIA QUE APRESENTA RISCO PARA O MEIO AMBIENTE, LÍQUIDA, N.E.</v>
      </c>
      <c r="T14" s="106">
        <v>728</v>
      </c>
      <c r="U14" s="106" t="str">
        <f>VLOOKUP(Tabela2[[#This Row],[SIEMA]],Siema2025,12,FALSE)</f>
        <v xml:space="preserve"> </v>
      </c>
      <c r="V14" s="106">
        <f>IF(Q14="","",IF(ISNUMBER(Q14)=FALSE,"Não se aplica",IFERROR(VLOOKUP(Q14,Produtos!$A$1:$C$2319,3,FALSE),"Não Cadastrado")))</f>
        <v>9</v>
      </c>
      <c r="W14" s="106" t="str">
        <f>VLOOKUP(Tabela2[[#This Row],[SIEMA]],Siema2025,10,FALSE)</f>
        <v/>
      </c>
      <c r="X14" s="115" t="str">
        <f>IF(Tabela2[[#This Row],[Origem do acidente]] = "Plataforma", "PREENCHER","NA")</f>
        <v>NA</v>
      </c>
      <c r="Y14" s="111" t="str">
        <f>IF(W14="","", IF(W14="NC","", IF(W14="NE","", IF(W14="NA","",IFERROR(VLOOKUP(W14,Produtos!$A$1:$C$2319,2,FALSE),"Não Cadastrado")))))</f>
        <v/>
      </c>
      <c r="Z14" s="106" t="str">
        <f>VLOOKUP(Tabela2[[#This Row],[SIEMA]],Siema2025,11,FALSE)</f>
        <v xml:space="preserve"> </v>
      </c>
      <c r="AA14" s="106" t="str">
        <f>VLOOKUP(Tabela2[[#This Row],[SIEMA]],Siema2025,12,FALSE)</f>
        <v xml:space="preserve"> </v>
      </c>
      <c r="AB14" s="106" t="str">
        <f>IF(W14="","",IF(ISNUMBER(W14)=FALSE,"Não se aplica",IFERROR(VLOOKUP(W14,Produtos!$A$1:$C$2319,3,FALSE),"Não Cadastrado")))</f>
        <v/>
      </c>
      <c r="AC14" s="106"/>
      <c r="AD14" s="110" t="str">
        <f>IF(Tabela2[[#This Row],[Origem do acidente]] = "Plataforma", "PREENCHER","NA")</f>
        <v>NA</v>
      </c>
      <c r="AE14" s="109" t="str">
        <f>IF(AC14="","", IF(AC14="NC","", IF(AC14="NE","", IF(AC14="NA","",IFERROR(VLOOKUP(AC14,Produtos!$A$1:$C$2319,2,FALSE),"Não Cadastrado")))))</f>
        <v/>
      </c>
      <c r="AF14" s="106"/>
      <c r="AG14" s="106"/>
      <c r="AH14" s="106" t="str">
        <f>IF(AC14="","",IF(ISNUMBER(AC14)=FALSE,"Não se aplica",IFERROR(VLOOKUP(AC14,Produtos!$A$1:$C$2319,3,FALSE),"Não Cadastrado")))</f>
        <v/>
      </c>
      <c r="AI14" s="106"/>
      <c r="AJ14" s="106"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9"/>
      <c r="AL14" s="109"/>
      <c r="AM14" s="109"/>
      <c r="AN14" s="110" t="str">
        <f>VLOOKUP(Tabela2[[#This Row],[SIEMA]],Siema2025,51,FALSE)</f>
        <v>X</v>
      </c>
      <c r="AO14" s="110" t="str">
        <f>VLOOKUP(Tabela2[[#This Row],[SIEMA]],Siema2025,53,FALSE)</f>
        <v/>
      </c>
      <c r="AP14" s="110" t="str">
        <f>VLOOKUP(Tabela2[[#This Row],[SIEMA]],Siema2025,55,FALSE)</f>
        <v/>
      </c>
      <c r="AQ14" s="110" t="str">
        <f>VLOOKUP(Tabela2[[#This Row],[SIEMA]],Siema2025,57,FALSE)</f>
        <v/>
      </c>
      <c r="AR14" s="110" t="str">
        <f>VLOOKUP(Tabela2[[#This Row],[SIEMA]],Siema2025,59,FALSE)</f>
        <v/>
      </c>
      <c r="AS14" s="110" t="str">
        <f>VLOOKUP(Tabela2[[#This Row],[SIEMA]],Siema2025,61,FALSE)</f>
        <v/>
      </c>
      <c r="AT14" s="110" t="str">
        <f>VLOOKUP(Tabela2[[#This Row],[SIEMA]],Siema2025,63,FALSE)</f>
        <v/>
      </c>
      <c r="AU14" s="110" t="str">
        <f>VLOOKUP(Tabela2[[#This Row],[SIEMA]],Siema2025,65,FALSE)</f>
        <v>X</v>
      </c>
      <c r="AV14" s="110" t="str">
        <f>VLOOKUP(Tabela2[[#This Row],[SIEMA]],Siema2025,67,FALSE)</f>
        <v/>
      </c>
      <c r="AW14" s="110" t="str">
        <f>VLOOKUP(Tabela2[[#This Row],[SIEMA]],Siema2025,69,FALSE)</f>
        <v/>
      </c>
      <c r="AX14" s="110" t="s">
        <v>7176</v>
      </c>
      <c r="AY14" s="110" t="str">
        <f>VLOOKUP(Tabela2[[#This Row],[SIEMA]],Siema2025,73,FALSE)</f>
        <v/>
      </c>
      <c r="AZ14" s="110" t="str">
        <f>VLOOKUP(Tabela2[[#This Row],[SIEMA]],Siema2025,75,FALSE)</f>
        <v/>
      </c>
      <c r="BA14" s="110" t="str">
        <f>VLOOKUP(Tabela2[[#This Row],[SIEMA]],Siema2025,77,FALSE)</f>
        <v/>
      </c>
      <c r="BB14" s="110" t="str">
        <f>VLOOKUP(Tabela2[[#This Row],[SIEMA]],Siema2025,79,FALSE)</f>
        <v/>
      </c>
      <c r="BC14" s="110" t="str">
        <f>IF(Tabela2[[#This Row],[Outro(s) ]] = "X", "PREENCHER","NA")</f>
        <v>NA</v>
      </c>
      <c r="BD14" s="110" t="str">
        <f>VLOOKUP(Tabela2[[#This Row],[SIEMA]],Siema2025,82,FALSE)</f>
        <v/>
      </c>
      <c r="BE14" s="110" t="str">
        <f>VLOOKUP(Tabela2[[#This Row],[SIEMA]],Siema2025,81,FALSE)</f>
        <v/>
      </c>
      <c r="BF14" s="112" t="str">
        <f>VLOOKUP(Tabela2[[#This Row],[SIEMA]],Siema2025,28,FALSE)</f>
        <v>Iconic Lubrificantes S.A.</v>
      </c>
      <c r="BG14" s="112"/>
      <c r="BH14" s="113" t="str">
        <f>VLOOKUP(Tabela2[[#This Row],[SIEMA]],Siema2025,29,FALSE)</f>
        <v>05524572003702</v>
      </c>
      <c r="BI14" s="114" t="str">
        <f>VLOOKUP(Tabela2[[#This Row],[SIEMA]],Siema2025,107,FALSE)</f>
        <v>Não</v>
      </c>
      <c r="BJ14" s="109" t="s">
        <v>7097</v>
      </c>
      <c r="BK14" s="106" t="s">
        <v>2696</v>
      </c>
      <c r="BL14" s="143">
        <v>45764</v>
      </c>
      <c r="BM14" s="110">
        <f ca="1">IF(Tabela2[[#This Row],[Data de atendimento do Ibama (considerar o primeiro documento/ação)]]="",_xlfn.DAYS(TODAY(),J14),_xlfn.DAYS(Tabela2[[#This Row],[Data de atendimento do Ibama (considerar o primeiro documento/ação)]],J14))</f>
        <v>101</v>
      </c>
      <c r="BN14" s="110" t="str">
        <f>IF(Tabela2[[#This Row],[Atendido pelo Ibama ("Não" ou "Sim")]]="Não","Preencher", IF(Tabela2[[#This Row],[Atendido pelo Ibama ("Não" ou "Sim")]]="Sim","NA",""))</f>
        <v>NA</v>
      </c>
      <c r="BO14" s="116" t="s">
        <v>7123</v>
      </c>
      <c r="BP14" s="110" t="s">
        <v>7183</v>
      </c>
      <c r="BQ14" s="108" t="s">
        <v>123</v>
      </c>
      <c r="BR14" s="110" t="str">
        <f>IF(Tabela2[[#This Row],[Equipe do Ibama foi a campo? Houve sobrevoo do Poseidon?]] = "Sim", "PREENCHER","NA")</f>
        <v>NA</v>
      </c>
      <c r="BS14" s="110" t="str">
        <f>IF(Tabela2[[#This Row],[Se sim, foi emitida Ordem de Emergência? (informações vinculada à coluna CK)]] = "Sim", "PREENCHER","NA")</f>
        <v>NA</v>
      </c>
      <c r="BT14" s="110" t="str">
        <f>IF(Tabela2[[#This Row],[Foi elaborado Relatório de Vistoria pelo Ibama? (informações vinculada à coluna CK)]] = "Sim", "PREENCHER","NA")</f>
        <v>NA</v>
      </c>
      <c r="BU14" s="110" t="s">
        <v>123</v>
      </c>
      <c r="BV14" s="110" t="s">
        <v>2696</v>
      </c>
      <c r="BW14" s="110" t="s">
        <v>123</v>
      </c>
      <c r="BX14" s="108" t="s">
        <v>7119</v>
      </c>
      <c r="BY14" s="143"/>
      <c r="BZ14" s="106" t="str">
        <f>IF(Tabela2[[#This Row],[Data do documento de encerramento]]="NA","NA",IF(Tabela2[[#This Row],[Data do documento de encerramento]]="","Pendente de conclusão/ encerramento",_xlfn.DAYS(Tabela2[[#This Row],[Data do documento de encerramento]],J14)))</f>
        <v>Pendente de conclusão/ encerramento</v>
      </c>
      <c r="CA14" s="109" t="s">
        <v>7184</v>
      </c>
      <c r="CB14" s="109"/>
      <c r="CC14" s="117"/>
      <c r="CD14" s="109"/>
      <c r="CE14" s="109"/>
      <c r="CF14" s="109"/>
    </row>
    <row r="15" spans="1:84" ht="30.75">
      <c r="A15" s="172">
        <v>20251854018</v>
      </c>
      <c r="B15" s="173" t="s">
        <v>7185</v>
      </c>
      <c r="C15" s="110" t="s">
        <v>7133</v>
      </c>
      <c r="D15" s="108" t="s">
        <v>637</v>
      </c>
      <c r="E15" s="108" t="s">
        <v>7186</v>
      </c>
      <c r="F15" s="108"/>
      <c r="G15" s="108" t="s">
        <v>7187</v>
      </c>
      <c r="H15" s="108" t="s">
        <v>7188</v>
      </c>
      <c r="I15" s="106" t="str">
        <f>VLOOKUP(Tabela2[[#This Row],[SIEMA]],Siema2025,19,FALSE)</f>
        <v>Campos</v>
      </c>
      <c r="J15" s="107">
        <f>VLOOKUP(Tabela2[[#This Row],[SIEMA]],Siema2025,2,FALSE)</f>
        <v>45663</v>
      </c>
      <c r="K15" s="107" t="str">
        <f>VLOOKUP(Tabela2[[#This Row],[SIEMA]],Siema2025,16,FALSE)</f>
        <v>Segunda</v>
      </c>
      <c r="L15" s="108" t="str">
        <f>IF(Tabela2[[#This Row],[Data]]="","Sem Informação",VLOOKUP(MONTH(Tabela2[[#This Row],[Data]]),'[1]Validação de dados'!$I$1:$J$13,2,0))</f>
        <v>Janeiro</v>
      </c>
      <c r="M15" s="106">
        <f>YEAR(Tabela2[[#This Row],[Data]])</f>
        <v>2025</v>
      </c>
      <c r="N15" s="107" t="str">
        <f>VLOOKUP(Tabela2[[#This Row],[SIEMA]],Siema2025,17,FALSE)</f>
        <v>Vespertino</v>
      </c>
      <c r="O15" s="107" t="str">
        <f>VLOOKUP(Tabela2[[#This Row],[SIEMA]],Siema2025,5,FALSE)</f>
        <v>Plataforma</v>
      </c>
      <c r="P15" s="106" t="str">
        <f>VLOOKUP(Tabela2[[#This Row],[SIEMA]],Siema2025,21,FALSE)</f>
        <v/>
      </c>
      <c r="Q15" s="106">
        <v>1202</v>
      </c>
      <c r="R15" s="106" t="s">
        <v>252</v>
      </c>
      <c r="S15" s="109" t="s">
        <v>252</v>
      </c>
      <c r="T15" t="s">
        <v>312</v>
      </c>
      <c r="U15" s="106" t="str">
        <f>VLOOKUP(Tabela2[[#This Row],[SIEMA]],Siema2025,12,FALSE)</f>
        <v xml:space="preserve"> </v>
      </c>
      <c r="V15" s="106">
        <f>IF(Q15="","",IF(ISNUMBER(Q15)=FALSE,"Não se aplica",IFERROR(VLOOKUP(Q15,Produtos!$A$1:$C$2319,3,FALSE),"Não Cadastrado")))</f>
        <v>3</v>
      </c>
      <c r="W15" s="106" t="str">
        <f>VLOOKUP(Tabela2[[#This Row],[SIEMA]],Siema2025,10,FALSE)</f>
        <v/>
      </c>
      <c r="X15" s="115" t="str">
        <f>IF(Tabela2[[#This Row],[Origem do acidente]] = "Plataforma", "PREENCHER","NA")</f>
        <v>PREENCHER</v>
      </c>
      <c r="Y15" s="111" t="str">
        <f>IF(W15="","", IF(W15="NC","", IF(W15="NE","", IF(W15="NA","",IFERROR(VLOOKUP(W15,Produtos!$A$1:$C$2319,2,FALSE),"Não Cadastrado")))))</f>
        <v/>
      </c>
      <c r="Z15" s="106" t="str">
        <f>VLOOKUP(Tabela2[[#This Row],[SIEMA]],Siema2025,11,FALSE)</f>
        <v xml:space="preserve"> </v>
      </c>
      <c r="AA15" s="106" t="str">
        <f>VLOOKUP(Tabela2[[#This Row],[SIEMA]],Siema2025,12,FALSE)</f>
        <v xml:space="preserve"> </v>
      </c>
      <c r="AB15" s="106" t="str">
        <f>IF(W15="","",IF(ISNUMBER(W15)=FALSE,"Não se aplica",IFERROR(VLOOKUP(W15,Produtos!$A$1:$C$2319,3,FALSE),"Não Cadastrado")))</f>
        <v/>
      </c>
      <c r="AC15" s="106"/>
      <c r="AD15" s="110" t="str">
        <f>IF(Tabela2[[#This Row],[Origem do acidente]] = "Plataforma", "PREENCHER","NA")</f>
        <v>PREENCHER</v>
      </c>
      <c r="AE15" s="109" t="str">
        <f>IF(AC15="","", IF(AC15="NC","", IF(AC15="NE","", IF(AC15="NA","",IFERROR(VLOOKUP(AC15,Produtos!$A$1:$C$2319,2,FALSE),"Não Cadastrado")))))</f>
        <v/>
      </c>
      <c r="AF15" s="106"/>
      <c r="AG15" s="106"/>
      <c r="AH15" s="106" t="str">
        <f>IF(AC15="","",IF(ISNUMBER(AC15)=FALSE,"Não se aplica",IFERROR(VLOOKUP(AC15,Produtos!$A$1:$C$2319,3,FALSE),"Não Cadastrado")))</f>
        <v/>
      </c>
      <c r="AI15" s="106"/>
      <c r="AJ15" s="106" t="str">
        <f>VLOOKUP(Tabela2[[#This Row],[SIEMA]],Siema2025,26,FALSE)</f>
        <v>Encaminhamento da tubulação de dreno da centrífuga inadequado.</v>
      </c>
      <c r="AK15" s="109"/>
      <c r="AL15" s="109"/>
      <c r="AM15" s="109"/>
      <c r="AN15" s="110" t="str">
        <f>VLOOKUP(Tabela2[[#This Row],[SIEMA]],Siema2025,51,FALSE)</f>
        <v/>
      </c>
      <c r="AO15" s="110" t="str">
        <f>VLOOKUP(Tabela2[[#This Row],[SIEMA]],Siema2025,53,FALSE)</f>
        <v/>
      </c>
      <c r="AP15" s="110" t="str">
        <f>VLOOKUP(Tabela2[[#This Row],[SIEMA]],Siema2025,55,FALSE)</f>
        <v/>
      </c>
      <c r="AQ15" s="110" t="str">
        <f>VLOOKUP(Tabela2[[#This Row],[SIEMA]],Siema2025,57,FALSE)</f>
        <v/>
      </c>
      <c r="AR15" s="110" t="str">
        <f>VLOOKUP(Tabela2[[#This Row],[SIEMA]],Siema2025,59,FALSE)</f>
        <v/>
      </c>
      <c r="AS15" s="110" t="str">
        <f>VLOOKUP(Tabela2[[#This Row],[SIEMA]],Siema2025,61,FALSE)</f>
        <v>X</v>
      </c>
      <c r="AT15" s="110" t="str">
        <f>VLOOKUP(Tabela2[[#This Row],[SIEMA]],Siema2025,63,FALSE)</f>
        <v/>
      </c>
      <c r="AU15" s="110" t="str">
        <f>VLOOKUP(Tabela2[[#This Row],[SIEMA]],Siema2025,65,FALSE)</f>
        <v/>
      </c>
      <c r="AV15" s="110" t="str">
        <f>VLOOKUP(Tabela2[[#This Row],[SIEMA]],Siema2025,67,FALSE)</f>
        <v/>
      </c>
      <c r="AW15" s="110" t="str">
        <f>VLOOKUP(Tabela2[[#This Row],[SIEMA]],Siema2025,69,FALSE)</f>
        <v/>
      </c>
      <c r="AX15" s="110" t="str">
        <f>VLOOKUP(Tabela2[[#This Row],[SIEMA]],Siema2025,71,FALSE)</f>
        <v/>
      </c>
      <c r="AY15" s="110" t="str">
        <f>VLOOKUP(Tabela2[[#This Row],[SIEMA]],Siema2025,73,FALSE)</f>
        <v/>
      </c>
      <c r="AZ15" s="110" t="str">
        <f>VLOOKUP(Tabela2[[#This Row],[SIEMA]],Siema2025,75,FALSE)</f>
        <v/>
      </c>
      <c r="BA15" s="110" t="str">
        <f>VLOOKUP(Tabela2[[#This Row],[SIEMA]],Siema2025,77,FALSE)</f>
        <v/>
      </c>
      <c r="BB15" s="110" t="str">
        <f>VLOOKUP(Tabela2[[#This Row],[SIEMA]],Siema2025,79,FALSE)</f>
        <v/>
      </c>
      <c r="BC15" s="110" t="str">
        <f>IF(Tabela2[[#This Row],[Outro(s) ]] = "X", "PREENCHER","NA")</f>
        <v>NA</v>
      </c>
      <c r="BD15" s="110" t="str">
        <f>VLOOKUP(Tabela2[[#This Row],[SIEMA]],Siema2025,82,FALSE)</f>
        <v/>
      </c>
      <c r="BE15" s="110" t="str">
        <f>VLOOKUP(Tabela2[[#This Row],[SIEMA]],Siema2025,81,FALSE)</f>
        <v/>
      </c>
      <c r="BF15" s="112" t="str">
        <f>VLOOKUP(Tabela2[[#This Row],[SIEMA]],Siema2025,28,FALSE)</f>
        <v>Petrobras</v>
      </c>
      <c r="BG15" s="112"/>
      <c r="BH15" s="113" t="str">
        <f>VLOOKUP(Tabela2[[#This Row],[SIEMA]],Siema2025,29,FALSE)</f>
        <v>33000167100750</v>
      </c>
      <c r="BI15" s="114" t="str">
        <f>VLOOKUP(Tabela2[[#This Row],[SIEMA]],Siema2025,107,FALSE)</f>
        <v>Não</v>
      </c>
      <c r="BJ15" s="109" t="s">
        <v>7097</v>
      </c>
      <c r="BK15" s="106" t="s">
        <v>2696</v>
      </c>
      <c r="BL15" s="143">
        <v>45691</v>
      </c>
      <c r="BM15" s="110">
        <f ca="1">IF(Tabela2[[#This Row],[Data de atendimento do Ibama (considerar o primeiro documento/ação)]]="",_xlfn.DAYS(TODAY(),J15),_xlfn.DAYS(Tabela2[[#This Row],[Data de atendimento do Ibama (considerar o primeiro documento/ação)]],J15))</f>
        <v>28</v>
      </c>
      <c r="BN15" s="110" t="str">
        <f>IF(Tabela2[[#This Row],[Atendido pelo Ibama ("Não" ou "Sim")]]="Não","Preencher", IF(Tabela2[[#This Row],[Atendido pelo Ibama ("Não" ou "Sim")]]="Sim","NA",""))</f>
        <v>NA</v>
      </c>
      <c r="BO15" s="116" t="s">
        <v>7139</v>
      </c>
      <c r="BP15" s="110" t="str">
        <f>IF(Tabela2[[#This Row],[Forma de atendimento (primeiro documento/ação)]]= "Outros (especificar)", "PREENCHER","NA")</f>
        <v>NA</v>
      </c>
      <c r="BQ15" s="108" t="s">
        <v>123</v>
      </c>
      <c r="BR15" s="110" t="str">
        <f>IF(Tabela2[[#This Row],[Equipe do Ibama foi a campo? Houve sobrevoo do Poseidon?]] = "Sim", "PREENCHER","NA")</f>
        <v>NA</v>
      </c>
      <c r="BS15" s="110" t="str">
        <f>IF(Tabela2[[#This Row],[Se sim, foi emitida Ordem de Emergência? (informações vinculada à coluna CK)]] = "Sim", "PREENCHER","NA")</f>
        <v>NA</v>
      </c>
      <c r="BT15" s="110" t="str">
        <f>IF(Tabela2[[#This Row],[Foi elaborado Relatório de Vistoria pelo Ibama? (informações vinculada à coluna CK)]] = "Sim", "PREENCHER","NA")</f>
        <v>NA</v>
      </c>
      <c r="BU15" s="110" t="s">
        <v>2696</v>
      </c>
      <c r="BV15" s="110" t="s">
        <v>123</v>
      </c>
      <c r="BW15" s="110" t="s">
        <v>2696</v>
      </c>
      <c r="BX15" s="108" t="s">
        <v>7100</v>
      </c>
      <c r="BY15" s="143">
        <v>46017</v>
      </c>
      <c r="BZ15" s="106">
        <f>IF(Tabela2[[#This Row],[Data do documento de encerramento]]="NA","NA",IF(Tabela2[[#This Row],[Data do documento de encerramento]]="","Pendente de conclusão/ encerramento",_xlfn.DAYS(Tabela2[[#This Row],[Data do documento de encerramento]],J15)))</f>
        <v>354</v>
      </c>
      <c r="CA15" s="109"/>
      <c r="CB15" s="109"/>
      <c r="CC15" s="117" t="s">
        <v>7189</v>
      </c>
      <c r="CD15" s="109" t="s">
        <v>123</v>
      </c>
      <c r="CE15" s="109" t="s">
        <v>2696</v>
      </c>
      <c r="CF15" s="109" t="s">
        <v>7147</v>
      </c>
    </row>
    <row r="16" spans="1:84" ht="30.75">
      <c r="A16" s="172">
        <v>20251914447</v>
      </c>
      <c r="B16" s="173" t="s">
        <v>7190</v>
      </c>
      <c r="C16" s="110" t="s">
        <v>7133</v>
      </c>
      <c r="D16" s="108" t="s">
        <v>637</v>
      </c>
      <c r="E16" s="108" t="s">
        <v>7191</v>
      </c>
      <c r="F16" s="108"/>
      <c r="G16" s="108" t="s">
        <v>7192</v>
      </c>
      <c r="H16" s="108" t="s">
        <v>7193</v>
      </c>
      <c r="I16" s="106" t="str">
        <f>VLOOKUP(Tabela2[[#This Row],[SIEMA]],Siema2025,19,FALSE)</f>
        <v>Campos</v>
      </c>
      <c r="J16" s="107">
        <f>VLOOKUP(Tabela2[[#This Row],[SIEMA]],Siema2025,2,FALSE)</f>
        <v>45663</v>
      </c>
      <c r="K16" s="107" t="str">
        <f>VLOOKUP(Tabela2[[#This Row],[SIEMA]],Siema2025,16,FALSE)</f>
        <v>Segunda</v>
      </c>
      <c r="L16" s="108" t="str">
        <f>IF(Tabela2[[#This Row],[Data]]="","Sem Informação",VLOOKUP(MONTH(Tabela2[[#This Row],[Data]]),'[1]Validação de dados'!$I$1:$J$13,2,0))</f>
        <v>Janeiro</v>
      </c>
      <c r="M16" s="106">
        <f>YEAR(Tabela2[[#This Row],[Data]])</f>
        <v>2025</v>
      </c>
      <c r="N16" s="107" t="str">
        <f>VLOOKUP(Tabela2[[#This Row],[SIEMA]],Siema2025,17,FALSE)</f>
        <v>Noturno</v>
      </c>
      <c r="O16" s="107" t="s">
        <v>111</v>
      </c>
      <c r="P16" s="106"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6" t="s">
        <v>637</v>
      </c>
      <c r="R16" t="s">
        <v>7194</v>
      </c>
      <c r="S16" s="106" t="s">
        <v>7138</v>
      </c>
      <c r="T16" t="s">
        <v>7195</v>
      </c>
      <c r="U16" s="106" t="str">
        <f>VLOOKUP(Tabela2[[#This Row],[SIEMA]],Siema2025,12,FALSE)</f>
        <v>M3; M3</v>
      </c>
      <c r="V16" s="106" t="s">
        <v>637</v>
      </c>
      <c r="W16" s="106"/>
      <c r="X16" s="115" t="str">
        <f>IF(Tabela2[[#This Row],[Origem do acidente]] = "Plataforma", "PREENCHER","NA")</f>
        <v>PREENCHER</v>
      </c>
      <c r="Y16" s="111" t="str">
        <f>IF(W16="","", IF(W16="NC","", IF(W16="NE","", IF(W16="NA","",IFERROR(VLOOKUP(W16,Produtos!$A$1:$C$2319,2,FALSE),"Não Cadastrado")))))</f>
        <v/>
      </c>
      <c r="Z16" s="106"/>
      <c r="AA16" s="106" t="str">
        <f>VLOOKUP(Tabela2[[#This Row],[SIEMA]],Siema2025,12,FALSE)</f>
        <v>M3; M3</v>
      </c>
      <c r="AB16" s="106" t="str">
        <f>IF(W16="","",IF(ISNUMBER(W16)=FALSE,"Não se aplica",IFERROR(VLOOKUP(W16,Produtos!$A$1:$C$2319,3,FALSE),"Não Cadastrado")))</f>
        <v/>
      </c>
      <c r="AC16" s="106"/>
      <c r="AD16" s="110" t="str">
        <f>IF(Tabela2[[#This Row],[Origem do acidente]] = "Plataforma", "PREENCHER","NA")</f>
        <v>PREENCHER</v>
      </c>
      <c r="AE16" s="109" t="str">
        <f>IF(AC16="","", IF(AC16="NC","", IF(AC16="NE","", IF(AC16="NA","",IFERROR(VLOOKUP(AC16,Produtos!$A$1:$C$2319,2,FALSE),"Não Cadastrado")))))</f>
        <v/>
      </c>
      <c r="AF16" s="106"/>
      <c r="AG16" s="106"/>
      <c r="AH16" s="106" t="str">
        <f>IF(AC16="","",IF(ISNUMBER(AC16)=FALSE,"Não se aplica",IFERROR(VLOOKUP(AC16,Produtos!$A$1:$C$2319,3,FALSE),"Não Cadastrado")))</f>
        <v/>
      </c>
      <c r="AI16" s="106"/>
      <c r="AJ16" s="106" t="str">
        <f>VLOOKUP(Tabela2[[#This Row],[SIEMA]],Siema2025,26,FALSE)</f>
        <v>Vazamento em uma shuttle valve.</v>
      </c>
      <c r="AK16" s="109"/>
      <c r="AL16" s="109"/>
      <c r="AM16" s="109"/>
      <c r="AN16" s="110" t="str">
        <f>VLOOKUP(Tabela2[[#This Row],[SIEMA]],Siema2025,51,FALSE)</f>
        <v/>
      </c>
      <c r="AO16" s="110" t="str">
        <f>VLOOKUP(Tabela2[[#This Row],[SIEMA]],Siema2025,53,FALSE)</f>
        <v/>
      </c>
      <c r="AP16" s="110" t="str">
        <f>VLOOKUP(Tabela2[[#This Row],[SIEMA]],Siema2025,55,FALSE)</f>
        <v/>
      </c>
      <c r="AQ16" s="110" t="str">
        <f>VLOOKUP(Tabela2[[#This Row],[SIEMA]],Siema2025,57,FALSE)</f>
        <v/>
      </c>
      <c r="AR16" s="110" t="str">
        <f>VLOOKUP(Tabela2[[#This Row],[SIEMA]],Siema2025,59,FALSE)</f>
        <v/>
      </c>
      <c r="AS16" s="110" t="str">
        <f>VLOOKUP(Tabela2[[#This Row],[SIEMA]],Siema2025,61,FALSE)</f>
        <v>X</v>
      </c>
      <c r="AT16" s="110" t="str">
        <f>VLOOKUP(Tabela2[[#This Row],[SIEMA]],Siema2025,63,FALSE)</f>
        <v/>
      </c>
      <c r="AU16" s="110" t="str">
        <f>VLOOKUP(Tabela2[[#This Row],[SIEMA]],Siema2025,65,FALSE)</f>
        <v/>
      </c>
      <c r="AV16" s="110" t="str">
        <f>VLOOKUP(Tabela2[[#This Row],[SIEMA]],Siema2025,67,FALSE)</f>
        <v/>
      </c>
      <c r="AW16" s="110" t="str">
        <f>VLOOKUP(Tabela2[[#This Row],[SIEMA]],Siema2025,69,FALSE)</f>
        <v/>
      </c>
      <c r="AX16" s="110" t="str">
        <f>VLOOKUP(Tabela2[[#This Row],[SIEMA]],Siema2025,71,FALSE)</f>
        <v/>
      </c>
      <c r="AY16" s="110" t="str">
        <f>VLOOKUP(Tabela2[[#This Row],[SIEMA]],Siema2025,73,FALSE)</f>
        <v/>
      </c>
      <c r="AZ16" s="110" t="str">
        <f>VLOOKUP(Tabela2[[#This Row],[SIEMA]],Siema2025,75,FALSE)</f>
        <v/>
      </c>
      <c r="BA16" s="110" t="str">
        <f>VLOOKUP(Tabela2[[#This Row],[SIEMA]],Siema2025,77,FALSE)</f>
        <v/>
      </c>
      <c r="BB16" s="110" t="str">
        <f>VLOOKUP(Tabela2[[#This Row],[SIEMA]],Siema2025,79,FALSE)</f>
        <v/>
      </c>
      <c r="BC16" s="110" t="str">
        <f>IF(Tabela2[[#This Row],[Outro(s) ]] = "X", "PREENCHER","NA")</f>
        <v>NA</v>
      </c>
      <c r="BD16" s="110" t="str">
        <f>VLOOKUP(Tabela2[[#This Row],[SIEMA]],Siema2025,82,FALSE)</f>
        <v/>
      </c>
      <c r="BE16" s="110" t="str">
        <f>VLOOKUP(Tabela2[[#This Row],[SIEMA]],Siema2025,81,FALSE)</f>
        <v/>
      </c>
      <c r="BF16" s="112" t="str">
        <f>VLOOKUP(Tabela2[[#This Row],[SIEMA]],Siema2025,28,FALSE)</f>
        <v>Petrobras</v>
      </c>
      <c r="BG16" s="112"/>
      <c r="BH16" s="113" t="str">
        <f>VLOOKUP(Tabela2[[#This Row],[SIEMA]],Siema2025,29,FALSE)</f>
        <v>33000167100750</v>
      </c>
      <c r="BI16" s="114" t="str">
        <f>VLOOKUP(Tabela2[[#This Row],[SIEMA]],Siema2025,107,FALSE)</f>
        <v>Não</v>
      </c>
      <c r="BJ16" s="109" t="s">
        <v>7097</v>
      </c>
      <c r="BK16" s="106" t="s">
        <v>2696</v>
      </c>
      <c r="BL16" s="143">
        <v>45741</v>
      </c>
      <c r="BM16" s="110">
        <f ca="1">IF(Tabela2[[#This Row],[Data de atendimento do Ibama (considerar o primeiro documento/ação)]]="",_xlfn.DAYS(TODAY(),J16),_xlfn.DAYS(Tabela2[[#This Row],[Data de atendimento do Ibama (considerar o primeiro documento/ação)]],J16))</f>
        <v>78</v>
      </c>
      <c r="BN16" s="110" t="str">
        <f>IF(Tabela2[[#This Row],[Atendido pelo Ibama ("Não" ou "Sim")]]="Não","Preencher", IF(Tabela2[[#This Row],[Atendido pelo Ibama ("Não" ou "Sim")]]="Sim","NA",""))</f>
        <v>NA</v>
      </c>
      <c r="BO16" s="116" t="s">
        <v>7139</v>
      </c>
      <c r="BP16" s="110" t="str">
        <f>IF(Tabela2[[#This Row],[Forma de atendimento (primeiro documento/ação)]]= "Outros (especificar)", "PREENCHER","NA")</f>
        <v>NA</v>
      </c>
      <c r="BQ16" s="108" t="s">
        <v>123</v>
      </c>
      <c r="BR16" s="110" t="str">
        <f>IF(Tabela2[[#This Row],[Equipe do Ibama foi a campo? Houve sobrevoo do Poseidon?]] = "Sim", "PREENCHER","NA")</f>
        <v>NA</v>
      </c>
      <c r="BS16" s="110" t="str">
        <f>IF(Tabela2[[#This Row],[Se sim, foi emitida Ordem de Emergência? (informações vinculada à coluna CK)]] = "Sim", "PREENCHER","NA")</f>
        <v>NA</v>
      </c>
      <c r="BT16" s="110" t="s">
        <v>7099</v>
      </c>
      <c r="BU16" s="110" t="s">
        <v>2696</v>
      </c>
      <c r="BV16" s="110" t="s">
        <v>123</v>
      </c>
      <c r="BW16" s="110" t="s">
        <v>2696</v>
      </c>
      <c r="BX16" s="108" t="s">
        <v>7100</v>
      </c>
      <c r="BY16" s="143">
        <v>46017</v>
      </c>
      <c r="BZ16" s="106">
        <f>IF(Tabela2[[#This Row],[Data do documento de encerramento]]="NA","NA",IF(Tabela2[[#This Row],[Data do documento de encerramento]]="","Pendente de conclusão/ encerramento",_xlfn.DAYS(Tabela2[[#This Row],[Data do documento de encerramento]],J16)))</f>
        <v>354</v>
      </c>
      <c r="CA16" s="109"/>
      <c r="CB16" s="109"/>
      <c r="CC16" s="117" t="s">
        <v>7196</v>
      </c>
      <c r="CD16" s="109" t="s">
        <v>123</v>
      </c>
      <c r="CE16" s="109" t="s">
        <v>123</v>
      </c>
      <c r="CF16" s="109" t="s">
        <v>7141</v>
      </c>
    </row>
    <row r="17" spans="1:84" ht="45.75" hidden="1">
      <c r="A17" s="172">
        <v>202511621617</v>
      </c>
      <c r="B17" s="174" t="s">
        <v>7197</v>
      </c>
      <c r="C17" s="110" t="str">
        <f>VLOOKUP(Tabela2[[#This Row],[SIEMA]],Siema2025,4,FALSE)</f>
        <v xml:space="preserve"> MG</v>
      </c>
      <c r="D17" s="108" t="str">
        <f>VLOOKUP(Tabela2[[#This Row],[SIEMA]],Siema2025,3,FALSE)</f>
        <v xml:space="preserve">Paracatu </v>
      </c>
      <c r="E17" s="108" t="str">
        <f>VLOOKUP(Tabela2[[#This Row],[SIEMA]],Siema2025,20,FALSE)</f>
        <v>Fazenda Ambrósio</v>
      </c>
      <c r="F17" s="108"/>
      <c r="G17" s="108" t="s">
        <v>7198</v>
      </c>
      <c r="H17" s="108" t="s">
        <v>7199</v>
      </c>
      <c r="I17" s="106" t="str">
        <f>VLOOKUP(Tabela2[[#This Row],[SIEMA]],Siema2025,19,FALSE)</f>
        <v/>
      </c>
      <c r="J17" s="107">
        <f>VLOOKUP(Tabela2[[#This Row],[SIEMA]],Siema2025,2,FALSE)</f>
        <v>45663</v>
      </c>
      <c r="K17" s="107" t="str">
        <f>VLOOKUP(Tabela2[[#This Row],[SIEMA]],Siema2025,16,FALSE)</f>
        <v>Segunda</v>
      </c>
      <c r="L17" s="108" t="str">
        <f>IF(Tabela2[[#This Row],[Data]]="","Sem Informação",VLOOKUP(MONTH(Tabela2[[#This Row],[Data]]),'[1]Validação de dados'!$I$1:$J$13,2,0))</f>
        <v>Janeiro</v>
      </c>
      <c r="M17" s="106">
        <f>YEAR(Tabela2[[#This Row],[Data]])</f>
        <v>2025</v>
      </c>
      <c r="N17" s="107" t="str">
        <f>VLOOKUP(Tabela2[[#This Row],[SIEMA]],Siema2025,17,FALSE)</f>
        <v>Madrugada</v>
      </c>
      <c r="O17" s="107" t="str">
        <f>VLOOKUP(Tabela2[[#This Row],[SIEMA]],Siema2025,5,FALSE)</f>
        <v>Outro(s)</v>
      </c>
      <c r="P17" s="106" t="str">
        <f>VLOOKUP(Tabela2[[#This Row],[SIEMA]],Siema2025,21,FALSE)</f>
        <v>Zona rural de Paracatu/MG.
Processo Sei! 02001.001563/2025-05.</v>
      </c>
      <c r="Q17" s="106" t="str">
        <f>VLOOKUP(Tabela2[[#This Row],[SIEMA]],Siema2025,7,FALSE)</f>
        <v/>
      </c>
      <c r="R17" s="106" t="str">
        <f>VLOOKUP(Tabela2[[#This Row],[SIEMA]],Siema2025,10,FALSE)</f>
        <v>Dejeitos de bovinos</v>
      </c>
      <c r="S17" s="109" t="s">
        <v>7200</v>
      </c>
      <c r="T17" s="106" t="str">
        <f>VLOOKUP(Tabela2[[#This Row],[SIEMA]],Siema2025,11,FALSE)</f>
        <v/>
      </c>
      <c r="U17" s="106" t="str">
        <f>VLOOKUP(Tabela2[[#This Row],[SIEMA]],Siema2025,12,FALSE)</f>
        <v/>
      </c>
      <c r="V17" s="106" t="str">
        <f>IF(Q17="","",IF(ISNUMBER(Q17)=FALSE,"Não se aplica",IFERROR(VLOOKUP(Q17,Produtos!$A$1:$C$2319,3,FALSE),"Não Cadastrado")))</f>
        <v/>
      </c>
      <c r="W17" s="106"/>
      <c r="X17" s="115" t="str">
        <f>IF(Tabela2[[#This Row],[Origem do acidente]] = "Plataforma", "PREENCHER","NA")</f>
        <v>NA</v>
      </c>
      <c r="Y17" s="111" t="str">
        <f>IF(W17="","", IF(W17="NC","", IF(W17="NE","", IF(W17="NA","",IFERROR(VLOOKUP(W17,Produtos!$A$1:$C$2319,2,FALSE),"Não Cadastrado")))))</f>
        <v/>
      </c>
      <c r="Z17" s="106" t="str">
        <f>VLOOKUP(Tabela2[[#This Row],[SIEMA]],Siema2025,11,FALSE)</f>
        <v/>
      </c>
      <c r="AA17" s="106" t="str">
        <f>VLOOKUP(Tabela2[[#This Row],[SIEMA]],Siema2025,12,FALSE)</f>
        <v/>
      </c>
      <c r="AB17" s="106" t="str">
        <f>IF(W17="","",IF(ISNUMBER(W17)=FALSE,"Não se aplica",IFERROR(VLOOKUP(W17,Produtos!$A$1:$C$2319,3,FALSE),"Não Cadastrado")))</f>
        <v/>
      </c>
      <c r="AC17" s="106"/>
      <c r="AD17" s="110" t="str">
        <f>IF(Tabela2[[#This Row],[Origem do acidente]] = "Plataforma", "PREENCHER","NA")</f>
        <v>NA</v>
      </c>
      <c r="AE17" s="109" t="str">
        <f>IF(AC17="","", IF(AC17="NC","", IF(AC17="NE","", IF(AC17="NA","",IFERROR(VLOOKUP(AC17,Produtos!$A$1:$C$2319,2,FALSE),"Não Cadastrado")))))</f>
        <v/>
      </c>
      <c r="AF17" s="106"/>
      <c r="AG17" s="106"/>
      <c r="AH17" s="106" t="str">
        <f>IF(AC17="","",IF(ISNUMBER(AC17)=FALSE,"Não se aplica",IFERROR(VLOOKUP(AC17,Produtos!$A$1:$C$2319,3,FALSE),"Não Cadastrado")))</f>
        <v/>
      </c>
      <c r="AI17" s="106"/>
      <c r="AJ17" s="106" t="str">
        <f>VLOOKUP(Tabela2[[#This Row],[SIEMA]],Siema2025,26,FALSE)</f>
        <v>O rompimento das baias pode ter sido causado pelas fortes chuvas que ocorreram na região.</v>
      </c>
      <c r="AK17" s="109" t="s">
        <v>7096</v>
      </c>
      <c r="AL17" s="109"/>
      <c r="AM17" s="109"/>
      <c r="AN17" s="110" t="str">
        <f>VLOOKUP(Tabela2[[#This Row],[SIEMA]],Siema2025,51,FALSE)</f>
        <v/>
      </c>
      <c r="AO17" s="110" t="str">
        <f>VLOOKUP(Tabela2[[#This Row],[SIEMA]],Siema2025,53,FALSE)</f>
        <v/>
      </c>
      <c r="AP17" s="110" t="str">
        <f>VLOOKUP(Tabela2[[#This Row],[SIEMA]],Siema2025,55,FALSE)</f>
        <v/>
      </c>
      <c r="AQ17" s="110" t="str">
        <f>VLOOKUP(Tabela2[[#This Row],[SIEMA]],Siema2025,57,FALSE)</f>
        <v>X</v>
      </c>
      <c r="AR17" s="110" t="str">
        <f>VLOOKUP(Tabela2[[#This Row],[SIEMA]],Siema2025,59,FALSE)</f>
        <v/>
      </c>
      <c r="AS17" s="110" t="str">
        <f>VLOOKUP(Tabela2[[#This Row],[SIEMA]],Siema2025,61,FALSE)</f>
        <v/>
      </c>
      <c r="AT17" s="110" t="str">
        <f>VLOOKUP(Tabela2[[#This Row],[SIEMA]],Siema2025,63,FALSE)</f>
        <v/>
      </c>
      <c r="AU17" s="110" t="str">
        <f>VLOOKUP(Tabela2[[#This Row],[SIEMA]],Siema2025,65,FALSE)</f>
        <v/>
      </c>
      <c r="AV17" s="110" t="str">
        <f>VLOOKUP(Tabela2[[#This Row],[SIEMA]],Siema2025,67,FALSE)</f>
        <v/>
      </c>
      <c r="AW17" s="110" t="str">
        <f>VLOOKUP(Tabela2[[#This Row],[SIEMA]],Siema2025,69,FALSE)</f>
        <v/>
      </c>
      <c r="AX17" s="110" t="str">
        <f>VLOOKUP(Tabela2[[#This Row],[SIEMA]],Siema2025,71,FALSE)</f>
        <v/>
      </c>
      <c r="AY17" s="110" t="str">
        <f>VLOOKUP(Tabela2[[#This Row],[SIEMA]],Siema2025,73,FALSE)</f>
        <v/>
      </c>
      <c r="AZ17" s="110" t="str">
        <f>VLOOKUP(Tabela2[[#This Row],[SIEMA]],Siema2025,75,FALSE)</f>
        <v/>
      </c>
      <c r="BA17" s="110" t="str">
        <f>VLOOKUP(Tabela2[[#This Row],[SIEMA]],Siema2025,77,FALSE)</f>
        <v/>
      </c>
      <c r="BB17" s="110" t="str">
        <f>VLOOKUP(Tabela2[[#This Row],[SIEMA]],Siema2025,79,FALSE)</f>
        <v/>
      </c>
      <c r="BC17" s="110" t="str">
        <f>IF(Tabela2[[#This Row],[Outro(s) ]] = "X", "PREENCHER","NA")</f>
        <v>NA</v>
      </c>
      <c r="BD17" s="110" t="str">
        <f>VLOOKUP(Tabela2[[#This Row],[SIEMA]],Siema2025,82,FALSE)</f>
        <v/>
      </c>
      <c r="BE17" s="110" t="str">
        <f>VLOOKUP(Tabela2[[#This Row],[SIEMA]],Siema2025,81,FALSE)</f>
        <v/>
      </c>
      <c r="BF17" s="112" t="str">
        <f>VLOOKUP(Tabela2[[#This Row],[SIEMA]],Siema2025,28,FALSE)</f>
        <v>Fazenda Ambrósio</v>
      </c>
      <c r="BG17" s="112"/>
      <c r="BH17" s="113" t="str">
        <f>VLOOKUP(Tabela2[[#This Row],[SIEMA]],Siema2025,29,FALSE)</f>
        <v/>
      </c>
      <c r="BI17" s="114" t="str">
        <f>VLOOKUP(Tabela2[[#This Row],[SIEMA]],Siema2025,107,FALSE)</f>
        <v>Não</v>
      </c>
      <c r="BJ17" s="109" t="s">
        <v>7111</v>
      </c>
      <c r="BK17" s="106" t="s">
        <v>2696</v>
      </c>
      <c r="BL17" s="143">
        <v>45834</v>
      </c>
      <c r="BM17" s="110">
        <f ca="1">IF(Tabela2[[#This Row],[Data de atendimento do Ibama (considerar o primeiro documento/ação)]]="",_xlfn.DAYS(TODAY(),J17),_xlfn.DAYS(Tabela2[[#This Row],[Data de atendimento do Ibama (considerar o primeiro documento/ação)]],J17))</f>
        <v>171</v>
      </c>
      <c r="BN17" s="110" t="str">
        <f>IF(Tabela2[[#This Row],[Atendido pelo Ibama ("Não" ou "Sim")]]="Não","Preencher", IF(Tabela2[[#This Row],[Atendido pelo Ibama ("Não" ou "Sim")]]="Sim","NA",""))</f>
        <v>NA</v>
      </c>
      <c r="BO17" s="116" t="s">
        <v>7177</v>
      </c>
      <c r="BP17" s="110" t="str">
        <f>IF(Tabela2[[#This Row],[Forma de atendimento (primeiro documento/ação)]]= "Outros (especificar)", "PREENCHER","NA")</f>
        <v>NA</v>
      </c>
      <c r="BQ17" s="108" t="s">
        <v>123</v>
      </c>
      <c r="BR17" s="110" t="str">
        <f>IF(Tabela2[[#This Row],[Equipe do Ibama foi a campo? Houve sobrevoo do Poseidon?]] = "Sim", "PREENCHER","NA")</f>
        <v>NA</v>
      </c>
      <c r="BS17" s="110" t="str">
        <f>IF(Tabela2[[#This Row],[Se sim, foi emitida Ordem de Emergência? (informações vinculada à coluna CK)]] = "Sim", "PREENCHER","NA")</f>
        <v>NA</v>
      </c>
      <c r="BT17" s="110" t="s">
        <v>7125</v>
      </c>
      <c r="BU17" s="110" t="s">
        <v>2696</v>
      </c>
      <c r="BV17" s="110" t="s">
        <v>123</v>
      </c>
      <c r="BW17" s="110" t="s">
        <v>2696</v>
      </c>
      <c r="BX17" s="108" t="s">
        <v>7113</v>
      </c>
      <c r="BY17" s="143">
        <v>45898</v>
      </c>
      <c r="BZ17" s="106">
        <f>IF(Tabela2[[#This Row],[Data do documento de encerramento]]="NA","NA",IF(Tabela2[[#This Row],[Data do documento de encerramento]]="","Pendente de conclusão/ encerramento",_xlfn.DAYS(Tabela2[[#This Row],[Data do documento de encerramento]],J17)))</f>
        <v>235</v>
      </c>
      <c r="CA17" s="109"/>
      <c r="CB17" s="109"/>
      <c r="CC17" s="109"/>
      <c r="CD17" s="109"/>
      <c r="CE17" s="109"/>
      <c r="CF17" s="109"/>
    </row>
    <row r="18" spans="1:84" hidden="1">
      <c r="A18" s="172">
        <v>202512736016</v>
      </c>
      <c r="B18" s="173" t="s">
        <v>7201</v>
      </c>
      <c r="C18" s="110" t="str">
        <f>VLOOKUP(Tabela2[[#This Row],[SIEMA]],Siema2025,4,FALSE)</f>
        <v xml:space="preserve"> RN</v>
      </c>
      <c r="D18" s="108" t="str">
        <f>VLOOKUP(Tabela2[[#This Row],[SIEMA]],Siema2025,3,FALSE)</f>
        <v xml:space="preserve">Triunfo Potiguar </v>
      </c>
      <c r="E18" s="108" t="str">
        <f>VLOOKUP(Tabela2[[#This Row],[SIEMA]],Siema2025,20,FALSE)</f>
        <v>Linha de Injeção 6"x150 da Estação Coletora de Baixa do Algodão no Campo Baixa do Algodão.</v>
      </c>
      <c r="F18" s="108"/>
      <c r="G18" s="108"/>
      <c r="H18" s="108"/>
      <c r="I18" s="106" t="str">
        <f>VLOOKUP(Tabela2[[#This Row],[SIEMA]],Siema2025,19,FALSE)</f>
        <v/>
      </c>
      <c r="J18" s="107">
        <f>VLOOKUP(Tabela2[[#This Row],[SIEMA]],Siema2025,2,FALSE)</f>
        <v>45663</v>
      </c>
      <c r="K18" s="107" t="str">
        <f>VLOOKUP(Tabela2[[#This Row],[SIEMA]],Siema2025,16,FALSE)</f>
        <v>Segunda</v>
      </c>
      <c r="L18" s="108" t="str">
        <f>IF(Tabela2[[#This Row],[Data]]="","Sem Informação",VLOOKUP(MONTH(Tabela2[[#This Row],[Data]]),'[1]Validação de dados'!$I$1:$J$13,2,0))</f>
        <v>Janeiro</v>
      </c>
      <c r="M18" s="106">
        <f>YEAR(Tabela2[[#This Row],[Data]])</f>
        <v>2025</v>
      </c>
      <c r="N18" s="107" t="str">
        <f>VLOOKUP(Tabela2[[#This Row],[SIEMA]],Siema2025,17,FALSE)</f>
        <v>Matutino</v>
      </c>
      <c r="O18" s="107" t="s">
        <v>145</v>
      </c>
      <c r="P18" s="106" t="str">
        <f>VLOOKUP(Tabela2[[#This Row],[SIEMA]],Siema2025,21,FALSE)</f>
        <v>Descarga significante de água de injeção
Perda de contenção primária significante de água de injeção</v>
      </c>
      <c r="Q18" s="106" t="str">
        <f>VLOOKUP(Tabela2[[#This Row],[SIEMA]],Siema2025,7,FALSE)</f>
        <v/>
      </c>
      <c r="R18" s="106" t="str">
        <f>VLOOKUP(Tabela2[[#This Row],[SIEMA]],Siema2025,10,FALSE)</f>
        <v>Água de injeção</v>
      </c>
      <c r="S18" s="109" t="str">
        <f>IF(Q18="","", IF(Q18="NC","", IF(Q18="NE","", IF(Q18="NA","",IFERROR(VLOOKUP(Q18,Produtos!$A$1:$C$2319,2,FALSE),"Não Cadastrado")))))</f>
        <v/>
      </c>
      <c r="T18" s="106" t="str">
        <f>VLOOKUP(Tabela2[[#This Row],[SIEMA]],Siema2025,11,FALSE)</f>
        <v>0.24</v>
      </c>
      <c r="U18" s="106" t="str">
        <f>VLOOKUP(Tabela2[[#This Row],[SIEMA]],Siema2025,12,FALSE)</f>
        <v>M3</v>
      </c>
      <c r="V18" s="106" t="str">
        <f>IF(Q18="","",IF(ISNUMBER(Q18)=FALSE,"Não se aplica",IFERROR(VLOOKUP(Q18,Produtos!$A$1:$C$2319,3,FALSE),"Não Cadastrado")))</f>
        <v/>
      </c>
      <c r="W18" s="106" t="str">
        <f>VLOOKUP(Tabela2[[#This Row],[SIEMA]],Siema2025,10,FALSE)</f>
        <v>Água de injeção</v>
      </c>
      <c r="X18" s="115" t="str">
        <f>IF(Tabela2[[#This Row],[Origem do acidente]] = "Plataforma", "PREENCHER","NA")</f>
        <v>NA</v>
      </c>
      <c r="Y18" s="111" t="str">
        <f>IF(W18="","", IF(W18="NC","", IF(W18="NE","", IF(W18="NA","",IFERROR(VLOOKUP(W18,Produtos!$A$1:$C$2319,2,FALSE),"Não Cadastrado")))))</f>
        <v>Não Cadastrado</v>
      </c>
      <c r="Z18" s="106" t="str">
        <f>VLOOKUP(Tabela2[[#This Row],[SIEMA]],Siema2025,11,FALSE)</f>
        <v>0.24</v>
      </c>
      <c r="AA18" s="106" t="str">
        <f>VLOOKUP(Tabela2[[#This Row],[SIEMA]],Siema2025,12,FALSE)</f>
        <v>M3</v>
      </c>
      <c r="AB18" s="106" t="str">
        <f>IF(W18="","",IF(ISNUMBER(W18)=FALSE,"Não se aplica",IFERROR(VLOOKUP(W18,Produtos!$A$1:$C$2319,3,FALSE),"Não Cadastrado")))</f>
        <v>Não se aplica</v>
      </c>
      <c r="AC18" s="106"/>
      <c r="AD18" s="110" t="str">
        <f>IF(Tabela2[[#This Row],[Origem do acidente]] = "Plataforma", "PREENCHER","NA")</f>
        <v>NA</v>
      </c>
      <c r="AE18" s="109" t="str">
        <f>IF(AC18="","", IF(AC18="NC","", IF(AC18="NE","", IF(AC18="NA","",IFERROR(VLOOKUP(AC18,Produtos!$A$1:$C$2319,2,FALSE),"Não Cadastrado")))))</f>
        <v/>
      </c>
      <c r="AF18" s="106"/>
      <c r="AG18" s="106"/>
      <c r="AH18" s="106" t="str">
        <f>IF(AC18="","",IF(ISNUMBER(AC18)=FALSE,"Não se aplica",IFERROR(VLOOKUP(AC18,Produtos!$A$1:$C$2319,3,FALSE),"Não Cadastrado")))</f>
        <v/>
      </c>
      <c r="AI18" s="106"/>
      <c r="AJ18" s="106" t="str">
        <f>VLOOKUP(Tabela2[[#This Row],[SIEMA]],Siema2025,26,FALSE)</f>
        <v>Corrosão</v>
      </c>
      <c r="AK18" s="109"/>
      <c r="AL18" s="109"/>
      <c r="AM18" s="109"/>
      <c r="AN18" s="110" t="str">
        <f>VLOOKUP(Tabela2[[#This Row],[SIEMA]],Siema2025,51,FALSE)</f>
        <v/>
      </c>
      <c r="AO18" s="110" t="str">
        <f>VLOOKUP(Tabela2[[#This Row],[SIEMA]],Siema2025,53,FALSE)</f>
        <v/>
      </c>
      <c r="AP18" s="110" t="str">
        <f>VLOOKUP(Tabela2[[#This Row],[SIEMA]],Siema2025,55,FALSE)</f>
        <v/>
      </c>
      <c r="AQ18" s="110" t="str">
        <f>VLOOKUP(Tabela2[[#This Row],[SIEMA]],Siema2025,57,FALSE)</f>
        <v/>
      </c>
      <c r="AR18" s="110" t="str">
        <f>VLOOKUP(Tabela2[[#This Row],[SIEMA]],Siema2025,59,FALSE)</f>
        <v/>
      </c>
      <c r="AS18" s="110" t="str">
        <f>VLOOKUP(Tabela2[[#This Row],[SIEMA]],Siema2025,61,FALSE)</f>
        <v/>
      </c>
      <c r="AT18" s="110" t="str">
        <f>VLOOKUP(Tabela2[[#This Row],[SIEMA]],Siema2025,63,FALSE)</f>
        <v/>
      </c>
      <c r="AU18" s="110" t="str">
        <f>VLOOKUP(Tabela2[[#This Row],[SIEMA]],Siema2025,65,FALSE)</f>
        <v>X</v>
      </c>
      <c r="AV18" s="110" t="str">
        <f>VLOOKUP(Tabela2[[#This Row],[SIEMA]],Siema2025,67,FALSE)</f>
        <v/>
      </c>
      <c r="AW18" s="110" t="str">
        <f>VLOOKUP(Tabela2[[#This Row],[SIEMA]],Siema2025,69,FALSE)</f>
        <v/>
      </c>
      <c r="AX18" s="110" t="str">
        <f>VLOOKUP(Tabela2[[#This Row],[SIEMA]],Siema2025,71,FALSE)</f>
        <v/>
      </c>
      <c r="AY18" s="110" t="str">
        <f>VLOOKUP(Tabela2[[#This Row],[SIEMA]],Siema2025,73,FALSE)</f>
        <v/>
      </c>
      <c r="AZ18" s="110" t="str">
        <f>VLOOKUP(Tabela2[[#This Row],[SIEMA]],Siema2025,75,FALSE)</f>
        <v/>
      </c>
      <c r="BA18" s="110" t="str">
        <f>VLOOKUP(Tabela2[[#This Row],[SIEMA]],Siema2025,77,FALSE)</f>
        <v/>
      </c>
      <c r="BB18" s="110" t="str">
        <f>VLOOKUP(Tabela2[[#This Row],[SIEMA]],Siema2025,79,FALSE)</f>
        <v/>
      </c>
      <c r="BC18" s="110" t="str">
        <f>IF(Tabela2[[#This Row],[Outro(s) ]] = "X", "PREENCHER","NA")</f>
        <v>NA</v>
      </c>
      <c r="BD18" s="110" t="str">
        <f>VLOOKUP(Tabela2[[#This Row],[SIEMA]],Siema2025,82,FALSE)</f>
        <v/>
      </c>
      <c r="BE18" s="110" t="str">
        <f>VLOOKUP(Tabela2[[#This Row],[SIEMA]],Siema2025,81,FALSE)</f>
        <v/>
      </c>
      <c r="BF18" s="112" t="str">
        <f>VLOOKUP(Tabela2[[#This Row],[SIEMA]],Siema2025,28,FALSE)</f>
        <v>POTIGUAR E&amp;P S.A</v>
      </c>
      <c r="BG18" s="112"/>
      <c r="BH18" s="113" t="str">
        <f>VLOOKUP(Tabela2[[#This Row],[SIEMA]],Siema2025,29,FALSE)</f>
        <v>30759670000157</v>
      </c>
      <c r="BI18" s="114" t="str">
        <f>VLOOKUP(Tabela2[[#This Row],[SIEMA]],Siema2025,107,FALSE)</f>
        <v>Não</v>
      </c>
      <c r="BJ18" s="109"/>
      <c r="BK18" s="106"/>
      <c r="BL18" s="143"/>
      <c r="BM18" s="110">
        <f ca="1">IF(Tabela2[[#This Row],[Data de atendimento do Ibama (considerar o primeiro documento/ação)]]="",_xlfn.DAYS(TODAY(),J18),_xlfn.DAYS(Tabela2[[#This Row],[Data de atendimento do Ibama (considerar o primeiro documento/ação)]],J18))</f>
        <v>557</v>
      </c>
      <c r="BN18" s="110" t="str">
        <f>IF(Tabela2[[#This Row],[Atendido pelo Ibama ("Não" ou "Sim")]]="Não","Preencher", IF(Tabela2[[#This Row],[Atendido pelo Ibama ("Não" ou "Sim")]]="Sim","NA",""))</f>
        <v/>
      </c>
      <c r="BO18" s="116"/>
      <c r="BP18" s="110" t="str">
        <f>IF(Tabela2[[#This Row],[Forma de atendimento (primeiro documento/ação)]]= "Outros (especificar)", "PREENCHER","NA")</f>
        <v>NA</v>
      </c>
      <c r="BQ18" s="108"/>
      <c r="BR18" s="110" t="str">
        <f>IF(Tabela2[[#This Row],[Equipe do Ibama foi a campo? Houve sobrevoo do Poseidon?]] = "Sim", "PREENCHER","NA")</f>
        <v>NA</v>
      </c>
      <c r="BS18" s="110" t="str">
        <f>IF(Tabela2[[#This Row],[Se sim, foi emitida Ordem de Emergência? (informações vinculada à coluna CK)]] = "Sim", "PREENCHER","NA")</f>
        <v>NA</v>
      </c>
      <c r="BT18" s="110" t="str">
        <f>IF(Tabela2[[#This Row],[Foi elaborado Relatório de Vistoria pelo Ibama? (informações vinculada à coluna CK)]] = "Sim", "PREENCHER","NA")</f>
        <v>NA</v>
      </c>
      <c r="BU18" s="110" t="str">
        <f>IF(Tabela2[[#This Row],[Houve envio de Informações Pós-acidente (preencher "não se aplica" quando de competência estadual/municipal)]] = "Sim", "PREENCHER","NA")</f>
        <v>NA</v>
      </c>
      <c r="BV18" s="110" t="str">
        <f>IF(Tabela2[[#This Row],[Houve avaliação das informações pós-acidente solicitadas/enviadas?]] = "Sim", "PREENCHER","NA")</f>
        <v>NA</v>
      </c>
      <c r="BW18" s="110" t="str">
        <f>IF(Tabela2[[#This Row],[O Ibama aguarda resposta da empresa/OEMA, etc?]] = "Sim", "PREENCHER","NA")</f>
        <v>NA</v>
      </c>
      <c r="BX18" s="108"/>
      <c r="BY18" s="143"/>
      <c r="BZ18" s="106" t="str">
        <f>IF(Tabela2[[#This Row],[Data do documento de encerramento]]="NA","NA",IF(Tabela2[[#This Row],[Data do documento de encerramento]]="","Pendente de conclusão/ encerramento",_xlfn.DAYS(Tabela2[[#This Row],[Data do documento de encerramento]],J18)))</f>
        <v>Pendente de conclusão/ encerramento</v>
      </c>
      <c r="CA18" s="109"/>
      <c r="CB18" s="109"/>
      <c r="CC18" s="109"/>
      <c r="CD18" s="109"/>
      <c r="CE18" s="109"/>
      <c r="CF18" s="109"/>
    </row>
    <row r="19" spans="1:84" ht="30.75" hidden="1">
      <c r="A19" s="172">
        <v>20251764838</v>
      </c>
      <c r="B19" s="173" t="s">
        <v>7202</v>
      </c>
      <c r="C19" s="110" t="str">
        <f>VLOOKUP(Tabela2[[#This Row],[SIEMA]],Siema2025,4,FALSE)</f>
        <v xml:space="preserve"> SP</v>
      </c>
      <c r="D19" s="108" t="str">
        <f>VLOOKUP(Tabela2[[#This Row],[SIEMA]],Siema2025,3,FALSE)</f>
        <v xml:space="preserve">Votuporanga </v>
      </c>
      <c r="E19" s="108" t="str">
        <f>VLOOKUP(Tabela2[[#This Row],[SIEMA]],Siema2025,20,FALSE)</f>
        <v>Km ferroviário 302+200</v>
      </c>
      <c r="F19" s="108"/>
      <c r="G19" s="108" t="s">
        <v>7203</v>
      </c>
      <c r="H19" s="108" t="s">
        <v>7204</v>
      </c>
      <c r="I19" s="106" t="s">
        <v>7118</v>
      </c>
      <c r="J19" s="107">
        <f>VLOOKUP(Tabela2[[#This Row],[SIEMA]],Siema2025,2,FALSE)</f>
        <v>45664</v>
      </c>
      <c r="K19" s="107" t="str">
        <f>VLOOKUP(Tabela2[[#This Row],[SIEMA]],Siema2025,16,FALSE)</f>
        <v>Terça</v>
      </c>
      <c r="L19" s="108" t="str">
        <f>IF(Tabela2[[#This Row],[Data]]="","Sem Informação",VLOOKUP(MONTH(Tabela2[[#This Row],[Data]]),'[1]Validação de dados'!$I$1:$J$13,2,0))</f>
        <v>Janeiro</v>
      </c>
      <c r="M19" s="106">
        <f>YEAR(Tabela2[[#This Row],[Data]])</f>
        <v>2025</v>
      </c>
      <c r="N19" s="107" t="str">
        <f>VLOOKUP(Tabela2[[#This Row],[SIEMA]],Siema2025,17,FALSE)</f>
        <v>Vespertino</v>
      </c>
      <c r="O19" s="107" t="str">
        <f>VLOOKUP(Tabela2[[#This Row],[SIEMA]],Siema2025,5,FALSE)</f>
        <v>Ferrovia</v>
      </c>
      <c r="P19" s="106" t="str">
        <f>VLOOKUP(Tabela2[[#This Row],[SIEMA]],Siema2025,21,FALSE)</f>
        <v>Descarrilamento de vagões graneleiros.</v>
      </c>
      <c r="Q19" s="106" t="s">
        <v>7119</v>
      </c>
      <c r="R19" s="106" t="s">
        <v>7119</v>
      </c>
      <c r="S19" s="109" t="s">
        <v>7205</v>
      </c>
      <c r="T19" s="106">
        <v>31.44</v>
      </c>
      <c r="U19" s="106" t="s">
        <v>7120</v>
      </c>
      <c r="V19" s="106"/>
      <c r="W19" s="106"/>
      <c r="X19" s="115"/>
      <c r="Y19" s="111" t="str">
        <f>IF(W19="","", IF(W19="NC","", IF(W19="NE","", IF(W19="NA","",IFERROR(VLOOKUP(W19,Produtos!$A$1:$C$2319,2,FALSE),"Não Cadastrado")))))</f>
        <v/>
      </c>
      <c r="Z19" s="106" t="str">
        <f>VLOOKUP(Tabela2[[#This Row],[SIEMA]],Siema2025,11,FALSE)</f>
        <v/>
      </c>
      <c r="AA19" s="106" t="str">
        <f>VLOOKUP(Tabela2[[#This Row],[SIEMA]],Siema2025,12,FALSE)</f>
        <v/>
      </c>
      <c r="AB19" s="106" t="str">
        <f>IF(W19="","",IF(ISNUMBER(W19)=FALSE,"Não se aplica",IFERROR(VLOOKUP(W19,Produtos!$A$1:$C$2319,3,FALSE),"Não Cadastrado")))</f>
        <v/>
      </c>
      <c r="AC19" s="106"/>
      <c r="AD19" s="110"/>
      <c r="AE19" s="109" t="str">
        <f>IF(AC19="","", IF(AC19="NC","", IF(AC19="NE","", IF(AC19="NA","",IFERROR(VLOOKUP(AC19,Produtos!$A$1:$C$2319,2,FALSE),"Não Cadastrado")))))</f>
        <v/>
      </c>
      <c r="AF19" s="106"/>
      <c r="AG19" s="106"/>
      <c r="AH19" s="106" t="str">
        <f>IF(AC19="","",IF(ISNUMBER(AC19)=FALSE,"Não se aplica",IFERROR(VLOOKUP(AC19,Produtos!$A$1:$C$2319,3,FALSE),"Não Cadastrado")))</f>
        <v/>
      </c>
      <c r="AI19" s="106"/>
      <c r="AJ19" s="106" t="s">
        <v>6729</v>
      </c>
      <c r="AK19" s="109" t="s">
        <v>6834</v>
      </c>
      <c r="AL19" s="109"/>
      <c r="AM19" s="109"/>
      <c r="AN19" s="110" t="str">
        <f>VLOOKUP(Tabela2[[#This Row],[SIEMA]],Siema2025,51,FALSE)</f>
        <v/>
      </c>
      <c r="AO19" s="110" t="str">
        <f>VLOOKUP(Tabela2[[#This Row],[SIEMA]],Siema2025,53,FALSE)</f>
        <v/>
      </c>
      <c r="AP19" s="110" t="str">
        <f>VLOOKUP(Tabela2[[#This Row],[SIEMA]],Siema2025,55,FALSE)</f>
        <v/>
      </c>
      <c r="AQ19" s="110" t="str">
        <f>VLOOKUP(Tabela2[[#This Row],[SIEMA]],Siema2025,57,FALSE)</f>
        <v/>
      </c>
      <c r="AR19" s="110" t="str">
        <f>VLOOKUP(Tabela2[[#This Row],[SIEMA]],Siema2025,59,FALSE)</f>
        <v/>
      </c>
      <c r="AS19" s="110" t="str">
        <f>VLOOKUP(Tabela2[[#This Row],[SIEMA]],Siema2025,61,FALSE)</f>
        <v/>
      </c>
      <c r="AT19" s="110" t="str">
        <f>VLOOKUP(Tabela2[[#This Row],[SIEMA]],Siema2025,63,FALSE)</f>
        <v/>
      </c>
      <c r="AU19" s="110" t="str">
        <f>VLOOKUP(Tabela2[[#This Row],[SIEMA]],Siema2025,65,FALSE)</f>
        <v>X</v>
      </c>
      <c r="AV19" s="110" t="str">
        <f>VLOOKUP(Tabela2[[#This Row],[SIEMA]],Siema2025,67,FALSE)</f>
        <v/>
      </c>
      <c r="AW19" s="110" t="str">
        <f>VLOOKUP(Tabela2[[#This Row],[SIEMA]],Siema2025,69,FALSE)</f>
        <v/>
      </c>
      <c r="AX19" s="110" t="str">
        <f>VLOOKUP(Tabela2[[#This Row],[SIEMA]],Siema2025,71,FALSE)</f>
        <v/>
      </c>
      <c r="AY19" s="110" t="str">
        <f>VLOOKUP(Tabela2[[#This Row],[SIEMA]],Siema2025,73,FALSE)</f>
        <v/>
      </c>
      <c r="AZ19" s="110" t="str">
        <f>VLOOKUP(Tabela2[[#This Row],[SIEMA]],Siema2025,75,FALSE)</f>
        <v/>
      </c>
      <c r="BA19" s="110" t="str">
        <f>VLOOKUP(Tabela2[[#This Row],[SIEMA]],Siema2025,77,FALSE)</f>
        <v/>
      </c>
      <c r="BB19" s="110" t="str">
        <f>VLOOKUP(Tabela2[[#This Row],[SIEMA]],Siema2025,79,FALSE)</f>
        <v/>
      </c>
      <c r="BC19" s="110" t="str">
        <f>IF(Tabela2[[#This Row],[Outro(s) ]] = "X", "PREENCHER","NA")</f>
        <v>NA</v>
      </c>
      <c r="BD19" s="110" t="str">
        <f>VLOOKUP(Tabela2[[#This Row],[SIEMA]],Siema2025,82,FALSE)</f>
        <v/>
      </c>
      <c r="BE19" s="110" t="str">
        <f>VLOOKUP(Tabela2[[#This Row],[SIEMA]],Siema2025,81,FALSE)</f>
        <v/>
      </c>
      <c r="BF19" s="112" t="s">
        <v>3066</v>
      </c>
      <c r="BG19" s="112" t="s">
        <v>7122</v>
      </c>
      <c r="BH19" s="113" t="str">
        <f>VLOOKUP(Tabela2[[#This Row],[SIEMA]],Siema2025,29,FALSE)</f>
        <v/>
      </c>
      <c r="BI19" s="114" t="str">
        <f>VLOOKUP(Tabela2[[#This Row],[SIEMA]],Siema2025,107,FALSE)</f>
        <v>Não</v>
      </c>
      <c r="BJ19" s="109" t="s">
        <v>7097</v>
      </c>
      <c r="BK19" s="106" t="s">
        <v>2696</v>
      </c>
      <c r="BL19" s="143">
        <v>45671</v>
      </c>
      <c r="BM19" s="110">
        <f ca="1">IF(Tabela2[[#This Row],[Data de atendimento do Ibama (considerar o primeiro documento/ação)]]="",_xlfn.DAYS(TODAY(),J19),_xlfn.DAYS(Tabela2[[#This Row],[Data de atendimento do Ibama (considerar o primeiro documento/ação)]],J19))</f>
        <v>7</v>
      </c>
      <c r="BN19" s="110" t="str">
        <f>IF(Tabela2[[#This Row],[Atendido pelo Ibama ("Não" ou "Sim")]]="Não","Preencher", IF(Tabela2[[#This Row],[Atendido pelo Ibama ("Não" ou "Sim")]]="Sim","NA",""))</f>
        <v>NA</v>
      </c>
      <c r="BO19" s="116" t="s">
        <v>7098</v>
      </c>
      <c r="BP19" s="110" t="str">
        <f>IF(Tabela2[[#This Row],[Forma de atendimento (primeiro documento/ação)]]= "Outros (especificar)", "PREENCHER","NA")</f>
        <v>NA</v>
      </c>
      <c r="BQ19" s="108" t="s">
        <v>2696</v>
      </c>
      <c r="BR19" s="110" t="s">
        <v>123</v>
      </c>
      <c r="BS19" s="110" t="s">
        <v>2696</v>
      </c>
      <c r="BT19" s="110" t="s">
        <v>7099</v>
      </c>
      <c r="BU19" s="110" t="s">
        <v>2696</v>
      </c>
      <c r="BV19" s="110" t="s">
        <v>123</v>
      </c>
      <c r="BW19" s="110" t="s">
        <v>2696</v>
      </c>
      <c r="BX19" s="108" t="s">
        <v>7113</v>
      </c>
      <c r="BY19" s="143">
        <v>45890</v>
      </c>
      <c r="BZ19" s="106">
        <f>IF(Tabela2[[#This Row],[Data do documento de encerramento]]="NA","NA",IF(Tabela2[[#This Row],[Data do documento de encerramento]]="","Pendente de conclusão/ encerramento",_xlfn.DAYS(Tabela2[[#This Row],[Data do documento de encerramento]],J19)))</f>
        <v>226</v>
      </c>
      <c r="CA19" s="109"/>
      <c r="CB19" s="109"/>
      <c r="CC19" s="109"/>
      <c r="CD19" s="109"/>
      <c r="CE19" s="109"/>
      <c r="CF19" s="109"/>
    </row>
    <row r="20" spans="1:84" ht="30.75" hidden="1">
      <c r="A20" s="231">
        <v>20251764854</v>
      </c>
      <c r="B20" s="173" t="s">
        <v>7206</v>
      </c>
      <c r="C20" s="110" t="str">
        <f>VLOOKUP(Tabela2[[#This Row],[SIEMA]],Siema2025,4,FALSE)</f>
        <v xml:space="preserve"> SP</v>
      </c>
      <c r="D20" s="108" t="str">
        <f>VLOOKUP(Tabela2[[#This Row],[SIEMA]],Siema2025,3,FALSE)</f>
        <v xml:space="preserve">Cubatão </v>
      </c>
      <c r="E20" s="108" t="s">
        <v>7207</v>
      </c>
      <c r="F20" s="108"/>
      <c r="G20" s="108" t="s">
        <v>7208</v>
      </c>
      <c r="H20" s="108" t="s">
        <v>7209</v>
      </c>
      <c r="I20" s="106" t="s">
        <v>7118</v>
      </c>
      <c r="J20" s="107">
        <f>VLOOKUP(Tabela2[[#This Row],[SIEMA]],Siema2025,2,FALSE)</f>
        <v>45664</v>
      </c>
      <c r="K20" s="107" t="str">
        <f>VLOOKUP(Tabela2[[#This Row],[SIEMA]],Siema2025,16,FALSE)</f>
        <v>Terça</v>
      </c>
      <c r="L20" s="108" t="str">
        <f>IF(Tabela2[[#This Row],[Data]]="","Sem Informação",VLOOKUP(MONTH(Tabela2[[#This Row],[Data]]),'[1]Validação de dados'!$I$1:$J$13,2,0))</f>
        <v>Janeiro</v>
      </c>
      <c r="M20" s="106">
        <f>YEAR(Tabela2[[#This Row],[Data]])</f>
        <v>2025</v>
      </c>
      <c r="N20" s="107" t="str">
        <f>VLOOKUP(Tabela2[[#This Row],[SIEMA]],Siema2025,17,FALSE)</f>
        <v>Vespertino</v>
      </c>
      <c r="O20" s="107" t="str">
        <f>VLOOKUP(Tabela2[[#This Row],[SIEMA]],Siema2025,5,FALSE)</f>
        <v>Ferrovia</v>
      </c>
      <c r="P20" s="106" t="str">
        <f>VLOOKUP(Tabela2[[#This Row],[SIEMA]],Siema2025,21,FALSE)</f>
        <v>Vandalismo na ferrovia com abertura de bicas em 5 vagões graneleiros carregados com milho.</v>
      </c>
      <c r="Q20" s="106" t="s">
        <v>7119</v>
      </c>
      <c r="R20" s="106" t="s">
        <v>7119</v>
      </c>
      <c r="S20" s="109" t="s">
        <v>365</v>
      </c>
      <c r="T20" s="106" t="str">
        <f>VLOOKUP(Tabela2[[#This Row],[SIEMA]],Siema2025,11,FALSE)</f>
        <v>110</v>
      </c>
      <c r="U20" s="106" t="s">
        <v>7120</v>
      </c>
      <c r="V20" s="106" t="s">
        <v>7119</v>
      </c>
      <c r="W20" s="106"/>
      <c r="X20" s="115"/>
      <c r="Y20" s="111" t="str">
        <f>IF(W20="","", IF(W20="NC","", IF(W20="NE","", IF(W20="NA","",IFERROR(VLOOKUP(W20,Produtos!$A$1:$C$2319,2,FALSE),"Não Cadastrado")))))</f>
        <v/>
      </c>
      <c r="Z20" s="106"/>
      <c r="AA20" s="106"/>
      <c r="AB20" s="106" t="str">
        <f>IF(W20="","",IF(ISNUMBER(W20)=FALSE,"Não se aplica",IFERROR(VLOOKUP(W20,Produtos!$A$1:$C$2319,3,FALSE),"Não Cadastrado")))</f>
        <v/>
      </c>
      <c r="AC20" s="106"/>
      <c r="AD20" s="110"/>
      <c r="AE20" s="109" t="str">
        <f>IF(AC20="","", IF(AC20="NC","", IF(AC20="NE","", IF(AC20="NA","",IFERROR(VLOOKUP(AC20,Produtos!$A$1:$C$2319,2,FALSE),"Não Cadastrado")))))</f>
        <v/>
      </c>
      <c r="AF20" s="106"/>
      <c r="AG20" s="106"/>
      <c r="AH20" s="106" t="str">
        <f>IF(AC20="","",IF(ISNUMBER(AC20)=FALSE,"Não se aplica",IFERROR(VLOOKUP(AC20,Produtos!$A$1:$C$2319,3,FALSE),"Não Cadastrado")))</f>
        <v/>
      </c>
      <c r="AI20" s="106"/>
      <c r="AJ20" s="106" t="str">
        <f>VLOOKUP(Tabela2[[#This Row],[SIEMA]],Siema2025,26,FALSE)</f>
        <v>Ato criminoso caracterizado pela abertura de bicas em 5 vagões graneleiros ferroviário carregados com milho.</v>
      </c>
      <c r="AK20" s="109" t="s">
        <v>7121</v>
      </c>
      <c r="AL20" s="109"/>
      <c r="AM20" s="109"/>
      <c r="AN20" s="110" t="str">
        <f>VLOOKUP(Tabela2[[#This Row],[SIEMA]],Siema2025,51,FALSE)</f>
        <v/>
      </c>
      <c r="AO20" s="110" t="str">
        <f>VLOOKUP(Tabela2[[#This Row],[SIEMA]],Siema2025,53,FALSE)</f>
        <v/>
      </c>
      <c r="AP20" s="110" t="str">
        <f>VLOOKUP(Tabela2[[#This Row],[SIEMA]],Siema2025,55,FALSE)</f>
        <v/>
      </c>
      <c r="AQ20" s="110" t="str">
        <f>VLOOKUP(Tabela2[[#This Row],[SIEMA]],Siema2025,57,FALSE)</f>
        <v/>
      </c>
      <c r="AR20" s="110" t="str">
        <f>VLOOKUP(Tabela2[[#This Row],[SIEMA]],Siema2025,59,FALSE)</f>
        <v/>
      </c>
      <c r="AS20" s="110" t="str">
        <f>VLOOKUP(Tabela2[[#This Row],[SIEMA]],Siema2025,61,FALSE)</f>
        <v/>
      </c>
      <c r="AT20" s="110" t="str">
        <f>VLOOKUP(Tabela2[[#This Row],[SIEMA]],Siema2025,63,FALSE)</f>
        <v/>
      </c>
      <c r="AU20" s="110" t="str">
        <f>VLOOKUP(Tabela2[[#This Row],[SIEMA]],Siema2025,65,FALSE)</f>
        <v>X</v>
      </c>
      <c r="AV20" s="110" t="str">
        <f>VLOOKUP(Tabela2[[#This Row],[SIEMA]],Siema2025,67,FALSE)</f>
        <v/>
      </c>
      <c r="AW20" s="110" t="str">
        <f>VLOOKUP(Tabela2[[#This Row],[SIEMA]],Siema2025,69,FALSE)</f>
        <v/>
      </c>
      <c r="AX20" s="110" t="str">
        <f>VLOOKUP(Tabela2[[#This Row],[SIEMA]],Siema2025,71,FALSE)</f>
        <v/>
      </c>
      <c r="AY20" s="110" t="str">
        <f>VLOOKUP(Tabela2[[#This Row],[SIEMA]],Siema2025,73,FALSE)</f>
        <v/>
      </c>
      <c r="AZ20" s="110" t="str">
        <f>VLOOKUP(Tabela2[[#This Row],[SIEMA]],Siema2025,75,FALSE)</f>
        <v/>
      </c>
      <c r="BA20" s="110" t="str">
        <f>VLOOKUP(Tabela2[[#This Row],[SIEMA]],Siema2025,77,FALSE)</f>
        <v/>
      </c>
      <c r="BB20" s="110" t="str">
        <f>VLOOKUP(Tabela2[[#This Row],[SIEMA]],Siema2025,79,FALSE)</f>
        <v/>
      </c>
      <c r="BC20" s="110" t="str">
        <f>IF(Tabela2[[#This Row],[Outro(s) ]] = "X", "PREENCHER","NA")</f>
        <v>NA</v>
      </c>
      <c r="BD20" s="110" t="str">
        <f>VLOOKUP(Tabela2[[#This Row],[SIEMA]],Siema2025,82,FALSE)</f>
        <v/>
      </c>
      <c r="BE20" s="110" t="str">
        <f>VLOOKUP(Tabela2[[#This Row],[SIEMA]],Siema2025,81,FALSE)</f>
        <v/>
      </c>
      <c r="BF20" s="112" t="s">
        <v>3066</v>
      </c>
      <c r="BG20" s="112" t="s">
        <v>7122</v>
      </c>
      <c r="BH20" s="113" t="str">
        <f>VLOOKUP(Tabela2[[#This Row],[SIEMA]],Siema2025,29,FALSE)</f>
        <v>02502844000166</v>
      </c>
      <c r="BI20" s="114" t="str">
        <f>VLOOKUP(Tabela2[[#This Row],[SIEMA]],Siema2025,107,FALSE)</f>
        <v>Não</v>
      </c>
      <c r="BJ20" s="109" t="s">
        <v>7097</v>
      </c>
      <c r="BK20" s="106" t="s">
        <v>2696</v>
      </c>
      <c r="BL20" s="143">
        <v>45671</v>
      </c>
      <c r="BM20" s="110">
        <f ca="1">IF(Tabela2[[#This Row],[Data de atendimento do Ibama (considerar o primeiro documento/ação)]]="",_xlfn.DAYS(TODAY(),J20),_xlfn.DAYS(Tabela2[[#This Row],[Data de atendimento do Ibama (considerar o primeiro documento/ação)]],J20))</f>
        <v>7</v>
      </c>
      <c r="BN20" s="110" t="str">
        <f>IF(Tabela2[[#This Row],[Atendido pelo Ibama ("Não" ou "Sim")]]="Não","Preencher", IF(Tabela2[[#This Row],[Atendido pelo Ibama ("Não" ou "Sim")]]="Sim","NA",""))</f>
        <v>NA</v>
      </c>
      <c r="BO20" s="116" t="s">
        <v>7098</v>
      </c>
      <c r="BP20" s="110" t="str">
        <f>IF(Tabela2[[#This Row],[Forma de atendimento (primeiro documento/ação)]]= "Outros (especificar)", "PREENCHER","NA")</f>
        <v>NA</v>
      </c>
      <c r="BQ20" s="108" t="s">
        <v>123</v>
      </c>
      <c r="BR20" s="110" t="str">
        <f>IF(Tabela2[[#This Row],[Equipe do Ibama foi a campo? Houve sobrevoo do Poseidon?]] = "Sim", "PREENCHER","NA")</f>
        <v>NA</v>
      </c>
      <c r="BS20" s="110" t="str">
        <f>IF(Tabela2[[#This Row],[Se sim, foi emitida Ordem de Emergência? (informações vinculada à coluna CK)]] = "Sim", "PREENCHER","NA")</f>
        <v>NA</v>
      </c>
      <c r="BT20" s="110" t="s">
        <v>7125</v>
      </c>
      <c r="BU20" s="110" t="s">
        <v>2696</v>
      </c>
      <c r="BV20" s="110" t="s">
        <v>123</v>
      </c>
      <c r="BW20" s="110" t="s">
        <v>123</v>
      </c>
      <c r="BX20" s="108" t="s">
        <v>7119</v>
      </c>
      <c r="BY20" s="108"/>
      <c r="BZ20" s="106" t="str">
        <f>IF(Tabela2[[#This Row],[Data do documento de encerramento]]="NA","NA",IF(Tabela2[[#This Row],[Data do documento de encerramento]]="","Pendente de conclusão/ encerramento",_xlfn.DAYS(Tabela2[[#This Row],[Data do documento de encerramento]],J20)))</f>
        <v>Pendente de conclusão/ encerramento</v>
      </c>
      <c r="CA20" s="109" t="s">
        <v>7126</v>
      </c>
      <c r="CB20" s="109"/>
      <c r="CC20" s="109"/>
      <c r="CD20" s="109"/>
      <c r="CE20" s="109"/>
      <c r="CF20" s="109"/>
    </row>
    <row r="21" spans="1:84" hidden="1">
      <c r="A21" s="172">
        <v>20251839658</v>
      </c>
      <c r="B21" s="173" t="s">
        <v>7210</v>
      </c>
      <c r="C21" s="110" t="str">
        <f>VLOOKUP(Tabela2[[#This Row],[SIEMA]],Siema2025,4,FALSE)</f>
        <v xml:space="preserve"> AL</v>
      </c>
      <c r="D21" s="108" t="str">
        <f>VLOOKUP(Tabela2[[#This Row],[SIEMA]],Siema2025,3,FALSE)</f>
        <v xml:space="preserve">Pilar </v>
      </c>
      <c r="E21" s="108" t="str">
        <f>VLOOKUP(Tabela2[[#This Row],[SIEMA]],Siema2025,20,FALSE)</f>
        <v>Fazenda Lamarão, s/n. Zona rural.</v>
      </c>
      <c r="F21" s="108"/>
      <c r="G21" s="108"/>
      <c r="H21" s="108"/>
      <c r="I21" s="106" t="str">
        <f>VLOOKUP(Tabela2[[#This Row],[SIEMA]],Siema2025,19,FALSE)</f>
        <v/>
      </c>
      <c r="J21" s="107">
        <f>VLOOKUP(Tabela2[[#This Row],[SIEMA]],Siema2025,2,FALSE)</f>
        <v>45664</v>
      </c>
      <c r="K21" s="107" t="str">
        <f>VLOOKUP(Tabela2[[#This Row],[SIEMA]],Siema2025,16,FALSE)</f>
        <v>Terça</v>
      </c>
      <c r="L21" s="108" t="str">
        <f>IF(Tabela2[[#This Row],[Data]]="","Sem Informação",VLOOKUP(MONTH(Tabela2[[#This Row],[Data]]),'[1]Validação de dados'!$I$1:$J$13,2,0))</f>
        <v>Janeiro</v>
      </c>
      <c r="M21" s="106">
        <f>YEAR(Tabela2[[#This Row],[Data]])</f>
        <v>2025</v>
      </c>
      <c r="N21" s="107" t="str">
        <f>VLOOKUP(Tabela2[[#This Row],[SIEMA]],Siema2025,17,FALSE)</f>
        <v>Vespertino</v>
      </c>
      <c r="O21" s="107" t="s">
        <v>145</v>
      </c>
      <c r="P21" s="106" t="str">
        <f>VLOOKUP(Tabela2[[#This Row],[SIEMA]],Siema2025,21,FALSE)</f>
        <v>Campo Pilar - linha de injeção do poço PIR-166</v>
      </c>
      <c r="Q21" s="106" t="str">
        <f>VLOOKUP(Tabela2[[#This Row],[SIEMA]],Siema2025,7,FALSE)</f>
        <v/>
      </c>
      <c r="R21" s="106" t="str">
        <f>VLOOKUP(Tabela2[[#This Row],[SIEMA]],Siema2025,10,FALSE)</f>
        <v/>
      </c>
      <c r="S21" s="109" t="str">
        <f>IF(Q21="","", IF(Q21="NC","", IF(Q21="NE","", IF(Q21="NA","",IFERROR(VLOOKUP(Q21,Produtos!$A$1:$C$2319,2,FALSE),"Não Cadastrado")))))</f>
        <v/>
      </c>
      <c r="T21" s="106" t="str">
        <f>VLOOKUP(Tabela2[[#This Row],[SIEMA]],Siema2025,11,FALSE)</f>
        <v xml:space="preserve"> </v>
      </c>
      <c r="U21" s="106" t="str">
        <f>VLOOKUP(Tabela2[[#This Row],[SIEMA]],Siema2025,12,FALSE)</f>
        <v xml:space="preserve"> </v>
      </c>
      <c r="V21" s="106" t="str">
        <f>IF(Q21="","",IF(ISNUMBER(Q21)=FALSE,"Não se aplica",IFERROR(VLOOKUP(Q21,Produtos!$A$1:$C$2319,3,FALSE),"Não Cadastrado")))</f>
        <v/>
      </c>
      <c r="W21" s="106" t="str">
        <f>VLOOKUP(Tabela2[[#This Row],[SIEMA]],Siema2025,10,FALSE)</f>
        <v/>
      </c>
      <c r="X21" s="115" t="str">
        <f>IF(Tabela2[[#This Row],[Origem do acidente]] = "Plataforma", "PREENCHER","NA")</f>
        <v>NA</v>
      </c>
      <c r="Y21" s="111" t="str">
        <f>IF(W21="","", IF(W21="NC","", IF(W21="NE","", IF(W21="NA","",IFERROR(VLOOKUP(W21,Produtos!$A$1:$C$2319,2,FALSE),"Não Cadastrado")))))</f>
        <v/>
      </c>
      <c r="Z21" s="106" t="str">
        <f>VLOOKUP(Tabela2[[#This Row],[SIEMA]],Siema2025,11,FALSE)</f>
        <v xml:space="preserve"> </v>
      </c>
      <c r="AA21" s="106" t="str">
        <f>VLOOKUP(Tabela2[[#This Row],[SIEMA]],Siema2025,12,FALSE)</f>
        <v xml:space="preserve"> </v>
      </c>
      <c r="AB21" s="106" t="str">
        <f>IF(W21="","",IF(ISNUMBER(W21)=FALSE,"Não se aplica",IFERROR(VLOOKUP(W21,Produtos!$A$1:$C$2319,3,FALSE),"Não Cadastrado")))</f>
        <v/>
      </c>
      <c r="AC21" s="106"/>
      <c r="AD21" s="110" t="str">
        <f>IF(Tabela2[[#This Row],[Origem do acidente]] = "Plataforma", "PREENCHER","NA")</f>
        <v>NA</v>
      </c>
      <c r="AE21" s="109" t="str">
        <f>IF(AC21="","", IF(AC21="NC","", IF(AC21="NE","", IF(AC21="NA","",IFERROR(VLOOKUP(AC21,Produtos!$A$1:$C$2319,2,FALSE),"Não Cadastrado")))))</f>
        <v/>
      </c>
      <c r="AF21" s="106"/>
      <c r="AG21" s="106"/>
      <c r="AH21" s="106" t="str">
        <f>IF(AC21="","",IF(ISNUMBER(AC21)=FALSE,"Não se aplica",IFERROR(VLOOKUP(AC21,Produtos!$A$1:$C$2319,3,FALSE),"Não Cadastrado")))</f>
        <v/>
      </c>
      <c r="AI21" s="106"/>
      <c r="AJ21" s="106" t="str">
        <f>VLOOKUP(Tabela2[[#This Row],[SIEMA]],Siema2025,26,FALSE)</f>
        <v>Comprometimento da integridade da linha.</v>
      </c>
      <c r="AK21" s="109"/>
      <c r="AL21" s="109"/>
      <c r="AM21" s="109"/>
      <c r="AN21" s="110" t="str">
        <f>VLOOKUP(Tabela2[[#This Row],[SIEMA]],Siema2025,51,FALSE)</f>
        <v/>
      </c>
      <c r="AO21" s="110" t="str">
        <f>VLOOKUP(Tabela2[[#This Row],[SIEMA]],Siema2025,53,FALSE)</f>
        <v/>
      </c>
      <c r="AP21" s="110" t="str">
        <f>VLOOKUP(Tabela2[[#This Row],[SIEMA]],Siema2025,55,FALSE)</f>
        <v/>
      </c>
      <c r="AQ21" s="110" t="str">
        <f>VLOOKUP(Tabela2[[#This Row],[SIEMA]],Siema2025,57,FALSE)</f>
        <v/>
      </c>
      <c r="AR21" s="110" t="str">
        <f>VLOOKUP(Tabela2[[#This Row],[SIEMA]],Siema2025,59,FALSE)</f>
        <v/>
      </c>
      <c r="AS21" s="110" t="str">
        <f>VLOOKUP(Tabela2[[#This Row],[SIEMA]],Siema2025,61,FALSE)</f>
        <v/>
      </c>
      <c r="AT21" s="110" t="str">
        <f>VLOOKUP(Tabela2[[#This Row],[SIEMA]],Siema2025,63,FALSE)</f>
        <v/>
      </c>
      <c r="AU21" s="110" t="str">
        <f>VLOOKUP(Tabela2[[#This Row],[SIEMA]],Siema2025,65,FALSE)</f>
        <v>X</v>
      </c>
      <c r="AV21" s="110" t="str">
        <f>VLOOKUP(Tabela2[[#This Row],[SIEMA]],Siema2025,67,FALSE)</f>
        <v/>
      </c>
      <c r="AW21" s="110" t="str">
        <f>VLOOKUP(Tabela2[[#This Row],[SIEMA]],Siema2025,69,FALSE)</f>
        <v/>
      </c>
      <c r="AX21" s="110" t="str">
        <f>VLOOKUP(Tabela2[[#This Row],[SIEMA]],Siema2025,71,FALSE)</f>
        <v/>
      </c>
      <c r="AY21" s="110" t="str">
        <f>VLOOKUP(Tabela2[[#This Row],[SIEMA]],Siema2025,73,FALSE)</f>
        <v/>
      </c>
      <c r="AZ21" s="110" t="str">
        <f>VLOOKUP(Tabela2[[#This Row],[SIEMA]],Siema2025,75,FALSE)</f>
        <v/>
      </c>
      <c r="BA21" s="110" t="str">
        <f>VLOOKUP(Tabela2[[#This Row],[SIEMA]],Siema2025,77,FALSE)</f>
        <v/>
      </c>
      <c r="BB21" s="110" t="str">
        <f>VLOOKUP(Tabela2[[#This Row],[SIEMA]],Siema2025,79,FALSE)</f>
        <v/>
      </c>
      <c r="BC21" s="110" t="str">
        <f>IF(Tabela2[[#This Row],[Outro(s) ]] = "X", "PREENCHER","NA")</f>
        <v>NA</v>
      </c>
      <c r="BD21" s="110" t="str">
        <f>VLOOKUP(Tabela2[[#This Row],[SIEMA]],Siema2025,82,FALSE)</f>
        <v/>
      </c>
      <c r="BE21" s="110" t="str">
        <f>VLOOKUP(Tabela2[[#This Row],[SIEMA]],Siema2025,81,FALSE)</f>
        <v/>
      </c>
      <c r="BF21" s="112" t="str">
        <f>VLOOKUP(Tabela2[[#This Row],[SIEMA]],Siema2025,28,FALSE)</f>
        <v>ORIGEM ENERGIA ALAGOAS S.A</v>
      </c>
      <c r="BG21" s="112"/>
      <c r="BH21" s="113" t="str">
        <f>VLOOKUP(Tabela2[[#This Row],[SIEMA]],Siema2025,29,FALSE)</f>
        <v>34186669000301</v>
      </c>
      <c r="BI21" s="114" t="str">
        <f>VLOOKUP(Tabela2[[#This Row],[SIEMA]],Siema2025,107,FALSE)</f>
        <v>Não</v>
      </c>
      <c r="BJ21" s="109"/>
      <c r="BK21" s="106"/>
      <c r="BL21" s="143"/>
      <c r="BM21" s="110">
        <f ca="1">IF(Tabela2[[#This Row],[Data de atendimento do Ibama (considerar o primeiro documento/ação)]]="",_xlfn.DAYS(TODAY(),J21),_xlfn.DAYS(Tabela2[[#This Row],[Data de atendimento do Ibama (considerar o primeiro documento/ação)]],J21))</f>
        <v>556</v>
      </c>
      <c r="BN21" s="110" t="str">
        <f>IF(Tabela2[[#This Row],[Atendido pelo Ibama ("Não" ou "Sim")]]="Não","Preencher", IF(Tabela2[[#This Row],[Atendido pelo Ibama ("Não" ou "Sim")]]="Sim","NA",""))</f>
        <v/>
      </c>
      <c r="BO21" s="116"/>
      <c r="BP21" s="110" t="str">
        <f>IF(Tabela2[[#This Row],[Forma de atendimento (primeiro documento/ação)]]= "Outros (especificar)", "PREENCHER","NA")</f>
        <v>NA</v>
      </c>
      <c r="BQ21" s="108"/>
      <c r="BR21" s="110" t="str">
        <f>IF(Tabela2[[#This Row],[Equipe do Ibama foi a campo? Houve sobrevoo do Poseidon?]] = "Sim", "PREENCHER","NA")</f>
        <v>NA</v>
      </c>
      <c r="BS21" s="110" t="str">
        <f>IF(Tabela2[[#This Row],[Se sim, foi emitida Ordem de Emergência? (informações vinculada à coluna CK)]] = "Sim", "PREENCHER","NA")</f>
        <v>NA</v>
      </c>
      <c r="BT21" s="110" t="str">
        <f>IF(Tabela2[[#This Row],[Foi elaborado Relatório de Vistoria pelo Ibama? (informações vinculada à coluna CK)]] = "Sim", "PREENCHER","NA")</f>
        <v>NA</v>
      </c>
      <c r="BU21" s="110" t="str">
        <f>IF(Tabela2[[#This Row],[Houve envio de Informações Pós-acidente (preencher "não se aplica" quando de competência estadual/municipal)]] = "Sim", "PREENCHER","NA")</f>
        <v>NA</v>
      </c>
      <c r="BV21" s="110" t="str">
        <f>IF(Tabela2[[#This Row],[Houve avaliação das informações pós-acidente solicitadas/enviadas?]] = "Sim", "PREENCHER","NA")</f>
        <v>NA</v>
      </c>
      <c r="BW21" s="110" t="str">
        <f>IF(Tabela2[[#This Row],[O Ibama aguarda resposta da empresa/OEMA, etc?]] = "Sim", "PREENCHER","NA")</f>
        <v>NA</v>
      </c>
      <c r="BX21" s="108"/>
      <c r="BY21" s="108"/>
      <c r="BZ21" s="106" t="str">
        <f>IF(Tabela2[[#This Row],[Data do documento de encerramento]]="NA","NA",IF(Tabela2[[#This Row],[Data do documento de encerramento]]="","Pendente de conclusão/ encerramento",_xlfn.DAYS(Tabela2[[#This Row],[Data do documento de encerramento]],J21)))</f>
        <v>Pendente de conclusão/ encerramento</v>
      </c>
      <c r="CA21" s="109"/>
      <c r="CB21" s="109"/>
      <c r="CC21" s="109"/>
      <c r="CD21" s="109"/>
      <c r="CE21" s="109"/>
      <c r="CF21" s="109"/>
    </row>
    <row r="22" spans="1:84" ht="30.75">
      <c r="A22" s="172">
        <v>20251864839</v>
      </c>
      <c r="B22" s="173" t="s">
        <v>7211</v>
      </c>
      <c r="C22" s="110" t="str">
        <f>VLOOKUP(Tabela2[[#This Row],[SIEMA]],Siema2025,4,FALSE)</f>
        <v xml:space="preserve"> ES</v>
      </c>
      <c r="D22" s="108" t="s">
        <v>637</v>
      </c>
      <c r="E22" s="108" t="s">
        <v>7212</v>
      </c>
      <c r="F22" s="287"/>
      <c r="G22" s="108" t="s">
        <v>7213</v>
      </c>
      <c r="H22" s="108" t="s">
        <v>7214</v>
      </c>
      <c r="I22" s="106" t="str">
        <f>VLOOKUP(Tabela2[[#This Row],[SIEMA]],Siema2025,19,FALSE)</f>
        <v>Espírito-Santo</v>
      </c>
      <c r="J22" s="107">
        <f>VLOOKUP(Tabela2[[#This Row],[SIEMA]],Siema2025,2,FALSE)</f>
        <v>45664</v>
      </c>
      <c r="K22" s="107" t="str">
        <f>VLOOKUP(Tabela2[[#This Row],[SIEMA]],Siema2025,16,FALSE)</f>
        <v>Terça</v>
      </c>
      <c r="L22" s="108" t="str">
        <f>IF(Tabela2[[#This Row],[Data]]="","Sem Informação",VLOOKUP(MONTH(Tabela2[[#This Row],[Data]]),'[1]Validação de dados'!$I$1:$J$13,2,0))</f>
        <v>Janeiro</v>
      </c>
      <c r="M22" s="106">
        <f>YEAR(Tabela2[[#This Row],[Data]])</f>
        <v>2025</v>
      </c>
      <c r="N22" s="107" t="str">
        <f>VLOOKUP(Tabela2[[#This Row],[SIEMA]],Siema2025,17,FALSE)</f>
        <v>Matutino</v>
      </c>
      <c r="O22" s="107" t="s">
        <v>111</v>
      </c>
      <c r="P22" s="106" t="str">
        <f>VLOOKUP(Tabela2[[#This Row],[SIEMA]],Siema2025,21,FALSE)</f>
        <v>Poço Marítimo 7-BAZ-10DA-ESS</v>
      </c>
      <c r="Q22" s="106" t="s">
        <v>637</v>
      </c>
      <c r="R22" s="106" t="s">
        <v>7137</v>
      </c>
      <c r="S22" s="109" t="s">
        <v>7138</v>
      </c>
      <c r="T22" s="106" t="str">
        <f>VLOOKUP(Tabela2[[#This Row],[SIEMA]],Siema2025,11,FALSE)</f>
        <v>0.11</v>
      </c>
      <c r="U22" s="106" t="str">
        <f>VLOOKUP(Tabela2[[#This Row],[SIEMA]],Siema2025,12,FALSE)</f>
        <v>M3</v>
      </c>
      <c r="V22" s="106" t="str">
        <f>IF(Q22="","",IF(ISNUMBER(Q22)=FALSE,"Não se aplica",IFERROR(VLOOKUP(Q22,Produtos!$A$1:$C$2319,3,FALSE),"Não Cadastrado")))</f>
        <v>Não se aplica</v>
      </c>
      <c r="W22" s="106"/>
      <c r="X22" s="115"/>
      <c r="Y22" s="111" t="str">
        <f>IF(W22="","", IF(W22="NC","", IF(W22="NE","", IF(W22="NA","",IFERROR(VLOOKUP(W22,Produtos!$A$1:$C$2319,2,FALSE),"Não Cadastrado")))))</f>
        <v/>
      </c>
      <c r="Z22" s="106"/>
      <c r="AA22" s="106"/>
      <c r="AB22" s="106"/>
      <c r="AC22" s="106"/>
      <c r="AD22" s="110"/>
      <c r="AE22" s="109" t="str">
        <f>IF(AC22="","", IF(AC22="NC","", IF(AC22="NE","", IF(AC22="NA","",IFERROR(VLOOKUP(AC22,Produtos!$A$1:$C$2319,2,FALSE),"Não Cadastrado")))))</f>
        <v/>
      </c>
      <c r="AF22" s="106"/>
      <c r="AG22" s="106"/>
      <c r="AH22" s="106" t="str">
        <f>IF(AC22="","",IF(ISNUMBER(AC22)=FALSE,"Não se aplica",IFERROR(VLOOKUP(AC22,Produtos!$A$1:$C$2319,3,FALSE),"Não Cadastrado")))</f>
        <v/>
      </c>
      <c r="AI22" s="106"/>
      <c r="AJ22" s="106" t="str">
        <f>VLOOKUP(Tabela2[[#This Row],[SIEMA]],Siema2025,26,FALSE)</f>
        <v>Vazamento na válvula Dump de Exaustão da linha de acionamento de abertura da VG5 da FDR.</v>
      </c>
      <c r="AK22" s="109" t="s">
        <v>6834</v>
      </c>
      <c r="AL22" s="109"/>
      <c r="AM22" s="109"/>
      <c r="AN22" s="110" t="str">
        <f>VLOOKUP(Tabela2[[#This Row],[SIEMA]],Siema2025,51,FALSE)</f>
        <v/>
      </c>
      <c r="AO22" s="110" t="str">
        <f>VLOOKUP(Tabela2[[#This Row],[SIEMA]],Siema2025,53,FALSE)</f>
        <v/>
      </c>
      <c r="AP22" s="110" t="str">
        <f>VLOOKUP(Tabela2[[#This Row],[SIEMA]],Siema2025,55,FALSE)</f>
        <v/>
      </c>
      <c r="AQ22" s="110" t="str">
        <f>VLOOKUP(Tabela2[[#This Row],[SIEMA]],Siema2025,57,FALSE)</f>
        <v/>
      </c>
      <c r="AR22" s="110" t="str">
        <f>VLOOKUP(Tabela2[[#This Row],[SIEMA]],Siema2025,59,FALSE)</f>
        <v/>
      </c>
      <c r="AS22" s="110" t="str">
        <f>VLOOKUP(Tabela2[[#This Row],[SIEMA]],Siema2025,61,FALSE)</f>
        <v>X</v>
      </c>
      <c r="AT22" s="110" t="str">
        <f>VLOOKUP(Tabela2[[#This Row],[SIEMA]],Siema2025,63,FALSE)</f>
        <v/>
      </c>
      <c r="AU22" s="110" t="str">
        <f>VLOOKUP(Tabela2[[#This Row],[SIEMA]],Siema2025,65,FALSE)</f>
        <v/>
      </c>
      <c r="AV22" s="110" t="str">
        <f>VLOOKUP(Tabela2[[#This Row],[SIEMA]],Siema2025,67,FALSE)</f>
        <v/>
      </c>
      <c r="AW22" s="110" t="str">
        <f>VLOOKUP(Tabela2[[#This Row],[SIEMA]],Siema2025,69,FALSE)</f>
        <v/>
      </c>
      <c r="AX22" s="110" t="str">
        <f>VLOOKUP(Tabela2[[#This Row],[SIEMA]],Siema2025,71,FALSE)</f>
        <v/>
      </c>
      <c r="AY22" s="110" t="str">
        <f>VLOOKUP(Tabela2[[#This Row],[SIEMA]],Siema2025,73,FALSE)</f>
        <v/>
      </c>
      <c r="AZ22" s="110" t="str">
        <f>VLOOKUP(Tabela2[[#This Row],[SIEMA]],Siema2025,75,FALSE)</f>
        <v/>
      </c>
      <c r="BA22" s="110" t="str">
        <f>VLOOKUP(Tabela2[[#This Row],[SIEMA]],Siema2025,77,FALSE)</f>
        <v/>
      </c>
      <c r="BB22" s="110" t="str">
        <f>VLOOKUP(Tabela2[[#This Row],[SIEMA]],Siema2025,79,FALSE)</f>
        <v/>
      </c>
      <c r="BC22" s="110" t="str">
        <f>IF(Tabela2[[#This Row],[Outro(s) ]] = "X", "PREENCHER","NA")</f>
        <v>NA</v>
      </c>
      <c r="BD22" s="110" t="str">
        <f>VLOOKUP(Tabela2[[#This Row],[SIEMA]],Siema2025,82,FALSE)</f>
        <v/>
      </c>
      <c r="BE22" s="110" t="str">
        <f>VLOOKUP(Tabela2[[#This Row],[SIEMA]],Siema2025,81,FALSE)</f>
        <v/>
      </c>
      <c r="BF22" s="112" t="str">
        <f>VLOOKUP(Tabela2[[#This Row],[SIEMA]],Siema2025,28,FALSE)</f>
        <v>Petrobras</v>
      </c>
      <c r="BG22" s="112"/>
      <c r="BH22" s="113" t="str">
        <f>VLOOKUP(Tabela2[[#This Row],[SIEMA]],Siema2025,29,FALSE)</f>
        <v>33000167000454</v>
      </c>
      <c r="BI22" s="114" t="str">
        <f>VLOOKUP(Tabela2[[#This Row],[SIEMA]],Siema2025,107,FALSE)</f>
        <v>Não</v>
      </c>
      <c r="BJ22" s="109" t="s">
        <v>7097</v>
      </c>
      <c r="BK22" s="106" t="s">
        <v>2696</v>
      </c>
      <c r="BL22" s="291">
        <v>45776</v>
      </c>
      <c r="BM22" s="110">
        <f ca="1">IF(Tabela2[[#This Row],[Data de atendimento do Ibama (considerar o primeiro documento/ação)]]="",_xlfn.DAYS(TODAY(),J22),_xlfn.DAYS(Tabela2[[#This Row],[Data de atendimento do Ibama (considerar o primeiro documento/ação)]],J22))</f>
        <v>112</v>
      </c>
      <c r="BN22" s="110" t="str">
        <f>IF(Tabela2[[#This Row],[Atendido pelo Ibama ("Não" ou "Sim")]]="Não","Preencher", IF(Tabela2[[#This Row],[Atendido pelo Ibama ("Não" ou "Sim")]]="Sim","NA",""))</f>
        <v>NA</v>
      </c>
      <c r="BO22" s="116" t="s">
        <v>7162</v>
      </c>
      <c r="BP22" s="110" t="str">
        <f>IF(Tabela2[[#This Row],[Forma de atendimento (primeiro documento/ação)]]= "Outros (especificar)", "PREENCHER","NA")</f>
        <v>NA</v>
      </c>
      <c r="BQ22" s="108" t="s">
        <v>123</v>
      </c>
      <c r="BR22" s="110" t="str">
        <f>IF(Tabela2[[#This Row],[Equipe do Ibama foi a campo? Houve sobrevoo do Poseidon?]] = "Sim", "PREENCHER","NA")</f>
        <v>NA</v>
      </c>
      <c r="BS22" s="110" t="str">
        <f>IF(Tabela2[[#This Row],[Se sim, foi emitida Ordem de Emergência? (informações vinculada à coluna CK)]] = "Sim", "PREENCHER","NA")</f>
        <v>NA</v>
      </c>
      <c r="BT22" s="110" t="s">
        <v>7215</v>
      </c>
      <c r="BU22" s="110" t="s">
        <v>2696</v>
      </c>
      <c r="BV22" s="110" t="s">
        <v>123</v>
      </c>
      <c r="BW22" s="110" t="s">
        <v>2696</v>
      </c>
      <c r="BX22" s="108" t="s">
        <v>7113</v>
      </c>
      <c r="BY22" s="291">
        <v>45776</v>
      </c>
      <c r="BZ22" s="106">
        <f>IF(Tabela2[[#This Row],[Data do documento de encerramento]]="NA","NA",IF(Tabela2[[#This Row],[Data do documento de encerramento]]="","Pendente de conclusão/ encerramento",_xlfn.DAYS(Tabela2[[#This Row],[Data do documento de encerramento]],J22)))</f>
        <v>112</v>
      </c>
      <c r="CA22" s="106"/>
      <c r="CB22" s="109"/>
      <c r="CC22" s="109" t="s">
        <v>7140</v>
      </c>
      <c r="CD22" s="109" t="s">
        <v>123</v>
      </c>
      <c r="CE22" s="109" t="s">
        <v>123</v>
      </c>
      <c r="CF22" s="109" t="s">
        <v>7141</v>
      </c>
    </row>
    <row r="23" spans="1:84" ht="60.75">
      <c r="A23" s="185">
        <v>20251950404</v>
      </c>
      <c r="B23" s="173" t="s">
        <v>7216</v>
      </c>
      <c r="C23" s="110" t="s">
        <v>672</v>
      </c>
      <c r="D23" s="108" t="s">
        <v>637</v>
      </c>
      <c r="E23" s="108" t="s">
        <v>7091</v>
      </c>
      <c r="F23" s="108"/>
      <c r="G23" s="108" t="s">
        <v>7092</v>
      </c>
      <c r="H23" s="108" t="s">
        <v>7093</v>
      </c>
      <c r="I23" s="106" t="str">
        <f>VLOOKUP(Tabela2[[#This Row],[SIEMA]],Siema2025,19,FALSE)</f>
        <v>Santos</v>
      </c>
      <c r="J23" s="107">
        <f>VLOOKUP(Tabela2[[#This Row],[SIEMA]],Siema2025,2,FALSE)</f>
        <v>45664</v>
      </c>
      <c r="K23" s="107" t="str">
        <f>VLOOKUP(Tabela2[[#This Row],[SIEMA]],Siema2025,16,FALSE)</f>
        <v>Terça</v>
      </c>
      <c r="L23" s="108" t="str">
        <f>IF(Tabela2[[#This Row],[Data]]="","Sem Informação",VLOOKUP(MONTH(Tabela2[[#This Row],[Data]]),'[1]Validação de dados'!$I$1:$J$13,2,0))</f>
        <v>Janeiro</v>
      </c>
      <c r="M23" s="106">
        <f>YEAR(Tabela2[[#This Row],[Data]])</f>
        <v>2025</v>
      </c>
      <c r="N23" s="107" t="str">
        <f>VLOOKUP(Tabela2[[#This Row],[SIEMA]],Siema2025,17,FALSE)</f>
        <v>Vespertino</v>
      </c>
      <c r="O23" s="107" t="s">
        <v>111</v>
      </c>
      <c r="P23" s="106" t="str">
        <f>VLOOKUP(Tabela2[[#This Row],[SIEMA]],Siema2025,21,FALSE)</f>
        <v>Poço 3-BRSA-1343-RJS</v>
      </c>
      <c r="Q23" s="106" t="s">
        <v>637</v>
      </c>
      <c r="R23" s="106" t="s">
        <v>7217</v>
      </c>
      <c r="S23" s="109" t="s">
        <v>7218</v>
      </c>
      <c r="T23" s="106">
        <v>2.9999999999999997E-4</v>
      </c>
      <c r="U23" s="106" t="str">
        <f>VLOOKUP(Tabela2[[#This Row],[SIEMA]],Siema2025,12,FALSE)</f>
        <v>M3</v>
      </c>
      <c r="V23" s="106" t="s">
        <v>637</v>
      </c>
      <c r="W23" s="106"/>
      <c r="X23" s="115"/>
      <c r="Y23" s="111" t="str">
        <f>IF(W23="","", IF(W23="NC","", IF(W23="NE","", IF(W23="NA","",IFERROR(VLOOKUP(W23,Produtos!$A$1:$C$2319,2,FALSE),"Não Cadastrado")))))</f>
        <v/>
      </c>
      <c r="Z23" s="106"/>
      <c r="AA23" s="106"/>
      <c r="AB23" s="106" t="str">
        <f>IF(W23="","",IF(ISNUMBER(W23)=FALSE,"Não se aplica",IFERROR(VLOOKUP(W23,Produtos!$A$1:$C$2319,3,FALSE),"Não Cadastrado")))</f>
        <v/>
      </c>
      <c r="AC23" s="106"/>
      <c r="AD23" s="110"/>
      <c r="AE23" s="109" t="str">
        <f>IF(AC23="","", IF(AC23="NC","", IF(AC23="NE","", IF(AC23="NA","",IFERROR(VLOOKUP(AC23,Produtos!$A$1:$C$2319,2,FALSE),"Não Cadastrado")))))</f>
        <v/>
      </c>
      <c r="AF23" s="106"/>
      <c r="AG23" s="106"/>
      <c r="AH23" s="106" t="str">
        <f>IF(AC23="","",IF(ISNUMBER(AC23)=FALSE,"Não se aplica",IFERROR(VLOOKUP(AC23,Produtos!$A$1:$C$2319,3,FALSE),"Não Cadastrado")))</f>
        <v/>
      </c>
      <c r="AI23" s="106"/>
      <c r="AJ23" s="106" t="str">
        <f>VLOOKUP(Tabela2[[#This Row],[SIEMA]],Siema2025,26,FALSE)</f>
        <v>Em investigação.</v>
      </c>
      <c r="AK23" s="109" t="s">
        <v>7219</v>
      </c>
      <c r="AL23" s="109"/>
      <c r="AM23" s="109"/>
      <c r="AN23" s="110" t="str">
        <f>VLOOKUP(Tabela2[[#This Row],[SIEMA]],Siema2025,51,FALSE)</f>
        <v/>
      </c>
      <c r="AO23" s="110" t="str">
        <f>VLOOKUP(Tabela2[[#This Row],[SIEMA]],Siema2025,53,FALSE)</f>
        <v/>
      </c>
      <c r="AP23" s="110" t="str">
        <f>VLOOKUP(Tabela2[[#This Row],[SIEMA]],Siema2025,55,FALSE)</f>
        <v/>
      </c>
      <c r="AQ23" s="110" t="str">
        <f>VLOOKUP(Tabela2[[#This Row],[SIEMA]],Siema2025,57,FALSE)</f>
        <v/>
      </c>
      <c r="AR23" s="110" t="str">
        <f>VLOOKUP(Tabela2[[#This Row],[SIEMA]],Siema2025,59,FALSE)</f>
        <v/>
      </c>
      <c r="AS23" s="110" t="str">
        <f>VLOOKUP(Tabela2[[#This Row],[SIEMA]],Siema2025,61,FALSE)</f>
        <v>X</v>
      </c>
      <c r="AT23" s="110" t="str">
        <f>VLOOKUP(Tabela2[[#This Row],[SIEMA]],Siema2025,63,FALSE)</f>
        <v/>
      </c>
      <c r="AU23" s="110" t="str">
        <f>VLOOKUP(Tabela2[[#This Row],[SIEMA]],Siema2025,65,FALSE)</f>
        <v/>
      </c>
      <c r="AV23" s="110" t="str">
        <f>VLOOKUP(Tabela2[[#This Row],[SIEMA]],Siema2025,67,FALSE)</f>
        <v/>
      </c>
      <c r="AW23" s="110" t="str">
        <f>VLOOKUP(Tabela2[[#This Row],[SIEMA]],Siema2025,69,FALSE)</f>
        <v/>
      </c>
      <c r="AX23" s="110" t="str">
        <f>VLOOKUP(Tabela2[[#This Row],[SIEMA]],Siema2025,71,FALSE)</f>
        <v/>
      </c>
      <c r="AY23" s="110" t="str">
        <f>VLOOKUP(Tabela2[[#This Row],[SIEMA]],Siema2025,73,FALSE)</f>
        <v/>
      </c>
      <c r="AZ23" s="110" t="str">
        <f>VLOOKUP(Tabela2[[#This Row],[SIEMA]],Siema2025,75,FALSE)</f>
        <v/>
      </c>
      <c r="BA23" s="110" t="str">
        <f>VLOOKUP(Tabela2[[#This Row],[SIEMA]],Siema2025,77,FALSE)</f>
        <v/>
      </c>
      <c r="BB23" s="110" t="str">
        <f>VLOOKUP(Tabela2[[#This Row],[SIEMA]],Siema2025,79,FALSE)</f>
        <v/>
      </c>
      <c r="BC23" s="110" t="str">
        <f>IF(Tabela2[[#This Row],[Outro(s) ]] = "X", "PREENCHER","NA")</f>
        <v>NA</v>
      </c>
      <c r="BD23" s="110" t="str">
        <f>VLOOKUP(Tabela2[[#This Row],[SIEMA]],Siema2025,82,FALSE)</f>
        <v/>
      </c>
      <c r="BE23" s="110" t="str">
        <f>VLOOKUP(Tabela2[[#This Row],[SIEMA]],Siema2025,81,FALSE)</f>
        <v/>
      </c>
      <c r="BF23" s="112" t="str">
        <f>VLOOKUP(Tabela2[[#This Row],[SIEMA]],Siema2025,28,FALSE)</f>
        <v>Petrobras</v>
      </c>
      <c r="BG23" s="112"/>
      <c r="BH23" s="113">
        <v>33000167000101</v>
      </c>
      <c r="BI23" s="114" t="str">
        <f>VLOOKUP(Tabela2[[#This Row],[SIEMA]],Siema2025,107,FALSE)</f>
        <v>Não</v>
      </c>
      <c r="BJ23" s="109" t="s">
        <v>7097</v>
      </c>
      <c r="BK23" s="106" t="s">
        <v>2696</v>
      </c>
      <c r="BL23" s="143">
        <v>45671</v>
      </c>
      <c r="BM23" s="110">
        <f ca="1">IF(Tabela2[[#This Row],[Data de atendimento do Ibama (considerar o primeiro documento/ação)]]="",_xlfn.DAYS(TODAY(),J23),_xlfn.DAYS(Tabela2[[#This Row],[Data de atendimento do Ibama (considerar o primeiro documento/ação)]],J23))</f>
        <v>7</v>
      </c>
      <c r="BN23" s="110" t="str">
        <f>IF(Tabela2[[#This Row],[Atendido pelo Ibama ("Não" ou "Sim")]]="Não","Preencher", IF(Tabela2[[#This Row],[Atendido pelo Ibama ("Não" ou "Sim")]]="Sim","NA",""))</f>
        <v>NA</v>
      </c>
      <c r="BO23" s="116" t="s">
        <v>7098</v>
      </c>
      <c r="BP23" s="110" t="str">
        <f>IF(Tabela2[[#This Row],[Forma de atendimento (primeiro documento/ação)]]= "Outros (especificar)", "PREENCHER","NA")</f>
        <v>NA</v>
      </c>
      <c r="BQ23" s="108" t="s">
        <v>123</v>
      </c>
      <c r="BR23" s="110" t="str">
        <f>IF(Tabela2[[#This Row],[Equipe do Ibama foi a campo? Houve sobrevoo do Poseidon?]] = "Sim", "PREENCHER","NA")</f>
        <v>NA</v>
      </c>
      <c r="BS23" s="110" t="str">
        <f>IF(Tabela2[[#This Row],[Se sim, foi emitida Ordem de Emergência? (informações vinculada à coluna CK)]] = "Sim", "PREENCHER","NA")</f>
        <v>NA</v>
      </c>
      <c r="BT23" s="110" t="s">
        <v>7099</v>
      </c>
      <c r="BU23" s="110" t="s">
        <v>2696</v>
      </c>
      <c r="BV23" s="110" t="s">
        <v>123</v>
      </c>
      <c r="BW23" s="110" t="s">
        <v>2696</v>
      </c>
      <c r="BX23" s="108" t="s">
        <v>7100</v>
      </c>
      <c r="BY23" s="143">
        <v>46098</v>
      </c>
      <c r="BZ23" s="106">
        <f>IF(Tabela2[[#This Row],[Data do documento de encerramento]]="NA","NA",IF(Tabela2[[#This Row],[Data do documento de encerramento]]="","Pendente de conclusão/ encerramento",_xlfn.DAYS(Tabela2[[#This Row],[Data do documento de encerramento]],J23)))</f>
        <v>434</v>
      </c>
      <c r="CA23" s="109" t="s">
        <v>7220</v>
      </c>
      <c r="CB23" s="109" t="s">
        <v>7156</v>
      </c>
      <c r="CC23" s="249" t="s">
        <v>7221</v>
      </c>
      <c r="CD23" s="109" t="s">
        <v>7222</v>
      </c>
      <c r="CE23" s="109" t="s">
        <v>123</v>
      </c>
      <c r="CF23" s="109" t="s">
        <v>7103</v>
      </c>
    </row>
    <row r="24" spans="1:84" ht="60.75" hidden="1">
      <c r="A24" s="172">
        <v>202512232441</v>
      </c>
      <c r="B24" s="173" t="s">
        <v>7223</v>
      </c>
      <c r="C24" s="110" t="str">
        <f>VLOOKUP(Tabela2[[#This Row],[SIEMA]],Siema2025,4,FALSE)</f>
        <v xml:space="preserve"> MG</v>
      </c>
      <c r="D24" s="108" t="str">
        <f>VLOOKUP(Tabela2[[#This Row],[SIEMA]],Siema2025,3,FALSE)</f>
        <v xml:space="preserve">Caldas </v>
      </c>
      <c r="E24" s="108" t="str">
        <f>VLOOKUP(Tabela2[[#This Row],[SIEMA]],Siema2025,20,FALSE)</f>
        <v>Rodovia Poços Andradas, km 20,6 Campo do Cercado</v>
      </c>
      <c r="F24" s="108"/>
      <c r="G24" s="108" t="s">
        <v>7224</v>
      </c>
      <c r="H24" s="108" t="s">
        <v>7225</v>
      </c>
      <c r="I24" s="106" t="str">
        <f>VLOOKUP(Tabela2[[#This Row],[SIEMA]],Siema2025,19,FALSE)</f>
        <v/>
      </c>
      <c r="J24" s="107">
        <f>VLOOKUP(Tabela2[[#This Row],[SIEMA]],Siema2025,2,FALSE)</f>
        <v>45665</v>
      </c>
      <c r="K24" s="107" t="str">
        <f>VLOOKUP(Tabela2[[#This Row],[SIEMA]],Siema2025,16,FALSE)</f>
        <v>Quarta</v>
      </c>
      <c r="L24" s="108" t="str">
        <f>IF(Tabela2[[#This Row],[Data]]="","Sem Informação",VLOOKUP(MONTH(Tabela2[[#This Row],[Data]]),'[1]Validação de dados'!$I$1:$J$13,2,0))</f>
        <v>Janeiro</v>
      </c>
      <c r="M24" s="106">
        <f>YEAR(Tabela2[[#This Row],[Data]])</f>
        <v>2025</v>
      </c>
      <c r="N24" s="107" t="str">
        <f>VLOOKUP(Tabela2[[#This Row],[SIEMA]],Siema2025,17,FALSE)</f>
        <v>Matutino</v>
      </c>
      <c r="O24" s="107" t="str">
        <f>VLOOKUP(Tabela2[[#This Row],[SIEMA]],Siema2025,5,FALSE)</f>
        <v>Outro(s)</v>
      </c>
      <c r="P24" s="106" t="str">
        <f>VLOOKUP(Tabela2[[#This Row],[SIEMA]],Siema2025,21,FALSE)</f>
        <v>Sistema de bombeamento de lodo da estação de tratamento de efluente (ETE1)</v>
      </c>
      <c r="Q24" s="106" t="str">
        <f>VLOOKUP(Tabela2[[#This Row],[SIEMA]],Siema2025,7,FALSE)</f>
        <v/>
      </c>
      <c r="R24" s="106"/>
      <c r="S24" s="106" t="str">
        <f>VLOOKUP(Tabela2[[#This Row],[SIEMA]],Siema2025,10,FALSE)</f>
        <v>Resíduos de ETE</v>
      </c>
      <c r="T24" s="106" t="str">
        <f>VLOOKUP(Tabela2[[#This Row],[SIEMA]],Siema2025,11,FALSE)</f>
        <v>10</v>
      </c>
      <c r="U24" s="106" t="str">
        <f>VLOOKUP(Tabela2[[#This Row],[SIEMA]],Siema2025,12,FALSE)</f>
        <v>M3</v>
      </c>
      <c r="V24" s="106" t="str">
        <f>IF(Q24="","",IF(ISNUMBER(Q24)=FALSE,"Não se aplica",IFERROR(VLOOKUP(Q24,Produtos!$A$1:$C$2319,3,FALSE),"Não Cadastrado")))</f>
        <v/>
      </c>
      <c r="W24" s="106"/>
      <c r="X24" s="115" t="str">
        <f>IF(Tabela2[[#This Row],[Origem do acidente]] = "Plataforma", "PREENCHER","NA")</f>
        <v>NA</v>
      </c>
      <c r="Y24" s="111" t="str">
        <f>IF(W24="","", IF(W24="NC","", IF(W24="NE","", IF(W24="NA","",IFERROR(VLOOKUP(W24,Produtos!$A$1:$C$2319,2,FALSE),"Não Cadastrado")))))</f>
        <v/>
      </c>
      <c r="Z24" s="106"/>
      <c r="AA24" s="106" t="str">
        <f>VLOOKUP(Tabela2[[#This Row],[SIEMA]],Siema2025,12,FALSE)</f>
        <v>M3</v>
      </c>
      <c r="AB24" s="106" t="str">
        <f>IF(W24="","",IF(ISNUMBER(W24)=FALSE,"Não se aplica",IFERROR(VLOOKUP(W24,Produtos!$A$1:$C$2319,3,FALSE),"Não Cadastrado")))</f>
        <v/>
      </c>
      <c r="AC24" s="106"/>
      <c r="AD24" s="110" t="str">
        <f>IF(Tabela2[[#This Row],[Origem do acidente]] = "Plataforma", "PREENCHER","NA")</f>
        <v>NA</v>
      </c>
      <c r="AE24" s="109" t="str">
        <f>IF(AC24="","", IF(AC24="NC","", IF(AC24="NE","", IF(AC24="NA","",IFERROR(VLOOKUP(AC24,Produtos!$A$1:$C$2319,2,FALSE),"Não Cadastrado")))))</f>
        <v/>
      </c>
      <c r="AF24" s="106"/>
      <c r="AG24" s="106"/>
      <c r="AH24" s="106" t="str">
        <f>IF(AC24="","",IF(ISNUMBER(AC24)=FALSE,"Não se aplica",IFERROR(VLOOKUP(AC24,Produtos!$A$1:$C$2319,3,FALSE),"Não Cadastrado")))</f>
        <v/>
      </c>
      <c r="AI24" s="106"/>
      <c r="AJ24" s="106"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9" t="s">
        <v>7219</v>
      </c>
      <c r="AL24" s="109"/>
      <c r="AM24" s="109"/>
      <c r="AN24" s="110" t="str">
        <f>VLOOKUP(Tabela2[[#This Row],[SIEMA]],Siema2025,51,FALSE)</f>
        <v/>
      </c>
      <c r="AO24" s="110" t="str">
        <f>VLOOKUP(Tabela2[[#This Row],[SIEMA]],Siema2025,53,FALSE)</f>
        <v/>
      </c>
      <c r="AP24" s="110" t="str">
        <f>VLOOKUP(Tabela2[[#This Row],[SIEMA]],Siema2025,55,FALSE)</f>
        <v/>
      </c>
      <c r="AQ24" s="110" t="str">
        <f>VLOOKUP(Tabela2[[#This Row],[SIEMA]],Siema2025,57,FALSE)</f>
        <v/>
      </c>
      <c r="AR24" s="110" t="str">
        <f>VLOOKUP(Tabela2[[#This Row],[SIEMA]],Siema2025,59,FALSE)</f>
        <v/>
      </c>
      <c r="AS24" s="110" t="str">
        <f>VLOOKUP(Tabela2[[#This Row],[SIEMA]],Siema2025,61,FALSE)</f>
        <v/>
      </c>
      <c r="AT24" s="110" t="str">
        <f>VLOOKUP(Tabela2[[#This Row],[SIEMA]],Siema2025,63,FALSE)</f>
        <v/>
      </c>
      <c r="AU24" s="110" t="str">
        <f>VLOOKUP(Tabela2[[#This Row],[SIEMA]],Siema2025,65,FALSE)</f>
        <v>X</v>
      </c>
      <c r="AV24" s="110" t="str">
        <f>VLOOKUP(Tabela2[[#This Row],[SIEMA]],Siema2025,67,FALSE)</f>
        <v/>
      </c>
      <c r="AW24" s="110" t="str">
        <f>VLOOKUP(Tabela2[[#This Row],[SIEMA]],Siema2025,69,FALSE)</f>
        <v/>
      </c>
      <c r="AX24" s="110" t="str">
        <f>VLOOKUP(Tabela2[[#This Row],[SIEMA]],Siema2025,71,FALSE)</f>
        <v/>
      </c>
      <c r="AY24" s="110" t="str">
        <f>VLOOKUP(Tabela2[[#This Row],[SIEMA]],Siema2025,73,FALSE)</f>
        <v/>
      </c>
      <c r="AZ24" s="110" t="str">
        <f>VLOOKUP(Tabela2[[#This Row],[SIEMA]],Siema2025,75,FALSE)</f>
        <v/>
      </c>
      <c r="BA24" s="110" t="str">
        <f>VLOOKUP(Tabela2[[#This Row],[SIEMA]],Siema2025,77,FALSE)</f>
        <v/>
      </c>
      <c r="BB24" s="110" t="str">
        <f>VLOOKUP(Tabela2[[#This Row],[SIEMA]],Siema2025,79,FALSE)</f>
        <v/>
      </c>
      <c r="BC24" s="110" t="str">
        <f>IF(Tabela2[[#This Row],[Outro(s) ]] = "X", "PREENCHER","NA")</f>
        <v>NA</v>
      </c>
      <c r="BD24" s="110" t="str">
        <f>VLOOKUP(Tabela2[[#This Row],[SIEMA]],Siema2025,82,FALSE)</f>
        <v/>
      </c>
      <c r="BE24" s="110" t="str">
        <f>VLOOKUP(Tabela2[[#This Row],[SIEMA]],Siema2025,81,FALSE)</f>
        <v/>
      </c>
      <c r="BF24" s="112" t="str">
        <f>VLOOKUP(Tabela2[[#This Row],[SIEMA]],Siema2025,28,FALSE)</f>
        <v>Indústrias Nucleares do Brasil SA</v>
      </c>
      <c r="BG24" s="112"/>
      <c r="BH24" s="113" t="str">
        <f>VLOOKUP(Tabela2[[#This Row],[SIEMA]],Siema2025,29,FALSE)</f>
        <v>00322818003650</v>
      </c>
      <c r="BI24" s="114" t="str">
        <f>VLOOKUP(Tabela2[[#This Row],[SIEMA]],Siema2025,107,FALSE)</f>
        <v>Não</v>
      </c>
      <c r="BJ24" s="109" t="s">
        <v>7097</v>
      </c>
      <c r="BK24" s="106" t="s">
        <v>2696</v>
      </c>
      <c r="BL24" s="143">
        <v>45685</v>
      </c>
      <c r="BM24" s="110">
        <f ca="1">IF(Tabela2[[#This Row],[Data de atendimento do Ibama (considerar o primeiro documento/ação)]]="",_xlfn.DAYS(TODAY(),J24),_xlfn.DAYS(Tabela2[[#This Row],[Data de atendimento do Ibama (considerar o primeiro documento/ação)]],J24))</f>
        <v>20</v>
      </c>
      <c r="BN24" s="110" t="str">
        <f>IF(Tabela2[[#This Row],[Atendido pelo Ibama ("Não" ou "Sim")]]="Não","Preencher", IF(Tabela2[[#This Row],[Atendido pelo Ibama ("Não" ou "Sim")]]="Sim","NA",""))</f>
        <v>NA</v>
      </c>
      <c r="BO24" s="116" t="s">
        <v>7098</v>
      </c>
      <c r="BP24" s="110" t="str">
        <f>IF(Tabela2[[#This Row],[Forma de atendimento (primeiro documento/ação)]]= "Outros (especificar)", "PREENCHER","NA")</f>
        <v>NA</v>
      </c>
      <c r="BQ24" s="108" t="s">
        <v>123</v>
      </c>
      <c r="BR24" s="110" t="str">
        <f>IF(Tabela2[[#This Row],[Equipe do Ibama foi a campo? Houve sobrevoo do Poseidon?]] = "Sim", "PREENCHER","NA")</f>
        <v>NA</v>
      </c>
      <c r="BS24" s="110"/>
      <c r="BT24" s="110" t="s">
        <v>7099</v>
      </c>
      <c r="BU24" s="110" t="s">
        <v>2696</v>
      </c>
      <c r="BV24" s="110" t="s">
        <v>2696</v>
      </c>
      <c r="BW24" s="110" t="s">
        <v>123</v>
      </c>
      <c r="BX24" s="108"/>
      <c r="BY24" s="108"/>
      <c r="BZ24" s="106" t="str">
        <f>IF(Tabela2[[#This Row],[Data do documento de encerramento]]="NA","NA",IF(Tabela2[[#This Row],[Data do documento de encerramento]]="","Pendente de conclusão/ encerramento",_xlfn.DAYS(Tabela2[[#This Row],[Data do documento de encerramento]],J24)))</f>
        <v>Pendente de conclusão/ encerramento</v>
      </c>
      <c r="CA24" s="109"/>
      <c r="CB24" s="109"/>
      <c r="CC24" s="109"/>
      <c r="CD24" s="109"/>
      <c r="CE24" s="109"/>
      <c r="CF24" s="109"/>
    </row>
    <row r="25" spans="1:84" hidden="1">
      <c r="A25" s="172">
        <v>202512721604</v>
      </c>
      <c r="B25" s="173" t="s">
        <v>7226</v>
      </c>
      <c r="C25" s="110" t="str">
        <f>VLOOKUP(Tabela2[[#This Row],[SIEMA]],Siema2025,4,FALSE)</f>
        <v xml:space="preserve"> BA</v>
      </c>
      <c r="D25" s="108" t="str">
        <f>VLOOKUP(Tabela2[[#This Row],[SIEMA]],Siema2025,3,FALSE)</f>
        <v xml:space="preserve">Santo Estêvão </v>
      </c>
      <c r="E25" s="108" t="str">
        <f>VLOOKUP(Tabela2[[#This Row],[SIEMA]],Siema2025,20,FALSE)</f>
        <v>Linha de injeção, Campo de Cassarongongo, Ativo Bahia.</v>
      </c>
      <c r="F25" s="108"/>
      <c r="G25" s="108"/>
      <c r="H25" s="108"/>
      <c r="I25" s="106" t="str">
        <f>VLOOKUP(Tabela2[[#This Row],[SIEMA]],Siema2025,19,FALSE)</f>
        <v/>
      </c>
      <c r="J25" s="107">
        <f>VLOOKUP(Tabela2[[#This Row],[SIEMA]],Siema2025,2,FALSE)</f>
        <v>45665</v>
      </c>
      <c r="K25" s="107" t="str">
        <f>VLOOKUP(Tabela2[[#This Row],[SIEMA]],Siema2025,16,FALSE)</f>
        <v>Quarta</v>
      </c>
      <c r="L25" s="108" t="str">
        <f>IF(Tabela2[[#This Row],[Data]]="","Sem Informação",VLOOKUP(MONTH(Tabela2[[#This Row],[Data]]),'[1]Validação de dados'!$I$1:$J$13,2,0))</f>
        <v>Janeiro</v>
      </c>
      <c r="M25" s="106">
        <f>YEAR(Tabela2[[#This Row],[Data]])</f>
        <v>2025</v>
      </c>
      <c r="N25" s="107" t="str">
        <f>VLOOKUP(Tabela2[[#This Row],[SIEMA]],Siema2025,17,FALSE)</f>
        <v>Noturno</v>
      </c>
      <c r="O25" s="107" t="s">
        <v>145</v>
      </c>
      <c r="P25" s="106" t="str">
        <f>VLOOKUP(Tabela2[[#This Row],[SIEMA]],Siema2025,21,FALSE)</f>
        <v>No dia 08/01/2025, por volta das 18:30h o operador de campo, verificou um vazamento
onde foi detectado um rompimento na linha de injeção de 4" de fibra.</v>
      </c>
      <c r="Q25" s="106" t="str">
        <f>VLOOKUP(Tabela2[[#This Row],[SIEMA]],Siema2025,7,FALSE)</f>
        <v/>
      </c>
      <c r="R25" s="106" t="str">
        <f>VLOOKUP(Tabela2[[#This Row],[SIEMA]],Siema2025,10,FALSE)</f>
        <v>Água de injeção</v>
      </c>
      <c r="S25" s="109" t="str">
        <f>IF(Q25="","", IF(Q25="NC","", IF(Q25="NE","", IF(Q25="NA","",IFERROR(VLOOKUP(Q25,Produtos!$A$1:$C$2319,2,FALSE),"Não Cadastrado")))))</f>
        <v/>
      </c>
      <c r="T25" s="106" t="str">
        <f>VLOOKUP(Tabela2[[#This Row],[SIEMA]],Siema2025,11,FALSE)</f>
        <v>3.7</v>
      </c>
      <c r="U25" s="106" t="str">
        <f>VLOOKUP(Tabela2[[#This Row],[SIEMA]],Siema2025,12,FALSE)</f>
        <v>M3</v>
      </c>
      <c r="V25" s="106" t="str">
        <f>IF(Q25="","",IF(ISNUMBER(Q25)=FALSE,"Não se aplica",IFERROR(VLOOKUP(Q25,Produtos!$A$1:$C$2319,3,FALSE),"Não Cadastrado")))</f>
        <v/>
      </c>
      <c r="W25" s="106" t="str">
        <f>VLOOKUP(Tabela2[[#This Row],[SIEMA]],Siema2025,10,FALSE)</f>
        <v>Água de injeção</v>
      </c>
      <c r="X25" s="115" t="str">
        <f>IF(Tabela2[[#This Row],[Origem do acidente]] = "Plataforma", "PREENCHER","NA")</f>
        <v>NA</v>
      </c>
      <c r="Y25" s="111" t="str">
        <f>IF(W25="","", IF(W25="NC","", IF(W25="NE","", IF(W25="NA","",IFERROR(VLOOKUP(W25,Produtos!$A$1:$C$2319,2,FALSE),"Não Cadastrado")))))</f>
        <v>Não Cadastrado</v>
      </c>
      <c r="Z25" s="106" t="str">
        <f>VLOOKUP(Tabela2[[#This Row],[SIEMA]],Siema2025,11,FALSE)</f>
        <v>3.7</v>
      </c>
      <c r="AA25" s="106" t="str">
        <f>VLOOKUP(Tabela2[[#This Row],[SIEMA]],Siema2025,12,FALSE)</f>
        <v>M3</v>
      </c>
      <c r="AB25" s="106" t="str">
        <f>IF(W25="","",IF(ISNUMBER(W25)=FALSE,"Não se aplica",IFERROR(VLOOKUP(W25,Produtos!$A$1:$C$2319,3,FALSE),"Não Cadastrado")))</f>
        <v>Não se aplica</v>
      </c>
      <c r="AC25" s="106"/>
      <c r="AD25" s="110" t="str">
        <f>IF(Tabela2[[#This Row],[Origem do acidente]] = "Plataforma", "PREENCHER","NA")</f>
        <v>NA</v>
      </c>
      <c r="AE25" s="109" t="str">
        <f>IF(AC25="","", IF(AC25="NC","", IF(AC25="NE","", IF(AC25="NA","",IFERROR(VLOOKUP(AC25,Produtos!$A$1:$C$2319,2,FALSE),"Não Cadastrado")))))</f>
        <v/>
      </c>
      <c r="AF25" s="106"/>
      <c r="AG25" s="106"/>
      <c r="AH25" s="106" t="str">
        <f>IF(AC25="","",IF(ISNUMBER(AC25)=FALSE,"Não se aplica",IFERROR(VLOOKUP(AC25,Produtos!$A$1:$C$2319,3,FALSE),"Não Cadastrado")))</f>
        <v/>
      </c>
      <c r="AI25" s="106"/>
      <c r="AJ25" s="106" t="str">
        <f>VLOOKUP(Tabela2[[#This Row],[SIEMA]],Siema2025,26,FALSE)</f>
        <v>Corrosão.</v>
      </c>
      <c r="AK25" s="109"/>
      <c r="AL25" s="109"/>
      <c r="AM25" s="109"/>
      <c r="AN25" s="110" t="str">
        <f>VLOOKUP(Tabela2[[#This Row],[SIEMA]],Siema2025,51,FALSE)</f>
        <v/>
      </c>
      <c r="AO25" s="110" t="str">
        <f>VLOOKUP(Tabela2[[#This Row],[SIEMA]],Siema2025,53,FALSE)</f>
        <v/>
      </c>
      <c r="AP25" s="110" t="str">
        <f>VLOOKUP(Tabela2[[#This Row],[SIEMA]],Siema2025,55,FALSE)</f>
        <v/>
      </c>
      <c r="AQ25" s="110" t="str">
        <f>VLOOKUP(Tabela2[[#This Row],[SIEMA]],Siema2025,57,FALSE)</f>
        <v/>
      </c>
      <c r="AR25" s="110" t="str">
        <f>VLOOKUP(Tabela2[[#This Row],[SIEMA]],Siema2025,59,FALSE)</f>
        <v/>
      </c>
      <c r="AS25" s="110" t="str">
        <f>VLOOKUP(Tabela2[[#This Row],[SIEMA]],Siema2025,61,FALSE)</f>
        <v/>
      </c>
      <c r="AT25" s="110" t="str">
        <f>VLOOKUP(Tabela2[[#This Row],[SIEMA]],Siema2025,63,FALSE)</f>
        <v/>
      </c>
      <c r="AU25" s="110" t="str">
        <f>VLOOKUP(Tabela2[[#This Row],[SIEMA]],Siema2025,65,FALSE)</f>
        <v>X</v>
      </c>
      <c r="AV25" s="110" t="str">
        <f>VLOOKUP(Tabela2[[#This Row],[SIEMA]],Siema2025,67,FALSE)</f>
        <v/>
      </c>
      <c r="AW25" s="110" t="str">
        <f>VLOOKUP(Tabela2[[#This Row],[SIEMA]],Siema2025,69,FALSE)</f>
        <v/>
      </c>
      <c r="AX25" s="110" t="str">
        <f>VLOOKUP(Tabela2[[#This Row],[SIEMA]],Siema2025,71,FALSE)</f>
        <v/>
      </c>
      <c r="AY25" s="110" t="str">
        <f>VLOOKUP(Tabela2[[#This Row],[SIEMA]],Siema2025,73,FALSE)</f>
        <v/>
      </c>
      <c r="AZ25" s="110" t="str">
        <f>VLOOKUP(Tabela2[[#This Row],[SIEMA]],Siema2025,75,FALSE)</f>
        <v/>
      </c>
      <c r="BA25" s="110" t="str">
        <f>VLOOKUP(Tabela2[[#This Row],[SIEMA]],Siema2025,77,FALSE)</f>
        <v/>
      </c>
      <c r="BB25" s="110" t="str">
        <f>VLOOKUP(Tabela2[[#This Row],[SIEMA]],Siema2025,79,FALSE)</f>
        <v/>
      </c>
      <c r="BC25" s="110" t="str">
        <f>IF(Tabela2[[#This Row],[Outro(s) ]] = "X", "PREENCHER","NA")</f>
        <v>NA</v>
      </c>
      <c r="BD25" s="110" t="str">
        <f>VLOOKUP(Tabela2[[#This Row],[SIEMA]],Siema2025,82,FALSE)</f>
        <v/>
      </c>
      <c r="BE25" s="110" t="str">
        <f>VLOOKUP(Tabela2[[#This Row],[SIEMA]],Siema2025,81,FALSE)</f>
        <v/>
      </c>
      <c r="BF25" s="112" t="str">
        <f>VLOOKUP(Tabela2[[#This Row],[SIEMA]],Siema2025,28,FALSE)</f>
        <v>PETRORECÔNCAVO S.A.</v>
      </c>
      <c r="BG25" s="112"/>
      <c r="BH25" s="113" t="str">
        <f>VLOOKUP(Tabela2[[#This Row],[SIEMA]],Siema2025,29,FALSE)</f>
        <v>03342704000130</v>
      </c>
      <c r="BI25" s="114" t="str">
        <f>VLOOKUP(Tabela2[[#This Row],[SIEMA]],Siema2025,107,FALSE)</f>
        <v>Não</v>
      </c>
      <c r="BJ25" s="109"/>
      <c r="BK25" s="106"/>
      <c r="BL25" s="143"/>
      <c r="BM25" s="110">
        <f ca="1">IF(Tabela2[[#This Row],[Data de atendimento do Ibama (considerar o primeiro documento/ação)]]="",_xlfn.DAYS(TODAY(),J25),_xlfn.DAYS(Tabela2[[#This Row],[Data de atendimento do Ibama (considerar o primeiro documento/ação)]],J25))</f>
        <v>555</v>
      </c>
      <c r="BN25" s="110" t="str">
        <f>IF(Tabela2[[#This Row],[Atendido pelo Ibama ("Não" ou "Sim")]]="Não","Preencher", IF(Tabela2[[#This Row],[Atendido pelo Ibama ("Não" ou "Sim")]]="Sim","NA",""))</f>
        <v/>
      </c>
      <c r="BO25" s="116"/>
      <c r="BP25" s="110" t="str">
        <f>IF(Tabela2[[#This Row],[Forma de atendimento (primeiro documento/ação)]]= "Outros (especificar)", "PREENCHER","NA")</f>
        <v>NA</v>
      </c>
      <c r="BQ25" s="108"/>
      <c r="BR25" s="110" t="str">
        <f>IF(Tabela2[[#This Row],[Equipe do Ibama foi a campo? Houve sobrevoo do Poseidon?]] = "Sim", "PREENCHER","NA")</f>
        <v>NA</v>
      </c>
      <c r="BS25" s="110" t="str">
        <f>IF(Tabela2[[#This Row],[Se sim, foi emitida Ordem de Emergência? (informações vinculada à coluna CK)]] = "Sim", "PREENCHER","NA")</f>
        <v>NA</v>
      </c>
      <c r="BT25" s="110" t="str">
        <f>IF(Tabela2[[#This Row],[Foi elaborado Relatório de Vistoria pelo Ibama? (informações vinculada à coluna CK)]] = "Sim", "PREENCHER","NA")</f>
        <v>NA</v>
      </c>
      <c r="BU25" s="110" t="str">
        <f>IF(Tabela2[[#This Row],[Houve envio de Informações Pós-acidente (preencher "não se aplica" quando de competência estadual/municipal)]] = "Sim", "PREENCHER","NA")</f>
        <v>NA</v>
      </c>
      <c r="BV25" s="110" t="str">
        <f>IF(Tabela2[[#This Row],[Houve avaliação das informações pós-acidente solicitadas/enviadas?]] = "Sim", "PREENCHER","NA")</f>
        <v>NA</v>
      </c>
      <c r="BW25" s="110" t="str">
        <f>IF(Tabela2[[#This Row],[O Ibama aguarda resposta da empresa/OEMA, etc?]] = "Sim", "PREENCHER","NA")</f>
        <v>NA</v>
      </c>
      <c r="BX25" s="108"/>
      <c r="BY25" s="108"/>
      <c r="BZ25" s="106" t="str">
        <f>IF(Tabela2[[#This Row],[Data do documento de encerramento]]="NA","NA",IF(Tabela2[[#This Row],[Data do documento de encerramento]]="","Pendente de conclusão/ encerramento",_xlfn.DAYS(Tabela2[[#This Row],[Data do documento de encerramento]],J25)))</f>
        <v>Pendente de conclusão/ encerramento</v>
      </c>
      <c r="CA25" s="109"/>
      <c r="CB25" s="109"/>
      <c r="CC25" s="109"/>
      <c r="CD25" s="109"/>
      <c r="CE25" s="109"/>
      <c r="CF25" s="109"/>
    </row>
    <row r="26" spans="1:84" hidden="1">
      <c r="A26" s="172">
        <v>202512728809</v>
      </c>
      <c r="B26" s="173" t="s">
        <v>7227</v>
      </c>
      <c r="C26" s="110" t="str">
        <f>VLOOKUP(Tabela2[[#This Row],[SIEMA]],Siema2025,4,FALSE)</f>
        <v xml:space="preserve"> RN</v>
      </c>
      <c r="D26" s="108" t="str">
        <f>VLOOKUP(Tabela2[[#This Row],[SIEMA]],Siema2025,3,FALSE)</f>
        <v xml:space="preserve">Jucurutu </v>
      </c>
      <c r="E26" s="108" t="str">
        <f>VLOOKUP(Tabela2[[#This Row],[SIEMA]],Siema2025,20,FALSE)</f>
        <v>Linha de produção do poço 7-SBO-34-RN, Campo Sabiá Bico-de-Osso, Bacia Potiguar</v>
      </c>
      <c r="F26" s="108"/>
      <c r="G26" s="108"/>
      <c r="H26" s="108"/>
      <c r="I26" s="106" t="str">
        <f>VLOOKUP(Tabela2[[#This Row],[SIEMA]],Siema2025,19,FALSE)</f>
        <v/>
      </c>
      <c r="J26" s="107">
        <f>VLOOKUP(Tabela2[[#This Row],[SIEMA]],Siema2025,2,FALSE)</f>
        <v>45665</v>
      </c>
      <c r="K26" s="107" t="str">
        <f>VLOOKUP(Tabela2[[#This Row],[SIEMA]],Siema2025,16,FALSE)</f>
        <v>Quarta</v>
      </c>
      <c r="L26" s="108" t="str">
        <f>IF(Tabela2[[#This Row],[Data]]="","Sem Informação",VLOOKUP(MONTH(Tabela2[[#This Row],[Data]]),'[1]Validação de dados'!$I$1:$J$13,2,0))</f>
        <v>Janeiro</v>
      </c>
      <c r="M26" s="106">
        <f>YEAR(Tabela2[[#This Row],[Data]])</f>
        <v>2025</v>
      </c>
      <c r="N26" s="107" t="str">
        <f>VLOOKUP(Tabela2[[#This Row],[SIEMA]],Siema2025,17,FALSE)</f>
        <v>Vespertino</v>
      </c>
      <c r="O26" s="107" t="s">
        <v>145</v>
      </c>
      <c r="P26" s="106" t="str">
        <f>VLOOKUP(Tabela2[[#This Row],[SIEMA]],Siema2025,21,FALSE)</f>
        <v>Descarga significante de óleo
Perda de contenção primária significante de óleo</v>
      </c>
      <c r="Q26" s="106" t="str">
        <f>VLOOKUP(Tabela2[[#This Row],[SIEMA]],Siema2025,7,FALSE)</f>
        <v>PETRÓLEO, CRU</v>
      </c>
      <c r="R26" s="106" t="str">
        <f>VLOOKUP(Tabela2[[#This Row],[SIEMA]],Siema2025,10,FALSE)</f>
        <v>Água Produzida fora de especificação</v>
      </c>
      <c r="S26" s="109" t="str">
        <f>IF(Q26="","", IF(Q26="NC","", IF(Q26="NE","", IF(Q26="NA","",IFERROR(VLOOKUP(Q26,Produtos!$A$1:$C$2319,2,FALSE),"Não Cadastrado")))))</f>
        <v>Não Cadastrado</v>
      </c>
      <c r="T26" s="106" t="str">
        <f>VLOOKUP(Tabela2[[#This Row],[SIEMA]],Siema2025,11,FALSE)</f>
        <v>0.213</v>
      </c>
      <c r="U26" s="106" t="str">
        <f>VLOOKUP(Tabela2[[#This Row],[SIEMA]],Siema2025,12,FALSE)</f>
        <v>M3</v>
      </c>
      <c r="V26" s="106" t="str">
        <f>IF(Q26="","",IF(ISNUMBER(Q26)=FALSE,"Não se aplica",IFERROR(VLOOKUP(Q26,Produtos!$A$1:$C$2319,3,FALSE),"Não Cadastrado")))</f>
        <v>Não se aplica</v>
      </c>
      <c r="W26" s="106" t="str">
        <f>VLOOKUP(Tabela2[[#This Row],[SIEMA]],Siema2025,10,FALSE)</f>
        <v>Água Produzida fora de especificação</v>
      </c>
      <c r="X26" s="115" t="str">
        <f>IF(Tabela2[[#This Row],[Origem do acidente]] = "Plataforma", "PREENCHER","NA")</f>
        <v>NA</v>
      </c>
      <c r="Y26" s="111" t="str">
        <f>IF(W26="","", IF(W26="NC","", IF(W26="NE","", IF(W26="NA","",IFERROR(VLOOKUP(W26,Produtos!$A$1:$C$2319,2,FALSE),"Não Cadastrado")))))</f>
        <v>Não Cadastrado</v>
      </c>
      <c r="Z26" s="106" t="str">
        <f>VLOOKUP(Tabela2[[#This Row],[SIEMA]],Siema2025,11,FALSE)</f>
        <v>0.213</v>
      </c>
      <c r="AA26" s="106" t="str">
        <f>VLOOKUP(Tabela2[[#This Row],[SIEMA]],Siema2025,12,FALSE)</f>
        <v>M3</v>
      </c>
      <c r="AB26" s="106" t="str">
        <f>IF(W26="","",IF(ISNUMBER(W26)=FALSE,"Não se aplica",IFERROR(VLOOKUP(W26,Produtos!$A$1:$C$2319,3,FALSE),"Não Cadastrado")))</f>
        <v>Não se aplica</v>
      </c>
      <c r="AC26" s="106"/>
      <c r="AD26" s="110" t="str">
        <f>IF(Tabela2[[#This Row],[Origem do acidente]] = "Plataforma", "PREENCHER","NA")</f>
        <v>NA</v>
      </c>
      <c r="AE26" s="109" t="str">
        <f>IF(AC26="","", IF(AC26="NC","", IF(AC26="NE","", IF(AC26="NA","",IFERROR(VLOOKUP(AC26,Produtos!$A$1:$C$2319,2,FALSE),"Não Cadastrado")))))</f>
        <v/>
      </c>
      <c r="AF26" s="106"/>
      <c r="AG26" s="106"/>
      <c r="AH26" s="106" t="str">
        <f>IF(AC26="","",IF(ISNUMBER(AC26)=FALSE,"Não se aplica",IFERROR(VLOOKUP(AC26,Produtos!$A$1:$C$2319,3,FALSE),"Não Cadastrado")))</f>
        <v/>
      </c>
      <c r="AI26" s="106"/>
      <c r="AJ26" s="106" t="str">
        <f>VLOOKUP(Tabela2[[#This Row],[SIEMA]],Siema2025,26,FALSE)</f>
        <v>Corrosão.</v>
      </c>
      <c r="AK26" s="109"/>
      <c r="AL26" s="109"/>
      <c r="AM26" s="109"/>
      <c r="AN26" s="110" t="str">
        <f>VLOOKUP(Tabela2[[#This Row],[SIEMA]],Siema2025,51,FALSE)</f>
        <v/>
      </c>
      <c r="AO26" s="110" t="str">
        <f>VLOOKUP(Tabela2[[#This Row],[SIEMA]],Siema2025,53,FALSE)</f>
        <v/>
      </c>
      <c r="AP26" s="110" t="str">
        <f>VLOOKUP(Tabela2[[#This Row],[SIEMA]],Siema2025,55,FALSE)</f>
        <v/>
      </c>
      <c r="AQ26" s="110" t="str">
        <f>VLOOKUP(Tabela2[[#This Row],[SIEMA]],Siema2025,57,FALSE)</f>
        <v/>
      </c>
      <c r="AR26" s="110" t="str">
        <f>VLOOKUP(Tabela2[[#This Row],[SIEMA]],Siema2025,59,FALSE)</f>
        <v/>
      </c>
      <c r="AS26" s="110" t="str">
        <f>VLOOKUP(Tabela2[[#This Row],[SIEMA]],Siema2025,61,FALSE)</f>
        <v/>
      </c>
      <c r="AT26" s="110" t="str">
        <f>VLOOKUP(Tabela2[[#This Row],[SIEMA]],Siema2025,63,FALSE)</f>
        <v/>
      </c>
      <c r="AU26" s="110" t="str">
        <f>VLOOKUP(Tabela2[[#This Row],[SIEMA]],Siema2025,65,FALSE)</f>
        <v>X</v>
      </c>
      <c r="AV26" s="110" t="str">
        <f>VLOOKUP(Tabela2[[#This Row],[SIEMA]],Siema2025,67,FALSE)</f>
        <v/>
      </c>
      <c r="AW26" s="110" t="str">
        <f>VLOOKUP(Tabela2[[#This Row],[SIEMA]],Siema2025,69,FALSE)</f>
        <v/>
      </c>
      <c r="AX26" s="110" t="str">
        <f>VLOOKUP(Tabela2[[#This Row],[SIEMA]],Siema2025,71,FALSE)</f>
        <v/>
      </c>
      <c r="AY26" s="110" t="str">
        <f>VLOOKUP(Tabela2[[#This Row],[SIEMA]],Siema2025,73,FALSE)</f>
        <v/>
      </c>
      <c r="AZ26" s="110" t="str">
        <f>VLOOKUP(Tabela2[[#This Row],[SIEMA]],Siema2025,75,FALSE)</f>
        <v/>
      </c>
      <c r="BA26" s="110" t="str">
        <f>VLOOKUP(Tabela2[[#This Row],[SIEMA]],Siema2025,77,FALSE)</f>
        <v/>
      </c>
      <c r="BB26" s="110" t="str">
        <f>VLOOKUP(Tabela2[[#This Row],[SIEMA]],Siema2025,79,FALSE)</f>
        <v/>
      </c>
      <c r="BC26" s="110" t="str">
        <f>IF(Tabela2[[#This Row],[Outro(s) ]] = "X", "PREENCHER","NA")</f>
        <v>NA</v>
      </c>
      <c r="BD26" s="110" t="str">
        <f>VLOOKUP(Tabela2[[#This Row],[SIEMA]],Siema2025,82,FALSE)</f>
        <v/>
      </c>
      <c r="BE26" s="110" t="str">
        <f>VLOOKUP(Tabela2[[#This Row],[SIEMA]],Siema2025,81,FALSE)</f>
        <v/>
      </c>
      <c r="BF26" s="112" t="str">
        <f>VLOOKUP(Tabela2[[#This Row],[SIEMA]],Siema2025,28,FALSE)</f>
        <v>POTIGUAR E&amp;P S.A.</v>
      </c>
      <c r="BG26" s="112"/>
      <c r="BH26" s="113" t="str">
        <f>VLOOKUP(Tabela2[[#This Row],[SIEMA]],Siema2025,29,FALSE)</f>
        <v>30759670000157</v>
      </c>
      <c r="BI26" s="114" t="str">
        <f>VLOOKUP(Tabela2[[#This Row],[SIEMA]],Siema2025,107,FALSE)</f>
        <v>Não</v>
      </c>
      <c r="BJ26" s="109"/>
      <c r="BK26" s="106"/>
      <c r="BL26" s="143"/>
      <c r="BM26" s="110">
        <f ca="1">IF(Tabela2[[#This Row],[Data de atendimento do Ibama (considerar o primeiro documento/ação)]]="",_xlfn.DAYS(TODAY(),J26),_xlfn.DAYS(Tabela2[[#This Row],[Data de atendimento do Ibama (considerar o primeiro documento/ação)]],J26))</f>
        <v>555</v>
      </c>
      <c r="BN26" s="110" t="str">
        <f>IF(Tabela2[[#This Row],[Atendido pelo Ibama ("Não" ou "Sim")]]="Não","Preencher", IF(Tabela2[[#This Row],[Atendido pelo Ibama ("Não" ou "Sim")]]="Sim","NA",""))</f>
        <v/>
      </c>
      <c r="BO26" s="116"/>
      <c r="BP26" s="110" t="str">
        <f>IF(Tabela2[[#This Row],[Forma de atendimento (primeiro documento/ação)]]= "Outros (especificar)", "PREENCHER","NA")</f>
        <v>NA</v>
      </c>
      <c r="BQ26" s="108"/>
      <c r="BR26" s="110" t="str">
        <f>IF(Tabela2[[#This Row],[Equipe do Ibama foi a campo? Houve sobrevoo do Poseidon?]] = "Sim", "PREENCHER","NA")</f>
        <v>NA</v>
      </c>
      <c r="BS26" s="110" t="str">
        <f>IF(Tabela2[[#This Row],[Se sim, foi emitida Ordem de Emergência? (informações vinculada à coluna CK)]] = "Sim", "PREENCHER","NA")</f>
        <v>NA</v>
      </c>
      <c r="BT26" s="110" t="str">
        <f>IF(Tabela2[[#This Row],[Foi elaborado Relatório de Vistoria pelo Ibama? (informações vinculada à coluna CK)]] = "Sim", "PREENCHER","NA")</f>
        <v>NA</v>
      </c>
      <c r="BU26" s="110" t="str">
        <f>IF(Tabela2[[#This Row],[Houve envio de Informações Pós-acidente (preencher "não se aplica" quando de competência estadual/municipal)]] = "Sim", "PREENCHER","NA")</f>
        <v>NA</v>
      </c>
      <c r="BV26" s="110" t="str">
        <f>IF(Tabela2[[#This Row],[Houve avaliação das informações pós-acidente solicitadas/enviadas?]] = "Sim", "PREENCHER","NA")</f>
        <v>NA</v>
      </c>
      <c r="BW26" s="110" t="str">
        <f>IF(Tabela2[[#This Row],[O Ibama aguarda resposta da empresa/OEMA, etc?]] = "Sim", "PREENCHER","NA")</f>
        <v>NA</v>
      </c>
      <c r="BX26" s="108"/>
      <c r="BY26" s="108"/>
      <c r="BZ26" s="106" t="str">
        <f>IF(Tabela2[[#This Row],[Data do documento de encerramento]]="NA","NA",IF(Tabela2[[#This Row],[Data do documento de encerramento]]="","Pendente de conclusão/ encerramento",_xlfn.DAYS(Tabela2[[#This Row],[Data do documento de encerramento]],J26)))</f>
        <v>Pendente de conclusão/ encerramento</v>
      </c>
      <c r="CA26" s="109"/>
      <c r="CB26" s="109"/>
      <c r="CC26" s="117"/>
      <c r="CD26" s="109"/>
      <c r="CE26" s="109"/>
      <c r="CF26" s="109"/>
    </row>
    <row r="27" spans="1:84" ht="30.75" hidden="1">
      <c r="A27" s="172">
        <v>202511421625</v>
      </c>
      <c r="B27" s="173" t="s">
        <v>7228</v>
      </c>
      <c r="C27" s="110" t="str">
        <f>VLOOKUP(Tabela2[[#This Row],[SIEMA]],Siema2025,4,FALSE)</f>
        <v xml:space="preserve"> PE</v>
      </c>
      <c r="D27" s="108" t="str">
        <f>VLOOKUP(Tabela2[[#This Row],[SIEMA]],Siema2025,3,FALSE)</f>
        <v xml:space="preserve">Olinda </v>
      </c>
      <c r="E27" s="108" t="str">
        <f>VLOOKUP(Tabela2[[#This Row],[SIEMA]],Siema2025,20,FALSE)</f>
        <v>Praia de Casa Caiada.</v>
      </c>
      <c r="F27" s="108"/>
      <c r="G27" s="108" t="s">
        <v>7229</v>
      </c>
      <c r="H27" s="108" t="s">
        <v>7230</v>
      </c>
      <c r="I27" s="106" t="str">
        <f>VLOOKUP(Tabela2[[#This Row],[SIEMA]],Siema2025,19,FALSE)</f>
        <v/>
      </c>
      <c r="J27" s="107">
        <f>VLOOKUP(Tabela2[[#This Row],[SIEMA]],Siema2025,2,FALSE)</f>
        <v>45667</v>
      </c>
      <c r="K27" s="107" t="str">
        <f>VLOOKUP(Tabela2[[#This Row],[SIEMA]],Siema2025,16,FALSE)</f>
        <v>Sexta</v>
      </c>
      <c r="L27" s="108" t="str">
        <f>IF(Tabela2[[#This Row],[Data]]="","Sem Informação",VLOOKUP(MONTH(Tabela2[[#This Row],[Data]]),'[1]Validação de dados'!$I$1:$J$13,2,0))</f>
        <v>Janeiro</v>
      </c>
      <c r="M27" s="106">
        <f>YEAR(Tabela2[[#This Row],[Data]])</f>
        <v>2025</v>
      </c>
      <c r="N27" s="107" t="str">
        <f>VLOOKUP(Tabela2[[#This Row],[SIEMA]],Siema2025,17,FALSE)</f>
        <v>Noturno</v>
      </c>
      <c r="O27" s="107" t="str">
        <f>VLOOKUP(Tabela2[[#This Row],[SIEMA]],Siema2025,5,FALSE)</f>
        <v>Embarcação</v>
      </c>
      <c r="P27" s="106"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6">
        <v>1993</v>
      </c>
      <c r="R27" s="106"/>
      <c r="S27" s="109" t="str">
        <f>IF(Q27="","", IF(Q27="NC","", IF(Q27="NE","", IF(Q27="NA","",IFERROR(VLOOKUP(Q27,Produtos!$A$1:$C$2319,2,FALSE),"Não Cadastrado")))))</f>
        <v>LÍQUIDO INFLAMÁVEL, N.E.</v>
      </c>
      <c r="T27" s="106" t="str">
        <f>VLOOKUP(Tabela2[[#This Row],[SIEMA]],Siema2025,11,FALSE)</f>
        <v/>
      </c>
      <c r="U27" s="106" t="str">
        <f>VLOOKUP(Tabela2[[#This Row],[SIEMA]],Siema2025,12,FALSE)</f>
        <v/>
      </c>
      <c r="V27" s="106">
        <f>IF(Q27="","",IF(ISNUMBER(Q27)=FALSE,"Não se aplica",IFERROR(VLOOKUP(Q27,Produtos!$A$1:$C$2319,3,FALSE),"Não Cadastrado")))</f>
        <v>3</v>
      </c>
      <c r="W27" s="106"/>
      <c r="X27" s="115" t="str">
        <f>IF(Tabela2[[#This Row],[Origem do acidente]] = "Plataforma", "PREENCHER","NA")</f>
        <v>NA</v>
      </c>
      <c r="Y27" s="111" t="str">
        <f>IF(W27="","", IF(W27="NC","", IF(W27="NE","", IF(W27="NA","",IFERROR(VLOOKUP(W27,Produtos!$A$1:$C$2319,2,FALSE),"Não Cadastrado")))))</f>
        <v/>
      </c>
      <c r="Z27" s="106" t="str">
        <f>VLOOKUP(Tabela2[[#This Row],[SIEMA]],Siema2025,11,FALSE)</f>
        <v/>
      </c>
      <c r="AA27" s="106" t="str">
        <f>VLOOKUP(Tabela2[[#This Row],[SIEMA]],Siema2025,12,FALSE)</f>
        <v/>
      </c>
      <c r="AB27" s="106" t="str">
        <f>IF(W27="","",IF(ISNUMBER(W27)=FALSE,"Não se aplica",IFERROR(VLOOKUP(W27,Produtos!$A$1:$C$2319,3,FALSE),"Não Cadastrado")))</f>
        <v/>
      </c>
      <c r="AC27" s="106"/>
      <c r="AD27" s="110" t="str">
        <f>IF(Tabela2[[#This Row],[Origem do acidente]] = "Plataforma", "PREENCHER","NA")</f>
        <v>NA</v>
      </c>
      <c r="AE27" s="109" t="str">
        <f>IF(AC27="","", IF(AC27="NC","", IF(AC27="NE","", IF(AC27="NA","",IFERROR(VLOOKUP(AC27,Produtos!$A$1:$C$2319,2,FALSE),"Não Cadastrado")))))</f>
        <v/>
      </c>
      <c r="AF27" s="106"/>
      <c r="AG27" s="106"/>
      <c r="AH27" s="106" t="str">
        <f>IF(AC27="","",IF(ISNUMBER(AC27)=FALSE,"Não se aplica",IFERROR(VLOOKUP(AC27,Produtos!$A$1:$C$2319,3,FALSE),"Não Cadastrado")))</f>
        <v/>
      </c>
      <c r="AI27" s="106"/>
      <c r="AJ27" s="106" t="str">
        <f>VLOOKUP(Tabela2[[#This Row],[SIEMA]],Siema2025,26,FALSE)</f>
        <v>A Marinha do Brasil abriu um inquérito para apurar as circunstâncias do acidente e determinar as causas.</v>
      </c>
      <c r="AK27" s="109" t="s">
        <v>7231</v>
      </c>
      <c r="AL27" s="109"/>
      <c r="AM27" s="109"/>
      <c r="AN27" s="110" t="str">
        <f>VLOOKUP(Tabela2[[#This Row],[SIEMA]],Siema2025,51,FALSE)</f>
        <v/>
      </c>
      <c r="AO27" s="110" t="str">
        <f>VLOOKUP(Tabela2[[#This Row],[SIEMA]],Siema2025,53,FALSE)</f>
        <v/>
      </c>
      <c r="AP27" s="110" t="str">
        <f>VLOOKUP(Tabela2[[#This Row],[SIEMA]],Siema2025,55,FALSE)</f>
        <v/>
      </c>
      <c r="AQ27" s="110" t="str">
        <f>VLOOKUP(Tabela2[[#This Row],[SIEMA]],Siema2025,57,FALSE)</f>
        <v/>
      </c>
      <c r="AR27" s="110" t="str">
        <f>VLOOKUP(Tabela2[[#This Row],[SIEMA]],Siema2025,59,FALSE)</f>
        <v/>
      </c>
      <c r="AS27" s="110" t="str">
        <f>VLOOKUP(Tabela2[[#This Row],[SIEMA]],Siema2025,61,FALSE)</f>
        <v/>
      </c>
      <c r="AT27" s="110" t="str">
        <f>VLOOKUP(Tabela2[[#This Row],[SIEMA]],Siema2025,63,FALSE)</f>
        <v>X</v>
      </c>
      <c r="AU27" s="110" t="str">
        <f>VLOOKUP(Tabela2[[#This Row],[SIEMA]],Siema2025,65,FALSE)</f>
        <v/>
      </c>
      <c r="AV27" s="110" t="str">
        <f>VLOOKUP(Tabela2[[#This Row],[SIEMA]],Siema2025,67,FALSE)</f>
        <v/>
      </c>
      <c r="AW27" s="110" t="str">
        <f>VLOOKUP(Tabela2[[#This Row],[SIEMA]],Siema2025,69,FALSE)</f>
        <v/>
      </c>
      <c r="AX27" s="110" t="str">
        <f>VLOOKUP(Tabela2[[#This Row],[SIEMA]],Siema2025,71,FALSE)</f>
        <v/>
      </c>
      <c r="AY27" s="110" t="str">
        <f>VLOOKUP(Tabela2[[#This Row],[SIEMA]],Siema2025,73,FALSE)</f>
        <v/>
      </c>
      <c r="AZ27" s="110" t="str">
        <f>VLOOKUP(Tabela2[[#This Row],[SIEMA]],Siema2025,75,FALSE)</f>
        <v/>
      </c>
      <c r="BA27" s="110" t="str">
        <f>VLOOKUP(Tabela2[[#This Row],[SIEMA]],Siema2025,77,FALSE)</f>
        <v/>
      </c>
      <c r="BB27" s="110" t="str">
        <f>VLOOKUP(Tabela2[[#This Row],[SIEMA]],Siema2025,79,FALSE)</f>
        <v/>
      </c>
      <c r="BC27" s="110" t="str">
        <f>IF(Tabela2[[#This Row],[Outro(s) ]] = "X", "PREENCHER","NA")</f>
        <v>NA</v>
      </c>
      <c r="BD27" s="110" t="str">
        <f>VLOOKUP(Tabela2[[#This Row],[SIEMA]],Siema2025,82,FALSE)</f>
        <v/>
      </c>
      <c r="BE27" s="110" t="str">
        <f>VLOOKUP(Tabela2[[#This Row],[SIEMA]],Siema2025,81,FALSE)</f>
        <v/>
      </c>
      <c r="BF27" s="112" t="str">
        <f>VLOOKUP(Tabela2[[#This Row],[SIEMA]],Siema2025,28,FALSE)</f>
        <v>Além Mar Transportes e Navegação Ltda</v>
      </c>
      <c r="BG27" s="112"/>
      <c r="BH27" s="113" t="str">
        <f>VLOOKUP(Tabela2[[#This Row],[SIEMA]],Siema2025,29,FALSE)</f>
        <v>07995104000122</v>
      </c>
      <c r="BI27" s="114" t="str">
        <f>VLOOKUP(Tabela2[[#This Row],[SIEMA]],Siema2025,107,FALSE)</f>
        <v>Não</v>
      </c>
      <c r="BJ27" s="109" t="s">
        <v>7097</v>
      </c>
      <c r="BK27" s="106" t="s">
        <v>2696</v>
      </c>
      <c r="BL27" s="143">
        <v>45672</v>
      </c>
      <c r="BM27" s="110">
        <f ca="1">IF(Tabela2[[#This Row],[Data de atendimento do Ibama (considerar o primeiro documento/ação)]]="",_xlfn.DAYS(TODAY(),J27),_xlfn.DAYS(Tabela2[[#This Row],[Data de atendimento do Ibama (considerar o primeiro documento/ação)]],J27))</f>
        <v>5</v>
      </c>
      <c r="BN27" s="110" t="str">
        <f>IF(Tabela2[[#This Row],[Atendido pelo Ibama ("Não" ou "Sim")]]="Não","Preencher", IF(Tabela2[[#This Row],[Atendido pelo Ibama ("Não" ou "Sim")]]="Sim","NA",""))</f>
        <v>NA</v>
      </c>
      <c r="BO27" s="116" t="s">
        <v>7177</v>
      </c>
      <c r="BP27" s="110" t="str">
        <f>IF(Tabela2[[#This Row],[Forma de atendimento (primeiro documento/ação)]]= "Outros (especificar)", "PREENCHER","NA")</f>
        <v>NA</v>
      </c>
      <c r="BQ27" s="108" t="s">
        <v>2696</v>
      </c>
      <c r="BR27" s="110" t="s">
        <v>2696</v>
      </c>
      <c r="BS27" s="110" t="s">
        <v>123</v>
      </c>
      <c r="BT27" s="110" t="s">
        <v>7125</v>
      </c>
      <c r="BU27" s="110" t="s">
        <v>2696</v>
      </c>
      <c r="BV27" s="110" t="s">
        <v>123</v>
      </c>
      <c r="BW27" s="110" t="s">
        <v>123</v>
      </c>
      <c r="BX27" s="108"/>
      <c r="BY27" s="108"/>
      <c r="BZ27" s="106" t="str">
        <f>IF(Tabela2[[#This Row],[Data do documento de encerramento]]="NA","NA",IF(Tabela2[[#This Row],[Data do documento de encerramento]]="","Pendente de conclusão/ encerramento",_xlfn.DAYS(Tabela2[[#This Row],[Data do documento de encerramento]],J27)))</f>
        <v>Pendente de conclusão/ encerramento</v>
      </c>
      <c r="CA27" s="109"/>
      <c r="CB27" s="109"/>
      <c r="CC27" s="117"/>
      <c r="CD27" s="109"/>
      <c r="CE27" s="109"/>
      <c r="CF27" s="109"/>
    </row>
    <row r="28" spans="1:84" ht="30.75" hidden="1">
      <c r="A28" s="172">
        <v>20251133624</v>
      </c>
      <c r="B28" s="173" t="s">
        <v>7232</v>
      </c>
      <c r="C28" s="110" t="s">
        <v>672</v>
      </c>
      <c r="D28" s="108" t="s">
        <v>637</v>
      </c>
      <c r="E28" s="108" t="s">
        <v>7233</v>
      </c>
      <c r="F28" s="108"/>
      <c r="G28" s="108" t="s">
        <v>7234</v>
      </c>
      <c r="H28" s="108" t="s">
        <v>7235</v>
      </c>
      <c r="I28" s="106" t="str">
        <f>VLOOKUP(Tabela2[[#This Row],[SIEMA]],Siema2025,19,FALSE)</f>
        <v>Santos</v>
      </c>
      <c r="J28" s="107">
        <f>VLOOKUP(Tabela2[[#This Row],[SIEMA]],Siema2025,2,FALSE)</f>
        <v>45668</v>
      </c>
      <c r="K28" s="107" t="str">
        <f>VLOOKUP(Tabela2[[#This Row],[SIEMA]],Siema2025,16,FALSE)</f>
        <v>Sábado</v>
      </c>
      <c r="L28" s="108" t="str">
        <f>IF(Tabela2[[#This Row],[Data]]="","Sem Informação",VLOOKUP(MONTH(Tabela2[[#This Row],[Data]]),'[1]Validação de dados'!$I$1:$J$13,2,0))</f>
        <v>Janeiro</v>
      </c>
      <c r="M28" s="106">
        <f>YEAR(Tabela2[[#This Row],[Data]])</f>
        <v>2025</v>
      </c>
      <c r="N28" s="107" t="str">
        <f>VLOOKUP(Tabela2[[#This Row],[SIEMA]],Siema2025,17,FALSE)</f>
        <v>Vespertino</v>
      </c>
      <c r="O28" s="107" t="s">
        <v>7236</v>
      </c>
      <c r="P28" s="106" t="str">
        <f>VLOOKUP(Tabela2[[#This Row],[SIEMA]],Siema2025,21,FALSE)</f>
        <v>Mancha de origem indeterminada na Bacia de Santos.
Processo: 02001.001117/2025-92.</v>
      </c>
      <c r="Q28" s="106">
        <v>1202</v>
      </c>
      <c r="R28" s="106" t="s">
        <v>252</v>
      </c>
      <c r="S28" s="109" t="str">
        <f>IF(Q28="","", IF(Q28="NC","", IF(Q28="NE","", IF(Q28="NA","",IFERROR(VLOOKUP(Q28,Produtos!$A$1:$C$2319,2,FALSE),"Não Cadastrado")))))</f>
        <v>GASÓLEO ou ÓLEO DIESEL ou ÓLEO PARA AQUECIMENTO, LEVE</v>
      </c>
      <c r="T28" s="106">
        <v>9.0999999999999998E-2</v>
      </c>
      <c r="U28" s="106" t="s">
        <v>7109</v>
      </c>
      <c r="V28" s="106">
        <f>IF(Q28="","",IF(ISNUMBER(Q28)=FALSE,"Não se aplica",IFERROR(VLOOKUP(Q28,Produtos!$A$1:$C$2319,3,FALSE),"Não Cadastrado")))</f>
        <v>3</v>
      </c>
      <c r="W28" s="106" t="str">
        <f>VLOOKUP(Tabela2[[#This Row],[SIEMA]],Siema2025,10,FALSE)</f>
        <v/>
      </c>
      <c r="X28" s="115"/>
      <c r="Y28" s="111" t="str">
        <f>IF(W28="","", IF(W28="NC","", IF(W28="NE","", IF(W28="NA","",IFERROR(VLOOKUP(W28,Produtos!$A$1:$C$2319,2,FALSE),"Não Cadastrado")))))</f>
        <v/>
      </c>
      <c r="Z28" s="106" t="str">
        <f>VLOOKUP(Tabela2[[#This Row],[SIEMA]],Siema2025,11,FALSE)</f>
        <v xml:space="preserve"> </v>
      </c>
      <c r="AA28" s="106" t="str">
        <f>VLOOKUP(Tabela2[[#This Row],[SIEMA]],Siema2025,12,FALSE)</f>
        <v xml:space="preserve"> </v>
      </c>
      <c r="AB28" s="106" t="str">
        <f>IF(W28="","",IF(ISNUMBER(W28)=FALSE,"Não se aplica",IFERROR(VLOOKUP(W28,Produtos!$A$1:$C$2319,3,FALSE),"Não Cadastrado")))</f>
        <v/>
      </c>
      <c r="AC28" s="106"/>
      <c r="AD28" s="110"/>
      <c r="AE28" s="109" t="str">
        <f>IF(AC28="","", IF(AC28="NC","", IF(AC28="NE","", IF(AC28="NA","",IFERROR(VLOOKUP(AC28,Produtos!$A$1:$C$2319,2,FALSE),"Não Cadastrado")))))</f>
        <v/>
      </c>
      <c r="AF28" s="106"/>
      <c r="AG28" s="106"/>
      <c r="AH28" s="106" t="str">
        <f>IF(AC28="","",IF(ISNUMBER(AC28)=FALSE,"Não se aplica",IFERROR(VLOOKUP(AC28,Produtos!$A$1:$C$2319,3,FALSE),"Não Cadastrado")))</f>
        <v/>
      </c>
      <c r="AI28" s="106"/>
      <c r="AJ28" s="106" t="str">
        <f>VLOOKUP(Tabela2[[#This Row],[SIEMA]],Siema2025,26,FALSE)</f>
        <v>O resultado preliminar da análise da amostra coletada indica se tratar de óleo diesel e não foi identificado a origem.</v>
      </c>
      <c r="AK28" s="109" t="s">
        <v>6834</v>
      </c>
      <c r="AL28" s="109"/>
      <c r="AM28" s="109"/>
      <c r="AN28" s="110" t="str">
        <f>VLOOKUP(Tabela2[[#This Row],[SIEMA]],Siema2025,51,FALSE)</f>
        <v/>
      </c>
      <c r="AO28" s="110" t="str">
        <f>VLOOKUP(Tabela2[[#This Row],[SIEMA]],Siema2025,53,FALSE)</f>
        <v/>
      </c>
      <c r="AP28" s="110" t="str">
        <f>VLOOKUP(Tabela2[[#This Row],[SIEMA]],Siema2025,55,FALSE)</f>
        <v/>
      </c>
      <c r="AQ28" s="110" t="str">
        <f>VLOOKUP(Tabela2[[#This Row],[SIEMA]],Siema2025,57,FALSE)</f>
        <v/>
      </c>
      <c r="AR28" s="110" t="str">
        <f>VLOOKUP(Tabela2[[#This Row],[SIEMA]],Siema2025,59,FALSE)</f>
        <v/>
      </c>
      <c r="AS28" s="110" t="str">
        <f>VLOOKUP(Tabela2[[#This Row],[SIEMA]],Siema2025,61,FALSE)</f>
        <v>X</v>
      </c>
      <c r="AT28" s="110" t="str">
        <f>VLOOKUP(Tabela2[[#This Row],[SIEMA]],Siema2025,63,FALSE)</f>
        <v/>
      </c>
      <c r="AU28" s="110" t="str">
        <f>VLOOKUP(Tabela2[[#This Row],[SIEMA]],Siema2025,65,FALSE)</f>
        <v/>
      </c>
      <c r="AV28" s="110" t="str">
        <f>VLOOKUP(Tabela2[[#This Row],[SIEMA]],Siema2025,67,FALSE)</f>
        <v/>
      </c>
      <c r="AW28" s="110" t="str">
        <f>VLOOKUP(Tabela2[[#This Row],[SIEMA]],Siema2025,69,FALSE)</f>
        <v/>
      </c>
      <c r="AX28" s="110" t="str">
        <f>VLOOKUP(Tabela2[[#This Row],[SIEMA]],Siema2025,71,FALSE)</f>
        <v/>
      </c>
      <c r="AY28" s="110" t="str">
        <f>VLOOKUP(Tabela2[[#This Row],[SIEMA]],Siema2025,73,FALSE)</f>
        <v/>
      </c>
      <c r="AZ28" s="110" t="str">
        <f>VLOOKUP(Tabela2[[#This Row],[SIEMA]],Siema2025,75,FALSE)</f>
        <v/>
      </c>
      <c r="BA28" s="110" t="str">
        <f>VLOOKUP(Tabela2[[#This Row],[SIEMA]],Siema2025,77,FALSE)</f>
        <v/>
      </c>
      <c r="BB28" s="110" t="str">
        <f>VLOOKUP(Tabela2[[#This Row],[SIEMA]],Siema2025,79,FALSE)</f>
        <v/>
      </c>
      <c r="BC28" s="110" t="str">
        <f>IF(Tabela2[[#This Row],[Outro(s) ]] = "X", "PREENCHER","NA")</f>
        <v>NA</v>
      </c>
      <c r="BD28" s="110" t="str">
        <f>VLOOKUP(Tabela2[[#This Row],[SIEMA]],Siema2025,82,FALSE)</f>
        <v/>
      </c>
      <c r="BE28" s="110" t="str">
        <f>VLOOKUP(Tabela2[[#This Row],[SIEMA]],Siema2025,81,FALSE)</f>
        <v/>
      </c>
      <c r="BF28" s="112" t="str">
        <f>VLOOKUP(Tabela2[[#This Row],[SIEMA]],Siema2025,28,FALSE)</f>
        <v>Petrobras</v>
      </c>
      <c r="BG28" s="112"/>
      <c r="BH28" s="113">
        <v>33000167000101</v>
      </c>
      <c r="BI28" s="114" t="str">
        <f>VLOOKUP(Tabela2[[#This Row],[SIEMA]],Siema2025,107,FALSE)</f>
        <v>Não</v>
      </c>
      <c r="BJ28" s="109" t="s">
        <v>7097</v>
      </c>
      <c r="BK28" s="106" t="s">
        <v>2696</v>
      </c>
      <c r="BL28" s="143">
        <v>45671</v>
      </c>
      <c r="BM28" s="110">
        <f ca="1">IF(Tabela2[[#This Row],[Data de atendimento do Ibama (considerar o primeiro documento/ação)]]="",_xlfn.DAYS(TODAY(),J28),_xlfn.DAYS(Tabela2[[#This Row],[Data de atendimento do Ibama (considerar o primeiro documento/ação)]],J28))</f>
        <v>3</v>
      </c>
      <c r="BN28" s="110" t="str">
        <f>IF(Tabela2[[#This Row],[Atendido pelo Ibama ("Não" ou "Sim")]]="Não","Preencher", IF(Tabela2[[#This Row],[Atendido pelo Ibama ("Não" ou "Sim")]]="Sim","NA",""))</f>
        <v>NA</v>
      </c>
      <c r="BO28" s="116" t="s">
        <v>7098</v>
      </c>
      <c r="BP28" s="110" t="str">
        <f>IF(Tabela2[[#This Row],[Forma de atendimento (primeiro documento/ação)]]= "Outros (especificar)", "PREENCHER","NA")</f>
        <v>NA</v>
      </c>
      <c r="BQ28" s="108" t="s">
        <v>123</v>
      </c>
      <c r="BR28" s="110" t="str">
        <f>IF(Tabela2[[#This Row],[Equipe do Ibama foi a campo? Houve sobrevoo do Poseidon?]] = "Sim", "PREENCHER","NA")</f>
        <v>NA</v>
      </c>
      <c r="BS28" s="110" t="str">
        <f>IF(Tabela2[[#This Row],[Se sim, foi emitida Ordem de Emergência? (informações vinculada à coluna CK)]] = "Sim", "PREENCHER","NA")</f>
        <v>NA</v>
      </c>
      <c r="BT28" s="110" t="s">
        <v>7099</v>
      </c>
      <c r="BU28" s="110" t="s">
        <v>2696</v>
      </c>
      <c r="BV28" s="110" t="s">
        <v>123</v>
      </c>
      <c r="BW28" s="110" t="s">
        <v>2696</v>
      </c>
      <c r="BX28" s="108" t="s">
        <v>7100</v>
      </c>
      <c r="BY28" s="143">
        <v>45909</v>
      </c>
      <c r="BZ28" s="106">
        <f>IF(Tabela2[[#This Row],[Data do documento de encerramento]]="NA","NA",IF(Tabela2[[#This Row],[Data do documento de encerramento]]="","Pendente de conclusão/ encerramento",_xlfn.DAYS(Tabela2[[#This Row],[Data do documento de encerramento]],J28)))</f>
        <v>241</v>
      </c>
      <c r="CA28" s="109"/>
      <c r="CB28" s="109"/>
      <c r="CC28" s="117" t="s">
        <v>7237</v>
      </c>
      <c r="CD28" s="109"/>
      <c r="CE28" s="109"/>
      <c r="CF28" s="109"/>
    </row>
    <row r="29" spans="1:84" ht="60.75">
      <c r="A29" s="185">
        <v>20251143636</v>
      </c>
      <c r="B29" s="173" t="s">
        <v>7238</v>
      </c>
      <c r="C29" s="110" t="s">
        <v>672</v>
      </c>
      <c r="D29" s="108" t="s">
        <v>637</v>
      </c>
      <c r="E29" s="108" t="s">
        <v>7239</v>
      </c>
      <c r="F29" s="108"/>
      <c r="G29" s="108" t="s">
        <v>7240</v>
      </c>
      <c r="H29" s="108" t="s">
        <v>7241</v>
      </c>
      <c r="I29" s="106" t="str">
        <f>VLOOKUP(Tabela2[[#This Row],[SIEMA]],Siema2025,19,FALSE)</f>
        <v>Santos</v>
      </c>
      <c r="J29" s="107">
        <f>VLOOKUP(Tabela2[[#This Row],[SIEMA]],Siema2025,2,FALSE)</f>
        <v>45669</v>
      </c>
      <c r="K29" s="107" t="str">
        <f>VLOOKUP(Tabela2[[#This Row],[SIEMA]],Siema2025,16,FALSE)</f>
        <v>Domingo</v>
      </c>
      <c r="L29" s="108" t="str">
        <f>IF(Tabela2[[#This Row],[Data]]="","Sem Informação",VLOOKUP(MONTH(Tabela2[[#This Row],[Data]]),'[1]Validação de dados'!$I$1:$J$13,2,0))</f>
        <v>Janeiro</v>
      </c>
      <c r="M29" s="106">
        <f>YEAR(Tabela2[[#This Row],[Data]])</f>
        <v>2025</v>
      </c>
      <c r="N29" s="107" t="str">
        <f>VLOOKUP(Tabela2[[#This Row],[SIEMA]],Siema2025,17,FALSE)</f>
        <v>Matutino</v>
      </c>
      <c r="O29" s="107" t="s">
        <v>111</v>
      </c>
      <c r="P29" s="106" t="str">
        <f>VLOOKUP(Tabela2[[#This Row],[SIEMA]],Siema2025,21,FALSE)</f>
        <v>Poço 4-BRSA-1395-SPS.
Processo Sei!: 02001.001255/2025-71.</v>
      </c>
      <c r="Q29" s="106" t="s">
        <v>637</v>
      </c>
      <c r="R29" t="s">
        <v>7194</v>
      </c>
      <c r="S29" s="109" t="s">
        <v>7138</v>
      </c>
      <c r="T29" s="106">
        <v>0.22700000000000001</v>
      </c>
      <c r="U29" s="106" t="s">
        <v>7109</v>
      </c>
      <c r="V29" s="106" t="s">
        <v>637</v>
      </c>
      <c r="W29" s="106"/>
      <c r="X29" s="115"/>
      <c r="Y29" s="111" t="str">
        <f>IF(W29="","", IF(W29="NC","", IF(W29="NE","", IF(W29="NA","",IFERROR(VLOOKUP(W29,Produtos!$A$1:$C$2319,2,FALSE),"Não Cadastrado")))))</f>
        <v/>
      </c>
      <c r="Z29" s="106"/>
      <c r="AA29" s="106"/>
      <c r="AB29" s="106" t="str">
        <f>IF(W29="","",IF(ISNUMBER(W29)=FALSE,"Não se aplica",IFERROR(VLOOKUP(W29,Produtos!$A$1:$C$2319,3,FALSE),"Não Cadastrado")))</f>
        <v/>
      </c>
      <c r="AC29" s="106"/>
      <c r="AD29" s="110"/>
      <c r="AE29" s="109" t="str">
        <f>IF(AC29="","", IF(AC29="NC","", IF(AC29="NE","", IF(AC29="NA","",IFERROR(VLOOKUP(AC29,Produtos!$A$1:$C$2319,2,FALSE),"Não Cadastrado")))))</f>
        <v/>
      </c>
      <c r="AF29" s="106"/>
      <c r="AG29" s="106"/>
      <c r="AH29" s="106" t="str">
        <f>IF(AC29="","",IF(ISNUMBER(AC29)=FALSE,"Não se aplica",IFERROR(VLOOKUP(AC29,Produtos!$A$1:$C$2319,3,FALSE),"Não Cadastrado")))</f>
        <v/>
      </c>
      <c r="AI29" s="106"/>
      <c r="AJ29" s="106" t="str">
        <f>VLOOKUP(Tabela2[[#This Row],[SIEMA]],Siema2025,26,FALSE)</f>
        <v>Falha de estanqueidade na linha de dreno (vent line) da reguladora de pressão (5000 psi para 3000 psi) do POD amarelo.</v>
      </c>
      <c r="AK29" s="109" t="s">
        <v>7110</v>
      </c>
      <c r="AL29" s="109" t="s">
        <v>7096</v>
      </c>
      <c r="AM29" s="109"/>
      <c r="AN29" s="110" t="str">
        <f>VLOOKUP(Tabela2[[#This Row],[SIEMA]],Siema2025,51,FALSE)</f>
        <v/>
      </c>
      <c r="AO29" s="110" t="str">
        <f>VLOOKUP(Tabela2[[#This Row],[SIEMA]],Siema2025,53,FALSE)</f>
        <v/>
      </c>
      <c r="AP29" s="110" t="str">
        <f>VLOOKUP(Tabela2[[#This Row],[SIEMA]],Siema2025,55,FALSE)</f>
        <v/>
      </c>
      <c r="AQ29" s="110" t="str">
        <f>VLOOKUP(Tabela2[[#This Row],[SIEMA]],Siema2025,57,FALSE)</f>
        <v/>
      </c>
      <c r="AR29" s="110" t="str">
        <f>VLOOKUP(Tabela2[[#This Row],[SIEMA]],Siema2025,59,FALSE)</f>
        <v/>
      </c>
      <c r="AS29" s="110" t="str">
        <f>VLOOKUP(Tabela2[[#This Row],[SIEMA]],Siema2025,61,FALSE)</f>
        <v>X</v>
      </c>
      <c r="AT29" s="110" t="str">
        <f>VLOOKUP(Tabela2[[#This Row],[SIEMA]],Siema2025,63,FALSE)</f>
        <v/>
      </c>
      <c r="AU29" s="110" t="str">
        <f>VLOOKUP(Tabela2[[#This Row],[SIEMA]],Siema2025,65,FALSE)</f>
        <v/>
      </c>
      <c r="AV29" s="110" t="str">
        <f>VLOOKUP(Tabela2[[#This Row],[SIEMA]],Siema2025,67,FALSE)</f>
        <v/>
      </c>
      <c r="AW29" s="110" t="str">
        <f>VLOOKUP(Tabela2[[#This Row],[SIEMA]],Siema2025,69,FALSE)</f>
        <v/>
      </c>
      <c r="AX29" s="110" t="str">
        <f>VLOOKUP(Tabela2[[#This Row],[SIEMA]],Siema2025,71,FALSE)</f>
        <v/>
      </c>
      <c r="AY29" s="110" t="str">
        <f>VLOOKUP(Tabela2[[#This Row],[SIEMA]],Siema2025,73,FALSE)</f>
        <v/>
      </c>
      <c r="AZ29" s="110" t="str">
        <f>VLOOKUP(Tabela2[[#This Row],[SIEMA]],Siema2025,75,FALSE)</f>
        <v/>
      </c>
      <c r="BA29" s="110" t="str">
        <f>VLOOKUP(Tabela2[[#This Row],[SIEMA]],Siema2025,77,FALSE)</f>
        <v/>
      </c>
      <c r="BB29" s="110" t="str">
        <f>VLOOKUP(Tabela2[[#This Row],[SIEMA]],Siema2025,79,FALSE)</f>
        <v/>
      </c>
      <c r="BC29" s="110" t="str">
        <f>IF(Tabela2[[#This Row],[Outro(s) ]] = "X", "PREENCHER","NA")</f>
        <v>NA</v>
      </c>
      <c r="BD29" s="110" t="str">
        <f>VLOOKUP(Tabela2[[#This Row],[SIEMA]],Siema2025,82,FALSE)</f>
        <v/>
      </c>
      <c r="BE29" s="110" t="str">
        <f>VLOOKUP(Tabela2[[#This Row],[SIEMA]],Siema2025,81,FALSE)</f>
        <v/>
      </c>
      <c r="BF29" s="112" t="str">
        <f>VLOOKUP(Tabela2[[#This Row],[SIEMA]],Siema2025,28,FALSE)</f>
        <v>Petrobras</v>
      </c>
      <c r="BG29" s="112"/>
      <c r="BH29" s="113">
        <v>33000167000101</v>
      </c>
      <c r="BI29" s="114" t="str">
        <f>VLOOKUP(Tabela2[[#This Row],[SIEMA]],Siema2025,107,FALSE)</f>
        <v>Não</v>
      </c>
      <c r="BJ29" s="109" t="s">
        <v>7097</v>
      </c>
      <c r="BK29" s="106" t="s">
        <v>2696</v>
      </c>
      <c r="BL29" s="143">
        <v>45671</v>
      </c>
      <c r="BM29" s="110">
        <f ca="1">IF(Tabela2[[#This Row],[Data de atendimento do Ibama (considerar o primeiro documento/ação)]]="",_xlfn.DAYS(TODAY(),J29),_xlfn.DAYS(Tabela2[[#This Row],[Data de atendimento do Ibama (considerar o primeiro documento/ação)]],J29))</f>
        <v>2</v>
      </c>
      <c r="BN29" s="110" t="str">
        <f>IF(Tabela2[[#This Row],[Atendido pelo Ibama ("Não" ou "Sim")]]="Não","Preencher", IF(Tabela2[[#This Row],[Atendido pelo Ibama ("Não" ou "Sim")]]="Sim","NA",""))</f>
        <v>NA</v>
      </c>
      <c r="BO29" s="116" t="s">
        <v>7098</v>
      </c>
      <c r="BP29" s="110" t="str">
        <f>IF(Tabela2[[#This Row],[Forma de atendimento (primeiro documento/ação)]]= "Outros (especificar)", "PREENCHER","NA")</f>
        <v>NA</v>
      </c>
      <c r="BQ29" s="108" t="s">
        <v>123</v>
      </c>
      <c r="BR29" s="110" t="str">
        <f>IF(Tabela2[[#This Row],[Equipe do Ibama foi a campo? Houve sobrevoo do Poseidon?]] = "Sim", "PREENCHER","NA")</f>
        <v>NA</v>
      </c>
      <c r="BS29" s="110" t="str">
        <f>IF(Tabela2[[#This Row],[Se sim, foi emitida Ordem de Emergência? (informações vinculada à coluna CK)]] = "Sim", "PREENCHER","NA")</f>
        <v>NA</v>
      </c>
      <c r="BT29" s="110" t="s">
        <v>7099</v>
      </c>
      <c r="BU29" s="110" t="s">
        <v>2696</v>
      </c>
      <c r="BV29" s="110" t="s">
        <v>123</v>
      </c>
      <c r="BW29" s="110" t="s">
        <v>2696</v>
      </c>
      <c r="BX29" s="108" t="s">
        <v>7100</v>
      </c>
      <c r="BY29" s="143">
        <v>45854</v>
      </c>
      <c r="BZ29" s="106">
        <f>IF(Tabela2[[#This Row],[Data do documento de encerramento]]="NA","NA",IF(Tabela2[[#This Row],[Data do documento de encerramento]]="","Pendente de conclusão/ encerramento",_xlfn.DAYS(Tabela2[[#This Row],[Data do documento de encerramento]],J29)))</f>
        <v>185</v>
      </c>
      <c r="CA29" s="109"/>
      <c r="CB29" s="109" t="s">
        <v>7242</v>
      </c>
      <c r="CC29" s="117" t="s">
        <v>7196</v>
      </c>
      <c r="CD29" s="109" t="s">
        <v>123</v>
      </c>
      <c r="CE29" s="109" t="s">
        <v>123</v>
      </c>
      <c r="CF29" s="109" t="s">
        <v>7243</v>
      </c>
    </row>
    <row r="30" spans="1:84" ht="60.75" hidden="1">
      <c r="A30" s="172">
        <v>202511632424</v>
      </c>
      <c r="B30" s="173" t="s">
        <v>7244</v>
      </c>
      <c r="C30" s="110" t="str">
        <f>VLOOKUP(Tabela2[[#This Row],[SIEMA]],Siema2025,4,FALSE)</f>
        <v xml:space="preserve"> MG</v>
      </c>
      <c r="D30" s="108" t="str">
        <f>VLOOKUP(Tabela2[[#This Row],[SIEMA]],Siema2025,3,FALSE)</f>
        <v xml:space="preserve">Araxá </v>
      </c>
      <c r="E30" s="108" t="str">
        <f>VLOOKUP(Tabela2[[#This Row],[SIEMA]],Siema2025,20,FALSE)</f>
        <v>R. Córrego da Mata, s/n, Araxá - MG, 38183-903</v>
      </c>
      <c r="F30" s="108"/>
      <c r="G30" s="108" t="s">
        <v>7245</v>
      </c>
      <c r="H30" s="108" t="s">
        <v>7246</v>
      </c>
      <c r="I30" s="106" t="str">
        <f>VLOOKUP(Tabela2[[#This Row],[SIEMA]],Siema2025,19,FALSE)</f>
        <v/>
      </c>
      <c r="J30" s="107">
        <f>VLOOKUP(Tabela2[[#This Row],[SIEMA]],Siema2025,2,FALSE)</f>
        <v>45669</v>
      </c>
      <c r="K30" s="107" t="str">
        <f>VLOOKUP(Tabela2[[#This Row],[SIEMA]],Siema2025,16,FALSE)</f>
        <v>Domingo</v>
      </c>
      <c r="L30" s="108" t="str">
        <f>IF(Tabela2[[#This Row],[Data]]="","Sem Informação",VLOOKUP(MONTH(Tabela2[[#This Row],[Data]]),'[1]Validação de dados'!$I$1:$J$13,2,0))</f>
        <v>Janeiro</v>
      </c>
      <c r="M30" s="106">
        <f>YEAR(Tabela2[[#This Row],[Data]])</f>
        <v>2025</v>
      </c>
      <c r="N30" s="107" t="str">
        <f>VLOOKUP(Tabela2[[#This Row],[SIEMA]],Siema2025,17,FALSE)</f>
        <v>Vespertino</v>
      </c>
      <c r="O30" s="107" t="str">
        <f>VLOOKUP(Tabela2[[#This Row],[SIEMA]],Siema2025,5,FALSE)</f>
        <v>Barragem</v>
      </c>
      <c r="P30" s="106"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6">
        <v>1789</v>
      </c>
      <c r="R30" s="106" t="str">
        <f>VLOOKUP(Tabela2[[#This Row],[SIEMA]],Siema2025,10,FALSE)</f>
        <v/>
      </c>
      <c r="S30" s="109" t="str">
        <f>IF(Q30="","", IF(Q30="NC","", IF(Q30="NE","", IF(Q30="NA","",IFERROR(VLOOKUP(Q30,Produtos!$A$1:$C$2319,2,FALSE),"Não Cadastrado")))))</f>
        <v>ÁCIDO CLORÍDRICO</v>
      </c>
      <c r="T30" s="106">
        <v>27</v>
      </c>
      <c r="U30" s="106" t="s">
        <v>7109</v>
      </c>
      <c r="V30" s="106">
        <f>IF(Q30="","",IF(ISNUMBER(Q30)=FALSE,"Não se aplica",IFERROR(VLOOKUP(Q30,Produtos!$A$1:$C$2319,3,FALSE),"Não Cadastrado")))</f>
        <v>8</v>
      </c>
      <c r="W30" s="106" t="str">
        <f>VLOOKUP(Tabela2[[#This Row],[SIEMA]],Siema2025,10,FALSE)</f>
        <v/>
      </c>
      <c r="X30" s="115" t="str">
        <f>IF(Tabela2[[#This Row],[Origem do acidente]] = "Plataforma", "PREENCHER","NA")</f>
        <v>NA</v>
      </c>
      <c r="Y30" s="111" t="str">
        <f>IF(W30="","", IF(W30="NC","", IF(W30="NE","", IF(W30="NA","",IFERROR(VLOOKUP(W30,Produtos!$A$1:$C$2319,2,FALSE),"Não Cadastrado")))))</f>
        <v/>
      </c>
      <c r="Z30" s="106" t="str">
        <f>VLOOKUP(Tabela2[[#This Row],[SIEMA]],Siema2025,11,FALSE)</f>
        <v xml:space="preserve"> </v>
      </c>
      <c r="AA30" s="106" t="str">
        <f>VLOOKUP(Tabela2[[#This Row],[SIEMA]],Siema2025,12,FALSE)</f>
        <v xml:space="preserve"> </v>
      </c>
      <c r="AB30" s="106" t="str">
        <f>IF(W30="","",IF(ISNUMBER(W30)=FALSE,"Não se aplica",IFERROR(VLOOKUP(W30,Produtos!$A$1:$C$2319,3,FALSE),"Não Cadastrado")))</f>
        <v/>
      </c>
      <c r="AC30" s="106"/>
      <c r="AD30" s="110" t="str">
        <f>IF(Tabela2[[#This Row],[Origem do acidente]] = "Plataforma", "PREENCHER","NA")</f>
        <v>NA</v>
      </c>
      <c r="AE30" s="109" t="str">
        <f>IF(AC30="","", IF(AC30="NC","", IF(AC30="NE","", IF(AC30="NA","",IFERROR(VLOOKUP(AC30,Produtos!$A$1:$C$2319,2,FALSE),"Não Cadastrado")))))</f>
        <v/>
      </c>
      <c r="AF30" s="106"/>
      <c r="AG30" s="106"/>
      <c r="AH30" s="106" t="str">
        <f>IF(AC30="","",IF(ISNUMBER(AC30)=FALSE,"Não se aplica",IFERROR(VLOOKUP(AC30,Produtos!$A$1:$C$2319,3,FALSE),"Não Cadastrado")))</f>
        <v/>
      </c>
      <c r="AI30" s="106"/>
      <c r="AJ30" s="106" t="str">
        <f>VLOOKUP(Tabela2[[#This Row],[SIEMA]],Siema2025,26,FALSE)</f>
        <v/>
      </c>
      <c r="AK30" s="109" t="s">
        <v>7219</v>
      </c>
      <c r="AL30" s="109"/>
      <c r="AM30" s="109"/>
      <c r="AN30" s="110" t="str">
        <f>VLOOKUP(Tabela2[[#This Row],[SIEMA]],Siema2025,51,FALSE)</f>
        <v/>
      </c>
      <c r="AO30" s="110" t="str">
        <f>VLOOKUP(Tabela2[[#This Row],[SIEMA]],Siema2025,53,FALSE)</f>
        <v/>
      </c>
      <c r="AP30" s="110" t="str">
        <f>VLOOKUP(Tabela2[[#This Row],[SIEMA]],Siema2025,55,FALSE)</f>
        <v/>
      </c>
      <c r="AQ30" s="110" t="str">
        <f>VLOOKUP(Tabela2[[#This Row],[SIEMA]],Siema2025,57,FALSE)</f>
        <v/>
      </c>
      <c r="AR30" s="110" t="str">
        <f>VLOOKUP(Tabela2[[#This Row],[SIEMA]],Siema2025,59,FALSE)</f>
        <v/>
      </c>
      <c r="AS30" s="110" t="str">
        <f>VLOOKUP(Tabela2[[#This Row],[SIEMA]],Siema2025,61,FALSE)</f>
        <v/>
      </c>
      <c r="AT30" s="110" t="str">
        <f>VLOOKUP(Tabela2[[#This Row],[SIEMA]],Siema2025,63,FALSE)</f>
        <v/>
      </c>
      <c r="AU30" s="110" t="str">
        <f>VLOOKUP(Tabela2[[#This Row],[SIEMA]],Siema2025,65,FALSE)</f>
        <v>X</v>
      </c>
      <c r="AV30" s="110" t="str">
        <f>VLOOKUP(Tabela2[[#This Row],[SIEMA]],Siema2025,67,FALSE)</f>
        <v/>
      </c>
      <c r="AW30" s="110" t="str">
        <f>VLOOKUP(Tabela2[[#This Row],[SIEMA]],Siema2025,69,FALSE)</f>
        <v/>
      </c>
      <c r="AX30" s="110" t="str">
        <f>VLOOKUP(Tabela2[[#This Row],[SIEMA]],Siema2025,71,FALSE)</f>
        <v/>
      </c>
      <c r="AY30" s="110" t="str">
        <f>VLOOKUP(Tabela2[[#This Row],[SIEMA]],Siema2025,73,FALSE)</f>
        <v/>
      </c>
      <c r="AZ30" s="110" t="str">
        <f>VLOOKUP(Tabela2[[#This Row],[SIEMA]],Siema2025,75,FALSE)</f>
        <v/>
      </c>
      <c r="BA30" s="110" t="str">
        <f>VLOOKUP(Tabela2[[#This Row],[SIEMA]],Siema2025,77,FALSE)</f>
        <v/>
      </c>
      <c r="BB30" s="110" t="str">
        <f>VLOOKUP(Tabela2[[#This Row],[SIEMA]],Siema2025,79,FALSE)</f>
        <v/>
      </c>
      <c r="BC30" s="110" t="str">
        <f>IF(Tabela2[[#This Row],[Outro(s) ]] = "X", "PREENCHER","NA")</f>
        <v>NA</v>
      </c>
      <c r="BD30" s="110" t="str">
        <f>VLOOKUP(Tabela2[[#This Row],[SIEMA]],Siema2025,82,FALSE)</f>
        <v/>
      </c>
      <c r="BE30" s="110" t="str">
        <f>VLOOKUP(Tabela2[[#This Row],[SIEMA]],Siema2025,81,FALSE)</f>
        <v/>
      </c>
      <c r="BF30" s="112" t="str">
        <f>VLOOKUP(Tabela2[[#This Row],[SIEMA]],Siema2025,28,FALSE)</f>
        <v>Cia Brasileira de Metalurgia e Mineração CBMM</v>
      </c>
      <c r="BG30" s="112"/>
      <c r="BH30" s="113" t="str">
        <f>VLOOKUP(Tabela2[[#This Row],[SIEMA]],Siema2025,29,FALSE)</f>
        <v>33131541000108</v>
      </c>
      <c r="BI30" s="114" t="str">
        <f>VLOOKUP(Tabela2[[#This Row],[SIEMA]],Siema2025,107,FALSE)</f>
        <v>Não</v>
      </c>
      <c r="BJ30" s="109" t="s">
        <v>7111</v>
      </c>
      <c r="BK30" s="106" t="s">
        <v>2696</v>
      </c>
      <c r="BL30" s="143">
        <v>45673</v>
      </c>
      <c r="BM30" s="110">
        <f ca="1">IF(Tabela2[[#This Row],[Data de atendimento do Ibama (considerar o primeiro documento/ação)]]="",_xlfn.DAYS(TODAY(),J30),_xlfn.DAYS(Tabela2[[#This Row],[Data de atendimento do Ibama (considerar o primeiro documento/ação)]],J30))</f>
        <v>4</v>
      </c>
      <c r="BN30" s="110" t="str">
        <f>IF(Tabela2[[#This Row],[Atendido pelo Ibama ("Não" ou "Sim")]]="Não","Preencher", IF(Tabela2[[#This Row],[Atendido pelo Ibama ("Não" ou "Sim")]]="Sim","NA",""))</f>
        <v>NA</v>
      </c>
      <c r="BO30" s="116" t="s">
        <v>7177</v>
      </c>
      <c r="BP30" s="110" t="str">
        <f>IF(Tabela2[[#This Row],[Forma de atendimento (primeiro documento/ação)]]= "Outros (especificar)", "PREENCHER","NA")</f>
        <v>NA</v>
      </c>
      <c r="BQ30" s="108" t="s">
        <v>123</v>
      </c>
      <c r="BR30" s="110" t="str">
        <f>IF(Tabela2[[#This Row],[Equipe do Ibama foi a campo? Houve sobrevoo do Poseidon?]] = "Sim", "PREENCHER","NA")</f>
        <v>NA</v>
      </c>
      <c r="BS30" s="110" t="s">
        <v>123</v>
      </c>
      <c r="BT30" s="110" t="s">
        <v>7125</v>
      </c>
      <c r="BU30" s="110" t="s">
        <v>2696</v>
      </c>
      <c r="BV30" s="110" t="str">
        <f>IF(Tabela2[[#This Row],[Houve avaliação das informações pós-acidente solicitadas/enviadas?]] = "Sim", "PREENCHER","NA")</f>
        <v>PREENCHER</v>
      </c>
      <c r="BW30" s="110" t="s">
        <v>2696</v>
      </c>
      <c r="BX30" s="108" t="s">
        <v>7113</v>
      </c>
      <c r="BY30" s="143">
        <v>45880</v>
      </c>
      <c r="BZ30" s="106">
        <f>IF(Tabela2[[#This Row],[Data do documento de encerramento]]="NA","NA",IF(Tabela2[[#This Row],[Data do documento de encerramento]]="","Pendente de conclusão/ encerramento",_xlfn.DAYS(Tabela2[[#This Row],[Data do documento de encerramento]],J30)))</f>
        <v>211</v>
      </c>
      <c r="CA30" s="109"/>
      <c r="CB30" s="109"/>
      <c r="CC30" s="117"/>
      <c r="CD30" s="109"/>
      <c r="CE30" s="109"/>
      <c r="CF30" s="109"/>
    </row>
    <row r="31" spans="1:84" hidden="1">
      <c r="A31" s="172">
        <v>202512721613</v>
      </c>
      <c r="B31" s="173" t="s">
        <v>7247</v>
      </c>
      <c r="C31" s="110" t="str">
        <f>VLOOKUP(Tabela2[[#This Row],[SIEMA]],Siema2025,4,FALSE)</f>
        <v xml:space="preserve"> BA</v>
      </c>
      <c r="D31" s="108" t="str">
        <f>VLOOKUP(Tabela2[[#This Row],[SIEMA]],Siema2025,3,FALSE)</f>
        <v xml:space="preserve">Esplanada </v>
      </c>
      <c r="E31" s="108" t="str">
        <f>VLOOKUP(Tabela2[[#This Row],[SIEMA]],Siema2025,20,FALSE)</f>
        <v>Linha tronco do satélite FBM-B, Campo de Fazenda Bálsamo, Bacia do Recôncav</v>
      </c>
      <c r="F31" s="108"/>
      <c r="G31" s="108"/>
      <c r="H31" s="108"/>
      <c r="I31" s="106" t="str">
        <f>VLOOKUP(Tabela2[[#This Row],[SIEMA]],Siema2025,19,FALSE)</f>
        <v/>
      </c>
      <c r="J31" s="107">
        <f>VLOOKUP(Tabela2[[#This Row],[SIEMA]],Siema2025,2,FALSE)</f>
        <v>45669</v>
      </c>
      <c r="K31" s="107" t="str">
        <f>VLOOKUP(Tabela2[[#This Row],[SIEMA]],Siema2025,16,FALSE)</f>
        <v>Domingo</v>
      </c>
      <c r="L31" s="108" t="str">
        <f>IF(Tabela2[[#This Row],[Data]]="","Sem Informação",VLOOKUP(MONTH(Tabela2[[#This Row],[Data]]),'[1]Validação de dados'!$I$1:$J$13,2,0))</f>
        <v>Janeiro</v>
      </c>
      <c r="M31" s="106">
        <f>YEAR(Tabela2[[#This Row],[Data]])</f>
        <v>2025</v>
      </c>
      <c r="N31" s="107" t="str">
        <f>VLOOKUP(Tabela2[[#This Row],[SIEMA]],Siema2025,17,FALSE)</f>
        <v>Matutino</v>
      </c>
      <c r="O31" s="107" t="s">
        <v>145</v>
      </c>
      <c r="P31" s="106" t="str">
        <f>VLOOKUP(Tabela2[[#This Row],[SIEMA]],Siema2025,21,FALSE)</f>
        <v>Descarga significante de óleo
Perda de contenção primária significante de óleo</v>
      </c>
      <c r="Q31" s="106" t="str">
        <f>VLOOKUP(Tabela2[[#This Row],[SIEMA]],Siema2025,7,FALSE)</f>
        <v>PETRÓLEO, CRU</v>
      </c>
      <c r="R31" s="106" t="str">
        <f>VLOOKUP(Tabela2[[#This Row],[SIEMA]],Siema2025,10,FALSE)</f>
        <v>água produzida</v>
      </c>
      <c r="S31" s="109" t="str">
        <f>IF(Q31="","", IF(Q31="NC","", IF(Q31="NE","", IF(Q31="NA","",IFERROR(VLOOKUP(Q31,Produtos!$A$1:$C$2319,2,FALSE),"Não Cadastrado")))))</f>
        <v>Não Cadastrado</v>
      </c>
      <c r="T31" s="106" t="str">
        <f>VLOOKUP(Tabela2[[#This Row],[SIEMA]],Siema2025,11,FALSE)</f>
        <v>0.9629</v>
      </c>
      <c r="U31" s="106" t="str">
        <f>VLOOKUP(Tabela2[[#This Row],[SIEMA]],Siema2025,12,FALSE)</f>
        <v>M3</v>
      </c>
      <c r="V31" s="106" t="str">
        <f>IF(Q31="","",IF(ISNUMBER(Q31)=FALSE,"Não se aplica",IFERROR(VLOOKUP(Q31,Produtos!$A$1:$C$2319,3,FALSE),"Não Cadastrado")))</f>
        <v>Não se aplica</v>
      </c>
      <c r="W31" s="106" t="str">
        <f>VLOOKUP(Tabela2[[#This Row],[SIEMA]],Siema2025,10,FALSE)</f>
        <v>água produzida</v>
      </c>
      <c r="X31" s="115" t="str">
        <f>IF(Tabela2[[#This Row],[Origem do acidente]] = "Plataforma", "PREENCHER","NA")</f>
        <v>NA</v>
      </c>
      <c r="Y31" s="111" t="str">
        <f>IF(W31="","", IF(W31="NC","", IF(W31="NE","", IF(W31="NA","",IFERROR(VLOOKUP(W31,Produtos!$A$1:$C$2319,2,FALSE),"Não Cadastrado")))))</f>
        <v>Não Cadastrado</v>
      </c>
      <c r="Z31" s="106" t="str">
        <f>VLOOKUP(Tabela2[[#This Row],[SIEMA]],Siema2025,11,FALSE)</f>
        <v>0.9629</v>
      </c>
      <c r="AA31" s="106" t="str">
        <f>VLOOKUP(Tabela2[[#This Row],[SIEMA]],Siema2025,12,FALSE)</f>
        <v>M3</v>
      </c>
      <c r="AB31" s="106" t="str">
        <f>IF(W31="","",IF(ISNUMBER(W31)=FALSE,"Não se aplica",IFERROR(VLOOKUP(W31,Produtos!$A$1:$C$2319,3,FALSE),"Não Cadastrado")))</f>
        <v>Não se aplica</v>
      </c>
      <c r="AC31" s="106"/>
      <c r="AD31" s="110" t="str">
        <f>IF(Tabela2[[#This Row],[Origem do acidente]] = "Plataforma", "PREENCHER","NA")</f>
        <v>NA</v>
      </c>
      <c r="AE31" s="109" t="str">
        <f>IF(AC31="","", IF(AC31="NC","", IF(AC31="NE","", IF(AC31="NA","",IFERROR(VLOOKUP(AC31,Produtos!$A$1:$C$2319,2,FALSE),"Não Cadastrado")))))</f>
        <v/>
      </c>
      <c r="AF31" s="106"/>
      <c r="AG31" s="106"/>
      <c r="AH31" s="106" t="str">
        <f>IF(AC31="","",IF(ISNUMBER(AC31)=FALSE,"Não se aplica",IFERROR(VLOOKUP(AC31,Produtos!$A$1:$C$2319,3,FALSE),"Não Cadastrado")))</f>
        <v/>
      </c>
      <c r="AI31" s="106"/>
      <c r="AJ31" s="106" t="str">
        <f>VLOOKUP(Tabela2[[#This Row],[SIEMA]],Siema2025,26,FALSE)</f>
        <v>Em investigação.</v>
      </c>
      <c r="AK31" s="109"/>
      <c r="AL31" s="109"/>
      <c r="AM31" s="109"/>
      <c r="AN31" s="110" t="str">
        <f>VLOOKUP(Tabela2[[#This Row],[SIEMA]],Siema2025,51,FALSE)</f>
        <v/>
      </c>
      <c r="AO31" s="110" t="str">
        <f>VLOOKUP(Tabela2[[#This Row],[SIEMA]],Siema2025,53,FALSE)</f>
        <v/>
      </c>
      <c r="AP31" s="110" t="str">
        <f>VLOOKUP(Tabela2[[#This Row],[SIEMA]],Siema2025,55,FALSE)</f>
        <v/>
      </c>
      <c r="AQ31" s="110" t="str">
        <f>VLOOKUP(Tabela2[[#This Row],[SIEMA]],Siema2025,57,FALSE)</f>
        <v/>
      </c>
      <c r="AR31" s="110" t="str">
        <f>VLOOKUP(Tabela2[[#This Row],[SIEMA]],Siema2025,59,FALSE)</f>
        <v/>
      </c>
      <c r="AS31" s="110" t="str">
        <f>VLOOKUP(Tabela2[[#This Row],[SIEMA]],Siema2025,61,FALSE)</f>
        <v/>
      </c>
      <c r="AT31" s="110" t="str">
        <f>VLOOKUP(Tabela2[[#This Row],[SIEMA]],Siema2025,63,FALSE)</f>
        <v/>
      </c>
      <c r="AU31" s="110" t="str">
        <f>VLOOKUP(Tabela2[[#This Row],[SIEMA]],Siema2025,65,FALSE)</f>
        <v>X</v>
      </c>
      <c r="AV31" s="110" t="str">
        <f>VLOOKUP(Tabela2[[#This Row],[SIEMA]],Siema2025,67,FALSE)</f>
        <v/>
      </c>
      <c r="AW31" s="110" t="str">
        <f>VLOOKUP(Tabela2[[#This Row],[SIEMA]],Siema2025,69,FALSE)</f>
        <v/>
      </c>
      <c r="AX31" s="110" t="str">
        <f>VLOOKUP(Tabela2[[#This Row],[SIEMA]],Siema2025,71,FALSE)</f>
        <v/>
      </c>
      <c r="AY31" s="110" t="str">
        <f>VLOOKUP(Tabela2[[#This Row],[SIEMA]],Siema2025,73,FALSE)</f>
        <v/>
      </c>
      <c r="AZ31" s="110" t="str">
        <f>VLOOKUP(Tabela2[[#This Row],[SIEMA]],Siema2025,75,FALSE)</f>
        <v/>
      </c>
      <c r="BA31" s="110" t="str">
        <f>VLOOKUP(Tabela2[[#This Row],[SIEMA]],Siema2025,77,FALSE)</f>
        <v/>
      </c>
      <c r="BB31" s="110" t="str">
        <f>VLOOKUP(Tabela2[[#This Row],[SIEMA]],Siema2025,79,FALSE)</f>
        <v/>
      </c>
      <c r="BC31" s="110" t="str">
        <f>IF(Tabela2[[#This Row],[Outro(s) ]] = "X", "PREENCHER","NA")</f>
        <v>NA</v>
      </c>
      <c r="BD31" s="110" t="str">
        <f>VLOOKUP(Tabela2[[#This Row],[SIEMA]],Siema2025,82,FALSE)</f>
        <v/>
      </c>
      <c r="BE31" s="110" t="str">
        <f>VLOOKUP(Tabela2[[#This Row],[SIEMA]],Siema2025,81,FALSE)</f>
        <v/>
      </c>
      <c r="BF31" s="112" t="str">
        <f>VLOOKUP(Tabela2[[#This Row],[SIEMA]],Siema2025,28,FALSE)</f>
        <v>: PETRÓLEO BRASILEIRO S.A. - PETROBRAS</v>
      </c>
      <c r="BG31" s="112"/>
      <c r="BH31" s="113" t="str">
        <f>VLOOKUP(Tabela2[[#This Row],[SIEMA]],Siema2025,29,FALSE)</f>
        <v>33000167000101</v>
      </c>
      <c r="BI31" s="114" t="str">
        <f>VLOOKUP(Tabela2[[#This Row],[SIEMA]],Siema2025,107,FALSE)</f>
        <v>Não</v>
      </c>
      <c r="BJ31" s="109"/>
      <c r="BK31" s="106"/>
      <c r="BL31" s="143"/>
      <c r="BM31" s="110">
        <f ca="1">IF(Tabela2[[#This Row],[Data de atendimento do Ibama (considerar o primeiro documento/ação)]]="",_xlfn.DAYS(TODAY(),J31),_xlfn.DAYS(Tabela2[[#This Row],[Data de atendimento do Ibama (considerar o primeiro documento/ação)]],J31))</f>
        <v>551</v>
      </c>
      <c r="BN31" s="110" t="str">
        <f>IF(Tabela2[[#This Row],[Atendido pelo Ibama ("Não" ou "Sim")]]="Não","Preencher", IF(Tabela2[[#This Row],[Atendido pelo Ibama ("Não" ou "Sim")]]="Sim","NA",""))</f>
        <v/>
      </c>
      <c r="BO31" s="116"/>
      <c r="BP31" s="110" t="str">
        <f>IF(Tabela2[[#This Row],[Forma de atendimento (primeiro documento/ação)]]= "Outros (especificar)", "PREENCHER","NA")</f>
        <v>NA</v>
      </c>
      <c r="BQ31" s="108"/>
      <c r="BR31" s="110" t="str">
        <f>IF(Tabela2[[#This Row],[Equipe do Ibama foi a campo? Houve sobrevoo do Poseidon?]] = "Sim", "PREENCHER","NA")</f>
        <v>NA</v>
      </c>
      <c r="BS31" s="110" t="str">
        <f>IF(Tabela2[[#This Row],[Se sim, foi emitida Ordem de Emergência? (informações vinculada à coluna CK)]] = "Sim", "PREENCHER","NA")</f>
        <v>NA</v>
      </c>
      <c r="BT31" s="110" t="str">
        <f>IF(Tabela2[[#This Row],[Foi elaborado Relatório de Vistoria pelo Ibama? (informações vinculada à coluna CK)]] = "Sim", "PREENCHER","NA")</f>
        <v>NA</v>
      </c>
      <c r="BU31" s="110" t="str">
        <f>IF(Tabela2[[#This Row],[Houve envio de Informações Pós-acidente (preencher "não se aplica" quando de competência estadual/municipal)]] = "Sim", "PREENCHER","NA")</f>
        <v>NA</v>
      </c>
      <c r="BV31" s="110" t="str">
        <f>IF(Tabela2[[#This Row],[Houve avaliação das informações pós-acidente solicitadas/enviadas?]] = "Sim", "PREENCHER","NA")</f>
        <v>NA</v>
      </c>
      <c r="BW31" s="110" t="str">
        <f>IF(Tabela2[[#This Row],[O Ibama aguarda resposta da empresa/OEMA, etc?]] = "Sim", "PREENCHER","NA")</f>
        <v>NA</v>
      </c>
      <c r="BX31" s="108"/>
      <c r="BY31" s="143"/>
      <c r="BZ31" s="106" t="str">
        <f>IF(Tabela2[[#This Row],[Data do documento de encerramento]]="NA","NA",IF(Tabela2[[#This Row],[Data do documento de encerramento]]="","Pendente de conclusão/ encerramento",_xlfn.DAYS(Tabela2[[#This Row],[Data do documento de encerramento]],J31)))</f>
        <v>Pendente de conclusão/ encerramento</v>
      </c>
      <c r="CA31" s="109"/>
      <c r="CB31" s="109"/>
      <c r="CC31" s="109"/>
      <c r="CD31" s="109"/>
      <c r="CE31" s="109"/>
      <c r="CF31" s="109"/>
    </row>
    <row r="32" spans="1:84" ht="45.75">
      <c r="A32" s="185">
        <v>202511550405</v>
      </c>
      <c r="B32" s="173" t="s">
        <v>7248</v>
      </c>
      <c r="C32" s="110" t="s">
        <v>672</v>
      </c>
      <c r="D32" s="108" t="s">
        <v>637</v>
      </c>
      <c r="E32" s="108" t="s">
        <v>7249</v>
      </c>
      <c r="F32" s="108"/>
      <c r="G32" s="108" t="s">
        <v>7250</v>
      </c>
      <c r="H32" s="108" t="s">
        <v>7251</v>
      </c>
      <c r="I32" s="106" t="str">
        <f>VLOOKUP(Tabela2[[#This Row],[SIEMA]],Siema2025,19,FALSE)</f>
        <v>Santos</v>
      </c>
      <c r="J32" s="107">
        <f>VLOOKUP(Tabela2[[#This Row],[SIEMA]],Siema2025,2,FALSE)</f>
        <v>45670</v>
      </c>
      <c r="K32" s="107" t="str">
        <f>VLOOKUP(Tabela2[[#This Row],[SIEMA]],Siema2025,16,FALSE)</f>
        <v>Segunda</v>
      </c>
      <c r="L32" s="108" t="str">
        <f>IF(Tabela2[[#This Row],[Data]]="","Sem Informação",VLOOKUP(MONTH(Tabela2[[#This Row],[Data]]),'[1]Validação de dados'!$I$1:$J$13,2,0))</f>
        <v>Janeiro</v>
      </c>
      <c r="M32" s="106">
        <f>YEAR(Tabela2[[#This Row],[Data]])</f>
        <v>2025</v>
      </c>
      <c r="N32" s="107" t="str">
        <f>VLOOKUP(Tabela2[[#This Row],[SIEMA]],Siema2025,17,FALSE)</f>
        <v>Vespertino</v>
      </c>
      <c r="O32" s="107" t="s">
        <v>111</v>
      </c>
      <c r="P32" s="106"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2" s="106">
        <v>1267</v>
      </c>
      <c r="R32" s="106" t="s">
        <v>2043</v>
      </c>
      <c r="S32" s="109" t="str">
        <f>IF(Q32="","", IF(Q32="NC","", IF(Q32="NE","", IF(Q32="NA","",IFERROR(VLOOKUP(Q32,Produtos!$A$1:$C$2319,2,FALSE),"Não Cadastrado")))))</f>
        <v>PETRÓLEO CRU</v>
      </c>
      <c r="T32" s="106">
        <v>5.0000000000000001E-4</v>
      </c>
      <c r="U32" s="106" t="str">
        <f>VLOOKUP(Tabela2[[#This Row],[SIEMA]],Siema2025,12,FALSE)</f>
        <v>M3</v>
      </c>
      <c r="V32" s="106">
        <f>IF(Q32="","",IF(ISNUMBER(Q32)=FALSE,"Não se aplica",IFERROR(VLOOKUP(Q32,Produtos!$A$1:$C$2319,3,FALSE),"Não Cadastrado")))</f>
        <v>3</v>
      </c>
      <c r="W32" s="106"/>
      <c r="X32" s="115"/>
      <c r="Y32" s="111" t="str">
        <f>IF(W32="","", IF(W32="NC","", IF(W32="NE","", IF(W32="NA","",IFERROR(VLOOKUP(W32,Produtos!$A$1:$C$2319,2,FALSE),"Não Cadastrado")))))</f>
        <v/>
      </c>
      <c r="Z32" s="106"/>
      <c r="AA32" s="106"/>
      <c r="AB32" s="106" t="str">
        <f>IF(W32="","",IF(ISNUMBER(W32)=FALSE,"Não se aplica",IFERROR(VLOOKUP(W32,Produtos!$A$1:$C$2319,3,FALSE),"Não Cadastrado")))</f>
        <v/>
      </c>
      <c r="AC32" s="106"/>
      <c r="AD32" s="110"/>
      <c r="AE32" s="109" t="str">
        <f>IF(AC32="","", IF(AC32="NC","", IF(AC32="NE","", IF(AC32="NA","",IFERROR(VLOOKUP(AC32,Produtos!$A$1:$C$2319,2,FALSE),"Não Cadastrado")))))</f>
        <v/>
      </c>
      <c r="AF32" s="106"/>
      <c r="AG32" s="106"/>
      <c r="AH32" s="106" t="str">
        <f>IF(AC32="","",IF(ISNUMBER(AC32)=FALSE,"Não se aplica",IFERROR(VLOOKUP(AC32,Produtos!$A$1:$C$2319,3,FALSE),"Não Cadastrado")))</f>
        <v/>
      </c>
      <c r="AI32" s="106"/>
      <c r="AJ32" s="106" t="str">
        <f>VLOOKUP(Tabela2[[#This Row],[SIEMA]],Siema2025,26,FALSE)</f>
        <v>Limpeza insuficiente do HCR (High Collapse Resistance) antes da desconexão do conjunto de workover da ANM (árvore de natal molhada).</v>
      </c>
      <c r="AK32" s="109" t="s">
        <v>7096</v>
      </c>
      <c r="AL32" s="207" t="s">
        <v>7252</v>
      </c>
      <c r="AM32" s="109"/>
      <c r="AN32" s="110" t="str">
        <f>VLOOKUP(Tabela2[[#This Row],[SIEMA]],Siema2025,51,FALSE)</f>
        <v/>
      </c>
      <c r="AO32" s="110" t="str">
        <f>VLOOKUP(Tabela2[[#This Row],[SIEMA]],Siema2025,53,FALSE)</f>
        <v/>
      </c>
      <c r="AP32" s="110" t="str">
        <f>VLOOKUP(Tabela2[[#This Row],[SIEMA]],Siema2025,55,FALSE)</f>
        <v/>
      </c>
      <c r="AQ32" s="110" t="str">
        <f>VLOOKUP(Tabela2[[#This Row],[SIEMA]],Siema2025,57,FALSE)</f>
        <v/>
      </c>
      <c r="AR32" s="110" t="str">
        <f>VLOOKUP(Tabela2[[#This Row],[SIEMA]],Siema2025,59,FALSE)</f>
        <v/>
      </c>
      <c r="AS32" s="110" t="str">
        <f>VLOOKUP(Tabela2[[#This Row],[SIEMA]],Siema2025,61,FALSE)</f>
        <v>X</v>
      </c>
      <c r="AT32" s="110" t="str">
        <f>VLOOKUP(Tabela2[[#This Row],[SIEMA]],Siema2025,63,FALSE)</f>
        <v/>
      </c>
      <c r="AU32" s="110" t="str">
        <f>VLOOKUP(Tabela2[[#This Row],[SIEMA]],Siema2025,65,FALSE)</f>
        <v/>
      </c>
      <c r="AV32" s="110" t="str">
        <f>VLOOKUP(Tabela2[[#This Row],[SIEMA]],Siema2025,67,FALSE)</f>
        <v/>
      </c>
      <c r="AW32" s="110" t="str">
        <f>VLOOKUP(Tabela2[[#This Row],[SIEMA]],Siema2025,69,FALSE)</f>
        <v/>
      </c>
      <c r="AX32" s="110" t="str">
        <f>VLOOKUP(Tabela2[[#This Row],[SIEMA]],Siema2025,71,FALSE)</f>
        <v/>
      </c>
      <c r="AY32" s="110" t="str">
        <f>VLOOKUP(Tabela2[[#This Row],[SIEMA]],Siema2025,73,FALSE)</f>
        <v/>
      </c>
      <c r="AZ32" s="110" t="str">
        <f>VLOOKUP(Tabela2[[#This Row],[SIEMA]],Siema2025,75,FALSE)</f>
        <v/>
      </c>
      <c r="BA32" s="110" t="str">
        <f>VLOOKUP(Tabela2[[#This Row],[SIEMA]],Siema2025,77,FALSE)</f>
        <v/>
      </c>
      <c r="BB32" s="110" t="str">
        <f>VLOOKUP(Tabela2[[#This Row],[SIEMA]],Siema2025,79,FALSE)</f>
        <v/>
      </c>
      <c r="BC32" s="110" t="str">
        <f>IF(Tabela2[[#This Row],[Outro(s) ]] = "X", "PREENCHER","NA")</f>
        <v>NA</v>
      </c>
      <c r="BD32" s="110" t="str">
        <f>VLOOKUP(Tabela2[[#This Row],[SIEMA]],Siema2025,82,FALSE)</f>
        <v/>
      </c>
      <c r="BE32" s="110" t="str">
        <f>VLOOKUP(Tabela2[[#This Row],[SIEMA]],Siema2025,81,FALSE)</f>
        <v/>
      </c>
      <c r="BF32" s="112" t="str">
        <f>VLOOKUP(Tabela2[[#This Row],[SIEMA]],Siema2025,28,FALSE)</f>
        <v>PETROBRAS</v>
      </c>
      <c r="BG32" s="112"/>
      <c r="BH32" s="113">
        <v>33000167000101</v>
      </c>
      <c r="BI32" s="114" t="str">
        <f>VLOOKUP(Tabela2[[#This Row],[SIEMA]],Siema2025,107,FALSE)</f>
        <v>Não</v>
      </c>
      <c r="BJ32" s="109" t="s">
        <v>7097</v>
      </c>
      <c r="BK32" s="106" t="s">
        <v>2696</v>
      </c>
      <c r="BL32" s="143">
        <v>45673</v>
      </c>
      <c r="BM32" s="110">
        <f ca="1">IF(Tabela2[[#This Row],[Data de atendimento do Ibama (considerar o primeiro documento/ação)]]="",_xlfn.DAYS(TODAY(),J32),_xlfn.DAYS(Tabela2[[#This Row],[Data de atendimento do Ibama (considerar o primeiro documento/ação)]],J32))</f>
        <v>3</v>
      </c>
      <c r="BN32" s="110" t="str">
        <f>IF(Tabela2[[#This Row],[Atendido pelo Ibama ("Não" ou "Sim")]]="Não","Preencher", IF(Tabela2[[#This Row],[Atendido pelo Ibama ("Não" ou "Sim")]]="Sim","NA",""))</f>
        <v>NA</v>
      </c>
      <c r="BO32" s="116" t="s">
        <v>7098</v>
      </c>
      <c r="BP32" s="110" t="str">
        <f>IF(Tabela2[[#This Row],[Forma de atendimento (primeiro documento/ação)]]= "Outros (especificar)", "PREENCHER","NA")</f>
        <v>NA</v>
      </c>
      <c r="BQ32" s="108" t="s">
        <v>123</v>
      </c>
      <c r="BR32" s="110" t="str">
        <f>IF(Tabela2[[#This Row],[Equipe do Ibama foi a campo? Houve sobrevoo do Poseidon?]] = "Sim", "PREENCHER","NA")</f>
        <v>NA</v>
      </c>
      <c r="BS32" s="110" t="str">
        <f>IF(Tabela2[[#This Row],[Se sim, foi emitida Ordem de Emergência? (informações vinculada à coluna CK)]] = "Sim", "PREENCHER","NA")</f>
        <v>NA</v>
      </c>
      <c r="BT32" s="110" t="s">
        <v>7099</v>
      </c>
      <c r="BU32" s="110" t="s">
        <v>2696</v>
      </c>
      <c r="BV32" s="110" t="s">
        <v>123</v>
      </c>
      <c r="BW32" s="110" t="s">
        <v>2696</v>
      </c>
      <c r="BX32" s="108" t="s">
        <v>7100</v>
      </c>
      <c r="BY32" s="143">
        <v>46000</v>
      </c>
      <c r="BZ32" s="106">
        <f>IF(Tabela2[[#This Row],[Data do documento de encerramento]]="NA","NA",IF(Tabela2[[#This Row],[Data do documento de encerramento]]="","Pendente de conclusão/ encerramento",_xlfn.DAYS(Tabela2[[#This Row],[Data do documento de encerramento]],J32)))</f>
        <v>330</v>
      </c>
      <c r="CA32" s="109"/>
      <c r="CB32" s="109" t="s">
        <v>7253</v>
      </c>
      <c r="CC32" s="292" t="s">
        <v>7140</v>
      </c>
      <c r="CD32" s="109" t="s">
        <v>7254</v>
      </c>
      <c r="CE32" s="109" t="s">
        <v>123</v>
      </c>
      <c r="CF32" s="109" t="s">
        <v>7103</v>
      </c>
    </row>
    <row r="33" spans="1:84" ht="60.75">
      <c r="A33" s="185">
        <v>202511514406</v>
      </c>
      <c r="B33" s="173" t="s">
        <v>7255</v>
      </c>
      <c r="C33" s="110" t="s">
        <v>672</v>
      </c>
      <c r="D33" s="108" t="s">
        <v>637</v>
      </c>
      <c r="E33" s="108" t="s">
        <v>7256</v>
      </c>
      <c r="F33" s="108"/>
      <c r="G33" s="108" t="s">
        <v>7257</v>
      </c>
      <c r="H33" s="108" t="s">
        <v>7258</v>
      </c>
      <c r="I33" s="106" t="str">
        <f>VLOOKUP(Tabela2[[#This Row],[SIEMA]],Siema2025,19,FALSE)</f>
        <v>Santos</v>
      </c>
      <c r="J33" s="107">
        <f>VLOOKUP(Tabela2[[#This Row],[SIEMA]],Siema2025,2,FALSE)</f>
        <v>45670</v>
      </c>
      <c r="K33" s="107" t="str">
        <f>VLOOKUP(Tabela2[[#This Row],[SIEMA]],Siema2025,16,FALSE)</f>
        <v>Segunda</v>
      </c>
      <c r="L33" s="108" t="str">
        <f>IF(Tabela2[[#This Row],[Data]]="","Sem Informação",VLOOKUP(MONTH(Tabela2[[#This Row],[Data]]),'[1]Validação de dados'!$I$1:$J$13,2,0))</f>
        <v>Janeiro</v>
      </c>
      <c r="M33" s="106">
        <f>YEAR(Tabela2[[#This Row],[Data]])</f>
        <v>2025</v>
      </c>
      <c r="N33" s="107" t="str">
        <f>VLOOKUP(Tabela2[[#This Row],[SIEMA]],Siema2025,17,FALSE)</f>
        <v>Noturno</v>
      </c>
      <c r="O33" s="107" t="s">
        <v>111</v>
      </c>
      <c r="P33" s="106" t="str">
        <f>VLOOKUP(Tabela2[[#This Row],[SIEMA]],Siema2025,21,FALSE)</f>
        <v>Poço 8-BUZ-16-RJS.
Processo Sei! 02001.001414/2025-38</v>
      </c>
      <c r="Q33" s="106" t="s">
        <v>637</v>
      </c>
      <c r="R33" s="106" t="s">
        <v>7259</v>
      </c>
      <c r="S33" s="109" t="s">
        <v>7138</v>
      </c>
      <c r="T33" s="106">
        <v>0.08</v>
      </c>
      <c r="U33" s="106" t="str">
        <f>VLOOKUP(Tabela2[[#This Row],[SIEMA]],Siema2025,12,FALSE)</f>
        <v>M3</v>
      </c>
      <c r="V33" s="106" t="s">
        <v>637</v>
      </c>
      <c r="W33" s="106"/>
      <c r="X33" s="115"/>
      <c r="Y33" s="111" t="str">
        <f>IF(W33="","", IF(W33="NC","", IF(W33="NE","", IF(W33="NA","",IFERROR(VLOOKUP(W33,Produtos!$A$1:$C$2319,2,FALSE),"Não Cadastrado")))))</f>
        <v/>
      </c>
      <c r="Z33" s="106"/>
      <c r="AA33" s="106"/>
      <c r="AB33" s="106" t="str">
        <f>IF(W33="","",IF(ISNUMBER(W33)=FALSE,"Não se aplica",IFERROR(VLOOKUP(W33,Produtos!$A$1:$C$2319,3,FALSE),"Não Cadastrado")))</f>
        <v/>
      </c>
      <c r="AC33" s="106"/>
      <c r="AD33" s="110"/>
      <c r="AE33" s="109" t="str">
        <f>IF(AC33="","", IF(AC33="NC","", IF(AC33="NE","", IF(AC33="NA","",IFERROR(VLOOKUP(AC33,Produtos!$A$1:$C$2319,2,FALSE),"Não Cadastrado")))))</f>
        <v/>
      </c>
      <c r="AF33" s="106"/>
      <c r="AG33" s="106"/>
      <c r="AH33" s="106" t="str">
        <f>IF(AC33="","",IF(ISNUMBER(AC33)=FALSE,"Não se aplica",IFERROR(VLOOKUP(AC33,Produtos!$A$1:$C$2319,3,FALSE),"Não Cadastrado")))</f>
        <v/>
      </c>
      <c r="AI33" s="106"/>
      <c r="AJ33" s="106" t="str">
        <f>VLOOKUP(Tabela2[[#This Row],[SIEMA]],Siema2025,26,FALSE)</f>
        <v>Em investigação</v>
      </c>
      <c r="AK33" s="109" t="s">
        <v>7219</v>
      </c>
      <c r="AL33" s="109"/>
      <c r="AM33" s="109"/>
      <c r="AN33" s="110" t="str">
        <f>VLOOKUP(Tabela2[[#This Row],[SIEMA]],Siema2025,51,FALSE)</f>
        <v/>
      </c>
      <c r="AO33" s="110" t="str">
        <f>VLOOKUP(Tabela2[[#This Row],[SIEMA]],Siema2025,53,FALSE)</f>
        <v/>
      </c>
      <c r="AP33" s="110" t="str">
        <f>VLOOKUP(Tabela2[[#This Row],[SIEMA]],Siema2025,55,FALSE)</f>
        <v/>
      </c>
      <c r="AQ33" s="110" t="str">
        <f>VLOOKUP(Tabela2[[#This Row],[SIEMA]],Siema2025,57,FALSE)</f>
        <v/>
      </c>
      <c r="AR33" s="110" t="str">
        <f>VLOOKUP(Tabela2[[#This Row],[SIEMA]],Siema2025,59,FALSE)</f>
        <v/>
      </c>
      <c r="AS33" s="110" t="str">
        <f>VLOOKUP(Tabela2[[#This Row],[SIEMA]],Siema2025,61,FALSE)</f>
        <v>X</v>
      </c>
      <c r="AT33" s="110" t="str">
        <f>VLOOKUP(Tabela2[[#This Row],[SIEMA]],Siema2025,63,FALSE)</f>
        <v/>
      </c>
      <c r="AU33" s="110" t="str">
        <f>VLOOKUP(Tabela2[[#This Row],[SIEMA]],Siema2025,65,FALSE)</f>
        <v/>
      </c>
      <c r="AV33" s="110" t="str">
        <f>VLOOKUP(Tabela2[[#This Row],[SIEMA]],Siema2025,67,FALSE)</f>
        <v/>
      </c>
      <c r="AW33" s="110" t="str">
        <f>VLOOKUP(Tabela2[[#This Row],[SIEMA]],Siema2025,69,FALSE)</f>
        <v/>
      </c>
      <c r="AX33" s="110" t="str">
        <f>VLOOKUP(Tabela2[[#This Row],[SIEMA]],Siema2025,71,FALSE)</f>
        <v/>
      </c>
      <c r="AY33" s="110" t="str">
        <f>VLOOKUP(Tabela2[[#This Row],[SIEMA]],Siema2025,73,FALSE)</f>
        <v/>
      </c>
      <c r="AZ33" s="110" t="str">
        <f>VLOOKUP(Tabela2[[#This Row],[SIEMA]],Siema2025,75,FALSE)</f>
        <v/>
      </c>
      <c r="BA33" s="110" t="str">
        <f>VLOOKUP(Tabela2[[#This Row],[SIEMA]],Siema2025,77,FALSE)</f>
        <v/>
      </c>
      <c r="BB33" s="110" t="str">
        <f>VLOOKUP(Tabela2[[#This Row],[SIEMA]],Siema2025,79,FALSE)</f>
        <v/>
      </c>
      <c r="BC33" s="110" t="str">
        <f>IF(Tabela2[[#This Row],[Outro(s) ]] = "X", "PREENCHER","NA")</f>
        <v>NA</v>
      </c>
      <c r="BD33" s="110" t="str">
        <f>VLOOKUP(Tabela2[[#This Row],[SIEMA]],Siema2025,82,FALSE)</f>
        <v/>
      </c>
      <c r="BE33" s="110" t="str">
        <f>VLOOKUP(Tabela2[[#This Row],[SIEMA]],Siema2025,81,FALSE)</f>
        <v/>
      </c>
      <c r="BF33" s="112" t="str">
        <f>VLOOKUP(Tabela2[[#This Row],[SIEMA]],Siema2025,28,FALSE)</f>
        <v>Petrobras</v>
      </c>
      <c r="BG33" s="112"/>
      <c r="BH33" s="113">
        <v>33000167000101</v>
      </c>
      <c r="BI33" s="114" t="str">
        <f>VLOOKUP(Tabela2[[#This Row],[SIEMA]],Siema2025,107,FALSE)</f>
        <v>Não</v>
      </c>
      <c r="BJ33" s="109" t="s">
        <v>7097</v>
      </c>
      <c r="BK33" s="106" t="s">
        <v>2696</v>
      </c>
      <c r="BL33" s="143">
        <v>45702</v>
      </c>
      <c r="BM33" s="110">
        <f ca="1">IF(Tabela2[[#This Row],[Data de atendimento do Ibama (considerar o primeiro documento/ação)]]="",_xlfn.DAYS(TODAY(),J33),_xlfn.DAYS(Tabela2[[#This Row],[Data de atendimento do Ibama (considerar o primeiro documento/ação)]],J33))</f>
        <v>32</v>
      </c>
      <c r="BN33" s="110" t="str">
        <f>IF(Tabela2[[#This Row],[Atendido pelo Ibama ("Não" ou "Sim")]]="Não","Preencher", IF(Tabela2[[#This Row],[Atendido pelo Ibama ("Não" ou "Sim")]]="Sim","NA",""))</f>
        <v>NA</v>
      </c>
      <c r="BO33" s="116" t="s">
        <v>7098</v>
      </c>
      <c r="BP33" s="110" t="str">
        <f>IF(Tabela2[[#This Row],[Forma de atendimento (primeiro documento/ação)]]= "Outros (especificar)", "PREENCHER","NA")</f>
        <v>NA</v>
      </c>
      <c r="BQ33" s="108" t="s">
        <v>123</v>
      </c>
      <c r="BR33" s="110" t="str">
        <f>IF(Tabela2[[#This Row],[Equipe do Ibama foi a campo? Houve sobrevoo do Poseidon?]] = "Sim", "PREENCHER","NA")</f>
        <v>NA</v>
      </c>
      <c r="BS33" s="110" t="str">
        <f>IF(Tabela2[[#This Row],[Se sim, foi emitida Ordem de Emergência? (informações vinculada à coluna CK)]] = "Sim", "PREENCHER","NA")</f>
        <v>NA</v>
      </c>
      <c r="BT33" s="110" t="s">
        <v>7099</v>
      </c>
      <c r="BU33" s="110" t="s">
        <v>2696</v>
      </c>
      <c r="BV33" s="110" t="s">
        <v>123</v>
      </c>
      <c r="BW33" s="110" t="s">
        <v>2696</v>
      </c>
      <c r="BX33" s="108" t="s">
        <v>7100</v>
      </c>
      <c r="BY33" s="143">
        <v>46101</v>
      </c>
      <c r="BZ33" s="106">
        <f>IF(Tabela2[[#This Row],[Data do documento de encerramento]]="NA","NA",IF(Tabela2[[#This Row],[Data do documento de encerramento]]="","Pendente de conclusão/ encerramento",_xlfn.DAYS(Tabela2[[#This Row],[Data do documento de encerramento]],J33)))</f>
        <v>431</v>
      </c>
      <c r="CA33" s="109"/>
      <c r="CB33" s="109" t="s">
        <v>7156</v>
      </c>
      <c r="CC33" s="117" t="s">
        <v>7260</v>
      </c>
      <c r="CD33" s="109" t="s">
        <v>123</v>
      </c>
      <c r="CE33" s="109" t="s">
        <v>123</v>
      </c>
      <c r="CF33" s="109" t="s">
        <v>7243</v>
      </c>
    </row>
    <row r="34" spans="1:84" ht="30.75">
      <c r="A34" s="172">
        <v>202511539610</v>
      </c>
      <c r="B34" s="173" t="s">
        <v>7261</v>
      </c>
      <c r="C34" s="110" t="s">
        <v>7133</v>
      </c>
      <c r="D34" s="108" t="s">
        <v>637</v>
      </c>
      <c r="E34" s="108" t="s">
        <v>529</v>
      </c>
      <c r="F34" s="108"/>
      <c r="G34" s="108" t="s">
        <v>7262</v>
      </c>
      <c r="H34" s="108" t="s">
        <v>7263</v>
      </c>
      <c r="I34" s="106" t="str">
        <f>VLOOKUP(Tabela2[[#This Row],[SIEMA]],Siema2025,19,FALSE)</f>
        <v>Campos</v>
      </c>
      <c r="J34" s="107">
        <f>VLOOKUP(Tabela2[[#This Row],[SIEMA]],Siema2025,2,FALSE)</f>
        <v>45670</v>
      </c>
      <c r="K34" s="107" t="str">
        <f>VLOOKUP(Tabela2[[#This Row],[SIEMA]],Siema2025,16,FALSE)</f>
        <v>Segunda</v>
      </c>
      <c r="L34" s="108" t="str">
        <f>IF(Tabela2[[#This Row],[Data]]="","Sem Informação",VLOOKUP(MONTH(Tabela2[[#This Row],[Data]]),'[1]Validação de dados'!$I$1:$J$13,2,0))</f>
        <v>Janeiro</v>
      </c>
      <c r="M34" s="106">
        <f>YEAR(Tabela2[[#This Row],[Data]])</f>
        <v>2025</v>
      </c>
      <c r="N34" s="107" t="str">
        <f>VLOOKUP(Tabela2[[#This Row],[SIEMA]],Siema2025,17,FALSE)</f>
        <v>Matutino</v>
      </c>
      <c r="O34" s="107" t="str">
        <f>VLOOKUP(Tabela2[[#This Row],[SIEMA]],Siema2025,5,FALSE)</f>
        <v>Plataforma</v>
      </c>
      <c r="P34" s="106"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4">
        <v>3082</v>
      </c>
      <c r="R34" s="106" t="s">
        <v>1714</v>
      </c>
      <c r="S34" s="106" t="s">
        <v>1714</v>
      </c>
      <c r="T34" s="106" t="s">
        <v>6043</v>
      </c>
      <c r="U34" s="106" t="str">
        <f>VLOOKUP(Tabela2[[#This Row],[SIEMA]],Siema2025,12,FALSE)</f>
        <v>M3; M3</v>
      </c>
      <c r="V34" s="106">
        <f>IF(Q34="","",IF(ISNUMBER(Q34)=FALSE,"Não se aplica",IFERROR(VLOOKUP(Q34,Produtos!$A$1:$C$2319,3,FALSE),"Não Cadastrado")))</f>
        <v>9</v>
      </c>
      <c r="W34" s="106"/>
      <c r="X34" s="115" t="str">
        <f>IF(Tabela2[[#This Row],[Origem do acidente]] = "Plataforma", "PREENCHER","NA")</f>
        <v>PREENCHER</v>
      </c>
      <c r="Y34" s="111" t="str">
        <f>IF(W34="","", IF(W34="NC","", IF(W34="NE","", IF(W34="NA","",IFERROR(VLOOKUP(W34,Produtos!$A$1:$C$2319,2,FALSE),"Não Cadastrado")))))</f>
        <v/>
      </c>
      <c r="Z34" s="106"/>
      <c r="AA34" s="106" t="str">
        <f>VLOOKUP(Tabela2[[#This Row],[SIEMA]],Siema2025,12,FALSE)</f>
        <v>M3; M3</v>
      </c>
      <c r="AB34" s="106" t="str">
        <f>IF(W34="","",IF(ISNUMBER(W34)=FALSE,"Não se aplica",IFERROR(VLOOKUP(W34,Produtos!$A$1:$C$2319,3,FALSE),"Não Cadastrado")))</f>
        <v/>
      </c>
      <c r="AC34" s="106"/>
      <c r="AD34" s="110" t="str">
        <f>IF(Tabela2[[#This Row],[Origem do acidente]] = "Plataforma", "PREENCHER","NA")</f>
        <v>PREENCHER</v>
      </c>
      <c r="AE34" s="109" t="str">
        <f>IF(AC34="","", IF(AC34="NC","", IF(AC34="NE","", IF(AC34="NA","",IFERROR(VLOOKUP(AC34,Produtos!$A$1:$C$2319,2,FALSE),"Não Cadastrado")))))</f>
        <v/>
      </c>
      <c r="AF34" s="106"/>
      <c r="AG34" s="106"/>
      <c r="AH34" s="106" t="str">
        <f>IF(AC34="","",IF(ISNUMBER(AC34)=FALSE,"Não se aplica",IFERROR(VLOOKUP(AC34,Produtos!$A$1:$C$2319,3,FALSE),"Não Cadastrado")))</f>
        <v/>
      </c>
      <c r="AI34" s="106"/>
      <c r="AJ34" s="106" t="str">
        <f>VLOOKUP(Tabela2[[#This Row],[SIEMA]],Siema2025,26,FALSE)</f>
        <v>Falha no LIT-5336014A (Controle de nível) do TQ-533603-A (tanque de drenagem aberta de hidrocarbonetos) com transbordamento do tanque de costado. Em investigação.</v>
      </c>
      <c r="AK34" s="109"/>
      <c r="AL34" s="109"/>
      <c r="AM34" s="109"/>
      <c r="AN34" s="110" t="str">
        <f>VLOOKUP(Tabela2[[#This Row],[SIEMA]],Siema2025,51,FALSE)</f>
        <v/>
      </c>
      <c r="AO34" s="110" t="str">
        <f>VLOOKUP(Tabela2[[#This Row],[SIEMA]],Siema2025,53,FALSE)</f>
        <v/>
      </c>
      <c r="AP34" s="110" t="str">
        <f>VLOOKUP(Tabela2[[#This Row],[SIEMA]],Siema2025,55,FALSE)</f>
        <v/>
      </c>
      <c r="AQ34" s="110" t="str">
        <f>VLOOKUP(Tabela2[[#This Row],[SIEMA]],Siema2025,57,FALSE)</f>
        <v/>
      </c>
      <c r="AR34" s="110" t="str">
        <f>VLOOKUP(Tabela2[[#This Row],[SIEMA]],Siema2025,59,FALSE)</f>
        <v/>
      </c>
      <c r="AS34" s="110" t="str">
        <f>VLOOKUP(Tabela2[[#This Row],[SIEMA]],Siema2025,61,FALSE)</f>
        <v>X</v>
      </c>
      <c r="AT34" s="110" t="str">
        <f>VLOOKUP(Tabela2[[#This Row],[SIEMA]],Siema2025,63,FALSE)</f>
        <v/>
      </c>
      <c r="AU34" s="110" t="str">
        <f>VLOOKUP(Tabela2[[#This Row],[SIEMA]],Siema2025,65,FALSE)</f>
        <v/>
      </c>
      <c r="AV34" s="110" t="str">
        <f>VLOOKUP(Tabela2[[#This Row],[SIEMA]],Siema2025,67,FALSE)</f>
        <v/>
      </c>
      <c r="AW34" s="110" t="str">
        <f>VLOOKUP(Tabela2[[#This Row],[SIEMA]],Siema2025,69,FALSE)</f>
        <v/>
      </c>
      <c r="AX34" s="110" t="str">
        <f>VLOOKUP(Tabela2[[#This Row],[SIEMA]],Siema2025,71,FALSE)</f>
        <v/>
      </c>
      <c r="AY34" s="110" t="str">
        <f>VLOOKUP(Tabela2[[#This Row],[SIEMA]],Siema2025,73,FALSE)</f>
        <v/>
      </c>
      <c r="AZ34" s="110" t="str">
        <f>VLOOKUP(Tabela2[[#This Row],[SIEMA]],Siema2025,75,FALSE)</f>
        <v/>
      </c>
      <c r="BA34" s="110" t="str">
        <f>VLOOKUP(Tabela2[[#This Row],[SIEMA]],Siema2025,77,FALSE)</f>
        <v/>
      </c>
      <c r="BB34" s="110" t="str">
        <f>VLOOKUP(Tabela2[[#This Row],[SIEMA]],Siema2025,79,FALSE)</f>
        <v/>
      </c>
      <c r="BC34" s="110" t="str">
        <f>IF(Tabela2[[#This Row],[Outro(s) ]] = "X", "PREENCHER","NA")</f>
        <v>NA</v>
      </c>
      <c r="BD34" s="110" t="str">
        <f>VLOOKUP(Tabela2[[#This Row],[SIEMA]],Siema2025,82,FALSE)</f>
        <v/>
      </c>
      <c r="BE34" s="110" t="str">
        <f>VLOOKUP(Tabela2[[#This Row],[SIEMA]],Siema2025,81,FALSE)</f>
        <v/>
      </c>
      <c r="BF34" s="112" t="str">
        <f>VLOOKUP(Tabela2[[#This Row],[SIEMA]],Siema2025,28,FALSE)</f>
        <v>PETROBRAS</v>
      </c>
      <c r="BG34" s="112"/>
      <c r="BH34" s="113" t="str">
        <f>VLOOKUP(Tabela2[[#This Row],[SIEMA]],Siema2025,29,FALSE)</f>
        <v>33000167100750</v>
      </c>
      <c r="BI34" s="114" t="str">
        <f>VLOOKUP(Tabela2[[#This Row],[SIEMA]],Siema2025,107,FALSE)</f>
        <v>Não</v>
      </c>
      <c r="BJ34" s="109" t="s">
        <v>7097</v>
      </c>
      <c r="BK34" s="106" t="s">
        <v>2696</v>
      </c>
      <c r="BL34" s="143">
        <v>45691</v>
      </c>
      <c r="BM34" s="110">
        <f ca="1">IF(Tabela2[[#This Row],[Data de atendimento do Ibama (considerar o primeiro documento/ação)]]="",_xlfn.DAYS(TODAY(),J34),_xlfn.DAYS(Tabela2[[#This Row],[Data de atendimento do Ibama (considerar o primeiro documento/ação)]],J34))</f>
        <v>21</v>
      </c>
      <c r="BN34" s="110" t="str">
        <f>IF(Tabela2[[#This Row],[Atendido pelo Ibama ("Não" ou "Sim")]]="Não","Preencher", IF(Tabela2[[#This Row],[Atendido pelo Ibama ("Não" ou "Sim")]]="Sim","NA",""))</f>
        <v>NA</v>
      </c>
      <c r="BO34" s="116" t="s">
        <v>7139</v>
      </c>
      <c r="BP34" s="110" t="str">
        <f>IF(Tabela2[[#This Row],[Forma de atendimento (primeiro documento/ação)]]= "Outros (especificar)", "PREENCHER","NA")</f>
        <v>NA</v>
      </c>
      <c r="BQ34" s="108" t="s">
        <v>123</v>
      </c>
      <c r="BR34" s="110" t="str">
        <f>IF(Tabela2[[#This Row],[Equipe do Ibama foi a campo? Houve sobrevoo do Poseidon?]] = "Sim", "PREENCHER","NA")</f>
        <v>NA</v>
      </c>
      <c r="BS34" s="110" t="str">
        <f>IF(Tabela2[[#This Row],[Se sim, foi emitida Ordem de Emergência? (informações vinculada à coluna CK)]] = "Sim", "PREENCHER","NA")</f>
        <v>NA</v>
      </c>
      <c r="BT34" s="110" t="s">
        <v>7099</v>
      </c>
      <c r="BU34" s="110" t="s">
        <v>123</v>
      </c>
      <c r="BV34" s="110" t="s">
        <v>123</v>
      </c>
      <c r="BW34" s="110" t="s">
        <v>123</v>
      </c>
      <c r="BX34" s="108"/>
      <c r="BY34" s="108"/>
      <c r="BZ34" s="106" t="str">
        <f>IF(Tabela2[[#This Row],[Data do documento de encerramento]]="NA","NA",IF(Tabela2[[#This Row],[Data do documento de encerramento]]="","Pendente de conclusão/ encerramento",_xlfn.DAYS(Tabela2[[#This Row],[Data do documento de encerramento]],J34)))</f>
        <v>Pendente de conclusão/ encerramento</v>
      </c>
      <c r="CA34" s="109"/>
      <c r="CB34" s="109"/>
      <c r="CC34" s="117" t="s">
        <v>7189</v>
      </c>
      <c r="CD34" s="109" t="s">
        <v>123</v>
      </c>
      <c r="CE34" s="109" t="s">
        <v>2696</v>
      </c>
      <c r="CF34" s="109" t="s">
        <v>7147</v>
      </c>
    </row>
    <row r="35" spans="1:84" s="246" customFormat="1" ht="76.5" hidden="1">
      <c r="A35" s="191">
        <v>202521375606</v>
      </c>
      <c r="B35" s="230" t="s">
        <v>7264</v>
      </c>
      <c r="C35" s="234" t="str">
        <f>VLOOKUP(Tabela2[[#This Row],[SIEMA]],Siema2025,4,FALSE)</f>
        <v xml:space="preserve"> ES</v>
      </c>
      <c r="D35" s="235" t="str">
        <f>VLOOKUP(Tabela2[[#This Row],[SIEMA]],Siema2025,3,FALSE)</f>
        <v xml:space="preserve">Presidente Kennedy </v>
      </c>
      <c r="E35" s="235" t="s">
        <v>7265</v>
      </c>
      <c r="F35" s="235" t="s">
        <v>7266</v>
      </c>
      <c r="G35" s="235" t="s">
        <v>7267</v>
      </c>
      <c r="H35" s="235" t="s">
        <v>7268</v>
      </c>
      <c r="I35" s="236" t="s">
        <v>7118</v>
      </c>
      <c r="J35" s="237">
        <f>VLOOKUP(Tabela2[[#This Row],[SIEMA]],Siema2025,2,FALSE)</f>
        <v>45670</v>
      </c>
      <c r="K35" s="237" t="str">
        <f>VLOOKUP(Tabela2[[#This Row],[SIEMA]],Siema2025,16,FALSE)</f>
        <v>Segunda</v>
      </c>
      <c r="L35" s="235" t="str">
        <f>IF(Tabela2[[#This Row],[Data]]="","Sem Informação",VLOOKUP(MONTH(Tabela2[[#This Row],[Data]]),'[1]Validação de dados'!$I$1:$J$13,2,0))</f>
        <v>Janeiro</v>
      </c>
      <c r="M35" s="236">
        <f>YEAR(Tabela2[[#This Row],[Data]])</f>
        <v>2025</v>
      </c>
      <c r="N35" s="237" t="str">
        <f>VLOOKUP(Tabela2[[#This Row],[SIEMA]],Siema2025,17,FALSE)</f>
        <v>Matutino</v>
      </c>
      <c r="O35" s="237" t="str">
        <f>VLOOKUP(Tabela2[[#This Row],[SIEMA]],Siema2025,5,FALSE)</f>
        <v>Terminal/portos/ancoradouros/etc</v>
      </c>
      <c r="P35" s="236" t="str">
        <f>VLOOKUP(Tabela2[[#This Row],[SIEMA]],Siema2025,21,FALSE)</f>
        <v>Impacto contra material oriundo da supressão de vegetação no dia anterior.</v>
      </c>
      <c r="Q35" s="236" t="s">
        <v>7269</v>
      </c>
      <c r="R35" s="236" t="s">
        <v>7270</v>
      </c>
      <c r="S35" s="240" t="s">
        <v>541</v>
      </c>
      <c r="T35" s="236">
        <v>5.0000000000000001E-3</v>
      </c>
      <c r="U35" s="236" t="s">
        <v>7109</v>
      </c>
      <c r="V35" s="236" t="str">
        <f>IF(Q35="","",IF(ISNUMBER(Q35)=FALSE,"Não se aplica",IFERROR(VLOOKUP(Q35,Produtos!$A$1:$C$2319,3,FALSE),"Não Cadastrado")))</f>
        <v>Não se aplica</v>
      </c>
      <c r="W35" s="236"/>
      <c r="X35" s="238"/>
      <c r="Y35" s="239" t="str">
        <f>IF(W35="","", IF(W35="NC","", IF(W35="NE","", IF(W35="NA","",IFERROR(VLOOKUP(W35,Produtos!$A$1:$C$2319,2,FALSE),"Não Cadastrado")))))</f>
        <v/>
      </c>
      <c r="Z35" s="236" t="str">
        <f>VLOOKUP(Tabela2[[#This Row],[SIEMA]],Siema2025,11,FALSE)</f>
        <v/>
      </c>
      <c r="AA35" s="236" t="str">
        <f>VLOOKUP(Tabela2[[#This Row],[SIEMA]],Siema2025,12,FALSE)</f>
        <v/>
      </c>
      <c r="AB35" s="236" t="str">
        <f>IF(W35="","",IF(ISNUMBER(W35)=FALSE,"Não se aplica",IFERROR(VLOOKUP(W35,Produtos!$A$1:$C$2319,3,FALSE),"Não Cadastrado")))</f>
        <v/>
      </c>
      <c r="AC35" s="236"/>
      <c r="AD35" s="234" t="str">
        <f>IF(Tabela2[[#This Row],[Origem do acidente]] = "Plataforma", "PREENCHER","NA")</f>
        <v>NA</v>
      </c>
      <c r="AE35" s="240" t="str">
        <f>IF(AC35="","", IF(AC35="NC","", IF(AC35="NE","", IF(AC35="NA","",IFERROR(VLOOKUP(AC35,Produtos!$A$1:$C$2319,2,FALSE),"Não Cadastrado")))))</f>
        <v/>
      </c>
      <c r="AF35" s="236"/>
      <c r="AG35" s="236"/>
      <c r="AH35" s="236" t="str">
        <f>IF(AC35="","",IF(ISNUMBER(AC35)=FALSE,"Não se aplica",IFERROR(VLOOKUP(AC35,Produtos!$A$1:$C$2319,3,FALSE),"Não Cadastrado")))</f>
        <v/>
      </c>
      <c r="AI35" s="236"/>
      <c r="AJ35" s="236" t="str">
        <f>VLOOKUP(Tabela2[[#This Row],[SIEMA]],Siema2025,26,FALSE)</f>
        <v>Ao acionar a máquina para início da operação a mesma teve rompimento de mangote do sistema hidráulico, sendo
necessário a atuação da equipe de resposta Ambipar.</v>
      </c>
      <c r="AK35" s="240" t="s">
        <v>7271</v>
      </c>
      <c r="AL35" s="240" t="s">
        <v>7110</v>
      </c>
      <c r="AM35" s="240"/>
      <c r="AN35" s="234" t="str">
        <f>VLOOKUP(Tabela2[[#This Row],[SIEMA]],Siema2025,51,FALSE)</f>
        <v/>
      </c>
      <c r="AO35" s="234" t="str">
        <f>VLOOKUP(Tabela2[[#This Row],[SIEMA]],Siema2025,53,FALSE)</f>
        <v/>
      </c>
      <c r="AP35" s="234" t="str">
        <f>VLOOKUP(Tabela2[[#This Row],[SIEMA]],Siema2025,55,FALSE)</f>
        <v/>
      </c>
      <c r="AQ35" s="234" t="str">
        <f>VLOOKUP(Tabela2[[#This Row],[SIEMA]],Siema2025,57,FALSE)</f>
        <v/>
      </c>
      <c r="AR35" s="234" t="str">
        <f>VLOOKUP(Tabela2[[#This Row],[SIEMA]],Siema2025,59,FALSE)</f>
        <v/>
      </c>
      <c r="AS35" s="234" t="str">
        <f>VLOOKUP(Tabela2[[#This Row],[SIEMA]],Siema2025,61,FALSE)</f>
        <v/>
      </c>
      <c r="AT35" s="234" t="str">
        <f>VLOOKUP(Tabela2[[#This Row],[SIEMA]],Siema2025,63,FALSE)</f>
        <v/>
      </c>
      <c r="AU35" s="234" t="str">
        <f>VLOOKUP(Tabela2[[#This Row],[SIEMA]],Siema2025,65,FALSE)</f>
        <v>X</v>
      </c>
      <c r="AV35" s="234" t="str">
        <f>VLOOKUP(Tabela2[[#This Row],[SIEMA]],Siema2025,67,FALSE)</f>
        <v/>
      </c>
      <c r="AW35" s="234" t="str">
        <f>VLOOKUP(Tabela2[[#This Row],[SIEMA]],Siema2025,69,FALSE)</f>
        <v/>
      </c>
      <c r="AX35" s="234" t="str">
        <f>VLOOKUP(Tabela2[[#This Row],[SIEMA]],Siema2025,71,FALSE)</f>
        <v/>
      </c>
      <c r="AY35" s="234" t="str">
        <f>VLOOKUP(Tabela2[[#This Row],[SIEMA]],Siema2025,73,FALSE)</f>
        <v/>
      </c>
      <c r="AZ35" s="234" t="str">
        <f>VLOOKUP(Tabela2[[#This Row],[SIEMA]],Siema2025,75,FALSE)</f>
        <v/>
      </c>
      <c r="BA35" s="234" t="str">
        <f>VLOOKUP(Tabela2[[#This Row],[SIEMA]],Siema2025,77,FALSE)</f>
        <v/>
      </c>
      <c r="BB35" s="234" t="str">
        <f>VLOOKUP(Tabela2[[#This Row],[SIEMA]],Siema2025,79,FALSE)</f>
        <v/>
      </c>
      <c r="BC35" s="234" t="str">
        <f>IF(Tabela2[[#This Row],[Outro(s) ]] = "X", "PREENCHER","NA")</f>
        <v>NA</v>
      </c>
      <c r="BD35" s="234" t="str">
        <f>VLOOKUP(Tabela2[[#This Row],[SIEMA]],Siema2025,82,FALSE)</f>
        <v/>
      </c>
      <c r="BE35" s="234" t="str">
        <f>VLOOKUP(Tabela2[[#This Row],[SIEMA]],Siema2025,81,FALSE)</f>
        <v/>
      </c>
      <c r="BF35" s="241" t="str">
        <f>VLOOKUP(Tabela2[[#This Row],[SIEMA]],Siema2025,28,FALSE)</f>
        <v>PORTO CENTRAL COMPLEXO INDUSTRIAL PORTUÁRIO S/A</v>
      </c>
      <c r="BG35" s="112"/>
      <c r="BH35" s="242" t="str">
        <f>VLOOKUP(Tabela2[[#This Row],[SIEMA]],Siema2025,29,FALSE)</f>
        <v>20391326000102</v>
      </c>
      <c r="BI35" s="243" t="s">
        <v>2696</v>
      </c>
      <c r="BJ35" s="240" t="s">
        <v>7097</v>
      </c>
      <c r="BK35" s="236" t="s">
        <v>2696</v>
      </c>
      <c r="BL35" s="244">
        <v>45716</v>
      </c>
      <c r="BM35" s="234">
        <f ca="1">IF(Tabela2[[#This Row],[Data de atendimento do Ibama (considerar o primeiro documento/ação)]]="",_xlfn.DAYS(TODAY(),J35),_xlfn.DAYS(Tabela2[[#This Row],[Data de atendimento do Ibama (considerar o primeiro documento/ação)]],J35))</f>
        <v>46</v>
      </c>
      <c r="BN35" s="234" t="str">
        <f>IF(Tabela2[[#This Row],[Atendido pelo Ibama ("Não" ou "Sim")]]="Não","Preencher", IF(Tabela2[[#This Row],[Atendido pelo Ibama ("Não" ou "Sim")]]="Sim","NA",""))</f>
        <v>NA</v>
      </c>
      <c r="BO35" s="245" t="s">
        <v>7272</v>
      </c>
      <c r="BP35" s="234" t="str">
        <f>IF(Tabela2[[#This Row],[Forma de atendimento (primeiro documento/ação)]]= "Outros (especificar)", "PREENCHER","NA")</f>
        <v>NA</v>
      </c>
      <c r="BQ35" s="235" t="s">
        <v>123</v>
      </c>
      <c r="BR35" s="234" t="str">
        <f>IF(Tabela2[[#This Row],[Equipe do Ibama foi a campo? Houve sobrevoo do Poseidon?]] = "Sim", "PREENCHER","NA")</f>
        <v>NA</v>
      </c>
      <c r="BS35" s="234" t="str">
        <f>IF(Tabela2[[#This Row],[Se sim, foi emitida Ordem de Emergência? (informações vinculada à coluna CK)]] = "Sim", "PREENCHER","NA")</f>
        <v>NA</v>
      </c>
      <c r="BT35" s="234" t="s">
        <v>7099</v>
      </c>
      <c r="BU35" s="234" t="s">
        <v>123</v>
      </c>
      <c r="BV35" s="234" t="s">
        <v>123</v>
      </c>
      <c r="BW35" s="234" t="s">
        <v>123</v>
      </c>
      <c r="BX35" s="235" t="s">
        <v>7119</v>
      </c>
      <c r="BY35" s="235"/>
      <c r="BZ35" s="236" t="str">
        <f>IF(Tabela2[[#This Row],[Data do documento de encerramento]]="NA","NA",IF(Tabela2[[#This Row],[Data do documento de encerramento]]="","Pendente de conclusão/ encerramento",_xlfn.DAYS(Tabela2[[#This Row],[Data do documento de encerramento]],J35)))</f>
        <v>Pendente de conclusão/ encerramento</v>
      </c>
      <c r="CA35" s="240" t="s">
        <v>7273</v>
      </c>
      <c r="CB35" s="240"/>
      <c r="CC35" s="240"/>
      <c r="CD35" s="240"/>
      <c r="CE35" s="240"/>
      <c r="CF35" s="240"/>
    </row>
    <row r="36" spans="1:84" ht="60.75" hidden="1">
      <c r="A36" s="172">
        <v>202522554057</v>
      </c>
      <c r="B36" s="174" t="s">
        <v>7274</v>
      </c>
      <c r="C36" s="110" t="str">
        <f>VLOOKUP(Tabela2[[#This Row],[SIEMA]],Siema2025,4,FALSE)</f>
        <v xml:space="preserve"> ES</v>
      </c>
      <c r="D36" s="108" t="str">
        <f>VLOOKUP(Tabela2[[#This Row],[SIEMA]],Siema2025,3,FALSE)</f>
        <v xml:space="preserve">Presidente Kennedy </v>
      </c>
      <c r="E36" s="108" t="str">
        <f>VLOOKUP(Tabela2[[#This Row],[SIEMA]],Siema2025,20,FALSE)</f>
        <v>Rodovia do Sol, s/ nº, Presidente Kennedy, ES, 29350-000</v>
      </c>
      <c r="F36" s="108"/>
      <c r="G36" s="108" t="s">
        <v>7275</v>
      </c>
      <c r="H36" s="108" t="s">
        <v>7276</v>
      </c>
      <c r="I36" s="106" t="str">
        <f>VLOOKUP(Tabela2[[#This Row],[SIEMA]],Siema2025,19,FALSE)</f>
        <v/>
      </c>
      <c r="J36" s="107">
        <f>VLOOKUP(Tabela2[[#This Row],[SIEMA]],Siema2025,2,FALSE)</f>
        <v>45670</v>
      </c>
      <c r="K36" s="107" t="str">
        <f>VLOOKUP(Tabela2[[#This Row],[SIEMA]],Siema2025,16,FALSE)</f>
        <v>Segunda</v>
      </c>
      <c r="L36" s="108" t="str">
        <f>IF(Tabela2[[#This Row],[Data]]="","Sem Informação",VLOOKUP(MONTH(Tabela2[[#This Row],[Data]]),'[1]Validação de dados'!$I$1:$J$13,2,0))</f>
        <v>Janeiro</v>
      </c>
      <c r="M36" s="106">
        <f>YEAR(Tabela2[[#This Row],[Data]])</f>
        <v>2025</v>
      </c>
      <c r="N36" s="107" t="str">
        <f>VLOOKUP(Tabela2[[#This Row],[SIEMA]],Siema2025,17,FALSE)</f>
        <v>Matutino</v>
      </c>
      <c r="O36" s="107" t="str">
        <f>VLOOKUP(Tabela2[[#This Row],[SIEMA]],Siema2025,5,FALSE)</f>
        <v>Outro(s)</v>
      </c>
      <c r="P36" s="106" t="str">
        <f>VLOOKUP(Tabela2[[#This Row],[SIEMA]],Siema2025,21,FALSE)</f>
        <v>Ao acionar a máquina para início da operação a mesma teve rompimento de mangote do sistema hidráulico, sendo necessário a atuação da equipe de resposta Ambipar.</v>
      </c>
      <c r="Q36" s="106" t="str">
        <f>VLOOKUP(Tabela2[[#This Row],[SIEMA]],Siema2025,7,FALSE)</f>
        <v/>
      </c>
      <c r="R36" s="106" t="str">
        <f>VLOOKUP(Tabela2[[#This Row],[SIEMA]],Siema2025,10,FALSE)</f>
        <v/>
      </c>
      <c r="S36" s="109" t="s">
        <v>541</v>
      </c>
      <c r="T36" s="106" t="str">
        <f>VLOOKUP(Tabela2[[#This Row],[SIEMA]],Siema2025,11,FALSE)</f>
        <v xml:space="preserve"> </v>
      </c>
      <c r="U36" s="106" t="str">
        <f>VLOOKUP(Tabela2[[#This Row],[SIEMA]],Siema2025,12,FALSE)</f>
        <v xml:space="preserve"> </v>
      </c>
      <c r="V36" s="106" t="str">
        <f>IF(Q36="","",IF(ISNUMBER(Q36)=FALSE,"Não se aplica",IFERROR(VLOOKUP(Q36,Produtos!$A$1:$C$2319,3,FALSE),"Não Cadastrado")))</f>
        <v/>
      </c>
      <c r="W36" s="106" t="str">
        <f>VLOOKUP(Tabela2[[#This Row],[SIEMA]],Siema2025,10,FALSE)</f>
        <v/>
      </c>
      <c r="X36" s="115" t="str">
        <f>IF(Tabela2[[#This Row],[Origem do acidente]] = "Plataforma", "PREENCHER","NA")</f>
        <v>NA</v>
      </c>
      <c r="Y36" s="111" t="str">
        <f>IF(W36="","", IF(W36="NC","", IF(W36="NE","", IF(W36="NA","",IFERROR(VLOOKUP(W36,Produtos!$A$1:$C$2319,2,FALSE),"Não Cadastrado")))))</f>
        <v/>
      </c>
      <c r="Z36" s="106" t="str">
        <f>VLOOKUP(Tabela2[[#This Row],[SIEMA]],Siema2025,11,FALSE)</f>
        <v xml:space="preserve"> </v>
      </c>
      <c r="AA36" s="106" t="str">
        <f>VLOOKUP(Tabela2[[#This Row],[SIEMA]],Siema2025,12,FALSE)</f>
        <v xml:space="preserve"> </v>
      </c>
      <c r="AB36" s="106" t="str">
        <f>IF(W36="","",IF(ISNUMBER(W36)=FALSE,"Não se aplica",IFERROR(VLOOKUP(W36,Produtos!$A$1:$C$2319,3,FALSE),"Não Cadastrado")))</f>
        <v/>
      </c>
      <c r="AC36" s="106"/>
      <c r="AD36" s="110" t="str">
        <f>IF(Tabela2[[#This Row],[Origem do acidente]] = "Plataforma", "PREENCHER","NA")</f>
        <v>NA</v>
      </c>
      <c r="AE36" s="109" t="str">
        <f>IF(AC36="","", IF(AC36="NC","", IF(AC36="NE","", IF(AC36="NA","",IFERROR(VLOOKUP(AC36,Produtos!$A$1:$C$2319,2,FALSE),"Não Cadastrado")))))</f>
        <v/>
      </c>
      <c r="AF36" s="106"/>
      <c r="AG36" s="106"/>
      <c r="AH36" s="106" t="str">
        <f>IF(AC36="","",IF(ISNUMBER(AC36)=FALSE,"Não se aplica",IFERROR(VLOOKUP(AC36,Produtos!$A$1:$C$2319,3,FALSE),"Não Cadastrado")))</f>
        <v/>
      </c>
      <c r="AI36" s="106"/>
      <c r="AJ36" s="106"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36" s="109" t="s">
        <v>7219</v>
      </c>
      <c r="AL36" s="109"/>
      <c r="AM36" s="109"/>
      <c r="AN36" s="110" t="str">
        <f>VLOOKUP(Tabela2[[#This Row],[SIEMA]],Siema2025,51,FALSE)</f>
        <v/>
      </c>
      <c r="AO36" s="110" t="str">
        <f>VLOOKUP(Tabela2[[#This Row],[SIEMA]],Siema2025,53,FALSE)</f>
        <v/>
      </c>
      <c r="AP36" s="110" t="str">
        <f>VLOOKUP(Tabela2[[#This Row],[SIEMA]],Siema2025,55,FALSE)</f>
        <v/>
      </c>
      <c r="AQ36" s="110" t="str">
        <f>VLOOKUP(Tabela2[[#This Row],[SIEMA]],Siema2025,57,FALSE)</f>
        <v/>
      </c>
      <c r="AR36" s="110" t="str">
        <f>VLOOKUP(Tabela2[[#This Row],[SIEMA]],Siema2025,59,FALSE)</f>
        <v/>
      </c>
      <c r="AS36" s="110" t="str">
        <f>VLOOKUP(Tabela2[[#This Row],[SIEMA]],Siema2025,61,FALSE)</f>
        <v/>
      </c>
      <c r="AT36" s="110" t="str">
        <f>VLOOKUP(Tabela2[[#This Row],[SIEMA]],Siema2025,63,FALSE)</f>
        <v>X</v>
      </c>
      <c r="AU36" s="110" t="str">
        <f>VLOOKUP(Tabela2[[#This Row],[SIEMA]],Siema2025,65,FALSE)</f>
        <v/>
      </c>
      <c r="AV36" s="110" t="str">
        <f>VLOOKUP(Tabela2[[#This Row],[SIEMA]],Siema2025,67,FALSE)</f>
        <v/>
      </c>
      <c r="AW36" s="110" t="str">
        <f>VLOOKUP(Tabela2[[#This Row],[SIEMA]],Siema2025,69,FALSE)</f>
        <v/>
      </c>
      <c r="AX36" s="110" t="str">
        <f>VLOOKUP(Tabela2[[#This Row],[SIEMA]],Siema2025,71,FALSE)</f>
        <v/>
      </c>
      <c r="AY36" s="110" t="str">
        <f>VLOOKUP(Tabela2[[#This Row],[SIEMA]],Siema2025,73,FALSE)</f>
        <v/>
      </c>
      <c r="AZ36" s="110" t="str">
        <f>VLOOKUP(Tabela2[[#This Row],[SIEMA]],Siema2025,75,FALSE)</f>
        <v/>
      </c>
      <c r="BA36" s="110" t="str">
        <f>VLOOKUP(Tabela2[[#This Row],[SIEMA]],Siema2025,77,FALSE)</f>
        <v/>
      </c>
      <c r="BB36" s="110" t="str">
        <f>VLOOKUP(Tabela2[[#This Row],[SIEMA]],Siema2025,79,FALSE)</f>
        <v/>
      </c>
      <c r="BC36" s="110" t="str">
        <f>IF(Tabela2[[#This Row],[Outro(s) ]] = "X", "PREENCHER","NA")</f>
        <v>NA</v>
      </c>
      <c r="BD36" s="110" t="str">
        <f>VLOOKUP(Tabela2[[#This Row],[SIEMA]],Siema2025,82,FALSE)</f>
        <v/>
      </c>
      <c r="BE36" s="110" t="str">
        <f>VLOOKUP(Tabela2[[#This Row],[SIEMA]],Siema2025,81,FALSE)</f>
        <v/>
      </c>
      <c r="BF36" s="112" t="str">
        <f>VLOOKUP(Tabela2[[#This Row],[SIEMA]],Siema2025,28,FALSE)</f>
        <v>PORTO CENTRAL COMPLEXO INDUSTRIAL PORTUÁRIO S.A</v>
      </c>
      <c r="BG36" s="112"/>
      <c r="BH36" s="113" t="str">
        <f>VLOOKUP(Tabela2[[#This Row],[SIEMA]],Siema2025,29,FALSE)</f>
        <v>20391326000102</v>
      </c>
      <c r="BI36" s="114" t="str">
        <f>VLOOKUP(Tabela2[[#This Row],[SIEMA]],Siema2025,107,FALSE)</f>
        <v>Não</v>
      </c>
      <c r="BJ36" s="109" t="s">
        <v>7097</v>
      </c>
      <c r="BK36" s="106" t="s">
        <v>123</v>
      </c>
      <c r="BL36" s="108"/>
      <c r="BM36" s="110">
        <f ca="1">IF(Tabela2[[#This Row],[Data de atendimento do Ibama (considerar o primeiro documento/ação)]]="",_xlfn.DAYS(TODAY(),J36),_xlfn.DAYS(Tabela2[[#This Row],[Data de atendimento do Ibama (considerar o primeiro documento/ação)]],J36))</f>
        <v>550</v>
      </c>
      <c r="BN36" s="110" t="str">
        <f>IF(Tabela2[[#This Row],[Atendido pelo Ibama ("Não" ou "Sim")]]="Não","Preencher", IF(Tabela2[[#This Row],[Atendido pelo Ibama ("Não" ou "Sim")]]="Sim","NA",""))</f>
        <v>Preencher</v>
      </c>
      <c r="BO36" s="116"/>
      <c r="BP36" s="110" t="str">
        <f>IF(Tabela2[[#This Row],[Forma de atendimento (primeiro documento/ação)]]= "Outros (especificar)", "PREENCHER","NA")</f>
        <v>NA</v>
      </c>
      <c r="BQ36" s="108"/>
      <c r="BR36" s="110" t="str">
        <f>IF(Tabela2[[#This Row],[Equipe do Ibama foi a campo? Houve sobrevoo do Poseidon?]] = "Sim", "PREENCHER","NA")</f>
        <v>NA</v>
      </c>
      <c r="BS36" s="110" t="str">
        <f>IF(Tabela2[[#This Row],[Se sim, foi emitida Ordem de Emergência? (informações vinculada à coluna CK)]] = "Sim", "PREENCHER","NA")</f>
        <v>NA</v>
      </c>
      <c r="BT36" s="110" t="s">
        <v>7215</v>
      </c>
      <c r="BU36" s="110" t="str">
        <f>IF(Tabela2[[#This Row],[Houve envio de Informações Pós-acidente (preencher "não se aplica" quando de competência estadual/municipal)]] = "Sim", "PREENCHER","NA")</f>
        <v>NA</v>
      </c>
      <c r="BV36" s="110" t="str">
        <f>IF(Tabela2[[#This Row],[Houve avaliação das informações pós-acidente solicitadas/enviadas?]] = "Sim", "PREENCHER","NA")</f>
        <v>NA</v>
      </c>
      <c r="BW36" s="110" t="s">
        <v>123</v>
      </c>
      <c r="BX36" s="108"/>
      <c r="BY36" s="108"/>
      <c r="BZ36" s="106" t="str">
        <f>IF(Tabela2[[#This Row],[Data do documento de encerramento]]="NA","NA",IF(Tabela2[[#This Row],[Data do documento de encerramento]]="","Pendente de conclusão/ encerramento",_xlfn.DAYS(Tabela2[[#This Row],[Data do documento de encerramento]],J36)))</f>
        <v>Pendente de conclusão/ encerramento</v>
      </c>
      <c r="CA36" s="109"/>
      <c r="CB36" s="109"/>
      <c r="CC36" s="109"/>
      <c r="CD36" s="109"/>
      <c r="CE36" s="109"/>
      <c r="CF36" s="109"/>
    </row>
    <row r="37" spans="1:84" ht="60.75" hidden="1">
      <c r="A37" s="172">
        <v>202511623</v>
      </c>
      <c r="B37" s="173" t="s">
        <v>7277</v>
      </c>
      <c r="C37" s="110" t="str">
        <f>VLOOKUP(Tabela2[[#This Row],[SIEMA]],Siema2025,4,FALSE)</f>
        <v xml:space="preserve"> RJ</v>
      </c>
      <c r="D37" s="108" t="str">
        <f>VLOOKUP(Tabela2[[#This Row],[SIEMA]],Siema2025,3,FALSE)</f>
        <v xml:space="preserve">Niterói </v>
      </c>
      <c r="E37" s="108" t="str">
        <f>VLOOKUP(Tabela2[[#This Row],[SIEMA]],Siema2025,20,FALSE)</f>
        <v>Baía de Guanabara</v>
      </c>
      <c r="F37" s="108"/>
      <c r="G37" s="120" t="s">
        <v>7278</v>
      </c>
      <c r="H37" s="108" t="s">
        <v>7279</v>
      </c>
      <c r="I37" s="106" t="str">
        <f>VLOOKUP(Tabela2[[#This Row],[SIEMA]],Siema2025,19,FALSE)</f>
        <v/>
      </c>
      <c r="J37" s="107">
        <f>VLOOKUP(Tabela2[[#This Row],[SIEMA]],Siema2025,2,FALSE)</f>
        <v>45671</v>
      </c>
      <c r="K37" s="107" t="str">
        <f>VLOOKUP(Tabela2[[#This Row],[SIEMA]],Siema2025,16,FALSE)</f>
        <v>Terça</v>
      </c>
      <c r="L37" s="108" t="str">
        <f>IF(Tabela2[[#This Row],[Data]]="","Sem Informação",VLOOKUP(MONTH(Tabela2[[#This Row],[Data]]),'[1]Validação de dados'!$I$1:$J$13,2,0))</f>
        <v>Janeiro</v>
      </c>
      <c r="M37" s="106">
        <f>YEAR(Tabela2[[#This Row],[Data]])</f>
        <v>2025</v>
      </c>
      <c r="N37" s="107" t="str">
        <f>VLOOKUP(Tabela2[[#This Row],[SIEMA]],Siema2025,17,FALSE)</f>
        <v>Vespertino</v>
      </c>
      <c r="O37" s="107" t="str">
        <f>VLOOKUP(Tabela2[[#This Row],[SIEMA]],Siema2025,5,FALSE)</f>
        <v>Embarcação</v>
      </c>
      <c r="P37" s="106" t="str">
        <f>VLOOKUP(Tabela2[[#This Row],[SIEMA]],Siema2025,21,FALSE)</f>
        <v>Santos Scout, Baía de Guanabara, Rio de Janeiro/RJ</v>
      </c>
      <c r="Q37" s="106" t="str">
        <f>VLOOKUP(Tabela2[[#This Row],[SIEMA]],Siema2025,7,FALSE)</f>
        <v/>
      </c>
      <c r="R37" s="106"/>
      <c r="S37" s="106" t="str">
        <f>VLOOKUP(Tabela2[[#This Row],[SIEMA]],Siema2025,10,FALSE)</f>
        <v>Óleo Lubrificante</v>
      </c>
      <c r="T37" s="106" t="str">
        <f>VLOOKUP(Tabela2[[#This Row],[SIEMA]],Siema2025,11,FALSE)</f>
        <v>0.005</v>
      </c>
      <c r="U37" s="106" t="str">
        <f>VLOOKUP(Tabela2[[#This Row],[SIEMA]],Siema2025,12,FALSE)</f>
        <v>M3</v>
      </c>
      <c r="V37" s="106" t="str">
        <f>IF(Q37="","",IF(ISNUMBER(Q37)=FALSE,"Não se aplica",IFERROR(VLOOKUP(Q37,Produtos!$A$1:$C$2319,3,FALSE),"Não Cadastrado")))</f>
        <v/>
      </c>
      <c r="W37" s="106"/>
      <c r="X37" s="115" t="str">
        <f>IF(Tabela2[[#This Row],[Origem do acidente]] = "Plataforma", "PREENCHER","NA")</f>
        <v>NA</v>
      </c>
      <c r="Y37" s="111" t="str">
        <f>IF(W37="","", IF(W37="NC","", IF(W37="NE","", IF(W37="NA","",IFERROR(VLOOKUP(W37,Produtos!$A$1:$C$2319,2,FALSE),"Não Cadastrado")))))</f>
        <v/>
      </c>
      <c r="Z37" s="106" t="str">
        <f>VLOOKUP(Tabela2[[#This Row],[SIEMA]],Siema2025,11,FALSE)</f>
        <v>0.005</v>
      </c>
      <c r="AA37" s="106" t="str">
        <f>VLOOKUP(Tabela2[[#This Row],[SIEMA]],Siema2025,12,FALSE)</f>
        <v>M3</v>
      </c>
      <c r="AB37" s="106" t="str">
        <f>IF(W37="","",IF(ISNUMBER(W37)=FALSE,"Não se aplica",IFERROR(VLOOKUP(W37,Produtos!$A$1:$C$2319,3,FALSE),"Não Cadastrado")))</f>
        <v/>
      </c>
      <c r="AC37" s="106"/>
      <c r="AD37" s="110" t="str">
        <f>IF(Tabela2[[#This Row],[Origem do acidente]] = "Plataforma", "PREENCHER","NA")</f>
        <v>NA</v>
      </c>
      <c r="AE37" s="109" t="str">
        <f>IF(AC37="","", IF(AC37="NC","", IF(AC37="NE","", IF(AC37="NA","",IFERROR(VLOOKUP(AC37,Produtos!$A$1:$C$2319,2,FALSE),"Não Cadastrado")))))</f>
        <v/>
      </c>
      <c r="AF37" s="106"/>
      <c r="AG37" s="106"/>
      <c r="AH37" s="106" t="str">
        <f>IF(AC37="","",IF(ISNUMBER(AC37)=FALSE,"Não se aplica",IFERROR(VLOOKUP(AC37,Produtos!$A$1:$C$2319,3,FALSE),"Não Cadastrado")))</f>
        <v/>
      </c>
      <c r="AI37" s="106"/>
      <c r="AJ37" s="106" t="str">
        <f>VLOOKUP(Tabela2[[#This Row],[SIEMA]],Siema2025,26,FALSE)</f>
        <v>Em investigação.</v>
      </c>
      <c r="AK37" s="109" t="s">
        <v>7219</v>
      </c>
      <c r="AL37" s="109"/>
      <c r="AM37" s="109"/>
      <c r="AN37" s="110" t="str">
        <f>VLOOKUP(Tabela2[[#This Row],[SIEMA]],Siema2025,51,FALSE)</f>
        <v/>
      </c>
      <c r="AO37" s="110" t="str">
        <f>VLOOKUP(Tabela2[[#This Row],[SIEMA]],Siema2025,53,FALSE)</f>
        <v/>
      </c>
      <c r="AP37" s="110" t="str">
        <f>VLOOKUP(Tabela2[[#This Row],[SIEMA]],Siema2025,55,FALSE)</f>
        <v/>
      </c>
      <c r="AQ37" s="110" t="str">
        <f>VLOOKUP(Tabela2[[#This Row],[SIEMA]],Siema2025,57,FALSE)</f>
        <v/>
      </c>
      <c r="AR37" s="110" t="str">
        <f>VLOOKUP(Tabela2[[#This Row],[SIEMA]],Siema2025,59,FALSE)</f>
        <v/>
      </c>
      <c r="AS37" s="110" t="str">
        <f>VLOOKUP(Tabela2[[#This Row],[SIEMA]],Siema2025,61,FALSE)</f>
        <v>X</v>
      </c>
      <c r="AT37" s="110" t="str">
        <f>VLOOKUP(Tabela2[[#This Row],[SIEMA]],Siema2025,63,FALSE)</f>
        <v/>
      </c>
      <c r="AU37" s="110" t="str">
        <f>VLOOKUP(Tabela2[[#This Row],[SIEMA]],Siema2025,65,FALSE)</f>
        <v/>
      </c>
      <c r="AV37" s="110" t="str">
        <f>VLOOKUP(Tabela2[[#This Row],[SIEMA]],Siema2025,67,FALSE)</f>
        <v/>
      </c>
      <c r="AW37" s="110" t="str">
        <f>VLOOKUP(Tabela2[[#This Row],[SIEMA]],Siema2025,69,FALSE)</f>
        <v/>
      </c>
      <c r="AX37" s="110" t="str">
        <f>VLOOKUP(Tabela2[[#This Row],[SIEMA]],Siema2025,71,FALSE)</f>
        <v/>
      </c>
      <c r="AY37" s="110" t="str">
        <f>VLOOKUP(Tabela2[[#This Row],[SIEMA]],Siema2025,73,FALSE)</f>
        <v/>
      </c>
      <c r="AZ37" s="110" t="str">
        <f>VLOOKUP(Tabela2[[#This Row],[SIEMA]],Siema2025,75,FALSE)</f>
        <v/>
      </c>
      <c r="BA37" s="110" t="str">
        <f>VLOOKUP(Tabela2[[#This Row],[SIEMA]],Siema2025,77,FALSE)</f>
        <v/>
      </c>
      <c r="BB37" s="110" t="str">
        <f>VLOOKUP(Tabela2[[#This Row],[SIEMA]],Siema2025,79,FALSE)</f>
        <v/>
      </c>
      <c r="BC37" s="110" t="str">
        <f>IF(Tabela2[[#This Row],[Outro(s) ]] = "X", "PREENCHER","NA")</f>
        <v>NA</v>
      </c>
      <c r="BD37" s="110" t="str">
        <f>VLOOKUP(Tabela2[[#This Row],[SIEMA]],Siema2025,82,FALSE)</f>
        <v/>
      </c>
      <c r="BE37" s="110" t="str">
        <f>VLOOKUP(Tabela2[[#This Row],[SIEMA]],Siema2025,81,FALSE)</f>
        <v/>
      </c>
      <c r="BF37" s="112" t="str">
        <f>VLOOKUP(Tabela2[[#This Row],[SIEMA]],Siema2025,28,FALSE)</f>
        <v>Petrobras</v>
      </c>
      <c r="BG37" s="112"/>
      <c r="BH37" s="113" t="str">
        <f>VLOOKUP(Tabela2[[#This Row],[SIEMA]],Siema2025,29,FALSE)</f>
        <v>33000167000101</v>
      </c>
      <c r="BI37" s="114" t="str">
        <f>VLOOKUP(Tabela2[[#This Row],[SIEMA]],Siema2025,107,FALSE)</f>
        <v>Não</v>
      </c>
      <c r="BJ37" s="109" t="s">
        <v>7097</v>
      </c>
      <c r="BK37" s="106" t="s">
        <v>2696</v>
      </c>
      <c r="BL37" s="143">
        <v>45673</v>
      </c>
      <c r="BM37" s="110">
        <f ca="1">IF(Tabela2[[#This Row],[Data de atendimento do Ibama (considerar o primeiro documento/ação)]]="",_xlfn.DAYS(TODAY(),J37),_xlfn.DAYS(Tabela2[[#This Row],[Data de atendimento do Ibama (considerar o primeiro documento/ação)]],J37))</f>
        <v>2</v>
      </c>
      <c r="BN37" s="110" t="str">
        <f>IF(Tabela2[[#This Row],[Atendido pelo Ibama ("Não" ou "Sim")]]="Não","Preencher", IF(Tabela2[[#This Row],[Atendido pelo Ibama ("Não" ou "Sim")]]="Sim","NA",""))</f>
        <v>NA</v>
      </c>
      <c r="BO37" s="116" t="s">
        <v>7177</v>
      </c>
      <c r="BP37" s="110" t="str">
        <f>IF(Tabela2[[#This Row],[Forma de atendimento (primeiro documento/ação)]]= "Outros (especificar)", "PREENCHER","NA")</f>
        <v>NA</v>
      </c>
      <c r="BQ37" s="108" t="s">
        <v>123</v>
      </c>
      <c r="BR37" s="110" t="str">
        <f>IF(Tabela2[[#This Row],[Equipe do Ibama foi a campo? Houve sobrevoo do Poseidon?]] = "Sim", "PREENCHER","NA")</f>
        <v>NA</v>
      </c>
      <c r="BS37" s="110" t="str">
        <f>IF(Tabela2[[#This Row],[Se sim, foi emitida Ordem de Emergência? (informações vinculada à coluna CK)]] = "Sim", "PREENCHER","NA")</f>
        <v>NA</v>
      </c>
      <c r="BT37" s="110" t="s">
        <v>7099</v>
      </c>
      <c r="BU37" s="110" t="s">
        <v>2696</v>
      </c>
      <c r="BV37" s="110" t="s">
        <v>123</v>
      </c>
      <c r="BW37" s="110" t="s">
        <v>2696</v>
      </c>
      <c r="BX37" s="108" t="s">
        <v>7113</v>
      </c>
      <c r="BY37" s="143">
        <v>46014</v>
      </c>
      <c r="BZ37" s="106">
        <f>IF(Tabela2[[#This Row],[Data do documento de encerramento]]="NA","NA",IF(Tabela2[[#This Row],[Data do documento de encerramento]]="","Pendente de conclusão/ encerramento",_xlfn.DAYS(Tabela2[[#This Row],[Data do documento de encerramento]],J37)))</f>
        <v>343</v>
      </c>
      <c r="CA37" s="109"/>
      <c r="CB37" s="109"/>
      <c r="CC37" s="109"/>
      <c r="CD37" s="109"/>
      <c r="CE37" s="109"/>
      <c r="CF37" s="109"/>
    </row>
    <row r="38" spans="1:84" ht="30.75">
      <c r="A38" s="172">
        <v>202511561213</v>
      </c>
      <c r="B38" s="173" t="s">
        <v>7280</v>
      </c>
      <c r="C38" s="110" t="s">
        <v>7133</v>
      </c>
      <c r="D38" s="108" t="s">
        <v>637</v>
      </c>
      <c r="E38" s="108" t="s">
        <v>7281</v>
      </c>
      <c r="F38" s="108"/>
      <c r="G38" s="108" t="s">
        <v>7282</v>
      </c>
      <c r="H38" s="108" t="s">
        <v>7283</v>
      </c>
      <c r="I38" s="106" t="str">
        <f>VLOOKUP(Tabela2[[#This Row],[SIEMA]],Siema2025,19,FALSE)</f>
        <v>Campos</v>
      </c>
      <c r="J38" s="107">
        <f>VLOOKUP(Tabela2[[#This Row],[SIEMA]],Siema2025,2,FALSE)</f>
        <v>45671</v>
      </c>
      <c r="K38" s="107" t="str">
        <f>VLOOKUP(Tabela2[[#This Row],[SIEMA]],Siema2025,16,FALSE)</f>
        <v>Terça</v>
      </c>
      <c r="L38" s="108" t="str">
        <f>IF(Tabela2[[#This Row],[Data]]="","Sem Informação",VLOOKUP(MONTH(Tabela2[[#This Row],[Data]]),'[1]Validação de dados'!$I$1:$J$13,2,0))</f>
        <v>Janeiro</v>
      </c>
      <c r="M38" s="106">
        <f>YEAR(Tabela2[[#This Row],[Data]])</f>
        <v>2025</v>
      </c>
      <c r="N38" s="107" t="str">
        <f>VLOOKUP(Tabela2[[#This Row],[SIEMA]],Siema2025,17,FALSE)</f>
        <v>Vespertino</v>
      </c>
      <c r="O38" s="107" t="str">
        <f>VLOOKUP(Tabela2[[#This Row],[SIEMA]],Siema2025,5,FALSE)</f>
        <v>Plataforma</v>
      </c>
      <c r="P38" s="106" t="str">
        <f>VLOOKUP(Tabela2[[#This Row],[SIEMA]],Siema2025,21,FALSE)</f>
        <v/>
      </c>
      <c r="Q38">
        <v>3082</v>
      </c>
      <c r="R38" s="106" t="s">
        <v>1714</v>
      </c>
      <c r="S38" s="106" t="s">
        <v>1714</v>
      </c>
      <c r="T38" s="106" t="s">
        <v>7284</v>
      </c>
      <c r="U38" s="106" t="str">
        <f>VLOOKUP(Tabela2[[#This Row],[SIEMA]],Siema2025,12,FALSE)</f>
        <v xml:space="preserve"> </v>
      </c>
      <c r="V38" s="106">
        <f>IF(Q38="","",IF(ISNUMBER(Q38)=FALSE,"Não se aplica",IFERROR(VLOOKUP(Q38,Produtos!$A$1:$C$2319,3,FALSE),"Não Cadastrado")))</f>
        <v>9</v>
      </c>
      <c r="W38" s="106" t="str">
        <f>VLOOKUP(Tabela2[[#This Row],[SIEMA]],Siema2025,10,FALSE)</f>
        <v/>
      </c>
      <c r="X38" s="115" t="str">
        <f>IF(Tabela2[[#This Row],[Origem do acidente]] = "Plataforma", "PREENCHER","NA")</f>
        <v>PREENCHER</v>
      </c>
      <c r="Y38" s="111" t="str">
        <f>IF(W38="","", IF(W38="NC","", IF(W38="NE","", IF(W38="NA","",IFERROR(VLOOKUP(W38,Produtos!$A$1:$C$2319,2,FALSE),"Não Cadastrado")))))</f>
        <v/>
      </c>
      <c r="Z38" s="106" t="str">
        <f>VLOOKUP(Tabela2[[#This Row],[SIEMA]],Siema2025,11,FALSE)</f>
        <v xml:space="preserve"> </v>
      </c>
      <c r="AA38" s="106" t="str">
        <f>VLOOKUP(Tabela2[[#This Row],[SIEMA]],Siema2025,12,FALSE)</f>
        <v xml:space="preserve"> </v>
      </c>
      <c r="AB38" s="106" t="str">
        <f>IF(W38="","",IF(ISNUMBER(W38)=FALSE,"Não se aplica",IFERROR(VLOOKUP(W38,Produtos!$A$1:$C$2319,3,FALSE),"Não Cadastrado")))</f>
        <v/>
      </c>
      <c r="AC38" s="106"/>
      <c r="AD38" s="110" t="str">
        <f>IF(Tabela2[[#This Row],[Origem do acidente]] = "Plataforma", "PREENCHER","NA")</f>
        <v>PREENCHER</v>
      </c>
      <c r="AE38" s="109" t="str">
        <f>IF(AC38="","", IF(AC38="NC","", IF(AC38="NE","", IF(AC38="NA","",IFERROR(VLOOKUP(AC38,Produtos!$A$1:$C$2319,2,FALSE),"Não Cadastrado")))))</f>
        <v/>
      </c>
      <c r="AF38" s="106"/>
      <c r="AG38" s="106"/>
      <c r="AH38" s="106" t="str">
        <f>IF(AC38="","",IF(ISNUMBER(AC38)=FALSE,"Não se aplica",IFERROR(VLOOKUP(AC38,Produtos!$A$1:$C$2319,3,FALSE),"Não Cadastrado")))</f>
        <v/>
      </c>
      <c r="AI38" s="106"/>
      <c r="AJ38" s="106" t="str">
        <f>VLOOKUP(Tabela2[[#This Row],[SIEMA]],Siema2025,26,FALSE)</f>
        <v>Em investigação.</v>
      </c>
      <c r="AK38" s="109"/>
      <c r="AL38" s="109"/>
      <c r="AM38" s="109"/>
      <c r="AN38" s="110" t="str">
        <f>VLOOKUP(Tabela2[[#This Row],[SIEMA]],Siema2025,51,FALSE)</f>
        <v/>
      </c>
      <c r="AO38" s="110" t="str">
        <f>VLOOKUP(Tabela2[[#This Row],[SIEMA]],Siema2025,53,FALSE)</f>
        <v/>
      </c>
      <c r="AP38" s="110" t="str">
        <f>VLOOKUP(Tabela2[[#This Row],[SIEMA]],Siema2025,55,FALSE)</f>
        <v/>
      </c>
      <c r="AQ38" s="110" t="str">
        <f>VLOOKUP(Tabela2[[#This Row],[SIEMA]],Siema2025,57,FALSE)</f>
        <v/>
      </c>
      <c r="AR38" s="110" t="str">
        <f>VLOOKUP(Tabela2[[#This Row],[SIEMA]],Siema2025,59,FALSE)</f>
        <v/>
      </c>
      <c r="AS38" s="110" t="str">
        <f>VLOOKUP(Tabela2[[#This Row],[SIEMA]],Siema2025,61,FALSE)</f>
        <v>X</v>
      </c>
      <c r="AT38" s="110" t="str">
        <f>VLOOKUP(Tabela2[[#This Row],[SIEMA]],Siema2025,63,FALSE)</f>
        <v/>
      </c>
      <c r="AU38" s="110" t="str">
        <f>VLOOKUP(Tabela2[[#This Row],[SIEMA]],Siema2025,65,FALSE)</f>
        <v/>
      </c>
      <c r="AV38" s="110" t="str">
        <f>VLOOKUP(Tabela2[[#This Row],[SIEMA]],Siema2025,67,FALSE)</f>
        <v/>
      </c>
      <c r="AW38" s="110" t="str">
        <f>VLOOKUP(Tabela2[[#This Row],[SIEMA]],Siema2025,69,FALSE)</f>
        <v/>
      </c>
      <c r="AX38" s="110" t="str">
        <f>VLOOKUP(Tabela2[[#This Row],[SIEMA]],Siema2025,71,FALSE)</f>
        <v/>
      </c>
      <c r="AY38" s="110" t="str">
        <f>VLOOKUP(Tabela2[[#This Row],[SIEMA]],Siema2025,73,FALSE)</f>
        <v/>
      </c>
      <c r="AZ38" s="110" t="str">
        <f>VLOOKUP(Tabela2[[#This Row],[SIEMA]],Siema2025,75,FALSE)</f>
        <v/>
      </c>
      <c r="BA38" s="110" t="str">
        <f>VLOOKUP(Tabela2[[#This Row],[SIEMA]],Siema2025,77,FALSE)</f>
        <v/>
      </c>
      <c r="BB38" s="110" t="str">
        <f>VLOOKUP(Tabela2[[#This Row],[SIEMA]],Siema2025,79,FALSE)</f>
        <v/>
      </c>
      <c r="BC38" s="110" t="str">
        <f>IF(Tabela2[[#This Row],[Outro(s) ]] = "X", "PREENCHER","NA")</f>
        <v>NA</v>
      </c>
      <c r="BD38" s="110" t="str">
        <f>VLOOKUP(Tabela2[[#This Row],[SIEMA]],Siema2025,82,FALSE)</f>
        <v/>
      </c>
      <c r="BE38" s="110" t="str">
        <f>VLOOKUP(Tabela2[[#This Row],[SIEMA]],Siema2025,81,FALSE)</f>
        <v/>
      </c>
      <c r="BF38" s="112" t="str">
        <f>VLOOKUP(Tabela2[[#This Row],[SIEMA]],Siema2025,28,FALSE)</f>
        <v>Perenco Petróleo e Gás do Brasil LTDA</v>
      </c>
      <c r="BG38" s="112"/>
      <c r="BH38" s="113" t="str">
        <f>VLOOKUP(Tabela2[[#This Row],[SIEMA]],Siema2025,29,FALSE)</f>
        <v>09309027000135</v>
      </c>
      <c r="BI38" s="114" t="str">
        <f>VLOOKUP(Tabela2[[#This Row],[SIEMA]],Siema2025,107,FALSE)</f>
        <v>Não</v>
      </c>
      <c r="BJ38" s="109" t="s">
        <v>7097</v>
      </c>
      <c r="BK38" s="106" t="s">
        <v>2696</v>
      </c>
      <c r="BL38" s="291">
        <v>45978</v>
      </c>
      <c r="BM38" s="110">
        <f ca="1">IF(Tabela2[[#This Row],[Data de atendimento do Ibama (considerar o primeiro documento/ação)]]="",_xlfn.DAYS(TODAY(),J38),_xlfn.DAYS(Tabela2[[#This Row],[Data de atendimento do Ibama (considerar o primeiro documento/ação)]],J38))</f>
        <v>307</v>
      </c>
      <c r="BN38" s="110" t="str">
        <f>IF(Tabela2[[#This Row],[Atendido pelo Ibama ("Não" ou "Sim")]]="Não","Preencher", IF(Tabela2[[#This Row],[Atendido pelo Ibama ("Não" ou "Sim")]]="Sim","NA",""))</f>
        <v>NA</v>
      </c>
      <c r="BO38" s="116" t="s">
        <v>7139</v>
      </c>
      <c r="BP38" s="110" t="str">
        <f>IF(Tabela2[[#This Row],[Forma de atendimento (primeiro documento/ação)]]= "Outros (especificar)", "PREENCHER","NA")</f>
        <v>NA</v>
      </c>
      <c r="BQ38" s="108" t="s">
        <v>123</v>
      </c>
      <c r="BR38" s="110" t="str">
        <f>IF(Tabela2[[#This Row],[Equipe do Ibama foi a campo? Houve sobrevoo do Poseidon?]] = "Sim", "PREENCHER","NA")</f>
        <v>NA</v>
      </c>
      <c r="BS38" s="110" t="str">
        <f>IF(Tabela2[[#This Row],[Se sim, foi emitida Ordem de Emergência? (informações vinculada à coluna CK)]] = "Sim", "PREENCHER","NA")</f>
        <v>NA</v>
      </c>
      <c r="BT38" s="110" t="str">
        <f>IF(Tabela2[[#This Row],[Foi elaborado Relatório de Vistoria pelo Ibama? (informações vinculada à coluna CK)]] = "Sim", "PREENCHER","NA")</f>
        <v>NA</v>
      </c>
      <c r="BU38" s="110" t="s">
        <v>123</v>
      </c>
      <c r="BV38" s="110" t="s">
        <v>123</v>
      </c>
      <c r="BW38" s="110" t="s">
        <v>123</v>
      </c>
      <c r="BX38" s="108"/>
      <c r="BY38" s="291"/>
      <c r="BZ38" s="106" t="str">
        <f>IF(Tabela2[[#This Row],[Data do documento de encerramento]]="NA","NA",IF(Tabela2[[#This Row],[Data do documento de encerramento]]="","Pendente de conclusão/ encerramento",_xlfn.DAYS(Tabela2[[#This Row],[Data do documento de encerramento]],J38)))</f>
        <v>Pendente de conclusão/ encerramento</v>
      </c>
      <c r="CA38" s="292"/>
      <c r="CB38" s="109"/>
      <c r="CC38" s="109" t="s">
        <v>7189</v>
      </c>
      <c r="CD38" s="109" t="s">
        <v>7285</v>
      </c>
      <c r="CE38" s="109" t="s">
        <v>2696</v>
      </c>
      <c r="CF38" s="109" t="s">
        <v>7147</v>
      </c>
    </row>
    <row r="39" spans="1:84" ht="30.75" hidden="1">
      <c r="A39" s="172">
        <v>202511628849</v>
      </c>
      <c r="B39" s="173" t="s">
        <v>7286</v>
      </c>
      <c r="C39" s="110" t="str">
        <f>VLOOKUP(Tabela2[[#This Row],[SIEMA]],Siema2025,4,FALSE)</f>
        <v xml:space="preserve"> BA</v>
      </c>
      <c r="D39" s="108" t="str">
        <f>VLOOKUP(Tabela2[[#This Row],[SIEMA]],Siema2025,3,FALSE)</f>
        <v xml:space="preserve">Pojuca </v>
      </c>
      <c r="E39" s="108" t="str">
        <f>VLOOKUP(Tabela2[[#This Row],[SIEMA]],Siema2025,20,FALSE)</f>
        <v>Linha de produção do Poço 7-MGP-23-BA, Cadastro ANP 202400493500, Campo Miranga, Bacia do Recôncavo.</v>
      </c>
      <c r="F39" s="108"/>
      <c r="G39" s="108" t="s">
        <v>7287</v>
      </c>
      <c r="H39" s="108" t="s">
        <v>7288</v>
      </c>
      <c r="I39" s="106" t="s">
        <v>7289</v>
      </c>
      <c r="J39" s="107">
        <f>VLOOKUP(Tabela2[[#This Row],[SIEMA]],Siema2025,2,FALSE)</f>
        <v>45671</v>
      </c>
      <c r="K39" s="107" t="str">
        <f>VLOOKUP(Tabela2[[#This Row],[SIEMA]],Siema2025,16,FALSE)</f>
        <v>Terça</v>
      </c>
      <c r="L39" s="108" t="str">
        <f>IF(Tabela2[[#This Row],[Data]]="","Sem Informação",VLOOKUP(MONTH(Tabela2[[#This Row],[Data]]),'[1]Validação de dados'!$I$1:$J$13,2,0))</f>
        <v>Janeiro</v>
      </c>
      <c r="M39" s="106">
        <f>YEAR(Tabela2[[#This Row],[Data]])</f>
        <v>2025</v>
      </c>
      <c r="N39" s="107" t="str">
        <f>VLOOKUP(Tabela2[[#This Row],[SIEMA]],Siema2025,17,FALSE)</f>
        <v>Matutino</v>
      </c>
      <c r="O39" s="107" t="s">
        <v>145</v>
      </c>
      <c r="P39" s="106" t="str">
        <f>VLOOKUP(Tabela2[[#This Row],[SIEMA]],Siema2025,21,FALSE)</f>
        <v>Poço terrestre</v>
      </c>
      <c r="Q39" s="154">
        <v>1267</v>
      </c>
      <c r="R39" s="106"/>
      <c r="S39" s="106" t="s">
        <v>7290</v>
      </c>
      <c r="T39" s="106" t="s">
        <v>213</v>
      </c>
      <c r="U39" s="106" t="str">
        <f>VLOOKUP(Tabela2[[#This Row],[SIEMA]],Siema2025,12,FALSE)</f>
        <v>M3</v>
      </c>
      <c r="V39" s="106">
        <f>IF(Q39="","",IF(ISNUMBER(Q39)=FALSE,"Não se aplica",IFERROR(VLOOKUP(Q39,Produtos!$A$1:$C$2319,3,FALSE),"Não Cadastrado")))</f>
        <v>3</v>
      </c>
      <c r="W39" s="106" t="str">
        <f>VLOOKUP(Tabela2[[#This Row],[SIEMA]],Siema2025,10,FALSE)</f>
        <v>Água Produzida fora de especificação</v>
      </c>
      <c r="X39" s="115" t="str">
        <f>IF(Tabela2[[#This Row],[Origem do acidente]] = "Plataforma", "PREENCHER","NA")</f>
        <v>NA</v>
      </c>
      <c r="Y39" s="111" t="str">
        <f>IF(W39="","", IF(W39="NC","", IF(W39="NE","", IF(W39="NA","",IFERROR(VLOOKUP(W39,Produtos!$A$1:$C$2319,2,FALSE),"Não Cadastrado")))))</f>
        <v>Não Cadastrado</v>
      </c>
      <c r="Z39" s="106" t="str">
        <f>VLOOKUP(Tabela2[[#This Row],[SIEMA]],Siema2025,11,FALSE)</f>
        <v>0.399</v>
      </c>
      <c r="AA39" s="106" t="str">
        <f>VLOOKUP(Tabela2[[#This Row],[SIEMA]],Siema2025,12,FALSE)</f>
        <v>M3</v>
      </c>
      <c r="AB39" s="106" t="str">
        <f>IF(W39="","",IF(ISNUMBER(W39)=FALSE,"Não se aplica",IFERROR(VLOOKUP(W39,Produtos!$A$1:$C$2319,3,FALSE),"Não Cadastrado")))</f>
        <v>Não se aplica</v>
      </c>
      <c r="AC39" s="106"/>
      <c r="AD39" s="110" t="str">
        <f>IF(Tabela2[[#This Row],[Origem do acidente]] = "Plataforma", "PREENCHER","NA")</f>
        <v>NA</v>
      </c>
      <c r="AE39" s="109" t="str">
        <f>IF(AC39="","", IF(AC39="NC","", IF(AC39="NE","", IF(AC39="NA","",IFERROR(VLOOKUP(AC39,Produtos!$A$1:$C$2319,2,FALSE),"Não Cadastrado")))))</f>
        <v/>
      </c>
      <c r="AF39" s="106"/>
      <c r="AG39" s="106"/>
      <c r="AH39" s="106" t="str">
        <f>IF(AC39="","",IF(ISNUMBER(AC39)=FALSE,"Não se aplica",IFERROR(VLOOKUP(AC39,Produtos!$A$1:$C$2319,3,FALSE),"Não Cadastrado")))</f>
        <v/>
      </c>
      <c r="AI39" s="106"/>
      <c r="AJ39" s="106" t="str">
        <f>VLOOKUP(Tabela2[[#This Row],[SIEMA]],Siema2025,26,FALSE)</f>
        <v>Não Informado</v>
      </c>
      <c r="AK39" s="109"/>
      <c r="AL39" s="109"/>
      <c r="AM39" s="109"/>
      <c r="AN39" s="110" t="str">
        <f>VLOOKUP(Tabela2[[#This Row],[SIEMA]],Siema2025,51,FALSE)</f>
        <v/>
      </c>
      <c r="AO39" s="110" t="str">
        <f>VLOOKUP(Tabela2[[#This Row],[SIEMA]],Siema2025,53,FALSE)</f>
        <v/>
      </c>
      <c r="AP39" s="110" t="str">
        <f>VLOOKUP(Tabela2[[#This Row],[SIEMA]],Siema2025,55,FALSE)</f>
        <v/>
      </c>
      <c r="AQ39" s="110" t="str">
        <f>VLOOKUP(Tabela2[[#This Row],[SIEMA]],Siema2025,57,FALSE)</f>
        <v/>
      </c>
      <c r="AR39" s="110" t="str">
        <f>VLOOKUP(Tabela2[[#This Row],[SIEMA]],Siema2025,59,FALSE)</f>
        <v/>
      </c>
      <c r="AS39" s="110" t="str">
        <f>VLOOKUP(Tabela2[[#This Row],[SIEMA]],Siema2025,61,FALSE)</f>
        <v/>
      </c>
      <c r="AT39" s="110" t="str">
        <f>VLOOKUP(Tabela2[[#This Row],[SIEMA]],Siema2025,63,FALSE)</f>
        <v/>
      </c>
      <c r="AU39" s="110" t="str">
        <f>VLOOKUP(Tabela2[[#This Row],[SIEMA]],Siema2025,65,FALSE)</f>
        <v>X</v>
      </c>
      <c r="AV39" s="110" t="str">
        <f>VLOOKUP(Tabela2[[#This Row],[SIEMA]],Siema2025,67,FALSE)</f>
        <v/>
      </c>
      <c r="AW39" s="110" t="str">
        <f>VLOOKUP(Tabela2[[#This Row],[SIEMA]],Siema2025,69,FALSE)</f>
        <v/>
      </c>
      <c r="AX39" s="110" t="str">
        <f>VLOOKUP(Tabela2[[#This Row],[SIEMA]],Siema2025,71,FALSE)</f>
        <v/>
      </c>
      <c r="AY39" s="110" t="str">
        <f>VLOOKUP(Tabela2[[#This Row],[SIEMA]],Siema2025,73,FALSE)</f>
        <v/>
      </c>
      <c r="AZ39" s="110" t="str">
        <f>VLOOKUP(Tabela2[[#This Row],[SIEMA]],Siema2025,75,FALSE)</f>
        <v/>
      </c>
      <c r="BA39" s="110" t="str">
        <f>VLOOKUP(Tabela2[[#This Row],[SIEMA]],Siema2025,77,FALSE)</f>
        <v/>
      </c>
      <c r="BB39" s="110" t="str">
        <f>VLOOKUP(Tabela2[[#This Row],[SIEMA]],Siema2025,79,FALSE)</f>
        <v/>
      </c>
      <c r="BC39" s="110" t="str">
        <f>IF(Tabela2[[#This Row],[Outro(s) ]] = "X", "PREENCHER","NA")</f>
        <v>NA</v>
      </c>
      <c r="BD39" s="110" t="str">
        <f>VLOOKUP(Tabela2[[#This Row],[SIEMA]],Siema2025,82,FALSE)</f>
        <v/>
      </c>
      <c r="BE39" s="110" t="str">
        <f>VLOOKUP(Tabela2[[#This Row],[SIEMA]],Siema2025,81,FALSE)</f>
        <v/>
      </c>
      <c r="BF39" s="112" t="str">
        <f>VLOOKUP(Tabela2[[#This Row],[SIEMA]],Siema2025,28,FALSE)</f>
        <v>SPE MIRANGA S.A.</v>
      </c>
      <c r="BG39" s="112"/>
      <c r="BH39" s="113" t="str">
        <f>VLOOKUP(Tabela2[[#This Row],[SIEMA]],Siema2025,29,FALSE)</f>
        <v/>
      </c>
      <c r="BI39" s="114" t="str">
        <f>VLOOKUP(Tabela2[[#This Row],[SIEMA]],Siema2025,107,FALSE)</f>
        <v>Não</v>
      </c>
      <c r="BJ39" s="109" t="s">
        <v>7111</v>
      </c>
      <c r="BK39" s="106" t="s">
        <v>2696</v>
      </c>
      <c r="BL39" s="166">
        <v>45677</v>
      </c>
      <c r="BM39" s="110">
        <f ca="1">IF(Tabela2[[#This Row],[Data de atendimento do Ibama (considerar o primeiro documento/ação)]]="",_xlfn.DAYS(TODAY(),J39),_xlfn.DAYS(Tabela2[[#This Row],[Data de atendimento do Ibama (considerar o primeiro documento/ação)]],J39))</f>
        <v>6</v>
      </c>
      <c r="BN39" s="110" t="str">
        <f>IF(Tabela2[[#This Row],[Atendido pelo Ibama ("Não" ou "Sim")]]="Não","Preencher", IF(Tabela2[[#This Row],[Atendido pelo Ibama ("Não" ou "Sim")]]="Sim","NA",""))</f>
        <v>NA</v>
      </c>
      <c r="BO39" s="116" t="s">
        <v>7139</v>
      </c>
      <c r="BP39" s="110" t="str">
        <f>IF(Tabela2[[#This Row],[Forma de atendimento (primeiro documento/ação)]]= "Outros (especificar)", "PREENCHER","NA")</f>
        <v>NA</v>
      </c>
      <c r="BQ39" s="108"/>
      <c r="BR39" s="110" t="str">
        <f>IF(Tabela2[[#This Row],[Equipe do Ibama foi a campo? Houve sobrevoo do Poseidon?]] = "Sim", "PREENCHER","NA")</f>
        <v>NA</v>
      </c>
      <c r="BS39" s="110" t="str">
        <f>IF(Tabela2[[#This Row],[Se sim, foi emitida Ordem de Emergência? (informações vinculada à coluna CK)]] = "Sim", "PREENCHER","NA")</f>
        <v>NA</v>
      </c>
      <c r="BT39" s="110" t="str">
        <f>IF(Tabela2[[#This Row],[Foi elaborado Relatório de Vistoria pelo Ibama? (informações vinculada à coluna CK)]] = "Sim", "PREENCHER","NA")</f>
        <v>NA</v>
      </c>
      <c r="BU39" s="110" t="s">
        <v>123</v>
      </c>
      <c r="BV39" s="110" t="s">
        <v>123</v>
      </c>
      <c r="BW39" s="110" t="s">
        <v>123</v>
      </c>
      <c r="BX39" s="108"/>
      <c r="BY39" s="108"/>
      <c r="BZ39" s="106" t="str">
        <f>IF(Tabela2[[#This Row],[Data do documento de encerramento]]="NA","NA",IF(Tabela2[[#This Row],[Data do documento de encerramento]]="","Pendente de conclusão/ encerramento",_xlfn.DAYS(Tabela2[[#This Row],[Data do documento de encerramento]],J39)))</f>
        <v>Pendente de conclusão/ encerramento</v>
      </c>
      <c r="CA39" s="109"/>
      <c r="CB39" s="109"/>
      <c r="CC39" s="109"/>
      <c r="CD39" s="109"/>
      <c r="CE39" s="109"/>
      <c r="CF39" s="109"/>
    </row>
    <row r="40" spans="1:84" ht="30.75" hidden="1">
      <c r="A40" s="172">
        <v>202511736052</v>
      </c>
      <c r="B40" s="173" t="s">
        <v>7291</v>
      </c>
      <c r="C40" s="110" t="str">
        <f>VLOOKUP(Tabela2[[#This Row],[SIEMA]],Siema2025,4,FALSE)</f>
        <v xml:space="preserve"> SP</v>
      </c>
      <c r="D40" s="108" t="str">
        <f>VLOOKUP(Tabela2[[#This Row],[SIEMA]],Siema2025,3,FALSE)</f>
        <v xml:space="preserve">São Roque </v>
      </c>
      <c r="E40" s="108" t="str">
        <f>VLOOKUP(Tabela2[[#This Row],[SIEMA]],Siema2025,20,FALSE)</f>
        <v/>
      </c>
      <c r="F40" s="108"/>
      <c r="G40" s="108" t="s">
        <v>7292</v>
      </c>
      <c r="H40" s="108" t="s">
        <v>7293</v>
      </c>
      <c r="I40" s="106" t="s">
        <v>7118</v>
      </c>
      <c r="J40" s="107">
        <f>VLOOKUP(Tabela2[[#This Row],[SIEMA]],Siema2025,2,FALSE)</f>
        <v>45671</v>
      </c>
      <c r="K40" s="107" t="str">
        <f>VLOOKUP(Tabela2[[#This Row],[SIEMA]],Siema2025,16,FALSE)</f>
        <v>Terça</v>
      </c>
      <c r="L40" s="108" t="str">
        <f>IF(Tabela2[[#This Row],[Data]]="","Sem Informação",VLOOKUP(MONTH(Tabela2[[#This Row],[Data]]),'[1]Validação de dados'!$I$1:$J$13,2,0))</f>
        <v>Janeiro</v>
      </c>
      <c r="M40" s="106">
        <f>YEAR(Tabela2[[#This Row],[Data]])</f>
        <v>2025</v>
      </c>
      <c r="N40" s="107" t="str">
        <f>VLOOKUP(Tabela2[[#This Row],[SIEMA]],Siema2025,17,FALSE)</f>
        <v>Vespertino</v>
      </c>
      <c r="O40" s="107" t="str">
        <f>VLOOKUP(Tabela2[[#This Row],[SIEMA]],Siema2025,5,FALSE)</f>
        <v>Ferrovia</v>
      </c>
      <c r="P40" s="106" t="str">
        <f>VLOOKUP(Tabela2[[#This Row],[SIEMA]],Siema2025,21,FALSE)</f>
        <v>Vandalismo na ferrovia com abertura de bicas em vagão graneleiro carregado fertilizante granular</v>
      </c>
      <c r="Q40" s="106" t="s">
        <v>7119</v>
      </c>
      <c r="R40" s="106" t="str">
        <f>VLOOKUP(Tabela2[[#This Row],[SIEMA]],Siema2025,10,FALSE)</f>
        <v>Fertilizante</v>
      </c>
      <c r="S40" s="109" t="s">
        <v>164</v>
      </c>
      <c r="T40" s="106">
        <v>400</v>
      </c>
      <c r="U40" s="106" t="s">
        <v>7294</v>
      </c>
      <c r="V40" s="106" t="s">
        <v>7119</v>
      </c>
      <c r="W40" s="106"/>
      <c r="X40" s="115"/>
      <c r="Y40" s="111" t="str">
        <f>IF(W40="","", IF(W40="NC","", IF(W40="NE","", IF(W40="NA","",IFERROR(VLOOKUP(W40,Produtos!$A$1:$C$2319,2,FALSE),"Não Cadastrado")))))</f>
        <v/>
      </c>
      <c r="Z40" s="106" t="str">
        <f>VLOOKUP(Tabela2[[#This Row],[SIEMA]],Siema2025,11,FALSE)</f>
        <v/>
      </c>
      <c r="AA40" s="106" t="str">
        <f>VLOOKUP(Tabela2[[#This Row],[SIEMA]],Siema2025,12,FALSE)</f>
        <v/>
      </c>
      <c r="AB40" s="106" t="str">
        <f>IF(W40="","",IF(ISNUMBER(W40)=FALSE,"Não se aplica",IFERROR(VLOOKUP(W40,Produtos!$A$1:$C$2319,3,FALSE),"Não Cadastrado")))</f>
        <v/>
      </c>
      <c r="AC40" s="106"/>
      <c r="AD40" s="110"/>
      <c r="AE40" s="109" t="str">
        <f>IF(AC40="","", IF(AC40="NC","", IF(AC40="NE","", IF(AC40="NA","",IFERROR(VLOOKUP(AC40,Produtos!$A$1:$C$2319,2,FALSE),"Não Cadastrado")))))</f>
        <v/>
      </c>
      <c r="AF40" s="106"/>
      <c r="AG40" s="106"/>
      <c r="AH40" s="106" t="str">
        <f>IF(AC40="","",IF(ISNUMBER(AC40)=FALSE,"Não se aplica",IFERROR(VLOOKUP(AC40,Produtos!$A$1:$C$2319,3,FALSE),"Não Cadastrado")))</f>
        <v/>
      </c>
      <c r="AI40" s="106"/>
      <c r="AJ40" s="106" t="str">
        <f>VLOOKUP(Tabela2[[#This Row],[SIEMA]],Siema2025,26,FALSE)</f>
        <v>Ato criminoso caracterizado pela abertura de bicas em vagão graneleiro ferroviário carregado com fertilizante granular.</v>
      </c>
      <c r="AK40" s="109" t="s">
        <v>7121</v>
      </c>
      <c r="AL40" s="109"/>
      <c r="AM40" s="109"/>
      <c r="AN40" s="110" t="str">
        <f>VLOOKUP(Tabela2[[#This Row],[SIEMA]],Siema2025,51,FALSE)</f>
        <v/>
      </c>
      <c r="AO40" s="110" t="str">
        <f>VLOOKUP(Tabela2[[#This Row],[SIEMA]],Siema2025,53,FALSE)</f>
        <v/>
      </c>
      <c r="AP40" s="110" t="str">
        <f>VLOOKUP(Tabela2[[#This Row],[SIEMA]],Siema2025,55,FALSE)</f>
        <v/>
      </c>
      <c r="AQ40" s="110" t="str">
        <f>VLOOKUP(Tabela2[[#This Row],[SIEMA]],Siema2025,57,FALSE)</f>
        <v/>
      </c>
      <c r="AR40" s="110" t="str">
        <f>VLOOKUP(Tabela2[[#This Row],[SIEMA]],Siema2025,59,FALSE)</f>
        <v/>
      </c>
      <c r="AS40" s="110" t="str">
        <f>VLOOKUP(Tabela2[[#This Row],[SIEMA]],Siema2025,61,FALSE)</f>
        <v/>
      </c>
      <c r="AT40" s="110" t="str">
        <f>VLOOKUP(Tabela2[[#This Row],[SIEMA]],Siema2025,63,FALSE)</f>
        <v/>
      </c>
      <c r="AU40" s="110"/>
      <c r="AV40" s="110" t="str">
        <f>VLOOKUP(Tabela2[[#This Row],[SIEMA]],Siema2025,67,FALSE)</f>
        <v/>
      </c>
      <c r="AW40" s="110" t="str">
        <f>VLOOKUP(Tabela2[[#This Row],[SIEMA]],Siema2025,69,FALSE)</f>
        <v/>
      </c>
      <c r="AX40" s="110" t="str">
        <f>VLOOKUP(Tabela2[[#This Row],[SIEMA]],Siema2025,71,FALSE)</f>
        <v/>
      </c>
      <c r="AY40" s="110" t="str">
        <f>VLOOKUP(Tabela2[[#This Row],[SIEMA]],Siema2025,73,FALSE)</f>
        <v/>
      </c>
      <c r="AZ40" s="110" t="str">
        <f>VLOOKUP(Tabela2[[#This Row],[SIEMA]],Siema2025,75,FALSE)</f>
        <v/>
      </c>
      <c r="BA40" s="110" t="str">
        <f>VLOOKUP(Tabela2[[#This Row],[SIEMA]],Siema2025,77,FALSE)</f>
        <v/>
      </c>
      <c r="BB40" s="110" t="str">
        <f>VLOOKUP(Tabela2[[#This Row],[SIEMA]],Siema2025,79,FALSE)</f>
        <v/>
      </c>
      <c r="BC40" s="110" t="str">
        <f>IF(Tabela2[[#This Row],[Outro(s) ]] = "X", "PREENCHER","NA")</f>
        <v>NA</v>
      </c>
      <c r="BD40" s="110" t="str">
        <f>VLOOKUP(Tabela2[[#This Row],[SIEMA]],Siema2025,82,FALSE)</f>
        <v/>
      </c>
      <c r="BE40" s="110" t="str">
        <f>VLOOKUP(Tabela2[[#This Row],[SIEMA]],Siema2025,81,FALSE)</f>
        <v/>
      </c>
      <c r="BF40" s="112" t="s">
        <v>3066</v>
      </c>
      <c r="BG40" s="112" t="s">
        <v>7122</v>
      </c>
      <c r="BH40" s="113" t="str">
        <f>VLOOKUP(Tabela2[[#This Row],[SIEMA]],Siema2025,29,FALSE)</f>
        <v>02502844000166</v>
      </c>
      <c r="BI40" s="114" t="str">
        <f>VLOOKUP(Tabela2[[#This Row],[SIEMA]],Siema2025,107,FALSE)</f>
        <v>Não</v>
      </c>
      <c r="BJ40" s="109" t="s">
        <v>7097</v>
      </c>
      <c r="BK40" s="106" t="s">
        <v>2696</v>
      </c>
      <c r="BL40" s="143">
        <v>45677</v>
      </c>
      <c r="BM40" s="110">
        <f ca="1">IF(Tabela2[[#This Row],[Data de atendimento do Ibama (considerar o primeiro documento/ação)]]="",_xlfn.DAYS(TODAY(),J40),_xlfn.DAYS(Tabela2[[#This Row],[Data de atendimento do Ibama (considerar o primeiro documento/ação)]],J40))</f>
        <v>6</v>
      </c>
      <c r="BN40" s="110" t="str">
        <f>IF(Tabela2[[#This Row],[Atendido pelo Ibama ("Não" ou "Sim")]]="Não","Preencher", IF(Tabela2[[#This Row],[Atendido pelo Ibama ("Não" ou "Sim")]]="Sim","NA",""))</f>
        <v>NA</v>
      </c>
      <c r="BO40" s="116" t="s">
        <v>7098</v>
      </c>
      <c r="BP40" s="110" t="str">
        <f>IF(Tabela2[[#This Row],[Forma de atendimento (primeiro documento/ação)]]= "Outros (especificar)", "PREENCHER","NA")</f>
        <v>NA</v>
      </c>
      <c r="BQ40" s="108" t="s">
        <v>123</v>
      </c>
      <c r="BR40" s="110" t="str">
        <f>IF(Tabela2[[#This Row],[Equipe do Ibama foi a campo? Houve sobrevoo do Poseidon?]] = "Sim", "PREENCHER","NA")</f>
        <v>NA</v>
      </c>
      <c r="BS40" s="110" t="str">
        <f>IF(Tabela2[[#This Row],[Se sim, foi emitida Ordem de Emergência? (informações vinculada à coluna CK)]] = "Sim", "PREENCHER","NA")</f>
        <v>NA</v>
      </c>
      <c r="BT40" s="110" t="s">
        <v>7125</v>
      </c>
      <c r="BU40" s="110" t="s">
        <v>2696</v>
      </c>
      <c r="BV40" s="110" t="s">
        <v>123</v>
      </c>
      <c r="BW40" s="110" t="s">
        <v>2696</v>
      </c>
      <c r="BX40" s="108" t="s">
        <v>7113</v>
      </c>
      <c r="BY40" s="143">
        <v>46084</v>
      </c>
      <c r="BZ40" s="106">
        <f>IF(Tabela2[[#This Row],[Data do documento de encerramento]]="NA","NA",IF(Tabela2[[#This Row],[Data do documento de encerramento]]="","Pendente de conclusão/ encerramento",_xlfn.DAYS(Tabela2[[#This Row],[Data do documento de encerramento]],J40)))</f>
        <v>413</v>
      </c>
      <c r="CA40" s="109"/>
      <c r="CB40" s="109"/>
      <c r="CC40" s="117"/>
      <c r="CD40" s="109"/>
      <c r="CE40" s="109"/>
      <c r="CF40" s="109"/>
    </row>
    <row r="41" spans="1:84" hidden="1">
      <c r="A41" s="172">
        <v>20251163610</v>
      </c>
      <c r="B41" s="173" t="s">
        <v>7295</v>
      </c>
      <c r="C41" s="110" t="str">
        <f>VLOOKUP(Tabela2[[#This Row],[SIEMA]],Siema2025,4,FALSE)</f>
        <v xml:space="preserve"> null</v>
      </c>
      <c r="D41" s="108" t="str">
        <f>VLOOKUP(Tabela2[[#This Row],[SIEMA]],Siema2025,3,FALSE)</f>
        <v xml:space="preserve">null </v>
      </c>
      <c r="E41" s="108" t="str">
        <f>VLOOKUP(Tabela2[[#This Row],[SIEMA]],Siema2025,20,FALSE)</f>
        <v>Bacia de Campos</v>
      </c>
      <c r="F41" s="108"/>
      <c r="G41" s="108"/>
      <c r="H41" s="108"/>
      <c r="I41" s="106" t="str">
        <f>VLOOKUP(Tabela2[[#This Row],[SIEMA]],Siema2025,19,FALSE)</f>
        <v/>
      </c>
      <c r="J41" s="107">
        <f>VLOOKUP(Tabela2[[#This Row],[SIEMA]],Siema2025,2,FALSE)</f>
        <v>45672</v>
      </c>
      <c r="K41" s="107" t="str">
        <f>VLOOKUP(Tabela2[[#This Row],[SIEMA]],Siema2025,16,FALSE)</f>
        <v>Quarta</v>
      </c>
      <c r="L41" s="108" t="str">
        <f>IF(Tabela2[[#This Row],[Data]]="","Sem Informação",VLOOKUP(MONTH(Tabela2[[#This Row],[Data]]),'[1]Validação de dados'!$I$1:$J$13,2,0))</f>
        <v>Janeiro</v>
      </c>
      <c r="M41" s="106">
        <f>YEAR(Tabela2[[#This Row],[Data]])</f>
        <v>2025</v>
      </c>
      <c r="N41" s="107" t="str">
        <f>VLOOKUP(Tabela2[[#This Row],[SIEMA]],Siema2025,17,FALSE)</f>
        <v>Vespertino</v>
      </c>
      <c r="O41" s="107" t="str">
        <f>VLOOKUP(Tabela2[[#This Row],[SIEMA]],Siema2025,5,FALSE)</f>
        <v>Embarcação</v>
      </c>
      <c r="P41" s="106" t="str">
        <f>VLOOKUP(Tabela2[[#This Row],[SIEMA]],Siema2025,21,FALSE)</f>
        <v>Embarcação Parcel dos Meros, Campo de Marlim Sul, Bacia de Campos.</v>
      </c>
      <c r="Q41" s="106" t="str">
        <f>VLOOKUP(Tabela2[[#This Row],[SIEMA]],Siema2025,7,FALSE)</f>
        <v/>
      </c>
      <c r="R41" s="106" t="str">
        <f>VLOOKUP(Tabela2[[#This Row],[SIEMA]],Siema2025,10,FALSE)</f>
        <v>Óleo Lubrificante</v>
      </c>
      <c r="S41" s="109" t="str">
        <f>IF(Q41="","", IF(Q41="NC","", IF(Q41="NE","", IF(Q41="NA","",IFERROR(VLOOKUP(Q41,Produtos!$A$1:$C$2319,2,FALSE),"Não Cadastrado")))))</f>
        <v/>
      </c>
      <c r="T41" s="106" t="str">
        <f>VLOOKUP(Tabela2[[#This Row],[SIEMA]],Siema2025,11,FALSE)</f>
        <v>0.0039</v>
      </c>
      <c r="U41" s="106" t="str">
        <f>VLOOKUP(Tabela2[[#This Row],[SIEMA]],Siema2025,12,FALSE)</f>
        <v>M3</v>
      </c>
      <c r="V41" s="106" t="str">
        <f>IF(Q41="","",IF(ISNUMBER(Q41)=FALSE,"Não se aplica",IFERROR(VLOOKUP(Q41,Produtos!$A$1:$C$2319,3,FALSE),"Não Cadastrado")))</f>
        <v/>
      </c>
      <c r="W41" s="106" t="str">
        <f>VLOOKUP(Tabela2[[#This Row],[SIEMA]],Siema2025,10,FALSE)</f>
        <v>Óleo Lubrificante</v>
      </c>
      <c r="X41" s="115" t="str">
        <f>IF(Tabela2[[#This Row],[Origem do acidente]] = "Plataforma", "PREENCHER","NA")</f>
        <v>NA</v>
      </c>
      <c r="Y41" s="111" t="str">
        <f>IF(W41="","", IF(W41="NC","", IF(W41="NE","", IF(W41="NA","",IFERROR(VLOOKUP(W41,Produtos!$A$1:$C$2319,2,FALSE),"Não Cadastrado")))))</f>
        <v>Não Cadastrado</v>
      </c>
      <c r="Z41" s="106" t="str">
        <f>VLOOKUP(Tabela2[[#This Row],[SIEMA]],Siema2025,11,FALSE)</f>
        <v>0.0039</v>
      </c>
      <c r="AA41" s="106" t="str">
        <f>VLOOKUP(Tabela2[[#This Row],[SIEMA]],Siema2025,12,FALSE)</f>
        <v>M3</v>
      </c>
      <c r="AB41" s="106" t="str">
        <f>IF(W41="","",IF(ISNUMBER(W41)=FALSE,"Não se aplica",IFERROR(VLOOKUP(W41,Produtos!$A$1:$C$2319,3,FALSE),"Não Cadastrado")))</f>
        <v>Não se aplica</v>
      </c>
      <c r="AC41" s="106"/>
      <c r="AD41" s="110" t="str">
        <f>IF(Tabela2[[#This Row],[Origem do acidente]] = "Plataforma", "PREENCHER","NA")</f>
        <v>NA</v>
      </c>
      <c r="AE41" s="109" t="str">
        <f>IF(AC41="","", IF(AC41="NC","", IF(AC41="NE","", IF(AC41="NA","",IFERROR(VLOOKUP(AC41,Produtos!$A$1:$C$2319,2,FALSE),"Não Cadastrado")))))</f>
        <v/>
      </c>
      <c r="AF41" s="106"/>
      <c r="AG41" s="106"/>
      <c r="AH41" s="106" t="str">
        <f>IF(AC41="","",IF(ISNUMBER(AC41)=FALSE,"Não se aplica",IFERROR(VLOOKUP(AC41,Produtos!$A$1:$C$2319,3,FALSE),"Não Cadastrado")))</f>
        <v/>
      </c>
      <c r="AI41" s="106"/>
      <c r="AJ41" s="106" t="str">
        <f>VLOOKUP(Tabela2[[#This Row],[SIEMA]],Siema2025,26,FALSE)</f>
        <v>Em investigação.</v>
      </c>
      <c r="AK41" s="109"/>
      <c r="AL41" s="109"/>
      <c r="AM41" s="109"/>
      <c r="AN41" s="110" t="str">
        <f>VLOOKUP(Tabela2[[#This Row],[SIEMA]],Siema2025,51,FALSE)</f>
        <v/>
      </c>
      <c r="AO41" s="110" t="str">
        <f>VLOOKUP(Tabela2[[#This Row],[SIEMA]],Siema2025,53,FALSE)</f>
        <v/>
      </c>
      <c r="AP41" s="110" t="str">
        <f>VLOOKUP(Tabela2[[#This Row],[SIEMA]],Siema2025,55,FALSE)</f>
        <v/>
      </c>
      <c r="AQ41" s="110" t="str">
        <f>VLOOKUP(Tabela2[[#This Row],[SIEMA]],Siema2025,57,FALSE)</f>
        <v/>
      </c>
      <c r="AR41" s="110" t="str">
        <f>VLOOKUP(Tabela2[[#This Row],[SIEMA]],Siema2025,59,FALSE)</f>
        <v/>
      </c>
      <c r="AS41" s="110" t="str">
        <f>VLOOKUP(Tabela2[[#This Row],[SIEMA]],Siema2025,61,FALSE)</f>
        <v>X</v>
      </c>
      <c r="AT41" s="110" t="str">
        <f>VLOOKUP(Tabela2[[#This Row],[SIEMA]],Siema2025,63,FALSE)</f>
        <v/>
      </c>
      <c r="AU41" s="110" t="str">
        <f>VLOOKUP(Tabela2[[#This Row],[SIEMA]],Siema2025,65,FALSE)</f>
        <v/>
      </c>
      <c r="AV41" s="110" t="str">
        <f>VLOOKUP(Tabela2[[#This Row],[SIEMA]],Siema2025,67,FALSE)</f>
        <v/>
      </c>
      <c r="AW41" s="110" t="str">
        <f>VLOOKUP(Tabela2[[#This Row],[SIEMA]],Siema2025,69,FALSE)</f>
        <v/>
      </c>
      <c r="AX41" s="110" t="str">
        <f>VLOOKUP(Tabela2[[#This Row],[SIEMA]],Siema2025,71,FALSE)</f>
        <v/>
      </c>
      <c r="AY41" s="110" t="str">
        <f>VLOOKUP(Tabela2[[#This Row],[SIEMA]],Siema2025,73,FALSE)</f>
        <v/>
      </c>
      <c r="AZ41" s="110" t="str">
        <f>VLOOKUP(Tabela2[[#This Row],[SIEMA]],Siema2025,75,FALSE)</f>
        <v/>
      </c>
      <c r="BA41" s="110" t="str">
        <f>VLOOKUP(Tabela2[[#This Row],[SIEMA]],Siema2025,77,FALSE)</f>
        <v/>
      </c>
      <c r="BB41" s="110" t="str">
        <f>VLOOKUP(Tabela2[[#This Row],[SIEMA]],Siema2025,79,FALSE)</f>
        <v/>
      </c>
      <c r="BC41" s="110" t="str">
        <f>IF(Tabela2[[#This Row],[Outro(s) ]] = "X", "PREENCHER","NA")</f>
        <v>NA</v>
      </c>
      <c r="BD41" s="110" t="str">
        <f>VLOOKUP(Tabela2[[#This Row],[SIEMA]],Siema2025,82,FALSE)</f>
        <v/>
      </c>
      <c r="BE41" s="110" t="str">
        <f>VLOOKUP(Tabela2[[#This Row],[SIEMA]],Siema2025,81,FALSE)</f>
        <v/>
      </c>
      <c r="BF41" s="112" t="str">
        <f>VLOOKUP(Tabela2[[#This Row],[SIEMA]],Siema2025,28,FALSE)</f>
        <v>Petrobras.</v>
      </c>
      <c r="BG41" s="112"/>
      <c r="BH41" s="113" t="str">
        <f>VLOOKUP(Tabela2[[#This Row],[SIEMA]],Siema2025,29,FALSE)</f>
        <v>33000167100750</v>
      </c>
      <c r="BI41" s="114" t="str">
        <f>VLOOKUP(Tabela2[[#This Row],[SIEMA]],Siema2025,107,FALSE)</f>
        <v>Não</v>
      </c>
      <c r="BJ41" s="109"/>
      <c r="BK41" s="106"/>
      <c r="BL41" s="108"/>
      <c r="BM41" s="110">
        <f ca="1">IF(Tabela2[[#This Row],[Data de atendimento do Ibama (considerar o primeiro documento/ação)]]="",_xlfn.DAYS(TODAY(),J41),_xlfn.DAYS(Tabela2[[#This Row],[Data de atendimento do Ibama (considerar o primeiro documento/ação)]],J41))</f>
        <v>548</v>
      </c>
      <c r="BN41" s="110" t="str">
        <f>IF(Tabela2[[#This Row],[Atendido pelo Ibama ("Não" ou "Sim")]]="Não","Preencher", IF(Tabela2[[#This Row],[Atendido pelo Ibama ("Não" ou "Sim")]]="Sim","NA",""))</f>
        <v/>
      </c>
      <c r="BO41" s="116"/>
      <c r="BP41" s="110" t="str">
        <f>IF(Tabela2[[#This Row],[Forma de atendimento (primeiro documento/ação)]]= "Outros (especificar)", "PREENCHER","NA")</f>
        <v>NA</v>
      </c>
      <c r="BQ41" s="108"/>
      <c r="BR41" s="110" t="str">
        <f>IF(Tabela2[[#This Row],[Equipe do Ibama foi a campo? Houve sobrevoo do Poseidon?]] = "Sim", "PREENCHER","NA")</f>
        <v>NA</v>
      </c>
      <c r="BS41" s="110" t="str">
        <f>IF(Tabela2[[#This Row],[Se sim, foi emitida Ordem de Emergência? (informações vinculada à coluna CK)]] = "Sim", "PREENCHER","NA")</f>
        <v>NA</v>
      </c>
      <c r="BT41" s="110" t="str">
        <f>IF(Tabela2[[#This Row],[Foi elaborado Relatório de Vistoria pelo Ibama? (informações vinculada à coluna CK)]] = "Sim", "PREENCHER","NA")</f>
        <v>NA</v>
      </c>
      <c r="BU41" s="110" t="str">
        <f>IF(Tabela2[[#This Row],[Houve envio de Informações Pós-acidente (preencher "não se aplica" quando de competência estadual/municipal)]] = "Sim", "PREENCHER","NA")</f>
        <v>NA</v>
      </c>
      <c r="BV41" s="110" t="str">
        <f>IF(Tabela2[[#This Row],[Houve avaliação das informações pós-acidente solicitadas/enviadas?]] = "Sim", "PREENCHER","NA")</f>
        <v>NA</v>
      </c>
      <c r="BW41" s="110" t="str">
        <f>IF(Tabela2[[#This Row],[O Ibama aguarda resposta da empresa/OEMA, etc?]] = "Sim", "PREENCHER","NA")</f>
        <v>NA</v>
      </c>
      <c r="BX41" s="108"/>
      <c r="BY41" s="143"/>
      <c r="BZ41" s="106" t="str">
        <f>IF(Tabela2[[#This Row],[Data do documento de encerramento]]="NA","NA",IF(Tabela2[[#This Row],[Data do documento de encerramento]]="","Pendente de conclusão/ encerramento",_xlfn.DAYS(Tabela2[[#This Row],[Data do documento de encerramento]],J41)))</f>
        <v>Pendente de conclusão/ encerramento</v>
      </c>
      <c r="CA41" s="109"/>
      <c r="CB41" s="109"/>
      <c r="CC41" s="109"/>
      <c r="CD41" s="109"/>
      <c r="CE41" s="109"/>
      <c r="CF41" s="109"/>
    </row>
    <row r="42" spans="1:84" ht="30.75" hidden="1">
      <c r="A42" s="231">
        <v>202511564851</v>
      </c>
      <c r="B42" s="173" t="s">
        <v>7296</v>
      </c>
      <c r="C42" s="110" t="str">
        <f>VLOOKUP(Tabela2[[#This Row],[SIEMA]],Siema2025,4,FALSE)</f>
        <v xml:space="preserve"> SP</v>
      </c>
      <c r="D42" s="108" t="str">
        <f>VLOOKUP(Tabela2[[#This Row],[SIEMA]],Siema2025,3,FALSE)</f>
        <v xml:space="preserve">Cubatão </v>
      </c>
      <c r="E42" s="108" t="s">
        <v>7297</v>
      </c>
      <c r="F42" s="108"/>
      <c r="G42" s="175" t="s">
        <v>7298</v>
      </c>
      <c r="H42" s="175" t="s">
        <v>7299</v>
      </c>
      <c r="I42" s="106" t="s">
        <v>7118</v>
      </c>
      <c r="J42" s="107">
        <f>VLOOKUP(Tabela2[[#This Row],[SIEMA]],Siema2025,2,FALSE)</f>
        <v>45672</v>
      </c>
      <c r="K42" s="107" t="str">
        <f>VLOOKUP(Tabela2[[#This Row],[SIEMA]],Siema2025,16,FALSE)</f>
        <v>Quarta</v>
      </c>
      <c r="L42" s="108" t="str">
        <f>IF(Tabela2[[#This Row],[Data]]="","Sem Informação",VLOOKUP(MONTH(Tabela2[[#This Row],[Data]]),'[1]Validação de dados'!$I$1:$J$13,2,0))</f>
        <v>Janeiro</v>
      </c>
      <c r="M42" s="106">
        <f>YEAR(Tabela2[[#This Row],[Data]])</f>
        <v>2025</v>
      </c>
      <c r="N42" s="107" t="str">
        <f>VLOOKUP(Tabela2[[#This Row],[SIEMA]],Siema2025,17,FALSE)</f>
        <v>Vespertino</v>
      </c>
      <c r="O42" s="107" t="str">
        <f>VLOOKUP(Tabela2[[#This Row],[SIEMA]],Siema2025,5,FALSE)</f>
        <v>Ferrovia</v>
      </c>
      <c r="P42" s="106" t="str">
        <f>VLOOKUP(Tabela2[[#This Row],[SIEMA]],Siema2025,21,FALSE)</f>
        <v>Vandalismo na ferrovia com abertura de bicas em vagão graneleiro carregado fertilizante granular.</v>
      </c>
      <c r="Q42" s="106" t="s">
        <v>7119</v>
      </c>
      <c r="R42" s="106" t="str">
        <f>VLOOKUP(Tabela2[[#This Row],[SIEMA]],Siema2025,10,FALSE)</f>
        <v>Fertilizante</v>
      </c>
      <c r="S42" s="109" t="s">
        <v>164</v>
      </c>
      <c r="T42" s="106" t="str">
        <f>VLOOKUP(Tabela2[[#This Row],[SIEMA]],Siema2025,11,FALSE)</f>
        <v>4</v>
      </c>
      <c r="U42" s="106" t="s">
        <v>7120</v>
      </c>
      <c r="V42" s="106" t="s">
        <v>7119</v>
      </c>
      <c r="W42" s="106"/>
      <c r="X42" s="115"/>
      <c r="Y42" s="111" t="str">
        <f>IF(W42="","", IF(W42="NC","", IF(W42="NE","", IF(W42="NA","",IFERROR(VLOOKUP(W42,Produtos!$A$1:$C$2319,2,FALSE),"Não Cadastrado")))))</f>
        <v/>
      </c>
      <c r="Z42" s="106"/>
      <c r="AA42" s="106"/>
      <c r="AB42" s="106" t="str">
        <f>IF(W42="","",IF(ISNUMBER(W42)=FALSE,"Não se aplica",IFERROR(VLOOKUP(W42,Produtos!$A$1:$C$2319,3,FALSE),"Não Cadastrado")))</f>
        <v/>
      </c>
      <c r="AC42" s="106"/>
      <c r="AD42" s="110"/>
      <c r="AE42" s="109" t="str">
        <f>IF(AC42="","", IF(AC42="NC","", IF(AC42="NE","", IF(AC42="NA","",IFERROR(VLOOKUP(AC42,Produtos!$A$1:$C$2319,2,FALSE),"Não Cadastrado")))))</f>
        <v/>
      </c>
      <c r="AF42" s="106"/>
      <c r="AG42" s="106"/>
      <c r="AH42" s="106" t="str">
        <f>IF(AC42="","",IF(ISNUMBER(AC42)=FALSE,"Não se aplica",IFERROR(VLOOKUP(AC42,Produtos!$A$1:$C$2319,3,FALSE),"Não Cadastrado")))</f>
        <v/>
      </c>
      <c r="AI42" s="106"/>
      <c r="AJ42" s="106" t="str">
        <f>VLOOKUP(Tabela2[[#This Row],[SIEMA]],Siema2025,26,FALSE)</f>
        <v>Ato criminoso caracterizado pela abertura de bicas em vagão graneleiro ferroviário carregado com fertilizante granular.</v>
      </c>
      <c r="AK42" s="109" t="s">
        <v>7121</v>
      </c>
      <c r="AL42" s="109"/>
      <c r="AM42" s="109"/>
      <c r="AN42" s="110" t="str">
        <f>VLOOKUP(Tabela2[[#This Row],[SIEMA]],Siema2025,51,FALSE)</f>
        <v/>
      </c>
      <c r="AO42" s="110" t="str">
        <f>VLOOKUP(Tabela2[[#This Row],[SIEMA]],Siema2025,53,FALSE)</f>
        <v/>
      </c>
      <c r="AP42" s="110" t="str">
        <f>VLOOKUP(Tabela2[[#This Row],[SIEMA]],Siema2025,55,FALSE)</f>
        <v/>
      </c>
      <c r="AQ42" s="110" t="str">
        <f>VLOOKUP(Tabela2[[#This Row],[SIEMA]],Siema2025,57,FALSE)</f>
        <v/>
      </c>
      <c r="AR42" s="110" t="str">
        <f>VLOOKUP(Tabela2[[#This Row],[SIEMA]],Siema2025,59,FALSE)</f>
        <v/>
      </c>
      <c r="AS42" s="110" t="str">
        <f>VLOOKUP(Tabela2[[#This Row],[SIEMA]],Siema2025,61,FALSE)</f>
        <v/>
      </c>
      <c r="AT42" s="110" t="str">
        <f>VLOOKUP(Tabela2[[#This Row],[SIEMA]],Siema2025,63,FALSE)</f>
        <v/>
      </c>
      <c r="AU42" s="110" t="str">
        <f>VLOOKUP(Tabela2[[#This Row],[SIEMA]],Siema2025,65,FALSE)</f>
        <v>X</v>
      </c>
      <c r="AV42" s="110" t="str">
        <f>VLOOKUP(Tabela2[[#This Row],[SIEMA]],Siema2025,67,FALSE)</f>
        <v/>
      </c>
      <c r="AW42" s="110" t="str">
        <f>VLOOKUP(Tabela2[[#This Row],[SIEMA]],Siema2025,69,FALSE)</f>
        <v/>
      </c>
      <c r="AX42" s="110" t="str">
        <f>VLOOKUP(Tabela2[[#This Row],[SIEMA]],Siema2025,71,FALSE)</f>
        <v/>
      </c>
      <c r="AY42" s="110" t="str">
        <f>VLOOKUP(Tabela2[[#This Row],[SIEMA]],Siema2025,73,FALSE)</f>
        <v/>
      </c>
      <c r="AZ42" s="110" t="str">
        <f>VLOOKUP(Tabela2[[#This Row],[SIEMA]],Siema2025,75,FALSE)</f>
        <v/>
      </c>
      <c r="BA42" s="110" t="str">
        <f>VLOOKUP(Tabela2[[#This Row],[SIEMA]],Siema2025,77,FALSE)</f>
        <v/>
      </c>
      <c r="BB42" s="110" t="str">
        <f>VLOOKUP(Tabela2[[#This Row],[SIEMA]],Siema2025,79,FALSE)</f>
        <v/>
      </c>
      <c r="BC42" s="110" t="str">
        <f>IF(Tabela2[[#This Row],[Outro(s) ]] = "X", "PREENCHER","NA")</f>
        <v>NA</v>
      </c>
      <c r="BD42" s="110" t="str">
        <f>VLOOKUP(Tabela2[[#This Row],[SIEMA]],Siema2025,82,FALSE)</f>
        <v/>
      </c>
      <c r="BE42" s="110" t="str">
        <f>VLOOKUP(Tabela2[[#This Row],[SIEMA]],Siema2025,81,FALSE)</f>
        <v/>
      </c>
      <c r="BF42" s="112" t="s">
        <v>3066</v>
      </c>
      <c r="BG42" s="112" t="s">
        <v>7122</v>
      </c>
      <c r="BH42" s="113" t="str">
        <f>VLOOKUP(Tabela2[[#This Row],[SIEMA]],Siema2025,29,FALSE)</f>
        <v>02502844000166</v>
      </c>
      <c r="BI42" s="114" t="str">
        <f>VLOOKUP(Tabela2[[#This Row],[SIEMA]],Siema2025,107,FALSE)</f>
        <v>Não</v>
      </c>
      <c r="BJ42" s="109" t="s">
        <v>7097</v>
      </c>
      <c r="BK42" s="106" t="s">
        <v>2696</v>
      </c>
      <c r="BL42" s="143">
        <v>45673</v>
      </c>
      <c r="BM42" s="110">
        <f ca="1">IF(Tabela2[[#This Row],[Data de atendimento do Ibama (considerar o primeiro documento/ação)]]="",_xlfn.DAYS(TODAY(),J42),_xlfn.DAYS(Tabela2[[#This Row],[Data de atendimento do Ibama (considerar o primeiro documento/ação)]],J42))</f>
        <v>1</v>
      </c>
      <c r="BN42" s="110" t="str">
        <f>IF(Tabela2[[#This Row],[Atendido pelo Ibama ("Não" ou "Sim")]]="Não","Preencher", IF(Tabela2[[#This Row],[Atendido pelo Ibama ("Não" ou "Sim")]]="Sim","NA",""))</f>
        <v>NA</v>
      </c>
      <c r="BO42" s="116" t="s">
        <v>7098</v>
      </c>
      <c r="BP42" s="110" t="str">
        <f>IF(Tabela2[[#This Row],[Forma de atendimento (primeiro documento/ação)]]= "Outros (especificar)", "PREENCHER","NA")</f>
        <v>NA</v>
      </c>
      <c r="BQ42" s="108" t="s">
        <v>123</v>
      </c>
      <c r="BR42" s="110" t="str">
        <f>IF(Tabela2[[#This Row],[Equipe do Ibama foi a campo? Houve sobrevoo do Poseidon?]] = "Sim", "PREENCHER","NA")</f>
        <v>NA</v>
      </c>
      <c r="BS42" s="110" t="str">
        <f>IF(Tabela2[[#This Row],[Se sim, foi emitida Ordem de Emergência? (informações vinculada à coluna CK)]] = "Sim", "PREENCHER","NA")</f>
        <v>NA</v>
      </c>
      <c r="BT42" s="110" t="s">
        <v>7125</v>
      </c>
      <c r="BU42" s="110" t="s">
        <v>2696</v>
      </c>
      <c r="BV42" s="110" t="s">
        <v>123</v>
      </c>
      <c r="BW42" s="110" t="s">
        <v>123</v>
      </c>
      <c r="BX42" s="108" t="s">
        <v>7119</v>
      </c>
      <c r="BY42" s="108"/>
      <c r="BZ42" s="106" t="str">
        <f>IF(Tabela2[[#This Row],[Data do documento de encerramento]]="NA","NA",IF(Tabela2[[#This Row],[Data do documento de encerramento]]="","Pendente de conclusão/ encerramento",_xlfn.DAYS(Tabela2[[#This Row],[Data do documento de encerramento]],J42)))</f>
        <v>Pendente de conclusão/ encerramento</v>
      </c>
      <c r="CA42" s="109" t="s">
        <v>7126</v>
      </c>
      <c r="CB42" s="109"/>
      <c r="CC42" s="109"/>
      <c r="CD42" s="109"/>
      <c r="CE42" s="109"/>
      <c r="CF42" s="109"/>
    </row>
    <row r="43" spans="1:84" ht="30.75" hidden="1">
      <c r="A43" s="172">
        <v>202511672018</v>
      </c>
      <c r="B43" s="173" t="s">
        <v>7300</v>
      </c>
      <c r="C43" s="110" t="str">
        <f>VLOOKUP(Tabela2[[#This Row],[SIEMA]],Siema2025,4,FALSE)</f>
        <v xml:space="preserve"> SE</v>
      </c>
      <c r="D43" s="108" t="str">
        <f>VLOOKUP(Tabela2[[#This Row],[SIEMA]],Siema2025,3,FALSE)</f>
        <v xml:space="preserve">Carmópolis </v>
      </c>
      <c r="E43" s="108" t="str">
        <f>VLOOKUP(Tabela2[[#This Row],[SIEMA]],Siema2025,20,FALSE)</f>
        <v>Linha de produção em fibra do 9-CP-1012-SE, Carmópolis-SE.</v>
      </c>
      <c r="F43" s="108"/>
      <c r="G43" s="108" t="s">
        <v>7301</v>
      </c>
      <c r="H43" s="108" t="s">
        <v>7302</v>
      </c>
      <c r="I43" s="106" t="str">
        <f>VLOOKUP(Tabela2[[#This Row],[SIEMA]],Siema2025,19,FALSE)</f>
        <v/>
      </c>
      <c r="J43" s="107">
        <f>VLOOKUP(Tabela2[[#This Row],[SIEMA]],Siema2025,2,FALSE)</f>
        <v>45672</v>
      </c>
      <c r="K43" s="107" t="str">
        <f>VLOOKUP(Tabela2[[#This Row],[SIEMA]],Siema2025,16,FALSE)</f>
        <v>Quarta</v>
      </c>
      <c r="L43" s="108" t="str">
        <f>IF(Tabela2[[#This Row],[Data]]="","Sem Informação",VLOOKUP(MONTH(Tabela2[[#This Row],[Data]]),'[1]Validação de dados'!$I$1:$J$13,2,0))</f>
        <v>Janeiro</v>
      </c>
      <c r="M43" s="106">
        <f>YEAR(Tabela2[[#This Row],[Data]])</f>
        <v>2025</v>
      </c>
      <c r="N43" s="107" t="str">
        <f>VLOOKUP(Tabela2[[#This Row],[SIEMA]],Siema2025,17,FALSE)</f>
        <v>Matutino</v>
      </c>
      <c r="O43" s="107" t="str">
        <f>VLOOKUP(Tabela2[[#This Row],[SIEMA]],Siema2025,5,FALSE)</f>
        <v>Outro(s)</v>
      </c>
      <c r="P43" s="106" t="str">
        <f>VLOOKUP(Tabela2[[#This Row],[SIEMA]],Siema2025,21,FALSE)</f>
        <v>Poço terrestre</v>
      </c>
      <c r="Q43" s="154">
        <v>1267</v>
      </c>
      <c r="R43" s="106" t="s">
        <v>592</v>
      </c>
      <c r="S43" s="106" t="s">
        <v>7290</v>
      </c>
      <c r="T43" s="106" t="s">
        <v>7303</v>
      </c>
      <c r="U43" s="106" t="str">
        <f>VLOOKUP(Tabela2[[#This Row],[SIEMA]],Siema2025,12,FALSE)</f>
        <v>M3</v>
      </c>
      <c r="V43" s="106">
        <f>IF(Q43="","",IF(ISNUMBER(Q43)=FALSE,"Não se aplica",IFERROR(VLOOKUP(Q43,Produtos!$A$1:$C$2319,3,FALSE),"Não Cadastrado")))</f>
        <v>3</v>
      </c>
      <c r="W43" s="106" t="str">
        <f>VLOOKUP(Tabela2[[#This Row],[SIEMA]],Siema2025,10,FALSE)</f>
        <v>Água Produzida fora de especificação</v>
      </c>
      <c r="X43" s="115" t="str">
        <f>IF(Tabela2[[#This Row],[Origem do acidente]] = "Plataforma", "PREENCHER","NA")</f>
        <v>NA</v>
      </c>
      <c r="Y43" s="111" t="str">
        <f>IF(W43="","", IF(W43="NC","", IF(W43="NE","", IF(W43="NA","",IFERROR(VLOOKUP(W43,Produtos!$A$1:$C$2319,2,FALSE),"Não Cadastrado")))))</f>
        <v>Não Cadastrado</v>
      </c>
      <c r="Z43" s="106" t="str">
        <f>VLOOKUP(Tabela2[[#This Row],[SIEMA]],Siema2025,11,FALSE)</f>
        <v>0.35</v>
      </c>
      <c r="AA43" s="106" t="str">
        <f>VLOOKUP(Tabela2[[#This Row],[SIEMA]],Siema2025,12,FALSE)</f>
        <v>M3</v>
      </c>
      <c r="AB43" s="106" t="str">
        <f>IF(W43="","",IF(ISNUMBER(W43)=FALSE,"Não se aplica",IFERROR(VLOOKUP(W43,Produtos!$A$1:$C$2319,3,FALSE),"Não Cadastrado")))</f>
        <v>Não se aplica</v>
      </c>
      <c r="AC43" s="106"/>
      <c r="AD43" s="110" t="str">
        <f>IF(Tabela2[[#This Row],[Origem do acidente]] = "Plataforma", "PREENCHER","NA")</f>
        <v>NA</v>
      </c>
      <c r="AE43" s="109" t="str">
        <f>IF(AC43="","", IF(AC43="NC","", IF(AC43="NE","", IF(AC43="NA","",IFERROR(VLOOKUP(AC43,Produtos!$A$1:$C$2319,2,FALSE),"Não Cadastrado")))))</f>
        <v/>
      </c>
      <c r="AF43" s="106"/>
      <c r="AG43" s="106"/>
      <c r="AH43" s="106" t="str">
        <f>IF(AC43="","",IF(ISNUMBER(AC43)=FALSE,"Não se aplica",IFERROR(VLOOKUP(AC43,Produtos!$A$1:$C$2319,3,FALSE),"Não Cadastrado")))</f>
        <v/>
      </c>
      <c r="AI43" s="106"/>
      <c r="AJ43" s="106" t="str">
        <f>VLOOKUP(Tabela2[[#This Row],[SIEMA]],Siema2025,26,FALSE)</f>
        <v>Em investigação.</v>
      </c>
      <c r="AK43" s="109"/>
      <c r="AL43" s="109"/>
      <c r="AM43" s="109"/>
      <c r="AN43" s="110" t="str">
        <f>VLOOKUP(Tabela2[[#This Row],[SIEMA]],Siema2025,51,FALSE)</f>
        <v/>
      </c>
      <c r="AO43" s="110" t="str">
        <f>VLOOKUP(Tabela2[[#This Row],[SIEMA]],Siema2025,53,FALSE)</f>
        <v/>
      </c>
      <c r="AP43" s="110" t="str">
        <f>VLOOKUP(Tabela2[[#This Row],[SIEMA]],Siema2025,55,FALSE)</f>
        <v/>
      </c>
      <c r="AQ43" s="110" t="str">
        <f>VLOOKUP(Tabela2[[#This Row],[SIEMA]],Siema2025,57,FALSE)</f>
        <v/>
      </c>
      <c r="AR43" s="110" t="str">
        <f>VLOOKUP(Tabela2[[#This Row],[SIEMA]],Siema2025,59,FALSE)</f>
        <v/>
      </c>
      <c r="AS43" s="110" t="str">
        <f>VLOOKUP(Tabela2[[#This Row],[SIEMA]],Siema2025,61,FALSE)</f>
        <v/>
      </c>
      <c r="AT43" s="110" t="str">
        <f>VLOOKUP(Tabela2[[#This Row],[SIEMA]],Siema2025,63,FALSE)</f>
        <v/>
      </c>
      <c r="AU43" s="110" t="str">
        <f>VLOOKUP(Tabela2[[#This Row],[SIEMA]],Siema2025,65,FALSE)</f>
        <v>X</v>
      </c>
      <c r="AV43" s="110" t="str">
        <f>VLOOKUP(Tabela2[[#This Row],[SIEMA]],Siema2025,67,FALSE)</f>
        <v/>
      </c>
      <c r="AW43" s="110" t="str">
        <f>VLOOKUP(Tabela2[[#This Row],[SIEMA]],Siema2025,69,FALSE)</f>
        <v/>
      </c>
      <c r="AX43" s="110" t="str">
        <f>VLOOKUP(Tabela2[[#This Row],[SIEMA]],Siema2025,71,FALSE)</f>
        <v/>
      </c>
      <c r="AY43" s="110" t="str">
        <f>VLOOKUP(Tabela2[[#This Row],[SIEMA]],Siema2025,73,FALSE)</f>
        <v/>
      </c>
      <c r="AZ43" s="110" t="str">
        <f>VLOOKUP(Tabela2[[#This Row],[SIEMA]],Siema2025,75,FALSE)</f>
        <v/>
      </c>
      <c r="BA43" s="110" t="str">
        <f>VLOOKUP(Tabela2[[#This Row],[SIEMA]],Siema2025,77,FALSE)</f>
        <v/>
      </c>
      <c r="BB43" s="110" t="str">
        <f>VLOOKUP(Tabela2[[#This Row],[SIEMA]],Siema2025,79,FALSE)</f>
        <v/>
      </c>
      <c r="BC43" s="110" t="str">
        <f>IF(Tabela2[[#This Row],[Outro(s) ]] = "X", "PREENCHER","NA")</f>
        <v>NA</v>
      </c>
      <c r="BD43" s="110" t="str">
        <f>VLOOKUP(Tabela2[[#This Row],[SIEMA]],Siema2025,82,FALSE)</f>
        <v/>
      </c>
      <c r="BE43" s="110" t="str">
        <f>VLOOKUP(Tabela2[[#This Row],[SIEMA]],Siema2025,81,FALSE)</f>
        <v/>
      </c>
      <c r="BF43" s="112" t="str">
        <f>VLOOKUP(Tabela2[[#This Row],[SIEMA]],Siema2025,28,FALSE)</f>
        <v>Carmo Energy S.A</v>
      </c>
      <c r="BG43" s="112"/>
      <c r="BH43" s="113">
        <v>41955491000101</v>
      </c>
      <c r="BI43" s="114" t="str">
        <f>VLOOKUP(Tabela2[[#This Row],[SIEMA]],Siema2025,107,FALSE)</f>
        <v>Não</v>
      </c>
      <c r="BJ43" s="109" t="s">
        <v>7111</v>
      </c>
      <c r="BK43" s="106" t="s">
        <v>2696</v>
      </c>
      <c r="BL43" s="166">
        <v>45694</v>
      </c>
      <c r="BM43" s="110">
        <f ca="1">IF(Tabela2[[#This Row],[Data de atendimento do Ibama (considerar o primeiro documento/ação)]]="",_xlfn.DAYS(TODAY(),J43),_xlfn.DAYS(Tabela2[[#This Row],[Data de atendimento do Ibama (considerar o primeiro documento/ação)]],J43))</f>
        <v>22</v>
      </c>
      <c r="BN43" s="110" t="str">
        <f>IF(Tabela2[[#This Row],[Atendido pelo Ibama ("Não" ou "Sim")]]="Não","Preencher", IF(Tabela2[[#This Row],[Atendido pelo Ibama ("Não" ou "Sim")]]="Sim","NA",""))</f>
        <v>NA</v>
      </c>
      <c r="BO43" s="116" t="s">
        <v>7139</v>
      </c>
      <c r="BP43" s="110" t="str">
        <f>IF(Tabela2[[#This Row],[Forma de atendimento (primeiro documento/ação)]]= "Outros (especificar)", "PREENCHER","NA")</f>
        <v>NA</v>
      </c>
      <c r="BQ43" s="108"/>
      <c r="BR43" s="110" t="str">
        <f>IF(Tabela2[[#This Row],[Equipe do Ibama foi a campo? Houve sobrevoo do Poseidon?]] = "Sim", "PREENCHER","NA")</f>
        <v>NA</v>
      </c>
      <c r="BS43" s="110" t="str">
        <f>IF(Tabela2[[#This Row],[Se sim, foi emitida Ordem de Emergência? (informações vinculada à coluna CK)]] = "Sim", "PREENCHER","NA")</f>
        <v>NA</v>
      </c>
      <c r="BT43" s="110" t="str">
        <f>IF(Tabela2[[#This Row],[Foi elaborado Relatório de Vistoria pelo Ibama? (informações vinculada à coluna CK)]] = "Sim", "PREENCHER","NA")</f>
        <v>NA</v>
      </c>
      <c r="BU43" s="110" t="str">
        <f>IF(Tabela2[[#This Row],[Houve envio de Informações Pós-acidente (preencher "não se aplica" quando de competência estadual/municipal)]] = "Sim", "PREENCHER","NA")</f>
        <v>NA</v>
      </c>
      <c r="BV43" s="110" t="str">
        <f>IF(Tabela2[[#This Row],[Houve avaliação das informações pós-acidente solicitadas/enviadas?]] = "Sim", "PREENCHER","NA")</f>
        <v>NA</v>
      </c>
      <c r="BW43" s="110" t="str">
        <f>IF(Tabela2[[#This Row],[O Ibama aguarda resposta da empresa/OEMA, etc?]] = "Sim", "PREENCHER","NA")</f>
        <v>NA</v>
      </c>
      <c r="BX43" s="108"/>
      <c r="BY43" s="143"/>
      <c r="BZ43" s="106"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c r="CD43" s="109"/>
      <c r="CE43" s="109"/>
      <c r="CF43" s="109"/>
    </row>
    <row r="44" spans="1:84" ht="30.75">
      <c r="A44" s="172">
        <v>202511736035</v>
      </c>
      <c r="B44" s="173" t="s">
        <v>7304</v>
      </c>
      <c r="C44" s="110" t="s">
        <v>7133</v>
      </c>
      <c r="D44" s="108" t="s">
        <v>637</v>
      </c>
      <c r="E44" s="108" t="s">
        <v>7305</v>
      </c>
      <c r="F44" s="108"/>
      <c r="G44" s="108" t="s">
        <v>7306</v>
      </c>
      <c r="H44" s="108" t="s">
        <v>7307</v>
      </c>
      <c r="I44" s="106" t="str">
        <f>VLOOKUP(Tabela2[[#This Row],[SIEMA]],Siema2025,19,FALSE)</f>
        <v>Campos</v>
      </c>
      <c r="J44" s="107">
        <f>VLOOKUP(Tabela2[[#This Row],[SIEMA]],Siema2025,2,FALSE)</f>
        <v>45672</v>
      </c>
      <c r="K44" s="107" t="str">
        <f>VLOOKUP(Tabela2[[#This Row],[SIEMA]],Siema2025,16,FALSE)</f>
        <v>Quarta</v>
      </c>
      <c r="L44" s="108" t="str">
        <f>IF(Tabela2[[#This Row],[Data]]="","Sem Informação",VLOOKUP(MONTH(Tabela2[[#This Row],[Data]]),'[1]Validação de dados'!$I$1:$J$13,2,0))</f>
        <v>Janeiro</v>
      </c>
      <c r="M44" s="108">
        <f>YEAR(Tabela2[[#This Row],[Data]])</f>
        <v>2025</v>
      </c>
      <c r="N44" s="107" t="str">
        <f>VLOOKUP(Tabela2[[#This Row],[SIEMA]],Siema2025,17,FALSE)</f>
        <v>Matutino</v>
      </c>
      <c r="O44" s="107" t="str">
        <f>VLOOKUP(Tabela2[[#This Row],[SIEMA]],Siema2025,5,FALSE)</f>
        <v>Plataforma</v>
      </c>
      <c r="P44" s="106" t="str">
        <f>VLOOKUP(Tabela2[[#This Row],[SIEMA]],Siema2025,21,FALSE)</f>
        <v/>
      </c>
      <c r="Q44">
        <v>3082</v>
      </c>
      <c r="R44" s="106" t="s">
        <v>1714</v>
      </c>
      <c r="S44" s="106" t="s">
        <v>1714</v>
      </c>
      <c r="T44" s="106" t="s">
        <v>7308</v>
      </c>
      <c r="U44" s="106" t="str">
        <f>VLOOKUP(Tabela2[[#This Row],[SIEMA]],Siema2025,12,FALSE)</f>
        <v xml:space="preserve"> </v>
      </c>
      <c r="V44" s="106">
        <f>IF(Q44="","",IF(ISNUMBER(Q44)=FALSE,"Não se aplica",IFERROR(VLOOKUP(Q44,Produtos!$A$1:$C$2319,3,FALSE),"Não Cadastrado")))</f>
        <v>9</v>
      </c>
      <c r="W44" s="106" t="str">
        <f>VLOOKUP(Tabela2[[#This Row],[SIEMA]],Siema2025,10,FALSE)</f>
        <v/>
      </c>
      <c r="X44" s="110" t="str">
        <f>IF(Tabela2[[#This Row],[Origem do acidente]] = "Plataforma", "PREENCHER","NA")</f>
        <v>PREENCHER</v>
      </c>
      <c r="Y44" s="111" t="str">
        <f>IF(W44="","", IF(W44="NC","", IF(W44="NE","", IF(W44="NA","",IFERROR(VLOOKUP(W44,Produtos!$A$1:$C$2319,2,FALSE),"Não Cadastrado")))))</f>
        <v/>
      </c>
      <c r="Z44" s="106" t="str">
        <f>VLOOKUP(Tabela2[[#This Row],[SIEMA]],Siema2025,11,FALSE)</f>
        <v xml:space="preserve"> </v>
      </c>
      <c r="AA44" s="106" t="str">
        <f>VLOOKUP(Tabela2[[#This Row],[SIEMA]],Siema2025,12,FALSE)</f>
        <v xml:space="preserve"> </v>
      </c>
      <c r="AB44" s="106" t="str">
        <f>IF(W44="","",IF(ISNUMBER(W44)=FALSE,"Não se aplica",IFERROR(VLOOKUP(W44,Produtos!$A$1:$C$2319,3,FALSE),"Não Cadastrado")))</f>
        <v/>
      </c>
      <c r="AC44" s="108"/>
      <c r="AD44" s="110" t="str">
        <f>IF(Tabela2[[#This Row],[Origem do acidente]] = "Plataforma", "PREENCHER","NA")</f>
        <v>PREENCHER</v>
      </c>
      <c r="AE44" s="109" t="str">
        <f>IF(AC44="","", IF(AC44="NC","", IF(AC44="NE","", IF(AC44="NA","",IFERROR(VLOOKUP(AC44,Produtos!$A$1:$C$2319,2,FALSE),"Não Cadastrado")))))</f>
        <v/>
      </c>
      <c r="AF44" s="108"/>
      <c r="AG44" s="106"/>
      <c r="AH44" s="106" t="str">
        <f>IF(AC44="","",IF(ISNUMBER(AC44)=FALSE,"Não se aplica",IFERROR(VLOOKUP(AC44,Produtos!$A$1:$C$2319,3,FALSE),"Não Cadastrado")))</f>
        <v/>
      </c>
      <c r="AI44" s="108"/>
      <c r="AJ44" s="106" t="str">
        <f>VLOOKUP(Tabela2[[#This Row],[SIEMA]],Siema2025,26,FALSE)</f>
        <v>Em investigação</v>
      </c>
      <c r="AK44" s="109"/>
      <c r="AL44" s="109"/>
      <c r="AM44" s="109"/>
      <c r="AN44" s="110" t="str">
        <f>VLOOKUP(Tabela2[[#This Row],[SIEMA]],Siema2025,51,FALSE)</f>
        <v/>
      </c>
      <c r="AO44" s="110" t="str">
        <f>VLOOKUP(Tabela2[[#This Row],[SIEMA]],Siema2025,53,FALSE)</f>
        <v/>
      </c>
      <c r="AP44" s="110" t="str">
        <f>VLOOKUP(Tabela2[[#This Row],[SIEMA]],Siema2025,55,FALSE)</f>
        <v/>
      </c>
      <c r="AQ44" s="110" t="str">
        <f>VLOOKUP(Tabela2[[#This Row],[SIEMA]],Siema2025,57,FALSE)</f>
        <v/>
      </c>
      <c r="AR44" s="110" t="str">
        <f>VLOOKUP(Tabela2[[#This Row],[SIEMA]],Siema2025,59,FALSE)</f>
        <v/>
      </c>
      <c r="AS44" s="110" t="str">
        <f>VLOOKUP(Tabela2[[#This Row],[SIEMA]],Siema2025,61,FALSE)</f>
        <v>X</v>
      </c>
      <c r="AT44" s="110" t="str">
        <f>VLOOKUP(Tabela2[[#This Row],[SIEMA]],Siema2025,63,FALSE)</f>
        <v/>
      </c>
      <c r="AU44" s="110" t="str">
        <f>VLOOKUP(Tabela2[[#This Row],[SIEMA]],Siema2025,65,FALSE)</f>
        <v/>
      </c>
      <c r="AV44" s="110" t="str">
        <f>VLOOKUP(Tabela2[[#This Row],[SIEMA]],Siema2025,67,FALSE)</f>
        <v/>
      </c>
      <c r="AW44" s="110" t="str">
        <f>VLOOKUP(Tabela2[[#This Row],[SIEMA]],Siema2025,69,FALSE)</f>
        <v/>
      </c>
      <c r="AX44" s="110" t="str">
        <f>VLOOKUP(Tabela2[[#This Row],[SIEMA]],Siema2025,71,FALSE)</f>
        <v/>
      </c>
      <c r="AY44" s="110" t="str">
        <f>VLOOKUP(Tabela2[[#This Row],[SIEMA]],Siema2025,73,FALSE)</f>
        <v/>
      </c>
      <c r="AZ44" s="110" t="str">
        <f>VLOOKUP(Tabela2[[#This Row],[SIEMA]],Siema2025,75,FALSE)</f>
        <v/>
      </c>
      <c r="BA44" s="110" t="str">
        <f>VLOOKUP(Tabela2[[#This Row],[SIEMA]],Siema2025,77,FALSE)</f>
        <v/>
      </c>
      <c r="BB44" s="110" t="str">
        <f>VLOOKUP(Tabela2[[#This Row],[SIEMA]],Siema2025,79,FALSE)</f>
        <v/>
      </c>
      <c r="BC44" s="110" t="str">
        <f>IF(Tabela2[[#This Row],[Outro(s) ]] = "X", "PREENCHER","NA")</f>
        <v>NA</v>
      </c>
      <c r="BD44" s="110" t="str">
        <f>VLOOKUP(Tabela2[[#This Row],[SIEMA]],Siema2025,82,FALSE)</f>
        <v/>
      </c>
      <c r="BE44" s="110" t="str">
        <f>VLOOKUP(Tabela2[[#This Row],[SIEMA]],Siema2025,81,FALSE)</f>
        <v/>
      </c>
      <c r="BF44" s="112" t="str">
        <f>VLOOKUP(Tabela2[[#This Row],[SIEMA]],Siema2025,28,FALSE)</f>
        <v>Perenco Petróleo e Gás do Brasil Ltda</v>
      </c>
      <c r="BG44" s="112"/>
      <c r="BH44" s="113" t="str">
        <f>VLOOKUP(Tabela2[[#This Row],[SIEMA]],Siema2025,29,FALSE)</f>
        <v>09309027000135</v>
      </c>
      <c r="BI44" s="114" t="str">
        <f>VLOOKUP(Tabela2[[#This Row],[SIEMA]],Siema2025,107,FALSE)</f>
        <v>Não</v>
      </c>
      <c r="BJ44" s="109" t="s">
        <v>7097</v>
      </c>
      <c r="BK44" s="106" t="s">
        <v>2696</v>
      </c>
      <c r="BL44" s="291">
        <v>45695</v>
      </c>
      <c r="BM44" s="110">
        <f ca="1">IF(Tabela2[[#This Row],[Data de atendimento do Ibama (considerar o primeiro documento/ação)]]="",_xlfn.DAYS(TODAY(),J44),_xlfn.DAYS(Tabela2[[#This Row],[Data de atendimento do Ibama (considerar o primeiro documento/ação)]],J44))</f>
        <v>23</v>
      </c>
      <c r="BN44" s="110" t="str">
        <f>IF(Tabela2[[#This Row],[Atendido pelo Ibama ("Não" ou "Sim")]]="Não","Preencher", IF(Tabela2[[#This Row],[Atendido pelo Ibama ("Não" ou "Sim")]]="Sim","NA",""))</f>
        <v>NA</v>
      </c>
      <c r="BO44" s="116" t="s">
        <v>7139</v>
      </c>
      <c r="BP44" s="110" t="str">
        <f>IF(Tabela2[[#This Row],[Forma de atendimento (primeiro documento/ação)]]= "Outros (especificar)", "PREENCHER","NA")</f>
        <v>NA</v>
      </c>
      <c r="BQ44" s="108" t="s">
        <v>123</v>
      </c>
      <c r="BR44" s="110" t="str">
        <f>IF(Tabela2[[#This Row],[Equipe do Ibama foi a campo? Houve sobrevoo do Poseidon?]] = "Sim", "PREENCHER","NA")</f>
        <v>NA</v>
      </c>
      <c r="BS44" s="110" t="str">
        <f>IF(Tabela2[[#This Row],[Se sim, foi emitida Ordem de Emergência? (informações vinculada à coluna CK)]] = "Sim", "PREENCHER","NA")</f>
        <v>NA</v>
      </c>
      <c r="BT44" s="110" t="str">
        <f>IF(Tabela2[[#This Row],[Foi elaborado Relatório de Vistoria pelo Ibama? (informações vinculada à coluna CK)]] = "Sim", "PREENCHER","NA")</f>
        <v>NA</v>
      </c>
      <c r="BU44" s="110" t="s">
        <v>123</v>
      </c>
      <c r="BV44" s="110" t="s">
        <v>123</v>
      </c>
      <c r="BW44" s="110" t="s">
        <v>123</v>
      </c>
      <c r="BX44" s="108"/>
      <c r="BY44" s="108"/>
      <c r="BZ44" s="106" t="str">
        <f>IF(Tabela2[[#This Row],[Data do documento de encerramento]]="NA","NA",IF(Tabela2[[#This Row],[Data do documento de encerramento]]="","Pendente de conclusão/ encerramento",_xlfn.DAYS(Tabela2[[#This Row],[Data do documento de encerramento]],J44)))</f>
        <v>Pendente de conclusão/ encerramento</v>
      </c>
      <c r="CA44" s="111"/>
      <c r="CB44" s="111"/>
      <c r="CC44" s="111" t="s">
        <v>7309</v>
      </c>
      <c r="CD44" s="111" t="s">
        <v>123</v>
      </c>
      <c r="CE44" s="111" t="s">
        <v>123</v>
      </c>
      <c r="CF44" s="111" t="s">
        <v>7147</v>
      </c>
    </row>
    <row r="45" spans="1:84" s="23" customFormat="1" ht="60.75" hidden="1">
      <c r="A45" s="190">
        <v>202512050456</v>
      </c>
      <c r="B45" s="173" t="s">
        <v>7310</v>
      </c>
      <c r="C45" s="110" t="str">
        <f>VLOOKUP(Tabela2[[#This Row],[SIEMA]],Siema2025,4,FALSE)</f>
        <v xml:space="preserve"> MG</v>
      </c>
      <c r="D45" s="108" t="str">
        <f>VLOOKUP(Tabela2[[#This Row],[SIEMA]],Siema2025,3,FALSE)</f>
        <v xml:space="preserve">Buritis </v>
      </c>
      <c r="E45" s="108" t="s">
        <v>7311</v>
      </c>
      <c r="F45" s="108" t="s">
        <v>7312</v>
      </c>
      <c r="G45" s="108" t="s">
        <v>7313</v>
      </c>
      <c r="H45" s="108" t="s">
        <v>7314</v>
      </c>
      <c r="I45" s="106" t="s">
        <v>7118</v>
      </c>
      <c r="J45" s="107">
        <f>VLOOKUP(Tabela2[[#This Row],[SIEMA]],Siema2025,2,FALSE)</f>
        <v>45672</v>
      </c>
      <c r="K45" s="107" t="str">
        <f>VLOOKUP(Tabela2[[#This Row],[SIEMA]],Siema2025,16,FALSE)</f>
        <v>Quarta</v>
      </c>
      <c r="L45" s="108" t="str">
        <f>IF(Tabela2[[#This Row],[Data]]="","Sem Informação",VLOOKUP(MONTH(Tabela2[[#This Row],[Data]]),'[1]Validação de dados'!$I$1:$J$13,2,0))</f>
        <v>Janeiro</v>
      </c>
      <c r="M45" s="106">
        <f>YEAR(Tabela2[[#This Row],[Data]])</f>
        <v>2025</v>
      </c>
      <c r="N45" s="107" t="str">
        <f>VLOOKUP(Tabela2[[#This Row],[SIEMA]],Siema2025,17,FALSE)</f>
        <v>Vespertino</v>
      </c>
      <c r="O45" s="107" t="str">
        <f>VLOOKUP(Tabela2[[#This Row],[SIEMA]],Siema2025,5,FALSE)</f>
        <v>Rodovia</v>
      </c>
      <c r="P45" s="106" t="str">
        <f>VLOOKUP(Tabela2[[#This Row],[SIEMA]],Siema2025,21,FALSE)</f>
        <v>Transporte Rodoviário</v>
      </c>
      <c r="Q45" s="106">
        <v>1789</v>
      </c>
      <c r="R45" s="106" t="str">
        <f>VLOOKUP(Tabela2[[#This Row],[SIEMA]],Siema2025,10,FALSE)</f>
        <v/>
      </c>
      <c r="S45" s="109" t="str">
        <f>IF(Q45="","", IF(Q45="NC","", IF(Q45="NE","", IF(Q45="NA","",IFERROR(VLOOKUP(Q45,Produtos!$A$1:$C$2319,2,FALSE),"Não Cadastrado")))))</f>
        <v>ÁCIDO CLORÍDRICO</v>
      </c>
      <c r="T45" s="106" t="s">
        <v>6834</v>
      </c>
      <c r="U45" s="106" t="s">
        <v>7062</v>
      </c>
      <c r="V45" s="106">
        <f>IF(Q45="","",IF(ISNUMBER(Q45)=FALSE,"Não se aplica",IFERROR(VLOOKUP(Q45,Produtos!$A$1:$C$2319,3,FALSE),"Não Cadastrado")))</f>
        <v>8</v>
      </c>
      <c r="W45" s="106">
        <v>1202</v>
      </c>
      <c r="X45" s="115" t="str">
        <f>IF(Tabela2[[#This Row],[Origem do acidente]] = "Plataforma", "PREENCHER","NA")</f>
        <v>NA</v>
      </c>
      <c r="Y45" s="111" t="str">
        <f>IF(W45="","", IF(W45="NC","", IF(W45="NE","", IF(W45="NA","",IFERROR(VLOOKUP(W45,Produtos!$A$1:$C$2319,2,FALSE),"Não Cadastrado")))))</f>
        <v>GASÓLEO ou ÓLEO DIESEL ou ÓLEO PARA AQUECIMENTO, LEVE</v>
      </c>
      <c r="Z45" s="106" t="s">
        <v>6834</v>
      </c>
      <c r="AA45" s="106" t="s">
        <v>7062</v>
      </c>
      <c r="AB45" s="106">
        <f>IF(W45="","",IF(ISNUMBER(W45)=FALSE,"Não se aplica",IFERROR(VLOOKUP(W45,Produtos!$A$1:$C$2319,3,FALSE),"Não Cadastrado")))</f>
        <v>3</v>
      </c>
      <c r="AC45" s="106"/>
      <c r="AD45" s="110" t="str">
        <f>IF(Tabela2[[#This Row],[Origem do acidente]] = "Plataforma", "PREENCHER","NA")</f>
        <v>NA</v>
      </c>
      <c r="AE45" s="109" t="str">
        <f>IF(AC45="","", IF(AC45="NC","", IF(AC45="NE","", IF(AC45="NA","",IFERROR(VLOOKUP(AC45,Produtos!$A$1:$C$2319,2,FALSE),"Não Cadastrado")))))</f>
        <v/>
      </c>
      <c r="AF45" s="106"/>
      <c r="AG45" s="106"/>
      <c r="AH45" s="106" t="str">
        <f>IF(AC45="","",IF(ISNUMBER(AC45)=FALSE,"Não se aplica",IFERROR(VLOOKUP(AC45,Produtos!$A$1:$C$2319,3,FALSE),"Não Cadastrado")))</f>
        <v/>
      </c>
      <c r="AI45" s="106"/>
      <c r="AJ45" s="106" t="s">
        <v>7315</v>
      </c>
      <c r="AK45" s="109" t="s">
        <v>7175</v>
      </c>
      <c r="AL45" s="109"/>
      <c r="AM45" s="109"/>
      <c r="AN45" s="110" t="str">
        <f>VLOOKUP(Tabela2[[#This Row],[SIEMA]],Siema2025,51,FALSE)</f>
        <v/>
      </c>
      <c r="AO45" s="110" t="str">
        <f>VLOOKUP(Tabela2[[#This Row],[SIEMA]],Siema2025,53,FALSE)</f>
        <v/>
      </c>
      <c r="AP45" s="110" t="str">
        <f>VLOOKUP(Tabela2[[#This Row],[SIEMA]],Siema2025,55,FALSE)</f>
        <v/>
      </c>
      <c r="AQ45" s="110" t="str">
        <f>VLOOKUP(Tabela2[[#This Row],[SIEMA]],Siema2025,57,FALSE)</f>
        <v/>
      </c>
      <c r="AR45" s="110" t="str">
        <f>VLOOKUP(Tabela2[[#This Row],[SIEMA]],Siema2025,59,FALSE)</f>
        <v/>
      </c>
      <c r="AS45" s="110" t="str">
        <f>VLOOKUP(Tabela2[[#This Row],[SIEMA]],Siema2025,61,FALSE)</f>
        <v/>
      </c>
      <c r="AT45" s="110" t="str">
        <f>VLOOKUP(Tabela2[[#This Row],[SIEMA]],Siema2025,63,FALSE)</f>
        <v/>
      </c>
      <c r="AU45" s="110" t="str">
        <f>VLOOKUP(Tabela2[[#This Row],[SIEMA]],Siema2025,65,FALSE)</f>
        <v>X</v>
      </c>
      <c r="AV45" s="110" t="str">
        <f>VLOOKUP(Tabela2[[#This Row],[SIEMA]],Siema2025,67,FALSE)</f>
        <v/>
      </c>
      <c r="AW45" s="110" t="str">
        <f>VLOOKUP(Tabela2[[#This Row],[SIEMA]],Siema2025,69,FALSE)</f>
        <v/>
      </c>
      <c r="AX45" s="110" t="str">
        <f>VLOOKUP(Tabela2[[#This Row],[SIEMA]],Siema2025,71,FALSE)</f>
        <v>X</v>
      </c>
      <c r="AY45" s="110" t="str">
        <f>VLOOKUP(Tabela2[[#This Row],[SIEMA]],Siema2025,73,FALSE)</f>
        <v/>
      </c>
      <c r="AZ45" s="110" t="str">
        <f>VLOOKUP(Tabela2[[#This Row],[SIEMA]],Siema2025,75,FALSE)</f>
        <v/>
      </c>
      <c r="BA45" s="110" t="str">
        <f>VLOOKUP(Tabela2[[#This Row],[SIEMA]],Siema2025,77,FALSE)</f>
        <v/>
      </c>
      <c r="BB45" s="110" t="str">
        <f>VLOOKUP(Tabela2[[#This Row],[SIEMA]],Siema2025,79,FALSE)</f>
        <v/>
      </c>
      <c r="BC45" s="110" t="str">
        <f>IF(Tabela2[[#This Row],[Outro(s) ]] = "X", "PREENCHER","NA")</f>
        <v>NA</v>
      </c>
      <c r="BD45" s="110" t="str">
        <f>VLOOKUP(Tabela2[[#This Row],[SIEMA]],Siema2025,82,FALSE)</f>
        <v/>
      </c>
      <c r="BE45" s="110" t="str">
        <f>VLOOKUP(Tabela2[[#This Row],[SIEMA]],Siema2025,81,FALSE)</f>
        <v/>
      </c>
      <c r="BF45" s="112" t="str">
        <f>VLOOKUP(Tabela2[[#This Row],[SIEMA]],Siema2025,28,FALSE)</f>
        <v/>
      </c>
      <c r="BG45" s="112"/>
      <c r="BH45" s="113" t="str">
        <f>VLOOKUP(Tabela2[[#This Row],[SIEMA]],Siema2025,29,FALSE)</f>
        <v/>
      </c>
      <c r="BI45" s="114" t="str">
        <f>VLOOKUP(Tabela2[[#This Row],[SIEMA]],Siema2025,107,FALSE)</f>
        <v>Não</v>
      </c>
      <c r="BJ45" s="109" t="s">
        <v>7111</v>
      </c>
      <c r="BK45" s="106" t="s">
        <v>2696</v>
      </c>
      <c r="BL45" s="143">
        <v>45684</v>
      </c>
      <c r="BM45" s="110">
        <f ca="1">IF(Tabela2[[#This Row],[Data de atendimento do Ibama (considerar o primeiro documento/ação)]]="",_xlfn.DAYS(TODAY(),J45),_xlfn.DAYS(Tabela2[[#This Row],[Data de atendimento do Ibama (considerar o primeiro documento/ação)]],J45))</f>
        <v>12</v>
      </c>
      <c r="BN45" s="110" t="str">
        <f>IF(Tabela2[[#This Row],[Atendido pelo Ibama ("Não" ou "Sim")]]="Não","Preencher", IF(Tabela2[[#This Row],[Atendido pelo Ibama ("Não" ou "Sim")]]="Sim","NA",""))</f>
        <v>NA</v>
      </c>
      <c r="BO45" s="116" t="s">
        <v>7177</v>
      </c>
      <c r="BP45" s="110" t="str">
        <f>IF(Tabela2[[#This Row],[Forma de atendimento (primeiro documento/ação)]]= "Outros (especificar)", "PREENCHER","NA")</f>
        <v>NA</v>
      </c>
      <c r="BQ45" s="108" t="s">
        <v>123</v>
      </c>
      <c r="BR45" s="110" t="s">
        <v>123</v>
      </c>
      <c r="BS45" s="110" t="str">
        <f>IF(Tabela2[[#This Row],[Se sim, foi emitida Ordem de Emergência? (informações vinculada à coluna CK)]] = "Sim", "PREENCHER","NA")</f>
        <v>NA</v>
      </c>
      <c r="BT45" s="110" t="s">
        <v>7215</v>
      </c>
      <c r="BU45" s="110" t="str">
        <f ca="1">IF(Tabela2[[#This Row],[Houve avaliação das informações pós-acidente solicitadas/enviadas?]] = "Sim", "PREENCHER","NA")</f>
        <v>NA</v>
      </c>
      <c r="BV45" s="110" t="str">
        <f ca="1">IF(Tabela2[[#This Row],[Houve avaliação das informações pós-acidente solicitadas/enviadas?]] = "Sim", "PREENCHER","NA")</f>
        <v>NA</v>
      </c>
      <c r="BW45" s="110" t="str">
        <f ca="1">IF(Tabela2[[#This Row],[O Ibama aguarda resposta da empresa/OEMA, etc?]] = "Sim", "PREENCHER","NA")</f>
        <v>NA</v>
      </c>
      <c r="BX45" s="108"/>
      <c r="BY45" s="143"/>
      <c r="BZ45" s="106" t="str">
        <f>IF(Tabela2[[#This Row],[Data do documento de encerramento]]="NA","NA",IF(Tabela2[[#This Row],[Data do documento de encerramento]]="","Pendente de conclusão/ encerramento",_xlfn.DAYS(Tabela2[[#This Row],[Data do documento de encerramento]],J45)))</f>
        <v>Pendente de conclusão/ encerramento</v>
      </c>
      <c r="CA45" s="109" t="s">
        <v>7316</v>
      </c>
      <c r="CB45" s="109"/>
      <c r="CC45" s="109"/>
      <c r="CD45" s="109"/>
      <c r="CE45" s="109"/>
      <c r="CF45" s="109"/>
    </row>
    <row r="46" spans="1:84" ht="45.75" hidden="1">
      <c r="A46" s="172">
        <v>202511754053</v>
      </c>
      <c r="B46" s="174" t="s">
        <v>7317</v>
      </c>
      <c r="C46" s="110" t="str">
        <f>VLOOKUP(Tabela2[[#This Row],[SIEMA]],Siema2025,4,FALSE)</f>
        <v xml:space="preserve"> RJ</v>
      </c>
      <c r="D46" s="108" t="str">
        <f>VLOOKUP(Tabela2[[#This Row],[SIEMA]],Siema2025,3,FALSE)</f>
        <v xml:space="preserve">Niterói </v>
      </c>
      <c r="E46" s="108" t="s">
        <v>7318</v>
      </c>
      <c r="F46" s="108" t="s">
        <v>7319</v>
      </c>
      <c r="G46" s="108" t="s">
        <v>7320</v>
      </c>
      <c r="H46" t="s">
        <v>7321</v>
      </c>
      <c r="I46" s="106" t="s">
        <v>7118</v>
      </c>
      <c r="J46" s="107">
        <f>VLOOKUP(Tabela2[[#This Row],[SIEMA]],Siema2025,2,FALSE)</f>
        <v>45673</v>
      </c>
      <c r="K46" s="107" t="str">
        <f>VLOOKUP(Tabela2[[#This Row],[SIEMA]],Siema2025,16,FALSE)</f>
        <v>Quinta</v>
      </c>
      <c r="L46" s="108" t="str">
        <f>IF(Tabela2[[#This Row],[Data]]="","Sem Informação",VLOOKUP(MONTH(Tabela2[[#This Row],[Data]]),'[1]Validação de dados'!$I$1:$J$13,2,0))</f>
        <v>Janeiro</v>
      </c>
      <c r="M46" s="106">
        <f>YEAR(Tabela2[[#This Row],[Data]])</f>
        <v>2025</v>
      </c>
      <c r="N46" s="107" t="str">
        <f>VLOOKUP(Tabela2[[#This Row],[SIEMA]],Siema2025,17,FALSE)</f>
        <v>Matutino</v>
      </c>
      <c r="O46" s="107" t="s">
        <v>320</v>
      </c>
      <c r="P46" s="106" t="s">
        <v>7322</v>
      </c>
      <c r="Q46" s="106" t="s">
        <v>7269</v>
      </c>
      <c r="R46" t="s">
        <v>7323</v>
      </c>
      <c r="S46" s="106" t="s">
        <v>541</v>
      </c>
      <c r="T46" s="106">
        <v>2.0000000000000001E-4</v>
      </c>
      <c r="U46" s="106" t="s">
        <v>7109</v>
      </c>
      <c r="V46" s="106" t="str">
        <f>IF(Q46="","",IF(ISNUMBER(Q46)=FALSE,"Não se aplica",IFERROR(VLOOKUP(Q46,Produtos!$A$1:$C$2319,3,FALSE),"Não Cadastrado")))</f>
        <v>Não se aplica</v>
      </c>
      <c r="W46" s="106" t="str">
        <f>VLOOKUP(Tabela2[[#This Row],[SIEMA]],Siema2025,10,FALSE)</f>
        <v/>
      </c>
      <c r="X46" s="115" t="str">
        <f>IF(Tabela2[[#This Row],[Origem do acidente]] = "Plataforma", "PREENCHER","NA")</f>
        <v>NA</v>
      </c>
      <c r="Y46" s="111" t="str">
        <f>IF(W46="","", IF(W46="NC","", IF(W46="NE","", IF(W46="NA","",IFERROR(VLOOKUP(W46,Produtos!$A$1:$C$2319,2,FALSE),"Não Cadastrado")))))</f>
        <v/>
      </c>
      <c r="Z46" s="106" t="str">
        <f>VLOOKUP(Tabela2[[#This Row],[SIEMA]],Siema2025,11,FALSE)</f>
        <v xml:space="preserve"> </v>
      </c>
      <c r="AA46" s="106" t="str">
        <f>VLOOKUP(Tabela2[[#This Row],[SIEMA]],Siema2025,12,FALSE)</f>
        <v xml:space="preserve"> </v>
      </c>
      <c r="AB46" s="106" t="str">
        <f>IF(W46="","",IF(ISNUMBER(W46)=FALSE,"Não se aplica",IFERROR(VLOOKUP(W46,Produtos!$A$1:$C$2319,3,FALSE),"Não Cadastrado")))</f>
        <v/>
      </c>
      <c r="AC46" s="106"/>
      <c r="AD46" s="110" t="str">
        <f>IF(Tabela2[[#This Row],[Origem do acidente]] = "Plataforma", "PREENCHER","NA")</f>
        <v>NA</v>
      </c>
      <c r="AE46" s="109" t="str">
        <f>IF(AC46="","", IF(AC46="NC","", IF(AC46="NE","", IF(AC46="NA","",IFERROR(VLOOKUP(AC46,Produtos!$A$1:$C$2319,2,FALSE),"Não Cadastrado")))))</f>
        <v/>
      </c>
      <c r="AF46" s="106"/>
      <c r="AG46" s="106"/>
      <c r="AH46" s="106" t="str">
        <f>IF(AC46="","",IF(ISNUMBER(AC46)=FALSE,"Não se aplica",IFERROR(VLOOKUP(AC46,Produtos!$A$1:$C$2319,3,FALSE),"Não Cadastrado")))</f>
        <v/>
      </c>
      <c r="AI46" s="106"/>
      <c r="AJ46" s="106" t="str">
        <f>VLOOKUP(Tabela2[[#This Row],[SIEMA]],Siema2025,26,FALSE)</f>
        <v>Falta de bandejamento sob o equipamento para realização de manutenção das conexões com risco de pingamento de resíduo de óleo hidráulico.</v>
      </c>
      <c r="AK46" s="109" t="s">
        <v>7096</v>
      </c>
      <c r="AL46" s="109"/>
      <c r="AM46" s="109"/>
      <c r="AN46" s="110" t="str">
        <f>VLOOKUP(Tabela2[[#This Row],[SIEMA]],Siema2025,51,FALSE)</f>
        <v/>
      </c>
      <c r="AO46" s="110" t="str">
        <f>VLOOKUP(Tabela2[[#This Row],[SIEMA]],Siema2025,53,FALSE)</f>
        <v/>
      </c>
      <c r="AP46" s="110" t="str">
        <f>VLOOKUP(Tabela2[[#This Row],[SIEMA]],Siema2025,55,FALSE)</f>
        <v/>
      </c>
      <c r="AQ46" s="110" t="str">
        <f>VLOOKUP(Tabela2[[#This Row],[SIEMA]],Siema2025,57,FALSE)</f>
        <v/>
      </c>
      <c r="AR46" s="110" t="str">
        <f>VLOOKUP(Tabela2[[#This Row],[SIEMA]],Siema2025,59,FALSE)</f>
        <v/>
      </c>
      <c r="AS46" s="110" t="str">
        <f>VLOOKUP(Tabela2[[#This Row],[SIEMA]],Siema2025,61,FALSE)</f>
        <v>X</v>
      </c>
      <c r="AT46" s="110" t="str">
        <f>VLOOKUP(Tabela2[[#This Row],[SIEMA]],Siema2025,63,FALSE)</f>
        <v/>
      </c>
      <c r="AU46" s="110" t="str">
        <f>VLOOKUP(Tabela2[[#This Row],[SIEMA]],Siema2025,65,FALSE)</f>
        <v/>
      </c>
      <c r="AV46" s="110" t="str">
        <f>VLOOKUP(Tabela2[[#This Row],[SIEMA]],Siema2025,67,FALSE)</f>
        <v/>
      </c>
      <c r="AW46" s="110" t="str">
        <f>VLOOKUP(Tabela2[[#This Row],[SIEMA]],Siema2025,69,FALSE)</f>
        <v/>
      </c>
      <c r="AX46" s="110" t="str">
        <f>VLOOKUP(Tabela2[[#This Row],[SIEMA]],Siema2025,71,FALSE)</f>
        <v/>
      </c>
      <c r="AY46" s="110" t="str">
        <f>VLOOKUP(Tabela2[[#This Row],[SIEMA]],Siema2025,73,FALSE)</f>
        <v/>
      </c>
      <c r="AZ46" s="110" t="str">
        <f>VLOOKUP(Tabela2[[#This Row],[SIEMA]],Siema2025,75,FALSE)</f>
        <v/>
      </c>
      <c r="BA46" s="110" t="str">
        <f>VLOOKUP(Tabela2[[#This Row],[SIEMA]],Siema2025,77,FALSE)</f>
        <v/>
      </c>
      <c r="BB46" s="110" t="str">
        <f>VLOOKUP(Tabela2[[#This Row],[SIEMA]],Siema2025,79,FALSE)</f>
        <v/>
      </c>
      <c r="BC46" s="110" t="str">
        <f>IF(Tabela2[[#This Row],[Outro(s) ]] = "X", "PREENCHER","NA")</f>
        <v>NA</v>
      </c>
      <c r="BD46" s="110" t="str">
        <f>VLOOKUP(Tabela2[[#This Row],[SIEMA]],Siema2025,82,FALSE)</f>
        <v/>
      </c>
      <c r="BE46" s="110" t="str">
        <f>VLOOKUP(Tabela2[[#This Row],[SIEMA]],Siema2025,81,FALSE)</f>
        <v/>
      </c>
      <c r="BF46" s="112" t="str">
        <f>VLOOKUP(Tabela2[[#This Row],[SIEMA]],Siema2025,28,FALSE)</f>
        <v>Benthic do Brasil Ltda</v>
      </c>
      <c r="BG46" s="241"/>
      <c r="BH46" s="113" t="str">
        <f>VLOOKUP(Tabela2[[#This Row],[SIEMA]],Siema2025,29,FALSE)</f>
        <v>11401801000185</v>
      </c>
      <c r="BI46" s="114" t="s">
        <v>2696</v>
      </c>
      <c r="BJ46" s="109" t="s">
        <v>7111</v>
      </c>
      <c r="BK46" s="106" t="s">
        <v>2696</v>
      </c>
      <c r="BL46" s="143">
        <v>45754</v>
      </c>
      <c r="BM46" s="110">
        <f ca="1">IF(Tabela2[[#This Row],[Data de atendimento do Ibama (considerar o primeiro documento/ação)]]="",_xlfn.DAYS(TODAY(),J46),_xlfn.DAYS(Tabela2[[#This Row],[Data de atendimento do Ibama (considerar o primeiro documento/ação)]],J46))</f>
        <v>81</v>
      </c>
      <c r="BN46" s="110" t="str">
        <f>IF(Tabela2[[#This Row],[Atendido pelo Ibama ("Não" ou "Sim")]]="Não","Preencher", IF(Tabela2[[#This Row],[Atendido pelo Ibama ("Não" ou "Sim")]]="Sim","NA",""))</f>
        <v>NA</v>
      </c>
      <c r="BO46" s="116" t="s">
        <v>7139</v>
      </c>
      <c r="BP46" s="110" t="str">
        <f>IF(Tabela2[[#This Row],[Forma de atendimento (primeiro documento/ação)]]= "Outros (especificar)", "PREENCHER","NA")</f>
        <v>NA</v>
      </c>
      <c r="BQ46" s="108" t="s">
        <v>123</v>
      </c>
      <c r="BR46" s="110" t="str">
        <f>IF(Tabela2[[#This Row],[Equipe do Ibama foi a campo? Houve sobrevoo do Poseidon?]] = "Sim", "PREENCHER","NA")</f>
        <v>NA</v>
      </c>
      <c r="BS46" s="110" t="str">
        <f>IF(Tabela2[[#This Row],[Se sim, foi emitida Ordem de Emergência? (informações vinculada à coluna CK)]] = "Sim", "PREENCHER","NA")</f>
        <v>NA</v>
      </c>
      <c r="BT46" s="110" t="str">
        <f>IF(Tabela2[[#This Row],[Foi elaborado Relatório de Vistoria pelo Ibama? (informações vinculada à coluna CK)]] = "Sim", "PREENCHER","NA")</f>
        <v>NA</v>
      </c>
      <c r="BU46" s="110" t="str">
        <f>IF(Tabela2[[#This Row],[Houve envio de Informações Pós-acidente (preencher "não se aplica" quando de competência estadual/municipal)]] = "Sim", "PREENCHER","NA")</f>
        <v>NA</v>
      </c>
      <c r="BV46" s="110" t="s">
        <v>123</v>
      </c>
      <c r="BW46" s="110" t="s">
        <v>2696</v>
      </c>
      <c r="BX46" s="108" t="s">
        <v>7113</v>
      </c>
      <c r="BY46" s="143">
        <v>46010</v>
      </c>
      <c r="BZ46" s="106">
        <f>IF(Tabela2[[#This Row],[Data do documento de encerramento]]="NA","NA",IF(Tabela2[[#This Row],[Data do documento de encerramento]]="","Pendente de conclusão/ encerramento",_xlfn.DAYS(Tabela2[[#This Row],[Data do documento de encerramento]],J46)))</f>
        <v>337</v>
      </c>
      <c r="CA46" s="109" t="s">
        <v>7324</v>
      </c>
      <c r="CB46" s="109"/>
      <c r="CC46" s="117"/>
      <c r="CD46" s="109"/>
      <c r="CE46" s="109"/>
      <c r="CF46" s="109"/>
    </row>
    <row r="47" spans="1:84" ht="30.75" hidden="1">
      <c r="A47" s="190">
        <v>202511672031</v>
      </c>
      <c r="B47" s="173" t="s">
        <v>7325</v>
      </c>
      <c r="C47" s="110" t="str">
        <f>VLOOKUP(Tabela2[[#This Row],[SIEMA]],Siema2025,4,FALSE)</f>
        <v xml:space="preserve"> MS</v>
      </c>
      <c r="D47" s="108" t="str">
        <f>VLOOKUP(Tabela2[[#This Row],[SIEMA]],Siema2025,3,FALSE)</f>
        <v xml:space="preserve">Eldorado </v>
      </c>
      <c r="E47" s="108" t="s">
        <v>7326</v>
      </c>
      <c r="F47" s="108" t="s">
        <v>7327</v>
      </c>
      <c r="G47" s="108" t="s">
        <v>7328</v>
      </c>
      <c r="H47" s="108" t="s">
        <v>7329</v>
      </c>
      <c r="I47" s="106" t="s">
        <v>7118</v>
      </c>
      <c r="J47" s="107">
        <f>VLOOKUP(Tabela2[[#This Row],[SIEMA]],Siema2025,2,FALSE)</f>
        <v>45673</v>
      </c>
      <c r="K47" s="107" t="str">
        <f>VLOOKUP(Tabela2[[#This Row],[SIEMA]],Siema2025,16,FALSE)</f>
        <v>Quinta</v>
      </c>
      <c r="L47" s="108" t="str">
        <f>IF(Tabela2[[#This Row],[Data]]="","Sem Informação",VLOOKUP(MONTH(Tabela2[[#This Row],[Data]]),'[1]Validação de dados'!$I$1:$J$13,2,0))</f>
        <v>Janeiro</v>
      </c>
      <c r="M47" s="108">
        <f>YEAR(Tabela2[[#This Row],[Data]])</f>
        <v>2025</v>
      </c>
      <c r="N47" s="107" t="str">
        <f>VLOOKUP(Tabela2[[#This Row],[SIEMA]],Siema2025,17,FALSE)</f>
        <v>Vespertino</v>
      </c>
      <c r="O47" s="107" t="str">
        <f>VLOOKUP(Tabela2[[#This Row],[SIEMA]],Siema2025,5,FALSE)</f>
        <v>Rodovia</v>
      </c>
      <c r="P47" s="106"/>
      <c r="Q47" s="106">
        <v>1202</v>
      </c>
      <c r="R47" s="106" t="str">
        <f>VLOOKUP(Tabela2[[#This Row],[SIEMA]],Siema2025,10,FALSE)</f>
        <v/>
      </c>
      <c r="S47" s="109" t="str">
        <f>IF(Q47="","", IF(Q47="NC","", IF(Q47="NE","", IF(Q47="NA","",IFERROR(VLOOKUP(Q47,Produtos!$A$1:$C$2319,2,FALSE),"Não Cadastrado")))))</f>
        <v>GASÓLEO ou ÓLEO DIESEL ou ÓLEO PARA AQUECIMENTO, LEVE</v>
      </c>
      <c r="T47" s="106">
        <v>150</v>
      </c>
      <c r="U47" s="106" t="s">
        <v>648</v>
      </c>
      <c r="V47" s="106">
        <f>IF(Q47="","",IF(ISNUMBER(Q47)=FALSE,"Não se aplica",IFERROR(VLOOKUP(Q47,Produtos!$A$1:$C$2319,3,FALSE),"Não Cadastrado")))</f>
        <v>3</v>
      </c>
      <c r="W47" s="106" t="str">
        <f>VLOOKUP(Tabela2[[#This Row],[SIEMA]],Siema2025,10,FALSE)</f>
        <v/>
      </c>
      <c r="X47" s="110" t="str">
        <f>IF(Tabela2[[#This Row],[Origem do acidente]] = "Plataforma", "PREENCHER","NA")</f>
        <v>NA</v>
      </c>
      <c r="Y47" s="111" t="str">
        <f>IF(W47="","", IF(W47="NC","", IF(W47="NE","", IF(W47="NA","",IFERROR(VLOOKUP(W47,Produtos!$A$1:$C$2319,2,FALSE),"Não Cadastrado")))))</f>
        <v/>
      </c>
      <c r="Z47" s="106" t="str">
        <f>VLOOKUP(Tabela2[[#This Row],[SIEMA]],Siema2025,11,FALSE)</f>
        <v xml:space="preserve"> </v>
      </c>
      <c r="AA47" s="106" t="str">
        <f>VLOOKUP(Tabela2[[#This Row],[SIEMA]],Siema2025,12,FALSE)</f>
        <v xml:space="preserve"> </v>
      </c>
      <c r="AB47" s="106" t="str">
        <f>IF(W47="","",IF(ISNUMBER(W47)=FALSE,"Não se aplica",IFERROR(VLOOKUP(W47,Produtos!$A$1:$C$2319,3,FALSE),"Não Cadastrado")))</f>
        <v/>
      </c>
      <c r="AC47" s="106"/>
      <c r="AD47" s="110" t="str">
        <f>IF(Tabela2[[#This Row],[Origem do acidente]] = "Plataforma", "PREENCHER","NA")</f>
        <v>NA</v>
      </c>
      <c r="AE47" s="109" t="str">
        <f>IF(AC47="","", IF(AC47="NC","", IF(AC47="NE","", IF(AC47="NA","",IFERROR(VLOOKUP(AC47,Produtos!$A$1:$C$2319,2,FALSE),"Não Cadastrado")))))</f>
        <v/>
      </c>
      <c r="AF47" s="106"/>
      <c r="AG47" s="106"/>
      <c r="AH47" s="106" t="str">
        <f>IF(AC47="","",IF(ISNUMBER(AC47)=FALSE,"Não se aplica",IFERROR(VLOOKUP(AC47,Produtos!$A$1:$C$2319,3,FALSE),"Não Cadastrado")))</f>
        <v/>
      </c>
      <c r="AI47" s="106"/>
      <c r="AJ47" s="106" t="s">
        <v>7330</v>
      </c>
      <c r="AK47" s="109" t="s">
        <v>7331</v>
      </c>
      <c r="AL47" s="109"/>
      <c r="AM47" s="109"/>
      <c r="AN47" s="110" t="str">
        <f>VLOOKUP(Tabela2[[#This Row],[SIEMA]],Siema2025,51,FALSE)</f>
        <v>X</v>
      </c>
      <c r="AO47" s="110" t="str">
        <f>VLOOKUP(Tabela2[[#This Row],[SIEMA]],Siema2025,53,FALSE)</f>
        <v/>
      </c>
      <c r="AP47" s="110" t="str">
        <f>VLOOKUP(Tabela2[[#This Row],[SIEMA]],Siema2025,55,FALSE)</f>
        <v/>
      </c>
      <c r="AQ47" s="110" t="str">
        <f>VLOOKUP(Tabela2[[#This Row],[SIEMA]],Siema2025,57,FALSE)</f>
        <v>X</v>
      </c>
      <c r="AR47" s="110" t="str">
        <f>VLOOKUP(Tabela2[[#This Row],[SIEMA]],Siema2025,59,FALSE)</f>
        <v/>
      </c>
      <c r="AS47" s="110" t="str">
        <f>VLOOKUP(Tabela2[[#This Row],[SIEMA]],Siema2025,61,FALSE)</f>
        <v/>
      </c>
      <c r="AT47" s="110" t="str">
        <f>VLOOKUP(Tabela2[[#This Row],[SIEMA]],Siema2025,63,FALSE)</f>
        <v/>
      </c>
      <c r="AU47" s="110"/>
      <c r="AV47" s="110" t="str">
        <f>VLOOKUP(Tabela2[[#This Row],[SIEMA]],Siema2025,67,FALSE)</f>
        <v/>
      </c>
      <c r="AW47" s="110" t="str">
        <f>VLOOKUP(Tabela2[[#This Row],[SIEMA]],Siema2025,69,FALSE)</f>
        <v/>
      </c>
      <c r="AX47" s="110" t="str">
        <f>VLOOKUP(Tabela2[[#This Row],[SIEMA]],Siema2025,71,FALSE)</f>
        <v/>
      </c>
      <c r="AY47" s="110" t="str">
        <f>VLOOKUP(Tabela2[[#This Row],[SIEMA]],Siema2025,73,FALSE)</f>
        <v/>
      </c>
      <c r="AZ47" s="110" t="str">
        <f>VLOOKUP(Tabela2[[#This Row],[SIEMA]],Siema2025,75,FALSE)</f>
        <v/>
      </c>
      <c r="BA47" s="110" t="str">
        <f>VLOOKUP(Tabela2[[#This Row],[SIEMA]],Siema2025,77,FALSE)</f>
        <v/>
      </c>
      <c r="BB47" s="110" t="str">
        <f>VLOOKUP(Tabela2[[#This Row],[SIEMA]],Siema2025,79,FALSE)</f>
        <v/>
      </c>
      <c r="BC47" s="110" t="str">
        <f>IF(Tabela2[[#This Row],[Outro(s) ]] = "X", "PREENCHER","NA")</f>
        <v>NA</v>
      </c>
      <c r="BD47" s="110" t="str">
        <f>VLOOKUP(Tabela2[[#This Row],[SIEMA]],Siema2025,82,FALSE)</f>
        <v/>
      </c>
      <c r="BE47" s="110" t="str">
        <f>VLOOKUP(Tabela2[[#This Row],[SIEMA]],Siema2025,81,FALSE)</f>
        <v/>
      </c>
      <c r="BF47" s="112" t="str">
        <f>VLOOKUP(Tabela2[[#This Row],[SIEMA]],Siema2025,28,FALSE)</f>
        <v>Carla Emília Balan (proprietária do veículo)</v>
      </c>
      <c r="BG47" s="112"/>
      <c r="BH47" s="113" t="str">
        <f>VLOOKUP(Tabela2[[#This Row],[SIEMA]],Siema2025,29,FALSE)</f>
        <v>05442042986</v>
      </c>
      <c r="BI47" s="114" t="s">
        <v>2696</v>
      </c>
      <c r="BJ47" s="109" t="s">
        <v>7097</v>
      </c>
      <c r="BK47" s="106" t="s">
        <v>2696</v>
      </c>
      <c r="BL47" s="143">
        <v>45674</v>
      </c>
      <c r="BM47" s="110">
        <f ca="1">IF(Tabela2[[#This Row],[Data de atendimento do Ibama (considerar o primeiro documento/ação)]]="",_xlfn.DAYS(TODAY(),J47),_xlfn.DAYS(Tabela2[[#This Row],[Data de atendimento do Ibama (considerar o primeiro documento/ação)]],J47))</f>
        <v>1</v>
      </c>
      <c r="BN47" s="110" t="str">
        <f>IF(Tabela2[[#This Row],[Atendido pelo Ibama ("Não" ou "Sim")]]="Não","Preencher", IF(Tabela2[[#This Row],[Atendido pelo Ibama ("Não" ou "Sim")]]="Sim","NA",""))</f>
        <v>NA</v>
      </c>
      <c r="BO47" s="116" t="s">
        <v>7123</v>
      </c>
      <c r="BP47" s="110" t="s">
        <v>7332</v>
      </c>
      <c r="BQ47" s="108" t="s">
        <v>2696</v>
      </c>
      <c r="BR47" s="110" t="s">
        <v>2696</v>
      </c>
      <c r="BS47" s="110" t="str">
        <f>IF(Tabela2[[#This Row],[Se sim, foi emitida Ordem de Emergência? (informações vinculada à coluna CK)]] = "Sim", "PREENCHER","NA")</f>
        <v>PREENCHER</v>
      </c>
      <c r="BT47" s="110" t="str">
        <f>IF(Tabela2[[#This Row],[Foi elaborado Relatório de Vistoria pelo Ibama? (informações vinculada à coluna CK)]] = "Sim", "PREENCHER","NA")</f>
        <v>NA</v>
      </c>
      <c r="BU47" s="110" t="s">
        <v>2696</v>
      </c>
      <c r="BV47" s="110" t="s">
        <v>123</v>
      </c>
      <c r="BW47" s="110" t="s">
        <v>2696</v>
      </c>
      <c r="BX47" s="108" t="s">
        <v>7113</v>
      </c>
      <c r="BY47" s="143">
        <v>45763</v>
      </c>
      <c r="BZ47" s="106">
        <f>IF(Tabela2[[#This Row],[Data do documento de encerramento]]="NA","NA",IF(Tabela2[[#This Row],[Data do documento de encerramento]]="","Pendente de conclusão/ encerramento",_xlfn.DAYS(Tabela2[[#This Row],[Data do documento de encerramento]],J47)))</f>
        <v>90</v>
      </c>
      <c r="CA47" s="109" t="s">
        <v>7333</v>
      </c>
      <c r="CB47" s="109"/>
      <c r="CC47" s="109"/>
      <c r="CD47" s="109"/>
      <c r="CE47" s="109"/>
      <c r="CF47" s="109"/>
    </row>
    <row r="48" spans="1:84" hidden="1">
      <c r="A48" s="172">
        <v>202511718036</v>
      </c>
      <c r="B48" s="173" t="s">
        <v>7325</v>
      </c>
      <c r="C48" s="110" t="str">
        <f>VLOOKUP(Tabela2[[#This Row],[SIEMA]],Siema2025,4,FALSE)</f>
        <v xml:space="preserve"> null</v>
      </c>
      <c r="D48" s="108" t="str">
        <f>VLOOKUP(Tabela2[[#This Row],[SIEMA]],Siema2025,3,FALSE)</f>
        <v xml:space="preserve">null </v>
      </c>
      <c r="E48" s="108" t="str">
        <f>VLOOKUP(Tabela2[[#This Row],[SIEMA]],Siema2025,20,FALSE)</f>
        <v>Niterói/RJ</v>
      </c>
      <c r="F48" s="108"/>
      <c r="G48" s="108"/>
      <c r="H48" s="108"/>
      <c r="I48" s="106" t="str">
        <f>VLOOKUP(Tabela2[[#This Row],[SIEMA]],Siema2025,19,FALSE)</f>
        <v/>
      </c>
      <c r="J48" s="107">
        <f>VLOOKUP(Tabela2[[#This Row],[SIEMA]],Siema2025,2,FALSE)</f>
        <v>45673</v>
      </c>
      <c r="K48" s="107" t="str">
        <f>VLOOKUP(Tabela2[[#This Row],[SIEMA]],Siema2025,16,FALSE)</f>
        <v>Quinta</v>
      </c>
      <c r="L48" s="108" t="str">
        <f>IF(Tabela2[[#This Row],[Data]]="","Sem Informação",VLOOKUP(MONTH(Tabela2[[#This Row],[Data]]),'[1]Validação de dados'!$I$1:$J$13,2,0))</f>
        <v>Janeiro</v>
      </c>
      <c r="M48" s="106">
        <f>YEAR(Tabela2[[#This Row],[Data]])</f>
        <v>2025</v>
      </c>
      <c r="N48" s="107" t="str">
        <f>VLOOKUP(Tabela2[[#This Row],[SIEMA]],Siema2025,17,FALSE)</f>
        <v>Matutino</v>
      </c>
      <c r="O48" s="107" t="str">
        <f>VLOOKUP(Tabela2[[#This Row],[SIEMA]],Siema2025,5,FALSE)</f>
        <v>Embarcação</v>
      </c>
      <c r="P48" s="106" t="str">
        <f>VLOOKUP(Tabela2[[#This Row],[SIEMA]],Siema2025,21,FALSE)</f>
        <v>Embarcação HOS Brass Ring, Porto NitShore, Niterói/RJ.
Processo Sei! 02001.001680/2025-61.</v>
      </c>
      <c r="Q48" s="106" t="str">
        <f>VLOOKUP(Tabela2[[#This Row],[SIEMA]],Siema2025,7,FALSE)</f>
        <v/>
      </c>
      <c r="R48" s="106" t="str">
        <f>VLOOKUP(Tabela2[[#This Row],[SIEMA]],Siema2025,10,FALSE)</f>
        <v>Óleo Hidráulico</v>
      </c>
      <c r="S48" s="109" t="str">
        <f>IF(Q48="","", IF(Q48="NC","", IF(Q48="NE","", IF(Q48="NA","",IFERROR(VLOOKUP(Q48,Produtos!$A$1:$C$2319,2,FALSE),"Não Cadastrado")))))</f>
        <v/>
      </c>
      <c r="T48" s="106" t="str">
        <f>VLOOKUP(Tabela2[[#This Row],[SIEMA]],Siema2025,11,FALSE)</f>
        <v>0.0002</v>
      </c>
      <c r="U48" s="106" t="str">
        <f>VLOOKUP(Tabela2[[#This Row],[SIEMA]],Siema2025,12,FALSE)</f>
        <v>M3</v>
      </c>
      <c r="V48" s="106" t="str">
        <f>IF(Q48="","",IF(ISNUMBER(Q48)=FALSE,"Não se aplica",IFERROR(VLOOKUP(Q48,Produtos!$A$1:$C$2319,3,FALSE),"Não Cadastrado")))</f>
        <v/>
      </c>
      <c r="W48" s="106" t="str">
        <f>VLOOKUP(Tabela2[[#This Row],[SIEMA]],Siema2025,10,FALSE)</f>
        <v>Óleo Hidráulico</v>
      </c>
      <c r="X48" s="115" t="str">
        <f>IF(Tabela2[[#This Row],[Origem do acidente]] = "Plataforma", "PREENCHER","NA")</f>
        <v>NA</v>
      </c>
      <c r="Y48" s="111" t="str">
        <f>IF(W48="","", IF(W48="NC","", IF(W48="NE","", IF(W48="NA","",IFERROR(VLOOKUP(W48,Produtos!$A$1:$C$2319,2,FALSE),"Não Cadastrado")))))</f>
        <v>Não Cadastrado</v>
      </c>
      <c r="Z48" s="106" t="str">
        <f>VLOOKUP(Tabela2[[#This Row],[SIEMA]],Siema2025,11,FALSE)</f>
        <v>0.0002</v>
      </c>
      <c r="AA48" s="106" t="str">
        <f>VLOOKUP(Tabela2[[#This Row],[SIEMA]],Siema2025,12,FALSE)</f>
        <v>M3</v>
      </c>
      <c r="AB48" s="106" t="str">
        <f>IF(W48="","",IF(ISNUMBER(W48)=FALSE,"Não se aplica",IFERROR(VLOOKUP(W48,Produtos!$A$1:$C$2319,3,FALSE),"Não Cadastrado")))</f>
        <v>Não se aplica</v>
      </c>
      <c r="AC48" s="106"/>
      <c r="AD48" s="110" t="str">
        <f>IF(Tabela2[[#This Row],[Origem do acidente]] = "Plataforma", "PREENCHER","NA")</f>
        <v>NA</v>
      </c>
      <c r="AE48" s="109" t="str">
        <f>IF(AC48="","", IF(AC48="NC","", IF(AC48="NE","", IF(AC48="NA","",IFERROR(VLOOKUP(AC48,Produtos!$A$1:$C$2319,2,FALSE),"Não Cadastrado")))))</f>
        <v/>
      </c>
      <c r="AF48" s="106"/>
      <c r="AG48" s="106"/>
      <c r="AH48" s="106" t="str">
        <f>IF(AC48="","",IF(ISNUMBER(AC48)=FALSE,"Não se aplica",IFERROR(VLOOKUP(AC48,Produtos!$A$1:$C$2319,3,FALSE),"Não Cadastrado")))</f>
        <v/>
      </c>
      <c r="AI48" s="106"/>
      <c r="AJ48" s="106" t="str">
        <f>VLOOKUP(Tabela2[[#This Row],[SIEMA]],Siema2025,26,FALSE)</f>
        <v>Em investigação.</v>
      </c>
      <c r="AK48" s="109"/>
      <c r="AL48" s="109"/>
      <c r="AM48" s="109"/>
      <c r="AN48" s="110" t="str">
        <f>VLOOKUP(Tabela2[[#This Row],[SIEMA]],Siema2025,51,FALSE)</f>
        <v/>
      </c>
      <c r="AO48" s="110" t="str">
        <f>VLOOKUP(Tabela2[[#This Row],[SIEMA]],Siema2025,53,FALSE)</f>
        <v/>
      </c>
      <c r="AP48" s="110" t="str">
        <f>VLOOKUP(Tabela2[[#This Row],[SIEMA]],Siema2025,55,FALSE)</f>
        <v/>
      </c>
      <c r="AQ48" s="110" t="str">
        <f>VLOOKUP(Tabela2[[#This Row],[SIEMA]],Siema2025,57,FALSE)</f>
        <v/>
      </c>
      <c r="AR48" s="110" t="str">
        <f>VLOOKUP(Tabela2[[#This Row],[SIEMA]],Siema2025,59,FALSE)</f>
        <v/>
      </c>
      <c r="AS48" s="110" t="str">
        <f>VLOOKUP(Tabela2[[#This Row],[SIEMA]],Siema2025,61,FALSE)</f>
        <v>X</v>
      </c>
      <c r="AT48" s="110" t="str">
        <f>VLOOKUP(Tabela2[[#This Row],[SIEMA]],Siema2025,63,FALSE)</f>
        <v/>
      </c>
      <c r="AU48" s="110" t="str">
        <f>VLOOKUP(Tabela2[[#This Row],[SIEMA]],Siema2025,65,FALSE)</f>
        <v/>
      </c>
      <c r="AV48" s="110" t="str">
        <f>VLOOKUP(Tabela2[[#This Row],[SIEMA]],Siema2025,67,FALSE)</f>
        <v/>
      </c>
      <c r="AW48" s="110" t="str">
        <f>VLOOKUP(Tabela2[[#This Row],[SIEMA]],Siema2025,69,FALSE)</f>
        <v/>
      </c>
      <c r="AX48" s="110" t="str">
        <f>VLOOKUP(Tabela2[[#This Row],[SIEMA]],Siema2025,71,FALSE)</f>
        <v/>
      </c>
      <c r="AY48" s="110" t="str">
        <f>VLOOKUP(Tabela2[[#This Row],[SIEMA]],Siema2025,73,FALSE)</f>
        <v/>
      </c>
      <c r="AZ48" s="110" t="str">
        <f>VLOOKUP(Tabela2[[#This Row],[SIEMA]],Siema2025,75,FALSE)</f>
        <v/>
      </c>
      <c r="BA48" s="110" t="str">
        <f>VLOOKUP(Tabela2[[#This Row],[SIEMA]],Siema2025,77,FALSE)</f>
        <v/>
      </c>
      <c r="BB48" s="110" t="str">
        <f>VLOOKUP(Tabela2[[#This Row],[SIEMA]],Siema2025,79,FALSE)</f>
        <v/>
      </c>
      <c r="BC48" s="110" t="str">
        <f>IF(Tabela2[[#This Row],[Outro(s) ]] = "X", "PREENCHER","NA")</f>
        <v>NA</v>
      </c>
      <c r="BD48" s="110" t="str">
        <f>VLOOKUP(Tabela2[[#This Row],[SIEMA]],Siema2025,82,FALSE)</f>
        <v/>
      </c>
      <c r="BE48" s="110" t="str">
        <f>VLOOKUP(Tabela2[[#This Row],[SIEMA]],Siema2025,81,FALSE)</f>
        <v/>
      </c>
      <c r="BF48" s="112" t="str">
        <f>VLOOKUP(Tabela2[[#This Row],[SIEMA]],Siema2025,28,FALSE)</f>
        <v>Petrobras</v>
      </c>
      <c r="BG48" s="112"/>
      <c r="BH48" s="113" t="str">
        <f>VLOOKUP(Tabela2[[#This Row],[SIEMA]],Siema2025,29,FALSE)</f>
        <v>33000167000101</v>
      </c>
      <c r="BI48" s="114" t="str">
        <f>VLOOKUP(Tabela2[[#This Row],[SIEMA]],Siema2025,107,FALSE)</f>
        <v>Não</v>
      </c>
      <c r="BJ48" s="109"/>
      <c r="BK48" s="106"/>
      <c r="BL48" s="143"/>
      <c r="BM48" s="110">
        <f ca="1">IF(Tabela2[[#This Row],[Data de atendimento do Ibama (considerar o primeiro documento/ação)]]="",_xlfn.DAYS(TODAY(),J48),_xlfn.DAYS(Tabela2[[#This Row],[Data de atendimento do Ibama (considerar o primeiro documento/ação)]],J48))</f>
        <v>547</v>
      </c>
      <c r="BN48" s="110" t="str">
        <f>IF(Tabela2[[#This Row],[Atendido pelo Ibama ("Não" ou "Sim")]]="Não","Preencher", IF(Tabela2[[#This Row],[Atendido pelo Ibama ("Não" ou "Sim")]]="Sim","NA",""))</f>
        <v/>
      </c>
      <c r="BO48" s="116"/>
      <c r="BP48" s="110" t="str">
        <f>IF(Tabela2[[#This Row],[Forma de atendimento (primeiro documento/ação)]]= "Outros (especificar)", "PREENCHER","NA")</f>
        <v>NA</v>
      </c>
      <c r="BQ48" s="108"/>
      <c r="BR48" s="110" t="str">
        <f>IF(Tabela2[[#This Row],[Equipe do Ibama foi a campo? Houve sobrevoo do Poseidon?]] = "Sim", "PREENCHER","NA")</f>
        <v>NA</v>
      </c>
      <c r="BS48" s="110" t="str">
        <f>IF(Tabela2[[#This Row],[Se sim, foi emitida Ordem de Emergência? (informações vinculada à coluna CK)]] = "Sim", "PREENCHER","NA")</f>
        <v>NA</v>
      </c>
      <c r="BT48" s="110" t="str">
        <f>IF(Tabela2[[#This Row],[Foi elaborado Relatório de Vistoria pelo Ibama? (informações vinculada à coluna CK)]] = "Sim", "PREENCHER","NA")</f>
        <v>NA</v>
      </c>
      <c r="BU48" s="110" t="str">
        <f>IF(Tabela2[[#This Row],[Houve envio de Informações Pós-acidente (preencher "não se aplica" quando de competência estadual/municipal)]] = "Sim", "PREENCHER","NA")</f>
        <v>NA</v>
      </c>
      <c r="BV48" s="110" t="str">
        <f>IF(Tabela2[[#This Row],[Houve avaliação das informações pós-acidente solicitadas/enviadas?]] = "Sim", "PREENCHER","NA")</f>
        <v>NA</v>
      </c>
      <c r="BW48" s="110" t="str">
        <f>IF(Tabela2[[#This Row],[O Ibama aguarda resposta da empresa/OEMA, etc?]] = "Sim", "PREENCHER","NA")</f>
        <v>NA</v>
      </c>
      <c r="BX48" s="108"/>
      <c r="BY48" s="108"/>
      <c r="BZ48" s="106" t="str">
        <f>IF(Tabela2[[#This Row],[Data do documento de encerramento]]="NA","NA",IF(Tabela2[[#This Row],[Data do documento de encerramento]]="","Pendente de conclusão/ encerramento",_xlfn.DAYS(Tabela2[[#This Row],[Data do documento de encerramento]],J48)))</f>
        <v>Pendente de conclusão/ encerramento</v>
      </c>
      <c r="CA48" s="109"/>
      <c r="CB48" s="109"/>
      <c r="CC48" s="109"/>
      <c r="CD48" s="109"/>
      <c r="CE48" s="109"/>
      <c r="CF48" s="109"/>
    </row>
    <row r="49" spans="1:84" ht="30.75" hidden="1">
      <c r="A49" s="172">
        <v>202511732434</v>
      </c>
      <c r="B49" s="173" t="s">
        <v>7334</v>
      </c>
      <c r="C49" s="110" t="str">
        <f>VLOOKUP(Tabela2[[#This Row],[SIEMA]],Siema2025,4,FALSE)</f>
        <v>SP</v>
      </c>
      <c r="D49" s="108" t="str">
        <f>VLOOKUP(Tabela2[[#This Row],[SIEMA]],Siema2025,3,FALSE)</f>
        <v>Embu-Guaçu</v>
      </c>
      <c r="E49" s="108" t="str">
        <f>VLOOKUP(Tabela2[[#This Row],[SIEMA]],Siema2025,20,FALSE)</f>
        <v/>
      </c>
      <c r="F49" s="108"/>
      <c r="G49" s="108" t="s">
        <v>7335</v>
      </c>
      <c r="H49" s="108" t="s">
        <v>7336</v>
      </c>
      <c r="I49" s="106" t="s">
        <v>7118</v>
      </c>
      <c r="J49" s="107">
        <f>VLOOKUP(Tabela2[[#This Row],[SIEMA]],Siema2025,2,FALSE)</f>
        <v>45673</v>
      </c>
      <c r="K49" s="107" t="str">
        <f>VLOOKUP(Tabela2[[#This Row],[SIEMA]],Siema2025,16,FALSE)</f>
        <v>Quinta</v>
      </c>
      <c r="L49" s="108" t="str">
        <f>IF(Tabela2[[#This Row],[Data]]="","Sem Informação",VLOOKUP(MONTH(Tabela2[[#This Row],[Data]]),'[1]Validação de dados'!$I$1:$J$13,2,0))</f>
        <v>Janeiro</v>
      </c>
      <c r="M49" s="108">
        <f>YEAR(Tabela2[[#This Row],[Data]])</f>
        <v>2025</v>
      </c>
      <c r="N49" s="107" t="str">
        <f>VLOOKUP(Tabela2[[#This Row],[SIEMA]],Siema2025,17,FALSE)</f>
        <v>Vespertino</v>
      </c>
      <c r="O49" s="107" t="str">
        <f>VLOOKUP(Tabela2[[#This Row],[SIEMA]],Siema2025,5,FALSE)</f>
        <v>Ferrovia</v>
      </c>
      <c r="P49" s="106" t="str">
        <f>VLOOKUP(Tabela2[[#This Row],[SIEMA]],Siema2025,21,FALSE)</f>
        <v>Vandalismo na ferrovia com abertura de 8 bicas em 3 vagões graneleiros carregado com milho.</v>
      </c>
      <c r="Q49" s="106" t="s">
        <v>7119</v>
      </c>
      <c r="R49" s="106" t="s">
        <v>7119</v>
      </c>
      <c r="S49" s="109" t="s">
        <v>365</v>
      </c>
      <c r="T49" s="106" t="str">
        <f>VLOOKUP(Tabela2[[#This Row],[SIEMA]],Siema2025,11,FALSE)</f>
        <v>2</v>
      </c>
      <c r="U49" s="106" t="s">
        <v>7120</v>
      </c>
      <c r="V49" s="106" t="s">
        <v>7119</v>
      </c>
      <c r="W49" s="106"/>
      <c r="X49" s="110"/>
      <c r="Y49" s="111" t="str">
        <f>IF(W49="","", IF(W49="NC","", IF(W49="NE","", IF(W49="NA","",IFERROR(VLOOKUP(W49,Produtos!$A$1:$C$2319,2,FALSE),"Não Cadastrado")))))</f>
        <v/>
      </c>
      <c r="Z49" s="106"/>
      <c r="AA49" s="106"/>
      <c r="AB49" s="106" t="str">
        <f>IF(W49="","",IF(ISNUMBER(W49)=FALSE,"Não se aplica",IFERROR(VLOOKUP(W49,Produtos!$A$1:$C$2319,3,FALSE),"Não Cadastrado")))</f>
        <v/>
      </c>
      <c r="AC49" s="106"/>
      <c r="AD49" s="110"/>
      <c r="AE49" s="109" t="str">
        <f>IF(AC49="","", IF(AC49="NC","", IF(AC49="NE","", IF(AC49="NA","",IFERROR(VLOOKUP(AC49,Produtos!$A$1:$C$2319,2,FALSE),"Não Cadastrado")))))</f>
        <v/>
      </c>
      <c r="AF49" s="106"/>
      <c r="AG49" s="106"/>
      <c r="AH49" s="106" t="str">
        <f>IF(AC49="","",IF(ISNUMBER(AC49)=FALSE,"Não se aplica",IFERROR(VLOOKUP(AC49,Produtos!$A$1:$C$2319,3,FALSE),"Não Cadastrado")))</f>
        <v/>
      </c>
      <c r="AI49" s="106"/>
      <c r="AJ49" s="106" t="str">
        <f>VLOOKUP(Tabela2[[#This Row],[SIEMA]],Siema2025,26,FALSE)</f>
        <v>Ato criminoso caracterizado pela abertura de bicas em vagões graneleiros ferroviário carregado com milho.</v>
      </c>
      <c r="AK49" s="109" t="s">
        <v>7121</v>
      </c>
      <c r="AL49" s="109"/>
      <c r="AM49" s="109"/>
      <c r="AN49" s="110" t="str">
        <f>VLOOKUP(Tabela2[[#This Row],[SIEMA]],Siema2025,51,FALSE)</f>
        <v/>
      </c>
      <c r="AO49" s="110" t="str">
        <f>VLOOKUP(Tabela2[[#This Row],[SIEMA]],Siema2025,53,FALSE)</f>
        <v/>
      </c>
      <c r="AP49" s="110" t="str">
        <f>VLOOKUP(Tabela2[[#This Row],[SIEMA]],Siema2025,55,FALSE)</f>
        <v/>
      </c>
      <c r="AQ49" s="110" t="str">
        <f>VLOOKUP(Tabela2[[#This Row],[SIEMA]],Siema2025,57,FALSE)</f>
        <v/>
      </c>
      <c r="AR49" s="110" t="str">
        <f>VLOOKUP(Tabela2[[#This Row],[SIEMA]],Siema2025,59,FALSE)</f>
        <v/>
      </c>
      <c r="AS49" s="110" t="str">
        <f>VLOOKUP(Tabela2[[#This Row],[SIEMA]],Siema2025,61,FALSE)</f>
        <v/>
      </c>
      <c r="AT49" s="110" t="str">
        <f>VLOOKUP(Tabela2[[#This Row],[SIEMA]],Siema2025,63,FALSE)</f>
        <v/>
      </c>
      <c r="AU49" s="110" t="str">
        <f>VLOOKUP(Tabela2[[#This Row],[SIEMA]],Siema2025,65,FALSE)</f>
        <v>X</v>
      </c>
      <c r="AV49" s="110" t="str">
        <f>VLOOKUP(Tabela2[[#This Row],[SIEMA]],Siema2025,67,FALSE)</f>
        <v/>
      </c>
      <c r="AW49" s="110" t="str">
        <f>VLOOKUP(Tabela2[[#This Row],[SIEMA]],Siema2025,69,FALSE)</f>
        <v/>
      </c>
      <c r="AX49" s="110" t="str">
        <f>VLOOKUP(Tabela2[[#This Row],[SIEMA]],Siema2025,71,FALSE)</f>
        <v/>
      </c>
      <c r="AY49" s="110" t="str">
        <f>VLOOKUP(Tabela2[[#This Row],[SIEMA]],Siema2025,73,FALSE)</f>
        <v/>
      </c>
      <c r="AZ49" s="110" t="str">
        <f>VLOOKUP(Tabela2[[#This Row],[SIEMA]],Siema2025,75,FALSE)</f>
        <v/>
      </c>
      <c r="BA49" s="110" t="str">
        <f>VLOOKUP(Tabela2[[#This Row],[SIEMA]],Siema2025,77,FALSE)</f>
        <v/>
      </c>
      <c r="BB49" s="110" t="str">
        <f>VLOOKUP(Tabela2[[#This Row],[SIEMA]],Siema2025,79,FALSE)</f>
        <v/>
      </c>
      <c r="BC49" s="110" t="str">
        <f>IF(Tabela2[[#This Row],[Outro(s) ]] = "X", "PREENCHER","NA")</f>
        <v>NA</v>
      </c>
      <c r="BD49" s="110" t="str">
        <f>VLOOKUP(Tabela2[[#This Row],[SIEMA]],Siema2025,82,FALSE)</f>
        <v/>
      </c>
      <c r="BE49" s="110" t="str">
        <f>VLOOKUP(Tabela2[[#This Row],[SIEMA]],Siema2025,81,FALSE)</f>
        <v/>
      </c>
      <c r="BF49" s="112" t="s">
        <v>3066</v>
      </c>
      <c r="BG49" s="112" t="s">
        <v>7122</v>
      </c>
      <c r="BH49" s="113" t="str">
        <f>VLOOKUP(Tabela2[[#This Row],[SIEMA]],Siema2025,29,FALSE)</f>
        <v>02502844000166</v>
      </c>
      <c r="BI49" s="114" t="str">
        <f>VLOOKUP(Tabela2[[#This Row],[SIEMA]],Siema2025,107,FALSE)</f>
        <v>Não</v>
      </c>
      <c r="BJ49" s="109" t="s">
        <v>7097</v>
      </c>
      <c r="BK49" s="106" t="s">
        <v>2696</v>
      </c>
      <c r="BL49" s="143">
        <v>45677</v>
      </c>
      <c r="BM49" s="110">
        <f ca="1">IF(Tabela2[[#This Row],[Data de atendimento do Ibama (considerar o primeiro documento/ação)]]="",_xlfn.DAYS(TODAY(),J49),_xlfn.DAYS(Tabela2[[#This Row],[Data de atendimento do Ibama (considerar o primeiro documento/ação)]],J49))</f>
        <v>4</v>
      </c>
      <c r="BN49" s="110" t="str">
        <f>IF(Tabela2[[#This Row],[Atendido pelo Ibama ("Não" ou "Sim")]]="Não","Preencher", IF(Tabela2[[#This Row],[Atendido pelo Ibama ("Não" ou "Sim")]]="Sim","NA",""))</f>
        <v>NA</v>
      </c>
      <c r="BO49" s="116" t="s">
        <v>7098</v>
      </c>
      <c r="BP49" s="110" t="str">
        <f>IF(Tabela2[[#This Row],[Forma de atendimento (primeiro documento/ação)]]= "Outros (especificar)", "PREENCHER","NA")</f>
        <v>NA</v>
      </c>
      <c r="BQ49" s="108" t="s">
        <v>123</v>
      </c>
      <c r="BR49" s="110" t="str">
        <f>IF(Tabela2[[#This Row],[Equipe do Ibama foi a campo? Houve sobrevoo do Poseidon?]] = "Sim", "PREENCHER","NA")</f>
        <v>NA</v>
      </c>
      <c r="BS49" s="110" t="str">
        <f>IF(Tabela2[[#This Row],[Se sim, foi emitida Ordem de Emergência? (informações vinculada à coluna CK)]] = "Sim", "PREENCHER","NA")</f>
        <v>NA</v>
      </c>
      <c r="BT49" s="110" t="s">
        <v>7125</v>
      </c>
      <c r="BU49" s="110" t="s">
        <v>2696</v>
      </c>
      <c r="BV49" s="110" t="s">
        <v>123</v>
      </c>
      <c r="BW49" s="110" t="s">
        <v>2696</v>
      </c>
      <c r="BX49" s="108" t="s">
        <v>7113</v>
      </c>
      <c r="BY49" s="143">
        <v>46043</v>
      </c>
      <c r="BZ49" s="106">
        <f>IF(Tabela2[[#This Row],[Data do documento de encerramento]]="NA","NA",IF(Tabela2[[#This Row],[Data do documento de encerramento]]="","Pendente de conclusão/ encerramento",_xlfn.DAYS(Tabela2[[#This Row],[Data do documento de encerramento]],J49)))</f>
        <v>370</v>
      </c>
      <c r="CA49" s="109"/>
      <c r="CB49" s="109"/>
      <c r="CC49" s="109"/>
      <c r="CD49" s="109"/>
      <c r="CE49" s="109"/>
      <c r="CF49" s="109"/>
    </row>
    <row r="50" spans="1:84" ht="45.75" hidden="1">
      <c r="A50" s="190">
        <v>202511736001</v>
      </c>
      <c r="B50" s="173" t="s">
        <v>7337</v>
      </c>
      <c r="C50" s="110" t="str">
        <f>VLOOKUP(Tabela2[[#This Row],[SIEMA]],Siema2025,4,FALSE)</f>
        <v xml:space="preserve"> MG</v>
      </c>
      <c r="D50" s="108" t="str">
        <f>VLOOKUP(Tabela2[[#This Row],[SIEMA]],Siema2025,3,FALSE)</f>
        <v xml:space="preserve">Uberaba </v>
      </c>
      <c r="E50" s="108" t="s">
        <v>7338</v>
      </c>
      <c r="F50" s="108" t="s">
        <v>7339</v>
      </c>
      <c r="G50" s="108" t="s">
        <v>7340</v>
      </c>
      <c r="H50" s="108" t="s">
        <v>7341</v>
      </c>
      <c r="I50" s="106" t="s">
        <v>7118</v>
      </c>
      <c r="J50" s="107">
        <f>VLOOKUP(Tabela2[[#This Row],[SIEMA]],Siema2025,2,FALSE)</f>
        <v>45673</v>
      </c>
      <c r="K50" s="107" t="str">
        <f>VLOOKUP(Tabela2[[#This Row],[SIEMA]],Siema2025,16,FALSE)</f>
        <v>Quinta</v>
      </c>
      <c r="L50" s="108" t="str">
        <f>IF(Tabela2[[#This Row],[Data]]="","Sem Informação",VLOOKUP(MONTH(Tabela2[[#This Row],[Data]]),'[1]Validação de dados'!$I$1:$J$13,2,0))</f>
        <v>Janeiro</v>
      </c>
      <c r="M50" s="108">
        <f>YEAR(Tabela2[[#This Row],[Data]])</f>
        <v>2025</v>
      </c>
      <c r="N50" s="107" t="str">
        <f>VLOOKUP(Tabela2[[#This Row],[SIEMA]],Siema2025,17,FALSE)</f>
        <v>Vespertino</v>
      </c>
      <c r="O50" s="107" t="str">
        <f>VLOOKUP(Tabela2[[#This Row],[SIEMA]],Siema2025,5,FALSE)</f>
        <v>Rodovia</v>
      </c>
      <c r="P50" s="106"/>
      <c r="Q50" s="106">
        <v>1170</v>
      </c>
      <c r="R50" s="106" t="str">
        <f>VLOOKUP(Tabela2[[#This Row],[SIEMA]],Siema2025,10,FALSE)</f>
        <v/>
      </c>
      <c r="S50" s="109" t="str">
        <f>IF(Q50="","", IF(Q50="NC","", IF(Q50="NE","", IF(Q50="NA","",IFERROR(VLOOKUP(Q50,Produtos!$A$1:$C$2319,2,FALSE),"Não Cadastrado")))))</f>
        <v>ÁLCOOL ETÍLICO, ETANOL</v>
      </c>
      <c r="T50" s="106">
        <v>59538</v>
      </c>
      <c r="U50" s="106" t="s">
        <v>648</v>
      </c>
      <c r="V50" s="106">
        <f>IF(Q50="","",IF(ISNUMBER(Q50)=FALSE,"Não se aplica",IFERROR(VLOOKUP(Q50,Produtos!$A$1:$C$2319,3,FALSE),"Não Cadastrado")))</f>
        <v>3</v>
      </c>
      <c r="W50" s="106" t="str">
        <f>VLOOKUP(Tabela2[[#This Row],[SIEMA]],Siema2025,10,FALSE)</f>
        <v/>
      </c>
      <c r="X50" s="110" t="str">
        <f>IF(Tabela2[[#This Row],[Origem do acidente]] = "Plataforma", "PREENCHER","NA")</f>
        <v>NA</v>
      </c>
      <c r="Y50" s="111" t="str">
        <f>IF(W50="","", IF(W50="NC","", IF(W50="NE","", IF(W50="NA","",IFERROR(VLOOKUP(W50,Produtos!$A$1:$C$2319,2,FALSE),"Não Cadastrado")))))</f>
        <v/>
      </c>
      <c r="Z50" s="106" t="str">
        <f>VLOOKUP(Tabela2[[#This Row],[SIEMA]],Siema2025,11,FALSE)</f>
        <v xml:space="preserve"> </v>
      </c>
      <c r="AA50" s="106" t="str">
        <f>VLOOKUP(Tabela2[[#This Row],[SIEMA]],Siema2025,12,FALSE)</f>
        <v xml:space="preserve"> </v>
      </c>
      <c r="AB50" s="106" t="str">
        <f>IF(W50="","",IF(ISNUMBER(W50)=FALSE,"Não se aplica",IFERROR(VLOOKUP(W50,Produtos!$A$1:$C$2319,3,FALSE),"Não Cadastrado")))</f>
        <v/>
      </c>
      <c r="AC50" s="106"/>
      <c r="AD50" s="110" t="str">
        <f>IF(Tabela2[[#This Row],[Origem do acidente]] = "Plataforma", "PREENCHER","NA")</f>
        <v>NA</v>
      </c>
      <c r="AE50" s="109" t="str">
        <f>IF(AC50="","", IF(AC50="NC","", IF(AC50="NE","", IF(AC50="NA","",IFERROR(VLOOKUP(AC50,Produtos!$A$1:$C$2319,2,FALSE),"Não Cadastrado")))))</f>
        <v/>
      </c>
      <c r="AF50" s="106"/>
      <c r="AG50" s="106"/>
      <c r="AH50" s="106" t="str">
        <f>IF(AC50="","",IF(ISNUMBER(AC50)=FALSE,"Não se aplica",IFERROR(VLOOKUP(AC50,Produtos!$A$1:$C$2319,3,FALSE),"Não Cadastrado")))</f>
        <v/>
      </c>
      <c r="AI50" s="106"/>
      <c r="AJ50" s="106" t="s">
        <v>7342</v>
      </c>
      <c r="AK50" s="109" t="s">
        <v>7343</v>
      </c>
      <c r="AL50" s="109" t="s">
        <v>7175</v>
      </c>
      <c r="AM50" s="109"/>
      <c r="AN50" s="110" t="str">
        <f>VLOOKUP(Tabela2[[#This Row],[SIEMA]],Siema2025,51,FALSE)</f>
        <v/>
      </c>
      <c r="AO50" s="110" t="str">
        <f>VLOOKUP(Tabela2[[#This Row],[SIEMA]],Siema2025,53,FALSE)</f>
        <v/>
      </c>
      <c r="AP50" s="110" t="str">
        <f>VLOOKUP(Tabela2[[#This Row],[SIEMA]],Siema2025,55,FALSE)</f>
        <v/>
      </c>
      <c r="AQ50" s="110" t="str">
        <f>VLOOKUP(Tabela2[[#This Row],[SIEMA]],Siema2025,57,FALSE)</f>
        <v/>
      </c>
      <c r="AR50" s="110" t="str">
        <f>VLOOKUP(Tabela2[[#This Row],[SIEMA]],Siema2025,59,FALSE)</f>
        <v/>
      </c>
      <c r="AS50" s="110" t="str">
        <f>VLOOKUP(Tabela2[[#This Row],[SIEMA]],Siema2025,61,FALSE)</f>
        <v/>
      </c>
      <c r="AT50" s="110" t="str">
        <f>VLOOKUP(Tabela2[[#This Row],[SIEMA]],Siema2025,63,FALSE)</f>
        <v/>
      </c>
      <c r="AU50" s="110" t="str">
        <f>VLOOKUP(Tabela2[[#This Row],[SIEMA]],Siema2025,65,FALSE)</f>
        <v>X</v>
      </c>
      <c r="AV50" s="110" t="str">
        <f>VLOOKUP(Tabela2[[#This Row],[SIEMA]],Siema2025,67,FALSE)</f>
        <v/>
      </c>
      <c r="AW50" s="110" t="str">
        <f>VLOOKUP(Tabela2[[#This Row],[SIEMA]],Siema2025,69,FALSE)</f>
        <v/>
      </c>
      <c r="AX50" s="110" t="s">
        <v>7176</v>
      </c>
      <c r="AY50" s="110" t="str">
        <f>VLOOKUP(Tabela2[[#This Row],[SIEMA]],Siema2025,73,FALSE)</f>
        <v/>
      </c>
      <c r="AZ50" s="110" t="str">
        <f>VLOOKUP(Tabela2[[#This Row],[SIEMA]],Siema2025,75,FALSE)</f>
        <v/>
      </c>
      <c r="BA50" s="110" t="str">
        <f>VLOOKUP(Tabela2[[#This Row],[SIEMA]],Siema2025,77,FALSE)</f>
        <v/>
      </c>
      <c r="BB50" s="110" t="str">
        <f>VLOOKUP(Tabela2[[#This Row],[SIEMA]],Siema2025,79,FALSE)</f>
        <v/>
      </c>
      <c r="BC50" s="110" t="str">
        <f>IF(Tabela2[[#This Row],[Outro(s) ]] = "X", "PREENCHER","NA")</f>
        <v>NA</v>
      </c>
      <c r="BD50" s="110" t="str">
        <f>VLOOKUP(Tabela2[[#This Row],[SIEMA]],Siema2025,82,FALSE)</f>
        <v/>
      </c>
      <c r="BE50" s="110" t="str">
        <f>VLOOKUP(Tabela2[[#This Row],[SIEMA]],Siema2025,81,FALSE)</f>
        <v/>
      </c>
      <c r="BF50" s="112" t="str">
        <f>VLOOKUP(Tabela2[[#This Row],[SIEMA]],Siema2025,28,FALSE)</f>
        <v>TRANSPORTADORA VERONESE LTDA</v>
      </c>
      <c r="BG50" s="112"/>
      <c r="BH50" s="113" t="str">
        <f>VLOOKUP(Tabela2[[#This Row],[SIEMA]],Siema2025,29,FALSE)</f>
        <v>52397767001090</v>
      </c>
      <c r="BI50" s="114" t="str">
        <f>VLOOKUP(Tabela2[[#This Row],[SIEMA]],Siema2025,107,FALSE)</f>
        <v>Não</v>
      </c>
      <c r="BJ50" s="109" t="s">
        <v>7097</v>
      </c>
      <c r="BK50" s="106" t="s">
        <v>2696</v>
      </c>
      <c r="BL50" s="143">
        <v>45678</v>
      </c>
      <c r="BM50" s="110">
        <f ca="1">IF(Tabela2[[#This Row],[Data de atendimento do Ibama (considerar o primeiro documento/ação)]]="",_xlfn.DAYS(TODAY(),J50),_xlfn.DAYS(Tabela2[[#This Row],[Data de atendimento do Ibama (considerar o primeiro documento/ação)]],J50))</f>
        <v>5</v>
      </c>
      <c r="BN50" s="110" t="str">
        <f>IF(Tabela2[[#This Row],[Atendido pelo Ibama ("Não" ou "Sim")]]="Não","Preencher", IF(Tabela2[[#This Row],[Atendido pelo Ibama ("Não" ou "Sim")]]="Sim","NA",""))</f>
        <v>NA</v>
      </c>
      <c r="BO50" s="116" t="s">
        <v>7098</v>
      </c>
      <c r="BP50" s="110" t="str">
        <f>IF(Tabela2[[#This Row],[Forma de atendimento (primeiro documento/ação)]]= "Outros (especificar)", "PREENCHER","NA")</f>
        <v>NA</v>
      </c>
      <c r="BQ50" s="108" t="s">
        <v>123</v>
      </c>
      <c r="BR50" s="110" t="str">
        <f>IF(Tabela2[[#This Row],[Equipe do Ibama foi a campo? Houve sobrevoo do Poseidon?]] = "Sim", "PREENCHER","NA")</f>
        <v>NA</v>
      </c>
      <c r="BS50" s="110" t="str">
        <f>IF(Tabela2[[#This Row],[Se sim, foi emitida Ordem de Emergência? (informações vinculada à coluna CK)]] = "Sim", "PREENCHER","NA")</f>
        <v>NA</v>
      </c>
      <c r="BT50" s="110" t="s">
        <v>7125</v>
      </c>
      <c r="BU50" s="110" t="s">
        <v>2696</v>
      </c>
      <c r="BV50" s="110" t="s">
        <v>123</v>
      </c>
      <c r="BW50" s="110" t="s">
        <v>2696</v>
      </c>
      <c r="BX50" s="108" t="s">
        <v>7100</v>
      </c>
      <c r="BY50" s="143">
        <v>45700</v>
      </c>
      <c r="BZ50" s="106">
        <f>IF(Tabela2[[#This Row],[Data do documento de encerramento]]="NA","NA",IF(Tabela2[[#This Row],[Data do documento de encerramento]]="","Pendente de conclusão/ encerramento",_xlfn.DAYS(Tabela2[[#This Row],[Data do documento de encerramento]],J50)))</f>
        <v>27</v>
      </c>
      <c r="CA50" s="109" t="s">
        <v>7344</v>
      </c>
      <c r="CB50" s="109"/>
      <c r="CC50" s="109"/>
      <c r="CD50" s="109"/>
      <c r="CE50" s="109"/>
      <c r="CF50" s="109"/>
    </row>
    <row r="51" spans="1:84" hidden="1">
      <c r="A51" s="172">
        <v>202511754053</v>
      </c>
      <c r="B51" s="173" t="s">
        <v>7317</v>
      </c>
      <c r="C51" s="110" t="str">
        <f>VLOOKUP(Tabela2[[#This Row],[SIEMA]],Siema2025,4,FALSE)</f>
        <v xml:space="preserve"> RJ</v>
      </c>
      <c r="D51" s="108" t="str">
        <f>VLOOKUP(Tabela2[[#This Row],[SIEMA]],Siema2025,3,FALSE)</f>
        <v xml:space="preserve">Niterói </v>
      </c>
      <c r="E51" s="108" t="str">
        <f>VLOOKUP(Tabela2[[#This Row],[SIEMA]],Siema2025,20,FALSE)</f>
        <v>Avenida Feliciano Sodré, 215 - Centro, Niterói - RJ, 24030-012</v>
      </c>
      <c r="F51" s="108"/>
      <c r="G51" s="108"/>
      <c r="H51" s="108"/>
      <c r="I51" s="106" t="str">
        <f>VLOOKUP(Tabela2[[#This Row],[SIEMA]],Siema2025,19,FALSE)</f>
        <v/>
      </c>
      <c r="J51" s="107">
        <f>VLOOKUP(Tabela2[[#This Row],[SIEMA]],Siema2025,2,FALSE)</f>
        <v>45673</v>
      </c>
      <c r="K51" s="107" t="str">
        <f>VLOOKUP(Tabela2[[#This Row],[SIEMA]],Siema2025,16,FALSE)</f>
        <v>Quinta</v>
      </c>
      <c r="L51" s="108" t="str">
        <f>IF(Tabela2[[#This Row],[Data]]="","Sem Informação",VLOOKUP(MONTH(Tabela2[[#This Row],[Data]]),'[1]Validação de dados'!$I$1:$J$13,2,0))</f>
        <v>Janeiro</v>
      </c>
      <c r="M51" s="106">
        <f>YEAR(Tabela2[[#This Row],[Data]])</f>
        <v>2025</v>
      </c>
      <c r="N51" s="107" t="str">
        <f>VLOOKUP(Tabela2[[#This Row],[SIEMA]],Siema2025,17,FALSE)</f>
        <v>Matutino</v>
      </c>
      <c r="O51" s="107" t="str">
        <f>VLOOKUP(Tabela2[[#This Row],[SIEMA]],Siema2025,5,FALSE)</f>
        <v>Embarcação</v>
      </c>
      <c r="P51" s="106" t="str">
        <f>VLOOKUP(Tabela2[[#This Row],[SIEMA]],Siema2025,21,FALSE)</f>
        <v>HOS BRASS RING - vazamento de óleo hidráulico</v>
      </c>
      <c r="Q51" s="106" t="str">
        <f>VLOOKUP(Tabela2[[#This Row],[SIEMA]],Siema2025,7,FALSE)</f>
        <v>DERIVADOS DE PETRÓLEO, N.E</v>
      </c>
      <c r="R51" s="106" t="str">
        <f>VLOOKUP(Tabela2[[#This Row],[SIEMA]],Siema2025,10,FALSE)</f>
        <v/>
      </c>
      <c r="S51" s="109" t="str">
        <f>IF(Q51="","", IF(Q51="NC","", IF(Q51="NE","", IF(Q51="NA","",IFERROR(VLOOKUP(Q51,Produtos!$A$1:$C$2319,2,FALSE),"Não Cadastrado")))))</f>
        <v>Não Cadastrado</v>
      </c>
      <c r="T51" s="106" t="str">
        <f>VLOOKUP(Tabela2[[#This Row],[SIEMA]],Siema2025,11,FALSE)</f>
        <v xml:space="preserve"> </v>
      </c>
      <c r="U51" s="106" t="str">
        <f>VLOOKUP(Tabela2[[#This Row],[SIEMA]],Siema2025,12,FALSE)</f>
        <v xml:space="preserve"> </v>
      </c>
      <c r="V51" s="106" t="str">
        <f>IF(Q51="","",IF(ISNUMBER(Q51)=FALSE,"Não se aplica",IFERROR(VLOOKUP(Q51,Produtos!$A$1:$C$2319,3,FALSE),"Não Cadastrado")))</f>
        <v>Não se aplica</v>
      </c>
      <c r="W51" s="106" t="str">
        <f>VLOOKUP(Tabela2[[#This Row],[SIEMA]],Siema2025,10,FALSE)</f>
        <v/>
      </c>
      <c r="X51" s="110" t="str">
        <f>IF(Tabela2[[#This Row],[Origem do acidente]] = "Plataforma", "PREENCHER","NA")</f>
        <v>NA</v>
      </c>
      <c r="Y51" s="111" t="str">
        <f>IF(W51="","", IF(W51="NC","", IF(W51="NE","", IF(W51="NA","",IFERROR(VLOOKUP(W51,Produtos!$A$1:$C$2319,2,FALSE),"Não Cadastrado")))))</f>
        <v/>
      </c>
      <c r="Z51" s="106" t="str">
        <f>VLOOKUP(Tabela2[[#This Row],[SIEMA]],Siema2025,11,FALSE)</f>
        <v xml:space="preserve"> </v>
      </c>
      <c r="AA51" s="106" t="str">
        <f>VLOOKUP(Tabela2[[#This Row],[SIEMA]],Siema2025,12,FALSE)</f>
        <v xml:space="preserve"> </v>
      </c>
      <c r="AB51" s="106" t="str">
        <f>IF(W51="","",IF(ISNUMBER(W51)=FALSE,"Não se aplica",IFERROR(VLOOKUP(W51,Produtos!$A$1:$C$2319,3,FALSE),"Não Cadastrado")))</f>
        <v/>
      </c>
      <c r="AC51" s="106"/>
      <c r="AD51" s="110"/>
      <c r="AE51" s="109" t="str">
        <f>IF(AC51="","", IF(AC51="NC","", IF(AC51="NE","", IF(AC51="NA","",IFERROR(VLOOKUP(AC51,Produtos!$A$1:$C$2319,2,FALSE),"Não Cadastrado")))))</f>
        <v/>
      </c>
      <c r="AF51" s="106"/>
      <c r="AG51" s="106"/>
      <c r="AH51" s="106" t="str">
        <f>IF(AC51="","",IF(ISNUMBER(AC51)=FALSE,"Não se aplica",IFERROR(VLOOKUP(AC51,Produtos!$A$1:$C$2319,3,FALSE),"Não Cadastrado")))</f>
        <v/>
      </c>
      <c r="AI51" s="106"/>
      <c r="AJ51" s="106" t="str">
        <f>VLOOKUP(Tabela2[[#This Row],[SIEMA]],Siema2025,26,FALSE)</f>
        <v>Falta de bandejamento sob o equipamento para realização de manutenção das conexões com risco de pingamento de resíduo de óleo hidráulico.</v>
      </c>
      <c r="AK51" s="109"/>
      <c r="AL51" s="109"/>
      <c r="AM51" s="109"/>
      <c r="AN51" s="110" t="str">
        <f>VLOOKUP(Tabela2[[#This Row],[SIEMA]],Siema2025,51,FALSE)</f>
        <v/>
      </c>
      <c r="AO51" s="110" t="str">
        <f>VLOOKUP(Tabela2[[#This Row],[SIEMA]],Siema2025,53,FALSE)</f>
        <v/>
      </c>
      <c r="AP51" s="110" t="str">
        <f>VLOOKUP(Tabela2[[#This Row],[SIEMA]],Siema2025,55,FALSE)</f>
        <v/>
      </c>
      <c r="AQ51" s="110" t="str">
        <f>VLOOKUP(Tabela2[[#This Row],[SIEMA]],Siema2025,57,FALSE)</f>
        <v/>
      </c>
      <c r="AR51" s="110" t="str">
        <f>VLOOKUP(Tabela2[[#This Row],[SIEMA]],Siema2025,59,FALSE)</f>
        <v/>
      </c>
      <c r="AS51" s="110" t="str">
        <f>VLOOKUP(Tabela2[[#This Row],[SIEMA]],Siema2025,61,FALSE)</f>
        <v>X</v>
      </c>
      <c r="AT51" s="110" t="str">
        <f>VLOOKUP(Tabela2[[#This Row],[SIEMA]],Siema2025,63,FALSE)</f>
        <v/>
      </c>
      <c r="AU51" s="110" t="str">
        <f>VLOOKUP(Tabela2[[#This Row],[SIEMA]],Siema2025,65,FALSE)</f>
        <v/>
      </c>
      <c r="AV51" s="110" t="str">
        <f>VLOOKUP(Tabela2[[#This Row],[SIEMA]],Siema2025,67,FALSE)</f>
        <v/>
      </c>
      <c r="AW51" s="110" t="str">
        <f>VLOOKUP(Tabela2[[#This Row],[SIEMA]],Siema2025,69,FALSE)</f>
        <v/>
      </c>
      <c r="AX51" s="110" t="str">
        <f>VLOOKUP(Tabela2[[#This Row],[SIEMA]],Siema2025,71,FALSE)</f>
        <v/>
      </c>
      <c r="AY51" s="110" t="str">
        <f>VLOOKUP(Tabela2[[#This Row],[SIEMA]],Siema2025,73,FALSE)</f>
        <v/>
      </c>
      <c r="AZ51" s="110" t="str">
        <f>VLOOKUP(Tabela2[[#This Row],[SIEMA]],Siema2025,75,FALSE)</f>
        <v/>
      </c>
      <c r="BA51" s="110" t="str">
        <f>VLOOKUP(Tabela2[[#This Row],[SIEMA]],Siema2025,77,FALSE)</f>
        <v/>
      </c>
      <c r="BB51" s="110" t="str">
        <f>VLOOKUP(Tabela2[[#This Row],[SIEMA]],Siema2025,79,FALSE)</f>
        <v/>
      </c>
      <c r="BC51" s="110" t="str">
        <f>IF(Tabela2[[#This Row],[Outro(s) ]] = "X", "PREENCHER","NA")</f>
        <v>NA</v>
      </c>
      <c r="BD51" s="110" t="str">
        <f>VLOOKUP(Tabela2[[#This Row],[SIEMA]],Siema2025,82,FALSE)</f>
        <v/>
      </c>
      <c r="BE51" s="110" t="str">
        <f>VLOOKUP(Tabela2[[#This Row],[SIEMA]],Siema2025,81,FALSE)</f>
        <v/>
      </c>
      <c r="BF51" s="112" t="str">
        <f>VLOOKUP(Tabela2[[#This Row],[SIEMA]],Siema2025,28,FALSE)</f>
        <v>Benthic do Brasil Ltda</v>
      </c>
      <c r="BG51" s="112"/>
      <c r="BH51" s="113" t="str">
        <f>VLOOKUP(Tabela2[[#This Row],[SIEMA]],Siema2025,29,FALSE)</f>
        <v>11401801000185</v>
      </c>
      <c r="BI51" s="114" t="str">
        <f>VLOOKUP(Tabela2[[#This Row],[SIEMA]],Siema2025,107,FALSE)</f>
        <v>Não</v>
      </c>
      <c r="BJ51" s="109"/>
      <c r="BK51" s="106"/>
      <c r="BL51" s="143"/>
      <c r="BM51" s="110">
        <f ca="1">IF(Tabela2[[#This Row],[Data de atendimento do Ibama (considerar o primeiro documento/ação)]]="",_xlfn.DAYS(TODAY(),J51),_xlfn.DAYS(Tabela2[[#This Row],[Data de atendimento do Ibama (considerar o primeiro documento/ação)]],J51))</f>
        <v>547</v>
      </c>
      <c r="BN51" s="110" t="str">
        <f>IF(Tabela2[[#This Row],[Atendido pelo Ibama ("Não" ou "Sim")]]="Não","Preencher", IF(Tabela2[[#This Row],[Atendido pelo Ibama ("Não" ou "Sim")]]="Sim","NA",""))</f>
        <v/>
      </c>
      <c r="BO51" s="116"/>
      <c r="BP51" s="110" t="str">
        <f>IF(Tabela2[[#This Row],[Forma de atendimento (primeiro documento/ação)]]= "Outros (especificar)", "PREENCHER","NA")</f>
        <v>NA</v>
      </c>
      <c r="BQ51" s="108"/>
      <c r="BR51" s="110" t="str">
        <f>IF(Tabela2[[#This Row],[Equipe do Ibama foi a campo? Houve sobrevoo do Poseidon?]] = "Sim", "PREENCHER","NA")</f>
        <v>NA</v>
      </c>
      <c r="BS51" s="110" t="str">
        <f>IF(Tabela2[[#This Row],[Se sim, foi emitida Ordem de Emergência? (informações vinculada à coluna CK)]] = "Sim", "PREENCHER","NA")</f>
        <v>NA</v>
      </c>
      <c r="BT51" s="110" t="str">
        <f>IF(Tabela2[[#This Row],[Foi elaborado Relatório de Vistoria pelo Ibama? (informações vinculada à coluna CK)]] = "Sim", "PREENCHER","NA")</f>
        <v>NA</v>
      </c>
      <c r="BU51" s="110" t="str">
        <f>IF(Tabela2[[#This Row],[Houve envio de Informações Pós-acidente (preencher "não se aplica" quando de competência estadual/municipal)]] = "Sim", "PREENCHER","NA")</f>
        <v>NA</v>
      </c>
      <c r="BV51" s="110" t="str">
        <f>IF(Tabela2[[#This Row],[Houve avaliação das informações pós-acidente solicitadas/enviadas?]] = "Sim", "PREENCHER","NA")</f>
        <v>NA</v>
      </c>
      <c r="BW51" s="110" t="str">
        <f>IF(Tabela2[[#This Row],[O Ibama aguarda resposta da empresa/OEMA, etc?]] = "Sim", "PREENCHER","NA")</f>
        <v>NA</v>
      </c>
      <c r="BX51" s="108"/>
      <c r="BY51" s="143"/>
      <c r="BZ51" s="106" t="str">
        <f>IF(Tabela2[[#This Row],[Data do documento de encerramento]]="NA","NA",IF(Tabela2[[#This Row],[Data do documento de encerramento]]="","Pendente de conclusão/ encerramento",_xlfn.DAYS(Tabela2[[#This Row],[Data do documento de encerramento]],J51)))</f>
        <v>Pendente de conclusão/ encerramento</v>
      </c>
      <c r="CA51" s="109"/>
      <c r="CB51" s="109"/>
      <c r="CC51" s="117"/>
      <c r="CD51" s="109"/>
      <c r="CE51" s="109"/>
      <c r="CF51" s="109"/>
    </row>
    <row r="52" spans="1:84" hidden="1">
      <c r="A52" s="190">
        <v>202512054004</v>
      </c>
      <c r="B52" s="174" t="s">
        <v>7345</v>
      </c>
      <c r="C52" s="110" t="str">
        <f>VLOOKUP(Tabela2[[#This Row],[SIEMA]],Siema2025,4,FALSE)</f>
        <v xml:space="preserve"> MG</v>
      </c>
      <c r="D52" s="108" t="str">
        <f>VLOOKUP(Tabela2[[#This Row],[SIEMA]],Siema2025,3,FALSE)</f>
        <v xml:space="preserve">Uberaba </v>
      </c>
      <c r="E52" s="108" t="str">
        <f>VLOOKUP(Tabela2[[#This Row],[SIEMA]],Siema2025,20,FALSE)</f>
        <v>Rodovia BR 262, km 792</v>
      </c>
      <c r="F52" s="108" t="s">
        <v>7339</v>
      </c>
      <c r="G52" s="111" t="s">
        <v>7346</v>
      </c>
      <c r="H52" s="111" t="s">
        <v>7347</v>
      </c>
      <c r="I52" s="106" t="s">
        <v>7118</v>
      </c>
      <c r="J52" s="107">
        <f>VLOOKUP(Tabela2[[#This Row],[SIEMA]],Siema2025,2,FALSE)</f>
        <v>45673</v>
      </c>
      <c r="K52" s="107" t="str">
        <f>VLOOKUP(Tabela2[[#This Row],[SIEMA]],Siema2025,16,FALSE)</f>
        <v>Quinta</v>
      </c>
      <c r="L52" s="108" t="str">
        <f>IF(Tabela2[[#This Row],[Data]]="","Sem Informação",VLOOKUP(MONTH(Tabela2[[#This Row],[Data]]),'[1]Validação de dados'!$I$1:$J$13,2,0))</f>
        <v>Janeiro</v>
      </c>
      <c r="M52" s="106">
        <f>YEAR(Tabela2[[#This Row],[Data]])</f>
        <v>2025</v>
      </c>
      <c r="N52" s="107" t="str">
        <f>VLOOKUP(Tabela2[[#This Row],[SIEMA]],Siema2025,17,FALSE)</f>
        <v>Vespertino</v>
      </c>
      <c r="O52" s="107" t="str">
        <f>VLOOKUP(Tabela2[[#This Row],[SIEMA]],Siema2025,5,FALSE)</f>
        <v>Rodovia</v>
      </c>
      <c r="P52" s="106" t="s">
        <v>7348</v>
      </c>
      <c r="Q52" s="106">
        <v>1170</v>
      </c>
      <c r="R52" s="106" t="str">
        <f>VLOOKUP(Tabela2[[#This Row],[SIEMA]],Siema2025,10,FALSE)</f>
        <v/>
      </c>
      <c r="S52" s="109" t="str">
        <f>IF(Q52="","", IF(Q52="NC","", IF(Q52="NE","", IF(Q52="NA","",IFERROR(VLOOKUP(Q52,Produtos!$A$1:$C$2319,2,FALSE),"Não Cadastrado")))))</f>
        <v>ÁLCOOL ETÍLICO, ETANOL</v>
      </c>
      <c r="T52" s="106" t="str">
        <f>VLOOKUP(Tabela2[[#This Row],[SIEMA]],Siema2025,11,FALSE)</f>
        <v xml:space="preserve"> </v>
      </c>
      <c r="U52" s="106" t="str">
        <f>VLOOKUP(Tabela2[[#This Row],[SIEMA]],Siema2025,12,FALSE)</f>
        <v xml:space="preserve"> </v>
      </c>
      <c r="V52" s="106">
        <f>IF(Q52="","",IF(ISNUMBER(Q52)=FALSE,"Não se aplica",IFERROR(VLOOKUP(Q52,Produtos!$A$1:$C$2319,3,FALSE),"Não Cadastrado")))</f>
        <v>3</v>
      </c>
      <c r="W52" s="106" t="str">
        <f>VLOOKUP(Tabela2[[#This Row],[SIEMA]],Siema2025,10,FALSE)</f>
        <v/>
      </c>
      <c r="X52" s="115" t="str">
        <f>IF(Tabela2[[#This Row],[Origem do acidente]] = "Plataforma", "PREENCHER","NA")</f>
        <v>NA</v>
      </c>
      <c r="Y52" s="111" t="str">
        <f>IF(W52="","", IF(W52="NC","", IF(W52="NE","", IF(W52="NA","",IFERROR(VLOOKUP(W52,Produtos!$A$1:$C$2319,2,FALSE),"Não Cadastrado")))))</f>
        <v/>
      </c>
      <c r="Z52" s="106" t="str">
        <f>VLOOKUP(Tabela2[[#This Row],[SIEMA]],Siema2025,11,FALSE)</f>
        <v xml:space="preserve"> </v>
      </c>
      <c r="AA52" s="106" t="str">
        <f>VLOOKUP(Tabela2[[#This Row],[SIEMA]],Siema2025,12,FALSE)</f>
        <v xml:space="preserve"> </v>
      </c>
      <c r="AB52" s="106" t="str">
        <f>IF(W52="","",IF(ISNUMBER(W52)=FALSE,"Não se aplica",IFERROR(VLOOKUP(W52,Produtos!$A$1:$C$2319,3,FALSE),"Não Cadastrado")))</f>
        <v/>
      </c>
      <c r="AC52" s="106"/>
      <c r="AD52" s="110" t="str">
        <f>IF(Tabela2[[#This Row],[Origem do acidente]] = "Plataforma", "PREENCHER","NA")</f>
        <v>NA</v>
      </c>
      <c r="AE52" s="109" t="str">
        <f>IF(AC52="","", IF(AC52="NC","", IF(AC52="NE","", IF(AC52="NA","",IFERROR(VLOOKUP(AC52,Produtos!$A$1:$C$2319,2,FALSE),"Não Cadastrado")))))</f>
        <v/>
      </c>
      <c r="AF52" s="106"/>
      <c r="AG52" s="106"/>
      <c r="AH52" s="106" t="str">
        <f>IF(AC52="","",IF(ISNUMBER(AC52)=FALSE,"Não se aplica",IFERROR(VLOOKUP(AC52,Produtos!$A$1:$C$2319,3,FALSE),"Não Cadastrado")))</f>
        <v/>
      </c>
      <c r="AI52" s="106"/>
      <c r="AJ52" s="106" t="str">
        <f>VLOOKUP(Tabela2[[#This Row],[SIEMA]],Siema2025,26,FALSE)</f>
        <v>Tombnamento</v>
      </c>
      <c r="AK52" s="109"/>
      <c r="AL52" s="109"/>
      <c r="AM52" s="109"/>
      <c r="AN52" s="110" t="str">
        <f>VLOOKUP(Tabela2[[#This Row],[SIEMA]],Siema2025,51,FALSE)</f>
        <v/>
      </c>
      <c r="AO52" s="110" t="str">
        <f>VLOOKUP(Tabela2[[#This Row],[SIEMA]],Siema2025,53,FALSE)</f>
        <v/>
      </c>
      <c r="AP52" s="110" t="str">
        <f>VLOOKUP(Tabela2[[#This Row],[SIEMA]],Siema2025,55,FALSE)</f>
        <v/>
      </c>
      <c r="AQ52" s="110" t="str">
        <f>VLOOKUP(Tabela2[[#This Row],[SIEMA]],Siema2025,57,FALSE)</f>
        <v/>
      </c>
      <c r="AR52" s="110" t="str">
        <f>VLOOKUP(Tabela2[[#This Row],[SIEMA]],Siema2025,59,FALSE)</f>
        <v/>
      </c>
      <c r="AS52" s="110" t="str">
        <f>VLOOKUP(Tabela2[[#This Row],[SIEMA]],Siema2025,61,FALSE)</f>
        <v/>
      </c>
      <c r="AT52" s="110" t="str">
        <f>VLOOKUP(Tabela2[[#This Row],[SIEMA]],Siema2025,63,FALSE)</f>
        <v/>
      </c>
      <c r="AU52" s="110" t="str">
        <f>VLOOKUP(Tabela2[[#This Row],[SIEMA]],Siema2025,65,FALSE)</f>
        <v>X</v>
      </c>
      <c r="AV52" s="110" t="str">
        <f>VLOOKUP(Tabela2[[#This Row],[SIEMA]],Siema2025,67,FALSE)</f>
        <v/>
      </c>
      <c r="AW52" s="110" t="str">
        <f>VLOOKUP(Tabela2[[#This Row],[SIEMA]],Siema2025,69,FALSE)</f>
        <v/>
      </c>
      <c r="AX52" s="110" t="str">
        <f>VLOOKUP(Tabela2[[#This Row],[SIEMA]],Siema2025,71,FALSE)</f>
        <v>X</v>
      </c>
      <c r="AY52" s="110" t="str">
        <f>VLOOKUP(Tabela2[[#This Row],[SIEMA]],Siema2025,73,FALSE)</f>
        <v/>
      </c>
      <c r="AZ52" s="110" t="str">
        <f>VLOOKUP(Tabela2[[#This Row],[SIEMA]],Siema2025,75,FALSE)</f>
        <v/>
      </c>
      <c r="BA52" s="110" t="str">
        <f>VLOOKUP(Tabela2[[#This Row],[SIEMA]],Siema2025,77,FALSE)</f>
        <v/>
      </c>
      <c r="BB52" s="110" t="str">
        <f>VLOOKUP(Tabela2[[#This Row],[SIEMA]],Siema2025,79,FALSE)</f>
        <v/>
      </c>
      <c r="BC52" s="110" t="str">
        <f>IF(Tabela2[[#This Row],[Outro(s) ]] = "X", "PREENCHER","NA")</f>
        <v>NA</v>
      </c>
      <c r="BD52" s="110" t="str">
        <f>VLOOKUP(Tabela2[[#This Row],[SIEMA]],Siema2025,82,FALSE)</f>
        <v/>
      </c>
      <c r="BE52" s="110" t="str">
        <f>VLOOKUP(Tabela2[[#This Row],[SIEMA]],Siema2025,81,FALSE)</f>
        <v/>
      </c>
      <c r="BF52" s="112" t="str">
        <f>VLOOKUP(Tabela2[[#This Row],[SIEMA]],Siema2025,28,FALSE)</f>
        <v/>
      </c>
      <c r="BG52" s="112"/>
      <c r="BH52" s="113" t="str">
        <f>VLOOKUP(Tabela2[[#This Row],[SIEMA]],Siema2025,29,FALSE)</f>
        <v/>
      </c>
      <c r="BI52" s="114" t="str">
        <f>VLOOKUP(Tabela2[[#This Row],[SIEMA]],Siema2025,107,FALSE)</f>
        <v>Não</v>
      </c>
      <c r="BJ52" s="109"/>
      <c r="BK52" s="106"/>
      <c r="BL52" s="143"/>
      <c r="BM52" s="110">
        <f ca="1">IF(Tabela2[[#This Row],[Data de atendimento do Ibama (considerar o primeiro documento/ação)]]="",_xlfn.DAYS(TODAY(),J52),_xlfn.DAYS(Tabela2[[#This Row],[Data de atendimento do Ibama (considerar o primeiro documento/ação)]],J52))</f>
        <v>547</v>
      </c>
      <c r="BN52" s="110" t="str">
        <f>IF(Tabela2[[#This Row],[Atendido pelo Ibama ("Não" ou "Sim")]]="Não","Preencher", IF(Tabela2[[#This Row],[Atendido pelo Ibama ("Não" ou "Sim")]]="Sim","NA",""))</f>
        <v/>
      </c>
      <c r="BO52" s="116"/>
      <c r="BP52" s="110" t="str">
        <f>IF(Tabela2[[#This Row],[Forma de atendimento (primeiro documento/ação)]]= "Outros (especificar)", "PREENCHER","NA")</f>
        <v>NA</v>
      </c>
      <c r="BQ52" s="108"/>
      <c r="BR52" s="110" t="str">
        <f>IF(Tabela2[[#This Row],[Equipe do Ibama foi a campo? Houve sobrevoo do Poseidon?]] = "Sim", "PREENCHER","NA")</f>
        <v>NA</v>
      </c>
      <c r="BS52" s="110" t="str">
        <f>IF(Tabela2[[#This Row],[Se sim, foi emitida Ordem de Emergência? (informações vinculada à coluna CK)]] = "Sim", "PREENCHER","NA")</f>
        <v>NA</v>
      </c>
      <c r="BT52" s="110" t="str">
        <f>IF(Tabela2[[#This Row],[Foi elaborado Relatório de Vistoria pelo Ibama? (informações vinculada à coluna CK)]] = "Sim", "PREENCHER","NA")</f>
        <v>NA</v>
      </c>
      <c r="BU52" s="110" t="str">
        <f>IF(Tabela2[[#This Row],[Houve envio de Informações Pós-acidente (preencher "não se aplica" quando de competência estadual/municipal)]] = "Sim", "PREENCHER","NA")</f>
        <v>NA</v>
      </c>
      <c r="BV52" s="110" t="str">
        <f>IF(Tabela2[[#This Row],[Houve avaliação das informações pós-acidente solicitadas/enviadas?]] = "Sim", "PREENCHER","NA")</f>
        <v>NA</v>
      </c>
      <c r="BW52" s="110" t="str">
        <f>IF(Tabela2[[#This Row],[O Ibama aguarda resposta da empresa/OEMA, etc?]] = "Sim", "PREENCHER","NA")</f>
        <v>NA</v>
      </c>
      <c r="BX52" s="108"/>
      <c r="BY52" s="108"/>
      <c r="BZ52" s="106" t="str">
        <f>IF(Tabela2[[#This Row],[Data do documento de encerramento]]="NA","NA",IF(Tabela2[[#This Row],[Data do documento de encerramento]]="","Pendente de conclusão/ encerramento",_xlfn.DAYS(Tabela2[[#This Row],[Data do documento de encerramento]],J52)))</f>
        <v>Pendente de conclusão/ encerramento</v>
      </c>
      <c r="CA52" s="109"/>
      <c r="CB52" s="109"/>
      <c r="CC52" s="109"/>
      <c r="CD52" s="109"/>
      <c r="CE52" s="109"/>
      <c r="CF52" s="109"/>
    </row>
    <row r="53" spans="1:84" hidden="1">
      <c r="A53" s="172">
        <v>202512714406</v>
      </c>
      <c r="B53" s="173" t="s">
        <v>7349</v>
      </c>
      <c r="C53" s="110" t="str">
        <f>VLOOKUP(Tabela2[[#This Row],[SIEMA]],Siema2025,4,FALSE)</f>
        <v xml:space="preserve"> SE</v>
      </c>
      <c r="D53" s="108" t="str">
        <f>VLOOKUP(Tabela2[[#This Row],[SIEMA]],Siema2025,3,FALSE)</f>
        <v xml:space="preserve">Japaratuba </v>
      </c>
      <c r="E53" s="108" t="str">
        <f>VLOOKUP(Tabela2[[#This Row],[SIEMA]],Siema2025,20,FALSE)</f>
        <v>Locação do poço 9-CP-647-SE, Japaratuba-SE.</v>
      </c>
      <c r="F53" s="108"/>
      <c r="G53" s="108"/>
      <c r="H53" s="108"/>
      <c r="I53" s="106" t="str">
        <f>VLOOKUP(Tabela2[[#This Row],[SIEMA]],Siema2025,19,FALSE)</f>
        <v/>
      </c>
      <c r="J53" s="107">
        <f>VLOOKUP(Tabela2[[#This Row],[SIEMA]],Siema2025,2,FALSE)</f>
        <v>45673</v>
      </c>
      <c r="K53" s="107" t="str">
        <f>VLOOKUP(Tabela2[[#This Row],[SIEMA]],Siema2025,16,FALSE)</f>
        <v>Quinta</v>
      </c>
      <c r="L53" s="108" t="str">
        <f>IF(Tabela2[[#This Row],[Data]]="","Sem Informação",VLOOKUP(MONTH(Tabela2[[#This Row],[Data]]),'[1]Validação de dados'!$I$1:$J$13,2,0))</f>
        <v>Janeiro</v>
      </c>
      <c r="M53" s="106">
        <f>YEAR(Tabela2[[#This Row],[Data]])</f>
        <v>2025</v>
      </c>
      <c r="N53" s="107" t="str">
        <f>VLOOKUP(Tabela2[[#This Row],[SIEMA]],Siema2025,17,FALSE)</f>
        <v>Vespertino</v>
      </c>
      <c r="O53" s="107" t="s">
        <v>145</v>
      </c>
      <c r="P53" s="106" t="str">
        <f>VLOOKUP(Tabela2[[#This Row],[SIEMA]],Siema2025,21,FALSE)</f>
        <v>Descarga significante de óleo
Perda de contenção primária significante de óleo</v>
      </c>
      <c r="Q53" s="106" t="str">
        <f>VLOOKUP(Tabela2[[#This Row],[SIEMA]],Siema2025,7,FALSE)</f>
        <v>PETRÓLEO, CRU</v>
      </c>
      <c r="R53" s="106" t="str">
        <f>VLOOKUP(Tabela2[[#This Row],[SIEMA]],Siema2025,10,FALSE)</f>
        <v>Água Produzida fora de especificação</v>
      </c>
      <c r="S53" s="109" t="str">
        <f>IF(Q53="","", IF(Q53="NC","", IF(Q53="NE","", IF(Q53="NA","",IFERROR(VLOOKUP(Q53,Produtos!$A$1:$C$2319,2,FALSE),"Não Cadastrado")))))</f>
        <v>Não Cadastrado</v>
      </c>
      <c r="T53" s="106" t="str">
        <f>VLOOKUP(Tabela2[[#This Row],[SIEMA]],Siema2025,11,FALSE)</f>
        <v>0.244</v>
      </c>
      <c r="U53" s="106" t="str">
        <f>VLOOKUP(Tabela2[[#This Row],[SIEMA]],Siema2025,12,FALSE)</f>
        <v/>
      </c>
      <c r="V53" s="106" t="str">
        <f>IF(Q53="","",IF(ISNUMBER(Q53)=FALSE,"Não se aplica",IFERROR(VLOOKUP(Q53,Produtos!$A$1:$C$2319,3,FALSE),"Não Cadastrado")))</f>
        <v>Não se aplica</v>
      </c>
      <c r="W53" s="106" t="str">
        <f>VLOOKUP(Tabela2[[#This Row],[SIEMA]],Siema2025,10,FALSE)</f>
        <v>Água Produzida fora de especificação</v>
      </c>
      <c r="X53" s="115" t="str">
        <f>IF(Tabela2[[#This Row],[Origem do acidente]] = "Plataforma", "PREENCHER","NA")</f>
        <v>NA</v>
      </c>
      <c r="Y53" s="111" t="str">
        <f>IF(W53="","", IF(W53="NC","", IF(W53="NE","", IF(W53="NA","",IFERROR(VLOOKUP(W53,Produtos!$A$1:$C$2319,2,FALSE),"Não Cadastrado")))))</f>
        <v>Não Cadastrado</v>
      </c>
      <c r="Z53" s="106" t="str">
        <f>VLOOKUP(Tabela2[[#This Row],[SIEMA]],Siema2025,11,FALSE)</f>
        <v>0.244</v>
      </c>
      <c r="AA53" s="106" t="str">
        <f>VLOOKUP(Tabela2[[#This Row],[SIEMA]],Siema2025,12,FALSE)</f>
        <v/>
      </c>
      <c r="AB53" s="106" t="str">
        <f>IF(W53="","",IF(ISNUMBER(W53)=FALSE,"Não se aplica",IFERROR(VLOOKUP(W53,Produtos!$A$1:$C$2319,3,FALSE),"Não Cadastrado")))</f>
        <v>Não se aplica</v>
      </c>
      <c r="AC53" s="106"/>
      <c r="AD53" s="110" t="str">
        <f>IF(Tabela2[[#This Row],[Origem do acidente]] = "Plataforma", "PREENCHER","NA")</f>
        <v>NA</v>
      </c>
      <c r="AE53" s="109" t="str">
        <f>IF(AC53="","", IF(AC53="NC","", IF(AC53="NE","", IF(AC53="NA","",IFERROR(VLOOKUP(AC53,Produtos!$A$1:$C$2319,2,FALSE),"Não Cadastrado")))))</f>
        <v/>
      </c>
      <c r="AF53" s="106"/>
      <c r="AG53" s="106"/>
      <c r="AH53" s="106" t="str">
        <f>IF(AC53="","",IF(ISNUMBER(AC53)=FALSE,"Não se aplica",IFERROR(VLOOKUP(AC53,Produtos!$A$1:$C$2319,3,FALSE),"Não Cadastrado")))</f>
        <v/>
      </c>
      <c r="AI53" s="106"/>
      <c r="AJ53" s="106" t="str">
        <f>VLOOKUP(Tabela2[[#This Row],[SIEMA]],Siema2025,26,FALSE)</f>
        <v>Corrosão</v>
      </c>
      <c r="AK53" s="109"/>
      <c r="AL53" s="109"/>
      <c r="AM53" s="109"/>
      <c r="AN53" s="110" t="str">
        <f>VLOOKUP(Tabela2[[#This Row],[SIEMA]],Siema2025,51,FALSE)</f>
        <v/>
      </c>
      <c r="AO53" s="110" t="str">
        <f>VLOOKUP(Tabela2[[#This Row],[SIEMA]],Siema2025,53,FALSE)</f>
        <v/>
      </c>
      <c r="AP53" s="110" t="str">
        <f>VLOOKUP(Tabela2[[#This Row],[SIEMA]],Siema2025,55,FALSE)</f>
        <v/>
      </c>
      <c r="AQ53" s="110" t="str">
        <f>VLOOKUP(Tabela2[[#This Row],[SIEMA]],Siema2025,57,FALSE)</f>
        <v/>
      </c>
      <c r="AR53" s="110" t="str">
        <f>VLOOKUP(Tabela2[[#This Row],[SIEMA]],Siema2025,59,FALSE)</f>
        <v/>
      </c>
      <c r="AS53" s="110" t="str">
        <f>VLOOKUP(Tabela2[[#This Row],[SIEMA]],Siema2025,61,FALSE)</f>
        <v/>
      </c>
      <c r="AT53" s="110" t="str">
        <f>VLOOKUP(Tabela2[[#This Row],[SIEMA]],Siema2025,63,FALSE)</f>
        <v/>
      </c>
      <c r="AU53" s="110" t="str">
        <f>VLOOKUP(Tabela2[[#This Row],[SIEMA]],Siema2025,65,FALSE)</f>
        <v>X</v>
      </c>
      <c r="AV53" s="110" t="str">
        <f>VLOOKUP(Tabela2[[#This Row],[SIEMA]],Siema2025,67,FALSE)</f>
        <v/>
      </c>
      <c r="AW53" s="110" t="str">
        <f>VLOOKUP(Tabela2[[#This Row],[SIEMA]],Siema2025,69,FALSE)</f>
        <v/>
      </c>
      <c r="AX53" s="110" t="str">
        <f>VLOOKUP(Tabela2[[#This Row],[SIEMA]],Siema2025,71,FALSE)</f>
        <v/>
      </c>
      <c r="AY53" s="110" t="str">
        <f>VLOOKUP(Tabela2[[#This Row],[SIEMA]],Siema2025,73,FALSE)</f>
        <v/>
      </c>
      <c r="AZ53" s="110" t="str">
        <f>VLOOKUP(Tabela2[[#This Row],[SIEMA]],Siema2025,75,FALSE)</f>
        <v/>
      </c>
      <c r="BA53" s="110" t="str">
        <f>VLOOKUP(Tabela2[[#This Row],[SIEMA]],Siema2025,77,FALSE)</f>
        <v/>
      </c>
      <c r="BB53" s="110" t="str">
        <f>VLOOKUP(Tabela2[[#This Row],[SIEMA]],Siema2025,79,FALSE)</f>
        <v/>
      </c>
      <c r="BC53" s="110" t="str">
        <f>IF(Tabela2[[#This Row],[Outro(s) ]] = "X", "PREENCHER","NA")</f>
        <v>NA</v>
      </c>
      <c r="BD53" s="110" t="str">
        <f>VLOOKUP(Tabela2[[#This Row],[SIEMA]],Siema2025,82,FALSE)</f>
        <v/>
      </c>
      <c r="BE53" s="110" t="str">
        <f>VLOOKUP(Tabela2[[#This Row],[SIEMA]],Siema2025,81,FALSE)</f>
        <v/>
      </c>
      <c r="BF53" s="112" t="str">
        <f>VLOOKUP(Tabela2[[#This Row],[SIEMA]],Siema2025,28,FALSE)</f>
        <v>CARMO ENERGY S.A.</v>
      </c>
      <c r="BG53" s="112"/>
      <c r="BH53" s="113" t="str">
        <f>VLOOKUP(Tabela2[[#This Row],[SIEMA]],Siema2025,29,FALSE)</f>
        <v>41955491000101</v>
      </c>
      <c r="BI53" s="114" t="str">
        <f>VLOOKUP(Tabela2[[#This Row],[SIEMA]],Siema2025,107,FALSE)</f>
        <v>Não</v>
      </c>
      <c r="BJ53" s="109"/>
      <c r="BK53" s="106"/>
      <c r="BL53" s="143"/>
      <c r="BM53" s="110">
        <f ca="1">IF(Tabela2[[#This Row],[Data de atendimento do Ibama (considerar o primeiro documento/ação)]]="",_xlfn.DAYS(TODAY(),J53),_xlfn.DAYS(Tabela2[[#This Row],[Data de atendimento do Ibama (considerar o primeiro documento/ação)]],J53))</f>
        <v>547</v>
      </c>
      <c r="BN53" s="110" t="str">
        <f>IF(Tabela2[[#This Row],[Atendido pelo Ibama ("Não" ou "Sim")]]="Não","Preencher", IF(Tabela2[[#This Row],[Atendido pelo Ibama ("Não" ou "Sim")]]="Sim","NA",""))</f>
        <v/>
      </c>
      <c r="BO53" s="116"/>
      <c r="BP53" s="110" t="str">
        <f>IF(Tabela2[[#This Row],[Forma de atendimento (primeiro documento/ação)]]= "Outros (especificar)", "PREENCHER","NA")</f>
        <v>NA</v>
      </c>
      <c r="BQ53" s="108"/>
      <c r="BR53" s="110" t="str">
        <f>IF(Tabela2[[#This Row],[Equipe do Ibama foi a campo? Houve sobrevoo do Poseidon?]] = "Sim", "PREENCHER","NA")</f>
        <v>NA</v>
      </c>
      <c r="BS53" s="110" t="str">
        <f>IF(Tabela2[[#This Row],[Se sim, foi emitida Ordem de Emergência? (informações vinculada à coluna CK)]] = "Sim", "PREENCHER","NA")</f>
        <v>NA</v>
      </c>
      <c r="BT53" s="110" t="str">
        <f>IF(Tabela2[[#This Row],[Foi elaborado Relatório de Vistoria pelo Ibama? (informações vinculada à coluna CK)]] = "Sim", "PREENCHER","NA")</f>
        <v>NA</v>
      </c>
      <c r="BU53" s="110" t="str">
        <f>IF(Tabela2[[#This Row],[Houve envio de Informações Pós-acidente (preencher "não se aplica" quando de competência estadual/municipal)]] = "Sim", "PREENCHER","NA")</f>
        <v>NA</v>
      </c>
      <c r="BV53" s="110" t="str">
        <f>IF(Tabela2[[#This Row],[Houve avaliação das informações pós-acidente solicitadas/enviadas?]] = "Sim", "PREENCHER","NA")</f>
        <v>NA</v>
      </c>
      <c r="BW53" s="110" t="str">
        <f>IF(Tabela2[[#This Row],[O Ibama aguarda resposta da empresa/OEMA, etc?]] = "Sim", "PREENCHER","NA")</f>
        <v>NA</v>
      </c>
      <c r="BX53" s="108"/>
      <c r="BY53" s="108"/>
      <c r="BZ53" s="106" t="str">
        <f>IF(Tabela2[[#This Row],[Data do documento de encerramento]]="NA","NA",IF(Tabela2[[#This Row],[Data do documento de encerramento]]="","Pendente de conclusão/ encerramento",_xlfn.DAYS(Tabela2[[#This Row],[Data do documento de encerramento]],J53)))</f>
        <v>Pendente de conclusão/ encerramento</v>
      </c>
      <c r="CA53" s="109"/>
      <c r="CB53" s="109"/>
      <c r="CC53" s="109"/>
      <c r="CD53" s="109"/>
      <c r="CE53" s="109"/>
      <c r="CF53" s="109"/>
    </row>
    <row r="54" spans="1:84" ht="45.75" hidden="1">
      <c r="A54" s="190">
        <v>202561628850</v>
      </c>
      <c r="B54" s="120" t="s">
        <v>7350</v>
      </c>
      <c r="C54" s="110" t="str">
        <f>VLOOKUP(Tabela2[[#This Row],[SIEMA]],Siema2025,4,FALSE)</f>
        <v xml:space="preserve"> RO</v>
      </c>
      <c r="D54" s="108" t="str">
        <f>VLOOKUP(Tabela2[[#This Row],[SIEMA]],Siema2025,3,FALSE)</f>
        <v xml:space="preserve">Vilhena </v>
      </c>
      <c r="E54" s="108" t="s">
        <v>7351</v>
      </c>
      <c r="F54" s="108" t="s">
        <v>7352</v>
      </c>
      <c r="G54" s="155" t="s">
        <v>7353</v>
      </c>
      <c r="H54" s="108" t="s">
        <v>7354</v>
      </c>
      <c r="I54" s="106" t="s">
        <v>7118</v>
      </c>
      <c r="J54" s="107">
        <f>VLOOKUP(Tabela2[[#This Row],[SIEMA]],Siema2025,2,FALSE)</f>
        <v>45673</v>
      </c>
      <c r="K54" s="107" t="str">
        <f>VLOOKUP(Tabela2[[#This Row],[SIEMA]],Siema2025,16,FALSE)</f>
        <v>Quinta</v>
      </c>
      <c r="L54" s="108" t="str">
        <f>IF(Tabela2[[#This Row],[Data]]="","Sem Informação",VLOOKUP(MONTH(Tabela2[[#This Row],[Data]]),'[1]Validação de dados'!$I$1:$J$13,2,0))</f>
        <v>Janeiro</v>
      </c>
      <c r="M54" s="106">
        <f>YEAR(Tabela2[[#This Row],[Data]])</f>
        <v>2025</v>
      </c>
      <c r="N54" s="107" t="str">
        <f>VLOOKUP(Tabela2[[#This Row],[SIEMA]],Siema2025,17,FALSE)</f>
        <v>Matutino</v>
      </c>
      <c r="O54" s="107" t="str">
        <f>VLOOKUP(Tabela2[[#This Row],[SIEMA]],Siema2025,5,FALSE)</f>
        <v>Rodovia</v>
      </c>
      <c r="P54" s="106" t="str">
        <f>VLOOKUP(Tabela2[[#This Row],[SIEMA]],Siema2025,21,FALSE)</f>
        <v>Rodovia BR 435, Km 35</v>
      </c>
      <c r="Q54" s="106">
        <v>1202</v>
      </c>
      <c r="R54" s="106" t="str">
        <f>VLOOKUP(Tabela2[[#This Row],[SIEMA]],Siema2025,10,FALSE)</f>
        <v/>
      </c>
      <c r="S54" s="109" t="str">
        <f>IF(Q54="","", IF(Q54="NC","", IF(Q54="NE","", IF(Q54="NA","",IFERROR(VLOOKUP(Q54,Produtos!$A$1:$C$2319,2,FALSE),"Não Cadastrado")))))</f>
        <v>GASÓLEO ou ÓLEO DIESEL ou ÓLEO PARA AQUECIMENTO, LEVE</v>
      </c>
      <c r="T54" s="106">
        <v>5000</v>
      </c>
      <c r="U54" s="106" t="s">
        <v>648</v>
      </c>
      <c r="V54" s="106">
        <f>IF(Q54="","",IF(ISNUMBER(Q54)=FALSE,"Não se aplica",IFERROR(VLOOKUP(Q54,Produtos!$A$1:$C$2319,3,FALSE),"Não Cadastrado")))</f>
        <v>3</v>
      </c>
      <c r="W54" s="106" t="str">
        <f>VLOOKUP(Tabela2[[#This Row],[SIEMA]],Siema2025,10,FALSE)</f>
        <v/>
      </c>
      <c r="X54" s="115" t="str">
        <f>IF(Tabela2[[#This Row],[Origem do acidente]] = "Plataforma", "PREENCHER","NA")</f>
        <v>NA</v>
      </c>
      <c r="Y54" s="111" t="str">
        <f>IF(W54="","", IF(W54="NC","", IF(W54="NE","", IF(W54="NA","",IFERROR(VLOOKUP(W54,Produtos!$A$1:$C$2319,2,FALSE),"Não Cadastrado")))))</f>
        <v/>
      </c>
      <c r="Z54" s="106" t="str">
        <f>VLOOKUP(Tabela2[[#This Row],[SIEMA]],Siema2025,11,FALSE)</f>
        <v xml:space="preserve"> </v>
      </c>
      <c r="AA54" s="106" t="str">
        <f>VLOOKUP(Tabela2[[#This Row],[SIEMA]],Siema2025,12,FALSE)</f>
        <v xml:space="preserve"> </v>
      </c>
      <c r="AB54" s="106" t="str">
        <f>IF(W54="","",IF(ISNUMBER(W54)=FALSE,"Não se aplica",IFERROR(VLOOKUP(W54,Produtos!$A$1:$C$2319,3,FALSE),"Não Cadastrado")))</f>
        <v/>
      </c>
      <c r="AC54" s="106"/>
      <c r="AD54" s="110" t="str">
        <f>IF(Tabela2[[#This Row],[Origem do acidente]] = "Plataforma", "PREENCHER","NA")</f>
        <v>NA</v>
      </c>
      <c r="AE54" s="109" t="str">
        <f>IF(AC54="","", IF(AC54="NC","", IF(AC54="NE","", IF(AC54="NA","",IFERROR(VLOOKUP(AC54,Produtos!$A$1:$C$2319,2,FALSE),"Não Cadastrado")))))</f>
        <v/>
      </c>
      <c r="AF54" s="106"/>
      <c r="AG54" s="106"/>
      <c r="AH54" s="106" t="str">
        <f>IF(AC54="","",IF(ISNUMBER(AC54)=FALSE,"Não se aplica",IFERROR(VLOOKUP(AC54,Produtos!$A$1:$C$2319,3,FALSE),"Não Cadastrado")))</f>
        <v/>
      </c>
      <c r="AI54" s="106"/>
      <c r="AJ54" s="106" t="s">
        <v>7355</v>
      </c>
      <c r="AK54" s="109" t="s">
        <v>7356</v>
      </c>
      <c r="AL54" s="109" t="s">
        <v>7175</v>
      </c>
      <c r="AM54" s="109"/>
      <c r="AN54" s="110" t="str">
        <f>VLOOKUP(Tabela2[[#This Row],[SIEMA]],Siema2025,51,FALSE)</f>
        <v/>
      </c>
      <c r="AO54" s="110" t="str">
        <f>VLOOKUP(Tabela2[[#This Row],[SIEMA]],Siema2025,53,FALSE)</f>
        <v/>
      </c>
      <c r="AP54" s="110" t="str">
        <f>VLOOKUP(Tabela2[[#This Row],[SIEMA]],Siema2025,55,FALSE)</f>
        <v/>
      </c>
      <c r="AQ54" s="110" t="str">
        <f>VLOOKUP(Tabela2[[#This Row],[SIEMA]],Siema2025,57,FALSE)</f>
        <v>X</v>
      </c>
      <c r="AR54" s="110" t="str">
        <f>VLOOKUP(Tabela2[[#This Row],[SIEMA]],Siema2025,59,FALSE)</f>
        <v/>
      </c>
      <c r="AS54" s="110" t="str">
        <f>VLOOKUP(Tabela2[[#This Row],[SIEMA]],Siema2025,61,FALSE)</f>
        <v/>
      </c>
      <c r="AT54" s="110" t="str">
        <f>VLOOKUP(Tabela2[[#This Row],[SIEMA]],Siema2025,63,FALSE)</f>
        <v/>
      </c>
      <c r="AU54" s="110" t="s">
        <v>7130</v>
      </c>
      <c r="AV54" s="110" t="str">
        <f>VLOOKUP(Tabela2[[#This Row],[SIEMA]],Siema2025,67,FALSE)</f>
        <v/>
      </c>
      <c r="AW54" s="110" t="str">
        <f>VLOOKUP(Tabela2[[#This Row],[SIEMA]],Siema2025,69,FALSE)</f>
        <v/>
      </c>
      <c r="AX54" s="110" t="str">
        <f>VLOOKUP(Tabela2[[#This Row],[SIEMA]],Siema2025,71,FALSE)</f>
        <v>X</v>
      </c>
      <c r="AY54" s="110" t="str">
        <f>VLOOKUP(Tabela2[[#This Row],[SIEMA]],Siema2025,73,FALSE)</f>
        <v/>
      </c>
      <c r="AZ54" s="110" t="str">
        <f>VLOOKUP(Tabela2[[#This Row],[SIEMA]],Siema2025,75,FALSE)</f>
        <v/>
      </c>
      <c r="BA54" s="110" t="str">
        <f>VLOOKUP(Tabela2[[#This Row],[SIEMA]],Siema2025,77,FALSE)</f>
        <v/>
      </c>
      <c r="BB54" s="110" t="str">
        <f>VLOOKUP(Tabela2[[#This Row],[SIEMA]],Siema2025,79,FALSE)</f>
        <v/>
      </c>
      <c r="BC54" s="110" t="str">
        <f>IF(Tabela2[[#This Row],[Outro(s) ]] = "X", "PREENCHER","NA")</f>
        <v>NA</v>
      </c>
      <c r="BD54" s="110" t="str">
        <f>VLOOKUP(Tabela2[[#This Row],[SIEMA]],Siema2025,82,FALSE)</f>
        <v/>
      </c>
      <c r="BE54" s="110" t="str">
        <f>VLOOKUP(Tabela2[[#This Row],[SIEMA]],Siema2025,81,FALSE)</f>
        <v/>
      </c>
      <c r="BF54" s="112" t="str">
        <f>VLOOKUP(Tabela2[[#This Row],[SIEMA]],Siema2025,28,FALSE)</f>
        <v>Combustíveis Krupinski LTDA</v>
      </c>
      <c r="BG54" s="112"/>
      <c r="BH54" s="113" t="str">
        <f>VLOOKUP(Tabela2[[#This Row],[SIEMA]],Siema2025,29,FALSE)</f>
        <v>00449484000150</v>
      </c>
      <c r="BI54" s="114" t="str">
        <f>VLOOKUP(Tabela2[[#This Row],[SIEMA]],Siema2025,107,FALSE)</f>
        <v>Não</v>
      </c>
      <c r="BJ54" s="109" t="s">
        <v>7097</v>
      </c>
      <c r="BK54" s="106" t="s">
        <v>2696</v>
      </c>
      <c r="BL54" s="143">
        <v>45673</v>
      </c>
      <c r="BM54" s="110">
        <f ca="1">IF(Tabela2[[#This Row],[Data de atendimento do Ibama (considerar o primeiro documento/ação)]]="",_xlfn.DAYS(TODAY(),J54),_xlfn.DAYS(Tabela2[[#This Row],[Data de atendimento do Ibama (considerar o primeiro documento/ação)]],J54))</f>
        <v>0</v>
      </c>
      <c r="BN54" s="110" t="str">
        <f>IF(Tabela2[[#This Row],[Atendido pelo Ibama ("Não" ou "Sim")]]="Não","Preencher", IF(Tabela2[[#This Row],[Atendido pelo Ibama ("Não" ou "Sim")]]="Sim","NA",""))</f>
        <v>NA</v>
      </c>
      <c r="BO54" s="116" t="s">
        <v>7123</v>
      </c>
      <c r="BP54" s="110" t="s">
        <v>7332</v>
      </c>
      <c r="BQ54" s="108" t="s">
        <v>2696</v>
      </c>
      <c r="BR54" s="110" t="s">
        <v>2696</v>
      </c>
      <c r="BS54" s="110" t="s">
        <v>2696</v>
      </c>
      <c r="BT54" s="110" t="s">
        <v>7099</v>
      </c>
      <c r="BU54" s="110" t="s">
        <v>123</v>
      </c>
      <c r="BV54" s="110" t="s">
        <v>123</v>
      </c>
      <c r="BW54" s="110" t="s">
        <v>123</v>
      </c>
      <c r="BX54" s="108"/>
      <c r="BY54" s="143"/>
      <c r="BZ54" s="106" t="str">
        <f>IF(Tabela2[[#This Row],[Data do documento de encerramento]]="NA","NA",IF(Tabela2[[#This Row],[Data do documento de encerramento]]="","Pendente de conclusão/ encerramento",_xlfn.DAYS(Tabela2[[#This Row],[Data do documento de encerramento]],J54)))</f>
        <v>Pendente de conclusão/ encerramento</v>
      </c>
      <c r="CA54" s="109" t="s">
        <v>7344</v>
      </c>
      <c r="CB54" s="109"/>
      <c r="CC54" s="109"/>
      <c r="CD54" s="109"/>
      <c r="CE54" s="109"/>
      <c r="CF54" s="109"/>
    </row>
    <row r="55" spans="1:84" hidden="1">
      <c r="A55" s="172">
        <v>202511775620</v>
      </c>
      <c r="B55" s="173" t="s">
        <v>7357</v>
      </c>
      <c r="C55" s="110" t="str">
        <f>VLOOKUP(Tabela2[[#This Row],[SIEMA]],Siema2025,4,FALSE)</f>
        <v xml:space="preserve"> PA</v>
      </c>
      <c r="D55" s="108" t="str">
        <f>VLOOKUP(Tabela2[[#This Row],[SIEMA]],Siema2025,3,FALSE)</f>
        <v xml:space="preserve">Parauapebas </v>
      </c>
      <c r="E55" s="108" t="str">
        <f>VLOOKUP(Tabela2[[#This Row],[SIEMA]],Siema2025,20,FALSE)</f>
        <v>Estrada de Ferro Carajas - linha de manobra 5A do km 860+400 no município de Parauapebas-PA</v>
      </c>
      <c r="F55" s="108"/>
      <c r="G55" s="108" t="s">
        <v>7358</v>
      </c>
      <c r="H55" s="108" t="s">
        <v>7359</v>
      </c>
      <c r="I55" s="106" t="s">
        <v>7118</v>
      </c>
      <c r="J55" s="107">
        <f>VLOOKUP(Tabela2[[#This Row],[SIEMA]],Siema2025,2,FALSE)</f>
        <v>45674</v>
      </c>
      <c r="K55" s="107" t="str">
        <f>VLOOKUP(Tabela2[[#This Row],[SIEMA]],Siema2025,16,FALSE)</f>
        <v>Sexta</v>
      </c>
      <c r="L55" s="108" t="str">
        <f>IF(Tabela2[[#This Row],[Data]]="","Sem Informação",VLOOKUP(MONTH(Tabela2[[#This Row],[Data]]),'[1]Validação de dados'!$I$1:$J$13,2,0))</f>
        <v>Janeiro</v>
      </c>
      <c r="M55" s="106">
        <f>YEAR(Tabela2[[#This Row],[Data]])</f>
        <v>2025</v>
      </c>
      <c r="N55" s="107" t="str">
        <f>VLOOKUP(Tabela2[[#This Row],[SIEMA]],Siema2025,17,FALSE)</f>
        <v>Matutino</v>
      </c>
      <c r="O55" s="107" t="str">
        <f>VLOOKUP(Tabela2[[#This Row],[SIEMA]],Siema2025,5,FALSE)</f>
        <v>Ferrovia</v>
      </c>
      <c r="P55" s="106" t="str">
        <f>VLOOKUP(Tabela2[[#This Row],[SIEMA]],Siema2025,21,FALSE)</f>
        <v>Avaria na mangueira da locomotiva (266), na linha  de manobra 5A, do Km 860+400, no município de Parauapebas/PA.</v>
      </c>
      <c r="Q55" s="106">
        <v>1202</v>
      </c>
      <c r="R55" s="106" t="s">
        <v>7119</v>
      </c>
      <c r="S55" s="109" t="s">
        <v>3060</v>
      </c>
      <c r="T55" s="106">
        <v>120</v>
      </c>
      <c r="U55" s="106" t="s">
        <v>648</v>
      </c>
      <c r="V55" s="106">
        <f>IF(Q55="","",IF(ISNUMBER(Q55)=FALSE,"Não se aplica",IFERROR(VLOOKUP(Q55,Produtos!$A$1:$C$2319,3,FALSE),"Não Cadastrado")))</f>
        <v>3</v>
      </c>
      <c r="W55" s="106" t="str">
        <f>VLOOKUP(Tabela2[[#This Row],[SIEMA]],Siema2025,10,FALSE)</f>
        <v/>
      </c>
      <c r="X55" s="115"/>
      <c r="Y55" s="111" t="str">
        <f>IF(W55="","", IF(W55="NC","", IF(W55="NE","", IF(W55="NA","",IFERROR(VLOOKUP(W55,Produtos!$A$1:$C$2319,2,FALSE),"Não Cadastrado")))))</f>
        <v/>
      </c>
      <c r="Z55" s="106" t="str">
        <f>VLOOKUP(Tabela2[[#This Row],[SIEMA]],Siema2025,11,FALSE)</f>
        <v xml:space="preserve"> </v>
      </c>
      <c r="AA55" s="106" t="str">
        <f>VLOOKUP(Tabela2[[#This Row],[SIEMA]],Siema2025,12,FALSE)</f>
        <v xml:space="preserve"> </v>
      </c>
      <c r="AB55" s="106" t="str">
        <f>IF(W55="","",IF(ISNUMBER(W55)=FALSE,"Não se aplica",IFERROR(VLOOKUP(W55,Produtos!$A$1:$C$2319,3,FALSE),"Não Cadastrado")))</f>
        <v/>
      </c>
      <c r="AC55" s="106"/>
      <c r="AD55" s="110"/>
      <c r="AE55" s="109" t="str">
        <f>IF(AC55="","", IF(AC55="NC","", IF(AC55="NE","", IF(AC55="NA","",IFERROR(VLOOKUP(AC55,Produtos!$A$1:$C$2319,2,FALSE),"Não Cadastrado")))))</f>
        <v/>
      </c>
      <c r="AF55" s="106"/>
      <c r="AG55" s="106"/>
      <c r="AH55" s="106" t="str">
        <f>IF(AC55="","",IF(ISNUMBER(AC55)=FALSE,"Não se aplica",IFERROR(VLOOKUP(AC55,Produtos!$A$1:$C$2319,3,FALSE),"Não Cadastrado")))</f>
        <v/>
      </c>
      <c r="AI55" s="106"/>
      <c r="AJ55" s="106"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5" s="109"/>
      <c r="AL55" s="109"/>
      <c r="AM55" s="109"/>
      <c r="AN55" s="110" t="str">
        <f>VLOOKUP(Tabela2[[#This Row],[SIEMA]],Siema2025,51,FALSE)</f>
        <v/>
      </c>
      <c r="AO55" s="110" t="str">
        <f>VLOOKUP(Tabela2[[#This Row],[SIEMA]],Siema2025,53,FALSE)</f>
        <v/>
      </c>
      <c r="AP55" s="110" t="str">
        <f>VLOOKUP(Tabela2[[#This Row],[SIEMA]],Siema2025,55,FALSE)</f>
        <v/>
      </c>
      <c r="AQ55" s="110" t="str">
        <f>VLOOKUP(Tabela2[[#This Row],[SIEMA]],Siema2025,57,FALSE)</f>
        <v/>
      </c>
      <c r="AR55" s="110" t="str">
        <f>VLOOKUP(Tabela2[[#This Row],[SIEMA]],Siema2025,59,FALSE)</f>
        <v/>
      </c>
      <c r="AS55" s="110" t="str">
        <f>VLOOKUP(Tabela2[[#This Row],[SIEMA]],Siema2025,61,FALSE)</f>
        <v/>
      </c>
      <c r="AT55" s="110" t="str">
        <f>VLOOKUP(Tabela2[[#This Row],[SIEMA]],Siema2025,63,FALSE)</f>
        <v/>
      </c>
      <c r="AU55" s="110" t="str">
        <f>VLOOKUP(Tabela2[[#This Row],[SIEMA]],Siema2025,65,FALSE)</f>
        <v>X</v>
      </c>
      <c r="AV55" s="110" t="str">
        <f>VLOOKUP(Tabela2[[#This Row],[SIEMA]],Siema2025,67,FALSE)</f>
        <v/>
      </c>
      <c r="AW55" s="110" t="str">
        <f>VLOOKUP(Tabela2[[#This Row],[SIEMA]],Siema2025,69,FALSE)</f>
        <v/>
      </c>
      <c r="AX55" s="110" t="str">
        <f>VLOOKUP(Tabela2[[#This Row],[SIEMA]],Siema2025,71,FALSE)</f>
        <v/>
      </c>
      <c r="AY55" s="110" t="str">
        <f>VLOOKUP(Tabela2[[#This Row],[SIEMA]],Siema2025,73,FALSE)</f>
        <v/>
      </c>
      <c r="AZ55" s="110" t="str">
        <f>VLOOKUP(Tabela2[[#This Row],[SIEMA]],Siema2025,75,FALSE)</f>
        <v/>
      </c>
      <c r="BA55" s="110" t="str">
        <f>VLOOKUP(Tabela2[[#This Row],[SIEMA]],Siema2025,77,FALSE)</f>
        <v/>
      </c>
      <c r="BB55" s="110" t="str">
        <f>VLOOKUP(Tabela2[[#This Row],[SIEMA]],Siema2025,79,FALSE)</f>
        <v/>
      </c>
      <c r="BC55" s="110" t="str">
        <f>IF(Tabela2[[#This Row],[Outro(s) ]] = "X", "PREENCHER","NA")</f>
        <v>NA</v>
      </c>
      <c r="BD55" s="110" t="str">
        <f>VLOOKUP(Tabela2[[#This Row],[SIEMA]],Siema2025,82,FALSE)</f>
        <v/>
      </c>
      <c r="BE55" s="110" t="str">
        <f>VLOOKUP(Tabela2[[#This Row],[SIEMA]],Siema2025,81,FALSE)</f>
        <v/>
      </c>
      <c r="BF55" s="112" t="s">
        <v>7360</v>
      </c>
      <c r="BG55" s="112" t="s">
        <v>7361</v>
      </c>
      <c r="BH55" s="113" t="str">
        <f>VLOOKUP(Tabela2[[#This Row],[SIEMA]],Siema2025,29,FALSE)</f>
        <v>33592510037821</v>
      </c>
      <c r="BI55" s="114" t="str">
        <f>VLOOKUP(Tabela2[[#This Row],[SIEMA]],Siema2025,107,FALSE)</f>
        <v>Não</v>
      </c>
      <c r="BJ55" s="109" t="s">
        <v>7097</v>
      </c>
      <c r="BK55" s="106" t="s">
        <v>2696</v>
      </c>
      <c r="BL55" s="143">
        <v>45684</v>
      </c>
      <c r="BM55" s="110">
        <f ca="1">IF(Tabela2[[#This Row],[Data de atendimento do Ibama (considerar o primeiro documento/ação)]]="",_xlfn.DAYS(TODAY(),J55),_xlfn.DAYS(Tabela2[[#This Row],[Data de atendimento do Ibama (considerar o primeiro documento/ação)]],J55))</f>
        <v>10</v>
      </c>
      <c r="BN55" s="110" t="str">
        <f>IF(Tabela2[[#This Row],[Atendido pelo Ibama ("Não" ou "Sim")]]="Não","Preencher", IF(Tabela2[[#This Row],[Atendido pelo Ibama ("Não" ou "Sim")]]="Sim","NA",""))</f>
        <v>NA</v>
      </c>
      <c r="BO55" s="116" t="s">
        <v>7272</v>
      </c>
      <c r="BP55" s="110" t="str">
        <f>IF(Tabela2[[#This Row],[Forma de atendimento (primeiro documento/ação)]]= "Outros (especificar)", "PREENCHER","NA")</f>
        <v>NA</v>
      </c>
      <c r="BQ55" s="108" t="s">
        <v>2696</v>
      </c>
      <c r="BR55" s="110" t="s">
        <v>2696</v>
      </c>
      <c r="BS55" s="110" t="s">
        <v>2696</v>
      </c>
      <c r="BT55" s="110" t="s">
        <v>7099</v>
      </c>
      <c r="BU55" s="110" t="s">
        <v>2696</v>
      </c>
      <c r="BV55" s="110" t="s">
        <v>123</v>
      </c>
      <c r="BW55" s="110" t="s">
        <v>2696</v>
      </c>
      <c r="BX55" s="108" t="s">
        <v>7113</v>
      </c>
      <c r="BY55" s="143">
        <v>45777</v>
      </c>
      <c r="BZ55" s="106">
        <f>IF(Tabela2[[#This Row],[Data do documento de encerramento]]="NA","NA",IF(Tabela2[[#This Row],[Data do documento de encerramento]]="","Pendente de conclusão/ encerramento",_xlfn.DAYS(Tabela2[[#This Row],[Data do documento de encerramento]],J55)))</f>
        <v>103</v>
      </c>
      <c r="CA55" s="109"/>
      <c r="CB55" s="109"/>
      <c r="CC55" s="117"/>
      <c r="CD55" s="109"/>
      <c r="CE55" s="109"/>
      <c r="CF55" s="109"/>
    </row>
    <row r="56" spans="1:84" ht="45.75" hidden="1">
      <c r="A56" s="190">
        <v>202511846821</v>
      </c>
      <c r="B56" s="173" t="s">
        <v>7362</v>
      </c>
      <c r="C56" s="110" t="str">
        <f>VLOOKUP(Tabela2[[#This Row],[SIEMA]],Siema2025,4,FALSE)</f>
        <v xml:space="preserve"> MG</v>
      </c>
      <c r="D56" s="108" t="str">
        <f>VLOOKUP(Tabela2[[#This Row],[SIEMA]],Siema2025,3,FALSE)</f>
        <v xml:space="preserve">Santo Antônio do Amparo </v>
      </c>
      <c r="E56" s="108" t="s">
        <v>4216</v>
      </c>
      <c r="F56" s="108" t="s">
        <v>7363</v>
      </c>
      <c r="G56" s="108" t="s">
        <v>7364</v>
      </c>
      <c r="H56" s="108" t="s">
        <v>7365</v>
      </c>
      <c r="I56" s="106" t="s">
        <v>7118</v>
      </c>
      <c r="J56" s="107">
        <f>VLOOKUP(Tabela2[[#This Row],[SIEMA]],Siema2025,2,FALSE)</f>
        <v>45674</v>
      </c>
      <c r="K56" s="107" t="str">
        <f>VLOOKUP(Tabela2[[#This Row],[SIEMA]],Siema2025,16,FALSE)</f>
        <v>Sexta</v>
      </c>
      <c r="L56" s="108" t="str">
        <f>IF(Tabela2[[#This Row],[Data]]="","Sem Informação",VLOOKUP(MONTH(Tabela2[[#This Row],[Data]]),'[1]Validação de dados'!$I$1:$J$13,2,0))</f>
        <v>Janeiro</v>
      </c>
      <c r="M56" s="106">
        <f>YEAR(Tabela2[[#This Row],[Data]])</f>
        <v>2025</v>
      </c>
      <c r="N56" s="107" t="str">
        <f>VLOOKUP(Tabela2[[#This Row],[SIEMA]],Siema2025,17,FALSE)</f>
        <v>Madrugada</v>
      </c>
      <c r="O56" s="107" t="str">
        <f>VLOOKUP(Tabela2[[#This Row],[SIEMA]],Siema2025,5,FALSE)</f>
        <v>Rodovia</v>
      </c>
      <c r="P56" s="106" t="s">
        <v>7366</v>
      </c>
      <c r="Q56" s="106">
        <v>1202</v>
      </c>
      <c r="R56" s="106" t="str">
        <f>VLOOKUP(Tabela2[[#This Row],[SIEMA]],Siema2025,10,FALSE)</f>
        <v/>
      </c>
      <c r="S56" s="109" t="str">
        <f>IF(Q56="","", IF(Q56="NC","", IF(Q56="NE","", IF(Q56="NA","",IFERROR(VLOOKUP(Q56,Produtos!$A$1:$C$2319,2,FALSE),"Não Cadastrado")))))</f>
        <v>GASÓLEO ou ÓLEO DIESEL ou ÓLEO PARA AQUECIMENTO, LEVE</v>
      </c>
      <c r="T56" s="106">
        <v>80</v>
      </c>
      <c r="U56" s="106" t="s">
        <v>648</v>
      </c>
      <c r="V56" s="106">
        <f>IF(Q56="","",IF(ISNUMBER(Q56)=FALSE,"Não se aplica",IFERROR(VLOOKUP(Q56,Produtos!$A$1:$C$2319,3,FALSE),"Não Cadastrado")))</f>
        <v>3</v>
      </c>
      <c r="W56" s="106" t="str">
        <f>VLOOKUP(Tabela2[[#This Row],[SIEMA]],Siema2025,10,FALSE)</f>
        <v/>
      </c>
      <c r="X56" s="115" t="str">
        <f>IF(Tabela2[[#This Row],[Origem do acidente]] = "Plataforma", "PREENCHER","NA")</f>
        <v>NA</v>
      </c>
      <c r="Y56" s="111" t="str">
        <f>IF(W56="","", IF(W56="NC","", IF(W56="NE","", IF(W56="NA","",IFERROR(VLOOKUP(W56,Produtos!$A$1:$C$2319,2,FALSE),"Não Cadastrado")))))</f>
        <v/>
      </c>
      <c r="Z56" s="106" t="str">
        <f>VLOOKUP(Tabela2[[#This Row],[SIEMA]],Siema2025,11,FALSE)</f>
        <v xml:space="preserve"> </v>
      </c>
      <c r="AA56" s="106" t="str">
        <f>VLOOKUP(Tabela2[[#This Row],[SIEMA]],Siema2025,12,FALSE)</f>
        <v xml:space="preserve"> </v>
      </c>
      <c r="AB56" s="106" t="str">
        <f>IF(W56="","",IF(ISNUMBER(W56)=FALSE,"Não se aplica",IFERROR(VLOOKUP(W56,Produtos!$A$1:$C$2319,3,FALSE),"Não Cadastrado")))</f>
        <v/>
      </c>
      <c r="AC56" s="106"/>
      <c r="AD56" s="110" t="str">
        <f>IF(Tabela2[[#This Row],[Origem do acidente]] = "Plataforma", "PREENCHER","NA")</f>
        <v>NA</v>
      </c>
      <c r="AE56" s="109" t="str">
        <f>IF(AC56="","", IF(AC56="NC","", IF(AC56="NE","", IF(AC56="NA","",IFERROR(VLOOKUP(AC56,Produtos!$A$1:$C$2319,2,FALSE),"Não Cadastrado")))))</f>
        <v/>
      </c>
      <c r="AF56" s="106"/>
      <c r="AG56" s="106"/>
      <c r="AH56" s="106" t="str">
        <f>IF(AC56="","",IF(ISNUMBER(AC56)=FALSE,"Não se aplica",IFERROR(VLOOKUP(AC56,Produtos!$A$1:$C$2319,3,FALSE),"Não Cadastrado")))</f>
        <v/>
      </c>
      <c r="AI56" s="106"/>
      <c r="AJ56" s="106" t="s">
        <v>7367</v>
      </c>
      <c r="AK56" s="109" t="s">
        <v>7343</v>
      </c>
      <c r="AL56" s="109" t="s">
        <v>7368</v>
      </c>
      <c r="AM56" s="109" t="s">
        <v>7175</v>
      </c>
      <c r="AN56" s="110" t="str">
        <f>VLOOKUP(Tabela2[[#This Row],[SIEMA]],Siema2025,51,FALSE)</f>
        <v/>
      </c>
      <c r="AO56" s="110" t="str">
        <f>VLOOKUP(Tabela2[[#This Row],[SIEMA]],Siema2025,53,FALSE)</f>
        <v/>
      </c>
      <c r="AP56" s="110" t="str">
        <f>VLOOKUP(Tabela2[[#This Row],[SIEMA]],Siema2025,55,FALSE)</f>
        <v/>
      </c>
      <c r="AQ56" s="110" t="s">
        <v>7130</v>
      </c>
      <c r="AR56" s="110" t="str">
        <f>VLOOKUP(Tabela2[[#This Row],[SIEMA]],Siema2025,59,FALSE)</f>
        <v/>
      </c>
      <c r="AS56" s="110" t="str">
        <f>VLOOKUP(Tabela2[[#This Row],[SIEMA]],Siema2025,61,FALSE)</f>
        <v/>
      </c>
      <c r="AT56" s="110" t="str">
        <f>VLOOKUP(Tabela2[[#This Row],[SIEMA]],Siema2025,63,FALSE)</f>
        <v/>
      </c>
      <c r="AU56" s="110" t="s">
        <v>7130</v>
      </c>
      <c r="AV56" s="110" t="str">
        <f>VLOOKUP(Tabela2[[#This Row],[SIEMA]],Siema2025,67,FALSE)</f>
        <v/>
      </c>
      <c r="AW56" s="110" t="str">
        <f>VLOOKUP(Tabela2[[#This Row],[SIEMA]],Siema2025,69,FALSE)</f>
        <v/>
      </c>
      <c r="AX56" s="110" t="str">
        <f>VLOOKUP(Tabela2[[#This Row],[SIEMA]],Siema2025,71,FALSE)</f>
        <v/>
      </c>
      <c r="AY56" s="110" t="str">
        <f>VLOOKUP(Tabela2[[#This Row],[SIEMA]],Siema2025,73,FALSE)</f>
        <v/>
      </c>
      <c r="AZ56" s="110" t="str">
        <f>VLOOKUP(Tabela2[[#This Row],[SIEMA]],Siema2025,75,FALSE)</f>
        <v/>
      </c>
      <c r="BA56" s="110" t="str">
        <f>VLOOKUP(Tabela2[[#This Row],[SIEMA]],Siema2025,77,FALSE)</f>
        <v/>
      </c>
      <c r="BB56" s="110" t="str">
        <f>VLOOKUP(Tabela2[[#This Row],[SIEMA]],Siema2025,79,FALSE)</f>
        <v>X</v>
      </c>
      <c r="BC56" s="110" t="str">
        <f>IF(Tabela2[[#This Row],[Outro(s) ]] = "X", "PREENCHER","NA")</f>
        <v>PREENCHER</v>
      </c>
      <c r="BD56" s="110" t="str">
        <f>VLOOKUP(Tabela2[[#This Row],[SIEMA]],Siema2025,82,FALSE)</f>
        <v/>
      </c>
      <c r="BE56" s="110" t="str">
        <f>VLOOKUP(Tabela2[[#This Row],[SIEMA]],Siema2025,81,FALSE)</f>
        <v/>
      </c>
      <c r="BF56" s="112" t="str">
        <f>VLOOKUP(Tabela2[[#This Row],[SIEMA]],Siema2025,28,FALSE)</f>
        <v>JSL S.A</v>
      </c>
      <c r="BG56" s="112"/>
      <c r="BH56" s="113" t="str">
        <f>VLOOKUP(Tabela2[[#This Row],[SIEMA]],Siema2025,29,FALSE)</f>
        <v>52548435000179</v>
      </c>
      <c r="BI56" s="114" t="s">
        <v>2696</v>
      </c>
      <c r="BJ56" s="109" t="s">
        <v>7097</v>
      </c>
      <c r="BK56" s="106" t="s">
        <v>2696</v>
      </c>
      <c r="BL56" s="189">
        <v>45685</v>
      </c>
      <c r="BM56" s="110">
        <f ca="1">IF(Tabela2[[#This Row],[Data de atendimento do Ibama (considerar o primeiro documento/ação)]]="",_xlfn.DAYS(TODAY(),J56),_xlfn.DAYS(Tabela2[[#This Row],[Data de atendimento do Ibama (considerar o primeiro documento/ação)]],J56))</f>
        <v>11</v>
      </c>
      <c r="BN56" s="110" t="str">
        <f>IF(Tabela2[[#This Row],[Atendido pelo Ibama ("Não" ou "Sim")]]="Não","Preencher", IF(Tabela2[[#This Row],[Atendido pelo Ibama ("Não" ou "Sim")]]="Sim","NA",""))</f>
        <v>NA</v>
      </c>
      <c r="BO56" s="116" t="s">
        <v>7098</v>
      </c>
      <c r="BP56" s="110" t="str">
        <f>IF(Tabela2[[#This Row],[Forma de atendimento (primeiro documento/ação)]]= "Outros (especificar)", "PREENCHER","NA")</f>
        <v>NA</v>
      </c>
      <c r="BQ56" s="108" t="s">
        <v>123</v>
      </c>
      <c r="BR56" s="110" t="str">
        <f>IF(Tabela2[[#This Row],[Equipe do Ibama foi a campo? Houve sobrevoo do Poseidon?]] = "Sim", "PREENCHER","NA")</f>
        <v>NA</v>
      </c>
      <c r="BS56" s="110" t="str">
        <f>IF(Tabela2[[#This Row],[Se sim, foi emitida Ordem de Emergência? (informações vinculada à coluna CK)]] = "Sim", "PREENCHER","NA")</f>
        <v>NA</v>
      </c>
      <c r="BT56" s="110" t="s">
        <v>7099</v>
      </c>
      <c r="BU56" s="110" t="s">
        <v>2696</v>
      </c>
      <c r="BV56" s="110" t="s">
        <v>2696</v>
      </c>
      <c r="BW56" s="110" t="s">
        <v>123</v>
      </c>
      <c r="BX56" s="108"/>
      <c r="BY56" s="108"/>
      <c r="BZ56" s="106" t="str">
        <f>IF(Tabela2[[#This Row],[Data do documento de encerramento]]="NA","NA",IF(Tabela2[[#This Row],[Data do documento de encerramento]]="","Pendente de conclusão/ encerramento",_xlfn.DAYS(Tabela2[[#This Row],[Data do documento de encerramento]],J56)))</f>
        <v>Pendente de conclusão/ encerramento</v>
      </c>
      <c r="CA56" s="109" t="s">
        <v>7369</v>
      </c>
      <c r="CB56" s="109"/>
      <c r="CC56" s="117"/>
      <c r="CD56" s="109"/>
      <c r="CE56" s="109"/>
      <c r="CF56" s="109"/>
    </row>
    <row r="57" spans="1:84" ht="45.75" hidden="1">
      <c r="A57" s="190">
        <v>202511868435</v>
      </c>
      <c r="B57" s="173" t="s">
        <v>7370</v>
      </c>
      <c r="C57" s="110" t="str">
        <f>VLOOKUP(Tabela2[[#This Row],[SIEMA]],Siema2025,4,FALSE)</f>
        <v xml:space="preserve"> SP</v>
      </c>
      <c r="D57" s="108" t="s">
        <v>7371</v>
      </c>
      <c r="E57" s="108" t="s">
        <v>7372</v>
      </c>
      <c r="F57" s="108" t="s">
        <v>7373</v>
      </c>
      <c r="G57" s="108" t="s">
        <v>7374</v>
      </c>
      <c r="H57" t="s">
        <v>7375</v>
      </c>
      <c r="I57" s="106" t="s">
        <v>7118</v>
      </c>
      <c r="J57" s="107">
        <f>VLOOKUP(Tabela2[[#This Row],[SIEMA]],Siema2025,2,FALSE)</f>
        <v>45675</v>
      </c>
      <c r="K57" s="107" t="str">
        <f>VLOOKUP(Tabela2[[#This Row],[SIEMA]],Siema2025,16,FALSE)</f>
        <v>Sábado</v>
      </c>
      <c r="L57" s="108" t="str">
        <f>IF(Tabela2[[#This Row],[Data]]="","Sem Informação",VLOOKUP(MONTH(Tabela2[[#This Row],[Data]]),'[1]Validação de dados'!$I$1:$J$13,2,0))</f>
        <v>Janeiro</v>
      </c>
      <c r="M57" s="106">
        <f>YEAR(Tabela2[[#This Row],[Data]])</f>
        <v>2025</v>
      </c>
      <c r="N57" s="107" t="str">
        <f>VLOOKUP(Tabela2[[#This Row],[SIEMA]],Siema2025,17,FALSE)</f>
        <v>Vespertino</v>
      </c>
      <c r="O57" s="107" t="str">
        <f>VLOOKUP(Tabela2[[#This Row],[SIEMA]],Siema2025,5,FALSE)</f>
        <v>Rodovia</v>
      </c>
      <c r="P57" s="106" t="str">
        <f>VLOOKUP(Tabela2[[#This Row],[SIEMA]],Siema2025,21,FALSE)</f>
        <v>Motorista conduzia o veiculo pela BR153-SP, quando na altura do km 097+500 não percebeu o tráfego de veículos lentos e jogou o veiculo para o canteiro central para não colidir com outros veículos.</v>
      </c>
      <c r="Q57" s="106">
        <v>1170</v>
      </c>
      <c r="R57" s="106" t="str">
        <f>VLOOKUP(Tabela2[[#This Row],[SIEMA]],Siema2025,10,FALSE)</f>
        <v/>
      </c>
      <c r="S57" s="109" t="str">
        <f>IF(Q57="","", IF(Q57="NC","", IF(Q57="NE","", IF(Q57="NA","",IFERROR(VLOOKUP(Q57,Produtos!$A$1:$C$2319,2,FALSE),"Não Cadastrado")))))</f>
        <v>ÁLCOOL ETÍLICO, ETANOL</v>
      </c>
      <c r="T57" s="106">
        <v>60000</v>
      </c>
      <c r="U57" s="106" t="s">
        <v>648</v>
      </c>
      <c r="V57" s="106">
        <f>IF(Q57="","",IF(ISNUMBER(Q57)=FALSE,"Não se aplica",IFERROR(VLOOKUP(Q57,Produtos!$A$1:$C$2319,3,FALSE),"Não Cadastrado")))</f>
        <v>3</v>
      </c>
      <c r="W57" s="106" t="str">
        <f>VLOOKUP(Tabela2[[#This Row],[SIEMA]],Siema2025,10,FALSE)</f>
        <v/>
      </c>
      <c r="X57" s="115" t="str">
        <f>IF(Tabela2[[#This Row],[Origem do acidente]] = "Plataforma", "PREENCHER","NA")</f>
        <v>NA</v>
      </c>
      <c r="Y57" s="111" t="str">
        <f>IF(W57="","", IF(W57="NC","", IF(W57="NE","", IF(W57="NA","",IFERROR(VLOOKUP(W57,Produtos!$A$1:$C$2319,2,FALSE),"Não Cadastrado")))))</f>
        <v/>
      </c>
      <c r="Z57" s="106" t="str">
        <f>VLOOKUP(Tabela2[[#This Row],[SIEMA]],Siema2025,11,FALSE)</f>
        <v xml:space="preserve"> </v>
      </c>
      <c r="AA57" s="106" t="str">
        <f>VLOOKUP(Tabela2[[#This Row],[SIEMA]],Siema2025,12,FALSE)</f>
        <v xml:space="preserve"> </v>
      </c>
      <c r="AB57" s="106" t="str">
        <f>IF(W57="","",IF(ISNUMBER(W57)=FALSE,"Não se aplica",IFERROR(VLOOKUP(W57,Produtos!$A$1:$C$2319,3,FALSE),"Não Cadastrado")))</f>
        <v/>
      </c>
      <c r="AC57" s="106"/>
      <c r="AD57" s="110" t="str">
        <f>IF(Tabela2[[#This Row],[Origem do acidente]] = "Plataforma", "PREENCHER","NA")</f>
        <v>NA</v>
      </c>
      <c r="AE57" s="109" t="str">
        <f>IF(AC57="","", IF(AC57="NC","", IF(AC57="NE","", IF(AC57="NA","",IFERROR(VLOOKUP(AC57,Produtos!$A$1:$C$2319,2,FALSE),"Não Cadastrado")))))</f>
        <v/>
      </c>
      <c r="AF57" s="106"/>
      <c r="AG57" s="106"/>
      <c r="AH57" s="106" t="str">
        <f>IF(AC57="","",IF(ISNUMBER(AC57)=FALSE,"Não se aplica",IFERROR(VLOOKUP(AC57,Produtos!$A$1:$C$2319,3,FALSE),"Não Cadastrado")))</f>
        <v/>
      </c>
      <c r="AI57" s="106"/>
      <c r="AJ57" s="106" t="s">
        <v>7376</v>
      </c>
      <c r="AK57" s="109" t="s">
        <v>7356</v>
      </c>
      <c r="AL57" s="109" t="s">
        <v>7175</v>
      </c>
      <c r="AM57" s="109"/>
      <c r="AN57" s="110" t="str">
        <f>VLOOKUP(Tabela2[[#This Row],[SIEMA]],Siema2025,51,FALSE)</f>
        <v/>
      </c>
      <c r="AO57" s="110" t="str">
        <f>VLOOKUP(Tabela2[[#This Row],[SIEMA]],Siema2025,53,FALSE)</f>
        <v/>
      </c>
      <c r="AP57" s="110" t="str">
        <f>VLOOKUP(Tabela2[[#This Row],[SIEMA]],Siema2025,55,FALSE)</f>
        <v/>
      </c>
      <c r="AQ57" s="110" t="str">
        <f>VLOOKUP(Tabela2[[#This Row],[SIEMA]],Siema2025,57,FALSE)</f>
        <v/>
      </c>
      <c r="AR57" s="110" t="str">
        <f>VLOOKUP(Tabela2[[#This Row],[SIEMA]],Siema2025,59,FALSE)</f>
        <v/>
      </c>
      <c r="AS57" s="110" t="str">
        <f>VLOOKUP(Tabela2[[#This Row],[SIEMA]],Siema2025,61,FALSE)</f>
        <v/>
      </c>
      <c r="AT57" s="110" t="str">
        <f>VLOOKUP(Tabela2[[#This Row],[SIEMA]],Siema2025,63,FALSE)</f>
        <v/>
      </c>
      <c r="AU57" s="110" t="str">
        <f>VLOOKUP(Tabela2[[#This Row],[SIEMA]],Siema2025,65,FALSE)</f>
        <v>X</v>
      </c>
      <c r="AV57" s="110" t="str">
        <f>VLOOKUP(Tabela2[[#This Row],[SIEMA]],Siema2025,67,FALSE)</f>
        <v/>
      </c>
      <c r="AW57" s="110" t="str">
        <f>VLOOKUP(Tabela2[[#This Row],[SIEMA]],Siema2025,69,FALSE)</f>
        <v/>
      </c>
      <c r="AX57" s="110" t="str">
        <f>VLOOKUP(Tabela2[[#This Row],[SIEMA]],Siema2025,71,FALSE)</f>
        <v/>
      </c>
      <c r="AY57" s="110" t="str">
        <f>VLOOKUP(Tabela2[[#This Row],[SIEMA]],Siema2025,73,FALSE)</f>
        <v/>
      </c>
      <c r="AZ57" s="110" t="str">
        <f>VLOOKUP(Tabela2[[#This Row],[SIEMA]],Siema2025,75,FALSE)</f>
        <v/>
      </c>
      <c r="BA57" s="110" t="str">
        <f>VLOOKUP(Tabela2[[#This Row],[SIEMA]],Siema2025,77,FALSE)</f>
        <v/>
      </c>
      <c r="BB57" s="110" t="str">
        <f>VLOOKUP(Tabela2[[#This Row],[SIEMA]],Siema2025,79,FALSE)</f>
        <v/>
      </c>
      <c r="BC57" s="110" t="str">
        <f>IF(Tabela2[[#This Row],[Outro(s) ]] = "X", "PREENCHER","NA")</f>
        <v>NA</v>
      </c>
      <c r="BD57" s="110" t="str">
        <f>VLOOKUP(Tabela2[[#This Row],[SIEMA]],Siema2025,82,FALSE)</f>
        <v/>
      </c>
      <c r="BE57" s="110" t="str">
        <f>VLOOKUP(Tabela2[[#This Row],[SIEMA]],Siema2025,81,FALSE)</f>
        <v/>
      </c>
      <c r="BF57" t="s">
        <v>7377</v>
      </c>
      <c r="BG57" s="112"/>
      <c r="BH57" t="s">
        <v>7378</v>
      </c>
      <c r="BI57" s="114" t="s">
        <v>2696</v>
      </c>
      <c r="BJ57" s="109" t="s">
        <v>7097</v>
      </c>
      <c r="BK57" s="106" t="s">
        <v>2696</v>
      </c>
      <c r="BL57" s="143">
        <v>45684</v>
      </c>
      <c r="BM57" s="110">
        <f ca="1">IF(Tabela2[[#This Row],[Data de atendimento do Ibama (considerar o primeiro documento/ação)]]="",_xlfn.DAYS(TODAY(),J57),_xlfn.DAYS(Tabela2[[#This Row],[Data de atendimento do Ibama (considerar o primeiro documento/ação)]],J57))</f>
        <v>9</v>
      </c>
      <c r="BN57" s="110" t="str">
        <f>IF(Tabela2[[#This Row],[Atendido pelo Ibama ("Não" ou "Sim")]]="Não","Preencher", IF(Tabela2[[#This Row],[Atendido pelo Ibama ("Não" ou "Sim")]]="Sim","NA",""))</f>
        <v>NA</v>
      </c>
      <c r="BO57" s="116" t="s">
        <v>7098</v>
      </c>
      <c r="BP57" s="110" t="str">
        <f>IF(Tabela2[[#This Row],[Forma de atendimento (primeiro documento/ação)]]= "Outros (especificar)", "PREENCHER","NA")</f>
        <v>NA</v>
      </c>
      <c r="BQ57" s="108" t="s">
        <v>123</v>
      </c>
      <c r="BR57" s="110" t="s">
        <v>123</v>
      </c>
      <c r="BS57" s="110" t="str">
        <f>IF(Tabela2[[#This Row],[Se sim, foi emitida Ordem de Emergência? (informações vinculada à coluna CK)]] = "Sim", "PREENCHER","NA")</f>
        <v>NA</v>
      </c>
      <c r="BT57" s="110" t="s">
        <v>7099</v>
      </c>
      <c r="BU57" s="110" t="s">
        <v>123</v>
      </c>
      <c r="BV57" s="110" t="str">
        <f>IF(Tabela2[[#This Row],[Houve avaliação das informações pós-acidente solicitadas/enviadas?]] = "Sim", "PREENCHER","NA")</f>
        <v>NA</v>
      </c>
      <c r="BW57" s="110" t="str">
        <f>IF(Tabela2[[#This Row],[O Ibama aguarda resposta da empresa/OEMA, etc?]] = "Sim", "PREENCHER","NA")</f>
        <v>NA</v>
      </c>
      <c r="BX57" s="108"/>
      <c r="BY57" s="108"/>
      <c r="BZ57" s="106" t="str">
        <f>IF(Tabela2[[#This Row],[Data do documento de encerramento]]="NA","NA",IF(Tabela2[[#This Row],[Data do documento de encerramento]]="","Pendente de conclusão/ encerramento",_xlfn.DAYS(Tabela2[[#This Row],[Data do documento de encerramento]],J57)))</f>
        <v>Pendente de conclusão/ encerramento</v>
      </c>
      <c r="CA57" s="109" t="s">
        <v>7344</v>
      </c>
      <c r="CB57" s="109"/>
      <c r="CC57" s="109"/>
      <c r="CD57" s="109"/>
      <c r="CE57" s="109"/>
      <c r="CF57" s="109"/>
    </row>
    <row r="58" spans="1:84" ht="30.75" hidden="1">
      <c r="A58" s="172">
        <v>202512036057</v>
      </c>
      <c r="B58" s="120" t="s">
        <v>7379</v>
      </c>
      <c r="C58" s="110" t="str">
        <f>VLOOKUP(Tabela2[[#This Row],[SIEMA]],Siema2025,4,FALSE)</f>
        <v xml:space="preserve"> SE</v>
      </c>
      <c r="D58" s="108" t="str">
        <f>VLOOKUP(Tabela2[[#This Row],[SIEMA]],Siema2025,3,FALSE)</f>
        <v xml:space="preserve">Carmópolis </v>
      </c>
      <c r="E58" s="108" t="str">
        <f>VLOOKUP(Tabela2[[#This Row],[SIEMA]],Siema2025,20,FALSE)</f>
        <v>Locação do poço 9-CP-819-SE, Carmópolis-SE.</v>
      </c>
      <c r="F58" s="108"/>
      <c r="G58" s="108" t="s">
        <v>7380</v>
      </c>
      <c r="H58" s="108" t="s">
        <v>7381</v>
      </c>
      <c r="I58" s="106" t="str">
        <f>VLOOKUP(Tabela2[[#This Row],[SIEMA]],Siema2025,19,FALSE)</f>
        <v/>
      </c>
      <c r="J58" s="107">
        <f>VLOOKUP(Tabela2[[#This Row],[SIEMA]],Siema2025,2,FALSE)</f>
        <v>45675</v>
      </c>
      <c r="K58" s="107" t="str">
        <f>VLOOKUP(Tabela2[[#This Row],[SIEMA]],Siema2025,16,FALSE)</f>
        <v>Sábado</v>
      </c>
      <c r="L58" s="108" t="str">
        <f>IF(Tabela2[[#This Row],[Data]]="","Sem Informação",VLOOKUP(MONTH(Tabela2[[#This Row],[Data]]),'[1]Validação de dados'!$I$1:$J$13,2,0))</f>
        <v>Janeiro</v>
      </c>
      <c r="M58" s="106">
        <f>YEAR(Tabela2[[#This Row],[Data]])</f>
        <v>2025</v>
      </c>
      <c r="N58" s="107" t="str">
        <f>VLOOKUP(Tabela2[[#This Row],[SIEMA]],Siema2025,17,FALSE)</f>
        <v>Madrugada</v>
      </c>
      <c r="O58" s="107" t="str">
        <f>VLOOKUP(Tabela2[[#This Row],[SIEMA]],Siema2025,5,FALSE)</f>
        <v>Outro(s)</v>
      </c>
      <c r="P58" s="106" t="str">
        <f>VLOOKUP(Tabela2[[#This Row],[SIEMA]],Siema2025,21,FALSE)</f>
        <v>Poço terrestre</v>
      </c>
      <c r="Q58" s="154">
        <v>1267</v>
      </c>
      <c r="R58" s="106" t="s">
        <v>592</v>
      </c>
      <c r="S58" s="106" t="s">
        <v>7290</v>
      </c>
      <c r="T58" s="106" t="s">
        <v>7382</v>
      </c>
      <c r="U58" s="106" t="str">
        <f>VLOOKUP(Tabela2[[#This Row],[SIEMA]],Siema2025,12,FALSE)</f>
        <v xml:space="preserve"> </v>
      </c>
      <c r="V58" s="106">
        <f>IF(Q58="","",IF(ISNUMBER(Q58)=FALSE,"Não se aplica",IFERROR(VLOOKUP(Q58,Produtos!$A$1:$C$2319,3,FALSE),"Não Cadastrado")))</f>
        <v>3</v>
      </c>
      <c r="W58" s="106" t="str">
        <f>VLOOKUP(Tabela2[[#This Row],[SIEMA]],Siema2025,10,FALSE)</f>
        <v/>
      </c>
      <c r="X58" s="115" t="str">
        <f>IF(Tabela2[[#This Row],[Origem do acidente]] = "Plataforma", "PREENCHER","NA")</f>
        <v>NA</v>
      </c>
      <c r="Y58" s="111" t="str">
        <f>IF(W58="","", IF(W58="NC","", IF(W58="NE","", IF(W58="NA","",IFERROR(VLOOKUP(W58,Produtos!$A$1:$C$2319,2,FALSE),"Não Cadastrado")))))</f>
        <v/>
      </c>
      <c r="Z58" s="106" t="str">
        <f>VLOOKUP(Tabela2[[#This Row],[SIEMA]],Siema2025,11,FALSE)</f>
        <v xml:space="preserve"> </v>
      </c>
      <c r="AA58" s="106" t="str">
        <f>VLOOKUP(Tabela2[[#This Row],[SIEMA]],Siema2025,12,FALSE)</f>
        <v xml:space="preserve"> </v>
      </c>
      <c r="AB58" s="106" t="str">
        <f>IF(W58="","",IF(ISNUMBER(W58)=FALSE,"Não se aplica",IFERROR(VLOOKUP(W58,Produtos!$A$1:$C$2319,3,FALSE),"Não Cadastrado")))</f>
        <v/>
      </c>
      <c r="AC58" s="106"/>
      <c r="AD58" s="110" t="str">
        <f>IF(Tabela2[[#This Row],[Origem do acidente]] = "Plataforma", "PREENCHER","NA")</f>
        <v>NA</v>
      </c>
      <c r="AE58" s="109" t="str">
        <f>IF(AC58="","", IF(AC58="NC","", IF(AC58="NE","", IF(AC58="NA","",IFERROR(VLOOKUP(AC58,Produtos!$A$1:$C$2319,2,FALSE),"Não Cadastrado")))))</f>
        <v/>
      </c>
      <c r="AF58" s="106"/>
      <c r="AG58" s="106"/>
      <c r="AH58" s="106" t="str">
        <f>IF(AC58="","",IF(ISNUMBER(AC58)=FALSE,"Não se aplica",IFERROR(VLOOKUP(AC58,Produtos!$A$1:$C$2319,3,FALSE),"Não Cadastrado")))</f>
        <v/>
      </c>
      <c r="AI58" s="106"/>
      <c r="AJ58" s="106" t="str">
        <f>VLOOKUP(Tabela2[[#This Row],[SIEMA]],Siema2025,26,FALSE)</f>
        <v>Furto de válvula</v>
      </c>
      <c r="AK58" s="109"/>
      <c r="AL58" s="109"/>
      <c r="AM58" s="109"/>
      <c r="AN58" s="110" t="str">
        <f>VLOOKUP(Tabela2[[#This Row],[SIEMA]],Siema2025,51,FALSE)</f>
        <v/>
      </c>
      <c r="AO58" s="110" t="str">
        <f>VLOOKUP(Tabela2[[#This Row],[SIEMA]],Siema2025,53,FALSE)</f>
        <v/>
      </c>
      <c r="AP58" s="110" t="str">
        <f>VLOOKUP(Tabela2[[#This Row],[SIEMA]],Siema2025,55,FALSE)</f>
        <v/>
      </c>
      <c r="AQ58" s="110" t="str">
        <f>VLOOKUP(Tabela2[[#This Row],[SIEMA]],Siema2025,57,FALSE)</f>
        <v/>
      </c>
      <c r="AR58" s="110" t="str">
        <f>VLOOKUP(Tabela2[[#This Row],[SIEMA]],Siema2025,59,FALSE)</f>
        <v/>
      </c>
      <c r="AS58" s="110" t="str">
        <f>VLOOKUP(Tabela2[[#This Row],[SIEMA]],Siema2025,61,FALSE)</f>
        <v/>
      </c>
      <c r="AT58" s="110" t="str">
        <f>VLOOKUP(Tabela2[[#This Row],[SIEMA]],Siema2025,63,FALSE)</f>
        <v/>
      </c>
      <c r="AU58" s="110" t="str">
        <f>VLOOKUP(Tabela2[[#This Row],[SIEMA]],Siema2025,65,FALSE)</f>
        <v>X</v>
      </c>
      <c r="AV58" s="110" t="str">
        <f>VLOOKUP(Tabela2[[#This Row],[SIEMA]],Siema2025,67,FALSE)</f>
        <v/>
      </c>
      <c r="AW58" s="110" t="str">
        <f>VLOOKUP(Tabela2[[#This Row],[SIEMA]],Siema2025,69,FALSE)</f>
        <v/>
      </c>
      <c r="AX58" s="110" t="str">
        <f>VLOOKUP(Tabela2[[#This Row],[SIEMA]],Siema2025,71,FALSE)</f>
        <v/>
      </c>
      <c r="AY58" s="110" t="str">
        <f>VLOOKUP(Tabela2[[#This Row],[SIEMA]],Siema2025,73,FALSE)</f>
        <v/>
      </c>
      <c r="AZ58" s="110" t="str">
        <f>VLOOKUP(Tabela2[[#This Row],[SIEMA]],Siema2025,75,FALSE)</f>
        <v/>
      </c>
      <c r="BA58" s="110" t="str">
        <f>VLOOKUP(Tabela2[[#This Row],[SIEMA]],Siema2025,77,FALSE)</f>
        <v/>
      </c>
      <c r="BB58" s="110" t="str">
        <f>VLOOKUP(Tabela2[[#This Row],[SIEMA]],Siema2025,79,FALSE)</f>
        <v/>
      </c>
      <c r="BC58" s="110" t="str">
        <f>IF(Tabela2[[#This Row],[Outro(s) ]] = "X", "PREENCHER","NA")</f>
        <v>NA</v>
      </c>
      <c r="BD58" s="110" t="str">
        <f>VLOOKUP(Tabela2[[#This Row],[SIEMA]],Siema2025,82,FALSE)</f>
        <v/>
      </c>
      <c r="BE58" s="110" t="str">
        <f>VLOOKUP(Tabela2[[#This Row],[SIEMA]],Siema2025,81,FALSE)</f>
        <v/>
      </c>
      <c r="BF58" s="112" t="str">
        <f>VLOOKUP(Tabela2[[#This Row],[SIEMA]],Siema2025,28,FALSE)</f>
        <v>Carmo Energy S.A</v>
      </c>
      <c r="BG58" s="112"/>
      <c r="BH58" s="113">
        <v>41955491000101</v>
      </c>
      <c r="BI58" s="114" t="str">
        <f>VLOOKUP(Tabela2[[#This Row],[SIEMA]],Siema2025,107,FALSE)</f>
        <v>Não</v>
      </c>
      <c r="BJ58" s="109" t="s">
        <v>7111</v>
      </c>
      <c r="BK58" s="106" t="s">
        <v>2696</v>
      </c>
      <c r="BL58" s="143">
        <v>45691</v>
      </c>
      <c r="BM58" s="110">
        <f ca="1">IF(Tabela2[[#This Row],[Data de atendimento do Ibama (considerar o primeiro documento/ação)]]="",_xlfn.DAYS(TODAY(),J58),_xlfn.DAYS(Tabela2[[#This Row],[Data de atendimento do Ibama (considerar o primeiro documento/ação)]],J58))</f>
        <v>16</v>
      </c>
      <c r="BN58" s="110" t="str">
        <f>IF(Tabela2[[#This Row],[Atendido pelo Ibama ("Não" ou "Sim")]]="Não","Preencher", IF(Tabela2[[#This Row],[Atendido pelo Ibama ("Não" ou "Sim")]]="Sim","NA",""))</f>
        <v>NA</v>
      </c>
      <c r="BO58" s="116" t="s">
        <v>7139</v>
      </c>
      <c r="BP58" s="110" t="str">
        <f>IF(Tabela2[[#This Row],[Forma de atendimento (primeiro documento/ação)]]= "Outros (especificar)", "PREENCHER","NA")</f>
        <v>NA</v>
      </c>
      <c r="BQ58" s="108"/>
      <c r="BR58" s="110" t="str">
        <f>IF(Tabela2[[#This Row],[Equipe do Ibama foi a campo? Houve sobrevoo do Poseidon?]] = "Sim", "PREENCHER","NA")</f>
        <v>NA</v>
      </c>
      <c r="BS58" s="110" t="str">
        <f>IF(Tabela2[[#This Row],[Se sim, foi emitida Ordem de Emergência? (informações vinculada à coluna CK)]] = "Sim", "PREENCHER","NA")</f>
        <v>NA</v>
      </c>
      <c r="BT58" s="110" t="str">
        <f>IF(Tabela2[[#This Row],[Foi elaborado Relatório de Vistoria pelo Ibama? (informações vinculada à coluna CK)]] = "Sim", "PREENCHER","NA")</f>
        <v>NA</v>
      </c>
      <c r="BU58" s="110" t="str">
        <f>IF(Tabela2[[#This Row],[Houve envio de Informações Pós-acidente (preencher "não se aplica" quando de competência estadual/municipal)]] = "Sim", "PREENCHER","NA")</f>
        <v>NA</v>
      </c>
      <c r="BV58" s="110" t="str">
        <f>IF(Tabela2[[#This Row],[Houve avaliação das informações pós-acidente solicitadas/enviadas?]] = "Sim", "PREENCHER","NA")</f>
        <v>NA</v>
      </c>
      <c r="BW58" s="110" t="str">
        <f>IF(Tabela2[[#This Row],[O Ibama aguarda resposta da empresa/OEMA, etc?]] = "Sim", "PREENCHER","NA")</f>
        <v>NA</v>
      </c>
      <c r="BX58" s="108"/>
      <c r="BY58" s="108"/>
      <c r="BZ58" s="106" t="str">
        <f>IF(Tabela2[[#This Row],[Data do documento de encerramento]]="NA","NA",IF(Tabela2[[#This Row],[Data do documento de encerramento]]="","Pendente de conclusão/ encerramento",_xlfn.DAYS(Tabela2[[#This Row],[Data do documento de encerramento]],J58)))</f>
        <v>Pendente de conclusão/ encerramento</v>
      </c>
      <c r="CA58" s="109"/>
      <c r="CB58" s="109"/>
      <c r="CC58" s="109"/>
      <c r="CD58" s="109"/>
      <c r="CE58" s="109"/>
      <c r="CF58" s="109"/>
    </row>
    <row r="59" spans="1:84" ht="30.75" hidden="1">
      <c r="A59" s="172">
        <v>202512046835</v>
      </c>
      <c r="B59" s="173" t="s">
        <v>7383</v>
      </c>
      <c r="C59" s="110" t="str">
        <f>VLOOKUP(Tabela2[[#This Row],[SIEMA]],Siema2025,4,FALSE)</f>
        <v xml:space="preserve"> BA</v>
      </c>
      <c r="D59" s="108" t="str">
        <f>VLOOKUP(Tabela2[[#This Row],[SIEMA]],Siema2025,3,FALSE)</f>
        <v xml:space="preserve">Pojuca </v>
      </c>
      <c r="E59" s="108" t="str">
        <f>VLOOKUP(Tabela2[[#This Row],[SIEMA]],Siema2025,20,FALSE)</f>
        <v>TRECHO RÍGIDO [62086] (35470) / OLEODUTO 10" EST. C MIRANGA / EST. B MIRANGA</v>
      </c>
      <c r="F59" s="108"/>
      <c r="G59" s="108" t="s">
        <v>7384</v>
      </c>
      <c r="H59" s="108" t="s">
        <v>7385</v>
      </c>
      <c r="I59" s="106" t="str">
        <f>VLOOKUP(Tabela2[[#This Row],[SIEMA]],Siema2025,19,FALSE)</f>
        <v/>
      </c>
      <c r="J59" s="107">
        <f>VLOOKUP(Tabela2[[#This Row],[SIEMA]],Siema2025,2,FALSE)</f>
        <v>45675</v>
      </c>
      <c r="K59" s="107" t="str">
        <f>VLOOKUP(Tabela2[[#This Row],[SIEMA]],Siema2025,16,FALSE)</f>
        <v>Sábado</v>
      </c>
      <c r="L59" s="108" t="str">
        <f>IF(Tabela2[[#This Row],[Data]]="","Sem Informação",VLOOKUP(MONTH(Tabela2[[#This Row],[Data]]),'[1]Validação de dados'!$I$1:$J$13,2,0))</f>
        <v>Janeiro</v>
      </c>
      <c r="M59" s="106">
        <f>YEAR(Tabela2[[#This Row],[Data]])</f>
        <v>2025</v>
      </c>
      <c r="N59" s="107" t="str">
        <f>VLOOKUP(Tabela2[[#This Row],[SIEMA]],Siema2025,17,FALSE)</f>
        <v>Matutino</v>
      </c>
      <c r="O59" s="107" t="str">
        <f>VLOOKUP(Tabela2[[#This Row],[SIEMA]],Siema2025,5,FALSE)</f>
        <v>Outro(s)</v>
      </c>
      <c r="P59" s="106" t="str">
        <f>VLOOKUP(Tabela2[[#This Row],[SIEMA]],Siema2025,21,FALSE)</f>
        <v>Poço terrestre</v>
      </c>
      <c r="Q59" s="106">
        <v>1267</v>
      </c>
      <c r="R59" s="106" t="s">
        <v>7386</v>
      </c>
      <c r="S59" s="106" t="s">
        <v>7290</v>
      </c>
      <c r="T59" s="106">
        <v>5.0000000000000001E-3</v>
      </c>
      <c r="U59" s="106" t="str">
        <f>VLOOKUP(Tabela2[[#This Row],[SIEMA]],Siema2025,12,FALSE)</f>
        <v>M3</v>
      </c>
      <c r="V59" s="106">
        <f>IF(Q59="","",IF(ISNUMBER(Q59)=FALSE,"Não se aplica",IFERROR(VLOOKUP(Q59,Produtos!$A$1:$C$2319,3,FALSE),"Não Cadastrado")))</f>
        <v>3</v>
      </c>
      <c r="W59" s="106" t="s">
        <v>7387</v>
      </c>
      <c r="X59" s="115" t="str">
        <f>IF(Tabela2[[#This Row],[Origem do acidente]] = "Plataforma", "PREENCHER","NA")</f>
        <v>NA</v>
      </c>
      <c r="Y59" s="111" t="str">
        <f>IF(W59="","", IF(W59="NC","", IF(W59="NE","", IF(W59="NA","",IFERROR(VLOOKUP(W59,Produtos!$A$1:$C$2319,2,FALSE),"Não Cadastrado")))))</f>
        <v>Não Cadastrado</v>
      </c>
      <c r="Z59" s="106" t="str">
        <f>VLOOKUP(Tabela2[[#This Row],[SIEMA]],Siema2025,11,FALSE)</f>
        <v>0.155</v>
      </c>
      <c r="AA59" s="106" t="str">
        <f>VLOOKUP(Tabela2[[#This Row],[SIEMA]],Siema2025,12,FALSE)</f>
        <v>M3</v>
      </c>
      <c r="AB59" s="106" t="str">
        <f>IF(W59="","",IF(ISNUMBER(W59)=FALSE,"Não se aplica",IFERROR(VLOOKUP(W59,Produtos!$A$1:$C$2319,3,FALSE),"Não Cadastrado")))</f>
        <v>Não se aplica</v>
      </c>
      <c r="AC59" s="106"/>
      <c r="AD59" s="110" t="str">
        <f>IF(Tabela2[[#This Row],[Origem do acidente]] = "Plataforma", "PREENCHER","NA")</f>
        <v>NA</v>
      </c>
      <c r="AE59" s="109" t="str">
        <f>IF(AC59="","", IF(AC59="NC","", IF(AC59="NE","", IF(AC59="NA","",IFERROR(VLOOKUP(AC59,Produtos!$A$1:$C$2319,2,FALSE),"Não Cadastrado")))))</f>
        <v/>
      </c>
      <c r="AF59" s="106"/>
      <c r="AG59" s="106"/>
      <c r="AH59" s="106" t="str">
        <f>IF(AC59="","",IF(ISNUMBER(AC59)=FALSE,"Não se aplica",IFERROR(VLOOKUP(AC59,Produtos!$A$1:$C$2319,3,FALSE),"Não Cadastrado")))</f>
        <v/>
      </c>
      <c r="AI59" s="106"/>
      <c r="AJ59" s="106" t="str">
        <f>VLOOKUP(Tabela2[[#This Row],[SIEMA]],Siema2025,26,FALSE)</f>
        <v>Corrosão</v>
      </c>
      <c r="AK59" s="109"/>
      <c r="AL59" s="109"/>
      <c r="AM59" s="109"/>
      <c r="AN59" s="110" t="str">
        <f>VLOOKUP(Tabela2[[#This Row],[SIEMA]],Siema2025,51,FALSE)</f>
        <v/>
      </c>
      <c r="AO59" s="110" t="str">
        <f>VLOOKUP(Tabela2[[#This Row],[SIEMA]],Siema2025,53,FALSE)</f>
        <v/>
      </c>
      <c r="AP59" s="110" t="str">
        <f>VLOOKUP(Tabela2[[#This Row],[SIEMA]],Siema2025,55,FALSE)</f>
        <v/>
      </c>
      <c r="AQ59" s="110" t="str">
        <f>VLOOKUP(Tabela2[[#This Row],[SIEMA]],Siema2025,57,FALSE)</f>
        <v/>
      </c>
      <c r="AR59" s="110" t="str">
        <f>VLOOKUP(Tabela2[[#This Row],[SIEMA]],Siema2025,59,FALSE)</f>
        <v/>
      </c>
      <c r="AS59" s="110" t="str">
        <f>VLOOKUP(Tabela2[[#This Row],[SIEMA]],Siema2025,61,FALSE)</f>
        <v/>
      </c>
      <c r="AT59" s="110" t="str">
        <f>VLOOKUP(Tabela2[[#This Row],[SIEMA]],Siema2025,63,FALSE)</f>
        <v/>
      </c>
      <c r="AU59" s="110" t="str">
        <f>VLOOKUP(Tabela2[[#This Row],[SIEMA]],Siema2025,65,FALSE)</f>
        <v>X</v>
      </c>
      <c r="AV59" s="110" t="str">
        <f>VLOOKUP(Tabela2[[#This Row],[SIEMA]],Siema2025,67,FALSE)</f>
        <v/>
      </c>
      <c r="AW59" s="110" t="str">
        <f>VLOOKUP(Tabela2[[#This Row],[SIEMA]],Siema2025,69,FALSE)</f>
        <v/>
      </c>
      <c r="AX59" s="110" t="str">
        <f>VLOOKUP(Tabela2[[#This Row],[SIEMA]],Siema2025,71,FALSE)</f>
        <v/>
      </c>
      <c r="AY59" s="110" t="str">
        <f>VLOOKUP(Tabela2[[#This Row],[SIEMA]],Siema2025,73,FALSE)</f>
        <v/>
      </c>
      <c r="AZ59" s="110" t="str">
        <f>VLOOKUP(Tabela2[[#This Row],[SIEMA]],Siema2025,75,FALSE)</f>
        <v/>
      </c>
      <c r="BA59" s="110" t="str">
        <f>VLOOKUP(Tabela2[[#This Row],[SIEMA]],Siema2025,77,FALSE)</f>
        <v/>
      </c>
      <c r="BB59" s="110" t="str">
        <f>VLOOKUP(Tabela2[[#This Row],[SIEMA]],Siema2025,79,FALSE)</f>
        <v/>
      </c>
      <c r="BC59" s="110" t="str">
        <f>IF(Tabela2[[#This Row],[Outro(s) ]] = "X", "PREENCHER","NA")</f>
        <v>NA</v>
      </c>
      <c r="BD59" s="110" t="str">
        <f>VLOOKUP(Tabela2[[#This Row],[SIEMA]],Siema2025,82,FALSE)</f>
        <v/>
      </c>
      <c r="BE59" s="110" t="str">
        <f>VLOOKUP(Tabela2[[#This Row],[SIEMA]],Siema2025,81,FALSE)</f>
        <v/>
      </c>
      <c r="BF59" s="112" t="str">
        <f>VLOOKUP(Tabela2[[#This Row],[SIEMA]],Siema2025,28,FALSE)</f>
        <v>SPE Miranga S.A</v>
      </c>
      <c r="BG59" s="112"/>
      <c r="BH59" s="113" t="str">
        <f>VLOOKUP(Tabela2[[#This Row],[SIEMA]],Siema2025,29,FALSE)</f>
        <v/>
      </c>
      <c r="BI59" s="114" t="str">
        <f>VLOOKUP(Tabela2[[#This Row],[SIEMA]],Siema2025,107,FALSE)</f>
        <v>Não</v>
      </c>
      <c r="BJ59" s="109" t="s">
        <v>7111</v>
      </c>
      <c r="BK59" s="106" t="s">
        <v>2696</v>
      </c>
      <c r="BL59" s="143">
        <v>45679</v>
      </c>
      <c r="BM59" s="110">
        <f ca="1">IF(Tabela2[[#This Row],[Data de atendimento do Ibama (considerar o primeiro documento/ação)]]="",_xlfn.DAYS(TODAY(),J59),_xlfn.DAYS(Tabela2[[#This Row],[Data de atendimento do Ibama (considerar o primeiro documento/ação)]],J59))</f>
        <v>4</v>
      </c>
      <c r="BN59" s="110" t="str">
        <f>IF(Tabela2[[#This Row],[Atendido pelo Ibama ("Não" ou "Sim")]]="Não","Preencher", IF(Tabela2[[#This Row],[Atendido pelo Ibama ("Não" ou "Sim")]]="Sim","NA",""))</f>
        <v>NA</v>
      </c>
      <c r="BO59" s="116" t="s">
        <v>7139</v>
      </c>
      <c r="BP59" s="110" t="str">
        <f>IF(Tabela2[[#This Row],[Forma de atendimento (primeiro documento/ação)]]= "Outros (especificar)", "PREENCHER","NA")</f>
        <v>NA</v>
      </c>
      <c r="BQ59" s="108"/>
      <c r="BR59" s="110" t="str">
        <f>IF(Tabela2[[#This Row],[Equipe do Ibama foi a campo? Houve sobrevoo do Poseidon?]] = "Sim", "PREENCHER","NA")</f>
        <v>NA</v>
      </c>
      <c r="BS59" s="110" t="str">
        <f>IF(Tabela2[[#This Row],[Se sim, foi emitida Ordem de Emergência? (informações vinculada à coluna CK)]] = "Sim", "PREENCHER","NA")</f>
        <v>NA</v>
      </c>
      <c r="BT59" s="110" t="str">
        <f>IF(Tabela2[[#This Row],[Foi elaborado Relatório de Vistoria pelo Ibama? (informações vinculada à coluna CK)]] = "Sim", "PREENCHER","NA")</f>
        <v>NA</v>
      </c>
      <c r="BU59" s="110" t="str">
        <f>IF(Tabela2[[#This Row],[Houve envio de Informações Pós-acidente (preencher "não se aplica" quando de competência estadual/municipal)]] = "Sim", "PREENCHER","NA")</f>
        <v>NA</v>
      </c>
      <c r="BV59" s="110" t="str">
        <f>IF(Tabela2[[#This Row],[Houve avaliação das informações pós-acidente solicitadas/enviadas?]] = "Sim", "PREENCHER","NA")</f>
        <v>NA</v>
      </c>
      <c r="BW59" s="110" t="str">
        <f>IF(Tabela2[[#This Row],[O Ibama aguarda resposta da empresa/OEMA, etc?]] = "Sim", "PREENCHER","NA")</f>
        <v>NA</v>
      </c>
      <c r="BX59" s="108"/>
      <c r="BY59" s="108"/>
      <c r="BZ59" s="106" t="str">
        <f>IF(Tabela2[[#This Row],[Data do documento de encerramento]]="NA","NA",IF(Tabela2[[#This Row],[Data do documento de encerramento]]="","Pendente de conclusão/ encerramento",_xlfn.DAYS(Tabela2[[#This Row],[Data do documento de encerramento]],J59)))</f>
        <v>Pendente de conclusão/ encerramento</v>
      </c>
      <c r="CA59" s="109"/>
      <c r="CB59" s="109"/>
      <c r="CC59" s="117"/>
      <c r="CD59" s="109"/>
      <c r="CE59" s="109"/>
      <c r="CF59" s="109"/>
    </row>
    <row r="60" spans="1:84" hidden="1">
      <c r="A60" s="172">
        <v>202512061250</v>
      </c>
      <c r="B60" s="173" t="s">
        <v>7388</v>
      </c>
      <c r="C60" s="110" t="str">
        <f>VLOOKUP(Tabela2[[#This Row],[SIEMA]],Siema2025,4,FALSE)</f>
        <v xml:space="preserve"> MG</v>
      </c>
      <c r="D60" s="108" t="str">
        <f>VLOOKUP(Tabela2[[#This Row],[SIEMA]],Siema2025,3,FALSE)</f>
        <v xml:space="preserve">Alfenas </v>
      </c>
      <c r="E60" s="108" t="str">
        <f>VLOOKUP(Tabela2[[#This Row],[SIEMA]],Siema2025,20,FALSE)</f>
        <v>Rua Tatuim, 305, Vila Teixeira, Cep: 37132-418</v>
      </c>
      <c r="F60" s="108"/>
      <c r="G60" s="108"/>
      <c r="H60" s="108"/>
      <c r="I60" s="106" t="str">
        <f>VLOOKUP(Tabela2[[#This Row],[SIEMA]],Siema2025,19,FALSE)</f>
        <v/>
      </c>
      <c r="J60" s="107">
        <f>VLOOKUP(Tabela2[[#This Row],[SIEMA]],Siema2025,2,FALSE)</f>
        <v>45676</v>
      </c>
      <c r="K60" s="107" t="str">
        <f>VLOOKUP(Tabela2[[#This Row],[SIEMA]],Siema2025,16,FALSE)</f>
        <v>Domingo</v>
      </c>
      <c r="L60" s="108" t="str">
        <f>IF(Tabela2[[#This Row],[Data]]="","Sem Informação",VLOOKUP(MONTH(Tabela2[[#This Row],[Data]]),'[1]Validação de dados'!$I$1:$J$13,2,0))</f>
        <v>Janeiro</v>
      </c>
      <c r="M60" s="106">
        <f>YEAR(Tabela2[[#This Row],[Data]])</f>
        <v>2025</v>
      </c>
      <c r="N60" s="107" t="str">
        <f>VLOOKUP(Tabela2[[#This Row],[SIEMA]],Siema2025,17,FALSE)</f>
        <v>Madrugada</v>
      </c>
      <c r="O60" s="107" t="str">
        <f>VLOOKUP(Tabela2[[#This Row],[SIEMA]],Siema2025,5,FALSE)</f>
        <v>Indústria</v>
      </c>
      <c r="P60" s="106" t="str">
        <f>VLOOKUP(Tabela2[[#This Row],[SIEMA]],Siema2025,21,FALSE)</f>
        <v/>
      </c>
      <c r="Q60" s="106" t="str">
        <f>VLOOKUP(Tabela2[[#This Row],[SIEMA]],Siema2025,7,FALSE)</f>
        <v/>
      </c>
      <c r="R60" s="106" t="str">
        <f>VLOOKUP(Tabela2[[#This Row],[SIEMA]],Siema2025,10,FALSE)</f>
        <v>Oleo diesel</v>
      </c>
      <c r="S60" s="109" t="str">
        <f>IF(Q60="","", IF(Q60="NC","", IF(Q60="NE","", IF(Q60="NA","",IFERROR(VLOOKUP(Q60,Produtos!$A$1:$C$2319,2,FALSE),"Não Cadastrado")))))</f>
        <v/>
      </c>
      <c r="T60" s="106" t="str">
        <f>VLOOKUP(Tabela2[[#This Row],[SIEMA]],Siema2025,11,FALSE)</f>
        <v>2000</v>
      </c>
      <c r="U60" s="106" t="str">
        <f>VLOOKUP(Tabela2[[#This Row],[SIEMA]],Siema2025,12,FALSE)</f>
        <v>L</v>
      </c>
      <c r="V60" s="106" t="str">
        <f>IF(Q60="","",IF(ISNUMBER(Q60)=FALSE,"Não se aplica",IFERROR(VLOOKUP(Q60,Produtos!$A$1:$C$2319,3,FALSE),"Não Cadastrado")))</f>
        <v/>
      </c>
      <c r="W60" s="106" t="str">
        <f>VLOOKUP(Tabela2[[#This Row],[SIEMA]],Siema2025,10,FALSE)</f>
        <v>Oleo diesel</v>
      </c>
      <c r="X60" s="115" t="str">
        <f>IF(Tabela2[[#This Row],[Origem do acidente]] = "Plataforma", "PREENCHER","NA")</f>
        <v>NA</v>
      </c>
      <c r="Y60" s="111" t="str">
        <f>IF(W60="","", IF(W60="NC","", IF(W60="NE","", IF(W60="NA","",IFERROR(VLOOKUP(W60,Produtos!$A$1:$C$2319,2,FALSE),"Não Cadastrado")))))</f>
        <v>Não Cadastrado</v>
      </c>
      <c r="Z60" s="106" t="str">
        <f>VLOOKUP(Tabela2[[#This Row],[SIEMA]],Siema2025,11,FALSE)</f>
        <v>2000</v>
      </c>
      <c r="AA60" s="106" t="str">
        <f>VLOOKUP(Tabela2[[#This Row],[SIEMA]],Siema2025,12,FALSE)</f>
        <v>L</v>
      </c>
      <c r="AB60" s="106" t="str">
        <f>IF(W60="","",IF(ISNUMBER(W60)=FALSE,"Não se aplica",IFERROR(VLOOKUP(W60,Produtos!$A$1:$C$2319,3,FALSE),"Não Cadastrado")))</f>
        <v>Não se aplica</v>
      </c>
      <c r="AC60" s="106"/>
      <c r="AD60" s="110" t="str">
        <f>IF(Tabela2[[#This Row],[Origem do acidente]] = "Plataforma", "PREENCHER","NA")</f>
        <v>NA</v>
      </c>
      <c r="AE60" s="109" t="str">
        <f>IF(AC60="","", IF(AC60="NC","", IF(AC60="NE","", IF(AC60="NA","",IFERROR(VLOOKUP(AC60,Produtos!$A$1:$C$2319,2,FALSE),"Não Cadastrado")))))</f>
        <v/>
      </c>
      <c r="AF60" s="106"/>
      <c r="AG60" s="106"/>
      <c r="AH60" s="106" t="str">
        <f>IF(AC60="","",IF(ISNUMBER(AC60)=FALSE,"Não se aplica",IFERROR(VLOOKUP(AC60,Produtos!$A$1:$C$2319,3,FALSE),"Não Cadastrado")))</f>
        <v/>
      </c>
      <c r="AI60" s="106"/>
      <c r="AJ60" s="106" t="str">
        <f>VLOOKUP(Tabela2[[#This Row],[SIEMA]],Siema2025,26,FALSE)</f>
        <v>Deslizamento do muro de contenção</v>
      </c>
      <c r="AK60" s="109"/>
      <c r="AL60" s="109"/>
      <c r="AM60" s="109"/>
      <c r="AN60" s="110" t="str">
        <f>VLOOKUP(Tabela2[[#This Row],[SIEMA]],Siema2025,51,FALSE)</f>
        <v/>
      </c>
      <c r="AO60" s="110" t="str">
        <f>VLOOKUP(Tabela2[[#This Row],[SIEMA]],Siema2025,53,FALSE)</f>
        <v/>
      </c>
      <c r="AP60" s="110" t="str">
        <f>VLOOKUP(Tabela2[[#This Row],[SIEMA]],Siema2025,55,FALSE)</f>
        <v/>
      </c>
      <c r="AQ60" s="110" t="str">
        <f>VLOOKUP(Tabela2[[#This Row],[SIEMA]],Siema2025,57,FALSE)</f>
        <v>X</v>
      </c>
      <c r="AR60" s="110" t="str">
        <f>VLOOKUP(Tabela2[[#This Row],[SIEMA]],Siema2025,59,FALSE)</f>
        <v/>
      </c>
      <c r="AS60" s="110" t="str">
        <f>VLOOKUP(Tabela2[[#This Row],[SIEMA]],Siema2025,61,FALSE)</f>
        <v/>
      </c>
      <c r="AT60" s="110" t="str">
        <f>VLOOKUP(Tabela2[[#This Row],[SIEMA]],Siema2025,63,FALSE)</f>
        <v/>
      </c>
      <c r="AU60" s="110" t="str">
        <f>VLOOKUP(Tabela2[[#This Row],[SIEMA]],Siema2025,65,FALSE)</f>
        <v>X</v>
      </c>
      <c r="AV60" s="110" t="str">
        <f>VLOOKUP(Tabela2[[#This Row],[SIEMA]],Siema2025,67,FALSE)</f>
        <v/>
      </c>
      <c r="AW60" s="110" t="str">
        <f>VLOOKUP(Tabela2[[#This Row],[SIEMA]],Siema2025,69,FALSE)</f>
        <v/>
      </c>
      <c r="AX60" s="110" t="str">
        <f>VLOOKUP(Tabela2[[#This Row],[SIEMA]],Siema2025,71,FALSE)</f>
        <v/>
      </c>
      <c r="AY60" s="110" t="str">
        <f>VLOOKUP(Tabela2[[#This Row],[SIEMA]],Siema2025,73,FALSE)</f>
        <v/>
      </c>
      <c r="AZ60" s="110" t="str">
        <f>VLOOKUP(Tabela2[[#This Row],[SIEMA]],Siema2025,75,FALSE)</f>
        <v/>
      </c>
      <c r="BA60" s="110" t="str">
        <f>VLOOKUP(Tabela2[[#This Row],[SIEMA]],Siema2025,77,FALSE)</f>
        <v/>
      </c>
      <c r="BB60" s="110" t="str">
        <f>VLOOKUP(Tabela2[[#This Row],[SIEMA]],Siema2025,79,FALSE)</f>
        <v/>
      </c>
      <c r="BC60" s="110" t="str">
        <f>IF(Tabela2[[#This Row],[Outro(s) ]] = "X", "PREENCHER","NA")</f>
        <v>NA</v>
      </c>
      <c r="BD60" s="110" t="str">
        <f>VLOOKUP(Tabela2[[#This Row],[SIEMA]],Siema2025,82,FALSE)</f>
        <v/>
      </c>
      <c r="BE60" s="110" t="str">
        <f>VLOOKUP(Tabela2[[#This Row],[SIEMA]],Siema2025,81,FALSE)</f>
        <v/>
      </c>
      <c r="BF60" s="112" t="str">
        <f>VLOOKUP(Tabela2[[#This Row],[SIEMA]],Siema2025,28,FALSE)</f>
        <v/>
      </c>
      <c r="BG60" s="112"/>
      <c r="BH60" s="113" t="str">
        <f>VLOOKUP(Tabela2[[#This Row],[SIEMA]],Siema2025,29,FALSE)</f>
        <v/>
      </c>
      <c r="BI60" s="114" t="str">
        <f>VLOOKUP(Tabela2[[#This Row],[SIEMA]],Siema2025,107,FALSE)</f>
        <v>Não</v>
      </c>
      <c r="BJ60" s="109"/>
      <c r="BK60" s="106"/>
      <c r="BL60" s="143"/>
      <c r="BM60" s="110">
        <f ca="1">IF(Tabela2[[#This Row],[Data de atendimento do Ibama (considerar o primeiro documento/ação)]]="",_xlfn.DAYS(TODAY(),J60),_xlfn.DAYS(Tabela2[[#This Row],[Data de atendimento do Ibama (considerar o primeiro documento/ação)]],J60))</f>
        <v>544</v>
      </c>
      <c r="BN60" s="110" t="str">
        <f>IF(Tabela2[[#This Row],[Atendido pelo Ibama ("Não" ou "Sim")]]="Não","Preencher", IF(Tabela2[[#This Row],[Atendido pelo Ibama ("Não" ou "Sim")]]="Sim","NA",""))</f>
        <v/>
      </c>
      <c r="BO60" s="116"/>
      <c r="BP60" s="110" t="str">
        <f>IF(Tabela2[[#This Row],[Forma de atendimento (primeiro documento/ação)]]= "Outros (especificar)", "PREENCHER","NA")</f>
        <v>NA</v>
      </c>
      <c r="BQ60" s="108"/>
      <c r="BR60" s="110" t="str">
        <f>IF(Tabela2[[#This Row],[Equipe do Ibama foi a campo? Houve sobrevoo do Poseidon?]] = "Sim", "PREENCHER","NA")</f>
        <v>NA</v>
      </c>
      <c r="BS60" s="110" t="str">
        <f>IF(Tabela2[[#This Row],[Se sim, foi emitida Ordem de Emergência? (informações vinculada à coluna CK)]] = "Sim", "PREENCHER","NA")</f>
        <v>NA</v>
      </c>
      <c r="BT60" s="110" t="str">
        <f>IF(Tabela2[[#This Row],[Foi elaborado Relatório de Vistoria pelo Ibama? (informações vinculada à coluna CK)]] = "Sim", "PREENCHER","NA")</f>
        <v>NA</v>
      </c>
      <c r="BU60" s="110" t="str">
        <f>IF(Tabela2[[#This Row],[Houve envio de Informações Pós-acidente (preencher "não se aplica" quando de competência estadual/municipal)]] = "Sim", "PREENCHER","NA")</f>
        <v>NA</v>
      </c>
      <c r="BV60" s="110" t="str">
        <f>IF(Tabela2[[#This Row],[Houve avaliação das informações pós-acidente solicitadas/enviadas?]] = "Sim", "PREENCHER","NA")</f>
        <v>NA</v>
      </c>
      <c r="BW60" s="110" t="str">
        <f>IF(Tabela2[[#This Row],[O Ibama aguarda resposta da empresa/OEMA, etc?]] = "Sim", "PREENCHER","NA")</f>
        <v>NA</v>
      </c>
      <c r="BX60" s="108"/>
      <c r="BY60" s="143"/>
      <c r="BZ60" s="106" t="str">
        <f>IF(Tabela2[[#This Row],[Data do documento de encerramento]]="NA","NA",IF(Tabela2[[#This Row],[Data do documento de encerramento]]="","Pendente de conclusão/ encerramento",_xlfn.DAYS(Tabela2[[#This Row],[Data do documento de encerramento]],J60)))</f>
        <v>Pendente de conclusão/ encerramento</v>
      </c>
      <c r="CA60" s="109"/>
      <c r="CB60" s="109"/>
      <c r="CC60" s="109"/>
      <c r="CD60" s="109"/>
      <c r="CE60" s="109"/>
      <c r="CF60" s="109"/>
    </row>
    <row r="61" spans="1:84" ht="30.75" hidden="1">
      <c r="A61" s="172">
        <v>202512236053</v>
      </c>
      <c r="B61" s="173" t="s">
        <v>7389</v>
      </c>
      <c r="C61" s="110" t="str">
        <f>VLOOKUP(Tabela2[[#This Row],[SIEMA]],Siema2025,4,FALSE)</f>
        <v xml:space="preserve"> RN</v>
      </c>
      <c r="D61" s="108" t="str">
        <f>VLOOKUP(Tabela2[[#This Row],[SIEMA]],Siema2025,3,FALSE)</f>
        <v xml:space="preserve">Mossoró </v>
      </c>
      <c r="E61" s="108" t="str">
        <f>VLOOKUP(Tabela2[[#This Row],[SIEMA]],Siema2025,20,FALSE)</f>
        <v>Linha do produção do poço 7-CAM-0891-RN em Campo Canto do Amaro</v>
      </c>
      <c r="F61" s="108"/>
      <c r="G61" s="108" t="s">
        <v>7390</v>
      </c>
      <c r="H61" s="108" t="s">
        <v>7391</v>
      </c>
      <c r="I61" s="106" t="str">
        <f>VLOOKUP(Tabela2[[#This Row],[SIEMA]],Siema2025,19,FALSE)</f>
        <v/>
      </c>
      <c r="J61" s="107">
        <f>VLOOKUP(Tabela2[[#This Row],[SIEMA]],Siema2025,2,FALSE)</f>
        <v>45676</v>
      </c>
      <c r="K61" s="107" t="str">
        <f>VLOOKUP(Tabela2[[#This Row],[SIEMA]],Siema2025,16,FALSE)</f>
        <v>Domingo</v>
      </c>
      <c r="L61" s="108" t="str">
        <f>IF(Tabela2[[#This Row],[Data]]="","Sem Informação",VLOOKUP(MONTH(Tabela2[[#This Row],[Data]]),'[1]Validação de dados'!$I$1:$J$13,2,0))</f>
        <v>Janeiro</v>
      </c>
      <c r="M61" s="106">
        <f>YEAR(Tabela2[[#This Row],[Data]])</f>
        <v>2025</v>
      </c>
      <c r="N61" s="107" t="str">
        <f>VLOOKUP(Tabela2[[#This Row],[SIEMA]],Siema2025,17,FALSE)</f>
        <v>Noturno</v>
      </c>
      <c r="O61" s="107" t="str">
        <f>VLOOKUP(Tabela2[[#This Row],[SIEMA]],Siema2025,5,FALSE)</f>
        <v>Outro(s)</v>
      </c>
      <c r="P61" s="106" t="str">
        <f>VLOOKUP(Tabela2[[#This Row],[SIEMA]],Siema2025,21,FALSE)</f>
        <v>Poço terrestre</v>
      </c>
      <c r="Q61" s="106" t="str">
        <f>VLOOKUP(Tabela2[[#This Row],[SIEMA]],Siema2025,7,FALSE)</f>
        <v/>
      </c>
      <c r="R61" s="106" t="str">
        <f>VLOOKUP(Tabela2[[#This Row],[SIEMA]],Siema2025,10,FALSE)</f>
        <v>Água Produzida fora de especificação</v>
      </c>
      <c r="S61" s="109" t="str">
        <f>IF(Q61="","", IF(Q61="NC","", IF(Q61="NE","", IF(Q61="NA","",IFERROR(VLOOKUP(Q61,Produtos!$A$1:$C$2319,2,FALSE),"Não Cadastrado")))))</f>
        <v/>
      </c>
      <c r="T61" s="106" t="str">
        <f>VLOOKUP(Tabela2[[#This Row],[SIEMA]],Siema2025,11,FALSE)</f>
        <v>1.125</v>
      </c>
      <c r="U61" s="106" t="str">
        <f>VLOOKUP(Tabela2[[#This Row],[SIEMA]],Siema2025,12,FALSE)</f>
        <v>M3</v>
      </c>
      <c r="V61" s="106" t="str">
        <f>IF(Q61="","",IF(ISNUMBER(Q61)=FALSE,"Não se aplica",IFERROR(VLOOKUP(Q61,Produtos!$A$1:$C$2319,3,FALSE),"Não Cadastrado")))</f>
        <v/>
      </c>
      <c r="W61" s="106"/>
      <c r="X61" s="115" t="str">
        <f>IF(Tabela2[[#This Row],[Origem do acidente]] = "Plataforma", "PREENCHER","NA")</f>
        <v>NA</v>
      </c>
      <c r="Y61" s="111" t="str">
        <f>IF(W61="","", IF(W61="NC","", IF(W61="NE","", IF(W61="NA","",IFERROR(VLOOKUP(W61,Produtos!$A$1:$C$2319,2,FALSE),"Não Cadastrado")))))</f>
        <v/>
      </c>
      <c r="Z61" s="106"/>
      <c r="AA61" s="106" t="str">
        <f>VLOOKUP(Tabela2[[#This Row],[SIEMA]],Siema2025,12,FALSE)</f>
        <v>M3</v>
      </c>
      <c r="AB61" s="106" t="str">
        <f>IF(W61="","",IF(ISNUMBER(W61)=FALSE,"Não se aplica",IFERROR(VLOOKUP(W61,Produtos!$A$1:$C$2319,3,FALSE),"Não Cadastrado")))</f>
        <v/>
      </c>
      <c r="AC61" s="106"/>
      <c r="AD61" s="110" t="str">
        <f>IF(Tabela2[[#This Row],[Origem do acidente]] = "Plataforma", "PREENCHER","NA")</f>
        <v>NA</v>
      </c>
      <c r="AE61" s="109" t="str">
        <f>IF(AC61="","", IF(AC61="NC","", IF(AC61="NE","", IF(AC61="NA","",IFERROR(VLOOKUP(AC61,Produtos!$A$1:$C$2319,2,FALSE),"Não Cadastrado")))))</f>
        <v/>
      </c>
      <c r="AF61" s="106"/>
      <c r="AG61" s="106"/>
      <c r="AH61" s="106" t="str">
        <f>IF(AC61="","",IF(ISNUMBER(AC61)=FALSE,"Não se aplica",IFERROR(VLOOKUP(AC61,Produtos!$A$1:$C$2319,3,FALSE),"Não Cadastrado")))</f>
        <v/>
      </c>
      <c r="AI61" s="106"/>
      <c r="AJ61" s="106" t="str">
        <f>VLOOKUP(Tabela2[[#This Row],[SIEMA]],Siema2025,26,FALSE)</f>
        <v>Corrosão</v>
      </c>
      <c r="AK61" s="109"/>
      <c r="AL61" s="109"/>
      <c r="AM61" s="109"/>
      <c r="AN61" s="110" t="str">
        <f>VLOOKUP(Tabela2[[#This Row],[SIEMA]],Siema2025,51,FALSE)</f>
        <v/>
      </c>
      <c r="AO61" s="110" t="str">
        <f>VLOOKUP(Tabela2[[#This Row],[SIEMA]],Siema2025,53,FALSE)</f>
        <v/>
      </c>
      <c r="AP61" s="110" t="str">
        <f>VLOOKUP(Tabela2[[#This Row],[SIEMA]],Siema2025,55,FALSE)</f>
        <v/>
      </c>
      <c r="AQ61" s="110" t="str">
        <f>VLOOKUP(Tabela2[[#This Row],[SIEMA]],Siema2025,57,FALSE)</f>
        <v/>
      </c>
      <c r="AR61" s="110" t="str">
        <f>VLOOKUP(Tabela2[[#This Row],[SIEMA]],Siema2025,59,FALSE)</f>
        <v/>
      </c>
      <c r="AS61" s="110" t="str">
        <f>VLOOKUP(Tabela2[[#This Row],[SIEMA]],Siema2025,61,FALSE)</f>
        <v/>
      </c>
      <c r="AT61" s="110" t="str">
        <f>VLOOKUP(Tabela2[[#This Row],[SIEMA]],Siema2025,63,FALSE)</f>
        <v/>
      </c>
      <c r="AU61" s="110" t="str">
        <f>VLOOKUP(Tabela2[[#This Row],[SIEMA]],Siema2025,65,FALSE)</f>
        <v>X</v>
      </c>
      <c r="AV61" s="110" t="str">
        <f>VLOOKUP(Tabela2[[#This Row],[SIEMA]],Siema2025,67,FALSE)</f>
        <v/>
      </c>
      <c r="AW61" s="110" t="str">
        <f>VLOOKUP(Tabela2[[#This Row],[SIEMA]],Siema2025,69,FALSE)</f>
        <v/>
      </c>
      <c r="AX61" s="110" t="str">
        <f>VLOOKUP(Tabela2[[#This Row],[SIEMA]],Siema2025,71,FALSE)</f>
        <v/>
      </c>
      <c r="AY61" s="110" t="str">
        <f>VLOOKUP(Tabela2[[#This Row],[SIEMA]],Siema2025,73,FALSE)</f>
        <v/>
      </c>
      <c r="AZ61" s="110" t="str">
        <f>VLOOKUP(Tabela2[[#This Row],[SIEMA]],Siema2025,75,FALSE)</f>
        <v/>
      </c>
      <c r="BA61" s="110" t="str">
        <f>VLOOKUP(Tabela2[[#This Row],[SIEMA]],Siema2025,77,FALSE)</f>
        <v/>
      </c>
      <c r="BB61" s="110" t="str">
        <f>VLOOKUP(Tabela2[[#This Row],[SIEMA]],Siema2025,79,FALSE)</f>
        <v/>
      </c>
      <c r="BC61" s="110" t="str">
        <f>IF(Tabela2[[#This Row],[Outro(s) ]] = "X", "PREENCHER","NA")</f>
        <v>NA</v>
      </c>
      <c r="BD61" s="110" t="str">
        <f>VLOOKUP(Tabela2[[#This Row],[SIEMA]],Siema2025,82,FALSE)</f>
        <v/>
      </c>
      <c r="BE61" s="110" t="str">
        <f>VLOOKUP(Tabela2[[#This Row],[SIEMA]],Siema2025,81,FALSE)</f>
        <v/>
      </c>
      <c r="BF61" s="112" t="str">
        <f>VLOOKUP(Tabela2[[#This Row],[SIEMA]],Siema2025,28,FALSE)</f>
        <v>3R POTIGUAR S.A.</v>
      </c>
      <c r="BG61" s="112"/>
      <c r="BH61" s="113" t="str">
        <f>VLOOKUP(Tabela2[[#This Row],[SIEMA]],Siema2025,29,FALSE)</f>
        <v/>
      </c>
      <c r="BI61" s="114" t="str">
        <f>VLOOKUP(Tabela2[[#This Row],[SIEMA]],Siema2025,107,FALSE)</f>
        <v>Não</v>
      </c>
      <c r="BJ61" s="109"/>
      <c r="BK61" s="106"/>
      <c r="BL61" s="143">
        <v>45685</v>
      </c>
      <c r="BM61" s="110">
        <f ca="1">IF(Tabela2[[#This Row],[Data de atendimento do Ibama (considerar o primeiro documento/ação)]]="",_xlfn.DAYS(TODAY(),J61),_xlfn.DAYS(Tabela2[[#This Row],[Data de atendimento do Ibama (considerar o primeiro documento/ação)]],J61))</f>
        <v>9</v>
      </c>
      <c r="BN61" s="110" t="str">
        <f>IF(Tabela2[[#This Row],[Atendido pelo Ibama ("Não" ou "Sim")]]="Não","Preencher", IF(Tabela2[[#This Row],[Atendido pelo Ibama ("Não" ou "Sim")]]="Sim","NA",""))</f>
        <v/>
      </c>
      <c r="BO61" s="116" t="s">
        <v>7139</v>
      </c>
      <c r="BP61" s="110" t="str">
        <f>IF(Tabela2[[#This Row],[Forma de atendimento (primeiro documento/ação)]]= "Outros (especificar)", "PREENCHER","NA")</f>
        <v>NA</v>
      </c>
      <c r="BQ61" s="108"/>
      <c r="BR61" s="110" t="str">
        <f>IF(Tabela2[[#This Row],[Equipe do Ibama foi a campo? Houve sobrevoo do Poseidon?]] = "Sim", "PREENCHER","NA")</f>
        <v>NA</v>
      </c>
      <c r="BS61" s="110" t="str">
        <f>IF(Tabela2[[#This Row],[Se sim, foi emitida Ordem de Emergência? (informações vinculada à coluna CK)]] = "Sim", "PREENCHER","NA")</f>
        <v>NA</v>
      </c>
      <c r="BT61" s="110" t="str">
        <f>IF(Tabela2[[#This Row],[Foi elaborado Relatório de Vistoria pelo Ibama? (informações vinculada à coluna CK)]] = "Sim", "PREENCHER","NA")</f>
        <v>NA</v>
      </c>
      <c r="BU61" s="110" t="str">
        <f>IF(Tabela2[[#This Row],[Houve envio de Informações Pós-acidente (preencher "não se aplica" quando de competência estadual/municipal)]] = "Sim", "PREENCHER","NA")</f>
        <v>NA</v>
      </c>
      <c r="BV61" s="110" t="str">
        <f>IF(Tabela2[[#This Row],[Houve avaliação das informações pós-acidente solicitadas/enviadas?]] = "Sim", "PREENCHER","NA")</f>
        <v>NA</v>
      </c>
      <c r="BW61" s="110" t="str">
        <f>IF(Tabela2[[#This Row],[O Ibama aguarda resposta da empresa/OEMA, etc?]] = "Sim", "PREENCHER","NA")</f>
        <v>NA</v>
      </c>
      <c r="BX61" s="108"/>
      <c r="BY61" s="108"/>
      <c r="BZ61" s="106" t="str">
        <f>IF(Tabela2[[#This Row],[Data do documento de encerramento]]="NA","NA",IF(Tabela2[[#This Row],[Data do documento de encerramento]]="","Pendente de conclusão/ encerramento",_xlfn.DAYS(Tabela2[[#This Row],[Data do documento de encerramento]],J61)))</f>
        <v>Pendente de conclusão/ encerramento</v>
      </c>
      <c r="CA61" s="109"/>
      <c r="CB61" s="109"/>
      <c r="CC61" s="109"/>
      <c r="CD61" s="109"/>
      <c r="CE61" s="109"/>
      <c r="CF61" s="109"/>
    </row>
    <row r="62" spans="1:84" hidden="1">
      <c r="A62" s="172">
        <v>202512157602</v>
      </c>
      <c r="B62" s="173" t="s">
        <v>7392</v>
      </c>
      <c r="C62" s="110" t="str">
        <f>VLOOKUP(Tabela2[[#This Row],[SIEMA]],Siema2025,4,FALSE)</f>
        <v xml:space="preserve"> PR</v>
      </c>
      <c r="D62" s="108" t="str">
        <f>VLOOKUP(Tabela2[[#This Row],[SIEMA]],Siema2025,3,FALSE)</f>
        <v xml:space="preserve">Guaratuba </v>
      </c>
      <c r="E62" s="108" t="str">
        <f>VLOOKUP(Tabela2[[#This Row],[SIEMA]],Siema2025,20,FALSE)</f>
        <v>Paraná &gt; Pontal Do Paraná &gt; Pontal 2 &gt; Pontal 2</v>
      </c>
      <c r="F62" s="108"/>
      <c r="G62" s="108"/>
      <c r="H62" s="108"/>
      <c r="I62" s="106" t="str">
        <f>VLOOKUP(Tabela2[[#This Row],[SIEMA]],Siema2025,19,FALSE)</f>
        <v/>
      </c>
      <c r="J62" s="107">
        <f>VLOOKUP(Tabela2[[#This Row],[SIEMA]],Siema2025,2,FALSE)</f>
        <v>45677</v>
      </c>
      <c r="K62" s="107" t="str">
        <f>VLOOKUP(Tabela2[[#This Row],[SIEMA]],Siema2025,16,FALSE)</f>
        <v>Segunda</v>
      </c>
      <c r="L62" s="108" t="str">
        <f>IF(Tabela2[[#This Row],[Data]]="","Sem Informação",VLOOKUP(MONTH(Tabela2[[#This Row],[Data]]),'[1]Validação de dados'!$I$1:$J$13,2,0))</f>
        <v>Janeiro</v>
      </c>
      <c r="M62" s="106">
        <f>YEAR(Tabela2[[#This Row],[Data]])</f>
        <v>2025</v>
      </c>
      <c r="N62" s="107" t="str">
        <f>VLOOKUP(Tabela2[[#This Row],[SIEMA]],Siema2025,17,FALSE)</f>
        <v>Matutino</v>
      </c>
      <c r="O62" s="107" t="str">
        <f>VLOOKUP(Tabela2[[#This Row],[SIEMA]],Siema2025,5,FALSE)</f>
        <v>Outro(s)</v>
      </c>
      <c r="P62" s="106" t="str">
        <f>VLOOKUP(Tabela2[[#This Row],[SIEMA]],Siema2025,21,FALSE)</f>
        <v>Notificação de resíduo oleoso : Paraná &gt; Pontal Do Paraná &gt; Pontal 2 &gt; Pontal 2</v>
      </c>
      <c r="Q62" s="106" t="str">
        <f>VLOOKUP(Tabela2[[#This Row],[SIEMA]],Siema2025,7,FALSE)</f>
        <v/>
      </c>
      <c r="R62" s="106" t="str">
        <f>VLOOKUP(Tabela2[[#This Row],[SIEMA]],Siema2025,10,FALSE)</f>
        <v/>
      </c>
      <c r="S62" s="109" t="str">
        <f>IF(Q62="","", IF(Q62="NC","", IF(Q62="NE","", IF(Q62="NA","",IFERROR(VLOOKUP(Q62,Produtos!$A$1:$C$2319,2,FALSE),"Não Cadastrado")))))</f>
        <v/>
      </c>
      <c r="T62" s="106" t="str">
        <f>VLOOKUP(Tabela2[[#This Row],[SIEMA]],Siema2025,11,FALSE)</f>
        <v xml:space="preserve"> </v>
      </c>
      <c r="U62" s="106" t="str">
        <f>VLOOKUP(Tabela2[[#This Row],[SIEMA]],Siema2025,12,FALSE)</f>
        <v xml:space="preserve"> </v>
      </c>
      <c r="V62" s="106" t="str">
        <f>IF(Q62="","",IF(ISNUMBER(Q62)=FALSE,"Não se aplica",IFERROR(VLOOKUP(Q62,Produtos!$A$1:$C$2319,3,FALSE),"Não Cadastrado")))</f>
        <v/>
      </c>
      <c r="W62" s="106" t="str">
        <f>VLOOKUP(Tabela2[[#This Row],[SIEMA]],Siema2025,10,FALSE)</f>
        <v/>
      </c>
      <c r="X62" s="115" t="str">
        <f>IF(Tabela2[[#This Row],[Origem do acidente]] = "Plataforma", "PREENCHER","NA")</f>
        <v>NA</v>
      </c>
      <c r="Y62" s="111" t="str">
        <f>IF(W62="","", IF(W62="NC","", IF(W62="NE","", IF(W62="NA","",IFERROR(VLOOKUP(W62,Produtos!$A$1:$C$2319,2,FALSE),"Não Cadastrado")))))</f>
        <v/>
      </c>
      <c r="Z62" s="106" t="str">
        <f>VLOOKUP(Tabela2[[#This Row],[SIEMA]],Siema2025,11,FALSE)</f>
        <v xml:space="preserve"> </v>
      </c>
      <c r="AA62" s="106" t="str">
        <f>VLOOKUP(Tabela2[[#This Row],[SIEMA]],Siema2025,12,FALSE)</f>
        <v xml:space="preserve"> </v>
      </c>
      <c r="AB62" s="106" t="str">
        <f>IF(W62="","",IF(ISNUMBER(W62)=FALSE,"Não se aplica",IFERROR(VLOOKUP(W62,Produtos!$A$1:$C$2319,3,FALSE),"Não Cadastrado")))</f>
        <v/>
      </c>
      <c r="AC62" s="106"/>
      <c r="AD62" s="110" t="str">
        <f>IF(Tabela2[[#This Row],[Origem do acidente]] = "Plataforma", "PREENCHER","NA")</f>
        <v>NA</v>
      </c>
      <c r="AE62" s="109" t="str">
        <f>IF(AC62="","", IF(AC62="NC","", IF(AC62="NE","", IF(AC62="NA","",IFERROR(VLOOKUP(AC62,Produtos!$A$1:$C$2319,2,FALSE),"Não Cadastrado")))))</f>
        <v/>
      </c>
      <c r="AF62" s="106"/>
      <c r="AG62" s="106"/>
      <c r="AH62" s="106" t="str">
        <f>IF(AC62="","",IF(ISNUMBER(AC62)=FALSE,"Não se aplica",IFERROR(VLOOKUP(AC62,Produtos!$A$1:$C$2319,3,FALSE),"Não Cadastrado")))</f>
        <v/>
      </c>
      <c r="AI62" s="106"/>
      <c r="AJ62" s="106" t="str">
        <f>VLOOKUP(Tabela2[[#This Row],[SIEMA]],Siema2025,26,FALSE)</f>
        <v/>
      </c>
      <c r="AK62" s="109"/>
      <c r="AL62" s="109"/>
      <c r="AM62" s="109"/>
      <c r="AN62" s="110" t="str">
        <f>VLOOKUP(Tabela2[[#This Row],[SIEMA]],Siema2025,51,FALSE)</f>
        <v/>
      </c>
      <c r="AO62" s="110" t="str">
        <f>VLOOKUP(Tabela2[[#This Row],[SIEMA]],Siema2025,53,FALSE)</f>
        <v/>
      </c>
      <c r="AP62" s="110" t="str">
        <f>VLOOKUP(Tabela2[[#This Row],[SIEMA]],Siema2025,55,FALSE)</f>
        <v/>
      </c>
      <c r="AQ62" s="110" t="str">
        <f>VLOOKUP(Tabela2[[#This Row],[SIEMA]],Siema2025,57,FALSE)</f>
        <v/>
      </c>
      <c r="AR62" s="110" t="str">
        <f>VLOOKUP(Tabela2[[#This Row],[SIEMA]],Siema2025,59,FALSE)</f>
        <v/>
      </c>
      <c r="AS62" s="110" t="str">
        <f>VLOOKUP(Tabela2[[#This Row],[SIEMA]],Siema2025,61,FALSE)</f>
        <v/>
      </c>
      <c r="AT62" s="110" t="str">
        <f>VLOOKUP(Tabela2[[#This Row],[SIEMA]],Siema2025,63,FALSE)</f>
        <v>X</v>
      </c>
      <c r="AU62" s="110" t="str">
        <f>VLOOKUP(Tabela2[[#This Row],[SIEMA]],Siema2025,65,FALSE)</f>
        <v/>
      </c>
      <c r="AV62" s="110" t="str">
        <f>VLOOKUP(Tabela2[[#This Row],[SIEMA]],Siema2025,67,FALSE)</f>
        <v/>
      </c>
      <c r="AW62" s="110" t="str">
        <f>VLOOKUP(Tabela2[[#This Row],[SIEMA]],Siema2025,69,FALSE)</f>
        <v/>
      </c>
      <c r="AX62" s="110" t="str">
        <f>VLOOKUP(Tabela2[[#This Row],[SIEMA]],Siema2025,71,FALSE)</f>
        <v/>
      </c>
      <c r="AY62" s="110" t="str">
        <f>VLOOKUP(Tabela2[[#This Row],[SIEMA]],Siema2025,73,FALSE)</f>
        <v/>
      </c>
      <c r="AZ62" s="110" t="str">
        <f>VLOOKUP(Tabela2[[#This Row],[SIEMA]],Siema2025,75,FALSE)</f>
        <v/>
      </c>
      <c r="BA62" s="110" t="str">
        <f>VLOOKUP(Tabela2[[#This Row],[SIEMA]],Siema2025,77,FALSE)</f>
        <v/>
      </c>
      <c r="BB62" s="110" t="str">
        <f>VLOOKUP(Tabela2[[#This Row],[SIEMA]],Siema2025,79,FALSE)</f>
        <v/>
      </c>
      <c r="BC62" s="110" t="str">
        <f>IF(Tabela2[[#This Row],[Outro(s) ]] = "X", "PREENCHER","NA")</f>
        <v>NA</v>
      </c>
      <c r="BD62" s="110" t="str">
        <f>VLOOKUP(Tabela2[[#This Row],[SIEMA]],Siema2025,82,FALSE)</f>
        <v/>
      </c>
      <c r="BE62" s="110" t="str">
        <f>VLOOKUP(Tabela2[[#This Row],[SIEMA]],Siema2025,81,FALSE)</f>
        <v/>
      </c>
      <c r="BF62" s="112" t="str">
        <f>VLOOKUP(Tabela2[[#This Row],[SIEMA]],Siema2025,28,FALSE)</f>
        <v/>
      </c>
      <c r="BG62" s="112"/>
      <c r="BH62" s="113" t="str">
        <f>VLOOKUP(Tabela2[[#This Row],[SIEMA]],Siema2025,29,FALSE)</f>
        <v/>
      </c>
      <c r="BI62" s="114" t="str">
        <f>VLOOKUP(Tabela2[[#This Row],[SIEMA]],Siema2025,107,FALSE)</f>
        <v>Não</v>
      </c>
      <c r="BJ62" s="109"/>
      <c r="BK62" s="106"/>
      <c r="BL62" s="143"/>
      <c r="BM62" s="110">
        <f ca="1">IF(Tabela2[[#This Row],[Data de atendimento do Ibama (considerar o primeiro documento/ação)]]="",_xlfn.DAYS(TODAY(),J62),_xlfn.DAYS(Tabela2[[#This Row],[Data de atendimento do Ibama (considerar o primeiro documento/ação)]],J62))</f>
        <v>543</v>
      </c>
      <c r="BN62" s="110" t="str">
        <f>IF(Tabela2[[#This Row],[Atendido pelo Ibama ("Não" ou "Sim")]]="Não","Preencher", IF(Tabela2[[#This Row],[Atendido pelo Ibama ("Não" ou "Sim")]]="Sim","NA",""))</f>
        <v/>
      </c>
      <c r="BO62" s="116"/>
      <c r="BP62" s="110" t="str">
        <f>IF(Tabela2[[#This Row],[Forma de atendimento (primeiro documento/ação)]]= "Outros (especificar)", "PREENCHER","NA")</f>
        <v>NA</v>
      </c>
      <c r="BQ62" s="108"/>
      <c r="BR62" s="110" t="str">
        <f>IF(Tabela2[[#This Row],[Equipe do Ibama foi a campo? Houve sobrevoo do Poseidon?]] = "Sim", "PREENCHER","NA")</f>
        <v>NA</v>
      </c>
      <c r="BS62" s="110" t="str">
        <f>IF(Tabela2[[#This Row],[Se sim, foi emitida Ordem de Emergência? (informações vinculada à coluna CK)]] = "Sim", "PREENCHER","NA")</f>
        <v>NA</v>
      </c>
      <c r="BT62" s="110" t="str">
        <f>IF(Tabela2[[#This Row],[Foi elaborado Relatório de Vistoria pelo Ibama? (informações vinculada à coluna CK)]] = "Sim", "PREENCHER","NA")</f>
        <v>NA</v>
      </c>
      <c r="BU62" s="110" t="str">
        <f>IF(Tabela2[[#This Row],[Houve envio de Informações Pós-acidente (preencher "não se aplica" quando de competência estadual/municipal)]] = "Sim", "PREENCHER","NA")</f>
        <v>NA</v>
      </c>
      <c r="BV62" s="110" t="str">
        <f>IF(Tabela2[[#This Row],[Houve avaliação das informações pós-acidente solicitadas/enviadas?]] = "Sim", "PREENCHER","NA")</f>
        <v>NA</v>
      </c>
      <c r="BW62" s="110" t="str">
        <f>IF(Tabela2[[#This Row],[O Ibama aguarda resposta da empresa/OEMA, etc?]] = "Sim", "PREENCHER","NA")</f>
        <v>NA</v>
      </c>
      <c r="BX62" s="108"/>
      <c r="BY62" s="108"/>
      <c r="BZ62" s="106" t="str">
        <f>IF(Tabela2[[#This Row],[Data do documento de encerramento]]="NA","NA",IF(Tabela2[[#This Row],[Data do documento de encerramento]]="","Pendente de conclusão/ encerramento",_xlfn.DAYS(Tabela2[[#This Row],[Data do documento de encerramento]],J62)))</f>
        <v>Pendente de conclusão/ encerramento</v>
      </c>
      <c r="CA62" s="109"/>
      <c r="CB62" s="109"/>
      <c r="CC62" s="109"/>
      <c r="CD62" s="109"/>
      <c r="CE62" s="109"/>
      <c r="CF62" s="109"/>
    </row>
    <row r="63" spans="1:84" hidden="1">
      <c r="A63" s="172">
        <v>202532739610</v>
      </c>
      <c r="B63" s="173" t="s">
        <v>7393</v>
      </c>
      <c r="C63" s="110" t="str">
        <f>VLOOKUP(Tabela2[[#This Row],[SIEMA]],Siema2025,4,FALSE)</f>
        <v xml:space="preserve"> SC</v>
      </c>
      <c r="D63" s="108" t="str">
        <f>VLOOKUP(Tabela2[[#This Row],[SIEMA]],Siema2025,3,FALSE)</f>
        <v xml:space="preserve">Caçador </v>
      </c>
      <c r="E63" s="108" t="str">
        <f>VLOOKUP(Tabela2[[#This Row],[SIEMA]],Siema2025,20,FALSE)</f>
        <v>Rua José Oleinik, Bairro Martello</v>
      </c>
      <c r="F63" s="108"/>
      <c r="G63" s="108"/>
      <c r="H63" s="108"/>
      <c r="I63" s="106" t="str">
        <f>VLOOKUP(Tabela2[[#This Row],[SIEMA]],Siema2025,19,FALSE)</f>
        <v/>
      </c>
      <c r="J63" s="107">
        <f>VLOOKUP(Tabela2[[#This Row],[SIEMA]],Siema2025,2,FALSE)</f>
        <v>45677</v>
      </c>
      <c r="K63" s="107" t="str">
        <f>VLOOKUP(Tabela2[[#This Row],[SIEMA]],Siema2025,16,FALSE)</f>
        <v>Segunda</v>
      </c>
      <c r="L63" s="108" t="str">
        <f>IF(Tabela2[[#This Row],[Data]]="","Sem Informação",VLOOKUP(MONTH(Tabela2[[#This Row],[Data]]),'[1]Validação de dados'!$I$1:$J$13,2,0))</f>
        <v>Janeiro</v>
      </c>
      <c r="M63" s="108">
        <f>YEAR(Tabela2[[#This Row],[Data]])</f>
        <v>2025</v>
      </c>
      <c r="N63" s="107" t="str">
        <f>VLOOKUP(Tabela2[[#This Row],[SIEMA]],Siema2025,17,FALSE)</f>
        <v>Noturno</v>
      </c>
      <c r="O63" s="107" t="str">
        <f>VLOOKUP(Tabela2[[#This Row],[SIEMA]],Siema2025,5,FALSE)</f>
        <v>Outro(s)</v>
      </c>
      <c r="P63" s="106" t="str">
        <f>VLOOKUP(Tabela2[[#This Row],[SIEMA]],Siema2025,21,FALSE)</f>
        <v>Bairros do município.</v>
      </c>
      <c r="Q63" s="106" t="str">
        <f>VLOOKUP(Tabela2[[#This Row],[SIEMA]],Siema2025,7,FALSE)</f>
        <v>SUBSTÂNCIA QUE APRESENTA RISCO PARA O MEIO AMBIENTE, LÍQUIDA, N.E.</v>
      </c>
      <c r="R63" s="106" t="str">
        <f>VLOOKUP(Tabela2[[#This Row],[SIEMA]],Siema2025,10,FALSE)</f>
        <v/>
      </c>
      <c r="S63" s="109" t="str">
        <f>IF(Q63="","", IF(Q63="NC","", IF(Q63="NE","", IF(Q63="NA","",IFERROR(VLOOKUP(Q63,Produtos!$A$1:$C$2319,2,FALSE),"Não Cadastrado")))))</f>
        <v>Não Cadastrado</v>
      </c>
      <c r="T63" s="106" t="str">
        <f>VLOOKUP(Tabela2[[#This Row],[SIEMA]],Siema2025,11,FALSE)</f>
        <v xml:space="preserve"> </v>
      </c>
      <c r="U63" s="106" t="str">
        <f>VLOOKUP(Tabela2[[#This Row],[SIEMA]],Siema2025,12,FALSE)</f>
        <v xml:space="preserve"> </v>
      </c>
      <c r="V63" s="106" t="str">
        <f>IF(Q63="","",IF(ISNUMBER(Q63)=FALSE,"Não se aplica",IFERROR(VLOOKUP(Q63,Produtos!$A$1:$C$2319,3,FALSE),"Não Cadastrado")))</f>
        <v>Não se aplica</v>
      </c>
      <c r="W63" s="106" t="str">
        <f>VLOOKUP(Tabela2[[#This Row],[SIEMA]],Siema2025,10,FALSE)</f>
        <v/>
      </c>
      <c r="X63" s="110" t="str">
        <f>IF(Tabela2[[#This Row],[Origem do acidente]] = "Plataforma", "PREENCHER","NA")</f>
        <v>NA</v>
      </c>
      <c r="Y63" s="111" t="str">
        <f>IF(W63="","", IF(W63="NC","", IF(W63="NE","", IF(W63="NA","",IFERROR(VLOOKUP(W63,Produtos!$A$1:$C$2319,2,FALSE),"Não Cadastrado")))))</f>
        <v/>
      </c>
      <c r="Z63" s="106" t="str">
        <f>VLOOKUP(Tabela2[[#This Row],[SIEMA]],Siema2025,11,FALSE)</f>
        <v xml:space="preserve"> </v>
      </c>
      <c r="AA63" s="106" t="str">
        <f>VLOOKUP(Tabela2[[#This Row],[SIEMA]],Siema2025,12,FALSE)</f>
        <v xml:space="preserve"> </v>
      </c>
      <c r="AB63" s="106" t="str">
        <f>IF(W63="","",IF(ISNUMBER(W63)=FALSE,"Não se aplica",IFERROR(VLOOKUP(W63,Produtos!$A$1:$C$2319,3,FALSE),"Não Cadastrado")))</f>
        <v/>
      </c>
      <c r="AC63" s="108"/>
      <c r="AD63" s="110" t="str">
        <f>IF(Tabela2[[#This Row],[Origem do acidente]] = "Plataforma", "PREENCHER","NA")</f>
        <v>NA</v>
      </c>
      <c r="AE63" s="109" t="str">
        <f>IF(AC63="","", IF(AC63="NC","", IF(AC63="NE","", IF(AC63="NA","",IFERROR(VLOOKUP(AC63,Produtos!$A$1:$C$2319,2,FALSE),"Não Cadastrado")))))</f>
        <v/>
      </c>
      <c r="AF63" s="108"/>
      <c r="AG63" s="106"/>
      <c r="AH63" s="106" t="str">
        <f>IF(AC63="","",IF(ISNUMBER(AC63)=FALSE,"Não se aplica",IFERROR(VLOOKUP(AC63,Produtos!$A$1:$C$2319,3,FALSE),"Não Cadastrado")))</f>
        <v/>
      </c>
      <c r="AI63" s="108"/>
      <c r="AJ63" s="106" t="str">
        <f>VLOOKUP(Tabela2[[#This Row],[SIEMA]],Siema2025,26,FALSE)</f>
        <v>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v>
      </c>
      <c r="AK63" s="109"/>
      <c r="AL63" s="109"/>
      <c r="AM63" s="109"/>
      <c r="AN63" s="110" t="str">
        <f>VLOOKUP(Tabela2[[#This Row],[SIEMA]],Siema2025,51,FALSE)</f>
        <v/>
      </c>
      <c r="AO63" s="110" t="str">
        <f>VLOOKUP(Tabela2[[#This Row],[SIEMA]],Siema2025,53,FALSE)</f>
        <v/>
      </c>
      <c r="AP63" s="110" t="str">
        <f>VLOOKUP(Tabela2[[#This Row],[SIEMA]],Siema2025,55,FALSE)</f>
        <v/>
      </c>
      <c r="AQ63" s="110" t="str">
        <f>VLOOKUP(Tabela2[[#This Row],[SIEMA]],Siema2025,57,FALSE)</f>
        <v/>
      </c>
      <c r="AR63" s="110" t="str">
        <f>VLOOKUP(Tabela2[[#This Row],[SIEMA]],Siema2025,59,FALSE)</f>
        <v/>
      </c>
      <c r="AS63" s="110" t="str">
        <f>VLOOKUP(Tabela2[[#This Row],[SIEMA]],Siema2025,61,FALSE)</f>
        <v/>
      </c>
      <c r="AT63" s="110" t="str">
        <f>VLOOKUP(Tabela2[[#This Row],[SIEMA]],Siema2025,63,FALSE)</f>
        <v/>
      </c>
      <c r="AU63" s="110" t="str">
        <f>VLOOKUP(Tabela2[[#This Row],[SIEMA]],Siema2025,65,FALSE)</f>
        <v>X</v>
      </c>
      <c r="AV63" s="110" t="str">
        <f>VLOOKUP(Tabela2[[#This Row],[SIEMA]],Siema2025,67,FALSE)</f>
        <v/>
      </c>
      <c r="AW63" s="110" t="str">
        <f>VLOOKUP(Tabela2[[#This Row],[SIEMA]],Siema2025,69,FALSE)</f>
        <v/>
      </c>
      <c r="AX63" s="110" t="str">
        <f>VLOOKUP(Tabela2[[#This Row],[SIEMA]],Siema2025,71,FALSE)</f>
        <v/>
      </c>
      <c r="AY63" s="110" t="str">
        <f>VLOOKUP(Tabela2[[#This Row],[SIEMA]],Siema2025,73,FALSE)</f>
        <v/>
      </c>
      <c r="AZ63" s="110" t="str">
        <f>VLOOKUP(Tabela2[[#This Row],[SIEMA]],Siema2025,75,FALSE)</f>
        <v/>
      </c>
      <c r="BA63" s="110" t="str">
        <f>VLOOKUP(Tabela2[[#This Row],[SIEMA]],Siema2025,77,FALSE)</f>
        <v/>
      </c>
      <c r="BB63" s="110" t="str">
        <f>VLOOKUP(Tabela2[[#This Row],[SIEMA]],Siema2025,79,FALSE)</f>
        <v/>
      </c>
      <c r="BC63" s="110" t="str">
        <f>IF(Tabela2[[#This Row],[Outro(s) ]] = "X", "PREENCHER","NA")</f>
        <v>NA</v>
      </c>
      <c r="BD63" s="110" t="str">
        <f>VLOOKUP(Tabela2[[#This Row],[SIEMA]],Siema2025,82,FALSE)</f>
        <v/>
      </c>
      <c r="BE63" s="110" t="str">
        <f>VLOOKUP(Tabela2[[#This Row],[SIEMA]],Siema2025,81,FALSE)</f>
        <v/>
      </c>
      <c r="BF63" s="112" t="str">
        <f>VLOOKUP(Tabela2[[#This Row],[SIEMA]],Siema2025,28,FALSE)</f>
        <v>MACK TRANSPORTES LTDA</v>
      </c>
      <c r="BG63" s="112"/>
      <c r="BH63" s="113" t="str">
        <f>VLOOKUP(Tabela2[[#This Row],[SIEMA]],Siema2025,29,FALSE)</f>
        <v>02223206000106</v>
      </c>
      <c r="BI63" s="114" t="str">
        <f>VLOOKUP(Tabela2[[#This Row],[SIEMA]],Siema2025,107,FALSE)</f>
        <v>Não</v>
      </c>
      <c r="BJ63" s="109"/>
      <c r="BK63" s="106"/>
      <c r="BL63" s="156"/>
      <c r="BM63" s="110">
        <f ca="1">IF(Tabela2[[#This Row],[Data de atendimento do Ibama (considerar o primeiro documento/ação)]]="",_xlfn.DAYS(TODAY(),J63),_xlfn.DAYS(Tabela2[[#This Row],[Data de atendimento do Ibama (considerar o primeiro documento/ação)]],J63))</f>
        <v>543</v>
      </c>
      <c r="BN63" s="110" t="str">
        <f>IF(Tabela2[[#This Row],[Atendido pelo Ibama ("Não" ou "Sim")]]="Não","Preencher", IF(Tabela2[[#This Row],[Atendido pelo Ibama ("Não" ou "Sim")]]="Sim","NA",""))</f>
        <v/>
      </c>
      <c r="BO63" s="116"/>
      <c r="BP63" s="110" t="str">
        <f>IF(Tabela2[[#This Row],[Forma de atendimento (primeiro documento/ação)]]= "Outros (especificar)", "PREENCHER","NA")</f>
        <v>NA</v>
      </c>
      <c r="BQ63" s="108"/>
      <c r="BR63" s="110" t="str">
        <f>IF(Tabela2[[#This Row],[Equipe do Ibama foi a campo? Houve sobrevoo do Poseidon?]] = "Sim", "PREENCHER","NA")</f>
        <v>NA</v>
      </c>
      <c r="BS63" s="110" t="str">
        <f>IF(Tabela2[[#This Row],[Se sim, foi emitida Ordem de Emergência? (informações vinculada à coluna CK)]] = "Sim", "PREENCHER","NA")</f>
        <v>NA</v>
      </c>
      <c r="BT63" s="110" t="str">
        <f>IF(Tabela2[[#This Row],[Foi elaborado Relatório de Vistoria pelo Ibama? (informações vinculada à coluna CK)]] = "Sim", "PREENCHER","NA")</f>
        <v>NA</v>
      </c>
      <c r="BU63" s="110" t="str">
        <f>IF(Tabela2[[#This Row],[Houve envio de Informações Pós-acidente (preencher "não se aplica" quando de competência estadual/municipal)]] = "Sim", "PREENCHER","NA")</f>
        <v>NA</v>
      </c>
      <c r="BV63" s="110" t="str">
        <f>IF(Tabela2[[#This Row],[Houve avaliação das informações pós-acidente solicitadas/enviadas?]] = "Sim", "PREENCHER","NA")</f>
        <v>NA</v>
      </c>
      <c r="BW63" s="110" t="str">
        <f>IF(Tabela2[[#This Row],[O Ibama aguarda resposta da empresa/OEMA, etc?]] = "Sim", "PREENCHER","NA")</f>
        <v>NA</v>
      </c>
      <c r="BX63" s="108"/>
      <c r="BY63" s="108"/>
      <c r="BZ63" s="106" t="str">
        <f>IF(Tabela2[[#This Row],[Data do documento de encerramento]]="NA","NA",IF(Tabela2[[#This Row],[Data do documento de encerramento]]="","Pendente de conclusão/ encerramento",_xlfn.DAYS(Tabela2[[#This Row],[Data do documento de encerramento]],J63)))</f>
        <v>Pendente de conclusão/ encerramento</v>
      </c>
      <c r="CA63" s="111"/>
      <c r="CB63" s="111"/>
      <c r="CC63" s="111"/>
      <c r="CD63" s="111"/>
      <c r="CE63" s="111"/>
      <c r="CF63" s="111"/>
    </row>
    <row r="64" spans="1:84" ht="30.75" hidden="1">
      <c r="A64" s="172">
        <v>202512128822</v>
      </c>
      <c r="B64" s="173" t="s">
        <v>7394</v>
      </c>
      <c r="C64" s="110" t="str">
        <f>VLOOKUP(Tabela2[[#This Row],[SIEMA]],Siema2025,4,FALSE)</f>
        <v xml:space="preserve"> RS</v>
      </c>
      <c r="D64" s="108" t="str">
        <f>VLOOKUP(Tabela2[[#This Row],[SIEMA]],Siema2025,3,FALSE)</f>
        <v xml:space="preserve">Pelotas </v>
      </c>
      <c r="E64" s="108" t="s">
        <v>7179</v>
      </c>
      <c r="F64" s="108" t="s">
        <v>7395</v>
      </c>
      <c r="G64" s="108" t="s">
        <v>7396</v>
      </c>
      <c r="H64" s="108" t="s">
        <v>7397</v>
      </c>
      <c r="I64" s="106" t="s">
        <v>7118</v>
      </c>
      <c r="J64" s="107">
        <f>VLOOKUP(Tabela2[[#This Row],[SIEMA]],Siema2025,2,FALSE)</f>
        <v>45678</v>
      </c>
      <c r="K64" s="107" t="str">
        <f>VLOOKUP(Tabela2[[#This Row],[SIEMA]],Siema2025,16,FALSE)</f>
        <v>Terça</v>
      </c>
      <c r="L64" s="108" t="str">
        <f>IF(Tabela2[[#This Row],[Data]]="","Sem Informação",VLOOKUP(MONTH(Tabela2[[#This Row],[Data]]),'[1]Validação de dados'!$I$1:$J$13,2,0))</f>
        <v>Janeiro</v>
      </c>
      <c r="M64" s="106">
        <f>YEAR(Tabela2[[#This Row],[Data]])</f>
        <v>2025</v>
      </c>
      <c r="N64" s="107" t="str">
        <f>VLOOKUP(Tabela2[[#This Row],[SIEMA]],Siema2025,17,FALSE)</f>
        <v>Madrugada</v>
      </c>
      <c r="O64" s="107" t="str">
        <f>VLOOKUP(Tabela2[[#This Row],[SIEMA]],Siema2025,5,FALSE)</f>
        <v>Rodovia</v>
      </c>
      <c r="P64" s="106" t="str">
        <f>VLOOKUP(Tabela2[[#This Row],[SIEMA]],Siema2025,21,FALSE)</f>
        <v>Saída de pista de uma carreta transportando primer dentro de container.</v>
      </c>
      <c r="Q64" s="106">
        <v>1993</v>
      </c>
      <c r="R64" s="106" t="str">
        <f>VLOOKUP(Tabela2[[#This Row],[SIEMA]],Siema2025,10,FALSE)</f>
        <v>1993 - Jowat Primer 406.14</v>
      </c>
      <c r="S64" s="109" t="str">
        <f>IF(Q64="","", IF(Q64="NC","", IF(Q64="NE","", IF(Q64="NA","",IFERROR(VLOOKUP(Q64,Produtos!$A$1:$C$2319,2,FALSE),"Não Cadastrado")))))</f>
        <v>LÍQUIDO INFLAMÁVEL, N.E.</v>
      </c>
      <c r="T64" s="106" t="s">
        <v>6834</v>
      </c>
      <c r="U64" s="106" t="s">
        <v>7062</v>
      </c>
      <c r="V64" s="106">
        <f>IF(Q64="","",IF(ISNUMBER(Q64)=FALSE,"Não se aplica",IFERROR(VLOOKUP(Q64,Produtos!$A$1:$C$2319,3,FALSE),"Não Cadastrado")))</f>
        <v>3</v>
      </c>
      <c r="W64" s="106"/>
      <c r="X64" s="115" t="str">
        <f>IF(Tabela2[[#This Row],[Origem do acidente]] = "Plataforma", "PREENCHER","NA")</f>
        <v>NA</v>
      </c>
      <c r="Y64" s="111" t="str">
        <f>IF(W64="","", IF(W64="NC","", IF(W64="NE","", IF(W64="NA","",IFERROR(VLOOKUP(W64,Produtos!$A$1:$C$2319,2,FALSE),"Não Cadastrado")))))</f>
        <v/>
      </c>
      <c r="Z64" s="106" t="str">
        <f>VLOOKUP(Tabela2[[#This Row],[SIEMA]],Siema2025,11,FALSE)</f>
        <v/>
      </c>
      <c r="AA64" s="106" t="str">
        <f>VLOOKUP(Tabela2[[#This Row],[SIEMA]],Siema2025,12,FALSE)</f>
        <v/>
      </c>
      <c r="AB64" s="106" t="str">
        <f>IF(W64="","",IF(ISNUMBER(W64)=FALSE,"Não se aplica",IFERROR(VLOOKUP(W64,Produtos!$A$1:$C$2319,3,FALSE),"Não Cadastrado")))</f>
        <v/>
      </c>
      <c r="AC64" s="106"/>
      <c r="AD64" s="110" t="str">
        <f>IF(Tabela2[[#This Row],[Origem do acidente]] = "Plataforma", "PREENCHER","NA")</f>
        <v>NA</v>
      </c>
      <c r="AE64" s="109" t="str">
        <f>IF(AC64="","", IF(AC64="NC","", IF(AC64="NE","", IF(AC64="NA","",IFERROR(VLOOKUP(AC64,Produtos!$A$1:$C$2319,2,FALSE),"Não Cadastrado")))))</f>
        <v/>
      </c>
      <c r="AF64" s="106"/>
      <c r="AG64" s="106"/>
      <c r="AH64" s="106" t="str">
        <f>IF(AC64="","",IF(ISNUMBER(AC64)=FALSE,"Não se aplica",IFERROR(VLOOKUP(AC64,Produtos!$A$1:$C$2319,3,FALSE),"Não Cadastrado")))</f>
        <v/>
      </c>
      <c r="AI64" s="106"/>
      <c r="AJ64" s="106" t="str">
        <f>VLOOKUP(Tabela2[[#This Row],[SIEMA]],Siema2025,26,FALSE)</f>
        <v>Vazamento de carga com pouca quantidade devido à saida de pista. Carreta transportava primer dentro de um container.</v>
      </c>
      <c r="AK64" s="109" t="s">
        <v>6834</v>
      </c>
      <c r="AL64" s="109"/>
      <c r="AM64" s="109"/>
      <c r="AN64" s="110" t="str">
        <f>VLOOKUP(Tabela2[[#This Row],[SIEMA]],Siema2025,51,FALSE)</f>
        <v/>
      </c>
      <c r="AO64" s="110" t="str">
        <f>VLOOKUP(Tabela2[[#This Row],[SIEMA]],Siema2025,53,FALSE)</f>
        <v/>
      </c>
      <c r="AP64" s="110" t="str">
        <f>VLOOKUP(Tabela2[[#This Row],[SIEMA]],Siema2025,55,FALSE)</f>
        <v/>
      </c>
      <c r="AQ64" s="110" t="str">
        <f>VLOOKUP(Tabela2[[#This Row],[SIEMA]],Siema2025,57,FALSE)</f>
        <v/>
      </c>
      <c r="AR64" s="110" t="str">
        <f>VLOOKUP(Tabela2[[#This Row],[SIEMA]],Siema2025,59,FALSE)</f>
        <v/>
      </c>
      <c r="AS64" s="110" t="str">
        <f>VLOOKUP(Tabela2[[#This Row],[SIEMA]],Siema2025,61,FALSE)</f>
        <v/>
      </c>
      <c r="AT64" s="110" t="str">
        <f>VLOOKUP(Tabela2[[#This Row],[SIEMA]],Siema2025,63,FALSE)</f>
        <v/>
      </c>
      <c r="AU64" s="110" t="s">
        <v>7176</v>
      </c>
      <c r="AV64" s="110" t="str">
        <f>VLOOKUP(Tabela2[[#This Row],[SIEMA]],Siema2025,67,FALSE)</f>
        <v/>
      </c>
      <c r="AW64" s="110" t="str">
        <f>VLOOKUP(Tabela2[[#This Row],[SIEMA]],Siema2025,69,FALSE)</f>
        <v/>
      </c>
      <c r="AX64" s="110" t="str">
        <f>VLOOKUP(Tabela2[[#This Row],[SIEMA]],Siema2025,71,FALSE)</f>
        <v/>
      </c>
      <c r="AY64" s="110" t="str">
        <f>VLOOKUP(Tabela2[[#This Row],[SIEMA]],Siema2025,73,FALSE)</f>
        <v/>
      </c>
      <c r="AZ64" s="110" t="str">
        <f>VLOOKUP(Tabela2[[#This Row],[SIEMA]],Siema2025,75,FALSE)</f>
        <v/>
      </c>
      <c r="BA64" s="110" t="str">
        <f>VLOOKUP(Tabela2[[#This Row],[SIEMA]],Siema2025,77,FALSE)</f>
        <v/>
      </c>
      <c r="BB64" s="110"/>
      <c r="BC64" s="110" t="str">
        <f>IF(Tabela2[[#This Row],[Outro(s) ]] = "X", "PREENCHER","NA")</f>
        <v>NA</v>
      </c>
      <c r="BD64" s="110" t="str">
        <f>VLOOKUP(Tabela2[[#This Row],[SIEMA]],Siema2025,82,FALSE)</f>
        <v/>
      </c>
      <c r="BE64" s="110" t="str">
        <f>VLOOKUP(Tabela2[[#This Row],[SIEMA]],Siema2025,81,FALSE)</f>
        <v/>
      </c>
      <c r="BF64" s="112" t="str">
        <f>VLOOKUP(Tabela2[[#This Row],[SIEMA]],Siema2025,28,FALSE)</f>
        <v/>
      </c>
      <c r="BG64" s="112"/>
      <c r="BH64" s="113" t="str">
        <f>VLOOKUP(Tabela2[[#This Row],[SIEMA]],Siema2025,29,FALSE)</f>
        <v/>
      </c>
      <c r="BI64" s="114" t="s">
        <v>2696</v>
      </c>
      <c r="BJ64" s="109" t="s">
        <v>7097</v>
      </c>
      <c r="BK64" s="106" t="s">
        <v>7062</v>
      </c>
      <c r="BL64" s="143">
        <v>45681</v>
      </c>
      <c r="BM64" s="110">
        <f ca="1">IF(Tabela2[[#This Row],[Data de atendimento do Ibama (considerar o primeiro documento/ação)]]="",_xlfn.DAYS(TODAY(),J64),_xlfn.DAYS(Tabela2[[#This Row],[Data de atendimento do Ibama (considerar o primeiro documento/ação)]],J64))</f>
        <v>3</v>
      </c>
      <c r="BN64" s="110" t="s">
        <v>7118</v>
      </c>
      <c r="BO64" s="116" t="s">
        <v>7139</v>
      </c>
      <c r="BP64" s="110" t="str">
        <f>IF(Tabela2[[#This Row],[Forma de atendimento (primeiro documento/ação)]]= "Outros (especificar)", "PREENCHER","NA")</f>
        <v>NA</v>
      </c>
      <c r="BQ64" s="108" t="s">
        <v>123</v>
      </c>
      <c r="BR64" s="110" t="str">
        <f>IF(Tabela2[[#This Row],[Equipe do Ibama foi a campo? Houve sobrevoo do Poseidon?]] = "Sim", "PREENCHER","NA")</f>
        <v>NA</v>
      </c>
      <c r="BS64" s="110" t="str">
        <f>IF(Tabela2[[#This Row],[Se sim, foi emitida Ordem de Emergência? (informações vinculada à coluna CK)]] = "Sim", "PREENCHER","NA")</f>
        <v>NA</v>
      </c>
      <c r="BT64" s="110" t="s">
        <v>7112</v>
      </c>
      <c r="BU64" s="110" t="str">
        <f>IF(Tabela2[[#This Row],[Houve envio de Informações Pós-acidente (preencher "não se aplica" quando de competência estadual/municipal)]] = "Sim", "PREENCHER","NA")</f>
        <v>NA</v>
      </c>
      <c r="BV64" s="110" t="s">
        <v>2696</v>
      </c>
      <c r="BW64" s="110" t="s">
        <v>123</v>
      </c>
      <c r="BX64" s="108"/>
      <c r="BY64" s="108"/>
      <c r="BZ64" s="106" t="str">
        <f>IF(Tabela2[[#This Row],[Data do documento de encerramento]]="NA","NA",IF(Tabela2[[#This Row],[Data do documento de encerramento]]="","Pendente de conclusão/ encerramento",_xlfn.DAYS(Tabela2[[#This Row],[Data do documento de encerramento]],J64)))</f>
        <v>Pendente de conclusão/ encerramento</v>
      </c>
      <c r="CA64" s="109" t="s">
        <v>7398</v>
      </c>
      <c r="CB64" s="109"/>
      <c r="CC64" s="109"/>
      <c r="CD64" s="109"/>
      <c r="CE64" s="109"/>
      <c r="CF64" s="109"/>
    </row>
    <row r="65" spans="1:84" ht="45.75" hidden="1">
      <c r="A65" s="172">
        <v>202512150431</v>
      </c>
      <c r="B65" s="173" t="s">
        <v>7399</v>
      </c>
      <c r="C65" s="110" t="str">
        <f>VLOOKUP(Tabela2[[#This Row],[SIEMA]],Siema2025,4,FALSE)</f>
        <v xml:space="preserve"> SC</v>
      </c>
      <c r="D65" s="108" t="str">
        <f>VLOOKUP(Tabela2[[#This Row],[SIEMA]],Siema2025,3,FALSE)</f>
        <v xml:space="preserve">Jaraguá do Sul </v>
      </c>
      <c r="E65" s="108" t="str">
        <f>VLOOKUP(Tabela2[[#This Row],[SIEMA]],Siema2025,20,FALSE)</f>
        <v>próx. R. Edmundo Koch, 1300 - Nereu Ramos, Jaraguá do Sul - SC, 89253-000</v>
      </c>
      <c r="F65" s="108"/>
      <c r="G65" s="108" t="s">
        <v>7400</v>
      </c>
      <c r="H65" s="108" t="s">
        <v>7401</v>
      </c>
      <c r="I65" s="106" t="s">
        <v>7118</v>
      </c>
      <c r="J65" s="107">
        <f>VLOOKUP(Tabela2[[#This Row],[SIEMA]],Siema2025,2,FALSE)</f>
        <v>45678</v>
      </c>
      <c r="K65" s="107" t="str">
        <f>VLOOKUP(Tabela2[[#This Row],[SIEMA]],Siema2025,16,FALSE)</f>
        <v>Terça</v>
      </c>
      <c r="L65" s="108" t="str">
        <f>IF(Tabela2[[#This Row],[Data]]="","Sem Informação",VLOOKUP(MONTH(Tabela2[[#This Row],[Data]]),'[1]Validação de dados'!$I$1:$J$13,2,0))</f>
        <v>Janeiro</v>
      </c>
      <c r="M65" s="106">
        <f>YEAR(Tabela2[[#This Row],[Data]])</f>
        <v>2025</v>
      </c>
      <c r="N65" s="107" t="str">
        <f>VLOOKUP(Tabela2[[#This Row],[SIEMA]],Siema2025,17,FALSE)</f>
        <v>Matutino</v>
      </c>
      <c r="O65" s="107" t="str">
        <f>VLOOKUP(Tabela2[[#This Row],[SIEMA]],Siema2025,5,FALSE)</f>
        <v>Ferrovia</v>
      </c>
      <c r="P65" s="106" t="str">
        <f>VLOOKUP(Tabela2[[#This Row],[SIEMA]],Siema2025,21,FALSE)</f>
        <v>Rompimento de lacre, possível vandalismo.</v>
      </c>
      <c r="Q65" s="106" t="s">
        <v>7119</v>
      </c>
      <c r="R65" s="106" t="s">
        <v>7119</v>
      </c>
      <c r="S65" s="109" t="s">
        <v>365</v>
      </c>
      <c r="T65" s="106">
        <v>1</v>
      </c>
      <c r="U65" s="106" t="s">
        <v>7120</v>
      </c>
      <c r="V65" s="106" t="s">
        <v>7119</v>
      </c>
      <c r="W65" s="106"/>
      <c r="X65" s="115"/>
      <c r="Y65" s="111" t="str">
        <f>IF(W65="","", IF(W65="NC","", IF(W65="NE","", IF(W65="NA","",IFERROR(VLOOKUP(W65,Produtos!$A$1:$C$2319,2,FALSE),"Não Cadastrado")))))</f>
        <v/>
      </c>
      <c r="Z65" s="106" t="str">
        <f>VLOOKUP(Tabela2[[#This Row],[SIEMA]],Siema2025,11,FALSE)</f>
        <v/>
      </c>
      <c r="AA65" s="106" t="str">
        <f>VLOOKUP(Tabela2[[#This Row],[SIEMA]],Siema2025,12,FALSE)</f>
        <v/>
      </c>
      <c r="AB65" s="106" t="str">
        <f>IF(W65="","",IF(ISNUMBER(W65)=FALSE,"Não se aplica",IFERROR(VLOOKUP(W65,Produtos!$A$1:$C$2319,3,FALSE),"Não Cadastrado")))</f>
        <v/>
      </c>
      <c r="AC65" s="106"/>
      <c r="AD65" s="110"/>
      <c r="AE65" s="109" t="str">
        <f>IF(AC65="","", IF(AC65="NC","", IF(AC65="NE","", IF(AC65="NA","",IFERROR(VLOOKUP(AC65,Produtos!$A$1:$C$2319,2,FALSE),"Não Cadastrado")))))</f>
        <v/>
      </c>
      <c r="AF65" s="106"/>
      <c r="AG65" s="106"/>
      <c r="AH65" s="106" t="str">
        <f>IF(AC65="","",IF(ISNUMBER(AC65)=FALSE,"Não se aplica",IFERROR(VLOOKUP(AC65,Produtos!$A$1:$C$2319,3,FALSE),"Não Cadastrado")))</f>
        <v/>
      </c>
      <c r="AI65" s="106"/>
      <c r="AJ65" s="106" t="str">
        <f>VLOOKUP(Tabela2[[#This Row],[SIEMA]],Siema2025,26,FALSE)</f>
        <v>Foi observado rompimento do lacre do vagão HFD 632470 3, possivelmente por vandalismo.</v>
      </c>
      <c r="AK65" s="109" t="s">
        <v>7121</v>
      </c>
      <c r="AL65" s="109"/>
      <c r="AM65" s="109"/>
      <c r="AN65" s="110" t="str">
        <f>VLOOKUP(Tabela2[[#This Row],[SIEMA]],Siema2025,51,FALSE)</f>
        <v/>
      </c>
      <c r="AO65" s="110" t="str">
        <f>VLOOKUP(Tabela2[[#This Row],[SIEMA]],Siema2025,53,FALSE)</f>
        <v/>
      </c>
      <c r="AP65" s="110" t="str">
        <f>VLOOKUP(Tabela2[[#This Row],[SIEMA]],Siema2025,55,FALSE)</f>
        <v/>
      </c>
      <c r="AQ65" s="110" t="str">
        <f>VLOOKUP(Tabela2[[#This Row],[SIEMA]],Siema2025,57,FALSE)</f>
        <v/>
      </c>
      <c r="AR65" s="110" t="str">
        <f>VLOOKUP(Tabela2[[#This Row],[SIEMA]],Siema2025,59,FALSE)</f>
        <v/>
      </c>
      <c r="AS65" s="110" t="str">
        <f>VLOOKUP(Tabela2[[#This Row],[SIEMA]],Siema2025,61,FALSE)</f>
        <v/>
      </c>
      <c r="AT65" s="110" t="str">
        <f>VLOOKUP(Tabela2[[#This Row],[SIEMA]],Siema2025,63,FALSE)</f>
        <v/>
      </c>
      <c r="AU65" s="110" t="str">
        <f>VLOOKUP(Tabela2[[#This Row],[SIEMA]],Siema2025,65,FALSE)</f>
        <v>X</v>
      </c>
      <c r="AV65" s="110" t="str">
        <f>VLOOKUP(Tabela2[[#This Row],[SIEMA]],Siema2025,67,FALSE)</f>
        <v/>
      </c>
      <c r="AW65" s="110" t="str">
        <f>VLOOKUP(Tabela2[[#This Row],[SIEMA]],Siema2025,69,FALSE)</f>
        <v/>
      </c>
      <c r="AX65" s="110" t="str">
        <f>VLOOKUP(Tabela2[[#This Row],[SIEMA]],Siema2025,71,FALSE)</f>
        <v/>
      </c>
      <c r="AY65" s="110" t="str">
        <f>VLOOKUP(Tabela2[[#This Row],[SIEMA]],Siema2025,73,FALSE)</f>
        <v/>
      </c>
      <c r="AZ65" s="110" t="str">
        <f>VLOOKUP(Tabela2[[#This Row],[SIEMA]],Siema2025,75,FALSE)</f>
        <v/>
      </c>
      <c r="BA65" s="110" t="str">
        <f>VLOOKUP(Tabela2[[#This Row],[SIEMA]],Siema2025,77,FALSE)</f>
        <v/>
      </c>
      <c r="BB65" s="110" t="str">
        <f>VLOOKUP(Tabela2[[#This Row],[SIEMA]],Siema2025,79,FALSE)</f>
        <v/>
      </c>
      <c r="BC65" s="110" t="str">
        <f>IF(Tabela2[[#This Row],[Outro(s) ]] = "X", "PREENCHER","NA")</f>
        <v>NA</v>
      </c>
      <c r="BD65" s="110" t="str">
        <f>VLOOKUP(Tabela2[[#This Row],[SIEMA]],Siema2025,82,FALSE)</f>
        <v/>
      </c>
      <c r="BE65" s="110" t="str">
        <f>VLOOKUP(Tabela2[[#This Row],[SIEMA]],Siema2025,81,FALSE)</f>
        <v/>
      </c>
      <c r="BF65" s="112" t="s">
        <v>3066</v>
      </c>
      <c r="BG65" s="112" t="s">
        <v>7402</v>
      </c>
      <c r="BH65" s="113" t="str">
        <f>VLOOKUP(Tabela2[[#This Row],[SIEMA]],Siema2025,29,FALSE)</f>
        <v>01258944000550</v>
      </c>
      <c r="BI65" s="114" t="str">
        <f>VLOOKUP(Tabela2[[#This Row],[SIEMA]],Siema2025,107,FALSE)</f>
        <v>Não</v>
      </c>
      <c r="BJ65" s="109" t="s">
        <v>7097</v>
      </c>
      <c r="BK65" s="106" t="s">
        <v>2696</v>
      </c>
      <c r="BL65" s="143">
        <v>45826</v>
      </c>
      <c r="BM65" s="110">
        <f ca="1">IF(Tabela2[[#This Row],[Data de atendimento do Ibama (considerar o primeiro documento/ação)]]="",_xlfn.DAYS(TODAY(),J65),_xlfn.DAYS(Tabela2[[#This Row],[Data de atendimento do Ibama (considerar o primeiro documento/ação)]],J65))</f>
        <v>148</v>
      </c>
      <c r="BN65" s="110" t="str">
        <f>IF(Tabela2[[#This Row],[Atendido pelo Ibama ("Não" ou "Sim")]]="Não","Preencher", IF(Tabela2[[#This Row],[Atendido pelo Ibama ("Não" ou "Sim")]]="Sim","NA",""))</f>
        <v>NA</v>
      </c>
      <c r="BO65" s="116" t="s">
        <v>7403</v>
      </c>
      <c r="BP65" s="110" t="str">
        <f>IF(Tabela2[[#This Row],[Forma de atendimento (primeiro documento/ação)]]= "Outros (especificar)", "PREENCHER","NA")</f>
        <v>NA</v>
      </c>
      <c r="BQ65" s="108" t="s">
        <v>2696</v>
      </c>
      <c r="BR65" s="110" t="s">
        <v>123</v>
      </c>
      <c r="BS65" s="110" t="s">
        <v>2696</v>
      </c>
      <c r="BT65" s="110" t="s">
        <v>7099</v>
      </c>
      <c r="BU65" s="110" t="s">
        <v>2696</v>
      </c>
      <c r="BV65" s="110" t="s">
        <v>123</v>
      </c>
      <c r="BW65" s="110" t="s">
        <v>2696</v>
      </c>
      <c r="BX65" s="108" t="s">
        <v>7113</v>
      </c>
      <c r="BY65" s="143">
        <v>45853</v>
      </c>
      <c r="BZ65" s="106">
        <f>IF(Tabela2[[#This Row],[Data do documento de encerramento]]="NA","NA",IF(Tabela2[[#This Row],[Data do documento de encerramento]]="","Pendente de conclusão/ encerramento",_xlfn.DAYS(Tabela2[[#This Row],[Data do documento de encerramento]],J65)))</f>
        <v>175</v>
      </c>
      <c r="CA65" s="109" t="s">
        <v>7404</v>
      </c>
      <c r="CB65" s="109"/>
      <c r="CC65" s="118"/>
      <c r="CD65" s="109"/>
      <c r="CE65" s="109"/>
      <c r="CF65" s="109"/>
    </row>
    <row r="66" spans="1:84" ht="19.5" hidden="1" customHeight="1">
      <c r="A66" s="172">
        <v>202512368411</v>
      </c>
      <c r="B66" s="173" t="s">
        <v>7405</v>
      </c>
      <c r="C66" s="110" t="str">
        <f>VLOOKUP(Tabela2[[#This Row],[SIEMA]],Siema2025,4,FALSE)</f>
        <v xml:space="preserve"> MG</v>
      </c>
      <c r="D66" s="108" t="str">
        <f>VLOOKUP(Tabela2[[#This Row],[SIEMA]],Siema2025,3,FALSE)</f>
        <v xml:space="preserve">Coronel Fabriciano </v>
      </c>
      <c r="E66" s="108" t="str">
        <f>VLOOKUP(Tabela2[[#This Row],[SIEMA]],Siema2025,20,FALSE)</f>
        <v>Av. Minas gerais, S/N - Bairro Amaro Lanari</v>
      </c>
      <c r="F66" s="108"/>
      <c r="G66" s="108"/>
      <c r="H66" s="108"/>
      <c r="I66" s="106" t="str">
        <f>VLOOKUP(Tabela2[[#This Row],[SIEMA]],Siema2025,19,FALSE)</f>
        <v/>
      </c>
      <c r="J66" s="107">
        <f>VLOOKUP(Tabela2[[#This Row],[SIEMA]],Siema2025,2,FALSE)</f>
        <v>45678</v>
      </c>
      <c r="K66" s="107" t="str">
        <f>VLOOKUP(Tabela2[[#This Row],[SIEMA]],Siema2025,16,FALSE)</f>
        <v>Terça</v>
      </c>
      <c r="L66" s="108" t="str">
        <f>IF(Tabela2[[#This Row],[Data]]="","Sem Informação",VLOOKUP(MONTH(Tabela2[[#This Row],[Data]]),'[1]Validação de dados'!$I$1:$J$13,2,0))</f>
        <v>Janeiro</v>
      </c>
      <c r="M66" s="106">
        <f>YEAR(Tabela2[[#This Row],[Data]])</f>
        <v>2025</v>
      </c>
      <c r="N66" s="107" t="str">
        <f>VLOOKUP(Tabela2[[#This Row],[SIEMA]],Siema2025,17,FALSE)</f>
        <v>Vespertino</v>
      </c>
      <c r="O66" s="107" t="str">
        <f>VLOOKUP(Tabela2[[#This Row],[SIEMA]],Siema2025,5,FALSE)</f>
        <v>Indústria</v>
      </c>
      <c r="P66" s="106" t="str">
        <f>VLOOKUP(Tabela2[[#This Row],[SIEMA]],Siema2025,21,FALSE)</f>
        <v/>
      </c>
      <c r="Q66" s="106" t="str">
        <f>VLOOKUP(Tabela2[[#This Row],[SIEMA]],Siema2025,7,FALSE)</f>
        <v>ÁCIDO HIDROFLUORSILÍCICO</v>
      </c>
      <c r="R66" s="106" t="str">
        <f>VLOOKUP(Tabela2[[#This Row],[SIEMA]],Siema2025,10,FALSE)</f>
        <v/>
      </c>
      <c r="S66" s="109" t="str">
        <f>IF(Q66="","", IF(Q66="NC","", IF(Q66="NE","", IF(Q66="NA","",IFERROR(VLOOKUP(Q66,Produtos!$A$1:$C$2319,2,FALSE),"Não Cadastrado")))))</f>
        <v>Não Cadastrado</v>
      </c>
      <c r="T66" s="106" t="str">
        <f>VLOOKUP(Tabela2[[#This Row],[SIEMA]],Siema2025,11,FALSE)</f>
        <v xml:space="preserve"> </v>
      </c>
      <c r="U66" s="106" t="str">
        <f>VLOOKUP(Tabela2[[#This Row],[SIEMA]],Siema2025,12,FALSE)</f>
        <v xml:space="preserve"> </v>
      </c>
      <c r="V66" s="106" t="str">
        <f>IF(Q66="","",IF(ISNUMBER(Q66)=FALSE,"Não se aplica",IFERROR(VLOOKUP(Q66,Produtos!$A$1:$C$2319,3,FALSE),"Não Cadastrado")))</f>
        <v>Não se aplica</v>
      </c>
      <c r="W66" s="106" t="str">
        <f>VLOOKUP(Tabela2[[#This Row],[SIEMA]],Siema2025,10,FALSE)</f>
        <v/>
      </c>
      <c r="X66" s="115" t="str">
        <f>IF(Tabela2[[#This Row],[Origem do acidente]] = "Plataforma", "PREENCHER","NA")</f>
        <v>NA</v>
      </c>
      <c r="Y66" s="111" t="str">
        <f>IF(W66="","", IF(W66="NC","", IF(W66="NE","", IF(W66="NA","",IFERROR(VLOOKUP(W66,Produtos!$A$1:$C$2319,2,FALSE),"Não Cadastrado")))))</f>
        <v/>
      </c>
      <c r="Z66" s="106" t="str">
        <f>VLOOKUP(Tabela2[[#This Row],[SIEMA]],Siema2025,11,FALSE)</f>
        <v xml:space="preserve"> </v>
      </c>
      <c r="AA66" s="106" t="str">
        <f>VLOOKUP(Tabela2[[#This Row],[SIEMA]],Siema2025,12,FALSE)</f>
        <v xml:space="preserve"> </v>
      </c>
      <c r="AB66" s="106" t="str">
        <f>IF(W66="","",IF(ISNUMBER(W66)=FALSE,"Não se aplica",IFERROR(VLOOKUP(W66,Produtos!$A$1:$C$2319,3,FALSE),"Não Cadastrado")))</f>
        <v/>
      </c>
      <c r="AC66" s="106"/>
      <c r="AD66" s="110" t="str">
        <f>IF(Tabela2[[#This Row],[Origem do acidente]] = "Plataforma", "PREENCHER","NA")</f>
        <v>NA</v>
      </c>
      <c r="AE66" s="109" t="str">
        <f>IF(AC66="","", IF(AC66="NC","", IF(AC66="NE","", IF(AC66="NA","",IFERROR(VLOOKUP(AC66,Produtos!$A$1:$C$2319,2,FALSE),"Não Cadastrado")))))</f>
        <v/>
      </c>
      <c r="AF66" s="106"/>
      <c r="AG66" s="106"/>
      <c r="AH66" s="106" t="str">
        <f>IF(AC66="","",IF(ISNUMBER(AC66)=FALSE,"Não se aplica",IFERROR(VLOOKUP(AC66,Produtos!$A$1:$C$2319,3,FALSE),"Não Cadastrado")))</f>
        <v/>
      </c>
      <c r="AI66" s="106"/>
      <c r="AJ66" s="106" t="str">
        <f>VLOOKUP(Tabela2[[#This Row],[SIEMA]],Siema2025,26,FALSE)</f>
        <v>Rompimento seguido de vazamento</v>
      </c>
      <c r="AK66" s="109"/>
      <c r="AL66" s="109"/>
      <c r="AM66" s="109"/>
      <c r="AN66" s="110" t="str">
        <f>VLOOKUP(Tabela2[[#This Row],[SIEMA]],Siema2025,51,FALSE)</f>
        <v/>
      </c>
      <c r="AO66" s="110" t="str">
        <f>VLOOKUP(Tabela2[[#This Row],[SIEMA]],Siema2025,53,FALSE)</f>
        <v/>
      </c>
      <c r="AP66" s="110" t="str">
        <f>VLOOKUP(Tabela2[[#This Row],[SIEMA]],Siema2025,55,FALSE)</f>
        <v/>
      </c>
      <c r="AQ66" s="110" t="str">
        <f>VLOOKUP(Tabela2[[#This Row],[SIEMA]],Siema2025,57,FALSE)</f>
        <v/>
      </c>
      <c r="AR66" s="110" t="str">
        <f>VLOOKUP(Tabela2[[#This Row],[SIEMA]],Siema2025,59,FALSE)</f>
        <v/>
      </c>
      <c r="AS66" s="110" t="str">
        <f>VLOOKUP(Tabela2[[#This Row],[SIEMA]],Siema2025,61,FALSE)</f>
        <v/>
      </c>
      <c r="AT66" s="110" t="str">
        <f>VLOOKUP(Tabela2[[#This Row],[SIEMA]],Siema2025,63,FALSE)</f>
        <v/>
      </c>
      <c r="AU66" s="110" t="str">
        <f>VLOOKUP(Tabela2[[#This Row],[SIEMA]],Siema2025,65,FALSE)</f>
        <v>X</v>
      </c>
      <c r="AV66" s="110" t="str">
        <f>VLOOKUP(Tabela2[[#This Row],[SIEMA]],Siema2025,67,FALSE)</f>
        <v/>
      </c>
      <c r="AW66" s="110" t="str">
        <f>VLOOKUP(Tabela2[[#This Row],[SIEMA]],Siema2025,69,FALSE)</f>
        <v/>
      </c>
      <c r="AX66" s="110" t="str">
        <f>VLOOKUP(Tabela2[[#This Row],[SIEMA]],Siema2025,71,FALSE)</f>
        <v/>
      </c>
      <c r="AY66" s="110" t="str">
        <f>VLOOKUP(Tabela2[[#This Row],[SIEMA]],Siema2025,73,FALSE)</f>
        <v/>
      </c>
      <c r="AZ66" s="110" t="str">
        <f>VLOOKUP(Tabela2[[#This Row],[SIEMA]],Siema2025,75,FALSE)</f>
        <v/>
      </c>
      <c r="BA66" s="110" t="str">
        <f>VLOOKUP(Tabela2[[#This Row],[SIEMA]],Siema2025,77,FALSE)</f>
        <v/>
      </c>
      <c r="BB66" s="110" t="str">
        <f>VLOOKUP(Tabela2[[#This Row],[SIEMA]],Siema2025,79,FALSE)</f>
        <v/>
      </c>
      <c r="BC66" s="110" t="str">
        <f>IF(Tabela2[[#This Row],[Outro(s) ]] = "X", "PREENCHER","NA")</f>
        <v>NA</v>
      </c>
      <c r="BD66" s="110" t="str">
        <f>VLOOKUP(Tabela2[[#This Row],[SIEMA]],Siema2025,82,FALSE)</f>
        <v/>
      </c>
      <c r="BE66" s="110" t="str">
        <f>VLOOKUP(Tabela2[[#This Row],[SIEMA]],Siema2025,81,FALSE)</f>
        <v/>
      </c>
      <c r="BF66" s="112" t="str">
        <f>VLOOKUP(Tabela2[[#This Row],[SIEMA]],Siema2025,28,FALSE)</f>
        <v>Copasa</v>
      </c>
      <c r="BG66" s="112"/>
      <c r="BH66" s="113" t="str">
        <f>VLOOKUP(Tabela2[[#This Row],[SIEMA]],Siema2025,29,FALSE)</f>
        <v/>
      </c>
      <c r="BI66" s="114" t="str">
        <f>VLOOKUP(Tabela2[[#This Row],[SIEMA]],Siema2025,107,FALSE)</f>
        <v>Não</v>
      </c>
      <c r="BJ66" s="109"/>
      <c r="BK66" s="106"/>
      <c r="BL66" s="143"/>
      <c r="BM66" s="110">
        <f ca="1">IF(Tabela2[[#This Row],[Data de atendimento do Ibama (considerar o primeiro documento/ação)]]="",_xlfn.DAYS(TODAY(),J66),_xlfn.DAYS(Tabela2[[#This Row],[Data de atendimento do Ibama (considerar o primeiro documento/ação)]],J66))</f>
        <v>542</v>
      </c>
      <c r="BN66" s="110" t="str">
        <f>IF(Tabela2[[#This Row],[Atendido pelo Ibama ("Não" ou "Sim")]]="Não","Preencher", IF(Tabela2[[#This Row],[Atendido pelo Ibama ("Não" ou "Sim")]]="Sim","NA",""))</f>
        <v/>
      </c>
      <c r="BO66" s="116"/>
      <c r="BP66" s="110" t="str">
        <f>IF(Tabela2[[#This Row],[Forma de atendimento (primeiro documento/ação)]]= "Outros (especificar)", "PREENCHER","NA")</f>
        <v>NA</v>
      </c>
      <c r="BQ66" s="108"/>
      <c r="BR66" s="110" t="str">
        <f>IF(Tabela2[[#This Row],[Equipe do Ibama foi a campo? Houve sobrevoo do Poseidon?]] = "Sim", "PREENCHER","NA")</f>
        <v>NA</v>
      </c>
      <c r="BS66" s="110" t="str">
        <f>IF(Tabela2[[#This Row],[Se sim, foi emitida Ordem de Emergência? (informações vinculada à coluna CK)]] = "Sim", "PREENCHER","NA")</f>
        <v>NA</v>
      </c>
      <c r="BT66" s="110" t="str">
        <f>IF(Tabela2[[#This Row],[Foi elaborado Relatório de Vistoria pelo Ibama? (informações vinculada à coluna CK)]] = "Sim", "PREENCHER","NA")</f>
        <v>NA</v>
      </c>
      <c r="BU66" s="110" t="str">
        <f>IF(Tabela2[[#This Row],[Houve envio de Informações Pós-acidente (preencher "não se aplica" quando de competência estadual/municipal)]] = "Sim", "PREENCHER","NA")</f>
        <v>NA</v>
      </c>
      <c r="BV66" s="110" t="str">
        <f>IF(Tabela2[[#This Row],[Houve avaliação das informações pós-acidente solicitadas/enviadas?]] = "Sim", "PREENCHER","NA")</f>
        <v>NA</v>
      </c>
      <c r="BW66" s="110" t="str">
        <f>IF(Tabela2[[#This Row],[O Ibama aguarda resposta da empresa/OEMA, etc?]] = "Sim", "PREENCHER","NA")</f>
        <v>NA</v>
      </c>
      <c r="BX66" s="108"/>
      <c r="BY66" s="108"/>
      <c r="BZ66" s="106" t="str">
        <f>IF(Tabela2[[#This Row],[Data do documento de encerramento]]="NA","NA",IF(Tabela2[[#This Row],[Data do documento de encerramento]]="","Pendente de conclusão/ encerramento",_xlfn.DAYS(Tabela2[[#This Row],[Data do documento de encerramento]],J66)))</f>
        <v>Pendente de conclusão/ encerramento</v>
      </c>
      <c r="CA66" s="109"/>
      <c r="CB66" s="109"/>
      <c r="CC66" s="109"/>
      <c r="CD66" s="109"/>
      <c r="CE66" s="109"/>
      <c r="CF66" s="109"/>
    </row>
    <row r="67" spans="1:84" ht="60.75" hidden="1">
      <c r="A67" s="172">
        <v>202512257652</v>
      </c>
      <c r="B67" s="173" t="s">
        <v>7406</v>
      </c>
      <c r="C67" s="110" t="str">
        <f>VLOOKUP(Tabela2[[#This Row],[SIEMA]],Siema2025,4,FALSE)</f>
        <v xml:space="preserve"> SP</v>
      </c>
      <c r="D67" s="108" t="str">
        <f>VLOOKUP(Tabela2[[#This Row],[SIEMA]],Siema2025,3,FALSE)</f>
        <v xml:space="preserve">Caçapava </v>
      </c>
      <c r="E67" s="108" t="s">
        <v>7179</v>
      </c>
      <c r="F67" s="108" t="s">
        <v>7407</v>
      </c>
      <c r="G67" s="108" t="s">
        <v>7408</v>
      </c>
      <c r="H67" s="108" t="s">
        <v>7409</v>
      </c>
      <c r="I67" s="106" t="s">
        <v>7118</v>
      </c>
      <c r="J67" s="107">
        <f>VLOOKUP(Tabela2[[#This Row],[SIEMA]],Siema2025,2,FALSE)</f>
        <v>45679</v>
      </c>
      <c r="K67" s="107" t="str">
        <f>VLOOKUP(Tabela2[[#This Row],[SIEMA]],Siema2025,16,FALSE)</f>
        <v>Quarta</v>
      </c>
      <c r="L67" s="108" t="str">
        <f>IF(Tabela2[[#This Row],[Data]]="","Sem Informação",VLOOKUP(MONTH(Tabela2[[#This Row],[Data]]),'[1]Validação de dados'!$I$1:$J$13,2,0))</f>
        <v>Janeiro</v>
      </c>
      <c r="M67" s="106">
        <f>YEAR(Tabela2[[#This Row],[Data]])</f>
        <v>2025</v>
      </c>
      <c r="N67" s="107" t="str">
        <f>VLOOKUP(Tabela2[[#This Row],[SIEMA]],Siema2025,17,FALSE)</f>
        <v>Matutino</v>
      </c>
      <c r="O67" s="107" t="str">
        <f>VLOOKUP(Tabela2[[#This Row],[SIEMA]],Siema2025,5,FALSE)</f>
        <v>Rodovia</v>
      </c>
      <c r="P67" s="106" t="str">
        <f>VLOOKUP(Tabela2[[#This Row],[SIEMA]],Siema2025,21,FALSE)</f>
        <v>Rodovia Presidente Dutra, 320 %u2013 Caçapava/SP</v>
      </c>
      <c r="Q67" s="106">
        <v>1203</v>
      </c>
      <c r="R67" s="106" t="s">
        <v>7410</v>
      </c>
      <c r="S67" s="109" t="str">
        <f>IF(Q67="","", IF(Q67="NC","", IF(Q67="NE","", IF(Q67="NA","",IFERROR(VLOOKUP(Q67,Produtos!$A$1:$C$2319,2,FALSE),"Não Cadastrado")))))</f>
        <v>COMBUSTÍVEL PARA MOTORES  ou GASOLINA ou GASOLINA DE AVIAÇÃO (GAV-100LL ou AVGAS-100LL)</v>
      </c>
      <c r="T67" s="106" t="s">
        <v>7411</v>
      </c>
      <c r="U67" s="106" t="s">
        <v>648</v>
      </c>
      <c r="V67" s="106">
        <f>IF(Q67="","",IF(ISNUMBER(Q67)=FALSE,"Não se aplica",IFERROR(VLOOKUP(Q67,Produtos!$A$1:$C$2319,3,FALSE),"Não Cadastrado")))</f>
        <v>3</v>
      </c>
      <c r="W67" s="106" t="str">
        <f>VLOOKUP(Tabela2[[#This Row],[SIEMA]],Siema2025,10,FALSE)</f>
        <v/>
      </c>
      <c r="X67" s="115" t="str">
        <f>IF(Tabela2[[#This Row],[Origem do acidente]] = "Plataforma", "PREENCHER","NA")</f>
        <v>NA</v>
      </c>
      <c r="Y67" s="111" t="str">
        <f>IF(W67="","", IF(W67="NC","", IF(W67="NE","", IF(W67="NA","",IFERROR(VLOOKUP(W67,Produtos!$A$1:$C$2319,2,FALSE),"Não Cadastrado")))))</f>
        <v/>
      </c>
      <c r="Z67" s="106" t="str">
        <f>VLOOKUP(Tabela2[[#This Row],[SIEMA]],Siema2025,11,FALSE)</f>
        <v xml:space="preserve"> </v>
      </c>
      <c r="AA67" s="106" t="str">
        <f>VLOOKUP(Tabela2[[#This Row],[SIEMA]],Siema2025,12,FALSE)</f>
        <v xml:space="preserve"> </v>
      </c>
      <c r="AB67" s="106" t="str">
        <f>IF(W67="","",IF(ISNUMBER(W67)=FALSE,"Não se aplica",IFERROR(VLOOKUP(W67,Produtos!$A$1:$C$2319,3,FALSE),"Não Cadastrado")))</f>
        <v/>
      </c>
      <c r="AC67" s="106"/>
      <c r="AD67" s="110" t="str">
        <f>IF(Tabela2[[#This Row],[Origem do acidente]] = "Plataforma", "PREENCHER","NA")</f>
        <v>NA</v>
      </c>
      <c r="AE67" s="109" t="str">
        <f>IF(AC67="","", IF(AC67="NC","", IF(AC67="NE","", IF(AC67="NA","",IFERROR(VLOOKUP(AC67,Produtos!$A$1:$C$2319,2,FALSE),"Não Cadastrado")))))</f>
        <v/>
      </c>
      <c r="AF67" s="106"/>
      <c r="AG67" s="106"/>
      <c r="AH67" s="106" t="str">
        <f>IF(AC67="","",IF(ISNUMBER(AC67)=FALSE,"Não se aplica",IFERROR(VLOOKUP(AC67,Produtos!$A$1:$C$2319,3,FALSE),"Não Cadastrado")))</f>
        <v/>
      </c>
      <c r="AI67" s="106"/>
      <c r="AJ67" s="106" t="str">
        <f>VLOOKUP(Tabela2[[#This Row],[SIEMA]],Siema2025,26,FALSE)</f>
        <v>Falha mecânica do Cavalo Trator (CT).</v>
      </c>
      <c r="AK67" s="109" t="s">
        <v>7110</v>
      </c>
      <c r="AL67" s="109"/>
      <c r="AM67" s="109"/>
      <c r="AN67" s="110" t="str">
        <f>VLOOKUP(Tabela2[[#This Row],[SIEMA]],Siema2025,51,FALSE)</f>
        <v>X</v>
      </c>
      <c r="AO67" s="110" t="str">
        <f>VLOOKUP(Tabela2[[#This Row],[SIEMA]],Siema2025,53,FALSE)</f>
        <v/>
      </c>
      <c r="AP67" s="110" t="str">
        <f>VLOOKUP(Tabela2[[#This Row],[SIEMA]],Siema2025,55,FALSE)</f>
        <v/>
      </c>
      <c r="AQ67" s="110" t="s">
        <v>7130</v>
      </c>
      <c r="AR67" s="110" t="str">
        <f>VLOOKUP(Tabela2[[#This Row],[SIEMA]],Siema2025,59,FALSE)</f>
        <v/>
      </c>
      <c r="AS67" s="110" t="str">
        <f>VLOOKUP(Tabela2[[#This Row],[SIEMA]],Siema2025,61,FALSE)</f>
        <v/>
      </c>
      <c r="AT67" s="110" t="str">
        <f>VLOOKUP(Tabela2[[#This Row],[SIEMA]],Siema2025,63,FALSE)</f>
        <v/>
      </c>
      <c r="AU67" s="110" t="str">
        <f>VLOOKUP(Tabela2[[#This Row],[SIEMA]],Siema2025,65,FALSE)</f>
        <v/>
      </c>
      <c r="AV67" s="110" t="str">
        <f>VLOOKUP(Tabela2[[#This Row],[SIEMA]],Siema2025,67,FALSE)</f>
        <v/>
      </c>
      <c r="AW67" s="110" t="str">
        <f>VLOOKUP(Tabela2[[#This Row],[SIEMA]],Siema2025,69,FALSE)</f>
        <v/>
      </c>
      <c r="AX67" s="110" t="s">
        <v>7130</v>
      </c>
      <c r="AY67" s="110" t="str">
        <f>VLOOKUP(Tabela2[[#This Row],[SIEMA]],Siema2025,73,FALSE)</f>
        <v/>
      </c>
      <c r="AZ67" s="110" t="str">
        <f>VLOOKUP(Tabela2[[#This Row],[SIEMA]],Siema2025,75,FALSE)</f>
        <v/>
      </c>
      <c r="BA67" s="110" t="str">
        <f>VLOOKUP(Tabela2[[#This Row],[SIEMA]],Siema2025,77,FALSE)</f>
        <v/>
      </c>
      <c r="BB67" s="110" t="str">
        <f>VLOOKUP(Tabela2[[#This Row],[SIEMA]],Siema2025,79,FALSE)</f>
        <v/>
      </c>
      <c r="BC67" s="110" t="s">
        <v>7412</v>
      </c>
      <c r="BD67" s="110" t="str">
        <f>VLOOKUP(Tabela2[[#This Row],[SIEMA]],Siema2025,82,FALSE)</f>
        <v/>
      </c>
      <c r="BE67" s="110" t="str">
        <f>VLOOKUP(Tabela2[[#This Row],[SIEMA]],Siema2025,81,FALSE)</f>
        <v/>
      </c>
      <c r="BF67" s="112" t="s">
        <v>7413</v>
      </c>
      <c r="BG67" s="112"/>
      <c r="BH67" s="113" t="str">
        <f>VLOOKUP(Tabela2[[#This Row],[SIEMA]],Siema2025,29,FALSE)</f>
        <v>17451156000272</v>
      </c>
      <c r="BI67" s="114" t="s">
        <v>2696</v>
      </c>
      <c r="BJ67" s="109" t="s">
        <v>7097</v>
      </c>
      <c r="BK67" s="106" t="s">
        <v>2696</v>
      </c>
      <c r="BL67" s="143">
        <v>45708</v>
      </c>
      <c r="BM67" s="110">
        <f ca="1">IF(Tabela2[[#This Row],[Data de atendimento do Ibama (considerar o primeiro documento/ação)]]="",_xlfn.DAYS(TODAY(),J67),_xlfn.DAYS(Tabela2[[#This Row],[Data de atendimento do Ibama (considerar o primeiro documento/ação)]],J67))</f>
        <v>29</v>
      </c>
      <c r="BN67" s="110" t="str">
        <f>IF(Tabela2[[#This Row],[Atendido pelo Ibama ("Não" ou "Sim")]]="Não","Preencher", IF(Tabela2[[#This Row],[Atendido pelo Ibama ("Não" ou "Sim")]]="Sim","NA",""))</f>
        <v>NA</v>
      </c>
      <c r="BO67" s="116" t="s">
        <v>7139</v>
      </c>
      <c r="BP67" s="110" t="str">
        <f>IF(Tabela2[[#This Row],[Forma de atendimento (primeiro documento/ação)]]= "Outros (especificar)", "PREENCHER","NA")</f>
        <v>NA</v>
      </c>
      <c r="BQ67" s="108" t="s">
        <v>123</v>
      </c>
      <c r="BR67" s="110" t="str">
        <f>IF(Tabela2[[#This Row],[Equipe do Ibama foi a campo? Houve sobrevoo do Poseidon?]] = "Sim", "PREENCHER","NA")</f>
        <v>NA</v>
      </c>
      <c r="BS67" s="110" t="str">
        <f>IF(Tabela2[[#This Row],[Se sim, foi emitida Ordem de Emergência? (informações vinculada à coluna CK)]] = "Sim", "PREENCHER","NA")</f>
        <v>NA</v>
      </c>
      <c r="BT67" s="110" t="s">
        <v>7099</v>
      </c>
      <c r="BU67" s="110" t="s">
        <v>2696</v>
      </c>
      <c r="BV67" s="110" t="s">
        <v>123</v>
      </c>
      <c r="BW67" s="110" t="s">
        <v>123</v>
      </c>
      <c r="BX67" s="108"/>
      <c r="BY67" s="143"/>
      <c r="BZ67" s="106" t="str">
        <f>IF(Tabela2[[#This Row],[Data do documento de encerramento]]="NA","NA",IF(Tabela2[[#This Row],[Data do documento de encerramento]]="","Pendente de conclusão/ encerramento",_xlfn.DAYS(Tabela2[[#This Row],[Data do documento de encerramento]],J67)))</f>
        <v>Pendente de conclusão/ encerramento</v>
      </c>
      <c r="CA67" s="109" t="s">
        <v>7414</v>
      </c>
      <c r="CB67" s="109"/>
      <c r="CC67" s="117"/>
      <c r="CD67" s="109"/>
      <c r="CE67" s="109"/>
      <c r="CF67" s="109"/>
    </row>
    <row r="68" spans="1:84" ht="30.75" hidden="1">
      <c r="A68" s="172">
        <v>202512328842</v>
      </c>
      <c r="B68" s="176" t="s">
        <v>7415</v>
      </c>
      <c r="C68" s="110" t="str">
        <f>VLOOKUP(Tabela2[[#This Row],[SIEMA]],Siema2025,4,FALSE)</f>
        <v xml:space="preserve"> SP</v>
      </c>
      <c r="D68" s="108" t="str">
        <f>VLOOKUP(Tabela2[[#This Row],[SIEMA]],Siema2025,3,FALSE)</f>
        <v xml:space="preserve">Caçapava </v>
      </c>
      <c r="E68" s="108" t="str">
        <f>VLOOKUP(Tabela2[[#This Row],[SIEMA]],Siema2025,20,FALSE)</f>
        <v>Rodovia Presidente Dutra, Km 125+200, Pista Sul</v>
      </c>
      <c r="F68" s="108"/>
      <c r="G68" s="108"/>
      <c r="H68" s="108"/>
      <c r="I68" s="106" t="str">
        <f>VLOOKUP(Tabela2[[#This Row],[SIEMA]],Siema2025,19,FALSE)</f>
        <v/>
      </c>
      <c r="J68" s="107">
        <f>VLOOKUP(Tabela2[[#This Row],[SIEMA]],Siema2025,2,FALSE)</f>
        <v>45679</v>
      </c>
      <c r="K68" s="107" t="str">
        <f>VLOOKUP(Tabela2[[#This Row],[SIEMA]],Siema2025,16,FALSE)</f>
        <v>Quarta</v>
      </c>
      <c r="L68" s="108" t="str">
        <f>IF(Tabela2[[#This Row],[Data]]="","Sem Informação",VLOOKUP(MONTH(Tabela2[[#This Row],[Data]]),'[1]Validação de dados'!$I$1:$J$13,2,0))</f>
        <v>Janeiro</v>
      </c>
      <c r="M68" s="108">
        <f>YEAR(Tabela2[[#This Row],[Data]])</f>
        <v>2025</v>
      </c>
      <c r="N68" s="107" t="str">
        <f>VLOOKUP(Tabela2[[#This Row],[SIEMA]],Siema2025,17,FALSE)</f>
        <v>Matutino</v>
      </c>
      <c r="O68" s="107" t="str">
        <f>VLOOKUP(Tabela2[[#This Row],[SIEMA]],Siema2025,5,FALSE)</f>
        <v>Rodovia</v>
      </c>
      <c r="P68" s="106" t="str">
        <f>VLOOKUP(Tabela2[[#This Row],[SIEMA]],Siema2025,21,FALSE)</f>
        <v/>
      </c>
      <c r="Q68" s="106" t="str">
        <f>VLOOKUP(Tabela2[[#This Row],[SIEMA]],Siema2025,7,FALSE)</f>
        <v>COMBUSTÍVEL AUTO MOTOR, INCLUINDO ÁLCOOL-MOTOR E GASOLINA</v>
      </c>
      <c r="R68" s="106" t="str">
        <f>VLOOKUP(Tabela2[[#This Row],[SIEMA]],Siema2025,10,FALSE)</f>
        <v/>
      </c>
      <c r="S68" s="109" t="str">
        <f>IF(Q68="","", IF(Q68="NC","", IF(Q68="NE","", IF(Q68="NA","",IFERROR(VLOOKUP(Q68,Produtos!$A$1:$C$2319,2,FALSE),"Não Cadastrado")))))</f>
        <v>Não Cadastrado</v>
      </c>
      <c r="T68" s="106" t="str">
        <f>VLOOKUP(Tabela2[[#This Row],[SIEMA]],Siema2025,11,FALSE)</f>
        <v xml:space="preserve"> </v>
      </c>
      <c r="U68" s="106" t="str">
        <f>VLOOKUP(Tabela2[[#This Row],[SIEMA]],Siema2025,12,FALSE)</f>
        <v xml:space="preserve"> </v>
      </c>
      <c r="V68" s="106" t="str">
        <f>IF(Q68="","",IF(ISNUMBER(Q68)=FALSE,"Não se aplica",IFERROR(VLOOKUP(Q68,Produtos!$A$1:$C$2319,3,FALSE),"Não Cadastrado")))</f>
        <v>Não se aplica</v>
      </c>
      <c r="W68" s="106" t="str">
        <f>VLOOKUP(Tabela2[[#This Row],[SIEMA]],Siema2025,10,FALSE)</f>
        <v/>
      </c>
      <c r="X68" s="110" t="str">
        <f>IF(Tabela2[[#This Row],[Origem do acidente]] = "Plataforma", "PREENCHER","NA")</f>
        <v>NA</v>
      </c>
      <c r="Y68" s="111" t="str">
        <f>IF(W68="","", IF(W68="NC","", IF(W68="NE","", IF(W68="NA","",IFERROR(VLOOKUP(W68,Produtos!$A$1:$C$2319,2,FALSE),"Não Cadastrado")))))</f>
        <v/>
      </c>
      <c r="Z68" s="106" t="str">
        <f>VLOOKUP(Tabela2[[#This Row],[SIEMA]],Siema2025,11,FALSE)</f>
        <v xml:space="preserve"> </v>
      </c>
      <c r="AA68" s="106" t="str">
        <f>VLOOKUP(Tabela2[[#This Row],[SIEMA]],Siema2025,12,FALSE)</f>
        <v xml:space="preserve"> </v>
      </c>
      <c r="AB68" s="106" t="str">
        <f>IF(W68="","",IF(ISNUMBER(W68)=FALSE,"Não se aplica",IFERROR(VLOOKUP(W68,Produtos!$A$1:$C$2319,3,FALSE),"Não Cadastrado")))</f>
        <v/>
      </c>
      <c r="AC68" s="108"/>
      <c r="AD68" s="110" t="str">
        <f>IF(Tabela2[[#This Row],[Origem do acidente]] = "Plataforma", "PREENCHER","NA")</f>
        <v>NA</v>
      </c>
      <c r="AE68" s="109" t="str">
        <f>IF(AC68="","", IF(AC68="NC","", IF(AC68="NE","", IF(AC68="NA","",IFERROR(VLOOKUP(AC68,Produtos!$A$1:$C$2319,2,FALSE),"Não Cadastrado")))))</f>
        <v/>
      </c>
      <c r="AF68" s="108"/>
      <c r="AG68" s="106"/>
      <c r="AH68" s="106" t="str">
        <f>IF(AC68="","",IF(ISNUMBER(AC68)=FALSE,"Não se aplica",IFERROR(VLOOKUP(AC68,Produtos!$A$1:$C$2319,3,FALSE),"Não Cadastrado")))</f>
        <v/>
      </c>
      <c r="AI68" s="108"/>
      <c r="AJ68" s="106"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8" s="109"/>
      <c r="AL68" s="109"/>
      <c r="AM68" s="109"/>
      <c r="AN68" s="110" t="str">
        <f>VLOOKUP(Tabela2[[#This Row],[SIEMA]],Siema2025,51,FALSE)</f>
        <v>X</v>
      </c>
      <c r="AO68" s="110" t="str">
        <f>VLOOKUP(Tabela2[[#This Row],[SIEMA]],Siema2025,53,FALSE)</f>
        <v/>
      </c>
      <c r="AP68" s="110" t="str">
        <f>VLOOKUP(Tabela2[[#This Row],[SIEMA]],Siema2025,55,FALSE)</f>
        <v/>
      </c>
      <c r="AQ68" s="110" t="str">
        <f>VLOOKUP(Tabela2[[#This Row],[SIEMA]],Siema2025,57,FALSE)</f>
        <v/>
      </c>
      <c r="AR68" s="110" t="str">
        <f>VLOOKUP(Tabela2[[#This Row],[SIEMA]],Siema2025,59,FALSE)</f>
        <v/>
      </c>
      <c r="AS68" s="110" t="str">
        <f>VLOOKUP(Tabela2[[#This Row],[SIEMA]],Siema2025,61,FALSE)</f>
        <v/>
      </c>
      <c r="AT68" s="110" t="str">
        <f>VLOOKUP(Tabela2[[#This Row],[SIEMA]],Siema2025,63,FALSE)</f>
        <v/>
      </c>
      <c r="AU68" s="110" t="str">
        <f>VLOOKUP(Tabela2[[#This Row],[SIEMA]],Siema2025,65,FALSE)</f>
        <v>X</v>
      </c>
      <c r="AV68" s="110" t="str">
        <f>VLOOKUP(Tabela2[[#This Row],[SIEMA]],Siema2025,67,FALSE)</f>
        <v/>
      </c>
      <c r="AW68" s="110" t="str">
        <f>VLOOKUP(Tabela2[[#This Row],[SIEMA]],Siema2025,69,FALSE)</f>
        <v/>
      </c>
      <c r="AX68" s="110" t="str">
        <f>VLOOKUP(Tabela2[[#This Row],[SIEMA]],Siema2025,71,FALSE)</f>
        <v/>
      </c>
      <c r="AY68" s="110" t="str">
        <f>VLOOKUP(Tabela2[[#This Row],[SIEMA]],Siema2025,73,FALSE)</f>
        <v/>
      </c>
      <c r="AZ68" s="110" t="str">
        <f>VLOOKUP(Tabela2[[#This Row],[SIEMA]],Siema2025,75,FALSE)</f>
        <v/>
      </c>
      <c r="BA68" s="110" t="str">
        <f>VLOOKUP(Tabela2[[#This Row],[SIEMA]],Siema2025,77,FALSE)</f>
        <v/>
      </c>
      <c r="BB68" s="110" t="str">
        <f>VLOOKUP(Tabela2[[#This Row],[SIEMA]],Siema2025,79,FALSE)</f>
        <v/>
      </c>
      <c r="BC68" s="110" t="str">
        <f>IF(Tabela2[[#This Row],[Outro(s) ]] = "X", "PREENCHER","NA")</f>
        <v>NA</v>
      </c>
      <c r="BD68" s="110" t="str">
        <f>VLOOKUP(Tabela2[[#This Row],[SIEMA]],Siema2025,82,FALSE)</f>
        <v/>
      </c>
      <c r="BE68" s="110" t="str">
        <f>VLOOKUP(Tabela2[[#This Row],[SIEMA]],Siema2025,81,FALSE)</f>
        <v/>
      </c>
      <c r="BF68" s="112" t="str">
        <f>VLOOKUP(Tabela2[[#This Row],[SIEMA]],Siema2025,28,FALSE)</f>
        <v>Sidney Alves de Sousa Transportes</v>
      </c>
      <c r="BG68" s="112"/>
      <c r="BH68" s="113" t="str">
        <f>VLOOKUP(Tabela2[[#This Row],[SIEMA]],Siema2025,29,FALSE)</f>
        <v>32274737000199</v>
      </c>
      <c r="BI68" s="114" t="str">
        <f>VLOOKUP(Tabela2[[#This Row],[SIEMA]],Siema2025,107,FALSE)</f>
        <v>Não</v>
      </c>
      <c r="BJ68" s="109"/>
      <c r="BK68" s="106"/>
      <c r="BL68" s="108"/>
      <c r="BM68" s="110">
        <f ca="1">IF(Tabela2[[#This Row],[Data de atendimento do Ibama (considerar o primeiro documento/ação)]]="",_xlfn.DAYS(TODAY(),J68),_xlfn.DAYS(Tabela2[[#This Row],[Data de atendimento do Ibama (considerar o primeiro documento/ação)]],J68))</f>
        <v>541</v>
      </c>
      <c r="BN68" s="110" t="str">
        <f>IF(Tabela2[[#This Row],[Atendido pelo Ibama ("Não" ou "Sim")]]="Não","Preencher", IF(Tabela2[[#This Row],[Atendido pelo Ibama ("Não" ou "Sim")]]="Sim","NA",""))</f>
        <v/>
      </c>
      <c r="BO68" s="116"/>
      <c r="BP68" s="110" t="str">
        <f>IF(Tabela2[[#This Row],[Forma de atendimento (primeiro documento/ação)]]= "Outros (especificar)", "PREENCHER","NA")</f>
        <v>NA</v>
      </c>
      <c r="BQ68" s="108"/>
      <c r="BR68" s="110" t="str">
        <f>IF(Tabela2[[#This Row],[Equipe do Ibama foi a campo? Houve sobrevoo do Poseidon?]] = "Sim", "PREENCHER","NA")</f>
        <v>NA</v>
      </c>
      <c r="BS68" s="110" t="str">
        <f>IF(Tabela2[[#This Row],[Se sim, foi emitida Ordem de Emergência? (informações vinculada à coluna CK)]] = "Sim", "PREENCHER","NA")</f>
        <v>NA</v>
      </c>
      <c r="BT68" s="110" t="str">
        <f>IF(Tabela2[[#This Row],[Foi elaborado Relatório de Vistoria pelo Ibama? (informações vinculada à coluna CK)]] = "Sim", "PREENCHER","NA")</f>
        <v>NA</v>
      </c>
      <c r="BU68" s="110" t="str">
        <f>IF(Tabela2[[#This Row],[Houve envio de Informações Pós-acidente (preencher "não se aplica" quando de competência estadual/municipal)]] = "Sim", "PREENCHER","NA")</f>
        <v>NA</v>
      </c>
      <c r="BV68" s="110" t="str">
        <f>IF(Tabela2[[#This Row],[Houve avaliação das informações pós-acidente solicitadas/enviadas?]] = "Sim", "PREENCHER","NA")</f>
        <v>NA</v>
      </c>
      <c r="BW68" s="110" t="str">
        <f>IF(Tabela2[[#This Row],[O Ibama aguarda resposta da empresa/OEMA, etc?]] = "Sim", "PREENCHER","NA")</f>
        <v>NA</v>
      </c>
      <c r="BX68" s="108"/>
      <c r="BY68" s="108"/>
      <c r="BZ68" s="106" t="str">
        <f>IF(Tabela2[[#This Row],[Data do documento de encerramento]]="NA","NA",IF(Tabela2[[#This Row],[Data do documento de encerramento]]="","Pendente de conclusão/ encerramento",_xlfn.DAYS(Tabela2[[#This Row],[Data do documento de encerramento]],J68)))</f>
        <v>Pendente de conclusão/ encerramento</v>
      </c>
      <c r="CA68" s="111"/>
      <c r="CB68" s="111"/>
      <c r="CC68" s="119"/>
      <c r="CD68" s="111"/>
      <c r="CE68" s="111"/>
      <c r="CF68" s="111"/>
    </row>
    <row r="69" spans="1:84" ht="60.75" hidden="1">
      <c r="A69" s="172">
        <v>202512350404</v>
      </c>
      <c r="B69" s="173" t="s">
        <v>7416</v>
      </c>
      <c r="C69" s="110" t="str">
        <f>VLOOKUP(Tabela2[[#This Row],[SIEMA]],Siema2025,4,FALSE)</f>
        <v xml:space="preserve"> BA</v>
      </c>
      <c r="D69" s="108" t="str">
        <f>VLOOKUP(Tabela2[[#This Row],[SIEMA]],Siema2025,3,FALSE)</f>
        <v xml:space="preserve">Santo Amaro </v>
      </c>
      <c r="E69" s="108" t="s">
        <v>7417</v>
      </c>
      <c r="F69" s="108" t="s">
        <v>7418</v>
      </c>
      <c r="G69" s="108" t="s">
        <v>7419</v>
      </c>
      <c r="H69" s="108" t="s">
        <v>7420</v>
      </c>
      <c r="I69" s="106" t="s">
        <v>7118</v>
      </c>
      <c r="J69" s="107">
        <f>VLOOKUP(Tabela2[[#This Row],[SIEMA]],Siema2025,2,FALSE)</f>
        <v>45679</v>
      </c>
      <c r="K69" s="107" t="str">
        <f>VLOOKUP(Tabela2[[#This Row],[SIEMA]],Siema2025,16,FALSE)</f>
        <v>Quarta</v>
      </c>
      <c r="L69" s="108" t="str">
        <f>IF(Tabela2[[#This Row],[Data]]="","Sem Informação",VLOOKUP(MONTH(Tabela2[[#This Row],[Data]]),'[1]Validação de dados'!$I$1:$J$13,2,0))</f>
        <v>Janeiro</v>
      </c>
      <c r="M69" s="108">
        <f>YEAR(Tabela2[[#This Row],[Data]])</f>
        <v>2025</v>
      </c>
      <c r="N69" s="107" t="str">
        <f>VLOOKUP(Tabela2[[#This Row],[SIEMA]],Siema2025,17,FALSE)</f>
        <v>Noturno</v>
      </c>
      <c r="O69" s="107" t="str">
        <f>VLOOKUP(Tabela2[[#This Row],[SIEMA]],Siema2025,5,FALSE)</f>
        <v>Rodovia</v>
      </c>
      <c r="P69" s="106" t="str">
        <f>VLOOKUP(Tabela2[[#This Row],[SIEMA]],Siema2025,21,FALSE)</f>
        <v>Devido ao estouro de 4 pneus, houve o tombamento de veículo/carga. Trecho da rodovia BR324.</v>
      </c>
      <c r="Q69" s="106">
        <v>1090</v>
      </c>
      <c r="R69" s="106" t="str">
        <f>VLOOKUP(Tabela2[[#This Row],[SIEMA]],Siema2025,10,FALSE)</f>
        <v/>
      </c>
      <c r="S69" s="109" t="str">
        <f>IF(Q69="","", IF(Q69="NC","", IF(Q69="NE","", IF(Q69="NA","",IFERROR(VLOOKUP(Q69,Produtos!$A$1:$C$2319,2,FALSE),"Não Cadastrado")))))</f>
        <v>ACETONA</v>
      </c>
      <c r="T69" s="106">
        <v>150</v>
      </c>
      <c r="U69" s="106" t="s">
        <v>648</v>
      </c>
      <c r="V69" s="106">
        <f>IF(Q69="","",IF(ISNUMBER(Q69)=FALSE,"Não se aplica",IFERROR(VLOOKUP(Q69,Produtos!$A$1:$C$2319,3,FALSE),"Não Cadastrado")))</f>
        <v>3</v>
      </c>
      <c r="W69" s="106" t="str">
        <f>VLOOKUP(Tabela2[[#This Row],[SIEMA]],Siema2025,10,FALSE)</f>
        <v/>
      </c>
      <c r="X69" s="110" t="str">
        <f>IF(Tabela2[[#This Row],[Origem do acidente]] = "Plataforma", "PREENCHER","NA")</f>
        <v>NA</v>
      </c>
      <c r="Y69" s="111" t="str">
        <f>IF(W69="","", IF(W69="NC","", IF(W69="NE","", IF(W69="NA","",IFERROR(VLOOKUP(W69,Produtos!$A$1:$C$2319,2,FALSE),"Não Cadastrado")))))</f>
        <v/>
      </c>
      <c r="Z69" s="106" t="str">
        <f>VLOOKUP(Tabela2[[#This Row],[SIEMA]],Siema2025,11,FALSE)</f>
        <v xml:space="preserve"> </v>
      </c>
      <c r="AA69" s="106" t="str">
        <f>VLOOKUP(Tabela2[[#This Row],[SIEMA]],Siema2025,12,FALSE)</f>
        <v xml:space="preserve"> </v>
      </c>
      <c r="AB69" s="106" t="str">
        <f>IF(W69="","",IF(ISNUMBER(W69)=FALSE,"Não se aplica",IFERROR(VLOOKUP(W69,Produtos!$A$1:$C$2319,3,FALSE),"Não Cadastrado")))</f>
        <v/>
      </c>
      <c r="AC69" s="108"/>
      <c r="AD69" s="110" t="str">
        <f>IF(Tabela2[[#This Row],[Origem do acidente]] = "Plataforma", "PREENCHER","NA")</f>
        <v>NA</v>
      </c>
      <c r="AE69" s="109" t="str">
        <f>IF(AC69="","", IF(AC69="NC","", IF(AC69="NE","", IF(AC69="NA","",IFERROR(VLOOKUP(AC69,Produtos!$A$1:$C$2319,2,FALSE),"Não Cadastrado")))))</f>
        <v/>
      </c>
      <c r="AF69" s="108"/>
      <c r="AG69" s="106"/>
      <c r="AH69" s="106" t="str">
        <f>IF(AC69="","",IF(ISNUMBER(AC69)=FALSE,"Não se aplica",IFERROR(VLOOKUP(AC69,Produtos!$A$1:$C$2319,3,FALSE),"Não Cadastrado")))</f>
        <v/>
      </c>
      <c r="AI69" s="108"/>
      <c r="AJ69" s="106" t="str">
        <f>VLOOKUP(Tabela2[[#This Row],[SIEMA]],Siema2025,26,FALSE)</f>
        <v>Estouro de 4 pneus, ocasionando o tombamento do veículo/carga.</v>
      </c>
      <c r="AK69" s="109" t="s">
        <v>7110</v>
      </c>
      <c r="AL69" s="109" t="s">
        <v>7175</v>
      </c>
      <c r="AM69" s="109"/>
      <c r="AN69" s="110" t="str">
        <f>VLOOKUP(Tabela2[[#This Row],[SIEMA]],Siema2025,51,FALSE)</f>
        <v/>
      </c>
      <c r="AO69" s="110" t="str">
        <f>VLOOKUP(Tabela2[[#This Row],[SIEMA]],Siema2025,53,FALSE)</f>
        <v/>
      </c>
      <c r="AP69" s="110" t="str">
        <f>VLOOKUP(Tabela2[[#This Row],[SIEMA]],Siema2025,55,FALSE)</f>
        <v/>
      </c>
      <c r="AQ69" s="110" t="str">
        <f>VLOOKUP(Tabela2[[#This Row],[SIEMA]],Siema2025,57,FALSE)</f>
        <v/>
      </c>
      <c r="AR69" s="110" t="str">
        <f>VLOOKUP(Tabela2[[#This Row],[SIEMA]],Siema2025,59,FALSE)</f>
        <v/>
      </c>
      <c r="AS69" s="110" t="str">
        <f>VLOOKUP(Tabela2[[#This Row],[SIEMA]],Siema2025,61,FALSE)</f>
        <v/>
      </c>
      <c r="AT69" s="110" t="str">
        <f>VLOOKUP(Tabela2[[#This Row],[SIEMA]],Siema2025,63,FALSE)</f>
        <v/>
      </c>
      <c r="AU69" s="110"/>
      <c r="AV69" s="110" t="str">
        <f>VLOOKUP(Tabela2[[#This Row],[SIEMA]],Siema2025,67,FALSE)</f>
        <v/>
      </c>
      <c r="AW69" s="110" t="str">
        <f>VLOOKUP(Tabela2[[#This Row],[SIEMA]],Siema2025,69,FALSE)</f>
        <v/>
      </c>
      <c r="AX69" s="110" t="str">
        <f>VLOOKUP(Tabela2[[#This Row],[SIEMA]],Siema2025,71,FALSE)</f>
        <v/>
      </c>
      <c r="AY69" s="110" t="str">
        <f>VLOOKUP(Tabela2[[#This Row],[SIEMA]],Siema2025,73,FALSE)</f>
        <v/>
      </c>
      <c r="AZ69" s="110" t="str">
        <f>VLOOKUP(Tabela2[[#This Row],[SIEMA]],Siema2025,75,FALSE)</f>
        <v/>
      </c>
      <c r="BA69" s="110" t="str">
        <f>VLOOKUP(Tabela2[[#This Row],[SIEMA]],Siema2025,77,FALSE)</f>
        <v/>
      </c>
      <c r="BB69" s="110" t="str">
        <f>VLOOKUP(Tabela2[[#This Row],[SIEMA]],Siema2025,79,FALSE)</f>
        <v>X</v>
      </c>
      <c r="BC69" s="110" t="s">
        <v>5055</v>
      </c>
      <c r="BD69" s="110" t="str">
        <f>VLOOKUP(Tabela2[[#This Row],[SIEMA]],Siema2025,82,FALSE)</f>
        <v/>
      </c>
      <c r="BE69" s="110" t="str">
        <f>VLOOKUP(Tabela2[[#This Row],[SIEMA]],Siema2025,81,FALSE)</f>
        <v/>
      </c>
      <c r="BF69" s="112" t="str">
        <f>VLOOKUP(Tabela2[[#This Row],[SIEMA]],Siema2025,28,FALSE)</f>
        <v>INTERMARÍTIMA PORTOS E LOGÍSTICA SA</v>
      </c>
      <c r="BG69" s="112"/>
      <c r="BH69" s="113" t="str">
        <f>VLOOKUP(Tabela2[[#This Row],[SIEMA]],Siema2025,29,FALSE)</f>
        <v>96825575001003</v>
      </c>
      <c r="BI69" s="114" t="s">
        <v>2696</v>
      </c>
      <c r="BJ69" s="109" t="s">
        <v>7097</v>
      </c>
      <c r="BK69" s="106" t="s">
        <v>2696</v>
      </c>
      <c r="BL69" s="143">
        <v>45680</v>
      </c>
      <c r="BM69" s="110">
        <f ca="1">IF(Tabela2[[#This Row],[Data de atendimento do Ibama (considerar o primeiro documento/ação)]]="",_xlfn.DAYS(TODAY(),J69),_xlfn.DAYS(Tabela2[[#This Row],[Data de atendimento do Ibama (considerar o primeiro documento/ação)]],J69))</f>
        <v>1</v>
      </c>
      <c r="BN69" s="110" t="str">
        <f>IF(Tabela2[[#This Row],[Atendido pelo Ibama ("Não" ou "Sim")]]="Não","Preencher", IF(Tabela2[[#This Row],[Atendido pelo Ibama ("Não" ou "Sim")]]="Sim","NA",""))</f>
        <v>NA</v>
      </c>
      <c r="BO69" s="116" t="s">
        <v>7403</v>
      </c>
      <c r="BP69" s="110" t="str">
        <f>IF(Tabela2[[#This Row],[Forma de atendimento (primeiro documento/ação)]]= "Outros (especificar)", "PREENCHER","NA")</f>
        <v>NA</v>
      </c>
      <c r="BQ69" s="108" t="s">
        <v>2696</v>
      </c>
      <c r="BR69" s="110" t="s">
        <v>2696</v>
      </c>
      <c r="BS69" s="110" t="s">
        <v>2696</v>
      </c>
      <c r="BT69" s="110" t="s">
        <v>7099</v>
      </c>
      <c r="BU69" s="110" t="s">
        <v>123</v>
      </c>
      <c r="BV69" s="110" t="s">
        <v>123</v>
      </c>
      <c r="BW69" s="110" t="s">
        <v>123</v>
      </c>
      <c r="BX69" s="108"/>
      <c r="BY69" s="108"/>
      <c r="BZ69" s="106" t="str">
        <f>IF(Tabela2[[#This Row],[Data do documento de encerramento]]="NA","NA",IF(Tabela2[[#This Row],[Data do documento de encerramento]]="","Pendente de conclusão/ encerramento",_xlfn.DAYS(Tabela2[[#This Row],[Data do documento de encerramento]],J69)))</f>
        <v>Pendente de conclusão/ encerramento</v>
      </c>
      <c r="CA69" s="111" t="s">
        <v>7421</v>
      </c>
      <c r="CB69" s="111"/>
      <c r="CC69" s="119"/>
      <c r="CD69" s="111"/>
      <c r="CE69" s="111"/>
      <c r="CF69" s="111"/>
    </row>
    <row r="70" spans="1:84" ht="30.75">
      <c r="A70" s="172">
        <v>202512457653</v>
      </c>
      <c r="B70" s="173" t="s">
        <v>7422</v>
      </c>
      <c r="C70" s="110" t="str">
        <f>VLOOKUP(Tabela2[[#This Row],[SIEMA]],Siema2025,4,FALSE)</f>
        <v xml:space="preserve"> RN</v>
      </c>
      <c r="D70" s="108" t="s">
        <v>637</v>
      </c>
      <c r="E70" s="274" t="s">
        <v>1713</v>
      </c>
      <c r="F70" s="108"/>
      <c r="G70" s="274" t="s">
        <v>7423</v>
      </c>
      <c r="H70" s="274" t="s">
        <v>7424</v>
      </c>
      <c r="I70" s="106" t="str">
        <f>VLOOKUP(Tabela2[[#This Row],[SIEMA]],Siema2025,19,FALSE)</f>
        <v>Potiguar</v>
      </c>
      <c r="J70" s="107">
        <f>VLOOKUP(Tabela2[[#This Row],[SIEMA]],Siema2025,2,FALSE)</f>
        <v>45679</v>
      </c>
      <c r="K70" s="107" t="str">
        <f>VLOOKUP(Tabela2[[#This Row],[SIEMA]],Siema2025,16,FALSE)</f>
        <v>Quarta</v>
      </c>
      <c r="L70" s="108" t="str">
        <f>IF(Tabela2[[#This Row],[Data]]="","Sem Informação",VLOOKUP(MONTH(Tabela2[[#This Row],[Data]]),'[1]Validação de dados'!$I$1:$J$13,2,0))</f>
        <v>Janeiro</v>
      </c>
      <c r="M70" s="108">
        <f>YEAR(Tabela2[[#This Row],[Data]])</f>
        <v>2025</v>
      </c>
      <c r="N70" s="107" t="str">
        <f>VLOOKUP(Tabela2[[#This Row],[SIEMA]],Siema2025,17,FALSE)</f>
        <v>Vespertino</v>
      </c>
      <c r="O70" s="107" t="str">
        <f>VLOOKUP(Tabela2[[#This Row],[SIEMA]],Siema2025,5,FALSE)</f>
        <v>Plataforma</v>
      </c>
      <c r="P70" s="106" t="str">
        <f>VLOOKUP(Tabela2[[#This Row],[SIEMA]],Siema2025,21,FALSE)</f>
        <v>As 15:40 do dia 22/01, o operador de wire line observou a presença de uma feição oleosa circular, com aproximadamente 1m de diâmetro nas proximidades na unidade de 3R4.</v>
      </c>
      <c r="Q70">
        <v>3082</v>
      </c>
      <c r="R70" s="106" t="str">
        <f>VLOOKUP(Tabela2[[#This Row],[SIEMA]],Siema2025,10,FALSE)</f>
        <v>água oleosa</v>
      </c>
      <c r="S70" s="106" t="str">
        <f>VLOOKUP(Tabela2[[#This Row],[SIEMA]],Siema2025,10,FALSE)</f>
        <v>água oleosa</v>
      </c>
      <c r="T70" s="274">
        <v>7.2999999999999996E-4</v>
      </c>
      <c r="U70" s="106" t="str">
        <f>VLOOKUP(Tabela2[[#This Row],[SIEMA]],Siema2025,12,FALSE)</f>
        <v>M3</v>
      </c>
      <c r="V70" s="106">
        <f>IF(Q70="","",IF(ISNUMBER(Q70)=FALSE,"Não se aplica",IFERROR(VLOOKUP(Q70,Produtos!$A$1:$C$2319,3,FALSE),"Não Cadastrado")))</f>
        <v>9</v>
      </c>
      <c r="W70" s="106"/>
      <c r="X70" s="110"/>
      <c r="Y70" s="111" t="str">
        <f>IF(W70="","", IF(W70="NC","", IF(W70="NE","", IF(W70="NA","",IFERROR(VLOOKUP(W70,Produtos!$A$1:$C$2319,2,FALSE),"Não Cadastrado")))))</f>
        <v/>
      </c>
      <c r="Z70" s="106"/>
      <c r="AA70" s="106"/>
      <c r="AB70" s="106" t="str">
        <f>IF(W70="","",IF(ISNUMBER(W70)=FALSE,"Não se aplica",IFERROR(VLOOKUP(W70,Produtos!$A$1:$C$2319,3,FALSE),"Não Cadastrado")))</f>
        <v/>
      </c>
      <c r="AC70" s="108"/>
      <c r="AD70" s="110"/>
      <c r="AE70" s="109" t="str">
        <f>IF(AC70="","", IF(AC70="NC","", IF(AC70="NE","", IF(AC70="NA","",IFERROR(VLOOKUP(AC70,Produtos!$A$1:$C$2319,2,FALSE),"Não Cadastrado")))))</f>
        <v/>
      </c>
      <c r="AF70" s="108"/>
      <c r="AG70" s="106"/>
      <c r="AH70" s="106" t="str">
        <f>IF(AC70="","",IF(ISNUMBER(AC70)=FALSE,"Não se aplica",IFERROR(VLOOKUP(AC70,Produtos!$A$1:$C$2319,3,FALSE),"Não Cadastrado")))</f>
        <v/>
      </c>
      <c r="AI70" s="108"/>
      <c r="AJ70" s="106" t="str">
        <f>VLOOKUP(Tabela2[[#This Row],[SIEMA]],Siema2025,26,FALSE)</f>
        <v>Suspeita de furo no duto</v>
      </c>
      <c r="AK70" s="109" t="s">
        <v>6834</v>
      </c>
      <c r="AL70" s="109"/>
      <c r="AM70" s="109"/>
      <c r="AN70" s="110" t="str">
        <f>VLOOKUP(Tabela2[[#This Row],[SIEMA]],Siema2025,51,FALSE)</f>
        <v/>
      </c>
      <c r="AO70" s="110" t="str">
        <f>VLOOKUP(Tabela2[[#This Row],[SIEMA]],Siema2025,53,FALSE)</f>
        <v/>
      </c>
      <c r="AP70" s="110" t="str">
        <f>VLOOKUP(Tabela2[[#This Row],[SIEMA]],Siema2025,55,FALSE)</f>
        <v/>
      </c>
      <c r="AQ70" s="110" t="str">
        <f>VLOOKUP(Tabela2[[#This Row],[SIEMA]],Siema2025,57,FALSE)</f>
        <v/>
      </c>
      <c r="AR70" s="110" t="str">
        <f>VLOOKUP(Tabela2[[#This Row],[SIEMA]],Siema2025,59,FALSE)</f>
        <v/>
      </c>
      <c r="AS70" s="110" t="str">
        <f>VLOOKUP(Tabela2[[#This Row],[SIEMA]],Siema2025,61,FALSE)</f>
        <v>X</v>
      </c>
      <c r="AT70" s="110" t="str">
        <f>VLOOKUP(Tabela2[[#This Row],[SIEMA]],Siema2025,63,FALSE)</f>
        <v/>
      </c>
      <c r="AU70" s="110" t="str">
        <f>VLOOKUP(Tabela2[[#This Row],[SIEMA]],Siema2025,65,FALSE)</f>
        <v/>
      </c>
      <c r="AV70" s="110" t="str">
        <f>VLOOKUP(Tabela2[[#This Row],[SIEMA]],Siema2025,67,FALSE)</f>
        <v/>
      </c>
      <c r="AW70" s="110" t="str">
        <f>VLOOKUP(Tabela2[[#This Row],[SIEMA]],Siema2025,69,FALSE)</f>
        <v/>
      </c>
      <c r="AX70" s="110" t="str">
        <f>VLOOKUP(Tabela2[[#This Row],[SIEMA]],Siema2025,71,FALSE)</f>
        <v/>
      </c>
      <c r="AY70" s="110" t="str">
        <f>VLOOKUP(Tabela2[[#This Row],[SIEMA]],Siema2025,73,FALSE)</f>
        <v/>
      </c>
      <c r="AZ70" s="110" t="str">
        <f>VLOOKUP(Tabela2[[#This Row],[SIEMA]],Siema2025,75,FALSE)</f>
        <v/>
      </c>
      <c r="BA70" s="110" t="str">
        <f>VLOOKUP(Tabela2[[#This Row],[SIEMA]],Siema2025,77,FALSE)</f>
        <v/>
      </c>
      <c r="BB70" s="110" t="str">
        <f>VLOOKUP(Tabela2[[#This Row],[SIEMA]],Siema2025,79,FALSE)</f>
        <v/>
      </c>
      <c r="BC70" s="110" t="str">
        <f>IF(Tabela2[[#This Row],[Outro(s) ]] = "X", "PREENCHER","NA")</f>
        <v>NA</v>
      </c>
      <c r="BD70" s="110" t="str">
        <f>VLOOKUP(Tabela2[[#This Row],[SIEMA]],Siema2025,82,FALSE)</f>
        <v/>
      </c>
      <c r="BE70" s="110" t="str">
        <f>VLOOKUP(Tabela2[[#This Row],[SIEMA]],Siema2025,81,FALSE)</f>
        <v/>
      </c>
      <c r="BF70" s="112" t="str">
        <f>VLOOKUP(Tabela2[[#This Row],[SIEMA]],Siema2025,28,FALSE)</f>
        <v>SPE 3R PETROLEUM S.A.</v>
      </c>
      <c r="BG70" s="112"/>
      <c r="BH70" s="113" t="str">
        <f>VLOOKUP(Tabela2[[#This Row],[SIEMA]],Siema2025,29,FALSE)</f>
        <v>33443860000159</v>
      </c>
      <c r="BI70" s="114" t="s">
        <v>2696</v>
      </c>
      <c r="BJ70" s="109" t="s">
        <v>7097</v>
      </c>
      <c r="BK70" s="106" t="s">
        <v>2696</v>
      </c>
      <c r="BL70" s="143">
        <v>45685</v>
      </c>
      <c r="BM70" s="110">
        <f ca="1">IF(Tabela2[[#This Row],[Data de atendimento do Ibama (considerar o primeiro documento/ação)]]="",_xlfn.DAYS(TODAY(),J70),_xlfn.DAYS(Tabela2[[#This Row],[Data de atendimento do Ibama (considerar o primeiro documento/ação)]],J70))</f>
        <v>6</v>
      </c>
      <c r="BN70" s="110" t="str">
        <f>IF(Tabela2[[#This Row],[Atendido pelo Ibama ("Não" ou "Sim")]]="Não","Preencher", IF(Tabela2[[#This Row],[Atendido pelo Ibama ("Não" ou "Sim")]]="Sim","NA",""))</f>
        <v>NA</v>
      </c>
      <c r="BO70" s="116" t="s">
        <v>7272</v>
      </c>
      <c r="BP70" s="110" t="str">
        <f>IF(Tabela2[[#This Row],[Forma de atendimento (primeiro documento/ação)]]= "Outros (especificar)", "PREENCHER","NA")</f>
        <v>NA</v>
      </c>
      <c r="BQ70" s="108" t="s">
        <v>123</v>
      </c>
      <c r="BR70" s="110" t="str">
        <f>IF(Tabela2[[#This Row],[Equipe do Ibama foi a campo? Houve sobrevoo do Poseidon?]] = "Sim", "PREENCHER","NA")</f>
        <v>NA</v>
      </c>
      <c r="BS70" s="110" t="str">
        <f>IF(Tabela2[[#This Row],[Se sim, foi emitida Ordem de Emergência? (informações vinculada à coluna CK)]] = "Sim", "PREENCHER","NA")</f>
        <v>NA</v>
      </c>
      <c r="BT70" s="110" t="s">
        <v>7125</v>
      </c>
      <c r="BU70" s="110" t="s">
        <v>2696</v>
      </c>
      <c r="BV70" s="110" t="s">
        <v>123</v>
      </c>
      <c r="BW70" s="110" t="s">
        <v>2696</v>
      </c>
      <c r="BX70" s="108" t="s">
        <v>7100</v>
      </c>
      <c r="BY70" s="143">
        <v>46057</v>
      </c>
      <c r="BZ70" s="106">
        <f>IF(Tabela2[[#This Row],[Data do documento de encerramento]]="NA","NA",IF(Tabela2[[#This Row],[Data do documento de encerramento]]="","Pendente de conclusão/ encerramento",_xlfn.DAYS(Tabela2[[#This Row],[Data do documento de encerramento]],J70)))</f>
        <v>378</v>
      </c>
      <c r="CA70" t="s">
        <v>7425</v>
      </c>
      <c r="CB70" s="111"/>
      <c r="CC70" s="119" t="s">
        <v>7237</v>
      </c>
      <c r="CD70" s="111" t="s">
        <v>7426</v>
      </c>
      <c r="CE70" s="111" t="s">
        <v>2696</v>
      </c>
      <c r="CF70" s="111" t="s">
        <v>7147</v>
      </c>
    </row>
    <row r="71" spans="1:84" ht="60.75" hidden="1">
      <c r="A71" s="172">
        <v>202512432445</v>
      </c>
      <c r="B71" s="173" t="s">
        <v>7427</v>
      </c>
      <c r="C71" s="110" t="str">
        <f>VLOOKUP(Tabela2[[#This Row],[SIEMA]],Siema2025,4,FALSE)</f>
        <v xml:space="preserve"> PR</v>
      </c>
      <c r="D71" s="108" t="str">
        <f>VLOOKUP(Tabela2[[#This Row],[SIEMA]],Siema2025,3,FALSE)</f>
        <v xml:space="preserve">Curitiba </v>
      </c>
      <c r="E71" s="108" t="str">
        <f>VLOOKUP(Tabela2[[#This Row],[SIEMA]],Siema2025,20,FALSE)</f>
        <v/>
      </c>
      <c r="F71" s="108"/>
      <c r="G71" s="108" t="s">
        <v>7428</v>
      </c>
      <c r="H71" s="108" t="s">
        <v>7429</v>
      </c>
      <c r="I71" s="106" t="s">
        <v>7118</v>
      </c>
      <c r="J71" s="107">
        <f>VLOOKUP(Tabela2[[#This Row],[SIEMA]],Siema2025,2,FALSE)</f>
        <v>45680</v>
      </c>
      <c r="K71" s="107" t="str">
        <f>VLOOKUP(Tabela2[[#This Row],[SIEMA]],Siema2025,16,FALSE)</f>
        <v>Quinta</v>
      </c>
      <c r="L71" s="108" t="str">
        <f>IF(Tabela2[[#This Row],[Data]]="","Sem Informação",VLOOKUP(MONTH(Tabela2[[#This Row],[Data]]),'[1]Validação de dados'!$I$1:$J$13,2,0))</f>
        <v>Janeiro</v>
      </c>
      <c r="M71" s="106">
        <f>YEAR(Tabela2[[#This Row],[Data]])</f>
        <v>2025</v>
      </c>
      <c r="N71" s="107" t="str">
        <f>VLOOKUP(Tabela2[[#This Row],[SIEMA]],Siema2025,17,FALSE)</f>
        <v>Vespertino</v>
      </c>
      <c r="O71" s="107" t="str">
        <f>VLOOKUP(Tabela2[[#This Row],[SIEMA]],Siema2025,5,FALSE)</f>
        <v>Ferrovia</v>
      </c>
      <c r="P71" s="106" t="str">
        <f>VLOOKUP(Tabela2[[#This Row],[SIEMA]],Siema2025,21,FALSE)</f>
        <v/>
      </c>
      <c r="Q71" s="106" t="s">
        <v>7119</v>
      </c>
      <c r="R71" s="106" t="s">
        <v>7119</v>
      </c>
      <c r="S71" s="109" t="s">
        <v>7430</v>
      </c>
      <c r="T71" s="106">
        <v>5.5</v>
      </c>
      <c r="U71" s="106" t="s">
        <v>7120</v>
      </c>
      <c r="V71" s="106" t="s">
        <v>7119</v>
      </c>
      <c r="W71" s="106"/>
      <c r="X71" s="115"/>
      <c r="Y71" s="111" t="str">
        <f>IF(W71="","", IF(W71="NC","", IF(W71="NE","", IF(W71="NA","",IFERROR(VLOOKUP(W71,Produtos!$A$1:$C$2319,2,FALSE),"Não Cadastrado")))))</f>
        <v/>
      </c>
      <c r="Z71" s="106"/>
      <c r="AA71" s="106"/>
      <c r="AB71" s="106" t="str">
        <f>IF(W71="","",IF(ISNUMBER(W71)=FALSE,"Não se aplica",IFERROR(VLOOKUP(W71,Produtos!$A$1:$C$2319,3,FALSE),"Não Cadastrado")))</f>
        <v/>
      </c>
      <c r="AC71" s="106"/>
      <c r="AD71" s="110"/>
      <c r="AE71" s="109" t="str">
        <f>IF(AC71="","", IF(AC71="NC","", IF(AC71="NE","", IF(AC71="NA","",IFERROR(VLOOKUP(AC71,Produtos!$A$1:$C$2319,2,FALSE),"Não Cadastrado")))))</f>
        <v/>
      </c>
      <c r="AF71" s="106"/>
      <c r="AG71" s="106"/>
      <c r="AH71" s="106" t="str">
        <f>IF(AC71="","",IF(ISNUMBER(AC71)=FALSE,"Não se aplica",IFERROR(VLOOKUP(AC71,Produtos!$A$1:$C$2319,3,FALSE),"Não Cadastrado")))</f>
        <v/>
      </c>
      <c r="AI71" s="106"/>
      <c r="AJ71" s="106" t="str">
        <f>VLOOKUP(Tabela2[[#This Row],[SIEMA]],Siema2025,26,FALSE)</f>
        <v>Descarrilamento de 4 vagões e 1 uma locomotiva, as causas serão investigadas e apuradas.</v>
      </c>
      <c r="AK71" s="109" t="s">
        <v>7110</v>
      </c>
      <c r="AL71" s="109"/>
      <c r="AM71" s="109"/>
      <c r="AN71" s="110" t="str">
        <f>VLOOKUP(Tabela2[[#This Row],[SIEMA]],Siema2025,51,FALSE)</f>
        <v/>
      </c>
      <c r="AO71" s="110" t="str">
        <f>VLOOKUP(Tabela2[[#This Row],[SIEMA]],Siema2025,53,FALSE)</f>
        <v/>
      </c>
      <c r="AP71" s="110" t="str">
        <f>VLOOKUP(Tabela2[[#This Row],[SIEMA]],Siema2025,55,FALSE)</f>
        <v/>
      </c>
      <c r="AQ71" s="110" t="str">
        <f>VLOOKUP(Tabela2[[#This Row],[SIEMA]],Siema2025,57,FALSE)</f>
        <v/>
      </c>
      <c r="AR71" s="110" t="str">
        <f>VLOOKUP(Tabela2[[#This Row],[SIEMA]],Siema2025,59,FALSE)</f>
        <v/>
      </c>
      <c r="AS71" s="110" t="str">
        <f>VLOOKUP(Tabela2[[#This Row],[SIEMA]],Siema2025,61,FALSE)</f>
        <v/>
      </c>
      <c r="AT71" s="110" t="str">
        <f>VLOOKUP(Tabela2[[#This Row],[SIEMA]],Siema2025,63,FALSE)</f>
        <v/>
      </c>
      <c r="AU71" s="110" t="str">
        <f>VLOOKUP(Tabela2[[#This Row],[SIEMA]],Siema2025,65,FALSE)</f>
        <v>X</v>
      </c>
      <c r="AV71" s="110" t="str">
        <f>VLOOKUP(Tabela2[[#This Row],[SIEMA]],Siema2025,67,FALSE)</f>
        <v/>
      </c>
      <c r="AW71" s="110" t="str">
        <f>VLOOKUP(Tabela2[[#This Row],[SIEMA]],Siema2025,69,FALSE)</f>
        <v/>
      </c>
      <c r="AX71" s="110" t="str">
        <f>VLOOKUP(Tabela2[[#This Row],[SIEMA]],Siema2025,71,FALSE)</f>
        <v/>
      </c>
      <c r="AY71" s="110" t="str">
        <f>VLOOKUP(Tabela2[[#This Row],[SIEMA]],Siema2025,73,FALSE)</f>
        <v/>
      </c>
      <c r="AZ71" s="110" t="str">
        <f>VLOOKUP(Tabela2[[#This Row],[SIEMA]],Siema2025,75,FALSE)</f>
        <v/>
      </c>
      <c r="BA71" s="110" t="str">
        <f>VLOOKUP(Tabela2[[#This Row],[SIEMA]],Siema2025,77,FALSE)</f>
        <v/>
      </c>
      <c r="BB71" s="110" t="str">
        <f>VLOOKUP(Tabela2[[#This Row],[SIEMA]],Siema2025,79,FALSE)</f>
        <v/>
      </c>
      <c r="BC71" s="110" t="str">
        <f>IF(Tabela2[[#This Row],[Outro(s) ]] = "X", "PREENCHER","NA")</f>
        <v>NA</v>
      </c>
      <c r="BD71" s="110" t="str">
        <f>VLOOKUP(Tabela2[[#This Row],[SIEMA]],Siema2025,82,FALSE)</f>
        <v/>
      </c>
      <c r="BE71" s="110" t="str">
        <f>VLOOKUP(Tabela2[[#This Row],[SIEMA]],Siema2025,81,FALSE)</f>
        <v/>
      </c>
      <c r="BF71" s="112" t="s">
        <v>3066</v>
      </c>
      <c r="BG71" s="112" t="s">
        <v>7402</v>
      </c>
      <c r="BH71" s="113" t="str">
        <f>VLOOKUP(Tabela2[[#This Row],[SIEMA]],Siema2025,29,FALSE)</f>
        <v>01258944000550</v>
      </c>
      <c r="BI71" s="114" t="str">
        <f>VLOOKUP(Tabela2[[#This Row],[SIEMA]],Siema2025,107,FALSE)</f>
        <v>Não</v>
      </c>
      <c r="BJ71" s="109" t="s">
        <v>7097</v>
      </c>
      <c r="BK71" s="106" t="s">
        <v>2696</v>
      </c>
      <c r="BL71" s="143">
        <v>45916</v>
      </c>
      <c r="BM71" s="110">
        <f ca="1">IF(Tabela2[[#This Row],[Data de atendimento do Ibama (considerar o primeiro documento/ação)]]="",_xlfn.DAYS(TODAY(),J71),_xlfn.DAYS(Tabela2[[#This Row],[Data de atendimento do Ibama (considerar o primeiro documento/ação)]],J71))</f>
        <v>236</v>
      </c>
      <c r="BN71" s="110" t="str">
        <f>IF(Tabela2[[#This Row],[Atendido pelo Ibama ("Não" ou "Sim")]]="Não","Preencher", IF(Tabela2[[#This Row],[Atendido pelo Ibama ("Não" ou "Sim")]]="Sim","NA",""))</f>
        <v>NA</v>
      </c>
      <c r="BO71" s="116" t="s">
        <v>7162</v>
      </c>
      <c r="BP71" s="110" t="str">
        <f>IF(Tabela2[[#This Row],[Forma de atendimento (primeiro documento/ação)]]= "Outros (especificar)", "PREENCHER","NA")</f>
        <v>NA</v>
      </c>
      <c r="BQ71" s="108" t="s">
        <v>123</v>
      </c>
      <c r="BR71" s="110" t="str">
        <f>IF(Tabela2[[#This Row],[Equipe do Ibama foi a campo? Houve sobrevoo do Poseidon?]] = "Sim", "PREENCHER","NA")</f>
        <v>NA</v>
      </c>
      <c r="BS71" s="110" t="str">
        <f>IF(Tabela2[[#This Row],[Se sim, foi emitida Ordem de Emergência? (informações vinculada à coluna CK)]] = "Sim", "PREENCHER","NA")</f>
        <v>NA</v>
      </c>
      <c r="BT71" s="110" t="s">
        <v>7099</v>
      </c>
      <c r="BU71" s="110" t="s">
        <v>2696</v>
      </c>
      <c r="BV71" s="110" t="s">
        <v>123</v>
      </c>
      <c r="BW71" s="110" t="s">
        <v>2696</v>
      </c>
      <c r="BX71" s="108" t="s">
        <v>7100</v>
      </c>
      <c r="BY71" s="143">
        <v>45916</v>
      </c>
      <c r="BZ71" s="106">
        <f>IF(Tabela2[[#This Row],[Data do documento de encerramento]]="NA","NA",IF(Tabela2[[#This Row],[Data do documento de encerramento]]="","Pendente de conclusão/ encerramento",_xlfn.DAYS(Tabela2[[#This Row],[Data do documento de encerramento]],J71)))</f>
        <v>236</v>
      </c>
      <c r="CA71" s="109" t="s">
        <v>7431</v>
      </c>
      <c r="CB71" s="109"/>
      <c r="CC71" s="117"/>
      <c r="CD71" s="109"/>
      <c r="CE71" s="109"/>
      <c r="CF71" s="109"/>
    </row>
    <row r="72" spans="1:84" ht="30.75">
      <c r="A72" s="172">
        <v>202512554022</v>
      </c>
      <c r="B72" s="173" t="s">
        <v>7432</v>
      </c>
      <c r="C72" s="110" t="str">
        <f>VLOOKUP(Tabela2[[#This Row],[SIEMA]],Siema2025,4,FALSE)</f>
        <v xml:space="preserve"> ES</v>
      </c>
      <c r="D72" s="108" t="s">
        <v>637</v>
      </c>
      <c r="E72" s="108" t="s">
        <v>7433</v>
      </c>
      <c r="F72" s="108"/>
      <c r="G72" s="108" t="s">
        <v>7434</v>
      </c>
      <c r="H72" s="108" t="s">
        <v>7435</v>
      </c>
      <c r="I72" s="106" t="str">
        <f>VLOOKUP(Tabela2[[#This Row],[SIEMA]],Siema2025,19,FALSE)</f>
        <v>Espírito-Santo</v>
      </c>
      <c r="J72" s="107">
        <f>VLOOKUP(Tabela2[[#This Row],[SIEMA]],Siema2025,2,FALSE)</f>
        <v>45680</v>
      </c>
      <c r="K72" s="107" t="str">
        <f>VLOOKUP(Tabela2[[#This Row],[SIEMA]],Siema2025,16,FALSE)</f>
        <v>Quinta</v>
      </c>
      <c r="L72" s="108" t="str">
        <f>IF(Tabela2[[#This Row],[Data]]="","Sem Informação",VLOOKUP(MONTH(Tabela2[[#This Row],[Data]]),'[1]Validação de dados'!$I$1:$J$13,2,0))</f>
        <v>Janeiro</v>
      </c>
      <c r="M72" s="106">
        <f>YEAR(Tabela2[[#This Row],[Data]])</f>
        <v>2025</v>
      </c>
      <c r="N72" s="107" t="str">
        <f>VLOOKUP(Tabela2[[#This Row],[SIEMA]],Siema2025,17,FALSE)</f>
        <v>Vespertino</v>
      </c>
      <c r="O72" s="107" t="str">
        <f>VLOOKUP(Tabela2[[#This Row],[SIEMA]],Siema2025,5,FALSE)</f>
        <v>Plataforma</v>
      </c>
      <c r="P72" s="106" t="str">
        <f>VLOOKUP(Tabela2[[#This Row],[SIEMA]],Siema2025,21,FALSE)</f>
        <v>Poço 7-BAZ-8-ESS</v>
      </c>
      <c r="Q72" s="106" t="s">
        <v>637</v>
      </c>
      <c r="R72" s="106" t="s">
        <v>954</v>
      </c>
      <c r="S72" s="109" t="s">
        <v>7436</v>
      </c>
      <c r="T72" s="106" t="str">
        <f>VLOOKUP(Tabela2[[#This Row],[SIEMA]],Siema2025,11,FALSE)</f>
        <v>0.168</v>
      </c>
      <c r="U72" s="106" t="str">
        <f>VLOOKUP(Tabela2[[#This Row],[SIEMA]],Siema2025,12,FALSE)</f>
        <v>M3</v>
      </c>
      <c r="V72" s="106" t="str">
        <f>IF(Q72="","",IF(ISNUMBER(Q72)=FALSE,"Não se aplica",IFERROR(VLOOKUP(Q72,Produtos!$A$1:$C$2319,3,FALSE),"Não Cadastrado")))</f>
        <v>Não se aplica</v>
      </c>
      <c r="W72" s="106"/>
      <c r="X72" s="115"/>
      <c r="Y72" s="111" t="str">
        <f>IF(W72="","", IF(W72="NC","", IF(W72="NE","", IF(W72="NA","",IFERROR(VLOOKUP(W72,Produtos!$A$1:$C$2319,2,FALSE),"Não Cadastrado")))))</f>
        <v/>
      </c>
      <c r="Z72" s="106"/>
      <c r="AA72" s="106"/>
      <c r="AB72" s="106" t="str">
        <f>IF(W72="","",IF(ISNUMBER(W72)=FALSE,"Não se aplica",IFERROR(VLOOKUP(W72,Produtos!$A$1:$C$2319,3,FALSE),"Não Cadastrado")))</f>
        <v/>
      </c>
      <c r="AC72" s="106"/>
      <c r="AD72" s="110"/>
      <c r="AE72" s="109" t="str">
        <f>IF(AC72="","", IF(AC72="NC","", IF(AC72="NE","", IF(AC72="NA","",IFERROR(VLOOKUP(AC72,Produtos!$A$1:$C$2319,2,FALSE),"Não Cadastrado")))))</f>
        <v/>
      </c>
      <c r="AF72" s="106"/>
      <c r="AG72" s="106"/>
      <c r="AH72" s="106" t="str">
        <f>IF(AC72="","",IF(ISNUMBER(AC72)=FALSE,"Não se aplica",IFERROR(VLOOKUP(AC72,Produtos!$A$1:$C$2319,3,FALSE),"Não Cadastrado")))</f>
        <v/>
      </c>
      <c r="AI72" s="106"/>
      <c r="AJ72" s="106" t="str">
        <f>VLOOKUP(Tabela2[[#This Row],[SIEMA]],Siema2025,26,FALSE)</f>
        <v>Suspeita de perda de contenção da linha de HCR da mangueira #10 (identificação em topside). Em investigação.</v>
      </c>
      <c r="AK72" s="109" t="s">
        <v>6834</v>
      </c>
      <c r="AL72" s="109"/>
      <c r="AM72" s="109"/>
      <c r="AN72" s="110" t="str">
        <f>VLOOKUP(Tabela2[[#This Row],[SIEMA]],Siema2025,51,FALSE)</f>
        <v/>
      </c>
      <c r="AO72" s="110" t="str">
        <f>VLOOKUP(Tabela2[[#This Row],[SIEMA]],Siema2025,53,FALSE)</f>
        <v/>
      </c>
      <c r="AP72" s="110" t="str">
        <f>VLOOKUP(Tabela2[[#This Row],[SIEMA]],Siema2025,55,FALSE)</f>
        <v/>
      </c>
      <c r="AQ72" s="110" t="str">
        <f>VLOOKUP(Tabela2[[#This Row],[SIEMA]],Siema2025,57,FALSE)</f>
        <v/>
      </c>
      <c r="AR72" s="110" t="str">
        <f>VLOOKUP(Tabela2[[#This Row],[SIEMA]],Siema2025,59,FALSE)</f>
        <v/>
      </c>
      <c r="AS72" s="110" t="str">
        <f>VLOOKUP(Tabela2[[#This Row],[SIEMA]],Siema2025,61,FALSE)</f>
        <v>X</v>
      </c>
      <c r="AT72" s="110" t="str">
        <f>VLOOKUP(Tabela2[[#This Row],[SIEMA]],Siema2025,63,FALSE)</f>
        <v/>
      </c>
      <c r="AU72" s="110" t="str">
        <f>VLOOKUP(Tabela2[[#This Row],[SIEMA]],Siema2025,65,FALSE)</f>
        <v/>
      </c>
      <c r="AV72" s="110" t="str">
        <f>VLOOKUP(Tabela2[[#This Row],[SIEMA]],Siema2025,67,FALSE)</f>
        <v/>
      </c>
      <c r="AW72" s="110" t="str">
        <f>VLOOKUP(Tabela2[[#This Row],[SIEMA]],Siema2025,69,FALSE)</f>
        <v/>
      </c>
      <c r="AX72" s="110" t="str">
        <f>VLOOKUP(Tabela2[[#This Row],[SIEMA]],Siema2025,71,FALSE)</f>
        <v/>
      </c>
      <c r="AY72" s="110" t="str">
        <f>VLOOKUP(Tabela2[[#This Row],[SIEMA]],Siema2025,73,FALSE)</f>
        <v/>
      </c>
      <c r="AZ72" s="110" t="str">
        <f>VLOOKUP(Tabela2[[#This Row],[SIEMA]],Siema2025,75,FALSE)</f>
        <v/>
      </c>
      <c r="BA72" s="110" t="str">
        <f>VLOOKUP(Tabela2[[#This Row],[SIEMA]],Siema2025,77,FALSE)</f>
        <v/>
      </c>
      <c r="BB72" s="110" t="str">
        <f>VLOOKUP(Tabela2[[#This Row],[SIEMA]],Siema2025,79,FALSE)</f>
        <v/>
      </c>
      <c r="BC72" s="110" t="str">
        <f>IF(Tabela2[[#This Row],[Outro(s) ]] = "X", "PREENCHER","NA")</f>
        <v>NA</v>
      </c>
      <c r="BD72" s="110" t="str">
        <f>VLOOKUP(Tabela2[[#This Row],[SIEMA]],Siema2025,82,FALSE)</f>
        <v/>
      </c>
      <c r="BE72" s="110" t="str">
        <f>VLOOKUP(Tabela2[[#This Row],[SIEMA]],Siema2025,81,FALSE)</f>
        <v/>
      </c>
      <c r="BF72" s="112" t="str">
        <f>VLOOKUP(Tabela2[[#This Row],[SIEMA]],Siema2025,28,FALSE)</f>
        <v>Petrobras</v>
      </c>
      <c r="BG72" s="112"/>
      <c r="BH72" s="113" t="str">
        <f>VLOOKUP(Tabela2[[#This Row],[SIEMA]],Siema2025,29,FALSE)</f>
        <v>33000167000454</v>
      </c>
      <c r="BI72" s="114" t="str">
        <f>VLOOKUP(Tabela2[[#This Row],[SIEMA]],Siema2025,107,FALSE)</f>
        <v>Não</v>
      </c>
      <c r="BJ72" s="109" t="s">
        <v>7097</v>
      </c>
      <c r="BK72" s="106" t="s">
        <v>123</v>
      </c>
      <c r="BL72" s="143"/>
      <c r="BM72" s="110">
        <f ca="1">IF(Tabela2[[#This Row],[Data de atendimento do Ibama (considerar o primeiro documento/ação)]]="",_xlfn.DAYS(TODAY(),J72),_xlfn.DAYS(Tabela2[[#This Row],[Data de atendimento do Ibama (considerar o primeiro documento/ação)]],J72))</f>
        <v>540</v>
      </c>
      <c r="BN72" s="110" t="s">
        <v>7437</v>
      </c>
      <c r="BO72" s="116"/>
      <c r="BP72" s="110" t="str">
        <f>IF(Tabela2[[#This Row],[Forma de atendimento (primeiro documento/ação)]]= "Outros (especificar)", "PREENCHER","NA")</f>
        <v>NA</v>
      </c>
      <c r="BQ72" s="108" t="s">
        <v>123</v>
      </c>
      <c r="BR72" s="110" t="str">
        <f>IF(Tabela2[[#This Row],[Equipe do Ibama foi a campo? Houve sobrevoo do Poseidon?]] = "Sim", "PREENCHER","NA")</f>
        <v>NA</v>
      </c>
      <c r="BS72" s="110" t="str">
        <f>IF(Tabela2[[#This Row],[Se sim, foi emitida Ordem de Emergência? (informações vinculada à coluna CK)]] = "Sim", "PREENCHER","NA")</f>
        <v>NA</v>
      </c>
      <c r="BT72" s="110" t="s">
        <v>7215</v>
      </c>
      <c r="BU72" s="110" t="s">
        <v>123</v>
      </c>
      <c r="BV72" s="110" t="s">
        <v>123</v>
      </c>
      <c r="BW72" s="110" t="s">
        <v>123</v>
      </c>
      <c r="BX72" s="108"/>
      <c r="BY72" s="108"/>
      <c r="BZ72" s="106" t="str">
        <f>IF(Tabela2[[#This Row],[Data do documento de encerramento]]="NA","NA",IF(Tabela2[[#This Row],[Data do documento de encerramento]]="","Pendente de conclusão/ encerramento",_xlfn.DAYS(Tabela2[[#This Row],[Data do documento de encerramento]],J72)))</f>
        <v>Pendente de conclusão/ encerramento</v>
      </c>
      <c r="CA72" s="109"/>
      <c r="CB72" s="109"/>
      <c r="CC72" s="109" t="s">
        <v>7438</v>
      </c>
      <c r="CD72" s="109" t="s">
        <v>123</v>
      </c>
      <c r="CE72" s="109" t="s">
        <v>123</v>
      </c>
      <c r="CF72" s="109" t="s">
        <v>7141</v>
      </c>
    </row>
    <row r="73" spans="1:84" ht="30.75" hidden="1">
      <c r="A73" s="172">
        <v>202512739650</v>
      </c>
      <c r="B73" s="173" t="s">
        <v>7439</v>
      </c>
      <c r="C73" s="110" t="str">
        <f>VLOOKUP(Tabela2[[#This Row],[SIEMA]],Siema2025,4,FALSE)</f>
        <v xml:space="preserve"> MG</v>
      </c>
      <c r="D73" s="108" t="str">
        <f>VLOOKUP(Tabela2[[#This Row],[SIEMA]],Siema2025,3,FALSE)</f>
        <v xml:space="preserve">Salinas </v>
      </c>
      <c r="E73" s="108" t="s">
        <v>7440</v>
      </c>
      <c r="F73" s="108" t="s">
        <v>7441</v>
      </c>
      <c r="G73" s="108" t="s">
        <v>7442</v>
      </c>
      <c r="H73" s="108" t="s">
        <v>7443</v>
      </c>
      <c r="I73" s="106" t="s">
        <v>7118</v>
      </c>
      <c r="J73" s="107">
        <f>VLOOKUP(Tabela2[[#This Row],[SIEMA]],Siema2025,2,FALSE)</f>
        <v>45681</v>
      </c>
      <c r="K73" s="107" t="str">
        <f>VLOOKUP(Tabela2[[#This Row],[SIEMA]],Siema2025,16,FALSE)</f>
        <v>Sexta</v>
      </c>
      <c r="L73" s="108" t="str">
        <f>IF(Tabela2[[#This Row],[Data]]="","Sem Informação",VLOOKUP(MONTH(Tabela2[[#This Row],[Data]]),'[1]Validação de dados'!$I$1:$J$13,2,0))</f>
        <v>Janeiro</v>
      </c>
      <c r="M73" s="106">
        <f>YEAR(Tabela2[[#This Row],[Data]])</f>
        <v>2025</v>
      </c>
      <c r="N73" s="107" t="str">
        <f>VLOOKUP(Tabela2[[#This Row],[SIEMA]],Siema2025,17,FALSE)</f>
        <v>Matutino</v>
      </c>
      <c r="O73" s="107" t="str">
        <f>VLOOKUP(Tabela2[[#This Row],[SIEMA]],Siema2025,5,FALSE)</f>
        <v>Rodovia</v>
      </c>
      <c r="P73" s="106" t="str">
        <f>VLOOKUP(Tabela2[[#This Row],[SIEMA]],Siema2025,21,FALSE)</f>
        <v>Transporte rodoviário</v>
      </c>
      <c r="Q73" s="106">
        <v>1170</v>
      </c>
      <c r="R73" s="106" t="s">
        <v>7444</v>
      </c>
      <c r="S73" s="109" t="str">
        <f>IF(Q73="","", IF(Q73="NC","", IF(Q73="NE","", IF(Q73="NA","",IFERROR(VLOOKUP(Q73,Produtos!$A$1:$C$2319,2,FALSE),"Não Cadastrado")))))</f>
        <v>ÁLCOOL ETÍLICO, ETANOL</v>
      </c>
      <c r="T73" s="106" t="s">
        <v>7062</v>
      </c>
      <c r="U73" s="106" t="s">
        <v>7062</v>
      </c>
      <c r="V73" s="106">
        <f>IF(Q73="","",IF(ISNUMBER(Q73)=FALSE,"Não se aplica",IFERROR(VLOOKUP(Q73,Produtos!$A$1:$C$2319,3,FALSE),"Não Cadastrado")))</f>
        <v>3</v>
      </c>
      <c r="W73" s="106" t="str">
        <f>VLOOKUP(Tabela2[[#This Row],[SIEMA]],Siema2025,10,FALSE)</f>
        <v/>
      </c>
      <c r="X73" s="115" t="str">
        <f>IF(Tabela2[[#This Row],[Origem do acidente]] = "Plataforma", "PREENCHER","NA")</f>
        <v>NA</v>
      </c>
      <c r="Y73" s="111" t="str">
        <f>IF(W73="","", IF(W73="NC","", IF(W73="NE","", IF(W73="NA","",IFERROR(VLOOKUP(W73,Produtos!$A$1:$C$2319,2,FALSE),"Não Cadastrado")))))</f>
        <v/>
      </c>
      <c r="Z73" s="106" t="str">
        <f>VLOOKUP(Tabela2[[#This Row],[SIEMA]],Siema2025,11,FALSE)</f>
        <v xml:space="preserve"> </v>
      </c>
      <c r="AA73" s="106" t="str">
        <f>VLOOKUP(Tabela2[[#This Row],[SIEMA]],Siema2025,12,FALSE)</f>
        <v xml:space="preserve"> </v>
      </c>
      <c r="AB73" s="106" t="str">
        <f>IF(W73="","",IF(ISNUMBER(W73)=FALSE,"Não se aplica",IFERROR(VLOOKUP(W73,Produtos!$A$1:$C$2319,3,FALSE),"Não Cadastrado")))</f>
        <v/>
      </c>
      <c r="AC73" s="106"/>
      <c r="AD73" s="110" t="str">
        <f>IF(Tabela2[[#This Row],[Origem do acidente]] = "Plataforma", "PREENCHER","NA")</f>
        <v>NA</v>
      </c>
      <c r="AE73" s="109" t="str">
        <f>IF(AC73="","", IF(AC73="NC","", IF(AC73="NE","", IF(AC73="NA","",IFERROR(VLOOKUP(AC73,Produtos!$A$1:$C$2319,2,FALSE),"Não Cadastrado")))))</f>
        <v/>
      </c>
      <c r="AF73" s="106"/>
      <c r="AG73" s="106"/>
      <c r="AH73" s="106" t="str">
        <f>IF(AC73="","",IF(ISNUMBER(AC73)=FALSE,"Não se aplica",IFERROR(VLOOKUP(AC73,Produtos!$A$1:$C$2319,3,FALSE),"Não Cadastrado")))</f>
        <v/>
      </c>
      <c r="AI73" s="106"/>
      <c r="AJ73" s="106" t="str">
        <f>VLOOKUP(Tabela2[[#This Row],[SIEMA]],Siema2025,26,FALSE)</f>
        <v>Tombamento seguido de queda da carga.</v>
      </c>
      <c r="AK73" s="109" t="s">
        <v>6834</v>
      </c>
      <c r="AL73" s="109"/>
      <c r="AM73" s="109"/>
      <c r="AN73" s="110" t="str">
        <f>VLOOKUP(Tabela2[[#This Row],[SIEMA]],Siema2025,51,FALSE)</f>
        <v>X</v>
      </c>
      <c r="AO73" s="110" t="str">
        <f>VLOOKUP(Tabela2[[#This Row],[SIEMA]],Siema2025,53,FALSE)</f>
        <v/>
      </c>
      <c r="AP73" s="110" t="str">
        <f>VLOOKUP(Tabela2[[#This Row],[SIEMA]],Siema2025,55,FALSE)</f>
        <v/>
      </c>
      <c r="AQ73" s="110" t="str">
        <f>VLOOKUP(Tabela2[[#This Row],[SIEMA]],Siema2025,57,FALSE)</f>
        <v>X</v>
      </c>
      <c r="AR73" s="110" t="str">
        <f>VLOOKUP(Tabela2[[#This Row],[SIEMA]],Siema2025,59,FALSE)</f>
        <v/>
      </c>
      <c r="AS73" s="110" t="str">
        <f>VLOOKUP(Tabela2[[#This Row],[SIEMA]],Siema2025,61,FALSE)</f>
        <v/>
      </c>
      <c r="AT73" s="110" t="str">
        <f>VLOOKUP(Tabela2[[#This Row],[SIEMA]],Siema2025,63,FALSE)</f>
        <v/>
      </c>
      <c r="AU73" s="110" t="str">
        <f>VLOOKUP(Tabela2[[#This Row],[SIEMA]],Siema2025,65,FALSE)</f>
        <v>X</v>
      </c>
      <c r="AV73" s="110" t="str">
        <f>VLOOKUP(Tabela2[[#This Row],[SIEMA]],Siema2025,67,FALSE)</f>
        <v/>
      </c>
      <c r="AW73" s="110" t="str">
        <f>VLOOKUP(Tabela2[[#This Row],[SIEMA]],Siema2025,69,FALSE)</f>
        <v/>
      </c>
      <c r="AX73" s="110" t="str">
        <f>VLOOKUP(Tabela2[[#This Row],[SIEMA]],Siema2025,71,FALSE)</f>
        <v/>
      </c>
      <c r="AY73" s="110" t="str">
        <f>VLOOKUP(Tabela2[[#This Row],[SIEMA]],Siema2025,73,FALSE)</f>
        <v/>
      </c>
      <c r="AZ73" s="110" t="str">
        <f>VLOOKUP(Tabela2[[#This Row],[SIEMA]],Siema2025,75,FALSE)</f>
        <v/>
      </c>
      <c r="BA73" s="110" t="str">
        <f>VLOOKUP(Tabela2[[#This Row],[SIEMA]],Siema2025,77,FALSE)</f>
        <v/>
      </c>
      <c r="BB73" s="110" t="str">
        <f>VLOOKUP(Tabela2[[#This Row],[SIEMA]],Siema2025,79,FALSE)</f>
        <v/>
      </c>
      <c r="BC73" s="110" t="str">
        <f>IF(Tabela2[[#This Row],[Outro(s) ]] = "X", "PREENCHER","NA")</f>
        <v>NA</v>
      </c>
      <c r="BD73" s="110" t="str">
        <f>VLOOKUP(Tabela2[[#This Row],[SIEMA]],Siema2025,82,FALSE)</f>
        <v/>
      </c>
      <c r="BE73" s="110" t="str">
        <f>VLOOKUP(Tabela2[[#This Row],[SIEMA]],Siema2025,81,FALSE)</f>
        <v/>
      </c>
      <c r="BF73" s="112" t="s">
        <v>7062</v>
      </c>
      <c r="BG73" s="112"/>
      <c r="BH73" s="112" t="s">
        <v>7062</v>
      </c>
      <c r="BI73" s="114" t="s">
        <v>7062</v>
      </c>
      <c r="BJ73" s="109" t="s">
        <v>7097</v>
      </c>
      <c r="BK73" s="106" t="s">
        <v>2696</v>
      </c>
      <c r="BL73" s="143">
        <v>45687</v>
      </c>
      <c r="BM73" s="110">
        <f ca="1">IF(Tabela2[[#This Row],[Data de atendimento do Ibama (considerar o primeiro documento/ação)]]="",_xlfn.DAYS(TODAY(),J73),_xlfn.DAYS(Tabela2[[#This Row],[Data de atendimento do Ibama (considerar o primeiro documento/ação)]],J73))</f>
        <v>6</v>
      </c>
      <c r="BN73" s="110" t="str">
        <f>IF(Tabela2[[#This Row],[Atendido pelo Ibama ("Não" ou "Sim")]]="Não","Preencher", IF(Tabela2[[#This Row],[Atendido pelo Ibama ("Não" ou "Sim")]]="Sim","NA",""))</f>
        <v>NA</v>
      </c>
      <c r="BO73" s="116" t="s">
        <v>7177</v>
      </c>
      <c r="BP73" s="110" t="str">
        <f>IF(Tabela2[[#This Row],[Forma de atendimento (primeiro documento/ação)]]= "Outros (especificar)", "PREENCHER","NA")</f>
        <v>NA</v>
      </c>
      <c r="BQ73" s="108" t="s">
        <v>123</v>
      </c>
      <c r="BR73" s="110" t="str">
        <f>IF(Tabela2[[#This Row],[Equipe do Ibama foi a campo? Houve sobrevoo do Poseidon?]] = "Sim", "PREENCHER","NA")</f>
        <v>NA</v>
      </c>
      <c r="BS73" s="110" t="str">
        <f>IF(Tabela2[[#This Row],[Se sim, foi emitida Ordem de Emergência? (informações vinculada à coluna CK)]] = "Sim", "PREENCHER","NA")</f>
        <v>NA</v>
      </c>
      <c r="BT73" s="110" t="str">
        <f>IF(Tabela2[[#This Row],[Foi elaborado Relatório de Vistoria pelo Ibama? (informações vinculada à coluna CK)]] = "Sim", "PREENCHER","NA")</f>
        <v>NA</v>
      </c>
      <c r="BU73" s="110" t="str">
        <f>IF(Tabela2[[#This Row],[Houve envio de Informações Pós-acidente (preencher "não se aplica" quando de competência estadual/municipal)]] = "Sim", "PREENCHER","NA")</f>
        <v>NA</v>
      </c>
      <c r="BV73" s="110" t="str">
        <f>IF(Tabela2[[#This Row],[Houve avaliação das informações pós-acidente solicitadas/enviadas?]] = "Sim", "PREENCHER","NA")</f>
        <v>NA</v>
      </c>
      <c r="BW73" s="110" t="str">
        <f>IF(Tabela2[[#This Row],[O Ibama aguarda resposta da empresa/OEMA, etc?]] = "Sim", "PREENCHER","NA")</f>
        <v>NA</v>
      </c>
      <c r="BX73" s="108" t="s">
        <v>7113</v>
      </c>
      <c r="BY73" s="143">
        <v>45692</v>
      </c>
      <c r="BZ73" s="106">
        <f>IF(Tabela2[[#This Row],[Data do documento de encerramento]]="NA","NA",IF(Tabela2[[#This Row],[Data do documento de encerramento]]="","Pendente de conclusão/ encerramento",_xlfn.DAYS(Tabela2[[#This Row],[Data do documento de encerramento]],J73)))</f>
        <v>11</v>
      </c>
      <c r="CA73" s="109" t="s">
        <v>7445</v>
      </c>
      <c r="CB73" s="109"/>
      <c r="CC73" s="117"/>
      <c r="CD73" s="109"/>
      <c r="CE73" s="109"/>
      <c r="CF73" s="109"/>
    </row>
    <row r="74" spans="1:84" ht="60.75">
      <c r="A74" s="185">
        <v>202512564851</v>
      </c>
      <c r="B74" s="120" t="s">
        <v>7446</v>
      </c>
      <c r="C74" s="110" t="s">
        <v>672</v>
      </c>
      <c r="D74" s="108" t="s">
        <v>637</v>
      </c>
      <c r="E74" s="108" t="s">
        <v>7447</v>
      </c>
      <c r="F74" s="108"/>
      <c r="G74" s="108" t="s">
        <v>7448</v>
      </c>
      <c r="H74" s="188" t="s">
        <v>7449</v>
      </c>
      <c r="I74" s="106" t="str">
        <f>VLOOKUP(Tabela2[[#This Row],[SIEMA]],Siema2025,19,FALSE)</f>
        <v>Santos</v>
      </c>
      <c r="J74" s="107">
        <f>VLOOKUP(Tabela2[[#This Row],[SIEMA]],Siema2025,2,FALSE)</f>
        <v>45682</v>
      </c>
      <c r="K74" s="107" t="str">
        <f>VLOOKUP(Tabela2[[#This Row],[SIEMA]],Siema2025,16,FALSE)</f>
        <v>Sábado</v>
      </c>
      <c r="L74" s="108" t="str">
        <f>IF(Tabela2[[#This Row],[Data]]="","Sem Informação",VLOOKUP(MONTH(Tabela2[[#This Row],[Data]]),'[1]Validação de dados'!$I$1:$J$13,2,0))</f>
        <v>Janeiro</v>
      </c>
      <c r="M74" s="106">
        <f>YEAR(Tabela2[[#This Row],[Data]])</f>
        <v>2025</v>
      </c>
      <c r="N74" s="107" t="str">
        <f>VLOOKUP(Tabela2[[#This Row],[SIEMA]],Siema2025,17,FALSE)</f>
        <v>Matutino</v>
      </c>
      <c r="O74" s="107" t="s">
        <v>111</v>
      </c>
      <c r="P74" s="106" t="str">
        <f>VLOOKUP(Tabela2[[#This Row],[SIEMA]],Siema2025,21,FALSE)</f>
        <v>Navio-sonda West Saturn</v>
      </c>
      <c r="Q74" s="106" t="s">
        <v>637</v>
      </c>
      <c r="R74" s="106" t="s">
        <v>7450</v>
      </c>
      <c r="S74" s="109" t="s">
        <v>7095</v>
      </c>
      <c r="T74" s="106">
        <v>8.0000000000000002E-3</v>
      </c>
      <c r="U74" s="106" t="s">
        <v>7109</v>
      </c>
      <c r="V74" s="106" t="s">
        <v>637</v>
      </c>
      <c r="W74" s="106"/>
      <c r="X74" s="115"/>
      <c r="Y74" s="111" t="str">
        <f>IF(W74="","", IF(W74="NC","", IF(W74="NE","", IF(W74="NA","",IFERROR(VLOOKUP(W74,Produtos!$A$1:$C$2319,2,FALSE),"Não Cadastrado")))))</f>
        <v/>
      </c>
      <c r="Z74" s="106"/>
      <c r="AA74" s="106"/>
      <c r="AB74" s="106" t="str">
        <f>IF(W74="","",IF(ISNUMBER(W74)=FALSE,"Não se aplica",IFERROR(VLOOKUP(W74,Produtos!$A$1:$C$2319,3,FALSE),"Não Cadastrado")))</f>
        <v/>
      </c>
      <c r="AC74" s="106"/>
      <c r="AD74" s="110"/>
      <c r="AE74" s="109" t="str">
        <f>IF(AC74="","", IF(AC74="NC","", IF(AC74="NE","", IF(AC74="NA","",IFERROR(VLOOKUP(AC74,Produtos!$A$1:$C$2319,2,FALSE),"Não Cadastrado")))))</f>
        <v/>
      </c>
      <c r="AF74" s="106"/>
      <c r="AG74" s="106"/>
      <c r="AH74" s="106" t="str">
        <f>IF(AC74="","",IF(ISNUMBER(AC74)=FALSE,"Não se aplica",IFERROR(VLOOKUP(AC74,Produtos!$A$1:$C$2319,3,FALSE),"Não Cadastrado")))</f>
        <v/>
      </c>
      <c r="AI74" s="106"/>
      <c r="AJ74" s="106" t="str">
        <f>VLOOKUP(Tabela2[[#This Row],[SIEMA]],Siema2025,26,FALSE)</f>
        <v>Falha em mangueira de óleo hidráulico, conexão quebrada</v>
      </c>
      <c r="AK74" s="109" t="s">
        <v>7110</v>
      </c>
      <c r="AL74" s="109" t="s">
        <v>7271</v>
      </c>
      <c r="AM74" s="109"/>
      <c r="AN74" s="110" t="str">
        <f>VLOOKUP(Tabela2[[#This Row],[SIEMA]],Siema2025,51,FALSE)</f>
        <v/>
      </c>
      <c r="AO74" s="110" t="str">
        <f>VLOOKUP(Tabela2[[#This Row],[SIEMA]],Siema2025,53,FALSE)</f>
        <v/>
      </c>
      <c r="AP74" s="110" t="str">
        <f>VLOOKUP(Tabela2[[#This Row],[SIEMA]],Siema2025,55,FALSE)</f>
        <v/>
      </c>
      <c r="AQ74" s="110" t="str">
        <f>VLOOKUP(Tabela2[[#This Row],[SIEMA]],Siema2025,57,FALSE)</f>
        <v/>
      </c>
      <c r="AR74" s="110" t="str">
        <f>VLOOKUP(Tabela2[[#This Row],[SIEMA]],Siema2025,59,FALSE)</f>
        <v/>
      </c>
      <c r="AS74" s="110" t="str">
        <f>VLOOKUP(Tabela2[[#This Row],[SIEMA]],Siema2025,61,FALSE)</f>
        <v>X</v>
      </c>
      <c r="AT74" s="110" t="str">
        <f>VLOOKUP(Tabela2[[#This Row],[SIEMA]],Siema2025,63,FALSE)</f>
        <v/>
      </c>
      <c r="AU74" s="110" t="str">
        <f>VLOOKUP(Tabela2[[#This Row],[SIEMA]],Siema2025,65,FALSE)</f>
        <v/>
      </c>
      <c r="AV74" s="110" t="str">
        <f>VLOOKUP(Tabela2[[#This Row],[SIEMA]],Siema2025,67,FALSE)</f>
        <v/>
      </c>
      <c r="AW74" s="110" t="str">
        <f>VLOOKUP(Tabela2[[#This Row],[SIEMA]],Siema2025,69,FALSE)</f>
        <v/>
      </c>
      <c r="AX74" s="110" t="str">
        <f>VLOOKUP(Tabela2[[#This Row],[SIEMA]],Siema2025,71,FALSE)</f>
        <v/>
      </c>
      <c r="AY74" s="110" t="str">
        <f>VLOOKUP(Tabela2[[#This Row],[SIEMA]],Siema2025,73,FALSE)</f>
        <v/>
      </c>
      <c r="AZ74" s="110" t="str">
        <f>VLOOKUP(Tabela2[[#This Row],[SIEMA]],Siema2025,75,FALSE)</f>
        <v/>
      </c>
      <c r="BA74" s="110" t="str">
        <f>VLOOKUP(Tabela2[[#This Row],[SIEMA]],Siema2025,77,FALSE)</f>
        <v/>
      </c>
      <c r="BB74" s="110" t="str">
        <f>VLOOKUP(Tabela2[[#This Row],[SIEMA]],Siema2025,79,FALSE)</f>
        <v/>
      </c>
      <c r="BC74" s="110" t="str">
        <f>IF(Tabela2[[#This Row],[Outro(s) ]] = "X", "PREENCHER","NA")</f>
        <v>NA</v>
      </c>
      <c r="BD74" s="110" t="str">
        <f>VLOOKUP(Tabela2[[#This Row],[SIEMA]],Siema2025,82,FALSE)</f>
        <v/>
      </c>
      <c r="BE74" s="110" t="str">
        <f>VLOOKUP(Tabela2[[#This Row],[SIEMA]],Siema2025,81,FALSE)</f>
        <v/>
      </c>
      <c r="BF74" s="112" t="str">
        <f>VLOOKUP(Tabela2[[#This Row],[SIEMA]],Siema2025,28,FALSE)</f>
        <v>Equinor Brasil Energia</v>
      </c>
      <c r="BG74" s="112"/>
      <c r="BH74" s="113" t="str">
        <f>VLOOKUP(Tabela2[[#This Row],[SIEMA]],Siema2025,29,FALSE)</f>
        <v>04028583000110</v>
      </c>
      <c r="BI74" s="114" t="s">
        <v>2696</v>
      </c>
      <c r="BJ74" s="109" t="s">
        <v>7097</v>
      </c>
      <c r="BK74" s="106" t="s">
        <v>2696</v>
      </c>
      <c r="BL74" s="143">
        <v>45684</v>
      </c>
      <c r="BM74" s="110">
        <f ca="1">IF(Tabela2[[#This Row],[Data de atendimento do Ibama (considerar o primeiro documento/ação)]]="",_xlfn.DAYS(TODAY(),J74),_xlfn.DAYS(Tabela2[[#This Row],[Data de atendimento do Ibama (considerar o primeiro documento/ação)]],J74))</f>
        <v>2</v>
      </c>
      <c r="BN74" s="110" t="str">
        <f>IF(Tabela2[[#This Row],[Atendido pelo Ibama ("Não" ou "Sim")]]="Não","Preencher", IF(Tabela2[[#This Row],[Atendido pelo Ibama ("Não" ou "Sim")]]="Sim","NA",""))</f>
        <v>NA</v>
      </c>
      <c r="BO74" s="116" t="s">
        <v>7098</v>
      </c>
      <c r="BP74" s="110" t="str">
        <f>IF(Tabela2[[#This Row],[Forma de atendimento (primeiro documento/ação)]]= "Outros (especificar)", "PREENCHER","NA")</f>
        <v>NA</v>
      </c>
      <c r="BQ74" s="108" t="s">
        <v>123</v>
      </c>
      <c r="BR74" s="110" t="str">
        <f>IF(Tabela2[[#This Row],[Equipe do Ibama foi a campo? Houve sobrevoo do Poseidon?]] = "Sim", "PREENCHER","NA")</f>
        <v>NA</v>
      </c>
      <c r="BS74" s="110" t="str">
        <f>IF(Tabela2[[#This Row],[Se sim, foi emitida Ordem de Emergência? (informações vinculada à coluna CK)]] = "Sim", "PREENCHER","NA")</f>
        <v>NA</v>
      </c>
      <c r="BT74" s="110" t="str">
        <f>IF(Tabela2[[#This Row],[Foi elaborado Relatório de Vistoria pelo Ibama? (informações vinculada à coluna CK)]] = "Sim", "PREENCHER","NA")</f>
        <v>NA</v>
      </c>
      <c r="BU74" s="110" t="str">
        <f>IF(Tabela2[[#This Row],[Houve envio de Informações Pós-acidente (preencher "não se aplica" quando de competência estadual/municipal)]] = "Sim", "PREENCHER","NA")</f>
        <v>NA</v>
      </c>
      <c r="BV74" s="110" t="s">
        <v>123</v>
      </c>
      <c r="BW74" s="110" t="s">
        <v>2696</v>
      </c>
      <c r="BX74" s="108" t="s">
        <v>7100</v>
      </c>
      <c r="BY74" s="143">
        <v>46104</v>
      </c>
      <c r="BZ74" s="106">
        <f>IF(Tabela2[[#This Row],[Data do documento de encerramento]]="NA","NA",IF(Tabela2[[#This Row],[Data do documento de encerramento]]="","Pendente de conclusão/ encerramento",_xlfn.DAYS(Tabela2[[#This Row],[Data do documento de encerramento]],J74)))</f>
        <v>422</v>
      </c>
      <c r="CA74" s="109"/>
      <c r="CB74" s="117" t="s">
        <v>7451</v>
      </c>
      <c r="CC74" s="292" t="s">
        <v>7242</v>
      </c>
      <c r="CD74" s="109" t="s">
        <v>7452</v>
      </c>
      <c r="CE74" s="109" t="s">
        <v>123</v>
      </c>
      <c r="CF74" s="109" t="s">
        <v>7103</v>
      </c>
    </row>
    <row r="75" spans="1:84" ht="30.75" hidden="1">
      <c r="A75" s="172">
        <v>202512746851</v>
      </c>
      <c r="B75" s="173" t="s">
        <v>7453</v>
      </c>
      <c r="C75" s="110" t="str">
        <f>VLOOKUP(Tabela2[[#This Row],[SIEMA]],Siema2025,4,FALSE)</f>
        <v xml:space="preserve"> AL</v>
      </c>
      <c r="D75" s="108" t="str">
        <f>VLOOKUP(Tabela2[[#This Row],[SIEMA]],Siema2025,3,FALSE)</f>
        <v xml:space="preserve">Pilar </v>
      </c>
      <c r="E75" s="108" t="str">
        <f>VLOOKUP(Tabela2[[#This Row],[SIEMA]],Siema2025,20,FALSE)</f>
        <v>Fazenda Lamarão, s/n Rod. 316</v>
      </c>
      <c r="F75" s="108"/>
      <c r="G75" s="108" t="s">
        <v>7454</v>
      </c>
      <c r="H75" s="108" t="s">
        <v>7455</v>
      </c>
      <c r="I75" s="106" t="s">
        <v>7456</v>
      </c>
      <c r="J75" s="107">
        <f>VLOOKUP(Tabela2[[#This Row],[SIEMA]],Siema2025,2,FALSE)</f>
        <v>45683</v>
      </c>
      <c r="K75" s="107" t="str">
        <f>VLOOKUP(Tabela2[[#This Row],[SIEMA]],Siema2025,16,FALSE)</f>
        <v>Domingo</v>
      </c>
      <c r="L75" s="108" t="str">
        <f>IF(Tabela2[[#This Row],[Data]]="","Sem Informação",VLOOKUP(MONTH(Tabela2[[#This Row],[Data]]),'[1]Validação de dados'!$I$1:$J$13,2,0))</f>
        <v>Janeiro</v>
      </c>
      <c r="M75" s="106">
        <f>YEAR(Tabela2[[#This Row],[Data]])</f>
        <v>2025</v>
      </c>
      <c r="N75" s="107" t="str">
        <f>VLOOKUP(Tabela2[[#This Row],[SIEMA]],Siema2025,17,FALSE)</f>
        <v>Madrugada</v>
      </c>
      <c r="O75" s="107" t="s">
        <v>145</v>
      </c>
      <c r="P75" s="106" t="str">
        <f>VLOOKUP(Tabela2[[#This Row],[SIEMA]],Siema2025,21,FALSE)</f>
        <v>Campo de Pilar / Locação do poço PIR-159</v>
      </c>
      <c r="Q75" s="106">
        <v>1267</v>
      </c>
      <c r="R75" s="106" t="str">
        <f>VLOOKUP(Tabela2[[#This Row],[SIEMA]],Siema2025,10,FALSE)</f>
        <v/>
      </c>
      <c r="S75" s="109" t="s">
        <v>7290</v>
      </c>
      <c r="T75" s="106" t="s">
        <v>990</v>
      </c>
      <c r="U75" s="106" t="str">
        <f>VLOOKUP(Tabela2[[#This Row],[SIEMA]],Siema2025,12,FALSE)</f>
        <v xml:space="preserve"> </v>
      </c>
      <c r="V75" s="106">
        <f>IF(Q75="","",IF(ISNUMBER(Q75)=FALSE,"Não se aplica",IFERROR(VLOOKUP(Q75,Produtos!$A$1:$C$2319,3,FALSE),"Não Cadastrado")))</f>
        <v>3</v>
      </c>
      <c r="W75" s="106" t="str">
        <f>VLOOKUP(Tabela2[[#This Row],[SIEMA]],Siema2025,10,FALSE)</f>
        <v/>
      </c>
      <c r="X75" s="115" t="str">
        <f>IF(Tabela2[[#This Row],[Origem do acidente]] = "Plataforma", "PREENCHER","NA")</f>
        <v>NA</v>
      </c>
      <c r="Y75" s="111" t="str">
        <f>IF(W75="","", IF(W75="NC","", IF(W75="NE","", IF(W75="NA","",IFERROR(VLOOKUP(W75,Produtos!$A$1:$C$2319,2,FALSE),"Não Cadastrado")))))</f>
        <v/>
      </c>
      <c r="Z75" s="106" t="str">
        <f>VLOOKUP(Tabela2[[#This Row],[SIEMA]],Siema2025,11,FALSE)</f>
        <v xml:space="preserve"> </v>
      </c>
      <c r="AA75" s="106" t="str">
        <f>VLOOKUP(Tabela2[[#This Row],[SIEMA]],Siema2025,12,FALSE)</f>
        <v xml:space="preserve"> </v>
      </c>
      <c r="AB75" s="106" t="str">
        <f>IF(W75="","",IF(ISNUMBER(W75)=FALSE,"Não se aplica",IFERROR(VLOOKUP(W75,Produtos!$A$1:$C$2319,3,FALSE),"Não Cadastrado")))</f>
        <v/>
      </c>
      <c r="AC75" s="106"/>
      <c r="AD75" s="110" t="str">
        <f>IF(Tabela2[[#This Row],[Origem do acidente]] = "Plataforma", "PREENCHER","NA")</f>
        <v>NA</v>
      </c>
      <c r="AE75" s="109" t="str">
        <f>IF(AC75="","", IF(AC75="NC","", IF(AC75="NE","", IF(AC75="NA","",IFERROR(VLOOKUP(AC75,Produtos!$A$1:$C$2319,2,FALSE),"Não Cadastrado")))))</f>
        <v/>
      </c>
      <c r="AF75" s="106"/>
      <c r="AG75" s="106"/>
      <c r="AH75" s="106" t="str">
        <f>IF(AC75="","",IF(ISNUMBER(AC75)=FALSE,"Não se aplica",IFERROR(VLOOKUP(AC75,Produtos!$A$1:$C$2319,3,FALSE),"Não Cadastrado")))</f>
        <v/>
      </c>
      <c r="AI75" s="106"/>
      <c r="AJ75" s="106" t="s">
        <v>6834</v>
      </c>
      <c r="AK75" s="109"/>
      <c r="AL75" s="109"/>
      <c r="AM75" s="109"/>
      <c r="AN75" s="110" t="str">
        <f>VLOOKUP(Tabela2[[#This Row],[SIEMA]],Siema2025,51,FALSE)</f>
        <v/>
      </c>
      <c r="AO75" s="110" t="str">
        <f>VLOOKUP(Tabela2[[#This Row],[SIEMA]],Siema2025,53,FALSE)</f>
        <v/>
      </c>
      <c r="AP75" s="110" t="str">
        <f>VLOOKUP(Tabela2[[#This Row],[SIEMA]],Siema2025,55,FALSE)</f>
        <v/>
      </c>
      <c r="AQ75" s="110" t="str">
        <f>VLOOKUP(Tabela2[[#This Row],[SIEMA]],Siema2025,57,FALSE)</f>
        <v/>
      </c>
      <c r="AR75" s="110" t="str">
        <f>VLOOKUP(Tabela2[[#This Row],[SIEMA]],Siema2025,59,FALSE)</f>
        <v/>
      </c>
      <c r="AS75" s="110" t="str">
        <f>VLOOKUP(Tabela2[[#This Row],[SIEMA]],Siema2025,61,FALSE)</f>
        <v/>
      </c>
      <c r="AT75" s="110" t="str">
        <f>VLOOKUP(Tabela2[[#This Row],[SIEMA]],Siema2025,63,FALSE)</f>
        <v/>
      </c>
      <c r="AU75" s="110" t="str">
        <f>VLOOKUP(Tabela2[[#This Row],[SIEMA]],Siema2025,65,FALSE)</f>
        <v>X</v>
      </c>
      <c r="AV75" s="110" t="str">
        <f>VLOOKUP(Tabela2[[#This Row],[SIEMA]],Siema2025,67,FALSE)</f>
        <v/>
      </c>
      <c r="AW75" s="110" t="str">
        <f>VLOOKUP(Tabela2[[#This Row],[SIEMA]],Siema2025,69,FALSE)</f>
        <v/>
      </c>
      <c r="AX75" s="110" t="str">
        <f>VLOOKUP(Tabela2[[#This Row],[SIEMA]],Siema2025,71,FALSE)</f>
        <v/>
      </c>
      <c r="AY75" s="110" t="str">
        <f>VLOOKUP(Tabela2[[#This Row],[SIEMA]],Siema2025,73,FALSE)</f>
        <v/>
      </c>
      <c r="AZ75" s="110" t="str">
        <f>VLOOKUP(Tabela2[[#This Row],[SIEMA]],Siema2025,75,FALSE)</f>
        <v/>
      </c>
      <c r="BA75" s="110" t="str">
        <f>VLOOKUP(Tabela2[[#This Row],[SIEMA]],Siema2025,77,FALSE)</f>
        <v/>
      </c>
      <c r="BB75" s="110" t="str">
        <f>VLOOKUP(Tabela2[[#This Row],[SIEMA]],Siema2025,79,FALSE)</f>
        <v/>
      </c>
      <c r="BC75" s="110" t="str">
        <f>IF(Tabela2[[#This Row],[Outro(s) ]] = "X", "PREENCHER","NA")</f>
        <v>NA</v>
      </c>
      <c r="BD75" s="110" t="str">
        <f>VLOOKUP(Tabela2[[#This Row],[SIEMA]],Siema2025,82,FALSE)</f>
        <v/>
      </c>
      <c r="BE75" s="110" t="str">
        <f>VLOOKUP(Tabela2[[#This Row],[SIEMA]],Siema2025,81,FALSE)</f>
        <v/>
      </c>
      <c r="BF75" s="112" t="str">
        <f>VLOOKUP(Tabela2[[#This Row],[SIEMA]],Siema2025,28,FALSE)</f>
        <v>ORIGEM ENERGIA ALAGOAS S.A</v>
      </c>
      <c r="BG75" s="112"/>
      <c r="BH75" s="113" t="str">
        <f>VLOOKUP(Tabela2[[#This Row],[SIEMA]],Siema2025,29,FALSE)</f>
        <v>34186669000301</v>
      </c>
      <c r="BI75" s="114" t="str">
        <f>VLOOKUP(Tabela2[[#This Row],[SIEMA]],Siema2025,107,FALSE)</f>
        <v>Não</v>
      </c>
      <c r="BJ75" s="109" t="s">
        <v>7111</v>
      </c>
      <c r="BK75" s="106" t="s">
        <v>2696</v>
      </c>
      <c r="BL75" s="143">
        <v>45733</v>
      </c>
      <c r="BM75" s="110">
        <f ca="1">IF(Tabela2[[#This Row],[Data de atendimento do Ibama (considerar o primeiro documento/ação)]]="",_xlfn.DAYS(TODAY(),J75),_xlfn.DAYS(Tabela2[[#This Row],[Data de atendimento do Ibama (considerar o primeiro documento/ação)]],J75))</f>
        <v>50</v>
      </c>
      <c r="BN75" s="110" t="str">
        <f>IF(Tabela2[[#This Row],[Atendido pelo Ibama ("Não" ou "Sim")]]="Não","Preencher", IF(Tabela2[[#This Row],[Atendido pelo Ibama ("Não" ou "Sim")]]="Sim","NA",""))</f>
        <v>NA</v>
      </c>
      <c r="BO75" s="116" t="s">
        <v>7139</v>
      </c>
      <c r="BP75" s="110" t="str">
        <f>IF(Tabela2[[#This Row],[Forma de atendimento (primeiro documento/ação)]]= "Outros (especificar)", "PREENCHER","NA")</f>
        <v>NA</v>
      </c>
      <c r="BQ75" s="108" t="s">
        <v>123</v>
      </c>
      <c r="BR75" s="110" t="str">
        <f>IF(Tabela2[[#This Row],[Equipe do Ibama foi a campo? Houve sobrevoo do Poseidon?]] = "Sim", "PREENCHER","NA")</f>
        <v>NA</v>
      </c>
      <c r="BS75" s="110" t="str">
        <f>IF(Tabela2[[#This Row],[Se sim, foi emitida Ordem de Emergência? (informações vinculada à coluna CK)]] = "Sim", "PREENCHER","NA")</f>
        <v>NA</v>
      </c>
      <c r="BT75" s="110" t="str">
        <f>IF(Tabela2[[#This Row],[Foi elaborado Relatório de Vistoria pelo Ibama? (informações vinculada à coluna CK)]] = "Sim", "PREENCHER","NA")</f>
        <v>NA</v>
      </c>
      <c r="BU75" s="110" t="s">
        <v>123</v>
      </c>
      <c r="BV75" s="110" t="s">
        <v>2696</v>
      </c>
      <c r="BW75" s="110" t="s">
        <v>123</v>
      </c>
      <c r="BX75" s="108"/>
      <c r="BY75" s="108"/>
      <c r="BZ75" s="106" t="str">
        <f>IF(Tabela2[[#This Row],[Data do documento de encerramento]]="NA","NA",IF(Tabela2[[#This Row],[Data do documento de encerramento]]="","Pendente de conclusão/ encerramento",_xlfn.DAYS(Tabela2[[#This Row],[Data do documento de encerramento]],J75)))</f>
        <v>Pendente de conclusão/ encerramento</v>
      </c>
      <c r="CA75" s="109"/>
      <c r="CB75" s="109"/>
      <c r="CC75" s="117"/>
      <c r="CD75" s="109"/>
      <c r="CE75" s="109"/>
      <c r="CF75" s="109"/>
    </row>
    <row r="76" spans="1:84" ht="45.75" hidden="1">
      <c r="A76" s="172">
        <v>202512828827</v>
      </c>
      <c r="B76" s="173" t="s">
        <v>7457</v>
      </c>
      <c r="C76" s="110" t="str">
        <f>VLOOKUP(Tabela2[[#This Row],[SIEMA]],Siema2025,4,FALSE)</f>
        <v xml:space="preserve"> GO</v>
      </c>
      <c r="D76" s="108" t="str">
        <f>VLOOKUP(Tabela2[[#This Row],[SIEMA]],Siema2025,3,FALSE)</f>
        <v xml:space="preserve">Goiânia </v>
      </c>
      <c r="E76" s="108" t="s">
        <v>7372</v>
      </c>
      <c r="F76" s="108" t="s">
        <v>7458</v>
      </c>
      <c r="G76" s="108" t="s">
        <v>7459</v>
      </c>
      <c r="H76" s="108" t="s">
        <v>7460</v>
      </c>
      <c r="I76" s="106" t="s">
        <v>7118</v>
      </c>
      <c r="J76" s="107">
        <f>VLOOKUP(Tabela2[[#This Row],[SIEMA]],Siema2025,2,FALSE)</f>
        <v>45683</v>
      </c>
      <c r="K76" s="107" t="str">
        <f>VLOOKUP(Tabela2[[#This Row],[SIEMA]],Siema2025,16,FALSE)</f>
        <v>Domingo</v>
      </c>
      <c r="L76" s="108" t="str">
        <f>IF(Tabela2[[#This Row],[Data]]="","Sem Informação",VLOOKUP(MONTH(Tabela2[[#This Row],[Data]]),'[1]Validação de dados'!$I$1:$J$13,2,0))</f>
        <v>Janeiro</v>
      </c>
      <c r="M76" s="106">
        <f>YEAR(Tabela2[[#This Row],[Data]])</f>
        <v>2025</v>
      </c>
      <c r="N76" s="107" t="str">
        <f>VLOOKUP(Tabela2[[#This Row],[SIEMA]],Siema2025,17,FALSE)</f>
        <v>Matutino</v>
      </c>
      <c r="O76" s="107" t="str">
        <f>VLOOKUP(Tabela2[[#This Row],[SIEMA]],Siema2025,5,FALSE)</f>
        <v>Rodovia</v>
      </c>
      <c r="P76" s="106" t="str">
        <f>VLOOKUP(Tabela2[[#This Row],[SIEMA]],Siema2025,21,FALSE)</f>
        <v>Na alça de acesso a BR-153, km 502, norte.</v>
      </c>
      <c r="Q76" s="106" t="s">
        <v>7269</v>
      </c>
      <c r="R76" s="106" t="s">
        <v>7461</v>
      </c>
      <c r="S76" s="109" t="str">
        <f>IF(Q76="","", IF(Q76="NC","", IF(Q76="NE","", IF(Q76="NA","",IFERROR(VLOOKUP(Q76,Produtos!$A$1:$C$2319,2,FALSE),"Não Cadastrado")))))</f>
        <v/>
      </c>
      <c r="T76" s="106" t="str">
        <f>VLOOKUP(Tabela2[[#This Row],[SIEMA]],Siema2025,11,FALSE)</f>
        <v xml:space="preserve"> </v>
      </c>
      <c r="U76" s="106" t="str">
        <f>VLOOKUP(Tabela2[[#This Row],[SIEMA]],Siema2025,12,FALSE)</f>
        <v xml:space="preserve"> </v>
      </c>
      <c r="V76" s="106" t="s">
        <v>7462</v>
      </c>
      <c r="W76" s="106" t="str">
        <f>VLOOKUP(Tabela2[[#This Row],[SIEMA]],Siema2025,10,FALSE)</f>
        <v/>
      </c>
      <c r="X76" s="115" t="str">
        <f>IF(Tabela2[[#This Row],[Origem do acidente]] = "Plataforma", "PREENCHER","NA")</f>
        <v>NA</v>
      </c>
      <c r="Y76" s="111" t="str">
        <f>IF(W76="","", IF(W76="NC","", IF(W76="NE","", IF(W76="NA","",IFERROR(VLOOKUP(W76,Produtos!$A$1:$C$2319,2,FALSE),"Não Cadastrado")))))</f>
        <v/>
      </c>
      <c r="Z76" s="106" t="str">
        <f>VLOOKUP(Tabela2[[#This Row],[SIEMA]],Siema2025,11,FALSE)</f>
        <v xml:space="preserve"> </v>
      </c>
      <c r="AA76" s="106" t="str">
        <f>VLOOKUP(Tabela2[[#This Row],[SIEMA]],Siema2025,12,FALSE)</f>
        <v xml:space="preserve"> </v>
      </c>
      <c r="AB76" s="106" t="str">
        <f>IF(W76="","",IF(ISNUMBER(W76)=FALSE,"Não se aplica",IFERROR(VLOOKUP(W76,Produtos!$A$1:$C$2319,3,FALSE),"Não Cadastrado")))</f>
        <v/>
      </c>
      <c r="AC76" s="106"/>
      <c r="AD76" s="110" t="str">
        <f>IF(Tabela2[[#This Row],[Origem do acidente]] = "Plataforma", "PREENCHER","NA")</f>
        <v>NA</v>
      </c>
      <c r="AE76" s="109" t="str">
        <f>IF(AC76="","", IF(AC76="NC","", IF(AC76="NE","", IF(AC76="NA","",IFERROR(VLOOKUP(AC76,Produtos!$A$1:$C$2319,2,FALSE),"Não Cadastrado")))))</f>
        <v/>
      </c>
      <c r="AF76" s="106"/>
      <c r="AG76" s="106"/>
      <c r="AH76" s="106" t="str">
        <f>IF(AC76="","",IF(ISNUMBER(AC76)=FALSE,"Não se aplica",IFERROR(VLOOKUP(AC76,Produtos!$A$1:$C$2319,3,FALSE),"Não Cadastrado")))</f>
        <v/>
      </c>
      <c r="AI76" s="106"/>
      <c r="AJ76" s="106"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6" s="109" t="s">
        <v>7343</v>
      </c>
      <c r="AL76" s="109" t="s">
        <v>7175</v>
      </c>
      <c r="AM76" s="109"/>
      <c r="AN76" s="110" t="s">
        <v>7130</v>
      </c>
      <c r="AO76" s="110" t="str">
        <f>VLOOKUP(Tabela2[[#This Row],[SIEMA]],Siema2025,53,FALSE)</f>
        <v/>
      </c>
      <c r="AP76" s="110" t="str">
        <f>VLOOKUP(Tabela2[[#This Row],[SIEMA]],Siema2025,55,FALSE)</f>
        <v/>
      </c>
      <c r="AQ76" s="110" t="str">
        <f>VLOOKUP(Tabela2[[#This Row],[SIEMA]],Siema2025,57,FALSE)</f>
        <v/>
      </c>
      <c r="AR76" s="110" t="str">
        <f>VLOOKUP(Tabela2[[#This Row],[SIEMA]],Siema2025,59,FALSE)</f>
        <v/>
      </c>
      <c r="AS76" s="110" t="str">
        <f>VLOOKUP(Tabela2[[#This Row],[SIEMA]],Siema2025,61,FALSE)</f>
        <v/>
      </c>
      <c r="AT76" s="110" t="str">
        <f>VLOOKUP(Tabela2[[#This Row],[SIEMA]],Siema2025,63,FALSE)</f>
        <v/>
      </c>
      <c r="AU76" s="110" t="s">
        <v>7130</v>
      </c>
      <c r="AV76" s="110" t="str">
        <f>VLOOKUP(Tabela2[[#This Row],[SIEMA]],Siema2025,67,FALSE)</f>
        <v/>
      </c>
      <c r="AW76" s="110" t="str">
        <f>VLOOKUP(Tabela2[[#This Row],[SIEMA]],Siema2025,69,FALSE)</f>
        <v/>
      </c>
      <c r="AX76" s="110" t="str">
        <f>VLOOKUP(Tabela2[[#This Row],[SIEMA]],Siema2025,71,FALSE)</f>
        <v/>
      </c>
      <c r="AY76" s="110" t="str">
        <f>VLOOKUP(Tabela2[[#This Row],[SIEMA]],Siema2025,73,FALSE)</f>
        <v/>
      </c>
      <c r="AZ76" s="110" t="str">
        <f>VLOOKUP(Tabela2[[#This Row],[SIEMA]],Siema2025,75,FALSE)</f>
        <v/>
      </c>
      <c r="BA76" s="110" t="str">
        <f>VLOOKUP(Tabela2[[#This Row],[SIEMA]],Siema2025,77,FALSE)</f>
        <v/>
      </c>
      <c r="BB76" s="110" t="str">
        <f>VLOOKUP(Tabela2[[#This Row],[SIEMA]],Siema2025,79,FALSE)</f>
        <v>X</v>
      </c>
      <c r="BC76" s="110" t="s">
        <v>7463</v>
      </c>
      <c r="BD76" s="110" t="str">
        <f>VLOOKUP(Tabela2[[#This Row],[SIEMA]],Siema2025,82,FALSE)</f>
        <v/>
      </c>
      <c r="BE76" s="110" t="str">
        <f>VLOOKUP(Tabela2[[#This Row],[SIEMA]],Siema2025,81,FALSE)</f>
        <v/>
      </c>
      <c r="BF76" s="112" t="str">
        <f>VLOOKUP(Tabela2[[#This Row],[SIEMA]],Siema2025,28,FALSE)</f>
        <v>Petropolis Industrial Produtos de Limpeza LTDA</v>
      </c>
      <c r="BG76" s="112"/>
      <c r="BH76" s="113" t="str">
        <f>VLOOKUP(Tabela2[[#This Row],[SIEMA]],Siema2025,29,FALSE)</f>
        <v>02312244000135</v>
      </c>
      <c r="BI76" s="114" t="str">
        <f>VLOOKUP(Tabela2[[#This Row],[SIEMA]],Siema2025,107,FALSE)</f>
        <v>Não</v>
      </c>
      <c r="BJ76" s="109" t="s">
        <v>7097</v>
      </c>
      <c r="BK76" s="106" t="s">
        <v>2696</v>
      </c>
      <c r="BL76" s="143">
        <v>45686</v>
      </c>
      <c r="BM76" s="110">
        <f ca="1">IF(Tabela2[[#This Row],[Data de atendimento do Ibama (considerar o primeiro documento/ação)]]="",_xlfn.DAYS(TODAY(),J76),_xlfn.DAYS(Tabela2[[#This Row],[Data de atendimento do Ibama (considerar o primeiro documento/ação)]],J76))</f>
        <v>3</v>
      </c>
      <c r="BN76" s="110" t="str">
        <f>IF(Tabela2[[#This Row],[Atendido pelo Ibama ("Não" ou "Sim")]]="Não","Preencher", IF(Tabela2[[#This Row],[Atendido pelo Ibama ("Não" ou "Sim")]]="Sim","NA",""))</f>
        <v>NA</v>
      </c>
      <c r="BO76" s="116" t="s">
        <v>7139</v>
      </c>
      <c r="BP76" s="110" t="str">
        <f>IF(Tabela2[[#This Row],[Forma de atendimento (primeiro documento/ação)]]= "Outros (especificar)", "PREENCHER","NA")</f>
        <v>NA</v>
      </c>
      <c r="BQ76" s="108" t="s">
        <v>2696</v>
      </c>
      <c r="BR76" s="110" t="s">
        <v>123</v>
      </c>
      <c r="BS76" s="110" t="s">
        <v>2696</v>
      </c>
      <c r="BT76" s="110" t="s">
        <v>7125</v>
      </c>
      <c r="BU76" s="110" t="str">
        <f>IF(Tabela2[[#This Row],[Houve envio de Informações Pós-acidente (preencher "não se aplica" quando de competência estadual/municipal)]] = "Sim", "PREENCHER","NA")</f>
        <v>NA</v>
      </c>
      <c r="BV76" s="110" t="s">
        <v>123</v>
      </c>
      <c r="BW76" s="110" t="s">
        <v>2696</v>
      </c>
      <c r="BX76" s="108" t="s">
        <v>7113</v>
      </c>
      <c r="BY76" s="143">
        <v>46041</v>
      </c>
      <c r="BZ76" s="106">
        <f>IF(Tabela2[[#This Row],[Data do documento de encerramento]]="NA","NA",IF(Tabela2[[#This Row],[Data do documento de encerramento]]="","Pendente de conclusão/ encerramento",_xlfn.DAYS(Tabela2[[#This Row],[Data do documento de encerramento]],J76)))</f>
        <v>358</v>
      </c>
      <c r="CA76" s="109" t="s">
        <v>7464</v>
      </c>
      <c r="CB76" s="109"/>
      <c r="CC76" s="109"/>
      <c r="CD76" s="109"/>
      <c r="CE76" s="109"/>
      <c r="CF76" s="109"/>
    </row>
    <row r="77" spans="1:84" ht="60.75">
      <c r="A77" s="185">
        <v>202512779234</v>
      </c>
      <c r="B77" s="120" t="s">
        <v>7465</v>
      </c>
      <c r="C77" s="110" t="s">
        <v>672</v>
      </c>
      <c r="D77" s="108" t="s">
        <v>637</v>
      </c>
      <c r="E77" s="108" t="s">
        <v>7466</v>
      </c>
      <c r="F77" s="108"/>
      <c r="G77" s="108" t="s">
        <v>7467</v>
      </c>
      <c r="H77" s="108" t="s">
        <v>7468</v>
      </c>
      <c r="I77" s="106" t="str">
        <f>VLOOKUP(Tabela2[[#This Row],[SIEMA]],Siema2025,19,FALSE)</f>
        <v>Santos</v>
      </c>
      <c r="J77" s="107">
        <f>VLOOKUP(Tabela2[[#This Row],[SIEMA]],Siema2025,2,FALSE)</f>
        <v>45684</v>
      </c>
      <c r="K77" s="107" t="str">
        <f>VLOOKUP(Tabela2[[#This Row],[SIEMA]],Siema2025,16,FALSE)</f>
        <v>Segunda</v>
      </c>
      <c r="L77" s="108" t="str">
        <f>IF(Tabela2[[#This Row],[Data]]="","Sem Informação",VLOOKUP(MONTH(Tabela2[[#This Row],[Data]]),'[1]Validação de dados'!$I$1:$J$13,2,0))</f>
        <v>Janeiro</v>
      </c>
      <c r="M77" s="108">
        <f>YEAR(Tabela2[[#This Row],[Data]])</f>
        <v>2025</v>
      </c>
      <c r="N77" s="107" t="str">
        <f>VLOOKUP(Tabela2[[#This Row],[SIEMA]],Siema2025,17,FALSE)</f>
        <v>Matutino</v>
      </c>
      <c r="O77" s="107" t="s">
        <v>111</v>
      </c>
      <c r="P77" s="106" t="str">
        <f>VLOOKUP(Tabela2[[#This Row],[SIEMA]],Siema2025,21,FALSE)</f>
        <v>EMBARCAÇÃO SKANDI SALVADOR</v>
      </c>
      <c r="Q77" s="106" t="s">
        <v>637</v>
      </c>
      <c r="R77" s="106" t="s">
        <v>7450</v>
      </c>
      <c r="S77" s="109" t="s">
        <v>7095</v>
      </c>
      <c r="T77" s="106">
        <v>2.0000000000000002E-5</v>
      </c>
      <c r="U77" s="106" t="s">
        <v>7109</v>
      </c>
      <c r="V77" s="106" t="s">
        <v>637</v>
      </c>
      <c r="W77" s="106"/>
      <c r="X77" s="110"/>
      <c r="Y77" s="111" t="str">
        <f>IF(W77="","", IF(W77="NC","", IF(W77="NE","", IF(W77="NA","",IFERROR(VLOOKUP(W77,Produtos!$A$1:$C$2319,2,FALSE),"Não Cadastrado")))))</f>
        <v/>
      </c>
      <c r="Z77" s="106"/>
      <c r="AA77" s="106"/>
      <c r="AB77" s="106"/>
      <c r="AC77" s="108"/>
      <c r="AD77" s="110"/>
      <c r="AE77" s="109" t="str">
        <f>IF(AC77="","", IF(AC77="NC","", IF(AC77="NE","", IF(AC77="NA","",IFERROR(VLOOKUP(AC77,Produtos!$A$1:$C$2319,2,FALSE),"Não Cadastrado")))))</f>
        <v/>
      </c>
      <c r="AF77" s="108"/>
      <c r="AG77" s="106"/>
      <c r="AH77" s="106" t="str">
        <f>IF(AC77="","",IF(ISNUMBER(AC77)=FALSE,"Não se aplica",IFERROR(VLOOKUP(AC77,Produtos!$A$1:$C$2319,3,FALSE),"Não Cadastrado")))</f>
        <v/>
      </c>
      <c r="AI77" s="108"/>
      <c r="AJ77" s="106"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7" s="109" t="s">
        <v>7110</v>
      </c>
      <c r="AL77" s="109"/>
      <c r="AM77" s="109"/>
      <c r="AN77" s="110" t="str">
        <f>VLOOKUP(Tabela2[[#This Row],[SIEMA]],Siema2025,51,FALSE)</f>
        <v/>
      </c>
      <c r="AO77" s="110" t="str">
        <f>VLOOKUP(Tabela2[[#This Row],[SIEMA]],Siema2025,53,FALSE)</f>
        <v/>
      </c>
      <c r="AP77" s="110" t="str">
        <f>VLOOKUP(Tabela2[[#This Row],[SIEMA]],Siema2025,55,FALSE)</f>
        <v/>
      </c>
      <c r="AQ77" s="110" t="str">
        <f>VLOOKUP(Tabela2[[#This Row],[SIEMA]],Siema2025,57,FALSE)</f>
        <v/>
      </c>
      <c r="AR77" s="110" t="str">
        <f>VLOOKUP(Tabela2[[#This Row],[SIEMA]],Siema2025,59,FALSE)</f>
        <v/>
      </c>
      <c r="AS77" s="110" t="str">
        <f>VLOOKUP(Tabela2[[#This Row],[SIEMA]],Siema2025,61,FALSE)</f>
        <v>X</v>
      </c>
      <c r="AT77" s="110" t="str">
        <f>VLOOKUP(Tabela2[[#This Row],[SIEMA]],Siema2025,63,FALSE)</f>
        <v/>
      </c>
      <c r="AU77" s="110" t="str">
        <f>VLOOKUP(Tabela2[[#This Row],[SIEMA]],Siema2025,65,FALSE)</f>
        <v/>
      </c>
      <c r="AV77" s="110" t="str">
        <f>VLOOKUP(Tabela2[[#This Row],[SIEMA]],Siema2025,67,FALSE)</f>
        <v/>
      </c>
      <c r="AW77" s="110" t="str">
        <f>VLOOKUP(Tabela2[[#This Row],[SIEMA]],Siema2025,69,FALSE)</f>
        <v/>
      </c>
      <c r="AX77" s="110" t="str">
        <f>VLOOKUP(Tabela2[[#This Row],[SIEMA]],Siema2025,71,FALSE)</f>
        <v/>
      </c>
      <c r="AY77" s="110" t="str">
        <f>VLOOKUP(Tabela2[[#This Row],[SIEMA]],Siema2025,73,FALSE)</f>
        <v/>
      </c>
      <c r="AZ77" s="110" t="str">
        <f>VLOOKUP(Tabela2[[#This Row],[SIEMA]],Siema2025,75,FALSE)</f>
        <v/>
      </c>
      <c r="BA77" s="110" t="str">
        <f>VLOOKUP(Tabela2[[#This Row],[SIEMA]],Siema2025,77,FALSE)</f>
        <v/>
      </c>
      <c r="BB77" s="110" t="str">
        <f>VLOOKUP(Tabela2[[#This Row],[SIEMA]],Siema2025,79,FALSE)</f>
        <v/>
      </c>
      <c r="BC77" s="110" t="str">
        <f>IF(Tabela2[[#This Row],[Outro(s) ]] = "X", "PREENCHER","NA")</f>
        <v>NA</v>
      </c>
      <c r="BD77" s="110" t="str">
        <f>VLOOKUP(Tabela2[[#This Row],[SIEMA]],Siema2025,82,FALSE)</f>
        <v/>
      </c>
      <c r="BE77" s="110" t="str">
        <f>VLOOKUP(Tabela2[[#This Row],[SIEMA]],Siema2025,81,FALSE)</f>
        <v/>
      </c>
      <c r="BF77" s="112" t="str">
        <f>VLOOKUP(Tabela2[[#This Row],[SIEMA]],Siema2025,28,FALSE)</f>
        <v>PETRLEO BRASILEIRO S/A - PETROBRAS</v>
      </c>
      <c r="BG77" s="112"/>
      <c r="BH77" s="113">
        <v>33000167000101</v>
      </c>
      <c r="BI77" s="114" t="str">
        <f>VLOOKUP(Tabela2[[#This Row],[SIEMA]],Siema2025,107,FALSE)</f>
        <v>Não</v>
      </c>
      <c r="BJ77" s="109" t="s">
        <v>7097</v>
      </c>
      <c r="BK77" s="106" t="s">
        <v>2696</v>
      </c>
      <c r="BL77" s="143">
        <v>45686</v>
      </c>
      <c r="BM77" s="110">
        <f ca="1">IF(Tabela2[[#This Row],[Data de atendimento do Ibama (considerar o primeiro documento/ação)]]="",_xlfn.DAYS(TODAY(),J77),_xlfn.DAYS(Tabela2[[#This Row],[Data de atendimento do Ibama (considerar o primeiro documento/ação)]],J77))</f>
        <v>2</v>
      </c>
      <c r="BN77" s="110" t="str">
        <f>IF(Tabela2[[#This Row],[Atendido pelo Ibama ("Não" ou "Sim")]]="Não","Preencher", IF(Tabela2[[#This Row],[Atendido pelo Ibama ("Não" ou "Sim")]]="Sim","NA",""))</f>
        <v>NA</v>
      </c>
      <c r="BO77" s="116" t="s">
        <v>7098</v>
      </c>
      <c r="BP77" s="110" t="str">
        <f>IF(Tabela2[[#This Row],[Forma de atendimento (primeiro documento/ação)]]= "Outros (especificar)", "PREENCHER","NA")</f>
        <v>NA</v>
      </c>
      <c r="BQ77" s="108" t="s">
        <v>123</v>
      </c>
      <c r="BR77" s="110" t="str">
        <f>IF(Tabela2[[#This Row],[Equipe do Ibama foi a campo? Houve sobrevoo do Poseidon?]] = "Sim", "PREENCHER","NA")</f>
        <v>NA</v>
      </c>
      <c r="BS77" s="110" t="str">
        <f>IF(Tabela2[[#This Row],[Se sim, foi emitida Ordem de Emergência? (informações vinculada à coluna CK)]] = "Sim", "PREENCHER","NA")</f>
        <v>NA</v>
      </c>
      <c r="BT77" s="110" t="s">
        <v>7099</v>
      </c>
      <c r="BU77" s="110" t="s">
        <v>2696</v>
      </c>
      <c r="BV77" s="110" t="s">
        <v>123</v>
      </c>
      <c r="BW77" s="110" t="s">
        <v>2696</v>
      </c>
      <c r="BX77" s="108" t="s">
        <v>7100</v>
      </c>
      <c r="BY77" s="143">
        <v>46105</v>
      </c>
      <c r="BZ77" s="106">
        <f>IF(Tabela2[[#This Row],[Data do documento de encerramento]]="NA","NA",IF(Tabela2[[#This Row],[Data do documento de encerramento]]="","Pendente de conclusão/ encerramento",_xlfn.DAYS(Tabela2[[#This Row],[Data do documento de encerramento]],J77)))</f>
        <v>421</v>
      </c>
      <c r="CA77" s="109"/>
      <c r="CB77" s="111" t="s">
        <v>7469</v>
      </c>
      <c r="CC77" s="109" t="s">
        <v>7146</v>
      </c>
      <c r="CD77" s="111" t="s">
        <v>123</v>
      </c>
      <c r="CE77" s="111" t="s">
        <v>123</v>
      </c>
      <c r="CF77" s="111" t="s">
        <v>7103</v>
      </c>
    </row>
    <row r="78" spans="1:84" ht="30.75" hidden="1">
      <c r="A78" s="172">
        <v>202512825234</v>
      </c>
      <c r="B78" s="120" t="s">
        <v>7470</v>
      </c>
      <c r="C78" s="110" t="str">
        <f>VLOOKUP(Tabela2[[#This Row],[SIEMA]],Siema2025,4,FALSE)</f>
        <v xml:space="preserve"> AL</v>
      </c>
      <c r="D78" s="108" t="str">
        <f>VLOOKUP(Tabela2[[#This Row],[SIEMA]],Siema2025,3,FALSE)</f>
        <v xml:space="preserve">Pilar </v>
      </c>
      <c r="E78" s="108" t="str">
        <f>VLOOKUP(Tabela2[[#This Row],[SIEMA]],Siema2025,20,FALSE)</f>
        <v>Fazenda Lamarão, s/n Rod. 316</v>
      </c>
      <c r="F78" s="108"/>
      <c r="G78" s="108" t="s">
        <v>7471</v>
      </c>
      <c r="H78" s="108" t="s">
        <v>7472</v>
      </c>
      <c r="I78" s="106" t="s">
        <v>7456</v>
      </c>
      <c r="J78" s="107">
        <f>VLOOKUP(Tabela2[[#This Row],[SIEMA]],Siema2025,2,FALSE)</f>
        <v>45684</v>
      </c>
      <c r="K78" s="107" t="str">
        <f>VLOOKUP(Tabela2[[#This Row],[SIEMA]],Siema2025,16,FALSE)</f>
        <v>Segunda</v>
      </c>
      <c r="L78" s="108" t="str">
        <f>IF(Tabela2[[#This Row],[Data]]="","Sem Informação",VLOOKUP(MONTH(Tabela2[[#This Row],[Data]]),'[1]Validação de dados'!$I$1:$J$13,2,0))</f>
        <v>Janeiro</v>
      </c>
      <c r="M78" s="108">
        <f>YEAR(Tabela2[[#This Row],[Data]])</f>
        <v>2025</v>
      </c>
      <c r="N78" s="107" t="str">
        <f>VLOOKUP(Tabela2[[#This Row],[SIEMA]],Siema2025,17,FALSE)</f>
        <v>Madrugada</v>
      </c>
      <c r="O78" s="107" t="s">
        <v>145</v>
      </c>
      <c r="P78" s="106" t="s">
        <v>1610</v>
      </c>
      <c r="Q78" s="106" t="str">
        <f>VLOOKUP(Tabela2[[#This Row],[SIEMA]],Siema2025,7,FALSE)</f>
        <v/>
      </c>
      <c r="R78" s="106"/>
      <c r="S78" t="s">
        <v>1903</v>
      </c>
      <c r="T78" s="106" t="str">
        <f>VLOOKUP(Tabela2[[#This Row],[SIEMA]],Siema2025,11,FALSE)</f>
        <v>1.76</v>
      </c>
      <c r="U78" s="106" t="str">
        <f>VLOOKUP(Tabela2[[#This Row],[SIEMA]],Siema2025,12,FALSE)</f>
        <v>M3</v>
      </c>
      <c r="V78" s="106" t="str">
        <f>IF(Q78="","",IF(ISNUMBER(Q78)=FALSE,"Não se aplica",IFERROR(VLOOKUP(Q78,Produtos!$A$1:$C$2319,3,FALSE),"Não Cadastrado")))</f>
        <v/>
      </c>
      <c r="W78"/>
      <c r="X78" s="110" t="str">
        <f>IF(Tabela2[[#This Row],[Origem do acidente]] = "Plataforma", "PREENCHER","NA")</f>
        <v>NA</v>
      </c>
      <c r="Y78" s="111" t="str">
        <f>IF(W78="","", IF(W78="NC","", IF(W78="NE","", IF(W78="NA","",IFERROR(VLOOKUP(W78,Produtos!$A$1:$C$2319,2,FALSE),"Não Cadastrado")))))</f>
        <v/>
      </c>
      <c r="Z78" s="106"/>
      <c r="AA78" s="106" t="str">
        <f>VLOOKUP(Tabela2[[#This Row],[SIEMA]],Siema2025,12,FALSE)</f>
        <v>M3</v>
      </c>
      <c r="AB78" s="106" t="str">
        <f>IF(W78="","",IF(ISNUMBER(W78)=FALSE,"Não se aplica",IFERROR(VLOOKUP(W78,Produtos!$A$1:$C$2319,3,FALSE),"Não Cadastrado")))</f>
        <v/>
      </c>
      <c r="AC78" s="108"/>
      <c r="AD78" s="110" t="str">
        <f>IF(Tabela2[[#This Row],[Origem do acidente]] = "Plataforma", "PREENCHER","NA")</f>
        <v>NA</v>
      </c>
      <c r="AE78" s="109" t="str">
        <f>IF(AC78="","", IF(AC78="NC","", IF(AC78="NE","", IF(AC78="NA","",IFERROR(VLOOKUP(AC78,Produtos!$A$1:$C$2319,2,FALSE),"Não Cadastrado")))))</f>
        <v/>
      </c>
      <c r="AF78" s="108"/>
      <c r="AG78" s="106"/>
      <c r="AH78" s="106" t="str">
        <f>IF(AC78="","",IF(ISNUMBER(AC78)=FALSE,"Não se aplica",IFERROR(VLOOKUP(AC78,Produtos!$A$1:$C$2319,3,FALSE),"Não Cadastrado")))</f>
        <v/>
      </c>
      <c r="AI78" s="108"/>
      <c r="AJ78" s="106" t="s">
        <v>7473</v>
      </c>
      <c r="AK78" s="109"/>
      <c r="AL78" s="109"/>
      <c r="AM78" s="109"/>
      <c r="AN78" s="110" t="str">
        <f>VLOOKUP(Tabela2[[#This Row],[SIEMA]],Siema2025,51,FALSE)</f>
        <v/>
      </c>
      <c r="AO78" s="110" t="str">
        <f>VLOOKUP(Tabela2[[#This Row],[SIEMA]],Siema2025,53,FALSE)</f>
        <v/>
      </c>
      <c r="AP78" s="110" t="str">
        <f>VLOOKUP(Tabela2[[#This Row],[SIEMA]],Siema2025,55,FALSE)</f>
        <v/>
      </c>
      <c r="AQ78" s="110" t="str">
        <f>VLOOKUP(Tabela2[[#This Row],[SIEMA]],Siema2025,57,FALSE)</f>
        <v/>
      </c>
      <c r="AR78" s="110" t="str">
        <f>VLOOKUP(Tabela2[[#This Row],[SIEMA]],Siema2025,59,FALSE)</f>
        <v/>
      </c>
      <c r="AS78" s="110" t="str">
        <f>VLOOKUP(Tabela2[[#This Row],[SIEMA]],Siema2025,61,FALSE)</f>
        <v/>
      </c>
      <c r="AT78" s="110" t="str">
        <f>VLOOKUP(Tabela2[[#This Row],[SIEMA]],Siema2025,63,FALSE)</f>
        <v/>
      </c>
      <c r="AU78" s="110" t="str">
        <f>VLOOKUP(Tabela2[[#This Row],[SIEMA]],Siema2025,65,FALSE)</f>
        <v>X</v>
      </c>
      <c r="AV78" s="110" t="str">
        <f>VLOOKUP(Tabela2[[#This Row],[SIEMA]],Siema2025,67,FALSE)</f>
        <v/>
      </c>
      <c r="AW78" s="110" t="str">
        <f>VLOOKUP(Tabela2[[#This Row],[SIEMA]],Siema2025,69,FALSE)</f>
        <v/>
      </c>
      <c r="AX78" s="110" t="str">
        <f>VLOOKUP(Tabela2[[#This Row],[SIEMA]],Siema2025,71,FALSE)</f>
        <v/>
      </c>
      <c r="AY78" s="110" t="str">
        <f>VLOOKUP(Tabela2[[#This Row],[SIEMA]],Siema2025,73,FALSE)</f>
        <v/>
      </c>
      <c r="AZ78" s="110" t="str">
        <f>VLOOKUP(Tabela2[[#This Row],[SIEMA]],Siema2025,75,FALSE)</f>
        <v/>
      </c>
      <c r="BA78" s="110" t="str">
        <f>VLOOKUP(Tabela2[[#This Row],[SIEMA]],Siema2025,77,FALSE)</f>
        <v/>
      </c>
      <c r="BB78" s="110" t="str">
        <f>VLOOKUP(Tabela2[[#This Row],[SIEMA]],Siema2025,79,FALSE)</f>
        <v/>
      </c>
      <c r="BC78" s="110" t="str">
        <f>IF(Tabela2[[#This Row],[Outro(s) ]] = "X", "PREENCHER","NA")</f>
        <v>NA</v>
      </c>
      <c r="BD78" s="110" t="str">
        <f>VLOOKUP(Tabela2[[#This Row],[SIEMA]],Siema2025,82,FALSE)</f>
        <v/>
      </c>
      <c r="BE78" s="110" t="str">
        <f>VLOOKUP(Tabela2[[#This Row],[SIEMA]],Siema2025,81,FALSE)</f>
        <v/>
      </c>
      <c r="BF78" s="112" t="str">
        <f>VLOOKUP(Tabela2[[#This Row],[SIEMA]],Siema2025,28,FALSE)</f>
        <v>ORIGEM ENERGIA ALAGOAS S.A</v>
      </c>
      <c r="BG78" s="112"/>
      <c r="BH78" s="113" t="str">
        <f>VLOOKUP(Tabela2[[#This Row],[SIEMA]],Siema2025,29,FALSE)</f>
        <v>34186669000301</v>
      </c>
      <c r="BI78" s="114" t="str">
        <f>VLOOKUP(Tabela2[[#This Row],[SIEMA]],Siema2025,107,FALSE)</f>
        <v>Não</v>
      </c>
      <c r="BJ78" s="109" t="s">
        <v>7111</v>
      </c>
      <c r="BK78" s="106" t="s">
        <v>2696</v>
      </c>
      <c r="BL78" s="143">
        <v>45736</v>
      </c>
      <c r="BM78" s="110">
        <f ca="1">IF(Tabela2[[#This Row],[Data de atendimento do Ibama (considerar o primeiro documento/ação)]]="",_xlfn.DAYS(TODAY(),J78),_xlfn.DAYS(Tabela2[[#This Row],[Data de atendimento do Ibama (considerar o primeiro documento/ação)]],J78))</f>
        <v>52</v>
      </c>
      <c r="BN78" s="110" t="str">
        <f>IF(Tabela2[[#This Row],[Atendido pelo Ibama ("Não" ou "Sim")]]="Não","Preencher", IF(Tabela2[[#This Row],[Atendido pelo Ibama ("Não" ou "Sim")]]="Sim","NA",""))</f>
        <v>NA</v>
      </c>
      <c r="BO78" s="116" t="s">
        <v>7139</v>
      </c>
      <c r="BP78" s="110" t="str">
        <f>IF(Tabela2[[#This Row],[Forma de atendimento (primeiro documento/ação)]]= "Outros (especificar)", "PREENCHER","NA")</f>
        <v>NA</v>
      </c>
      <c r="BQ78" s="108" t="s">
        <v>123</v>
      </c>
      <c r="BR78" s="110" t="str">
        <f>IF(Tabela2[[#This Row],[Equipe do Ibama foi a campo? Houve sobrevoo do Poseidon?]] = "Sim", "PREENCHER","NA")</f>
        <v>NA</v>
      </c>
      <c r="BS78" s="110" t="str">
        <f>IF(Tabela2[[#This Row],[Se sim, foi emitida Ordem de Emergência? (informações vinculada à coluna CK)]] = "Sim", "PREENCHER","NA")</f>
        <v>NA</v>
      </c>
      <c r="BT78" s="110" t="str">
        <f>IF(Tabela2[[#This Row],[Foi elaborado Relatório de Vistoria pelo Ibama? (informações vinculada à coluna CK)]] = "Sim", "PREENCHER","NA")</f>
        <v>NA</v>
      </c>
      <c r="BU78" s="110" t="s">
        <v>123</v>
      </c>
      <c r="BV78" s="110" t="s">
        <v>2696</v>
      </c>
      <c r="BW78" s="110" t="s">
        <v>123</v>
      </c>
      <c r="BX78" s="108"/>
      <c r="BY78" s="108"/>
      <c r="BZ78" s="106" t="str">
        <f>IF(Tabela2[[#This Row],[Data do documento de encerramento]]="NA","NA",IF(Tabela2[[#This Row],[Data do documento de encerramento]]="","Pendente de conclusão/ encerramento",_xlfn.DAYS(Tabela2[[#This Row],[Data do documento de encerramento]],J78)))</f>
        <v>Pendente de conclusão/ encerramento</v>
      </c>
      <c r="CA78" s="111"/>
      <c r="CB78" s="111"/>
      <c r="CC78" s="111"/>
      <c r="CD78" s="111"/>
      <c r="CE78" s="111"/>
      <c r="CF78" s="111"/>
    </row>
    <row r="79" spans="1:84" ht="60.75" hidden="1">
      <c r="A79" s="172">
        <v>202512939655</v>
      </c>
      <c r="B79" s="173" t="s">
        <v>7474</v>
      </c>
      <c r="C79" s="110" t="str">
        <f>VLOOKUP(Tabela2[[#This Row],[SIEMA]],Siema2025,4,FALSE)</f>
        <v xml:space="preserve"> MG</v>
      </c>
      <c r="D79" s="108" t="str">
        <f>VLOOKUP(Tabela2[[#This Row],[SIEMA]],Siema2025,3,FALSE)</f>
        <v xml:space="preserve">Buritis </v>
      </c>
      <c r="E79" s="108" t="s">
        <v>7311</v>
      </c>
      <c r="F79" s="108" t="s">
        <v>7475</v>
      </c>
      <c r="G79" s="108" t="s">
        <v>7476</v>
      </c>
      <c r="H79" s="108" t="s">
        <v>7477</v>
      </c>
      <c r="I79" s="106" t="s">
        <v>7118</v>
      </c>
      <c r="J79" s="107">
        <f>VLOOKUP(Tabela2[[#This Row],[SIEMA]],Siema2025,2,FALSE)</f>
        <v>45684</v>
      </c>
      <c r="K79" s="107" t="str">
        <f>VLOOKUP(Tabela2[[#This Row],[SIEMA]],Siema2025,16,FALSE)</f>
        <v>Segunda</v>
      </c>
      <c r="L79" s="108" t="str">
        <f>IF(Tabela2[[#This Row],[Data]]="","Sem Informação",VLOOKUP(MONTH(Tabela2[[#This Row],[Data]]),'[1]Validação de dados'!$I$1:$J$13,2,0))</f>
        <v>Janeiro</v>
      </c>
      <c r="M79" s="106">
        <f>YEAR(Tabela2[[#This Row],[Data]])</f>
        <v>2025</v>
      </c>
      <c r="N79" s="107" t="str">
        <f>VLOOKUP(Tabela2[[#This Row],[SIEMA]],Siema2025,17,FALSE)</f>
        <v>Noturno</v>
      </c>
      <c r="O79" s="107" t="str">
        <f>VLOOKUP(Tabela2[[#This Row],[SIEMA]],Siema2025,5,FALSE)</f>
        <v>Rodovia</v>
      </c>
      <c r="P79" s="106" t="str">
        <f>VLOOKUP(Tabela2[[#This Row],[SIEMA]],Siema2025,21,FALSE)</f>
        <v>Transporte rodoviário</v>
      </c>
      <c r="Q79" s="106">
        <v>3082</v>
      </c>
      <c r="R79" s="106" t="s">
        <v>7478</v>
      </c>
      <c r="S79" s="109" t="str">
        <f>IF(Q79="","", IF(Q79="NC","", IF(Q79="NE","", IF(Q79="NA","",IFERROR(VLOOKUP(Q79,Produtos!$A$1:$C$2319,2,FALSE),"Não Cadastrado")))))</f>
        <v>SUBSTÂNCIA QUE APRESENTA RISCO PARA O MEIO AMBIENTE, LÍQUIDA, N.E.</v>
      </c>
      <c r="T79" s="106">
        <v>400</v>
      </c>
      <c r="U79" s="106" t="s">
        <v>648</v>
      </c>
      <c r="V79" s="106">
        <f>IF(Q79="","",IF(ISNUMBER(Q79)=FALSE,"Não se aplica",IFERROR(VLOOKUP(Q79,Produtos!$A$1:$C$2319,3,FALSE),"Não Cadastrado")))</f>
        <v>9</v>
      </c>
      <c r="W79" s="106" t="str">
        <f>VLOOKUP(Tabela2[[#This Row],[SIEMA]],Siema2025,10,FALSE)</f>
        <v/>
      </c>
      <c r="X79" s="115" t="str">
        <f>IF(Tabela2[[#This Row],[Origem do acidente]] = "Plataforma", "PREENCHER","NA")</f>
        <v>NA</v>
      </c>
      <c r="Y79" s="111" t="str">
        <f>IF(W79="","", IF(W79="NC","", IF(W79="NE","", IF(W79="NA","",IFERROR(VLOOKUP(W79,Produtos!$A$1:$C$2319,2,FALSE),"Não Cadastrado")))))</f>
        <v/>
      </c>
      <c r="Z79" s="106" t="str">
        <f>VLOOKUP(Tabela2[[#This Row],[SIEMA]],Siema2025,11,FALSE)</f>
        <v xml:space="preserve"> </v>
      </c>
      <c r="AA79" s="106" t="str">
        <f>VLOOKUP(Tabela2[[#This Row],[SIEMA]],Siema2025,12,FALSE)</f>
        <v xml:space="preserve"> </v>
      </c>
      <c r="AB79" s="106" t="str">
        <f>IF(W79="","",IF(ISNUMBER(W79)=FALSE,"Não se aplica",IFERROR(VLOOKUP(W79,Produtos!$A$1:$C$2319,3,FALSE),"Não Cadastrado")))</f>
        <v/>
      </c>
      <c r="AC79" s="106"/>
      <c r="AD79" s="110" t="str">
        <f>IF(Tabela2[[#This Row],[Origem do acidente]] = "Plataforma", "PREENCHER","NA")</f>
        <v>NA</v>
      </c>
      <c r="AE79" s="109" t="str">
        <f>IF(AC79="","", IF(AC79="NC","", IF(AC79="NE","", IF(AC79="NA","",IFERROR(VLOOKUP(AC79,Produtos!$A$1:$C$2319,2,FALSE),"Não Cadastrado")))))</f>
        <v/>
      </c>
      <c r="AF79" s="106"/>
      <c r="AG79" s="106"/>
      <c r="AH79" s="106" t="str">
        <f>IF(AC79="","",IF(ISNUMBER(AC79)=FALSE,"Não se aplica",IFERROR(VLOOKUP(AC79,Produtos!$A$1:$C$2319,3,FALSE),"Não Cadastrado")))</f>
        <v/>
      </c>
      <c r="AI79" s="106"/>
      <c r="AJ79" s="106" t="s">
        <v>6834</v>
      </c>
      <c r="AK79" s="109" t="s">
        <v>6834</v>
      </c>
      <c r="AL79" s="109"/>
      <c r="AM79" s="109"/>
      <c r="AN79" s="110" t="str">
        <f>VLOOKUP(Tabela2[[#This Row],[SIEMA]],Siema2025,51,FALSE)</f>
        <v/>
      </c>
      <c r="AO79" s="110" t="str">
        <f>VLOOKUP(Tabela2[[#This Row],[SIEMA]],Siema2025,53,FALSE)</f>
        <v/>
      </c>
      <c r="AP79" s="110" t="str">
        <f>VLOOKUP(Tabela2[[#This Row],[SIEMA]],Siema2025,55,FALSE)</f>
        <v/>
      </c>
      <c r="AQ79" s="110" t="str">
        <f>VLOOKUP(Tabela2[[#This Row],[SIEMA]],Siema2025,57,FALSE)</f>
        <v/>
      </c>
      <c r="AR79" s="110" t="str">
        <f>VLOOKUP(Tabela2[[#This Row],[SIEMA]],Siema2025,59,FALSE)</f>
        <v/>
      </c>
      <c r="AS79" s="110" t="str">
        <f>VLOOKUP(Tabela2[[#This Row],[SIEMA]],Siema2025,61,FALSE)</f>
        <v/>
      </c>
      <c r="AT79" s="110" t="str">
        <f>VLOOKUP(Tabela2[[#This Row],[SIEMA]],Siema2025,63,FALSE)</f>
        <v/>
      </c>
      <c r="AU79" s="110" t="str">
        <f>VLOOKUP(Tabela2[[#This Row],[SIEMA]],Siema2025,65,FALSE)</f>
        <v>X</v>
      </c>
      <c r="AV79" s="110" t="str">
        <f>VLOOKUP(Tabela2[[#This Row],[SIEMA]],Siema2025,67,FALSE)</f>
        <v/>
      </c>
      <c r="AW79" s="110" t="str">
        <f>VLOOKUP(Tabela2[[#This Row],[SIEMA]],Siema2025,69,FALSE)</f>
        <v/>
      </c>
      <c r="AX79" s="110" t="str">
        <f>VLOOKUP(Tabela2[[#This Row],[SIEMA]],Siema2025,71,FALSE)</f>
        <v/>
      </c>
      <c r="AY79" s="110" t="str">
        <f>VLOOKUP(Tabela2[[#This Row],[SIEMA]],Siema2025,73,FALSE)</f>
        <v/>
      </c>
      <c r="AZ79" s="110" t="str">
        <f>VLOOKUP(Tabela2[[#This Row],[SIEMA]],Siema2025,75,FALSE)</f>
        <v/>
      </c>
      <c r="BA79" s="110" t="str">
        <f>VLOOKUP(Tabela2[[#This Row],[SIEMA]],Siema2025,77,FALSE)</f>
        <v/>
      </c>
      <c r="BB79" s="110" t="str">
        <f>VLOOKUP(Tabela2[[#This Row],[SIEMA]],Siema2025,79,FALSE)</f>
        <v/>
      </c>
      <c r="BC79" s="110" t="str">
        <f>IF(Tabela2[[#This Row],[Outro(s) ]] = "X", "PREENCHER","NA")</f>
        <v>NA</v>
      </c>
      <c r="BD79" s="110" t="str">
        <f>VLOOKUP(Tabela2[[#This Row],[SIEMA]],Siema2025,82,FALSE)</f>
        <v/>
      </c>
      <c r="BE79" s="110" t="s">
        <v>6834</v>
      </c>
      <c r="BF79" s="112" t="s">
        <v>6834</v>
      </c>
      <c r="BG79" s="112"/>
      <c r="BH79" s="112" t="s">
        <v>6834</v>
      </c>
      <c r="BI79" s="114" t="s">
        <v>7062</v>
      </c>
      <c r="BJ79" s="109" t="s">
        <v>7111</v>
      </c>
      <c r="BK79" s="106" t="s">
        <v>2696</v>
      </c>
      <c r="BL79" s="143">
        <v>45687</v>
      </c>
      <c r="BM79" s="110">
        <f ca="1">IF(Tabela2[[#This Row],[Data de atendimento do Ibama (considerar o primeiro documento/ação)]]="",_xlfn.DAYS(TODAY(),J79),_xlfn.DAYS(Tabela2[[#This Row],[Data de atendimento do Ibama (considerar o primeiro documento/ação)]],J79))</f>
        <v>3</v>
      </c>
      <c r="BN79" s="110" t="s">
        <v>7118</v>
      </c>
      <c r="BO79" s="116" t="s">
        <v>7177</v>
      </c>
      <c r="BP79" s="110" t="str">
        <f>IF(Tabela2[[#This Row],[Forma de atendimento (primeiro documento/ação)]]= "Outros (especificar)", "PREENCHER","NA")</f>
        <v>NA</v>
      </c>
      <c r="BQ79" s="108" t="s">
        <v>7118</v>
      </c>
      <c r="BR79" s="110" t="str">
        <f>IF(Tabela2[[#This Row],[Equipe do Ibama foi a campo? Houve sobrevoo do Poseidon?]] = "Sim", "PREENCHER","NA")</f>
        <v>NA</v>
      </c>
      <c r="BS79" s="110" t="str">
        <f>IF(Tabela2[[#This Row],[Se sim, foi emitida Ordem de Emergência? (informações vinculada à coluna CK)]] = "Sim", "PREENCHER","NA")</f>
        <v>NA</v>
      </c>
      <c r="BT79" s="110" t="str">
        <f>IF(Tabela2[[#This Row],[Foi elaborado Relatório de Vistoria pelo Ibama? (informações vinculada à coluna CK)]] = "Sim", "PREENCHER","NA")</f>
        <v>NA</v>
      </c>
      <c r="BU79" s="110" t="str">
        <f>IF(Tabela2[[#This Row],[Houve envio de Informações Pós-acidente (preencher "não se aplica" quando de competência estadual/municipal)]] = "Sim", "PREENCHER","NA")</f>
        <v>NA</v>
      </c>
      <c r="BV79" s="110" t="str">
        <f>IF(Tabela2[[#This Row],[Houve avaliação das informações pós-acidente solicitadas/enviadas?]] = "Sim", "PREENCHER","NA")</f>
        <v>NA</v>
      </c>
      <c r="BW79" s="110" t="s">
        <v>2696</v>
      </c>
      <c r="BX79" s="108" t="s">
        <v>7100</v>
      </c>
      <c r="BY79" s="143">
        <v>45687</v>
      </c>
      <c r="BZ79" s="106">
        <f>IF(Tabela2[[#This Row],[Data do documento de encerramento]]="NA","NA",IF(Tabela2[[#This Row],[Data do documento de encerramento]]="","Pendente de conclusão/ encerramento",_xlfn.DAYS(Tabela2[[#This Row],[Data do documento de encerramento]],J79)))</f>
        <v>3</v>
      </c>
      <c r="CA79" s="109" t="s">
        <v>7479</v>
      </c>
      <c r="CB79" s="109"/>
      <c r="CC79" s="117"/>
      <c r="CD79" s="109"/>
      <c r="CE79" s="109"/>
      <c r="CF79" s="109"/>
    </row>
    <row r="80" spans="1:84" ht="30.75" hidden="1">
      <c r="A80" s="172">
        <v>202512943222</v>
      </c>
      <c r="B80" s="173" t="s">
        <v>7480</v>
      </c>
      <c r="C80" s="110" t="str">
        <f>VLOOKUP(Tabela2[[#This Row],[SIEMA]],Siema2025,4,FALSE)</f>
        <v xml:space="preserve"> RN</v>
      </c>
      <c r="D80" s="108" t="str">
        <f>VLOOKUP(Tabela2[[#This Row],[SIEMA]],Siema2025,3,FALSE)</f>
        <v xml:space="preserve">Serra do Mel </v>
      </c>
      <c r="E80" s="108" t="str">
        <f>VLOOKUP(Tabela2[[#This Row],[SIEMA]],Siema2025,20,FALSE)</f>
        <v>Linha de Produção do poço 7-CAM982-RN - Canto do Amaro</v>
      </c>
      <c r="F80" s="108"/>
      <c r="G80" s="108" t="s">
        <v>7481</v>
      </c>
      <c r="H80" s="108" t="s">
        <v>7482</v>
      </c>
      <c r="I80" s="106" t="str">
        <f>VLOOKUP(Tabela2[[#This Row],[SIEMA]],Siema2025,19,FALSE)</f>
        <v/>
      </c>
      <c r="J80" s="107">
        <f>VLOOKUP(Tabela2[[#This Row],[SIEMA]],Siema2025,2,FALSE)</f>
        <v>45684</v>
      </c>
      <c r="K80" s="107" t="str">
        <f>VLOOKUP(Tabela2[[#This Row],[SIEMA]],Siema2025,16,FALSE)</f>
        <v>Segunda</v>
      </c>
      <c r="L80" s="108" t="str">
        <f>IF(Tabela2[[#This Row],[Data]]="","Sem Informação",VLOOKUP(MONTH(Tabela2[[#This Row],[Data]]),'[1]Validação de dados'!$I$1:$J$13,2,0))</f>
        <v>Janeiro</v>
      </c>
      <c r="M80" s="106">
        <f>YEAR(Tabela2[[#This Row],[Data]])</f>
        <v>2025</v>
      </c>
      <c r="N80" s="107" t="str">
        <f>VLOOKUP(Tabela2[[#This Row],[SIEMA]],Siema2025,17,FALSE)</f>
        <v>Matutino</v>
      </c>
      <c r="O80" s="107" t="str">
        <f>VLOOKUP(Tabela2[[#This Row],[SIEMA]],Siema2025,5,FALSE)</f>
        <v>Outro(s)</v>
      </c>
      <c r="P80" s="106" t="str">
        <f>VLOOKUP(Tabela2[[#This Row],[SIEMA]],Siema2025,21,FALSE)</f>
        <v>Poço terrestre</v>
      </c>
      <c r="Q80" s="106"/>
      <c r="R80" s="106" t="str">
        <f>VLOOKUP(Tabela2[[#This Row],[SIEMA]],Siema2025,10,FALSE)</f>
        <v>Água Produzida fora de especificação</v>
      </c>
      <c r="S80" s="109" t="str">
        <f>IF(Q80="","", IF(Q80="NC","", IF(Q80="NE","", IF(Q80="NA","",IFERROR(VLOOKUP(Q80,Produtos!$A$1:$C$2319,2,FALSE),"Não Cadastrado")))))</f>
        <v/>
      </c>
      <c r="T80" s="106" t="str">
        <f>VLOOKUP(Tabela2[[#This Row],[SIEMA]],Siema2025,11,FALSE)</f>
        <v>1.269</v>
      </c>
      <c r="U80" s="106" t="str">
        <f>VLOOKUP(Tabela2[[#This Row],[SIEMA]],Siema2025,12,FALSE)</f>
        <v>M3</v>
      </c>
      <c r="V80" s="106" t="str">
        <f>IF(Q80="","",IF(ISNUMBER(Q80)=FALSE,"Não se aplica",IFERROR(VLOOKUP(Q80,Produtos!$A$1:$C$2319,3,FALSE),"Não Cadastrado")))</f>
        <v/>
      </c>
      <c r="W80" s="106" t="str">
        <f>VLOOKUP(Tabela2[[#This Row],[SIEMA]],Siema2025,10,FALSE)</f>
        <v>Água Produzida fora de especificação</v>
      </c>
      <c r="X80" s="115" t="str">
        <f>IF(Tabela2[[#This Row],[Origem do acidente]] = "Plataforma", "PREENCHER","NA")</f>
        <v>NA</v>
      </c>
      <c r="Y80" s="111" t="str">
        <f>IF(W80="","", IF(W80="NC","", IF(W80="NE","", IF(W80="NA","",IFERROR(VLOOKUP(W80,Produtos!$A$1:$C$2319,2,FALSE),"Não Cadastrado")))))</f>
        <v>Não Cadastrado</v>
      </c>
      <c r="Z80" s="106" t="str">
        <f>VLOOKUP(Tabela2[[#This Row],[SIEMA]],Siema2025,11,FALSE)</f>
        <v>1.269</v>
      </c>
      <c r="AA80" s="106" t="str">
        <f>VLOOKUP(Tabela2[[#This Row],[SIEMA]],Siema2025,12,FALSE)</f>
        <v>M3</v>
      </c>
      <c r="AB80" s="106" t="str">
        <f>IF(W80="","",IF(ISNUMBER(W80)=FALSE,"Não se aplica",IFERROR(VLOOKUP(W80,Produtos!$A$1:$C$2319,3,FALSE),"Não Cadastrado")))</f>
        <v>Não se aplica</v>
      </c>
      <c r="AC80" s="106"/>
      <c r="AD80" s="110" t="str">
        <f>IF(Tabela2[[#This Row],[Origem do acidente]] = "Plataforma", "PREENCHER","NA")</f>
        <v>NA</v>
      </c>
      <c r="AE80" s="109" t="str">
        <f>IF(AC80="","", IF(AC80="NC","", IF(AC80="NE","", IF(AC80="NA","",IFERROR(VLOOKUP(AC80,Produtos!$A$1:$C$2319,2,FALSE),"Não Cadastrado")))))</f>
        <v/>
      </c>
      <c r="AF80" s="106"/>
      <c r="AG80" s="106"/>
      <c r="AH80" s="106" t="str">
        <f>IF(AC80="","",IF(ISNUMBER(AC80)=FALSE,"Não se aplica",IFERROR(VLOOKUP(AC80,Produtos!$A$1:$C$2319,3,FALSE),"Não Cadastrado")))</f>
        <v/>
      </c>
      <c r="AI80" s="106"/>
      <c r="AJ80" s="106" t="str">
        <f>VLOOKUP(Tabela2[[#This Row],[SIEMA]],Siema2025,26,FALSE)</f>
        <v>Corrosão</v>
      </c>
      <c r="AK80" s="109"/>
      <c r="AL80" s="109"/>
      <c r="AM80" s="109"/>
      <c r="AN80" s="110" t="str">
        <f>VLOOKUP(Tabela2[[#This Row],[SIEMA]],Siema2025,51,FALSE)</f>
        <v/>
      </c>
      <c r="AO80" s="110" t="str">
        <f>VLOOKUP(Tabela2[[#This Row],[SIEMA]],Siema2025,53,FALSE)</f>
        <v/>
      </c>
      <c r="AP80" s="110" t="str">
        <f>VLOOKUP(Tabela2[[#This Row],[SIEMA]],Siema2025,55,FALSE)</f>
        <v/>
      </c>
      <c r="AQ80" s="110" t="str">
        <f>VLOOKUP(Tabela2[[#This Row],[SIEMA]],Siema2025,57,FALSE)</f>
        <v/>
      </c>
      <c r="AR80" s="110" t="str">
        <f>VLOOKUP(Tabela2[[#This Row],[SIEMA]],Siema2025,59,FALSE)</f>
        <v/>
      </c>
      <c r="AS80" s="110" t="str">
        <f>VLOOKUP(Tabela2[[#This Row],[SIEMA]],Siema2025,61,FALSE)</f>
        <v/>
      </c>
      <c r="AT80" s="110" t="str">
        <f>VLOOKUP(Tabela2[[#This Row],[SIEMA]],Siema2025,63,FALSE)</f>
        <v/>
      </c>
      <c r="AU80" s="110" t="str">
        <f>VLOOKUP(Tabela2[[#This Row],[SIEMA]],Siema2025,65,FALSE)</f>
        <v>X</v>
      </c>
      <c r="AV80" s="110" t="str">
        <f>VLOOKUP(Tabela2[[#This Row],[SIEMA]],Siema2025,67,FALSE)</f>
        <v/>
      </c>
      <c r="AW80" s="110" t="str">
        <f>VLOOKUP(Tabela2[[#This Row],[SIEMA]],Siema2025,69,FALSE)</f>
        <v/>
      </c>
      <c r="AX80" s="110" t="str">
        <f>VLOOKUP(Tabela2[[#This Row],[SIEMA]],Siema2025,71,FALSE)</f>
        <v/>
      </c>
      <c r="AY80" s="110" t="str">
        <f>VLOOKUP(Tabela2[[#This Row],[SIEMA]],Siema2025,73,FALSE)</f>
        <v/>
      </c>
      <c r="AZ80" s="110" t="str">
        <f>VLOOKUP(Tabela2[[#This Row],[SIEMA]],Siema2025,75,FALSE)</f>
        <v/>
      </c>
      <c r="BA80" s="110" t="str">
        <f>VLOOKUP(Tabela2[[#This Row],[SIEMA]],Siema2025,77,FALSE)</f>
        <v/>
      </c>
      <c r="BB80" s="110" t="str">
        <f>VLOOKUP(Tabela2[[#This Row],[SIEMA]],Siema2025,79,FALSE)</f>
        <v/>
      </c>
      <c r="BC80" s="110" t="str">
        <f>IF(Tabela2[[#This Row],[Outro(s) ]] = "X", "PREENCHER","NA")</f>
        <v>NA</v>
      </c>
      <c r="BD80" s="110" t="str">
        <f>VLOOKUP(Tabela2[[#This Row],[SIEMA]],Siema2025,82,FALSE)</f>
        <v/>
      </c>
      <c r="BE80" s="110" t="str">
        <f>VLOOKUP(Tabela2[[#This Row],[SIEMA]],Siema2025,81,FALSE)</f>
        <v/>
      </c>
      <c r="BF80" s="112" t="str">
        <f>VLOOKUP(Tabela2[[#This Row],[SIEMA]],Siema2025,28,FALSE)</f>
        <v>3R Potiguar S.A</v>
      </c>
      <c r="BG80" s="112"/>
      <c r="BH80" s="113" t="str">
        <f>VLOOKUP(Tabela2[[#This Row],[SIEMA]],Siema2025,29,FALSE)</f>
        <v/>
      </c>
      <c r="BI80" s="114" t="str">
        <f>VLOOKUP(Tabela2[[#This Row],[SIEMA]],Siema2025,107,FALSE)</f>
        <v>Não</v>
      </c>
      <c r="BJ80" s="109"/>
      <c r="BK80" s="106"/>
      <c r="BL80" s="143"/>
      <c r="BM80" s="110">
        <f ca="1">IF(Tabela2[[#This Row],[Data de atendimento do Ibama (considerar o primeiro documento/ação)]]="",_xlfn.DAYS(TODAY(),J80),_xlfn.DAYS(Tabela2[[#This Row],[Data de atendimento do Ibama (considerar o primeiro documento/ação)]],J80))</f>
        <v>536</v>
      </c>
      <c r="BN80" s="110" t="str">
        <f>IF(Tabela2[[#This Row],[Atendido pelo Ibama ("Não" ou "Sim")]]="Não","Preencher", IF(Tabela2[[#This Row],[Atendido pelo Ibama ("Não" ou "Sim")]]="Sim","NA",""))</f>
        <v/>
      </c>
      <c r="BO80" s="116" t="s">
        <v>7139</v>
      </c>
      <c r="BP80" s="110" t="str">
        <f>IF(Tabela2[[#This Row],[Forma de atendimento (primeiro documento/ação)]]= "Outros (especificar)", "PREENCHER","NA")</f>
        <v>NA</v>
      </c>
      <c r="BQ80" s="108"/>
      <c r="BR80" s="110" t="str">
        <f>IF(Tabela2[[#This Row],[Equipe do Ibama foi a campo? Houve sobrevoo do Poseidon?]] = "Sim", "PREENCHER","NA")</f>
        <v>NA</v>
      </c>
      <c r="BS80" s="110" t="str">
        <f>IF(Tabela2[[#This Row],[Se sim, foi emitida Ordem de Emergência? (informações vinculada à coluna CK)]] = "Sim", "PREENCHER","NA")</f>
        <v>NA</v>
      </c>
      <c r="BT80" s="110" t="str">
        <f>IF(Tabela2[[#This Row],[Foi elaborado Relatório de Vistoria pelo Ibama? (informações vinculada à coluna CK)]] = "Sim", "PREENCHER","NA")</f>
        <v>NA</v>
      </c>
      <c r="BU80" s="110" t="str">
        <f>IF(Tabela2[[#This Row],[Houve envio de Informações Pós-acidente (preencher "não se aplica" quando de competência estadual/municipal)]] = "Sim", "PREENCHER","NA")</f>
        <v>NA</v>
      </c>
      <c r="BV80" s="110" t="str">
        <f>IF(Tabela2[[#This Row],[Houve avaliação das informações pós-acidente solicitadas/enviadas?]] = "Sim", "PREENCHER","NA")</f>
        <v>NA</v>
      </c>
      <c r="BW80" s="110" t="str">
        <f>IF(Tabela2[[#This Row],[O Ibama aguarda resposta da empresa/OEMA, etc?]] = "Sim", "PREENCHER","NA")</f>
        <v>NA</v>
      </c>
      <c r="BX80" s="108"/>
      <c r="BY80" s="108"/>
      <c r="BZ80" s="106"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17"/>
      <c r="CD80" s="109"/>
      <c r="CE80" s="109"/>
      <c r="CF80" s="109"/>
    </row>
    <row r="81" spans="1:16359" ht="45.75" hidden="1">
      <c r="A81" s="172">
        <v>202512846835</v>
      </c>
      <c r="B81" s="173" t="s">
        <v>7483</v>
      </c>
      <c r="C81" s="110" t="str">
        <f>VLOOKUP(Tabela2[[#This Row],[SIEMA]],Siema2025,4,FALSE)</f>
        <v xml:space="preserve"> RJ</v>
      </c>
      <c r="D81" s="108" t="str">
        <f>VLOOKUP(Tabela2[[#This Row],[SIEMA]],Siema2025,3,FALSE)</f>
        <v xml:space="preserve">Teresópolis </v>
      </c>
      <c r="E81" s="108" t="s">
        <v>7179</v>
      </c>
      <c r="F81" s="108" t="s">
        <v>7484</v>
      </c>
      <c r="G81" s="108" t="s">
        <v>7485</v>
      </c>
      <c r="H81" s="108" t="s">
        <v>7486</v>
      </c>
      <c r="I81" s="106" t="s">
        <v>7118</v>
      </c>
      <c r="J81" s="107">
        <f>VLOOKUP(Tabela2[[#This Row],[SIEMA]],Siema2025,2,FALSE)</f>
        <v>45685</v>
      </c>
      <c r="K81" s="107" t="str">
        <f>VLOOKUP(Tabela2[[#This Row],[SIEMA]],Siema2025,16,FALSE)</f>
        <v>Terça</v>
      </c>
      <c r="L81" s="108" t="str">
        <f>IF(Tabela2[[#This Row],[Data]]="","Sem Informação",VLOOKUP(MONTH(Tabela2[[#This Row],[Data]]),'[1]Validação de dados'!$I$1:$J$13,2,0))</f>
        <v>Janeiro</v>
      </c>
      <c r="M81" s="106">
        <f>YEAR(Tabela2[[#This Row],[Data]])</f>
        <v>2025</v>
      </c>
      <c r="N81" s="107" t="str">
        <f>VLOOKUP(Tabela2[[#This Row],[SIEMA]],Siema2025,17,FALSE)</f>
        <v>Matutino</v>
      </c>
      <c r="O81" s="107" t="str">
        <f>VLOOKUP(Tabela2[[#This Row],[SIEMA]],Siema2025,5,FALSE)</f>
        <v>Rodovia</v>
      </c>
      <c r="P81" s="106" t="str">
        <f>VLOOKUP(Tabela2[[#This Row],[SIEMA]],Siema2025,21,FALSE)</f>
        <v>Transporte Rodoviário de produto químico - Etilbenzeno</v>
      </c>
      <c r="Q81" s="106">
        <v>1175</v>
      </c>
      <c r="R81" s="106" t="s">
        <v>7487</v>
      </c>
      <c r="S81" s="109" t="str">
        <f>IF(Q81="","", IF(Q81="NC","", IF(Q81="NE","", IF(Q81="NA","",IFERROR(VLOOKUP(Q81,Produtos!$A$1:$C$2319,2,FALSE),"Não Cadastrado")))))</f>
        <v>ETILBENZENO</v>
      </c>
      <c r="T81" s="106">
        <v>19</v>
      </c>
      <c r="U81" s="106" t="s">
        <v>7120</v>
      </c>
      <c r="V81" s="106">
        <f>IF(Q81="","",IF(ISNUMBER(Q81)=FALSE,"Não se aplica",IFERROR(VLOOKUP(Q81,Produtos!$A$1:$C$2319,3,FALSE),"Não Cadastrado")))</f>
        <v>3</v>
      </c>
      <c r="W81" s="106" t="str">
        <f>VLOOKUP(Tabela2[[#This Row],[SIEMA]],Siema2025,10,FALSE)</f>
        <v/>
      </c>
      <c r="X81" s="115" t="str">
        <f>IF(Tabela2[[#This Row],[Origem do acidente]] = "Plataforma", "PREENCHER","NA")</f>
        <v>NA</v>
      </c>
      <c r="Y81" s="111" t="str">
        <f>IF(W81="","", IF(W81="NC","", IF(W81="NE","", IF(W81="NA","",IFERROR(VLOOKUP(W81,Produtos!$A$1:$C$2319,2,FALSE),"Não Cadastrado")))))</f>
        <v/>
      </c>
      <c r="Z81" s="106" t="str">
        <f>VLOOKUP(Tabela2[[#This Row],[SIEMA]],Siema2025,11,FALSE)</f>
        <v xml:space="preserve"> </v>
      </c>
      <c r="AA81" s="106" t="str">
        <f>VLOOKUP(Tabela2[[#This Row],[SIEMA]],Siema2025,12,FALSE)</f>
        <v xml:space="preserve"> </v>
      </c>
      <c r="AB81" s="106" t="str">
        <f>IF(W81="","",IF(ISNUMBER(W81)=FALSE,"Não se aplica",IFERROR(VLOOKUP(W81,Produtos!$A$1:$C$2319,3,FALSE),"Não Cadastrado")))</f>
        <v/>
      </c>
      <c r="AC81" s="106"/>
      <c r="AD81" s="110" t="str">
        <f>IF(Tabela2[[#This Row],[Origem do acidente]] = "Plataforma", "PREENCHER","NA")</f>
        <v>NA</v>
      </c>
      <c r="AE81" s="109" t="str">
        <f>IF(AC81="","", IF(AC81="NC","", IF(AC81="NE","", IF(AC81="NA","",IFERROR(VLOOKUP(AC81,Produtos!$A$1:$C$2319,2,FALSE),"Não Cadastrado")))))</f>
        <v/>
      </c>
      <c r="AF81" s="106"/>
      <c r="AG81" s="106"/>
      <c r="AH81" s="106" t="str">
        <f>IF(AC81="","",IF(ISNUMBER(AC81)=FALSE,"Não se aplica",IFERROR(VLOOKUP(AC81,Produtos!$A$1:$C$2319,3,FALSE),"Não Cadastrado")))</f>
        <v/>
      </c>
      <c r="AI81" s="106"/>
      <c r="AJ81" s="106" t="s">
        <v>7488</v>
      </c>
      <c r="AK81" s="109" t="s">
        <v>6834</v>
      </c>
      <c r="AL81" s="109"/>
      <c r="AM81" s="109"/>
      <c r="AN81" s="110" t="str">
        <f>VLOOKUP(Tabela2[[#This Row],[SIEMA]],Siema2025,51,FALSE)</f>
        <v/>
      </c>
      <c r="AO81" s="110" t="str">
        <f>VLOOKUP(Tabela2[[#This Row],[SIEMA]],Siema2025,53,FALSE)</f>
        <v/>
      </c>
      <c r="AP81" s="110" t="str">
        <f>VLOOKUP(Tabela2[[#This Row],[SIEMA]],Siema2025,55,FALSE)</f>
        <v/>
      </c>
      <c r="AQ81" s="110" t="str">
        <f>VLOOKUP(Tabela2[[#This Row],[SIEMA]],Siema2025,57,FALSE)</f>
        <v/>
      </c>
      <c r="AR81" s="110" t="str">
        <f>VLOOKUP(Tabela2[[#This Row],[SIEMA]],Siema2025,59,FALSE)</f>
        <v/>
      </c>
      <c r="AS81" s="110" t="str">
        <f>VLOOKUP(Tabela2[[#This Row],[SIEMA]],Siema2025,61,FALSE)</f>
        <v/>
      </c>
      <c r="AT81" s="110" t="str">
        <f>VLOOKUP(Tabela2[[#This Row],[SIEMA]],Siema2025,63,FALSE)</f>
        <v/>
      </c>
      <c r="AU81" s="110" t="str">
        <f>VLOOKUP(Tabela2[[#This Row],[SIEMA]],Siema2025,65,FALSE)</f>
        <v/>
      </c>
      <c r="AV81" s="110" t="str">
        <f>VLOOKUP(Tabela2[[#This Row],[SIEMA]],Siema2025,67,FALSE)</f>
        <v/>
      </c>
      <c r="AW81" s="110" t="str">
        <f>VLOOKUP(Tabela2[[#This Row],[SIEMA]],Siema2025,69,FALSE)</f>
        <v/>
      </c>
      <c r="AX81" s="110" t="str">
        <f>VLOOKUP(Tabela2[[#This Row],[SIEMA]],Siema2025,71,FALSE)</f>
        <v>X</v>
      </c>
      <c r="AY81" s="110" t="str">
        <f>VLOOKUP(Tabela2[[#This Row],[SIEMA]],Siema2025,73,FALSE)</f>
        <v/>
      </c>
      <c r="AZ81" s="110" t="s">
        <v>7130</v>
      </c>
      <c r="BA81" s="110" t="str">
        <f>VLOOKUP(Tabela2[[#This Row],[SIEMA]],Siema2025,77,FALSE)</f>
        <v/>
      </c>
      <c r="BB81" s="110" t="str">
        <f>VLOOKUP(Tabela2[[#This Row],[SIEMA]],Siema2025,79,FALSE)</f>
        <v/>
      </c>
      <c r="BC81" s="110" t="str">
        <f>IF(Tabela2[[#This Row],[Outro(s) ]] = "X", "PREENCHER","NA")</f>
        <v>NA</v>
      </c>
      <c r="BD81" s="110" t="str">
        <f>VLOOKUP(Tabela2[[#This Row],[SIEMA]],Siema2025,82,FALSE)</f>
        <v/>
      </c>
      <c r="BE81" s="110" t="str">
        <f>VLOOKUP(Tabela2[[#This Row],[SIEMA]],Siema2025,81,FALSE)</f>
        <v/>
      </c>
      <c r="BF81" s="112" t="str">
        <f>VLOOKUP(Tabela2[[#This Row],[SIEMA]],Siema2025,28,FALSE)</f>
        <v>Transchemical Transportes e Logística LTDA</v>
      </c>
      <c r="BG81" s="112"/>
      <c r="BH81" s="113" t="str">
        <f>VLOOKUP(Tabela2[[#This Row],[SIEMA]],Siema2025,29,FALSE)</f>
        <v>22037107000147</v>
      </c>
      <c r="BI81" s="114" t="s">
        <v>2696</v>
      </c>
      <c r="BJ81" s="109" t="s">
        <v>7097</v>
      </c>
      <c r="BK81" s="106" t="s">
        <v>2696</v>
      </c>
      <c r="BL81" s="143">
        <v>45694</v>
      </c>
      <c r="BM81" s="110">
        <f ca="1">IF(Tabela2[[#This Row],[Data de atendimento do Ibama (considerar o primeiro documento/ação)]]="",_xlfn.DAYS(TODAY(),J81),_xlfn.DAYS(Tabela2[[#This Row],[Data de atendimento do Ibama (considerar o primeiro documento/ação)]],J81))</f>
        <v>9</v>
      </c>
      <c r="BN81" s="110" t="str">
        <f>IF(Tabela2[[#This Row],[Atendido pelo Ibama ("Não" ou "Sim")]]="Não","Preencher", IF(Tabela2[[#This Row],[Atendido pelo Ibama ("Não" ou "Sim")]]="Sim","NA",""))</f>
        <v>NA</v>
      </c>
      <c r="BO81" s="116" t="s">
        <v>7123</v>
      </c>
      <c r="BP81" s="110" t="s">
        <v>7489</v>
      </c>
      <c r="BQ81" s="108" t="s">
        <v>123</v>
      </c>
      <c r="BR81" s="110" t="str">
        <f>IF(Tabela2[[#This Row],[Equipe do Ibama foi a campo? Houve sobrevoo do Poseidon?]] = "Sim", "PREENCHER","NA")</f>
        <v>NA</v>
      </c>
      <c r="BS81" s="110" t="str">
        <f>IF(Tabela2[[#This Row],[Se sim, foi emitida Ordem de Emergência? (informações vinculada à coluna CK)]] = "Sim", "PREENCHER","NA")</f>
        <v>NA</v>
      </c>
      <c r="BT81" s="110" t="s">
        <v>7099</v>
      </c>
      <c r="BU81" s="110" t="s">
        <v>2696</v>
      </c>
      <c r="BV81" s="110" t="s">
        <v>123</v>
      </c>
      <c r="BW81" s="110" t="s">
        <v>2696</v>
      </c>
      <c r="BX81" s="108" t="s">
        <v>7100</v>
      </c>
      <c r="BY81" s="143">
        <v>45996</v>
      </c>
      <c r="BZ81" s="106">
        <f>IF(Tabela2[[#This Row],[Data do documento de encerramento]]="NA","NA",IF(Tabela2[[#This Row],[Data do documento de encerramento]]="","Pendente de conclusão/ encerramento",_xlfn.DAYS(Tabela2[[#This Row],[Data do documento de encerramento]],J81)))</f>
        <v>311</v>
      </c>
      <c r="CA81" s="109" t="s">
        <v>7490</v>
      </c>
      <c r="CB81" s="109"/>
      <c r="CC81" s="109"/>
      <c r="CD81" s="109"/>
      <c r="CE81" s="109"/>
      <c r="CF81" s="109"/>
    </row>
    <row r="82" spans="1:16359" ht="45.75">
      <c r="A82" s="172">
        <v>202513068444</v>
      </c>
      <c r="B82" s="173" t="s">
        <v>7491</v>
      </c>
      <c r="C82" s="110" t="s">
        <v>7133</v>
      </c>
      <c r="D82" s="108" t="s">
        <v>637</v>
      </c>
      <c r="E82" s="108" t="s">
        <v>1086</v>
      </c>
      <c r="F82" s="108"/>
      <c r="G82" s="154" t="s">
        <v>7492</v>
      </c>
      <c r="H82" s="154" t="s">
        <v>7493</v>
      </c>
      <c r="I82" s="106" t="s">
        <v>201</v>
      </c>
      <c r="J82" s="107">
        <f>VLOOKUP(Tabela2[[#This Row],[SIEMA]],Siema2025,2,FALSE)</f>
        <v>45685</v>
      </c>
      <c r="K82" s="107" t="str">
        <f>VLOOKUP(Tabela2[[#This Row],[SIEMA]],Siema2025,16,FALSE)</f>
        <v>Terça</v>
      </c>
      <c r="L82" s="108" t="str">
        <f>IF(Tabela2[[#This Row],[Data]]="","Sem Informação",VLOOKUP(MONTH(Tabela2[[#This Row],[Data]]),'[1]Validação de dados'!$I$1:$J$13,2,0))</f>
        <v>Janeiro</v>
      </c>
      <c r="M82" s="106">
        <f>YEAR(Tabela2[[#This Row],[Data]])</f>
        <v>2025</v>
      </c>
      <c r="N82" s="107" t="str">
        <f>VLOOKUP(Tabela2[[#This Row],[SIEMA]],Siema2025,17,FALSE)</f>
        <v>Vespertino</v>
      </c>
      <c r="O82" s="107" t="str">
        <f>VLOOKUP(Tabela2[[#This Row],[SIEMA]],Siema2025,5,FALSE)</f>
        <v>Plataforma</v>
      </c>
      <c r="P82" s="106" t="str">
        <f>VLOOKUP(Tabela2[[#This Row],[SIEMA]],Siema2025,21,FALSE)</f>
        <v>Plataforma Petrobras-48 (P-48), Campo de Caratinga, Bacia de Campos.</v>
      </c>
      <c r="Q82" s="106">
        <v>1267</v>
      </c>
      <c r="R82" s="106" t="s">
        <v>2043</v>
      </c>
      <c r="S82" s="106" t="s">
        <v>2043</v>
      </c>
      <c r="T82" s="106" t="s">
        <v>1080</v>
      </c>
      <c r="U82" s="106" t="s">
        <v>7109</v>
      </c>
      <c r="V82" s="106">
        <f>IF(Q82="","",IF(ISNUMBER(Q82)=FALSE,"Não se aplica",IFERROR(VLOOKUP(Q82,Produtos!$A$1:$C$2319,3,FALSE),"Não Cadastrado")))</f>
        <v>3</v>
      </c>
      <c r="W82" s="106" t="str">
        <f>VLOOKUP(Tabela2[[#This Row],[SIEMA]],Siema2025,10,FALSE)</f>
        <v/>
      </c>
      <c r="X82" s="115" t="str">
        <f>IF(Tabela2[[#This Row],[Origem do acidente]] = "Plataforma", "PREENCHER","NA")</f>
        <v>PREENCHER</v>
      </c>
      <c r="Y82" s="111" t="str">
        <f>IF(W82="","", IF(W82="NC","", IF(W82="NE","", IF(W82="NA","",IFERROR(VLOOKUP(W82,Produtos!$A$1:$C$2319,2,FALSE),"Não Cadastrado")))))</f>
        <v/>
      </c>
      <c r="Z82" s="106" t="str">
        <f>VLOOKUP(Tabela2[[#This Row],[SIEMA]],Siema2025,11,FALSE)</f>
        <v xml:space="preserve"> </v>
      </c>
      <c r="AA82" s="106" t="str">
        <f>VLOOKUP(Tabela2[[#This Row],[SIEMA]],Siema2025,12,FALSE)</f>
        <v xml:space="preserve"> </v>
      </c>
      <c r="AB82" s="106" t="str">
        <f>IF(W82="","",IF(ISNUMBER(W82)=FALSE,"Não se aplica",IFERROR(VLOOKUP(W82,Produtos!$A$1:$C$2319,3,FALSE),"Não Cadastrado")))</f>
        <v/>
      </c>
      <c r="AC82" s="106"/>
      <c r="AD82" s="110" t="str">
        <f>IF(Tabela2[[#This Row],[Origem do acidente]] = "Plataforma", "PREENCHER","NA")</f>
        <v>PREENCHER</v>
      </c>
      <c r="AE82" s="109" t="str">
        <f>IF(AC82="","", IF(AC82="NC","", IF(AC82="NE","", IF(AC82="NA","",IFERROR(VLOOKUP(AC82,Produtos!$A$1:$C$2319,2,FALSE),"Não Cadastrado")))))</f>
        <v/>
      </c>
      <c r="AF82" s="106"/>
      <c r="AG82" s="106"/>
      <c r="AH82" s="106" t="str">
        <f>IF(AC82="","",IF(ISNUMBER(AC82)=FALSE,"Não se aplica",IFERROR(VLOOKUP(AC82,Produtos!$A$1:$C$2319,3,FALSE),"Não Cadastrado")))</f>
        <v/>
      </c>
      <c r="AI82" s="106"/>
      <c r="AJ82" s="106" t="str">
        <f>VLOOKUP(Tabela2[[#This Row],[SIEMA]],Siema2025,26,FALSE)</f>
        <v>Em investigação.</v>
      </c>
      <c r="AK82" s="109"/>
      <c r="AL82" s="109"/>
      <c r="AM82" s="109"/>
      <c r="AN82" s="110" t="str">
        <f>VLOOKUP(Tabela2[[#This Row],[SIEMA]],Siema2025,51,FALSE)</f>
        <v/>
      </c>
      <c r="AO82" s="110" t="str">
        <f>VLOOKUP(Tabela2[[#This Row],[SIEMA]],Siema2025,53,FALSE)</f>
        <v/>
      </c>
      <c r="AP82" s="110" t="str">
        <f>VLOOKUP(Tabela2[[#This Row],[SIEMA]],Siema2025,55,FALSE)</f>
        <v/>
      </c>
      <c r="AQ82" s="110" t="str">
        <f>VLOOKUP(Tabela2[[#This Row],[SIEMA]],Siema2025,57,FALSE)</f>
        <v/>
      </c>
      <c r="AR82" s="110" t="str">
        <f>VLOOKUP(Tabela2[[#This Row],[SIEMA]],Siema2025,59,FALSE)</f>
        <v/>
      </c>
      <c r="AS82" s="110" t="str">
        <f>VLOOKUP(Tabela2[[#This Row],[SIEMA]],Siema2025,61,FALSE)</f>
        <v>X</v>
      </c>
      <c r="AT82" s="110" t="str">
        <f>VLOOKUP(Tabela2[[#This Row],[SIEMA]],Siema2025,63,FALSE)</f>
        <v/>
      </c>
      <c r="AU82" s="110" t="str">
        <f>VLOOKUP(Tabela2[[#This Row],[SIEMA]],Siema2025,65,FALSE)</f>
        <v/>
      </c>
      <c r="AV82" s="110" t="str">
        <f>VLOOKUP(Tabela2[[#This Row],[SIEMA]],Siema2025,67,FALSE)</f>
        <v/>
      </c>
      <c r="AW82" s="110" t="str">
        <f>VLOOKUP(Tabela2[[#This Row],[SIEMA]],Siema2025,69,FALSE)</f>
        <v/>
      </c>
      <c r="AX82" s="110" t="str">
        <f>VLOOKUP(Tabela2[[#This Row],[SIEMA]],Siema2025,71,FALSE)</f>
        <v/>
      </c>
      <c r="AY82" s="110" t="str">
        <f>VLOOKUP(Tabela2[[#This Row],[SIEMA]],Siema2025,73,FALSE)</f>
        <v/>
      </c>
      <c r="AZ82" s="110" t="str">
        <f>VLOOKUP(Tabela2[[#This Row],[SIEMA]],Siema2025,75,FALSE)</f>
        <v/>
      </c>
      <c r="BA82" s="110" t="str">
        <f>VLOOKUP(Tabela2[[#This Row],[SIEMA]],Siema2025,77,FALSE)</f>
        <v/>
      </c>
      <c r="BB82" s="110" t="str">
        <f>VLOOKUP(Tabela2[[#This Row],[SIEMA]],Siema2025,79,FALSE)</f>
        <v/>
      </c>
      <c r="BC82" s="110" t="str">
        <f>IF(Tabela2[[#This Row],[Outro(s) ]] = "X", "PREENCHER","NA")</f>
        <v>NA</v>
      </c>
      <c r="BD82" s="110" t="str">
        <f>VLOOKUP(Tabela2[[#This Row],[SIEMA]],Siema2025,82,FALSE)</f>
        <v/>
      </c>
      <c r="BE82" s="110" t="str">
        <f>VLOOKUP(Tabela2[[#This Row],[SIEMA]],Siema2025,81,FALSE)</f>
        <v/>
      </c>
      <c r="BF82" s="112" t="str">
        <f>VLOOKUP(Tabela2[[#This Row],[SIEMA]],Siema2025,28,FALSE)</f>
        <v>Petrobras/UN-BC</v>
      </c>
      <c r="BG82" s="112"/>
      <c r="BH82" s="113" t="str">
        <f>VLOOKUP(Tabela2[[#This Row],[SIEMA]],Siema2025,29,FALSE)</f>
        <v>33000167100750</v>
      </c>
      <c r="BI82" s="114" t="s">
        <v>2696</v>
      </c>
      <c r="BJ82" s="109" t="s">
        <v>7097</v>
      </c>
      <c r="BK82" s="106" t="s">
        <v>2696</v>
      </c>
      <c r="BL82" s="143">
        <v>45796</v>
      </c>
      <c r="BM82" s="110">
        <f ca="1">IF(Tabela2[[#This Row],[Data de atendimento do Ibama (considerar o primeiro documento/ação)]]="",_xlfn.DAYS(TODAY(),J82),_xlfn.DAYS(Tabela2[[#This Row],[Data de atendimento do Ibama (considerar o primeiro documento/ação)]],J82))</f>
        <v>111</v>
      </c>
      <c r="BN82" s="110" t="str">
        <f>IF(Tabela2[[#This Row],[Atendido pelo Ibama ("Não" ou "Sim")]]="Não","Preencher", IF(Tabela2[[#This Row],[Atendido pelo Ibama ("Não" ou "Sim")]]="Sim","NA",""))</f>
        <v>NA</v>
      </c>
      <c r="BO82" s="116" t="s">
        <v>7139</v>
      </c>
      <c r="BP82" s="110" t="str">
        <f>IF(Tabela2[[#This Row],[Forma de atendimento (primeiro documento/ação)]]= "Outros (especificar)", "PREENCHER","NA")</f>
        <v>NA</v>
      </c>
      <c r="BQ82" s="108" t="s">
        <v>123</v>
      </c>
      <c r="BR82" s="110" t="str">
        <f>IF(Tabela2[[#This Row],[Equipe do Ibama foi a campo? Houve sobrevoo do Poseidon?]] = "Sim", "PREENCHER","NA")</f>
        <v>NA</v>
      </c>
      <c r="BS82" s="110" t="str">
        <f>IF(Tabela2[[#This Row],[Se sim, foi emitida Ordem de Emergência? (informações vinculada à coluna CK)]] = "Sim", "PREENCHER","NA")</f>
        <v>NA</v>
      </c>
      <c r="BT82" s="110" t="s">
        <v>7099</v>
      </c>
      <c r="BU82" s="110" t="s">
        <v>123</v>
      </c>
      <c r="BV82" s="110" t="s">
        <v>123</v>
      </c>
      <c r="BW82" s="110" t="s">
        <v>123</v>
      </c>
      <c r="BX82" s="108"/>
      <c r="BY82" s="108"/>
      <c r="BZ82" s="106" t="str">
        <f>IF(Tabela2[[#This Row],[Data do documento de encerramento]]="NA","NA",IF(Tabela2[[#This Row],[Data do documento de encerramento]]="","Pendente de conclusão/ encerramento",_xlfn.DAYS(Tabela2[[#This Row],[Data do documento de encerramento]],J82)))</f>
        <v>Pendente de conclusão/ encerramento</v>
      </c>
      <c r="CA82" s="109" t="s">
        <v>7494</v>
      </c>
      <c r="CB82" s="109"/>
      <c r="CC82" s="296" t="s">
        <v>7495</v>
      </c>
      <c r="CD82" s="109" t="s">
        <v>123</v>
      </c>
      <c r="CE82" s="109" t="s">
        <v>123</v>
      </c>
      <c r="CF82" s="109" t="s">
        <v>7147</v>
      </c>
    </row>
    <row r="83" spans="1:16359" ht="30.75" hidden="1">
      <c r="A83" s="172">
        <v>202513054050</v>
      </c>
      <c r="B83" s="173" t="s">
        <v>7496</v>
      </c>
      <c r="C83" s="110" t="str">
        <f>VLOOKUP(Tabela2[[#This Row],[SIEMA]],Siema2025,4,FALSE)</f>
        <v xml:space="preserve"> RN</v>
      </c>
      <c r="D83" s="108" t="str">
        <f>VLOOKUP(Tabela2[[#This Row],[SIEMA]],Siema2025,3,FALSE)</f>
        <v xml:space="preserve">Alto do Rodrigues </v>
      </c>
      <c r="E83" s="108" t="str">
        <f>VLOOKUP(Tabela2[[#This Row],[SIEMA]],Siema2025,20,FALSE)</f>
        <v>Poço 7-MAG-47-RN - MONTE ALEGRE - Alto do Rodrigues</v>
      </c>
      <c r="F83" s="108"/>
      <c r="G83" s="108" t="s">
        <v>7497</v>
      </c>
      <c r="H83" s="108" t="s">
        <v>7498</v>
      </c>
      <c r="I83" s="106" t="str">
        <f>VLOOKUP(Tabela2[[#This Row],[SIEMA]],Siema2025,19,FALSE)</f>
        <v/>
      </c>
      <c r="J83" s="107">
        <f>VLOOKUP(Tabela2[[#This Row],[SIEMA]],Siema2025,2,FALSE)</f>
        <v>45685</v>
      </c>
      <c r="K83" s="107" t="str">
        <f>VLOOKUP(Tabela2[[#This Row],[SIEMA]],Siema2025,16,FALSE)</f>
        <v>Terça</v>
      </c>
      <c r="L83" s="108" t="str">
        <f>IF(Tabela2[[#This Row],[Data]]="","Sem Informação",VLOOKUP(MONTH(Tabela2[[#This Row],[Data]]),'[1]Validação de dados'!$I$1:$J$13,2,0))</f>
        <v>Janeiro</v>
      </c>
      <c r="M83" s="106">
        <f>YEAR(Tabela2[[#This Row],[Data]])</f>
        <v>2025</v>
      </c>
      <c r="N83" s="107" t="str">
        <f>VLOOKUP(Tabela2[[#This Row],[SIEMA]],Siema2025,17,FALSE)</f>
        <v>Madrugada</v>
      </c>
      <c r="O83" s="107" t="str">
        <f>VLOOKUP(Tabela2[[#This Row],[SIEMA]],Siema2025,5,FALSE)</f>
        <v>Outro(s)</v>
      </c>
      <c r="P83" s="106" t="str">
        <f>VLOOKUP(Tabela2[[#This Row],[SIEMA]],Siema2025,21,FALSE)</f>
        <v>Poço terrestre</v>
      </c>
      <c r="Q83" s="106">
        <v>1202</v>
      </c>
      <c r="R83" s="106" t="str">
        <f>VLOOKUP(Tabela2[[#This Row],[SIEMA]],Siema2025,10,FALSE)</f>
        <v>Água</v>
      </c>
      <c r="S83" s="109" t="str">
        <f>IF(Q83="","", IF(Q83="NC","", IF(Q83="NE","", IF(Q83="NA","",IFERROR(VLOOKUP(Q83,Produtos!$A$1:$C$2319,2,FALSE),"Não Cadastrado")))))</f>
        <v>GASÓLEO ou ÓLEO DIESEL ou ÓLEO PARA AQUECIMENTO, LEVE</v>
      </c>
      <c r="T83" s="106" t="str">
        <f>VLOOKUP(Tabela2[[#This Row],[SIEMA]],Siema2025,11,FALSE)</f>
        <v>0.434</v>
      </c>
      <c r="U83" s="106" t="str">
        <f>VLOOKUP(Tabela2[[#This Row],[SIEMA]],Siema2025,12,FALSE)</f>
        <v>M3</v>
      </c>
      <c r="V83" s="106">
        <f>IF(Q83="","",IF(ISNUMBER(Q83)=FALSE,"Não se aplica",IFERROR(VLOOKUP(Q83,Produtos!$A$1:$C$2319,3,FALSE),"Não Cadastrado")))</f>
        <v>3</v>
      </c>
      <c r="W83" s="106" t="str">
        <f>VLOOKUP(Tabela2[[#This Row],[SIEMA]],Siema2025,10,FALSE)</f>
        <v>Água</v>
      </c>
      <c r="X83" s="115" t="str">
        <f>IF(Tabela2[[#This Row],[Origem do acidente]] = "Plataforma", "PREENCHER","NA")</f>
        <v>NA</v>
      </c>
      <c r="Y83" s="111" t="str">
        <f>IF(W83="","", IF(W83="NC","", IF(W83="NE","", IF(W83="NA","",IFERROR(VLOOKUP(W83,Produtos!$A$1:$C$2319,2,FALSE),"Não Cadastrado")))))</f>
        <v>Não Cadastrado</v>
      </c>
      <c r="Z83" s="106" t="str">
        <f>VLOOKUP(Tabela2[[#This Row],[SIEMA]],Siema2025,11,FALSE)</f>
        <v>0.434</v>
      </c>
      <c r="AA83" s="106" t="str">
        <f>VLOOKUP(Tabela2[[#This Row],[SIEMA]],Siema2025,12,FALSE)</f>
        <v>M3</v>
      </c>
      <c r="AB83" s="106" t="str">
        <f>IF(W83="","",IF(ISNUMBER(W83)=FALSE,"Não se aplica",IFERROR(VLOOKUP(W83,Produtos!$A$1:$C$2319,3,FALSE),"Não Cadastrado")))</f>
        <v>Não se aplica</v>
      </c>
      <c r="AC83" s="106"/>
      <c r="AD83" s="110" t="str">
        <f>IF(Tabela2[[#This Row],[Origem do acidente]] = "Plataforma", "PREENCHER","NA")</f>
        <v>NA</v>
      </c>
      <c r="AE83" s="109" t="str">
        <f>IF(AC83="","", IF(AC83="NC","", IF(AC83="NE","", IF(AC83="NA","",IFERROR(VLOOKUP(AC83,Produtos!$A$1:$C$2319,2,FALSE),"Não Cadastrado")))))</f>
        <v/>
      </c>
      <c r="AF83" s="106"/>
      <c r="AG83" s="106"/>
      <c r="AH83" s="106" t="str">
        <f>IF(AC83="","",IF(ISNUMBER(AC83)=FALSE,"Não se aplica",IFERROR(VLOOKUP(AC83,Produtos!$A$1:$C$2319,3,FALSE),"Não Cadastrado")))</f>
        <v/>
      </c>
      <c r="AI83" s="106"/>
      <c r="AJ83" s="106" t="str">
        <f>VLOOKUP(Tabela2[[#This Row],[SIEMA]],Siema2025,26,FALSE)</f>
        <v>Provável falha de vedação do tamponamento (plug/bujão) instalado na cabeça de produção do poço.</v>
      </c>
      <c r="AK83" s="109"/>
      <c r="AL83" s="109"/>
      <c r="AM83" s="109"/>
      <c r="AN83" s="110" t="str">
        <f>VLOOKUP(Tabela2[[#This Row],[SIEMA]],Siema2025,51,FALSE)</f>
        <v/>
      </c>
      <c r="AO83" s="110" t="str">
        <f>VLOOKUP(Tabela2[[#This Row],[SIEMA]],Siema2025,53,FALSE)</f>
        <v/>
      </c>
      <c r="AP83" s="110" t="str">
        <f>VLOOKUP(Tabela2[[#This Row],[SIEMA]],Siema2025,55,FALSE)</f>
        <v/>
      </c>
      <c r="AQ83" s="110" t="str">
        <f>VLOOKUP(Tabela2[[#This Row],[SIEMA]],Siema2025,57,FALSE)</f>
        <v/>
      </c>
      <c r="AR83" s="110" t="str">
        <f>VLOOKUP(Tabela2[[#This Row],[SIEMA]],Siema2025,59,FALSE)</f>
        <v/>
      </c>
      <c r="AS83" s="110" t="str">
        <f>VLOOKUP(Tabela2[[#This Row],[SIEMA]],Siema2025,61,FALSE)</f>
        <v/>
      </c>
      <c r="AT83" s="110" t="str">
        <f>VLOOKUP(Tabela2[[#This Row],[SIEMA]],Siema2025,63,FALSE)</f>
        <v/>
      </c>
      <c r="AU83" s="110" t="str">
        <f>VLOOKUP(Tabela2[[#This Row],[SIEMA]],Siema2025,65,FALSE)</f>
        <v>X</v>
      </c>
      <c r="AV83" s="110" t="str">
        <f>VLOOKUP(Tabela2[[#This Row],[SIEMA]],Siema2025,67,FALSE)</f>
        <v/>
      </c>
      <c r="AW83" s="110" t="str">
        <f>VLOOKUP(Tabela2[[#This Row],[SIEMA]],Siema2025,69,FALSE)</f>
        <v/>
      </c>
      <c r="AX83" s="110" t="str">
        <f>VLOOKUP(Tabela2[[#This Row],[SIEMA]],Siema2025,71,FALSE)</f>
        <v/>
      </c>
      <c r="AY83" s="110" t="str">
        <f>VLOOKUP(Tabela2[[#This Row],[SIEMA]],Siema2025,73,FALSE)</f>
        <v/>
      </c>
      <c r="AZ83" s="110" t="str">
        <f>VLOOKUP(Tabela2[[#This Row],[SIEMA]],Siema2025,75,FALSE)</f>
        <v/>
      </c>
      <c r="BA83" s="110" t="str">
        <f>VLOOKUP(Tabela2[[#This Row],[SIEMA]],Siema2025,77,FALSE)</f>
        <v/>
      </c>
      <c r="BB83" s="110" t="str">
        <f>VLOOKUP(Tabela2[[#This Row],[SIEMA]],Siema2025,79,FALSE)</f>
        <v/>
      </c>
      <c r="BC83" s="110" t="str">
        <f>IF(Tabela2[[#This Row],[Outro(s) ]] = "X", "PREENCHER","NA")</f>
        <v>NA</v>
      </c>
      <c r="BD83" s="110" t="str">
        <f>VLOOKUP(Tabela2[[#This Row],[SIEMA]],Siema2025,82,FALSE)</f>
        <v/>
      </c>
      <c r="BE83" s="110" t="str">
        <f>VLOOKUP(Tabela2[[#This Row],[SIEMA]],Siema2025,81,FALSE)</f>
        <v/>
      </c>
      <c r="BF83" s="112" t="str">
        <f>VLOOKUP(Tabela2[[#This Row],[SIEMA]],Siema2025,28,FALSE)</f>
        <v>3R Poitugar S.A</v>
      </c>
      <c r="BG83" s="112"/>
      <c r="BH83" s="113" t="str">
        <f>VLOOKUP(Tabela2[[#This Row],[SIEMA]],Siema2025,29,FALSE)</f>
        <v/>
      </c>
      <c r="BI83" s="114" t="str">
        <f>VLOOKUP(Tabela2[[#This Row],[SIEMA]],Siema2025,107,FALSE)</f>
        <v>Não</v>
      </c>
      <c r="BJ83" s="109"/>
      <c r="BK83" s="106"/>
      <c r="BL83" s="143"/>
      <c r="BM83" s="110">
        <f ca="1">IF(Tabela2[[#This Row],[Data de atendimento do Ibama (considerar o primeiro documento/ação)]]="",_xlfn.DAYS(TODAY(),J83),_xlfn.DAYS(Tabela2[[#This Row],[Data de atendimento do Ibama (considerar o primeiro documento/ação)]],J83))</f>
        <v>535</v>
      </c>
      <c r="BN83" s="110" t="str">
        <f>IF(Tabela2[[#This Row],[Atendido pelo Ibama ("Não" ou "Sim")]]="Não","Preencher", IF(Tabela2[[#This Row],[Atendido pelo Ibama ("Não" ou "Sim")]]="Sim","NA",""))</f>
        <v/>
      </c>
      <c r="BO83" s="116" t="s">
        <v>7139</v>
      </c>
      <c r="BP83" s="110" t="str">
        <f>IF(Tabela2[[#This Row],[Forma de atendimento (primeiro documento/ação)]]= "Outros (especificar)", "PREENCHER","NA")</f>
        <v>NA</v>
      </c>
      <c r="BQ83" s="108"/>
      <c r="BR83" s="110" t="str">
        <f>IF(Tabela2[[#This Row],[Equipe do Ibama foi a campo? Houve sobrevoo do Poseidon?]] = "Sim", "PREENCHER","NA")</f>
        <v>NA</v>
      </c>
      <c r="BS83" s="110" t="str">
        <f>IF(Tabela2[[#This Row],[Se sim, foi emitida Ordem de Emergência? (informações vinculada à coluna CK)]] = "Sim", "PREENCHER","NA")</f>
        <v>NA</v>
      </c>
      <c r="BT83" s="110" t="str">
        <f>IF(Tabela2[[#This Row],[Foi elaborado Relatório de Vistoria pelo Ibama? (informações vinculada à coluna CK)]] = "Sim", "PREENCHER","NA")</f>
        <v>NA</v>
      </c>
      <c r="BU83" s="110" t="str">
        <f>IF(Tabela2[[#This Row],[Houve envio de Informações Pós-acidente (preencher "não se aplica" quando de competência estadual/municipal)]] = "Sim", "PREENCHER","NA")</f>
        <v>NA</v>
      </c>
      <c r="BV83" s="110" t="str">
        <f>IF(Tabela2[[#This Row],[Houve avaliação das informações pós-acidente solicitadas/enviadas?]] = "Sim", "PREENCHER","NA")</f>
        <v>NA</v>
      </c>
      <c r="BW83" s="110" t="str">
        <f>IF(Tabela2[[#This Row],[O Ibama aguarda resposta da empresa/OEMA, etc?]] = "Sim", "PREENCHER","NA")</f>
        <v>NA</v>
      </c>
      <c r="BX83" s="108"/>
      <c r="BY83" s="143"/>
      <c r="BZ83" s="106" t="str">
        <f>IF(Tabela2[[#This Row],[Data do documento de encerramento]]="NA","NA",IF(Tabela2[[#This Row],[Data do documento de encerramento]]="","Pendente de conclusão/ encerramento",_xlfn.DAYS(Tabela2[[#This Row],[Data do documento de encerramento]],J83)))</f>
        <v>Pendente de conclusão/ encerramento</v>
      </c>
      <c r="CA83" s="109"/>
      <c r="CB83" s="109"/>
      <c r="CC83" s="117"/>
      <c r="CD83" s="109"/>
      <c r="CE83" s="109"/>
      <c r="CF83" s="109"/>
    </row>
    <row r="84" spans="1:16359" ht="30.75" hidden="1">
      <c r="A84" s="172">
        <v>202513057657</v>
      </c>
      <c r="B84" s="173" t="s">
        <v>7499</v>
      </c>
      <c r="C84" s="110" t="str">
        <f>VLOOKUP(Tabela2[[#This Row],[SIEMA]],Siema2025,4,FALSE)</f>
        <v xml:space="preserve"> SE</v>
      </c>
      <c r="D84" s="108" t="str">
        <f>VLOOKUP(Tabela2[[#This Row],[SIEMA]],Siema2025,3,FALSE)</f>
        <v xml:space="preserve">Carmópolis </v>
      </c>
      <c r="E84" s="108" t="str">
        <f>VLOOKUP(Tabela2[[#This Row],[SIEMA]],Siema2025,20,FALSE)</f>
        <v>Área externa da Estação Coletora de Panelas</v>
      </c>
      <c r="F84" s="108"/>
      <c r="G84" s="108" t="s">
        <v>7500</v>
      </c>
      <c r="H84" s="108" t="s">
        <v>7501</v>
      </c>
      <c r="I84" s="106" t="s">
        <v>7456</v>
      </c>
      <c r="J84" s="107">
        <f>VLOOKUP(Tabela2[[#This Row],[SIEMA]],Siema2025,2,FALSE)</f>
        <v>45685</v>
      </c>
      <c r="K84" s="107" t="str">
        <f>VLOOKUP(Tabela2[[#This Row],[SIEMA]],Siema2025,16,FALSE)</f>
        <v>Terça</v>
      </c>
      <c r="L84" s="108" t="str">
        <f>IF(Tabela2[[#This Row],[Data]]="","Sem Informação",VLOOKUP(MONTH(Tabela2[[#This Row],[Data]]),'[1]Validação de dados'!$I$1:$J$13,2,0))</f>
        <v>Janeiro</v>
      </c>
      <c r="M84" s="106">
        <f>YEAR(Tabela2[[#This Row],[Data]])</f>
        <v>2025</v>
      </c>
      <c r="N84" s="107" t="str">
        <f>VLOOKUP(Tabela2[[#This Row],[SIEMA]],Siema2025,17,FALSE)</f>
        <v>Matutino</v>
      </c>
      <c r="O84" s="107" t="s">
        <v>145</v>
      </c>
      <c r="P84" s="106" t="str">
        <f>VLOOKUP(Tabela2[[#This Row],[SIEMA]],Siema2025,21,FALSE)</f>
        <v>Poço terrestre</v>
      </c>
      <c r="Q84" s="106">
        <v>1267</v>
      </c>
      <c r="R84" s="106" t="str">
        <f>VLOOKUP(Tabela2[[#This Row],[SIEMA]],Siema2025,10,FALSE)</f>
        <v>Água Produzida fora de especificação</v>
      </c>
      <c r="S84" s="106" t="s">
        <v>7290</v>
      </c>
      <c r="T84" s="106" t="s">
        <v>2579</v>
      </c>
      <c r="U84" s="106" t="str">
        <f>VLOOKUP(Tabela2[[#This Row],[SIEMA]],Siema2025,12,FALSE)</f>
        <v>M3</v>
      </c>
      <c r="V84" s="106">
        <f>IF(Q84="","",IF(ISNUMBER(Q84)=FALSE,"Não se aplica",IFERROR(VLOOKUP(Q84,Produtos!$A$1:$C$2319,3,FALSE),"Não Cadastrado")))</f>
        <v>3</v>
      </c>
      <c r="W84" s="106" t="str">
        <f>VLOOKUP(Tabela2[[#This Row],[SIEMA]],Siema2025,10,FALSE)</f>
        <v>Água Produzida fora de especificação</v>
      </c>
      <c r="X84" s="115" t="str">
        <f>IF(Tabela2[[#This Row],[Origem do acidente]] = "Plataforma", "PREENCHER","NA")</f>
        <v>NA</v>
      </c>
      <c r="Y84" s="111" t="str">
        <f>IF(W84="","", IF(W84="NC","", IF(W84="NE","", IF(W84="NA","",IFERROR(VLOOKUP(W84,Produtos!$A$1:$C$2319,2,FALSE),"Não Cadastrado")))))</f>
        <v>Não Cadastrado</v>
      </c>
      <c r="Z84" s="106" t="str">
        <f>VLOOKUP(Tabela2[[#This Row],[SIEMA]],Siema2025,11,FALSE)</f>
        <v>5.52</v>
      </c>
      <c r="AA84" s="106" t="str">
        <f>VLOOKUP(Tabela2[[#This Row],[SIEMA]],Siema2025,12,FALSE)</f>
        <v>M3</v>
      </c>
      <c r="AB84" s="106" t="str">
        <f>IF(W84="","",IF(ISNUMBER(W84)=FALSE,"Não se aplica",IFERROR(VLOOKUP(W84,Produtos!$A$1:$C$2319,3,FALSE),"Não Cadastrado")))</f>
        <v>Não se aplica</v>
      </c>
      <c r="AC84" s="106"/>
      <c r="AD84" s="110" t="str">
        <f>IF(Tabela2[[#This Row],[Origem do acidente]] = "Plataforma", "PREENCHER","NA")</f>
        <v>NA</v>
      </c>
      <c r="AE84" s="109" t="str">
        <f>IF(AC84="","", IF(AC84="NC","", IF(AC84="NE","", IF(AC84="NA","",IFERROR(VLOOKUP(AC84,Produtos!$A$1:$C$2319,2,FALSE),"Não Cadastrado")))))</f>
        <v/>
      </c>
      <c r="AF84" s="106"/>
      <c r="AG84" s="106"/>
      <c r="AH84" s="106" t="str">
        <f>IF(AC84="","",IF(ISNUMBER(AC84)=FALSE,"Não se aplica",IFERROR(VLOOKUP(AC84,Produtos!$A$1:$C$2319,3,FALSE),"Não Cadastrado")))</f>
        <v/>
      </c>
      <c r="AI84" s="106"/>
      <c r="AJ84" s="106" t="s">
        <v>242</v>
      </c>
      <c r="AK84" s="109"/>
      <c r="AL84" s="109"/>
      <c r="AM84" s="109"/>
      <c r="AN84" s="110" t="str">
        <f>VLOOKUP(Tabela2[[#This Row],[SIEMA]],Siema2025,51,FALSE)</f>
        <v/>
      </c>
      <c r="AO84" s="110" t="str">
        <f>VLOOKUP(Tabela2[[#This Row],[SIEMA]],Siema2025,53,FALSE)</f>
        <v/>
      </c>
      <c r="AP84" s="110" t="str">
        <f>VLOOKUP(Tabela2[[#This Row],[SIEMA]],Siema2025,55,FALSE)</f>
        <v/>
      </c>
      <c r="AQ84" s="110" t="str">
        <f>VLOOKUP(Tabela2[[#This Row],[SIEMA]],Siema2025,57,FALSE)</f>
        <v/>
      </c>
      <c r="AR84" s="110" t="str">
        <f>VLOOKUP(Tabela2[[#This Row],[SIEMA]],Siema2025,59,FALSE)</f>
        <v/>
      </c>
      <c r="AS84" s="110" t="str">
        <f>VLOOKUP(Tabela2[[#This Row],[SIEMA]],Siema2025,61,FALSE)</f>
        <v/>
      </c>
      <c r="AT84" s="110" t="str">
        <f>VLOOKUP(Tabela2[[#This Row],[SIEMA]],Siema2025,63,FALSE)</f>
        <v/>
      </c>
      <c r="AU84" s="110" t="str">
        <f>VLOOKUP(Tabela2[[#This Row],[SIEMA]],Siema2025,65,FALSE)</f>
        <v>X</v>
      </c>
      <c r="AV84" s="110" t="str">
        <f>VLOOKUP(Tabela2[[#This Row],[SIEMA]],Siema2025,67,FALSE)</f>
        <v/>
      </c>
      <c r="AW84" s="110" t="str">
        <f>VLOOKUP(Tabela2[[#This Row],[SIEMA]],Siema2025,69,FALSE)</f>
        <v/>
      </c>
      <c r="AX84" s="110" t="str">
        <f>VLOOKUP(Tabela2[[#This Row],[SIEMA]],Siema2025,71,FALSE)</f>
        <v>X</v>
      </c>
      <c r="AY84" s="110" t="str">
        <f>VLOOKUP(Tabela2[[#This Row],[SIEMA]],Siema2025,73,FALSE)</f>
        <v/>
      </c>
      <c r="AZ84" s="110" t="str">
        <f>VLOOKUP(Tabela2[[#This Row],[SIEMA]],Siema2025,75,FALSE)</f>
        <v/>
      </c>
      <c r="BA84" s="110" t="str">
        <f>VLOOKUP(Tabela2[[#This Row],[SIEMA]],Siema2025,77,FALSE)</f>
        <v/>
      </c>
      <c r="BB84" s="110" t="str">
        <f>VLOOKUP(Tabela2[[#This Row],[SIEMA]],Siema2025,79,FALSE)</f>
        <v/>
      </c>
      <c r="BC84" s="110" t="str">
        <f>IF(Tabela2[[#This Row],[Outro(s) ]] = "X", "PREENCHER","NA")</f>
        <v>NA</v>
      </c>
      <c r="BD84" s="110" t="str">
        <f>VLOOKUP(Tabela2[[#This Row],[SIEMA]],Siema2025,82,FALSE)</f>
        <v/>
      </c>
      <c r="BE84" s="110" t="str">
        <f>VLOOKUP(Tabela2[[#This Row],[SIEMA]],Siema2025,81,FALSE)</f>
        <v/>
      </c>
      <c r="BF84" s="112" t="str">
        <f>VLOOKUP(Tabela2[[#This Row],[SIEMA]],Siema2025,28,FALSE)</f>
        <v>Carmo Energy S.A</v>
      </c>
      <c r="BG84" s="112"/>
      <c r="BH84">
        <v>41955491000101</v>
      </c>
      <c r="BI84" s="114" t="str">
        <f>VLOOKUP(Tabela2[[#This Row],[SIEMA]],Siema2025,107,FALSE)</f>
        <v>Não</v>
      </c>
      <c r="BJ84" s="109" t="s">
        <v>7111</v>
      </c>
      <c r="BK84" s="106" t="s">
        <v>2696</v>
      </c>
      <c r="BL84" s="143">
        <v>45694</v>
      </c>
      <c r="BM84" s="110">
        <f ca="1">IF(Tabela2[[#This Row],[Data de atendimento do Ibama (considerar o primeiro documento/ação)]]="",_xlfn.DAYS(TODAY(),J84),_xlfn.DAYS(Tabela2[[#This Row],[Data de atendimento do Ibama (considerar o primeiro documento/ação)]],J84))</f>
        <v>9</v>
      </c>
      <c r="BN84" s="110" t="str">
        <f>IF(Tabela2[[#This Row],[Atendido pelo Ibama ("Não" ou "Sim")]]="Não","Preencher", IF(Tabela2[[#This Row],[Atendido pelo Ibama ("Não" ou "Sim")]]="Sim","NA",""))</f>
        <v>NA</v>
      </c>
      <c r="BO84" s="116" t="s">
        <v>7098</v>
      </c>
      <c r="BP84" s="110" t="str">
        <f>IF(Tabela2[[#This Row],[Forma de atendimento (primeiro documento/ação)]]= "Outros (especificar)", "PREENCHER","NA")</f>
        <v>NA</v>
      </c>
      <c r="BQ84" s="108" t="s">
        <v>123</v>
      </c>
      <c r="BR84" s="110" t="str">
        <f>IF(Tabela2[[#This Row],[Equipe do Ibama foi a campo? Houve sobrevoo do Poseidon?]] = "Sim", "PREENCHER","NA")</f>
        <v>NA</v>
      </c>
      <c r="BS84" s="110" t="str">
        <f>IF(Tabela2[[#This Row],[Se sim, foi emitida Ordem de Emergência? (informações vinculada à coluna CK)]] = "Sim", "PREENCHER","NA")</f>
        <v>NA</v>
      </c>
      <c r="BT84" s="110" t="str">
        <f>IF(Tabela2[[#This Row],[Foi elaborado Relatório de Vistoria pelo Ibama? (informações vinculada à coluna CK)]] = "Sim", "PREENCHER","NA")</f>
        <v>NA</v>
      </c>
      <c r="BU84" s="110" t="s">
        <v>123</v>
      </c>
      <c r="BV84" s="110" t="s">
        <v>2696</v>
      </c>
      <c r="BW84" s="110" t="s">
        <v>123</v>
      </c>
      <c r="BX84" s="108"/>
      <c r="BY84" s="108"/>
      <c r="BZ84" s="106" t="str">
        <f>IF(Tabela2[[#This Row],[Data do documento de encerramento]]="NA","NA",IF(Tabela2[[#This Row],[Data do documento de encerramento]]="","Pendente de conclusão/ encerramento",_xlfn.DAYS(Tabela2[[#This Row],[Data do documento de encerramento]],J84)))</f>
        <v>Pendente de conclusão/ encerramento</v>
      </c>
      <c r="CA84" s="109"/>
      <c r="CB84" s="109"/>
      <c r="CC84" s="109"/>
      <c r="CD84" s="109"/>
      <c r="CE84" s="109"/>
      <c r="CF84" s="109"/>
    </row>
    <row r="85" spans="1:16359" ht="30.75">
      <c r="A85" s="172">
        <v>202513050405</v>
      </c>
      <c r="B85" s="173" t="s">
        <v>7502</v>
      </c>
      <c r="C85" s="110" t="s">
        <v>7133</v>
      </c>
      <c r="D85" s="108" t="s">
        <v>637</v>
      </c>
      <c r="E85" t="s">
        <v>7159</v>
      </c>
      <c r="F85" s="108"/>
      <c r="G85" s="108" t="s">
        <v>7503</v>
      </c>
      <c r="H85" s="108" t="s">
        <v>7504</v>
      </c>
      <c r="I85" s="106" t="str">
        <f>VLOOKUP(Tabela2[[#This Row],[SIEMA]],Siema2025,19,FALSE)</f>
        <v>Campos</v>
      </c>
      <c r="J85" s="107">
        <f>VLOOKUP(Tabela2[[#This Row],[SIEMA]],Siema2025,2,FALSE)</f>
        <v>45685</v>
      </c>
      <c r="K85" s="107" t="str">
        <f>VLOOKUP(Tabela2[[#This Row],[SIEMA]],Siema2025,16,FALSE)</f>
        <v>Terça</v>
      </c>
      <c r="L85" s="108" t="str">
        <f>IF(Tabela2[[#This Row],[Data]]="","Sem Informação",VLOOKUP(MONTH(Tabela2[[#This Row],[Data]]),'[1]Validação de dados'!$I$1:$J$13,2,0))</f>
        <v>Janeiro</v>
      </c>
      <c r="M85" s="108">
        <f>YEAR(Tabela2[[#This Row],[Data]])</f>
        <v>2025</v>
      </c>
      <c r="N85" s="107" t="str">
        <f>VLOOKUP(Tabela2[[#This Row],[SIEMA]],Siema2025,17,FALSE)</f>
        <v>Matutino</v>
      </c>
      <c r="O85" s="107" t="str">
        <f>VLOOKUP(Tabela2[[#This Row],[SIEMA]],Siema2025,5,FALSE)</f>
        <v>Plataforma</v>
      </c>
      <c r="P85" s="106" t="str">
        <f>VLOOKUP(Tabela2[[#This Row],[SIEMA]],Siema2025,21,FALSE)</f>
        <v/>
      </c>
      <c r="Q85" s="106">
        <v>1202</v>
      </c>
      <c r="R85" s="106" t="s">
        <v>252</v>
      </c>
      <c r="S85" s="109" t="s">
        <v>252</v>
      </c>
      <c r="T85" t="s">
        <v>7505</v>
      </c>
      <c r="U85" s="106" t="str">
        <f>VLOOKUP(Tabela2[[#This Row],[SIEMA]],Siema2025,12,FALSE)</f>
        <v xml:space="preserve"> </v>
      </c>
      <c r="V85" s="106">
        <f>IF(Q85="","",IF(ISNUMBER(Q85)=FALSE,"Não se aplica",IFERROR(VLOOKUP(Q85,Produtos!$A$1:$C$2319,3,FALSE),"Não Cadastrado")))</f>
        <v>3</v>
      </c>
      <c r="W85" s="106" t="str">
        <f>VLOOKUP(Tabela2[[#This Row],[SIEMA]],Siema2025,10,FALSE)</f>
        <v/>
      </c>
      <c r="X85" s="110" t="str">
        <f>IF(Tabela2[[#This Row],[Origem do acidente]] = "Plataforma", "PREENCHER","NA")</f>
        <v>PREENCHER</v>
      </c>
      <c r="Y85" s="111" t="str">
        <f>IF(W85="","", IF(W85="NC","", IF(W85="NE","", IF(W85="NA","",IFERROR(VLOOKUP(W85,Produtos!$A$1:$C$2319,2,FALSE),"Não Cadastrado")))))</f>
        <v/>
      </c>
      <c r="Z85" s="106" t="str">
        <f>VLOOKUP(Tabela2[[#This Row],[SIEMA]],Siema2025,11,FALSE)</f>
        <v xml:space="preserve"> </v>
      </c>
      <c r="AA85" s="106" t="str">
        <f>VLOOKUP(Tabela2[[#This Row],[SIEMA]],Siema2025,12,FALSE)</f>
        <v xml:space="preserve"> </v>
      </c>
      <c r="AB85" s="106" t="str">
        <f>IF(W85="","",IF(ISNUMBER(W85)=FALSE,"Não se aplica",IFERROR(VLOOKUP(W85,Produtos!$A$1:$C$2319,3,FALSE),"Não Cadastrado")))</f>
        <v/>
      </c>
      <c r="AC85" s="108"/>
      <c r="AD85" s="110" t="str">
        <f>IF(Tabela2[[#This Row],[Origem do acidente]] = "Plataforma", "PREENCHER","NA")</f>
        <v>PREENCHER</v>
      </c>
      <c r="AE85" s="109" t="str">
        <f>IF(AC85="","", IF(AC85="NC","", IF(AC85="NE","", IF(AC85="NA","",IFERROR(VLOOKUP(AC85,Produtos!$A$1:$C$2319,2,FALSE),"Não Cadastrado")))))</f>
        <v/>
      </c>
      <c r="AF85" s="108"/>
      <c r="AG85" s="106"/>
      <c r="AH85" s="106" t="str">
        <f>IF(AC85="","",IF(ISNUMBER(AC85)=FALSE,"Não se aplica",IFERROR(VLOOKUP(AC85,Produtos!$A$1:$C$2319,3,FALSE),"Não Cadastrado")))</f>
        <v/>
      </c>
      <c r="AI85" s="108"/>
      <c r="AJ85" s="106" t="str">
        <f>VLOOKUP(Tabela2[[#This Row],[SIEMA]],Siema2025,26,FALSE)</f>
        <v>Em investigação</v>
      </c>
      <c r="AK85" s="109"/>
      <c r="AL85" s="109"/>
      <c r="AM85" s="109"/>
      <c r="AN85" s="110" t="str">
        <f>VLOOKUP(Tabela2[[#This Row],[SIEMA]],Siema2025,51,FALSE)</f>
        <v/>
      </c>
      <c r="AO85" s="110" t="str">
        <f>VLOOKUP(Tabela2[[#This Row],[SIEMA]],Siema2025,53,FALSE)</f>
        <v/>
      </c>
      <c r="AP85" s="110" t="str">
        <f>VLOOKUP(Tabela2[[#This Row],[SIEMA]],Siema2025,55,FALSE)</f>
        <v/>
      </c>
      <c r="AQ85" s="110" t="str">
        <f>VLOOKUP(Tabela2[[#This Row],[SIEMA]],Siema2025,57,FALSE)</f>
        <v/>
      </c>
      <c r="AR85" s="110" t="str">
        <f>VLOOKUP(Tabela2[[#This Row],[SIEMA]],Siema2025,59,FALSE)</f>
        <v/>
      </c>
      <c r="AS85" s="110" t="str">
        <f>VLOOKUP(Tabela2[[#This Row],[SIEMA]],Siema2025,61,FALSE)</f>
        <v>X</v>
      </c>
      <c r="AT85" s="110" t="str">
        <f>VLOOKUP(Tabela2[[#This Row],[SIEMA]],Siema2025,63,FALSE)</f>
        <v/>
      </c>
      <c r="AU85" s="110" t="str">
        <f>VLOOKUP(Tabela2[[#This Row],[SIEMA]],Siema2025,65,FALSE)</f>
        <v/>
      </c>
      <c r="AV85" s="110" t="str">
        <f>VLOOKUP(Tabela2[[#This Row],[SIEMA]],Siema2025,67,FALSE)</f>
        <v/>
      </c>
      <c r="AW85" s="110" t="str">
        <f>VLOOKUP(Tabela2[[#This Row],[SIEMA]],Siema2025,69,FALSE)</f>
        <v/>
      </c>
      <c r="AX85" s="110" t="str">
        <f>VLOOKUP(Tabela2[[#This Row],[SIEMA]],Siema2025,71,FALSE)</f>
        <v/>
      </c>
      <c r="AY85" s="110" t="str">
        <f>VLOOKUP(Tabela2[[#This Row],[SIEMA]],Siema2025,73,FALSE)</f>
        <v/>
      </c>
      <c r="AZ85" s="110" t="str">
        <f>VLOOKUP(Tabela2[[#This Row],[SIEMA]],Siema2025,75,FALSE)</f>
        <v/>
      </c>
      <c r="BA85" s="110" t="str">
        <f>VLOOKUP(Tabela2[[#This Row],[SIEMA]],Siema2025,77,FALSE)</f>
        <v/>
      </c>
      <c r="BB85" s="110" t="str">
        <f>VLOOKUP(Tabela2[[#This Row],[SIEMA]],Siema2025,79,FALSE)</f>
        <v/>
      </c>
      <c r="BC85" s="110" t="str">
        <f>IF(Tabela2[[#This Row],[Outro(s) ]] = "X", "PREENCHER","NA")</f>
        <v>NA</v>
      </c>
      <c r="BD85" s="110" t="str">
        <f>VLOOKUP(Tabela2[[#This Row],[SIEMA]],Siema2025,82,FALSE)</f>
        <v/>
      </c>
      <c r="BE85" s="110" t="str">
        <f>VLOOKUP(Tabela2[[#This Row],[SIEMA]],Siema2025,81,FALSE)</f>
        <v/>
      </c>
      <c r="BF85" s="112" t="str">
        <f>VLOOKUP(Tabela2[[#This Row],[SIEMA]],Siema2025,28,FALSE)</f>
        <v>Perenco Petróleo e Gás do Brasil Ltda.</v>
      </c>
      <c r="BG85" s="112"/>
      <c r="BH85" s="113" t="str">
        <f>VLOOKUP(Tabela2[[#This Row],[SIEMA]],Siema2025,29,FALSE)</f>
        <v>09309027000135</v>
      </c>
      <c r="BI85" s="114" t="str">
        <f>VLOOKUP(Tabela2[[#This Row],[SIEMA]],Siema2025,107,FALSE)</f>
        <v>Não</v>
      </c>
      <c r="BJ85" s="109" t="s">
        <v>7097</v>
      </c>
      <c r="BK85" s="106" t="s">
        <v>2696</v>
      </c>
      <c r="BL85" s="143">
        <v>45695</v>
      </c>
      <c r="BM85" s="110">
        <f ca="1">IF(Tabela2[[#This Row],[Data de atendimento do Ibama (considerar o primeiro documento/ação)]]="",_xlfn.DAYS(TODAY(),J85),_xlfn.DAYS(Tabela2[[#This Row],[Data de atendimento do Ibama (considerar o primeiro documento/ação)]],J85))</f>
        <v>10</v>
      </c>
      <c r="BN85" s="110" t="str">
        <f>IF(Tabela2[[#This Row],[Atendido pelo Ibama ("Não" ou "Sim")]]="Não","Preencher", IF(Tabela2[[#This Row],[Atendido pelo Ibama ("Não" ou "Sim")]]="Sim","NA",""))</f>
        <v>NA</v>
      </c>
      <c r="BO85" s="116" t="s">
        <v>7139</v>
      </c>
      <c r="BP85" s="110" t="str">
        <f>IF(Tabela2[[#This Row],[Forma de atendimento (primeiro documento/ação)]]= "Outros (especificar)", "PREENCHER","NA")</f>
        <v>NA</v>
      </c>
      <c r="BQ85" s="108" t="s">
        <v>123</v>
      </c>
      <c r="BR85" s="110" t="str">
        <f>IF(Tabela2[[#This Row],[Equipe do Ibama foi a campo? Houve sobrevoo do Poseidon?]] = "Sim", "PREENCHER","NA")</f>
        <v>NA</v>
      </c>
      <c r="BS85" s="110" t="str">
        <f>IF(Tabela2[[#This Row],[Se sim, foi emitida Ordem de Emergência? (informações vinculada à coluna CK)]] = "Sim", "PREENCHER","NA")</f>
        <v>NA</v>
      </c>
      <c r="BT85" s="110" t="str">
        <f>IF(Tabela2[[#This Row],[Foi elaborado Relatório de Vistoria pelo Ibama? (informações vinculada à coluna CK)]] = "Sim", "PREENCHER","NA")</f>
        <v>NA</v>
      </c>
      <c r="BU85" s="110" t="s">
        <v>2696</v>
      </c>
      <c r="BV85" s="110" t="s">
        <v>123</v>
      </c>
      <c r="BW85" s="110" t="s">
        <v>123</v>
      </c>
      <c r="BX85" s="108"/>
      <c r="BY85" s="108"/>
      <c r="BZ85" s="106" t="str">
        <f>IF(Tabela2[[#This Row],[Data do documento de encerramento]]="NA","NA",IF(Tabela2[[#This Row],[Data do documento de encerramento]]="","Pendente de conclusão/ encerramento",_xlfn.DAYS(Tabela2[[#This Row],[Data do documento de encerramento]],J85)))</f>
        <v>Pendente de conclusão/ encerramento</v>
      </c>
      <c r="CA85" s="111"/>
      <c r="CB85" s="111"/>
      <c r="CC85" s="117" t="s">
        <v>7189</v>
      </c>
      <c r="CD85" s="111" t="s">
        <v>123</v>
      </c>
      <c r="CE85" s="111" t="s">
        <v>123</v>
      </c>
      <c r="CF85" s="111" t="s">
        <v>7147</v>
      </c>
    </row>
    <row r="86" spans="1:16359" ht="30.75">
      <c r="A86" s="172">
        <v>20252346801</v>
      </c>
      <c r="B86" s="173" t="s">
        <v>7506</v>
      </c>
      <c r="C86" s="110" t="s">
        <v>7133</v>
      </c>
      <c r="D86" s="108" t="s">
        <v>637</v>
      </c>
      <c r="E86" s="108" t="s">
        <v>5536</v>
      </c>
      <c r="F86" s="108"/>
      <c r="G86" s="108" t="s">
        <v>7507</v>
      </c>
      <c r="H86" s="108" t="s">
        <v>7508</v>
      </c>
      <c r="I86" s="106" t="str">
        <f>VLOOKUP(Tabela2[[#This Row],[SIEMA]],Siema2025,19,FALSE)</f>
        <v>Campos</v>
      </c>
      <c r="J86" s="107">
        <f>VLOOKUP(Tabela2[[#This Row],[SIEMA]],Siema2025,2,FALSE)</f>
        <v>45686</v>
      </c>
      <c r="K86" s="107" t="str">
        <f>VLOOKUP(Tabela2[[#This Row],[SIEMA]],Siema2025,16,FALSE)</f>
        <v>Quarta</v>
      </c>
      <c r="L86" s="108" t="str">
        <f>IF(Tabela2[[#This Row],[Data]]="","Sem Informação",VLOOKUP(MONTH(Tabela2[[#This Row],[Data]]),'[1]Validação de dados'!$I$1:$J$13,2,0))</f>
        <v>Janeiro</v>
      </c>
      <c r="M86" s="106">
        <f>YEAR(Tabela2[[#This Row],[Data]])</f>
        <v>2025</v>
      </c>
      <c r="N86" s="107" t="str">
        <f>VLOOKUP(Tabela2[[#This Row],[SIEMA]],Siema2025,17,FALSE)</f>
        <v>Noturno</v>
      </c>
      <c r="O86" s="107" t="s">
        <v>111</v>
      </c>
      <c r="P86" s="106" t="str">
        <f>VLOOKUP(Tabela2[[#This Row],[SIEMA]],Siema2025,21,FALSE)</f>
        <v>Durante a operação de recebimento de etanol da embarcação de apoio, houve a ruptura do mangote de transferência, resultando na descarga de aproximadamente 60 litros de etanol para o mar.</v>
      </c>
      <c r="Q86" s="106">
        <v>1170</v>
      </c>
      <c r="R86" s="106" t="s">
        <v>3276</v>
      </c>
      <c r="S86" s="106" t="s">
        <v>3276</v>
      </c>
      <c r="T86" s="106" t="s">
        <v>1087</v>
      </c>
      <c r="U86" s="106" t="str">
        <f>VLOOKUP(Tabela2[[#This Row],[SIEMA]],Siema2025,12,FALSE)</f>
        <v xml:space="preserve"> </v>
      </c>
      <c r="V86" s="106">
        <v>3</v>
      </c>
      <c r="W86" s="106" t="str">
        <f>VLOOKUP(Tabela2[[#This Row],[SIEMA]],Siema2025,10,FALSE)</f>
        <v/>
      </c>
      <c r="X86" s="115" t="str">
        <f>IF(Tabela2[[#This Row],[Origem do acidente]] = "Plataforma", "PREENCHER","NA")</f>
        <v>PREENCHER</v>
      </c>
      <c r="Y86" s="111" t="str">
        <f>IF(W86="","", IF(W86="NC","", IF(W86="NE","", IF(W86="NA","",IFERROR(VLOOKUP(W86,Produtos!$A$1:$C$2319,2,FALSE),"Não Cadastrado")))))</f>
        <v/>
      </c>
      <c r="Z86" s="106" t="str">
        <f>VLOOKUP(Tabela2[[#This Row],[SIEMA]],Siema2025,11,FALSE)</f>
        <v xml:space="preserve"> </v>
      </c>
      <c r="AA86" s="106" t="str">
        <f>VLOOKUP(Tabela2[[#This Row],[SIEMA]],Siema2025,12,FALSE)</f>
        <v xml:space="preserve"> </v>
      </c>
      <c r="AB86" s="106" t="str">
        <f>IF(W86="","",IF(ISNUMBER(W86)=FALSE,"Não se aplica",IFERROR(VLOOKUP(W86,Produtos!$A$1:$C$2319,3,FALSE),"Não Cadastrado")))</f>
        <v/>
      </c>
      <c r="AC86" s="106"/>
      <c r="AD86" s="110" t="str">
        <f>IF(Tabela2[[#This Row],[Origem do acidente]] = "Plataforma", "PREENCHER","NA")</f>
        <v>PREENCHER</v>
      </c>
      <c r="AE86" s="109" t="str">
        <f>IF(AC86="","", IF(AC86="NC","", IF(AC86="NE","", IF(AC86="NA","",IFERROR(VLOOKUP(AC86,Produtos!$A$1:$C$2319,2,FALSE),"Não Cadastrado")))))</f>
        <v/>
      </c>
      <c r="AF86" s="106"/>
      <c r="AG86" s="106"/>
      <c r="AH86" s="106" t="str">
        <f>IF(AC86="","",IF(ISNUMBER(AC86)=FALSE,"Não se aplica",IFERROR(VLOOKUP(AC86,Produtos!$A$1:$C$2319,3,FALSE),"Não Cadastrado")))</f>
        <v/>
      </c>
      <c r="AI86" s="106"/>
      <c r="AJ86" s="106" t="str">
        <f>VLOOKUP(Tabela2[[#This Row],[SIEMA]],Siema2025,26,FALSE)</f>
        <v>Durante a operação de recebimento de etanol da embarcação de apoio, houve a ruptura do mangote de transferência, resultando na descarga de aproximadamente 60 litros de etanol para o mar.</v>
      </c>
      <c r="AK86" s="109"/>
      <c r="AL86" s="109"/>
      <c r="AM86" s="109"/>
      <c r="AN86" s="110" t="str">
        <f>VLOOKUP(Tabela2[[#This Row],[SIEMA]],Siema2025,51,FALSE)</f>
        <v/>
      </c>
      <c r="AO86" s="110" t="str">
        <f>VLOOKUP(Tabela2[[#This Row],[SIEMA]],Siema2025,53,FALSE)</f>
        <v/>
      </c>
      <c r="AP86" s="110" t="str">
        <f>VLOOKUP(Tabela2[[#This Row],[SIEMA]],Siema2025,55,FALSE)</f>
        <v/>
      </c>
      <c r="AQ86" s="110" t="str">
        <f>VLOOKUP(Tabela2[[#This Row],[SIEMA]],Siema2025,57,FALSE)</f>
        <v/>
      </c>
      <c r="AR86" s="110" t="str">
        <f>VLOOKUP(Tabela2[[#This Row],[SIEMA]],Siema2025,59,FALSE)</f>
        <v/>
      </c>
      <c r="AS86" s="110" t="str">
        <f>VLOOKUP(Tabela2[[#This Row],[SIEMA]],Siema2025,61,FALSE)</f>
        <v>X</v>
      </c>
      <c r="AT86" s="110" t="str">
        <f>VLOOKUP(Tabela2[[#This Row],[SIEMA]],Siema2025,63,FALSE)</f>
        <v/>
      </c>
      <c r="AU86" s="110" t="str">
        <f>VLOOKUP(Tabela2[[#This Row],[SIEMA]],Siema2025,65,FALSE)</f>
        <v/>
      </c>
      <c r="AV86" s="110" t="str">
        <f>VLOOKUP(Tabela2[[#This Row],[SIEMA]],Siema2025,67,FALSE)</f>
        <v/>
      </c>
      <c r="AW86" s="110" t="str">
        <f>VLOOKUP(Tabela2[[#This Row],[SIEMA]],Siema2025,69,FALSE)</f>
        <v/>
      </c>
      <c r="AX86" s="110" t="str">
        <f>VLOOKUP(Tabela2[[#This Row],[SIEMA]],Siema2025,71,FALSE)</f>
        <v/>
      </c>
      <c r="AY86" s="110" t="str">
        <f>VLOOKUP(Tabela2[[#This Row],[SIEMA]],Siema2025,73,FALSE)</f>
        <v/>
      </c>
      <c r="AZ86" s="110" t="str">
        <f>VLOOKUP(Tabela2[[#This Row],[SIEMA]],Siema2025,75,FALSE)</f>
        <v/>
      </c>
      <c r="BA86" s="110" t="str">
        <f>VLOOKUP(Tabela2[[#This Row],[SIEMA]],Siema2025,77,FALSE)</f>
        <v/>
      </c>
      <c r="BB86" s="110" t="str">
        <f>VLOOKUP(Tabela2[[#This Row],[SIEMA]],Siema2025,79,FALSE)</f>
        <v/>
      </c>
      <c r="BC86" s="110" t="str">
        <f>IF(Tabela2[[#This Row],[Outro(s) ]] = "X", "PREENCHER","NA")</f>
        <v>NA</v>
      </c>
      <c r="BD86" s="110" t="str">
        <f>VLOOKUP(Tabela2[[#This Row],[SIEMA]],Siema2025,82,FALSE)</f>
        <v/>
      </c>
      <c r="BE86" s="110" t="str">
        <f>VLOOKUP(Tabela2[[#This Row],[SIEMA]],Siema2025,81,FALSE)</f>
        <v/>
      </c>
      <c r="BF86" s="112" t="str">
        <f>VLOOKUP(Tabela2[[#This Row],[SIEMA]],Siema2025,28,FALSE)</f>
        <v>PETRO RIO JAGUAR PETRÓLEO SA</v>
      </c>
      <c r="BG86" s="112"/>
      <c r="BH86" s="113" t="str">
        <f>VLOOKUP(Tabela2[[#This Row],[SIEMA]],Siema2025,29,FALSE)</f>
        <v>02031413000169</v>
      </c>
      <c r="BI86" s="114" t="str">
        <f>VLOOKUP(Tabela2[[#This Row],[SIEMA]],Siema2025,107,FALSE)</f>
        <v>Não</v>
      </c>
      <c r="BJ86" s="109" t="s">
        <v>7097</v>
      </c>
      <c r="BK86" s="106" t="s">
        <v>2696</v>
      </c>
      <c r="BL86" s="143">
        <v>45695</v>
      </c>
      <c r="BM86" s="110">
        <f ca="1">IF(Tabela2[[#This Row],[Data de atendimento do Ibama (considerar o primeiro documento/ação)]]="",_xlfn.DAYS(TODAY(),J86),_xlfn.DAYS(Tabela2[[#This Row],[Data de atendimento do Ibama (considerar o primeiro documento/ação)]],J86))</f>
        <v>9</v>
      </c>
      <c r="BN86" s="110" t="str">
        <f>IF(Tabela2[[#This Row],[Atendido pelo Ibama ("Não" ou "Sim")]]="Não","Preencher", IF(Tabela2[[#This Row],[Atendido pelo Ibama ("Não" ou "Sim")]]="Sim","NA",""))</f>
        <v>NA</v>
      </c>
      <c r="BO86" s="116" t="s">
        <v>7139</v>
      </c>
      <c r="BP86" s="110" t="str">
        <f>IF(Tabela2[[#This Row],[Forma de atendimento (primeiro documento/ação)]]= "Outros (especificar)", "PREENCHER","NA")</f>
        <v>NA</v>
      </c>
      <c r="BQ86" s="108" t="s">
        <v>123</v>
      </c>
      <c r="BR86" s="110" t="str">
        <f>IF(Tabela2[[#This Row],[Equipe do Ibama foi a campo? Houve sobrevoo do Poseidon?]] = "Sim", "PREENCHER","NA")</f>
        <v>NA</v>
      </c>
      <c r="BS86" s="110" t="str">
        <f>IF(Tabela2[[#This Row],[Se sim, foi emitida Ordem de Emergência? (informações vinculada à coluna CK)]] = "Sim", "PREENCHER","NA")</f>
        <v>NA</v>
      </c>
      <c r="BT86" s="110" t="str">
        <f>IF(Tabela2[[#This Row],[Foi elaborado Relatório de Vistoria pelo Ibama? (informações vinculada à coluna CK)]] = "Sim", "PREENCHER","NA")</f>
        <v>NA</v>
      </c>
      <c r="BU86" s="110" t="s">
        <v>123</v>
      </c>
      <c r="BV86" s="110" t="s">
        <v>123</v>
      </c>
      <c r="BW86" s="110" t="s">
        <v>123</v>
      </c>
      <c r="BX86" s="108"/>
      <c r="BY86" s="108"/>
      <c r="BZ86" s="106" t="str">
        <f>IF(Tabela2[[#This Row],[Data do documento de encerramento]]="NA","NA",IF(Tabela2[[#This Row],[Data do documento de encerramento]]="","Pendente de conclusão/ encerramento",_xlfn.DAYS(Tabela2[[#This Row],[Data do documento de encerramento]],J86)))</f>
        <v>Pendente de conclusão/ encerramento</v>
      </c>
      <c r="CA86" s="109"/>
      <c r="CB86" s="109"/>
      <c r="CC86" s="109" t="s">
        <v>7509</v>
      </c>
      <c r="CD86" s="109" t="s">
        <v>123</v>
      </c>
      <c r="CE86" s="109" t="s">
        <v>123</v>
      </c>
      <c r="CF86" s="109" t="s">
        <v>7141</v>
      </c>
    </row>
    <row r="87" spans="1:16359" ht="45.75" hidden="1">
      <c r="A87" s="172">
        <v>202512928831</v>
      </c>
      <c r="B87" s="173" t="s">
        <v>7510</v>
      </c>
      <c r="C87" s="110" t="str">
        <f>VLOOKUP(Tabela2[[#This Row],[SIEMA]],Siema2025,4,FALSE)</f>
        <v xml:space="preserve"> MG</v>
      </c>
      <c r="D87" s="108" t="str">
        <f>VLOOKUP(Tabela2[[#This Row],[SIEMA]],Siema2025,3,FALSE)</f>
        <v xml:space="preserve">Três Corações </v>
      </c>
      <c r="E87" s="108" t="s">
        <v>4216</v>
      </c>
      <c r="F87" s="122" t="s">
        <v>7511</v>
      </c>
      <c r="G87" s="122" t="s">
        <v>7512</v>
      </c>
      <c r="H87" s="122" t="s">
        <v>7513</v>
      </c>
      <c r="I87" s="106" t="s">
        <v>7118</v>
      </c>
      <c r="J87" s="107">
        <f>VLOOKUP(Tabela2[[#This Row],[SIEMA]],Siema2025,2,FALSE)</f>
        <v>45686</v>
      </c>
      <c r="K87" s="107" t="str">
        <f>VLOOKUP(Tabela2[[#This Row],[SIEMA]],Siema2025,16,FALSE)</f>
        <v>Quarta</v>
      </c>
      <c r="L87" s="122" t="str">
        <f>IF(Tabela2[[#This Row],[Data]]="","Sem Informação",VLOOKUP(MONTH(Tabela2[[#This Row],[Data]]),'[1]Validação de dados'!$I$1:$J$13,2,0))</f>
        <v>Janeiro</v>
      </c>
      <c r="M87" s="121">
        <f>YEAR(Tabela2[[#This Row],[Data]])</f>
        <v>2025</v>
      </c>
      <c r="N87" s="107" t="str">
        <f>VLOOKUP(Tabela2[[#This Row],[SIEMA]],Siema2025,17,FALSE)</f>
        <v>Madrugada</v>
      </c>
      <c r="O87" s="107" t="str">
        <f>VLOOKUP(Tabela2[[#This Row],[SIEMA]],Siema2025,5,FALSE)</f>
        <v>Rodovia</v>
      </c>
      <c r="P87" s="106" t="str">
        <f>VLOOKUP(Tabela2[[#This Row],[SIEMA]],Siema2025,21,FALSE)</f>
        <v/>
      </c>
      <c r="Q87" s="106" t="s">
        <v>7269</v>
      </c>
      <c r="R87" s="106" t="str">
        <f>VLOOKUP(Tabela2[[#This Row],[SIEMA]],Siema2025,10,FALSE)</f>
        <v>Detergente</v>
      </c>
      <c r="S87" s="109" t="s">
        <v>7119</v>
      </c>
      <c r="T87" s="106" t="str">
        <f>VLOOKUP(Tabela2[[#This Row],[SIEMA]],Siema2025,11,FALSE)</f>
        <v>30</v>
      </c>
      <c r="U87" s="106" t="str">
        <f>VLOOKUP(Tabela2[[#This Row],[SIEMA]],Siema2025,12,FALSE)</f>
        <v>T</v>
      </c>
      <c r="V87" s="106" t="s">
        <v>7462</v>
      </c>
      <c r="W87" s="106"/>
      <c r="X87" s="123" t="str">
        <f>IF(Tabela2[[#This Row],[Origem do acidente]] = "Plataforma", "PREENCHER","NA")</f>
        <v>NA</v>
      </c>
      <c r="Y87" s="111"/>
      <c r="Z87" s="106"/>
      <c r="AA87" s="106"/>
      <c r="AB87" s="106" t="str">
        <f>IF(W87="","",IF(ISNUMBER(W87)=FALSE,"Não se aplica",IFERROR(VLOOKUP(W87,Produtos!$A$1:$C$2319,3,FALSE),"Não Cadastrado")))</f>
        <v/>
      </c>
      <c r="AC87" s="121"/>
      <c r="AD87" s="124" t="str">
        <f>IF(Tabela2[[#This Row],[Origem do acidente]] = "Plataforma", "PREENCHER","NA")</f>
        <v>NA</v>
      </c>
      <c r="AE87" s="109" t="str">
        <f>IF(AC87="","", IF(AC87="NC","", IF(AC87="NE","", IF(AC87="NA","",IFERROR(VLOOKUP(AC87,Produtos!$A$1:$C$2319,2,FALSE),"Não Cadastrado")))))</f>
        <v/>
      </c>
      <c r="AF87" s="121"/>
      <c r="AG87" s="106"/>
      <c r="AH87" s="106" t="str">
        <f>IF(AC87="","",IF(ISNUMBER(AC87)=FALSE,"Não se aplica",IFERROR(VLOOKUP(AC87,Produtos!$A$1:$C$2319,3,FALSE),"Não Cadastrado")))</f>
        <v/>
      </c>
      <c r="AI87" s="121"/>
      <c r="AJ87" s="106" t="s">
        <v>7514</v>
      </c>
      <c r="AK87" s="109" t="s">
        <v>6834</v>
      </c>
      <c r="AL87" s="109" t="s">
        <v>7343</v>
      </c>
      <c r="AM87" s="109" t="s">
        <v>7175</v>
      </c>
      <c r="AN87" s="110" t="str">
        <f>VLOOKUP(Tabela2[[#This Row],[SIEMA]],Siema2025,51,FALSE)</f>
        <v/>
      </c>
      <c r="AO87" s="110" t="str">
        <f>VLOOKUP(Tabela2[[#This Row],[SIEMA]],Siema2025,53,FALSE)</f>
        <v/>
      </c>
      <c r="AP87" s="110" t="str">
        <f>VLOOKUP(Tabela2[[#This Row],[SIEMA]],Siema2025,55,FALSE)</f>
        <v/>
      </c>
      <c r="AQ87" s="110" t="str">
        <f>VLOOKUP(Tabela2[[#This Row],[SIEMA]],Siema2025,57,FALSE)</f>
        <v>X</v>
      </c>
      <c r="AR87" s="110" t="str">
        <f>VLOOKUP(Tabela2[[#This Row],[SIEMA]],Siema2025,59,FALSE)</f>
        <v/>
      </c>
      <c r="AS87" s="110" t="str">
        <f>VLOOKUP(Tabela2[[#This Row],[SIEMA]],Siema2025,61,FALSE)</f>
        <v/>
      </c>
      <c r="AT87" s="110" t="str">
        <f>VLOOKUP(Tabela2[[#This Row],[SIEMA]],Siema2025,63,FALSE)</f>
        <v/>
      </c>
      <c r="AU87" s="110" t="str">
        <f>VLOOKUP(Tabela2[[#This Row],[SIEMA]],Siema2025,65,FALSE)</f>
        <v>X</v>
      </c>
      <c r="AV87" s="110" t="str">
        <f>VLOOKUP(Tabela2[[#This Row],[SIEMA]],Siema2025,67,FALSE)</f>
        <v/>
      </c>
      <c r="AW87" s="110" t="str">
        <f>VLOOKUP(Tabela2[[#This Row],[SIEMA]],Siema2025,69,FALSE)</f>
        <v/>
      </c>
      <c r="AX87" s="110" t="str">
        <f>VLOOKUP(Tabela2[[#This Row],[SIEMA]],Siema2025,71,FALSE)</f>
        <v/>
      </c>
      <c r="AY87" s="110" t="str">
        <f>VLOOKUP(Tabela2[[#This Row],[SIEMA]],Siema2025,73,FALSE)</f>
        <v/>
      </c>
      <c r="AZ87" s="110" t="str">
        <f>VLOOKUP(Tabela2[[#This Row],[SIEMA]],Siema2025,75,FALSE)</f>
        <v/>
      </c>
      <c r="BA87" s="110" t="str">
        <f>VLOOKUP(Tabela2[[#This Row],[SIEMA]],Siema2025,77,FALSE)</f>
        <v/>
      </c>
      <c r="BB87" s="110" t="str">
        <f>VLOOKUP(Tabela2[[#This Row],[SIEMA]],Siema2025,79,FALSE)</f>
        <v/>
      </c>
      <c r="BC87" s="110" t="str">
        <f>IF(Tabela2[[#This Row],[Outro(s) ]] = "X", "PREENCHER","NA")</f>
        <v>NA</v>
      </c>
      <c r="BD87" s="110" t="str">
        <f>VLOOKUP(Tabela2[[#This Row],[SIEMA]],Siema2025,82,FALSE)</f>
        <v/>
      </c>
      <c r="BE87" s="110" t="str">
        <f>VLOOKUP(Tabela2[[#This Row],[SIEMA]],Siema2025,81,FALSE)</f>
        <v/>
      </c>
      <c r="BF87" s="112" t="s">
        <v>7515</v>
      </c>
      <c r="BG87" s="112"/>
      <c r="BH87" s="113" t="s">
        <v>7516</v>
      </c>
      <c r="BI87" s="114" t="s">
        <v>7062</v>
      </c>
      <c r="BJ87" s="109" t="s">
        <v>7097</v>
      </c>
      <c r="BK87" s="106" t="s">
        <v>2696</v>
      </c>
      <c r="BL87" s="167">
        <v>45687</v>
      </c>
      <c r="BM87" s="110">
        <f ca="1">IF(Tabela2[[#This Row],[Data de atendimento do Ibama (considerar o primeiro documento/ação)]]="",_xlfn.DAYS(TODAY(),J87),_xlfn.DAYS(Tabela2[[#This Row],[Data de atendimento do Ibama (considerar o primeiro documento/ação)]],J87))</f>
        <v>1</v>
      </c>
      <c r="BN87" s="110" t="str">
        <f>IF(Tabela2[[#This Row],[Atendido pelo Ibama ("Não" ou "Sim")]]="Não","Preencher", IF(Tabela2[[#This Row],[Atendido pelo Ibama ("Não" ou "Sim")]]="Sim","NA",""))</f>
        <v>NA</v>
      </c>
      <c r="BO87" s="116" t="s">
        <v>7098</v>
      </c>
      <c r="BP87" s="110" t="str">
        <f>IF(Tabela2[[#This Row],[Forma de atendimento (primeiro documento/ação)]]= "Outros (especificar)", "PREENCHER","NA")</f>
        <v>NA</v>
      </c>
      <c r="BQ87" s="108" t="s">
        <v>123</v>
      </c>
      <c r="BR87" s="110" t="str">
        <f>IF(Tabela2[[#This Row],[Equipe do Ibama foi a campo? Houve sobrevoo do Poseidon?]] = "Sim", "PREENCHER","NA")</f>
        <v>NA</v>
      </c>
      <c r="BS87" s="110" t="str">
        <f>IF(Tabela2[[#This Row],[Se sim, foi emitida Ordem de Emergência? (informações vinculada à coluna CK)]] = "Sim", "PREENCHER","NA")</f>
        <v>NA</v>
      </c>
      <c r="BT87" s="110" t="s">
        <v>7125</v>
      </c>
      <c r="BU87" s="110" t="s">
        <v>2696</v>
      </c>
      <c r="BV87" s="110" t="s">
        <v>2696</v>
      </c>
      <c r="BW87" s="110" t="s">
        <v>123</v>
      </c>
      <c r="BX87" s="108" t="s">
        <v>7119</v>
      </c>
      <c r="BY87" s="122"/>
      <c r="BZ87" s="106" t="str">
        <f>IF(Tabela2[[#This Row],[Data do documento de encerramento]]="NA","NA",IF(Tabela2[[#This Row],[Data do documento de encerramento]]="","Pendente de conclusão/ encerramento",_xlfn.DAYS(Tabela2[[#This Row],[Data do documento de encerramento]],J87)))</f>
        <v>Pendente de conclusão/ encerramento</v>
      </c>
      <c r="CA87" s="125" t="s">
        <v>7517</v>
      </c>
      <c r="CB87" s="125"/>
      <c r="CC87" s="125"/>
      <c r="CD87" s="125"/>
      <c r="CE87" s="125"/>
      <c r="CF87" s="126"/>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c r="EU87" s="105"/>
      <c r="EV87" s="105"/>
      <c r="EW87" s="105"/>
      <c r="EX87" s="105"/>
      <c r="EY87" s="105"/>
      <c r="EZ87" s="105"/>
      <c r="FA87" s="105"/>
      <c r="FB87" s="105"/>
      <c r="FC87" s="105"/>
      <c r="FD87" s="105"/>
      <c r="FE87" s="105"/>
      <c r="FF87" s="105"/>
      <c r="FG87" s="105"/>
      <c r="FH87" s="105"/>
      <c r="FI87" s="105"/>
      <c r="FJ87" s="105"/>
      <c r="FK87" s="105"/>
      <c r="FL87" s="105"/>
      <c r="FM87" s="105"/>
      <c r="FN87" s="105"/>
      <c r="FO87" s="105"/>
      <c r="FP87" s="105"/>
      <c r="FQ87" s="105"/>
      <c r="FR87" s="105"/>
      <c r="FS87" s="105"/>
      <c r="FT87" s="105"/>
      <c r="FU87" s="105"/>
      <c r="FV87" s="105"/>
      <c r="FW87" s="105"/>
      <c r="FX87" s="105"/>
      <c r="FY87" s="105"/>
      <c r="FZ87" s="105"/>
      <c r="GA87" s="105"/>
      <c r="GB87" s="105"/>
      <c r="GC87" s="105"/>
      <c r="GD87" s="105"/>
      <c r="GE87" s="105"/>
      <c r="GF87" s="105"/>
      <c r="GG87" s="105"/>
      <c r="GH87" s="105"/>
      <c r="GI87" s="105"/>
      <c r="GJ87" s="105"/>
      <c r="GK87" s="105"/>
      <c r="GL87" s="105"/>
      <c r="GM87" s="105"/>
      <c r="GN87" s="105"/>
      <c r="GO87" s="105"/>
      <c r="GP87" s="105"/>
      <c r="GQ87" s="105"/>
      <c r="GR87" s="105"/>
      <c r="GS87" s="105"/>
      <c r="GT87" s="105"/>
      <c r="GU87" s="105"/>
      <c r="GV87" s="105"/>
      <c r="GW87" s="105"/>
      <c r="GX87" s="105"/>
      <c r="GY87" s="105"/>
      <c r="GZ87" s="105"/>
      <c r="HA87" s="105"/>
      <c r="HB87" s="105"/>
      <c r="HC87" s="105"/>
      <c r="HD87" s="105"/>
      <c r="HE87" s="105"/>
      <c r="HF87" s="105"/>
      <c r="HG87" s="105"/>
      <c r="HH87" s="105"/>
      <c r="HI87" s="105"/>
      <c r="HJ87" s="105"/>
      <c r="HK87" s="105"/>
      <c r="HL87" s="105"/>
      <c r="HM87" s="105"/>
      <c r="HN87" s="105"/>
      <c r="HO87" s="105"/>
      <c r="HP87" s="105"/>
      <c r="HQ87" s="105"/>
      <c r="HR87" s="105"/>
      <c r="HS87" s="105"/>
      <c r="HT87" s="105"/>
      <c r="HU87" s="105"/>
      <c r="HV87" s="105"/>
      <c r="HW87" s="105"/>
      <c r="HX87" s="105"/>
      <c r="HY87" s="105"/>
      <c r="HZ87" s="105"/>
      <c r="IA87" s="105"/>
      <c r="IB87" s="105"/>
      <c r="IC87" s="105"/>
      <c r="ID87" s="105"/>
      <c r="IE87" s="105"/>
      <c r="IF87" s="105"/>
      <c r="IG87" s="105"/>
      <c r="IH87" s="105"/>
      <c r="II87" s="105"/>
      <c r="IJ87" s="105"/>
      <c r="IK87" s="105"/>
      <c r="IL87" s="105"/>
      <c r="IM87" s="105"/>
      <c r="IN87" s="105"/>
      <c r="IO87" s="105"/>
      <c r="IP87" s="105"/>
      <c r="IQ87" s="105"/>
      <c r="IR87" s="105"/>
      <c r="IS87" s="105"/>
      <c r="IT87" s="105"/>
      <c r="IU87" s="105"/>
      <c r="IV87" s="105"/>
      <c r="IW87" s="105"/>
      <c r="IX87" s="105"/>
      <c r="IY87" s="105"/>
      <c r="IZ87" s="105"/>
      <c r="JA87" s="105"/>
      <c r="JB87" s="105"/>
      <c r="JC87" s="105"/>
      <c r="JD87" s="105"/>
      <c r="JE87" s="105"/>
      <c r="JF87" s="105"/>
      <c r="JG87" s="105"/>
      <c r="JH87" s="105"/>
      <c r="JI87" s="105"/>
      <c r="JJ87" s="105"/>
      <c r="JK87" s="105"/>
      <c r="JL87" s="105"/>
      <c r="JM87" s="105"/>
      <c r="JN87" s="105"/>
      <c r="JO87" s="105"/>
      <c r="JP87" s="105"/>
      <c r="JQ87" s="105"/>
      <c r="JR87" s="105"/>
      <c r="JS87" s="105"/>
      <c r="JT87" s="105"/>
      <c r="JU87" s="105"/>
      <c r="JV87" s="105"/>
      <c r="JW87" s="105"/>
      <c r="JX87" s="105"/>
      <c r="JY87" s="105"/>
      <c r="JZ87" s="105"/>
      <c r="KA87" s="105"/>
      <c r="KB87" s="105"/>
      <c r="KC87" s="105"/>
      <c r="KD87" s="105"/>
      <c r="KE87" s="105"/>
      <c r="KF87" s="105"/>
      <c r="KG87" s="105"/>
      <c r="KH87" s="105"/>
      <c r="KI87" s="105"/>
      <c r="KJ87" s="105"/>
      <c r="KK87" s="105"/>
      <c r="KL87" s="105"/>
      <c r="KM87" s="105"/>
      <c r="KN87" s="105"/>
      <c r="KO87" s="105"/>
      <c r="KP87" s="105"/>
      <c r="KQ87" s="105"/>
      <c r="KR87" s="105"/>
      <c r="KS87" s="105"/>
      <c r="KT87" s="105"/>
      <c r="KU87" s="105"/>
      <c r="KV87" s="105"/>
      <c r="KW87" s="105"/>
      <c r="KX87" s="105"/>
      <c r="KY87" s="105"/>
      <c r="KZ87" s="105"/>
      <c r="LA87" s="105"/>
      <c r="LB87" s="105"/>
      <c r="LC87" s="105"/>
      <c r="LD87" s="105"/>
      <c r="LE87" s="105"/>
      <c r="LF87" s="105"/>
      <c r="LG87" s="105"/>
      <c r="LH87" s="105"/>
      <c r="LI87" s="105"/>
      <c r="LJ87" s="105"/>
      <c r="LK87" s="105"/>
      <c r="LL87" s="105"/>
      <c r="LM87" s="105"/>
      <c r="LN87" s="105"/>
      <c r="LO87" s="105"/>
      <c r="LP87" s="105"/>
      <c r="LQ87" s="105"/>
      <c r="LR87" s="105"/>
      <c r="LS87" s="105"/>
      <c r="LT87" s="105"/>
      <c r="LU87" s="105"/>
      <c r="LV87" s="105"/>
      <c r="LW87" s="105"/>
      <c r="LX87" s="105"/>
      <c r="LY87" s="105"/>
      <c r="LZ87" s="105"/>
      <c r="MA87" s="105"/>
      <c r="MB87" s="105"/>
      <c r="MC87" s="105"/>
      <c r="MD87" s="105"/>
      <c r="ME87" s="105"/>
      <c r="MF87" s="105"/>
      <c r="MG87" s="105"/>
      <c r="MH87" s="105"/>
      <c r="MI87" s="105"/>
      <c r="MJ87" s="105"/>
      <c r="MK87" s="105"/>
      <c r="ML87" s="105"/>
      <c r="MM87" s="105"/>
      <c r="MN87" s="105"/>
      <c r="MO87" s="105"/>
      <c r="MP87" s="105"/>
      <c r="MQ87" s="105"/>
      <c r="MR87" s="105"/>
      <c r="MS87" s="105"/>
      <c r="MT87" s="105"/>
      <c r="MU87" s="105"/>
      <c r="MV87" s="105"/>
      <c r="MW87" s="105"/>
      <c r="MX87" s="105"/>
      <c r="MY87" s="105"/>
      <c r="MZ87" s="105"/>
      <c r="NA87" s="105"/>
      <c r="NB87" s="105"/>
      <c r="NC87" s="105"/>
      <c r="ND87" s="105"/>
      <c r="NE87" s="105"/>
      <c r="NF87" s="105"/>
      <c r="NG87" s="105"/>
      <c r="NH87" s="105"/>
      <c r="NI87" s="105"/>
      <c r="NJ87" s="105"/>
      <c r="NK87" s="105"/>
      <c r="NL87" s="105"/>
      <c r="NM87" s="105"/>
      <c r="NN87" s="105"/>
      <c r="NO87" s="105"/>
      <c r="NP87" s="105"/>
      <c r="NQ87" s="105"/>
      <c r="NR87" s="105"/>
      <c r="NS87" s="105"/>
      <c r="NT87" s="105"/>
      <c r="NU87" s="105"/>
      <c r="NV87" s="105"/>
      <c r="NW87" s="105"/>
      <c r="NX87" s="105"/>
      <c r="NY87" s="105"/>
      <c r="NZ87" s="105"/>
      <c r="OA87" s="105"/>
      <c r="OB87" s="105"/>
      <c r="OC87" s="105"/>
      <c r="OD87" s="105"/>
      <c r="OE87" s="105"/>
      <c r="OF87" s="105"/>
      <c r="OG87" s="105"/>
      <c r="OH87" s="105"/>
      <c r="OI87" s="105"/>
      <c r="OJ87" s="105"/>
      <c r="OK87" s="105"/>
      <c r="OL87" s="105"/>
      <c r="OM87" s="105"/>
      <c r="ON87" s="105"/>
      <c r="OO87" s="105"/>
      <c r="OP87" s="105"/>
      <c r="OQ87" s="105"/>
      <c r="OR87" s="105"/>
      <c r="OS87" s="105"/>
      <c r="OT87" s="105"/>
      <c r="OU87" s="105"/>
      <c r="OV87" s="105"/>
      <c r="OW87" s="105"/>
      <c r="OX87" s="105"/>
      <c r="OY87" s="105"/>
      <c r="OZ87" s="105"/>
      <c r="PA87" s="105"/>
      <c r="PB87" s="105"/>
      <c r="PC87" s="105"/>
      <c r="PD87" s="105"/>
      <c r="PE87" s="105"/>
      <c r="PF87" s="105"/>
      <c r="PG87" s="105"/>
      <c r="PH87" s="105"/>
      <c r="PI87" s="105"/>
      <c r="PJ87" s="105"/>
      <c r="PK87" s="105"/>
      <c r="PL87" s="105"/>
      <c r="PM87" s="105"/>
      <c r="PN87" s="105"/>
      <c r="PO87" s="105"/>
      <c r="PP87" s="105"/>
      <c r="PQ87" s="105"/>
      <c r="PR87" s="105"/>
      <c r="PS87" s="105"/>
      <c r="PT87" s="105"/>
      <c r="PU87" s="105"/>
      <c r="PV87" s="105"/>
      <c r="PW87" s="105"/>
      <c r="PX87" s="105"/>
      <c r="PY87" s="105"/>
      <c r="PZ87" s="105"/>
      <c r="QA87" s="105"/>
      <c r="QB87" s="105"/>
      <c r="QC87" s="105"/>
      <c r="QD87" s="105"/>
      <c r="QE87" s="105"/>
      <c r="QF87" s="105"/>
      <c r="QG87" s="105"/>
      <c r="QH87" s="105"/>
      <c r="QI87" s="105"/>
      <c r="QJ87" s="105"/>
      <c r="QK87" s="105"/>
      <c r="QL87" s="105"/>
      <c r="QM87" s="105"/>
      <c r="QN87" s="105"/>
      <c r="QO87" s="105"/>
      <c r="QP87" s="105"/>
      <c r="QQ87" s="105"/>
      <c r="QR87" s="105"/>
      <c r="QS87" s="105"/>
      <c r="QT87" s="105"/>
      <c r="QU87" s="105"/>
      <c r="QV87" s="105"/>
      <c r="QW87" s="105"/>
      <c r="QX87" s="105"/>
      <c r="QY87" s="105"/>
      <c r="QZ87" s="105"/>
      <c r="RA87" s="105"/>
      <c r="RB87" s="105"/>
      <c r="RC87" s="105"/>
      <c r="RD87" s="105"/>
      <c r="RE87" s="105"/>
      <c r="RF87" s="105"/>
      <c r="RG87" s="105"/>
      <c r="RH87" s="105"/>
      <c r="RI87" s="105"/>
      <c r="RJ87" s="105"/>
      <c r="RK87" s="105"/>
      <c r="RL87" s="105"/>
      <c r="RM87" s="105"/>
      <c r="RN87" s="105"/>
      <c r="RO87" s="105"/>
      <c r="RP87" s="105"/>
      <c r="RQ87" s="105"/>
      <c r="RR87" s="105"/>
      <c r="RS87" s="105"/>
      <c r="RT87" s="105"/>
      <c r="RU87" s="105"/>
      <c r="RV87" s="105"/>
      <c r="RW87" s="105"/>
      <c r="RX87" s="105"/>
      <c r="RY87" s="105"/>
      <c r="RZ87" s="105"/>
      <c r="SA87" s="105"/>
      <c r="SB87" s="105"/>
      <c r="SC87" s="105"/>
      <c r="SD87" s="105"/>
      <c r="SE87" s="105"/>
      <c r="SF87" s="105"/>
      <c r="SG87" s="105"/>
      <c r="SH87" s="105"/>
      <c r="SI87" s="105"/>
      <c r="SJ87" s="105"/>
      <c r="SK87" s="105"/>
      <c r="SL87" s="105"/>
      <c r="SM87" s="105"/>
      <c r="SN87" s="105"/>
      <c r="SO87" s="105"/>
      <c r="SP87" s="105"/>
      <c r="SQ87" s="105"/>
      <c r="SR87" s="105"/>
      <c r="SS87" s="105"/>
      <c r="ST87" s="105"/>
      <c r="SU87" s="105"/>
      <c r="SV87" s="105"/>
      <c r="SW87" s="105"/>
      <c r="SX87" s="105"/>
      <c r="SY87" s="105"/>
      <c r="SZ87" s="105"/>
      <c r="TA87" s="105"/>
      <c r="TB87" s="105"/>
      <c r="TC87" s="105"/>
      <c r="TD87" s="105"/>
      <c r="TE87" s="105"/>
      <c r="TF87" s="105"/>
      <c r="TG87" s="105"/>
      <c r="TH87" s="105"/>
      <c r="TI87" s="105"/>
      <c r="TJ87" s="105"/>
      <c r="TK87" s="105"/>
      <c r="TL87" s="105"/>
      <c r="TM87" s="105"/>
      <c r="TN87" s="105"/>
      <c r="TO87" s="105"/>
      <c r="TP87" s="105"/>
      <c r="TQ87" s="105"/>
      <c r="TR87" s="105"/>
      <c r="TS87" s="105"/>
      <c r="TT87" s="105"/>
      <c r="TU87" s="105"/>
      <c r="TV87" s="105"/>
      <c r="TW87" s="105"/>
      <c r="TX87" s="105"/>
      <c r="TY87" s="105"/>
      <c r="TZ87" s="105"/>
      <c r="UA87" s="105"/>
      <c r="UB87" s="105"/>
      <c r="UC87" s="105"/>
      <c r="UD87" s="105"/>
      <c r="UE87" s="105"/>
      <c r="UF87" s="105"/>
      <c r="UG87" s="105"/>
      <c r="UH87" s="105"/>
      <c r="UI87" s="105"/>
      <c r="UJ87" s="105"/>
      <c r="UK87" s="105"/>
      <c r="UL87" s="105"/>
      <c r="UM87" s="105"/>
      <c r="UN87" s="105"/>
      <c r="UO87" s="105"/>
      <c r="UP87" s="105"/>
      <c r="UQ87" s="105"/>
      <c r="UR87" s="105"/>
      <c r="US87" s="105"/>
      <c r="UT87" s="105"/>
      <c r="UU87" s="105"/>
      <c r="UV87" s="105"/>
      <c r="UW87" s="105"/>
      <c r="UX87" s="105"/>
      <c r="UY87" s="105"/>
      <c r="UZ87" s="105"/>
      <c r="VA87" s="105"/>
      <c r="VB87" s="105"/>
      <c r="VC87" s="105"/>
      <c r="VD87" s="105"/>
      <c r="VE87" s="105"/>
      <c r="VF87" s="105"/>
      <c r="VG87" s="105"/>
      <c r="VH87" s="105"/>
      <c r="VI87" s="105"/>
      <c r="VJ87" s="105"/>
      <c r="VK87" s="105"/>
      <c r="VL87" s="105"/>
      <c r="VM87" s="105"/>
      <c r="VN87" s="105"/>
      <c r="VO87" s="105"/>
      <c r="VP87" s="105"/>
      <c r="VQ87" s="105"/>
      <c r="VR87" s="105"/>
      <c r="VS87" s="105"/>
      <c r="VT87" s="105"/>
      <c r="VU87" s="105"/>
      <c r="VV87" s="105"/>
      <c r="VW87" s="105"/>
      <c r="VX87" s="105"/>
      <c r="VY87" s="105"/>
      <c r="VZ87" s="105"/>
      <c r="WA87" s="105"/>
      <c r="WB87" s="105"/>
      <c r="WC87" s="105"/>
      <c r="WD87" s="105"/>
      <c r="WE87" s="105"/>
      <c r="WF87" s="105"/>
      <c r="WG87" s="105"/>
      <c r="WH87" s="105"/>
      <c r="WI87" s="105"/>
      <c r="WJ87" s="105"/>
      <c r="WK87" s="105"/>
      <c r="WL87" s="105"/>
      <c r="WM87" s="105"/>
      <c r="WN87" s="105"/>
      <c r="WO87" s="105"/>
      <c r="WP87" s="105"/>
      <c r="WQ87" s="105"/>
      <c r="WR87" s="105"/>
      <c r="WS87" s="105"/>
      <c r="WT87" s="105"/>
      <c r="WU87" s="105"/>
      <c r="WV87" s="105"/>
      <c r="WW87" s="105"/>
      <c r="WX87" s="105"/>
      <c r="WY87" s="105"/>
      <c r="WZ87" s="105"/>
      <c r="XA87" s="105"/>
      <c r="XB87" s="105"/>
      <c r="XC87" s="105"/>
      <c r="XD87" s="105"/>
      <c r="XE87" s="105"/>
      <c r="XF87" s="105"/>
      <c r="XG87" s="105"/>
      <c r="XH87" s="105"/>
      <c r="XI87" s="105"/>
      <c r="XJ87" s="105"/>
      <c r="XK87" s="105"/>
      <c r="XL87" s="105"/>
      <c r="XM87" s="105"/>
      <c r="XN87" s="105"/>
      <c r="XO87" s="105"/>
      <c r="XP87" s="105"/>
      <c r="XQ87" s="105"/>
      <c r="XR87" s="105"/>
      <c r="XS87" s="105"/>
      <c r="XT87" s="105"/>
      <c r="XU87" s="105"/>
      <c r="XV87" s="105"/>
      <c r="XW87" s="105"/>
      <c r="XX87" s="105"/>
      <c r="XY87" s="105"/>
      <c r="XZ87" s="105"/>
      <c r="YA87" s="105"/>
      <c r="YB87" s="105"/>
      <c r="YC87" s="105"/>
      <c r="YD87" s="105"/>
      <c r="YE87" s="105"/>
      <c r="YF87" s="105"/>
      <c r="YG87" s="105"/>
      <c r="YH87" s="105"/>
      <c r="YI87" s="105"/>
      <c r="YJ87" s="105"/>
      <c r="YK87" s="105"/>
      <c r="YL87" s="105"/>
      <c r="YM87" s="105"/>
      <c r="YN87" s="105"/>
      <c r="YO87" s="105"/>
      <c r="YP87" s="105"/>
      <c r="YQ87" s="105"/>
      <c r="YR87" s="105"/>
      <c r="YS87" s="105"/>
      <c r="YT87" s="105"/>
      <c r="YU87" s="105"/>
      <c r="YV87" s="105"/>
      <c r="YW87" s="105"/>
      <c r="YX87" s="105"/>
      <c r="YY87" s="105"/>
      <c r="YZ87" s="105"/>
      <c r="ZA87" s="105"/>
      <c r="ZB87" s="105"/>
      <c r="ZC87" s="105"/>
      <c r="ZD87" s="105"/>
      <c r="ZE87" s="105"/>
      <c r="ZF87" s="105"/>
      <c r="ZG87" s="105"/>
      <c r="ZH87" s="105"/>
      <c r="ZI87" s="105"/>
      <c r="ZJ87" s="105"/>
      <c r="ZK87" s="105"/>
      <c r="ZL87" s="105"/>
      <c r="ZM87" s="105"/>
      <c r="ZN87" s="105"/>
      <c r="ZO87" s="105"/>
      <c r="ZP87" s="105"/>
      <c r="ZQ87" s="105"/>
      <c r="ZR87" s="105"/>
      <c r="ZS87" s="105"/>
      <c r="ZT87" s="105"/>
      <c r="ZU87" s="105"/>
      <c r="ZV87" s="105"/>
      <c r="ZW87" s="105"/>
      <c r="ZX87" s="105"/>
      <c r="ZY87" s="105"/>
      <c r="ZZ87" s="105"/>
      <c r="AAA87" s="105"/>
      <c r="AAB87" s="105"/>
      <c r="AAC87" s="105"/>
      <c r="AAD87" s="105"/>
      <c r="AAE87" s="105"/>
      <c r="AAF87" s="105"/>
      <c r="AAG87" s="105"/>
      <c r="AAH87" s="105"/>
      <c r="AAI87" s="105"/>
      <c r="AAJ87" s="105"/>
      <c r="AAK87" s="105"/>
      <c r="AAL87" s="105"/>
      <c r="AAM87" s="105"/>
      <c r="AAN87" s="105"/>
      <c r="AAO87" s="105"/>
      <c r="AAP87" s="105"/>
      <c r="AAQ87" s="105"/>
      <c r="AAR87" s="105"/>
      <c r="AAS87" s="105"/>
      <c r="AAT87" s="105"/>
      <c r="AAU87" s="105"/>
      <c r="AAV87" s="105"/>
      <c r="AAW87" s="105"/>
      <c r="AAX87" s="105"/>
      <c r="AAY87" s="105"/>
      <c r="AAZ87" s="105"/>
      <c r="ABA87" s="105"/>
      <c r="ABB87" s="105"/>
      <c r="ABC87" s="105"/>
      <c r="ABD87" s="105"/>
      <c r="ABE87" s="105"/>
      <c r="ABF87" s="105"/>
      <c r="ABG87" s="105"/>
      <c r="ABH87" s="105"/>
      <c r="ABI87" s="105"/>
      <c r="ABJ87" s="105"/>
      <c r="ABK87" s="105"/>
      <c r="ABL87" s="105"/>
      <c r="ABM87" s="105"/>
      <c r="ABN87" s="105"/>
      <c r="ABO87" s="105"/>
      <c r="ABP87" s="105"/>
      <c r="ABQ87" s="105"/>
      <c r="ABR87" s="105"/>
      <c r="ABS87" s="105"/>
      <c r="ABT87" s="105"/>
      <c r="ABU87" s="105"/>
      <c r="ABV87" s="105"/>
      <c r="ABW87" s="105"/>
      <c r="ABX87" s="105"/>
      <c r="ABY87" s="105"/>
      <c r="ABZ87" s="105"/>
      <c r="ACA87" s="105"/>
      <c r="ACB87" s="105"/>
      <c r="ACC87" s="105"/>
      <c r="ACD87" s="105"/>
      <c r="ACE87" s="105"/>
      <c r="ACF87" s="105"/>
      <c r="ACG87" s="105"/>
      <c r="ACH87" s="105"/>
      <c r="ACI87" s="105"/>
      <c r="ACJ87" s="105"/>
      <c r="ACK87" s="105"/>
      <c r="ACL87" s="105"/>
      <c r="ACM87" s="105"/>
      <c r="ACN87" s="105"/>
      <c r="ACO87" s="105"/>
      <c r="ACP87" s="105"/>
      <c r="ACQ87" s="105"/>
      <c r="ACR87" s="105"/>
      <c r="ACS87" s="105"/>
      <c r="ACT87" s="105"/>
      <c r="ACU87" s="105"/>
      <c r="ACV87" s="105"/>
      <c r="ACW87" s="105"/>
      <c r="ACX87" s="105"/>
      <c r="ACY87" s="105"/>
      <c r="ACZ87" s="105"/>
      <c r="ADA87" s="105"/>
      <c r="ADB87" s="105"/>
      <c r="ADC87" s="105"/>
      <c r="ADD87" s="105"/>
      <c r="ADE87" s="105"/>
      <c r="ADF87" s="105"/>
      <c r="ADG87" s="105"/>
      <c r="ADH87" s="105"/>
      <c r="ADI87" s="105"/>
      <c r="ADJ87" s="105"/>
      <c r="ADK87" s="105"/>
      <c r="ADL87" s="105"/>
      <c r="ADM87" s="105"/>
      <c r="ADN87" s="105"/>
      <c r="ADO87" s="105"/>
      <c r="ADP87" s="105"/>
      <c r="ADQ87" s="105"/>
      <c r="ADR87" s="105"/>
      <c r="ADS87" s="105"/>
      <c r="ADT87" s="105"/>
      <c r="ADU87" s="105"/>
      <c r="ADV87" s="105"/>
      <c r="ADW87" s="105"/>
      <c r="ADX87" s="105"/>
      <c r="ADY87" s="105"/>
      <c r="ADZ87" s="105"/>
      <c r="AEA87" s="105"/>
      <c r="AEB87" s="105"/>
      <c r="AEC87" s="105"/>
      <c r="AED87" s="105"/>
      <c r="AEE87" s="105"/>
      <c r="AEF87" s="105"/>
      <c r="AEG87" s="105"/>
      <c r="AEH87" s="105"/>
      <c r="AEI87" s="105"/>
      <c r="AEJ87" s="105"/>
      <c r="AEK87" s="105"/>
      <c r="AEL87" s="105"/>
      <c r="AEM87" s="105"/>
      <c r="AEN87" s="105"/>
      <c r="AEO87" s="105"/>
      <c r="AEP87" s="105"/>
      <c r="AEQ87" s="105"/>
      <c r="AER87" s="105"/>
      <c r="AES87" s="105"/>
      <c r="AET87" s="105"/>
      <c r="AEU87" s="105"/>
      <c r="AEV87" s="105"/>
      <c r="AEW87" s="105"/>
      <c r="AEX87" s="105"/>
      <c r="AEY87" s="105"/>
      <c r="AEZ87" s="105"/>
      <c r="AFA87" s="105"/>
      <c r="AFB87" s="105"/>
      <c r="AFC87" s="105"/>
      <c r="AFD87" s="105"/>
      <c r="AFE87" s="105"/>
      <c r="AFF87" s="105"/>
      <c r="AFG87" s="105"/>
      <c r="AFH87" s="105"/>
      <c r="AFI87" s="105"/>
      <c r="AFJ87" s="105"/>
      <c r="AFK87" s="105"/>
      <c r="AFL87" s="105"/>
      <c r="AFM87" s="105"/>
      <c r="AFN87" s="105"/>
      <c r="AFO87" s="105"/>
      <c r="AFP87" s="105"/>
      <c r="AFQ87" s="105"/>
      <c r="AFR87" s="105"/>
      <c r="AFS87" s="105"/>
      <c r="AFT87" s="105"/>
      <c r="AFU87" s="105"/>
      <c r="AFV87" s="105"/>
      <c r="AFW87" s="105"/>
      <c r="AFX87" s="105"/>
      <c r="AFY87" s="105"/>
      <c r="AFZ87" s="105"/>
      <c r="AGA87" s="105"/>
      <c r="AGB87" s="105"/>
      <c r="AGC87" s="105"/>
      <c r="AGD87" s="105"/>
      <c r="AGE87" s="105"/>
      <c r="AGF87" s="105"/>
      <c r="AGG87" s="105"/>
      <c r="AGH87" s="105"/>
      <c r="AGI87" s="105"/>
      <c r="AGJ87" s="105"/>
      <c r="AGK87" s="105"/>
      <c r="AGL87" s="105"/>
      <c r="AGM87" s="105"/>
      <c r="AGN87" s="105"/>
      <c r="AGO87" s="105"/>
      <c r="AGP87" s="105"/>
      <c r="AGQ87" s="105"/>
      <c r="AGR87" s="105"/>
      <c r="AGS87" s="105"/>
      <c r="AGT87" s="105"/>
      <c r="AGU87" s="105"/>
      <c r="AGV87" s="105"/>
      <c r="AGW87" s="105"/>
      <c r="AGX87" s="105"/>
      <c r="AGY87" s="105"/>
      <c r="AGZ87" s="105"/>
      <c r="AHA87" s="105"/>
      <c r="AHB87" s="105"/>
      <c r="AHC87" s="105"/>
      <c r="AHD87" s="105"/>
      <c r="AHE87" s="105"/>
      <c r="AHF87" s="105"/>
      <c r="AHG87" s="105"/>
      <c r="AHH87" s="105"/>
      <c r="AHI87" s="105"/>
      <c r="AHJ87" s="105"/>
      <c r="AHK87" s="105"/>
      <c r="AHL87" s="105"/>
      <c r="AHM87" s="105"/>
      <c r="AHN87" s="105"/>
      <c r="AHO87" s="105"/>
      <c r="AHP87" s="105"/>
      <c r="AHQ87" s="105"/>
      <c r="AHR87" s="105"/>
      <c r="AHS87" s="105"/>
      <c r="AHT87" s="105"/>
      <c r="AHU87" s="105"/>
      <c r="AHV87" s="105"/>
      <c r="AHW87" s="105"/>
      <c r="AHX87" s="105"/>
      <c r="AHY87" s="105"/>
      <c r="AHZ87" s="105"/>
      <c r="AIA87" s="105"/>
      <c r="AIB87" s="105"/>
      <c r="AIC87" s="105"/>
      <c r="AID87" s="105"/>
      <c r="AIE87" s="105"/>
      <c r="AIF87" s="105"/>
      <c r="AIG87" s="105"/>
      <c r="AIH87" s="105"/>
      <c r="AII87" s="105"/>
      <c r="AIJ87" s="105"/>
      <c r="AIK87" s="105"/>
      <c r="AIL87" s="105"/>
      <c r="AIM87" s="105"/>
      <c r="AIN87" s="105"/>
      <c r="AIO87" s="105"/>
      <c r="AIP87" s="105"/>
      <c r="AIQ87" s="105"/>
      <c r="AIR87" s="105"/>
      <c r="AIS87" s="105"/>
      <c r="AIT87" s="105"/>
      <c r="AIU87" s="105"/>
      <c r="AIV87" s="105"/>
      <c r="AIW87" s="105"/>
      <c r="AIX87" s="105"/>
      <c r="AIY87" s="105"/>
      <c r="AIZ87" s="105"/>
      <c r="AJA87" s="105"/>
      <c r="AJB87" s="105"/>
      <c r="AJC87" s="105"/>
      <c r="AJD87" s="105"/>
      <c r="AJE87" s="105"/>
      <c r="AJF87" s="105"/>
      <c r="AJG87" s="105"/>
      <c r="AJH87" s="105"/>
      <c r="AJI87" s="105"/>
      <c r="AJJ87" s="105"/>
      <c r="AJK87" s="105"/>
      <c r="AJL87" s="105"/>
      <c r="AJM87" s="105"/>
      <c r="AJN87" s="105"/>
      <c r="AJO87" s="105"/>
      <c r="AJP87" s="105"/>
      <c r="AJQ87" s="105"/>
      <c r="AJR87" s="105"/>
      <c r="AJS87" s="105"/>
      <c r="AJT87" s="105"/>
      <c r="AJU87" s="105"/>
      <c r="AJV87" s="105"/>
      <c r="AJW87" s="105"/>
      <c r="AJX87" s="105"/>
      <c r="AJY87" s="105"/>
      <c r="AJZ87" s="105"/>
      <c r="AKA87" s="105"/>
      <c r="AKB87" s="105"/>
      <c r="AKC87" s="105"/>
      <c r="AKD87" s="105"/>
      <c r="AKE87" s="105"/>
      <c r="AKF87" s="105"/>
      <c r="AKG87" s="105"/>
      <c r="AKH87" s="105"/>
      <c r="AKI87" s="105"/>
      <c r="AKJ87" s="105"/>
      <c r="AKK87" s="105"/>
      <c r="AKL87" s="105"/>
      <c r="AKM87" s="105"/>
      <c r="AKN87" s="105"/>
      <c r="AKO87" s="105"/>
      <c r="AKP87" s="105"/>
      <c r="AKQ87" s="105"/>
      <c r="AKR87" s="105"/>
      <c r="AKS87" s="105"/>
      <c r="AKT87" s="105"/>
      <c r="AKU87" s="105"/>
      <c r="AKV87" s="105"/>
      <c r="AKW87" s="105"/>
      <c r="AKX87" s="105"/>
      <c r="AKY87" s="105"/>
      <c r="AKZ87" s="105"/>
      <c r="ALA87" s="105"/>
      <c r="ALB87" s="105"/>
      <c r="ALC87" s="105"/>
      <c r="ALD87" s="105"/>
      <c r="ALE87" s="105"/>
      <c r="ALF87" s="105"/>
      <c r="ALG87" s="105"/>
      <c r="ALH87" s="105"/>
      <c r="ALI87" s="105"/>
      <c r="ALJ87" s="105"/>
      <c r="ALK87" s="105"/>
      <c r="ALL87" s="105"/>
      <c r="ALM87" s="105"/>
      <c r="ALN87" s="105"/>
      <c r="ALO87" s="105"/>
      <c r="ALP87" s="105"/>
      <c r="ALQ87" s="105"/>
      <c r="ALR87" s="105"/>
      <c r="ALS87" s="105"/>
      <c r="ALT87" s="105"/>
      <c r="ALU87" s="105"/>
      <c r="ALV87" s="105"/>
      <c r="ALW87" s="105"/>
      <c r="ALX87" s="105"/>
      <c r="ALY87" s="105"/>
      <c r="ALZ87" s="105"/>
      <c r="AMA87" s="105"/>
      <c r="AMB87" s="105"/>
      <c r="AMC87" s="105"/>
      <c r="AMD87" s="105"/>
      <c r="AME87" s="105"/>
      <c r="AMF87" s="105"/>
      <c r="AMG87" s="105"/>
      <c r="AMH87" s="105"/>
      <c r="AMI87" s="105"/>
      <c r="AMJ87" s="105"/>
      <c r="AMK87" s="105"/>
      <c r="AML87" s="105"/>
      <c r="AMM87" s="105"/>
      <c r="AMN87" s="105"/>
      <c r="AMO87" s="105"/>
      <c r="AMP87" s="105"/>
      <c r="AMQ87" s="105"/>
      <c r="AMR87" s="105"/>
      <c r="AMS87" s="105"/>
      <c r="AMT87" s="105"/>
      <c r="AMU87" s="105"/>
      <c r="AMV87" s="105"/>
      <c r="AMW87" s="105"/>
      <c r="AMX87" s="105"/>
      <c r="AMY87" s="105"/>
      <c r="AMZ87" s="105"/>
      <c r="ANA87" s="105"/>
      <c r="ANB87" s="105"/>
      <c r="ANC87" s="105"/>
      <c r="AND87" s="105"/>
      <c r="ANE87" s="105"/>
      <c r="ANF87" s="105"/>
      <c r="ANG87" s="105"/>
      <c r="ANH87" s="105"/>
      <c r="ANI87" s="105"/>
      <c r="ANJ87" s="105"/>
      <c r="ANK87" s="105"/>
      <c r="ANL87" s="105"/>
      <c r="ANM87" s="105"/>
      <c r="ANN87" s="105"/>
      <c r="ANO87" s="105"/>
      <c r="ANP87" s="105"/>
      <c r="ANQ87" s="105"/>
      <c r="ANR87" s="105"/>
      <c r="ANS87" s="105"/>
      <c r="ANT87" s="105"/>
      <c r="ANU87" s="105"/>
      <c r="ANV87" s="105"/>
      <c r="ANW87" s="105"/>
      <c r="ANX87" s="105"/>
      <c r="ANY87" s="105"/>
      <c r="ANZ87" s="105"/>
      <c r="AOA87" s="105"/>
      <c r="AOB87" s="105"/>
      <c r="AOC87" s="105"/>
      <c r="AOD87" s="105"/>
      <c r="AOE87" s="105"/>
      <c r="AOF87" s="105"/>
      <c r="AOG87" s="105"/>
      <c r="AOH87" s="105"/>
      <c r="AOI87" s="105"/>
      <c r="AOJ87" s="105"/>
      <c r="AOK87" s="105"/>
      <c r="AOL87" s="105"/>
      <c r="AOM87" s="105"/>
      <c r="AON87" s="105"/>
      <c r="AOO87" s="105"/>
      <c r="AOP87" s="105"/>
      <c r="AOQ87" s="105"/>
      <c r="AOR87" s="105"/>
      <c r="AOS87" s="105"/>
      <c r="AOT87" s="105"/>
      <c r="AOU87" s="105"/>
      <c r="AOV87" s="105"/>
      <c r="AOW87" s="105"/>
      <c r="AOX87" s="105"/>
      <c r="AOY87" s="105"/>
      <c r="AOZ87" s="105"/>
      <c r="APA87" s="105"/>
      <c r="APB87" s="105"/>
      <c r="APC87" s="105"/>
      <c r="APD87" s="105"/>
      <c r="APE87" s="105"/>
      <c r="APF87" s="105"/>
      <c r="APG87" s="105"/>
      <c r="APH87" s="105"/>
      <c r="API87" s="105"/>
      <c r="APJ87" s="105"/>
      <c r="APK87" s="105"/>
      <c r="APL87" s="105"/>
      <c r="APM87" s="105"/>
      <c r="APN87" s="105"/>
      <c r="APO87" s="105"/>
      <c r="APP87" s="105"/>
      <c r="APQ87" s="105"/>
      <c r="APR87" s="105"/>
      <c r="APS87" s="105"/>
      <c r="APT87" s="105"/>
      <c r="APU87" s="105"/>
      <c r="APV87" s="105"/>
      <c r="APW87" s="105"/>
      <c r="APX87" s="105"/>
      <c r="APY87" s="105"/>
      <c r="APZ87" s="105"/>
      <c r="AQA87" s="105"/>
      <c r="AQB87" s="105"/>
      <c r="AQC87" s="105"/>
      <c r="AQD87" s="105"/>
      <c r="AQE87" s="105"/>
      <c r="AQF87" s="105"/>
      <c r="AQG87" s="105"/>
      <c r="AQH87" s="105"/>
      <c r="AQI87" s="105"/>
      <c r="AQJ87" s="105"/>
      <c r="AQK87" s="105"/>
      <c r="AQL87" s="105"/>
      <c r="AQM87" s="105"/>
      <c r="AQN87" s="105"/>
      <c r="AQO87" s="105"/>
      <c r="AQP87" s="105"/>
      <c r="AQQ87" s="105"/>
      <c r="AQR87" s="105"/>
      <c r="AQS87" s="105"/>
      <c r="AQT87" s="105"/>
      <c r="AQU87" s="105"/>
      <c r="AQV87" s="105"/>
      <c r="AQW87" s="105"/>
      <c r="AQX87" s="105"/>
      <c r="AQY87" s="105"/>
      <c r="AQZ87" s="105"/>
      <c r="ARA87" s="105"/>
      <c r="ARB87" s="105"/>
      <c r="ARC87" s="105"/>
      <c r="ARD87" s="105"/>
      <c r="ARE87" s="105"/>
      <c r="ARF87" s="105"/>
      <c r="ARG87" s="105"/>
      <c r="ARH87" s="105"/>
      <c r="ARI87" s="105"/>
      <c r="ARJ87" s="105"/>
      <c r="ARK87" s="105"/>
      <c r="ARL87" s="105"/>
      <c r="ARM87" s="105"/>
      <c r="ARN87" s="105"/>
      <c r="ARO87" s="105"/>
      <c r="ARP87" s="105"/>
      <c r="ARQ87" s="105"/>
      <c r="ARR87" s="105"/>
      <c r="ARS87" s="105"/>
      <c r="ART87" s="105"/>
      <c r="ARU87" s="105"/>
      <c r="ARV87" s="105"/>
      <c r="ARW87" s="105"/>
      <c r="ARX87" s="105"/>
      <c r="ARY87" s="105"/>
      <c r="ARZ87" s="105"/>
      <c r="ASA87" s="105"/>
      <c r="ASB87" s="105"/>
      <c r="ASC87" s="105"/>
      <c r="ASD87" s="105"/>
      <c r="ASE87" s="105"/>
      <c r="ASF87" s="105"/>
      <c r="ASG87" s="105"/>
      <c r="ASH87" s="105"/>
      <c r="ASI87" s="105"/>
      <c r="ASJ87" s="105"/>
      <c r="ASK87" s="105"/>
      <c r="ASL87" s="105"/>
      <c r="ASM87" s="105"/>
      <c r="ASN87" s="105"/>
      <c r="ASO87" s="105"/>
      <c r="ASP87" s="105"/>
      <c r="ASQ87" s="105"/>
      <c r="ASR87" s="105"/>
      <c r="ASS87" s="105"/>
      <c r="AST87" s="105"/>
      <c r="ASU87" s="105"/>
      <c r="ASV87" s="105"/>
      <c r="ASW87" s="105"/>
      <c r="ASX87" s="105"/>
      <c r="ASY87" s="105"/>
      <c r="ASZ87" s="105"/>
      <c r="ATA87" s="105"/>
      <c r="ATB87" s="105"/>
      <c r="ATC87" s="105"/>
      <c r="ATD87" s="105"/>
      <c r="ATE87" s="105"/>
      <c r="ATF87" s="105"/>
      <c r="ATG87" s="105"/>
      <c r="ATH87" s="105"/>
      <c r="ATI87" s="105"/>
      <c r="ATJ87" s="105"/>
      <c r="ATK87" s="105"/>
      <c r="ATL87" s="105"/>
      <c r="ATM87" s="105"/>
      <c r="ATN87" s="105"/>
      <c r="ATO87" s="105"/>
      <c r="ATP87" s="105"/>
      <c r="ATQ87" s="105"/>
      <c r="ATR87" s="105"/>
      <c r="ATS87" s="105"/>
      <c r="ATT87" s="105"/>
      <c r="ATU87" s="105"/>
      <c r="ATV87" s="105"/>
      <c r="ATW87" s="105"/>
      <c r="ATX87" s="105"/>
      <c r="ATY87" s="105"/>
      <c r="ATZ87" s="105"/>
      <c r="AUA87" s="105"/>
      <c r="AUB87" s="105"/>
      <c r="AUC87" s="105"/>
      <c r="AUD87" s="105"/>
      <c r="AUE87" s="105"/>
      <c r="AUF87" s="105"/>
      <c r="AUG87" s="105"/>
      <c r="AUH87" s="105"/>
      <c r="AUI87" s="105"/>
      <c r="AUJ87" s="105"/>
      <c r="AUK87" s="105"/>
      <c r="AUL87" s="105"/>
      <c r="AUM87" s="105"/>
      <c r="AUN87" s="105"/>
      <c r="AUO87" s="105"/>
      <c r="AUP87" s="105"/>
      <c r="AUQ87" s="105"/>
      <c r="AUR87" s="105"/>
      <c r="AUS87" s="105"/>
      <c r="AUT87" s="105"/>
      <c r="AUU87" s="105"/>
      <c r="AUV87" s="105"/>
      <c r="AUW87" s="105"/>
      <c r="AUX87" s="105"/>
      <c r="AUY87" s="105"/>
      <c r="AUZ87" s="105"/>
      <c r="AVA87" s="105"/>
      <c r="AVB87" s="105"/>
      <c r="AVC87" s="105"/>
      <c r="AVD87" s="105"/>
      <c r="AVE87" s="105"/>
      <c r="AVF87" s="105"/>
      <c r="AVG87" s="105"/>
      <c r="AVH87" s="105"/>
      <c r="AVI87" s="105"/>
      <c r="AVJ87" s="105"/>
      <c r="AVK87" s="105"/>
      <c r="AVL87" s="105"/>
      <c r="AVM87" s="105"/>
      <c r="AVN87" s="105"/>
      <c r="AVO87" s="105"/>
      <c r="AVP87" s="105"/>
      <c r="AVQ87" s="105"/>
      <c r="AVR87" s="105"/>
      <c r="AVS87" s="105"/>
      <c r="AVT87" s="105"/>
      <c r="AVU87" s="105"/>
      <c r="AVV87" s="105"/>
      <c r="AVW87" s="105"/>
      <c r="AVX87" s="105"/>
      <c r="AVY87" s="105"/>
      <c r="AVZ87" s="105"/>
      <c r="AWA87" s="105"/>
      <c r="AWB87" s="105"/>
      <c r="AWC87" s="105"/>
      <c r="AWD87" s="105"/>
      <c r="AWE87" s="105"/>
      <c r="AWF87" s="105"/>
      <c r="AWG87" s="105"/>
      <c r="AWH87" s="105"/>
      <c r="AWI87" s="105"/>
      <c r="AWJ87" s="105"/>
      <c r="AWK87" s="105"/>
      <c r="AWL87" s="105"/>
      <c r="AWM87" s="105"/>
      <c r="AWN87" s="105"/>
      <c r="AWO87" s="105"/>
      <c r="AWP87" s="105"/>
      <c r="AWQ87" s="105"/>
      <c r="AWR87" s="105"/>
      <c r="AWS87" s="105"/>
      <c r="AWT87" s="105"/>
      <c r="AWU87" s="105"/>
      <c r="AWV87" s="105"/>
      <c r="AWW87" s="105"/>
      <c r="AWX87" s="105"/>
      <c r="AWY87" s="105"/>
      <c r="AWZ87" s="105"/>
      <c r="AXA87" s="105"/>
      <c r="AXB87" s="105"/>
      <c r="AXC87" s="105"/>
      <c r="AXD87" s="105"/>
      <c r="AXE87" s="105"/>
      <c r="AXF87" s="105"/>
      <c r="AXG87" s="105"/>
      <c r="AXH87" s="105"/>
      <c r="AXI87" s="105"/>
      <c r="AXJ87" s="105"/>
      <c r="AXK87" s="105"/>
      <c r="AXL87" s="105"/>
      <c r="AXM87" s="105"/>
      <c r="AXN87" s="105"/>
      <c r="AXO87" s="105"/>
      <c r="AXP87" s="105"/>
      <c r="AXQ87" s="105"/>
      <c r="AXR87" s="105"/>
      <c r="AXS87" s="105"/>
      <c r="AXT87" s="105"/>
      <c r="AXU87" s="105"/>
      <c r="AXV87" s="105"/>
      <c r="AXW87" s="105"/>
      <c r="AXX87" s="105"/>
      <c r="AXY87" s="105"/>
      <c r="AXZ87" s="105"/>
      <c r="AYA87" s="105"/>
      <c r="AYB87" s="105"/>
      <c r="AYC87" s="105"/>
      <c r="AYD87" s="105"/>
      <c r="AYE87" s="105"/>
      <c r="AYF87" s="105"/>
      <c r="AYG87" s="105"/>
      <c r="AYH87" s="105"/>
      <c r="AYI87" s="105"/>
      <c r="AYJ87" s="105"/>
      <c r="AYK87" s="105"/>
      <c r="AYL87" s="105"/>
      <c r="AYM87" s="105"/>
      <c r="AYN87" s="105"/>
      <c r="AYO87" s="105"/>
      <c r="AYP87" s="105"/>
      <c r="AYQ87" s="105"/>
      <c r="AYR87" s="105"/>
      <c r="AYS87" s="105"/>
      <c r="AYT87" s="105"/>
      <c r="AYU87" s="105"/>
      <c r="AYV87" s="105"/>
      <c r="AYW87" s="105"/>
      <c r="AYX87" s="105"/>
      <c r="AYY87" s="105"/>
      <c r="AYZ87" s="105"/>
      <c r="AZA87" s="105"/>
      <c r="AZB87" s="105"/>
      <c r="AZC87" s="105"/>
      <c r="AZD87" s="105"/>
      <c r="AZE87" s="105"/>
      <c r="AZF87" s="105"/>
      <c r="AZG87" s="105"/>
      <c r="AZH87" s="105"/>
      <c r="AZI87" s="105"/>
      <c r="AZJ87" s="105"/>
      <c r="AZK87" s="105"/>
      <c r="AZL87" s="105"/>
      <c r="AZM87" s="105"/>
      <c r="AZN87" s="105"/>
      <c r="AZO87" s="105"/>
      <c r="AZP87" s="105"/>
      <c r="AZQ87" s="105"/>
      <c r="AZR87" s="105"/>
      <c r="AZS87" s="105"/>
      <c r="AZT87" s="105"/>
      <c r="AZU87" s="105"/>
      <c r="AZV87" s="105"/>
      <c r="AZW87" s="105"/>
      <c r="AZX87" s="105"/>
      <c r="AZY87" s="105"/>
      <c r="AZZ87" s="105"/>
      <c r="BAA87" s="105"/>
      <c r="BAB87" s="105"/>
      <c r="BAC87" s="105"/>
      <c r="BAD87" s="105"/>
      <c r="BAE87" s="105"/>
      <c r="BAF87" s="105"/>
      <c r="BAG87" s="105"/>
      <c r="BAH87" s="105"/>
      <c r="BAI87" s="105"/>
      <c r="BAJ87" s="105"/>
      <c r="BAK87" s="105"/>
      <c r="BAL87" s="105"/>
      <c r="BAM87" s="105"/>
      <c r="BAN87" s="105"/>
      <c r="BAO87" s="105"/>
      <c r="BAP87" s="105"/>
      <c r="BAQ87" s="105"/>
      <c r="BAR87" s="105"/>
      <c r="BAS87" s="105"/>
      <c r="BAT87" s="105"/>
      <c r="BAU87" s="105"/>
      <c r="BAV87" s="105"/>
      <c r="BAW87" s="105"/>
      <c r="BAX87" s="105"/>
      <c r="BAY87" s="105"/>
      <c r="BAZ87" s="105"/>
      <c r="BBA87" s="105"/>
      <c r="BBB87" s="105"/>
      <c r="BBC87" s="105"/>
      <c r="BBD87" s="105"/>
      <c r="BBE87" s="105"/>
      <c r="BBF87" s="105"/>
      <c r="BBG87" s="105"/>
      <c r="BBH87" s="105"/>
      <c r="BBI87" s="105"/>
      <c r="BBJ87" s="105"/>
      <c r="BBK87" s="105"/>
      <c r="BBL87" s="105"/>
      <c r="BBM87" s="105"/>
      <c r="BBN87" s="105"/>
      <c r="BBO87" s="105"/>
      <c r="BBP87" s="105"/>
      <c r="BBQ87" s="105"/>
      <c r="BBR87" s="105"/>
      <c r="BBS87" s="105"/>
      <c r="BBT87" s="105"/>
      <c r="BBU87" s="105"/>
      <c r="BBV87" s="105"/>
      <c r="BBW87" s="105"/>
      <c r="BBX87" s="105"/>
      <c r="BBY87" s="105"/>
      <c r="BBZ87" s="105"/>
      <c r="BCA87" s="105"/>
      <c r="BCB87" s="105"/>
      <c r="BCC87" s="105"/>
      <c r="BCD87" s="105"/>
      <c r="BCE87" s="105"/>
      <c r="BCF87" s="105"/>
      <c r="BCG87" s="105"/>
      <c r="BCH87" s="105"/>
      <c r="BCI87" s="105"/>
      <c r="BCJ87" s="105"/>
      <c r="BCK87" s="105"/>
      <c r="BCL87" s="105"/>
      <c r="BCM87" s="105"/>
      <c r="BCN87" s="105"/>
      <c r="BCO87" s="105"/>
      <c r="BCP87" s="105"/>
      <c r="BCQ87" s="105"/>
      <c r="BCR87" s="105"/>
      <c r="BCS87" s="105"/>
      <c r="BCT87" s="105"/>
      <c r="BCU87" s="105"/>
      <c r="BCV87" s="105"/>
      <c r="BCW87" s="105"/>
      <c r="BCX87" s="105"/>
      <c r="BCY87" s="105"/>
      <c r="BCZ87" s="105"/>
      <c r="BDA87" s="105"/>
      <c r="BDB87" s="105"/>
      <c r="BDC87" s="105"/>
      <c r="BDD87" s="105"/>
      <c r="BDE87" s="105"/>
      <c r="BDF87" s="105"/>
      <c r="BDG87" s="105"/>
      <c r="BDH87" s="105"/>
      <c r="BDI87" s="105"/>
      <c r="BDJ87" s="105"/>
      <c r="BDK87" s="105"/>
      <c r="BDL87" s="105"/>
      <c r="BDM87" s="105"/>
      <c r="BDN87" s="105"/>
      <c r="BDO87" s="105"/>
      <c r="BDP87" s="105"/>
      <c r="BDQ87" s="105"/>
      <c r="BDR87" s="105"/>
      <c r="BDS87" s="105"/>
      <c r="BDT87" s="105"/>
      <c r="BDU87" s="105"/>
      <c r="BDV87" s="105"/>
      <c r="BDW87" s="105"/>
      <c r="BDX87" s="105"/>
      <c r="BDY87" s="105"/>
      <c r="BDZ87" s="105"/>
      <c r="BEA87" s="105"/>
      <c r="BEB87" s="105"/>
      <c r="BEC87" s="105"/>
      <c r="BED87" s="105"/>
      <c r="BEE87" s="105"/>
      <c r="BEF87" s="105"/>
      <c r="BEG87" s="105"/>
      <c r="BEH87" s="105"/>
      <c r="BEI87" s="105"/>
      <c r="BEJ87" s="105"/>
      <c r="BEK87" s="105"/>
      <c r="BEL87" s="105"/>
      <c r="BEM87" s="105"/>
      <c r="BEN87" s="105"/>
      <c r="BEO87" s="105"/>
      <c r="BEP87" s="105"/>
      <c r="BEQ87" s="105"/>
      <c r="BER87" s="105"/>
      <c r="BES87" s="105"/>
      <c r="BET87" s="105"/>
      <c r="BEU87" s="105"/>
      <c r="BEV87" s="105"/>
      <c r="BEW87" s="105"/>
      <c r="BEX87" s="105"/>
      <c r="BEY87" s="105"/>
      <c r="BEZ87" s="105"/>
      <c r="BFA87" s="105"/>
      <c r="BFB87" s="105"/>
      <c r="BFC87" s="105"/>
      <c r="BFD87" s="105"/>
      <c r="BFE87" s="105"/>
      <c r="BFF87" s="105"/>
      <c r="BFG87" s="105"/>
      <c r="BFH87" s="105"/>
      <c r="BFI87" s="105"/>
      <c r="BFJ87" s="105"/>
      <c r="BFK87" s="105"/>
      <c r="BFL87" s="105"/>
      <c r="BFM87" s="105"/>
      <c r="BFN87" s="105"/>
      <c r="BFO87" s="105"/>
      <c r="BFP87" s="105"/>
      <c r="BFQ87" s="105"/>
      <c r="BFR87" s="105"/>
      <c r="BFS87" s="105"/>
      <c r="BFT87" s="105"/>
      <c r="BFU87" s="105"/>
      <c r="BFV87" s="105"/>
      <c r="BFW87" s="105"/>
      <c r="BFX87" s="105"/>
      <c r="BFY87" s="105"/>
      <c r="BFZ87" s="105"/>
      <c r="BGA87" s="105"/>
      <c r="BGB87" s="105"/>
      <c r="BGC87" s="105"/>
      <c r="BGD87" s="105"/>
      <c r="BGE87" s="105"/>
      <c r="BGF87" s="105"/>
      <c r="BGG87" s="105"/>
      <c r="BGH87" s="105"/>
      <c r="BGI87" s="105"/>
      <c r="BGJ87" s="105"/>
      <c r="BGK87" s="105"/>
      <c r="BGL87" s="105"/>
      <c r="BGM87" s="105"/>
      <c r="BGN87" s="105"/>
      <c r="BGO87" s="105"/>
      <c r="BGP87" s="105"/>
      <c r="BGQ87" s="105"/>
      <c r="BGR87" s="105"/>
      <c r="BGS87" s="105"/>
      <c r="BGT87" s="105"/>
      <c r="BGU87" s="105"/>
      <c r="BGV87" s="105"/>
      <c r="BGW87" s="105"/>
      <c r="BGX87" s="105"/>
      <c r="BGY87" s="105"/>
      <c r="BGZ87" s="105"/>
      <c r="BHA87" s="105"/>
      <c r="BHB87" s="105"/>
      <c r="BHC87" s="105"/>
      <c r="BHD87" s="105"/>
      <c r="BHE87" s="105"/>
      <c r="BHF87" s="105"/>
      <c r="BHG87" s="105"/>
      <c r="BHH87" s="105"/>
      <c r="BHI87" s="105"/>
      <c r="BHJ87" s="105"/>
      <c r="BHK87" s="105"/>
      <c r="BHL87" s="105"/>
      <c r="BHM87" s="105"/>
      <c r="BHN87" s="105"/>
      <c r="BHO87" s="105"/>
      <c r="BHP87" s="105"/>
      <c r="BHQ87" s="105"/>
      <c r="BHR87" s="105"/>
      <c r="BHS87" s="105"/>
      <c r="BHT87" s="105"/>
      <c r="BHU87" s="105"/>
      <c r="BHV87" s="105"/>
      <c r="BHW87" s="105"/>
      <c r="BHX87" s="105"/>
      <c r="BHY87" s="105"/>
      <c r="BHZ87" s="105"/>
      <c r="BIA87" s="105"/>
      <c r="BIB87" s="105"/>
      <c r="BIC87" s="105"/>
      <c r="BID87" s="105"/>
      <c r="BIE87" s="105"/>
      <c r="BIF87" s="105"/>
      <c r="BIG87" s="105"/>
      <c r="BIH87" s="105"/>
      <c r="BII87" s="105"/>
      <c r="BIJ87" s="105"/>
      <c r="BIK87" s="105"/>
      <c r="BIL87" s="105"/>
      <c r="BIM87" s="105"/>
      <c r="BIN87" s="105"/>
      <c r="BIO87" s="105"/>
      <c r="BIP87" s="105"/>
      <c r="BIQ87" s="105"/>
      <c r="BIR87" s="105"/>
      <c r="BIS87" s="105"/>
      <c r="BIT87" s="105"/>
      <c r="BIU87" s="105"/>
      <c r="BIV87" s="105"/>
      <c r="BIW87" s="105"/>
      <c r="BIX87" s="105"/>
      <c r="BIY87" s="105"/>
      <c r="BIZ87" s="105"/>
      <c r="BJA87" s="105"/>
      <c r="BJB87" s="105"/>
      <c r="BJC87" s="105"/>
      <c r="BJD87" s="105"/>
      <c r="BJE87" s="105"/>
      <c r="BJF87" s="105"/>
      <c r="BJG87" s="105"/>
      <c r="BJH87" s="105"/>
      <c r="BJI87" s="105"/>
      <c r="BJJ87" s="105"/>
      <c r="BJK87" s="105"/>
      <c r="BJL87" s="105"/>
      <c r="BJM87" s="105"/>
      <c r="BJN87" s="105"/>
      <c r="BJO87" s="105"/>
      <c r="BJP87" s="105"/>
      <c r="BJQ87" s="105"/>
      <c r="BJR87" s="105"/>
      <c r="BJS87" s="105"/>
      <c r="BJT87" s="105"/>
      <c r="BJU87" s="105"/>
      <c r="BJV87" s="105"/>
      <c r="BJW87" s="105"/>
      <c r="BJX87" s="105"/>
      <c r="BJY87" s="105"/>
      <c r="BJZ87" s="105"/>
      <c r="BKA87" s="105"/>
      <c r="BKB87" s="105"/>
      <c r="BKC87" s="105"/>
      <c r="BKD87" s="105"/>
      <c r="BKE87" s="105"/>
      <c r="BKF87" s="105"/>
      <c r="BKG87" s="105"/>
      <c r="BKH87" s="105"/>
      <c r="BKI87" s="105"/>
      <c r="BKJ87" s="105"/>
      <c r="BKK87" s="105"/>
      <c r="BKL87" s="105"/>
      <c r="BKM87" s="105"/>
      <c r="BKN87" s="105"/>
      <c r="BKO87" s="105"/>
      <c r="BKP87" s="105"/>
      <c r="BKQ87" s="105"/>
      <c r="BKR87" s="105"/>
      <c r="BKS87" s="105"/>
      <c r="BKT87" s="105"/>
      <c r="BKU87" s="105"/>
      <c r="BKV87" s="105"/>
      <c r="BKW87" s="105"/>
      <c r="BKX87" s="105"/>
      <c r="BKY87" s="105"/>
      <c r="BKZ87" s="105"/>
      <c r="BLA87" s="105"/>
      <c r="BLB87" s="105"/>
      <c r="BLC87" s="105"/>
      <c r="BLD87" s="105"/>
      <c r="BLE87" s="105"/>
      <c r="BLF87" s="105"/>
      <c r="BLG87" s="105"/>
      <c r="BLH87" s="105"/>
      <c r="BLI87" s="105"/>
      <c r="BLJ87" s="105"/>
      <c r="BLK87" s="105"/>
      <c r="BLL87" s="105"/>
      <c r="BLM87" s="105"/>
      <c r="BLN87" s="105"/>
      <c r="BLO87" s="105"/>
      <c r="BLP87" s="105"/>
      <c r="BLQ87" s="105"/>
      <c r="BLR87" s="105"/>
      <c r="BLS87" s="105"/>
      <c r="BLT87" s="105"/>
      <c r="BLU87" s="105"/>
      <c r="BLV87" s="105"/>
      <c r="BLW87" s="105"/>
      <c r="BLX87" s="105"/>
      <c r="BLY87" s="105"/>
      <c r="BLZ87" s="105"/>
      <c r="BMA87" s="105"/>
      <c r="BMB87" s="105"/>
      <c r="BMC87" s="105"/>
      <c r="BMD87" s="105"/>
      <c r="BME87" s="105"/>
      <c r="BMF87" s="105"/>
      <c r="BMG87" s="105"/>
      <c r="BMH87" s="105"/>
      <c r="BMI87" s="105"/>
      <c r="BMJ87" s="105"/>
      <c r="BMK87" s="105"/>
      <c r="BML87" s="105"/>
      <c r="BMM87" s="105"/>
      <c r="BMN87" s="105"/>
      <c r="BMO87" s="105"/>
      <c r="BMP87" s="105"/>
      <c r="BMQ87" s="105"/>
      <c r="BMR87" s="105"/>
      <c r="BMS87" s="105"/>
      <c r="BMT87" s="105"/>
      <c r="BMU87" s="105"/>
      <c r="BMV87" s="105"/>
      <c r="BMW87" s="105"/>
      <c r="BMX87" s="105"/>
      <c r="BMY87" s="105"/>
      <c r="BMZ87" s="105"/>
      <c r="BNA87" s="105"/>
      <c r="BNB87" s="105"/>
      <c r="BNC87" s="105"/>
      <c r="BND87" s="105"/>
      <c r="BNE87" s="105"/>
      <c r="BNF87" s="105"/>
      <c r="BNG87" s="105"/>
      <c r="BNH87" s="105"/>
      <c r="BNI87" s="105"/>
      <c r="BNJ87" s="105"/>
      <c r="BNK87" s="105"/>
      <c r="BNL87" s="105"/>
      <c r="BNM87" s="105"/>
      <c r="BNN87" s="105"/>
      <c r="BNO87" s="105"/>
      <c r="BNP87" s="105"/>
      <c r="BNQ87" s="105"/>
      <c r="BNR87" s="105"/>
      <c r="BNS87" s="105"/>
      <c r="BNT87" s="105"/>
      <c r="BNU87" s="105"/>
      <c r="BNV87" s="105"/>
      <c r="BNW87" s="105"/>
      <c r="BNX87" s="105"/>
      <c r="BNY87" s="105"/>
      <c r="BNZ87" s="105"/>
      <c r="BOA87" s="105"/>
      <c r="BOB87" s="105"/>
      <c r="BOC87" s="105"/>
      <c r="BOD87" s="105"/>
      <c r="BOE87" s="105"/>
      <c r="BOF87" s="105"/>
      <c r="BOG87" s="105"/>
      <c r="BOH87" s="105"/>
      <c r="BOI87" s="105"/>
      <c r="BOJ87" s="105"/>
      <c r="BOK87" s="105"/>
      <c r="BOL87" s="105"/>
      <c r="BOM87" s="105"/>
      <c r="BON87" s="105"/>
      <c r="BOO87" s="105"/>
      <c r="BOP87" s="105"/>
      <c r="BOQ87" s="105"/>
      <c r="BOR87" s="105"/>
      <c r="BOS87" s="105"/>
      <c r="BOT87" s="105"/>
      <c r="BOU87" s="105"/>
      <c r="BOV87" s="105"/>
      <c r="BOW87" s="105"/>
      <c r="BOX87" s="105"/>
      <c r="BOY87" s="105"/>
      <c r="BOZ87" s="105"/>
      <c r="BPA87" s="105"/>
      <c r="BPB87" s="105"/>
      <c r="BPC87" s="105"/>
      <c r="BPD87" s="105"/>
      <c r="BPE87" s="105"/>
      <c r="BPF87" s="105"/>
      <c r="BPG87" s="105"/>
      <c r="BPH87" s="105"/>
      <c r="BPI87" s="105"/>
      <c r="BPJ87" s="105"/>
      <c r="BPK87" s="105"/>
      <c r="BPL87" s="105"/>
      <c r="BPM87" s="105"/>
      <c r="BPN87" s="105"/>
      <c r="BPO87" s="105"/>
      <c r="BPP87" s="105"/>
      <c r="BPQ87" s="105"/>
      <c r="BPR87" s="105"/>
      <c r="BPS87" s="105"/>
      <c r="BPT87" s="105"/>
      <c r="BPU87" s="105"/>
      <c r="BPV87" s="105"/>
      <c r="BPW87" s="105"/>
      <c r="BPX87" s="105"/>
      <c r="BPY87" s="105"/>
      <c r="BPZ87" s="105"/>
      <c r="BQA87" s="105"/>
      <c r="BQB87" s="105"/>
      <c r="BQC87" s="105"/>
      <c r="BQD87" s="105"/>
      <c r="BQE87" s="105"/>
      <c r="BQF87" s="105"/>
      <c r="BQG87" s="105"/>
      <c r="BQH87" s="105"/>
      <c r="BQI87" s="105"/>
      <c r="BQJ87" s="105"/>
      <c r="BQK87" s="105"/>
      <c r="BQL87" s="105"/>
      <c r="BQM87" s="105"/>
      <c r="BQN87" s="105"/>
      <c r="BQO87" s="105"/>
      <c r="BQP87" s="105"/>
      <c r="BQQ87" s="105"/>
      <c r="BQR87" s="105"/>
      <c r="BQS87" s="105"/>
      <c r="BQT87" s="105"/>
      <c r="BQU87" s="105"/>
      <c r="BQV87" s="105"/>
      <c r="BQW87" s="105"/>
      <c r="BQX87" s="105"/>
      <c r="BQY87" s="105"/>
      <c r="BQZ87" s="105"/>
      <c r="BRA87" s="105"/>
      <c r="BRB87" s="105"/>
      <c r="BRC87" s="105"/>
      <c r="BRD87" s="105"/>
      <c r="BRE87" s="105"/>
      <c r="BRF87" s="105"/>
      <c r="BRG87" s="105"/>
      <c r="BRH87" s="105"/>
      <c r="BRI87" s="105"/>
      <c r="BRJ87" s="105"/>
      <c r="BRK87" s="105"/>
      <c r="BRL87" s="105"/>
      <c r="BRM87" s="105"/>
      <c r="BRN87" s="105"/>
      <c r="BRO87" s="105"/>
      <c r="BRP87" s="105"/>
      <c r="BRQ87" s="105"/>
      <c r="BRR87" s="105"/>
      <c r="BRS87" s="105"/>
      <c r="BRT87" s="105"/>
      <c r="BRU87" s="105"/>
      <c r="BRV87" s="105"/>
      <c r="BRW87" s="105"/>
      <c r="BRX87" s="105"/>
      <c r="BRY87" s="105"/>
      <c r="BRZ87" s="105"/>
      <c r="BSA87" s="105"/>
      <c r="BSB87" s="105"/>
      <c r="BSC87" s="105"/>
      <c r="BSD87" s="105"/>
      <c r="BSE87" s="105"/>
      <c r="BSF87" s="105"/>
      <c r="BSG87" s="105"/>
      <c r="BSH87" s="105"/>
      <c r="BSI87" s="105"/>
      <c r="BSJ87" s="105"/>
      <c r="BSK87" s="105"/>
      <c r="BSL87" s="105"/>
      <c r="BSM87" s="105"/>
      <c r="BSN87" s="105"/>
      <c r="BSO87" s="105"/>
      <c r="BSP87" s="105"/>
      <c r="BSQ87" s="105"/>
      <c r="BSR87" s="105"/>
      <c r="BSS87" s="105"/>
      <c r="BST87" s="105"/>
      <c r="BSU87" s="105"/>
      <c r="BSV87" s="105"/>
      <c r="BSW87" s="105"/>
      <c r="BSX87" s="105"/>
      <c r="BSY87" s="105"/>
      <c r="BSZ87" s="105"/>
      <c r="BTA87" s="105"/>
      <c r="BTB87" s="105"/>
      <c r="BTC87" s="105"/>
      <c r="BTD87" s="105"/>
      <c r="BTE87" s="105"/>
      <c r="BTF87" s="105"/>
      <c r="BTG87" s="105"/>
      <c r="BTH87" s="105"/>
      <c r="BTI87" s="105"/>
      <c r="BTJ87" s="105"/>
      <c r="BTK87" s="105"/>
      <c r="BTL87" s="105"/>
      <c r="BTM87" s="105"/>
      <c r="BTN87" s="105"/>
      <c r="BTO87" s="105"/>
      <c r="BTP87" s="105"/>
      <c r="BTQ87" s="105"/>
      <c r="BTR87" s="105"/>
      <c r="BTS87" s="105"/>
      <c r="BTT87" s="105"/>
      <c r="BTU87" s="105"/>
      <c r="BTV87" s="105"/>
      <c r="BTW87" s="105"/>
      <c r="BTX87" s="105"/>
      <c r="BTY87" s="105"/>
      <c r="BTZ87" s="105"/>
      <c r="BUA87" s="105"/>
      <c r="BUB87" s="105"/>
      <c r="BUC87" s="105"/>
      <c r="BUD87" s="105"/>
      <c r="BUE87" s="105"/>
      <c r="BUF87" s="105"/>
      <c r="BUG87" s="105"/>
      <c r="BUH87" s="105"/>
      <c r="BUI87" s="105"/>
      <c r="BUJ87" s="105"/>
      <c r="BUK87" s="105"/>
      <c r="BUL87" s="105"/>
      <c r="BUM87" s="105"/>
      <c r="BUN87" s="105"/>
      <c r="BUO87" s="105"/>
      <c r="BUP87" s="105"/>
      <c r="BUQ87" s="105"/>
      <c r="BUR87" s="105"/>
      <c r="BUS87" s="105"/>
      <c r="BUT87" s="105"/>
      <c r="BUU87" s="105"/>
      <c r="BUV87" s="105"/>
      <c r="BUW87" s="105"/>
      <c r="BUX87" s="105"/>
      <c r="BUY87" s="105"/>
      <c r="BUZ87" s="105"/>
      <c r="BVA87" s="105"/>
      <c r="BVB87" s="105"/>
      <c r="BVC87" s="105"/>
      <c r="BVD87" s="105"/>
      <c r="BVE87" s="105"/>
      <c r="BVF87" s="105"/>
      <c r="BVG87" s="105"/>
      <c r="BVH87" s="105"/>
      <c r="BVI87" s="105"/>
      <c r="BVJ87" s="105"/>
      <c r="BVK87" s="105"/>
      <c r="BVL87" s="105"/>
      <c r="BVM87" s="105"/>
      <c r="BVN87" s="105"/>
      <c r="BVO87" s="105"/>
      <c r="BVP87" s="105"/>
      <c r="BVQ87" s="105"/>
      <c r="BVR87" s="105"/>
      <c r="BVS87" s="105"/>
      <c r="BVT87" s="105"/>
      <c r="BVU87" s="105"/>
      <c r="BVV87" s="105"/>
      <c r="BVW87" s="105"/>
      <c r="BVX87" s="105"/>
      <c r="BVY87" s="105"/>
      <c r="BVZ87" s="105"/>
      <c r="BWA87" s="105"/>
      <c r="BWB87" s="105"/>
      <c r="BWC87" s="105"/>
      <c r="BWD87" s="105"/>
      <c r="BWE87" s="105"/>
      <c r="BWF87" s="105"/>
      <c r="BWG87" s="105"/>
      <c r="BWH87" s="105"/>
      <c r="BWI87" s="105"/>
      <c r="BWJ87" s="105"/>
      <c r="BWK87" s="105"/>
      <c r="BWL87" s="105"/>
      <c r="BWM87" s="105"/>
      <c r="BWN87" s="105"/>
      <c r="BWO87" s="105"/>
      <c r="BWP87" s="105"/>
      <c r="BWQ87" s="105"/>
      <c r="BWR87" s="105"/>
      <c r="BWS87" s="105"/>
      <c r="BWT87" s="105"/>
      <c r="BWU87" s="105"/>
      <c r="BWV87" s="105"/>
      <c r="BWW87" s="105"/>
      <c r="BWX87" s="105"/>
      <c r="BWY87" s="105"/>
      <c r="BWZ87" s="105"/>
      <c r="BXA87" s="105"/>
      <c r="BXB87" s="105"/>
      <c r="BXC87" s="105"/>
      <c r="BXD87" s="105"/>
      <c r="BXE87" s="105"/>
      <c r="BXF87" s="105"/>
      <c r="BXG87" s="105"/>
      <c r="BXH87" s="105"/>
      <c r="BXI87" s="105"/>
      <c r="BXJ87" s="105"/>
      <c r="BXK87" s="105"/>
      <c r="BXL87" s="105"/>
      <c r="BXM87" s="105"/>
      <c r="BXN87" s="105"/>
      <c r="BXO87" s="105"/>
      <c r="BXP87" s="105"/>
      <c r="BXQ87" s="105"/>
      <c r="BXR87" s="105"/>
      <c r="BXS87" s="105"/>
      <c r="BXT87" s="105"/>
      <c r="BXU87" s="105"/>
      <c r="BXV87" s="105"/>
      <c r="BXW87" s="105"/>
      <c r="BXX87" s="105"/>
      <c r="BXY87" s="105"/>
      <c r="BXZ87" s="105"/>
      <c r="BYA87" s="105"/>
      <c r="BYB87" s="105"/>
      <c r="BYC87" s="105"/>
      <c r="BYD87" s="105"/>
      <c r="BYE87" s="105"/>
      <c r="BYF87" s="105"/>
      <c r="BYG87" s="105"/>
      <c r="BYH87" s="105"/>
      <c r="BYI87" s="105"/>
      <c r="BYJ87" s="105"/>
      <c r="BYK87" s="105"/>
      <c r="BYL87" s="105"/>
      <c r="BYM87" s="105"/>
      <c r="BYN87" s="105"/>
      <c r="BYO87" s="105"/>
      <c r="BYP87" s="105"/>
      <c r="BYQ87" s="105"/>
      <c r="BYR87" s="105"/>
      <c r="BYS87" s="105"/>
      <c r="BYT87" s="105"/>
      <c r="BYU87" s="105"/>
      <c r="BYV87" s="105"/>
      <c r="BYW87" s="105"/>
      <c r="BYX87" s="105"/>
      <c r="BYY87" s="105"/>
      <c r="BYZ87" s="105"/>
      <c r="BZA87" s="105"/>
      <c r="BZB87" s="105"/>
      <c r="BZC87" s="105"/>
      <c r="BZD87" s="105"/>
      <c r="BZE87" s="105"/>
      <c r="BZF87" s="105"/>
      <c r="BZG87" s="105"/>
      <c r="BZH87" s="105"/>
      <c r="BZI87" s="105"/>
      <c r="BZJ87" s="105"/>
      <c r="BZK87" s="105"/>
      <c r="BZL87" s="105"/>
      <c r="BZM87" s="105"/>
      <c r="BZN87" s="105"/>
      <c r="BZO87" s="105"/>
      <c r="BZP87" s="105"/>
      <c r="BZQ87" s="105"/>
      <c r="BZR87" s="105"/>
      <c r="BZS87" s="105"/>
      <c r="BZT87" s="105"/>
      <c r="BZU87" s="105"/>
      <c r="BZV87" s="105"/>
      <c r="BZW87" s="105"/>
      <c r="BZX87" s="105"/>
      <c r="BZY87" s="105"/>
      <c r="BZZ87" s="105"/>
      <c r="CAA87" s="105"/>
      <c r="CAB87" s="105"/>
      <c r="CAC87" s="105"/>
      <c r="CAD87" s="105"/>
      <c r="CAE87" s="105"/>
      <c r="CAF87" s="105"/>
      <c r="CAG87" s="105"/>
      <c r="CAH87" s="105"/>
      <c r="CAI87" s="105"/>
      <c r="CAJ87" s="105"/>
      <c r="CAK87" s="105"/>
      <c r="CAL87" s="105"/>
      <c r="CAM87" s="105"/>
      <c r="CAN87" s="105"/>
      <c r="CAO87" s="105"/>
      <c r="CAP87" s="105"/>
      <c r="CAQ87" s="105"/>
      <c r="CAR87" s="105"/>
      <c r="CAS87" s="105"/>
      <c r="CAT87" s="105"/>
      <c r="CAU87" s="105"/>
      <c r="CAV87" s="105"/>
      <c r="CAW87" s="105"/>
      <c r="CAX87" s="105"/>
      <c r="CAY87" s="105"/>
      <c r="CAZ87" s="105"/>
      <c r="CBA87" s="105"/>
      <c r="CBB87" s="105"/>
      <c r="CBC87" s="105"/>
      <c r="CBD87" s="105"/>
      <c r="CBE87" s="105"/>
      <c r="CBF87" s="105"/>
      <c r="CBG87" s="105"/>
      <c r="CBH87" s="105"/>
      <c r="CBI87" s="105"/>
      <c r="CBJ87" s="105"/>
      <c r="CBK87" s="105"/>
      <c r="CBL87" s="105"/>
      <c r="CBM87" s="105"/>
      <c r="CBN87" s="105"/>
      <c r="CBO87" s="105"/>
      <c r="CBP87" s="105"/>
      <c r="CBQ87" s="105"/>
      <c r="CBR87" s="105"/>
      <c r="CBS87" s="105"/>
      <c r="CBT87" s="105"/>
      <c r="CBU87" s="105"/>
      <c r="CBV87" s="105"/>
      <c r="CBW87" s="105"/>
      <c r="CBX87" s="105"/>
      <c r="CBY87" s="105"/>
      <c r="CBZ87" s="105"/>
      <c r="CCA87" s="105"/>
      <c r="CCB87" s="105"/>
      <c r="CCC87" s="105"/>
      <c r="CCD87" s="105"/>
      <c r="CCE87" s="105"/>
      <c r="CCF87" s="105"/>
      <c r="CCG87" s="105"/>
      <c r="CCH87" s="105"/>
      <c r="CCI87" s="105"/>
      <c r="CCJ87" s="105"/>
      <c r="CCK87" s="105"/>
      <c r="CCL87" s="105"/>
      <c r="CCM87" s="105"/>
      <c r="CCN87" s="105"/>
      <c r="CCO87" s="105"/>
      <c r="CCP87" s="105"/>
      <c r="CCQ87" s="105"/>
      <c r="CCR87" s="105"/>
      <c r="CCS87" s="105"/>
      <c r="CCT87" s="105"/>
      <c r="CCU87" s="105"/>
      <c r="CCV87" s="105"/>
      <c r="CCW87" s="105"/>
      <c r="CCX87" s="105"/>
      <c r="CCY87" s="105"/>
      <c r="CCZ87" s="105"/>
      <c r="CDA87" s="105"/>
      <c r="CDB87" s="105"/>
      <c r="CDC87" s="105"/>
      <c r="CDD87" s="105"/>
      <c r="CDE87" s="105"/>
      <c r="CDF87" s="105"/>
      <c r="CDG87" s="105"/>
      <c r="CDH87" s="105"/>
      <c r="CDI87" s="105"/>
      <c r="CDJ87" s="105"/>
      <c r="CDK87" s="105"/>
      <c r="CDL87" s="105"/>
      <c r="CDM87" s="105"/>
      <c r="CDN87" s="105"/>
      <c r="CDO87" s="105"/>
      <c r="CDP87" s="105"/>
      <c r="CDQ87" s="105"/>
      <c r="CDR87" s="105"/>
      <c r="CDS87" s="105"/>
      <c r="CDT87" s="105"/>
      <c r="CDU87" s="105"/>
      <c r="CDV87" s="105"/>
      <c r="CDW87" s="105"/>
      <c r="CDX87" s="105"/>
      <c r="CDY87" s="105"/>
      <c r="CDZ87" s="105"/>
      <c r="CEA87" s="105"/>
      <c r="CEB87" s="105"/>
      <c r="CEC87" s="105"/>
      <c r="CED87" s="105"/>
      <c r="CEE87" s="105"/>
      <c r="CEF87" s="105"/>
      <c r="CEG87" s="105"/>
      <c r="CEH87" s="105"/>
      <c r="CEI87" s="105"/>
      <c r="CEJ87" s="105"/>
      <c r="CEK87" s="105"/>
      <c r="CEL87" s="105"/>
      <c r="CEM87" s="105"/>
      <c r="CEN87" s="105"/>
      <c r="CEO87" s="105"/>
      <c r="CEP87" s="105"/>
      <c r="CEQ87" s="105"/>
      <c r="CER87" s="105"/>
      <c r="CES87" s="105"/>
      <c r="CET87" s="105"/>
      <c r="CEU87" s="105"/>
      <c r="CEV87" s="105"/>
      <c r="CEW87" s="105"/>
      <c r="CEX87" s="105"/>
      <c r="CEY87" s="105"/>
      <c r="CEZ87" s="105"/>
      <c r="CFA87" s="105"/>
      <c r="CFB87" s="105"/>
      <c r="CFC87" s="105"/>
      <c r="CFD87" s="105"/>
      <c r="CFE87" s="105"/>
      <c r="CFF87" s="105"/>
      <c r="CFG87" s="105"/>
      <c r="CFH87" s="105"/>
      <c r="CFI87" s="105"/>
      <c r="CFJ87" s="105"/>
      <c r="CFK87" s="105"/>
      <c r="CFL87" s="105"/>
      <c r="CFM87" s="105"/>
      <c r="CFN87" s="105"/>
      <c r="CFO87" s="105"/>
      <c r="CFP87" s="105"/>
      <c r="CFQ87" s="105"/>
      <c r="CFR87" s="105"/>
      <c r="CFS87" s="105"/>
      <c r="CFT87" s="105"/>
      <c r="CFU87" s="105"/>
      <c r="CFV87" s="105"/>
      <c r="CFW87" s="105"/>
      <c r="CFX87" s="105"/>
      <c r="CFY87" s="105"/>
      <c r="CFZ87" s="105"/>
      <c r="CGA87" s="105"/>
      <c r="CGB87" s="105"/>
      <c r="CGC87" s="105"/>
      <c r="CGD87" s="105"/>
      <c r="CGE87" s="105"/>
      <c r="CGF87" s="105"/>
      <c r="CGG87" s="105"/>
      <c r="CGH87" s="105"/>
      <c r="CGI87" s="105"/>
      <c r="CGJ87" s="105"/>
      <c r="CGK87" s="105"/>
      <c r="CGL87" s="105"/>
      <c r="CGM87" s="105"/>
      <c r="CGN87" s="105"/>
      <c r="CGO87" s="105"/>
      <c r="CGP87" s="105"/>
      <c r="CGQ87" s="105"/>
      <c r="CGR87" s="105"/>
      <c r="CGS87" s="105"/>
      <c r="CGT87" s="105"/>
      <c r="CGU87" s="105"/>
      <c r="CGV87" s="105"/>
      <c r="CGW87" s="105"/>
      <c r="CGX87" s="105"/>
      <c r="CGY87" s="105"/>
      <c r="CGZ87" s="105"/>
      <c r="CHA87" s="105"/>
      <c r="CHB87" s="105"/>
      <c r="CHC87" s="105"/>
      <c r="CHD87" s="105"/>
      <c r="CHE87" s="105"/>
      <c r="CHF87" s="105"/>
      <c r="CHG87" s="105"/>
      <c r="CHH87" s="105"/>
      <c r="CHI87" s="105"/>
      <c r="CHJ87" s="105"/>
      <c r="CHK87" s="105"/>
      <c r="CHL87" s="105"/>
      <c r="CHM87" s="105"/>
      <c r="CHN87" s="105"/>
      <c r="CHO87" s="105"/>
      <c r="CHP87" s="105"/>
      <c r="CHQ87" s="105"/>
      <c r="CHR87" s="105"/>
      <c r="CHS87" s="105"/>
      <c r="CHT87" s="105"/>
      <c r="CHU87" s="105"/>
      <c r="CHV87" s="105"/>
      <c r="CHW87" s="105"/>
      <c r="CHX87" s="105"/>
      <c r="CHY87" s="105"/>
      <c r="CHZ87" s="105"/>
      <c r="CIA87" s="105"/>
      <c r="CIB87" s="105"/>
      <c r="CIC87" s="105"/>
      <c r="CID87" s="105"/>
      <c r="CIE87" s="105"/>
      <c r="CIF87" s="105"/>
      <c r="CIG87" s="105"/>
      <c r="CIH87" s="105"/>
      <c r="CII87" s="105"/>
      <c r="CIJ87" s="105"/>
      <c r="CIK87" s="105"/>
      <c r="CIL87" s="105"/>
      <c r="CIM87" s="105"/>
      <c r="CIN87" s="105"/>
      <c r="CIO87" s="105"/>
      <c r="CIP87" s="105"/>
      <c r="CIQ87" s="105"/>
      <c r="CIR87" s="105"/>
      <c r="CIS87" s="105"/>
      <c r="CIT87" s="105"/>
      <c r="CIU87" s="105"/>
      <c r="CIV87" s="105"/>
      <c r="CIW87" s="105"/>
      <c r="CIX87" s="105"/>
      <c r="CIY87" s="105"/>
      <c r="CIZ87" s="105"/>
      <c r="CJA87" s="105"/>
      <c r="CJB87" s="105"/>
      <c r="CJC87" s="105"/>
      <c r="CJD87" s="105"/>
      <c r="CJE87" s="105"/>
      <c r="CJF87" s="105"/>
      <c r="CJG87" s="105"/>
      <c r="CJH87" s="105"/>
      <c r="CJI87" s="105"/>
      <c r="CJJ87" s="105"/>
      <c r="CJK87" s="105"/>
      <c r="CJL87" s="105"/>
      <c r="CJM87" s="105"/>
      <c r="CJN87" s="105"/>
      <c r="CJO87" s="105"/>
      <c r="CJP87" s="105"/>
      <c r="CJQ87" s="105"/>
      <c r="CJR87" s="105"/>
      <c r="CJS87" s="105"/>
      <c r="CJT87" s="105"/>
      <c r="CJU87" s="105"/>
      <c r="CJV87" s="105"/>
      <c r="CJW87" s="105"/>
      <c r="CJX87" s="105"/>
      <c r="CJY87" s="105"/>
      <c r="CJZ87" s="105"/>
      <c r="CKA87" s="105"/>
      <c r="CKB87" s="105"/>
      <c r="CKC87" s="105"/>
      <c r="CKD87" s="105"/>
      <c r="CKE87" s="105"/>
      <c r="CKF87" s="105"/>
      <c r="CKG87" s="105"/>
      <c r="CKH87" s="105"/>
      <c r="CKI87" s="105"/>
      <c r="CKJ87" s="105"/>
      <c r="CKK87" s="105"/>
      <c r="CKL87" s="105"/>
      <c r="CKM87" s="105"/>
      <c r="CKN87" s="105"/>
      <c r="CKO87" s="105"/>
      <c r="CKP87" s="105"/>
      <c r="CKQ87" s="105"/>
      <c r="CKR87" s="105"/>
      <c r="CKS87" s="105"/>
      <c r="CKT87" s="105"/>
      <c r="CKU87" s="105"/>
      <c r="CKV87" s="105"/>
      <c r="CKW87" s="105"/>
      <c r="CKX87" s="105"/>
      <c r="CKY87" s="105"/>
      <c r="CKZ87" s="105"/>
      <c r="CLA87" s="105"/>
      <c r="CLB87" s="105"/>
      <c r="CLC87" s="105"/>
      <c r="CLD87" s="105"/>
      <c r="CLE87" s="105"/>
      <c r="CLF87" s="105"/>
      <c r="CLG87" s="105"/>
      <c r="CLH87" s="105"/>
      <c r="CLI87" s="105"/>
      <c r="CLJ87" s="105"/>
      <c r="CLK87" s="105"/>
      <c r="CLL87" s="105"/>
      <c r="CLM87" s="105"/>
      <c r="CLN87" s="105"/>
      <c r="CLO87" s="105"/>
      <c r="CLP87" s="105"/>
      <c r="CLQ87" s="105"/>
      <c r="CLR87" s="105"/>
      <c r="CLS87" s="105"/>
      <c r="CLT87" s="105"/>
      <c r="CLU87" s="105"/>
      <c r="CLV87" s="105"/>
      <c r="CLW87" s="105"/>
      <c r="CLX87" s="105"/>
      <c r="CLY87" s="105"/>
      <c r="CLZ87" s="105"/>
      <c r="CMA87" s="105"/>
      <c r="CMB87" s="105"/>
      <c r="CMC87" s="105"/>
      <c r="CMD87" s="105"/>
      <c r="CME87" s="105"/>
      <c r="CMF87" s="105"/>
      <c r="CMG87" s="105"/>
      <c r="CMH87" s="105"/>
      <c r="CMI87" s="105"/>
      <c r="CMJ87" s="105"/>
      <c r="CMK87" s="105"/>
      <c r="CML87" s="105"/>
      <c r="CMM87" s="105"/>
      <c r="CMN87" s="105"/>
      <c r="CMO87" s="105"/>
      <c r="CMP87" s="105"/>
      <c r="CMQ87" s="105"/>
      <c r="CMR87" s="105"/>
      <c r="CMS87" s="105"/>
      <c r="CMT87" s="105"/>
      <c r="CMU87" s="105"/>
      <c r="CMV87" s="105"/>
      <c r="CMW87" s="105"/>
      <c r="CMX87" s="105"/>
      <c r="CMY87" s="105"/>
      <c r="CMZ87" s="105"/>
      <c r="CNA87" s="105"/>
      <c r="CNB87" s="105"/>
      <c r="CNC87" s="105"/>
      <c r="CND87" s="105"/>
      <c r="CNE87" s="105"/>
      <c r="CNF87" s="105"/>
      <c r="CNG87" s="105"/>
      <c r="CNH87" s="105"/>
      <c r="CNI87" s="105"/>
      <c r="CNJ87" s="105"/>
      <c r="CNK87" s="105"/>
      <c r="CNL87" s="105"/>
      <c r="CNM87" s="105"/>
      <c r="CNN87" s="105"/>
      <c r="CNO87" s="105"/>
      <c r="CNP87" s="105"/>
      <c r="CNQ87" s="105"/>
      <c r="CNR87" s="105"/>
      <c r="CNS87" s="105"/>
      <c r="CNT87" s="105"/>
      <c r="CNU87" s="105"/>
      <c r="CNV87" s="105"/>
      <c r="CNW87" s="105"/>
      <c r="CNX87" s="105"/>
      <c r="CNY87" s="105"/>
      <c r="CNZ87" s="105"/>
      <c r="COA87" s="105"/>
      <c r="COB87" s="105"/>
      <c r="COC87" s="105"/>
      <c r="COD87" s="105"/>
      <c r="COE87" s="105"/>
      <c r="COF87" s="105"/>
      <c r="COG87" s="105"/>
      <c r="COH87" s="105"/>
      <c r="COI87" s="105"/>
      <c r="COJ87" s="105"/>
      <c r="COK87" s="105"/>
      <c r="COL87" s="105"/>
      <c r="COM87" s="105"/>
      <c r="CON87" s="105"/>
      <c r="COO87" s="105"/>
      <c r="COP87" s="105"/>
      <c r="COQ87" s="105"/>
      <c r="COR87" s="105"/>
      <c r="COS87" s="105"/>
      <c r="COT87" s="105"/>
      <c r="COU87" s="105"/>
      <c r="COV87" s="105"/>
      <c r="COW87" s="105"/>
      <c r="COX87" s="105"/>
      <c r="COY87" s="105"/>
      <c r="COZ87" s="105"/>
      <c r="CPA87" s="105"/>
      <c r="CPB87" s="105"/>
      <c r="CPC87" s="105"/>
      <c r="CPD87" s="105"/>
      <c r="CPE87" s="105"/>
      <c r="CPF87" s="105"/>
      <c r="CPG87" s="105"/>
      <c r="CPH87" s="105"/>
      <c r="CPI87" s="105"/>
      <c r="CPJ87" s="105"/>
      <c r="CPK87" s="105"/>
      <c r="CPL87" s="105"/>
      <c r="CPM87" s="105"/>
      <c r="CPN87" s="105"/>
      <c r="CPO87" s="105"/>
      <c r="CPP87" s="105"/>
      <c r="CPQ87" s="105"/>
      <c r="CPR87" s="105"/>
      <c r="CPS87" s="105"/>
      <c r="CPT87" s="105"/>
      <c r="CPU87" s="105"/>
      <c r="CPV87" s="105"/>
      <c r="CPW87" s="105"/>
      <c r="CPX87" s="105"/>
      <c r="CPY87" s="105"/>
      <c r="CPZ87" s="105"/>
      <c r="CQA87" s="105"/>
      <c r="CQB87" s="105"/>
      <c r="CQC87" s="105"/>
      <c r="CQD87" s="105"/>
      <c r="CQE87" s="105"/>
      <c r="CQF87" s="105"/>
      <c r="CQG87" s="105"/>
      <c r="CQH87" s="105"/>
      <c r="CQI87" s="105"/>
      <c r="CQJ87" s="105"/>
      <c r="CQK87" s="105"/>
      <c r="CQL87" s="105"/>
      <c r="CQM87" s="105"/>
      <c r="CQN87" s="105"/>
      <c r="CQO87" s="105"/>
      <c r="CQP87" s="105"/>
      <c r="CQQ87" s="105"/>
      <c r="CQR87" s="105"/>
      <c r="CQS87" s="105"/>
      <c r="CQT87" s="105"/>
      <c r="CQU87" s="105"/>
      <c r="CQV87" s="105"/>
      <c r="CQW87" s="105"/>
      <c r="CQX87" s="105"/>
      <c r="CQY87" s="105"/>
      <c r="CQZ87" s="105"/>
      <c r="CRA87" s="105"/>
      <c r="CRB87" s="105"/>
      <c r="CRC87" s="105"/>
      <c r="CRD87" s="105"/>
      <c r="CRE87" s="105"/>
      <c r="CRF87" s="105"/>
      <c r="CRG87" s="105"/>
      <c r="CRH87" s="105"/>
      <c r="CRI87" s="105"/>
      <c r="CRJ87" s="105"/>
      <c r="CRK87" s="105"/>
      <c r="CRL87" s="105"/>
      <c r="CRM87" s="105"/>
      <c r="CRN87" s="105"/>
      <c r="CRO87" s="105"/>
      <c r="CRP87" s="105"/>
      <c r="CRQ87" s="105"/>
      <c r="CRR87" s="105"/>
      <c r="CRS87" s="105"/>
      <c r="CRT87" s="105"/>
      <c r="CRU87" s="105"/>
      <c r="CRV87" s="105"/>
      <c r="CRW87" s="105"/>
      <c r="CRX87" s="105"/>
      <c r="CRY87" s="105"/>
      <c r="CRZ87" s="105"/>
      <c r="CSA87" s="105"/>
      <c r="CSB87" s="105"/>
      <c r="CSC87" s="105"/>
      <c r="CSD87" s="105"/>
      <c r="CSE87" s="105"/>
      <c r="CSF87" s="105"/>
      <c r="CSG87" s="105"/>
      <c r="CSH87" s="105"/>
      <c r="CSI87" s="105"/>
      <c r="CSJ87" s="105"/>
      <c r="CSK87" s="105"/>
      <c r="CSL87" s="105"/>
      <c r="CSM87" s="105"/>
      <c r="CSN87" s="105"/>
      <c r="CSO87" s="105"/>
      <c r="CSP87" s="105"/>
      <c r="CSQ87" s="105"/>
      <c r="CSR87" s="105"/>
      <c r="CSS87" s="105"/>
      <c r="CST87" s="105"/>
      <c r="CSU87" s="105"/>
      <c r="CSV87" s="105"/>
      <c r="CSW87" s="105"/>
      <c r="CSX87" s="105"/>
      <c r="CSY87" s="105"/>
      <c r="CSZ87" s="105"/>
      <c r="CTA87" s="105"/>
      <c r="CTB87" s="105"/>
      <c r="CTC87" s="105"/>
      <c r="CTD87" s="105"/>
      <c r="CTE87" s="105"/>
      <c r="CTF87" s="105"/>
      <c r="CTG87" s="105"/>
      <c r="CTH87" s="105"/>
      <c r="CTI87" s="105"/>
      <c r="CTJ87" s="105"/>
      <c r="CTK87" s="105"/>
      <c r="CTL87" s="105"/>
      <c r="CTM87" s="105"/>
      <c r="CTN87" s="105"/>
      <c r="CTO87" s="105"/>
      <c r="CTP87" s="105"/>
      <c r="CTQ87" s="105"/>
      <c r="CTR87" s="105"/>
      <c r="CTS87" s="105"/>
      <c r="CTT87" s="105"/>
      <c r="CTU87" s="105"/>
      <c r="CTV87" s="105"/>
      <c r="CTW87" s="105"/>
      <c r="CTX87" s="105"/>
      <c r="CTY87" s="105"/>
      <c r="CTZ87" s="105"/>
      <c r="CUA87" s="105"/>
      <c r="CUB87" s="105"/>
      <c r="CUC87" s="105"/>
      <c r="CUD87" s="105"/>
      <c r="CUE87" s="105"/>
      <c r="CUF87" s="105"/>
      <c r="CUG87" s="105"/>
      <c r="CUH87" s="105"/>
      <c r="CUI87" s="105"/>
      <c r="CUJ87" s="105"/>
      <c r="CUK87" s="105"/>
      <c r="CUL87" s="105"/>
      <c r="CUM87" s="105"/>
      <c r="CUN87" s="105"/>
      <c r="CUO87" s="105"/>
      <c r="CUP87" s="105"/>
      <c r="CUQ87" s="105"/>
      <c r="CUR87" s="105"/>
      <c r="CUS87" s="105"/>
      <c r="CUT87" s="105"/>
      <c r="CUU87" s="105"/>
      <c r="CUV87" s="105"/>
      <c r="CUW87" s="105"/>
      <c r="CUX87" s="105"/>
      <c r="CUY87" s="105"/>
      <c r="CUZ87" s="105"/>
      <c r="CVA87" s="105"/>
      <c r="CVB87" s="105"/>
      <c r="CVC87" s="105"/>
      <c r="CVD87" s="105"/>
      <c r="CVE87" s="105"/>
      <c r="CVF87" s="105"/>
      <c r="CVG87" s="105"/>
      <c r="CVH87" s="105"/>
      <c r="CVI87" s="105"/>
      <c r="CVJ87" s="105"/>
      <c r="CVK87" s="105"/>
      <c r="CVL87" s="105"/>
      <c r="CVM87" s="105"/>
      <c r="CVN87" s="105"/>
      <c r="CVO87" s="105"/>
      <c r="CVP87" s="105"/>
      <c r="CVQ87" s="105"/>
      <c r="CVR87" s="105"/>
      <c r="CVS87" s="105"/>
      <c r="CVT87" s="105"/>
      <c r="CVU87" s="105"/>
      <c r="CVV87" s="105"/>
      <c r="CVW87" s="105"/>
      <c r="CVX87" s="105"/>
      <c r="CVY87" s="105"/>
      <c r="CVZ87" s="105"/>
      <c r="CWA87" s="105"/>
      <c r="CWB87" s="105"/>
      <c r="CWC87" s="105"/>
      <c r="CWD87" s="105"/>
      <c r="CWE87" s="105"/>
      <c r="CWF87" s="105"/>
      <c r="CWG87" s="105"/>
      <c r="CWH87" s="105"/>
      <c r="CWI87" s="105"/>
      <c r="CWJ87" s="105"/>
      <c r="CWK87" s="105"/>
      <c r="CWL87" s="105"/>
      <c r="CWM87" s="105"/>
      <c r="CWN87" s="105"/>
      <c r="CWO87" s="105"/>
      <c r="CWP87" s="105"/>
      <c r="CWQ87" s="105"/>
      <c r="CWR87" s="105"/>
      <c r="CWS87" s="105"/>
      <c r="CWT87" s="105"/>
      <c r="CWU87" s="105"/>
      <c r="CWV87" s="105"/>
      <c r="CWW87" s="105"/>
      <c r="CWX87" s="105"/>
      <c r="CWY87" s="105"/>
      <c r="CWZ87" s="105"/>
      <c r="CXA87" s="105"/>
      <c r="CXB87" s="105"/>
      <c r="CXC87" s="105"/>
      <c r="CXD87" s="105"/>
      <c r="CXE87" s="105"/>
      <c r="CXF87" s="105"/>
      <c r="CXG87" s="105"/>
      <c r="CXH87" s="105"/>
      <c r="CXI87" s="105"/>
      <c r="CXJ87" s="105"/>
      <c r="CXK87" s="105"/>
      <c r="CXL87" s="105"/>
      <c r="CXM87" s="105"/>
      <c r="CXN87" s="105"/>
      <c r="CXO87" s="105"/>
      <c r="CXP87" s="105"/>
      <c r="CXQ87" s="105"/>
      <c r="CXR87" s="105"/>
      <c r="CXS87" s="105"/>
      <c r="CXT87" s="105"/>
      <c r="CXU87" s="105"/>
      <c r="CXV87" s="105"/>
      <c r="CXW87" s="105"/>
      <c r="CXX87" s="105"/>
      <c r="CXY87" s="105"/>
      <c r="CXZ87" s="105"/>
      <c r="CYA87" s="105"/>
      <c r="CYB87" s="105"/>
      <c r="CYC87" s="105"/>
      <c r="CYD87" s="105"/>
      <c r="CYE87" s="105"/>
      <c r="CYF87" s="105"/>
      <c r="CYG87" s="105"/>
      <c r="CYH87" s="105"/>
      <c r="CYI87" s="105"/>
      <c r="CYJ87" s="105"/>
      <c r="CYK87" s="105"/>
      <c r="CYL87" s="105"/>
      <c r="CYM87" s="105"/>
      <c r="CYN87" s="105"/>
      <c r="CYO87" s="105"/>
      <c r="CYP87" s="105"/>
      <c r="CYQ87" s="105"/>
      <c r="CYR87" s="105"/>
      <c r="CYS87" s="105"/>
      <c r="CYT87" s="105"/>
      <c r="CYU87" s="105"/>
      <c r="CYV87" s="105"/>
      <c r="CYW87" s="105"/>
      <c r="CYX87" s="105"/>
      <c r="CYY87" s="105"/>
      <c r="CYZ87" s="105"/>
      <c r="CZA87" s="105"/>
      <c r="CZB87" s="105"/>
      <c r="CZC87" s="105"/>
      <c r="CZD87" s="105"/>
      <c r="CZE87" s="105"/>
      <c r="CZF87" s="105"/>
      <c r="CZG87" s="105"/>
      <c r="CZH87" s="105"/>
      <c r="CZI87" s="105"/>
      <c r="CZJ87" s="105"/>
      <c r="CZK87" s="105"/>
      <c r="CZL87" s="105"/>
      <c r="CZM87" s="105"/>
      <c r="CZN87" s="105"/>
      <c r="CZO87" s="105"/>
      <c r="CZP87" s="105"/>
      <c r="CZQ87" s="105"/>
      <c r="CZR87" s="105"/>
      <c r="CZS87" s="105"/>
      <c r="CZT87" s="105"/>
      <c r="CZU87" s="105"/>
      <c r="CZV87" s="105"/>
      <c r="CZW87" s="105"/>
      <c r="CZX87" s="105"/>
      <c r="CZY87" s="105"/>
      <c r="CZZ87" s="105"/>
      <c r="DAA87" s="105"/>
      <c r="DAB87" s="105"/>
      <c r="DAC87" s="105"/>
      <c r="DAD87" s="105"/>
      <c r="DAE87" s="105"/>
      <c r="DAF87" s="105"/>
      <c r="DAG87" s="105"/>
      <c r="DAH87" s="105"/>
      <c r="DAI87" s="105"/>
      <c r="DAJ87" s="105"/>
      <c r="DAK87" s="105"/>
      <c r="DAL87" s="105"/>
      <c r="DAM87" s="105"/>
      <c r="DAN87" s="105"/>
      <c r="DAO87" s="105"/>
      <c r="DAP87" s="105"/>
      <c r="DAQ87" s="105"/>
      <c r="DAR87" s="105"/>
      <c r="DAS87" s="105"/>
      <c r="DAT87" s="105"/>
      <c r="DAU87" s="105"/>
      <c r="DAV87" s="105"/>
      <c r="DAW87" s="105"/>
      <c r="DAX87" s="105"/>
      <c r="DAY87" s="105"/>
      <c r="DAZ87" s="105"/>
      <c r="DBA87" s="105"/>
      <c r="DBB87" s="105"/>
      <c r="DBC87" s="105"/>
      <c r="DBD87" s="105"/>
      <c r="DBE87" s="105"/>
      <c r="DBF87" s="105"/>
      <c r="DBG87" s="105"/>
      <c r="DBH87" s="105"/>
      <c r="DBI87" s="105"/>
      <c r="DBJ87" s="105"/>
      <c r="DBK87" s="105"/>
      <c r="DBL87" s="105"/>
      <c r="DBM87" s="105"/>
      <c r="DBN87" s="105"/>
      <c r="DBO87" s="105"/>
      <c r="DBP87" s="105"/>
      <c r="DBQ87" s="105"/>
      <c r="DBR87" s="105"/>
      <c r="DBS87" s="105"/>
      <c r="DBT87" s="105"/>
      <c r="DBU87" s="105"/>
      <c r="DBV87" s="105"/>
      <c r="DBW87" s="105"/>
      <c r="DBX87" s="105"/>
      <c r="DBY87" s="105"/>
      <c r="DBZ87" s="105"/>
      <c r="DCA87" s="105"/>
      <c r="DCB87" s="105"/>
      <c r="DCC87" s="105"/>
      <c r="DCD87" s="105"/>
      <c r="DCE87" s="105"/>
      <c r="DCF87" s="105"/>
      <c r="DCG87" s="105"/>
      <c r="DCH87" s="105"/>
      <c r="DCI87" s="105"/>
      <c r="DCJ87" s="105"/>
      <c r="DCK87" s="105"/>
      <c r="DCL87" s="105"/>
      <c r="DCM87" s="105"/>
      <c r="DCN87" s="105"/>
      <c r="DCO87" s="105"/>
      <c r="DCP87" s="105"/>
      <c r="DCQ87" s="105"/>
      <c r="DCR87" s="105"/>
      <c r="DCS87" s="105"/>
      <c r="DCT87" s="105"/>
      <c r="DCU87" s="105"/>
      <c r="DCV87" s="105"/>
      <c r="DCW87" s="105"/>
      <c r="DCX87" s="105"/>
      <c r="DCY87" s="105"/>
      <c r="DCZ87" s="105"/>
      <c r="DDA87" s="105"/>
      <c r="DDB87" s="105"/>
      <c r="DDC87" s="105"/>
      <c r="DDD87" s="105"/>
      <c r="DDE87" s="105"/>
      <c r="DDF87" s="105"/>
      <c r="DDG87" s="105"/>
      <c r="DDH87" s="105"/>
      <c r="DDI87" s="105"/>
      <c r="DDJ87" s="105"/>
      <c r="DDK87" s="105"/>
      <c r="DDL87" s="105"/>
      <c r="DDM87" s="105"/>
      <c r="DDN87" s="105"/>
      <c r="DDO87" s="105"/>
      <c r="DDP87" s="105"/>
      <c r="DDQ87" s="105"/>
      <c r="DDR87" s="105"/>
      <c r="DDS87" s="105"/>
      <c r="DDT87" s="105"/>
      <c r="DDU87" s="105"/>
      <c r="DDV87" s="105"/>
      <c r="DDW87" s="105"/>
      <c r="DDX87" s="105"/>
      <c r="DDY87" s="105"/>
      <c r="DDZ87" s="105"/>
      <c r="DEA87" s="105"/>
      <c r="DEB87" s="105"/>
      <c r="DEC87" s="105"/>
      <c r="DED87" s="105"/>
      <c r="DEE87" s="105"/>
      <c r="DEF87" s="105"/>
      <c r="DEG87" s="105"/>
      <c r="DEH87" s="105"/>
      <c r="DEI87" s="105"/>
      <c r="DEJ87" s="105"/>
      <c r="DEK87" s="105"/>
      <c r="DEL87" s="105"/>
      <c r="DEM87" s="105"/>
      <c r="DEN87" s="105"/>
      <c r="DEO87" s="105"/>
      <c r="DEP87" s="105"/>
      <c r="DEQ87" s="105"/>
      <c r="DER87" s="105"/>
      <c r="DES87" s="105"/>
      <c r="DET87" s="105"/>
      <c r="DEU87" s="105"/>
      <c r="DEV87" s="105"/>
      <c r="DEW87" s="105"/>
      <c r="DEX87" s="105"/>
      <c r="DEY87" s="105"/>
      <c r="DEZ87" s="105"/>
      <c r="DFA87" s="105"/>
      <c r="DFB87" s="105"/>
      <c r="DFC87" s="105"/>
      <c r="DFD87" s="105"/>
      <c r="DFE87" s="105"/>
      <c r="DFF87" s="105"/>
      <c r="DFG87" s="105"/>
      <c r="DFH87" s="105"/>
      <c r="DFI87" s="105"/>
      <c r="DFJ87" s="105"/>
      <c r="DFK87" s="105"/>
      <c r="DFL87" s="105"/>
      <c r="DFM87" s="105"/>
      <c r="DFN87" s="105"/>
      <c r="DFO87" s="105"/>
      <c r="DFP87" s="105"/>
      <c r="DFQ87" s="105"/>
      <c r="DFR87" s="105"/>
      <c r="DFS87" s="105"/>
      <c r="DFT87" s="105"/>
      <c r="DFU87" s="105"/>
      <c r="DFV87" s="105"/>
      <c r="DFW87" s="105"/>
      <c r="DFX87" s="105"/>
      <c r="DFY87" s="105"/>
      <c r="DFZ87" s="105"/>
      <c r="DGA87" s="105"/>
      <c r="DGB87" s="105"/>
      <c r="DGC87" s="105"/>
      <c r="DGD87" s="105"/>
      <c r="DGE87" s="105"/>
      <c r="DGF87" s="105"/>
      <c r="DGG87" s="105"/>
      <c r="DGH87" s="105"/>
      <c r="DGI87" s="105"/>
      <c r="DGJ87" s="105"/>
      <c r="DGK87" s="105"/>
      <c r="DGL87" s="105"/>
      <c r="DGM87" s="105"/>
      <c r="DGN87" s="105"/>
      <c r="DGO87" s="105"/>
      <c r="DGP87" s="105"/>
      <c r="DGQ87" s="105"/>
      <c r="DGR87" s="105"/>
      <c r="DGS87" s="105"/>
      <c r="DGT87" s="105"/>
      <c r="DGU87" s="105"/>
      <c r="DGV87" s="105"/>
      <c r="DGW87" s="105"/>
      <c r="DGX87" s="105"/>
      <c r="DGY87" s="105"/>
      <c r="DGZ87" s="105"/>
      <c r="DHA87" s="105"/>
      <c r="DHB87" s="105"/>
      <c r="DHC87" s="105"/>
      <c r="DHD87" s="105"/>
      <c r="DHE87" s="105"/>
      <c r="DHF87" s="105"/>
      <c r="DHG87" s="105"/>
      <c r="DHH87" s="105"/>
      <c r="DHI87" s="105"/>
      <c r="DHJ87" s="105"/>
      <c r="DHK87" s="105"/>
      <c r="DHL87" s="105"/>
      <c r="DHM87" s="105"/>
      <c r="DHN87" s="105"/>
      <c r="DHO87" s="105"/>
      <c r="DHP87" s="105"/>
      <c r="DHQ87" s="105"/>
      <c r="DHR87" s="105"/>
      <c r="DHS87" s="105"/>
      <c r="DHT87" s="105"/>
      <c r="DHU87" s="105"/>
      <c r="DHV87" s="105"/>
      <c r="DHW87" s="105"/>
      <c r="DHX87" s="105"/>
      <c r="DHY87" s="105"/>
      <c r="DHZ87" s="105"/>
      <c r="DIA87" s="105"/>
      <c r="DIB87" s="105"/>
      <c r="DIC87" s="105"/>
      <c r="DID87" s="105"/>
      <c r="DIE87" s="105"/>
      <c r="DIF87" s="105"/>
      <c r="DIG87" s="105"/>
      <c r="DIH87" s="105"/>
      <c r="DII87" s="105"/>
      <c r="DIJ87" s="105"/>
      <c r="DIK87" s="105"/>
      <c r="DIL87" s="105"/>
      <c r="DIM87" s="105"/>
      <c r="DIN87" s="105"/>
      <c r="DIO87" s="105"/>
      <c r="DIP87" s="105"/>
      <c r="DIQ87" s="105"/>
      <c r="DIR87" s="105"/>
      <c r="DIS87" s="105"/>
      <c r="DIT87" s="105"/>
      <c r="DIU87" s="105"/>
      <c r="DIV87" s="105"/>
      <c r="DIW87" s="105"/>
      <c r="DIX87" s="105"/>
      <c r="DIY87" s="105"/>
      <c r="DIZ87" s="105"/>
      <c r="DJA87" s="105"/>
      <c r="DJB87" s="105"/>
      <c r="DJC87" s="105"/>
      <c r="DJD87" s="105"/>
      <c r="DJE87" s="105"/>
      <c r="DJF87" s="105"/>
      <c r="DJG87" s="105"/>
      <c r="DJH87" s="105"/>
      <c r="DJI87" s="105"/>
      <c r="DJJ87" s="105"/>
      <c r="DJK87" s="105"/>
      <c r="DJL87" s="105"/>
      <c r="DJM87" s="105"/>
      <c r="DJN87" s="105"/>
      <c r="DJO87" s="105"/>
      <c r="DJP87" s="105"/>
      <c r="DJQ87" s="105"/>
      <c r="DJR87" s="105"/>
      <c r="DJS87" s="105"/>
      <c r="DJT87" s="105"/>
      <c r="DJU87" s="105"/>
      <c r="DJV87" s="105"/>
      <c r="DJW87" s="105"/>
      <c r="DJX87" s="105"/>
      <c r="DJY87" s="105"/>
      <c r="DJZ87" s="105"/>
      <c r="DKA87" s="105"/>
      <c r="DKB87" s="105"/>
      <c r="DKC87" s="105"/>
      <c r="DKD87" s="105"/>
      <c r="DKE87" s="105"/>
      <c r="DKF87" s="105"/>
      <c r="DKG87" s="105"/>
      <c r="DKH87" s="105"/>
      <c r="DKI87" s="105"/>
      <c r="DKJ87" s="105"/>
      <c r="DKK87" s="105"/>
      <c r="DKL87" s="105"/>
      <c r="DKM87" s="105"/>
      <c r="DKN87" s="105"/>
      <c r="DKO87" s="105"/>
      <c r="DKP87" s="105"/>
      <c r="DKQ87" s="105"/>
      <c r="DKR87" s="105"/>
      <c r="DKS87" s="105"/>
      <c r="DKT87" s="105"/>
      <c r="DKU87" s="105"/>
      <c r="DKV87" s="105"/>
      <c r="DKW87" s="105"/>
      <c r="DKX87" s="105"/>
      <c r="DKY87" s="105"/>
      <c r="DKZ87" s="105"/>
      <c r="DLA87" s="105"/>
      <c r="DLB87" s="105"/>
      <c r="DLC87" s="105"/>
      <c r="DLD87" s="105"/>
      <c r="DLE87" s="105"/>
      <c r="DLF87" s="105"/>
      <c r="DLG87" s="105"/>
      <c r="DLH87" s="105"/>
      <c r="DLI87" s="105"/>
      <c r="DLJ87" s="105"/>
      <c r="DLK87" s="105"/>
      <c r="DLL87" s="105"/>
      <c r="DLM87" s="105"/>
      <c r="DLN87" s="105"/>
      <c r="DLO87" s="105"/>
      <c r="DLP87" s="105"/>
      <c r="DLQ87" s="105"/>
      <c r="DLR87" s="105"/>
      <c r="DLS87" s="105"/>
      <c r="DLT87" s="105"/>
      <c r="DLU87" s="105"/>
      <c r="DLV87" s="105"/>
      <c r="DLW87" s="105"/>
      <c r="DLX87" s="105"/>
      <c r="DLY87" s="105"/>
      <c r="DLZ87" s="105"/>
      <c r="DMA87" s="105"/>
      <c r="DMB87" s="105"/>
      <c r="DMC87" s="105"/>
      <c r="DMD87" s="105"/>
      <c r="DME87" s="105"/>
      <c r="DMF87" s="105"/>
      <c r="DMG87" s="105"/>
      <c r="DMH87" s="105"/>
      <c r="DMI87" s="105"/>
      <c r="DMJ87" s="105"/>
      <c r="DMK87" s="105"/>
      <c r="DML87" s="105"/>
      <c r="DMM87" s="105"/>
      <c r="DMN87" s="105"/>
      <c r="DMO87" s="105"/>
      <c r="DMP87" s="105"/>
      <c r="DMQ87" s="105"/>
      <c r="DMR87" s="105"/>
      <c r="DMS87" s="105"/>
      <c r="DMT87" s="105"/>
      <c r="DMU87" s="105"/>
      <c r="DMV87" s="105"/>
      <c r="DMW87" s="105"/>
      <c r="DMX87" s="105"/>
      <c r="DMY87" s="105"/>
      <c r="DMZ87" s="105"/>
      <c r="DNA87" s="105"/>
      <c r="DNB87" s="105"/>
      <c r="DNC87" s="105"/>
      <c r="DND87" s="105"/>
      <c r="DNE87" s="105"/>
      <c r="DNF87" s="105"/>
      <c r="DNG87" s="105"/>
      <c r="DNH87" s="105"/>
      <c r="DNI87" s="105"/>
      <c r="DNJ87" s="105"/>
      <c r="DNK87" s="105"/>
      <c r="DNL87" s="105"/>
      <c r="DNM87" s="105"/>
      <c r="DNN87" s="105"/>
      <c r="DNO87" s="105"/>
      <c r="DNP87" s="105"/>
      <c r="DNQ87" s="105"/>
      <c r="DNR87" s="105"/>
      <c r="DNS87" s="105"/>
      <c r="DNT87" s="105"/>
      <c r="DNU87" s="105"/>
      <c r="DNV87" s="105"/>
      <c r="DNW87" s="105"/>
      <c r="DNX87" s="105"/>
      <c r="DNY87" s="105"/>
      <c r="DNZ87" s="105"/>
      <c r="DOA87" s="105"/>
      <c r="DOB87" s="105"/>
      <c r="DOC87" s="105"/>
      <c r="DOD87" s="105"/>
      <c r="DOE87" s="105"/>
      <c r="DOF87" s="105"/>
      <c r="DOG87" s="105"/>
      <c r="DOH87" s="105"/>
      <c r="DOI87" s="105"/>
      <c r="DOJ87" s="105"/>
      <c r="DOK87" s="105"/>
      <c r="DOL87" s="105"/>
      <c r="DOM87" s="105"/>
      <c r="DON87" s="105"/>
      <c r="DOO87" s="105"/>
      <c r="DOP87" s="105"/>
      <c r="DOQ87" s="105"/>
      <c r="DOR87" s="105"/>
      <c r="DOS87" s="105"/>
      <c r="DOT87" s="105"/>
      <c r="DOU87" s="105"/>
      <c r="DOV87" s="105"/>
      <c r="DOW87" s="105"/>
      <c r="DOX87" s="105"/>
      <c r="DOY87" s="105"/>
      <c r="DOZ87" s="105"/>
      <c r="DPA87" s="105"/>
      <c r="DPB87" s="105"/>
      <c r="DPC87" s="105"/>
      <c r="DPD87" s="105"/>
      <c r="DPE87" s="105"/>
      <c r="DPF87" s="105"/>
      <c r="DPG87" s="105"/>
      <c r="DPH87" s="105"/>
      <c r="DPI87" s="105"/>
      <c r="DPJ87" s="105"/>
      <c r="DPK87" s="105"/>
      <c r="DPL87" s="105"/>
      <c r="DPM87" s="105"/>
      <c r="DPN87" s="105"/>
      <c r="DPO87" s="105"/>
      <c r="DPP87" s="105"/>
      <c r="DPQ87" s="105"/>
      <c r="DPR87" s="105"/>
      <c r="DPS87" s="105"/>
      <c r="DPT87" s="105"/>
      <c r="DPU87" s="105"/>
      <c r="DPV87" s="105"/>
      <c r="DPW87" s="105"/>
      <c r="DPX87" s="105"/>
      <c r="DPY87" s="105"/>
      <c r="DPZ87" s="105"/>
      <c r="DQA87" s="105"/>
      <c r="DQB87" s="105"/>
      <c r="DQC87" s="105"/>
      <c r="DQD87" s="105"/>
      <c r="DQE87" s="105"/>
      <c r="DQF87" s="105"/>
      <c r="DQG87" s="105"/>
      <c r="DQH87" s="105"/>
      <c r="DQI87" s="105"/>
      <c r="DQJ87" s="105"/>
      <c r="DQK87" s="105"/>
      <c r="DQL87" s="105"/>
      <c r="DQM87" s="105"/>
      <c r="DQN87" s="105"/>
      <c r="DQO87" s="105"/>
      <c r="DQP87" s="105"/>
      <c r="DQQ87" s="105"/>
      <c r="DQR87" s="105"/>
      <c r="DQS87" s="105"/>
      <c r="DQT87" s="105"/>
      <c r="DQU87" s="105"/>
      <c r="DQV87" s="105"/>
      <c r="DQW87" s="105"/>
      <c r="DQX87" s="105"/>
      <c r="DQY87" s="105"/>
      <c r="DQZ87" s="105"/>
      <c r="DRA87" s="105"/>
      <c r="DRB87" s="105"/>
      <c r="DRC87" s="105"/>
      <c r="DRD87" s="105"/>
      <c r="DRE87" s="105"/>
      <c r="DRF87" s="105"/>
      <c r="DRG87" s="105"/>
      <c r="DRH87" s="105"/>
      <c r="DRI87" s="105"/>
      <c r="DRJ87" s="105"/>
      <c r="DRK87" s="105"/>
      <c r="DRL87" s="105"/>
      <c r="DRM87" s="105"/>
      <c r="DRN87" s="105"/>
      <c r="DRO87" s="105"/>
      <c r="DRP87" s="105"/>
      <c r="DRQ87" s="105"/>
      <c r="DRR87" s="105"/>
      <c r="DRS87" s="105"/>
      <c r="DRT87" s="105"/>
      <c r="DRU87" s="105"/>
      <c r="DRV87" s="105"/>
      <c r="DRW87" s="105"/>
      <c r="DRX87" s="105"/>
      <c r="DRY87" s="105"/>
      <c r="DRZ87" s="105"/>
      <c r="DSA87" s="105"/>
      <c r="DSB87" s="105"/>
      <c r="DSC87" s="105"/>
      <c r="DSD87" s="105"/>
      <c r="DSE87" s="105"/>
      <c r="DSF87" s="105"/>
      <c r="DSG87" s="105"/>
      <c r="DSH87" s="105"/>
      <c r="DSI87" s="105"/>
      <c r="DSJ87" s="105"/>
      <c r="DSK87" s="105"/>
      <c r="DSL87" s="105"/>
      <c r="DSM87" s="105"/>
      <c r="DSN87" s="105"/>
      <c r="DSO87" s="105"/>
      <c r="DSP87" s="105"/>
      <c r="DSQ87" s="105"/>
      <c r="DSR87" s="105"/>
      <c r="DSS87" s="105"/>
      <c r="DST87" s="105"/>
      <c r="DSU87" s="105"/>
      <c r="DSV87" s="105"/>
      <c r="DSW87" s="105"/>
      <c r="DSX87" s="105"/>
      <c r="DSY87" s="105"/>
      <c r="DSZ87" s="105"/>
      <c r="DTA87" s="105"/>
      <c r="DTB87" s="105"/>
      <c r="DTC87" s="105"/>
      <c r="DTD87" s="105"/>
      <c r="DTE87" s="105"/>
      <c r="DTF87" s="105"/>
      <c r="DTG87" s="105"/>
      <c r="DTH87" s="105"/>
      <c r="DTI87" s="105"/>
      <c r="DTJ87" s="105"/>
      <c r="DTK87" s="105"/>
      <c r="DTL87" s="105"/>
      <c r="DTM87" s="105"/>
      <c r="DTN87" s="105"/>
      <c r="DTO87" s="105"/>
      <c r="DTP87" s="105"/>
      <c r="DTQ87" s="105"/>
      <c r="DTR87" s="105"/>
      <c r="DTS87" s="105"/>
      <c r="DTT87" s="105"/>
      <c r="DTU87" s="105"/>
      <c r="DTV87" s="105"/>
      <c r="DTW87" s="105"/>
      <c r="DTX87" s="105"/>
      <c r="DTY87" s="105"/>
      <c r="DTZ87" s="105"/>
      <c r="DUA87" s="105"/>
      <c r="DUB87" s="105"/>
      <c r="DUC87" s="105"/>
      <c r="DUD87" s="105"/>
      <c r="DUE87" s="105"/>
      <c r="DUF87" s="105"/>
      <c r="DUG87" s="105"/>
      <c r="DUH87" s="105"/>
      <c r="DUI87" s="105"/>
      <c r="DUJ87" s="105"/>
      <c r="DUK87" s="105"/>
      <c r="DUL87" s="105"/>
      <c r="DUM87" s="105"/>
      <c r="DUN87" s="105"/>
      <c r="DUO87" s="105"/>
      <c r="DUP87" s="105"/>
      <c r="DUQ87" s="105"/>
      <c r="DUR87" s="105"/>
      <c r="DUS87" s="105"/>
      <c r="DUT87" s="105"/>
      <c r="DUU87" s="105"/>
      <c r="DUV87" s="105"/>
      <c r="DUW87" s="105"/>
      <c r="DUX87" s="105"/>
      <c r="DUY87" s="105"/>
      <c r="DUZ87" s="105"/>
      <c r="DVA87" s="105"/>
      <c r="DVB87" s="105"/>
      <c r="DVC87" s="105"/>
      <c r="DVD87" s="105"/>
      <c r="DVE87" s="105"/>
      <c r="DVF87" s="105"/>
      <c r="DVG87" s="105"/>
      <c r="DVH87" s="105"/>
      <c r="DVI87" s="105"/>
      <c r="DVJ87" s="105"/>
      <c r="DVK87" s="105"/>
      <c r="DVL87" s="105"/>
      <c r="DVM87" s="105"/>
      <c r="DVN87" s="105"/>
      <c r="DVO87" s="105"/>
      <c r="DVP87" s="105"/>
      <c r="DVQ87" s="105"/>
      <c r="DVR87" s="105"/>
      <c r="DVS87" s="105"/>
      <c r="DVT87" s="105"/>
      <c r="DVU87" s="105"/>
      <c r="DVV87" s="105"/>
      <c r="DVW87" s="105"/>
      <c r="DVX87" s="105"/>
      <c r="DVY87" s="105"/>
      <c r="DVZ87" s="105"/>
      <c r="DWA87" s="105"/>
      <c r="DWB87" s="105"/>
      <c r="DWC87" s="105"/>
      <c r="DWD87" s="105"/>
      <c r="DWE87" s="105"/>
      <c r="DWF87" s="105"/>
      <c r="DWG87" s="105"/>
      <c r="DWH87" s="105"/>
      <c r="DWI87" s="105"/>
      <c r="DWJ87" s="105"/>
      <c r="DWK87" s="105"/>
      <c r="DWL87" s="105"/>
      <c r="DWM87" s="105"/>
      <c r="DWN87" s="105"/>
      <c r="DWO87" s="105"/>
      <c r="DWP87" s="105"/>
      <c r="DWQ87" s="105"/>
      <c r="DWR87" s="105"/>
      <c r="DWS87" s="105"/>
      <c r="DWT87" s="105"/>
      <c r="DWU87" s="105"/>
      <c r="DWV87" s="105"/>
      <c r="DWW87" s="105"/>
      <c r="DWX87" s="105"/>
      <c r="DWY87" s="105"/>
      <c r="DWZ87" s="105"/>
      <c r="DXA87" s="105"/>
      <c r="DXB87" s="105"/>
      <c r="DXC87" s="105"/>
      <c r="DXD87" s="105"/>
      <c r="DXE87" s="105"/>
      <c r="DXF87" s="105"/>
      <c r="DXG87" s="105"/>
      <c r="DXH87" s="105"/>
      <c r="DXI87" s="105"/>
      <c r="DXJ87" s="105"/>
      <c r="DXK87" s="105"/>
      <c r="DXL87" s="105"/>
      <c r="DXM87" s="105"/>
      <c r="DXN87" s="105"/>
      <c r="DXO87" s="105"/>
      <c r="DXP87" s="105"/>
      <c r="DXQ87" s="105"/>
      <c r="DXR87" s="105"/>
      <c r="DXS87" s="105"/>
      <c r="DXT87" s="105"/>
      <c r="DXU87" s="105"/>
      <c r="DXV87" s="105"/>
      <c r="DXW87" s="105"/>
      <c r="DXX87" s="105"/>
      <c r="DXY87" s="105"/>
      <c r="DXZ87" s="105"/>
      <c r="DYA87" s="105"/>
      <c r="DYB87" s="105"/>
      <c r="DYC87" s="105"/>
      <c r="DYD87" s="105"/>
      <c r="DYE87" s="105"/>
      <c r="DYF87" s="105"/>
      <c r="DYG87" s="105"/>
      <c r="DYH87" s="105"/>
      <c r="DYI87" s="105"/>
      <c r="DYJ87" s="105"/>
      <c r="DYK87" s="105"/>
      <c r="DYL87" s="105"/>
      <c r="DYM87" s="105"/>
      <c r="DYN87" s="105"/>
      <c r="DYO87" s="105"/>
      <c r="DYP87" s="105"/>
      <c r="DYQ87" s="105"/>
      <c r="DYR87" s="105"/>
      <c r="DYS87" s="105"/>
      <c r="DYT87" s="105"/>
      <c r="DYU87" s="105"/>
      <c r="DYV87" s="105"/>
      <c r="DYW87" s="105"/>
      <c r="DYX87" s="105"/>
      <c r="DYY87" s="105"/>
      <c r="DYZ87" s="105"/>
      <c r="DZA87" s="105"/>
      <c r="DZB87" s="105"/>
      <c r="DZC87" s="105"/>
      <c r="DZD87" s="105"/>
      <c r="DZE87" s="105"/>
      <c r="DZF87" s="105"/>
      <c r="DZG87" s="105"/>
      <c r="DZH87" s="105"/>
      <c r="DZI87" s="105"/>
      <c r="DZJ87" s="105"/>
      <c r="DZK87" s="105"/>
      <c r="DZL87" s="105"/>
      <c r="DZM87" s="105"/>
      <c r="DZN87" s="105"/>
      <c r="DZO87" s="105"/>
      <c r="DZP87" s="105"/>
      <c r="DZQ87" s="105"/>
      <c r="DZR87" s="105"/>
      <c r="DZS87" s="105"/>
      <c r="DZT87" s="105"/>
      <c r="DZU87" s="105"/>
      <c r="DZV87" s="105"/>
      <c r="DZW87" s="105"/>
      <c r="DZX87" s="105"/>
      <c r="DZY87" s="105"/>
      <c r="DZZ87" s="105"/>
      <c r="EAA87" s="105"/>
      <c r="EAB87" s="105"/>
      <c r="EAC87" s="105"/>
      <c r="EAD87" s="105"/>
      <c r="EAE87" s="105"/>
      <c r="EAF87" s="105"/>
      <c r="EAG87" s="105"/>
      <c r="EAH87" s="105"/>
      <c r="EAI87" s="105"/>
      <c r="EAJ87" s="105"/>
      <c r="EAK87" s="105"/>
      <c r="EAL87" s="105"/>
      <c r="EAM87" s="105"/>
      <c r="EAN87" s="105"/>
      <c r="EAO87" s="105"/>
      <c r="EAP87" s="105"/>
      <c r="EAQ87" s="105"/>
      <c r="EAR87" s="105"/>
      <c r="EAS87" s="105"/>
      <c r="EAT87" s="105"/>
      <c r="EAU87" s="105"/>
      <c r="EAV87" s="105"/>
      <c r="EAW87" s="105"/>
      <c r="EAX87" s="105"/>
      <c r="EAY87" s="105"/>
      <c r="EAZ87" s="105"/>
      <c r="EBA87" s="105"/>
      <c r="EBB87" s="105"/>
      <c r="EBC87" s="105"/>
      <c r="EBD87" s="105"/>
      <c r="EBE87" s="105"/>
      <c r="EBF87" s="105"/>
      <c r="EBG87" s="105"/>
      <c r="EBH87" s="105"/>
      <c r="EBI87" s="105"/>
      <c r="EBJ87" s="105"/>
      <c r="EBK87" s="105"/>
      <c r="EBL87" s="105"/>
      <c r="EBM87" s="105"/>
      <c r="EBN87" s="105"/>
      <c r="EBO87" s="105"/>
      <c r="EBP87" s="105"/>
      <c r="EBQ87" s="105"/>
      <c r="EBR87" s="105"/>
      <c r="EBS87" s="105"/>
      <c r="EBT87" s="105"/>
      <c r="EBU87" s="105"/>
      <c r="EBV87" s="105"/>
      <c r="EBW87" s="105"/>
      <c r="EBX87" s="105"/>
      <c r="EBY87" s="105"/>
      <c r="EBZ87" s="105"/>
      <c r="ECA87" s="105"/>
      <c r="ECB87" s="105"/>
      <c r="ECC87" s="105"/>
      <c r="ECD87" s="105"/>
      <c r="ECE87" s="105"/>
      <c r="ECF87" s="105"/>
      <c r="ECG87" s="105"/>
      <c r="ECH87" s="105"/>
      <c r="ECI87" s="105"/>
      <c r="ECJ87" s="105"/>
      <c r="ECK87" s="105"/>
      <c r="ECL87" s="105"/>
      <c r="ECM87" s="105"/>
      <c r="ECN87" s="105"/>
      <c r="ECO87" s="105"/>
      <c r="ECP87" s="105"/>
      <c r="ECQ87" s="105"/>
      <c r="ECR87" s="105"/>
      <c r="ECS87" s="105"/>
      <c r="ECT87" s="105"/>
      <c r="ECU87" s="105"/>
      <c r="ECV87" s="105"/>
      <c r="ECW87" s="105"/>
      <c r="ECX87" s="105"/>
      <c r="ECY87" s="105"/>
      <c r="ECZ87" s="105"/>
      <c r="EDA87" s="105"/>
      <c r="EDB87" s="105"/>
      <c r="EDC87" s="105"/>
      <c r="EDD87" s="105"/>
      <c r="EDE87" s="105"/>
      <c r="EDF87" s="105"/>
      <c r="EDG87" s="105"/>
      <c r="EDH87" s="105"/>
      <c r="EDI87" s="105"/>
      <c r="EDJ87" s="105"/>
      <c r="EDK87" s="105"/>
      <c r="EDL87" s="105"/>
      <c r="EDM87" s="105"/>
      <c r="EDN87" s="105"/>
      <c r="EDO87" s="105"/>
      <c r="EDP87" s="105"/>
      <c r="EDQ87" s="105"/>
      <c r="EDR87" s="105"/>
      <c r="EDS87" s="105"/>
      <c r="EDT87" s="105"/>
      <c r="EDU87" s="105"/>
      <c r="EDV87" s="105"/>
      <c r="EDW87" s="105"/>
      <c r="EDX87" s="105"/>
      <c r="EDY87" s="105"/>
      <c r="EDZ87" s="105"/>
      <c r="EEA87" s="105"/>
      <c r="EEB87" s="105"/>
      <c r="EEC87" s="105"/>
      <c r="EED87" s="105"/>
      <c r="EEE87" s="105"/>
      <c r="EEF87" s="105"/>
      <c r="EEG87" s="105"/>
      <c r="EEH87" s="105"/>
      <c r="EEI87" s="105"/>
      <c r="EEJ87" s="105"/>
      <c r="EEK87" s="105"/>
      <c r="EEL87" s="105"/>
      <c r="EEM87" s="105"/>
      <c r="EEN87" s="105"/>
      <c r="EEO87" s="105"/>
      <c r="EEP87" s="105"/>
      <c r="EEQ87" s="105"/>
      <c r="EER87" s="105"/>
      <c r="EES87" s="105"/>
      <c r="EET87" s="105"/>
      <c r="EEU87" s="105"/>
      <c r="EEV87" s="105"/>
      <c r="EEW87" s="105"/>
      <c r="EEX87" s="105"/>
      <c r="EEY87" s="105"/>
      <c r="EEZ87" s="105"/>
      <c r="EFA87" s="105"/>
      <c r="EFB87" s="105"/>
      <c r="EFC87" s="105"/>
      <c r="EFD87" s="105"/>
      <c r="EFE87" s="105"/>
      <c r="EFF87" s="105"/>
      <c r="EFG87" s="105"/>
      <c r="EFH87" s="105"/>
      <c r="EFI87" s="105"/>
      <c r="EFJ87" s="105"/>
      <c r="EFK87" s="105"/>
      <c r="EFL87" s="105"/>
      <c r="EFM87" s="105"/>
      <c r="EFN87" s="105"/>
      <c r="EFO87" s="105"/>
      <c r="EFP87" s="105"/>
      <c r="EFQ87" s="105"/>
      <c r="EFR87" s="105"/>
      <c r="EFS87" s="105"/>
      <c r="EFT87" s="105"/>
      <c r="EFU87" s="105"/>
      <c r="EFV87" s="105"/>
      <c r="EFW87" s="105"/>
      <c r="EFX87" s="105"/>
      <c r="EFY87" s="105"/>
      <c r="EFZ87" s="105"/>
      <c r="EGA87" s="105"/>
      <c r="EGB87" s="105"/>
      <c r="EGC87" s="105"/>
      <c r="EGD87" s="105"/>
      <c r="EGE87" s="105"/>
      <c r="EGF87" s="105"/>
      <c r="EGG87" s="105"/>
      <c r="EGH87" s="105"/>
      <c r="EGI87" s="105"/>
      <c r="EGJ87" s="105"/>
      <c r="EGK87" s="105"/>
      <c r="EGL87" s="105"/>
      <c r="EGM87" s="105"/>
      <c r="EGN87" s="105"/>
      <c r="EGO87" s="105"/>
      <c r="EGP87" s="105"/>
      <c r="EGQ87" s="105"/>
      <c r="EGR87" s="105"/>
      <c r="EGS87" s="105"/>
      <c r="EGT87" s="105"/>
      <c r="EGU87" s="105"/>
      <c r="EGV87" s="105"/>
      <c r="EGW87" s="105"/>
      <c r="EGX87" s="105"/>
      <c r="EGY87" s="105"/>
      <c r="EGZ87" s="105"/>
      <c r="EHA87" s="105"/>
      <c r="EHB87" s="105"/>
      <c r="EHC87" s="105"/>
      <c r="EHD87" s="105"/>
      <c r="EHE87" s="105"/>
      <c r="EHF87" s="105"/>
      <c r="EHG87" s="105"/>
      <c r="EHH87" s="105"/>
      <c r="EHI87" s="105"/>
      <c r="EHJ87" s="105"/>
      <c r="EHK87" s="105"/>
      <c r="EHL87" s="105"/>
      <c r="EHM87" s="105"/>
      <c r="EHN87" s="105"/>
      <c r="EHO87" s="105"/>
      <c r="EHP87" s="105"/>
      <c r="EHQ87" s="105"/>
      <c r="EHR87" s="105"/>
      <c r="EHS87" s="105"/>
      <c r="EHT87" s="105"/>
      <c r="EHU87" s="105"/>
      <c r="EHV87" s="105"/>
      <c r="EHW87" s="105"/>
      <c r="EHX87" s="105"/>
      <c r="EHY87" s="105"/>
      <c r="EHZ87" s="105"/>
      <c r="EIA87" s="105"/>
      <c r="EIB87" s="105"/>
      <c r="EIC87" s="105"/>
      <c r="EID87" s="105"/>
      <c r="EIE87" s="105"/>
      <c r="EIF87" s="105"/>
      <c r="EIG87" s="105"/>
      <c r="EIH87" s="105"/>
      <c r="EII87" s="105"/>
      <c r="EIJ87" s="105"/>
      <c r="EIK87" s="105"/>
      <c r="EIL87" s="105"/>
      <c r="EIM87" s="105"/>
      <c r="EIN87" s="105"/>
      <c r="EIO87" s="105"/>
      <c r="EIP87" s="105"/>
      <c r="EIQ87" s="105"/>
      <c r="EIR87" s="105"/>
      <c r="EIS87" s="105"/>
      <c r="EIT87" s="105"/>
      <c r="EIU87" s="105"/>
      <c r="EIV87" s="105"/>
      <c r="EIW87" s="105"/>
      <c r="EIX87" s="105"/>
      <c r="EIY87" s="105"/>
      <c r="EIZ87" s="105"/>
      <c r="EJA87" s="105"/>
      <c r="EJB87" s="105"/>
      <c r="EJC87" s="105"/>
      <c r="EJD87" s="105"/>
      <c r="EJE87" s="105"/>
      <c r="EJF87" s="105"/>
      <c r="EJG87" s="105"/>
      <c r="EJH87" s="105"/>
      <c r="EJI87" s="105"/>
      <c r="EJJ87" s="105"/>
      <c r="EJK87" s="105"/>
      <c r="EJL87" s="105"/>
      <c r="EJM87" s="105"/>
      <c r="EJN87" s="105"/>
      <c r="EJO87" s="105"/>
      <c r="EJP87" s="105"/>
      <c r="EJQ87" s="105"/>
      <c r="EJR87" s="105"/>
      <c r="EJS87" s="105"/>
      <c r="EJT87" s="105"/>
      <c r="EJU87" s="105"/>
      <c r="EJV87" s="105"/>
      <c r="EJW87" s="105"/>
      <c r="EJX87" s="105"/>
      <c r="EJY87" s="105"/>
      <c r="EJZ87" s="105"/>
      <c r="EKA87" s="105"/>
      <c r="EKB87" s="105"/>
      <c r="EKC87" s="105"/>
      <c r="EKD87" s="105"/>
      <c r="EKE87" s="105"/>
      <c r="EKF87" s="105"/>
      <c r="EKG87" s="105"/>
      <c r="EKH87" s="105"/>
      <c r="EKI87" s="105"/>
      <c r="EKJ87" s="105"/>
      <c r="EKK87" s="105"/>
      <c r="EKL87" s="105"/>
      <c r="EKM87" s="105"/>
      <c r="EKN87" s="105"/>
      <c r="EKO87" s="105"/>
      <c r="EKP87" s="105"/>
      <c r="EKQ87" s="105"/>
      <c r="EKR87" s="105"/>
      <c r="EKS87" s="105"/>
      <c r="EKT87" s="105"/>
      <c r="EKU87" s="105"/>
      <c r="EKV87" s="105"/>
      <c r="EKW87" s="105"/>
      <c r="EKX87" s="105"/>
      <c r="EKY87" s="105"/>
      <c r="EKZ87" s="105"/>
      <c r="ELA87" s="105"/>
      <c r="ELB87" s="105"/>
      <c r="ELC87" s="105"/>
      <c r="ELD87" s="105"/>
      <c r="ELE87" s="105"/>
      <c r="ELF87" s="105"/>
      <c r="ELG87" s="105"/>
      <c r="ELH87" s="105"/>
      <c r="ELI87" s="105"/>
      <c r="ELJ87" s="105"/>
      <c r="ELK87" s="105"/>
      <c r="ELL87" s="105"/>
      <c r="ELM87" s="105"/>
      <c r="ELN87" s="105"/>
      <c r="ELO87" s="105"/>
      <c r="ELP87" s="105"/>
      <c r="ELQ87" s="105"/>
      <c r="ELR87" s="105"/>
      <c r="ELS87" s="105"/>
      <c r="ELT87" s="105"/>
      <c r="ELU87" s="105"/>
      <c r="ELV87" s="105"/>
      <c r="ELW87" s="105"/>
      <c r="ELX87" s="105"/>
      <c r="ELY87" s="105"/>
      <c r="ELZ87" s="105"/>
      <c r="EMA87" s="105"/>
      <c r="EMB87" s="105"/>
      <c r="EMC87" s="105"/>
      <c r="EMD87" s="105"/>
      <c r="EME87" s="105"/>
      <c r="EMF87" s="105"/>
      <c r="EMG87" s="105"/>
      <c r="EMH87" s="105"/>
      <c r="EMI87" s="105"/>
      <c r="EMJ87" s="105"/>
      <c r="EMK87" s="105"/>
      <c r="EML87" s="105"/>
      <c r="EMM87" s="105"/>
      <c r="EMN87" s="105"/>
      <c r="EMO87" s="105"/>
      <c r="EMP87" s="105"/>
      <c r="EMQ87" s="105"/>
      <c r="EMR87" s="105"/>
      <c r="EMS87" s="105"/>
      <c r="EMT87" s="105"/>
      <c r="EMU87" s="105"/>
      <c r="EMV87" s="105"/>
      <c r="EMW87" s="105"/>
      <c r="EMX87" s="105"/>
      <c r="EMY87" s="105"/>
      <c r="EMZ87" s="105"/>
      <c r="ENA87" s="105"/>
      <c r="ENB87" s="105"/>
      <c r="ENC87" s="105"/>
      <c r="END87" s="105"/>
      <c r="ENE87" s="105"/>
      <c r="ENF87" s="105"/>
      <c r="ENG87" s="105"/>
      <c r="ENH87" s="105"/>
      <c r="ENI87" s="105"/>
      <c r="ENJ87" s="105"/>
      <c r="ENK87" s="105"/>
      <c r="ENL87" s="105"/>
      <c r="ENM87" s="105"/>
      <c r="ENN87" s="105"/>
      <c r="ENO87" s="105"/>
      <c r="ENP87" s="105"/>
      <c r="ENQ87" s="105"/>
      <c r="ENR87" s="105"/>
      <c r="ENS87" s="105"/>
      <c r="ENT87" s="105"/>
      <c r="ENU87" s="105"/>
      <c r="ENV87" s="105"/>
      <c r="ENW87" s="105"/>
      <c r="ENX87" s="105"/>
      <c r="ENY87" s="105"/>
      <c r="ENZ87" s="105"/>
      <c r="EOA87" s="105"/>
      <c r="EOB87" s="105"/>
      <c r="EOC87" s="105"/>
      <c r="EOD87" s="105"/>
      <c r="EOE87" s="105"/>
      <c r="EOF87" s="105"/>
      <c r="EOG87" s="105"/>
      <c r="EOH87" s="105"/>
      <c r="EOI87" s="105"/>
      <c r="EOJ87" s="105"/>
      <c r="EOK87" s="105"/>
      <c r="EOL87" s="105"/>
      <c r="EOM87" s="105"/>
      <c r="EON87" s="105"/>
      <c r="EOO87" s="105"/>
      <c r="EOP87" s="105"/>
      <c r="EOQ87" s="105"/>
      <c r="EOR87" s="105"/>
      <c r="EOS87" s="105"/>
      <c r="EOT87" s="105"/>
      <c r="EOU87" s="105"/>
      <c r="EOV87" s="105"/>
      <c r="EOW87" s="105"/>
      <c r="EOX87" s="105"/>
      <c r="EOY87" s="105"/>
      <c r="EOZ87" s="105"/>
      <c r="EPA87" s="105"/>
      <c r="EPB87" s="105"/>
      <c r="EPC87" s="105"/>
      <c r="EPD87" s="105"/>
      <c r="EPE87" s="105"/>
      <c r="EPF87" s="105"/>
      <c r="EPG87" s="105"/>
      <c r="EPH87" s="105"/>
      <c r="EPI87" s="105"/>
      <c r="EPJ87" s="105"/>
      <c r="EPK87" s="105"/>
      <c r="EPL87" s="105"/>
      <c r="EPM87" s="105"/>
      <c r="EPN87" s="105"/>
      <c r="EPO87" s="105"/>
      <c r="EPP87" s="105"/>
      <c r="EPQ87" s="105"/>
      <c r="EPR87" s="105"/>
      <c r="EPS87" s="105"/>
      <c r="EPT87" s="105"/>
      <c r="EPU87" s="105"/>
      <c r="EPV87" s="105"/>
      <c r="EPW87" s="105"/>
      <c r="EPX87" s="105"/>
      <c r="EPY87" s="105"/>
      <c r="EPZ87" s="105"/>
      <c r="EQA87" s="105"/>
      <c r="EQB87" s="105"/>
      <c r="EQC87" s="105"/>
      <c r="EQD87" s="105"/>
      <c r="EQE87" s="105"/>
      <c r="EQF87" s="105"/>
      <c r="EQG87" s="105"/>
      <c r="EQH87" s="105"/>
      <c r="EQI87" s="105"/>
      <c r="EQJ87" s="105"/>
      <c r="EQK87" s="105"/>
      <c r="EQL87" s="105"/>
      <c r="EQM87" s="105"/>
      <c r="EQN87" s="105"/>
      <c r="EQO87" s="105"/>
      <c r="EQP87" s="105"/>
      <c r="EQQ87" s="105"/>
      <c r="EQR87" s="105"/>
      <c r="EQS87" s="105"/>
      <c r="EQT87" s="105"/>
      <c r="EQU87" s="105"/>
      <c r="EQV87" s="105"/>
      <c r="EQW87" s="105"/>
      <c r="EQX87" s="105"/>
      <c r="EQY87" s="105"/>
      <c r="EQZ87" s="105"/>
      <c r="ERA87" s="105"/>
      <c r="ERB87" s="105"/>
      <c r="ERC87" s="105"/>
      <c r="ERD87" s="105"/>
      <c r="ERE87" s="105"/>
      <c r="ERF87" s="105"/>
      <c r="ERG87" s="105"/>
      <c r="ERH87" s="105"/>
      <c r="ERI87" s="105"/>
      <c r="ERJ87" s="105"/>
      <c r="ERK87" s="105"/>
      <c r="ERL87" s="105"/>
      <c r="ERM87" s="105"/>
      <c r="ERN87" s="105"/>
      <c r="ERO87" s="105"/>
      <c r="ERP87" s="105"/>
      <c r="ERQ87" s="105"/>
      <c r="ERR87" s="105"/>
      <c r="ERS87" s="105"/>
      <c r="ERT87" s="105"/>
      <c r="ERU87" s="105"/>
      <c r="ERV87" s="105"/>
      <c r="ERW87" s="105"/>
      <c r="ERX87" s="105"/>
      <c r="ERY87" s="105"/>
      <c r="ERZ87" s="105"/>
      <c r="ESA87" s="105"/>
      <c r="ESB87" s="105"/>
      <c r="ESC87" s="105"/>
      <c r="ESD87" s="105"/>
      <c r="ESE87" s="105"/>
      <c r="ESF87" s="105"/>
      <c r="ESG87" s="105"/>
      <c r="ESH87" s="105"/>
      <c r="ESI87" s="105"/>
      <c r="ESJ87" s="105"/>
      <c r="ESK87" s="105"/>
      <c r="ESL87" s="105"/>
      <c r="ESM87" s="105"/>
      <c r="ESN87" s="105"/>
      <c r="ESO87" s="105"/>
      <c r="ESP87" s="105"/>
      <c r="ESQ87" s="105"/>
      <c r="ESR87" s="105"/>
      <c r="ESS87" s="105"/>
      <c r="EST87" s="105"/>
      <c r="ESU87" s="105"/>
      <c r="ESV87" s="105"/>
      <c r="ESW87" s="105"/>
      <c r="ESX87" s="105"/>
      <c r="ESY87" s="105"/>
      <c r="ESZ87" s="105"/>
      <c r="ETA87" s="105"/>
      <c r="ETB87" s="105"/>
      <c r="ETC87" s="105"/>
      <c r="ETD87" s="105"/>
      <c r="ETE87" s="105"/>
      <c r="ETF87" s="105"/>
      <c r="ETG87" s="105"/>
      <c r="ETH87" s="105"/>
      <c r="ETI87" s="105"/>
      <c r="ETJ87" s="105"/>
      <c r="ETK87" s="105"/>
      <c r="ETL87" s="105"/>
      <c r="ETM87" s="105"/>
      <c r="ETN87" s="105"/>
      <c r="ETO87" s="105"/>
      <c r="ETP87" s="105"/>
      <c r="ETQ87" s="105"/>
      <c r="ETR87" s="105"/>
      <c r="ETS87" s="105"/>
      <c r="ETT87" s="105"/>
      <c r="ETU87" s="105"/>
      <c r="ETV87" s="105"/>
      <c r="ETW87" s="105"/>
      <c r="ETX87" s="105"/>
      <c r="ETY87" s="105"/>
      <c r="ETZ87" s="105"/>
      <c r="EUA87" s="105"/>
      <c r="EUB87" s="105"/>
      <c r="EUC87" s="105"/>
      <c r="EUD87" s="105"/>
      <c r="EUE87" s="105"/>
      <c r="EUF87" s="105"/>
      <c r="EUG87" s="105"/>
      <c r="EUH87" s="105"/>
      <c r="EUI87" s="105"/>
      <c r="EUJ87" s="105"/>
      <c r="EUK87" s="105"/>
      <c r="EUL87" s="105"/>
      <c r="EUM87" s="105"/>
      <c r="EUN87" s="105"/>
      <c r="EUO87" s="105"/>
      <c r="EUP87" s="105"/>
      <c r="EUQ87" s="105"/>
      <c r="EUR87" s="105"/>
      <c r="EUS87" s="105"/>
      <c r="EUT87" s="105"/>
      <c r="EUU87" s="105"/>
      <c r="EUV87" s="105"/>
      <c r="EUW87" s="105"/>
      <c r="EUX87" s="105"/>
      <c r="EUY87" s="105"/>
      <c r="EUZ87" s="105"/>
      <c r="EVA87" s="105"/>
      <c r="EVB87" s="105"/>
      <c r="EVC87" s="105"/>
      <c r="EVD87" s="105"/>
      <c r="EVE87" s="105"/>
      <c r="EVF87" s="105"/>
      <c r="EVG87" s="105"/>
      <c r="EVH87" s="105"/>
      <c r="EVI87" s="105"/>
      <c r="EVJ87" s="105"/>
      <c r="EVK87" s="105"/>
      <c r="EVL87" s="105"/>
      <c r="EVM87" s="105"/>
      <c r="EVN87" s="105"/>
      <c r="EVO87" s="105"/>
      <c r="EVP87" s="105"/>
      <c r="EVQ87" s="105"/>
      <c r="EVR87" s="105"/>
      <c r="EVS87" s="105"/>
      <c r="EVT87" s="105"/>
      <c r="EVU87" s="105"/>
      <c r="EVV87" s="105"/>
      <c r="EVW87" s="105"/>
      <c r="EVX87" s="105"/>
      <c r="EVY87" s="105"/>
      <c r="EVZ87" s="105"/>
      <c r="EWA87" s="105"/>
      <c r="EWB87" s="105"/>
      <c r="EWC87" s="105"/>
      <c r="EWD87" s="105"/>
      <c r="EWE87" s="105"/>
      <c r="EWF87" s="105"/>
      <c r="EWG87" s="105"/>
      <c r="EWH87" s="105"/>
      <c r="EWI87" s="105"/>
      <c r="EWJ87" s="105"/>
      <c r="EWK87" s="105"/>
      <c r="EWL87" s="105"/>
      <c r="EWM87" s="105"/>
      <c r="EWN87" s="105"/>
      <c r="EWO87" s="105"/>
      <c r="EWP87" s="105"/>
      <c r="EWQ87" s="105"/>
      <c r="EWR87" s="105"/>
      <c r="EWS87" s="105"/>
      <c r="EWT87" s="105"/>
      <c r="EWU87" s="105"/>
      <c r="EWV87" s="105"/>
      <c r="EWW87" s="105"/>
      <c r="EWX87" s="105"/>
      <c r="EWY87" s="105"/>
      <c r="EWZ87" s="105"/>
      <c r="EXA87" s="105"/>
      <c r="EXB87" s="105"/>
      <c r="EXC87" s="105"/>
      <c r="EXD87" s="105"/>
      <c r="EXE87" s="105"/>
      <c r="EXF87" s="105"/>
      <c r="EXG87" s="105"/>
      <c r="EXH87" s="105"/>
      <c r="EXI87" s="105"/>
      <c r="EXJ87" s="105"/>
      <c r="EXK87" s="105"/>
      <c r="EXL87" s="105"/>
      <c r="EXM87" s="105"/>
      <c r="EXN87" s="105"/>
      <c r="EXO87" s="105"/>
      <c r="EXP87" s="105"/>
      <c r="EXQ87" s="105"/>
      <c r="EXR87" s="105"/>
      <c r="EXS87" s="105"/>
      <c r="EXT87" s="105"/>
      <c r="EXU87" s="105"/>
      <c r="EXV87" s="105"/>
      <c r="EXW87" s="105"/>
      <c r="EXX87" s="105"/>
      <c r="EXY87" s="105"/>
      <c r="EXZ87" s="105"/>
      <c r="EYA87" s="105"/>
      <c r="EYB87" s="105"/>
      <c r="EYC87" s="105"/>
      <c r="EYD87" s="105"/>
      <c r="EYE87" s="105"/>
      <c r="EYF87" s="105"/>
      <c r="EYG87" s="105"/>
      <c r="EYH87" s="105"/>
      <c r="EYI87" s="105"/>
      <c r="EYJ87" s="105"/>
      <c r="EYK87" s="105"/>
      <c r="EYL87" s="105"/>
      <c r="EYM87" s="105"/>
      <c r="EYN87" s="105"/>
      <c r="EYO87" s="105"/>
      <c r="EYP87" s="105"/>
      <c r="EYQ87" s="105"/>
      <c r="EYR87" s="105"/>
      <c r="EYS87" s="105"/>
      <c r="EYT87" s="105"/>
      <c r="EYU87" s="105"/>
      <c r="EYV87" s="105"/>
      <c r="EYW87" s="105"/>
      <c r="EYX87" s="105"/>
      <c r="EYY87" s="105"/>
      <c r="EYZ87" s="105"/>
      <c r="EZA87" s="105"/>
      <c r="EZB87" s="105"/>
      <c r="EZC87" s="105"/>
      <c r="EZD87" s="105"/>
      <c r="EZE87" s="105"/>
      <c r="EZF87" s="105"/>
      <c r="EZG87" s="105"/>
      <c r="EZH87" s="105"/>
      <c r="EZI87" s="105"/>
      <c r="EZJ87" s="105"/>
      <c r="EZK87" s="105"/>
      <c r="EZL87" s="105"/>
      <c r="EZM87" s="105"/>
      <c r="EZN87" s="105"/>
      <c r="EZO87" s="105"/>
      <c r="EZP87" s="105"/>
      <c r="EZQ87" s="105"/>
      <c r="EZR87" s="105"/>
      <c r="EZS87" s="105"/>
      <c r="EZT87" s="105"/>
      <c r="EZU87" s="105"/>
      <c r="EZV87" s="105"/>
      <c r="EZW87" s="105"/>
      <c r="EZX87" s="105"/>
      <c r="EZY87" s="105"/>
      <c r="EZZ87" s="105"/>
      <c r="FAA87" s="105"/>
      <c r="FAB87" s="105"/>
      <c r="FAC87" s="105"/>
      <c r="FAD87" s="105"/>
      <c r="FAE87" s="105"/>
      <c r="FAF87" s="105"/>
      <c r="FAG87" s="105"/>
      <c r="FAH87" s="105"/>
      <c r="FAI87" s="105"/>
      <c r="FAJ87" s="105"/>
      <c r="FAK87" s="105"/>
      <c r="FAL87" s="105"/>
      <c r="FAM87" s="105"/>
      <c r="FAN87" s="105"/>
      <c r="FAO87" s="105"/>
      <c r="FAP87" s="105"/>
      <c r="FAQ87" s="105"/>
      <c r="FAR87" s="105"/>
      <c r="FAS87" s="105"/>
      <c r="FAT87" s="105"/>
      <c r="FAU87" s="105"/>
      <c r="FAV87" s="105"/>
      <c r="FAW87" s="105"/>
      <c r="FAX87" s="105"/>
      <c r="FAY87" s="105"/>
      <c r="FAZ87" s="105"/>
      <c r="FBA87" s="105"/>
      <c r="FBB87" s="105"/>
      <c r="FBC87" s="105"/>
      <c r="FBD87" s="105"/>
      <c r="FBE87" s="105"/>
      <c r="FBF87" s="105"/>
      <c r="FBG87" s="105"/>
      <c r="FBH87" s="105"/>
      <c r="FBI87" s="105"/>
      <c r="FBJ87" s="105"/>
      <c r="FBK87" s="105"/>
      <c r="FBL87" s="105"/>
      <c r="FBM87" s="105"/>
      <c r="FBN87" s="105"/>
      <c r="FBO87" s="105"/>
      <c r="FBP87" s="105"/>
      <c r="FBQ87" s="105"/>
      <c r="FBR87" s="105"/>
      <c r="FBS87" s="105"/>
      <c r="FBT87" s="105"/>
      <c r="FBU87" s="105"/>
      <c r="FBV87" s="105"/>
      <c r="FBW87" s="105"/>
      <c r="FBX87" s="105"/>
      <c r="FBY87" s="105"/>
      <c r="FBZ87" s="105"/>
      <c r="FCA87" s="105"/>
      <c r="FCB87" s="105"/>
      <c r="FCC87" s="105"/>
      <c r="FCD87" s="105"/>
      <c r="FCE87" s="105"/>
      <c r="FCF87" s="105"/>
      <c r="FCG87" s="105"/>
      <c r="FCH87" s="105"/>
      <c r="FCI87" s="105"/>
      <c r="FCJ87" s="105"/>
      <c r="FCK87" s="105"/>
      <c r="FCL87" s="105"/>
      <c r="FCM87" s="105"/>
      <c r="FCN87" s="105"/>
      <c r="FCO87" s="105"/>
      <c r="FCP87" s="105"/>
      <c r="FCQ87" s="105"/>
      <c r="FCR87" s="105"/>
      <c r="FCS87" s="105"/>
      <c r="FCT87" s="105"/>
      <c r="FCU87" s="105"/>
      <c r="FCV87" s="105"/>
      <c r="FCW87" s="105"/>
      <c r="FCX87" s="105"/>
      <c r="FCY87" s="105"/>
      <c r="FCZ87" s="105"/>
      <c r="FDA87" s="105"/>
      <c r="FDB87" s="105"/>
      <c r="FDC87" s="105"/>
      <c r="FDD87" s="105"/>
      <c r="FDE87" s="105"/>
      <c r="FDF87" s="105"/>
      <c r="FDG87" s="105"/>
      <c r="FDH87" s="105"/>
      <c r="FDI87" s="105"/>
      <c r="FDJ87" s="105"/>
      <c r="FDK87" s="105"/>
      <c r="FDL87" s="105"/>
      <c r="FDM87" s="105"/>
      <c r="FDN87" s="105"/>
      <c r="FDO87" s="105"/>
      <c r="FDP87" s="105"/>
      <c r="FDQ87" s="105"/>
      <c r="FDR87" s="105"/>
      <c r="FDS87" s="105"/>
      <c r="FDT87" s="105"/>
      <c r="FDU87" s="105"/>
      <c r="FDV87" s="105"/>
      <c r="FDW87" s="105"/>
      <c r="FDX87" s="105"/>
      <c r="FDY87" s="105"/>
      <c r="FDZ87" s="105"/>
      <c r="FEA87" s="105"/>
      <c r="FEB87" s="105"/>
      <c r="FEC87" s="105"/>
      <c r="FED87" s="105"/>
      <c r="FEE87" s="105"/>
      <c r="FEF87" s="105"/>
      <c r="FEG87" s="105"/>
      <c r="FEH87" s="105"/>
      <c r="FEI87" s="105"/>
      <c r="FEJ87" s="105"/>
      <c r="FEK87" s="105"/>
      <c r="FEL87" s="105"/>
      <c r="FEM87" s="105"/>
      <c r="FEN87" s="105"/>
      <c r="FEO87" s="105"/>
      <c r="FEP87" s="105"/>
      <c r="FEQ87" s="105"/>
      <c r="FER87" s="105"/>
      <c r="FES87" s="105"/>
      <c r="FET87" s="105"/>
      <c r="FEU87" s="105"/>
      <c r="FEV87" s="105"/>
      <c r="FEW87" s="105"/>
      <c r="FEX87" s="105"/>
      <c r="FEY87" s="105"/>
      <c r="FEZ87" s="105"/>
      <c r="FFA87" s="105"/>
      <c r="FFB87" s="105"/>
      <c r="FFC87" s="105"/>
      <c r="FFD87" s="105"/>
      <c r="FFE87" s="105"/>
      <c r="FFF87" s="105"/>
      <c r="FFG87" s="105"/>
      <c r="FFH87" s="105"/>
      <c r="FFI87" s="105"/>
      <c r="FFJ87" s="105"/>
      <c r="FFK87" s="105"/>
      <c r="FFL87" s="105"/>
      <c r="FFM87" s="105"/>
      <c r="FFN87" s="105"/>
      <c r="FFO87" s="105"/>
      <c r="FFP87" s="105"/>
      <c r="FFQ87" s="105"/>
      <c r="FFR87" s="105"/>
      <c r="FFS87" s="105"/>
      <c r="FFT87" s="105"/>
      <c r="FFU87" s="105"/>
      <c r="FFV87" s="105"/>
      <c r="FFW87" s="105"/>
      <c r="FFX87" s="105"/>
      <c r="FFY87" s="105"/>
      <c r="FFZ87" s="105"/>
      <c r="FGA87" s="105"/>
      <c r="FGB87" s="105"/>
      <c r="FGC87" s="105"/>
      <c r="FGD87" s="105"/>
      <c r="FGE87" s="105"/>
      <c r="FGF87" s="105"/>
      <c r="FGG87" s="105"/>
      <c r="FGH87" s="105"/>
      <c r="FGI87" s="105"/>
      <c r="FGJ87" s="105"/>
      <c r="FGK87" s="105"/>
      <c r="FGL87" s="105"/>
      <c r="FGM87" s="105"/>
      <c r="FGN87" s="105"/>
      <c r="FGO87" s="105"/>
      <c r="FGP87" s="105"/>
      <c r="FGQ87" s="105"/>
      <c r="FGR87" s="105"/>
      <c r="FGS87" s="105"/>
      <c r="FGT87" s="105"/>
      <c r="FGU87" s="105"/>
      <c r="FGV87" s="105"/>
      <c r="FGW87" s="105"/>
      <c r="FGX87" s="105"/>
      <c r="FGY87" s="105"/>
      <c r="FGZ87" s="105"/>
      <c r="FHA87" s="105"/>
      <c r="FHB87" s="105"/>
      <c r="FHC87" s="105"/>
      <c r="FHD87" s="105"/>
      <c r="FHE87" s="105"/>
      <c r="FHF87" s="105"/>
      <c r="FHG87" s="105"/>
      <c r="FHH87" s="105"/>
      <c r="FHI87" s="105"/>
      <c r="FHJ87" s="105"/>
      <c r="FHK87" s="105"/>
      <c r="FHL87" s="105"/>
      <c r="FHM87" s="105"/>
      <c r="FHN87" s="105"/>
      <c r="FHO87" s="105"/>
      <c r="FHP87" s="105"/>
      <c r="FHQ87" s="105"/>
      <c r="FHR87" s="105"/>
      <c r="FHS87" s="105"/>
      <c r="FHT87" s="105"/>
      <c r="FHU87" s="105"/>
      <c r="FHV87" s="105"/>
      <c r="FHW87" s="105"/>
      <c r="FHX87" s="105"/>
      <c r="FHY87" s="105"/>
      <c r="FHZ87" s="105"/>
      <c r="FIA87" s="105"/>
      <c r="FIB87" s="105"/>
      <c r="FIC87" s="105"/>
      <c r="FID87" s="105"/>
      <c r="FIE87" s="105"/>
      <c r="FIF87" s="105"/>
      <c r="FIG87" s="105"/>
      <c r="FIH87" s="105"/>
      <c r="FII87" s="105"/>
      <c r="FIJ87" s="105"/>
      <c r="FIK87" s="105"/>
      <c r="FIL87" s="105"/>
      <c r="FIM87" s="105"/>
      <c r="FIN87" s="105"/>
      <c r="FIO87" s="105"/>
      <c r="FIP87" s="105"/>
      <c r="FIQ87" s="105"/>
      <c r="FIR87" s="105"/>
      <c r="FIS87" s="105"/>
      <c r="FIT87" s="105"/>
      <c r="FIU87" s="105"/>
      <c r="FIV87" s="105"/>
      <c r="FIW87" s="105"/>
      <c r="FIX87" s="105"/>
      <c r="FIY87" s="105"/>
      <c r="FIZ87" s="105"/>
      <c r="FJA87" s="105"/>
      <c r="FJB87" s="105"/>
      <c r="FJC87" s="105"/>
      <c r="FJD87" s="105"/>
      <c r="FJE87" s="105"/>
      <c r="FJF87" s="105"/>
      <c r="FJG87" s="105"/>
      <c r="FJH87" s="105"/>
      <c r="FJI87" s="105"/>
      <c r="FJJ87" s="105"/>
      <c r="FJK87" s="105"/>
      <c r="FJL87" s="105"/>
      <c r="FJM87" s="105"/>
      <c r="FJN87" s="105"/>
      <c r="FJO87" s="105"/>
      <c r="FJP87" s="105"/>
      <c r="FJQ87" s="105"/>
      <c r="FJR87" s="105"/>
      <c r="FJS87" s="105"/>
      <c r="FJT87" s="105"/>
      <c r="FJU87" s="105"/>
      <c r="FJV87" s="105"/>
      <c r="FJW87" s="105"/>
      <c r="FJX87" s="105"/>
      <c r="FJY87" s="105"/>
      <c r="FJZ87" s="105"/>
      <c r="FKA87" s="105"/>
      <c r="FKB87" s="105"/>
      <c r="FKC87" s="105"/>
      <c r="FKD87" s="105"/>
      <c r="FKE87" s="105"/>
      <c r="FKF87" s="105"/>
      <c r="FKG87" s="105"/>
      <c r="FKH87" s="105"/>
      <c r="FKI87" s="105"/>
      <c r="FKJ87" s="105"/>
      <c r="FKK87" s="105"/>
      <c r="FKL87" s="105"/>
      <c r="FKM87" s="105"/>
      <c r="FKN87" s="105"/>
      <c r="FKO87" s="105"/>
      <c r="FKP87" s="105"/>
      <c r="FKQ87" s="105"/>
      <c r="FKR87" s="105"/>
      <c r="FKS87" s="105"/>
      <c r="FKT87" s="105"/>
      <c r="FKU87" s="105"/>
      <c r="FKV87" s="105"/>
      <c r="FKW87" s="105"/>
      <c r="FKX87" s="105"/>
      <c r="FKY87" s="105"/>
      <c r="FKZ87" s="105"/>
      <c r="FLA87" s="105"/>
      <c r="FLB87" s="105"/>
      <c r="FLC87" s="105"/>
      <c r="FLD87" s="105"/>
      <c r="FLE87" s="105"/>
      <c r="FLF87" s="105"/>
      <c r="FLG87" s="105"/>
      <c r="FLH87" s="105"/>
      <c r="FLI87" s="105"/>
      <c r="FLJ87" s="105"/>
      <c r="FLK87" s="105"/>
      <c r="FLL87" s="105"/>
      <c r="FLM87" s="105"/>
      <c r="FLN87" s="105"/>
      <c r="FLO87" s="105"/>
      <c r="FLP87" s="105"/>
      <c r="FLQ87" s="105"/>
      <c r="FLR87" s="105"/>
      <c r="FLS87" s="105"/>
      <c r="FLT87" s="105"/>
      <c r="FLU87" s="105"/>
      <c r="FLV87" s="105"/>
      <c r="FLW87" s="105"/>
      <c r="FLX87" s="105"/>
      <c r="FLY87" s="105"/>
      <c r="FLZ87" s="105"/>
      <c r="FMA87" s="105"/>
      <c r="FMB87" s="105"/>
      <c r="FMC87" s="105"/>
      <c r="FMD87" s="105"/>
      <c r="FME87" s="105"/>
      <c r="FMF87" s="105"/>
      <c r="FMG87" s="105"/>
      <c r="FMH87" s="105"/>
      <c r="FMI87" s="105"/>
      <c r="FMJ87" s="105"/>
      <c r="FMK87" s="105"/>
      <c r="FML87" s="105"/>
      <c r="FMM87" s="105"/>
      <c r="FMN87" s="105"/>
      <c r="FMO87" s="105"/>
      <c r="FMP87" s="105"/>
      <c r="FMQ87" s="105"/>
      <c r="FMR87" s="105"/>
      <c r="FMS87" s="105"/>
      <c r="FMT87" s="105"/>
      <c r="FMU87" s="105"/>
      <c r="FMV87" s="105"/>
      <c r="FMW87" s="105"/>
      <c r="FMX87" s="105"/>
      <c r="FMY87" s="105"/>
      <c r="FMZ87" s="105"/>
      <c r="FNA87" s="105"/>
      <c r="FNB87" s="105"/>
      <c r="FNC87" s="105"/>
      <c r="FND87" s="105"/>
      <c r="FNE87" s="105"/>
      <c r="FNF87" s="105"/>
      <c r="FNG87" s="105"/>
      <c r="FNH87" s="105"/>
      <c r="FNI87" s="105"/>
      <c r="FNJ87" s="105"/>
      <c r="FNK87" s="105"/>
      <c r="FNL87" s="105"/>
      <c r="FNM87" s="105"/>
      <c r="FNN87" s="105"/>
      <c r="FNO87" s="105"/>
      <c r="FNP87" s="105"/>
      <c r="FNQ87" s="105"/>
      <c r="FNR87" s="105"/>
      <c r="FNS87" s="105"/>
      <c r="FNT87" s="105"/>
      <c r="FNU87" s="105"/>
      <c r="FNV87" s="105"/>
      <c r="FNW87" s="105"/>
      <c r="FNX87" s="105"/>
      <c r="FNY87" s="105"/>
      <c r="FNZ87" s="105"/>
      <c r="FOA87" s="105"/>
      <c r="FOB87" s="105"/>
      <c r="FOC87" s="105"/>
      <c r="FOD87" s="105"/>
      <c r="FOE87" s="105"/>
      <c r="FOF87" s="105"/>
      <c r="FOG87" s="105"/>
      <c r="FOH87" s="105"/>
      <c r="FOI87" s="105"/>
      <c r="FOJ87" s="105"/>
      <c r="FOK87" s="105"/>
      <c r="FOL87" s="105"/>
      <c r="FOM87" s="105"/>
      <c r="FON87" s="105"/>
      <c r="FOO87" s="105"/>
      <c r="FOP87" s="105"/>
      <c r="FOQ87" s="105"/>
      <c r="FOR87" s="105"/>
      <c r="FOS87" s="105"/>
      <c r="FOT87" s="105"/>
      <c r="FOU87" s="105"/>
      <c r="FOV87" s="105"/>
      <c r="FOW87" s="105"/>
      <c r="FOX87" s="105"/>
      <c r="FOY87" s="105"/>
      <c r="FOZ87" s="105"/>
      <c r="FPA87" s="105"/>
      <c r="FPB87" s="105"/>
      <c r="FPC87" s="105"/>
      <c r="FPD87" s="105"/>
      <c r="FPE87" s="105"/>
      <c r="FPF87" s="105"/>
      <c r="FPG87" s="105"/>
      <c r="FPH87" s="105"/>
      <c r="FPI87" s="105"/>
      <c r="FPJ87" s="105"/>
      <c r="FPK87" s="105"/>
      <c r="FPL87" s="105"/>
      <c r="FPM87" s="105"/>
      <c r="FPN87" s="105"/>
      <c r="FPO87" s="105"/>
      <c r="FPP87" s="105"/>
      <c r="FPQ87" s="105"/>
      <c r="FPR87" s="105"/>
      <c r="FPS87" s="105"/>
      <c r="FPT87" s="105"/>
      <c r="FPU87" s="105"/>
      <c r="FPV87" s="105"/>
      <c r="FPW87" s="105"/>
      <c r="FPX87" s="105"/>
      <c r="FPY87" s="105"/>
      <c r="FPZ87" s="105"/>
      <c r="FQA87" s="105"/>
      <c r="FQB87" s="105"/>
      <c r="FQC87" s="105"/>
      <c r="FQD87" s="105"/>
      <c r="FQE87" s="105"/>
      <c r="FQF87" s="105"/>
      <c r="FQG87" s="105"/>
      <c r="FQH87" s="105"/>
      <c r="FQI87" s="105"/>
      <c r="FQJ87" s="105"/>
      <c r="FQK87" s="105"/>
      <c r="FQL87" s="105"/>
      <c r="FQM87" s="105"/>
      <c r="FQN87" s="105"/>
      <c r="FQO87" s="105"/>
      <c r="FQP87" s="105"/>
      <c r="FQQ87" s="105"/>
      <c r="FQR87" s="105"/>
      <c r="FQS87" s="105"/>
      <c r="FQT87" s="105"/>
      <c r="FQU87" s="105"/>
      <c r="FQV87" s="105"/>
      <c r="FQW87" s="105"/>
      <c r="FQX87" s="105"/>
      <c r="FQY87" s="105"/>
      <c r="FQZ87" s="105"/>
      <c r="FRA87" s="105"/>
      <c r="FRB87" s="105"/>
      <c r="FRC87" s="105"/>
      <c r="FRD87" s="105"/>
      <c r="FRE87" s="105"/>
      <c r="FRF87" s="105"/>
      <c r="FRG87" s="105"/>
      <c r="FRH87" s="105"/>
      <c r="FRI87" s="105"/>
      <c r="FRJ87" s="105"/>
      <c r="FRK87" s="105"/>
      <c r="FRL87" s="105"/>
      <c r="FRM87" s="105"/>
      <c r="FRN87" s="105"/>
      <c r="FRO87" s="105"/>
      <c r="FRP87" s="105"/>
      <c r="FRQ87" s="105"/>
      <c r="FRR87" s="105"/>
      <c r="FRS87" s="105"/>
      <c r="FRT87" s="105"/>
      <c r="FRU87" s="105"/>
      <c r="FRV87" s="105"/>
      <c r="FRW87" s="105"/>
      <c r="FRX87" s="105"/>
      <c r="FRY87" s="105"/>
      <c r="FRZ87" s="105"/>
      <c r="FSA87" s="105"/>
      <c r="FSB87" s="105"/>
      <c r="FSC87" s="105"/>
      <c r="FSD87" s="105"/>
      <c r="FSE87" s="105"/>
      <c r="FSF87" s="105"/>
      <c r="FSG87" s="105"/>
      <c r="FSH87" s="105"/>
      <c r="FSI87" s="105"/>
      <c r="FSJ87" s="105"/>
      <c r="FSK87" s="105"/>
      <c r="FSL87" s="105"/>
      <c r="FSM87" s="105"/>
      <c r="FSN87" s="105"/>
      <c r="FSO87" s="105"/>
      <c r="FSP87" s="105"/>
      <c r="FSQ87" s="105"/>
      <c r="FSR87" s="105"/>
      <c r="FSS87" s="105"/>
      <c r="FST87" s="105"/>
      <c r="FSU87" s="105"/>
      <c r="FSV87" s="105"/>
      <c r="FSW87" s="105"/>
      <c r="FSX87" s="105"/>
      <c r="FSY87" s="105"/>
      <c r="FSZ87" s="105"/>
      <c r="FTA87" s="105"/>
      <c r="FTB87" s="105"/>
      <c r="FTC87" s="105"/>
      <c r="FTD87" s="105"/>
      <c r="FTE87" s="105"/>
      <c r="FTF87" s="105"/>
      <c r="FTG87" s="105"/>
      <c r="FTH87" s="105"/>
      <c r="FTI87" s="105"/>
      <c r="FTJ87" s="105"/>
      <c r="FTK87" s="105"/>
      <c r="FTL87" s="105"/>
      <c r="FTM87" s="105"/>
      <c r="FTN87" s="105"/>
      <c r="FTO87" s="105"/>
      <c r="FTP87" s="105"/>
      <c r="FTQ87" s="105"/>
      <c r="FTR87" s="105"/>
      <c r="FTS87" s="105"/>
      <c r="FTT87" s="105"/>
      <c r="FTU87" s="105"/>
      <c r="FTV87" s="105"/>
      <c r="FTW87" s="105"/>
      <c r="FTX87" s="105"/>
      <c r="FTY87" s="105"/>
      <c r="FTZ87" s="105"/>
      <c r="FUA87" s="105"/>
      <c r="FUB87" s="105"/>
      <c r="FUC87" s="105"/>
      <c r="FUD87" s="105"/>
      <c r="FUE87" s="105"/>
      <c r="FUF87" s="105"/>
      <c r="FUG87" s="105"/>
      <c r="FUH87" s="105"/>
      <c r="FUI87" s="105"/>
      <c r="FUJ87" s="105"/>
      <c r="FUK87" s="105"/>
      <c r="FUL87" s="105"/>
      <c r="FUM87" s="105"/>
      <c r="FUN87" s="105"/>
      <c r="FUO87" s="105"/>
      <c r="FUP87" s="105"/>
      <c r="FUQ87" s="105"/>
      <c r="FUR87" s="105"/>
      <c r="FUS87" s="105"/>
      <c r="FUT87" s="105"/>
      <c r="FUU87" s="105"/>
      <c r="FUV87" s="105"/>
      <c r="FUW87" s="105"/>
      <c r="FUX87" s="105"/>
      <c r="FUY87" s="105"/>
      <c r="FUZ87" s="105"/>
      <c r="FVA87" s="105"/>
      <c r="FVB87" s="105"/>
      <c r="FVC87" s="105"/>
      <c r="FVD87" s="105"/>
      <c r="FVE87" s="105"/>
      <c r="FVF87" s="105"/>
      <c r="FVG87" s="105"/>
      <c r="FVH87" s="105"/>
      <c r="FVI87" s="105"/>
      <c r="FVJ87" s="105"/>
      <c r="FVK87" s="105"/>
      <c r="FVL87" s="105"/>
      <c r="FVM87" s="105"/>
      <c r="FVN87" s="105"/>
      <c r="FVO87" s="105"/>
      <c r="FVP87" s="105"/>
      <c r="FVQ87" s="105"/>
      <c r="FVR87" s="105"/>
      <c r="FVS87" s="105"/>
      <c r="FVT87" s="105"/>
      <c r="FVU87" s="105"/>
      <c r="FVV87" s="105"/>
      <c r="FVW87" s="105"/>
      <c r="FVX87" s="105"/>
      <c r="FVY87" s="105"/>
      <c r="FVZ87" s="105"/>
      <c r="FWA87" s="105"/>
      <c r="FWB87" s="105"/>
      <c r="FWC87" s="105"/>
      <c r="FWD87" s="105"/>
      <c r="FWE87" s="105"/>
      <c r="FWF87" s="105"/>
      <c r="FWG87" s="105"/>
      <c r="FWH87" s="105"/>
      <c r="FWI87" s="105"/>
      <c r="FWJ87" s="105"/>
      <c r="FWK87" s="105"/>
      <c r="FWL87" s="105"/>
      <c r="FWM87" s="105"/>
      <c r="FWN87" s="105"/>
      <c r="FWO87" s="105"/>
      <c r="FWP87" s="105"/>
      <c r="FWQ87" s="105"/>
      <c r="FWR87" s="105"/>
      <c r="FWS87" s="105"/>
      <c r="FWT87" s="105"/>
      <c r="FWU87" s="105"/>
      <c r="FWV87" s="105"/>
      <c r="FWW87" s="105"/>
      <c r="FWX87" s="105"/>
      <c r="FWY87" s="105"/>
      <c r="FWZ87" s="105"/>
      <c r="FXA87" s="105"/>
      <c r="FXB87" s="105"/>
      <c r="FXC87" s="105"/>
      <c r="FXD87" s="105"/>
      <c r="FXE87" s="105"/>
      <c r="FXF87" s="105"/>
      <c r="FXG87" s="105"/>
      <c r="FXH87" s="105"/>
      <c r="FXI87" s="105"/>
      <c r="FXJ87" s="105"/>
      <c r="FXK87" s="105"/>
      <c r="FXL87" s="105"/>
      <c r="FXM87" s="105"/>
      <c r="FXN87" s="105"/>
      <c r="FXO87" s="105"/>
      <c r="FXP87" s="105"/>
      <c r="FXQ87" s="105"/>
      <c r="FXR87" s="105"/>
      <c r="FXS87" s="105"/>
      <c r="FXT87" s="105"/>
      <c r="FXU87" s="105"/>
      <c r="FXV87" s="105"/>
      <c r="FXW87" s="105"/>
      <c r="FXX87" s="105"/>
      <c r="FXY87" s="105"/>
      <c r="FXZ87" s="105"/>
      <c r="FYA87" s="105"/>
      <c r="FYB87" s="105"/>
      <c r="FYC87" s="105"/>
      <c r="FYD87" s="105"/>
      <c r="FYE87" s="105"/>
      <c r="FYF87" s="105"/>
      <c r="FYG87" s="105"/>
      <c r="FYH87" s="105"/>
      <c r="FYI87" s="105"/>
      <c r="FYJ87" s="105"/>
      <c r="FYK87" s="105"/>
      <c r="FYL87" s="105"/>
      <c r="FYM87" s="105"/>
      <c r="FYN87" s="105"/>
      <c r="FYO87" s="105"/>
      <c r="FYP87" s="105"/>
      <c r="FYQ87" s="105"/>
      <c r="FYR87" s="105"/>
      <c r="FYS87" s="105"/>
      <c r="FYT87" s="105"/>
      <c r="FYU87" s="105"/>
      <c r="FYV87" s="105"/>
      <c r="FYW87" s="105"/>
      <c r="FYX87" s="105"/>
      <c r="FYY87" s="105"/>
      <c r="FYZ87" s="105"/>
      <c r="FZA87" s="105"/>
      <c r="FZB87" s="105"/>
      <c r="FZC87" s="105"/>
      <c r="FZD87" s="105"/>
      <c r="FZE87" s="105"/>
      <c r="FZF87" s="105"/>
      <c r="FZG87" s="105"/>
      <c r="FZH87" s="105"/>
      <c r="FZI87" s="105"/>
      <c r="FZJ87" s="105"/>
      <c r="FZK87" s="105"/>
      <c r="FZL87" s="105"/>
      <c r="FZM87" s="105"/>
      <c r="FZN87" s="105"/>
      <c r="FZO87" s="105"/>
      <c r="FZP87" s="105"/>
      <c r="FZQ87" s="105"/>
      <c r="FZR87" s="105"/>
      <c r="FZS87" s="105"/>
      <c r="FZT87" s="105"/>
      <c r="FZU87" s="105"/>
      <c r="FZV87" s="105"/>
      <c r="FZW87" s="105"/>
      <c r="FZX87" s="105"/>
      <c r="FZY87" s="105"/>
      <c r="FZZ87" s="105"/>
      <c r="GAA87" s="105"/>
      <c r="GAB87" s="105"/>
      <c r="GAC87" s="105"/>
      <c r="GAD87" s="105"/>
      <c r="GAE87" s="105"/>
      <c r="GAF87" s="105"/>
      <c r="GAG87" s="105"/>
      <c r="GAH87" s="105"/>
      <c r="GAI87" s="105"/>
      <c r="GAJ87" s="105"/>
      <c r="GAK87" s="105"/>
      <c r="GAL87" s="105"/>
      <c r="GAM87" s="105"/>
      <c r="GAN87" s="105"/>
      <c r="GAO87" s="105"/>
      <c r="GAP87" s="105"/>
      <c r="GAQ87" s="105"/>
      <c r="GAR87" s="105"/>
      <c r="GAS87" s="105"/>
      <c r="GAT87" s="105"/>
      <c r="GAU87" s="105"/>
      <c r="GAV87" s="105"/>
      <c r="GAW87" s="105"/>
      <c r="GAX87" s="105"/>
      <c r="GAY87" s="105"/>
      <c r="GAZ87" s="105"/>
      <c r="GBA87" s="105"/>
      <c r="GBB87" s="105"/>
      <c r="GBC87" s="105"/>
      <c r="GBD87" s="105"/>
      <c r="GBE87" s="105"/>
      <c r="GBF87" s="105"/>
      <c r="GBG87" s="105"/>
      <c r="GBH87" s="105"/>
      <c r="GBI87" s="105"/>
      <c r="GBJ87" s="105"/>
      <c r="GBK87" s="105"/>
      <c r="GBL87" s="105"/>
      <c r="GBM87" s="105"/>
      <c r="GBN87" s="105"/>
      <c r="GBO87" s="105"/>
      <c r="GBP87" s="105"/>
      <c r="GBQ87" s="105"/>
      <c r="GBR87" s="105"/>
      <c r="GBS87" s="105"/>
      <c r="GBT87" s="105"/>
      <c r="GBU87" s="105"/>
      <c r="GBV87" s="105"/>
      <c r="GBW87" s="105"/>
      <c r="GBX87" s="105"/>
      <c r="GBY87" s="105"/>
      <c r="GBZ87" s="105"/>
      <c r="GCA87" s="105"/>
      <c r="GCB87" s="105"/>
      <c r="GCC87" s="105"/>
      <c r="GCD87" s="105"/>
      <c r="GCE87" s="105"/>
      <c r="GCF87" s="105"/>
      <c r="GCG87" s="105"/>
      <c r="GCH87" s="105"/>
      <c r="GCI87" s="105"/>
      <c r="GCJ87" s="105"/>
      <c r="GCK87" s="105"/>
      <c r="GCL87" s="105"/>
      <c r="GCM87" s="105"/>
      <c r="GCN87" s="105"/>
      <c r="GCO87" s="105"/>
      <c r="GCP87" s="105"/>
      <c r="GCQ87" s="105"/>
      <c r="GCR87" s="105"/>
      <c r="GCS87" s="105"/>
      <c r="GCT87" s="105"/>
      <c r="GCU87" s="105"/>
      <c r="GCV87" s="105"/>
      <c r="GCW87" s="105"/>
      <c r="GCX87" s="105"/>
      <c r="GCY87" s="105"/>
      <c r="GCZ87" s="105"/>
      <c r="GDA87" s="105"/>
      <c r="GDB87" s="105"/>
      <c r="GDC87" s="105"/>
      <c r="GDD87" s="105"/>
      <c r="GDE87" s="105"/>
      <c r="GDF87" s="105"/>
      <c r="GDG87" s="105"/>
      <c r="GDH87" s="105"/>
      <c r="GDI87" s="105"/>
      <c r="GDJ87" s="105"/>
      <c r="GDK87" s="105"/>
      <c r="GDL87" s="105"/>
      <c r="GDM87" s="105"/>
      <c r="GDN87" s="105"/>
      <c r="GDO87" s="105"/>
      <c r="GDP87" s="105"/>
      <c r="GDQ87" s="105"/>
      <c r="GDR87" s="105"/>
      <c r="GDS87" s="105"/>
      <c r="GDT87" s="105"/>
      <c r="GDU87" s="105"/>
      <c r="GDV87" s="105"/>
      <c r="GDW87" s="105"/>
      <c r="GDX87" s="105"/>
      <c r="GDY87" s="105"/>
      <c r="GDZ87" s="105"/>
      <c r="GEA87" s="105"/>
      <c r="GEB87" s="105"/>
      <c r="GEC87" s="105"/>
      <c r="GED87" s="105"/>
      <c r="GEE87" s="105"/>
      <c r="GEF87" s="105"/>
      <c r="GEG87" s="105"/>
      <c r="GEH87" s="105"/>
      <c r="GEI87" s="105"/>
      <c r="GEJ87" s="105"/>
      <c r="GEK87" s="105"/>
      <c r="GEL87" s="105"/>
      <c r="GEM87" s="105"/>
      <c r="GEN87" s="105"/>
      <c r="GEO87" s="105"/>
      <c r="GEP87" s="105"/>
      <c r="GEQ87" s="105"/>
      <c r="GER87" s="105"/>
      <c r="GES87" s="105"/>
      <c r="GET87" s="105"/>
      <c r="GEU87" s="105"/>
      <c r="GEV87" s="105"/>
      <c r="GEW87" s="105"/>
      <c r="GEX87" s="105"/>
      <c r="GEY87" s="105"/>
      <c r="GEZ87" s="105"/>
      <c r="GFA87" s="105"/>
      <c r="GFB87" s="105"/>
      <c r="GFC87" s="105"/>
      <c r="GFD87" s="105"/>
      <c r="GFE87" s="105"/>
      <c r="GFF87" s="105"/>
      <c r="GFG87" s="105"/>
      <c r="GFH87" s="105"/>
      <c r="GFI87" s="105"/>
      <c r="GFJ87" s="105"/>
      <c r="GFK87" s="105"/>
      <c r="GFL87" s="105"/>
      <c r="GFM87" s="105"/>
      <c r="GFN87" s="105"/>
      <c r="GFO87" s="105"/>
      <c r="GFP87" s="105"/>
      <c r="GFQ87" s="105"/>
      <c r="GFR87" s="105"/>
      <c r="GFS87" s="105"/>
      <c r="GFT87" s="105"/>
      <c r="GFU87" s="105"/>
      <c r="GFV87" s="105"/>
      <c r="GFW87" s="105"/>
      <c r="GFX87" s="105"/>
      <c r="GFY87" s="105"/>
      <c r="GFZ87" s="105"/>
      <c r="GGA87" s="105"/>
      <c r="GGB87" s="105"/>
      <c r="GGC87" s="105"/>
      <c r="GGD87" s="105"/>
      <c r="GGE87" s="105"/>
      <c r="GGF87" s="105"/>
      <c r="GGG87" s="105"/>
      <c r="GGH87" s="105"/>
      <c r="GGI87" s="105"/>
      <c r="GGJ87" s="105"/>
      <c r="GGK87" s="105"/>
      <c r="GGL87" s="105"/>
      <c r="GGM87" s="105"/>
      <c r="GGN87" s="105"/>
      <c r="GGO87" s="105"/>
      <c r="GGP87" s="105"/>
      <c r="GGQ87" s="105"/>
      <c r="GGR87" s="105"/>
      <c r="GGS87" s="105"/>
      <c r="GGT87" s="105"/>
      <c r="GGU87" s="105"/>
      <c r="GGV87" s="105"/>
      <c r="GGW87" s="105"/>
      <c r="GGX87" s="105"/>
      <c r="GGY87" s="105"/>
      <c r="GGZ87" s="105"/>
      <c r="GHA87" s="105"/>
      <c r="GHB87" s="105"/>
      <c r="GHC87" s="105"/>
      <c r="GHD87" s="105"/>
      <c r="GHE87" s="105"/>
      <c r="GHF87" s="105"/>
      <c r="GHG87" s="105"/>
      <c r="GHH87" s="105"/>
      <c r="GHI87" s="105"/>
      <c r="GHJ87" s="105"/>
      <c r="GHK87" s="105"/>
      <c r="GHL87" s="105"/>
      <c r="GHM87" s="105"/>
      <c r="GHN87" s="105"/>
      <c r="GHO87" s="105"/>
      <c r="GHP87" s="105"/>
      <c r="GHQ87" s="105"/>
      <c r="GHR87" s="105"/>
      <c r="GHS87" s="105"/>
      <c r="GHT87" s="105"/>
      <c r="GHU87" s="105"/>
      <c r="GHV87" s="105"/>
      <c r="GHW87" s="105"/>
      <c r="GHX87" s="105"/>
      <c r="GHY87" s="105"/>
      <c r="GHZ87" s="105"/>
      <c r="GIA87" s="105"/>
      <c r="GIB87" s="105"/>
      <c r="GIC87" s="105"/>
      <c r="GID87" s="105"/>
      <c r="GIE87" s="105"/>
      <c r="GIF87" s="105"/>
      <c r="GIG87" s="105"/>
      <c r="GIH87" s="105"/>
      <c r="GII87" s="105"/>
      <c r="GIJ87" s="105"/>
      <c r="GIK87" s="105"/>
      <c r="GIL87" s="105"/>
      <c r="GIM87" s="105"/>
      <c r="GIN87" s="105"/>
      <c r="GIO87" s="105"/>
      <c r="GIP87" s="105"/>
      <c r="GIQ87" s="105"/>
      <c r="GIR87" s="105"/>
      <c r="GIS87" s="105"/>
      <c r="GIT87" s="105"/>
      <c r="GIU87" s="105"/>
      <c r="GIV87" s="105"/>
      <c r="GIW87" s="105"/>
      <c r="GIX87" s="105"/>
      <c r="GIY87" s="105"/>
      <c r="GIZ87" s="105"/>
      <c r="GJA87" s="105"/>
      <c r="GJB87" s="105"/>
      <c r="GJC87" s="105"/>
      <c r="GJD87" s="105"/>
      <c r="GJE87" s="105"/>
      <c r="GJF87" s="105"/>
      <c r="GJG87" s="105"/>
      <c r="GJH87" s="105"/>
      <c r="GJI87" s="105"/>
      <c r="GJJ87" s="105"/>
      <c r="GJK87" s="105"/>
      <c r="GJL87" s="105"/>
      <c r="GJM87" s="105"/>
      <c r="GJN87" s="105"/>
      <c r="GJO87" s="105"/>
      <c r="GJP87" s="105"/>
      <c r="GJQ87" s="105"/>
      <c r="GJR87" s="105"/>
      <c r="GJS87" s="105"/>
      <c r="GJT87" s="105"/>
      <c r="GJU87" s="105"/>
      <c r="GJV87" s="105"/>
      <c r="GJW87" s="105"/>
      <c r="GJX87" s="105"/>
      <c r="GJY87" s="105"/>
      <c r="GJZ87" s="105"/>
      <c r="GKA87" s="105"/>
      <c r="GKB87" s="105"/>
      <c r="GKC87" s="105"/>
      <c r="GKD87" s="105"/>
      <c r="GKE87" s="105"/>
      <c r="GKF87" s="105"/>
      <c r="GKG87" s="105"/>
      <c r="GKH87" s="105"/>
      <c r="GKI87" s="105"/>
      <c r="GKJ87" s="105"/>
      <c r="GKK87" s="105"/>
      <c r="GKL87" s="105"/>
      <c r="GKM87" s="105"/>
      <c r="GKN87" s="105"/>
      <c r="GKO87" s="105"/>
      <c r="GKP87" s="105"/>
      <c r="GKQ87" s="105"/>
      <c r="GKR87" s="105"/>
      <c r="GKS87" s="105"/>
      <c r="GKT87" s="105"/>
      <c r="GKU87" s="105"/>
      <c r="GKV87" s="105"/>
      <c r="GKW87" s="105"/>
      <c r="GKX87" s="105"/>
      <c r="GKY87" s="105"/>
      <c r="GKZ87" s="105"/>
      <c r="GLA87" s="105"/>
      <c r="GLB87" s="105"/>
      <c r="GLC87" s="105"/>
      <c r="GLD87" s="105"/>
      <c r="GLE87" s="105"/>
      <c r="GLF87" s="105"/>
      <c r="GLG87" s="105"/>
      <c r="GLH87" s="105"/>
      <c r="GLI87" s="105"/>
      <c r="GLJ87" s="105"/>
      <c r="GLK87" s="105"/>
      <c r="GLL87" s="105"/>
      <c r="GLM87" s="105"/>
      <c r="GLN87" s="105"/>
      <c r="GLO87" s="105"/>
      <c r="GLP87" s="105"/>
      <c r="GLQ87" s="105"/>
      <c r="GLR87" s="105"/>
      <c r="GLS87" s="105"/>
      <c r="GLT87" s="105"/>
      <c r="GLU87" s="105"/>
      <c r="GLV87" s="105"/>
      <c r="GLW87" s="105"/>
      <c r="GLX87" s="105"/>
      <c r="GLY87" s="105"/>
      <c r="GLZ87" s="105"/>
      <c r="GMA87" s="105"/>
      <c r="GMB87" s="105"/>
      <c r="GMC87" s="105"/>
      <c r="GMD87" s="105"/>
      <c r="GME87" s="105"/>
      <c r="GMF87" s="105"/>
      <c r="GMG87" s="105"/>
      <c r="GMH87" s="105"/>
      <c r="GMI87" s="105"/>
      <c r="GMJ87" s="105"/>
      <c r="GMK87" s="105"/>
      <c r="GML87" s="105"/>
      <c r="GMM87" s="105"/>
      <c r="GMN87" s="105"/>
      <c r="GMO87" s="105"/>
      <c r="GMP87" s="105"/>
      <c r="GMQ87" s="105"/>
      <c r="GMR87" s="105"/>
      <c r="GMS87" s="105"/>
      <c r="GMT87" s="105"/>
      <c r="GMU87" s="105"/>
      <c r="GMV87" s="105"/>
      <c r="GMW87" s="105"/>
      <c r="GMX87" s="105"/>
      <c r="GMY87" s="105"/>
      <c r="GMZ87" s="105"/>
      <c r="GNA87" s="105"/>
      <c r="GNB87" s="105"/>
      <c r="GNC87" s="105"/>
      <c r="GND87" s="105"/>
      <c r="GNE87" s="105"/>
      <c r="GNF87" s="105"/>
      <c r="GNG87" s="105"/>
      <c r="GNH87" s="105"/>
      <c r="GNI87" s="105"/>
      <c r="GNJ87" s="105"/>
      <c r="GNK87" s="105"/>
      <c r="GNL87" s="105"/>
      <c r="GNM87" s="105"/>
      <c r="GNN87" s="105"/>
      <c r="GNO87" s="105"/>
      <c r="GNP87" s="105"/>
      <c r="GNQ87" s="105"/>
      <c r="GNR87" s="105"/>
      <c r="GNS87" s="105"/>
      <c r="GNT87" s="105"/>
      <c r="GNU87" s="105"/>
      <c r="GNV87" s="105"/>
      <c r="GNW87" s="105"/>
      <c r="GNX87" s="105"/>
      <c r="GNY87" s="105"/>
      <c r="GNZ87" s="105"/>
      <c r="GOA87" s="105"/>
      <c r="GOB87" s="105"/>
      <c r="GOC87" s="105"/>
      <c r="GOD87" s="105"/>
      <c r="GOE87" s="105"/>
      <c r="GOF87" s="105"/>
      <c r="GOG87" s="105"/>
      <c r="GOH87" s="105"/>
      <c r="GOI87" s="105"/>
      <c r="GOJ87" s="105"/>
      <c r="GOK87" s="105"/>
      <c r="GOL87" s="105"/>
      <c r="GOM87" s="105"/>
      <c r="GON87" s="105"/>
      <c r="GOO87" s="105"/>
      <c r="GOP87" s="105"/>
      <c r="GOQ87" s="105"/>
      <c r="GOR87" s="105"/>
      <c r="GOS87" s="105"/>
      <c r="GOT87" s="105"/>
      <c r="GOU87" s="105"/>
      <c r="GOV87" s="105"/>
      <c r="GOW87" s="105"/>
      <c r="GOX87" s="105"/>
      <c r="GOY87" s="105"/>
      <c r="GOZ87" s="105"/>
      <c r="GPA87" s="105"/>
      <c r="GPB87" s="105"/>
      <c r="GPC87" s="105"/>
      <c r="GPD87" s="105"/>
      <c r="GPE87" s="105"/>
      <c r="GPF87" s="105"/>
      <c r="GPG87" s="105"/>
      <c r="GPH87" s="105"/>
      <c r="GPI87" s="105"/>
      <c r="GPJ87" s="105"/>
      <c r="GPK87" s="105"/>
      <c r="GPL87" s="105"/>
      <c r="GPM87" s="105"/>
      <c r="GPN87" s="105"/>
      <c r="GPO87" s="105"/>
      <c r="GPP87" s="105"/>
      <c r="GPQ87" s="105"/>
      <c r="GPR87" s="105"/>
      <c r="GPS87" s="105"/>
      <c r="GPT87" s="105"/>
      <c r="GPU87" s="105"/>
      <c r="GPV87" s="105"/>
      <c r="GPW87" s="105"/>
      <c r="GPX87" s="105"/>
      <c r="GPY87" s="105"/>
      <c r="GPZ87" s="105"/>
      <c r="GQA87" s="105"/>
      <c r="GQB87" s="105"/>
      <c r="GQC87" s="105"/>
      <c r="GQD87" s="105"/>
      <c r="GQE87" s="105"/>
      <c r="GQF87" s="105"/>
      <c r="GQG87" s="105"/>
      <c r="GQH87" s="105"/>
      <c r="GQI87" s="105"/>
      <c r="GQJ87" s="105"/>
      <c r="GQK87" s="105"/>
      <c r="GQL87" s="105"/>
      <c r="GQM87" s="105"/>
      <c r="GQN87" s="105"/>
      <c r="GQO87" s="105"/>
      <c r="GQP87" s="105"/>
      <c r="GQQ87" s="105"/>
      <c r="GQR87" s="105"/>
      <c r="GQS87" s="105"/>
      <c r="GQT87" s="105"/>
      <c r="GQU87" s="105"/>
      <c r="GQV87" s="105"/>
      <c r="GQW87" s="105"/>
      <c r="GQX87" s="105"/>
      <c r="GQY87" s="105"/>
      <c r="GQZ87" s="105"/>
      <c r="GRA87" s="105"/>
      <c r="GRB87" s="105"/>
      <c r="GRC87" s="105"/>
      <c r="GRD87" s="105"/>
      <c r="GRE87" s="105"/>
      <c r="GRF87" s="105"/>
      <c r="GRG87" s="105"/>
      <c r="GRH87" s="105"/>
      <c r="GRI87" s="105"/>
      <c r="GRJ87" s="105"/>
      <c r="GRK87" s="105"/>
      <c r="GRL87" s="105"/>
      <c r="GRM87" s="105"/>
      <c r="GRN87" s="105"/>
      <c r="GRO87" s="105"/>
      <c r="GRP87" s="105"/>
      <c r="GRQ87" s="105"/>
      <c r="GRR87" s="105"/>
      <c r="GRS87" s="105"/>
      <c r="GRT87" s="105"/>
      <c r="GRU87" s="105"/>
      <c r="GRV87" s="105"/>
      <c r="GRW87" s="105"/>
      <c r="GRX87" s="105"/>
      <c r="GRY87" s="105"/>
      <c r="GRZ87" s="105"/>
      <c r="GSA87" s="105"/>
      <c r="GSB87" s="105"/>
      <c r="GSC87" s="105"/>
      <c r="GSD87" s="105"/>
      <c r="GSE87" s="105"/>
      <c r="GSF87" s="105"/>
      <c r="GSG87" s="105"/>
      <c r="GSH87" s="105"/>
      <c r="GSI87" s="105"/>
      <c r="GSJ87" s="105"/>
      <c r="GSK87" s="105"/>
      <c r="GSL87" s="105"/>
      <c r="GSM87" s="105"/>
      <c r="GSN87" s="105"/>
      <c r="GSO87" s="105"/>
      <c r="GSP87" s="105"/>
      <c r="GSQ87" s="105"/>
      <c r="GSR87" s="105"/>
      <c r="GSS87" s="105"/>
      <c r="GST87" s="105"/>
      <c r="GSU87" s="105"/>
      <c r="GSV87" s="105"/>
      <c r="GSW87" s="105"/>
      <c r="GSX87" s="105"/>
      <c r="GSY87" s="105"/>
      <c r="GSZ87" s="105"/>
      <c r="GTA87" s="105"/>
      <c r="GTB87" s="105"/>
      <c r="GTC87" s="105"/>
      <c r="GTD87" s="105"/>
      <c r="GTE87" s="105"/>
      <c r="GTF87" s="105"/>
      <c r="GTG87" s="105"/>
      <c r="GTH87" s="105"/>
      <c r="GTI87" s="105"/>
      <c r="GTJ87" s="105"/>
      <c r="GTK87" s="105"/>
      <c r="GTL87" s="105"/>
      <c r="GTM87" s="105"/>
      <c r="GTN87" s="105"/>
      <c r="GTO87" s="105"/>
      <c r="GTP87" s="105"/>
      <c r="GTQ87" s="105"/>
      <c r="GTR87" s="105"/>
      <c r="GTS87" s="105"/>
      <c r="GTT87" s="105"/>
      <c r="GTU87" s="105"/>
      <c r="GTV87" s="105"/>
      <c r="GTW87" s="105"/>
      <c r="GTX87" s="105"/>
      <c r="GTY87" s="105"/>
      <c r="GTZ87" s="105"/>
      <c r="GUA87" s="105"/>
      <c r="GUB87" s="105"/>
      <c r="GUC87" s="105"/>
      <c r="GUD87" s="105"/>
      <c r="GUE87" s="105"/>
      <c r="GUF87" s="105"/>
      <c r="GUG87" s="105"/>
      <c r="GUH87" s="105"/>
      <c r="GUI87" s="105"/>
      <c r="GUJ87" s="105"/>
      <c r="GUK87" s="105"/>
      <c r="GUL87" s="105"/>
      <c r="GUM87" s="105"/>
      <c r="GUN87" s="105"/>
      <c r="GUO87" s="105"/>
      <c r="GUP87" s="105"/>
      <c r="GUQ87" s="105"/>
      <c r="GUR87" s="105"/>
      <c r="GUS87" s="105"/>
      <c r="GUT87" s="105"/>
      <c r="GUU87" s="105"/>
      <c r="GUV87" s="105"/>
      <c r="GUW87" s="105"/>
      <c r="GUX87" s="105"/>
      <c r="GUY87" s="105"/>
      <c r="GUZ87" s="105"/>
      <c r="GVA87" s="105"/>
      <c r="GVB87" s="105"/>
      <c r="GVC87" s="105"/>
      <c r="GVD87" s="105"/>
      <c r="GVE87" s="105"/>
      <c r="GVF87" s="105"/>
      <c r="GVG87" s="105"/>
      <c r="GVH87" s="105"/>
      <c r="GVI87" s="105"/>
      <c r="GVJ87" s="105"/>
      <c r="GVK87" s="105"/>
      <c r="GVL87" s="105"/>
      <c r="GVM87" s="105"/>
      <c r="GVN87" s="105"/>
      <c r="GVO87" s="105"/>
      <c r="GVP87" s="105"/>
      <c r="GVQ87" s="105"/>
      <c r="GVR87" s="105"/>
      <c r="GVS87" s="105"/>
      <c r="GVT87" s="105"/>
      <c r="GVU87" s="105"/>
      <c r="GVV87" s="105"/>
      <c r="GVW87" s="105"/>
      <c r="GVX87" s="105"/>
      <c r="GVY87" s="105"/>
      <c r="GVZ87" s="105"/>
      <c r="GWA87" s="105"/>
      <c r="GWB87" s="105"/>
      <c r="GWC87" s="105"/>
      <c r="GWD87" s="105"/>
      <c r="GWE87" s="105"/>
      <c r="GWF87" s="105"/>
      <c r="GWG87" s="105"/>
      <c r="GWH87" s="105"/>
      <c r="GWI87" s="105"/>
      <c r="GWJ87" s="105"/>
      <c r="GWK87" s="105"/>
      <c r="GWL87" s="105"/>
      <c r="GWM87" s="105"/>
      <c r="GWN87" s="105"/>
      <c r="GWO87" s="105"/>
      <c r="GWP87" s="105"/>
      <c r="GWQ87" s="105"/>
      <c r="GWR87" s="105"/>
      <c r="GWS87" s="105"/>
      <c r="GWT87" s="105"/>
      <c r="GWU87" s="105"/>
      <c r="GWV87" s="105"/>
      <c r="GWW87" s="105"/>
      <c r="GWX87" s="105"/>
      <c r="GWY87" s="105"/>
      <c r="GWZ87" s="105"/>
      <c r="GXA87" s="105"/>
      <c r="GXB87" s="105"/>
      <c r="GXC87" s="105"/>
      <c r="GXD87" s="105"/>
      <c r="GXE87" s="105"/>
      <c r="GXF87" s="105"/>
      <c r="GXG87" s="105"/>
      <c r="GXH87" s="105"/>
      <c r="GXI87" s="105"/>
      <c r="GXJ87" s="105"/>
      <c r="GXK87" s="105"/>
      <c r="GXL87" s="105"/>
      <c r="GXM87" s="105"/>
      <c r="GXN87" s="105"/>
      <c r="GXO87" s="105"/>
      <c r="GXP87" s="105"/>
      <c r="GXQ87" s="105"/>
      <c r="GXR87" s="105"/>
      <c r="GXS87" s="105"/>
      <c r="GXT87" s="105"/>
      <c r="GXU87" s="105"/>
      <c r="GXV87" s="105"/>
      <c r="GXW87" s="105"/>
      <c r="GXX87" s="105"/>
      <c r="GXY87" s="105"/>
      <c r="GXZ87" s="105"/>
      <c r="GYA87" s="105"/>
      <c r="GYB87" s="105"/>
      <c r="GYC87" s="105"/>
      <c r="GYD87" s="105"/>
      <c r="GYE87" s="105"/>
      <c r="GYF87" s="105"/>
      <c r="GYG87" s="105"/>
      <c r="GYH87" s="105"/>
      <c r="GYI87" s="105"/>
      <c r="GYJ87" s="105"/>
      <c r="GYK87" s="105"/>
      <c r="GYL87" s="105"/>
      <c r="GYM87" s="105"/>
      <c r="GYN87" s="105"/>
      <c r="GYO87" s="105"/>
      <c r="GYP87" s="105"/>
      <c r="GYQ87" s="105"/>
      <c r="GYR87" s="105"/>
      <c r="GYS87" s="105"/>
      <c r="GYT87" s="105"/>
      <c r="GYU87" s="105"/>
      <c r="GYV87" s="105"/>
      <c r="GYW87" s="105"/>
      <c r="GYX87" s="105"/>
      <c r="GYY87" s="105"/>
      <c r="GYZ87" s="105"/>
      <c r="GZA87" s="105"/>
      <c r="GZB87" s="105"/>
      <c r="GZC87" s="105"/>
      <c r="GZD87" s="105"/>
      <c r="GZE87" s="105"/>
      <c r="GZF87" s="105"/>
      <c r="GZG87" s="105"/>
      <c r="GZH87" s="105"/>
      <c r="GZI87" s="105"/>
      <c r="GZJ87" s="105"/>
      <c r="GZK87" s="105"/>
      <c r="GZL87" s="105"/>
      <c r="GZM87" s="105"/>
      <c r="GZN87" s="105"/>
      <c r="GZO87" s="105"/>
      <c r="GZP87" s="105"/>
      <c r="GZQ87" s="105"/>
      <c r="GZR87" s="105"/>
      <c r="GZS87" s="105"/>
      <c r="GZT87" s="105"/>
      <c r="GZU87" s="105"/>
      <c r="GZV87" s="105"/>
      <c r="GZW87" s="105"/>
      <c r="GZX87" s="105"/>
      <c r="GZY87" s="105"/>
      <c r="GZZ87" s="105"/>
      <c r="HAA87" s="105"/>
      <c r="HAB87" s="105"/>
      <c r="HAC87" s="105"/>
      <c r="HAD87" s="105"/>
      <c r="HAE87" s="105"/>
      <c r="HAF87" s="105"/>
      <c r="HAG87" s="105"/>
      <c r="HAH87" s="105"/>
      <c r="HAI87" s="105"/>
      <c r="HAJ87" s="105"/>
      <c r="HAK87" s="105"/>
      <c r="HAL87" s="105"/>
      <c r="HAM87" s="105"/>
      <c r="HAN87" s="105"/>
      <c r="HAO87" s="105"/>
      <c r="HAP87" s="105"/>
      <c r="HAQ87" s="105"/>
      <c r="HAR87" s="105"/>
      <c r="HAS87" s="105"/>
      <c r="HAT87" s="105"/>
      <c r="HAU87" s="105"/>
      <c r="HAV87" s="105"/>
      <c r="HAW87" s="105"/>
      <c r="HAX87" s="105"/>
      <c r="HAY87" s="105"/>
      <c r="HAZ87" s="105"/>
      <c r="HBA87" s="105"/>
      <c r="HBB87" s="105"/>
      <c r="HBC87" s="105"/>
      <c r="HBD87" s="105"/>
      <c r="HBE87" s="105"/>
      <c r="HBF87" s="105"/>
      <c r="HBG87" s="105"/>
      <c r="HBH87" s="105"/>
      <c r="HBI87" s="105"/>
      <c r="HBJ87" s="105"/>
      <c r="HBK87" s="105"/>
      <c r="HBL87" s="105"/>
      <c r="HBM87" s="105"/>
      <c r="HBN87" s="105"/>
      <c r="HBO87" s="105"/>
      <c r="HBP87" s="105"/>
      <c r="HBQ87" s="105"/>
      <c r="HBR87" s="105"/>
      <c r="HBS87" s="105"/>
      <c r="HBT87" s="105"/>
      <c r="HBU87" s="105"/>
      <c r="HBV87" s="105"/>
      <c r="HBW87" s="105"/>
      <c r="HBX87" s="105"/>
      <c r="HBY87" s="105"/>
      <c r="HBZ87" s="105"/>
      <c r="HCA87" s="105"/>
      <c r="HCB87" s="105"/>
      <c r="HCC87" s="105"/>
      <c r="HCD87" s="105"/>
      <c r="HCE87" s="105"/>
      <c r="HCF87" s="105"/>
      <c r="HCG87" s="105"/>
      <c r="HCH87" s="105"/>
      <c r="HCI87" s="105"/>
      <c r="HCJ87" s="105"/>
      <c r="HCK87" s="105"/>
      <c r="HCL87" s="105"/>
      <c r="HCM87" s="105"/>
      <c r="HCN87" s="105"/>
      <c r="HCO87" s="105"/>
      <c r="HCP87" s="105"/>
      <c r="HCQ87" s="105"/>
      <c r="HCR87" s="105"/>
      <c r="HCS87" s="105"/>
      <c r="HCT87" s="105"/>
      <c r="HCU87" s="105"/>
      <c r="HCV87" s="105"/>
      <c r="HCW87" s="105"/>
      <c r="HCX87" s="105"/>
      <c r="HCY87" s="105"/>
      <c r="HCZ87" s="105"/>
      <c r="HDA87" s="105"/>
      <c r="HDB87" s="105"/>
      <c r="HDC87" s="105"/>
      <c r="HDD87" s="105"/>
      <c r="HDE87" s="105"/>
      <c r="HDF87" s="105"/>
      <c r="HDG87" s="105"/>
      <c r="HDH87" s="105"/>
      <c r="HDI87" s="105"/>
      <c r="HDJ87" s="105"/>
      <c r="HDK87" s="105"/>
      <c r="HDL87" s="105"/>
      <c r="HDM87" s="105"/>
      <c r="HDN87" s="105"/>
      <c r="HDO87" s="105"/>
      <c r="HDP87" s="105"/>
      <c r="HDQ87" s="105"/>
      <c r="HDR87" s="105"/>
      <c r="HDS87" s="105"/>
      <c r="HDT87" s="105"/>
      <c r="HDU87" s="105"/>
      <c r="HDV87" s="105"/>
      <c r="HDW87" s="105"/>
      <c r="HDX87" s="105"/>
      <c r="HDY87" s="105"/>
      <c r="HDZ87" s="105"/>
      <c r="HEA87" s="105"/>
      <c r="HEB87" s="105"/>
      <c r="HEC87" s="105"/>
      <c r="HED87" s="105"/>
      <c r="HEE87" s="105"/>
      <c r="HEF87" s="105"/>
      <c r="HEG87" s="105"/>
      <c r="HEH87" s="105"/>
      <c r="HEI87" s="105"/>
      <c r="HEJ87" s="105"/>
      <c r="HEK87" s="105"/>
      <c r="HEL87" s="105"/>
      <c r="HEM87" s="105"/>
      <c r="HEN87" s="105"/>
      <c r="HEO87" s="105"/>
      <c r="HEP87" s="105"/>
      <c r="HEQ87" s="105"/>
      <c r="HER87" s="105"/>
      <c r="HES87" s="105"/>
      <c r="HET87" s="105"/>
      <c r="HEU87" s="105"/>
      <c r="HEV87" s="105"/>
      <c r="HEW87" s="105"/>
      <c r="HEX87" s="105"/>
      <c r="HEY87" s="105"/>
      <c r="HEZ87" s="105"/>
      <c r="HFA87" s="105"/>
      <c r="HFB87" s="105"/>
      <c r="HFC87" s="105"/>
      <c r="HFD87" s="105"/>
      <c r="HFE87" s="105"/>
      <c r="HFF87" s="105"/>
      <c r="HFG87" s="105"/>
      <c r="HFH87" s="105"/>
      <c r="HFI87" s="105"/>
      <c r="HFJ87" s="105"/>
      <c r="HFK87" s="105"/>
      <c r="HFL87" s="105"/>
      <c r="HFM87" s="105"/>
      <c r="HFN87" s="105"/>
      <c r="HFO87" s="105"/>
      <c r="HFP87" s="105"/>
      <c r="HFQ87" s="105"/>
      <c r="HFR87" s="105"/>
      <c r="HFS87" s="105"/>
      <c r="HFT87" s="105"/>
      <c r="HFU87" s="105"/>
      <c r="HFV87" s="105"/>
      <c r="HFW87" s="105"/>
      <c r="HFX87" s="105"/>
      <c r="HFY87" s="105"/>
      <c r="HFZ87" s="105"/>
      <c r="HGA87" s="105"/>
      <c r="HGB87" s="105"/>
      <c r="HGC87" s="105"/>
      <c r="HGD87" s="105"/>
      <c r="HGE87" s="105"/>
      <c r="HGF87" s="105"/>
      <c r="HGG87" s="105"/>
      <c r="HGH87" s="105"/>
      <c r="HGI87" s="105"/>
      <c r="HGJ87" s="105"/>
      <c r="HGK87" s="105"/>
      <c r="HGL87" s="105"/>
      <c r="HGM87" s="105"/>
      <c r="HGN87" s="105"/>
      <c r="HGO87" s="105"/>
      <c r="HGP87" s="105"/>
      <c r="HGQ87" s="105"/>
      <c r="HGR87" s="105"/>
      <c r="HGS87" s="105"/>
      <c r="HGT87" s="105"/>
      <c r="HGU87" s="105"/>
      <c r="HGV87" s="105"/>
      <c r="HGW87" s="105"/>
      <c r="HGX87" s="105"/>
      <c r="HGY87" s="105"/>
      <c r="HGZ87" s="105"/>
      <c r="HHA87" s="105"/>
      <c r="HHB87" s="105"/>
      <c r="HHC87" s="105"/>
      <c r="HHD87" s="105"/>
      <c r="HHE87" s="105"/>
      <c r="HHF87" s="105"/>
      <c r="HHG87" s="105"/>
      <c r="HHH87" s="105"/>
      <c r="HHI87" s="105"/>
      <c r="HHJ87" s="105"/>
      <c r="HHK87" s="105"/>
      <c r="HHL87" s="105"/>
      <c r="HHM87" s="105"/>
      <c r="HHN87" s="105"/>
      <c r="HHO87" s="105"/>
      <c r="HHP87" s="105"/>
      <c r="HHQ87" s="105"/>
      <c r="HHR87" s="105"/>
      <c r="HHS87" s="105"/>
      <c r="HHT87" s="105"/>
      <c r="HHU87" s="105"/>
      <c r="HHV87" s="105"/>
      <c r="HHW87" s="105"/>
      <c r="HHX87" s="105"/>
      <c r="HHY87" s="105"/>
      <c r="HHZ87" s="105"/>
      <c r="HIA87" s="105"/>
      <c r="HIB87" s="105"/>
      <c r="HIC87" s="105"/>
      <c r="HID87" s="105"/>
      <c r="HIE87" s="105"/>
      <c r="HIF87" s="105"/>
      <c r="HIG87" s="105"/>
      <c r="HIH87" s="105"/>
      <c r="HII87" s="105"/>
      <c r="HIJ87" s="105"/>
      <c r="HIK87" s="105"/>
      <c r="HIL87" s="105"/>
      <c r="HIM87" s="105"/>
      <c r="HIN87" s="105"/>
      <c r="HIO87" s="105"/>
      <c r="HIP87" s="105"/>
      <c r="HIQ87" s="105"/>
      <c r="HIR87" s="105"/>
      <c r="HIS87" s="105"/>
      <c r="HIT87" s="105"/>
      <c r="HIU87" s="105"/>
      <c r="HIV87" s="105"/>
      <c r="HIW87" s="105"/>
      <c r="HIX87" s="105"/>
      <c r="HIY87" s="105"/>
      <c r="HIZ87" s="105"/>
      <c r="HJA87" s="105"/>
      <c r="HJB87" s="105"/>
      <c r="HJC87" s="105"/>
      <c r="HJD87" s="105"/>
      <c r="HJE87" s="105"/>
      <c r="HJF87" s="105"/>
      <c r="HJG87" s="105"/>
      <c r="HJH87" s="105"/>
      <c r="HJI87" s="105"/>
      <c r="HJJ87" s="105"/>
      <c r="HJK87" s="105"/>
      <c r="HJL87" s="105"/>
      <c r="HJM87" s="105"/>
      <c r="HJN87" s="105"/>
      <c r="HJO87" s="105"/>
      <c r="HJP87" s="105"/>
      <c r="HJQ87" s="105"/>
      <c r="HJR87" s="105"/>
      <c r="HJS87" s="105"/>
      <c r="HJT87" s="105"/>
      <c r="HJU87" s="105"/>
      <c r="HJV87" s="105"/>
      <c r="HJW87" s="105"/>
      <c r="HJX87" s="105"/>
      <c r="HJY87" s="105"/>
      <c r="HJZ87" s="105"/>
      <c r="HKA87" s="105"/>
      <c r="HKB87" s="105"/>
      <c r="HKC87" s="105"/>
      <c r="HKD87" s="105"/>
      <c r="HKE87" s="105"/>
      <c r="HKF87" s="105"/>
      <c r="HKG87" s="105"/>
      <c r="HKH87" s="105"/>
      <c r="HKI87" s="105"/>
      <c r="HKJ87" s="105"/>
      <c r="HKK87" s="105"/>
      <c r="HKL87" s="105"/>
      <c r="HKM87" s="105"/>
      <c r="HKN87" s="105"/>
      <c r="HKO87" s="105"/>
      <c r="HKP87" s="105"/>
      <c r="HKQ87" s="105"/>
      <c r="HKR87" s="105"/>
      <c r="HKS87" s="105"/>
      <c r="HKT87" s="105"/>
      <c r="HKU87" s="105"/>
      <c r="HKV87" s="105"/>
      <c r="HKW87" s="105"/>
      <c r="HKX87" s="105"/>
      <c r="HKY87" s="105"/>
      <c r="HKZ87" s="105"/>
      <c r="HLA87" s="105"/>
      <c r="HLB87" s="105"/>
      <c r="HLC87" s="105"/>
      <c r="HLD87" s="105"/>
      <c r="HLE87" s="105"/>
      <c r="HLF87" s="105"/>
      <c r="HLG87" s="105"/>
      <c r="HLH87" s="105"/>
      <c r="HLI87" s="105"/>
      <c r="HLJ87" s="105"/>
      <c r="HLK87" s="105"/>
      <c r="HLL87" s="105"/>
      <c r="HLM87" s="105"/>
      <c r="HLN87" s="105"/>
      <c r="HLO87" s="105"/>
      <c r="HLP87" s="105"/>
      <c r="HLQ87" s="105"/>
      <c r="HLR87" s="105"/>
      <c r="HLS87" s="105"/>
      <c r="HLT87" s="105"/>
      <c r="HLU87" s="105"/>
      <c r="HLV87" s="105"/>
      <c r="HLW87" s="105"/>
      <c r="HLX87" s="105"/>
      <c r="HLY87" s="105"/>
      <c r="HLZ87" s="105"/>
      <c r="HMA87" s="105"/>
      <c r="HMB87" s="105"/>
      <c r="HMC87" s="105"/>
      <c r="HMD87" s="105"/>
      <c r="HME87" s="105"/>
      <c r="HMF87" s="105"/>
      <c r="HMG87" s="105"/>
      <c r="HMH87" s="105"/>
      <c r="HMI87" s="105"/>
      <c r="HMJ87" s="105"/>
      <c r="HMK87" s="105"/>
      <c r="HML87" s="105"/>
      <c r="HMM87" s="105"/>
      <c r="HMN87" s="105"/>
      <c r="HMO87" s="105"/>
      <c r="HMP87" s="105"/>
      <c r="HMQ87" s="105"/>
      <c r="HMR87" s="105"/>
      <c r="HMS87" s="105"/>
      <c r="HMT87" s="105"/>
      <c r="HMU87" s="105"/>
      <c r="HMV87" s="105"/>
      <c r="HMW87" s="105"/>
      <c r="HMX87" s="105"/>
      <c r="HMY87" s="105"/>
      <c r="HMZ87" s="105"/>
      <c r="HNA87" s="105"/>
      <c r="HNB87" s="105"/>
      <c r="HNC87" s="105"/>
      <c r="HND87" s="105"/>
      <c r="HNE87" s="105"/>
      <c r="HNF87" s="105"/>
      <c r="HNG87" s="105"/>
      <c r="HNH87" s="105"/>
      <c r="HNI87" s="105"/>
      <c r="HNJ87" s="105"/>
      <c r="HNK87" s="105"/>
      <c r="HNL87" s="105"/>
      <c r="HNM87" s="105"/>
      <c r="HNN87" s="105"/>
      <c r="HNO87" s="105"/>
      <c r="HNP87" s="105"/>
      <c r="HNQ87" s="105"/>
      <c r="HNR87" s="105"/>
      <c r="HNS87" s="105"/>
      <c r="HNT87" s="105"/>
      <c r="HNU87" s="105"/>
      <c r="HNV87" s="105"/>
      <c r="HNW87" s="105"/>
      <c r="HNX87" s="105"/>
      <c r="HNY87" s="105"/>
      <c r="HNZ87" s="105"/>
      <c r="HOA87" s="105"/>
      <c r="HOB87" s="105"/>
      <c r="HOC87" s="105"/>
      <c r="HOD87" s="105"/>
      <c r="HOE87" s="105"/>
      <c r="HOF87" s="105"/>
      <c r="HOG87" s="105"/>
      <c r="HOH87" s="105"/>
      <c r="HOI87" s="105"/>
      <c r="HOJ87" s="105"/>
      <c r="HOK87" s="105"/>
      <c r="HOL87" s="105"/>
      <c r="HOM87" s="105"/>
      <c r="HON87" s="105"/>
      <c r="HOO87" s="105"/>
      <c r="HOP87" s="105"/>
      <c r="HOQ87" s="105"/>
      <c r="HOR87" s="105"/>
      <c r="HOS87" s="105"/>
      <c r="HOT87" s="105"/>
      <c r="HOU87" s="105"/>
      <c r="HOV87" s="105"/>
      <c r="HOW87" s="105"/>
      <c r="HOX87" s="105"/>
      <c r="HOY87" s="105"/>
      <c r="HOZ87" s="105"/>
      <c r="HPA87" s="105"/>
      <c r="HPB87" s="105"/>
      <c r="HPC87" s="105"/>
      <c r="HPD87" s="105"/>
      <c r="HPE87" s="105"/>
      <c r="HPF87" s="105"/>
      <c r="HPG87" s="105"/>
      <c r="HPH87" s="105"/>
      <c r="HPI87" s="105"/>
      <c r="HPJ87" s="105"/>
      <c r="HPK87" s="105"/>
      <c r="HPL87" s="105"/>
      <c r="HPM87" s="105"/>
      <c r="HPN87" s="105"/>
      <c r="HPO87" s="105"/>
      <c r="HPP87" s="105"/>
      <c r="HPQ87" s="105"/>
      <c r="HPR87" s="105"/>
      <c r="HPS87" s="105"/>
      <c r="HPT87" s="105"/>
      <c r="HPU87" s="105"/>
      <c r="HPV87" s="105"/>
      <c r="HPW87" s="105"/>
      <c r="HPX87" s="105"/>
      <c r="HPY87" s="105"/>
      <c r="HPZ87" s="105"/>
      <c r="HQA87" s="105"/>
      <c r="HQB87" s="105"/>
      <c r="HQC87" s="105"/>
      <c r="HQD87" s="105"/>
      <c r="HQE87" s="105"/>
      <c r="HQF87" s="105"/>
      <c r="HQG87" s="105"/>
      <c r="HQH87" s="105"/>
      <c r="HQI87" s="105"/>
      <c r="HQJ87" s="105"/>
      <c r="HQK87" s="105"/>
      <c r="HQL87" s="105"/>
      <c r="HQM87" s="105"/>
      <c r="HQN87" s="105"/>
      <c r="HQO87" s="105"/>
      <c r="HQP87" s="105"/>
      <c r="HQQ87" s="105"/>
      <c r="HQR87" s="105"/>
      <c r="HQS87" s="105"/>
      <c r="HQT87" s="105"/>
      <c r="HQU87" s="105"/>
      <c r="HQV87" s="105"/>
      <c r="HQW87" s="105"/>
      <c r="HQX87" s="105"/>
      <c r="HQY87" s="105"/>
      <c r="HQZ87" s="105"/>
      <c r="HRA87" s="105"/>
      <c r="HRB87" s="105"/>
      <c r="HRC87" s="105"/>
      <c r="HRD87" s="105"/>
      <c r="HRE87" s="105"/>
      <c r="HRF87" s="105"/>
      <c r="HRG87" s="105"/>
      <c r="HRH87" s="105"/>
      <c r="HRI87" s="105"/>
      <c r="HRJ87" s="105"/>
      <c r="HRK87" s="105"/>
      <c r="HRL87" s="105"/>
      <c r="HRM87" s="105"/>
      <c r="HRN87" s="105"/>
      <c r="HRO87" s="105"/>
      <c r="HRP87" s="105"/>
      <c r="HRQ87" s="105"/>
      <c r="HRR87" s="105"/>
      <c r="HRS87" s="105"/>
      <c r="HRT87" s="105"/>
      <c r="HRU87" s="105"/>
      <c r="HRV87" s="105"/>
      <c r="HRW87" s="105"/>
      <c r="HRX87" s="105"/>
      <c r="HRY87" s="105"/>
      <c r="HRZ87" s="105"/>
      <c r="HSA87" s="105"/>
      <c r="HSB87" s="105"/>
      <c r="HSC87" s="105"/>
      <c r="HSD87" s="105"/>
      <c r="HSE87" s="105"/>
      <c r="HSF87" s="105"/>
      <c r="HSG87" s="105"/>
      <c r="HSH87" s="105"/>
      <c r="HSI87" s="105"/>
      <c r="HSJ87" s="105"/>
      <c r="HSK87" s="105"/>
      <c r="HSL87" s="105"/>
      <c r="HSM87" s="105"/>
      <c r="HSN87" s="105"/>
      <c r="HSO87" s="105"/>
      <c r="HSP87" s="105"/>
      <c r="HSQ87" s="105"/>
      <c r="HSR87" s="105"/>
      <c r="HSS87" s="105"/>
      <c r="HST87" s="105"/>
      <c r="HSU87" s="105"/>
      <c r="HSV87" s="105"/>
      <c r="HSW87" s="105"/>
      <c r="HSX87" s="105"/>
      <c r="HSY87" s="105"/>
      <c r="HSZ87" s="105"/>
      <c r="HTA87" s="105"/>
      <c r="HTB87" s="105"/>
      <c r="HTC87" s="105"/>
      <c r="HTD87" s="105"/>
      <c r="HTE87" s="105"/>
      <c r="HTF87" s="105"/>
      <c r="HTG87" s="105"/>
      <c r="HTH87" s="105"/>
      <c r="HTI87" s="105"/>
      <c r="HTJ87" s="105"/>
      <c r="HTK87" s="105"/>
      <c r="HTL87" s="105"/>
      <c r="HTM87" s="105"/>
      <c r="HTN87" s="105"/>
      <c r="HTO87" s="105"/>
      <c r="HTP87" s="105"/>
      <c r="HTQ87" s="105"/>
      <c r="HTR87" s="105"/>
      <c r="HTS87" s="105"/>
      <c r="HTT87" s="105"/>
      <c r="HTU87" s="105"/>
      <c r="HTV87" s="105"/>
      <c r="HTW87" s="105"/>
      <c r="HTX87" s="105"/>
      <c r="HTY87" s="105"/>
      <c r="HTZ87" s="105"/>
      <c r="HUA87" s="105"/>
      <c r="HUB87" s="105"/>
      <c r="HUC87" s="105"/>
      <c r="HUD87" s="105"/>
      <c r="HUE87" s="105"/>
      <c r="HUF87" s="105"/>
      <c r="HUG87" s="105"/>
      <c r="HUH87" s="105"/>
      <c r="HUI87" s="105"/>
      <c r="HUJ87" s="105"/>
      <c r="HUK87" s="105"/>
      <c r="HUL87" s="105"/>
      <c r="HUM87" s="105"/>
      <c r="HUN87" s="105"/>
      <c r="HUO87" s="105"/>
      <c r="HUP87" s="105"/>
      <c r="HUQ87" s="105"/>
      <c r="HUR87" s="105"/>
      <c r="HUS87" s="105"/>
      <c r="HUT87" s="105"/>
      <c r="HUU87" s="105"/>
      <c r="HUV87" s="105"/>
      <c r="HUW87" s="105"/>
      <c r="HUX87" s="105"/>
      <c r="HUY87" s="105"/>
      <c r="HUZ87" s="105"/>
      <c r="HVA87" s="105"/>
      <c r="HVB87" s="105"/>
      <c r="HVC87" s="105"/>
      <c r="HVD87" s="105"/>
      <c r="HVE87" s="105"/>
      <c r="HVF87" s="105"/>
      <c r="HVG87" s="105"/>
      <c r="HVH87" s="105"/>
      <c r="HVI87" s="105"/>
      <c r="HVJ87" s="105"/>
      <c r="HVK87" s="105"/>
      <c r="HVL87" s="105"/>
      <c r="HVM87" s="105"/>
      <c r="HVN87" s="105"/>
      <c r="HVO87" s="105"/>
      <c r="HVP87" s="105"/>
      <c r="HVQ87" s="105"/>
      <c r="HVR87" s="105"/>
      <c r="HVS87" s="105"/>
      <c r="HVT87" s="105"/>
      <c r="HVU87" s="105"/>
      <c r="HVV87" s="105"/>
      <c r="HVW87" s="105"/>
      <c r="HVX87" s="105"/>
      <c r="HVY87" s="105"/>
      <c r="HVZ87" s="105"/>
      <c r="HWA87" s="105"/>
      <c r="HWB87" s="105"/>
      <c r="HWC87" s="105"/>
      <c r="HWD87" s="105"/>
      <c r="HWE87" s="105"/>
      <c r="HWF87" s="105"/>
      <c r="HWG87" s="105"/>
      <c r="HWH87" s="105"/>
      <c r="HWI87" s="105"/>
      <c r="HWJ87" s="105"/>
      <c r="HWK87" s="105"/>
      <c r="HWL87" s="105"/>
      <c r="HWM87" s="105"/>
      <c r="HWN87" s="105"/>
      <c r="HWO87" s="105"/>
      <c r="HWP87" s="105"/>
      <c r="HWQ87" s="105"/>
      <c r="HWR87" s="105"/>
      <c r="HWS87" s="105"/>
      <c r="HWT87" s="105"/>
      <c r="HWU87" s="105"/>
      <c r="HWV87" s="105"/>
      <c r="HWW87" s="105"/>
      <c r="HWX87" s="105"/>
      <c r="HWY87" s="105"/>
      <c r="HWZ87" s="105"/>
      <c r="HXA87" s="105"/>
      <c r="HXB87" s="105"/>
      <c r="HXC87" s="105"/>
      <c r="HXD87" s="105"/>
      <c r="HXE87" s="105"/>
      <c r="HXF87" s="105"/>
      <c r="HXG87" s="105"/>
      <c r="HXH87" s="105"/>
      <c r="HXI87" s="105"/>
      <c r="HXJ87" s="105"/>
      <c r="HXK87" s="105"/>
      <c r="HXL87" s="105"/>
      <c r="HXM87" s="105"/>
      <c r="HXN87" s="105"/>
      <c r="HXO87" s="105"/>
      <c r="HXP87" s="105"/>
      <c r="HXQ87" s="105"/>
      <c r="HXR87" s="105"/>
      <c r="HXS87" s="105"/>
      <c r="HXT87" s="105"/>
      <c r="HXU87" s="105"/>
      <c r="HXV87" s="105"/>
      <c r="HXW87" s="105"/>
      <c r="HXX87" s="105"/>
      <c r="HXY87" s="105"/>
      <c r="HXZ87" s="105"/>
      <c r="HYA87" s="105"/>
      <c r="HYB87" s="105"/>
      <c r="HYC87" s="105"/>
      <c r="HYD87" s="105"/>
      <c r="HYE87" s="105"/>
      <c r="HYF87" s="105"/>
      <c r="HYG87" s="105"/>
      <c r="HYH87" s="105"/>
      <c r="HYI87" s="105"/>
      <c r="HYJ87" s="105"/>
      <c r="HYK87" s="105"/>
      <c r="HYL87" s="105"/>
      <c r="HYM87" s="105"/>
      <c r="HYN87" s="105"/>
      <c r="HYO87" s="105"/>
      <c r="HYP87" s="105"/>
      <c r="HYQ87" s="105"/>
      <c r="HYR87" s="105"/>
      <c r="HYS87" s="105"/>
      <c r="HYT87" s="105"/>
      <c r="HYU87" s="105"/>
      <c r="HYV87" s="105"/>
      <c r="HYW87" s="105"/>
      <c r="HYX87" s="105"/>
      <c r="HYY87" s="105"/>
      <c r="HYZ87" s="105"/>
      <c r="HZA87" s="105"/>
      <c r="HZB87" s="105"/>
      <c r="HZC87" s="105"/>
      <c r="HZD87" s="105"/>
      <c r="HZE87" s="105"/>
      <c r="HZF87" s="105"/>
      <c r="HZG87" s="105"/>
      <c r="HZH87" s="105"/>
      <c r="HZI87" s="105"/>
      <c r="HZJ87" s="105"/>
      <c r="HZK87" s="105"/>
      <c r="HZL87" s="105"/>
      <c r="HZM87" s="105"/>
      <c r="HZN87" s="105"/>
      <c r="HZO87" s="105"/>
      <c r="HZP87" s="105"/>
      <c r="HZQ87" s="105"/>
      <c r="HZR87" s="105"/>
      <c r="HZS87" s="105"/>
      <c r="HZT87" s="105"/>
      <c r="HZU87" s="105"/>
      <c r="HZV87" s="105"/>
      <c r="HZW87" s="105"/>
      <c r="HZX87" s="105"/>
      <c r="HZY87" s="105"/>
      <c r="HZZ87" s="105"/>
      <c r="IAA87" s="105"/>
      <c r="IAB87" s="105"/>
      <c r="IAC87" s="105"/>
      <c r="IAD87" s="105"/>
      <c r="IAE87" s="105"/>
      <c r="IAF87" s="105"/>
      <c r="IAG87" s="105"/>
      <c r="IAH87" s="105"/>
      <c r="IAI87" s="105"/>
      <c r="IAJ87" s="105"/>
      <c r="IAK87" s="105"/>
      <c r="IAL87" s="105"/>
      <c r="IAM87" s="105"/>
      <c r="IAN87" s="105"/>
      <c r="IAO87" s="105"/>
      <c r="IAP87" s="105"/>
      <c r="IAQ87" s="105"/>
      <c r="IAR87" s="105"/>
      <c r="IAS87" s="105"/>
      <c r="IAT87" s="105"/>
      <c r="IAU87" s="105"/>
      <c r="IAV87" s="105"/>
      <c r="IAW87" s="105"/>
      <c r="IAX87" s="105"/>
      <c r="IAY87" s="105"/>
      <c r="IAZ87" s="105"/>
      <c r="IBA87" s="105"/>
      <c r="IBB87" s="105"/>
      <c r="IBC87" s="105"/>
      <c r="IBD87" s="105"/>
      <c r="IBE87" s="105"/>
      <c r="IBF87" s="105"/>
      <c r="IBG87" s="105"/>
      <c r="IBH87" s="105"/>
      <c r="IBI87" s="105"/>
      <c r="IBJ87" s="105"/>
      <c r="IBK87" s="105"/>
      <c r="IBL87" s="105"/>
      <c r="IBM87" s="105"/>
      <c r="IBN87" s="105"/>
      <c r="IBO87" s="105"/>
      <c r="IBP87" s="105"/>
      <c r="IBQ87" s="105"/>
      <c r="IBR87" s="105"/>
      <c r="IBS87" s="105"/>
      <c r="IBT87" s="105"/>
      <c r="IBU87" s="105"/>
      <c r="IBV87" s="105"/>
      <c r="IBW87" s="105"/>
      <c r="IBX87" s="105"/>
      <c r="IBY87" s="105"/>
      <c r="IBZ87" s="105"/>
      <c r="ICA87" s="105"/>
      <c r="ICB87" s="105"/>
      <c r="ICC87" s="105"/>
      <c r="ICD87" s="105"/>
      <c r="ICE87" s="105"/>
      <c r="ICF87" s="105"/>
      <c r="ICG87" s="105"/>
      <c r="ICH87" s="105"/>
      <c r="ICI87" s="105"/>
      <c r="ICJ87" s="105"/>
      <c r="ICK87" s="105"/>
      <c r="ICL87" s="105"/>
      <c r="ICM87" s="105"/>
      <c r="ICN87" s="105"/>
      <c r="ICO87" s="105"/>
      <c r="ICP87" s="105"/>
      <c r="ICQ87" s="105"/>
      <c r="ICR87" s="105"/>
      <c r="ICS87" s="105"/>
      <c r="ICT87" s="105"/>
      <c r="ICU87" s="105"/>
      <c r="ICV87" s="105"/>
      <c r="ICW87" s="105"/>
      <c r="ICX87" s="105"/>
      <c r="ICY87" s="105"/>
      <c r="ICZ87" s="105"/>
      <c r="IDA87" s="105"/>
      <c r="IDB87" s="105"/>
      <c r="IDC87" s="105"/>
      <c r="IDD87" s="105"/>
      <c r="IDE87" s="105"/>
      <c r="IDF87" s="105"/>
      <c r="IDG87" s="105"/>
      <c r="IDH87" s="105"/>
      <c r="IDI87" s="105"/>
      <c r="IDJ87" s="105"/>
      <c r="IDK87" s="105"/>
      <c r="IDL87" s="105"/>
      <c r="IDM87" s="105"/>
      <c r="IDN87" s="105"/>
      <c r="IDO87" s="105"/>
      <c r="IDP87" s="105"/>
      <c r="IDQ87" s="105"/>
      <c r="IDR87" s="105"/>
      <c r="IDS87" s="105"/>
      <c r="IDT87" s="105"/>
      <c r="IDU87" s="105"/>
      <c r="IDV87" s="105"/>
      <c r="IDW87" s="105"/>
      <c r="IDX87" s="105"/>
      <c r="IDY87" s="105"/>
      <c r="IDZ87" s="105"/>
      <c r="IEA87" s="105"/>
      <c r="IEB87" s="105"/>
      <c r="IEC87" s="105"/>
      <c r="IED87" s="105"/>
      <c r="IEE87" s="105"/>
      <c r="IEF87" s="105"/>
      <c r="IEG87" s="105"/>
      <c r="IEH87" s="105"/>
      <c r="IEI87" s="105"/>
      <c r="IEJ87" s="105"/>
      <c r="IEK87" s="105"/>
      <c r="IEL87" s="105"/>
      <c r="IEM87" s="105"/>
      <c r="IEN87" s="105"/>
      <c r="IEO87" s="105"/>
      <c r="IEP87" s="105"/>
      <c r="IEQ87" s="105"/>
      <c r="IER87" s="105"/>
      <c r="IES87" s="105"/>
      <c r="IET87" s="105"/>
      <c r="IEU87" s="105"/>
      <c r="IEV87" s="105"/>
      <c r="IEW87" s="105"/>
      <c r="IEX87" s="105"/>
      <c r="IEY87" s="105"/>
      <c r="IEZ87" s="105"/>
      <c r="IFA87" s="105"/>
      <c r="IFB87" s="105"/>
      <c r="IFC87" s="105"/>
      <c r="IFD87" s="105"/>
      <c r="IFE87" s="105"/>
      <c r="IFF87" s="105"/>
      <c r="IFG87" s="105"/>
      <c r="IFH87" s="105"/>
      <c r="IFI87" s="105"/>
      <c r="IFJ87" s="105"/>
      <c r="IFK87" s="105"/>
      <c r="IFL87" s="105"/>
      <c r="IFM87" s="105"/>
      <c r="IFN87" s="105"/>
      <c r="IFO87" s="105"/>
      <c r="IFP87" s="105"/>
      <c r="IFQ87" s="105"/>
      <c r="IFR87" s="105"/>
      <c r="IFS87" s="105"/>
      <c r="IFT87" s="105"/>
      <c r="IFU87" s="105"/>
      <c r="IFV87" s="105"/>
      <c r="IFW87" s="105"/>
      <c r="IFX87" s="105"/>
      <c r="IFY87" s="105"/>
      <c r="IFZ87" s="105"/>
      <c r="IGA87" s="105"/>
      <c r="IGB87" s="105"/>
      <c r="IGC87" s="105"/>
      <c r="IGD87" s="105"/>
      <c r="IGE87" s="105"/>
      <c r="IGF87" s="105"/>
      <c r="IGG87" s="105"/>
      <c r="IGH87" s="105"/>
      <c r="IGI87" s="105"/>
      <c r="IGJ87" s="105"/>
      <c r="IGK87" s="105"/>
      <c r="IGL87" s="105"/>
      <c r="IGM87" s="105"/>
      <c r="IGN87" s="105"/>
      <c r="IGO87" s="105"/>
      <c r="IGP87" s="105"/>
      <c r="IGQ87" s="105"/>
      <c r="IGR87" s="105"/>
      <c r="IGS87" s="105"/>
      <c r="IGT87" s="105"/>
      <c r="IGU87" s="105"/>
      <c r="IGV87" s="105"/>
      <c r="IGW87" s="105"/>
      <c r="IGX87" s="105"/>
      <c r="IGY87" s="105"/>
      <c r="IGZ87" s="105"/>
      <c r="IHA87" s="105"/>
      <c r="IHB87" s="105"/>
      <c r="IHC87" s="105"/>
      <c r="IHD87" s="105"/>
      <c r="IHE87" s="105"/>
      <c r="IHF87" s="105"/>
      <c r="IHG87" s="105"/>
      <c r="IHH87" s="105"/>
      <c r="IHI87" s="105"/>
      <c r="IHJ87" s="105"/>
      <c r="IHK87" s="105"/>
      <c r="IHL87" s="105"/>
      <c r="IHM87" s="105"/>
      <c r="IHN87" s="105"/>
      <c r="IHO87" s="105"/>
      <c r="IHP87" s="105"/>
      <c r="IHQ87" s="105"/>
      <c r="IHR87" s="105"/>
      <c r="IHS87" s="105"/>
      <c r="IHT87" s="105"/>
      <c r="IHU87" s="105"/>
      <c r="IHV87" s="105"/>
      <c r="IHW87" s="105"/>
      <c r="IHX87" s="105"/>
      <c r="IHY87" s="105"/>
      <c r="IHZ87" s="105"/>
      <c r="IIA87" s="105"/>
      <c r="IIB87" s="105"/>
      <c r="IIC87" s="105"/>
      <c r="IID87" s="105"/>
      <c r="IIE87" s="105"/>
      <c r="IIF87" s="105"/>
      <c r="IIG87" s="105"/>
      <c r="IIH87" s="105"/>
      <c r="III87" s="105"/>
      <c r="IIJ87" s="105"/>
      <c r="IIK87" s="105"/>
      <c r="IIL87" s="105"/>
      <c r="IIM87" s="105"/>
      <c r="IIN87" s="105"/>
      <c r="IIO87" s="105"/>
      <c r="IIP87" s="105"/>
      <c r="IIQ87" s="105"/>
      <c r="IIR87" s="105"/>
      <c r="IIS87" s="105"/>
      <c r="IIT87" s="105"/>
      <c r="IIU87" s="105"/>
      <c r="IIV87" s="105"/>
      <c r="IIW87" s="105"/>
      <c r="IIX87" s="105"/>
      <c r="IIY87" s="105"/>
      <c r="IIZ87" s="105"/>
      <c r="IJA87" s="105"/>
      <c r="IJB87" s="105"/>
      <c r="IJC87" s="105"/>
      <c r="IJD87" s="105"/>
      <c r="IJE87" s="105"/>
      <c r="IJF87" s="105"/>
      <c r="IJG87" s="105"/>
      <c r="IJH87" s="105"/>
      <c r="IJI87" s="105"/>
      <c r="IJJ87" s="105"/>
      <c r="IJK87" s="105"/>
      <c r="IJL87" s="105"/>
      <c r="IJM87" s="105"/>
      <c r="IJN87" s="105"/>
      <c r="IJO87" s="105"/>
      <c r="IJP87" s="105"/>
      <c r="IJQ87" s="105"/>
      <c r="IJR87" s="105"/>
      <c r="IJS87" s="105"/>
      <c r="IJT87" s="105"/>
      <c r="IJU87" s="105"/>
      <c r="IJV87" s="105"/>
      <c r="IJW87" s="105"/>
      <c r="IJX87" s="105"/>
      <c r="IJY87" s="105"/>
      <c r="IJZ87" s="105"/>
      <c r="IKA87" s="105"/>
      <c r="IKB87" s="105"/>
      <c r="IKC87" s="105"/>
      <c r="IKD87" s="105"/>
      <c r="IKE87" s="105"/>
      <c r="IKF87" s="105"/>
      <c r="IKG87" s="105"/>
      <c r="IKH87" s="105"/>
      <c r="IKI87" s="105"/>
      <c r="IKJ87" s="105"/>
      <c r="IKK87" s="105"/>
      <c r="IKL87" s="105"/>
      <c r="IKM87" s="105"/>
      <c r="IKN87" s="105"/>
      <c r="IKO87" s="105"/>
      <c r="IKP87" s="105"/>
      <c r="IKQ87" s="105"/>
      <c r="IKR87" s="105"/>
      <c r="IKS87" s="105"/>
      <c r="IKT87" s="105"/>
      <c r="IKU87" s="105"/>
      <c r="IKV87" s="105"/>
      <c r="IKW87" s="105"/>
      <c r="IKX87" s="105"/>
      <c r="IKY87" s="105"/>
      <c r="IKZ87" s="105"/>
      <c r="ILA87" s="105"/>
      <c r="ILB87" s="105"/>
      <c r="ILC87" s="105"/>
      <c r="ILD87" s="105"/>
      <c r="ILE87" s="105"/>
      <c r="ILF87" s="105"/>
      <c r="ILG87" s="105"/>
      <c r="ILH87" s="105"/>
      <c r="ILI87" s="105"/>
      <c r="ILJ87" s="105"/>
      <c r="ILK87" s="105"/>
      <c r="ILL87" s="105"/>
      <c r="ILM87" s="105"/>
      <c r="ILN87" s="105"/>
      <c r="ILO87" s="105"/>
      <c r="ILP87" s="105"/>
      <c r="ILQ87" s="105"/>
      <c r="ILR87" s="105"/>
      <c r="ILS87" s="105"/>
      <c r="ILT87" s="105"/>
      <c r="ILU87" s="105"/>
      <c r="ILV87" s="105"/>
      <c r="ILW87" s="105"/>
      <c r="ILX87" s="105"/>
      <c r="ILY87" s="105"/>
      <c r="ILZ87" s="105"/>
      <c r="IMA87" s="105"/>
      <c r="IMB87" s="105"/>
      <c r="IMC87" s="105"/>
      <c r="IMD87" s="105"/>
      <c r="IME87" s="105"/>
      <c r="IMF87" s="105"/>
      <c r="IMG87" s="105"/>
      <c r="IMH87" s="105"/>
      <c r="IMI87" s="105"/>
      <c r="IMJ87" s="105"/>
      <c r="IMK87" s="105"/>
      <c r="IML87" s="105"/>
      <c r="IMM87" s="105"/>
      <c r="IMN87" s="105"/>
      <c r="IMO87" s="105"/>
      <c r="IMP87" s="105"/>
      <c r="IMQ87" s="105"/>
      <c r="IMR87" s="105"/>
      <c r="IMS87" s="105"/>
      <c r="IMT87" s="105"/>
      <c r="IMU87" s="105"/>
      <c r="IMV87" s="105"/>
      <c r="IMW87" s="105"/>
      <c r="IMX87" s="105"/>
      <c r="IMY87" s="105"/>
      <c r="IMZ87" s="105"/>
      <c r="INA87" s="105"/>
      <c r="INB87" s="105"/>
      <c r="INC87" s="105"/>
      <c r="IND87" s="105"/>
      <c r="INE87" s="105"/>
      <c r="INF87" s="105"/>
      <c r="ING87" s="105"/>
      <c r="INH87" s="105"/>
      <c r="INI87" s="105"/>
      <c r="INJ87" s="105"/>
      <c r="INK87" s="105"/>
      <c r="INL87" s="105"/>
      <c r="INM87" s="105"/>
      <c r="INN87" s="105"/>
      <c r="INO87" s="105"/>
      <c r="INP87" s="105"/>
      <c r="INQ87" s="105"/>
      <c r="INR87" s="105"/>
      <c r="INS87" s="105"/>
      <c r="INT87" s="105"/>
      <c r="INU87" s="105"/>
      <c r="INV87" s="105"/>
      <c r="INW87" s="105"/>
      <c r="INX87" s="105"/>
      <c r="INY87" s="105"/>
      <c r="INZ87" s="105"/>
      <c r="IOA87" s="105"/>
      <c r="IOB87" s="105"/>
      <c r="IOC87" s="105"/>
      <c r="IOD87" s="105"/>
      <c r="IOE87" s="105"/>
      <c r="IOF87" s="105"/>
      <c r="IOG87" s="105"/>
      <c r="IOH87" s="105"/>
      <c r="IOI87" s="105"/>
      <c r="IOJ87" s="105"/>
      <c r="IOK87" s="105"/>
      <c r="IOL87" s="105"/>
      <c r="IOM87" s="105"/>
      <c r="ION87" s="105"/>
      <c r="IOO87" s="105"/>
      <c r="IOP87" s="105"/>
      <c r="IOQ87" s="105"/>
      <c r="IOR87" s="105"/>
      <c r="IOS87" s="105"/>
      <c r="IOT87" s="105"/>
      <c r="IOU87" s="105"/>
      <c r="IOV87" s="105"/>
      <c r="IOW87" s="105"/>
      <c r="IOX87" s="105"/>
      <c r="IOY87" s="105"/>
      <c r="IOZ87" s="105"/>
      <c r="IPA87" s="105"/>
      <c r="IPB87" s="105"/>
      <c r="IPC87" s="105"/>
      <c r="IPD87" s="105"/>
      <c r="IPE87" s="105"/>
      <c r="IPF87" s="105"/>
      <c r="IPG87" s="105"/>
      <c r="IPH87" s="105"/>
      <c r="IPI87" s="105"/>
      <c r="IPJ87" s="105"/>
      <c r="IPK87" s="105"/>
      <c r="IPL87" s="105"/>
      <c r="IPM87" s="105"/>
      <c r="IPN87" s="105"/>
      <c r="IPO87" s="105"/>
      <c r="IPP87" s="105"/>
      <c r="IPQ87" s="105"/>
      <c r="IPR87" s="105"/>
      <c r="IPS87" s="105"/>
      <c r="IPT87" s="105"/>
      <c r="IPU87" s="105"/>
      <c r="IPV87" s="105"/>
      <c r="IPW87" s="105"/>
      <c r="IPX87" s="105"/>
      <c r="IPY87" s="105"/>
      <c r="IPZ87" s="105"/>
      <c r="IQA87" s="105"/>
      <c r="IQB87" s="105"/>
      <c r="IQC87" s="105"/>
      <c r="IQD87" s="105"/>
      <c r="IQE87" s="105"/>
      <c r="IQF87" s="105"/>
      <c r="IQG87" s="105"/>
      <c r="IQH87" s="105"/>
      <c r="IQI87" s="105"/>
      <c r="IQJ87" s="105"/>
      <c r="IQK87" s="105"/>
      <c r="IQL87" s="105"/>
      <c r="IQM87" s="105"/>
      <c r="IQN87" s="105"/>
      <c r="IQO87" s="105"/>
      <c r="IQP87" s="105"/>
      <c r="IQQ87" s="105"/>
      <c r="IQR87" s="105"/>
      <c r="IQS87" s="105"/>
      <c r="IQT87" s="105"/>
      <c r="IQU87" s="105"/>
      <c r="IQV87" s="105"/>
      <c r="IQW87" s="105"/>
      <c r="IQX87" s="105"/>
      <c r="IQY87" s="105"/>
      <c r="IQZ87" s="105"/>
      <c r="IRA87" s="105"/>
      <c r="IRB87" s="105"/>
      <c r="IRC87" s="105"/>
      <c r="IRD87" s="105"/>
      <c r="IRE87" s="105"/>
      <c r="IRF87" s="105"/>
      <c r="IRG87" s="105"/>
      <c r="IRH87" s="105"/>
      <c r="IRI87" s="105"/>
      <c r="IRJ87" s="105"/>
      <c r="IRK87" s="105"/>
      <c r="IRL87" s="105"/>
      <c r="IRM87" s="105"/>
      <c r="IRN87" s="105"/>
      <c r="IRO87" s="105"/>
      <c r="IRP87" s="105"/>
      <c r="IRQ87" s="105"/>
      <c r="IRR87" s="105"/>
      <c r="IRS87" s="105"/>
      <c r="IRT87" s="105"/>
      <c r="IRU87" s="105"/>
      <c r="IRV87" s="105"/>
      <c r="IRW87" s="105"/>
      <c r="IRX87" s="105"/>
      <c r="IRY87" s="105"/>
      <c r="IRZ87" s="105"/>
      <c r="ISA87" s="105"/>
      <c r="ISB87" s="105"/>
      <c r="ISC87" s="105"/>
      <c r="ISD87" s="105"/>
      <c r="ISE87" s="105"/>
      <c r="ISF87" s="105"/>
      <c r="ISG87" s="105"/>
      <c r="ISH87" s="105"/>
      <c r="ISI87" s="105"/>
      <c r="ISJ87" s="105"/>
      <c r="ISK87" s="105"/>
      <c r="ISL87" s="105"/>
      <c r="ISM87" s="105"/>
      <c r="ISN87" s="105"/>
      <c r="ISO87" s="105"/>
      <c r="ISP87" s="105"/>
      <c r="ISQ87" s="105"/>
      <c r="ISR87" s="105"/>
      <c r="ISS87" s="105"/>
      <c r="IST87" s="105"/>
      <c r="ISU87" s="105"/>
      <c r="ISV87" s="105"/>
      <c r="ISW87" s="105"/>
      <c r="ISX87" s="105"/>
      <c r="ISY87" s="105"/>
      <c r="ISZ87" s="105"/>
      <c r="ITA87" s="105"/>
      <c r="ITB87" s="105"/>
      <c r="ITC87" s="105"/>
      <c r="ITD87" s="105"/>
      <c r="ITE87" s="105"/>
      <c r="ITF87" s="105"/>
      <c r="ITG87" s="105"/>
      <c r="ITH87" s="105"/>
      <c r="ITI87" s="105"/>
      <c r="ITJ87" s="105"/>
      <c r="ITK87" s="105"/>
      <c r="ITL87" s="105"/>
      <c r="ITM87" s="105"/>
      <c r="ITN87" s="105"/>
      <c r="ITO87" s="105"/>
      <c r="ITP87" s="105"/>
      <c r="ITQ87" s="105"/>
      <c r="ITR87" s="105"/>
      <c r="ITS87" s="105"/>
      <c r="ITT87" s="105"/>
      <c r="ITU87" s="105"/>
      <c r="ITV87" s="105"/>
      <c r="ITW87" s="105"/>
      <c r="ITX87" s="105"/>
      <c r="ITY87" s="105"/>
      <c r="ITZ87" s="105"/>
      <c r="IUA87" s="105"/>
      <c r="IUB87" s="105"/>
      <c r="IUC87" s="105"/>
      <c r="IUD87" s="105"/>
      <c r="IUE87" s="105"/>
      <c r="IUF87" s="105"/>
      <c r="IUG87" s="105"/>
      <c r="IUH87" s="105"/>
      <c r="IUI87" s="105"/>
      <c r="IUJ87" s="105"/>
      <c r="IUK87" s="105"/>
      <c r="IUL87" s="105"/>
      <c r="IUM87" s="105"/>
      <c r="IUN87" s="105"/>
      <c r="IUO87" s="105"/>
      <c r="IUP87" s="105"/>
      <c r="IUQ87" s="105"/>
      <c r="IUR87" s="105"/>
      <c r="IUS87" s="105"/>
      <c r="IUT87" s="105"/>
      <c r="IUU87" s="105"/>
      <c r="IUV87" s="105"/>
      <c r="IUW87" s="105"/>
      <c r="IUX87" s="105"/>
      <c r="IUY87" s="105"/>
      <c r="IUZ87" s="105"/>
      <c r="IVA87" s="105"/>
      <c r="IVB87" s="105"/>
      <c r="IVC87" s="105"/>
      <c r="IVD87" s="105"/>
      <c r="IVE87" s="105"/>
      <c r="IVF87" s="105"/>
      <c r="IVG87" s="105"/>
      <c r="IVH87" s="105"/>
      <c r="IVI87" s="105"/>
      <c r="IVJ87" s="105"/>
      <c r="IVK87" s="105"/>
      <c r="IVL87" s="105"/>
      <c r="IVM87" s="105"/>
      <c r="IVN87" s="105"/>
      <c r="IVO87" s="105"/>
      <c r="IVP87" s="105"/>
      <c r="IVQ87" s="105"/>
      <c r="IVR87" s="105"/>
      <c r="IVS87" s="105"/>
      <c r="IVT87" s="105"/>
      <c r="IVU87" s="105"/>
      <c r="IVV87" s="105"/>
      <c r="IVW87" s="105"/>
      <c r="IVX87" s="105"/>
      <c r="IVY87" s="105"/>
      <c r="IVZ87" s="105"/>
      <c r="IWA87" s="105"/>
      <c r="IWB87" s="105"/>
      <c r="IWC87" s="105"/>
      <c r="IWD87" s="105"/>
      <c r="IWE87" s="105"/>
      <c r="IWF87" s="105"/>
      <c r="IWG87" s="105"/>
      <c r="IWH87" s="105"/>
      <c r="IWI87" s="105"/>
      <c r="IWJ87" s="105"/>
      <c r="IWK87" s="105"/>
      <c r="IWL87" s="105"/>
      <c r="IWM87" s="105"/>
      <c r="IWN87" s="105"/>
      <c r="IWO87" s="105"/>
      <c r="IWP87" s="105"/>
      <c r="IWQ87" s="105"/>
      <c r="IWR87" s="105"/>
      <c r="IWS87" s="105"/>
      <c r="IWT87" s="105"/>
      <c r="IWU87" s="105"/>
      <c r="IWV87" s="105"/>
      <c r="IWW87" s="105"/>
      <c r="IWX87" s="105"/>
      <c r="IWY87" s="105"/>
      <c r="IWZ87" s="105"/>
      <c r="IXA87" s="105"/>
      <c r="IXB87" s="105"/>
      <c r="IXC87" s="105"/>
      <c r="IXD87" s="105"/>
      <c r="IXE87" s="105"/>
      <c r="IXF87" s="105"/>
      <c r="IXG87" s="105"/>
      <c r="IXH87" s="105"/>
      <c r="IXI87" s="105"/>
      <c r="IXJ87" s="105"/>
      <c r="IXK87" s="105"/>
      <c r="IXL87" s="105"/>
      <c r="IXM87" s="105"/>
      <c r="IXN87" s="105"/>
      <c r="IXO87" s="105"/>
      <c r="IXP87" s="105"/>
      <c r="IXQ87" s="105"/>
      <c r="IXR87" s="105"/>
      <c r="IXS87" s="105"/>
      <c r="IXT87" s="105"/>
      <c r="IXU87" s="105"/>
      <c r="IXV87" s="105"/>
      <c r="IXW87" s="105"/>
      <c r="IXX87" s="105"/>
      <c r="IXY87" s="105"/>
      <c r="IXZ87" s="105"/>
      <c r="IYA87" s="105"/>
      <c r="IYB87" s="105"/>
      <c r="IYC87" s="105"/>
      <c r="IYD87" s="105"/>
      <c r="IYE87" s="105"/>
      <c r="IYF87" s="105"/>
      <c r="IYG87" s="105"/>
      <c r="IYH87" s="105"/>
      <c r="IYI87" s="105"/>
      <c r="IYJ87" s="105"/>
      <c r="IYK87" s="105"/>
      <c r="IYL87" s="105"/>
      <c r="IYM87" s="105"/>
      <c r="IYN87" s="105"/>
      <c r="IYO87" s="105"/>
      <c r="IYP87" s="105"/>
      <c r="IYQ87" s="105"/>
      <c r="IYR87" s="105"/>
      <c r="IYS87" s="105"/>
      <c r="IYT87" s="105"/>
      <c r="IYU87" s="105"/>
      <c r="IYV87" s="105"/>
      <c r="IYW87" s="105"/>
      <c r="IYX87" s="105"/>
      <c r="IYY87" s="105"/>
      <c r="IYZ87" s="105"/>
      <c r="IZA87" s="105"/>
      <c r="IZB87" s="105"/>
      <c r="IZC87" s="105"/>
      <c r="IZD87" s="105"/>
      <c r="IZE87" s="105"/>
      <c r="IZF87" s="105"/>
      <c r="IZG87" s="105"/>
      <c r="IZH87" s="105"/>
      <c r="IZI87" s="105"/>
      <c r="IZJ87" s="105"/>
      <c r="IZK87" s="105"/>
      <c r="IZL87" s="105"/>
      <c r="IZM87" s="105"/>
      <c r="IZN87" s="105"/>
      <c r="IZO87" s="105"/>
      <c r="IZP87" s="105"/>
      <c r="IZQ87" s="105"/>
      <c r="IZR87" s="105"/>
      <c r="IZS87" s="105"/>
      <c r="IZT87" s="105"/>
      <c r="IZU87" s="105"/>
      <c r="IZV87" s="105"/>
      <c r="IZW87" s="105"/>
      <c r="IZX87" s="105"/>
      <c r="IZY87" s="105"/>
      <c r="IZZ87" s="105"/>
      <c r="JAA87" s="105"/>
      <c r="JAB87" s="105"/>
      <c r="JAC87" s="105"/>
      <c r="JAD87" s="105"/>
      <c r="JAE87" s="105"/>
      <c r="JAF87" s="105"/>
      <c r="JAG87" s="105"/>
      <c r="JAH87" s="105"/>
      <c r="JAI87" s="105"/>
      <c r="JAJ87" s="105"/>
      <c r="JAK87" s="105"/>
      <c r="JAL87" s="105"/>
      <c r="JAM87" s="105"/>
      <c r="JAN87" s="105"/>
      <c r="JAO87" s="105"/>
      <c r="JAP87" s="105"/>
      <c r="JAQ87" s="105"/>
      <c r="JAR87" s="105"/>
      <c r="JAS87" s="105"/>
      <c r="JAT87" s="105"/>
      <c r="JAU87" s="105"/>
      <c r="JAV87" s="105"/>
      <c r="JAW87" s="105"/>
      <c r="JAX87" s="105"/>
      <c r="JAY87" s="105"/>
      <c r="JAZ87" s="105"/>
      <c r="JBA87" s="105"/>
      <c r="JBB87" s="105"/>
      <c r="JBC87" s="105"/>
      <c r="JBD87" s="105"/>
      <c r="JBE87" s="105"/>
      <c r="JBF87" s="105"/>
      <c r="JBG87" s="105"/>
      <c r="JBH87" s="105"/>
      <c r="JBI87" s="105"/>
      <c r="JBJ87" s="105"/>
      <c r="JBK87" s="105"/>
      <c r="JBL87" s="105"/>
      <c r="JBM87" s="105"/>
      <c r="JBN87" s="105"/>
      <c r="JBO87" s="105"/>
      <c r="JBP87" s="105"/>
      <c r="JBQ87" s="105"/>
      <c r="JBR87" s="105"/>
      <c r="JBS87" s="105"/>
      <c r="JBT87" s="105"/>
      <c r="JBU87" s="105"/>
      <c r="JBV87" s="105"/>
      <c r="JBW87" s="105"/>
      <c r="JBX87" s="105"/>
      <c r="JBY87" s="105"/>
      <c r="JBZ87" s="105"/>
      <c r="JCA87" s="105"/>
      <c r="JCB87" s="105"/>
      <c r="JCC87" s="105"/>
      <c r="JCD87" s="105"/>
      <c r="JCE87" s="105"/>
      <c r="JCF87" s="105"/>
      <c r="JCG87" s="105"/>
      <c r="JCH87" s="105"/>
      <c r="JCI87" s="105"/>
      <c r="JCJ87" s="105"/>
      <c r="JCK87" s="105"/>
      <c r="JCL87" s="105"/>
      <c r="JCM87" s="105"/>
      <c r="JCN87" s="105"/>
      <c r="JCO87" s="105"/>
      <c r="JCP87" s="105"/>
      <c r="JCQ87" s="105"/>
      <c r="JCR87" s="105"/>
      <c r="JCS87" s="105"/>
      <c r="JCT87" s="105"/>
      <c r="JCU87" s="105"/>
      <c r="JCV87" s="105"/>
      <c r="JCW87" s="105"/>
      <c r="JCX87" s="105"/>
      <c r="JCY87" s="105"/>
      <c r="JCZ87" s="105"/>
      <c r="JDA87" s="105"/>
      <c r="JDB87" s="105"/>
      <c r="JDC87" s="105"/>
      <c r="JDD87" s="105"/>
      <c r="JDE87" s="105"/>
      <c r="JDF87" s="105"/>
      <c r="JDG87" s="105"/>
      <c r="JDH87" s="105"/>
      <c r="JDI87" s="105"/>
      <c r="JDJ87" s="105"/>
      <c r="JDK87" s="105"/>
      <c r="JDL87" s="105"/>
      <c r="JDM87" s="105"/>
      <c r="JDN87" s="105"/>
      <c r="JDO87" s="105"/>
      <c r="JDP87" s="105"/>
      <c r="JDQ87" s="105"/>
      <c r="JDR87" s="105"/>
      <c r="JDS87" s="105"/>
      <c r="JDT87" s="105"/>
      <c r="JDU87" s="105"/>
      <c r="JDV87" s="105"/>
      <c r="JDW87" s="105"/>
      <c r="JDX87" s="105"/>
      <c r="JDY87" s="105"/>
      <c r="JDZ87" s="105"/>
      <c r="JEA87" s="105"/>
      <c r="JEB87" s="105"/>
      <c r="JEC87" s="105"/>
      <c r="JED87" s="105"/>
      <c r="JEE87" s="105"/>
      <c r="JEF87" s="105"/>
      <c r="JEG87" s="105"/>
      <c r="JEH87" s="105"/>
      <c r="JEI87" s="105"/>
      <c r="JEJ87" s="105"/>
      <c r="JEK87" s="105"/>
      <c r="JEL87" s="105"/>
      <c r="JEM87" s="105"/>
      <c r="JEN87" s="105"/>
      <c r="JEO87" s="105"/>
      <c r="JEP87" s="105"/>
      <c r="JEQ87" s="105"/>
      <c r="JER87" s="105"/>
      <c r="JES87" s="105"/>
      <c r="JET87" s="105"/>
      <c r="JEU87" s="105"/>
      <c r="JEV87" s="105"/>
      <c r="JEW87" s="105"/>
      <c r="JEX87" s="105"/>
      <c r="JEY87" s="105"/>
      <c r="JEZ87" s="105"/>
      <c r="JFA87" s="105"/>
      <c r="JFB87" s="105"/>
      <c r="JFC87" s="105"/>
      <c r="JFD87" s="105"/>
      <c r="JFE87" s="105"/>
      <c r="JFF87" s="105"/>
      <c r="JFG87" s="105"/>
      <c r="JFH87" s="105"/>
      <c r="JFI87" s="105"/>
      <c r="JFJ87" s="105"/>
      <c r="JFK87" s="105"/>
      <c r="JFL87" s="105"/>
      <c r="JFM87" s="105"/>
      <c r="JFN87" s="105"/>
      <c r="JFO87" s="105"/>
      <c r="JFP87" s="105"/>
      <c r="JFQ87" s="105"/>
      <c r="JFR87" s="105"/>
      <c r="JFS87" s="105"/>
      <c r="JFT87" s="105"/>
      <c r="JFU87" s="105"/>
      <c r="JFV87" s="105"/>
      <c r="JFW87" s="105"/>
      <c r="JFX87" s="105"/>
      <c r="JFY87" s="105"/>
      <c r="JFZ87" s="105"/>
      <c r="JGA87" s="105"/>
      <c r="JGB87" s="105"/>
      <c r="JGC87" s="105"/>
      <c r="JGD87" s="105"/>
      <c r="JGE87" s="105"/>
      <c r="JGF87" s="105"/>
      <c r="JGG87" s="105"/>
      <c r="JGH87" s="105"/>
      <c r="JGI87" s="105"/>
      <c r="JGJ87" s="105"/>
      <c r="JGK87" s="105"/>
      <c r="JGL87" s="105"/>
      <c r="JGM87" s="105"/>
      <c r="JGN87" s="105"/>
      <c r="JGO87" s="105"/>
      <c r="JGP87" s="105"/>
      <c r="JGQ87" s="105"/>
      <c r="JGR87" s="105"/>
      <c r="JGS87" s="105"/>
      <c r="JGT87" s="105"/>
      <c r="JGU87" s="105"/>
      <c r="JGV87" s="105"/>
      <c r="JGW87" s="105"/>
      <c r="JGX87" s="105"/>
      <c r="JGY87" s="105"/>
      <c r="JGZ87" s="105"/>
      <c r="JHA87" s="105"/>
      <c r="JHB87" s="105"/>
      <c r="JHC87" s="105"/>
      <c r="JHD87" s="105"/>
      <c r="JHE87" s="105"/>
      <c r="JHF87" s="105"/>
      <c r="JHG87" s="105"/>
      <c r="JHH87" s="105"/>
      <c r="JHI87" s="105"/>
      <c r="JHJ87" s="105"/>
      <c r="JHK87" s="105"/>
      <c r="JHL87" s="105"/>
      <c r="JHM87" s="105"/>
      <c r="JHN87" s="105"/>
      <c r="JHO87" s="105"/>
      <c r="JHP87" s="105"/>
      <c r="JHQ87" s="105"/>
      <c r="JHR87" s="105"/>
      <c r="JHS87" s="105"/>
      <c r="JHT87" s="105"/>
      <c r="JHU87" s="105"/>
      <c r="JHV87" s="105"/>
      <c r="JHW87" s="105"/>
      <c r="JHX87" s="105"/>
      <c r="JHY87" s="105"/>
      <c r="JHZ87" s="105"/>
      <c r="JIA87" s="105"/>
      <c r="JIB87" s="105"/>
      <c r="JIC87" s="105"/>
      <c r="JID87" s="105"/>
      <c r="JIE87" s="105"/>
      <c r="JIF87" s="105"/>
      <c r="JIG87" s="105"/>
      <c r="JIH87" s="105"/>
      <c r="JII87" s="105"/>
      <c r="JIJ87" s="105"/>
      <c r="JIK87" s="105"/>
      <c r="JIL87" s="105"/>
      <c r="JIM87" s="105"/>
      <c r="JIN87" s="105"/>
      <c r="JIO87" s="105"/>
      <c r="JIP87" s="105"/>
      <c r="JIQ87" s="105"/>
      <c r="JIR87" s="105"/>
      <c r="JIS87" s="105"/>
      <c r="JIT87" s="105"/>
      <c r="JIU87" s="105"/>
      <c r="JIV87" s="105"/>
      <c r="JIW87" s="105"/>
      <c r="JIX87" s="105"/>
      <c r="JIY87" s="105"/>
      <c r="JIZ87" s="105"/>
      <c r="JJA87" s="105"/>
      <c r="JJB87" s="105"/>
      <c r="JJC87" s="105"/>
      <c r="JJD87" s="105"/>
      <c r="JJE87" s="105"/>
      <c r="JJF87" s="105"/>
      <c r="JJG87" s="105"/>
      <c r="JJH87" s="105"/>
      <c r="JJI87" s="105"/>
      <c r="JJJ87" s="105"/>
      <c r="JJK87" s="105"/>
      <c r="JJL87" s="105"/>
      <c r="JJM87" s="105"/>
      <c r="JJN87" s="105"/>
      <c r="JJO87" s="105"/>
      <c r="JJP87" s="105"/>
      <c r="JJQ87" s="105"/>
      <c r="JJR87" s="105"/>
      <c r="JJS87" s="105"/>
      <c r="JJT87" s="105"/>
      <c r="JJU87" s="105"/>
      <c r="JJV87" s="105"/>
      <c r="JJW87" s="105"/>
      <c r="JJX87" s="105"/>
      <c r="JJY87" s="105"/>
      <c r="JJZ87" s="105"/>
      <c r="JKA87" s="105"/>
      <c r="JKB87" s="105"/>
      <c r="JKC87" s="105"/>
      <c r="JKD87" s="105"/>
      <c r="JKE87" s="105"/>
      <c r="JKF87" s="105"/>
      <c r="JKG87" s="105"/>
      <c r="JKH87" s="105"/>
      <c r="JKI87" s="105"/>
      <c r="JKJ87" s="105"/>
      <c r="JKK87" s="105"/>
      <c r="JKL87" s="105"/>
      <c r="JKM87" s="105"/>
      <c r="JKN87" s="105"/>
      <c r="JKO87" s="105"/>
      <c r="JKP87" s="105"/>
      <c r="JKQ87" s="105"/>
      <c r="JKR87" s="105"/>
      <c r="JKS87" s="105"/>
      <c r="JKT87" s="105"/>
      <c r="JKU87" s="105"/>
      <c r="JKV87" s="105"/>
      <c r="JKW87" s="105"/>
      <c r="JKX87" s="105"/>
      <c r="JKY87" s="105"/>
      <c r="JKZ87" s="105"/>
      <c r="JLA87" s="105"/>
      <c r="JLB87" s="105"/>
      <c r="JLC87" s="105"/>
      <c r="JLD87" s="105"/>
      <c r="JLE87" s="105"/>
      <c r="JLF87" s="105"/>
      <c r="JLG87" s="105"/>
      <c r="JLH87" s="105"/>
      <c r="JLI87" s="105"/>
      <c r="JLJ87" s="105"/>
      <c r="JLK87" s="105"/>
      <c r="JLL87" s="105"/>
      <c r="JLM87" s="105"/>
      <c r="JLN87" s="105"/>
      <c r="JLO87" s="105"/>
      <c r="JLP87" s="105"/>
      <c r="JLQ87" s="105"/>
      <c r="JLR87" s="105"/>
      <c r="JLS87" s="105"/>
      <c r="JLT87" s="105"/>
      <c r="JLU87" s="105"/>
      <c r="JLV87" s="105"/>
      <c r="JLW87" s="105"/>
      <c r="JLX87" s="105"/>
      <c r="JLY87" s="105"/>
      <c r="JLZ87" s="105"/>
      <c r="JMA87" s="105"/>
      <c r="JMB87" s="105"/>
      <c r="JMC87" s="105"/>
      <c r="JMD87" s="105"/>
      <c r="JME87" s="105"/>
      <c r="JMF87" s="105"/>
      <c r="JMG87" s="105"/>
      <c r="JMH87" s="105"/>
      <c r="JMI87" s="105"/>
      <c r="JMJ87" s="105"/>
      <c r="JMK87" s="105"/>
      <c r="JML87" s="105"/>
      <c r="JMM87" s="105"/>
      <c r="JMN87" s="105"/>
      <c r="JMO87" s="105"/>
      <c r="JMP87" s="105"/>
      <c r="JMQ87" s="105"/>
      <c r="JMR87" s="105"/>
      <c r="JMS87" s="105"/>
      <c r="JMT87" s="105"/>
      <c r="JMU87" s="105"/>
      <c r="JMV87" s="105"/>
      <c r="JMW87" s="105"/>
      <c r="JMX87" s="105"/>
      <c r="JMY87" s="105"/>
      <c r="JMZ87" s="105"/>
      <c r="JNA87" s="105"/>
      <c r="JNB87" s="105"/>
      <c r="JNC87" s="105"/>
      <c r="JND87" s="105"/>
      <c r="JNE87" s="105"/>
      <c r="JNF87" s="105"/>
      <c r="JNG87" s="105"/>
      <c r="JNH87" s="105"/>
      <c r="JNI87" s="105"/>
      <c r="JNJ87" s="105"/>
      <c r="JNK87" s="105"/>
      <c r="JNL87" s="105"/>
      <c r="JNM87" s="105"/>
      <c r="JNN87" s="105"/>
      <c r="JNO87" s="105"/>
      <c r="JNP87" s="105"/>
      <c r="JNQ87" s="105"/>
      <c r="JNR87" s="105"/>
      <c r="JNS87" s="105"/>
      <c r="JNT87" s="105"/>
      <c r="JNU87" s="105"/>
      <c r="JNV87" s="105"/>
      <c r="JNW87" s="105"/>
      <c r="JNX87" s="105"/>
      <c r="JNY87" s="105"/>
      <c r="JNZ87" s="105"/>
      <c r="JOA87" s="105"/>
      <c r="JOB87" s="105"/>
      <c r="JOC87" s="105"/>
      <c r="JOD87" s="105"/>
      <c r="JOE87" s="105"/>
      <c r="JOF87" s="105"/>
      <c r="JOG87" s="105"/>
      <c r="JOH87" s="105"/>
      <c r="JOI87" s="105"/>
      <c r="JOJ87" s="105"/>
      <c r="JOK87" s="105"/>
      <c r="JOL87" s="105"/>
      <c r="JOM87" s="105"/>
      <c r="JON87" s="105"/>
      <c r="JOO87" s="105"/>
      <c r="JOP87" s="105"/>
      <c r="JOQ87" s="105"/>
      <c r="JOR87" s="105"/>
      <c r="JOS87" s="105"/>
      <c r="JOT87" s="105"/>
      <c r="JOU87" s="105"/>
      <c r="JOV87" s="105"/>
      <c r="JOW87" s="105"/>
      <c r="JOX87" s="105"/>
      <c r="JOY87" s="105"/>
      <c r="JOZ87" s="105"/>
      <c r="JPA87" s="105"/>
      <c r="JPB87" s="105"/>
      <c r="JPC87" s="105"/>
      <c r="JPD87" s="105"/>
      <c r="JPE87" s="105"/>
      <c r="JPF87" s="105"/>
      <c r="JPG87" s="105"/>
      <c r="JPH87" s="105"/>
      <c r="JPI87" s="105"/>
      <c r="JPJ87" s="105"/>
      <c r="JPK87" s="105"/>
      <c r="JPL87" s="105"/>
      <c r="JPM87" s="105"/>
      <c r="JPN87" s="105"/>
      <c r="JPO87" s="105"/>
      <c r="JPP87" s="105"/>
      <c r="JPQ87" s="105"/>
      <c r="JPR87" s="105"/>
      <c r="JPS87" s="105"/>
      <c r="JPT87" s="105"/>
      <c r="JPU87" s="105"/>
      <c r="JPV87" s="105"/>
      <c r="JPW87" s="105"/>
      <c r="JPX87" s="105"/>
      <c r="JPY87" s="105"/>
      <c r="JPZ87" s="105"/>
      <c r="JQA87" s="105"/>
      <c r="JQB87" s="105"/>
      <c r="JQC87" s="105"/>
      <c r="JQD87" s="105"/>
      <c r="JQE87" s="105"/>
      <c r="JQF87" s="105"/>
      <c r="JQG87" s="105"/>
      <c r="JQH87" s="105"/>
      <c r="JQI87" s="105"/>
      <c r="JQJ87" s="105"/>
      <c r="JQK87" s="105"/>
      <c r="JQL87" s="105"/>
      <c r="JQM87" s="105"/>
      <c r="JQN87" s="105"/>
      <c r="JQO87" s="105"/>
      <c r="JQP87" s="105"/>
      <c r="JQQ87" s="105"/>
      <c r="JQR87" s="105"/>
      <c r="JQS87" s="105"/>
      <c r="JQT87" s="105"/>
      <c r="JQU87" s="105"/>
      <c r="JQV87" s="105"/>
      <c r="JQW87" s="105"/>
      <c r="JQX87" s="105"/>
      <c r="JQY87" s="105"/>
      <c r="JQZ87" s="105"/>
      <c r="JRA87" s="105"/>
      <c r="JRB87" s="105"/>
      <c r="JRC87" s="105"/>
      <c r="JRD87" s="105"/>
      <c r="JRE87" s="105"/>
      <c r="JRF87" s="105"/>
      <c r="JRG87" s="105"/>
      <c r="JRH87" s="105"/>
      <c r="JRI87" s="105"/>
      <c r="JRJ87" s="105"/>
      <c r="JRK87" s="105"/>
      <c r="JRL87" s="105"/>
      <c r="JRM87" s="105"/>
      <c r="JRN87" s="105"/>
      <c r="JRO87" s="105"/>
      <c r="JRP87" s="105"/>
      <c r="JRQ87" s="105"/>
      <c r="JRR87" s="105"/>
      <c r="JRS87" s="105"/>
      <c r="JRT87" s="105"/>
      <c r="JRU87" s="105"/>
      <c r="JRV87" s="105"/>
      <c r="JRW87" s="105"/>
      <c r="JRX87" s="105"/>
      <c r="JRY87" s="105"/>
      <c r="JRZ87" s="105"/>
      <c r="JSA87" s="105"/>
      <c r="JSB87" s="105"/>
      <c r="JSC87" s="105"/>
      <c r="JSD87" s="105"/>
      <c r="JSE87" s="105"/>
      <c r="JSF87" s="105"/>
      <c r="JSG87" s="105"/>
      <c r="JSH87" s="105"/>
      <c r="JSI87" s="105"/>
      <c r="JSJ87" s="105"/>
      <c r="JSK87" s="105"/>
      <c r="JSL87" s="105"/>
      <c r="JSM87" s="105"/>
      <c r="JSN87" s="105"/>
      <c r="JSO87" s="105"/>
      <c r="JSP87" s="105"/>
      <c r="JSQ87" s="105"/>
      <c r="JSR87" s="105"/>
      <c r="JSS87" s="105"/>
      <c r="JST87" s="105"/>
      <c r="JSU87" s="105"/>
      <c r="JSV87" s="105"/>
      <c r="JSW87" s="105"/>
      <c r="JSX87" s="105"/>
      <c r="JSY87" s="105"/>
      <c r="JSZ87" s="105"/>
      <c r="JTA87" s="105"/>
      <c r="JTB87" s="105"/>
      <c r="JTC87" s="105"/>
      <c r="JTD87" s="105"/>
      <c r="JTE87" s="105"/>
      <c r="JTF87" s="105"/>
      <c r="JTG87" s="105"/>
      <c r="JTH87" s="105"/>
      <c r="JTI87" s="105"/>
      <c r="JTJ87" s="105"/>
      <c r="JTK87" s="105"/>
      <c r="JTL87" s="105"/>
      <c r="JTM87" s="105"/>
      <c r="JTN87" s="105"/>
      <c r="JTO87" s="105"/>
      <c r="JTP87" s="105"/>
      <c r="JTQ87" s="105"/>
      <c r="JTR87" s="105"/>
      <c r="JTS87" s="105"/>
      <c r="JTT87" s="105"/>
      <c r="JTU87" s="105"/>
      <c r="JTV87" s="105"/>
      <c r="JTW87" s="105"/>
      <c r="JTX87" s="105"/>
      <c r="JTY87" s="105"/>
      <c r="JTZ87" s="105"/>
      <c r="JUA87" s="105"/>
      <c r="JUB87" s="105"/>
      <c r="JUC87" s="105"/>
      <c r="JUD87" s="105"/>
      <c r="JUE87" s="105"/>
      <c r="JUF87" s="105"/>
      <c r="JUG87" s="105"/>
      <c r="JUH87" s="105"/>
      <c r="JUI87" s="105"/>
      <c r="JUJ87" s="105"/>
      <c r="JUK87" s="105"/>
      <c r="JUL87" s="105"/>
      <c r="JUM87" s="105"/>
      <c r="JUN87" s="105"/>
      <c r="JUO87" s="105"/>
      <c r="JUP87" s="105"/>
      <c r="JUQ87" s="105"/>
      <c r="JUR87" s="105"/>
      <c r="JUS87" s="105"/>
      <c r="JUT87" s="105"/>
      <c r="JUU87" s="105"/>
      <c r="JUV87" s="105"/>
      <c r="JUW87" s="105"/>
      <c r="JUX87" s="105"/>
      <c r="JUY87" s="105"/>
      <c r="JUZ87" s="105"/>
      <c r="JVA87" s="105"/>
      <c r="JVB87" s="105"/>
      <c r="JVC87" s="105"/>
      <c r="JVD87" s="105"/>
      <c r="JVE87" s="105"/>
      <c r="JVF87" s="105"/>
      <c r="JVG87" s="105"/>
      <c r="JVH87" s="105"/>
      <c r="JVI87" s="105"/>
      <c r="JVJ87" s="105"/>
      <c r="JVK87" s="105"/>
      <c r="JVL87" s="105"/>
      <c r="JVM87" s="105"/>
      <c r="JVN87" s="105"/>
      <c r="JVO87" s="105"/>
      <c r="JVP87" s="105"/>
      <c r="JVQ87" s="105"/>
      <c r="JVR87" s="105"/>
      <c r="JVS87" s="105"/>
      <c r="JVT87" s="105"/>
      <c r="JVU87" s="105"/>
      <c r="JVV87" s="105"/>
      <c r="JVW87" s="105"/>
      <c r="JVX87" s="105"/>
      <c r="JVY87" s="105"/>
      <c r="JVZ87" s="105"/>
      <c r="JWA87" s="105"/>
      <c r="JWB87" s="105"/>
      <c r="JWC87" s="105"/>
      <c r="JWD87" s="105"/>
      <c r="JWE87" s="105"/>
      <c r="JWF87" s="105"/>
      <c r="JWG87" s="105"/>
      <c r="JWH87" s="105"/>
      <c r="JWI87" s="105"/>
      <c r="JWJ87" s="105"/>
      <c r="JWK87" s="105"/>
      <c r="JWL87" s="105"/>
      <c r="JWM87" s="105"/>
      <c r="JWN87" s="105"/>
      <c r="JWO87" s="105"/>
      <c r="JWP87" s="105"/>
      <c r="JWQ87" s="105"/>
      <c r="JWR87" s="105"/>
      <c r="JWS87" s="105"/>
      <c r="JWT87" s="105"/>
      <c r="JWU87" s="105"/>
      <c r="JWV87" s="105"/>
      <c r="JWW87" s="105"/>
      <c r="JWX87" s="105"/>
      <c r="JWY87" s="105"/>
      <c r="JWZ87" s="105"/>
      <c r="JXA87" s="105"/>
      <c r="JXB87" s="105"/>
      <c r="JXC87" s="105"/>
      <c r="JXD87" s="105"/>
      <c r="JXE87" s="105"/>
      <c r="JXF87" s="105"/>
      <c r="JXG87" s="105"/>
      <c r="JXH87" s="105"/>
      <c r="JXI87" s="105"/>
      <c r="JXJ87" s="105"/>
      <c r="JXK87" s="105"/>
      <c r="JXL87" s="105"/>
      <c r="JXM87" s="105"/>
      <c r="JXN87" s="105"/>
      <c r="JXO87" s="105"/>
      <c r="JXP87" s="105"/>
      <c r="JXQ87" s="105"/>
      <c r="JXR87" s="105"/>
      <c r="JXS87" s="105"/>
      <c r="JXT87" s="105"/>
      <c r="JXU87" s="105"/>
      <c r="JXV87" s="105"/>
      <c r="JXW87" s="105"/>
      <c r="JXX87" s="105"/>
      <c r="JXY87" s="105"/>
      <c r="JXZ87" s="105"/>
      <c r="JYA87" s="105"/>
      <c r="JYB87" s="105"/>
      <c r="JYC87" s="105"/>
      <c r="JYD87" s="105"/>
      <c r="JYE87" s="105"/>
      <c r="JYF87" s="105"/>
      <c r="JYG87" s="105"/>
      <c r="JYH87" s="105"/>
      <c r="JYI87" s="105"/>
      <c r="JYJ87" s="105"/>
      <c r="JYK87" s="105"/>
      <c r="JYL87" s="105"/>
      <c r="JYM87" s="105"/>
      <c r="JYN87" s="105"/>
      <c r="JYO87" s="105"/>
      <c r="JYP87" s="105"/>
      <c r="JYQ87" s="105"/>
      <c r="JYR87" s="105"/>
      <c r="JYS87" s="105"/>
      <c r="JYT87" s="105"/>
      <c r="JYU87" s="105"/>
      <c r="JYV87" s="105"/>
      <c r="JYW87" s="105"/>
      <c r="JYX87" s="105"/>
      <c r="JYY87" s="105"/>
      <c r="JYZ87" s="105"/>
      <c r="JZA87" s="105"/>
      <c r="JZB87" s="105"/>
      <c r="JZC87" s="105"/>
      <c r="JZD87" s="105"/>
      <c r="JZE87" s="105"/>
      <c r="JZF87" s="105"/>
      <c r="JZG87" s="105"/>
      <c r="JZH87" s="105"/>
      <c r="JZI87" s="105"/>
      <c r="JZJ87" s="105"/>
      <c r="JZK87" s="105"/>
      <c r="JZL87" s="105"/>
      <c r="JZM87" s="105"/>
      <c r="JZN87" s="105"/>
      <c r="JZO87" s="105"/>
      <c r="JZP87" s="105"/>
      <c r="JZQ87" s="105"/>
      <c r="JZR87" s="105"/>
      <c r="JZS87" s="105"/>
      <c r="JZT87" s="105"/>
      <c r="JZU87" s="105"/>
      <c r="JZV87" s="105"/>
      <c r="JZW87" s="105"/>
      <c r="JZX87" s="105"/>
      <c r="JZY87" s="105"/>
      <c r="JZZ87" s="105"/>
      <c r="KAA87" s="105"/>
      <c r="KAB87" s="105"/>
      <c r="KAC87" s="105"/>
      <c r="KAD87" s="105"/>
      <c r="KAE87" s="105"/>
      <c r="KAF87" s="105"/>
      <c r="KAG87" s="105"/>
      <c r="KAH87" s="105"/>
      <c r="KAI87" s="105"/>
      <c r="KAJ87" s="105"/>
      <c r="KAK87" s="105"/>
      <c r="KAL87" s="105"/>
      <c r="KAM87" s="105"/>
      <c r="KAN87" s="105"/>
      <c r="KAO87" s="105"/>
      <c r="KAP87" s="105"/>
      <c r="KAQ87" s="105"/>
      <c r="KAR87" s="105"/>
      <c r="KAS87" s="105"/>
      <c r="KAT87" s="105"/>
      <c r="KAU87" s="105"/>
      <c r="KAV87" s="105"/>
      <c r="KAW87" s="105"/>
      <c r="KAX87" s="105"/>
      <c r="KAY87" s="105"/>
      <c r="KAZ87" s="105"/>
      <c r="KBA87" s="105"/>
      <c r="KBB87" s="105"/>
      <c r="KBC87" s="105"/>
      <c r="KBD87" s="105"/>
      <c r="KBE87" s="105"/>
      <c r="KBF87" s="105"/>
      <c r="KBG87" s="105"/>
      <c r="KBH87" s="105"/>
      <c r="KBI87" s="105"/>
      <c r="KBJ87" s="105"/>
      <c r="KBK87" s="105"/>
      <c r="KBL87" s="105"/>
      <c r="KBM87" s="105"/>
      <c r="KBN87" s="105"/>
      <c r="KBO87" s="105"/>
      <c r="KBP87" s="105"/>
      <c r="KBQ87" s="105"/>
      <c r="KBR87" s="105"/>
      <c r="KBS87" s="105"/>
      <c r="KBT87" s="105"/>
      <c r="KBU87" s="105"/>
      <c r="KBV87" s="105"/>
      <c r="KBW87" s="105"/>
      <c r="KBX87" s="105"/>
      <c r="KBY87" s="105"/>
      <c r="KBZ87" s="105"/>
      <c r="KCA87" s="105"/>
      <c r="KCB87" s="105"/>
      <c r="KCC87" s="105"/>
      <c r="KCD87" s="105"/>
      <c r="KCE87" s="105"/>
      <c r="KCF87" s="105"/>
      <c r="KCG87" s="105"/>
      <c r="KCH87" s="105"/>
      <c r="KCI87" s="105"/>
      <c r="KCJ87" s="105"/>
      <c r="KCK87" s="105"/>
      <c r="KCL87" s="105"/>
      <c r="KCM87" s="105"/>
      <c r="KCN87" s="105"/>
      <c r="KCO87" s="105"/>
      <c r="KCP87" s="105"/>
      <c r="KCQ87" s="105"/>
      <c r="KCR87" s="105"/>
      <c r="KCS87" s="105"/>
      <c r="KCT87" s="105"/>
      <c r="KCU87" s="105"/>
      <c r="KCV87" s="105"/>
      <c r="KCW87" s="105"/>
      <c r="KCX87" s="105"/>
      <c r="KCY87" s="105"/>
      <c r="KCZ87" s="105"/>
      <c r="KDA87" s="105"/>
      <c r="KDB87" s="105"/>
      <c r="KDC87" s="105"/>
      <c r="KDD87" s="105"/>
      <c r="KDE87" s="105"/>
      <c r="KDF87" s="105"/>
      <c r="KDG87" s="105"/>
      <c r="KDH87" s="105"/>
      <c r="KDI87" s="105"/>
      <c r="KDJ87" s="105"/>
      <c r="KDK87" s="105"/>
      <c r="KDL87" s="105"/>
      <c r="KDM87" s="105"/>
      <c r="KDN87" s="105"/>
      <c r="KDO87" s="105"/>
      <c r="KDP87" s="105"/>
      <c r="KDQ87" s="105"/>
      <c r="KDR87" s="105"/>
      <c r="KDS87" s="105"/>
      <c r="KDT87" s="105"/>
      <c r="KDU87" s="105"/>
      <c r="KDV87" s="105"/>
      <c r="KDW87" s="105"/>
      <c r="KDX87" s="105"/>
      <c r="KDY87" s="105"/>
      <c r="KDZ87" s="105"/>
      <c r="KEA87" s="105"/>
      <c r="KEB87" s="105"/>
      <c r="KEC87" s="105"/>
      <c r="KED87" s="105"/>
      <c r="KEE87" s="105"/>
      <c r="KEF87" s="105"/>
      <c r="KEG87" s="105"/>
      <c r="KEH87" s="105"/>
      <c r="KEI87" s="105"/>
      <c r="KEJ87" s="105"/>
      <c r="KEK87" s="105"/>
      <c r="KEL87" s="105"/>
      <c r="KEM87" s="105"/>
      <c r="KEN87" s="105"/>
      <c r="KEO87" s="105"/>
      <c r="KEP87" s="105"/>
      <c r="KEQ87" s="105"/>
      <c r="KER87" s="105"/>
      <c r="KES87" s="105"/>
      <c r="KET87" s="105"/>
      <c r="KEU87" s="105"/>
      <c r="KEV87" s="105"/>
      <c r="KEW87" s="105"/>
      <c r="KEX87" s="105"/>
      <c r="KEY87" s="105"/>
      <c r="KEZ87" s="105"/>
      <c r="KFA87" s="105"/>
      <c r="KFB87" s="105"/>
      <c r="KFC87" s="105"/>
      <c r="KFD87" s="105"/>
      <c r="KFE87" s="105"/>
      <c r="KFF87" s="105"/>
      <c r="KFG87" s="105"/>
      <c r="KFH87" s="105"/>
      <c r="KFI87" s="105"/>
      <c r="KFJ87" s="105"/>
      <c r="KFK87" s="105"/>
      <c r="KFL87" s="105"/>
      <c r="KFM87" s="105"/>
      <c r="KFN87" s="105"/>
      <c r="KFO87" s="105"/>
      <c r="KFP87" s="105"/>
      <c r="KFQ87" s="105"/>
      <c r="KFR87" s="105"/>
      <c r="KFS87" s="105"/>
      <c r="KFT87" s="105"/>
      <c r="KFU87" s="105"/>
      <c r="KFV87" s="105"/>
      <c r="KFW87" s="105"/>
      <c r="KFX87" s="105"/>
      <c r="KFY87" s="105"/>
      <c r="KFZ87" s="105"/>
      <c r="KGA87" s="105"/>
      <c r="KGB87" s="105"/>
      <c r="KGC87" s="105"/>
      <c r="KGD87" s="105"/>
      <c r="KGE87" s="105"/>
      <c r="KGF87" s="105"/>
      <c r="KGG87" s="105"/>
      <c r="KGH87" s="105"/>
      <c r="KGI87" s="105"/>
      <c r="KGJ87" s="105"/>
      <c r="KGK87" s="105"/>
      <c r="KGL87" s="105"/>
      <c r="KGM87" s="105"/>
      <c r="KGN87" s="105"/>
      <c r="KGO87" s="105"/>
      <c r="KGP87" s="105"/>
      <c r="KGQ87" s="105"/>
      <c r="KGR87" s="105"/>
      <c r="KGS87" s="105"/>
      <c r="KGT87" s="105"/>
      <c r="KGU87" s="105"/>
      <c r="KGV87" s="105"/>
      <c r="KGW87" s="105"/>
      <c r="KGX87" s="105"/>
      <c r="KGY87" s="105"/>
      <c r="KGZ87" s="105"/>
      <c r="KHA87" s="105"/>
      <c r="KHB87" s="105"/>
      <c r="KHC87" s="105"/>
      <c r="KHD87" s="105"/>
      <c r="KHE87" s="105"/>
      <c r="KHF87" s="105"/>
      <c r="KHG87" s="105"/>
      <c r="KHH87" s="105"/>
      <c r="KHI87" s="105"/>
      <c r="KHJ87" s="105"/>
      <c r="KHK87" s="105"/>
      <c r="KHL87" s="105"/>
      <c r="KHM87" s="105"/>
      <c r="KHN87" s="105"/>
      <c r="KHO87" s="105"/>
      <c r="KHP87" s="105"/>
      <c r="KHQ87" s="105"/>
      <c r="KHR87" s="105"/>
      <c r="KHS87" s="105"/>
      <c r="KHT87" s="105"/>
      <c r="KHU87" s="105"/>
      <c r="KHV87" s="105"/>
      <c r="KHW87" s="105"/>
      <c r="KHX87" s="105"/>
      <c r="KHY87" s="105"/>
      <c r="KHZ87" s="105"/>
      <c r="KIA87" s="105"/>
      <c r="KIB87" s="105"/>
      <c r="KIC87" s="105"/>
      <c r="KID87" s="105"/>
      <c r="KIE87" s="105"/>
      <c r="KIF87" s="105"/>
      <c r="KIG87" s="105"/>
      <c r="KIH87" s="105"/>
      <c r="KII87" s="105"/>
      <c r="KIJ87" s="105"/>
      <c r="KIK87" s="105"/>
      <c r="KIL87" s="105"/>
      <c r="KIM87" s="105"/>
      <c r="KIN87" s="105"/>
      <c r="KIO87" s="105"/>
      <c r="KIP87" s="105"/>
      <c r="KIQ87" s="105"/>
      <c r="KIR87" s="105"/>
      <c r="KIS87" s="105"/>
      <c r="KIT87" s="105"/>
      <c r="KIU87" s="105"/>
      <c r="KIV87" s="105"/>
      <c r="KIW87" s="105"/>
      <c r="KIX87" s="105"/>
      <c r="KIY87" s="105"/>
      <c r="KIZ87" s="105"/>
      <c r="KJA87" s="105"/>
      <c r="KJB87" s="105"/>
      <c r="KJC87" s="105"/>
      <c r="KJD87" s="105"/>
      <c r="KJE87" s="105"/>
      <c r="KJF87" s="105"/>
      <c r="KJG87" s="105"/>
      <c r="KJH87" s="105"/>
      <c r="KJI87" s="105"/>
      <c r="KJJ87" s="105"/>
      <c r="KJK87" s="105"/>
      <c r="KJL87" s="105"/>
      <c r="KJM87" s="105"/>
      <c r="KJN87" s="105"/>
      <c r="KJO87" s="105"/>
      <c r="KJP87" s="105"/>
      <c r="KJQ87" s="105"/>
      <c r="KJR87" s="105"/>
      <c r="KJS87" s="105"/>
      <c r="KJT87" s="105"/>
      <c r="KJU87" s="105"/>
      <c r="KJV87" s="105"/>
      <c r="KJW87" s="105"/>
      <c r="KJX87" s="105"/>
      <c r="KJY87" s="105"/>
      <c r="KJZ87" s="105"/>
      <c r="KKA87" s="105"/>
      <c r="KKB87" s="105"/>
      <c r="KKC87" s="105"/>
      <c r="KKD87" s="105"/>
      <c r="KKE87" s="105"/>
      <c r="KKF87" s="105"/>
      <c r="KKG87" s="105"/>
      <c r="KKH87" s="105"/>
      <c r="KKI87" s="105"/>
      <c r="KKJ87" s="105"/>
      <c r="KKK87" s="105"/>
      <c r="KKL87" s="105"/>
      <c r="KKM87" s="105"/>
      <c r="KKN87" s="105"/>
      <c r="KKO87" s="105"/>
      <c r="KKP87" s="105"/>
      <c r="KKQ87" s="105"/>
      <c r="KKR87" s="105"/>
      <c r="KKS87" s="105"/>
      <c r="KKT87" s="105"/>
      <c r="KKU87" s="105"/>
      <c r="KKV87" s="105"/>
      <c r="KKW87" s="105"/>
      <c r="KKX87" s="105"/>
      <c r="KKY87" s="105"/>
      <c r="KKZ87" s="105"/>
      <c r="KLA87" s="105"/>
      <c r="KLB87" s="105"/>
      <c r="KLC87" s="105"/>
      <c r="KLD87" s="105"/>
      <c r="KLE87" s="105"/>
      <c r="KLF87" s="105"/>
      <c r="KLG87" s="105"/>
      <c r="KLH87" s="105"/>
      <c r="KLI87" s="105"/>
      <c r="KLJ87" s="105"/>
      <c r="KLK87" s="105"/>
      <c r="KLL87" s="105"/>
      <c r="KLM87" s="105"/>
      <c r="KLN87" s="105"/>
      <c r="KLO87" s="105"/>
      <c r="KLP87" s="105"/>
      <c r="KLQ87" s="105"/>
      <c r="KLR87" s="105"/>
      <c r="KLS87" s="105"/>
      <c r="KLT87" s="105"/>
      <c r="KLU87" s="105"/>
      <c r="KLV87" s="105"/>
      <c r="KLW87" s="105"/>
      <c r="KLX87" s="105"/>
      <c r="KLY87" s="105"/>
      <c r="KLZ87" s="105"/>
      <c r="KMA87" s="105"/>
      <c r="KMB87" s="105"/>
      <c r="KMC87" s="105"/>
      <c r="KMD87" s="105"/>
      <c r="KME87" s="105"/>
      <c r="KMF87" s="105"/>
      <c r="KMG87" s="105"/>
      <c r="KMH87" s="105"/>
      <c r="KMI87" s="105"/>
      <c r="KMJ87" s="105"/>
      <c r="KMK87" s="105"/>
      <c r="KML87" s="105"/>
      <c r="KMM87" s="105"/>
      <c r="KMN87" s="105"/>
      <c r="KMO87" s="105"/>
      <c r="KMP87" s="105"/>
      <c r="KMQ87" s="105"/>
      <c r="KMR87" s="105"/>
      <c r="KMS87" s="105"/>
      <c r="KMT87" s="105"/>
      <c r="KMU87" s="105"/>
      <c r="KMV87" s="105"/>
      <c r="KMW87" s="105"/>
      <c r="KMX87" s="105"/>
      <c r="KMY87" s="105"/>
      <c r="KMZ87" s="105"/>
      <c r="KNA87" s="105"/>
      <c r="KNB87" s="105"/>
      <c r="KNC87" s="105"/>
      <c r="KND87" s="105"/>
      <c r="KNE87" s="105"/>
      <c r="KNF87" s="105"/>
      <c r="KNG87" s="105"/>
      <c r="KNH87" s="105"/>
      <c r="KNI87" s="105"/>
      <c r="KNJ87" s="105"/>
      <c r="KNK87" s="105"/>
      <c r="KNL87" s="105"/>
      <c r="KNM87" s="105"/>
      <c r="KNN87" s="105"/>
      <c r="KNO87" s="105"/>
      <c r="KNP87" s="105"/>
      <c r="KNQ87" s="105"/>
      <c r="KNR87" s="105"/>
      <c r="KNS87" s="105"/>
      <c r="KNT87" s="105"/>
      <c r="KNU87" s="105"/>
      <c r="KNV87" s="105"/>
      <c r="KNW87" s="105"/>
      <c r="KNX87" s="105"/>
      <c r="KNY87" s="105"/>
      <c r="KNZ87" s="105"/>
      <c r="KOA87" s="105"/>
      <c r="KOB87" s="105"/>
      <c r="KOC87" s="105"/>
      <c r="KOD87" s="105"/>
      <c r="KOE87" s="105"/>
      <c r="KOF87" s="105"/>
      <c r="KOG87" s="105"/>
      <c r="KOH87" s="105"/>
      <c r="KOI87" s="105"/>
      <c r="KOJ87" s="105"/>
      <c r="KOK87" s="105"/>
      <c r="KOL87" s="105"/>
      <c r="KOM87" s="105"/>
      <c r="KON87" s="105"/>
      <c r="KOO87" s="105"/>
      <c r="KOP87" s="105"/>
      <c r="KOQ87" s="105"/>
      <c r="KOR87" s="105"/>
      <c r="KOS87" s="105"/>
      <c r="KOT87" s="105"/>
      <c r="KOU87" s="105"/>
      <c r="KOV87" s="105"/>
      <c r="KOW87" s="105"/>
      <c r="KOX87" s="105"/>
      <c r="KOY87" s="105"/>
      <c r="KOZ87" s="105"/>
      <c r="KPA87" s="105"/>
      <c r="KPB87" s="105"/>
      <c r="KPC87" s="105"/>
      <c r="KPD87" s="105"/>
      <c r="KPE87" s="105"/>
      <c r="KPF87" s="105"/>
      <c r="KPG87" s="105"/>
      <c r="KPH87" s="105"/>
      <c r="KPI87" s="105"/>
      <c r="KPJ87" s="105"/>
      <c r="KPK87" s="105"/>
      <c r="KPL87" s="105"/>
      <c r="KPM87" s="105"/>
      <c r="KPN87" s="105"/>
      <c r="KPO87" s="105"/>
      <c r="KPP87" s="105"/>
      <c r="KPQ87" s="105"/>
      <c r="KPR87" s="105"/>
      <c r="KPS87" s="105"/>
      <c r="KPT87" s="105"/>
      <c r="KPU87" s="105"/>
      <c r="KPV87" s="105"/>
      <c r="KPW87" s="105"/>
      <c r="KPX87" s="105"/>
      <c r="KPY87" s="105"/>
      <c r="KPZ87" s="105"/>
      <c r="KQA87" s="105"/>
      <c r="KQB87" s="105"/>
      <c r="KQC87" s="105"/>
      <c r="KQD87" s="105"/>
      <c r="KQE87" s="105"/>
      <c r="KQF87" s="105"/>
      <c r="KQG87" s="105"/>
      <c r="KQH87" s="105"/>
      <c r="KQI87" s="105"/>
      <c r="KQJ87" s="105"/>
      <c r="KQK87" s="105"/>
      <c r="KQL87" s="105"/>
      <c r="KQM87" s="105"/>
      <c r="KQN87" s="105"/>
      <c r="KQO87" s="105"/>
      <c r="KQP87" s="105"/>
      <c r="KQQ87" s="105"/>
      <c r="KQR87" s="105"/>
      <c r="KQS87" s="105"/>
      <c r="KQT87" s="105"/>
      <c r="KQU87" s="105"/>
      <c r="KQV87" s="105"/>
      <c r="KQW87" s="105"/>
      <c r="KQX87" s="105"/>
      <c r="KQY87" s="105"/>
      <c r="KQZ87" s="105"/>
      <c r="KRA87" s="105"/>
      <c r="KRB87" s="105"/>
      <c r="KRC87" s="105"/>
      <c r="KRD87" s="105"/>
      <c r="KRE87" s="105"/>
      <c r="KRF87" s="105"/>
      <c r="KRG87" s="105"/>
      <c r="KRH87" s="105"/>
      <c r="KRI87" s="105"/>
      <c r="KRJ87" s="105"/>
      <c r="KRK87" s="105"/>
      <c r="KRL87" s="105"/>
      <c r="KRM87" s="105"/>
      <c r="KRN87" s="105"/>
      <c r="KRO87" s="105"/>
      <c r="KRP87" s="105"/>
      <c r="KRQ87" s="105"/>
      <c r="KRR87" s="105"/>
      <c r="KRS87" s="105"/>
      <c r="KRT87" s="105"/>
      <c r="KRU87" s="105"/>
      <c r="KRV87" s="105"/>
      <c r="KRW87" s="105"/>
      <c r="KRX87" s="105"/>
      <c r="KRY87" s="105"/>
      <c r="KRZ87" s="105"/>
      <c r="KSA87" s="105"/>
      <c r="KSB87" s="105"/>
      <c r="KSC87" s="105"/>
      <c r="KSD87" s="105"/>
      <c r="KSE87" s="105"/>
      <c r="KSF87" s="105"/>
      <c r="KSG87" s="105"/>
      <c r="KSH87" s="105"/>
      <c r="KSI87" s="105"/>
      <c r="KSJ87" s="105"/>
      <c r="KSK87" s="105"/>
      <c r="KSL87" s="105"/>
      <c r="KSM87" s="105"/>
      <c r="KSN87" s="105"/>
      <c r="KSO87" s="105"/>
      <c r="KSP87" s="105"/>
      <c r="KSQ87" s="105"/>
      <c r="KSR87" s="105"/>
      <c r="KSS87" s="105"/>
      <c r="KST87" s="105"/>
      <c r="KSU87" s="105"/>
      <c r="KSV87" s="105"/>
      <c r="KSW87" s="105"/>
      <c r="KSX87" s="105"/>
      <c r="KSY87" s="105"/>
      <c r="KSZ87" s="105"/>
      <c r="KTA87" s="105"/>
      <c r="KTB87" s="105"/>
      <c r="KTC87" s="105"/>
      <c r="KTD87" s="105"/>
      <c r="KTE87" s="105"/>
      <c r="KTF87" s="105"/>
      <c r="KTG87" s="105"/>
      <c r="KTH87" s="105"/>
      <c r="KTI87" s="105"/>
      <c r="KTJ87" s="105"/>
      <c r="KTK87" s="105"/>
      <c r="KTL87" s="105"/>
      <c r="KTM87" s="105"/>
      <c r="KTN87" s="105"/>
      <c r="KTO87" s="105"/>
      <c r="KTP87" s="105"/>
      <c r="KTQ87" s="105"/>
      <c r="KTR87" s="105"/>
      <c r="KTS87" s="105"/>
      <c r="KTT87" s="105"/>
      <c r="KTU87" s="105"/>
      <c r="KTV87" s="105"/>
      <c r="KTW87" s="105"/>
      <c r="KTX87" s="105"/>
      <c r="KTY87" s="105"/>
      <c r="KTZ87" s="105"/>
      <c r="KUA87" s="105"/>
      <c r="KUB87" s="105"/>
      <c r="KUC87" s="105"/>
      <c r="KUD87" s="105"/>
      <c r="KUE87" s="105"/>
      <c r="KUF87" s="105"/>
      <c r="KUG87" s="105"/>
      <c r="KUH87" s="105"/>
      <c r="KUI87" s="105"/>
      <c r="KUJ87" s="105"/>
      <c r="KUK87" s="105"/>
      <c r="KUL87" s="105"/>
      <c r="KUM87" s="105"/>
      <c r="KUN87" s="105"/>
      <c r="KUO87" s="105"/>
      <c r="KUP87" s="105"/>
      <c r="KUQ87" s="105"/>
      <c r="KUR87" s="105"/>
      <c r="KUS87" s="105"/>
      <c r="KUT87" s="105"/>
      <c r="KUU87" s="105"/>
      <c r="KUV87" s="105"/>
      <c r="KUW87" s="105"/>
      <c r="KUX87" s="105"/>
      <c r="KUY87" s="105"/>
      <c r="KUZ87" s="105"/>
      <c r="KVA87" s="105"/>
      <c r="KVB87" s="105"/>
      <c r="KVC87" s="105"/>
      <c r="KVD87" s="105"/>
      <c r="KVE87" s="105"/>
      <c r="KVF87" s="105"/>
      <c r="KVG87" s="105"/>
      <c r="KVH87" s="105"/>
      <c r="KVI87" s="105"/>
      <c r="KVJ87" s="105"/>
      <c r="KVK87" s="105"/>
      <c r="KVL87" s="105"/>
      <c r="KVM87" s="105"/>
      <c r="KVN87" s="105"/>
      <c r="KVO87" s="105"/>
      <c r="KVP87" s="105"/>
      <c r="KVQ87" s="105"/>
      <c r="KVR87" s="105"/>
      <c r="KVS87" s="105"/>
      <c r="KVT87" s="105"/>
      <c r="KVU87" s="105"/>
      <c r="KVV87" s="105"/>
      <c r="KVW87" s="105"/>
      <c r="KVX87" s="105"/>
      <c r="KVY87" s="105"/>
      <c r="KVZ87" s="105"/>
      <c r="KWA87" s="105"/>
      <c r="KWB87" s="105"/>
      <c r="KWC87" s="105"/>
      <c r="KWD87" s="105"/>
      <c r="KWE87" s="105"/>
      <c r="KWF87" s="105"/>
      <c r="KWG87" s="105"/>
      <c r="KWH87" s="105"/>
      <c r="KWI87" s="105"/>
      <c r="KWJ87" s="105"/>
      <c r="KWK87" s="105"/>
      <c r="KWL87" s="105"/>
      <c r="KWM87" s="105"/>
      <c r="KWN87" s="105"/>
      <c r="KWO87" s="105"/>
      <c r="KWP87" s="105"/>
      <c r="KWQ87" s="105"/>
      <c r="KWR87" s="105"/>
      <c r="KWS87" s="105"/>
      <c r="KWT87" s="105"/>
      <c r="KWU87" s="105"/>
      <c r="KWV87" s="105"/>
      <c r="KWW87" s="105"/>
      <c r="KWX87" s="105"/>
      <c r="KWY87" s="105"/>
      <c r="KWZ87" s="105"/>
      <c r="KXA87" s="105"/>
      <c r="KXB87" s="105"/>
      <c r="KXC87" s="105"/>
      <c r="KXD87" s="105"/>
      <c r="KXE87" s="105"/>
      <c r="KXF87" s="105"/>
      <c r="KXG87" s="105"/>
      <c r="KXH87" s="105"/>
      <c r="KXI87" s="105"/>
      <c r="KXJ87" s="105"/>
      <c r="KXK87" s="105"/>
      <c r="KXL87" s="105"/>
      <c r="KXM87" s="105"/>
      <c r="KXN87" s="105"/>
      <c r="KXO87" s="105"/>
      <c r="KXP87" s="105"/>
      <c r="KXQ87" s="105"/>
      <c r="KXR87" s="105"/>
      <c r="KXS87" s="105"/>
      <c r="KXT87" s="105"/>
      <c r="KXU87" s="105"/>
      <c r="KXV87" s="105"/>
      <c r="KXW87" s="105"/>
      <c r="KXX87" s="105"/>
      <c r="KXY87" s="105"/>
      <c r="KXZ87" s="105"/>
      <c r="KYA87" s="105"/>
      <c r="KYB87" s="105"/>
      <c r="KYC87" s="105"/>
      <c r="KYD87" s="105"/>
      <c r="KYE87" s="105"/>
      <c r="KYF87" s="105"/>
      <c r="KYG87" s="105"/>
      <c r="KYH87" s="105"/>
      <c r="KYI87" s="105"/>
      <c r="KYJ87" s="105"/>
      <c r="KYK87" s="105"/>
      <c r="KYL87" s="105"/>
      <c r="KYM87" s="105"/>
      <c r="KYN87" s="105"/>
      <c r="KYO87" s="105"/>
      <c r="KYP87" s="105"/>
      <c r="KYQ87" s="105"/>
      <c r="KYR87" s="105"/>
      <c r="KYS87" s="105"/>
      <c r="KYT87" s="105"/>
      <c r="KYU87" s="105"/>
      <c r="KYV87" s="105"/>
      <c r="KYW87" s="105"/>
      <c r="KYX87" s="105"/>
      <c r="KYY87" s="105"/>
      <c r="KYZ87" s="105"/>
      <c r="KZA87" s="105"/>
      <c r="KZB87" s="105"/>
      <c r="KZC87" s="105"/>
      <c r="KZD87" s="105"/>
      <c r="KZE87" s="105"/>
      <c r="KZF87" s="105"/>
      <c r="KZG87" s="105"/>
      <c r="KZH87" s="105"/>
      <c r="KZI87" s="105"/>
      <c r="KZJ87" s="105"/>
      <c r="KZK87" s="105"/>
      <c r="KZL87" s="105"/>
      <c r="KZM87" s="105"/>
      <c r="KZN87" s="105"/>
      <c r="KZO87" s="105"/>
      <c r="KZP87" s="105"/>
      <c r="KZQ87" s="105"/>
      <c r="KZR87" s="105"/>
      <c r="KZS87" s="105"/>
      <c r="KZT87" s="105"/>
      <c r="KZU87" s="105"/>
      <c r="KZV87" s="105"/>
      <c r="KZW87" s="105"/>
      <c r="KZX87" s="105"/>
      <c r="KZY87" s="105"/>
      <c r="KZZ87" s="105"/>
      <c r="LAA87" s="105"/>
      <c r="LAB87" s="105"/>
      <c r="LAC87" s="105"/>
      <c r="LAD87" s="105"/>
      <c r="LAE87" s="105"/>
      <c r="LAF87" s="105"/>
      <c r="LAG87" s="105"/>
      <c r="LAH87" s="105"/>
      <c r="LAI87" s="105"/>
      <c r="LAJ87" s="105"/>
      <c r="LAK87" s="105"/>
      <c r="LAL87" s="105"/>
      <c r="LAM87" s="105"/>
      <c r="LAN87" s="105"/>
      <c r="LAO87" s="105"/>
      <c r="LAP87" s="105"/>
      <c r="LAQ87" s="105"/>
      <c r="LAR87" s="105"/>
      <c r="LAS87" s="105"/>
      <c r="LAT87" s="105"/>
      <c r="LAU87" s="105"/>
      <c r="LAV87" s="105"/>
      <c r="LAW87" s="105"/>
      <c r="LAX87" s="105"/>
      <c r="LAY87" s="105"/>
      <c r="LAZ87" s="105"/>
      <c r="LBA87" s="105"/>
      <c r="LBB87" s="105"/>
      <c r="LBC87" s="105"/>
      <c r="LBD87" s="105"/>
      <c r="LBE87" s="105"/>
      <c r="LBF87" s="105"/>
      <c r="LBG87" s="105"/>
      <c r="LBH87" s="105"/>
      <c r="LBI87" s="105"/>
      <c r="LBJ87" s="105"/>
      <c r="LBK87" s="105"/>
      <c r="LBL87" s="105"/>
      <c r="LBM87" s="105"/>
      <c r="LBN87" s="105"/>
      <c r="LBO87" s="105"/>
      <c r="LBP87" s="105"/>
      <c r="LBQ87" s="105"/>
      <c r="LBR87" s="105"/>
      <c r="LBS87" s="105"/>
      <c r="LBT87" s="105"/>
      <c r="LBU87" s="105"/>
      <c r="LBV87" s="105"/>
      <c r="LBW87" s="105"/>
      <c r="LBX87" s="105"/>
      <c r="LBY87" s="105"/>
      <c r="LBZ87" s="105"/>
      <c r="LCA87" s="105"/>
      <c r="LCB87" s="105"/>
      <c r="LCC87" s="105"/>
      <c r="LCD87" s="105"/>
      <c r="LCE87" s="105"/>
      <c r="LCF87" s="105"/>
      <c r="LCG87" s="105"/>
      <c r="LCH87" s="105"/>
      <c r="LCI87" s="105"/>
      <c r="LCJ87" s="105"/>
      <c r="LCK87" s="105"/>
      <c r="LCL87" s="105"/>
      <c r="LCM87" s="105"/>
      <c r="LCN87" s="105"/>
      <c r="LCO87" s="105"/>
      <c r="LCP87" s="105"/>
      <c r="LCQ87" s="105"/>
      <c r="LCR87" s="105"/>
      <c r="LCS87" s="105"/>
      <c r="LCT87" s="105"/>
      <c r="LCU87" s="105"/>
      <c r="LCV87" s="105"/>
      <c r="LCW87" s="105"/>
      <c r="LCX87" s="105"/>
      <c r="LCY87" s="105"/>
      <c r="LCZ87" s="105"/>
      <c r="LDA87" s="105"/>
      <c r="LDB87" s="105"/>
      <c r="LDC87" s="105"/>
      <c r="LDD87" s="105"/>
      <c r="LDE87" s="105"/>
      <c r="LDF87" s="105"/>
      <c r="LDG87" s="105"/>
      <c r="LDH87" s="105"/>
      <c r="LDI87" s="105"/>
      <c r="LDJ87" s="105"/>
      <c r="LDK87" s="105"/>
      <c r="LDL87" s="105"/>
      <c r="LDM87" s="105"/>
      <c r="LDN87" s="105"/>
      <c r="LDO87" s="105"/>
      <c r="LDP87" s="105"/>
      <c r="LDQ87" s="105"/>
      <c r="LDR87" s="105"/>
      <c r="LDS87" s="105"/>
      <c r="LDT87" s="105"/>
      <c r="LDU87" s="105"/>
      <c r="LDV87" s="105"/>
      <c r="LDW87" s="105"/>
      <c r="LDX87" s="105"/>
      <c r="LDY87" s="105"/>
      <c r="LDZ87" s="105"/>
      <c r="LEA87" s="105"/>
      <c r="LEB87" s="105"/>
      <c r="LEC87" s="105"/>
      <c r="LED87" s="105"/>
      <c r="LEE87" s="105"/>
      <c r="LEF87" s="105"/>
      <c r="LEG87" s="105"/>
      <c r="LEH87" s="105"/>
      <c r="LEI87" s="105"/>
      <c r="LEJ87" s="105"/>
      <c r="LEK87" s="105"/>
      <c r="LEL87" s="105"/>
      <c r="LEM87" s="105"/>
      <c r="LEN87" s="105"/>
      <c r="LEO87" s="105"/>
      <c r="LEP87" s="105"/>
      <c r="LEQ87" s="105"/>
      <c r="LER87" s="105"/>
      <c r="LES87" s="105"/>
      <c r="LET87" s="105"/>
      <c r="LEU87" s="105"/>
      <c r="LEV87" s="105"/>
      <c r="LEW87" s="105"/>
      <c r="LEX87" s="105"/>
      <c r="LEY87" s="105"/>
      <c r="LEZ87" s="105"/>
      <c r="LFA87" s="105"/>
      <c r="LFB87" s="105"/>
      <c r="LFC87" s="105"/>
      <c r="LFD87" s="105"/>
      <c r="LFE87" s="105"/>
      <c r="LFF87" s="105"/>
      <c r="LFG87" s="105"/>
      <c r="LFH87" s="105"/>
      <c r="LFI87" s="105"/>
      <c r="LFJ87" s="105"/>
      <c r="LFK87" s="105"/>
      <c r="LFL87" s="105"/>
      <c r="LFM87" s="105"/>
      <c r="LFN87" s="105"/>
      <c r="LFO87" s="105"/>
      <c r="LFP87" s="105"/>
      <c r="LFQ87" s="105"/>
      <c r="LFR87" s="105"/>
      <c r="LFS87" s="105"/>
      <c r="LFT87" s="105"/>
      <c r="LFU87" s="105"/>
      <c r="LFV87" s="105"/>
      <c r="LFW87" s="105"/>
      <c r="LFX87" s="105"/>
      <c r="LFY87" s="105"/>
      <c r="LFZ87" s="105"/>
      <c r="LGA87" s="105"/>
      <c r="LGB87" s="105"/>
      <c r="LGC87" s="105"/>
      <c r="LGD87" s="105"/>
      <c r="LGE87" s="105"/>
      <c r="LGF87" s="105"/>
      <c r="LGG87" s="105"/>
      <c r="LGH87" s="105"/>
      <c r="LGI87" s="105"/>
      <c r="LGJ87" s="105"/>
      <c r="LGK87" s="105"/>
      <c r="LGL87" s="105"/>
      <c r="LGM87" s="105"/>
      <c r="LGN87" s="105"/>
      <c r="LGO87" s="105"/>
      <c r="LGP87" s="105"/>
      <c r="LGQ87" s="105"/>
      <c r="LGR87" s="105"/>
      <c r="LGS87" s="105"/>
      <c r="LGT87" s="105"/>
      <c r="LGU87" s="105"/>
      <c r="LGV87" s="105"/>
      <c r="LGW87" s="105"/>
      <c r="LGX87" s="105"/>
      <c r="LGY87" s="105"/>
      <c r="LGZ87" s="105"/>
      <c r="LHA87" s="105"/>
      <c r="LHB87" s="105"/>
      <c r="LHC87" s="105"/>
      <c r="LHD87" s="105"/>
      <c r="LHE87" s="105"/>
      <c r="LHF87" s="105"/>
      <c r="LHG87" s="105"/>
      <c r="LHH87" s="105"/>
      <c r="LHI87" s="105"/>
      <c r="LHJ87" s="105"/>
      <c r="LHK87" s="105"/>
      <c r="LHL87" s="105"/>
      <c r="LHM87" s="105"/>
      <c r="LHN87" s="105"/>
      <c r="LHO87" s="105"/>
      <c r="LHP87" s="105"/>
      <c r="LHQ87" s="105"/>
      <c r="LHR87" s="105"/>
      <c r="LHS87" s="105"/>
      <c r="LHT87" s="105"/>
      <c r="LHU87" s="105"/>
      <c r="LHV87" s="105"/>
      <c r="LHW87" s="105"/>
      <c r="LHX87" s="105"/>
      <c r="LHY87" s="105"/>
      <c r="LHZ87" s="105"/>
      <c r="LIA87" s="105"/>
      <c r="LIB87" s="105"/>
      <c r="LIC87" s="105"/>
      <c r="LID87" s="105"/>
      <c r="LIE87" s="105"/>
      <c r="LIF87" s="105"/>
      <c r="LIG87" s="105"/>
      <c r="LIH87" s="105"/>
      <c r="LII87" s="105"/>
      <c r="LIJ87" s="105"/>
      <c r="LIK87" s="105"/>
      <c r="LIL87" s="105"/>
      <c r="LIM87" s="105"/>
      <c r="LIN87" s="105"/>
      <c r="LIO87" s="105"/>
      <c r="LIP87" s="105"/>
      <c r="LIQ87" s="105"/>
      <c r="LIR87" s="105"/>
      <c r="LIS87" s="105"/>
      <c r="LIT87" s="105"/>
      <c r="LIU87" s="105"/>
      <c r="LIV87" s="105"/>
      <c r="LIW87" s="105"/>
      <c r="LIX87" s="105"/>
      <c r="LIY87" s="105"/>
      <c r="LIZ87" s="105"/>
      <c r="LJA87" s="105"/>
      <c r="LJB87" s="105"/>
      <c r="LJC87" s="105"/>
      <c r="LJD87" s="105"/>
      <c r="LJE87" s="105"/>
      <c r="LJF87" s="105"/>
      <c r="LJG87" s="105"/>
      <c r="LJH87" s="105"/>
      <c r="LJI87" s="105"/>
      <c r="LJJ87" s="105"/>
      <c r="LJK87" s="105"/>
      <c r="LJL87" s="105"/>
      <c r="LJM87" s="105"/>
      <c r="LJN87" s="105"/>
      <c r="LJO87" s="105"/>
      <c r="LJP87" s="105"/>
      <c r="LJQ87" s="105"/>
      <c r="LJR87" s="105"/>
      <c r="LJS87" s="105"/>
      <c r="LJT87" s="105"/>
      <c r="LJU87" s="105"/>
      <c r="LJV87" s="105"/>
      <c r="LJW87" s="105"/>
      <c r="LJX87" s="105"/>
      <c r="LJY87" s="105"/>
      <c r="LJZ87" s="105"/>
      <c r="LKA87" s="105"/>
      <c r="LKB87" s="105"/>
      <c r="LKC87" s="105"/>
      <c r="LKD87" s="105"/>
      <c r="LKE87" s="105"/>
      <c r="LKF87" s="105"/>
      <c r="LKG87" s="105"/>
      <c r="LKH87" s="105"/>
      <c r="LKI87" s="105"/>
      <c r="LKJ87" s="105"/>
      <c r="LKK87" s="105"/>
      <c r="LKL87" s="105"/>
      <c r="LKM87" s="105"/>
      <c r="LKN87" s="105"/>
      <c r="LKO87" s="105"/>
      <c r="LKP87" s="105"/>
      <c r="LKQ87" s="105"/>
      <c r="LKR87" s="105"/>
      <c r="LKS87" s="105"/>
      <c r="LKT87" s="105"/>
      <c r="LKU87" s="105"/>
      <c r="LKV87" s="105"/>
      <c r="LKW87" s="105"/>
      <c r="LKX87" s="105"/>
      <c r="LKY87" s="105"/>
      <c r="LKZ87" s="105"/>
      <c r="LLA87" s="105"/>
      <c r="LLB87" s="105"/>
      <c r="LLC87" s="105"/>
      <c r="LLD87" s="105"/>
      <c r="LLE87" s="105"/>
      <c r="LLF87" s="105"/>
      <c r="LLG87" s="105"/>
      <c r="LLH87" s="105"/>
      <c r="LLI87" s="105"/>
      <c r="LLJ87" s="105"/>
      <c r="LLK87" s="105"/>
      <c r="LLL87" s="105"/>
      <c r="LLM87" s="105"/>
      <c r="LLN87" s="105"/>
      <c r="LLO87" s="105"/>
      <c r="LLP87" s="105"/>
      <c r="LLQ87" s="105"/>
      <c r="LLR87" s="105"/>
      <c r="LLS87" s="105"/>
      <c r="LLT87" s="105"/>
      <c r="LLU87" s="105"/>
      <c r="LLV87" s="105"/>
      <c r="LLW87" s="105"/>
      <c r="LLX87" s="105"/>
      <c r="LLY87" s="105"/>
      <c r="LLZ87" s="105"/>
      <c r="LMA87" s="105"/>
      <c r="LMB87" s="105"/>
      <c r="LMC87" s="105"/>
      <c r="LMD87" s="105"/>
      <c r="LME87" s="105"/>
      <c r="LMF87" s="105"/>
      <c r="LMG87" s="105"/>
      <c r="LMH87" s="105"/>
      <c r="LMI87" s="105"/>
      <c r="LMJ87" s="105"/>
      <c r="LMK87" s="105"/>
      <c r="LML87" s="105"/>
      <c r="LMM87" s="105"/>
      <c r="LMN87" s="105"/>
      <c r="LMO87" s="105"/>
      <c r="LMP87" s="105"/>
      <c r="LMQ87" s="105"/>
      <c r="LMR87" s="105"/>
      <c r="LMS87" s="105"/>
      <c r="LMT87" s="105"/>
      <c r="LMU87" s="105"/>
      <c r="LMV87" s="105"/>
      <c r="LMW87" s="105"/>
      <c r="LMX87" s="105"/>
      <c r="LMY87" s="105"/>
      <c r="LMZ87" s="105"/>
      <c r="LNA87" s="105"/>
      <c r="LNB87" s="105"/>
      <c r="LNC87" s="105"/>
      <c r="LND87" s="105"/>
      <c r="LNE87" s="105"/>
      <c r="LNF87" s="105"/>
      <c r="LNG87" s="105"/>
      <c r="LNH87" s="105"/>
      <c r="LNI87" s="105"/>
      <c r="LNJ87" s="105"/>
      <c r="LNK87" s="105"/>
      <c r="LNL87" s="105"/>
      <c r="LNM87" s="105"/>
      <c r="LNN87" s="105"/>
      <c r="LNO87" s="105"/>
      <c r="LNP87" s="105"/>
      <c r="LNQ87" s="105"/>
      <c r="LNR87" s="105"/>
      <c r="LNS87" s="105"/>
      <c r="LNT87" s="105"/>
      <c r="LNU87" s="105"/>
      <c r="LNV87" s="105"/>
      <c r="LNW87" s="105"/>
      <c r="LNX87" s="105"/>
      <c r="LNY87" s="105"/>
      <c r="LNZ87" s="105"/>
      <c r="LOA87" s="105"/>
      <c r="LOB87" s="105"/>
      <c r="LOC87" s="105"/>
      <c r="LOD87" s="105"/>
      <c r="LOE87" s="105"/>
      <c r="LOF87" s="105"/>
      <c r="LOG87" s="105"/>
      <c r="LOH87" s="105"/>
      <c r="LOI87" s="105"/>
      <c r="LOJ87" s="105"/>
      <c r="LOK87" s="105"/>
      <c r="LOL87" s="105"/>
      <c r="LOM87" s="105"/>
      <c r="LON87" s="105"/>
      <c r="LOO87" s="105"/>
      <c r="LOP87" s="105"/>
      <c r="LOQ87" s="105"/>
      <c r="LOR87" s="105"/>
      <c r="LOS87" s="105"/>
      <c r="LOT87" s="105"/>
      <c r="LOU87" s="105"/>
      <c r="LOV87" s="105"/>
      <c r="LOW87" s="105"/>
      <c r="LOX87" s="105"/>
      <c r="LOY87" s="105"/>
      <c r="LOZ87" s="105"/>
      <c r="LPA87" s="105"/>
      <c r="LPB87" s="105"/>
      <c r="LPC87" s="105"/>
      <c r="LPD87" s="105"/>
      <c r="LPE87" s="105"/>
      <c r="LPF87" s="105"/>
      <c r="LPG87" s="105"/>
      <c r="LPH87" s="105"/>
      <c r="LPI87" s="105"/>
      <c r="LPJ87" s="105"/>
      <c r="LPK87" s="105"/>
      <c r="LPL87" s="105"/>
      <c r="LPM87" s="105"/>
      <c r="LPN87" s="105"/>
      <c r="LPO87" s="105"/>
      <c r="LPP87" s="105"/>
      <c r="LPQ87" s="105"/>
      <c r="LPR87" s="105"/>
      <c r="LPS87" s="105"/>
      <c r="LPT87" s="105"/>
      <c r="LPU87" s="105"/>
      <c r="LPV87" s="105"/>
      <c r="LPW87" s="105"/>
      <c r="LPX87" s="105"/>
      <c r="LPY87" s="105"/>
      <c r="LPZ87" s="105"/>
      <c r="LQA87" s="105"/>
      <c r="LQB87" s="105"/>
      <c r="LQC87" s="105"/>
      <c r="LQD87" s="105"/>
      <c r="LQE87" s="105"/>
      <c r="LQF87" s="105"/>
      <c r="LQG87" s="105"/>
      <c r="LQH87" s="105"/>
      <c r="LQI87" s="105"/>
      <c r="LQJ87" s="105"/>
      <c r="LQK87" s="105"/>
      <c r="LQL87" s="105"/>
      <c r="LQM87" s="105"/>
      <c r="LQN87" s="105"/>
      <c r="LQO87" s="105"/>
      <c r="LQP87" s="105"/>
      <c r="LQQ87" s="105"/>
      <c r="LQR87" s="105"/>
      <c r="LQS87" s="105"/>
      <c r="LQT87" s="105"/>
      <c r="LQU87" s="105"/>
      <c r="LQV87" s="105"/>
      <c r="LQW87" s="105"/>
      <c r="LQX87" s="105"/>
      <c r="LQY87" s="105"/>
      <c r="LQZ87" s="105"/>
      <c r="LRA87" s="105"/>
      <c r="LRB87" s="105"/>
      <c r="LRC87" s="105"/>
      <c r="LRD87" s="105"/>
      <c r="LRE87" s="105"/>
      <c r="LRF87" s="105"/>
      <c r="LRG87" s="105"/>
      <c r="LRH87" s="105"/>
      <c r="LRI87" s="105"/>
      <c r="LRJ87" s="105"/>
      <c r="LRK87" s="105"/>
      <c r="LRL87" s="105"/>
      <c r="LRM87" s="105"/>
      <c r="LRN87" s="105"/>
      <c r="LRO87" s="105"/>
      <c r="LRP87" s="105"/>
      <c r="LRQ87" s="105"/>
      <c r="LRR87" s="105"/>
      <c r="LRS87" s="105"/>
      <c r="LRT87" s="105"/>
      <c r="LRU87" s="105"/>
      <c r="LRV87" s="105"/>
      <c r="LRW87" s="105"/>
      <c r="LRX87" s="105"/>
      <c r="LRY87" s="105"/>
      <c r="LRZ87" s="105"/>
      <c r="LSA87" s="105"/>
      <c r="LSB87" s="105"/>
      <c r="LSC87" s="105"/>
      <c r="LSD87" s="105"/>
      <c r="LSE87" s="105"/>
      <c r="LSF87" s="105"/>
      <c r="LSG87" s="105"/>
      <c r="LSH87" s="105"/>
      <c r="LSI87" s="105"/>
      <c r="LSJ87" s="105"/>
      <c r="LSK87" s="105"/>
      <c r="LSL87" s="105"/>
      <c r="LSM87" s="105"/>
      <c r="LSN87" s="105"/>
      <c r="LSO87" s="105"/>
      <c r="LSP87" s="105"/>
      <c r="LSQ87" s="105"/>
      <c r="LSR87" s="105"/>
      <c r="LSS87" s="105"/>
      <c r="LST87" s="105"/>
      <c r="LSU87" s="105"/>
      <c r="LSV87" s="105"/>
      <c r="LSW87" s="105"/>
      <c r="LSX87" s="105"/>
      <c r="LSY87" s="105"/>
      <c r="LSZ87" s="105"/>
      <c r="LTA87" s="105"/>
      <c r="LTB87" s="105"/>
      <c r="LTC87" s="105"/>
      <c r="LTD87" s="105"/>
      <c r="LTE87" s="105"/>
      <c r="LTF87" s="105"/>
      <c r="LTG87" s="105"/>
      <c r="LTH87" s="105"/>
      <c r="LTI87" s="105"/>
      <c r="LTJ87" s="105"/>
      <c r="LTK87" s="105"/>
      <c r="LTL87" s="105"/>
      <c r="LTM87" s="105"/>
      <c r="LTN87" s="105"/>
      <c r="LTO87" s="105"/>
      <c r="LTP87" s="105"/>
      <c r="LTQ87" s="105"/>
      <c r="LTR87" s="105"/>
      <c r="LTS87" s="105"/>
      <c r="LTT87" s="105"/>
      <c r="LTU87" s="105"/>
      <c r="LTV87" s="105"/>
      <c r="LTW87" s="105"/>
      <c r="LTX87" s="105"/>
      <c r="LTY87" s="105"/>
      <c r="LTZ87" s="105"/>
      <c r="LUA87" s="105"/>
      <c r="LUB87" s="105"/>
      <c r="LUC87" s="105"/>
      <c r="LUD87" s="105"/>
      <c r="LUE87" s="105"/>
      <c r="LUF87" s="105"/>
      <c r="LUG87" s="105"/>
      <c r="LUH87" s="105"/>
      <c r="LUI87" s="105"/>
      <c r="LUJ87" s="105"/>
      <c r="LUK87" s="105"/>
      <c r="LUL87" s="105"/>
      <c r="LUM87" s="105"/>
      <c r="LUN87" s="105"/>
      <c r="LUO87" s="105"/>
      <c r="LUP87" s="105"/>
      <c r="LUQ87" s="105"/>
      <c r="LUR87" s="105"/>
      <c r="LUS87" s="105"/>
      <c r="LUT87" s="105"/>
      <c r="LUU87" s="105"/>
      <c r="LUV87" s="105"/>
      <c r="LUW87" s="105"/>
      <c r="LUX87" s="105"/>
      <c r="LUY87" s="105"/>
      <c r="LUZ87" s="105"/>
      <c r="LVA87" s="105"/>
      <c r="LVB87" s="105"/>
      <c r="LVC87" s="105"/>
      <c r="LVD87" s="105"/>
      <c r="LVE87" s="105"/>
      <c r="LVF87" s="105"/>
      <c r="LVG87" s="105"/>
      <c r="LVH87" s="105"/>
      <c r="LVI87" s="105"/>
      <c r="LVJ87" s="105"/>
      <c r="LVK87" s="105"/>
      <c r="LVL87" s="105"/>
      <c r="LVM87" s="105"/>
      <c r="LVN87" s="105"/>
      <c r="LVO87" s="105"/>
      <c r="LVP87" s="105"/>
      <c r="LVQ87" s="105"/>
      <c r="LVR87" s="105"/>
      <c r="LVS87" s="105"/>
      <c r="LVT87" s="105"/>
      <c r="LVU87" s="105"/>
      <c r="LVV87" s="105"/>
      <c r="LVW87" s="105"/>
      <c r="LVX87" s="105"/>
      <c r="LVY87" s="105"/>
      <c r="LVZ87" s="105"/>
      <c r="LWA87" s="105"/>
      <c r="LWB87" s="105"/>
      <c r="LWC87" s="105"/>
      <c r="LWD87" s="105"/>
      <c r="LWE87" s="105"/>
      <c r="LWF87" s="105"/>
      <c r="LWG87" s="105"/>
      <c r="LWH87" s="105"/>
      <c r="LWI87" s="105"/>
      <c r="LWJ87" s="105"/>
      <c r="LWK87" s="105"/>
      <c r="LWL87" s="105"/>
      <c r="LWM87" s="105"/>
      <c r="LWN87" s="105"/>
      <c r="LWO87" s="105"/>
      <c r="LWP87" s="105"/>
      <c r="LWQ87" s="105"/>
      <c r="LWR87" s="105"/>
      <c r="LWS87" s="105"/>
      <c r="LWT87" s="105"/>
      <c r="LWU87" s="105"/>
      <c r="LWV87" s="105"/>
      <c r="LWW87" s="105"/>
      <c r="LWX87" s="105"/>
      <c r="LWY87" s="105"/>
      <c r="LWZ87" s="105"/>
      <c r="LXA87" s="105"/>
      <c r="LXB87" s="105"/>
      <c r="LXC87" s="105"/>
      <c r="LXD87" s="105"/>
      <c r="LXE87" s="105"/>
      <c r="LXF87" s="105"/>
      <c r="LXG87" s="105"/>
      <c r="LXH87" s="105"/>
      <c r="LXI87" s="105"/>
      <c r="LXJ87" s="105"/>
      <c r="LXK87" s="105"/>
      <c r="LXL87" s="105"/>
      <c r="LXM87" s="105"/>
      <c r="LXN87" s="105"/>
      <c r="LXO87" s="105"/>
      <c r="LXP87" s="105"/>
      <c r="LXQ87" s="105"/>
      <c r="LXR87" s="105"/>
      <c r="LXS87" s="105"/>
      <c r="LXT87" s="105"/>
      <c r="LXU87" s="105"/>
      <c r="LXV87" s="105"/>
      <c r="LXW87" s="105"/>
      <c r="LXX87" s="105"/>
      <c r="LXY87" s="105"/>
      <c r="LXZ87" s="105"/>
      <c r="LYA87" s="105"/>
      <c r="LYB87" s="105"/>
      <c r="LYC87" s="105"/>
      <c r="LYD87" s="105"/>
      <c r="LYE87" s="105"/>
      <c r="LYF87" s="105"/>
      <c r="LYG87" s="105"/>
      <c r="LYH87" s="105"/>
      <c r="LYI87" s="105"/>
      <c r="LYJ87" s="105"/>
      <c r="LYK87" s="105"/>
      <c r="LYL87" s="105"/>
      <c r="LYM87" s="105"/>
      <c r="LYN87" s="105"/>
      <c r="LYO87" s="105"/>
      <c r="LYP87" s="105"/>
      <c r="LYQ87" s="105"/>
      <c r="LYR87" s="105"/>
      <c r="LYS87" s="105"/>
      <c r="LYT87" s="105"/>
      <c r="LYU87" s="105"/>
      <c r="LYV87" s="105"/>
      <c r="LYW87" s="105"/>
      <c r="LYX87" s="105"/>
      <c r="LYY87" s="105"/>
      <c r="LYZ87" s="105"/>
      <c r="LZA87" s="105"/>
      <c r="LZB87" s="105"/>
      <c r="LZC87" s="105"/>
      <c r="LZD87" s="105"/>
      <c r="LZE87" s="105"/>
      <c r="LZF87" s="105"/>
      <c r="LZG87" s="105"/>
      <c r="LZH87" s="105"/>
      <c r="LZI87" s="105"/>
      <c r="LZJ87" s="105"/>
      <c r="LZK87" s="105"/>
      <c r="LZL87" s="105"/>
      <c r="LZM87" s="105"/>
      <c r="LZN87" s="105"/>
      <c r="LZO87" s="105"/>
      <c r="LZP87" s="105"/>
      <c r="LZQ87" s="105"/>
      <c r="LZR87" s="105"/>
      <c r="LZS87" s="105"/>
      <c r="LZT87" s="105"/>
      <c r="LZU87" s="105"/>
      <c r="LZV87" s="105"/>
      <c r="LZW87" s="105"/>
      <c r="LZX87" s="105"/>
      <c r="LZY87" s="105"/>
      <c r="LZZ87" s="105"/>
      <c r="MAA87" s="105"/>
      <c r="MAB87" s="105"/>
      <c r="MAC87" s="105"/>
      <c r="MAD87" s="105"/>
      <c r="MAE87" s="105"/>
      <c r="MAF87" s="105"/>
      <c r="MAG87" s="105"/>
      <c r="MAH87" s="105"/>
      <c r="MAI87" s="105"/>
      <c r="MAJ87" s="105"/>
      <c r="MAK87" s="105"/>
      <c r="MAL87" s="105"/>
      <c r="MAM87" s="105"/>
      <c r="MAN87" s="105"/>
      <c r="MAO87" s="105"/>
      <c r="MAP87" s="105"/>
      <c r="MAQ87" s="105"/>
      <c r="MAR87" s="105"/>
      <c r="MAS87" s="105"/>
      <c r="MAT87" s="105"/>
      <c r="MAU87" s="105"/>
      <c r="MAV87" s="105"/>
      <c r="MAW87" s="105"/>
      <c r="MAX87" s="105"/>
      <c r="MAY87" s="105"/>
      <c r="MAZ87" s="105"/>
      <c r="MBA87" s="105"/>
      <c r="MBB87" s="105"/>
      <c r="MBC87" s="105"/>
      <c r="MBD87" s="105"/>
      <c r="MBE87" s="105"/>
      <c r="MBF87" s="105"/>
      <c r="MBG87" s="105"/>
      <c r="MBH87" s="105"/>
      <c r="MBI87" s="105"/>
      <c r="MBJ87" s="105"/>
      <c r="MBK87" s="105"/>
      <c r="MBL87" s="105"/>
      <c r="MBM87" s="105"/>
      <c r="MBN87" s="105"/>
      <c r="MBO87" s="105"/>
      <c r="MBP87" s="105"/>
      <c r="MBQ87" s="105"/>
      <c r="MBR87" s="105"/>
      <c r="MBS87" s="105"/>
      <c r="MBT87" s="105"/>
      <c r="MBU87" s="105"/>
      <c r="MBV87" s="105"/>
      <c r="MBW87" s="105"/>
      <c r="MBX87" s="105"/>
      <c r="MBY87" s="105"/>
      <c r="MBZ87" s="105"/>
      <c r="MCA87" s="105"/>
      <c r="MCB87" s="105"/>
      <c r="MCC87" s="105"/>
      <c r="MCD87" s="105"/>
      <c r="MCE87" s="105"/>
      <c r="MCF87" s="105"/>
      <c r="MCG87" s="105"/>
      <c r="MCH87" s="105"/>
      <c r="MCI87" s="105"/>
      <c r="MCJ87" s="105"/>
      <c r="MCK87" s="105"/>
      <c r="MCL87" s="105"/>
      <c r="MCM87" s="105"/>
      <c r="MCN87" s="105"/>
      <c r="MCO87" s="105"/>
      <c r="MCP87" s="105"/>
      <c r="MCQ87" s="105"/>
      <c r="MCR87" s="105"/>
      <c r="MCS87" s="105"/>
      <c r="MCT87" s="105"/>
      <c r="MCU87" s="105"/>
      <c r="MCV87" s="105"/>
      <c r="MCW87" s="105"/>
      <c r="MCX87" s="105"/>
      <c r="MCY87" s="105"/>
      <c r="MCZ87" s="105"/>
      <c r="MDA87" s="105"/>
      <c r="MDB87" s="105"/>
      <c r="MDC87" s="105"/>
      <c r="MDD87" s="105"/>
      <c r="MDE87" s="105"/>
      <c r="MDF87" s="105"/>
      <c r="MDG87" s="105"/>
      <c r="MDH87" s="105"/>
      <c r="MDI87" s="105"/>
      <c r="MDJ87" s="105"/>
      <c r="MDK87" s="105"/>
      <c r="MDL87" s="105"/>
      <c r="MDM87" s="105"/>
      <c r="MDN87" s="105"/>
      <c r="MDO87" s="105"/>
      <c r="MDP87" s="105"/>
      <c r="MDQ87" s="105"/>
      <c r="MDR87" s="105"/>
      <c r="MDS87" s="105"/>
      <c r="MDT87" s="105"/>
      <c r="MDU87" s="105"/>
      <c r="MDV87" s="105"/>
      <c r="MDW87" s="105"/>
      <c r="MDX87" s="105"/>
      <c r="MDY87" s="105"/>
      <c r="MDZ87" s="105"/>
      <c r="MEA87" s="105"/>
      <c r="MEB87" s="105"/>
      <c r="MEC87" s="105"/>
      <c r="MED87" s="105"/>
      <c r="MEE87" s="105"/>
      <c r="MEF87" s="105"/>
      <c r="MEG87" s="105"/>
      <c r="MEH87" s="105"/>
      <c r="MEI87" s="105"/>
      <c r="MEJ87" s="105"/>
      <c r="MEK87" s="105"/>
      <c r="MEL87" s="105"/>
      <c r="MEM87" s="105"/>
      <c r="MEN87" s="105"/>
      <c r="MEO87" s="105"/>
      <c r="MEP87" s="105"/>
      <c r="MEQ87" s="105"/>
      <c r="MER87" s="105"/>
      <c r="MES87" s="105"/>
      <c r="MET87" s="105"/>
      <c r="MEU87" s="105"/>
      <c r="MEV87" s="105"/>
      <c r="MEW87" s="105"/>
      <c r="MEX87" s="105"/>
      <c r="MEY87" s="105"/>
      <c r="MEZ87" s="105"/>
      <c r="MFA87" s="105"/>
      <c r="MFB87" s="105"/>
      <c r="MFC87" s="105"/>
      <c r="MFD87" s="105"/>
      <c r="MFE87" s="105"/>
      <c r="MFF87" s="105"/>
      <c r="MFG87" s="105"/>
      <c r="MFH87" s="105"/>
      <c r="MFI87" s="105"/>
      <c r="MFJ87" s="105"/>
      <c r="MFK87" s="105"/>
      <c r="MFL87" s="105"/>
      <c r="MFM87" s="105"/>
      <c r="MFN87" s="105"/>
      <c r="MFO87" s="105"/>
      <c r="MFP87" s="105"/>
      <c r="MFQ87" s="105"/>
      <c r="MFR87" s="105"/>
      <c r="MFS87" s="105"/>
      <c r="MFT87" s="105"/>
      <c r="MFU87" s="105"/>
      <c r="MFV87" s="105"/>
      <c r="MFW87" s="105"/>
      <c r="MFX87" s="105"/>
      <c r="MFY87" s="105"/>
      <c r="MFZ87" s="105"/>
      <c r="MGA87" s="105"/>
      <c r="MGB87" s="105"/>
      <c r="MGC87" s="105"/>
      <c r="MGD87" s="105"/>
      <c r="MGE87" s="105"/>
      <c r="MGF87" s="105"/>
      <c r="MGG87" s="105"/>
      <c r="MGH87" s="105"/>
      <c r="MGI87" s="105"/>
      <c r="MGJ87" s="105"/>
      <c r="MGK87" s="105"/>
      <c r="MGL87" s="105"/>
      <c r="MGM87" s="105"/>
      <c r="MGN87" s="105"/>
      <c r="MGO87" s="105"/>
      <c r="MGP87" s="105"/>
      <c r="MGQ87" s="105"/>
      <c r="MGR87" s="105"/>
      <c r="MGS87" s="105"/>
      <c r="MGT87" s="105"/>
      <c r="MGU87" s="105"/>
      <c r="MGV87" s="105"/>
      <c r="MGW87" s="105"/>
      <c r="MGX87" s="105"/>
      <c r="MGY87" s="105"/>
      <c r="MGZ87" s="105"/>
      <c r="MHA87" s="105"/>
      <c r="MHB87" s="105"/>
      <c r="MHC87" s="105"/>
      <c r="MHD87" s="105"/>
      <c r="MHE87" s="105"/>
      <c r="MHF87" s="105"/>
      <c r="MHG87" s="105"/>
      <c r="MHH87" s="105"/>
      <c r="MHI87" s="105"/>
      <c r="MHJ87" s="105"/>
      <c r="MHK87" s="105"/>
      <c r="MHL87" s="105"/>
      <c r="MHM87" s="105"/>
      <c r="MHN87" s="105"/>
      <c r="MHO87" s="105"/>
      <c r="MHP87" s="105"/>
      <c r="MHQ87" s="105"/>
      <c r="MHR87" s="105"/>
      <c r="MHS87" s="105"/>
      <c r="MHT87" s="105"/>
      <c r="MHU87" s="105"/>
      <c r="MHV87" s="105"/>
      <c r="MHW87" s="105"/>
      <c r="MHX87" s="105"/>
      <c r="MHY87" s="105"/>
      <c r="MHZ87" s="105"/>
      <c r="MIA87" s="105"/>
      <c r="MIB87" s="105"/>
      <c r="MIC87" s="105"/>
      <c r="MID87" s="105"/>
      <c r="MIE87" s="105"/>
      <c r="MIF87" s="105"/>
      <c r="MIG87" s="105"/>
      <c r="MIH87" s="105"/>
      <c r="MII87" s="105"/>
      <c r="MIJ87" s="105"/>
      <c r="MIK87" s="105"/>
      <c r="MIL87" s="105"/>
      <c r="MIM87" s="105"/>
      <c r="MIN87" s="105"/>
      <c r="MIO87" s="105"/>
      <c r="MIP87" s="105"/>
      <c r="MIQ87" s="105"/>
      <c r="MIR87" s="105"/>
      <c r="MIS87" s="105"/>
      <c r="MIT87" s="105"/>
      <c r="MIU87" s="105"/>
      <c r="MIV87" s="105"/>
      <c r="MIW87" s="105"/>
      <c r="MIX87" s="105"/>
      <c r="MIY87" s="105"/>
      <c r="MIZ87" s="105"/>
      <c r="MJA87" s="105"/>
      <c r="MJB87" s="105"/>
      <c r="MJC87" s="105"/>
      <c r="MJD87" s="105"/>
      <c r="MJE87" s="105"/>
      <c r="MJF87" s="105"/>
      <c r="MJG87" s="105"/>
      <c r="MJH87" s="105"/>
      <c r="MJI87" s="105"/>
      <c r="MJJ87" s="105"/>
      <c r="MJK87" s="105"/>
      <c r="MJL87" s="105"/>
      <c r="MJM87" s="105"/>
      <c r="MJN87" s="105"/>
      <c r="MJO87" s="105"/>
      <c r="MJP87" s="105"/>
      <c r="MJQ87" s="105"/>
      <c r="MJR87" s="105"/>
      <c r="MJS87" s="105"/>
      <c r="MJT87" s="105"/>
      <c r="MJU87" s="105"/>
      <c r="MJV87" s="105"/>
      <c r="MJW87" s="105"/>
      <c r="MJX87" s="105"/>
      <c r="MJY87" s="105"/>
      <c r="MJZ87" s="105"/>
      <c r="MKA87" s="105"/>
      <c r="MKB87" s="105"/>
      <c r="MKC87" s="105"/>
      <c r="MKD87" s="105"/>
      <c r="MKE87" s="105"/>
      <c r="MKF87" s="105"/>
      <c r="MKG87" s="105"/>
      <c r="MKH87" s="105"/>
      <c r="MKI87" s="105"/>
      <c r="MKJ87" s="105"/>
      <c r="MKK87" s="105"/>
      <c r="MKL87" s="105"/>
      <c r="MKM87" s="105"/>
      <c r="MKN87" s="105"/>
      <c r="MKO87" s="105"/>
      <c r="MKP87" s="105"/>
      <c r="MKQ87" s="105"/>
      <c r="MKR87" s="105"/>
      <c r="MKS87" s="105"/>
      <c r="MKT87" s="105"/>
      <c r="MKU87" s="105"/>
      <c r="MKV87" s="105"/>
      <c r="MKW87" s="105"/>
      <c r="MKX87" s="105"/>
      <c r="MKY87" s="105"/>
      <c r="MKZ87" s="105"/>
      <c r="MLA87" s="105"/>
      <c r="MLB87" s="105"/>
      <c r="MLC87" s="105"/>
      <c r="MLD87" s="105"/>
      <c r="MLE87" s="105"/>
      <c r="MLF87" s="105"/>
      <c r="MLG87" s="105"/>
      <c r="MLH87" s="105"/>
      <c r="MLI87" s="105"/>
      <c r="MLJ87" s="105"/>
      <c r="MLK87" s="105"/>
      <c r="MLL87" s="105"/>
      <c r="MLM87" s="105"/>
      <c r="MLN87" s="105"/>
      <c r="MLO87" s="105"/>
      <c r="MLP87" s="105"/>
      <c r="MLQ87" s="105"/>
      <c r="MLR87" s="105"/>
      <c r="MLS87" s="105"/>
      <c r="MLT87" s="105"/>
      <c r="MLU87" s="105"/>
      <c r="MLV87" s="105"/>
      <c r="MLW87" s="105"/>
      <c r="MLX87" s="105"/>
      <c r="MLY87" s="105"/>
      <c r="MLZ87" s="105"/>
      <c r="MMA87" s="105"/>
      <c r="MMB87" s="105"/>
      <c r="MMC87" s="105"/>
      <c r="MMD87" s="105"/>
      <c r="MME87" s="105"/>
      <c r="MMF87" s="105"/>
      <c r="MMG87" s="105"/>
      <c r="MMH87" s="105"/>
      <c r="MMI87" s="105"/>
      <c r="MMJ87" s="105"/>
      <c r="MMK87" s="105"/>
      <c r="MML87" s="105"/>
      <c r="MMM87" s="105"/>
      <c r="MMN87" s="105"/>
      <c r="MMO87" s="105"/>
      <c r="MMP87" s="105"/>
      <c r="MMQ87" s="105"/>
      <c r="MMR87" s="105"/>
      <c r="MMS87" s="105"/>
      <c r="MMT87" s="105"/>
      <c r="MMU87" s="105"/>
      <c r="MMV87" s="105"/>
      <c r="MMW87" s="105"/>
      <c r="MMX87" s="105"/>
      <c r="MMY87" s="105"/>
      <c r="MMZ87" s="105"/>
      <c r="MNA87" s="105"/>
      <c r="MNB87" s="105"/>
      <c r="MNC87" s="105"/>
      <c r="MND87" s="105"/>
      <c r="MNE87" s="105"/>
      <c r="MNF87" s="105"/>
      <c r="MNG87" s="105"/>
      <c r="MNH87" s="105"/>
      <c r="MNI87" s="105"/>
      <c r="MNJ87" s="105"/>
      <c r="MNK87" s="105"/>
      <c r="MNL87" s="105"/>
      <c r="MNM87" s="105"/>
      <c r="MNN87" s="105"/>
      <c r="MNO87" s="105"/>
      <c r="MNP87" s="105"/>
      <c r="MNQ87" s="105"/>
      <c r="MNR87" s="105"/>
      <c r="MNS87" s="105"/>
      <c r="MNT87" s="105"/>
      <c r="MNU87" s="105"/>
      <c r="MNV87" s="105"/>
      <c r="MNW87" s="105"/>
      <c r="MNX87" s="105"/>
      <c r="MNY87" s="105"/>
      <c r="MNZ87" s="105"/>
      <c r="MOA87" s="105"/>
      <c r="MOB87" s="105"/>
      <c r="MOC87" s="105"/>
      <c r="MOD87" s="105"/>
      <c r="MOE87" s="105"/>
      <c r="MOF87" s="105"/>
      <c r="MOG87" s="105"/>
      <c r="MOH87" s="105"/>
      <c r="MOI87" s="105"/>
      <c r="MOJ87" s="105"/>
      <c r="MOK87" s="105"/>
      <c r="MOL87" s="105"/>
      <c r="MOM87" s="105"/>
      <c r="MON87" s="105"/>
      <c r="MOO87" s="105"/>
      <c r="MOP87" s="105"/>
      <c r="MOQ87" s="105"/>
      <c r="MOR87" s="105"/>
      <c r="MOS87" s="105"/>
      <c r="MOT87" s="105"/>
      <c r="MOU87" s="105"/>
      <c r="MOV87" s="105"/>
      <c r="MOW87" s="105"/>
      <c r="MOX87" s="105"/>
      <c r="MOY87" s="105"/>
      <c r="MOZ87" s="105"/>
      <c r="MPA87" s="105"/>
      <c r="MPB87" s="105"/>
      <c r="MPC87" s="105"/>
      <c r="MPD87" s="105"/>
      <c r="MPE87" s="105"/>
      <c r="MPF87" s="105"/>
      <c r="MPG87" s="105"/>
      <c r="MPH87" s="105"/>
      <c r="MPI87" s="105"/>
      <c r="MPJ87" s="105"/>
      <c r="MPK87" s="105"/>
      <c r="MPL87" s="105"/>
      <c r="MPM87" s="105"/>
      <c r="MPN87" s="105"/>
      <c r="MPO87" s="105"/>
      <c r="MPP87" s="105"/>
      <c r="MPQ87" s="105"/>
      <c r="MPR87" s="105"/>
      <c r="MPS87" s="105"/>
      <c r="MPT87" s="105"/>
      <c r="MPU87" s="105"/>
      <c r="MPV87" s="105"/>
      <c r="MPW87" s="105"/>
      <c r="MPX87" s="105"/>
      <c r="MPY87" s="105"/>
      <c r="MPZ87" s="105"/>
      <c r="MQA87" s="105"/>
      <c r="MQB87" s="105"/>
      <c r="MQC87" s="105"/>
      <c r="MQD87" s="105"/>
      <c r="MQE87" s="105"/>
      <c r="MQF87" s="105"/>
      <c r="MQG87" s="105"/>
      <c r="MQH87" s="105"/>
      <c r="MQI87" s="105"/>
      <c r="MQJ87" s="105"/>
      <c r="MQK87" s="105"/>
      <c r="MQL87" s="105"/>
      <c r="MQM87" s="105"/>
      <c r="MQN87" s="105"/>
      <c r="MQO87" s="105"/>
      <c r="MQP87" s="105"/>
      <c r="MQQ87" s="105"/>
      <c r="MQR87" s="105"/>
      <c r="MQS87" s="105"/>
      <c r="MQT87" s="105"/>
      <c r="MQU87" s="105"/>
      <c r="MQV87" s="105"/>
      <c r="MQW87" s="105"/>
      <c r="MQX87" s="105"/>
      <c r="MQY87" s="105"/>
      <c r="MQZ87" s="105"/>
      <c r="MRA87" s="105"/>
      <c r="MRB87" s="105"/>
      <c r="MRC87" s="105"/>
      <c r="MRD87" s="105"/>
      <c r="MRE87" s="105"/>
      <c r="MRF87" s="105"/>
      <c r="MRG87" s="105"/>
      <c r="MRH87" s="105"/>
      <c r="MRI87" s="105"/>
      <c r="MRJ87" s="105"/>
      <c r="MRK87" s="105"/>
      <c r="MRL87" s="105"/>
      <c r="MRM87" s="105"/>
      <c r="MRN87" s="105"/>
      <c r="MRO87" s="105"/>
      <c r="MRP87" s="105"/>
      <c r="MRQ87" s="105"/>
      <c r="MRR87" s="105"/>
      <c r="MRS87" s="105"/>
      <c r="MRT87" s="105"/>
      <c r="MRU87" s="105"/>
      <c r="MRV87" s="105"/>
      <c r="MRW87" s="105"/>
      <c r="MRX87" s="105"/>
      <c r="MRY87" s="105"/>
      <c r="MRZ87" s="105"/>
      <c r="MSA87" s="105"/>
      <c r="MSB87" s="105"/>
      <c r="MSC87" s="105"/>
      <c r="MSD87" s="105"/>
      <c r="MSE87" s="105"/>
      <c r="MSF87" s="105"/>
      <c r="MSG87" s="105"/>
      <c r="MSH87" s="105"/>
      <c r="MSI87" s="105"/>
      <c r="MSJ87" s="105"/>
      <c r="MSK87" s="105"/>
      <c r="MSL87" s="105"/>
      <c r="MSM87" s="105"/>
      <c r="MSN87" s="105"/>
      <c r="MSO87" s="105"/>
      <c r="MSP87" s="105"/>
      <c r="MSQ87" s="105"/>
      <c r="MSR87" s="105"/>
      <c r="MSS87" s="105"/>
      <c r="MST87" s="105"/>
      <c r="MSU87" s="105"/>
      <c r="MSV87" s="105"/>
      <c r="MSW87" s="105"/>
      <c r="MSX87" s="105"/>
      <c r="MSY87" s="105"/>
      <c r="MSZ87" s="105"/>
      <c r="MTA87" s="105"/>
      <c r="MTB87" s="105"/>
      <c r="MTC87" s="105"/>
      <c r="MTD87" s="105"/>
      <c r="MTE87" s="105"/>
      <c r="MTF87" s="105"/>
      <c r="MTG87" s="105"/>
      <c r="MTH87" s="105"/>
      <c r="MTI87" s="105"/>
      <c r="MTJ87" s="105"/>
      <c r="MTK87" s="105"/>
      <c r="MTL87" s="105"/>
      <c r="MTM87" s="105"/>
      <c r="MTN87" s="105"/>
      <c r="MTO87" s="105"/>
      <c r="MTP87" s="105"/>
      <c r="MTQ87" s="105"/>
      <c r="MTR87" s="105"/>
      <c r="MTS87" s="105"/>
      <c r="MTT87" s="105"/>
      <c r="MTU87" s="105"/>
      <c r="MTV87" s="105"/>
      <c r="MTW87" s="105"/>
      <c r="MTX87" s="105"/>
      <c r="MTY87" s="105"/>
      <c r="MTZ87" s="105"/>
      <c r="MUA87" s="105"/>
      <c r="MUB87" s="105"/>
      <c r="MUC87" s="105"/>
      <c r="MUD87" s="105"/>
      <c r="MUE87" s="105"/>
      <c r="MUF87" s="105"/>
      <c r="MUG87" s="105"/>
      <c r="MUH87" s="105"/>
      <c r="MUI87" s="105"/>
      <c r="MUJ87" s="105"/>
      <c r="MUK87" s="105"/>
      <c r="MUL87" s="105"/>
      <c r="MUM87" s="105"/>
      <c r="MUN87" s="105"/>
      <c r="MUO87" s="105"/>
      <c r="MUP87" s="105"/>
      <c r="MUQ87" s="105"/>
      <c r="MUR87" s="105"/>
      <c r="MUS87" s="105"/>
      <c r="MUT87" s="105"/>
      <c r="MUU87" s="105"/>
      <c r="MUV87" s="105"/>
      <c r="MUW87" s="105"/>
      <c r="MUX87" s="105"/>
      <c r="MUY87" s="105"/>
      <c r="MUZ87" s="105"/>
      <c r="MVA87" s="105"/>
      <c r="MVB87" s="105"/>
      <c r="MVC87" s="105"/>
      <c r="MVD87" s="105"/>
      <c r="MVE87" s="105"/>
      <c r="MVF87" s="105"/>
      <c r="MVG87" s="105"/>
      <c r="MVH87" s="105"/>
      <c r="MVI87" s="105"/>
      <c r="MVJ87" s="105"/>
      <c r="MVK87" s="105"/>
      <c r="MVL87" s="105"/>
      <c r="MVM87" s="105"/>
      <c r="MVN87" s="105"/>
      <c r="MVO87" s="105"/>
      <c r="MVP87" s="105"/>
      <c r="MVQ87" s="105"/>
      <c r="MVR87" s="105"/>
      <c r="MVS87" s="105"/>
      <c r="MVT87" s="105"/>
      <c r="MVU87" s="105"/>
      <c r="MVV87" s="105"/>
      <c r="MVW87" s="105"/>
      <c r="MVX87" s="105"/>
      <c r="MVY87" s="105"/>
      <c r="MVZ87" s="105"/>
      <c r="MWA87" s="105"/>
      <c r="MWB87" s="105"/>
      <c r="MWC87" s="105"/>
      <c r="MWD87" s="105"/>
      <c r="MWE87" s="105"/>
      <c r="MWF87" s="105"/>
      <c r="MWG87" s="105"/>
      <c r="MWH87" s="105"/>
      <c r="MWI87" s="105"/>
      <c r="MWJ87" s="105"/>
      <c r="MWK87" s="105"/>
      <c r="MWL87" s="105"/>
      <c r="MWM87" s="105"/>
      <c r="MWN87" s="105"/>
      <c r="MWO87" s="105"/>
      <c r="MWP87" s="105"/>
      <c r="MWQ87" s="105"/>
      <c r="MWR87" s="105"/>
      <c r="MWS87" s="105"/>
      <c r="MWT87" s="105"/>
      <c r="MWU87" s="105"/>
      <c r="MWV87" s="105"/>
      <c r="MWW87" s="105"/>
      <c r="MWX87" s="105"/>
      <c r="MWY87" s="105"/>
      <c r="MWZ87" s="105"/>
      <c r="MXA87" s="105"/>
      <c r="MXB87" s="105"/>
      <c r="MXC87" s="105"/>
      <c r="MXD87" s="105"/>
      <c r="MXE87" s="105"/>
      <c r="MXF87" s="105"/>
      <c r="MXG87" s="105"/>
      <c r="MXH87" s="105"/>
      <c r="MXI87" s="105"/>
      <c r="MXJ87" s="105"/>
      <c r="MXK87" s="105"/>
      <c r="MXL87" s="105"/>
      <c r="MXM87" s="105"/>
      <c r="MXN87" s="105"/>
      <c r="MXO87" s="105"/>
      <c r="MXP87" s="105"/>
      <c r="MXQ87" s="105"/>
      <c r="MXR87" s="105"/>
      <c r="MXS87" s="105"/>
      <c r="MXT87" s="105"/>
      <c r="MXU87" s="105"/>
      <c r="MXV87" s="105"/>
      <c r="MXW87" s="105"/>
      <c r="MXX87" s="105"/>
      <c r="MXY87" s="105"/>
      <c r="MXZ87" s="105"/>
      <c r="MYA87" s="105"/>
      <c r="MYB87" s="105"/>
      <c r="MYC87" s="105"/>
      <c r="MYD87" s="105"/>
      <c r="MYE87" s="105"/>
      <c r="MYF87" s="105"/>
      <c r="MYG87" s="105"/>
      <c r="MYH87" s="105"/>
      <c r="MYI87" s="105"/>
      <c r="MYJ87" s="105"/>
      <c r="MYK87" s="105"/>
      <c r="MYL87" s="105"/>
      <c r="MYM87" s="105"/>
      <c r="MYN87" s="105"/>
      <c r="MYO87" s="105"/>
      <c r="MYP87" s="105"/>
      <c r="MYQ87" s="105"/>
      <c r="MYR87" s="105"/>
      <c r="MYS87" s="105"/>
      <c r="MYT87" s="105"/>
      <c r="MYU87" s="105"/>
      <c r="MYV87" s="105"/>
      <c r="MYW87" s="105"/>
      <c r="MYX87" s="105"/>
      <c r="MYY87" s="105"/>
      <c r="MYZ87" s="105"/>
      <c r="MZA87" s="105"/>
      <c r="MZB87" s="105"/>
      <c r="MZC87" s="105"/>
      <c r="MZD87" s="105"/>
      <c r="MZE87" s="105"/>
      <c r="MZF87" s="105"/>
      <c r="MZG87" s="105"/>
      <c r="MZH87" s="105"/>
      <c r="MZI87" s="105"/>
      <c r="MZJ87" s="105"/>
      <c r="MZK87" s="105"/>
      <c r="MZL87" s="105"/>
      <c r="MZM87" s="105"/>
      <c r="MZN87" s="105"/>
      <c r="MZO87" s="105"/>
      <c r="MZP87" s="105"/>
      <c r="MZQ87" s="105"/>
      <c r="MZR87" s="105"/>
      <c r="MZS87" s="105"/>
      <c r="MZT87" s="105"/>
      <c r="MZU87" s="105"/>
      <c r="MZV87" s="105"/>
      <c r="MZW87" s="105"/>
      <c r="MZX87" s="105"/>
      <c r="MZY87" s="105"/>
      <c r="MZZ87" s="105"/>
      <c r="NAA87" s="105"/>
      <c r="NAB87" s="105"/>
      <c r="NAC87" s="105"/>
      <c r="NAD87" s="105"/>
      <c r="NAE87" s="105"/>
      <c r="NAF87" s="105"/>
      <c r="NAG87" s="105"/>
      <c r="NAH87" s="105"/>
      <c r="NAI87" s="105"/>
      <c r="NAJ87" s="105"/>
      <c r="NAK87" s="105"/>
      <c r="NAL87" s="105"/>
      <c r="NAM87" s="105"/>
      <c r="NAN87" s="105"/>
      <c r="NAO87" s="105"/>
      <c r="NAP87" s="105"/>
      <c r="NAQ87" s="105"/>
      <c r="NAR87" s="105"/>
      <c r="NAS87" s="105"/>
      <c r="NAT87" s="105"/>
      <c r="NAU87" s="105"/>
      <c r="NAV87" s="105"/>
      <c r="NAW87" s="105"/>
      <c r="NAX87" s="105"/>
      <c r="NAY87" s="105"/>
      <c r="NAZ87" s="105"/>
      <c r="NBA87" s="105"/>
      <c r="NBB87" s="105"/>
      <c r="NBC87" s="105"/>
      <c r="NBD87" s="105"/>
      <c r="NBE87" s="105"/>
      <c r="NBF87" s="105"/>
      <c r="NBG87" s="105"/>
      <c r="NBH87" s="105"/>
      <c r="NBI87" s="105"/>
      <c r="NBJ87" s="105"/>
      <c r="NBK87" s="105"/>
      <c r="NBL87" s="105"/>
      <c r="NBM87" s="105"/>
      <c r="NBN87" s="105"/>
      <c r="NBO87" s="105"/>
      <c r="NBP87" s="105"/>
      <c r="NBQ87" s="105"/>
      <c r="NBR87" s="105"/>
      <c r="NBS87" s="105"/>
      <c r="NBT87" s="105"/>
      <c r="NBU87" s="105"/>
      <c r="NBV87" s="105"/>
      <c r="NBW87" s="105"/>
      <c r="NBX87" s="105"/>
      <c r="NBY87" s="105"/>
      <c r="NBZ87" s="105"/>
      <c r="NCA87" s="105"/>
      <c r="NCB87" s="105"/>
      <c r="NCC87" s="105"/>
      <c r="NCD87" s="105"/>
      <c r="NCE87" s="105"/>
      <c r="NCF87" s="105"/>
      <c r="NCG87" s="105"/>
      <c r="NCH87" s="105"/>
      <c r="NCI87" s="105"/>
      <c r="NCJ87" s="105"/>
      <c r="NCK87" s="105"/>
      <c r="NCL87" s="105"/>
      <c r="NCM87" s="105"/>
      <c r="NCN87" s="105"/>
      <c r="NCO87" s="105"/>
      <c r="NCP87" s="105"/>
      <c r="NCQ87" s="105"/>
      <c r="NCR87" s="105"/>
      <c r="NCS87" s="105"/>
      <c r="NCT87" s="105"/>
      <c r="NCU87" s="105"/>
      <c r="NCV87" s="105"/>
      <c r="NCW87" s="105"/>
      <c r="NCX87" s="105"/>
      <c r="NCY87" s="105"/>
      <c r="NCZ87" s="105"/>
      <c r="NDA87" s="105"/>
      <c r="NDB87" s="105"/>
      <c r="NDC87" s="105"/>
      <c r="NDD87" s="105"/>
      <c r="NDE87" s="105"/>
      <c r="NDF87" s="105"/>
      <c r="NDG87" s="105"/>
      <c r="NDH87" s="105"/>
      <c r="NDI87" s="105"/>
      <c r="NDJ87" s="105"/>
      <c r="NDK87" s="105"/>
      <c r="NDL87" s="105"/>
      <c r="NDM87" s="105"/>
      <c r="NDN87" s="105"/>
      <c r="NDO87" s="105"/>
      <c r="NDP87" s="105"/>
      <c r="NDQ87" s="105"/>
      <c r="NDR87" s="105"/>
      <c r="NDS87" s="105"/>
      <c r="NDT87" s="105"/>
      <c r="NDU87" s="105"/>
      <c r="NDV87" s="105"/>
      <c r="NDW87" s="105"/>
      <c r="NDX87" s="105"/>
      <c r="NDY87" s="105"/>
      <c r="NDZ87" s="105"/>
      <c r="NEA87" s="105"/>
      <c r="NEB87" s="105"/>
      <c r="NEC87" s="105"/>
      <c r="NED87" s="105"/>
      <c r="NEE87" s="105"/>
      <c r="NEF87" s="105"/>
      <c r="NEG87" s="105"/>
      <c r="NEH87" s="105"/>
      <c r="NEI87" s="105"/>
      <c r="NEJ87" s="105"/>
      <c r="NEK87" s="105"/>
      <c r="NEL87" s="105"/>
      <c r="NEM87" s="105"/>
      <c r="NEN87" s="105"/>
      <c r="NEO87" s="105"/>
      <c r="NEP87" s="105"/>
      <c r="NEQ87" s="105"/>
      <c r="NER87" s="105"/>
      <c r="NES87" s="105"/>
      <c r="NET87" s="105"/>
      <c r="NEU87" s="105"/>
      <c r="NEV87" s="105"/>
      <c r="NEW87" s="105"/>
      <c r="NEX87" s="105"/>
      <c r="NEY87" s="105"/>
      <c r="NEZ87" s="105"/>
      <c r="NFA87" s="105"/>
      <c r="NFB87" s="105"/>
      <c r="NFC87" s="105"/>
      <c r="NFD87" s="105"/>
      <c r="NFE87" s="105"/>
      <c r="NFF87" s="105"/>
      <c r="NFG87" s="105"/>
      <c r="NFH87" s="105"/>
      <c r="NFI87" s="105"/>
      <c r="NFJ87" s="105"/>
      <c r="NFK87" s="105"/>
      <c r="NFL87" s="105"/>
      <c r="NFM87" s="105"/>
      <c r="NFN87" s="105"/>
      <c r="NFO87" s="105"/>
      <c r="NFP87" s="105"/>
      <c r="NFQ87" s="105"/>
      <c r="NFR87" s="105"/>
      <c r="NFS87" s="105"/>
      <c r="NFT87" s="105"/>
      <c r="NFU87" s="105"/>
      <c r="NFV87" s="105"/>
      <c r="NFW87" s="105"/>
      <c r="NFX87" s="105"/>
      <c r="NFY87" s="105"/>
      <c r="NFZ87" s="105"/>
      <c r="NGA87" s="105"/>
      <c r="NGB87" s="105"/>
      <c r="NGC87" s="105"/>
      <c r="NGD87" s="105"/>
      <c r="NGE87" s="105"/>
      <c r="NGF87" s="105"/>
      <c r="NGG87" s="105"/>
      <c r="NGH87" s="105"/>
      <c r="NGI87" s="105"/>
      <c r="NGJ87" s="105"/>
      <c r="NGK87" s="105"/>
      <c r="NGL87" s="105"/>
      <c r="NGM87" s="105"/>
      <c r="NGN87" s="105"/>
      <c r="NGO87" s="105"/>
      <c r="NGP87" s="105"/>
      <c r="NGQ87" s="105"/>
      <c r="NGR87" s="105"/>
      <c r="NGS87" s="105"/>
      <c r="NGT87" s="105"/>
      <c r="NGU87" s="105"/>
      <c r="NGV87" s="105"/>
      <c r="NGW87" s="105"/>
      <c r="NGX87" s="105"/>
      <c r="NGY87" s="105"/>
      <c r="NGZ87" s="105"/>
      <c r="NHA87" s="105"/>
      <c r="NHB87" s="105"/>
      <c r="NHC87" s="105"/>
      <c r="NHD87" s="105"/>
      <c r="NHE87" s="105"/>
      <c r="NHF87" s="105"/>
      <c r="NHG87" s="105"/>
      <c r="NHH87" s="105"/>
      <c r="NHI87" s="105"/>
      <c r="NHJ87" s="105"/>
      <c r="NHK87" s="105"/>
      <c r="NHL87" s="105"/>
      <c r="NHM87" s="105"/>
      <c r="NHN87" s="105"/>
      <c r="NHO87" s="105"/>
      <c r="NHP87" s="105"/>
      <c r="NHQ87" s="105"/>
      <c r="NHR87" s="105"/>
      <c r="NHS87" s="105"/>
      <c r="NHT87" s="105"/>
      <c r="NHU87" s="105"/>
      <c r="NHV87" s="105"/>
      <c r="NHW87" s="105"/>
      <c r="NHX87" s="105"/>
      <c r="NHY87" s="105"/>
      <c r="NHZ87" s="105"/>
      <c r="NIA87" s="105"/>
      <c r="NIB87" s="105"/>
      <c r="NIC87" s="105"/>
      <c r="NID87" s="105"/>
      <c r="NIE87" s="105"/>
      <c r="NIF87" s="105"/>
      <c r="NIG87" s="105"/>
      <c r="NIH87" s="105"/>
      <c r="NII87" s="105"/>
      <c r="NIJ87" s="105"/>
      <c r="NIK87" s="105"/>
      <c r="NIL87" s="105"/>
      <c r="NIM87" s="105"/>
      <c r="NIN87" s="105"/>
      <c r="NIO87" s="105"/>
      <c r="NIP87" s="105"/>
      <c r="NIQ87" s="105"/>
      <c r="NIR87" s="105"/>
      <c r="NIS87" s="105"/>
      <c r="NIT87" s="105"/>
      <c r="NIU87" s="105"/>
      <c r="NIV87" s="105"/>
      <c r="NIW87" s="105"/>
      <c r="NIX87" s="105"/>
      <c r="NIY87" s="105"/>
      <c r="NIZ87" s="105"/>
      <c r="NJA87" s="105"/>
      <c r="NJB87" s="105"/>
      <c r="NJC87" s="105"/>
      <c r="NJD87" s="105"/>
      <c r="NJE87" s="105"/>
      <c r="NJF87" s="105"/>
      <c r="NJG87" s="105"/>
      <c r="NJH87" s="105"/>
      <c r="NJI87" s="105"/>
      <c r="NJJ87" s="105"/>
      <c r="NJK87" s="105"/>
      <c r="NJL87" s="105"/>
      <c r="NJM87" s="105"/>
      <c r="NJN87" s="105"/>
      <c r="NJO87" s="105"/>
      <c r="NJP87" s="105"/>
      <c r="NJQ87" s="105"/>
      <c r="NJR87" s="105"/>
      <c r="NJS87" s="105"/>
      <c r="NJT87" s="105"/>
      <c r="NJU87" s="105"/>
      <c r="NJV87" s="105"/>
      <c r="NJW87" s="105"/>
      <c r="NJX87" s="105"/>
      <c r="NJY87" s="105"/>
      <c r="NJZ87" s="105"/>
      <c r="NKA87" s="105"/>
      <c r="NKB87" s="105"/>
      <c r="NKC87" s="105"/>
      <c r="NKD87" s="105"/>
      <c r="NKE87" s="105"/>
      <c r="NKF87" s="105"/>
      <c r="NKG87" s="105"/>
      <c r="NKH87" s="105"/>
      <c r="NKI87" s="105"/>
      <c r="NKJ87" s="105"/>
      <c r="NKK87" s="105"/>
      <c r="NKL87" s="105"/>
      <c r="NKM87" s="105"/>
      <c r="NKN87" s="105"/>
      <c r="NKO87" s="105"/>
      <c r="NKP87" s="105"/>
      <c r="NKQ87" s="105"/>
      <c r="NKR87" s="105"/>
      <c r="NKS87" s="105"/>
      <c r="NKT87" s="105"/>
      <c r="NKU87" s="105"/>
      <c r="NKV87" s="105"/>
      <c r="NKW87" s="105"/>
      <c r="NKX87" s="105"/>
      <c r="NKY87" s="105"/>
      <c r="NKZ87" s="105"/>
      <c r="NLA87" s="105"/>
      <c r="NLB87" s="105"/>
      <c r="NLC87" s="105"/>
      <c r="NLD87" s="105"/>
      <c r="NLE87" s="105"/>
      <c r="NLF87" s="105"/>
      <c r="NLG87" s="105"/>
      <c r="NLH87" s="105"/>
      <c r="NLI87" s="105"/>
      <c r="NLJ87" s="105"/>
      <c r="NLK87" s="105"/>
      <c r="NLL87" s="105"/>
      <c r="NLM87" s="105"/>
      <c r="NLN87" s="105"/>
      <c r="NLO87" s="105"/>
      <c r="NLP87" s="105"/>
      <c r="NLQ87" s="105"/>
      <c r="NLR87" s="105"/>
      <c r="NLS87" s="105"/>
      <c r="NLT87" s="105"/>
      <c r="NLU87" s="105"/>
      <c r="NLV87" s="105"/>
      <c r="NLW87" s="105"/>
      <c r="NLX87" s="105"/>
      <c r="NLY87" s="105"/>
      <c r="NLZ87" s="105"/>
      <c r="NMA87" s="105"/>
      <c r="NMB87" s="105"/>
      <c r="NMC87" s="105"/>
      <c r="NMD87" s="105"/>
      <c r="NME87" s="105"/>
      <c r="NMF87" s="105"/>
      <c r="NMG87" s="105"/>
      <c r="NMH87" s="105"/>
      <c r="NMI87" s="105"/>
      <c r="NMJ87" s="105"/>
      <c r="NMK87" s="105"/>
      <c r="NML87" s="105"/>
      <c r="NMM87" s="105"/>
      <c r="NMN87" s="105"/>
      <c r="NMO87" s="105"/>
      <c r="NMP87" s="105"/>
      <c r="NMQ87" s="105"/>
      <c r="NMR87" s="105"/>
      <c r="NMS87" s="105"/>
      <c r="NMT87" s="105"/>
      <c r="NMU87" s="105"/>
      <c r="NMV87" s="105"/>
      <c r="NMW87" s="105"/>
      <c r="NMX87" s="105"/>
      <c r="NMY87" s="105"/>
      <c r="NMZ87" s="105"/>
      <c r="NNA87" s="105"/>
      <c r="NNB87" s="105"/>
      <c r="NNC87" s="105"/>
      <c r="NND87" s="105"/>
      <c r="NNE87" s="105"/>
      <c r="NNF87" s="105"/>
      <c r="NNG87" s="105"/>
      <c r="NNH87" s="105"/>
      <c r="NNI87" s="105"/>
      <c r="NNJ87" s="105"/>
      <c r="NNK87" s="105"/>
      <c r="NNL87" s="105"/>
      <c r="NNM87" s="105"/>
      <c r="NNN87" s="105"/>
      <c r="NNO87" s="105"/>
      <c r="NNP87" s="105"/>
      <c r="NNQ87" s="105"/>
      <c r="NNR87" s="105"/>
      <c r="NNS87" s="105"/>
      <c r="NNT87" s="105"/>
      <c r="NNU87" s="105"/>
      <c r="NNV87" s="105"/>
      <c r="NNW87" s="105"/>
      <c r="NNX87" s="105"/>
      <c r="NNY87" s="105"/>
      <c r="NNZ87" s="105"/>
      <c r="NOA87" s="105"/>
      <c r="NOB87" s="105"/>
      <c r="NOC87" s="105"/>
      <c r="NOD87" s="105"/>
      <c r="NOE87" s="105"/>
      <c r="NOF87" s="105"/>
      <c r="NOG87" s="105"/>
      <c r="NOH87" s="105"/>
      <c r="NOI87" s="105"/>
      <c r="NOJ87" s="105"/>
      <c r="NOK87" s="105"/>
      <c r="NOL87" s="105"/>
      <c r="NOM87" s="105"/>
      <c r="NON87" s="105"/>
      <c r="NOO87" s="105"/>
      <c r="NOP87" s="105"/>
      <c r="NOQ87" s="105"/>
      <c r="NOR87" s="105"/>
      <c r="NOS87" s="105"/>
      <c r="NOT87" s="105"/>
      <c r="NOU87" s="105"/>
      <c r="NOV87" s="105"/>
      <c r="NOW87" s="105"/>
      <c r="NOX87" s="105"/>
      <c r="NOY87" s="105"/>
      <c r="NOZ87" s="105"/>
      <c r="NPA87" s="105"/>
      <c r="NPB87" s="105"/>
      <c r="NPC87" s="105"/>
      <c r="NPD87" s="105"/>
      <c r="NPE87" s="105"/>
      <c r="NPF87" s="105"/>
      <c r="NPG87" s="105"/>
      <c r="NPH87" s="105"/>
      <c r="NPI87" s="105"/>
      <c r="NPJ87" s="105"/>
      <c r="NPK87" s="105"/>
      <c r="NPL87" s="105"/>
      <c r="NPM87" s="105"/>
      <c r="NPN87" s="105"/>
      <c r="NPO87" s="105"/>
      <c r="NPP87" s="105"/>
      <c r="NPQ87" s="105"/>
      <c r="NPR87" s="105"/>
      <c r="NPS87" s="105"/>
      <c r="NPT87" s="105"/>
      <c r="NPU87" s="105"/>
      <c r="NPV87" s="105"/>
      <c r="NPW87" s="105"/>
      <c r="NPX87" s="105"/>
      <c r="NPY87" s="105"/>
      <c r="NPZ87" s="105"/>
      <c r="NQA87" s="105"/>
      <c r="NQB87" s="105"/>
      <c r="NQC87" s="105"/>
      <c r="NQD87" s="105"/>
      <c r="NQE87" s="105"/>
      <c r="NQF87" s="105"/>
      <c r="NQG87" s="105"/>
      <c r="NQH87" s="105"/>
      <c r="NQI87" s="105"/>
      <c r="NQJ87" s="105"/>
      <c r="NQK87" s="105"/>
      <c r="NQL87" s="105"/>
      <c r="NQM87" s="105"/>
      <c r="NQN87" s="105"/>
      <c r="NQO87" s="105"/>
      <c r="NQP87" s="105"/>
      <c r="NQQ87" s="105"/>
      <c r="NQR87" s="105"/>
      <c r="NQS87" s="105"/>
      <c r="NQT87" s="105"/>
      <c r="NQU87" s="105"/>
      <c r="NQV87" s="105"/>
      <c r="NQW87" s="105"/>
      <c r="NQX87" s="105"/>
      <c r="NQY87" s="105"/>
      <c r="NQZ87" s="105"/>
      <c r="NRA87" s="105"/>
      <c r="NRB87" s="105"/>
      <c r="NRC87" s="105"/>
      <c r="NRD87" s="105"/>
      <c r="NRE87" s="105"/>
      <c r="NRF87" s="105"/>
      <c r="NRG87" s="105"/>
      <c r="NRH87" s="105"/>
      <c r="NRI87" s="105"/>
      <c r="NRJ87" s="105"/>
      <c r="NRK87" s="105"/>
      <c r="NRL87" s="105"/>
      <c r="NRM87" s="105"/>
      <c r="NRN87" s="105"/>
      <c r="NRO87" s="105"/>
      <c r="NRP87" s="105"/>
      <c r="NRQ87" s="105"/>
      <c r="NRR87" s="105"/>
      <c r="NRS87" s="105"/>
      <c r="NRT87" s="105"/>
      <c r="NRU87" s="105"/>
      <c r="NRV87" s="105"/>
      <c r="NRW87" s="105"/>
      <c r="NRX87" s="105"/>
      <c r="NRY87" s="105"/>
      <c r="NRZ87" s="105"/>
      <c r="NSA87" s="105"/>
      <c r="NSB87" s="105"/>
      <c r="NSC87" s="105"/>
      <c r="NSD87" s="105"/>
      <c r="NSE87" s="105"/>
      <c r="NSF87" s="105"/>
      <c r="NSG87" s="105"/>
      <c r="NSH87" s="105"/>
      <c r="NSI87" s="105"/>
      <c r="NSJ87" s="105"/>
      <c r="NSK87" s="105"/>
      <c r="NSL87" s="105"/>
      <c r="NSM87" s="105"/>
      <c r="NSN87" s="105"/>
      <c r="NSO87" s="105"/>
      <c r="NSP87" s="105"/>
      <c r="NSQ87" s="105"/>
      <c r="NSR87" s="105"/>
      <c r="NSS87" s="105"/>
      <c r="NST87" s="105"/>
      <c r="NSU87" s="105"/>
      <c r="NSV87" s="105"/>
      <c r="NSW87" s="105"/>
      <c r="NSX87" s="105"/>
      <c r="NSY87" s="105"/>
      <c r="NSZ87" s="105"/>
      <c r="NTA87" s="105"/>
      <c r="NTB87" s="105"/>
      <c r="NTC87" s="105"/>
      <c r="NTD87" s="105"/>
      <c r="NTE87" s="105"/>
      <c r="NTF87" s="105"/>
      <c r="NTG87" s="105"/>
      <c r="NTH87" s="105"/>
      <c r="NTI87" s="105"/>
      <c r="NTJ87" s="105"/>
      <c r="NTK87" s="105"/>
      <c r="NTL87" s="105"/>
      <c r="NTM87" s="105"/>
      <c r="NTN87" s="105"/>
      <c r="NTO87" s="105"/>
      <c r="NTP87" s="105"/>
      <c r="NTQ87" s="105"/>
      <c r="NTR87" s="105"/>
      <c r="NTS87" s="105"/>
      <c r="NTT87" s="105"/>
      <c r="NTU87" s="105"/>
      <c r="NTV87" s="105"/>
      <c r="NTW87" s="105"/>
      <c r="NTX87" s="105"/>
      <c r="NTY87" s="105"/>
      <c r="NTZ87" s="105"/>
      <c r="NUA87" s="105"/>
      <c r="NUB87" s="105"/>
      <c r="NUC87" s="105"/>
      <c r="NUD87" s="105"/>
      <c r="NUE87" s="105"/>
      <c r="NUF87" s="105"/>
      <c r="NUG87" s="105"/>
      <c r="NUH87" s="105"/>
      <c r="NUI87" s="105"/>
      <c r="NUJ87" s="105"/>
      <c r="NUK87" s="105"/>
      <c r="NUL87" s="105"/>
      <c r="NUM87" s="105"/>
      <c r="NUN87" s="105"/>
      <c r="NUO87" s="105"/>
      <c r="NUP87" s="105"/>
      <c r="NUQ87" s="105"/>
      <c r="NUR87" s="105"/>
      <c r="NUS87" s="105"/>
      <c r="NUT87" s="105"/>
      <c r="NUU87" s="105"/>
      <c r="NUV87" s="105"/>
      <c r="NUW87" s="105"/>
      <c r="NUX87" s="105"/>
      <c r="NUY87" s="105"/>
      <c r="NUZ87" s="105"/>
      <c r="NVA87" s="105"/>
      <c r="NVB87" s="105"/>
      <c r="NVC87" s="105"/>
      <c r="NVD87" s="105"/>
      <c r="NVE87" s="105"/>
      <c r="NVF87" s="105"/>
      <c r="NVG87" s="105"/>
      <c r="NVH87" s="105"/>
      <c r="NVI87" s="105"/>
      <c r="NVJ87" s="105"/>
      <c r="NVK87" s="105"/>
      <c r="NVL87" s="105"/>
      <c r="NVM87" s="105"/>
      <c r="NVN87" s="105"/>
      <c r="NVO87" s="105"/>
      <c r="NVP87" s="105"/>
      <c r="NVQ87" s="105"/>
      <c r="NVR87" s="105"/>
      <c r="NVS87" s="105"/>
      <c r="NVT87" s="105"/>
      <c r="NVU87" s="105"/>
      <c r="NVV87" s="105"/>
      <c r="NVW87" s="105"/>
      <c r="NVX87" s="105"/>
      <c r="NVY87" s="105"/>
      <c r="NVZ87" s="105"/>
      <c r="NWA87" s="105"/>
      <c r="NWB87" s="105"/>
      <c r="NWC87" s="105"/>
      <c r="NWD87" s="105"/>
      <c r="NWE87" s="105"/>
      <c r="NWF87" s="105"/>
      <c r="NWG87" s="105"/>
      <c r="NWH87" s="105"/>
      <c r="NWI87" s="105"/>
      <c r="NWJ87" s="105"/>
      <c r="NWK87" s="105"/>
      <c r="NWL87" s="105"/>
      <c r="NWM87" s="105"/>
      <c r="NWN87" s="105"/>
      <c r="NWO87" s="105"/>
      <c r="NWP87" s="105"/>
      <c r="NWQ87" s="105"/>
      <c r="NWR87" s="105"/>
      <c r="NWS87" s="105"/>
      <c r="NWT87" s="105"/>
      <c r="NWU87" s="105"/>
      <c r="NWV87" s="105"/>
      <c r="NWW87" s="105"/>
      <c r="NWX87" s="105"/>
      <c r="NWY87" s="105"/>
      <c r="NWZ87" s="105"/>
      <c r="NXA87" s="105"/>
      <c r="NXB87" s="105"/>
      <c r="NXC87" s="105"/>
      <c r="NXD87" s="105"/>
      <c r="NXE87" s="105"/>
      <c r="NXF87" s="105"/>
      <c r="NXG87" s="105"/>
      <c r="NXH87" s="105"/>
      <c r="NXI87" s="105"/>
      <c r="NXJ87" s="105"/>
      <c r="NXK87" s="105"/>
      <c r="NXL87" s="105"/>
      <c r="NXM87" s="105"/>
      <c r="NXN87" s="105"/>
      <c r="NXO87" s="105"/>
      <c r="NXP87" s="105"/>
      <c r="NXQ87" s="105"/>
      <c r="NXR87" s="105"/>
      <c r="NXS87" s="105"/>
      <c r="NXT87" s="105"/>
      <c r="NXU87" s="105"/>
      <c r="NXV87" s="105"/>
      <c r="NXW87" s="105"/>
      <c r="NXX87" s="105"/>
      <c r="NXY87" s="105"/>
      <c r="NXZ87" s="105"/>
      <c r="NYA87" s="105"/>
      <c r="NYB87" s="105"/>
      <c r="NYC87" s="105"/>
      <c r="NYD87" s="105"/>
      <c r="NYE87" s="105"/>
      <c r="NYF87" s="105"/>
      <c r="NYG87" s="105"/>
      <c r="NYH87" s="105"/>
      <c r="NYI87" s="105"/>
      <c r="NYJ87" s="105"/>
      <c r="NYK87" s="105"/>
      <c r="NYL87" s="105"/>
      <c r="NYM87" s="105"/>
      <c r="NYN87" s="105"/>
      <c r="NYO87" s="105"/>
      <c r="NYP87" s="105"/>
      <c r="NYQ87" s="105"/>
      <c r="NYR87" s="105"/>
      <c r="NYS87" s="105"/>
      <c r="NYT87" s="105"/>
      <c r="NYU87" s="105"/>
      <c r="NYV87" s="105"/>
      <c r="NYW87" s="105"/>
      <c r="NYX87" s="105"/>
      <c r="NYY87" s="105"/>
      <c r="NYZ87" s="105"/>
      <c r="NZA87" s="105"/>
      <c r="NZB87" s="105"/>
      <c r="NZC87" s="105"/>
      <c r="NZD87" s="105"/>
      <c r="NZE87" s="105"/>
      <c r="NZF87" s="105"/>
      <c r="NZG87" s="105"/>
      <c r="NZH87" s="105"/>
      <c r="NZI87" s="105"/>
      <c r="NZJ87" s="105"/>
      <c r="NZK87" s="105"/>
      <c r="NZL87" s="105"/>
      <c r="NZM87" s="105"/>
      <c r="NZN87" s="105"/>
      <c r="NZO87" s="105"/>
      <c r="NZP87" s="105"/>
      <c r="NZQ87" s="105"/>
      <c r="NZR87" s="105"/>
      <c r="NZS87" s="105"/>
      <c r="NZT87" s="105"/>
      <c r="NZU87" s="105"/>
      <c r="NZV87" s="105"/>
      <c r="NZW87" s="105"/>
      <c r="NZX87" s="105"/>
      <c r="NZY87" s="105"/>
      <c r="NZZ87" s="105"/>
      <c r="OAA87" s="105"/>
      <c r="OAB87" s="105"/>
      <c r="OAC87" s="105"/>
      <c r="OAD87" s="105"/>
      <c r="OAE87" s="105"/>
      <c r="OAF87" s="105"/>
      <c r="OAG87" s="105"/>
      <c r="OAH87" s="105"/>
      <c r="OAI87" s="105"/>
      <c r="OAJ87" s="105"/>
      <c r="OAK87" s="105"/>
      <c r="OAL87" s="105"/>
      <c r="OAM87" s="105"/>
      <c r="OAN87" s="105"/>
      <c r="OAO87" s="105"/>
      <c r="OAP87" s="105"/>
      <c r="OAQ87" s="105"/>
      <c r="OAR87" s="105"/>
      <c r="OAS87" s="105"/>
      <c r="OAT87" s="105"/>
      <c r="OAU87" s="105"/>
      <c r="OAV87" s="105"/>
      <c r="OAW87" s="105"/>
      <c r="OAX87" s="105"/>
      <c r="OAY87" s="105"/>
      <c r="OAZ87" s="105"/>
      <c r="OBA87" s="105"/>
      <c r="OBB87" s="105"/>
      <c r="OBC87" s="105"/>
      <c r="OBD87" s="105"/>
      <c r="OBE87" s="105"/>
      <c r="OBF87" s="105"/>
      <c r="OBG87" s="105"/>
      <c r="OBH87" s="105"/>
      <c r="OBI87" s="105"/>
      <c r="OBJ87" s="105"/>
      <c r="OBK87" s="105"/>
      <c r="OBL87" s="105"/>
      <c r="OBM87" s="105"/>
      <c r="OBN87" s="105"/>
      <c r="OBO87" s="105"/>
      <c r="OBP87" s="105"/>
      <c r="OBQ87" s="105"/>
      <c r="OBR87" s="105"/>
      <c r="OBS87" s="105"/>
      <c r="OBT87" s="105"/>
      <c r="OBU87" s="105"/>
      <c r="OBV87" s="105"/>
      <c r="OBW87" s="105"/>
      <c r="OBX87" s="105"/>
      <c r="OBY87" s="105"/>
      <c r="OBZ87" s="105"/>
      <c r="OCA87" s="105"/>
      <c r="OCB87" s="105"/>
      <c r="OCC87" s="105"/>
      <c r="OCD87" s="105"/>
      <c r="OCE87" s="105"/>
      <c r="OCF87" s="105"/>
      <c r="OCG87" s="105"/>
      <c r="OCH87" s="105"/>
      <c r="OCI87" s="105"/>
      <c r="OCJ87" s="105"/>
      <c r="OCK87" s="105"/>
      <c r="OCL87" s="105"/>
      <c r="OCM87" s="105"/>
      <c r="OCN87" s="105"/>
      <c r="OCO87" s="105"/>
      <c r="OCP87" s="105"/>
      <c r="OCQ87" s="105"/>
      <c r="OCR87" s="105"/>
      <c r="OCS87" s="105"/>
      <c r="OCT87" s="105"/>
      <c r="OCU87" s="105"/>
      <c r="OCV87" s="105"/>
      <c r="OCW87" s="105"/>
      <c r="OCX87" s="105"/>
      <c r="OCY87" s="105"/>
      <c r="OCZ87" s="105"/>
      <c r="ODA87" s="105"/>
      <c r="ODB87" s="105"/>
      <c r="ODC87" s="105"/>
      <c r="ODD87" s="105"/>
      <c r="ODE87" s="105"/>
      <c r="ODF87" s="105"/>
      <c r="ODG87" s="105"/>
      <c r="ODH87" s="105"/>
      <c r="ODI87" s="105"/>
      <c r="ODJ87" s="105"/>
      <c r="ODK87" s="105"/>
      <c r="ODL87" s="105"/>
      <c r="ODM87" s="105"/>
      <c r="ODN87" s="105"/>
      <c r="ODO87" s="105"/>
      <c r="ODP87" s="105"/>
      <c r="ODQ87" s="105"/>
      <c r="ODR87" s="105"/>
      <c r="ODS87" s="105"/>
      <c r="ODT87" s="105"/>
      <c r="ODU87" s="105"/>
      <c r="ODV87" s="105"/>
      <c r="ODW87" s="105"/>
      <c r="ODX87" s="105"/>
      <c r="ODY87" s="105"/>
      <c r="ODZ87" s="105"/>
      <c r="OEA87" s="105"/>
      <c r="OEB87" s="105"/>
      <c r="OEC87" s="105"/>
      <c r="OED87" s="105"/>
      <c r="OEE87" s="105"/>
      <c r="OEF87" s="105"/>
      <c r="OEG87" s="105"/>
      <c r="OEH87" s="105"/>
      <c r="OEI87" s="105"/>
      <c r="OEJ87" s="105"/>
      <c r="OEK87" s="105"/>
      <c r="OEL87" s="105"/>
      <c r="OEM87" s="105"/>
      <c r="OEN87" s="105"/>
      <c r="OEO87" s="105"/>
      <c r="OEP87" s="105"/>
      <c r="OEQ87" s="105"/>
      <c r="OER87" s="105"/>
      <c r="OES87" s="105"/>
      <c r="OET87" s="105"/>
      <c r="OEU87" s="105"/>
      <c r="OEV87" s="105"/>
      <c r="OEW87" s="105"/>
      <c r="OEX87" s="105"/>
      <c r="OEY87" s="105"/>
      <c r="OEZ87" s="105"/>
      <c r="OFA87" s="105"/>
      <c r="OFB87" s="105"/>
      <c r="OFC87" s="105"/>
      <c r="OFD87" s="105"/>
      <c r="OFE87" s="105"/>
      <c r="OFF87" s="105"/>
      <c r="OFG87" s="105"/>
      <c r="OFH87" s="105"/>
      <c r="OFI87" s="105"/>
      <c r="OFJ87" s="105"/>
      <c r="OFK87" s="105"/>
      <c r="OFL87" s="105"/>
      <c r="OFM87" s="105"/>
      <c r="OFN87" s="105"/>
      <c r="OFO87" s="105"/>
      <c r="OFP87" s="105"/>
      <c r="OFQ87" s="105"/>
      <c r="OFR87" s="105"/>
      <c r="OFS87" s="105"/>
      <c r="OFT87" s="105"/>
      <c r="OFU87" s="105"/>
      <c r="OFV87" s="105"/>
      <c r="OFW87" s="105"/>
      <c r="OFX87" s="105"/>
      <c r="OFY87" s="105"/>
      <c r="OFZ87" s="105"/>
      <c r="OGA87" s="105"/>
      <c r="OGB87" s="105"/>
      <c r="OGC87" s="105"/>
      <c r="OGD87" s="105"/>
      <c r="OGE87" s="105"/>
      <c r="OGF87" s="105"/>
      <c r="OGG87" s="105"/>
      <c r="OGH87" s="105"/>
      <c r="OGI87" s="105"/>
      <c r="OGJ87" s="105"/>
      <c r="OGK87" s="105"/>
      <c r="OGL87" s="105"/>
      <c r="OGM87" s="105"/>
      <c r="OGN87" s="105"/>
      <c r="OGO87" s="105"/>
      <c r="OGP87" s="105"/>
      <c r="OGQ87" s="105"/>
      <c r="OGR87" s="105"/>
      <c r="OGS87" s="105"/>
      <c r="OGT87" s="105"/>
      <c r="OGU87" s="105"/>
      <c r="OGV87" s="105"/>
      <c r="OGW87" s="105"/>
      <c r="OGX87" s="105"/>
      <c r="OGY87" s="105"/>
      <c r="OGZ87" s="105"/>
      <c r="OHA87" s="105"/>
      <c r="OHB87" s="105"/>
      <c r="OHC87" s="105"/>
      <c r="OHD87" s="105"/>
      <c r="OHE87" s="105"/>
      <c r="OHF87" s="105"/>
      <c r="OHG87" s="105"/>
      <c r="OHH87" s="105"/>
      <c r="OHI87" s="105"/>
      <c r="OHJ87" s="105"/>
      <c r="OHK87" s="105"/>
      <c r="OHL87" s="105"/>
      <c r="OHM87" s="105"/>
      <c r="OHN87" s="105"/>
      <c r="OHO87" s="105"/>
      <c r="OHP87" s="105"/>
      <c r="OHQ87" s="105"/>
      <c r="OHR87" s="105"/>
      <c r="OHS87" s="105"/>
      <c r="OHT87" s="105"/>
      <c r="OHU87" s="105"/>
      <c r="OHV87" s="105"/>
      <c r="OHW87" s="105"/>
      <c r="OHX87" s="105"/>
      <c r="OHY87" s="105"/>
      <c r="OHZ87" s="105"/>
      <c r="OIA87" s="105"/>
      <c r="OIB87" s="105"/>
      <c r="OIC87" s="105"/>
      <c r="OID87" s="105"/>
      <c r="OIE87" s="105"/>
      <c r="OIF87" s="105"/>
      <c r="OIG87" s="105"/>
      <c r="OIH87" s="105"/>
      <c r="OII87" s="105"/>
      <c r="OIJ87" s="105"/>
      <c r="OIK87" s="105"/>
      <c r="OIL87" s="105"/>
      <c r="OIM87" s="105"/>
      <c r="OIN87" s="105"/>
      <c r="OIO87" s="105"/>
      <c r="OIP87" s="105"/>
      <c r="OIQ87" s="105"/>
      <c r="OIR87" s="105"/>
      <c r="OIS87" s="105"/>
      <c r="OIT87" s="105"/>
      <c r="OIU87" s="105"/>
      <c r="OIV87" s="105"/>
      <c r="OIW87" s="105"/>
      <c r="OIX87" s="105"/>
      <c r="OIY87" s="105"/>
      <c r="OIZ87" s="105"/>
      <c r="OJA87" s="105"/>
      <c r="OJB87" s="105"/>
      <c r="OJC87" s="105"/>
      <c r="OJD87" s="105"/>
      <c r="OJE87" s="105"/>
      <c r="OJF87" s="105"/>
      <c r="OJG87" s="105"/>
      <c r="OJH87" s="105"/>
      <c r="OJI87" s="105"/>
      <c r="OJJ87" s="105"/>
      <c r="OJK87" s="105"/>
      <c r="OJL87" s="105"/>
      <c r="OJM87" s="105"/>
      <c r="OJN87" s="105"/>
      <c r="OJO87" s="105"/>
      <c r="OJP87" s="105"/>
      <c r="OJQ87" s="105"/>
      <c r="OJR87" s="105"/>
      <c r="OJS87" s="105"/>
      <c r="OJT87" s="105"/>
      <c r="OJU87" s="105"/>
      <c r="OJV87" s="105"/>
      <c r="OJW87" s="105"/>
      <c r="OJX87" s="105"/>
      <c r="OJY87" s="105"/>
      <c r="OJZ87" s="105"/>
      <c r="OKA87" s="105"/>
      <c r="OKB87" s="105"/>
      <c r="OKC87" s="105"/>
      <c r="OKD87" s="105"/>
      <c r="OKE87" s="105"/>
      <c r="OKF87" s="105"/>
      <c r="OKG87" s="105"/>
      <c r="OKH87" s="105"/>
      <c r="OKI87" s="105"/>
      <c r="OKJ87" s="105"/>
      <c r="OKK87" s="105"/>
      <c r="OKL87" s="105"/>
      <c r="OKM87" s="105"/>
      <c r="OKN87" s="105"/>
      <c r="OKO87" s="105"/>
      <c r="OKP87" s="105"/>
      <c r="OKQ87" s="105"/>
      <c r="OKR87" s="105"/>
      <c r="OKS87" s="105"/>
      <c r="OKT87" s="105"/>
      <c r="OKU87" s="105"/>
      <c r="OKV87" s="105"/>
      <c r="OKW87" s="105"/>
      <c r="OKX87" s="105"/>
      <c r="OKY87" s="105"/>
      <c r="OKZ87" s="105"/>
      <c r="OLA87" s="105"/>
      <c r="OLB87" s="105"/>
      <c r="OLC87" s="105"/>
      <c r="OLD87" s="105"/>
      <c r="OLE87" s="105"/>
      <c r="OLF87" s="105"/>
      <c r="OLG87" s="105"/>
      <c r="OLH87" s="105"/>
      <c r="OLI87" s="105"/>
      <c r="OLJ87" s="105"/>
      <c r="OLK87" s="105"/>
      <c r="OLL87" s="105"/>
      <c r="OLM87" s="105"/>
      <c r="OLN87" s="105"/>
      <c r="OLO87" s="105"/>
      <c r="OLP87" s="105"/>
      <c r="OLQ87" s="105"/>
      <c r="OLR87" s="105"/>
      <c r="OLS87" s="105"/>
      <c r="OLT87" s="105"/>
      <c r="OLU87" s="105"/>
      <c r="OLV87" s="105"/>
      <c r="OLW87" s="105"/>
      <c r="OLX87" s="105"/>
      <c r="OLY87" s="105"/>
      <c r="OLZ87" s="105"/>
      <c r="OMA87" s="105"/>
      <c r="OMB87" s="105"/>
      <c r="OMC87" s="105"/>
      <c r="OMD87" s="105"/>
      <c r="OME87" s="105"/>
      <c r="OMF87" s="105"/>
      <c r="OMG87" s="105"/>
      <c r="OMH87" s="105"/>
      <c r="OMI87" s="105"/>
      <c r="OMJ87" s="105"/>
      <c r="OMK87" s="105"/>
      <c r="OML87" s="105"/>
      <c r="OMM87" s="105"/>
      <c r="OMN87" s="105"/>
      <c r="OMO87" s="105"/>
      <c r="OMP87" s="105"/>
      <c r="OMQ87" s="105"/>
      <c r="OMR87" s="105"/>
      <c r="OMS87" s="105"/>
      <c r="OMT87" s="105"/>
      <c r="OMU87" s="105"/>
      <c r="OMV87" s="105"/>
      <c r="OMW87" s="105"/>
      <c r="OMX87" s="105"/>
      <c r="OMY87" s="105"/>
      <c r="OMZ87" s="105"/>
      <c r="ONA87" s="105"/>
      <c r="ONB87" s="105"/>
      <c r="ONC87" s="105"/>
      <c r="OND87" s="105"/>
      <c r="ONE87" s="105"/>
      <c r="ONF87" s="105"/>
      <c r="ONG87" s="105"/>
      <c r="ONH87" s="105"/>
      <c r="ONI87" s="105"/>
      <c r="ONJ87" s="105"/>
      <c r="ONK87" s="105"/>
      <c r="ONL87" s="105"/>
      <c r="ONM87" s="105"/>
      <c r="ONN87" s="105"/>
      <c r="ONO87" s="105"/>
      <c r="ONP87" s="105"/>
      <c r="ONQ87" s="105"/>
      <c r="ONR87" s="105"/>
      <c r="ONS87" s="105"/>
      <c r="ONT87" s="105"/>
      <c r="ONU87" s="105"/>
      <c r="ONV87" s="105"/>
      <c r="ONW87" s="105"/>
      <c r="ONX87" s="105"/>
      <c r="ONY87" s="105"/>
      <c r="ONZ87" s="105"/>
      <c r="OOA87" s="105"/>
      <c r="OOB87" s="105"/>
      <c r="OOC87" s="105"/>
      <c r="OOD87" s="105"/>
      <c r="OOE87" s="105"/>
      <c r="OOF87" s="105"/>
      <c r="OOG87" s="105"/>
      <c r="OOH87" s="105"/>
      <c r="OOI87" s="105"/>
      <c r="OOJ87" s="105"/>
      <c r="OOK87" s="105"/>
      <c r="OOL87" s="105"/>
      <c r="OOM87" s="105"/>
      <c r="OON87" s="105"/>
      <c r="OOO87" s="105"/>
      <c r="OOP87" s="105"/>
      <c r="OOQ87" s="105"/>
      <c r="OOR87" s="105"/>
      <c r="OOS87" s="105"/>
      <c r="OOT87" s="105"/>
      <c r="OOU87" s="105"/>
      <c r="OOV87" s="105"/>
      <c r="OOW87" s="105"/>
      <c r="OOX87" s="105"/>
      <c r="OOY87" s="105"/>
      <c r="OOZ87" s="105"/>
      <c r="OPA87" s="105"/>
      <c r="OPB87" s="105"/>
      <c r="OPC87" s="105"/>
      <c r="OPD87" s="105"/>
      <c r="OPE87" s="105"/>
      <c r="OPF87" s="105"/>
      <c r="OPG87" s="105"/>
      <c r="OPH87" s="105"/>
      <c r="OPI87" s="105"/>
      <c r="OPJ87" s="105"/>
      <c r="OPK87" s="105"/>
      <c r="OPL87" s="105"/>
      <c r="OPM87" s="105"/>
      <c r="OPN87" s="105"/>
      <c r="OPO87" s="105"/>
      <c r="OPP87" s="105"/>
      <c r="OPQ87" s="105"/>
      <c r="OPR87" s="105"/>
      <c r="OPS87" s="105"/>
      <c r="OPT87" s="105"/>
      <c r="OPU87" s="105"/>
      <c r="OPV87" s="105"/>
      <c r="OPW87" s="105"/>
      <c r="OPX87" s="105"/>
      <c r="OPY87" s="105"/>
      <c r="OPZ87" s="105"/>
      <c r="OQA87" s="105"/>
      <c r="OQB87" s="105"/>
      <c r="OQC87" s="105"/>
      <c r="OQD87" s="105"/>
      <c r="OQE87" s="105"/>
      <c r="OQF87" s="105"/>
      <c r="OQG87" s="105"/>
      <c r="OQH87" s="105"/>
      <c r="OQI87" s="105"/>
      <c r="OQJ87" s="105"/>
      <c r="OQK87" s="105"/>
      <c r="OQL87" s="105"/>
      <c r="OQM87" s="105"/>
      <c r="OQN87" s="105"/>
      <c r="OQO87" s="105"/>
      <c r="OQP87" s="105"/>
      <c r="OQQ87" s="105"/>
      <c r="OQR87" s="105"/>
      <c r="OQS87" s="105"/>
      <c r="OQT87" s="105"/>
      <c r="OQU87" s="105"/>
      <c r="OQV87" s="105"/>
      <c r="OQW87" s="105"/>
      <c r="OQX87" s="105"/>
      <c r="OQY87" s="105"/>
      <c r="OQZ87" s="105"/>
      <c r="ORA87" s="105"/>
      <c r="ORB87" s="105"/>
      <c r="ORC87" s="105"/>
      <c r="ORD87" s="105"/>
      <c r="ORE87" s="105"/>
      <c r="ORF87" s="105"/>
      <c r="ORG87" s="105"/>
      <c r="ORH87" s="105"/>
      <c r="ORI87" s="105"/>
      <c r="ORJ87" s="105"/>
      <c r="ORK87" s="105"/>
      <c r="ORL87" s="105"/>
      <c r="ORM87" s="105"/>
      <c r="ORN87" s="105"/>
      <c r="ORO87" s="105"/>
      <c r="ORP87" s="105"/>
      <c r="ORQ87" s="105"/>
      <c r="ORR87" s="105"/>
      <c r="ORS87" s="105"/>
      <c r="ORT87" s="105"/>
      <c r="ORU87" s="105"/>
      <c r="ORV87" s="105"/>
      <c r="ORW87" s="105"/>
      <c r="ORX87" s="105"/>
      <c r="ORY87" s="105"/>
      <c r="ORZ87" s="105"/>
      <c r="OSA87" s="105"/>
      <c r="OSB87" s="105"/>
      <c r="OSC87" s="105"/>
      <c r="OSD87" s="105"/>
      <c r="OSE87" s="105"/>
      <c r="OSF87" s="105"/>
      <c r="OSG87" s="105"/>
      <c r="OSH87" s="105"/>
      <c r="OSI87" s="105"/>
      <c r="OSJ87" s="105"/>
      <c r="OSK87" s="105"/>
      <c r="OSL87" s="105"/>
      <c r="OSM87" s="105"/>
      <c r="OSN87" s="105"/>
      <c r="OSO87" s="105"/>
      <c r="OSP87" s="105"/>
      <c r="OSQ87" s="105"/>
      <c r="OSR87" s="105"/>
      <c r="OSS87" s="105"/>
      <c r="OST87" s="105"/>
      <c r="OSU87" s="105"/>
      <c r="OSV87" s="105"/>
      <c r="OSW87" s="105"/>
      <c r="OSX87" s="105"/>
      <c r="OSY87" s="105"/>
      <c r="OSZ87" s="105"/>
      <c r="OTA87" s="105"/>
      <c r="OTB87" s="105"/>
      <c r="OTC87" s="105"/>
      <c r="OTD87" s="105"/>
      <c r="OTE87" s="105"/>
      <c r="OTF87" s="105"/>
      <c r="OTG87" s="105"/>
      <c r="OTH87" s="105"/>
      <c r="OTI87" s="105"/>
      <c r="OTJ87" s="105"/>
      <c r="OTK87" s="105"/>
      <c r="OTL87" s="105"/>
      <c r="OTM87" s="105"/>
      <c r="OTN87" s="105"/>
      <c r="OTO87" s="105"/>
      <c r="OTP87" s="105"/>
      <c r="OTQ87" s="105"/>
      <c r="OTR87" s="105"/>
      <c r="OTS87" s="105"/>
      <c r="OTT87" s="105"/>
      <c r="OTU87" s="105"/>
      <c r="OTV87" s="105"/>
      <c r="OTW87" s="105"/>
      <c r="OTX87" s="105"/>
      <c r="OTY87" s="105"/>
      <c r="OTZ87" s="105"/>
      <c r="OUA87" s="105"/>
      <c r="OUB87" s="105"/>
      <c r="OUC87" s="105"/>
      <c r="OUD87" s="105"/>
      <c r="OUE87" s="105"/>
      <c r="OUF87" s="105"/>
      <c r="OUG87" s="105"/>
      <c r="OUH87" s="105"/>
      <c r="OUI87" s="105"/>
      <c r="OUJ87" s="105"/>
      <c r="OUK87" s="105"/>
      <c r="OUL87" s="105"/>
      <c r="OUM87" s="105"/>
      <c r="OUN87" s="105"/>
      <c r="OUO87" s="105"/>
      <c r="OUP87" s="105"/>
      <c r="OUQ87" s="105"/>
      <c r="OUR87" s="105"/>
      <c r="OUS87" s="105"/>
      <c r="OUT87" s="105"/>
      <c r="OUU87" s="105"/>
      <c r="OUV87" s="105"/>
      <c r="OUW87" s="105"/>
      <c r="OUX87" s="105"/>
      <c r="OUY87" s="105"/>
      <c r="OUZ87" s="105"/>
      <c r="OVA87" s="105"/>
      <c r="OVB87" s="105"/>
      <c r="OVC87" s="105"/>
      <c r="OVD87" s="105"/>
      <c r="OVE87" s="105"/>
      <c r="OVF87" s="105"/>
      <c r="OVG87" s="105"/>
      <c r="OVH87" s="105"/>
      <c r="OVI87" s="105"/>
      <c r="OVJ87" s="105"/>
      <c r="OVK87" s="105"/>
      <c r="OVL87" s="105"/>
      <c r="OVM87" s="105"/>
      <c r="OVN87" s="105"/>
      <c r="OVO87" s="105"/>
      <c r="OVP87" s="105"/>
      <c r="OVQ87" s="105"/>
      <c r="OVR87" s="105"/>
      <c r="OVS87" s="105"/>
      <c r="OVT87" s="105"/>
      <c r="OVU87" s="105"/>
      <c r="OVV87" s="105"/>
      <c r="OVW87" s="105"/>
      <c r="OVX87" s="105"/>
      <c r="OVY87" s="105"/>
      <c r="OVZ87" s="105"/>
      <c r="OWA87" s="105"/>
      <c r="OWB87" s="105"/>
      <c r="OWC87" s="105"/>
      <c r="OWD87" s="105"/>
      <c r="OWE87" s="105"/>
      <c r="OWF87" s="105"/>
      <c r="OWG87" s="105"/>
      <c r="OWH87" s="105"/>
      <c r="OWI87" s="105"/>
      <c r="OWJ87" s="105"/>
      <c r="OWK87" s="105"/>
      <c r="OWL87" s="105"/>
      <c r="OWM87" s="105"/>
      <c r="OWN87" s="105"/>
      <c r="OWO87" s="105"/>
      <c r="OWP87" s="105"/>
      <c r="OWQ87" s="105"/>
      <c r="OWR87" s="105"/>
      <c r="OWS87" s="105"/>
      <c r="OWT87" s="105"/>
      <c r="OWU87" s="105"/>
      <c r="OWV87" s="105"/>
      <c r="OWW87" s="105"/>
      <c r="OWX87" s="105"/>
      <c r="OWY87" s="105"/>
      <c r="OWZ87" s="105"/>
      <c r="OXA87" s="105"/>
      <c r="OXB87" s="105"/>
      <c r="OXC87" s="105"/>
      <c r="OXD87" s="105"/>
      <c r="OXE87" s="105"/>
      <c r="OXF87" s="105"/>
      <c r="OXG87" s="105"/>
      <c r="OXH87" s="105"/>
      <c r="OXI87" s="105"/>
      <c r="OXJ87" s="105"/>
      <c r="OXK87" s="105"/>
      <c r="OXL87" s="105"/>
      <c r="OXM87" s="105"/>
      <c r="OXN87" s="105"/>
      <c r="OXO87" s="105"/>
      <c r="OXP87" s="105"/>
      <c r="OXQ87" s="105"/>
      <c r="OXR87" s="105"/>
      <c r="OXS87" s="105"/>
      <c r="OXT87" s="105"/>
      <c r="OXU87" s="105"/>
      <c r="OXV87" s="105"/>
      <c r="OXW87" s="105"/>
      <c r="OXX87" s="105"/>
      <c r="OXY87" s="105"/>
      <c r="OXZ87" s="105"/>
      <c r="OYA87" s="105"/>
      <c r="OYB87" s="105"/>
      <c r="OYC87" s="105"/>
      <c r="OYD87" s="105"/>
      <c r="OYE87" s="105"/>
      <c r="OYF87" s="105"/>
      <c r="OYG87" s="105"/>
      <c r="OYH87" s="105"/>
      <c r="OYI87" s="105"/>
      <c r="OYJ87" s="105"/>
      <c r="OYK87" s="105"/>
      <c r="OYL87" s="105"/>
      <c r="OYM87" s="105"/>
      <c r="OYN87" s="105"/>
      <c r="OYO87" s="105"/>
      <c r="OYP87" s="105"/>
      <c r="OYQ87" s="105"/>
      <c r="OYR87" s="105"/>
      <c r="OYS87" s="105"/>
      <c r="OYT87" s="105"/>
      <c r="OYU87" s="105"/>
      <c r="OYV87" s="105"/>
      <c r="OYW87" s="105"/>
      <c r="OYX87" s="105"/>
      <c r="OYY87" s="105"/>
      <c r="OYZ87" s="105"/>
      <c r="OZA87" s="105"/>
      <c r="OZB87" s="105"/>
      <c r="OZC87" s="105"/>
      <c r="OZD87" s="105"/>
      <c r="OZE87" s="105"/>
      <c r="OZF87" s="105"/>
      <c r="OZG87" s="105"/>
      <c r="OZH87" s="105"/>
      <c r="OZI87" s="105"/>
      <c r="OZJ87" s="105"/>
      <c r="OZK87" s="105"/>
      <c r="OZL87" s="105"/>
      <c r="OZM87" s="105"/>
      <c r="OZN87" s="105"/>
      <c r="OZO87" s="105"/>
      <c r="OZP87" s="105"/>
      <c r="OZQ87" s="105"/>
      <c r="OZR87" s="105"/>
      <c r="OZS87" s="105"/>
      <c r="OZT87" s="105"/>
      <c r="OZU87" s="105"/>
      <c r="OZV87" s="105"/>
      <c r="OZW87" s="105"/>
      <c r="OZX87" s="105"/>
      <c r="OZY87" s="105"/>
      <c r="OZZ87" s="105"/>
      <c r="PAA87" s="105"/>
      <c r="PAB87" s="105"/>
      <c r="PAC87" s="105"/>
      <c r="PAD87" s="105"/>
      <c r="PAE87" s="105"/>
      <c r="PAF87" s="105"/>
      <c r="PAG87" s="105"/>
      <c r="PAH87" s="105"/>
      <c r="PAI87" s="105"/>
      <c r="PAJ87" s="105"/>
      <c r="PAK87" s="105"/>
      <c r="PAL87" s="105"/>
      <c r="PAM87" s="105"/>
      <c r="PAN87" s="105"/>
      <c r="PAO87" s="105"/>
      <c r="PAP87" s="105"/>
      <c r="PAQ87" s="105"/>
      <c r="PAR87" s="105"/>
      <c r="PAS87" s="105"/>
      <c r="PAT87" s="105"/>
      <c r="PAU87" s="105"/>
      <c r="PAV87" s="105"/>
      <c r="PAW87" s="105"/>
      <c r="PAX87" s="105"/>
      <c r="PAY87" s="105"/>
      <c r="PAZ87" s="105"/>
      <c r="PBA87" s="105"/>
      <c r="PBB87" s="105"/>
      <c r="PBC87" s="105"/>
      <c r="PBD87" s="105"/>
      <c r="PBE87" s="105"/>
      <c r="PBF87" s="105"/>
      <c r="PBG87" s="105"/>
      <c r="PBH87" s="105"/>
      <c r="PBI87" s="105"/>
      <c r="PBJ87" s="105"/>
      <c r="PBK87" s="105"/>
      <c r="PBL87" s="105"/>
      <c r="PBM87" s="105"/>
      <c r="PBN87" s="105"/>
      <c r="PBO87" s="105"/>
      <c r="PBP87" s="105"/>
      <c r="PBQ87" s="105"/>
      <c r="PBR87" s="105"/>
      <c r="PBS87" s="105"/>
      <c r="PBT87" s="105"/>
      <c r="PBU87" s="105"/>
      <c r="PBV87" s="105"/>
      <c r="PBW87" s="105"/>
      <c r="PBX87" s="105"/>
      <c r="PBY87" s="105"/>
      <c r="PBZ87" s="105"/>
      <c r="PCA87" s="105"/>
      <c r="PCB87" s="105"/>
      <c r="PCC87" s="105"/>
      <c r="PCD87" s="105"/>
      <c r="PCE87" s="105"/>
      <c r="PCF87" s="105"/>
      <c r="PCG87" s="105"/>
      <c r="PCH87" s="105"/>
      <c r="PCI87" s="105"/>
      <c r="PCJ87" s="105"/>
      <c r="PCK87" s="105"/>
      <c r="PCL87" s="105"/>
      <c r="PCM87" s="105"/>
      <c r="PCN87" s="105"/>
      <c r="PCO87" s="105"/>
      <c r="PCP87" s="105"/>
      <c r="PCQ87" s="105"/>
      <c r="PCR87" s="105"/>
      <c r="PCS87" s="105"/>
      <c r="PCT87" s="105"/>
      <c r="PCU87" s="105"/>
      <c r="PCV87" s="105"/>
      <c r="PCW87" s="105"/>
      <c r="PCX87" s="105"/>
      <c r="PCY87" s="105"/>
      <c r="PCZ87" s="105"/>
      <c r="PDA87" s="105"/>
      <c r="PDB87" s="105"/>
      <c r="PDC87" s="105"/>
      <c r="PDD87" s="105"/>
      <c r="PDE87" s="105"/>
      <c r="PDF87" s="105"/>
      <c r="PDG87" s="105"/>
      <c r="PDH87" s="105"/>
      <c r="PDI87" s="105"/>
      <c r="PDJ87" s="105"/>
      <c r="PDK87" s="105"/>
      <c r="PDL87" s="105"/>
      <c r="PDM87" s="105"/>
      <c r="PDN87" s="105"/>
      <c r="PDO87" s="105"/>
      <c r="PDP87" s="105"/>
      <c r="PDQ87" s="105"/>
      <c r="PDR87" s="105"/>
      <c r="PDS87" s="105"/>
      <c r="PDT87" s="105"/>
      <c r="PDU87" s="105"/>
      <c r="PDV87" s="105"/>
      <c r="PDW87" s="105"/>
      <c r="PDX87" s="105"/>
      <c r="PDY87" s="105"/>
      <c r="PDZ87" s="105"/>
      <c r="PEA87" s="105"/>
      <c r="PEB87" s="105"/>
      <c r="PEC87" s="105"/>
      <c r="PED87" s="105"/>
      <c r="PEE87" s="105"/>
      <c r="PEF87" s="105"/>
      <c r="PEG87" s="105"/>
      <c r="PEH87" s="105"/>
      <c r="PEI87" s="105"/>
      <c r="PEJ87" s="105"/>
      <c r="PEK87" s="105"/>
      <c r="PEL87" s="105"/>
      <c r="PEM87" s="105"/>
      <c r="PEN87" s="105"/>
      <c r="PEO87" s="105"/>
      <c r="PEP87" s="105"/>
      <c r="PEQ87" s="105"/>
      <c r="PER87" s="105"/>
      <c r="PES87" s="105"/>
      <c r="PET87" s="105"/>
      <c r="PEU87" s="105"/>
      <c r="PEV87" s="105"/>
      <c r="PEW87" s="105"/>
      <c r="PEX87" s="105"/>
      <c r="PEY87" s="105"/>
      <c r="PEZ87" s="105"/>
      <c r="PFA87" s="105"/>
      <c r="PFB87" s="105"/>
      <c r="PFC87" s="105"/>
      <c r="PFD87" s="105"/>
      <c r="PFE87" s="105"/>
      <c r="PFF87" s="105"/>
      <c r="PFG87" s="105"/>
      <c r="PFH87" s="105"/>
      <c r="PFI87" s="105"/>
      <c r="PFJ87" s="105"/>
      <c r="PFK87" s="105"/>
      <c r="PFL87" s="105"/>
      <c r="PFM87" s="105"/>
      <c r="PFN87" s="105"/>
      <c r="PFO87" s="105"/>
      <c r="PFP87" s="105"/>
      <c r="PFQ87" s="105"/>
      <c r="PFR87" s="105"/>
      <c r="PFS87" s="105"/>
      <c r="PFT87" s="105"/>
      <c r="PFU87" s="105"/>
      <c r="PFV87" s="105"/>
      <c r="PFW87" s="105"/>
      <c r="PFX87" s="105"/>
      <c r="PFY87" s="105"/>
      <c r="PFZ87" s="105"/>
      <c r="PGA87" s="105"/>
      <c r="PGB87" s="105"/>
      <c r="PGC87" s="105"/>
      <c r="PGD87" s="105"/>
      <c r="PGE87" s="105"/>
      <c r="PGF87" s="105"/>
      <c r="PGG87" s="105"/>
      <c r="PGH87" s="105"/>
      <c r="PGI87" s="105"/>
      <c r="PGJ87" s="105"/>
      <c r="PGK87" s="105"/>
      <c r="PGL87" s="105"/>
      <c r="PGM87" s="105"/>
      <c r="PGN87" s="105"/>
      <c r="PGO87" s="105"/>
      <c r="PGP87" s="105"/>
      <c r="PGQ87" s="105"/>
      <c r="PGR87" s="105"/>
      <c r="PGS87" s="105"/>
      <c r="PGT87" s="105"/>
      <c r="PGU87" s="105"/>
      <c r="PGV87" s="105"/>
      <c r="PGW87" s="105"/>
      <c r="PGX87" s="105"/>
      <c r="PGY87" s="105"/>
      <c r="PGZ87" s="105"/>
      <c r="PHA87" s="105"/>
      <c r="PHB87" s="105"/>
      <c r="PHC87" s="105"/>
      <c r="PHD87" s="105"/>
      <c r="PHE87" s="105"/>
      <c r="PHF87" s="105"/>
      <c r="PHG87" s="105"/>
      <c r="PHH87" s="105"/>
      <c r="PHI87" s="105"/>
      <c r="PHJ87" s="105"/>
      <c r="PHK87" s="105"/>
      <c r="PHL87" s="105"/>
      <c r="PHM87" s="105"/>
      <c r="PHN87" s="105"/>
      <c r="PHO87" s="105"/>
      <c r="PHP87" s="105"/>
      <c r="PHQ87" s="105"/>
      <c r="PHR87" s="105"/>
      <c r="PHS87" s="105"/>
      <c r="PHT87" s="105"/>
      <c r="PHU87" s="105"/>
      <c r="PHV87" s="105"/>
      <c r="PHW87" s="105"/>
      <c r="PHX87" s="105"/>
      <c r="PHY87" s="105"/>
      <c r="PHZ87" s="105"/>
      <c r="PIA87" s="105"/>
      <c r="PIB87" s="105"/>
      <c r="PIC87" s="105"/>
      <c r="PID87" s="105"/>
      <c r="PIE87" s="105"/>
      <c r="PIF87" s="105"/>
      <c r="PIG87" s="105"/>
      <c r="PIH87" s="105"/>
      <c r="PII87" s="105"/>
      <c r="PIJ87" s="105"/>
      <c r="PIK87" s="105"/>
      <c r="PIL87" s="105"/>
      <c r="PIM87" s="105"/>
      <c r="PIN87" s="105"/>
      <c r="PIO87" s="105"/>
      <c r="PIP87" s="105"/>
      <c r="PIQ87" s="105"/>
      <c r="PIR87" s="105"/>
      <c r="PIS87" s="105"/>
      <c r="PIT87" s="105"/>
      <c r="PIU87" s="105"/>
      <c r="PIV87" s="105"/>
      <c r="PIW87" s="105"/>
      <c r="PIX87" s="105"/>
      <c r="PIY87" s="105"/>
      <c r="PIZ87" s="105"/>
      <c r="PJA87" s="105"/>
      <c r="PJB87" s="105"/>
      <c r="PJC87" s="105"/>
      <c r="PJD87" s="105"/>
      <c r="PJE87" s="105"/>
      <c r="PJF87" s="105"/>
      <c r="PJG87" s="105"/>
      <c r="PJH87" s="105"/>
      <c r="PJI87" s="105"/>
      <c r="PJJ87" s="105"/>
      <c r="PJK87" s="105"/>
      <c r="PJL87" s="105"/>
      <c r="PJM87" s="105"/>
      <c r="PJN87" s="105"/>
      <c r="PJO87" s="105"/>
      <c r="PJP87" s="105"/>
      <c r="PJQ87" s="105"/>
      <c r="PJR87" s="105"/>
      <c r="PJS87" s="105"/>
      <c r="PJT87" s="105"/>
      <c r="PJU87" s="105"/>
      <c r="PJV87" s="105"/>
      <c r="PJW87" s="105"/>
      <c r="PJX87" s="105"/>
      <c r="PJY87" s="105"/>
      <c r="PJZ87" s="105"/>
      <c r="PKA87" s="105"/>
      <c r="PKB87" s="105"/>
      <c r="PKC87" s="105"/>
      <c r="PKD87" s="105"/>
      <c r="PKE87" s="105"/>
      <c r="PKF87" s="105"/>
      <c r="PKG87" s="105"/>
      <c r="PKH87" s="105"/>
      <c r="PKI87" s="105"/>
      <c r="PKJ87" s="105"/>
      <c r="PKK87" s="105"/>
      <c r="PKL87" s="105"/>
      <c r="PKM87" s="105"/>
      <c r="PKN87" s="105"/>
      <c r="PKO87" s="105"/>
      <c r="PKP87" s="105"/>
      <c r="PKQ87" s="105"/>
      <c r="PKR87" s="105"/>
      <c r="PKS87" s="105"/>
      <c r="PKT87" s="105"/>
      <c r="PKU87" s="105"/>
      <c r="PKV87" s="105"/>
      <c r="PKW87" s="105"/>
      <c r="PKX87" s="105"/>
      <c r="PKY87" s="105"/>
      <c r="PKZ87" s="105"/>
      <c r="PLA87" s="105"/>
      <c r="PLB87" s="105"/>
      <c r="PLC87" s="105"/>
      <c r="PLD87" s="105"/>
      <c r="PLE87" s="105"/>
      <c r="PLF87" s="105"/>
      <c r="PLG87" s="105"/>
      <c r="PLH87" s="105"/>
      <c r="PLI87" s="105"/>
      <c r="PLJ87" s="105"/>
      <c r="PLK87" s="105"/>
      <c r="PLL87" s="105"/>
      <c r="PLM87" s="105"/>
      <c r="PLN87" s="105"/>
      <c r="PLO87" s="105"/>
      <c r="PLP87" s="105"/>
      <c r="PLQ87" s="105"/>
      <c r="PLR87" s="105"/>
      <c r="PLS87" s="105"/>
      <c r="PLT87" s="105"/>
      <c r="PLU87" s="105"/>
      <c r="PLV87" s="105"/>
      <c r="PLW87" s="105"/>
      <c r="PLX87" s="105"/>
      <c r="PLY87" s="105"/>
      <c r="PLZ87" s="105"/>
      <c r="PMA87" s="105"/>
      <c r="PMB87" s="105"/>
      <c r="PMC87" s="105"/>
      <c r="PMD87" s="105"/>
      <c r="PME87" s="105"/>
      <c r="PMF87" s="105"/>
      <c r="PMG87" s="105"/>
      <c r="PMH87" s="105"/>
      <c r="PMI87" s="105"/>
      <c r="PMJ87" s="105"/>
      <c r="PMK87" s="105"/>
      <c r="PML87" s="105"/>
      <c r="PMM87" s="105"/>
      <c r="PMN87" s="105"/>
      <c r="PMO87" s="105"/>
      <c r="PMP87" s="105"/>
      <c r="PMQ87" s="105"/>
      <c r="PMR87" s="105"/>
      <c r="PMS87" s="105"/>
      <c r="PMT87" s="105"/>
      <c r="PMU87" s="105"/>
      <c r="PMV87" s="105"/>
      <c r="PMW87" s="105"/>
      <c r="PMX87" s="105"/>
      <c r="PMY87" s="105"/>
      <c r="PMZ87" s="105"/>
      <c r="PNA87" s="105"/>
      <c r="PNB87" s="105"/>
      <c r="PNC87" s="105"/>
      <c r="PND87" s="105"/>
      <c r="PNE87" s="105"/>
      <c r="PNF87" s="105"/>
      <c r="PNG87" s="105"/>
      <c r="PNH87" s="105"/>
      <c r="PNI87" s="105"/>
      <c r="PNJ87" s="105"/>
      <c r="PNK87" s="105"/>
      <c r="PNL87" s="105"/>
      <c r="PNM87" s="105"/>
      <c r="PNN87" s="105"/>
      <c r="PNO87" s="105"/>
      <c r="PNP87" s="105"/>
      <c r="PNQ87" s="105"/>
      <c r="PNR87" s="105"/>
      <c r="PNS87" s="105"/>
      <c r="PNT87" s="105"/>
      <c r="PNU87" s="105"/>
      <c r="PNV87" s="105"/>
      <c r="PNW87" s="105"/>
      <c r="PNX87" s="105"/>
      <c r="PNY87" s="105"/>
      <c r="PNZ87" s="105"/>
      <c r="POA87" s="105"/>
      <c r="POB87" s="105"/>
      <c r="POC87" s="105"/>
      <c r="POD87" s="105"/>
      <c r="POE87" s="105"/>
      <c r="POF87" s="105"/>
      <c r="POG87" s="105"/>
      <c r="POH87" s="105"/>
      <c r="POI87" s="105"/>
      <c r="POJ87" s="105"/>
      <c r="POK87" s="105"/>
      <c r="POL87" s="105"/>
      <c r="POM87" s="105"/>
      <c r="PON87" s="105"/>
      <c r="POO87" s="105"/>
      <c r="POP87" s="105"/>
      <c r="POQ87" s="105"/>
      <c r="POR87" s="105"/>
      <c r="POS87" s="105"/>
      <c r="POT87" s="105"/>
      <c r="POU87" s="105"/>
      <c r="POV87" s="105"/>
      <c r="POW87" s="105"/>
      <c r="POX87" s="105"/>
      <c r="POY87" s="105"/>
      <c r="POZ87" s="105"/>
      <c r="PPA87" s="105"/>
      <c r="PPB87" s="105"/>
      <c r="PPC87" s="105"/>
      <c r="PPD87" s="105"/>
      <c r="PPE87" s="105"/>
      <c r="PPF87" s="105"/>
      <c r="PPG87" s="105"/>
      <c r="PPH87" s="105"/>
      <c r="PPI87" s="105"/>
      <c r="PPJ87" s="105"/>
      <c r="PPK87" s="105"/>
      <c r="PPL87" s="105"/>
      <c r="PPM87" s="105"/>
      <c r="PPN87" s="105"/>
      <c r="PPO87" s="105"/>
      <c r="PPP87" s="105"/>
      <c r="PPQ87" s="105"/>
      <c r="PPR87" s="105"/>
      <c r="PPS87" s="105"/>
      <c r="PPT87" s="105"/>
      <c r="PPU87" s="105"/>
      <c r="PPV87" s="105"/>
      <c r="PPW87" s="105"/>
      <c r="PPX87" s="105"/>
      <c r="PPY87" s="105"/>
      <c r="PPZ87" s="105"/>
      <c r="PQA87" s="105"/>
      <c r="PQB87" s="105"/>
      <c r="PQC87" s="105"/>
      <c r="PQD87" s="105"/>
      <c r="PQE87" s="105"/>
      <c r="PQF87" s="105"/>
      <c r="PQG87" s="105"/>
      <c r="PQH87" s="105"/>
      <c r="PQI87" s="105"/>
      <c r="PQJ87" s="105"/>
      <c r="PQK87" s="105"/>
      <c r="PQL87" s="105"/>
      <c r="PQM87" s="105"/>
      <c r="PQN87" s="105"/>
      <c r="PQO87" s="105"/>
      <c r="PQP87" s="105"/>
      <c r="PQQ87" s="105"/>
      <c r="PQR87" s="105"/>
      <c r="PQS87" s="105"/>
      <c r="PQT87" s="105"/>
      <c r="PQU87" s="105"/>
      <c r="PQV87" s="105"/>
      <c r="PQW87" s="105"/>
      <c r="PQX87" s="105"/>
      <c r="PQY87" s="105"/>
      <c r="PQZ87" s="105"/>
      <c r="PRA87" s="105"/>
      <c r="PRB87" s="105"/>
      <c r="PRC87" s="105"/>
      <c r="PRD87" s="105"/>
      <c r="PRE87" s="105"/>
      <c r="PRF87" s="105"/>
      <c r="PRG87" s="105"/>
      <c r="PRH87" s="105"/>
      <c r="PRI87" s="105"/>
      <c r="PRJ87" s="105"/>
      <c r="PRK87" s="105"/>
      <c r="PRL87" s="105"/>
      <c r="PRM87" s="105"/>
      <c r="PRN87" s="105"/>
      <c r="PRO87" s="105"/>
      <c r="PRP87" s="105"/>
      <c r="PRQ87" s="105"/>
      <c r="PRR87" s="105"/>
      <c r="PRS87" s="105"/>
      <c r="PRT87" s="105"/>
      <c r="PRU87" s="105"/>
      <c r="PRV87" s="105"/>
      <c r="PRW87" s="105"/>
      <c r="PRX87" s="105"/>
      <c r="PRY87" s="105"/>
      <c r="PRZ87" s="105"/>
      <c r="PSA87" s="105"/>
      <c r="PSB87" s="105"/>
      <c r="PSC87" s="105"/>
      <c r="PSD87" s="105"/>
      <c r="PSE87" s="105"/>
      <c r="PSF87" s="105"/>
      <c r="PSG87" s="105"/>
      <c r="PSH87" s="105"/>
      <c r="PSI87" s="105"/>
      <c r="PSJ87" s="105"/>
      <c r="PSK87" s="105"/>
      <c r="PSL87" s="105"/>
      <c r="PSM87" s="105"/>
      <c r="PSN87" s="105"/>
      <c r="PSO87" s="105"/>
      <c r="PSP87" s="105"/>
      <c r="PSQ87" s="105"/>
      <c r="PSR87" s="105"/>
      <c r="PSS87" s="105"/>
      <c r="PST87" s="105"/>
      <c r="PSU87" s="105"/>
      <c r="PSV87" s="105"/>
      <c r="PSW87" s="105"/>
      <c r="PSX87" s="105"/>
      <c r="PSY87" s="105"/>
      <c r="PSZ87" s="105"/>
      <c r="PTA87" s="105"/>
      <c r="PTB87" s="105"/>
      <c r="PTC87" s="105"/>
      <c r="PTD87" s="105"/>
      <c r="PTE87" s="105"/>
      <c r="PTF87" s="105"/>
      <c r="PTG87" s="105"/>
      <c r="PTH87" s="105"/>
      <c r="PTI87" s="105"/>
      <c r="PTJ87" s="105"/>
      <c r="PTK87" s="105"/>
      <c r="PTL87" s="105"/>
      <c r="PTM87" s="105"/>
      <c r="PTN87" s="105"/>
      <c r="PTO87" s="105"/>
      <c r="PTP87" s="105"/>
      <c r="PTQ87" s="105"/>
      <c r="PTR87" s="105"/>
      <c r="PTS87" s="105"/>
      <c r="PTT87" s="105"/>
      <c r="PTU87" s="105"/>
      <c r="PTV87" s="105"/>
      <c r="PTW87" s="105"/>
      <c r="PTX87" s="105"/>
      <c r="PTY87" s="105"/>
      <c r="PTZ87" s="105"/>
      <c r="PUA87" s="105"/>
      <c r="PUB87" s="105"/>
      <c r="PUC87" s="105"/>
      <c r="PUD87" s="105"/>
      <c r="PUE87" s="105"/>
      <c r="PUF87" s="105"/>
      <c r="PUG87" s="105"/>
      <c r="PUH87" s="105"/>
      <c r="PUI87" s="105"/>
      <c r="PUJ87" s="105"/>
      <c r="PUK87" s="105"/>
      <c r="PUL87" s="105"/>
      <c r="PUM87" s="105"/>
      <c r="PUN87" s="105"/>
      <c r="PUO87" s="105"/>
      <c r="PUP87" s="105"/>
      <c r="PUQ87" s="105"/>
      <c r="PUR87" s="105"/>
      <c r="PUS87" s="105"/>
      <c r="PUT87" s="105"/>
      <c r="PUU87" s="105"/>
      <c r="PUV87" s="105"/>
      <c r="PUW87" s="105"/>
      <c r="PUX87" s="105"/>
      <c r="PUY87" s="105"/>
      <c r="PUZ87" s="105"/>
      <c r="PVA87" s="105"/>
      <c r="PVB87" s="105"/>
      <c r="PVC87" s="105"/>
      <c r="PVD87" s="105"/>
      <c r="PVE87" s="105"/>
      <c r="PVF87" s="105"/>
      <c r="PVG87" s="105"/>
      <c r="PVH87" s="105"/>
      <c r="PVI87" s="105"/>
      <c r="PVJ87" s="105"/>
      <c r="PVK87" s="105"/>
      <c r="PVL87" s="105"/>
      <c r="PVM87" s="105"/>
      <c r="PVN87" s="105"/>
      <c r="PVO87" s="105"/>
      <c r="PVP87" s="105"/>
      <c r="PVQ87" s="105"/>
      <c r="PVR87" s="105"/>
      <c r="PVS87" s="105"/>
      <c r="PVT87" s="105"/>
      <c r="PVU87" s="105"/>
      <c r="PVV87" s="105"/>
      <c r="PVW87" s="105"/>
      <c r="PVX87" s="105"/>
      <c r="PVY87" s="105"/>
      <c r="PVZ87" s="105"/>
      <c r="PWA87" s="105"/>
      <c r="PWB87" s="105"/>
      <c r="PWC87" s="105"/>
      <c r="PWD87" s="105"/>
      <c r="PWE87" s="105"/>
      <c r="PWF87" s="105"/>
      <c r="PWG87" s="105"/>
      <c r="PWH87" s="105"/>
      <c r="PWI87" s="105"/>
      <c r="PWJ87" s="105"/>
      <c r="PWK87" s="105"/>
      <c r="PWL87" s="105"/>
      <c r="PWM87" s="105"/>
      <c r="PWN87" s="105"/>
      <c r="PWO87" s="105"/>
      <c r="PWP87" s="105"/>
      <c r="PWQ87" s="105"/>
      <c r="PWR87" s="105"/>
      <c r="PWS87" s="105"/>
      <c r="PWT87" s="105"/>
      <c r="PWU87" s="105"/>
      <c r="PWV87" s="105"/>
      <c r="PWW87" s="105"/>
      <c r="PWX87" s="105"/>
      <c r="PWY87" s="105"/>
      <c r="PWZ87" s="105"/>
      <c r="PXA87" s="105"/>
      <c r="PXB87" s="105"/>
      <c r="PXC87" s="105"/>
      <c r="PXD87" s="105"/>
      <c r="PXE87" s="105"/>
      <c r="PXF87" s="105"/>
      <c r="PXG87" s="105"/>
      <c r="PXH87" s="105"/>
      <c r="PXI87" s="105"/>
      <c r="PXJ87" s="105"/>
      <c r="PXK87" s="105"/>
      <c r="PXL87" s="105"/>
      <c r="PXM87" s="105"/>
      <c r="PXN87" s="105"/>
      <c r="PXO87" s="105"/>
      <c r="PXP87" s="105"/>
      <c r="PXQ87" s="105"/>
      <c r="PXR87" s="105"/>
      <c r="PXS87" s="105"/>
      <c r="PXT87" s="105"/>
      <c r="PXU87" s="105"/>
      <c r="PXV87" s="105"/>
      <c r="PXW87" s="105"/>
      <c r="PXX87" s="105"/>
      <c r="PXY87" s="105"/>
      <c r="PXZ87" s="105"/>
      <c r="PYA87" s="105"/>
      <c r="PYB87" s="105"/>
      <c r="PYC87" s="105"/>
      <c r="PYD87" s="105"/>
      <c r="PYE87" s="105"/>
      <c r="PYF87" s="105"/>
      <c r="PYG87" s="105"/>
      <c r="PYH87" s="105"/>
      <c r="PYI87" s="105"/>
      <c r="PYJ87" s="105"/>
      <c r="PYK87" s="105"/>
      <c r="PYL87" s="105"/>
      <c r="PYM87" s="105"/>
      <c r="PYN87" s="105"/>
      <c r="PYO87" s="105"/>
      <c r="PYP87" s="105"/>
      <c r="PYQ87" s="105"/>
      <c r="PYR87" s="105"/>
      <c r="PYS87" s="105"/>
      <c r="PYT87" s="105"/>
      <c r="PYU87" s="105"/>
      <c r="PYV87" s="105"/>
      <c r="PYW87" s="105"/>
      <c r="PYX87" s="105"/>
      <c r="PYY87" s="105"/>
      <c r="PYZ87" s="105"/>
      <c r="PZA87" s="105"/>
      <c r="PZB87" s="105"/>
      <c r="PZC87" s="105"/>
      <c r="PZD87" s="105"/>
      <c r="PZE87" s="105"/>
      <c r="PZF87" s="105"/>
      <c r="PZG87" s="105"/>
      <c r="PZH87" s="105"/>
      <c r="PZI87" s="105"/>
      <c r="PZJ87" s="105"/>
      <c r="PZK87" s="105"/>
      <c r="PZL87" s="105"/>
      <c r="PZM87" s="105"/>
      <c r="PZN87" s="105"/>
      <c r="PZO87" s="105"/>
      <c r="PZP87" s="105"/>
      <c r="PZQ87" s="105"/>
      <c r="PZR87" s="105"/>
      <c r="PZS87" s="105"/>
      <c r="PZT87" s="105"/>
      <c r="PZU87" s="105"/>
      <c r="PZV87" s="105"/>
      <c r="PZW87" s="105"/>
      <c r="PZX87" s="105"/>
      <c r="PZY87" s="105"/>
      <c r="PZZ87" s="105"/>
      <c r="QAA87" s="105"/>
      <c r="QAB87" s="105"/>
      <c r="QAC87" s="105"/>
      <c r="QAD87" s="105"/>
      <c r="QAE87" s="105"/>
      <c r="QAF87" s="105"/>
      <c r="QAG87" s="105"/>
      <c r="QAH87" s="105"/>
      <c r="QAI87" s="105"/>
      <c r="QAJ87" s="105"/>
      <c r="QAK87" s="105"/>
      <c r="QAL87" s="105"/>
      <c r="QAM87" s="105"/>
      <c r="QAN87" s="105"/>
      <c r="QAO87" s="105"/>
      <c r="QAP87" s="105"/>
      <c r="QAQ87" s="105"/>
      <c r="QAR87" s="105"/>
      <c r="QAS87" s="105"/>
      <c r="QAT87" s="105"/>
      <c r="QAU87" s="105"/>
      <c r="QAV87" s="105"/>
      <c r="QAW87" s="105"/>
      <c r="QAX87" s="105"/>
      <c r="QAY87" s="105"/>
      <c r="QAZ87" s="105"/>
      <c r="QBA87" s="105"/>
      <c r="QBB87" s="105"/>
      <c r="QBC87" s="105"/>
      <c r="QBD87" s="105"/>
      <c r="QBE87" s="105"/>
      <c r="QBF87" s="105"/>
      <c r="QBG87" s="105"/>
      <c r="QBH87" s="105"/>
      <c r="QBI87" s="105"/>
      <c r="QBJ87" s="105"/>
      <c r="QBK87" s="105"/>
      <c r="QBL87" s="105"/>
      <c r="QBM87" s="105"/>
      <c r="QBN87" s="105"/>
      <c r="QBO87" s="105"/>
      <c r="QBP87" s="105"/>
      <c r="QBQ87" s="105"/>
      <c r="QBR87" s="105"/>
      <c r="QBS87" s="105"/>
      <c r="QBT87" s="105"/>
      <c r="QBU87" s="105"/>
      <c r="QBV87" s="105"/>
      <c r="QBW87" s="105"/>
      <c r="QBX87" s="105"/>
      <c r="QBY87" s="105"/>
      <c r="QBZ87" s="105"/>
      <c r="QCA87" s="105"/>
      <c r="QCB87" s="105"/>
      <c r="QCC87" s="105"/>
      <c r="QCD87" s="105"/>
      <c r="QCE87" s="105"/>
      <c r="QCF87" s="105"/>
      <c r="QCG87" s="105"/>
      <c r="QCH87" s="105"/>
      <c r="QCI87" s="105"/>
      <c r="QCJ87" s="105"/>
      <c r="QCK87" s="105"/>
      <c r="QCL87" s="105"/>
      <c r="QCM87" s="105"/>
      <c r="QCN87" s="105"/>
      <c r="QCO87" s="105"/>
      <c r="QCP87" s="105"/>
      <c r="QCQ87" s="105"/>
      <c r="QCR87" s="105"/>
      <c r="QCS87" s="105"/>
      <c r="QCT87" s="105"/>
      <c r="QCU87" s="105"/>
      <c r="QCV87" s="105"/>
      <c r="QCW87" s="105"/>
      <c r="QCX87" s="105"/>
      <c r="QCY87" s="105"/>
      <c r="QCZ87" s="105"/>
      <c r="QDA87" s="105"/>
      <c r="QDB87" s="105"/>
      <c r="QDC87" s="105"/>
      <c r="QDD87" s="105"/>
      <c r="QDE87" s="105"/>
      <c r="QDF87" s="105"/>
      <c r="QDG87" s="105"/>
      <c r="QDH87" s="105"/>
      <c r="QDI87" s="105"/>
      <c r="QDJ87" s="105"/>
      <c r="QDK87" s="105"/>
      <c r="QDL87" s="105"/>
      <c r="QDM87" s="105"/>
      <c r="QDN87" s="105"/>
      <c r="QDO87" s="105"/>
      <c r="QDP87" s="105"/>
      <c r="QDQ87" s="105"/>
      <c r="QDR87" s="105"/>
      <c r="QDS87" s="105"/>
      <c r="QDT87" s="105"/>
      <c r="QDU87" s="105"/>
      <c r="QDV87" s="105"/>
      <c r="QDW87" s="105"/>
      <c r="QDX87" s="105"/>
      <c r="QDY87" s="105"/>
      <c r="QDZ87" s="105"/>
      <c r="QEA87" s="105"/>
      <c r="QEB87" s="105"/>
      <c r="QEC87" s="105"/>
      <c r="QED87" s="105"/>
      <c r="QEE87" s="105"/>
      <c r="QEF87" s="105"/>
      <c r="QEG87" s="105"/>
      <c r="QEH87" s="105"/>
      <c r="QEI87" s="105"/>
      <c r="QEJ87" s="105"/>
      <c r="QEK87" s="105"/>
      <c r="QEL87" s="105"/>
      <c r="QEM87" s="105"/>
      <c r="QEN87" s="105"/>
      <c r="QEO87" s="105"/>
      <c r="QEP87" s="105"/>
      <c r="QEQ87" s="105"/>
      <c r="QER87" s="105"/>
      <c r="QES87" s="105"/>
      <c r="QET87" s="105"/>
      <c r="QEU87" s="105"/>
      <c r="QEV87" s="105"/>
      <c r="QEW87" s="105"/>
      <c r="QEX87" s="105"/>
      <c r="QEY87" s="105"/>
      <c r="QEZ87" s="105"/>
      <c r="QFA87" s="105"/>
      <c r="QFB87" s="105"/>
      <c r="QFC87" s="105"/>
      <c r="QFD87" s="105"/>
      <c r="QFE87" s="105"/>
      <c r="QFF87" s="105"/>
      <c r="QFG87" s="105"/>
      <c r="QFH87" s="105"/>
      <c r="QFI87" s="105"/>
      <c r="QFJ87" s="105"/>
      <c r="QFK87" s="105"/>
      <c r="QFL87" s="105"/>
      <c r="QFM87" s="105"/>
      <c r="QFN87" s="105"/>
      <c r="QFO87" s="105"/>
      <c r="QFP87" s="105"/>
      <c r="QFQ87" s="105"/>
      <c r="QFR87" s="105"/>
      <c r="QFS87" s="105"/>
      <c r="QFT87" s="105"/>
      <c r="QFU87" s="105"/>
      <c r="QFV87" s="105"/>
      <c r="QFW87" s="105"/>
      <c r="QFX87" s="105"/>
      <c r="QFY87" s="105"/>
      <c r="QFZ87" s="105"/>
      <c r="QGA87" s="105"/>
      <c r="QGB87" s="105"/>
      <c r="QGC87" s="105"/>
      <c r="QGD87" s="105"/>
      <c r="QGE87" s="105"/>
      <c r="QGF87" s="105"/>
      <c r="QGG87" s="105"/>
      <c r="QGH87" s="105"/>
      <c r="QGI87" s="105"/>
      <c r="QGJ87" s="105"/>
      <c r="QGK87" s="105"/>
      <c r="QGL87" s="105"/>
      <c r="QGM87" s="105"/>
      <c r="QGN87" s="105"/>
      <c r="QGO87" s="105"/>
      <c r="QGP87" s="105"/>
      <c r="QGQ87" s="105"/>
      <c r="QGR87" s="105"/>
      <c r="QGS87" s="105"/>
      <c r="QGT87" s="105"/>
      <c r="QGU87" s="105"/>
      <c r="QGV87" s="105"/>
      <c r="QGW87" s="105"/>
      <c r="QGX87" s="105"/>
      <c r="QGY87" s="105"/>
      <c r="QGZ87" s="105"/>
      <c r="QHA87" s="105"/>
      <c r="QHB87" s="105"/>
      <c r="QHC87" s="105"/>
      <c r="QHD87" s="105"/>
      <c r="QHE87" s="105"/>
      <c r="QHF87" s="105"/>
      <c r="QHG87" s="105"/>
      <c r="QHH87" s="105"/>
      <c r="QHI87" s="105"/>
      <c r="QHJ87" s="105"/>
      <c r="QHK87" s="105"/>
      <c r="QHL87" s="105"/>
      <c r="QHM87" s="105"/>
      <c r="QHN87" s="105"/>
      <c r="QHO87" s="105"/>
      <c r="QHP87" s="105"/>
      <c r="QHQ87" s="105"/>
      <c r="QHR87" s="105"/>
      <c r="QHS87" s="105"/>
      <c r="QHT87" s="105"/>
      <c r="QHU87" s="105"/>
      <c r="QHV87" s="105"/>
      <c r="QHW87" s="105"/>
      <c r="QHX87" s="105"/>
      <c r="QHY87" s="105"/>
      <c r="QHZ87" s="105"/>
      <c r="QIA87" s="105"/>
      <c r="QIB87" s="105"/>
      <c r="QIC87" s="105"/>
      <c r="QID87" s="105"/>
      <c r="QIE87" s="105"/>
      <c r="QIF87" s="105"/>
      <c r="QIG87" s="105"/>
      <c r="QIH87" s="105"/>
      <c r="QII87" s="105"/>
      <c r="QIJ87" s="105"/>
      <c r="QIK87" s="105"/>
      <c r="QIL87" s="105"/>
      <c r="QIM87" s="105"/>
      <c r="QIN87" s="105"/>
      <c r="QIO87" s="105"/>
      <c r="QIP87" s="105"/>
      <c r="QIQ87" s="105"/>
      <c r="QIR87" s="105"/>
      <c r="QIS87" s="105"/>
      <c r="QIT87" s="105"/>
      <c r="QIU87" s="105"/>
      <c r="QIV87" s="105"/>
      <c r="QIW87" s="105"/>
      <c r="QIX87" s="105"/>
      <c r="QIY87" s="105"/>
      <c r="QIZ87" s="105"/>
      <c r="QJA87" s="105"/>
      <c r="QJB87" s="105"/>
      <c r="QJC87" s="105"/>
      <c r="QJD87" s="105"/>
      <c r="QJE87" s="105"/>
      <c r="QJF87" s="105"/>
      <c r="QJG87" s="105"/>
      <c r="QJH87" s="105"/>
      <c r="QJI87" s="105"/>
      <c r="QJJ87" s="105"/>
      <c r="QJK87" s="105"/>
      <c r="QJL87" s="105"/>
      <c r="QJM87" s="105"/>
      <c r="QJN87" s="105"/>
      <c r="QJO87" s="105"/>
      <c r="QJP87" s="105"/>
      <c r="QJQ87" s="105"/>
      <c r="QJR87" s="105"/>
      <c r="QJS87" s="105"/>
      <c r="QJT87" s="105"/>
      <c r="QJU87" s="105"/>
      <c r="QJV87" s="105"/>
      <c r="QJW87" s="105"/>
      <c r="QJX87" s="105"/>
      <c r="QJY87" s="105"/>
      <c r="QJZ87" s="105"/>
      <c r="QKA87" s="105"/>
      <c r="QKB87" s="105"/>
      <c r="QKC87" s="105"/>
      <c r="QKD87" s="105"/>
      <c r="QKE87" s="105"/>
      <c r="QKF87" s="105"/>
      <c r="QKG87" s="105"/>
      <c r="QKH87" s="105"/>
      <c r="QKI87" s="105"/>
      <c r="QKJ87" s="105"/>
      <c r="QKK87" s="105"/>
      <c r="QKL87" s="105"/>
      <c r="QKM87" s="105"/>
      <c r="QKN87" s="105"/>
      <c r="QKO87" s="105"/>
      <c r="QKP87" s="105"/>
      <c r="QKQ87" s="105"/>
      <c r="QKR87" s="105"/>
      <c r="QKS87" s="105"/>
      <c r="QKT87" s="105"/>
      <c r="QKU87" s="105"/>
      <c r="QKV87" s="105"/>
      <c r="QKW87" s="105"/>
      <c r="QKX87" s="105"/>
      <c r="QKY87" s="105"/>
      <c r="QKZ87" s="105"/>
      <c r="QLA87" s="105"/>
      <c r="QLB87" s="105"/>
      <c r="QLC87" s="105"/>
      <c r="QLD87" s="105"/>
      <c r="QLE87" s="105"/>
      <c r="QLF87" s="105"/>
      <c r="QLG87" s="105"/>
      <c r="QLH87" s="105"/>
      <c r="QLI87" s="105"/>
      <c r="QLJ87" s="105"/>
      <c r="QLK87" s="105"/>
      <c r="QLL87" s="105"/>
      <c r="QLM87" s="105"/>
      <c r="QLN87" s="105"/>
      <c r="QLO87" s="105"/>
      <c r="QLP87" s="105"/>
      <c r="QLQ87" s="105"/>
      <c r="QLR87" s="105"/>
      <c r="QLS87" s="105"/>
      <c r="QLT87" s="105"/>
      <c r="QLU87" s="105"/>
      <c r="QLV87" s="105"/>
      <c r="QLW87" s="105"/>
      <c r="QLX87" s="105"/>
      <c r="QLY87" s="105"/>
      <c r="QLZ87" s="105"/>
      <c r="QMA87" s="105"/>
      <c r="QMB87" s="105"/>
      <c r="QMC87" s="105"/>
      <c r="QMD87" s="105"/>
      <c r="QME87" s="105"/>
      <c r="QMF87" s="105"/>
      <c r="QMG87" s="105"/>
      <c r="QMH87" s="105"/>
      <c r="QMI87" s="105"/>
      <c r="QMJ87" s="105"/>
      <c r="QMK87" s="105"/>
      <c r="QML87" s="105"/>
      <c r="QMM87" s="105"/>
      <c r="QMN87" s="105"/>
      <c r="QMO87" s="105"/>
      <c r="QMP87" s="105"/>
      <c r="QMQ87" s="105"/>
      <c r="QMR87" s="105"/>
      <c r="QMS87" s="105"/>
      <c r="QMT87" s="105"/>
      <c r="QMU87" s="105"/>
      <c r="QMV87" s="105"/>
      <c r="QMW87" s="105"/>
      <c r="QMX87" s="105"/>
      <c r="QMY87" s="105"/>
      <c r="QMZ87" s="105"/>
      <c r="QNA87" s="105"/>
      <c r="QNB87" s="105"/>
      <c r="QNC87" s="105"/>
      <c r="QND87" s="105"/>
      <c r="QNE87" s="105"/>
      <c r="QNF87" s="105"/>
      <c r="QNG87" s="105"/>
      <c r="QNH87" s="105"/>
      <c r="QNI87" s="105"/>
      <c r="QNJ87" s="105"/>
      <c r="QNK87" s="105"/>
      <c r="QNL87" s="105"/>
      <c r="QNM87" s="105"/>
      <c r="QNN87" s="105"/>
      <c r="QNO87" s="105"/>
      <c r="QNP87" s="105"/>
      <c r="QNQ87" s="105"/>
      <c r="QNR87" s="105"/>
      <c r="QNS87" s="105"/>
      <c r="QNT87" s="105"/>
      <c r="QNU87" s="105"/>
      <c r="QNV87" s="105"/>
      <c r="QNW87" s="105"/>
      <c r="QNX87" s="105"/>
      <c r="QNY87" s="105"/>
      <c r="QNZ87" s="105"/>
      <c r="QOA87" s="105"/>
      <c r="QOB87" s="105"/>
      <c r="QOC87" s="105"/>
      <c r="QOD87" s="105"/>
      <c r="QOE87" s="105"/>
      <c r="QOF87" s="105"/>
      <c r="QOG87" s="105"/>
      <c r="QOH87" s="105"/>
      <c r="QOI87" s="105"/>
      <c r="QOJ87" s="105"/>
      <c r="QOK87" s="105"/>
      <c r="QOL87" s="105"/>
      <c r="QOM87" s="105"/>
      <c r="QON87" s="105"/>
      <c r="QOO87" s="105"/>
      <c r="QOP87" s="105"/>
      <c r="QOQ87" s="105"/>
      <c r="QOR87" s="105"/>
      <c r="QOS87" s="105"/>
      <c r="QOT87" s="105"/>
      <c r="QOU87" s="105"/>
      <c r="QOV87" s="105"/>
      <c r="QOW87" s="105"/>
      <c r="QOX87" s="105"/>
      <c r="QOY87" s="105"/>
      <c r="QOZ87" s="105"/>
      <c r="QPA87" s="105"/>
      <c r="QPB87" s="105"/>
      <c r="QPC87" s="105"/>
      <c r="QPD87" s="105"/>
      <c r="QPE87" s="105"/>
      <c r="QPF87" s="105"/>
      <c r="QPG87" s="105"/>
      <c r="QPH87" s="105"/>
      <c r="QPI87" s="105"/>
      <c r="QPJ87" s="105"/>
      <c r="QPK87" s="105"/>
      <c r="QPL87" s="105"/>
      <c r="QPM87" s="105"/>
      <c r="QPN87" s="105"/>
      <c r="QPO87" s="105"/>
      <c r="QPP87" s="105"/>
      <c r="QPQ87" s="105"/>
      <c r="QPR87" s="105"/>
      <c r="QPS87" s="105"/>
      <c r="QPT87" s="105"/>
      <c r="QPU87" s="105"/>
      <c r="QPV87" s="105"/>
      <c r="QPW87" s="105"/>
      <c r="QPX87" s="105"/>
      <c r="QPY87" s="105"/>
      <c r="QPZ87" s="105"/>
      <c r="QQA87" s="105"/>
      <c r="QQB87" s="105"/>
      <c r="QQC87" s="105"/>
      <c r="QQD87" s="105"/>
      <c r="QQE87" s="105"/>
      <c r="QQF87" s="105"/>
      <c r="QQG87" s="105"/>
      <c r="QQH87" s="105"/>
      <c r="QQI87" s="105"/>
      <c r="QQJ87" s="105"/>
      <c r="QQK87" s="105"/>
      <c r="QQL87" s="105"/>
      <c r="QQM87" s="105"/>
      <c r="QQN87" s="105"/>
      <c r="QQO87" s="105"/>
      <c r="QQP87" s="105"/>
      <c r="QQQ87" s="105"/>
      <c r="QQR87" s="105"/>
      <c r="QQS87" s="105"/>
      <c r="QQT87" s="105"/>
      <c r="QQU87" s="105"/>
      <c r="QQV87" s="105"/>
      <c r="QQW87" s="105"/>
      <c r="QQX87" s="105"/>
      <c r="QQY87" s="105"/>
      <c r="QQZ87" s="105"/>
      <c r="QRA87" s="105"/>
      <c r="QRB87" s="105"/>
      <c r="QRC87" s="105"/>
      <c r="QRD87" s="105"/>
      <c r="QRE87" s="105"/>
      <c r="QRF87" s="105"/>
      <c r="QRG87" s="105"/>
      <c r="QRH87" s="105"/>
      <c r="QRI87" s="105"/>
      <c r="QRJ87" s="105"/>
      <c r="QRK87" s="105"/>
      <c r="QRL87" s="105"/>
      <c r="QRM87" s="105"/>
      <c r="QRN87" s="105"/>
      <c r="QRO87" s="105"/>
      <c r="QRP87" s="105"/>
      <c r="QRQ87" s="105"/>
      <c r="QRR87" s="105"/>
      <c r="QRS87" s="105"/>
      <c r="QRT87" s="105"/>
      <c r="QRU87" s="105"/>
      <c r="QRV87" s="105"/>
      <c r="QRW87" s="105"/>
      <c r="QRX87" s="105"/>
      <c r="QRY87" s="105"/>
      <c r="QRZ87" s="105"/>
      <c r="QSA87" s="105"/>
      <c r="QSB87" s="105"/>
      <c r="QSC87" s="105"/>
      <c r="QSD87" s="105"/>
      <c r="QSE87" s="105"/>
      <c r="QSF87" s="105"/>
      <c r="QSG87" s="105"/>
      <c r="QSH87" s="105"/>
      <c r="QSI87" s="105"/>
      <c r="QSJ87" s="105"/>
      <c r="QSK87" s="105"/>
      <c r="QSL87" s="105"/>
      <c r="QSM87" s="105"/>
      <c r="QSN87" s="105"/>
      <c r="QSO87" s="105"/>
      <c r="QSP87" s="105"/>
      <c r="QSQ87" s="105"/>
      <c r="QSR87" s="105"/>
      <c r="QSS87" s="105"/>
      <c r="QST87" s="105"/>
      <c r="QSU87" s="105"/>
      <c r="QSV87" s="105"/>
      <c r="QSW87" s="105"/>
      <c r="QSX87" s="105"/>
      <c r="QSY87" s="105"/>
      <c r="QSZ87" s="105"/>
      <c r="QTA87" s="105"/>
      <c r="QTB87" s="105"/>
      <c r="QTC87" s="105"/>
      <c r="QTD87" s="105"/>
      <c r="QTE87" s="105"/>
      <c r="QTF87" s="105"/>
      <c r="QTG87" s="105"/>
      <c r="QTH87" s="105"/>
      <c r="QTI87" s="105"/>
      <c r="QTJ87" s="105"/>
      <c r="QTK87" s="105"/>
      <c r="QTL87" s="105"/>
      <c r="QTM87" s="105"/>
      <c r="QTN87" s="105"/>
      <c r="QTO87" s="105"/>
      <c r="QTP87" s="105"/>
      <c r="QTQ87" s="105"/>
      <c r="QTR87" s="105"/>
      <c r="QTS87" s="105"/>
      <c r="QTT87" s="105"/>
      <c r="QTU87" s="105"/>
      <c r="QTV87" s="105"/>
      <c r="QTW87" s="105"/>
      <c r="QTX87" s="105"/>
      <c r="QTY87" s="105"/>
      <c r="QTZ87" s="105"/>
      <c r="QUA87" s="105"/>
      <c r="QUB87" s="105"/>
      <c r="QUC87" s="105"/>
      <c r="QUD87" s="105"/>
      <c r="QUE87" s="105"/>
      <c r="QUF87" s="105"/>
      <c r="QUG87" s="105"/>
      <c r="QUH87" s="105"/>
      <c r="QUI87" s="105"/>
      <c r="QUJ87" s="105"/>
      <c r="QUK87" s="105"/>
      <c r="QUL87" s="105"/>
      <c r="QUM87" s="105"/>
      <c r="QUN87" s="105"/>
      <c r="QUO87" s="105"/>
      <c r="QUP87" s="105"/>
      <c r="QUQ87" s="105"/>
      <c r="QUR87" s="105"/>
      <c r="QUS87" s="105"/>
      <c r="QUT87" s="105"/>
      <c r="QUU87" s="105"/>
      <c r="QUV87" s="105"/>
      <c r="QUW87" s="105"/>
      <c r="QUX87" s="105"/>
      <c r="QUY87" s="105"/>
      <c r="QUZ87" s="105"/>
      <c r="QVA87" s="105"/>
      <c r="QVB87" s="105"/>
      <c r="QVC87" s="105"/>
      <c r="QVD87" s="105"/>
      <c r="QVE87" s="105"/>
      <c r="QVF87" s="105"/>
      <c r="QVG87" s="105"/>
      <c r="QVH87" s="105"/>
      <c r="QVI87" s="105"/>
      <c r="QVJ87" s="105"/>
      <c r="QVK87" s="105"/>
      <c r="QVL87" s="105"/>
      <c r="QVM87" s="105"/>
      <c r="QVN87" s="105"/>
      <c r="QVO87" s="105"/>
      <c r="QVP87" s="105"/>
      <c r="QVQ87" s="105"/>
      <c r="QVR87" s="105"/>
      <c r="QVS87" s="105"/>
      <c r="QVT87" s="105"/>
      <c r="QVU87" s="105"/>
      <c r="QVV87" s="105"/>
      <c r="QVW87" s="105"/>
      <c r="QVX87" s="105"/>
      <c r="QVY87" s="105"/>
      <c r="QVZ87" s="105"/>
      <c r="QWA87" s="105"/>
      <c r="QWB87" s="105"/>
      <c r="QWC87" s="105"/>
      <c r="QWD87" s="105"/>
      <c r="QWE87" s="105"/>
      <c r="QWF87" s="105"/>
      <c r="QWG87" s="105"/>
      <c r="QWH87" s="105"/>
      <c r="QWI87" s="105"/>
      <c r="QWJ87" s="105"/>
      <c r="QWK87" s="105"/>
      <c r="QWL87" s="105"/>
      <c r="QWM87" s="105"/>
      <c r="QWN87" s="105"/>
      <c r="QWO87" s="105"/>
      <c r="QWP87" s="105"/>
      <c r="QWQ87" s="105"/>
      <c r="QWR87" s="105"/>
      <c r="QWS87" s="105"/>
      <c r="QWT87" s="105"/>
      <c r="QWU87" s="105"/>
      <c r="QWV87" s="105"/>
      <c r="QWW87" s="105"/>
      <c r="QWX87" s="105"/>
      <c r="QWY87" s="105"/>
      <c r="QWZ87" s="105"/>
      <c r="QXA87" s="105"/>
      <c r="QXB87" s="105"/>
      <c r="QXC87" s="105"/>
      <c r="QXD87" s="105"/>
      <c r="QXE87" s="105"/>
      <c r="QXF87" s="105"/>
      <c r="QXG87" s="105"/>
      <c r="QXH87" s="105"/>
      <c r="QXI87" s="105"/>
      <c r="QXJ87" s="105"/>
      <c r="QXK87" s="105"/>
      <c r="QXL87" s="105"/>
      <c r="QXM87" s="105"/>
      <c r="QXN87" s="105"/>
      <c r="QXO87" s="105"/>
      <c r="QXP87" s="105"/>
      <c r="QXQ87" s="105"/>
      <c r="QXR87" s="105"/>
      <c r="QXS87" s="105"/>
      <c r="QXT87" s="105"/>
      <c r="QXU87" s="105"/>
      <c r="QXV87" s="105"/>
      <c r="QXW87" s="105"/>
      <c r="QXX87" s="105"/>
      <c r="QXY87" s="105"/>
      <c r="QXZ87" s="105"/>
      <c r="QYA87" s="105"/>
      <c r="QYB87" s="105"/>
      <c r="QYC87" s="105"/>
      <c r="QYD87" s="105"/>
      <c r="QYE87" s="105"/>
      <c r="QYF87" s="105"/>
      <c r="QYG87" s="105"/>
      <c r="QYH87" s="105"/>
      <c r="QYI87" s="105"/>
      <c r="QYJ87" s="105"/>
      <c r="QYK87" s="105"/>
      <c r="QYL87" s="105"/>
      <c r="QYM87" s="105"/>
      <c r="QYN87" s="105"/>
      <c r="QYO87" s="105"/>
      <c r="QYP87" s="105"/>
      <c r="QYQ87" s="105"/>
      <c r="QYR87" s="105"/>
      <c r="QYS87" s="105"/>
      <c r="QYT87" s="105"/>
      <c r="QYU87" s="105"/>
      <c r="QYV87" s="105"/>
      <c r="QYW87" s="105"/>
      <c r="QYX87" s="105"/>
      <c r="QYY87" s="105"/>
      <c r="QYZ87" s="105"/>
      <c r="QZA87" s="105"/>
      <c r="QZB87" s="105"/>
      <c r="QZC87" s="105"/>
      <c r="QZD87" s="105"/>
      <c r="QZE87" s="105"/>
      <c r="QZF87" s="105"/>
      <c r="QZG87" s="105"/>
      <c r="QZH87" s="105"/>
      <c r="QZI87" s="105"/>
      <c r="QZJ87" s="105"/>
      <c r="QZK87" s="105"/>
      <c r="QZL87" s="105"/>
      <c r="QZM87" s="105"/>
      <c r="QZN87" s="105"/>
      <c r="QZO87" s="105"/>
      <c r="QZP87" s="105"/>
      <c r="QZQ87" s="105"/>
      <c r="QZR87" s="105"/>
      <c r="QZS87" s="105"/>
      <c r="QZT87" s="105"/>
      <c r="QZU87" s="105"/>
      <c r="QZV87" s="105"/>
      <c r="QZW87" s="105"/>
      <c r="QZX87" s="105"/>
      <c r="QZY87" s="105"/>
      <c r="QZZ87" s="105"/>
      <c r="RAA87" s="105"/>
      <c r="RAB87" s="105"/>
      <c r="RAC87" s="105"/>
      <c r="RAD87" s="105"/>
      <c r="RAE87" s="105"/>
      <c r="RAF87" s="105"/>
      <c r="RAG87" s="105"/>
      <c r="RAH87" s="105"/>
      <c r="RAI87" s="105"/>
      <c r="RAJ87" s="105"/>
      <c r="RAK87" s="105"/>
      <c r="RAL87" s="105"/>
      <c r="RAM87" s="105"/>
      <c r="RAN87" s="105"/>
      <c r="RAO87" s="105"/>
      <c r="RAP87" s="105"/>
      <c r="RAQ87" s="105"/>
      <c r="RAR87" s="105"/>
      <c r="RAS87" s="105"/>
      <c r="RAT87" s="105"/>
      <c r="RAU87" s="105"/>
      <c r="RAV87" s="105"/>
      <c r="RAW87" s="105"/>
      <c r="RAX87" s="105"/>
      <c r="RAY87" s="105"/>
      <c r="RAZ87" s="105"/>
      <c r="RBA87" s="105"/>
      <c r="RBB87" s="105"/>
      <c r="RBC87" s="105"/>
      <c r="RBD87" s="105"/>
      <c r="RBE87" s="105"/>
      <c r="RBF87" s="105"/>
      <c r="RBG87" s="105"/>
      <c r="RBH87" s="105"/>
      <c r="RBI87" s="105"/>
      <c r="RBJ87" s="105"/>
      <c r="RBK87" s="105"/>
      <c r="RBL87" s="105"/>
      <c r="RBM87" s="105"/>
      <c r="RBN87" s="105"/>
      <c r="RBO87" s="105"/>
      <c r="RBP87" s="105"/>
      <c r="RBQ87" s="105"/>
      <c r="RBR87" s="105"/>
      <c r="RBS87" s="105"/>
      <c r="RBT87" s="105"/>
      <c r="RBU87" s="105"/>
      <c r="RBV87" s="105"/>
      <c r="RBW87" s="105"/>
      <c r="RBX87" s="105"/>
      <c r="RBY87" s="105"/>
      <c r="RBZ87" s="105"/>
      <c r="RCA87" s="105"/>
      <c r="RCB87" s="105"/>
      <c r="RCC87" s="105"/>
      <c r="RCD87" s="105"/>
      <c r="RCE87" s="105"/>
      <c r="RCF87" s="105"/>
      <c r="RCG87" s="105"/>
      <c r="RCH87" s="105"/>
      <c r="RCI87" s="105"/>
      <c r="RCJ87" s="105"/>
      <c r="RCK87" s="105"/>
      <c r="RCL87" s="105"/>
      <c r="RCM87" s="105"/>
      <c r="RCN87" s="105"/>
      <c r="RCO87" s="105"/>
      <c r="RCP87" s="105"/>
      <c r="RCQ87" s="105"/>
      <c r="RCR87" s="105"/>
      <c r="RCS87" s="105"/>
      <c r="RCT87" s="105"/>
      <c r="RCU87" s="105"/>
      <c r="RCV87" s="105"/>
      <c r="RCW87" s="105"/>
      <c r="RCX87" s="105"/>
      <c r="RCY87" s="105"/>
      <c r="RCZ87" s="105"/>
      <c r="RDA87" s="105"/>
      <c r="RDB87" s="105"/>
      <c r="RDC87" s="105"/>
      <c r="RDD87" s="105"/>
      <c r="RDE87" s="105"/>
      <c r="RDF87" s="105"/>
      <c r="RDG87" s="105"/>
      <c r="RDH87" s="105"/>
      <c r="RDI87" s="105"/>
      <c r="RDJ87" s="105"/>
      <c r="RDK87" s="105"/>
      <c r="RDL87" s="105"/>
      <c r="RDM87" s="105"/>
      <c r="RDN87" s="105"/>
      <c r="RDO87" s="105"/>
      <c r="RDP87" s="105"/>
      <c r="RDQ87" s="105"/>
      <c r="RDR87" s="105"/>
      <c r="RDS87" s="105"/>
      <c r="RDT87" s="105"/>
      <c r="RDU87" s="105"/>
      <c r="RDV87" s="105"/>
      <c r="RDW87" s="105"/>
      <c r="RDX87" s="105"/>
      <c r="RDY87" s="105"/>
      <c r="RDZ87" s="105"/>
      <c r="REA87" s="105"/>
      <c r="REB87" s="105"/>
      <c r="REC87" s="105"/>
      <c r="RED87" s="105"/>
      <c r="REE87" s="105"/>
      <c r="REF87" s="105"/>
      <c r="REG87" s="105"/>
      <c r="REH87" s="105"/>
      <c r="REI87" s="105"/>
      <c r="REJ87" s="105"/>
      <c r="REK87" s="105"/>
      <c r="REL87" s="105"/>
      <c r="REM87" s="105"/>
      <c r="REN87" s="105"/>
      <c r="REO87" s="105"/>
      <c r="REP87" s="105"/>
      <c r="REQ87" s="105"/>
      <c r="RER87" s="105"/>
      <c r="RES87" s="105"/>
      <c r="RET87" s="105"/>
      <c r="REU87" s="105"/>
      <c r="REV87" s="105"/>
      <c r="REW87" s="105"/>
      <c r="REX87" s="105"/>
      <c r="REY87" s="105"/>
      <c r="REZ87" s="105"/>
      <c r="RFA87" s="105"/>
      <c r="RFB87" s="105"/>
      <c r="RFC87" s="105"/>
      <c r="RFD87" s="105"/>
      <c r="RFE87" s="105"/>
      <c r="RFF87" s="105"/>
      <c r="RFG87" s="105"/>
      <c r="RFH87" s="105"/>
      <c r="RFI87" s="105"/>
      <c r="RFJ87" s="105"/>
      <c r="RFK87" s="105"/>
      <c r="RFL87" s="105"/>
      <c r="RFM87" s="105"/>
      <c r="RFN87" s="105"/>
      <c r="RFO87" s="105"/>
      <c r="RFP87" s="105"/>
      <c r="RFQ87" s="105"/>
      <c r="RFR87" s="105"/>
      <c r="RFS87" s="105"/>
      <c r="RFT87" s="105"/>
      <c r="RFU87" s="105"/>
      <c r="RFV87" s="105"/>
      <c r="RFW87" s="105"/>
      <c r="RFX87" s="105"/>
      <c r="RFY87" s="105"/>
      <c r="RFZ87" s="105"/>
      <c r="RGA87" s="105"/>
      <c r="RGB87" s="105"/>
      <c r="RGC87" s="105"/>
      <c r="RGD87" s="105"/>
      <c r="RGE87" s="105"/>
      <c r="RGF87" s="105"/>
      <c r="RGG87" s="105"/>
      <c r="RGH87" s="105"/>
      <c r="RGI87" s="105"/>
      <c r="RGJ87" s="105"/>
      <c r="RGK87" s="105"/>
      <c r="RGL87" s="105"/>
      <c r="RGM87" s="105"/>
      <c r="RGN87" s="105"/>
      <c r="RGO87" s="105"/>
      <c r="RGP87" s="105"/>
      <c r="RGQ87" s="105"/>
      <c r="RGR87" s="105"/>
      <c r="RGS87" s="105"/>
      <c r="RGT87" s="105"/>
      <c r="RGU87" s="105"/>
      <c r="RGV87" s="105"/>
      <c r="RGW87" s="105"/>
      <c r="RGX87" s="105"/>
      <c r="RGY87" s="105"/>
      <c r="RGZ87" s="105"/>
      <c r="RHA87" s="105"/>
      <c r="RHB87" s="105"/>
      <c r="RHC87" s="105"/>
      <c r="RHD87" s="105"/>
      <c r="RHE87" s="105"/>
      <c r="RHF87" s="105"/>
      <c r="RHG87" s="105"/>
      <c r="RHH87" s="105"/>
      <c r="RHI87" s="105"/>
      <c r="RHJ87" s="105"/>
      <c r="RHK87" s="105"/>
      <c r="RHL87" s="105"/>
      <c r="RHM87" s="105"/>
      <c r="RHN87" s="105"/>
      <c r="RHO87" s="105"/>
      <c r="RHP87" s="105"/>
      <c r="RHQ87" s="105"/>
      <c r="RHR87" s="105"/>
      <c r="RHS87" s="105"/>
      <c r="RHT87" s="105"/>
      <c r="RHU87" s="105"/>
      <c r="RHV87" s="105"/>
      <c r="RHW87" s="105"/>
      <c r="RHX87" s="105"/>
      <c r="RHY87" s="105"/>
      <c r="RHZ87" s="105"/>
      <c r="RIA87" s="105"/>
      <c r="RIB87" s="105"/>
      <c r="RIC87" s="105"/>
      <c r="RID87" s="105"/>
      <c r="RIE87" s="105"/>
      <c r="RIF87" s="105"/>
      <c r="RIG87" s="105"/>
      <c r="RIH87" s="105"/>
      <c r="RII87" s="105"/>
      <c r="RIJ87" s="105"/>
      <c r="RIK87" s="105"/>
      <c r="RIL87" s="105"/>
      <c r="RIM87" s="105"/>
      <c r="RIN87" s="105"/>
      <c r="RIO87" s="105"/>
      <c r="RIP87" s="105"/>
      <c r="RIQ87" s="105"/>
      <c r="RIR87" s="105"/>
      <c r="RIS87" s="105"/>
      <c r="RIT87" s="105"/>
      <c r="RIU87" s="105"/>
      <c r="RIV87" s="105"/>
      <c r="RIW87" s="105"/>
      <c r="RIX87" s="105"/>
      <c r="RIY87" s="105"/>
      <c r="RIZ87" s="105"/>
      <c r="RJA87" s="105"/>
      <c r="RJB87" s="105"/>
      <c r="RJC87" s="105"/>
      <c r="RJD87" s="105"/>
      <c r="RJE87" s="105"/>
      <c r="RJF87" s="105"/>
      <c r="RJG87" s="105"/>
      <c r="RJH87" s="105"/>
      <c r="RJI87" s="105"/>
      <c r="RJJ87" s="105"/>
      <c r="RJK87" s="105"/>
      <c r="RJL87" s="105"/>
      <c r="RJM87" s="105"/>
      <c r="RJN87" s="105"/>
      <c r="RJO87" s="105"/>
      <c r="RJP87" s="105"/>
      <c r="RJQ87" s="105"/>
      <c r="RJR87" s="105"/>
      <c r="RJS87" s="105"/>
      <c r="RJT87" s="105"/>
      <c r="RJU87" s="105"/>
      <c r="RJV87" s="105"/>
      <c r="RJW87" s="105"/>
      <c r="RJX87" s="105"/>
      <c r="RJY87" s="105"/>
      <c r="RJZ87" s="105"/>
      <c r="RKA87" s="105"/>
      <c r="RKB87" s="105"/>
      <c r="RKC87" s="105"/>
      <c r="RKD87" s="105"/>
      <c r="RKE87" s="105"/>
      <c r="RKF87" s="105"/>
      <c r="RKG87" s="105"/>
      <c r="RKH87" s="105"/>
      <c r="RKI87" s="105"/>
      <c r="RKJ87" s="105"/>
      <c r="RKK87" s="105"/>
      <c r="RKL87" s="105"/>
      <c r="RKM87" s="105"/>
      <c r="RKN87" s="105"/>
      <c r="RKO87" s="105"/>
      <c r="RKP87" s="105"/>
      <c r="RKQ87" s="105"/>
      <c r="RKR87" s="105"/>
      <c r="RKS87" s="105"/>
      <c r="RKT87" s="105"/>
      <c r="RKU87" s="105"/>
      <c r="RKV87" s="105"/>
      <c r="RKW87" s="105"/>
      <c r="RKX87" s="105"/>
      <c r="RKY87" s="105"/>
      <c r="RKZ87" s="105"/>
      <c r="RLA87" s="105"/>
      <c r="RLB87" s="105"/>
      <c r="RLC87" s="105"/>
      <c r="RLD87" s="105"/>
      <c r="RLE87" s="105"/>
      <c r="RLF87" s="105"/>
      <c r="RLG87" s="105"/>
      <c r="RLH87" s="105"/>
      <c r="RLI87" s="105"/>
      <c r="RLJ87" s="105"/>
      <c r="RLK87" s="105"/>
      <c r="RLL87" s="105"/>
      <c r="RLM87" s="105"/>
      <c r="RLN87" s="105"/>
      <c r="RLO87" s="105"/>
      <c r="RLP87" s="105"/>
      <c r="RLQ87" s="105"/>
      <c r="RLR87" s="105"/>
      <c r="RLS87" s="105"/>
      <c r="RLT87" s="105"/>
      <c r="RLU87" s="105"/>
      <c r="RLV87" s="105"/>
      <c r="RLW87" s="105"/>
      <c r="RLX87" s="105"/>
      <c r="RLY87" s="105"/>
      <c r="RLZ87" s="105"/>
      <c r="RMA87" s="105"/>
      <c r="RMB87" s="105"/>
      <c r="RMC87" s="105"/>
      <c r="RMD87" s="105"/>
      <c r="RME87" s="105"/>
      <c r="RMF87" s="105"/>
      <c r="RMG87" s="105"/>
      <c r="RMH87" s="105"/>
      <c r="RMI87" s="105"/>
      <c r="RMJ87" s="105"/>
      <c r="RMK87" s="105"/>
      <c r="RML87" s="105"/>
      <c r="RMM87" s="105"/>
      <c r="RMN87" s="105"/>
      <c r="RMO87" s="105"/>
      <c r="RMP87" s="105"/>
      <c r="RMQ87" s="105"/>
      <c r="RMR87" s="105"/>
      <c r="RMS87" s="105"/>
      <c r="RMT87" s="105"/>
      <c r="RMU87" s="105"/>
      <c r="RMV87" s="105"/>
      <c r="RMW87" s="105"/>
      <c r="RMX87" s="105"/>
      <c r="RMY87" s="105"/>
      <c r="RMZ87" s="105"/>
      <c r="RNA87" s="105"/>
      <c r="RNB87" s="105"/>
      <c r="RNC87" s="105"/>
      <c r="RND87" s="105"/>
      <c r="RNE87" s="105"/>
      <c r="RNF87" s="105"/>
      <c r="RNG87" s="105"/>
      <c r="RNH87" s="105"/>
      <c r="RNI87" s="105"/>
      <c r="RNJ87" s="105"/>
      <c r="RNK87" s="105"/>
      <c r="RNL87" s="105"/>
      <c r="RNM87" s="105"/>
      <c r="RNN87" s="105"/>
      <c r="RNO87" s="105"/>
      <c r="RNP87" s="105"/>
      <c r="RNQ87" s="105"/>
      <c r="RNR87" s="105"/>
      <c r="RNS87" s="105"/>
      <c r="RNT87" s="105"/>
      <c r="RNU87" s="105"/>
      <c r="RNV87" s="105"/>
      <c r="RNW87" s="105"/>
      <c r="RNX87" s="105"/>
      <c r="RNY87" s="105"/>
      <c r="RNZ87" s="105"/>
      <c r="ROA87" s="105"/>
      <c r="ROB87" s="105"/>
      <c r="ROC87" s="105"/>
      <c r="ROD87" s="105"/>
      <c r="ROE87" s="105"/>
      <c r="ROF87" s="105"/>
      <c r="ROG87" s="105"/>
      <c r="ROH87" s="105"/>
      <c r="ROI87" s="105"/>
      <c r="ROJ87" s="105"/>
      <c r="ROK87" s="105"/>
      <c r="ROL87" s="105"/>
      <c r="ROM87" s="105"/>
      <c r="RON87" s="105"/>
      <c r="ROO87" s="105"/>
      <c r="ROP87" s="105"/>
      <c r="ROQ87" s="105"/>
      <c r="ROR87" s="105"/>
      <c r="ROS87" s="105"/>
      <c r="ROT87" s="105"/>
      <c r="ROU87" s="105"/>
      <c r="ROV87" s="105"/>
      <c r="ROW87" s="105"/>
      <c r="ROX87" s="105"/>
      <c r="ROY87" s="105"/>
      <c r="ROZ87" s="105"/>
      <c r="RPA87" s="105"/>
      <c r="RPB87" s="105"/>
      <c r="RPC87" s="105"/>
      <c r="RPD87" s="105"/>
      <c r="RPE87" s="105"/>
      <c r="RPF87" s="105"/>
      <c r="RPG87" s="105"/>
      <c r="RPH87" s="105"/>
      <c r="RPI87" s="105"/>
      <c r="RPJ87" s="105"/>
      <c r="RPK87" s="105"/>
      <c r="RPL87" s="105"/>
      <c r="RPM87" s="105"/>
      <c r="RPN87" s="105"/>
      <c r="RPO87" s="105"/>
      <c r="RPP87" s="105"/>
      <c r="RPQ87" s="105"/>
      <c r="RPR87" s="105"/>
      <c r="RPS87" s="105"/>
      <c r="RPT87" s="105"/>
      <c r="RPU87" s="105"/>
      <c r="RPV87" s="105"/>
      <c r="RPW87" s="105"/>
      <c r="RPX87" s="105"/>
      <c r="RPY87" s="105"/>
      <c r="RPZ87" s="105"/>
      <c r="RQA87" s="105"/>
      <c r="RQB87" s="105"/>
      <c r="RQC87" s="105"/>
      <c r="RQD87" s="105"/>
      <c r="RQE87" s="105"/>
      <c r="RQF87" s="105"/>
      <c r="RQG87" s="105"/>
      <c r="RQH87" s="105"/>
      <c r="RQI87" s="105"/>
      <c r="RQJ87" s="105"/>
      <c r="RQK87" s="105"/>
      <c r="RQL87" s="105"/>
      <c r="RQM87" s="105"/>
      <c r="RQN87" s="105"/>
      <c r="RQO87" s="105"/>
      <c r="RQP87" s="105"/>
      <c r="RQQ87" s="105"/>
      <c r="RQR87" s="105"/>
      <c r="RQS87" s="105"/>
      <c r="RQT87" s="105"/>
      <c r="RQU87" s="105"/>
      <c r="RQV87" s="105"/>
      <c r="RQW87" s="105"/>
      <c r="RQX87" s="105"/>
      <c r="RQY87" s="105"/>
      <c r="RQZ87" s="105"/>
      <c r="RRA87" s="105"/>
      <c r="RRB87" s="105"/>
      <c r="RRC87" s="105"/>
      <c r="RRD87" s="105"/>
      <c r="RRE87" s="105"/>
      <c r="RRF87" s="105"/>
      <c r="RRG87" s="105"/>
      <c r="RRH87" s="105"/>
      <c r="RRI87" s="105"/>
      <c r="RRJ87" s="105"/>
      <c r="RRK87" s="105"/>
      <c r="RRL87" s="105"/>
      <c r="RRM87" s="105"/>
      <c r="RRN87" s="105"/>
      <c r="RRO87" s="105"/>
      <c r="RRP87" s="105"/>
      <c r="RRQ87" s="105"/>
      <c r="RRR87" s="105"/>
      <c r="RRS87" s="105"/>
      <c r="RRT87" s="105"/>
      <c r="RRU87" s="105"/>
      <c r="RRV87" s="105"/>
      <c r="RRW87" s="105"/>
      <c r="RRX87" s="105"/>
      <c r="RRY87" s="105"/>
      <c r="RRZ87" s="105"/>
      <c r="RSA87" s="105"/>
      <c r="RSB87" s="105"/>
      <c r="RSC87" s="105"/>
      <c r="RSD87" s="105"/>
      <c r="RSE87" s="105"/>
      <c r="RSF87" s="105"/>
      <c r="RSG87" s="105"/>
      <c r="RSH87" s="105"/>
      <c r="RSI87" s="105"/>
      <c r="RSJ87" s="105"/>
      <c r="RSK87" s="105"/>
      <c r="RSL87" s="105"/>
      <c r="RSM87" s="105"/>
      <c r="RSN87" s="105"/>
      <c r="RSO87" s="105"/>
      <c r="RSP87" s="105"/>
      <c r="RSQ87" s="105"/>
      <c r="RSR87" s="105"/>
      <c r="RSS87" s="105"/>
      <c r="RST87" s="105"/>
      <c r="RSU87" s="105"/>
      <c r="RSV87" s="105"/>
      <c r="RSW87" s="105"/>
      <c r="RSX87" s="105"/>
      <c r="RSY87" s="105"/>
      <c r="RSZ87" s="105"/>
      <c r="RTA87" s="105"/>
      <c r="RTB87" s="105"/>
      <c r="RTC87" s="105"/>
      <c r="RTD87" s="105"/>
      <c r="RTE87" s="105"/>
      <c r="RTF87" s="105"/>
      <c r="RTG87" s="105"/>
      <c r="RTH87" s="105"/>
      <c r="RTI87" s="105"/>
      <c r="RTJ87" s="105"/>
      <c r="RTK87" s="105"/>
      <c r="RTL87" s="105"/>
      <c r="RTM87" s="105"/>
      <c r="RTN87" s="105"/>
      <c r="RTO87" s="105"/>
      <c r="RTP87" s="105"/>
      <c r="RTQ87" s="105"/>
      <c r="RTR87" s="105"/>
      <c r="RTS87" s="105"/>
      <c r="RTT87" s="105"/>
      <c r="RTU87" s="105"/>
      <c r="RTV87" s="105"/>
      <c r="RTW87" s="105"/>
      <c r="RTX87" s="105"/>
      <c r="RTY87" s="105"/>
      <c r="RTZ87" s="105"/>
      <c r="RUA87" s="105"/>
      <c r="RUB87" s="105"/>
      <c r="RUC87" s="105"/>
      <c r="RUD87" s="105"/>
      <c r="RUE87" s="105"/>
      <c r="RUF87" s="105"/>
      <c r="RUG87" s="105"/>
      <c r="RUH87" s="105"/>
      <c r="RUI87" s="105"/>
      <c r="RUJ87" s="105"/>
      <c r="RUK87" s="105"/>
      <c r="RUL87" s="105"/>
      <c r="RUM87" s="105"/>
      <c r="RUN87" s="105"/>
      <c r="RUO87" s="105"/>
      <c r="RUP87" s="105"/>
      <c r="RUQ87" s="105"/>
      <c r="RUR87" s="105"/>
      <c r="RUS87" s="105"/>
      <c r="RUT87" s="105"/>
      <c r="RUU87" s="105"/>
      <c r="RUV87" s="105"/>
      <c r="RUW87" s="105"/>
      <c r="RUX87" s="105"/>
      <c r="RUY87" s="105"/>
      <c r="RUZ87" s="105"/>
      <c r="RVA87" s="105"/>
      <c r="RVB87" s="105"/>
      <c r="RVC87" s="105"/>
      <c r="RVD87" s="105"/>
      <c r="RVE87" s="105"/>
      <c r="RVF87" s="105"/>
      <c r="RVG87" s="105"/>
      <c r="RVH87" s="105"/>
      <c r="RVI87" s="105"/>
      <c r="RVJ87" s="105"/>
      <c r="RVK87" s="105"/>
      <c r="RVL87" s="105"/>
      <c r="RVM87" s="105"/>
      <c r="RVN87" s="105"/>
      <c r="RVO87" s="105"/>
      <c r="RVP87" s="105"/>
      <c r="RVQ87" s="105"/>
      <c r="RVR87" s="105"/>
      <c r="RVS87" s="105"/>
      <c r="RVT87" s="105"/>
      <c r="RVU87" s="105"/>
      <c r="RVV87" s="105"/>
      <c r="RVW87" s="105"/>
      <c r="RVX87" s="105"/>
      <c r="RVY87" s="105"/>
      <c r="RVZ87" s="105"/>
      <c r="RWA87" s="105"/>
      <c r="RWB87" s="105"/>
      <c r="RWC87" s="105"/>
      <c r="RWD87" s="105"/>
      <c r="RWE87" s="105"/>
      <c r="RWF87" s="105"/>
      <c r="RWG87" s="105"/>
      <c r="RWH87" s="105"/>
      <c r="RWI87" s="105"/>
      <c r="RWJ87" s="105"/>
      <c r="RWK87" s="105"/>
      <c r="RWL87" s="105"/>
      <c r="RWM87" s="105"/>
      <c r="RWN87" s="105"/>
      <c r="RWO87" s="105"/>
      <c r="RWP87" s="105"/>
      <c r="RWQ87" s="105"/>
      <c r="RWR87" s="105"/>
      <c r="RWS87" s="105"/>
      <c r="RWT87" s="105"/>
      <c r="RWU87" s="105"/>
      <c r="RWV87" s="105"/>
      <c r="RWW87" s="105"/>
      <c r="RWX87" s="105"/>
      <c r="RWY87" s="105"/>
      <c r="RWZ87" s="105"/>
      <c r="RXA87" s="105"/>
      <c r="RXB87" s="105"/>
      <c r="RXC87" s="105"/>
      <c r="RXD87" s="105"/>
      <c r="RXE87" s="105"/>
      <c r="RXF87" s="105"/>
      <c r="RXG87" s="105"/>
      <c r="RXH87" s="105"/>
      <c r="RXI87" s="105"/>
      <c r="RXJ87" s="105"/>
      <c r="RXK87" s="105"/>
      <c r="RXL87" s="105"/>
      <c r="RXM87" s="105"/>
      <c r="RXN87" s="105"/>
      <c r="RXO87" s="105"/>
      <c r="RXP87" s="105"/>
      <c r="RXQ87" s="105"/>
      <c r="RXR87" s="105"/>
      <c r="RXS87" s="105"/>
      <c r="RXT87" s="105"/>
      <c r="RXU87" s="105"/>
      <c r="RXV87" s="105"/>
      <c r="RXW87" s="105"/>
      <c r="RXX87" s="105"/>
      <c r="RXY87" s="105"/>
      <c r="RXZ87" s="105"/>
      <c r="RYA87" s="105"/>
      <c r="RYB87" s="105"/>
      <c r="RYC87" s="105"/>
      <c r="RYD87" s="105"/>
      <c r="RYE87" s="105"/>
      <c r="RYF87" s="105"/>
      <c r="RYG87" s="105"/>
      <c r="RYH87" s="105"/>
      <c r="RYI87" s="105"/>
      <c r="RYJ87" s="105"/>
      <c r="RYK87" s="105"/>
      <c r="RYL87" s="105"/>
      <c r="RYM87" s="105"/>
      <c r="RYN87" s="105"/>
      <c r="RYO87" s="105"/>
      <c r="RYP87" s="105"/>
      <c r="RYQ87" s="105"/>
      <c r="RYR87" s="105"/>
      <c r="RYS87" s="105"/>
      <c r="RYT87" s="105"/>
      <c r="RYU87" s="105"/>
      <c r="RYV87" s="105"/>
      <c r="RYW87" s="105"/>
      <c r="RYX87" s="105"/>
      <c r="RYY87" s="105"/>
      <c r="RYZ87" s="105"/>
      <c r="RZA87" s="105"/>
      <c r="RZB87" s="105"/>
      <c r="RZC87" s="105"/>
      <c r="RZD87" s="105"/>
      <c r="RZE87" s="105"/>
      <c r="RZF87" s="105"/>
      <c r="RZG87" s="105"/>
      <c r="RZH87" s="105"/>
      <c r="RZI87" s="105"/>
      <c r="RZJ87" s="105"/>
      <c r="RZK87" s="105"/>
      <c r="RZL87" s="105"/>
      <c r="RZM87" s="105"/>
      <c r="RZN87" s="105"/>
      <c r="RZO87" s="105"/>
      <c r="RZP87" s="105"/>
      <c r="RZQ87" s="105"/>
      <c r="RZR87" s="105"/>
      <c r="RZS87" s="105"/>
      <c r="RZT87" s="105"/>
      <c r="RZU87" s="105"/>
      <c r="RZV87" s="105"/>
      <c r="RZW87" s="105"/>
      <c r="RZX87" s="105"/>
      <c r="RZY87" s="105"/>
      <c r="RZZ87" s="105"/>
      <c r="SAA87" s="105"/>
      <c r="SAB87" s="105"/>
      <c r="SAC87" s="105"/>
      <c r="SAD87" s="105"/>
      <c r="SAE87" s="105"/>
      <c r="SAF87" s="105"/>
      <c r="SAG87" s="105"/>
      <c r="SAH87" s="105"/>
      <c r="SAI87" s="105"/>
      <c r="SAJ87" s="105"/>
      <c r="SAK87" s="105"/>
      <c r="SAL87" s="105"/>
      <c r="SAM87" s="105"/>
      <c r="SAN87" s="105"/>
      <c r="SAO87" s="105"/>
      <c r="SAP87" s="105"/>
      <c r="SAQ87" s="105"/>
      <c r="SAR87" s="105"/>
      <c r="SAS87" s="105"/>
      <c r="SAT87" s="105"/>
      <c r="SAU87" s="105"/>
      <c r="SAV87" s="105"/>
      <c r="SAW87" s="105"/>
      <c r="SAX87" s="105"/>
      <c r="SAY87" s="105"/>
      <c r="SAZ87" s="105"/>
      <c r="SBA87" s="105"/>
      <c r="SBB87" s="105"/>
      <c r="SBC87" s="105"/>
      <c r="SBD87" s="105"/>
      <c r="SBE87" s="105"/>
      <c r="SBF87" s="105"/>
      <c r="SBG87" s="105"/>
      <c r="SBH87" s="105"/>
      <c r="SBI87" s="105"/>
      <c r="SBJ87" s="105"/>
      <c r="SBK87" s="105"/>
      <c r="SBL87" s="105"/>
      <c r="SBM87" s="105"/>
      <c r="SBN87" s="105"/>
      <c r="SBO87" s="105"/>
      <c r="SBP87" s="105"/>
      <c r="SBQ87" s="105"/>
      <c r="SBR87" s="105"/>
      <c r="SBS87" s="105"/>
      <c r="SBT87" s="105"/>
      <c r="SBU87" s="105"/>
      <c r="SBV87" s="105"/>
      <c r="SBW87" s="105"/>
      <c r="SBX87" s="105"/>
      <c r="SBY87" s="105"/>
      <c r="SBZ87" s="105"/>
      <c r="SCA87" s="105"/>
      <c r="SCB87" s="105"/>
      <c r="SCC87" s="105"/>
      <c r="SCD87" s="105"/>
      <c r="SCE87" s="105"/>
      <c r="SCF87" s="105"/>
      <c r="SCG87" s="105"/>
      <c r="SCH87" s="105"/>
      <c r="SCI87" s="105"/>
      <c r="SCJ87" s="105"/>
      <c r="SCK87" s="105"/>
      <c r="SCL87" s="105"/>
      <c r="SCM87" s="105"/>
      <c r="SCN87" s="105"/>
      <c r="SCO87" s="105"/>
      <c r="SCP87" s="105"/>
      <c r="SCQ87" s="105"/>
      <c r="SCR87" s="105"/>
      <c r="SCS87" s="105"/>
      <c r="SCT87" s="105"/>
      <c r="SCU87" s="105"/>
      <c r="SCV87" s="105"/>
      <c r="SCW87" s="105"/>
      <c r="SCX87" s="105"/>
      <c r="SCY87" s="105"/>
      <c r="SCZ87" s="105"/>
      <c r="SDA87" s="105"/>
      <c r="SDB87" s="105"/>
      <c r="SDC87" s="105"/>
      <c r="SDD87" s="105"/>
      <c r="SDE87" s="105"/>
      <c r="SDF87" s="105"/>
      <c r="SDG87" s="105"/>
      <c r="SDH87" s="105"/>
      <c r="SDI87" s="105"/>
      <c r="SDJ87" s="105"/>
      <c r="SDK87" s="105"/>
      <c r="SDL87" s="105"/>
      <c r="SDM87" s="105"/>
      <c r="SDN87" s="105"/>
      <c r="SDO87" s="105"/>
      <c r="SDP87" s="105"/>
      <c r="SDQ87" s="105"/>
      <c r="SDR87" s="105"/>
      <c r="SDS87" s="105"/>
      <c r="SDT87" s="105"/>
      <c r="SDU87" s="105"/>
      <c r="SDV87" s="105"/>
      <c r="SDW87" s="105"/>
      <c r="SDX87" s="105"/>
      <c r="SDY87" s="105"/>
      <c r="SDZ87" s="105"/>
      <c r="SEA87" s="105"/>
      <c r="SEB87" s="105"/>
      <c r="SEC87" s="105"/>
      <c r="SED87" s="105"/>
      <c r="SEE87" s="105"/>
      <c r="SEF87" s="105"/>
      <c r="SEG87" s="105"/>
      <c r="SEH87" s="105"/>
      <c r="SEI87" s="105"/>
      <c r="SEJ87" s="105"/>
      <c r="SEK87" s="105"/>
      <c r="SEL87" s="105"/>
      <c r="SEM87" s="105"/>
      <c r="SEN87" s="105"/>
      <c r="SEO87" s="105"/>
      <c r="SEP87" s="105"/>
      <c r="SEQ87" s="105"/>
      <c r="SER87" s="105"/>
      <c r="SES87" s="105"/>
      <c r="SET87" s="105"/>
      <c r="SEU87" s="105"/>
      <c r="SEV87" s="105"/>
      <c r="SEW87" s="105"/>
      <c r="SEX87" s="105"/>
      <c r="SEY87" s="105"/>
      <c r="SEZ87" s="105"/>
      <c r="SFA87" s="105"/>
      <c r="SFB87" s="105"/>
      <c r="SFC87" s="105"/>
      <c r="SFD87" s="105"/>
      <c r="SFE87" s="105"/>
      <c r="SFF87" s="105"/>
      <c r="SFG87" s="105"/>
      <c r="SFH87" s="105"/>
      <c r="SFI87" s="105"/>
      <c r="SFJ87" s="105"/>
      <c r="SFK87" s="105"/>
      <c r="SFL87" s="105"/>
      <c r="SFM87" s="105"/>
      <c r="SFN87" s="105"/>
      <c r="SFO87" s="105"/>
      <c r="SFP87" s="105"/>
      <c r="SFQ87" s="105"/>
      <c r="SFR87" s="105"/>
      <c r="SFS87" s="105"/>
      <c r="SFT87" s="105"/>
      <c r="SFU87" s="105"/>
      <c r="SFV87" s="105"/>
      <c r="SFW87" s="105"/>
      <c r="SFX87" s="105"/>
      <c r="SFY87" s="105"/>
      <c r="SFZ87" s="105"/>
      <c r="SGA87" s="105"/>
      <c r="SGB87" s="105"/>
      <c r="SGC87" s="105"/>
      <c r="SGD87" s="105"/>
      <c r="SGE87" s="105"/>
      <c r="SGF87" s="105"/>
      <c r="SGG87" s="105"/>
      <c r="SGH87" s="105"/>
      <c r="SGI87" s="105"/>
      <c r="SGJ87" s="105"/>
      <c r="SGK87" s="105"/>
      <c r="SGL87" s="105"/>
      <c r="SGM87" s="105"/>
      <c r="SGN87" s="105"/>
      <c r="SGO87" s="105"/>
      <c r="SGP87" s="105"/>
      <c r="SGQ87" s="105"/>
      <c r="SGR87" s="105"/>
      <c r="SGS87" s="105"/>
      <c r="SGT87" s="105"/>
      <c r="SGU87" s="105"/>
      <c r="SGV87" s="105"/>
      <c r="SGW87" s="105"/>
      <c r="SGX87" s="105"/>
      <c r="SGY87" s="105"/>
      <c r="SGZ87" s="105"/>
      <c r="SHA87" s="105"/>
      <c r="SHB87" s="105"/>
      <c r="SHC87" s="105"/>
      <c r="SHD87" s="105"/>
      <c r="SHE87" s="105"/>
      <c r="SHF87" s="105"/>
      <c r="SHG87" s="105"/>
      <c r="SHH87" s="105"/>
      <c r="SHI87" s="105"/>
      <c r="SHJ87" s="105"/>
      <c r="SHK87" s="105"/>
      <c r="SHL87" s="105"/>
      <c r="SHM87" s="105"/>
      <c r="SHN87" s="105"/>
      <c r="SHO87" s="105"/>
      <c r="SHP87" s="105"/>
      <c r="SHQ87" s="105"/>
      <c r="SHR87" s="105"/>
      <c r="SHS87" s="105"/>
      <c r="SHT87" s="105"/>
      <c r="SHU87" s="105"/>
      <c r="SHV87" s="105"/>
      <c r="SHW87" s="105"/>
      <c r="SHX87" s="105"/>
      <c r="SHY87" s="105"/>
      <c r="SHZ87" s="105"/>
      <c r="SIA87" s="105"/>
      <c r="SIB87" s="105"/>
      <c r="SIC87" s="105"/>
      <c r="SID87" s="105"/>
      <c r="SIE87" s="105"/>
      <c r="SIF87" s="105"/>
      <c r="SIG87" s="105"/>
      <c r="SIH87" s="105"/>
      <c r="SII87" s="105"/>
      <c r="SIJ87" s="105"/>
      <c r="SIK87" s="105"/>
      <c r="SIL87" s="105"/>
      <c r="SIM87" s="105"/>
      <c r="SIN87" s="105"/>
      <c r="SIO87" s="105"/>
      <c r="SIP87" s="105"/>
      <c r="SIQ87" s="105"/>
      <c r="SIR87" s="105"/>
      <c r="SIS87" s="105"/>
      <c r="SIT87" s="105"/>
      <c r="SIU87" s="105"/>
      <c r="SIV87" s="105"/>
      <c r="SIW87" s="105"/>
      <c r="SIX87" s="105"/>
      <c r="SIY87" s="105"/>
      <c r="SIZ87" s="105"/>
      <c r="SJA87" s="105"/>
      <c r="SJB87" s="105"/>
      <c r="SJC87" s="105"/>
      <c r="SJD87" s="105"/>
      <c r="SJE87" s="105"/>
      <c r="SJF87" s="105"/>
      <c r="SJG87" s="105"/>
      <c r="SJH87" s="105"/>
      <c r="SJI87" s="105"/>
      <c r="SJJ87" s="105"/>
      <c r="SJK87" s="105"/>
      <c r="SJL87" s="105"/>
      <c r="SJM87" s="105"/>
      <c r="SJN87" s="105"/>
      <c r="SJO87" s="105"/>
      <c r="SJP87" s="105"/>
      <c r="SJQ87" s="105"/>
      <c r="SJR87" s="105"/>
      <c r="SJS87" s="105"/>
      <c r="SJT87" s="105"/>
      <c r="SJU87" s="105"/>
      <c r="SJV87" s="105"/>
      <c r="SJW87" s="105"/>
      <c r="SJX87" s="105"/>
      <c r="SJY87" s="105"/>
      <c r="SJZ87" s="105"/>
      <c r="SKA87" s="105"/>
      <c r="SKB87" s="105"/>
      <c r="SKC87" s="105"/>
      <c r="SKD87" s="105"/>
      <c r="SKE87" s="105"/>
      <c r="SKF87" s="105"/>
      <c r="SKG87" s="105"/>
      <c r="SKH87" s="105"/>
      <c r="SKI87" s="105"/>
      <c r="SKJ87" s="105"/>
      <c r="SKK87" s="105"/>
      <c r="SKL87" s="105"/>
      <c r="SKM87" s="105"/>
      <c r="SKN87" s="105"/>
      <c r="SKO87" s="105"/>
      <c r="SKP87" s="105"/>
      <c r="SKQ87" s="105"/>
      <c r="SKR87" s="105"/>
      <c r="SKS87" s="105"/>
      <c r="SKT87" s="105"/>
      <c r="SKU87" s="105"/>
      <c r="SKV87" s="105"/>
      <c r="SKW87" s="105"/>
      <c r="SKX87" s="105"/>
      <c r="SKY87" s="105"/>
      <c r="SKZ87" s="105"/>
      <c r="SLA87" s="105"/>
      <c r="SLB87" s="105"/>
      <c r="SLC87" s="105"/>
      <c r="SLD87" s="105"/>
      <c r="SLE87" s="105"/>
      <c r="SLF87" s="105"/>
      <c r="SLG87" s="105"/>
      <c r="SLH87" s="105"/>
      <c r="SLI87" s="105"/>
      <c r="SLJ87" s="105"/>
      <c r="SLK87" s="105"/>
      <c r="SLL87" s="105"/>
      <c r="SLM87" s="105"/>
      <c r="SLN87" s="105"/>
      <c r="SLO87" s="105"/>
      <c r="SLP87" s="105"/>
      <c r="SLQ87" s="105"/>
      <c r="SLR87" s="105"/>
      <c r="SLS87" s="105"/>
      <c r="SLT87" s="105"/>
      <c r="SLU87" s="105"/>
      <c r="SLV87" s="105"/>
      <c r="SLW87" s="105"/>
      <c r="SLX87" s="105"/>
      <c r="SLY87" s="105"/>
      <c r="SLZ87" s="105"/>
      <c r="SMA87" s="105"/>
      <c r="SMB87" s="105"/>
      <c r="SMC87" s="105"/>
      <c r="SMD87" s="105"/>
      <c r="SME87" s="105"/>
      <c r="SMF87" s="105"/>
      <c r="SMG87" s="105"/>
      <c r="SMH87" s="105"/>
      <c r="SMI87" s="105"/>
      <c r="SMJ87" s="105"/>
      <c r="SMK87" s="105"/>
      <c r="SML87" s="105"/>
      <c r="SMM87" s="105"/>
      <c r="SMN87" s="105"/>
      <c r="SMO87" s="105"/>
      <c r="SMP87" s="105"/>
      <c r="SMQ87" s="105"/>
      <c r="SMR87" s="105"/>
      <c r="SMS87" s="105"/>
      <c r="SMT87" s="105"/>
      <c r="SMU87" s="105"/>
      <c r="SMV87" s="105"/>
      <c r="SMW87" s="105"/>
      <c r="SMX87" s="105"/>
      <c r="SMY87" s="105"/>
      <c r="SMZ87" s="105"/>
      <c r="SNA87" s="105"/>
      <c r="SNB87" s="105"/>
      <c r="SNC87" s="105"/>
      <c r="SND87" s="105"/>
      <c r="SNE87" s="105"/>
      <c r="SNF87" s="105"/>
      <c r="SNG87" s="105"/>
      <c r="SNH87" s="105"/>
      <c r="SNI87" s="105"/>
      <c r="SNJ87" s="105"/>
      <c r="SNK87" s="105"/>
      <c r="SNL87" s="105"/>
      <c r="SNM87" s="105"/>
      <c r="SNN87" s="105"/>
      <c r="SNO87" s="105"/>
      <c r="SNP87" s="105"/>
      <c r="SNQ87" s="105"/>
      <c r="SNR87" s="105"/>
      <c r="SNS87" s="105"/>
      <c r="SNT87" s="105"/>
      <c r="SNU87" s="105"/>
      <c r="SNV87" s="105"/>
      <c r="SNW87" s="105"/>
      <c r="SNX87" s="105"/>
      <c r="SNY87" s="105"/>
      <c r="SNZ87" s="105"/>
      <c r="SOA87" s="105"/>
      <c r="SOB87" s="105"/>
      <c r="SOC87" s="105"/>
      <c r="SOD87" s="105"/>
      <c r="SOE87" s="105"/>
      <c r="SOF87" s="105"/>
      <c r="SOG87" s="105"/>
      <c r="SOH87" s="105"/>
      <c r="SOI87" s="105"/>
      <c r="SOJ87" s="105"/>
      <c r="SOK87" s="105"/>
      <c r="SOL87" s="105"/>
      <c r="SOM87" s="105"/>
      <c r="SON87" s="105"/>
      <c r="SOO87" s="105"/>
      <c r="SOP87" s="105"/>
      <c r="SOQ87" s="105"/>
      <c r="SOR87" s="105"/>
      <c r="SOS87" s="105"/>
      <c r="SOT87" s="105"/>
      <c r="SOU87" s="105"/>
      <c r="SOV87" s="105"/>
      <c r="SOW87" s="105"/>
      <c r="SOX87" s="105"/>
      <c r="SOY87" s="105"/>
      <c r="SOZ87" s="105"/>
      <c r="SPA87" s="105"/>
      <c r="SPB87" s="105"/>
      <c r="SPC87" s="105"/>
      <c r="SPD87" s="105"/>
      <c r="SPE87" s="105"/>
      <c r="SPF87" s="105"/>
      <c r="SPG87" s="105"/>
      <c r="SPH87" s="105"/>
      <c r="SPI87" s="105"/>
      <c r="SPJ87" s="105"/>
      <c r="SPK87" s="105"/>
      <c r="SPL87" s="105"/>
      <c r="SPM87" s="105"/>
      <c r="SPN87" s="105"/>
      <c r="SPO87" s="105"/>
      <c r="SPP87" s="105"/>
      <c r="SPQ87" s="105"/>
      <c r="SPR87" s="105"/>
      <c r="SPS87" s="105"/>
      <c r="SPT87" s="105"/>
      <c r="SPU87" s="105"/>
      <c r="SPV87" s="105"/>
      <c r="SPW87" s="105"/>
      <c r="SPX87" s="105"/>
      <c r="SPY87" s="105"/>
      <c r="SPZ87" s="105"/>
      <c r="SQA87" s="105"/>
      <c r="SQB87" s="105"/>
      <c r="SQC87" s="105"/>
      <c r="SQD87" s="105"/>
      <c r="SQE87" s="105"/>
      <c r="SQF87" s="105"/>
      <c r="SQG87" s="105"/>
      <c r="SQH87" s="105"/>
      <c r="SQI87" s="105"/>
      <c r="SQJ87" s="105"/>
      <c r="SQK87" s="105"/>
      <c r="SQL87" s="105"/>
      <c r="SQM87" s="105"/>
      <c r="SQN87" s="105"/>
      <c r="SQO87" s="105"/>
      <c r="SQP87" s="105"/>
      <c r="SQQ87" s="105"/>
      <c r="SQR87" s="105"/>
      <c r="SQS87" s="105"/>
      <c r="SQT87" s="105"/>
      <c r="SQU87" s="105"/>
      <c r="SQV87" s="105"/>
      <c r="SQW87" s="105"/>
      <c r="SQX87" s="105"/>
      <c r="SQY87" s="105"/>
      <c r="SQZ87" s="105"/>
      <c r="SRA87" s="105"/>
      <c r="SRB87" s="105"/>
      <c r="SRC87" s="105"/>
      <c r="SRD87" s="105"/>
      <c r="SRE87" s="105"/>
      <c r="SRF87" s="105"/>
      <c r="SRG87" s="105"/>
      <c r="SRH87" s="105"/>
      <c r="SRI87" s="105"/>
      <c r="SRJ87" s="105"/>
      <c r="SRK87" s="105"/>
      <c r="SRL87" s="105"/>
      <c r="SRM87" s="105"/>
      <c r="SRN87" s="105"/>
      <c r="SRO87" s="105"/>
      <c r="SRP87" s="105"/>
      <c r="SRQ87" s="105"/>
      <c r="SRR87" s="105"/>
      <c r="SRS87" s="105"/>
      <c r="SRT87" s="105"/>
      <c r="SRU87" s="105"/>
      <c r="SRV87" s="105"/>
      <c r="SRW87" s="105"/>
      <c r="SRX87" s="105"/>
      <c r="SRY87" s="105"/>
      <c r="SRZ87" s="105"/>
      <c r="SSA87" s="105"/>
      <c r="SSB87" s="105"/>
      <c r="SSC87" s="105"/>
      <c r="SSD87" s="105"/>
      <c r="SSE87" s="105"/>
      <c r="SSF87" s="105"/>
      <c r="SSG87" s="105"/>
      <c r="SSH87" s="105"/>
      <c r="SSI87" s="105"/>
      <c r="SSJ87" s="105"/>
      <c r="SSK87" s="105"/>
      <c r="SSL87" s="105"/>
      <c r="SSM87" s="105"/>
      <c r="SSN87" s="105"/>
      <c r="SSO87" s="105"/>
      <c r="SSP87" s="105"/>
      <c r="SSQ87" s="105"/>
      <c r="SSR87" s="105"/>
      <c r="SSS87" s="105"/>
      <c r="SST87" s="105"/>
      <c r="SSU87" s="105"/>
      <c r="SSV87" s="105"/>
      <c r="SSW87" s="105"/>
      <c r="SSX87" s="105"/>
      <c r="SSY87" s="105"/>
      <c r="SSZ87" s="105"/>
      <c r="STA87" s="105"/>
      <c r="STB87" s="105"/>
      <c r="STC87" s="105"/>
      <c r="STD87" s="105"/>
      <c r="STE87" s="105"/>
      <c r="STF87" s="105"/>
      <c r="STG87" s="105"/>
      <c r="STH87" s="105"/>
      <c r="STI87" s="105"/>
      <c r="STJ87" s="105"/>
      <c r="STK87" s="105"/>
      <c r="STL87" s="105"/>
      <c r="STM87" s="105"/>
      <c r="STN87" s="105"/>
      <c r="STO87" s="105"/>
      <c r="STP87" s="105"/>
      <c r="STQ87" s="105"/>
      <c r="STR87" s="105"/>
      <c r="STS87" s="105"/>
      <c r="STT87" s="105"/>
      <c r="STU87" s="105"/>
      <c r="STV87" s="105"/>
      <c r="STW87" s="105"/>
      <c r="STX87" s="105"/>
      <c r="STY87" s="105"/>
      <c r="STZ87" s="105"/>
      <c r="SUA87" s="105"/>
      <c r="SUB87" s="105"/>
      <c r="SUC87" s="105"/>
      <c r="SUD87" s="105"/>
      <c r="SUE87" s="105"/>
      <c r="SUF87" s="105"/>
      <c r="SUG87" s="105"/>
      <c r="SUH87" s="105"/>
      <c r="SUI87" s="105"/>
      <c r="SUJ87" s="105"/>
      <c r="SUK87" s="105"/>
      <c r="SUL87" s="105"/>
      <c r="SUM87" s="105"/>
      <c r="SUN87" s="105"/>
      <c r="SUO87" s="105"/>
      <c r="SUP87" s="105"/>
      <c r="SUQ87" s="105"/>
      <c r="SUR87" s="105"/>
      <c r="SUS87" s="105"/>
      <c r="SUT87" s="105"/>
      <c r="SUU87" s="105"/>
      <c r="SUV87" s="105"/>
      <c r="SUW87" s="105"/>
      <c r="SUX87" s="105"/>
      <c r="SUY87" s="105"/>
      <c r="SUZ87" s="105"/>
      <c r="SVA87" s="105"/>
      <c r="SVB87" s="105"/>
      <c r="SVC87" s="105"/>
      <c r="SVD87" s="105"/>
      <c r="SVE87" s="105"/>
      <c r="SVF87" s="105"/>
      <c r="SVG87" s="105"/>
      <c r="SVH87" s="105"/>
      <c r="SVI87" s="105"/>
      <c r="SVJ87" s="105"/>
      <c r="SVK87" s="105"/>
      <c r="SVL87" s="105"/>
      <c r="SVM87" s="105"/>
      <c r="SVN87" s="105"/>
      <c r="SVO87" s="105"/>
      <c r="SVP87" s="105"/>
      <c r="SVQ87" s="105"/>
      <c r="SVR87" s="105"/>
      <c r="SVS87" s="105"/>
      <c r="SVT87" s="105"/>
      <c r="SVU87" s="105"/>
      <c r="SVV87" s="105"/>
      <c r="SVW87" s="105"/>
      <c r="SVX87" s="105"/>
      <c r="SVY87" s="105"/>
      <c r="SVZ87" s="105"/>
      <c r="SWA87" s="105"/>
      <c r="SWB87" s="105"/>
      <c r="SWC87" s="105"/>
      <c r="SWD87" s="105"/>
      <c r="SWE87" s="105"/>
      <c r="SWF87" s="105"/>
      <c r="SWG87" s="105"/>
      <c r="SWH87" s="105"/>
      <c r="SWI87" s="105"/>
      <c r="SWJ87" s="105"/>
      <c r="SWK87" s="105"/>
      <c r="SWL87" s="105"/>
      <c r="SWM87" s="105"/>
      <c r="SWN87" s="105"/>
      <c r="SWO87" s="105"/>
      <c r="SWP87" s="105"/>
      <c r="SWQ87" s="105"/>
      <c r="SWR87" s="105"/>
      <c r="SWS87" s="105"/>
      <c r="SWT87" s="105"/>
      <c r="SWU87" s="105"/>
      <c r="SWV87" s="105"/>
      <c r="SWW87" s="105"/>
      <c r="SWX87" s="105"/>
      <c r="SWY87" s="105"/>
      <c r="SWZ87" s="105"/>
      <c r="SXA87" s="105"/>
      <c r="SXB87" s="105"/>
      <c r="SXC87" s="105"/>
      <c r="SXD87" s="105"/>
      <c r="SXE87" s="105"/>
      <c r="SXF87" s="105"/>
      <c r="SXG87" s="105"/>
      <c r="SXH87" s="105"/>
      <c r="SXI87" s="105"/>
      <c r="SXJ87" s="105"/>
      <c r="SXK87" s="105"/>
      <c r="SXL87" s="105"/>
      <c r="SXM87" s="105"/>
      <c r="SXN87" s="105"/>
      <c r="SXO87" s="105"/>
      <c r="SXP87" s="105"/>
      <c r="SXQ87" s="105"/>
      <c r="SXR87" s="105"/>
      <c r="SXS87" s="105"/>
      <c r="SXT87" s="105"/>
      <c r="SXU87" s="105"/>
      <c r="SXV87" s="105"/>
      <c r="SXW87" s="105"/>
      <c r="SXX87" s="105"/>
      <c r="SXY87" s="105"/>
      <c r="SXZ87" s="105"/>
      <c r="SYA87" s="105"/>
      <c r="SYB87" s="105"/>
      <c r="SYC87" s="105"/>
      <c r="SYD87" s="105"/>
      <c r="SYE87" s="105"/>
      <c r="SYF87" s="105"/>
      <c r="SYG87" s="105"/>
      <c r="SYH87" s="105"/>
      <c r="SYI87" s="105"/>
      <c r="SYJ87" s="105"/>
      <c r="SYK87" s="105"/>
      <c r="SYL87" s="105"/>
      <c r="SYM87" s="105"/>
      <c r="SYN87" s="105"/>
      <c r="SYO87" s="105"/>
      <c r="SYP87" s="105"/>
      <c r="SYQ87" s="105"/>
      <c r="SYR87" s="105"/>
      <c r="SYS87" s="105"/>
      <c r="SYT87" s="105"/>
      <c r="SYU87" s="105"/>
      <c r="SYV87" s="105"/>
      <c r="SYW87" s="105"/>
      <c r="SYX87" s="105"/>
      <c r="SYY87" s="105"/>
      <c r="SYZ87" s="105"/>
      <c r="SZA87" s="105"/>
      <c r="SZB87" s="105"/>
      <c r="SZC87" s="105"/>
      <c r="SZD87" s="105"/>
      <c r="SZE87" s="105"/>
      <c r="SZF87" s="105"/>
      <c r="SZG87" s="105"/>
      <c r="SZH87" s="105"/>
      <c r="SZI87" s="105"/>
      <c r="SZJ87" s="105"/>
      <c r="SZK87" s="105"/>
      <c r="SZL87" s="105"/>
      <c r="SZM87" s="105"/>
      <c r="SZN87" s="105"/>
      <c r="SZO87" s="105"/>
      <c r="SZP87" s="105"/>
      <c r="SZQ87" s="105"/>
      <c r="SZR87" s="105"/>
      <c r="SZS87" s="105"/>
      <c r="SZT87" s="105"/>
      <c r="SZU87" s="105"/>
      <c r="SZV87" s="105"/>
      <c r="SZW87" s="105"/>
      <c r="SZX87" s="105"/>
      <c r="SZY87" s="105"/>
      <c r="SZZ87" s="105"/>
      <c r="TAA87" s="105"/>
      <c r="TAB87" s="105"/>
      <c r="TAC87" s="105"/>
      <c r="TAD87" s="105"/>
      <c r="TAE87" s="105"/>
      <c r="TAF87" s="105"/>
      <c r="TAG87" s="105"/>
      <c r="TAH87" s="105"/>
      <c r="TAI87" s="105"/>
      <c r="TAJ87" s="105"/>
      <c r="TAK87" s="105"/>
      <c r="TAL87" s="105"/>
      <c r="TAM87" s="105"/>
      <c r="TAN87" s="105"/>
      <c r="TAO87" s="105"/>
      <c r="TAP87" s="105"/>
      <c r="TAQ87" s="105"/>
      <c r="TAR87" s="105"/>
      <c r="TAS87" s="105"/>
      <c r="TAT87" s="105"/>
      <c r="TAU87" s="105"/>
      <c r="TAV87" s="105"/>
      <c r="TAW87" s="105"/>
      <c r="TAX87" s="105"/>
      <c r="TAY87" s="105"/>
      <c r="TAZ87" s="105"/>
      <c r="TBA87" s="105"/>
      <c r="TBB87" s="105"/>
      <c r="TBC87" s="105"/>
      <c r="TBD87" s="105"/>
      <c r="TBE87" s="105"/>
      <c r="TBF87" s="105"/>
      <c r="TBG87" s="105"/>
      <c r="TBH87" s="105"/>
      <c r="TBI87" s="105"/>
      <c r="TBJ87" s="105"/>
      <c r="TBK87" s="105"/>
      <c r="TBL87" s="105"/>
      <c r="TBM87" s="105"/>
      <c r="TBN87" s="105"/>
      <c r="TBO87" s="105"/>
      <c r="TBP87" s="105"/>
      <c r="TBQ87" s="105"/>
      <c r="TBR87" s="105"/>
      <c r="TBS87" s="105"/>
      <c r="TBT87" s="105"/>
      <c r="TBU87" s="105"/>
      <c r="TBV87" s="105"/>
      <c r="TBW87" s="105"/>
      <c r="TBX87" s="105"/>
      <c r="TBY87" s="105"/>
      <c r="TBZ87" s="105"/>
      <c r="TCA87" s="105"/>
      <c r="TCB87" s="105"/>
      <c r="TCC87" s="105"/>
      <c r="TCD87" s="105"/>
      <c r="TCE87" s="105"/>
      <c r="TCF87" s="105"/>
      <c r="TCG87" s="105"/>
      <c r="TCH87" s="105"/>
      <c r="TCI87" s="105"/>
      <c r="TCJ87" s="105"/>
      <c r="TCK87" s="105"/>
      <c r="TCL87" s="105"/>
      <c r="TCM87" s="105"/>
      <c r="TCN87" s="105"/>
      <c r="TCO87" s="105"/>
      <c r="TCP87" s="105"/>
      <c r="TCQ87" s="105"/>
      <c r="TCR87" s="105"/>
      <c r="TCS87" s="105"/>
      <c r="TCT87" s="105"/>
      <c r="TCU87" s="105"/>
      <c r="TCV87" s="105"/>
      <c r="TCW87" s="105"/>
      <c r="TCX87" s="105"/>
      <c r="TCY87" s="105"/>
      <c r="TCZ87" s="105"/>
      <c r="TDA87" s="105"/>
      <c r="TDB87" s="105"/>
      <c r="TDC87" s="105"/>
      <c r="TDD87" s="105"/>
      <c r="TDE87" s="105"/>
      <c r="TDF87" s="105"/>
      <c r="TDG87" s="105"/>
      <c r="TDH87" s="105"/>
      <c r="TDI87" s="105"/>
      <c r="TDJ87" s="105"/>
      <c r="TDK87" s="105"/>
      <c r="TDL87" s="105"/>
      <c r="TDM87" s="105"/>
      <c r="TDN87" s="105"/>
      <c r="TDO87" s="105"/>
      <c r="TDP87" s="105"/>
      <c r="TDQ87" s="105"/>
      <c r="TDR87" s="105"/>
      <c r="TDS87" s="105"/>
      <c r="TDT87" s="105"/>
      <c r="TDU87" s="105"/>
      <c r="TDV87" s="105"/>
      <c r="TDW87" s="105"/>
      <c r="TDX87" s="105"/>
      <c r="TDY87" s="105"/>
      <c r="TDZ87" s="105"/>
      <c r="TEA87" s="105"/>
      <c r="TEB87" s="105"/>
      <c r="TEC87" s="105"/>
      <c r="TED87" s="105"/>
      <c r="TEE87" s="105"/>
      <c r="TEF87" s="105"/>
      <c r="TEG87" s="105"/>
      <c r="TEH87" s="105"/>
      <c r="TEI87" s="105"/>
      <c r="TEJ87" s="105"/>
      <c r="TEK87" s="105"/>
      <c r="TEL87" s="105"/>
      <c r="TEM87" s="105"/>
      <c r="TEN87" s="105"/>
      <c r="TEO87" s="105"/>
      <c r="TEP87" s="105"/>
      <c r="TEQ87" s="105"/>
      <c r="TER87" s="105"/>
      <c r="TES87" s="105"/>
      <c r="TET87" s="105"/>
      <c r="TEU87" s="105"/>
      <c r="TEV87" s="105"/>
      <c r="TEW87" s="105"/>
      <c r="TEX87" s="105"/>
      <c r="TEY87" s="105"/>
      <c r="TEZ87" s="105"/>
      <c r="TFA87" s="105"/>
      <c r="TFB87" s="105"/>
      <c r="TFC87" s="105"/>
      <c r="TFD87" s="105"/>
      <c r="TFE87" s="105"/>
      <c r="TFF87" s="105"/>
      <c r="TFG87" s="105"/>
      <c r="TFH87" s="105"/>
      <c r="TFI87" s="105"/>
      <c r="TFJ87" s="105"/>
      <c r="TFK87" s="105"/>
      <c r="TFL87" s="105"/>
      <c r="TFM87" s="105"/>
      <c r="TFN87" s="105"/>
      <c r="TFO87" s="105"/>
      <c r="TFP87" s="105"/>
      <c r="TFQ87" s="105"/>
      <c r="TFR87" s="105"/>
      <c r="TFS87" s="105"/>
      <c r="TFT87" s="105"/>
      <c r="TFU87" s="105"/>
      <c r="TFV87" s="105"/>
      <c r="TFW87" s="105"/>
      <c r="TFX87" s="105"/>
      <c r="TFY87" s="105"/>
      <c r="TFZ87" s="105"/>
      <c r="TGA87" s="105"/>
      <c r="TGB87" s="105"/>
      <c r="TGC87" s="105"/>
      <c r="TGD87" s="105"/>
      <c r="TGE87" s="105"/>
      <c r="TGF87" s="105"/>
      <c r="TGG87" s="105"/>
      <c r="TGH87" s="105"/>
      <c r="TGI87" s="105"/>
      <c r="TGJ87" s="105"/>
      <c r="TGK87" s="105"/>
      <c r="TGL87" s="105"/>
      <c r="TGM87" s="105"/>
      <c r="TGN87" s="105"/>
      <c r="TGO87" s="105"/>
      <c r="TGP87" s="105"/>
      <c r="TGQ87" s="105"/>
      <c r="TGR87" s="105"/>
      <c r="TGS87" s="105"/>
      <c r="TGT87" s="105"/>
      <c r="TGU87" s="105"/>
      <c r="TGV87" s="105"/>
      <c r="TGW87" s="105"/>
      <c r="TGX87" s="105"/>
      <c r="TGY87" s="105"/>
      <c r="TGZ87" s="105"/>
      <c r="THA87" s="105"/>
      <c r="THB87" s="105"/>
      <c r="THC87" s="105"/>
      <c r="THD87" s="105"/>
      <c r="THE87" s="105"/>
      <c r="THF87" s="105"/>
      <c r="THG87" s="105"/>
      <c r="THH87" s="105"/>
      <c r="THI87" s="105"/>
      <c r="THJ87" s="105"/>
      <c r="THK87" s="105"/>
      <c r="THL87" s="105"/>
      <c r="THM87" s="105"/>
      <c r="THN87" s="105"/>
      <c r="THO87" s="105"/>
      <c r="THP87" s="105"/>
      <c r="THQ87" s="105"/>
      <c r="THR87" s="105"/>
      <c r="THS87" s="105"/>
      <c r="THT87" s="105"/>
      <c r="THU87" s="105"/>
      <c r="THV87" s="105"/>
      <c r="THW87" s="105"/>
      <c r="THX87" s="105"/>
      <c r="THY87" s="105"/>
      <c r="THZ87" s="105"/>
      <c r="TIA87" s="105"/>
      <c r="TIB87" s="105"/>
      <c r="TIC87" s="105"/>
      <c r="TID87" s="105"/>
      <c r="TIE87" s="105"/>
      <c r="TIF87" s="105"/>
      <c r="TIG87" s="105"/>
      <c r="TIH87" s="105"/>
      <c r="TII87" s="105"/>
      <c r="TIJ87" s="105"/>
      <c r="TIK87" s="105"/>
      <c r="TIL87" s="105"/>
      <c r="TIM87" s="105"/>
      <c r="TIN87" s="105"/>
      <c r="TIO87" s="105"/>
      <c r="TIP87" s="105"/>
      <c r="TIQ87" s="105"/>
      <c r="TIR87" s="105"/>
      <c r="TIS87" s="105"/>
      <c r="TIT87" s="105"/>
      <c r="TIU87" s="105"/>
      <c r="TIV87" s="105"/>
      <c r="TIW87" s="105"/>
      <c r="TIX87" s="105"/>
      <c r="TIY87" s="105"/>
      <c r="TIZ87" s="105"/>
      <c r="TJA87" s="105"/>
      <c r="TJB87" s="105"/>
      <c r="TJC87" s="105"/>
      <c r="TJD87" s="105"/>
      <c r="TJE87" s="105"/>
      <c r="TJF87" s="105"/>
      <c r="TJG87" s="105"/>
      <c r="TJH87" s="105"/>
      <c r="TJI87" s="105"/>
      <c r="TJJ87" s="105"/>
      <c r="TJK87" s="105"/>
      <c r="TJL87" s="105"/>
      <c r="TJM87" s="105"/>
      <c r="TJN87" s="105"/>
      <c r="TJO87" s="105"/>
      <c r="TJP87" s="105"/>
      <c r="TJQ87" s="105"/>
      <c r="TJR87" s="105"/>
      <c r="TJS87" s="105"/>
      <c r="TJT87" s="105"/>
      <c r="TJU87" s="105"/>
      <c r="TJV87" s="105"/>
      <c r="TJW87" s="105"/>
      <c r="TJX87" s="105"/>
      <c r="TJY87" s="105"/>
      <c r="TJZ87" s="105"/>
      <c r="TKA87" s="105"/>
      <c r="TKB87" s="105"/>
      <c r="TKC87" s="105"/>
      <c r="TKD87" s="105"/>
      <c r="TKE87" s="105"/>
      <c r="TKF87" s="105"/>
      <c r="TKG87" s="105"/>
      <c r="TKH87" s="105"/>
      <c r="TKI87" s="105"/>
      <c r="TKJ87" s="105"/>
      <c r="TKK87" s="105"/>
      <c r="TKL87" s="105"/>
      <c r="TKM87" s="105"/>
      <c r="TKN87" s="105"/>
      <c r="TKO87" s="105"/>
      <c r="TKP87" s="105"/>
      <c r="TKQ87" s="105"/>
      <c r="TKR87" s="105"/>
      <c r="TKS87" s="105"/>
      <c r="TKT87" s="105"/>
      <c r="TKU87" s="105"/>
      <c r="TKV87" s="105"/>
      <c r="TKW87" s="105"/>
      <c r="TKX87" s="105"/>
      <c r="TKY87" s="105"/>
      <c r="TKZ87" s="105"/>
      <c r="TLA87" s="105"/>
      <c r="TLB87" s="105"/>
      <c r="TLC87" s="105"/>
      <c r="TLD87" s="105"/>
      <c r="TLE87" s="105"/>
      <c r="TLF87" s="105"/>
      <c r="TLG87" s="105"/>
      <c r="TLH87" s="105"/>
      <c r="TLI87" s="105"/>
      <c r="TLJ87" s="105"/>
      <c r="TLK87" s="105"/>
      <c r="TLL87" s="105"/>
      <c r="TLM87" s="105"/>
      <c r="TLN87" s="105"/>
      <c r="TLO87" s="105"/>
      <c r="TLP87" s="105"/>
      <c r="TLQ87" s="105"/>
      <c r="TLR87" s="105"/>
      <c r="TLS87" s="105"/>
      <c r="TLT87" s="105"/>
      <c r="TLU87" s="105"/>
      <c r="TLV87" s="105"/>
      <c r="TLW87" s="105"/>
      <c r="TLX87" s="105"/>
      <c r="TLY87" s="105"/>
      <c r="TLZ87" s="105"/>
      <c r="TMA87" s="105"/>
      <c r="TMB87" s="105"/>
      <c r="TMC87" s="105"/>
      <c r="TMD87" s="105"/>
      <c r="TME87" s="105"/>
      <c r="TMF87" s="105"/>
      <c r="TMG87" s="105"/>
      <c r="TMH87" s="105"/>
      <c r="TMI87" s="105"/>
      <c r="TMJ87" s="105"/>
      <c r="TMK87" s="105"/>
      <c r="TML87" s="105"/>
      <c r="TMM87" s="105"/>
      <c r="TMN87" s="105"/>
      <c r="TMO87" s="105"/>
      <c r="TMP87" s="105"/>
      <c r="TMQ87" s="105"/>
      <c r="TMR87" s="105"/>
      <c r="TMS87" s="105"/>
      <c r="TMT87" s="105"/>
      <c r="TMU87" s="105"/>
      <c r="TMV87" s="105"/>
      <c r="TMW87" s="105"/>
      <c r="TMX87" s="105"/>
      <c r="TMY87" s="105"/>
      <c r="TMZ87" s="105"/>
      <c r="TNA87" s="105"/>
      <c r="TNB87" s="105"/>
      <c r="TNC87" s="105"/>
      <c r="TND87" s="105"/>
      <c r="TNE87" s="105"/>
      <c r="TNF87" s="105"/>
      <c r="TNG87" s="105"/>
      <c r="TNH87" s="105"/>
      <c r="TNI87" s="105"/>
      <c r="TNJ87" s="105"/>
      <c r="TNK87" s="105"/>
      <c r="TNL87" s="105"/>
      <c r="TNM87" s="105"/>
      <c r="TNN87" s="105"/>
      <c r="TNO87" s="105"/>
      <c r="TNP87" s="105"/>
      <c r="TNQ87" s="105"/>
      <c r="TNR87" s="105"/>
      <c r="TNS87" s="105"/>
      <c r="TNT87" s="105"/>
      <c r="TNU87" s="105"/>
      <c r="TNV87" s="105"/>
      <c r="TNW87" s="105"/>
      <c r="TNX87" s="105"/>
      <c r="TNY87" s="105"/>
      <c r="TNZ87" s="105"/>
      <c r="TOA87" s="105"/>
      <c r="TOB87" s="105"/>
      <c r="TOC87" s="105"/>
      <c r="TOD87" s="105"/>
      <c r="TOE87" s="105"/>
      <c r="TOF87" s="105"/>
      <c r="TOG87" s="105"/>
      <c r="TOH87" s="105"/>
      <c r="TOI87" s="105"/>
      <c r="TOJ87" s="105"/>
      <c r="TOK87" s="105"/>
      <c r="TOL87" s="105"/>
      <c r="TOM87" s="105"/>
      <c r="TON87" s="105"/>
      <c r="TOO87" s="105"/>
      <c r="TOP87" s="105"/>
      <c r="TOQ87" s="105"/>
      <c r="TOR87" s="105"/>
      <c r="TOS87" s="105"/>
      <c r="TOT87" s="105"/>
      <c r="TOU87" s="105"/>
      <c r="TOV87" s="105"/>
      <c r="TOW87" s="105"/>
      <c r="TOX87" s="105"/>
      <c r="TOY87" s="105"/>
      <c r="TOZ87" s="105"/>
      <c r="TPA87" s="105"/>
      <c r="TPB87" s="105"/>
      <c r="TPC87" s="105"/>
      <c r="TPD87" s="105"/>
      <c r="TPE87" s="105"/>
      <c r="TPF87" s="105"/>
      <c r="TPG87" s="105"/>
      <c r="TPH87" s="105"/>
      <c r="TPI87" s="105"/>
      <c r="TPJ87" s="105"/>
      <c r="TPK87" s="105"/>
      <c r="TPL87" s="105"/>
      <c r="TPM87" s="105"/>
      <c r="TPN87" s="105"/>
      <c r="TPO87" s="105"/>
      <c r="TPP87" s="105"/>
      <c r="TPQ87" s="105"/>
      <c r="TPR87" s="105"/>
      <c r="TPS87" s="105"/>
      <c r="TPT87" s="105"/>
      <c r="TPU87" s="105"/>
      <c r="TPV87" s="105"/>
      <c r="TPW87" s="105"/>
      <c r="TPX87" s="105"/>
      <c r="TPY87" s="105"/>
      <c r="TPZ87" s="105"/>
      <c r="TQA87" s="105"/>
      <c r="TQB87" s="105"/>
      <c r="TQC87" s="105"/>
      <c r="TQD87" s="105"/>
      <c r="TQE87" s="105"/>
      <c r="TQF87" s="105"/>
      <c r="TQG87" s="105"/>
      <c r="TQH87" s="105"/>
      <c r="TQI87" s="105"/>
      <c r="TQJ87" s="105"/>
      <c r="TQK87" s="105"/>
      <c r="TQL87" s="105"/>
      <c r="TQM87" s="105"/>
      <c r="TQN87" s="105"/>
      <c r="TQO87" s="105"/>
      <c r="TQP87" s="105"/>
      <c r="TQQ87" s="105"/>
      <c r="TQR87" s="105"/>
      <c r="TQS87" s="105"/>
      <c r="TQT87" s="105"/>
      <c r="TQU87" s="105"/>
      <c r="TQV87" s="105"/>
      <c r="TQW87" s="105"/>
      <c r="TQX87" s="105"/>
      <c r="TQY87" s="105"/>
      <c r="TQZ87" s="105"/>
      <c r="TRA87" s="105"/>
      <c r="TRB87" s="105"/>
      <c r="TRC87" s="105"/>
      <c r="TRD87" s="105"/>
      <c r="TRE87" s="105"/>
      <c r="TRF87" s="105"/>
      <c r="TRG87" s="105"/>
      <c r="TRH87" s="105"/>
      <c r="TRI87" s="105"/>
      <c r="TRJ87" s="105"/>
      <c r="TRK87" s="105"/>
      <c r="TRL87" s="105"/>
      <c r="TRM87" s="105"/>
      <c r="TRN87" s="105"/>
      <c r="TRO87" s="105"/>
      <c r="TRP87" s="105"/>
      <c r="TRQ87" s="105"/>
      <c r="TRR87" s="105"/>
      <c r="TRS87" s="105"/>
      <c r="TRT87" s="105"/>
      <c r="TRU87" s="105"/>
      <c r="TRV87" s="105"/>
      <c r="TRW87" s="105"/>
      <c r="TRX87" s="105"/>
      <c r="TRY87" s="105"/>
      <c r="TRZ87" s="105"/>
      <c r="TSA87" s="105"/>
      <c r="TSB87" s="105"/>
      <c r="TSC87" s="105"/>
      <c r="TSD87" s="105"/>
      <c r="TSE87" s="105"/>
      <c r="TSF87" s="105"/>
      <c r="TSG87" s="105"/>
      <c r="TSH87" s="105"/>
      <c r="TSI87" s="105"/>
      <c r="TSJ87" s="105"/>
      <c r="TSK87" s="105"/>
      <c r="TSL87" s="105"/>
      <c r="TSM87" s="105"/>
      <c r="TSN87" s="105"/>
      <c r="TSO87" s="105"/>
      <c r="TSP87" s="105"/>
      <c r="TSQ87" s="105"/>
      <c r="TSR87" s="105"/>
      <c r="TSS87" s="105"/>
      <c r="TST87" s="105"/>
      <c r="TSU87" s="105"/>
      <c r="TSV87" s="105"/>
      <c r="TSW87" s="105"/>
      <c r="TSX87" s="105"/>
      <c r="TSY87" s="105"/>
      <c r="TSZ87" s="105"/>
      <c r="TTA87" s="105"/>
      <c r="TTB87" s="105"/>
      <c r="TTC87" s="105"/>
      <c r="TTD87" s="105"/>
      <c r="TTE87" s="105"/>
      <c r="TTF87" s="105"/>
      <c r="TTG87" s="105"/>
      <c r="TTH87" s="105"/>
      <c r="TTI87" s="105"/>
      <c r="TTJ87" s="105"/>
      <c r="TTK87" s="105"/>
      <c r="TTL87" s="105"/>
      <c r="TTM87" s="105"/>
      <c r="TTN87" s="105"/>
      <c r="TTO87" s="105"/>
      <c r="TTP87" s="105"/>
      <c r="TTQ87" s="105"/>
      <c r="TTR87" s="105"/>
      <c r="TTS87" s="105"/>
      <c r="TTT87" s="105"/>
      <c r="TTU87" s="105"/>
      <c r="TTV87" s="105"/>
      <c r="TTW87" s="105"/>
      <c r="TTX87" s="105"/>
      <c r="TTY87" s="105"/>
      <c r="TTZ87" s="105"/>
      <c r="TUA87" s="105"/>
      <c r="TUB87" s="105"/>
      <c r="TUC87" s="105"/>
      <c r="TUD87" s="105"/>
      <c r="TUE87" s="105"/>
      <c r="TUF87" s="105"/>
      <c r="TUG87" s="105"/>
      <c r="TUH87" s="105"/>
      <c r="TUI87" s="105"/>
      <c r="TUJ87" s="105"/>
      <c r="TUK87" s="105"/>
      <c r="TUL87" s="105"/>
      <c r="TUM87" s="105"/>
      <c r="TUN87" s="105"/>
      <c r="TUO87" s="105"/>
      <c r="TUP87" s="105"/>
      <c r="TUQ87" s="105"/>
      <c r="TUR87" s="105"/>
      <c r="TUS87" s="105"/>
      <c r="TUT87" s="105"/>
      <c r="TUU87" s="105"/>
      <c r="TUV87" s="105"/>
      <c r="TUW87" s="105"/>
      <c r="TUX87" s="105"/>
      <c r="TUY87" s="105"/>
      <c r="TUZ87" s="105"/>
      <c r="TVA87" s="105"/>
      <c r="TVB87" s="105"/>
      <c r="TVC87" s="105"/>
      <c r="TVD87" s="105"/>
      <c r="TVE87" s="105"/>
      <c r="TVF87" s="105"/>
      <c r="TVG87" s="105"/>
      <c r="TVH87" s="105"/>
      <c r="TVI87" s="105"/>
      <c r="TVJ87" s="105"/>
      <c r="TVK87" s="105"/>
      <c r="TVL87" s="105"/>
      <c r="TVM87" s="105"/>
      <c r="TVN87" s="105"/>
      <c r="TVO87" s="105"/>
      <c r="TVP87" s="105"/>
      <c r="TVQ87" s="105"/>
      <c r="TVR87" s="105"/>
      <c r="TVS87" s="105"/>
      <c r="TVT87" s="105"/>
      <c r="TVU87" s="105"/>
      <c r="TVV87" s="105"/>
      <c r="TVW87" s="105"/>
      <c r="TVX87" s="105"/>
      <c r="TVY87" s="105"/>
      <c r="TVZ87" s="105"/>
      <c r="TWA87" s="105"/>
      <c r="TWB87" s="105"/>
      <c r="TWC87" s="105"/>
      <c r="TWD87" s="105"/>
      <c r="TWE87" s="105"/>
      <c r="TWF87" s="105"/>
      <c r="TWG87" s="105"/>
      <c r="TWH87" s="105"/>
      <c r="TWI87" s="105"/>
      <c r="TWJ87" s="105"/>
      <c r="TWK87" s="105"/>
      <c r="TWL87" s="105"/>
      <c r="TWM87" s="105"/>
      <c r="TWN87" s="105"/>
      <c r="TWO87" s="105"/>
      <c r="TWP87" s="105"/>
      <c r="TWQ87" s="105"/>
      <c r="TWR87" s="105"/>
      <c r="TWS87" s="105"/>
      <c r="TWT87" s="105"/>
      <c r="TWU87" s="105"/>
      <c r="TWV87" s="105"/>
      <c r="TWW87" s="105"/>
      <c r="TWX87" s="105"/>
      <c r="TWY87" s="105"/>
      <c r="TWZ87" s="105"/>
      <c r="TXA87" s="105"/>
      <c r="TXB87" s="105"/>
      <c r="TXC87" s="105"/>
      <c r="TXD87" s="105"/>
      <c r="TXE87" s="105"/>
      <c r="TXF87" s="105"/>
      <c r="TXG87" s="105"/>
      <c r="TXH87" s="105"/>
      <c r="TXI87" s="105"/>
      <c r="TXJ87" s="105"/>
      <c r="TXK87" s="105"/>
      <c r="TXL87" s="105"/>
      <c r="TXM87" s="105"/>
      <c r="TXN87" s="105"/>
      <c r="TXO87" s="105"/>
      <c r="TXP87" s="105"/>
      <c r="TXQ87" s="105"/>
      <c r="TXR87" s="105"/>
      <c r="TXS87" s="105"/>
      <c r="TXT87" s="105"/>
      <c r="TXU87" s="105"/>
      <c r="TXV87" s="105"/>
      <c r="TXW87" s="105"/>
      <c r="TXX87" s="105"/>
      <c r="TXY87" s="105"/>
      <c r="TXZ87" s="105"/>
      <c r="TYA87" s="105"/>
      <c r="TYB87" s="105"/>
      <c r="TYC87" s="105"/>
      <c r="TYD87" s="105"/>
      <c r="TYE87" s="105"/>
      <c r="TYF87" s="105"/>
      <c r="TYG87" s="105"/>
      <c r="TYH87" s="105"/>
      <c r="TYI87" s="105"/>
      <c r="TYJ87" s="105"/>
      <c r="TYK87" s="105"/>
      <c r="TYL87" s="105"/>
      <c r="TYM87" s="105"/>
      <c r="TYN87" s="105"/>
      <c r="TYO87" s="105"/>
      <c r="TYP87" s="105"/>
      <c r="TYQ87" s="105"/>
      <c r="TYR87" s="105"/>
      <c r="TYS87" s="105"/>
      <c r="TYT87" s="105"/>
      <c r="TYU87" s="105"/>
      <c r="TYV87" s="105"/>
      <c r="TYW87" s="105"/>
      <c r="TYX87" s="105"/>
      <c r="TYY87" s="105"/>
      <c r="TYZ87" s="105"/>
      <c r="TZA87" s="105"/>
      <c r="TZB87" s="105"/>
      <c r="TZC87" s="105"/>
      <c r="TZD87" s="105"/>
      <c r="TZE87" s="105"/>
      <c r="TZF87" s="105"/>
      <c r="TZG87" s="105"/>
      <c r="TZH87" s="105"/>
      <c r="TZI87" s="105"/>
      <c r="TZJ87" s="105"/>
      <c r="TZK87" s="105"/>
      <c r="TZL87" s="105"/>
      <c r="TZM87" s="105"/>
      <c r="TZN87" s="105"/>
      <c r="TZO87" s="105"/>
      <c r="TZP87" s="105"/>
      <c r="TZQ87" s="105"/>
      <c r="TZR87" s="105"/>
      <c r="TZS87" s="105"/>
      <c r="TZT87" s="105"/>
      <c r="TZU87" s="105"/>
      <c r="TZV87" s="105"/>
      <c r="TZW87" s="105"/>
      <c r="TZX87" s="105"/>
      <c r="TZY87" s="105"/>
      <c r="TZZ87" s="105"/>
      <c r="UAA87" s="105"/>
      <c r="UAB87" s="105"/>
      <c r="UAC87" s="105"/>
      <c r="UAD87" s="105"/>
      <c r="UAE87" s="105"/>
      <c r="UAF87" s="105"/>
      <c r="UAG87" s="105"/>
      <c r="UAH87" s="105"/>
      <c r="UAI87" s="105"/>
      <c r="UAJ87" s="105"/>
      <c r="UAK87" s="105"/>
      <c r="UAL87" s="105"/>
      <c r="UAM87" s="105"/>
      <c r="UAN87" s="105"/>
      <c r="UAO87" s="105"/>
      <c r="UAP87" s="105"/>
      <c r="UAQ87" s="105"/>
      <c r="UAR87" s="105"/>
      <c r="UAS87" s="105"/>
      <c r="UAT87" s="105"/>
      <c r="UAU87" s="105"/>
      <c r="UAV87" s="105"/>
      <c r="UAW87" s="105"/>
      <c r="UAX87" s="105"/>
      <c r="UAY87" s="105"/>
      <c r="UAZ87" s="105"/>
      <c r="UBA87" s="105"/>
      <c r="UBB87" s="105"/>
      <c r="UBC87" s="105"/>
      <c r="UBD87" s="105"/>
      <c r="UBE87" s="105"/>
      <c r="UBF87" s="105"/>
      <c r="UBG87" s="105"/>
      <c r="UBH87" s="105"/>
      <c r="UBI87" s="105"/>
      <c r="UBJ87" s="105"/>
      <c r="UBK87" s="105"/>
      <c r="UBL87" s="105"/>
      <c r="UBM87" s="105"/>
      <c r="UBN87" s="105"/>
      <c r="UBO87" s="105"/>
      <c r="UBP87" s="105"/>
      <c r="UBQ87" s="105"/>
      <c r="UBR87" s="105"/>
      <c r="UBS87" s="105"/>
      <c r="UBT87" s="105"/>
      <c r="UBU87" s="105"/>
      <c r="UBV87" s="105"/>
      <c r="UBW87" s="105"/>
      <c r="UBX87" s="105"/>
      <c r="UBY87" s="105"/>
      <c r="UBZ87" s="105"/>
      <c r="UCA87" s="105"/>
      <c r="UCB87" s="105"/>
      <c r="UCC87" s="105"/>
      <c r="UCD87" s="105"/>
      <c r="UCE87" s="105"/>
      <c r="UCF87" s="105"/>
      <c r="UCG87" s="105"/>
      <c r="UCH87" s="105"/>
      <c r="UCI87" s="105"/>
      <c r="UCJ87" s="105"/>
      <c r="UCK87" s="105"/>
      <c r="UCL87" s="105"/>
      <c r="UCM87" s="105"/>
      <c r="UCN87" s="105"/>
      <c r="UCO87" s="105"/>
      <c r="UCP87" s="105"/>
      <c r="UCQ87" s="105"/>
      <c r="UCR87" s="105"/>
      <c r="UCS87" s="105"/>
      <c r="UCT87" s="105"/>
      <c r="UCU87" s="105"/>
      <c r="UCV87" s="105"/>
      <c r="UCW87" s="105"/>
      <c r="UCX87" s="105"/>
      <c r="UCY87" s="105"/>
      <c r="UCZ87" s="105"/>
      <c r="UDA87" s="105"/>
      <c r="UDB87" s="105"/>
      <c r="UDC87" s="105"/>
      <c r="UDD87" s="105"/>
      <c r="UDE87" s="105"/>
      <c r="UDF87" s="105"/>
      <c r="UDG87" s="105"/>
      <c r="UDH87" s="105"/>
      <c r="UDI87" s="105"/>
      <c r="UDJ87" s="105"/>
      <c r="UDK87" s="105"/>
      <c r="UDL87" s="105"/>
      <c r="UDM87" s="105"/>
      <c r="UDN87" s="105"/>
      <c r="UDO87" s="105"/>
      <c r="UDP87" s="105"/>
      <c r="UDQ87" s="105"/>
      <c r="UDR87" s="105"/>
      <c r="UDS87" s="105"/>
      <c r="UDT87" s="105"/>
      <c r="UDU87" s="105"/>
      <c r="UDV87" s="105"/>
      <c r="UDW87" s="105"/>
      <c r="UDX87" s="105"/>
      <c r="UDY87" s="105"/>
      <c r="UDZ87" s="105"/>
      <c r="UEA87" s="105"/>
      <c r="UEB87" s="105"/>
      <c r="UEC87" s="105"/>
      <c r="UED87" s="105"/>
      <c r="UEE87" s="105"/>
      <c r="UEF87" s="105"/>
      <c r="UEG87" s="105"/>
      <c r="UEH87" s="105"/>
      <c r="UEI87" s="105"/>
      <c r="UEJ87" s="105"/>
      <c r="UEK87" s="105"/>
      <c r="UEL87" s="105"/>
      <c r="UEM87" s="105"/>
      <c r="UEN87" s="105"/>
      <c r="UEO87" s="105"/>
      <c r="UEP87" s="105"/>
      <c r="UEQ87" s="105"/>
      <c r="UER87" s="105"/>
      <c r="UES87" s="105"/>
      <c r="UET87" s="105"/>
      <c r="UEU87" s="105"/>
      <c r="UEV87" s="105"/>
      <c r="UEW87" s="105"/>
      <c r="UEX87" s="105"/>
      <c r="UEY87" s="105"/>
      <c r="UEZ87" s="105"/>
      <c r="UFA87" s="105"/>
      <c r="UFB87" s="105"/>
      <c r="UFC87" s="105"/>
      <c r="UFD87" s="105"/>
      <c r="UFE87" s="105"/>
      <c r="UFF87" s="105"/>
      <c r="UFG87" s="105"/>
      <c r="UFH87" s="105"/>
      <c r="UFI87" s="105"/>
      <c r="UFJ87" s="105"/>
      <c r="UFK87" s="105"/>
      <c r="UFL87" s="105"/>
      <c r="UFM87" s="105"/>
      <c r="UFN87" s="105"/>
      <c r="UFO87" s="105"/>
      <c r="UFP87" s="105"/>
      <c r="UFQ87" s="105"/>
      <c r="UFR87" s="105"/>
      <c r="UFS87" s="105"/>
      <c r="UFT87" s="105"/>
      <c r="UFU87" s="105"/>
      <c r="UFV87" s="105"/>
      <c r="UFW87" s="105"/>
      <c r="UFX87" s="105"/>
      <c r="UFY87" s="105"/>
      <c r="UFZ87" s="105"/>
      <c r="UGA87" s="105"/>
      <c r="UGB87" s="105"/>
      <c r="UGC87" s="105"/>
      <c r="UGD87" s="105"/>
      <c r="UGE87" s="105"/>
      <c r="UGF87" s="105"/>
      <c r="UGG87" s="105"/>
      <c r="UGH87" s="105"/>
      <c r="UGI87" s="105"/>
      <c r="UGJ87" s="105"/>
      <c r="UGK87" s="105"/>
      <c r="UGL87" s="105"/>
      <c r="UGM87" s="105"/>
      <c r="UGN87" s="105"/>
      <c r="UGO87" s="105"/>
      <c r="UGP87" s="105"/>
      <c r="UGQ87" s="105"/>
      <c r="UGR87" s="105"/>
      <c r="UGS87" s="105"/>
      <c r="UGT87" s="105"/>
      <c r="UGU87" s="105"/>
      <c r="UGV87" s="105"/>
      <c r="UGW87" s="105"/>
      <c r="UGX87" s="105"/>
      <c r="UGY87" s="105"/>
      <c r="UGZ87" s="105"/>
      <c r="UHA87" s="105"/>
      <c r="UHB87" s="105"/>
      <c r="UHC87" s="105"/>
      <c r="UHD87" s="105"/>
      <c r="UHE87" s="105"/>
      <c r="UHF87" s="105"/>
      <c r="UHG87" s="105"/>
      <c r="UHH87" s="105"/>
      <c r="UHI87" s="105"/>
      <c r="UHJ87" s="105"/>
      <c r="UHK87" s="105"/>
      <c r="UHL87" s="105"/>
      <c r="UHM87" s="105"/>
      <c r="UHN87" s="105"/>
      <c r="UHO87" s="105"/>
      <c r="UHP87" s="105"/>
      <c r="UHQ87" s="105"/>
      <c r="UHR87" s="105"/>
      <c r="UHS87" s="105"/>
      <c r="UHT87" s="105"/>
      <c r="UHU87" s="105"/>
      <c r="UHV87" s="105"/>
      <c r="UHW87" s="105"/>
      <c r="UHX87" s="105"/>
      <c r="UHY87" s="105"/>
      <c r="UHZ87" s="105"/>
      <c r="UIA87" s="105"/>
      <c r="UIB87" s="105"/>
      <c r="UIC87" s="105"/>
      <c r="UID87" s="105"/>
      <c r="UIE87" s="105"/>
      <c r="UIF87" s="105"/>
      <c r="UIG87" s="105"/>
      <c r="UIH87" s="105"/>
      <c r="UII87" s="105"/>
      <c r="UIJ87" s="105"/>
      <c r="UIK87" s="105"/>
      <c r="UIL87" s="105"/>
      <c r="UIM87" s="105"/>
      <c r="UIN87" s="105"/>
      <c r="UIO87" s="105"/>
      <c r="UIP87" s="105"/>
      <c r="UIQ87" s="105"/>
      <c r="UIR87" s="105"/>
      <c r="UIS87" s="105"/>
      <c r="UIT87" s="105"/>
      <c r="UIU87" s="105"/>
      <c r="UIV87" s="105"/>
      <c r="UIW87" s="105"/>
      <c r="UIX87" s="105"/>
      <c r="UIY87" s="105"/>
      <c r="UIZ87" s="105"/>
      <c r="UJA87" s="105"/>
      <c r="UJB87" s="105"/>
      <c r="UJC87" s="105"/>
      <c r="UJD87" s="105"/>
      <c r="UJE87" s="105"/>
      <c r="UJF87" s="105"/>
      <c r="UJG87" s="105"/>
      <c r="UJH87" s="105"/>
      <c r="UJI87" s="105"/>
      <c r="UJJ87" s="105"/>
      <c r="UJK87" s="105"/>
      <c r="UJL87" s="105"/>
      <c r="UJM87" s="105"/>
      <c r="UJN87" s="105"/>
      <c r="UJO87" s="105"/>
      <c r="UJP87" s="105"/>
      <c r="UJQ87" s="105"/>
      <c r="UJR87" s="105"/>
      <c r="UJS87" s="105"/>
      <c r="UJT87" s="105"/>
      <c r="UJU87" s="105"/>
      <c r="UJV87" s="105"/>
      <c r="UJW87" s="105"/>
      <c r="UJX87" s="105"/>
      <c r="UJY87" s="105"/>
      <c r="UJZ87" s="105"/>
      <c r="UKA87" s="105"/>
      <c r="UKB87" s="105"/>
      <c r="UKC87" s="105"/>
      <c r="UKD87" s="105"/>
      <c r="UKE87" s="105"/>
      <c r="UKF87" s="105"/>
      <c r="UKG87" s="105"/>
      <c r="UKH87" s="105"/>
      <c r="UKI87" s="105"/>
      <c r="UKJ87" s="105"/>
      <c r="UKK87" s="105"/>
      <c r="UKL87" s="105"/>
      <c r="UKM87" s="105"/>
      <c r="UKN87" s="105"/>
      <c r="UKO87" s="105"/>
      <c r="UKP87" s="105"/>
      <c r="UKQ87" s="105"/>
      <c r="UKR87" s="105"/>
      <c r="UKS87" s="105"/>
      <c r="UKT87" s="105"/>
      <c r="UKU87" s="105"/>
      <c r="UKV87" s="105"/>
      <c r="UKW87" s="105"/>
      <c r="UKX87" s="105"/>
      <c r="UKY87" s="105"/>
      <c r="UKZ87" s="105"/>
      <c r="ULA87" s="105"/>
      <c r="ULB87" s="105"/>
      <c r="ULC87" s="105"/>
      <c r="ULD87" s="105"/>
      <c r="ULE87" s="105"/>
      <c r="ULF87" s="105"/>
      <c r="ULG87" s="105"/>
      <c r="ULH87" s="105"/>
      <c r="ULI87" s="105"/>
      <c r="ULJ87" s="105"/>
      <c r="ULK87" s="105"/>
      <c r="ULL87" s="105"/>
      <c r="ULM87" s="105"/>
      <c r="ULN87" s="105"/>
      <c r="ULO87" s="105"/>
      <c r="ULP87" s="105"/>
      <c r="ULQ87" s="105"/>
      <c r="ULR87" s="105"/>
      <c r="ULS87" s="105"/>
      <c r="ULT87" s="105"/>
      <c r="ULU87" s="105"/>
      <c r="ULV87" s="105"/>
      <c r="ULW87" s="105"/>
      <c r="ULX87" s="105"/>
      <c r="ULY87" s="105"/>
      <c r="ULZ87" s="105"/>
      <c r="UMA87" s="105"/>
      <c r="UMB87" s="105"/>
      <c r="UMC87" s="105"/>
      <c r="UMD87" s="105"/>
      <c r="UME87" s="105"/>
      <c r="UMF87" s="105"/>
      <c r="UMG87" s="105"/>
      <c r="UMH87" s="105"/>
      <c r="UMI87" s="105"/>
      <c r="UMJ87" s="105"/>
      <c r="UMK87" s="105"/>
      <c r="UML87" s="105"/>
      <c r="UMM87" s="105"/>
      <c r="UMN87" s="105"/>
      <c r="UMO87" s="105"/>
      <c r="UMP87" s="105"/>
      <c r="UMQ87" s="105"/>
      <c r="UMR87" s="105"/>
      <c r="UMS87" s="105"/>
      <c r="UMT87" s="105"/>
      <c r="UMU87" s="105"/>
      <c r="UMV87" s="105"/>
      <c r="UMW87" s="105"/>
      <c r="UMX87" s="105"/>
      <c r="UMY87" s="105"/>
      <c r="UMZ87" s="105"/>
      <c r="UNA87" s="105"/>
      <c r="UNB87" s="105"/>
      <c r="UNC87" s="105"/>
      <c r="UND87" s="105"/>
      <c r="UNE87" s="105"/>
      <c r="UNF87" s="105"/>
      <c r="UNG87" s="105"/>
      <c r="UNH87" s="105"/>
      <c r="UNI87" s="105"/>
      <c r="UNJ87" s="105"/>
      <c r="UNK87" s="105"/>
      <c r="UNL87" s="105"/>
      <c r="UNM87" s="105"/>
      <c r="UNN87" s="105"/>
      <c r="UNO87" s="105"/>
      <c r="UNP87" s="105"/>
      <c r="UNQ87" s="105"/>
      <c r="UNR87" s="105"/>
      <c r="UNS87" s="105"/>
      <c r="UNT87" s="105"/>
      <c r="UNU87" s="105"/>
      <c r="UNV87" s="105"/>
      <c r="UNW87" s="105"/>
      <c r="UNX87" s="105"/>
      <c r="UNY87" s="105"/>
      <c r="UNZ87" s="105"/>
      <c r="UOA87" s="105"/>
      <c r="UOB87" s="105"/>
      <c r="UOC87" s="105"/>
      <c r="UOD87" s="105"/>
      <c r="UOE87" s="105"/>
      <c r="UOF87" s="105"/>
      <c r="UOG87" s="105"/>
      <c r="UOH87" s="105"/>
      <c r="UOI87" s="105"/>
      <c r="UOJ87" s="105"/>
      <c r="UOK87" s="105"/>
      <c r="UOL87" s="105"/>
      <c r="UOM87" s="105"/>
      <c r="UON87" s="105"/>
      <c r="UOO87" s="105"/>
      <c r="UOP87" s="105"/>
      <c r="UOQ87" s="105"/>
      <c r="UOR87" s="105"/>
      <c r="UOS87" s="105"/>
      <c r="UOT87" s="105"/>
      <c r="UOU87" s="105"/>
      <c r="UOV87" s="105"/>
      <c r="UOW87" s="105"/>
      <c r="UOX87" s="105"/>
      <c r="UOY87" s="105"/>
      <c r="UOZ87" s="105"/>
      <c r="UPA87" s="105"/>
      <c r="UPB87" s="105"/>
      <c r="UPC87" s="105"/>
      <c r="UPD87" s="105"/>
      <c r="UPE87" s="105"/>
      <c r="UPF87" s="105"/>
      <c r="UPG87" s="105"/>
      <c r="UPH87" s="105"/>
      <c r="UPI87" s="105"/>
      <c r="UPJ87" s="105"/>
      <c r="UPK87" s="105"/>
      <c r="UPL87" s="105"/>
      <c r="UPM87" s="105"/>
      <c r="UPN87" s="105"/>
      <c r="UPO87" s="105"/>
      <c r="UPP87" s="105"/>
      <c r="UPQ87" s="105"/>
      <c r="UPR87" s="105"/>
      <c r="UPS87" s="105"/>
      <c r="UPT87" s="105"/>
      <c r="UPU87" s="105"/>
      <c r="UPV87" s="105"/>
      <c r="UPW87" s="105"/>
      <c r="UPX87" s="105"/>
      <c r="UPY87" s="105"/>
      <c r="UPZ87" s="105"/>
      <c r="UQA87" s="105"/>
      <c r="UQB87" s="105"/>
      <c r="UQC87" s="105"/>
      <c r="UQD87" s="105"/>
      <c r="UQE87" s="105"/>
      <c r="UQF87" s="105"/>
      <c r="UQG87" s="105"/>
      <c r="UQH87" s="105"/>
      <c r="UQI87" s="105"/>
      <c r="UQJ87" s="105"/>
      <c r="UQK87" s="105"/>
      <c r="UQL87" s="105"/>
      <c r="UQM87" s="105"/>
      <c r="UQN87" s="105"/>
      <c r="UQO87" s="105"/>
      <c r="UQP87" s="105"/>
      <c r="UQQ87" s="105"/>
      <c r="UQR87" s="105"/>
      <c r="UQS87" s="105"/>
      <c r="UQT87" s="105"/>
      <c r="UQU87" s="105"/>
      <c r="UQV87" s="105"/>
      <c r="UQW87" s="105"/>
      <c r="UQX87" s="105"/>
      <c r="UQY87" s="105"/>
      <c r="UQZ87" s="105"/>
      <c r="URA87" s="105"/>
      <c r="URB87" s="105"/>
      <c r="URC87" s="105"/>
      <c r="URD87" s="105"/>
      <c r="URE87" s="105"/>
      <c r="URF87" s="105"/>
      <c r="URG87" s="105"/>
      <c r="URH87" s="105"/>
      <c r="URI87" s="105"/>
      <c r="URJ87" s="105"/>
      <c r="URK87" s="105"/>
      <c r="URL87" s="105"/>
      <c r="URM87" s="105"/>
      <c r="URN87" s="105"/>
      <c r="URO87" s="105"/>
      <c r="URP87" s="105"/>
      <c r="URQ87" s="105"/>
      <c r="URR87" s="105"/>
      <c r="URS87" s="105"/>
      <c r="URT87" s="105"/>
      <c r="URU87" s="105"/>
      <c r="URV87" s="105"/>
      <c r="URW87" s="105"/>
      <c r="URX87" s="105"/>
      <c r="URY87" s="105"/>
      <c r="URZ87" s="105"/>
      <c r="USA87" s="105"/>
      <c r="USB87" s="105"/>
      <c r="USC87" s="105"/>
      <c r="USD87" s="105"/>
      <c r="USE87" s="105"/>
      <c r="USF87" s="105"/>
      <c r="USG87" s="105"/>
      <c r="USH87" s="105"/>
      <c r="USI87" s="105"/>
      <c r="USJ87" s="105"/>
      <c r="USK87" s="105"/>
      <c r="USL87" s="105"/>
      <c r="USM87" s="105"/>
      <c r="USN87" s="105"/>
      <c r="USO87" s="105"/>
      <c r="USP87" s="105"/>
      <c r="USQ87" s="105"/>
      <c r="USR87" s="105"/>
      <c r="USS87" s="105"/>
      <c r="UST87" s="105"/>
      <c r="USU87" s="105"/>
      <c r="USV87" s="105"/>
      <c r="USW87" s="105"/>
      <c r="USX87" s="105"/>
      <c r="USY87" s="105"/>
      <c r="USZ87" s="105"/>
      <c r="UTA87" s="105"/>
      <c r="UTB87" s="105"/>
      <c r="UTC87" s="105"/>
      <c r="UTD87" s="105"/>
      <c r="UTE87" s="105"/>
      <c r="UTF87" s="105"/>
      <c r="UTG87" s="105"/>
      <c r="UTH87" s="105"/>
      <c r="UTI87" s="105"/>
      <c r="UTJ87" s="105"/>
      <c r="UTK87" s="105"/>
      <c r="UTL87" s="105"/>
      <c r="UTM87" s="105"/>
      <c r="UTN87" s="105"/>
      <c r="UTO87" s="105"/>
      <c r="UTP87" s="105"/>
      <c r="UTQ87" s="105"/>
      <c r="UTR87" s="105"/>
      <c r="UTS87" s="105"/>
      <c r="UTT87" s="105"/>
      <c r="UTU87" s="105"/>
      <c r="UTV87" s="105"/>
      <c r="UTW87" s="105"/>
      <c r="UTX87" s="105"/>
      <c r="UTY87" s="105"/>
      <c r="UTZ87" s="105"/>
      <c r="UUA87" s="105"/>
      <c r="UUB87" s="105"/>
      <c r="UUC87" s="105"/>
      <c r="UUD87" s="105"/>
      <c r="UUE87" s="105"/>
      <c r="UUF87" s="105"/>
      <c r="UUG87" s="105"/>
      <c r="UUH87" s="105"/>
      <c r="UUI87" s="105"/>
      <c r="UUJ87" s="105"/>
      <c r="UUK87" s="105"/>
      <c r="UUL87" s="105"/>
      <c r="UUM87" s="105"/>
      <c r="UUN87" s="105"/>
      <c r="UUO87" s="105"/>
      <c r="UUP87" s="105"/>
      <c r="UUQ87" s="105"/>
      <c r="UUR87" s="105"/>
      <c r="UUS87" s="105"/>
      <c r="UUT87" s="105"/>
      <c r="UUU87" s="105"/>
      <c r="UUV87" s="105"/>
      <c r="UUW87" s="105"/>
      <c r="UUX87" s="105"/>
      <c r="UUY87" s="105"/>
      <c r="UUZ87" s="105"/>
      <c r="UVA87" s="105"/>
      <c r="UVB87" s="105"/>
      <c r="UVC87" s="105"/>
      <c r="UVD87" s="105"/>
      <c r="UVE87" s="105"/>
      <c r="UVF87" s="105"/>
      <c r="UVG87" s="105"/>
      <c r="UVH87" s="105"/>
      <c r="UVI87" s="105"/>
      <c r="UVJ87" s="105"/>
      <c r="UVK87" s="105"/>
      <c r="UVL87" s="105"/>
      <c r="UVM87" s="105"/>
      <c r="UVN87" s="105"/>
      <c r="UVO87" s="105"/>
      <c r="UVP87" s="105"/>
      <c r="UVQ87" s="105"/>
      <c r="UVR87" s="105"/>
      <c r="UVS87" s="105"/>
      <c r="UVT87" s="105"/>
      <c r="UVU87" s="105"/>
      <c r="UVV87" s="105"/>
      <c r="UVW87" s="105"/>
      <c r="UVX87" s="105"/>
      <c r="UVY87" s="105"/>
      <c r="UVZ87" s="105"/>
      <c r="UWA87" s="105"/>
      <c r="UWB87" s="105"/>
      <c r="UWC87" s="105"/>
      <c r="UWD87" s="105"/>
      <c r="UWE87" s="105"/>
      <c r="UWF87" s="105"/>
      <c r="UWG87" s="105"/>
      <c r="UWH87" s="105"/>
      <c r="UWI87" s="105"/>
      <c r="UWJ87" s="105"/>
      <c r="UWK87" s="105"/>
      <c r="UWL87" s="105"/>
      <c r="UWM87" s="105"/>
      <c r="UWN87" s="105"/>
      <c r="UWO87" s="105"/>
      <c r="UWP87" s="105"/>
      <c r="UWQ87" s="105"/>
      <c r="UWR87" s="105"/>
      <c r="UWS87" s="105"/>
      <c r="UWT87" s="105"/>
      <c r="UWU87" s="105"/>
      <c r="UWV87" s="105"/>
      <c r="UWW87" s="105"/>
      <c r="UWX87" s="105"/>
      <c r="UWY87" s="105"/>
      <c r="UWZ87" s="105"/>
      <c r="UXA87" s="105"/>
      <c r="UXB87" s="105"/>
      <c r="UXC87" s="105"/>
      <c r="UXD87" s="105"/>
      <c r="UXE87" s="105"/>
      <c r="UXF87" s="105"/>
      <c r="UXG87" s="105"/>
      <c r="UXH87" s="105"/>
      <c r="UXI87" s="105"/>
      <c r="UXJ87" s="105"/>
      <c r="UXK87" s="105"/>
      <c r="UXL87" s="105"/>
      <c r="UXM87" s="105"/>
      <c r="UXN87" s="105"/>
      <c r="UXO87" s="105"/>
      <c r="UXP87" s="105"/>
      <c r="UXQ87" s="105"/>
      <c r="UXR87" s="105"/>
      <c r="UXS87" s="105"/>
      <c r="UXT87" s="105"/>
      <c r="UXU87" s="105"/>
      <c r="UXV87" s="105"/>
      <c r="UXW87" s="105"/>
      <c r="UXX87" s="105"/>
      <c r="UXY87" s="105"/>
      <c r="UXZ87" s="105"/>
      <c r="UYA87" s="105"/>
      <c r="UYB87" s="105"/>
      <c r="UYC87" s="105"/>
      <c r="UYD87" s="105"/>
      <c r="UYE87" s="105"/>
      <c r="UYF87" s="105"/>
      <c r="UYG87" s="105"/>
      <c r="UYH87" s="105"/>
      <c r="UYI87" s="105"/>
      <c r="UYJ87" s="105"/>
      <c r="UYK87" s="105"/>
      <c r="UYL87" s="105"/>
      <c r="UYM87" s="105"/>
      <c r="UYN87" s="105"/>
      <c r="UYO87" s="105"/>
      <c r="UYP87" s="105"/>
      <c r="UYQ87" s="105"/>
      <c r="UYR87" s="105"/>
      <c r="UYS87" s="105"/>
      <c r="UYT87" s="105"/>
      <c r="UYU87" s="105"/>
      <c r="UYV87" s="105"/>
      <c r="UYW87" s="105"/>
      <c r="UYX87" s="105"/>
      <c r="UYY87" s="105"/>
      <c r="UYZ87" s="105"/>
      <c r="UZA87" s="105"/>
      <c r="UZB87" s="105"/>
      <c r="UZC87" s="105"/>
      <c r="UZD87" s="105"/>
      <c r="UZE87" s="105"/>
      <c r="UZF87" s="105"/>
      <c r="UZG87" s="105"/>
      <c r="UZH87" s="105"/>
      <c r="UZI87" s="105"/>
      <c r="UZJ87" s="105"/>
      <c r="UZK87" s="105"/>
      <c r="UZL87" s="105"/>
      <c r="UZM87" s="105"/>
      <c r="UZN87" s="105"/>
      <c r="UZO87" s="105"/>
      <c r="UZP87" s="105"/>
      <c r="UZQ87" s="105"/>
      <c r="UZR87" s="105"/>
      <c r="UZS87" s="105"/>
      <c r="UZT87" s="105"/>
      <c r="UZU87" s="105"/>
      <c r="UZV87" s="105"/>
      <c r="UZW87" s="105"/>
      <c r="UZX87" s="105"/>
      <c r="UZY87" s="105"/>
      <c r="UZZ87" s="105"/>
      <c r="VAA87" s="105"/>
      <c r="VAB87" s="105"/>
      <c r="VAC87" s="105"/>
      <c r="VAD87" s="105"/>
      <c r="VAE87" s="105"/>
      <c r="VAF87" s="105"/>
      <c r="VAG87" s="105"/>
      <c r="VAH87" s="105"/>
      <c r="VAI87" s="105"/>
      <c r="VAJ87" s="105"/>
      <c r="VAK87" s="105"/>
      <c r="VAL87" s="105"/>
      <c r="VAM87" s="105"/>
      <c r="VAN87" s="105"/>
      <c r="VAO87" s="105"/>
      <c r="VAP87" s="105"/>
      <c r="VAQ87" s="105"/>
      <c r="VAR87" s="105"/>
      <c r="VAS87" s="105"/>
      <c r="VAT87" s="105"/>
      <c r="VAU87" s="105"/>
      <c r="VAV87" s="105"/>
      <c r="VAW87" s="105"/>
      <c r="VAX87" s="105"/>
      <c r="VAY87" s="105"/>
      <c r="VAZ87" s="105"/>
      <c r="VBA87" s="105"/>
      <c r="VBB87" s="105"/>
      <c r="VBC87" s="105"/>
      <c r="VBD87" s="105"/>
      <c r="VBE87" s="105"/>
      <c r="VBF87" s="105"/>
      <c r="VBG87" s="105"/>
      <c r="VBH87" s="105"/>
      <c r="VBI87" s="105"/>
      <c r="VBJ87" s="105"/>
      <c r="VBK87" s="105"/>
      <c r="VBL87" s="105"/>
      <c r="VBM87" s="105"/>
      <c r="VBN87" s="105"/>
      <c r="VBO87" s="105"/>
      <c r="VBP87" s="105"/>
      <c r="VBQ87" s="105"/>
      <c r="VBR87" s="105"/>
      <c r="VBS87" s="105"/>
      <c r="VBT87" s="105"/>
      <c r="VBU87" s="105"/>
      <c r="VBV87" s="105"/>
      <c r="VBW87" s="105"/>
      <c r="VBX87" s="105"/>
      <c r="VBY87" s="105"/>
      <c r="VBZ87" s="105"/>
      <c r="VCA87" s="105"/>
      <c r="VCB87" s="105"/>
      <c r="VCC87" s="105"/>
      <c r="VCD87" s="105"/>
      <c r="VCE87" s="105"/>
      <c r="VCF87" s="105"/>
      <c r="VCG87" s="105"/>
      <c r="VCH87" s="105"/>
      <c r="VCI87" s="105"/>
      <c r="VCJ87" s="105"/>
      <c r="VCK87" s="105"/>
      <c r="VCL87" s="105"/>
      <c r="VCM87" s="105"/>
      <c r="VCN87" s="105"/>
      <c r="VCO87" s="105"/>
      <c r="VCP87" s="105"/>
      <c r="VCQ87" s="105"/>
      <c r="VCR87" s="105"/>
      <c r="VCS87" s="105"/>
      <c r="VCT87" s="105"/>
      <c r="VCU87" s="105"/>
      <c r="VCV87" s="105"/>
      <c r="VCW87" s="105"/>
      <c r="VCX87" s="105"/>
      <c r="VCY87" s="105"/>
      <c r="VCZ87" s="105"/>
      <c r="VDA87" s="105"/>
      <c r="VDB87" s="105"/>
      <c r="VDC87" s="105"/>
      <c r="VDD87" s="105"/>
      <c r="VDE87" s="105"/>
      <c r="VDF87" s="105"/>
      <c r="VDG87" s="105"/>
      <c r="VDH87" s="105"/>
      <c r="VDI87" s="105"/>
      <c r="VDJ87" s="105"/>
      <c r="VDK87" s="105"/>
      <c r="VDL87" s="105"/>
      <c r="VDM87" s="105"/>
      <c r="VDN87" s="105"/>
      <c r="VDO87" s="105"/>
      <c r="VDP87" s="105"/>
      <c r="VDQ87" s="105"/>
      <c r="VDR87" s="105"/>
      <c r="VDS87" s="105"/>
      <c r="VDT87" s="105"/>
      <c r="VDU87" s="105"/>
      <c r="VDV87" s="105"/>
      <c r="VDW87" s="105"/>
      <c r="VDX87" s="105"/>
      <c r="VDY87" s="105"/>
      <c r="VDZ87" s="105"/>
      <c r="VEA87" s="105"/>
      <c r="VEB87" s="105"/>
      <c r="VEC87" s="105"/>
      <c r="VED87" s="105"/>
      <c r="VEE87" s="105"/>
      <c r="VEF87" s="105"/>
      <c r="VEG87" s="105"/>
      <c r="VEH87" s="105"/>
      <c r="VEI87" s="105"/>
      <c r="VEJ87" s="105"/>
      <c r="VEK87" s="105"/>
      <c r="VEL87" s="105"/>
      <c r="VEM87" s="105"/>
      <c r="VEN87" s="105"/>
      <c r="VEO87" s="105"/>
      <c r="VEP87" s="105"/>
      <c r="VEQ87" s="105"/>
      <c r="VER87" s="105"/>
      <c r="VES87" s="105"/>
      <c r="VET87" s="105"/>
      <c r="VEU87" s="105"/>
      <c r="VEV87" s="105"/>
      <c r="VEW87" s="105"/>
      <c r="VEX87" s="105"/>
      <c r="VEY87" s="105"/>
      <c r="VEZ87" s="105"/>
      <c r="VFA87" s="105"/>
      <c r="VFB87" s="105"/>
      <c r="VFC87" s="105"/>
      <c r="VFD87" s="105"/>
      <c r="VFE87" s="105"/>
      <c r="VFF87" s="105"/>
      <c r="VFG87" s="105"/>
      <c r="VFH87" s="105"/>
      <c r="VFI87" s="105"/>
      <c r="VFJ87" s="105"/>
      <c r="VFK87" s="105"/>
      <c r="VFL87" s="105"/>
      <c r="VFM87" s="105"/>
      <c r="VFN87" s="105"/>
      <c r="VFO87" s="105"/>
      <c r="VFP87" s="105"/>
      <c r="VFQ87" s="105"/>
      <c r="VFR87" s="105"/>
      <c r="VFS87" s="105"/>
      <c r="VFT87" s="105"/>
      <c r="VFU87" s="105"/>
      <c r="VFV87" s="105"/>
      <c r="VFW87" s="105"/>
      <c r="VFX87" s="105"/>
      <c r="VFY87" s="105"/>
      <c r="VFZ87" s="105"/>
      <c r="VGA87" s="105"/>
      <c r="VGB87" s="105"/>
      <c r="VGC87" s="105"/>
      <c r="VGD87" s="105"/>
      <c r="VGE87" s="105"/>
      <c r="VGF87" s="105"/>
      <c r="VGG87" s="105"/>
      <c r="VGH87" s="105"/>
      <c r="VGI87" s="105"/>
      <c r="VGJ87" s="105"/>
      <c r="VGK87" s="105"/>
      <c r="VGL87" s="105"/>
      <c r="VGM87" s="105"/>
      <c r="VGN87" s="105"/>
      <c r="VGO87" s="105"/>
      <c r="VGP87" s="105"/>
      <c r="VGQ87" s="105"/>
      <c r="VGR87" s="105"/>
      <c r="VGS87" s="105"/>
      <c r="VGT87" s="105"/>
      <c r="VGU87" s="105"/>
      <c r="VGV87" s="105"/>
      <c r="VGW87" s="105"/>
      <c r="VGX87" s="105"/>
      <c r="VGY87" s="105"/>
      <c r="VGZ87" s="105"/>
      <c r="VHA87" s="105"/>
      <c r="VHB87" s="105"/>
      <c r="VHC87" s="105"/>
      <c r="VHD87" s="105"/>
      <c r="VHE87" s="105"/>
      <c r="VHF87" s="105"/>
      <c r="VHG87" s="105"/>
      <c r="VHH87" s="105"/>
      <c r="VHI87" s="105"/>
      <c r="VHJ87" s="105"/>
      <c r="VHK87" s="105"/>
      <c r="VHL87" s="105"/>
      <c r="VHM87" s="105"/>
      <c r="VHN87" s="105"/>
      <c r="VHO87" s="105"/>
      <c r="VHP87" s="105"/>
      <c r="VHQ87" s="105"/>
      <c r="VHR87" s="105"/>
      <c r="VHS87" s="105"/>
      <c r="VHT87" s="105"/>
      <c r="VHU87" s="105"/>
      <c r="VHV87" s="105"/>
      <c r="VHW87" s="105"/>
      <c r="VHX87" s="105"/>
      <c r="VHY87" s="105"/>
      <c r="VHZ87" s="105"/>
      <c r="VIA87" s="105"/>
      <c r="VIB87" s="105"/>
      <c r="VIC87" s="105"/>
      <c r="VID87" s="105"/>
      <c r="VIE87" s="105"/>
      <c r="VIF87" s="105"/>
      <c r="VIG87" s="105"/>
      <c r="VIH87" s="105"/>
      <c r="VII87" s="105"/>
      <c r="VIJ87" s="105"/>
      <c r="VIK87" s="105"/>
      <c r="VIL87" s="105"/>
      <c r="VIM87" s="105"/>
      <c r="VIN87" s="105"/>
      <c r="VIO87" s="105"/>
      <c r="VIP87" s="105"/>
      <c r="VIQ87" s="105"/>
      <c r="VIR87" s="105"/>
      <c r="VIS87" s="105"/>
      <c r="VIT87" s="105"/>
      <c r="VIU87" s="105"/>
      <c r="VIV87" s="105"/>
      <c r="VIW87" s="105"/>
      <c r="VIX87" s="105"/>
      <c r="VIY87" s="105"/>
      <c r="VIZ87" s="105"/>
      <c r="VJA87" s="105"/>
      <c r="VJB87" s="105"/>
      <c r="VJC87" s="105"/>
      <c r="VJD87" s="105"/>
      <c r="VJE87" s="105"/>
      <c r="VJF87" s="105"/>
      <c r="VJG87" s="105"/>
      <c r="VJH87" s="105"/>
      <c r="VJI87" s="105"/>
      <c r="VJJ87" s="105"/>
      <c r="VJK87" s="105"/>
      <c r="VJL87" s="105"/>
      <c r="VJM87" s="105"/>
      <c r="VJN87" s="105"/>
      <c r="VJO87" s="105"/>
      <c r="VJP87" s="105"/>
      <c r="VJQ87" s="105"/>
      <c r="VJR87" s="105"/>
      <c r="VJS87" s="105"/>
      <c r="VJT87" s="105"/>
      <c r="VJU87" s="105"/>
      <c r="VJV87" s="105"/>
      <c r="VJW87" s="105"/>
      <c r="VJX87" s="105"/>
      <c r="VJY87" s="105"/>
      <c r="VJZ87" s="105"/>
      <c r="VKA87" s="105"/>
      <c r="VKB87" s="105"/>
      <c r="VKC87" s="105"/>
      <c r="VKD87" s="105"/>
      <c r="VKE87" s="105"/>
      <c r="VKF87" s="105"/>
      <c r="VKG87" s="105"/>
      <c r="VKH87" s="105"/>
      <c r="VKI87" s="105"/>
      <c r="VKJ87" s="105"/>
      <c r="VKK87" s="105"/>
      <c r="VKL87" s="105"/>
      <c r="VKM87" s="105"/>
      <c r="VKN87" s="105"/>
      <c r="VKO87" s="105"/>
      <c r="VKP87" s="105"/>
      <c r="VKQ87" s="105"/>
      <c r="VKR87" s="105"/>
      <c r="VKS87" s="105"/>
      <c r="VKT87" s="105"/>
      <c r="VKU87" s="105"/>
      <c r="VKV87" s="105"/>
      <c r="VKW87" s="105"/>
      <c r="VKX87" s="105"/>
      <c r="VKY87" s="105"/>
      <c r="VKZ87" s="105"/>
      <c r="VLA87" s="105"/>
      <c r="VLB87" s="105"/>
      <c r="VLC87" s="105"/>
      <c r="VLD87" s="105"/>
      <c r="VLE87" s="105"/>
      <c r="VLF87" s="105"/>
      <c r="VLG87" s="105"/>
      <c r="VLH87" s="105"/>
      <c r="VLI87" s="105"/>
      <c r="VLJ87" s="105"/>
      <c r="VLK87" s="105"/>
      <c r="VLL87" s="105"/>
      <c r="VLM87" s="105"/>
      <c r="VLN87" s="105"/>
      <c r="VLO87" s="105"/>
      <c r="VLP87" s="105"/>
      <c r="VLQ87" s="105"/>
      <c r="VLR87" s="105"/>
      <c r="VLS87" s="105"/>
      <c r="VLT87" s="105"/>
      <c r="VLU87" s="105"/>
      <c r="VLV87" s="105"/>
      <c r="VLW87" s="105"/>
      <c r="VLX87" s="105"/>
      <c r="VLY87" s="105"/>
      <c r="VLZ87" s="105"/>
      <c r="VMA87" s="105"/>
      <c r="VMB87" s="105"/>
      <c r="VMC87" s="105"/>
      <c r="VMD87" s="105"/>
      <c r="VME87" s="105"/>
      <c r="VMF87" s="105"/>
      <c r="VMG87" s="105"/>
      <c r="VMH87" s="105"/>
      <c r="VMI87" s="105"/>
      <c r="VMJ87" s="105"/>
      <c r="VMK87" s="105"/>
      <c r="VML87" s="105"/>
      <c r="VMM87" s="105"/>
      <c r="VMN87" s="105"/>
      <c r="VMO87" s="105"/>
      <c r="VMP87" s="105"/>
      <c r="VMQ87" s="105"/>
      <c r="VMR87" s="105"/>
      <c r="VMS87" s="105"/>
      <c r="VMT87" s="105"/>
      <c r="VMU87" s="105"/>
      <c r="VMV87" s="105"/>
      <c r="VMW87" s="105"/>
      <c r="VMX87" s="105"/>
      <c r="VMY87" s="105"/>
      <c r="VMZ87" s="105"/>
      <c r="VNA87" s="105"/>
      <c r="VNB87" s="105"/>
      <c r="VNC87" s="105"/>
      <c r="VND87" s="105"/>
      <c r="VNE87" s="105"/>
      <c r="VNF87" s="105"/>
      <c r="VNG87" s="105"/>
      <c r="VNH87" s="105"/>
      <c r="VNI87" s="105"/>
      <c r="VNJ87" s="105"/>
      <c r="VNK87" s="105"/>
      <c r="VNL87" s="105"/>
      <c r="VNM87" s="105"/>
      <c r="VNN87" s="105"/>
      <c r="VNO87" s="105"/>
      <c r="VNP87" s="105"/>
      <c r="VNQ87" s="105"/>
      <c r="VNR87" s="105"/>
      <c r="VNS87" s="105"/>
      <c r="VNT87" s="105"/>
      <c r="VNU87" s="105"/>
      <c r="VNV87" s="105"/>
      <c r="VNW87" s="105"/>
      <c r="VNX87" s="105"/>
      <c r="VNY87" s="105"/>
      <c r="VNZ87" s="105"/>
      <c r="VOA87" s="105"/>
      <c r="VOB87" s="105"/>
      <c r="VOC87" s="105"/>
      <c r="VOD87" s="105"/>
      <c r="VOE87" s="105"/>
      <c r="VOF87" s="105"/>
      <c r="VOG87" s="105"/>
      <c r="VOH87" s="105"/>
      <c r="VOI87" s="105"/>
      <c r="VOJ87" s="105"/>
      <c r="VOK87" s="105"/>
      <c r="VOL87" s="105"/>
      <c r="VOM87" s="105"/>
      <c r="VON87" s="105"/>
      <c r="VOO87" s="105"/>
      <c r="VOP87" s="105"/>
      <c r="VOQ87" s="105"/>
      <c r="VOR87" s="105"/>
      <c r="VOS87" s="105"/>
      <c r="VOT87" s="105"/>
      <c r="VOU87" s="105"/>
      <c r="VOV87" s="105"/>
      <c r="VOW87" s="105"/>
      <c r="VOX87" s="105"/>
      <c r="VOY87" s="105"/>
      <c r="VOZ87" s="105"/>
      <c r="VPA87" s="105"/>
      <c r="VPB87" s="105"/>
      <c r="VPC87" s="105"/>
      <c r="VPD87" s="105"/>
      <c r="VPE87" s="105"/>
      <c r="VPF87" s="105"/>
      <c r="VPG87" s="105"/>
      <c r="VPH87" s="105"/>
      <c r="VPI87" s="105"/>
      <c r="VPJ87" s="105"/>
      <c r="VPK87" s="105"/>
      <c r="VPL87" s="105"/>
      <c r="VPM87" s="105"/>
      <c r="VPN87" s="105"/>
      <c r="VPO87" s="105"/>
      <c r="VPP87" s="105"/>
      <c r="VPQ87" s="105"/>
      <c r="VPR87" s="105"/>
      <c r="VPS87" s="105"/>
      <c r="VPT87" s="105"/>
      <c r="VPU87" s="105"/>
      <c r="VPV87" s="105"/>
      <c r="VPW87" s="105"/>
      <c r="VPX87" s="105"/>
      <c r="VPY87" s="105"/>
      <c r="VPZ87" s="105"/>
      <c r="VQA87" s="105"/>
      <c r="VQB87" s="105"/>
      <c r="VQC87" s="105"/>
      <c r="VQD87" s="105"/>
      <c r="VQE87" s="105"/>
      <c r="VQF87" s="105"/>
      <c r="VQG87" s="105"/>
      <c r="VQH87" s="105"/>
      <c r="VQI87" s="105"/>
      <c r="VQJ87" s="105"/>
      <c r="VQK87" s="105"/>
      <c r="VQL87" s="105"/>
      <c r="VQM87" s="105"/>
      <c r="VQN87" s="105"/>
      <c r="VQO87" s="105"/>
      <c r="VQP87" s="105"/>
      <c r="VQQ87" s="105"/>
      <c r="VQR87" s="105"/>
      <c r="VQS87" s="105"/>
      <c r="VQT87" s="105"/>
      <c r="VQU87" s="105"/>
      <c r="VQV87" s="105"/>
      <c r="VQW87" s="105"/>
      <c r="VQX87" s="105"/>
      <c r="VQY87" s="105"/>
      <c r="VQZ87" s="105"/>
      <c r="VRA87" s="105"/>
      <c r="VRB87" s="105"/>
      <c r="VRC87" s="105"/>
      <c r="VRD87" s="105"/>
      <c r="VRE87" s="105"/>
      <c r="VRF87" s="105"/>
      <c r="VRG87" s="105"/>
      <c r="VRH87" s="105"/>
      <c r="VRI87" s="105"/>
      <c r="VRJ87" s="105"/>
      <c r="VRK87" s="105"/>
      <c r="VRL87" s="105"/>
      <c r="VRM87" s="105"/>
      <c r="VRN87" s="105"/>
      <c r="VRO87" s="105"/>
      <c r="VRP87" s="105"/>
      <c r="VRQ87" s="105"/>
      <c r="VRR87" s="105"/>
      <c r="VRS87" s="105"/>
      <c r="VRT87" s="105"/>
      <c r="VRU87" s="105"/>
      <c r="VRV87" s="105"/>
      <c r="VRW87" s="105"/>
      <c r="VRX87" s="105"/>
      <c r="VRY87" s="105"/>
      <c r="VRZ87" s="105"/>
      <c r="VSA87" s="105"/>
      <c r="VSB87" s="105"/>
      <c r="VSC87" s="105"/>
      <c r="VSD87" s="105"/>
      <c r="VSE87" s="105"/>
      <c r="VSF87" s="105"/>
      <c r="VSG87" s="105"/>
      <c r="VSH87" s="105"/>
      <c r="VSI87" s="105"/>
      <c r="VSJ87" s="105"/>
      <c r="VSK87" s="105"/>
      <c r="VSL87" s="105"/>
      <c r="VSM87" s="105"/>
      <c r="VSN87" s="105"/>
      <c r="VSO87" s="105"/>
      <c r="VSP87" s="105"/>
      <c r="VSQ87" s="105"/>
      <c r="VSR87" s="105"/>
      <c r="VSS87" s="105"/>
      <c r="VST87" s="105"/>
      <c r="VSU87" s="105"/>
      <c r="VSV87" s="105"/>
      <c r="VSW87" s="105"/>
      <c r="VSX87" s="105"/>
      <c r="VSY87" s="105"/>
      <c r="VSZ87" s="105"/>
      <c r="VTA87" s="105"/>
      <c r="VTB87" s="105"/>
      <c r="VTC87" s="105"/>
      <c r="VTD87" s="105"/>
      <c r="VTE87" s="105"/>
      <c r="VTF87" s="105"/>
      <c r="VTG87" s="105"/>
      <c r="VTH87" s="105"/>
      <c r="VTI87" s="105"/>
      <c r="VTJ87" s="105"/>
      <c r="VTK87" s="105"/>
      <c r="VTL87" s="105"/>
      <c r="VTM87" s="105"/>
      <c r="VTN87" s="105"/>
      <c r="VTO87" s="105"/>
      <c r="VTP87" s="105"/>
      <c r="VTQ87" s="105"/>
      <c r="VTR87" s="105"/>
      <c r="VTS87" s="105"/>
      <c r="VTT87" s="105"/>
      <c r="VTU87" s="105"/>
      <c r="VTV87" s="105"/>
      <c r="VTW87" s="105"/>
      <c r="VTX87" s="105"/>
      <c r="VTY87" s="105"/>
      <c r="VTZ87" s="105"/>
      <c r="VUA87" s="105"/>
      <c r="VUB87" s="105"/>
      <c r="VUC87" s="105"/>
      <c r="VUD87" s="105"/>
      <c r="VUE87" s="105"/>
      <c r="VUF87" s="105"/>
      <c r="VUG87" s="105"/>
      <c r="VUH87" s="105"/>
      <c r="VUI87" s="105"/>
      <c r="VUJ87" s="105"/>
      <c r="VUK87" s="105"/>
      <c r="VUL87" s="105"/>
      <c r="VUM87" s="105"/>
      <c r="VUN87" s="105"/>
      <c r="VUO87" s="105"/>
      <c r="VUP87" s="105"/>
      <c r="VUQ87" s="105"/>
      <c r="VUR87" s="105"/>
      <c r="VUS87" s="105"/>
      <c r="VUT87" s="105"/>
      <c r="VUU87" s="105"/>
      <c r="VUV87" s="105"/>
      <c r="VUW87" s="105"/>
      <c r="VUX87" s="105"/>
      <c r="VUY87" s="105"/>
      <c r="VUZ87" s="105"/>
      <c r="VVA87" s="105"/>
      <c r="VVB87" s="105"/>
      <c r="VVC87" s="105"/>
      <c r="VVD87" s="105"/>
      <c r="VVE87" s="105"/>
      <c r="VVF87" s="105"/>
      <c r="VVG87" s="105"/>
      <c r="VVH87" s="105"/>
      <c r="VVI87" s="105"/>
      <c r="VVJ87" s="105"/>
      <c r="VVK87" s="105"/>
      <c r="VVL87" s="105"/>
      <c r="VVM87" s="105"/>
      <c r="VVN87" s="105"/>
      <c r="VVO87" s="105"/>
      <c r="VVP87" s="105"/>
      <c r="VVQ87" s="105"/>
      <c r="VVR87" s="105"/>
      <c r="VVS87" s="105"/>
      <c r="VVT87" s="105"/>
      <c r="VVU87" s="105"/>
      <c r="VVV87" s="105"/>
      <c r="VVW87" s="105"/>
      <c r="VVX87" s="105"/>
      <c r="VVY87" s="105"/>
      <c r="VVZ87" s="105"/>
      <c r="VWA87" s="105"/>
      <c r="VWB87" s="105"/>
      <c r="VWC87" s="105"/>
      <c r="VWD87" s="105"/>
      <c r="VWE87" s="105"/>
      <c r="VWF87" s="105"/>
      <c r="VWG87" s="105"/>
      <c r="VWH87" s="105"/>
      <c r="VWI87" s="105"/>
      <c r="VWJ87" s="105"/>
      <c r="VWK87" s="105"/>
      <c r="VWL87" s="105"/>
      <c r="VWM87" s="105"/>
      <c r="VWN87" s="105"/>
      <c r="VWO87" s="105"/>
      <c r="VWP87" s="105"/>
      <c r="VWQ87" s="105"/>
      <c r="VWR87" s="105"/>
      <c r="VWS87" s="105"/>
      <c r="VWT87" s="105"/>
      <c r="VWU87" s="105"/>
      <c r="VWV87" s="105"/>
      <c r="VWW87" s="105"/>
      <c r="VWX87" s="105"/>
      <c r="VWY87" s="105"/>
      <c r="VWZ87" s="105"/>
      <c r="VXA87" s="105"/>
      <c r="VXB87" s="105"/>
      <c r="VXC87" s="105"/>
      <c r="VXD87" s="105"/>
      <c r="VXE87" s="105"/>
      <c r="VXF87" s="105"/>
      <c r="VXG87" s="105"/>
      <c r="VXH87" s="105"/>
      <c r="VXI87" s="105"/>
      <c r="VXJ87" s="105"/>
      <c r="VXK87" s="105"/>
      <c r="VXL87" s="105"/>
      <c r="VXM87" s="105"/>
      <c r="VXN87" s="105"/>
      <c r="VXO87" s="105"/>
      <c r="VXP87" s="105"/>
      <c r="VXQ87" s="105"/>
      <c r="VXR87" s="105"/>
      <c r="VXS87" s="105"/>
      <c r="VXT87" s="105"/>
      <c r="VXU87" s="105"/>
      <c r="VXV87" s="105"/>
      <c r="VXW87" s="105"/>
      <c r="VXX87" s="105"/>
      <c r="VXY87" s="105"/>
      <c r="VXZ87" s="105"/>
      <c r="VYA87" s="105"/>
      <c r="VYB87" s="105"/>
      <c r="VYC87" s="105"/>
      <c r="VYD87" s="105"/>
      <c r="VYE87" s="105"/>
      <c r="VYF87" s="105"/>
      <c r="VYG87" s="105"/>
      <c r="VYH87" s="105"/>
      <c r="VYI87" s="105"/>
      <c r="VYJ87" s="105"/>
      <c r="VYK87" s="105"/>
      <c r="VYL87" s="105"/>
      <c r="VYM87" s="105"/>
      <c r="VYN87" s="105"/>
      <c r="VYO87" s="105"/>
      <c r="VYP87" s="105"/>
      <c r="VYQ87" s="105"/>
      <c r="VYR87" s="105"/>
      <c r="VYS87" s="105"/>
      <c r="VYT87" s="105"/>
      <c r="VYU87" s="105"/>
      <c r="VYV87" s="105"/>
      <c r="VYW87" s="105"/>
      <c r="VYX87" s="105"/>
      <c r="VYY87" s="105"/>
      <c r="VYZ87" s="105"/>
      <c r="VZA87" s="105"/>
      <c r="VZB87" s="105"/>
      <c r="VZC87" s="105"/>
      <c r="VZD87" s="105"/>
      <c r="VZE87" s="105"/>
      <c r="VZF87" s="105"/>
      <c r="VZG87" s="105"/>
      <c r="VZH87" s="105"/>
      <c r="VZI87" s="105"/>
      <c r="VZJ87" s="105"/>
      <c r="VZK87" s="105"/>
      <c r="VZL87" s="105"/>
      <c r="VZM87" s="105"/>
      <c r="VZN87" s="105"/>
      <c r="VZO87" s="105"/>
      <c r="VZP87" s="105"/>
      <c r="VZQ87" s="105"/>
      <c r="VZR87" s="105"/>
      <c r="VZS87" s="105"/>
      <c r="VZT87" s="105"/>
      <c r="VZU87" s="105"/>
      <c r="VZV87" s="105"/>
      <c r="VZW87" s="105"/>
      <c r="VZX87" s="105"/>
      <c r="VZY87" s="105"/>
      <c r="VZZ87" s="105"/>
      <c r="WAA87" s="105"/>
      <c r="WAB87" s="105"/>
      <c r="WAC87" s="105"/>
      <c r="WAD87" s="105"/>
      <c r="WAE87" s="105"/>
      <c r="WAF87" s="105"/>
      <c r="WAG87" s="105"/>
      <c r="WAH87" s="105"/>
      <c r="WAI87" s="105"/>
      <c r="WAJ87" s="105"/>
      <c r="WAK87" s="105"/>
      <c r="WAL87" s="105"/>
      <c r="WAM87" s="105"/>
      <c r="WAN87" s="105"/>
      <c r="WAO87" s="105"/>
      <c r="WAP87" s="105"/>
      <c r="WAQ87" s="105"/>
      <c r="WAR87" s="105"/>
      <c r="WAS87" s="105"/>
      <c r="WAT87" s="105"/>
      <c r="WAU87" s="105"/>
      <c r="WAV87" s="105"/>
      <c r="WAW87" s="105"/>
      <c r="WAX87" s="105"/>
      <c r="WAY87" s="105"/>
      <c r="WAZ87" s="105"/>
      <c r="WBA87" s="105"/>
      <c r="WBB87" s="105"/>
      <c r="WBC87" s="105"/>
      <c r="WBD87" s="105"/>
      <c r="WBE87" s="105"/>
      <c r="WBF87" s="105"/>
      <c r="WBG87" s="105"/>
      <c r="WBH87" s="105"/>
      <c r="WBI87" s="105"/>
      <c r="WBJ87" s="105"/>
      <c r="WBK87" s="105"/>
      <c r="WBL87" s="105"/>
      <c r="WBM87" s="105"/>
      <c r="WBN87" s="105"/>
      <c r="WBO87" s="105"/>
      <c r="WBP87" s="105"/>
      <c r="WBQ87" s="105"/>
      <c r="WBR87" s="105"/>
      <c r="WBS87" s="105"/>
      <c r="WBT87" s="105"/>
      <c r="WBU87" s="105"/>
      <c r="WBV87" s="105"/>
      <c r="WBW87" s="105"/>
      <c r="WBX87" s="105"/>
      <c r="WBY87" s="105"/>
      <c r="WBZ87" s="105"/>
      <c r="WCA87" s="105"/>
      <c r="WCB87" s="105"/>
      <c r="WCC87" s="105"/>
      <c r="WCD87" s="105"/>
      <c r="WCE87" s="105"/>
      <c r="WCF87" s="105"/>
      <c r="WCG87" s="105"/>
      <c r="WCH87" s="105"/>
      <c r="WCI87" s="105"/>
      <c r="WCJ87" s="105"/>
      <c r="WCK87" s="105"/>
      <c r="WCL87" s="105"/>
      <c r="WCM87" s="105"/>
      <c r="WCN87" s="105"/>
      <c r="WCO87" s="105"/>
      <c r="WCP87" s="105"/>
      <c r="WCQ87" s="105"/>
      <c r="WCR87" s="105"/>
      <c r="WCS87" s="105"/>
      <c r="WCT87" s="105"/>
      <c r="WCU87" s="105"/>
      <c r="WCV87" s="105"/>
      <c r="WCW87" s="105"/>
      <c r="WCX87" s="105"/>
      <c r="WCY87" s="105"/>
      <c r="WCZ87" s="105"/>
      <c r="WDA87" s="105"/>
      <c r="WDB87" s="105"/>
      <c r="WDC87" s="105"/>
      <c r="WDD87" s="105"/>
      <c r="WDE87" s="105"/>
      <c r="WDF87" s="105"/>
      <c r="WDG87" s="105"/>
      <c r="WDH87" s="105"/>
      <c r="WDI87" s="105"/>
      <c r="WDJ87" s="105"/>
      <c r="WDK87" s="105"/>
      <c r="WDL87" s="105"/>
      <c r="WDM87" s="105"/>
      <c r="WDN87" s="105"/>
      <c r="WDO87" s="105"/>
      <c r="WDP87" s="105"/>
      <c r="WDQ87" s="105"/>
      <c r="WDR87" s="105"/>
      <c r="WDS87" s="105"/>
      <c r="WDT87" s="105"/>
      <c r="WDU87" s="105"/>
      <c r="WDV87" s="105"/>
      <c r="WDW87" s="105"/>
      <c r="WDX87" s="105"/>
      <c r="WDY87" s="105"/>
      <c r="WDZ87" s="105"/>
      <c r="WEA87" s="105"/>
      <c r="WEB87" s="105"/>
      <c r="WEC87" s="105"/>
      <c r="WED87" s="105"/>
      <c r="WEE87" s="105"/>
      <c r="WEF87" s="105"/>
      <c r="WEG87" s="105"/>
      <c r="WEH87" s="105"/>
      <c r="WEI87" s="105"/>
      <c r="WEJ87" s="105"/>
      <c r="WEK87" s="105"/>
      <c r="WEL87" s="105"/>
      <c r="WEM87" s="105"/>
      <c r="WEN87" s="105"/>
      <c r="WEO87" s="105"/>
      <c r="WEP87" s="105"/>
      <c r="WEQ87" s="105"/>
      <c r="WER87" s="105"/>
      <c r="WES87" s="105"/>
      <c r="WET87" s="105"/>
      <c r="WEU87" s="105"/>
      <c r="WEV87" s="105"/>
      <c r="WEW87" s="105"/>
      <c r="WEX87" s="105"/>
      <c r="WEY87" s="105"/>
      <c r="WEZ87" s="105"/>
      <c r="WFA87" s="105"/>
      <c r="WFB87" s="105"/>
      <c r="WFC87" s="105"/>
      <c r="WFD87" s="105"/>
      <c r="WFE87" s="105"/>
      <c r="WFF87" s="105"/>
      <c r="WFG87" s="105"/>
      <c r="WFH87" s="105"/>
      <c r="WFI87" s="105"/>
      <c r="WFJ87" s="105"/>
      <c r="WFK87" s="105"/>
      <c r="WFL87" s="105"/>
      <c r="WFM87" s="105"/>
      <c r="WFN87" s="105"/>
      <c r="WFO87" s="105"/>
      <c r="WFP87" s="105"/>
      <c r="WFQ87" s="105"/>
      <c r="WFR87" s="105"/>
      <c r="WFS87" s="105"/>
      <c r="WFT87" s="105"/>
      <c r="WFU87" s="105"/>
      <c r="WFV87" s="105"/>
      <c r="WFW87" s="105"/>
      <c r="WFX87" s="105"/>
      <c r="WFY87" s="105"/>
      <c r="WFZ87" s="105"/>
      <c r="WGA87" s="105"/>
      <c r="WGB87" s="105"/>
      <c r="WGC87" s="105"/>
      <c r="WGD87" s="105"/>
      <c r="WGE87" s="105"/>
      <c r="WGF87" s="105"/>
      <c r="WGG87" s="105"/>
      <c r="WGH87" s="105"/>
      <c r="WGI87" s="105"/>
      <c r="WGJ87" s="105"/>
      <c r="WGK87" s="105"/>
      <c r="WGL87" s="105"/>
      <c r="WGM87" s="105"/>
      <c r="WGN87" s="105"/>
      <c r="WGO87" s="105"/>
      <c r="WGP87" s="105"/>
      <c r="WGQ87" s="105"/>
      <c r="WGR87" s="105"/>
      <c r="WGS87" s="105"/>
      <c r="WGT87" s="105"/>
      <c r="WGU87" s="105"/>
      <c r="WGV87" s="105"/>
      <c r="WGW87" s="105"/>
      <c r="WGX87" s="105"/>
      <c r="WGY87" s="105"/>
      <c r="WGZ87" s="105"/>
      <c r="WHA87" s="105"/>
      <c r="WHB87" s="105"/>
      <c r="WHC87" s="105"/>
      <c r="WHD87" s="105"/>
      <c r="WHE87" s="105"/>
      <c r="WHF87" s="105"/>
      <c r="WHG87" s="105"/>
      <c r="WHH87" s="105"/>
      <c r="WHI87" s="105"/>
      <c r="WHJ87" s="105"/>
      <c r="WHK87" s="105"/>
      <c r="WHL87" s="105"/>
      <c r="WHM87" s="105"/>
      <c r="WHN87" s="105"/>
      <c r="WHO87" s="105"/>
      <c r="WHP87" s="105"/>
      <c r="WHQ87" s="105"/>
      <c r="WHR87" s="105"/>
      <c r="WHS87" s="105"/>
      <c r="WHT87" s="105"/>
      <c r="WHU87" s="105"/>
      <c r="WHV87" s="105"/>
      <c r="WHW87" s="105"/>
      <c r="WHX87" s="105"/>
      <c r="WHY87" s="105"/>
      <c r="WHZ87" s="105"/>
      <c r="WIA87" s="105"/>
      <c r="WIB87" s="105"/>
      <c r="WIC87" s="105"/>
      <c r="WID87" s="105"/>
      <c r="WIE87" s="105"/>
      <c r="WIF87" s="105"/>
      <c r="WIG87" s="105"/>
      <c r="WIH87" s="105"/>
      <c r="WII87" s="105"/>
      <c r="WIJ87" s="105"/>
      <c r="WIK87" s="105"/>
      <c r="WIL87" s="105"/>
      <c r="WIM87" s="105"/>
      <c r="WIN87" s="105"/>
      <c r="WIO87" s="105"/>
      <c r="WIP87" s="105"/>
      <c r="WIQ87" s="105"/>
      <c r="WIR87" s="105"/>
      <c r="WIS87" s="105"/>
      <c r="WIT87" s="105"/>
      <c r="WIU87" s="105"/>
      <c r="WIV87" s="105"/>
      <c r="WIW87" s="105"/>
      <c r="WIX87" s="105"/>
      <c r="WIY87" s="105"/>
      <c r="WIZ87" s="105"/>
      <c r="WJA87" s="105"/>
      <c r="WJB87" s="105"/>
      <c r="WJC87" s="105"/>
      <c r="WJD87" s="105"/>
      <c r="WJE87" s="105"/>
      <c r="WJF87" s="105"/>
      <c r="WJG87" s="105"/>
      <c r="WJH87" s="105"/>
      <c r="WJI87" s="105"/>
      <c r="WJJ87" s="105"/>
      <c r="WJK87" s="105"/>
      <c r="WJL87" s="105"/>
      <c r="WJM87" s="105"/>
      <c r="WJN87" s="105"/>
      <c r="WJO87" s="105"/>
      <c r="WJP87" s="105"/>
      <c r="WJQ87" s="105"/>
      <c r="WJR87" s="105"/>
      <c r="WJS87" s="105"/>
      <c r="WJT87" s="105"/>
      <c r="WJU87" s="105"/>
      <c r="WJV87" s="105"/>
      <c r="WJW87" s="105"/>
      <c r="WJX87" s="105"/>
      <c r="WJY87" s="105"/>
      <c r="WJZ87" s="105"/>
      <c r="WKA87" s="105"/>
      <c r="WKB87" s="105"/>
      <c r="WKC87" s="105"/>
      <c r="WKD87" s="105"/>
      <c r="WKE87" s="105"/>
      <c r="WKF87" s="105"/>
      <c r="WKG87" s="105"/>
      <c r="WKH87" s="105"/>
      <c r="WKI87" s="105"/>
      <c r="WKJ87" s="105"/>
      <c r="WKK87" s="105"/>
      <c r="WKL87" s="105"/>
      <c r="WKM87" s="105"/>
      <c r="WKN87" s="105"/>
      <c r="WKO87" s="105"/>
      <c r="WKP87" s="105"/>
      <c r="WKQ87" s="105"/>
      <c r="WKR87" s="105"/>
      <c r="WKS87" s="105"/>
      <c r="WKT87" s="105"/>
      <c r="WKU87" s="105"/>
      <c r="WKV87" s="105"/>
      <c r="WKW87" s="105"/>
      <c r="WKX87" s="105"/>
      <c r="WKY87" s="105"/>
      <c r="WKZ87" s="105"/>
      <c r="WLA87" s="105"/>
      <c r="WLB87" s="105"/>
      <c r="WLC87" s="105"/>
      <c r="WLD87" s="105"/>
      <c r="WLE87" s="105"/>
      <c r="WLF87" s="105"/>
      <c r="WLG87" s="105"/>
      <c r="WLH87" s="105"/>
      <c r="WLI87" s="105"/>
      <c r="WLJ87" s="105"/>
      <c r="WLK87" s="105"/>
      <c r="WLL87" s="105"/>
      <c r="WLM87" s="105"/>
      <c r="WLN87" s="105"/>
      <c r="WLO87" s="105"/>
      <c r="WLP87" s="105"/>
      <c r="WLQ87" s="105"/>
      <c r="WLR87" s="105"/>
      <c r="WLS87" s="105"/>
      <c r="WLT87" s="105"/>
      <c r="WLU87" s="105"/>
      <c r="WLV87" s="105"/>
      <c r="WLW87" s="105"/>
      <c r="WLX87" s="105"/>
      <c r="WLY87" s="105"/>
      <c r="WLZ87" s="105"/>
      <c r="WMA87" s="105"/>
      <c r="WMB87" s="105"/>
      <c r="WMC87" s="105"/>
      <c r="WMD87" s="105"/>
      <c r="WME87" s="105"/>
      <c r="WMF87" s="105"/>
      <c r="WMG87" s="105"/>
      <c r="WMH87" s="105"/>
      <c r="WMI87" s="105"/>
      <c r="WMJ87" s="105"/>
      <c r="WMK87" s="105"/>
      <c r="WML87" s="105"/>
      <c r="WMM87" s="105"/>
      <c r="WMN87" s="105"/>
      <c r="WMO87" s="105"/>
      <c r="WMP87" s="105"/>
      <c r="WMQ87" s="105"/>
      <c r="WMR87" s="105"/>
      <c r="WMS87" s="105"/>
      <c r="WMT87" s="105"/>
      <c r="WMU87" s="105"/>
      <c r="WMV87" s="105"/>
      <c r="WMW87" s="105"/>
      <c r="WMX87" s="105"/>
      <c r="WMY87" s="105"/>
      <c r="WMZ87" s="105"/>
      <c r="WNA87" s="105"/>
      <c r="WNB87" s="105"/>
      <c r="WNC87" s="105"/>
      <c r="WND87" s="105"/>
      <c r="WNE87" s="105"/>
      <c r="WNF87" s="105"/>
      <c r="WNG87" s="105"/>
      <c r="WNH87" s="105"/>
      <c r="WNI87" s="105"/>
      <c r="WNJ87" s="105"/>
      <c r="WNK87" s="105"/>
      <c r="WNL87" s="105"/>
      <c r="WNM87" s="105"/>
      <c r="WNN87" s="105"/>
      <c r="WNO87" s="105"/>
      <c r="WNP87" s="105"/>
      <c r="WNQ87" s="105"/>
      <c r="WNR87" s="105"/>
      <c r="WNS87" s="105"/>
      <c r="WNT87" s="105"/>
      <c r="WNU87" s="105"/>
      <c r="WNV87" s="105"/>
      <c r="WNW87" s="105"/>
      <c r="WNX87" s="105"/>
      <c r="WNY87" s="105"/>
      <c r="WNZ87" s="105"/>
      <c r="WOA87" s="105"/>
      <c r="WOB87" s="105"/>
      <c r="WOC87" s="105"/>
      <c r="WOD87" s="105"/>
      <c r="WOE87" s="105"/>
      <c r="WOF87" s="105"/>
      <c r="WOG87" s="105"/>
      <c r="WOH87" s="105"/>
      <c r="WOI87" s="105"/>
      <c r="WOJ87" s="105"/>
      <c r="WOK87" s="105"/>
      <c r="WOL87" s="105"/>
      <c r="WOM87" s="105"/>
      <c r="WON87" s="105"/>
      <c r="WOO87" s="105"/>
      <c r="WOP87" s="105"/>
      <c r="WOQ87" s="105"/>
      <c r="WOR87" s="105"/>
      <c r="WOS87" s="105"/>
      <c r="WOT87" s="105"/>
      <c r="WOU87" s="105"/>
      <c r="WOV87" s="105"/>
      <c r="WOW87" s="105"/>
      <c r="WOX87" s="105"/>
      <c r="WOY87" s="105"/>
      <c r="WOZ87" s="105"/>
      <c r="WPA87" s="105"/>
      <c r="WPB87" s="105"/>
      <c r="WPC87" s="105"/>
      <c r="WPD87" s="105"/>
      <c r="WPE87" s="105"/>
      <c r="WPF87" s="105"/>
      <c r="WPG87" s="105"/>
      <c r="WPH87" s="105"/>
      <c r="WPI87" s="105"/>
      <c r="WPJ87" s="105"/>
      <c r="WPK87" s="105"/>
      <c r="WPL87" s="105"/>
      <c r="WPM87" s="105"/>
      <c r="WPN87" s="105"/>
      <c r="WPO87" s="105"/>
      <c r="WPP87" s="105"/>
      <c r="WPQ87" s="105"/>
      <c r="WPR87" s="105"/>
      <c r="WPS87" s="105"/>
      <c r="WPT87" s="105"/>
      <c r="WPU87" s="105"/>
      <c r="WPV87" s="105"/>
      <c r="WPW87" s="105"/>
      <c r="WPX87" s="105"/>
      <c r="WPY87" s="105"/>
      <c r="WPZ87" s="105"/>
      <c r="WQA87" s="105"/>
      <c r="WQB87" s="105"/>
      <c r="WQC87" s="105"/>
      <c r="WQD87" s="105"/>
      <c r="WQE87" s="105"/>
      <c r="WQF87" s="105"/>
      <c r="WQG87" s="105"/>
      <c r="WQH87" s="105"/>
      <c r="WQI87" s="105"/>
      <c r="WQJ87" s="105"/>
      <c r="WQK87" s="105"/>
      <c r="WQL87" s="105"/>
      <c r="WQM87" s="105"/>
      <c r="WQN87" s="105"/>
      <c r="WQO87" s="105"/>
      <c r="WQP87" s="105"/>
      <c r="WQQ87" s="105"/>
      <c r="WQR87" s="105"/>
      <c r="WQS87" s="105"/>
      <c r="WQT87" s="105"/>
      <c r="WQU87" s="105"/>
      <c r="WQV87" s="105"/>
      <c r="WQW87" s="105"/>
      <c r="WQX87" s="105"/>
      <c r="WQY87" s="105"/>
      <c r="WQZ87" s="105"/>
      <c r="WRA87" s="105"/>
      <c r="WRB87" s="105"/>
      <c r="WRC87" s="105"/>
      <c r="WRD87" s="105"/>
      <c r="WRE87" s="105"/>
      <c r="WRF87" s="105"/>
      <c r="WRG87" s="105"/>
      <c r="WRH87" s="105"/>
      <c r="WRI87" s="105"/>
      <c r="WRJ87" s="105"/>
      <c r="WRK87" s="105"/>
      <c r="WRL87" s="105"/>
      <c r="WRM87" s="105"/>
      <c r="WRN87" s="105"/>
      <c r="WRO87" s="105"/>
      <c r="WRP87" s="105"/>
      <c r="WRQ87" s="105"/>
      <c r="WRR87" s="105"/>
      <c r="WRS87" s="105"/>
      <c r="WRT87" s="105"/>
      <c r="WRU87" s="105"/>
      <c r="WRV87" s="105"/>
      <c r="WRW87" s="105"/>
      <c r="WRX87" s="105"/>
      <c r="WRY87" s="105"/>
      <c r="WRZ87" s="105"/>
      <c r="WSA87" s="105"/>
      <c r="WSB87" s="105"/>
      <c r="WSC87" s="105"/>
      <c r="WSD87" s="105"/>
      <c r="WSE87" s="105"/>
      <c r="WSF87" s="105"/>
      <c r="WSG87" s="105"/>
      <c r="WSH87" s="105"/>
      <c r="WSI87" s="105"/>
      <c r="WSJ87" s="105"/>
      <c r="WSK87" s="105"/>
      <c r="WSL87" s="105"/>
      <c r="WSM87" s="105"/>
      <c r="WSN87" s="105"/>
      <c r="WSO87" s="105"/>
      <c r="WSP87" s="105"/>
      <c r="WSQ87" s="105"/>
      <c r="WSR87" s="105"/>
      <c r="WSS87" s="105"/>
      <c r="WST87" s="105"/>
      <c r="WSU87" s="105"/>
      <c r="WSV87" s="105"/>
      <c r="WSW87" s="105"/>
      <c r="WSX87" s="105"/>
      <c r="WSY87" s="105"/>
      <c r="WSZ87" s="105"/>
      <c r="WTA87" s="105"/>
      <c r="WTB87" s="105"/>
      <c r="WTC87" s="105"/>
      <c r="WTD87" s="105"/>
      <c r="WTE87" s="105"/>
      <c r="WTF87" s="105"/>
      <c r="WTG87" s="105"/>
      <c r="WTH87" s="105"/>
      <c r="WTI87" s="105"/>
      <c r="WTJ87" s="105"/>
      <c r="WTK87" s="105"/>
      <c r="WTL87" s="105"/>
      <c r="WTM87" s="105"/>
      <c r="WTN87" s="105"/>
      <c r="WTO87" s="105"/>
      <c r="WTP87" s="105"/>
      <c r="WTQ87" s="105"/>
      <c r="WTR87" s="105"/>
      <c r="WTS87" s="105"/>
      <c r="WTT87" s="105"/>
      <c r="WTU87" s="105"/>
      <c r="WTV87" s="105"/>
      <c r="WTW87" s="105"/>
      <c r="WTX87" s="105"/>
      <c r="WTY87" s="105"/>
      <c r="WTZ87" s="105"/>
      <c r="WUA87" s="105"/>
      <c r="WUB87" s="105"/>
      <c r="WUC87" s="105"/>
      <c r="WUD87" s="105"/>
      <c r="WUE87" s="105"/>
      <c r="WUF87" s="105"/>
      <c r="WUG87" s="105"/>
      <c r="WUH87" s="105"/>
      <c r="WUI87" s="105"/>
      <c r="WUJ87" s="105"/>
      <c r="WUK87" s="105"/>
      <c r="WUL87" s="105"/>
      <c r="WUM87" s="105"/>
      <c r="WUN87" s="105"/>
      <c r="WUO87" s="105"/>
      <c r="WUP87" s="105"/>
      <c r="WUQ87" s="105"/>
      <c r="WUR87" s="105"/>
      <c r="WUS87" s="105"/>
      <c r="WUT87" s="105"/>
      <c r="WUU87" s="105"/>
      <c r="WUV87" s="105"/>
      <c r="WUW87" s="105"/>
      <c r="WUX87" s="105"/>
      <c r="WUY87" s="105"/>
      <c r="WUZ87" s="105"/>
      <c r="WVA87" s="105"/>
      <c r="WVB87" s="105"/>
      <c r="WVC87" s="105"/>
      <c r="WVD87" s="105"/>
      <c r="WVE87" s="105"/>
      <c r="WVF87" s="105"/>
      <c r="WVG87" s="105"/>
      <c r="WVH87" s="105"/>
      <c r="WVI87" s="105"/>
      <c r="WVJ87" s="105"/>
      <c r="WVK87" s="105"/>
      <c r="WVL87" s="105"/>
      <c r="WVM87" s="105"/>
      <c r="WVN87" s="105"/>
      <c r="WVO87" s="105"/>
      <c r="WVP87" s="105"/>
      <c r="WVQ87" s="105"/>
      <c r="WVR87" s="105"/>
      <c r="WVS87" s="105"/>
      <c r="WVT87" s="105"/>
      <c r="WVU87" s="105"/>
      <c r="WVV87" s="105"/>
      <c r="WVW87" s="105"/>
      <c r="WVX87" s="105"/>
      <c r="WVY87" s="105"/>
      <c r="WVZ87" s="105"/>
      <c r="WWA87" s="105"/>
      <c r="WWB87" s="105"/>
      <c r="WWC87" s="105"/>
      <c r="WWD87" s="105"/>
      <c r="WWE87" s="105"/>
      <c r="WWF87" s="105"/>
      <c r="WWG87" s="105"/>
      <c r="WWH87" s="105"/>
      <c r="WWI87" s="105"/>
      <c r="WWJ87" s="105"/>
      <c r="WWK87" s="105"/>
      <c r="WWL87" s="105"/>
      <c r="WWM87" s="105"/>
      <c r="WWN87" s="105"/>
      <c r="WWO87" s="105"/>
      <c r="WWP87" s="105"/>
      <c r="WWQ87" s="105"/>
      <c r="WWR87" s="105"/>
      <c r="WWS87" s="105"/>
      <c r="WWT87" s="105"/>
      <c r="WWU87" s="105"/>
      <c r="WWV87" s="105"/>
      <c r="WWW87" s="105"/>
      <c r="WWX87" s="105"/>
      <c r="WWY87" s="105"/>
      <c r="WWZ87" s="105"/>
      <c r="WXA87" s="105"/>
      <c r="WXB87" s="105"/>
      <c r="WXC87" s="105"/>
      <c r="WXD87" s="105"/>
      <c r="WXE87" s="105"/>
      <c r="WXF87" s="105"/>
      <c r="WXG87" s="105"/>
      <c r="WXH87" s="105"/>
      <c r="WXI87" s="105"/>
      <c r="WXJ87" s="105"/>
      <c r="WXK87" s="105"/>
      <c r="WXL87" s="105"/>
      <c r="WXM87" s="105"/>
      <c r="WXN87" s="105"/>
      <c r="WXO87" s="105"/>
      <c r="WXP87" s="105"/>
      <c r="WXQ87" s="105"/>
      <c r="WXR87" s="105"/>
      <c r="WXS87" s="105"/>
      <c r="WXT87" s="105"/>
      <c r="WXU87" s="105"/>
      <c r="WXV87" s="105"/>
      <c r="WXW87" s="105"/>
      <c r="WXX87" s="105"/>
      <c r="WXY87" s="105"/>
      <c r="WXZ87" s="105"/>
      <c r="WYA87" s="105"/>
      <c r="WYB87" s="105"/>
      <c r="WYC87" s="105"/>
      <c r="WYD87" s="105"/>
      <c r="WYE87" s="105"/>
      <c r="WYF87" s="105"/>
      <c r="WYG87" s="105"/>
      <c r="WYH87" s="105"/>
      <c r="WYI87" s="105"/>
      <c r="WYJ87" s="105"/>
      <c r="WYK87" s="105"/>
      <c r="WYL87" s="105"/>
      <c r="WYM87" s="105"/>
      <c r="WYN87" s="105"/>
      <c r="WYO87" s="105"/>
      <c r="WYP87" s="105"/>
      <c r="WYQ87" s="105"/>
      <c r="WYR87" s="105"/>
      <c r="WYS87" s="105"/>
      <c r="WYT87" s="105"/>
      <c r="WYU87" s="105"/>
      <c r="WYV87" s="105"/>
      <c r="WYW87" s="105"/>
      <c r="WYX87" s="105"/>
      <c r="WYY87" s="105"/>
      <c r="WYZ87" s="105"/>
      <c r="WZA87" s="105"/>
      <c r="WZB87" s="105"/>
      <c r="WZC87" s="105"/>
      <c r="WZD87" s="105"/>
      <c r="WZE87" s="105"/>
      <c r="WZF87" s="105"/>
      <c r="WZG87" s="105"/>
      <c r="WZH87" s="105"/>
      <c r="WZI87" s="105"/>
      <c r="WZJ87" s="105"/>
      <c r="WZK87" s="105"/>
      <c r="WZL87" s="105"/>
      <c r="WZM87" s="105"/>
      <c r="WZN87" s="105"/>
      <c r="WZO87" s="105"/>
      <c r="WZP87" s="105"/>
      <c r="WZQ87" s="105"/>
      <c r="WZR87" s="105"/>
      <c r="WZS87" s="105"/>
      <c r="WZT87" s="105"/>
      <c r="WZU87" s="105"/>
      <c r="WZV87" s="105"/>
      <c r="WZW87" s="105"/>
      <c r="WZX87" s="105"/>
      <c r="WZY87" s="105"/>
      <c r="WZZ87" s="105"/>
      <c r="XAA87" s="105"/>
      <c r="XAB87" s="105"/>
      <c r="XAC87" s="105"/>
      <c r="XAD87" s="105"/>
      <c r="XAE87" s="105"/>
      <c r="XAF87" s="105"/>
      <c r="XAG87" s="105"/>
      <c r="XAH87" s="105"/>
      <c r="XAI87" s="105"/>
      <c r="XAJ87" s="105"/>
      <c r="XAK87" s="105"/>
      <c r="XAL87" s="105"/>
      <c r="XAM87" s="105"/>
      <c r="XAN87" s="105"/>
      <c r="XAO87" s="105"/>
      <c r="XAP87" s="105"/>
      <c r="XAQ87" s="105"/>
      <c r="XAR87" s="105"/>
      <c r="XAS87" s="105"/>
      <c r="XAT87" s="105"/>
      <c r="XAU87" s="105"/>
      <c r="XAV87" s="105"/>
      <c r="XAW87" s="105"/>
      <c r="XAX87" s="105"/>
      <c r="XAY87" s="105"/>
      <c r="XAZ87" s="105"/>
      <c r="XBA87" s="105"/>
      <c r="XBB87" s="105"/>
      <c r="XBC87" s="105"/>
      <c r="XBD87" s="105"/>
      <c r="XBE87" s="105"/>
      <c r="XBF87" s="105"/>
      <c r="XBG87" s="105"/>
      <c r="XBH87" s="105"/>
      <c r="XBI87" s="105"/>
      <c r="XBJ87" s="105"/>
      <c r="XBK87" s="105"/>
      <c r="XBL87" s="105"/>
      <c r="XBM87" s="105"/>
      <c r="XBN87" s="105"/>
      <c r="XBO87" s="105"/>
      <c r="XBP87" s="105"/>
      <c r="XBQ87" s="105"/>
      <c r="XBR87" s="105"/>
      <c r="XBS87" s="105"/>
      <c r="XBT87" s="105"/>
      <c r="XBU87" s="105"/>
      <c r="XBV87" s="105"/>
      <c r="XBW87" s="105"/>
      <c r="XBX87" s="105"/>
      <c r="XBY87" s="105"/>
      <c r="XBZ87" s="105"/>
      <c r="XCA87" s="105"/>
      <c r="XCB87" s="105"/>
      <c r="XCC87" s="105"/>
      <c r="XCD87" s="105"/>
      <c r="XCE87" s="105"/>
      <c r="XCF87" s="105"/>
      <c r="XCG87" s="105"/>
      <c r="XCH87" s="105"/>
      <c r="XCI87" s="105"/>
      <c r="XCJ87" s="105"/>
      <c r="XCK87" s="105"/>
      <c r="XCL87" s="105"/>
      <c r="XCM87" s="105"/>
      <c r="XCN87" s="105"/>
      <c r="XCO87" s="105"/>
      <c r="XCP87" s="105"/>
      <c r="XCQ87" s="105"/>
      <c r="XCR87" s="105"/>
      <c r="XCS87" s="105"/>
      <c r="XCT87" s="105"/>
      <c r="XCU87" s="105"/>
      <c r="XCV87" s="105"/>
      <c r="XCW87" s="105"/>
      <c r="XCX87" s="105"/>
      <c r="XCY87" s="105"/>
      <c r="XCZ87" s="105"/>
      <c r="XDA87" s="105"/>
      <c r="XDB87" s="105"/>
      <c r="XDC87" s="105"/>
      <c r="XDD87" s="105"/>
      <c r="XDE87" s="105"/>
      <c r="XDF87" s="105"/>
      <c r="XDG87" s="105"/>
      <c r="XDH87" s="105"/>
      <c r="XDI87" s="105"/>
      <c r="XDJ87" s="105"/>
      <c r="XDK87" s="105"/>
      <c r="XDL87" s="105"/>
      <c r="XDM87" s="105"/>
      <c r="XDN87" s="105"/>
      <c r="XDO87" s="105"/>
      <c r="XDP87" s="105"/>
      <c r="XDQ87" s="105"/>
      <c r="XDR87" s="105"/>
      <c r="XDS87" s="105"/>
      <c r="XDT87" s="105"/>
      <c r="XDU87" s="105"/>
      <c r="XDV87" s="105"/>
      <c r="XDW87" s="105"/>
      <c r="XDX87" s="105"/>
      <c r="XDY87" s="105"/>
      <c r="XDZ87" s="105"/>
      <c r="XEA87" s="105"/>
      <c r="XEB87" s="105"/>
      <c r="XEC87" s="105"/>
      <c r="XED87" s="105"/>
      <c r="XEE87" s="105"/>
    </row>
    <row r="88" spans="1:16359" ht="60.75" hidden="1">
      <c r="A88" s="172">
        <v>202522557646</v>
      </c>
      <c r="B88" s="120" t="s">
        <v>7518</v>
      </c>
      <c r="C88" s="110" t="str">
        <f>VLOOKUP(Tabela2[[#This Row],[SIEMA]],Siema2025,4,FALSE)</f>
        <v xml:space="preserve"> ES</v>
      </c>
      <c r="D88" s="108" t="str">
        <f>VLOOKUP(Tabela2[[#This Row],[SIEMA]],Siema2025,3,FALSE)</f>
        <v xml:space="preserve">Presidente Kennedy </v>
      </c>
      <c r="E88" s="108" t="s">
        <v>7265</v>
      </c>
      <c r="F88" s="108"/>
      <c r="G88" s="108" t="s">
        <v>7275</v>
      </c>
      <c r="H88" s="29" t="s">
        <v>7519</v>
      </c>
      <c r="I88" s="106" t="s">
        <v>7118</v>
      </c>
      <c r="J88" s="107">
        <f>VLOOKUP(Tabela2[[#This Row],[SIEMA]],Siema2025,2,FALSE)</f>
        <v>45687</v>
      </c>
      <c r="K88" s="107" t="str">
        <f>VLOOKUP(Tabela2[[#This Row],[SIEMA]],Siema2025,16,FALSE)</f>
        <v>Quinta</v>
      </c>
      <c r="L88" s="108" t="str">
        <f>IF(Tabela2[[#This Row],[Data]]="","Sem Informação",VLOOKUP(MONTH(Tabela2[[#This Row],[Data]]),'[1]Validação de dados'!$I$1:$J$13,2,0))</f>
        <v>Janeiro</v>
      </c>
      <c r="M88" s="106">
        <f>YEAR(Tabela2[[#This Row],[Data]])</f>
        <v>2025</v>
      </c>
      <c r="N88" s="107" t="str">
        <f>VLOOKUP(Tabela2[[#This Row],[SIEMA]],Siema2025,17,FALSE)</f>
        <v>Vespertino</v>
      </c>
      <c r="O88" s="107" t="s">
        <v>320</v>
      </c>
      <c r="P88" s="106"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8" s="106" t="s">
        <v>7269</v>
      </c>
      <c r="R88" s="106"/>
      <c r="S88" s="109" t="s">
        <v>541</v>
      </c>
      <c r="T88" s="106" t="s">
        <v>3953</v>
      </c>
      <c r="U88" s="106" t="s">
        <v>7109</v>
      </c>
      <c r="V88" s="106" t="str">
        <f>IF(Q88="","",IF(ISNUMBER(Q88)=FALSE,"Não se aplica",IFERROR(VLOOKUP(Q88,Produtos!$A$1:$C$2319,3,FALSE),"Não Cadastrado")))</f>
        <v>Não se aplica</v>
      </c>
      <c r="W88" s="106" t="str">
        <f>VLOOKUP(Tabela2[[#This Row],[SIEMA]],Siema2025,10,FALSE)</f>
        <v/>
      </c>
      <c r="X88" s="115"/>
      <c r="Y88" s="111" t="str">
        <f>IF(W88="","", IF(W88="NC","", IF(W88="NE","", IF(W88="NA","",IFERROR(VLOOKUP(W88,Produtos!$A$1:$C$2319,2,FALSE),"Não Cadastrado")))))</f>
        <v/>
      </c>
      <c r="Z88" s="106" t="str">
        <f>VLOOKUP(Tabela2[[#This Row],[SIEMA]],Siema2025,11,FALSE)</f>
        <v xml:space="preserve"> </v>
      </c>
      <c r="AA88" s="106" t="str">
        <f>VLOOKUP(Tabela2[[#This Row],[SIEMA]],Siema2025,12,FALSE)</f>
        <v xml:space="preserve"> </v>
      </c>
      <c r="AB88" s="106" t="str">
        <f>IF(W88="","",IF(ISNUMBER(W88)=FALSE,"Não se aplica",IFERROR(VLOOKUP(W88,Produtos!$A$1:$C$2319,3,FALSE),"Não Cadastrado")))</f>
        <v/>
      </c>
      <c r="AC88" s="106"/>
      <c r="AD88" s="110"/>
      <c r="AE88" s="109" t="str">
        <f>IF(AC88="","", IF(AC88="NC","", IF(AC88="NE","", IF(AC88="NA","",IFERROR(VLOOKUP(AC88,Produtos!$A$1:$C$2319,2,FALSE),"Não Cadastrado")))))</f>
        <v/>
      </c>
      <c r="AF88" s="106"/>
      <c r="AG88" s="106"/>
      <c r="AH88" s="106" t="str">
        <f>IF(AC88="","",IF(ISNUMBER(AC88)=FALSE,"Não se aplica",IFERROR(VLOOKUP(AC88,Produtos!$A$1:$C$2319,3,FALSE),"Não Cadastrado")))</f>
        <v/>
      </c>
      <c r="AI88" s="106"/>
      <c r="AJ88" s="106"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8" s="109" t="s">
        <v>7219</v>
      </c>
      <c r="AL88" s="109"/>
      <c r="AM88" s="109"/>
      <c r="AN88" s="110" t="str">
        <f>VLOOKUP(Tabela2[[#This Row],[SIEMA]],Siema2025,51,FALSE)</f>
        <v/>
      </c>
      <c r="AO88" s="110" t="str">
        <f>VLOOKUP(Tabela2[[#This Row],[SIEMA]],Siema2025,53,FALSE)</f>
        <v/>
      </c>
      <c r="AP88" s="110" t="str">
        <f>VLOOKUP(Tabela2[[#This Row],[SIEMA]],Siema2025,55,FALSE)</f>
        <v/>
      </c>
      <c r="AQ88" s="110" t="str">
        <f>VLOOKUP(Tabela2[[#This Row],[SIEMA]],Siema2025,57,FALSE)</f>
        <v/>
      </c>
      <c r="AR88" s="110" t="str">
        <f>VLOOKUP(Tabela2[[#This Row],[SIEMA]],Siema2025,59,FALSE)</f>
        <v/>
      </c>
      <c r="AS88" s="110" t="str">
        <f>VLOOKUP(Tabela2[[#This Row],[SIEMA]],Siema2025,61,FALSE)</f>
        <v/>
      </c>
      <c r="AT88" s="110"/>
      <c r="AU88" s="110" t="s">
        <v>7176</v>
      </c>
      <c r="AV88" s="110" t="str">
        <f>VLOOKUP(Tabela2[[#This Row],[SIEMA]],Siema2025,67,FALSE)</f>
        <v/>
      </c>
      <c r="AW88" s="110" t="str">
        <f>VLOOKUP(Tabela2[[#This Row],[SIEMA]],Siema2025,69,FALSE)</f>
        <v/>
      </c>
      <c r="AX88" s="110" t="str">
        <f>VLOOKUP(Tabela2[[#This Row],[SIEMA]],Siema2025,71,FALSE)</f>
        <v/>
      </c>
      <c r="AY88" s="110" t="str">
        <f>VLOOKUP(Tabela2[[#This Row],[SIEMA]],Siema2025,73,FALSE)</f>
        <v/>
      </c>
      <c r="AZ88" s="110" t="str">
        <f>VLOOKUP(Tabela2[[#This Row],[SIEMA]],Siema2025,75,FALSE)</f>
        <v/>
      </c>
      <c r="BA88" s="110" t="str">
        <f>VLOOKUP(Tabela2[[#This Row],[SIEMA]],Siema2025,77,FALSE)</f>
        <v/>
      </c>
      <c r="BB88" s="110" t="str">
        <f>VLOOKUP(Tabela2[[#This Row],[SIEMA]],Siema2025,79,FALSE)</f>
        <v/>
      </c>
      <c r="BC88" s="110" t="str">
        <f>IF(Tabela2[[#This Row],[Outro(s) ]] = "X", "PREENCHER","NA")</f>
        <v>NA</v>
      </c>
      <c r="BD88" s="110" t="str">
        <f>VLOOKUP(Tabela2[[#This Row],[SIEMA]],Siema2025,82,FALSE)</f>
        <v/>
      </c>
      <c r="BE88" s="110" t="str">
        <f>VLOOKUP(Tabela2[[#This Row],[SIEMA]],Siema2025,81,FALSE)</f>
        <v/>
      </c>
      <c r="BF88" s="112" t="str">
        <f>VLOOKUP(Tabela2[[#This Row],[SIEMA]],Siema2025,28,FALSE)</f>
        <v>PORTO CENTRAL COMPLEXO INDUSTRIAL PORTUÁRIO S.A.,</v>
      </c>
      <c r="BG88" s="112"/>
      <c r="BH88" s="113" t="str">
        <f>VLOOKUP(Tabela2[[#This Row],[SIEMA]],Siema2025,29,FALSE)</f>
        <v>20391326000102</v>
      </c>
      <c r="BI88" s="114" t="s">
        <v>2696</v>
      </c>
      <c r="BJ88" s="109" t="s">
        <v>7097</v>
      </c>
      <c r="BK88" s="106" t="s">
        <v>2696</v>
      </c>
      <c r="BL88" s="143">
        <v>45716</v>
      </c>
      <c r="BM88" s="110">
        <f ca="1">IF(Tabela2[[#This Row],[Data de atendimento do Ibama (considerar o primeiro documento/ação)]]="",_xlfn.DAYS(TODAY(),J88),_xlfn.DAYS(Tabela2[[#This Row],[Data de atendimento do Ibama (considerar o primeiro documento/ação)]],J88))</f>
        <v>29</v>
      </c>
      <c r="BN88" s="110" t="str">
        <f>IF(Tabela2[[#This Row],[Atendido pelo Ibama ("Não" ou "Sim")]]="Não","Preencher", IF(Tabela2[[#This Row],[Atendido pelo Ibama ("Não" ou "Sim")]]="Sim","NA",""))</f>
        <v>NA</v>
      </c>
      <c r="BO88" s="116" t="s">
        <v>7272</v>
      </c>
      <c r="BP88" s="110" t="str">
        <f>IF(Tabela2[[#This Row],[Forma de atendimento (primeiro documento/ação)]]= "Outros (especificar)", "PREENCHER","NA")</f>
        <v>NA</v>
      </c>
      <c r="BQ88" s="108" t="s">
        <v>123</v>
      </c>
      <c r="BR88" s="110" t="str">
        <f>IF(Tabela2[[#This Row],[Equipe do Ibama foi a campo? Houve sobrevoo do Poseidon?]] = "Sim", "PREENCHER","NA")</f>
        <v>NA</v>
      </c>
      <c r="BS88" s="110" t="str">
        <f>IF(Tabela2[[#This Row],[Se sim, foi emitida Ordem de Emergência? (informações vinculada à coluna CK)]] = "Sim", "PREENCHER","NA")</f>
        <v>NA</v>
      </c>
      <c r="BT88" s="110" t="s">
        <v>7099</v>
      </c>
      <c r="BU88" s="110" t="s">
        <v>123</v>
      </c>
      <c r="BV88" s="110" t="s">
        <v>123</v>
      </c>
      <c r="BW88" s="110" t="s">
        <v>123</v>
      </c>
      <c r="BX88" s="108"/>
      <c r="BY88" s="143"/>
      <c r="BZ88" s="106" t="str">
        <f>IF(Tabela2[[#This Row],[Data do documento de encerramento]]="NA","NA",IF(Tabela2[[#This Row],[Data do documento de encerramento]]="","Pendente de conclusão/ encerramento",_xlfn.DAYS(Tabela2[[#This Row],[Data do documento de encerramento]],J88)))</f>
        <v>Pendente de conclusão/ encerramento</v>
      </c>
      <c r="CA88" s="109" t="s">
        <v>7520</v>
      </c>
      <c r="CB88" s="109"/>
      <c r="CC88" s="109"/>
      <c r="CD88" s="109"/>
      <c r="CE88" s="109"/>
      <c r="CF88" s="109"/>
    </row>
    <row r="89" spans="1:16359" ht="45.75">
      <c r="A89" s="185">
        <v>20252261216</v>
      </c>
      <c r="B89" s="173" t="s">
        <v>7521</v>
      </c>
      <c r="C89" s="110" t="s">
        <v>672</v>
      </c>
      <c r="D89" s="108" t="s">
        <v>637</v>
      </c>
      <c r="E89" s="108" t="s">
        <v>7522</v>
      </c>
      <c r="F89" s="108"/>
      <c r="G89" s="108" t="s">
        <v>7523</v>
      </c>
      <c r="H89" s="108" t="s">
        <v>7524</v>
      </c>
      <c r="I89" s="106" t="str">
        <f>VLOOKUP(Tabela2[[#This Row],[SIEMA]],Siema2025,19,FALSE)</f>
        <v>Santos</v>
      </c>
      <c r="J89" s="107">
        <f>VLOOKUP(Tabela2[[#This Row],[SIEMA]],Siema2025,2,FALSE)</f>
        <v>45688</v>
      </c>
      <c r="K89" s="107" t="str">
        <f>VLOOKUP(Tabela2[[#This Row],[SIEMA]],Siema2025,16,FALSE)</f>
        <v>Sexta</v>
      </c>
      <c r="L89" s="108" t="str">
        <f>IF(Tabela2[[#This Row],[Data]]="","Sem Informação",VLOOKUP(MONTH(Tabela2[[#This Row],[Data]]),'[1]Validação de dados'!$I$1:$J$13,2,0))</f>
        <v>Janeiro</v>
      </c>
      <c r="M89" s="106">
        <f>YEAR(Tabela2[[#This Row],[Data]])</f>
        <v>2025</v>
      </c>
      <c r="N89" s="107" t="str">
        <f>VLOOKUP(Tabela2[[#This Row],[SIEMA]],Siema2025,17,FALSE)</f>
        <v>Noturno</v>
      </c>
      <c r="O89" s="107" t="s">
        <v>111</v>
      </c>
      <c r="P89" s="106"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9" s="106" t="s">
        <v>637</v>
      </c>
      <c r="R89" t="s">
        <v>7194</v>
      </c>
      <c r="S89" s="109" t="s">
        <v>7138</v>
      </c>
      <c r="T89" s="106">
        <v>0.3029</v>
      </c>
      <c r="U89" s="106" t="s">
        <v>7109</v>
      </c>
      <c r="V89" s="106" t="str">
        <f>IF(Q89="","",IF(ISNUMBER(Q89)=FALSE,"Não se aplica",IFERROR(VLOOKUP(Q89,Produtos!$A$1:$C$2319,3,FALSE),"Não Cadastrado")))</f>
        <v>Não se aplica</v>
      </c>
      <c r="W89" s="106"/>
      <c r="X89" s="115"/>
      <c r="Y89" s="111" t="str">
        <f>IF(W89="","", IF(W89="NC","", IF(W89="NE","", IF(W89="NA","",IFERROR(VLOOKUP(W89,Produtos!$A$1:$C$2319,2,FALSE),"Não Cadastrado")))))</f>
        <v/>
      </c>
      <c r="Z89" s="106"/>
      <c r="AA89" s="106"/>
      <c r="AB89" s="106" t="str">
        <f>IF(W89="","",IF(ISNUMBER(W89)=FALSE,"Não se aplica",IFERROR(VLOOKUP(W89,Produtos!$A$1:$C$2319,3,FALSE),"Não Cadastrado")))</f>
        <v/>
      </c>
      <c r="AC89" s="106"/>
      <c r="AD89" s="110"/>
      <c r="AE89" s="109" t="str">
        <f>IF(AC89="","", IF(AC89="NC","", IF(AC89="NE","", IF(AC89="NA","",IFERROR(VLOOKUP(AC89,Produtos!$A$1:$C$2319,2,FALSE),"Não Cadastrado")))))</f>
        <v/>
      </c>
      <c r="AF89" s="106"/>
      <c r="AG89" s="106"/>
      <c r="AH89" s="106" t="str">
        <f>IF(AC89="","",IF(ISNUMBER(AC89)=FALSE,"Não se aplica",IFERROR(VLOOKUP(AC89,Produtos!$A$1:$C$2319,3,FALSE),"Não Cadastrado")))</f>
        <v/>
      </c>
      <c r="AI89" s="106"/>
      <c r="AJ89" s="106" t="str">
        <f>VLOOKUP(Tabela2[[#This Row],[SIEMA]],Siema2025,26,FALSE)</f>
        <v>Não estanqueidade do circuito de pressurização da função "ABRE UBSR" utilizando o POD Azul do BOP.</v>
      </c>
      <c r="AK89" s="109" t="s">
        <v>7096</v>
      </c>
      <c r="AL89" s="109" t="s">
        <v>7356</v>
      </c>
      <c r="AM89" s="109"/>
      <c r="AN89" s="110" t="str">
        <f>VLOOKUP(Tabela2[[#This Row],[SIEMA]],Siema2025,51,FALSE)</f>
        <v/>
      </c>
      <c r="AO89" s="110" t="str">
        <f>VLOOKUP(Tabela2[[#This Row],[SIEMA]],Siema2025,53,FALSE)</f>
        <v/>
      </c>
      <c r="AP89" s="110" t="str">
        <f>VLOOKUP(Tabela2[[#This Row],[SIEMA]],Siema2025,55,FALSE)</f>
        <v/>
      </c>
      <c r="AQ89" s="110" t="str">
        <f>VLOOKUP(Tabela2[[#This Row],[SIEMA]],Siema2025,57,FALSE)</f>
        <v/>
      </c>
      <c r="AR89" s="110" t="str">
        <f>VLOOKUP(Tabela2[[#This Row],[SIEMA]],Siema2025,59,FALSE)</f>
        <v/>
      </c>
      <c r="AS89" s="110" t="str">
        <f>VLOOKUP(Tabela2[[#This Row],[SIEMA]],Siema2025,61,FALSE)</f>
        <v>X</v>
      </c>
      <c r="AT89" s="110" t="str">
        <f>VLOOKUP(Tabela2[[#This Row],[SIEMA]],Siema2025,63,FALSE)</f>
        <v/>
      </c>
      <c r="AU89" s="110" t="str">
        <f>VLOOKUP(Tabela2[[#This Row],[SIEMA]],Siema2025,65,FALSE)</f>
        <v/>
      </c>
      <c r="AV89" s="110" t="str">
        <f>VLOOKUP(Tabela2[[#This Row],[SIEMA]],Siema2025,67,FALSE)</f>
        <v/>
      </c>
      <c r="AW89" s="110" t="str">
        <f>VLOOKUP(Tabela2[[#This Row],[SIEMA]],Siema2025,69,FALSE)</f>
        <v/>
      </c>
      <c r="AX89" s="110" t="str">
        <f>VLOOKUP(Tabela2[[#This Row],[SIEMA]],Siema2025,71,FALSE)</f>
        <v/>
      </c>
      <c r="AY89" s="110" t="str">
        <f>VLOOKUP(Tabela2[[#This Row],[SIEMA]],Siema2025,73,FALSE)</f>
        <v/>
      </c>
      <c r="AZ89" s="110" t="str">
        <f>VLOOKUP(Tabela2[[#This Row],[SIEMA]],Siema2025,75,FALSE)</f>
        <v/>
      </c>
      <c r="BA89" s="110" t="str">
        <f>VLOOKUP(Tabela2[[#This Row],[SIEMA]],Siema2025,77,FALSE)</f>
        <v/>
      </c>
      <c r="BB89" s="110" t="str">
        <f>VLOOKUP(Tabela2[[#This Row],[SIEMA]],Siema2025,79,FALSE)</f>
        <v/>
      </c>
      <c r="BC89" s="110" t="str">
        <f>IF(Tabela2[[#This Row],[Outro(s) ]] = "X", "PREENCHER","NA")</f>
        <v>NA</v>
      </c>
      <c r="BD89" s="110" t="str">
        <f>VLOOKUP(Tabela2[[#This Row],[SIEMA]],Siema2025,82,FALSE)</f>
        <v/>
      </c>
      <c r="BE89" s="110" t="str">
        <f>VLOOKUP(Tabela2[[#This Row],[SIEMA]],Siema2025,81,FALSE)</f>
        <v/>
      </c>
      <c r="BF89" s="112" t="str">
        <f>VLOOKUP(Tabela2[[#This Row],[SIEMA]],Siema2025,28,FALSE)</f>
        <v>Petrobras</v>
      </c>
      <c r="BG89" s="112"/>
      <c r="BH89" s="113">
        <v>33000167000101</v>
      </c>
      <c r="BI89" s="114" t="str">
        <f>VLOOKUP(Tabela2[[#This Row],[SIEMA]],Siema2025,107,FALSE)</f>
        <v>Não</v>
      </c>
      <c r="BJ89" s="109" t="s">
        <v>7097</v>
      </c>
      <c r="BK89" s="106" t="s">
        <v>2696</v>
      </c>
      <c r="BL89" s="143">
        <v>45691</v>
      </c>
      <c r="BM89" s="110">
        <f ca="1">IF(Tabela2[[#This Row],[Data de atendimento do Ibama (considerar o primeiro documento/ação)]]="",_xlfn.DAYS(TODAY(),J89),_xlfn.DAYS(Tabela2[[#This Row],[Data de atendimento do Ibama (considerar o primeiro documento/ação)]],J89))</f>
        <v>3</v>
      </c>
      <c r="BN89" s="110" t="str">
        <f>IF(Tabela2[[#This Row],[Atendido pelo Ibama ("Não" ou "Sim")]]="Não","Preencher", IF(Tabela2[[#This Row],[Atendido pelo Ibama ("Não" ou "Sim")]]="Sim","NA",""))</f>
        <v>NA</v>
      </c>
      <c r="BO89" s="116" t="s">
        <v>7098</v>
      </c>
      <c r="BP89" s="110" t="str">
        <f>IF(Tabela2[[#This Row],[Forma de atendimento (primeiro documento/ação)]]= "Outros (especificar)", "PREENCHER","NA")</f>
        <v>NA</v>
      </c>
      <c r="BQ89" s="108" t="s">
        <v>123</v>
      </c>
      <c r="BR89" s="110" t="str">
        <f>IF(Tabela2[[#This Row],[Equipe do Ibama foi a campo? Houve sobrevoo do Poseidon?]] = "Sim", "PREENCHER","NA")</f>
        <v>NA</v>
      </c>
      <c r="BS89" s="110" t="str">
        <f>IF(Tabela2[[#This Row],[Se sim, foi emitida Ordem de Emergência? (informações vinculada à coluna CK)]] = "Sim", "PREENCHER","NA")</f>
        <v>NA</v>
      </c>
      <c r="BT89" s="110" t="s">
        <v>7099</v>
      </c>
      <c r="BU89" s="110" t="s">
        <v>2696</v>
      </c>
      <c r="BV89" s="110" t="s">
        <v>123</v>
      </c>
      <c r="BW89" s="110" t="s">
        <v>2696</v>
      </c>
      <c r="BX89" s="108" t="s">
        <v>7100</v>
      </c>
      <c r="BY89" s="143">
        <v>45790</v>
      </c>
      <c r="BZ89" s="106">
        <f>IF(Tabela2[[#This Row],[Data do documento de encerramento]]="NA","NA",IF(Tabela2[[#This Row],[Data do documento de encerramento]]="","Pendente de conclusão/ encerramento",_xlfn.DAYS(Tabela2[[#This Row],[Data do documento de encerramento]],J89)))</f>
        <v>102</v>
      </c>
      <c r="CA89" s="109"/>
      <c r="CB89" s="109" t="s">
        <v>7242</v>
      </c>
      <c r="CC89" s="109" t="s">
        <v>7196</v>
      </c>
      <c r="CD89" s="109" t="s">
        <v>123</v>
      </c>
      <c r="CE89" s="109" t="s">
        <v>123</v>
      </c>
      <c r="CF89" s="109" t="s">
        <v>7243</v>
      </c>
    </row>
    <row r="90" spans="1:16359" hidden="1">
      <c r="A90" s="216">
        <v>20252239651</v>
      </c>
      <c r="B90" s="217" t="s">
        <v>7525</v>
      </c>
      <c r="C90" s="218" t="str">
        <f>VLOOKUP(Tabela2[[#This Row],[SIEMA]],Siema2025,4,FALSE)</f>
        <v xml:space="preserve"> MG</v>
      </c>
      <c r="D90" s="219" t="str">
        <f>VLOOKUP(Tabela2[[#This Row],[SIEMA]],Siema2025,3,FALSE)</f>
        <v xml:space="preserve">Augusto de Lima </v>
      </c>
      <c r="E90" s="219" t="str">
        <f>VLOOKUP(Tabela2[[#This Row],[SIEMA]],Siema2025,20,FALSE)</f>
        <v>km 899</v>
      </c>
      <c r="F90" s="219"/>
      <c r="G90" s="219"/>
      <c r="H90" s="219"/>
      <c r="I90" s="220" t="str">
        <f>VLOOKUP(Tabela2[[#This Row],[SIEMA]],Siema2025,19,FALSE)</f>
        <v/>
      </c>
      <c r="J90" s="221">
        <f>VLOOKUP(Tabela2[[#This Row],[SIEMA]],Siema2025,2,FALSE)</f>
        <v>45689</v>
      </c>
      <c r="K90" s="221" t="str">
        <f>VLOOKUP(Tabela2[[#This Row],[SIEMA]],Siema2025,16,FALSE)</f>
        <v>Sábado</v>
      </c>
      <c r="L90" s="219" t="str">
        <f>IF(Tabela2[[#This Row],[Data]]="","Sem Informação",VLOOKUP(MONTH(Tabela2[[#This Row],[Data]]),'[1]Validação de dados'!$I$1:$J$13,2,0))</f>
        <v>Fevereiro</v>
      </c>
      <c r="M90" s="220">
        <f>YEAR(Tabela2[[#This Row],[Data]])</f>
        <v>2025</v>
      </c>
      <c r="N90" s="221" t="str">
        <f>VLOOKUP(Tabela2[[#This Row],[SIEMA]],Siema2025,17,FALSE)</f>
        <v>Noturno</v>
      </c>
      <c r="O90" s="221" t="str">
        <f>VLOOKUP(Tabela2[[#This Row],[SIEMA]],Siema2025,5,FALSE)</f>
        <v>Ferrovia</v>
      </c>
      <c r="P90" s="220" t="str">
        <f>VLOOKUP(Tabela2[[#This Row],[SIEMA]],Siema2025,21,FALSE)</f>
        <v>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v>
      </c>
      <c r="Q90" s="220" t="str">
        <f>VLOOKUP(Tabela2[[#This Row],[SIEMA]],Siema2025,7,FALSE)</f>
        <v/>
      </c>
      <c r="R90" s="220" t="str">
        <f>VLOOKUP(Tabela2[[#This Row],[SIEMA]],Siema2025,10,FALSE)</f>
        <v>Magnesita</v>
      </c>
      <c r="S90" s="222" t="str">
        <f>IF(Q90="","", IF(Q90="NC","", IF(Q90="NE","", IF(Q90="NA","",IFERROR(VLOOKUP(Q90,Produtos!$A$1:$C$2319,2,FALSE),"Não Cadastrado")))))</f>
        <v/>
      </c>
      <c r="T90" s="220" t="str">
        <f>VLOOKUP(Tabela2[[#This Row],[SIEMA]],Siema2025,11,FALSE)</f>
        <v/>
      </c>
      <c r="U90" s="220" t="str">
        <f>VLOOKUP(Tabela2[[#This Row],[SIEMA]],Siema2025,12,FALSE)</f>
        <v/>
      </c>
      <c r="V90" s="220" t="str">
        <f>IF(Q90="","",IF(ISNUMBER(Q90)=FALSE,"Não se aplica",IFERROR(VLOOKUP(Q90,Produtos!$A$1:$C$2319,3,FALSE),"Não Cadastrado")))</f>
        <v/>
      </c>
      <c r="W90" s="220" t="str">
        <f>VLOOKUP(Tabela2[[#This Row],[SIEMA]],Siema2025,10,FALSE)</f>
        <v>Magnesita</v>
      </c>
      <c r="X90" s="223" t="str">
        <f>IF(Tabela2[[#This Row],[Origem do acidente]] = "Plataforma", "PREENCHER","NA")</f>
        <v>NA</v>
      </c>
      <c r="Y90" s="224" t="str">
        <f>IF(W90="","", IF(W90="NC","", IF(W90="NE","", IF(W90="NA","",IFERROR(VLOOKUP(W90,Produtos!$A$1:$C$2319,2,FALSE),"Não Cadastrado")))))</f>
        <v>Não Cadastrado</v>
      </c>
      <c r="Z90" s="220" t="str">
        <f>VLOOKUP(Tabela2[[#This Row],[SIEMA]],Siema2025,11,FALSE)</f>
        <v/>
      </c>
      <c r="AA90" s="220" t="str">
        <f>VLOOKUP(Tabela2[[#This Row],[SIEMA]],Siema2025,12,FALSE)</f>
        <v/>
      </c>
      <c r="AB90" s="220" t="str">
        <f>IF(W90="","",IF(ISNUMBER(W90)=FALSE,"Não se aplica",IFERROR(VLOOKUP(W90,Produtos!$A$1:$C$2319,3,FALSE),"Não Cadastrado")))</f>
        <v>Não se aplica</v>
      </c>
      <c r="AC90" s="220"/>
      <c r="AD90" s="218" t="str">
        <f>IF(Tabela2[[#This Row],[Origem do acidente]] = "Plataforma", "PREENCHER","NA")</f>
        <v>NA</v>
      </c>
      <c r="AE90" s="222" t="str">
        <f>IF(AC90="","", IF(AC90="NC","", IF(AC90="NE","", IF(AC90="NA","",IFERROR(VLOOKUP(AC90,Produtos!$A$1:$C$2319,2,FALSE),"Não Cadastrado")))))</f>
        <v/>
      </c>
      <c r="AF90" s="220"/>
      <c r="AG90" s="220"/>
      <c r="AH90" s="220" t="str">
        <f>IF(AC90="","",IF(ISNUMBER(AC90)=FALSE,"Não se aplica",IFERROR(VLOOKUP(AC90,Produtos!$A$1:$C$2319,3,FALSE),"Não Cadastrado")))</f>
        <v/>
      </c>
      <c r="AI90" s="220"/>
      <c r="AJ90" s="220" t="str">
        <f>VLOOKUP(Tabela2[[#This Row],[SIEMA]],Siema2025,26,FALSE)</f>
        <v/>
      </c>
      <c r="AK90" s="222"/>
      <c r="AL90" s="222"/>
      <c r="AM90" s="222"/>
      <c r="AN90" s="218" t="str">
        <f>VLOOKUP(Tabela2[[#This Row],[SIEMA]],Siema2025,51,FALSE)</f>
        <v/>
      </c>
      <c r="AO90" s="218" t="str">
        <f>VLOOKUP(Tabela2[[#This Row],[SIEMA]],Siema2025,53,FALSE)</f>
        <v/>
      </c>
      <c r="AP90" s="218" t="str">
        <f>VLOOKUP(Tabela2[[#This Row],[SIEMA]],Siema2025,55,FALSE)</f>
        <v/>
      </c>
      <c r="AQ90" s="218" t="str">
        <f>VLOOKUP(Tabela2[[#This Row],[SIEMA]],Siema2025,57,FALSE)</f>
        <v/>
      </c>
      <c r="AR90" s="218" t="str">
        <f>VLOOKUP(Tabela2[[#This Row],[SIEMA]],Siema2025,59,FALSE)</f>
        <v/>
      </c>
      <c r="AS90" s="218" t="str">
        <f>VLOOKUP(Tabela2[[#This Row],[SIEMA]],Siema2025,61,FALSE)</f>
        <v/>
      </c>
      <c r="AT90" s="218" t="str">
        <f>VLOOKUP(Tabela2[[#This Row],[SIEMA]],Siema2025,63,FALSE)</f>
        <v/>
      </c>
      <c r="AU90" s="218" t="str">
        <f>VLOOKUP(Tabela2[[#This Row],[SIEMA]],Siema2025,65,FALSE)</f>
        <v>X</v>
      </c>
      <c r="AV90" s="218" t="str">
        <f>VLOOKUP(Tabela2[[#This Row],[SIEMA]],Siema2025,67,FALSE)</f>
        <v/>
      </c>
      <c r="AW90" s="218" t="str">
        <f>VLOOKUP(Tabela2[[#This Row],[SIEMA]],Siema2025,69,FALSE)</f>
        <v/>
      </c>
      <c r="AX90" s="218" t="str">
        <f>VLOOKUP(Tabela2[[#This Row],[SIEMA]],Siema2025,71,FALSE)</f>
        <v/>
      </c>
      <c r="AY90" s="218" t="str">
        <f>VLOOKUP(Tabela2[[#This Row],[SIEMA]],Siema2025,73,FALSE)</f>
        <v/>
      </c>
      <c r="AZ90" s="218" t="str">
        <f>VLOOKUP(Tabela2[[#This Row],[SIEMA]],Siema2025,75,FALSE)</f>
        <v/>
      </c>
      <c r="BA90" s="218" t="str">
        <f>VLOOKUP(Tabela2[[#This Row],[SIEMA]],Siema2025,77,FALSE)</f>
        <v/>
      </c>
      <c r="BB90" s="218" t="str">
        <f>VLOOKUP(Tabela2[[#This Row],[SIEMA]],Siema2025,79,FALSE)</f>
        <v/>
      </c>
      <c r="BC90" s="218" t="str">
        <f>IF(Tabela2[[#This Row],[Outro(s) ]] = "X", "PREENCHER","NA")</f>
        <v>NA</v>
      </c>
      <c r="BD90" s="218" t="str">
        <f>VLOOKUP(Tabela2[[#This Row],[SIEMA]],Siema2025,82,FALSE)</f>
        <v/>
      </c>
      <c r="BE90" s="218" t="str">
        <f>VLOOKUP(Tabela2[[#This Row],[SIEMA]],Siema2025,81,FALSE)</f>
        <v/>
      </c>
      <c r="BF90" s="225" t="str">
        <f>VLOOKUP(Tabela2[[#This Row],[SIEMA]],Siema2025,28,FALSE)</f>
        <v>Ferrovia Centro Atlantica</v>
      </c>
      <c r="BG90" s="225"/>
      <c r="BH90" s="226" t="str">
        <f>VLOOKUP(Tabela2[[#This Row],[SIEMA]],Siema2025,29,FALSE)</f>
        <v>00924429000175</v>
      </c>
      <c r="BI90" s="227" t="str">
        <f>VLOOKUP(Tabela2[[#This Row],[SIEMA]],Siema2025,107,FALSE)</f>
        <v>Não</v>
      </c>
      <c r="BJ90" s="222"/>
      <c r="BK90" s="220"/>
      <c r="BL90" s="228"/>
      <c r="BM90" s="218">
        <f ca="1">IF(Tabela2[[#This Row],[Data de atendimento do Ibama (considerar o primeiro documento/ação)]]="",_xlfn.DAYS(TODAY(),J90),_xlfn.DAYS(Tabela2[[#This Row],[Data de atendimento do Ibama (considerar o primeiro documento/ação)]],J90))</f>
        <v>531</v>
      </c>
      <c r="BN90" s="218" t="str">
        <f>IF(Tabela2[[#This Row],[Atendido pelo Ibama ("Não" ou "Sim")]]="Não","Preencher", IF(Tabela2[[#This Row],[Atendido pelo Ibama ("Não" ou "Sim")]]="Sim","NA",""))</f>
        <v/>
      </c>
      <c r="BO90" s="229"/>
      <c r="BP90" s="218" t="str">
        <f>IF(Tabela2[[#This Row],[Forma de atendimento (primeiro documento/ação)]]= "Outros (especificar)", "PREENCHER","NA")</f>
        <v>NA</v>
      </c>
      <c r="BQ90" s="219"/>
      <c r="BR90" s="218" t="str">
        <f>IF(Tabela2[[#This Row],[Equipe do Ibama foi a campo? Houve sobrevoo do Poseidon?]] = "Sim", "PREENCHER","NA")</f>
        <v>NA</v>
      </c>
      <c r="BS90" s="218" t="str">
        <f>IF(Tabela2[[#This Row],[Se sim, foi emitida Ordem de Emergência? (informações vinculada à coluna CK)]] = "Sim", "PREENCHER","NA")</f>
        <v>NA</v>
      </c>
      <c r="BT90" s="218" t="str">
        <f>IF(Tabela2[[#This Row],[Foi elaborado Relatório de Vistoria pelo Ibama? (informações vinculada à coluna CK)]] = "Sim", "PREENCHER","NA")</f>
        <v>NA</v>
      </c>
      <c r="BU90" s="218" t="str">
        <f>IF(Tabela2[[#This Row],[Houve envio de Informações Pós-acidente (preencher "não se aplica" quando de competência estadual/municipal)]] = "Sim", "PREENCHER","NA")</f>
        <v>NA</v>
      </c>
      <c r="BV90" s="218" t="str">
        <f>IF(Tabela2[[#This Row],[Houve avaliação das informações pós-acidente solicitadas/enviadas?]] = "Sim", "PREENCHER","NA")</f>
        <v>NA</v>
      </c>
      <c r="BW90" s="218" t="str">
        <f>IF(Tabela2[[#This Row],[O Ibama aguarda resposta da empresa/OEMA, etc?]] = "Sim", "PREENCHER","NA")</f>
        <v>NA</v>
      </c>
      <c r="BX90" s="219"/>
      <c r="BY90" s="228"/>
      <c r="BZ90" s="220" t="str">
        <f>IF(Tabela2[[#This Row],[Data do documento de encerramento]]="NA","NA",IF(Tabela2[[#This Row],[Data do documento de encerramento]]="","Pendente de conclusão/ encerramento",_xlfn.DAYS(Tabela2[[#This Row],[Data do documento de encerramento]],J90)))</f>
        <v>Pendente de conclusão/ encerramento</v>
      </c>
      <c r="CA90" s="109" t="s">
        <v>7526</v>
      </c>
      <c r="CB90" s="109"/>
      <c r="CC90" s="109"/>
      <c r="CD90" s="109"/>
      <c r="CE90" s="109"/>
      <c r="CF90" s="109"/>
    </row>
    <row r="91" spans="1:16359" ht="30.75">
      <c r="A91" s="185">
        <v>20252350443</v>
      </c>
      <c r="B91" s="120" t="s">
        <v>7527</v>
      </c>
      <c r="C91" s="110" t="s">
        <v>672</v>
      </c>
      <c r="D91" s="108" t="s">
        <v>637</v>
      </c>
      <c r="E91" s="108" t="s">
        <v>7091</v>
      </c>
      <c r="F91" s="108"/>
      <c r="G91" s="108" t="s">
        <v>7528</v>
      </c>
      <c r="H91" s="108" t="s">
        <v>7529</v>
      </c>
      <c r="I91" s="106" t="str">
        <f>VLOOKUP(Tabela2[[#This Row],[SIEMA]],Siema2025,19,FALSE)</f>
        <v>Santos</v>
      </c>
      <c r="J91" s="107">
        <f>VLOOKUP(Tabela2[[#This Row],[SIEMA]],Siema2025,2,FALSE)</f>
        <v>45689</v>
      </c>
      <c r="K91" s="107" t="str">
        <f>VLOOKUP(Tabela2[[#This Row],[SIEMA]],Siema2025,16,FALSE)</f>
        <v>Sábado</v>
      </c>
      <c r="L91" s="108" t="str">
        <f>IF(Tabela2[[#This Row],[Data]]="","Sem Informação",VLOOKUP(MONTH(Tabela2[[#This Row],[Data]]),'[1]Validação de dados'!$I$1:$J$13,2,0))</f>
        <v>Fevereiro</v>
      </c>
      <c r="M91" s="106">
        <f>YEAR(Tabela2[[#This Row],[Data]])</f>
        <v>2025</v>
      </c>
      <c r="N91" s="107" t="str">
        <f>VLOOKUP(Tabela2[[#This Row],[SIEMA]],Siema2025,17,FALSE)</f>
        <v>Noturno</v>
      </c>
      <c r="O91" s="107" t="s">
        <v>111</v>
      </c>
      <c r="P91" s="106"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91" s="106" t="s">
        <v>637</v>
      </c>
      <c r="R91" s="106" t="s">
        <v>7530</v>
      </c>
      <c r="S91" s="109" t="s">
        <v>7531</v>
      </c>
      <c r="T91" s="106">
        <v>1.4999999999999999E-2</v>
      </c>
      <c r="U91" s="106" t="s">
        <v>7109</v>
      </c>
      <c r="V91" s="106" t="s">
        <v>637</v>
      </c>
      <c r="W91" s="106"/>
      <c r="X91" s="115"/>
      <c r="Y91" s="111"/>
      <c r="Z91" s="106"/>
      <c r="AA91" s="106"/>
      <c r="AB91" s="106" t="str">
        <f>IF(W91="","",IF(ISNUMBER(W91)=FALSE,"Não se aplica",IFERROR(VLOOKUP(W91,Produtos!$A$1:$C$2319,3,FALSE),"Não Cadastrado")))</f>
        <v/>
      </c>
      <c r="AC91" s="106"/>
      <c r="AD91" s="110"/>
      <c r="AE91" s="109" t="str">
        <f>IF(AC91="","", IF(AC91="NC","", IF(AC91="NE","", IF(AC91="NA","",IFERROR(VLOOKUP(AC91,Produtos!$A$1:$C$2319,2,FALSE),"Não Cadastrado")))))</f>
        <v/>
      </c>
      <c r="AF91" s="106"/>
      <c r="AG91" s="106"/>
      <c r="AH91" s="106" t="str">
        <f>IF(AC91="","",IF(ISNUMBER(AC91)=FALSE,"Não se aplica",IFERROR(VLOOKUP(AC91,Produtos!$A$1:$C$2319,3,FALSE),"Não Cadastrado")))</f>
        <v/>
      </c>
      <c r="AI91" s="106"/>
      <c r="AJ91" s="106" t="str">
        <f>VLOOKUP(Tabela2[[#This Row],[SIEMA]],Siema2025,26,FALSE)</f>
        <v>Rompimento de uma das pernas da eslinga. Em investigação.</v>
      </c>
      <c r="AK91" s="109" t="s">
        <v>7356</v>
      </c>
      <c r="AL91" s="109" t="s">
        <v>7219</v>
      </c>
      <c r="AM91" s="109" t="s">
        <v>7096</v>
      </c>
      <c r="AN91" s="110" t="str">
        <f>VLOOKUP(Tabela2[[#This Row],[SIEMA]],Siema2025,51,FALSE)</f>
        <v/>
      </c>
      <c r="AO91" s="110" t="str">
        <f>VLOOKUP(Tabela2[[#This Row],[SIEMA]],Siema2025,53,FALSE)</f>
        <v/>
      </c>
      <c r="AP91" s="110" t="str">
        <f>VLOOKUP(Tabela2[[#This Row],[SIEMA]],Siema2025,55,FALSE)</f>
        <v/>
      </c>
      <c r="AQ91" s="110" t="str">
        <f>VLOOKUP(Tabela2[[#This Row],[SIEMA]],Siema2025,57,FALSE)</f>
        <v/>
      </c>
      <c r="AR91" s="110" t="str">
        <f>VLOOKUP(Tabela2[[#This Row],[SIEMA]],Siema2025,59,FALSE)</f>
        <v/>
      </c>
      <c r="AS91" s="110" t="str">
        <f>VLOOKUP(Tabela2[[#This Row],[SIEMA]],Siema2025,61,FALSE)</f>
        <v>X</v>
      </c>
      <c r="AT91" s="110" t="str">
        <f>VLOOKUP(Tabela2[[#This Row],[SIEMA]],Siema2025,63,FALSE)</f>
        <v/>
      </c>
      <c r="AU91" s="110" t="str">
        <f>VLOOKUP(Tabela2[[#This Row],[SIEMA]],Siema2025,65,FALSE)</f>
        <v/>
      </c>
      <c r="AV91" s="110" t="str">
        <f>VLOOKUP(Tabela2[[#This Row],[SIEMA]],Siema2025,67,FALSE)</f>
        <v/>
      </c>
      <c r="AW91" s="110" t="str">
        <f>VLOOKUP(Tabela2[[#This Row],[SIEMA]],Siema2025,69,FALSE)</f>
        <v/>
      </c>
      <c r="AX91" s="110" t="str">
        <f>VLOOKUP(Tabela2[[#This Row],[SIEMA]],Siema2025,71,FALSE)</f>
        <v/>
      </c>
      <c r="AY91" s="110" t="str">
        <f>VLOOKUP(Tabela2[[#This Row],[SIEMA]],Siema2025,73,FALSE)</f>
        <v/>
      </c>
      <c r="AZ91" s="110" t="str">
        <f>VLOOKUP(Tabela2[[#This Row],[SIEMA]],Siema2025,75,FALSE)</f>
        <v/>
      </c>
      <c r="BA91" s="110" t="str">
        <f>VLOOKUP(Tabela2[[#This Row],[SIEMA]],Siema2025,77,FALSE)</f>
        <v/>
      </c>
      <c r="BB91" s="110" t="str">
        <f>VLOOKUP(Tabela2[[#This Row],[SIEMA]],Siema2025,79,FALSE)</f>
        <v/>
      </c>
      <c r="BC91" s="110" t="str">
        <f>IF(Tabela2[[#This Row],[Outro(s) ]] = "X", "PREENCHER","NA")</f>
        <v>NA</v>
      </c>
      <c r="BD91" s="110" t="str">
        <f>VLOOKUP(Tabela2[[#This Row],[SIEMA]],Siema2025,82,FALSE)</f>
        <v/>
      </c>
      <c r="BE91" s="110" t="str">
        <f>VLOOKUP(Tabela2[[#This Row],[SIEMA]],Siema2025,81,FALSE)</f>
        <v/>
      </c>
      <c r="BF91" s="112" t="str">
        <f>VLOOKUP(Tabela2[[#This Row],[SIEMA]],Siema2025,28,FALSE)</f>
        <v>Petrobras</v>
      </c>
      <c r="BG91" s="112"/>
      <c r="BH91" s="113">
        <v>33000167000101</v>
      </c>
      <c r="BI91" s="114" t="str">
        <f>VLOOKUP(Tabela2[[#This Row],[SIEMA]],Siema2025,107,FALSE)</f>
        <v>Não</v>
      </c>
      <c r="BJ91" s="109" t="s">
        <v>7097</v>
      </c>
      <c r="BK91" s="106" t="s">
        <v>2696</v>
      </c>
      <c r="BL91" s="143">
        <v>45693</v>
      </c>
      <c r="BM91" s="110">
        <f ca="1">IF(Tabela2[[#This Row],[Data de atendimento do Ibama (considerar o primeiro documento/ação)]]="",_xlfn.DAYS(TODAY(),J91),_xlfn.DAYS(Tabela2[[#This Row],[Data de atendimento do Ibama (considerar o primeiro documento/ação)]],J91))</f>
        <v>4</v>
      </c>
      <c r="BN91" s="110" t="str">
        <f>IF(Tabela2[[#This Row],[Atendido pelo Ibama ("Não" ou "Sim")]]="Não","Preencher", IF(Tabela2[[#This Row],[Atendido pelo Ibama ("Não" ou "Sim")]]="Sim","NA",""))</f>
        <v>NA</v>
      </c>
      <c r="BO91" s="116" t="s">
        <v>7098</v>
      </c>
      <c r="BP91" s="110" t="str">
        <f>IF(Tabela2[[#This Row],[Forma de atendimento (primeiro documento/ação)]]= "Outros (especificar)", "PREENCHER","NA")</f>
        <v>NA</v>
      </c>
      <c r="BQ91" s="108" t="s">
        <v>123</v>
      </c>
      <c r="BR91" s="110" t="str">
        <f>IF(Tabela2[[#This Row],[Equipe do Ibama foi a campo? Houve sobrevoo do Poseidon?]] = "Sim", "PREENCHER","NA")</f>
        <v>NA</v>
      </c>
      <c r="BS91" s="110" t="str">
        <f>IF(Tabela2[[#This Row],[Se sim, foi emitida Ordem de Emergência? (informações vinculada à coluna CK)]] = "Sim", "PREENCHER","NA")</f>
        <v>NA</v>
      </c>
      <c r="BT91" s="110" t="s">
        <v>7099</v>
      </c>
      <c r="BU91" s="110" t="s">
        <v>123</v>
      </c>
      <c r="BV91" s="110" t="s">
        <v>123</v>
      </c>
      <c r="BW91" s="110" t="s">
        <v>123</v>
      </c>
      <c r="BX91" s="108" t="s">
        <v>7119</v>
      </c>
      <c r="BY91" s="108"/>
      <c r="BZ91" s="106" t="str">
        <f>IF(Tabela2[[#This Row],[Data do documento de encerramento]]="NA","NA",IF(Tabela2[[#This Row],[Data do documento de encerramento]]="","Pendente de conclusão/ encerramento",_xlfn.DAYS(Tabela2[[#This Row],[Data do documento de encerramento]],J91)))</f>
        <v>Pendente de conclusão/ encerramento</v>
      </c>
      <c r="CA91" s="109"/>
      <c r="CB91" s="109" t="s">
        <v>7156</v>
      </c>
      <c r="CC91" s="300" t="s">
        <v>7532</v>
      </c>
      <c r="CD91" s="109" t="s">
        <v>123</v>
      </c>
      <c r="CE91" s="109" t="s">
        <v>123</v>
      </c>
      <c r="CF91" s="109" t="s">
        <v>7243</v>
      </c>
    </row>
    <row r="92" spans="1:16359" ht="30.75">
      <c r="A92" s="172">
        <v>20252339621</v>
      </c>
      <c r="B92" s="173" t="s">
        <v>7533</v>
      </c>
      <c r="C92" s="110" t="s">
        <v>7133</v>
      </c>
      <c r="D92" s="108" t="s">
        <v>637</v>
      </c>
      <c r="E92" t="s">
        <v>7159</v>
      </c>
      <c r="F92" s="108"/>
      <c r="G92" s="108" t="s">
        <v>7534</v>
      </c>
      <c r="H92" s="108" t="s">
        <v>7535</v>
      </c>
      <c r="I92" s="106" t="str">
        <f>VLOOKUP(Tabela2[[#This Row],[SIEMA]],Siema2025,19,FALSE)</f>
        <v>Campos</v>
      </c>
      <c r="J92" s="107">
        <f>VLOOKUP(Tabela2[[#This Row],[SIEMA]],Siema2025,2,FALSE)</f>
        <v>45690</v>
      </c>
      <c r="K92" s="107" t="str">
        <f>VLOOKUP(Tabela2[[#This Row],[SIEMA]],Siema2025,16,FALSE)</f>
        <v>Domingo</v>
      </c>
      <c r="L92" s="108" t="str">
        <f>IF(Tabela2[[#This Row],[Data]]="","Sem Informação",VLOOKUP(MONTH(Tabela2[[#This Row],[Data]]),'[1]Validação de dados'!$I$1:$J$13,2,0))</f>
        <v>Fevereiro</v>
      </c>
      <c r="M92" s="108">
        <f>YEAR(Tabela2[[#This Row],[Data]])</f>
        <v>2025</v>
      </c>
      <c r="N92" s="107" t="str">
        <f>VLOOKUP(Tabela2[[#This Row],[SIEMA]],Siema2025,17,FALSE)</f>
        <v>Vespertino</v>
      </c>
      <c r="O92" s="107" t="str">
        <f>VLOOKUP(Tabela2[[#This Row],[SIEMA]],Siema2025,5,FALSE)</f>
        <v>Plataforma</v>
      </c>
      <c r="P92" s="106" t="str">
        <f>VLOOKUP(Tabela2[[#This Row],[SIEMA]],Siema2025,21,FALSE)</f>
        <v/>
      </c>
      <c r="Q92" s="106">
        <v>1202</v>
      </c>
      <c r="R92" s="106" t="s">
        <v>252</v>
      </c>
      <c r="S92" s="109" t="s">
        <v>252</v>
      </c>
      <c r="T92" t="s">
        <v>4692</v>
      </c>
      <c r="U92" s="106" t="str">
        <f>VLOOKUP(Tabela2[[#This Row],[SIEMA]],Siema2025,12,FALSE)</f>
        <v xml:space="preserve"> </v>
      </c>
      <c r="V92" s="106">
        <f>IF(Q92="","",IF(ISNUMBER(Q92)=FALSE,"Não se aplica",IFERROR(VLOOKUP(Q92,Produtos!$A$1:$C$2319,3,FALSE),"Não Cadastrado")))</f>
        <v>3</v>
      </c>
      <c r="W92" s="106" t="str">
        <f>VLOOKUP(Tabela2[[#This Row],[SIEMA]],Siema2025,10,FALSE)</f>
        <v/>
      </c>
      <c r="X92" s="110" t="str">
        <f>IF(Tabela2[[#This Row],[Origem do acidente]] = "Plataforma", "PREENCHER","NA")</f>
        <v>PREENCHER</v>
      </c>
      <c r="Y92" s="111" t="str">
        <f>IF(W92="","", IF(W92="NC","", IF(W92="NE","", IF(W92="NA","",IFERROR(VLOOKUP(W92,Produtos!$A$1:$C$2319,2,FALSE),"Não Cadastrado")))))</f>
        <v/>
      </c>
      <c r="Z92" s="106" t="str">
        <f>VLOOKUP(Tabela2[[#This Row],[SIEMA]],Siema2025,11,FALSE)</f>
        <v xml:space="preserve"> </v>
      </c>
      <c r="AA92" s="106" t="str">
        <f>VLOOKUP(Tabela2[[#This Row],[SIEMA]],Siema2025,12,FALSE)</f>
        <v xml:space="preserve"> </v>
      </c>
      <c r="AB92" s="106" t="str">
        <f>IF(W92="","",IF(ISNUMBER(W92)=FALSE,"Não se aplica",IFERROR(VLOOKUP(W92,Produtos!$A$1:$C$2319,3,FALSE),"Não Cadastrado")))</f>
        <v/>
      </c>
      <c r="AC92" s="108"/>
      <c r="AD92" s="110" t="str">
        <f>IF(Tabela2[[#This Row],[Origem do acidente]] = "Plataforma", "PREENCHER","NA")</f>
        <v>PREENCHER</v>
      </c>
      <c r="AE92" s="109" t="str">
        <f>IF(AC92="","", IF(AC92="NC","", IF(AC92="NE","", IF(AC92="NA","",IFERROR(VLOOKUP(AC92,Produtos!$A$1:$C$2319,2,FALSE),"Não Cadastrado")))))</f>
        <v/>
      </c>
      <c r="AF92" s="108"/>
      <c r="AG92" s="106"/>
      <c r="AH92" s="106" t="str">
        <f>IF(AC92="","",IF(ISNUMBER(AC92)=FALSE,"Não se aplica",IFERROR(VLOOKUP(AC92,Produtos!$A$1:$C$2319,3,FALSE),"Não Cadastrado")))</f>
        <v/>
      </c>
      <c r="AI92" s="108"/>
      <c r="AJ92" s="106" t="str">
        <f>VLOOKUP(Tabela2[[#This Row],[SIEMA]],Siema2025,26,FALSE)</f>
        <v>Em investigação</v>
      </c>
      <c r="AK92" s="109"/>
      <c r="AL92" s="109"/>
      <c r="AM92" s="109"/>
      <c r="AN92" s="110" t="str">
        <f>VLOOKUP(Tabela2[[#This Row],[SIEMA]],Siema2025,51,FALSE)</f>
        <v/>
      </c>
      <c r="AO92" s="110" t="str">
        <f>VLOOKUP(Tabela2[[#This Row],[SIEMA]],Siema2025,53,FALSE)</f>
        <v/>
      </c>
      <c r="AP92" s="110" t="str">
        <f>VLOOKUP(Tabela2[[#This Row],[SIEMA]],Siema2025,55,FALSE)</f>
        <v/>
      </c>
      <c r="AQ92" s="110" t="str">
        <f>VLOOKUP(Tabela2[[#This Row],[SIEMA]],Siema2025,57,FALSE)</f>
        <v/>
      </c>
      <c r="AR92" s="110" t="str">
        <f>VLOOKUP(Tabela2[[#This Row],[SIEMA]],Siema2025,59,FALSE)</f>
        <v/>
      </c>
      <c r="AS92" s="110" t="str">
        <f>VLOOKUP(Tabela2[[#This Row],[SIEMA]],Siema2025,61,FALSE)</f>
        <v>X</v>
      </c>
      <c r="AT92" s="110" t="str">
        <f>VLOOKUP(Tabela2[[#This Row],[SIEMA]],Siema2025,63,FALSE)</f>
        <v/>
      </c>
      <c r="AU92" s="110" t="str">
        <f>VLOOKUP(Tabela2[[#This Row],[SIEMA]],Siema2025,65,FALSE)</f>
        <v/>
      </c>
      <c r="AV92" s="110" t="str">
        <f>VLOOKUP(Tabela2[[#This Row],[SIEMA]],Siema2025,67,FALSE)</f>
        <v/>
      </c>
      <c r="AW92" s="110" t="str">
        <f>VLOOKUP(Tabela2[[#This Row],[SIEMA]],Siema2025,69,FALSE)</f>
        <v/>
      </c>
      <c r="AX92" s="110" t="str">
        <f>VLOOKUP(Tabela2[[#This Row],[SIEMA]],Siema2025,71,FALSE)</f>
        <v/>
      </c>
      <c r="AY92" s="110" t="str">
        <f>VLOOKUP(Tabela2[[#This Row],[SIEMA]],Siema2025,73,FALSE)</f>
        <v/>
      </c>
      <c r="AZ92" s="110" t="str">
        <f>VLOOKUP(Tabela2[[#This Row],[SIEMA]],Siema2025,75,FALSE)</f>
        <v/>
      </c>
      <c r="BA92" s="110" t="str">
        <f>VLOOKUP(Tabela2[[#This Row],[SIEMA]],Siema2025,77,FALSE)</f>
        <v/>
      </c>
      <c r="BB92" s="110" t="str">
        <f>VLOOKUP(Tabela2[[#This Row],[SIEMA]],Siema2025,79,FALSE)</f>
        <v/>
      </c>
      <c r="BC92" s="110" t="str">
        <f>IF(Tabela2[[#This Row],[Outro(s) ]] = "X", "PREENCHER","NA")</f>
        <v>NA</v>
      </c>
      <c r="BD92" s="110" t="str">
        <f>VLOOKUP(Tabela2[[#This Row],[SIEMA]],Siema2025,82,FALSE)</f>
        <v/>
      </c>
      <c r="BE92" s="110" t="str">
        <f>VLOOKUP(Tabela2[[#This Row],[SIEMA]],Siema2025,81,FALSE)</f>
        <v/>
      </c>
      <c r="BF92" s="112" t="str">
        <f>VLOOKUP(Tabela2[[#This Row],[SIEMA]],Siema2025,28,FALSE)</f>
        <v>Perenco Petróleo e Gás do Brasil Ltda</v>
      </c>
      <c r="BG92" s="112"/>
      <c r="BH92" s="113" t="str">
        <f>VLOOKUP(Tabela2[[#This Row],[SIEMA]],Siema2025,29,FALSE)</f>
        <v>09309027000135</v>
      </c>
      <c r="BI92" s="114" t="str">
        <f>VLOOKUP(Tabela2[[#This Row],[SIEMA]],Siema2025,107,FALSE)</f>
        <v>Não</v>
      </c>
      <c r="BJ92" s="109" t="s">
        <v>7097</v>
      </c>
      <c r="BK92" s="106" t="s">
        <v>2696</v>
      </c>
      <c r="BL92" s="143">
        <v>45716</v>
      </c>
      <c r="BM92" s="110">
        <f ca="1">IF(Tabela2[[#This Row],[Data de atendimento do Ibama (considerar o primeiro documento/ação)]]="",_xlfn.DAYS(TODAY(),J92),_xlfn.DAYS(Tabela2[[#This Row],[Data de atendimento do Ibama (considerar o primeiro documento/ação)]],J92))</f>
        <v>26</v>
      </c>
      <c r="BN92" s="110" t="str">
        <f>IF(Tabela2[[#This Row],[Atendido pelo Ibama ("Não" ou "Sim")]]="Não","Preencher", IF(Tabela2[[#This Row],[Atendido pelo Ibama ("Não" ou "Sim")]]="Sim","NA",""))</f>
        <v>NA</v>
      </c>
      <c r="BO92" s="116" t="s">
        <v>7139</v>
      </c>
      <c r="BP92" s="110" t="str">
        <f>IF(Tabela2[[#This Row],[Forma de atendimento (primeiro documento/ação)]]= "Outros (especificar)", "PREENCHER","NA")</f>
        <v>NA</v>
      </c>
      <c r="BQ92" s="108" t="s">
        <v>123</v>
      </c>
      <c r="BR92" s="110" t="str">
        <f>IF(Tabela2[[#This Row],[Equipe do Ibama foi a campo? Houve sobrevoo do Poseidon?]] = "Sim", "PREENCHER","NA")</f>
        <v>NA</v>
      </c>
      <c r="BS92" s="110" t="str">
        <f>IF(Tabela2[[#This Row],[Se sim, foi emitida Ordem de Emergência? (informações vinculada à coluna CK)]] = "Sim", "PREENCHER","NA")</f>
        <v>NA</v>
      </c>
      <c r="BT92" s="110" t="str">
        <f>IF(Tabela2[[#This Row],[Foi elaborado Relatório de Vistoria pelo Ibama? (informações vinculada à coluna CK)]] = "Sim", "PREENCHER","NA")</f>
        <v>NA</v>
      </c>
      <c r="BU92" s="110" t="s">
        <v>2696</v>
      </c>
      <c r="BV92" s="110" t="s">
        <v>123</v>
      </c>
      <c r="BW92" s="110" t="s">
        <v>2696</v>
      </c>
      <c r="BX92" s="108" t="s">
        <v>7100</v>
      </c>
      <c r="BY92" s="143">
        <v>45989</v>
      </c>
      <c r="BZ92" s="106">
        <f>IF(Tabela2[[#This Row],[Data do documento de encerramento]]="NA","NA",IF(Tabela2[[#This Row],[Data do documento de encerramento]]="","Pendente de conclusão/ encerramento",_xlfn.DAYS(Tabela2[[#This Row],[Data do documento de encerramento]],J92)))</f>
        <v>299</v>
      </c>
      <c r="CA92" s="111"/>
      <c r="CB92" s="111"/>
      <c r="CC92" s="111" t="s">
        <v>7189</v>
      </c>
      <c r="CD92" s="111" t="s">
        <v>123</v>
      </c>
      <c r="CE92" s="111" t="s">
        <v>123</v>
      </c>
      <c r="CF92" s="111" t="s">
        <v>7147</v>
      </c>
    </row>
    <row r="93" spans="1:16359" ht="30.75">
      <c r="A93" s="172">
        <v>20252343226</v>
      </c>
      <c r="B93" s="173" t="s">
        <v>7536</v>
      </c>
      <c r="C93" s="110" t="s">
        <v>7133</v>
      </c>
      <c r="D93" s="108" t="s">
        <v>637</v>
      </c>
      <c r="E93" s="108" t="s">
        <v>5821</v>
      </c>
      <c r="F93" s="108"/>
      <c r="G93" s="108" t="s">
        <v>7537</v>
      </c>
      <c r="H93" s="108" t="s">
        <v>7538</v>
      </c>
      <c r="I93" s="106" t="str">
        <f>VLOOKUP(Tabela2[[#This Row],[SIEMA]],Siema2025,19,FALSE)</f>
        <v>Campos</v>
      </c>
      <c r="J93" s="107">
        <f>VLOOKUP(Tabela2[[#This Row],[SIEMA]],Siema2025,2,FALSE)</f>
        <v>45690</v>
      </c>
      <c r="K93" s="107" t="str">
        <f>VLOOKUP(Tabela2[[#This Row],[SIEMA]],Siema2025,16,FALSE)</f>
        <v>Domingo</v>
      </c>
      <c r="L93" s="108" t="str">
        <f>IF(Tabela2[[#This Row],[Data]]="","Sem Informação",VLOOKUP(MONTH(Tabela2[[#This Row],[Data]]),'[1]Validação de dados'!$I$1:$J$13,2,0))</f>
        <v>Fevereiro</v>
      </c>
      <c r="M93" s="106">
        <f>YEAR(Tabela2[[#This Row],[Data]])</f>
        <v>2025</v>
      </c>
      <c r="N93" s="107" t="str">
        <f>VLOOKUP(Tabela2[[#This Row],[SIEMA]],Siema2025,17,FALSE)</f>
        <v>Madrugada</v>
      </c>
      <c r="O93" s="107" t="s">
        <v>111</v>
      </c>
      <c r="P93" s="106"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3" s="106" t="s">
        <v>637</v>
      </c>
      <c r="R93" s="106" t="s">
        <v>7259</v>
      </c>
      <c r="S93" s="106" t="s">
        <v>7138</v>
      </c>
      <c r="T93" s="106" t="str">
        <f>VLOOKUP(Tabela2[[#This Row],[SIEMA]],Siema2025,11,FALSE)</f>
        <v>0.000489</v>
      </c>
      <c r="U93" s="106" t="str">
        <f>VLOOKUP(Tabela2[[#This Row],[SIEMA]],Siema2025,12,FALSE)</f>
        <v>M3</v>
      </c>
      <c r="V93" s="106" t="s">
        <v>637</v>
      </c>
      <c r="W93" s="106"/>
      <c r="X93" s="115" t="str">
        <f>IF(Tabela2[[#This Row],[Origem do acidente]] = "Plataforma", "PREENCHER","NA")</f>
        <v>PREENCHER</v>
      </c>
      <c r="Y93" s="111" t="str">
        <f>IF(W93="","", IF(W93="NC","", IF(W93="NE","", IF(W93="NA","",IFERROR(VLOOKUP(W93,Produtos!$A$1:$C$2319,2,FALSE),"Não Cadastrado")))))</f>
        <v/>
      </c>
      <c r="Z93" s="106"/>
      <c r="AA93" s="106" t="str">
        <f>VLOOKUP(Tabela2[[#This Row],[SIEMA]],Siema2025,12,FALSE)</f>
        <v>M3</v>
      </c>
      <c r="AB93" s="106" t="str">
        <f>IF(W93="","",IF(ISNUMBER(W93)=FALSE,"Não se aplica",IFERROR(VLOOKUP(W93,Produtos!$A$1:$C$2319,3,FALSE),"Não Cadastrado")))</f>
        <v/>
      </c>
      <c r="AC93" s="106"/>
      <c r="AD93" s="110" t="str">
        <f>IF(Tabela2[[#This Row],[Origem do acidente]] = "Plataforma", "PREENCHER","NA")</f>
        <v>PREENCHER</v>
      </c>
      <c r="AE93" s="109" t="str">
        <f>IF(AC93="","", IF(AC93="NC","", IF(AC93="NE","", IF(AC93="NA","",IFERROR(VLOOKUP(AC93,Produtos!$A$1:$C$2319,2,FALSE),"Não Cadastrado")))))</f>
        <v/>
      </c>
      <c r="AF93" s="106"/>
      <c r="AG93" s="106"/>
      <c r="AH93" s="106" t="str">
        <f>IF(AC93="","",IF(ISNUMBER(AC93)=FALSE,"Não se aplica",IFERROR(VLOOKUP(AC93,Produtos!$A$1:$C$2319,3,FALSE),"Não Cadastrado")))</f>
        <v/>
      </c>
      <c r="AI93" s="106"/>
      <c r="AJ93" s="106" t="str">
        <f>VLOOKUP(Tabela2[[#This Row],[SIEMA]],Siema2025,26,FALSE)</f>
        <v>Em investigação.</v>
      </c>
      <c r="AK93" s="109"/>
      <c r="AL93" s="109"/>
      <c r="AM93" s="109"/>
      <c r="AN93" s="110" t="str">
        <f>VLOOKUP(Tabela2[[#This Row],[SIEMA]],Siema2025,51,FALSE)</f>
        <v/>
      </c>
      <c r="AO93" s="110" t="str">
        <f>VLOOKUP(Tabela2[[#This Row],[SIEMA]],Siema2025,53,FALSE)</f>
        <v/>
      </c>
      <c r="AP93" s="110" t="str">
        <f>VLOOKUP(Tabela2[[#This Row],[SIEMA]],Siema2025,55,FALSE)</f>
        <v/>
      </c>
      <c r="AQ93" s="110" t="str">
        <f>VLOOKUP(Tabela2[[#This Row],[SIEMA]],Siema2025,57,FALSE)</f>
        <v/>
      </c>
      <c r="AR93" s="110" t="str">
        <f>VLOOKUP(Tabela2[[#This Row],[SIEMA]],Siema2025,59,FALSE)</f>
        <v/>
      </c>
      <c r="AS93" s="110" t="str">
        <f>VLOOKUP(Tabela2[[#This Row],[SIEMA]],Siema2025,61,FALSE)</f>
        <v>X</v>
      </c>
      <c r="AT93" s="110" t="str">
        <f>VLOOKUP(Tabela2[[#This Row],[SIEMA]],Siema2025,63,FALSE)</f>
        <v/>
      </c>
      <c r="AU93" s="110" t="str">
        <f>VLOOKUP(Tabela2[[#This Row],[SIEMA]],Siema2025,65,FALSE)</f>
        <v/>
      </c>
      <c r="AV93" s="110" t="str">
        <f>VLOOKUP(Tabela2[[#This Row],[SIEMA]],Siema2025,67,FALSE)</f>
        <v/>
      </c>
      <c r="AW93" s="110" t="str">
        <f>VLOOKUP(Tabela2[[#This Row],[SIEMA]],Siema2025,69,FALSE)</f>
        <v/>
      </c>
      <c r="AX93" s="110" t="str">
        <f>VLOOKUP(Tabela2[[#This Row],[SIEMA]],Siema2025,71,FALSE)</f>
        <v/>
      </c>
      <c r="AY93" s="110" t="str">
        <f>VLOOKUP(Tabela2[[#This Row],[SIEMA]],Siema2025,73,FALSE)</f>
        <v/>
      </c>
      <c r="AZ93" s="110" t="str">
        <f>VLOOKUP(Tabela2[[#This Row],[SIEMA]],Siema2025,75,FALSE)</f>
        <v/>
      </c>
      <c r="BA93" s="110" t="str">
        <f>VLOOKUP(Tabela2[[#This Row],[SIEMA]],Siema2025,77,FALSE)</f>
        <v/>
      </c>
      <c r="BB93" s="110" t="str">
        <f>VLOOKUP(Tabela2[[#This Row],[SIEMA]],Siema2025,79,FALSE)</f>
        <v/>
      </c>
      <c r="BC93" s="110" t="str">
        <f>IF(Tabela2[[#This Row],[Outro(s) ]] = "X", "PREENCHER","NA")</f>
        <v>NA</v>
      </c>
      <c r="BD93" s="110" t="str">
        <f>VLOOKUP(Tabela2[[#This Row],[SIEMA]],Siema2025,82,FALSE)</f>
        <v/>
      </c>
      <c r="BE93" s="110" t="str">
        <f>VLOOKUP(Tabela2[[#This Row],[SIEMA]],Siema2025,81,FALSE)</f>
        <v/>
      </c>
      <c r="BF93" s="112" t="str">
        <f>VLOOKUP(Tabela2[[#This Row],[SIEMA]],Siema2025,28,FALSE)</f>
        <v>Petrobras</v>
      </c>
      <c r="BG93" s="112"/>
      <c r="BH93" s="113" t="str">
        <f>VLOOKUP(Tabela2[[#This Row],[SIEMA]],Siema2025,29,FALSE)</f>
        <v>33000167100750</v>
      </c>
      <c r="BI93" s="114" t="str">
        <f>VLOOKUP(Tabela2[[#This Row],[SIEMA]],Siema2025,107,FALSE)</f>
        <v>Não</v>
      </c>
      <c r="BJ93" s="109" t="s">
        <v>7097</v>
      </c>
      <c r="BK93" s="106" t="s">
        <v>2696</v>
      </c>
      <c r="BL93" s="143">
        <v>45695</v>
      </c>
      <c r="BM93" s="110">
        <f ca="1">IF(Tabela2[[#This Row],[Data de atendimento do Ibama (considerar o primeiro documento/ação)]]="",_xlfn.DAYS(TODAY(),J93),_xlfn.DAYS(Tabela2[[#This Row],[Data de atendimento do Ibama (considerar o primeiro documento/ação)]],J93))</f>
        <v>5</v>
      </c>
      <c r="BN93" s="110" t="str">
        <f>IF(Tabela2[[#This Row],[Atendido pelo Ibama ("Não" ou "Sim")]]="Não","Preencher", IF(Tabela2[[#This Row],[Atendido pelo Ibama ("Não" ou "Sim")]]="Sim","NA",""))</f>
        <v>NA</v>
      </c>
      <c r="BO93" s="116" t="s">
        <v>7139</v>
      </c>
      <c r="BP93" s="110" t="str">
        <f>IF(Tabela2[[#This Row],[Forma de atendimento (primeiro documento/ação)]]= "Outros (especificar)", "PREENCHER","NA")</f>
        <v>NA</v>
      </c>
      <c r="BQ93" s="108" t="s">
        <v>123</v>
      </c>
      <c r="BR93" s="110" t="str">
        <f>IF(Tabela2[[#This Row],[Equipe do Ibama foi a campo? Houve sobrevoo do Poseidon?]] = "Sim", "PREENCHER","NA")</f>
        <v>NA</v>
      </c>
      <c r="BS93" s="110" t="str">
        <f>IF(Tabela2[[#This Row],[Se sim, foi emitida Ordem de Emergência? (informações vinculada à coluna CK)]] = "Sim", "PREENCHER","NA")</f>
        <v>NA</v>
      </c>
      <c r="BT93" s="110" t="s">
        <v>7099</v>
      </c>
      <c r="BU93" s="110" t="s">
        <v>2696</v>
      </c>
      <c r="BV93" s="110" t="s">
        <v>123</v>
      </c>
      <c r="BW93" s="110" t="s">
        <v>2696</v>
      </c>
      <c r="BX93" s="108" t="s">
        <v>7100</v>
      </c>
      <c r="BY93" s="143">
        <v>46017</v>
      </c>
      <c r="BZ93" s="106">
        <f>IF(Tabela2[[#This Row],[Data do documento de encerramento]]="NA","NA",IF(Tabela2[[#This Row],[Data do documento de encerramento]]="","Pendente de conclusão/ encerramento",_xlfn.DAYS(Tabela2[[#This Row],[Data do documento de encerramento]],J93)))</f>
        <v>327</v>
      </c>
      <c r="CA93" s="109"/>
      <c r="CB93" s="109"/>
      <c r="CC93" s="301" t="s">
        <v>7539</v>
      </c>
      <c r="CD93" s="109" t="s">
        <v>123</v>
      </c>
      <c r="CE93" s="109" t="s">
        <v>123</v>
      </c>
      <c r="CF93" s="109" t="s">
        <v>7141</v>
      </c>
    </row>
    <row r="94" spans="1:16359" ht="30.75">
      <c r="A94" s="172">
        <v>20252450428</v>
      </c>
      <c r="B94" s="173" t="s">
        <v>7540</v>
      </c>
      <c r="C94" s="110" t="s">
        <v>7133</v>
      </c>
      <c r="D94" s="108" t="s">
        <v>637</v>
      </c>
      <c r="E94" s="108" t="s">
        <v>7541</v>
      </c>
      <c r="F94" s="108"/>
      <c r="G94" s="29" t="s">
        <v>7542</v>
      </c>
      <c r="H94" s="29" t="s">
        <v>7543</v>
      </c>
      <c r="I94" s="106" t="str">
        <f>VLOOKUP(Tabela2[[#This Row],[SIEMA]],Siema2025,19,FALSE)</f>
        <v>Campos</v>
      </c>
      <c r="J94" s="107">
        <f>VLOOKUP(Tabela2[[#This Row],[SIEMA]],Siema2025,2,FALSE)</f>
        <v>45690</v>
      </c>
      <c r="K94" s="107" t="str">
        <f>VLOOKUP(Tabela2[[#This Row],[SIEMA]],Siema2025,16,FALSE)</f>
        <v>Domingo</v>
      </c>
      <c r="L94" s="108" t="str">
        <f>IF(Tabela2[[#This Row],[Data]]="","Sem Informação",VLOOKUP(MONTH(Tabela2[[#This Row],[Data]]),'[1]Validação de dados'!$I$1:$J$13,2,0))</f>
        <v>Fevereiro</v>
      </c>
      <c r="M94" s="108">
        <f>YEAR(Tabela2[[#This Row],[Data]])</f>
        <v>2025</v>
      </c>
      <c r="N94" s="107" t="str">
        <f>VLOOKUP(Tabela2[[#This Row],[SIEMA]],Siema2025,17,FALSE)</f>
        <v>Vespertino</v>
      </c>
      <c r="O94" s="107" t="s">
        <v>111</v>
      </c>
      <c r="P94" s="106"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4" s="106" t="s">
        <v>637</v>
      </c>
      <c r="R94" s="110" t="s">
        <v>7544</v>
      </c>
      <c r="S94" s="106" t="s">
        <v>7218</v>
      </c>
      <c r="T94" s="106" t="str">
        <f>VLOOKUP(Tabela2[[#This Row],[SIEMA]],Siema2025,11,FALSE)</f>
        <v>0.0563</v>
      </c>
      <c r="U94" s="106" t="str">
        <f>VLOOKUP(Tabela2[[#This Row],[SIEMA]],Siema2025,12,FALSE)</f>
        <v>M3</v>
      </c>
      <c r="V94" s="106" t="s">
        <v>637</v>
      </c>
      <c r="W94" s="106"/>
      <c r="X94" s="110" t="str">
        <f>IF(Tabela2[[#This Row],[Origem do acidente]] = "Plataforma", "PREENCHER","NA")</f>
        <v>PREENCHER</v>
      </c>
      <c r="Y94" s="111" t="str">
        <f>IF(W94="","", IF(W94="NC","", IF(W94="NE","", IF(W94="NA","",IFERROR(VLOOKUP(W94,Produtos!$A$1:$C$2319,2,FALSE),"Não Cadastrado")))))</f>
        <v/>
      </c>
      <c r="Z94" s="106"/>
      <c r="AA94" s="106" t="str">
        <f>VLOOKUP(Tabela2[[#This Row],[SIEMA]],Siema2025,12,FALSE)</f>
        <v>M3</v>
      </c>
      <c r="AB94" s="106" t="str">
        <f>IF(W94="","",IF(ISNUMBER(W94)=FALSE,"Não se aplica",IFERROR(VLOOKUP(W94,Produtos!$A$1:$C$2319,3,FALSE),"Não Cadastrado")))</f>
        <v/>
      </c>
      <c r="AC94" s="108"/>
      <c r="AD94" s="110" t="str">
        <f>IF(Tabela2[[#This Row],[Origem do acidente]] = "Plataforma", "PREENCHER","NA")</f>
        <v>PREENCHER</v>
      </c>
      <c r="AE94" s="109" t="str">
        <f>IF(AC94="","", IF(AC94="NC","", IF(AC94="NE","", IF(AC94="NA","",IFERROR(VLOOKUP(AC94,Produtos!$A$1:$C$2319,2,FALSE),"Não Cadastrado")))))</f>
        <v/>
      </c>
      <c r="AF94" s="108"/>
      <c r="AG94" s="106"/>
      <c r="AH94" s="106" t="str">
        <f>IF(AC94="","",IF(ISNUMBER(AC94)=FALSE,"Não se aplica",IFERROR(VLOOKUP(AC94,Produtos!$A$1:$C$2319,3,FALSE),"Não Cadastrado")))</f>
        <v/>
      </c>
      <c r="AI94" s="108"/>
      <c r="AJ94" s="106" t="str">
        <f>VLOOKUP(Tabela2[[#This Row],[SIEMA]],Siema2025,26,FALSE)</f>
        <v>Em investigação.</v>
      </c>
      <c r="AK94" s="109"/>
      <c r="AL94" s="109"/>
      <c r="AM94" s="109"/>
      <c r="AN94" s="110" t="str">
        <f>VLOOKUP(Tabela2[[#This Row],[SIEMA]],Siema2025,51,FALSE)</f>
        <v/>
      </c>
      <c r="AO94" s="110" t="str">
        <f>VLOOKUP(Tabela2[[#This Row],[SIEMA]],Siema2025,53,FALSE)</f>
        <v/>
      </c>
      <c r="AP94" s="110" t="str">
        <f>VLOOKUP(Tabela2[[#This Row],[SIEMA]],Siema2025,55,FALSE)</f>
        <v/>
      </c>
      <c r="AQ94" s="110" t="str">
        <f>VLOOKUP(Tabela2[[#This Row],[SIEMA]],Siema2025,57,FALSE)</f>
        <v/>
      </c>
      <c r="AR94" s="110" t="str">
        <f>VLOOKUP(Tabela2[[#This Row],[SIEMA]],Siema2025,59,FALSE)</f>
        <v/>
      </c>
      <c r="AS94" s="110" t="str">
        <f>VLOOKUP(Tabela2[[#This Row],[SIEMA]],Siema2025,61,FALSE)</f>
        <v>X</v>
      </c>
      <c r="AT94" s="110" t="str">
        <f>VLOOKUP(Tabela2[[#This Row],[SIEMA]],Siema2025,63,FALSE)</f>
        <v/>
      </c>
      <c r="AU94" s="110" t="str">
        <f>VLOOKUP(Tabela2[[#This Row],[SIEMA]],Siema2025,65,FALSE)</f>
        <v/>
      </c>
      <c r="AV94" s="110" t="str">
        <f>VLOOKUP(Tabela2[[#This Row],[SIEMA]],Siema2025,67,FALSE)</f>
        <v/>
      </c>
      <c r="AW94" s="110" t="str">
        <f>VLOOKUP(Tabela2[[#This Row],[SIEMA]],Siema2025,69,FALSE)</f>
        <v/>
      </c>
      <c r="AX94" s="110" t="str">
        <f>VLOOKUP(Tabela2[[#This Row],[SIEMA]],Siema2025,71,FALSE)</f>
        <v/>
      </c>
      <c r="AY94" s="110" t="str">
        <f>VLOOKUP(Tabela2[[#This Row],[SIEMA]],Siema2025,73,FALSE)</f>
        <v/>
      </c>
      <c r="AZ94" s="110" t="str">
        <f>VLOOKUP(Tabela2[[#This Row],[SIEMA]],Siema2025,75,FALSE)</f>
        <v/>
      </c>
      <c r="BA94" s="110" t="str">
        <f>VLOOKUP(Tabela2[[#This Row],[SIEMA]],Siema2025,77,FALSE)</f>
        <v/>
      </c>
      <c r="BB94" s="110" t="str">
        <f>VLOOKUP(Tabela2[[#This Row],[SIEMA]],Siema2025,79,FALSE)</f>
        <v/>
      </c>
      <c r="BC94" s="110" t="str">
        <f>IF(Tabela2[[#This Row],[Outro(s) ]] = "X", "PREENCHER","NA")</f>
        <v>NA</v>
      </c>
      <c r="BD94" s="110" t="str">
        <f>VLOOKUP(Tabela2[[#This Row],[SIEMA]],Siema2025,82,FALSE)</f>
        <v/>
      </c>
      <c r="BE94" s="110" t="str">
        <f>VLOOKUP(Tabela2[[#This Row],[SIEMA]],Siema2025,81,FALSE)</f>
        <v/>
      </c>
      <c r="BF94" s="112" t="str">
        <f>VLOOKUP(Tabela2[[#This Row],[SIEMA]],Siema2025,28,FALSE)</f>
        <v>Petrobras</v>
      </c>
      <c r="BG94" s="112"/>
      <c r="BH94" s="113" t="str">
        <f>VLOOKUP(Tabela2[[#This Row],[SIEMA]],Siema2025,29,FALSE)</f>
        <v>33000167100750</v>
      </c>
      <c r="BI94" s="114" t="str">
        <f>VLOOKUP(Tabela2[[#This Row],[SIEMA]],Siema2025,107,FALSE)</f>
        <v>Não</v>
      </c>
      <c r="BJ94" s="109" t="s">
        <v>7097</v>
      </c>
      <c r="BK94" s="106" t="s">
        <v>2696</v>
      </c>
      <c r="BL94" s="143">
        <v>45708</v>
      </c>
      <c r="BM94" s="110">
        <f ca="1">IF(Tabela2[[#This Row],[Data de atendimento do Ibama (considerar o primeiro documento/ação)]]="",_xlfn.DAYS(TODAY(),J94),_xlfn.DAYS(Tabela2[[#This Row],[Data de atendimento do Ibama (considerar o primeiro documento/ação)]],J94))</f>
        <v>18</v>
      </c>
      <c r="BN94" s="110" t="str">
        <f>IF(Tabela2[[#This Row],[Atendido pelo Ibama ("Não" ou "Sim")]]="Não","Preencher", IF(Tabela2[[#This Row],[Atendido pelo Ibama ("Não" ou "Sim")]]="Sim","NA",""))</f>
        <v>NA</v>
      </c>
      <c r="BO94" s="116" t="s">
        <v>7139</v>
      </c>
      <c r="BP94" s="110" t="str">
        <f>IF(Tabela2[[#This Row],[Forma de atendimento (primeiro documento/ação)]]= "Outros (especificar)", "PREENCHER","NA")</f>
        <v>NA</v>
      </c>
      <c r="BQ94" s="108" t="s">
        <v>123</v>
      </c>
      <c r="BR94" s="110" t="str">
        <f>IF(Tabela2[[#This Row],[Equipe do Ibama foi a campo? Houve sobrevoo do Poseidon?]] = "Sim", "PREENCHER","NA")</f>
        <v>NA</v>
      </c>
      <c r="BS94" s="110" t="str">
        <f>IF(Tabela2[[#This Row],[Se sim, foi emitida Ordem de Emergência? (informações vinculada à coluna CK)]] = "Sim", "PREENCHER","NA")</f>
        <v>NA</v>
      </c>
      <c r="BT94" s="110" t="s">
        <v>7099</v>
      </c>
      <c r="BU94" s="110" t="s">
        <v>2696</v>
      </c>
      <c r="BV94" s="110" t="s">
        <v>123</v>
      </c>
      <c r="BW94" s="110" t="s">
        <v>2696</v>
      </c>
      <c r="BX94" s="108" t="s">
        <v>7100</v>
      </c>
      <c r="BY94" s="143">
        <v>46017</v>
      </c>
      <c r="BZ94" s="106">
        <f>IF(Tabela2[[#This Row],[Data do documento de encerramento]]="NA","NA",IF(Tabela2[[#This Row],[Data do documento de encerramento]]="","Pendente de conclusão/ encerramento",_xlfn.DAYS(Tabela2[[#This Row],[Data do documento de encerramento]],J94)))</f>
        <v>327</v>
      </c>
      <c r="CA94" s="111"/>
      <c r="CB94" s="111"/>
      <c r="CC94" s="298" t="s">
        <v>7260</v>
      </c>
      <c r="CD94" s="111" t="s">
        <v>123</v>
      </c>
      <c r="CE94" s="111" t="s">
        <v>7545</v>
      </c>
      <c r="CF94" s="111" t="s">
        <v>7147</v>
      </c>
    </row>
    <row r="95" spans="1:16359" hidden="1">
      <c r="A95" s="172">
        <v>20255746853</v>
      </c>
      <c r="B95" s="173" t="s">
        <v>7546</v>
      </c>
      <c r="C95" s="110" t="str">
        <f>VLOOKUP(Tabela2[[#This Row],[SIEMA]],Siema2025,4,FALSE)</f>
        <v xml:space="preserve"> MG</v>
      </c>
      <c r="D95" s="108" t="str">
        <f>VLOOKUP(Tabela2[[#This Row],[SIEMA]],Siema2025,3,FALSE)</f>
        <v xml:space="preserve">Gouveia </v>
      </c>
      <c r="E95" s="108" t="str">
        <f>VLOOKUP(Tabela2[[#This Row],[SIEMA]],Siema2025,20,FALSE)</f>
        <v>Rodovia MGC 259, KM 495</v>
      </c>
      <c r="F95" s="108"/>
      <c r="G95" s="108"/>
      <c r="H95" s="108"/>
      <c r="I95" s="106" t="str">
        <f>VLOOKUP(Tabela2[[#This Row],[SIEMA]],Siema2025,19,FALSE)</f>
        <v/>
      </c>
      <c r="J95" s="107">
        <f>VLOOKUP(Tabela2[[#This Row],[SIEMA]],Siema2025,2,FALSE)</f>
        <v>45691</v>
      </c>
      <c r="K95" s="107" t="str">
        <f>VLOOKUP(Tabela2[[#This Row],[SIEMA]],Siema2025,16,FALSE)</f>
        <v>Segunda</v>
      </c>
      <c r="L95" s="108" t="str">
        <f>IF(Tabela2[[#This Row],[Data]]="","Sem Informação",VLOOKUP(MONTH(Tabela2[[#This Row],[Data]]),'[1]Validação de dados'!$I$1:$J$13,2,0))</f>
        <v>Fevereiro</v>
      </c>
      <c r="M95" s="108">
        <f>YEAR(Tabela2[[#This Row],[Data]])</f>
        <v>2025</v>
      </c>
      <c r="N95" s="107" t="str">
        <f>VLOOKUP(Tabela2[[#This Row],[SIEMA]],Siema2025,17,FALSE)</f>
        <v>Noturno</v>
      </c>
      <c r="O95" s="107" t="str">
        <f>VLOOKUP(Tabela2[[#This Row],[SIEMA]],Siema2025,5,FALSE)</f>
        <v>Rodovia</v>
      </c>
      <c r="P95" s="106" t="str">
        <f>VLOOKUP(Tabela2[[#This Row],[SIEMA]],Siema2025,21,FALSE)</f>
        <v/>
      </c>
      <c r="Q95" s="106" t="str">
        <f>VLOOKUP(Tabela2[[#This Row],[SIEMA]],Siema2025,7,FALSE)</f>
        <v>RESÍDUO PERIGOSO, SÓLIDO, N.E.</v>
      </c>
      <c r="R95" s="106" t="str">
        <f>VLOOKUP(Tabela2[[#This Row],[SIEMA]],Siema2025,10,FALSE)</f>
        <v/>
      </c>
      <c r="S95" s="109" t="str">
        <f>IF(Q95="","", IF(Q95="NC","", IF(Q95="NE","", IF(Q95="NA","",IFERROR(VLOOKUP(Q95,Produtos!$A$1:$C$2319,2,FALSE),"Não Cadastrado")))))</f>
        <v>Não Cadastrado</v>
      </c>
      <c r="T95" s="106" t="str">
        <f>VLOOKUP(Tabela2[[#This Row],[SIEMA]],Siema2025,11,FALSE)</f>
        <v xml:space="preserve"> </v>
      </c>
      <c r="U95" s="106" t="str">
        <f>VLOOKUP(Tabela2[[#This Row],[SIEMA]],Siema2025,12,FALSE)</f>
        <v xml:space="preserve"> </v>
      </c>
      <c r="V95" s="106" t="str">
        <f>IF(Q95="","",IF(ISNUMBER(Q95)=FALSE,"Não se aplica",IFERROR(VLOOKUP(Q95,Produtos!$A$1:$C$2319,3,FALSE),"Não Cadastrado")))</f>
        <v>Não se aplica</v>
      </c>
      <c r="W95" s="106" t="str">
        <f>VLOOKUP(Tabela2[[#This Row],[SIEMA]],Siema2025,10,FALSE)</f>
        <v/>
      </c>
      <c r="X95" s="110" t="str">
        <f>IF(Tabela2[[#This Row],[Origem do acidente]] = "Plataforma", "PREENCHER","NA")</f>
        <v>NA</v>
      </c>
      <c r="Y95" s="111" t="str">
        <f>IF(W95="","", IF(W95="NC","", IF(W95="NE","", IF(W95="NA","",IFERROR(VLOOKUP(W95,Produtos!$A$1:$C$2319,2,FALSE),"Não Cadastrado")))))</f>
        <v/>
      </c>
      <c r="Z95" s="106" t="str">
        <f>VLOOKUP(Tabela2[[#This Row],[SIEMA]],Siema2025,11,FALSE)</f>
        <v xml:space="preserve"> </v>
      </c>
      <c r="AA95" s="106" t="str">
        <f>VLOOKUP(Tabela2[[#This Row],[SIEMA]],Siema2025,12,FALSE)</f>
        <v xml:space="preserve"> </v>
      </c>
      <c r="AB95" s="106" t="str">
        <f>IF(W95="","",IF(ISNUMBER(W95)=FALSE,"Não se aplica",IFERROR(VLOOKUP(W95,Produtos!$A$1:$C$2319,3,FALSE),"Não Cadastrado")))</f>
        <v/>
      </c>
      <c r="AC95" s="108"/>
      <c r="AD95" s="110" t="str">
        <f>IF(Tabela2[[#This Row],[Origem do acidente]] = "Plataforma", "PREENCHER","NA")</f>
        <v>NA</v>
      </c>
      <c r="AE95" s="109" t="str">
        <f>IF(AC95="","", IF(AC95="NC","", IF(AC95="NE","", IF(AC95="NA","",IFERROR(VLOOKUP(AC95,Produtos!$A$1:$C$2319,2,FALSE),"Não Cadastrado")))))</f>
        <v/>
      </c>
      <c r="AF95" s="108"/>
      <c r="AG95" s="106"/>
      <c r="AH95" s="106" t="str">
        <f>IF(AC95="","",IF(ISNUMBER(AC95)=FALSE,"Não se aplica",IFERROR(VLOOKUP(AC95,Produtos!$A$1:$C$2319,3,FALSE),"Não Cadastrado")))</f>
        <v/>
      </c>
      <c r="AI95" s="108"/>
      <c r="AJ95" s="106" t="str">
        <f>VLOOKUP(Tabela2[[#This Row],[SIEMA]],Siema2025,26,FALSE)</f>
        <v/>
      </c>
      <c r="AK95" s="109"/>
      <c r="AL95" s="109"/>
      <c r="AM95" s="109"/>
      <c r="AN95" s="110" t="str">
        <f>VLOOKUP(Tabela2[[#This Row],[SIEMA]],Siema2025,51,FALSE)</f>
        <v/>
      </c>
      <c r="AO95" s="110" t="str">
        <f>VLOOKUP(Tabela2[[#This Row],[SIEMA]],Siema2025,53,FALSE)</f>
        <v/>
      </c>
      <c r="AP95" s="110" t="str">
        <f>VLOOKUP(Tabela2[[#This Row],[SIEMA]],Siema2025,55,FALSE)</f>
        <v/>
      </c>
      <c r="AQ95" s="110" t="str">
        <f>VLOOKUP(Tabela2[[#This Row],[SIEMA]],Siema2025,57,FALSE)</f>
        <v/>
      </c>
      <c r="AR95" s="110" t="str">
        <f>VLOOKUP(Tabela2[[#This Row],[SIEMA]],Siema2025,59,FALSE)</f>
        <v/>
      </c>
      <c r="AS95" s="110" t="str">
        <f>VLOOKUP(Tabela2[[#This Row],[SIEMA]],Siema2025,61,FALSE)</f>
        <v/>
      </c>
      <c r="AT95" s="110" t="str">
        <f>VLOOKUP(Tabela2[[#This Row],[SIEMA]],Siema2025,63,FALSE)</f>
        <v/>
      </c>
      <c r="AU95" s="110" t="str">
        <f>VLOOKUP(Tabela2[[#This Row],[SIEMA]],Siema2025,65,FALSE)</f>
        <v>X</v>
      </c>
      <c r="AV95" s="110" t="str">
        <f>VLOOKUP(Tabela2[[#This Row],[SIEMA]],Siema2025,67,FALSE)</f>
        <v/>
      </c>
      <c r="AW95" s="110" t="str">
        <f>VLOOKUP(Tabela2[[#This Row],[SIEMA]],Siema2025,69,FALSE)</f>
        <v/>
      </c>
      <c r="AX95" s="110" t="str">
        <f>VLOOKUP(Tabela2[[#This Row],[SIEMA]],Siema2025,71,FALSE)</f>
        <v/>
      </c>
      <c r="AY95" s="110" t="str">
        <f>VLOOKUP(Tabela2[[#This Row],[SIEMA]],Siema2025,73,FALSE)</f>
        <v/>
      </c>
      <c r="AZ95" s="110" t="str">
        <f>VLOOKUP(Tabela2[[#This Row],[SIEMA]],Siema2025,75,FALSE)</f>
        <v/>
      </c>
      <c r="BA95" s="110" t="str">
        <f>VLOOKUP(Tabela2[[#This Row],[SIEMA]],Siema2025,77,FALSE)</f>
        <v/>
      </c>
      <c r="BB95" s="110" t="str">
        <f>VLOOKUP(Tabela2[[#This Row],[SIEMA]],Siema2025,79,FALSE)</f>
        <v/>
      </c>
      <c r="BC95" s="110" t="str">
        <f>IF(Tabela2[[#This Row],[Outro(s) ]] = "X", "PREENCHER","NA")</f>
        <v>NA</v>
      </c>
      <c r="BD95" s="110" t="str">
        <f>VLOOKUP(Tabela2[[#This Row],[SIEMA]],Siema2025,82,FALSE)</f>
        <v/>
      </c>
      <c r="BE95" s="110" t="str">
        <f>VLOOKUP(Tabela2[[#This Row],[SIEMA]],Siema2025,81,FALSE)</f>
        <v/>
      </c>
      <c r="BF95" s="112" t="str">
        <f>VLOOKUP(Tabela2[[#This Row],[SIEMA]],Siema2025,28,FALSE)</f>
        <v/>
      </c>
      <c r="BG95" s="112"/>
      <c r="BH95" s="113" t="str">
        <f>VLOOKUP(Tabela2[[#This Row],[SIEMA]],Siema2025,29,FALSE)</f>
        <v/>
      </c>
      <c r="BI95" s="114" t="str">
        <f>VLOOKUP(Tabela2[[#This Row],[SIEMA]],Siema2025,107,FALSE)</f>
        <v>Não</v>
      </c>
      <c r="BJ95" s="109"/>
      <c r="BK95" s="106"/>
      <c r="BL95" s="108"/>
      <c r="BM95" s="110">
        <f ca="1">IF(Tabela2[[#This Row],[Data de atendimento do Ibama (considerar o primeiro documento/ação)]]="",_xlfn.DAYS(TODAY(),J95),_xlfn.DAYS(Tabela2[[#This Row],[Data de atendimento do Ibama (considerar o primeiro documento/ação)]],J95))</f>
        <v>529</v>
      </c>
      <c r="BN95" s="110" t="str">
        <f>IF(Tabela2[[#This Row],[Atendido pelo Ibama ("Não" ou "Sim")]]="Não","Preencher", IF(Tabela2[[#This Row],[Atendido pelo Ibama ("Não" ou "Sim")]]="Sim","NA",""))</f>
        <v/>
      </c>
      <c r="BO95" s="116"/>
      <c r="BP95" s="110" t="str">
        <f>IF(Tabela2[[#This Row],[Forma de atendimento (primeiro documento/ação)]]= "Outros (especificar)", "PREENCHER","NA")</f>
        <v>NA</v>
      </c>
      <c r="BQ95" s="108"/>
      <c r="BR95" s="110" t="str">
        <f>IF(Tabela2[[#This Row],[Equipe do Ibama foi a campo? Houve sobrevoo do Poseidon?]] = "Sim", "PREENCHER","NA")</f>
        <v>NA</v>
      </c>
      <c r="BS95" s="110" t="str">
        <f>IF(Tabela2[[#This Row],[Se sim, foi emitida Ordem de Emergência? (informações vinculada à coluna CK)]] = "Sim", "PREENCHER","NA")</f>
        <v>NA</v>
      </c>
      <c r="BT95" s="110" t="str">
        <f>IF(Tabela2[[#This Row],[Foi elaborado Relatório de Vistoria pelo Ibama? (informações vinculada à coluna CK)]] = "Sim", "PREENCHER","NA")</f>
        <v>NA</v>
      </c>
      <c r="BU95" s="110" t="str">
        <f>IF(Tabela2[[#This Row],[Houve envio de Informações Pós-acidente (preencher "não se aplica" quando de competência estadual/municipal)]] = "Sim", "PREENCHER","NA")</f>
        <v>NA</v>
      </c>
      <c r="BV95" s="110" t="str">
        <f>IF(Tabela2[[#This Row],[Houve avaliação das informações pós-acidente solicitadas/enviadas?]] = "Sim", "PREENCHER","NA")</f>
        <v>NA</v>
      </c>
      <c r="BW95" s="110" t="str">
        <f>IF(Tabela2[[#This Row],[O Ibama aguarda resposta da empresa/OEMA, etc?]] = "Sim", "PREENCHER","NA")</f>
        <v>NA</v>
      </c>
      <c r="BX95" s="108"/>
      <c r="BY95" s="108"/>
      <c r="BZ95" s="106" t="str">
        <f>IF(Tabela2[[#This Row],[Data do documento de encerramento]]="NA","NA",IF(Tabela2[[#This Row],[Data do documento de encerramento]]="","Pendente de conclusão/ encerramento",_xlfn.DAYS(Tabela2[[#This Row],[Data do documento de encerramento]],J95)))</f>
        <v>Pendente de conclusão/ encerramento</v>
      </c>
      <c r="CA95" s="111"/>
      <c r="CB95" s="111"/>
      <c r="CC95" s="111"/>
      <c r="CD95" s="111"/>
      <c r="CE95" s="111"/>
      <c r="CF95" s="111"/>
    </row>
    <row r="96" spans="1:16359" ht="45.75" hidden="1">
      <c r="A96" s="172">
        <v>202521928817</v>
      </c>
      <c r="B96" s="174" t="s">
        <v>7547</v>
      </c>
      <c r="C96" s="110" t="str">
        <f>VLOOKUP(Tabela2[[#This Row],[SIEMA]],Siema2025,4,FALSE)</f>
        <v xml:space="preserve"> MG</v>
      </c>
      <c r="D96" s="108" t="str">
        <f>VLOOKUP(Tabela2[[#This Row],[SIEMA]],Siema2025,3,FALSE)</f>
        <v xml:space="preserve">Uberaba </v>
      </c>
      <c r="E96" s="108" t="s">
        <v>7062</v>
      </c>
      <c r="F96" s="108" t="s">
        <v>7062</v>
      </c>
      <c r="G96" s="108" t="s">
        <v>7548</v>
      </c>
      <c r="H96" s="108" t="s">
        <v>7549</v>
      </c>
      <c r="I96" s="106" t="s">
        <v>7118</v>
      </c>
      <c r="J96" s="107">
        <f>VLOOKUP(Tabela2[[#This Row],[SIEMA]],Siema2025,2,FALSE)</f>
        <v>45693</v>
      </c>
      <c r="K96" s="107" t="str">
        <f>VLOOKUP(Tabela2[[#This Row],[SIEMA]],Siema2025,16,FALSE)</f>
        <v>Quarta</v>
      </c>
      <c r="L96" s="108" t="str">
        <f>IF(Tabela2[[#This Row],[Data]]="","Sem Informação",VLOOKUP(MONTH(Tabela2[[#This Row],[Data]]),'[1]Validação de dados'!$I$1:$J$13,2,0))</f>
        <v>Fevereiro</v>
      </c>
      <c r="M96" s="108">
        <f>YEAR(Tabela2[[#This Row],[Data]])</f>
        <v>2025</v>
      </c>
      <c r="N96" s="107" t="str">
        <f>VLOOKUP(Tabela2[[#This Row],[SIEMA]],Siema2025,17,FALSE)</f>
        <v>Matutino</v>
      </c>
      <c r="O96" s="107" t="str">
        <f>VLOOKUP(Tabela2[[#This Row],[SIEMA]],Siema2025,5,FALSE)</f>
        <v>Rodovia</v>
      </c>
      <c r="P96" s="106" t="str">
        <f>VLOOKUP(Tabela2[[#This Row],[SIEMA]],Siema2025,21,FALSE)</f>
        <v>Transporte Rodoviário</v>
      </c>
      <c r="Q96" s="106">
        <v>3082</v>
      </c>
      <c r="R96" s="106" t="s">
        <v>7550</v>
      </c>
      <c r="S96" s="109" t="str">
        <f>IF(Q96="","", IF(Q96="NC","", IF(Q96="NE","", IF(Q96="NA","",IFERROR(VLOOKUP(Q96,Produtos!$A$1:$C$2319,2,FALSE),"Não Cadastrado")))))</f>
        <v>SUBSTÂNCIA QUE APRESENTA RISCO PARA O MEIO AMBIENTE, LÍQUIDA, N.E.</v>
      </c>
      <c r="T96" s="106" t="s">
        <v>7062</v>
      </c>
      <c r="U96" s="106" t="s">
        <v>7062</v>
      </c>
      <c r="V96" s="106">
        <f>IF(Q96="","",IF(ISNUMBER(Q96)=FALSE,"Não se aplica",IFERROR(VLOOKUP(Q96,Produtos!$A$1:$C$2319,3,FALSE),"Não Cadastrado")))</f>
        <v>9</v>
      </c>
      <c r="W96" s="106" t="str">
        <f>VLOOKUP(Tabela2[[#This Row],[SIEMA]],Siema2025,10,FALSE)</f>
        <v/>
      </c>
      <c r="X96" s="110" t="str">
        <f>IF(Tabela2[[#This Row],[Origem do acidente]] = "Plataforma", "PREENCHER","NA")</f>
        <v>NA</v>
      </c>
      <c r="Y96" s="111" t="str">
        <f>IF(W96="","", IF(W96="NC","", IF(W96="NE","", IF(W96="NA","",IFERROR(VLOOKUP(W96,Produtos!$A$1:$C$2319,2,FALSE),"Não Cadastrado")))))</f>
        <v/>
      </c>
      <c r="Z96" s="106" t="str">
        <f>VLOOKUP(Tabela2[[#This Row],[SIEMA]],Siema2025,11,FALSE)</f>
        <v xml:space="preserve"> </v>
      </c>
      <c r="AA96" s="106" t="str">
        <f>VLOOKUP(Tabela2[[#This Row],[SIEMA]],Siema2025,12,FALSE)</f>
        <v xml:space="preserve"> </v>
      </c>
      <c r="AB96" s="106" t="str">
        <f>IF(W96="","",IF(ISNUMBER(W96)=FALSE,"Não se aplica",IFERROR(VLOOKUP(W96,Produtos!$A$1:$C$2319,3,FALSE),"Não Cadastrado")))</f>
        <v/>
      </c>
      <c r="AC96" s="108"/>
      <c r="AD96" s="110" t="str">
        <f>IF(Tabela2[[#This Row],[Origem do acidente]] = "Plataforma", "PREENCHER","NA")</f>
        <v>NA</v>
      </c>
      <c r="AE96" s="109" t="str">
        <f>IF(AC96="","", IF(AC96="NC","", IF(AC96="NE","", IF(AC96="NA","",IFERROR(VLOOKUP(AC96,Produtos!$A$1:$C$2319,2,FALSE),"Não Cadastrado")))))</f>
        <v/>
      </c>
      <c r="AF96" s="108"/>
      <c r="AG96" s="106"/>
      <c r="AH96" s="106" t="str">
        <f>IF(AC96="","",IF(ISNUMBER(AC96)=FALSE,"Não se aplica",IFERROR(VLOOKUP(AC96,Produtos!$A$1:$C$2319,3,FALSE),"Não Cadastrado")))</f>
        <v/>
      </c>
      <c r="AI96" s="108"/>
      <c r="AJ96" s="106"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6" s="109" t="s">
        <v>6834</v>
      </c>
      <c r="AL96" s="109"/>
      <c r="AM96" s="109"/>
      <c r="AN96" s="110" t="str">
        <f>VLOOKUP(Tabela2[[#This Row],[SIEMA]],Siema2025,51,FALSE)</f>
        <v/>
      </c>
      <c r="AO96" s="110" t="str">
        <f>VLOOKUP(Tabela2[[#This Row],[SIEMA]],Siema2025,53,FALSE)</f>
        <v/>
      </c>
      <c r="AP96" s="110" t="str">
        <f>VLOOKUP(Tabela2[[#This Row],[SIEMA]],Siema2025,55,FALSE)</f>
        <v/>
      </c>
      <c r="AQ96" s="110" t="str">
        <f>VLOOKUP(Tabela2[[#This Row],[SIEMA]],Siema2025,57,FALSE)</f>
        <v/>
      </c>
      <c r="AR96" s="110" t="str">
        <f>VLOOKUP(Tabela2[[#This Row],[SIEMA]],Siema2025,59,FALSE)</f>
        <v/>
      </c>
      <c r="AS96" s="110" t="str">
        <f>VLOOKUP(Tabela2[[#This Row],[SIEMA]],Siema2025,61,FALSE)</f>
        <v/>
      </c>
      <c r="AT96" s="110" t="str">
        <f>VLOOKUP(Tabela2[[#This Row],[SIEMA]],Siema2025,63,FALSE)</f>
        <v/>
      </c>
      <c r="AU96" s="110" t="str">
        <f>VLOOKUP(Tabela2[[#This Row],[SIEMA]],Siema2025,65,FALSE)</f>
        <v>X</v>
      </c>
      <c r="AV96" s="110" t="str">
        <f>VLOOKUP(Tabela2[[#This Row],[SIEMA]],Siema2025,67,FALSE)</f>
        <v/>
      </c>
      <c r="AW96" s="110" t="str">
        <f>VLOOKUP(Tabela2[[#This Row],[SIEMA]],Siema2025,69,FALSE)</f>
        <v/>
      </c>
      <c r="AX96" s="110" t="str">
        <f>VLOOKUP(Tabela2[[#This Row],[SIEMA]],Siema2025,71,FALSE)</f>
        <v/>
      </c>
      <c r="AY96" s="110" t="str">
        <f>VLOOKUP(Tabela2[[#This Row],[SIEMA]],Siema2025,73,FALSE)</f>
        <v/>
      </c>
      <c r="AZ96" s="110" t="str">
        <f>VLOOKUP(Tabela2[[#This Row],[SIEMA]],Siema2025,75,FALSE)</f>
        <v/>
      </c>
      <c r="BA96" s="110" t="str">
        <f>VLOOKUP(Tabela2[[#This Row],[SIEMA]],Siema2025,77,FALSE)</f>
        <v/>
      </c>
      <c r="BB96" s="110" t="str">
        <f>VLOOKUP(Tabela2[[#This Row],[SIEMA]],Siema2025,79,FALSE)</f>
        <v/>
      </c>
      <c r="BC96" s="110" t="s">
        <v>7551</v>
      </c>
      <c r="BD96" s="110" t="str">
        <f>VLOOKUP(Tabela2[[#This Row],[SIEMA]],Siema2025,82,FALSE)</f>
        <v/>
      </c>
      <c r="BE96" s="110" t="str">
        <f>VLOOKUP(Tabela2[[#This Row],[SIEMA]],Siema2025,81,FALSE)</f>
        <v/>
      </c>
      <c r="BF96" s="112" t="s">
        <v>6834</v>
      </c>
      <c r="BG96" s="112"/>
      <c r="BH96" s="112" t="s">
        <v>6834</v>
      </c>
      <c r="BI96" s="114" t="s">
        <v>2696</v>
      </c>
      <c r="BJ96" s="109" t="s">
        <v>7111</v>
      </c>
      <c r="BK96" s="106" t="s">
        <v>2696</v>
      </c>
      <c r="BL96" s="143">
        <v>45695</v>
      </c>
      <c r="BM96" s="110">
        <f ca="1">IF(Tabela2[[#This Row],[Data de atendimento do Ibama (considerar o primeiro documento/ação)]]="",_xlfn.DAYS(TODAY(),J96),_xlfn.DAYS(Tabela2[[#This Row],[Data de atendimento do Ibama (considerar o primeiro documento/ação)]],J96))</f>
        <v>2</v>
      </c>
      <c r="BN96" s="110" t="str">
        <f>IF(Tabela2[[#This Row],[Atendido pelo Ibama ("Não" ou "Sim")]]="Não","Preencher", IF(Tabela2[[#This Row],[Atendido pelo Ibama ("Não" ou "Sim")]]="Sim","NA",""))</f>
        <v>NA</v>
      </c>
      <c r="BO96" s="116" t="s">
        <v>7123</v>
      </c>
      <c r="BP96" s="110" t="s">
        <v>7552</v>
      </c>
      <c r="BQ96" s="108" t="s">
        <v>123</v>
      </c>
      <c r="BR96" s="110" t="str">
        <f>IF(Tabela2[[#This Row],[Equipe do Ibama foi a campo? Houve sobrevoo do Poseidon?]] = "Sim", "PREENCHER","NA")</f>
        <v>NA</v>
      </c>
      <c r="BS96" s="110" t="str">
        <f>IF(Tabela2[[#This Row],[Se sim, foi emitida Ordem de Emergência? (informações vinculada à coluna CK)]] = "Sim", "PREENCHER","NA")</f>
        <v>NA</v>
      </c>
      <c r="BT96" s="110" t="str">
        <f>IF(Tabela2[[#This Row],[Foi elaborado Relatório de Vistoria pelo Ibama? (informações vinculada à coluna CK)]] = "Sim", "PREENCHER","NA")</f>
        <v>NA</v>
      </c>
      <c r="BU96" s="110" t="str">
        <f>IF(Tabela2[[#This Row],[Houve envio de Informações Pós-acidente (preencher "não se aplica" quando de competência estadual/municipal)]] = "Sim", "PREENCHER","NA")</f>
        <v>NA</v>
      </c>
      <c r="BV96" s="110" t="str">
        <f>IF(Tabela2[[#This Row],[Houve avaliação das informações pós-acidente solicitadas/enviadas?]] = "Sim", "PREENCHER","NA")</f>
        <v>NA</v>
      </c>
      <c r="BW96" s="110" t="s">
        <v>2696</v>
      </c>
      <c r="BX96" s="108" t="s">
        <v>7113</v>
      </c>
      <c r="BY96" s="143">
        <v>45707</v>
      </c>
      <c r="BZ96" s="106">
        <f>IF(Tabela2[[#This Row],[Data do documento de encerramento]]="NA","NA",IF(Tabela2[[#This Row],[Data do documento de encerramento]]="","Pendente de conclusão/ encerramento",_xlfn.DAYS(Tabela2[[#This Row],[Data do documento de encerramento]],J96)))</f>
        <v>14</v>
      </c>
      <c r="CA96" s="111" t="s">
        <v>7553</v>
      </c>
      <c r="CB96" s="111"/>
      <c r="CC96" s="111"/>
      <c r="CD96" s="111"/>
      <c r="CE96" s="111"/>
      <c r="CF96" s="111"/>
    </row>
    <row r="97" spans="1:84" hidden="1">
      <c r="A97" s="172">
        <v>20252982854</v>
      </c>
      <c r="B97" s="173" t="s">
        <v>7554</v>
      </c>
      <c r="C97" s="110" t="str">
        <f>VLOOKUP(Tabela2[[#This Row],[SIEMA]],Siema2025,4,FALSE)</f>
        <v xml:space="preserve"> SE</v>
      </c>
      <c r="D97" s="108" t="str">
        <f>VLOOKUP(Tabela2[[#This Row],[SIEMA]],Siema2025,3,FALSE)</f>
        <v xml:space="preserve">Carmópolis </v>
      </c>
      <c r="E97" s="108" t="str">
        <f>VLOOKUP(Tabela2[[#This Row],[SIEMA]],Siema2025,20,FALSE)</f>
        <v>Estação Central Bonsucesso, Carmópolis-SE</v>
      </c>
      <c r="F97" s="108"/>
      <c r="G97" s="108"/>
      <c r="H97" s="108"/>
      <c r="I97" s="106" t="str">
        <f>VLOOKUP(Tabela2[[#This Row],[SIEMA]],Siema2025,19,FALSE)</f>
        <v/>
      </c>
      <c r="J97" s="107">
        <f>VLOOKUP(Tabela2[[#This Row],[SIEMA]],Siema2025,2,FALSE)</f>
        <v>45695</v>
      </c>
      <c r="K97" s="107" t="str">
        <f>VLOOKUP(Tabela2[[#This Row],[SIEMA]],Siema2025,16,FALSE)</f>
        <v>Sexta</v>
      </c>
      <c r="L97" s="108" t="str">
        <f>IF(Tabela2[[#This Row],[Data]]="","Sem Informação",VLOOKUP(MONTH(Tabela2[[#This Row],[Data]]),'[1]Validação de dados'!$I$1:$J$13,2,0))</f>
        <v>Fevereiro</v>
      </c>
      <c r="M97" s="108">
        <f>YEAR(Tabela2[[#This Row],[Data]])</f>
        <v>2025</v>
      </c>
      <c r="N97" s="107" t="str">
        <f>VLOOKUP(Tabela2[[#This Row],[SIEMA]],Siema2025,17,FALSE)</f>
        <v>Vespertino</v>
      </c>
      <c r="O97" s="107" t="s">
        <v>145</v>
      </c>
      <c r="P97" s="106" t="str">
        <f>VLOOKUP(Tabela2[[#This Row],[SIEMA]],Siema2025,21,FALSE)</f>
        <v>Ocorrência de descarga de óleo ou mistura oleosa
Perda de contenção primária maior de água produzida</v>
      </c>
      <c r="Q97" s="106" t="str">
        <f>VLOOKUP(Tabela2[[#This Row],[SIEMA]],Siema2025,7,FALSE)</f>
        <v/>
      </c>
      <c r="R97" s="106" t="str">
        <f>VLOOKUP(Tabela2[[#This Row],[SIEMA]],Siema2025,10,FALSE)</f>
        <v>Água Produzida</v>
      </c>
      <c r="S97" s="109" t="str">
        <f>IF(Q97="","", IF(Q97="NC","", IF(Q97="NE","", IF(Q97="NA","",IFERROR(VLOOKUP(Q97,Produtos!$A$1:$C$2319,2,FALSE),"Não Cadastrado")))))</f>
        <v/>
      </c>
      <c r="T97" s="106" t="str">
        <f>VLOOKUP(Tabela2[[#This Row],[SIEMA]],Siema2025,11,FALSE)</f>
        <v>15</v>
      </c>
      <c r="U97" s="106" t="str">
        <f>VLOOKUP(Tabela2[[#This Row],[SIEMA]],Siema2025,12,FALSE)</f>
        <v>M3</v>
      </c>
      <c r="V97" s="106" t="str">
        <f>IF(Q97="","",IF(ISNUMBER(Q97)=FALSE,"Não se aplica",IFERROR(VLOOKUP(Q97,Produtos!$A$1:$C$2319,3,FALSE),"Não Cadastrado")))</f>
        <v/>
      </c>
      <c r="W97" s="106" t="str">
        <f>VLOOKUP(Tabela2[[#This Row],[SIEMA]],Siema2025,10,FALSE)</f>
        <v>Água Produzida</v>
      </c>
      <c r="X97" s="110" t="str">
        <f>IF(Tabela2[[#This Row],[Origem do acidente]] = "Plataforma", "PREENCHER","NA")</f>
        <v>NA</v>
      </c>
      <c r="Y97" s="111" t="str">
        <f>IF(W97="","", IF(W97="NC","", IF(W97="NE","", IF(W97="NA","",IFERROR(VLOOKUP(W97,Produtos!$A$1:$C$2319,2,FALSE),"Não Cadastrado")))))</f>
        <v>Não Cadastrado</v>
      </c>
      <c r="Z97" s="106" t="str">
        <f>VLOOKUP(Tabela2[[#This Row],[SIEMA]],Siema2025,11,FALSE)</f>
        <v>15</v>
      </c>
      <c r="AA97" s="106" t="str">
        <f>VLOOKUP(Tabela2[[#This Row],[SIEMA]],Siema2025,12,FALSE)</f>
        <v>M3</v>
      </c>
      <c r="AB97" s="106" t="str">
        <f>IF(W97="","",IF(ISNUMBER(W97)=FALSE,"Não se aplica",IFERROR(VLOOKUP(W97,Produtos!$A$1:$C$2319,3,FALSE),"Não Cadastrado")))</f>
        <v>Não se aplica</v>
      </c>
      <c r="AC97" s="108"/>
      <c r="AD97" s="110" t="str">
        <f>IF(Tabela2[[#This Row],[Origem do acidente]] = "Plataforma", "PREENCHER","NA")</f>
        <v>NA</v>
      </c>
      <c r="AE97" s="109" t="str">
        <f>IF(AC97="","", IF(AC97="NC","", IF(AC97="NE","", IF(AC97="NA","",IFERROR(VLOOKUP(AC97,Produtos!$A$1:$C$2319,2,FALSE),"Não Cadastrado")))))</f>
        <v/>
      </c>
      <c r="AF97" s="108"/>
      <c r="AG97" s="106"/>
      <c r="AH97" s="106" t="str">
        <f>IF(AC97="","",IF(ISNUMBER(AC97)=FALSE,"Não se aplica",IFERROR(VLOOKUP(AC97,Produtos!$A$1:$C$2319,3,FALSE),"Não Cadastrado")))</f>
        <v/>
      </c>
      <c r="AI97" s="108"/>
      <c r="AJ97" s="106" t="str">
        <f>VLOOKUP(Tabela2[[#This Row],[SIEMA]],Siema2025,26,FALSE)</f>
        <v>Em investigação.</v>
      </c>
      <c r="AK97" s="109"/>
      <c r="AL97" s="109"/>
      <c r="AM97" s="109"/>
      <c r="AN97" s="110" t="str">
        <f>VLOOKUP(Tabela2[[#This Row],[SIEMA]],Siema2025,51,FALSE)</f>
        <v/>
      </c>
      <c r="AO97" s="110" t="str">
        <f>VLOOKUP(Tabela2[[#This Row],[SIEMA]],Siema2025,53,FALSE)</f>
        <v/>
      </c>
      <c r="AP97" s="110" t="str">
        <f>VLOOKUP(Tabela2[[#This Row],[SIEMA]],Siema2025,55,FALSE)</f>
        <v/>
      </c>
      <c r="AQ97" s="110" t="str">
        <f>VLOOKUP(Tabela2[[#This Row],[SIEMA]],Siema2025,57,FALSE)</f>
        <v/>
      </c>
      <c r="AR97" s="110" t="str">
        <f>VLOOKUP(Tabela2[[#This Row],[SIEMA]],Siema2025,59,FALSE)</f>
        <v/>
      </c>
      <c r="AS97" s="110" t="str">
        <f>VLOOKUP(Tabela2[[#This Row],[SIEMA]],Siema2025,61,FALSE)</f>
        <v/>
      </c>
      <c r="AT97" s="110" t="str">
        <f>VLOOKUP(Tabela2[[#This Row],[SIEMA]],Siema2025,63,FALSE)</f>
        <v/>
      </c>
      <c r="AU97" s="110" t="str">
        <f>VLOOKUP(Tabela2[[#This Row],[SIEMA]],Siema2025,65,FALSE)</f>
        <v>X</v>
      </c>
      <c r="AV97" s="110" t="str">
        <f>VLOOKUP(Tabela2[[#This Row],[SIEMA]],Siema2025,67,FALSE)</f>
        <v/>
      </c>
      <c r="AW97" s="110" t="str">
        <f>VLOOKUP(Tabela2[[#This Row],[SIEMA]],Siema2025,69,FALSE)</f>
        <v/>
      </c>
      <c r="AX97" s="110" t="str">
        <f>VLOOKUP(Tabela2[[#This Row],[SIEMA]],Siema2025,71,FALSE)</f>
        <v/>
      </c>
      <c r="AY97" s="110" t="str">
        <f>VLOOKUP(Tabela2[[#This Row],[SIEMA]],Siema2025,73,FALSE)</f>
        <v/>
      </c>
      <c r="AZ97" s="110" t="str">
        <f>VLOOKUP(Tabela2[[#This Row],[SIEMA]],Siema2025,75,FALSE)</f>
        <v/>
      </c>
      <c r="BA97" s="110" t="str">
        <f>VLOOKUP(Tabela2[[#This Row],[SIEMA]],Siema2025,77,FALSE)</f>
        <v/>
      </c>
      <c r="BB97" s="110" t="str">
        <f>VLOOKUP(Tabela2[[#This Row],[SIEMA]],Siema2025,79,FALSE)</f>
        <v/>
      </c>
      <c r="BC97" s="110" t="str">
        <f>IF(Tabela2[[#This Row],[Outro(s) ]] = "X", "PREENCHER","NA")</f>
        <v>NA</v>
      </c>
      <c r="BD97" s="110" t="str">
        <f>VLOOKUP(Tabela2[[#This Row],[SIEMA]],Siema2025,82,FALSE)</f>
        <v/>
      </c>
      <c r="BE97" s="110" t="str">
        <f>VLOOKUP(Tabela2[[#This Row],[SIEMA]],Siema2025,81,FALSE)</f>
        <v/>
      </c>
      <c r="BF97" s="112" t="str">
        <f>VLOOKUP(Tabela2[[#This Row],[SIEMA]],Siema2025,28,FALSE)</f>
        <v>CARMO ENERGY S.A.</v>
      </c>
      <c r="BG97" s="127"/>
      <c r="BH97" s="113" t="str">
        <f>VLOOKUP(Tabela2[[#This Row],[SIEMA]],Siema2025,29,FALSE)</f>
        <v>41955491000101</v>
      </c>
      <c r="BI97" s="114" t="str">
        <f>VLOOKUP(Tabela2[[#This Row],[SIEMA]],Siema2025,107,FALSE)</f>
        <v>Não</v>
      </c>
      <c r="BJ97" s="109"/>
      <c r="BK97" s="106"/>
      <c r="BL97" s="108"/>
      <c r="BM97" s="110">
        <f ca="1">IF(Tabela2[[#This Row],[Data de atendimento do Ibama (considerar o primeiro documento/ação)]]="",_xlfn.DAYS(TODAY(),J97),_xlfn.DAYS(Tabela2[[#This Row],[Data de atendimento do Ibama (considerar o primeiro documento/ação)]],J97))</f>
        <v>525</v>
      </c>
      <c r="BN97" s="110" t="str">
        <f>IF(Tabela2[[#This Row],[Atendido pelo Ibama ("Não" ou "Sim")]]="Não","Preencher", IF(Tabela2[[#This Row],[Atendido pelo Ibama ("Não" ou "Sim")]]="Sim","NA",""))</f>
        <v/>
      </c>
      <c r="BO97" s="116"/>
      <c r="BP97" s="110" t="str">
        <f>IF(Tabela2[[#This Row],[Forma de atendimento (primeiro documento/ação)]]= "Outros (especificar)", "PREENCHER","NA")</f>
        <v>NA</v>
      </c>
      <c r="BQ97" s="108"/>
      <c r="BR97" s="110" t="str">
        <f>IF(Tabela2[[#This Row],[Equipe do Ibama foi a campo? Houve sobrevoo do Poseidon?]] = "Sim", "PREENCHER","NA")</f>
        <v>NA</v>
      </c>
      <c r="BS97" s="110" t="str">
        <f>IF(Tabela2[[#This Row],[Se sim, foi emitida Ordem de Emergência? (informações vinculada à coluna CK)]] = "Sim", "PREENCHER","NA")</f>
        <v>NA</v>
      </c>
      <c r="BT97" s="110" t="str">
        <f>IF(Tabela2[[#This Row],[Foi elaborado Relatório de Vistoria pelo Ibama? (informações vinculada à coluna CK)]] = "Sim", "PREENCHER","NA")</f>
        <v>NA</v>
      </c>
      <c r="BU97" s="110" t="str">
        <f>IF(Tabela2[[#This Row],[Houve envio de Informações Pós-acidente (preencher "não se aplica" quando de competência estadual/municipal)]] = "Sim", "PREENCHER","NA")</f>
        <v>NA</v>
      </c>
      <c r="BV97" s="110" t="str">
        <f>IF(Tabela2[[#This Row],[Houve avaliação das informações pós-acidente solicitadas/enviadas?]] = "Sim", "PREENCHER","NA")</f>
        <v>NA</v>
      </c>
      <c r="BW97" s="110" t="str">
        <f>IF(Tabela2[[#This Row],[O Ibama aguarda resposta da empresa/OEMA, etc?]] = "Sim", "PREENCHER","NA")</f>
        <v>NA</v>
      </c>
      <c r="BX97" s="108"/>
      <c r="BY97" s="108"/>
      <c r="BZ97" s="106" t="str">
        <f>IF(Tabela2[[#This Row],[Data do documento de encerramento]]="NA","NA",IF(Tabela2[[#This Row],[Data do documento de encerramento]]="","Pendente de conclusão/ encerramento",_xlfn.DAYS(Tabela2[[#This Row],[Data do documento de encerramento]],J97)))</f>
        <v>Pendente de conclusão/ encerramento</v>
      </c>
      <c r="CA97" s="111"/>
      <c r="CB97" s="111"/>
      <c r="CC97" s="119"/>
      <c r="CD97" s="111"/>
      <c r="CE97" s="111"/>
      <c r="CF97" s="111"/>
    </row>
    <row r="98" spans="1:84" ht="30.75" hidden="1">
      <c r="A98" s="172">
        <v>202521028843</v>
      </c>
      <c r="B98" s="173" t="s">
        <v>7555</v>
      </c>
      <c r="C98" s="110" t="str">
        <f>VLOOKUP(Tabela2[[#This Row],[SIEMA]],Siema2025,4,FALSE)</f>
        <v xml:space="preserve"> AL</v>
      </c>
      <c r="D98" s="108" t="str">
        <f>VLOOKUP(Tabela2[[#This Row],[SIEMA]],Siema2025,3,FALSE)</f>
        <v xml:space="preserve">Pilar </v>
      </c>
      <c r="E98" s="108" t="str">
        <f>VLOOKUP(Tabela2[[#This Row],[SIEMA]],Siema2025,20,FALSE)</f>
        <v>Fazenda Lamarão, s/n. Zona rural.</v>
      </c>
      <c r="F98" s="108"/>
      <c r="G98" s="108" t="s">
        <v>7556</v>
      </c>
      <c r="H98" s="108" t="s">
        <v>7557</v>
      </c>
      <c r="I98" s="106" t="s">
        <v>7456</v>
      </c>
      <c r="J98" s="107">
        <f>VLOOKUP(Tabela2[[#This Row],[SIEMA]],Siema2025,2,FALSE)</f>
        <v>45695</v>
      </c>
      <c r="K98" s="107" t="str">
        <f>VLOOKUP(Tabela2[[#This Row],[SIEMA]],Siema2025,16,FALSE)</f>
        <v>Sexta</v>
      </c>
      <c r="L98" s="108" t="str">
        <f>IF(Tabela2[[#This Row],[Data]]="","Sem Informação",VLOOKUP(MONTH(Tabela2[[#This Row],[Data]]),'[1]Validação de dados'!$I$1:$J$13,2,0))</f>
        <v>Fevereiro</v>
      </c>
      <c r="M98" s="108">
        <f>YEAR(Tabela2[[#This Row],[Data]])</f>
        <v>2025</v>
      </c>
      <c r="N98" s="107" t="str">
        <f>VLOOKUP(Tabela2[[#This Row],[SIEMA]],Siema2025,17,FALSE)</f>
        <v>Matutino</v>
      </c>
      <c r="O98" s="107" t="s">
        <v>145</v>
      </c>
      <c r="P98" s="106" t="s">
        <v>1610</v>
      </c>
      <c r="Q98" s="106"/>
      <c r="R98" s="106"/>
      <c r="S98" s="109" t="s">
        <v>1714</v>
      </c>
      <c r="T98" s="106" t="str">
        <f>VLOOKUP(Tabela2[[#This Row],[SIEMA]],Siema2025,11,FALSE)</f>
        <v>0.01</v>
      </c>
      <c r="U98" s="106" t="str">
        <f>VLOOKUP(Tabela2[[#This Row],[SIEMA]],Siema2025,12,FALSE)</f>
        <v>M3</v>
      </c>
      <c r="V98" s="106" t="str">
        <f>IF(Q98="","",IF(ISNUMBER(Q98)=FALSE,"Não se aplica",IFERROR(VLOOKUP(Q98,Produtos!$A$1:$C$2319,3,FALSE),"Não Cadastrado")))</f>
        <v/>
      </c>
      <c r="W98" s="106" t="str">
        <f>VLOOKUP(Tabela2[[#This Row],[SIEMA]],Siema2025,10,FALSE)</f>
        <v>água oleosa</v>
      </c>
      <c r="X98" s="110" t="str">
        <f>IF(Tabela2[[#This Row],[Origem do acidente]] = "Plataforma", "PREENCHER","NA")</f>
        <v>NA</v>
      </c>
      <c r="Y98" s="111" t="str">
        <f>IF(W98="","", IF(W98="NC","", IF(W98="NE","", IF(W98="NA","",IFERROR(VLOOKUP(W98,Produtos!$A$1:$C$2319,2,FALSE),"Não Cadastrado")))))</f>
        <v>Não Cadastrado</v>
      </c>
      <c r="Z98" s="106" t="str">
        <f>VLOOKUP(Tabela2[[#This Row],[SIEMA]],Siema2025,11,FALSE)</f>
        <v>0.01</v>
      </c>
      <c r="AA98" s="106" t="str">
        <f>VLOOKUP(Tabela2[[#This Row],[SIEMA]],Siema2025,12,FALSE)</f>
        <v>M3</v>
      </c>
      <c r="AB98" s="106" t="str">
        <f>IF(W98="","",IF(ISNUMBER(W98)=FALSE,"Não se aplica",IFERROR(VLOOKUP(W98,Produtos!$A$1:$C$2319,3,FALSE),"Não Cadastrado")))</f>
        <v>Não se aplica</v>
      </c>
      <c r="AC98" s="108"/>
      <c r="AD98" s="110" t="str">
        <f>IF(Tabela2[[#This Row],[Origem do acidente]] = "Plataforma", "PREENCHER","NA")</f>
        <v>NA</v>
      </c>
      <c r="AE98" s="109" t="str">
        <f>IF(AC98="","", IF(AC98="NC","", IF(AC98="NE","", IF(AC98="NA","",IFERROR(VLOOKUP(AC98,Produtos!$A$1:$C$2319,2,FALSE),"Não Cadastrado")))))</f>
        <v/>
      </c>
      <c r="AF98" s="108"/>
      <c r="AG98" s="106"/>
      <c r="AH98" s="106" t="str">
        <f>IF(AC98="","",IF(ISNUMBER(AC98)=FALSE,"Não se aplica",IFERROR(VLOOKUP(AC98,Produtos!$A$1:$C$2319,3,FALSE),"Não Cadastrado")))</f>
        <v/>
      </c>
      <c r="AI98" s="108"/>
      <c r="AJ98" s="106" t="s">
        <v>7558</v>
      </c>
      <c r="AK98" s="109"/>
      <c r="AL98" s="109"/>
      <c r="AM98" s="109"/>
      <c r="AN98" s="110" t="str">
        <f>VLOOKUP(Tabela2[[#This Row],[SIEMA]],Siema2025,51,FALSE)</f>
        <v/>
      </c>
      <c r="AO98" s="110" t="str">
        <f>VLOOKUP(Tabela2[[#This Row],[SIEMA]],Siema2025,53,FALSE)</f>
        <v/>
      </c>
      <c r="AP98" s="110" t="str">
        <f>VLOOKUP(Tabela2[[#This Row],[SIEMA]],Siema2025,55,FALSE)</f>
        <v/>
      </c>
      <c r="AQ98" s="110" t="str">
        <f>VLOOKUP(Tabela2[[#This Row],[SIEMA]],Siema2025,57,FALSE)</f>
        <v/>
      </c>
      <c r="AR98" s="110" t="str">
        <f>VLOOKUP(Tabela2[[#This Row],[SIEMA]],Siema2025,59,FALSE)</f>
        <v/>
      </c>
      <c r="AS98" s="110" t="str">
        <f>VLOOKUP(Tabela2[[#This Row],[SIEMA]],Siema2025,61,FALSE)</f>
        <v/>
      </c>
      <c r="AT98" s="110" t="str">
        <f>VLOOKUP(Tabela2[[#This Row],[SIEMA]],Siema2025,63,FALSE)</f>
        <v/>
      </c>
      <c r="AU98" s="110" t="str">
        <f>VLOOKUP(Tabela2[[#This Row],[SIEMA]],Siema2025,65,FALSE)</f>
        <v>X</v>
      </c>
      <c r="AV98" s="110" t="str">
        <f>VLOOKUP(Tabela2[[#This Row],[SIEMA]],Siema2025,67,FALSE)</f>
        <v/>
      </c>
      <c r="AW98" s="110" t="str">
        <f>VLOOKUP(Tabela2[[#This Row],[SIEMA]],Siema2025,69,FALSE)</f>
        <v/>
      </c>
      <c r="AX98" s="110" t="str">
        <f>VLOOKUP(Tabela2[[#This Row],[SIEMA]],Siema2025,71,FALSE)</f>
        <v/>
      </c>
      <c r="AY98" s="110" t="str">
        <f>VLOOKUP(Tabela2[[#This Row],[SIEMA]],Siema2025,73,FALSE)</f>
        <v/>
      </c>
      <c r="AZ98" s="110" t="str">
        <f>VLOOKUP(Tabela2[[#This Row],[SIEMA]],Siema2025,75,FALSE)</f>
        <v/>
      </c>
      <c r="BA98" s="110" t="str">
        <f>VLOOKUP(Tabela2[[#This Row],[SIEMA]],Siema2025,77,FALSE)</f>
        <v/>
      </c>
      <c r="BB98" s="110" t="str">
        <f>VLOOKUP(Tabela2[[#This Row],[SIEMA]],Siema2025,79,FALSE)</f>
        <v/>
      </c>
      <c r="BC98" s="110" t="str">
        <f>IF(Tabela2[[#This Row],[Outro(s) ]] = "X", "PREENCHER","NA")</f>
        <v>NA</v>
      </c>
      <c r="BD98" s="110" t="str">
        <f>VLOOKUP(Tabela2[[#This Row],[SIEMA]],Siema2025,82,FALSE)</f>
        <v/>
      </c>
      <c r="BE98" s="110" t="str">
        <f>VLOOKUP(Tabela2[[#This Row],[SIEMA]],Siema2025,81,FALSE)</f>
        <v/>
      </c>
      <c r="BF98" s="112" t="str">
        <f>VLOOKUP(Tabela2[[#This Row],[SIEMA]],Siema2025,28,FALSE)</f>
        <v>ORIGEM ENERGIA ALAGOAS S.A</v>
      </c>
      <c r="BG98" s="127"/>
      <c r="BH98" s="113" t="str">
        <f>VLOOKUP(Tabela2[[#This Row],[SIEMA]],Siema2025,29,FALSE)</f>
        <v>34186669000301</v>
      </c>
      <c r="BI98" s="114" t="str">
        <f>VLOOKUP(Tabela2[[#This Row],[SIEMA]],Siema2025,107,FALSE)</f>
        <v>Não</v>
      </c>
      <c r="BJ98" s="109" t="s">
        <v>7111</v>
      </c>
      <c r="BK98" s="106" t="s">
        <v>2696</v>
      </c>
      <c r="BL98" s="143">
        <v>45705</v>
      </c>
      <c r="BM98" s="110">
        <f ca="1">IF(Tabela2[[#This Row],[Data de atendimento do Ibama (considerar o primeiro documento/ação)]]="",_xlfn.DAYS(TODAY(),J98),_xlfn.DAYS(Tabela2[[#This Row],[Data de atendimento do Ibama (considerar o primeiro documento/ação)]],J98))</f>
        <v>10</v>
      </c>
      <c r="BN98" s="110" t="str">
        <f>IF(Tabela2[[#This Row],[Atendido pelo Ibama ("Não" ou "Sim")]]="Não","Preencher", IF(Tabela2[[#This Row],[Atendido pelo Ibama ("Não" ou "Sim")]]="Sim","NA",""))</f>
        <v>NA</v>
      </c>
      <c r="BO98" s="116" t="s">
        <v>7098</v>
      </c>
      <c r="BP98" s="110" t="str">
        <f>IF(Tabela2[[#This Row],[Forma de atendimento (primeiro documento/ação)]]= "Outros (especificar)", "PREENCHER","NA")</f>
        <v>NA</v>
      </c>
      <c r="BQ98" s="108" t="s">
        <v>123</v>
      </c>
      <c r="BR98" s="110" t="str">
        <f>IF(Tabela2[[#This Row],[Equipe do Ibama foi a campo? Houve sobrevoo do Poseidon?]] = "Sim", "PREENCHER","NA")</f>
        <v>NA</v>
      </c>
      <c r="BS98" s="110" t="str">
        <f>IF(Tabela2[[#This Row],[Se sim, foi emitida Ordem de Emergência? (informações vinculada à coluna CK)]] = "Sim", "PREENCHER","NA")</f>
        <v>NA</v>
      </c>
      <c r="BT98" s="110" t="str">
        <f>IF(Tabela2[[#This Row],[Foi elaborado Relatório de Vistoria pelo Ibama? (informações vinculada à coluna CK)]] = "Sim", "PREENCHER","NA")</f>
        <v>NA</v>
      </c>
      <c r="BU98" s="110" t="s">
        <v>123</v>
      </c>
      <c r="BV98" s="110" t="s">
        <v>123</v>
      </c>
      <c r="BW98" s="110" t="s">
        <v>123</v>
      </c>
      <c r="BX98" s="108"/>
      <c r="BY98" s="108"/>
      <c r="BZ98" s="106" t="str">
        <f>IF(Tabela2[[#This Row],[Data do documento de encerramento]]="NA","NA",IF(Tabela2[[#This Row],[Data do documento de encerramento]]="","Pendente de conclusão/ encerramento",_xlfn.DAYS(Tabela2[[#This Row],[Data do documento de encerramento]],J98)))</f>
        <v>Pendente de conclusão/ encerramento</v>
      </c>
      <c r="CA98" s="111"/>
      <c r="CB98" s="111"/>
      <c r="CC98" s="111"/>
      <c r="CD98" s="111"/>
      <c r="CE98" s="111"/>
      <c r="CF98" s="111"/>
    </row>
    <row r="99" spans="1:84" ht="30.75" hidden="1">
      <c r="A99" s="172">
        <v>20252879214</v>
      </c>
      <c r="B99" s="173" t="s">
        <v>7559</v>
      </c>
      <c r="C99" s="110" t="str">
        <f>VLOOKUP(Tabela2[[#This Row],[SIEMA]],Siema2025,4,FALSE)</f>
        <v xml:space="preserve"> RJ</v>
      </c>
      <c r="D99" s="108" t="str">
        <f>VLOOKUP(Tabela2[[#This Row],[SIEMA]],Siema2025,3,FALSE)</f>
        <v xml:space="preserve">Rio de Janeiro </v>
      </c>
      <c r="E99" s="108" t="str">
        <f>VLOOKUP(Tabela2[[#This Row],[SIEMA]],Siema2025,20,FALSE)</f>
        <v>Rua Bertichen, 75</v>
      </c>
      <c r="F99" s="108"/>
      <c r="G99" s="29" t="s">
        <v>7560</v>
      </c>
      <c r="H99" s="108" t="s">
        <v>7561</v>
      </c>
      <c r="I99" s="106" t="str">
        <f>VLOOKUP(Tabela2[[#This Row],[SIEMA]],Siema2025,19,FALSE)</f>
        <v/>
      </c>
      <c r="J99" s="107">
        <f>VLOOKUP(Tabela2[[#This Row],[SIEMA]],Siema2025,2,FALSE)</f>
        <v>45696</v>
      </c>
      <c r="K99" s="107" t="str">
        <f>VLOOKUP(Tabela2[[#This Row],[SIEMA]],Siema2025,16,FALSE)</f>
        <v>Sábado</v>
      </c>
      <c r="L99" s="108" t="str">
        <f>IF(Tabela2[[#This Row],[Data]]="","Sem Informação",VLOOKUP(MONTH(Tabela2[[#This Row],[Data]]),'[1]Validação de dados'!$I$1:$J$13,2,0))</f>
        <v>Fevereiro</v>
      </c>
      <c r="M99" s="106">
        <f>YEAR(Tabela2[[#This Row],[Data]])</f>
        <v>2025</v>
      </c>
      <c r="N99" s="107" t="str">
        <f>VLOOKUP(Tabela2[[#This Row],[SIEMA]],Siema2025,17,FALSE)</f>
        <v>Noturno</v>
      </c>
      <c r="O99" s="107" t="str">
        <f>VLOOKUP(Tabela2[[#This Row],[SIEMA]],Siema2025,5,FALSE)</f>
        <v>Indústria</v>
      </c>
      <c r="P99" s="106" t="str">
        <f>VLOOKUP(Tabela2[[#This Row],[SIEMA]],Siema2025,21,FALSE)</f>
        <v>Empresa Sumatex Produtos Químicos</v>
      </c>
      <c r="Q99" s="106" t="str">
        <f>VLOOKUP(Tabela2[[#This Row],[SIEMA]],Siema2025,7,FALSE)</f>
        <v/>
      </c>
      <c r="R99" s="106" t="str">
        <f>VLOOKUP(Tabela2[[#This Row],[SIEMA]],Siema2025,10,FALSE)</f>
        <v/>
      </c>
      <c r="S99" s="109" t="s">
        <v>7562</v>
      </c>
      <c r="T99" s="106" t="str">
        <f>VLOOKUP(Tabela2[[#This Row],[SIEMA]],Siema2025,11,FALSE)</f>
        <v xml:space="preserve"> </v>
      </c>
      <c r="U99" s="106" t="str">
        <f>VLOOKUP(Tabela2[[#This Row],[SIEMA]],Siema2025,12,FALSE)</f>
        <v xml:space="preserve"> </v>
      </c>
      <c r="V99" s="106" t="str">
        <f>IF(Q99="","",IF(ISNUMBER(Q99)=FALSE,"Não se aplica",IFERROR(VLOOKUP(Q99,Produtos!$A$1:$C$2319,3,FALSE),"Não Cadastrado")))</f>
        <v/>
      </c>
      <c r="W99" s="106" t="str">
        <f>VLOOKUP(Tabela2[[#This Row],[SIEMA]],Siema2025,10,FALSE)</f>
        <v/>
      </c>
      <c r="X99" s="115" t="str">
        <f>IF(Tabela2[[#This Row],[Origem do acidente]] = "Plataforma", "PREENCHER","NA")</f>
        <v>NA</v>
      </c>
      <c r="Y99" s="111" t="str">
        <f>IF(W99="","", IF(W99="NC","", IF(W99="NE","", IF(W99="NA","",IFERROR(VLOOKUP(W99,Produtos!$A$1:$C$2319,2,FALSE),"Não Cadastrado")))))</f>
        <v/>
      </c>
      <c r="Z99" s="106" t="str">
        <f>VLOOKUP(Tabela2[[#This Row],[SIEMA]],Siema2025,11,FALSE)</f>
        <v xml:space="preserve"> </v>
      </c>
      <c r="AA99" s="106" t="str">
        <f>VLOOKUP(Tabela2[[#This Row],[SIEMA]],Siema2025,12,FALSE)</f>
        <v xml:space="preserve"> </v>
      </c>
      <c r="AB99" s="106" t="str">
        <f>IF(W99="","",IF(ISNUMBER(W99)=FALSE,"Não se aplica",IFERROR(VLOOKUP(W99,Produtos!$A$1:$C$2319,3,FALSE),"Não Cadastrado")))</f>
        <v/>
      </c>
      <c r="AC99" s="106"/>
      <c r="AD99" s="110" t="str">
        <f>IF(Tabela2[[#This Row],[Origem do acidente]] = "Plataforma", "PREENCHER","NA")</f>
        <v>NA</v>
      </c>
      <c r="AE99" s="109" t="str">
        <f>IF(AC99="","", IF(AC99="NC","", IF(AC99="NE","", IF(AC99="NA","",IFERROR(VLOOKUP(AC99,Produtos!$A$1:$C$2319,2,FALSE),"Não Cadastrado")))))</f>
        <v/>
      </c>
      <c r="AF99" s="106"/>
      <c r="AG99" s="106"/>
      <c r="AH99" s="106" t="str">
        <f>IF(AC99="","",IF(ISNUMBER(AC99)=FALSE,"Não se aplica",IFERROR(VLOOKUP(AC99,Produtos!$A$1:$C$2319,3,FALSE),"Não Cadastrado")))</f>
        <v/>
      </c>
      <c r="AI99" s="106"/>
      <c r="AJ99" s="106" t="s">
        <v>7563</v>
      </c>
      <c r="AK99" s="109"/>
      <c r="AL99" s="109"/>
      <c r="AM99" s="109"/>
      <c r="AN99" s="110" t="str">
        <f>VLOOKUP(Tabela2[[#This Row],[SIEMA]],Siema2025,51,FALSE)</f>
        <v/>
      </c>
      <c r="AO99" s="110" t="str">
        <f>VLOOKUP(Tabela2[[#This Row],[SIEMA]],Siema2025,53,FALSE)</f>
        <v>X</v>
      </c>
      <c r="AP99" s="110" t="str">
        <f>VLOOKUP(Tabela2[[#This Row],[SIEMA]],Siema2025,55,FALSE)</f>
        <v/>
      </c>
      <c r="AQ99" s="110" t="str">
        <f>VLOOKUP(Tabela2[[#This Row],[SIEMA]],Siema2025,57,FALSE)</f>
        <v/>
      </c>
      <c r="AR99" s="110" t="str">
        <f>VLOOKUP(Tabela2[[#This Row],[SIEMA]],Siema2025,59,FALSE)</f>
        <v/>
      </c>
      <c r="AS99" s="110" t="str">
        <f>VLOOKUP(Tabela2[[#This Row],[SIEMA]],Siema2025,61,FALSE)</f>
        <v/>
      </c>
      <c r="AT99" s="110" t="str">
        <f>VLOOKUP(Tabela2[[#This Row],[SIEMA]],Siema2025,63,FALSE)</f>
        <v/>
      </c>
      <c r="AU99" s="110" t="str">
        <f>VLOOKUP(Tabela2[[#This Row],[SIEMA]],Siema2025,65,FALSE)</f>
        <v/>
      </c>
      <c r="AV99" s="110" t="str">
        <f>VLOOKUP(Tabela2[[#This Row],[SIEMA]],Siema2025,67,FALSE)</f>
        <v/>
      </c>
      <c r="AW99" s="110" t="str">
        <f>VLOOKUP(Tabela2[[#This Row],[SIEMA]],Siema2025,69,FALSE)</f>
        <v>X</v>
      </c>
      <c r="AX99" s="110" t="str">
        <f>VLOOKUP(Tabela2[[#This Row],[SIEMA]],Siema2025,71,FALSE)</f>
        <v/>
      </c>
      <c r="AY99" s="110" t="str">
        <f>VLOOKUP(Tabela2[[#This Row],[SIEMA]],Siema2025,73,FALSE)</f>
        <v/>
      </c>
      <c r="AZ99" s="110" t="str">
        <f>VLOOKUP(Tabela2[[#This Row],[SIEMA]],Siema2025,75,FALSE)</f>
        <v/>
      </c>
      <c r="BA99" s="110" t="str">
        <f>VLOOKUP(Tabela2[[#This Row],[SIEMA]],Siema2025,77,FALSE)</f>
        <v/>
      </c>
      <c r="BB99" s="110" t="str">
        <f>VLOOKUP(Tabela2[[#This Row],[SIEMA]],Siema2025,79,FALSE)</f>
        <v>X</v>
      </c>
      <c r="BC99" s="110" t="str">
        <f>IF(Tabela2[[#This Row],[Outro(s) ]] = "X", "PREENCHER","NA")</f>
        <v>PREENCHER</v>
      </c>
      <c r="BD99" s="110" t="str">
        <f>VLOOKUP(Tabela2[[#This Row],[SIEMA]],Siema2025,82,FALSE)</f>
        <v/>
      </c>
      <c r="BE99" s="110" t="str">
        <f>VLOOKUP(Tabela2[[#This Row],[SIEMA]],Siema2025,81,FALSE)</f>
        <v/>
      </c>
      <c r="BF99" s="112" t="str">
        <f>VLOOKUP(Tabela2[[#This Row],[SIEMA]],Siema2025,28,FALSE)</f>
        <v>Sumatex Produtos Químicos</v>
      </c>
      <c r="BG99" s="112"/>
      <c r="BH99" s="113" t="str">
        <f>VLOOKUP(Tabela2[[#This Row],[SIEMA]],Siema2025,29,FALSE)</f>
        <v>30927990000179</v>
      </c>
      <c r="BI99" s="114" t="str">
        <f>VLOOKUP(Tabela2[[#This Row],[SIEMA]],Siema2025,107,FALSE)</f>
        <v>Não</v>
      </c>
      <c r="BJ99" s="109" t="s">
        <v>7111</v>
      </c>
      <c r="BK99" s="106" t="s">
        <v>2696</v>
      </c>
      <c r="BL99" s="143">
        <v>45783</v>
      </c>
      <c r="BM99" s="110">
        <f ca="1">IF(Tabela2[[#This Row],[Data de atendimento do Ibama (considerar o primeiro documento/ação)]]="",_xlfn.DAYS(TODAY(),J99),_xlfn.DAYS(Tabela2[[#This Row],[Data de atendimento do Ibama (considerar o primeiro documento/ação)]],J99))</f>
        <v>87</v>
      </c>
      <c r="BN99" s="110" t="str">
        <f>IF(Tabela2[[#This Row],[Atendido pelo Ibama ("Não" ou "Sim")]]="Não","Preencher", IF(Tabela2[[#This Row],[Atendido pelo Ibama ("Não" ou "Sim")]]="Sim","NA",""))</f>
        <v>NA</v>
      </c>
      <c r="BO99" s="116"/>
      <c r="BP99" s="110" t="str">
        <f>IF(Tabela2[[#This Row],[Forma de atendimento (primeiro documento/ação)]]= "Outros (especificar)", "PREENCHER","NA")</f>
        <v>NA</v>
      </c>
      <c r="BQ99" s="108" t="s">
        <v>123</v>
      </c>
      <c r="BR99" s="110" t="str">
        <f>IF(Tabela2[[#This Row],[Equipe do Ibama foi a campo? Houve sobrevoo do Poseidon?]] = "Sim", "PREENCHER","NA")</f>
        <v>NA</v>
      </c>
      <c r="BS99" s="110" t="str">
        <f>IF(Tabela2[[#This Row],[Se sim, foi emitida Ordem de Emergência? (informações vinculada à coluna CK)]] = "Sim", "PREENCHER","NA")</f>
        <v>NA</v>
      </c>
      <c r="BT99" s="110" t="str">
        <f>IF(Tabela2[[#This Row],[Foi elaborado Relatório de Vistoria pelo Ibama? (informações vinculada à coluna CK)]] = "Sim", "PREENCHER","NA")</f>
        <v>NA</v>
      </c>
      <c r="BU99" s="110" t="s">
        <v>123</v>
      </c>
      <c r="BV99" s="110" t="str">
        <f>IF(Tabela2[[#This Row],[Houve avaliação das informações pós-acidente solicitadas/enviadas?]] = "Sim", "PREENCHER","NA")</f>
        <v>NA</v>
      </c>
      <c r="BW99" s="110" t="s">
        <v>123</v>
      </c>
      <c r="BX99" s="108"/>
      <c r="BY99" s="143"/>
      <c r="BZ99" s="106" t="str">
        <f>IF(Tabela2[[#This Row],[Data do documento de encerramento]]="NA","NA",IF(Tabela2[[#This Row],[Data do documento de encerramento]]="","Pendente de conclusão/ encerramento",_xlfn.DAYS(Tabela2[[#This Row],[Data do documento de encerramento]],J99)))</f>
        <v>Pendente de conclusão/ encerramento</v>
      </c>
      <c r="CA99" s="109"/>
      <c r="CB99" s="109"/>
      <c r="CC99" s="109"/>
      <c r="CD99" s="109"/>
      <c r="CE99" s="109"/>
      <c r="CF99" s="109"/>
    </row>
    <row r="100" spans="1:84" ht="30.75" hidden="1">
      <c r="A100" s="172">
        <v>202521014424</v>
      </c>
      <c r="B100" s="173" t="s">
        <v>7564</v>
      </c>
      <c r="C100" s="110" t="str">
        <f>VLOOKUP(Tabela2[[#This Row],[SIEMA]],Siema2025,4,FALSE)</f>
        <v xml:space="preserve"> RJ</v>
      </c>
      <c r="D100" s="108" t="str">
        <f>VLOOKUP(Tabela2[[#This Row],[SIEMA]],Siema2025,3,FALSE)</f>
        <v xml:space="preserve">Rio de Janeiro </v>
      </c>
      <c r="E100" s="108" t="str">
        <f>VLOOKUP(Tabela2[[#This Row],[SIEMA]],Siema2025,20,FALSE)</f>
        <v>Rua Campo da Ribeira, 51 - Ribeira, Rio de Janeiro - RJ</v>
      </c>
      <c r="F100" s="108"/>
      <c r="G100" s="108" t="s">
        <v>7565</v>
      </c>
      <c r="H100" s="108" t="s">
        <v>7566</v>
      </c>
      <c r="I100" s="106" t="str">
        <f>VLOOKUP(Tabela2[[#This Row],[SIEMA]],Siema2025,19,FALSE)</f>
        <v/>
      </c>
      <c r="J100" s="107">
        <f>VLOOKUP(Tabela2[[#This Row],[SIEMA]],Siema2025,2,FALSE)</f>
        <v>45696</v>
      </c>
      <c r="K100" s="107" t="str">
        <f>VLOOKUP(Tabela2[[#This Row],[SIEMA]],Siema2025,16,FALSE)</f>
        <v>Sábado</v>
      </c>
      <c r="L100" s="108" t="str">
        <f>IF(Tabela2[[#This Row],[Data]]="","Sem Informação",VLOOKUP(MONTH(Tabela2[[#This Row],[Data]]),'[1]Validação de dados'!$I$1:$J$13,2,0))</f>
        <v>Fevereiro</v>
      </c>
      <c r="M100" s="106">
        <f>YEAR(Tabela2[[#This Row],[Data]])</f>
        <v>2025</v>
      </c>
      <c r="N100" s="107" t="str">
        <f>VLOOKUP(Tabela2[[#This Row],[SIEMA]],Siema2025,17,FALSE)</f>
        <v>Vespertino</v>
      </c>
      <c r="O100" s="107" t="str">
        <f>VLOOKUP(Tabela2[[#This Row],[SIEMA]],Siema2025,5,FALSE)</f>
        <v>Refinaria</v>
      </c>
      <c r="P100" s="106" t="str">
        <f>VLOOKUP(Tabela2[[#This Row],[SIEMA]],Siema2025,21,FALSE)</f>
        <v>Incêndio na fábrica da empresa  COSAN LUBRIFICANTES E ESPECIALIDADES SA, localizada na Ilha do Governador</v>
      </c>
      <c r="Q100" s="106" t="str">
        <f>VLOOKUP(Tabela2[[#This Row],[SIEMA]],Siema2025,7,FALSE)</f>
        <v/>
      </c>
      <c r="R100" s="106" t="str">
        <f>VLOOKUP(Tabela2[[#This Row],[SIEMA]],Siema2025,10,FALSE)</f>
        <v/>
      </c>
      <c r="S100" s="109" t="str">
        <f>IF(Q100="","", IF(Q100="NC","", IF(Q100="NE","", IF(Q100="NA","",IFERROR(VLOOKUP(Q100,Produtos!$A$1:$C$2319,2,FALSE),"Não Cadastrado")))))</f>
        <v/>
      </c>
      <c r="T100" s="106" t="str">
        <f>VLOOKUP(Tabela2[[#This Row],[SIEMA]],Siema2025,11,FALSE)</f>
        <v xml:space="preserve"> </v>
      </c>
      <c r="U100" s="106" t="str">
        <f>VLOOKUP(Tabela2[[#This Row],[SIEMA]],Siema2025,12,FALSE)</f>
        <v xml:space="preserve"> </v>
      </c>
      <c r="V100" s="106" t="str">
        <f>IF(Q100="","",IF(ISNUMBER(Q100)=FALSE,"Não se aplica",IFERROR(VLOOKUP(Q100,Produtos!$A$1:$C$2319,3,FALSE),"Não Cadastrado")))</f>
        <v/>
      </c>
      <c r="W100" s="106" t="str">
        <f>VLOOKUP(Tabela2[[#This Row],[SIEMA]],Siema2025,10,FALSE)</f>
        <v/>
      </c>
      <c r="X100" s="115" t="str">
        <f>IF(Tabela2[[#This Row],[Origem do acidente]] = "Plataforma", "PREENCHER","NA")</f>
        <v>NA</v>
      </c>
      <c r="Y100" s="111" t="str">
        <f>IF(W100="","", IF(W100="NC","", IF(W100="NE","", IF(W100="NA","",IFERROR(VLOOKUP(W100,Produtos!$A$1:$C$2319,2,FALSE),"Não Cadastrado")))))</f>
        <v/>
      </c>
      <c r="Z100" s="106" t="str">
        <f>VLOOKUP(Tabela2[[#This Row],[SIEMA]],Siema2025,11,FALSE)</f>
        <v xml:space="preserve"> </v>
      </c>
      <c r="AA100" s="106" t="str">
        <f>VLOOKUP(Tabela2[[#This Row],[SIEMA]],Siema2025,12,FALSE)</f>
        <v xml:space="preserve"> </v>
      </c>
      <c r="AB100" s="106" t="str">
        <f>IF(W100="","",IF(ISNUMBER(W100)=FALSE,"Não se aplica",IFERROR(VLOOKUP(W100,Produtos!$A$1:$C$2319,3,FALSE),"Não Cadastrado")))</f>
        <v/>
      </c>
      <c r="AC100" s="106"/>
      <c r="AD100" s="110" t="str">
        <f>IF(Tabela2[[#This Row],[Origem do acidente]] = "Plataforma", "PREENCHER","NA")</f>
        <v>NA</v>
      </c>
      <c r="AE100" s="109" t="str">
        <f>IF(AC100="","", IF(AC100="NC","", IF(AC100="NE","", IF(AC100="NA","",IFERROR(VLOOKUP(AC100,Produtos!$A$1:$C$2319,2,FALSE),"Não Cadastrado")))))</f>
        <v/>
      </c>
      <c r="AF100" s="106"/>
      <c r="AG100" s="106"/>
      <c r="AH100" s="106" t="str">
        <f>IF(AC100="","",IF(ISNUMBER(AC100)=FALSE,"Não se aplica",IFERROR(VLOOKUP(AC100,Produtos!$A$1:$C$2319,3,FALSE),"Não Cadastrado")))</f>
        <v/>
      </c>
      <c r="AI100" s="106"/>
      <c r="AJ100" s="106" t="s">
        <v>6834</v>
      </c>
      <c r="AK100" s="109"/>
      <c r="AL100" s="109"/>
      <c r="AM100" s="109"/>
      <c r="AN100" s="110" t="str">
        <f>VLOOKUP(Tabela2[[#This Row],[SIEMA]],Siema2025,51,FALSE)</f>
        <v/>
      </c>
      <c r="AO100" s="110" t="str">
        <f>VLOOKUP(Tabela2[[#This Row],[SIEMA]],Siema2025,53,FALSE)</f>
        <v>X</v>
      </c>
      <c r="AP100" s="110" t="str">
        <f>VLOOKUP(Tabela2[[#This Row],[SIEMA]],Siema2025,55,FALSE)</f>
        <v/>
      </c>
      <c r="AQ100" s="110" t="str">
        <f>VLOOKUP(Tabela2[[#This Row],[SIEMA]],Siema2025,57,FALSE)</f>
        <v/>
      </c>
      <c r="AR100" s="110" t="str">
        <f>VLOOKUP(Tabela2[[#This Row],[SIEMA]],Siema2025,59,FALSE)</f>
        <v/>
      </c>
      <c r="AS100" s="110" t="str">
        <f>VLOOKUP(Tabela2[[#This Row],[SIEMA]],Siema2025,61,FALSE)</f>
        <v/>
      </c>
      <c r="AT100" s="110" t="str">
        <f>VLOOKUP(Tabela2[[#This Row],[SIEMA]],Siema2025,63,FALSE)</f>
        <v/>
      </c>
      <c r="AU100" s="110" t="str">
        <f>VLOOKUP(Tabela2[[#This Row],[SIEMA]],Siema2025,65,FALSE)</f>
        <v/>
      </c>
      <c r="AV100" s="110" t="str">
        <f>VLOOKUP(Tabela2[[#This Row],[SIEMA]],Siema2025,67,FALSE)</f>
        <v/>
      </c>
      <c r="AW100" s="110" t="str">
        <f>VLOOKUP(Tabela2[[#This Row],[SIEMA]],Siema2025,69,FALSE)</f>
        <v/>
      </c>
      <c r="AX100" s="110" t="str">
        <f>VLOOKUP(Tabela2[[#This Row],[SIEMA]],Siema2025,71,FALSE)</f>
        <v/>
      </c>
      <c r="AY100" s="110" t="str">
        <f>VLOOKUP(Tabela2[[#This Row],[SIEMA]],Siema2025,73,FALSE)</f>
        <v/>
      </c>
      <c r="AZ100" s="110" t="str">
        <f>VLOOKUP(Tabela2[[#This Row],[SIEMA]],Siema2025,75,FALSE)</f>
        <v/>
      </c>
      <c r="BA100" s="110" t="str">
        <f>VLOOKUP(Tabela2[[#This Row],[SIEMA]],Siema2025,77,FALSE)</f>
        <v/>
      </c>
      <c r="BB100" s="110" t="str">
        <f>VLOOKUP(Tabela2[[#This Row],[SIEMA]],Siema2025,79,FALSE)</f>
        <v/>
      </c>
      <c r="BC100" s="110" t="str">
        <f>IF(Tabela2[[#This Row],[Outro(s) ]] = "X", "PREENCHER","NA")</f>
        <v>NA</v>
      </c>
      <c r="BD100" s="110" t="str">
        <f>VLOOKUP(Tabela2[[#This Row],[SIEMA]],Siema2025,82,FALSE)</f>
        <v/>
      </c>
      <c r="BE100" s="110" t="str">
        <f>VLOOKUP(Tabela2[[#This Row],[SIEMA]],Siema2025,81,FALSE)</f>
        <v/>
      </c>
      <c r="BF100" s="112" t="str">
        <f>VLOOKUP(Tabela2[[#This Row],[SIEMA]],Siema2025,28,FALSE)</f>
        <v>COSAN LUBRIFICANTES E ESPECIALIDADES SA</v>
      </c>
      <c r="BG100" s="112"/>
      <c r="BH100" s="113" t="str">
        <f>VLOOKUP(Tabela2[[#This Row],[SIEMA]],Siema2025,29,FALSE)</f>
        <v>33000092000169</v>
      </c>
      <c r="BI100" s="114" t="str">
        <f>VLOOKUP(Tabela2[[#This Row],[SIEMA]],Siema2025,107,FALSE)</f>
        <v>Não</v>
      </c>
      <c r="BJ100" s="109" t="s">
        <v>7111</v>
      </c>
      <c r="BK100" s="106" t="s">
        <v>2696</v>
      </c>
      <c r="BL100" s="143">
        <v>45714</v>
      </c>
      <c r="BM100" s="110">
        <f ca="1">IF(Tabela2[[#This Row],[Data de atendimento do Ibama (considerar o primeiro documento/ação)]]="",_xlfn.DAYS(TODAY(),J100),_xlfn.DAYS(Tabela2[[#This Row],[Data de atendimento do Ibama (considerar o primeiro documento/ação)]],J100))</f>
        <v>18</v>
      </c>
      <c r="BN100" s="110" t="str">
        <f>IF(Tabela2[[#This Row],[Atendido pelo Ibama ("Não" ou "Sim")]]="Não","Preencher", IF(Tabela2[[#This Row],[Atendido pelo Ibama ("Não" ou "Sim")]]="Sim","NA",""))</f>
        <v>NA</v>
      </c>
      <c r="BO100" s="116"/>
      <c r="BP100" s="110" t="str">
        <f>IF(Tabela2[[#This Row],[Forma de atendimento (primeiro documento/ação)]]= "Outros (especificar)", "PREENCHER","NA")</f>
        <v>NA</v>
      </c>
      <c r="BQ100" s="108" t="s">
        <v>123</v>
      </c>
      <c r="BR100" s="110" t="str">
        <f>IF(Tabela2[[#This Row],[Equipe do Ibama foi a campo? Houve sobrevoo do Poseidon?]] = "Sim", "PREENCHER","NA")</f>
        <v>NA</v>
      </c>
      <c r="BS100" s="110" t="str">
        <f>IF(Tabela2[[#This Row],[Se sim, foi emitida Ordem de Emergência? (informações vinculada à coluna CK)]] = "Sim", "PREENCHER","NA")</f>
        <v>NA</v>
      </c>
      <c r="BT100" s="110" t="str">
        <f>IF(Tabela2[[#This Row],[Foi elaborado Relatório de Vistoria pelo Ibama? (informações vinculada à coluna CK)]] = "Sim", "PREENCHER","NA")</f>
        <v>NA</v>
      </c>
      <c r="BU100" s="110" t="str">
        <f>IF(Tabela2[[#This Row],[Houve envio de Informações Pós-acidente (preencher "não se aplica" quando de competência estadual/municipal)]] = "Sim", "PREENCHER","NA")</f>
        <v>NA</v>
      </c>
      <c r="BV100" s="110" t="s">
        <v>123</v>
      </c>
      <c r="BW100" s="110" t="s">
        <v>2696</v>
      </c>
      <c r="BX100" s="108" t="s">
        <v>7113</v>
      </c>
      <c r="BY100" s="143">
        <v>46029</v>
      </c>
      <c r="BZ100" s="106">
        <f>IF(Tabela2[[#This Row],[Data do documento de encerramento]]="NA","NA",IF(Tabela2[[#This Row],[Data do documento de encerramento]]="","Pendente de conclusão/ encerramento",_xlfn.DAYS(Tabela2[[#This Row],[Data do documento de encerramento]],J100)))</f>
        <v>333</v>
      </c>
      <c r="CA100" s="109"/>
      <c r="CB100" s="109"/>
      <c r="CC100" s="109"/>
      <c r="CD100" s="109"/>
      <c r="CE100" s="109"/>
      <c r="CF100" s="109"/>
    </row>
    <row r="101" spans="1:84" ht="30.75" hidden="1">
      <c r="A101" s="172">
        <v>202521036041</v>
      </c>
      <c r="B101" s="173" t="s">
        <v>7567</v>
      </c>
      <c r="C101" s="110" t="str">
        <f>VLOOKUP(Tabela2[[#This Row],[SIEMA]],Siema2025,4,FALSE)</f>
        <v xml:space="preserve"> RN</v>
      </c>
      <c r="D101" s="108" t="str">
        <f>VLOOKUP(Tabela2[[#This Row],[SIEMA]],Siema2025,3,FALSE)</f>
        <v xml:space="preserve">Mossoró </v>
      </c>
      <c r="E101" s="108" t="str">
        <f>VLOOKUP(Tabela2[[#This Row],[SIEMA]],Siema2025,20,FALSE)</f>
        <v>Linha de Produção do poço 7-CAM966-RN - Canto do Amaro</v>
      </c>
      <c r="F101" s="108"/>
      <c r="G101" s="108" t="s">
        <v>7497</v>
      </c>
      <c r="H101" s="108" t="s">
        <v>7568</v>
      </c>
      <c r="I101" s="106" t="str">
        <f>VLOOKUP(Tabela2[[#This Row],[SIEMA]],Siema2025,19,FALSE)</f>
        <v/>
      </c>
      <c r="J101" s="107">
        <f>VLOOKUP(Tabela2[[#This Row],[SIEMA]],Siema2025,2,FALSE)</f>
        <v>45696</v>
      </c>
      <c r="K101" s="107" t="str">
        <f>VLOOKUP(Tabela2[[#This Row],[SIEMA]],Siema2025,16,FALSE)</f>
        <v>Sábado</v>
      </c>
      <c r="L101" s="108" t="str">
        <f>IF(Tabela2[[#This Row],[Data]]="","Sem Informação",VLOOKUP(MONTH(Tabela2[[#This Row],[Data]]),'[1]Validação de dados'!$I$1:$J$13,2,0))</f>
        <v>Fevereiro</v>
      </c>
      <c r="M101" s="106">
        <f>YEAR(Tabela2[[#This Row],[Data]])</f>
        <v>2025</v>
      </c>
      <c r="N101" s="107" t="str">
        <f>VLOOKUP(Tabela2[[#This Row],[SIEMA]],Siema2025,17,FALSE)</f>
        <v>Vespertino</v>
      </c>
      <c r="O101" s="107" t="str">
        <f>VLOOKUP(Tabela2[[#This Row],[SIEMA]],Siema2025,5,FALSE)</f>
        <v>Outro(s)</v>
      </c>
      <c r="P101" s="106" t="str">
        <f>VLOOKUP(Tabela2[[#This Row],[SIEMA]],Siema2025,21,FALSE)</f>
        <v>Poço terrestre</v>
      </c>
      <c r="Q101" s="106" t="str">
        <f>VLOOKUP(Tabela2[[#This Row],[SIEMA]],Siema2025,7,FALSE)</f>
        <v>DERIVADOS DE PETRÓLEO, N.E</v>
      </c>
      <c r="R101" s="106" t="str">
        <f>VLOOKUP(Tabela2[[#This Row],[SIEMA]],Siema2025,10,FALSE)</f>
        <v>Água Produzida fora de especificação</v>
      </c>
      <c r="S101" s="109" t="str">
        <f>IF(Q101="","", IF(Q101="NC","", IF(Q101="NE","", IF(Q101="NA","",IFERROR(VLOOKUP(Q101,Produtos!$A$1:$C$2319,2,FALSE),"Não Cadastrado")))))</f>
        <v>Não Cadastrado</v>
      </c>
      <c r="T101" s="106" t="str">
        <f>VLOOKUP(Tabela2[[#This Row],[SIEMA]],Siema2025,11,FALSE)</f>
        <v>1.273</v>
      </c>
      <c r="U101" s="106" t="str">
        <f>VLOOKUP(Tabela2[[#This Row],[SIEMA]],Siema2025,12,FALSE)</f>
        <v>M3</v>
      </c>
      <c r="V101" s="106" t="str">
        <f>IF(Q101="","",IF(ISNUMBER(Q101)=FALSE,"Não se aplica",IFERROR(VLOOKUP(Q101,Produtos!$A$1:$C$2319,3,FALSE),"Não Cadastrado")))</f>
        <v>Não se aplica</v>
      </c>
      <c r="W101" s="106" t="str">
        <f>VLOOKUP(Tabela2[[#This Row],[SIEMA]],Siema2025,10,FALSE)</f>
        <v>Água Produzida fora de especificação</v>
      </c>
      <c r="X101" s="115" t="str">
        <f>IF(Tabela2[[#This Row],[Origem do acidente]] = "Plataforma", "PREENCHER","NA")</f>
        <v>NA</v>
      </c>
      <c r="Y101" s="111" t="str">
        <f>IF(W101="","", IF(W101="NC","", IF(W101="NE","", IF(W101="NA","",IFERROR(VLOOKUP(W101,Produtos!$A$1:$C$2319,2,FALSE),"Não Cadastrado")))))</f>
        <v>Não Cadastrado</v>
      </c>
      <c r="Z101" s="106" t="str">
        <f>VLOOKUP(Tabela2[[#This Row],[SIEMA]],Siema2025,11,FALSE)</f>
        <v>1.273</v>
      </c>
      <c r="AA101" s="106" t="str">
        <f>VLOOKUP(Tabela2[[#This Row],[SIEMA]],Siema2025,12,FALSE)</f>
        <v>M3</v>
      </c>
      <c r="AB101" s="106" t="str">
        <f>IF(W101="","",IF(ISNUMBER(W101)=FALSE,"Não se aplica",IFERROR(VLOOKUP(W101,Produtos!$A$1:$C$2319,3,FALSE),"Não Cadastrado")))</f>
        <v>Não se aplica</v>
      </c>
      <c r="AC101" s="106"/>
      <c r="AD101" s="110" t="str">
        <f>IF(Tabela2[[#This Row],[Origem do acidente]] = "Plataforma", "PREENCHER","NA")</f>
        <v>NA</v>
      </c>
      <c r="AE101" s="109" t="str">
        <f>IF(AC101="","", IF(AC101="NC","", IF(AC101="NE","", IF(AC101="NA","",IFERROR(VLOOKUP(AC101,Produtos!$A$1:$C$2319,2,FALSE),"Não Cadastrado")))))</f>
        <v/>
      </c>
      <c r="AF101" s="106"/>
      <c r="AG101" s="106"/>
      <c r="AH101" s="106" t="str">
        <f>IF(AC101="","",IF(ISNUMBER(AC101)=FALSE,"Não se aplica",IFERROR(VLOOKUP(AC101,Produtos!$A$1:$C$2319,3,FALSE),"Não Cadastrado")))</f>
        <v/>
      </c>
      <c r="AI101" s="106"/>
      <c r="AJ101" s="106" t="str">
        <f>VLOOKUP(Tabela2[[#This Row],[SIEMA]],Siema2025,26,FALSE)</f>
        <v/>
      </c>
      <c r="AK101" s="109"/>
      <c r="AL101" s="109"/>
      <c r="AM101" s="109"/>
      <c r="AN101" s="110" t="str">
        <f>VLOOKUP(Tabela2[[#This Row],[SIEMA]],Siema2025,51,FALSE)</f>
        <v/>
      </c>
      <c r="AO101" s="110" t="str">
        <f>VLOOKUP(Tabela2[[#This Row],[SIEMA]],Siema2025,53,FALSE)</f>
        <v/>
      </c>
      <c r="AP101" s="110" t="str">
        <f>VLOOKUP(Tabela2[[#This Row],[SIEMA]],Siema2025,55,FALSE)</f>
        <v/>
      </c>
      <c r="AQ101" s="110" t="str">
        <f>VLOOKUP(Tabela2[[#This Row],[SIEMA]],Siema2025,57,FALSE)</f>
        <v/>
      </c>
      <c r="AR101" s="110" t="str">
        <f>VLOOKUP(Tabela2[[#This Row],[SIEMA]],Siema2025,59,FALSE)</f>
        <v/>
      </c>
      <c r="AS101" s="110" t="str">
        <f>VLOOKUP(Tabela2[[#This Row],[SIEMA]],Siema2025,61,FALSE)</f>
        <v/>
      </c>
      <c r="AT101" s="110" t="str">
        <f>VLOOKUP(Tabela2[[#This Row],[SIEMA]],Siema2025,63,FALSE)</f>
        <v/>
      </c>
      <c r="AU101" s="110" t="str">
        <f>VLOOKUP(Tabela2[[#This Row],[SIEMA]],Siema2025,65,FALSE)</f>
        <v>X</v>
      </c>
      <c r="AV101" s="110" t="str">
        <f>VLOOKUP(Tabela2[[#This Row],[SIEMA]],Siema2025,67,FALSE)</f>
        <v/>
      </c>
      <c r="AW101" s="110" t="str">
        <f>VLOOKUP(Tabela2[[#This Row],[SIEMA]],Siema2025,69,FALSE)</f>
        <v/>
      </c>
      <c r="AX101" s="110" t="str">
        <f>VLOOKUP(Tabela2[[#This Row],[SIEMA]],Siema2025,71,FALSE)</f>
        <v/>
      </c>
      <c r="AY101" s="110" t="str">
        <f>VLOOKUP(Tabela2[[#This Row],[SIEMA]],Siema2025,73,FALSE)</f>
        <v/>
      </c>
      <c r="AZ101" s="110" t="str">
        <f>VLOOKUP(Tabela2[[#This Row],[SIEMA]],Siema2025,75,FALSE)</f>
        <v/>
      </c>
      <c r="BA101" s="110" t="str">
        <f>VLOOKUP(Tabela2[[#This Row],[SIEMA]],Siema2025,77,FALSE)</f>
        <v/>
      </c>
      <c r="BB101" s="110" t="str">
        <f>VLOOKUP(Tabela2[[#This Row],[SIEMA]],Siema2025,79,FALSE)</f>
        <v/>
      </c>
      <c r="BC101" s="110" t="str">
        <f>IF(Tabela2[[#This Row],[Outro(s) ]] = "X", "PREENCHER","NA")</f>
        <v>NA</v>
      </c>
      <c r="BD101" s="110" t="str">
        <f>VLOOKUP(Tabela2[[#This Row],[SIEMA]],Siema2025,82,FALSE)</f>
        <v/>
      </c>
      <c r="BE101" s="110" t="str">
        <f>VLOOKUP(Tabela2[[#This Row],[SIEMA]],Siema2025,81,FALSE)</f>
        <v/>
      </c>
      <c r="BF101" s="112" t="str">
        <f>VLOOKUP(Tabela2[[#This Row],[SIEMA]],Siema2025,28,FALSE)</f>
        <v>3R POTIGUAR S.A</v>
      </c>
      <c r="BG101" s="112"/>
      <c r="BH101" s="113" t="str">
        <f>VLOOKUP(Tabela2[[#This Row],[SIEMA]],Siema2025,29,FALSE)</f>
        <v/>
      </c>
      <c r="BI101" s="114" t="str">
        <f>VLOOKUP(Tabela2[[#This Row],[SIEMA]],Siema2025,107,FALSE)</f>
        <v>Não</v>
      </c>
      <c r="BJ101" s="109"/>
      <c r="BK101" s="106"/>
      <c r="BL101" s="108"/>
      <c r="BM101" s="110">
        <f ca="1">IF(Tabela2[[#This Row],[Data de atendimento do Ibama (considerar o primeiro documento/ação)]]="",_xlfn.DAYS(TODAY(),J101),_xlfn.DAYS(Tabela2[[#This Row],[Data de atendimento do Ibama (considerar o primeiro documento/ação)]],J101))</f>
        <v>524</v>
      </c>
      <c r="BN101" s="110" t="str">
        <f>IF(Tabela2[[#This Row],[Atendido pelo Ibama ("Não" ou "Sim")]]="Não","Preencher", IF(Tabela2[[#This Row],[Atendido pelo Ibama ("Não" ou "Sim")]]="Sim","NA",""))</f>
        <v/>
      </c>
      <c r="BO101" s="116" t="s">
        <v>7139</v>
      </c>
      <c r="BP101" s="110" t="str">
        <f>IF(Tabela2[[#This Row],[Forma de atendimento (primeiro documento/ação)]]= "Outros (especificar)", "PREENCHER","NA")</f>
        <v>NA</v>
      </c>
      <c r="BQ101" s="108"/>
      <c r="BR101" s="110" t="str">
        <f>IF(Tabela2[[#This Row],[Equipe do Ibama foi a campo? Houve sobrevoo do Poseidon?]] = "Sim", "PREENCHER","NA")</f>
        <v>NA</v>
      </c>
      <c r="BS101" s="110" t="str">
        <f>IF(Tabela2[[#This Row],[Se sim, foi emitida Ordem de Emergência? (informações vinculada à coluna CK)]] = "Sim", "PREENCHER","NA")</f>
        <v>NA</v>
      </c>
      <c r="BT101" s="110" t="str">
        <f>IF(Tabela2[[#This Row],[Foi elaborado Relatório de Vistoria pelo Ibama? (informações vinculada à coluna CK)]] = "Sim", "PREENCHER","NA")</f>
        <v>NA</v>
      </c>
      <c r="BU101" s="110" t="str">
        <f>IF(Tabela2[[#This Row],[Houve envio de Informações Pós-acidente (preencher "não se aplica" quando de competência estadual/municipal)]] = "Sim", "PREENCHER","NA")</f>
        <v>NA</v>
      </c>
      <c r="BV101" s="110" t="str">
        <f>IF(Tabela2[[#This Row],[Houve avaliação das informações pós-acidente solicitadas/enviadas?]] = "Sim", "PREENCHER","NA")</f>
        <v>NA</v>
      </c>
      <c r="BW101" s="110" t="str">
        <f>IF(Tabela2[[#This Row],[O Ibama aguarda resposta da empresa/OEMA, etc?]] = "Sim", "PREENCHER","NA")</f>
        <v>NA</v>
      </c>
      <c r="BX101" s="108"/>
      <c r="BY101" s="108"/>
      <c r="BZ101" s="106" t="str">
        <f>IF(Tabela2[[#This Row],[Data do documento de encerramento]]="NA","NA",IF(Tabela2[[#This Row],[Data do documento de encerramento]]="","Pendente de conclusão/ encerramento",_xlfn.DAYS(Tabela2[[#This Row],[Data do documento de encerramento]],J101)))</f>
        <v>Pendente de conclusão/ encerramento</v>
      </c>
      <c r="CA101" s="109"/>
      <c r="CB101" s="109"/>
      <c r="CC101" s="117"/>
      <c r="CD101" s="109"/>
      <c r="CE101" s="109"/>
      <c r="CF101" s="109"/>
    </row>
    <row r="102" spans="1:84" ht="30.75" hidden="1">
      <c r="A102" s="172">
        <v>202521139646</v>
      </c>
      <c r="B102" s="173" t="s">
        <v>7569</v>
      </c>
      <c r="C102" s="110" t="str">
        <f>VLOOKUP(Tabela2[[#This Row],[SIEMA]],Siema2025,4,FALSE)</f>
        <v xml:space="preserve"> SE</v>
      </c>
      <c r="D102" s="108" t="str">
        <f>VLOOKUP(Tabela2[[#This Row],[SIEMA]],Siema2025,3,FALSE)</f>
        <v xml:space="preserve">Japaratuba </v>
      </c>
      <c r="E102" s="108" t="str">
        <f>VLOOKUP(Tabela2[[#This Row],[SIEMA]],Siema2025,20,FALSE)</f>
        <v>Locação do poço 7-CP-407-SE</v>
      </c>
      <c r="F102" s="108"/>
      <c r="G102" s="108" t="s">
        <v>7570</v>
      </c>
      <c r="H102" s="108" t="s">
        <v>7571</v>
      </c>
      <c r="I102" s="106" t="s">
        <v>7456</v>
      </c>
      <c r="J102" s="107">
        <f>VLOOKUP(Tabela2[[#This Row],[SIEMA]],Siema2025,2,FALSE)</f>
        <v>45696</v>
      </c>
      <c r="K102" s="107" t="str">
        <f>VLOOKUP(Tabela2[[#This Row],[SIEMA]],Siema2025,16,FALSE)</f>
        <v>Sábado</v>
      </c>
      <c r="L102" s="108" t="str">
        <f>IF(Tabela2[[#This Row],[Data]]="","Sem Informação",VLOOKUP(MONTH(Tabela2[[#This Row],[Data]]),'[1]Validação de dados'!$I$1:$J$13,2,0))</f>
        <v>Fevereiro</v>
      </c>
      <c r="M102" s="106">
        <f>YEAR(Tabela2[[#This Row],[Data]])</f>
        <v>2025</v>
      </c>
      <c r="N102" s="107" t="str">
        <f>VLOOKUP(Tabela2[[#This Row],[SIEMA]],Siema2025,17,FALSE)</f>
        <v>Noturno</v>
      </c>
      <c r="O102" s="107" t="s">
        <v>145</v>
      </c>
      <c r="P102" s="106" t="str">
        <f>VLOOKUP(Tabela2[[#This Row],[SIEMA]],Siema2025,21,FALSE)</f>
        <v>Poço terrestre</v>
      </c>
      <c r="Q102" s="106" t="str">
        <f>VLOOKUP(Tabela2[[#This Row],[SIEMA]],Siema2025,7,FALSE)</f>
        <v/>
      </c>
      <c r="R102" s="106"/>
      <c r="S102" s="106" t="str">
        <f>VLOOKUP(Tabela2[[#This Row],[SIEMA]],Siema2025,10,FALSE)</f>
        <v>Água Produzida</v>
      </c>
      <c r="T102" s="106" t="str">
        <f>VLOOKUP(Tabela2[[#This Row],[SIEMA]],Siema2025,11,FALSE)</f>
        <v>2.46</v>
      </c>
      <c r="U102" s="106" t="str">
        <f>VLOOKUP(Tabela2[[#This Row],[SIEMA]],Siema2025,12,FALSE)</f>
        <v>M3</v>
      </c>
      <c r="V102" s="106" t="str">
        <f>IF(Q102="","",IF(ISNUMBER(Q102)=FALSE,"Não se aplica",IFERROR(VLOOKUP(Q102,Produtos!$A$1:$C$2319,3,FALSE),"Não Cadastrado")))</f>
        <v/>
      </c>
      <c r="W102" s="106" t="str">
        <f>VLOOKUP(Tabela2[[#This Row],[SIEMA]],Siema2025,10,FALSE)</f>
        <v>Água Produzida</v>
      </c>
      <c r="X102" s="115" t="str">
        <f>IF(Tabela2[[#This Row],[Origem do acidente]] = "Plataforma", "PREENCHER","NA")</f>
        <v>NA</v>
      </c>
      <c r="Y102" s="111"/>
      <c r="Z102" s="106"/>
      <c r="AA102" s="106" t="str">
        <f>VLOOKUP(Tabela2[[#This Row],[SIEMA]],Siema2025,12,FALSE)</f>
        <v>M3</v>
      </c>
      <c r="AB102" s="106"/>
      <c r="AC102" s="106"/>
      <c r="AD102" s="110" t="str">
        <f>IF(Tabela2[[#This Row],[Origem do acidente]] = "Plataforma", "PREENCHER","NA")</f>
        <v>NA</v>
      </c>
      <c r="AE102" s="109" t="str">
        <f>IF(AC102="","", IF(AC102="NC","", IF(AC102="NE","", IF(AC102="NA","",IFERROR(VLOOKUP(AC102,Produtos!$A$1:$C$2319,2,FALSE),"Não Cadastrado")))))</f>
        <v/>
      </c>
      <c r="AF102" s="106"/>
      <c r="AG102" s="106"/>
      <c r="AH102" s="106" t="str">
        <f>IF(AC102="","",IF(ISNUMBER(AC102)=FALSE,"Não se aplica",IFERROR(VLOOKUP(AC102,Produtos!$A$1:$C$2319,3,FALSE),"Não Cadastrado")))</f>
        <v/>
      </c>
      <c r="AI102" s="106"/>
      <c r="AJ102" s="106" t="s">
        <v>7572</v>
      </c>
      <c r="AK102" s="109"/>
      <c r="AL102" s="109"/>
      <c r="AM102" s="109"/>
      <c r="AN102" s="110" t="str">
        <f>VLOOKUP(Tabela2[[#This Row],[SIEMA]],Siema2025,51,FALSE)</f>
        <v/>
      </c>
      <c r="AO102" s="110" t="str">
        <f>VLOOKUP(Tabela2[[#This Row],[SIEMA]],Siema2025,53,FALSE)</f>
        <v/>
      </c>
      <c r="AP102" s="110" t="str">
        <f>VLOOKUP(Tabela2[[#This Row],[SIEMA]],Siema2025,55,FALSE)</f>
        <v/>
      </c>
      <c r="AQ102" s="110" t="str">
        <f>VLOOKUP(Tabela2[[#This Row],[SIEMA]],Siema2025,57,FALSE)</f>
        <v/>
      </c>
      <c r="AR102" s="110" t="str">
        <f>VLOOKUP(Tabela2[[#This Row],[SIEMA]],Siema2025,59,FALSE)</f>
        <v/>
      </c>
      <c r="AS102" s="110" t="str">
        <f>VLOOKUP(Tabela2[[#This Row],[SIEMA]],Siema2025,61,FALSE)</f>
        <v/>
      </c>
      <c r="AT102" s="110" t="str">
        <f>VLOOKUP(Tabela2[[#This Row],[SIEMA]],Siema2025,63,FALSE)</f>
        <v/>
      </c>
      <c r="AU102" s="110" t="str">
        <f>VLOOKUP(Tabela2[[#This Row],[SIEMA]],Siema2025,65,FALSE)</f>
        <v>X</v>
      </c>
      <c r="AV102" s="110" t="str">
        <f>VLOOKUP(Tabela2[[#This Row],[SIEMA]],Siema2025,67,FALSE)</f>
        <v/>
      </c>
      <c r="AW102" s="110" t="str">
        <f>VLOOKUP(Tabela2[[#This Row],[SIEMA]],Siema2025,69,FALSE)</f>
        <v/>
      </c>
      <c r="AX102" s="110" t="str">
        <f>VLOOKUP(Tabela2[[#This Row],[SIEMA]],Siema2025,71,FALSE)</f>
        <v/>
      </c>
      <c r="AY102" s="110" t="str">
        <f>VLOOKUP(Tabela2[[#This Row],[SIEMA]],Siema2025,73,FALSE)</f>
        <v/>
      </c>
      <c r="AZ102" s="110" t="str">
        <f>VLOOKUP(Tabela2[[#This Row],[SIEMA]],Siema2025,75,FALSE)</f>
        <v/>
      </c>
      <c r="BA102" s="110" t="str">
        <f>VLOOKUP(Tabela2[[#This Row],[SIEMA]],Siema2025,77,FALSE)</f>
        <v/>
      </c>
      <c r="BB102" s="110" t="str">
        <f>VLOOKUP(Tabela2[[#This Row],[SIEMA]],Siema2025,79,FALSE)</f>
        <v>X</v>
      </c>
      <c r="BC102" s="110" t="str">
        <f>IF(Tabela2[[#This Row],[Outro(s) ]] = "X", "PREENCHER","NA")</f>
        <v>PREENCHER</v>
      </c>
      <c r="BD102" s="110" t="str">
        <f>VLOOKUP(Tabela2[[#This Row],[SIEMA]],Siema2025,82,FALSE)</f>
        <v/>
      </c>
      <c r="BE102" s="110" t="str">
        <f>VLOOKUP(Tabela2[[#This Row],[SIEMA]],Siema2025,81,FALSE)</f>
        <v/>
      </c>
      <c r="BF102" s="112" t="str">
        <f>VLOOKUP(Tabela2[[#This Row],[SIEMA]],Siema2025,28,FALSE)</f>
        <v>CARMO ENERGY S.A.</v>
      </c>
      <c r="BG102" s="112"/>
      <c r="BH102" s="113">
        <v>41955491000101</v>
      </c>
      <c r="BI102" s="114" t="str">
        <f>VLOOKUP(Tabela2[[#This Row],[SIEMA]],Siema2025,107,FALSE)</f>
        <v>Não</v>
      </c>
      <c r="BJ102" s="109" t="s">
        <v>7111</v>
      </c>
      <c r="BK102" s="106" t="s">
        <v>2696</v>
      </c>
      <c r="BL102" s="166">
        <v>45699</v>
      </c>
      <c r="BM102" s="110">
        <f ca="1">IF(Tabela2[[#This Row],[Data de atendimento do Ibama (considerar o primeiro documento/ação)]]="",_xlfn.DAYS(TODAY(),J102),_xlfn.DAYS(Tabela2[[#This Row],[Data de atendimento do Ibama (considerar o primeiro documento/ação)]],J102))</f>
        <v>3</v>
      </c>
      <c r="BN102" s="110" t="str">
        <f>IF(Tabela2[[#This Row],[Atendido pelo Ibama ("Não" ou "Sim")]]="Não","Preencher", IF(Tabela2[[#This Row],[Atendido pelo Ibama ("Não" ou "Sim")]]="Sim","NA",""))</f>
        <v>NA</v>
      </c>
      <c r="BO102" s="116" t="s">
        <v>7139</v>
      </c>
      <c r="BP102" s="110" t="str">
        <f>IF(Tabela2[[#This Row],[Forma de atendimento (primeiro documento/ação)]]= "Outros (especificar)", "PREENCHER","NA")</f>
        <v>NA</v>
      </c>
      <c r="BQ102" s="108" t="s">
        <v>123</v>
      </c>
      <c r="BR102" s="110" t="str">
        <f>IF(Tabela2[[#This Row],[Equipe do Ibama foi a campo? Houve sobrevoo do Poseidon?]] = "Sim", "PREENCHER","NA")</f>
        <v>NA</v>
      </c>
      <c r="BS102" s="110" t="str">
        <f>IF(Tabela2[[#This Row],[Se sim, foi emitida Ordem de Emergência? (informações vinculada à coluna CK)]] = "Sim", "PREENCHER","NA")</f>
        <v>NA</v>
      </c>
      <c r="BT102" s="110" t="str">
        <f>IF(Tabela2[[#This Row],[Foi elaborado Relatório de Vistoria pelo Ibama? (informações vinculada à coluna CK)]] = "Sim", "PREENCHER","NA")</f>
        <v>NA</v>
      </c>
      <c r="BU102" s="110" t="str">
        <f>IF(Tabela2[[#This Row],[Houve envio de Informações Pós-acidente (preencher "não se aplica" quando de competência estadual/municipal)]] = "Sim", "PREENCHER","NA")</f>
        <v>NA</v>
      </c>
      <c r="BV102" s="110" t="str">
        <f>IF(Tabela2[[#This Row],[Houve avaliação das informações pós-acidente solicitadas/enviadas?]] = "Sim", "PREENCHER","NA")</f>
        <v>NA</v>
      </c>
      <c r="BW102" s="110" t="s">
        <v>123</v>
      </c>
      <c r="BX102" s="108"/>
      <c r="BY102" s="108"/>
      <c r="BZ102" s="106" t="str">
        <f>IF(Tabela2[[#This Row],[Data do documento de encerramento]]="NA","NA",IF(Tabela2[[#This Row],[Data do documento de encerramento]]="","Pendente de conclusão/ encerramento",_xlfn.DAYS(Tabela2[[#This Row],[Data do documento de encerramento]],J102)))</f>
        <v>Pendente de conclusão/ encerramento</v>
      </c>
      <c r="CA102" s="109"/>
      <c r="CB102" s="109"/>
      <c r="CC102" s="109"/>
      <c r="CD102" s="109"/>
      <c r="CE102" s="109"/>
      <c r="CF102" s="109"/>
    </row>
    <row r="103" spans="1:84" ht="30.75">
      <c r="A103" s="172">
        <v>202521064835</v>
      </c>
      <c r="B103" s="173" t="s">
        <v>7573</v>
      </c>
      <c r="C103" s="110" t="s">
        <v>7133</v>
      </c>
      <c r="D103" s="108" t="s">
        <v>637</v>
      </c>
      <c r="E103" s="29" t="s">
        <v>7574</v>
      </c>
      <c r="F103" s="108"/>
      <c r="G103" s="29" t="s">
        <v>7575</v>
      </c>
      <c r="H103" s="29" t="s">
        <v>7576</v>
      </c>
      <c r="I103" s="106" t="str">
        <f>VLOOKUP(Tabela2[[#This Row],[SIEMA]],Siema2025,19,FALSE)</f>
        <v>Campos</v>
      </c>
      <c r="J103" s="107">
        <f>VLOOKUP(Tabela2[[#This Row],[SIEMA]],Siema2025,2,FALSE)</f>
        <v>45697</v>
      </c>
      <c r="K103" s="107" t="str">
        <f>VLOOKUP(Tabela2[[#This Row],[SIEMA]],Siema2025,16,FALSE)</f>
        <v>Domingo</v>
      </c>
      <c r="L103" s="108" t="str">
        <f>IF(Tabela2[[#This Row],[Data]]="","Sem Informação",VLOOKUP(MONTH(Tabela2[[#This Row],[Data]]),'[1]Validação de dados'!$I$1:$J$13,2,0))</f>
        <v>Fevereiro</v>
      </c>
      <c r="M103" s="106">
        <f>YEAR(Tabela2[[#This Row],[Data]])</f>
        <v>2025</v>
      </c>
      <c r="N103" s="107" t="str">
        <f>VLOOKUP(Tabela2[[#This Row],[SIEMA]],Siema2025,17,FALSE)</f>
        <v>Vespertino</v>
      </c>
      <c r="O103" s="107" t="str">
        <f>VLOOKUP(Tabela2[[#This Row],[SIEMA]],Siema2025,5,FALSE)</f>
        <v>Plataforma</v>
      </c>
      <c r="P103" s="106" t="str">
        <f>VLOOKUP(Tabela2[[#This Row],[SIEMA]],Siema2025,21,FALSE)</f>
        <v>SS-79 (LONE STAR)</v>
      </c>
      <c r="Q103" s="106">
        <v>1202</v>
      </c>
      <c r="R103" s="106" t="s">
        <v>252</v>
      </c>
      <c r="S103" s="109" t="s">
        <v>252</v>
      </c>
      <c r="T103" t="s">
        <v>7577</v>
      </c>
      <c r="U103" s="106" t="str">
        <f>VLOOKUP(Tabela2[[#This Row],[SIEMA]],Siema2025,12,FALSE)</f>
        <v xml:space="preserve"> </v>
      </c>
      <c r="V103" s="106">
        <f>IF(Q103="","",IF(ISNUMBER(Q103)=FALSE,"Não se aplica",IFERROR(VLOOKUP(Q103,Produtos!$A$1:$C$2319,3,FALSE),"Não Cadastrado")))</f>
        <v>3</v>
      </c>
      <c r="W103" s="106" t="str">
        <f>VLOOKUP(Tabela2[[#This Row],[SIEMA]],Siema2025,10,FALSE)</f>
        <v/>
      </c>
      <c r="X103" s="115" t="str">
        <f>IF(Tabela2[[#This Row],[Origem do acidente]] = "Plataforma", "PREENCHER","NA")</f>
        <v>PREENCHER</v>
      </c>
      <c r="Y103" s="111" t="str">
        <f>IF(W103="","", IF(W103="NC","", IF(W103="NE","", IF(W103="NA","",IFERROR(VLOOKUP(W103,Produtos!$A$1:$C$2319,2,FALSE),"Não Cadastrado")))))</f>
        <v/>
      </c>
      <c r="Z103" s="106" t="str">
        <f>VLOOKUP(Tabela2[[#This Row],[SIEMA]],Siema2025,11,FALSE)</f>
        <v xml:space="preserve"> </v>
      </c>
      <c r="AA103" s="106" t="str">
        <f>VLOOKUP(Tabela2[[#This Row],[SIEMA]],Siema2025,12,FALSE)</f>
        <v xml:space="preserve"> </v>
      </c>
      <c r="AB103" s="106" t="str">
        <f>IF(W103="","",IF(ISNUMBER(W103)=FALSE,"Não se aplica",IFERROR(VLOOKUP(W103,Produtos!$A$1:$C$2319,3,FALSE),"Não Cadastrado")))</f>
        <v/>
      </c>
      <c r="AC103" s="106"/>
      <c r="AD103" s="110" t="str">
        <f>IF(Tabela2[[#This Row],[Origem do acidente]] = "Plataforma", "PREENCHER","NA")</f>
        <v>PREENCHER</v>
      </c>
      <c r="AE103" s="109" t="str">
        <f>IF(AC103="","", IF(AC103="NC","", IF(AC103="NE","", IF(AC103="NA","",IFERROR(VLOOKUP(AC103,Produtos!$A$1:$C$2319,2,FALSE),"Não Cadastrado")))))</f>
        <v/>
      </c>
      <c r="AF103" s="106"/>
      <c r="AG103" s="106"/>
      <c r="AH103" s="106" t="str">
        <f>IF(AC103="","",IF(ISNUMBER(AC103)=FALSE,"Não se aplica",IFERROR(VLOOKUP(AC103,Produtos!$A$1:$C$2319,3,FALSE),"Não Cadastrado")))</f>
        <v/>
      </c>
      <c r="AI103" s="106"/>
      <c r="AJ103" s="106" t="str">
        <f>VLOOKUP(Tabela2[[#This Row],[SIEMA]],Siema2025,26,FALSE)</f>
        <v>Furo no mangote de transferência de diesel.</v>
      </c>
      <c r="AK103" s="109"/>
      <c r="AL103" s="109"/>
      <c r="AM103" s="109"/>
      <c r="AN103" s="110" t="str">
        <f>VLOOKUP(Tabela2[[#This Row],[SIEMA]],Siema2025,51,FALSE)</f>
        <v/>
      </c>
      <c r="AO103" s="110" t="str">
        <f>VLOOKUP(Tabela2[[#This Row],[SIEMA]],Siema2025,53,FALSE)</f>
        <v/>
      </c>
      <c r="AP103" s="110" t="str">
        <f>VLOOKUP(Tabela2[[#This Row],[SIEMA]],Siema2025,55,FALSE)</f>
        <v/>
      </c>
      <c r="AQ103" s="110" t="str">
        <f>VLOOKUP(Tabela2[[#This Row],[SIEMA]],Siema2025,57,FALSE)</f>
        <v/>
      </c>
      <c r="AR103" s="110" t="str">
        <f>VLOOKUP(Tabela2[[#This Row],[SIEMA]],Siema2025,59,FALSE)</f>
        <v/>
      </c>
      <c r="AS103" s="110" t="str">
        <f>VLOOKUP(Tabela2[[#This Row],[SIEMA]],Siema2025,61,FALSE)</f>
        <v>X</v>
      </c>
      <c r="AT103" s="110" t="str">
        <f>VLOOKUP(Tabela2[[#This Row],[SIEMA]],Siema2025,63,FALSE)</f>
        <v/>
      </c>
      <c r="AU103" s="110" t="str">
        <f>VLOOKUP(Tabela2[[#This Row],[SIEMA]],Siema2025,65,FALSE)</f>
        <v/>
      </c>
      <c r="AV103" s="110" t="str">
        <f>VLOOKUP(Tabela2[[#This Row],[SIEMA]],Siema2025,67,FALSE)</f>
        <v/>
      </c>
      <c r="AW103" s="110" t="str">
        <f>VLOOKUP(Tabela2[[#This Row],[SIEMA]],Siema2025,69,FALSE)</f>
        <v/>
      </c>
      <c r="AX103" s="110" t="str">
        <f>VLOOKUP(Tabela2[[#This Row],[SIEMA]],Siema2025,71,FALSE)</f>
        <v/>
      </c>
      <c r="AY103" s="110" t="str">
        <f>VLOOKUP(Tabela2[[#This Row],[SIEMA]],Siema2025,73,FALSE)</f>
        <v/>
      </c>
      <c r="AZ103" s="110" t="str">
        <f>VLOOKUP(Tabela2[[#This Row],[SIEMA]],Siema2025,75,FALSE)</f>
        <v/>
      </c>
      <c r="BA103" s="110" t="str">
        <f>VLOOKUP(Tabela2[[#This Row],[SIEMA]],Siema2025,77,FALSE)</f>
        <v/>
      </c>
      <c r="BB103" s="110" t="str">
        <f>VLOOKUP(Tabela2[[#This Row],[SIEMA]],Siema2025,79,FALSE)</f>
        <v/>
      </c>
      <c r="BC103" s="110" t="str">
        <f>IF(Tabela2[[#This Row],[Outro(s) ]] = "X", "PREENCHER","NA")</f>
        <v>NA</v>
      </c>
      <c r="BD103" s="110" t="str">
        <f>VLOOKUP(Tabela2[[#This Row],[SIEMA]],Siema2025,82,FALSE)</f>
        <v/>
      </c>
      <c r="BE103" s="110" t="str">
        <f>VLOOKUP(Tabela2[[#This Row],[SIEMA]],Siema2025,81,FALSE)</f>
        <v/>
      </c>
      <c r="BF103" s="112" t="str">
        <f>VLOOKUP(Tabela2[[#This Row],[SIEMA]],Siema2025,28,FALSE)</f>
        <v>Petrobras</v>
      </c>
      <c r="BG103" s="112"/>
      <c r="BH103" s="113" t="str">
        <f>VLOOKUP(Tabela2[[#This Row],[SIEMA]],Siema2025,29,FALSE)</f>
        <v>33000167100750</v>
      </c>
      <c r="BI103" s="114" t="str">
        <f>VLOOKUP(Tabela2[[#This Row],[SIEMA]],Siema2025,107,FALSE)</f>
        <v>Não</v>
      </c>
      <c r="BJ103" s="109" t="s">
        <v>7097</v>
      </c>
      <c r="BK103" s="106" t="s">
        <v>2696</v>
      </c>
      <c r="BL103" s="143">
        <v>45716</v>
      </c>
      <c r="BM103" s="110">
        <f ca="1">IF(Tabela2[[#This Row],[Data de atendimento do Ibama (considerar o primeiro documento/ação)]]="",_xlfn.DAYS(TODAY(),J103),_xlfn.DAYS(Tabela2[[#This Row],[Data de atendimento do Ibama (considerar o primeiro documento/ação)]],J103))</f>
        <v>19</v>
      </c>
      <c r="BN103" s="110" t="str">
        <f>IF(Tabela2[[#This Row],[Atendido pelo Ibama ("Não" ou "Sim")]]="Não","Preencher", IF(Tabela2[[#This Row],[Atendido pelo Ibama ("Não" ou "Sim")]]="Sim","NA",""))</f>
        <v>NA</v>
      </c>
      <c r="BO103" s="116" t="s">
        <v>7139</v>
      </c>
      <c r="BP103" s="110" t="str">
        <f>IF(Tabela2[[#This Row],[Forma de atendimento (primeiro documento/ação)]]= "Outros (especificar)", "PREENCHER","NA")</f>
        <v>NA</v>
      </c>
      <c r="BQ103" s="108" t="s">
        <v>123</v>
      </c>
      <c r="BR103" s="110" t="str">
        <f>IF(Tabela2[[#This Row],[Equipe do Ibama foi a campo? Houve sobrevoo do Poseidon?]] = "Sim", "PREENCHER","NA")</f>
        <v>NA</v>
      </c>
      <c r="BS103" s="110" t="str">
        <f>IF(Tabela2[[#This Row],[Se sim, foi emitida Ordem de Emergência? (informações vinculada à coluna CK)]] = "Sim", "PREENCHER","NA")</f>
        <v>NA</v>
      </c>
      <c r="BT103" s="110" t="str">
        <f>IF(Tabela2[[#This Row],[Foi elaborado Relatório de Vistoria pelo Ibama? (informações vinculada à coluna CK)]] = "Sim", "PREENCHER","NA")</f>
        <v>NA</v>
      </c>
      <c r="BU103" s="110" t="s">
        <v>2696</v>
      </c>
      <c r="BV103" s="110" t="s">
        <v>123</v>
      </c>
      <c r="BW103" s="110" t="s">
        <v>2696</v>
      </c>
      <c r="BX103" s="108" t="s">
        <v>7100</v>
      </c>
      <c r="BY103" s="143">
        <v>45988</v>
      </c>
      <c r="BZ103" s="106">
        <f>IF(Tabela2[[#This Row],[Data do documento de encerramento]]="NA","NA",IF(Tabela2[[#This Row],[Data do documento de encerramento]]="","Pendente de conclusão/ encerramento",_xlfn.DAYS(Tabela2[[#This Row],[Data do documento de encerramento]],J103)))</f>
        <v>291</v>
      </c>
      <c r="CA103" s="109"/>
      <c r="CB103" s="109"/>
      <c r="CC103" s="109" t="s">
        <v>7509</v>
      </c>
      <c r="CD103" s="109" t="s">
        <v>123</v>
      </c>
      <c r="CE103" s="109" t="s">
        <v>123</v>
      </c>
      <c r="CF103" s="109" t="s">
        <v>7147</v>
      </c>
    </row>
    <row r="104" spans="1:84" ht="30.75">
      <c r="A104" s="172">
        <v>202521075640</v>
      </c>
      <c r="B104" s="173" t="s">
        <v>7578</v>
      </c>
      <c r="C104" s="110" t="s">
        <v>7133</v>
      </c>
      <c r="D104" s="108" t="s">
        <v>637</v>
      </c>
      <c r="E104" s="29" t="s">
        <v>7579</v>
      </c>
      <c r="F104" s="108"/>
      <c r="G104" s="29" t="s">
        <v>7580</v>
      </c>
      <c r="H104" s="29" t="s">
        <v>7581</v>
      </c>
      <c r="I104" s="106" t="str">
        <f>VLOOKUP(Tabela2[[#This Row],[SIEMA]],Siema2025,19,FALSE)</f>
        <v>Campos</v>
      </c>
      <c r="J104" s="107">
        <f>VLOOKUP(Tabela2[[#This Row],[SIEMA]],Siema2025,2,FALSE)</f>
        <v>45697</v>
      </c>
      <c r="K104" s="107" t="str">
        <f>VLOOKUP(Tabela2[[#This Row],[SIEMA]],Siema2025,16,FALSE)</f>
        <v>Domingo</v>
      </c>
      <c r="L104" s="108" t="str">
        <f>IF(Tabela2[[#This Row],[Data]]="","Sem Informação",VLOOKUP(MONTH(Tabela2[[#This Row],[Data]]),'[1]Validação de dados'!$I$1:$J$13,2,0))</f>
        <v>Fevereiro</v>
      </c>
      <c r="M104" s="106">
        <f>YEAR(Tabela2[[#This Row],[Data]])</f>
        <v>2025</v>
      </c>
      <c r="N104" s="107" t="str">
        <f>VLOOKUP(Tabela2[[#This Row],[SIEMA]],Siema2025,17,FALSE)</f>
        <v>Vespertino</v>
      </c>
      <c r="O104" s="107" t="s">
        <v>111</v>
      </c>
      <c r="P104" s="106" t="str">
        <f>VLOOKUP(Tabela2[[#This Row],[SIEMA]],Siema2025,21,FALSE)</f>
        <v>Navio Sonda operando no poço 7-BR-86DA-RJS.</v>
      </c>
      <c r="Q104" s="106">
        <v>1202</v>
      </c>
      <c r="R104" s="106" t="s">
        <v>252</v>
      </c>
      <c r="S104" s="109" t="s">
        <v>252</v>
      </c>
      <c r="T104" t="s">
        <v>7582</v>
      </c>
      <c r="U104" s="106" t="str">
        <f>VLOOKUP(Tabela2[[#This Row],[SIEMA]],Siema2025,12,FALSE)</f>
        <v xml:space="preserve"> </v>
      </c>
      <c r="V104" s="106">
        <f>IF(Q104="","",IF(ISNUMBER(Q104)=FALSE,"Não se aplica",IFERROR(VLOOKUP(Q104,Produtos!$A$1:$C$2319,3,FALSE),"Não Cadastrado")))</f>
        <v>3</v>
      </c>
      <c r="W104" s="106" t="str">
        <f>VLOOKUP(Tabela2[[#This Row],[SIEMA]],Siema2025,10,FALSE)</f>
        <v/>
      </c>
      <c r="X104" s="115" t="str">
        <f>IF(Tabela2[[#This Row],[Origem do acidente]] = "Plataforma", "PREENCHER","NA")</f>
        <v>PREENCHER</v>
      </c>
      <c r="Y104" s="111" t="str">
        <f>IF(W104="","", IF(W104="NC","", IF(W104="NE","", IF(W104="NA","",IFERROR(VLOOKUP(W104,Produtos!$A$1:$C$2319,2,FALSE),"Não Cadastrado")))))</f>
        <v/>
      </c>
      <c r="Z104" s="106" t="str">
        <f>VLOOKUP(Tabela2[[#This Row],[SIEMA]],Siema2025,11,FALSE)</f>
        <v xml:space="preserve"> </v>
      </c>
      <c r="AA104" s="106" t="str">
        <f>VLOOKUP(Tabela2[[#This Row],[SIEMA]],Siema2025,12,FALSE)</f>
        <v xml:space="preserve"> </v>
      </c>
      <c r="AB104" s="106" t="str">
        <f>IF(W104="","",IF(ISNUMBER(W104)=FALSE,"Não se aplica",IFERROR(VLOOKUP(W104,Produtos!$A$1:$C$2319,3,FALSE),"Não Cadastrado")))</f>
        <v/>
      </c>
      <c r="AC104" s="106"/>
      <c r="AD104" s="110" t="str">
        <f>IF(Tabela2[[#This Row],[Origem do acidente]] = "Plataforma", "PREENCHER","NA")</f>
        <v>PREENCHER</v>
      </c>
      <c r="AE104" s="109" t="str">
        <f>IF(AC104="","", IF(AC104="NC","", IF(AC104="NE","", IF(AC104="NA","",IFERROR(VLOOKUP(AC104,Produtos!$A$1:$C$2319,2,FALSE),"Não Cadastrado")))))</f>
        <v/>
      </c>
      <c r="AF104" s="106"/>
      <c r="AG104" s="106"/>
      <c r="AH104" s="106" t="str">
        <f>IF(AC104="","",IF(ISNUMBER(AC104)=FALSE,"Não se aplica",IFERROR(VLOOKUP(AC104,Produtos!$A$1:$C$2319,3,FALSE),"Não Cadastrado")))</f>
        <v/>
      </c>
      <c r="AI104" s="106"/>
      <c r="AJ104" s="106" t="str">
        <f>VLOOKUP(Tabela2[[#This Row],[SIEMA]],Siema2025,26,FALSE)</f>
        <v>Falha na vedação da conexão do mangote.</v>
      </c>
      <c r="AK104" s="109"/>
      <c r="AL104" s="109"/>
      <c r="AM104" s="109"/>
      <c r="AN104" s="110" t="str">
        <f>VLOOKUP(Tabela2[[#This Row],[SIEMA]],Siema2025,51,FALSE)</f>
        <v/>
      </c>
      <c r="AO104" s="110" t="str">
        <f>VLOOKUP(Tabela2[[#This Row],[SIEMA]],Siema2025,53,FALSE)</f>
        <v/>
      </c>
      <c r="AP104" s="110" t="str">
        <f>VLOOKUP(Tabela2[[#This Row],[SIEMA]],Siema2025,55,FALSE)</f>
        <v/>
      </c>
      <c r="AQ104" s="110" t="str">
        <f>VLOOKUP(Tabela2[[#This Row],[SIEMA]],Siema2025,57,FALSE)</f>
        <v/>
      </c>
      <c r="AR104" s="110" t="str">
        <f>VLOOKUP(Tabela2[[#This Row],[SIEMA]],Siema2025,59,FALSE)</f>
        <v/>
      </c>
      <c r="AS104" s="110" t="str">
        <f>VLOOKUP(Tabela2[[#This Row],[SIEMA]],Siema2025,61,FALSE)</f>
        <v>X</v>
      </c>
      <c r="AT104" s="110" t="str">
        <f>VLOOKUP(Tabela2[[#This Row],[SIEMA]],Siema2025,63,FALSE)</f>
        <v/>
      </c>
      <c r="AU104" s="110" t="str">
        <f>VLOOKUP(Tabela2[[#This Row],[SIEMA]],Siema2025,65,FALSE)</f>
        <v/>
      </c>
      <c r="AV104" s="110" t="str">
        <f>VLOOKUP(Tabela2[[#This Row],[SIEMA]],Siema2025,67,FALSE)</f>
        <v/>
      </c>
      <c r="AW104" s="110" t="str">
        <f>VLOOKUP(Tabela2[[#This Row],[SIEMA]],Siema2025,69,FALSE)</f>
        <v/>
      </c>
      <c r="AX104" s="110" t="str">
        <f>VLOOKUP(Tabela2[[#This Row],[SIEMA]],Siema2025,71,FALSE)</f>
        <v/>
      </c>
      <c r="AY104" s="110" t="str">
        <f>VLOOKUP(Tabela2[[#This Row],[SIEMA]],Siema2025,73,FALSE)</f>
        <v/>
      </c>
      <c r="AZ104" s="110" t="str">
        <f>VLOOKUP(Tabela2[[#This Row],[SIEMA]],Siema2025,75,FALSE)</f>
        <v/>
      </c>
      <c r="BA104" s="110" t="str">
        <f>VLOOKUP(Tabela2[[#This Row],[SIEMA]],Siema2025,77,FALSE)</f>
        <v/>
      </c>
      <c r="BB104" s="110" t="str">
        <f>VLOOKUP(Tabela2[[#This Row],[SIEMA]],Siema2025,79,FALSE)</f>
        <v/>
      </c>
      <c r="BC104" s="110" t="str">
        <f>IF(Tabela2[[#This Row],[Outro(s) ]] = "X", "PREENCHER","NA")</f>
        <v>NA</v>
      </c>
      <c r="BD104" s="110" t="str">
        <f>VLOOKUP(Tabela2[[#This Row],[SIEMA]],Siema2025,82,FALSE)</f>
        <v/>
      </c>
      <c r="BE104" s="110" t="str">
        <f>VLOOKUP(Tabela2[[#This Row],[SIEMA]],Siema2025,81,FALSE)</f>
        <v/>
      </c>
      <c r="BF104" s="112" t="str">
        <f>VLOOKUP(Tabela2[[#This Row],[SIEMA]],Siema2025,28,FALSE)</f>
        <v>Petróleo Brasileiro S/A - PETROBRAS</v>
      </c>
      <c r="BG104" s="112"/>
      <c r="BH104" s="113" t="str">
        <f>VLOOKUP(Tabela2[[#This Row],[SIEMA]],Siema2025,29,FALSE)</f>
        <v>3300016710075</v>
      </c>
      <c r="BI104" s="114" t="str">
        <f>VLOOKUP(Tabela2[[#This Row],[SIEMA]],Siema2025,107,FALSE)</f>
        <v>Não</v>
      </c>
      <c r="BJ104" s="109" t="s">
        <v>7097</v>
      </c>
      <c r="BK104" s="106" t="s">
        <v>2696</v>
      </c>
      <c r="BL104" s="143">
        <v>45716</v>
      </c>
      <c r="BM104" s="110">
        <f ca="1">IF(Tabela2[[#This Row],[Data de atendimento do Ibama (considerar o primeiro documento/ação)]]="",_xlfn.DAYS(TODAY(),J104),_xlfn.DAYS(Tabela2[[#This Row],[Data de atendimento do Ibama (considerar o primeiro documento/ação)]],J104))</f>
        <v>19</v>
      </c>
      <c r="BN104" s="110" t="str">
        <f>IF(Tabela2[[#This Row],[Atendido pelo Ibama ("Não" ou "Sim")]]="Não","Preencher", IF(Tabela2[[#This Row],[Atendido pelo Ibama ("Não" ou "Sim")]]="Sim","NA",""))</f>
        <v>NA</v>
      </c>
      <c r="BO104" s="116" t="s">
        <v>7139</v>
      </c>
      <c r="BP104" s="110" t="str">
        <f>IF(Tabela2[[#This Row],[Forma de atendimento (primeiro documento/ação)]]= "Outros (especificar)", "PREENCHER","NA")</f>
        <v>NA</v>
      </c>
      <c r="BQ104" s="108" t="s">
        <v>123</v>
      </c>
      <c r="BR104" s="110" t="str">
        <f>IF(Tabela2[[#This Row],[Equipe do Ibama foi a campo? Houve sobrevoo do Poseidon?]] = "Sim", "PREENCHER","NA")</f>
        <v>NA</v>
      </c>
      <c r="BS104" s="110" t="str">
        <f>IF(Tabela2[[#This Row],[Se sim, foi emitida Ordem de Emergência? (informações vinculada à coluna CK)]] = "Sim", "PREENCHER","NA")</f>
        <v>NA</v>
      </c>
      <c r="BT104" s="110" t="str">
        <f>IF(Tabela2[[#This Row],[Foi elaborado Relatório de Vistoria pelo Ibama? (informações vinculada à coluna CK)]] = "Sim", "PREENCHER","NA")</f>
        <v>NA</v>
      </c>
      <c r="BU104" s="110" t="s">
        <v>2696</v>
      </c>
      <c r="BV104" s="110" t="s">
        <v>123</v>
      </c>
      <c r="BW104" s="110" t="s">
        <v>2696</v>
      </c>
      <c r="BX104" s="108" t="s">
        <v>7100</v>
      </c>
      <c r="BY104" s="143">
        <v>45988</v>
      </c>
      <c r="BZ104" s="106">
        <f>IF(Tabela2[[#This Row],[Data do documento de encerramento]]="NA","NA",IF(Tabela2[[#This Row],[Data do documento de encerramento]]="","Pendente de conclusão/ encerramento",_xlfn.DAYS(Tabela2[[#This Row],[Data do documento de encerramento]],J104)))</f>
        <v>291</v>
      </c>
      <c r="CA104" s="109"/>
      <c r="CB104" s="109"/>
      <c r="CC104" s="109" t="s">
        <v>7509</v>
      </c>
      <c r="CD104" s="109" t="s">
        <v>123</v>
      </c>
      <c r="CE104" s="109" t="s">
        <v>123</v>
      </c>
      <c r="CF104" s="109" t="s">
        <v>7147</v>
      </c>
    </row>
    <row r="105" spans="1:84" ht="60.75">
      <c r="A105" s="185">
        <v>202521061228</v>
      </c>
      <c r="B105" s="173" t="s">
        <v>7583</v>
      </c>
      <c r="C105" s="110" t="s">
        <v>672</v>
      </c>
      <c r="D105" s="108" t="s">
        <v>637</v>
      </c>
      <c r="E105" s="108" t="s">
        <v>7584</v>
      </c>
      <c r="F105" s="108"/>
      <c r="G105" s="108" t="s">
        <v>7585</v>
      </c>
      <c r="H105" s="108" t="s">
        <v>7586</v>
      </c>
      <c r="I105" s="106" t="str">
        <f>VLOOKUP(Tabela2[[#This Row],[SIEMA]],Siema2025,19,FALSE)</f>
        <v>Santos</v>
      </c>
      <c r="J105" s="107">
        <f>VLOOKUP(Tabela2[[#This Row],[SIEMA]],Siema2025,2,FALSE)</f>
        <v>45697</v>
      </c>
      <c r="K105" s="107" t="str">
        <f>VLOOKUP(Tabela2[[#This Row],[SIEMA]],Siema2025,16,FALSE)</f>
        <v>Domingo</v>
      </c>
      <c r="L105" s="108" t="str">
        <f>IF(Tabela2[[#This Row],[Data]]="","Sem Informação",VLOOKUP(MONTH(Tabela2[[#This Row],[Data]]),'[1]Validação de dados'!$I$1:$J$13,2,0))</f>
        <v>Fevereiro</v>
      </c>
      <c r="M105" s="106">
        <f>YEAR(Tabela2[[#This Row],[Data]])</f>
        <v>2025</v>
      </c>
      <c r="N105" s="107" t="str">
        <f>VLOOKUP(Tabela2[[#This Row],[SIEMA]],Siema2025,17,FALSE)</f>
        <v>Madrugada</v>
      </c>
      <c r="O105" s="107" t="str">
        <f>VLOOKUP(Tabela2[[#This Row],[SIEMA]],Siema2025,5,FALSE)</f>
        <v>Plataforma</v>
      </c>
      <c r="P105" s="106" t="str">
        <f>VLOOKUP(Tabela2[[#This Row],[SIEMA]],Siema2025,21,FALSE)</f>
        <v>FPSO CIDADE DE ITAGUAÍ</v>
      </c>
      <c r="Q105" s="106" t="s">
        <v>637</v>
      </c>
      <c r="R105" s="106" t="s">
        <v>7137</v>
      </c>
      <c r="S105" s="109" t="s">
        <v>7138</v>
      </c>
      <c r="T105" s="106">
        <v>2.8000000000000001E-2</v>
      </c>
      <c r="U105" s="106" t="str">
        <f>VLOOKUP(Tabela2[[#This Row],[SIEMA]],Siema2025,12,FALSE)</f>
        <v>M3</v>
      </c>
      <c r="V105" s="106" t="str">
        <f>IF(Q105="","",IF(ISNUMBER(Q105)=FALSE,"Não se aplica",IFERROR(VLOOKUP(Q105,Produtos!$A$1:$C$2319,3,FALSE),"Não Cadastrado")))</f>
        <v>Não se aplica</v>
      </c>
      <c r="W105" s="106"/>
      <c r="X105" s="115"/>
      <c r="Y105" s="111" t="str">
        <f>IF(W105="","", IF(W105="NC","", IF(W105="NE","", IF(W105="NA","",IFERROR(VLOOKUP(W105,Produtos!$A$1:$C$2319,2,FALSE),"Não Cadastrado")))))</f>
        <v/>
      </c>
      <c r="Z105" s="106"/>
      <c r="AA105" s="106"/>
      <c r="AB105" s="106" t="str">
        <f>IF(W105="","",IF(ISNUMBER(W105)=FALSE,"Não se aplica",IFERROR(VLOOKUP(W105,Produtos!$A$1:$C$2319,3,FALSE),"Não Cadastrado")))</f>
        <v/>
      </c>
      <c r="AC105" s="106"/>
      <c r="AD105" s="110"/>
      <c r="AE105" s="109" t="str">
        <f>IF(AC105="","", IF(AC105="NC","", IF(AC105="NE","", IF(AC105="NA","",IFERROR(VLOOKUP(AC105,Produtos!$A$1:$C$2319,2,FALSE),"Não Cadastrado")))))</f>
        <v/>
      </c>
      <c r="AF105" s="106"/>
      <c r="AG105" s="106"/>
      <c r="AH105" s="106" t="str">
        <f>IF(AC105="","",IF(ISNUMBER(AC105)=FALSE,"Não se aplica",IFERROR(VLOOKUP(AC105,Produtos!$A$1:$C$2319,3,FALSE),"Não Cadastrado")))</f>
        <v/>
      </c>
      <c r="AI105" s="106"/>
      <c r="AJ105" s="106" t="str">
        <f>VLOOKUP(Tabela2[[#This Row],[SIEMA]],Siema2025,26,FALSE)</f>
        <v>Desprendimento da mangueira de suprimento de HP2 do UEH de sua conexão com a TUTU plate.</v>
      </c>
      <c r="AK105" s="109" t="s">
        <v>7219</v>
      </c>
      <c r="AL105" s="109"/>
      <c r="AM105" s="109"/>
      <c r="AN105" s="110" t="str">
        <f>VLOOKUP(Tabela2[[#This Row],[SIEMA]],Siema2025,51,FALSE)</f>
        <v/>
      </c>
      <c r="AO105" s="110" t="str">
        <f>VLOOKUP(Tabela2[[#This Row],[SIEMA]],Siema2025,53,FALSE)</f>
        <v/>
      </c>
      <c r="AP105" s="110" t="str">
        <f>VLOOKUP(Tabela2[[#This Row],[SIEMA]],Siema2025,55,FALSE)</f>
        <v/>
      </c>
      <c r="AQ105" s="110" t="str">
        <f>VLOOKUP(Tabela2[[#This Row],[SIEMA]],Siema2025,57,FALSE)</f>
        <v/>
      </c>
      <c r="AR105" s="110" t="str">
        <f>VLOOKUP(Tabela2[[#This Row],[SIEMA]],Siema2025,59,FALSE)</f>
        <v/>
      </c>
      <c r="AS105" s="110" t="str">
        <f>VLOOKUP(Tabela2[[#This Row],[SIEMA]],Siema2025,61,FALSE)</f>
        <v>X</v>
      </c>
      <c r="AT105" s="110" t="str">
        <f>VLOOKUP(Tabela2[[#This Row],[SIEMA]],Siema2025,63,FALSE)</f>
        <v/>
      </c>
      <c r="AU105" s="110" t="str">
        <f>VLOOKUP(Tabela2[[#This Row],[SIEMA]],Siema2025,65,FALSE)</f>
        <v/>
      </c>
      <c r="AV105" s="110" t="str">
        <f>VLOOKUP(Tabela2[[#This Row],[SIEMA]],Siema2025,67,FALSE)</f>
        <v/>
      </c>
      <c r="AW105" s="110" t="str">
        <f>VLOOKUP(Tabela2[[#This Row],[SIEMA]],Siema2025,69,FALSE)</f>
        <v/>
      </c>
      <c r="AX105" s="110" t="str">
        <f>VLOOKUP(Tabela2[[#This Row],[SIEMA]],Siema2025,71,FALSE)</f>
        <v/>
      </c>
      <c r="AY105" s="110" t="str">
        <f>VLOOKUP(Tabela2[[#This Row],[SIEMA]],Siema2025,73,FALSE)</f>
        <v/>
      </c>
      <c r="AZ105" s="110" t="str">
        <f>VLOOKUP(Tabela2[[#This Row],[SIEMA]],Siema2025,75,FALSE)</f>
        <v/>
      </c>
      <c r="BA105" s="110" t="str">
        <f>VLOOKUP(Tabela2[[#This Row],[SIEMA]],Siema2025,77,FALSE)</f>
        <v/>
      </c>
      <c r="BB105" s="110" t="str">
        <f>VLOOKUP(Tabela2[[#This Row],[SIEMA]],Siema2025,79,FALSE)</f>
        <v/>
      </c>
      <c r="BC105" s="110" t="str">
        <f>IF(Tabela2[[#This Row],[Outro(s) ]] = "X", "PREENCHER","NA")</f>
        <v>NA</v>
      </c>
      <c r="BD105" s="110" t="str">
        <f>VLOOKUP(Tabela2[[#This Row],[SIEMA]],Siema2025,82,FALSE)</f>
        <v/>
      </c>
      <c r="BE105" s="110" t="str">
        <f>VLOOKUP(Tabela2[[#This Row],[SIEMA]],Siema2025,81,FALSE)</f>
        <v/>
      </c>
      <c r="BF105" s="112" t="str">
        <f>VLOOKUP(Tabela2[[#This Row],[SIEMA]],Siema2025,28,FALSE)</f>
        <v>Petrobras</v>
      </c>
      <c r="BG105" s="112"/>
      <c r="BH105" s="113">
        <v>33000167000101</v>
      </c>
      <c r="BI105" s="114" t="str">
        <f>VLOOKUP(Tabela2[[#This Row],[SIEMA]],Siema2025,107,FALSE)</f>
        <v>Não</v>
      </c>
      <c r="BJ105" s="109" t="s">
        <v>7097</v>
      </c>
      <c r="BK105" s="106" t="s">
        <v>2696</v>
      </c>
      <c r="BL105" s="143">
        <v>45699</v>
      </c>
      <c r="BM105" s="110">
        <f ca="1">IF(Tabela2[[#This Row],[Data de atendimento do Ibama (considerar o primeiro documento/ação)]]="",_xlfn.DAYS(TODAY(),J105),_xlfn.DAYS(Tabela2[[#This Row],[Data de atendimento do Ibama (considerar o primeiro documento/ação)]],J105))</f>
        <v>2</v>
      </c>
      <c r="BN105" s="110" t="str">
        <f>IF(Tabela2[[#This Row],[Atendido pelo Ibama ("Não" ou "Sim")]]="Não","Preencher", IF(Tabela2[[#This Row],[Atendido pelo Ibama ("Não" ou "Sim")]]="Sim","NA",""))</f>
        <v>NA</v>
      </c>
      <c r="BO105" s="116" t="s">
        <v>7098</v>
      </c>
      <c r="BP105" s="110" t="str">
        <f>IF(Tabela2[[#This Row],[Forma de atendimento (primeiro documento/ação)]]= "Outros (especificar)", "PREENCHER","NA")</f>
        <v>NA</v>
      </c>
      <c r="BQ105" s="108" t="s">
        <v>123</v>
      </c>
      <c r="BR105" s="110" t="str">
        <f>IF(Tabela2[[#This Row],[Equipe do Ibama foi a campo? Houve sobrevoo do Poseidon?]] = "Sim", "PREENCHER","NA")</f>
        <v>NA</v>
      </c>
      <c r="BS105" s="110" t="str">
        <f>IF(Tabela2[[#This Row],[Se sim, foi emitida Ordem de Emergência? (informações vinculada à coluna CK)]] = "Sim", "PREENCHER","NA")</f>
        <v>NA</v>
      </c>
      <c r="BT105" s="110" t="s">
        <v>7099</v>
      </c>
      <c r="BU105" s="110" t="s">
        <v>2696</v>
      </c>
      <c r="BV105" s="110" t="s">
        <v>123</v>
      </c>
      <c r="BW105" s="110" t="s">
        <v>2696</v>
      </c>
      <c r="BX105" s="108" t="s">
        <v>7100</v>
      </c>
      <c r="BY105" s="143">
        <v>45916</v>
      </c>
      <c r="BZ105" s="106">
        <f>IF(Tabela2[[#This Row],[Data do documento de encerramento]]="NA","NA",IF(Tabela2[[#This Row],[Data do documento de encerramento]]="","Pendente de conclusão/ encerramento",_xlfn.DAYS(Tabela2[[#This Row],[Data do documento de encerramento]],J105)))</f>
        <v>219</v>
      </c>
      <c r="CA105" s="109"/>
      <c r="CB105" s="109" t="s">
        <v>7156</v>
      </c>
      <c r="CC105" s="109" t="s">
        <v>7438</v>
      </c>
      <c r="CD105" s="109" t="s">
        <v>123</v>
      </c>
      <c r="CE105" s="109" t="s">
        <v>123</v>
      </c>
      <c r="CF105" s="109" t="s">
        <v>7243</v>
      </c>
    </row>
    <row r="106" spans="1:84" ht="45.75" hidden="1">
      <c r="A106" s="172">
        <v>202521028810</v>
      </c>
      <c r="B106" s="173" t="s">
        <v>7587</v>
      </c>
      <c r="C106" s="110" t="str">
        <f>VLOOKUP(Tabela2[[#This Row],[SIEMA]],Siema2025,4,FALSE)</f>
        <v xml:space="preserve"> MG</v>
      </c>
      <c r="D106" s="108" t="str">
        <f>VLOOKUP(Tabela2[[#This Row],[SIEMA]],Siema2025,3,FALSE)</f>
        <v xml:space="preserve">São Gonçalo do Sapucaí </v>
      </c>
      <c r="E106" s="108" t="s">
        <v>7588</v>
      </c>
      <c r="F106" s="108" t="s">
        <v>7589</v>
      </c>
      <c r="G106" s="108" t="s">
        <v>7590</v>
      </c>
      <c r="H106" s="108" t="s">
        <v>7591</v>
      </c>
      <c r="I106" s="106" t="s">
        <v>7118</v>
      </c>
      <c r="J106" s="107">
        <f>VLOOKUP(Tabela2[[#This Row],[SIEMA]],Siema2025,2,FALSE)</f>
        <v>45698</v>
      </c>
      <c r="K106" s="107" t="str">
        <f>VLOOKUP(Tabela2[[#This Row],[SIEMA]],Siema2025,16,FALSE)</f>
        <v>Segunda</v>
      </c>
      <c r="L106" s="108" t="str">
        <f>IF(Tabela2[[#This Row],[Data]]="","Sem Informação",VLOOKUP(MONTH(Tabela2[[#This Row],[Data]]),'[1]Validação de dados'!$I$1:$J$13,2,0))</f>
        <v>Fevereiro</v>
      </c>
      <c r="M106" s="106">
        <f>YEAR(Tabela2[[#This Row],[Data]])</f>
        <v>2025</v>
      </c>
      <c r="N106" s="107" t="str">
        <f>VLOOKUP(Tabela2[[#This Row],[SIEMA]],Siema2025,17,FALSE)</f>
        <v>Matutino</v>
      </c>
      <c r="O106" s="107" t="str">
        <f>VLOOKUP(Tabela2[[#This Row],[SIEMA]],Siema2025,5,FALSE)</f>
        <v>Rodovia</v>
      </c>
      <c r="P106" s="106" t="str">
        <f>VLOOKUP(Tabela2[[#This Row],[SIEMA]],Siema2025,21,FALSE)</f>
        <v/>
      </c>
      <c r="Q106" s="106">
        <v>1910</v>
      </c>
      <c r="R106" s="106" t="s">
        <v>7592</v>
      </c>
      <c r="S106" s="109" t="str">
        <f>IF(Q106="","", IF(Q106="NC","", IF(Q106="NE","", IF(Q106="NA","",IFERROR(VLOOKUP(Q106,Produtos!$A$1:$C$2319,2,FALSE),"Não Cadastrado")))))</f>
        <v>ÓXIDO DE CÁLCIO</v>
      </c>
      <c r="T106" s="106">
        <v>32</v>
      </c>
      <c r="U106" s="106" t="s">
        <v>7120</v>
      </c>
      <c r="V106" s="106" t="str">
        <f>IF(Q106="","",IF(ISNUMBER(Q106)=FALSE,"Não se aplica",IFERROR(VLOOKUP(Q106,Produtos!$A$1:$C$2319,3,FALSE),"Não Cadastrado")))</f>
        <v>PRODUTO NÃO SUJEITO AO REGULAMENTO DO TRANSPORTE TERRESTRE DE PRODUTOS PERIGOSOS</v>
      </c>
      <c r="W106" s="106" t="str">
        <f>VLOOKUP(Tabela2[[#This Row],[SIEMA]],Siema2025,10,FALSE)</f>
        <v/>
      </c>
      <c r="X106" s="115" t="str">
        <f>IF(Tabela2[[#This Row],[Origem do acidente]] = "Plataforma", "PREENCHER","NA")</f>
        <v>NA</v>
      </c>
      <c r="Y106" s="111" t="str">
        <f>IF(W106="","", IF(W106="NC","", IF(W106="NE","", IF(W106="NA","",IFERROR(VLOOKUP(W106,Produtos!$A$1:$C$2319,2,FALSE),"Não Cadastrado")))))</f>
        <v/>
      </c>
      <c r="Z106" s="106" t="str">
        <f>VLOOKUP(Tabela2[[#This Row],[SIEMA]],Siema2025,11,FALSE)</f>
        <v xml:space="preserve"> </v>
      </c>
      <c r="AA106" s="106" t="str">
        <f>VLOOKUP(Tabela2[[#This Row],[SIEMA]],Siema2025,12,FALSE)</f>
        <v xml:space="preserve"> </v>
      </c>
      <c r="AB106" s="106" t="str">
        <f>IF(W106="","",IF(ISNUMBER(W106)=FALSE,"Não se aplica",IFERROR(VLOOKUP(W106,Produtos!$A$1:$C$2319,3,FALSE),"Não Cadastrado")))</f>
        <v/>
      </c>
      <c r="AC106" s="106"/>
      <c r="AD106" s="110" t="str">
        <f>IF(Tabela2[[#This Row],[Origem do acidente]] = "Plataforma", "PREENCHER","NA")</f>
        <v>NA</v>
      </c>
      <c r="AE106" s="109" t="str">
        <f>IF(AC106="","", IF(AC106="NC","", IF(AC106="NE","", IF(AC106="NA","",IFERROR(VLOOKUP(AC106,Produtos!$A$1:$C$2319,2,FALSE),"Não Cadastrado")))))</f>
        <v/>
      </c>
      <c r="AF106" s="106"/>
      <c r="AG106" s="106"/>
      <c r="AH106" s="106" t="str">
        <f>IF(AC106="","",IF(ISNUMBER(AC106)=FALSE,"Não se aplica",IFERROR(VLOOKUP(AC106,Produtos!$A$1:$C$2319,3,FALSE),"Não Cadastrado")))</f>
        <v/>
      </c>
      <c r="AI106" s="106"/>
      <c r="AJ106" s="106" t="str">
        <f>VLOOKUP(Tabela2[[#This Row],[SIEMA]],Siema2025,26,FALSE)</f>
        <v>CONFORME VISUALIZADO VIA CFTV, A CARRETA TRAFEGAVA SENTIDO SUL SOBRE FAIXA 1, APARENTEMENTE A CARGA PUXOU QUANDO O CAMINHÃO ADENTROU A CURVA E HOUVE O DERRAMAMENTO DE CARGA SOBRE FAIXA 1 EM AMBOS OS SENTIDOS.</v>
      </c>
      <c r="AK106" s="109" t="s">
        <v>7593</v>
      </c>
      <c r="AL106" s="109" t="s">
        <v>7175</v>
      </c>
      <c r="AM106" s="109"/>
      <c r="AN106" s="110" t="str">
        <f>VLOOKUP(Tabela2[[#This Row],[SIEMA]],Siema2025,51,FALSE)</f>
        <v/>
      </c>
      <c r="AO106" s="110" t="str">
        <f>VLOOKUP(Tabela2[[#This Row],[SIEMA]],Siema2025,53,FALSE)</f>
        <v/>
      </c>
      <c r="AP106" s="110" t="str">
        <f>VLOOKUP(Tabela2[[#This Row],[SIEMA]],Siema2025,55,FALSE)</f>
        <v/>
      </c>
      <c r="AQ106" s="110" t="str">
        <f>VLOOKUP(Tabela2[[#This Row],[SIEMA]],Siema2025,57,FALSE)</f>
        <v/>
      </c>
      <c r="AR106" s="110" t="str">
        <f>VLOOKUP(Tabela2[[#This Row],[SIEMA]],Siema2025,59,FALSE)</f>
        <v/>
      </c>
      <c r="AS106" s="110" t="str">
        <f>VLOOKUP(Tabela2[[#This Row],[SIEMA]],Siema2025,61,FALSE)</f>
        <v/>
      </c>
      <c r="AT106" s="110" t="str">
        <f>VLOOKUP(Tabela2[[#This Row],[SIEMA]],Siema2025,63,FALSE)</f>
        <v/>
      </c>
      <c r="AU106" s="110" t="str">
        <f>VLOOKUP(Tabela2[[#This Row],[SIEMA]],Siema2025,65,FALSE)</f>
        <v>X</v>
      </c>
      <c r="AV106" s="110" t="str">
        <f>VLOOKUP(Tabela2[[#This Row],[SIEMA]],Siema2025,67,FALSE)</f>
        <v/>
      </c>
      <c r="AW106" s="110" t="str">
        <f>VLOOKUP(Tabela2[[#This Row],[SIEMA]],Siema2025,69,FALSE)</f>
        <v/>
      </c>
      <c r="AX106" s="110" t="str">
        <f>VLOOKUP(Tabela2[[#This Row],[SIEMA]],Siema2025,71,FALSE)</f>
        <v/>
      </c>
      <c r="AY106" s="110" t="str">
        <f>VLOOKUP(Tabela2[[#This Row],[SIEMA]],Siema2025,73,FALSE)</f>
        <v/>
      </c>
      <c r="AZ106" s="110" t="str">
        <f>VLOOKUP(Tabela2[[#This Row],[SIEMA]],Siema2025,75,FALSE)</f>
        <v/>
      </c>
      <c r="BA106" s="110" t="str">
        <f>VLOOKUP(Tabela2[[#This Row],[SIEMA]],Siema2025,77,FALSE)</f>
        <v/>
      </c>
      <c r="BB106" s="110" t="str">
        <f>VLOOKUP(Tabela2[[#This Row],[SIEMA]],Siema2025,79,FALSE)</f>
        <v/>
      </c>
      <c r="BC106" s="110" t="str">
        <f>IF(Tabela2[[#This Row],[Outro(s) ]] = "X", "PREENCHER","NA")</f>
        <v>NA</v>
      </c>
      <c r="BD106" s="110" t="str">
        <f>VLOOKUP(Tabela2[[#This Row],[SIEMA]],Siema2025,82,FALSE)</f>
        <v/>
      </c>
      <c r="BE106" s="110" t="str">
        <f>VLOOKUP(Tabela2[[#This Row],[SIEMA]],Siema2025,81,FALSE)</f>
        <v/>
      </c>
      <c r="BF106" s="112" t="str">
        <f>VLOOKUP(Tabela2[[#This Row],[SIEMA]],Siema2025,28,FALSE)</f>
        <v>HELTON DIONE DOS SANTOS -  CONSTRUCAL</v>
      </c>
      <c r="BG106" s="112"/>
      <c r="BH106" s="113" t="str">
        <f>VLOOKUP(Tabela2[[#This Row],[SIEMA]],Siema2025,29,FALSE)</f>
        <v>07514792000161</v>
      </c>
      <c r="BI106" s="114" t="s">
        <v>7062</v>
      </c>
      <c r="BJ106" s="109" t="s">
        <v>7097</v>
      </c>
      <c r="BK106" s="106" t="s">
        <v>2696</v>
      </c>
      <c r="BL106" s="143">
        <v>45700</v>
      </c>
      <c r="BM106" s="110">
        <f ca="1">IF(Tabela2[[#This Row],[Data de atendimento do Ibama (considerar o primeiro documento/ação)]]="",_xlfn.DAYS(TODAY(),J106),_xlfn.DAYS(Tabela2[[#This Row],[Data de atendimento do Ibama (considerar o primeiro documento/ação)]],J106))</f>
        <v>2</v>
      </c>
      <c r="BN106" s="110" t="str">
        <f>IF(Tabela2[[#This Row],[Atendido pelo Ibama ("Não" ou "Sim")]]="Não","Preencher", IF(Tabela2[[#This Row],[Atendido pelo Ibama ("Não" ou "Sim")]]="Sim","NA",""))</f>
        <v>NA</v>
      </c>
      <c r="BO106" s="116" t="s">
        <v>7098</v>
      </c>
      <c r="BP106" s="110" t="str">
        <f>IF(Tabela2[[#This Row],[Forma de atendimento (primeiro documento/ação)]]= "Outros (especificar)", "PREENCHER","NA")</f>
        <v>NA</v>
      </c>
      <c r="BQ106" s="108" t="s">
        <v>123</v>
      </c>
      <c r="BR106" s="110" t="str">
        <f>IF(Tabela2[[#This Row],[Equipe do Ibama foi a campo? Houve sobrevoo do Poseidon?]] = "Sim", "PREENCHER","NA")</f>
        <v>NA</v>
      </c>
      <c r="BS106" s="110" t="str">
        <f>IF(Tabela2[[#This Row],[Se sim, foi emitida Ordem de Emergência? (informações vinculada à coluna CK)]] = "Sim", "PREENCHER","NA")</f>
        <v>NA</v>
      </c>
      <c r="BT106" s="110" t="s">
        <v>7125</v>
      </c>
      <c r="BU106" s="110" t="s">
        <v>2696</v>
      </c>
      <c r="BV106" s="110" t="s">
        <v>123</v>
      </c>
      <c r="BW106" s="110" t="s">
        <v>2696</v>
      </c>
      <c r="BX106" s="108" t="s">
        <v>7100</v>
      </c>
      <c r="BY106" s="143">
        <v>45733</v>
      </c>
      <c r="BZ106" s="106">
        <f>IF(Tabela2[[#This Row],[Data do documento de encerramento]]="NA","NA",IF(Tabela2[[#This Row],[Data do documento de encerramento]]="","Pendente de conclusão/ encerramento",_xlfn.DAYS(Tabela2[[#This Row],[Data do documento de encerramento]],J106)))</f>
        <v>35</v>
      </c>
      <c r="CA106" s="109" t="s">
        <v>7594</v>
      </c>
      <c r="CB106" s="109"/>
      <c r="CC106" s="117"/>
      <c r="CD106" s="109"/>
      <c r="CE106" s="109"/>
      <c r="CF106" s="109"/>
    </row>
    <row r="107" spans="1:84" hidden="1">
      <c r="A107" s="172">
        <v>202521328812</v>
      </c>
      <c r="B107" s="174" t="s">
        <v>7595</v>
      </c>
      <c r="C107" s="110" t="str">
        <f>VLOOKUP(Tabela2[[#This Row],[SIEMA]],Siema2025,4,FALSE)</f>
        <v xml:space="preserve"> PR</v>
      </c>
      <c r="D107" s="108" t="str">
        <f>VLOOKUP(Tabela2[[#This Row],[SIEMA]],Siema2025,3,FALSE)</f>
        <v xml:space="preserve">Arapoti </v>
      </c>
      <c r="E107" s="108" t="str">
        <f>VLOOKUP(Tabela2[[#This Row],[SIEMA]],Siema2025,20,FALSE)</f>
        <v>Rodovia PR-092 (Rodovia Gov. Parigot de Souza) - Km 218+516 Norte - Arapoti/PR.</v>
      </c>
      <c r="F107" s="108"/>
      <c r="G107" s="108"/>
      <c r="H107" s="108"/>
      <c r="I107" s="106" t="str">
        <f>VLOOKUP(Tabela2[[#This Row],[SIEMA]],Siema2025,19,FALSE)</f>
        <v/>
      </c>
      <c r="J107" s="107">
        <f>VLOOKUP(Tabela2[[#This Row],[SIEMA]],Siema2025,2,FALSE)</f>
        <v>45700</v>
      </c>
      <c r="K107" s="107" t="str">
        <f>VLOOKUP(Tabela2[[#This Row],[SIEMA]],Siema2025,16,FALSE)</f>
        <v>Quarta</v>
      </c>
      <c r="L107" s="108" t="str">
        <f>IF(Tabela2[[#This Row],[Data]]="","Sem Informação",VLOOKUP(MONTH(Tabela2[[#This Row],[Data]]),'[1]Validação de dados'!$I$1:$J$13,2,0))</f>
        <v>Fevereiro</v>
      </c>
      <c r="M107" s="106">
        <f>YEAR(Tabela2[[#This Row],[Data]])</f>
        <v>2025</v>
      </c>
      <c r="N107" s="107" t="str">
        <f>VLOOKUP(Tabela2[[#This Row],[SIEMA]],Siema2025,17,FALSE)</f>
        <v>Matutino</v>
      </c>
      <c r="O107" s="107" t="str">
        <f>VLOOKUP(Tabela2[[#This Row],[SIEMA]],Siema2025,5,FALSE)</f>
        <v>Rodovia</v>
      </c>
      <c r="P107" s="106" t="str">
        <f>VLOOKUP(Tabela2[[#This Row],[SIEMA]],Siema2025,21,FALSE)</f>
        <v>Colisão lateral entre caminhão que transportava CBUQ e caminhão-tanque com líquido derivado de petróleo (supostamente NAFTA).</v>
      </c>
      <c r="Q107" s="106" t="str">
        <f>VLOOKUP(Tabela2[[#This Row],[SIEMA]],Siema2025,7,FALSE)</f>
        <v>DERIVADOS DE PETRÓLEO, N.E</v>
      </c>
      <c r="R107" s="106" t="str">
        <f>VLOOKUP(Tabela2[[#This Row],[SIEMA]],Siema2025,10,FALSE)</f>
        <v/>
      </c>
      <c r="S107" s="109" t="str">
        <f>IF(Q107="","", IF(Q107="NC","", IF(Q107="NE","", IF(Q107="NA","",IFERROR(VLOOKUP(Q107,Produtos!$A$1:$C$2319,2,FALSE),"Não Cadastrado")))))</f>
        <v>Não Cadastrado</v>
      </c>
      <c r="T107" s="106" t="str">
        <f>VLOOKUP(Tabela2[[#This Row],[SIEMA]],Siema2025,11,FALSE)</f>
        <v xml:space="preserve"> </v>
      </c>
      <c r="U107" s="106" t="str">
        <f>VLOOKUP(Tabela2[[#This Row],[SIEMA]],Siema2025,12,FALSE)</f>
        <v xml:space="preserve"> </v>
      </c>
      <c r="V107" s="106" t="str">
        <f>IF(Q107="","",IF(ISNUMBER(Q107)=FALSE,"Não se aplica",IFERROR(VLOOKUP(Q107,Produtos!$A$1:$C$2319,3,FALSE),"Não Cadastrado")))</f>
        <v>Não se aplica</v>
      </c>
      <c r="W107" s="106" t="str">
        <f>VLOOKUP(Tabela2[[#This Row],[SIEMA]],Siema2025,10,FALSE)</f>
        <v/>
      </c>
      <c r="X107" s="123" t="str">
        <f>IF(Tabela2[[#This Row],[Origem do acidente]] = "Plataforma", "PREENCHER","NA")</f>
        <v>NA</v>
      </c>
      <c r="Y107" s="111" t="str">
        <f>IF(W107="","", IF(W107="NC","", IF(W107="NE","", IF(W107="NA","",IFERROR(VLOOKUP(W107,Produtos!$A$1:$C$2319,2,FALSE),"Não Cadastrado")))))</f>
        <v/>
      </c>
      <c r="Z107" s="106" t="str">
        <f>VLOOKUP(Tabela2[[#This Row],[SIEMA]],Siema2025,11,FALSE)</f>
        <v xml:space="preserve"> </v>
      </c>
      <c r="AA107" s="106" t="str">
        <f>VLOOKUP(Tabela2[[#This Row],[SIEMA]],Siema2025,12,FALSE)</f>
        <v xml:space="preserve"> </v>
      </c>
      <c r="AB107" s="106" t="str">
        <f>IF(W107="","",IF(ISNUMBER(W107)=FALSE,"Não se aplica",IFERROR(VLOOKUP(W107,Produtos!$A$1:$C$2319,3,FALSE),"Não Cadastrado")))</f>
        <v/>
      </c>
      <c r="AC107" s="121"/>
      <c r="AD107" s="124" t="str">
        <f>IF(Tabela2[[#This Row],[Origem do acidente]] = "Plataforma", "PREENCHER","NA")</f>
        <v>NA</v>
      </c>
      <c r="AE107" s="109" t="str">
        <f>IF(AC107="","", IF(AC107="NC","", IF(AC107="NE","", IF(AC107="NA","",IFERROR(VLOOKUP(AC107,Produtos!$A$1:$C$2319,2,FALSE),"Não Cadastrado")))))</f>
        <v/>
      </c>
      <c r="AF107" s="121"/>
      <c r="AG107" s="106"/>
      <c r="AH107" s="106" t="str">
        <f>IF(AC107="","",IF(ISNUMBER(AC107)=FALSE,"Não se aplica",IFERROR(VLOOKUP(AC107,Produtos!$A$1:$C$2319,3,FALSE),"Não Cadastrado")))</f>
        <v/>
      </c>
      <c r="AI107" s="121"/>
      <c r="AJ107" s="106"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7" s="109"/>
      <c r="AL107" s="109"/>
      <c r="AM107" s="109"/>
      <c r="AN107" s="110" t="str">
        <f>VLOOKUP(Tabela2[[#This Row],[SIEMA]],Siema2025,51,FALSE)</f>
        <v/>
      </c>
      <c r="AO107" s="110" t="str">
        <f>VLOOKUP(Tabela2[[#This Row],[SIEMA]],Siema2025,53,FALSE)</f>
        <v/>
      </c>
      <c r="AP107" s="110" t="str">
        <f>VLOOKUP(Tabela2[[#This Row],[SIEMA]],Siema2025,55,FALSE)</f>
        <v/>
      </c>
      <c r="AQ107" s="110" t="str">
        <f>VLOOKUP(Tabela2[[#This Row],[SIEMA]],Siema2025,57,FALSE)</f>
        <v/>
      </c>
      <c r="AR107" s="110" t="str">
        <f>VLOOKUP(Tabela2[[#This Row],[SIEMA]],Siema2025,59,FALSE)</f>
        <v/>
      </c>
      <c r="AS107" s="110" t="str">
        <f>VLOOKUP(Tabela2[[#This Row],[SIEMA]],Siema2025,61,FALSE)</f>
        <v/>
      </c>
      <c r="AT107" s="110" t="str">
        <f>VLOOKUP(Tabela2[[#This Row],[SIEMA]],Siema2025,63,FALSE)</f>
        <v/>
      </c>
      <c r="AU107" s="110" t="str">
        <f>VLOOKUP(Tabela2[[#This Row],[SIEMA]],Siema2025,65,FALSE)</f>
        <v>X</v>
      </c>
      <c r="AV107" s="110" t="str">
        <f>VLOOKUP(Tabela2[[#This Row],[SIEMA]],Siema2025,67,FALSE)</f>
        <v/>
      </c>
      <c r="AW107" s="110" t="str">
        <f>VLOOKUP(Tabela2[[#This Row],[SIEMA]],Siema2025,69,FALSE)</f>
        <v/>
      </c>
      <c r="AX107" s="110" t="str">
        <f>VLOOKUP(Tabela2[[#This Row],[SIEMA]],Siema2025,71,FALSE)</f>
        <v/>
      </c>
      <c r="AY107" s="110" t="str">
        <f>VLOOKUP(Tabela2[[#This Row],[SIEMA]],Siema2025,73,FALSE)</f>
        <v/>
      </c>
      <c r="AZ107" s="110" t="str">
        <f>VLOOKUP(Tabela2[[#This Row],[SIEMA]],Siema2025,75,FALSE)</f>
        <v/>
      </c>
      <c r="BA107" s="110" t="str">
        <f>VLOOKUP(Tabela2[[#This Row],[SIEMA]],Siema2025,77,FALSE)</f>
        <v/>
      </c>
      <c r="BB107" s="110" t="str">
        <f>VLOOKUP(Tabela2[[#This Row],[SIEMA]],Siema2025,79,FALSE)</f>
        <v/>
      </c>
      <c r="BC107" s="110" t="str">
        <f>IF(Tabela2[[#This Row],[Outro(s) ]] = "X", "PREENCHER","NA")</f>
        <v>NA</v>
      </c>
      <c r="BD107" s="110" t="str">
        <f>VLOOKUP(Tabela2[[#This Row],[SIEMA]],Siema2025,82,FALSE)</f>
        <v/>
      </c>
      <c r="BE107" s="110" t="str">
        <f>VLOOKUP(Tabela2[[#This Row],[SIEMA]],Siema2025,81,FALSE)</f>
        <v/>
      </c>
      <c r="BF107" s="112" t="str">
        <f>VLOOKUP(Tabela2[[#This Row],[SIEMA]],Siema2025,28,FALSE)</f>
        <v>Transportadora Monster</v>
      </c>
      <c r="BG107" s="128"/>
      <c r="BH107" s="113" t="str">
        <f>VLOOKUP(Tabela2[[#This Row],[SIEMA]],Siema2025,29,FALSE)</f>
        <v>23824278000189</v>
      </c>
      <c r="BI107" s="114" t="str">
        <f>VLOOKUP(Tabela2[[#This Row],[SIEMA]],Siema2025,107,FALSE)</f>
        <v>Não</v>
      </c>
      <c r="BJ107" s="109"/>
      <c r="BK107" s="106"/>
      <c r="BL107" s="167"/>
      <c r="BM107" s="110">
        <f ca="1">IF(Tabela2[[#This Row],[Data de atendimento do Ibama (considerar o primeiro documento/ação)]]="",_xlfn.DAYS(TODAY(),J107),_xlfn.DAYS(Tabela2[[#This Row],[Data de atendimento do Ibama (considerar o primeiro documento/ação)]],J107))</f>
        <v>520</v>
      </c>
      <c r="BN107" s="110" t="str">
        <f>IF(Tabela2[[#This Row],[Atendido pelo Ibama ("Não" ou "Sim")]]="Não","Preencher", IF(Tabela2[[#This Row],[Atendido pelo Ibama ("Não" ou "Sim")]]="Sim","NA",""))</f>
        <v/>
      </c>
      <c r="BO107" s="116"/>
      <c r="BP107" s="110" t="str">
        <f>IF(Tabela2[[#This Row],[Forma de atendimento (primeiro documento/ação)]]= "Outros (especificar)", "PREENCHER","NA")</f>
        <v>NA</v>
      </c>
      <c r="BQ107" s="108"/>
      <c r="BR107" s="110" t="str">
        <f>IF(Tabela2[[#This Row],[Equipe do Ibama foi a campo? Houve sobrevoo do Poseidon?]] = "Sim", "PREENCHER","NA")</f>
        <v>NA</v>
      </c>
      <c r="BS107" s="110" t="str">
        <f>IF(Tabela2[[#This Row],[Se sim, foi emitida Ordem de Emergência? (informações vinculada à coluna CK)]] = "Sim", "PREENCHER","NA")</f>
        <v>NA</v>
      </c>
      <c r="BT107" s="110" t="str">
        <f>IF(Tabela2[[#This Row],[Foi elaborado Relatório de Vistoria pelo Ibama? (informações vinculada à coluna CK)]] = "Sim", "PREENCHER","NA")</f>
        <v>NA</v>
      </c>
      <c r="BU107" s="110" t="str">
        <f>IF(Tabela2[[#This Row],[Houve envio de Informações Pós-acidente (preencher "não se aplica" quando de competência estadual/municipal)]] = "Sim", "PREENCHER","NA")</f>
        <v>NA</v>
      </c>
      <c r="BV107" s="110" t="str">
        <f>IF(Tabela2[[#This Row],[Houve avaliação das informações pós-acidente solicitadas/enviadas?]] = "Sim", "PREENCHER","NA")</f>
        <v>NA</v>
      </c>
      <c r="BW107" s="110" t="str">
        <f>IF(Tabela2[[#This Row],[O Ibama aguarda resposta da empresa/OEMA, etc?]] = "Sim", "PREENCHER","NA")</f>
        <v>NA</v>
      </c>
      <c r="BX107" s="108"/>
      <c r="BY107" s="122"/>
      <c r="BZ107" s="106" t="str">
        <f>IF(Tabela2[[#This Row],[Data do documento de encerramento]]="NA","NA",IF(Tabela2[[#This Row],[Data do documento de encerramento]]="","Pendente de conclusão/ encerramento",_xlfn.DAYS(Tabela2[[#This Row],[Data do documento de encerramento]],J107)))</f>
        <v>Pendente de conclusão/ encerramento</v>
      </c>
      <c r="CA107" s="109"/>
      <c r="CB107" s="109"/>
      <c r="CC107" s="109"/>
      <c r="CD107" s="109"/>
      <c r="CE107" s="109"/>
      <c r="CF107" s="109"/>
    </row>
    <row r="108" spans="1:84" ht="76.5">
      <c r="A108" s="185">
        <v>202521436025</v>
      </c>
      <c r="B108" s="173" t="s">
        <v>7596</v>
      </c>
      <c r="C108" s="110" t="s">
        <v>672</v>
      </c>
      <c r="D108" s="108" t="s">
        <v>637</v>
      </c>
      <c r="E108" s="108" t="s">
        <v>1308</v>
      </c>
      <c r="F108" s="108"/>
      <c r="G108" s="108" t="s">
        <v>7597</v>
      </c>
      <c r="H108" s="108" t="s">
        <v>7598</v>
      </c>
      <c r="I108" s="106" t="str">
        <f>VLOOKUP(Tabela2[[#This Row],[SIEMA]],Siema2025,19,FALSE)</f>
        <v>Santos</v>
      </c>
      <c r="J108" s="107">
        <f>VLOOKUP(Tabela2[[#This Row],[SIEMA]],Siema2025,2,FALSE)</f>
        <v>45701</v>
      </c>
      <c r="K108" s="107" t="str">
        <f>VLOOKUP(Tabela2[[#This Row],[SIEMA]],Siema2025,16,FALSE)</f>
        <v>Quinta</v>
      </c>
      <c r="L108" s="108" t="str">
        <f>IF(Tabela2[[#This Row],[Data]]="","Sem Informação",VLOOKUP(MONTH(Tabela2[[#This Row],[Data]]),'[1]Validação de dados'!$I$1:$J$13,2,0))</f>
        <v>Fevereiro</v>
      </c>
      <c r="M108" s="106">
        <f>YEAR(Tabela2[[#This Row],[Data]])</f>
        <v>2025</v>
      </c>
      <c r="N108" s="107" t="str">
        <f>VLOOKUP(Tabela2[[#This Row],[SIEMA]],Siema2025,17,FALSE)</f>
        <v>Vespertino</v>
      </c>
      <c r="O108" s="107" t="str">
        <f>VLOOKUP(Tabela2[[#This Row],[SIEMA]],Siema2025,5,FALSE)</f>
        <v>Plataforma</v>
      </c>
      <c r="P108" s="106"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8" s="106" t="s">
        <v>637</v>
      </c>
      <c r="R108" s="106" t="s">
        <v>7094</v>
      </c>
      <c r="S108" s="109" t="s">
        <v>7095</v>
      </c>
      <c r="T108" s="106">
        <v>1.4999999999999999E-2</v>
      </c>
      <c r="U108" s="106" t="s">
        <v>7109</v>
      </c>
      <c r="V108" s="106" t="s">
        <v>637</v>
      </c>
      <c r="W108" s="106"/>
      <c r="X108" s="123"/>
      <c r="Y108" s="111" t="str">
        <f>IF(W108="","", IF(W108="NC","", IF(W108="NE","", IF(W108="NA","",IFERROR(VLOOKUP(W108,Produtos!$A$1:$C$2319,2,FALSE),"Não Cadastrado")))))</f>
        <v/>
      </c>
      <c r="Z108" s="106" t="str">
        <f>VLOOKUP(Tabela2[[#This Row],[SIEMA]],Siema2025,11,FALSE)</f>
        <v/>
      </c>
      <c r="AA108" s="106" t="str">
        <f>VLOOKUP(Tabela2[[#This Row],[SIEMA]],Siema2025,12,FALSE)</f>
        <v/>
      </c>
      <c r="AB108" s="106" t="str">
        <f>IF(W108="","",IF(ISNUMBER(W108)=FALSE,"Não se aplica",IFERROR(VLOOKUP(W108,Produtos!$A$1:$C$2319,3,FALSE),"Não Cadastrado")))</f>
        <v/>
      </c>
      <c r="AC108" s="121"/>
      <c r="AD108" s="124"/>
      <c r="AE108" s="109" t="str">
        <f>IF(AC108="","", IF(AC108="NC","", IF(AC108="NE","", IF(AC108="NA","",IFERROR(VLOOKUP(AC108,Produtos!$A$1:$C$2319,2,FALSE),"Não Cadastrado")))))</f>
        <v/>
      </c>
      <c r="AF108" s="121"/>
      <c r="AG108" s="106"/>
      <c r="AH108" s="106" t="str">
        <f>IF(AC108="","",IF(ISNUMBER(AC108)=FALSE,"Não se aplica",IFERROR(VLOOKUP(AC108,Produtos!$A$1:$C$2319,3,FALSE),"Não Cadastrado")))</f>
        <v/>
      </c>
      <c r="AI108" s="121"/>
      <c r="AJ108" s="106" t="str">
        <f>VLOOKUP(Tabela2[[#This Row],[SIEMA]],Siema2025,26,FALSE)</f>
        <v>Falha mecânica no bloco hidráulico do freio do guindaste de proa.</v>
      </c>
      <c r="AK108" s="109" t="s">
        <v>7271</v>
      </c>
      <c r="AL108" s="109"/>
      <c r="AM108" s="109"/>
      <c r="AN108" s="110" t="str">
        <f>VLOOKUP(Tabela2[[#This Row],[SIEMA]],Siema2025,51,FALSE)</f>
        <v/>
      </c>
      <c r="AO108" s="110" t="str">
        <f>VLOOKUP(Tabela2[[#This Row],[SIEMA]],Siema2025,53,FALSE)</f>
        <v/>
      </c>
      <c r="AP108" s="110" t="str">
        <f>VLOOKUP(Tabela2[[#This Row],[SIEMA]],Siema2025,55,FALSE)</f>
        <v/>
      </c>
      <c r="AQ108" s="110" t="str">
        <f>VLOOKUP(Tabela2[[#This Row],[SIEMA]],Siema2025,57,FALSE)</f>
        <v/>
      </c>
      <c r="AR108" s="110" t="str">
        <f>VLOOKUP(Tabela2[[#This Row],[SIEMA]],Siema2025,59,FALSE)</f>
        <v/>
      </c>
      <c r="AS108" s="110" t="str">
        <f>VLOOKUP(Tabela2[[#This Row],[SIEMA]],Siema2025,61,FALSE)</f>
        <v>X</v>
      </c>
      <c r="AT108" s="110" t="str">
        <f>VLOOKUP(Tabela2[[#This Row],[SIEMA]],Siema2025,63,FALSE)</f>
        <v/>
      </c>
      <c r="AU108" s="110" t="str">
        <f>VLOOKUP(Tabela2[[#This Row],[SIEMA]],Siema2025,65,FALSE)</f>
        <v/>
      </c>
      <c r="AV108" s="110" t="str">
        <f>VLOOKUP(Tabela2[[#This Row],[SIEMA]],Siema2025,67,FALSE)</f>
        <v/>
      </c>
      <c r="AW108" s="110" t="str">
        <f>VLOOKUP(Tabela2[[#This Row],[SIEMA]],Siema2025,69,FALSE)</f>
        <v/>
      </c>
      <c r="AX108" s="110" t="str">
        <f>VLOOKUP(Tabela2[[#This Row],[SIEMA]],Siema2025,71,FALSE)</f>
        <v/>
      </c>
      <c r="AY108" s="110" t="str">
        <f>VLOOKUP(Tabela2[[#This Row],[SIEMA]],Siema2025,73,FALSE)</f>
        <v/>
      </c>
      <c r="AZ108" s="110" t="str">
        <f>VLOOKUP(Tabela2[[#This Row],[SIEMA]],Siema2025,75,FALSE)</f>
        <v/>
      </c>
      <c r="BA108" s="110" t="str">
        <f>VLOOKUP(Tabela2[[#This Row],[SIEMA]],Siema2025,77,FALSE)</f>
        <v/>
      </c>
      <c r="BB108" s="110" t="str">
        <f>VLOOKUP(Tabela2[[#This Row],[SIEMA]],Siema2025,79,FALSE)</f>
        <v/>
      </c>
      <c r="BC108" s="110" t="str">
        <f>IF(Tabela2[[#This Row],[Outro(s) ]] = "X", "PREENCHER","NA")</f>
        <v>NA</v>
      </c>
      <c r="BD108" s="110" t="str">
        <f>VLOOKUP(Tabela2[[#This Row],[SIEMA]],Siema2025,82,FALSE)</f>
        <v/>
      </c>
      <c r="BE108" s="110" t="str">
        <f>VLOOKUP(Tabela2[[#This Row],[SIEMA]],Siema2025,81,FALSE)</f>
        <v/>
      </c>
      <c r="BF108" s="112" t="str">
        <f>VLOOKUP(Tabela2[[#This Row],[SIEMA]],Siema2025,28,FALSE)</f>
        <v>Karoon Petróleo &amp; Gás LTDA</v>
      </c>
      <c r="BG108" s="112"/>
      <c r="BH108" s="113" t="str">
        <f>VLOOKUP(Tabela2[[#This Row],[SIEMA]],Siema2025,29,FALSE)</f>
        <v>09347916000197</v>
      </c>
      <c r="BI108" s="114" t="str">
        <f>VLOOKUP(Tabela2[[#This Row],[SIEMA]],Siema2025,107,FALSE)</f>
        <v>Não</v>
      </c>
      <c r="BJ108" s="109" t="s">
        <v>7097</v>
      </c>
      <c r="BK108" s="106" t="s">
        <v>2696</v>
      </c>
      <c r="BL108" s="167">
        <v>45705</v>
      </c>
      <c r="BM108" s="110">
        <f ca="1">IF(Tabela2[[#This Row],[Data de atendimento do Ibama (considerar o primeiro documento/ação)]]="",_xlfn.DAYS(TODAY(),J108),_xlfn.DAYS(Tabela2[[#This Row],[Data de atendimento do Ibama (considerar o primeiro documento/ação)]],J108))</f>
        <v>4</v>
      </c>
      <c r="BN108" s="110" t="str">
        <f>IF(Tabela2[[#This Row],[Atendido pelo Ibama ("Não" ou "Sim")]]="Não","Preencher", IF(Tabela2[[#This Row],[Atendido pelo Ibama ("Não" ou "Sim")]]="Sim","NA",""))</f>
        <v>NA</v>
      </c>
      <c r="BO108" s="116" t="s">
        <v>7098</v>
      </c>
      <c r="BP108" s="110" t="str">
        <f>IF(Tabela2[[#This Row],[Forma de atendimento (primeiro documento/ação)]]= "Outros (especificar)", "PREENCHER","NA")</f>
        <v>NA</v>
      </c>
      <c r="BQ108" s="108" t="s">
        <v>123</v>
      </c>
      <c r="BR108" s="110" t="str">
        <f>IF(Tabela2[[#This Row],[Equipe do Ibama foi a campo? Houve sobrevoo do Poseidon?]] = "Sim", "PREENCHER","NA")</f>
        <v>NA</v>
      </c>
      <c r="BS108" s="110" t="str">
        <f>IF(Tabela2[[#This Row],[Se sim, foi emitida Ordem de Emergência? (informações vinculada à coluna CK)]] = "Sim", "PREENCHER","NA")</f>
        <v>NA</v>
      </c>
      <c r="BT108" s="110" t="s">
        <v>7099</v>
      </c>
      <c r="BU108" s="110" t="s">
        <v>2696</v>
      </c>
      <c r="BV108" s="110" t="s">
        <v>123</v>
      </c>
      <c r="BW108" s="110" t="s">
        <v>2696</v>
      </c>
      <c r="BX108" s="108" t="s">
        <v>7100</v>
      </c>
      <c r="BY108" s="167">
        <v>45917</v>
      </c>
      <c r="BZ108" s="106">
        <f>IF(Tabela2[[#This Row],[Data do documento de encerramento]]="NA","NA",IF(Tabela2[[#This Row],[Data do documento de encerramento]]="","Pendente de conclusão/ encerramento",_xlfn.DAYS(Tabela2[[#This Row],[Data do documento de encerramento]],J108)))</f>
        <v>216</v>
      </c>
      <c r="CA108" s="109" t="s">
        <v>7220</v>
      </c>
      <c r="CB108" s="109" t="s">
        <v>7253</v>
      </c>
      <c r="CC108" s="292" t="s">
        <v>7599</v>
      </c>
      <c r="CD108" s="109" t="s">
        <v>123</v>
      </c>
      <c r="CE108" s="109" t="s">
        <v>123</v>
      </c>
      <c r="CF108" s="109" t="s">
        <v>7243</v>
      </c>
    </row>
    <row r="109" spans="1:84" ht="60.75" hidden="1">
      <c r="A109" s="172">
        <v>20253179230</v>
      </c>
      <c r="B109" s="120" t="s">
        <v>7600</v>
      </c>
      <c r="C109" s="110" t="str">
        <f>VLOOKUP(Tabela2[[#This Row],[SIEMA]],Siema2025,4,FALSE)</f>
        <v xml:space="preserve"> RJ</v>
      </c>
      <c r="D109" s="108" t="str">
        <f>VLOOKUP(Tabela2[[#This Row],[SIEMA]],Siema2025,3,FALSE)</f>
        <v xml:space="preserve">Macaé </v>
      </c>
      <c r="E109" s="108" t="s">
        <v>7601</v>
      </c>
      <c r="F109" s="108" t="s">
        <v>7602</v>
      </c>
      <c r="G109" t="s">
        <v>7603</v>
      </c>
      <c r="H109" t="s">
        <v>7604</v>
      </c>
      <c r="I109" s="106" t="s">
        <v>7118</v>
      </c>
      <c r="J109" s="107">
        <f>VLOOKUP(Tabela2[[#This Row],[SIEMA]],Siema2025,2,FALSE)</f>
        <v>45702</v>
      </c>
      <c r="K109" s="107" t="str">
        <f>VLOOKUP(Tabela2[[#This Row],[SIEMA]],Siema2025,16,FALSE)</f>
        <v>Sexta</v>
      </c>
      <c r="L109" s="108" t="str">
        <f>IF(Tabela2[[#This Row],[Data]]="","Sem Informação",VLOOKUP(MONTH(Tabela2[[#This Row],[Data]]),'[1]Validação de dados'!$I$1:$J$13,2,0))</f>
        <v>Fevereiro</v>
      </c>
      <c r="M109" s="106">
        <f>YEAR(Tabela2[[#This Row],[Data]])</f>
        <v>2025</v>
      </c>
      <c r="N109" s="107" t="str">
        <f>VLOOKUP(Tabela2[[#This Row],[SIEMA]],Siema2025,17,FALSE)</f>
        <v>Madrugada</v>
      </c>
      <c r="O109" s="107" t="str">
        <f>VLOOKUP(Tabela2[[#This Row],[SIEMA]],Siema2025,5,FALSE)</f>
        <v>Terminal/portos/ancoradouros/etc</v>
      </c>
      <c r="P109" s="106" t="str">
        <f>VLOOKUP(Tabela2[[#This Row],[SIEMA]],Siema2025,21,FALSE)</f>
        <v/>
      </c>
      <c r="Q109" s="106" t="str">
        <f>VLOOKUP(Tabela2[[#This Row],[SIEMA]],Siema2025,7,FALSE)</f>
        <v/>
      </c>
      <c r="R109" s="106" t="str">
        <f>VLOOKUP(Tabela2[[#This Row],[SIEMA]],Siema2025,10,FALSE)</f>
        <v/>
      </c>
      <c r="S109" s="109" t="str">
        <f>IF(Q109="","", IF(Q109="NC","", IF(Q109="NE","", IF(Q109="NA","",IFERROR(VLOOKUP(Q109,Produtos!$A$1:$C$2319,2,FALSE),"Não Cadastrado")))))</f>
        <v/>
      </c>
      <c r="T109" s="106" t="str">
        <f>VLOOKUP(Tabela2[[#This Row],[SIEMA]],Siema2025,11,FALSE)</f>
        <v xml:space="preserve"> </v>
      </c>
      <c r="U109" s="106" t="str">
        <f>VLOOKUP(Tabela2[[#This Row],[SIEMA]],Siema2025,12,FALSE)</f>
        <v xml:space="preserve"> </v>
      </c>
      <c r="V109" s="106" t="str">
        <f>IF(Q109="","",IF(ISNUMBER(Q109)=FALSE,"Não se aplica",IFERROR(VLOOKUP(Q109,Produtos!$A$1:$C$2319,3,FALSE),"Não Cadastrado")))</f>
        <v/>
      </c>
      <c r="W109" s="106" t="str">
        <f>VLOOKUP(Tabela2[[#This Row],[SIEMA]],Siema2025,10,FALSE)</f>
        <v/>
      </c>
      <c r="X109" s="115"/>
      <c r="Y109" s="111" t="str">
        <f>IF(W109="","", IF(W109="NC","", IF(W109="NE","", IF(W109="NA","",IFERROR(VLOOKUP(W109,Produtos!$A$1:$C$2319,2,FALSE),"Não Cadastrado")))))</f>
        <v/>
      </c>
      <c r="Z109" s="106" t="str">
        <f>VLOOKUP(Tabela2[[#This Row],[SIEMA]],Siema2025,11,FALSE)</f>
        <v xml:space="preserve"> </v>
      </c>
      <c r="AA109" s="106" t="str">
        <f>VLOOKUP(Tabela2[[#This Row],[SIEMA]],Siema2025,12,FALSE)</f>
        <v xml:space="preserve"> </v>
      </c>
      <c r="AB109" s="106" t="str">
        <f>IF(W109="","",IF(ISNUMBER(W109)=FALSE,"Não se aplica",IFERROR(VLOOKUP(W109,Produtos!$A$1:$C$2319,3,FALSE),"Não Cadastrado")))</f>
        <v/>
      </c>
      <c r="AC109" s="106"/>
      <c r="AD109" s="110" t="str">
        <f>IF(Tabela2[[#This Row],[Origem do acidente]] = "Plataforma", "PREENCHER","NA")</f>
        <v>NA</v>
      </c>
      <c r="AE109" s="109" t="str">
        <f>IF(AC109="","", IF(AC109="NC","", IF(AC109="NE","", IF(AC109="NA","",IFERROR(VLOOKUP(AC109,Produtos!$A$1:$C$2319,2,FALSE),"Não Cadastrado")))))</f>
        <v/>
      </c>
      <c r="AF109" s="106"/>
      <c r="AG109" s="106"/>
      <c r="AH109" s="106" t="str">
        <f>IF(AC109="","",IF(ISNUMBER(AC109)=FALSE,"Não se aplica",IFERROR(VLOOKUP(AC109,Produtos!$A$1:$C$2319,3,FALSE),"Não Cadastrado")))</f>
        <v/>
      </c>
      <c r="AI109" s="106" t="s">
        <v>7176</v>
      </c>
      <c r="AJ109" s="236" t="str">
        <f>VLOOKUP(Tabela2[[#This Row],[SIEMA]],Siema2025,26,FALSE)</f>
        <v>Durante o processo de atracação da embarcação</v>
      </c>
      <c r="AK109" s="109" t="s">
        <v>6834</v>
      </c>
      <c r="AL109" s="109"/>
      <c r="AM109" s="109"/>
      <c r="AN109" s="110" t="str">
        <f>VLOOKUP(Tabela2[[#This Row],[SIEMA]],Siema2025,51,FALSE)</f>
        <v/>
      </c>
      <c r="AO109" s="110" t="str">
        <f>VLOOKUP(Tabela2[[#This Row],[SIEMA]],Siema2025,53,FALSE)</f>
        <v/>
      </c>
      <c r="AP109" s="110" t="str">
        <f>VLOOKUP(Tabela2[[#This Row],[SIEMA]],Siema2025,55,FALSE)</f>
        <v/>
      </c>
      <c r="AQ109" s="110" t="str">
        <f>VLOOKUP(Tabela2[[#This Row],[SIEMA]],Siema2025,57,FALSE)</f>
        <v/>
      </c>
      <c r="AR109" s="110" t="str">
        <f>VLOOKUP(Tabela2[[#This Row],[SIEMA]],Siema2025,59,FALSE)</f>
        <v/>
      </c>
      <c r="AS109" s="110" t="str">
        <f>VLOOKUP(Tabela2[[#This Row],[SIEMA]],Siema2025,61,FALSE)</f>
        <v>X</v>
      </c>
      <c r="AT109" s="110" t="str">
        <f>VLOOKUP(Tabela2[[#This Row],[SIEMA]],Siema2025,63,FALSE)</f>
        <v/>
      </c>
      <c r="AU109" s="110" t="str">
        <f>VLOOKUP(Tabela2[[#This Row],[SIEMA]],Siema2025,65,FALSE)</f>
        <v/>
      </c>
      <c r="AV109" s="110" t="str">
        <f>VLOOKUP(Tabela2[[#This Row],[SIEMA]],Siema2025,67,FALSE)</f>
        <v/>
      </c>
      <c r="AW109" s="110" t="str">
        <f>VLOOKUP(Tabela2[[#This Row],[SIEMA]],Siema2025,69,FALSE)</f>
        <v/>
      </c>
      <c r="AX109" s="110" t="str">
        <f>VLOOKUP(Tabela2[[#This Row],[SIEMA]],Siema2025,71,FALSE)</f>
        <v/>
      </c>
      <c r="AY109" s="110" t="str">
        <f>VLOOKUP(Tabela2[[#This Row],[SIEMA]],Siema2025,73,FALSE)</f>
        <v/>
      </c>
      <c r="AZ109" s="110" t="str">
        <f>VLOOKUP(Tabela2[[#This Row],[SIEMA]],Siema2025,75,FALSE)</f>
        <v/>
      </c>
      <c r="BA109" s="110" t="str">
        <f>VLOOKUP(Tabela2[[#This Row],[SIEMA]],Siema2025,77,FALSE)</f>
        <v/>
      </c>
      <c r="BB109" s="110" t="str">
        <f>VLOOKUP(Tabela2[[#This Row],[SIEMA]],Siema2025,79,FALSE)</f>
        <v/>
      </c>
      <c r="BC109" s="110" t="str">
        <f>IF(Tabela2[[#This Row],[Outro(s) ]] = "X", "PREENCHER","NA")</f>
        <v>NA</v>
      </c>
      <c r="BD109" s="110" t="str">
        <f>VLOOKUP(Tabela2[[#This Row],[SIEMA]],Siema2025,82,FALSE)</f>
        <v/>
      </c>
      <c r="BE109" s="110" t="str">
        <f>VLOOKUP(Tabela2[[#This Row],[SIEMA]],Siema2025,81,FALSE)</f>
        <v/>
      </c>
      <c r="BF109" s="112" t="str">
        <f>VLOOKUP(Tabela2[[#This Row],[SIEMA]],Siema2025,28,FALSE)</f>
        <v>Petrobrás</v>
      </c>
      <c r="BG109" s="112"/>
      <c r="BH109" s="113" t="str">
        <f>VLOOKUP(Tabela2[[#This Row],[SIEMA]],Siema2025,29,FALSE)</f>
        <v>33000167000101</v>
      </c>
      <c r="BI109" s="114" t="s">
        <v>2696</v>
      </c>
      <c r="BJ109" s="109" t="s">
        <v>7111</v>
      </c>
      <c r="BK109" s="106" t="s">
        <v>2696</v>
      </c>
      <c r="BL109" s="143">
        <v>45754</v>
      </c>
      <c r="BM109" s="110">
        <f ca="1">IF(Tabela2[[#This Row],[Data de atendimento do Ibama (considerar o primeiro documento/ação)]]="",_xlfn.DAYS(TODAY(),J109),_xlfn.DAYS(Tabela2[[#This Row],[Data de atendimento do Ibama (considerar o primeiro documento/ação)]],J109))</f>
        <v>52</v>
      </c>
      <c r="BN109" s="110" t="str">
        <f>IF(Tabela2[[#This Row],[Atendido pelo Ibama ("Não" ou "Sim")]]="Não","Preencher", IF(Tabela2[[#This Row],[Atendido pelo Ibama ("Não" ou "Sim")]]="Sim","NA",""))</f>
        <v>NA</v>
      </c>
      <c r="BO109" s="116" t="s">
        <v>7139</v>
      </c>
      <c r="BP109" s="110" t="str">
        <f>IF(Tabela2[[#This Row],[Forma de atendimento (primeiro documento/ação)]]= "Outros (especificar)", "PREENCHER","NA")</f>
        <v>NA</v>
      </c>
      <c r="BQ109" s="108" t="s">
        <v>123</v>
      </c>
      <c r="BR109" s="110" t="str">
        <f>IF(Tabela2[[#This Row],[Equipe do Ibama foi a campo? Houve sobrevoo do Poseidon?]] = "Sim", "PREENCHER","NA")</f>
        <v>NA</v>
      </c>
      <c r="BS109" s="110" t="str">
        <f>IF(Tabela2[[#This Row],[Se sim, foi emitida Ordem de Emergência? (informações vinculada à coluna CK)]] = "Sim", "PREENCHER","NA")</f>
        <v>NA</v>
      </c>
      <c r="BT109" s="110" t="s">
        <v>7099</v>
      </c>
      <c r="BU109" s="110" t="s">
        <v>123</v>
      </c>
      <c r="BV109" s="110" t="s">
        <v>123</v>
      </c>
      <c r="BW109" s="110" t="s">
        <v>2696</v>
      </c>
      <c r="BX109" s="108" t="s">
        <v>7113</v>
      </c>
      <c r="BY109" s="143">
        <v>45820</v>
      </c>
      <c r="BZ109" s="106">
        <f>IF(Tabela2[[#This Row],[Data do documento de encerramento]]="NA","NA",IF(Tabela2[[#This Row],[Data do documento de encerramento]]="","Pendente de conclusão/ encerramento",_xlfn.DAYS(Tabela2[[#This Row],[Data do documento de encerramento]],J109)))</f>
        <v>118</v>
      </c>
      <c r="CA109" s="109" t="s">
        <v>7605</v>
      </c>
      <c r="CB109" s="109"/>
      <c r="CC109" s="109"/>
      <c r="CD109" s="109"/>
      <c r="CE109" s="109"/>
      <c r="CF109" s="109"/>
    </row>
    <row r="110" spans="1:84" ht="45.75" hidden="1">
      <c r="A110" s="172">
        <v>202521446814</v>
      </c>
      <c r="B110" s="173" t="s">
        <v>7606</v>
      </c>
      <c r="C110" s="110" t="str">
        <f>VLOOKUP(Tabela2[[#This Row],[SIEMA]],Siema2025,4,FALSE)</f>
        <v xml:space="preserve"> MG</v>
      </c>
      <c r="D110" s="108" t="str">
        <f>VLOOKUP(Tabela2[[#This Row],[SIEMA]],Siema2025,3,FALSE)</f>
        <v xml:space="preserve">Campo Florido </v>
      </c>
      <c r="E110" s="108" t="s">
        <v>6764</v>
      </c>
      <c r="F110" s="108" t="s">
        <v>7607</v>
      </c>
      <c r="G110" s="108" t="s">
        <v>7608</v>
      </c>
      <c r="H110" s="108" t="s">
        <v>7609</v>
      </c>
      <c r="I110" s="106" t="s">
        <v>7118</v>
      </c>
      <c r="J110" s="107">
        <v>45701</v>
      </c>
      <c r="K110" s="107" t="s">
        <v>142</v>
      </c>
      <c r="L110" s="108" t="str">
        <f>IF(Tabela2[[#This Row],[Data]]="","Sem Informação",VLOOKUP(MONTH(Tabela2[[#This Row],[Data]]),'[1]Validação de dados'!$I$1:$J$13,2,0))</f>
        <v>Fevereiro</v>
      </c>
      <c r="M110" s="106">
        <f>YEAR(Tabela2[[#This Row],[Data]])</f>
        <v>2025</v>
      </c>
      <c r="N110" s="107" t="s">
        <v>167</v>
      </c>
      <c r="O110" s="107" t="str">
        <f>VLOOKUP(Tabela2[[#This Row],[SIEMA]],Siema2025,5,FALSE)</f>
        <v>Rodovia</v>
      </c>
      <c r="P110" s="106" t="str">
        <f>VLOOKUP(Tabela2[[#This Row],[SIEMA]],Siema2025,21,FALSE)</f>
        <v/>
      </c>
      <c r="Q110" s="106">
        <v>1170</v>
      </c>
      <c r="R110" s="106" t="s">
        <v>1328</v>
      </c>
      <c r="S110" s="109" t="str">
        <f>IF(Q110="","", IF(Q110="NC","", IF(Q110="NE","", IF(Q110="NA","",IFERROR(VLOOKUP(Q110,Produtos!$A$1:$C$2319,2,FALSE),"Não Cadastrado")))))</f>
        <v>ÁLCOOL ETÍLICO, ETANOL</v>
      </c>
      <c r="T110" s="106">
        <v>1000</v>
      </c>
      <c r="U110" s="106" t="s">
        <v>648</v>
      </c>
      <c r="V110" s="106">
        <f>IF(Q110="","",IF(ISNUMBER(Q110)=FALSE,"Não se aplica",IFERROR(VLOOKUP(Q110,Produtos!$A$1:$C$2319,3,FALSE),"Não Cadastrado")))</f>
        <v>3</v>
      </c>
      <c r="W110" s="106" t="str">
        <f>VLOOKUP(Tabela2[[#This Row],[SIEMA]],Siema2025,10,FALSE)</f>
        <v/>
      </c>
      <c r="X110" s="115" t="str">
        <f>IF(Tabela2[[#This Row],[Origem do acidente]] = "Plataforma", "PREENCHER","NA")</f>
        <v>NA</v>
      </c>
      <c r="Y110" s="111" t="str">
        <f>IF(W110="","", IF(W110="NC","", IF(W110="NE","", IF(W110="NA","",IFERROR(VLOOKUP(W110,Produtos!$A$1:$C$2319,2,FALSE),"Não Cadastrado")))))</f>
        <v/>
      </c>
      <c r="Z110" s="106" t="str">
        <f>VLOOKUP(Tabela2[[#This Row],[SIEMA]],Siema2025,11,FALSE)</f>
        <v xml:space="preserve"> </v>
      </c>
      <c r="AA110" s="106" t="str">
        <f>VLOOKUP(Tabela2[[#This Row],[SIEMA]],Siema2025,12,FALSE)</f>
        <v xml:space="preserve"> </v>
      </c>
      <c r="AB110" s="106" t="str">
        <f>IF(W110="","",IF(ISNUMBER(W110)=FALSE,"Não se aplica",IFERROR(VLOOKUP(W110,Produtos!$A$1:$C$2319,3,FALSE),"Não Cadastrado")))</f>
        <v/>
      </c>
      <c r="AC110" s="106"/>
      <c r="AD110" s="110" t="str">
        <f>IF(Tabela2[[#This Row],[Origem do acidente]] = "Plataforma", "PREENCHER","NA")</f>
        <v>NA</v>
      </c>
      <c r="AE110" s="109" t="str">
        <f>IF(AC110="","", IF(AC110="NC","", IF(AC110="NE","", IF(AC110="NA","",IFERROR(VLOOKUP(AC110,Produtos!$A$1:$C$2319,2,FALSE),"Não Cadastrado")))))</f>
        <v/>
      </c>
      <c r="AF110" s="106"/>
      <c r="AG110" s="106"/>
      <c r="AH110" s="106" t="str">
        <f>IF(AC110="","",IF(ISNUMBER(AC110)=FALSE,"Não se aplica",IFERROR(VLOOKUP(AC110,Produtos!$A$1:$C$2319,3,FALSE),"Não Cadastrado")))</f>
        <v/>
      </c>
      <c r="AI110" s="106"/>
      <c r="AJ110" s="106"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10" s="109" t="s">
        <v>7356</v>
      </c>
      <c r="AL110" s="109" t="s">
        <v>7175</v>
      </c>
      <c r="AM110" s="109"/>
      <c r="AN110" s="110" t="s">
        <v>7130</v>
      </c>
      <c r="AO110" s="110" t="str">
        <f>VLOOKUP(Tabela2[[#This Row],[SIEMA]],Siema2025,53,FALSE)</f>
        <v/>
      </c>
      <c r="AP110" s="110" t="str">
        <f>VLOOKUP(Tabela2[[#This Row],[SIEMA]],Siema2025,55,FALSE)</f>
        <v/>
      </c>
      <c r="AQ110" s="110" t="str">
        <f>VLOOKUP(Tabela2[[#This Row],[SIEMA]],Siema2025,57,FALSE)</f>
        <v/>
      </c>
      <c r="AR110" s="110" t="str">
        <f>VLOOKUP(Tabela2[[#This Row],[SIEMA]],Siema2025,59,FALSE)</f>
        <v/>
      </c>
      <c r="AS110" s="110" t="str">
        <f>VLOOKUP(Tabela2[[#This Row],[SIEMA]],Siema2025,61,FALSE)</f>
        <v/>
      </c>
      <c r="AT110" s="110" t="str">
        <f>VLOOKUP(Tabela2[[#This Row],[SIEMA]],Siema2025,63,FALSE)</f>
        <v/>
      </c>
      <c r="AU110" s="110" t="str">
        <f>VLOOKUP(Tabela2[[#This Row],[SIEMA]],Siema2025,65,FALSE)</f>
        <v>X</v>
      </c>
      <c r="AV110" s="110" t="str">
        <f>VLOOKUP(Tabela2[[#This Row],[SIEMA]],Siema2025,67,FALSE)</f>
        <v/>
      </c>
      <c r="AW110" s="110" t="str">
        <f>VLOOKUP(Tabela2[[#This Row],[SIEMA]],Siema2025,69,FALSE)</f>
        <v/>
      </c>
      <c r="AX110" s="110" t="str">
        <f>VLOOKUP(Tabela2[[#This Row],[SIEMA]],Siema2025,71,FALSE)</f>
        <v/>
      </c>
      <c r="AY110" s="110" t="str">
        <f>VLOOKUP(Tabela2[[#This Row],[SIEMA]],Siema2025,73,FALSE)</f>
        <v/>
      </c>
      <c r="AZ110" s="110" t="str">
        <f>VLOOKUP(Tabela2[[#This Row],[SIEMA]],Siema2025,75,FALSE)</f>
        <v/>
      </c>
      <c r="BA110" s="110" t="str">
        <f>VLOOKUP(Tabela2[[#This Row],[SIEMA]],Siema2025,77,FALSE)</f>
        <v/>
      </c>
      <c r="BB110" s="110" t="str">
        <f>VLOOKUP(Tabela2[[#This Row],[SIEMA]],Siema2025,79,FALSE)</f>
        <v/>
      </c>
      <c r="BC110" s="110" t="str">
        <f>IF(Tabela2[[#This Row],[Outro(s) ]] = "X", "PREENCHER","NA")</f>
        <v>NA</v>
      </c>
      <c r="BD110" s="110" t="str">
        <f>VLOOKUP(Tabela2[[#This Row],[SIEMA]],Siema2025,82,FALSE)</f>
        <v/>
      </c>
      <c r="BE110" s="110" t="str">
        <f>VLOOKUP(Tabela2[[#This Row],[SIEMA]],Siema2025,81,FALSE)</f>
        <v/>
      </c>
      <c r="BF110" s="112" t="str">
        <f>VLOOKUP(Tabela2[[#This Row],[SIEMA]],Siema2025,28,FALSE)</f>
        <v>TRANSPORTES TRANSVIDAL SA</v>
      </c>
      <c r="BG110" s="112"/>
      <c r="BH110" s="113" t="str">
        <f>VLOOKUP(Tabela2[[#This Row],[SIEMA]],Siema2025,29,FALSE)</f>
        <v>05220925000323</v>
      </c>
      <c r="BI110" s="114" t="s">
        <v>2696</v>
      </c>
      <c r="BJ110" s="109" t="s">
        <v>7097</v>
      </c>
      <c r="BK110" s="106" t="s">
        <v>2696</v>
      </c>
      <c r="BL110" s="143">
        <v>45705</v>
      </c>
      <c r="BM110" s="110">
        <f ca="1">IF(Tabela2[[#This Row],[Data de atendimento do Ibama (considerar o primeiro documento/ação)]]="",_xlfn.DAYS(TODAY(),J110),_xlfn.DAYS(Tabela2[[#This Row],[Data de atendimento do Ibama (considerar o primeiro documento/ação)]],J110))</f>
        <v>4</v>
      </c>
      <c r="BN110" s="110" t="str">
        <f>IF(Tabela2[[#This Row],[Atendido pelo Ibama ("Não" ou "Sim")]]="Não","Preencher", IF(Tabela2[[#This Row],[Atendido pelo Ibama ("Não" ou "Sim")]]="Sim","NA",""))</f>
        <v>NA</v>
      </c>
      <c r="BO110" s="116" t="s">
        <v>7098</v>
      </c>
      <c r="BP110" s="110" t="str">
        <f>IF(Tabela2[[#This Row],[Forma de atendimento (primeiro documento/ação)]]= "Outros (especificar)", "PREENCHER","NA")</f>
        <v>NA</v>
      </c>
      <c r="BQ110" s="108" t="s">
        <v>123</v>
      </c>
      <c r="BR110" s="110" t="str">
        <f>IF(Tabela2[[#This Row],[Equipe do Ibama foi a campo? Houve sobrevoo do Poseidon?]] = "Sim", "PREENCHER","NA")</f>
        <v>NA</v>
      </c>
      <c r="BS110" s="110" t="str">
        <f>IF(Tabela2[[#This Row],[Se sim, foi emitida Ordem de Emergência? (informações vinculada à coluna CK)]] = "Sim", "PREENCHER","NA")</f>
        <v>NA</v>
      </c>
      <c r="BT110" s="110" t="str">
        <f>IF(Tabela2[[#This Row],[Foi elaborado Relatório de Vistoria pelo Ibama? (informações vinculada à coluna CK)]] = "Sim", "PREENCHER","NA")</f>
        <v>NA</v>
      </c>
      <c r="BU110" s="110" t="str">
        <f>IF(Tabela2[[#This Row],[Houve envio de Informações Pós-acidente (preencher "não se aplica" quando de competência estadual/municipal)]] = "Sim", "PREENCHER","NA")</f>
        <v>NA</v>
      </c>
      <c r="BV110" s="110" t="str">
        <f>IF(Tabela2[[#This Row],[Houve avaliação das informações pós-acidente solicitadas/enviadas?]] = "Sim", "PREENCHER","NA")</f>
        <v>NA</v>
      </c>
      <c r="BW110" s="110" t="str">
        <f>IF(Tabela2[[#This Row],[O Ibama aguarda resposta da empresa/OEMA, etc?]] = "Sim", "PREENCHER","NA")</f>
        <v>NA</v>
      </c>
      <c r="BX110" s="108" t="s">
        <v>7113</v>
      </c>
      <c r="BY110" s="143">
        <v>46052</v>
      </c>
      <c r="BZ110" s="106">
        <f>IF(Tabela2[[#This Row],[Data do documento de encerramento]]="NA","NA",IF(Tabela2[[#This Row],[Data do documento de encerramento]]="","Pendente de conclusão/ encerramento",_xlfn.DAYS(Tabela2[[#This Row],[Data do documento de encerramento]],J110)))</f>
        <v>351</v>
      </c>
      <c r="CA110" s="109" t="s">
        <v>7610</v>
      </c>
      <c r="CB110" s="109"/>
      <c r="CC110" s="109"/>
      <c r="CD110" s="109"/>
      <c r="CE110" s="109"/>
      <c r="CF110" s="109"/>
    </row>
    <row r="111" spans="1:84" ht="30.75" hidden="1">
      <c r="A111" s="172">
        <v>202521450423</v>
      </c>
      <c r="B111" s="173" t="s">
        <v>7611</v>
      </c>
      <c r="C111" s="110" t="str">
        <f>VLOOKUP(Tabela2[[#This Row],[SIEMA]],Siema2025,4,FALSE)</f>
        <v xml:space="preserve"> SP</v>
      </c>
      <c r="D111" s="108" t="str">
        <f>VLOOKUP(Tabela2[[#This Row],[SIEMA]],Siema2025,3,FALSE)</f>
        <v xml:space="preserve">Rio Claro </v>
      </c>
      <c r="E111" s="108" t="str">
        <f>VLOOKUP(Tabela2[[#This Row],[SIEMA]],Siema2025,20,FALSE)</f>
        <v>KM 137+000</v>
      </c>
      <c r="F111" s="108"/>
      <c r="G111" s="108" t="s">
        <v>7612</v>
      </c>
      <c r="H111" s="108" t="s">
        <v>7613</v>
      </c>
      <c r="I111" s="106" t="s">
        <v>7118</v>
      </c>
      <c r="J111" s="107">
        <f>VLOOKUP(Tabela2[[#This Row],[SIEMA]],Siema2025,2,FALSE)</f>
        <v>45702</v>
      </c>
      <c r="K111" s="107" t="str">
        <f>VLOOKUP(Tabela2[[#This Row],[SIEMA]],Siema2025,16,FALSE)</f>
        <v>Sexta</v>
      </c>
      <c r="L111" s="108" t="str">
        <f>IF(Tabela2[[#This Row],[Data]]="","Sem Informação",VLOOKUP(MONTH(Tabela2[[#This Row],[Data]]),'[1]Validação de dados'!$I$1:$J$13,2,0))</f>
        <v>Fevereiro</v>
      </c>
      <c r="M111" s="106">
        <f>YEAR(Tabela2[[#This Row],[Data]])</f>
        <v>2025</v>
      </c>
      <c r="N111" s="107" t="str">
        <f>VLOOKUP(Tabela2[[#This Row],[SIEMA]],Siema2025,17,FALSE)</f>
        <v>Matutino</v>
      </c>
      <c r="O111" s="107" t="str">
        <f>VLOOKUP(Tabela2[[#This Row],[SIEMA]],Siema2025,5,FALSE)</f>
        <v>Ferrovia</v>
      </c>
      <c r="P111" s="106" t="str">
        <f>VLOOKUP(Tabela2[[#This Row],[SIEMA]],Siema2025,21,FALSE)</f>
        <v>Vazamento ocorreu dentro da faixa de domínio rumo</v>
      </c>
      <c r="Q111" s="106" t="s">
        <v>7119</v>
      </c>
      <c r="R111" s="106" t="s">
        <v>594</v>
      </c>
      <c r="S111" s="109" t="s">
        <v>594</v>
      </c>
      <c r="T111" s="106">
        <v>80</v>
      </c>
      <c r="U111" s="106" t="s">
        <v>7120</v>
      </c>
      <c r="V111" s="106" t="s">
        <v>7119</v>
      </c>
      <c r="W111" s="106" t="s">
        <v>7119</v>
      </c>
      <c r="X111" s="115" t="str">
        <f>IF(Tabela2[[#This Row],[Origem do acidente]] = "Plataforma", "PREENCHER","NA")</f>
        <v>NA</v>
      </c>
      <c r="Y111" s="111" t="s">
        <v>7205</v>
      </c>
      <c r="Z111" s="106">
        <v>30</v>
      </c>
      <c r="AA111" s="106" t="s">
        <v>7120</v>
      </c>
      <c r="AB111" s="106" t="s">
        <v>7119</v>
      </c>
      <c r="AC111" s="106"/>
      <c r="AD111" s="110"/>
      <c r="AE111" s="109" t="str">
        <f>IF(AC111="","", IF(AC111="NC","", IF(AC111="NE","", IF(AC111="NA","",IFERROR(VLOOKUP(AC111,Produtos!$A$1:$C$2319,2,FALSE),"Não Cadastrado")))))</f>
        <v/>
      </c>
      <c r="AF111" s="106"/>
      <c r="AG111" s="106"/>
      <c r="AH111" s="106" t="str">
        <f>IF(AC111="","",IF(ISNUMBER(AC111)=FALSE,"Não se aplica",IFERROR(VLOOKUP(AC111,Produtos!$A$1:$C$2319,3,FALSE),"Não Cadastrado")))</f>
        <v/>
      </c>
      <c r="AI111" s="106"/>
      <c r="AJ111" s="106" t="str">
        <f>VLOOKUP(Tabela2[[#This Row],[SIEMA]],Siema2025,26,FALSE)</f>
        <v>Evento caracterizado por vandalismo e abertura de 2 vagões carregados com soja e fertilizante, em decorrência de ataque criminoso</v>
      </c>
      <c r="AK111" s="109" t="s">
        <v>7121</v>
      </c>
      <c r="AL111" s="109"/>
      <c r="AM111" s="109"/>
      <c r="AN111" s="110" t="str">
        <f>VLOOKUP(Tabela2[[#This Row],[SIEMA]],Siema2025,51,FALSE)</f>
        <v/>
      </c>
      <c r="AO111" s="110" t="str">
        <f>VLOOKUP(Tabela2[[#This Row],[SIEMA]],Siema2025,53,FALSE)</f>
        <v/>
      </c>
      <c r="AP111" s="110" t="str">
        <f>VLOOKUP(Tabela2[[#This Row],[SIEMA]],Siema2025,55,FALSE)</f>
        <v/>
      </c>
      <c r="AQ111" s="110" t="str">
        <f>VLOOKUP(Tabela2[[#This Row],[SIEMA]],Siema2025,57,FALSE)</f>
        <v/>
      </c>
      <c r="AR111" s="110" t="str">
        <f>VLOOKUP(Tabela2[[#This Row],[SIEMA]],Siema2025,59,FALSE)</f>
        <v/>
      </c>
      <c r="AS111" s="110" t="str">
        <f>VLOOKUP(Tabela2[[#This Row],[SIEMA]],Siema2025,61,FALSE)</f>
        <v/>
      </c>
      <c r="AT111" s="110" t="str">
        <f>VLOOKUP(Tabela2[[#This Row],[SIEMA]],Siema2025,63,FALSE)</f>
        <v/>
      </c>
      <c r="AU111" s="110" t="str">
        <f>VLOOKUP(Tabela2[[#This Row],[SIEMA]],Siema2025,65,FALSE)</f>
        <v>X</v>
      </c>
      <c r="AV111" s="110" t="str">
        <f>VLOOKUP(Tabela2[[#This Row],[SIEMA]],Siema2025,67,FALSE)</f>
        <v/>
      </c>
      <c r="AW111" s="110" t="str">
        <f>VLOOKUP(Tabela2[[#This Row],[SIEMA]],Siema2025,69,FALSE)</f>
        <v/>
      </c>
      <c r="AX111" s="110" t="str">
        <f>VLOOKUP(Tabela2[[#This Row],[SIEMA]],Siema2025,71,FALSE)</f>
        <v/>
      </c>
      <c r="AY111" s="110" t="str">
        <f>VLOOKUP(Tabela2[[#This Row],[SIEMA]],Siema2025,73,FALSE)</f>
        <v/>
      </c>
      <c r="AZ111" s="110" t="str">
        <f>VLOOKUP(Tabela2[[#This Row],[SIEMA]],Siema2025,75,FALSE)</f>
        <v/>
      </c>
      <c r="BA111" s="110" t="str">
        <f>VLOOKUP(Tabela2[[#This Row],[SIEMA]],Siema2025,77,FALSE)</f>
        <v/>
      </c>
      <c r="BB111" s="110" t="str">
        <f>VLOOKUP(Tabela2[[#This Row],[SIEMA]],Siema2025,79,FALSE)</f>
        <v/>
      </c>
      <c r="BC111" s="110" t="str">
        <f>IF(Tabela2[[#This Row],[Outro(s) ]] = "X", "PREENCHER","NA")</f>
        <v>NA</v>
      </c>
      <c r="BD111" s="110" t="str">
        <f>VLOOKUP(Tabela2[[#This Row],[SIEMA]],Siema2025,82,FALSE)</f>
        <v/>
      </c>
      <c r="BE111" s="110" t="str">
        <f>VLOOKUP(Tabela2[[#This Row],[SIEMA]],Siema2025,81,FALSE)</f>
        <v/>
      </c>
      <c r="BF111" s="112" t="s">
        <v>3066</v>
      </c>
      <c r="BG111" s="112" t="s">
        <v>7122</v>
      </c>
      <c r="BH111" s="113" t="str">
        <f>VLOOKUP(Tabela2[[#This Row],[SIEMA]],Siema2025,29,FALSE)</f>
        <v>02502844000166</v>
      </c>
      <c r="BI111" s="114" t="str">
        <f>VLOOKUP(Tabela2[[#This Row],[SIEMA]],Siema2025,107,FALSE)</f>
        <v>Não</v>
      </c>
      <c r="BJ111" s="109" t="s">
        <v>7097</v>
      </c>
      <c r="BK111" s="106" t="s">
        <v>2696</v>
      </c>
      <c r="BL111" s="143">
        <v>45705</v>
      </c>
      <c r="BM111" s="110">
        <f ca="1">IF(Tabela2[[#This Row],[Data de atendimento do Ibama (considerar o primeiro documento/ação)]]="",_xlfn.DAYS(TODAY(),J111),_xlfn.DAYS(Tabela2[[#This Row],[Data de atendimento do Ibama (considerar o primeiro documento/ação)]],J111))</f>
        <v>3</v>
      </c>
      <c r="BN111" s="110" t="str">
        <f>IF(Tabela2[[#This Row],[Atendido pelo Ibama ("Não" ou "Sim")]]="Não","Preencher", IF(Tabela2[[#This Row],[Atendido pelo Ibama ("Não" ou "Sim")]]="Sim","NA",""))</f>
        <v>NA</v>
      </c>
      <c r="BO111" s="116" t="s">
        <v>7098</v>
      </c>
      <c r="BP111" s="110" t="str">
        <f>IF(Tabela2[[#This Row],[Forma de atendimento (primeiro documento/ação)]]= "Outros (especificar)", "PREENCHER","NA")</f>
        <v>NA</v>
      </c>
      <c r="BQ111" s="108" t="s">
        <v>123</v>
      </c>
      <c r="BR111" s="110" t="str">
        <f>IF(Tabela2[[#This Row],[Equipe do Ibama foi a campo? Houve sobrevoo do Poseidon?]] = "Sim", "PREENCHER","NA")</f>
        <v>NA</v>
      </c>
      <c r="BS111" s="110" t="str">
        <f>IF(Tabela2[[#This Row],[Se sim, foi emitida Ordem de Emergência? (informações vinculada à coluna CK)]] = "Sim", "PREENCHER","NA")</f>
        <v>NA</v>
      </c>
      <c r="BT111" s="110" t="s">
        <v>7099</v>
      </c>
      <c r="BU111" s="110" t="s">
        <v>2696</v>
      </c>
      <c r="BV111" s="110" t="s">
        <v>123</v>
      </c>
      <c r="BW111" s="110" t="s">
        <v>2696</v>
      </c>
      <c r="BX111" s="108" t="s">
        <v>7113</v>
      </c>
      <c r="BY111" s="143">
        <v>46083</v>
      </c>
      <c r="BZ111" s="106">
        <f>IF(Tabela2[[#This Row],[Data do documento de encerramento]]="NA","NA",IF(Tabela2[[#This Row],[Data do documento de encerramento]]="","Pendente de conclusão/ encerramento",_xlfn.DAYS(Tabela2[[#This Row],[Data do documento de encerramento]],J111)))</f>
        <v>381</v>
      </c>
      <c r="CA111" s="109"/>
      <c r="CB111" s="109"/>
      <c r="CC111" s="117"/>
      <c r="CD111" s="109"/>
      <c r="CE111" s="109"/>
      <c r="CF111" s="109"/>
    </row>
    <row r="112" spans="1:84" ht="30.75" hidden="1">
      <c r="A112" s="172">
        <v>202521461213</v>
      </c>
      <c r="B112" s="173" t="s">
        <v>7614</v>
      </c>
      <c r="C112" s="110" t="str">
        <f>VLOOKUP(Tabela2[[#This Row],[SIEMA]],Siema2025,4,FALSE)</f>
        <v xml:space="preserve"> SP</v>
      </c>
      <c r="D112" s="108" t="str">
        <f>VLOOKUP(Tabela2[[#This Row],[SIEMA]],Siema2025,3,FALSE)</f>
        <v xml:space="preserve">Orlândia </v>
      </c>
      <c r="E112" s="108" t="s">
        <v>7615</v>
      </c>
      <c r="F112" s="108" t="s">
        <v>7616</v>
      </c>
      <c r="G112" s="108" t="s">
        <v>7617</v>
      </c>
      <c r="H112" s="108" t="s">
        <v>7618</v>
      </c>
      <c r="I112" s="106" t="s">
        <v>7118</v>
      </c>
      <c r="J112" s="107">
        <f>VLOOKUP(Tabela2[[#This Row],[SIEMA]],Siema2025,2,FALSE)</f>
        <v>45702</v>
      </c>
      <c r="K112" s="107" t="str">
        <f>VLOOKUP(Tabela2[[#This Row],[SIEMA]],Siema2025,16,FALSE)</f>
        <v>Sexta</v>
      </c>
      <c r="L112" s="108" t="str">
        <f>IF(Tabela2[[#This Row],[Data]]="","Sem Informação",VLOOKUP(MONTH(Tabela2[[#This Row],[Data]]),'[1]Validação de dados'!$I$1:$J$13,2,0))</f>
        <v>Fevereiro</v>
      </c>
      <c r="M112" s="106">
        <f>YEAR(Tabela2[[#This Row],[Data]])</f>
        <v>2025</v>
      </c>
      <c r="N112" s="107" t="str">
        <f>VLOOKUP(Tabela2[[#This Row],[SIEMA]],Siema2025,17,FALSE)</f>
        <v>Vespertino</v>
      </c>
      <c r="O112" s="107" t="str">
        <f>VLOOKUP(Tabela2[[#This Row],[SIEMA]],Siema2025,5,FALSE)</f>
        <v>Rodovia</v>
      </c>
      <c r="P112" s="106" t="str">
        <f>VLOOKUP(Tabela2[[#This Row],[SIEMA]],Siema2025,21,FALSE)</f>
        <v>Vazamento de Acido Sulfúrico Rodovia Anhanguera.</v>
      </c>
      <c r="Q112" s="106">
        <v>1830</v>
      </c>
      <c r="R112" s="106" t="s">
        <v>7619</v>
      </c>
      <c r="S112" s="109" t="str">
        <f>IF(Q112="","", IF(Q112="NC","", IF(Q112="NE","", IF(Q112="NA","",IFERROR(VLOOKUP(Q112,Produtos!$A$1:$C$2319,2,FALSE),"Não Cadastrado")))))</f>
        <v>ÁCIDO SULFÚRICO, com mais de 51% de ácido</v>
      </c>
      <c r="T112" s="106">
        <v>28000</v>
      </c>
      <c r="U112" s="106" t="s">
        <v>7294</v>
      </c>
      <c r="V112" s="106">
        <f>IF(Q112="","",IF(ISNUMBER(Q112)=FALSE,"Não se aplica",IFERROR(VLOOKUP(Q112,Produtos!$A$1:$C$2319,3,FALSE),"Não Cadastrado")))</f>
        <v>8</v>
      </c>
      <c r="W112" s="106" t="str">
        <f>VLOOKUP(Tabela2[[#This Row],[SIEMA]],Siema2025,10,FALSE)</f>
        <v/>
      </c>
      <c r="X112" s="115" t="str">
        <f>IF(Tabela2[[#This Row],[Origem do acidente]] = "Plataforma", "PREENCHER","NA")</f>
        <v>NA</v>
      </c>
      <c r="Y112" s="111" t="str">
        <f>IF(W112="","", IF(W112="NC","", IF(W112="NE","", IF(W112="NA","",IFERROR(VLOOKUP(W112,Produtos!$A$1:$C$2319,2,FALSE),"Não Cadastrado")))))</f>
        <v/>
      </c>
      <c r="Z112" s="106" t="str">
        <f>VLOOKUP(Tabela2[[#This Row],[SIEMA]],Siema2025,11,FALSE)</f>
        <v xml:space="preserve"> </v>
      </c>
      <c r="AA112" s="106" t="str">
        <f>VLOOKUP(Tabela2[[#This Row],[SIEMA]],Siema2025,12,FALSE)</f>
        <v xml:space="preserve"> </v>
      </c>
      <c r="AB112" s="106" t="str">
        <f>IF(W112="","",IF(ISNUMBER(W112)=FALSE,"Não se aplica",IFERROR(VLOOKUP(W112,Produtos!$A$1:$C$2319,3,FALSE),"Não Cadastrado")))</f>
        <v/>
      </c>
      <c r="AC112" s="106"/>
      <c r="AD112" s="110" t="str">
        <f>IF(Tabela2[[#This Row],[Origem do acidente]] = "Plataforma", "PREENCHER","NA")</f>
        <v>NA</v>
      </c>
      <c r="AE112" s="109" t="str">
        <f>IF(AC112="","", IF(AC112="NC","", IF(AC112="NE","", IF(AC112="NA","",IFERROR(VLOOKUP(AC112,Produtos!$A$1:$C$2319,2,FALSE),"Não Cadastrado")))))</f>
        <v/>
      </c>
      <c r="AF112" s="106"/>
      <c r="AG112" s="106"/>
      <c r="AH112" s="106" t="str">
        <f>IF(AC112="","",IF(ISNUMBER(AC112)=FALSE,"Não se aplica",IFERROR(VLOOKUP(AC112,Produtos!$A$1:$C$2319,3,FALSE),"Não Cadastrado")))</f>
        <v/>
      </c>
      <c r="AI112" s="106"/>
      <c r="AJ112" s="106" t="str">
        <f>VLOOKUP(Tabela2[[#This Row],[SIEMA]],Siema2025,26,FALSE)</f>
        <v/>
      </c>
      <c r="AK112" s="109"/>
      <c r="AL112" s="109"/>
      <c r="AM112" s="109"/>
      <c r="AN112" s="110" t="str">
        <f>VLOOKUP(Tabela2[[#This Row],[SIEMA]],Siema2025,51,FALSE)</f>
        <v/>
      </c>
      <c r="AO112" s="110" t="str">
        <f>VLOOKUP(Tabela2[[#This Row],[SIEMA]],Siema2025,53,FALSE)</f>
        <v/>
      </c>
      <c r="AP112" s="110" t="str">
        <f>VLOOKUP(Tabela2[[#This Row],[SIEMA]],Siema2025,55,FALSE)</f>
        <v/>
      </c>
      <c r="AQ112" s="110" t="str">
        <f>VLOOKUP(Tabela2[[#This Row],[SIEMA]],Siema2025,57,FALSE)</f>
        <v/>
      </c>
      <c r="AR112" s="110" t="str">
        <f>VLOOKUP(Tabela2[[#This Row],[SIEMA]],Siema2025,59,FALSE)</f>
        <v/>
      </c>
      <c r="AS112" s="110" t="str">
        <f>VLOOKUP(Tabela2[[#This Row],[SIEMA]],Siema2025,61,FALSE)</f>
        <v/>
      </c>
      <c r="AT112" s="110" t="str">
        <f>VLOOKUP(Tabela2[[#This Row],[SIEMA]],Siema2025,63,FALSE)</f>
        <v/>
      </c>
      <c r="AU112" s="110" t="str">
        <f>VLOOKUP(Tabela2[[#This Row],[SIEMA]],Siema2025,65,FALSE)</f>
        <v/>
      </c>
      <c r="AV112" s="110" t="str">
        <f>VLOOKUP(Tabela2[[#This Row],[SIEMA]],Siema2025,67,FALSE)</f>
        <v/>
      </c>
      <c r="AW112" s="110" t="str">
        <f>VLOOKUP(Tabela2[[#This Row],[SIEMA]],Siema2025,69,FALSE)</f>
        <v/>
      </c>
      <c r="AX112" s="110" t="str">
        <f>VLOOKUP(Tabela2[[#This Row],[SIEMA]],Siema2025,71,FALSE)</f>
        <v/>
      </c>
      <c r="AY112" s="110" t="str">
        <f>VLOOKUP(Tabela2[[#This Row],[SIEMA]],Siema2025,73,FALSE)</f>
        <v/>
      </c>
      <c r="AZ112" s="110" t="str">
        <f>VLOOKUP(Tabela2[[#This Row],[SIEMA]],Siema2025,75,FALSE)</f>
        <v/>
      </c>
      <c r="BA112" s="110" t="str">
        <f>VLOOKUP(Tabela2[[#This Row],[SIEMA]],Siema2025,77,FALSE)</f>
        <v/>
      </c>
      <c r="BB112" s="110" t="str">
        <f>VLOOKUP(Tabela2[[#This Row],[SIEMA]],Siema2025,79,FALSE)</f>
        <v/>
      </c>
      <c r="BC112" s="110" t="str">
        <f>IF(Tabela2[[#This Row],[Outro(s) ]] = "X", "PREENCHER","NA")</f>
        <v>NA</v>
      </c>
      <c r="BD112" s="110" t="str">
        <f>VLOOKUP(Tabela2[[#This Row],[SIEMA]],Siema2025,82,FALSE)</f>
        <v>X</v>
      </c>
      <c r="BE112" s="110" t="str">
        <f>VLOOKUP(Tabela2[[#This Row],[SIEMA]],Siema2025,81,FALSE)</f>
        <v/>
      </c>
      <c r="BF112" s="112" t="str">
        <f>VLOOKUP(Tabela2[[#This Row],[SIEMA]],Siema2025,28,FALSE)</f>
        <v>Brasinter Produtos Quimicos Ltda</v>
      </c>
      <c r="BG112" s="112"/>
      <c r="BH112" s="113" t="str">
        <f>VLOOKUP(Tabela2[[#This Row],[SIEMA]],Siema2025,29,FALSE)</f>
        <v>55243570000102</v>
      </c>
      <c r="BI112" s="114" t="s">
        <v>7062</v>
      </c>
      <c r="BJ112" s="109" t="s">
        <v>7111</v>
      </c>
      <c r="BK112" s="106" t="s">
        <v>2696</v>
      </c>
      <c r="BL112" s="143">
        <v>45705</v>
      </c>
      <c r="BM112" s="110">
        <f ca="1">IF(Tabela2[[#This Row],[Data de atendimento do Ibama (considerar o primeiro documento/ação)]]="",_xlfn.DAYS(TODAY(),J112),_xlfn.DAYS(Tabela2[[#This Row],[Data de atendimento do Ibama (considerar o primeiro documento/ação)]],J112))</f>
        <v>3</v>
      </c>
      <c r="BN112" s="110" t="str">
        <f>IF(Tabela2[[#This Row],[Atendido pelo Ibama ("Não" ou "Sim")]]="Não","Preencher", IF(Tabela2[[#This Row],[Atendido pelo Ibama ("Não" ou "Sim")]]="Sim","NA",""))</f>
        <v>NA</v>
      </c>
      <c r="BO112" s="116" t="s">
        <v>7123</v>
      </c>
      <c r="BP112" s="110" t="s">
        <v>7620</v>
      </c>
      <c r="BQ112" s="108" t="s">
        <v>123</v>
      </c>
      <c r="BR112" s="110" t="s">
        <v>123</v>
      </c>
      <c r="BS112" s="110" t="s">
        <v>7118</v>
      </c>
      <c r="BT112" s="110" t="s">
        <v>7215</v>
      </c>
      <c r="BU112" s="110" t="str">
        <f>IF(Tabela2[[#This Row],[Houve envio de Informações Pós-acidente (preencher "não se aplica" quando de competência estadual/municipal)]] = "Sim", "PREENCHER","NA")</f>
        <v>NA</v>
      </c>
      <c r="BV112" s="110" t="s">
        <v>123</v>
      </c>
      <c r="BW112" s="110" t="s">
        <v>2696</v>
      </c>
      <c r="BX112" s="108" t="s">
        <v>7113</v>
      </c>
      <c r="BY112" s="143">
        <v>45705</v>
      </c>
      <c r="BZ112" s="106">
        <f>IF(Tabela2[[#This Row],[Data do documento de encerramento]]="NA","NA",IF(Tabela2[[#This Row],[Data do documento de encerramento]]="","Pendente de conclusão/ encerramento",_xlfn.DAYS(Tabela2[[#This Row],[Data do documento de encerramento]],J112)))</f>
        <v>3</v>
      </c>
      <c r="CA112" s="109" t="s">
        <v>7621</v>
      </c>
      <c r="CB112" s="109"/>
      <c r="CC112" s="117"/>
      <c r="CD112" s="109"/>
      <c r="CE112" s="109"/>
      <c r="CF112" s="109"/>
    </row>
    <row r="113" spans="1:84" ht="45.75" hidden="1">
      <c r="A113" s="172">
        <v>202521550430</v>
      </c>
      <c r="B113" s="173" t="s">
        <v>7622</v>
      </c>
      <c r="C113" s="110" t="str">
        <f>VLOOKUP(Tabela2[[#This Row],[SIEMA]],Siema2025,4,FALSE)</f>
        <v xml:space="preserve"> BA</v>
      </c>
      <c r="D113" s="108" t="str">
        <f>VLOOKUP(Tabela2[[#This Row],[SIEMA]],Siema2025,3,FALSE)</f>
        <v xml:space="preserve">Caetité </v>
      </c>
      <c r="E113" s="108" t="str">
        <f>VLOOKUP(Tabela2[[#This Row],[SIEMA]],Siema2025,20,FALSE)</f>
        <v>Fazenda Cachoeira S/N</v>
      </c>
      <c r="F113" s="108"/>
      <c r="G113" s="108" t="s">
        <v>7623</v>
      </c>
      <c r="H113" s="108" t="s">
        <v>7624</v>
      </c>
      <c r="I113" s="106" t="str">
        <f>VLOOKUP(Tabela2[[#This Row],[SIEMA]],Siema2025,19,FALSE)</f>
        <v/>
      </c>
      <c r="J113" s="107">
        <f>VLOOKUP(Tabela2[[#This Row],[SIEMA]],Siema2025,2,FALSE)</f>
        <v>45702</v>
      </c>
      <c r="K113" s="107" t="str">
        <f>VLOOKUP(Tabela2[[#This Row],[SIEMA]],Siema2025,16,FALSE)</f>
        <v>Sexta</v>
      </c>
      <c r="L113" s="108" t="str">
        <f>IF(Tabela2[[#This Row],[Data]]="","Sem Informação",VLOOKUP(MONTH(Tabela2[[#This Row],[Data]]),'[1]Validação de dados'!$I$1:$J$13,2,0))</f>
        <v>Fevereiro</v>
      </c>
      <c r="M113" s="106">
        <f>YEAR(Tabela2[[#This Row],[Data]])</f>
        <v>2025</v>
      </c>
      <c r="N113" s="107" t="str">
        <f>VLOOKUP(Tabela2[[#This Row],[SIEMA]],Siema2025,17,FALSE)</f>
        <v>Vespertino</v>
      </c>
      <c r="O113" s="107" t="str">
        <f>VLOOKUP(Tabela2[[#This Row],[SIEMA]],Siema2025,5,FALSE)</f>
        <v>Indústria</v>
      </c>
      <c r="P113" s="106" t="s">
        <v>7625</v>
      </c>
      <c r="Q113" s="106">
        <v>2912</v>
      </c>
      <c r="R113" s="106" t="str">
        <f>VLOOKUP(Tabela2[[#This Row],[SIEMA]],Siema2025,10,FALSE)</f>
        <v/>
      </c>
      <c r="S113" s="109" t="str">
        <f>IF(Q113="","", IF(Q113="NC","", IF(Q113="NE","", IF(Q113="NA","",IFERROR(VLOOKUP(Q113,Produtos!$A$1:$C$2319,2,FALSE),"Não Cadastrado")))))</f>
        <v>MATERIAL RADIOATIVO, BAIXA ATIVIDADE ESPECÍFICA (BAE I), não-fissil ou fissil exceptivo</v>
      </c>
      <c r="T113" s="106" t="s">
        <v>1440</v>
      </c>
      <c r="U113" s="106" t="str">
        <f>VLOOKUP(Tabela2[[#This Row],[SIEMA]],Siema2025,12,FALSE)</f>
        <v xml:space="preserve"> </v>
      </c>
      <c r="V113" s="106">
        <f>IF(Q113="","",IF(ISNUMBER(Q113)=FALSE,"Não se aplica",IFERROR(VLOOKUP(Q113,Produtos!$A$1:$C$2319,3,FALSE),"Não Cadastrado")))</f>
        <v>7</v>
      </c>
      <c r="W113" s="106" t="str">
        <f>VLOOKUP(Tabela2[[#This Row],[SIEMA]],Siema2025,10,FALSE)</f>
        <v/>
      </c>
      <c r="X113" s="115" t="str">
        <f>IF(Tabela2[[#This Row],[Origem do acidente]] = "Plataforma", "PREENCHER","NA")</f>
        <v>NA</v>
      </c>
      <c r="Y113" s="111" t="str">
        <f>IF(W113="","", IF(W113="NC","", IF(W113="NE","", IF(W113="NA","",IFERROR(VLOOKUP(W113,Produtos!$A$1:$C$2319,2,FALSE),"Não Cadastrado")))))</f>
        <v/>
      </c>
      <c r="Z113" s="106" t="str">
        <f>VLOOKUP(Tabela2[[#This Row],[SIEMA]],Siema2025,11,FALSE)</f>
        <v xml:space="preserve"> </v>
      </c>
      <c r="AA113" s="106" t="str">
        <f>VLOOKUP(Tabela2[[#This Row],[SIEMA]],Siema2025,12,FALSE)</f>
        <v xml:space="preserve"> </v>
      </c>
      <c r="AB113" s="106" t="str">
        <f>IF(W113="","",IF(ISNUMBER(W113)=FALSE,"Não se aplica",IFERROR(VLOOKUP(W113,Produtos!$A$1:$C$2319,3,FALSE),"Não Cadastrado")))</f>
        <v/>
      </c>
      <c r="AC113" s="106"/>
      <c r="AD113" s="110" t="str">
        <f>IF(Tabela2[[#This Row],[Origem do acidente]] = "Plataforma", "PREENCHER","NA")</f>
        <v>NA</v>
      </c>
      <c r="AE113" s="109" t="str">
        <f>IF(AC113="","", IF(AC113="NC","", IF(AC113="NE","", IF(AC113="NA","",IFERROR(VLOOKUP(AC113,Produtos!$A$1:$C$2319,2,FALSE),"Não Cadastrado")))))</f>
        <v/>
      </c>
      <c r="AF113" s="106"/>
      <c r="AG113" s="106"/>
      <c r="AH113" s="106" t="str">
        <f>IF(AC113="","",IF(ISNUMBER(AC113)=FALSE,"Não se aplica",IFERROR(VLOOKUP(AC113,Produtos!$A$1:$C$2319,3,FALSE),"Não Cadastrado")))</f>
        <v/>
      </c>
      <c r="AI113" s="106"/>
      <c r="AJ113" s="106" t="s">
        <v>7626</v>
      </c>
      <c r="AK113" s="109"/>
      <c r="AL113" s="109"/>
      <c r="AM113" s="109"/>
      <c r="AN113" s="110" t="str">
        <f>VLOOKUP(Tabela2[[#This Row],[SIEMA]],Siema2025,51,FALSE)</f>
        <v/>
      </c>
      <c r="AO113" s="110" t="str">
        <f>VLOOKUP(Tabela2[[#This Row],[SIEMA]],Siema2025,53,FALSE)</f>
        <v/>
      </c>
      <c r="AP113" s="110" t="str">
        <f>VLOOKUP(Tabela2[[#This Row],[SIEMA]],Siema2025,55,FALSE)</f>
        <v/>
      </c>
      <c r="AQ113" s="110" t="str">
        <f>VLOOKUP(Tabela2[[#This Row],[SIEMA]],Siema2025,57,FALSE)</f>
        <v/>
      </c>
      <c r="AR113" s="110" t="str">
        <f>VLOOKUP(Tabela2[[#This Row],[SIEMA]],Siema2025,59,FALSE)</f>
        <v/>
      </c>
      <c r="AS113" s="110" t="str">
        <f>VLOOKUP(Tabela2[[#This Row],[SIEMA]],Siema2025,61,FALSE)</f>
        <v/>
      </c>
      <c r="AT113" s="110" t="str">
        <f>VLOOKUP(Tabela2[[#This Row],[SIEMA]],Siema2025,63,FALSE)</f>
        <v/>
      </c>
      <c r="AU113" s="110" t="str">
        <f>VLOOKUP(Tabela2[[#This Row],[SIEMA]],Siema2025,65,FALSE)</f>
        <v>X</v>
      </c>
      <c r="AV113" s="110" t="str">
        <f>VLOOKUP(Tabela2[[#This Row],[SIEMA]],Siema2025,67,FALSE)</f>
        <v/>
      </c>
      <c r="AW113" s="110" t="str">
        <f>VLOOKUP(Tabela2[[#This Row],[SIEMA]],Siema2025,69,FALSE)</f>
        <v/>
      </c>
      <c r="AX113" s="110" t="str">
        <f>VLOOKUP(Tabela2[[#This Row],[SIEMA]],Siema2025,71,FALSE)</f>
        <v/>
      </c>
      <c r="AY113" s="110" t="str">
        <f>VLOOKUP(Tabela2[[#This Row],[SIEMA]],Siema2025,73,FALSE)</f>
        <v/>
      </c>
      <c r="AZ113" s="110" t="str">
        <f>VLOOKUP(Tabela2[[#This Row],[SIEMA]],Siema2025,75,FALSE)</f>
        <v/>
      </c>
      <c r="BA113" s="110" t="str">
        <f>VLOOKUP(Tabela2[[#This Row],[SIEMA]],Siema2025,77,FALSE)</f>
        <v/>
      </c>
      <c r="BB113" s="110" t="str">
        <f>VLOOKUP(Tabela2[[#This Row],[SIEMA]],Siema2025,79,FALSE)</f>
        <v/>
      </c>
      <c r="BC113" s="110" t="str">
        <f>IF(Tabela2[[#This Row],[Outro(s) ]] = "X", "PREENCHER","NA")</f>
        <v>NA</v>
      </c>
      <c r="BD113" s="110" t="str">
        <f>VLOOKUP(Tabela2[[#This Row],[SIEMA]],Siema2025,82,FALSE)</f>
        <v/>
      </c>
      <c r="BE113" s="110" t="str">
        <f>VLOOKUP(Tabela2[[#This Row],[SIEMA]],Siema2025,81,FALSE)</f>
        <v/>
      </c>
      <c r="BF113" s="112" t="str">
        <f>VLOOKUP(Tabela2[[#This Row],[SIEMA]],Siema2025,28,FALSE)</f>
        <v>INB</v>
      </c>
      <c r="BG113" s="112"/>
      <c r="BH113" s="113" t="str">
        <f>VLOOKUP(Tabela2[[#This Row],[SIEMA]],Siema2025,29,FALSE)</f>
        <v>00322818003570</v>
      </c>
      <c r="BI113" s="114" t="str">
        <f>VLOOKUP(Tabela2[[#This Row],[SIEMA]],Siema2025,107,FALSE)</f>
        <v>Não</v>
      </c>
      <c r="BJ113" s="109" t="s">
        <v>7097</v>
      </c>
      <c r="BK113" s="106" t="s">
        <v>2696</v>
      </c>
      <c r="BL113" s="143">
        <v>45703</v>
      </c>
      <c r="BM113" s="110">
        <f ca="1">IF(Tabela2[[#This Row],[Data de atendimento do Ibama (considerar o primeiro documento/ação)]]="",_xlfn.DAYS(TODAY(),J113),_xlfn.DAYS(Tabela2[[#This Row],[Data de atendimento do Ibama (considerar o primeiro documento/ação)]],J113))</f>
        <v>1</v>
      </c>
      <c r="BN113" s="110" t="str">
        <f>IF(Tabela2[[#This Row],[Atendido pelo Ibama ("Não" ou "Sim")]]="Não","Preencher", IF(Tabela2[[#This Row],[Atendido pelo Ibama ("Não" ou "Sim")]]="Sim","NA",""))</f>
        <v>NA</v>
      </c>
      <c r="BO113" s="116" t="s">
        <v>7139</v>
      </c>
      <c r="BP113" s="110" t="str">
        <f>IF(Tabela2[[#This Row],[Forma de atendimento (primeiro documento/ação)]]= "Outros (especificar)", "PREENCHER","NA")</f>
        <v>NA</v>
      </c>
      <c r="BQ113" s="108" t="s">
        <v>2696</v>
      </c>
      <c r="BR113" s="110" t="s">
        <v>2696</v>
      </c>
      <c r="BS113" s="110" t="str">
        <f>IF(Tabela2[[#This Row],[Se sim, foi emitida Ordem de Emergência? (informações vinculada à coluna CK)]] = "Sim", "PREENCHER","NA")</f>
        <v>PREENCHER</v>
      </c>
      <c r="BT113" s="110" t="str">
        <f>IF(Tabela2[[#This Row],[Foi elaborado Relatório de Vistoria pelo Ibama? (informações vinculada à coluna CK)]] = "Sim", "PREENCHER","NA")</f>
        <v>NA</v>
      </c>
      <c r="BU113" s="110" t="s">
        <v>2696</v>
      </c>
      <c r="BV113" s="110" t="s">
        <v>123</v>
      </c>
      <c r="BW113" s="110" t="s">
        <v>2696</v>
      </c>
      <c r="BX113" s="108" t="s">
        <v>7113</v>
      </c>
      <c r="BY113" s="143">
        <v>45852</v>
      </c>
      <c r="BZ113" s="106">
        <f>IF(Tabela2[[#This Row],[Data do documento de encerramento]]="NA","NA",IF(Tabela2[[#This Row],[Data do documento de encerramento]]="","Pendente de conclusão/ encerramento",_xlfn.DAYS(Tabela2[[#This Row],[Data do documento de encerramento]],J113)))</f>
        <v>150</v>
      </c>
      <c r="CA113" s="109"/>
      <c r="CB113" s="109"/>
      <c r="CC113" s="109"/>
      <c r="CD113" s="109"/>
      <c r="CE113" s="109"/>
      <c r="CF113" s="109"/>
    </row>
    <row r="114" spans="1:84" hidden="1">
      <c r="A114" s="172">
        <v>202521575656</v>
      </c>
      <c r="B114" s="174" t="s">
        <v>7627</v>
      </c>
      <c r="C114" s="110" t="str">
        <f>VLOOKUP(Tabela2[[#This Row],[SIEMA]],Siema2025,4,FALSE)</f>
        <v xml:space="preserve"> MG</v>
      </c>
      <c r="D114" s="108" t="str">
        <f>VLOOKUP(Tabela2[[#This Row],[SIEMA]],Siema2025,3,FALSE)</f>
        <v xml:space="preserve">Santo Antônio do Amparo </v>
      </c>
      <c r="E114" s="108" t="str">
        <f>VLOOKUP(Tabela2[[#This Row],[SIEMA]],Siema2025,20,FALSE)</f>
        <v>Rodovia Fernão Dias KM 640 - SANTO ANTONIO DO AMPARO/MG</v>
      </c>
      <c r="F114" s="108"/>
      <c r="G114" s="108"/>
      <c r="H114" s="108"/>
      <c r="I114" s="106" t="str">
        <f>VLOOKUP(Tabela2[[#This Row],[SIEMA]],Siema2025,19,FALSE)</f>
        <v/>
      </c>
      <c r="J114" s="107">
        <f>VLOOKUP(Tabela2[[#This Row],[SIEMA]],Siema2025,2,FALSE)</f>
        <v>45702</v>
      </c>
      <c r="K114" s="107" t="str">
        <f>VLOOKUP(Tabela2[[#This Row],[SIEMA]],Siema2025,16,FALSE)</f>
        <v>Sexta</v>
      </c>
      <c r="L114" s="108" t="str">
        <f>IF(Tabela2[[#This Row],[Data]]="","Sem Informação",VLOOKUP(MONTH(Tabela2[[#This Row],[Data]]),'[1]Validação de dados'!$I$1:$J$13,2,0))</f>
        <v>Fevereiro</v>
      </c>
      <c r="M114" s="106">
        <f>YEAR(Tabela2[[#This Row],[Data]])</f>
        <v>2025</v>
      </c>
      <c r="N114" s="107" t="str">
        <f>VLOOKUP(Tabela2[[#This Row],[SIEMA]],Siema2025,17,FALSE)</f>
        <v>Madrugada</v>
      </c>
      <c r="O114" s="107" t="str">
        <f>VLOOKUP(Tabela2[[#This Row],[SIEMA]],Siema2025,5,FALSE)</f>
        <v>Rodovia</v>
      </c>
      <c r="P114" s="106" t="str">
        <f>VLOOKUP(Tabela2[[#This Row],[SIEMA]],Siema2025,21,FALSE)</f>
        <v>RODOVIA FERNÃO DIAS KM 640 - SANTO ANTONIO DO AMPARO MG</v>
      </c>
      <c r="Q114" s="106" t="str">
        <f>VLOOKUP(Tabela2[[#This Row],[SIEMA]],Siema2025,7,FALSE)</f>
        <v/>
      </c>
      <c r="R114" s="106" t="str">
        <f>VLOOKUP(Tabela2[[#This Row],[SIEMA]],Siema2025,10,FALSE)</f>
        <v/>
      </c>
      <c r="S114" s="109" t="str">
        <f>IF(Q114="","", IF(Q114="NC","", IF(Q114="NE","", IF(Q114="NA","",IFERROR(VLOOKUP(Q114,Produtos!$A$1:$C$2319,2,FALSE),"Não Cadastrado")))))</f>
        <v/>
      </c>
      <c r="T114" s="106" t="str">
        <f>VLOOKUP(Tabela2[[#This Row],[SIEMA]],Siema2025,11,FALSE)</f>
        <v xml:space="preserve"> </v>
      </c>
      <c r="U114" s="106" t="str">
        <f>VLOOKUP(Tabela2[[#This Row],[SIEMA]],Siema2025,12,FALSE)</f>
        <v xml:space="preserve"> </v>
      </c>
      <c r="V114" s="106" t="str">
        <f>IF(Q114="","",IF(ISNUMBER(Q114)=FALSE,"Não se aplica",IFERROR(VLOOKUP(Q114,Produtos!$A$1:$C$2319,3,FALSE),"Não Cadastrado")))</f>
        <v/>
      </c>
      <c r="W114" s="106" t="str">
        <f>VLOOKUP(Tabela2[[#This Row],[SIEMA]],Siema2025,10,FALSE)</f>
        <v/>
      </c>
      <c r="X114" s="115" t="str">
        <f>IF(Tabela2[[#This Row],[Origem do acidente]] = "Plataforma", "PREENCHER","NA")</f>
        <v>NA</v>
      </c>
      <c r="Y114" s="111" t="str">
        <f>IF(W114="","", IF(W114="NC","", IF(W114="NE","", IF(W114="NA","",IFERROR(VLOOKUP(W114,Produtos!$A$1:$C$2319,2,FALSE),"Não Cadastrado")))))</f>
        <v/>
      </c>
      <c r="Z114" s="106" t="str">
        <f>VLOOKUP(Tabela2[[#This Row],[SIEMA]],Siema2025,11,FALSE)</f>
        <v xml:space="preserve"> </v>
      </c>
      <c r="AA114" s="106" t="str">
        <f>VLOOKUP(Tabela2[[#This Row],[SIEMA]],Siema2025,12,FALSE)</f>
        <v xml:space="preserve"> </v>
      </c>
      <c r="AB114" s="106" t="str">
        <f>IF(W114="","",IF(ISNUMBER(W114)=FALSE,"Não se aplica",IFERROR(VLOOKUP(W114,Produtos!$A$1:$C$2319,3,FALSE),"Não Cadastrado")))</f>
        <v/>
      </c>
      <c r="AC114" s="106"/>
      <c r="AD114" s="110" t="str">
        <f>IF(Tabela2[[#This Row],[Origem do acidente]] = "Plataforma", "PREENCHER","NA")</f>
        <v>NA</v>
      </c>
      <c r="AE114" s="109" t="str">
        <f>IF(AC114="","", IF(AC114="NC","", IF(AC114="NE","", IF(AC114="NA","",IFERROR(VLOOKUP(AC114,Produtos!$A$1:$C$2319,2,FALSE),"Não Cadastrado")))))</f>
        <v/>
      </c>
      <c r="AF114" s="106"/>
      <c r="AG114" s="106"/>
      <c r="AH114" s="106" t="str">
        <f>IF(AC114="","",IF(ISNUMBER(AC114)=FALSE,"Não se aplica",IFERROR(VLOOKUP(AC114,Produtos!$A$1:$C$2319,3,FALSE),"Não Cadastrado")))</f>
        <v/>
      </c>
      <c r="AI114" s="106"/>
      <c r="AJ114" s="106"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4" s="109"/>
      <c r="AL114" s="109"/>
      <c r="AM114" s="109"/>
      <c r="AN114" s="110" t="str">
        <f>VLOOKUP(Tabela2[[#This Row],[SIEMA]],Siema2025,51,FALSE)</f>
        <v/>
      </c>
      <c r="AO114" s="110" t="str">
        <f>VLOOKUP(Tabela2[[#This Row],[SIEMA]],Siema2025,53,FALSE)</f>
        <v/>
      </c>
      <c r="AP114" s="110" t="str">
        <f>VLOOKUP(Tabela2[[#This Row],[SIEMA]],Siema2025,55,FALSE)</f>
        <v/>
      </c>
      <c r="AQ114" s="110" t="str">
        <f>VLOOKUP(Tabela2[[#This Row],[SIEMA]],Siema2025,57,FALSE)</f>
        <v/>
      </c>
      <c r="AR114" s="110" t="str">
        <f>VLOOKUP(Tabela2[[#This Row],[SIEMA]],Siema2025,59,FALSE)</f>
        <v/>
      </c>
      <c r="AS114" s="110" t="str">
        <f>VLOOKUP(Tabela2[[#This Row],[SIEMA]],Siema2025,61,FALSE)</f>
        <v/>
      </c>
      <c r="AT114" s="110" t="str">
        <f>VLOOKUP(Tabela2[[#This Row],[SIEMA]],Siema2025,63,FALSE)</f>
        <v/>
      </c>
      <c r="AU114" s="110" t="str">
        <f>VLOOKUP(Tabela2[[#This Row],[SIEMA]],Siema2025,65,FALSE)</f>
        <v>X</v>
      </c>
      <c r="AV114" s="110" t="str">
        <f>VLOOKUP(Tabela2[[#This Row],[SIEMA]],Siema2025,67,FALSE)</f>
        <v/>
      </c>
      <c r="AW114" s="110" t="str">
        <f>VLOOKUP(Tabela2[[#This Row],[SIEMA]],Siema2025,69,FALSE)</f>
        <v/>
      </c>
      <c r="AX114" s="110" t="str">
        <f>VLOOKUP(Tabela2[[#This Row],[SIEMA]],Siema2025,71,FALSE)</f>
        <v/>
      </c>
      <c r="AY114" s="110" t="str">
        <f>VLOOKUP(Tabela2[[#This Row],[SIEMA]],Siema2025,73,FALSE)</f>
        <v/>
      </c>
      <c r="AZ114" s="110" t="str">
        <f>VLOOKUP(Tabela2[[#This Row],[SIEMA]],Siema2025,75,FALSE)</f>
        <v/>
      </c>
      <c r="BA114" s="110" t="str">
        <f>VLOOKUP(Tabela2[[#This Row],[SIEMA]],Siema2025,77,FALSE)</f>
        <v/>
      </c>
      <c r="BB114" s="110" t="str">
        <f>VLOOKUP(Tabela2[[#This Row],[SIEMA]],Siema2025,79,FALSE)</f>
        <v/>
      </c>
      <c r="BC114" s="110" t="str">
        <f>IF(Tabela2[[#This Row],[Outro(s) ]] = "X", "PREENCHER","NA")</f>
        <v>NA</v>
      </c>
      <c r="BD114" s="110" t="str">
        <f>VLOOKUP(Tabela2[[#This Row],[SIEMA]],Siema2025,82,FALSE)</f>
        <v/>
      </c>
      <c r="BE114" s="110" t="str">
        <f>VLOOKUP(Tabela2[[#This Row],[SIEMA]],Siema2025,81,FALSE)</f>
        <v/>
      </c>
      <c r="BF114" s="112" t="str">
        <f>VLOOKUP(Tabela2[[#This Row],[SIEMA]],Siema2025,28,FALSE)</f>
        <v>CONECT CARGAS ITAUNA LMTD</v>
      </c>
      <c r="BG114" s="112"/>
      <c r="BH114" s="113" t="str">
        <f>VLOOKUP(Tabela2[[#This Row],[SIEMA]],Siema2025,29,FALSE)</f>
        <v>13175897000217</v>
      </c>
      <c r="BI114" s="114" t="str">
        <f>VLOOKUP(Tabela2[[#This Row],[SIEMA]],Siema2025,107,FALSE)</f>
        <v>Não</v>
      </c>
      <c r="BJ114" s="109"/>
      <c r="BK114" s="106"/>
      <c r="BL114" s="143"/>
      <c r="BM114" s="110">
        <f ca="1">IF(Tabela2[[#This Row],[Data de atendimento do Ibama (considerar o primeiro documento/ação)]]="",_xlfn.DAYS(TODAY(),J114),_xlfn.DAYS(Tabela2[[#This Row],[Data de atendimento do Ibama (considerar o primeiro documento/ação)]],J114))</f>
        <v>518</v>
      </c>
      <c r="BN114" s="110" t="str">
        <f>IF(Tabela2[[#This Row],[Atendido pelo Ibama ("Não" ou "Sim")]]="Não","Preencher", IF(Tabela2[[#This Row],[Atendido pelo Ibama ("Não" ou "Sim")]]="Sim","NA",""))</f>
        <v/>
      </c>
      <c r="BO114" s="116"/>
      <c r="BP114" s="110" t="str">
        <f>IF(Tabela2[[#This Row],[Forma de atendimento (primeiro documento/ação)]]= "Outros (especificar)", "PREENCHER","NA")</f>
        <v>NA</v>
      </c>
      <c r="BQ114" s="108"/>
      <c r="BR114" s="110" t="str">
        <f>IF(Tabela2[[#This Row],[Equipe do Ibama foi a campo? Houve sobrevoo do Poseidon?]] = "Sim", "PREENCHER","NA")</f>
        <v>NA</v>
      </c>
      <c r="BS114" s="110" t="str">
        <f>IF(Tabela2[[#This Row],[Se sim, foi emitida Ordem de Emergência? (informações vinculada à coluna CK)]] = "Sim", "PREENCHER","NA")</f>
        <v>NA</v>
      </c>
      <c r="BT114" s="110" t="str">
        <f>IF(Tabela2[[#This Row],[Foi elaborado Relatório de Vistoria pelo Ibama? (informações vinculada à coluna CK)]] = "Sim", "PREENCHER","NA")</f>
        <v>NA</v>
      </c>
      <c r="BU114" s="110" t="str">
        <f>IF(Tabela2[[#This Row],[Houve envio de Informações Pós-acidente (preencher "não se aplica" quando de competência estadual/municipal)]] = "Sim", "PREENCHER","NA")</f>
        <v>NA</v>
      </c>
      <c r="BV114" s="110" t="str">
        <f>IF(Tabela2[[#This Row],[Houve avaliação das informações pós-acidente solicitadas/enviadas?]] = "Sim", "PREENCHER","NA")</f>
        <v>NA</v>
      </c>
      <c r="BW114" s="110" t="str">
        <f>IF(Tabela2[[#This Row],[O Ibama aguarda resposta da empresa/OEMA, etc?]] = "Sim", "PREENCHER","NA")</f>
        <v>NA</v>
      </c>
      <c r="BX114" s="108"/>
      <c r="BY114" s="108"/>
      <c r="BZ114" s="106" t="str">
        <f>IF(Tabela2[[#This Row],[Data do documento de encerramento]]="NA","NA",IF(Tabela2[[#This Row],[Data do documento de encerramento]]="","Pendente de conclusão/ encerramento",_xlfn.DAYS(Tabela2[[#This Row],[Data do documento de encerramento]],J114)))</f>
        <v>Pendente de conclusão/ encerramento</v>
      </c>
      <c r="CA114" s="109"/>
      <c r="CB114" s="109"/>
      <c r="CC114" s="109"/>
      <c r="CD114" s="109"/>
      <c r="CE114" s="109"/>
      <c r="CF114" s="109"/>
    </row>
    <row r="115" spans="1:84" ht="30.75">
      <c r="A115" s="172">
        <v>202521579202</v>
      </c>
      <c r="B115" s="173" t="s">
        <v>7628</v>
      </c>
      <c r="C115" s="110" t="s">
        <v>7133</v>
      </c>
      <c r="D115" s="108" t="s">
        <v>637</v>
      </c>
      <c r="E115" s="108" t="s">
        <v>7629</v>
      </c>
      <c r="F115" s="108"/>
      <c r="G115" s="108" t="s">
        <v>7630</v>
      </c>
      <c r="H115" s="108" t="s">
        <v>7631</v>
      </c>
      <c r="I115" s="106" t="str">
        <f>VLOOKUP(Tabela2[[#This Row],[SIEMA]],Siema2025,19,FALSE)</f>
        <v>Campos</v>
      </c>
      <c r="J115" s="107">
        <f>VLOOKUP(Tabela2[[#This Row],[SIEMA]],Siema2025,2,FALSE)</f>
        <v>45702</v>
      </c>
      <c r="K115" s="107" t="str">
        <f>VLOOKUP(Tabela2[[#This Row],[SIEMA]],Siema2025,16,FALSE)</f>
        <v>Sexta</v>
      </c>
      <c r="L115" s="108" t="str">
        <f>IF(Tabela2[[#This Row],[Data]]="","Sem Informação",VLOOKUP(MONTH(Tabela2[[#This Row],[Data]]),'[1]Validação de dados'!$I$1:$J$13,2,0))</f>
        <v>Fevereiro</v>
      </c>
      <c r="M115" s="106">
        <f>YEAR(Tabela2[[#This Row],[Data]])</f>
        <v>2025</v>
      </c>
      <c r="N115" s="107" t="str">
        <f>VLOOKUP(Tabela2[[#This Row],[SIEMA]],Siema2025,17,FALSE)</f>
        <v>Matutino</v>
      </c>
      <c r="O115" s="107" t="str">
        <f>VLOOKUP(Tabela2[[#This Row],[SIEMA]],Siema2025,5,FALSE)</f>
        <v>Plataforma</v>
      </c>
      <c r="P115" s="106" t="str">
        <f>VLOOKUP(Tabela2[[#This Row],[SIEMA]],Siema2025,21,FALSE)</f>
        <v>Poço 7-MRL-21D-RJS</v>
      </c>
      <c r="Q115" s="106" t="s">
        <v>637</v>
      </c>
      <c r="R115" s="106" t="s">
        <v>7137</v>
      </c>
      <c r="S115" s="106" t="s">
        <v>7138</v>
      </c>
      <c r="T115" s="106" t="str">
        <f>VLOOKUP(Tabela2[[#This Row],[SIEMA]],Siema2025,11,FALSE)</f>
        <v>0.01</v>
      </c>
      <c r="U115" s="106" t="str">
        <f>VLOOKUP(Tabela2[[#This Row],[SIEMA]],Siema2025,12,FALSE)</f>
        <v>M3</v>
      </c>
      <c r="V115" s="106" t="str">
        <f>IF(Q115="","",IF(ISNUMBER(Q115)=FALSE,"Não se aplica",IFERROR(VLOOKUP(Q115,Produtos!$A$1:$C$2319,3,FALSE),"Não Cadastrado")))</f>
        <v>Não se aplica</v>
      </c>
      <c r="W115" s="106"/>
      <c r="X115" s="115" t="str">
        <f>IF(Tabela2[[#This Row],[Origem do acidente]] = "Plataforma", "PREENCHER","NA")</f>
        <v>PREENCHER</v>
      </c>
      <c r="Y115" s="111" t="str">
        <f>IF(W115="","", IF(W115="NC","", IF(W115="NE","", IF(W115="NA","",IFERROR(VLOOKUP(W115,Produtos!$A$1:$C$2319,2,FALSE),"Não Cadastrado")))))</f>
        <v/>
      </c>
      <c r="Z115" s="106"/>
      <c r="AA115" s="106" t="str">
        <f>VLOOKUP(Tabela2[[#This Row],[SIEMA]],Siema2025,12,FALSE)</f>
        <v>M3</v>
      </c>
      <c r="AB115" s="106" t="str">
        <f>IF(W115="","",IF(ISNUMBER(W115)=FALSE,"Não se aplica",IFERROR(VLOOKUP(W115,Produtos!$A$1:$C$2319,3,FALSE),"Não Cadastrado")))</f>
        <v/>
      </c>
      <c r="AC115" s="106"/>
      <c r="AD115" s="110" t="str">
        <f>IF(Tabela2[[#This Row],[Origem do acidente]] = "Plataforma", "PREENCHER","NA")</f>
        <v>PREENCHER</v>
      </c>
      <c r="AE115" s="109" t="str">
        <f>IF(AC115="","", IF(AC115="NC","", IF(AC115="NE","", IF(AC115="NA","",IFERROR(VLOOKUP(AC115,Produtos!$A$1:$C$2319,2,FALSE),"Não Cadastrado")))))</f>
        <v/>
      </c>
      <c r="AF115" s="106"/>
      <c r="AG115" s="106"/>
      <c r="AH115" s="106" t="str">
        <f>IF(AC115="","",IF(ISNUMBER(AC115)=FALSE,"Não se aplica",IFERROR(VLOOKUP(AC115,Produtos!$A$1:$C$2319,3,FALSE),"Não Cadastrado")))</f>
        <v/>
      </c>
      <c r="AI115" s="106"/>
      <c r="AJ115" s="106" t="str">
        <f>VLOOKUP(Tabela2[[#This Row],[SIEMA]],Siema2025,26,FALSE)</f>
        <v>Perda de contenção na câmara do atuador da VG2 da TRT.</v>
      </c>
      <c r="AK115" s="109"/>
      <c r="AL115" s="109"/>
      <c r="AM115" s="109"/>
      <c r="AN115" s="110" t="str">
        <f>VLOOKUP(Tabela2[[#This Row],[SIEMA]],Siema2025,51,FALSE)</f>
        <v/>
      </c>
      <c r="AO115" s="110" t="str">
        <f>VLOOKUP(Tabela2[[#This Row],[SIEMA]],Siema2025,53,FALSE)</f>
        <v/>
      </c>
      <c r="AP115" s="110" t="str">
        <f>VLOOKUP(Tabela2[[#This Row],[SIEMA]],Siema2025,55,FALSE)</f>
        <v/>
      </c>
      <c r="AQ115" s="110" t="str">
        <f>VLOOKUP(Tabela2[[#This Row],[SIEMA]],Siema2025,57,FALSE)</f>
        <v/>
      </c>
      <c r="AR115" s="110" t="str">
        <f>VLOOKUP(Tabela2[[#This Row],[SIEMA]],Siema2025,59,FALSE)</f>
        <v/>
      </c>
      <c r="AS115" s="110" t="str">
        <f>VLOOKUP(Tabela2[[#This Row],[SIEMA]],Siema2025,61,FALSE)</f>
        <v>X</v>
      </c>
      <c r="AT115" s="110" t="str">
        <f>VLOOKUP(Tabela2[[#This Row],[SIEMA]],Siema2025,63,FALSE)</f>
        <v/>
      </c>
      <c r="AU115" s="110" t="str">
        <f>VLOOKUP(Tabela2[[#This Row],[SIEMA]],Siema2025,65,FALSE)</f>
        <v/>
      </c>
      <c r="AV115" s="110" t="str">
        <f>VLOOKUP(Tabela2[[#This Row],[SIEMA]],Siema2025,67,FALSE)</f>
        <v/>
      </c>
      <c r="AW115" s="110" t="str">
        <f>VLOOKUP(Tabela2[[#This Row],[SIEMA]],Siema2025,69,FALSE)</f>
        <v/>
      </c>
      <c r="AX115" s="110" t="str">
        <f>VLOOKUP(Tabela2[[#This Row],[SIEMA]],Siema2025,71,FALSE)</f>
        <v/>
      </c>
      <c r="AY115" s="110" t="str">
        <f>VLOOKUP(Tabela2[[#This Row],[SIEMA]],Siema2025,73,FALSE)</f>
        <v/>
      </c>
      <c r="AZ115" s="110" t="str">
        <f>VLOOKUP(Tabela2[[#This Row],[SIEMA]],Siema2025,75,FALSE)</f>
        <v/>
      </c>
      <c r="BA115" s="110" t="str">
        <f>VLOOKUP(Tabela2[[#This Row],[SIEMA]],Siema2025,77,FALSE)</f>
        <v/>
      </c>
      <c r="BB115" s="110" t="str">
        <f>VLOOKUP(Tabela2[[#This Row],[SIEMA]],Siema2025,79,FALSE)</f>
        <v/>
      </c>
      <c r="BC115" s="110" t="str">
        <f>IF(Tabela2[[#This Row],[Outro(s) ]] = "X", "PREENCHER","NA")</f>
        <v>NA</v>
      </c>
      <c r="BD115" s="110" t="str">
        <f>VLOOKUP(Tabela2[[#This Row],[SIEMA]],Siema2025,82,FALSE)</f>
        <v/>
      </c>
      <c r="BE115" s="110" t="str">
        <f>VLOOKUP(Tabela2[[#This Row],[SIEMA]],Siema2025,81,FALSE)</f>
        <v/>
      </c>
      <c r="BF115" s="112" t="str">
        <f>VLOOKUP(Tabela2[[#This Row],[SIEMA]],Siema2025,28,FALSE)</f>
        <v>Petrobras</v>
      </c>
      <c r="BG115" s="112"/>
      <c r="BH115" s="113" t="str">
        <f>VLOOKUP(Tabela2[[#This Row],[SIEMA]],Siema2025,29,FALSE)</f>
        <v>33000167100750</v>
      </c>
      <c r="BI115" s="114" t="str">
        <f>VLOOKUP(Tabela2[[#This Row],[SIEMA]],Siema2025,107,FALSE)</f>
        <v>Não</v>
      </c>
      <c r="BJ115" s="109" t="s">
        <v>7097</v>
      </c>
      <c r="BK115" s="106" t="s">
        <v>2696</v>
      </c>
      <c r="BL115" s="143">
        <v>45708</v>
      </c>
      <c r="BM115" s="110">
        <f ca="1">IF(Tabela2[[#This Row],[Data de atendimento do Ibama (considerar o primeiro documento/ação)]]="",_xlfn.DAYS(TODAY(),J115),_xlfn.DAYS(Tabela2[[#This Row],[Data de atendimento do Ibama (considerar o primeiro documento/ação)]],J115))</f>
        <v>6</v>
      </c>
      <c r="BN115" s="110" t="str">
        <f>IF(Tabela2[[#This Row],[Atendido pelo Ibama ("Não" ou "Sim")]]="Não","Preencher", IF(Tabela2[[#This Row],[Atendido pelo Ibama ("Não" ou "Sim")]]="Sim","NA",""))</f>
        <v>NA</v>
      </c>
      <c r="BO115" s="116" t="s">
        <v>7139</v>
      </c>
      <c r="BP115" s="110" t="str">
        <f>IF(Tabela2[[#This Row],[Forma de atendimento (primeiro documento/ação)]]= "Outros (especificar)", "PREENCHER","NA")</f>
        <v>NA</v>
      </c>
      <c r="BQ115" s="108" t="s">
        <v>123</v>
      </c>
      <c r="BR115" s="110" t="str">
        <f>IF(Tabela2[[#This Row],[Equipe do Ibama foi a campo? Houve sobrevoo do Poseidon?]] = "Sim", "PREENCHER","NA")</f>
        <v>NA</v>
      </c>
      <c r="BS115" s="110" t="str">
        <f>IF(Tabela2[[#This Row],[Se sim, foi emitida Ordem de Emergência? (informações vinculada à coluna CK)]] = "Sim", "PREENCHER","NA")</f>
        <v>NA</v>
      </c>
      <c r="BT115" s="110" t="s">
        <v>7112</v>
      </c>
      <c r="BU115" s="110" t="s">
        <v>123</v>
      </c>
      <c r="BV115" s="110" t="s">
        <v>2696</v>
      </c>
      <c r="BW115" s="110" t="s">
        <v>123</v>
      </c>
      <c r="BX115" s="108"/>
      <c r="BY115" s="108"/>
      <c r="BZ115" s="106" t="str">
        <f>IF(Tabela2[[#This Row],[Data do documento de encerramento]]="NA","NA",IF(Tabela2[[#This Row],[Data do documento de encerramento]]="","Pendente de conclusão/ encerramento",_xlfn.DAYS(Tabela2[[#This Row],[Data do documento de encerramento]],J115)))</f>
        <v>Pendente de conclusão/ encerramento</v>
      </c>
      <c r="CA115" s="109"/>
      <c r="CB115" s="109"/>
      <c r="CC115" s="292" t="s">
        <v>7140</v>
      </c>
      <c r="CD115" s="109" t="s">
        <v>123</v>
      </c>
      <c r="CE115" s="109" t="s">
        <v>123</v>
      </c>
      <c r="CF115" s="109" t="s">
        <v>7141</v>
      </c>
    </row>
    <row r="116" spans="1:84" ht="30.75">
      <c r="A116" s="172">
        <v>202521650423</v>
      </c>
      <c r="B116" s="173" t="s">
        <v>7632</v>
      </c>
      <c r="C116" s="110" t="s">
        <v>7133</v>
      </c>
      <c r="D116" s="108" t="s">
        <v>637</v>
      </c>
      <c r="E116" s="108" t="s">
        <v>7633</v>
      </c>
      <c r="F116" s="108"/>
      <c r="G116" s="108" t="s">
        <v>7634</v>
      </c>
      <c r="H116" s="29" t="s">
        <v>7635</v>
      </c>
      <c r="I116" s="106" t="str">
        <f>VLOOKUP(Tabela2[[#This Row],[SIEMA]],Siema2025,19,FALSE)</f>
        <v>Campos</v>
      </c>
      <c r="J116" s="107">
        <f>VLOOKUP(Tabela2[[#This Row],[SIEMA]],Siema2025,2,FALSE)</f>
        <v>45702</v>
      </c>
      <c r="K116" s="107" t="str">
        <f>VLOOKUP(Tabela2[[#This Row],[SIEMA]],Siema2025,16,FALSE)</f>
        <v>Sexta</v>
      </c>
      <c r="L116" s="108" t="str">
        <f>IF(Tabela2[[#This Row],[Data]]="","Sem Informação",VLOOKUP(MONTH(Tabela2[[#This Row],[Data]]),'[1]Validação de dados'!$I$1:$J$13,2,0))</f>
        <v>Fevereiro</v>
      </c>
      <c r="M116" s="106">
        <f>YEAR(Tabela2[[#This Row],[Data]])</f>
        <v>2025</v>
      </c>
      <c r="N116" s="107" t="str">
        <f>VLOOKUP(Tabela2[[#This Row],[SIEMA]],Siema2025,17,FALSE)</f>
        <v>Vespertino</v>
      </c>
      <c r="O116" s="107" t="str">
        <f>VLOOKUP(Tabela2[[#This Row],[SIEMA]],Siema2025,5,FALSE)</f>
        <v>Plataforma</v>
      </c>
      <c r="P116" s="106" t="str">
        <f>VLOOKUP(Tabela2[[#This Row],[SIEMA]],Siema2025,21,FALSE)</f>
        <v>Petrobras 31 (P-31), Campo de Albacora, Bacia de Campos.</v>
      </c>
      <c r="Q116" s="106" t="s">
        <v>637</v>
      </c>
      <c r="R116" s="106" t="s">
        <v>7259</v>
      </c>
      <c r="S116" s="106" t="s">
        <v>7138</v>
      </c>
      <c r="T116" s="154" t="s">
        <v>3452</v>
      </c>
      <c r="U116" s="106" t="str">
        <f>VLOOKUP(Tabela2[[#This Row],[SIEMA]],Siema2025,12,FALSE)</f>
        <v>M3</v>
      </c>
      <c r="V116" s="106" t="s">
        <v>637</v>
      </c>
      <c r="W116" s="108"/>
      <c r="X116" s="115" t="str">
        <f>IF(Tabela2[[#This Row],[Origem do acidente]] = "Plataforma", "PREENCHER","NA")</f>
        <v>PREENCHER</v>
      </c>
      <c r="Y116" s="111"/>
      <c r="Z116" s="106"/>
      <c r="AA116" s="106" t="str">
        <f>VLOOKUP(Tabela2[[#This Row],[SIEMA]],Siema2025,12,FALSE)</f>
        <v>M3</v>
      </c>
      <c r="AB116" s="106"/>
      <c r="AC116" s="106"/>
      <c r="AD116" s="110" t="str">
        <f>IF(Tabela2[[#This Row],[Origem do acidente]] = "Plataforma", "PREENCHER","NA")</f>
        <v>PREENCHER</v>
      </c>
      <c r="AE116" s="109" t="str">
        <f>IF(AC116="","", IF(AC116="NC","", IF(AC116="NE","", IF(AC116="NA","",IFERROR(VLOOKUP(AC116,Produtos!$A$1:$C$2319,2,FALSE),"Não Cadastrado")))))</f>
        <v/>
      </c>
      <c r="AF116" s="106"/>
      <c r="AG116" s="106"/>
      <c r="AH116" s="106" t="str">
        <f>IF(AC116="","",IF(ISNUMBER(AC116)=FALSE,"Não se aplica",IFERROR(VLOOKUP(AC116,Produtos!$A$1:$C$2319,3,FALSE),"Não Cadastrado")))</f>
        <v/>
      </c>
      <c r="AI116" s="106"/>
      <c r="AJ116" s="106" t="str">
        <f>VLOOKUP(Tabela2[[#This Row],[SIEMA]],Siema2025,26,FALSE)</f>
        <v>Folga ou falha de conexão hidráulica.</v>
      </c>
      <c r="AK116" s="109"/>
      <c r="AL116" s="109"/>
      <c r="AM116" s="109"/>
      <c r="AN116" s="110" t="str">
        <f>VLOOKUP(Tabela2[[#This Row],[SIEMA]],Siema2025,51,FALSE)</f>
        <v/>
      </c>
      <c r="AO116" s="110" t="str">
        <f>VLOOKUP(Tabela2[[#This Row],[SIEMA]],Siema2025,53,FALSE)</f>
        <v/>
      </c>
      <c r="AP116" s="110" t="str">
        <f>VLOOKUP(Tabela2[[#This Row],[SIEMA]],Siema2025,55,FALSE)</f>
        <v/>
      </c>
      <c r="AQ116" s="110" t="str">
        <f>VLOOKUP(Tabela2[[#This Row],[SIEMA]],Siema2025,57,FALSE)</f>
        <v/>
      </c>
      <c r="AR116" s="110" t="str">
        <f>VLOOKUP(Tabela2[[#This Row],[SIEMA]],Siema2025,59,FALSE)</f>
        <v/>
      </c>
      <c r="AS116" s="110" t="str">
        <f>VLOOKUP(Tabela2[[#This Row],[SIEMA]],Siema2025,61,FALSE)</f>
        <v>X</v>
      </c>
      <c r="AT116" s="110" t="str">
        <f>VLOOKUP(Tabela2[[#This Row],[SIEMA]],Siema2025,63,FALSE)</f>
        <v/>
      </c>
      <c r="AU116" s="110" t="str">
        <f>VLOOKUP(Tabela2[[#This Row],[SIEMA]],Siema2025,65,FALSE)</f>
        <v/>
      </c>
      <c r="AV116" s="110" t="str">
        <f>VLOOKUP(Tabela2[[#This Row],[SIEMA]],Siema2025,67,FALSE)</f>
        <v/>
      </c>
      <c r="AW116" s="110" t="str">
        <f>VLOOKUP(Tabela2[[#This Row],[SIEMA]],Siema2025,69,FALSE)</f>
        <v/>
      </c>
      <c r="AX116" s="110" t="str">
        <f>VLOOKUP(Tabela2[[#This Row],[SIEMA]],Siema2025,71,FALSE)</f>
        <v/>
      </c>
      <c r="AY116" s="110" t="str">
        <f>VLOOKUP(Tabela2[[#This Row],[SIEMA]],Siema2025,73,FALSE)</f>
        <v/>
      </c>
      <c r="AZ116" s="110" t="str">
        <f>VLOOKUP(Tabela2[[#This Row],[SIEMA]],Siema2025,75,FALSE)</f>
        <v/>
      </c>
      <c r="BA116" s="110" t="str">
        <f>VLOOKUP(Tabela2[[#This Row],[SIEMA]],Siema2025,77,FALSE)</f>
        <v/>
      </c>
      <c r="BB116" s="110" t="str">
        <f>VLOOKUP(Tabela2[[#This Row],[SIEMA]],Siema2025,79,FALSE)</f>
        <v/>
      </c>
      <c r="BC116" s="110" t="str">
        <f>IF(Tabela2[[#This Row],[Outro(s) ]] = "X", "PREENCHER","NA")</f>
        <v>NA</v>
      </c>
      <c r="BD116" s="110" t="str">
        <f>VLOOKUP(Tabela2[[#This Row],[SIEMA]],Siema2025,82,FALSE)</f>
        <v/>
      </c>
      <c r="BE116" s="110" t="str">
        <f>VLOOKUP(Tabela2[[#This Row],[SIEMA]],Siema2025,81,FALSE)</f>
        <v/>
      </c>
      <c r="BF116" s="112" t="str">
        <f>VLOOKUP(Tabela2[[#This Row],[SIEMA]],Siema2025,28,FALSE)</f>
        <v>Petrobras / UN-ES</v>
      </c>
      <c r="BG116" s="112"/>
      <c r="BH116" s="113" t="str">
        <f>VLOOKUP(Tabela2[[#This Row],[SIEMA]],Siema2025,29,FALSE)</f>
        <v>33000167000454</v>
      </c>
      <c r="BI116" s="114" t="str">
        <f>VLOOKUP(Tabela2[[#This Row],[SIEMA]],Siema2025,107,FALSE)</f>
        <v>Não</v>
      </c>
      <c r="BJ116" s="109" t="s">
        <v>7097</v>
      </c>
      <c r="BK116" s="106" t="s">
        <v>2696</v>
      </c>
      <c r="BL116" s="143">
        <v>45708</v>
      </c>
      <c r="BM116" s="110">
        <f ca="1">IF(Tabela2[[#This Row],[Data de atendimento do Ibama (considerar o primeiro documento/ação)]]="",_xlfn.DAYS(TODAY(),J116),_xlfn.DAYS(Tabela2[[#This Row],[Data de atendimento do Ibama (considerar o primeiro documento/ação)]],J116))</f>
        <v>6</v>
      </c>
      <c r="BN116" s="110" t="str">
        <f>IF(Tabela2[[#This Row],[Atendido pelo Ibama ("Não" ou "Sim")]]="Não","Preencher", IF(Tabela2[[#This Row],[Atendido pelo Ibama ("Não" ou "Sim")]]="Sim","NA",""))</f>
        <v>NA</v>
      </c>
      <c r="BO116" s="116" t="s">
        <v>7139</v>
      </c>
      <c r="BP116" s="110" t="str">
        <f>IF(Tabela2[[#This Row],[Forma de atendimento (primeiro documento/ação)]]= "Outros (especificar)", "PREENCHER","NA")</f>
        <v>NA</v>
      </c>
      <c r="BQ116" s="108" t="s">
        <v>123</v>
      </c>
      <c r="BR116" s="110" t="str">
        <f>IF(Tabela2[[#This Row],[Equipe do Ibama foi a campo? Houve sobrevoo do Poseidon?]] = "Sim", "PREENCHER","NA")</f>
        <v>NA</v>
      </c>
      <c r="BS116" s="110" t="str">
        <f>IF(Tabela2[[#This Row],[Se sim, foi emitida Ordem de Emergência? (informações vinculada à coluna CK)]] = "Sim", "PREENCHER","NA")</f>
        <v>NA</v>
      </c>
      <c r="BT116" s="110" t="s">
        <v>7099</v>
      </c>
      <c r="BU116" s="110" t="s">
        <v>2696</v>
      </c>
      <c r="BV116" s="110" t="s">
        <v>123</v>
      </c>
      <c r="BW116" s="110" t="s">
        <v>2696</v>
      </c>
      <c r="BX116" s="108" t="s">
        <v>7100</v>
      </c>
      <c r="BY116" s="143">
        <v>46017</v>
      </c>
      <c r="BZ116" s="106">
        <f>IF(Tabela2[[#This Row],[Data do documento de encerramento]]="NA","NA",IF(Tabela2[[#This Row],[Data do documento de encerramento]]="","Pendente de conclusão/ encerramento",_xlfn.DAYS(Tabela2[[#This Row],[Data do documento de encerramento]],J116)))</f>
        <v>315</v>
      </c>
      <c r="CA116" s="292"/>
      <c r="CB116" s="109"/>
      <c r="CC116" s="109" t="s">
        <v>7636</v>
      </c>
      <c r="CD116" s="109" t="s">
        <v>123</v>
      </c>
      <c r="CE116" s="109" t="s">
        <v>123</v>
      </c>
      <c r="CF116" s="109" t="s">
        <v>7141</v>
      </c>
    </row>
    <row r="117" spans="1:84" hidden="1">
      <c r="A117" s="172">
        <v>202521654001</v>
      </c>
      <c r="B117" s="173" t="s">
        <v>7637</v>
      </c>
      <c r="C117" s="110" t="str">
        <f>VLOOKUP(Tabela2[[#This Row],[SIEMA]],Siema2025,4,FALSE)</f>
        <v xml:space="preserve"> MG</v>
      </c>
      <c r="D117" s="108" t="str">
        <f>VLOOKUP(Tabela2[[#This Row],[SIEMA]],Siema2025,3,FALSE)</f>
        <v xml:space="preserve">Itatiaiuçu </v>
      </c>
      <c r="E117" s="108" t="str">
        <f>VLOOKUP(Tabela2[[#This Row],[SIEMA]],Siema2025,20,FALSE)</f>
        <v>Rodovia Fernão Dias KM 540 -Itatiaiuçu /MG</v>
      </c>
      <c r="F117" s="108"/>
      <c r="G117" s="108"/>
      <c r="H117" s="108"/>
      <c r="I117" s="106" t="str">
        <f>VLOOKUP(Tabela2[[#This Row],[SIEMA]],Siema2025,19,FALSE)</f>
        <v/>
      </c>
      <c r="J117" s="107">
        <f>VLOOKUP(Tabela2[[#This Row],[SIEMA]],Siema2025,2,FALSE)</f>
        <v>45704</v>
      </c>
      <c r="K117" s="107" t="str">
        <f>VLOOKUP(Tabela2[[#This Row],[SIEMA]],Siema2025,16,FALSE)</f>
        <v>Domingo</v>
      </c>
      <c r="L117" s="108" t="str">
        <f>IF(Tabela2[[#This Row],[Data]]="","Sem Informação",VLOOKUP(MONTH(Tabela2[[#This Row],[Data]]),'[1]Validação de dados'!$I$1:$J$13,2,0))</f>
        <v>Fevereiro</v>
      </c>
      <c r="M117" s="106">
        <f>YEAR(Tabela2[[#This Row],[Data]])</f>
        <v>2025</v>
      </c>
      <c r="N117" s="107" t="str">
        <f>VLOOKUP(Tabela2[[#This Row],[SIEMA]],Siema2025,17,FALSE)</f>
        <v>Vespertino</v>
      </c>
      <c r="O117" s="107" t="str">
        <f>VLOOKUP(Tabela2[[#This Row],[SIEMA]],Siema2025,5,FALSE)</f>
        <v>Rodovia</v>
      </c>
      <c r="P117" s="106" t="str">
        <f>VLOOKUP(Tabela2[[#This Row],[SIEMA]],Siema2025,21,FALSE)</f>
        <v>RODOVIA FERNÃO DIAS KM 540 ITATIAIUÇU, MG</v>
      </c>
      <c r="Q117" s="106" t="str">
        <f>VLOOKUP(Tabela2[[#This Row],[SIEMA]],Siema2025,7,FALSE)</f>
        <v/>
      </c>
      <c r="R117" s="106" t="str">
        <f>VLOOKUP(Tabela2[[#This Row],[SIEMA]],Siema2025,10,FALSE)</f>
        <v/>
      </c>
      <c r="S117" s="109" t="str">
        <f>IF(Q117="","", IF(Q117="NC","", IF(Q117="NE","", IF(Q117="NA","",IFERROR(VLOOKUP(Q117,Produtos!$A$1:$C$2319,2,FALSE),"Não Cadastrado")))))</f>
        <v/>
      </c>
      <c r="T117" s="106" t="str">
        <f>VLOOKUP(Tabela2[[#This Row],[SIEMA]],Siema2025,11,FALSE)</f>
        <v xml:space="preserve"> </v>
      </c>
      <c r="U117" s="106" t="str">
        <f>VLOOKUP(Tabela2[[#This Row],[SIEMA]],Siema2025,12,FALSE)</f>
        <v xml:space="preserve"> </v>
      </c>
      <c r="V117" s="106" t="str">
        <f>IF(Q117="","",IF(ISNUMBER(Q117)=FALSE,"Não se aplica",IFERROR(VLOOKUP(Q117,Produtos!$A$1:$C$2319,3,FALSE),"Não Cadastrado")))</f>
        <v/>
      </c>
      <c r="W117" s="106" t="str">
        <f>VLOOKUP(Tabela2[[#This Row],[SIEMA]],Siema2025,10,FALSE)</f>
        <v/>
      </c>
      <c r="X117" s="115" t="str">
        <f>IF(Tabela2[[#This Row],[Origem do acidente]] = "Plataforma", "PREENCHER","NA")</f>
        <v>NA</v>
      </c>
      <c r="Y117" s="111" t="str">
        <f>IF(W117="","", IF(W117="NC","", IF(W117="NE","", IF(W117="NA","",IFERROR(VLOOKUP(W117,Produtos!$A$1:$C$2319,2,FALSE),"Não Cadastrado")))))</f>
        <v/>
      </c>
      <c r="Z117" s="106" t="str">
        <f>VLOOKUP(Tabela2[[#This Row],[SIEMA]],Siema2025,11,FALSE)</f>
        <v xml:space="preserve"> </v>
      </c>
      <c r="AA117" s="106" t="str">
        <f>VLOOKUP(Tabela2[[#This Row],[SIEMA]],Siema2025,12,FALSE)</f>
        <v xml:space="preserve"> </v>
      </c>
      <c r="AB117" s="106" t="str">
        <f>IF(W117="","",IF(ISNUMBER(W117)=FALSE,"Não se aplica",IFERROR(VLOOKUP(W117,Produtos!$A$1:$C$2319,3,FALSE),"Não Cadastrado")))</f>
        <v/>
      </c>
      <c r="AC117" s="106"/>
      <c r="AD117" s="110" t="str">
        <f>IF(Tabela2[[#This Row],[Origem do acidente]] = "Plataforma", "PREENCHER","NA")</f>
        <v>NA</v>
      </c>
      <c r="AE117" s="109" t="str">
        <f>IF(AC117="","", IF(AC117="NC","", IF(AC117="NE","", IF(AC117="NA","",IFERROR(VLOOKUP(AC117,Produtos!$A$1:$C$2319,2,FALSE),"Não Cadastrado")))))</f>
        <v/>
      </c>
      <c r="AF117" s="106"/>
      <c r="AG117" s="106"/>
      <c r="AH117" s="106" t="str">
        <f>IF(AC117="","",IF(ISNUMBER(AC117)=FALSE,"Não se aplica",IFERROR(VLOOKUP(AC117,Produtos!$A$1:$C$2319,3,FALSE),"Não Cadastrado")))</f>
        <v/>
      </c>
      <c r="AI117" s="106"/>
      <c r="AJ117" s="106"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7" s="109"/>
      <c r="AL117" s="109"/>
      <c r="AM117" s="109"/>
      <c r="AN117" s="110" t="str">
        <f>VLOOKUP(Tabela2[[#This Row],[SIEMA]],Siema2025,51,FALSE)</f>
        <v/>
      </c>
      <c r="AO117" s="110" t="str">
        <f>VLOOKUP(Tabela2[[#This Row],[SIEMA]],Siema2025,53,FALSE)</f>
        <v/>
      </c>
      <c r="AP117" s="110" t="str">
        <f>VLOOKUP(Tabela2[[#This Row],[SIEMA]],Siema2025,55,FALSE)</f>
        <v/>
      </c>
      <c r="AQ117" s="110" t="str">
        <f>VLOOKUP(Tabela2[[#This Row],[SIEMA]],Siema2025,57,FALSE)</f>
        <v/>
      </c>
      <c r="AR117" s="110" t="str">
        <f>VLOOKUP(Tabela2[[#This Row],[SIEMA]],Siema2025,59,FALSE)</f>
        <v/>
      </c>
      <c r="AS117" s="110" t="str">
        <f>VLOOKUP(Tabela2[[#This Row],[SIEMA]],Siema2025,61,FALSE)</f>
        <v/>
      </c>
      <c r="AT117" s="110" t="str">
        <f>VLOOKUP(Tabela2[[#This Row],[SIEMA]],Siema2025,63,FALSE)</f>
        <v/>
      </c>
      <c r="AU117" s="110" t="str">
        <f>VLOOKUP(Tabela2[[#This Row],[SIEMA]],Siema2025,65,FALSE)</f>
        <v>X</v>
      </c>
      <c r="AV117" s="110" t="str">
        <f>VLOOKUP(Tabela2[[#This Row],[SIEMA]],Siema2025,67,FALSE)</f>
        <v/>
      </c>
      <c r="AW117" s="110" t="str">
        <f>VLOOKUP(Tabela2[[#This Row],[SIEMA]],Siema2025,69,FALSE)</f>
        <v/>
      </c>
      <c r="AX117" s="110" t="str">
        <f>VLOOKUP(Tabela2[[#This Row],[SIEMA]],Siema2025,71,FALSE)</f>
        <v/>
      </c>
      <c r="AY117" s="110" t="str">
        <f>VLOOKUP(Tabela2[[#This Row],[SIEMA]],Siema2025,73,FALSE)</f>
        <v/>
      </c>
      <c r="AZ117" s="110" t="str">
        <f>VLOOKUP(Tabela2[[#This Row],[SIEMA]],Siema2025,75,FALSE)</f>
        <v/>
      </c>
      <c r="BA117" s="110" t="str">
        <f>VLOOKUP(Tabela2[[#This Row],[SIEMA]],Siema2025,77,FALSE)</f>
        <v/>
      </c>
      <c r="BB117" s="110" t="str">
        <f>VLOOKUP(Tabela2[[#This Row],[SIEMA]],Siema2025,79,FALSE)</f>
        <v/>
      </c>
      <c r="BC117" s="110" t="str">
        <f>IF(Tabela2[[#This Row],[Outro(s) ]] = "X", "PREENCHER","NA")</f>
        <v>NA</v>
      </c>
      <c r="BD117" s="110" t="str">
        <f>VLOOKUP(Tabela2[[#This Row],[SIEMA]],Siema2025,82,FALSE)</f>
        <v/>
      </c>
      <c r="BE117" s="110" t="str">
        <f>VLOOKUP(Tabela2[[#This Row],[SIEMA]],Siema2025,81,FALSE)</f>
        <v/>
      </c>
      <c r="BF117" s="112" t="str">
        <f>VLOOKUP(Tabela2[[#This Row],[SIEMA]],Siema2025,28,FALSE)</f>
        <v>FORMATO TRANSPORTES LMTD</v>
      </c>
      <c r="BG117" s="112"/>
      <c r="BH117" s="113" t="str">
        <f>VLOOKUP(Tabela2[[#This Row],[SIEMA]],Siema2025,29,FALSE)</f>
        <v>13727240000134</v>
      </c>
      <c r="BI117" s="114" t="str">
        <f>VLOOKUP(Tabela2[[#This Row],[SIEMA]],Siema2025,107,FALSE)</f>
        <v>Não</v>
      </c>
      <c r="BJ117" s="109"/>
      <c r="BK117" s="106"/>
      <c r="BL117" s="143"/>
      <c r="BM117" s="110">
        <f ca="1">IF(Tabela2[[#This Row],[Data de atendimento do Ibama (considerar o primeiro documento/ação)]]="",_xlfn.DAYS(TODAY(),J117),_xlfn.DAYS(Tabela2[[#This Row],[Data de atendimento do Ibama (considerar o primeiro documento/ação)]],J117))</f>
        <v>516</v>
      </c>
      <c r="BN117" s="110" t="str">
        <f>IF(Tabela2[[#This Row],[Atendido pelo Ibama ("Não" ou "Sim")]]="Não","Preencher", IF(Tabela2[[#This Row],[Atendido pelo Ibama ("Não" ou "Sim")]]="Sim","NA",""))</f>
        <v/>
      </c>
      <c r="BO117" s="116"/>
      <c r="BP117" s="110" t="str">
        <f>IF(Tabela2[[#This Row],[Forma de atendimento (primeiro documento/ação)]]= "Outros (especificar)", "PREENCHER","NA")</f>
        <v>NA</v>
      </c>
      <c r="BQ117" s="108"/>
      <c r="BR117" s="110" t="str">
        <f>IF(Tabela2[[#This Row],[Equipe do Ibama foi a campo? Houve sobrevoo do Poseidon?]] = "Sim", "PREENCHER","NA")</f>
        <v>NA</v>
      </c>
      <c r="BS117" s="110" t="str">
        <f>IF(Tabela2[[#This Row],[Se sim, foi emitida Ordem de Emergência? (informações vinculada à coluna CK)]] = "Sim", "PREENCHER","NA")</f>
        <v>NA</v>
      </c>
      <c r="BT117" s="110" t="str">
        <f>IF(Tabela2[[#This Row],[Foi elaborado Relatório de Vistoria pelo Ibama? (informações vinculada à coluna CK)]] = "Sim", "PREENCHER","NA")</f>
        <v>NA</v>
      </c>
      <c r="BU117" s="110" t="str">
        <f>IF(Tabela2[[#This Row],[Houve envio de Informações Pós-acidente (preencher "não se aplica" quando de competência estadual/municipal)]] = "Sim", "PREENCHER","NA")</f>
        <v>NA</v>
      </c>
      <c r="BV117" s="110" t="str">
        <f>IF(Tabela2[[#This Row],[Houve avaliação das informações pós-acidente solicitadas/enviadas?]] = "Sim", "PREENCHER","NA")</f>
        <v>NA</v>
      </c>
      <c r="BW117" s="110" t="str">
        <f>IF(Tabela2[[#This Row],[O Ibama aguarda resposta da empresa/OEMA, etc?]] = "Sim", "PREENCHER","NA")</f>
        <v>NA</v>
      </c>
      <c r="BX117" s="108"/>
      <c r="BY117" s="108"/>
      <c r="BZ117" s="106" t="str">
        <f>IF(Tabela2[[#This Row],[Data do documento de encerramento]]="NA","NA",IF(Tabela2[[#This Row],[Data do documento de encerramento]]="","Pendente de conclusão/ encerramento",_xlfn.DAYS(Tabela2[[#This Row],[Data do documento de encerramento]],J117)))</f>
        <v>Pendente de conclusão/ encerramento</v>
      </c>
      <c r="CA117" s="109"/>
      <c r="CB117" s="109"/>
      <c r="CC117" s="109"/>
      <c r="CD117" s="109"/>
      <c r="CE117" s="109"/>
      <c r="CF117" s="109"/>
    </row>
    <row r="118" spans="1:84" ht="45.75" hidden="1">
      <c r="A118" s="172">
        <v>202521736034</v>
      </c>
      <c r="B118" s="173" t="s">
        <v>7638</v>
      </c>
      <c r="C118" s="110" t="str">
        <f>VLOOKUP(Tabela2[[#This Row],[SIEMA]],Siema2025,4,FALSE)</f>
        <v xml:space="preserve"> BA</v>
      </c>
      <c r="D118" s="108" t="str">
        <f>VLOOKUP(Tabela2[[#This Row],[SIEMA]],Siema2025,3,FALSE)</f>
        <v xml:space="preserve">Caetité </v>
      </c>
      <c r="E118" s="108" t="str">
        <f>VLOOKUP(Tabela2[[#This Row],[SIEMA]],Siema2025,20,FALSE)</f>
        <v>Fazenda Cachoeira, S/N, Zona Rural</v>
      </c>
      <c r="F118" s="108"/>
      <c r="G118" s="108" t="s">
        <v>7623</v>
      </c>
      <c r="H118" s="108" t="s">
        <v>7624</v>
      </c>
      <c r="I118" s="106" t="str">
        <f>VLOOKUP(Tabela2[[#This Row],[SIEMA]],Siema2025,19,FALSE)</f>
        <v/>
      </c>
      <c r="J118" s="107">
        <f>VLOOKUP(Tabela2[[#This Row],[SIEMA]],Siema2025,2,FALSE)</f>
        <v>45704</v>
      </c>
      <c r="K118" s="107" t="str">
        <f>VLOOKUP(Tabela2[[#This Row],[SIEMA]],Siema2025,16,FALSE)</f>
        <v>Domingo</v>
      </c>
      <c r="L118" s="108" t="str">
        <f>IF(Tabela2[[#This Row],[Data]]="","Sem Informação",VLOOKUP(MONTH(Tabela2[[#This Row],[Data]]),'[1]Validação de dados'!$I$1:$J$13,2,0))</f>
        <v>Fevereiro</v>
      </c>
      <c r="M118" s="106">
        <f>YEAR(Tabela2[[#This Row],[Data]])</f>
        <v>2025</v>
      </c>
      <c r="N118" s="107" t="str">
        <f>VLOOKUP(Tabela2[[#This Row],[SIEMA]],Siema2025,17,FALSE)</f>
        <v>Vespertino</v>
      </c>
      <c r="O118" s="107" t="str">
        <f>VLOOKUP(Tabela2[[#This Row],[SIEMA]],Siema2025,5,FALSE)</f>
        <v>Indústria</v>
      </c>
      <c r="P118" s="106"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8" s="106">
        <v>2912</v>
      </c>
      <c r="R118" s="106" t="str">
        <f>VLOOKUP(Tabela2[[#This Row],[SIEMA]],Siema2025,10,FALSE)</f>
        <v/>
      </c>
      <c r="S118" s="109" t="str">
        <f>IF(Q118="","", IF(Q118="NC","", IF(Q118="NE","", IF(Q118="NA","",IFERROR(VLOOKUP(Q118,Produtos!$A$1:$C$2319,2,FALSE),"Não Cadastrado")))))</f>
        <v>MATERIAL RADIOATIVO, BAIXA ATIVIDADE ESPECÍFICA (BAE I), não-fissil ou fissil exceptivo</v>
      </c>
      <c r="T118" s="106" t="s">
        <v>1400</v>
      </c>
      <c r="U118" s="106" t="str">
        <f>VLOOKUP(Tabela2[[#This Row],[SIEMA]],Siema2025,12,FALSE)</f>
        <v xml:space="preserve"> </v>
      </c>
      <c r="V118" s="106">
        <f>IF(Q118="","",IF(ISNUMBER(Q118)=FALSE,"Não se aplica",IFERROR(VLOOKUP(Q118,Produtos!$A$1:$C$2319,3,FALSE),"Não Cadastrado")))</f>
        <v>7</v>
      </c>
      <c r="W118" s="106" t="str">
        <f>VLOOKUP(Tabela2[[#This Row],[SIEMA]],Siema2025,10,FALSE)</f>
        <v/>
      </c>
      <c r="X118" s="115" t="str">
        <f>IF(Tabela2[[#This Row],[Origem do acidente]] = "Plataforma", "PREENCHER","NA")</f>
        <v>NA</v>
      </c>
      <c r="Y118" s="111" t="str">
        <f>IF(W118="","", IF(W118="NC","", IF(W118="NE","", IF(W118="NA","",IFERROR(VLOOKUP(W118,Produtos!$A$1:$C$2319,2,FALSE),"Não Cadastrado")))))</f>
        <v/>
      </c>
      <c r="Z118" s="106" t="str">
        <f>VLOOKUP(Tabela2[[#This Row],[SIEMA]],Siema2025,11,FALSE)</f>
        <v xml:space="preserve"> </v>
      </c>
      <c r="AA118" s="106" t="str">
        <f>VLOOKUP(Tabela2[[#This Row],[SIEMA]],Siema2025,12,FALSE)</f>
        <v xml:space="preserve"> </v>
      </c>
      <c r="AB118" s="106" t="str">
        <f>IF(W118="","",IF(ISNUMBER(W118)=FALSE,"Não se aplica",IFERROR(VLOOKUP(W118,Produtos!$A$1:$C$2319,3,FALSE),"Não Cadastrado")))</f>
        <v/>
      </c>
      <c r="AC118" s="106"/>
      <c r="AD118" s="110" t="str">
        <f>IF(Tabela2[[#This Row],[Origem do acidente]] = "Plataforma", "PREENCHER","NA")</f>
        <v>NA</v>
      </c>
      <c r="AE118" s="109" t="str">
        <f>IF(AC118="","", IF(AC118="NC","", IF(AC118="NE","", IF(AC118="NA","",IFERROR(VLOOKUP(AC118,Produtos!$A$1:$C$2319,2,FALSE),"Não Cadastrado")))))</f>
        <v/>
      </c>
      <c r="AF118" s="106"/>
      <c r="AG118" s="106"/>
      <c r="AH118" s="106" t="str">
        <f>IF(AC118="","",IF(ISNUMBER(AC118)=FALSE,"Não se aplica",IFERROR(VLOOKUP(AC118,Produtos!$A$1:$C$2319,3,FALSE),"Não Cadastrado")))</f>
        <v/>
      </c>
      <c r="AI118" s="106"/>
      <c r="AJ118" s="106" t="s">
        <v>7626</v>
      </c>
      <c r="AK118" s="109"/>
      <c r="AL118" s="109"/>
      <c r="AM118" s="109"/>
      <c r="AN118" s="110" t="str">
        <f>VLOOKUP(Tabela2[[#This Row],[SIEMA]],Siema2025,51,FALSE)</f>
        <v/>
      </c>
      <c r="AO118" s="110" t="str">
        <f>VLOOKUP(Tabela2[[#This Row],[SIEMA]],Siema2025,53,FALSE)</f>
        <v/>
      </c>
      <c r="AP118" s="110" t="str">
        <f>VLOOKUP(Tabela2[[#This Row],[SIEMA]],Siema2025,55,FALSE)</f>
        <v/>
      </c>
      <c r="AQ118" s="110" t="str">
        <f>VLOOKUP(Tabela2[[#This Row],[SIEMA]],Siema2025,57,FALSE)</f>
        <v/>
      </c>
      <c r="AR118" s="110" t="str">
        <f>VLOOKUP(Tabela2[[#This Row],[SIEMA]],Siema2025,59,FALSE)</f>
        <v/>
      </c>
      <c r="AS118" s="110" t="str">
        <f>VLOOKUP(Tabela2[[#This Row],[SIEMA]],Siema2025,61,FALSE)</f>
        <v/>
      </c>
      <c r="AT118" s="110" t="str">
        <f>VLOOKUP(Tabela2[[#This Row],[SIEMA]],Siema2025,63,FALSE)</f>
        <v/>
      </c>
      <c r="AU118" s="110" t="str">
        <f>VLOOKUP(Tabela2[[#This Row],[SIEMA]],Siema2025,65,FALSE)</f>
        <v/>
      </c>
      <c r="AV118" s="110" t="str">
        <f>VLOOKUP(Tabela2[[#This Row],[SIEMA]],Siema2025,67,FALSE)</f>
        <v/>
      </c>
      <c r="AW118" s="110" t="str">
        <f>VLOOKUP(Tabela2[[#This Row],[SIEMA]],Siema2025,69,FALSE)</f>
        <v/>
      </c>
      <c r="AX118" s="110" t="str">
        <f>VLOOKUP(Tabela2[[#This Row],[SIEMA]],Siema2025,71,FALSE)</f>
        <v/>
      </c>
      <c r="AY118" s="110" t="str">
        <f>VLOOKUP(Tabela2[[#This Row],[SIEMA]],Siema2025,73,FALSE)</f>
        <v/>
      </c>
      <c r="AZ118" s="110" t="str">
        <f>VLOOKUP(Tabela2[[#This Row],[SIEMA]],Siema2025,75,FALSE)</f>
        <v/>
      </c>
      <c r="BA118" s="110" t="str">
        <f>VLOOKUP(Tabela2[[#This Row],[SIEMA]],Siema2025,77,FALSE)</f>
        <v/>
      </c>
      <c r="BB118" s="110" t="str">
        <f>VLOOKUP(Tabela2[[#This Row],[SIEMA]],Siema2025,79,FALSE)</f>
        <v>X</v>
      </c>
      <c r="BC118" s="110" t="str">
        <f>IF(Tabela2[[#This Row],[Outro(s) ]] = "X", "PREENCHER","NA")</f>
        <v>PREENCHER</v>
      </c>
      <c r="BD118" s="110" t="str">
        <f>VLOOKUP(Tabela2[[#This Row],[SIEMA]],Siema2025,82,FALSE)</f>
        <v/>
      </c>
      <c r="BE118" s="110" t="str">
        <f>VLOOKUP(Tabela2[[#This Row],[SIEMA]],Siema2025,81,FALSE)</f>
        <v/>
      </c>
      <c r="BF118" s="112" t="str">
        <f>VLOOKUP(Tabela2[[#This Row],[SIEMA]],Siema2025,28,FALSE)</f>
        <v>INB - Indústrias Nucleares do Brasil</v>
      </c>
      <c r="BG118" s="112"/>
      <c r="BH118" s="113" t="str">
        <f>VLOOKUP(Tabela2[[#This Row],[SIEMA]],Siema2025,29,FALSE)</f>
        <v>00322818003570</v>
      </c>
      <c r="BI118" s="114" t="str">
        <f>VLOOKUP(Tabela2[[#This Row],[SIEMA]],Siema2025,107,FALSE)</f>
        <v>Não</v>
      </c>
      <c r="BJ118" s="109" t="s">
        <v>7097</v>
      </c>
      <c r="BK118" s="106" t="s">
        <v>2696</v>
      </c>
      <c r="BL118" s="143">
        <v>45705</v>
      </c>
      <c r="BM118" s="110">
        <f ca="1">IF(Tabela2[[#This Row],[Data de atendimento do Ibama (considerar o primeiro documento/ação)]]="",_xlfn.DAYS(TODAY(),J118),_xlfn.DAYS(Tabela2[[#This Row],[Data de atendimento do Ibama (considerar o primeiro documento/ação)]],J118))</f>
        <v>1</v>
      </c>
      <c r="BN118" s="110" t="str">
        <f>IF(Tabela2[[#This Row],[Atendido pelo Ibama ("Não" ou "Sim")]]="Não","Preencher", IF(Tabela2[[#This Row],[Atendido pelo Ibama ("Não" ou "Sim")]]="Sim","NA",""))</f>
        <v>NA</v>
      </c>
      <c r="BO118" s="116" t="s">
        <v>7139</v>
      </c>
      <c r="BP118" s="110" t="str">
        <f>IF(Tabela2[[#This Row],[Forma de atendimento (primeiro documento/ação)]]= "Outros (especificar)", "PREENCHER","NA")</f>
        <v>NA</v>
      </c>
      <c r="BQ118" s="108" t="s">
        <v>2696</v>
      </c>
      <c r="BR118" s="110" t="s">
        <v>2696</v>
      </c>
      <c r="BS118" s="110" t="str">
        <f>IF(Tabela2[[#This Row],[Se sim, foi emitida Ordem de Emergência? (informações vinculada à coluna CK)]] = "Sim", "PREENCHER","NA")</f>
        <v>PREENCHER</v>
      </c>
      <c r="BT118" s="110" t="str">
        <f>IF(Tabela2[[#This Row],[Foi elaborado Relatório de Vistoria pelo Ibama? (informações vinculada à coluna CK)]] = "Sim", "PREENCHER","NA")</f>
        <v>NA</v>
      </c>
      <c r="BU118" s="110" t="s">
        <v>2696</v>
      </c>
      <c r="BV118" s="110" t="s">
        <v>123</v>
      </c>
      <c r="BW118" s="110" t="str">
        <f>IF(Tabela2[[#This Row],[O Ibama aguarda resposta da empresa/OEMA, etc?]] = "Sim", "PREENCHER","NA")</f>
        <v>NA</v>
      </c>
      <c r="BX118" s="108" t="s">
        <v>7113</v>
      </c>
      <c r="BY118" s="143">
        <v>45852</v>
      </c>
      <c r="BZ118" s="106">
        <f>IF(Tabela2[[#This Row],[Data do documento de encerramento]]="NA","NA",IF(Tabela2[[#This Row],[Data do documento de encerramento]]="","Pendente de conclusão/ encerramento",_xlfn.DAYS(Tabela2[[#This Row],[Data do documento de encerramento]],J118)))</f>
        <v>148</v>
      </c>
      <c r="CA118" s="109"/>
      <c r="CB118" s="109"/>
      <c r="CC118" s="117"/>
      <c r="CD118" s="109"/>
      <c r="CE118" s="109"/>
      <c r="CF118" s="109"/>
    </row>
    <row r="119" spans="1:84" ht="30.75" hidden="1">
      <c r="A119" s="172">
        <v>202521943259</v>
      </c>
      <c r="B119" s="173" t="s">
        <v>7639</v>
      </c>
      <c r="C119" s="110" t="str">
        <f>VLOOKUP(Tabela2[[#This Row],[SIEMA]],Siema2025,4,FALSE)</f>
        <v xml:space="preserve"> RN</v>
      </c>
      <c r="D119" s="108" t="str">
        <f>VLOOKUP(Tabela2[[#This Row],[SIEMA]],Siema2025,3,FALSE)</f>
        <v xml:space="preserve">Mossoró </v>
      </c>
      <c r="E119" s="108" t="str">
        <f>VLOOKUP(Tabela2[[#This Row],[SIEMA]],Siema2025,20,FALSE)</f>
        <v>Linha de produção do poço 7-CAM-0875-RN- Canto do Amaro</v>
      </c>
      <c r="F119" s="108"/>
      <c r="G119" s="108" t="s">
        <v>7640</v>
      </c>
      <c r="H119" s="108" t="s">
        <v>7641</v>
      </c>
      <c r="I119" s="106" t="str">
        <f>VLOOKUP(Tabela2[[#This Row],[SIEMA]],Siema2025,19,FALSE)</f>
        <v/>
      </c>
      <c r="J119" s="107">
        <f>VLOOKUP(Tabela2[[#This Row],[SIEMA]],Siema2025,2,FALSE)</f>
        <v>45704</v>
      </c>
      <c r="K119" s="107" t="str">
        <f>VLOOKUP(Tabela2[[#This Row],[SIEMA]],Siema2025,16,FALSE)</f>
        <v>Domingo</v>
      </c>
      <c r="L119" s="108" t="str">
        <f>IF(Tabela2[[#This Row],[Data]]="","Sem Informação",VLOOKUP(MONTH(Tabela2[[#This Row],[Data]]),'[1]Validação de dados'!$I$1:$J$13,2,0))</f>
        <v>Fevereiro</v>
      </c>
      <c r="M119" s="106">
        <f>YEAR(Tabela2[[#This Row],[Data]])</f>
        <v>2025</v>
      </c>
      <c r="N119" s="107" t="str">
        <f>VLOOKUP(Tabela2[[#This Row],[SIEMA]],Siema2025,17,FALSE)</f>
        <v>Noturno</v>
      </c>
      <c r="O119" s="107" t="str">
        <f>VLOOKUP(Tabela2[[#This Row],[SIEMA]],Siema2025,5,FALSE)</f>
        <v>Outro(s)</v>
      </c>
      <c r="P119" s="106" t="str">
        <f>VLOOKUP(Tabela2[[#This Row],[SIEMA]],Siema2025,21,FALSE)</f>
        <v>Poço terrestre</v>
      </c>
      <c r="Q119" s="106" t="str">
        <f>VLOOKUP(Tabela2[[#This Row],[SIEMA]],Siema2025,7,FALSE)</f>
        <v/>
      </c>
      <c r="R119" s="106" t="str">
        <f>VLOOKUP(Tabela2[[#This Row],[SIEMA]],Siema2025,10,FALSE)</f>
        <v>Água Produzida fora de especificação</v>
      </c>
      <c r="S119" s="109" t="str">
        <f>IF(Q119="","", IF(Q119="NC","", IF(Q119="NE","", IF(Q119="NA","",IFERROR(VLOOKUP(Q119,Produtos!$A$1:$C$2319,2,FALSE),"Não Cadastrado")))))</f>
        <v/>
      </c>
      <c r="T119" s="106" t="str">
        <f>VLOOKUP(Tabela2[[#This Row],[SIEMA]],Siema2025,11,FALSE)</f>
        <v>1.017</v>
      </c>
      <c r="U119" s="106" t="str">
        <f>VLOOKUP(Tabela2[[#This Row],[SIEMA]],Siema2025,12,FALSE)</f>
        <v>M3</v>
      </c>
      <c r="V119" s="106" t="str">
        <f>IF(Q119="","",IF(ISNUMBER(Q119)=FALSE,"Não se aplica",IFERROR(VLOOKUP(Q119,Produtos!$A$1:$C$2319,3,FALSE),"Não Cadastrado")))</f>
        <v/>
      </c>
      <c r="W119" s="106" t="str">
        <f>VLOOKUP(Tabela2[[#This Row],[SIEMA]],Siema2025,10,FALSE)</f>
        <v>Água Produzida fora de especificação</v>
      </c>
      <c r="X119" s="115" t="str">
        <f>IF(Tabela2[[#This Row],[Origem do acidente]] = "Plataforma", "PREENCHER","NA")</f>
        <v>NA</v>
      </c>
      <c r="Y119" s="111" t="str">
        <f>IF(W119="","", IF(W119="NC","", IF(W119="NE","", IF(W119="NA","",IFERROR(VLOOKUP(W119,Produtos!$A$1:$C$2319,2,FALSE),"Não Cadastrado")))))</f>
        <v>Não Cadastrado</v>
      </c>
      <c r="Z119" s="106" t="str">
        <f>VLOOKUP(Tabela2[[#This Row],[SIEMA]],Siema2025,11,FALSE)</f>
        <v>1.017</v>
      </c>
      <c r="AA119" s="106" t="str">
        <f>VLOOKUP(Tabela2[[#This Row],[SIEMA]],Siema2025,12,FALSE)</f>
        <v>M3</v>
      </c>
      <c r="AB119" s="106" t="str">
        <f>IF(W119="","",IF(ISNUMBER(W119)=FALSE,"Não se aplica",IFERROR(VLOOKUP(W119,Produtos!$A$1:$C$2319,3,FALSE),"Não Cadastrado")))</f>
        <v>Não se aplica</v>
      </c>
      <c r="AC119" s="106"/>
      <c r="AD119" s="110" t="str">
        <f>IF(Tabela2[[#This Row],[Origem do acidente]] = "Plataforma", "PREENCHER","NA")</f>
        <v>NA</v>
      </c>
      <c r="AE119" s="109" t="str">
        <f>IF(AC119="","", IF(AC119="NC","", IF(AC119="NE","", IF(AC119="NA","",IFERROR(VLOOKUP(AC119,Produtos!$A$1:$C$2319,2,FALSE),"Não Cadastrado")))))</f>
        <v/>
      </c>
      <c r="AF119" s="106"/>
      <c r="AG119" s="106"/>
      <c r="AH119" s="106" t="str">
        <f>IF(AC119="","",IF(ISNUMBER(AC119)=FALSE,"Não se aplica",IFERROR(VLOOKUP(AC119,Produtos!$A$1:$C$2319,3,FALSE),"Não Cadastrado")))</f>
        <v/>
      </c>
      <c r="AI119" s="106"/>
      <c r="AJ119" s="106" t="str">
        <f>VLOOKUP(Tabela2[[#This Row],[SIEMA]],Siema2025,26,FALSE)</f>
        <v>Corrosão</v>
      </c>
      <c r="AK119" s="109"/>
      <c r="AL119" s="109"/>
      <c r="AM119" s="109"/>
      <c r="AN119" s="110" t="str">
        <f>VLOOKUP(Tabela2[[#This Row],[SIEMA]],Siema2025,51,FALSE)</f>
        <v/>
      </c>
      <c r="AO119" s="110" t="str">
        <f>VLOOKUP(Tabela2[[#This Row],[SIEMA]],Siema2025,53,FALSE)</f>
        <v/>
      </c>
      <c r="AP119" s="110" t="str">
        <f>VLOOKUP(Tabela2[[#This Row],[SIEMA]],Siema2025,55,FALSE)</f>
        <v/>
      </c>
      <c r="AQ119" s="110" t="str">
        <f>VLOOKUP(Tabela2[[#This Row],[SIEMA]],Siema2025,57,FALSE)</f>
        <v/>
      </c>
      <c r="AR119" s="110" t="str">
        <f>VLOOKUP(Tabela2[[#This Row],[SIEMA]],Siema2025,59,FALSE)</f>
        <v/>
      </c>
      <c r="AS119" s="110" t="str">
        <f>VLOOKUP(Tabela2[[#This Row],[SIEMA]],Siema2025,61,FALSE)</f>
        <v/>
      </c>
      <c r="AT119" s="110" t="str">
        <f>VLOOKUP(Tabela2[[#This Row],[SIEMA]],Siema2025,63,FALSE)</f>
        <v/>
      </c>
      <c r="AU119" s="110" t="str">
        <f>VLOOKUP(Tabela2[[#This Row],[SIEMA]],Siema2025,65,FALSE)</f>
        <v>X</v>
      </c>
      <c r="AV119" s="110" t="str">
        <f>VLOOKUP(Tabela2[[#This Row],[SIEMA]],Siema2025,67,FALSE)</f>
        <v/>
      </c>
      <c r="AW119" s="110" t="str">
        <f>VLOOKUP(Tabela2[[#This Row],[SIEMA]],Siema2025,69,FALSE)</f>
        <v/>
      </c>
      <c r="AX119" s="110" t="str">
        <f>VLOOKUP(Tabela2[[#This Row],[SIEMA]],Siema2025,71,FALSE)</f>
        <v/>
      </c>
      <c r="AY119" s="110" t="str">
        <f>VLOOKUP(Tabela2[[#This Row],[SIEMA]],Siema2025,73,FALSE)</f>
        <v/>
      </c>
      <c r="AZ119" s="110" t="str">
        <f>VLOOKUP(Tabela2[[#This Row],[SIEMA]],Siema2025,75,FALSE)</f>
        <v/>
      </c>
      <c r="BA119" s="110" t="str">
        <f>VLOOKUP(Tabela2[[#This Row],[SIEMA]],Siema2025,77,FALSE)</f>
        <v/>
      </c>
      <c r="BB119" s="110" t="str">
        <f>VLOOKUP(Tabela2[[#This Row],[SIEMA]],Siema2025,79,FALSE)</f>
        <v/>
      </c>
      <c r="BC119" s="110" t="str">
        <f>IF(Tabela2[[#This Row],[Outro(s) ]] = "X", "PREENCHER","NA")</f>
        <v>NA</v>
      </c>
      <c r="BD119" s="110" t="str">
        <f>VLOOKUP(Tabela2[[#This Row],[SIEMA]],Siema2025,82,FALSE)</f>
        <v/>
      </c>
      <c r="BE119" s="110" t="str">
        <f>VLOOKUP(Tabela2[[#This Row],[SIEMA]],Siema2025,81,FALSE)</f>
        <v/>
      </c>
      <c r="BF119" s="112" t="str">
        <f>VLOOKUP(Tabela2[[#This Row],[SIEMA]],Siema2025,28,FALSE)</f>
        <v>3R Potiguar S.A</v>
      </c>
      <c r="BG119" s="112"/>
      <c r="BH119" s="113" t="str">
        <f>VLOOKUP(Tabela2[[#This Row],[SIEMA]],Siema2025,29,FALSE)</f>
        <v/>
      </c>
      <c r="BI119" s="114" t="str">
        <f>VLOOKUP(Tabela2[[#This Row],[SIEMA]],Siema2025,107,FALSE)</f>
        <v>Não</v>
      </c>
      <c r="BJ119" s="109"/>
      <c r="BK119" s="106"/>
      <c r="BL119" s="143"/>
      <c r="BM119" s="110">
        <f ca="1">IF(Tabela2[[#This Row],[Data de atendimento do Ibama (considerar o primeiro documento/ação)]]="",_xlfn.DAYS(TODAY(),J119),_xlfn.DAYS(Tabela2[[#This Row],[Data de atendimento do Ibama (considerar o primeiro documento/ação)]],J119))</f>
        <v>516</v>
      </c>
      <c r="BN119" s="110" t="str">
        <f>IF(Tabela2[[#This Row],[Atendido pelo Ibama ("Não" ou "Sim")]]="Não","Preencher", IF(Tabela2[[#This Row],[Atendido pelo Ibama ("Não" ou "Sim")]]="Sim","NA",""))</f>
        <v/>
      </c>
      <c r="BO119" s="116" t="s">
        <v>7139</v>
      </c>
      <c r="BP119" s="110" t="str">
        <f>IF(Tabela2[[#This Row],[Forma de atendimento (primeiro documento/ação)]]= "Outros (especificar)", "PREENCHER","NA")</f>
        <v>NA</v>
      </c>
      <c r="BQ119" s="108"/>
      <c r="BR119" s="110" t="str">
        <f>IF(Tabela2[[#This Row],[Equipe do Ibama foi a campo? Houve sobrevoo do Poseidon?]] = "Sim", "PREENCHER","NA")</f>
        <v>NA</v>
      </c>
      <c r="BS119" s="110" t="str">
        <f>IF(Tabela2[[#This Row],[Se sim, foi emitida Ordem de Emergência? (informações vinculada à coluna CK)]] = "Sim", "PREENCHER","NA")</f>
        <v>NA</v>
      </c>
      <c r="BT119" s="110" t="str">
        <f>IF(Tabela2[[#This Row],[Foi elaborado Relatório de Vistoria pelo Ibama? (informações vinculada à coluna CK)]] = "Sim", "PREENCHER","NA")</f>
        <v>NA</v>
      </c>
      <c r="BU119" s="110" t="str">
        <f>IF(Tabela2[[#This Row],[Houve envio de Informações Pós-acidente (preencher "não se aplica" quando de competência estadual/municipal)]] = "Sim", "PREENCHER","NA")</f>
        <v>NA</v>
      </c>
      <c r="BV119" s="110" t="str">
        <f>IF(Tabela2[[#This Row],[Houve avaliação das informações pós-acidente solicitadas/enviadas?]] = "Sim", "PREENCHER","NA")</f>
        <v>NA</v>
      </c>
      <c r="BW119" s="110" t="str">
        <f>IF(Tabela2[[#This Row],[O Ibama aguarda resposta da empresa/OEMA, etc?]] = "Sim", "PREENCHER","NA")</f>
        <v>NA</v>
      </c>
      <c r="BX119" s="108"/>
      <c r="BY119" s="108"/>
      <c r="BZ119" s="106" t="str">
        <f>IF(Tabela2[[#This Row],[Data do documento de encerramento]]="NA","NA",IF(Tabela2[[#This Row],[Data do documento de encerramento]]="","Pendente de conclusão/ encerramento",_xlfn.DAYS(Tabela2[[#This Row],[Data do documento de encerramento]],J119)))</f>
        <v>Pendente de conclusão/ encerramento</v>
      </c>
      <c r="CA119" s="109"/>
      <c r="CB119" s="109"/>
      <c r="CC119" s="109"/>
      <c r="CD119" s="109"/>
      <c r="CE119" s="109"/>
      <c r="CF119" s="109"/>
    </row>
    <row r="120" spans="1:84" ht="60.75">
      <c r="A120" s="185">
        <v>202521772034</v>
      </c>
      <c r="B120" s="173" t="s">
        <v>7642</v>
      </c>
      <c r="C120" s="110" t="s">
        <v>672</v>
      </c>
      <c r="D120" s="108" t="s">
        <v>637</v>
      </c>
      <c r="E120" s="108" t="s">
        <v>7643</v>
      </c>
      <c r="F120" s="108"/>
      <c r="G120" s="108" t="s">
        <v>7644</v>
      </c>
      <c r="H120" s="108" t="s">
        <v>7645</v>
      </c>
      <c r="I120" s="106" t="str">
        <f>VLOOKUP(Tabela2[[#This Row],[SIEMA]],Siema2025,19,FALSE)</f>
        <v>Santos</v>
      </c>
      <c r="J120" s="107">
        <f>VLOOKUP(Tabela2[[#This Row],[SIEMA]],Siema2025,2,FALSE)</f>
        <v>45705</v>
      </c>
      <c r="K120" s="107" t="str">
        <f>VLOOKUP(Tabela2[[#This Row],[SIEMA]],Siema2025,16,FALSE)</f>
        <v>Segunda</v>
      </c>
      <c r="L120" s="108" t="str">
        <f>IF(Tabela2[[#This Row],[Data]]="","Sem Informação",VLOOKUP(MONTH(Tabela2[[#This Row],[Data]]),'[1]Validação de dados'!$I$1:$J$13,2,0))</f>
        <v>Fevereiro</v>
      </c>
      <c r="M120" s="106">
        <f>YEAR(Tabela2[[#This Row],[Data]])</f>
        <v>2025</v>
      </c>
      <c r="N120" s="107" t="str">
        <f>VLOOKUP(Tabela2[[#This Row],[SIEMA]],Siema2025,17,FALSE)</f>
        <v>Madrugada</v>
      </c>
      <c r="O120" s="107" t="s">
        <v>111</v>
      </c>
      <c r="P120" s="106"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20" s="106" t="s">
        <v>637</v>
      </c>
      <c r="R120" s="106" t="s">
        <v>7646</v>
      </c>
      <c r="S120" s="109" t="s">
        <v>7095</v>
      </c>
      <c r="T120" s="106">
        <v>5.0000000000000002E-5</v>
      </c>
      <c r="U120" s="106" t="s">
        <v>7109</v>
      </c>
      <c r="V120" s="106" t="str">
        <f>IF(Q120="","",IF(ISNUMBER(Q120)=FALSE,"Não se aplica",IFERROR(VLOOKUP(Q120,Produtos!$A$1:$C$2319,3,FALSE),"Não Cadastrado")))</f>
        <v>Não se aplica</v>
      </c>
      <c r="W120" s="106"/>
      <c r="X120" s="115"/>
      <c r="Y120" s="111" t="str">
        <f>IF(W120="","", IF(W120="NC","", IF(W120="NE","", IF(W120="NA","",IFERROR(VLOOKUP(W120,Produtos!$A$1:$C$2319,2,FALSE),"Não Cadastrado")))))</f>
        <v/>
      </c>
      <c r="Z120" s="106"/>
      <c r="AA120" s="106"/>
      <c r="AB120" s="106" t="str">
        <f>IF(W120="","",IF(ISNUMBER(W120)=FALSE,"Não se aplica",IFERROR(VLOOKUP(W120,Produtos!$A$1:$C$2319,3,FALSE),"Não Cadastrado")))</f>
        <v/>
      </c>
      <c r="AC120" s="106"/>
      <c r="AD120" s="110"/>
      <c r="AE120" s="109" t="str">
        <f>IF(AC120="","", IF(AC120="NC","", IF(AC120="NE","", IF(AC120="NA","",IFERROR(VLOOKUP(AC120,Produtos!$A$1:$C$2319,2,FALSE),"Não Cadastrado")))))</f>
        <v/>
      </c>
      <c r="AF120" s="106"/>
      <c r="AG120" s="106"/>
      <c r="AH120" s="106" t="str">
        <f>IF(AC120="","",IF(ISNUMBER(AC120)=FALSE,"Não se aplica",IFERROR(VLOOKUP(AC120,Produtos!$A$1:$C$2319,3,FALSE),"Não Cadastrado")))</f>
        <v/>
      </c>
      <c r="AI120" s="106"/>
      <c r="AJ120" s="106" t="str">
        <f>VLOOKUP(Tabela2[[#This Row],[SIEMA]],Siema2025,26,FALSE)</f>
        <v>Durante a inspeção, foi percebida a existência de uma trinca no braço/manipulador do ROV.</v>
      </c>
      <c r="AK120" s="109" t="s">
        <v>7110</v>
      </c>
      <c r="AL120" s="109"/>
      <c r="AM120" s="109"/>
      <c r="AN120" s="110" t="str">
        <f>VLOOKUP(Tabela2[[#This Row],[SIEMA]],Siema2025,51,FALSE)</f>
        <v/>
      </c>
      <c r="AO120" s="110" t="str">
        <f>VLOOKUP(Tabela2[[#This Row],[SIEMA]],Siema2025,53,FALSE)</f>
        <v/>
      </c>
      <c r="AP120" s="110" t="str">
        <f>VLOOKUP(Tabela2[[#This Row],[SIEMA]],Siema2025,55,FALSE)</f>
        <v/>
      </c>
      <c r="AQ120" s="110" t="str">
        <f>VLOOKUP(Tabela2[[#This Row],[SIEMA]],Siema2025,57,FALSE)</f>
        <v/>
      </c>
      <c r="AR120" s="110" t="str">
        <f>VLOOKUP(Tabela2[[#This Row],[SIEMA]],Siema2025,59,FALSE)</f>
        <v/>
      </c>
      <c r="AS120" s="110" t="str">
        <f>VLOOKUP(Tabela2[[#This Row],[SIEMA]],Siema2025,61,FALSE)</f>
        <v>X</v>
      </c>
      <c r="AT120" s="110" t="str">
        <f>VLOOKUP(Tabela2[[#This Row],[SIEMA]],Siema2025,63,FALSE)</f>
        <v/>
      </c>
      <c r="AU120" s="110" t="str">
        <f>VLOOKUP(Tabela2[[#This Row],[SIEMA]],Siema2025,65,FALSE)</f>
        <v/>
      </c>
      <c r="AV120" s="110" t="str">
        <f>VLOOKUP(Tabela2[[#This Row],[SIEMA]],Siema2025,67,FALSE)</f>
        <v/>
      </c>
      <c r="AW120" s="110" t="str">
        <f>VLOOKUP(Tabela2[[#This Row],[SIEMA]],Siema2025,69,FALSE)</f>
        <v/>
      </c>
      <c r="AX120" s="110" t="str">
        <f>VLOOKUP(Tabela2[[#This Row],[SIEMA]],Siema2025,71,FALSE)</f>
        <v/>
      </c>
      <c r="AY120" s="110" t="str">
        <f>VLOOKUP(Tabela2[[#This Row],[SIEMA]],Siema2025,73,FALSE)</f>
        <v/>
      </c>
      <c r="AZ120" s="110" t="str">
        <f>VLOOKUP(Tabela2[[#This Row],[SIEMA]],Siema2025,75,FALSE)</f>
        <v/>
      </c>
      <c r="BA120" s="110" t="str">
        <f>VLOOKUP(Tabela2[[#This Row],[SIEMA]],Siema2025,77,FALSE)</f>
        <v/>
      </c>
      <c r="BB120" s="110" t="str">
        <f>VLOOKUP(Tabela2[[#This Row],[SIEMA]],Siema2025,79,FALSE)</f>
        <v/>
      </c>
      <c r="BC120" s="110" t="str">
        <f>IF(Tabela2[[#This Row],[Outro(s) ]] = "X", "PREENCHER","NA")</f>
        <v>NA</v>
      </c>
      <c r="BD120" s="110" t="str">
        <f>VLOOKUP(Tabela2[[#This Row],[SIEMA]],Siema2025,82,FALSE)</f>
        <v/>
      </c>
      <c r="BE120" s="110" t="str">
        <f>VLOOKUP(Tabela2[[#This Row],[SIEMA]],Siema2025,81,FALSE)</f>
        <v/>
      </c>
      <c r="BF120" s="112" t="str">
        <f>VLOOKUP(Tabela2[[#This Row],[SIEMA]],Siema2025,28,FALSE)</f>
        <v>Equinor Brasil Energia Ltda</v>
      </c>
      <c r="BG120" s="112"/>
      <c r="BH120" s="113" t="str">
        <f>VLOOKUP(Tabela2[[#This Row],[SIEMA]],Siema2025,29,FALSE)</f>
        <v>04028583000110</v>
      </c>
      <c r="BI120" s="114" t="s">
        <v>2696</v>
      </c>
      <c r="BJ120" s="109" t="s">
        <v>7097</v>
      </c>
      <c r="BK120" s="106" t="s">
        <v>2696</v>
      </c>
      <c r="BL120" s="143">
        <v>45706</v>
      </c>
      <c r="BM120" s="110">
        <f ca="1">IF(Tabela2[[#This Row],[Data de atendimento do Ibama (considerar o primeiro documento/ação)]]="",_xlfn.DAYS(TODAY(),J120),_xlfn.DAYS(Tabela2[[#This Row],[Data de atendimento do Ibama (considerar o primeiro documento/ação)]],J120))</f>
        <v>1</v>
      </c>
      <c r="BN120" s="110" t="str">
        <f>IF(Tabela2[[#This Row],[Atendido pelo Ibama ("Não" ou "Sim")]]="Não","Preencher", IF(Tabela2[[#This Row],[Atendido pelo Ibama ("Não" ou "Sim")]]="Sim","NA",""))</f>
        <v>NA</v>
      </c>
      <c r="BO120" s="116" t="s">
        <v>7098</v>
      </c>
      <c r="BP120" s="110" t="str">
        <f>IF(Tabela2[[#This Row],[Forma de atendimento (primeiro documento/ação)]]= "Outros (especificar)", "PREENCHER","NA")</f>
        <v>NA</v>
      </c>
      <c r="BQ120" s="108" t="s">
        <v>123</v>
      </c>
      <c r="BR120" s="110" t="str">
        <f>IF(Tabela2[[#This Row],[Equipe do Ibama foi a campo? Houve sobrevoo do Poseidon?]] = "Sim", "PREENCHER","NA")</f>
        <v>NA</v>
      </c>
      <c r="BS120" s="110" t="str">
        <f>IF(Tabela2[[#This Row],[Se sim, foi emitida Ordem de Emergência? (informações vinculada à coluna CK)]] = "Sim", "PREENCHER","NA")</f>
        <v>NA</v>
      </c>
      <c r="BT120" s="110" t="s">
        <v>7099</v>
      </c>
      <c r="BU120" s="110" t="s">
        <v>2696</v>
      </c>
      <c r="BV120" s="110" t="s">
        <v>123</v>
      </c>
      <c r="BW120" s="110" t="s">
        <v>2696</v>
      </c>
      <c r="BX120" s="108" t="s">
        <v>7100</v>
      </c>
      <c r="BY120" s="143">
        <v>46100</v>
      </c>
      <c r="BZ120" s="106">
        <f>IF(Tabela2[[#This Row],[Data do documento de encerramento]]="NA","NA",IF(Tabela2[[#This Row],[Data do documento de encerramento]]="","Pendente de conclusão/ encerramento",_xlfn.DAYS(Tabela2[[#This Row],[Data do documento de encerramento]],J120)))</f>
        <v>395</v>
      </c>
      <c r="CA120" s="109"/>
      <c r="CB120" s="109" t="s">
        <v>7253</v>
      </c>
      <c r="CC120" s="109" t="s">
        <v>7146</v>
      </c>
      <c r="CD120" s="109" t="s">
        <v>123</v>
      </c>
      <c r="CE120" s="109" t="s">
        <v>123</v>
      </c>
      <c r="CF120" s="109" t="s">
        <v>7103</v>
      </c>
    </row>
    <row r="121" spans="1:84" ht="45.75">
      <c r="A121" s="172">
        <v>202521943232</v>
      </c>
      <c r="B121" s="173" t="s">
        <v>7647</v>
      </c>
      <c r="C121" s="110" t="s">
        <v>7133</v>
      </c>
      <c r="D121" s="108" t="s">
        <v>637</v>
      </c>
      <c r="E121" s="177" t="s">
        <v>7648</v>
      </c>
      <c r="F121" s="108"/>
      <c r="G121" s="177" t="s">
        <v>7649</v>
      </c>
      <c r="H121" s="177" t="s">
        <v>7650</v>
      </c>
      <c r="I121" s="106" t="str">
        <f>VLOOKUP(Tabela2[[#This Row],[SIEMA]],Siema2025,19,FALSE)</f>
        <v>Campos</v>
      </c>
      <c r="J121" s="107">
        <f>VLOOKUP(Tabela2[[#This Row],[SIEMA]],Siema2025,2,FALSE)</f>
        <v>45705</v>
      </c>
      <c r="K121" s="107" t="str">
        <f>VLOOKUP(Tabela2[[#This Row],[SIEMA]],Siema2025,16,FALSE)</f>
        <v>Segunda</v>
      </c>
      <c r="L121" s="108" t="str">
        <f>IF(Tabela2[[#This Row],[Data]]="","Sem Informação",VLOOKUP(MONTH(Tabela2[[#This Row],[Data]]),'[1]Validação de dados'!$I$1:$J$13,2,0))</f>
        <v>Fevereiro</v>
      </c>
      <c r="M121" s="108">
        <f>YEAR(Tabela2[[#This Row],[Data]])</f>
        <v>2025</v>
      </c>
      <c r="N121" s="107" t="str">
        <f>VLOOKUP(Tabela2[[#This Row],[SIEMA]],Siema2025,17,FALSE)</f>
        <v>Vespertino</v>
      </c>
      <c r="O121" s="107" t="s">
        <v>111</v>
      </c>
      <c r="P121" s="106"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21" s="106" t="s">
        <v>637</v>
      </c>
      <c r="R121" s="106" t="s">
        <v>954</v>
      </c>
      <c r="S121" s="109" t="s">
        <v>7436</v>
      </c>
      <c r="T121" s="106" t="str">
        <f>VLOOKUP(Tabela2[[#This Row],[SIEMA]],Siema2025,11,FALSE)</f>
        <v>0.002125</v>
      </c>
      <c r="U121" s="106" t="str">
        <f>VLOOKUP(Tabela2[[#This Row],[SIEMA]],Siema2025,12,FALSE)</f>
        <v>M3</v>
      </c>
      <c r="V121" s="106" t="s">
        <v>637</v>
      </c>
      <c r="W121" s="106"/>
      <c r="X121" s="106"/>
      <c r="Y121" s="111" t="str">
        <f>IF(W121="","", IF(W121="NC","", IF(W121="NE","", IF(W121="NA","",IFERROR(VLOOKUP(W121,Produtos!$A$1:$C$2319,2,FALSE),"Não Cadastrado")))))</f>
        <v/>
      </c>
      <c r="Z121" s="106"/>
      <c r="AA121" s="106" t="str">
        <f>VLOOKUP(Tabela2[[#This Row],[SIEMA]],Siema2025,12,FALSE)</f>
        <v>M3</v>
      </c>
      <c r="AB121" s="106" t="str">
        <f>IF(W121="","",IF(ISNUMBER(W121)=FALSE,"Não se aplica",IFERROR(VLOOKUP(W121,Produtos!$A$1:$C$2319,3,FALSE),"Não Cadastrado")))</f>
        <v/>
      </c>
      <c r="AC121" s="106"/>
      <c r="AD121" s="110" t="str">
        <f>IF(Tabela2[[#This Row],[Origem do acidente]] = "Plataforma", "PREENCHER","NA")</f>
        <v>PREENCHER</v>
      </c>
      <c r="AE121" s="109" t="str">
        <f>IF(AC121="","", IF(AC121="NC","", IF(AC121="NE","", IF(AC121="NA","",IFERROR(VLOOKUP(AC121,Produtos!$A$1:$C$2319,2,FALSE),"Não Cadastrado")))))</f>
        <v/>
      </c>
      <c r="AF121" s="106"/>
      <c r="AG121" s="106"/>
      <c r="AH121" s="106" t="str">
        <f>IF(AC121="","",IF(ISNUMBER(AC121)=FALSE,"Não se aplica",IFERROR(VLOOKUP(AC121,Produtos!$A$1:$C$2319,3,FALSE),"Não Cadastrado")))</f>
        <v/>
      </c>
      <c r="AI121" s="106"/>
      <c r="AJ121" s="106" t="str">
        <f>VLOOKUP(Tabela2[[#This Row],[SIEMA]],Siema2025,26,FALSE)</f>
        <v>Em investigação.</v>
      </c>
      <c r="AK121" s="109"/>
      <c r="AL121" s="109"/>
      <c r="AM121" s="109"/>
      <c r="AN121" s="110" t="str">
        <f>VLOOKUP(Tabela2[[#This Row],[SIEMA]],Siema2025,51,FALSE)</f>
        <v/>
      </c>
      <c r="AO121" s="110" t="str">
        <f>VLOOKUP(Tabela2[[#This Row],[SIEMA]],Siema2025,53,FALSE)</f>
        <v/>
      </c>
      <c r="AP121" s="110" t="str">
        <f>VLOOKUP(Tabela2[[#This Row],[SIEMA]],Siema2025,55,FALSE)</f>
        <v/>
      </c>
      <c r="AQ121" s="110" t="str">
        <f>VLOOKUP(Tabela2[[#This Row],[SIEMA]],Siema2025,57,FALSE)</f>
        <v/>
      </c>
      <c r="AR121" s="110" t="str">
        <f>VLOOKUP(Tabela2[[#This Row],[SIEMA]],Siema2025,59,FALSE)</f>
        <v/>
      </c>
      <c r="AS121" s="110" t="str">
        <f>VLOOKUP(Tabela2[[#This Row],[SIEMA]],Siema2025,61,FALSE)</f>
        <v>X</v>
      </c>
      <c r="AT121" s="110" t="str">
        <f>VLOOKUP(Tabela2[[#This Row],[SIEMA]],Siema2025,63,FALSE)</f>
        <v/>
      </c>
      <c r="AU121" s="110" t="str">
        <f>VLOOKUP(Tabela2[[#This Row],[SIEMA]],Siema2025,65,FALSE)</f>
        <v/>
      </c>
      <c r="AV121" s="110" t="str">
        <f>VLOOKUP(Tabela2[[#This Row],[SIEMA]],Siema2025,67,FALSE)</f>
        <v/>
      </c>
      <c r="AW121" s="110" t="str">
        <f>VLOOKUP(Tabela2[[#This Row],[SIEMA]],Siema2025,69,FALSE)</f>
        <v/>
      </c>
      <c r="AX121" s="110" t="str">
        <f>VLOOKUP(Tabela2[[#This Row],[SIEMA]],Siema2025,71,FALSE)</f>
        <v/>
      </c>
      <c r="AY121" s="110" t="str">
        <f>VLOOKUP(Tabela2[[#This Row],[SIEMA]],Siema2025,73,FALSE)</f>
        <v/>
      </c>
      <c r="AZ121" s="110" t="str">
        <f>VLOOKUP(Tabela2[[#This Row],[SIEMA]],Siema2025,75,FALSE)</f>
        <v/>
      </c>
      <c r="BA121" s="110" t="str">
        <f>VLOOKUP(Tabela2[[#This Row],[SIEMA]],Siema2025,77,FALSE)</f>
        <v/>
      </c>
      <c r="BB121" s="110" t="str">
        <f>VLOOKUP(Tabela2[[#This Row],[SIEMA]],Siema2025,79,FALSE)</f>
        <v/>
      </c>
      <c r="BC121" s="110" t="str">
        <f>IF(Tabela2[[#This Row],[Outro(s) ]] = "X", "PREENCHER","NA")</f>
        <v>NA</v>
      </c>
      <c r="BD121" s="110" t="str">
        <f>VLOOKUP(Tabela2[[#This Row],[SIEMA]],Siema2025,82,FALSE)</f>
        <v/>
      </c>
      <c r="BE121" s="110" t="str">
        <f>VLOOKUP(Tabela2[[#This Row],[SIEMA]],Siema2025,81,FALSE)</f>
        <v/>
      </c>
      <c r="BF121" s="112" t="str">
        <f>VLOOKUP(Tabela2[[#This Row],[SIEMA]],Siema2025,28,FALSE)</f>
        <v>Petrobras</v>
      </c>
      <c r="BG121" s="112"/>
      <c r="BH121" s="113" t="str">
        <f>VLOOKUP(Tabela2[[#This Row],[SIEMA]],Siema2025,29,FALSE)</f>
        <v>33000167100750</v>
      </c>
      <c r="BI121" s="114" t="str">
        <f>VLOOKUP(Tabela2[[#This Row],[SIEMA]],Siema2025,107,FALSE)</f>
        <v>Não</v>
      </c>
      <c r="BJ121" s="109" t="s">
        <v>7097</v>
      </c>
      <c r="BK121" s="106" t="s">
        <v>2696</v>
      </c>
      <c r="BL121" s="143">
        <v>45716</v>
      </c>
      <c r="BM121" s="110">
        <f ca="1">IF(Tabela2[[#This Row],[Data de atendimento do Ibama (considerar o primeiro documento/ação)]]="",_xlfn.DAYS(TODAY(),J121),_xlfn.DAYS(Tabela2[[#This Row],[Data de atendimento do Ibama (considerar o primeiro documento/ação)]],J121))</f>
        <v>11</v>
      </c>
      <c r="BN121" s="110" t="str">
        <f>IF(Tabela2[[#This Row],[Atendido pelo Ibama ("Não" ou "Sim")]]="Não","Preencher", IF(Tabela2[[#This Row],[Atendido pelo Ibama ("Não" ou "Sim")]]="Sim","NA",""))</f>
        <v>NA</v>
      </c>
      <c r="BO121" s="116" t="s">
        <v>7139</v>
      </c>
      <c r="BP121" s="110" t="str">
        <f>IF(Tabela2[[#This Row],[Forma de atendimento (primeiro documento/ação)]]= "Outros (especificar)", "PREENCHER","NA")</f>
        <v>NA</v>
      </c>
      <c r="BQ121" s="108" t="s">
        <v>123</v>
      </c>
      <c r="BR121" s="110" t="str">
        <f>IF(Tabela2[[#This Row],[Equipe do Ibama foi a campo? Houve sobrevoo do Poseidon?]] = "Sim", "PREENCHER","NA")</f>
        <v>NA</v>
      </c>
      <c r="BS121" s="110" t="str">
        <f>IF(Tabela2[[#This Row],[Se sim, foi emitida Ordem de Emergência? (informações vinculada à coluna CK)]] = "Sim", "PREENCHER","NA")</f>
        <v>NA</v>
      </c>
      <c r="BT121" s="110" t="s">
        <v>7099</v>
      </c>
      <c r="BU121" s="110" t="s">
        <v>2696</v>
      </c>
      <c r="BV121" s="110" t="s">
        <v>123</v>
      </c>
      <c r="BW121" s="110" t="s">
        <v>2696</v>
      </c>
      <c r="BX121" s="108" t="s">
        <v>7100</v>
      </c>
      <c r="BY121" s="143">
        <v>46017</v>
      </c>
      <c r="BZ121" s="106">
        <f>IF(Tabela2[[#This Row],[Data do documento de encerramento]]="NA","NA",IF(Tabela2[[#This Row],[Data do documento de encerramento]]="","Pendente de conclusão/ encerramento",_xlfn.DAYS(Tabela2[[#This Row],[Data do documento de encerramento]],J121)))</f>
        <v>312</v>
      </c>
      <c r="CA121" s="109" t="s">
        <v>7651</v>
      </c>
      <c r="CB121" s="109"/>
      <c r="CC121" s="109" t="s">
        <v>7438</v>
      </c>
      <c r="CD121" s="109" t="s">
        <v>123</v>
      </c>
      <c r="CE121" s="109" t="s">
        <v>123</v>
      </c>
      <c r="CF121" s="109" t="s">
        <v>7141</v>
      </c>
    </row>
    <row r="122" spans="1:84" ht="30.75" hidden="1">
      <c r="A122" s="172">
        <v>202522036014</v>
      </c>
      <c r="B122" s="173" t="s">
        <v>7652</v>
      </c>
      <c r="C122" s="110" t="str">
        <f>VLOOKUP(Tabela2[[#This Row],[SIEMA]],Siema2025,4,FALSE)</f>
        <v xml:space="preserve"> SE</v>
      </c>
      <c r="D122" s="108" t="str">
        <f>VLOOKUP(Tabela2[[#This Row],[SIEMA]],Siema2025,3,FALSE)</f>
        <v xml:space="preserve">Carmópolis </v>
      </c>
      <c r="E122" s="108" t="str">
        <f>VLOOKUP(Tabela2[[#This Row],[SIEMA]],Siema2025,20,FALSE)</f>
        <v>Locação do poço injetor 8-CP-1618-SE, Carmópolis-SE</v>
      </c>
      <c r="F122" s="108"/>
      <c r="G122" s="108" t="s">
        <v>7653</v>
      </c>
      <c r="H122" s="108" t="s">
        <v>7654</v>
      </c>
      <c r="I122" s="106" t="s">
        <v>7456</v>
      </c>
      <c r="J122" s="107">
        <f>VLOOKUP(Tabela2[[#This Row],[SIEMA]],Siema2025,2,FALSE)</f>
        <v>45707</v>
      </c>
      <c r="K122" s="107" t="str">
        <f>VLOOKUP(Tabela2[[#This Row],[SIEMA]],Siema2025,16,FALSE)</f>
        <v>Quarta</v>
      </c>
      <c r="L122" s="108" t="str">
        <f>IF(Tabela2[[#This Row],[Data]]="","Sem Informação",VLOOKUP(MONTH(Tabela2[[#This Row],[Data]]),'[1]Validação de dados'!$I$1:$J$13,2,0))</f>
        <v>Fevereiro</v>
      </c>
      <c r="M122" s="106">
        <f>YEAR(Tabela2[[#This Row],[Data]])</f>
        <v>2025</v>
      </c>
      <c r="N122" s="107" t="str">
        <f>VLOOKUP(Tabela2[[#This Row],[SIEMA]],Siema2025,17,FALSE)</f>
        <v>Vespertino</v>
      </c>
      <c r="O122" s="107" t="s">
        <v>145</v>
      </c>
      <c r="P122" s="106" t="str">
        <f>VLOOKUP(Tabela2[[#This Row],[SIEMA]],Siema2025,21,FALSE)</f>
        <v>Poço terrestre</v>
      </c>
      <c r="Q122" s="106" t="str">
        <f>VLOOKUP(Tabela2[[#This Row],[SIEMA]],Siema2025,7,FALSE)</f>
        <v/>
      </c>
      <c r="R122" s="106" t="str">
        <f>VLOOKUP(Tabela2[[#This Row],[SIEMA]],Siema2025,10,FALSE)</f>
        <v>Água de injeção</v>
      </c>
      <c r="S122" s="106" t="str">
        <f>VLOOKUP(Tabela2[[#This Row],[SIEMA]],Siema2025,10,FALSE)</f>
        <v>Água de injeção</v>
      </c>
      <c r="T122" s="106" t="str">
        <f>VLOOKUP(Tabela2[[#This Row],[SIEMA]],Siema2025,11,FALSE)</f>
        <v>2.175</v>
      </c>
      <c r="U122" s="106" t="str">
        <f>VLOOKUP(Tabela2[[#This Row],[SIEMA]],Siema2025,12,FALSE)</f>
        <v>M3</v>
      </c>
      <c r="V122" s="106" t="str">
        <f>IF(Q122="","",IF(ISNUMBER(Q122)=FALSE,"Não se aplica",IFERROR(VLOOKUP(Q122,Produtos!$A$1:$C$2319,3,FALSE),"Não Cadastrado")))</f>
        <v/>
      </c>
      <c r="W122" s="106" t="str">
        <f>VLOOKUP(Tabela2[[#This Row],[SIEMA]],Siema2025,10,FALSE)</f>
        <v>Água de injeção</v>
      </c>
      <c r="X122" s="115" t="str">
        <f>IF(Tabela2[[#This Row],[Origem do acidente]] = "Plataforma", "PREENCHER","NA")</f>
        <v>NA</v>
      </c>
      <c r="Y122" s="111" t="str">
        <f>IF(W122="","", IF(W122="NC","", IF(W122="NE","", IF(W122="NA","",IFERROR(VLOOKUP(W122,Produtos!$A$1:$C$2319,2,FALSE),"Não Cadastrado")))))</f>
        <v>Não Cadastrado</v>
      </c>
      <c r="Z122" s="106" t="str">
        <f>VLOOKUP(Tabela2[[#This Row],[SIEMA]],Siema2025,11,FALSE)</f>
        <v>2.175</v>
      </c>
      <c r="AA122" s="106" t="str">
        <f>VLOOKUP(Tabela2[[#This Row],[SIEMA]],Siema2025,12,FALSE)</f>
        <v>M3</v>
      </c>
      <c r="AB122" s="106" t="str">
        <f>IF(W122="","",IF(ISNUMBER(W122)=FALSE,"Não se aplica",IFERROR(VLOOKUP(W122,Produtos!$A$1:$C$2319,3,FALSE),"Não Cadastrado")))</f>
        <v>Não se aplica</v>
      </c>
      <c r="AC122" s="106"/>
      <c r="AD122" s="110" t="str">
        <f>IF(Tabela2[[#This Row],[Origem do acidente]] = "Plataforma", "PREENCHER","NA")</f>
        <v>NA</v>
      </c>
      <c r="AE122" s="109" t="str">
        <f>IF(AC122="","", IF(AC122="NC","", IF(AC122="NE","", IF(AC122="NA","",IFERROR(VLOOKUP(AC122,Produtos!$A$1:$C$2319,2,FALSE),"Não Cadastrado")))))</f>
        <v/>
      </c>
      <c r="AF122" s="106"/>
      <c r="AG122" s="106"/>
      <c r="AH122" s="106" t="str">
        <f>IF(AC122="","",IF(ISNUMBER(AC122)=FALSE,"Não se aplica",IFERROR(VLOOKUP(AC122,Produtos!$A$1:$C$2319,3,FALSE),"Não Cadastrado")))</f>
        <v/>
      </c>
      <c r="AI122" s="106"/>
      <c r="AJ122" s="106"/>
      <c r="AK122" s="109"/>
      <c r="AL122" s="109"/>
      <c r="AM122" s="109"/>
      <c r="AN122" s="110" t="str">
        <f>VLOOKUP(Tabela2[[#This Row],[SIEMA]],Siema2025,51,FALSE)</f>
        <v/>
      </c>
      <c r="AO122" s="110" t="str">
        <f>VLOOKUP(Tabela2[[#This Row],[SIEMA]],Siema2025,53,FALSE)</f>
        <v/>
      </c>
      <c r="AP122" s="110" t="str">
        <f>VLOOKUP(Tabela2[[#This Row],[SIEMA]],Siema2025,55,FALSE)</f>
        <v/>
      </c>
      <c r="AQ122" s="110" t="str">
        <f>VLOOKUP(Tabela2[[#This Row],[SIEMA]],Siema2025,57,FALSE)</f>
        <v>X</v>
      </c>
      <c r="AR122" s="110" t="str">
        <f>VLOOKUP(Tabela2[[#This Row],[SIEMA]],Siema2025,59,FALSE)</f>
        <v/>
      </c>
      <c r="AS122" s="110" t="str">
        <f>VLOOKUP(Tabela2[[#This Row],[SIEMA]],Siema2025,61,FALSE)</f>
        <v/>
      </c>
      <c r="AT122" s="110" t="str">
        <f>VLOOKUP(Tabela2[[#This Row],[SIEMA]],Siema2025,63,FALSE)</f>
        <v/>
      </c>
      <c r="AU122" s="110" t="str">
        <f>VLOOKUP(Tabela2[[#This Row],[SIEMA]],Siema2025,65,FALSE)</f>
        <v>X</v>
      </c>
      <c r="AV122" s="110" t="str">
        <f>VLOOKUP(Tabela2[[#This Row],[SIEMA]],Siema2025,67,FALSE)</f>
        <v/>
      </c>
      <c r="AW122" s="110" t="str">
        <f>VLOOKUP(Tabela2[[#This Row],[SIEMA]],Siema2025,69,FALSE)</f>
        <v/>
      </c>
      <c r="AX122" s="110" t="str">
        <f>VLOOKUP(Tabela2[[#This Row],[SIEMA]],Siema2025,71,FALSE)</f>
        <v/>
      </c>
      <c r="AY122" s="110" t="str">
        <f>VLOOKUP(Tabela2[[#This Row],[SIEMA]],Siema2025,73,FALSE)</f>
        <v/>
      </c>
      <c r="AZ122" s="110" t="str">
        <f>VLOOKUP(Tabela2[[#This Row],[SIEMA]],Siema2025,75,FALSE)</f>
        <v/>
      </c>
      <c r="BA122" s="110" t="str">
        <f>VLOOKUP(Tabela2[[#This Row],[SIEMA]],Siema2025,77,FALSE)</f>
        <v/>
      </c>
      <c r="BB122" s="110" t="str">
        <f>VLOOKUP(Tabela2[[#This Row],[SIEMA]],Siema2025,79,FALSE)</f>
        <v/>
      </c>
      <c r="BC122" s="110" t="str">
        <f>IF(Tabela2[[#This Row],[Outro(s) ]] = "X", "PREENCHER","NA")</f>
        <v>NA</v>
      </c>
      <c r="BD122" s="110" t="str">
        <f>VLOOKUP(Tabela2[[#This Row],[SIEMA]],Siema2025,82,FALSE)</f>
        <v/>
      </c>
      <c r="BE122" s="110" t="str">
        <f>VLOOKUP(Tabela2[[#This Row],[SIEMA]],Siema2025,81,FALSE)</f>
        <v/>
      </c>
      <c r="BF122" s="112" t="str">
        <f>VLOOKUP(Tabela2[[#This Row],[SIEMA]],Siema2025,28,FALSE)</f>
        <v>Carmo Energy S.A</v>
      </c>
      <c r="BG122" s="112"/>
      <c r="BH122" s="113" t="str">
        <f>VLOOKUP(Tabela2[[#This Row],[SIEMA]],Siema2025,29,FALSE)</f>
        <v/>
      </c>
      <c r="BI122" s="114" t="str">
        <f>VLOOKUP(Tabela2[[#This Row],[SIEMA]],Siema2025,107,FALSE)</f>
        <v>Não</v>
      </c>
      <c r="BJ122" s="109" t="s">
        <v>7111</v>
      </c>
      <c r="BK122" s="106" t="s">
        <v>2696</v>
      </c>
      <c r="BL122" s="166">
        <v>45712</v>
      </c>
      <c r="BM122" s="110">
        <f ca="1">IF(Tabela2[[#This Row],[Data de atendimento do Ibama (considerar o primeiro documento/ação)]]="",_xlfn.DAYS(TODAY(),J122),_xlfn.DAYS(Tabela2[[#This Row],[Data de atendimento do Ibama (considerar o primeiro documento/ação)]],J122))</f>
        <v>5</v>
      </c>
      <c r="BN122" s="110" t="str">
        <f>IF(Tabela2[[#This Row],[Atendido pelo Ibama ("Não" ou "Sim")]]="Não","Preencher", IF(Tabela2[[#This Row],[Atendido pelo Ibama ("Não" ou "Sim")]]="Sim","NA",""))</f>
        <v>NA</v>
      </c>
      <c r="BO122" s="116" t="s">
        <v>7098</v>
      </c>
      <c r="BP122" s="110" t="str">
        <f>IF(Tabela2[[#This Row],[Forma de atendimento (primeiro documento/ação)]]= "Outros (especificar)", "PREENCHER","NA")</f>
        <v>NA</v>
      </c>
      <c r="BQ122" s="108"/>
      <c r="BR122" s="110" t="str">
        <f>IF(Tabela2[[#This Row],[Equipe do Ibama foi a campo? Houve sobrevoo do Poseidon?]] = "Sim", "PREENCHER","NA")</f>
        <v>NA</v>
      </c>
      <c r="BS122" s="110" t="str">
        <f>IF(Tabela2[[#This Row],[Se sim, foi emitida Ordem de Emergência? (informações vinculada à coluna CK)]] = "Sim", "PREENCHER","NA")</f>
        <v>NA</v>
      </c>
      <c r="BT122" s="110" t="str">
        <f>IF(Tabela2[[#This Row],[Foi elaborado Relatório de Vistoria pelo Ibama? (informações vinculada à coluna CK)]] = "Sim", "PREENCHER","NA")</f>
        <v>NA</v>
      </c>
      <c r="BU122" s="110" t="str">
        <f>IF(Tabela2[[#This Row],[Houve envio de Informações Pós-acidente (preencher "não se aplica" quando de competência estadual/municipal)]] = "Sim", "PREENCHER","NA")</f>
        <v>NA</v>
      </c>
      <c r="BV122" s="110" t="s">
        <v>2696</v>
      </c>
      <c r="BW122" s="110" t="s">
        <v>123</v>
      </c>
      <c r="BX122" s="108"/>
      <c r="BY122" s="143"/>
      <c r="BZ122" s="106" t="str">
        <f>IF(Tabela2[[#This Row],[Data do documento de encerramento]]="NA","NA",IF(Tabela2[[#This Row],[Data do documento de encerramento]]="","Pendente de conclusão/ encerramento",_xlfn.DAYS(Tabela2[[#This Row],[Data do documento de encerramento]],J122)))</f>
        <v>Pendente de conclusão/ encerramento</v>
      </c>
      <c r="CA122" s="109"/>
      <c r="CB122" s="109"/>
      <c r="CC122" s="109"/>
      <c r="CD122" s="109"/>
      <c r="CE122" s="109"/>
      <c r="CF122" s="109"/>
    </row>
    <row r="123" spans="1:84" ht="30.75">
      <c r="A123" s="172">
        <v>202522168407</v>
      </c>
      <c r="B123" s="173" t="s">
        <v>7655</v>
      </c>
      <c r="C123" s="110" t="s">
        <v>7133</v>
      </c>
      <c r="D123" s="108" t="s">
        <v>637</v>
      </c>
      <c r="E123" s="177" t="s">
        <v>7134</v>
      </c>
      <c r="F123" s="108"/>
      <c r="G123" s="177" t="s">
        <v>7656</v>
      </c>
      <c r="H123" s="177" t="s">
        <v>7657</v>
      </c>
      <c r="I123" s="106" t="str">
        <f>VLOOKUP(Tabela2[[#This Row],[SIEMA]],Siema2025,19,FALSE)</f>
        <v>Campos</v>
      </c>
      <c r="J123" s="107">
        <f>VLOOKUP(Tabela2[[#This Row],[SIEMA]],Siema2025,2,FALSE)</f>
        <v>45707</v>
      </c>
      <c r="K123" s="107" t="str">
        <f>VLOOKUP(Tabela2[[#This Row],[SIEMA]],Siema2025,16,FALSE)</f>
        <v>Quarta</v>
      </c>
      <c r="L123" s="108" t="str">
        <f>IF(Tabela2[[#This Row],[Data]]="","Sem Informação",VLOOKUP(MONTH(Tabela2[[#This Row],[Data]]),'[1]Validação de dados'!$I$1:$J$13,2,0))</f>
        <v>Fevereiro</v>
      </c>
      <c r="M123" s="106">
        <f>YEAR(Tabela2[[#This Row],[Data]])</f>
        <v>2025</v>
      </c>
      <c r="N123" s="107" t="str">
        <f>VLOOKUP(Tabela2[[#This Row],[SIEMA]],Siema2025,17,FALSE)</f>
        <v>Noturno</v>
      </c>
      <c r="O123" s="107" t="s">
        <v>111</v>
      </c>
      <c r="P123" s="106" t="str">
        <f>VLOOKUP(Tabela2[[#This Row],[SIEMA]],Siema2025,21,FALSE)</f>
        <v>Sonda operando no poço: Atlantic Star.</v>
      </c>
      <c r="Q123" s="106">
        <v>1267</v>
      </c>
      <c r="R123" s="106" t="s">
        <v>2043</v>
      </c>
      <c r="S123" s="106" t="s">
        <v>2043</v>
      </c>
      <c r="T123" s="154" t="s">
        <v>7658</v>
      </c>
      <c r="U123" s="106" t="str">
        <f>VLOOKUP(Tabela2[[#This Row],[SIEMA]],Siema2025,12,FALSE)</f>
        <v xml:space="preserve"> </v>
      </c>
      <c r="V123" s="106">
        <f>IF(Q123="","",IF(ISNUMBER(Q123)=FALSE,"Não se aplica",IFERROR(VLOOKUP(Q123,Produtos!$A$1:$C$2319,3,FALSE),"Não Cadastrado")))</f>
        <v>3</v>
      </c>
      <c r="W123" s="106" t="str">
        <f>VLOOKUP(Tabela2[[#This Row],[SIEMA]],Siema2025,10,FALSE)</f>
        <v/>
      </c>
      <c r="X123" s="115" t="str">
        <f>IF(Tabela2[[#This Row],[Origem do acidente]] = "Plataforma", "PREENCHER","NA")</f>
        <v>PREENCHER</v>
      </c>
      <c r="Y123" s="111" t="str">
        <f>IF(W123="","", IF(W123="NC","", IF(W123="NE","", IF(W123="NA","",IFERROR(VLOOKUP(W123,Produtos!$A$1:$C$2319,2,FALSE),"Não Cadastrado")))))</f>
        <v/>
      </c>
      <c r="Z123" s="106" t="str">
        <f>VLOOKUP(Tabela2[[#This Row],[SIEMA]],Siema2025,11,FALSE)</f>
        <v xml:space="preserve"> </v>
      </c>
      <c r="AA123" s="106" t="str">
        <f>VLOOKUP(Tabela2[[#This Row],[SIEMA]],Siema2025,12,FALSE)</f>
        <v xml:space="preserve"> </v>
      </c>
      <c r="AB123" s="106" t="str">
        <f>IF(W123="","",IF(ISNUMBER(W123)=FALSE,"Não se aplica",IFERROR(VLOOKUP(W123,Produtos!$A$1:$C$2319,3,FALSE),"Não Cadastrado")))</f>
        <v/>
      </c>
      <c r="AC123" s="106"/>
      <c r="AD123" s="110" t="str">
        <f>IF(Tabela2[[#This Row],[Origem do acidente]] = "Plataforma", "PREENCHER","NA")</f>
        <v>PREENCHER</v>
      </c>
      <c r="AE123" s="109" t="str">
        <f>IF(AC123="","", IF(AC123="NC","", IF(AC123="NE","", IF(AC123="NA","",IFERROR(VLOOKUP(AC123,Produtos!$A$1:$C$2319,2,FALSE),"Não Cadastrado")))))</f>
        <v/>
      </c>
      <c r="AF123" s="106"/>
      <c r="AG123" s="106"/>
      <c r="AH123" s="106" t="str">
        <f>IF(AC123="","",IF(ISNUMBER(AC123)=FALSE,"Não se aplica",IFERROR(VLOOKUP(AC123,Produtos!$A$1:$C$2319,3,FALSE),"Não Cadastrado")))</f>
        <v/>
      </c>
      <c r="AI123" s="106"/>
      <c r="AJ123" s="106" t="str">
        <f>VLOOKUP(Tabela2[[#This Row],[SIEMA]],Siema2025,26,FALSE)</f>
        <v>Falha de estanqueidade no sistema de compensação dos atuadores da ANM quando aberta a válvula S1-ANM hidraulicamente.</v>
      </c>
      <c r="AK123" s="109"/>
      <c r="AL123" s="109"/>
      <c r="AM123" s="109"/>
      <c r="AN123" s="110" t="str">
        <f>VLOOKUP(Tabela2[[#This Row],[SIEMA]],Siema2025,51,FALSE)</f>
        <v/>
      </c>
      <c r="AO123" s="110" t="str">
        <f>VLOOKUP(Tabela2[[#This Row],[SIEMA]],Siema2025,53,FALSE)</f>
        <v/>
      </c>
      <c r="AP123" s="110" t="str">
        <f>VLOOKUP(Tabela2[[#This Row],[SIEMA]],Siema2025,55,FALSE)</f>
        <v/>
      </c>
      <c r="AQ123" s="110" t="str">
        <f>VLOOKUP(Tabela2[[#This Row],[SIEMA]],Siema2025,57,FALSE)</f>
        <v/>
      </c>
      <c r="AR123" s="110" t="str">
        <f>VLOOKUP(Tabela2[[#This Row],[SIEMA]],Siema2025,59,FALSE)</f>
        <v/>
      </c>
      <c r="AS123" s="110" t="str">
        <f>VLOOKUP(Tabela2[[#This Row],[SIEMA]],Siema2025,61,FALSE)</f>
        <v>X</v>
      </c>
      <c r="AT123" s="110" t="str">
        <f>VLOOKUP(Tabela2[[#This Row],[SIEMA]],Siema2025,63,FALSE)</f>
        <v/>
      </c>
      <c r="AU123" s="110" t="str">
        <f>VLOOKUP(Tabela2[[#This Row],[SIEMA]],Siema2025,65,FALSE)</f>
        <v/>
      </c>
      <c r="AV123" s="110" t="str">
        <f>VLOOKUP(Tabela2[[#This Row],[SIEMA]],Siema2025,67,FALSE)</f>
        <v/>
      </c>
      <c r="AW123" s="110" t="str">
        <f>VLOOKUP(Tabela2[[#This Row],[SIEMA]],Siema2025,69,FALSE)</f>
        <v/>
      </c>
      <c r="AX123" s="110" t="str">
        <f>VLOOKUP(Tabela2[[#This Row],[SIEMA]],Siema2025,71,FALSE)</f>
        <v/>
      </c>
      <c r="AY123" s="110" t="str">
        <f>VLOOKUP(Tabela2[[#This Row],[SIEMA]],Siema2025,73,FALSE)</f>
        <v/>
      </c>
      <c r="AZ123" s="110" t="str">
        <f>VLOOKUP(Tabela2[[#This Row],[SIEMA]],Siema2025,75,FALSE)</f>
        <v/>
      </c>
      <c r="BA123" s="110" t="str">
        <f>VLOOKUP(Tabela2[[#This Row],[SIEMA]],Siema2025,77,FALSE)</f>
        <v/>
      </c>
      <c r="BB123" s="110" t="str">
        <f>VLOOKUP(Tabela2[[#This Row],[SIEMA]],Siema2025,79,FALSE)</f>
        <v/>
      </c>
      <c r="BC123" s="110" t="str">
        <f>IF(Tabela2[[#This Row],[Outro(s) ]] = "X", "PREENCHER","NA")</f>
        <v>NA</v>
      </c>
      <c r="BD123" s="110" t="str">
        <f>VLOOKUP(Tabela2[[#This Row],[SIEMA]],Siema2025,82,FALSE)</f>
        <v/>
      </c>
      <c r="BE123" s="110" t="str">
        <f>VLOOKUP(Tabela2[[#This Row],[SIEMA]],Siema2025,81,FALSE)</f>
        <v/>
      </c>
      <c r="BF123" s="112" t="str">
        <f>VLOOKUP(Tabela2[[#This Row],[SIEMA]],Siema2025,28,FALSE)</f>
        <v>Petróleo Brasileiro S.A. - PETROBRAS</v>
      </c>
      <c r="BG123" s="112"/>
      <c r="BH123" s="113" t="str">
        <f>VLOOKUP(Tabela2[[#This Row],[SIEMA]],Siema2025,29,FALSE)</f>
        <v>33000167100750</v>
      </c>
      <c r="BI123" s="114" t="str">
        <f>VLOOKUP(Tabela2[[#This Row],[SIEMA]],Siema2025,107,FALSE)</f>
        <v>Não</v>
      </c>
      <c r="BJ123" s="109" t="s">
        <v>7097</v>
      </c>
      <c r="BK123" s="106" t="s">
        <v>2696</v>
      </c>
      <c r="BL123" s="143">
        <v>45716</v>
      </c>
      <c r="BM123" s="110">
        <f ca="1">IF(Tabela2[[#This Row],[Data de atendimento do Ibama (considerar o primeiro documento/ação)]]="",_xlfn.DAYS(TODAY(),J123),_xlfn.DAYS(Tabela2[[#This Row],[Data de atendimento do Ibama (considerar o primeiro documento/ação)]],J123))</f>
        <v>9</v>
      </c>
      <c r="BN123" s="110" t="str">
        <f>IF(Tabela2[[#This Row],[Atendido pelo Ibama ("Não" ou "Sim")]]="Não","Preencher", IF(Tabela2[[#This Row],[Atendido pelo Ibama ("Não" ou "Sim")]]="Sim","NA",""))</f>
        <v>NA</v>
      </c>
      <c r="BO123" s="116" t="s">
        <v>7139</v>
      </c>
      <c r="BP123" s="110" t="str">
        <f>IF(Tabela2[[#This Row],[Forma de atendimento (primeiro documento/ação)]]= "Outros (especificar)", "PREENCHER","NA")</f>
        <v>NA</v>
      </c>
      <c r="BQ123" s="108" t="s">
        <v>123</v>
      </c>
      <c r="BR123" s="110" t="str">
        <f>IF(Tabela2[[#This Row],[Equipe do Ibama foi a campo? Houve sobrevoo do Poseidon?]] = "Sim", "PREENCHER","NA")</f>
        <v>NA</v>
      </c>
      <c r="BS123" s="110" t="str">
        <f>IF(Tabela2[[#This Row],[Se sim, foi emitida Ordem de Emergência? (informações vinculada à coluna CK)]] = "Sim", "PREENCHER","NA")</f>
        <v>NA</v>
      </c>
      <c r="BT123" s="110" t="str">
        <f>IF(Tabela2[[#This Row],[Foi elaborado Relatório de Vistoria pelo Ibama? (informações vinculada à coluna CK)]] = "Sim", "PREENCHER","NA")</f>
        <v>NA</v>
      </c>
      <c r="BU123" s="110" t="s">
        <v>2696</v>
      </c>
      <c r="BV123" s="110" t="s">
        <v>123</v>
      </c>
      <c r="BW123" s="110" t="s">
        <v>2696</v>
      </c>
      <c r="BX123" s="108" t="s">
        <v>7100</v>
      </c>
      <c r="BY123" s="143">
        <v>46017</v>
      </c>
      <c r="BZ123" s="106">
        <f>IF(Tabela2[[#This Row],[Data do documento de encerramento]]="NA","NA",IF(Tabela2[[#This Row],[Data do documento de encerramento]]="","Pendente de conclusão/ encerramento",_xlfn.DAYS(Tabela2[[#This Row],[Data do documento de encerramento]],J123)))</f>
        <v>310</v>
      </c>
      <c r="CA123" s="109"/>
      <c r="CB123" s="109"/>
      <c r="CC123" s="292" t="s">
        <v>7140</v>
      </c>
      <c r="CD123" s="109" t="s">
        <v>7659</v>
      </c>
      <c r="CE123" s="109" t="s">
        <v>123</v>
      </c>
      <c r="CF123" s="109" t="s">
        <v>7147</v>
      </c>
    </row>
    <row r="124" spans="1:84" ht="30.75" hidden="1">
      <c r="A124" s="172">
        <v>202522021655</v>
      </c>
      <c r="B124" s="174" t="s">
        <v>7660</v>
      </c>
      <c r="C124" s="110" t="str">
        <f>VLOOKUP(Tabela2[[#This Row],[SIEMA]],Siema2025,4,FALSE)</f>
        <v xml:space="preserve"> SP</v>
      </c>
      <c r="D124" s="108" t="str">
        <f>VLOOKUP(Tabela2[[#This Row],[SIEMA]],Siema2025,3,FALSE)</f>
        <v xml:space="preserve">Sales Oliveira </v>
      </c>
      <c r="E124" s="108" t="s">
        <v>7661</v>
      </c>
      <c r="F124" s="108"/>
      <c r="G124" s="108" t="s">
        <v>7662</v>
      </c>
      <c r="H124" s="108" t="s">
        <v>7663</v>
      </c>
      <c r="I124" s="106" t="s">
        <v>7118</v>
      </c>
      <c r="J124" s="107">
        <f>VLOOKUP(Tabela2[[#This Row],[SIEMA]],Siema2025,2,FALSE)</f>
        <v>45708</v>
      </c>
      <c r="K124" s="107" t="str">
        <f>VLOOKUP(Tabela2[[#This Row],[SIEMA]],Siema2025,16,FALSE)</f>
        <v>Quinta</v>
      </c>
      <c r="L124" s="108" t="str">
        <f>IF(Tabela2[[#This Row],[Data]]="","Sem Informação",VLOOKUP(MONTH(Tabela2[[#This Row],[Data]]),'[1]Validação de dados'!$I$1:$J$13,2,0))</f>
        <v>Fevereiro</v>
      </c>
      <c r="M124" s="106">
        <f>YEAR(Tabela2[[#This Row],[Data]])</f>
        <v>2025</v>
      </c>
      <c r="N124" s="107" t="str">
        <f>VLOOKUP(Tabela2[[#This Row],[SIEMA]],Siema2025,17,FALSE)</f>
        <v>Madrugada</v>
      </c>
      <c r="O124" s="107" t="str">
        <f>VLOOKUP(Tabela2[[#This Row],[SIEMA]],Siema2025,5,FALSE)</f>
        <v>Duto</v>
      </c>
      <c r="P124" s="106" t="str">
        <f>VLOOKUP(Tabela2[[#This Row],[SIEMA]],Siema2025,21,FALSE)</f>
        <v>Faixa de Dutos OSBRA km 241+910</v>
      </c>
      <c r="Q124" s="106">
        <v>1202</v>
      </c>
      <c r="R124" s="207" t="s">
        <v>7664</v>
      </c>
      <c r="S124" s="109" t="str">
        <f>IF(Q124="","", IF(Q124="NC","", IF(Q124="NE","", IF(Q124="NA","",IFERROR(VLOOKUP(Q124,[1]Produtos!$A$1:$C$2319,2,FALSE),"Não Cadastrado")))))</f>
        <v>GASÓLEO ou ÓLEO DIESEL ou ÓLEO PARA AQUECIMENTO, LEVE</v>
      </c>
      <c r="T124" s="106">
        <v>2.4</v>
      </c>
      <c r="U124" s="106" t="s">
        <v>7109</v>
      </c>
      <c r="V124" s="106">
        <f>IF(Q124="","",IF(ISNUMBER(Q124)=FALSE,"Não se aplica",IFERROR(VLOOKUP(Q124,Produtos!$A$1:$C$2319,3,FALSE),"Não Cadastrado")))</f>
        <v>3</v>
      </c>
      <c r="W124" s="106" t="str">
        <f>VLOOKUP(Tabela2[[#This Row],[SIEMA]],Siema2025,10,FALSE)</f>
        <v/>
      </c>
      <c r="X124" s="115" t="str">
        <f>IF(Tabela2[[#This Row],[Origem do acidente]] = "Plataforma", "PREENCHER","NA")</f>
        <v>NA</v>
      </c>
      <c r="Y124" s="111" t="str">
        <f>IF(W124="","", IF(W124="NC","", IF(W124="NE","", IF(W124="NA","",IFERROR(VLOOKUP(W124,Produtos!$A$1:$C$2319,2,FALSE),"Não Cadastrado")))))</f>
        <v/>
      </c>
      <c r="Z124" s="106" t="str">
        <f>VLOOKUP(Tabela2[[#This Row],[SIEMA]],Siema2025,11,FALSE)</f>
        <v xml:space="preserve"> </v>
      </c>
      <c r="AA124" s="106" t="str">
        <f>VLOOKUP(Tabela2[[#This Row],[SIEMA]],Siema2025,12,FALSE)</f>
        <v xml:space="preserve"> </v>
      </c>
      <c r="AB124" s="106" t="str">
        <f>IF(W124="","",IF(ISNUMBER(W124)=FALSE,"Não se aplica",IFERROR(VLOOKUP(W124,Produtos!$A$1:$C$2319,3,FALSE),"Não Cadastrado")))</f>
        <v/>
      </c>
      <c r="AC124" s="106"/>
      <c r="AD124" s="110" t="str">
        <f>IF(Tabela2[[#This Row],[Origem do acidente]] = "Plataforma", "PREENCHER","NA")</f>
        <v>NA</v>
      </c>
      <c r="AE124" s="109" t="str">
        <f>IF(AC124="","", IF(AC124="NC","", IF(AC124="NE","", IF(AC124="NA","",IFERROR(VLOOKUP(AC124,Produtos!$A$1:$C$2319,2,FALSE),"Não Cadastrado")))))</f>
        <v/>
      </c>
      <c r="AF124" s="106"/>
      <c r="AG124" s="106"/>
      <c r="AH124" s="106" t="str">
        <f>IF(AC124="","",IF(ISNUMBER(AC124)=FALSE,"Não se aplica",IFERROR(VLOOKUP(AC124,Produtos!$A$1:$C$2319,3,FALSE),"Não Cadastrado")))</f>
        <v/>
      </c>
      <c r="AI124" s="106"/>
      <c r="AJ124" s="106" t="str">
        <f>VLOOKUP(Tabela2[[#This Row],[SIEMA]],Siema2025,26,FALSE)</f>
        <v>Equipe de proteção de dutos identificou derivação clandestina instalada no duto</v>
      </c>
      <c r="AK124" s="109" t="s">
        <v>7121</v>
      </c>
      <c r="AL124" s="109"/>
      <c r="AM124" s="109"/>
      <c r="AN124" s="110" t="str">
        <f>VLOOKUP(Tabela2[[#This Row],[SIEMA]],Siema2025,51,FALSE)</f>
        <v/>
      </c>
      <c r="AO124" s="110" t="str">
        <f>VLOOKUP(Tabela2[[#This Row],[SIEMA]],Siema2025,53,FALSE)</f>
        <v/>
      </c>
      <c r="AP124" s="110" t="str">
        <f>VLOOKUP(Tabela2[[#This Row],[SIEMA]],Siema2025,55,FALSE)</f>
        <v/>
      </c>
      <c r="AQ124" s="110" t="str">
        <f>VLOOKUP(Tabela2[[#This Row],[SIEMA]],Siema2025,57,FALSE)</f>
        <v/>
      </c>
      <c r="AR124" s="110" t="str">
        <f>VLOOKUP(Tabela2[[#This Row],[SIEMA]],Siema2025,59,FALSE)</f>
        <v/>
      </c>
      <c r="AS124" s="110" t="str">
        <f>VLOOKUP(Tabela2[[#This Row],[SIEMA]],Siema2025,61,FALSE)</f>
        <v/>
      </c>
      <c r="AT124" s="110" t="str">
        <f>VLOOKUP(Tabela2[[#This Row],[SIEMA]],Siema2025,63,FALSE)</f>
        <v/>
      </c>
      <c r="AU124" s="110" t="str">
        <f>VLOOKUP(Tabela2[[#This Row],[SIEMA]],Siema2025,65,FALSE)</f>
        <v>X</v>
      </c>
      <c r="AV124" s="110" t="str">
        <f>VLOOKUP(Tabela2[[#This Row],[SIEMA]],Siema2025,67,FALSE)</f>
        <v/>
      </c>
      <c r="AW124" s="110" t="str">
        <f>VLOOKUP(Tabela2[[#This Row],[SIEMA]],Siema2025,69,FALSE)</f>
        <v/>
      </c>
      <c r="AX124" s="110" t="str">
        <f>VLOOKUP(Tabela2[[#This Row],[SIEMA]],Siema2025,71,FALSE)</f>
        <v/>
      </c>
      <c r="AY124" s="110" t="str">
        <f>VLOOKUP(Tabela2[[#This Row],[SIEMA]],Siema2025,73,FALSE)</f>
        <v/>
      </c>
      <c r="AZ124" s="110" t="str">
        <f>VLOOKUP(Tabela2[[#This Row],[SIEMA]],Siema2025,75,FALSE)</f>
        <v/>
      </c>
      <c r="BA124" s="110" t="str">
        <f>VLOOKUP(Tabela2[[#This Row],[SIEMA]],Siema2025,77,FALSE)</f>
        <v/>
      </c>
      <c r="BB124" s="110" t="str">
        <f>VLOOKUP(Tabela2[[#This Row],[SIEMA]],Siema2025,79,FALSE)</f>
        <v/>
      </c>
      <c r="BC124" s="110" t="str">
        <f>IF(Tabela2[[#This Row],[Outro(s) ]] = "X", "PREENCHER","NA")</f>
        <v>NA</v>
      </c>
      <c r="BD124" s="110" t="str">
        <f>VLOOKUP(Tabela2[[#This Row],[SIEMA]],Siema2025,82,FALSE)</f>
        <v/>
      </c>
      <c r="BE124" s="110" t="str">
        <f>VLOOKUP(Tabela2[[#This Row],[SIEMA]],Siema2025,81,FALSE)</f>
        <v/>
      </c>
      <c r="BF124" s="112" t="str">
        <f>VLOOKUP(Tabela2[[#This Row],[SIEMA]],Siema2025,28,FALSE)</f>
        <v>Petrobras Transporte S.A. - Transpetro</v>
      </c>
      <c r="BG124" s="112"/>
      <c r="BH124" s="113" t="str">
        <f>VLOOKUP(Tabela2[[#This Row],[SIEMA]],Siema2025,29,FALSE)</f>
        <v>02709449000159</v>
      </c>
      <c r="BI124" s="114" t="str">
        <f>VLOOKUP(Tabela2[[#This Row],[SIEMA]],Siema2025,107,FALSE)</f>
        <v>Não</v>
      </c>
      <c r="BJ124" s="109" t="s">
        <v>7097</v>
      </c>
      <c r="BK124" s="106" t="s">
        <v>2696</v>
      </c>
      <c r="BL124" s="143">
        <v>45708</v>
      </c>
      <c r="BM124" s="110">
        <f ca="1">IF(Tabela2[[#This Row],[Data de atendimento do Ibama (considerar o primeiro documento/ação)]]="",_xlfn.DAYS(TODAY(),J124),_xlfn.DAYS(Tabela2[[#This Row],[Data de atendimento do Ibama (considerar o primeiro documento/ação)]],J124))</f>
        <v>0</v>
      </c>
      <c r="BN124" s="110" t="str">
        <f>IF(Tabela2[[#This Row],[Atendido pelo Ibama ("Não" ou "Sim")]]="Não","Preencher", IF(Tabela2[[#This Row],[Atendido pelo Ibama ("Não" ou "Sim")]]="Sim","NA",""))</f>
        <v>NA</v>
      </c>
      <c r="BO124" s="116" t="s">
        <v>7098</v>
      </c>
      <c r="BP124" s="110" t="str">
        <f>IF(Tabela2[[#This Row],[Forma de atendimento (primeiro documento/ação)]]= "Outros (especificar)", "PREENCHER","NA")</f>
        <v>NA</v>
      </c>
      <c r="BQ124" s="108" t="s">
        <v>123</v>
      </c>
      <c r="BR124" s="110" t="str">
        <f>IF(Tabela2[[#This Row],[Equipe do Ibama foi a campo? Houve sobrevoo do Poseidon?]] = "Sim", "PREENCHER","NA")</f>
        <v>NA</v>
      </c>
      <c r="BS124" s="110" t="str">
        <f>IF(Tabela2[[#This Row],[Se sim, foi emitida Ordem de Emergência? (informações vinculada à coluna CK)]] = "Sim", "PREENCHER","NA")</f>
        <v>NA</v>
      </c>
      <c r="BT124" s="110" t="s">
        <v>7099</v>
      </c>
      <c r="BU124" s="110" t="s">
        <v>2696</v>
      </c>
      <c r="BV124" s="110" t="s">
        <v>123</v>
      </c>
      <c r="BW124" s="110" t="s">
        <v>2696</v>
      </c>
      <c r="BX124" s="108" t="s">
        <v>7100</v>
      </c>
      <c r="BY124" s="143">
        <v>45898</v>
      </c>
      <c r="BZ124" s="106">
        <f>IF(Tabela2[[#This Row],[Data do documento de encerramento]]="NA","NA",IF(Tabela2[[#This Row],[Data do documento de encerramento]]="","Pendente de conclusão/ encerramento",_xlfn.DAYS(Tabela2[[#This Row],[Data do documento de encerramento]],J124)))</f>
        <v>190</v>
      </c>
      <c r="CA124" s="109"/>
      <c r="CB124" s="109"/>
      <c r="CC124" s="117"/>
      <c r="CD124" s="109"/>
      <c r="CE124" s="109"/>
      <c r="CF124" s="109"/>
    </row>
    <row r="125" spans="1:84" ht="30.75" hidden="1">
      <c r="A125" s="172">
        <v>202522154023</v>
      </c>
      <c r="B125" s="173" t="s">
        <v>7665</v>
      </c>
      <c r="C125" s="110" t="str">
        <f>VLOOKUP(Tabela2[[#This Row],[SIEMA]],Siema2025,4,FALSE)</f>
        <v xml:space="preserve"> RN</v>
      </c>
      <c r="D125" s="108" t="str">
        <f>VLOOKUP(Tabela2[[#This Row],[SIEMA]],Siema2025,3,FALSE)</f>
        <v xml:space="preserve">Serra do Mel </v>
      </c>
      <c r="E125" s="108" t="str">
        <f>VLOOKUP(Tabela2[[#This Row],[SIEMA]],Siema2025,20,FALSE)</f>
        <v>Poço 7-CAM-0883-RN</v>
      </c>
      <c r="F125" s="108"/>
      <c r="G125" s="108" t="s">
        <v>7640</v>
      </c>
      <c r="H125" s="108" t="s">
        <v>7666</v>
      </c>
      <c r="I125" s="106" t="str">
        <f>VLOOKUP(Tabela2[[#This Row],[SIEMA]],Siema2025,19,FALSE)</f>
        <v/>
      </c>
      <c r="J125" s="107">
        <f>VLOOKUP(Tabela2[[#This Row],[SIEMA]],Siema2025,2,FALSE)</f>
        <v>45708</v>
      </c>
      <c r="K125" s="107" t="str">
        <f>VLOOKUP(Tabela2[[#This Row],[SIEMA]],Siema2025,16,FALSE)</f>
        <v>Quinta</v>
      </c>
      <c r="L125" s="108" t="str">
        <f>IF(Tabela2[[#This Row],[Data]]="","Sem Informação",VLOOKUP(MONTH(Tabela2[[#This Row],[Data]]),'[1]Validação de dados'!$I$1:$J$13,2,0))</f>
        <v>Fevereiro</v>
      </c>
      <c r="M125" s="106">
        <f>YEAR(Tabela2[[#This Row],[Data]])</f>
        <v>2025</v>
      </c>
      <c r="N125" s="107" t="str">
        <f>VLOOKUP(Tabela2[[#This Row],[SIEMA]],Siema2025,17,FALSE)</f>
        <v>Vespertino</v>
      </c>
      <c r="O125" s="107" t="str">
        <f>VLOOKUP(Tabela2[[#This Row],[SIEMA]],Siema2025,5,FALSE)</f>
        <v>Outro(s)</v>
      </c>
      <c r="P125" s="106" t="str">
        <f>VLOOKUP(Tabela2[[#This Row],[SIEMA]],Siema2025,21,FALSE)</f>
        <v>Poço terrestre</v>
      </c>
      <c r="Q125" s="106" t="str">
        <f>VLOOKUP(Tabela2[[#This Row],[SIEMA]],Siema2025,7,FALSE)</f>
        <v/>
      </c>
      <c r="R125" s="106" t="str">
        <f>VLOOKUP(Tabela2[[#This Row],[SIEMA]],Siema2025,10,FALSE)</f>
        <v>Água Produzida fora de especificação</v>
      </c>
      <c r="S125" s="109" t="str">
        <f>IF(Q125="","", IF(Q125="NC","", IF(Q125="NE","", IF(Q125="NA","",IFERROR(VLOOKUP(Q125,Produtos!$A$1:$C$2319,2,FALSE),"Não Cadastrado")))))</f>
        <v/>
      </c>
      <c r="T125" s="106" t="str">
        <f>VLOOKUP(Tabela2[[#This Row],[SIEMA]],Siema2025,11,FALSE)</f>
        <v>0.227</v>
      </c>
      <c r="U125" s="106" t="str">
        <f>VLOOKUP(Tabela2[[#This Row],[SIEMA]],Siema2025,12,FALSE)</f>
        <v>M3</v>
      </c>
      <c r="V125" s="106" t="str">
        <f>IF(Q125="","",IF(ISNUMBER(Q125)=FALSE,"Não se aplica",IFERROR(VLOOKUP(Q125,Produtos!$A$1:$C$2319,3,FALSE),"Não Cadastrado")))</f>
        <v/>
      </c>
      <c r="W125" s="106" t="str">
        <f>VLOOKUP(Tabela2[[#This Row],[SIEMA]],Siema2025,10,FALSE)</f>
        <v>Água Produzida fora de especificação</v>
      </c>
      <c r="X125" s="115" t="str">
        <f>IF(Tabela2[[#This Row],[Origem do acidente]] = "Plataforma", "PREENCHER","NA")</f>
        <v>NA</v>
      </c>
      <c r="Y125" s="111" t="str">
        <f>IF(W125="","", IF(W125="NC","", IF(W125="NE","", IF(W125="NA","",IFERROR(VLOOKUP(W125,Produtos!$A$1:$C$2319,2,FALSE),"Não Cadastrado")))))</f>
        <v>Não Cadastrado</v>
      </c>
      <c r="Z125" s="106" t="str">
        <f>VLOOKUP(Tabela2[[#This Row],[SIEMA]],Siema2025,11,FALSE)</f>
        <v>0.227</v>
      </c>
      <c r="AA125" s="106" t="str">
        <f>VLOOKUP(Tabela2[[#This Row],[SIEMA]],Siema2025,12,FALSE)</f>
        <v>M3</v>
      </c>
      <c r="AB125" s="106" t="str">
        <f>IF(W125="","",IF(ISNUMBER(W125)=FALSE,"Não se aplica",IFERROR(VLOOKUP(W125,Produtos!$A$1:$C$2319,3,FALSE),"Não Cadastrado")))</f>
        <v>Não se aplica</v>
      </c>
      <c r="AC125" s="106"/>
      <c r="AD125" s="110" t="str">
        <f>IF(Tabela2[[#This Row],[Origem do acidente]] = "Plataforma", "PREENCHER","NA")</f>
        <v>NA</v>
      </c>
      <c r="AE125" s="109" t="str">
        <f>IF(AC125="","", IF(AC125="NC","", IF(AC125="NE","", IF(AC125="NA","",IFERROR(VLOOKUP(AC125,Produtos!$A$1:$C$2319,2,FALSE),"Não Cadastrado")))))</f>
        <v/>
      </c>
      <c r="AF125" s="106"/>
      <c r="AG125" s="106"/>
      <c r="AH125" s="106" t="str">
        <f>IF(AC125="","",IF(ISNUMBER(AC125)=FALSE,"Não se aplica",IFERROR(VLOOKUP(AC125,Produtos!$A$1:$C$2319,3,FALSE),"Não Cadastrado")))</f>
        <v/>
      </c>
      <c r="AI125" s="106"/>
      <c r="AJ125" s="106" t="str">
        <f>VLOOKUP(Tabela2[[#This Row],[SIEMA]],Siema2025,26,FALSE)</f>
        <v>Corrosão interna no niple do flange entre a linha e o poço.</v>
      </c>
      <c r="AK125" s="109"/>
      <c r="AL125" s="109"/>
      <c r="AM125" s="109"/>
      <c r="AN125" s="110" t="str">
        <f>VLOOKUP(Tabela2[[#This Row],[SIEMA]],Siema2025,51,FALSE)</f>
        <v/>
      </c>
      <c r="AO125" s="110" t="str">
        <f>VLOOKUP(Tabela2[[#This Row],[SIEMA]],Siema2025,53,FALSE)</f>
        <v/>
      </c>
      <c r="AP125" s="110" t="str">
        <f>VLOOKUP(Tabela2[[#This Row],[SIEMA]],Siema2025,55,FALSE)</f>
        <v/>
      </c>
      <c r="AQ125" s="110" t="str">
        <f>VLOOKUP(Tabela2[[#This Row],[SIEMA]],Siema2025,57,FALSE)</f>
        <v/>
      </c>
      <c r="AR125" s="110" t="str">
        <f>VLOOKUP(Tabela2[[#This Row],[SIEMA]],Siema2025,59,FALSE)</f>
        <v/>
      </c>
      <c r="AS125" s="110" t="str">
        <f>VLOOKUP(Tabela2[[#This Row],[SIEMA]],Siema2025,61,FALSE)</f>
        <v/>
      </c>
      <c r="AT125" s="110" t="str">
        <f>VLOOKUP(Tabela2[[#This Row],[SIEMA]],Siema2025,63,FALSE)</f>
        <v/>
      </c>
      <c r="AU125" s="110" t="str">
        <f>VLOOKUP(Tabela2[[#This Row],[SIEMA]],Siema2025,65,FALSE)</f>
        <v>X</v>
      </c>
      <c r="AV125" s="110" t="str">
        <f>VLOOKUP(Tabela2[[#This Row],[SIEMA]],Siema2025,67,FALSE)</f>
        <v/>
      </c>
      <c r="AW125" s="110" t="str">
        <f>VLOOKUP(Tabela2[[#This Row],[SIEMA]],Siema2025,69,FALSE)</f>
        <v/>
      </c>
      <c r="AX125" s="110" t="str">
        <f>VLOOKUP(Tabela2[[#This Row],[SIEMA]],Siema2025,71,FALSE)</f>
        <v/>
      </c>
      <c r="AY125" s="110" t="str">
        <f>VLOOKUP(Tabela2[[#This Row],[SIEMA]],Siema2025,73,FALSE)</f>
        <v/>
      </c>
      <c r="AZ125" s="110" t="str">
        <f>VLOOKUP(Tabela2[[#This Row],[SIEMA]],Siema2025,75,FALSE)</f>
        <v/>
      </c>
      <c r="BA125" s="110" t="str">
        <f>VLOOKUP(Tabela2[[#This Row],[SIEMA]],Siema2025,77,FALSE)</f>
        <v/>
      </c>
      <c r="BB125" s="110" t="str">
        <f>VLOOKUP(Tabela2[[#This Row],[SIEMA]],Siema2025,79,FALSE)</f>
        <v/>
      </c>
      <c r="BC125" s="110" t="str">
        <f>IF(Tabela2[[#This Row],[Outro(s) ]] = "X", "PREENCHER","NA")</f>
        <v>NA</v>
      </c>
      <c r="BD125" s="110" t="str">
        <f>VLOOKUP(Tabela2[[#This Row],[SIEMA]],Siema2025,82,FALSE)</f>
        <v/>
      </c>
      <c r="BE125" s="110" t="str">
        <f>VLOOKUP(Tabela2[[#This Row],[SIEMA]],Siema2025,81,FALSE)</f>
        <v/>
      </c>
      <c r="BF125" s="112" t="str">
        <f>VLOOKUP(Tabela2[[#This Row],[SIEMA]],Siema2025,28,FALSE)</f>
        <v>3R Potiguar S.A</v>
      </c>
      <c r="BG125" s="112"/>
      <c r="BH125" s="113" t="str">
        <f>VLOOKUP(Tabela2[[#This Row],[SIEMA]],Siema2025,29,FALSE)</f>
        <v/>
      </c>
      <c r="BI125" s="114" t="str">
        <f>VLOOKUP(Tabela2[[#This Row],[SIEMA]],Siema2025,107,FALSE)</f>
        <v>Não</v>
      </c>
      <c r="BJ125" s="109"/>
      <c r="BK125" s="106"/>
      <c r="BL125" s="143"/>
      <c r="BM125" s="110">
        <f ca="1">IF(Tabela2[[#This Row],[Data de atendimento do Ibama (considerar o primeiro documento/ação)]]="",_xlfn.DAYS(TODAY(),J125),_xlfn.DAYS(Tabela2[[#This Row],[Data de atendimento do Ibama (considerar o primeiro documento/ação)]],J125))</f>
        <v>512</v>
      </c>
      <c r="BN125" s="110" t="str">
        <f>IF(Tabela2[[#This Row],[Atendido pelo Ibama ("Não" ou "Sim")]]="Não","Preencher", IF(Tabela2[[#This Row],[Atendido pelo Ibama ("Não" ou "Sim")]]="Sim","NA",""))</f>
        <v/>
      </c>
      <c r="BO125" s="116" t="s">
        <v>7139</v>
      </c>
      <c r="BP125" s="110" t="str">
        <f>IF(Tabela2[[#This Row],[Forma de atendimento (primeiro documento/ação)]]= "Outros (especificar)", "PREENCHER","NA")</f>
        <v>NA</v>
      </c>
      <c r="BQ125" s="108"/>
      <c r="BR125" s="110" t="str">
        <f>IF(Tabela2[[#This Row],[Equipe do Ibama foi a campo? Houve sobrevoo do Poseidon?]] = "Sim", "PREENCHER","NA")</f>
        <v>NA</v>
      </c>
      <c r="BS125" s="110" t="str">
        <f>IF(Tabela2[[#This Row],[Se sim, foi emitida Ordem de Emergência? (informações vinculada à coluna CK)]] = "Sim", "PREENCHER","NA")</f>
        <v>NA</v>
      </c>
      <c r="BT125" s="110" t="str">
        <f>IF(Tabela2[[#This Row],[Foi elaborado Relatório de Vistoria pelo Ibama? (informações vinculada à coluna CK)]] = "Sim", "PREENCHER","NA")</f>
        <v>NA</v>
      </c>
      <c r="BU125" s="110" t="str">
        <f>IF(Tabela2[[#This Row],[Houve envio de Informações Pós-acidente (preencher "não se aplica" quando de competência estadual/municipal)]] = "Sim", "PREENCHER","NA")</f>
        <v>NA</v>
      </c>
      <c r="BV125" s="110" t="str">
        <f>IF(Tabela2[[#This Row],[Houve avaliação das informações pós-acidente solicitadas/enviadas?]] = "Sim", "PREENCHER","NA")</f>
        <v>NA</v>
      </c>
      <c r="BW125" s="110" t="str">
        <f>IF(Tabela2[[#This Row],[O Ibama aguarda resposta da empresa/OEMA, etc?]] = "Sim", "PREENCHER","NA")</f>
        <v>NA</v>
      </c>
      <c r="BX125" s="108"/>
      <c r="BY125" s="143"/>
      <c r="BZ125" s="106" t="str">
        <f>IF(Tabela2[[#This Row],[Data do documento de encerramento]]="NA","NA",IF(Tabela2[[#This Row],[Data do documento de encerramento]]="","Pendente de conclusão/ encerramento",_xlfn.DAYS(Tabela2[[#This Row],[Data do documento de encerramento]],J125)))</f>
        <v>Pendente de conclusão/ encerramento</v>
      </c>
      <c r="CA125" s="109"/>
      <c r="CB125" s="109"/>
      <c r="CC125" s="109"/>
      <c r="CD125" s="109"/>
      <c r="CE125" s="109"/>
      <c r="CF125" s="109"/>
    </row>
    <row r="126" spans="1:84" ht="30.75" hidden="1">
      <c r="A126" s="172">
        <v>202522439612</v>
      </c>
      <c r="B126" s="173" t="s">
        <v>7667</v>
      </c>
      <c r="C126" s="110" t="str">
        <f>VLOOKUP(Tabela2[[#This Row],[SIEMA]],Siema2025,4,FALSE)</f>
        <v xml:space="preserve"> SP</v>
      </c>
      <c r="D126" s="108" t="str">
        <f>VLOOKUP(Tabela2[[#This Row],[SIEMA]],Siema2025,3,FALSE)</f>
        <v xml:space="preserve">Santa Fé do Sul </v>
      </c>
      <c r="E126" s="108" t="str">
        <f>VLOOKUP(Tabela2[[#This Row],[SIEMA]],Siema2025,20,FALSE)</f>
        <v>km ferroviário 423+000</v>
      </c>
      <c r="F126" s="108"/>
      <c r="G126" s="108" t="s">
        <v>7668</v>
      </c>
      <c r="H126" s="108" t="s">
        <v>7669</v>
      </c>
      <c r="I126" s="106" t="s">
        <v>7118</v>
      </c>
      <c r="J126" s="107">
        <f>VLOOKUP(Tabela2[[#This Row],[SIEMA]],Siema2025,2,FALSE)</f>
        <v>45711</v>
      </c>
      <c r="K126" s="107" t="str">
        <f>VLOOKUP(Tabela2[[#This Row],[SIEMA]],Siema2025,16,FALSE)</f>
        <v>Domingo</v>
      </c>
      <c r="L126" s="108" t="str">
        <f>IF(Tabela2[[#This Row],[Data]]="","Sem Informação",VLOOKUP(MONTH(Tabela2[[#This Row],[Data]]),'[1]Validação de dados'!$I$1:$J$13,2,0))</f>
        <v>Fevereiro</v>
      </c>
      <c r="M126" s="106">
        <f>YEAR(Tabela2[[#This Row],[Data]])</f>
        <v>2025</v>
      </c>
      <c r="N126" s="107" t="str">
        <f>VLOOKUP(Tabela2[[#This Row],[SIEMA]],Siema2025,17,FALSE)</f>
        <v>Madrugada</v>
      </c>
      <c r="O126" s="107" t="str">
        <f>VLOOKUP(Tabela2[[#This Row],[SIEMA]],Siema2025,5,FALSE)</f>
        <v>Ferrovia</v>
      </c>
      <c r="P126" s="106" t="str">
        <f>VLOOKUP(Tabela2[[#This Row],[SIEMA]],Siema2025,21,FALSE)</f>
        <v/>
      </c>
      <c r="Q126" s="106" t="s">
        <v>7119</v>
      </c>
      <c r="R126" s="106" t="s">
        <v>7119</v>
      </c>
      <c r="S126" s="109" t="s">
        <v>7430</v>
      </c>
      <c r="T126" s="106" t="str">
        <f>VLOOKUP(Tabela2[[#This Row],[SIEMA]],Siema2025,11,FALSE)</f>
        <v>90</v>
      </c>
      <c r="U126" s="106" t="s">
        <v>7120</v>
      </c>
      <c r="V126" s="106" t="s">
        <v>7119</v>
      </c>
      <c r="W126" s="106"/>
      <c r="X126" s="115"/>
      <c r="Y126" s="111"/>
      <c r="Z126" s="106"/>
      <c r="AA126" s="106"/>
      <c r="AB126" s="106" t="str">
        <f>IF(W126="","",IF(ISNUMBER(W126)=FALSE,"Não se aplica",IFERROR(VLOOKUP(W126,Produtos!$A$1:$C$2319,3,FALSE),"Não Cadastrado")))</f>
        <v/>
      </c>
      <c r="AC126" s="106"/>
      <c r="AD126" s="110"/>
      <c r="AE126" s="109" t="str">
        <f>IF(AC126="","", IF(AC126="NC","", IF(AC126="NE","", IF(AC126="NA","",IFERROR(VLOOKUP(AC126,Produtos!$A$1:$C$2319,2,FALSE),"Não Cadastrado")))))</f>
        <v/>
      </c>
      <c r="AF126" s="106"/>
      <c r="AG126" s="106"/>
      <c r="AH126" s="106" t="str">
        <f>IF(AC126="","",IF(ISNUMBER(AC126)=FALSE,"Não se aplica",IFERROR(VLOOKUP(AC126,Produtos!$A$1:$C$2319,3,FALSE),"Não Cadastrado")))</f>
        <v/>
      </c>
      <c r="AI126" s="106"/>
      <c r="AJ126" s="106" t="str">
        <f>VLOOKUP(Tabela2[[#This Row],[SIEMA]],Siema2025,26,FALSE)</f>
        <v>Em sindicância</v>
      </c>
      <c r="AK126" s="109" t="s">
        <v>6834</v>
      </c>
      <c r="AL126" s="109"/>
      <c r="AM126" s="109"/>
      <c r="AN126" s="110" t="str">
        <f>VLOOKUP(Tabela2[[#This Row],[SIEMA]],Siema2025,51,FALSE)</f>
        <v/>
      </c>
      <c r="AO126" s="110" t="str">
        <f>VLOOKUP(Tabela2[[#This Row],[SIEMA]],Siema2025,53,FALSE)</f>
        <v/>
      </c>
      <c r="AP126" s="110" t="str">
        <f>VLOOKUP(Tabela2[[#This Row],[SIEMA]],Siema2025,55,FALSE)</f>
        <v/>
      </c>
      <c r="AQ126" s="110" t="str">
        <f>VLOOKUP(Tabela2[[#This Row],[SIEMA]],Siema2025,57,FALSE)</f>
        <v/>
      </c>
      <c r="AR126" s="110" t="str">
        <f>VLOOKUP(Tabela2[[#This Row],[SIEMA]],Siema2025,59,FALSE)</f>
        <v/>
      </c>
      <c r="AS126" s="110" t="str">
        <f>VLOOKUP(Tabela2[[#This Row],[SIEMA]],Siema2025,61,FALSE)</f>
        <v/>
      </c>
      <c r="AT126" s="110" t="str">
        <f>VLOOKUP(Tabela2[[#This Row],[SIEMA]],Siema2025,63,FALSE)</f>
        <v/>
      </c>
      <c r="AU126" s="110" t="str">
        <f>VLOOKUP(Tabela2[[#This Row],[SIEMA]],Siema2025,65,FALSE)</f>
        <v>X</v>
      </c>
      <c r="AV126" s="110" t="str">
        <f>VLOOKUP(Tabela2[[#This Row],[SIEMA]],Siema2025,67,FALSE)</f>
        <v/>
      </c>
      <c r="AW126" s="110" t="str">
        <f>VLOOKUP(Tabela2[[#This Row],[SIEMA]],Siema2025,69,FALSE)</f>
        <v/>
      </c>
      <c r="AX126" s="110" t="str">
        <f>VLOOKUP(Tabela2[[#This Row],[SIEMA]],Siema2025,71,FALSE)</f>
        <v/>
      </c>
      <c r="AY126" s="110" t="str">
        <f>VLOOKUP(Tabela2[[#This Row],[SIEMA]],Siema2025,73,FALSE)</f>
        <v/>
      </c>
      <c r="AZ126" s="110" t="str">
        <f>VLOOKUP(Tabela2[[#This Row],[SIEMA]],Siema2025,75,FALSE)</f>
        <v/>
      </c>
      <c r="BA126" s="110" t="str">
        <f>VLOOKUP(Tabela2[[#This Row],[SIEMA]],Siema2025,77,FALSE)</f>
        <v/>
      </c>
      <c r="BB126" s="110" t="str">
        <f>VLOOKUP(Tabela2[[#This Row],[SIEMA]],Siema2025,79,FALSE)</f>
        <v/>
      </c>
      <c r="BC126" s="110" t="str">
        <f>IF(Tabela2[[#This Row],[Outro(s) ]] = "X", "PREENCHER","NA")</f>
        <v>NA</v>
      </c>
      <c r="BD126" s="110" t="str">
        <f>VLOOKUP(Tabela2[[#This Row],[SIEMA]],Siema2025,82,FALSE)</f>
        <v/>
      </c>
      <c r="BE126" s="110" t="str">
        <f>VLOOKUP(Tabela2[[#This Row],[SIEMA]],Siema2025,81,FALSE)</f>
        <v/>
      </c>
      <c r="BF126" s="112" t="s">
        <v>3066</v>
      </c>
      <c r="BG126" s="112" t="s">
        <v>7122</v>
      </c>
      <c r="BH126" s="113" t="str">
        <f>VLOOKUP(Tabela2[[#This Row],[SIEMA]],Siema2025,29,FALSE)</f>
        <v/>
      </c>
      <c r="BI126" s="114" t="str">
        <f>VLOOKUP(Tabela2[[#This Row],[SIEMA]],Siema2025,107,FALSE)</f>
        <v>Não</v>
      </c>
      <c r="BJ126" s="109" t="s">
        <v>7097</v>
      </c>
      <c r="BK126" s="106" t="s">
        <v>2696</v>
      </c>
      <c r="BL126" s="143">
        <v>45713</v>
      </c>
      <c r="BM126" s="110">
        <f ca="1">IF(Tabela2[[#This Row],[Data de atendimento do Ibama (considerar o primeiro documento/ação)]]="",_xlfn.DAYS(TODAY(),J126),_xlfn.DAYS(Tabela2[[#This Row],[Data de atendimento do Ibama (considerar o primeiro documento/ação)]],J126))</f>
        <v>2</v>
      </c>
      <c r="BN126" s="110" t="str">
        <f>IF(Tabela2[[#This Row],[Atendido pelo Ibama ("Não" ou "Sim")]]="Não","Preencher", IF(Tabela2[[#This Row],[Atendido pelo Ibama ("Não" ou "Sim")]]="Sim","NA",""))</f>
        <v>NA</v>
      </c>
      <c r="BO126" s="116" t="s">
        <v>7098</v>
      </c>
      <c r="BP126" s="110" t="str">
        <f>IF(Tabela2[[#This Row],[Forma de atendimento (primeiro documento/ação)]]= "Outros (especificar)", "PREENCHER","NA")</f>
        <v>NA</v>
      </c>
      <c r="BQ126" s="108" t="s">
        <v>2696</v>
      </c>
      <c r="BR126" s="110" t="s">
        <v>123</v>
      </c>
      <c r="BS126" s="110" t="s">
        <v>2696</v>
      </c>
      <c r="BT126" s="110" t="s">
        <v>7099</v>
      </c>
      <c r="BU126" s="110" t="s">
        <v>2696</v>
      </c>
      <c r="BV126" s="110" t="s">
        <v>123</v>
      </c>
      <c r="BW126" s="110" t="s">
        <v>2696</v>
      </c>
      <c r="BX126" s="108" t="s">
        <v>7113</v>
      </c>
      <c r="BY126" s="143">
        <v>45854</v>
      </c>
      <c r="BZ126" s="106">
        <f>IF(Tabela2[[#This Row],[Data do documento de encerramento]]="NA","NA",IF(Tabela2[[#This Row],[Data do documento de encerramento]]="","Pendente de conclusão/ encerramento",_xlfn.DAYS(Tabela2[[#This Row],[Data do documento de encerramento]],J126)))</f>
        <v>143</v>
      </c>
      <c r="CA126" s="109"/>
      <c r="CB126" s="109"/>
      <c r="CC126" s="109"/>
      <c r="CD126" s="109"/>
      <c r="CE126" s="109"/>
      <c r="CF126" s="109"/>
    </row>
    <row r="127" spans="1:84" ht="30.75" hidden="1">
      <c r="A127" s="231">
        <v>202522461250</v>
      </c>
      <c r="B127" s="173" t="s">
        <v>7670</v>
      </c>
      <c r="C127" s="110" t="str">
        <f>VLOOKUP(Tabela2[[#This Row],[SIEMA]],Siema2025,4,FALSE)</f>
        <v xml:space="preserve"> SP</v>
      </c>
      <c r="D127" s="108" t="str">
        <f>VLOOKUP(Tabela2[[#This Row],[SIEMA]],Siema2025,3,FALSE)</f>
        <v xml:space="preserve">Cubatão </v>
      </c>
      <c r="E127" s="108" t="s">
        <v>7671</v>
      </c>
      <c r="F127" s="108"/>
      <c r="G127" s="108" t="s">
        <v>7672</v>
      </c>
      <c r="H127" s="108" t="s">
        <v>7673</v>
      </c>
      <c r="I127" s="106" t="s">
        <v>7118</v>
      </c>
      <c r="J127" s="107">
        <f>VLOOKUP(Tabela2[[#This Row],[SIEMA]],Siema2025,2,FALSE)</f>
        <v>45712</v>
      </c>
      <c r="K127" s="107" t="str">
        <f>VLOOKUP(Tabela2[[#This Row],[SIEMA]],Siema2025,16,FALSE)</f>
        <v>Segunda</v>
      </c>
      <c r="L127" s="108" t="str">
        <f>IF(Tabela2[[#This Row],[Data]]="","Sem Informação",VLOOKUP(MONTH(Tabela2[[#This Row],[Data]]),'[1]Validação de dados'!$I$1:$J$13,2,0))</f>
        <v>Fevereiro</v>
      </c>
      <c r="M127" s="106">
        <f>YEAR(Tabela2[[#This Row],[Data]])</f>
        <v>2025</v>
      </c>
      <c r="N127" s="107" t="str">
        <f>VLOOKUP(Tabela2[[#This Row],[SIEMA]],Siema2025,17,FALSE)</f>
        <v>Vespertino</v>
      </c>
      <c r="O127" s="107" t="str">
        <f>VLOOKUP(Tabela2[[#This Row],[SIEMA]],Siema2025,5,FALSE)</f>
        <v>Ferrovia</v>
      </c>
      <c r="P127" s="106" t="str">
        <f>VLOOKUP(Tabela2[[#This Row],[SIEMA]],Siema2025,21,FALSE)</f>
        <v>Derramamento do fertilizante granular sobre a via férrea.</v>
      </c>
      <c r="Q127" s="106" t="s">
        <v>7119</v>
      </c>
      <c r="R127" s="106" t="str">
        <f>VLOOKUP(Tabela2[[#This Row],[SIEMA]],Siema2025,10,FALSE)</f>
        <v>Fertilizante</v>
      </c>
      <c r="S127" s="109" t="s">
        <v>594</v>
      </c>
      <c r="T127" s="106" t="str">
        <f>VLOOKUP(Tabela2[[#This Row],[SIEMA]],Siema2025,11,FALSE)</f>
        <v>90</v>
      </c>
      <c r="U127" s="106" t="s">
        <v>7120</v>
      </c>
      <c r="V127" s="106" t="s">
        <v>7119</v>
      </c>
      <c r="W127" s="106"/>
      <c r="X127" s="115"/>
      <c r="Y127" s="111" t="str">
        <f>IF(W127="","", IF(W127="NC","", IF(W127="NE","", IF(W127="NA","",IFERROR(VLOOKUP(W127,Produtos!$A$1:$C$2319,2,FALSE),"Não Cadastrado")))))</f>
        <v/>
      </c>
      <c r="Z127" s="106"/>
      <c r="AA127" s="106"/>
      <c r="AB127" s="106" t="str">
        <f>IF(W127="","",IF(ISNUMBER(W127)=FALSE,"Não se aplica",IFERROR(VLOOKUP(W127,Produtos!$A$1:$C$2319,3,FALSE),"Não Cadastrado")))</f>
        <v/>
      </c>
      <c r="AC127" s="106"/>
      <c r="AD127" s="110"/>
      <c r="AE127" s="109" t="str">
        <f>IF(AC127="","", IF(AC127="NC","", IF(AC127="NE","", IF(AC127="NA","",IFERROR(VLOOKUP(AC127,Produtos!$A$1:$C$2319,2,FALSE),"Não Cadastrado")))))</f>
        <v/>
      </c>
      <c r="AF127" s="106"/>
      <c r="AG127" s="106"/>
      <c r="AH127" s="106" t="str">
        <f>IF(AC127="","",IF(ISNUMBER(AC127)=FALSE,"Não se aplica",IFERROR(VLOOKUP(AC127,Produtos!$A$1:$C$2319,3,FALSE),"Não Cadastrado")))</f>
        <v/>
      </c>
      <c r="AI127" s="106"/>
      <c r="AJ127" s="106" t="str">
        <f>VLOOKUP(Tabela2[[#This Row],[SIEMA]],Siema2025,26,FALSE)</f>
        <v>Derramamento do fertilizante granular sobre a via férrea oriundo de vagão graneleiro. Origem do evento em investigação, suspeita-se de vandalismo ou abertura espontânea da bica do vagão.</v>
      </c>
      <c r="AK127" s="109" t="s">
        <v>7121</v>
      </c>
      <c r="AL127" s="109"/>
      <c r="AM127" s="109"/>
      <c r="AN127" s="110" t="str">
        <f>VLOOKUP(Tabela2[[#This Row],[SIEMA]],Siema2025,51,FALSE)</f>
        <v/>
      </c>
      <c r="AO127" s="110" t="str">
        <f>VLOOKUP(Tabela2[[#This Row],[SIEMA]],Siema2025,53,FALSE)</f>
        <v/>
      </c>
      <c r="AP127" s="110" t="str">
        <f>VLOOKUP(Tabela2[[#This Row],[SIEMA]],Siema2025,55,FALSE)</f>
        <v/>
      </c>
      <c r="AQ127" s="110" t="str">
        <f>VLOOKUP(Tabela2[[#This Row],[SIEMA]],Siema2025,57,FALSE)</f>
        <v/>
      </c>
      <c r="AR127" s="110" t="str">
        <f>VLOOKUP(Tabela2[[#This Row],[SIEMA]],Siema2025,59,FALSE)</f>
        <v/>
      </c>
      <c r="AS127" s="110" t="str">
        <f>VLOOKUP(Tabela2[[#This Row],[SIEMA]],Siema2025,61,FALSE)</f>
        <v/>
      </c>
      <c r="AT127" s="110" t="str">
        <f>VLOOKUP(Tabela2[[#This Row],[SIEMA]],Siema2025,63,FALSE)</f>
        <v/>
      </c>
      <c r="AU127" s="110" t="str">
        <f>VLOOKUP(Tabela2[[#This Row],[SIEMA]],Siema2025,65,FALSE)</f>
        <v>X</v>
      </c>
      <c r="AV127" s="110" t="str">
        <f>VLOOKUP(Tabela2[[#This Row],[SIEMA]],Siema2025,67,FALSE)</f>
        <v/>
      </c>
      <c r="AW127" s="110" t="str">
        <f>VLOOKUP(Tabela2[[#This Row],[SIEMA]],Siema2025,69,FALSE)</f>
        <v/>
      </c>
      <c r="AX127" s="110" t="str">
        <f>VLOOKUP(Tabela2[[#This Row],[SIEMA]],Siema2025,71,FALSE)</f>
        <v/>
      </c>
      <c r="AY127" s="110" t="str">
        <f>VLOOKUP(Tabela2[[#This Row],[SIEMA]],Siema2025,73,FALSE)</f>
        <v/>
      </c>
      <c r="AZ127" s="110" t="str">
        <f>VLOOKUP(Tabela2[[#This Row],[SIEMA]],Siema2025,75,FALSE)</f>
        <v/>
      </c>
      <c r="BA127" s="110" t="str">
        <f>VLOOKUP(Tabela2[[#This Row],[SIEMA]],Siema2025,77,FALSE)</f>
        <v/>
      </c>
      <c r="BB127" s="110" t="str">
        <f>VLOOKUP(Tabela2[[#This Row],[SIEMA]],Siema2025,79,FALSE)</f>
        <v/>
      </c>
      <c r="BC127" s="110" t="str">
        <f>IF(Tabela2[[#This Row],[Outro(s) ]] = "X", "PREENCHER","NA")</f>
        <v>NA</v>
      </c>
      <c r="BD127" s="110" t="str">
        <f>VLOOKUP(Tabela2[[#This Row],[SIEMA]],Siema2025,82,FALSE)</f>
        <v/>
      </c>
      <c r="BE127" s="110" t="str">
        <f>VLOOKUP(Tabela2[[#This Row],[SIEMA]],Siema2025,81,FALSE)</f>
        <v/>
      </c>
      <c r="BF127" s="112" t="s">
        <v>3066</v>
      </c>
      <c r="BG127" s="112" t="s">
        <v>7122</v>
      </c>
      <c r="BH127" s="113" t="str">
        <f>VLOOKUP(Tabela2[[#This Row],[SIEMA]],Siema2025,29,FALSE)</f>
        <v>02502844000166</v>
      </c>
      <c r="BI127" s="114" t="str">
        <f>VLOOKUP(Tabela2[[#This Row],[SIEMA]],Siema2025,107,FALSE)</f>
        <v>Não</v>
      </c>
      <c r="BJ127" s="109" t="s">
        <v>7097</v>
      </c>
      <c r="BK127" s="106" t="s">
        <v>2696</v>
      </c>
      <c r="BL127" s="143">
        <v>45716</v>
      </c>
      <c r="BM127" s="110">
        <f ca="1">IF(Tabela2[[#This Row],[Data de atendimento do Ibama (considerar o primeiro documento/ação)]]="",_xlfn.DAYS(TODAY(),J127),_xlfn.DAYS(Tabela2[[#This Row],[Data de atendimento do Ibama (considerar o primeiro documento/ação)]],J127))</f>
        <v>4</v>
      </c>
      <c r="BN127" s="110" t="str">
        <f>IF(Tabela2[[#This Row],[Atendido pelo Ibama ("Não" ou "Sim")]]="Não","Preencher", IF(Tabela2[[#This Row],[Atendido pelo Ibama ("Não" ou "Sim")]]="Sim","NA",""))</f>
        <v>NA</v>
      </c>
      <c r="BO127" s="116" t="s">
        <v>7098</v>
      </c>
      <c r="BP127" s="110" t="str">
        <f>IF(Tabela2[[#This Row],[Forma de atendimento (primeiro documento/ação)]]= "Outros (especificar)", "PREENCHER","NA")</f>
        <v>NA</v>
      </c>
      <c r="BQ127" s="108" t="s">
        <v>123</v>
      </c>
      <c r="BR127" s="110" t="str">
        <f>IF(Tabela2[[#This Row],[Equipe do Ibama foi a campo? Houve sobrevoo do Poseidon?]] = "Sim", "PREENCHER","NA")</f>
        <v>NA</v>
      </c>
      <c r="BS127" s="110" t="str">
        <f>IF(Tabela2[[#This Row],[Se sim, foi emitida Ordem de Emergência? (informações vinculada à coluna CK)]] = "Sim", "PREENCHER","NA")</f>
        <v>NA</v>
      </c>
      <c r="BT127" s="110" t="s">
        <v>7125</v>
      </c>
      <c r="BU127" s="110" t="s">
        <v>2696</v>
      </c>
      <c r="BV127" s="110" t="s">
        <v>123</v>
      </c>
      <c r="BW127" s="110" t="s">
        <v>123</v>
      </c>
      <c r="BX127" s="108" t="s">
        <v>7119</v>
      </c>
      <c r="BY127" s="108"/>
      <c r="BZ127" s="106" t="str">
        <f>IF(Tabela2[[#This Row],[Data do documento de encerramento]]="NA","NA",IF(Tabela2[[#This Row],[Data do documento de encerramento]]="","Pendente de conclusão/ encerramento",_xlfn.DAYS(Tabela2[[#This Row],[Data do documento de encerramento]],J127)))</f>
        <v>Pendente de conclusão/ encerramento</v>
      </c>
      <c r="CA127" s="109" t="s">
        <v>7126</v>
      </c>
      <c r="CB127" s="109"/>
      <c r="CC127" s="109"/>
      <c r="CD127" s="109"/>
      <c r="CE127" s="109"/>
      <c r="CF127" s="109"/>
    </row>
    <row r="128" spans="1:84" ht="30.75" hidden="1">
      <c r="A128" s="172">
        <v>202522650434</v>
      </c>
      <c r="B128" s="173" t="s">
        <v>7674</v>
      </c>
      <c r="C128" s="110" t="str">
        <f>VLOOKUP(Tabela2[[#This Row],[SIEMA]],Siema2025,4,FALSE)</f>
        <v xml:space="preserve"> MG</v>
      </c>
      <c r="D128" s="108" t="str">
        <f>VLOOKUP(Tabela2[[#This Row],[SIEMA]],Siema2025,3,FALSE)</f>
        <v xml:space="preserve">Conceição do Pará </v>
      </c>
      <c r="E128" s="108" t="s">
        <v>7338</v>
      </c>
      <c r="F128" s="108" t="s">
        <v>7675</v>
      </c>
      <c r="G128" s="108" t="s">
        <v>7676</v>
      </c>
      <c r="H128" s="108" t="s">
        <v>7677</v>
      </c>
      <c r="I128" s="106" t="s">
        <v>7118</v>
      </c>
      <c r="J128" s="107">
        <f>VLOOKUP(Tabela2[[#This Row],[SIEMA]],Siema2025,2,FALSE)</f>
        <v>45712</v>
      </c>
      <c r="K128" s="107" t="str">
        <f>VLOOKUP(Tabela2[[#This Row],[SIEMA]],Siema2025,16,FALSE)</f>
        <v>Segunda</v>
      </c>
      <c r="L128" s="108" t="str">
        <f>IF(Tabela2[[#This Row],[Data]]="","Sem Informação",VLOOKUP(MONTH(Tabela2[[#This Row],[Data]]),'[1]Validação de dados'!$I$1:$J$13,2,0))</f>
        <v>Fevereiro</v>
      </c>
      <c r="M128" s="106">
        <f>YEAR(Tabela2[[#This Row],[Data]])</f>
        <v>2025</v>
      </c>
      <c r="N128" s="107" t="str">
        <f>VLOOKUP(Tabela2[[#This Row],[SIEMA]],Siema2025,17,FALSE)</f>
        <v>Vespertino</v>
      </c>
      <c r="O128" s="107" t="str">
        <f>VLOOKUP(Tabela2[[#This Row],[SIEMA]],Siema2025,5,FALSE)</f>
        <v>Rodovia</v>
      </c>
      <c r="P128" s="106" t="str">
        <f>VLOOKUP(Tabela2[[#This Row],[SIEMA]],Siema2025,21,FALSE)</f>
        <v/>
      </c>
      <c r="Q128" s="106">
        <v>1910</v>
      </c>
      <c r="R128" s="106" t="str">
        <f>VLOOKUP(Tabela2[[#This Row],[SIEMA]],Siema2025,10,FALSE)</f>
        <v/>
      </c>
      <c r="S128" s="109" t="str">
        <f>IF(Q128="","", IF(Q128="NC","", IF(Q128="NE","", IF(Q128="NA","",IFERROR(VLOOKUP(Q128,Produtos!$A$1:$C$2319,2,FALSE),"Não Cadastrado")))))</f>
        <v>ÓXIDO DE CÁLCIO</v>
      </c>
      <c r="T128" s="106" t="s">
        <v>7062</v>
      </c>
      <c r="U128" s="106" t="s">
        <v>7062</v>
      </c>
      <c r="V128" s="106">
        <v>8</v>
      </c>
      <c r="W128" s="106" t="str">
        <f>VLOOKUP(Tabela2[[#This Row],[SIEMA]],Siema2025,10,FALSE)</f>
        <v/>
      </c>
      <c r="X128" s="115" t="str">
        <f>IF(Tabela2[[#This Row],[Origem do acidente]] = "Plataforma", "PREENCHER","NA")</f>
        <v>NA</v>
      </c>
      <c r="Y128" s="111" t="str">
        <f>IF(W128="","", IF(W128="NC","", IF(W128="NE","", IF(W128="NA","",IFERROR(VLOOKUP(W128,Produtos!$A$1:$C$2319,2,FALSE),"Não Cadastrado")))))</f>
        <v/>
      </c>
      <c r="Z128" s="106" t="str">
        <f>VLOOKUP(Tabela2[[#This Row],[SIEMA]],Siema2025,11,FALSE)</f>
        <v xml:space="preserve"> </v>
      </c>
      <c r="AA128" s="106" t="str">
        <f>VLOOKUP(Tabela2[[#This Row],[SIEMA]],Siema2025,12,FALSE)</f>
        <v xml:space="preserve"> </v>
      </c>
      <c r="AB128" s="106" t="str">
        <f>IF(W128="","",IF(ISNUMBER(W128)=FALSE,"Não se aplica",IFERROR(VLOOKUP(W128,Produtos!$A$1:$C$2319,3,FALSE),"Não Cadastrado")))</f>
        <v/>
      </c>
      <c r="AC128" s="106"/>
      <c r="AD128" s="110" t="str">
        <f>IF(Tabela2[[#This Row],[Origem do acidente]] = "Plataforma", "PREENCHER","NA")</f>
        <v>NA</v>
      </c>
      <c r="AE128" s="109" t="str">
        <f>IF(AC128="","", IF(AC128="NC","", IF(AC128="NE","", IF(AC128="NA","",IFERROR(VLOOKUP(AC128,Produtos!$A$1:$C$2319,2,FALSE),"Não Cadastrado")))))</f>
        <v/>
      </c>
      <c r="AF128" s="106"/>
      <c r="AG128" s="106"/>
      <c r="AH128" s="106" t="str">
        <f>IF(AC128="","",IF(ISNUMBER(AC128)=FALSE,"Não se aplica",IFERROR(VLOOKUP(AC128,Produtos!$A$1:$C$2319,3,FALSE),"Não Cadastrado")))</f>
        <v/>
      </c>
      <c r="AI128" s="106"/>
      <c r="AJ128" s="106"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8" s="109" t="s">
        <v>6834</v>
      </c>
      <c r="AL128" s="109"/>
      <c r="AM128" s="109"/>
      <c r="AN128" s="110" t="s">
        <v>7130</v>
      </c>
      <c r="AO128" s="110" t="str">
        <f>VLOOKUP(Tabela2[[#This Row],[SIEMA]],Siema2025,53,FALSE)</f>
        <v/>
      </c>
      <c r="AP128" s="110" t="str">
        <f>VLOOKUP(Tabela2[[#This Row],[SIEMA]],Siema2025,55,FALSE)</f>
        <v/>
      </c>
      <c r="AQ128" s="110" t="str">
        <f>VLOOKUP(Tabela2[[#This Row],[SIEMA]],Siema2025,57,FALSE)</f>
        <v/>
      </c>
      <c r="AR128" s="110" t="str">
        <f>VLOOKUP(Tabela2[[#This Row],[SIEMA]],Siema2025,59,FALSE)</f>
        <v/>
      </c>
      <c r="AS128" s="110" t="str">
        <f>VLOOKUP(Tabela2[[#This Row],[SIEMA]],Siema2025,61,FALSE)</f>
        <v/>
      </c>
      <c r="AT128" s="110" t="str">
        <f>VLOOKUP(Tabela2[[#This Row],[SIEMA]],Siema2025,63,FALSE)</f>
        <v/>
      </c>
      <c r="AU128" s="110" t="str">
        <f>VLOOKUP(Tabela2[[#This Row],[SIEMA]],Siema2025,65,FALSE)</f>
        <v>X</v>
      </c>
      <c r="AV128" s="110" t="str">
        <f>VLOOKUP(Tabela2[[#This Row],[SIEMA]],Siema2025,67,FALSE)</f>
        <v/>
      </c>
      <c r="AW128" s="110" t="str">
        <f>VLOOKUP(Tabela2[[#This Row],[SIEMA]],Siema2025,69,FALSE)</f>
        <v/>
      </c>
      <c r="AX128" s="110" t="str">
        <f>VLOOKUP(Tabela2[[#This Row],[SIEMA]],Siema2025,71,FALSE)</f>
        <v/>
      </c>
      <c r="AY128" s="110" t="str">
        <f>VLOOKUP(Tabela2[[#This Row],[SIEMA]],Siema2025,73,FALSE)</f>
        <v/>
      </c>
      <c r="AZ128" s="110" t="str">
        <f>VLOOKUP(Tabela2[[#This Row],[SIEMA]],Siema2025,75,FALSE)</f>
        <v/>
      </c>
      <c r="BA128" s="110" t="str">
        <f>VLOOKUP(Tabela2[[#This Row],[SIEMA]],Siema2025,77,FALSE)</f>
        <v/>
      </c>
      <c r="BB128" s="110" t="str">
        <f>VLOOKUP(Tabela2[[#This Row],[SIEMA]],Siema2025,79,FALSE)</f>
        <v/>
      </c>
      <c r="BC128" s="110" t="str">
        <f>IF(Tabela2[[#This Row],[Outro(s) ]] = "X", "PREENCHER","NA")</f>
        <v>NA</v>
      </c>
      <c r="BD128" s="110" t="s">
        <v>7130</v>
      </c>
      <c r="BE128" s="110" t="str">
        <f>VLOOKUP(Tabela2[[#This Row],[SIEMA]],Siema2025,81,FALSE)</f>
        <v/>
      </c>
      <c r="BF128" s="112" t="str">
        <f>VLOOKUP(Tabela2[[#This Row],[SIEMA]],Siema2025,28,FALSE)</f>
        <v>EXPRESSO ALVORADA LTDA</v>
      </c>
      <c r="BG128" s="112"/>
      <c r="BH128" s="113" t="str">
        <f>VLOOKUP(Tabela2[[#This Row],[SIEMA]],Siema2025,29,FALSE)</f>
        <v>17256140000128</v>
      </c>
      <c r="BI128" s="114" t="str">
        <f>VLOOKUP(Tabela2[[#This Row],[SIEMA]],Siema2025,107,FALSE)</f>
        <v>Não</v>
      </c>
      <c r="BJ128" s="109" t="s">
        <v>7097</v>
      </c>
      <c r="BK128" s="106" t="s">
        <v>2696</v>
      </c>
      <c r="BL128" s="143">
        <v>45716</v>
      </c>
      <c r="BM128" s="110">
        <f ca="1">IF(Tabela2[[#This Row],[Data de atendimento do Ibama (considerar o primeiro documento/ação)]]="",_xlfn.DAYS(TODAY(),J128),_xlfn.DAYS(Tabela2[[#This Row],[Data de atendimento do Ibama (considerar o primeiro documento/ação)]],J128))</f>
        <v>4</v>
      </c>
      <c r="BN128" s="110" t="str">
        <f>IF(Tabela2[[#This Row],[Atendido pelo Ibama ("Não" ou "Sim")]]="Não","Preencher", IF(Tabela2[[#This Row],[Atendido pelo Ibama ("Não" ou "Sim")]]="Sim","NA",""))</f>
        <v>NA</v>
      </c>
      <c r="BO128" s="116" t="s">
        <v>7098</v>
      </c>
      <c r="BP128" s="110" t="str">
        <f>IF(Tabela2[[#This Row],[Forma de atendimento (primeiro documento/ação)]]= "Outros (especificar)", "PREENCHER","NA")</f>
        <v>NA</v>
      </c>
      <c r="BQ128" s="108" t="s">
        <v>123</v>
      </c>
      <c r="BR128" s="110" t="str">
        <f>IF(Tabela2[[#This Row],[Equipe do Ibama foi a campo? Houve sobrevoo do Poseidon?]] = "Sim", "PREENCHER","NA")</f>
        <v>NA</v>
      </c>
      <c r="BS128" s="110" t="str">
        <f>IF(Tabela2[[#This Row],[Se sim, foi emitida Ordem de Emergência? (informações vinculada à coluna CK)]] = "Sim", "PREENCHER","NA")</f>
        <v>NA</v>
      </c>
      <c r="BT128" s="110" t="s">
        <v>7125</v>
      </c>
      <c r="BU128" s="110" t="s">
        <v>2696</v>
      </c>
      <c r="BV128" s="110" t="s">
        <v>123</v>
      </c>
      <c r="BW128" s="110" t="s">
        <v>2696</v>
      </c>
      <c r="BX128" s="108" t="s">
        <v>7100</v>
      </c>
      <c r="BY128" s="143">
        <v>45736</v>
      </c>
      <c r="BZ128" s="106">
        <f>IF(Tabela2[[#This Row],[Data do documento de encerramento]]="NA","NA",IF(Tabela2[[#This Row],[Data do documento de encerramento]]="","Pendente de conclusão/ encerramento",_xlfn.DAYS(Tabela2[[#This Row],[Data do documento de encerramento]],J128)))</f>
        <v>24</v>
      </c>
      <c r="CA128" s="109" t="s">
        <v>7678</v>
      </c>
      <c r="CB128" s="109"/>
      <c r="CC128" s="109"/>
      <c r="CD128" s="109"/>
      <c r="CE128" s="109"/>
      <c r="CF128" s="109"/>
    </row>
    <row r="129" spans="1:84" hidden="1">
      <c r="A129" s="172">
        <v>202522632414</v>
      </c>
      <c r="B129" s="174" t="s">
        <v>7679</v>
      </c>
      <c r="C129" s="110" t="str">
        <f>VLOOKUP(Tabela2[[#This Row],[SIEMA]],Siema2025,4,FALSE)</f>
        <v xml:space="preserve"> RJ</v>
      </c>
      <c r="D129" s="108" t="str">
        <f>VLOOKUP(Tabela2[[#This Row],[SIEMA]],Siema2025,3,FALSE)</f>
        <v xml:space="preserve">Vassouras </v>
      </c>
      <c r="E129" s="108" t="str">
        <f>VLOOKUP(Tabela2[[#This Row],[SIEMA]],Siema2025,20,FALSE)</f>
        <v>Rodovia BR 393, km 231+699, Carvalheira, Vassouras, Rio de Janeiro</v>
      </c>
      <c r="F129" s="108"/>
      <c r="G129" s="108"/>
      <c r="H129" s="108"/>
      <c r="I129" s="106" t="str">
        <f>VLOOKUP(Tabela2[[#This Row],[SIEMA]],Siema2025,19,FALSE)</f>
        <v/>
      </c>
      <c r="J129" s="107">
        <f>VLOOKUP(Tabela2[[#This Row],[SIEMA]],Siema2025,2,FALSE)</f>
        <v>45713</v>
      </c>
      <c r="K129" s="107" t="str">
        <f>VLOOKUP(Tabela2[[#This Row],[SIEMA]],Siema2025,16,FALSE)</f>
        <v>Terça</v>
      </c>
      <c r="L129" s="108" t="str">
        <f>IF(Tabela2[[#This Row],[Data]]="","Sem Informação",VLOOKUP(MONTH(Tabela2[[#This Row],[Data]]),'[1]Validação de dados'!$I$1:$J$13,2,0))</f>
        <v>Fevereiro</v>
      </c>
      <c r="M129" s="106">
        <f>YEAR(Tabela2[[#This Row],[Data]])</f>
        <v>2025</v>
      </c>
      <c r="N129" s="107" t="str">
        <f>VLOOKUP(Tabela2[[#This Row],[SIEMA]],Siema2025,17,FALSE)</f>
        <v>Noturno</v>
      </c>
      <c r="O129" s="107" t="str">
        <f>VLOOKUP(Tabela2[[#This Row],[SIEMA]],Siema2025,5,FALSE)</f>
        <v>Rodovia</v>
      </c>
      <c r="P129" s="106" t="str">
        <f>VLOOKUP(Tabela2[[#This Row],[SIEMA]],Siema2025,21,FALSE)</f>
        <v>Trecho sob Concessão da K-INFRA Rodovia do Aço S.A.</v>
      </c>
      <c r="Q129" s="106" t="str">
        <f>VLOOKUP(Tabela2[[#This Row],[SIEMA]],Siema2025,7,FALSE)</f>
        <v>LÍQUIDO CORROSIVO, N.E.</v>
      </c>
      <c r="R129" s="106" t="str">
        <f>VLOOKUP(Tabela2[[#This Row],[SIEMA]],Siema2025,10,FALSE)</f>
        <v/>
      </c>
      <c r="S129" s="109" t="str">
        <f>IF(Q129="","", IF(Q129="NC","", IF(Q129="NE","", IF(Q129="NA","",IFERROR(VLOOKUP(Q129,Produtos!$A$1:$C$2319,2,FALSE),"Não Cadastrado")))))</f>
        <v>Não Cadastrado</v>
      </c>
      <c r="T129" s="106" t="str">
        <f>VLOOKUP(Tabela2[[#This Row],[SIEMA]],Siema2025,11,FALSE)</f>
        <v xml:space="preserve"> </v>
      </c>
      <c r="U129" s="106" t="str">
        <f>VLOOKUP(Tabela2[[#This Row],[SIEMA]],Siema2025,12,FALSE)</f>
        <v xml:space="preserve"> </v>
      </c>
      <c r="V129" s="106" t="str">
        <f>IF(Q129="","",IF(ISNUMBER(Q129)=FALSE,"Não se aplica",IFERROR(VLOOKUP(Q129,Produtos!$A$1:$C$2319,3,FALSE),"Não Cadastrado")))</f>
        <v>Não se aplica</v>
      </c>
      <c r="W129" s="106" t="str">
        <f>VLOOKUP(Tabela2[[#This Row],[SIEMA]],Siema2025,10,FALSE)</f>
        <v/>
      </c>
      <c r="X129" s="115" t="str">
        <f>IF(Tabela2[[#This Row],[Origem do acidente]] = "Plataforma", "PREENCHER","NA")</f>
        <v>NA</v>
      </c>
      <c r="Y129" s="111" t="str">
        <f>IF(W129="","", IF(W129="NC","", IF(W129="NE","", IF(W129="NA","",IFERROR(VLOOKUP(W129,Produtos!$A$1:$C$2319,2,FALSE),"Não Cadastrado")))))</f>
        <v/>
      </c>
      <c r="Z129" s="106" t="str">
        <f>VLOOKUP(Tabela2[[#This Row],[SIEMA]],Siema2025,11,FALSE)</f>
        <v xml:space="preserve"> </v>
      </c>
      <c r="AA129" s="106" t="str">
        <f>VLOOKUP(Tabela2[[#This Row],[SIEMA]],Siema2025,12,FALSE)</f>
        <v xml:space="preserve"> </v>
      </c>
      <c r="AB129" s="106" t="str">
        <f>IF(W129="","",IF(ISNUMBER(W129)=FALSE,"Não se aplica",IFERROR(VLOOKUP(W129,Produtos!$A$1:$C$2319,3,FALSE),"Não Cadastrado")))</f>
        <v/>
      </c>
      <c r="AC129" s="106"/>
      <c r="AD129" s="110" t="str">
        <f>IF(Tabela2[[#This Row],[Origem do acidente]] = "Plataforma", "PREENCHER","NA")</f>
        <v>NA</v>
      </c>
      <c r="AE129" s="109" t="str">
        <f>IF(AC129="","", IF(AC129="NC","", IF(AC129="NE","", IF(AC129="NA","",IFERROR(VLOOKUP(AC129,Produtos!$A$1:$C$2319,2,FALSE),"Não Cadastrado")))))</f>
        <v/>
      </c>
      <c r="AF129" s="106"/>
      <c r="AG129" s="106"/>
      <c r="AH129" s="106" t="str">
        <f>IF(AC129="","",IF(ISNUMBER(AC129)=FALSE,"Não se aplica",IFERROR(VLOOKUP(AC129,Produtos!$A$1:$C$2319,3,FALSE),"Não Cadastrado")))</f>
        <v/>
      </c>
      <c r="AI129" s="106"/>
      <c r="AJ129" s="106" t="str">
        <f>VLOOKUP(Tabela2[[#This Row],[SIEMA]],Siema2025,26,FALSE)</f>
        <v>Ultrapassagem</v>
      </c>
      <c r="AK129" s="109"/>
      <c r="AL129" s="109"/>
      <c r="AM129" s="109"/>
      <c r="AN129" s="110" t="str">
        <f>VLOOKUP(Tabela2[[#This Row],[SIEMA]],Siema2025,51,FALSE)</f>
        <v/>
      </c>
      <c r="AO129" s="110" t="str">
        <f>VLOOKUP(Tabela2[[#This Row],[SIEMA]],Siema2025,53,FALSE)</f>
        <v/>
      </c>
      <c r="AP129" s="110" t="str">
        <f>VLOOKUP(Tabela2[[#This Row],[SIEMA]],Siema2025,55,FALSE)</f>
        <v/>
      </c>
      <c r="AQ129" s="110" t="str">
        <f>VLOOKUP(Tabela2[[#This Row],[SIEMA]],Siema2025,57,FALSE)</f>
        <v/>
      </c>
      <c r="AR129" s="110" t="str">
        <f>VLOOKUP(Tabela2[[#This Row],[SIEMA]],Siema2025,59,FALSE)</f>
        <v/>
      </c>
      <c r="AS129" s="110" t="str">
        <f>VLOOKUP(Tabela2[[#This Row],[SIEMA]],Siema2025,61,FALSE)</f>
        <v/>
      </c>
      <c r="AT129" s="110" t="str">
        <f>VLOOKUP(Tabela2[[#This Row],[SIEMA]],Siema2025,63,FALSE)</f>
        <v/>
      </c>
      <c r="AU129" s="110" t="str">
        <f>VLOOKUP(Tabela2[[#This Row],[SIEMA]],Siema2025,65,FALSE)</f>
        <v/>
      </c>
      <c r="AV129" s="110" t="str">
        <f>VLOOKUP(Tabela2[[#This Row],[SIEMA]],Siema2025,67,FALSE)</f>
        <v/>
      </c>
      <c r="AW129" s="110" t="str">
        <f>VLOOKUP(Tabela2[[#This Row],[SIEMA]],Siema2025,69,FALSE)</f>
        <v/>
      </c>
      <c r="AX129" s="110" t="str">
        <f>VLOOKUP(Tabela2[[#This Row],[SIEMA]],Siema2025,71,FALSE)</f>
        <v/>
      </c>
      <c r="AY129" s="110" t="str">
        <f>VLOOKUP(Tabela2[[#This Row],[SIEMA]],Siema2025,73,FALSE)</f>
        <v/>
      </c>
      <c r="AZ129" s="110" t="str">
        <f>VLOOKUP(Tabela2[[#This Row],[SIEMA]],Siema2025,75,FALSE)</f>
        <v/>
      </c>
      <c r="BA129" s="110" t="str">
        <f>VLOOKUP(Tabela2[[#This Row],[SIEMA]],Siema2025,77,FALSE)</f>
        <v/>
      </c>
      <c r="BB129" s="110" t="str">
        <f>VLOOKUP(Tabela2[[#This Row],[SIEMA]],Siema2025,79,FALSE)</f>
        <v>X</v>
      </c>
      <c r="BC129" s="110" t="str">
        <f>IF(Tabela2[[#This Row],[Outro(s) ]] = "X", "PREENCHER","NA")</f>
        <v>PREENCHER</v>
      </c>
      <c r="BD129" s="110" t="str">
        <f>VLOOKUP(Tabela2[[#This Row],[SIEMA]],Siema2025,82,FALSE)</f>
        <v/>
      </c>
      <c r="BE129" s="110" t="str">
        <f>VLOOKUP(Tabela2[[#This Row],[SIEMA]],Siema2025,81,FALSE)</f>
        <v/>
      </c>
      <c r="BF129" s="112" t="str">
        <f>VLOOKUP(Tabela2[[#This Row],[SIEMA]],Siema2025,28,FALSE)</f>
        <v>TFEX LOGÍSTICA E COMÉRCIO DE EQUIPAMENTO LTDA.</v>
      </c>
      <c r="BG129" s="112"/>
      <c r="BH129" s="113" t="str">
        <f>VLOOKUP(Tabela2[[#This Row],[SIEMA]],Siema2025,29,FALSE)</f>
        <v>07180178000100</v>
      </c>
      <c r="BI129" s="114" t="str">
        <f>VLOOKUP(Tabela2[[#This Row],[SIEMA]],Siema2025,107,FALSE)</f>
        <v>Não</v>
      </c>
      <c r="BJ129" s="109"/>
      <c r="BK129" s="106"/>
      <c r="BL129" s="143"/>
      <c r="BM129" s="110">
        <f ca="1">IF(Tabela2[[#This Row],[Data de atendimento do Ibama (considerar o primeiro documento/ação)]]="",_xlfn.DAYS(TODAY(),J129),_xlfn.DAYS(Tabela2[[#This Row],[Data de atendimento do Ibama (considerar o primeiro documento/ação)]],J129))</f>
        <v>507</v>
      </c>
      <c r="BN129" s="110" t="str">
        <f>IF(Tabela2[[#This Row],[Atendido pelo Ibama ("Não" ou "Sim")]]="Não","Preencher", IF(Tabela2[[#This Row],[Atendido pelo Ibama ("Não" ou "Sim")]]="Sim","NA",""))</f>
        <v/>
      </c>
      <c r="BO129" s="116"/>
      <c r="BP129" s="110" t="str">
        <f>IF(Tabela2[[#This Row],[Forma de atendimento (primeiro documento/ação)]]= "Outros (especificar)", "PREENCHER","NA")</f>
        <v>NA</v>
      </c>
      <c r="BQ129" s="108"/>
      <c r="BR129" s="110" t="str">
        <f>IF(Tabela2[[#This Row],[Equipe do Ibama foi a campo? Houve sobrevoo do Poseidon?]] = "Sim", "PREENCHER","NA")</f>
        <v>NA</v>
      </c>
      <c r="BS129" s="110" t="str">
        <f>IF(Tabela2[[#This Row],[Se sim, foi emitida Ordem de Emergência? (informações vinculada à coluna CK)]] = "Sim", "PREENCHER","NA")</f>
        <v>NA</v>
      </c>
      <c r="BT129" s="110" t="str">
        <f>IF(Tabela2[[#This Row],[Foi elaborado Relatório de Vistoria pelo Ibama? (informações vinculada à coluna CK)]] = "Sim", "PREENCHER","NA")</f>
        <v>NA</v>
      </c>
      <c r="BU129" s="110" t="str">
        <f>IF(Tabela2[[#This Row],[Houve envio de Informações Pós-acidente (preencher "não se aplica" quando de competência estadual/municipal)]] = "Sim", "PREENCHER","NA")</f>
        <v>NA</v>
      </c>
      <c r="BV129" s="110" t="str">
        <f>IF(Tabela2[[#This Row],[Houve avaliação das informações pós-acidente solicitadas/enviadas?]] = "Sim", "PREENCHER","NA")</f>
        <v>NA</v>
      </c>
      <c r="BW129" s="110" t="str">
        <f>IF(Tabela2[[#This Row],[O Ibama aguarda resposta da empresa/OEMA, etc?]] = "Sim", "PREENCHER","NA")</f>
        <v>NA</v>
      </c>
      <c r="BX129" s="108"/>
      <c r="BY129" s="143"/>
      <c r="BZ129" s="106" t="str">
        <f>IF(Tabela2[[#This Row],[Data do documento de encerramento]]="NA","NA",IF(Tabela2[[#This Row],[Data do documento de encerramento]]="","Pendente de conclusão/ encerramento",_xlfn.DAYS(Tabela2[[#This Row],[Data do documento de encerramento]],J129)))</f>
        <v>Pendente de conclusão/ encerramento</v>
      </c>
      <c r="CA129" s="109"/>
      <c r="CB129" s="109"/>
      <c r="CC129" s="117"/>
      <c r="CD129" s="109"/>
      <c r="CE129" s="109"/>
      <c r="CF129" s="109"/>
    </row>
    <row r="130" spans="1:84" ht="45.75" hidden="1">
      <c r="A130" s="172">
        <v>202522632449</v>
      </c>
      <c r="B130" s="173" t="s">
        <v>7680</v>
      </c>
      <c r="C130" s="110" t="str">
        <f>VLOOKUP(Tabela2[[#This Row],[SIEMA]],Siema2025,4,FALSE)</f>
        <v xml:space="preserve"> GO</v>
      </c>
      <c r="D130" s="108" t="str">
        <f>VLOOKUP(Tabela2[[#This Row],[SIEMA]],Siema2025,3,FALSE)</f>
        <v xml:space="preserve">Professor Jamil </v>
      </c>
      <c r="E130" s="108" t="s">
        <v>7372</v>
      </c>
      <c r="F130" s="108" t="s">
        <v>7681</v>
      </c>
      <c r="G130" s="108" t="s">
        <v>7682</v>
      </c>
      <c r="H130" s="108" t="s">
        <v>7683</v>
      </c>
      <c r="I130" s="106" t="s">
        <v>7118</v>
      </c>
      <c r="J130" s="107">
        <f>VLOOKUP(Tabela2[[#This Row],[SIEMA]],Siema2025,2,FALSE)</f>
        <v>45713</v>
      </c>
      <c r="K130" s="107" t="str">
        <f>VLOOKUP(Tabela2[[#This Row],[SIEMA]],Siema2025,16,FALSE)</f>
        <v>Terça</v>
      </c>
      <c r="L130" s="108" t="str">
        <f>IF(Tabela2[[#This Row],[Data]]="","Sem Informação",VLOOKUP(MONTH(Tabela2[[#This Row],[Data]]),'[1]Validação de dados'!$I$1:$J$13,2,0))</f>
        <v>Fevereiro</v>
      </c>
      <c r="M130" s="106">
        <f>YEAR(Tabela2[[#This Row],[Data]])</f>
        <v>2025</v>
      </c>
      <c r="N130" s="107" t="str">
        <f>VLOOKUP(Tabela2[[#This Row],[SIEMA]],Siema2025,17,FALSE)</f>
        <v>Vespertino</v>
      </c>
      <c r="O130" s="107" t="str">
        <f>VLOOKUP(Tabela2[[#This Row],[SIEMA]],Siema2025,5,FALSE)</f>
        <v>Rodovia</v>
      </c>
      <c r="P130" s="106" t="str">
        <f>VLOOKUP(Tabela2[[#This Row],[SIEMA]],Siema2025,21,FALSE)</f>
        <v/>
      </c>
      <c r="Q130" s="106">
        <v>1203</v>
      </c>
      <c r="R130" s="106" t="str">
        <f>VLOOKUP(Tabela2[[#This Row],[SIEMA]],Siema2025,10,FALSE)</f>
        <v/>
      </c>
      <c r="S130" s="109" t="str">
        <f>IF(Q130="","", IF(Q130="NC","", IF(Q130="NE","", IF(Q130="NA","",IFERROR(VLOOKUP(Q130,Produtos!$A$1:$C$2319,2,FALSE),"Não Cadastrado")))))</f>
        <v>COMBUSTÍVEL PARA MOTORES  ou GASOLINA ou GASOLINA DE AVIAÇÃO (GAV-100LL ou AVGAS-100LL)</v>
      </c>
      <c r="T130" s="106">
        <v>5000</v>
      </c>
      <c r="U130" s="106" t="s">
        <v>648</v>
      </c>
      <c r="V130" s="106">
        <f>IF(Q130="","",IF(ISNUMBER(Q130)=FALSE,"Não se aplica",IFERROR(VLOOKUP(Q130,Produtos!$A$1:$C$2319,3,FALSE),"Não Cadastrado")))</f>
        <v>3</v>
      </c>
      <c r="W130" s="106">
        <v>1202</v>
      </c>
      <c r="X130" s="115" t="s">
        <v>7684</v>
      </c>
      <c r="Y130" s="111" t="str">
        <f>IF(W130="","", IF(W130="NC","", IF(W130="NE","", IF(W130="NA","",IFERROR(VLOOKUP(W130,Produtos!$A$1:$C$2319,2,FALSE),"Não Cadastrado")))))</f>
        <v>GASÓLEO ou ÓLEO DIESEL ou ÓLEO PARA AQUECIMENTO, LEVE</v>
      </c>
      <c r="Z130" s="106">
        <v>1000</v>
      </c>
      <c r="AA130" s="106" t="s">
        <v>648</v>
      </c>
      <c r="AB130" s="106">
        <f>IF(W130="","",IF(ISNUMBER(W130)=FALSE,"Não se aplica",IFERROR(VLOOKUP(W130,Produtos!$A$1:$C$2319,3,FALSE),"Não Cadastrado")))</f>
        <v>3</v>
      </c>
      <c r="AC130" s="106"/>
      <c r="AD130" s="110" t="str">
        <f>IF(Tabela2[[#This Row],[Origem do acidente]] = "Plataforma", "PREENCHER","NA")</f>
        <v>NA</v>
      </c>
      <c r="AE130" s="109" t="str">
        <f>IF(AC130="","", IF(AC130="NC","", IF(AC130="NE","", IF(AC130="NA","",IFERROR(VLOOKUP(AC130,Produtos!$A$1:$C$2319,2,FALSE),"Não Cadastrado")))))</f>
        <v/>
      </c>
      <c r="AF130" s="106"/>
      <c r="AG130" s="106"/>
      <c r="AH130" s="106" t="str">
        <f>IF(AC130="","",IF(ISNUMBER(AC130)=FALSE,"Não se aplica",IFERROR(VLOOKUP(AC130,Produtos!$A$1:$C$2319,3,FALSE),"Não Cadastrado")))</f>
        <v/>
      </c>
      <c r="AI130" s="106"/>
      <c r="AJ130" s="106"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30" s="109" t="s">
        <v>7593</v>
      </c>
      <c r="AL130" s="109" t="s">
        <v>7343</v>
      </c>
      <c r="AM130" s="109" t="s">
        <v>7175</v>
      </c>
      <c r="AN130" s="110" t="str">
        <f>VLOOKUP(Tabela2[[#This Row],[SIEMA]],Siema2025,51,FALSE)</f>
        <v/>
      </c>
      <c r="AO130" s="110" t="str">
        <f>VLOOKUP(Tabela2[[#This Row],[SIEMA]],Siema2025,53,FALSE)</f>
        <v/>
      </c>
      <c r="AP130" s="110" t="str">
        <f>VLOOKUP(Tabela2[[#This Row],[SIEMA]],Siema2025,55,FALSE)</f>
        <v/>
      </c>
      <c r="AQ130" s="110" t="str">
        <f>VLOOKUP(Tabela2[[#This Row],[SIEMA]],Siema2025,57,FALSE)</f>
        <v>X</v>
      </c>
      <c r="AR130" s="110" t="str">
        <f>VLOOKUP(Tabela2[[#This Row],[SIEMA]],Siema2025,59,FALSE)</f>
        <v/>
      </c>
      <c r="AS130" s="110" t="str">
        <f>VLOOKUP(Tabela2[[#This Row],[SIEMA]],Siema2025,61,FALSE)</f>
        <v/>
      </c>
      <c r="AT130" s="110" t="str">
        <f>VLOOKUP(Tabela2[[#This Row],[SIEMA]],Siema2025,63,FALSE)</f>
        <v/>
      </c>
      <c r="AU130" s="110" t="str">
        <f>VLOOKUP(Tabela2[[#This Row],[SIEMA]],Siema2025,65,FALSE)</f>
        <v>X</v>
      </c>
      <c r="AV130" s="110" t="str">
        <f>VLOOKUP(Tabela2[[#This Row],[SIEMA]],Siema2025,67,FALSE)</f>
        <v/>
      </c>
      <c r="AW130" s="110" t="str">
        <f>VLOOKUP(Tabela2[[#This Row],[SIEMA]],Siema2025,69,FALSE)</f>
        <v/>
      </c>
      <c r="AX130" s="110" t="str">
        <f>VLOOKUP(Tabela2[[#This Row],[SIEMA]],Siema2025,71,FALSE)</f>
        <v/>
      </c>
      <c r="AY130" s="110" t="str">
        <f>VLOOKUP(Tabela2[[#This Row],[SIEMA]],Siema2025,73,FALSE)</f>
        <v/>
      </c>
      <c r="AZ130" s="110" t="str">
        <f>VLOOKUP(Tabela2[[#This Row],[SIEMA]],Siema2025,75,FALSE)</f>
        <v/>
      </c>
      <c r="BA130" s="110" t="str">
        <f>VLOOKUP(Tabela2[[#This Row],[SIEMA]],Siema2025,77,FALSE)</f>
        <v/>
      </c>
      <c r="BB130" s="110" t="str">
        <f>VLOOKUP(Tabela2[[#This Row],[SIEMA]],Siema2025,79,FALSE)</f>
        <v/>
      </c>
      <c r="BC130" s="110" t="str">
        <f>IF(Tabela2[[#This Row],[Outro(s) ]] = "X", "PREENCHER","NA")</f>
        <v>NA</v>
      </c>
      <c r="BD130" s="110" t="str">
        <f>VLOOKUP(Tabela2[[#This Row],[SIEMA]],Siema2025,82,FALSE)</f>
        <v/>
      </c>
      <c r="BE130" s="110" t="str">
        <f>VLOOKUP(Tabela2[[#This Row],[SIEMA]],Siema2025,81,FALSE)</f>
        <v/>
      </c>
      <c r="BF130" s="112" t="str">
        <f>VLOOKUP(Tabela2[[#This Row],[SIEMA]],Siema2025,28,FALSE)</f>
        <v>GASOL TRANSPORTES E LOGISTICA</v>
      </c>
      <c r="BG130" s="112"/>
      <c r="BH130" s="113" t="str">
        <f>VLOOKUP(Tabela2[[#This Row],[SIEMA]],Siema2025,29,FALSE)</f>
        <v>28200151000102</v>
      </c>
      <c r="BI130" s="114" t="s">
        <v>2696</v>
      </c>
      <c r="BJ130" s="109" t="s">
        <v>7097</v>
      </c>
      <c r="BK130" s="106" t="s">
        <v>2696</v>
      </c>
      <c r="BL130" s="143">
        <v>45714</v>
      </c>
      <c r="BM130" s="110">
        <f ca="1">IF(Tabela2[[#This Row],[Data de atendimento do Ibama (considerar o primeiro documento/ação)]]="",_xlfn.DAYS(TODAY(),J130),_xlfn.DAYS(Tabela2[[#This Row],[Data de atendimento do Ibama (considerar o primeiro documento/ação)]],J130))</f>
        <v>1</v>
      </c>
      <c r="BN130" s="110" t="str">
        <f>IF(Tabela2[[#This Row],[Atendido pelo Ibama ("Não" ou "Sim")]]="Não","Preencher", IF(Tabela2[[#This Row],[Atendido pelo Ibama ("Não" ou "Sim")]]="Sim","NA",""))</f>
        <v>NA</v>
      </c>
      <c r="BO130" s="116" t="s">
        <v>7403</v>
      </c>
      <c r="BP130" s="110" t="str">
        <f>IF(Tabela2[[#This Row],[Forma de atendimento (primeiro documento/ação)]]= "Outros (especificar)", "PREENCHER","NA")</f>
        <v>NA</v>
      </c>
      <c r="BQ130" s="108" t="s">
        <v>2696</v>
      </c>
      <c r="BR130" s="110" t="s">
        <v>123</v>
      </c>
      <c r="BS130" s="110" t="s">
        <v>2696</v>
      </c>
      <c r="BT130" s="110" t="s">
        <v>7125</v>
      </c>
      <c r="BU130" s="110" t="s">
        <v>2696</v>
      </c>
      <c r="BV130" s="110" t="s">
        <v>123</v>
      </c>
      <c r="BW130" s="110" t="s">
        <v>2696</v>
      </c>
      <c r="BX130" s="108" t="s">
        <v>7100</v>
      </c>
      <c r="BY130" s="143">
        <v>45843</v>
      </c>
      <c r="BZ130" s="106">
        <f>IF(Tabela2[[#This Row],[Data do documento de encerramento]]="NA","NA",IF(Tabela2[[#This Row],[Data do documento de encerramento]]="","Pendente de conclusão/ encerramento",_xlfn.DAYS(Tabela2[[#This Row],[Data do documento de encerramento]],J130)))</f>
        <v>130</v>
      </c>
      <c r="CA130" s="109" t="s">
        <v>7685</v>
      </c>
      <c r="CB130" s="109"/>
      <c r="CC130" s="109"/>
      <c r="CD130" s="109"/>
      <c r="CE130" s="109"/>
      <c r="CF130" s="109"/>
    </row>
    <row r="131" spans="1:84" ht="45.75" hidden="1">
      <c r="A131" s="172">
        <v>202522657623</v>
      </c>
      <c r="B131" s="173" t="s">
        <v>7686</v>
      </c>
      <c r="C131" s="110" t="str">
        <f>VLOOKUP(Tabela2[[#This Row],[SIEMA]],Siema2025,4,FALSE)</f>
        <v xml:space="preserve"> MT</v>
      </c>
      <c r="D131" s="108" t="str">
        <f>VLOOKUP(Tabela2[[#This Row],[SIEMA]],Siema2025,3,FALSE)</f>
        <v xml:space="preserve">Itaúba </v>
      </c>
      <c r="E131" s="108" t="s">
        <v>7326</v>
      </c>
      <c r="F131" s="108" t="s">
        <v>7687</v>
      </c>
      <c r="G131" s="108" t="s">
        <v>7688</v>
      </c>
      <c r="H131" s="108" t="s">
        <v>7689</v>
      </c>
      <c r="I131" s="106" t="s">
        <v>7118</v>
      </c>
      <c r="J131" s="107">
        <f>VLOOKUP(Tabela2[[#This Row],[SIEMA]],Siema2025,2,FALSE)</f>
        <v>45713</v>
      </c>
      <c r="K131" s="107" t="str">
        <f>VLOOKUP(Tabela2[[#This Row],[SIEMA]],Siema2025,16,FALSE)</f>
        <v>Terça</v>
      </c>
      <c r="L131" s="108" t="str">
        <f>IF(Tabela2[[#This Row],[Data]]="","Sem Informação",VLOOKUP(MONTH(Tabela2[[#This Row],[Data]]),'[1]Validação de dados'!$I$1:$J$13,2,0))</f>
        <v>Fevereiro</v>
      </c>
      <c r="M131" s="106">
        <f>YEAR(Tabela2[[#This Row],[Data]])</f>
        <v>2025</v>
      </c>
      <c r="N131" s="107" t="str">
        <f>VLOOKUP(Tabela2[[#This Row],[SIEMA]],Siema2025,17,FALSE)</f>
        <v>Vespertino</v>
      </c>
      <c r="O131" s="107" t="str">
        <f>VLOOKUP(Tabela2[[#This Row],[SIEMA]],Siema2025,5,FALSE)</f>
        <v>Rodovia</v>
      </c>
      <c r="P131" s="106" t="str">
        <f>VLOOKUP(Tabela2[[#This Row],[SIEMA]],Siema2025,21,FALSE)</f>
        <v/>
      </c>
      <c r="Q131" s="106">
        <v>3082</v>
      </c>
      <c r="R131" s="106" t="s">
        <v>7690</v>
      </c>
      <c r="S131" s="109" t="str">
        <f>IF(Q131="","", IF(Q131="NC","", IF(Q131="NE","", IF(Q131="NA","",IFERROR(VLOOKUP(Q131,Produtos!$A$1:$C$2319,2,FALSE),"Não Cadastrado")))))</f>
        <v>SUBSTÂNCIA QUE APRESENTA RISCO PARA O MEIO AMBIENTE, LÍQUIDA, N.E.</v>
      </c>
      <c r="T131" s="106" t="s">
        <v>7062</v>
      </c>
      <c r="U131" s="106" t="s">
        <v>7062</v>
      </c>
      <c r="V131" s="106">
        <v>3</v>
      </c>
      <c r="W131" s="106" t="str">
        <f>VLOOKUP(Tabela2[[#This Row],[SIEMA]],Siema2025,10,FALSE)</f>
        <v/>
      </c>
      <c r="X131" s="115" t="str">
        <f>IF(Tabela2[[#This Row],[Origem do acidente]] = "Plataforma", "PREENCHER","NA")</f>
        <v>NA</v>
      </c>
      <c r="Y131" s="111" t="str">
        <f>IF(W131="","", IF(W131="NC","", IF(W131="NE","", IF(W131="NA","",IFERROR(VLOOKUP(W131,Produtos!$A$1:$C$2319,2,FALSE),"Não Cadastrado")))))</f>
        <v/>
      </c>
      <c r="Z131" s="106" t="str">
        <f>VLOOKUP(Tabela2[[#This Row],[SIEMA]],Siema2025,11,FALSE)</f>
        <v xml:space="preserve"> </v>
      </c>
      <c r="AA131" s="106" t="str">
        <f>VLOOKUP(Tabela2[[#This Row],[SIEMA]],Siema2025,12,FALSE)</f>
        <v xml:space="preserve"> </v>
      </c>
      <c r="AB131" s="106" t="str">
        <f>IF(W131="","",IF(ISNUMBER(W131)=FALSE,"Não se aplica",IFERROR(VLOOKUP(W131,Produtos!$A$1:$C$2319,3,FALSE),"Não Cadastrado")))</f>
        <v/>
      </c>
      <c r="AC131" s="106"/>
      <c r="AD131" s="110" t="str">
        <f>IF(Tabela2[[#This Row],[Origem do acidente]] = "Plataforma", "PREENCHER","NA")</f>
        <v>NA</v>
      </c>
      <c r="AE131" s="109" t="str">
        <f>IF(AC131="","", IF(AC131="NC","", IF(AC131="NE","", IF(AC131="NA","",IFERROR(VLOOKUP(AC131,Produtos!$A$1:$C$2319,2,FALSE),"Não Cadastrado")))))</f>
        <v/>
      </c>
      <c r="AF131" s="106"/>
      <c r="AG131" s="106"/>
      <c r="AH131" s="106" t="str">
        <f>IF(AC131="","",IF(ISNUMBER(AC131)=FALSE,"Não se aplica",IFERROR(VLOOKUP(AC131,Produtos!$A$1:$C$2319,3,FALSE),"Não Cadastrado")))</f>
        <v/>
      </c>
      <c r="AI131" s="106"/>
      <c r="AJ131" s="106"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31" s="109" t="s">
        <v>7356</v>
      </c>
      <c r="AL131" s="109" t="s">
        <v>7343</v>
      </c>
      <c r="AM131" s="109"/>
      <c r="AN131" s="110" t="str">
        <f>VLOOKUP(Tabela2[[#This Row],[SIEMA]],Siema2025,51,FALSE)</f>
        <v/>
      </c>
      <c r="AO131" s="110" t="str">
        <f>VLOOKUP(Tabela2[[#This Row],[SIEMA]],Siema2025,53,FALSE)</f>
        <v/>
      </c>
      <c r="AP131" s="110" t="str">
        <f>VLOOKUP(Tabela2[[#This Row],[SIEMA]],Siema2025,55,FALSE)</f>
        <v/>
      </c>
      <c r="AQ131" s="110" t="str">
        <f>VLOOKUP(Tabela2[[#This Row],[SIEMA]],Siema2025,57,FALSE)</f>
        <v>X</v>
      </c>
      <c r="AR131" s="110" t="str">
        <f>VLOOKUP(Tabela2[[#This Row],[SIEMA]],Siema2025,59,FALSE)</f>
        <v/>
      </c>
      <c r="AS131" s="110" t="str">
        <f>VLOOKUP(Tabela2[[#This Row],[SIEMA]],Siema2025,61,FALSE)</f>
        <v/>
      </c>
      <c r="AT131" s="110" t="str">
        <f>VLOOKUP(Tabela2[[#This Row],[SIEMA]],Siema2025,63,FALSE)</f>
        <v/>
      </c>
      <c r="AU131" s="110" t="str">
        <f>VLOOKUP(Tabela2[[#This Row],[SIEMA]],Siema2025,65,FALSE)</f>
        <v>X</v>
      </c>
      <c r="AV131" s="110" t="str">
        <f>VLOOKUP(Tabela2[[#This Row],[SIEMA]],Siema2025,67,FALSE)</f>
        <v/>
      </c>
      <c r="AW131" s="110" t="str">
        <f>VLOOKUP(Tabela2[[#This Row],[SIEMA]],Siema2025,69,FALSE)</f>
        <v/>
      </c>
      <c r="AX131" s="110" t="str">
        <f>VLOOKUP(Tabela2[[#This Row],[SIEMA]],Siema2025,71,FALSE)</f>
        <v/>
      </c>
      <c r="AY131" s="110" t="str">
        <f>VLOOKUP(Tabela2[[#This Row],[SIEMA]],Siema2025,73,FALSE)</f>
        <v/>
      </c>
      <c r="AZ131" s="110" t="str">
        <f>VLOOKUP(Tabela2[[#This Row],[SIEMA]],Siema2025,75,FALSE)</f>
        <v/>
      </c>
      <c r="BA131" s="110" t="str">
        <f>VLOOKUP(Tabela2[[#This Row],[SIEMA]],Siema2025,77,FALSE)</f>
        <v/>
      </c>
      <c r="BB131" s="110" t="str">
        <f>VLOOKUP(Tabela2[[#This Row],[SIEMA]],Siema2025,79,FALSE)</f>
        <v/>
      </c>
      <c r="BC131" s="110" t="str">
        <f>IF(Tabela2[[#This Row],[Outro(s) ]] = "X", "PREENCHER","NA")</f>
        <v>NA</v>
      </c>
      <c r="BD131" s="110" t="s">
        <v>7130</v>
      </c>
      <c r="BE131" s="110" t="str">
        <f>VLOOKUP(Tabela2[[#This Row],[SIEMA]],Siema2025,81,FALSE)</f>
        <v/>
      </c>
      <c r="BF131" s="112" t="str">
        <f>VLOOKUP(Tabela2[[#This Row],[SIEMA]],Siema2025,28,FALSE)</f>
        <v>FGC COMBUSTÍVEIS</v>
      </c>
      <c r="BG131" s="112"/>
      <c r="BH131" s="113" t="str">
        <f>VLOOKUP(Tabela2[[#This Row],[SIEMA]],Siema2025,29,FALSE)</f>
        <v>06537572000271</v>
      </c>
      <c r="BI131" s="114" t="str">
        <f>VLOOKUP(Tabela2[[#This Row],[SIEMA]],Siema2025,107,FALSE)</f>
        <v>Não</v>
      </c>
      <c r="BJ131" s="109" t="s">
        <v>7097</v>
      </c>
      <c r="BK131" s="106" t="s">
        <v>2696</v>
      </c>
      <c r="BL131" s="143">
        <v>45716</v>
      </c>
      <c r="BM131" s="110">
        <f ca="1">IF(Tabela2[[#This Row],[Data de atendimento do Ibama (considerar o primeiro documento/ação)]]="",_xlfn.DAYS(TODAY(),J131),_xlfn.DAYS(Tabela2[[#This Row],[Data de atendimento do Ibama (considerar o primeiro documento/ação)]],J131))</f>
        <v>3</v>
      </c>
      <c r="BN131" s="110" t="str">
        <f>IF(Tabela2[[#This Row],[Atendido pelo Ibama ("Não" ou "Sim")]]="Não","Preencher", IF(Tabela2[[#This Row],[Atendido pelo Ibama ("Não" ou "Sim")]]="Sim","NA",""))</f>
        <v>NA</v>
      </c>
      <c r="BO131" s="116" t="s">
        <v>7403</v>
      </c>
      <c r="BP131" s="110" t="str">
        <f>IF(Tabela2[[#This Row],[Forma de atendimento (primeiro documento/ação)]]= "Outros (especificar)", "PREENCHER","NA")</f>
        <v>NA</v>
      </c>
      <c r="BQ131" s="108" t="s">
        <v>2696</v>
      </c>
      <c r="BR131" s="110" t="s">
        <v>2696</v>
      </c>
      <c r="BS131" s="110" t="s">
        <v>2696</v>
      </c>
      <c r="BT131" s="110" t="s">
        <v>7099</v>
      </c>
      <c r="BU131" s="110" t="s">
        <v>123</v>
      </c>
      <c r="BV131" s="110" t="s">
        <v>123</v>
      </c>
      <c r="BW131" s="110" t="s">
        <v>123</v>
      </c>
      <c r="BX131" s="108" t="s">
        <v>7119</v>
      </c>
      <c r="BY131" s="143"/>
      <c r="BZ131" s="106" t="str">
        <f>IF(Tabela2[[#This Row],[Data do documento de encerramento]]="NA","NA",IF(Tabela2[[#This Row],[Data do documento de encerramento]]="","Pendente de conclusão/ encerramento",_xlfn.DAYS(Tabela2[[#This Row],[Data do documento de encerramento]],J131)))</f>
        <v>Pendente de conclusão/ encerramento</v>
      </c>
      <c r="CA131" s="109" t="s">
        <v>7691</v>
      </c>
      <c r="CB131" s="109"/>
      <c r="CC131" s="109"/>
      <c r="CD131" s="109"/>
      <c r="CE131" s="109"/>
      <c r="CF131" s="109"/>
    </row>
    <row r="132" spans="1:84" hidden="1">
      <c r="A132" s="172">
        <v>202522750440</v>
      </c>
      <c r="B132" s="173" t="s">
        <v>7692</v>
      </c>
      <c r="C132" s="110" t="str">
        <f>VLOOKUP(Tabela2[[#This Row],[SIEMA]],Siema2025,4,FALSE)</f>
        <v xml:space="preserve"> MG</v>
      </c>
      <c r="D132" s="108" t="str">
        <f>VLOOKUP(Tabela2[[#This Row],[SIEMA]],Siema2025,3,FALSE)</f>
        <v xml:space="preserve">Nova Serrana </v>
      </c>
      <c r="E132" s="108" t="s">
        <v>7338</v>
      </c>
      <c r="F132" s="108" t="s">
        <v>7693</v>
      </c>
      <c r="G132" s="108" t="s">
        <v>7694</v>
      </c>
      <c r="H132" s="108" t="s">
        <v>7695</v>
      </c>
      <c r="I132" s="106" t="s">
        <v>7118</v>
      </c>
      <c r="J132" s="107">
        <f>VLOOKUP(Tabela2[[#This Row],[SIEMA]],Siema2025,2,FALSE)</f>
        <v>45713</v>
      </c>
      <c r="K132" s="107" t="str">
        <f>VLOOKUP(Tabela2[[#This Row],[SIEMA]],Siema2025,16,FALSE)</f>
        <v>Terça</v>
      </c>
      <c r="L132" s="108" t="str">
        <f>IF(Tabela2[[#This Row],[Data]]="","Sem Informação",VLOOKUP(MONTH(Tabela2[[#This Row],[Data]]),'[1]Validação de dados'!$I$1:$J$13,2,0))</f>
        <v>Fevereiro</v>
      </c>
      <c r="M132" s="106">
        <f>YEAR(Tabela2[[#This Row],[Data]])</f>
        <v>2025</v>
      </c>
      <c r="N132" s="107" t="str">
        <f>VLOOKUP(Tabela2[[#This Row],[SIEMA]],Siema2025,17,FALSE)</f>
        <v>Vespertino</v>
      </c>
      <c r="O132" s="107" t="str">
        <f>VLOOKUP(Tabela2[[#This Row],[SIEMA]],Siema2025,5,FALSE)</f>
        <v>Rodovia</v>
      </c>
      <c r="P132" s="106" t="str">
        <f>VLOOKUP(Tabela2[[#This Row],[SIEMA]],Siema2025,21,FALSE)</f>
        <v>Transporte Rodoviário</v>
      </c>
      <c r="Q132" s="106" t="str">
        <f>VLOOKUP(Tabela2[[#This Row],[SIEMA]],Siema2025,7,FALSE)</f>
        <v>ÓXIDO DE CÁLCIO</v>
      </c>
      <c r="R132" s="106" t="str">
        <f>VLOOKUP(Tabela2[[#This Row],[SIEMA]],Siema2025,10,FALSE)</f>
        <v/>
      </c>
      <c r="S132" s="109" t="str">
        <f>IF(Q132="","", IF(Q132="NC","", IF(Q132="NE","", IF(Q132="NA","",IFERROR(VLOOKUP(Q132,Produtos!$A$1:$C$2319,2,FALSE),"Não Cadastrado")))))</f>
        <v>Não Cadastrado</v>
      </c>
      <c r="T132" s="106" t="str">
        <f>VLOOKUP(Tabela2[[#This Row],[SIEMA]],Siema2025,11,FALSE)</f>
        <v xml:space="preserve"> </v>
      </c>
      <c r="U132" s="106" t="str">
        <f>VLOOKUP(Tabela2[[#This Row],[SIEMA]],Siema2025,12,FALSE)</f>
        <v xml:space="preserve"> </v>
      </c>
      <c r="V132" s="106" t="str">
        <f>IF(Q132="","",IF(ISNUMBER(Q132)=FALSE,"Não se aplica",IFERROR(VLOOKUP(Q132,Produtos!$A$1:$C$2319,3,FALSE),"Não Cadastrado")))</f>
        <v>Não se aplica</v>
      </c>
      <c r="W132" s="106" t="str">
        <f>VLOOKUP(Tabela2[[#This Row],[SIEMA]],Siema2025,10,FALSE)</f>
        <v/>
      </c>
      <c r="X132" s="115" t="str">
        <f>IF(Tabela2[[#This Row],[Origem do acidente]] = "Plataforma", "PREENCHER","NA")</f>
        <v>NA</v>
      </c>
      <c r="Y132" s="111" t="str">
        <f>IF(W132="","", IF(W132="NC","", IF(W132="NE","", IF(W132="NA","",IFERROR(VLOOKUP(W132,Produtos!$A$1:$C$2319,2,FALSE),"Não Cadastrado")))))</f>
        <v/>
      </c>
      <c r="Z132" s="106" t="str">
        <f>VLOOKUP(Tabela2[[#This Row],[SIEMA]],Siema2025,11,FALSE)</f>
        <v xml:space="preserve"> </v>
      </c>
      <c r="AA132" s="106" t="str">
        <f>VLOOKUP(Tabela2[[#This Row],[SIEMA]],Siema2025,12,FALSE)</f>
        <v xml:space="preserve"> </v>
      </c>
      <c r="AB132" s="106" t="str">
        <f>IF(W132="","",IF(ISNUMBER(W132)=FALSE,"Não se aplica",IFERROR(VLOOKUP(W132,Produtos!$A$1:$C$2319,3,FALSE),"Não Cadastrado")))</f>
        <v/>
      </c>
      <c r="AC132" s="106"/>
      <c r="AD132" s="110" t="str">
        <f>IF(Tabela2[[#This Row],[Origem do acidente]] = "Plataforma", "PREENCHER","NA")</f>
        <v>NA</v>
      </c>
      <c r="AE132" s="109" t="str">
        <f>IF(AC132="","", IF(AC132="NC","", IF(AC132="NE","", IF(AC132="NA","",IFERROR(VLOOKUP(AC132,Produtos!$A$1:$C$2319,2,FALSE),"Não Cadastrado")))))</f>
        <v/>
      </c>
      <c r="AF132" s="106"/>
      <c r="AG132" s="106"/>
      <c r="AH132" s="106" t="str">
        <f>IF(AC132="","",IF(ISNUMBER(AC132)=FALSE,"Não se aplica",IFERROR(VLOOKUP(AC132,Produtos!$A$1:$C$2319,3,FALSE),"Não Cadastrado")))</f>
        <v/>
      </c>
      <c r="AI132" s="106"/>
      <c r="AJ132" s="106" t="str">
        <f>VLOOKUP(Tabela2[[#This Row],[SIEMA]],Siema2025,26,FALSE)</f>
        <v>Tombamento</v>
      </c>
      <c r="AK132" s="109"/>
      <c r="AL132" s="109"/>
      <c r="AM132" s="109"/>
      <c r="AN132" s="110" t="str">
        <f>VLOOKUP(Tabela2[[#This Row],[SIEMA]],Siema2025,51,FALSE)</f>
        <v/>
      </c>
      <c r="AO132" s="110" t="str">
        <f>VLOOKUP(Tabela2[[#This Row],[SIEMA]],Siema2025,53,FALSE)</f>
        <v/>
      </c>
      <c r="AP132" s="110" t="str">
        <f>VLOOKUP(Tabela2[[#This Row],[SIEMA]],Siema2025,55,FALSE)</f>
        <v/>
      </c>
      <c r="AQ132" s="110" t="str">
        <f>VLOOKUP(Tabela2[[#This Row],[SIEMA]],Siema2025,57,FALSE)</f>
        <v/>
      </c>
      <c r="AR132" s="110" t="str">
        <f>VLOOKUP(Tabela2[[#This Row],[SIEMA]],Siema2025,59,FALSE)</f>
        <v/>
      </c>
      <c r="AS132" s="110" t="str">
        <f>VLOOKUP(Tabela2[[#This Row],[SIEMA]],Siema2025,61,FALSE)</f>
        <v/>
      </c>
      <c r="AT132" s="110" t="str">
        <f>VLOOKUP(Tabela2[[#This Row],[SIEMA]],Siema2025,63,FALSE)</f>
        <v/>
      </c>
      <c r="AU132" s="110" t="str">
        <f>VLOOKUP(Tabela2[[#This Row],[SIEMA]],Siema2025,65,FALSE)</f>
        <v>X</v>
      </c>
      <c r="AV132" s="110" t="str">
        <f>VLOOKUP(Tabela2[[#This Row],[SIEMA]],Siema2025,67,FALSE)</f>
        <v/>
      </c>
      <c r="AW132" s="110" t="str">
        <f>VLOOKUP(Tabela2[[#This Row],[SIEMA]],Siema2025,69,FALSE)</f>
        <v/>
      </c>
      <c r="AX132" s="110" t="str">
        <f>VLOOKUP(Tabela2[[#This Row],[SIEMA]],Siema2025,71,FALSE)</f>
        <v/>
      </c>
      <c r="AY132" s="110" t="str">
        <f>VLOOKUP(Tabela2[[#This Row],[SIEMA]],Siema2025,73,FALSE)</f>
        <v/>
      </c>
      <c r="AZ132" s="110" t="str">
        <f>VLOOKUP(Tabela2[[#This Row],[SIEMA]],Siema2025,75,FALSE)</f>
        <v/>
      </c>
      <c r="BA132" s="110" t="str">
        <f>VLOOKUP(Tabela2[[#This Row],[SIEMA]],Siema2025,77,FALSE)</f>
        <v/>
      </c>
      <c r="BB132" s="110" t="str">
        <f>VLOOKUP(Tabela2[[#This Row],[SIEMA]],Siema2025,79,FALSE)</f>
        <v/>
      </c>
      <c r="BC132" s="110" t="str">
        <f>IF(Tabela2[[#This Row],[Outro(s) ]] = "X", "PREENCHER","NA")</f>
        <v>NA</v>
      </c>
      <c r="BD132" s="110" t="str">
        <f>VLOOKUP(Tabela2[[#This Row],[SIEMA]],Siema2025,82,FALSE)</f>
        <v/>
      </c>
      <c r="BE132" s="110" t="str">
        <f>VLOOKUP(Tabela2[[#This Row],[SIEMA]],Siema2025,81,FALSE)</f>
        <v/>
      </c>
      <c r="BF132" s="112" t="str">
        <f>VLOOKUP(Tabela2[[#This Row],[SIEMA]],Siema2025,28,FALSE)</f>
        <v/>
      </c>
      <c r="BG132" s="112"/>
      <c r="BH132" s="113" t="str">
        <f>VLOOKUP(Tabela2[[#This Row],[SIEMA]],Siema2025,29,FALSE)</f>
        <v/>
      </c>
      <c r="BI132" s="114" t="str">
        <f>VLOOKUP(Tabela2[[#This Row],[SIEMA]],Siema2025,107,FALSE)</f>
        <v>Não</v>
      </c>
      <c r="BJ132" s="109"/>
      <c r="BK132" s="106"/>
      <c r="BL132" s="143"/>
      <c r="BM132" s="110">
        <f ca="1">IF(Tabela2[[#This Row],[Data de atendimento do Ibama (considerar o primeiro documento/ação)]]="",_xlfn.DAYS(TODAY(),J132),_xlfn.DAYS(Tabela2[[#This Row],[Data de atendimento do Ibama (considerar o primeiro documento/ação)]],J132))</f>
        <v>507</v>
      </c>
      <c r="BN132" s="110" t="str">
        <f>IF(Tabela2[[#This Row],[Atendido pelo Ibama ("Não" ou "Sim")]]="Não","Preencher", IF(Tabela2[[#This Row],[Atendido pelo Ibama ("Não" ou "Sim")]]="Sim","NA",""))</f>
        <v/>
      </c>
      <c r="BO132" s="116"/>
      <c r="BP132" s="110" t="str">
        <f>IF(Tabela2[[#This Row],[Forma de atendimento (primeiro documento/ação)]]= "Outros (especificar)", "PREENCHER","NA")</f>
        <v>NA</v>
      </c>
      <c r="BQ132" s="108"/>
      <c r="BR132" s="110" t="str">
        <f>IF(Tabela2[[#This Row],[Equipe do Ibama foi a campo? Houve sobrevoo do Poseidon?]] = "Sim", "PREENCHER","NA")</f>
        <v>NA</v>
      </c>
      <c r="BS132" s="110" t="str">
        <f>IF(Tabela2[[#This Row],[Se sim, foi emitida Ordem de Emergência? (informações vinculada à coluna CK)]] = "Sim", "PREENCHER","NA")</f>
        <v>NA</v>
      </c>
      <c r="BT132" s="110" t="str">
        <f>IF(Tabela2[[#This Row],[Foi elaborado Relatório de Vistoria pelo Ibama? (informações vinculada à coluna CK)]] = "Sim", "PREENCHER","NA")</f>
        <v>NA</v>
      </c>
      <c r="BU132" s="110" t="str">
        <f>IF(Tabela2[[#This Row],[Houve envio de Informações Pós-acidente (preencher "não se aplica" quando de competência estadual/municipal)]] = "Sim", "PREENCHER","NA")</f>
        <v>NA</v>
      </c>
      <c r="BV132" s="110" t="str">
        <f>IF(Tabela2[[#This Row],[Houve avaliação das informações pós-acidente solicitadas/enviadas?]] = "Sim", "PREENCHER","NA")</f>
        <v>NA</v>
      </c>
      <c r="BW132" s="110" t="str">
        <f>IF(Tabela2[[#This Row],[O Ibama aguarda resposta da empresa/OEMA, etc?]] = "Sim", "PREENCHER","NA")</f>
        <v>NA</v>
      </c>
      <c r="BX132" s="108"/>
      <c r="BY132" s="108"/>
      <c r="BZ132" s="106" t="str">
        <f>IF(Tabela2[[#This Row],[Data do documento de encerramento]]="NA","NA",IF(Tabela2[[#This Row],[Data do documento de encerramento]]="","Pendente de conclusão/ encerramento",_xlfn.DAYS(Tabela2[[#This Row],[Data do documento de encerramento]],J132)))</f>
        <v>Pendente de conclusão/ encerramento</v>
      </c>
      <c r="CA132" s="109"/>
      <c r="CB132" s="109"/>
      <c r="CC132" s="109"/>
      <c r="CD132" s="109"/>
      <c r="CE132" s="109"/>
      <c r="CF132" s="109"/>
    </row>
    <row r="133" spans="1:84" ht="30.75">
      <c r="A133" s="172">
        <v>202571864802</v>
      </c>
      <c r="B133" s="173" t="s">
        <v>7696</v>
      </c>
      <c r="C133" s="110" t="s">
        <v>7133</v>
      </c>
      <c r="D133" s="108" t="s">
        <v>637</v>
      </c>
      <c r="E133" s="108" t="s">
        <v>7633</v>
      </c>
      <c r="F133" s="108"/>
      <c r="G133" s="108" t="s">
        <v>7634</v>
      </c>
      <c r="H133" s="108" t="s">
        <v>7697</v>
      </c>
      <c r="I133" s="106" t="str">
        <f>VLOOKUP(Tabela2[[#This Row],[SIEMA]],Siema2025,19,FALSE)</f>
        <v>Campos</v>
      </c>
      <c r="J133" s="107">
        <f>VLOOKUP(Tabela2[[#This Row],[SIEMA]],Siema2025,2,FALSE)</f>
        <v>45713</v>
      </c>
      <c r="K133" s="107" t="str">
        <f>VLOOKUP(Tabela2[[#This Row],[SIEMA]],Siema2025,16,FALSE)</f>
        <v>Terça</v>
      </c>
      <c r="L133" s="108" t="str">
        <f>IF(Tabela2[[#This Row],[Data]]="","Sem Informação",VLOOKUP(MONTH(Tabela2[[#This Row],[Data]]),'[1]Validação de dados'!$I$1:$J$13,2,0))</f>
        <v>Fevereiro</v>
      </c>
      <c r="M133" s="106">
        <f>YEAR(Tabela2[[#This Row],[Data]])</f>
        <v>2025</v>
      </c>
      <c r="N133" s="107" t="str">
        <f>VLOOKUP(Tabela2[[#This Row],[SIEMA]],Siema2025,17,FALSE)</f>
        <v>Madrugada</v>
      </c>
      <c r="O133" s="107" t="str">
        <f>VLOOKUP(Tabela2[[#This Row],[SIEMA]],Siema2025,5,FALSE)</f>
        <v>Plataforma</v>
      </c>
      <c r="P133" s="106"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33" s="106">
        <v>1267</v>
      </c>
      <c r="R133" s="106" t="s">
        <v>2043</v>
      </c>
      <c r="S133" s="106" t="s">
        <v>2043</v>
      </c>
      <c r="T133" t="s">
        <v>7698</v>
      </c>
      <c r="U133" s="106" t="str">
        <f>VLOOKUP(Tabela2[[#This Row],[SIEMA]],Siema2025,12,FALSE)</f>
        <v>M3</v>
      </c>
      <c r="V133" s="106">
        <f>IF(Q133="","",IF(ISNUMBER(Q133)=FALSE,"Não se aplica",IFERROR(VLOOKUP(Q133,Produtos!$A$1:$C$2319,3,FALSE),"Não Cadastrado")))</f>
        <v>3</v>
      </c>
      <c r="W133" s="106"/>
      <c r="X133" s="115" t="str">
        <f>IF(Tabela2[[#This Row],[Origem do acidente]] = "Plataforma", "PREENCHER","NA")</f>
        <v>PREENCHER</v>
      </c>
      <c r="Y133" s="111" t="str">
        <f>IF(W133="","", IF(W133="NC","", IF(W133="NE","", IF(W133="NA","",IFERROR(VLOOKUP(W133,Produtos!$A$1:$C$2319,2,FALSE),"Não Cadastrado")))))</f>
        <v/>
      </c>
      <c r="Z133" s="106"/>
      <c r="AA133" s="106" t="str">
        <f>VLOOKUP(Tabela2[[#This Row],[SIEMA]],Siema2025,12,FALSE)</f>
        <v>M3</v>
      </c>
      <c r="AB133" s="106" t="str">
        <f>IF(W133="","",IF(ISNUMBER(W133)=FALSE,"Não se aplica",IFERROR(VLOOKUP(W133,Produtos!$A$1:$C$2319,3,FALSE),"Não Cadastrado")))</f>
        <v/>
      </c>
      <c r="AC133" s="106"/>
      <c r="AD133" s="110" t="str">
        <f>IF(Tabela2[[#This Row],[Origem do acidente]] = "Plataforma", "PREENCHER","NA")</f>
        <v>PREENCHER</v>
      </c>
      <c r="AE133" s="109" t="str">
        <f>IF(AC133="","", IF(AC133="NC","", IF(AC133="NE","", IF(AC133="NA","",IFERROR(VLOOKUP(AC133,Produtos!$A$1:$C$2319,2,FALSE),"Não Cadastrado")))))</f>
        <v/>
      </c>
      <c r="AF133" s="106"/>
      <c r="AG133" s="106"/>
      <c r="AH133" s="106" t="str">
        <f>IF(AC133="","",IF(ISNUMBER(AC133)=FALSE,"Não se aplica",IFERROR(VLOOKUP(AC133,Produtos!$A$1:$C$2319,3,FALSE),"Não Cadastrado")))</f>
        <v/>
      </c>
      <c r="AI133" s="106"/>
      <c r="AJ133" s="106" t="str">
        <f>VLOOKUP(Tabela2[[#This Row],[SIEMA]],Siema2025,26,FALSE)</f>
        <v>Em investigação</v>
      </c>
      <c r="AK133" s="109"/>
      <c r="AL133" s="109"/>
      <c r="AM133" s="109"/>
      <c r="AN133" s="110" t="str">
        <f>VLOOKUP(Tabela2[[#This Row],[SIEMA]],Siema2025,51,FALSE)</f>
        <v/>
      </c>
      <c r="AO133" s="110" t="str">
        <f>VLOOKUP(Tabela2[[#This Row],[SIEMA]],Siema2025,53,FALSE)</f>
        <v/>
      </c>
      <c r="AP133" s="110" t="str">
        <f>VLOOKUP(Tabela2[[#This Row],[SIEMA]],Siema2025,55,FALSE)</f>
        <v/>
      </c>
      <c r="AQ133" s="110" t="str">
        <f>VLOOKUP(Tabela2[[#This Row],[SIEMA]],Siema2025,57,FALSE)</f>
        <v/>
      </c>
      <c r="AR133" s="110" t="str">
        <f>VLOOKUP(Tabela2[[#This Row],[SIEMA]],Siema2025,59,FALSE)</f>
        <v/>
      </c>
      <c r="AS133" s="110" t="str">
        <f>VLOOKUP(Tabela2[[#This Row],[SIEMA]],Siema2025,61,FALSE)</f>
        <v>X</v>
      </c>
      <c r="AT133" s="110" t="str">
        <f>VLOOKUP(Tabela2[[#This Row],[SIEMA]],Siema2025,63,FALSE)</f>
        <v/>
      </c>
      <c r="AU133" s="110" t="str">
        <f>VLOOKUP(Tabela2[[#This Row],[SIEMA]],Siema2025,65,FALSE)</f>
        <v/>
      </c>
      <c r="AV133" s="110" t="str">
        <f>VLOOKUP(Tabela2[[#This Row],[SIEMA]],Siema2025,67,FALSE)</f>
        <v/>
      </c>
      <c r="AW133" s="110" t="str">
        <f>VLOOKUP(Tabela2[[#This Row],[SIEMA]],Siema2025,69,FALSE)</f>
        <v/>
      </c>
      <c r="AX133" s="110" t="str">
        <f>VLOOKUP(Tabela2[[#This Row],[SIEMA]],Siema2025,71,FALSE)</f>
        <v/>
      </c>
      <c r="AY133" s="110" t="str">
        <f>VLOOKUP(Tabela2[[#This Row],[SIEMA]],Siema2025,73,FALSE)</f>
        <v/>
      </c>
      <c r="AZ133" s="110" t="str">
        <f>VLOOKUP(Tabela2[[#This Row],[SIEMA]],Siema2025,75,FALSE)</f>
        <v/>
      </c>
      <c r="BA133" s="110" t="str">
        <f>VLOOKUP(Tabela2[[#This Row],[SIEMA]],Siema2025,77,FALSE)</f>
        <v/>
      </c>
      <c r="BB133" s="110" t="str">
        <f>VLOOKUP(Tabela2[[#This Row],[SIEMA]],Siema2025,79,FALSE)</f>
        <v/>
      </c>
      <c r="BC133" s="110" t="str">
        <f>IF(Tabela2[[#This Row],[Outro(s) ]] = "X", "PREENCHER","NA")</f>
        <v>NA</v>
      </c>
      <c r="BD133" s="110" t="str">
        <f>VLOOKUP(Tabela2[[#This Row],[SIEMA]],Siema2025,82,FALSE)</f>
        <v/>
      </c>
      <c r="BE133" s="110" t="str">
        <f>VLOOKUP(Tabela2[[#This Row],[SIEMA]],Siema2025,81,FALSE)</f>
        <v/>
      </c>
      <c r="BF133" s="112" t="str">
        <f>VLOOKUP(Tabela2[[#This Row],[SIEMA]],Siema2025,28,FALSE)</f>
        <v>Petrobras</v>
      </c>
      <c r="BG133" s="112"/>
      <c r="BH133" s="113" t="str">
        <f>VLOOKUP(Tabela2[[#This Row],[SIEMA]],Siema2025,29,FALSE)</f>
        <v>33000167000454</v>
      </c>
      <c r="BI133" s="114" t="str">
        <f>VLOOKUP(Tabela2[[#This Row],[SIEMA]],Siema2025,107,FALSE)</f>
        <v>Não</v>
      </c>
      <c r="BJ133" s="109" t="s">
        <v>7097</v>
      </c>
      <c r="BK133" s="106" t="s">
        <v>2696</v>
      </c>
      <c r="BL133" s="143">
        <v>45868</v>
      </c>
      <c r="BM133" s="110">
        <f ca="1">IF(Tabela2[[#This Row],[Data de atendimento do Ibama (considerar o primeiro documento/ação)]]="",_xlfn.DAYS(TODAY(),J133),_xlfn.DAYS(Tabela2[[#This Row],[Data de atendimento do Ibama (considerar o primeiro documento/ação)]],J133))</f>
        <v>155</v>
      </c>
      <c r="BN133" s="110" t="str">
        <f>IF(Tabela2[[#This Row],[Atendido pelo Ibama ("Não" ou "Sim")]]="Não","Preencher", IF(Tabela2[[#This Row],[Atendido pelo Ibama ("Não" ou "Sim")]]="Sim","NA",""))</f>
        <v>NA</v>
      </c>
      <c r="BO133" s="116" t="s">
        <v>7177</v>
      </c>
      <c r="BP133" s="110" t="str">
        <f>IF(Tabela2[[#This Row],[Forma de atendimento (primeiro documento/ação)]]= "Outros (especificar)", "PREENCHER","NA")</f>
        <v>NA</v>
      </c>
      <c r="BQ133" s="108" t="s">
        <v>123</v>
      </c>
      <c r="BR133" s="110" t="str">
        <f>IF(Tabela2[[#This Row],[Equipe do Ibama foi a campo? Houve sobrevoo do Poseidon?]] = "Sim", "PREENCHER","NA")</f>
        <v>NA</v>
      </c>
      <c r="BS133" s="110" t="str">
        <f>IF(Tabela2[[#This Row],[Se sim, foi emitida Ordem de Emergência? (informações vinculada à coluna CK)]] = "Sim", "PREENCHER","NA")</f>
        <v>NA</v>
      </c>
      <c r="BT133" s="110" t="s">
        <v>7099</v>
      </c>
      <c r="BU133" s="110" t="s">
        <v>123</v>
      </c>
      <c r="BV133" s="110" t="s">
        <v>123</v>
      </c>
      <c r="BW133" s="110" t="s">
        <v>123</v>
      </c>
      <c r="BX133" s="108"/>
      <c r="BY133" s="108"/>
      <c r="BZ133" s="106" t="str">
        <f>IF(Tabela2[[#This Row],[Data do documento de encerramento]]="NA","NA",IF(Tabela2[[#This Row],[Data do documento de encerramento]]="","Pendente de conclusão/ encerramento",_xlfn.DAYS(Tabela2[[#This Row],[Data do documento de encerramento]],J133)))</f>
        <v>Pendente de conclusão/ encerramento</v>
      </c>
      <c r="CA133" s="109"/>
      <c r="CB133" s="109"/>
      <c r="CC133" s="109" t="s">
        <v>7309</v>
      </c>
      <c r="CD133" s="109" t="s">
        <v>123</v>
      </c>
      <c r="CE133" s="109" t="s">
        <v>123</v>
      </c>
      <c r="CF133" s="109" t="s">
        <v>7147</v>
      </c>
    </row>
    <row r="134" spans="1:84" ht="60.75">
      <c r="A134" s="185">
        <v>20253554042</v>
      </c>
      <c r="B134" s="173" t="s">
        <v>7699</v>
      </c>
      <c r="C134" s="110" t="s">
        <v>672</v>
      </c>
      <c r="D134" s="108" t="s">
        <v>637</v>
      </c>
      <c r="E134" s="108" t="s">
        <v>7643</v>
      </c>
      <c r="F134" s="108"/>
      <c r="G134" s="108" t="s">
        <v>7644</v>
      </c>
      <c r="H134" s="108" t="s">
        <v>7700</v>
      </c>
      <c r="I134" s="106" t="str">
        <f>VLOOKUP(Tabela2[[#This Row],[SIEMA]],Siema2025,19,FALSE)</f>
        <v>Santos</v>
      </c>
      <c r="J134" s="107">
        <f>VLOOKUP(Tabela2[[#This Row],[SIEMA]],Siema2025,2,FALSE)</f>
        <v>45715</v>
      </c>
      <c r="K134" s="107" t="str">
        <f>VLOOKUP(Tabela2[[#This Row],[SIEMA]],Siema2025,16,FALSE)</f>
        <v>Quinta</v>
      </c>
      <c r="L134" s="108" t="str">
        <f>IF(Tabela2[[#This Row],[Data]]="","Sem Informação",VLOOKUP(MONTH(Tabela2[[#This Row],[Data]]),'[1]Validação de dados'!$I$1:$J$13,2,0))</f>
        <v>Fevereiro</v>
      </c>
      <c r="M134" s="106">
        <f>YEAR(Tabela2[[#This Row],[Data]])</f>
        <v>2025</v>
      </c>
      <c r="N134" s="107" t="str">
        <f>VLOOKUP(Tabela2[[#This Row],[SIEMA]],Siema2025,17,FALSE)</f>
        <v>Noturno</v>
      </c>
      <c r="O134" s="107" t="s">
        <v>111</v>
      </c>
      <c r="P134" s="106" t="str">
        <f>VLOOKUP(Tabela2[[#This Row],[SIEMA]],Siema2025,21,FALSE)</f>
        <v/>
      </c>
      <c r="Q134" s="106" t="s">
        <v>637</v>
      </c>
      <c r="R134" s="106" t="s">
        <v>7701</v>
      </c>
      <c r="S134" s="109" t="s">
        <v>7138</v>
      </c>
      <c r="T134" s="106">
        <v>2.0000000000000001E-4</v>
      </c>
      <c r="U134" s="106" t="s">
        <v>7109</v>
      </c>
      <c r="V134" s="106" t="str">
        <f>IF(Q134="","",IF(ISNUMBER(Q134)=FALSE,"Não se aplica",IFERROR(VLOOKUP(Q134,Produtos!$A$1:$C$2319,3,FALSE),"Não Cadastrado")))</f>
        <v>Não se aplica</v>
      </c>
      <c r="W134" s="106" t="str">
        <f>VLOOKUP(Tabela2[[#This Row],[SIEMA]],Siema2025,10,FALSE)</f>
        <v/>
      </c>
      <c r="X134" s="115"/>
      <c r="Y134" s="111" t="str">
        <f>IF(W134="","", IF(W134="NC","", IF(W134="NE","", IF(W134="NA","",IFERROR(VLOOKUP(W134,Produtos!$A$1:$C$2319,2,FALSE),"Não Cadastrado")))))</f>
        <v/>
      </c>
      <c r="Z134" s="106" t="str">
        <f>VLOOKUP(Tabela2[[#This Row],[SIEMA]],Siema2025,11,FALSE)</f>
        <v xml:space="preserve"> </v>
      </c>
      <c r="AA134" s="106" t="str">
        <f>VLOOKUP(Tabela2[[#This Row],[SIEMA]],Siema2025,12,FALSE)</f>
        <v xml:space="preserve"> </v>
      </c>
      <c r="AB134" s="106" t="str">
        <f>IF(W134="","",IF(ISNUMBER(W134)=FALSE,"Não se aplica",IFERROR(VLOOKUP(W134,Produtos!$A$1:$C$2319,3,FALSE),"Não Cadastrado")))</f>
        <v/>
      </c>
      <c r="AC134" s="106"/>
      <c r="AD134" s="110"/>
      <c r="AE134" s="109" t="str">
        <f>IF(AC134="","", IF(AC134="NC","", IF(AC134="NE","", IF(AC134="NA","",IFERROR(VLOOKUP(AC134,Produtos!$A$1:$C$2319,2,FALSE),"Não Cadastrado")))))</f>
        <v/>
      </c>
      <c r="AF134" s="106"/>
      <c r="AG134" s="106"/>
      <c r="AH134" s="106" t="str">
        <f>IF(AC134="","",IF(ISNUMBER(AC134)=FALSE,"Não se aplica",IFERROR(VLOOKUP(AC134,Produtos!$A$1:$C$2319,3,FALSE),"Não Cadastrado")))</f>
        <v/>
      </c>
      <c r="AI134" s="106"/>
      <c r="AJ134" s="106" t="str">
        <f>VLOOKUP(Tabela2[[#This Row],[SIEMA]],Siema2025,26,FALSE)</f>
        <v>Falha de equipamento</v>
      </c>
      <c r="AK134" s="109" t="s">
        <v>7110</v>
      </c>
      <c r="AL134" s="109"/>
      <c r="AM134" s="109"/>
      <c r="AN134" s="110" t="str">
        <f>VLOOKUP(Tabela2[[#This Row],[SIEMA]],Siema2025,51,FALSE)</f>
        <v/>
      </c>
      <c r="AO134" s="110" t="str">
        <f>VLOOKUP(Tabela2[[#This Row],[SIEMA]],Siema2025,53,FALSE)</f>
        <v/>
      </c>
      <c r="AP134" s="110" t="str">
        <f>VLOOKUP(Tabela2[[#This Row],[SIEMA]],Siema2025,55,FALSE)</f>
        <v/>
      </c>
      <c r="AQ134" s="110" t="str">
        <f>VLOOKUP(Tabela2[[#This Row],[SIEMA]],Siema2025,57,FALSE)</f>
        <v/>
      </c>
      <c r="AR134" s="110" t="str">
        <f>VLOOKUP(Tabela2[[#This Row],[SIEMA]],Siema2025,59,FALSE)</f>
        <v/>
      </c>
      <c r="AS134" s="110" t="str">
        <f>VLOOKUP(Tabela2[[#This Row],[SIEMA]],Siema2025,61,FALSE)</f>
        <v>X</v>
      </c>
      <c r="AT134" s="110" t="str">
        <f>VLOOKUP(Tabela2[[#This Row],[SIEMA]],Siema2025,63,FALSE)</f>
        <v/>
      </c>
      <c r="AU134" s="110" t="str">
        <f>VLOOKUP(Tabela2[[#This Row],[SIEMA]],Siema2025,65,FALSE)</f>
        <v/>
      </c>
      <c r="AV134" s="110" t="str">
        <f>VLOOKUP(Tabela2[[#This Row],[SIEMA]],Siema2025,67,FALSE)</f>
        <v/>
      </c>
      <c r="AW134" s="110" t="str">
        <f>VLOOKUP(Tabela2[[#This Row],[SIEMA]],Siema2025,69,FALSE)</f>
        <v/>
      </c>
      <c r="AX134" s="110" t="str">
        <f>VLOOKUP(Tabela2[[#This Row],[SIEMA]],Siema2025,71,FALSE)</f>
        <v/>
      </c>
      <c r="AY134" s="110" t="str">
        <f>VLOOKUP(Tabela2[[#This Row],[SIEMA]],Siema2025,73,FALSE)</f>
        <v/>
      </c>
      <c r="AZ134" s="110" t="str">
        <f>VLOOKUP(Tabela2[[#This Row],[SIEMA]],Siema2025,75,FALSE)</f>
        <v/>
      </c>
      <c r="BA134" s="110" t="str">
        <f>VLOOKUP(Tabela2[[#This Row],[SIEMA]],Siema2025,77,FALSE)</f>
        <v/>
      </c>
      <c r="BB134" s="110" t="str">
        <f>VLOOKUP(Tabela2[[#This Row],[SIEMA]],Siema2025,79,FALSE)</f>
        <v/>
      </c>
      <c r="BC134" s="110" t="str">
        <f>IF(Tabela2[[#This Row],[Outro(s) ]] = "X", "PREENCHER","NA")</f>
        <v>NA</v>
      </c>
      <c r="BD134" s="110" t="str">
        <f>VLOOKUP(Tabela2[[#This Row],[SIEMA]],Siema2025,82,FALSE)</f>
        <v/>
      </c>
      <c r="BE134" s="110" t="str">
        <f>VLOOKUP(Tabela2[[#This Row],[SIEMA]],Siema2025,81,FALSE)</f>
        <v/>
      </c>
      <c r="BF134" s="112" t="s">
        <v>1445</v>
      </c>
      <c r="BG134" s="112"/>
      <c r="BH134" s="113" t="s">
        <v>983</v>
      </c>
      <c r="BI134" s="114" t="str">
        <f>VLOOKUP(Tabela2[[#This Row],[SIEMA]],Siema2025,107,FALSE)</f>
        <v>Não</v>
      </c>
      <c r="BJ134" s="109" t="s">
        <v>7097</v>
      </c>
      <c r="BK134" s="106" t="s">
        <v>2696</v>
      </c>
      <c r="BL134" s="143">
        <v>45722</v>
      </c>
      <c r="BM134" s="110">
        <f ca="1">IF(Tabela2[[#This Row],[Data de atendimento do Ibama (considerar o primeiro documento/ação)]]="",_xlfn.DAYS(TODAY(),J134),_xlfn.DAYS(Tabela2[[#This Row],[Data de atendimento do Ibama (considerar o primeiro documento/ação)]],J134))</f>
        <v>7</v>
      </c>
      <c r="BN134" s="110" t="str">
        <f>IF(Tabela2[[#This Row],[Atendido pelo Ibama ("Não" ou "Sim")]]="Não","Preencher", IF(Tabela2[[#This Row],[Atendido pelo Ibama ("Não" ou "Sim")]]="Sim","NA",""))</f>
        <v>NA</v>
      </c>
      <c r="BO134" s="116" t="s">
        <v>7098</v>
      </c>
      <c r="BP134" s="110" t="str">
        <f>IF(Tabela2[[#This Row],[Forma de atendimento (primeiro documento/ação)]]= "Outros (especificar)", "PREENCHER","NA")</f>
        <v>NA</v>
      </c>
      <c r="BQ134" s="108" t="s">
        <v>123</v>
      </c>
      <c r="BR134" s="110" t="str">
        <f>IF(Tabela2[[#This Row],[Equipe do Ibama foi a campo? Houve sobrevoo do Poseidon?]] = "Sim", "PREENCHER","NA")</f>
        <v>NA</v>
      </c>
      <c r="BS134" s="110" t="str">
        <f>IF(Tabela2[[#This Row],[Se sim, foi emitida Ordem de Emergência? (informações vinculada à coluna CK)]] = "Sim", "PREENCHER","NA")</f>
        <v>NA</v>
      </c>
      <c r="BT134" s="110" t="s">
        <v>7099</v>
      </c>
      <c r="BU134" s="110" t="s">
        <v>2696</v>
      </c>
      <c r="BV134" s="110" t="s">
        <v>123</v>
      </c>
      <c r="BW134" s="110" t="s">
        <v>2696</v>
      </c>
      <c r="BX134" s="108" t="s">
        <v>7100</v>
      </c>
      <c r="BY134" s="143">
        <v>46002</v>
      </c>
      <c r="BZ134" s="106">
        <f>IF(Tabela2[[#This Row],[Data do documento de encerramento]]="NA","NA",IF(Tabela2[[#This Row],[Data do documento de encerramento]]="","Pendente de conclusão/ encerramento",_xlfn.DAYS(Tabela2[[#This Row],[Data do documento de encerramento]],J134)))</f>
        <v>287</v>
      </c>
      <c r="CA134" s="109"/>
      <c r="CB134" s="109" t="s">
        <v>7469</v>
      </c>
      <c r="CC134" s="109" t="s">
        <v>7146</v>
      </c>
      <c r="CD134" s="109" t="s">
        <v>123</v>
      </c>
      <c r="CE134" s="109" t="s">
        <v>123</v>
      </c>
      <c r="CF134" s="109" t="s">
        <v>7243</v>
      </c>
    </row>
    <row r="135" spans="1:84" ht="30.75" hidden="1">
      <c r="A135" s="172">
        <v>202522757628</v>
      </c>
      <c r="B135" s="173" t="s">
        <v>7702</v>
      </c>
      <c r="C135" s="110" t="str">
        <f>VLOOKUP(Tabela2[[#This Row],[SIEMA]],Siema2025,4,FALSE)</f>
        <v xml:space="preserve"> BA</v>
      </c>
      <c r="D135" s="108" t="str">
        <f>VLOOKUP(Tabela2[[#This Row],[SIEMA]],Siema2025,3,FALSE)</f>
        <v xml:space="preserve">Caetité </v>
      </c>
      <c r="E135" s="108" t="str">
        <f>VLOOKUP(Tabela2[[#This Row],[SIEMA]],Siema2025,20,FALSE)</f>
        <v>Fazenda Cachoeira, S/N, Zona Rural</v>
      </c>
      <c r="F135" s="108"/>
      <c r="G135" s="108" t="s">
        <v>7623</v>
      </c>
      <c r="H135" s="108" t="s">
        <v>7624</v>
      </c>
      <c r="I135" s="106" t="str">
        <f>VLOOKUP(Tabela2[[#This Row],[SIEMA]],Siema2025,19,FALSE)</f>
        <v/>
      </c>
      <c r="J135" s="107">
        <f>VLOOKUP(Tabela2[[#This Row],[SIEMA]],Siema2025,2,FALSE)</f>
        <v>45715</v>
      </c>
      <c r="K135" s="107" t="str">
        <f>VLOOKUP(Tabela2[[#This Row],[SIEMA]],Siema2025,16,FALSE)</f>
        <v>Quinta</v>
      </c>
      <c r="L135" s="108" t="str">
        <f>IF(Tabela2[[#This Row],[Data]]="","Sem Informação",VLOOKUP(MONTH(Tabela2[[#This Row],[Data]]),'[1]Validação de dados'!$I$1:$J$13,2,0))</f>
        <v>Fevereiro</v>
      </c>
      <c r="M135" s="106">
        <f>YEAR(Tabela2[[#This Row],[Data]])</f>
        <v>2025</v>
      </c>
      <c r="N135" s="107" t="str">
        <f>VLOOKUP(Tabela2[[#This Row],[SIEMA]],Siema2025,17,FALSE)</f>
        <v>Matutino</v>
      </c>
      <c r="O135" s="107" t="str">
        <f>VLOOKUP(Tabela2[[#This Row],[SIEMA]],Siema2025,5,FALSE)</f>
        <v>Indústria</v>
      </c>
      <c r="P135" s="106" t="str">
        <f>VLOOKUP(Tabela2[[#This Row],[SIEMA]],Siema2025,21,FALSE)</f>
        <v>Vazamento na tubulação de ácido sulfúrico sobre o pipe-rack, entre as áreas AA-420 e AA-140 - Bacias.</v>
      </c>
      <c r="Q135" s="106" t="str">
        <f>VLOOKUP(Tabela2[[#This Row],[SIEMA]],Siema2025,7,FALSE)</f>
        <v>ÁCIDO SULFÚRICO</v>
      </c>
      <c r="R135" s="106" t="str">
        <f>VLOOKUP(Tabela2[[#This Row],[SIEMA]],Siema2025,10,FALSE)</f>
        <v/>
      </c>
      <c r="S135" s="106" t="str">
        <f>VLOOKUP(Tabela2[[#This Row],[SIEMA]],Siema2025,7,FALSE)</f>
        <v>ÁCIDO SULFÚRICO</v>
      </c>
      <c r="T135" s="106" t="s">
        <v>563</v>
      </c>
      <c r="U135" s="106" t="str">
        <f>VLOOKUP(Tabela2[[#This Row],[SIEMA]],Siema2025,12,FALSE)</f>
        <v xml:space="preserve"> </v>
      </c>
      <c r="V135" s="106" t="str">
        <f>IF(Q135="","",IF(ISNUMBER(Q135)=FALSE,"Não se aplica",IFERROR(VLOOKUP(Q135,Produtos!$A$1:$C$2319,3,FALSE),"Não Cadastrado")))</f>
        <v>Não se aplica</v>
      </c>
      <c r="W135" s="106" t="str">
        <f>VLOOKUP(Tabela2[[#This Row],[SIEMA]],Siema2025,10,FALSE)</f>
        <v/>
      </c>
      <c r="X135" s="115" t="str">
        <f>IF(Tabela2[[#This Row],[Origem do acidente]] = "Plataforma", "PREENCHER","NA")</f>
        <v>NA</v>
      </c>
      <c r="Y135" s="111" t="str">
        <f>IF(W135="","", IF(W135="NC","", IF(W135="NE","", IF(W135="NA","",IFERROR(VLOOKUP(W135,Produtos!$A$1:$C$2319,2,FALSE),"Não Cadastrado")))))</f>
        <v/>
      </c>
      <c r="Z135" s="106" t="str">
        <f>VLOOKUP(Tabela2[[#This Row],[SIEMA]],Siema2025,11,FALSE)</f>
        <v xml:space="preserve"> </v>
      </c>
      <c r="AA135" s="106" t="str">
        <f>VLOOKUP(Tabela2[[#This Row],[SIEMA]],Siema2025,12,FALSE)</f>
        <v xml:space="preserve"> </v>
      </c>
      <c r="AB135" s="106" t="str">
        <f>IF(W135="","",IF(ISNUMBER(W135)=FALSE,"Não se aplica",IFERROR(VLOOKUP(W135,Produtos!$A$1:$C$2319,3,FALSE),"Não Cadastrado")))</f>
        <v/>
      </c>
      <c r="AC135" s="106"/>
      <c r="AD135" s="110" t="str">
        <f>IF(Tabela2[[#This Row],[Origem do acidente]] = "Plataforma", "PREENCHER","NA")</f>
        <v>NA</v>
      </c>
      <c r="AE135" s="109" t="str">
        <f>IF(AC135="","", IF(AC135="NC","", IF(AC135="NE","", IF(AC135="NA","",IFERROR(VLOOKUP(AC135,Produtos!$A$1:$C$2319,2,FALSE),"Não Cadastrado")))))</f>
        <v/>
      </c>
      <c r="AF135" s="106"/>
      <c r="AG135" s="106"/>
      <c r="AH135" s="106" t="str">
        <f>IF(AC135="","",IF(ISNUMBER(AC135)=FALSE,"Não se aplica",IFERROR(VLOOKUP(AC135,Produtos!$A$1:$C$2319,3,FALSE),"Não Cadastrado")))</f>
        <v/>
      </c>
      <c r="AI135" s="106"/>
      <c r="AJ135" s="106" t="s">
        <v>7626</v>
      </c>
      <c r="AK135" s="109"/>
      <c r="AL135" s="109"/>
      <c r="AM135" s="109"/>
      <c r="AN135" s="110" t="str">
        <f>VLOOKUP(Tabela2[[#This Row],[SIEMA]],Siema2025,51,FALSE)</f>
        <v/>
      </c>
      <c r="AO135" s="110" t="str">
        <f>VLOOKUP(Tabela2[[#This Row],[SIEMA]],Siema2025,53,FALSE)</f>
        <v/>
      </c>
      <c r="AP135" s="110" t="str">
        <f>VLOOKUP(Tabela2[[#This Row],[SIEMA]],Siema2025,55,FALSE)</f>
        <v/>
      </c>
      <c r="AQ135" s="110" t="str">
        <f>VLOOKUP(Tabela2[[#This Row],[SIEMA]],Siema2025,57,FALSE)</f>
        <v/>
      </c>
      <c r="AR135" s="110" t="str">
        <f>VLOOKUP(Tabela2[[#This Row],[SIEMA]],Siema2025,59,FALSE)</f>
        <v/>
      </c>
      <c r="AS135" s="110" t="str">
        <f>VLOOKUP(Tabela2[[#This Row],[SIEMA]],Siema2025,61,FALSE)</f>
        <v/>
      </c>
      <c r="AT135" s="110" t="str">
        <f>VLOOKUP(Tabela2[[#This Row],[SIEMA]],Siema2025,63,FALSE)</f>
        <v/>
      </c>
      <c r="AU135" s="110" t="str">
        <f>VLOOKUP(Tabela2[[#This Row],[SIEMA]],Siema2025,65,FALSE)</f>
        <v>X</v>
      </c>
      <c r="AV135" s="110" t="str">
        <f>VLOOKUP(Tabela2[[#This Row],[SIEMA]],Siema2025,67,FALSE)</f>
        <v/>
      </c>
      <c r="AW135" s="110" t="str">
        <f>VLOOKUP(Tabela2[[#This Row],[SIEMA]],Siema2025,69,FALSE)</f>
        <v/>
      </c>
      <c r="AX135" s="110" t="str">
        <f>VLOOKUP(Tabela2[[#This Row],[SIEMA]],Siema2025,71,FALSE)</f>
        <v/>
      </c>
      <c r="AY135" s="110" t="str">
        <f>VLOOKUP(Tabela2[[#This Row],[SIEMA]],Siema2025,73,FALSE)</f>
        <v/>
      </c>
      <c r="AZ135" s="110" t="str">
        <f>VLOOKUP(Tabela2[[#This Row],[SIEMA]],Siema2025,75,FALSE)</f>
        <v/>
      </c>
      <c r="BA135" s="110" t="str">
        <f>VLOOKUP(Tabela2[[#This Row],[SIEMA]],Siema2025,77,FALSE)</f>
        <v/>
      </c>
      <c r="BB135" s="110" t="str">
        <f>VLOOKUP(Tabela2[[#This Row],[SIEMA]],Siema2025,79,FALSE)</f>
        <v>X</v>
      </c>
      <c r="BC135" s="110" t="str">
        <f>IF(Tabela2[[#This Row],[Outro(s) ]] = "X", "PREENCHER","NA")</f>
        <v>PREENCHER</v>
      </c>
      <c r="BD135" s="110" t="str">
        <f>VLOOKUP(Tabela2[[#This Row],[SIEMA]],Siema2025,82,FALSE)</f>
        <v/>
      </c>
      <c r="BE135" s="110" t="str">
        <f>VLOOKUP(Tabela2[[#This Row],[SIEMA]],Siema2025,81,FALSE)</f>
        <v/>
      </c>
      <c r="BF135" s="112" t="str">
        <f>VLOOKUP(Tabela2[[#This Row],[SIEMA]],Siema2025,28,FALSE)</f>
        <v>INB - Indústrias Nucleares do Brasil</v>
      </c>
      <c r="BG135" s="112"/>
      <c r="BH135" s="113" t="str">
        <f>VLOOKUP(Tabela2[[#This Row],[SIEMA]],Siema2025,29,FALSE)</f>
        <v>00322818003570</v>
      </c>
      <c r="BI135" s="114" t="str">
        <f>VLOOKUP(Tabela2[[#This Row],[SIEMA]],Siema2025,107,FALSE)</f>
        <v>Não</v>
      </c>
      <c r="BJ135" s="109" t="s">
        <v>7097</v>
      </c>
      <c r="BK135" s="106" t="s">
        <v>2696</v>
      </c>
      <c r="BL135" s="143">
        <v>45728</v>
      </c>
      <c r="BM135" s="110">
        <f ca="1">IF(Tabela2[[#This Row],[Data de atendimento do Ibama (considerar o primeiro documento/ação)]]="",_xlfn.DAYS(TODAY(),J135),_xlfn.DAYS(Tabela2[[#This Row],[Data de atendimento do Ibama (considerar o primeiro documento/ação)]],J135))</f>
        <v>13</v>
      </c>
      <c r="BN135" s="110" t="str">
        <f>IF(Tabela2[[#This Row],[Atendido pelo Ibama ("Não" ou "Sim")]]="Não","Preencher", IF(Tabela2[[#This Row],[Atendido pelo Ibama ("Não" ou "Sim")]]="Sim","NA",""))</f>
        <v>NA</v>
      </c>
      <c r="BO135" s="116" t="s">
        <v>7139</v>
      </c>
      <c r="BP135" s="110" t="str">
        <f>IF(Tabela2[[#This Row],[Forma de atendimento (primeiro documento/ação)]]= "Outros (especificar)", "PREENCHER","NA")</f>
        <v>NA</v>
      </c>
      <c r="BQ135" s="108" t="s">
        <v>2696</v>
      </c>
      <c r="BR135" s="110" t="s">
        <v>2696</v>
      </c>
      <c r="BS135" s="110" t="str">
        <f>IF(Tabela2[[#This Row],[Se sim, foi emitida Ordem de Emergência? (informações vinculada à coluna CK)]] = "Sim", "PREENCHER","NA")</f>
        <v>PREENCHER</v>
      </c>
      <c r="BT135" s="110" t="str">
        <f>IF(Tabela2[[#This Row],[Foi elaborado Relatório de Vistoria pelo Ibama? (informações vinculada à coluna CK)]] = "Sim", "PREENCHER","NA")</f>
        <v>NA</v>
      </c>
      <c r="BU135" s="110" t="s">
        <v>2696</v>
      </c>
      <c r="BV135" s="110" t="s">
        <v>123</v>
      </c>
      <c r="BW135" s="110" t="s">
        <v>2696</v>
      </c>
      <c r="BX135" s="108" t="s">
        <v>7113</v>
      </c>
      <c r="BY135" s="143">
        <v>45852</v>
      </c>
      <c r="BZ135" s="106">
        <f>IF(Tabela2[[#This Row],[Data do documento de encerramento]]="NA","NA",IF(Tabela2[[#This Row],[Data do documento de encerramento]]="","Pendente de conclusão/ encerramento",_xlfn.DAYS(Tabela2[[#This Row],[Data do documento de encerramento]],J135)))</f>
        <v>137</v>
      </c>
      <c r="CA135" s="109"/>
      <c r="CB135" s="109"/>
      <c r="CC135" s="109"/>
      <c r="CD135" s="109"/>
      <c r="CE135" s="109"/>
      <c r="CF135" s="109"/>
    </row>
    <row r="136" spans="1:84" ht="76.5" hidden="1">
      <c r="A136" s="172">
        <v>202522764840</v>
      </c>
      <c r="B136" s="173" t="s">
        <v>7703</v>
      </c>
      <c r="C136" s="110" t="str">
        <f>VLOOKUP(Tabela2[[#This Row],[SIEMA]],Siema2025,4,FALSE)</f>
        <v xml:space="preserve"> MG</v>
      </c>
      <c r="D136" s="108" t="str">
        <f>VLOOKUP(Tabela2[[#This Row],[SIEMA]],Siema2025,3,FALSE)</f>
        <v xml:space="preserve">Itabirito </v>
      </c>
      <c r="E136" s="108" t="s">
        <v>7704</v>
      </c>
      <c r="F136" s="108" t="s">
        <v>7705</v>
      </c>
      <c r="G136" s="108" t="s">
        <v>7706</v>
      </c>
      <c r="H136" s="108" t="s">
        <v>7707</v>
      </c>
      <c r="I136" s="106" t="s">
        <v>7118</v>
      </c>
      <c r="J136" s="107">
        <f>VLOOKUP(Tabela2[[#This Row],[SIEMA]],Siema2025,2,FALSE)</f>
        <v>45715</v>
      </c>
      <c r="K136" s="107" t="str">
        <f>VLOOKUP(Tabela2[[#This Row],[SIEMA]],Siema2025,16,FALSE)</f>
        <v>Quinta</v>
      </c>
      <c r="L136" s="108" t="str">
        <f>IF(Tabela2[[#This Row],[Data]]="","Sem Informação",VLOOKUP(MONTH(Tabela2[[#This Row],[Data]]),'[1]Validação de dados'!$I$1:$J$13,2,0))</f>
        <v>Fevereiro</v>
      </c>
      <c r="M136" s="106">
        <f>YEAR(Tabela2[[#This Row],[Data]])</f>
        <v>2025</v>
      </c>
      <c r="N136" s="107" t="str">
        <f>VLOOKUP(Tabela2[[#This Row],[SIEMA]],Siema2025,17,FALSE)</f>
        <v>Vespertino</v>
      </c>
      <c r="O136" s="107" t="str">
        <f>VLOOKUP(Tabela2[[#This Row],[SIEMA]],Siema2025,5,FALSE)</f>
        <v>Rodovia</v>
      </c>
      <c r="P136" s="106" t="str">
        <f>VLOOKUP(Tabela2[[#This Row],[SIEMA]],Siema2025,21,FALSE)</f>
        <v>Tombamento de caminhão tanque carregado com produto perigoso Óleo Diesel e Etanol, seguido de incêndio, no km 590 da BR040.
Transportadora WJ TRANSPORTES DE COMBUSTÍVEIS LTDA CNPJ 28403047000115</v>
      </c>
      <c r="Q136" s="106">
        <v>1170</v>
      </c>
      <c r="R136" s="106" t="str">
        <f>VLOOKUP(Tabela2[[#This Row],[SIEMA]],Siema2025,10,FALSE)</f>
        <v/>
      </c>
      <c r="S136" s="109" t="str">
        <f>IF(Q136="","", IF(Q136="NC","", IF(Q136="NE","", IF(Q136="NA","",IFERROR(VLOOKUP(Q136,Produtos!$A$1:$C$2319,2,FALSE),"Não Cadastrado")))))</f>
        <v>ÁLCOOL ETÍLICO, ETANOL</v>
      </c>
      <c r="T136" s="106">
        <v>5000</v>
      </c>
      <c r="U136" s="106" t="s">
        <v>648</v>
      </c>
      <c r="V136" s="106">
        <f>IF(Q136="","",IF(ISNUMBER(Q136)=FALSE,"Não se aplica",IFERROR(VLOOKUP(Q136,Produtos!$A$1:$C$2319,3,FALSE),"Não Cadastrado")))</f>
        <v>3</v>
      </c>
      <c r="W136" s="106">
        <v>1202</v>
      </c>
      <c r="X136" s="115" t="str">
        <f>IF(Tabela2[[#This Row],[Origem do acidente]] = "Plataforma", "PREENCHER","NA")</f>
        <v>NA</v>
      </c>
      <c r="Y136" s="111" t="str">
        <f>IF(W136="","", IF(W136="NC","", IF(W136="NE","", IF(W136="NA","",IFERROR(VLOOKUP(W136,Produtos!$A$1:$C$2319,2,FALSE),"Não Cadastrado")))))</f>
        <v>GASÓLEO ou ÓLEO DIESEL ou ÓLEO PARA AQUECIMENTO, LEVE</v>
      </c>
      <c r="Z136" s="106">
        <v>25000</v>
      </c>
      <c r="AA136" s="106" t="s">
        <v>648</v>
      </c>
      <c r="AB136" s="106">
        <f>IF(W136="","",IF(ISNUMBER(W136)=FALSE,"Não se aplica",IFERROR(VLOOKUP(W136,Produtos!$A$1:$C$2319,3,FALSE),"Não Cadastrado")))</f>
        <v>3</v>
      </c>
      <c r="AC136" s="106"/>
      <c r="AD136" s="110" t="str">
        <f>IF(Tabela2[[#This Row],[Origem do acidente]] = "Plataforma", "PREENCHER","NA")</f>
        <v>NA</v>
      </c>
      <c r="AE136" s="109" t="str">
        <f>IF(AC136="","", IF(AC136="NC","", IF(AC136="NE","", IF(AC136="NA","",IFERROR(VLOOKUP(AC136,Produtos!$A$1:$C$2319,2,FALSE),"Não Cadastrado")))))</f>
        <v/>
      </c>
      <c r="AF136" s="106"/>
      <c r="AG136" s="106"/>
      <c r="AH136" s="106" t="str">
        <f>IF(AC136="","",IF(ISNUMBER(AC136)=FALSE,"Não se aplica",IFERROR(VLOOKUP(AC136,Produtos!$A$1:$C$2319,3,FALSE),"Não Cadastrado")))</f>
        <v/>
      </c>
      <c r="AI136" s="106"/>
      <c r="AJ136" s="106" t="str">
        <f>VLOOKUP(Tabela2[[#This Row],[SIEMA]],Siema2025,26,FALSE)</f>
        <v>Tombamento de caminhão tanque carregado com produto perigoso Oleo Diesel e Etanol, seguido de incêndio, no km 590 da BR040.</v>
      </c>
      <c r="AK136" s="109" t="s">
        <v>7368</v>
      </c>
      <c r="AL136" s="109" t="s">
        <v>7175</v>
      </c>
      <c r="AM136" s="109"/>
      <c r="AN136" s="110" t="s">
        <v>7130</v>
      </c>
      <c r="AO136" s="110" t="str">
        <f>VLOOKUP(Tabela2[[#This Row],[SIEMA]],Siema2025,53,FALSE)</f>
        <v/>
      </c>
      <c r="AP136" s="110" t="str">
        <f>VLOOKUP(Tabela2[[#This Row],[SIEMA]],Siema2025,55,FALSE)</f>
        <v/>
      </c>
      <c r="AQ136" s="110" t="str">
        <f>VLOOKUP(Tabela2[[#This Row],[SIEMA]],Siema2025,57,FALSE)</f>
        <v>X</v>
      </c>
      <c r="AR136" s="110" t="str">
        <f>VLOOKUP(Tabela2[[#This Row],[SIEMA]],Siema2025,59,FALSE)</f>
        <v/>
      </c>
      <c r="AS136" s="110" t="str">
        <f>VLOOKUP(Tabela2[[#This Row],[SIEMA]],Siema2025,61,FALSE)</f>
        <v/>
      </c>
      <c r="AT136" s="110" t="str">
        <f>VLOOKUP(Tabela2[[#This Row],[SIEMA]],Siema2025,63,FALSE)</f>
        <v/>
      </c>
      <c r="AU136" s="110" t="s">
        <v>7130</v>
      </c>
      <c r="AV136" s="110" t="str">
        <f>VLOOKUP(Tabela2[[#This Row],[SIEMA]],Siema2025,67,FALSE)</f>
        <v/>
      </c>
      <c r="AW136" s="110" t="str">
        <f>VLOOKUP(Tabela2[[#This Row],[SIEMA]],Siema2025,69,FALSE)</f>
        <v/>
      </c>
      <c r="AX136" s="110" t="str">
        <f>VLOOKUP(Tabela2[[#This Row],[SIEMA]],Siema2025,71,FALSE)</f>
        <v>X</v>
      </c>
      <c r="AY136" s="110" t="str">
        <f>VLOOKUP(Tabela2[[#This Row],[SIEMA]],Siema2025,73,FALSE)</f>
        <v/>
      </c>
      <c r="AZ136" s="110" t="str">
        <f>VLOOKUP(Tabela2[[#This Row],[SIEMA]],Siema2025,75,FALSE)</f>
        <v/>
      </c>
      <c r="BA136" s="110" t="str">
        <f>VLOOKUP(Tabela2[[#This Row],[SIEMA]],Siema2025,77,FALSE)</f>
        <v/>
      </c>
      <c r="BB136" s="110" t="str">
        <f>VLOOKUP(Tabela2[[#This Row],[SIEMA]],Siema2025,79,FALSE)</f>
        <v/>
      </c>
      <c r="BC136" s="110" t="str">
        <f>IF(Tabela2[[#This Row],[Outro(s) ]] = "X", "PREENCHER","NA")</f>
        <v>NA</v>
      </c>
      <c r="BD136" s="110" t="str">
        <f>VLOOKUP(Tabela2[[#This Row],[SIEMA]],Siema2025,82,FALSE)</f>
        <v/>
      </c>
      <c r="BE136" s="110" t="str">
        <f>VLOOKUP(Tabela2[[#This Row],[SIEMA]],Siema2025,81,FALSE)</f>
        <v/>
      </c>
      <c r="BF136" s="112" t="str">
        <f>VLOOKUP(Tabela2[[#This Row],[SIEMA]],Siema2025,28,FALSE)</f>
        <v>WJ TRANSPORTES DE COMBUSTÍVEIS LTDA</v>
      </c>
      <c r="BG136" s="112"/>
      <c r="BH136" s="113" t="str">
        <f>VLOOKUP(Tabela2[[#This Row],[SIEMA]],Siema2025,29,FALSE)</f>
        <v>28403047000115</v>
      </c>
      <c r="BI136" s="114" t="s">
        <v>2696</v>
      </c>
      <c r="BJ136" s="109" t="s">
        <v>7097</v>
      </c>
      <c r="BK136" s="106" t="s">
        <v>2696</v>
      </c>
      <c r="BL136" s="143">
        <v>45723</v>
      </c>
      <c r="BM136" s="110">
        <f ca="1">IF(Tabela2[[#This Row],[Data de atendimento do Ibama (considerar o primeiro documento/ação)]]="",_xlfn.DAYS(TODAY(),J136),_xlfn.DAYS(Tabela2[[#This Row],[Data de atendimento do Ibama (considerar o primeiro documento/ação)]],J136))</f>
        <v>8</v>
      </c>
      <c r="BN136" s="110" t="str">
        <f>IF(Tabela2[[#This Row],[Atendido pelo Ibama ("Não" ou "Sim")]]="Não","Preencher", IF(Tabela2[[#This Row],[Atendido pelo Ibama ("Não" ou "Sim")]]="Sim","NA",""))</f>
        <v>NA</v>
      </c>
      <c r="BO136" s="116" t="s">
        <v>7098</v>
      </c>
      <c r="BP136" s="110" t="str">
        <f>IF(Tabela2[[#This Row],[Forma de atendimento (primeiro documento/ação)]]= "Outros (especificar)", "PREENCHER","NA")</f>
        <v>NA</v>
      </c>
      <c r="BQ136" s="108" t="s">
        <v>123</v>
      </c>
      <c r="BR136" s="110" t="str">
        <f>IF(Tabela2[[#This Row],[Equipe do Ibama foi a campo? Houve sobrevoo do Poseidon?]] = "Sim", "PREENCHER","NA")</f>
        <v>NA</v>
      </c>
      <c r="BS136" s="110" t="str">
        <f>IF(Tabela2[[#This Row],[Se sim, foi emitida Ordem de Emergência? (informações vinculada à coluna CK)]] = "Sim", "PREENCHER","NA")</f>
        <v>NA</v>
      </c>
      <c r="BT136" s="110" t="s">
        <v>7099</v>
      </c>
      <c r="BU136" s="110" t="s">
        <v>2696</v>
      </c>
      <c r="BV136" s="110" t="s">
        <v>2696</v>
      </c>
      <c r="BW136" s="110" t="s">
        <v>123</v>
      </c>
      <c r="BX136" s="108" t="s">
        <v>7119</v>
      </c>
      <c r="BY136" s="108"/>
      <c r="BZ136" s="106" t="str">
        <f>IF(Tabela2[[#This Row],[Data do documento de encerramento]]="NA","NA",IF(Tabela2[[#This Row],[Data do documento de encerramento]]="","Pendente de conclusão/ encerramento",_xlfn.DAYS(Tabela2[[#This Row],[Data do documento de encerramento]],J136)))</f>
        <v>Pendente de conclusão/ encerramento</v>
      </c>
      <c r="CA136" s="109" t="s">
        <v>7708</v>
      </c>
      <c r="CB136" s="109"/>
      <c r="CC136" s="109"/>
      <c r="CD136" s="109"/>
      <c r="CE136" s="109"/>
      <c r="CF136" s="109"/>
    </row>
    <row r="137" spans="1:84" ht="60.75" hidden="1">
      <c r="A137" s="172">
        <v>202522836017</v>
      </c>
      <c r="B137" s="173" t="s">
        <v>7709</v>
      </c>
      <c r="C137" s="110" t="str">
        <f>VLOOKUP(Tabela2[[#This Row],[SIEMA]],Siema2025,4,FALSE)</f>
        <v xml:space="preserve"> MT</v>
      </c>
      <c r="D137" s="108" t="str">
        <f>VLOOKUP(Tabela2[[#This Row],[SIEMA]],Siema2025,3,FALSE)</f>
        <v xml:space="preserve">Guarantã do Norte </v>
      </c>
      <c r="E137" s="108" t="s">
        <v>7326</v>
      </c>
      <c r="F137" s="108" t="s">
        <v>7710</v>
      </c>
      <c r="G137" s="108" t="s">
        <v>7711</v>
      </c>
      <c r="H137" s="108" t="s">
        <v>7712</v>
      </c>
      <c r="I137" s="106" t="s">
        <v>7118</v>
      </c>
      <c r="J137" s="107">
        <f>VLOOKUP(Tabela2[[#This Row],[SIEMA]],Siema2025,2,FALSE)</f>
        <v>45715</v>
      </c>
      <c r="K137" s="107" t="str">
        <f>VLOOKUP(Tabela2[[#This Row],[SIEMA]],Siema2025,16,FALSE)</f>
        <v>Quinta</v>
      </c>
      <c r="L137" s="108" t="str">
        <f>IF(Tabela2[[#This Row],[Data]]="","Sem Informação",VLOOKUP(MONTH(Tabela2[[#This Row],[Data]]),'[1]Validação de dados'!$I$1:$J$13,2,0))</f>
        <v>Fevereiro</v>
      </c>
      <c r="M137" s="106">
        <f>YEAR(Tabela2[[#This Row],[Data]])</f>
        <v>2025</v>
      </c>
      <c r="N137" s="107" t="str">
        <f>VLOOKUP(Tabela2[[#This Row],[SIEMA]],Siema2025,17,FALSE)</f>
        <v>Matutino</v>
      </c>
      <c r="O137" s="107" t="str">
        <f>VLOOKUP(Tabela2[[#This Row],[SIEMA]],Siema2025,5,FALSE)</f>
        <v>Rodovia</v>
      </c>
      <c r="P137" s="106" t="str">
        <f>VLOOKUP(Tabela2[[#This Row],[SIEMA]],Siema2025,21,FALSE)</f>
        <v/>
      </c>
      <c r="Q137" s="106">
        <v>1202</v>
      </c>
      <c r="R137" s="106" t="s">
        <v>3060</v>
      </c>
      <c r="S137" s="109" t="str">
        <f>IF(Q137="","", IF(Q137="NC","", IF(Q137="NE","", IF(Q137="NA","",IFERROR(VLOOKUP(Q137,Produtos!$A$1:$C$2319,2,FALSE),"Não Cadastrado")))))</f>
        <v>GASÓLEO ou ÓLEO DIESEL ou ÓLEO PARA AQUECIMENTO, LEVE</v>
      </c>
      <c r="T137" s="106">
        <v>23000</v>
      </c>
      <c r="U137" s="106" t="s">
        <v>648</v>
      </c>
      <c r="V137" s="106">
        <f>IF(Q137="","",IF(ISNUMBER(Q137)=FALSE,"Não se aplica",IFERROR(VLOOKUP(Q137,Produtos!$A$1:$C$2319,3,FALSE),"Não Cadastrado")))</f>
        <v>3</v>
      </c>
      <c r="W137" s="106" t="str">
        <f>VLOOKUP(Tabela2[[#This Row],[SIEMA]],Siema2025,10,FALSE)</f>
        <v/>
      </c>
      <c r="X137" s="115" t="str">
        <f>IF(Tabela2[[#This Row],[Origem do acidente]] = "Plataforma", "PREENCHER","NA")</f>
        <v>NA</v>
      </c>
      <c r="Y137" s="111" t="str">
        <f>IF(W137="","", IF(W137="NC","", IF(W137="NE","", IF(W137="NA","",IFERROR(VLOOKUP(W137,Produtos!$A$1:$C$2319,2,FALSE),"Não Cadastrado")))))</f>
        <v/>
      </c>
      <c r="Z137" s="106" t="str">
        <f>VLOOKUP(Tabela2[[#This Row],[SIEMA]],Siema2025,11,FALSE)</f>
        <v xml:space="preserve"> </v>
      </c>
      <c r="AA137" s="106" t="str">
        <f>VLOOKUP(Tabela2[[#This Row],[SIEMA]],Siema2025,12,FALSE)</f>
        <v xml:space="preserve"> </v>
      </c>
      <c r="AB137" s="106" t="str">
        <f>IF(W137="","",IF(ISNUMBER(W137)=FALSE,"Não se aplica",IFERROR(VLOOKUP(W137,Produtos!$A$1:$C$2319,3,FALSE),"Não Cadastrado")))</f>
        <v/>
      </c>
      <c r="AC137" s="106"/>
      <c r="AD137" s="110" t="str">
        <f>IF(Tabela2[[#This Row],[Origem do acidente]] = "Plataforma", "PREENCHER","NA")</f>
        <v>NA</v>
      </c>
      <c r="AE137" s="109" t="str">
        <f>IF(AC137="","", IF(AC137="NC","", IF(AC137="NE","", IF(AC137="NA","",IFERROR(VLOOKUP(AC137,Produtos!$A$1:$C$2319,2,FALSE),"Não Cadastrado")))))</f>
        <v/>
      </c>
      <c r="AF137" s="106"/>
      <c r="AG137" s="106"/>
      <c r="AH137" s="106" t="str">
        <f>IF(AC137="","",IF(ISNUMBER(AC137)=FALSE,"Não se aplica",IFERROR(VLOOKUP(AC137,Produtos!$A$1:$C$2319,3,FALSE),"Não Cadastrado")))</f>
        <v/>
      </c>
      <c r="AI137" s="106"/>
      <c r="AJ137" s="106"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7" s="109" t="s">
        <v>7110</v>
      </c>
      <c r="AL137" s="109" t="s">
        <v>7175</v>
      </c>
      <c r="AM137" s="109"/>
      <c r="AN137" s="110" t="str">
        <f>VLOOKUP(Tabela2[[#This Row],[SIEMA]],Siema2025,51,FALSE)</f>
        <v/>
      </c>
      <c r="AO137" s="110" t="str">
        <f>VLOOKUP(Tabela2[[#This Row],[SIEMA]],Siema2025,53,FALSE)</f>
        <v/>
      </c>
      <c r="AP137" s="110" t="str">
        <f>VLOOKUP(Tabela2[[#This Row],[SIEMA]],Siema2025,55,FALSE)</f>
        <v>X</v>
      </c>
      <c r="AQ137" s="110" t="str">
        <f>VLOOKUP(Tabela2[[#This Row],[SIEMA]],Siema2025,57,FALSE)</f>
        <v>X</v>
      </c>
      <c r="AR137" s="110" t="str">
        <f>VLOOKUP(Tabela2[[#This Row],[SIEMA]],Siema2025,59,FALSE)</f>
        <v/>
      </c>
      <c r="AS137" s="110" t="str">
        <f>VLOOKUP(Tabela2[[#This Row],[SIEMA]],Siema2025,61,FALSE)</f>
        <v/>
      </c>
      <c r="AT137" s="110" t="str">
        <f>VLOOKUP(Tabela2[[#This Row],[SIEMA]],Siema2025,63,FALSE)</f>
        <v/>
      </c>
      <c r="AU137" s="110" t="str">
        <f>VLOOKUP(Tabela2[[#This Row],[SIEMA]],Siema2025,65,FALSE)</f>
        <v>X</v>
      </c>
      <c r="AV137" s="110" t="str">
        <f>VLOOKUP(Tabela2[[#This Row],[SIEMA]],Siema2025,67,FALSE)</f>
        <v/>
      </c>
      <c r="AW137" s="110" t="str">
        <f>VLOOKUP(Tabela2[[#This Row],[SIEMA]],Siema2025,69,FALSE)</f>
        <v/>
      </c>
      <c r="AX137" s="110" t="str">
        <f>VLOOKUP(Tabela2[[#This Row],[SIEMA]],Siema2025,71,FALSE)</f>
        <v/>
      </c>
      <c r="AY137" s="110" t="str">
        <f>VLOOKUP(Tabela2[[#This Row],[SIEMA]],Siema2025,73,FALSE)</f>
        <v/>
      </c>
      <c r="AZ137" s="110" t="str">
        <f>VLOOKUP(Tabela2[[#This Row],[SIEMA]],Siema2025,75,FALSE)</f>
        <v/>
      </c>
      <c r="BA137" s="110" t="str">
        <f>VLOOKUP(Tabela2[[#This Row],[SIEMA]],Siema2025,77,FALSE)</f>
        <v/>
      </c>
      <c r="BB137" s="110" t="str">
        <f>VLOOKUP(Tabela2[[#This Row],[SIEMA]],Siema2025,79,FALSE)</f>
        <v/>
      </c>
      <c r="BC137" s="110" t="str">
        <f>IF(Tabela2[[#This Row],[Outro(s) ]] = "X", "PREENCHER","NA")</f>
        <v>NA</v>
      </c>
      <c r="BD137" s="110" t="str">
        <f>VLOOKUP(Tabela2[[#This Row],[SIEMA]],Siema2025,82,FALSE)</f>
        <v/>
      </c>
      <c r="BE137" s="110" t="str">
        <f>VLOOKUP(Tabela2[[#This Row],[SIEMA]],Siema2025,81,FALSE)</f>
        <v/>
      </c>
      <c r="BF137" s="112" t="str">
        <f>VLOOKUP(Tabela2[[#This Row],[SIEMA]],Siema2025,28,FALSE)</f>
        <v>Nevada Transportes</v>
      </c>
      <c r="BG137" s="112"/>
      <c r="BH137" s="113" t="str">
        <f>VLOOKUP(Tabela2[[#This Row],[SIEMA]],Siema2025,29,FALSE)</f>
        <v>00331323000168</v>
      </c>
      <c r="BI137" s="114" t="s">
        <v>2696</v>
      </c>
      <c r="BJ137" s="109" t="s">
        <v>7097</v>
      </c>
      <c r="BK137" s="106" t="s">
        <v>2696</v>
      </c>
      <c r="BL137" s="143">
        <v>45730</v>
      </c>
      <c r="BM137" s="110">
        <f ca="1">IF(Tabela2[[#This Row],[Data de atendimento do Ibama (considerar o primeiro documento/ação)]]="",_xlfn.DAYS(TODAY(),J137),_xlfn.DAYS(Tabela2[[#This Row],[Data de atendimento do Ibama (considerar o primeiro documento/ação)]],J137))</f>
        <v>15</v>
      </c>
      <c r="BN137" s="110" t="str">
        <f>IF(Tabela2[[#This Row],[Atendido pelo Ibama ("Não" ou "Sim")]]="Não","Preencher", IF(Tabela2[[#This Row],[Atendido pelo Ibama ("Não" ou "Sim")]]="Sim","NA",""))</f>
        <v>NA</v>
      </c>
      <c r="BO137" s="116" t="s">
        <v>7123</v>
      </c>
      <c r="BP137" s="110" t="s">
        <v>7332</v>
      </c>
      <c r="BQ137" s="108" t="s">
        <v>7062</v>
      </c>
      <c r="BR137" s="110" t="s">
        <v>2696</v>
      </c>
      <c r="BS137" s="110" t="s">
        <v>123</v>
      </c>
      <c r="BT137" s="110" t="s">
        <v>7099</v>
      </c>
      <c r="BU137" s="110" t="s">
        <v>123</v>
      </c>
      <c r="BV137" s="110" t="s">
        <v>123</v>
      </c>
      <c r="BW137" s="110" t="s">
        <v>123</v>
      </c>
      <c r="BX137" s="108"/>
      <c r="BY137" s="108"/>
      <c r="BZ137" s="106" t="str">
        <f>IF(Tabela2[[#This Row],[Data do documento de encerramento]]="NA","NA",IF(Tabela2[[#This Row],[Data do documento de encerramento]]="","Pendente de conclusão/ encerramento",_xlfn.DAYS(Tabela2[[#This Row],[Data do documento de encerramento]],J137)))</f>
        <v>Pendente de conclusão/ encerramento</v>
      </c>
      <c r="CA137" s="109"/>
      <c r="CB137" s="109"/>
      <c r="CC137" s="117"/>
      <c r="CD137" s="109"/>
      <c r="CE137" s="109"/>
      <c r="CF137" s="109"/>
    </row>
    <row r="138" spans="1:84" ht="30.75" hidden="1">
      <c r="A138" s="172">
        <v>202522843203</v>
      </c>
      <c r="B138" s="173" t="s">
        <v>7713</v>
      </c>
      <c r="C138" s="110" t="str">
        <f>VLOOKUP(Tabela2[[#This Row],[SIEMA]],Siema2025,4,FALSE)</f>
        <v xml:space="preserve"> BA</v>
      </c>
      <c r="D138" s="108" t="str">
        <f>VLOOKUP(Tabela2[[#This Row],[SIEMA]],Siema2025,3,FALSE)</f>
        <v xml:space="preserve">Araças </v>
      </c>
      <c r="E138" s="108" t="str">
        <f>VLOOKUP(Tabela2[[#This Row],[SIEMA]],Siema2025,20,FALSE)</f>
        <v>Linha de produção do poço 7-AR-224  Bacia do Recôncavo Baiano</v>
      </c>
      <c r="F138" s="108"/>
      <c r="G138" s="108" t="s">
        <v>7714</v>
      </c>
      <c r="H138" s="108" t="s">
        <v>7715</v>
      </c>
      <c r="I138" s="106" t="s">
        <v>7289</v>
      </c>
      <c r="J138" s="107">
        <f>VLOOKUP(Tabela2[[#This Row],[SIEMA]],Siema2025,2,FALSE)</f>
        <v>45715</v>
      </c>
      <c r="K138" s="107" t="str">
        <f>VLOOKUP(Tabela2[[#This Row],[SIEMA]],Siema2025,16,FALSE)</f>
        <v>Quinta</v>
      </c>
      <c r="L138" s="108" t="str">
        <f>IF(Tabela2[[#This Row],[Data]]="","Sem Informação",VLOOKUP(MONTH(Tabela2[[#This Row],[Data]]),'[1]Validação de dados'!$I$1:$J$13,2,0))</f>
        <v>Fevereiro</v>
      </c>
      <c r="M138" s="106">
        <f>YEAR(Tabela2[[#This Row],[Data]])</f>
        <v>2025</v>
      </c>
      <c r="N138" s="107" t="str">
        <f>VLOOKUP(Tabela2[[#This Row],[SIEMA]],Siema2025,17,FALSE)</f>
        <v>Matutino</v>
      </c>
      <c r="O138" s="107" t="s">
        <v>145</v>
      </c>
      <c r="P138" s="106" t="str">
        <f>VLOOKUP(Tabela2[[#This Row],[SIEMA]],Siema2025,21,FALSE)</f>
        <v>Poço Terrestre</v>
      </c>
      <c r="Q138" s="106">
        <v>1267</v>
      </c>
      <c r="R138" s="106" t="str">
        <f>VLOOKUP(Tabela2[[#This Row],[SIEMA]],Siema2025,10,FALSE)</f>
        <v>água produzida</v>
      </c>
      <c r="S138" s="109" t="s">
        <v>7290</v>
      </c>
      <c r="T138" s="106" t="s">
        <v>7716</v>
      </c>
      <c r="U138" s="106" t="str">
        <f>VLOOKUP(Tabela2[[#This Row],[SIEMA]],Siema2025,12,FALSE)</f>
        <v>M3</v>
      </c>
      <c r="V138" s="106">
        <f>IF(Q138="","",IF(ISNUMBER(Q138)=FALSE,"Não se aplica",IFERROR(VLOOKUP(Q138,Produtos!$A$1:$C$2319,3,FALSE),"Não Cadastrado")))</f>
        <v>3</v>
      </c>
      <c r="W138" s="106" t="str">
        <f>VLOOKUP(Tabela2[[#This Row],[SIEMA]],Siema2025,10,FALSE)</f>
        <v>água produzida</v>
      </c>
      <c r="X138" s="115" t="str">
        <f>IF(Tabela2[[#This Row],[Origem do acidente]] = "Plataforma", "PREENCHER","NA")</f>
        <v>NA</v>
      </c>
      <c r="Y138" s="111" t="str">
        <f>IF(W138="","", IF(W138="NC","", IF(W138="NE","", IF(W138="NA","",IFERROR(VLOOKUP(W138,Produtos!$A$1:$C$2319,2,FALSE),"Não Cadastrado")))))</f>
        <v>Não Cadastrado</v>
      </c>
      <c r="Z138" s="106" t="str">
        <f>VLOOKUP(Tabela2[[#This Row],[SIEMA]],Siema2025,11,FALSE)</f>
        <v>0.23352</v>
      </c>
      <c r="AA138" s="106" t="str">
        <f>VLOOKUP(Tabela2[[#This Row],[SIEMA]],Siema2025,12,FALSE)</f>
        <v>M3</v>
      </c>
      <c r="AB138" s="106" t="str">
        <f>IF(W138="","",IF(ISNUMBER(W138)=FALSE,"Não se aplica",IFERROR(VLOOKUP(W138,Produtos!$A$1:$C$2319,3,FALSE),"Não Cadastrado")))</f>
        <v>Não se aplica</v>
      </c>
      <c r="AC138" s="106"/>
      <c r="AD138" s="110" t="str">
        <f>IF(Tabela2[[#This Row],[Origem do acidente]] = "Plataforma", "PREENCHER","NA")</f>
        <v>NA</v>
      </c>
      <c r="AE138" s="109" t="str">
        <f>IF(AC138="","", IF(AC138="NC","", IF(AC138="NE","", IF(AC138="NA","",IFERROR(VLOOKUP(AC138,Produtos!$A$1:$C$2319,2,FALSE),"Não Cadastrado")))))</f>
        <v/>
      </c>
      <c r="AF138" s="106"/>
      <c r="AG138" s="106"/>
      <c r="AH138" s="106" t="str">
        <f>IF(AC138="","",IF(ISNUMBER(AC138)=FALSE,"Não se aplica",IFERROR(VLOOKUP(AC138,Produtos!$A$1:$C$2319,3,FALSE),"Não Cadastrado")))</f>
        <v/>
      </c>
      <c r="AI138" s="106"/>
      <c r="AJ138" s="106" t="str">
        <f>VLOOKUP(Tabela2[[#This Row],[SIEMA]],Siema2025,26,FALSE)</f>
        <v>Em avaliação.</v>
      </c>
      <c r="AK138" s="109"/>
      <c r="AL138" s="109"/>
      <c r="AM138" s="109"/>
      <c r="AN138" s="110" t="str">
        <f>VLOOKUP(Tabela2[[#This Row],[SIEMA]],Siema2025,51,FALSE)</f>
        <v/>
      </c>
      <c r="AO138" s="110" t="str">
        <f>VLOOKUP(Tabela2[[#This Row],[SIEMA]],Siema2025,53,FALSE)</f>
        <v/>
      </c>
      <c r="AP138" s="110" t="str">
        <f>VLOOKUP(Tabela2[[#This Row],[SIEMA]],Siema2025,55,FALSE)</f>
        <v/>
      </c>
      <c r="AQ138" s="110" t="str">
        <f>VLOOKUP(Tabela2[[#This Row],[SIEMA]],Siema2025,57,FALSE)</f>
        <v/>
      </c>
      <c r="AR138" s="110" t="str">
        <f>VLOOKUP(Tabela2[[#This Row],[SIEMA]],Siema2025,59,FALSE)</f>
        <v/>
      </c>
      <c r="AS138" s="110" t="str">
        <f>VLOOKUP(Tabela2[[#This Row],[SIEMA]],Siema2025,61,FALSE)</f>
        <v/>
      </c>
      <c r="AT138" s="110" t="str">
        <f>VLOOKUP(Tabela2[[#This Row],[SIEMA]],Siema2025,63,FALSE)</f>
        <v/>
      </c>
      <c r="AU138" s="110" t="str">
        <f>VLOOKUP(Tabela2[[#This Row],[SIEMA]],Siema2025,65,FALSE)</f>
        <v>X</v>
      </c>
      <c r="AV138" s="110" t="str">
        <f>VLOOKUP(Tabela2[[#This Row],[SIEMA]],Siema2025,67,FALSE)</f>
        <v/>
      </c>
      <c r="AW138" s="110" t="str">
        <f>VLOOKUP(Tabela2[[#This Row],[SIEMA]],Siema2025,69,FALSE)</f>
        <v/>
      </c>
      <c r="AX138" s="110" t="str">
        <f>VLOOKUP(Tabela2[[#This Row],[SIEMA]],Siema2025,71,FALSE)</f>
        <v/>
      </c>
      <c r="AY138" s="110" t="str">
        <f>VLOOKUP(Tabela2[[#This Row],[SIEMA]],Siema2025,73,FALSE)</f>
        <v/>
      </c>
      <c r="AZ138" s="110" t="str">
        <f>VLOOKUP(Tabela2[[#This Row],[SIEMA]],Siema2025,75,FALSE)</f>
        <v/>
      </c>
      <c r="BA138" s="110" t="str">
        <f>VLOOKUP(Tabela2[[#This Row],[SIEMA]],Siema2025,77,FALSE)</f>
        <v/>
      </c>
      <c r="BB138" s="110" t="str">
        <f>VLOOKUP(Tabela2[[#This Row],[SIEMA]],Siema2025,79,FALSE)</f>
        <v/>
      </c>
      <c r="BC138" s="110" t="str">
        <f>IF(Tabela2[[#This Row],[Outro(s) ]] = "X", "PREENCHER","NA")</f>
        <v>NA</v>
      </c>
      <c r="BD138" s="110" t="str">
        <f>VLOOKUP(Tabela2[[#This Row],[SIEMA]],Siema2025,82,FALSE)</f>
        <v/>
      </c>
      <c r="BE138" s="110" t="str">
        <f>VLOOKUP(Tabela2[[#This Row],[SIEMA]],Siema2025,81,FALSE)</f>
        <v/>
      </c>
      <c r="BF138" s="112" t="str">
        <f>VLOOKUP(Tabela2[[#This Row],[SIEMA]],Siema2025,28,FALSE)</f>
        <v>PETRÓLEO BRASILEIRO S.A. - PETROBRAS</v>
      </c>
      <c r="BG138" s="112"/>
      <c r="BH138" s="113" t="str">
        <f>VLOOKUP(Tabela2[[#This Row],[SIEMA]],Siema2025,29,FALSE)</f>
        <v/>
      </c>
      <c r="BI138" s="114" t="str">
        <f>VLOOKUP(Tabela2[[#This Row],[SIEMA]],Siema2025,107,FALSE)</f>
        <v>Não</v>
      </c>
      <c r="BJ138" s="109" t="s">
        <v>7111</v>
      </c>
      <c r="BK138" s="106" t="s">
        <v>2696</v>
      </c>
      <c r="BL138" s="143">
        <v>45734</v>
      </c>
      <c r="BM138" s="110">
        <f ca="1">IF(Tabela2[[#This Row],[Data de atendimento do Ibama (considerar o primeiro documento/ação)]]="",_xlfn.DAYS(TODAY(),J138),_xlfn.DAYS(Tabela2[[#This Row],[Data de atendimento do Ibama (considerar o primeiro documento/ação)]],J138))</f>
        <v>19</v>
      </c>
      <c r="BN138" s="110" t="str">
        <f>IF(Tabela2[[#This Row],[Atendido pelo Ibama ("Não" ou "Sim")]]="Não","Preencher", IF(Tabela2[[#This Row],[Atendido pelo Ibama ("Não" ou "Sim")]]="Sim","NA",""))</f>
        <v>NA</v>
      </c>
      <c r="BO138" s="116" t="s">
        <v>7139</v>
      </c>
      <c r="BP138" s="110" t="str">
        <f>IF(Tabela2[[#This Row],[Forma de atendimento (primeiro documento/ação)]]= "Outros (especificar)", "PREENCHER","NA")</f>
        <v>NA</v>
      </c>
      <c r="BQ138" s="108"/>
      <c r="BR138" s="110" t="str">
        <f>IF(Tabela2[[#This Row],[Equipe do Ibama foi a campo? Houve sobrevoo do Poseidon?]] = "Sim", "PREENCHER","NA")</f>
        <v>NA</v>
      </c>
      <c r="BS138" s="110" t="str">
        <f>IF(Tabela2[[#This Row],[Se sim, foi emitida Ordem de Emergência? (informações vinculada à coluna CK)]] = "Sim", "PREENCHER","NA")</f>
        <v>NA</v>
      </c>
      <c r="BT138" s="110" t="str">
        <f>IF(Tabela2[[#This Row],[Foi elaborado Relatório de Vistoria pelo Ibama? (informações vinculada à coluna CK)]] = "Sim", "PREENCHER","NA")</f>
        <v>NA</v>
      </c>
      <c r="BU138" s="110" t="s">
        <v>2696</v>
      </c>
      <c r="BV138" s="110" t="s">
        <v>123</v>
      </c>
      <c r="BW138" s="110" t="s">
        <v>123</v>
      </c>
      <c r="BX138" s="108"/>
      <c r="BY138" s="108"/>
      <c r="BZ138" s="106" t="str">
        <f>IF(Tabela2[[#This Row],[Data do documento de encerramento]]="NA","NA",IF(Tabela2[[#This Row],[Data do documento de encerramento]]="","Pendente de conclusão/ encerramento",_xlfn.DAYS(Tabela2[[#This Row],[Data do documento de encerramento]],J138)))</f>
        <v>Pendente de conclusão/ encerramento</v>
      </c>
      <c r="CA138" s="109"/>
      <c r="CB138" s="109"/>
      <c r="CC138" s="109"/>
      <c r="CD138" s="109"/>
      <c r="CE138" s="109"/>
      <c r="CF138" s="109"/>
    </row>
    <row r="139" spans="1:84" ht="30.75" hidden="1">
      <c r="A139" s="172">
        <v>20253454022</v>
      </c>
      <c r="B139" s="173" t="s">
        <v>7717</v>
      </c>
      <c r="C139" s="110" t="str">
        <f>VLOOKUP(Tabela2[[#This Row],[SIEMA]],Siema2025,4,FALSE)</f>
        <v xml:space="preserve"> AL</v>
      </c>
      <c r="D139" s="108" t="str">
        <f>VLOOKUP(Tabela2[[#This Row],[SIEMA]],Siema2025,3,FALSE)</f>
        <v xml:space="preserve">Maceió </v>
      </c>
      <c r="E139" s="108" t="str">
        <f>VLOOKUP(Tabela2[[#This Row],[SIEMA]],Siema2025,20,FALSE)</f>
        <v>Fazenda Lamarão, s/n. Zona rural.</v>
      </c>
      <c r="F139" s="108"/>
      <c r="G139" s="29" t="s">
        <v>7556</v>
      </c>
      <c r="H139" s="29" t="s">
        <v>7557</v>
      </c>
      <c r="I139" s="106" t="s">
        <v>7456</v>
      </c>
      <c r="J139" s="107">
        <f>VLOOKUP(Tabela2[[#This Row],[SIEMA]],Siema2025,2,FALSE)</f>
        <v>45716</v>
      </c>
      <c r="K139" s="107" t="str">
        <f>VLOOKUP(Tabela2[[#This Row],[SIEMA]],Siema2025,16,FALSE)</f>
        <v>Sexta</v>
      </c>
      <c r="L139" s="108" t="str">
        <f>IF(Tabela2[[#This Row],[Data]]="","Sem Informação",VLOOKUP(MONTH(Tabela2[[#This Row],[Data]]),'[1]Validação de dados'!$I$1:$J$13,2,0))</f>
        <v>Fevereiro</v>
      </c>
      <c r="M139" s="106">
        <f>YEAR(Tabela2[[#This Row],[Data]])</f>
        <v>2025</v>
      </c>
      <c r="N139" s="107" t="str">
        <f>VLOOKUP(Tabela2[[#This Row],[SIEMA]],Siema2025,17,FALSE)</f>
        <v>Vespertino</v>
      </c>
      <c r="O139" s="107" t="s">
        <v>145</v>
      </c>
      <c r="P139" s="106" t="str">
        <f>VLOOKUP(Tabela2[[#This Row],[SIEMA]],Siema2025,21,FALSE)</f>
        <v>Laboratório - Estação de Pilar</v>
      </c>
      <c r="Q139" s="106" t="str">
        <f>VLOOKUP(Tabela2[[#This Row],[SIEMA]],Siema2025,7,FALSE)</f>
        <v/>
      </c>
      <c r="R139" s="106" t="str">
        <f>VLOOKUP(Tabela2[[#This Row],[SIEMA]],Siema2025,10,FALSE)</f>
        <v>água oleosa</v>
      </c>
      <c r="S139" s="109" t="s">
        <v>1714</v>
      </c>
      <c r="T139" s="106" t="str">
        <f>VLOOKUP(Tabela2[[#This Row],[SIEMA]],Siema2025,11,FALSE)</f>
        <v>0.16</v>
      </c>
      <c r="U139" s="106" t="str">
        <f>VLOOKUP(Tabela2[[#This Row],[SIEMA]],Siema2025,12,FALSE)</f>
        <v>M3</v>
      </c>
      <c r="V139" s="106" t="str">
        <f>IF(Q139="","",IF(ISNUMBER(Q139)=FALSE,"Não se aplica",IFERROR(VLOOKUP(Q139,Produtos!$A$1:$C$2319,3,FALSE),"Não Cadastrado")))</f>
        <v/>
      </c>
      <c r="W139" s="106"/>
      <c r="X139" s="115"/>
      <c r="Y139" s="111"/>
      <c r="Z139" s="106"/>
      <c r="AA139" s="106" t="str">
        <f>VLOOKUP(Tabela2[[#This Row],[SIEMA]],Siema2025,12,FALSE)</f>
        <v>M3</v>
      </c>
      <c r="AB139" s="106"/>
      <c r="AC139" s="106"/>
      <c r="AD139" s="110" t="str">
        <f>IF(Tabela2[[#This Row],[Origem do acidente]] = "Plataforma", "PREENCHER","NA")</f>
        <v>NA</v>
      </c>
      <c r="AE139" s="109" t="str">
        <f>IF(AC139="","", IF(AC139="NC","", IF(AC139="NE","", IF(AC139="NA","",IFERROR(VLOOKUP(AC139,Produtos!$A$1:$C$2319,2,FALSE),"Não Cadastrado")))))</f>
        <v/>
      </c>
      <c r="AF139" s="106"/>
      <c r="AG139" s="106"/>
      <c r="AH139" s="106" t="str">
        <f>IF(AC139="","",IF(ISNUMBER(AC139)=FALSE,"Não se aplica",IFERROR(VLOOKUP(AC139,Produtos!$A$1:$C$2319,3,FALSE),"Não Cadastrado")))</f>
        <v/>
      </c>
      <c r="AI139" s="106"/>
      <c r="AJ139" s="106" t="str">
        <f>VLOOKUP(Tabela2[[#This Row],[SIEMA]],Siema2025,26,FALSE)</f>
        <v/>
      </c>
      <c r="AK139" s="109"/>
      <c r="AL139" s="109"/>
      <c r="AM139" s="109"/>
      <c r="AN139" s="110" t="str">
        <f>VLOOKUP(Tabela2[[#This Row],[SIEMA]],Siema2025,51,FALSE)</f>
        <v/>
      </c>
      <c r="AO139" s="110" t="str">
        <f>VLOOKUP(Tabela2[[#This Row],[SIEMA]],Siema2025,53,FALSE)</f>
        <v/>
      </c>
      <c r="AP139" s="110" t="str">
        <f>VLOOKUP(Tabela2[[#This Row],[SIEMA]],Siema2025,55,FALSE)</f>
        <v/>
      </c>
      <c r="AQ139" s="110" t="str">
        <f>VLOOKUP(Tabela2[[#This Row],[SIEMA]],Siema2025,57,FALSE)</f>
        <v/>
      </c>
      <c r="AR139" s="110" t="str">
        <f>VLOOKUP(Tabela2[[#This Row],[SIEMA]],Siema2025,59,FALSE)</f>
        <v/>
      </c>
      <c r="AS139" s="110" t="str">
        <f>VLOOKUP(Tabela2[[#This Row],[SIEMA]],Siema2025,61,FALSE)</f>
        <v/>
      </c>
      <c r="AT139" s="110" t="str">
        <f>VLOOKUP(Tabela2[[#This Row],[SIEMA]],Siema2025,63,FALSE)</f>
        <v/>
      </c>
      <c r="AU139" s="110" t="str">
        <f>VLOOKUP(Tabela2[[#This Row],[SIEMA]],Siema2025,65,FALSE)</f>
        <v>X</v>
      </c>
      <c r="AV139" s="110" t="str">
        <f>VLOOKUP(Tabela2[[#This Row],[SIEMA]],Siema2025,67,FALSE)</f>
        <v/>
      </c>
      <c r="AW139" s="110" t="str">
        <f>VLOOKUP(Tabela2[[#This Row],[SIEMA]],Siema2025,69,FALSE)</f>
        <v/>
      </c>
      <c r="AX139" s="110" t="str">
        <f>VLOOKUP(Tabela2[[#This Row],[SIEMA]],Siema2025,71,FALSE)</f>
        <v/>
      </c>
      <c r="AY139" s="110" t="str">
        <f>VLOOKUP(Tabela2[[#This Row],[SIEMA]],Siema2025,73,FALSE)</f>
        <v/>
      </c>
      <c r="AZ139" s="110" t="str">
        <f>VLOOKUP(Tabela2[[#This Row],[SIEMA]],Siema2025,75,FALSE)</f>
        <v/>
      </c>
      <c r="BA139" s="110" t="str">
        <f>VLOOKUP(Tabela2[[#This Row],[SIEMA]],Siema2025,77,FALSE)</f>
        <v/>
      </c>
      <c r="BB139" s="110" t="str">
        <f>VLOOKUP(Tabela2[[#This Row],[SIEMA]],Siema2025,79,FALSE)</f>
        <v/>
      </c>
      <c r="BC139" s="110" t="str">
        <f>IF(Tabela2[[#This Row],[Outro(s) ]] = "X", "PREENCHER","NA")</f>
        <v>NA</v>
      </c>
      <c r="BD139" s="110" t="str">
        <f>VLOOKUP(Tabela2[[#This Row],[SIEMA]],Siema2025,82,FALSE)</f>
        <v/>
      </c>
      <c r="BE139" s="110" t="str">
        <f>VLOOKUP(Tabela2[[#This Row],[SIEMA]],Siema2025,81,FALSE)</f>
        <v/>
      </c>
      <c r="BF139" s="112" t="str">
        <f>VLOOKUP(Tabela2[[#This Row],[SIEMA]],Siema2025,28,FALSE)</f>
        <v>ORIGEM ENERGIA ALAGOAS S.A</v>
      </c>
      <c r="BG139" s="112"/>
      <c r="BH139" s="113" t="str">
        <f>VLOOKUP(Tabela2[[#This Row],[SIEMA]],Siema2025,29,FALSE)</f>
        <v>34186669000301</v>
      </c>
      <c r="BI139" s="114" t="str">
        <f>VLOOKUP(Tabela2[[#This Row],[SIEMA]],Siema2025,107,FALSE)</f>
        <v>Não</v>
      </c>
      <c r="BJ139" s="109" t="s">
        <v>7111</v>
      </c>
      <c r="BK139" s="106" t="s">
        <v>2696</v>
      </c>
      <c r="BL139" s="143">
        <v>45730</v>
      </c>
      <c r="BM139" s="110">
        <f ca="1">IF(Tabela2[[#This Row],[Data de atendimento do Ibama (considerar o primeiro documento/ação)]]="",_xlfn.DAYS(TODAY(),J139),_xlfn.DAYS(Tabela2[[#This Row],[Data de atendimento do Ibama (considerar o primeiro documento/ação)]],J139))</f>
        <v>14</v>
      </c>
      <c r="BN139" s="110" t="str">
        <f>IF(Tabela2[[#This Row],[Atendido pelo Ibama ("Não" ou "Sim")]]="Não","Preencher", IF(Tabela2[[#This Row],[Atendido pelo Ibama ("Não" ou "Sim")]]="Sim","NA",""))</f>
        <v>NA</v>
      </c>
      <c r="BO139" s="116" t="s">
        <v>7139</v>
      </c>
      <c r="BP139" s="110" t="str">
        <f>IF(Tabela2[[#This Row],[Forma de atendimento (primeiro documento/ação)]]= "Outros (especificar)", "PREENCHER","NA")</f>
        <v>NA</v>
      </c>
      <c r="BQ139" s="108" t="s">
        <v>123</v>
      </c>
      <c r="BR139" s="110" t="str">
        <f>IF(Tabela2[[#This Row],[Equipe do Ibama foi a campo? Houve sobrevoo do Poseidon?]] = "Sim", "PREENCHER","NA")</f>
        <v>NA</v>
      </c>
      <c r="BS139" s="110" t="str">
        <f>IF(Tabela2[[#This Row],[Se sim, foi emitida Ordem de Emergência? (informações vinculada à coluna CK)]] = "Sim", "PREENCHER","NA")</f>
        <v>NA</v>
      </c>
      <c r="BT139" s="110" t="str">
        <f>IF(Tabela2[[#This Row],[Foi elaborado Relatório de Vistoria pelo Ibama? (informações vinculada à coluna CK)]] = "Sim", "PREENCHER","NA")</f>
        <v>NA</v>
      </c>
      <c r="BU139" s="110" t="s">
        <v>123</v>
      </c>
      <c r="BV139" s="110" t="s">
        <v>2696</v>
      </c>
      <c r="BW139" s="110" t="s">
        <v>123</v>
      </c>
      <c r="BX139" s="108"/>
      <c r="BY139" s="108"/>
      <c r="BZ139" s="106" t="str">
        <f>IF(Tabela2[[#This Row],[Data do documento de encerramento]]="NA","NA",IF(Tabela2[[#This Row],[Data do documento de encerramento]]="","Pendente de conclusão/ encerramento",_xlfn.DAYS(Tabela2[[#This Row],[Data do documento de encerramento]],J139)))</f>
        <v>Pendente de conclusão/ encerramento</v>
      </c>
      <c r="CA139" s="109"/>
      <c r="CB139" s="109"/>
      <c r="CC139" s="109"/>
      <c r="CD139" s="109"/>
      <c r="CE139" s="109"/>
      <c r="CF139" s="109"/>
    </row>
    <row r="140" spans="1:84" ht="30.75" hidden="1">
      <c r="A140" s="231">
        <v>202522872025</v>
      </c>
      <c r="B140" s="173" t="s">
        <v>7718</v>
      </c>
      <c r="C140" s="110" t="str">
        <f>VLOOKUP(Tabela2[[#This Row],[SIEMA]],Siema2025,4,FALSE)</f>
        <v xml:space="preserve"> SP</v>
      </c>
      <c r="D140" s="108" t="str">
        <f>VLOOKUP(Tabela2[[#This Row],[SIEMA]],Siema2025,3,FALSE)</f>
        <v xml:space="preserve">Cubatão </v>
      </c>
      <c r="E140" s="108" t="s">
        <v>7719</v>
      </c>
      <c r="F140" s="108"/>
      <c r="G140" s="175" t="s">
        <v>7720</v>
      </c>
      <c r="H140" s="175" t="s">
        <v>7721</v>
      </c>
      <c r="I140" s="106" t="s">
        <v>7118</v>
      </c>
      <c r="J140" s="107">
        <f>VLOOKUP(Tabela2[[#This Row],[SIEMA]],Siema2025,2,FALSE)</f>
        <v>45716</v>
      </c>
      <c r="K140" s="107" t="str">
        <f>VLOOKUP(Tabela2[[#This Row],[SIEMA]],Siema2025,16,FALSE)</f>
        <v>Sexta</v>
      </c>
      <c r="L140" s="108" t="str">
        <f>IF(Tabela2[[#This Row],[Data]]="","Sem Informação",VLOOKUP(MONTH(Tabela2[[#This Row],[Data]]),'[1]Validação de dados'!$I$1:$J$13,2,0))</f>
        <v>Fevereiro</v>
      </c>
      <c r="M140" s="106">
        <f>YEAR(Tabela2[[#This Row],[Data]])</f>
        <v>2025</v>
      </c>
      <c r="N140" s="107" t="str">
        <f>VLOOKUP(Tabela2[[#This Row],[SIEMA]],Siema2025,17,FALSE)</f>
        <v>Vespertino</v>
      </c>
      <c r="O140" s="107" t="str">
        <f>VLOOKUP(Tabela2[[#This Row],[SIEMA]],Siema2025,5,FALSE)</f>
        <v>Ferrovia</v>
      </c>
      <c r="P140" s="106" t="str">
        <f>VLOOKUP(Tabela2[[#This Row],[SIEMA]],Siema2025,21,FALSE)</f>
        <v>Vandalismo com abertura de vagão ferroviária graneleiro carregado com soja</v>
      </c>
      <c r="Q140" s="106" t="s">
        <v>7119</v>
      </c>
      <c r="R140" s="106" t="s">
        <v>7119</v>
      </c>
      <c r="S140" s="109" t="s">
        <v>7430</v>
      </c>
      <c r="T140" s="106" t="str">
        <f>VLOOKUP(Tabela2[[#This Row],[SIEMA]],Siema2025,11,FALSE)</f>
        <v>50</v>
      </c>
      <c r="U140" s="106" t="s">
        <v>7120</v>
      </c>
      <c r="V140" s="106" t="s">
        <v>7119</v>
      </c>
      <c r="W140" s="106"/>
      <c r="X140" s="115"/>
      <c r="Y140" s="111" t="str">
        <f>IF(W140="","", IF(W140="NC","", IF(W140="NE","", IF(W140="NA","",IFERROR(VLOOKUP(W140,Produtos!$A$1:$C$2319,2,FALSE),"Não Cadastrado")))))</f>
        <v/>
      </c>
      <c r="Z140" s="106"/>
      <c r="AA140" s="106"/>
      <c r="AB140" s="106" t="str">
        <f>IF(W140="","",IF(ISNUMBER(W140)=FALSE,"Não se aplica",IFERROR(VLOOKUP(W140,Produtos!$A$1:$C$2319,3,FALSE),"Não Cadastrado")))</f>
        <v/>
      </c>
      <c r="AC140" s="106"/>
      <c r="AD140" s="110"/>
      <c r="AE140" s="109" t="str">
        <f>IF(AC140="","", IF(AC140="NC","", IF(AC140="NE","", IF(AC140="NA","",IFERROR(VLOOKUP(AC140,Produtos!$A$1:$C$2319,2,FALSE),"Não Cadastrado")))))</f>
        <v/>
      </c>
      <c r="AF140" s="106"/>
      <c r="AG140" s="106"/>
      <c r="AH140" s="106" t="str">
        <f>IF(AC140="","",IF(ISNUMBER(AC140)=FALSE,"Não se aplica",IFERROR(VLOOKUP(AC140,Produtos!$A$1:$C$2319,3,FALSE),"Não Cadastrado")))</f>
        <v/>
      </c>
      <c r="AI140" s="106"/>
      <c r="AJ140" s="106" t="str">
        <f>VLOOKUP(Tabela2[[#This Row],[SIEMA]],Siema2025,26,FALSE)</f>
        <v>Ato criminoso caracterizado pela abertura de vagão graneleiro ferroviário carregado com soja.</v>
      </c>
      <c r="AK140" s="109" t="s">
        <v>7121</v>
      </c>
      <c r="AL140" s="109"/>
      <c r="AM140" s="109"/>
      <c r="AN140" s="110" t="str">
        <f>VLOOKUP(Tabela2[[#This Row],[SIEMA]],Siema2025,51,FALSE)</f>
        <v/>
      </c>
      <c r="AO140" s="110" t="str">
        <f>VLOOKUP(Tabela2[[#This Row],[SIEMA]],Siema2025,53,FALSE)</f>
        <v/>
      </c>
      <c r="AP140" s="110" t="str">
        <f>VLOOKUP(Tabela2[[#This Row],[SIEMA]],Siema2025,55,FALSE)</f>
        <v/>
      </c>
      <c r="AQ140" s="110" t="str">
        <f>VLOOKUP(Tabela2[[#This Row],[SIEMA]],Siema2025,57,FALSE)</f>
        <v/>
      </c>
      <c r="AR140" s="110" t="str">
        <f>VLOOKUP(Tabela2[[#This Row],[SIEMA]],Siema2025,59,FALSE)</f>
        <v/>
      </c>
      <c r="AS140" s="110" t="str">
        <f>VLOOKUP(Tabela2[[#This Row],[SIEMA]],Siema2025,61,FALSE)</f>
        <v/>
      </c>
      <c r="AT140" s="110" t="str">
        <f>VLOOKUP(Tabela2[[#This Row],[SIEMA]],Siema2025,63,FALSE)</f>
        <v/>
      </c>
      <c r="AU140" s="110" t="str">
        <f>VLOOKUP(Tabela2[[#This Row],[SIEMA]],Siema2025,65,FALSE)</f>
        <v>X</v>
      </c>
      <c r="AV140" s="110" t="str">
        <f>VLOOKUP(Tabela2[[#This Row],[SIEMA]],Siema2025,67,FALSE)</f>
        <v/>
      </c>
      <c r="AW140" s="110" t="str">
        <f>VLOOKUP(Tabela2[[#This Row],[SIEMA]],Siema2025,69,FALSE)</f>
        <v/>
      </c>
      <c r="AX140" s="110" t="str">
        <f>VLOOKUP(Tabela2[[#This Row],[SIEMA]],Siema2025,71,FALSE)</f>
        <v/>
      </c>
      <c r="AY140" s="110" t="str">
        <f>VLOOKUP(Tabela2[[#This Row],[SIEMA]],Siema2025,73,FALSE)</f>
        <v/>
      </c>
      <c r="AZ140" s="110" t="str">
        <f>VLOOKUP(Tabela2[[#This Row],[SIEMA]],Siema2025,75,FALSE)</f>
        <v/>
      </c>
      <c r="BA140" s="110" t="str">
        <f>VLOOKUP(Tabela2[[#This Row],[SIEMA]],Siema2025,77,FALSE)</f>
        <v/>
      </c>
      <c r="BB140" s="110" t="str">
        <f>VLOOKUP(Tabela2[[#This Row],[SIEMA]],Siema2025,79,FALSE)</f>
        <v/>
      </c>
      <c r="BC140" s="110" t="str">
        <f>IF(Tabela2[[#This Row],[Outro(s) ]] = "X", "PREENCHER","NA")</f>
        <v>NA</v>
      </c>
      <c r="BD140" s="110" t="str">
        <f>VLOOKUP(Tabela2[[#This Row],[SIEMA]],Siema2025,82,FALSE)</f>
        <v/>
      </c>
      <c r="BE140" s="110" t="str">
        <f>VLOOKUP(Tabela2[[#This Row],[SIEMA]],Siema2025,81,FALSE)</f>
        <v/>
      </c>
      <c r="BF140" s="112" t="s">
        <v>3066</v>
      </c>
      <c r="BG140" s="112" t="s">
        <v>7122</v>
      </c>
      <c r="BH140" s="113" t="str">
        <f>VLOOKUP(Tabela2[[#This Row],[SIEMA]],Siema2025,29,FALSE)</f>
        <v>02502844000166</v>
      </c>
      <c r="BI140" s="114" t="str">
        <f>VLOOKUP(Tabela2[[#This Row],[SIEMA]],Siema2025,107,FALSE)</f>
        <v>Não</v>
      </c>
      <c r="BJ140" s="109" t="s">
        <v>7097</v>
      </c>
      <c r="BK140" s="106" t="s">
        <v>2696</v>
      </c>
      <c r="BL140" s="143">
        <v>45722</v>
      </c>
      <c r="BM140" s="110">
        <f ca="1">IF(Tabela2[[#This Row],[Data de atendimento do Ibama (considerar o primeiro documento/ação)]]="",_xlfn.DAYS(TODAY(),J140),_xlfn.DAYS(Tabela2[[#This Row],[Data de atendimento do Ibama (considerar o primeiro documento/ação)]],J140))</f>
        <v>6</v>
      </c>
      <c r="BN140" s="110" t="str">
        <f>IF(Tabela2[[#This Row],[Atendido pelo Ibama ("Não" ou "Sim")]]="Não","Preencher", IF(Tabela2[[#This Row],[Atendido pelo Ibama ("Não" ou "Sim")]]="Sim","NA",""))</f>
        <v>NA</v>
      </c>
      <c r="BO140" s="116" t="s">
        <v>7098</v>
      </c>
      <c r="BP140" s="110" t="str">
        <f>IF(Tabela2[[#This Row],[Forma de atendimento (primeiro documento/ação)]]= "Outros (especificar)", "PREENCHER","NA")</f>
        <v>NA</v>
      </c>
      <c r="BQ140" s="108" t="s">
        <v>123</v>
      </c>
      <c r="BR140" s="110" t="str">
        <f>IF(Tabela2[[#This Row],[Equipe do Ibama foi a campo? Houve sobrevoo do Poseidon?]] = "Sim", "PREENCHER","NA")</f>
        <v>NA</v>
      </c>
      <c r="BS140" s="110" t="str">
        <f>IF(Tabela2[[#This Row],[Se sim, foi emitida Ordem de Emergência? (informações vinculada à coluna CK)]] = "Sim", "PREENCHER","NA")</f>
        <v>NA</v>
      </c>
      <c r="BT140" s="110" t="s">
        <v>7125</v>
      </c>
      <c r="BU140" s="110" t="s">
        <v>2696</v>
      </c>
      <c r="BV140" s="110" t="s">
        <v>123</v>
      </c>
      <c r="BW140" s="110" t="s">
        <v>123</v>
      </c>
      <c r="BX140" s="108" t="s">
        <v>7119</v>
      </c>
      <c r="BY140" s="143"/>
      <c r="BZ140" s="106" t="str">
        <f>IF(Tabela2[[#This Row],[Data do documento de encerramento]]="NA","NA",IF(Tabela2[[#This Row],[Data do documento de encerramento]]="","Pendente de conclusão/ encerramento",_xlfn.DAYS(Tabela2[[#This Row],[Data do documento de encerramento]],J140)))</f>
        <v>Pendente de conclusão/ encerramento</v>
      </c>
      <c r="CA140" s="109" t="s">
        <v>7126</v>
      </c>
      <c r="CB140" s="109"/>
      <c r="CC140" s="109"/>
      <c r="CD140" s="109"/>
      <c r="CE140" s="109"/>
      <c r="CF140" s="109"/>
    </row>
    <row r="141" spans="1:84" hidden="1">
      <c r="A141" s="172">
        <v>20253272040</v>
      </c>
      <c r="B141" s="173" t="s">
        <v>7722</v>
      </c>
      <c r="C141" s="110" t="s">
        <v>672</v>
      </c>
      <c r="D141" s="108" t="s">
        <v>637</v>
      </c>
      <c r="E141" s="108" t="str">
        <f>VLOOKUP(Tabela2[[#This Row],[SIEMA]],Siema2025,20,FALSE)</f>
        <v>Bacia de Santos</v>
      </c>
      <c r="F141" s="108"/>
      <c r="G141" s="175"/>
      <c r="H141" s="175"/>
      <c r="I141" s="106" t="str">
        <f>VLOOKUP(Tabela2[[#This Row],[SIEMA]],Siema2025,19,FALSE)</f>
        <v>Santos</v>
      </c>
      <c r="J141" s="107">
        <f>VLOOKUP(Tabela2[[#This Row],[SIEMA]],Siema2025,2,FALSE)</f>
        <v>45717</v>
      </c>
      <c r="K141" s="107" t="str">
        <f>VLOOKUP(Tabela2[[#This Row],[SIEMA]],Siema2025,16,FALSE)</f>
        <v>Sábado</v>
      </c>
      <c r="L141" s="108" t="str">
        <f>IF(Tabela2[[#This Row],[Data]]="","Sem Informação",VLOOKUP(MONTH(Tabela2[[#This Row],[Data]]),'[1]Validação de dados'!$I$1:$J$13,2,0))</f>
        <v>Março</v>
      </c>
      <c r="M141" s="106">
        <f>YEAR(Tabela2[[#This Row],[Data]])</f>
        <v>2025</v>
      </c>
      <c r="N141" s="107" t="str">
        <f>VLOOKUP(Tabela2[[#This Row],[SIEMA]],Siema2025,17,FALSE)</f>
        <v>Matutino</v>
      </c>
      <c r="O141" s="107" t="s">
        <v>7236</v>
      </c>
      <c r="P141" s="106" t="str">
        <f>VLOOKUP(Tabela2[[#This Row],[SIEMA]],Siema2025,21,FALSE)</f>
        <v>Mancha de origem indeterminada no Campo de Sépia, Bacia de Santos.</v>
      </c>
      <c r="Q141" s="106" t="str">
        <f>VLOOKUP(Tabela2[[#This Row],[SIEMA]],Siema2025,7,FALSE)</f>
        <v/>
      </c>
      <c r="R141" s="106" t="str">
        <f>VLOOKUP(Tabela2[[#This Row],[SIEMA]],Siema2025,10,FALSE)</f>
        <v/>
      </c>
      <c r="S141" s="109" t="str">
        <f>IF(Q141="","", IF(Q141="NC","", IF(Q141="NE","", IF(Q141="NA","",IFERROR(VLOOKUP(Q141,Produtos!$A$1:$C$2319,2,FALSE),"Não Cadastrado")))))</f>
        <v/>
      </c>
      <c r="T141" s="106" t="str">
        <f>VLOOKUP(Tabela2[[#This Row],[SIEMA]],Siema2025,11,FALSE)</f>
        <v xml:space="preserve"> </v>
      </c>
      <c r="U141" s="106" t="str">
        <f>VLOOKUP(Tabela2[[#This Row],[SIEMA]],Siema2025,12,FALSE)</f>
        <v xml:space="preserve"> </v>
      </c>
      <c r="V141" s="106" t="str">
        <f>IF(Q141="","",IF(ISNUMBER(Q141)=FALSE,"Não se aplica",IFERROR(VLOOKUP(Q141,Produtos!$A$1:$C$2319,3,FALSE),"Não Cadastrado")))</f>
        <v/>
      </c>
      <c r="W141" s="106" t="str">
        <f>VLOOKUP(Tabela2[[#This Row],[SIEMA]],Siema2025,10,FALSE)</f>
        <v/>
      </c>
      <c r="X141" s="115" t="str">
        <f>IF(Tabela2[[#This Row],[Origem do acidente]] = "Plataforma", "PREENCHER","NA")</f>
        <v>NA</v>
      </c>
      <c r="Y141" s="111" t="str">
        <f>IF(W141="","", IF(W141="NC","", IF(W141="NE","", IF(W141="NA","",IFERROR(VLOOKUP(W141,Produtos!$A$1:$C$2319,2,FALSE),"Não Cadastrado")))))</f>
        <v/>
      </c>
      <c r="Z141" s="106" t="str">
        <f>VLOOKUP(Tabela2[[#This Row],[SIEMA]],Siema2025,11,FALSE)</f>
        <v xml:space="preserve"> </v>
      </c>
      <c r="AA141" s="106" t="str">
        <f>VLOOKUP(Tabela2[[#This Row],[SIEMA]],Siema2025,12,FALSE)</f>
        <v xml:space="preserve"> </v>
      </c>
      <c r="AB141" s="106" t="str">
        <f>IF(W141="","",IF(ISNUMBER(W141)=FALSE,"Não se aplica",IFERROR(VLOOKUP(W141,Produtos!$A$1:$C$2319,3,FALSE),"Não Cadastrado")))</f>
        <v/>
      </c>
      <c r="AC141" s="106"/>
      <c r="AD141" s="110" t="str">
        <f>IF(Tabela2[[#This Row],[Origem do acidente]] = "Plataforma", "PREENCHER","NA")</f>
        <v>NA</v>
      </c>
      <c r="AE141" s="109" t="str">
        <f>IF(AC141="","", IF(AC141="NC","", IF(AC141="NE","", IF(AC141="NA","",IFERROR(VLOOKUP(AC141,Produtos!$A$1:$C$2319,2,FALSE),"Não Cadastrado")))))</f>
        <v/>
      </c>
      <c r="AF141" s="106"/>
      <c r="AG141" s="106"/>
      <c r="AH141" s="106" t="str">
        <f>IF(AC141="","",IF(ISNUMBER(AC141)=FALSE,"Não se aplica",IFERROR(VLOOKUP(AC141,Produtos!$A$1:$C$2319,3,FALSE),"Não Cadastrado")))</f>
        <v/>
      </c>
      <c r="AI141" s="106"/>
      <c r="AJ141" s="106" t="str">
        <f>VLOOKUP(Tabela2[[#This Row],[SIEMA]],Siema2025,26,FALSE)</f>
        <v>Mancha de origem indeterminada.</v>
      </c>
      <c r="AK141" s="109"/>
      <c r="AL141" s="109"/>
      <c r="AM141" s="109"/>
      <c r="AN141" s="110" t="str">
        <f>VLOOKUP(Tabela2[[#This Row],[SIEMA]],Siema2025,51,FALSE)</f>
        <v/>
      </c>
      <c r="AO141" s="110" t="str">
        <f>VLOOKUP(Tabela2[[#This Row],[SIEMA]],Siema2025,53,FALSE)</f>
        <v/>
      </c>
      <c r="AP141" s="110" t="str">
        <f>VLOOKUP(Tabela2[[#This Row],[SIEMA]],Siema2025,55,FALSE)</f>
        <v/>
      </c>
      <c r="AQ141" s="110" t="str">
        <f>VLOOKUP(Tabela2[[#This Row],[SIEMA]],Siema2025,57,FALSE)</f>
        <v/>
      </c>
      <c r="AR141" s="110" t="str">
        <f>VLOOKUP(Tabela2[[#This Row],[SIEMA]],Siema2025,59,FALSE)</f>
        <v/>
      </c>
      <c r="AS141" s="110" t="str">
        <f>VLOOKUP(Tabela2[[#This Row],[SIEMA]],Siema2025,61,FALSE)</f>
        <v>X</v>
      </c>
      <c r="AT141" s="110" t="str">
        <f>VLOOKUP(Tabela2[[#This Row],[SIEMA]],Siema2025,63,FALSE)</f>
        <v/>
      </c>
      <c r="AU141" s="110" t="str">
        <f>VLOOKUP(Tabela2[[#This Row],[SIEMA]],Siema2025,65,FALSE)</f>
        <v/>
      </c>
      <c r="AV141" s="110" t="str">
        <f>VLOOKUP(Tabela2[[#This Row],[SIEMA]],Siema2025,67,FALSE)</f>
        <v/>
      </c>
      <c r="AW141" s="110" t="str">
        <f>VLOOKUP(Tabela2[[#This Row],[SIEMA]],Siema2025,69,FALSE)</f>
        <v/>
      </c>
      <c r="AX141" s="110" t="str">
        <f>VLOOKUP(Tabela2[[#This Row],[SIEMA]],Siema2025,71,FALSE)</f>
        <v/>
      </c>
      <c r="AY141" s="110" t="str">
        <f>VLOOKUP(Tabela2[[#This Row],[SIEMA]],Siema2025,73,FALSE)</f>
        <v/>
      </c>
      <c r="AZ141" s="110" t="str">
        <f>VLOOKUP(Tabela2[[#This Row],[SIEMA]],Siema2025,75,FALSE)</f>
        <v/>
      </c>
      <c r="BA141" s="110" t="str">
        <f>VLOOKUP(Tabela2[[#This Row],[SIEMA]],Siema2025,77,FALSE)</f>
        <v/>
      </c>
      <c r="BB141" s="110" t="str">
        <f>VLOOKUP(Tabela2[[#This Row],[SIEMA]],Siema2025,79,FALSE)</f>
        <v/>
      </c>
      <c r="BC141" s="110" t="str">
        <f>IF(Tabela2[[#This Row],[Outro(s) ]] = "X", "PREENCHER","NA")</f>
        <v>NA</v>
      </c>
      <c r="BD141" s="110" t="str">
        <f>VLOOKUP(Tabela2[[#This Row],[SIEMA]],Siema2025,82,FALSE)</f>
        <v/>
      </c>
      <c r="BE141" s="110" t="str">
        <f>VLOOKUP(Tabela2[[#This Row],[SIEMA]],Siema2025,81,FALSE)</f>
        <v/>
      </c>
      <c r="BF141" s="112" t="str">
        <f>VLOOKUP(Tabela2[[#This Row],[SIEMA]],Siema2025,28,FALSE)</f>
        <v>Petrobras</v>
      </c>
      <c r="BG141" s="112"/>
      <c r="BH141" s="113" t="str">
        <f>VLOOKUP(Tabela2[[#This Row],[SIEMA]],Siema2025,29,FALSE)</f>
        <v>33000167089501</v>
      </c>
      <c r="BI141" s="114" t="str">
        <f>VLOOKUP(Tabela2[[#This Row],[SIEMA]],Siema2025,107,FALSE)</f>
        <v>Não</v>
      </c>
      <c r="BJ141" s="109"/>
      <c r="BK141" s="106"/>
      <c r="BL141" s="143"/>
      <c r="BM141" s="110">
        <f ca="1">IF(Tabela2[[#This Row],[Data de atendimento do Ibama (considerar o primeiro documento/ação)]]="",_xlfn.DAYS(TODAY(),J141),_xlfn.DAYS(Tabela2[[#This Row],[Data de atendimento do Ibama (considerar o primeiro documento/ação)]],J141))</f>
        <v>503</v>
      </c>
      <c r="BN141" s="110" t="str">
        <f>IF(Tabela2[[#This Row],[Atendido pelo Ibama ("Não" ou "Sim")]]="Não","Preencher", IF(Tabela2[[#This Row],[Atendido pelo Ibama ("Não" ou "Sim")]]="Sim","NA",""))</f>
        <v/>
      </c>
      <c r="BO141" s="116"/>
      <c r="BP141" s="110" t="str">
        <f>IF(Tabela2[[#This Row],[Forma de atendimento (primeiro documento/ação)]]= "Outros (especificar)", "PREENCHER","NA")</f>
        <v>NA</v>
      </c>
      <c r="BQ141" s="108"/>
      <c r="BR141" s="110" t="str">
        <f>IF(Tabela2[[#This Row],[Equipe do Ibama foi a campo? Houve sobrevoo do Poseidon?]] = "Sim", "PREENCHER","NA")</f>
        <v>NA</v>
      </c>
      <c r="BS141" s="110" t="str">
        <f>IF(Tabela2[[#This Row],[Se sim, foi emitida Ordem de Emergência? (informações vinculada à coluna CK)]] = "Sim", "PREENCHER","NA")</f>
        <v>NA</v>
      </c>
      <c r="BT141" s="110" t="str">
        <f>IF(Tabela2[[#This Row],[Foi elaborado Relatório de Vistoria pelo Ibama? (informações vinculada à coluna CK)]] = "Sim", "PREENCHER","NA")</f>
        <v>NA</v>
      </c>
      <c r="BU141" s="110" t="str">
        <f>IF(Tabela2[[#This Row],[Houve envio de Informações Pós-acidente (preencher "não se aplica" quando de competência estadual/municipal)]] = "Sim", "PREENCHER","NA")</f>
        <v>NA</v>
      </c>
      <c r="BV141" s="110" t="str">
        <f>IF(Tabela2[[#This Row],[Houve avaliação das informações pós-acidente solicitadas/enviadas?]] = "Sim", "PREENCHER","NA")</f>
        <v>NA</v>
      </c>
      <c r="BW141" s="110" t="str">
        <f>IF(Tabela2[[#This Row],[O Ibama aguarda resposta da empresa/OEMA, etc?]] = "Sim", "PREENCHER","NA")</f>
        <v>NA</v>
      </c>
      <c r="BX141" s="108"/>
      <c r="BY141" s="108"/>
      <c r="BZ141" s="106" t="str">
        <f>IF(Tabela2[[#This Row],[Data do documento de encerramento]]="NA","NA",IF(Tabela2[[#This Row],[Data do documento de encerramento]]="","Pendente de conclusão/ encerramento",_xlfn.DAYS(Tabela2[[#This Row],[Data do documento de encerramento]],J141)))</f>
        <v>Pendente de conclusão/ encerramento</v>
      </c>
      <c r="CA141" s="109"/>
      <c r="CB141" s="109"/>
      <c r="CC141" s="109"/>
      <c r="CD141" s="109"/>
      <c r="CE141" s="109"/>
      <c r="CF141" s="109"/>
    </row>
    <row r="142" spans="1:84" ht="45.75" hidden="1">
      <c r="A142" s="172">
        <v>20253361228</v>
      </c>
      <c r="B142" s="173" t="s">
        <v>7723</v>
      </c>
      <c r="C142" s="110" t="str">
        <f>VLOOKUP(Tabela2[[#This Row],[SIEMA]],Siema2025,4,FALSE)</f>
        <v xml:space="preserve"> MG</v>
      </c>
      <c r="D142" s="108" t="str">
        <f>VLOOKUP(Tabela2[[#This Row],[SIEMA]],Siema2025,3,FALSE)</f>
        <v xml:space="preserve">Campos Altos </v>
      </c>
      <c r="E142" s="108" t="s">
        <v>6764</v>
      </c>
      <c r="F142" s="108" t="s">
        <v>7724</v>
      </c>
      <c r="G142" s="175" t="s">
        <v>7725</v>
      </c>
      <c r="H142" s="175" t="s">
        <v>7726</v>
      </c>
      <c r="I142" s="106" t="s">
        <v>7118</v>
      </c>
      <c r="J142" s="107">
        <f>VLOOKUP(Tabela2[[#This Row],[SIEMA]],Siema2025,2,FALSE)</f>
        <v>45717</v>
      </c>
      <c r="K142" s="107" t="str">
        <f>VLOOKUP(Tabela2[[#This Row],[SIEMA]],Siema2025,16,FALSE)</f>
        <v>Sábado</v>
      </c>
      <c r="L142" s="108" t="str">
        <f>IF(Tabela2[[#This Row],[Data]]="","Sem Informação",VLOOKUP(MONTH(Tabela2[[#This Row],[Data]]),'[1]Validação de dados'!$I$1:$J$13,2,0))</f>
        <v>Março</v>
      </c>
      <c r="M142" s="106">
        <f>YEAR(Tabela2[[#This Row],[Data]])</f>
        <v>2025</v>
      </c>
      <c r="N142" s="107" t="str">
        <f>VLOOKUP(Tabela2[[#This Row],[SIEMA]],Siema2025,17,FALSE)</f>
        <v>Vespertino</v>
      </c>
      <c r="O142" s="107" t="str">
        <f>VLOOKUP(Tabela2[[#This Row],[SIEMA]],Siema2025,5,FALSE)</f>
        <v>Rodovia</v>
      </c>
      <c r="P142" s="106" t="str">
        <f>VLOOKUP(Tabela2[[#This Row],[SIEMA]],Siema2025,21,FALSE)</f>
        <v>colisão entre veículos resultando em vazamento de carga perigosa.</v>
      </c>
      <c r="Q142" s="106">
        <v>1170</v>
      </c>
      <c r="R142" s="106" t="s">
        <v>1328</v>
      </c>
      <c r="S142" s="109" t="str">
        <f>IF(Q142="","", IF(Q142="NC","", IF(Q142="NE","", IF(Q142="NA","",IFERROR(VLOOKUP(Q142,Produtos!$A$1:$C$2319,2,FALSE),"Não Cadastrado")))))</f>
        <v>ÁLCOOL ETÍLICO, ETANOL</v>
      </c>
      <c r="T142" s="106">
        <f>56712-33500</f>
        <v>23212</v>
      </c>
      <c r="U142" s="106" t="s">
        <v>648</v>
      </c>
      <c r="V142" s="106">
        <f>IF(Q142="","",IF(ISNUMBER(Q142)=FALSE,"Não se aplica",IFERROR(VLOOKUP(Q142,Produtos!$A$1:$C$2319,3,FALSE),"Não Cadastrado")))</f>
        <v>3</v>
      </c>
      <c r="W142" s="106" t="str">
        <f>VLOOKUP(Tabela2[[#This Row],[SIEMA]],Siema2025,10,FALSE)</f>
        <v/>
      </c>
      <c r="X142" s="115" t="str">
        <f>IF(Tabela2[[#This Row],[Origem do acidente]] = "Plataforma", "PREENCHER","NA")</f>
        <v>NA</v>
      </c>
      <c r="Y142" s="111" t="str">
        <f>IF(W142="","", IF(W142="NC","", IF(W142="NE","", IF(W142="NA","",IFERROR(VLOOKUP(W142,Produtos!$A$1:$C$2319,2,FALSE),"Não Cadastrado")))))</f>
        <v/>
      </c>
      <c r="Z142" s="106" t="str">
        <f>VLOOKUP(Tabela2[[#This Row],[SIEMA]],Siema2025,11,FALSE)</f>
        <v xml:space="preserve"> </v>
      </c>
      <c r="AA142" s="106" t="str">
        <f>VLOOKUP(Tabela2[[#This Row],[SIEMA]],Siema2025,12,FALSE)</f>
        <v xml:space="preserve"> </v>
      </c>
      <c r="AB142" s="106" t="str">
        <f>IF(W142="","",IF(ISNUMBER(W142)=FALSE,"Não se aplica",IFERROR(VLOOKUP(W142,Produtos!$A$1:$C$2319,3,FALSE),"Não Cadastrado")))</f>
        <v/>
      </c>
      <c r="AC142" s="106"/>
      <c r="AD142" s="110" t="str">
        <f>IF(Tabela2[[#This Row],[Origem do acidente]] = "Plataforma", "PREENCHER","NA")</f>
        <v>NA</v>
      </c>
      <c r="AE142" s="109" t="str">
        <f>IF(AC142="","", IF(AC142="NC","", IF(AC142="NE","", IF(AC142="NA","",IFERROR(VLOOKUP(AC142,Produtos!$A$1:$C$2319,2,FALSE),"Não Cadastrado")))))</f>
        <v/>
      </c>
      <c r="AF142" s="106"/>
      <c r="AG142" s="106"/>
      <c r="AH142" s="106" t="str">
        <f>IF(AC142="","",IF(ISNUMBER(AC142)=FALSE,"Não se aplica",IFERROR(VLOOKUP(AC142,Produtos!$A$1:$C$2319,3,FALSE),"Não Cadastrado")))</f>
        <v/>
      </c>
      <c r="AI142" s="106"/>
      <c r="AJ142" s="106" t="str">
        <f>VLOOKUP(Tabela2[[#This Row],[SIEMA]],Siema2025,26,FALSE)</f>
        <v>Veículo tentou realizar ultrapassagem, para não colidir frontal com outro veículo,  retornou para a pista colidindo da traseira de outro veículo.</v>
      </c>
      <c r="AK142" s="109"/>
      <c r="AL142" s="109" t="s">
        <v>7368</v>
      </c>
      <c r="AM142" s="109"/>
      <c r="AN142" s="110" t="str">
        <f>VLOOKUP(Tabela2[[#This Row],[SIEMA]],Siema2025,51,FALSE)</f>
        <v/>
      </c>
      <c r="AO142" s="110" t="str">
        <f>VLOOKUP(Tabela2[[#This Row],[SIEMA]],Siema2025,53,FALSE)</f>
        <v/>
      </c>
      <c r="AP142" s="110" t="str">
        <f>VLOOKUP(Tabela2[[#This Row],[SIEMA]],Siema2025,55,FALSE)</f>
        <v/>
      </c>
      <c r="AQ142" s="110" t="str">
        <f>VLOOKUP(Tabela2[[#This Row],[SIEMA]],Siema2025,57,FALSE)</f>
        <v/>
      </c>
      <c r="AR142" s="110" t="str">
        <f>VLOOKUP(Tabela2[[#This Row],[SIEMA]],Siema2025,59,FALSE)</f>
        <v/>
      </c>
      <c r="AS142" s="110" t="str">
        <f>VLOOKUP(Tabela2[[#This Row],[SIEMA]],Siema2025,61,FALSE)</f>
        <v/>
      </c>
      <c r="AT142" s="110" t="str">
        <f>VLOOKUP(Tabela2[[#This Row],[SIEMA]],Siema2025,63,FALSE)</f>
        <v/>
      </c>
      <c r="AU142" s="110" t="str">
        <f>VLOOKUP(Tabela2[[#This Row],[SIEMA]],Siema2025,65,FALSE)</f>
        <v>X</v>
      </c>
      <c r="AV142" s="110" t="str">
        <f>VLOOKUP(Tabela2[[#This Row],[SIEMA]],Siema2025,67,FALSE)</f>
        <v/>
      </c>
      <c r="AW142" s="110" t="str">
        <f>VLOOKUP(Tabela2[[#This Row],[SIEMA]],Siema2025,69,FALSE)</f>
        <v/>
      </c>
      <c r="AX142" s="110" t="str">
        <f>VLOOKUP(Tabela2[[#This Row],[SIEMA]],Siema2025,71,FALSE)</f>
        <v/>
      </c>
      <c r="AY142" s="110" t="str">
        <f>VLOOKUP(Tabela2[[#This Row],[SIEMA]],Siema2025,73,FALSE)</f>
        <v/>
      </c>
      <c r="AZ142" s="110" t="str">
        <f>VLOOKUP(Tabela2[[#This Row],[SIEMA]],Siema2025,75,FALSE)</f>
        <v/>
      </c>
      <c r="BA142" s="110" t="str">
        <f>VLOOKUP(Tabela2[[#This Row],[SIEMA]],Siema2025,77,FALSE)</f>
        <v/>
      </c>
      <c r="BB142" s="110" t="str">
        <f>VLOOKUP(Tabela2[[#This Row],[SIEMA]],Siema2025,79,FALSE)</f>
        <v/>
      </c>
      <c r="BC142" s="110" t="str">
        <f>IF(Tabela2[[#This Row],[Outro(s) ]] = "X", "PREENCHER","NA")</f>
        <v>NA</v>
      </c>
      <c r="BD142" s="110" t="str">
        <f>VLOOKUP(Tabela2[[#This Row],[SIEMA]],Siema2025,82,FALSE)</f>
        <v/>
      </c>
      <c r="BE142" s="110" t="str">
        <f>VLOOKUP(Tabela2[[#This Row],[SIEMA]],Siema2025,81,FALSE)</f>
        <v/>
      </c>
      <c r="BF142" s="112" t="str">
        <f>VLOOKUP(Tabela2[[#This Row],[SIEMA]],Siema2025,28,FALSE)</f>
        <v>Transportadora Andrade LTDA</v>
      </c>
      <c r="BG142" s="112"/>
      <c r="BH142" s="113" t="str">
        <f>VLOOKUP(Tabela2[[#This Row],[SIEMA]],Siema2025,29,FALSE)</f>
        <v>17229964000109</v>
      </c>
      <c r="BI142" s="114" t="str">
        <f>VLOOKUP(Tabela2[[#This Row],[SIEMA]],Siema2025,107,FALSE)</f>
        <v>Não</v>
      </c>
      <c r="BJ142" s="109" t="s">
        <v>7097</v>
      </c>
      <c r="BK142" s="106" t="s">
        <v>2696</v>
      </c>
      <c r="BL142" s="143">
        <v>45723</v>
      </c>
      <c r="BM142" s="110">
        <f ca="1">IF(Tabela2[[#This Row],[Data de atendimento do Ibama (considerar o primeiro documento/ação)]]="",_xlfn.DAYS(TODAY(),J142),_xlfn.DAYS(Tabela2[[#This Row],[Data de atendimento do Ibama (considerar o primeiro documento/ação)]],J142))</f>
        <v>6</v>
      </c>
      <c r="BN142" s="110" t="str">
        <f>IF(Tabela2[[#This Row],[Atendido pelo Ibama ("Não" ou "Sim")]]="Não","Preencher", IF(Tabela2[[#This Row],[Atendido pelo Ibama ("Não" ou "Sim")]]="Sim","NA",""))</f>
        <v>NA</v>
      </c>
      <c r="BO142" s="116" t="s">
        <v>7098</v>
      </c>
      <c r="BP142" s="110" t="str">
        <f>IF(Tabela2[[#This Row],[Forma de atendimento (primeiro documento/ação)]]= "Outros (especificar)", "PREENCHER","NA")</f>
        <v>NA</v>
      </c>
      <c r="BQ142" s="108" t="s">
        <v>123</v>
      </c>
      <c r="BR142" s="110" t="s">
        <v>123</v>
      </c>
      <c r="BS142" s="110" t="str">
        <f>IF(Tabela2[[#This Row],[Se sim, foi emitida Ordem de Emergência? (informações vinculada à coluna CK)]] = "Sim", "PREENCHER","NA")</f>
        <v>NA</v>
      </c>
      <c r="BT142" s="110" t="s">
        <v>637</v>
      </c>
      <c r="BU142" s="110" t="s">
        <v>2696</v>
      </c>
      <c r="BV142" s="110" t="str">
        <f>IF(Tabela2[[#This Row],[Houve avaliação das informações pós-acidente solicitadas/enviadas?]] = "Sim", "PREENCHER","NA")</f>
        <v>PREENCHER</v>
      </c>
      <c r="BW142" s="110" t="s">
        <v>2696</v>
      </c>
      <c r="BX142" s="108" t="s">
        <v>7727</v>
      </c>
      <c r="BY142" s="143">
        <v>45723</v>
      </c>
      <c r="BZ142" s="106">
        <f>IF(Tabela2[[#This Row],[Data do documento de encerramento]]="NA","NA",IF(Tabela2[[#This Row],[Data do documento de encerramento]]="","Pendente de conclusão/ encerramento",_xlfn.DAYS(Tabela2[[#This Row],[Data do documento de encerramento]],J142)))</f>
        <v>6</v>
      </c>
      <c r="CA142" s="109" t="s">
        <v>7728</v>
      </c>
      <c r="CB142" s="109"/>
      <c r="CC142" s="117"/>
      <c r="CD142" s="109"/>
      <c r="CE142" s="109"/>
      <c r="CF142" s="109"/>
    </row>
    <row r="143" spans="1:84" ht="45.75">
      <c r="A143" s="172">
        <v>20253310811</v>
      </c>
      <c r="B143" s="173" t="s">
        <v>7729</v>
      </c>
      <c r="C143" s="110" t="s">
        <v>7133</v>
      </c>
      <c r="D143" s="108" t="s">
        <v>637</v>
      </c>
      <c r="E143" s="154" t="s">
        <v>7730</v>
      </c>
      <c r="F143" s="108"/>
      <c r="G143" s="154" t="s">
        <v>7731</v>
      </c>
      <c r="H143" s="154" t="s">
        <v>7732</v>
      </c>
      <c r="I143" s="106" t="s">
        <v>201</v>
      </c>
      <c r="J143" s="107">
        <f>VLOOKUP(Tabela2[[#This Row],[SIEMA]],Siema2025,2,FALSE)</f>
        <v>45718</v>
      </c>
      <c r="K143" s="107" t="str">
        <f>VLOOKUP(Tabela2[[#This Row],[SIEMA]],Siema2025,16,FALSE)</f>
        <v>Domingo</v>
      </c>
      <c r="L143" s="108" t="str">
        <f>IF(Tabela2[[#This Row],[Data]]="","Sem Informação",VLOOKUP(MONTH(Tabela2[[#This Row],[Data]]),'[1]Validação de dados'!$I$1:$J$13,2,0))</f>
        <v>Março</v>
      </c>
      <c r="M143" s="106">
        <f>YEAR(Tabela2[[#This Row],[Data]])</f>
        <v>2025</v>
      </c>
      <c r="N143" s="107" t="str">
        <f>VLOOKUP(Tabela2[[#This Row],[SIEMA]],Siema2025,17,FALSE)</f>
        <v>Matutino</v>
      </c>
      <c r="O143" s="107" t="str">
        <f>VLOOKUP(Tabela2[[#This Row],[SIEMA]],Siema2025,5,FALSE)</f>
        <v>Plataforma</v>
      </c>
      <c r="P143" s="106" t="str">
        <f>VLOOKUP(Tabela2[[#This Row],[SIEMA]],Siema2025,21,FALSE)</f>
        <v>Sonda NS-42 (ODN II) em operação no poço 9-MLL-95-RJS, Campo de Marlim Leste, Bacia de Campo. Nº IMO 9588706.</v>
      </c>
      <c r="Q143" s="106" t="s">
        <v>637</v>
      </c>
      <c r="R143" s="106" t="s">
        <v>7733</v>
      </c>
      <c r="S143" s="106" t="s">
        <v>7138</v>
      </c>
      <c r="T143" s="106" t="s">
        <v>7734</v>
      </c>
      <c r="U143" s="106" t="s">
        <v>7109</v>
      </c>
      <c r="V143" s="106" t="s">
        <v>637</v>
      </c>
      <c r="W143" s="106"/>
      <c r="X143" s="115"/>
      <c r="Y143" s="111" t="str">
        <f>IF(W143="","", IF(W143="NC","", IF(W143="NE","", IF(W143="NA","",IFERROR(VLOOKUP(W143,Produtos!$A$1:$C$2319,2,FALSE),"Não Cadastrado")))))</f>
        <v/>
      </c>
      <c r="Z143" s="106"/>
      <c r="AA143" s="106"/>
      <c r="AB143" s="106" t="str">
        <f>IF(W143="","",IF(ISNUMBER(W143)=FALSE,"Não se aplica",IFERROR(VLOOKUP(W143,Produtos!$A$1:$C$2319,3,FALSE),"Não Cadastrado")))</f>
        <v/>
      </c>
      <c r="AC143" s="106"/>
      <c r="AD143" s="110" t="str">
        <f>IF(Tabela2[[#This Row],[Origem do acidente]] = "Plataforma", "PREENCHER","NA")</f>
        <v>PREENCHER</v>
      </c>
      <c r="AE143" s="109" t="str">
        <f>IF(AC143="","", IF(AC143="NC","", IF(AC143="NE","", IF(AC143="NA","",IFERROR(VLOOKUP(AC143,Produtos!$A$1:$C$2319,2,FALSE),"Não Cadastrado")))))</f>
        <v/>
      </c>
      <c r="AF143" s="106"/>
      <c r="AG143" s="106"/>
      <c r="AH143" s="106" t="str">
        <f>IF(AC143="","",IF(ISNUMBER(AC143)=FALSE,"Não se aplica",IFERROR(VLOOKUP(AC143,Produtos!$A$1:$C$2319,3,FALSE),"Não Cadastrado")))</f>
        <v/>
      </c>
      <c r="AI143" s="106"/>
      <c r="AJ143" s="106" t="str">
        <f>VLOOKUP(Tabela2[[#This Row],[SIEMA]],Siema2025,26,FALSE)</f>
        <v>Falha de estanqueidade na linha hotline do LMRP.</v>
      </c>
      <c r="AK143" s="109" t="s">
        <v>7096</v>
      </c>
      <c r="AL143" s="109" t="s">
        <v>7219</v>
      </c>
      <c r="AM143" s="109"/>
      <c r="AN143" s="110" t="str">
        <f>VLOOKUP(Tabela2[[#This Row],[SIEMA]],Siema2025,51,FALSE)</f>
        <v/>
      </c>
      <c r="AO143" s="110" t="str">
        <f>VLOOKUP(Tabela2[[#This Row],[SIEMA]],Siema2025,53,FALSE)</f>
        <v/>
      </c>
      <c r="AP143" s="110" t="str">
        <f>VLOOKUP(Tabela2[[#This Row],[SIEMA]],Siema2025,55,FALSE)</f>
        <v/>
      </c>
      <c r="AQ143" s="110" t="str">
        <f>VLOOKUP(Tabela2[[#This Row],[SIEMA]],Siema2025,57,FALSE)</f>
        <v/>
      </c>
      <c r="AR143" s="110" t="str">
        <f>VLOOKUP(Tabela2[[#This Row],[SIEMA]],Siema2025,59,FALSE)</f>
        <v/>
      </c>
      <c r="AS143" s="110" t="str">
        <f>VLOOKUP(Tabela2[[#This Row],[SIEMA]],Siema2025,61,FALSE)</f>
        <v>X</v>
      </c>
      <c r="AT143" s="110" t="str">
        <f>VLOOKUP(Tabela2[[#This Row],[SIEMA]],Siema2025,63,FALSE)</f>
        <v/>
      </c>
      <c r="AU143" s="110" t="str">
        <f>VLOOKUP(Tabela2[[#This Row],[SIEMA]],Siema2025,65,FALSE)</f>
        <v/>
      </c>
      <c r="AV143" s="110" t="str">
        <f>VLOOKUP(Tabela2[[#This Row],[SIEMA]],Siema2025,67,FALSE)</f>
        <v/>
      </c>
      <c r="AW143" s="110" t="str">
        <f>VLOOKUP(Tabela2[[#This Row],[SIEMA]],Siema2025,69,FALSE)</f>
        <v/>
      </c>
      <c r="AX143" s="110" t="str">
        <f>VLOOKUP(Tabela2[[#This Row],[SIEMA]],Siema2025,71,FALSE)</f>
        <v/>
      </c>
      <c r="AY143" s="110" t="str">
        <f>VLOOKUP(Tabela2[[#This Row],[SIEMA]],Siema2025,73,FALSE)</f>
        <v/>
      </c>
      <c r="AZ143" s="110" t="str">
        <f>VLOOKUP(Tabela2[[#This Row],[SIEMA]],Siema2025,75,FALSE)</f>
        <v/>
      </c>
      <c r="BA143" s="110" t="str">
        <f>VLOOKUP(Tabela2[[#This Row],[SIEMA]],Siema2025,77,FALSE)</f>
        <v/>
      </c>
      <c r="BB143" s="110" t="str">
        <f>VLOOKUP(Tabela2[[#This Row],[SIEMA]],Siema2025,79,FALSE)</f>
        <v/>
      </c>
      <c r="BC143" s="110" t="str">
        <f>IF(Tabela2[[#This Row],[Outro(s) ]] = "X", "PREENCHER","NA")</f>
        <v>NA</v>
      </c>
      <c r="BD143" s="110" t="str">
        <f>VLOOKUP(Tabela2[[#This Row],[SIEMA]],Siema2025,82,FALSE)</f>
        <v/>
      </c>
      <c r="BE143" s="110" t="str">
        <f>VLOOKUP(Tabela2[[#This Row],[SIEMA]],Siema2025,81,FALSE)</f>
        <v/>
      </c>
      <c r="BF143" s="112" t="str">
        <f>VLOOKUP(Tabela2[[#This Row],[SIEMA]],Siema2025,28,FALSE)</f>
        <v>Petrobras</v>
      </c>
      <c r="BG143" s="112"/>
      <c r="BH143" s="113" t="str">
        <f>VLOOKUP(Tabela2[[#This Row],[SIEMA]],Siema2025,29,FALSE)</f>
        <v>33000167100750</v>
      </c>
      <c r="BI143" s="114" t="str">
        <f>VLOOKUP(Tabela2[[#This Row],[SIEMA]],Siema2025,107,FALSE)</f>
        <v>Não</v>
      </c>
      <c r="BJ143" s="109" t="s">
        <v>7097</v>
      </c>
      <c r="BK143" s="106" t="s">
        <v>2696</v>
      </c>
      <c r="BL143" s="143">
        <v>45749</v>
      </c>
      <c r="BM143" s="110">
        <f ca="1">IF(Tabela2[[#This Row],[Data de atendimento do Ibama (considerar o primeiro documento/ação)]]="",_xlfn.DAYS(TODAY(),J143),_xlfn.DAYS(Tabela2[[#This Row],[Data de atendimento do Ibama (considerar o primeiro documento/ação)]],J143))</f>
        <v>31</v>
      </c>
      <c r="BN143" s="110" t="str">
        <f>IF(Tabela2[[#This Row],[Atendido pelo Ibama ("Não" ou "Sim")]]="Não","Preencher", IF(Tabela2[[#This Row],[Atendido pelo Ibama ("Não" ou "Sim")]]="Sim","NA",""))</f>
        <v>NA</v>
      </c>
      <c r="BO143" s="116" t="s">
        <v>7139</v>
      </c>
      <c r="BP143" s="110" t="str">
        <f>IF(Tabela2[[#This Row],[Forma de atendimento (primeiro documento/ação)]]= "Outros (especificar)", "PREENCHER","NA")</f>
        <v>NA</v>
      </c>
      <c r="BQ143" s="108" t="s">
        <v>123</v>
      </c>
      <c r="BR143" s="110" t="str">
        <f>IF(Tabela2[[#This Row],[Equipe do Ibama foi a campo? Houve sobrevoo do Poseidon?]] = "Sim", "PREENCHER","NA")</f>
        <v>NA</v>
      </c>
      <c r="BS143" s="110" t="str">
        <f>IF(Tabela2[[#This Row],[Se sim, foi emitida Ordem de Emergência? (informações vinculada à coluna CK)]] = "Sim", "PREENCHER","NA")</f>
        <v>NA</v>
      </c>
      <c r="BT143" s="110" t="s">
        <v>7099</v>
      </c>
      <c r="BU143" s="110" t="s">
        <v>2696</v>
      </c>
      <c r="BV143" s="110" t="s">
        <v>123</v>
      </c>
      <c r="BW143" s="110" t="s">
        <v>123</v>
      </c>
      <c r="BX143" s="108"/>
      <c r="BY143" s="143"/>
      <c r="BZ143" s="106" t="str">
        <f>IF(Tabela2[[#This Row],[Data do documento de encerramento]]="NA","NA",IF(Tabela2[[#This Row],[Data do documento de encerramento]]="","Pendente de conclusão/ encerramento",_xlfn.DAYS(Tabela2[[#This Row],[Data do documento de encerramento]],J143)))</f>
        <v>Pendente de conclusão/ encerramento</v>
      </c>
      <c r="CA143" s="109"/>
      <c r="CB143" s="109"/>
      <c r="CC143" s="109" t="s">
        <v>7735</v>
      </c>
      <c r="CD143" s="109" t="s">
        <v>123</v>
      </c>
      <c r="CE143" s="109" t="s">
        <v>123</v>
      </c>
      <c r="CF143" s="109" t="s">
        <v>7141</v>
      </c>
    </row>
    <row r="144" spans="1:84" hidden="1">
      <c r="A144" s="172">
        <v>20253321635</v>
      </c>
      <c r="B144" s="173" t="s">
        <v>7736</v>
      </c>
      <c r="C144" s="110" t="str">
        <f>VLOOKUP(Tabela2[[#This Row],[SIEMA]],Siema2025,4,FALSE)</f>
        <v xml:space="preserve"> null</v>
      </c>
      <c r="D144" s="108" t="str">
        <f>VLOOKUP(Tabela2[[#This Row],[SIEMA]],Siema2025,3,FALSE)</f>
        <v xml:space="preserve">null </v>
      </c>
      <c r="E144" s="108" t="str">
        <f>VLOOKUP(Tabela2[[#This Row],[SIEMA]],Siema2025,20,FALSE)</f>
        <v>Bacia de Campos</v>
      </c>
      <c r="F144" s="108"/>
      <c r="G144" s="108"/>
      <c r="H144" s="108"/>
      <c r="I144" s="106" t="str">
        <f>VLOOKUP(Tabela2[[#This Row],[SIEMA]],Siema2025,19,FALSE)</f>
        <v/>
      </c>
      <c r="J144" s="107">
        <f>VLOOKUP(Tabela2[[#This Row],[SIEMA]],Siema2025,2,FALSE)</f>
        <v>45718</v>
      </c>
      <c r="K144" s="107" t="str">
        <f>VLOOKUP(Tabela2[[#This Row],[SIEMA]],Siema2025,16,FALSE)</f>
        <v>Domingo</v>
      </c>
      <c r="L144" s="108" t="str">
        <f>IF(Tabela2[[#This Row],[Data]]="","Sem Informação",VLOOKUP(MONTH(Tabela2[[#This Row],[Data]]),'[1]Validação de dados'!$I$1:$J$13,2,0))</f>
        <v>Março</v>
      </c>
      <c r="M144" s="106">
        <f>YEAR(Tabela2[[#This Row],[Data]])</f>
        <v>2025</v>
      </c>
      <c r="N144" s="107" t="str">
        <f>VLOOKUP(Tabela2[[#This Row],[SIEMA]],Siema2025,17,FALSE)</f>
        <v>Noturno</v>
      </c>
      <c r="O144" s="107" t="str">
        <f>VLOOKUP(Tabela2[[#This Row],[SIEMA]],Siema2025,5,FALSE)</f>
        <v>Embarcação</v>
      </c>
      <c r="P144" s="106" t="str">
        <f>VLOOKUP(Tabela2[[#This Row],[SIEMA]],Siema2025,21,FALSE)</f>
        <v>Embarcação Oceânica SUB VIII, Campo de Marlim, Bacia de Campos.</v>
      </c>
      <c r="Q144" s="106" t="str">
        <f>VLOOKUP(Tabela2[[#This Row],[SIEMA]],Siema2025,7,FALSE)</f>
        <v/>
      </c>
      <c r="R144" s="106" t="str">
        <f>VLOOKUP(Tabela2[[#This Row],[SIEMA]],Siema2025,10,FALSE)</f>
        <v>fluido hidráulico</v>
      </c>
      <c r="S144" s="109" t="str">
        <f>IF(Q144="","", IF(Q144="NC","", IF(Q144="NE","", IF(Q144="NA","",IFERROR(VLOOKUP(Q144,Produtos!$A$1:$C$2319,2,FALSE),"Não Cadastrado")))))</f>
        <v/>
      </c>
      <c r="T144" s="106" t="str">
        <f>VLOOKUP(Tabela2[[#This Row],[SIEMA]],Siema2025,11,FALSE)</f>
        <v>1.5E 5</v>
      </c>
      <c r="U144" s="106" t="str">
        <f>VLOOKUP(Tabela2[[#This Row],[SIEMA]],Siema2025,12,FALSE)</f>
        <v>M3</v>
      </c>
      <c r="V144" s="106" t="str">
        <f>IF(Q144="","",IF(ISNUMBER(Q144)=FALSE,"Não se aplica",IFERROR(VLOOKUP(Q144,Produtos!$A$1:$C$2319,3,FALSE),"Não Cadastrado")))</f>
        <v/>
      </c>
      <c r="W144" s="106" t="str">
        <f>VLOOKUP(Tabela2[[#This Row],[SIEMA]],Siema2025,10,FALSE)</f>
        <v>fluido hidráulico</v>
      </c>
      <c r="X144" s="115" t="str">
        <f>IF(Tabela2[[#This Row],[Origem do acidente]] = "Plataforma", "PREENCHER","NA")</f>
        <v>NA</v>
      </c>
      <c r="Y144" s="111" t="str">
        <f>IF(W144="","", IF(W144="NC","", IF(W144="NE","", IF(W144="NA","",IFERROR(VLOOKUP(W144,Produtos!$A$1:$C$2319,2,FALSE),"Não Cadastrado")))))</f>
        <v>Não Cadastrado</v>
      </c>
      <c r="Z144" s="106" t="str">
        <f>VLOOKUP(Tabela2[[#This Row],[SIEMA]],Siema2025,11,FALSE)</f>
        <v>1.5E 5</v>
      </c>
      <c r="AA144" s="106" t="str">
        <f>VLOOKUP(Tabela2[[#This Row],[SIEMA]],Siema2025,12,FALSE)</f>
        <v>M3</v>
      </c>
      <c r="AB144" s="106" t="str">
        <f>IF(W144="","",IF(ISNUMBER(W144)=FALSE,"Não se aplica",IFERROR(VLOOKUP(W144,Produtos!$A$1:$C$2319,3,FALSE),"Não Cadastrado")))</f>
        <v>Não se aplica</v>
      </c>
      <c r="AC144" s="106"/>
      <c r="AD144" s="110" t="str">
        <f>IF(Tabela2[[#This Row],[Origem do acidente]] = "Plataforma", "PREENCHER","NA")</f>
        <v>NA</v>
      </c>
      <c r="AE144" s="109" t="str">
        <f>IF(AC144="","", IF(AC144="NC","", IF(AC144="NE","", IF(AC144="NA","",IFERROR(VLOOKUP(AC144,Produtos!$A$1:$C$2319,2,FALSE),"Não Cadastrado")))))</f>
        <v/>
      </c>
      <c r="AF144" s="106"/>
      <c r="AG144" s="106"/>
      <c r="AH144" s="106" t="str">
        <f>IF(AC144="","",IF(ISNUMBER(AC144)=FALSE,"Não se aplica",IFERROR(VLOOKUP(AC144,Produtos!$A$1:$C$2319,3,FALSE),"Não Cadastrado")))</f>
        <v/>
      </c>
      <c r="AI144" s="106"/>
      <c r="AJ144" s="106" t="str">
        <f>VLOOKUP(Tabela2[[#This Row],[SIEMA]],Siema2025,26,FALSE)</f>
        <v>Falha da válvula de alívio da ferramenta de torque</v>
      </c>
      <c r="AK144" s="109"/>
      <c r="AL144" s="109"/>
      <c r="AM144" s="109"/>
      <c r="AN144" s="110" t="str">
        <f>VLOOKUP(Tabela2[[#This Row],[SIEMA]],Siema2025,51,FALSE)</f>
        <v/>
      </c>
      <c r="AO144" s="110" t="str">
        <f>VLOOKUP(Tabela2[[#This Row],[SIEMA]],Siema2025,53,FALSE)</f>
        <v/>
      </c>
      <c r="AP144" s="110" t="str">
        <f>VLOOKUP(Tabela2[[#This Row],[SIEMA]],Siema2025,55,FALSE)</f>
        <v/>
      </c>
      <c r="AQ144" s="110" t="str">
        <f>VLOOKUP(Tabela2[[#This Row],[SIEMA]],Siema2025,57,FALSE)</f>
        <v/>
      </c>
      <c r="AR144" s="110" t="str">
        <f>VLOOKUP(Tabela2[[#This Row],[SIEMA]],Siema2025,59,FALSE)</f>
        <v/>
      </c>
      <c r="AS144" s="110" t="str">
        <f>VLOOKUP(Tabela2[[#This Row],[SIEMA]],Siema2025,61,FALSE)</f>
        <v>X</v>
      </c>
      <c r="AT144" s="110" t="str">
        <f>VLOOKUP(Tabela2[[#This Row],[SIEMA]],Siema2025,63,FALSE)</f>
        <v/>
      </c>
      <c r="AU144" s="110" t="str">
        <f>VLOOKUP(Tabela2[[#This Row],[SIEMA]],Siema2025,65,FALSE)</f>
        <v/>
      </c>
      <c r="AV144" s="110" t="str">
        <f>VLOOKUP(Tabela2[[#This Row],[SIEMA]],Siema2025,67,FALSE)</f>
        <v/>
      </c>
      <c r="AW144" s="110" t="str">
        <f>VLOOKUP(Tabela2[[#This Row],[SIEMA]],Siema2025,69,FALSE)</f>
        <v/>
      </c>
      <c r="AX144" s="110" t="str">
        <f>VLOOKUP(Tabela2[[#This Row],[SIEMA]],Siema2025,71,FALSE)</f>
        <v/>
      </c>
      <c r="AY144" s="110" t="str">
        <f>VLOOKUP(Tabela2[[#This Row],[SIEMA]],Siema2025,73,FALSE)</f>
        <v/>
      </c>
      <c r="AZ144" s="110" t="str">
        <f>VLOOKUP(Tabela2[[#This Row],[SIEMA]],Siema2025,75,FALSE)</f>
        <v/>
      </c>
      <c r="BA144" s="110" t="str">
        <f>VLOOKUP(Tabela2[[#This Row],[SIEMA]],Siema2025,77,FALSE)</f>
        <v/>
      </c>
      <c r="BB144" s="110" t="str">
        <f>VLOOKUP(Tabela2[[#This Row],[SIEMA]],Siema2025,79,FALSE)</f>
        <v/>
      </c>
      <c r="BC144" s="110" t="str">
        <f>IF(Tabela2[[#This Row],[Outro(s) ]] = "X", "PREENCHER","NA")</f>
        <v>NA</v>
      </c>
      <c r="BD144" s="110" t="str">
        <f>VLOOKUP(Tabela2[[#This Row],[SIEMA]],Siema2025,82,FALSE)</f>
        <v/>
      </c>
      <c r="BE144" s="110" t="str">
        <f>VLOOKUP(Tabela2[[#This Row],[SIEMA]],Siema2025,81,FALSE)</f>
        <v/>
      </c>
      <c r="BF144" s="112" t="str">
        <f>VLOOKUP(Tabela2[[#This Row],[SIEMA]],Siema2025,28,FALSE)</f>
        <v>Petrobras</v>
      </c>
      <c r="BG144" s="112"/>
      <c r="BH144" s="113" t="str">
        <f>VLOOKUP(Tabela2[[#This Row],[SIEMA]],Siema2025,29,FALSE)</f>
        <v>33000167100750</v>
      </c>
      <c r="BI144" s="114" t="str">
        <f>VLOOKUP(Tabela2[[#This Row],[SIEMA]],Siema2025,107,FALSE)</f>
        <v>Não</v>
      </c>
      <c r="BJ144" s="109"/>
      <c r="BK144" s="106"/>
      <c r="BL144" s="143"/>
      <c r="BM144" s="110">
        <f ca="1">IF(Tabela2[[#This Row],[Data de atendimento do Ibama (considerar o primeiro documento/ação)]]="",_xlfn.DAYS(TODAY(),J144),_xlfn.DAYS(Tabela2[[#This Row],[Data de atendimento do Ibama (considerar o primeiro documento/ação)]],J144))</f>
        <v>502</v>
      </c>
      <c r="BN144" s="110" t="str">
        <f>IF(Tabela2[[#This Row],[Atendido pelo Ibama ("Não" ou "Sim")]]="Não","Preencher", IF(Tabela2[[#This Row],[Atendido pelo Ibama ("Não" ou "Sim")]]="Sim","NA",""))</f>
        <v/>
      </c>
      <c r="BO144" s="116"/>
      <c r="BP144" s="110" t="str">
        <f>IF(Tabela2[[#This Row],[Forma de atendimento (primeiro documento/ação)]]= "Outros (especificar)", "PREENCHER","NA")</f>
        <v>NA</v>
      </c>
      <c r="BQ144" s="108"/>
      <c r="BR144" s="110" t="str">
        <f>IF(Tabela2[[#This Row],[Equipe do Ibama foi a campo? Houve sobrevoo do Poseidon?]] = "Sim", "PREENCHER","NA")</f>
        <v>NA</v>
      </c>
      <c r="BS144" s="110" t="str">
        <f>IF(Tabela2[[#This Row],[Se sim, foi emitida Ordem de Emergência? (informações vinculada à coluna CK)]] = "Sim", "PREENCHER","NA")</f>
        <v>NA</v>
      </c>
      <c r="BT144" s="110" t="str">
        <f>IF(Tabela2[[#This Row],[Foi elaborado Relatório de Vistoria pelo Ibama? (informações vinculada à coluna CK)]] = "Sim", "PREENCHER","NA")</f>
        <v>NA</v>
      </c>
      <c r="BU144" s="110" t="str">
        <f>IF(Tabela2[[#This Row],[Houve envio de Informações Pós-acidente (preencher "não se aplica" quando de competência estadual/municipal)]] = "Sim", "PREENCHER","NA")</f>
        <v>NA</v>
      </c>
      <c r="BV144" s="110" t="str">
        <f>IF(Tabela2[[#This Row],[Houve avaliação das informações pós-acidente solicitadas/enviadas?]] = "Sim", "PREENCHER","NA")</f>
        <v>NA</v>
      </c>
      <c r="BW144" s="110" t="str">
        <f>IF(Tabela2[[#This Row],[O Ibama aguarda resposta da empresa/OEMA, etc?]] = "Sim", "PREENCHER","NA")</f>
        <v>NA</v>
      </c>
      <c r="BX144" s="108"/>
      <c r="BY144" s="108"/>
      <c r="BZ144" s="106" t="str">
        <f>IF(Tabela2[[#This Row],[Data do documento de encerramento]]="NA","NA",IF(Tabela2[[#This Row],[Data do documento de encerramento]]="","Pendente de conclusão/ encerramento",_xlfn.DAYS(Tabela2[[#This Row],[Data do documento de encerramento]],J144)))</f>
        <v>Pendente de conclusão/ encerramento</v>
      </c>
      <c r="CA144" s="109"/>
      <c r="CB144" s="109"/>
      <c r="CC144" s="117"/>
      <c r="CD144" s="109"/>
      <c r="CE144" s="109"/>
      <c r="CF144" s="109"/>
    </row>
    <row r="145" spans="1:84" ht="60.75">
      <c r="A145" s="185">
        <v>20253361255</v>
      </c>
      <c r="B145" s="173" t="s">
        <v>7737</v>
      </c>
      <c r="C145" s="110" t="s">
        <v>672</v>
      </c>
      <c r="D145" s="108" t="s">
        <v>637</v>
      </c>
      <c r="E145" s="108" t="s">
        <v>7466</v>
      </c>
      <c r="F145" s="108"/>
      <c r="G145" s="108" t="s">
        <v>7738</v>
      </c>
      <c r="H145" s="108" t="s">
        <v>7739</v>
      </c>
      <c r="I145" s="106" t="str">
        <f>VLOOKUP(Tabela2[[#This Row],[SIEMA]],Siema2025,19,FALSE)</f>
        <v>Santos</v>
      </c>
      <c r="J145" s="107">
        <f>VLOOKUP(Tabela2[[#This Row],[SIEMA]],Siema2025,2,FALSE)</f>
        <v>45718</v>
      </c>
      <c r="K145" s="107" t="str">
        <f>VLOOKUP(Tabela2[[#This Row],[SIEMA]],Siema2025,16,FALSE)</f>
        <v>Domingo</v>
      </c>
      <c r="L145" s="108" t="str">
        <f>IF(Tabela2[[#This Row],[Data]]="","Sem Informação",VLOOKUP(MONTH(Tabela2[[#This Row],[Data]]),'[1]Validação de dados'!$I$1:$J$13,2,0))</f>
        <v>Março</v>
      </c>
      <c r="M145" s="106">
        <f>YEAR(Tabela2[[#This Row],[Data]])</f>
        <v>2025</v>
      </c>
      <c r="N145" s="107" t="str">
        <f>VLOOKUP(Tabela2[[#This Row],[SIEMA]],Siema2025,17,FALSE)</f>
        <v>Vespertino</v>
      </c>
      <c r="O145" s="107" t="s">
        <v>111</v>
      </c>
      <c r="P145" s="106"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5" s="106" t="s">
        <v>637</v>
      </c>
      <c r="R145" s="106" t="s">
        <v>7450</v>
      </c>
      <c r="S145" s="109" t="s">
        <v>7095</v>
      </c>
      <c r="T145" s="106">
        <v>5.75E-6</v>
      </c>
      <c r="U145" s="106" t="s">
        <v>7109</v>
      </c>
      <c r="V145" s="106" t="s">
        <v>637</v>
      </c>
      <c r="W145" s="106"/>
      <c r="X145" s="115"/>
      <c r="Y145" s="111" t="str">
        <f>IF(W145="","", IF(W145="NC","", IF(W145="NE","", IF(W145="NA","",IFERROR(VLOOKUP(W145,Produtos!$A$1:$C$2319,2,FALSE),"Não Cadastrado")))))</f>
        <v/>
      </c>
      <c r="Z145" s="106"/>
      <c r="AA145" s="106"/>
      <c r="AB145" s="106" t="str">
        <f>IF(W145="","",IF(ISNUMBER(W145)=FALSE,"Não se aplica",IFERROR(VLOOKUP(W145,Produtos!$A$1:$C$2319,3,FALSE),"Não Cadastrado")))</f>
        <v/>
      </c>
      <c r="AC145" s="106"/>
      <c r="AD145" s="110"/>
      <c r="AE145" s="109" t="str">
        <f>IF(AC145="","", IF(AC145="NC","", IF(AC145="NE","", IF(AC145="NA","",IFERROR(VLOOKUP(AC145,Produtos!$A$1:$C$2319,2,FALSE),"Não Cadastrado")))))</f>
        <v/>
      </c>
      <c r="AF145" s="106"/>
      <c r="AG145" s="106"/>
      <c r="AH145" s="106" t="str">
        <f>IF(AC145="","",IF(ISNUMBER(AC145)=FALSE,"Não se aplica",IFERROR(VLOOKUP(AC145,Produtos!$A$1:$C$2319,3,FALSE),"Não Cadastrado")))</f>
        <v/>
      </c>
      <c r="AI145" s="106"/>
      <c r="AJ145" s="106" t="str">
        <f>VLOOKUP(Tabela2[[#This Row],[SIEMA]],Siema2025,26,FALSE)</f>
        <v>Falha na vedação da interface da conexão da mangueira do ROV.</v>
      </c>
      <c r="AK145" s="109" t="s">
        <v>7219</v>
      </c>
      <c r="AL145" s="109" t="s">
        <v>7271</v>
      </c>
      <c r="AM145" s="109"/>
      <c r="AN145" s="110" t="str">
        <f>VLOOKUP(Tabela2[[#This Row],[SIEMA]],Siema2025,51,FALSE)</f>
        <v/>
      </c>
      <c r="AO145" s="110" t="str">
        <f>VLOOKUP(Tabela2[[#This Row],[SIEMA]],Siema2025,53,FALSE)</f>
        <v/>
      </c>
      <c r="AP145" s="110" t="str">
        <f>VLOOKUP(Tabela2[[#This Row],[SIEMA]],Siema2025,55,FALSE)</f>
        <v/>
      </c>
      <c r="AQ145" s="110" t="str">
        <f>VLOOKUP(Tabela2[[#This Row],[SIEMA]],Siema2025,57,FALSE)</f>
        <v/>
      </c>
      <c r="AR145" s="110" t="str">
        <f>VLOOKUP(Tabela2[[#This Row],[SIEMA]],Siema2025,59,FALSE)</f>
        <v/>
      </c>
      <c r="AS145" s="110" t="str">
        <f>VLOOKUP(Tabela2[[#This Row],[SIEMA]],Siema2025,61,FALSE)</f>
        <v>X</v>
      </c>
      <c r="AT145" s="110" t="str">
        <f>VLOOKUP(Tabela2[[#This Row],[SIEMA]],Siema2025,63,FALSE)</f>
        <v/>
      </c>
      <c r="AU145" s="110" t="str">
        <f>VLOOKUP(Tabela2[[#This Row],[SIEMA]],Siema2025,65,FALSE)</f>
        <v/>
      </c>
      <c r="AV145" s="110" t="str">
        <f>VLOOKUP(Tabela2[[#This Row],[SIEMA]],Siema2025,67,FALSE)</f>
        <v/>
      </c>
      <c r="AW145" s="110" t="str">
        <f>VLOOKUP(Tabela2[[#This Row],[SIEMA]],Siema2025,69,FALSE)</f>
        <v/>
      </c>
      <c r="AX145" s="110" t="str">
        <f>VLOOKUP(Tabela2[[#This Row],[SIEMA]],Siema2025,71,FALSE)</f>
        <v/>
      </c>
      <c r="AY145" s="110" t="str">
        <f>VLOOKUP(Tabela2[[#This Row],[SIEMA]],Siema2025,73,FALSE)</f>
        <v/>
      </c>
      <c r="AZ145" s="110" t="str">
        <f>VLOOKUP(Tabela2[[#This Row],[SIEMA]],Siema2025,75,FALSE)</f>
        <v/>
      </c>
      <c r="BA145" s="110" t="str">
        <f>VLOOKUP(Tabela2[[#This Row],[SIEMA]],Siema2025,77,FALSE)</f>
        <v/>
      </c>
      <c r="BB145" s="110" t="str">
        <f>VLOOKUP(Tabela2[[#This Row],[SIEMA]],Siema2025,79,FALSE)</f>
        <v/>
      </c>
      <c r="BC145" s="110" t="str">
        <f>IF(Tabela2[[#This Row],[Outro(s) ]] = "X", "PREENCHER","NA")</f>
        <v>NA</v>
      </c>
      <c r="BD145" s="110" t="str">
        <f>VLOOKUP(Tabela2[[#This Row],[SIEMA]],Siema2025,82,FALSE)</f>
        <v/>
      </c>
      <c r="BE145" s="110" t="str">
        <f>VLOOKUP(Tabela2[[#This Row],[SIEMA]],Siema2025,81,FALSE)</f>
        <v/>
      </c>
      <c r="BF145" s="112" t="str">
        <f>VLOOKUP(Tabela2[[#This Row],[SIEMA]],Siema2025,28,FALSE)</f>
        <v>Petrobras</v>
      </c>
      <c r="BG145" s="112"/>
      <c r="BH145" s="113">
        <v>33000167000101</v>
      </c>
      <c r="BI145" s="114" t="str">
        <f>VLOOKUP(Tabela2[[#This Row],[SIEMA]],Siema2025,107,FALSE)</f>
        <v>Não</v>
      </c>
      <c r="BJ145" s="109" t="s">
        <v>7097</v>
      </c>
      <c r="BK145" s="106" t="s">
        <v>2696</v>
      </c>
      <c r="BL145" s="1">
        <v>45721</v>
      </c>
      <c r="BM145" s="110">
        <f ca="1">IF(Tabela2[[#This Row],[Data de atendimento do Ibama (considerar o primeiro documento/ação)]]="",_xlfn.DAYS(TODAY(),J145),_xlfn.DAYS(Tabela2[[#This Row],[Data de atendimento do Ibama (considerar o primeiro documento/ação)]],J145))</f>
        <v>3</v>
      </c>
      <c r="BN145" s="110" t="str">
        <f>IF(Tabela2[[#This Row],[Atendido pelo Ibama ("Não" ou "Sim")]]="Não","Preencher", IF(Tabela2[[#This Row],[Atendido pelo Ibama ("Não" ou "Sim")]]="Sim","NA",""))</f>
        <v>NA</v>
      </c>
      <c r="BO145" s="116" t="s">
        <v>7098</v>
      </c>
      <c r="BP145" s="110" t="str">
        <f>IF(Tabela2[[#This Row],[Forma de atendimento (primeiro documento/ação)]]= "Outros (especificar)", "PREENCHER","NA")</f>
        <v>NA</v>
      </c>
      <c r="BQ145" s="108" t="s">
        <v>123</v>
      </c>
      <c r="BR145" s="110" t="str">
        <f>IF(Tabela2[[#This Row],[Equipe do Ibama foi a campo? Houve sobrevoo do Poseidon?]] = "Sim", "PREENCHER","NA")</f>
        <v>NA</v>
      </c>
      <c r="BS145" s="110" t="str">
        <f>IF(Tabela2[[#This Row],[Se sim, foi emitida Ordem de Emergência? (informações vinculada à coluna CK)]] = "Sim", "PREENCHER","NA")</f>
        <v>NA</v>
      </c>
      <c r="BT145" s="110" t="s">
        <v>7099</v>
      </c>
      <c r="BU145" s="110" t="s">
        <v>2696</v>
      </c>
      <c r="BV145" s="110" t="s">
        <v>123</v>
      </c>
      <c r="BW145" s="110" t="s">
        <v>2696</v>
      </c>
      <c r="BX145" s="108" t="s">
        <v>7100</v>
      </c>
      <c r="BY145" s="1">
        <v>46007</v>
      </c>
      <c r="BZ145" s="106">
        <f>IF(Tabela2[[#This Row],[Data do documento de encerramento]]="NA","NA",IF(Tabela2[[#This Row],[Data do documento de encerramento]]="","Pendente de conclusão/ encerramento",_xlfn.DAYS(Tabela2[[#This Row],[Data do documento de encerramento]],J145)))</f>
        <v>289</v>
      </c>
      <c r="CA145" s="109"/>
      <c r="CB145" s="109" t="s">
        <v>7253</v>
      </c>
      <c r="CC145" s="109" t="s">
        <v>7146</v>
      </c>
      <c r="CD145" s="109" t="s">
        <v>123</v>
      </c>
      <c r="CE145" s="109" t="s">
        <v>123</v>
      </c>
      <c r="CF145" s="109" t="s">
        <v>7103</v>
      </c>
    </row>
    <row r="146" spans="1:84" ht="45.75" hidden="1">
      <c r="A146" s="172">
        <v>20253354007</v>
      </c>
      <c r="B146" s="173" t="s">
        <v>7740</v>
      </c>
      <c r="C146" s="110" t="str">
        <f>VLOOKUP(Tabela2[[#This Row],[SIEMA]],Siema2025,4,FALSE)</f>
        <v xml:space="preserve"> RJ</v>
      </c>
      <c r="D146" s="108" t="str">
        <f>VLOOKUP(Tabela2[[#This Row],[SIEMA]],Siema2025,3,FALSE)</f>
        <v xml:space="preserve">Rio de Janeiro </v>
      </c>
      <c r="E146" s="108" t="s">
        <v>7741</v>
      </c>
      <c r="F146" s="108" t="s">
        <v>7742</v>
      </c>
      <c r="G146" s="108" t="s">
        <v>7743</v>
      </c>
      <c r="H146" s="108" t="s">
        <v>7744</v>
      </c>
      <c r="I146" s="106" t="s">
        <v>7118</v>
      </c>
      <c r="J146" s="107">
        <f>VLOOKUP(Tabela2[[#This Row],[SIEMA]],Siema2025,2,FALSE)</f>
        <v>45719</v>
      </c>
      <c r="K146" s="107" t="str">
        <f>VLOOKUP(Tabela2[[#This Row],[SIEMA]],Siema2025,16,FALSE)</f>
        <v>Segunda</v>
      </c>
      <c r="L146" s="108" t="str">
        <f>IF(Tabela2[[#This Row],[Data]]="","Sem Informação",VLOOKUP(MONTH(Tabela2[[#This Row],[Data]]),'[1]Validação de dados'!$I$1:$J$13,2,0))</f>
        <v>Março</v>
      </c>
      <c r="M146" s="106">
        <f>YEAR(Tabela2[[#This Row],[Data]])</f>
        <v>2025</v>
      </c>
      <c r="N146" s="107" t="str">
        <f>VLOOKUP(Tabela2[[#This Row],[SIEMA]],Siema2025,17,FALSE)</f>
        <v>Vespertino</v>
      </c>
      <c r="O146" s="107" t="str">
        <f>VLOOKUP(Tabela2[[#This Row],[SIEMA]],Siema2025,5,FALSE)</f>
        <v>Rodovia</v>
      </c>
      <c r="P146" s="106" t="str">
        <f>VLOOKUP(Tabela2[[#This Row],[SIEMA]],Siema2025,21,FALSE)</f>
        <v/>
      </c>
      <c r="Q146" s="106">
        <v>1202</v>
      </c>
      <c r="R146" s="106" t="s">
        <v>1669</v>
      </c>
      <c r="S146" s="109" t="str">
        <f>IF(Q146="","", IF(Q146="NC","", IF(Q146="NE","", IF(Q146="NA","",IFERROR(VLOOKUP(Q146,Produtos!$A$1:$C$2319,2,FALSE),"Não Cadastrado")))))</f>
        <v>GASÓLEO ou ÓLEO DIESEL ou ÓLEO PARA AQUECIMENTO, LEVE</v>
      </c>
      <c r="T146" s="106">
        <v>35000</v>
      </c>
      <c r="U146" s="106" t="s">
        <v>648</v>
      </c>
      <c r="V146" s="106">
        <f>IF(Q146="","",IF(ISNUMBER(Q146)=FALSE,"Não se aplica",IFERROR(VLOOKUP(Q146,Produtos!$A$1:$C$2319,3,FALSE),"Não Cadastrado")))</f>
        <v>3</v>
      </c>
      <c r="W146" s="106" t="str">
        <f>VLOOKUP(Tabela2[[#This Row],[SIEMA]],Siema2025,10,FALSE)</f>
        <v/>
      </c>
      <c r="X146" s="115" t="str">
        <f>IF(Tabela2[[#This Row],[Origem do acidente]] = "Plataforma", "PREENCHER","NA")</f>
        <v>NA</v>
      </c>
      <c r="Y146" s="111" t="str">
        <f>IF(W146="","", IF(W146="NC","", IF(W146="NE","", IF(W146="NA","",IFERROR(VLOOKUP(W146,Produtos!$A$1:$C$2319,2,FALSE),"Não Cadastrado")))))</f>
        <v/>
      </c>
      <c r="Z146" s="106" t="str">
        <f>VLOOKUP(Tabela2[[#This Row],[SIEMA]],Siema2025,11,FALSE)</f>
        <v xml:space="preserve"> </v>
      </c>
      <c r="AA146" s="106" t="str">
        <f>VLOOKUP(Tabela2[[#This Row],[SIEMA]],Siema2025,12,FALSE)</f>
        <v xml:space="preserve"> </v>
      </c>
      <c r="AB146" s="106" t="str">
        <f>IF(W146="","",IF(ISNUMBER(W146)=FALSE,"Não se aplica",IFERROR(VLOOKUP(W146,Produtos!$A$1:$C$2319,3,FALSE),"Não Cadastrado")))</f>
        <v/>
      </c>
      <c r="AC146" s="106"/>
      <c r="AD146" s="110" t="str">
        <f>IF(Tabela2[[#This Row],[Origem do acidente]] = "Plataforma", "PREENCHER","NA")</f>
        <v>NA</v>
      </c>
      <c r="AE146" s="109" t="str">
        <f>IF(AC146="","", IF(AC146="NC","", IF(AC146="NE","", IF(AC146="NA","",IFERROR(VLOOKUP(AC146,Produtos!$A$1:$C$2319,2,FALSE),"Não Cadastrado")))))</f>
        <v/>
      </c>
      <c r="AF146" s="106"/>
      <c r="AG146" s="106"/>
      <c r="AH146" s="106" t="str">
        <f>IF(AC146="","",IF(ISNUMBER(AC146)=FALSE,"Não se aplica",IFERROR(VLOOKUP(AC146,Produtos!$A$1:$C$2319,3,FALSE),"Não Cadastrado")))</f>
        <v/>
      </c>
      <c r="AI146" s="106"/>
      <c r="AJ146" s="106" t="str">
        <f>VLOOKUP(Tabela2[[#This Row],[SIEMA]],Siema2025,26,FALSE)</f>
        <v>Perda de controle</v>
      </c>
      <c r="AK146" s="109" t="s">
        <v>7356</v>
      </c>
      <c r="AL146" s="109" t="s">
        <v>7343</v>
      </c>
      <c r="AM146" s="109" t="s">
        <v>7175</v>
      </c>
      <c r="AN146" s="110" t="str">
        <f>VLOOKUP(Tabela2[[#This Row],[SIEMA]],Siema2025,51,FALSE)</f>
        <v>X</v>
      </c>
      <c r="AO146" s="110" t="str">
        <f>VLOOKUP(Tabela2[[#This Row],[SIEMA]],Siema2025,53,FALSE)</f>
        <v/>
      </c>
      <c r="AP146" s="110" t="str">
        <f>VLOOKUP(Tabela2[[#This Row],[SIEMA]],Siema2025,55,FALSE)</f>
        <v/>
      </c>
      <c r="AQ146" s="110" t="str">
        <f>VLOOKUP(Tabela2[[#This Row],[SIEMA]],Siema2025,57,FALSE)</f>
        <v/>
      </c>
      <c r="AR146" s="110" t="str">
        <f>VLOOKUP(Tabela2[[#This Row],[SIEMA]],Siema2025,59,FALSE)</f>
        <v/>
      </c>
      <c r="AS146" s="110" t="str">
        <f>VLOOKUP(Tabela2[[#This Row],[SIEMA]],Siema2025,61,FALSE)</f>
        <v/>
      </c>
      <c r="AT146" s="110" t="str">
        <f>VLOOKUP(Tabela2[[#This Row],[SIEMA]],Siema2025,63,FALSE)</f>
        <v/>
      </c>
      <c r="AU146" s="110" t="str">
        <f>VLOOKUP(Tabela2[[#This Row],[SIEMA]],Siema2025,65,FALSE)</f>
        <v>X</v>
      </c>
      <c r="AV146" s="110" t="str">
        <f>VLOOKUP(Tabela2[[#This Row],[SIEMA]],Siema2025,67,FALSE)</f>
        <v/>
      </c>
      <c r="AW146" s="110" t="str">
        <f>VLOOKUP(Tabela2[[#This Row],[SIEMA]],Siema2025,69,FALSE)</f>
        <v/>
      </c>
      <c r="AX146" s="110" t="str">
        <f>VLOOKUP(Tabela2[[#This Row],[SIEMA]],Siema2025,71,FALSE)</f>
        <v/>
      </c>
      <c r="AY146" s="110" t="str">
        <f>VLOOKUP(Tabela2[[#This Row],[SIEMA]],Siema2025,73,FALSE)</f>
        <v/>
      </c>
      <c r="AZ146" s="110" t="str">
        <f>VLOOKUP(Tabela2[[#This Row],[SIEMA]],Siema2025,75,FALSE)</f>
        <v/>
      </c>
      <c r="BA146" s="110" t="str">
        <f>VLOOKUP(Tabela2[[#This Row],[SIEMA]],Siema2025,77,FALSE)</f>
        <v/>
      </c>
      <c r="BB146" s="110" t="str">
        <f>VLOOKUP(Tabela2[[#This Row],[SIEMA]],Siema2025,79,FALSE)</f>
        <v/>
      </c>
      <c r="BC146" s="110" t="str">
        <f>IF(Tabela2[[#This Row],[Outro(s) ]] = "X", "PREENCHER","NA")</f>
        <v>NA</v>
      </c>
      <c r="BD146" s="110" t="str">
        <f>VLOOKUP(Tabela2[[#This Row],[SIEMA]],Siema2025,82,FALSE)</f>
        <v/>
      </c>
      <c r="BE146" s="110" t="str">
        <f>VLOOKUP(Tabela2[[#This Row],[SIEMA]],Siema2025,81,FALSE)</f>
        <v/>
      </c>
      <c r="BF146" t="s">
        <v>7745</v>
      </c>
      <c r="BG146" s="112"/>
      <c r="BH146" s="113" t="str">
        <f>VLOOKUP(Tabela2[[#This Row],[SIEMA]],Siema2025,29,FALSE)</f>
        <v/>
      </c>
      <c r="BI146" s="114" t="str">
        <f>VLOOKUP(Tabela2[[#This Row],[SIEMA]],Siema2025,107,FALSE)</f>
        <v>Não</v>
      </c>
      <c r="BJ146" s="109" t="s">
        <v>7097</v>
      </c>
      <c r="BK146" s="106" t="s">
        <v>2696</v>
      </c>
      <c r="BL146" s="143">
        <v>45818</v>
      </c>
      <c r="BM146" s="110">
        <f ca="1">IF(Tabela2[[#This Row],[Data de atendimento do Ibama (considerar o primeiro documento/ação)]]="",_xlfn.DAYS(TODAY(),J146),_xlfn.DAYS(Tabela2[[#This Row],[Data de atendimento do Ibama (considerar o primeiro documento/ação)]],J146))</f>
        <v>99</v>
      </c>
      <c r="BN146" s="110" t="str">
        <f>IF(Tabela2[[#This Row],[Atendido pelo Ibama ("Não" ou "Sim")]]="Não","Preencher", IF(Tabela2[[#This Row],[Atendido pelo Ibama ("Não" ou "Sim")]]="Sim","NA",""))</f>
        <v>NA</v>
      </c>
      <c r="BO146" s="116" t="s">
        <v>7098</v>
      </c>
      <c r="BP146" s="110" t="str">
        <f>IF(Tabela2[[#This Row],[Forma de atendimento (primeiro documento/ação)]]= "Outros (especificar)", "PREENCHER","NA")</f>
        <v>NA</v>
      </c>
      <c r="BQ146" s="108" t="s">
        <v>123</v>
      </c>
      <c r="BR146" s="110" t="s">
        <v>123</v>
      </c>
      <c r="BS146" s="110" t="s">
        <v>7118</v>
      </c>
      <c r="BT146" s="110" t="s">
        <v>7099</v>
      </c>
      <c r="BU146" s="110" t="s">
        <v>2696</v>
      </c>
      <c r="BV146" s="110" t="str">
        <f>IF(Tabela2[[#This Row],[Houve avaliação das informações pós-acidente solicitadas/enviadas?]] = "Sim", "PREENCHER","NA")</f>
        <v>PREENCHER</v>
      </c>
      <c r="BW146" s="110" t="str">
        <f>IF(Tabela2[[#This Row],[O Ibama aguarda resposta da empresa/OEMA, etc?]] = "Sim", "PREENCHER","NA")</f>
        <v>NA</v>
      </c>
      <c r="BX146" s="108"/>
      <c r="BY146" s="108"/>
      <c r="BZ146" s="106" t="str">
        <f>IF(Tabela2[[#This Row],[Data do documento de encerramento]]="NA","NA",IF(Tabela2[[#This Row],[Data do documento de encerramento]]="","Pendente de conclusão/ encerramento",_xlfn.DAYS(Tabela2[[#This Row],[Data do documento de encerramento]],J146)))</f>
        <v>Pendente de conclusão/ encerramento</v>
      </c>
      <c r="CA146" s="109" t="s">
        <v>7746</v>
      </c>
      <c r="CB146" s="109"/>
      <c r="CC146" s="117"/>
      <c r="CD146" s="109"/>
      <c r="CE146" s="109"/>
      <c r="CF146" s="109"/>
    </row>
    <row r="147" spans="1:84" ht="45.75" hidden="1">
      <c r="A147" s="172">
        <v>20253375615</v>
      </c>
      <c r="B147" s="173" t="s">
        <v>7747</v>
      </c>
      <c r="C147" s="110" t="str">
        <f>VLOOKUP(Tabela2[[#This Row],[SIEMA]],Siema2025,4,FALSE)</f>
        <v xml:space="preserve"> MG</v>
      </c>
      <c r="D147" s="108" t="str">
        <f>VLOOKUP(Tabela2[[#This Row],[SIEMA]],Siema2025,3,FALSE)</f>
        <v xml:space="preserve">Estiva </v>
      </c>
      <c r="E147" s="108" t="s">
        <v>7588</v>
      </c>
      <c r="F147" s="108" t="s">
        <v>7748</v>
      </c>
      <c r="G147" s="108" t="s">
        <v>7749</v>
      </c>
      <c r="H147" s="108" t="s">
        <v>7750</v>
      </c>
      <c r="I147" s="106" t="s">
        <v>7118</v>
      </c>
      <c r="J147" s="107">
        <f>VLOOKUP(Tabela2[[#This Row],[SIEMA]],Siema2025,2,FALSE)</f>
        <v>45719</v>
      </c>
      <c r="K147" s="107" t="str">
        <f>VLOOKUP(Tabela2[[#This Row],[SIEMA]],Siema2025,16,FALSE)</f>
        <v>Segunda</v>
      </c>
      <c r="L147" s="108" t="str">
        <f>IF(Tabela2[[#This Row],[Data]]="","Sem Informação",VLOOKUP(MONTH(Tabela2[[#This Row],[Data]]),'[1]Validação de dados'!$I$1:$J$13,2,0))</f>
        <v>Março</v>
      </c>
      <c r="M147" s="106">
        <f>YEAR(Tabela2[[#This Row],[Data]])</f>
        <v>2025</v>
      </c>
      <c r="N147" s="107" t="str">
        <f>VLOOKUP(Tabela2[[#This Row],[SIEMA]],Siema2025,17,FALSE)</f>
        <v>Vespertino</v>
      </c>
      <c r="O147" s="107" t="str">
        <f>VLOOKUP(Tabela2[[#This Row],[SIEMA]],Siema2025,5,FALSE)</f>
        <v>Rodovia</v>
      </c>
      <c r="P147" s="106"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7" s="106">
        <v>1202</v>
      </c>
      <c r="R147" s="106" t="s">
        <v>7751</v>
      </c>
      <c r="S147" s="109" t="str">
        <f>IF(Q147="","", IF(Q147="NC","", IF(Q147="NE","", IF(Q147="NA","",IFERROR(VLOOKUP(Q147,Produtos!$A$1:$C$2319,2,FALSE),"Não Cadastrado")))))</f>
        <v>GASÓLEO ou ÓLEO DIESEL ou ÓLEO PARA AQUECIMENTO, LEVE</v>
      </c>
      <c r="T147" s="106">
        <v>20000</v>
      </c>
      <c r="U147" s="106" t="s">
        <v>648</v>
      </c>
      <c r="V147" s="106">
        <f>IF(Q147="","",IF(ISNUMBER(Q147)=FALSE,"Não se aplica",IFERROR(VLOOKUP(Q147,Produtos!$A$1:$C$2319,3,FALSE),"Não Cadastrado")))</f>
        <v>3</v>
      </c>
      <c r="W147" s="106" t="str">
        <f>VLOOKUP(Tabela2[[#This Row],[SIEMA]],Siema2025,10,FALSE)</f>
        <v/>
      </c>
      <c r="X147" s="115" t="str">
        <f>IF(Tabela2[[#This Row],[Origem do acidente]] = "Plataforma", "PREENCHER","NA")</f>
        <v>NA</v>
      </c>
      <c r="Y147" s="111" t="str">
        <f>IF(W147="","", IF(W147="NC","", IF(W147="NE","", IF(W147="NA","",IFERROR(VLOOKUP(W147,Produtos!$A$1:$C$2319,2,FALSE),"Não Cadastrado")))))</f>
        <v/>
      </c>
      <c r="Z147" s="106" t="str">
        <f>VLOOKUP(Tabela2[[#This Row],[SIEMA]],Siema2025,11,FALSE)</f>
        <v xml:space="preserve"> </v>
      </c>
      <c r="AA147" s="106" t="str">
        <f>VLOOKUP(Tabela2[[#This Row],[SIEMA]],Siema2025,12,FALSE)</f>
        <v xml:space="preserve"> </v>
      </c>
      <c r="AB147" s="106" t="str">
        <f>IF(W147="","",IF(ISNUMBER(W147)=FALSE,"Não se aplica",IFERROR(VLOOKUP(W147,Produtos!$A$1:$C$2319,3,FALSE),"Não Cadastrado")))</f>
        <v/>
      </c>
      <c r="AC147" s="106"/>
      <c r="AD147" s="110" t="str">
        <f>IF(Tabela2[[#This Row],[Origem do acidente]] = "Plataforma", "PREENCHER","NA")</f>
        <v>NA</v>
      </c>
      <c r="AE147" s="109" t="str">
        <f>IF(AC147="","", IF(AC147="NC","", IF(AC147="NE","", IF(AC147="NA","",IFERROR(VLOOKUP(AC147,Produtos!$A$1:$C$2319,2,FALSE),"Não Cadastrado")))))</f>
        <v/>
      </c>
      <c r="AF147" s="106"/>
      <c r="AG147" s="106"/>
      <c r="AH147" s="106" t="str">
        <f>IF(AC147="","",IF(ISNUMBER(AC147)=FALSE,"Não se aplica",IFERROR(VLOOKUP(AC147,Produtos!$A$1:$C$2319,3,FALSE),"Não Cadastrado")))</f>
        <v/>
      </c>
      <c r="AI147" s="106"/>
      <c r="AJ147" s="106"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7" s="109" t="s">
        <v>7356</v>
      </c>
      <c r="AL147" s="109" t="s">
        <v>7343</v>
      </c>
      <c r="AM147" s="109" t="s">
        <v>7175</v>
      </c>
      <c r="AN147" s="110" t="str">
        <f>VLOOKUP(Tabela2[[#This Row],[SIEMA]],Siema2025,51,FALSE)</f>
        <v/>
      </c>
      <c r="AO147" s="110" t="str">
        <f>VLOOKUP(Tabela2[[#This Row],[SIEMA]],Siema2025,53,FALSE)</f>
        <v/>
      </c>
      <c r="AP147" s="110" t="str">
        <f>VLOOKUP(Tabela2[[#This Row],[SIEMA]],Siema2025,55,FALSE)</f>
        <v/>
      </c>
      <c r="AQ147" s="110" t="str">
        <f>VLOOKUP(Tabela2[[#This Row],[SIEMA]],Siema2025,57,FALSE)</f>
        <v/>
      </c>
      <c r="AR147" s="110" t="str">
        <f>VLOOKUP(Tabela2[[#This Row],[SIEMA]],Siema2025,59,FALSE)</f>
        <v/>
      </c>
      <c r="AS147" s="110" t="str">
        <f>VLOOKUP(Tabela2[[#This Row],[SIEMA]],Siema2025,61,FALSE)</f>
        <v/>
      </c>
      <c r="AT147" s="110" t="str">
        <f>VLOOKUP(Tabela2[[#This Row],[SIEMA]],Siema2025,63,FALSE)</f>
        <v/>
      </c>
      <c r="AU147" s="110" t="str">
        <f>VLOOKUP(Tabela2[[#This Row],[SIEMA]],Siema2025,65,FALSE)</f>
        <v>X</v>
      </c>
      <c r="AV147" s="110" t="str">
        <f>VLOOKUP(Tabela2[[#This Row],[SIEMA]],Siema2025,67,FALSE)</f>
        <v/>
      </c>
      <c r="AW147" s="110" t="str">
        <f>VLOOKUP(Tabela2[[#This Row],[SIEMA]],Siema2025,69,FALSE)</f>
        <v/>
      </c>
      <c r="AX147" s="110" t="str">
        <f>VLOOKUP(Tabela2[[#This Row],[SIEMA]],Siema2025,71,FALSE)</f>
        <v/>
      </c>
      <c r="AY147" s="110" t="str">
        <f>VLOOKUP(Tabela2[[#This Row],[SIEMA]],Siema2025,73,FALSE)</f>
        <v/>
      </c>
      <c r="AZ147" s="110" t="str">
        <f>VLOOKUP(Tabela2[[#This Row],[SIEMA]],Siema2025,75,FALSE)</f>
        <v/>
      </c>
      <c r="BA147" s="110" t="str">
        <f>VLOOKUP(Tabela2[[#This Row],[SIEMA]],Siema2025,77,FALSE)</f>
        <v/>
      </c>
      <c r="BB147" s="110" t="str">
        <f>VLOOKUP(Tabela2[[#This Row],[SIEMA]],Siema2025,79,FALSE)</f>
        <v/>
      </c>
      <c r="BC147" s="110" t="str">
        <f>IF(Tabela2[[#This Row],[Outro(s) ]] = "X", "PREENCHER","NA")</f>
        <v>NA</v>
      </c>
      <c r="BD147" s="110" t="str">
        <f>VLOOKUP(Tabela2[[#This Row],[SIEMA]],Siema2025,82,FALSE)</f>
        <v/>
      </c>
      <c r="BE147" s="110" t="str">
        <f>VLOOKUP(Tabela2[[#This Row],[SIEMA]],Siema2025,81,FALSE)</f>
        <v/>
      </c>
      <c r="BF147" s="155" t="s">
        <v>7752</v>
      </c>
      <c r="BG147" s="112"/>
      <c r="BH147" s="113">
        <v>8462283000103</v>
      </c>
      <c r="BI147" s="114" t="str">
        <f>VLOOKUP(Tabela2[[#This Row],[SIEMA]],Siema2025,107,FALSE)</f>
        <v>Não</v>
      </c>
      <c r="BJ147" s="109" t="s">
        <v>7097</v>
      </c>
      <c r="BK147" s="106" t="s">
        <v>2696</v>
      </c>
      <c r="BL147" s="143">
        <v>45722</v>
      </c>
      <c r="BM147" s="110">
        <f ca="1">IF(Tabela2[[#This Row],[Data de atendimento do Ibama (considerar o primeiro documento/ação)]]="",_xlfn.DAYS(TODAY(),J147),_xlfn.DAYS(Tabela2[[#This Row],[Data de atendimento do Ibama (considerar o primeiro documento/ação)]],J147))</f>
        <v>3</v>
      </c>
      <c r="BN147" s="110" t="str">
        <f>IF(Tabela2[[#This Row],[Atendido pelo Ibama ("Não" ou "Sim")]]="Não","Preencher", IF(Tabela2[[#This Row],[Atendido pelo Ibama ("Não" ou "Sim")]]="Sim","NA",""))</f>
        <v>NA</v>
      </c>
      <c r="BO147" s="116" t="s">
        <v>7098</v>
      </c>
      <c r="BP147" s="110" t="str">
        <f>IF(Tabela2[[#This Row],[Forma de atendimento (primeiro documento/ação)]]= "Outros (especificar)", "PREENCHER","NA")</f>
        <v>NA</v>
      </c>
      <c r="BQ147" s="108" t="s">
        <v>123</v>
      </c>
      <c r="BR147" s="110" t="s">
        <v>123</v>
      </c>
      <c r="BS147" s="110" t="s">
        <v>7118</v>
      </c>
      <c r="BT147" s="110" t="s">
        <v>7099</v>
      </c>
      <c r="BU147" s="110" t="s">
        <v>2696</v>
      </c>
      <c r="BV147" s="110" t="str">
        <f>IF(Tabela2[[#This Row],[Houve avaliação das informações pós-acidente solicitadas/enviadas?]] = "Sim", "PREENCHER","NA")</f>
        <v>PREENCHER</v>
      </c>
      <c r="BW147" s="110" t="s">
        <v>2696</v>
      </c>
      <c r="BX147" s="108" t="s">
        <v>7727</v>
      </c>
      <c r="BY147" s="143">
        <v>45727</v>
      </c>
      <c r="BZ147" s="106">
        <f>IF(Tabela2[[#This Row],[Data do documento de encerramento]]="NA","NA",IF(Tabela2[[#This Row],[Data do documento de encerramento]]="","Pendente de conclusão/ encerramento",_xlfn.DAYS(Tabela2[[#This Row],[Data do documento de encerramento]],J147)))</f>
        <v>8</v>
      </c>
      <c r="CA147" s="109" t="s">
        <v>7728</v>
      </c>
      <c r="CB147" s="109"/>
      <c r="CC147" s="117"/>
      <c r="CD147" s="109"/>
      <c r="CE147" s="109"/>
      <c r="CF147" s="109"/>
    </row>
    <row r="148" spans="1:84" ht="30.75" hidden="1">
      <c r="A148" s="172">
        <v>20253754057</v>
      </c>
      <c r="B148" s="173" t="s">
        <v>7753</v>
      </c>
      <c r="C148" s="110" t="str">
        <f>VLOOKUP(Tabela2[[#This Row],[SIEMA]],Siema2025,4,FALSE)</f>
        <v xml:space="preserve"> SE</v>
      </c>
      <c r="D148" s="108" t="str">
        <f>VLOOKUP(Tabela2[[#This Row],[SIEMA]],Siema2025,3,FALSE)</f>
        <v xml:space="preserve">Japaratuba </v>
      </c>
      <c r="E148" s="108" t="str">
        <f>VLOOKUP(Tabela2[[#This Row],[SIEMA]],Siema2025,20,FALSE)</f>
        <v>Locação do poço 7-CP-2029D-SE, Japaratuba-SE.</v>
      </c>
      <c r="F148" s="108"/>
      <c r="G148" s="108" t="s">
        <v>7754</v>
      </c>
      <c r="H148" s="108" t="s">
        <v>7755</v>
      </c>
      <c r="I148" s="106" t="s">
        <v>7456</v>
      </c>
      <c r="J148" s="107">
        <f>VLOOKUP(Tabela2[[#This Row],[SIEMA]],Siema2025,2,FALSE)</f>
        <v>45720</v>
      </c>
      <c r="K148" s="107" t="str">
        <f>VLOOKUP(Tabela2[[#This Row],[SIEMA]],Siema2025,16,FALSE)</f>
        <v>Terça</v>
      </c>
      <c r="L148" s="108" t="str">
        <f>IF(Tabela2[[#This Row],[Data]]="","Sem Informação",VLOOKUP(MONTH(Tabela2[[#This Row],[Data]]),'[1]Validação de dados'!$I$1:$J$13,2,0))</f>
        <v>Março</v>
      </c>
      <c r="M148" s="106">
        <f>YEAR(Tabela2[[#This Row],[Data]])</f>
        <v>2025</v>
      </c>
      <c r="N148" s="107" t="str">
        <f>VLOOKUP(Tabela2[[#This Row],[SIEMA]],Siema2025,17,FALSE)</f>
        <v>Matutino</v>
      </c>
      <c r="O148" s="107" t="s">
        <v>145</v>
      </c>
      <c r="P148" s="106" t="str">
        <f>VLOOKUP(Tabela2[[#This Row],[SIEMA]],Siema2025,21,FALSE)</f>
        <v>Poço terrestre</v>
      </c>
      <c r="Q148" s="106">
        <v>1267</v>
      </c>
      <c r="R148" s="106" t="str">
        <f>VLOOKUP(Tabela2[[#This Row],[SIEMA]],Siema2025,10,FALSE)</f>
        <v/>
      </c>
      <c r="S148" s="109" t="s">
        <v>7290</v>
      </c>
      <c r="T148" s="106" t="s">
        <v>7756</v>
      </c>
      <c r="U148" s="106" t="str">
        <f>VLOOKUP(Tabela2[[#This Row],[SIEMA]],Siema2025,12,FALSE)</f>
        <v xml:space="preserve"> </v>
      </c>
      <c r="V148" s="106">
        <f>IF(Q148="","",IF(ISNUMBER(Q148)=FALSE,"Não se aplica",IFERROR(VLOOKUP(Q148,Produtos!$A$1:$C$2319,3,FALSE),"Não Cadastrado")))</f>
        <v>3</v>
      </c>
      <c r="W148" s="106" t="s">
        <v>7387</v>
      </c>
      <c r="X148" s="115" t="str">
        <f>IF(Tabela2[[#This Row],[Origem do acidente]] = "Plataforma", "PREENCHER","NA")</f>
        <v>NA</v>
      </c>
      <c r="Y148" s="111" t="str">
        <f>IF(W148="","", IF(W148="NC","", IF(W148="NE","", IF(W148="NA","",IFERROR(VLOOKUP(W148,Produtos!$A$1:$C$2319,2,FALSE),"Não Cadastrado")))))</f>
        <v>Não Cadastrado</v>
      </c>
      <c r="Z148" s="106" t="s">
        <v>7757</v>
      </c>
      <c r="AA148" s="106" t="str">
        <f>VLOOKUP(Tabela2[[#This Row],[SIEMA]],Siema2025,12,FALSE)</f>
        <v xml:space="preserve"> </v>
      </c>
      <c r="AB148" s="106" t="str">
        <f>IF(W148="","",IF(ISNUMBER(W148)=FALSE,"Não se aplica",IFERROR(VLOOKUP(W148,Produtos!$A$1:$C$2319,3,FALSE),"Não Cadastrado")))</f>
        <v>Não se aplica</v>
      </c>
      <c r="AC148" s="106"/>
      <c r="AD148" s="110" t="str">
        <f>IF(Tabela2[[#This Row],[Origem do acidente]] = "Plataforma", "PREENCHER","NA")</f>
        <v>NA</v>
      </c>
      <c r="AE148" s="109" t="str">
        <f>IF(AC148="","", IF(AC148="NC","", IF(AC148="NE","", IF(AC148="NA","",IFERROR(VLOOKUP(AC148,Produtos!$A$1:$C$2319,2,FALSE),"Não Cadastrado")))))</f>
        <v/>
      </c>
      <c r="AF148" s="106"/>
      <c r="AG148" s="106"/>
      <c r="AH148" s="106" t="str">
        <f>IF(AC148="","",IF(ISNUMBER(AC148)=FALSE,"Não se aplica",IFERROR(VLOOKUP(AC148,Produtos!$A$1:$C$2319,3,FALSE),"Não Cadastrado")))</f>
        <v/>
      </c>
      <c r="AI148" s="106"/>
      <c r="AJ148" s="106" t="s">
        <v>7473</v>
      </c>
      <c r="AK148" s="109"/>
      <c r="AL148" s="109"/>
      <c r="AM148" s="109"/>
      <c r="AN148" s="110" t="str">
        <f>VLOOKUP(Tabela2[[#This Row],[SIEMA]],Siema2025,51,FALSE)</f>
        <v/>
      </c>
      <c r="AO148" s="110" t="str">
        <f>VLOOKUP(Tabela2[[#This Row],[SIEMA]],Siema2025,53,FALSE)</f>
        <v/>
      </c>
      <c r="AP148" s="110" t="str">
        <f>VLOOKUP(Tabela2[[#This Row],[SIEMA]],Siema2025,55,FALSE)</f>
        <v/>
      </c>
      <c r="AQ148" s="110" t="str">
        <f>VLOOKUP(Tabela2[[#This Row],[SIEMA]],Siema2025,57,FALSE)</f>
        <v/>
      </c>
      <c r="AR148" s="110" t="str">
        <f>VLOOKUP(Tabela2[[#This Row],[SIEMA]],Siema2025,59,FALSE)</f>
        <v/>
      </c>
      <c r="AS148" s="110" t="str">
        <f>VLOOKUP(Tabela2[[#This Row],[SIEMA]],Siema2025,61,FALSE)</f>
        <v/>
      </c>
      <c r="AT148" s="110" t="str">
        <f>VLOOKUP(Tabela2[[#This Row],[SIEMA]],Siema2025,63,FALSE)</f>
        <v/>
      </c>
      <c r="AU148" s="110" t="str">
        <f>VLOOKUP(Tabela2[[#This Row],[SIEMA]],Siema2025,65,FALSE)</f>
        <v/>
      </c>
      <c r="AV148" s="110" t="str">
        <f>VLOOKUP(Tabela2[[#This Row],[SIEMA]],Siema2025,67,FALSE)</f>
        <v/>
      </c>
      <c r="AW148" s="110" t="str">
        <f>VLOOKUP(Tabela2[[#This Row],[SIEMA]],Siema2025,69,FALSE)</f>
        <v/>
      </c>
      <c r="AX148" s="110" t="str">
        <f>VLOOKUP(Tabela2[[#This Row],[SIEMA]],Siema2025,71,FALSE)</f>
        <v/>
      </c>
      <c r="AY148" s="110" t="str">
        <f>VLOOKUP(Tabela2[[#This Row],[SIEMA]],Siema2025,73,FALSE)</f>
        <v/>
      </c>
      <c r="AZ148" s="110" t="str">
        <f>VLOOKUP(Tabela2[[#This Row],[SIEMA]],Siema2025,75,FALSE)</f>
        <v/>
      </c>
      <c r="BA148" s="110" t="str">
        <f>VLOOKUP(Tabela2[[#This Row],[SIEMA]],Siema2025,77,FALSE)</f>
        <v/>
      </c>
      <c r="BB148" s="110" t="str">
        <f>VLOOKUP(Tabela2[[#This Row],[SIEMA]],Siema2025,79,FALSE)</f>
        <v/>
      </c>
      <c r="BC148" s="110" t="str">
        <f>IF(Tabela2[[#This Row],[Outro(s) ]] = "X", "PREENCHER","NA")</f>
        <v>NA</v>
      </c>
      <c r="BD148" s="110" t="str">
        <f>VLOOKUP(Tabela2[[#This Row],[SIEMA]],Siema2025,82,FALSE)</f>
        <v>X</v>
      </c>
      <c r="BE148" s="110" t="str">
        <f>VLOOKUP(Tabela2[[#This Row],[SIEMA]],Siema2025,81,FALSE)</f>
        <v/>
      </c>
      <c r="BF148" s="112" t="str">
        <f>VLOOKUP(Tabela2[[#This Row],[SIEMA]],Siema2025,28,FALSE)</f>
        <v>Philipe Passos - CARMO ENERGY S.A.</v>
      </c>
      <c r="BG148" s="112"/>
      <c r="BH148" s="113" t="str">
        <f>VLOOKUP(Tabela2[[#This Row],[SIEMA]],Siema2025,29,FALSE)</f>
        <v/>
      </c>
      <c r="BI148" s="114" t="str">
        <f>VLOOKUP(Tabela2[[#This Row],[SIEMA]],Siema2025,107,FALSE)</f>
        <v>Não</v>
      </c>
      <c r="BJ148" s="109" t="s">
        <v>7111</v>
      </c>
      <c r="BK148" s="106" t="s">
        <v>7118</v>
      </c>
      <c r="BL148" s="143"/>
      <c r="BM148" s="110">
        <f ca="1">IF(Tabela2[[#This Row],[Data de atendimento do Ibama (considerar o primeiro documento/ação)]]="",_xlfn.DAYS(TODAY(),J148),_xlfn.DAYS(Tabela2[[#This Row],[Data de atendimento do Ibama (considerar o primeiro documento/ação)]],J148))</f>
        <v>500</v>
      </c>
      <c r="BN148" s="110" t="str">
        <f>IF(Tabela2[[#This Row],[Atendido pelo Ibama ("Não" ou "Sim")]]="Não","Preencher", IF(Tabela2[[#This Row],[Atendido pelo Ibama ("Não" ou "Sim")]]="Sim","NA",""))</f>
        <v/>
      </c>
      <c r="BO148" s="116"/>
      <c r="BP148" s="110" t="str">
        <f>IF(Tabela2[[#This Row],[Forma de atendimento (primeiro documento/ação)]]= "Outros (especificar)", "PREENCHER","NA")</f>
        <v>NA</v>
      </c>
      <c r="BQ148" s="108"/>
      <c r="BR148" s="110" t="str">
        <f>IF(Tabela2[[#This Row],[Equipe do Ibama foi a campo? Houve sobrevoo do Poseidon?]] = "Sim", "PREENCHER","NA")</f>
        <v>NA</v>
      </c>
      <c r="BS148" s="110" t="str">
        <f>IF(Tabela2[[#This Row],[Se sim, foi emitida Ordem de Emergência? (informações vinculada à coluna CK)]] = "Sim", "PREENCHER","NA")</f>
        <v>NA</v>
      </c>
      <c r="BT148" s="110" t="str">
        <f>IF(Tabela2[[#This Row],[Foi elaborado Relatório de Vistoria pelo Ibama? (informações vinculada à coluna CK)]] = "Sim", "PREENCHER","NA")</f>
        <v>NA</v>
      </c>
      <c r="BU148" s="110" t="str">
        <f>IF(Tabela2[[#This Row],[Houve envio de Informações Pós-acidente (preencher "não se aplica" quando de competência estadual/municipal)]] = "Sim", "PREENCHER","NA")</f>
        <v>NA</v>
      </c>
      <c r="BV148" s="110" t="str">
        <f>IF(Tabela2[[#This Row],[Houve avaliação das informações pós-acidente solicitadas/enviadas?]] = "Sim", "PREENCHER","NA")</f>
        <v>NA</v>
      </c>
      <c r="BW148" s="110" t="s">
        <v>2696</v>
      </c>
      <c r="BX148" s="108" t="s">
        <v>7727</v>
      </c>
      <c r="BY148" s="108"/>
      <c r="BZ148" s="106" t="str">
        <f>IF(Tabela2[[#This Row],[Data do documento de encerramento]]="NA","NA",IF(Tabela2[[#This Row],[Data do documento de encerramento]]="","Pendente de conclusão/ encerramento",_xlfn.DAYS(Tabela2[[#This Row],[Data do documento de encerramento]],J148)))</f>
        <v>Pendente de conclusão/ encerramento</v>
      </c>
      <c r="CA148" s="109"/>
      <c r="CB148" s="109"/>
      <c r="CC148" s="117"/>
      <c r="CD148" s="109"/>
      <c r="CE148" s="109"/>
      <c r="CF148" s="109"/>
    </row>
    <row r="149" spans="1:84" hidden="1">
      <c r="A149" s="172">
        <v>20253636042</v>
      </c>
      <c r="B149" s="174" t="s">
        <v>7758</v>
      </c>
      <c r="C149" s="110" t="str">
        <f>VLOOKUP(Tabela2[[#This Row],[SIEMA]],Siema2025,4,FALSE)</f>
        <v xml:space="preserve"> SP</v>
      </c>
      <c r="D149" s="108" t="str">
        <f>VLOOKUP(Tabela2[[#This Row],[SIEMA]],Siema2025,3,FALSE)</f>
        <v xml:space="preserve">São Paulo </v>
      </c>
      <c r="E149" s="108" t="str">
        <f>VLOOKUP(Tabela2[[#This Row],[SIEMA]],Siema2025,20,FALSE)</f>
        <v>RODOVIA FERNÃO DIAS KM 86,3 SUL</v>
      </c>
      <c r="F149" s="108"/>
      <c r="G149" s="108"/>
      <c r="H149" s="108"/>
      <c r="I149" s="106" t="str">
        <f>VLOOKUP(Tabela2[[#This Row],[SIEMA]],Siema2025,19,FALSE)</f>
        <v/>
      </c>
      <c r="J149" s="107">
        <f>VLOOKUP(Tabela2[[#This Row],[SIEMA]],Siema2025,2,FALSE)</f>
        <v>45722</v>
      </c>
      <c r="K149" s="107" t="str">
        <f>VLOOKUP(Tabela2[[#This Row],[SIEMA]],Siema2025,16,FALSE)</f>
        <v>Quinta</v>
      </c>
      <c r="L149" s="108" t="str">
        <f>IF(Tabela2[[#This Row],[Data]]="","Sem Informação",VLOOKUP(MONTH(Tabela2[[#This Row],[Data]]),'[1]Validação de dados'!$I$1:$J$13,2,0))</f>
        <v>Março</v>
      </c>
      <c r="M149" s="106">
        <f>YEAR(Tabela2[[#This Row],[Data]])</f>
        <v>2025</v>
      </c>
      <c r="N149" s="107" t="str">
        <f>VLOOKUP(Tabela2[[#This Row],[SIEMA]],Siema2025,17,FALSE)</f>
        <v>Madrugada</v>
      </c>
      <c r="O149" s="107" t="str">
        <f>VLOOKUP(Tabela2[[#This Row],[SIEMA]],Siema2025,5,FALSE)</f>
        <v>Rodovia</v>
      </c>
      <c r="P149" s="106" t="str">
        <f>VLOOKUP(Tabela2[[#This Row],[SIEMA]],Siema2025,21,FALSE)</f>
        <v/>
      </c>
      <c r="Q149" s="106" t="str">
        <f>VLOOKUP(Tabela2[[#This Row],[SIEMA]],Siema2025,7,FALSE)</f>
        <v/>
      </c>
      <c r="R149" s="106" t="str">
        <f>VLOOKUP(Tabela2[[#This Row],[SIEMA]],Siema2025,10,FALSE)</f>
        <v>Carvão Coque</v>
      </c>
      <c r="S149" s="109" t="str">
        <f>IF(Q149="","", IF(Q149="NC","", IF(Q149="NE","", IF(Q149="NA","",IFERROR(VLOOKUP(Q149,Produtos!$A$1:$C$2319,2,FALSE),"Não Cadastrado")))))</f>
        <v/>
      </c>
      <c r="T149" s="106" t="str">
        <f>VLOOKUP(Tabela2[[#This Row],[SIEMA]],Siema2025,11,FALSE)</f>
        <v>36</v>
      </c>
      <c r="U149" s="106" t="str">
        <f>VLOOKUP(Tabela2[[#This Row],[SIEMA]],Siema2025,12,FALSE)</f>
        <v>T</v>
      </c>
      <c r="V149" s="106" t="str">
        <f>IF(Q149="","",IF(ISNUMBER(Q149)=FALSE,"Não se aplica",IFERROR(VLOOKUP(Q149,Produtos!$A$1:$C$2319,3,FALSE),"Não Cadastrado")))</f>
        <v/>
      </c>
      <c r="W149" s="106" t="str">
        <f>VLOOKUP(Tabela2[[#This Row],[SIEMA]],Siema2025,10,FALSE)</f>
        <v>Carvão Coque</v>
      </c>
      <c r="X149" s="115" t="str">
        <f>IF(Tabela2[[#This Row],[Origem do acidente]] = "Plataforma", "PREENCHER","NA")</f>
        <v>NA</v>
      </c>
      <c r="Y149" s="111" t="str">
        <f>IF(W149="","", IF(W149="NC","", IF(W149="NE","", IF(W149="NA","",IFERROR(VLOOKUP(W149,Produtos!$A$1:$C$2319,2,FALSE),"Não Cadastrado")))))</f>
        <v>Não Cadastrado</v>
      </c>
      <c r="Z149" s="106" t="str">
        <f>VLOOKUP(Tabela2[[#This Row],[SIEMA]],Siema2025,11,FALSE)</f>
        <v>36</v>
      </c>
      <c r="AA149" s="106" t="str">
        <f>VLOOKUP(Tabela2[[#This Row],[SIEMA]],Siema2025,12,FALSE)</f>
        <v>T</v>
      </c>
      <c r="AB149" s="106" t="str">
        <f>IF(W149="","",IF(ISNUMBER(W149)=FALSE,"Não se aplica",IFERROR(VLOOKUP(W149,Produtos!$A$1:$C$2319,3,FALSE),"Não Cadastrado")))</f>
        <v>Não se aplica</v>
      </c>
      <c r="AC149" s="106"/>
      <c r="AD149" s="110" t="str">
        <f>IF(Tabela2[[#This Row],[Origem do acidente]] = "Plataforma", "PREENCHER","NA")</f>
        <v>NA</v>
      </c>
      <c r="AE149" s="109" t="str">
        <f>IF(AC149="","", IF(AC149="NC","", IF(AC149="NE","", IF(AC149="NA","",IFERROR(VLOOKUP(AC149,Produtos!$A$1:$C$2319,2,FALSE),"Não Cadastrado")))))</f>
        <v/>
      </c>
      <c r="AF149" s="106"/>
      <c r="AG149" s="106"/>
      <c r="AH149" s="106" t="str">
        <f>IF(AC149="","",IF(ISNUMBER(AC149)=FALSE,"Não se aplica",IFERROR(VLOOKUP(AC149,Produtos!$A$1:$C$2319,3,FALSE),"Não Cadastrado")))</f>
        <v/>
      </c>
      <c r="AI149" s="106"/>
      <c r="AJ149" s="106"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9" s="109"/>
      <c r="AL149" s="109"/>
      <c r="AM149" s="109"/>
      <c r="AN149" s="110" t="str">
        <f>VLOOKUP(Tabela2[[#This Row],[SIEMA]],Siema2025,51,FALSE)</f>
        <v/>
      </c>
      <c r="AO149" s="110" t="str">
        <f>VLOOKUP(Tabela2[[#This Row],[SIEMA]],Siema2025,53,FALSE)</f>
        <v/>
      </c>
      <c r="AP149" s="110" t="str">
        <f>VLOOKUP(Tabela2[[#This Row],[SIEMA]],Siema2025,55,FALSE)</f>
        <v/>
      </c>
      <c r="AQ149" s="110" t="str">
        <f>VLOOKUP(Tabela2[[#This Row],[SIEMA]],Siema2025,57,FALSE)</f>
        <v/>
      </c>
      <c r="AR149" s="110" t="str">
        <f>VLOOKUP(Tabela2[[#This Row],[SIEMA]],Siema2025,59,FALSE)</f>
        <v/>
      </c>
      <c r="AS149" s="110" t="str">
        <f>VLOOKUP(Tabela2[[#This Row],[SIEMA]],Siema2025,61,FALSE)</f>
        <v/>
      </c>
      <c r="AT149" s="110" t="str">
        <f>VLOOKUP(Tabela2[[#This Row],[SIEMA]],Siema2025,63,FALSE)</f>
        <v/>
      </c>
      <c r="AU149" s="110" t="str">
        <f>VLOOKUP(Tabela2[[#This Row],[SIEMA]],Siema2025,65,FALSE)</f>
        <v>X</v>
      </c>
      <c r="AV149" s="110" t="str">
        <f>VLOOKUP(Tabela2[[#This Row],[SIEMA]],Siema2025,67,FALSE)</f>
        <v/>
      </c>
      <c r="AW149" s="110" t="str">
        <f>VLOOKUP(Tabela2[[#This Row],[SIEMA]],Siema2025,69,FALSE)</f>
        <v/>
      </c>
      <c r="AX149" s="110" t="str">
        <f>VLOOKUP(Tabela2[[#This Row],[SIEMA]],Siema2025,71,FALSE)</f>
        <v/>
      </c>
      <c r="AY149" s="110" t="str">
        <f>VLOOKUP(Tabela2[[#This Row],[SIEMA]],Siema2025,73,FALSE)</f>
        <v/>
      </c>
      <c r="AZ149" s="110" t="str">
        <f>VLOOKUP(Tabela2[[#This Row],[SIEMA]],Siema2025,75,FALSE)</f>
        <v/>
      </c>
      <c r="BA149" s="110" t="str">
        <f>VLOOKUP(Tabela2[[#This Row],[SIEMA]],Siema2025,77,FALSE)</f>
        <v/>
      </c>
      <c r="BB149" s="110" t="str">
        <f>VLOOKUP(Tabela2[[#This Row],[SIEMA]],Siema2025,79,FALSE)</f>
        <v/>
      </c>
      <c r="BC149" s="110" t="str">
        <f>IF(Tabela2[[#This Row],[Outro(s) ]] = "X", "PREENCHER","NA")</f>
        <v>NA</v>
      </c>
      <c r="BD149" s="110" t="str">
        <f>VLOOKUP(Tabela2[[#This Row],[SIEMA]],Siema2025,82,FALSE)</f>
        <v/>
      </c>
      <c r="BE149" s="110" t="str">
        <f>VLOOKUP(Tabela2[[#This Row],[SIEMA]],Siema2025,81,FALSE)</f>
        <v/>
      </c>
      <c r="BF149" s="112" t="str">
        <f>VLOOKUP(Tabela2[[#This Row],[SIEMA]],Siema2025,28,FALSE)</f>
        <v>CARBOLOG VESPESIANDO LTDA</v>
      </c>
      <c r="BG149" s="112"/>
      <c r="BH149" s="113" t="str">
        <f>VLOOKUP(Tabela2[[#This Row],[SIEMA]],Siema2025,29,FALSE)</f>
        <v>39488901000100</v>
      </c>
      <c r="BI149" s="114" t="str">
        <f>VLOOKUP(Tabela2[[#This Row],[SIEMA]],Siema2025,107,FALSE)</f>
        <v>Não</v>
      </c>
      <c r="BJ149" s="109"/>
      <c r="BK149" s="106"/>
      <c r="BL149" s="108"/>
      <c r="BM149" s="110">
        <f ca="1">IF(Tabela2[[#This Row],[Data de atendimento do Ibama (considerar o primeiro documento/ação)]]="",_xlfn.DAYS(TODAY(),J149),_xlfn.DAYS(Tabela2[[#This Row],[Data de atendimento do Ibama (considerar o primeiro documento/ação)]],J149))</f>
        <v>498</v>
      </c>
      <c r="BN149" s="110" t="str">
        <f>IF(Tabela2[[#This Row],[Atendido pelo Ibama ("Não" ou "Sim")]]="Não","Preencher", IF(Tabela2[[#This Row],[Atendido pelo Ibama ("Não" ou "Sim")]]="Sim","NA",""))</f>
        <v/>
      </c>
      <c r="BO149" s="116"/>
      <c r="BP149" s="110" t="str">
        <f>IF(Tabela2[[#This Row],[Forma de atendimento (primeiro documento/ação)]]= "Outros (especificar)", "PREENCHER","NA")</f>
        <v>NA</v>
      </c>
      <c r="BQ149" s="108"/>
      <c r="BR149" s="110" t="str">
        <f>IF(Tabela2[[#This Row],[Equipe do Ibama foi a campo? Houve sobrevoo do Poseidon?]] = "Sim", "PREENCHER","NA")</f>
        <v>NA</v>
      </c>
      <c r="BS149" s="110" t="str">
        <f>IF(Tabela2[[#This Row],[Se sim, foi emitida Ordem de Emergência? (informações vinculada à coluna CK)]] = "Sim", "PREENCHER","NA")</f>
        <v>NA</v>
      </c>
      <c r="BT149" s="110" t="str">
        <f>IF(Tabela2[[#This Row],[Foi elaborado Relatório de Vistoria pelo Ibama? (informações vinculada à coluna CK)]] = "Sim", "PREENCHER","NA")</f>
        <v>NA</v>
      </c>
      <c r="BU149" s="110" t="str">
        <f>IF(Tabela2[[#This Row],[Houve envio de Informações Pós-acidente (preencher "não se aplica" quando de competência estadual/municipal)]] = "Sim", "PREENCHER","NA")</f>
        <v>NA</v>
      </c>
      <c r="BV149" s="110" t="str">
        <f>IF(Tabela2[[#This Row],[Houve avaliação das informações pós-acidente solicitadas/enviadas?]] = "Sim", "PREENCHER","NA")</f>
        <v>NA</v>
      </c>
      <c r="BW149" s="110" t="str">
        <f>IF(Tabela2[[#This Row],[O Ibama aguarda resposta da empresa/OEMA, etc?]] = "Sim", "PREENCHER","NA")</f>
        <v>NA</v>
      </c>
      <c r="BX149" s="108"/>
      <c r="BY149" s="108"/>
      <c r="BZ149" s="106" t="str">
        <f>IF(Tabela2[[#This Row],[Data do documento de encerramento]]="NA","NA",IF(Tabela2[[#This Row],[Data do documento de encerramento]]="","Pendente de conclusão/ encerramento",_xlfn.DAYS(Tabela2[[#This Row],[Data do documento de encerramento]],J149)))</f>
        <v>Pendente de conclusão/ encerramento</v>
      </c>
      <c r="CA149" s="109"/>
      <c r="CB149" s="109"/>
      <c r="CC149" s="109"/>
      <c r="CD149" s="109"/>
      <c r="CE149" s="109"/>
      <c r="CF149" s="109"/>
    </row>
    <row r="150" spans="1:84" ht="30.75">
      <c r="A150" s="172">
        <v>20253664844</v>
      </c>
      <c r="B150" s="173" t="s">
        <v>7759</v>
      </c>
      <c r="C150" s="110" t="str">
        <f>VLOOKUP(Tabela2[[#This Row],[SIEMA]],Siema2025,4,FALSE)</f>
        <v xml:space="preserve"> RN</v>
      </c>
      <c r="D150" s="108" t="s">
        <v>637</v>
      </c>
      <c r="E150" s="108" t="s">
        <v>1713</v>
      </c>
      <c r="F150" s="108"/>
      <c r="G150" s="108" t="s">
        <v>7760</v>
      </c>
      <c r="H150" s="108" t="s">
        <v>7761</v>
      </c>
      <c r="I150" s="106" t="str">
        <f>VLOOKUP(Tabela2[[#This Row],[SIEMA]],Siema2025,19,FALSE)</f>
        <v>Potiguar</v>
      </c>
      <c r="J150" s="107">
        <f>VLOOKUP(Tabela2[[#This Row],[SIEMA]],Siema2025,2,FALSE)</f>
        <v>45722</v>
      </c>
      <c r="K150" s="107" t="str">
        <f>VLOOKUP(Tabela2[[#This Row],[SIEMA]],Siema2025,16,FALSE)</f>
        <v>Quinta</v>
      </c>
      <c r="L150" s="108" t="str">
        <f>IF(Tabela2[[#This Row],[Data]]="","Sem Informação",VLOOKUP(MONTH(Tabela2[[#This Row],[Data]]),'[1]Validação de dados'!$I$1:$J$13,2,0))</f>
        <v>Março</v>
      </c>
      <c r="M150" s="106">
        <f>YEAR(Tabela2[[#This Row],[Data]])</f>
        <v>2025</v>
      </c>
      <c r="N150" s="107" t="str">
        <f>VLOOKUP(Tabela2[[#This Row],[SIEMA]],Siema2025,17,FALSE)</f>
        <v>Matutino</v>
      </c>
      <c r="O150" s="107" t="str">
        <f>VLOOKUP(Tabela2[[#This Row],[SIEMA]],Siema2025,5,FALSE)</f>
        <v>Plataforma</v>
      </c>
      <c r="P150" s="106" t="str">
        <f>VLOOKUP(Tabela2[[#This Row],[SIEMA]],Siema2025,21,FALSE)</f>
        <v>Após a circulação de água do mar no poço RNS-100 para a limpeza do anular entre os revestimentos de 13 3/8%u201D x 20%u201D, foi visualizada uma pequena feição oleosa nas proximidades da unidade 3R-4.</v>
      </c>
      <c r="Q150">
        <v>3082</v>
      </c>
      <c r="R150" s="106" t="s">
        <v>1714</v>
      </c>
      <c r="S150" s="106" t="s">
        <v>404</v>
      </c>
      <c r="T150" s="274">
        <v>1E-4</v>
      </c>
      <c r="U150" s="106" t="s">
        <v>7109</v>
      </c>
      <c r="V150" s="106">
        <f>IF(Q150="","",IF(ISNUMBER(Q150)=FALSE,"Não se aplica",IFERROR(VLOOKUP(Q150,Produtos!$A$1:$C$2319,3,FALSE),"Não Cadastrado")))</f>
        <v>9</v>
      </c>
      <c r="W150" s="106" t="str">
        <f>VLOOKUP(Tabela2[[#This Row],[SIEMA]],Siema2025,10,FALSE)</f>
        <v/>
      </c>
      <c r="X150" s="115"/>
      <c r="Y150" s="111" t="str">
        <f>IF(W150="","", IF(W150="NC","", IF(W150="NE","", IF(W150="NA","",IFERROR(VLOOKUP(W150,Produtos!$A$1:$C$2319,2,FALSE),"Não Cadastrado")))))</f>
        <v/>
      </c>
      <c r="Z150" s="106" t="str">
        <f>VLOOKUP(Tabela2[[#This Row],[SIEMA]],Siema2025,11,FALSE)</f>
        <v xml:space="preserve"> </v>
      </c>
      <c r="AA150" s="106" t="str">
        <f>VLOOKUP(Tabela2[[#This Row],[SIEMA]],Siema2025,12,FALSE)</f>
        <v xml:space="preserve"> </v>
      </c>
      <c r="AB150" s="106" t="str">
        <f>IF(W150="","",IF(ISNUMBER(W150)=FALSE,"Não se aplica",IFERROR(VLOOKUP(W150,Produtos!$A$1:$C$2319,3,FALSE),"Não Cadastrado")))</f>
        <v/>
      </c>
      <c r="AC150" s="106"/>
      <c r="AD150" s="110"/>
      <c r="AE150" s="109" t="str">
        <f>IF(AC150="","", IF(AC150="NC","", IF(AC150="NE","", IF(AC150="NA","",IFERROR(VLOOKUP(AC150,Produtos!$A$1:$C$2319,2,FALSE),"Não Cadastrado")))))</f>
        <v/>
      </c>
      <c r="AF150" s="106"/>
      <c r="AG150" s="106"/>
      <c r="AH150" s="106" t="str">
        <f>IF(AC150="","",IF(ISNUMBER(AC150)=FALSE,"Não se aplica",IFERROR(VLOOKUP(AC150,Produtos!$A$1:$C$2319,3,FALSE),"Não Cadastrado")))</f>
        <v/>
      </c>
      <c r="AI150" s="106"/>
      <c r="AJ150" s="106"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50" s="109" t="s">
        <v>6834</v>
      </c>
      <c r="AL150" s="109"/>
      <c r="AM150" s="109"/>
      <c r="AN150" s="110" t="str">
        <f>VLOOKUP(Tabela2[[#This Row],[SIEMA]],Siema2025,51,FALSE)</f>
        <v/>
      </c>
      <c r="AO150" s="110" t="str">
        <f>VLOOKUP(Tabela2[[#This Row],[SIEMA]],Siema2025,53,FALSE)</f>
        <v/>
      </c>
      <c r="AP150" s="110" t="str">
        <f>VLOOKUP(Tabela2[[#This Row],[SIEMA]],Siema2025,55,FALSE)</f>
        <v/>
      </c>
      <c r="AQ150" s="110" t="str">
        <f>VLOOKUP(Tabela2[[#This Row],[SIEMA]],Siema2025,57,FALSE)</f>
        <v/>
      </c>
      <c r="AR150" s="110" t="str">
        <f>VLOOKUP(Tabela2[[#This Row],[SIEMA]],Siema2025,59,FALSE)</f>
        <v/>
      </c>
      <c r="AS150" s="110" t="str">
        <f>VLOOKUP(Tabela2[[#This Row],[SIEMA]],Siema2025,61,FALSE)</f>
        <v>X</v>
      </c>
      <c r="AT150" s="110" t="str">
        <f>VLOOKUP(Tabela2[[#This Row],[SIEMA]],Siema2025,63,FALSE)</f>
        <v/>
      </c>
      <c r="AU150" s="110" t="str">
        <f>VLOOKUP(Tabela2[[#This Row],[SIEMA]],Siema2025,65,FALSE)</f>
        <v/>
      </c>
      <c r="AV150" s="110" t="str">
        <f>VLOOKUP(Tabela2[[#This Row],[SIEMA]],Siema2025,67,FALSE)</f>
        <v/>
      </c>
      <c r="AW150" s="110" t="str">
        <f>VLOOKUP(Tabela2[[#This Row],[SIEMA]],Siema2025,69,FALSE)</f>
        <v/>
      </c>
      <c r="AX150" s="110" t="str">
        <f>VLOOKUP(Tabela2[[#This Row],[SIEMA]],Siema2025,71,FALSE)</f>
        <v/>
      </c>
      <c r="AY150" s="110" t="str">
        <f>VLOOKUP(Tabela2[[#This Row],[SIEMA]],Siema2025,73,FALSE)</f>
        <v/>
      </c>
      <c r="AZ150" s="110" t="str">
        <f>VLOOKUP(Tabela2[[#This Row],[SIEMA]],Siema2025,75,FALSE)</f>
        <v/>
      </c>
      <c r="BA150" s="110" t="str">
        <f>VLOOKUP(Tabela2[[#This Row],[SIEMA]],Siema2025,77,FALSE)</f>
        <v/>
      </c>
      <c r="BB150" s="110" t="str">
        <f>VLOOKUP(Tabela2[[#This Row],[SIEMA]],Siema2025,79,FALSE)</f>
        <v/>
      </c>
      <c r="BC150" s="110" t="str">
        <f>IF(Tabela2[[#This Row],[Outro(s) ]] = "X", "PREENCHER","NA")</f>
        <v>NA</v>
      </c>
      <c r="BD150" s="110" t="str">
        <f>VLOOKUP(Tabela2[[#This Row],[SIEMA]],Siema2025,82,FALSE)</f>
        <v/>
      </c>
      <c r="BE150" s="110" t="str">
        <f>VLOOKUP(Tabela2[[#This Row],[SIEMA]],Siema2025,81,FALSE)</f>
        <v/>
      </c>
      <c r="BF150" s="112" t="str">
        <f>VLOOKUP(Tabela2[[#This Row],[SIEMA]],Siema2025,28,FALSE)</f>
        <v>3R RNCE S.A.</v>
      </c>
      <c r="BG150" s="112"/>
      <c r="BH150" s="113" t="str">
        <f>VLOOKUP(Tabela2[[#This Row],[SIEMA]],Siema2025,29,FALSE)</f>
        <v>52127214000127</v>
      </c>
      <c r="BI150" s="114" t="s">
        <v>2696</v>
      </c>
      <c r="BJ150" s="109" t="s">
        <v>7097</v>
      </c>
      <c r="BK150" s="106" t="s">
        <v>2696</v>
      </c>
      <c r="BL150" s="143">
        <v>45756</v>
      </c>
      <c r="BM150" s="110">
        <f ca="1">IF(Tabela2[[#This Row],[Data de atendimento do Ibama (considerar o primeiro documento/ação)]]="",_xlfn.DAYS(TODAY(),J150),_xlfn.DAYS(Tabela2[[#This Row],[Data de atendimento do Ibama (considerar o primeiro documento/ação)]],J150))</f>
        <v>34</v>
      </c>
      <c r="BN150" s="110" t="str">
        <f>IF(Tabela2[[#This Row],[Atendido pelo Ibama ("Não" ou "Sim")]]="Não","Preencher", IF(Tabela2[[#This Row],[Atendido pelo Ibama ("Não" ou "Sim")]]="Sim","NA",""))</f>
        <v>NA</v>
      </c>
      <c r="BO150" s="116" t="s">
        <v>7272</v>
      </c>
      <c r="BP150" s="110" t="str">
        <f>IF(Tabela2[[#This Row],[Forma de atendimento (primeiro documento/ação)]]= "Outros (especificar)", "PREENCHER","NA")</f>
        <v>NA</v>
      </c>
      <c r="BQ150" s="108" t="s">
        <v>123</v>
      </c>
      <c r="BR150" s="110" t="str">
        <f>IF(Tabela2[[#This Row],[Equipe do Ibama foi a campo? Houve sobrevoo do Poseidon?]] = "Sim", "PREENCHER","NA")</f>
        <v>NA</v>
      </c>
      <c r="BS150" s="110" t="str">
        <f>IF(Tabela2[[#This Row],[Se sim, foi emitida Ordem de Emergência? (informações vinculada à coluna CK)]] = "Sim", "PREENCHER","NA")</f>
        <v>NA</v>
      </c>
      <c r="BT150" s="110" t="s">
        <v>7125</v>
      </c>
      <c r="BU150" s="110" t="s">
        <v>2696</v>
      </c>
      <c r="BV150" s="110" t="s">
        <v>123</v>
      </c>
      <c r="BW150" s="110" t="s">
        <v>2696</v>
      </c>
      <c r="BX150" s="108" t="s">
        <v>7100</v>
      </c>
      <c r="BY150" s="143">
        <v>46057</v>
      </c>
      <c r="BZ150" s="106">
        <f>IF(Tabela2[[#This Row],[Data do documento de encerramento]]="NA","NA",IF(Tabela2[[#This Row],[Data do documento de encerramento]]="","Pendente de conclusão/ encerramento",_xlfn.DAYS(Tabela2[[#This Row],[Data do documento de encerramento]],J150)))</f>
        <v>335</v>
      </c>
      <c r="CA150" s="109"/>
      <c r="CB150" s="109"/>
      <c r="CC150" s="109" t="s">
        <v>7260</v>
      </c>
      <c r="CD150" s="109" t="s">
        <v>123</v>
      </c>
      <c r="CE150" s="109" t="s">
        <v>2696</v>
      </c>
      <c r="CF150" s="109" t="s">
        <v>7147</v>
      </c>
    </row>
    <row r="151" spans="1:84" ht="76.5" hidden="1">
      <c r="A151" s="172">
        <v>20253743257</v>
      </c>
      <c r="B151" s="173" t="s">
        <v>7762</v>
      </c>
      <c r="C151" s="110" t="str">
        <f>VLOOKUP(Tabela2[[#This Row],[SIEMA]],Siema2025,4,FALSE)</f>
        <v xml:space="preserve"> RO</v>
      </c>
      <c r="D151" s="108" t="str">
        <f>VLOOKUP(Tabela2[[#This Row],[SIEMA]],Siema2025,3,FALSE)</f>
        <v xml:space="preserve">Porto Velho </v>
      </c>
      <c r="E151" s="108" t="str">
        <f>VLOOKUP(Tabela2[[#This Row],[SIEMA]],Siema2025,20,FALSE)</f>
        <v>Estrada do Belmont, 10658, Nacional,Porto Velho/RO</v>
      </c>
      <c r="F151" s="108"/>
      <c r="G151" s="108"/>
      <c r="H151" s="108"/>
      <c r="I151" s="106" t="str">
        <f>VLOOKUP(Tabela2[[#This Row],[SIEMA]],Siema2025,19,FALSE)</f>
        <v/>
      </c>
      <c r="J151" s="107">
        <f>VLOOKUP(Tabela2[[#This Row],[SIEMA]],Siema2025,2,FALSE)</f>
        <v>45723</v>
      </c>
      <c r="K151" s="107" t="str">
        <f>VLOOKUP(Tabela2[[#This Row],[SIEMA]],Siema2025,16,FALSE)</f>
        <v>Sexta</v>
      </c>
      <c r="L151" s="108" t="str">
        <f>IF(Tabela2[[#This Row],[Data]]="","Sem Informação",VLOOKUP(MONTH(Tabela2[[#This Row],[Data]]),'[1]Validação de dados'!$I$1:$J$13,2,0))</f>
        <v>Março</v>
      </c>
      <c r="M151" s="106">
        <f>YEAR(Tabela2[[#This Row],[Data]])</f>
        <v>2025</v>
      </c>
      <c r="N151" s="107" t="str">
        <f>VLOOKUP(Tabela2[[#This Row],[SIEMA]],Siema2025,17,FALSE)</f>
        <v>Madrugada</v>
      </c>
      <c r="O151" s="107" t="s">
        <v>452</v>
      </c>
      <c r="P151" s="106" t="str">
        <f>VLOOKUP(Tabela2[[#This Row],[SIEMA]],Siema2025,21,FALSE)</f>
        <v>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v>
      </c>
      <c r="Q151" s="106" t="str">
        <f>VLOOKUP(Tabela2[[#This Row],[SIEMA]],Siema2025,7,FALSE)</f>
        <v/>
      </c>
      <c r="R151" s="106" t="str">
        <f>VLOOKUP(Tabela2[[#This Row],[SIEMA]],Siema2025,10,FALSE)</f>
        <v/>
      </c>
      <c r="S151" s="109" t="str">
        <f>IF(Q151="","", IF(Q151="NC","", IF(Q151="NE","", IF(Q151="NA","",IFERROR(VLOOKUP(Q151,Produtos!$A$1:$C$2319,2,FALSE),"Não Cadastrado")))))</f>
        <v/>
      </c>
      <c r="T151" s="106" t="str">
        <f>VLOOKUP(Tabela2[[#This Row],[SIEMA]],Siema2025,11,FALSE)</f>
        <v xml:space="preserve"> </v>
      </c>
      <c r="U151" s="106" t="str">
        <f>VLOOKUP(Tabela2[[#This Row],[SIEMA]],Siema2025,12,FALSE)</f>
        <v xml:space="preserve"> </v>
      </c>
      <c r="V151" s="106" t="str">
        <f>IF(Q151="","",IF(ISNUMBER(Q151)=FALSE,"Não se aplica",IFERROR(VLOOKUP(Q151,Produtos!$A$1:$C$2319,3,FALSE),"Não Cadastrado")))</f>
        <v/>
      </c>
      <c r="W151" s="106" t="str">
        <f>VLOOKUP(Tabela2[[#This Row],[SIEMA]],Siema2025,10,FALSE)</f>
        <v/>
      </c>
      <c r="X151" s="115" t="str">
        <f>IF(Tabela2[[#This Row],[Origem do acidente]] = "Plataforma", "PREENCHER","NA")</f>
        <v>NA</v>
      </c>
      <c r="Y151" s="111" t="str">
        <f>IF(W151="","", IF(W151="NC","", IF(W151="NE","", IF(W151="NA","",IFERROR(VLOOKUP(W151,Produtos!$A$1:$C$2319,2,FALSE),"Não Cadastrado")))))</f>
        <v/>
      </c>
      <c r="Z151" s="106" t="str">
        <f>VLOOKUP(Tabela2[[#This Row],[SIEMA]],Siema2025,11,FALSE)</f>
        <v xml:space="preserve"> </v>
      </c>
      <c r="AA151" s="106" t="str">
        <f>VLOOKUP(Tabela2[[#This Row],[SIEMA]],Siema2025,12,FALSE)</f>
        <v xml:space="preserve"> </v>
      </c>
      <c r="AB151" s="106" t="str">
        <f>IF(W151="","",IF(ISNUMBER(W151)=FALSE,"Não se aplica",IFERROR(VLOOKUP(W151,Produtos!$A$1:$C$2319,3,FALSE),"Não Cadastrado")))</f>
        <v/>
      </c>
      <c r="AC151" s="106"/>
      <c r="AD151" s="110" t="str">
        <f>IF(Tabela2[[#This Row],[Origem do acidente]] = "Plataforma", "PREENCHER","NA")</f>
        <v>NA</v>
      </c>
      <c r="AE151" s="109" t="str">
        <f>IF(AC151="","", IF(AC151="NC","", IF(AC151="NE","", IF(AC151="NA","",IFERROR(VLOOKUP(AC151,Produtos!$A$1:$C$2319,2,FALSE),"Não Cadastrado")))))</f>
        <v/>
      </c>
      <c r="AF151" s="106"/>
      <c r="AG151" s="106"/>
      <c r="AH151" s="106" t="str">
        <f>IF(AC151="","",IF(ISNUMBER(AC151)=FALSE,"Não se aplica",IFERROR(VLOOKUP(AC151,Produtos!$A$1:$C$2319,3,FALSE),"Não Cadastrado")))</f>
        <v/>
      </c>
      <c r="AI151" s="106"/>
      <c r="AJ151" s="106" t="str">
        <f>VLOOKUP(Tabela2[[#This Row],[SIEMA]],Siema2025,26,FALSE)</f>
        <v>Durante a operação de atracação não autorizada, somado a alta vazão da correnteza do rio Madeira fez com que a balsa colidisse com o píer flutuante, danificando as tubovias da instalação. Esse dano não causou nenhum vazamento.</v>
      </c>
      <c r="AK151" s="109"/>
      <c r="AL151" s="109"/>
      <c r="AM151" s="109"/>
      <c r="AN151" s="110" t="str">
        <f>VLOOKUP(Tabela2[[#This Row],[SIEMA]],Siema2025,51,FALSE)</f>
        <v/>
      </c>
      <c r="AO151" s="110" t="str">
        <f>VLOOKUP(Tabela2[[#This Row],[SIEMA]],Siema2025,53,FALSE)</f>
        <v/>
      </c>
      <c r="AP151" s="110" t="str">
        <f>VLOOKUP(Tabela2[[#This Row],[SIEMA]],Siema2025,55,FALSE)</f>
        <v/>
      </c>
      <c r="AQ151" s="110" t="str">
        <f>VLOOKUP(Tabela2[[#This Row],[SIEMA]],Siema2025,57,FALSE)</f>
        <v/>
      </c>
      <c r="AR151" s="110" t="str">
        <f>VLOOKUP(Tabela2[[#This Row],[SIEMA]],Siema2025,59,FALSE)</f>
        <v/>
      </c>
      <c r="AS151" s="110" t="str">
        <f>VLOOKUP(Tabela2[[#This Row],[SIEMA]],Siema2025,61,FALSE)</f>
        <v/>
      </c>
      <c r="AT151" s="110" t="str">
        <f>VLOOKUP(Tabela2[[#This Row],[SIEMA]],Siema2025,63,FALSE)</f>
        <v/>
      </c>
      <c r="AU151" s="110" t="str">
        <f>VLOOKUP(Tabela2[[#This Row],[SIEMA]],Siema2025,65,FALSE)</f>
        <v/>
      </c>
      <c r="AV151" s="110" t="str">
        <f>VLOOKUP(Tabela2[[#This Row],[SIEMA]],Siema2025,67,FALSE)</f>
        <v/>
      </c>
      <c r="AW151" s="110" t="str">
        <f>VLOOKUP(Tabela2[[#This Row],[SIEMA]],Siema2025,69,FALSE)</f>
        <v/>
      </c>
      <c r="AX151" s="110" t="str">
        <f>VLOOKUP(Tabela2[[#This Row],[SIEMA]],Siema2025,71,FALSE)</f>
        <v/>
      </c>
      <c r="AY151" s="110" t="str">
        <f>VLOOKUP(Tabela2[[#This Row],[SIEMA]],Siema2025,73,FALSE)</f>
        <v/>
      </c>
      <c r="AZ151" s="110" t="str">
        <f>VLOOKUP(Tabela2[[#This Row],[SIEMA]],Siema2025,75,FALSE)</f>
        <v/>
      </c>
      <c r="BA151" s="110" t="str">
        <f>VLOOKUP(Tabela2[[#This Row],[SIEMA]],Siema2025,77,FALSE)</f>
        <v/>
      </c>
      <c r="BB151" s="110" t="str">
        <f>VLOOKUP(Tabela2[[#This Row],[SIEMA]],Siema2025,79,FALSE)</f>
        <v>X</v>
      </c>
      <c r="BC151" s="110" t="str">
        <f>IF(Tabela2[[#This Row],[Outro(s) ]] = "X", "PREENCHER","NA")</f>
        <v>PREENCHER</v>
      </c>
      <c r="BD151" s="110" t="str">
        <f>VLOOKUP(Tabela2[[#This Row],[SIEMA]],Siema2025,82,FALSE)</f>
        <v/>
      </c>
      <c r="BE151" s="110" t="str">
        <f>VLOOKUP(Tabela2[[#This Row],[SIEMA]],Siema2025,81,FALSE)</f>
        <v/>
      </c>
      <c r="BF151" s="112" t="str">
        <f>VLOOKUP(Tabela2[[#This Row],[SIEMA]],Siema2025,28,FALSE)</f>
        <v>Cidade Transportes LTDA</v>
      </c>
      <c r="BG151" s="112"/>
      <c r="BH151" s="113" t="str">
        <f>VLOOKUP(Tabela2[[#This Row],[SIEMA]],Siema2025,29,FALSE)</f>
        <v>06151511000271</v>
      </c>
      <c r="BI151" s="114" t="str">
        <f>VLOOKUP(Tabela2[[#This Row],[SIEMA]],Siema2025,107,FALSE)</f>
        <v>Não</v>
      </c>
      <c r="BJ151" s="109"/>
      <c r="BK151" s="106"/>
      <c r="BL151" s="108"/>
      <c r="BM151" s="110">
        <f ca="1">IF(Tabela2[[#This Row],[Data de atendimento do Ibama (considerar o primeiro documento/ação)]]="",_xlfn.DAYS(TODAY(),J151),_xlfn.DAYS(Tabela2[[#This Row],[Data de atendimento do Ibama (considerar o primeiro documento/ação)]],J151))</f>
        <v>497</v>
      </c>
      <c r="BN151" s="110" t="str">
        <f>IF(Tabela2[[#This Row],[Atendido pelo Ibama ("Não" ou "Sim")]]="Não","Preencher", IF(Tabela2[[#This Row],[Atendido pelo Ibama ("Não" ou "Sim")]]="Sim","NA",""))</f>
        <v/>
      </c>
      <c r="BO151" s="116"/>
      <c r="BP151" s="110" t="str">
        <f>IF(Tabela2[[#This Row],[Forma de atendimento (primeiro documento/ação)]]= "Outros (especificar)", "PREENCHER","NA")</f>
        <v>NA</v>
      </c>
      <c r="BQ151" s="108"/>
      <c r="BR151" s="110" t="str">
        <f>IF(Tabela2[[#This Row],[Equipe do Ibama foi a campo? Houve sobrevoo do Poseidon?]] = "Sim", "PREENCHER","NA")</f>
        <v>NA</v>
      </c>
      <c r="BS151" s="110" t="str">
        <f>IF(Tabela2[[#This Row],[Se sim, foi emitida Ordem de Emergência? (informações vinculada à coluna CK)]] = "Sim", "PREENCHER","NA")</f>
        <v>NA</v>
      </c>
      <c r="BT151" s="110" t="str">
        <f>IF(Tabela2[[#This Row],[Foi elaborado Relatório de Vistoria pelo Ibama? (informações vinculada à coluna CK)]] = "Sim", "PREENCHER","NA")</f>
        <v>NA</v>
      </c>
      <c r="BU151" s="110" t="str">
        <f>IF(Tabela2[[#This Row],[Houve envio de Informações Pós-acidente (preencher "não se aplica" quando de competência estadual/municipal)]] = "Sim", "PREENCHER","NA")</f>
        <v>NA</v>
      </c>
      <c r="BV151" s="110" t="str">
        <f>IF(Tabela2[[#This Row],[Houve avaliação das informações pós-acidente solicitadas/enviadas?]] = "Sim", "PREENCHER","NA")</f>
        <v>NA</v>
      </c>
      <c r="BW151" s="110" t="str">
        <f>IF(Tabela2[[#This Row],[O Ibama aguarda resposta da empresa/OEMA, etc?]] = "Sim", "PREENCHER","NA")</f>
        <v>NA</v>
      </c>
      <c r="BX151" s="108"/>
      <c r="BY151" s="108"/>
      <c r="BZ151" s="106" t="str">
        <f>IF(Tabela2[[#This Row],[Data do documento de encerramento]]="NA","NA",IF(Tabela2[[#This Row],[Data do documento de encerramento]]="","Pendente de conclusão/ encerramento",_xlfn.DAYS(Tabela2[[#This Row],[Data do documento de encerramento]],J151)))</f>
        <v>Pendente de conclusão/ encerramento</v>
      </c>
      <c r="CA151" s="109" t="s">
        <v>7763</v>
      </c>
      <c r="CB151" s="109"/>
      <c r="CC151" s="117"/>
      <c r="CD151" s="129"/>
      <c r="CE151" s="109"/>
      <c r="CF151" s="109"/>
    </row>
    <row r="152" spans="1:84" ht="30.75">
      <c r="A152" s="172">
        <v>20253843252</v>
      </c>
      <c r="B152" s="173" t="s">
        <v>7764</v>
      </c>
      <c r="C152" s="110" t="s">
        <v>7133</v>
      </c>
      <c r="D152" s="108" t="s">
        <v>637</v>
      </c>
      <c r="E152" s="108" t="s">
        <v>7633</v>
      </c>
      <c r="F152" s="108"/>
      <c r="G152" s="108" t="s">
        <v>7634</v>
      </c>
      <c r="H152" s="108" t="s">
        <v>7697</v>
      </c>
      <c r="I152" s="106" t="str">
        <f>VLOOKUP(Tabela2[[#This Row],[SIEMA]],Siema2025,19,FALSE)</f>
        <v>Campos</v>
      </c>
      <c r="J152" s="107">
        <f>VLOOKUP(Tabela2[[#This Row],[SIEMA]],Siema2025,2,FALSE)</f>
        <v>45723</v>
      </c>
      <c r="K152" s="107" t="str">
        <f>VLOOKUP(Tabela2[[#This Row],[SIEMA]],Siema2025,16,FALSE)</f>
        <v>Sexta</v>
      </c>
      <c r="L152" s="108" t="str">
        <f>IF(Tabela2[[#This Row],[Data]]="","Sem Informação",VLOOKUP(MONTH(Tabela2[[#This Row],[Data]]),'[1]Validação de dados'!$I$1:$J$13,2,0))</f>
        <v>Março</v>
      </c>
      <c r="M152" s="106">
        <f>YEAR(Tabela2[[#This Row],[Data]])</f>
        <v>2025</v>
      </c>
      <c r="N152" s="107" t="str">
        <f>VLOOKUP(Tabela2[[#This Row],[SIEMA]],Siema2025,17,FALSE)</f>
        <v>Madrugada</v>
      </c>
      <c r="O152" s="107" t="s">
        <v>111</v>
      </c>
      <c r="P152" s="106" t="str">
        <f>VLOOKUP(Tabela2[[#This Row],[SIEMA]],Siema2025,21,FALSE)</f>
        <v/>
      </c>
      <c r="Q152" s="106">
        <v>1267</v>
      </c>
      <c r="R152" s="106" t="s">
        <v>2043</v>
      </c>
      <c r="S152" s="106" t="s">
        <v>2043</v>
      </c>
      <c r="T152" t="s">
        <v>1742</v>
      </c>
      <c r="U152" s="106" t="str">
        <f>VLOOKUP(Tabela2[[#This Row],[SIEMA]],Siema2025,12,FALSE)</f>
        <v xml:space="preserve"> </v>
      </c>
      <c r="V152" s="106">
        <f>IF(Q152="","",IF(ISNUMBER(Q152)=FALSE,"Não se aplica",IFERROR(VLOOKUP(Q152,Produtos!$A$1:$C$2319,3,FALSE),"Não Cadastrado")))</f>
        <v>3</v>
      </c>
      <c r="W152" s="106" t="str">
        <f>VLOOKUP(Tabela2[[#This Row],[SIEMA]],Siema2025,10,FALSE)</f>
        <v/>
      </c>
      <c r="X152" s="115" t="str">
        <f>IF(Tabela2[[#This Row],[Origem do acidente]] = "Plataforma", "PREENCHER","NA")</f>
        <v>PREENCHER</v>
      </c>
      <c r="Y152" s="111" t="str">
        <f>IF(W152="","", IF(W152="NC","", IF(W152="NE","", IF(W152="NA","",IFERROR(VLOOKUP(W152,Produtos!$A$1:$C$2319,2,FALSE),"Não Cadastrado")))))</f>
        <v/>
      </c>
      <c r="Z152" s="106" t="str">
        <f>VLOOKUP(Tabela2[[#This Row],[SIEMA]],Siema2025,11,FALSE)</f>
        <v xml:space="preserve"> </v>
      </c>
      <c r="AA152" s="106" t="str">
        <f>VLOOKUP(Tabela2[[#This Row],[SIEMA]],Siema2025,12,FALSE)</f>
        <v xml:space="preserve"> </v>
      </c>
      <c r="AB152" s="106" t="str">
        <f>IF(W152="","",IF(ISNUMBER(W152)=FALSE,"Não se aplica",IFERROR(VLOOKUP(W152,Produtos!$A$1:$C$2319,3,FALSE),"Não Cadastrado")))</f>
        <v/>
      </c>
      <c r="AC152" s="106"/>
      <c r="AD152" s="110" t="str">
        <f>IF(Tabela2[[#This Row],[Origem do acidente]] = "Plataforma", "PREENCHER","NA")</f>
        <v>PREENCHER</v>
      </c>
      <c r="AE152" s="109" t="str">
        <f>IF(AC152="","", IF(AC152="NC","", IF(AC152="NE","", IF(AC152="NA","",IFERROR(VLOOKUP(AC152,Produtos!$A$1:$C$2319,2,FALSE),"Não Cadastrado")))))</f>
        <v/>
      </c>
      <c r="AF152" s="106"/>
      <c r="AG152" s="106"/>
      <c r="AH152" s="106" t="str">
        <f>IF(AC152="","",IF(ISNUMBER(AC152)=FALSE,"Não se aplica",IFERROR(VLOOKUP(AC152,Produtos!$A$1:$C$2319,3,FALSE),"Não Cadastrado")))</f>
        <v/>
      </c>
      <c r="AI152" s="106"/>
      <c r="AJ152" s="106" t="str">
        <f>VLOOKUP(Tabela2[[#This Row],[SIEMA]],Siema2025,26,FALSE)</f>
        <v>Ineficiência do procedimento de limpeza. Em investigação.</v>
      </c>
      <c r="AK152" s="109"/>
      <c r="AL152" s="109"/>
      <c r="AM152" s="109"/>
      <c r="AN152" s="110" t="str">
        <f>VLOOKUP(Tabela2[[#This Row],[SIEMA]],Siema2025,51,FALSE)</f>
        <v/>
      </c>
      <c r="AO152" s="110" t="str">
        <f>VLOOKUP(Tabela2[[#This Row],[SIEMA]],Siema2025,53,FALSE)</f>
        <v/>
      </c>
      <c r="AP152" s="110" t="str">
        <f>VLOOKUP(Tabela2[[#This Row],[SIEMA]],Siema2025,55,FALSE)</f>
        <v/>
      </c>
      <c r="AQ152" s="110" t="str">
        <f>VLOOKUP(Tabela2[[#This Row],[SIEMA]],Siema2025,57,FALSE)</f>
        <v/>
      </c>
      <c r="AR152" s="110" t="str">
        <f>VLOOKUP(Tabela2[[#This Row],[SIEMA]],Siema2025,59,FALSE)</f>
        <v/>
      </c>
      <c r="AS152" s="110" t="str">
        <f>VLOOKUP(Tabela2[[#This Row],[SIEMA]],Siema2025,61,FALSE)</f>
        <v>X</v>
      </c>
      <c r="AT152" s="110" t="str">
        <f>VLOOKUP(Tabela2[[#This Row],[SIEMA]],Siema2025,63,FALSE)</f>
        <v/>
      </c>
      <c r="AU152" s="110" t="str">
        <f>VLOOKUP(Tabela2[[#This Row],[SIEMA]],Siema2025,65,FALSE)</f>
        <v/>
      </c>
      <c r="AV152" s="110" t="str">
        <f>VLOOKUP(Tabela2[[#This Row],[SIEMA]],Siema2025,67,FALSE)</f>
        <v/>
      </c>
      <c r="AW152" s="110" t="str">
        <f>VLOOKUP(Tabela2[[#This Row],[SIEMA]],Siema2025,69,FALSE)</f>
        <v/>
      </c>
      <c r="AX152" s="110" t="str">
        <f>VLOOKUP(Tabela2[[#This Row],[SIEMA]],Siema2025,71,FALSE)</f>
        <v/>
      </c>
      <c r="AY152" s="110" t="str">
        <f>VLOOKUP(Tabela2[[#This Row],[SIEMA]],Siema2025,73,FALSE)</f>
        <v/>
      </c>
      <c r="AZ152" s="110" t="str">
        <f>VLOOKUP(Tabela2[[#This Row],[SIEMA]],Siema2025,75,FALSE)</f>
        <v/>
      </c>
      <c r="BA152" s="110" t="str">
        <f>VLOOKUP(Tabela2[[#This Row],[SIEMA]],Siema2025,77,FALSE)</f>
        <v/>
      </c>
      <c r="BB152" s="110" t="str">
        <f>VLOOKUP(Tabela2[[#This Row],[SIEMA]],Siema2025,79,FALSE)</f>
        <v/>
      </c>
      <c r="BC152" s="110" t="str">
        <f>IF(Tabela2[[#This Row],[Outro(s) ]] = "X", "PREENCHER","NA")</f>
        <v>NA</v>
      </c>
      <c r="BD152" s="110" t="str">
        <f>VLOOKUP(Tabela2[[#This Row],[SIEMA]],Siema2025,82,FALSE)</f>
        <v/>
      </c>
      <c r="BE152" s="110" t="str">
        <f>VLOOKUP(Tabela2[[#This Row],[SIEMA]],Siema2025,81,FALSE)</f>
        <v/>
      </c>
      <c r="BF152" s="112" t="str">
        <f>VLOOKUP(Tabela2[[#This Row],[SIEMA]],Siema2025,28,FALSE)</f>
        <v>Petróleo Brasileiro S.A. - PETROBRAS</v>
      </c>
      <c r="BG152" s="112"/>
      <c r="BH152" s="113" t="str">
        <f>VLOOKUP(Tabela2[[#This Row],[SIEMA]],Siema2025,29,FALSE)</f>
        <v>33000167000454</v>
      </c>
      <c r="BI152" s="114" t="s">
        <v>2696</v>
      </c>
      <c r="BJ152" s="109" t="s">
        <v>7097</v>
      </c>
      <c r="BK152" s="106" t="s">
        <v>2696</v>
      </c>
      <c r="BL152" s="143">
        <v>45749</v>
      </c>
      <c r="BM152" s="110">
        <f ca="1">IF(Tabela2[[#This Row],[Data de atendimento do Ibama (considerar o primeiro documento/ação)]]="",_xlfn.DAYS(TODAY(),J152),_xlfn.DAYS(Tabela2[[#This Row],[Data de atendimento do Ibama (considerar o primeiro documento/ação)]],J152))</f>
        <v>26</v>
      </c>
      <c r="BN152" s="110" t="str">
        <f>IF(Tabela2[[#This Row],[Atendido pelo Ibama ("Não" ou "Sim")]]="Não","Preencher", IF(Tabela2[[#This Row],[Atendido pelo Ibama ("Não" ou "Sim")]]="Sim","NA",""))</f>
        <v>NA</v>
      </c>
      <c r="BO152" s="116" t="s">
        <v>7139</v>
      </c>
      <c r="BP152" s="110" t="str">
        <f>IF(Tabela2[[#This Row],[Forma de atendimento (primeiro documento/ação)]]= "Outros (especificar)", "PREENCHER","NA")</f>
        <v>NA</v>
      </c>
      <c r="BQ152" s="108" t="s">
        <v>123</v>
      </c>
      <c r="BR152" s="110" t="str">
        <f>IF(Tabela2[[#This Row],[Equipe do Ibama foi a campo? Houve sobrevoo do Poseidon?]] = "Sim", "PREENCHER","NA")</f>
        <v>NA</v>
      </c>
      <c r="BS152" s="110" t="str">
        <f>IF(Tabela2[[#This Row],[Se sim, foi emitida Ordem de Emergência? (informações vinculada à coluna CK)]] = "Sim", "PREENCHER","NA")</f>
        <v>NA</v>
      </c>
      <c r="BT152" s="110" t="str">
        <f>IF(Tabela2[[#This Row],[Foi elaborado Relatório de Vistoria pelo Ibama? (informações vinculada à coluna CK)]] = "Sim", "PREENCHER","NA")</f>
        <v>NA</v>
      </c>
      <c r="BU152" s="110" t="s">
        <v>123</v>
      </c>
      <c r="BV152" s="110" t="s">
        <v>123</v>
      </c>
      <c r="BW152" s="110" t="s">
        <v>2696</v>
      </c>
      <c r="BX152" s="108" t="s">
        <v>7100</v>
      </c>
      <c r="BY152" s="143">
        <v>46017</v>
      </c>
      <c r="BZ152" s="106">
        <f>IF(Tabela2[[#This Row],[Data do documento de encerramento]]="NA","NA",IF(Tabela2[[#This Row],[Data do documento de encerramento]]="","Pendente de conclusão/ encerramento",_xlfn.DAYS(Tabela2[[#This Row],[Data do documento de encerramento]],J152)))</f>
        <v>294</v>
      </c>
      <c r="CA152" s="109" t="s">
        <v>7765</v>
      </c>
      <c r="CB152" s="109"/>
      <c r="CC152" s="292" t="s">
        <v>7309</v>
      </c>
      <c r="CD152" s="109" t="s">
        <v>7426</v>
      </c>
      <c r="CE152" s="109" t="s">
        <v>2696</v>
      </c>
      <c r="CF152" s="109" t="s">
        <v>7147</v>
      </c>
    </row>
    <row r="153" spans="1:84" ht="60.75">
      <c r="A153" s="185">
        <v>20253764803</v>
      </c>
      <c r="B153" s="173" t="s">
        <v>7766</v>
      </c>
      <c r="C153" s="110" t="s">
        <v>672</v>
      </c>
      <c r="D153" s="108" t="s">
        <v>637</v>
      </c>
      <c r="E153" s="108" t="s">
        <v>7767</v>
      </c>
      <c r="F153" s="108"/>
      <c r="G153" s="108" t="s">
        <v>7768</v>
      </c>
      <c r="H153" s="108" t="s">
        <v>7769</v>
      </c>
      <c r="I153" s="106" t="str">
        <f>VLOOKUP(Tabela2[[#This Row],[SIEMA]],Siema2025,19,FALSE)</f>
        <v>Santos</v>
      </c>
      <c r="J153" s="107">
        <f>VLOOKUP(Tabela2[[#This Row],[SIEMA]],Siema2025,2,FALSE)</f>
        <v>45723</v>
      </c>
      <c r="K153" s="107" t="str">
        <f>VLOOKUP(Tabela2[[#This Row],[SIEMA]],Siema2025,16,FALSE)</f>
        <v>Sexta</v>
      </c>
      <c r="L153" s="108" t="str">
        <f>IF(Tabela2[[#This Row],[Data]]="","Sem Informação",VLOOKUP(MONTH(Tabela2[[#This Row],[Data]]),'[1]Validação de dados'!$I$1:$J$13,2,0))</f>
        <v>Março</v>
      </c>
      <c r="M153" s="106">
        <f>YEAR(Tabela2[[#This Row],[Data]])</f>
        <v>2025</v>
      </c>
      <c r="N153" s="107" t="str">
        <f>VLOOKUP(Tabela2[[#This Row],[SIEMA]],Siema2025,17,FALSE)</f>
        <v>Matutino</v>
      </c>
      <c r="O153" s="107" t="s">
        <v>111</v>
      </c>
      <c r="P153" s="106" t="str">
        <f>VLOOKUP(Tabela2[[#This Row],[SIEMA]],Siema2025,21,FALSE)</f>
        <v>Embarcação Akofs Santos.</v>
      </c>
      <c r="Q153" s="106" t="s">
        <v>637</v>
      </c>
      <c r="R153" s="106" t="s">
        <v>7450</v>
      </c>
      <c r="S153" s="109" t="s">
        <v>7095</v>
      </c>
      <c r="T153" s="106">
        <v>5.6249999999999998E-5</v>
      </c>
      <c r="U153" s="106" t="s">
        <v>7109</v>
      </c>
      <c r="V153" s="106" t="s">
        <v>637</v>
      </c>
      <c r="W153" s="106"/>
      <c r="X153" s="115"/>
      <c r="Y153" s="111" t="str">
        <f>IF(W153="","", IF(W153="NC","", IF(W153="NE","", IF(W153="NA","",IFERROR(VLOOKUP(W153,Produtos!$A$1:$C$2319,2,FALSE),"Não Cadastrado")))))</f>
        <v/>
      </c>
      <c r="Z153" s="106"/>
      <c r="AA153" s="106"/>
      <c r="AB153" s="106" t="str">
        <f>IF(W153="","",IF(ISNUMBER(W153)=FALSE,"Não se aplica",IFERROR(VLOOKUP(W153,Produtos!$A$1:$C$2319,3,FALSE),"Não Cadastrado")))</f>
        <v/>
      </c>
      <c r="AC153" s="106"/>
      <c r="AD153" s="110"/>
      <c r="AE153" s="109" t="str">
        <f>IF(AC153="","", IF(AC153="NC","", IF(AC153="NE","", IF(AC153="NA","",IFERROR(VLOOKUP(AC153,Produtos!$A$1:$C$2319,2,FALSE),"Não Cadastrado")))))</f>
        <v/>
      </c>
      <c r="AF153" s="106"/>
      <c r="AG153" s="106"/>
      <c r="AH153" s="106" t="str">
        <f>IF(AC153="","",IF(ISNUMBER(AC153)=FALSE,"Não se aplica",IFERROR(VLOOKUP(AC153,Produtos!$A$1:$C$2319,3,FALSE),"Não Cadastrado")))</f>
        <v/>
      </c>
      <c r="AI153" s="106"/>
      <c r="AJ153" s="106" t="str">
        <f>VLOOKUP(Tabela2[[#This Row],[SIEMA]],Siema2025,26,FALSE)</f>
        <v>Em investigação.</v>
      </c>
      <c r="AK153" s="109" t="s">
        <v>7110</v>
      </c>
      <c r="AL153" s="109"/>
      <c r="AM153" s="109"/>
      <c r="AN153" s="110" t="str">
        <f>VLOOKUP(Tabela2[[#This Row],[SIEMA]],Siema2025,51,FALSE)</f>
        <v/>
      </c>
      <c r="AO153" s="110" t="str">
        <f>VLOOKUP(Tabela2[[#This Row],[SIEMA]],Siema2025,53,FALSE)</f>
        <v/>
      </c>
      <c r="AP153" s="110" t="str">
        <f>VLOOKUP(Tabela2[[#This Row],[SIEMA]],Siema2025,55,FALSE)</f>
        <v/>
      </c>
      <c r="AQ153" s="110" t="str">
        <f>VLOOKUP(Tabela2[[#This Row],[SIEMA]],Siema2025,57,FALSE)</f>
        <v/>
      </c>
      <c r="AR153" s="110" t="str">
        <f>VLOOKUP(Tabela2[[#This Row],[SIEMA]],Siema2025,59,FALSE)</f>
        <v/>
      </c>
      <c r="AS153" s="110" t="str">
        <f>VLOOKUP(Tabela2[[#This Row],[SIEMA]],Siema2025,61,FALSE)</f>
        <v>X</v>
      </c>
      <c r="AT153" s="110" t="str">
        <f>VLOOKUP(Tabela2[[#This Row],[SIEMA]],Siema2025,63,FALSE)</f>
        <v/>
      </c>
      <c r="AU153" s="110" t="str">
        <f>VLOOKUP(Tabela2[[#This Row],[SIEMA]],Siema2025,65,FALSE)</f>
        <v/>
      </c>
      <c r="AV153" s="110" t="str">
        <f>VLOOKUP(Tabela2[[#This Row],[SIEMA]],Siema2025,67,FALSE)</f>
        <v/>
      </c>
      <c r="AW153" s="110" t="str">
        <f>VLOOKUP(Tabela2[[#This Row],[SIEMA]],Siema2025,69,FALSE)</f>
        <v/>
      </c>
      <c r="AX153" s="110" t="str">
        <f>VLOOKUP(Tabela2[[#This Row],[SIEMA]],Siema2025,71,FALSE)</f>
        <v/>
      </c>
      <c r="AY153" s="110" t="str">
        <f>VLOOKUP(Tabela2[[#This Row],[SIEMA]],Siema2025,73,FALSE)</f>
        <v/>
      </c>
      <c r="AZ153" s="110" t="str">
        <f>VLOOKUP(Tabela2[[#This Row],[SIEMA]],Siema2025,75,FALSE)</f>
        <v/>
      </c>
      <c r="BA153" s="110" t="str">
        <f>VLOOKUP(Tabela2[[#This Row],[SIEMA]],Siema2025,77,FALSE)</f>
        <v/>
      </c>
      <c r="BB153" s="110" t="str">
        <f>VLOOKUP(Tabela2[[#This Row],[SIEMA]],Siema2025,79,FALSE)</f>
        <v/>
      </c>
      <c r="BC153" s="110" t="str">
        <f>IF(Tabela2[[#This Row],[Outro(s) ]] = "X", "PREENCHER","NA")</f>
        <v>NA</v>
      </c>
      <c r="BD153" s="110" t="str">
        <f>VLOOKUP(Tabela2[[#This Row],[SIEMA]],Siema2025,82,FALSE)</f>
        <v/>
      </c>
      <c r="BE153" s="110" t="str">
        <f>VLOOKUP(Tabela2[[#This Row],[SIEMA]],Siema2025,81,FALSE)</f>
        <v/>
      </c>
      <c r="BF153" s="112" t="str">
        <f>VLOOKUP(Tabela2[[#This Row],[SIEMA]],Siema2025,28,FALSE)</f>
        <v>Petrobras - Petróleo Brasileiro S/A</v>
      </c>
      <c r="BG153" s="112"/>
      <c r="BH153" s="113">
        <v>33000167000101</v>
      </c>
      <c r="BI153" s="114" t="str">
        <f>VLOOKUP(Tabela2[[#This Row],[SIEMA]],Siema2025,107,FALSE)</f>
        <v>Não</v>
      </c>
      <c r="BJ153" s="109" t="s">
        <v>7097</v>
      </c>
      <c r="BK153" s="106" t="s">
        <v>2696</v>
      </c>
      <c r="BL153" s="1">
        <v>45728</v>
      </c>
      <c r="BM153" s="110">
        <f ca="1">IF(Tabela2[[#This Row],[Data de atendimento do Ibama (considerar o primeiro documento/ação)]]="",_xlfn.DAYS(TODAY(),J153),_xlfn.DAYS(Tabela2[[#This Row],[Data de atendimento do Ibama (considerar o primeiro documento/ação)]],J153))</f>
        <v>5</v>
      </c>
      <c r="BN153" s="110" t="str">
        <f>IF(Tabela2[[#This Row],[Atendido pelo Ibama ("Não" ou "Sim")]]="Não","Preencher", IF(Tabela2[[#This Row],[Atendido pelo Ibama ("Não" ou "Sim")]]="Sim","NA",""))</f>
        <v>NA</v>
      </c>
      <c r="BO153" s="116" t="s">
        <v>7098</v>
      </c>
      <c r="BP153" s="110" t="str">
        <f>IF(Tabela2[[#This Row],[Forma de atendimento (primeiro documento/ação)]]= "Outros (especificar)", "PREENCHER","NA")</f>
        <v>NA</v>
      </c>
      <c r="BQ153" s="108" t="s">
        <v>123</v>
      </c>
      <c r="BR153" s="110" t="str">
        <f>IF(Tabela2[[#This Row],[Equipe do Ibama foi a campo? Houve sobrevoo do Poseidon?]] = "Sim", "PREENCHER","NA")</f>
        <v>NA</v>
      </c>
      <c r="BS153" s="110" t="str">
        <f>IF(Tabela2[[#This Row],[Se sim, foi emitida Ordem de Emergência? (informações vinculada à coluna CK)]] = "Sim", "PREENCHER","NA")</f>
        <v>NA</v>
      </c>
      <c r="BT153" s="110" t="s">
        <v>7099</v>
      </c>
      <c r="BU153" s="110" t="s">
        <v>2696</v>
      </c>
      <c r="BV153" s="110" t="s">
        <v>123</v>
      </c>
      <c r="BW153" s="110" t="s">
        <v>2696</v>
      </c>
      <c r="BX153" s="108" t="s">
        <v>7100</v>
      </c>
      <c r="BY153" s="1">
        <v>46007</v>
      </c>
      <c r="BZ153" s="106">
        <f>IF(Tabela2[[#This Row],[Data do documento de encerramento]]="NA","NA",IF(Tabela2[[#This Row],[Data do documento de encerramento]]="","Pendente de conclusão/ encerramento",_xlfn.DAYS(Tabela2[[#This Row],[Data do documento de encerramento]],J153)))</f>
        <v>284</v>
      </c>
      <c r="CA153" s="109"/>
      <c r="CB153" s="109" t="s">
        <v>7469</v>
      </c>
      <c r="CC153" s="292" t="s">
        <v>7146</v>
      </c>
      <c r="CD153" s="109" t="s">
        <v>123</v>
      </c>
      <c r="CE153" s="109" t="s">
        <v>123</v>
      </c>
      <c r="CF153" s="109" t="s">
        <v>7103</v>
      </c>
    </row>
    <row r="154" spans="1:84" ht="30.75" hidden="1">
      <c r="A154" s="172">
        <v>202531032454</v>
      </c>
      <c r="B154" s="173" t="s">
        <v>7770</v>
      </c>
      <c r="C154" s="110" t="str">
        <f>VLOOKUP(Tabela2[[#This Row],[SIEMA]],Siema2025,4,FALSE)</f>
        <v xml:space="preserve"> SE</v>
      </c>
      <c r="D154" s="108" t="str">
        <f>VLOOKUP(Tabela2[[#This Row],[SIEMA]],Siema2025,3,FALSE)</f>
        <v xml:space="preserve">Carmópolis </v>
      </c>
      <c r="E154" s="108" t="str">
        <f>VLOOKUP(Tabela2[[#This Row],[SIEMA]],Siema2025,20,FALSE)</f>
        <v>Adutora de 6" próximo a locação do 7-CP-1242-SE, Carmópolis-SE.</v>
      </c>
      <c r="F154" s="108"/>
      <c r="G154" s="108" t="s">
        <v>7771</v>
      </c>
      <c r="H154" s="108" t="s">
        <v>7772</v>
      </c>
      <c r="I154" s="106" t="s">
        <v>7456</v>
      </c>
      <c r="J154" s="107">
        <f>VLOOKUP(Tabela2[[#This Row],[SIEMA]],Siema2025,2,FALSE)</f>
        <v>45723</v>
      </c>
      <c r="K154" s="107" t="str">
        <f>VLOOKUP(Tabela2[[#This Row],[SIEMA]],Siema2025,16,FALSE)</f>
        <v>Sexta</v>
      </c>
      <c r="L154" s="108" t="str">
        <f>IF(Tabela2[[#This Row],[Data]]="","Sem Informação",VLOOKUP(MONTH(Tabela2[[#This Row],[Data]]),'[1]Validação de dados'!$I$1:$J$13,2,0))</f>
        <v>Março</v>
      </c>
      <c r="M154" s="106">
        <f>YEAR(Tabela2[[#This Row],[Data]])</f>
        <v>2025</v>
      </c>
      <c r="N154" s="107" t="str">
        <f>VLOOKUP(Tabela2[[#This Row],[SIEMA]],Siema2025,17,FALSE)</f>
        <v>Vespertino</v>
      </c>
      <c r="O154" s="107" t="s">
        <v>145</v>
      </c>
      <c r="P154" s="106" t="str">
        <f>VLOOKUP(Tabela2[[#This Row],[SIEMA]],Siema2025,21,FALSE)</f>
        <v>Poço terrestre</v>
      </c>
      <c r="Q154" s="106" t="str">
        <f>VLOOKUP(Tabela2[[#This Row],[SIEMA]],Siema2025,7,FALSE)</f>
        <v/>
      </c>
      <c r="R154" s="106" t="str">
        <f>VLOOKUP(Tabela2[[#This Row],[SIEMA]],Siema2025,10,FALSE)</f>
        <v/>
      </c>
      <c r="S154" s="109" t="s">
        <v>255</v>
      </c>
      <c r="T154" s="106" t="s">
        <v>3904</v>
      </c>
      <c r="U154" s="106" t="str">
        <f>VLOOKUP(Tabela2[[#This Row],[SIEMA]],Siema2025,12,FALSE)</f>
        <v xml:space="preserve"> </v>
      </c>
      <c r="V154" s="106" t="str">
        <f>IF(Q154="","",IF(ISNUMBER(Q154)=FALSE,"Não se aplica",IFERROR(VLOOKUP(Q154,Produtos!$A$1:$C$2319,3,FALSE),"Não Cadastrado")))</f>
        <v/>
      </c>
      <c r="W154" s="106" t="str">
        <f>VLOOKUP(Tabela2[[#This Row],[SIEMA]],Siema2025,10,FALSE)</f>
        <v/>
      </c>
      <c r="X154" s="115" t="str">
        <f>IF(Tabela2[[#This Row],[Origem do acidente]] = "Plataforma", "PREENCHER","NA")</f>
        <v>NA</v>
      </c>
      <c r="Y154" s="111" t="str">
        <f>IF(W154="","", IF(W154="NC","", IF(W154="NE","", IF(W154="NA","",IFERROR(VLOOKUP(W154,Produtos!$A$1:$C$2319,2,FALSE),"Não Cadastrado")))))</f>
        <v/>
      </c>
      <c r="Z154" s="106" t="str">
        <f>VLOOKUP(Tabela2[[#This Row],[SIEMA]],Siema2025,11,FALSE)</f>
        <v xml:space="preserve"> </v>
      </c>
      <c r="AA154" s="106" t="str">
        <f>VLOOKUP(Tabela2[[#This Row],[SIEMA]],Siema2025,12,FALSE)</f>
        <v xml:space="preserve"> </v>
      </c>
      <c r="AB154" s="106" t="str">
        <f>IF(W154="","",IF(ISNUMBER(W154)=FALSE,"Não se aplica",IFERROR(VLOOKUP(W154,Produtos!$A$1:$C$2319,3,FALSE),"Não Cadastrado")))</f>
        <v/>
      </c>
      <c r="AC154" s="106"/>
      <c r="AD154" s="110" t="str">
        <f>IF(Tabela2[[#This Row],[Origem do acidente]] = "Plataforma", "PREENCHER","NA")</f>
        <v>NA</v>
      </c>
      <c r="AE154" s="109" t="str">
        <f>IF(AC154="","", IF(AC154="NC","", IF(AC154="NE","", IF(AC154="NA","",IFERROR(VLOOKUP(AC154,Produtos!$A$1:$C$2319,2,FALSE),"Não Cadastrado")))))</f>
        <v/>
      </c>
      <c r="AF154" s="106"/>
      <c r="AG154" s="106"/>
      <c r="AH154" s="106" t="str">
        <f>IF(AC154="","",IF(ISNUMBER(AC154)=FALSE,"Não se aplica",IFERROR(VLOOKUP(AC154,Produtos!$A$1:$C$2319,3,FALSE),"Não Cadastrado")))</f>
        <v/>
      </c>
      <c r="AI154" s="106"/>
      <c r="AJ154" s="106" t="str">
        <f>VLOOKUP(Tabela2[[#This Row],[SIEMA]],Siema2025,26,FALSE)</f>
        <v>Corrosão</v>
      </c>
      <c r="AK154" s="109"/>
      <c r="AL154" s="109"/>
      <c r="AM154" s="109"/>
      <c r="AN154" s="110" t="str">
        <f>VLOOKUP(Tabela2[[#This Row],[SIEMA]],Siema2025,51,FALSE)</f>
        <v/>
      </c>
      <c r="AO154" s="110" t="str">
        <f>VLOOKUP(Tabela2[[#This Row],[SIEMA]],Siema2025,53,FALSE)</f>
        <v/>
      </c>
      <c r="AP154" s="110" t="str">
        <f>VLOOKUP(Tabela2[[#This Row],[SIEMA]],Siema2025,55,FALSE)</f>
        <v/>
      </c>
      <c r="AQ154" s="110" t="str">
        <f>VLOOKUP(Tabela2[[#This Row],[SIEMA]],Siema2025,57,FALSE)</f>
        <v/>
      </c>
      <c r="AR154" s="110" t="str">
        <f>VLOOKUP(Tabela2[[#This Row],[SIEMA]],Siema2025,59,FALSE)</f>
        <v/>
      </c>
      <c r="AS154" s="110" t="str">
        <f>VLOOKUP(Tabela2[[#This Row],[SIEMA]],Siema2025,61,FALSE)</f>
        <v/>
      </c>
      <c r="AT154" s="110" t="str">
        <f>VLOOKUP(Tabela2[[#This Row],[SIEMA]],Siema2025,63,FALSE)</f>
        <v/>
      </c>
      <c r="AU154" s="110" t="str">
        <f>VLOOKUP(Tabela2[[#This Row],[SIEMA]],Siema2025,65,FALSE)</f>
        <v>X</v>
      </c>
      <c r="AV154" s="110" t="str">
        <f>VLOOKUP(Tabela2[[#This Row],[SIEMA]],Siema2025,67,FALSE)</f>
        <v/>
      </c>
      <c r="AW154" s="110" t="str">
        <f>VLOOKUP(Tabela2[[#This Row],[SIEMA]],Siema2025,69,FALSE)</f>
        <v/>
      </c>
      <c r="AX154" s="110" t="str">
        <f>VLOOKUP(Tabela2[[#This Row],[SIEMA]],Siema2025,71,FALSE)</f>
        <v/>
      </c>
      <c r="AY154" s="110" t="str">
        <f>VLOOKUP(Tabela2[[#This Row],[SIEMA]],Siema2025,73,FALSE)</f>
        <v/>
      </c>
      <c r="AZ154" s="110" t="str">
        <f>VLOOKUP(Tabela2[[#This Row],[SIEMA]],Siema2025,75,FALSE)</f>
        <v/>
      </c>
      <c r="BA154" s="110" t="str">
        <f>VLOOKUP(Tabela2[[#This Row],[SIEMA]],Siema2025,77,FALSE)</f>
        <v/>
      </c>
      <c r="BB154" s="110" t="str">
        <f>VLOOKUP(Tabela2[[#This Row],[SIEMA]],Siema2025,79,FALSE)</f>
        <v/>
      </c>
      <c r="BC154" s="110" t="str">
        <f>IF(Tabela2[[#This Row],[Outro(s) ]] = "X", "PREENCHER","NA")</f>
        <v>NA</v>
      </c>
      <c r="BD154" s="110" t="str">
        <f>VLOOKUP(Tabela2[[#This Row],[SIEMA]],Siema2025,82,FALSE)</f>
        <v/>
      </c>
      <c r="BE154" s="110" t="str">
        <f>VLOOKUP(Tabela2[[#This Row],[SIEMA]],Siema2025,81,FALSE)</f>
        <v/>
      </c>
      <c r="BF154" s="112" t="str">
        <f>VLOOKUP(Tabela2[[#This Row],[SIEMA]],Siema2025,28,FALSE)</f>
        <v>CARMO ENERGY S.A</v>
      </c>
      <c r="BG154" s="112"/>
      <c r="BH154" s="113" t="str">
        <f>VLOOKUP(Tabela2[[#This Row],[SIEMA]],Siema2025,29,FALSE)</f>
        <v/>
      </c>
      <c r="BI154" s="114" t="str">
        <f>VLOOKUP(Tabela2[[#This Row],[SIEMA]],Siema2025,107,FALSE)</f>
        <v>Não</v>
      </c>
      <c r="BJ154" s="109" t="s">
        <v>7111</v>
      </c>
      <c r="BK154" s="106" t="s">
        <v>2696</v>
      </c>
      <c r="BL154" s="143">
        <v>45729</v>
      </c>
      <c r="BM154" s="110">
        <f ca="1">IF(Tabela2[[#This Row],[Data de atendimento do Ibama (considerar o primeiro documento/ação)]]="",_xlfn.DAYS(TODAY(),J154),_xlfn.DAYS(Tabela2[[#This Row],[Data de atendimento do Ibama (considerar o primeiro documento/ação)]],J154))</f>
        <v>6</v>
      </c>
      <c r="BN154" s="110" t="str">
        <f>IF(Tabela2[[#This Row],[Atendido pelo Ibama ("Não" ou "Sim")]]="Não","Preencher", IF(Tabela2[[#This Row],[Atendido pelo Ibama ("Não" ou "Sim")]]="Sim","NA",""))</f>
        <v>NA</v>
      </c>
      <c r="BO154" s="116" t="s">
        <v>7098</v>
      </c>
      <c r="BP154" s="110" t="str">
        <f>IF(Tabela2[[#This Row],[Forma de atendimento (primeiro documento/ação)]]= "Outros (especificar)", "PREENCHER","NA")</f>
        <v>NA</v>
      </c>
      <c r="BQ154" s="108" t="s">
        <v>123</v>
      </c>
      <c r="BR154" s="110" t="str">
        <f>IF(Tabela2[[#This Row],[Equipe do Ibama foi a campo? Houve sobrevoo do Poseidon?]] = "Sim", "PREENCHER","NA")</f>
        <v>NA</v>
      </c>
      <c r="BS154" s="110" t="str">
        <f>IF(Tabela2[[#This Row],[Se sim, foi emitida Ordem de Emergência? (informações vinculada à coluna CK)]] = "Sim", "PREENCHER","NA")</f>
        <v>NA</v>
      </c>
      <c r="BT154" s="110" t="str">
        <f>IF(Tabela2[[#This Row],[Foi elaborado Relatório de Vistoria pelo Ibama? (informações vinculada à coluna CK)]] = "Sim", "PREENCHER","NA")</f>
        <v>NA</v>
      </c>
      <c r="BU154" s="110" t="str">
        <f>IF(Tabela2[[#This Row],[Houve envio de Informações Pós-acidente (preencher "não se aplica" quando de competência estadual/municipal)]] = "Sim", "PREENCHER","NA")</f>
        <v>NA</v>
      </c>
      <c r="BV154" s="110" t="s">
        <v>2696</v>
      </c>
      <c r="BW154" s="110" t="str">
        <f>IF(Tabela2[[#This Row],[O Ibama aguarda resposta da empresa/OEMA, etc?]] = "Sim", "PREENCHER","NA")</f>
        <v>PREENCHER</v>
      </c>
      <c r="BX154" s="108"/>
      <c r="BY154" s="108"/>
      <c r="BZ154" s="106" t="str">
        <f>IF(Tabela2[[#This Row],[Data do documento de encerramento]]="NA","NA",IF(Tabela2[[#This Row],[Data do documento de encerramento]]="","Pendente de conclusão/ encerramento",_xlfn.DAYS(Tabela2[[#This Row],[Data do documento de encerramento]],J154)))</f>
        <v>Pendente de conclusão/ encerramento</v>
      </c>
      <c r="CA154" s="109"/>
      <c r="CB154" s="109"/>
      <c r="CC154" s="117"/>
      <c r="CD154" s="109"/>
      <c r="CE154" s="109"/>
      <c r="CF154" s="109"/>
    </row>
    <row r="155" spans="1:84" ht="30.75" hidden="1">
      <c r="A155" s="172">
        <v>202531046836</v>
      </c>
      <c r="B155" s="173" t="s">
        <v>7773</v>
      </c>
      <c r="C155" s="110" t="str">
        <f>VLOOKUP(Tabela2[[#This Row],[SIEMA]],Siema2025,4,FALSE)</f>
        <v xml:space="preserve"> SE</v>
      </c>
      <c r="D155" s="108" t="str">
        <f>VLOOKUP(Tabela2[[#This Row],[SIEMA]],Siema2025,3,FALSE)</f>
        <v xml:space="preserve">Carmópolis </v>
      </c>
      <c r="E155" s="108" t="str">
        <f>VLOOKUP(Tabela2[[#This Row],[SIEMA]],Siema2025,20,FALSE)</f>
        <v>Satélite de injeção Sat.CP-07, Japaratuba-SE.</v>
      </c>
      <c r="F155" s="108"/>
      <c r="G155" s="108" t="s">
        <v>7774</v>
      </c>
      <c r="H155" s="108" t="s">
        <v>7775</v>
      </c>
      <c r="I155" s="106" t="s">
        <v>7456</v>
      </c>
      <c r="J155" s="107">
        <f>VLOOKUP(Tabela2[[#This Row],[SIEMA]],Siema2025,2,FALSE)</f>
        <v>45723</v>
      </c>
      <c r="K155" s="107" t="str">
        <f>VLOOKUP(Tabela2[[#This Row],[SIEMA]],Siema2025,16,FALSE)</f>
        <v>Sexta</v>
      </c>
      <c r="L155" s="108" t="str">
        <f>IF(Tabela2[[#This Row],[Data]]="","Sem Informação",VLOOKUP(MONTH(Tabela2[[#This Row],[Data]]),'[1]Validação de dados'!$I$1:$J$13,2,0))</f>
        <v>Março</v>
      </c>
      <c r="M155" s="106">
        <f>YEAR(Tabela2[[#This Row],[Data]])</f>
        <v>2025</v>
      </c>
      <c r="N155" s="107" t="str">
        <f>VLOOKUP(Tabela2[[#This Row],[SIEMA]],Siema2025,17,FALSE)</f>
        <v>Madrugada</v>
      </c>
      <c r="O155" s="107" t="s">
        <v>145</v>
      </c>
      <c r="P155" s="106" t="str">
        <f>VLOOKUP(Tabela2[[#This Row],[SIEMA]],Siema2025,21,FALSE)</f>
        <v>Poço terrestre</v>
      </c>
      <c r="Q155" s="106" t="str">
        <f>VLOOKUP(Tabela2[[#This Row],[SIEMA]],Siema2025,7,FALSE)</f>
        <v/>
      </c>
      <c r="R155" s="106" t="str">
        <f>VLOOKUP(Tabela2[[#This Row],[SIEMA]],Siema2025,10,FALSE)</f>
        <v/>
      </c>
      <c r="S155" s="109" t="s">
        <v>255</v>
      </c>
      <c r="T155" s="106" t="s">
        <v>3147</v>
      </c>
      <c r="U155" s="106" t="str">
        <f>VLOOKUP(Tabela2[[#This Row],[SIEMA]],Siema2025,12,FALSE)</f>
        <v xml:space="preserve"> </v>
      </c>
      <c r="V155" s="106" t="str">
        <f>IF(Q155="","",IF(ISNUMBER(Q155)=FALSE,"Não se aplica",IFERROR(VLOOKUP(Q155,Produtos!$A$1:$C$2319,3,FALSE),"Não Cadastrado")))</f>
        <v/>
      </c>
      <c r="W155" s="106" t="str">
        <f>VLOOKUP(Tabela2[[#This Row],[SIEMA]],Siema2025,10,FALSE)</f>
        <v/>
      </c>
      <c r="X155" s="115" t="str">
        <f>IF(Tabela2[[#This Row],[Origem do acidente]] = "Plataforma", "PREENCHER","NA")</f>
        <v>NA</v>
      </c>
      <c r="Y155" s="111" t="str">
        <f>IF(W155="","", IF(W155="NC","", IF(W155="NE","", IF(W155="NA","",IFERROR(VLOOKUP(W155,Produtos!$A$1:$C$2319,2,FALSE),"Não Cadastrado")))))</f>
        <v/>
      </c>
      <c r="Z155" s="106" t="str">
        <f>VLOOKUP(Tabela2[[#This Row],[SIEMA]],Siema2025,11,FALSE)</f>
        <v xml:space="preserve"> </v>
      </c>
      <c r="AA155" s="106" t="str">
        <f>VLOOKUP(Tabela2[[#This Row],[SIEMA]],Siema2025,12,FALSE)</f>
        <v xml:space="preserve"> </v>
      </c>
      <c r="AB155" s="106" t="str">
        <f>IF(W155="","",IF(ISNUMBER(W155)=FALSE,"Não se aplica",IFERROR(VLOOKUP(W155,Produtos!$A$1:$C$2319,3,FALSE),"Não Cadastrado")))</f>
        <v/>
      </c>
      <c r="AC155" s="106"/>
      <c r="AD155" s="110" t="str">
        <f>IF(Tabela2[[#This Row],[Origem do acidente]] = "Plataforma", "PREENCHER","NA")</f>
        <v>NA</v>
      </c>
      <c r="AE155" s="109" t="str">
        <f>IF(AC155="","", IF(AC155="NC","", IF(AC155="NE","", IF(AC155="NA","",IFERROR(VLOOKUP(AC155,Produtos!$A$1:$C$2319,2,FALSE),"Não Cadastrado")))))</f>
        <v/>
      </c>
      <c r="AF155" s="106"/>
      <c r="AG155" s="106"/>
      <c r="AH155" s="106" t="str">
        <f>IF(AC155="","",IF(ISNUMBER(AC155)=FALSE,"Não se aplica",IFERROR(VLOOKUP(AC155,Produtos!$A$1:$C$2319,3,FALSE),"Não Cadastrado")))</f>
        <v/>
      </c>
      <c r="AI155" s="106"/>
      <c r="AJ155" s="106" t="str">
        <f>VLOOKUP(Tabela2[[#This Row],[SIEMA]],Siema2025,26,FALSE)</f>
        <v>Falha na junta.</v>
      </c>
      <c r="AK155" s="109"/>
      <c r="AL155" s="109"/>
      <c r="AM155" s="109"/>
      <c r="AN155" s="110" t="str">
        <f>VLOOKUP(Tabela2[[#This Row],[SIEMA]],Siema2025,51,FALSE)</f>
        <v/>
      </c>
      <c r="AO155" s="110" t="str">
        <f>VLOOKUP(Tabela2[[#This Row],[SIEMA]],Siema2025,53,FALSE)</f>
        <v/>
      </c>
      <c r="AP155" s="110" t="str">
        <f>VLOOKUP(Tabela2[[#This Row],[SIEMA]],Siema2025,55,FALSE)</f>
        <v/>
      </c>
      <c r="AQ155" s="110" t="str">
        <f>VLOOKUP(Tabela2[[#This Row],[SIEMA]],Siema2025,57,FALSE)</f>
        <v/>
      </c>
      <c r="AR155" s="110" t="str">
        <f>VLOOKUP(Tabela2[[#This Row],[SIEMA]],Siema2025,59,FALSE)</f>
        <v/>
      </c>
      <c r="AS155" s="110" t="str">
        <f>VLOOKUP(Tabela2[[#This Row],[SIEMA]],Siema2025,61,FALSE)</f>
        <v/>
      </c>
      <c r="AT155" s="110" t="str">
        <f>VLOOKUP(Tabela2[[#This Row],[SIEMA]],Siema2025,63,FALSE)</f>
        <v/>
      </c>
      <c r="AU155" s="110" t="str">
        <f>VLOOKUP(Tabela2[[#This Row],[SIEMA]],Siema2025,65,FALSE)</f>
        <v>X</v>
      </c>
      <c r="AV155" s="110" t="str">
        <f>VLOOKUP(Tabela2[[#This Row],[SIEMA]],Siema2025,67,FALSE)</f>
        <v/>
      </c>
      <c r="AW155" s="110" t="str">
        <f>VLOOKUP(Tabela2[[#This Row],[SIEMA]],Siema2025,69,FALSE)</f>
        <v/>
      </c>
      <c r="AX155" s="110" t="str">
        <f>VLOOKUP(Tabela2[[#This Row],[SIEMA]],Siema2025,71,FALSE)</f>
        <v/>
      </c>
      <c r="AY155" s="110" t="str">
        <f>VLOOKUP(Tabela2[[#This Row],[SIEMA]],Siema2025,73,FALSE)</f>
        <v/>
      </c>
      <c r="AZ155" s="110" t="str">
        <f>VLOOKUP(Tabela2[[#This Row],[SIEMA]],Siema2025,75,FALSE)</f>
        <v/>
      </c>
      <c r="BA155" s="110" t="str">
        <f>VLOOKUP(Tabela2[[#This Row],[SIEMA]],Siema2025,77,FALSE)</f>
        <v/>
      </c>
      <c r="BB155" s="110" t="str">
        <f>VLOOKUP(Tabela2[[#This Row],[SIEMA]],Siema2025,79,FALSE)</f>
        <v/>
      </c>
      <c r="BC155" s="110" t="str">
        <f>IF(Tabela2[[#This Row],[Outro(s) ]] = "X", "PREENCHER","NA")</f>
        <v>NA</v>
      </c>
      <c r="BD155" s="110" t="str">
        <f>VLOOKUP(Tabela2[[#This Row],[SIEMA]],Siema2025,82,FALSE)</f>
        <v/>
      </c>
      <c r="BE155" s="110" t="str">
        <f>VLOOKUP(Tabela2[[#This Row],[SIEMA]],Siema2025,81,FALSE)</f>
        <v/>
      </c>
      <c r="BF155" s="112" t="str">
        <f>VLOOKUP(Tabela2[[#This Row],[SIEMA]],Siema2025,28,FALSE)</f>
        <v>CARMO ENERGY S.A</v>
      </c>
      <c r="BG155" s="112"/>
      <c r="BH155" s="113" t="str">
        <f>VLOOKUP(Tabela2[[#This Row],[SIEMA]],Siema2025,29,FALSE)</f>
        <v/>
      </c>
      <c r="BI155" s="114" t="str">
        <f>VLOOKUP(Tabela2[[#This Row],[SIEMA]],Siema2025,107,FALSE)</f>
        <v>Não</v>
      </c>
      <c r="BJ155" s="109" t="s">
        <v>7111</v>
      </c>
      <c r="BK155" s="106" t="s">
        <v>2696</v>
      </c>
      <c r="BL155" s="166">
        <v>45729</v>
      </c>
      <c r="BM155" s="110">
        <f ca="1">IF(Tabela2[[#This Row],[Data de atendimento do Ibama (considerar o primeiro documento/ação)]]="",_xlfn.DAYS(TODAY(),J155),_xlfn.DAYS(Tabela2[[#This Row],[Data de atendimento do Ibama (considerar o primeiro documento/ação)]],J155))</f>
        <v>6</v>
      </c>
      <c r="BN155" s="110" t="str">
        <f>IF(Tabela2[[#This Row],[Atendido pelo Ibama ("Não" ou "Sim")]]="Não","Preencher", IF(Tabela2[[#This Row],[Atendido pelo Ibama ("Não" ou "Sim")]]="Sim","NA",""))</f>
        <v>NA</v>
      </c>
      <c r="BO155" s="116" t="s">
        <v>7098</v>
      </c>
      <c r="BP155" s="110" t="str">
        <f>IF(Tabela2[[#This Row],[Forma de atendimento (primeiro documento/ação)]]= "Outros (especificar)", "PREENCHER","NA")</f>
        <v>NA</v>
      </c>
      <c r="BQ155" s="108" t="s">
        <v>123</v>
      </c>
      <c r="BR155" s="110" t="str">
        <f>IF(Tabela2[[#This Row],[Equipe do Ibama foi a campo? Houve sobrevoo do Poseidon?]] = "Sim", "PREENCHER","NA")</f>
        <v>NA</v>
      </c>
      <c r="BS155" s="110" t="str">
        <f>IF(Tabela2[[#This Row],[Se sim, foi emitida Ordem de Emergência? (informações vinculada à coluna CK)]] = "Sim", "PREENCHER","NA")</f>
        <v>NA</v>
      </c>
      <c r="BT155" s="110" t="str">
        <f>IF(Tabela2[[#This Row],[Foi elaborado Relatório de Vistoria pelo Ibama? (informações vinculada à coluna CK)]] = "Sim", "PREENCHER","NA")</f>
        <v>NA</v>
      </c>
      <c r="BU155" s="110"/>
      <c r="BV155" s="110" t="s">
        <v>2696</v>
      </c>
      <c r="BW155" s="110" t="str">
        <f>IF(Tabela2[[#This Row],[O Ibama aguarda resposta da empresa/OEMA, etc?]] = "Sim", "PREENCHER","NA")</f>
        <v>PREENCHER</v>
      </c>
      <c r="BX155" s="108"/>
      <c r="BY155" s="108"/>
      <c r="BZ155" s="106" t="str">
        <f>IF(Tabela2[[#This Row],[Data do documento de encerramento]]="NA","NA",IF(Tabela2[[#This Row],[Data do documento de encerramento]]="","Pendente de conclusão/ encerramento",_xlfn.DAYS(Tabela2[[#This Row],[Data do documento de encerramento]],J155)))</f>
        <v>Pendente de conclusão/ encerramento</v>
      </c>
      <c r="CA155" s="109"/>
      <c r="CB155" s="109"/>
      <c r="CC155" s="117"/>
      <c r="CD155" s="109"/>
      <c r="CE155" s="109"/>
      <c r="CF155" s="109"/>
    </row>
    <row r="156" spans="1:84" hidden="1">
      <c r="A156" s="172">
        <v>202531175644</v>
      </c>
      <c r="B156" s="173" t="s">
        <v>7776</v>
      </c>
      <c r="C156" s="110" t="s">
        <v>7133</v>
      </c>
      <c r="D156" s="108" t="s">
        <v>637</v>
      </c>
      <c r="E156" s="108" t="s">
        <v>7236</v>
      </c>
      <c r="F156" s="108"/>
      <c r="G156" s="108"/>
      <c r="H156" s="108"/>
      <c r="I156" s="106" t="str">
        <f>VLOOKUP(Tabela2[[#This Row],[SIEMA]],Siema2025,19,FALSE)</f>
        <v>Campos</v>
      </c>
      <c r="J156" s="107">
        <f>VLOOKUP(Tabela2[[#This Row],[SIEMA]],Siema2025,2,FALSE)</f>
        <v>45723</v>
      </c>
      <c r="K156" s="107" t="str">
        <f>VLOOKUP(Tabela2[[#This Row],[SIEMA]],Siema2025,16,FALSE)</f>
        <v>Sexta</v>
      </c>
      <c r="L156" s="108" t="str">
        <f>IF(Tabela2[[#This Row],[Data]]="","Sem Informação",VLOOKUP(MONTH(Tabela2[[#This Row],[Data]]),'[1]Validação de dados'!$I$1:$J$13,2,0))</f>
        <v>Março</v>
      </c>
      <c r="M156" s="106">
        <f>YEAR(Tabela2[[#This Row],[Data]])</f>
        <v>2025</v>
      </c>
      <c r="N156" s="107" t="str">
        <f>VLOOKUP(Tabela2[[#This Row],[SIEMA]],Siema2025,17,FALSE)</f>
        <v>Vespertino</v>
      </c>
      <c r="O156" s="107" t="s">
        <v>7236</v>
      </c>
      <c r="P156" s="106" t="str">
        <f>VLOOKUP(Tabela2[[#This Row],[SIEMA]],Siema2025,21,FALSE)</f>
        <v/>
      </c>
      <c r="Q156" s="106" t="str">
        <f>VLOOKUP(Tabela2[[#This Row],[SIEMA]],Siema2025,7,FALSE)</f>
        <v/>
      </c>
      <c r="R156" s="106" t="str">
        <f>VLOOKUP(Tabela2[[#This Row],[SIEMA]],Siema2025,10,FALSE)</f>
        <v/>
      </c>
      <c r="S156" s="109" t="str">
        <f>IF(Q156="","", IF(Q156="NC","", IF(Q156="NE","", IF(Q156="NA","",IFERROR(VLOOKUP(Q156,Produtos!$A$1:$C$2319,2,FALSE),"Não Cadastrado")))))</f>
        <v/>
      </c>
      <c r="T156" s="106" t="str">
        <f>VLOOKUP(Tabela2[[#This Row],[SIEMA]],Siema2025,11,FALSE)</f>
        <v xml:space="preserve"> </v>
      </c>
      <c r="U156" s="106" t="str">
        <f>VLOOKUP(Tabela2[[#This Row],[SIEMA]],Siema2025,12,FALSE)</f>
        <v xml:space="preserve"> </v>
      </c>
      <c r="V156" s="106" t="str">
        <f>IF(Q156="","",IF(ISNUMBER(Q156)=FALSE,"Não se aplica",IFERROR(VLOOKUP(Q156,Produtos!$A$1:$C$2319,3,FALSE),"Não Cadastrado")))</f>
        <v/>
      </c>
      <c r="W156" s="106" t="str">
        <f>VLOOKUP(Tabela2[[#This Row],[SIEMA]],Siema2025,10,FALSE)</f>
        <v/>
      </c>
      <c r="X156" s="115" t="str">
        <f>IF(Tabela2[[#This Row],[Origem do acidente]] = "Plataforma", "PREENCHER","NA")</f>
        <v>NA</v>
      </c>
      <c r="Y156" s="111" t="str">
        <f>IF(W156="","", IF(W156="NC","", IF(W156="NE","", IF(W156="NA","",IFERROR(VLOOKUP(W156,Produtos!$A$1:$C$2319,2,FALSE),"Não Cadastrado")))))</f>
        <v/>
      </c>
      <c r="Z156" s="106" t="str">
        <f>VLOOKUP(Tabela2[[#This Row],[SIEMA]],Siema2025,11,FALSE)</f>
        <v xml:space="preserve"> </v>
      </c>
      <c r="AA156" s="106" t="str">
        <f>VLOOKUP(Tabela2[[#This Row],[SIEMA]],Siema2025,12,FALSE)</f>
        <v xml:space="preserve"> </v>
      </c>
      <c r="AB156" s="106" t="str">
        <f>IF(W156="","",IF(ISNUMBER(W156)=FALSE,"Não se aplica",IFERROR(VLOOKUP(W156,Produtos!$A$1:$C$2319,3,FALSE),"Não Cadastrado")))</f>
        <v/>
      </c>
      <c r="AC156" s="106"/>
      <c r="AD156" s="110" t="str">
        <f>IF(Tabela2[[#This Row],[Origem do acidente]] = "Plataforma", "PREENCHER","NA")</f>
        <v>NA</v>
      </c>
      <c r="AE156" s="109" t="str">
        <f>IF(AC156="","", IF(AC156="NC","", IF(AC156="NE","", IF(AC156="NA","",IFERROR(VLOOKUP(AC156,Produtos!$A$1:$C$2319,2,FALSE),"Não Cadastrado")))))</f>
        <v/>
      </c>
      <c r="AF156" s="106"/>
      <c r="AG156" s="106"/>
      <c r="AH156" s="106" t="str">
        <f>IF(AC156="","",IF(ISNUMBER(AC156)=FALSE,"Não se aplica",IFERROR(VLOOKUP(AC156,Produtos!$A$1:$C$2319,3,FALSE),"Não Cadastrado")))</f>
        <v/>
      </c>
      <c r="AI156" s="106"/>
      <c r="AJ156" s="106" t="str">
        <f>VLOOKUP(Tabela2[[#This Row],[SIEMA]],Siema2025,26,FALSE)</f>
        <v>Em investigação</v>
      </c>
      <c r="AK156" s="109"/>
      <c r="AL156" s="109"/>
      <c r="AM156" s="109"/>
      <c r="AN156" s="110" t="str">
        <f>VLOOKUP(Tabela2[[#This Row],[SIEMA]],Siema2025,51,FALSE)</f>
        <v/>
      </c>
      <c r="AO156" s="110" t="str">
        <f>VLOOKUP(Tabela2[[#This Row],[SIEMA]],Siema2025,53,FALSE)</f>
        <v/>
      </c>
      <c r="AP156" s="110" t="str">
        <f>VLOOKUP(Tabela2[[#This Row],[SIEMA]],Siema2025,55,FALSE)</f>
        <v/>
      </c>
      <c r="AQ156" s="110" t="str">
        <f>VLOOKUP(Tabela2[[#This Row],[SIEMA]],Siema2025,57,FALSE)</f>
        <v/>
      </c>
      <c r="AR156" s="110" t="str">
        <f>VLOOKUP(Tabela2[[#This Row],[SIEMA]],Siema2025,59,FALSE)</f>
        <v/>
      </c>
      <c r="AS156" s="110" t="str">
        <f>VLOOKUP(Tabela2[[#This Row],[SIEMA]],Siema2025,61,FALSE)</f>
        <v>X</v>
      </c>
      <c r="AT156" s="110" t="str">
        <f>VLOOKUP(Tabela2[[#This Row],[SIEMA]],Siema2025,63,FALSE)</f>
        <v/>
      </c>
      <c r="AU156" s="110" t="str">
        <f>VLOOKUP(Tabela2[[#This Row],[SIEMA]],Siema2025,65,FALSE)</f>
        <v/>
      </c>
      <c r="AV156" s="110" t="str">
        <f>VLOOKUP(Tabela2[[#This Row],[SIEMA]],Siema2025,67,FALSE)</f>
        <v/>
      </c>
      <c r="AW156" s="110" t="str">
        <f>VLOOKUP(Tabela2[[#This Row],[SIEMA]],Siema2025,69,FALSE)</f>
        <v/>
      </c>
      <c r="AX156" s="110" t="str">
        <f>VLOOKUP(Tabela2[[#This Row],[SIEMA]],Siema2025,71,FALSE)</f>
        <v/>
      </c>
      <c r="AY156" s="110" t="str">
        <f>VLOOKUP(Tabela2[[#This Row],[SIEMA]],Siema2025,73,FALSE)</f>
        <v/>
      </c>
      <c r="AZ156" s="110" t="str">
        <f>VLOOKUP(Tabela2[[#This Row],[SIEMA]],Siema2025,75,FALSE)</f>
        <v/>
      </c>
      <c r="BA156" s="110" t="str">
        <f>VLOOKUP(Tabela2[[#This Row],[SIEMA]],Siema2025,77,FALSE)</f>
        <v/>
      </c>
      <c r="BB156" s="110" t="str">
        <f>VLOOKUP(Tabela2[[#This Row],[SIEMA]],Siema2025,79,FALSE)</f>
        <v/>
      </c>
      <c r="BC156" s="110" t="str">
        <f>IF(Tabela2[[#This Row],[Outro(s) ]] = "X", "PREENCHER","NA")</f>
        <v>NA</v>
      </c>
      <c r="BD156" s="110" t="str">
        <f>VLOOKUP(Tabela2[[#This Row],[SIEMA]],Siema2025,82,FALSE)</f>
        <v/>
      </c>
      <c r="BE156" s="110" t="str">
        <f>VLOOKUP(Tabela2[[#This Row],[SIEMA]],Siema2025,81,FALSE)</f>
        <v/>
      </c>
      <c r="BF156" s="112" t="str">
        <f>VLOOKUP(Tabela2[[#This Row],[SIEMA]],Siema2025,28,FALSE)</f>
        <v>PERENCO PETRÓLEO E GÁS DO BRASIL LTDA</v>
      </c>
      <c r="BG156" s="112"/>
      <c r="BH156" s="113" t="str">
        <f>VLOOKUP(Tabela2[[#This Row],[SIEMA]],Siema2025,29,FALSE)</f>
        <v/>
      </c>
      <c r="BI156" s="114" t="str">
        <f>VLOOKUP(Tabela2[[#This Row],[SIEMA]],Siema2025,107,FALSE)</f>
        <v>Não</v>
      </c>
      <c r="BJ156" s="109" t="s">
        <v>7097</v>
      </c>
      <c r="BK156" s="106"/>
      <c r="BL156" s="143"/>
      <c r="BM156" s="110">
        <f ca="1">IF(Tabela2[[#This Row],[Data de atendimento do Ibama (considerar o primeiro documento/ação)]]="",_xlfn.DAYS(TODAY(),J156),_xlfn.DAYS(Tabela2[[#This Row],[Data de atendimento do Ibama (considerar o primeiro documento/ação)]],J156))</f>
        <v>497</v>
      </c>
      <c r="BN156" s="110" t="str">
        <f>IF(Tabela2[[#This Row],[Atendido pelo Ibama ("Não" ou "Sim")]]="Não","Preencher", IF(Tabela2[[#This Row],[Atendido pelo Ibama ("Não" ou "Sim")]]="Sim","NA",""))</f>
        <v/>
      </c>
      <c r="BO156" s="116"/>
      <c r="BP156" s="110" t="str">
        <f>IF(Tabela2[[#This Row],[Forma de atendimento (primeiro documento/ação)]]= "Outros (especificar)", "PREENCHER","NA")</f>
        <v>NA</v>
      </c>
      <c r="BQ156" s="108"/>
      <c r="BR156" s="110" t="str">
        <f>IF(Tabela2[[#This Row],[Equipe do Ibama foi a campo? Houve sobrevoo do Poseidon?]] = "Sim", "PREENCHER","NA")</f>
        <v>NA</v>
      </c>
      <c r="BS156" s="110" t="str">
        <f>IF(Tabela2[[#This Row],[Se sim, foi emitida Ordem de Emergência? (informações vinculada à coluna CK)]] = "Sim", "PREENCHER","NA")</f>
        <v>NA</v>
      </c>
      <c r="BT156" s="110" t="str">
        <f>IF(Tabela2[[#This Row],[Foi elaborado Relatório de Vistoria pelo Ibama? (informações vinculada à coluna CK)]] = "Sim", "PREENCHER","NA")</f>
        <v>NA</v>
      </c>
      <c r="BU156" s="110" t="str">
        <f>IF(Tabela2[[#This Row],[Houve envio de Informações Pós-acidente (preencher "não se aplica" quando de competência estadual/municipal)]] = "Sim", "PREENCHER","NA")</f>
        <v>NA</v>
      </c>
      <c r="BV156" s="110" t="str">
        <f>IF(Tabela2[[#This Row],[Houve avaliação das informações pós-acidente solicitadas/enviadas?]] = "Sim", "PREENCHER","NA")</f>
        <v>NA</v>
      </c>
      <c r="BW156" s="110" t="str">
        <f>IF(Tabela2[[#This Row],[O Ibama aguarda resposta da empresa/OEMA, etc?]] = "Sim", "PREENCHER","NA")</f>
        <v>NA</v>
      </c>
      <c r="BX156" s="108"/>
      <c r="BY156" s="108"/>
      <c r="BZ156" s="106" t="str">
        <f>IF(Tabela2[[#This Row],[Data do documento de encerramento]]="NA","NA",IF(Tabela2[[#This Row],[Data do documento de encerramento]]="","Pendente de conclusão/ encerramento",_xlfn.DAYS(Tabela2[[#This Row],[Data do documento de encerramento]],J156)))</f>
        <v>Pendente de conclusão/ encerramento</v>
      </c>
      <c r="CA156" s="109"/>
      <c r="CB156" s="109"/>
      <c r="CC156" s="117"/>
      <c r="CD156" s="109"/>
      <c r="CE156" s="109"/>
      <c r="CF156" s="109"/>
    </row>
    <row r="157" spans="1:84" hidden="1">
      <c r="A157" s="172">
        <v>2025393645</v>
      </c>
      <c r="B157" s="173" t="s">
        <v>7777</v>
      </c>
      <c r="C157" s="110" t="str">
        <f>VLOOKUP(Tabela2[[#This Row],[SIEMA]],Siema2025,4,FALSE)</f>
        <v xml:space="preserve"> MG</v>
      </c>
      <c r="D157" s="108" t="str">
        <f>VLOOKUP(Tabela2[[#This Row],[SIEMA]],Siema2025,3,FALSE)</f>
        <v xml:space="preserve">Pouso Alegre </v>
      </c>
      <c r="E157" s="108" t="str">
        <f>VLOOKUP(Tabela2[[#This Row],[SIEMA]],Siema2025,20,FALSE)</f>
        <v>rodovia Fernão Dias, km 849,150 sentido norte</v>
      </c>
      <c r="F157" s="108"/>
      <c r="G157" s="108"/>
      <c r="H157" s="108"/>
      <c r="I157" s="106" t="str">
        <f>VLOOKUP(Tabela2[[#This Row],[SIEMA]],Siema2025,19,FALSE)</f>
        <v/>
      </c>
      <c r="J157" s="107">
        <f>VLOOKUP(Tabela2[[#This Row],[SIEMA]],Siema2025,2,FALSE)</f>
        <v>45724</v>
      </c>
      <c r="K157" s="107" t="str">
        <f>VLOOKUP(Tabela2[[#This Row],[SIEMA]],Siema2025,16,FALSE)</f>
        <v>Sábado</v>
      </c>
      <c r="L157" s="108" t="str">
        <f>IF(Tabela2[[#This Row],[Data]]="","Sem Informação",VLOOKUP(MONTH(Tabela2[[#This Row],[Data]]),'[1]Validação de dados'!$I$1:$J$13,2,0))</f>
        <v>Março</v>
      </c>
      <c r="M157" s="106">
        <f>YEAR(Tabela2[[#This Row],[Data]])</f>
        <v>2025</v>
      </c>
      <c r="N157" s="107" t="str">
        <f>VLOOKUP(Tabela2[[#This Row],[SIEMA]],Siema2025,17,FALSE)</f>
        <v>Vespertino</v>
      </c>
      <c r="O157" s="107" t="str">
        <f>VLOOKUP(Tabela2[[#This Row],[SIEMA]],Siema2025,5,FALSE)</f>
        <v>Rodovia</v>
      </c>
      <c r="P157" s="106" t="str">
        <f>VLOOKUP(Tabela2[[#This Row],[SIEMA]],Siema2025,21,FALSE)</f>
        <v/>
      </c>
      <c r="Q157" s="106" t="str">
        <f>VLOOKUP(Tabela2[[#This Row],[SIEMA]],Siema2025,7,FALSE)</f>
        <v>ACIDO CLOROSSULFÔNICO E TRIÓXIDO DE ENXOFRE, MISTURA</v>
      </c>
      <c r="R157" s="106" t="str">
        <f>VLOOKUP(Tabela2[[#This Row],[SIEMA]],Siema2025,10,FALSE)</f>
        <v/>
      </c>
      <c r="S157" s="109" t="str">
        <f>IF(Q157="","", IF(Q157="NC","", IF(Q157="NE","", IF(Q157="NA","",IFERROR(VLOOKUP(Q157,Produtos!$A$1:$C$2319,2,FALSE),"Não Cadastrado")))))</f>
        <v>Não Cadastrado</v>
      </c>
      <c r="T157" s="106" t="str">
        <f>VLOOKUP(Tabela2[[#This Row],[SIEMA]],Siema2025,11,FALSE)</f>
        <v xml:space="preserve"> </v>
      </c>
      <c r="U157" s="106" t="str">
        <f>VLOOKUP(Tabela2[[#This Row],[SIEMA]],Siema2025,12,FALSE)</f>
        <v xml:space="preserve"> </v>
      </c>
      <c r="V157" s="106" t="str">
        <f>IF(Q157="","",IF(ISNUMBER(Q157)=FALSE,"Não se aplica",IFERROR(VLOOKUP(Q157,Produtos!$A$1:$C$2319,3,FALSE),"Não Cadastrado")))</f>
        <v>Não se aplica</v>
      </c>
      <c r="W157" s="106" t="str">
        <f>VLOOKUP(Tabela2[[#This Row],[SIEMA]],Siema2025,10,FALSE)</f>
        <v/>
      </c>
      <c r="X157" s="115" t="str">
        <f>IF(Tabela2[[#This Row],[Origem do acidente]] = "Plataforma", "PREENCHER","NA")</f>
        <v>NA</v>
      </c>
      <c r="Y157" s="111" t="str">
        <f>IF(W157="","", IF(W157="NC","", IF(W157="NE","", IF(W157="NA","",IFERROR(VLOOKUP(W157,Produtos!$A$1:$C$2319,2,FALSE),"Não Cadastrado")))))</f>
        <v/>
      </c>
      <c r="Z157" s="106" t="str">
        <f>VLOOKUP(Tabela2[[#This Row],[SIEMA]],Siema2025,11,FALSE)</f>
        <v xml:space="preserve"> </v>
      </c>
      <c r="AA157" s="106" t="str">
        <f>VLOOKUP(Tabela2[[#This Row],[SIEMA]],Siema2025,12,FALSE)</f>
        <v xml:space="preserve"> </v>
      </c>
      <c r="AB157" s="106" t="str">
        <f>IF(W157="","",IF(ISNUMBER(W157)=FALSE,"Não se aplica",IFERROR(VLOOKUP(W157,Produtos!$A$1:$C$2319,3,FALSE),"Não Cadastrado")))</f>
        <v/>
      </c>
      <c r="AC157" s="106"/>
      <c r="AD157" s="110" t="str">
        <f>IF(Tabela2[[#This Row],[Origem do acidente]] = "Plataforma", "PREENCHER","NA")</f>
        <v>NA</v>
      </c>
      <c r="AE157" s="109" t="str">
        <f>IF(AC157="","", IF(AC157="NC","", IF(AC157="NE","", IF(AC157="NA","",IFERROR(VLOOKUP(AC157,Produtos!$A$1:$C$2319,2,FALSE),"Não Cadastrado")))))</f>
        <v/>
      </c>
      <c r="AF157" s="106"/>
      <c r="AG157" s="106"/>
      <c r="AH157" s="106" t="str">
        <f>IF(AC157="","",IF(ISNUMBER(AC157)=FALSE,"Não se aplica",IFERROR(VLOOKUP(AC157,Produtos!$A$1:$C$2319,3,FALSE),"Não Cadastrado")))</f>
        <v/>
      </c>
      <c r="AI157" s="106"/>
      <c r="AJ157" s="106" t="str">
        <f>VLOOKUP(Tabela2[[#This Row],[SIEMA]],Siema2025,26,FALSE)</f>
        <v>SEGUNDO INFORMAÇÕES, A CARRETA TRAFEGAVA SENTIDO NORTE SOBRE FAIXA 2, QUANDO O CONDUTOR ALEGA QUE O TANQUE RACHOU, ASSIM QUE ELE PERCEBEU, PAROU DE IMEDIATO SOBRE ACOSTAMENTO.</v>
      </c>
      <c r="AK157" s="109"/>
      <c r="AL157" s="109"/>
      <c r="AM157" s="109"/>
      <c r="AN157" s="110" t="str">
        <f>VLOOKUP(Tabela2[[#This Row],[SIEMA]],Siema2025,51,FALSE)</f>
        <v/>
      </c>
      <c r="AO157" s="110" t="str">
        <f>VLOOKUP(Tabela2[[#This Row],[SIEMA]],Siema2025,53,FALSE)</f>
        <v/>
      </c>
      <c r="AP157" s="110" t="str">
        <f>VLOOKUP(Tabela2[[#This Row],[SIEMA]],Siema2025,55,FALSE)</f>
        <v/>
      </c>
      <c r="AQ157" s="110" t="str">
        <f>VLOOKUP(Tabela2[[#This Row],[SIEMA]],Siema2025,57,FALSE)</f>
        <v/>
      </c>
      <c r="AR157" s="110" t="str">
        <f>VLOOKUP(Tabela2[[#This Row],[SIEMA]],Siema2025,59,FALSE)</f>
        <v/>
      </c>
      <c r="AS157" s="110" t="str">
        <f>VLOOKUP(Tabela2[[#This Row],[SIEMA]],Siema2025,61,FALSE)</f>
        <v/>
      </c>
      <c r="AT157" s="110" t="str">
        <f>VLOOKUP(Tabela2[[#This Row],[SIEMA]],Siema2025,63,FALSE)</f>
        <v/>
      </c>
      <c r="AU157" s="110" t="str">
        <f>VLOOKUP(Tabela2[[#This Row],[SIEMA]],Siema2025,65,FALSE)</f>
        <v>X</v>
      </c>
      <c r="AV157" s="110" t="str">
        <f>VLOOKUP(Tabela2[[#This Row],[SIEMA]],Siema2025,67,FALSE)</f>
        <v/>
      </c>
      <c r="AW157" s="110" t="str">
        <f>VLOOKUP(Tabela2[[#This Row],[SIEMA]],Siema2025,69,FALSE)</f>
        <v/>
      </c>
      <c r="AX157" s="110" t="str">
        <f>VLOOKUP(Tabela2[[#This Row],[SIEMA]],Siema2025,71,FALSE)</f>
        <v/>
      </c>
      <c r="AY157" s="110" t="str">
        <f>VLOOKUP(Tabela2[[#This Row],[SIEMA]],Siema2025,73,FALSE)</f>
        <v/>
      </c>
      <c r="AZ157" s="110" t="str">
        <f>VLOOKUP(Tabela2[[#This Row],[SIEMA]],Siema2025,75,FALSE)</f>
        <v/>
      </c>
      <c r="BA157" s="110" t="str">
        <f>VLOOKUP(Tabela2[[#This Row],[SIEMA]],Siema2025,77,FALSE)</f>
        <v/>
      </c>
      <c r="BB157" s="110" t="str">
        <f>VLOOKUP(Tabela2[[#This Row],[SIEMA]],Siema2025,79,FALSE)</f>
        <v/>
      </c>
      <c r="BC157" s="110" t="str">
        <f>IF(Tabela2[[#This Row],[Outro(s) ]] = "X", "PREENCHER","NA")</f>
        <v>NA</v>
      </c>
      <c r="BD157" s="110" t="str">
        <f>VLOOKUP(Tabela2[[#This Row],[SIEMA]],Siema2025,82,FALSE)</f>
        <v/>
      </c>
      <c r="BE157" s="110" t="str">
        <f>VLOOKUP(Tabela2[[#This Row],[SIEMA]],Siema2025,81,FALSE)</f>
        <v/>
      </c>
      <c r="BF157" s="112" t="str">
        <f>VLOOKUP(Tabela2[[#This Row],[SIEMA]],Siema2025,28,FALSE)</f>
        <v>VIA CAMPOS TRANSPORTES</v>
      </c>
      <c r="BG157" s="112"/>
      <c r="BH157" s="113" t="str">
        <f>VLOOKUP(Tabela2[[#This Row],[SIEMA]],Siema2025,29,FALSE)</f>
        <v>22064101000169</v>
      </c>
      <c r="BI157" s="114" t="str">
        <f>VLOOKUP(Tabela2[[#This Row],[SIEMA]],Siema2025,107,FALSE)</f>
        <v>Não</v>
      </c>
      <c r="BJ157" s="109"/>
      <c r="BK157" s="106"/>
      <c r="BL157" s="143"/>
      <c r="BM157" s="110">
        <f ca="1">IF(Tabela2[[#This Row],[Data de atendimento do Ibama (considerar o primeiro documento/ação)]]="",_xlfn.DAYS(TODAY(),J157),_xlfn.DAYS(Tabela2[[#This Row],[Data de atendimento do Ibama (considerar o primeiro documento/ação)]],J157))</f>
        <v>496</v>
      </c>
      <c r="BN157" s="110" t="str">
        <f>IF(Tabela2[[#This Row],[Atendido pelo Ibama ("Não" ou "Sim")]]="Não","Preencher", IF(Tabela2[[#This Row],[Atendido pelo Ibama ("Não" ou "Sim")]]="Sim","NA",""))</f>
        <v/>
      </c>
      <c r="BO157" s="116"/>
      <c r="BP157" s="110" t="str">
        <f>IF(Tabela2[[#This Row],[Forma de atendimento (primeiro documento/ação)]]= "Outros (especificar)", "PREENCHER","NA")</f>
        <v>NA</v>
      </c>
      <c r="BQ157" s="108"/>
      <c r="BR157" s="110" t="str">
        <f>IF(Tabela2[[#This Row],[Equipe do Ibama foi a campo? Houve sobrevoo do Poseidon?]] = "Sim", "PREENCHER","NA")</f>
        <v>NA</v>
      </c>
      <c r="BS157" s="110" t="str">
        <f>IF(Tabela2[[#This Row],[Se sim, foi emitida Ordem de Emergência? (informações vinculada à coluna CK)]] = "Sim", "PREENCHER","NA")</f>
        <v>NA</v>
      </c>
      <c r="BT157" s="110" t="str">
        <f>IF(Tabela2[[#This Row],[Foi elaborado Relatório de Vistoria pelo Ibama? (informações vinculada à coluna CK)]] = "Sim", "PREENCHER","NA")</f>
        <v>NA</v>
      </c>
      <c r="BU157" s="110" t="str">
        <f>IF(Tabela2[[#This Row],[Houve envio de Informações Pós-acidente (preencher "não se aplica" quando de competência estadual/municipal)]] = "Sim", "PREENCHER","NA")</f>
        <v>NA</v>
      </c>
      <c r="BV157" s="110" t="str">
        <f>IF(Tabela2[[#This Row],[Houve avaliação das informações pós-acidente solicitadas/enviadas?]] = "Sim", "PREENCHER","NA")</f>
        <v>NA</v>
      </c>
      <c r="BW157" s="110" t="str">
        <f>IF(Tabela2[[#This Row],[O Ibama aguarda resposta da empresa/OEMA, etc?]] = "Sim", "PREENCHER","NA")</f>
        <v>NA</v>
      </c>
      <c r="BX157" s="108"/>
      <c r="BY157" s="143"/>
      <c r="BZ157" s="106" t="str">
        <f>IF(Tabela2[[#This Row],[Data do documento de encerramento]]="NA","NA",IF(Tabela2[[#This Row],[Data do documento de encerramento]]="","Pendente de conclusão/ encerramento",_xlfn.DAYS(Tabela2[[#This Row],[Data do documento de encerramento]],J157)))</f>
        <v>Pendente de conclusão/ encerramento</v>
      </c>
      <c r="CA157" s="109"/>
      <c r="CB157" s="109"/>
      <c r="CC157" s="117"/>
      <c r="CD157" s="109"/>
      <c r="CE157" s="109"/>
      <c r="CF157" s="109"/>
    </row>
    <row r="158" spans="1:84" ht="76.5">
      <c r="A158" s="172">
        <v>20253918059</v>
      </c>
      <c r="B158" s="173" t="s">
        <v>7778</v>
      </c>
      <c r="C158" s="110" t="str">
        <f>VLOOKUP(Tabela2[[#This Row],[SIEMA]],Siema2025,4,FALSE)</f>
        <v xml:space="preserve"> SE</v>
      </c>
      <c r="D158" s="108" t="s">
        <v>637</v>
      </c>
      <c r="E158" s="108" t="s">
        <v>7779</v>
      </c>
      <c r="F158" s="108"/>
      <c r="G158" s="108" t="s">
        <v>7780</v>
      </c>
      <c r="H158" s="108" t="s">
        <v>7781</v>
      </c>
      <c r="I158" s="106" t="s">
        <v>7456</v>
      </c>
      <c r="J158" s="107">
        <f>VLOOKUP(Tabela2[[#This Row],[SIEMA]],Siema2025,2,FALSE)</f>
        <v>45724</v>
      </c>
      <c r="K158" s="107" t="str">
        <f>VLOOKUP(Tabela2[[#This Row],[SIEMA]],Siema2025,16,FALSE)</f>
        <v>Sábado</v>
      </c>
      <c r="L158" s="108" t="str">
        <f>IF(Tabela2[[#This Row],[Data]]="","Sem Informação",VLOOKUP(MONTH(Tabela2[[#This Row],[Data]]),'[1]Validação de dados'!$I$1:$J$13,2,0))</f>
        <v>Março</v>
      </c>
      <c r="M158" s="106">
        <f>YEAR(Tabela2[[#This Row],[Data]])</f>
        <v>2025</v>
      </c>
      <c r="N158" s="107" t="str">
        <f>VLOOKUP(Tabela2[[#This Row],[SIEMA]],Siema2025,17,FALSE)</f>
        <v>Noturno</v>
      </c>
      <c r="O158" s="107" t="s">
        <v>111</v>
      </c>
      <c r="P158" s="106" t="str">
        <f>VLOOKUP(Tabela2[[#This Row],[SIEMA]],Siema2025,21,FALSE)</f>
        <v>Identificado escape menor de 0,0025m³ de fluido hidráulico Tellus 32 durante a desconexão do Hot stab do Aquecedor Magnético.</v>
      </c>
      <c r="Q158" s="106" t="s">
        <v>637</v>
      </c>
      <c r="R158" s="106" t="s">
        <v>7450</v>
      </c>
      <c r="S158" s="109" t="s">
        <v>7095</v>
      </c>
      <c r="T158" s="106" t="str">
        <f>VLOOKUP(Tabela2[[#This Row],[SIEMA]],Siema2025,11,FALSE)</f>
        <v>0.0025</v>
      </c>
      <c r="U158" s="106" t="str">
        <f>VLOOKUP(Tabela2[[#This Row],[SIEMA]],Siema2025,12,FALSE)</f>
        <v>M3</v>
      </c>
      <c r="V158" s="106" t="s">
        <v>637</v>
      </c>
      <c r="W158" s="106"/>
      <c r="X158" s="115"/>
      <c r="Y158" s="111" t="str">
        <f>IF(W158="","", IF(W158="NC","", IF(W158="NE","", IF(W158="NA","",IFERROR(VLOOKUP(W158,Produtos!$A$1:$C$2319,2,FALSE),"Não Cadastrado")))))</f>
        <v/>
      </c>
      <c r="Z158" s="106"/>
      <c r="AA158" s="106"/>
      <c r="AB158" s="106" t="str">
        <f>IF(W158="","",IF(ISNUMBER(W158)=FALSE,"Não se aplica",IFERROR(VLOOKUP(W158,Produtos!$A$1:$C$2319,3,FALSE),"Não Cadastrado")))</f>
        <v/>
      </c>
      <c r="AC158" s="106"/>
      <c r="AD158" s="110"/>
      <c r="AE158" s="109" t="str">
        <f>IF(AC158="","", IF(AC158="NC","", IF(AC158="NE","", IF(AC158="NA","",IFERROR(VLOOKUP(AC158,Produtos!$A$1:$C$2319,2,FALSE),"Não Cadastrado")))))</f>
        <v/>
      </c>
      <c r="AF158" s="106"/>
      <c r="AG158" s="106"/>
      <c r="AH158" s="106" t="str">
        <f>IF(AC158="","",IF(ISNUMBER(AC158)=FALSE,"Não se aplica",IFERROR(VLOOKUP(AC158,Produtos!$A$1:$C$2319,3,FALSE),"Não Cadastrado")))</f>
        <v/>
      </c>
      <c r="AI158" s="106"/>
      <c r="AJ158" s="106" t="str">
        <f>VLOOKUP(Tabela2[[#This Row],[SIEMA]],Siema2025,26,FALSE)</f>
        <v>Em investigação.
Atualização do dia 02-04-2025
O plano de manutenção e inspeção da ferramenta não contempla a necessidade de periodicidade de inspeção e teste individual do engate</v>
      </c>
      <c r="AK158" s="109" t="s">
        <v>7271</v>
      </c>
      <c r="AL158" s="109"/>
      <c r="AM158" s="109"/>
      <c r="AN158" s="110" t="str">
        <f>VLOOKUP(Tabela2[[#This Row],[SIEMA]],Siema2025,51,FALSE)</f>
        <v/>
      </c>
      <c r="AO158" s="110" t="str">
        <f>VLOOKUP(Tabela2[[#This Row],[SIEMA]],Siema2025,53,FALSE)</f>
        <v/>
      </c>
      <c r="AP158" s="110" t="str">
        <f>VLOOKUP(Tabela2[[#This Row],[SIEMA]],Siema2025,55,FALSE)</f>
        <v/>
      </c>
      <c r="AQ158" s="110" t="str">
        <f>VLOOKUP(Tabela2[[#This Row],[SIEMA]],Siema2025,57,FALSE)</f>
        <v/>
      </c>
      <c r="AR158" s="110" t="str">
        <f>VLOOKUP(Tabela2[[#This Row],[SIEMA]],Siema2025,59,FALSE)</f>
        <v/>
      </c>
      <c r="AS158" s="110" t="str">
        <f>VLOOKUP(Tabela2[[#This Row],[SIEMA]],Siema2025,61,FALSE)</f>
        <v>X</v>
      </c>
      <c r="AT158" s="110" t="str">
        <f>VLOOKUP(Tabela2[[#This Row],[SIEMA]],Siema2025,63,FALSE)</f>
        <v/>
      </c>
      <c r="AU158" s="110" t="str">
        <f>VLOOKUP(Tabela2[[#This Row],[SIEMA]],Siema2025,65,FALSE)</f>
        <v/>
      </c>
      <c r="AV158" s="110" t="str">
        <f>VLOOKUP(Tabela2[[#This Row],[SIEMA]],Siema2025,67,FALSE)</f>
        <v/>
      </c>
      <c r="AW158" s="110" t="str">
        <f>VLOOKUP(Tabela2[[#This Row],[SIEMA]],Siema2025,69,FALSE)</f>
        <v/>
      </c>
      <c r="AX158" s="110" t="str">
        <f>VLOOKUP(Tabela2[[#This Row],[SIEMA]],Siema2025,71,FALSE)</f>
        <v/>
      </c>
      <c r="AY158" s="110" t="str">
        <f>VLOOKUP(Tabela2[[#This Row],[SIEMA]],Siema2025,73,FALSE)</f>
        <v/>
      </c>
      <c r="AZ158" s="110" t="str">
        <f>VLOOKUP(Tabela2[[#This Row],[SIEMA]],Siema2025,75,FALSE)</f>
        <v/>
      </c>
      <c r="BA158" s="110" t="str">
        <f>VLOOKUP(Tabela2[[#This Row],[SIEMA]],Siema2025,77,FALSE)</f>
        <v/>
      </c>
      <c r="BB158" s="110" t="str">
        <f>VLOOKUP(Tabela2[[#This Row],[SIEMA]],Siema2025,79,FALSE)</f>
        <v/>
      </c>
      <c r="BC158" s="110" t="str">
        <f>IF(Tabela2[[#This Row],[Outro(s) ]] = "X", "PREENCHER","NA")</f>
        <v>NA</v>
      </c>
      <c r="BD158" s="110" t="str">
        <f>VLOOKUP(Tabela2[[#This Row],[SIEMA]],Siema2025,82,FALSE)</f>
        <v/>
      </c>
      <c r="BE158" s="110" t="str">
        <f>VLOOKUP(Tabela2[[#This Row],[SIEMA]],Siema2025,81,FALSE)</f>
        <v/>
      </c>
      <c r="BF158" s="112" t="str">
        <f>VLOOKUP(Tabela2[[#This Row],[SIEMA]],Siema2025,28,FALSE)</f>
        <v>Petrobras</v>
      </c>
      <c r="BG158" s="112"/>
      <c r="BH158" s="113" t="str">
        <f>VLOOKUP(Tabela2[[#This Row],[SIEMA]],Siema2025,29,FALSE)</f>
        <v>33000167057723</v>
      </c>
      <c r="BI158" s="114" t="str">
        <f>VLOOKUP(Tabela2[[#This Row],[SIEMA]],Siema2025,107,FALSE)</f>
        <v>Não</v>
      </c>
      <c r="BJ158" s="109" t="s">
        <v>7097</v>
      </c>
      <c r="BK158" s="106" t="s">
        <v>123</v>
      </c>
      <c r="BL158" s="143"/>
      <c r="BM158" s="110">
        <f ca="1">IF(Tabela2[[#This Row],[Data de atendimento do Ibama (considerar o primeiro documento/ação)]]="",_xlfn.DAYS(TODAY(),J158),_xlfn.DAYS(Tabela2[[#This Row],[Data de atendimento do Ibama (considerar o primeiro documento/ação)]],J158))</f>
        <v>496</v>
      </c>
      <c r="BN158" s="110" t="s">
        <v>7437</v>
      </c>
      <c r="BO158" s="116"/>
      <c r="BP158" s="110" t="str">
        <f>IF(Tabela2[[#This Row],[Forma de atendimento (primeiro documento/ação)]]= "Outros (especificar)", "PREENCHER","NA")</f>
        <v>NA</v>
      </c>
      <c r="BQ158" s="108" t="s">
        <v>123</v>
      </c>
      <c r="BR158" s="110" t="str">
        <f>IF(Tabela2[[#This Row],[Equipe do Ibama foi a campo? Houve sobrevoo do Poseidon?]] = "Sim", "PREENCHER","NA")</f>
        <v>NA</v>
      </c>
      <c r="BS158" s="110" t="str">
        <f>IF(Tabela2[[#This Row],[Se sim, foi emitida Ordem de Emergência? (informações vinculada à coluna CK)]] = "Sim", "PREENCHER","NA")</f>
        <v>NA</v>
      </c>
      <c r="BT158" s="110" t="s">
        <v>7099</v>
      </c>
      <c r="BU158" s="110" t="s">
        <v>123</v>
      </c>
      <c r="BV158" s="110" t="s">
        <v>123</v>
      </c>
      <c r="BW158" s="110" t="s">
        <v>123</v>
      </c>
      <c r="BX158" s="108"/>
      <c r="BY158" s="108"/>
      <c r="BZ158" s="106" t="str">
        <f>IF(Tabela2[[#This Row],[Data do documento de encerramento]]="NA","NA",IF(Tabela2[[#This Row],[Data do documento de encerramento]]="","Pendente de conclusão/ encerramento",_xlfn.DAYS(Tabela2[[#This Row],[Data do documento de encerramento]],J158)))</f>
        <v>Pendente de conclusão/ encerramento</v>
      </c>
      <c r="CA158" s="109"/>
      <c r="CB158" s="109"/>
      <c r="CC158" s="292" t="s">
        <v>7146</v>
      </c>
      <c r="CD158" s="109" t="s">
        <v>123</v>
      </c>
      <c r="CE158" s="109" t="s">
        <v>123</v>
      </c>
      <c r="CF158" s="109" t="s">
        <v>7147</v>
      </c>
    </row>
    <row r="159" spans="1:84" hidden="1">
      <c r="A159" s="172">
        <v>202531364854</v>
      </c>
      <c r="B159" s="173" t="s">
        <v>7782</v>
      </c>
      <c r="C159" s="110" t="str">
        <f>VLOOKUP(Tabela2[[#This Row],[SIEMA]],Siema2025,4,FALSE)</f>
        <v xml:space="preserve"> MG</v>
      </c>
      <c r="D159" s="108" t="str">
        <f>VLOOKUP(Tabela2[[#This Row],[SIEMA]],Siema2025,3,FALSE)</f>
        <v xml:space="preserve">Urucânia </v>
      </c>
      <c r="E159" s="108" t="str">
        <f>VLOOKUP(Tabela2[[#This Row],[SIEMA]],Siema2025,20,FALSE)</f>
        <v>Sítio São Joaquim</v>
      </c>
      <c r="F159" s="108"/>
      <c r="G159" s="108"/>
      <c r="H159" s="108"/>
      <c r="I159" s="106" t="str">
        <f>VLOOKUP(Tabela2[[#This Row],[SIEMA]],Siema2025,19,FALSE)</f>
        <v/>
      </c>
      <c r="J159" s="107">
        <f>VLOOKUP(Tabela2[[#This Row],[SIEMA]],Siema2025,2,FALSE)</f>
        <v>45724</v>
      </c>
      <c r="K159" s="107" t="str">
        <f>VLOOKUP(Tabela2[[#This Row],[SIEMA]],Siema2025,16,FALSE)</f>
        <v>Sábado</v>
      </c>
      <c r="L159" s="108" t="str">
        <f>IF(Tabela2[[#This Row],[Data]]="","Sem Informação",VLOOKUP(MONTH(Tabela2[[#This Row],[Data]]),'[1]Validação de dados'!$I$1:$J$13,2,0))</f>
        <v>Março</v>
      </c>
      <c r="M159" s="106">
        <f>YEAR(Tabela2[[#This Row],[Data]])</f>
        <v>2025</v>
      </c>
      <c r="N159" s="107" t="str">
        <f>VLOOKUP(Tabela2[[#This Row],[SIEMA]],Siema2025,17,FALSE)</f>
        <v>Matutino</v>
      </c>
      <c r="O159" s="107" t="str">
        <f>VLOOKUP(Tabela2[[#This Row],[SIEMA]],Siema2025,5,FALSE)</f>
        <v>Outro(s)</v>
      </c>
      <c r="P159" s="106" t="str">
        <f>VLOOKUP(Tabela2[[#This Row],[SIEMA]],Siema2025,21,FALSE)</f>
        <v>Suinocultura</v>
      </c>
      <c r="Q159" s="106" t="str">
        <f>VLOOKUP(Tabela2[[#This Row],[SIEMA]],Siema2025,7,FALSE)</f>
        <v/>
      </c>
      <c r="R159" s="106" t="str">
        <f>VLOOKUP(Tabela2[[#This Row],[SIEMA]],Siema2025,10,FALSE)</f>
        <v>Dejetos de suinocultura</v>
      </c>
      <c r="S159" s="109" t="str">
        <f>IF(Q159="","", IF(Q159="NC","", IF(Q159="NE","", IF(Q159="NA","",IFERROR(VLOOKUP(Q159,Produtos!$A$1:$C$2319,2,FALSE),"Não Cadastrado")))))</f>
        <v/>
      </c>
      <c r="T159" s="106" t="str">
        <f>VLOOKUP(Tabela2[[#This Row],[SIEMA]],Siema2025,11,FALSE)</f>
        <v/>
      </c>
      <c r="U159" s="106" t="str">
        <f>VLOOKUP(Tabela2[[#This Row],[SIEMA]],Siema2025,12,FALSE)</f>
        <v/>
      </c>
      <c r="V159" s="106" t="str">
        <f>IF(Q159="","",IF(ISNUMBER(Q159)=FALSE,"Não se aplica",IFERROR(VLOOKUP(Q159,Produtos!$A$1:$C$2319,3,FALSE),"Não Cadastrado")))</f>
        <v/>
      </c>
      <c r="W159" s="106" t="str">
        <f>VLOOKUP(Tabela2[[#This Row],[SIEMA]],Siema2025,10,FALSE)</f>
        <v>Dejetos de suinocultura</v>
      </c>
      <c r="X159" s="115" t="str">
        <f>IF(Tabela2[[#This Row],[Origem do acidente]] = "Plataforma", "PREENCHER","NA")</f>
        <v>NA</v>
      </c>
      <c r="Y159" s="111" t="str">
        <f>IF(W159="","", IF(W159="NC","", IF(W159="NE","", IF(W159="NA","",IFERROR(VLOOKUP(W159,Produtos!$A$1:$C$2319,2,FALSE),"Não Cadastrado")))))</f>
        <v>Não Cadastrado</v>
      </c>
      <c r="Z159" s="106" t="str">
        <f>VLOOKUP(Tabela2[[#This Row],[SIEMA]],Siema2025,11,FALSE)</f>
        <v/>
      </c>
      <c r="AA159" s="106" t="str">
        <f>VLOOKUP(Tabela2[[#This Row],[SIEMA]],Siema2025,12,FALSE)</f>
        <v/>
      </c>
      <c r="AB159" s="106" t="str">
        <f>IF(W159="","",IF(ISNUMBER(W159)=FALSE,"Não se aplica",IFERROR(VLOOKUP(W159,Produtos!$A$1:$C$2319,3,FALSE),"Não Cadastrado")))</f>
        <v>Não se aplica</v>
      </c>
      <c r="AC159" s="106"/>
      <c r="AD159" s="110" t="str">
        <f>IF(Tabela2[[#This Row],[Origem do acidente]] = "Plataforma", "PREENCHER","NA")</f>
        <v>NA</v>
      </c>
      <c r="AE159" s="109" t="str">
        <f>IF(AC159="","", IF(AC159="NC","", IF(AC159="NE","", IF(AC159="NA","",IFERROR(VLOOKUP(AC159,Produtos!$A$1:$C$2319,2,FALSE),"Não Cadastrado")))))</f>
        <v/>
      </c>
      <c r="AF159" s="106"/>
      <c r="AG159" s="106"/>
      <c r="AH159" s="106" t="str">
        <f>IF(AC159="","",IF(ISNUMBER(AC159)=FALSE,"Não se aplica",IFERROR(VLOOKUP(AC159,Produtos!$A$1:$C$2319,3,FALSE),"Não Cadastrado")))</f>
        <v/>
      </c>
      <c r="AI159" s="106"/>
      <c r="AJ159" s="106" t="str">
        <f>VLOOKUP(Tabela2[[#This Row],[SIEMA]],Siema2025,26,FALSE)</f>
        <v>Segundo o comunicado Nea nº64-2025.
Falha na bomba.</v>
      </c>
      <c r="AK159" s="109"/>
      <c r="AL159" s="109"/>
      <c r="AM159" s="109"/>
      <c r="AN159" s="110" t="str">
        <f>VLOOKUP(Tabela2[[#This Row],[SIEMA]],Siema2025,51,FALSE)</f>
        <v/>
      </c>
      <c r="AO159" s="110" t="str">
        <f>VLOOKUP(Tabela2[[#This Row],[SIEMA]],Siema2025,53,FALSE)</f>
        <v/>
      </c>
      <c r="AP159" s="110" t="str">
        <f>VLOOKUP(Tabela2[[#This Row],[SIEMA]],Siema2025,55,FALSE)</f>
        <v/>
      </c>
      <c r="AQ159" s="110" t="str">
        <f>VLOOKUP(Tabela2[[#This Row],[SIEMA]],Siema2025,57,FALSE)</f>
        <v>X</v>
      </c>
      <c r="AR159" s="110" t="str">
        <f>VLOOKUP(Tabela2[[#This Row],[SIEMA]],Siema2025,59,FALSE)</f>
        <v/>
      </c>
      <c r="AS159" s="110" t="str">
        <f>VLOOKUP(Tabela2[[#This Row],[SIEMA]],Siema2025,61,FALSE)</f>
        <v/>
      </c>
      <c r="AT159" s="110" t="str">
        <f>VLOOKUP(Tabela2[[#This Row],[SIEMA]],Siema2025,63,FALSE)</f>
        <v/>
      </c>
      <c r="AU159" s="110" t="str">
        <f>VLOOKUP(Tabela2[[#This Row],[SIEMA]],Siema2025,65,FALSE)</f>
        <v/>
      </c>
      <c r="AV159" s="110" t="str">
        <f>VLOOKUP(Tabela2[[#This Row],[SIEMA]],Siema2025,67,FALSE)</f>
        <v/>
      </c>
      <c r="AW159" s="110" t="str">
        <f>VLOOKUP(Tabela2[[#This Row],[SIEMA]],Siema2025,69,FALSE)</f>
        <v/>
      </c>
      <c r="AX159" s="110" t="str">
        <f>VLOOKUP(Tabela2[[#This Row],[SIEMA]],Siema2025,71,FALSE)</f>
        <v/>
      </c>
      <c r="AY159" s="110" t="str">
        <f>VLOOKUP(Tabela2[[#This Row],[SIEMA]],Siema2025,73,FALSE)</f>
        <v/>
      </c>
      <c r="AZ159" s="110" t="str">
        <f>VLOOKUP(Tabela2[[#This Row],[SIEMA]],Siema2025,75,FALSE)</f>
        <v/>
      </c>
      <c r="BA159" s="110" t="str">
        <f>VLOOKUP(Tabela2[[#This Row],[SIEMA]],Siema2025,77,FALSE)</f>
        <v/>
      </c>
      <c r="BB159" s="110" t="str">
        <f>VLOOKUP(Tabela2[[#This Row],[SIEMA]],Siema2025,79,FALSE)</f>
        <v/>
      </c>
      <c r="BC159" s="110" t="str">
        <f>IF(Tabela2[[#This Row],[Outro(s) ]] = "X", "PREENCHER","NA")</f>
        <v>NA</v>
      </c>
      <c r="BD159" s="110" t="str">
        <f>VLOOKUP(Tabela2[[#This Row],[SIEMA]],Siema2025,82,FALSE)</f>
        <v/>
      </c>
      <c r="BE159" s="110" t="str">
        <f>VLOOKUP(Tabela2[[#This Row],[SIEMA]],Siema2025,81,FALSE)</f>
        <v/>
      </c>
      <c r="BF159" s="112" t="str">
        <f>VLOOKUP(Tabela2[[#This Row],[SIEMA]],Siema2025,28,FALSE)</f>
        <v/>
      </c>
      <c r="BG159" s="112"/>
      <c r="BH159" s="113" t="str">
        <f>VLOOKUP(Tabela2[[#This Row],[SIEMA]],Siema2025,29,FALSE)</f>
        <v/>
      </c>
      <c r="BI159" s="114" t="str">
        <f>VLOOKUP(Tabela2[[#This Row],[SIEMA]],Siema2025,107,FALSE)</f>
        <v>Não</v>
      </c>
      <c r="BJ159" s="109"/>
      <c r="BK159" s="106"/>
      <c r="BL159" s="143"/>
      <c r="BM159" s="110">
        <f ca="1">IF(Tabela2[[#This Row],[Data de atendimento do Ibama (considerar o primeiro documento/ação)]]="",_xlfn.DAYS(TODAY(),J159),_xlfn.DAYS(Tabela2[[#This Row],[Data de atendimento do Ibama (considerar o primeiro documento/ação)]],J159))</f>
        <v>496</v>
      </c>
      <c r="BN159" s="110" t="str">
        <f>IF(Tabela2[[#This Row],[Atendido pelo Ibama ("Não" ou "Sim")]]="Não","Preencher", IF(Tabela2[[#This Row],[Atendido pelo Ibama ("Não" ou "Sim")]]="Sim","NA",""))</f>
        <v/>
      </c>
      <c r="BO159" s="116"/>
      <c r="BP159" s="110" t="str">
        <f>IF(Tabela2[[#This Row],[Forma de atendimento (primeiro documento/ação)]]= "Outros (especificar)", "PREENCHER","NA")</f>
        <v>NA</v>
      </c>
      <c r="BQ159" s="108"/>
      <c r="BR159" s="110" t="str">
        <f>IF(Tabela2[[#This Row],[Equipe do Ibama foi a campo? Houve sobrevoo do Poseidon?]] = "Sim", "PREENCHER","NA")</f>
        <v>NA</v>
      </c>
      <c r="BS159" s="110" t="str">
        <f>IF(Tabela2[[#This Row],[Se sim, foi emitida Ordem de Emergência? (informações vinculada à coluna CK)]] = "Sim", "PREENCHER","NA")</f>
        <v>NA</v>
      </c>
      <c r="BT159" s="110" t="str">
        <f>IF(Tabela2[[#This Row],[Foi elaborado Relatório de Vistoria pelo Ibama? (informações vinculada à coluna CK)]] = "Sim", "PREENCHER","NA")</f>
        <v>NA</v>
      </c>
      <c r="BU159" s="110" t="str">
        <f>IF(Tabela2[[#This Row],[Houve envio de Informações Pós-acidente (preencher "não se aplica" quando de competência estadual/municipal)]] = "Sim", "PREENCHER","NA")</f>
        <v>NA</v>
      </c>
      <c r="BV159" s="110" t="str">
        <f>IF(Tabela2[[#This Row],[Houve avaliação das informações pós-acidente solicitadas/enviadas?]] = "Sim", "PREENCHER","NA")</f>
        <v>NA</v>
      </c>
      <c r="BW159" s="110" t="str">
        <f>IF(Tabela2[[#This Row],[O Ibama aguarda resposta da empresa/OEMA, etc?]] = "Sim", "PREENCHER","NA")</f>
        <v>NA</v>
      </c>
      <c r="BX159" s="108"/>
      <c r="BY159" s="108"/>
      <c r="BZ159" s="106" t="str">
        <f>IF(Tabela2[[#This Row],[Data do documento de encerramento]]="NA","NA",IF(Tabela2[[#This Row],[Data do documento de encerramento]]="","Pendente de conclusão/ encerramento",_xlfn.DAYS(Tabela2[[#This Row],[Data do documento de encerramento]],J159)))</f>
        <v>Pendente de conclusão/ encerramento</v>
      </c>
      <c r="CA159" s="109"/>
      <c r="CB159" s="109"/>
      <c r="CC159" s="117"/>
      <c r="CD159" s="109"/>
      <c r="CE159" s="109"/>
      <c r="CF159" s="109"/>
    </row>
    <row r="160" spans="1:84" hidden="1">
      <c r="A160" s="172">
        <v>20253946828</v>
      </c>
      <c r="B160" s="174" t="s">
        <v>7783</v>
      </c>
      <c r="C160" s="110" t="str">
        <f>VLOOKUP(Tabela2[[#This Row],[SIEMA]],Siema2025,4,FALSE)</f>
        <v xml:space="preserve"> MG</v>
      </c>
      <c r="D160" s="108" t="str">
        <f>VLOOKUP(Tabela2[[#This Row],[SIEMA]],Siema2025,3,FALSE)</f>
        <v xml:space="preserve">Carmópolis de Minas </v>
      </c>
      <c r="E160" s="108" t="str">
        <f>VLOOKUP(Tabela2[[#This Row],[SIEMA]],Siema2025,20,FALSE)</f>
        <v>BR 381 %u2013 Arteris Fernão Dias %u2013 KM 578+200 Norte</v>
      </c>
      <c r="F160" s="108"/>
      <c r="G160" s="108"/>
      <c r="H160" s="108"/>
      <c r="I160" s="106" t="str">
        <f>VLOOKUP(Tabela2[[#This Row],[SIEMA]],Siema2025,19,FALSE)</f>
        <v/>
      </c>
      <c r="J160" s="107">
        <f>VLOOKUP(Tabela2[[#This Row],[SIEMA]],Siema2025,2,FALSE)</f>
        <v>45725</v>
      </c>
      <c r="K160" s="107" t="str">
        <f>VLOOKUP(Tabela2[[#This Row],[SIEMA]],Siema2025,16,FALSE)</f>
        <v>Domingo</v>
      </c>
      <c r="L160" s="108" t="str">
        <f>IF(Tabela2[[#This Row],[Data]]="","Sem Informação",VLOOKUP(MONTH(Tabela2[[#This Row],[Data]]),'[1]Validação de dados'!$I$1:$J$13,2,0))</f>
        <v>Março</v>
      </c>
      <c r="M160" s="106">
        <f>YEAR(Tabela2[[#This Row],[Data]])</f>
        <v>2025</v>
      </c>
      <c r="N160" s="107" t="str">
        <f>VLOOKUP(Tabela2[[#This Row],[SIEMA]],Siema2025,17,FALSE)</f>
        <v>Madrugada</v>
      </c>
      <c r="O160" s="107" t="str">
        <f>VLOOKUP(Tabela2[[#This Row],[SIEMA]],Siema2025,5,FALSE)</f>
        <v>Rodovia</v>
      </c>
      <c r="P160" s="106" t="str">
        <f>VLOOKUP(Tabela2[[#This Row],[SIEMA]],Siema2025,21,FALSE)</f>
        <v/>
      </c>
      <c r="Q160" s="106" t="str">
        <f>VLOOKUP(Tabela2[[#This Row],[SIEMA]],Siema2025,7,FALSE)</f>
        <v>BUTANO</v>
      </c>
      <c r="R160" s="106" t="str">
        <f>VLOOKUP(Tabela2[[#This Row],[SIEMA]],Siema2025,10,FALSE)</f>
        <v/>
      </c>
      <c r="S160" s="109" t="str">
        <f>IF(Q160="","", IF(Q160="NC","", IF(Q160="NE","", IF(Q160="NA","",IFERROR(VLOOKUP(Q160,Produtos!$A$1:$C$2319,2,FALSE),"Não Cadastrado")))))</f>
        <v>Não Cadastrado</v>
      </c>
      <c r="T160" s="106" t="str">
        <f>VLOOKUP(Tabela2[[#This Row],[SIEMA]],Siema2025,11,FALSE)</f>
        <v xml:space="preserve"> </v>
      </c>
      <c r="U160" s="106" t="str">
        <f>VLOOKUP(Tabela2[[#This Row],[SIEMA]],Siema2025,12,FALSE)</f>
        <v xml:space="preserve"> </v>
      </c>
      <c r="V160" s="106" t="str">
        <f>IF(Q160="","",IF(ISNUMBER(Q160)=FALSE,"Não se aplica",IFERROR(VLOOKUP(Q160,Produtos!$A$1:$C$2319,3,FALSE),"Não Cadastrado")))</f>
        <v>Não se aplica</v>
      </c>
      <c r="W160" s="106" t="str">
        <f>VLOOKUP(Tabela2[[#This Row],[SIEMA]],Siema2025,10,FALSE)</f>
        <v/>
      </c>
      <c r="X160" s="115" t="str">
        <f>IF(Tabela2[[#This Row],[Origem do acidente]] = "Plataforma", "PREENCHER","NA")</f>
        <v>NA</v>
      </c>
      <c r="Y160" s="111" t="str">
        <f>IF(W160="","", IF(W160="NC","", IF(W160="NE","", IF(W160="NA","",IFERROR(VLOOKUP(W160,Produtos!$A$1:$C$2319,2,FALSE),"Não Cadastrado")))))</f>
        <v/>
      </c>
      <c r="Z160" s="106" t="str">
        <f>VLOOKUP(Tabela2[[#This Row],[SIEMA]],Siema2025,11,FALSE)</f>
        <v xml:space="preserve"> </v>
      </c>
      <c r="AA160" s="106" t="str">
        <f>VLOOKUP(Tabela2[[#This Row],[SIEMA]],Siema2025,12,FALSE)</f>
        <v xml:space="preserve"> </v>
      </c>
      <c r="AB160" s="106" t="str">
        <f>IF(W160="","",IF(ISNUMBER(W160)=FALSE,"Não se aplica",IFERROR(VLOOKUP(W160,Produtos!$A$1:$C$2319,3,FALSE),"Não Cadastrado")))</f>
        <v/>
      </c>
      <c r="AC160" s="106"/>
      <c r="AD160" s="110" t="str">
        <f>IF(Tabela2[[#This Row],[Origem do acidente]] = "Plataforma", "PREENCHER","NA")</f>
        <v>NA</v>
      </c>
      <c r="AE160" s="109" t="str">
        <f>IF(AC160="","", IF(AC160="NC","", IF(AC160="NE","", IF(AC160="NA","",IFERROR(VLOOKUP(AC160,Produtos!$A$1:$C$2319,2,FALSE),"Não Cadastrado")))))</f>
        <v/>
      </c>
      <c r="AF160" s="106"/>
      <c r="AG160" s="106"/>
      <c r="AH160" s="106" t="str">
        <f>IF(AC160="","",IF(ISNUMBER(AC160)=FALSE,"Não se aplica",IFERROR(VLOOKUP(AC160,Produtos!$A$1:$C$2319,3,FALSE),"Não Cadastrado")))</f>
        <v/>
      </c>
      <c r="AI160" s="106"/>
      <c r="AJ160" s="106"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60" s="109"/>
      <c r="AL160" s="109"/>
      <c r="AM160" s="109"/>
      <c r="AN160" s="110" t="str">
        <f>VLOOKUP(Tabela2[[#This Row],[SIEMA]],Siema2025,51,FALSE)</f>
        <v/>
      </c>
      <c r="AO160" s="110" t="str">
        <f>VLOOKUP(Tabela2[[#This Row],[SIEMA]],Siema2025,53,FALSE)</f>
        <v/>
      </c>
      <c r="AP160" s="110" t="str">
        <f>VLOOKUP(Tabela2[[#This Row],[SIEMA]],Siema2025,55,FALSE)</f>
        <v/>
      </c>
      <c r="AQ160" s="110" t="str">
        <f>VLOOKUP(Tabela2[[#This Row],[SIEMA]],Siema2025,57,FALSE)</f>
        <v/>
      </c>
      <c r="AR160" s="110" t="str">
        <f>VLOOKUP(Tabela2[[#This Row],[SIEMA]],Siema2025,59,FALSE)</f>
        <v/>
      </c>
      <c r="AS160" s="110" t="str">
        <f>VLOOKUP(Tabela2[[#This Row],[SIEMA]],Siema2025,61,FALSE)</f>
        <v/>
      </c>
      <c r="AT160" s="110" t="str">
        <f>VLOOKUP(Tabela2[[#This Row],[SIEMA]],Siema2025,63,FALSE)</f>
        <v/>
      </c>
      <c r="AU160" s="110" t="str">
        <f>VLOOKUP(Tabela2[[#This Row],[SIEMA]],Siema2025,65,FALSE)</f>
        <v>X</v>
      </c>
      <c r="AV160" s="110" t="str">
        <f>VLOOKUP(Tabela2[[#This Row],[SIEMA]],Siema2025,67,FALSE)</f>
        <v/>
      </c>
      <c r="AW160" s="110" t="str">
        <f>VLOOKUP(Tabela2[[#This Row],[SIEMA]],Siema2025,69,FALSE)</f>
        <v/>
      </c>
      <c r="AX160" s="110" t="str">
        <f>VLOOKUP(Tabela2[[#This Row],[SIEMA]],Siema2025,71,FALSE)</f>
        <v/>
      </c>
      <c r="AY160" s="110" t="str">
        <f>VLOOKUP(Tabela2[[#This Row],[SIEMA]],Siema2025,73,FALSE)</f>
        <v/>
      </c>
      <c r="AZ160" s="110" t="str">
        <f>VLOOKUP(Tabela2[[#This Row],[SIEMA]],Siema2025,75,FALSE)</f>
        <v/>
      </c>
      <c r="BA160" s="110" t="str">
        <f>VLOOKUP(Tabela2[[#This Row],[SIEMA]],Siema2025,77,FALSE)</f>
        <v/>
      </c>
      <c r="BB160" s="110" t="str">
        <f>VLOOKUP(Tabela2[[#This Row],[SIEMA]],Siema2025,79,FALSE)</f>
        <v/>
      </c>
      <c r="BC160" s="110" t="str">
        <f>IF(Tabela2[[#This Row],[Outro(s) ]] = "X", "PREENCHER","NA")</f>
        <v>NA</v>
      </c>
      <c r="BD160" s="110" t="str">
        <f>VLOOKUP(Tabela2[[#This Row],[SIEMA]],Siema2025,82,FALSE)</f>
        <v/>
      </c>
      <c r="BE160" s="110" t="str">
        <f>VLOOKUP(Tabela2[[#This Row],[SIEMA]],Siema2025,81,FALSE)</f>
        <v/>
      </c>
      <c r="BF160" s="112" t="str">
        <f>VLOOKUP(Tabela2[[#This Row],[SIEMA]],Siema2025,28,FALSE)</f>
        <v>CONSIGAZ DISTRIBUIDORA DE GAS LTDA.</v>
      </c>
      <c r="BG160" s="112"/>
      <c r="BH160" s="113" t="str">
        <f>VLOOKUP(Tabela2[[#This Row],[SIEMA]],Siema2025,29,FALSE)</f>
        <v>01597589000462</v>
      </c>
      <c r="BI160" s="114" t="str">
        <f>VLOOKUP(Tabela2[[#This Row],[SIEMA]],Siema2025,107,FALSE)</f>
        <v>Não</v>
      </c>
      <c r="BJ160" s="109"/>
      <c r="BK160" s="106"/>
      <c r="BL160" s="143"/>
      <c r="BM160" s="110">
        <f ca="1">IF(Tabela2[[#This Row],[Data de atendimento do Ibama (considerar o primeiro documento/ação)]]="",_xlfn.DAYS(TODAY(),J160),_xlfn.DAYS(Tabela2[[#This Row],[Data de atendimento do Ibama (considerar o primeiro documento/ação)]],J160))</f>
        <v>495</v>
      </c>
      <c r="BN160" s="110" t="str">
        <f>IF(Tabela2[[#This Row],[Atendido pelo Ibama ("Não" ou "Sim")]]="Não","Preencher", IF(Tabela2[[#This Row],[Atendido pelo Ibama ("Não" ou "Sim")]]="Sim","NA",""))</f>
        <v/>
      </c>
      <c r="BO160" s="116"/>
      <c r="BP160" s="110" t="str">
        <f>IF(Tabela2[[#This Row],[Forma de atendimento (primeiro documento/ação)]]= "Outros (especificar)", "PREENCHER","NA")</f>
        <v>NA</v>
      </c>
      <c r="BQ160" s="108"/>
      <c r="BR160" s="110" t="str">
        <f>IF(Tabela2[[#This Row],[Equipe do Ibama foi a campo? Houve sobrevoo do Poseidon?]] = "Sim", "PREENCHER","NA")</f>
        <v>NA</v>
      </c>
      <c r="BS160" s="110" t="str">
        <f>IF(Tabela2[[#This Row],[Se sim, foi emitida Ordem de Emergência? (informações vinculada à coluna CK)]] = "Sim", "PREENCHER","NA")</f>
        <v>NA</v>
      </c>
      <c r="BT160" s="110" t="str">
        <f>IF(Tabela2[[#This Row],[Foi elaborado Relatório de Vistoria pelo Ibama? (informações vinculada à coluna CK)]] = "Sim", "PREENCHER","NA")</f>
        <v>NA</v>
      </c>
      <c r="BU160" s="110" t="str">
        <f>IF(Tabela2[[#This Row],[Houve envio de Informações Pós-acidente (preencher "não se aplica" quando de competência estadual/municipal)]] = "Sim", "PREENCHER","NA")</f>
        <v>NA</v>
      </c>
      <c r="BV160" s="110" t="str">
        <f>IF(Tabela2[[#This Row],[Houve avaliação das informações pós-acidente solicitadas/enviadas?]] = "Sim", "PREENCHER","NA")</f>
        <v>NA</v>
      </c>
      <c r="BW160" s="110" t="str">
        <f>IF(Tabela2[[#This Row],[O Ibama aguarda resposta da empresa/OEMA, etc?]] = "Sim", "PREENCHER","NA")</f>
        <v>NA</v>
      </c>
      <c r="BX160" s="108"/>
      <c r="BY160" s="143"/>
      <c r="BZ160" s="106" t="str">
        <f>IF(Tabela2[[#This Row],[Data do documento de encerramento]]="NA","NA",IF(Tabela2[[#This Row],[Data do documento de encerramento]]="","Pendente de conclusão/ encerramento",_xlfn.DAYS(Tabela2[[#This Row],[Data do documento de encerramento]],J160)))</f>
        <v>Pendente de conclusão/ encerramento</v>
      </c>
      <c r="CA160" s="109"/>
      <c r="CB160" s="109"/>
      <c r="CC160" s="117"/>
      <c r="CD160" s="109"/>
      <c r="CE160" s="109"/>
      <c r="CF160" s="109"/>
    </row>
    <row r="161" spans="1:84" ht="60.75" hidden="1">
      <c r="A161" s="172">
        <v>202531139641</v>
      </c>
      <c r="B161" s="173" t="s">
        <v>7784</v>
      </c>
      <c r="C161" s="110" t="str">
        <f>VLOOKUP(Tabela2[[#This Row],[SIEMA]],Siema2025,4,FALSE)</f>
        <v xml:space="preserve"> MA</v>
      </c>
      <c r="D161" s="108" t="str">
        <f>VLOOKUP(Tabela2[[#This Row],[SIEMA]],Siema2025,3,FALSE)</f>
        <v xml:space="preserve">Caxias </v>
      </c>
      <c r="E161" s="108" t="str">
        <f>VLOOKUP(Tabela2[[#This Row],[SIEMA]],Siema2025,20,FALSE)</f>
        <v>FTL km 407+775 - Povoado Engenho D'água s/ nº</v>
      </c>
      <c r="F161" s="108"/>
      <c r="G161" s="108" t="s">
        <v>7785</v>
      </c>
      <c r="H161" s="108" t="s">
        <v>7786</v>
      </c>
      <c r="I161" s="106" t="s">
        <v>7118</v>
      </c>
      <c r="J161" s="107">
        <f>VLOOKUP(Tabela2[[#This Row],[SIEMA]],Siema2025,2,FALSE)</f>
        <v>45725</v>
      </c>
      <c r="K161" s="107" t="str">
        <f>VLOOKUP(Tabela2[[#This Row],[SIEMA]],Siema2025,16,FALSE)</f>
        <v>Domingo</v>
      </c>
      <c r="L161" s="108" t="str">
        <f>IF(Tabela2[[#This Row],[Data]]="","Sem Informação",VLOOKUP(MONTH(Tabela2[[#This Row],[Data]]),'[1]Validação de dados'!$I$1:$J$13,2,0))</f>
        <v>Março</v>
      </c>
      <c r="M161" s="106">
        <f>YEAR(Tabela2[[#This Row],[Data]])</f>
        <v>2025</v>
      </c>
      <c r="N161" s="107" t="str">
        <f>VLOOKUP(Tabela2[[#This Row],[SIEMA]],Siema2025,17,FALSE)</f>
        <v>Vespertino</v>
      </c>
      <c r="O161" s="107" t="str">
        <f>VLOOKUP(Tabela2[[#This Row],[SIEMA]],Siema2025,5,FALSE)</f>
        <v>Ferrovia</v>
      </c>
      <c r="P161" s="106" t="str">
        <f>VLOOKUP(Tabela2[[#This Row],[SIEMA]],Siema2025,21,FALSE)</f>
        <v>Descarrilamento com tombamento de vagão tanque.</v>
      </c>
      <c r="Q161" s="106">
        <v>1202</v>
      </c>
      <c r="R161" s="106" t="s">
        <v>7119</v>
      </c>
      <c r="S161" s="109" t="s">
        <v>3060</v>
      </c>
      <c r="T161" s="106">
        <v>800</v>
      </c>
      <c r="U161" s="106" t="s">
        <v>648</v>
      </c>
      <c r="V161" s="106">
        <f>IF(Q161="","",IF(ISNUMBER(Q161)=FALSE,"Não se aplica",IFERROR(VLOOKUP(Q161,Produtos!$A$1:$C$2319,3,FALSE),"Não Cadastrado")))</f>
        <v>3</v>
      </c>
      <c r="W161" s="106">
        <v>1203</v>
      </c>
      <c r="X161" s="115" t="str">
        <f>IF(Tabela2[[#This Row],[Origem do acidente]] = "Plataforma", "PREENCHER","NA")</f>
        <v>NA</v>
      </c>
      <c r="Y161" s="111" t="s">
        <v>2453</v>
      </c>
      <c r="Z161" s="106">
        <v>800</v>
      </c>
      <c r="AA161" s="106" t="s">
        <v>648</v>
      </c>
      <c r="AB161" s="106">
        <f>IF(W161="","",IF(ISNUMBER(W161)=FALSE,"Não se aplica",IFERROR(VLOOKUP(W161,Produtos!$A$1:$C$2319,3,FALSE),"Não Cadastrado")))</f>
        <v>3</v>
      </c>
      <c r="AC161" s="106"/>
      <c r="AD161" s="110"/>
      <c r="AE161" s="109" t="str">
        <f>IF(AC161="","", IF(AC161="NC","", IF(AC161="NE","", IF(AC161="NA","",IFERROR(VLOOKUP(AC161,Produtos!$A$1:$C$2319,2,FALSE),"Não Cadastrado")))))</f>
        <v/>
      </c>
      <c r="AF161" s="106"/>
      <c r="AG161" s="106"/>
      <c r="AH161" s="106" t="str">
        <f>IF(AC161="","",IF(ISNUMBER(AC161)=FALSE,"Não se aplica",IFERROR(VLOOKUP(AC161,Produtos!$A$1:$C$2319,3,FALSE),"Não Cadastrado")))</f>
        <v/>
      </c>
      <c r="AI161" s="106"/>
      <c r="AJ161" s="106" t="s">
        <v>7787</v>
      </c>
      <c r="AK161" s="109" t="s">
        <v>7110</v>
      </c>
      <c r="AL161" s="109"/>
      <c r="AM161" s="109"/>
      <c r="AN161" s="110" t="str">
        <f>VLOOKUP(Tabela2[[#This Row],[SIEMA]],Siema2025,51,FALSE)</f>
        <v/>
      </c>
      <c r="AO161" s="110" t="str">
        <f>VLOOKUP(Tabela2[[#This Row],[SIEMA]],Siema2025,53,FALSE)</f>
        <v/>
      </c>
      <c r="AP161" s="110" t="str">
        <f>VLOOKUP(Tabela2[[#This Row],[SIEMA]],Siema2025,55,FALSE)</f>
        <v/>
      </c>
      <c r="AQ161" s="110" t="str">
        <f>VLOOKUP(Tabela2[[#This Row],[SIEMA]],Siema2025,57,FALSE)</f>
        <v/>
      </c>
      <c r="AR161" s="110" t="str">
        <f>VLOOKUP(Tabela2[[#This Row],[SIEMA]],Siema2025,59,FALSE)</f>
        <v/>
      </c>
      <c r="AS161" s="110" t="str">
        <f>VLOOKUP(Tabela2[[#This Row],[SIEMA]],Siema2025,61,FALSE)</f>
        <v/>
      </c>
      <c r="AT161" s="110" t="str">
        <f>VLOOKUP(Tabela2[[#This Row],[SIEMA]],Siema2025,63,FALSE)</f>
        <v/>
      </c>
      <c r="AU161" s="110" t="str">
        <f>VLOOKUP(Tabela2[[#This Row],[SIEMA]],Siema2025,65,FALSE)</f>
        <v>X</v>
      </c>
      <c r="AV161" s="110" t="str">
        <f>VLOOKUP(Tabela2[[#This Row],[SIEMA]],Siema2025,67,FALSE)</f>
        <v/>
      </c>
      <c r="AW161" s="110" t="str">
        <f>VLOOKUP(Tabela2[[#This Row],[SIEMA]],Siema2025,69,FALSE)</f>
        <v/>
      </c>
      <c r="AX161" s="110" t="str">
        <f>VLOOKUP(Tabela2[[#This Row],[SIEMA]],Siema2025,71,FALSE)</f>
        <v/>
      </c>
      <c r="AY161" s="110" t="str">
        <f>VLOOKUP(Tabela2[[#This Row],[SIEMA]],Siema2025,73,FALSE)</f>
        <v/>
      </c>
      <c r="AZ161" s="110" t="str">
        <f>VLOOKUP(Tabela2[[#This Row],[SIEMA]],Siema2025,75,FALSE)</f>
        <v/>
      </c>
      <c r="BA161" s="110" t="str">
        <f>VLOOKUP(Tabela2[[#This Row],[SIEMA]],Siema2025,77,FALSE)</f>
        <v/>
      </c>
      <c r="BB161" s="110" t="str">
        <f>VLOOKUP(Tabela2[[#This Row],[SIEMA]],Siema2025,79,FALSE)</f>
        <v/>
      </c>
      <c r="BC161" s="110" t="str">
        <f>IF(Tabela2[[#This Row],[Outro(s) ]] = "X", "PREENCHER","NA")</f>
        <v>NA</v>
      </c>
      <c r="BD161" s="110" t="str">
        <f>VLOOKUP(Tabela2[[#This Row],[SIEMA]],Siema2025,82,FALSE)</f>
        <v/>
      </c>
      <c r="BE161" s="110" t="str">
        <f>VLOOKUP(Tabela2[[#This Row],[SIEMA]],Siema2025,81,FALSE)</f>
        <v/>
      </c>
      <c r="BF161" s="112" t="s">
        <v>7788</v>
      </c>
      <c r="BG161" s="112" t="s">
        <v>7788</v>
      </c>
      <c r="BH161" s="113" t="str">
        <f>VLOOKUP(Tabela2[[#This Row],[SIEMA]],Siema2025,29,FALSE)</f>
        <v>17234244000131</v>
      </c>
      <c r="BI161" s="114" t="s">
        <v>2696</v>
      </c>
      <c r="BJ161" s="109" t="s">
        <v>7097</v>
      </c>
      <c r="BK161" s="106" t="s">
        <v>2696</v>
      </c>
      <c r="BL161" s="143">
        <v>45826</v>
      </c>
      <c r="BM161" s="110">
        <f ca="1">IF(Tabela2[[#This Row],[Data de atendimento do Ibama (considerar o primeiro documento/ação)]]="",_xlfn.DAYS(TODAY(),J161),_xlfn.DAYS(Tabela2[[#This Row],[Data de atendimento do Ibama (considerar o primeiro documento/ação)]],J161))</f>
        <v>101</v>
      </c>
      <c r="BN161" s="110" t="str">
        <f>IF(Tabela2[[#This Row],[Atendido pelo Ibama ("Não" ou "Sim")]]="Não","Preencher", IF(Tabela2[[#This Row],[Atendido pelo Ibama ("Não" ou "Sim")]]="Sim","NA",""))</f>
        <v>NA</v>
      </c>
      <c r="BO161" s="116" t="s">
        <v>7139</v>
      </c>
      <c r="BP161" s="110" t="str">
        <f>IF(Tabela2[[#This Row],[Forma de atendimento (primeiro documento/ação)]]= "Outros (especificar)", "PREENCHER","NA")</f>
        <v>NA</v>
      </c>
      <c r="BQ161" s="108" t="s">
        <v>2696</v>
      </c>
      <c r="BR161" s="110" t="s">
        <v>123</v>
      </c>
      <c r="BS161" s="110" t="s">
        <v>123</v>
      </c>
      <c r="BT161" s="110" t="s">
        <v>7099</v>
      </c>
      <c r="BU161" s="110" t="s">
        <v>123</v>
      </c>
      <c r="BV161" s="110" t="s">
        <v>123</v>
      </c>
      <c r="BW161" s="110" t="s">
        <v>123</v>
      </c>
      <c r="BX161" s="108" t="s">
        <v>7119</v>
      </c>
      <c r="BY161" s="108"/>
      <c r="BZ161" s="106" t="str">
        <f>IF(Tabela2[[#This Row],[Data do documento de encerramento]]="NA","NA",IF(Tabela2[[#This Row],[Data do documento de encerramento]]="","Pendente de conclusão/ encerramento",_xlfn.DAYS(Tabela2[[#This Row],[Data do documento de encerramento]],J161)))</f>
        <v>Pendente de conclusão/ encerramento</v>
      </c>
      <c r="CA161" s="109" t="s">
        <v>7789</v>
      </c>
      <c r="CB161" s="109"/>
      <c r="CC161" s="117"/>
      <c r="CD161" s="109"/>
      <c r="CE161" s="109"/>
      <c r="CF161" s="109"/>
    </row>
    <row r="162" spans="1:84" hidden="1">
      <c r="A162" s="172">
        <v>202531357621</v>
      </c>
      <c r="B162" s="173" t="s">
        <v>7790</v>
      </c>
      <c r="C162" s="110" t="str">
        <f>VLOOKUP(Tabela2[[#This Row],[SIEMA]],Siema2025,4,FALSE)</f>
        <v xml:space="preserve"> MG</v>
      </c>
      <c r="D162" s="108" t="str">
        <f>VLOOKUP(Tabela2[[#This Row],[SIEMA]],Siema2025,3,FALSE)</f>
        <v xml:space="preserve">Sete Lagoas </v>
      </c>
      <c r="E162" s="108" t="str">
        <f>VLOOKUP(Tabela2[[#This Row],[SIEMA]],Siema2025,20,FALSE)</f>
        <v>Rodovia BR 040, km 480, Zona Rural</v>
      </c>
      <c r="F162" s="108"/>
      <c r="G162" s="108"/>
      <c r="H162" s="108"/>
      <c r="I162" s="106" t="str">
        <f>VLOOKUP(Tabela2[[#This Row],[SIEMA]],Siema2025,19,FALSE)</f>
        <v/>
      </c>
      <c r="J162" s="107">
        <f>VLOOKUP(Tabela2[[#This Row],[SIEMA]],Siema2025,2,FALSE)</f>
        <v>45725</v>
      </c>
      <c r="K162" s="107" t="str">
        <f>VLOOKUP(Tabela2[[#This Row],[SIEMA]],Siema2025,16,FALSE)</f>
        <v>Domingo</v>
      </c>
      <c r="L162" s="108" t="str">
        <f>IF(Tabela2[[#This Row],[Data]]="","Sem Informação",VLOOKUP(MONTH(Tabela2[[#This Row],[Data]]),'[1]Validação de dados'!$I$1:$J$13,2,0))</f>
        <v>Março</v>
      </c>
      <c r="M162" s="106">
        <f>YEAR(Tabela2[[#This Row],[Data]])</f>
        <v>2025</v>
      </c>
      <c r="N162" s="107" t="str">
        <f>VLOOKUP(Tabela2[[#This Row],[SIEMA]],Siema2025,17,FALSE)</f>
        <v>Matutino</v>
      </c>
      <c r="O162" s="107" t="str">
        <f>VLOOKUP(Tabela2[[#This Row],[SIEMA]],Siema2025,5,FALSE)</f>
        <v>Indústria</v>
      </c>
      <c r="P162" s="106" t="str">
        <f>VLOOKUP(Tabela2[[#This Row],[SIEMA]],Siema2025,21,FALSE)</f>
        <v/>
      </c>
      <c r="Q162" s="106" t="str">
        <f>VLOOKUP(Tabela2[[#This Row],[SIEMA]],Siema2025,7,FALSE)</f>
        <v/>
      </c>
      <c r="R162" s="106" t="str">
        <f>VLOOKUP(Tabela2[[#This Row],[SIEMA]],Siema2025,10,FALSE)</f>
        <v>Efluente de ETE</v>
      </c>
      <c r="S162" s="109" t="str">
        <f>IF(Q162="","", IF(Q162="NC","", IF(Q162="NE","", IF(Q162="NA","",IFERROR(VLOOKUP(Q162,Produtos!$A$1:$C$2319,2,FALSE),"Não Cadastrado")))))</f>
        <v/>
      </c>
      <c r="T162" s="106" t="str">
        <f>VLOOKUP(Tabela2[[#This Row],[SIEMA]],Siema2025,11,FALSE)</f>
        <v/>
      </c>
      <c r="U162" s="106" t="str">
        <f>VLOOKUP(Tabela2[[#This Row],[SIEMA]],Siema2025,12,FALSE)</f>
        <v/>
      </c>
      <c r="V162" s="106" t="str">
        <f>IF(Q162="","",IF(ISNUMBER(Q162)=FALSE,"Não se aplica",IFERROR(VLOOKUP(Q162,Produtos!$A$1:$C$2319,3,FALSE),"Não Cadastrado")))</f>
        <v/>
      </c>
      <c r="W162" s="106" t="str">
        <f>VLOOKUP(Tabela2[[#This Row],[SIEMA]],Siema2025,10,FALSE)</f>
        <v>Efluente de ETE</v>
      </c>
      <c r="X162" s="115" t="str">
        <f>IF(Tabela2[[#This Row],[Origem do acidente]] = "Plataforma", "PREENCHER","NA")</f>
        <v>NA</v>
      </c>
      <c r="Y162" s="111" t="str">
        <f>IF(W162="","", IF(W162="NC","", IF(W162="NE","", IF(W162="NA","",IFERROR(VLOOKUP(W162,Produtos!$A$1:$C$2319,2,FALSE),"Não Cadastrado")))))</f>
        <v>Não Cadastrado</v>
      </c>
      <c r="Z162" s="106" t="str">
        <f>VLOOKUP(Tabela2[[#This Row],[SIEMA]],Siema2025,11,FALSE)</f>
        <v/>
      </c>
      <c r="AA162" s="106" t="str">
        <f>VLOOKUP(Tabela2[[#This Row],[SIEMA]],Siema2025,12,FALSE)</f>
        <v/>
      </c>
      <c r="AB162" s="106" t="str">
        <f>IF(W162="","",IF(ISNUMBER(W162)=FALSE,"Não se aplica",IFERROR(VLOOKUP(W162,Produtos!$A$1:$C$2319,3,FALSE),"Não Cadastrado")))</f>
        <v>Não se aplica</v>
      </c>
      <c r="AC162" s="106"/>
      <c r="AD162" s="110" t="str">
        <f>IF(Tabela2[[#This Row],[Origem do acidente]] = "Plataforma", "PREENCHER","NA")</f>
        <v>NA</v>
      </c>
      <c r="AE162" s="109" t="str">
        <f>IF(AC162="","", IF(AC162="NC","", IF(AC162="NE","", IF(AC162="NA","",IFERROR(VLOOKUP(AC162,Produtos!$A$1:$C$2319,2,FALSE),"Não Cadastrado")))))</f>
        <v/>
      </c>
      <c r="AF162" s="106"/>
      <c r="AG162" s="106"/>
      <c r="AH162" s="106" t="str">
        <f>IF(AC162="","",IF(ISNUMBER(AC162)=FALSE,"Não se aplica",IFERROR(VLOOKUP(AC162,Produtos!$A$1:$C$2319,3,FALSE),"Não Cadastrado")))</f>
        <v/>
      </c>
      <c r="AI162" s="106"/>
      <c r="AJ162" s="106" t="str">
        <f>VLOOKUP(Tabela2[[#This Row],[SIEMA]],Siema2025,26,FALSE)</f>
        <v>Vazamento</v>
      </c>
      <c r="AK162" s="109"/>
      <c r="AL162" s="109"/>
      <c r="AM162" s="109"/>
      <c r="AN162" s="110" t="str">
        <f>VLOOKUP(Tabela2[[#This Row],[SIEMA]],Siema2025,51,FALSE)</f>
        <v/>
      </c>
      <c r="AO162" s="110" t="str">
        <f>VLOOKUP(Tabela2[[#This Row],[SIEMA]],Siema2025,53,FALSE)</f>
        <v/>
      </c>
      <c r="AP162" s="110" t="str">
        <f>VLOOKUP(Tabela2[[#This Row],[SIEMA]],Siema2025,55,FALSE)</f>
        <v/>
      </c>
      <c r="AQ162" s="110" t="str">
        <f>VLOOKUP(Tabela2[[#This Row],[SIEMA]],Siema2025,57,FALSE)</f>
        <v>X</v>
      </c>
      <c r="AR162" s="110" t="str">
        <f>VLOOKUP(Tabela2[[#This Row],[SIEMA]],Siema2025,59,FALSE)</f>
        <v/>
      </c>
      <c r="AS162" s="110" t="str">
        <f>VLOOKUP(Tabela2[[#This Row],[SIEMA]],Siema2025,61,FALSE)</f>
        <v/>
      </c>
      <c r="AT162" s="110" t="str">
        <f>VLOOKUP(Tabela2[[#This Row],[SIEMA]],Siema2025,63,FALSE)</f>
        <v/>
      </c>
      <c r="AU162" s="110" t="str">
        <f>VLOOKUP(Tabela2[[#This Row],[SIEMA]],Siema2025,65,FALSE)</f>
        <v/>
      </c>
      <c r="AV162" s="110" t="str">
        <f>VLOOKUP(Tabela2[[#This Row],[SIEMA]],Siema2025,67,FALSE)</f>
        <v/>
      </c>
      <c r="AW162" s="110" t="str">
        <f>VLOOKUP(Tabela2[[#This Row],[SIEMA]],Siema2025,69,FALSE)</f>
        <v/>
      </c>
      <c r="AX162" s="110" t="str">
        <f>VLOOKUP(Tabela2[[#This Row],[SIEMA]],Siema2025,71,FALSE)</f>
        <v/>
      </c>
      <c r="AY162" s="110" t="str">
        <f>VLOOKUP(Tabela2[[#This Row],[SIEMA]],Siema2025,73,FALSE)</f>
        <v/>
      </c>
      <c r="AZ162" s="110" t="str">
        <f>VLOOKUP(Tabela2[[#This Row],[SIEMA]],Siema2025,75,FALSE)</f>
        <v/>
      </c>
      <c r="BA162" s="110" t="str">
        <f>VLOOKUP(Tabela2[[#This Row],[SIEMA]],Siema2025,77,FALSE)</f>
        <v/>
      </c>
      <c r="BB162" s="110" t="str">
        <f>VLOOKUP(Tabela2[[#This Row],[SIEMA]],Siema2025,79,FALSE)</f>
        <v/>
      </c>
      <c r="BC162" s="110" t="str">
        <f>IF(Tabela2[[#This Row],[Outro(s) ]] = "X", "PREENCHER","NA")</f>
        <v>NA</v>
      </c>
      <c r="BD162" s="110" t="str">
        <f>VLOOKUP(Tabela2[[#This Row],[SIEMA]],Siema2025,82,FALSE)</f>
        <v/>
      </c>
      <c r="BE162" s="110" t="str">
        <f>VLOOKUP(Tabela2[[#This Row],[SIEMA]],Siema2025,81,FALSE)</f>
        <v/>
      </c>
      <c r="BF162" s="112" t="str">
        <f>VLOOKUP(Tabela2[[#This Row],[SIEMA]],Siema2025,28,FALSE)</f>
        <v/>
      </c>
      <c r="BG162" s="112"/>
      <c r="BH162" s="113" t="str">
        <f>VLOOKUP(Tabela2[[#This Row],[SIEMA]],Siema2025,29,FALSE)</f>
        <v/>
      </c>
      <c r="BI162" s="114" t="str">
        <f>VLOOKUP(Tabela2[[#This Row],[SIEMA]],Siema2025,107,FALSE)</f>
        <v>Não</v>
      </c>
      <c r="BJ162" s="109"/>
      <c r="BK162" s="106"/>
      <c r="BL162" s="143"/>
      <c r="BM162" s="110">
        <f ca="1">IF(Tabela2[[#This Row],[Data de atendimento do Ibama (considerar o primeiro documento/ação)]]="",_xlfn.DAYS(TODAY(),J162),_xlfn.DAYS(Tabela2[[#This Row],[Data de atendimento do Ibama (considerar o primeiro documento/ação)]],J162))</f>
        <v>495</v>
      </c>
      <c r="BN162" s="110" t="str">
        <f>IF(Tabela2[[#This Row],[Atendido pelo Ibama ("Não" ou "Sim")]]="Não","Preencher", IF(Tabela2[[#This Row],[Atendido pelo Ibama ("Não" ou "Sim")]]="Sim","NA",""))</f>
        <v/>
      </c>
      <c r="BO162" s="116"/>
      <c r="BP162" s="110" t="str">
        <f>IF(Tabela2[[#This Row],[Forma de atendimento (primeiro documento/ação)]]= "Outros (especificar)", "PREENCHER","NA")</f>
        <v>NA</v>
      </c>
      <c r="BQ162" s="108"/>
      <c r="BR162" s="110" t="str">
        <f>IF(Tabela2[[#This Row],[Equipe do Ibama foi a campo? Houve sobrevoo do Poseidon?]] = "Sim", "PREENCHER","NA")</f>
        <v>NA</v>
      </c>
      <c r="BS162" s="110" t="str">
        <f>IF(Tabela2[[#This Row],[Se sim, foi emitida Ordem de Emergência? (informações vinculada à coluna CK)]] = "Sim", "PREENCHER","NA")</f>
        <v>NA</v>
      </c>
      <c r="BT162" s="110" t="str">
        <f>IF(Tabela2[[#This Row],[Foi elaborado Relatório de Vistoria pelo Ibama? (informações vinculada à coluna CK)]] = "Sim", "PREENCHER","NA")</f>
        <v>NA</v>
      </c>
      <c r="BU162" s="110" t="str">
        <f>IF(Tabela2[[#This Row],[Houve envio de Informações Pós-acidente (preencher "não se aplica" quando de competência estadual/municipal)]] = "Sim", "PREENCHER","NA")</f>
        <v>NA</v>
      </c>
      <c r="BV162" s="110" t="str">
        <f>IF(Tabela2[[#This Row],[Houve avaliação das informações pós-acidente solicitadas/enviadas?]] = "Sim", "PREENCHER","NA")</f>
        <v>NA</v>
      </c>
      <c r="BW162" s="110" t="str">
        <f>IF(Tabela2[[#This Row],[O Ibama aguarda resposta da empresa/OEMA, etc?]] = "Sim", "PREENCHER","NA")</f>
        <v>NA</v>
      </c>
      <c r="BX162" s="108"/>
      <c r="BY162" s="108"/>
      <c r="BZ162" s="106" t="str">
        <f>IF(Tabela2[[#This Row],[Data do documento de encerramento]]="NA","NA",IF(Tabela2[[#This Row],[Data do documento de encerramento]]="","Pendente de conclusão/ encerramento",_xlfn.DAYS(Tabela2[[#This Row],[Data do documento de encerramento]],J162)))</f>
        <v>Pendente de conclusão/ encerramento</v>
      </c>
      <c r="CA162" s="109"/>
      <c r="CB162" s="109"/>
      <c r="CC162" s="109"/>
      <c r="CD162" s="109"/>
      <c r="CE162" s="109"/>
      <c r="CF162" s="109"/>
    </row>
    <row r="163" spans="1:84" ht="30.75" hidden="1">
      <c r="A163" s="172">
        <v>202531146801</v>
      </c>
      <c r="B163" s="173" t="s">
        <v>7791</v>
      </c>
      <c r="C163" s="110" t="str">
        <f>VLOOKUP(Tabela2[[#This Row],[SIEMA]],Siema2025,4,FALSE)</f>
        <v xml:space="preserve"> MA</v>
      </c>
      <c r="D163" s="108" t="str">
        <f>VLOOKUP(Tabela2[[#This Row],[SIEMA]],Siema2025,3,FALSE)</f>
        <v xml:space="preserve">Arari </v>
      </c>
      <c r="E163" s="108" t="str">
        <f>VLOOKUP(Tabela2[[#This Row],[SIEMA]],Siema2025,20,FALSE)</f>
        <v>Estrada de Ferro Carajás %u2013 EFC  km 127+800</v>
      </c>
      <c r="F163" s="108"/>
      <c r="G163" s="108" t="s">
        <v>7792</v>
      </c>
      <c r="H163" s="108" t="s">
        <v>7793</v>
      </c>
      <c r="I163" s="106" t="s">
        <v>7118</v>
      </c>
      <c r="J163" s="107">
        <f>VLOOKUP(Tabela2[[#This Row],[SIEMA]],Siema2025,2,FALSE)</f>
        <v>45726</v>
      </c>
      <c r="K163" s="107" t="str">
        <f>VLOOKUP(Tabela2[[#This Row],[SIEMA]],Siema2025,16,FALSE)</f>
        <v>Segunda</v>
      </c>
      <c r="L163" s="108" t="str">
        <f>IF(Tabela2[[#This Row],[Data]]="","Sem Informação",VLOOKUP(MONTH(Tabela2[[#This Row],[Data]]),'[1]Validação de dados'!$I$1:$J$13,2,0))</f>
        <v>Março</v>
      </c>
      <c r="M163" s="106">
        <f>YEAR(Tabela2[[#This Row],[Data]])</f>
        <v>2025</v>
      </c>
      <c r="N163" s="107" t="str">
        <f>VLOOKUP(Tabela2[[#This Row],[SIEMA]],Siema2025,17,FALSE)</f>
        <v>Matutino</v>
      </c>
      <c r="O163" s="107" t="str">
        <f>VLOOKUP(Tabela2[[#This Row],[SIEMA]],Siema2025,5,FALSE)</f>
        <v>Ferrovia</v>
      </c>
      <c r="P163" s="106" t="str">
        <f>VLOOKUP(Tabela2[[#This Row],[SIEMA]],Siema2025,21,FALSE)</f>
        <v>Rompimento de uma tubulação do Abrigo (house), com óleo diesel, localizada no km126 (desativada).</v>
      </c>
      <c r="Q163" s="106">
        <v>1202</v>
      </c>
      <c r="R163" s="106" t="s">
        <v>7119</v>
      </c>
      <c r="S163" s="109" t="s">
        <v>3060</v>
      </c>
      <c r="T163" s="106">
        <v>125</v>
      </c>
      <c r="U163" s="106" t="s">
        <v>648</v>
      </c>
      <c r="V163" s="106">
        <f>IF(Q163="","",IF(ISNUMBER(Q163)=FALSE,"Não se aplica",IFERROR(VLOOKUP(Q163,Produtos!$A$1:$C$2319,3,FALSE),"Não Cadastrado")))</f>
        <v>3</v>
      </c>
      <c r="W163" s="106" t="str">
        <f>VLOOKUP(Tabela2[[#This Row],[SIEMA]],Siema2025,10,FALSE)</f>
        <v/>
      </c>
      <c r="X163" s="115"/>
      <c r="Y163" s="111" t="str">
        <f>IF(W163="","", IF(W163="NC","", IF(W163="NE","", IF(W163="NA","",IFERROR(VLOOKUP(W163,Produtos!$A$1:$C$2319,2,FALSE),"Não Cadastrado")))))</f>
        <v/>
      </c>
      <c r="Z163" s="106" t="str">
        <f>VLOOKUP(Tabela2[[#This Row],[SIEMA]],Siema2025,11,FALSE)</f>
        <v xml:space="preserve"> </v>
      </c>
      <c r="AA163" s="106" t="str">
        <f>VLOOKUP(Tabela2[[#This Row],[SIEMA]],Siema2025,12,FALSE)</f>
        <v xml:space="preserve"> </v>
      </c>
      <c r="AB163" s="106" t="str">
        <f>IF(W163="","",IF(ISNUMBER(W163)=FALSE,"Não se aplica",IFERROR(VLOOKUP(W163,Produtos!$A$1:$C$2319,3,FALSE),"Não Cadastrado")))</f>
        <v/>
      </c>
      <c r="AC163" s="106"/>
      <c r="AD163" s="110"/>
      <c r="AE163" s="109" t="str">
        <f>IF(AC163="","", IF(AC163="NC","", IF(AC163="NE","", IF(AC163="NA","",IFERROR(VLOOKUP(AC163,Produtos!$A$1:$C$2319,2,FALSE),"Não Cadastrado")))))</f>
        <v/>
      </c>
      <c r="AF163" s="106"/>
      <c r="AG163" s="106"/>
      <c r="AH163" s="106" t="str">
        <f>IF(AC163="","",IF(ISNUMBER(AC163)=FALSE,"Não se aplica",IFERROR(VLOOKUP(AC163,Produtos!$A$1:$C$2319,3,FALSE),"Não Cadastrado")))</f>
        <v/>
      </c>
      <c r="AI163" s="106"/>
      <c r="AJ163" s="106"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63" s="109"/>
      <c r="AL163" s="109"/>
      <c r="AM163" s="109"/>
      <c r="AN163" s="110" t="str">
        <f>VLOOKUP(Tabela2[[#This Row],[SIEMA]],Siema2025,51,FALSE)</f>
        <v/>
      </c>
      <c r="AO163" s="110" t="str">
        <f>VLOOKUP(Tabela2[[#This Row],[SIEMA]],Siema2025,53,FALSE)</f>
        <v/>
      </c>
      <c r="AP163" s="110" t="str">
        <f>VLOOKUP(Tabela2[[#This Row],[SIEMA]],Siema2025,55,FALSE)</f>
        <v/>
      </c>
      <c r="AQ163" s="110" t="str">
        <f>VLOOKUP(Tabela2[[#This Row],[SIEMA]],Siema2025,57,FALSE)</f>
        <v/>
      </c>
      <c r="AR163" s="110" t="str">
        <f>VLOOKUP(Tabela2[[#This Row],[SIEMA]],Siema2025,59,FALSE)</f>
        <v/>
      </c>
      <c r="AS163" s="110" t="str">
        <f>VLOOKUP(Tabela2[[#This Row],[SIEMA]],Siema2025,61,FALSE)</f>
        <v/>
      </c>
      <c r="AT163" s="110" t="str">
        <f>VLOOKUP(Tabela2[[#This Row],[SIEMA]],Siema2025,63,FALSE)</f>
        <v/>
      </c>
      <c r="AU163" s="110" t="str">
        <f>VLOOKUP(Tabela2[[#This Row],[SIEMA]],Siema2025,65,FALSE)</f>
        <v>X</v>
      </c>
      <c r="AV163" s="110" t="str">
        <f>VLOOKUP(Tabela2[[#This Row],[SIEMA]],Siema2025,67,FALSE)</f>
        <v/>
      </c>
      <c r="AW163" s="110" t="str">
        <f>VLOOKUP(Tabela2[[#This Row],[SIEMA]],Siema2025,69,FALSE)</f>
        <v/>
      </c>
      <c r="AX163" s="110" t="str">
        <f>VLOOKUP(Tabela2[[#This Row],[SIEMA]],Siema2025,71,FALSE)</f>
        <v>X</v>
      </c>
      <c r="AY163" s="110" t="str">
        <f>VLOOKUP(Tabela2[[#This Row],[SIEMA]],Siema2025,73,FALSE)</f>
        <v/>
      </c>
      <c r="AZ163" s="110" t="str">
        <f>VLOOKUP(Tabela2[[#This Row],[SIEMA]],Siema2025,75,FALSE)</f>
        <v/>
      </c>
      <c r="BA163" s="110" t="str">
        <f>VLOOKUP(Tabela2[[#This Row],[SIEMA]],Siema2025,77,FALSE)</f>
        <v/>
      </c>
      <c r="BB163" s="110" t="str">
        <f>VLOOKUP(Tabela2[[#This Row],[SIEMA]],Siema2025,79,FALSE)</f>
        <v/>
      </c>
      <c r="BC163" s="110" t="str">
        <f>IF(Tabela2[[#This Row],[Outro(s) ]] = "X", "PREENCHER","NA")</f>
        <v>NA</v>
      </c>
      <c r="BD163" s="110" t="str">
        <f>VLOOKUP(Tabela2[[#This Row],[SIEMA]],Siema2025,82,FALSE)</f>
        <v/>
      </c>
      <c r="BE163" s="110" t="str">
        <f>VLOOKUP(Tabela2[[#This Row],[SIEMA]],Siema2025,81,FALSE)</f>
        <v/>
      </c>
      <c r="BF163" s="112" t="s">
        <v>7360</v>
      </c>
      <c r="BG163" s="112" t="s">
        <v>7361</v>
      </c>
      <c r="BH163" s="113" t="str">
        <f>VLOOKUP(Tabela2[[#This Row],[SIEMA]],Siema2025,29,FALSE)</f>
        <v>33592510037821</v>
      </c>
      <c r="BI163" s="114" t="str">
        <f>VLOOKUP(Tabela2[[#This Row],[SIEMA]],Siema2025,107,FALSE)</f>
        <v>Não</v>
      </c>
      <c r="BJ163" s="109" t="s">
        <v>7097</v>
      </c>
      <c r="BK163" s="106" t="s">
        <v>2696</v>
      </c>
      <c r="BL163" s="143">
        <v>45826</v>
      </c>
      <c r="BM163" s="110">
        <f ca="1">IF(Tabela2[[#This Row],[Data de atendimento do Ibama (considerar o primeiro documento/ação)]]="",_xlfn.DAYS(TODAY(),J163),_xlfn.DAYS(Tabela2[[#This Row],[Data de atendimento do Ibama (considerar o primeiro documento/ação)]],J163))</f>
        <v>100</v>
      </c>
      <c r="BN163" s="110" t="str">
        <f>IF(Tabela2[[#This Row],[Atendido pelo Ibama ("Não" ou "Sim")]]="Não","Preencher", IF(Tabela2[[#This Row],[Atendido pelo Ibama ("Não" ou "Sim")]]="Sim","NA",""))</f>
        <v>NA</v>
      </c>
      <c r="BO163" s="116" t="s">
        <v>7139</v>
      </c>
      <c r="BP163" s="110" t="str">
        <f>IF(Tabela2[[#This Row],[Forma de atendimento (primeiro documento/ação)]]= "Outros (especificar)", "PREENCHER","NA")</f>
        <v>NA</v>
      </c>
      <c r="BQ163" s="108" t="s">
        <v>2696</v>
      </c>
      <c r="BR163" s="110" t="s">
        <v>123</v>
      </c>
      <c r="BS163" s="110" t="s">
        <v>123</v>
      </c>
      <c r="BT163" s="110" t="s">
        <v>7099</v>
      </c>
      <c r="BU163" s="110" t="s">
        <v>123</v>
      </c>
      <c r="BV163" s="110" t="s">
        <v>123</v>
      </c>
      <c r="BW163" s="110" t="s">
        <v>123</v>
      </c>
      <c r="BX163" s="108" t="s">
        <v>7119</v>
      </c>
      <c r="BY163" s="108"/>
      <c r="BZ163" s="106" t="str">
        <f>IF(Tabela2[[#This Row],[Data do documento de encerramento]]="NA","NA",IF(Tabela2[[#This Row],[Data do documento de encerramento]]="","Pendente de conclusão/ encerramento",_xlfn.DAYS(Tabela2[[#This Row],[Data do documento de encerramento]],J163)))</f>
        <v>Pendente de conclusão/ encerramento</v>
      </c>
      <c r="CA163" s="109" t="s">
        <v>7789</v>
      </c>
      <c r="CB163" s="109"/>
      <c r="CC163" s="117"/>
      <c r="CD163" s="109"/>
      <c r="CE163" s="109"/>
      <c r="CF163" s="109"/>
    </row>
    <row r="164" spans="1:84" hidden="1">
      <c r="A164" s="172">
        <v>202531150412</v>
      </c>
      <c r="B164" s="173" t="s">
        <v>7794</v>
      </c>
      <c r="C164" s="110" t="str">
        <f>VLOOKUP(Tabela2[[#This Row],[SIEMA]],Siema2025,4,FALSE)</f>
        <v xml:space="preserve"> MG</v>
      </c>
      <c r="D164" s="108" t="str">
        <f>VLOOKUP(Tabela2[[#This Row],[SIEMA]],Siema2025,3,FALSE)</f>
        <v xml:space="preserve">null </v>
      </c>
      <c r="E164" s="108" t="str">
        <f>VLOOKUP(Tabela2[[#This Row],[SIEMA]],Siema2025,20,FALSE)</f>
        <v>Rodovia BR 040 - Km 739 (norte)</v>
      </c>
      <c r="F164" s="108"/>
      <c r="G164" s="108"/>
      <c r="H164" s="108"/>
      <c r="I164" s="106" t="str">
        <f>VLOOKUP(Tabela2[[#This Row],[SIEMA]],Siema2025,19,FALSE)</f>
        <v/>
      </c>
      <c r="J164" s="107">
        <f>VLOOKUP(Tabela2[[#This Row],[SIEMA]],Siema2025,2,FALSE)</f>
        <v>45726</v>
      </c>
      <c r="K164" s="107" t="str">
        <f>VLOOKUP(Tabela2[[#This Row],[SIEMA]],Siema2025,16,FALSE)</f>
        <v>Segunda</v>
      </c>
      <c r="L164" s="108" t="str">
        <f>IF(Tabela2[[#This Row],[Data]]="","Sem Informação",VLOOKUP(MONTH(Tabela2[[#This Row],[Data]]),'[1]Validação de dados'!$I$1:$J$13,2,0))</f>
        <v>Março</v>
      </c>
      <c r="M164" s="106">
        <f>YEAR(Tabela2[[#This Row],[Data]])</f>
        <v>2025</v>
      </c>
      <c r="N164" s="107" t="str">
        <f>VLOOKUP(Tabela2[[#This Row],[SIEMA]],Siema2025,17,FALSE)</f>
        <v>Matutino</v>
      </c>
      <c r="O164" s="107" t="str">
        <f>VLOOKUP(Tabela2[[#This Row],[SIEMA]],Siema2025,5,FALSE)</f>
        <v>Rodovia</v>
      </c>
      <c r="P164" s="106" t="str">
        <f>VLOOKUP(Tabela2[[#This Row],[SIEMA]],Siema2025,21,FALSE)</f>
        <v>Transporte Rodoviário</v>
      </c>
      <c r="Q164" s="106" t="str">
        <f>VLOOKUP(Tabela2[[#This Row],[SIEMA]],Siema2025,7,FALSE)</f>
        <v>CARVÃO, DE ORIGEM ANIMAL OU VEGETAL</v>
      </c>
      <c r="R164" s="106" t="str">
        <f>VLOOKUP(Tabela2[[#This Row],[SIEMA]],Siema2025,10,FALSE)</f>
        <v/>
      </c>
      <c r="S164" s="109" t="str">
        <f>IF(Q164="","", IF(Q164="NC","", IF(Q164="NE","", IF(Q164="NA","",IFERROR(VLOOKUP(Q164,Produtos!$A$1:$C$2319,2,FALSE),"Não Cadastrado")))))</f>
        <v>Não Cadastrado</v>
      </c>
      <c r="T164" s="106" t="str">
        <f>VLOOKUP(Tabela2[[#This Row],[SIEMA]],Siema2025,11,FALSE)</f>
        <v xml:space="preserve"> </v>
      </c>
      <c r="U164" s="106" t="str">
        <f>VLOOKUP(Tabela2[[#This Row],[SIEMA]],Siema2025,12,FALSE)</f>
        <v xml:space="preserve"> </v>
      </c>
      <c r="V164" s="106" t="str">
        <f>IF(Q164="","",IF(ISNUMBER(Q164)=FALSE,"Não se aplica",IFERROR(VLOOKUP(Q164,Produtos!$A$1:$C$2319,3,FALSE),"Não Cadastrado")))</f>
        <v>Não se aplica</v>
      </c>
      <c r="W164" s="106" t="str">
        <f>VLOOKUP(Tabela2[[#This Row],[SIEMA]],Siema2025,10,FALSE)</f>
        <v/>
      </c>
      <c r="X164" s="115" t="str">
        <f>IF(Tabela2[[#This Row],[Origem do acidente]] = "Plataforma", "PREENCHER","NA")</f>
        <v>NA</v>
      </c>
      <c r="Y164" s="111" t="str">
        <f>IF(W164="","", IF(W164="NC","", IF(W164="NE","", IF(W164="NA","",IFERROR(VLOOKUP(W164,Produtos!$A$1:$C$2319,2,FALSE),"Não Cadastrado")))))</f>
        <v/>
      </c>
      <c r="Z164" s="106" t="str">
        <f>VLOOKUP(Tabela2[[#This Row],[SIEMA]],Siema2025,11,FALSE)</f>
        <v xml:space="preserve"> </v>
      </c>
      <c r="AA164" s="106" t="str">
        <f>VLOOKUP(Tabela2[[#This Row],[SIEMA]],Siema2025,12,FALSE)</f>
        <v xml:space="preserve"> </v>
      </c>
      <c r="AB164" s="106" t="str">
        <f>IF(W164="","",IF(ISNUMBER(W164)=FALSE,"Não se aplica",IFERROR(VLOOKUP(W164,Produtos!$A$1:$C$2319,3,FALSE),"Não Cadastrado")))</f>
        <v/>
      </c>
      <c r="AC164" s="106"/>
      <c r="AD164" s="110" t="str">
        <f>IF(Tabela2[[#This Row],[Origem do acidente]] = "Plataforma", "PREENCHER","NA")</f>
        <v>NA</v>
      </c>
      <c r="AE164" s="109" t="str">
        <f>IF(AC164="","", IF(AC164="NC","", IF(AC164="NE","", IF(AC164="NA","",IFERROR(VLOOKUP(AC164,Produtos!$A$1:$C$2319,2,FALSE),"Não Cadastrado")))))</f>
        <v/>
      </c>
      <c r="AF164" s="106"/>
      <c r="AG164" s="106"/>
      <c r="AH164" s="106" t="str">
        <f>IF(AC164="","",IF(ISNUMBER(AC164)=FALSE,"Não se aplica",IFERROR(VLOOKUP(AC164,Produtos!$A$1:$C$2319,3,FALSE),"Não Cadastrado")))</f>
        <v/>
      </c>
      <c r="AI164" s="106"/>
      <c r="AJ164" s="106" t="str">
        <f>VLOOKUP(Tabela2[[#This Row],[SIEMA]],Siema2025,26,FALSE)</f>
        <v>Tombamento</v>
      </c>
      <c r="AK164" s="109"/>
      <c r="AL164" s="109"/>
      <c r="AM164" s="109"/>
      <c r="AN164" s="110" t="str">
        <f>VLOOKUP(Tabela2[[#This Row],[SIEMA]],Siema2025,51,FALSE)</f>
        <v/>
      </c>
      <c r="AO164" s="110" t="str">
        <f>VLOOKUP(Tabela2[[#This Row],[SIEMA]],Siema2025,53,FALSE)</f>
        <v/>
      </c>
      <c r="AP164" s="110" t="str">
        <f>VLOOKUP(Tabela2[[#This Row],[SIEMA]],Siema2025,55,FALSE)</f>
        <v/>
      </c>
      <c r="AQ164" s="110" t="str">
        <f>VLOOKUP(Tabela2[[#This Row],[SIEMA]],Siema2025,57,FALSE)</f>
        <v/>
      </c>
      <c r="AR164" s="110" t="str">
        <f>VLOOKUP(Tabela2[[#This Row],[SIEMA]],Siema2025,59,FALSE)</f>
        <v/>
      </c>
      <c r="AS164" s="110" t="str">
        <f>VLOOKUP(Tabela2[[#This Row],[SIEMA]],Siema2025,61,FALSE)</f>
        <v/>
      </c>
      <c r="AT164" s="110" t="str">
        <f>VLOOKUP(Tabela2[[#This Row],[SIEMA]],Siema2025,63,FALSE)</f>
        <v/>
      </c>
      <c r="AU164" s="110" t="str">
        <f>VLOOKUP(Tabela2[[#This Row],[SIEMA]],Siema2025,65,FALSE)</f>
        <v>X</v>
      </c>
      <c r="AV164" s="110" t="str">
        <f>VLOOKUP(Tabela2[[#This Row],[SIEMA]],Siema2025,67,FALSE)</f>
        <v/>
      </c>
      <c r="AW164" s="110" t="str">
        <f>VLOOKUP(Tabela2[[#This Row],[SIEMA]],Siema2025,69,FALSE)</f>
        <v/>
      </c>
      <c r="AX164" s="110" t="str">
        <f>VLOOKUP(Tabela2[[#This Row],[SIEMA]],Siema2025,71,FALSE)</f>
        <v/>
      </c>
      <c r="AY164" s="110" t="str">
        <f>VLOOKUP(Tabela2[[#This Row],[SIEMA]],Siema2025,73,FALSE)</f>
        <v/>
      </c>
      <c r="AZ164" s="110" t="str">
        <f>VLOOKUP(Tabela2[[#This Row],[SIEMA]],Siema2025,75,FALSE)</f>
        <v/>
      </c>
      <c r="BA164" s="110" t="str">
        <f>VLOOKUP(Tabela2[[#This Row],[SIEMA]],Siema2025,77,FALSE)</f>
        <v/>
      </c>
      <c r="BB164" s="110" t="str">
        <f>VLOOKUP(Tabela2[[#This Row],[SIEMA]],Siema2025,79,FALSE)</f>
        <v/>
      </c>
      <c r="BC164" s="110" t="str">
        <f>IF(Tabela2[[#This Row],[Outro(s) ]] = "X", "PREENCHER","NA")</f>
        <v>NA</v>
      </c>
      <c r="BD164" s="110" t="str">
        <f>VLOOKUP(Tabela2[[#This Row],[SIEMA]],Siema2025,82,FALSE)</f>
        <v/>
      </c>
      <c r="BE164" s="110" t="str">
        <f>VLOOKUP(Tabela2[[#This Row],[SIEMA]],Siema2025,81,FALSE)</f>
        <v/>
      </c>
      <c r="BF164" s="112" t="str">
        <f>VLOOKUP(Tabela2[[#This Row],[SIEMA]],Siema2025,28,FALSE)</f>
        <v/>
      </c>
      <c r="BG164" s="112"/>
      <c r="BH164" s="113" t="str">
        <f>VLOOKUP(Tabela2[[#This Row],[SIEMA]],Siema2025,29,FALSE)</f>
        <v/>
      </c>
      <c r="BI164" s="114" t="str">
        <f>VLOOKUP(Tabela2[[#This Row],[SIEMA]],Siema2025,107,FALSE)</f>
        <v>Não</v>
      </c>
      <c r="BJ164" s="109"/>
      <c r="BK164" s="106"/>
      <c r="BL164" s="143"/>
      <c r="BM164" s="110">
        <f ca="1">IF(Tabela2[[#This Row],[Data de atendimento do Ibama (considerar o primeiro documento/ação)]]="",_xlfn.DAYS(TODAY(),J164),_xlfn.DAYS(Tabela2[[#This Row],[Data de atendimento do Ibama (considerar o primeiro documento/ação)]],J164))</f>
        <v>494</v>
      </c>
      <c r="BN164" s="110" t="str">
        <f>IF(Tabela2[[#This Row],[Atendido pelo Ibama ("Não" ou "Sim")]]="Não","Preencher", IF(Tabela2[[#This Row],[Atendido pelo Ibama ("Não" ou "Sim")]]="Sim","NA",""))</f>
        <v/>
      </c>
      <c r="BO164" s="116"/>
      <c r="BP164" s="110" t="str">
        <f>IF(Tabela2[[#This Row],[Forma de atendimento (primeiro documento/ação)]]= "Outros (especificar)", "PREENCHER","NA")</f>
        <v>NA</v>
      </c>
      <c r="BQ164" s="108"/>
      <c r="BR164" s="110" t="str">
        <f>IF(Tabela2[[#This Row],[Equipe do Ibama foi a campo? Houve sobrevoo do Poseidon?]] = "Sim", "PREENCHER","NA")</f>
        <v>NA</v>
      </c>
      <c r="BS164" s="110" t="str">
        <f>IF(Tabela2[[#This Row],[Se sim, foi emitida Ordem de Emergência? (informações vinculada à coluna CK)]] = "Sim", "PREENCHER","NA")</f>
        <v>NA</v>
      </c>
      <c r="BT164" s="110" t="str">
        <f>IF(Tabela2[[#This Row],[Foi elaborado Relatório de Vistoria pelo Ibama? (informações vinculada à coluna CK)]] = "Sim", "PREENCHER","NA")</f>
        <v>NA</v>
      </c>
      <c r="BU164" s="110" t="str">
        <f>IF(Tabela2[[#This Row],[Houve envio de Informações Pós-acidente (preencher "não se aplica" quando de competência estadual/municipal)]] = "Sim", "PREENCHER","NA")</f>
        <v>NA</v>
      </c>
      <c r="BV164" s="110" t="str">
        <f>IF(Tabela2[[#This Row],[Houve avaliação das informações pós-acidente solicitadas/enviadas?]] = "Sim", "PREENCHER","NA")</f>
        <v>NA</v>
      </c>
      <c r="BW164" s="110" t="str">
        <f>IF(Tabela2[[#This Row],[O Ibama aguarda resposta da empresa/OEMA, etc?]] = "Sim", "PREENCHER","NA")</f>
        <v>NA</v>
      </c>
      <c r="BX164" s="108"/>
      <c r="BY164" s="143"/>
      <c r="BZ164" s="106" t="str">
        <f>IF(Tabela2[[#This Row],[Data do documento de encerramento]]="NA","NA",IF(Tabela2[[#This Row],[Data do documento de encerramento]]="","Pendente de conclusão/ encerramento",_xlfn.DAYS(Tabela2[[#This Row],[Data do documento de encerramento]],J164)))</f>
        <v>Pendente de conclusão/ encerramento</v>
      </c>
      <c r="CA164" s="109"/>
      <c r="CB164" s="109"/>
      <c r="CC164" s="117"/>
      <c r="CD164" s="109"/>
      <c r="CE164" s="109"/>
      <c r="CF164" s="109"/>
    </row>
    <row r="165" spans="1:84" ht="30.75" hidden="1">
      <c r="A165" s="231">
        <v>202531179241</v>
      </c>
      <c r="B165" s="173" t="s">
        <v>7795</v>
      </c>
      <c r="C165" s="110" t="str">
        <f>VLOOKUP(Tabela2[[#This Row],[SIEMA]],Siema2025,4,FALSE)</f>
        <v xml:space="preserve"> SP</v>
      </c>
      <c r="D165" s="108" t="str">
        <f>VLOOKUP(Tabela2[[#This Row],[SIEMA]],Siema2025,3,FALSE)</f>
        <v xml:space="preserve">Praia Grande </v>
      </c>
      <c r="E165" s="108" t="str">
        <f>VLOOKUP(Tabela2[[#This Row],[SIEMA]],Siema2025,20,FALSE)</f>
        <v>Ferrovia Rumo</v>
      </c>
      <c r="F165" s="108"/>
      <c r="G165" s="108" t="s">
        <v>7796</v>
      </c>
      <c r="H165" s="108" t="s">
        <v>7797</v>
      </c>
      <c r="I165" s="106" t="s">
        <v>7118</v>
      </c>
      <c r="J165" s="107">
        <f>VLOOKUP(Tabela2[[#This Row],[SIEMA]],Siema2025,2,FALSE)</f>
        <v>45726</v>
      </c>
      <c r="K165" s="107" t="str">
        <f>VLOOKUP(Tabela2[[#This Row],[SIEMA]],Siema2025,16,FALSE)</f>
        <v>Segunda</v>
      </c>
      <c r="L165" s="108" t="str">
        <f>IF(Tabela2[[#This Row],[Data]]="","Sem Informação",VLOOKUP(MONTH(Tabela2[[#This Row],[Data]]),'[1]Validação de dados'!$I$1:$J$13,2,0))</f>
        <v>Março</v>
      </c>
      <c r="M165" s="106">
        <f>YEAR(Tabela2[[#This Row],[Data]])</f>
        <v>2025</v>
      </c>
      <c r="N165" s="107" t="str">
        <f>VLOOKUP(Tabela2[[#This Row],[SIEMA]],Siema2025,17,FALSE)</f>
        <v>Vespertino</v>
      </c>
      <c r="O165" s="107" t="str">
        <f>VLOOKUP(Tabela2[[#This Row],[SIEMA]],Siema2025,5,FALSE)</f>
        <v>Ferrovia</v>
      </c>
      <c r="P165" s="106" t="str">
        <f>VLOOKUP(Tabela2[[#This Row],[SIEMA]],Siema2025,21,FALSE)</f>
        <v>Vandalismo na ferrovia com abertura de bicas em 1 vagão graneleiro carregado com milho.</v>
      </c>
      <c r="Q165" s="106" t="s">
        <v>7119</v>
      </c>
      <c r="R165" s="106" t="s">
        <v>7119</v>
      </c>
      <c r="S165" s="109" t="s">
        <v>365</v>
      </c>
      <c r="T165" s="106" t="str">
        <f>VLOOKUP(Tabela2[[#This Row],[SIEMA]],Siema2025,11,FALSE)</f>
        <v>50</v>
      </c>
      <c r="U165" s="106" t="s">
        <v>7120</v>
      </c>
      <c r="V165" s="106" t="s">
        <v>7119</v>
      </c>
      <c r="W165" s="106"/>
      <c r="X165" s="115"/>
      <c r="Y165" s="111" t="str">
        <f>IF(W165="","", IF(W165="NC","", IF(W165="NE","", IF(W165="NA","",IFERROR(VLOOKUP(W165,Produtos!$A$1:$C$2319,2,FALSE),"Não Cadastrado")))))</f>
        <v/>
      </c>
      <c r="Z165" s="106"/>
      <c r="AA165" s="106"/>
      <c r="AB165" s="106" t="str">
        <f>IF(W165="","",IF(ISNUMBER(W165)=FALSE,"Não se aplica",IFERROR(VLOOKUP(W165,Produtos!$A$1:$C$2319,3,FALSE),"Não Cadastrado")))</f>
        <v/>
      </c>
      <c r="AC165" s="106"/>
      <c r="AD165" s="110"/>
      <c r="AE165" s="109" t="str">
        <f>IF(AC165="","", IF(AC165="NC","", IF(AC165="NE","", IF(AC165="NA","",IFERROR(VLOOKUP(AC165,Produtos!$A$1:$C$2319,2,FALSE),"Não Cadastrado")))))</f>
        <v/>
      </c>
      <c r="AF165" s="106"/>
      <c r="AG165" s="106"/>
      <c r="AH165" s="106" t="str">
        <f>IF(AC165="","",IF(ISNUMBER(AC165)=FALSE,"Não se aplica",IFERROR(VLOOKUP(AC165,Produtos!$A$1:$C$2319,3,FALSE),"Não Cadastrado")))</f>
        <v/>
      </c>
      <c r="AI165" s="106"/>
      <c r="AJ165" s="106" t="str">
        <f>VLOOKUP(Tabela2[[#This Row],[SIEMA]],Siema2025,26,FALSE)</f>
        <v>Ato criminoso caracterizado pela abertura de bicas em vagão graneleiro ferroviário carregado com milho.</v>
      </c>
      <c r="AK165" s="109" t="s">
        <v>7121</v>
      </c>
      <c r="AL165" s="109"/>
      <c r="AM165" s="109"/>
      <c r="AN165" s="110" t="str">
        <f>VLOOKUP(Tabela2[[#This Row],[SIEMA]],Siema2025,51,FALSE)</f>
        <v/>
      </c>
      <c r="AO165" s="110" t="str">
        <f>VLOOKUP(Tabela2[[#This Row],[SIEMA]],Siema2025,53,FALSE)</f>
        <v/>
      </c>
      <c r="AP165" s="110" t="str">
        <f>VLOOKUP(Tabela2[[#This Row],[SIEMA]],Siema2025,55,FALSE)</f>
        <v/>
      </c>
      <c r="AQ165" s="110" t="str">
        <f>VLOOKUP(Tabela2[[#This Row],[SIEMA]],Siema2025,57,FALSE)</f>
        <v/>
      </c>
      <c r="AR165" s="110" t="str">
        <f>VLOOKUP(Tabela2[[#This Row],[SIEMA]],Siema2025,59,FALSE)</f>
        <v/>
      </c>
      <c r="AS165" s="110" t="str">
        <f>VLOOKUP(Tabela2[[#This Row],[SIEMA]],Siema2025,61,FALSE)</f>
        <v/>
      </c>
      <c r="AT165" s="110" t="str">
        <f>VLOOKUP(Tabela2[[#This Row],[SIEMA]],Siema2025,63,FALSE)</f>
        <v/>
      </c>
      <c r="AU165" s="110" t="str">
        <f>VLOOKUP(Tabela2[[#This Row],[SIEMA]],Siema2025,65,FALSE)</f>
        <v>X</v>
      </c>
      <c r="AV165" s="110" t="str">
        <f>VLOOKUP(Tabela2[[#This Row],[SIEMA]],Siema2025,67,FALSE)</f>
        <v/>
      </c>
      <c r="AW165" s="110" t="str">
        <f>VLOOKUP(Tabela2[[#This Row],[SIEMA]],Siema2025,69,FALSE)</f>
        <v/>
      </c>
      <c r="AX165" s="110" t="str">
        <f>VLOOKUP(Tabela2[[#This Row],[SIEMA]],Siema2025,71,FALSE)</f>
        <v/>
      </c>
      <c r="AY165" s="110" t="str">
        <f>VLOOKUP(Tabela2[[#This Row],[SIEMA]],Siema2025,73,FALSE)</f>
        <v/>
      </c>
      <c r="AZ165" s="110" t="str">
        <f>VLOOKUP(Tabela2[[#This Row],[SIEMA]],Siema2025,75,FALSE)</f>
        <v/>
      </c>
      <c r="BA165" s="110" t="str">
        <f>VLOOKUP(Tabela2[[#This Row],[SIEMA]],Siema2025,77,FALSE)</f>
        <v/>
      </c>
      <c r="BB165" s="110" t="str">
        <f>VLOOKUP(Tabela2[[#This Row],[SIEMA]],Siema2025,79,FALSE)</f>
        <v/>
      </c>
      <c r="BC165" s="110" t="str">
        <f>IF(Tabela2[[#This Row],[Outro(s) ]] = "X", "PREENCHER","NA")</f>
        <v>NA</v>
      </c>
      <c r="BD165" s="110" t="str">
        <f>VLOOKUP(Tabela2[[#This Row],[SIEMA]],Siema2025,82,FALSE)</f>
        <v/>
      </c>
      <c r="BE165" s="110" t="str">
        <f>VLOOKUP(Tabela2[[#This Row],[SIEMA]],Siema2025,81,FALSE)</f>
        <v/>
      </c>
      <c r="BF165" s="112" t="s">
        <v>3066</v>
      </c>
      <c r="BG165" s="112" t="s">
        <v>7122</v>
      </c>
      <c r="BH165" s="113" t="str">
        <f>VLOOKUP(Tabela2[[#This Row],[SIEMA]],Siema2025,29,FALSE)</f>
        <v>02502844000166</v>
      </c>
      <c r="BI165" s="114" t="str">
        <f>VLOOKUP(Tabela2[[#This Row],[SIEMA]],Siema2025,107,FALSE)</f>
        <v>Não</v>
      </c>
      <c r="BJ165" s="109" t="s">
        <v>7097</v>
      </c>
      <c r="BK165" s="106" t="s">
        <v>2696</v>
      </c>
      <c r="BL165" s="143">
        <v>45728</v>
      </c>
      <c r="BM165" s="110">
        <f ca="1">IF(Tabela2[[#This Row],[Data de atendimento do Ibama (considerar o primeiro documento/ação)]]="",_xlfn.DAYS(TODAY(),J165),_xlfn.DAYS(Tabela2[[#This Row],[Data de atendimento do Ibama (considerar o primeiro documento/ação)]],J165))</f>
        <v>2</v>
      </c>
      <c r="BN165" s="110" t="str">
        <f>IF(Tabela2[[#This Row],[Atendido pelo Ibama ("Não" ou "Sim")]]="Não","Preencher", IF(Tabela2[[#This Row],[Atendido pelo Ibama ("Não" ou "Sim")]]="Sim","NA",""))</f>
        <v>NA</v>
      </c>
      <c r="BO165" s="116" t="s">
        <v>7098</v>
      </c>
      <c r="BP165" s="110" t="str">
        <f>IF(Tabela2[[#This Row],[Forma de atendimento (primeiro documento/ação)]]= "Outros (especificar)", "PREENCHER","NA")</f>
        <v>NA</v>
      </c>
      <c r="BQ165" s="108" t="s">
        <v>123</v>
      </c>
      <c r="BR165" s="110" t="str">
        <f>IF(Tabela2[[#This Row],[Equipe do Ibama foi a campo? Houve sobrevoo do Poseidon?]] = "Sim", "PREENCHER","NA")</f>
        <v>NA</v>
      </c>
      <c r="BS165" s="110" t="str">
        <f>IF(Tabela2[[#This Row],[Se sim, foi emitida Ordem de Emergência? (informações vinculada à coluna CK)]] = "Sim", "PREENCHER","NA")</f>
        <v>NA</v>
      </c>
      <c r="BT165" s="110" t="s">
        <v>7125</v>
      </c>
      <c r="BU165" s="110" t="s">
        <v>123</v>
      </c>
      <c r="BV165" s="110" t="s">
        <v>123</v>
      </c>
      <c r="BW165" s="110" t="s">
        <v>123</v>
      </c>
      <c r="BX165" s="108" t="s">
        <v>7119</v>
      </c>
      <c r="BY165" s="143"/>
      <c r="BZ165" s="106" t="str">
        <f>IF(Tabela2[[#This Row],[Data do documento de encerramento]]="NA","NA",IF(Tabela2[[#This Row],[Data do documento de encerramento]]="","Pendente de conclusão/ encerramento",_xlfn.DAYS(Tabela2[[#This Row],[Data do documento de encerramento]],J165)))</f>
        <v>Pendente de conclusão/ encerramento</v>
      </c>
      <c r="CA165" s="109" t="s">
        <v>7798</v>
      </c>
      <c r="CB165" s="109"/>
      <c r="CC165" s="117"/>
      <c r="CD165" s="109"/>
      <c r="CE165" s="109"/>
      <c r="CF165" s="109"/>
    </row>
    <row r="166" spans="1:84" ht="60.75" hidden="1">
      <c r="A166" s="172">
        <v>202531157654</v>
      </c>
      <c r="B166" s="173" t="s">
        <v>7799</v>
      </c>
      <c r="C166" s="110" t="str">
        <f>VLOOKUP(Tabela2[[#This Row],[SIEMA]],Siema2025,4,FALSE)</f>
        <v xml:space="preserve"> MG</v>
      </c>
      <c r="D166" s="108" t="str">
        <f>VLOOKUP(Tabela2[[#This Row],[SIEMA]],Siema2025,3,FALSE)</f>
        <v xml:space="preserve">Betim </v>
      </c>
      <c r="E166" s="108" t="s">
        <v>7588</v>
      </c>
      <c r="F166" s="108" t="s">
        <v>7800</v>
      </c>
      <c r="G166" s="108" t="s">
        <v>7801</v>
      </c>
      <c r="H166" s="108" t="s">
        <v>7802</v>
      </c>
      <c r="I166" s="106" t="s">
        <v>7118</v>
      </c>
      <c r="J166" s="107">
        <f>VLOOKUP(Tabela2[[#This Row],[SIEMA]],Siema2025,2,FALSE)</f>
        <v>45727</v>
      </c>
      <c r="K166" s="107" t="str">
        <f>VLOOKUP(Tabela2[[#This Row],[SIEMA]],Siema2025,16,FALSE)</f>
        <v>Terça</v>
      </c>
      <c r="L166" s="108" t="str">
        <f>IF(Tabela2[[#This Row],[Data]]="","Sem Informação",VLOOKUP(MONTH(Tabela2[[#This Row],[Data]]),'[1]Validação de dados'!$I$1:$J$13,2,0))</f>
        <v>Março</v>
      </c>
      <c r="M166" s="106">
        <f>YEAR(Tabela2[[#This Row],[Data]])</f>
        <v>2025</v>
      </c>
      <c r="N166" s="107" t="str">
        <f>VLOOKUP(Tabela2[[#This Row],[SIEMA]],Siema2025,17,FALSE)</f>
        <v>Matutino</v>
      </c>
      <c r="O166" s="107" t="str">
        <f>VLOOKUP(Tabela2[[#This Row],[SIEMA]],Siema2025,5,FALSE)</f>
        <v>Rodovia</v>
      </c>
      <c r="P166" s="106" t="str">
        <f>VLOOKUP(Tabela2[[#This Row],[SIEMA]],Siema2025,21,FALSE)</f>
        <v/>
      </c>
      <c r="Q166" s="106">
        <v>1202</v>
      </c>
      <c r="R166" s="106" t="s">
        <v>7751</v>
      </c>
      <c r="S166" s="109" t="str">
        <f>IF(Q166="","", IF(Q166="NC","", IF(Q166="NE","", IF(Q166="NA","",IFERROR(VLOOKUP(Q166,Produtos!$A$1:$C$2319,2,FALSE),"Não Cadastrado")))))</f>
        <v>GASÓLEO ou ÓLEO DIESEL ou ÓLEO PARA AQUECIMENTO, LEVE</v>
      </c>
      <c r="T166" s="106" t="str">
        <f>VLOOKUP(Tabela2[[#This Row],[SIEMA]],Siema2025,11,FALSE)</f>
        <v xml:space="preserve"> </v>
      </c>
      <c r="U166" s="106" t="str">
        <f>VLOOKUP(Tabela2[[#This Row],[SIEMA]],Siema2025,12,FALSE)</f>
        <v xml:space="preserve"> </v>
      </c>
      <c r="V166" s="106">
        <f>IF(Q166="","",IF(ISNUMBER(Q166)=FALSE,"Não se aplica",IFERROR(VLOOKUP(Q166,Produtos!$A$1:$C$2319,3,FALSE),"Não Cadastrado")))</f>
        <v>3</v>
      </c>
      <c r="W166" s="106" t="str">
        <f>VLOOKUP(Tabela2[[#This Row],[SIEMA]],Siema2025,10,FALSE)</f>
        <v/>
      </c>
      <c r="X166" s="115" t="str">
        <f>IF(Tabela2[[#This Row],[Origem do acidente]] = "Plataforma", "PREENCHER","NA")</f>
        <v>NA</v>
      </c>
      <c r="Y166" s="111" t="str">
        <f>IF(W166="","", IF(W166="NC","", IF(W166="NE","", IF(W166="NA","",IFERROR(VLOOKUP(W166,Produtos!$A$1:$C$2319,2,FALSE),"Não Cadastrado")))))</f>
        <v/>
      </c>
      <c r="Z166" s="106" t="str">
        <f>VLOOKUP(Tabela2[[#This Row],[SIEMA]],Siema2025,11,FALSE)</f>
        <v xml:space="preserve"> </v>
      </c>
      <c r="AA166" s="106" t="str">
        <f>VLOOKUP(Tabela2[[#This Row],[SIEMA]],Siema2025,12,FALSE)</f>
        <v xml:space="preserve"> </v>
      </c>
      <c r="AB166" s="106" t="str">
        <f>IF(W166="","",IF(ISNUMBER(W166)=FALSE,"Não se aplica",IFERROR(VLOOKUP(W166,Produtos!$A$1:$C$2319,3,FALSE),"Não Cadastrado")))</f>
        <v/>
      </c>
      <c r="AC166" s="106"/>
      <c r="AD166" s="110" t="str">
        <f>IF(Tabela2[[#This Row],[Origem do acidente]] = "Plataforma", "PREENCHER","NA")</f>
        <v>NA</v>
      </c>
      <c r="AE166" s="109" t="str">
        <f>IF(AC166="","", IF(AC166="NC","", IF(AC166="NE","", IF(AC166="NA","",IFERROR(VLOOKUP(AC166,Produtos!$A$1:$C$2319,2,FALSE),"Não Cadastrado")))))</f>
        <v/>
      </c>
      <c r="AF166" s="106"/>
      <c r="AG166" s="106"/>
      <c r="AH166" s="106" t="str">
        <f>IF(AC166="","",IF(ISNUMBER(AC166)=FALSE,"Não se aplica",IFERROR(VLOOKUP(AC166,Produtos!$A$1:$C$2319,3,FALSE),"Não Cadastrado")))</f>
        <v/>
      </c>
      <c r="AI166" s="106"/>
      <c r="AJ166" s="106" t="str">
        <f>VLOOKUP(Tabela2[[#This Row],[SIEMA]],Siema2025,26,FALSE)</f>
        <v>A carreta sofreu um pane mecânico na Faixa Central e furou o tanque de combustível. O óleo diesel vazou para as caixas de captação.</v>
      </c>
      <c r="AK166" s="109" t="s">
        <v>7110</v>
      </c>
      <c r="AL166" s="109"/>
      <c r="AM166" s="109"/>
      <c r="AN166" s="110" t="str">
        <f>VLOOKUP(Tabela2[[#This Row],[SIEMA]],Siema2025,51,FALSE)</f>
        <v/>
      </c>
      <c r="AO166" s="110" t="str">
        <f>VLOOKUP(Tabela2[[#This Row],[SIEMA]],Siema2025,53,FALSE)</f>
        <v/>
      </c>
      <c r="AP166" s="110" t="str">
        <f>VLOOKUP(Tabela2[[#This Row],[SIEMA]],Siema2025,55,FALSE)</f>
        <v/>
      </c>
      <c r="AQ166" s="110" t="str">
        <f>VLOOKUP(Tabela2[[#This Row],[SIEMA]],Siema2025,57,FALSE)</f>
        <v>X</v>
      </c>
      <c r="AR166" s="110" t="str">
        <f>VLOOKUP(Tabela2[[#This Row],[SIEMA]],Siema2025,59,FALSE)</f>
        <v/>
      </c>
      <c r="AS166" s="110" t="str">
        <f>VLOOKUP(Tabela2[[#This Row],[SIEMA]],Siema2025,61,FALSE)</f>
        <v/>
      </c>
      <c r="AT166" s="110" t="str">
        <f>VLOOKUP(Tabela2[[#This Row],[SIEMA]],Siema2025,63,FALSE)</f>
        <v/>
      </c>
      <c r="AU166" s="110" t="str">
        <f>VLOOKUP(Tabela2[[#This Row],[SIEMA]],Siema2025,65,FALSE)</f>
        <v/>
      </c>
      <c r="AV166" s="110" t="str">
        <f>VLOOKUP(Tabela2[[#This Row],[SIEMA]],Siema2025,67,FALSE)</f>
        <v/>
      </c>
      <c r="AW166" s="110" t="str">
        <f>VLOOKUP(Tabela2[[#This Row],[SIEMA]],Siema2025,69,FALSE)</f>
        <v/>
      </c>
      <c r="AX166" s="110" t="str">
        <f>VLOOKUP(Tabela2[[#This Row],[SIEMA]],Siema2025,71,FALSE)</f>
        <v/>
      </c>
      <c r="AY166" s="110" t="str">
        <f>VLOOKUP(Tabela2[[#This Row],[SIEMA]],Siema2025,73,FALSE)</f>
        <v/>
      </c>
      <c r="AZ166" s="110" t="str">
        <f>VLOOKUP(Tabela2[[#This Row],[SIEMA]],Siema2025,75,FALSE)</f>
        <v/>
      </c>
      <c r="BA166" s="110" t="str">
        <f>VLOOKUP(Tabela2[[#This Row],[SIEMA]],Siema2025,77,FALSE)</f>
        <v/>
      </c>
      <c r="BB166" s="110" t="str">
        <f>VLOOKUP(Tabela2[[#This Row],[SIEMA]],Siema2025,79,FALSE)</f>
        <v/>
      </c>
      <c r="BC166" s="110" t="str">
        <f>IF(Tabela2[[#This Row],[Outro(s) ]] = "X", "PREENCHER","NA")</f>
        <v>NA</v>
      </c>
      <c r="BD166" s="110" t="str">
        <f>VLOOKUP(Tabela2[[#This Row],[SIEMA]],Siema2025,82,FALSE)</f>
        <v/>
      </c>
      <c r="BE166" s="110" t="str">
        <f>VLOOKUP(Tabela2[[#This Row],[SIEMA]],Siema2025,81,FALSE)</f>
        <v/>
      </c>
      <c r="BF166" t="s">
        <v>7803</v>
      </c>
      <c r="BG166" s="112"/>
      <c r="BH166" s="113">
        <v>1221461000157</v>
      </c>
      <c r="BI166" s="114" t="str">
        <f>VLOOKUP(Tabela2[[#This Row],[SIEMA]],Siema2025,107,FALSE)</f>
        <v>Não</v>
      </c>
      <c r="BJ166" s="109" t="s">
        <v>7097</v>
      </c>
      <c r="BK166" s="106" t="s">
        <v>2696</v>
      </c>
      <c r="BL166" s="143">
        <v>45728</v>
      </c>
      <c r="BM166" s="110">
        <f ca="1">IF(Tabela2[[#This Row],[Data de atendimento do Ibama (considerar o primeiro documento/ação)]]="",_xlfn.DAYS(TODAY(),J166),_xlfn.DAYS(Tabela2[[#This Row],[Data de atendimento do Ibama (considerar o primeiro documento/ação)]],J166))</f>
        <v>1</v>
      </c>
      <c r="BN166" s="110" t="str">
        <f>IF(Tabela2[[#This Row],[Atendido pelo Ibama ("Não" ou "Sim")]]="Não","Preencher", IF(Tabela2[[#This Row],[Atendido pelo Ibama ("Não" ou "Sim")]]="Sim","NA",""))</f>
        <v>NA</v>
      </c>
      <c r="BO166" s="116" t="s">
        <v>7098</v>
      </c>
      <c r="BP166" s="110" t="str">
        <f>IF(Tabela2[[#This Row],[Forma de atendimento (primeiro documento/ação)]]= "Outros (especificar)", "PREENCHER","NA")</f>
        <v>NA</v>
      </c>
      <c r="BQ166" s="108" t="s">
        <v>123</v>
      </c>
      <c r="BR166" s="110" t="s">
        <v>123</v>
      </c>
      <c r="BS166" s="110" t="s">
        <v>7118</v>
      </c>
      <c r="BT166" s="110" t="s">
        <v>7099</v>
      </c>
      <c r="BU166" s="110" t="str">
        <f>IF(Tabela2[[#This Row],[Houve envio de Informações Pós-acidente (preencher "não se aplica" quando de competência estadual/municipal)]] = "Sim", "PREENCHER","NA")</f>
        <v>NA</v>
      </c>
      <c r="BV166" s="110" t="str">
        <f>IF(Tabela2[[#This Row],[Houve avaliação das informações pós-acidente solicitadas/enviadas?]] = "Sim", "PREENCHER","NA")</f>
        <v>NA</v>
      </c>
      <c r="BW166" s="110" t="s">
        <v>2696</v>
      </c>
      <c r="BX166" s="108" t="s">
        <v>7727</v>
      </c>
      <c r="BY166" s="143">
        <v>45761</v>
      </c>
      <c r="BZ166" s="106">
        <f>IF(Tabela2[[#This Row],[Data do documento de encerramento]]="NA","NA",IF(Tabela2[[#This Row],[Data do documento de encerramento]]="","Pendente de conclusão/ encerramento",_xlfn.DAYS(Tabela2[[#This Row],[Data do documento de encerramento]],J166)))</f>
        <v>34</v>
      </c>
      <c r="CA166" s="109" t="s">
        <v>7746</v>
      </c>
      <c r="CB166" s="109"/>
      <c r="CC166" s="109"/>
      <c r="CD166" s="109"/>
      <c r="CE166" s="109"/>
      <c r="CF166" s="109"/>
    </row>
    <row r="167" spans="1:84" ht="76.5" hidden="1">
      <c r="A167" s="172">
        <v>202531164819</v>
      </c>
      <c r="B167" s="120" t="s">
        <v>7804</v>
      </c>
      <c r="C167" s="110" t="str">
        <f>VLOOKUP(Tabela2[[#This Row],[SIEMA]],Siema2025,4,FALSE)</f>
        <v xml:space="preserve"> MA</v>
      </c>
      <c r="D167" s="108" t="str">
        <f>VLOOKUP(Tabela2[[#This Row],[SIEMA]],Siema2025,3,FALSE)</f>
        <v xml:space="preserve">São Luís </v>
      </c>
      <c r="E167" s="108" t="s">
        <v>7805</v>
      </c>
      <c r="F167" s="108" t="s">
        <v>7806</v>
      </c>
      <c r="G167" t="s">
        <v>7807</v>
      </c>
      <c r="H167" t="s">
        <v>7808</v>
      </c>
      <c r="I167" s="106" t="s">
        <v>7118</v>
      </c>
      <c r="J167" s="107">
        <f>VLOOKUP(Tabela2[[#This Row],[SIEMA]],Siema2025,2,FALSE)</f>
        <v>45727</v>
      </c>
      <c r="K167" s="107" t="str">
        <f>VLOOKUP(Tabela2[[#This Row],[SIEMA]],Siema2025,16,FALSE)</f>
        <v>Terça</v>
      </c>
      <c r="L167" s="108" t="str">
        <f>IF(Tabela2[[#This Row],[Data]]="","Sem Informação",VLOOKUP(MONTH(Tabela2[[#This Row],[Data]]),'[1]Validação de dados'!$I$1:$J$13,2,0))</f>
        <v>Março</v>
      </c>
      <c r="M167" s="106">
        <f>YEAR(Tabela2[[#This Row],[Data]])</f>
        <v>2025</v>
      </c>
      <c r="N167" s="107" t="str">
        <f>VLOOKUP(Tabela2[[#This Row],[SIEMA]],Siema2025,17,FALSE)</f>
        <v>Vespertino</v>
      </c>
      <c r="O167" s="107" t="s">
        <v>320</v>
      </c>
      <c r="P167" s="106" t="str">
        <f>VLOOKUP(Tabela2[[#This Row],[SIEMA]],Siema2025,21,FALSE)</f>
        <v>Linha de 10¨ de bunker, berço 105 do Porto do Itaqui.</v>
      </c>
      <c r="Q167" s="106">
        <v>1268</v>
      </c>
      <c r="R167" s="106" t="str">
        <f>VLOOKUP(Tabela2[[#This Row],[SIEMA]],Siema2025,10,FALSE)</f>
        <v/>
      </c>
      <c r="S167" s="109" t="str">
        <f>IF(Q167="","", IF(Q167="NC","", IF(Q167="NE","", IF(Q167="NA","",IFERROR(VLOOKUP(Q167,Produtos!$A$1:$C$2319,2,FALSE),"Não Cadastrado")))))</f>
        <v>DESTILADOS DE PETRÓLEO, N.E. ou DERIVADOS DE PETRÓLEO, N.E.</v>
      </c>
      <c r="T167" s="106">
        <v>2.7000000000000001E-3</v>
      </c>
      <c r="U167" s="106" t="s">
        <v>7109</v>
      </c>
      <c r="V167" s="106">
        <f>IF(Q167="","",IF(ISNUMBER(Q167)=FALSE,"Não se aplica",IFERROR(VLOOKUP(Q167,Produtos!$A$1:$C$2319,3,FALSE),"Não Cadastrado")))</f>
        <v>3</v>
      </c>
      <c r="W167" s="106" t="str">
        <f>VLOOKUP(Tabela2[[#This Row],[SIEMA]],Siema2025,10,FALSE)</f>
        <v/>
      </c>
      <c r="X167" s="115" t="str">
        <f>IF(Tabela2[[#This Row],[Origem do acidente]] = "Plataforma", "PREENCHER","NA")</f>
        <v>NA</v>
      </c>
      <c r="Y167" s="111" t="str">
        <f>IF(W167="","", IF(W167="NC","", IF(W167="NE","", IF(W167="NA","",IFERROR(VLOOKUP(W167,Produtos!$A$1:$C$2319,2,FALSE),"Não Cadastrado")))))</f>
        <v/>
      </c>
      <c r="Z167" s="106" t="str">
        <f>VLOOKUP(Tabela2[[#This Row],[SIEMA]],Siema2025,11,FALSE)</f>
        <v xml:space="preserve"> </v>
      </c>
      <c r="AA167" s="106" t="str">
        <f>VLOOKUP(Tabela2[[#This Row],[SIEMA]],Siema2025,12,FALSE)</f>
        <v xml:space="preserve"> </v>
      </c>
      <c r="AB167" s="106" t="str">
        <f>IF(W167="","",IF(ISNUMBER(W167)=FALSE,"Não se aplica",IFERROR(VLOOKUP(W167,Produtos!$A$1:$C$2319,3,FALSE),"Não Cadastrado")))</f>
        <v/>
      </c>
      <c r="AC167" s="106"/>
      <c r="AD167" s="110"/>
      <c r="AE167" s="109" t="str">
        <f>IF(AC167="","", IF(AC167="NC","", IF(AC167="NE","", IF(AC167="NA","",IFERROR(VLOOKUP(AC167,Produtos!$A$1:$C$2319,2,FALSE),"Não Cadastrado")))))</f>
        <v/>
      </c>
      <c r="AF167" s="106"/>
      <c r="AG167" s="106"/>
      <c r="AH167" s="106" t="str">
        <f>IF(AC167="","",IF(ISNUMBER(AC167)=FALSE,"Não se aplica",IFERROR(VLOOKUP(AC167,Produtos!$A$1:$C$2319,3,FALSE),"Não Cadastrado")))</f>
        <v/>
      </c>
      <c r="AI167" s="106"/>
      <c r="AJ167" s="106" t="str">
        <f>VLOOKUP(Tabela2[[#This Row],[SIEMA]],Siema2025,26,FALSE)</f>
        <v>Corrosão do duto não identificada em inspeções anteriores.</v>
      </c>
      <c r="AK167" s="109" t="s">
        <v>7271</v>
      </c>
      <c r="AL167" s="109"/>
      <c r="AM167" s="109"/>
      <c r="AN167" s="110" t="str">
        <f>VLOOKUP(Tabela2[[#This Row],[SIEMA]],Siema2025,51,FALSE)</f>
        <v/>
      </c>
      <c r="AO167" s="110" t="str">
        <f>VLOOKUP(Tabela2[[#This Row],[SIEMA]],Siema2025,53,FALSE)</f>
        <v/>
      </c>
      <c r="AP167" s="110" t="str">
        <f>VLOOKUP(Tabela2[[#This Row],[SIEMA]],Siema2025,55,FALSE)</f>
        <v/>
      </c>
      <c r="AQ167" s="110" t="str">
        <f>VLOOKUP(Tabela2[[#This Row],[SIEMA]],Siema2025,57,FALSE)</f>
        <v/>
      </c>
      <c r="AR167" s="110" t="str">
        <f>VLOOKUP(Tabela2[[#This Row],[SIEMA]],Siema2025,59,FALSE)</f>
        <v/>
      </c>
      <c r="AS167" s="110" t="str">
        <f>VLOOKUP(Tabela2[[#This Row],[SIEMA]],Siema2025,61,FALSE)</f>
        <v>X</v>
      </c>
      <c r="AT167" s="110" t="str">
        <f>VLOOKUP(Tabela2[[#This Row],[SIEMA]],Siema2025,63,FALSE)</f>
        <v/>
      </c>
      <c r="AU167" s="110" t="str">
        <f>VLOOKUP(Tabela2[[#This Row],[SIEMA]],Siema2025,65,FALSE)</f>
        <v/>
      </c>
      <c r="AV167" s="110" t="str">
        <f>VLOOKUP(Tabela2[[#This Row],[SIEMA]],Siema2025,67,FALSE)</f>
        <v/>
      </c>
      <c r="AW167" s="110" t="str">
        <f>VLOOKUP(Tabela2[[#This Row],[SIEMA]],Siema2025,69,FALSE)</f>
        <v/>
      </c>
      <c r="AX167" s="110" t="str">
        <f>VLOOKUP(Tabela2[[#This Row],[SIEMA]],Siema2025,71,FALSE)</f>
        <v/>
      </c>
      <c r="AY167" s="110" t="str">
        <f>VLOOKUP(Tabela2[[#This Row],[SIEMA]],Siema2025,73,FALSE)</f>
        <v/>
      </c>
      <c r="AZ167" s="110" t="str">
        <f>VLOOKUP(Tabela2[[#This Row],[SIEMA]],Siema2025,75,FALSE)</f>
        <v/>
      </c>
      <c r="BA167" s="110" t="str">
        <f>VLOOKUP(Tabela2[[#This Row],[SIEMA]],Siema2025,77,FALSE)</f>
        <v/>
      </c>
      <c r="BB167" s="110" t="str">
        <f>VLOOKUP(Tabela2[[#This Row],[SIEMA]],Siema2025,79,FALSE)</f>
        <v/>
      </c>
      <c r="BC167" s="110" t="str">
        <f>IF(Tabela2[[#This Row],[Outro(s) ]] = "X", "PREENCHER","NA")</f>
        <v>NA</v>
      </c>
      <c r="BD167" s="110" t="str">
        <f>VLOOKUP(Tabela2[[#This Row],[SIEMA]],Siema2025,82,FALSE)</f>
        <v/>
      </c>
      <c r="BE167" s="110" t="str">
        <f>VLOOKUP(Tabela2[[#This Row],[SIEMA]],Siema2025,81,FALSE)</f>
        <v/>
      </c>
      <c r="BF167" s="112" t="str">
        <f>VLOOKUP(Tabela2[[#This Row],[SIEMA]],Siema2025,28,FALSE)</f>
        <v>Petrobras Transporte S.A - Transpetro</v>
      </c>
      <c r="BG167" s="112"/>
      <c r="BH167" s="113" t="str">
        <f>VLOOKUP(Tabela2[[#This Row],[SIEMA]],Siema2025,29,FALSE)</f>
        <v>0270944900457</v>
      </c>
      <c r="BI167" s="114" t="s">
        <v>2696</v>
      </c>
      <c r="BJ167" s="109" t="s">
        <v>7097</v>
      </c>
      <c r="BK167" s="106" t="s">
        <v>2696</v>
      </c>
      <c r="BL167" s="143"/>
      <c r="BM167" s="110">
        <f ca="1">IF(Tabela2[[#This Row],[Data de atendimento do Ibama (considerar o primeiro documento/ação)]]="",_xlfn.DAYS(TODAY(),J167),_xlfn.DAYS(Tabela2[[#This Row],[Data de atendimento do Ibama (considerar o primeiro documento/ação)]],J167))</f>
        <v>493</v>
      </c>
      <c r="BN167" s="110" t="str">
        <f>IF(Tabela2[[#This Row],[Atendido pelo Ibama ("Não" ou "Sim")]]="Não","Preencher", IF(Tabela2[[#This Row],[Atendido pelo Ibama ("Não" ou "Sim")]]="Sim","NA",""))</f>
        <v>NA</v>
      </c>
      <c r="BO167" s="116" t="s">
        <v>7403</v>
      </c>
      <c r="BP167" s="110" t="str">
        <f>IF(Tabela2[[#This Row],[Forma de atendimento (primeiro documento/ação)]]= "Outros (especificar)", "PREENCHER","NA")</f>
        <v>NA</v>
      </c>
      <c r="BQ167" s="108" t="s">
        <v>2696</v>
      </c>
      <c r="BR167" s="110" t="s">
        <v>2696</v>
      </c>
      <c r="BS167" s="110" t="s">
        <v>2696</v>
      </c>
      <c r="BT167" s="110" t="s">
        <v>7215</v>
      </c>
      <c r="BU167" s="110" t="str">
        <f>IF(Tabela2[[#This Row],[Houve envio de Informações Pós-acidente (preencher "não se aplica" quando de competência estadual/municipal)]] = "Sim", "PREENCHER","NA")</f>
        <v>NA</v>
      </c>
      <c r="BV167" s="110" t="s">
        <v>123</v>
      </c>
      <c r="BW167" s="110" t="s">
        <v>123</v>
      </c>
      <c r="BX167" s="108"/>
      <c r="BY167" s="108"/>
      <c r="BZ167" s="106" t="str">
        <f>IF(Tabela2[[#This Row],[Data do documento de encerramento]]="NA","NA",IF(Tabela2[[#This Row],[Data do documento de encerramento]]="","Pendente de conclusão/ encerramento",_xlfn.DAYS(Tabela2[[#This Row],[Data do documento de encerramento]],J167)))</f>
        <v>Pendente de conclusão/ encerramento</v>
      </c>
      <c r="CA167" s="109" t="s">
        <v>7809</v>
      </c>
      <c r="CB167" s="109"/>
      <c r="CC167" s="117"/>
      <c r="CD167" s="109"/>
      <c r="CE167" s="109"/>
      <c r="CF167" s="109"/>
    </row>
    <row r="168" spans="1:84" ht="60.75">
      <c r="A168" s="185">
        <v>202531236037</v>
      </c>
      <c r="B168" s="120" t="s">
        <v>7810</v>
      </c>
      <c r="C168" s="110" t="s">
        <v>672</v>
      </c>
      <c r="D168" s="108" t="s">
        <v>637</v>
      </c>
      <c r="E168" s="108" t="s">
        <v>7811</v>
      </c>
      <c r="F168" s="108"/>
      <c r="G168" s="108" t="s">
        <v>7812</v>
      </c>
      <c r="H168" s="108" t="s">
        <v>7813</v>
      </c>
      <c r="I168" s="106" t="s">
        <v>124</v>
      </c>
      <c r="J168" s="107">
        <f>VLOOKUP(Tabela2[[#This Row],[SIEMA]],Siema2025,2,FALSE)</f>
        <v>45727</v>
      </c>
      <c r="K168" s="107" t="str">
        <f>VLOOKUP(Tabela2[[#This Row],[SIEMA]],Siema2025,16,FALSE)</f>
        <v>Terça</v>
      </c>
      <c r="L168" s="108" t="str">
        <f>IF(Tabela2[[#This Row],[Data]]="","Sem Informação",VLOOKUP(MONTH(Tabela2[[#This Row],[Data]]),'[1]Validação de dados'!$I$1:$J$13,2,0))</f>
        <v>Março</v>
      </c>
      <c r="M168" s="106">
        <f>YEAR(Tabela2[[#This Row],[Data]])</f>
        <v>2025</v>
      </c>
      <c r="N168" s="107" t="str">
        <f>VLOOKUP(Tabela2[[#This Row],[SIEMA]],Siema2025,17,FALSE)</f>
        <v>Vespertino</v>
      </c>
      <c r="O168" s="107" t="s">
        <v>111</v>
      </c>
      <c r="P168" s="106"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8" s="106" t="s">
        <v>637</v>
      </c>
      <c r="R168" s="106" t="s">
        <v>7094</v>
      </c>
      <c r="S168" s="109" t="s">
        <v>7095</v>
      </c>
      <c r="T168" s="106">
        <v>2.0000000000000001E-4</v>
      </c>
      <c r="U168" s="106" t="s">
        <v>7109</v>
      </c>
      <c r="V168" s="106" t="s">
        <v>637</v>
      </c>
      <c r="W168" s="106"/>
      <c r="X168" s="115"/>
      <c r="Y168" s="111" t="str">
        <f>IF(W168="","", IF(W168="NC","", IF(W168="NE","", IF(W168="NA","",IFERROR(VLOOKUP(W168,Produtos!$A$1:$C$2319,2,FALSE),"Não Cadastrado")))))</f>
        <v/>
      </c>
      <c r="Z168" s="106"/>
      <c r="AA168" s="106"/>
      <c r="AB168" s="106" t="str">
        <f>IF(W168="","",IF(ISNUMBER(W168)=FALSE,"Não se aplica",IFERROR(VLOOKUP(W168,Produtos!$A$1:$C$2319,3,FALSE),"Não Cadastrado")))</f>
        <v/>
      </c>
      <c r="AC168" s="106"/>
      <c r="AD168" s="110"/>
      <c r="AE168" s="109" t="str">
        <f>IF(AC168="","", IF(AC168="NC","", IF(AC168="NE","", IF(AC168="NA","",IFERROR(VLOOKUP(AC168,Produtos!$A$1:$C$2319,2,FALSE),"Não Cadastrado")))))</f>
        <v/>
      </c>
      <c r="AF168" s="106"/>
      <c r="AG168" s="106"/>
      <c r="AH168" s="106" t="str">
        <f>IF(AC168="","",IF(ISNUMBER(AC168)=FALSE,"Não se aplica",IFERROR(VLOOKUP(AC168,Produtos!$A$1:$C$2319,3,FALSE),"Não Cadastrado")))</f>
        <v/>
      </c>
      <c r="AI168" s="106"/>
      <c r="AJ168" s="106" t="str">
        <f>VLOOKUP(Tabela2[[#This Row],[SIEMA]],Siema2025,26,FALSE)</f>
        <v>O vazamento foi identificado no respiro do freio do guincho principal, pois estava em nivel maior que deveria.</v>
      </c>
      <c r="AK168" s="109" t="s">
        <v>7110</v>
      </c>
      <c r="AL168" s="109"/>
      <c r="AM168" s="109"/>
      <c r="AN168" s="110" t="str">
        <f>VLOOKUP(Tabela2[[#This Row],[SIEMA]],Siema2025,51,FALSE)</f>
        <v/>
      </c>
      <c r="AO168" s="110" t="str">
        <f>VLOOKUP(Tabela2[[#This Row],[SIEMA]],Siema2025,53,FALSE)</f>
        <v/>
      </c>
      <c r="AP168" s="110" t="str">
        <f>VLOOKUP(Tabela2[[#This Row],[SIEMA]],Siema2025,55,FALSE)</f>
        <v/>
      </c>
      <c r="AQ168" s="110" t="str">
        <f>VLOOKUP(Tabela2[[#This Row],[SIEMA]],Siema2025,57,FALSE)</f>
        <v/>
      </c>
      <c r="AR168" s="110" t="str">
        <f>VLOOKUP(Tabela2[[#This Row],[SIEMA]],Siema2025,59,FALSE)</f>
        <v/>
      </c>
      <c r="AS168" s="110" t="str">
        <f>VLOOKUP(Tabela2[[#This Row],[SIEMA]],Siema2025,61,FALSE)</f>
        <v>X</v>
      </c>
      <c r="AT168" s="110" t="str">
        <f>VLOOKUP(Tabela2[[#This Row],[SIEMA]],Siema2025,63,FALSE)</f>
        <v/>
      </c>
      <c r="AU168" s="110" t="str">
        <f>VLOOKUP(Tabela2[[#This Row],[SIEMA]],Siema2025,65,FALSE)</f>
        <v/>
      </c>
      <c r="AV168" s="110" t="str">
        <f>VLOOKUP(Tabela2[[#This Row],[SIEMA]],Siema2025,67,FALSE)</f>
        <v/>
      </c>
      <c r="AW168" s="110" t="str">
        <f>VLOOKUP(Tabela2[[#This Row],[SIEMA]],Siema2025,69,FALSE)</f>
        <v/>
      </c>
      <c r="AX168" s="110" t="str">
        <f>VLOOKUP(Tabela2[[#This Row],[SIEMA]],Siema2025,71,FALSE)</f>
        <v/>
      </c>
      <c r="AY168" s="110" t="str">
        <f>VLOOKUP(Tabela2[[#This Row],[SIEMA]],Siema2025,73,FALSE)</f>
        <v/>
      </c>
      <c r="AZ168" s="110" t="str">
        <f>VLOOKUP(Tabela2[[#This Row],[SIEMA]],Siema2025,75,FALSE)</f>
        <v/>
      </c>
      <c r="BA168" s="110" t="str">
        <f>VLOOKUP(Tabela2[[#This Row],[SIEMA]],Siema2025,77,FALSE)</f>
        <v/>
      </c>
      <c r="BB168" s="110" t="str">
        <f>VLOOKUP(Tabela2[[#This Row],[SIEMA]],Siema2025,79,FALSE)</f>
        <v/>
      </c>
      <c r="BC168" s="110" t="str">
        <f>IF(Tabela2[[#This Row],[Outro(s) ]] = "X", "PREENCHER","NA")</f>
        <v>NA</v>
      </c>
      <c r="BD168" s="110" t="str">
        <f>VLOOKUP(Tabela2[[#This Row],[SIEMA]],Siema2025,82,FALSE)</f>
        <v/>
      </c>
      <c r="BE168" s="110" t="str">
        <f>VLOOKUP(Tabela2[[#This Row],[SIEMA]],Siema2025,81,FALSE)</f>
        <v/>
      </c>
      <c r="BF168" s="112" t="str">
        <f>VLOOKUP(Tabela2[[#This Row],[SIEMA]],Siema2025,28,FALSE)</f>
        <v>Equinor Brasil Energia Ltda</v>
      </c>
      <c r="BG168" s="112"/>
      <c r="BH168" s="113" t="str">
        <f>VLOOKUP(Tabela2[[#This Row],[SIEMA]],Siema2025,29,FALSE)</f>
        <v>04028583000110</v>
      </c>
      <c r="BI168" s="114" t="s">
        <v>2696</v>
      </c>
      <c r="BJ168" s="109" t="s">
        <v>7097</v>
      </c>
      <c r="BK168" s="106" t="s">
        <v>2696</v>
      </c>
      <c r="BL168" s="143">
        <v>45728</v>
      </c>
      <c r="BM168" s="110">
        <f ca="1">IF(Tabela2[[#This Row],[Data de atendimento do Ibama (considerar o primeiro documento/ação)]]="",_xlfn.DAYS(TODAY(),J168),_xlfn.DAYS(Tabela2[[#This Row],[Data de atendimento do Ibama (considerar o primeiro documento/ação)]],J168))</f>
        <v>1</v>
      </c>
      <c r="BN168" s="110" t="str">
        <f>IF(Tabela2[[#This Row],[Atendido pelo Ibama ("Não" ou "Sim")]]="Não","Preencher", IF(Tabela2[[#This Row],[Atendido pelo Ibama ("Não" ou "Sim")]]="Sim","NA",""))</f>
        <v>NA</v>
      </c>
      <c r="BO168" s="116" t="s">
        <v>7098</v>
      </c>
      <c r="BP168" s="110" t="str">
        <f>IF(Tabela2[[#This Row],[Forma de atendimento (primeiro documento/ação)]]= "Outros (especificar)", "PREENCHER","NA")</f>
        <v>NA</v>
      </c>
      <c r="BQ168" s="108" t="s">
        <v>123</v>
      </c>
      <c r="BR168" s="110" t="str">
        <f>IF(Tabela2[[#This Row],[Equipe do Ibama foi a campo? Houve sobrevoo do Poseidon?]] = "Sim", "PREENCHER","NA")</f>
        <v>NA</v>
      </c>
      <c r="BS168" s="110" t="str">
        <f>IF(Tabela2[[#This Row],[Se sim, foi emitida Ordem de Emergência? (informações vinculada à coluna CK)]] = "Sim", "PREENCHER","NA")</f>
        <v>NA</v>
      </c>
      <c r="BT168" s="110" t="s">
        <v>7099</v>
      </c>
      <c r="BU168" s="110" t="s">
        <v>123</v>
      </c>
      <c r="BV168" s="110" t="s">
        <v>123</v>
      </c>
      <c r="BW168" s="110" t="s">
        <v>123</v>
      </c>
      <c r="BX168" s="108" t="s">
        <v>7119</v>
      </c>
      <c r="BY168" s="143"/>
      <c r="BZ168" s="106" t="str">
        <f>IF(Tabela2[[#This Row],[Data do documento de encerramento]]="NA","NA",IF(Tabela2[[#This Row],[Data do documento de encerramento]]="","Pendente de conclusão/ encerramento",_xlfn.DAYS(Tabela2[[#This Row],[Data do documento de encerramento]],J168)))</f>
        <v>Pendente de conclusão/ encerramento</v>
      </c>
      <c r="CA168" s="117" t="s">
        <v>7220</v>
      </c>
      <c r="CB168" s="109" t="s">
        <v>7469</v>
      </c>
      <c r="CC168" s="249" t="s">
        <v>7599</v>
      </c>
      <c r="CD168" s="109" t="s">
        <v>123</v>
      </c>
      <c r="CE168" s="109" t="s">
        <v>123</v>
      </c>
      <c r="CF168" s="109" t="s">
        <v>7103</v>
      </c>
    </row>
    <row r="169" spans="1:84" ht="30.75" hidden="1">
      <c r="A169" s="172">
        <v>202531246856</v>
      </c>
      <c r="B169" s="173" t="s">
        <v>7814</v>
      </c>
      <c r="C169" s="110" t="str">
        <f>VLOOKUP(Tabela2[[#This Row],[SIEMA]],Siema2025,4,FALSE)</f>
        <v xml:space="preserve"> AL</v>
      </c>
      <c r="D169" s="108" t="str">
        <f>VLOOKUP(Tabela2[[#This Row],[SIEMA]],Siema2025,3,FALSE)</f>
        <v xml:space="preserve">Pilar </v>
      </c>
      <c r="E169" s="108" t="str">
        <f>VLOOKUP(Tabela2[[#This Row],[SIEMA]],Siema2025,20,FALSE)</f>
        <v>Fazenda Lamarão, s/n. Zona rural.</v>
      </c>
      <c r="F169" s="108"/>
      <c r="G169" s="108" t="s">
        <v>7815</v>
      </c>
      <c r="H169" s="108" t="s">
        <v>7816</v>
      </c>
      <c r="I169" s="106" t="s">
        <v>7456</v>
      </c>
      <c r="J169" s="107">
        <f>VLOOKUP(Tabela2[[#This Row],[SIEMA]],Siema2025,2,FALSE)</f>
        <v>45727</v>
      </c>
      <c r="K169" s="107" t="str">
        <f>VLOOKUP(Tabela2[[#This Row],[SIEMA]],Siema2025,16,FALSE)</f>
        <v>Terça</v>
      </c>
      <c r="L169" s="108" t="str">
        <f>IF(Tabela2[[#This Row],[Data]]="","Sem Informação",VLOOKUP(MONTH(Tabela2[[#This Row],[Data]]),'[1]Validação de dados'!$I$1:$J$13,2,0))</f>
        <v>Março</v>
      </c>
      <c r="M169" s="106">
        <f>YEAR(Tabela2[[#This Row],[Data]])</f>
        <v>2025</v>
      </c>
      <c r="N169" s="107" t="str">
        <f>VLOOKUP(Tabela2[[#This Row],[SIEMA]],Siema2025,17,FALSE)</f>
        <v>Matutino</v>
      </c>
      <c r="O169" s="107" t="s">
        <v>145</v>
      </c>
      <c r="P169" s="106" t="str">
        <f>VLOOKUP(Tabela2[[#This Row],[SIEMA]],Siema2025,21,FALSE)</f>
        <v>Poço terrestre. Campo de Pilar - Linha do poço PIR-0076</v>
      </c>
      <c r="Q169" s="106" t="str">
        <f>VLOOKUP(Tabela2[[#This Row],[SIEMA]],Siema2025,7,FALSE)</f>
        <v/>
      </c>
      <c r="R169" s="106" t="str">
        <f>VLOOKUP(Tabela2[[#This Row],[SIEMA]],Siema2025,10,FALSE)</f>
        <v>água oleosa</v>
      </c>
      <c r="S169" s="109" t="str">
        <f>IF(Q169="","", IF(Q169="NC","", IF(Q169="NE","", IF(Q169="NA","",IFERROR(VLOOKUP(Q169,Produtos!$A$1:$C$2319,2,FALSE),"Não Cadastrado")))))</f>
        <v/>
      </c>
      <c r="T169" s="106" t="str">
        <f>VLOOKUP(Tabela2[[#This Row],[SIEMA]],Siema2025,11,FALSE)</f>
        <v>0.52</v>
      </c>
      <c r="U169" s="106" t="str">
        <f>VLOOKUP(Tabela2[[#This Row],[SIEMA]],Siema2025,12,FALSE)</f>
        <v>M3</v>
      </c>
      <c r="V169" s="106" t="str">
        <f>IF(Q169="","",IF(ISNUMBER(Q169)=FALSE,"Não se aplica",IFERROR(VLOOKUP(Q169,Produtos!$A$1:$C$2319,3,FALSE),"Não Cadastrado")))</f>
        <v/>
      </c>
      <c r="W169" s="106" t="str">
        <f>VLOOKUP(Tabela2[[#This Row],[SIEMA]],Siema2025,10,FALSE)</f>
        <v>água oleosa</v>
      </c>
      <c r="X169" s="115" t="str">
        <f>IF(Tabela2[[#This Row],[Origem do acidente]] = "Plataforma", "PREENCHER","NA")</f>
        <v>NA</v>
      </c>
      <c r="Y169" s="111" t="str">
        <f>IF(W169="","", IF(W169="NC","", IF(W169="NE","", IF(W169="NA","",IFERROR(VLOOKUP(W169,Produtos!$A$1:$C$2319,2,FALSE),"Não Cadastrado")))))</f>
        <v>Não Cadastrado</v>
      </c>
      <c r="Z169" s="106" t="str">
        <f>VLOOKUP(Tabela2[[#This Row],[SIEMA]],Siema2025,11,FALSE)</f>
        <v>0.52</v>
      </c>
      <c r="AA169" s="106" t="str">
        <f>VLOOKUP(Tabela2[[#This Row],[SIEMA]],Siema2025,12,FALSE)</f>
        <v>M3</v>
      </c>
      <c r="AB169" s="106" t="str">
        <f>IF(W169="","",IF(ISNUMBER(W169)=FALSE,"Não se aplica",IFERROR(VLOOKUP(W169,Produtos!$A$1:$C$2319,3,FALSE),"Não Cadastrado")))</f>
        <v>Não se aplica</v>
      </c>
      <c r="AC169" s="106"/>
      <c r="AD169" s="110" t="str">
        <f>IF(Tabela2[[#This Row],[Origem do acidente]] = "Plataforma", "PREENCHER","NA")</f>
        <v>NA</v>
      </c>
      <c r="AE169" s="109" t="str">
        <f>IF(AC169="","", IF(AC169="NC","", IF(AC169="NE","", IF(AC169="NA","",IFERROR(VLOOKUP(AC169,Produtos!$A$1:$C$2319,2,FALSE),"Não Cadastrado")))))</f>
        <v/>
      </c>
      <c r="AF169" s="106"/>
      <c r="AG169" s="106"/>
      <c r="AH169" s="106" t="str">
        <f>IF(AC169="","",IF(ISNUMBER(AC169)=FALSE,"Não se aplica",IFERROR(VLOOKUP(AC169,Produtos!$A$1:$C$2319,3,FALSE),"Não Cadastrado")))</f>
        <v/>
      </c>
      <c r="AI169" s="106"/>
      <c r="AJ169" s="106" t="str">
        <f>VLOOKUP(Tabela2[[#This Row],[SIEMA]],Siema2025,26,FALSE)</f>
        <v/>
      </c>
      <c r="AK169" s="109"/>
      <c r="AL169" s="109"/>
      <c r="AM169" s="109"/>
      <c r="AN169" s="110" t="str">
        <f>VLOOKUP(Tabela2[[#This Row],[SIEMA]],Siema2025,51,FALSE)</f>
        <v/>
      </c>
      <c r="AO169" s="110" t="str">
        <f>VLOOKUP(Tabela2[[#This Row],[SIEMA]],Siema2025,53,FALSE)</f>
        <v/>
      </c>
      <c r="AP169" s="110" t="str">
        <f>VLOOKUP(Tabela2[[#This Row],[SIEMA]],Siema2025,55,FALSE)</f>
        <v/>
      </c>
      <c r="AQ169" s="110" t="str">
        <f>VLOOKUP(Tabela2[[#This Row],[SIEMA]],Siema2025,57,FALSE)</f>
        <v/>
      </c>
      <c r="AR169" s="110" t="str">
        <f>VLOOKUP(Tabela2[[#This Row],[SIEMA]],Siema2025,59,FALSE)</f>
        <v/>
      </c>
      <c r="AS169" s="110" t="str">
        <f>VLOOKUP(Tabela2[[#This Row],[SIEMA]],Siema2025,61,FALSE)</f>
        <v/>
      </c>
      <c r="AT169" s="110" t="str">
        <f>VLOOKUP(Tabela2[[#This Row],[SIEMA]],Siema2025,63,FALSE)</f>
        <v/>
      </c>
      <c r="AU169" s="110" t="str">
        <f>VLOOKUP(Tabela2[[#This Row],[SIEMA]],Siema2025,65,FALSE)</f>
        <v>X</v>
      </c>
      <c r="AV169" s="110" t="str">
        <f>VLOOKUP(Tabela2[[#This Row],[SIEMA]],Siema2025,67,FALSE)</f>
        <v/>
      </c>
      <c r="AW169" s="110" t="str">
        <f>VLOOKUP(Tabela2[[#This Row],[SIEMA]],Siema2025,69,FALSE)</f>
        <v/>
      </c>
      <c r="AX169" s="110" t="str">
        <f>VLOOKUP(Tabela2[[#This Row],[SIEMA]],Siema2025,71,FALSE)</f>
        <v/>
      </c>
      <c r="AY169" s="110" t="str">
        <f>VLOOKUP(Tabela2[[#This Row],[SIEMA]],Siema2025,73,FALSE)</f>
        <v/>
      </c>
      <c r="AZ169" s="110" t="str">
        <f>VLOOKUP(Tabela2[[#This Row],[SIEMA]],Siema2025,75,FALSE)</f>
        <v/>
      </c>
      <c r="BA169" s="110" t="str">
        <f>VLOOKUP(Tabela2[[#This Row],[SIEMA]],Siema2025,77,FALSE)</f>
        <v/>
      </c>
      <c r="BB169" s="110" t="str">
        <f>VLOOKUP(Tabela2[[#This Row],[SIEMA]],Siema2025,79,FALSE)</f>
        <v/>
      </c>
      <c r="BC169" s="110" t="str">
        <f>IF(Tabela2[[#This Row],[Outro(s) ]] = "X", "PREENCHER","NA")</f>
        <v>NA</v>
      </c>
      <c r="BD169" s="110" t="str">
        <f>VLOOKUP(Tabela2[[#This Row],[SIEMA]],Siema2025,82,FALSE)</f>
        <v/>
      </c>
      <c r="BE169" s="110" t="str">
        <f>VLOOKUP(Tabela2[[#This Row],[SIEMA]],Siema2025,81,FALSE)</f>
        <v/>
      </c>
      <c r="BF169" s="112" t="str">
        <f>VLOOKUP(Tabela2[[#This Row],[SIEMA]],Siema2025,28,FALSE)</f>
        <v>ORIGEM ENERGIA ALAGOAS S.A</v>
      </c>
      <c r="BG169" s="112"/>
      <c r="BH169" s="113" t="str">
        <f>VLOOKUP(Tabela2[[#This Row],[SIEMA]],Siema2025,29,FALSE)</f>
        <v>34186669000301</v>
      </c>
      <c r="BI169" s="114" t="str">
        <f>VLOOKUP(Tabela2[[#This Row],[SIEMA]],Siema2025,107,FALSE)</f>
        <v>Não</v>
      </c>
      <c r="BJ169" s="109" t="s">
        <v>7111</v>
      </c>
      <c r="BK169" s="106" t="s">
        <v>7817</v>
      </c>
      <c r="BL169" s="143">
        <v>45730</v>
      </c>
      <c r="BM169" s="110">
        <f ca="1">IF(Tabela2[[#This Row],[Data de atendimento do Ibama (considerar o primeiro documento/ação)]]="",_xlfn.DAYS(TODAY(),J169),_xlfn.DAYS(Tabela2[[#This Row],[Data de atendimento do Ibama (considerar o primeiro documento/ação)]],J169))</f>
        <v>3</v>
      </c>
      <c r="BN169" s="110" t="str">
        <f>IF(Tabela2[[#This Row],[Atendido pelo Ibama ("Não" ou "Sim")]]="Não","Preencher", IF(Tabela2[[#This Row],[Atendido pelo Ibama ("Não" ou "Sim")]]="Sim","NA",""))</f>
        <v>NA</v>
      </c>
      <c r="BO169" s="116" t="s">
        <v>7139</v>
      </c>
      <c r="BP169" s="110" t="str">
        <f>IF(Tabela2[[#This Row],[Forma de atendimento (primeiro documento/ação)]]= "Outros (especificar)", "PREENCHER","NA")</f>
        <v>NA</v>
      </c>
      <c r="BQ169" s="108" t="s">
        <v>123</v>
      </c>
      <c r="BR169" s="110" t="str">
        <f>IF(Tabela2[[#This Row],[Equipe do Ibama foi a campo? Houve sobrevoo do Poseidon?]] = "Sim", "PREENCHER","NA")</f>
        <v>NA</v>
      </c>
      <c r="BS169" s="110" t="str">
        <f>IF(Tabela2[[#This Row],[Se sim, foi emitida Ordem de Emergência? (informações vinculada à coluna CK)]] = "Sim", "PREENCHER","NA")</f>
        <v>NA</v>
      </c>
      <c r="BT169" s="110" t="str">
        <f>IF(Tabela2[[#This Row],[Foi elaborado Relatório de Vistoria pelo Ibama? (informações vinculada à coluna CK)]] = "Sim", "PREENCHER","NA")</f>
        <v>NA</v>
      </c>
      <c r="BU169" s="110" t="str">
        <f>IF(Tabela2[[#This Row],[Houve envio de Informações Pós-acidente (preencher "não se aplica" quando de competência estadual/municipal)]] = "Sim", "PREENCHER","NA")</f>
        <v>NA</v>
      </c>
      <c r="BV169" s="110" t="s">
        <v>2696</v>
      </c>
      <c r="BW169" s="110" t="str">
        <f>IF(Tabela2[[#This Row],[O Ibama aguarda resposta da empresa/OEMA, etc?]] = "Sim", "PREENCHER","NA")</f>
        <v>PREENCHER</v>
      </c>
      <c r="BX169" s="108"/>
      <c r="BY169" s="143"/>
      <c r="BZ169" s="106" t="str">
        <f>IF(Tabela2[[#This Row],[Data do documento de encerramento]]="NA","NA",IF(Tabela2[[#This Row],[Data do documento de encerramento]]="","Pendente de conclusão/ encerramento",_xlfn.DAYS(Tabela2[[#This Row],[Data do documento de encerramento]],J169)))</f>
        <v>Pendente de conclusão/ encerramento</v>
      </c>
      <c r="CA169" s="109"/>
      <c r="CB169" s="109"/>
      <c r="CC169" s="109"/>
      <c r="CD169" s="109"/>
      <c r="CE169" s="109"/>
      <c r="CF169" s="109"/>
    </row>
    <row r="170" spans="1:84" ht="45.75">
      <c r="A170" s="185">
        <v>202531275610</v>
      </c>
      <c r="B170" s="120" t="s">
        <v>7818</v>
      </c>
      <c r="C170" s="110" t="s">
        <v>672</v>
      </c>
      <c r="D170" s="108" t="s">
        <v>637</v>
      </c>
      <c r="E170" s="108" t="s">
        <v>1901</v>
      </c>
      <c r="F170" s="108"/>
      <c r="G170" s="108" t="s">
        <v>7819</v>
      </c>
      <c r="H170" s="108" t="s">
        <v>7820</v>
      </c>
      <c r="I170" s="106" t="str">
        <f>VLOOKUP(Tabela2[[#This Row],[SIEMA]],Siema2025,19,FALSE)</f>
        <v>Santos</v>
      </c>
      <c r="J170" s="107">
        <f>VLOOKUP(Tabela2[[#This Row],[SIEMA]],Siema2025,2,FALSE)</f>
        <v>45728</v>
      </c>
      <c r="K170" s="107" t="str">
        <f>VLOOKUP(Tabela2[[#This Row],[SIEMA]],Siema2025,16,FALSE)</f>
        <v>Quarta</v>
      </c>
      <c r="L170" s="106" t="str">
        <f>IF(Tabela2[[#This Row],[Data]]="","Sem Informação",VLOOKUP(MONTH(Tabela2[[#This Row],[Data]]),'[1]Validação de dados'!$I$1:$J$13,2,0))</f>
        <v>Março</v>
      </c>
      <c r="M170" s="106">
        <f>YEAR(Tabela2[[#This Row],[Data]])</f>
        <v>2025</v>
      </c>
      <c r="N170" s="107" t="str">
        <f>VLOOKUP(Tabela2[[#This Row],[SIEMA]],Siema2025,17,FALSE)</f>
        <v>Vespertino</v>
      </c>
      <c r="O170" s="107" t="s">
        <v>111</v>
      </c>
      <c r="P170" s="106" t="str">
        <f>VLOOKUP(Tabela2[[#This Row],[SIEMA]],Siema2025,21,FALSE)</f>
        <v>Valaris - DS 17</v>
      </c>
      <c r="Q170" s="106" t="s">
        <v>637</v>
      </c>
      <c r="R170" s="106" t="s">
        <v>7821</v>
      </c>
      <c r="S170" s="109" t="s">
        <v>7138</v>
      </c>
      <c r="T170" s="106">
        <v>13.7</v>
      </c>
      <c r="U170" s="106" t="s">
        <v>7109</v>
      </c>
      <c r="V170" s="106" t="str">
        <f>IF(Q170="","",IF(ISNUMBER(Q170)=FALSE,"Não se aplica",IFERROR(VLOOKUP(Q170,Produtos!$A$1:$C$2319,3,FALSE),"Não Cadastrado")))</f>
        <v>Não se aplica</v>
      </c>
      <c r="W170" s="106"/>
      <c r="X170" s="115"/>
      <c r="Y170" s="111" t="str">
        <f>IF(W170="","", IF(W170="NC","", IF(W170="NE","", IF(W170="NA","",IFERROR(VLOOKUP(W170,Produtos!$A$1:$C$2319,2,FALSE),"Não Cadastrado")))))</f>
        <v/>
      </c>
      <c r="Z170" s="106"/>
      <c r="AA170" s="106"/>
      <c r="AB170" s="106" t="str">
        <f>IF(W170="","",IF(ISNUMBER(W170)=FALSE,"Não se aplica",IFERROR(VLOOKUP(W170,Produtos!$A$1:$C$2319,3,FALSE),"Não Cadastrado")))</f>
        <v/>
      </c>
      <c r="AC170" s="115"/>
      <c r="AD170" s="115"/>
      <c r="AE170" s="109" t="str">
        <f>IF(AC170="","", IF(AC170="NC","", IF(AC170="NE","", IF(AC170="NA","",IFERROR(VLOOKUP(AC170,Produtos!$A$1:$C$2319,2,FALSE),"Não Cadastrado")))))</f>
        <v/>
      </c>
      <c r="AF170" s="115"/>
      <c r="AG170" s="106"/>
      <c r="AH170" s="106" t="str">
        <f>IF(AC170="","",IF(ISNUMBER(AC170)=FALSE,"Não se aplica",IFERROR(VLOOKUP(AC170,Produtos!$A$1:$C$2319,3,FALSE),"Não Cadastrado")))</f>
        <v/>
      </c>
      <c r="AI170" s="115"/>
      <c r="AJ170" s="106" t="str">
        <f>VLOOKUP(Tabela2[[#This Row],[SIEMA]],Siema2025,26,FALSE)</f>
        <v>Falha operacional no processo de filtração envolvendo a válvula borboleta que isolava a linha de brine.</v>
      </c>
      <c r="AK170" s="109" t="s">
        <v>7096</v>
      </c>
      <c r="AL170" s="109" t="s">
        <v>7219</v>
      </c>
      <c r="AM170" s="109" t="s">
        <v>7356</v>
      </c>
      <c r="AN170" s="110" t="str">
        <f>VLOOKUP(Tabela2[[#This Row],[SIEMA]],Siema2025,51,FALSE)</f>
        <v/>
      </c>
      <c r="AO170" s="110" t="str">
        <f>VLOOKUP(Tabela2[[#This Row],[SIEMA]],Siema2025,53,FALSE)</f>
        <v/>
      </c>
      <c r="AP170" s="110" t="str">
        <f>VLOOKUP(Tabela2[[#This Row],[SIEMA]],Siema2025,55,FALSE)</f>
        <v/>
      </c>
      <c r="AQ170" s="110" t="str">
        <f>VLOOKUP(Tabela2[[#This Row],[SIEMA]],Siema2025,57,FALSE)</f>
        <v/>
      </c>
      <c r="AR170" s="110" t="str">
        <f>VLOOKUP(Tabela2[[#This Row],[SIEMA]],Siema2025,59,FALSE)</f>
        <v/>
      </c>
      <c r="AS170" s="110" t="str">
        <f>VLOOKUP(Tabela2[[#This Row],[SIEMA]],Siema2025,61,FALSE)</f>
        <v>X</v>
      </c>
      <c r="AT170" s="110" t="str">
        <f>VLOOKUP(Tabela2[[#This Row],[SIEMA]],Siema2025,63,FALSE)</f>
        <v/>
      </c>
      <c r="AU170" s="110" t="str">
        <f>VLOOKUP(Tabela2[[#This Row],[SIEMA]],Siema2025,65,FALSE)</f>
        <v/>
      </c>
      <c r="AV170" s="110" t="str">
        <f>VLOOKUP(Tabela2[[#This Row],[SIEMA]],Siema2025,67,FALSE)</f>
        <v/>
      </c>
      <c r="AW170" s="110" t="str">
        <f>VLOOKUP(Tabela2[[#This Row],[SIEMA]],Siema2025,69,FALSE)</f>
        <v/>
      </c>
      <c r="AX170" s="110" t="str">
        <f>VLOOKUP(Tabela2[[#This Row],[SIEMA]],Siema2025,71,FALSE)</f>
        <v/>
      </c>
      <c r="AY170" s="110" t="str">
        <f>VLOOKUP(Tabela2[[#This Row],[SIEMA]],Siema2025,73,FALSE)</f>
        <v/>
      </c>
      <c r="AZ170" s="110" t="str">
        <f>VLOOKUP(Tabela2[[#This Row],[SIEMA]],Siema2025,75,FALSE)</f>
        <v/>
      </c>
      <c r="BA170" s="110" t="str">
        <f>VLOOKUP(Tabela2[[#This Row],[SIEMA]],Siema2025,77,FALSE)</f>
        <v/>
      </c>
      <c r="BB170" s="110" t="str">
        <f>VLOOKUP(Tabela2[[#This Row],[SIEMA]],Siema2025,79,FALSE)</f>
        <v/>
      </c>
      <c r="BC170" s="110" t="str">
        <f>IF(Tabela2[[#This Row],[Outro(s) ]] = "X", "PREENCHER","NA")</f>
        <v>NA</v>
      </c>
      <c r="BD170" s="110" t="str">
        <f>VLOOKUP(Tabela2[[#This Row],[SIEMA]],Siema2025,82,FALSE)</f>
        <v/>
      </c>
      <c r="BE170" s="110" t="str">
        <f>VLOOKUP(Tabela2[[#This Row],[SIEMA]],Siema2025,81,FALSE)</f>
        <v/>
      </c>
      <c r="BF170" s="112" t="str">
        <f>VLOOKUP(Tabela2[[#This Row],[SIEMA]],Siema2025,28,FALSE)</f>
        <v>Equinor Brasil Energia</v>
      </c>
      <c r="BG170" s="106"/>
      <c r="BH170" s="113" t="str">
        <f>VLOOKUP(Tabela2[[#This Row],[SIEMA]],Siema2025,29,FALSE)</f>
        <v>04028583000110</v>
      </c>
      <c r="BI170" s="114" t="s">
        <v>2696</v>
      </c>
      <c r="BJ170" s="109" t="s">
        <v>7097</v>
      </c>
      <c r="BK170" s="106" t="s">
        <v>2696</v>
      </c>
      <c r="BL170" s="143">
        <v>45729</v>
      </c>
      <c r="BM170" s="110">
        <f ca="1">IF(Tabela2[[#This Row],[Data de atendimento do Ibama (considerar o primeiro documento/ação)]]="",_xlfn.DAYS(TODAY(),J170),_xlfn.DAYS(Tabela2[[#This Row],[Data de atendimento do Ibama (considerar o primeiro documento/ação)]],J170))</f>
        <v>1</v>
      </c>
      <c r="BN170" s="110" t="str">
        <f>IF(Tabela2[[#This Row],[Atendido pelo Ibama ("Não" ou "Sim")]]="Não","Preencher", IF(Tabela2[[#This Row],[Atendido pelo Ibama ("Não" ou "Sim")]]="Sim","NA",""))</f>
        <v>NA</v>
      </c>
      <c r="BO170" s="116" t="s">
        <v>7098</v>
      </c>
      <c r="BP170" s="110" t="str">
        <f>IF(Tabela2[[#This Row],[Forma de atendimento (primeiro documento/ação)]]= "Outros (especificar)", "PREENCHER","NA")</f>
        <v>NA</v>
      </c>
      <c r="BQ170" s="108" t="s">
        <v>123</v>
      </c>
      <c r="BR170" s="110" t="str">
        <f>IF(Tabela2[[#This Row],[Equipe do Ibama foi a campo? Houve sobrevoo do Poseidon?]] = "Sim", "PREENCHER","NA")</f>
        <v>NA</v>
      </c>
      <c r="BS170" s="110" t="str">
        <f>IF(Tabela2[[#This Row],[Se sim, foi emitida Ordem de Emergência? (informações vinculada à coluna CK)]] = "Sim", "PREENCHER","NA")</f>
        <v>NA</v>
      </c>
      <c r="BT170" s="110" t="s">
        <v>7099</v>
      </c>
      <c r="BU170" s="110" t="s">
        <v>123</v>
      </c>
      <c r="BV170" s="110" t="s">
        <v>123</v>
      </c>
      <c r="BW170" s="110" t="s">
        <v>123</v>
      </c>
      <c r="BX170" s="108" t="s">
        <v>7119</v>
      </c>
      <c r="BY170" s="110"/>
      <c r="BZ170" s="106" t="str">
        <f>IF(Tabela2[[#This Row],[Data do documento de encerramento]]="NA","NA",IF(Tabela2[[#This Row],[Data do documento de encerramento]]="","Pendente de conclusão/ encerramento",_xlfn.DAYS(Tabela2[[#This Row],[Data do documento de encerramento]],J170)))</f>
        <v>Pendente de conclusão/ encerramento</v>
      </c>
      <c r="CA170" s="106"/>
      <c r="CB170" s="106" t="s">
        <v>7822</v>
      </c>
      <c r="CC170" s="130" t="s">
        <v>7189</v>
      </c>
      <c r="CD170" s="106" t="s">
        <v>123</v>
      </c>
      <c r="CE170" s="106" t="s">
        <v>123</v>
      </c>
      <c r="CF170" s="106" t="s">
        <v>7243</v>
      </c>
    </row>
    <row r="171" spans="1:84" ht="106.5" hidden="1">
      <c r="A171" s="172">
        <v>202531332449</v>
      </c>
      <c r="B171" s="173" t="s">
        <v>7823</v>
      </c>
      <c r="C171" s="110" t="str">
        <f>VLOOKUP(Tabela2[[#This Row],[SIEMA]],Siema2025,4,FALSE)</f>
        <v xml:space="preserve"> MG</v>
      </c>
      <c r="D171" s="108" t="str">
        <f>VLOOKUP(Tabela2[[#This Row],[SIEMA]],Siema2025,3,FALSE)</f>
        <v xml:space="preserve">Careaçu </v>
      </c>
      <c r="E171" s="108" t="s">
        <v>7588</v>
      </c>
      <c r="F171" s="108" t="s">
        <v>7824</v>
      </c>
      <c r="G171" s="108" t="s">
        <v>7825</v>
      </c>
      <c r="H171" s="108" t="s">
        <v>7826</v>
      </c>
      <c r="I171" s="106" t="s">
        <v>7118</v>
      </c>
      <c r="J171" s="107">
        <f>VLOOKUP(Tabela2[[#This Row],[SIEMA]],Siema2025,2,FALSE)</f>
        <v>45728</v>
      </c>
      <c r="K171" s="107" t="str">
        <f>VLOOKUP(Tabela2[[#This Row],[SIEMA]],Siema2025,16,FALSE)</f>
        <v>Quarta</v>
      </c>
      <c r="L171" s="108" t="str">
        <f>IF(Tabela2[[#This Row],[Data]]="","Sem Informação",VLOOKUP(MONTH(Tabela2[[#This Row],[Data]]),'[1]Validação de dados'!$I$1:$J$13,2,0))</f>
        <v>Março</v>
      </c>
      <c r="M171" s="106">
        <f>YEAR(Tabela2[[#This Row],[Data]])</f>
        <v>2025</v>
      </c>
      <c r="N171" s="107" t="str">
        <f>VLOOKUP(Tabela2[[#This Row],[SIEMA]],Siema2025,17,FALSE)</f>
        <v>Noturno</v>
      </c>
      <c r="O171" s="107" t="str">
        <f>VLOOKUP(Tabela2[[#This Row],[SIEMA]],Siema2025,5,FALSE)</f>
        <v>Rodovia</v>
      </c>
      <c r="P171" s="106" t="str">
        <f>VLOOKUP(Tabela2[[#This Row],[SIEMA]],Siema2025,21,FALSE)</f>
        <v/>
      </c>
      <c r="Q171" s="106">
        <v>1263</v>
      </c>
      <c r="R171" s="106" t="str">
        <f>VLOOKUP(Tabela2[[#This Row],[SIEMA]],Siema2025,10,FALSE)</f>
        <v>Tinta</v>
      </c>
      <c r="S171" s="109" t="str">
        <f>IF(Q171="","", IF(Q171="NC","", IF(Q171="NE","", IF(Q171="NA","",IFERROR(VLOOKUP(Q171,Produtos!$A$1:$C$2319,2,FALSE),"Não Cadastrado")))))</f>
        <v>TINTA  (incluindo  tintas,  lacas,  esmaltes,  tinturas,  goma-lacas,  vernizes,  polidores,  enenchimentos  líquidos  e  bases  líquidas para lacas) ou MATERIAL RELACIONADO COM TINTAS (incluindo diluentes ou redutores para tintas)</v>
      </c>
      <c r="T171" s="106" t="str">
        <f>VLOOKUP(Tabela2[[#This Row],[SIEMA]],Siema2025,11,FALSE)</f>
        <v>29</v>
      </c>
      <c r="U171" s="106" t="str">
        <f>VLOOKUP(Tabela2[[#This Row],[SIEMA]],Siema2025,12,FALSE)</f>
        <v>T</v>
      </c>
      <c r="V171" s="106">
        <f>IF(Q171="","",IF(ISNUMBER(Q171)=FALSE,"Não se aplica",IFERROR(VLOOKUP(Q171,Produtos!$A$1:$C$2319,3,FALSE),"Não Cadastrado")))</f>
        <v>3</v>
      </c>
      <c r="W171" s="106">
        <v>1272</v>
      </c>
      <c r="X171" s="115" t="str">
        <f>IF(Tabela2[[#This Row],[Origem do acidente]] = "Plataforma", "PREENCHER","NA")</f>
        <v>NA</v>
      </c>
      <c r="Y171" s="111" t="str">
        <f>IF(W171="","", IF(W171="NC","", IF(W171="NE","", IF(W171="NA","",IFERROR(VLOOKUP(W171,Produtos!$A$1:$C$2319,2,FALSE),"Não Cadastrado")))))</f>
        <v>ÓLEO DE PINHO</v>
      </c>
      <c r="Z171" s="106">
        <v>1750</v>
      </c>
      <c r="AA171" s="106" t="s">
        <v>7294</v>
      </c>
      <c r="AB171" s="106">
        <f>IF(W171="","",IF(ISNUMBER(W171)=FALSE,"Não se aplica",IFERROR(VLOOKUP(W171,Produtos!$A$1:$C$2319,3,FALSE),"Não Cadastrado")))</f>
        <v>3</v>
      </c>
      <c r="AC171" s="106"/>
      <c r="AD171" s="110" t="str">
        <f>IF(Tabela2[[#This Row],[Origem do acidente]] = "Plataforma", "PREENCHER","NA")</f>
        <v>NA</v>
      </c>
      <c r="AE171" s="109">
        <v>1307</v>
      </c>
      <c r="AF171" s="106"/>
      <c r="AG171" s="106"/>
      <c r="AH171" s="106" t="str">
        <f>IF(AC171="","",IF(ISNUMBER(AC171)=FALSE,"Não se aplica",IFERROR(VLOOKUP(AC171,Produtos!$A$1:$C$2319,3,FALSE),"Não Cadastrado")))</f>
        <v/>
      </c>
      <c r="AI171" s="106"/>
      <c r="AJ171" s="106" t="str">
        <f>VLOOKUP(Tabela2[[#This Row],[SIEMA]],Siema2025,26,FALSE)</f>
        <v/>
      </c>
      <c r="AK171" s="109" t="s">
        <v>7827</v>
      </c>
      <c r="AL171" s="109"/>
      <c r="AM171" s="109"/>
      <c r="AN171" s="110" t="str">
        <f>VLOOKUP(Tabela2[[#This Row],[SIEMA]],Siema2025,51,FALSE)</f>
        <v/>
      </c>
      <c r="AO171" s="110" t="str">
        <f>VLOOKUP(Tabela2[[#This Row],[SIEMA]],Siema2025,53,FALSE)</f>
        <v/>
      </c>
      <c r="AP171" s="110" t="str">
        <f>VLOOKUP(Tabela2[[#This Row],[SIEMA]],Siema2025,55,FALSE)</f>
        <v/>
      </c>
      <c r="AQ171" s="110" t="str">
        <f>VLOOKUP(Tabela2[[#This Row],[SIEMA]],Siema2025,57,FALSE)</f>
        <v/>
      </c>
      <c r="AR171" s="110" t="str">
        <f>VLOOKUP(Tabela2[[#This Row],[SIEMA]],Siema2025,59,FALSE)</f>
        <v/>
      </c>
      <c r="AS171" s="110" t="str">
        <f>VLOOKUP(Tabela2[[#This Row],[SIEMA]],Siema2025,61,FALSE)</f>
        <v/>
      </c>
      <c r="AT171" s="110" t="str">
        <f>VLOOKUP(Tabela2[[#This Row],[SIEMA]],Siema2025,63,FALSE)</f>
        <v/>
      </c>
      <c r="AU171" s="110" t="str">
        <f>VLOOKUP(Tabela2[[#This Row],[SIEMA]],Siema2025,65,FALSE)</f>
        <v/>
      </c>
      <c r="AV171" s="110" t="str">
        <f>VLOOKUP(Tabela2[[#This Row],[SIEMA]],Siema2025,67,FALSE)</f>
        <v/>
      </c>
      <c r="AW171" s="110" t="str">
        <f>VLOOKUP(Tabela2[[#This Row],[SIEMA]],Siema2025,69,FALSE)</f>
        <v>X</v>
      </c>
      <c r="AX171" s="110" t="str">
        <f>VLOOKUP(Tabela2[[#This Row],[SIEMA]],Siema2025,71,FALSE)</f>
        <v/>
      </c>
      <c r="AY171" s="110" t="str">
        <f>VLOOKUP(Tabela2[[#This Row],[SIEMA]],Siema2025,73,FALSE)</f>
        <v/>
      </c>
      <c r="AZ171" s="110" t="str">
        <f>VLOOKUP(Tabela2[[#This Row],[SIEMA]],Siema2025,75,FALSE)</f>
        <v/>
      </c>
      <c r="BA171" s="110" t="str">
        <f>VLOOKUP(Tabela2[[#This Row],[SIEMA]],Siema2025,77,FALSE)</f>
        <v/>
      </c>
      <c r="BB171" s="110" t="str">
        <f>VLOOKUP(Tabela2[[#This Row],[SIEMA]],Siema2025,79,FALSE)</f>
        <v/>
      </c>
      <c r="BC171" s="110" t="str">
        <f>IF(Tabela2[[#This Row],[Outro(s) ]] = "X", "PREENCHER","NA")</f>
        <v>NA</v>
      </c>
      <c r="BD171" s="110" t="str">
        <f>VLOOKUP(Tabela2[[#This Row],[SIEMA]],Siema2025,82,FALSE)</f>
        <v/>
      </c>
      <c r="BE171" s="110" t="str">
        <f>VLOOKUP(Tabela2[[#This Row],[SIEMA]],Siema2025,81,FALSE)</f>
        <v/>
      </c>
      <c r="BF171" s="112" t="str">
        <f>VLOOKUP(Tabela2[[#This Row],[SIEMA]],Siema2025,28,FALSE)</f>
        <v>TRANSPORTADORA CENTRAL LTDA</v>
      </c>
      <c r="BG171" s="112"/>
      <c r="BH171" s="113" t="str">
        <f>VLOOKUP(Tabela2[[#This Row],[SIEMA]],Siema2025,29,FALSE)</f>
        <v>40582397000272</v>
      </c>
      <c r="BI171" s="114" t="str">
        <f>VLOOKUP(Tabela2[[#This Row],[SIEMA]],Siema2025,107,FALSE)</f>
        <v>Não</v>
      </c>
      <c r="BJ171" s="109" t="s">
        <v>7097</v>
      </c>
      <c r="BK171" s="106" t="s">
        <v>2696</v>
      </c>
      <c r="BL171" s="143">
        <v>45730</v>
      </c>
      <c r="BM171" s="110">
        <f ca="1">IF(Tabela2[[#This Row],[Data de atendimento do Ibama (considerar o primeiro documento/ação)]]="",_xlfn.DAYS(TODAY(),J171),_xlfn.DAYS(Tabela2[[#This Row],[Data de atendimento do Ibama (considerar o primeiro documento/ação)]],J171))</f>
        <v>2</v>
      </c>
      <c r="BN171" s="110" t="str">
        <f>IF(Tabela2[[#This Row],[Atendido pelo Ibama ("Não" ou "Sim")]]="Não","Preencher", IF(Tabela2[[#This Row],[Atendido pelo Ibama ("Não" ou "Sim")]]="Sim","NA",""))</f>
        <v>NA</v>
      </c>
      <c r="BO171" s="116" t="s">
        <v>7098</v>
      </c>
      <c r="BP171" s="110" t="str">
        <f>IF(Tabela2[[#This Row],[Forma de atendimento (primeiro documento/ação)]]= "Outros (especificar)", "PREENCHER","NA")</f>
        <v>NA</v>
      </c>
      <c r="BQ171" s="108" t="s">
        <v>123</v>
      </c>
      <c r="BR171" s="110" t="s">
        <v>123</v>
      </c>
      <c r="BS171" s="110" t="s">
        <v>7118</v>
      </c>
      <c r="BT171" s="110" t="s">
        <v>7099</v>
      </c>
      <c r="BU171" s="110" t="s">
        <v>2696</v>
      </c>
      <c r="BV171" s="110" t="str">
        <f>IF(Tabela2[[#This Row],[Houve avaliação das informações pós-acidente solicitadas/enviadas?]] = "Sim", "PREENCHER","NA")</f>
        <v>PREENCHER</v>
      </c>
      <c r="BW171" s="110" t="s">
        <v>2696</v>
      </c>
      <c r="BX171" s="108" t="s">
        <v>7100</v>
      </c>
      <c r="BY171" s="143">
        <v>45757</v>
      </c>
      <c r="BZ171" s="106">
        <f>IF(Tabela2[[#This Row],[Data do documento de encerramento]]="NA","NA",IF(Tabela2[[#This Row],[Data do documento de encerramento]]="","Pendente de conclusão/ encerramento",_xlfn.DAYS(Tabela2[[#This Row],[Data do documento de encerramento]],J171)))</f>
        <v>29</v>
      </c>
      <c r="CA171" s="109" t="s">
        <v>7728</v>
      </c>
      <c r="CB171" s="109"/>
      <c r="CC171" s="109"/>
      <c r="CD171" s="109"/>
      <c r="CE171" s="109"/>
      <c r="CF171" s="109"/>
    </row>
    <row r="172" spans="1:84" hidden="1">
      <c r="A172" s="172">
        <v>202531361233</v>
      </c>
      <c r="B172" s="173" t="s">
        <v>7828</v>
      </c>
      <c r="C172" s="110" t="str">
        <f>VLOOKUP(Tabela2[[#This Row],[SIEMA]],Siema2025,4,FALSE)</f>
        <v xml:space="preserve"> MG</v>
      </c>
      <c r="D172" s="108" t="str">
        <f>VLOOKUP(Tabela2[[#This Row],[SIEMA]],Siema2025,3,FALSE)</f>
        <v xml:space="preserve">Nova Lima </v>
      </c>
      <c r="E172" s="108" t="str">
        <f>VLOOKUP(Tabela2[[#This Row],[SIEMA]],Siema2025,20,FALSE)</f>
        <v>R. Nebraska, 260a - Jardim Canada</v>
      </c>
      <c r="F172" s="108"/>
      <c r="G172" s="108"/>
      <c r="H172" s="108"/>
      <c r="I172" s="106" t="str">
        <f>VLOOKUP(Tabela2[[#This Row],[SIEMA]],Siema2025,19,FALSE)</f>
        <v/>
      </c>
      <c r="J172" s="107">
        <f>VLOOKUP(Tabela2[[#This Row],[SIEMA]],Siema2025,2,FALSE)</f>
        <v>45728</v>
      </c>
      <c r="K172" s="107" t="str">
        <f>VLOOKUP(Tabela2[[#This Row],[SIEMA]],Siema2025,16,FALSE)</f>
        <v>Quarta</v>
      </c>
      <c r="L172" s="108" t="str">
        <f>IF(Tabela2[[#This Row],[Data]]="","Sem Informação",VLOOKUP(MONTH(Tabela2[[#This Row],[Data]]),'[1]Validação de dados'!$I$1:$J$13,2,0))</f>
        <v>Março</v>
      </c>
      <c r="M172" s="106">
        <f>YEAR(Tabela2[[#This Row],[Data]])</f>
        <v>2025</v>
      </c>
      <c r="N172" s="107" t="str">
        <f>VLOOKUP(Tabela2[[#This Row],[SIEMA]],Siema2025,17,FALSE)</f>
        <v>Vespertino</v>
      </c>
      <c r="O172" s="107" t="str">
        <f>VLOOKUP(Tabela2[[#This Row],[SIEMA]],Siema2025,5,FALSE)</f>
        <v>Outro(s)</v>
      </c>
      <c r="P172" s="106" t="str">
        <f>VLOOKUP(Tabela2[[#This Row],[SIEMA]],Siema2025,21,FALSE)</f>
        <v>Outros - Vazamento de gás</v>
      </c>
      <c r="Q172" s="106" t="str">
        <f>VLOOKUP(Tabela2[[#This Row],[SIEMA]],Siema2025,7,FALSE)</f>
        <v>METANO, COMPRIMIDO, COMPRIMIDO</v>
      </c>
      <c r="R172" s="106" t="str">
        <f>VLOOKUP(Tabela2[[#This Row],[SIEMA]],Siema2025,10,FALSE)</f>
        <v/>
      </c>
      <c r="S172" s="109" t="str">
        <f>IF(Q172="","", IF(Q172="NC","", IF(Q172="NE","", IF(Q172="NA","",IFERROR(VLOOKUP(Q172,Produtos!$A$1:$C$2319,2,FALSE),"Não Cadastrado")))))</f>
        <v>Não Cadastrado</v>
      </c>
      <c r="T172" s="106" t="str">
        <f>VLOOKUP(Tabela2[[#This Row],[SIEMA]],Siema2025,11,FALSE)</f>
        <v xml:space="preserve"> </v>
      </c>
      <c r="U172" s="106" t="str">
        <f>VLOOKUP(Tabela2[[#This Row],[SIEMA]],Siema2025,12,FALSE)</f>
        <v xml:space="preserve"> </v>
      </c>
      <c r="V172" s="106" t="str">
        <f>IF(Q172="","",IF(ISNUMBER(Q172)=FALSE,"Não se aplica",IFERROR(VLOOKUP(Q172,Produtos!$A$1:$C$2319,3,FALSE),"Não Cadastrado")))</f>
        <v>Não se aplica</v>
      </c>
      <c r="W172" s="106" t="str">
        <f>VLOOKUP(Tabela2[[#This Row],[SIEMA]],Siema2025,10,FALSE)</f>
        <v/>
      </c>
      <c r="X172" s="115" t="str">
        <f>IF(Tabela2[[#This Row],[Origem do acidente]] = "Plataforma", "PREENCHER","NA")</f>
        <v>NA</v>
      </c>
      <c r="Y172" s="111" t="str">
        <f>IF(W172="","", IF(W172="NC","", IF(W172="NE","", IF(W172="NA","",IFERROR(VLOOKUP(W172,Produtos!$A$1:$C$2319,2,FALSE),"Não Cadastrado")))))</f>
        <v/>
      </c>
      <c r="Z172" s="106" t="str">
        <f>VLOOKUP(Tabela2[[#This Row],[SIEMA]],Siema2025,11,FALSE)</f>
        <v xml:space="preserve"> </v>
      </c>
      <c r="AA172" s="106" t="str">
        <f>VLOOKUP(Tabela2[[#This Row],[SIEMA]],Siema2025,12,FALSE)</f>
        <v xml:space="preserve"> </v>
      </c>
      <c r="AB172" s="106" t="str">
        <f>IF(W172="","",IF(ISNUMBER(W172)=FALSE,"Não se aplica",IFERROR(VLOOKUP(W172,Produtos!$A$1:$C$2319,3,FALSE),"Não Cadastrado")))</f>
        <v/>
      </c>
      <c r="AC172" s="106"/>
      <c r="AD172" s="110" t="str">
        <f>IF(Tabela2[[#This Row],[Origem do acidente]] = "Plataforma", "PREENCHER","NA")</f>
        <v>NA</v>
      </c>
      <c r="AE172" s="109" t="str">
        <f>IF(AC172="","", IF(AC172="NC","", IF(AC172="NE","", IF(AC172="NA","",IFERROR(VLOOKUP(AC172,Produtos!$A$1:$C$2319,2,FALSE),"Não Cadastrado")))))</f>
        <v/>
      </c>
      <c r="AF172" s="106"/>
      <c r="AG172" s="106"/>
      <c r="AH172" s="106" t="str">
        <f>IF(AC172="","",IF(ISNUMBER(AC172)=FALSE,"Não se aplica",IFERROR(VLOOKUP(AC172,Produtos!$A$1:$C$2319,3,FALSE),"Não Cadastrado")))</f>
        <v/>
      </c>
      <c r="AI172" s="106"/>
      <c r="AJ172" s="106" t="str">
        <f>VLOOKUP(Tabela2[[#This Row],[SIEMA]],Siema2025,26,FALSE)</f>
        <v>A empreiteira da Copasa ao realizar uma obra atingiu a rede</v>
      </c>
      <c r="AK172" s="109"/>
      <c r="AL172" s="109"/>
      <c r="AM172" s="109"/>
      <c r="AN172" s="110" t="str">
        <f>VLOOKUP(Tabela2[[#This Row],[SIEMA]],Siema2025,51,FALSE)</f>
        <v/>
      </c>
      <c r="AO172" s="110" t="str">
        <f>VLOOKUP(Tabela2[[#This Row],[SIEMA]],Siema2025,53,FALSE)</f>
        <v/>
      </c>
      <c r="AP172" s="110" t="str">
        <f>VLOOKUP(Tabela2[[#This Row],[SIEMA]],Siema2025,55,FALSE)</f>
        <v/>
      </c>
      <c r="AQ172" s="110" t="str">
        <f>VLOOKUP(Tabela2[[#This Row],[SIEMA]],Siema2025,57,FALSE)</f>
        <v/>
      </c>
      <c r="AR172" s="110" t="str">
        <f>VLOOKUP(Tabela2[[#This Row],[SIEMA]],Siema2025,59,FALSE)</f>
        <v/>
      </c>
      <c r="AS172" s="110" t="str">
        <f>VLOOKUP(Tabela2[[#This Row],[SIEMA]],Siema2025,61,FALSE)</f>
        <v/>
      </c>
      <c r="AT172" s="110" t="str">
        <f>VLOOKUP(Tabela2[[#This Row],[SIEMA]],Siema2025,63,FALSE)</f>
        <v/>
      </c>
      <c r="AU172" s="110" t="str">
        <f>VLOOKUP(Tabela2[[#This Row],[SIEMA]],Siema2025,65,FALSE)</f>
        <v/>
      </c>
      <c r="AV172" s="110" t="str">
        <f>VLOOKUP(Tabela2[[#This Row],[SIEMA]],Siema2025,67,FALSE)</f>
        <v/>
      </c>
      <c r="AW172" s="110" t="str">
        <f>VLOOKUP(Tabela2[[#This Row],[SIEMA]],Siema2025,69,FALSE)</f>
        <v>X</v>
      </c>
      <c r="AX172" s="110" t="str">
        <f>VLOOKUP(Tabela2[[#This Row],[SIEMA]],Siema2025,71,FALSE)</f>
        <v/>
      </c>
      <c r="AY172" s="110" t="str">
        <f>VLOOKUP(Tabela2[[#This Row],[SIEMA]],Siema2025,73,FALSE)</f>
        <v/>
      </c>
      <c r="AZ172" s="110" t="str">
        <f>VLOOKUP(Tabela2[[#This Row],[SIEMA]],Siema2025,75,FALSE)</f>
        <v/>
      </c>
      <c r="BA172" s="110" t="str">
        <f>VLOOKUP(Tabela2[[#This Row],[SIEMA]],Siema2025,77,FALSE)</f>
        <v/>
      </c>
      <c r="BB172" s="110" t="str">
        <f>VLOOKUP(Tabela2[[#This Row],[SIEMA]],Siema2025,79,FALSE)</f>
        <v/>
      </c>
      <c r="BC172" s="110" t="str">
        <f>IF(Tabela2[[#This Row],[Outro(s) ]] = "X", "PREENCHER","NA")</f>
        <v>NA</v>
      </c>
      <c r="BD172" s="110" t="str">
        <f>VLOOKUP(Tabela2[[#This Row],[SIEMA]],Siema2025,82,FALSE)</f>
        <v/>
      </c>
      <c r="BE172" s="110" t="str">
        <f>VLOOKUP(Tabela2[[#This Row],[SIEMA]],Siema2025,81,FALSE)</f>
        <v/>
      </c>
      <c r="BF172" s="112" t="str">
        <f>VLOOKUP(Tabela2[[#This Row],[SIEMA]],Siema2025,28,FALSE)</f>
        <v/>
      </c>
      <c r="BG172" s="112"/>
      <c r="BH172" s="113" t="str">
        <f>VLOOKUP(Tabela2[[#This Row],[SIEMA]],Siema2025,29,FALSE)</f>
        <v/>
      </c>
      <c r="BI172" s="114" t="str">
        <f>VLOOKUP(Tabela2[[#This Row],[SIEMA]],Siema2025,107,FALSE)</f>
        <v>Não</v>
      </c>
      <c r="BJ172" s="109"/>
      <c r="BK172" s="106"/>
      <c r="BL172" s="143"/>
      <c r="BM172" s="110">
        <f ca="1">IF(Tabela2[[#This Row],[Data de atendimento do Ibama (considerar o primeiro documento/ação)]]="",_xlfn.DAYS(TODAY(),J172),_xlfn.DAYS(Tabela2[[#This Row],[Data de atendimento do Ibama (considerar o primeiro documento/ação)]],J172))</f>
        <v>492</v>
      </c>
      <c r="BN172" s="110" t="str">
        <f>IF(Tabela2[[#This Row],[Atendido pelo Ibama ("Não" ou "Sim")]]="Não","Preencher", IF(Tabela2[[#This Row],[Atendido pelo Ibama ("Não" ou "Sim")]]="Sim","NA",""))</f>
        <v/>
      </c>
      <c r="BO172" s="116"/>
      <c r="BP172" s="110" t="str">
        <f>IF(Tabela2[[#This Row],[Forma de atendimento (primeiro documento/ação)]]= "Outros (especificar)", "PREENCHER","NA")</f>
        <v>NA</v>
      </c>
      <c r="BQ172" s="108"/>
      <c r="BR172" s="110" t="str">
        <f>IF(Tabela2[[#This Row],[Equipe do Ibama foi a campo? Houve sobrevoo do Poseidon?]] = "Sim", "PREENCHER","NA")</f>
        <v>NA</v>
      </c>
      <c r="BS172" s="110" t="str">
        <f>IF(Tabela2[[#This Row],[Se sim, foi emitida Ordem de Emergência? (informações vinculada à coluna CK)]] = "Sim", "PREENCHER","NA")</f>
        <v>NA</v>
      </c>
      <c r="BT172" s="110" t="str">
        <f>IF(Tabela2[[#This Row],[Foi elaborado Relatório de Vistoria pelo Ibama? (informações vinculada à coluna CK)]] = "Sim", "PREENCHER","NA")</f>
        <v>NA</v>
      </c>
      <c r="BU172" s="110" t="str">
        <f>IF(Tabela2[[#This Row],[Houve envio de Informações Pós-acidente (preencher "não se aplica" quando de competência estadual/municipal)]] = "Sim", "PREENCHER","NA")</f>
        <v>NA</v>
      </c>
      <c r="BV172" s="110" t="str">
        <f>IF(Tabela2[[#This Row],[Houve avaliação das informações pós-acidente solicitadas/enviadas?]] = "Sim", "PREENCHER","NA")</f>
        <v>NA</v>
      </c>
      <c r="BW172" s="110" t="str">
        <f>IF(Tabela2[[#This Row],[O Ibama aguarda resposta da empresa/OEMA, etc?]] = "Sim", "PREENCHER","NA")</f>
        <v>NA</v>
      </c>
      <c r="BX172" s="108"/>
      <c r="BY172" s="108"/>
      <c r="BZ172" s="106" t="str">
        <f>IF(Tabela2[[#This Row],[Data do documento de encerramento]]="NA","NA",IF(Tabela2[[#This Row],[Data do documento de encerramento]]="","Pendente de conclusão/ encerramento",_xlfn.DAYS(Tabela2[[#This Row],[Data do documento de encerramento]],J172)))</f>
        <v>Pendente de conclusão/ encerramento</v>
      </c>
      <c r="CA172" s="109"/>
      <c r="CB172" s="109"/>
      <c r="CC172" s="117"/>
      <c r="CD172" s="109"/>
      <c r="CE172" s="109"/>
      <c r="CF172" s="109"/>
    </row>
    <row r="173" spans="1:84" hidden="1">
      <c r="A173" s="172">
        <v>202531368432</v>
      </c>
      <c r="B173" s="173" t="s">
        <v>7829</v>
      </c>
      <c r="C173" s="110" t="str">
        <f>VLOOKUP(Tabela2[[#This Row],[SIEMA]],Siema2025,4,FALSE)</f>
        <v xml:space="preserve"> MG</v>
      </c>
      <c r="D173" s="108" t="str">
        <f>VLOOKUP(Tabela2[[#This Row],[SIEMA]],Siema2025,3,FALSE)</f>
        <v xml:space="preserve">Santa Vitória </v>
      </c>
      <c r="E173" s="108" t="str">
        <f>VLOOKUP(Tabela2[[#This Row],[SIEMA]],Siema2025,20,FALSE)</f>
        <v>Rua Zeferino Justino Tavares, s/n°, Travessia do Córrego Santa Vitória (coordenadas lat. -18°50'33,4" / long. -50°07'58,3")</v>
      </c>
      <c r="F173" s="108"/>
      <c r="G173" s="108"/>
      <c r="H173" s="108"/>
      <c r="I173" s="106" t="str">
        <f>VLOOKUP(Tabela2[[#This Row],[SIEMA]],Siema2025,19,FALSE)</f>
        <v/>
      </c>
      <c r="J173" s="107">
        <f>VLOOKUP(Tabela2[[#This Row],[SIEMA]],Siema2025,2,FALSE)</f>
        <v>45728</v>
      </c>
      <c r="K173" s="107" t="str">
        <f>VLOOKUP(Tabela2[[#This Row],[SIEMA]],Siema2025,16,FALSE)</f>
        <v>Quarta</v>
      </c>
      <c r="L173" s="108" t="str">
        <f>IF(Tabela2[[#This Row],[Data]]="","Sem Informação",VLOOKUP(MONTH(Tabela2[[#This Row],[Data]]),'[1]Validação de dados'!$I$1:$J$13,2,0))</f>
        <v>Março</v>
      </c>
      <c r="M173" s="106">
        <f>YEAR(Tabela2[[#This Row],[Data]])</f>
        <v>2025</v>
      </c>
      <c r="N173" s="107" t="str">
        <f>VLOOKUP(Tabela2[[#This Row],[SIEMA]],Siema2025,17,FALSE)</f>
        <v>Vespertino</v>
      </c>
      <c r="O173" s="107" t="str">
        <f>VLOOKUP(Tabela2[[#This Row],[SIEMA]],Siema2025,5,FALSE)</f>
        <v>Rodovia</v>
      </c>
      <c r="P173" s="106" t="str">
        <f>VLOOKUP(Tabela2[[#This Row],[SIEMA]],Siema2025,21,FALSE)</f>
        <v/>
      </c>
      <c r="Q173" s="106" t="str">
        <f>VLOOKUP(Tabela2[[#This Row],[SIEMA]],Siema2025,7,FALSE)</f>
        <v/>
      </c>
      <c r="R173" s="106" t="str">
        <f>VLOOKUP(Tabela2[[#This Row],[SIEMA]],Siema2025,10,FALSE)</f>
        <v>Fertilizante Foliar Mineral Misto</v>
      </c>
      <c r="S173" s="109" t="str">
        <f>IF(Q173="","", IF(Q173="NC","", IF(Q173="NE","", IF(Q173="NA","",IFERROR(VLOOKUP(Q173,Produtos!$A$1:$C$2319,2,FALSE),"Não Cadastrado")))))</f>
        <v/>
      </c>
      <c r="T173" s="106" t="str">
        <f>VLOOKUP(Tabela2[[#This Row],[SIEMA]],Siema2025,11,FALSE)</f>
        <v>20000</v>
      </c>
      <c r="U173" s="106" t="str">
        <f>VLOOKUP(Tabela2[[#This Row],[SIEMA]],Siema2025,12,FALSE)</f>
        <v>L</v>
      </c>
      <c r="V173" s="106" t="str">
        <f>IF(Q173="","",IF(ISNUMBER(Q173)=FALSE,"Não se aplica",IFERROR(VLOOKUP(Q173,Produtos!$A$1:$C$2319,3,FALSE),"Não Cadastrado")))</f>
        <v/>
      </c>
      <c r="W173" s="106" t="str">
        <f>VLOOKUP(Tabela2[[#This Row],[SIEMA]],Siema2025,10,FALSE)</f>
        <v>Fertilizante Foliar Mineral Misto</v>
      </c>
      <c r="X173" s="115" t="str">
        <f>IF(Tabela2[[#This Row],[Origem do acidente]] = "Plataforma", "PREENCHER","NA")</f>
        <v>NA</v>
      </c>
      <c r="Y173" s="111" t="str">
        <f>IF(W173="","", IF(W173="NC","", IF(W173="NE","", IF(W173="NA","",IFERROR(VLOOKUP(W173,Produtos!$A$1:$C$2319,2,FALSE),"Não Cadastrado")))))</f>
        <v>Não Cadastrado</v>
      </c>
      <c r="Z173" s="106" t="str">
        <f>VLOOKUP(Tabela2[[#This Row],[SIEMA]],Siema2025,11,FALSE)</f>
        <v>20000</v>
      </c>
      <c r="AA173" s="106" t="str">
        <f>VLOOKUP(Tabela2[[#This Row],[SIEMA]],Siema2025,12,FALSE)</f>
        <v>L</v>
      </c>
      <c r="AB173" s="106" t="str">
        <f>IF(W173="","",IF(ISNUMBER(W173)=FALSE,"Não se aplica",IFERROR(VLOOKUP(W173,Produtos!$A$1:$C$2319,3,FALSE),"Não Cadastrado")))</f>
        <v>Não se aplica</v>
      </c>
      <c r="AC173" s="106"/>
      <c r="AD173" s="110" t="str">
        <f>IF(Tabela2[[#This Row],[Origem do acidente]] = "Plataforma", "PREENCHER","NA")</f>
        <v>NA</v>
      </c>
      <c r="AE173" s="109" t="str">
        <f>IF(AC173="","", IF(AC173="NC","", IF(AC173="NE","", IF(AC173="NA","",IFERROR(VLOOKUP(AC173,Produtos!$A$1:$C$2319,2,FALSE),"Não Cadastrado")))))</f>
        <v/>
      </c>
      <c r="AF173" s="106"/>
      <c r="AG173" s="106"/>
      <c r="AH173" s="106" t="str">
        <f>IF(AC173="","",IF(ISNUMBER(AC173)=FALSE,"Não se aplica",IFERROR(VLOOKUP(AC173,Produtos!$A$1:$C$2319,3,FALSE),"Não Cadastrado")))</f>
        <v/>
      </c>
      <c r="AI173" s="106"/>
      <c r="AJ173" s="106" t="str">
        <f>VLOOKUP(Tabela2[[#This Row],[SIEMA]],Siema2025,26,FALSE)</f>
        <v>Tombamento</v>
      </c>
      <c r="AK173" s="109"/>
      <c r="AL173" s="109"/>
      <c r="AM173" s="109"/>
      <c r="AN173" s="110" t="str">
        <f>VLOOKUP(Tabela2[[#This Row],[SIEMA]],Siema2025,51,FALSE)</f>
        <v/>
      </c>
      <c r="AO173" s="110" t="str">
        <f>VLOOKUP(Tabela2[[#This Row],[SIEMA]],Siema2025,53,FALSE)</f>
        <v/>
      </c>
      <c r="AP173" s="110" t="str">
        <f>VLOOKUP(Tabela2[[#This Row],[SIEMA]],Siema2025,55,FALSE)</f>
        <v/>
      </c>
      <c r="AQ173" s="110" t="str">
        <f>VLOOKUP(Tabela2[[#This Row],[SIEMA]],Siema2025,57,FALSE)</f>
        <v>X</v>
      </c>
      <c r="AR173" s="110" t="str">
        <f>VLOOKUP(Tabela2[[#This Row],[SIEMA]],Siema2025,59,FALSE)</f>
        <v/>
      </c>
      <c r="AS173" s="110" t="str">
        <f>VLOOKUP(Tabela2[[#This Row],[SIEMA]],Siema2025,61,FALSE)</f>
        <v/>
      </c>
      <c r="AT173" s="110" t="str">
        <f>VLOOKUP(Tabela2[[#This Row],[SIEMA]],Siema2025,63,FALSE)</f>
        <v/>
      </c>
      <c r="AU173" s="110" t="str">
        <f>VLOOKUP(Tabela2[[#This Row],[SIEMA]],Siema2025,65,FALSE)</f>
        <v/>
      </c>
      <c r="AV173" s="110" t="str">
        <f>VLOOKUP(Tabela2[[#This Row],[SIEMA]],Siema2025,67,FALSE)</f>
        <v/>
      </c>
      <c r="AW173" s="110" t="str">
        <f>VLOOKUP(Tabela2[[#This Row],[SIEMA]],Siema2025,69,FALSE)</f>
        <v/>
      </c>
      <c r="AX173" s="110" t="str">
        <f>VLOOKUP(Tabela2[[#This Row],[SIEMA]],Siema2025,71,FALSE)</f>
        <v/>
      </c>
      <c r="AY173" s="110" t="str">
        <f>VLOOKUP(Tabela2[[#This Row],[SIEMA]],Siema2025,73,FALSE)</f>
        <v/>
      </c>
      <c r="AZ173" s="110" t="str">
        <f>VLOOKUP(Tabela2[[#This Row],[SIEMA]],Siema2025,75,FALSE)</f>
        <v/>
      </c>
      <c r="BA173" s="110" t="str">
        <f>VLOOKUP(Tabela2[[#This Row],[SIEMA]],Siema2025,77,FALSE)</f>
        <v/>
      </c>
      <c r="BB173" s="110" t="str">
        <f>VLOOKUP(Tabela2[[#This Row],[SIEMA]],Siema2025,79,FALSE)</f>
        <v/>
      </c>
      <c r="BC173" s="110" t="str">
        <f>IF(Tabela2[[#This Row],[Outro(s) ]] = "X", "PREENCHER","NA")</f>
        <v>NA</v>
      </c>
      <c r="BD173" s="110" t="str">
        <f>VLOOKUP(Tabela2[[#This Row],[SIEMA]],Siema2025,82,FALSE)</f>
        <v/>
      </c>
      <c r="BE173" s="110" t="str">
        <f>VLOOKUP(Tabela2[[#This Row],[SIEMA]],Siema2025,81,FALSE)</f>
        <v/>
      </c>
      <c r="BF173" s="112" t="str">
        <f>VLOOKUP(Tabela2[[#This Row],[SIEMA]],Siema2025,28,FALSE)</f>
        <v>Euroforte Agrociências Ltda</v>
      </c>
      <c r="BG173" s="112"/>
      <c r="BH173" s="113" t="str">
        <f>VLOOKUP(Tabela2[[#This Row],[SIEMA]],Siema2025,29,FALSE)</f>
        <v>06894666000117</v>
      </c>
      <c r="BI173" s="114" t="str">
        <f>VLOOKUP(Tabela2[[#This Row],[SIEMA]],Siema2025,107,FALSE)</f>
        <v>Não</v>
      </c>
      <c r="BJ173" s="109"/>
      <c r="BK173" s="106"/>
      <c r="BL173" s="143"/>
      <c r="BM173" s="110">
        <f ca="1">IF(Tabela2[[#This Row],[Data de atendimento do Ibama (considerar o primeiro documento/ação)]]="",_xlfn.DAYS(TODAY(),J173),_xlfn.DAYS(Tabela2[[#This Row],[Data de atendimento do Ibama (considerar o primeiro documento/ação)]],J173))</f>
        <v>492</v>
      </c>
      <c r="BN173" s="110" t="str">
        <f>IF(Tabela2[[#This Row],[Atendido pelo Ibama ("Não" ou "Sim")]]="Não","Preencher", IF(Tabela2[[#This Row],[Atendido pelo Ibama ("Não" ou "Sim")]]="Sim","NA",""))</f>
        <v/>
      </c>
      <c r="BO173" s="116"/>
      <c r="BP173" s="110" t="str">
        <f>IF(Tabela2[[#This Row],[Forma de atendimento (primeiro documento/ação)]]= "Outros (especificar)", "PREENCHER","NA")</f>
        <v>NA</v>
      </c>
      <c r="BQ173" s="108"/>
      <c r="BR173" s="110" t="str">
        <f>IF(Tabela2[[#This Row],[Equipe do Ibama foi a campo? Houve sobrevoo do Poseidon?]] = "Sim", "PREENCHER","NA")</f>
        <v>NA</v>
      </c>
      <c r="BS173" s="110" t="str">
        <f>IF(Tabela2[[#This Row],[Se sim, foi emitida Ordem de Emergência? (informações vinculada à coluna CK)]] = "Sim", "PREENCHER","NA")</f>
        <v>NA</v>
      </c>
      <c r="BT173" s="110" t="str">
        <f>IF(Tabela2[[#This Row],[Foi elaborado Relatório de Vistoria pelo Ibama? (informações vinculada à coluna CK)]] = "Sim", "PREENCHER","NA")</f>
        <v>NA</v>
      </c>
      <c r="BU173" s="110" t="str">
        <f>IF(Tabela2[[#This Row],[Houve envio de Informações Pós-acidente (preencher "não se aplica" quando de competência estadual/municipal)]] = "Sim", "PREENCHER","NA")</f>
        <v>NA</v>
      </c>
      <c r="BV173" s="110" t="str">
        <f>IF(Tabela2[[#This Row],[Houve avaliação das informações pós-acidente solicitadas/enviadas?]] = "Sim", "PREENCHER","NA")</f>
        <v>NA</v>
      </c>
      <c r="BW173" s="110" t="str">
        <f>IF(Tabela2[[#This Row],[O Ibama aguarda resposta da empresa/OEMA, etc?]] = "Sim", "PREENCHER","NA")</f>
        <v>NA</v>
      </c>
      <c r="BX173" s="108"/>
      <c r="BY173" s="108"/>
      <c r="BZ173" s="106" t="str">
        <f>IF(Tabela2[[#This Row],[Data do documento de encerramento]]="NA","NA",IF(Tabela2[[#This Row],[Data do documento de encerramento]]="","Pendente de conclusão/ encerramento",_xlfn.DAYS(Tabela2[[#This Row],[Data do documento de encerramento]],J173)))</f>
        <v>Pendente de conclusão/ encerramento</v>
      </c>
      <c r="CA173" s="109"/>
      <c r="CB173" s="109"/>
      <c r="CC173" s="117"/>
      <c r="CD173" s="109"/>
      <c r="CE173" s="109"/>
      <c r="CF173" s="109"/>
    </row>
    <row r="174" spans="1:84" ht="227.25" hidden="1" customHeight="1">
      <c r="A174" s="172">
        <v>202531450434</v>
      </c>
      <c r="B174" s="120" t="s">
        <v>7830</v>
      </c>
      <c r="C174" s="110" t="s">
        <v>7133</v>
      </c>
      <c r="D174" s="108" t="s">
        <v>1186</v>
      </c>
      <c r="E174" s="108" t="s">
        <v>6157</v>
      </c>
      <c r="F174" s="108" t="s">
        <v>7831</v>
      </c>
      <c r="G174" t="s">
        <v>7832</v>
      </c>
      <c r="H174" t="s">
        <v>7833</v>
      </c>
      <c r="I174" s="106" t="s">
        <v>7118</v>
      </c>
      <c r="J174" s="107">
        <f>VLOOKUP(Tabela2[[#This Row],[SIEMA]],Siema2025,2,FALSE)</f>
        <v>45730</v>
      </c>
      <c r="K174" s="107" t="str">
        <f>VLOOKUP(Tabela2[[#This Row],[SIEMA]],Siema2025,16,FALSE)</f>
        <v>Sexta</v>
      </c>
      <c r="L174" s="108" t="str">
        <f>IF(Tabela2[[#This Row],[Data]]="","Sem Informação",VLOOKUP(MONTH(Tabela2[[#This Row],[Data]]),'[1]Validação de dados'!$I$1:$J$13,2,0))</f>
        <v>Março</v>
      </c>
      <c r="M174" s="106">
        <f>YEAR(Tabela2[[#This Row],[Data]])</f>
        <v>2025</v>
      </c>
      <c r="N174" s="107" t="str">
        <f>VLOOKUP(Tabela2[[#This Row],[SIEMA]],Siema2025,17,FALSE)</f>
        <v>Madrugada</v>
      </c>
      <c r="O174" s="107" t="s">
        <v>320</v>
      </c>
      <c r="P174" s="106" t="str">
        <f>VLOOKUP(Tabela2[[#This Row],[SIEMA]],Siema2025,21,FALSE)</f>
        <v>Embarcação BRAM Belém atracada no Porto de Docas, Rio de Janeiro/RJ. IMO 9644160.</v>
      </c>
      <c r="Q174" s="106" t="s">
        <v>7269</v>
      </c>
      <c r="R174" s="106"/>
      <c r="S174" s="109" t="s">
        <v>7834</v>
      </c>
      <c r="T174" s="106" t="str">
        <f>VLOOKUP(Tabela2[[#This Row],[SIEMA]],Siema2025,11,FALSE)</f>
        <v>0.01</v>
      </c>
      <c r="U174" s="106" t="str">
        <f>VLOOKUP(Tabela2[[#This Row],[SIEMA]],Siema2025,12,FALSE)</f>
        <v>M3</v>
      </c>
      <c r="V174" s="106" t="str">
        <f>IF(Q174="","",IF(ISNUMBER(Q174)=FALSE,"Não se aplica",IFERROR(VLOOKUP(Q174,Produtos!$A$1:$C$2319,3,FALSE),"Não Cadastrado")))</f>
        <v>Não se aplica</v>
      </c>
      <c r="W174" s="106" t="s">
        <v>7269</v>
      </c>
      <c r="X174" s="115" t="s">
        <v>7835</v>
      </c>
      <c r="Y174" s="106" t="s">
        <v>7836</v>
      </c>
      <c r="Z174" s="106" t="str">
        <f>VLOOKUP(Tabela2[[#This Row],[SIEMA]],Siema2025,11,FALSE)</f>
        <v>0.01</v>
      </c>
      <c r="AA174" s="106" t="str">
        <f>VLOOKUP(Tabela2[[#This Row],[SIEMA]],Siema2025,12,FALSE)</f>
        <v>M3</v>
      </c>
      <c r="AB174" s="106" t="str">
        <f>IF(Y174="","",IF(ISNUMBER(Y174)=FALSE,"Não se aplica",IFERROR(VLOOKUP(Y174,Produtos!$A$1:$C$2319,3,FALSE),"Não Cadastrado")))</f>
        <v>Não se aplica</v>
      </c>
      <c r="AC174" s="106"/>
      <c r="AD174" s="110"/>
      <c r="AE174" s="109" t="str">
        <f>IF(AC174="","", IF(AC174="NC","", IF(AC174="NE","", IF(AC174="NA","",IFERROR(VLOOKUP(AC174,Produtos!$A$1:$C$2319,2,FALSE),"Não Cadastrado")))))</f>
        <v/>
      </c>
      <c r="AF174" s="106"/>
      <c r="AG174" s="106"/>
      <c r="AH174" s="106" t="str">
        <f>IF(AC174="","",IF(ISNUMBER(AC174)=FALSE,"Não se aplica",IFERROR(VLOOKUP(AC174,Produtos!$A$1:$C$2319,3,FALSE),"Não Cadastrado")))</f>
        <v/>
      </c>
      <c r="AI174" s="106"/>
      <c r="AJ174" s="106" t="str">
        <f>VLOOKUP(Tabela2[[#This Row],[SIEMA]],Siema2025,26,FALSE)</f>
        <v>Em investigação.</v>
      </c>
      <c r="AK174" s="109" t="s">
        <v>7096</v>
      </c>
      <c r="AL174" s="109" t="s">
        <v>7837</v>
      </c>
      <c r="AM174" s="109"/>
      <c r="AN174" s="110" t="str">
        <f>VLOOKUP(Tabela2[[#This Row],[SIEMA]],Siema2025,51,FALSE)</f>
        <v/>
      </c>
      <c r="AO174" s="110" t="str">
        <f>VLOOKUP(Tabela2[[#This Row],[SIEMA]],Siema2025,53,FALSE)</f>
        <v/>
      </c>
      <c r="AP174" s="110" t="str">
        <f>VLOOKUP(Tabela2[[#This Row],[SIEMA]],Siema2025,55,FALSE)</f>
        <v/>
      </c>
      <c r="AQ174" s="110" t="str">
        <f>VLOOKUP(Tabela2[[#This Row],[SIEMA]],Siema2025,57,FALSE)</f>
        <v/>
      </c>
      <c r="AR174" s="110" t="str">
        <f>VLOOKUP(Tabela2[[#This Row],[SIEMA]],Siema2025,59,FALSE)</f>
        <v/>
      </c>
      <c r="AS174" s="110" t="str">
        <f>VLOOKUP(Tabela2[[#This Row],[SIEMA]],Siema2025,61,FALSE)</f>
        <v>X</v>
      </c>
      <c r="AT174" s="110" t="str">
        <f>VLOOKUP(Tabela2[[#This Row],[SIEMA]],Siema2025,63,FALSE)</f>
        <v/>
      </c>
      <c r="AU174" s="110" t="str">
        <f>VLOOKUP(Tabela2[[#This Row],[SIEMA]],Siema2025,65,FALSE)</f>
        <v/>
      </c>
      <c r="AV174" s="110" t="str">
        <f>VLOOKUP(Tabela2[[#This Row],[SIEMA]],Siema2025,67,FALSE)</f>
        <v/>
      </c>
      <c r="AW174" s="110" t="str">
        <f>VLOOKUP(Tabela2[[#This Row],[SIEMA]],Siema2025,69,FALSE)</f>
        <v/>
      </c>
      <c r="AX174" s="110" t="str">
        <f>VLOOKUP(Tabela2[[#This Row],[SIEMA]],Siema2025,71,FALSE)</f>
        <v/>
      </c>
      <c r="AY174" s="110" t="str">
        <f>VLOOKUP(Tabela2[[#This Row],[SIEMA]],Siema2025,73,FALSE)</f>
        <v/>
      </c>
      <c r="AZ174" s="110" t="str">
        <f>VLOOKUP(Tabela2[[#This Row],[SIEMA]],Siema2025,75,FALSE)</f>
        <v/>
      </c>
      <c r="BA174" s="110" t="str">
        <f>VLOOKUP(Tabela2[[#This Row],[SIEMA]],Siema2025,77,FALSE)</f>
        <v/>
      </c>
      <c r="BB174" s="110" t="str">
        <f>VLOOKUP(Tabela2[[#This Row],[SIEMA]],Siema2025,79,FALSE)</f>
        <v/>
      </c>
      <c r="BC174" s="110" t="str">
        <f>IF(Tabela2[[#This Row],[Outro(s) ]] = "X", "PREENCHER","NA")</f>
        <v>NA</v>
      </c>
      <c r="BD174" s="110" t="str">
        <f>VLOOKUP(Tabela2[[#This Row],[SIEMA]],Siema2025,82,FALSE)</f>
        <v/>
      </c>
      <c r="BE174" s="110" t="str">
        <f>VLOOKUP(Tabela2[[#This Row],[SIEMA]],Siema2025,81,FALSE)</f>
        <v/>
      </c>
      <c r="BF174" s="112" t="str">
        <f>VLOOKUP(Tabela2[[#This Row],[SIEMA]],Siema2025,28,FALSE)</f>
        <v>Petrobras</v>
      </c>
      <c r="BG174" s="112"/>
      <c r="BH174" s="113" t="str">
        <f>VLOOKUP(Tabela2[[#This Row],[SIEMA]],Siema2025,29,FALSE)</f>
        <v>33000167000101</v>
      </c>
      <c r="BI174" s="114" t="str">
        <f>VLOOKUP(Tabela2[[#This Row],[SIEMA]],Siema2025,107,FALSE)</f>
        <v>Não</v>
      </c>
      <c r="BJ174" s="109" t="s">
        <v>7111</v>
      </c>
      <c r="BK174" s="106" t="s">
        <v>2696</v>
      </c>
      <c r="BL174" s="143">
        <v>45754</v>
      </c>
      <c r="BM174" s="110">
        <f ca="1">IF(Tabela2[[#This Row],[Data de atendimento do Ibama (considerar o primeiro documento/ação)]]="",_xlfn.DAYS(TODAY(),J174),_xlfn.DAYS(Tabela2[[#This Row],[Data de atendimento do Ibama (considerar o primeiro documento/ação)]],J174))</f>
        <v>24</v>
      </c>
      <c r="BN174" s="110" t="str">
        <f>IF(Tabela2[[#This Row],[Atendido pelo Ibama ("Não" ou "Sim")]]="Não","Preencher", IF(Tabela2[[#This Row],[Atendido pelo Ibama ("Não" ou "Sim")]]="Sim","NA",""))</f>
        <v>NA</v>
      </c>
      <c r="BO174" s="116" t="s">
        <v>7139</v>
      </c>
      <c r="BP174" s="110" t="str">
        <f>IF(Tabela2[[#This Row],[Forma de atendimento (primeiro documento/ação)]]= "Outros (especificar)", "PREENCHER","NA")</f>
        <v>NA</v>
      </c>
      <c r="BQ174" s="108" t="s">
        <v>123</v>
      </c>
      <c r="BR174" s="110" t="str">
        <f>IF(Tabela2[[#This Row],[Equipe do Ibama foi a campo? Houve sobrevoo do Poseidon?]] = "Sim", "PREENCHER","NA")</f>
        <v>NA</v>
      </c>
      <c r="BS174" s="110" t="str">
        <f>IF(Tabela2[[#This Row],[Se sim, foi emitida Ordem de Emergência? (informações vinculada à coluna CK)]] = "Sim", "PREENCHER","NA")</f>
        <v>NA</v>
      </c>
      <c r="BT174" s="110" t="s">
        <v>7099</v>
      </c>
      <c r="BU174" s="110" t="s">
        <v>123</v>
      </c>
      <c r="BV174" s="110" t="s">
        <v>2696</v>
      </c>
      <c r="BW174" s="110" t="s">
        <v>2696</v>
      </c>
      <c r="BX174" s="108" t="s">
        <v>7113</v>
      </c>
      <c r="BY174" s="143">
        <v>45951</v>
      </c>
      <c r="BZ174" s="106">
        <f>IF(Tabela2[[#This Row],[Data do documento de encerramento]]="NA","NA",IF(Tabela2[[#This Row],[Data do documento de encerramento]]="","Pendente de conclusão/ encerramento",_xlfn.DAYS(Tabela2[[#This Row],[Data do documento de encerramento]],J174)))</f>
        <v>221</v>
      </c>
      <c r="CA174" s="109" t="s">
        <v>7838</v>
      </c>
      <c r="CB174" s="109"/>
      <c r="CC174" s="109"/>
      <c r="CD174" s="109"/>
      <c r="CE174" s="109"/>
      <c r="CF174" s="109"/>
    </row>
    <row r="175" spans="1:84" ht="60.75">
      <c r="A175" s="185">
        <v>202531554004</v>
      </c>
      <c r="B175" s="174" t="s">
        <v>7839</v>
      </c>
      <c r="C175" s="110" t="s">
        <v>672</v>
      </c>
      <c r="D175" s="108" t="s">
        <v>637</v>
      </c>
      <c r="E175" s="108" t="s">
        <v>7153</v>
      </c>
      <c r="F175" s="108"/>
      <c r="G175" s="108" t="s">
        <v>7840</v>
      </c>
      <c r="H175" s="108" t="s">
        <v>7841</v>
      </c>
      <c r="I175" s="106" t="str">
        <f>VLOOKUP(Tabela2[[#This Row],[SIEMA]],Siema2025,19,FALSE)</f>
        <v>Santos</v>
      </c>
      <c r="J175" s="107">
        <f>VLOOKUP(Tabela2[[#This Row],[SIEMA]],Siema2025,2,FALSE)</f>
        <v>45730</v>
      </c>
      <c r="K175" s="107" t="str">
        <f>VLOOKUP(Tabela2[[#This Row],[SIEMA]],Siema2025,16,FALSE)</f>
        <v>Sexta</v>
      </c>
      <c r="L175" s="108" t="str">
        <f>IF(Tabela2[[#This Row],[Data]]="","Sem Informação",VLOOKUP(MONTH(Tabela2[[#This Row],[Data]]),'[1]Validação de dados'!$I$1:$J$13,2,0))</f>
        <v>Março</v>
      </c>
      <c r="M175" s="106">
        <f>YEAR(Tabela2[[#This Row],[Data]])</f>
        <v>2025</v>
      </c>
      <c r="N175" s="107" t="str">
        <f>VLOOKUP(Tabela2[[#This Row],[SIEMA]],Siema2025,17,FALSE)</f>
        <v>Matutino</v>
      </c>
      <c r="O175" s="107" t="str">
        <f>VLOOKUP(Tabela2[[#This Row],[SIEMA]],Siema2025,5,FALSE)</f>
        <v>Plataforma</v>
      </c>
      <c r="P175" s="106" t="str">
        <f>VLOOKUP(Tabela2[[#This Row],[SIEMA]],Siema2025,21,FALSE)</f>
        <v>FPSO Marechal Duque de Caxias, Campo de Mero, Bacia de Santos</v>
      </c>
      <c r="Q175" s="106" t="s">
        <v>637</v>
      </c>
      <c r="R175" s="106" t="s">
        <v>7842</v>
      </c>
      <c r="S175" s="109" t="s">
        <v>7095</v>
      </c>
      <c r="T175" s="106">
        <v>5.0000000000000001E-4</v>
      </c>
      <c r="U175" s="106" t="s">
        <v>7109</v>
      </c>
      <c r="V175" s="106" t="str">
        <f>IF(Q175="","",IF(ISNUMBER(Q175)=FALSE,"Não se aplica",IFERROR(VLOOKUP(Q175,Produtos!$A$1:$C$2319,3,FALSE),"Não Cadastrado")))</f>
        <v>Não se aplica</v>
      </c>
      <c r="W175" s="106"/>
      <c r="X175" s="115"/>
      <c r="Y175" s="111" t="str">
        <f>IF(W175="","", IF(W175="NC","", IF(W175="NE","", IF(W175="NA","",IFERROR(VLOOKUP(W175,Produtos!$A$1:$C$2319,2,FALSE),"Não Cadastrado")))))</f>
        <v/>
      </c>
      <c r="Z175" s="106"/>
      <c r="AA175" s="106"/>
      <c r="AB175" s="106" t="str">
        <f>IF(W175="","",IF(ISNUMBER(W175)=FALSE,"Não se aplica",IFERROR(VLOOKUP(W175,Produtos!$A$1:$C$2319,3,FALSE),"Não Cadastrado")))</f>
        <v/>
      </c>
      <c r="AC175" s="106"/>
      <c r="AD175" s="110"/>
      <c r="AE175" s="109" t="str">
        <f>IF(AC175="","", IF(AC175="NC","", IF(AC175="NE","", IF(AC175="NA","",IFERROR(VLOOKUP(AC175,Produtos!$A$1:$C$2319,2,FALSE),"Não Cadastrado")))))</f>
        <v/>
      </c>
      <c r="AF175" s="106"/>
      <c r="AG175" s="106"/>
      <c r="AH175" s="106" t="str">
        <f>IF(AC175="","",IF(ISNUMBER(AC175)=FALSE,"Não se aplica",IFERROR(VLOOKUP(AC175,Produtos!$A$1:$C$2319,3,FALSE),"Não Cadastrado")))</f>
        <v/>
      </c>
      <c r="AI175" s="106"/>
      <c r="AJ175" s="106" t="str">
        <f>VLOOKUP(Tabela2[[#This Row],[SIEMA]],Siema2025,26,FALSE)</f>
        <v>Falha do material.</v>
      </c>
      <c r="AK175" s="109" t="s">
        <v>7219</v>
      </c>
      <c r="AL175" s="109"/>
      <c r="AM175" s="109"/>
      <c r="AN175" s="110" t="str">
        <f>VLOOKUP(Tabela2[[#This Row],[SIEMA]],Siema2025,51,FALSE)</f>
        <v/>
      </c>
      <c r="AO175" s="110" t="str">
        <f>VLOOKUP(Tabela2[[#This Row],[SIEMA]],Siema2025,53,FALSE)</f>
        <v/>
      </c>
      <c r="AP175" s="110" t="str">
        <f>VLOOKUP(Tabela2[[#This Row],[SIEMA]],Siema2025,55,FALSE)</f>
        <v/>
      </c>
      <c r="AQ175" s="110" t="str">
        <f>VLOOKUP(Tabela2[[#This Row],[SIEMA]],Siema2025,57,FALSE)</f>
        <v/>
      </c>
      <c r="AR175" s="110" t="str">
        <f>VLOOKUP(Tabela2[[#This Row],[SIEMA]],Siema2025,59,FALSE)</f>
        <v/>
      </c>
      <c r="AS175" s="110" t="str">
        <f>VLOOKUP(Tabela2[[#This Row],[SIEMA]],Siema2025,61,FALSE)</f>
        <v>X</v>
      </c>
      <c r="AT175" s="110" t="str">
        <f>VLOOKUP(Tabela2[[#This Row],[SIEMA]],Siema2025,63,FALSE)</f>
        <v/>
      </c>
      <c r="AU175" s="110" t="str">
        <f>VLOOKUP(Tabela2[[#This Row],[SIEMA]],Siema2025,65,FALSE)</f>
        <v/>
      </c>
      <c r="AV175" s="110" t="str">
        <f>VLOOKUP(Tabela2[[#This Row],[SIEMA]],Siema2025,67,FALSE)</f>
        <v/>
      </c>
      <c r="AW175" s="110" t="str">
        <f>VLOOKUP(Tabela2[[#This Row],[SIEMA]],Siema2025,69,FALSE)</f>
        <v/>
      </c>
      <c r="AX175" s="110" t="str">
        <f>VLOOKUP(Tabela2[[#This Row],[SIEMA]],Siema2025,71,FALSE)</f>
        <v/>
      </c>
      <c r="AY175" s="110" t="str">
        <f>VLOOKUP(Tabela2[[#This Row],[SIEMA]],Siema2025,73,FALSE)</f>
        <v/>
      </c>
      <c r="AZ175" s="110" t="str">
        <f>VLOOKUP(Tabela2[[#This Row],[SIEMA]],Siema2025,75,FALSE)</f>
        <v/>
      </c>
      <c r="BA175" s="110" t="str">
        <f>VLOOKUP(Tabela2[[#This Row],[SIEMA]],Siema2025,77,FALSE)</f>
        <v/>
      </c>
      <c r="BB175" s="110" t="str">
        <f>VLOOKUP(Tabela2[[#This Row],[SIEMA]],Siema2025,79,FALSE)</f>
        <v/>
      </c>
      <c r="BC175" s="110" t="str">
        <f>IF(Tabela2[[#This Row],[Outro(s) ]] = "X", "PREENCHER","NA")</f>
        <v>NA</v>
      </c>
      <c r="BD175" s="110" t="str">
        <f>VLOOKUP(Tabela2[[#This Row],[SIEMA]],Siema2025,82,FALSE)</f>
        <v/>
      </c>
      <c r="BE175" s="110" t="str">
        <f>VLOOKUP(Tabela2[[#This Row],[SIEMA]],Siema2025,81,FALSE)</f>
        <v/>
      </c>
      <c r="BF175" s="112" t="str">
        <f>VLOOKUP(Tabela2[[#This Row],[SIEMA]],Siema2025,28,FALSE)</f>
        <v>Petrobras</v>
      </c>
      <c r="BG175" s="112"/>
      <c r="BH175" s="113">
        <v>33000167000101</v>
      </c>
      <c r="BI175" s="114" t="str">
        <f>VLOOKUP(Tabela2[[#This Row],[SIEMA]],Siema2025,107,FALSE)</f>
        <v>Não</v>
      </c>
      <c r="BJ175" s="109" t="s">
        <v>7097</v>
      </c>
      <c r="BK175" s="106" t="s">
        <v>2696</v>
      </c>
      <c r="BL175" s="143">
        <v>45733</v>
      </c>
      <c r="BM175" s="110">
        <f ca="1">IF(Tabela2[[#This Row],[Data de atendimento do Ibama (considerar o primeiro documento/ação)]]="",_xlfn.DAYS(TODAY(),J175),_xlfn.DAYS(Tabela2[[#This Row],[Data de atendimento do Ibama (considerar o primeiro documento/ação)]],J175))</f>
        <v>3</v>
      </c>
      <c r="BN175" s="110" t="str">
        <f>IF(Tabela2[[#This Row],[Atendido pelo Ibama ("Não" ou "Sim")]]="Não","Preencher", IF(Tabela2[[#This Row],[Atendido pelo Ibama ("Não" ou "Sim")]]="Sim","NA",""))</f>
        <v>NA</v>
      </c>
      <c r="BO175" s="116" t="s">
        <v>7098</v>
      </c>
      <c r="BP175" s="110" t="str">
        <f>IF(Tabela2[[#This Row],[Forma de atendimento (primeiro documento/ação)]]= "Outros (especificar)", "PREENCHER","NA")</f>
        <v>NA</v>
      </c>
      <c r="BQ175" s="108" t="s">
        <v>123</v>
      </c>
      <c r="BR175" s="110" t="str">
        <f>IF(Tabela2[[#This Row],[Equipe do Ibama foi a campo? Houve sobrevoo do Poseidon?]] = "Sim", "PREENCHER","NA")</f>
        <v>NA</v>
      </c>
      <c r="BS175" s="110" t="str">
        <f>IF(Tabela2[[#This Row],[Se sim, foi emitida Ordem de Emergência? (informações vinculada à coluna CK)]] = "Sim", "PREENCHER","NA")</f>
        <v>NA</v>
      </c>
      <c r="BT175" s="110" t="s">
        <v>7099</v>
      </c>
      <c r="BU175" s="110" t="s">
        <v>123</v>
      </c>
      <c r="BV175" s="110" t="s">
        <v>123</v>
      </c>
      <c r="BW175" s="110" t="s">
        <v>123</v>
      </c>
      <c r="BX175" s="108" t="s">
        <v>7119</v>
      </c>
      <c r="BY175" s="143"/>
      <c r="BZ175" s="106" t="str">
        <f>IF(Tabela2[[#This Row],[Data do documento de encerramento]]="NA","NA",IF(Tabela2[[#This Row],[Data do documento de encerramento]]="","Pendente de conclusão/ encerramento",_xlfn.DAYS(Tabela2[[#This Row],[Data do documento de encerramento]],J175)))</f>
        <v>Pendente de conclusão/ encerramento</v>
      </c>
      <c r="CA175" s="109" t="s">
        <v>7220</v>
      </c>
      <c r="CB175" s="109" t="s">
        <v>7156</v>
      </c>
      <c r="CC175" s="249" t="s">
        <v>7599</v>
      </c>
      <c r="CD175" s="109" t="s">
        <v>7254</v>
      </c>
      <c r="CE175" s="109" t="s">
        <v>123</v>
      </c>
      <c r="CF175" s="109" t="s">
        <v>7103</v>
      </c>
    </row>
    <row r="176" spans="1:84" ht="30.75" hidden="1">
      <c r="A176" s="172">
        <v>202531757614</v>
      </c>
      <c r="B176" s="173" t="s">
        <v>7843</v>
      </c>
      <c r="C176" s="110" t="str">
        <f>VLOOKUP(Tabela2[[#This Row],[SIEMA]],Siema2025,4,FALSE)</f>
        <v xml:space="preserve"> SE</v>
      </c>
      <c r="D176" s="108" t="str">
        <f>VLOOKUP(Tabela2[[#This Row],[SIEMA]],Siema2025,3,FALSE)</f>
        <v xml:space="preserve">Carmópolis </v>
      </c>
      <c r="E176" s="108" t="str">
        <f>VLOOKUP(Tabela2[[#This Row],[SIEMA]],Siema2025,20,FALSE)</f>
        <v>Linha de produção do 7-CP-511</v>
      </c>
      <c r="F176" s="108"/>
      <c r="G176" s="108" t="s">
        <v>7844</v>
      </c>
      <c r="H176" s="108" t="s">
        <v>7845</v>
      </c>
      <c r="I176" s="106" t="s">
        <v>7456</v>
      </c>
      <c r="J176" s="107">
        <f>VLOOKUP(Tabela2[[#This Row],[SIEMA]],Siema2025,2,FALSE)</f>
        <v>45730</v>
      </c>
      <c r="K176" s="107" t="str">
        <f>VLOOKUP(Tabela2[[#This Row],[SIEMA]],Siema2025,16,FALSE)</f>
        <v>Sexta</v>
      </c>
      <c r="L176" s="108" t="str">
        <f>IF(Tabela2[[#This Row],[Data]]="","Sem Informação",VLOOKUP(MONTH(Tabela2[[#This Row],[Data]]),'[1]Validação de dados'!$I$1:$J$13,2,0))</f>
        <v>Março</v>
      </c>
      <c r="M176" s="106">
        <f>YEAR(Tabela2[[#This Row],[Data]])</f>
        <v>2025</v>
      </c>
      <c r="N176" s="107" t="str">
        <f>VLOOKUP(Tabela2[[#This Row],[SIEMA]],Siema2025,17,FALSE)</f>
        <v>Matutino</v>
      </c>
      <c r="O176" s="107" t="s">
        <v>145</v>
      </c>
      <c r="P176" s="106" t="str">
        <f>VLOOKUP(Tabela2[[#This Row],[SIEMA]],Siema2025,21,FALSE)</f>
        <v>Poço terrestre</v>
      </c>
      <c r="Q176" s="106">
        <v>1267</v>
      </c>
      <c r="R176" s="106"/>
      <c r="S176" s="109" t="str">
        <f>IF(Q176="","", IF(Q176="NC","", IF(Q176="NE","", IF(Q176="NA","",IFERROR(VLOOKUP(Q176,Produtos!$A$1:$C$2319,2,FALSE),"Não Cadastrado")))))</f>
        <v>PETRÓLEO CRU</v>
      </c>
      <c r="T176" s="106" t="s">
        <v>7846</v>
      </c>
      <c r="U176" s="106" t="str">
        <f>VLOOKUP(Tabela2[[#This Row],[SIEMA]],Siema2025,12,FALSE)</f>
        <v>M3</v>
      </c>
      <c r="V176" s="106">
        <f>IF(Q176="","",IF(ISNUMBER(Q176)=FALSE,"Não se aplica",IFERROR(VLOOKUP(Q176,Produtos!$A$1:$C$2319,3,FALSE),"Não Cadastrado")))</f>
        <v>3</v>
      </c>
      <c r="W176" s="106" t="str">
        <f>VLOOKUP(Tabela2[[#This Row],[SIEMA]],Siema2025,10,FALSE)</f>
        <v>Água Produzida fora de especificação</v>
      </c>
      <c r="X176" s="115" t="str">
        <f>IF(Tabela2[[#This Row],[Origem do acidente]] = "Plataforma", "PREENCHER","NA")</f>
        <v>NA</v>
      </c>
      <c r="Y176" s="111" t="str">
        <f>IF(W176="","", IF(W176="NC","", IF(W176="NE","", IF(W176="NA","",IFERROR(VLOOKUP(W176,Produtos!$A$1:$C$2319,2,FALSE),"Não Cadastrado")))))</f>
        <v>Não Cadastrado</v>
      </c>
      <c r="Z176" s="106" t="str">
        <f>VLOOKUP(Tabela2[[#This Row],[SIEMA]],Siema2025,11,FALSE)</f>
        <v>0.844</v>
      </c>
      <c r="AA176" s="106" t="str">
        <f>VLOOKUP(Tabela2[[#This Row],[SIEMA]],Siema2025,12,FALSE)</f>
        <v>M3</v>
      </c>
      <c r="AB176" s="106" t="str">
        <f>IF(W176="","",IF(ISNUMBER(W176)=FALSE,"Não se aplica",IFERROR(VLOOKUP(W176,Produtos!$A$1:$C$2319,3,FALSE),"Não Cadastrado")))</f>
        <v>Não se aplica</v>
      </c>
      <c r="AC176" s="106"/>
      <c r="AD176" s="110" t="str">
        <f>IF(Tabela2[[#This Row],[Origem do acidente]] = "Plataforma", "PREENCHER","NA")</f>
        <v>NA</v>
      </c>
      <c r="AE176" s="109" t="str">
        <f>IF(AC176="","", IF(AC176="NC","", IF(AC176="NE","", IF(AC176="NA","",IFERROR(VLOOKUP(AC176,Produtos!$A$1:$C$2319,2,FALSE),"Não Cadastrado")))))</f>
        <v/>
      </c>
      <c r="AF176" s="106"/>
      <c r="AG176" s="106"/>
      <c r="AH176" s="106" t="str">
        <f>IF(AC176="","",IF(ISNUMBER(AC176)=FALSE,"Não se aplica",IFERROR(VLOOKUP(AC176,Produtos!$A$1:$C$2319,3,FALSE),"Não Cadastrado")))</f>
        <v/>
      </c>
      <c r="AI176" s="106"/>
      <c r="AJ176" s="106" t="str">
        <f>VLOOKUP(Tabela2[[#This Row],[SIEMA]],Siema2025,26,FALSE)</f>
        <v>Não Informado</v>
      </c>
      <c r="AK176" s="109"/>
      <c r="AL176" s="109"/>
      <c r="AM176" s="109"/>
      <c r="AN176" s="110" t="str">
        <f>VLOOKUP(Tabela2[[#This Row],[SIEMA]],Siema2025,51,FALSE)</f>
        <v/>
      </c>
      <c r="AO176" s="110" t="str">
        <f>VLOOKUP(Tabela2[[#This Row],[SIEMA]],Siema2025,53,FALSE)</f>
        <v/>
      </c>
      <c r="AP176" s="110" t="str">
        <f>VLOOKUP(Tabela2[[#This Row],[SIEMA]],Siema2025,55,FALSE)</f>
        <v/>
      </c>
      <c r="AQ176" s="110" t="str">
        <f>VLOOKUP(Tabela2[[#This Row],[SIEMA]],Siema2025,57,FALSE)</f>
        <v/>
      </c>
      <c r="AR176" s="110" t="str">
        <f>VLOOKUP(Tabela2[[#This Row],[SIEMA]],Siema2025,59,FALSE)</f>
        <v/>
      </c>
      <c r="AS176" s="110" t="str">
        <f>VLOOKUP(Tabela2[[#This Row],[SIEMA]],Siema2025,61,FALSE)</f>
        <v/>
      </c>
      <c r="AT176" s="110" t="str">
        <f>VLOOKUP(Tabela2[[#This Row],[SIEMA]],Siema2025,63,FALSE)</f>
        <v/>
      </c>
      <c r="AU176" s="110" t="str">
        <f>VLOOKUP(Tabela2[[#This Row],[SIEMA]],Siema2025,65,FALSE)</f>
        <v>X</v>
      </c>
      <c r="AV176" s="110" t="str">
        <f>VLOOKUP(Tabela2[[#This Row],[SIEMA]],Siema2025,67,FALSE)</f>
        <v/>
      </c>
      <c r="AW176" s="110" t="str">
        <f>VLOOKUP(Tabela2[[#This Row],[SIEMA]],Siema2025,69,FALSE)</f>
        <v/>
      </c>
      <c r="AX176" s="110" t="str">
        <f>VLOOKUP(Tabela2[[#This Row],[SIEMA]],Siema2025,71,FALSE)</f>
        <v/>
      </c>
      <c r="AY176" s="110" t="str">
        <f>VLOOKUP(Tabela2[[#This Row],[SIEMA]],Siema2025,73,FALSE)</f>
        <v/>
      </c>
      <c r="AZ176" s="110" t="str">
        <f>VLOOKUP(Tabela2[[#This Row],[SIEMA]],Siema2025,75,FALSE)</f>
        <v/>
      </c>
      <c r="BA176" s="110" t="str">
        <f>VLOOKUP(Tabela2[[#This Row],[SIEMA]],Siema2025,77,FALSE)</f>
        <v/>
      </c>
      <c r="BB176" s="110" t="str">
        <f>VLOOKUP(Tabela2[[#This Row],[SIEMA]],Siema2025,79,FALSE)</f>
        <v/>
      </c>
      <c r="BC176" s="110" t="str">
        <f>IF(Tabela2[[#This Row],[Outro(s) ]] = "X", "PREENCHER","NA")</f>
        <v>NA</v>
      </c>
      <c r="BD176" s="110" t="str">
        <f>VLOOKUP(Tabela2[[#This Row],[SIEMA]],Siema2025,82,FALSE)</f>
        <v/>
      </c>
      <c r="BE176" s="110" t="str">
        <f>VLOOKUP(Tabela2[[#This Row],[SIEMA]],Siema2025,81,FALSE)</f>
        <v/>
      </c>
      <c r="BF176" s="112" t="str">
        <f>VLOOKUP(Tabela2[[#This Row],[SIEMA]],Siema2025,28,FALSE)</f>
        <v>Carmo Energy S.A</v>
      </c>
      <c r="BG176" s="112"/>
      <c r="BH176" s="113" t="str">
        <f>VLOOKUP(Tabela2[[#This Row],[SIEMA]],Siema2025,29,FALSE)</f>
        <v/>
      </c>
      <c r="BI176" s="114" t="str">
        <f>VLOOKUP(Tabela2[[#This Row],[SIEMA]],Siema2025,107,FALSE)</f>
        <v>Não</v>
      </c>
      <c r="BJ176" s="109" t="s">
        <v>7111</v>
      </c>
      <c r="BK176" s="106" t="s">
        <v>2696</v>
      </c>
      <c r="BL176" s="143">
        <v>45734</v>
      </c>
      <c r="BM176" s="110">
        <f ca="1">IF(Tabela2[[#This Row],[Data de atendimento do Ibama (considerar o primeiro documento/ação)]]="",_xlfn.DAYS(TODAY(),J176),_xlfn.DAYS(Tabela2[[#This Row],[Data de atendimento do Ibama (considerar o primeiro documento/ação)]],J176))</f>
        <v>4</v>
      </c>
      <c r="BN176" s="110" t="str">
        <f>IF(Tabela2[[#This Row],[Atendido pelo Ibama ("Não" ou "Sim")]]="Não","Preencher", IF(Tabela2[[#This Row],[Atendido pelo Ibama ("Não" ou "Sim")]]="Sim","NA",""))</f>
        <v>NA</v>
      </c>
      <c r="BO176" s="116" t="s">
        <v>7098</v>
      </c>
      <c r="BP176" s="110" t="str">
        <f>IF(Tabela2[[#This Row],[Forma de atendimento (primeiro documento/ação)]]= "Outros (especificar)", "PREENCHER","NA")</f>
        <v>NA</v>
      </c>
      <c r="BQ176" s="108" t="s">
        <v>123</v>
      </c>
      <c r="BR176" s="110" t="str">
        <f>IF(Tabela2[[#This Row],[Equipe do Ibama foi a campo? Houve sobrevoo do Poseidon?]] = "Sim", "PREENCHER","NA")</f>
        <v>NA</v>
      </c>
      <c r="BS176" s="110" t="str">
        <f>IF(Tabela2[[#This Row],[Se sim, foi emitida Ordem de Emergência? (informações vinculada à coluna CK)]] = "Sim", "PREENCHER","NA")</f>
        <v>NA</v>
      </c>
      <c r="BT176" s="110" t="str">
        <f>IF(Tabela2[[#This Row],[Foi elaborado Relatório de Vistoria pelo Ibama? (informações vinculada à coluna CK)]] = "Sim", "PREENCHER","NA")</f>
        <v>NA</v>
      </c>
      <c r="BU176" s="110" t="str">
        <f>IF(Tabela2[[#This Row],[Houve envio de Informações Pós-acidente (preencher "não se aplica" quando de competência estadual/municipal)]] = "Sim", "PREENCHER","NA")</f>
        <v>NA</v>
      </c>
      <c r="BV176" s="110" t="s">
        <v>2696</v>
      </c>
      <c r="BW176" s="110" t="str">
        <f>IF(Tabela2[[#This Row],[O Ibama aguarda resposta da empresa/OEMA, etc?]] = "Sim", "PREENCHER","NA")</f>
        <v>PREENCHER</v>
      </c>
      <c r="BX176" s="108"/>
      <c r="BY176" s="143"/>
      <c r="BZ176" s="106" t="str">
        <f>IF(Tabela2[[#This Row],[Data do documento de encerramento]]="NA","NA",IF(Tabela2[[#This Row],[Data do documento de encerramento]]="","Pendente de conclusão/ encerramento",_xlfn.DAYS(Tabela2[[#This Row],[Data do documento de encerramento]],J176)))</f>
        <v>Pendente de conclusão/ encerramento</v>
      </c>
      <c r="CA176" s="109"/>
      <c r="CB176" s="109"/>
      <c r="CC176" s="109"/>
      <c r="CD176" s="109"/>
      <c r="CE176" s="109"/>
      <c r="CF176" s="109"/>
    </row>
    <row r="177" spans="1:84" ht="60.75">
      <c r="A177" s="172">
        <v>202531579229</v>
      </c>
      <c r="B177" s="173" t="s">
        <v>7847</v>
      </c>
      <c r="C177" s="110" t="str">
        <f>VLOOKUP(Tabela2[[#This Row],[SIEMA]],Siema2025,4,FALSE)</f>
        <v xml:space="preserve"> SE</v>
      </c>
      <c r="D177" s="108" t="s">
        <v>637</v>
      </c>
      <c r="E177" s="108" t="s">
        <v>7848</v>
      </c>
      <c r="F177" s="108"/>
      <c r="G177" s="108" t="s">
        <v>7849</v>
      </c>
      <c r="H177" s="108" t="s">
        <v>7850</v>
      </c>
      <c r="I177" s="106" t="s">
        <v>7456</v>
      </c>
      <c r="J177" s="107">
        <f>VLOOKUP(Tabela2[[#This Row],[SIEMA]],Siema2025,2,FALSE)</f>
        <v>45731</v>
      </c>
      <c r="K177" s="107" t="str">
        <f>VLOOKUP(Tabela2[[#This Row],[SIEMA]],Siema2025,16,FALSE)</f>
        <v>Sábado</v>
      </c>
      <c r="L177" s="108" t="str">
        <f>IF(Tabela2[[#This Row],[Data]]="","Sem Informação",VLOOKUP(MONTH(Tabela2[[#This Row],[Data]]),'[1]Validação de dados'!$I$1:$J$13,2,0))</f>
        <v>Março</v>
      </c>
      <c r="M177" s="106">
        <f>YEAR(Tabela2[[#This Row],[Data]])</f>
        <v>2025</v>
      </c>
      <c r="N177" s="107" t="str">
        <f>VLOOKUP(Tabela2[[#This Row],[SIEMA]],Siema2025,17,FALSE)</f>
        <v>Vespertino</v>
      </c>
      <c r="O177" s="107" t="str">
        <f>VLOOKUP(Tabela2[[#This Row],[SIEMA]],Siema2025,5,FALSE)</f>
        <v>Plataforma</v>
      </c>
      <c r="P177" s="106" t="str">
        <f>VLOOKUP(Tabela2[[#This Row],[SIEMA]],Siema2025,21,FALSE)</f>
        <v>PLATAFORMA PCB-01 DE CAIOBA</v>
      </c>
      <c r="Q177" s="106" t="s">
        <v>637</v>
      </c>
      <c r="R177" s="106" t="s">
        <v>7851</v>
      </c>
      <c r="S177" s="109" t="s">
        <v>7852</v>
      </c>
      <c r="T177" s="106" t="str">
        <f>VLOOKUP(Tabela2[[#This Row],[SIEMA]],Siema2025,11,FALSE)</f>
        <v>0.000158</v>
      </c>
      <c r="U177" s="106" t="str">
        <f>VLOOKUP(Tabela2[[#This Row],[SIEMA]],Siema2025,12,FALSE)</f>
        <v>M3</v>
      </c>
      <c r="V177" s="106" t="s">
        <v>637</v>
      </c>
      <c r="W177" s="106"/>
      <c r="X177" s="115"/>
      <c r="Y177" s="111" t="str">
        <f>IF(W177="","", IF(W177="NC","", IF(W177="NE","", IF(W177="NA","",IFERROR(VLOOKUP(W177,Produtos!$A$1:$C$2319,2,FALSE),"Não Cadastrado")))))</f>
        <v/>
      </c>
      <c r="Z177" s="106"/>
      <c r="AA177" s="106"/>
      <c r="AB177" s="106" t="str">
        <f>IF(W177="","",IF(ISNUMBER(W177)=FALSE,"Não se aplica",IFERROR(VLOOKUP(W177,Produtos!$A$1:$C$2319,3,FALSE),"Não Cadastrado")))</f>
        <v/>
      </c>
      <c r="AC177" s="106"/>
      <c r="AD177" s="110"/>
      <c r="AE177" s="109" t="str">
        <f>IF(AC177="","", IF(AC177="NC","", IF(AC177="NE","", IF(AC177="NA","",IFERROR(VLOOKUP(AC177,Produtos!$A$1:$C$2319,2,FALSE),"Não Cadastrado")))))</f>
        <v/>
      </c>
      <c r="AF177" s="106"/>
      <c r="AG177" s="106"/>
      <c r="AH177" s="106" t="str">
        <f>IF(AC177="","",IF(ISNUMBER(AC177)=FALSE,"Não se aplica",IFERROR(VLOOKUP(AC177,Produtos!$A$1:$C$2319,3,FALSE),"Não Cadastrado")))</f>
        <v/>
      </c>
      <c r="AI177" s="106"/>
      <c r="AJ177" s="106" t="str">
        <f>VLOOKUP(Tabela2[[#This Row],[SIEMA]],Siema2025,26,FALSE)</f>
        <v>Incremento do volume da contenção por ação de chuvas.</v>
      </c>
      <c r="AK177" s="109" t="s">
        <v>7110</v>
      </c>
      <c r="AL177" s="109"/>
      <c r="AM177" s="109"/>
      <c r="AN177" s="110" t="str">
        <f>VLOOKUP(Tabela2[[#This Row],[SIEMA]],Siema2025,51,FALSE)</f>
        <v/>
      </c>
      <c r="AO177" s="110" t="str">
        <f>VLOOKUP(Tabela2[[#This Row],[SIEMA]],Siema2025,53,FALSE)</f>
        <v/>
      </c>
      <c r="AP177" s="110" t="str">
        <f>VLOOKUP(Tabela2[[#This Row],[SIEMA]],Siema2025,55,FALSE)</f>
        <v/>
      </c>
      <c r="AQ177" s="110" t="str">
        <f>VLOOKUP(Tabela2[[#This Row],[SIEMA]],Siema2025,57,FALSE)</f>
        <v/>
      </c>
      <c r="AR177" s="110" t="str">
        <f>VLOOKUP(Tabela2[[#This Row],[SIEMA]],Siema2025,59,FALSE)</f>
        <v/>
      </c>
      <c r="AS177" s="110" t="str">
        <f>VLOOKUP(Tabela2[[#This Row],[SIEMA]],Siema2025,61,FALSE)</f>
        <v>X</v>
      </c>
      <c r="AT177" s="110" t="str">
        <f>VLOOKUP(Tabela2[[#This Row],[SIEMA]],Siema2025,63,FALSE)</f>
        <v/>
      </c>
      <c r="AU177" s="110" t="str">
        <f>VLOOKUP(Tabela2[[#This Row],[SIEMA]],Siema2025,65,FALSE)</f>
        <v/>
      </c>
      <c r="AV177" s="110" t="str">
        <f>VLOOKUP(Tabela2[[#This Row],[SIEMA]],Siema2025,67,FALSE)</f>
        <v/>
      </c>
      <c r="AW177" s="110" t="str">
        <f>VLOOKUP(Tabela2[[#This Row],[SIEMA]],Siema2025,69,FALSE)</f>
        <v/>
      </c>
      <c r="AX177" s="110" t="str">
        <f>VLOOKUP(Tabela2[[#This Row],[SIEMA]],Siema2025,71,FALSE)</f>
        <v/>
      </c>
      <c r="AY177" s="110" t="str">
        <f>VLOOKUP(Tabela2[[#This Row],[SIEMA]],Siema2025,73,FALSE)</f>
        <v/>
      </c>
      <c r="AZ177" s="110" t="str">
        <f>VLOOKUP(Tabela2[[#This Row],[SIEMA]],Siema2025,75,FALSE)</f>
        <v/>
      </c>
      <c r="BA177" s="110" t="str">
        <f>VLOOKUP(Tabela2[[#This Row],[SIEMA]],Siema2025,77,FALSE)</f>
        <v/>
      </c>
      <c r="BB177" s="110" t="str">
        <f>VLOOKUP(Tabela2[[#This Row],[SIEMA]],Siema2025,79,FALSE)</f>
        <v/>
      </c>
      <c r="BC177" s="110" t="str">
        <f>IF(Tabela2[[#This Row],[Outro(s) ]] = "X", "PREENCHER","NA")</f>
        <v>NA</v>
      </c>
      <c r="BD177" s="110" t="str">
        <f>VLOOKUP(Tabela2[[#This Row],[SIEMA]],Siema2025,82,FALSE)</f>
        <v/>
      </c>
      <c r="BE177" s="110" t="str">
        <f>VLOOKUP(Tabela2[[#This Row],[SIEMA]],Siema2025,81,FALSE)</f>
        <v/>
      </c>
      <c r="BF177" s="112" t="str">
        <f>VLOOKUP(Tabela2[[#This Row],[SIEMA]],Siema2025,28,FALSE)</f>
        <v>Petrobras</v>
      </c>
      <c r="BG177" s="112"/>
      <c r="BH177" s="113" t="str">
        <f>VLOOKUP(Tabela2[[#This Row],[SIEMA]],Siema2025,29,FALSE)</f>
        <v>33000167057723</v>
      </c>
      <c r="BI177" s="114" t="str">
        <f>VLOOKUP(Tabela2[[#This Row],[SIEMA]],Siema2025,107,FALSE)</f>
        <v>Não</v>
      </c>
      <c r="BJ177" s="109" t="s">
        <v>7097</v>
      </c>
      <c r="BK177" s="106" t="s">
        <v>2696</v>
      </c>
      <c r="BL177" s="143">
        <v>45799</v>
      </c>
      <c r="BM177" s="110">
        <f ca="1">IF(Tabela2[[#This Row],[Data de atendimento do Ibama (considerar o primeiro documento/ação)]]="",_xlfn.DAYS(TODAY(),J177),_xlfn.DAYS(Tabela2[[#This Row],[Data de atendimento do Ibama (considerar o primeiro documento/ação)]],J177))</f>
        <v>68</v>
      </c>
      <c r="BN177" s="110" t="str">
        <f>IF(Tabela2[[#This Row],[Atendido pelo Ibama ("Não" ou "Sim")]]="Não","Preencher", IF(Tabela2[[#This Row],[Atendido pelo Ibama ("Não" ou "Sim")]]="Sim","NA",""))</f>
        <v>NA</v>
      </c>
      <c r="BO177" s="116" t="s">
        <v>7272</v>
      </c>
      <c r="BP177" s="110" t="str">
        <f>IF(Tabela2[[#This Row],[Forma de atendimento (primeiro documento/ação)]]= "Outros (especificar)", "PREENCHER","NA")</f>
        <v>NA</v>
      </c>
      <c r="BQ177" s="108" t="s">
        <v>123</v>
      </c>
      <c r="BR177" s="110" t="str">
        <f>IF(Tabela2[[#This Row],[Equipe do Ibama foi a campo? Houve sobrevoo do Poseidon?]] = "Sim", "PREENCHER","NA")</f>
        <v>NA</v>
      </c>
      <c r="BS177" s="110" t="str">
        <f>IF(Tabela2[[#This Row],[Se sim, foi emitida Ordem de Emergência? (informações vinculada à coluna CK)]] = "Sim", "PREENCHER","NA")</f>
        <v>NA</v>
      </c>
      <c r="BT177" s="110" t="s">
        <v>7099</v>
      </c>
      <c r="BU177" s="110" t="s">
        <v>123</v>
      </c>
      <c r="BV177" s="110" t="s">
        <v>123</v>
      </c>
      <c r="BW177" s="110" t="s">
        <v>123</v>
      </c>
      <c r="BX177" s="108"/>
      <c r="BY177" s="143"/>
      <c r="BZ177" s="106" t="str">
        <f>IF(Tabela2[[#This Row],[Data do documento de encerramento]]="NA","NA",IF(Tabela2[[#This Row],[Data do documento de encerramento]]="","Pendente de conclusão/ encerramento",_xlfn.DAYS(Tabela2[[#This Row],[Data do documento de encerramento]],J177)))</f>
        <v>Pendente de conclusão/ encerramento</v>
      </c>
      <c r="CA177" s="109"/>
      <c r="CB177" s="109"/>
      <c r="CC177" s="117" t="s">
        <v>7599</v>
      </c>
      <c r="CD177" s="109" t="s">
        <v>123</v>
      </c>
      <c r="CE177" s="109" t="s">
        <v>123</v>
      </c>
      <c r="CF177" s="109" t="s">
        <v>7147</v>
      </c>
    </row>
    <row r="178" spans="1:84" hidden="1">
      <c r="A178" s="172">
        <v>202531728824</v>
      </c>
      <c r="B178" s="173" t="s">
        <v>7853</v>
      </c>
      <c r="C178" s="110" t="str">
        <f>VLOOKUP(Tabela2[[#This Row],[SIEMA]],Siema2025,4,FALSE)</f>
        <v xml:space="preserve"> null</v>
      </c>
      <c r="D178" s="108" t="str">
        <f>VLOOKUP(Tabela2[[#This Row],[SIEMA]],Siema2025,3,FALSE)</f>
        <v xml:space="preserve">null </v>
      </c>
      <c r="E178" s="108" t="str">
        <f>VLOOKUP(Tabela2[[#This Row],[SIEMA]],Siema2025,20,FALSE)</f>
        <v>Linha de injeção do 7-CP-1144-SE, Carmópolis-SE</v>
      </c>
      <c r="F178" s="108"/>
      <c r="G178" s="108"/>
      <c r="H178" s="108"/>
      <c r="I178" s="106" t="str">
        <f>VLOOKUP(Tabela2[[#This Row],[SIEMA]],Siema2025,19,FALSE)</f>
        <v/>
      </c>
      <c r="J178" s="107">
        <f>VLOOKUP(Tabela2[[#This Row],[SIEMA]],Siema2025,2,FALSE)</f>
        <v>45731</v>
      </c>
      <c r="K178" s="107" t="str">
        <f>VLOOKUP(Tabela2[[#This Row],[SIEMA]],Siema2025,16,FALSE)</f>
        <v>Sábado</v>
      </c>
      <c r="L178" s="108" t="str">
        <f>IF(Tabela2[[#This Row],[Data]]="","Sem Informação",VLOOKUP(MONTH(Tabela2[[#This Row],[Data]]),'[1]Validação de dados'!$I$1:$J$13,2,0))</f>
        <v>Março</v>
      </c>
      <c r="M178" s="106">
        <f>YEAR(Tabela2[[#This Row],[Data]])</f>
        <v>2025</v>
      </c>
      <c r="N178" s="107" t="str">
        <f>VLOOKUP(Tabela2[[#This Row],[SIEMA]],Siema2025,17,FALSE)</f>
        <v>Madrugada</v>
      </c>
      <c r="O178" s="107" t="s">
        <v>145</v>
      </c>
      <c r="P178" s="106" t="str">
        <f>VLOOKUP(Tabela2[[#This Row],[SIEMA]],Siema2025,21,FALSE)</f>
        <v>Descarga significante de água de injeção
Perda de contenção primária significante de água de injeção</v>
      </c>
      <c r="Q178" s="106" t="str">
        <f>VLOOKUP(Tabela2[[#This Row],[SIEMA]],Siema2025,7,FALSE)</f>
        <v/>
      </c>
      <c r="R178" s="106" t="s">
        <v>7854</v>
      </c>
      <c r="S178" s="109" t="str">
        <f>IF(Q178="","", IF(Q178="NC","", IF(Q178="NE","", IF(Q178="NA","",IFERROR(VLOOKUP(Q178,Produtos!$A$1:$C$2319,2,FALSE),"Não Cadastrado")))))</f>
        <v/>
      </c>
      <c r="T178" s="106" t="str">
        <f>VLOOKUP(Tabela2[[#This Row],[SIEMA]],Siema2025,11,FALSE)</f>
        <v>4.81</v>
      </c>
      <c r="U178" s="106" t="str">
        <f>VLOOKUP(Tabela2[[#This Row],[SIEMA]],Siema2025,12,FALSE)</f>
        <v>M3</v>
      </c>
      <c r="V178" s="106" t="str">
        <f>IF(Q178="","",IF(ISNUMBER(Q178)=FALSE,"Não se aplica",IFERROR(VLOOKUP(Q178,Produtos!$A$1:$C$2319,3,FALSE),"Não Cadastrado")))</f>
        <v/>
      </c>
      <c r="W178" s="106" t="str">
        <f>VLOOKUP(Tabela2[[#This Row],[SIEMA]],Siema2025,10,FALSE)</f>
        <v>Água de injeção</v>
      </c>
      <c r="X178" s="115" t="str">
        <f>IF(Tabela2[[#This Row],[Origem do acidente]] = "Plataforma", "PREENCHER","NA")</f>
        <v>NA</v>
      </c>
      <c r="Y178" s="111" t="str">
        <f>IF(W178="","", IF(W178="NC","", IF(W178="NE","", IF(W178="NA","",IFERROR(VLOOKUP(W178,Produtos!$A$1:$C$2319,2,FALSE),"Não Cadastrado")))))</f>
        <v>Não Cadastrado</v>
      </c>
      <c r="Z178" s="106" t="str">
        <f>VLOOKUP(Tabela2[[#This Row],[SIEMA]],Siema2025,11,FALSE)</f>
        <v>4.81</v>
      </c>
      <c r="AA178" s="106" t="str">
        <f>VLOOKUP(Tabela2[[#This Row],[SIEMA]],Siema2025,12,FALSE)</f>
        <v>M3</v>
      </c>
      <c r="AB178" s="106" t="str">
        <f>IF(W178="","",IF(ISNUMBER(W178)=FALSE,"Não se aplica",IFERROR(VLOOKUP(W178,Produtos!$A$1:$C$2319,3,FALSE),"Não Cadastrado")))</f>
        <v>Não se aplica</v>
      </c>
      <c r="AC178" s="106"/>
      <c r="AD178" s="110" t="str">
        <f>IF(Tabela2[[#This Row],[Origem do acidente]] = "Plataforma", "PREENCHER","NA")</f>
        <v>NA</v>
      </c>
      <c r="AE178" s="109" t="str">
        <f>IF(AC178="","", IF(AC178="NC","", IF(AC178="NE","", IF(AC178="NA","",IFERROR(VLOOKUP(AC178,Produtos!$A$1:$C$2319,2,FALSE),"Não Cadastrado")))))</f>
        <v/>
      </c>
      <c r="AF178" s="106"/>
      <c r="AG178" s="106"/>
      <c r="AH178" s="106" t="str">
        <f>IF(AC178="","",IF(ISNUMBER(AC178)=FALSE,"Não se aplica",IFERROR(VLOOKUP(AC178,Produtos!$A$1:$C$2319,3,FALSE),"Não Cadastrado")))</f>
        <v/>
      </c>
      <c r="AI178" s="106"/>
      <c r="AJ178" s="106" t="str">
        <f>VLOOKUP(Tabela2[[#This Row],[SIEMA]],Siema2025,26,FALSE)</f>
        <v>Falha de integridade em linha de fibra</v>
      </c>
      <c r="AK178" s="109"/>
      <c r="AL178" s="109"/>
      <c r="AM178" s="109"/>
      <c r="AN178" s="110" t="str">
        <f>VLOOKUP(Tabela2[[#This Row],[SIEMA]],Siema2025,51,FALSE)</f>
        <v/>
      </c>
      <c r="AO178" s="110" t="str">
        <f>VLOOKUP(Tabela2[[#This Row],[SIEMA]],Siema2025,53,FALSE)</f>
        <v/>
      </c>
      <c r="AP178" s="110" t="str">
        <f>VLOOKUP(Tabela2[[#This Row],[SIEMA]],Siema2025,55,FALSE)</f>
        <v/>
      </c>
      <c r="AQ178" s="110" t="str">
        <f>VLOOKUP(Tabela2[[#This Row],[SIEMA]],Siema2025,57,FALSE)</f>
        <v/>
      </c>
      <c r="AR178" s="110" t="str">
        <f>VLOOKUP(Tabela2[[#This Row],[SIEMA]],Siema2025,59,FALSE)</f>
        <v/>
      </c>
      <c r="AS178" s="110" t="str">
        <f>VLOOKUP(Tabela2[[#This Row],[SIEMA]],Siema2025,61,FALSE)</f>
        <v/>
      </c>
      <c r="AT178" s="110" t="str">
        <f>VLOOKUP(Tabela2[[#This Row],[SIEMA]],Siema2025,63,FALSE)</f>
        <v/>
      </c>
      <c r="AU178" s="110" t="str">
        <f>VLOOKUP(Tabela2[[#This Row],[SIEMA]],Siema2025,65,FALSE)</f>
        <v>X</v>
      </c>
      <c r="AV178" s="110" t="str">
        <f>VLOOKUP(Tabela2[[#This Row],[SIEMA]],Siema2025,67,FALSE)</f>
        <v/>
      </c>
      <c r="AW178" s="110" t="str">
        <f>VLOOKUP(Tabela2[[#This Row],[SIEMA]],Siema2025,69,FALSE)</f>
        <v/>
      </c>
      <c r="AX178" s="110" t="str">
        <f>VLOOKUP(Tabela2[[#This Row],[SIEMA]],Siema2025,71,FALSE)</f>
        <v/>
      </c>
      <c r="AY178" s="110" t="str">
        <f>VLOOKUP(Tabela2[[#This Row],[SIEMA]],Siema2025,73,FALSE)</f>
        <v/>
      </c>
      <c r="AZ178" s="110" t="str">
        <f>VLOOKUP(Tabela2[[#This Row],[SIEMA]],Siema2025,75,FALSE)</f>
        <v/>
      </c>
      <c r="BA178" s="110" t="str">
        <f>VLOOKUP(Tabela2[[#This Row],[SIEMA]],Siema2025,77,FALSE)</f>
        <v/>
      </c>
      <c r="BB178" s="110" t="str">
        <f>VLOOKUP(Tabela2[[#This Row],[SIEMA]],Siema2025,79,FALSE)</f>
        <v/>
      </c>
      <c r="BC178" s="110" t="str">
        <f>IF(Tabela2[[#This Row],[Outro(s) ]] = "X", "PREENCHER","NA")</f>
        <v>NA</v>
      </c>
      <c r="BD178" s="110" t="str">
        <f>VLOOKUP(Tabela2[[#This Row],[SIEMA]],Siema2025,82,FALSE)</f>
        <v/>
      </c>
      <c r="BE178" s="110" t="str">
        <f>VLOOKUP(Tabela2[[#This Row],[SIEMA]],Siema2025,81,FALSE)</f>
        <v/>
      </c>
      <c r="BF178" s="112" t="str">
        <f>VLOOKUP(Tabela2[[#This Row],[SIEMA]],Siema2025,28,FALSE)</f>
        <v>CARMO ENERGY S.A.</v>
      </c>
      <c r="BG178" s="112"/>
      <c r="BH178" s="113" t="str">
        <f>VLOOKUP(Tabela2[[#This Row],[SIEMA]],Siema2025,29,FALSE)</f>
        <v>41955491000101</v>
      </c>
      <c r="BI178" s="114" t="str">
        <f>VLOOKUP(Tabela2[[#This Row],[SIEMA]],Siema2025,107,FALSE)</f>
        <v>Não</v>
      </c>
      <c r="BJ178" s="109"/>
      <c r="BK178" s="106"/>
      <c r="BL178" s="143"/>
      <c r="BM178" s="110">
        <f ca="1">IF(Tabela2[[#This Row],[Data de atendimento do Ibama (considerar o primeiro documento/ação)]]="",_xlfn.DAYS(TODAY(),J178),_xlfn.DAYS(Tabela2[[#This Row],[Data de atendimento do Ibama (considerar o primeiro documento/ação)]],J178))</f>
        <v>489</v>
      </c>
      <c r="BN178" s="110" t="str">
        <f>IF(Tabela2[[#This Row],[Atendido pelo Ibama ("Não" ou "Sim")]]="Não","Preencher", IF(Tabela2[[#This Row],[Atendido pelo Ibama ("Não" ou "Sim")]]="Sim","NA",""))</f>
        <v/>
      </c>
      <c r="BO178" s="116"/>
      <c r="BP178" s="110" t="str">
        <f>IF(Tabela2[[#This Row],[Forma de atendimento (primeiro documento/ação)]]= "Outros (especificar)", "PREENCHER","NA")</f>
        <v>NA</v>
      </c>
      <c r="BQ178" s="108"/>
      <c r="BR178" s="110" t="str">
        <f>IF(Tabela2[[#This Row],[Equipe do Ibama foi a campo? Houve sobrevoo do Poseidon?]] = "Sim", "PREENCHER","NA")</f>
        <v>NA</v>
      </c>
      <c r="BS178" s="110" t="str">
        <f>IF(Tabela2[[#This Row],[Se sim, foi emitida Ordem de Emergência? (informações vinculada à coluna CK)]] = "Sim", "PREENCHER","NA")</f>
        <v>NA</v>
      </c>
      <c r="BT178" s="110" t="str">
        <f>IF(Tabela2[[#This Row],[Foi elaborado Relatório de Vistoria pelo Ibama? (informações vinculada à coluna CK)]] = "Sim", "PREENCHER","NA")</f>
        <v>NA</v>
      </c>
      <c r="BU178" s="110" t="str">
        <f>IF(Tabela2[[#This Row],[Houve envio de Informações Pós-acidente (preencher "não se aplica" quando de competência estadual/municipal)]] = "Sim", "PREENCHER","NA")</f>
        <v>NA</v>
      </c>
      <c r="BV178" s="110" t="str">
        <f>IF(Tabela2[[#This Row],[Houve avaliação das informações pós-acidente solicitadas/enviadas?]] = "Sim", "PREENCHER","NA")</f>
        <v>NA</v>
      </c>
      <c r="BW178" s="110" t="str">
        <f>IF(Tabela2[[#This Row],[O Ibama aguarda resposta da empresa/OEMA, etc?]] = "Sim", "PREENCHER","NA")</f>
        <v>NA</v>
      </c>
      <c r="BX178" s="108"/>
      <c r="BY178" s="143"/>
      <c r="BZ178" s="106" t="str">
        <f>IF(Tabela2[[#This Row],[Data do documento de encerramento]]="NA","NA",IF(Tabela2[[#This Row],[Data do documento de encerramento]]="","Pendente de conclusão/ encerramento",_xlfn.DAYS(Tabela2[[#This Row],[Data do documento de encerramento]],J178)))</f>
        <v>Pendente de conclusão/ encerramento</v>
      </c>
      <c r="CA178" s="109"/>
      <c r="CB178" s="109"/>
      <c r="CC178" s="109"/>
      <c r="CD178" s="109"/>
      <c r="CE178" s="109"/>
      <c r="CF178" s="109"/>
    </row>
    <row r="179" spans="1:84" ht="45.75" hidden="1">
      <c r="A179" s="172">
        <v>202531757644</v>
      </c>
      <c r="B179" s="174" t="s">
        <v>7855</v>
      </c>
      <c r="C179" s="110" t="str">
        <f>VLOOKUP(Tabela2[[#This Row],[SIEMA]],Siema2025,4,FALSE)</f>
        <v xml:space="preserve"> PR</v>
      </c>
      <c r="D179" s="108" t="str">
        <f>VLOOKUP(Tabela2[[#This Row],[SIEMA]],Siema2025,3,FALSE)</f>
        <v xml:space="preserve">Campina Grande do Sul </v>
      </c>
      <c r="E179" s="108" t="s">
        <v>7179</v>
      </c>
      <c r="F179" s="108" t="s">
        <v>7856</v>
      </c>
      <c r="G179" s="108" t="s">
        <v>7857</v>
      </c>
      <c r="H179" s="108" t="s">
        <v>7858</v>
      </c>
      <c r="I179" s="106" t="s">
        <v>7118</v>
      </c>
      <c r="J179" s="107">
        <f>VLOOKUP(Tabela2[[#This Row],[SIEMA]],Siema2025,2,FALSE)</f>
        <v>45731</v>
      </c>
      <c r="K179" s="107" t="str">
        <f>VLOOKUP(Tabela2[[#This Row],[SIEMA]],Siema2025,16,FALSE)</f>
        <v>Sábado</v>
      </c>
      <c r="L179" s="108" t="str">
        <f>IF(Tabela2[[#This Row],[Data]]="","Sem Informação",VLOOKUP(MONTH(Tabela2[[#This Row],[Data]]),'[1]Validação de dados'!$I$1:$J$13,2,0))</f>
        <v>Março</v>
      </c>
      <c r="M179" s="106">
        <f>YEAR(Tabela2[[#This Row],[Data]])</f>
        <v>2025</v>
      </c>
      <c r="N179" s="107" t="str">
        <f>VLOOKUP(Tabela2[[#This Row],[SIEMA]],Siema2025,17,FALSE)</f>
        <v>Noturno</v>
      </c>
      <c r="O179" s="107" t="str">
        <f>VLOOKUP(Tabela2[[#This Row],[SIEMA]],Siema2025,5,FALSE)</f>
        <v>Rodovia</v>
      </c>
      <c r="P179" s="106" t="str">
        <f>VLOOKUP(Tabela2[[#This Row],[SIEMA]],Siema2025,21,FALSE)</f>
        <v/>
      </c>
      <c r="Q179" s="106">
        <v>2218</v>
      </c>
      <c r="R179" s="106" t="str">
        <f>VLOOKUP(Tabela2[[#This Row],[SIEMA]],Siema2025,10,FALSE)</f>
        <v/>
      </c>
      <c r="S179" s="109" t="str">
        <f>IF(Q179="","", IF(Q179="NC","", IF(Q179="NE","", IF(Q179="NA","",IFERROR(VLOOKUP(Q179,Produtos!$A$1:$C$2319,2,FALSE),"Não Cadastrado")))))</f>
        <v>ÁCIDO ACRÍLICO, ESTABILIZADO</v>
      </c>
      <c r="T179" s="106" t="s">
        <v>6834</v>
      </c>
      <c r="U179" s="106" t="s">
        <v>7062</v>
      </c>
      <c r="V179" s="106">
        <f>IF(Q179="","",IF(ISNUMBER(Q179)=FALSE,"Não se aplica",IFERROR(VLOOKUP(Q179,Produtos!$A$1:$C$2319,3,FALSE),"Não Cadastrado")))</f>
        <v>8</v>
      </c>
      <c r="W179" s="106">
        <v>1202</v>
      </c>
      <c r="X179" s="115" t="str">
        <f>IF(Tabela2[[#This Row],[Origem do acidente]] = "Plataforma", "PREENCHER","NA")</f>
        <v>NA</v>
      </c>
      <c r="Y179" s="111" t="str">
        <f>IF(W179="","", IF(W179="NC","", IF(W179="NE","", IF(W179="NA","",IFERROR(VLOOKUP(W179,Produtos!$A$1:$C$2319,2,FALSE),"Não Cadastrado")))))</f>
        <v>GASÓLEO ou ÓLEO DIESEL ou ÓLEO PARA AQUECIMENTO, LEVE</v>
      </c>
      <c r="Z179" s="106" t="s">
        <v>6834</v>
      </c>
      <c r="AA179" s="106" t="s">
        <v>7062</v>
      </c>
      <c r="AB179" s="106">
        <f>IF(W179="","",IF(ISNUMBER(W179)=FALSE,"Não se aplica",IFERROR(VLOOKUP(W179,Produtos!$A$1:$C$2319,3,FALSE),"Não Cadastrado")))</f>
        <v>3</v>
      </c>
      <c r="AC179" s="106"/>
      <c r="AD179" s="110" t="str">
        <f>IF(Tabela2[[#This Row],[Origem do acidente]] = "Plataforma", "PREENCHER","NA")</f>
        <v>NA</v>
      </c>
      <c r="AE179" s="109" t="str">
        <f>IF(AC179="","", IF(AC179="NC","", IF(AC179="NE","", IF(AC179="NA","",IFERROR(VLOOKUP(AC179,Produtos!$A$1:$C$2319,2,FALSE),"Não Cadastrado")))))</f>
        <v/>
      </c>
      <c r="AF179" s="106"/>
      <c r="AG179" s="106"/>
      <c r="AH179" s="106" t="str">
        <f>IF(AC179="","",IF(ISNUMBER(AC179)=FALSE,"Não se aplica",IFERROR(VLOOKUP(AC179,Produtos!$A$1:$C$2319,3,FALSE),"Não Cadastrado")))</f>
        <v/>
      </c>
      <c r="AI179" s="106"/>
      <c r="AJ179" s="106" t="s">
        <v>7859</v>
      </c>
      <c r="AK179" s="109" t="s">
        <v>7356</v>
      </c>
      <c r="AL179" s="109" t="s">
        <v>7593</v>
      </c>
      <c r="AM179" s="109" t="s">
        <v>7368</v>
      </c>
      <c r="AN179" s="110" t="str">
        <f>VLOOKUP(Tabela2[[#This Row],[SIEMA]],Siema2025,51,FALSE)</f>
        <v/>
      </c>
      <c r="AO179" s="110" t="str">
        <f>VLOOKUP(Tabela2[[#This Row],[SIEMA]],Siema2025,53,FALSE)</f>
        <v/>
      </c>
      <c r="AP179" s="110" t="str">
        <f>VLOOKUP(Tabela2[[#This Row],[SIEMA]],Siema2025,55,FALSE)</f>
        <v/>
      </c>
      <c r="AQ179" s="110" t="str">
        <f>VLOOKUP(Tabela2[[#This Row],[SIEMA]],Siema2025,57,FALSE)</f>
        <v>X</v>
      </c>
      <c r="AR179" s="110" t="str">
        <f>VLOOKUP(Tabela2[[#This Row],[SIEMA]],Siema2025,59,FALSE)</f>
        <v/>
      </c>
      <c r="AS179" s="110" t="str">
        <f>VLOOKUP(Tabela2[[#This Row],[SIEMA]],Siema2025,61,FALSE)</f>
        <v/>
      </c>
      <c r="AT179" s="110" t="str">
        <f>VLOOKUP(Tabela2[[#This Row],[SIEMA]],Siema2025,63,FALSE)</f>
        <v/>
      </c>
      <c r="AU179" s="110" t="s">
        <v>7176</v>
      </c>
      <c r="AV179" s="110" t="str">
        <f>VLOOKUP(Tabela2[[#This Row],[SIEMA]],Siema2025,67,FALSE)</f>
        <v/>
      </c>
      <c r="AW179" s="110" t="s">
        <v>7176</v>
      </c>
      <c r="AX179" s="110" t="s">
        <v>7176</v>
      </c>
      <c r="AY179" s="110" t="str">
        <f>VLOOKUP(Tabela2[[#This Row],[SIEMA]],Siema2025,73,FALSE)</f>
        <v/>
      </c>
      <c r="AZ179" s="110" t="str">
        <f>VLOOKUP(Tabela2[[#This Row],[SIEMA]],Siema2025,75,FALSE)</f>
        <v/>
      </c>
      <c r="BA179" s="110" t="str">
        <f>VLOOKUP(Tabela2[[#This Row],[SIEMA]],Siema2025,77,FALSE)</f>
        <v/>
      </c>
      <c r="BB179" s="110" t="str">
        <f>VLOOKUP(Tabela2[[#This Row],[SIEMA]],Siema2025,79,FALSE)</f>
        <v/>
      </c>
      <c r="BC179" s="110" t="str">
        <f>IF(Tabela2[[#This Row],[Outro(s) ]] = "X", "PREENCHER","NA")</f>
        <v>NA</v>
      </c>
      <c r="BD179" s="110" t="str">
        <f>VLOOKUP(Tabela2[[#This Row],[SIEMA]],Siema2025,82,FALSE)</f>
        <v/>
      </c>
      <c r="BE179" s="110" t="str">
        <f>VLOOKUP(Tabela2[[#This Row],[SIEMA]],Siema2025,81,FALSE)</f>
        <v/>
      </c>
      <c r="BF179" s="112" t="str">
        <f>VLOOKUP(Tabela2[[#This Row],[SIEMA]],Siema2025,28,FALSE)</f>
        <v>GELOG</v>
      </c>
      <c r="BG179" s="112"/>
      <c r="BH179" s="113" t="str">
        <f>VLOOKUP(Tabela2[[#This Row],[SIEMA]],Siema2025,29,FALSE)</f>
        <v>05457125000169</v>
      </c>
      <c r="BI179" s="114" t="str">
        <f>VLOOKUP(Tabela2[[#This Row],[SIEMA]],Siema2025,107,FALSE)</f>
        <v>Não</v>
      </c>
      <c r="BJ179" s="109" t="s">
        <v>7097</v>
      </c>
      <c r="BK179" s="106" t="s">
        <v>2696</v>
      </c>
      <c r="BL179" s="169">
        <v>45838</v>
      </c>
      <c r="BM179" s="110">
        <f ca="1">IF(Tabela2[[#This Row],[Data de atendimento do Ibama (considerar o primeiro documento/ação)]]="",_xlfn.DAYS(TODAY(),J179),_xlfn.DAYS(Tabela2[[#This Row],[Data de atendimento do Ibama (considerar o primeiro documento/ação)]],J179))</f>
        <v>107</v>
      </c>
      <c r="BN179" s="110" t="str">
        <f>IF(Tabela2[[#This Row],[Atendido pelo Ibama ("Não" ou "Sim")]]="Não","Preencher", IF(Tabela2[[#This Row],[Atendido pelo Ibama ("Não" ou "Sim")]]="Sim","NA",""))</f>
        <v>NA</v>
      </c>
      <c r="BO179" s="116" t="s">
        <v>7098</v>
      </c>
      <c r="BP179" s="110" t="str">
        <f>IF(Tabela2[[#This Row],[Forma de atendimento (primeiro documento/ação)]]= "Outros (especificar)", "PREENCHER","NA")</f>
        <v>NA</v>
      </c>
      <c r="BQ179" s="108" t="s">
        <v>123</v>
      </c>
      <c r="BR179" s="110" t="str">
        <f>IF(Tabela2[[#This Row],[Equipe do Ibama foi a campo? Houve sobrevoo do Poseidon?]] = "Sim", "PREENCHER","NA")</f>
        <v>NA</v>
      </c>
      <c r="BS179" s="110" t="str">
        <f>IF(Tabela2[[#This Row],[Se sim, foi emitida Ordem de Emergência? (informações vinculada à coluna CK)]] = "Sim", "PREENCHER","NA")</f>
        <v>NA</v>
      </c>
      <c r="BT179" s="110" t="s">
        <v>7099</v>
      </c>
      <c r="BU179" s="110" t="s">
        <v>2696</v>
      </c>
      <c r="BV179" s="110" t="s">
        <v>123</v>
      </c>
      <c r="BW179" s="110" t="s">
        <v>2696</v>
      </c>
      <c r="BX179" s="108" t="s">
        <v>7100</v>
      </c>
      <c r="BY179" s="143">
        <v>46171</v>
      </c>
      <c r="BZ179" s="106">
        <f>IF(Tabela2[[#This Row],[Data do documento de encerramento]]="NA","NA",IF(Tabela2[[#This Row],[Data do documento de encerramento]]="","Pendente de conclusão/ encerramento",_xlfn.DAYS(Tabela2[[#This Row],[Data do documento de encerramento]],J179)))</f>
        <v>440</v>
      </c>
      <c r="CA179" s="109"/>
      <c r="CB179" s="109"/>
      <c r="CC179" s="109"/>
      <c r="CD179" s="109"/>
      <c r="CE179" s="109"/>
      <c r="CF179" s="109"/>
    </row>
    <row r="180" spans="1:84" hidden="1">
      <c r="A180" s="172">
        <v>202531761221</v>
      </c>
      <c r="B180" s="173" t="s">
        <v>7860</v>
      </c>
      <c r="C180" s="110" t="s">
        <v>7133</v>
      </c>
      <c r="D180" s="108" t="s">
        <v>637</v>
      </c>
      <c r="E180" s="108" t="s">
        <v>7236</v>
      </c>
      <c r="F180" s="108"/>
      <c r="G180" s="108"/>
      <c r="H180" s="108"/>
      <c r="I180" s="106" t="str">
        <f>VLOOKUP(Tabela2[[#This Row],[SIEMA]],Siema2025,19,FALSE)</f>
        <v>Campos</v>
      </c>
      <c r="J180" s="107">
        <f>VLOOKUP(Tabela2[[#This Row],[SIEMA]],Siema2025,2,FALSE)</f>
        <v>45731</v>
      </c>
      <c r="K180" s="107" t="str">
        <f>VLOOKUP(Tabela2[[#This Row],[SIEMA]],Siema2025,16,FALSE)</f>
        <v>Sábado</v>
      </c>
      <c r="L180" s="108" t="str">
        <f>IF(Tabela2[[#This Row],[Data]]="","Sem Informação",VLOOKUP(MONTH(Tabela2[[#This Row],[Data]]),'[1]Validação de dados'!$I$1:$J$13,2,0))</f>
        <v>Março</v>
      </c>
      <c r="M180" s="106">
        <f>YEAR(Tabela2[[#This Row],[Data]])</f>
        <v>2025</v>
      </c>
      <c r="N180" s="107" t="str">
        <f>VLOOKUP(Tabela2[[#This Row],[SIEMA]],Siema2025,17,FALSE)</f>
        <v>Vespertino</v>
      </c>
      <c r="O180" s="107" t="s">
        <v>7236</v>
      </c>
      <c r="P180" s="106"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80" s="106" t="str">
        <f>VLOOKUP(Tabela2[[#This Row],[SIEMA]],Siema2025,7,FALSE)</f>
        <v/>
      </c>
      <c r="R180" s="106" t="str">
        <f>VLOOKUP(Tabela2[[#This Row],[SIEMA]],Siema2025,10,FALSE)</f>
        <v/>
      </c>
      <c r="S180" s="109" t="str">
        <f>IF(Q180="","", IF(Q180="NC","", IF(Q180="NE","", IF(Q180="NA","",IFERROR(VLOOKUP(Q180,Produtos!$A$1:$C$2319,2,FALSE),"Não Cadastrado")))))</f>
        <v/>
      </c>
      <c r="T180" s="106" t="str">
        <f>VLOOKUP(Tabela2[[#This Row],[SIEMA]],Siema2025,11,FALSE)</f>
        <v xml:space="preserve"> </v>
      </c>
      <c r="U180" s="106" t="str">
        <f>VLOOKUP(Tabela2[[#This Row],[SIEMA]],Siema2025,12,FALSE)</f>
        <v xml:space="preserve"> </v>
      </c>
      <c r="V180" s="106" t="str">
        <f>IF(Q180="","",IF(ISNUMBER(Q180)=FALSE,"Não se aplica",IFERROR(VLOOKUP(Q180,Produtos!$A$1:$C$2319,3,FALSE),"Não Cadastrado")))</f>
        <v/>
      </c>
      <c r="W180" s="106" t="str">
        <f>VLOOKUP(Tabela2[[#This Row],[SIEMA]],Siema2025,10,FALSE)</f>
        <v/>
      </c>
      <c r="X180" s="115" t="str">
        <f>IF(Tabela2[[#This Row],[Origem do acidente]] = "Plataforma", "PREENCHER","NA")</f>
        <v>NA</v>
      </c>
      <c r="Y180" s="111" t="str">
        <f>IF(W180="","", IF(W180="NC","", IF(W180="NE","", IF(W180="NA","",IFERROR(VLOOKUP(W180,Produtos!$A$1:$C$2319,2,FALSE),"Não Cadastrado")))))</f>
        <v/>
      </c>
      <c r="Z180" s="106" t="str">
        <f>VLOOKUP(Tabela2[[#This Row],[SIEMA]],Siema2025,11,FALSE)</f>
        <v xml:space="preserve"> </v>
      </c>
      <c r="AA180" s="106" t="str">
        <f>VLOOKUP(Tabela2[[#This Row],[SIEMA]],Siema2025,12,FALSE)</f>
        <v xml:space="preserve"> </v>
      </c>
      <c r="AB180" s="106" t="str">
        <f>IF(W180="","",IF(ISNUMBER(W180)=FALSE,"Não se aplica",IFERROR(VLOOKUP(W180,Produtos!$A$1:$C$2319,3,FALSE),"Não Cadastrado")))</f>
        <v/>
      </c>
      <c r="AC180" s="106"/>
      <c r="AD180" s="110" t="str">
        <f>IF(Tabela2[[#This Row],[Origem do acidente]] = "Plataforma", "PREENCHER","NA")</f>
        <v>NA</v>
      </c>
      <c r="AE180" s="109" t="str">
        <f>IF(AC180="","", IF(AC180="NC","", IF(AC180="NE","", IF(AC180="NA","",IFERROR(VLOOKUP(AC180,Produtos!$A$1:$C$2319,2,FALSE),"Não Cadastrado")))))</f>
        <v/>
      </c>
      <c r="AF180" s="106"/>
      <c r="AG180" s="106"/>
      <c r="AH180" s="106" t="str">
        <f>IF(AC180="","",IF(ISNUMBER(AC180)=FALSE,"Não se aplica",IFERROR(VLOOKUP(AC180,Produtos!$A$1:$C$2319,3,FALSE),"Não Cadastrado")))</f>
        <v/>
      </c>
      <c r="AI180" s="106"/>
      <c r="AJ180" s="106" t="str">
        <f>VLOOKUP(Tabela2[[#This Row],[SIEMA]],Siema2025,26,FALSE)</f>
        <v>Mancha de origem indeterminada.</v>
      </c>
      <c r="AK180" s="109"/>
      <c r="AL180" s="109"/>
      <c r="AM180" s="109"/>
      <c r="AN180" s="110" t="str">
        <f>VLOOKUP(Tabela2[[#This Row],[SIEMA]],Siema2025,51,FALSE)</f>
        <v/>
      </c>
      <c r="AO180" s="110" t="str">
        <f>VLOOKUP(Tabela2[[#This Row],[SIEMA]],Siema2025,53,FALSE)</f>
        <v/>
      </c>
      <c r="AP180" s="110" t="str">
        <f>VLOOKUP(Tabela2[[#This Row],[SIEMA]],Siema2025,55,FALSE)</f>
        <v/>
      </c>
      <c r="AQ180" s="110" t="str">
        <f>VLOOKUP(Tabela2[[#This Row],[SIEMA]],Siema2025,57,FALSE)</f>
        <v/>
      </c>
      <c r="AR180" s="110" t="str">
        <f>VLOOKUP(Tabela2[[#This Row],[SIEMA]],Siema2025,59,FALSE)</f>
        <v/>
      </c>
      <c r="AS180" s="110" t="str">
        <f>VLOOKUP(Tabela2[[#This Row],[SIEMA]],Siema2025,61,FALSE)</f>
        <v>X</v>
      </c>
      <c r="AT180" s="110" t="str">
        <f>VLOOKUP(Tabela2[[#This Row],[SIEMA]],Siema2025,63,FALSE)</f>
        <v/>
      </c>
      <c r="AU180" s="110" t="str">
        <f>VLOOKUP(Tabela2[[#This Row],[SIEMA]],Siema2025,65,FALSE)</f>
        <v/>
      </c>
      <c r="AV180" s="110" t="str">
        <f>VLOOKUP(Tabela2[[#This Row],[SIEMA]],Siema2025,67,FALSE)</f>
        <v/>
      </c>
      <c r="AW180" s="110" t="str">
        <f>VLOOKUP(Tabela2[[#This Row],[SIEMA]],Siema2025,69,FALSE)</f>
        <v/>
      </c>
      <c r="AX180" s="110" t="str">
        <f>VLOOKUP(Tabela2[[#This Row],[SIEMA]],Siema2025,71,FALSE)</f>
        <v/>
      </c>
      <c r="AY180" s="110" t="str">
        <f>VLOOKUP(Tabela2[[#This Row],[SIEMA]],Siema2025,73,FALSE)</f>
        <v/>
      </c>
      <c r="AZ180" s="110" t="str">
        <f>VLOOKUP(Tabela2[[#This Row],[SIEMA]],Siema2025,75,FALSE)</f>
        <v/>
      </c>
      <c r="BA180" s="110" t="str">
        <f>VLOOKUP(Tabela2[[#This Row],[SIEMA]],Siema2025,77,FALSE)</f>
        <v/>
      </c>
      <c r="BB180" s="110" t="str">
        <f>VLOOKUP(Tabela2[[#This Row],[SIEMA]],Siema2025,79,FALSE)</f>
        <v/>
      </c>
      <c r="BC180" s="110" t="str">
        <f>IF(Tabela2[[#This Row],[Outro(s) ]] = "X", "PREENCHER","NA")</f>
        <v>NA</v>
      </c>
      <c r="BD180" s="110" t="str">
        <f>VLOOKUP(Tabela2[[#This Row],[SIEMA]],Siema2025,82,FALSE)</f>
        <v/>
      </c>
      <c r="BE180" s="110" t="str">
        <f>VLOOKUP(Tabela2[[#This Row],[SIEMA]],Siema2025,81,FALSE)</f>
        <v/>
      </c>
      <c r="BF180" s="112" t="str">
        <f>VLOOKUP(Tabela2[[#This Row],[SIEMA]],Siema2025,28,FALSE)</f>
        <v>Petrobras</v>
      </c>
      <c r="BG180" s="112"/>
      <c r="BH180" s="113" t="str">
        <f>VLOOKUP(Tabela2[[#This Row],[SIEMA]],Siema2025,29,FALSE)</f>
        <v>33000167000454</v>
      </c>
      <c r="BI180" s="114" t="str">
        <f>VLOOKUP(Tabela2[[#This Row],[SIEMA]],Siema2025,107,FALSE)</f>
        <v>Não</v>
      </c>
      <c r="BJ180" s="109" t="s">
        <v>7097</v>
      </c>
      <c r="BK180" s="106"/>
      <c r="BL180" s="143"/>
      <c r="BM180" s="110">
        <f ca="1">IF(Tabela2[[#This Row],[Data de atendimento do Ibama (considerar o primeiro documento/ação)]]="",_xlfn.DAYS(TODAY(),J180),_xlfn.DAYS(Tabela2[[#This Row],[Data de atendimento do Ibama (considerar o primeiro documento/ação)]],J180))</f>
        <v>489</v>
      </c>
      <c r="BN180" s="110" t="str">
        <f>IF(Tabela2[[#This Row],[Atendido pelo Ibama ("Não" ou "Sim")]]="Não","Preencher", IF(Tabela2[[#This Row],[Atendido pelo Ibama ("Não" ou "Sim")]]="Sim","NA",""))</f>
        <v/>
      </c>
      <c r="BO180" s="116"/>
      <c r="BP180" s="110" t="str">
        <f>IF(Tabela2[[#This Row],[Forma de atendimento (primeiro documento/ação)]]= "Outros (especificar)", "PREENCHER","NA")</f>
        <v>NA</v>
      </c>
      <c r="BQ180" s="108"/>
      <c r="BR180" s="110" t="str">
        <f>IF(Tabela2[[#This Row],[Equipe do Ibama foi a campo? Houve sobrevoo do Poseidon?]] = "Sim", "PREENCHER","NA")</f>
        <v>NA</v>
      </c>
      <c r="BS180" s="110" t="str">
        <f>IF(Tabela2[[#This Row],[Se sim, foi emitida Ordem de Emergência? (informações vinculada à coluna CK)]] = "Sim", "PREENCHER","NA")</f>
        <v>NA</v>
      </c>
      <c r="BT180" s="110" t="str">
        <f>IF(Tabela2[[#This Row],[Foi elaborado Relatório de Vistoria pelo Ibama? (informações vinculada à coluna CK)]] = "Sim", "PREENCHER","NA")</f>
        <v>NA</v>
      </c>
      <c r="BU180" s="110" t="str">
        <f>IF(Tabela2[[#This Row],[Houve envio de Informações Pós-acidente (preencher "não se aplica" quando de competência estadual/municipal)]] = "Sim", "PREENCHER","NA")</f>
        <v>NA</v>
      </c>
      <c r="BV180" s="110" t="str">
        <f>IF(Tabela2[[#This Row],[Houve avaliação das informações pós-acidente solicitadas/enviadas?]] = "Sim", "PREENCHER","NA")</f>
        <v>NA</v>
      </c>
      <c r="BW180" s="110" t="str">
        <f>IF(Tabela2[[#This Row],[O Ibama aguarda resposta da empresa/OEMA, etc?]] = "Sim", "PREENCHER","NA")</f>
        <v>NA</v>
      </c>
      <c r="BX180" s="108"/>
      <c r="BY180" s="143"/>
      <c r="BZ180" s="106" t="str">
        <f>IF(Tabela2[[#This Row],[Data do documento de encerramento]]="NA","NA",IF(Tabela2[[#This Row],[Data do documento de encerramento]]="","Pendente de conclusão/ encerramento",_xlfn.DAYS(Tabela2[[#This Row],[Data do documento de encerramento]],J180)))</f>
        <v>Pendente de conclusão/ encerramento</v>
      </c>
      <c r="CA180" s="109"/>
      <c r="CB180" s="109"/>
      <c r="CC180" s="117"/>
      <c r="CD180" s="109"/>
      <c r="CE180" s="109"/>
      <c r="CF180" s="109"/>
    </row>
    <row r="181" spans="1:84" ht="30.75" hidden="1">
      <c r="A181" s="172">
        <v>202531732455</v>
      </c>
      <c r="B181" s="173" t="s">
        <v>7861</v>
      </c>
      <c r="C181" s="110" t="str">
        <f>VLOOKUP(Tabela2[[#This Row],[SIEMA]],Siema2025,4,FALSE)</f>
        <v xml:space="preserve"> ES</v>
      </c>
      <c r="D181" s="108" t="str">
        <f>VLOOKUP(Tabela2[[#This Row],[SIEMA]],Siema2025,3,FALSE)</f>
        <v xml:space="preserve">Sooretama </v>
      </c>
      <c r="E181" s="108" t="s">
        <v>3905</v>
      </c>
      <c r="F181" s="108" t="s">
        <v>7862</v>
      </c>
      <c r="G181" s="108" t="s">
        <v>7863</v>
      </c>
      <c r="H181" s="108" t="s">
        <v>7864</v>
      </c>
      <c r="I181" s="106" t="s">
        <v>7118</v>
      </c>
      <c r="J181" s="107">
        <f>VLOOKUP(Tabela2[[#This Row],[SIEMA]],Siema2025,2,FALSE)</f>
        <v>45732</v>
      </c>
      <c r="K181" s="107" t="str">
        <f>VLOOKUP(Tabela2[[#This Row],[SIEMA]],Siema2025,16,FALSE)</f>
        <v>Domingo</v>
      </c>
      <c r="L181" s="108" t="str">
        <f>IF(Tabela2[[#This Row],[Data]]="","Sem Informação",VLOOKUP(MONTH(Tabela2[[#This Row],[Data]]),'[1]Validação de dados'!$I$1:$J$13,2,0))</f>
        <v>Março</v>
      </c>
      <c r="M181" s="106">
        <f>YEAR(Tabela2[[#This Row],[Data]])</f>
        <v>2025</v>
      </c>
      <c r="N181" s="107" t="str">
        <f>VLOOKUP(Tabela2[[#This Row],[SIEMA]],Siema2025,17,FALSE)</f>
        <v>Madrugada</v>
      </c>
      <c r="O181" s="107" t="str">
        <f>VLOOKUP(Tabela2[[#This Row],[SIEMA]],Siema2025,5,FALSE)</f>
        <v>Rodovia</v>
      </c>
      <c r="P181" s="106" t="str">
        <f>VLOOKUP(Tabela2[[#This Row],[SIEMA]],Siema2025,21,FALSE)</f>
        <v>Carreta de transporte da Empresa Suzano caiu da ponte.</v>
      </c>
      <c r="Q181" s="106">
        <v>1202</v>
      </c>
      <c r="R181" s="106" t="s">
        <v>7751</v>
      </c>
      <c r="S181" s="109" t="str">
        <f>IF(Q181="","", IF(Q181="NC","", IF(Q181="NE","", IF(Q181="NA","",IFERROR(VLOOKUP(Q181,Produtos!$A$1:$C$2319,2,FALSE),"Não Cadastrado")))))</f>
        <v>GASÓLEO ou ÓLEO DIESEL ou ÓLEO PARA AQUECIMENTO, LEVE</v>
      </c>
      <c r="T181" s="106" t="str">
        <f>VLOOKUP(Tabela2[[#This Row],[SIEMA]],Siema2025,11,FALSE)</f>
        <v xml:space="preserve"> </v>
      </c>
      <c r="U181" s="106" t="str">
        <f>VLOOKUP(Tabela2[[#This Row],[SIEMA]],Siema2025,12,FALSE)</f>
        <v xml:space="preserve"> </v>
      </c>
      <c r="V181" s="106">
        <f>IF(Q181="","",IF(ISNUMBER(Q181)=FALSE,"Não se aplica",IFERROR(VLOOKUP(Q181,Produtos!$A$1:$C$2319,3,FALSE),"Não Cadastrado")))</f>
        <v>3</v>
      </c>
      <c r="W181" s="106" t="str">
        <f>VLOOKUP(Tabela2[[#This Row],[SIEMA]],Siema2025,10,FALSE)</f>
        <v/>
      </c>
      <c r="X181" s="115" t="str">
        <f>IF(Tabela2[[#This Row],[Origem do acidente]] = "Plataforma", "PREENCHER","NA")</f>
        <v>NA</v>
      </c>
      <c r="Y181" s="111" t="str">
        <f>IF(W181="","", IF(W181="NC","", IF(W181="NE","", IF(W181="NA","",IFERROR(VLOOKUP(W181,Produtos!$A$1:$C$2319,2,FALSE),"Não Cadastrado")))))</f>
        <v/>
      </c>
      <c r="Z181" s="106" t="str">
        <f>VLOOKUP(Tabela2[[#This Row],[SIEMA]],Siema2025,11,FALSE)</f>
        <v xml:space="preserve"> </v>
      </c>
      <c r="AA181" s="106" t="str">
        <f>VLOOKUP(Tabela2[[#This Row],[SIEMA]],Siema2025,12,FALSE)</f>
        <v xml:space="preserve"> </v>
      </c>
      <c r="AB181" s="106" t="str">
        <f>IF(W181="","",IF(ISNUMBER(W181)=FALSE,"Não se aplica",IFERROR(VLOOKUP(W181,Produtos!$A$1:$C$2319,3,FALSE),"Não Cadastrado")))</f>
        <v/>
      </c>
      <c r="AC181" s="106"/>
      <c r="AD181" s="110" t="str">
        <f>IF(Tabela2[[#This Row],[Origem do acidente]] = "Plataforma", "PREENCHER","NA")</f>
        <v>NA</v>
      </c>
      <c r="AE181" s="109" t="str">
        <f>IF(AC181="","", IF(AC181="NC","", IF(AC181="NE","", IF(AC181="NA","",IFERROR(VLOOKUP(AC181,Produtos!$A$1:$C$2319,2,FALSE),"Não Cadastrado")))))</f>
        <v/>
      </c>
      <c r="AF181" s="106"/>
      <c r="AG181" s="106"/>
      <c r="AH181" s="106" t="str">
        <f>IF(AC181="","",IF(ISNUMBER(AC181)=FALSE,"Não se aplica",IFERROR(VLOOKUP(AC181,Produtos!$A$1:$C$2319,3,FALSE),"Não Cadastrado")))</f>
        <v/>
      </c>
      <c r="AI181" s="106"/>
      <c r="AJ181" s="106" t="str">
        <f>VLOOKUP(Tabela2[[#This Row],[SIEMA]],Siema2025,26,FALSE)</f>
        <v>Carreta VW 33.460 trafegava sobre a ponte sentido norte, quando por causas desconhecidas, o mesmo veio a se chocar no guarda corpo da ponte, saindo da pista pelo mesmo sentido, parando sobre o córrego.</v>
      </c>
      <c r="AK181" s="109"/>
      <c r="AL181" s="109"/>
      <c r="AM181" s="109"/>
      <c r="AN181" s="110" t="str">
        <f>VLOOKUP(Tabela2[[#This Row],[SIEMA]],Siema2025,51,FALSE)</f>
        <v/>
      </c>
      <c r="AO181" s="110" t="str">
        <f>VLOOKUP(Tabela2[[#This Row],[SIEMA]],Siema2025,53,FALSE)</f>
        <v/>
      </c>
      <c r="AP181" s="110" t="str">
        <f>VLOOKUP(Tabela2[[#This Row],[SIEMA]],Siema2025,55,FALSE)</f>
        <v/>
      </c>
      <c r="AQ181" s="110" t="str">
        <f>VLOOKUP(Tabela2[[#This Row],[SIEMA]],Siema2025,57,FALSE)</f>
        <v>X</v>
      </c>
      <c r="AR181" s="110" t="str">
        <f>VLOOKUP(Tabela2[[#This Row],[SIEMA]],Siema2025,59,FALSE)</f>
        <v/>
      </c>
      <c r="AS181" s="110" t="str">
        <f>VLOOKUP(Tabela2[[#This Row],[SIEMA]],Siema2025,61,FALSE)</f>
        <v/>
      </c>
      <c r="AT181" s="110" t="str">
        <f>VLOOKUP(Tabela2[[#This Row],[SIEMA]],Siema2025,63,FALSE)</f>
        <v/>
      </c>
      <c r="AU181" s="110" t="str">
        <f>VLOOKUP(Tabela2[[#This Row],[SIEMA]],Siema2025,65,FALSE)</f>
        <v/>
      </c>
      <c r="AV181" s="110" t="str">
        <f>VLOOKUP(Tabela2[[#This Row],[SIEMA]],Siema2025,67,FALSE)</f>
        <v/>
      </c>
      <c r="AW181" s="110" t="str">
        <f>VLOOKUP(Tabela2[[#This Row],[SIEMA]],Siema2025,69,FALSE)</f>
        <v/>
      </c>
      <c r="AX181" s="110" t="str">
        <f>VLOOKUP(Tabela2[[#This Row],[SIEMA]],Siema2025,71,FALSE)</f>
        <v/>
      </c>
      <c r="AY181" s="110" t="str">
        <f>VLOOKUP(Tabela2[[#This Row],[SIEMA]],Siema2025,73,FALSE)</f>
        <v/>
      </c>
      <c r="AZ181" s="110" t="str">
        <f>VLOOKUP(Tabela2[[#This Row],[SIEMA]],Siema2025,75,FALSE)</f>
        <v/>
      </c>
      <c r="BA181" s="110" t="str">
        <f>VLOOKUP(Tabela2[[#This Row],[SIEMA]],Siema2025,77,FALSE)</f>
        <v/>
      </c>
      <c r="BB181" s="110" t="str">
        <f>VLOOKUP(Tabela2[[#This Row],[SIEMA]],Siema2025,79,FALSE)</f>
        <v/>
      </c>
      <c r="BC181" s="110" t="str">
        <f>IF(Tabela2[[#This Row],[Outro(s) ]] = "X", "PREENCHER","NA")</f>
        <v>NA</v>
      </c>
      <c r="BD181" s="110" t="str">
        <f>VLOOKUP(Tabela2[[#This Row],[SIEMA]],Siema2025,82,FALSE)</f>
        <v/>
      </c>
      <c r="BE181" s="110" t="str">
        <f>VLOOKUP(Tabela2[[#This Row],[SIEMA]],Siema2025,81,FALSE)</f>
        <v/>
      </c>
      <c r="BF181" s="112" t="str">
        <f>VLOOKUP(Tabela2[[#This Row],[SIEMA]],Siema2025,28,FALSE)</f>
        <v>Suzano Papel e Celulose</v>
      </c>
      <c r="BG181" s="112"/>
      <c r="BH181" s="113" t="str">
        <f>VLOOKUP(Tabela2[[#This Row],[SIEMA]],Siema2025,29,FALSE)</f>
        <v>16404287000155</v>
      </c>
      <c r="BI181" s="114" t="str">
        <f>VLOOKUP(Tabela2[[#This Row],[SIEMA]],Siema2025,107,FALSE)</f>
        <v>Não</v>
      </c>
      <c r="BJ181" s="109"/>
      <c r="BK181" s="106"/>
      <c r="BL181" s="143"/>
      <c r="BM181" s="110">
        <f ca="1">IF(Tabela2[[#This Row],[Data de atendimento do Ibama (considerar o primeiro documento/ação)]]="",_xlfn.DAYS(TODAY(),J181),_xlfn.DAYS(Tabela2[[#This Row],[Data de atendimento do Ibama (considerar o primeiro documento/ação)]],J181))</f>
        <v>488</v>
      </c>
      <c r="BN181" s="110" t="str">
        <f>IF(Tabela2[[#This Row],[Atendido pelo Ibama ("Não" ou "Sim")]]="Não","Preencher", IF(Tabela2[[#This Row],[Atendido pelo Ibama ("Não" ou "Sim")]]="Sim","NA",""))</f>
        <v/>
      </c>
      <c r="BO181" s="116"/>
      <c r="BP181" s="110" t="str">
        <f>IF(Tabela2[[#This Row],[Forma de atendimento (primeiro documento/ação)]]= "Outros (especificar)", "PREENCHER","NA")</f>
        <v>NA</v>
      </c>
      <c r="BQ181" s="108"/>
      <c r="BR181" s="110" t="str">
        <f>IF(Tabela2[[#This Row],[Equipe do Ibama foi a campo? Houve sobrevoo do Poseidon?]] = "Sim", "PREENCHER","NA")</f>
        <v>NA</v>
      </c>
      <c r="BS181" s="110" t="str">
        <f>IF(Tabela2[[#This Row],[Se sim, foi emitida Ordem de Emergência? (informações vinculada à coluna CK)]] = "Sim", "PREENCHER","NA")</f>
        <v>NA</v>
      </c>
      <c r="BT181" s="110" t="str">
        <f>IF(Tabela2[[#This Row],[Foi elaborado Relatório de Vistoria pelo Ibama? (informações vinculada à coluna CK)]] = "Sim", "PREENCHER","NA")</f>
        <v>NA</v>
      </c>
      <c r="BU181" s="110" t="str">
        <f>IF(Tabela2[[#This Row],[Houve envio de Informações Pós-acidente (preencher "não se aplica" quando de competência estadual/municipal)]] = "Sim", "PREENCHER","NA")</f>
        <v>NA</v>
      </c>
      <c r="BV181" s="110" t="str">
        <f>IF(Tabela2[[#This Row],[Houve avaliação das informações pós-acidente solicitadas/enviadas?]] = "Sim", "PREENCHER","NA")</f>
        <v>NA</v>
      </c>
      <c r="BW181" s="110" t="str">
        <f>IF(Tabela2[[#This Row],[O Ibama aguarda resposta da empresa/OEMA, etc?]] = "Sim", "PREENCHER","NA")</f>
        <v>NA</v>
      </c>
      <c r="BX181" s="108"/>
      <c r="BY181" s="108"/>
      <c r="BZ181" s="106" t="str">
        <f>IF(Tabela2[[#This Row],[Data do documento de encerramento]]="NA","NA",IF(Tabela2[[#This Row],[Data do documento de encerramento]]="","Pendente de conclusão/ encerramento",_xlfn.DAYS(Tabela2[[#This Row],[Data do documento de encerramento]],J181)))</f>
        <v>Pendente de conclusão/ encerramento</v>
      </c>
      <c r="CA181" s="109"/>
      <c r="CB181" s="109"/>
      <c r="CC181" s="117"/>
      <c r="CD181" s="117"/>
      <c r="CE181" s="109"/>
      <c r="CF181" s="109"/>
    </row>
    <row r="182" spans="1:84" ht="60.75">
      <c r="A182" s="185">
        <v>202531832408</v>
      </c>
      <c r="B182" s="120" t="s">
        <v>7865</v>
      </c>
      <c r="C182" s="110" t="s">
        <v>672</v>
      </c>
      <c r="D182" s="108" t="s">
        <v>637</v>
      </c>
      <c r="E182" s="108" t="s">
        <v>7866</v>
      </c>
      <c r="F182" s="108"/>
      <c r="G182" s="108" t="s">
        <v>7867</v>
      </c>
      <c r="H182" s="108" t="s">
        <v>7868</v>
      </c>
      <c r="I182" s="106" t="str">
        <f>VLOOKUP(Tabela2[[#This Row],[SIEMA]],Siema2025,19,FALSE)</f>
        <v>Santos</v>
      </c>
      <c r="J182" s="107">
        <f>VLOOKUP(Tabela2[[#This Row],[SIEMA]],Siema2025,2,FALSE)</f>
        <v>45732</v>
      </c>
      <c r="K182" s="107" t="str">
        <f>VLOOKUP(Tabela2[[#This Row],[SIEMA]],Siema2025,16,FALSE)</f>
        <v>Domingo</v>
      </c>
      <c r="L182" s="108" t="str">
        <f>IF(Tabela2[[#This Row],[Data]]="","Sem Informação",VLOOKUP(MONTH(Tabela2[[#This Row],[Data]]),'[1]Validação de dados'!$I$1:$J$13,2,0))</f>
        <v>Março</v>
      </c>
      <c r="M182" s="106">
        <f>YEAR(Tabela2[[#This Row],[Data]])</f>
        <v>2025</v>
      </c>
      <c r="N182" s="107" t="str">
        <f>VLOOKUP(Tabela2[[#This Row],[SIEMA]],Siema2025,17,FALSE)</f>
        <v>Matutino</v>
      </c>
      <c r="O182" s="107" t="str">
        <f>VLOOKUP(Tabela2[[#This Row],[SIEMA]],Siema2025,5,FALSE)</f>
        <v>Plataforma</v>
      </c>
      <c r="P182" s="106"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82" s="106">
        <v>1267</v>
      </c>
      <c r="R182" s="106" t="s">
        <v>2043</v>
      </c>
      <c r="S182" s="109" t="str">
        <f>IF(Q182="","", IF(Q182="NC","", IF(Q182="NE","", IF(Q182="NA","",IFERROR(VLOOKUP(Q182,Produtos!$A$1:$C$2319,2,FALSE),"Não Cadastrado")))))</f>
        <v>PETRÓLEO CRU</v>
      </c>
      <c r="T182">
        <v>2.9999999999999997E-4</v>
      </c>
      <c r="U182" s="106" t="s">
        <v>7109</v>
      </c>
      <c r="V182" s="106">
        <f>IF(Q182="","",IF(ISNUMBER(Q182)=FALSE,"Não se aplica",IFERROR(VLOOKUP(Q182,Produtos!$A$1:$C$2319,3,FALSE),"Não Cadastrado")))</f>
        <v>3</v>
      </c>
      <c r="W182" s="106"/>
      <c r="X182" s="115"/>
      <c r="Y182" s="111" t="str">
        <f>IF(W182="","", IF(W182="NC","", IF(W182="NE","", IF(W182="NA","",IFERROR(VLOOKUP(W182,Produtos!$A$1:$C$2319,2,FALSE),"Não Cadastrado")))))</f>
        <v/>
      </c>
      <c r="Z182" s="106"/>
      <c r="AA182" s="106"/>
      <c r="AB182" s="106" t="str">
        <f>IF(W182="","",IF(ISNUMBER(W182)=FALSE,"Não se aplica",IFERROR(VLOOKUP(W182,Produtos!$A$1:$C$2319,3,FALSE),"Não Cadastrado")))</f>
        <v/>
      </c>
      <c r="AC182" s="106"/>
      <c r="AD182" s="110"/>
      <c r="AE182" s="109" t="str">
        <f>IF(AC182="","", IF(AC182="NC","", IF(AC182="NE","", IF(AC182="NA","",IFERROR(VLOOKUP(AC182,Produtos!$A$1:$C$2319,2,FALSE),"Não Cadastrado")))))</f>
        <v/>
      </c>
      <c r="AF182" s="106"/>
      <c r="AG182" s="106"/>
      <c r="AH182" s="106" t="str">
        <f>IF(AC182="","",IF(ISNUMBER(AC182)=FALSE,"Não se aplica",IFERROR(VLOOKUP(AC182,Produtos!$A$1:$C$2319,3,FALSE),"Não Cadastrado")))</f>
        <v/>
      </c>
      <c r="AI182" s="106"/>
      <c r="AJ182" s="106" t="str">
        <f>VLOOKUP(Tabela2[[#This Row],[SIEMA]],Siema2025,26,FALSE)</f>
        <v>Carreamento de resíduo de óleo do convés do módulo 2P pelas águas oriundas do teste de dilúvio.</v>
      </c>
      <c r="AK182" s="109" t="s">
        <v>7219</v>
      </c>
      <c r="AL182" s="109" t="s">
        <v>7271</v>
      </c>
      <c r="AM182" s="109"/>
      <c r="AN182" s="110" t="str">
        <f>VLOOKUP(Tabela2[[#This Row],[SIEMA]],Siema2025,51,FALSE)</f>
        <v/>
      </c>
      <c r="AO182" s="110" t="str">
        <f>VLOOKUP(Tabela2[[#This Row],[SIEMA]],Siema2025,53,FALSE)</f>
        <v/>
      </c>
      <c r="AP182" s="110" t="str">
        <f>VLOOKUP(Tabela2[[#This Row],[SIEMA]],Siema2025,55,FALSE)</f>
        <v/>
      </c>
      <c r="AQ182" s="110" t="str">
        <f>VLOOKUP(Tabela2[[#This Row],[SIEMA]],Siema2025,57,FALSE)</f>
        <v/>
      </c>
      <c r="AR182" s="110" t="str">
        <f>VLOOKUP(Tabela2[[#This Row],[SIEMA]],Siema2025,59,FALSE)</f>
        <v/>
      </c>
      <c r="AS182" s="110" t="str">
        <f>VLOOKUP(Tabela2[[#This Row],[SIEMA]],Siema2025,61,FALSE)</f>
        <v>X</v>
      </c>
      <c r="AT182" s="110" t="str">
        <f>VLOOKUP(Tabela2[[#This Row],[SIEMA]],Siema2025,63,FALSE)</f>
        <v/>
      </c>
      <c r="AU182" s="110" t="str">
        <f>VLOOKUP(Tabela2[[#This Row],[SIEMA]],Siema2025,65,FALSE)</f>
        <v/>
      </c>
      <c r="AV182" s="110" t="str">
        <f>VLOOKUP(Tabela2[[#This Row],[SIEMA]],Siema2025,67,FALSE)</f>
        <v/>
      </c>
      <c r="AW182" s="110" t="str">
        <f>VLOOKUP(Tabela2[[#This Row],[SIEMA]],Siema2025,69,FALSE)</f>
        <v/>
      </c>
      <c r="AX182" s="110" t="str">
        <f>VLOOKUP(Tabela2[[#This Row],[SIEMA]],Siema2025,71,FALSE)</f>
        <v/>
      </c>
      <c r="AY182" s="110" t="str">
        <f>VLOOKUP(Tabela2[[#This Row],[SIEMA]],Siema2025,73,FALSE)</f>
        <v/>
      </c>
      <c r="AZ182" s="110" t="str">
        <f>VLOOKUP(Tabela2[[#This Row],[SIEMA]],Siema2025,75,FALSE)</f>
        <v/>
      </c>
      <c r="BA182" s="110" t="str">
        <f>VLOOKUP(Tabela2[[#This Row],[SIEMA]],Siema2025,77,FALSE)</f>
        <v/>
      </c>
      <c r="BB182" s="110" t="str">
        <f>VLOOKUP(Tabela2[[#This Row],[SIEMA]],Siema2025,79,FALSE)</f>
        <v/>
      </c>
      <c r="BC182" s="110" t="str">
        <f>IF(Tabela2[[#This Row],[Outro(s) ]] = "X", "PREENCHER","NA")</f>
        <v>NA</v>
      </c>
      <c r="BD182" s="110" t="str">
        <f>VLOOKUP(Tabela2[[#This Row],[SIEMA]],Siema2025,82,FALSE)</f>
        <v/>
      </c>
      <c r="BE182" s="110" t="str">
        <f>VLOOKUP(Tabela2[[#This Row],[SIEMA]],Siema2025,81,FALSE)</f>
        <v/>
      </c>
      <c r="BF182" s="112" t="str">
        <f>VLOOKUP(Tabela2[[#This Row],[SIEMA]],Siema2025,28,FALSE)</f>
        <v>Petrobras</v>
      </c>
      <c r="BG182" s="112"/>
      <c r="BH182" s="113">
        <v>33000167000101</v>
      </c>
      <c r="BI182" s="114" t="str">
        <f>VLOOKUP(Tabela2[[#This Row],[SIEMA]],Siema2025,107,FALSE)</f>
        <v>Não</v>
      </c>
      <c r="BJ182" s="109" t="s">
        <v>7097</v>
      </c>
      <c r="BK182" s="106" t="s">
        <v>2696</v>
      </c>
      <c r="BL182" s="1">
        <v>45736</v>
      </c>
      <c r="BM182" s="110">
        <f ca="1">IF(Tabela2[[#This Row],[Data de atendimento do Ibama (considerar o primeiro documento/ação)]]="",_xlfn.DAYS(TODAY(),J182),_xlfn.DAYS(Tabela2[[#This Row],[Data de atendimento do Ibama (considerar o primeiro documento/ação)]],J182))</f>
        <v>4</v>
      </c>
      <c r="BN182" s="110" t="str">
        <f>IF(Tabela2[[#This Row],[Atendido pelo Ibama ("Não" ou "Sim")]]="Não","Preencher", IF(Tabela2[[#This Row],[Atendido pelo Ibama ("Não" ou "Sim")]]="Sim","NA",""))</f>
        <v>NA</v>
      </c>
      <c r="BO182" s="116" t="s">
        <v>7098</v>
      </c>
      <c r="BP182" s="110" t="str">
        <f>IF(Tabela2[[#This Row],[Forma de atendimento (primeiro documento/ação)]]= "Outros (especificar)", "PREENCHER","NA")</f>
        <v>NA</v>
      </c>
      <c r="BQ182" s="108" t="s">
        <v>123</v>
      </c>
      <c r="BR182" s="110" t="str">
        <f>IF(Tabela2[[#This Row],[Equipe do Ibama foi a campo? Houve sobrevoo do Poseidon?]] = "Sim", "PREENCHER","NA")</f>
        <v>NA</v>
      </c>
      <c r="BS182" s="110" t="str">
        <f>IF(Tabela2[[#This Row],[Se sim, foi emitida Ordem de Emergência? (informações vinculada à coluna CK)]] = "Sim", "PREENCHER","NA")</f>
        <v>NA</v>
      </c>
      <c r="BT182" s="110" t="s">
        <v>7099</v>
      </c>
      <c r="BU182" s="110" t="s">
        <v>2696</v>
      </c>
      <c r="BV182" s="110" t="s">
        <v>123</v>
      </c>
      <c r="BW182" s="110" t="s">
        <v>2696</v>
      </c>
      <c r="BX182" s="108" t="s">
        <v>7100</v>
      </c>
      <c r="BY182" s="1">
        <v>46104</v>
      </c>
      <c r="BZ182" s="106">
        <f>IF(Tabela2[[#This Row],[Data do documento de encerramento]]="NA","NA",IF(Tabela2[[#This Row],[Data do documento de encerramento]]="","Pendente de conclusão/ encerramento",_xlfn.DAYS(Tabela2[[#This Row],[Data do documento de encerramento]],J182)))</f>
        <v>372</v>
      </c>
      <c r="CA182" s="109"/>
      <c r="CB182" s="109" t="s">
        <v>7156</v>
      </c>
      <c r="CC182" s="292" t="s">
        <v>7189</v>
      </c>
      <c r="CD182" s="109" t="s">
        <v>123</v>
      </c>
      <c r="CE182" s="109" t="s">
        <v>2696</v>
      </c>
      <c r="CF182" s="109" t="s">
        <v>7103</v>
      </c>
    </row>
    <row r="183" spans="1:84" hidden="1">
      <c r="A183" s="172">
        <v>202531754034</v>
      </c>
      <c r="B183" s="174" t="s">
        <v>7869</v>
      </c>
      <c r="C183" s="110" t="str">
        <f>VLOOKUP(Tabela2[[#This Row],[SIEMA]],Siema2025,4,FALSE)</f>
        <v xml:space="preserve"> PA</v>
      </c>
      <c r="D183" s="108" t="str">
        <f>VLOOKUP(Tabela2[[#This Row],[SIEMA]],Siema2025,3,FALSE)</f>
        <v xml:space="preserve">Parauapebas </v>
      </c>
      <c r="E183" s="108" t="str">
        <f>VLOOKUP(Tabela2[[#This Row],[SIEMA]],Siema2025,20,FALSE)</f>
        <v>Estrada Raymundo Mascarenhas, s/n - Mina de Ferro - Serra dos Carajás</v>
      </c>
      <c r="F183" s="108"/>
      <c r="G183" s="108"/>
      <c r="H183" s="108"/>
      <c r="I183" s="106" t="str">
        <f>VLOOKUP(Tabela2[[#This Row],[SIEMA]],Siema2025,19,FALSE)</f>
        <v/>
      </c>
      <c r="J183" s="107">
        <f>VLOOKUP(Tabela2[[#This Row],[SIEMA]],Siema2025,2,FALSE)</f>
        <v>45733</v>
      </c>
      <c r="K183" s="107" t="str">
        <f>VLOOKUP(Tabela2[[#This Row],[SIEMA]],Siema2025,16,FALSE)</f>
        <v>Segunda</v>
      </c>
      <c r="L183" s="108" t="str">
        <f>IF(Tabela2[[#This Row],[Data]]="","Sem Informação",VLOOKUP(MONTH(Tabela2[[#This Row],[Data]]),'[1]Validação de dados'!$I$1:$J$13,2,0))</f>
        <v>Março</v>
      </c>
      <c r="M183" s="106">
        <f>YEAR(Tabela2[[#This Row],[Data]])</f>
        <v>2025</v>
      </c>
      <c r="N183" s="107" t="str">
        <f>VLOOKUP(Tabela2[[#This Row],[SIEMA]],Siema2025,17,FALSE)</f>
        <v>Matutino</v>
      </c>
      <c r="O183" s="107" t="str">
        <f>VLOOKUP(Tabela2[[#This Row],[SIEMA]],Siema2025,5,FALSE)</f>
        <v>Outro(s)</v>
      </c>
      <c r="P183" s="106" t="str">
        <f>VLOOKUP(Tabela2[[#This Row],[SIEMA]],Siema2025,21,FALSE)</f>
        <v/>
      </c>
      <c r="Q183" s="106" t="str">
        <f>VLOOKUP(Tabela2[[#This Row],[SIEMA]],Siema2025,7,FALSE)</f>
        <v/>
      </c>
      <c r="R183" s="106" t="str">
        <f>VLOOKUP(Tabela2[[#This Row],[SIEMA]],Siema2025,10,FALSE)</f>
        <v/>
      </c>
      <c r="S183" s="109" t="str">
        <f>IF(Q183="","", IF(Q183="NC","", IF(Q183="NE","", IF(Q183="NA","",IFERROR(VLOOKUP(Q183,Produtos!$A$1:$C$2319,2,FALSE),"Não Cadastrado")))))</f>
        <v/>
      </c>
      <c r="T183" s="106" t="str">
        <f>VLOOKUP(Tabela2[[#This Row],[SIEMA]],Siema2025,11,FALSE)</f>
        <v xml:space="preserve"> </v>
      </c>
      <c r="U183" s="106" t="str">
        <f>VLOOKUP(Tabela2[[#This Row],[SIEMA]],Siema2025,12,FALSE)</f>
        <v xml:space="preserve"> </v>
      </c>
      <c r="V183" s="106" t="str">
        <f>IF(Q183="","",IF(ISNUMBER(Q183)=FALSE,"Não se aplica",IFERROR(VLOOKUP(Q183,Produtos!$A$1:$C$2319,3,FALSE),"Não Cadastrado")))</f>
        <v/>
      </c>
      <c r="W183" s="106" t="str">
        <f>VLOOKUP(Tabela2[[#This Row],[SIEMA]],Siema2025,10,FALSE)</f>
        <v/>
      </c>
      <c r="X183" s="115" t="str">
        <f>IF(Tabela2[[#This Row],[Origem do acidente]] = "Plataforma", "PREENCHER","NA")</f>
        <v>NA</v>
      </c>
      <c r="Y183" s="111" t="str">
        <f>IF(W183="","", IF(W183="NC","", IF(W183="NE","", IF(W183="NA","",IFERROR(VLOOKUP(W183,Produtos!$A$1:$C$2319,2,FALSE),"Não Cadastrado")))))</f>
        <v/>
      </c>
      <c r="Z183" s="106" t="str">
        <f>VLOOKUP(Tabela2[[#This Row],[SIEMA]],Siema2025,11,FALSE)</f>
        <v xml:space="preserve"> </v>
      </c>
      <c r="AA183" s="106" t="str">
        <f>VLOOKUP(Tabela2[[#This Row],[SIEMA]],Siema2025,12,FALSE)</f>
        <v xml:space="preserve"> </v>
      </c>
      <c r="AB183" s="106" t="str">
        <f>IF(W183="","",IF(ISNUMBER(W183)=FALSE,"Não se aplica",IFERROR(VLOOKUP(W183,Produtos!$A$1:$C$2319,3,FALSE),"Não Cadastrado")))</f>
        <v/>
      </c>
      <c r="AC183" s="106"/>
      <c r="AD183" s="110" t="str">
        <f>IF(Tabela2[[#This Row],[Origem do acidente]] = "Plataforma", "PREENCHER","NA")</f>
        <v>NA</v>
      </c>
      <c r="AE183" s="109" t="str">
        <f>IF(AC183="","", IF(AC183="NC","", IF(AC183="NE","", IF(AC183="NA","",IFERROR(VLOOKUP(AC183,Produtos!$A$1:$C$2319,2,FALSE),"Não Cadastrado")))))</f>
        <v/>
      </c>
      <c r="AF183" s="106"/>
      <c r="AG183" s="106"/>
      <c r="AH183" s="106" t="str">
        <f>IF(AC183="","",IF(ISNUMBER(AC183)=FALSE,"Não se aplica",IFERROR(VLOOKUP(AC183,Produtos!$A$1:$C$2319,3,FALSE),"Não Cadastrado")))</f>
        <v/>
      </c>
      <c r="AI183" s="106"/>
      <c r="AJ183" s="106" t="str">
        <f>VLOOKUP(Tabela2[[#This Row],[SIEMA]],Siema2025,26,FALSE)</f>
        <v/>
      </c>
      <c r="AK183" s="109"/>
      <c r="AL183" s="109"/>
      <c r="AM183" s="109"/>
      <c r="AN183" s="110" t="str">
        <f>VLOOKUP(Tabela2[[#This Row],[SIEMA]],Siema2025,51,FALSE)</f>
        <v/>
      </c>
      <c r="AO183" s="110" t="str">
        <f>VLOOKUP(Tabela2[[#This Row],[SIEMA]],Siema2025,53,FALSE)</f>
        <v/>
      </c>
      <c r="AP183" s="110" t="str">
        <f>VLOOKUP(Tabela2[[#This Row],[SIEMA]],Siema2025,55,FALSE)</f>
        <v/>
      </c>
      <c r="AQ183" s="110" t="str">
        <f>VLOOKUP(Tabela2[[#This Row],[SIEMA]],Siema2025,57,FALSE)</f>
        <v/>
      </c>
      <c r="AR183" s="110" t="str">
        <f>VLOOKUP(Tabela2[[#This Row],[SIEMA]],Siema2025,59,FALSE)</f>
        <v/>
      </c>
      <c r="AS183" s="110" t="str">
        <f>VLOOKUP(Tabela2[[#This Row],[SIEMA]],Siema2025,61,FALSE)</f>
        <v/>
      </c>
      <c r="AT183" s="110" t="str">
        <f>VLOOKUP(Tabela2[[#This Row],[SIEMA]],Siema2025,63,FALSE)</f>
        <v/>
      </c>
      <c r="AU183" s="110" t="str">
        <f>VLOOKUP(Tabela2[[#This Row],[SIEMA]],Siema2025,65,FALSE)</f>
        <v/>
      </c>
      <c r="AV183" s="110" t="str">
        <f>VLOOKUP(Tabela2[[#This Row],[SIEMA]],Siema2025,67,FALSE)</f>
        <v/>
      </c>
      <c r="AW183" s="110" t="str">
        <f>VLOOKUP(Tabela2[[#This Row],[SIEMA]],Siema2025,69,FALSE)</f>
        <v/>
      </c>
      <c r="AX183" s="110" t="str">
        <f>VLOOKUP(Tabela2[[#This Row],[SIEMA]],Siema2025,71,FALSE)</f>
        <v/>
      </c>
      <c r="AY183" s="110" t="str">
        <f>VLOOKUP(Tabela2[[#This Row],[SIEMA]],Siema2025,73,FALSE)</f>
        <v/>
      </c>
      <c r="AZ183" s="110" t="str">
        <f>VLOOKUP(Tabela2[[#This Row],[SIEMA]],Siema2025,75,FALSE)</f>
        <v/>
      </c>
      <c r="BA183" s="110" t="str">
        <f>VLOOKUP(Tabela2[[#This Row],[SIEMA]],Siema2025,77,FALSE)</f>
        <v/>
      </c>
      <c r="BB183" s="110" t="str">
        <f>VLOOKUP(Tabela2[[#This Row],[SIEMA]],Siema2025,79,FALSE)</f>
        <v>X</v>
      </c>
      <c r="BC183" s="110" t="str">
        <f>IF(Tabela2[[#This Row],[Outro(s) ]] = "X", "PREENCHER","NA")</f>
        <v>PREENCHER</v>
      </c>
      <c r="BD183" s="110" t="str">
        <f>VLOOKUP(Tabela2[[#This Row],[SIEMA]],Siema2025,82,FALSE)</f>
        <v/>
      </c>
      <c r="BE183" s="110" t="str">
        <f>VLOOKUP(Tabela2[[#This Row],[SIEMA]],Siema2025,81,FALSE)</f>
        <v/>
      </c>
      <c r="BF183" s="112" t="str">
        <f>VLOOKUP(Tabela2[[#This Row],[SIEMA]],Siema2025,28,FALSE)</f>
        <v>Vale S.A</v>
      </c>
      <c r="BG183" s="112"/>
      <c r="BH183" s="113" t="str">
        <f>VLOOKUP(Tabela2[[#This Row],[SIEMA]],Siema2025,29,FALSE)</f>
        <v>33592510037074</v>
      </c>
      <c r="BI183" s="114" t="str">
        <f>VLOOKUP(Tabela2[[#This Row],[SIEMA]],Siema2025,107,FALSE)</f>
        <v>Não</v>
      </c>
      <c r="BJ183" s="109"/>
      <c r="BK183" s="106"/>
      <c r="BL183" s="108"/>
      <c r="BM183" s="110">
        <f ca="1">IF(Tabela2[[#This Row],[Data de atendimento do Ibama (considerar o primeiro documento/ação)]]="",_xlfn.DAYS(TODAY(),J183),_xlfn.DAYS(Tabela2[[#This Row],[Data de atendimento do Ibama (considerar o primeiro documento/ação)]],J183))</f>
        <v>487</v>
      </c>
      <c r="BN183" s="110" t="str">
        <f>IF(Tabela2[[#This Row],[Atendido pelo Ibama ("Não" ou "Sim")]]="Não","Preencher", IF(Tabela2[[#This Row],[Atendido pelo Ibama ("Não" ou "Sim")]]="Sim","NA",""))</f>
        <v/>
      </c>
      <c r="BO183" s="116"/>
      <c r="BP183" s="110" t="str">
        <f>IF(Tabela2[[#This Row],[Forma de atendimento (primeiro documento/ação)]]= "Outros (especificar)", "PREENCHER","NA")</f>
        <v>NA</v>
      </c>
      <c r="BQ183" s="108"/>
      <c r="BR183" s="110" t="str">
        <f>IF(Tabela2[[#This Row],[Equipe do Ibama foi a campo? Houve sobrevoo do Poseidon?]] = "Sim", "PREENCHER","NA")</f>
        <v>NA</v>
      </c>
      <c r="BS183" s="110" t="str">
        <f>IF(Tabela2[[#This Row],[Se sim, foi emitida Ordem de Emergência? (informações vinculada à coluna CK)]] = "Sim", "PREENCHER","NA")</f>
        <v>NA</v>
      </c>
      <c r="BT183" s="110" t="str">
        <f>IF(Tabela2[[#This Row],[Foi elaborado Relatório de Vistoria pelo Ibama? (informações vinculada à coluna CK)]] = "Sim", "PREENCHER","NA")</f>
        <v>NA</v>
      </c>
      <c r="BU183" s="110" t="str">
        <f>IF(Tabela2[[#This Row],[Houve envio de Informações Pós-acidente (preencher "não se aplica" quando de competência estadual/municipal)]] = "Sim", "PREENCHER","NA")</f>
        <v>NA</v>
      </c>
      <c r="BV183" s="110" t="str">
        <f>IF(Tabela2[[#This Row],[Houve avaliação das informações pós-acidente solicitadas/enviadas?]] = "Sim", "PREENCHER","NA")</f>
        <v>NA</v>
      </c>
      <c r="BW183" s="110" t="str">
        <f>IF(Tabela2[[#This Row],[O Ibama aguarda resposta da empresa/OEMA, etc?]] = "Sim", "PREENCHER","NA")</f>
        <v>NA</v>
      </c>
      <c r="BX183" s="108"/>
      <c r="BY183" s="143"/>
      <c r="BZ183" s="106" t="str">
        <f>IF(Tabela2[[#This Row],[Data do documento de encerramento]]="NA","NA",IF(Tabela2[[#This Row],[Data do documento de encerramento]]="","Pendente de conclusão/ encerramento",_xlfn.DAYS(Tabela2[[#This Row],[Data do documento de encerramento]],J183)))</f>
        <v>Pendente de conclusão/ encerramento</v>
      </c>
      <c r="CA183" s="109"/>
      <c r="CB183" s="109"/>
      <c r="CC183" s="109"/>
      <c r="CD183" s="109"/>
      <c r="CE183" s="109"/>
      <c r="CF183" s="109"/>
    </row>
    <row r="184" spans="1:84" ht="30.75" hidden="1">
      <c r="A184" s="231">
        <v>202531825201</v>
      </c>
      <c r="B184" s="173" t="s">
        <v>7870</v>
      </c>
      <c r="C184" s="110" t="str">
        <f>VLOOKUP(Tabela2[[#This Row],[SIEMA]],Siema2025,4,FALSE)</f>
        <v xml:space="preserve"> SP</v>
      </c>
      <c r="D184" s="108" t="str">
        <f>VLOOKUP(Tabela2[[#This Row],[SIEMA]],Siema2025,3,FALSE)</f>
        <v xml:space="preserve">Cubatão </v>
      </c>
      <c r="E184" s="108" t="s">
        <v>7871</v>
      </c>
      <c r="F184" s="108"/>
      <c r="G184" s="175" t="s">
        <v>7872</v>
      </c>
      <c r="H184" s="175" t="s">
        <v>7873</v>
      </c>
      <c r="I184" s="106" t="s">
        <v>7118</v>
      </c>
      <c r="J184" s="107">
        <f>VLOOKUP(Tabela2[[#This Row],[SIEMA]],Siema2025,2,FALSE)</f>
        <v>45733</v>
      </c>
      <c r="K184" s="107" t="str">
        <f>VLOOKUP(Tabela2[[#This Row],[SIEMA]],Siema2025,16,FALSE)</f>
        <v>Segunda</v>
      </c>
      <c r="L184" s="108" t="str">
        <f>IF(Tabela2[[#This Row],[Data]]="","Sem Informação",VLOOKUP(MONTH(Tabela2[[#This Row],[Data]]),'[1]Validação de dados'!$I$1:$J$13,2,0))</f>
        <v>Março</v>
      </c>
      <c r="M184" s="106">
        <f>YEAR(Tabela2[[#This Row],[Data]])</f>
        <v>2025</v>
      </c>
      <c r="N184" s="107" t="str">
        <f>VLOOKUP(Tabela2[[#This Row],[SIEMA]],Siema2025,17,FALSE)</f>
        <v>Vespertino</v>
      </c>
      <c r="O184" s="107" t="str">
        <f>VLOOKUP(Tabela2[[#This Row],[SIEMA]],Siema2025,5,FALSE)</f>
        <v>Ferrovia</v>
      </c>
      <c r="P184" s="106" t="str">
        <f>VLOOKUP(Tabela2[[#This Row],[SIEMA]],Siema2025,21,FALSE)</f>
        <v>Vandalismo na ferrovia com abertura de vagões graneleiros carregado com soja</v>
      </c>
      <c r="Q184" s="106" t="s">
        <v>7119</v>
      </c>
      <c r="R184" s="106" t="s">
        <v>7119</v>
      </c>
      <c r="S184" s="109" t="s">
        <v>7430</v>
      </c>
      <c r="T184" s="106" t="str">
        <f>VLOOKUP(Tabela2[[#This Row],[SIEMA]],Siema2025,11,FALSE)</f>
        <v>20</v>
      </c>
      <c r="U184" s="106" t="s">
        <v>7120</v>
      </c>
      <c r="V184" s="106" t="s">
        <v>7119</v>
      </c>
      <c r="W184" s="106"/>
      <c r="X184" s="115"/>
      <c r="Y184" s="111" t="str">
        <f>IF(W184="","", IF(W184="NC","", IF(W184="NE","", IF(W184="NA","",IFERROR(VLOOKUP(W184,Produtos!$A$1:$C$2319,2,FALSE),"Não Cadastrado")))))</f>
        <v/>
      </c>
      <c r="Z184" s="106"/>
      <c r="AA184" s="106"/>
      <c r="AB184" s="106" t="str">
        <f>IF(W184="","",IF(ISNUMBER(W184)=FALSE,"Não se aplica",IFERROR(VLOOKUP(W184,Produtos!$A$1:$C$2319,3,FALSE),"Não Cadastrado")))</f>
        <v/>
      </c>
      <c r="AC184" s="106"/>
      <c r="AD184" s="110"/>
      <c r="AE184" s="109" t="str">
        <f>IF(AC184="","", IF(AC184="NC","", IF(AC184="NE","", IF(AC184="NA","",IFERROR(VLOOKUP(AC184,Produtos!$A$1:$C$2319,2,FALSE),"Não Cadastrado")))))</f>
        <v/>
      </c>
      <c r="AF184" s="106"/>
      <c r="AG184" s="106"/>
      <c r="AH184" s="106" t="str">
        <f>IF(AC184="","",IF(ISNUMBER(AC184)=FALSE,"Não se aplica",IFERROR(VLOOKUP(AC184,Produtos!$A$1:$C$2319,3,FALSE),"Não Cadastrado")))</f>
        <v/>
      </c>
      <c r="AI184" s="106"/>
      <c r="AJ184" s="106" t="str">
        <f>VLOOKUP(Tabela2[[#This Row],[SIEMA]],Siema2025,26,FALSE)</f>
        <v>Ato criminoso caracterizado pela abertura de bicas em vagões graneleiros ferroviário carregado com soja.</v>
      </c>
      <c r="AK184" s="109" t="s">
        <v>7121</v>
      </c>
      <c r="AL184" s="109"/>
      <c r="AM184" s="109"/>
      <c r="AN184" s="110" t="str">
        <f>VLOOKUP(Tabela2[[#This Row],[SIEMA]],Siema2025,51,FALSE)</f>
        <v/>
      </c>
      <c r="AO184" s="110" t="str">
        <f>VLOOKUP(Tabela2[[#This Row],[SIEMA]],Siema2025,53,FALSE)</f>
        <v/>
      </c>
      <c r="AP184" s="110" t="str">
        <f>VLOOKUP(Tabela2[[#This Row],[SIEMA]],Siema2025,55,FALSE)</f>
        <v/>
      </c>
      <c r="AQ184" s="110" t="str">
        <f>VLOOKUP(Tabela2[[#This Row],[SIEMA]],Siema2025,57,FALSE)</f>
        <v/>
      </c>
      <c r="AR184" s="110" t="str">
        <f>VLOOKUP(Tabela2[[#This Row],[SIEMA]],Siema2025,59,FALSE)</f>
        <v/>
      </c>
      <c r="AS184" s="110" t="str">
        <f>VLOOKUP(Tabela2[[#This Row],[SIEMA]],Siema2025,61,FALSE)</f>
        <v/>
      </c>
      <c r="AT184" s="110" t="str">
        <f>VLOOKUP(Tabela2[[#This Row],[SIEMA]],Siema2025,63,FALSE)</f>
        <v/>
      </c>
      <c r="AU184" s="110" t="str">
        <f>VLOOKUP(Tabela2[[#This Row],[SIEMA]],Siema2025,65,FALSE)</f>
        <v>X</v>
      </c>
      <c r="AV184" s="110" t="str">
        <f>VLOOKUP(Tabela2[[#This Row],[SIEMA]],Siema2025,67,FALSE)</f>
        <v/>
      </c>
      <c r="AW184" s="110" t="str">
        <f>VLOOKUP(Tabela2[[#This Row],[SIEMA]],Siema2025,69,FALSE)</f>
        <v/>
      </c>
      <c r="AX184" s="110" t="str">
        <f>VLOOKUP(Tabela2[[#This Row],[SIEMA]],Siema2025,71,FALSE)</f>
        <v/>
      </c>
      <c r="AY184" s="110" t="str">
        <f>VLOOKUP(Tabela2[[#This Row],[SIEMA]],Siema2025,73,FALSE)</f>
        <v/>
      </c>
      <c r="AZ184" s="110" t="str">
        <f>VLOOKUP(Tabela2[[#This Row],[SIEMA]],Siema2025,75,FALSE)</f>
        <v/>
      </c>
      <c r="BA184" s="110" t="str">
        <f>VLOOKUP(Tabela2[[#This Row],[SIEMA]],Siema2025,77,FALSE)</f>
        <v/>
      </c>
      <c r="BB184" s="110" t="str">
        <f>VLOOKUP(Tabela2[[#This Row],[SIEMA]],Siema2025,79,FALSE)</f>
        <v/>
      </c>
      <c r="BC184" s="110" t="str">
        <f>IF(Tabela2[[#This Row],[Outro(s) ]] = "X", "PREENCHER","NA")</f>
        <v>NA</v>
      </c>
      <c r="BD184" s="110" t="str">
        <f>VLOOKUP(Tabela2[[#This Row],[SIEMA]],Siema2025,82,FALSE)</f>
        <v/>
      </c>
      <c r="BE184" s="110" t="str">
        <f>VLOOKUP(Tabela2[[#This Row],[SIEMA]],Siema2025,81,FALSE)</f>
        <v/>
      </c>
      <c r="BF184" s="112" t="s">
        <v>3066</v>
      </c>
      <c r="BG184" s="106" t="s">
        <v>7122</v>
      </c>
      <c r="BH184" s="113" t="str">
        <f>VLOOKUP(Tabela2[[#This Row],[SIEMA]],Siema2025,29,FALSE)</f>
        <v>02502844000166</v>
      </c>
      <c r="BI184" s="114" t="str">
        <f>VLOOKUP(Tabela2[[#This Row],[SIEMA]],Siema2025,107,FALSE)</f>
        <v>Não</v>
      </c>
      <c r="BJ184" s="109" t="s">
        <v>7097</v>
      </c>
      <c r="BK184" s="106" t="s">
        <v>2696</v>
      </c>
      <c r="BL184" s="143">
        <v>45736</v>
      </c>
      <c r="BM184" s="110">
        <f ca="1">IF(Tabela2[[#This Row],[Data de atendimento do Ibama (considerar o primeiro documento/ação)]]="",_xlfn.DAYS(TODAY(),J184),_xlfn.DAYS(Tabela2[[#This Row],[Data de atendimento do Ibama (considerar o primeiro documento/ação)]],J184))</f>
        <v>3</v>
      </c>
      <c r="BN184" s="110" t="str">
        <f>IF(Tabela2[[#This Row],[Atendido pelo Ibama ("Não" ou "Sim")]]="Não","Preencher", IF(Tabela2[[#This Row],[Atendido pelo Ibama ("Não" ou "Sim")]]="Sim","NA",""))</f>
        <v>NA</v>
      </c>
      <c r="BO184" s="116" t="s">
        <v>7098</v>
      </c>
      <c r="BP184" s="110" t="str">
        <f>IF(Tabela2[[#This Row],[Forma de atendimento (primeiro documento/ação)]]= "Outros (especificar)", "PREENCHER","NA")</f>
        <v>NA</v>
      </c>
      <c r="BQ184" s="108" t="s">
        <v>123</v>
      </c>
      <c r="BR184" s="110" t="str">
        <f>IF(Tabela2[[#This Row],[Equipe do Ibama foi a campo? Houve sobrevoo do Poseidon?]] = "Sim", "PREENCHER","NA")</f>
        <v>NA</v>
      </c>
      <c r="BS184" s="110" t="str">
        <f>IF(Tabela2[[#This Row],[Se sim, foi emitida Ordem de Emergência? (informações vinculada à coluna CK)]] = "Sim", "PREENCHER","NA")</f>
        <v>NA</v>
      </c>
      <c r="BT184" s="110" t="s">
        <v>7125</v>
      </c>
      <c r="BU184" s="110" t="s">
        <v>2696</v>
      </c>
      <c r="BV184" s="110" t="s">
        <v>123</v>
      </c>
      <c r="BW184" s="110" t="s">
        <v>123</v>
      </c>
      <c r="BX184" s="108" t="s">
        <v>7119</v>
      </c>
      <c r="BY184" s="108"/>
      <c r="BZ184" s="106" t="str">
        <f>IF(Tabela2[[#This Row],[Data do documento de encerramento]]="NA","NA",IF(Tabela2[[#This Row],[Data do documento de encerramento]]="","Pendente de conclusão/ encerramento",_xlfn.DAYS(Tabela2[[#This Row],[Data do documento de encerramento]],J184)))</f>
        <v>Pendente de conclusão/ encerramento</v>
      </c>
      <c r="CA184" s="109" t="s">
        <v>7126</v>
      </c>
      <c r="CB184" s="109"/>
      <c r="CC184" s="109"/>
      <c r="CD184" s="109"/>
      <c r="CE184" s="109"/>
      <c r="CF184" s="109"/>
    </row>
    <row r="185" spans="1:84" ht="30.75" hidden="1">
      <c r="A185" s="231">
        <v>202531828853</v>
      </c>
      <c r="B185" s="173" t="s">
        <v>7874</v>
      </c>
      <c r="C185" s="110" t="str">
        <f>VLOOKUP(Tabela2[[#This Row],[SIEMA]],Siema2025,4,FALSE)</f>
        <v xml:space="preserve"> SP</v>
      </c>
      <c r="D185" s="108" t="str">
        <f>VLOOKUP(Tabela2[[#This Row],[SIEMA]],Siema2025,3,FALSE)</f>
        <v xml:space="preserve">Cubatão </v>
      </c>
      <c r="E185" s="108" t="s">
        <v>7875</v>
      </c>
      <c r="F185" s="108"/>
      <c r="G185" s="108" t="s">
        <v>7876</v>
      </c>
      <c r="H185" s="108" t="s">
        <v>7877</v>
      </c>
      <c r="I185" s="106" t="s">
        <v>7118</v>
      </c>
      <c r="J185" s="107">
        <f>VLOOKUP(Tabela2[[#This Row],[SIEMA]],Siema2025,2,FALSE)</f>
        <v>45733</v>
      </c>
      <c r="K185" s="107" t="str">
        <f>VLOOKUP(Tabela2[[#This Row],[SIEMA]],Siema2025,16,FALSE)</f>
        <v>Segunda</v>
      </c>
      <c r="L185" s="108" t="str">
        <f>IF(Tabela2[[#This Row],[Data]]="","Sem Informação",VLOOKUP(MONTH(Tabela2[[#This Row],[Data]]),'[1]Validação de dados'!$I$1:$J$13,2,0))</f>
        <v>Março</v>
      </c>
      <c r="M185" s="106">
        <f>YEAR(Tabela2[[#This Row],[Data]])</f>
        <v>2025</v>
      </c>
      <c r="N185" s="107" t="str">
        <f>VLOOKUP(Tabela2[[#This Row],[SIEMA]],Siema2025,17,FALSE)</f>
        <v>Noturno</v>
      </c>
      <c r="O185" s="107" t="str">
        <f>VLOOKUP(Tabela2[[#This Row],[SIEMA]],Siema2025,5,FALSE)</f>
        <v>Ferrovia</v>
      </c>
      <c r="P185" s="106" t="str">
        <f>VLOOKUP(Tabela2[[#This Row],[SIEMA]],Siema2025,21,FALSE)</f>
        <v>Vandalismo na ferrovia com abertura vagões graneleiros carregado com soja</v>
      </c>
      <c r="Q185" s="106" t="s">
        <v>7119</v>
      </c>
      <c r="R185" s="106" t="s">
        <v>7119</v>
      </c>
      <c r="S185" s="109" t="s">
        <v>7430</v>
      </c>
      <c r="T185" s="106" t="str">
        <f>VLOOKUP(Tabela2[[#This Row],[SIEMA]],Siema2025,11,FALSE)</f>
        <v>30</v>
      </c>
      <c r="U185" s="106" t="s">
        <v>7120</v>
      </c>
      <c r="V185" s="106" t="s">
        <v>7119</v>
      </c>
      <c r="W185" s="106"/>
      <c r="X185" s="115"/>
      <c r="Y185" s="111"/>
      <c r="Z185" s="106"/>
      <c r="AA185" s="106"/>
      <c r="AB185" s="106" t="str">
        <f>IF(W185="","",IF(ISNUMBER(W185)=FALSE,"Não se aplica",IFERROR(VLOOKUP(W185,Produtos!$A$1:$C$2319,3,FALSE),"Não Cadastrado")))</f>
        <v/>
      </c>
      <c r="AC185" s="106"/>
      <c r="AD185" s="110"/>
      <c r="AE185" s="109" t="str">
        <f>IF(AC185="","", IF(AC185="NC","", IF(AC185="NE","", IF(AC185="NA","",IFERROR(VLOOKUP(AC185,Produtos!$A$1:$C$2319,2,FALSE),"Não Cadastrado")))))</f>
        <v/>
      </c>
      <c r="AF185" s="106"/>
      <c r="AG185" s="106"/>
      <c r="AH185" s="106" t="str">
        <f>IF(AC185="","",IF(ISNUMBER(AC185)=FALSE,"Não se aplica",IFERROR(VLOOKUP(AC185,Produtos!$A$1:$C$2319,3,FALSE),"Não Cadastrado")))</f>
        <v/>
      </c>
      <c r="AI185" s="106"/>
      <c r="AJ185" s="106" t="str">
        <f>VLOOKUP(Tabela2[[#This Row],[SIEMA]],Siema2025,26,FALSE)</f>
        <v>Ato criminoso caracterizado pela abertura de bicas em vagões graneleiros ferroviário carregado com soja.</v>
      </c>
      <c r="AK185" s="109" t="s">
        <v>7121</v>
      </c>
      <c r="AL185" s="109"/>
      <c r="AM185" s="109"/>
      <c r="AN185" s="110" t="str">
        <f>VLOOKUP(Tabela2[[#This Row],[SIEMA]],Siema2025,51,FALSE)</f>
        <v/>
      </c>
      <c r="AO185" s="110" t="str">
        <f>VLOOKUP(Tabela2[[#This Row],[SIEMA]],Siema2025,53,FALSE)</f>
        <v/>
      </c>
      <c r="AP185" s="110" t="str">
        <f>VLOOKUP(Tabela2[[#This Row],[SIEMA]],Siema2025,55,FALSE)</f>
        <v/>
      </c>
      <c r="AQ185" s="110" t="str">
        <f>VLOOKUP(Tabela2[[#This Row],[SIEMA]],Siema2025,57,FALSE)</f>
        <v/>
      </c>
      <c r="AR185" s="110" t="str">
        <f>VLOOKUP(Tabela2[[#This Row],[SIEMA]],Siema2025,59,FALSE)</f>
        <v/>
      </c>
      <c r="AS185" s="110" t="str">
        <f>VLOOKUP(Tabela2[[#This Row],[SIEMA]],Siema2025,61,FALSE)</f>
        <v/>
      </c>
      <c r="AT185" s="110" t="str">
        <f>VLOOKUP(Tabela2[[#This Row],[SIEMA]],Siema2025,63,FALSE)</f>
        <v/>
      </c>
      <c r="AU185" s="110" t="str">
        <f>VLOOKUP(Tabela2[[#This Row],[SIEMA]],Siema2025,65,FALSE)</f>
        <v>X</v>
      </c>
      <c r="AV185" s="110" t="str">
        <f>VLOOKUP(Tabela2[[#This Row],[SIEMA]],Siema2025,67,FALSE)</f>
        <v/>
      </c>
      <c r="AW185" s="110" t="str">
        <f>VLOOKUP(Tabela2[[#This Row],[SIEMA]],Siema2025,69,FALSE)</f>
        <v/>
      </c>
      <c r="AX185" s="110" t="str">
        <f>VLOOKUP(Tabela2[[#This Row],[SIEMA]],Siema2025,71,FALSE)</f>
        <v/>
      </c>
      <c r="AY185" s="110" t="str">
        <f>VLOOKUP(Tabela2[[#This Row],[SIEMA]],Siema2025,73,FALSE)</f>
        <v/>
      </c>
      <c r="AZ185" s="110" t="str">
        <f>VLOOKUP(Tabela2[[#This Row],[SIEMA]],Siema2025,75,FALSE)</f>
        <v/>
      </c>
      <c r="BA185" s="110" t="str">
        <f>VLOOKUP(Tabela2[[#This Row],[SIEMA]],Siema2025,77,FALSE)</f>
        <v/>
      </c>
      <c r="BB185" s="110" t="str">
        <f>VLOOKUP(Tabela2[[#This Row],[SIEMA]],Siema2025,79,FALSE)</f>
        <v/>
      </c>
      <c r="BC185" s="110" t="str">
        <f>IF(Tabela2[[#This Row],[Outro(s) ]] = "X", "PREENCHER","NA")</f>
        <v>NA</v>
      </c>
      <c r="BD185" s="110" t="str">
        <f>VLOOKUP(Tabela2[[#This Row],[SIEMA]],Siema2025,82,FALSE)</f>
        <v/>
      </c>
      <c r="BE185" s="110" t="str">
        <f>VLOOKUP(Tabela2[[#This Row],[SIEMA]],Siema2025,81,FALSE)</f>
        <v/>
      </c>
      <c r="BF185" s="112" t="s">
        <v>3066</v>
      </c>
      <c r="BG185" s="112" t="s">
        <v>7122</v>
      </c>
      <c r="BH185" s="113" t="str">
        <f>VLOOKUP(Tabela2[[#This Row],[SIEMA]],Siema2025,29,FALSE)</f>
        <v>02502844000166</v>
      </c>
      <c r="BI185" s="114" t="str">
        <f>VLOOKUP(Tabela2[[#This Row],[SIEMA]],Siema2025,107,FALSE)</f>
        <v>Não</v>
      </c>
      <c r="BJ185" s="109" t="s">
        <v>7097</v>
      </c>
      <c r="BK185" s="106" t="s">
        <v>2696</v>
      </c>
      <c r="BL185" s="143">
        <v>45736</v>
      </c>
      <c r="BM185" s="110">
        <f ca="1">IF(Tabela2[[#This Row],[Data de atendimento do Ibama (considerar o primeiro documento/ação)]]="",_xlfn.DAYS(TODAY(),J185),_xlfn.DAYS(Tabela2[[#This Row],[Data de atendimento do Ibama (considerar o primeiro documento/ação)]],J185))</f>
        <v>3</v>
      </c>
      <c r="BN185" s="110" t="str">
        <f>IF(Tabela2[[#This Row],[Atendido pelo Ibama ("Não" ou "Sim")]]="Não","Preencher", IF(Tabela2[[#This Row],[Atendido pelo Ibama ("Não" ou "Sim")]]="Sim","NA",""))</f>
        <v>NA</v>
      </c>
      <c r="BO185" s="116" t="s">
        <v>7098</v>
      </c>
      <c r="BP185" s="110" t="str">
        <f>IF(Tabela2[[#This Row],[Forma de atendimento (primeiro documento/ação)]]= "Outros (especificar)", "PREENCHER","NA")</f>
        <v>NA</v>
      </c>
      <c r="BQ185" s="108" t="s">
        <v>123</v>
      </c>
      <c r="BR185" s="110" t="str">
        <f>IF(Tabela2[[#This Row],[Equipe do Ibama foi a campo? Houve sobrevoo do Poseidon?]] = "Sim", "PREENCHER","NA")</f>
        <v>NA</v>
      </c>
      <c r="BS185" s="110" t="str">
        <f>IF(Tabela2[[#This Row],[Se sim, foi emitida Ordem de Emergência? (informações vinculada à coluna CK)]] = "Sim", "PREENCHER","NA")</f>
        <v>NA</v>
      </c>
      <c r="BT185" s="110" t="s">
        <v>7125</v>
      </c>
      <c r="BU185" s="110" t="s">
        <v>2696</v>
      </c>
      <c r="BV185" s="110" t="s">
        <v>123</v>
      </c>
      <c r="BW185" s="110" t="s">
        <v>123</v>
      </c>
      <c r="BX185" s="108" t="s">
        <v>7119</v>
      </c>
      <c r="BY185" s="108"/>
      <c r="BZ185" s="106" t="str">
        <f>IF(Tabela2[[#This Row],[Data do documento de encerramento]]="NA","NA",IF(Tabela2[[#This Row],[Data do documento de encerramento]]="","Pendente de conclusão/ encerramento",_xlfn.DAYS(Tabela2[[#This Row],[Data do documento de encerramento]],J185)))</f>
        <v>Pendente de conclusão/ encerramento</v>
      </c>
      <c r="CA185" s="109" t="s">
        <v>7126</v>
      </c>
      <c r="CB185" s="109"/>
      <c r="CC185" s="109"/>
      <c r="CD185" s="109"/>
      <c r="CE185" s="109"/>
      <c r="CF185" s="109"/>
    </row>
    <row r="186" spans="1:84" ht="76.5">
      <c r="A186" s="185">
        <v>202531939645</v>
      </c>
      <c r="B186" s="173" t="s">
        <v>7878</v>
      </c>
      <c r="C186" s="110" t="s">
        <v>672</v>
      </c>
      <c r="D186" s="108" t="s">
        <v>637</v>
      </c>
      <c r="E186" s="108" t="s">
        <v>7153</v>
      </c>
      <c r="F186" s="108"/>
      <c r="G186" s="108" t="s">
        <v>7840</v>
      </c>
      <c r="H186" s="108" t="s">
        <v>7841</v>
      </c>
      <c r="I186" s="106" t="str">
        <f>VLOOKUP(Tabela2[[#This Row],[SIEMA]],Siema2025,19,FALSE)</f>
        <v>Santos</v>
      </c>
      <c r="J186" s="107">
        <f>VLOOKUP(Tabela2[[#This Row],[SIEMA]],Siema2025,2,FALSE)</f>
        <v>45733</v>
      </c>
      <c r="K186" s="107" t="str">
        <f>VLOOKUP(Tabela2[[#This Row],[SIEMA]],Siema2025,16,FALSE)</f>
        <v>Segunda</v>
      </c>
      <c r="L186" s="108" t="str">
        <f>IF(Tabela2[[#This Row],[Data]]="","Sem Informação",VLOOKUP(MONTH(Tabela2[[#This Row],[Data]]),'[1]Validação de dados'!$I$1:$J$13,2,0))</f>
        <v>Março</v>
      </c>
      <c r="M186" s="106">
        <f>YEAR(Tabela2[[#This Row],[Data]])</f>
        <v>2025</v>
      </c>
      <c r="N186" s="107" t="str">
        <f>VLOOKUP(Tabela2[[#This Row],[SIEMA]],Siema2025,17,FALSE)</f>
        <v>Matutino</v>
      </c>
      <c r="O186" s="107" t="str">
        <f>VLOOKUP(Tabela2[[#This Row],[SIEMA]],Siema2025,5,FALSE)</f>
        <v>Plataforma</v>
      </c>
      <c r="P186" s="106"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6" s="106">
        <v>1267</v>
      </c>
      <c r="R186" s="106" t="s">
        <v>2043</v>
      </c>
      <c r="S186" s="109" t="str">
        <f>IF(Q186="","", IF(Q186="NC","", IF(Q186="NE","", IF(Q186="NA","",IFERROR(VLOOKUP(Q186,Produtos!$A$1:$C$2319,2,FALSE),"Não Cadastrado")))))</f>
        <v>PETRÓLEO CRU</v>
      </c>
      <c r="T186" s="106">
        <v>2.5000000000000001E-5</v>
      </c>
      <c r="U186" s="106" t="s">
        <v>7109</v>
      </c>
      <c r="V186" s="106">
        <f>IF(Q186="","",IF(ISNUMBER(Q186)=FALSE,"Não se aplica",IFERROR(VLOOKUP(Q186,Produtos!$A$1:$C$2319,3,FALSE),"Não Cadastrado")))</f>
        <v>3</v>
      </c>
      <c r="W186" s="106"/>
      <c r="X186" s="115"/>
      <c r="Y186" s="111" t="str">
        <f>IF(W186="","", IF(W186="NC","", IF(W186="NE","", IF(W186="NA","",IFERROR(VLOOKUP(W186,Produtos!$A$1:$C$2319,2,FALSE),"Não Cadastrado")))))</f>
        <v/>
      </c>
      <c r="Z186" s="106"/>
      <c r="AA186" s="106"/>
      <c r="AB186" s="106" t="str">
        <f>IF(W186="","",IF(ISNUMBER(W186)=FALSE,"Não se aplica",IFERROR(VLOOKUP(W186,Produtos!$A$1:$C$2319,3,FALSE),"Não Cadastrado")))</f>
        <v/>
      </c>
      <c r="AC186" s="106"/>
      <c r="AD186" s="110"/>
      <c r="AE186" s="109" t="str">
        <f>IF(AC186="","", IF(AC186="NC","", IF(AC186="NE","", IF(AC186="NA","",IFERROR(VLOOKUP(AC186,Produtos!$A$1:$C$2319,2,FALSE),"Não Cadastrado")))))</f>
        <v/>
      </c>
      <c r="AF186" s="106"/>
      <c r="AG186" s="106"/>
      <c r="AH186" s="106" t="str">
        <f>IF(AC186="","",IF(ISNUMBER(AC186)=FALSE,"Não se aplica",IFERROR(VLOOKUP(AC186,Produtos!$A$1:$C$2319,3,FALSE),"Não Cadastrado")))</f>
        <v/>
      </c>
      <c r="AI186" s="106"/>
      <c r="AJ186" s="106" t="str">
        <f>VLOOKUP(Tabela2[[#This Row],[SIEMA]],Siema2025,26,FALSE)</f>
        <v>Carreamento de resíduo (sujidade) de óleo no módulo. Em investigação.</v>
      </c>
      <c r="AK186" s="109" t="s">
        <v>7271</v>
      </c>
      <c r="AL186" s="109"/>
      <c r="AM186" s="109"/>
      <c r="AN186" s="110" t="str">
        <f>VLOOKUP(Tabela2[[#This Row],[SIEMA]],Siema2025,51,FALSE)</f>
        <v/>
      </c>
      <c r="AO186" s="110" t="str">
        <f>VLOOKUP(Tabela2[[#This Row],[SIEMA]],Siema2025,53,FALSE)</f>
        <v/>
      </c>
      <c r="AP186" s="110" t="str">
        <f>VLOOKUP(Tabela2[[#This Row],[SIEMA]],Siema2025,55,FALSE)</f>
        <v/>
      </c>
      <c r="AQ186" s="110" t="str">
        <f>VLOOKUP(Tabela2[[#This Row],[SIEMA]],Siema2025,57,FALSE)</f>
        <v/>
      </c>
      <c r="AR186" s="110" t="str">
        <f>VLOOKUP(Tabela2[[#This Row],[SIEMA]],Siema2025,59,FALSE)</f>
        <v/>
      </c>
      <c r="AS186" s="110" t="str">
        <f>VLOOKUP(Tabela2[[#This Row],[SIEMA]],Siema2025,61,FALSE)</f>
        <v>X</v>
      </c>
      <c r="AT186" s="110" t="str">
        <f>VLOOKUP(Tabela2[[#This Row],[SIEMA]],Siema2025,63,FALSE)</f>
        <v/>
      </c>
      <c r="AU186" s="110" t="str">
        <f>VLOOKUP(Tabela2[[#This Row],[SIEMA]],Siema2025,65,FALSE)</f>
        <v/>
      </c>
      <c r="AV186" s="110" t="str">
        <f>VLOOKUP(Tabela2[[#This Row],[SIEMA]],Siema2025,67,FALSE)</f>
        <v/>
      </c>
      <c r="AW186" s="110" t="str">
        <f>VLOOKUP(Tabela2[[#This Row],[SIEMA]],Siema2025,69,FALSE)</f>
        <v/>
      </c>
      <c r="AX186" s="110" t="str">
        <f>VLOOKUP(Tabela2[[#This Row],[SIEMA]],Siema2025,71,FALSE)</f>
        <v/>
      </c>
      <c r="AY186" s="110" t="str">
        <f>VLOOKUP(Tabela2[[#This Row],[SIEMA]],Siema2025,73,FALSE)</f>
        <v/>
      </c>
      <c r="AZ186" s="110" t="str">
        <f>VLOOKUP(Tabela2[[#This Row],[SIEMA]],Siema2025,75,FALSE)</f>
        <v/>
      </c>
      <c r="BA186" s="110" t="str">
        <f>VLOOKUP(Tabela2[[#This Row],[SIEMA]],Siema2025,77,FALSE)</f>
        <v/>
      </c>
      <c r="BB186" s="110" t="str">
        <f>VLOOKUP(Tabela2[[#This Row],[SIEMA]],Siema2025,79,FALSE)</f>
        <v/>
      </c>
      <c r="BC186" s="110" t="str">
        <f>IF(Tabela2[[#This Row],[Outro(s) ]] = "X", "PREENCHER","NA")</f>
        <v>NA</v>
      </c>
      <c r="BD186" s="110" t="str">
        <f>VLOOKUP(Tabela2[[#This Row],[SIEMA]],Siema2025,82,FALSE)</f>
        <v/>
      </c>
      <c r="BE186" s="110" t="str">
        <f>VLOOKUP(Tabela2[[#This Row],[SIEMA]],Siema2025,81,FALSE)</f>
        <v/>
      </c>
      <c r="BF186" s="112" t="str">
        <f>VLOOKUP(Tabela2[[#This Row],[SIEMA]],Siema2025,28,FALSE)</f>
        <v>Petrobras</v>
      </c>
      <c r="BG186" s="112"/>
      <c r="BH186" s="113">
        <v>33000167000101</v>
      </c>
      <c r="BI186" s="114" t="str">
        <f>VLOOKUP(Tabela2[[#This Row],[SIEMA]],Siema2025,107,FALSE)</f>
        <v>Não</v>
      </c>
      <c r="BJ186" s="109" t="s">
        <v>7097</v>
      </c>
      <c r="BK186" s="106" t="s">
        <v>2696</v>
      </c>
      <c r="BL186" s="143">
        <v>45736</v>
      </c>
      <c r="BM186" s="110">
        <f ca="1">IF(Tabela2[[#This Row],[Data de atendimento do Ibama (considerar o primeiro documento/ação)]]="",_xlfn.DAYS(TODAY(),J186),_xlfn.DAYS(Tabela2[[#This Row],[Data de atendimento do Ibama (considerar o primeiro documento/ação)]],J186))</f>
        <v>3</v>
      </c>
      <c r="BN186" s="110" t="str">
        <f>IF(Tabela2[[#This Row],[Atendido pelo Ibama ("Não" ou "Sim")]]="Não","Preencher", IF(Tabela2[[#This Row],[Atendido pelo Ibama ("Não" ou "Sim")]]="Sim","NA",""))</f>
        <v>NA</v>
      </c>
      <c r="BO186" s="116" t="s">
        <v>7098</v>
      </c>
      <c r="BP186" s="110" t="str">
        <f>IF(Tabela2[[#This Row],[Forma de atendimento (primeiro documento/ação)]]= "Outros (especificar)", "PREENCHER","NA")</f>
        <v>NA</v>
      </c>
      <c r="BQ186" s="108" t="s">
        <v>123</v>
      </c>
      <c r="BR186" s="110" t="str">
        <f>IF(Tabela2[[#This Row],[Equipe do Ibama foi a campo? Houve sobrevoo do Poseidon?]] = "Sim", "PREENCHER","NA")</f>
        <v>NA</v>
      </c>
      <c r="BS186" s="110" t="str">
        <f>IF(Tabela2[[#This Row],[Se sim, foi emitida Ordem de Emergência? (informações vinculada à coluna CK)]] = "Sim", "PREENCHER","NA")</f>
        <v>NA</v>
      </c>
      <c r="BT186" s="110" t="s">
        <v>7099</v>
      </c>
      <c r="BU186" s="110" t="str">
        <f>IF(Tabela2[[#This Row],[Houve envio de Informações Pós-acidente (preencher "não se aplica" quando de competência estadual/municipal)]] = "Sim", "PREENCHER","NA")</f>
        <v>NA</v>
      </c>
      <c r="BV186" s="110" t="s">
        <v>123</v>
      </c>
      <c r="BW186" s="110" t="s">
        <v>2696</v>
      </c>
      <c r="BX186" s="108" t="s">
        <v>7100</v>
      </c>
      <c r="BY186" s="1">
        <v>46100</v>
      </c>
      <c r="BZ186" s="106">
        <f>IF(Tabela2[[#This Row],[Data do documento de encerramento]]="NA","NA",IF(Tabela2[[#This Row],[Data do documento de encerramento]]="","Pendente de conclusão/ encerramento",_xlfn.DAYS(Tabela2[[#This Row],[Data do documento de encerramento]],J186)))</f>
        <v>367</v>
      </c>
      <c r="CA186" s="109"/>
      <c r="CB186" s="109" t="s">
        <v>7156</v>
      </c>
      <c r="CC186" s="117" t="s">
        <v>7189</v>
      </c>
      <c r="CD186" s="109" t="s">
        <v>7254</v>
      </c>
      <c r="CE186" s="109" t="s">
        <v>123</v>
      </c>
      <c r="CF186" s="109" t="s">
        <v>7103</v>
      </c>
    </row>
    <row r="187" spans="1:84" ht="30.75">
      <c r="A187" s="172">
        <v>202531954005</v>
      </c>
      <c r="B187" s="173" t="s">
        <v>7879</v>
      </c>
      <c r="C187" s="110" t="s">
        <v>7133</v>
      </c>
      <c r="D187" s="108" t="s">
        <v>637</v>
      </c>
      <c r="E187" s="108" t="s">
        <v>7880</v>
      </c>
      <c r="F187" s="108"/>
      <c r="G187" s="108" t="s">
        <v>7881</v>
      </c>
      <c r="H187" s="108" t="s">
        <v>7882</v>
      </c>
      <c r="I187" s="106" t="str">
        <f>VLOOKUP(Tabela2[[#This Row],[SIEMA]],Siema2025,19,FALSE)</f>
        <v>Campos</v>
      </c>
      <c r="J187" s="107">
        <f>VLOOKUP(Tabela2[[#This Row],[SIEMA]],Siema2025,2,FALSE)</f>
        <v>45733</v>
      </c>
      <c r="K187" s="107" t="str">
        <f>VLOOKUP(Tabela2[[#This Row],[SIEMA]],Siema2025,16,FALSE)</f>
        <v>Segunda</v>
      </c>
      <c r="L187" s="108" t="str">
        <f>IF(Tabela2[[#This Row],[Data]]="","Sem Informação",VLOOKUP(MONTH(Tabela2[[#This Row],[Data]]),'[1]Validação de dados'!$I$1:$J$13,2,0))</f>
        <v>Março</v>
      </c>
      <c r="M187" s="106">
        <f>YEAR(Tabela2[[#This Row],[Data]])</f>
        <v>2025</v>
      </c>
      <c r="N187" s="107" t="str">
        <f>VLOOKUP(Tabela2[[#This Row],[SIEMA]],Siema2025,17,FALSE)</f>
        <v>Vespertino</v>
      </c>
      <c r="O187" s="107" t="s">
        <v>111</v>
      </c>
      <c r="P187" s="106" t="str">
        <f>VLOOKUP(Tabela2[[#This Row],[SIEMA]],Siema2025,21,FALSE)</f>
        <v>Sonda ATLANTIC ZONDA, Bacia de Campos</v>
      </c>
      <c r="Q187" s="106" t="s">
        <v>637</v>
      </c>
      <c r="R187" s="109" t="s">
        <v>7883</v>
      </c>
      <c r="S187" s="111" t="s">
        <v>7852</v>
      </c>
      <c r="T187" s="106" t="str">
        <f>VLOOKUP(Tabela2[[#This Row],[SIEMA]],Siema2025,11,FALSE)</f>
        <v>0.003</v>
      </c>
      <c r="U187" s="106" t="str">
        <f>VLOOKUP(Tabela2[[#This Row],[SIEMA]],Siema2025,12,FALSE)</f>
        <v>M3</v>
      </c>
      <c r="V187" s="106"/>
      <c r="W187" s="106"/>
      <c r="X187" s="115" t="str">
        <f>IF(Tabela2[[#This Row],[Origem do acidente]] = "Plataforma", "PREENCHER","NA")</f>
        <v>PREENCHER</v>
      </c>
      <c r="Y187" s="111" t="str">
        <f>IF(W187="","", IF(W187="NC","", IF(W187="NE","", IF(W187="NA","",IFERROR(VLOOKUP(W187,Produtos!$A$1:$C$2319,2,FALSE),"Não Cadastrado")))))</f>
        <v/>
      </c>
      <c r="Z187" s="106"/>
      <c r="AA187" s="106" t="str">
        <f>VLOOKUP(Tabela2[[#This Row],[SIEMA]],Siema2025,12,FALSE)</f>
        <v>M3</v>
      </c>
      <c r="AB187" s="106" t="str">
        <f>IF(W187="","",IF(ISNUMBER(W187)=FALSE,"Não se aplica",IFERROR(VLOOKUP(W187,Produtos!$A$1:$C$2319,3,FALSE),"Não Cadastrado")))</f>
        <v/>
      </c>
      <c r="AC187" s="106"/>
      <c r="AD187" s="110" t="str">
        <f>IF(Tabela2[[#This Row],[Origem do acidente]] = "Plataforma", "PREENCHER","NA")</f>
        <v>PREENCHER</v>
      </c>
      <c r="AE187" s="109" t="str">
        <f>IF(AC187="","", IF(AC187="NC","", IF(AC187="NE","", IF(AC187="NA","",IFERROR(VLOOKUP(AC187,Produtos!$A$1:$C$2319,2,FALSE),"Não Cadastrado")))))</f>
        <v/>
      </c>
      <c r="AF187" s="106"/>
      <c r="AG187" s="106"/>
      <c r="AH187" s="106" t="str">
        <f>IF(AC187="","",IF(ISNUMBER(AC187)=FALSE,"Não se aplica",IFERROR(VLOOKUP(AC187,Produtos!$A$1:$C$2319,3,FALSE),"Não Cadastrado")))</f>
        <v/>
      </c>
      <c r="AI187" s="106"/>
      <c r="AJ187" s="106" t="str">
        <f>VLOOKUP(Tabela2[[#This Row],[SIEMA]],Siema2025,26,FALSE)</f>
        <v>Vazamento na transmissão da unidade de cimentação. Em investigação.</v>
      </c>
      <c r="AK187" s="109"/>
      <c r="AL187" s="109"/>
      <c r="AM187" s="109"/>
      <c r="AN187" s="110" t="str">
        <f>VLOOKUP(Tabela2[[#This Row],[SIEMA]],Siema2025,51,FALSE)</f>
        <v/>
      </c>
      <c r="AO187" s="110" t="str">
        <f>VLOOKUP(Tabela2[[#This Row],[SIEMA]],Siema2025,53,FALSE)</f>
        <v/>
      </c>
      <c r="AP187" s="110" t="str">
        <f>VLOOKUP(Tabela2[[#This Row],[SIEMA]],Siema2025,55,FALSE)</f>
        <v/>
      </c>
      <c r="AQ187" s="110" t="str">
        <f>VLOOKUP(Tabela2[[#This Row],[SIEMA]],Siema2025,57,FALSE)</f>
        <v/>
      </c>
      <c r="AR187" s="110" t="str">
        <f>VLOOKUP(Tabela2[[#This Row],[SIEMA]],Siema2025,59,FALSE)</f>
        <v/>
      </c>
      <c r="AS187" s="110" t="str">
        <f>VLOOKUP(Tabela2[[#This Row],[SIEMA]],Siema2025,61,FALSE)</f>
        <v>X</v>
      </c>
      <c r="AT187" s="110" t="str">
        <f>VLOOKUP(Tabela2[[#This Row],[SIEMA]],Siema2025,63,FALSE)</f>
        <v/>
      </c>
      <c r="AU187" s="110" t="str">
        <f>VLOOKUP(Tabela2[[#This Row],[SIEMA]],Siema2025,65,FALSE)</f>
        <v/>
      </c>
      <c r="AV187" s="110" t="str">
        <f>VLOOKUP(Tabela2[[#This Row],[SIEMA]],Siema2025,67,FALSE)</f>
        <v/>
      </c>
      <c r="AW187" s="110" t="str">
        <f>VLOOKUP(Tabela2[[#This Row],[SIEMA]],Siema2025,69,FALSE)</f>
        <v/>
      </c>
      <c r="AX187" s="110" t="str">
        <f>VLOOKUP(Tabela2[[#This Row],[SIEMA]],Siema2025,71,FALSE)</f>
        <v/>
      </c>
      <c r="AY187" s="110" t="str">
        <f>VLOOKUP(Tabela2[[#This Row],[SIEMA]],Siema2025,73,FALSE)</f>
        <v/>
      </c>
      <c r="AZ187" s="110" t="str">
        <f>VLOOKUP(Tabela2[[#This Row],[SIEMA]],Siema2025,75,FALSE)</f>
        <v/>
      </c>
      <c r="BA187" s="110" t="str">
        <f>VLOOKUP(Tabela2[[#This Row],[SIEMA]],Siema2025,77,FALSE)</f>
        <v/>
      </c>
      <c r="BB187" s="110" t="str">
        <f>VLOOKUP(Tabela2[[#This Row],[SIEMA]],Siema2025,79,FALSE)</f>
        <v/>
      </c>
      <c r="BC187" s="110" t="str">
        <f>IF(Tabela2[[#This Row],[Outro(s) ]] = "X", "PREENCHER","NA")</f>
        <v>NA</v>
      </c>
      <c r="BD187" s="110" t="str">
        <f>VLOOKUP(Tabela2[[#This Row],[SIEMA]],Siema2025,82,FALSE)</f>
        <v/>
      </c>
      <c r="BE187" s="110" t="str">
        <f>VLOOKUP(Tabela2[[#This Row],[SIEMA]],Siema2025,81,FALSE)</f>
        <v/>
      </c>
      <c r="BF187" s="112" t="str">
        <f>VLOOKUP(Tabela2[[#This Row],[SIEMA]],Siema2025,28,FALSE)</f>
        <v>Petrobras</v>
      </c>
      <c r="BG187" s="112"/>
      <c r="BH187" s="113" t="str">
        <f>VLOOKUP(Tabela2[[#This Row],[SIEMA]],Siema2025,29,FALSE)</f>
        <v>33000167100750</v>
      </c>
      <c r="BI187" s="114" t="str">
        <f>VLOOKUP(Tabela2[[#This Row],[SIEMA]],Siema2025,107,FALSE)</f>
        <v>Não</v>
      </c>
      <c r="BJ187" s="109" t="s">
        <v>7097</v>
      </c>
      <c r="BK187" s="106" t="s">
        <v>2696</v>
      </c>
      <c r="BL187" s="143">
        <v>45749</v>
      </c>
      <c r="BM187" s="110">
        <f ca="1">IF(Tabela2[[#This Row],[Data de atendimento do Ibama (considerar o primeiro documento/ação)]]="",_xlfn.DAYS(TODAY(),J187),_xlfn.DAYS(Tabela2[[#This Row],[Data de atendimento do Ibama (considerar o primeiro documento/ação)]],J187))</f>
        <v>16</v>
      </c>
      <c r="BN187" s="110" t="str">
        <f>IF(Tabela2[[#This Row],[Atendido pelo Ibama ("Não" ou "Sim")]]="Não","Preencher", IF(Tabela2[[#This Row],[Atendido pelo Ibama ("Não" ou "Sim")]]="Sim","NA",""))</f>
        <v>NA</v>
      </c>
      <c r="BO187" s="116" t="s">
        <v>7139</v>
      </c>
      <c r="BP187" s="110" t="str">
        <f>IF(Tabela2[[#This Row],[Forma de atendimento (primeiro documento/ação)]]= "Outros (especificar)", "PREENCHER","NA")</f>
        <v>NA</v>
      </c>
      <c r="BQ187" s="108" t="s">
        <v>123</v>
      </c>
      <c r="BR187" s="110" t="str">
        <f>IF(Tabela2[[#This Row],[Equipe do Ibama foi a campo? Houve sobrevoo do Poseidon?]] = "Sim", "PREENCHER","NA")</f>
        <v>NA</v>
      </c>
      <c r="BS187" s="110" t="str">
        <f>IF(Tabela2[[#This Row],[Se sim, foi emitida Ordem de Emergência? (informações vinculada à coluna CK)]] = "Sim", "PREENCHER","NA")</f>
        <v>NA</v>
      </c>
      <c r="BT187" s="110" t="s">
        <v>7099</v>
      </c>
      <c r="BU187" s="110" t="s">
        <v>123</v>
      </c>
      <c r="BV187" s="110" t="s">
        <v>123</v>
      </c>
      <c r="BW187" s="110" t="s">
        <v>123</v>
      </c>
      <c r="BX187" s="108"/>
      <c r="BY187" s="108"/>
      <c r="BZ187" s="106" t="str">
        <f>IF(Tabela2[[#This Row],[Data do documento de encerramento]]="NA","NA",IF(Tabela2[[#This Row],[Data do documento de encerramento]]="","Pendente de conclusão/ encerramento",_xlfn.DAYS(Tabela2[[#This Row],[Data do documento de encerramento]],J187)))</f>
        <v>Pendente de conclusão/ encerramento</v>
      </c>
      <c r="CA187" s="109"/>
      <c r="CB187" s="109"/>
      <c r="CC187" s="109" t="s">
        <v>7884</v>
      </c>
      <c r="CD187" s="109" t="s">
        <v>123</v>
      </c>
      <c r="CE187" s="109" t="s">
        <v>123</v>
      </c>
      <c r="CF187" s="109" t="s">
        <v>7147</v>
      </c>
    </row>
    <row r="188" spans="1:84" ht="30.75" hidden="1">
      <c r="A188" s="172">
        <v>202531954039</v>
      </c>
      <c r="B188" s="173" t="s">
        <v>7885</v>
      </c>
      <c r="C188" s="110" t="str">
        <f>VLOOKUP(Tabela2[[#This Row],[SIEMA]],Siema2025,4,FALSE)</f>
        <v xml:space="preserve"> SE</v>
      </c>
      <c r="D188" s="108" t="str">
        <f>VLOOKUP(Tabela2[[#This Row],[SIEMA]],Siema2025,3,FALSE)</f>
        <v xml:space="preserve">Divina Pastora </v>
      </c>
      <c r="E188" s="108" t="str">
        <f>VLOOKUP(Tabela2[[#This Row],[SIEMA]],Siema2025,20,FALSE)</f>
        <v>Linha de produção do 7-SZ-228-SE</v>
      </c>
      <c r="F188" s="108"/>
      <c r="G188" s="108" t="s">
        <v>7886</v>
      </c>
      <c r="H188" s="108" t="s">
        <v>7887</v>
      </c>
      <c r="I188" s="106" t="s">
        <v>7456</v>
      </c>
      <c r="J188" s="107">
        <f>VLOOKUP(Tabela2[[#This Row],[SIEMA]],Siema2025,2,FALSE)</f>
        <v>45733</v>
      </c>
      <c r="K188" s="107" t="str">
        <f>VLOOKUP(Tabela2[[#This Row],[SIEMA]],Siema2025,16,FALSE)</f>
        <v>Segunda</v>
      </c>
      <c r="L188" s="108" t="str">
        <f>IF(Tabela2[[#This Row],[Data]]="","Sem Informação",VLOOKUP(MONTH(Tabela2[[#This Row],[Data]]),'[1]Validação de dados'!$I$1:$J$13,2,0))</f>
        <v>Março</v>
      </c>
      <c r="M188" s="106">
        <f>YEAR(Tabela2[[#This Row],[Data]])</f>
        <v>2025</v>
      </c>
      <c r="N188" s="107" t="str">
        <f>VLOOKUP(Tabela2[[#This Row],[SIEMA]],Siema2025,17,FALSE)</f>
        <v>Matutino</v>
      </c>
      <c r="O188" s="107" t="s">
        <v>145</v>
      </c>
      <c r="P188" s="106" t="str">
        <f>VLOOKUP(Tabela2[[#This Row],[SIEMA]],Siema2025,21,FALSE)</f>
        <v>Poço Terrestre</v>
      </c>
      <c r="Q188" s="106">
        <v>1267</v>
      </c>
      <c r="R188" s="106"/>
      <c r="S188" s="109" t="str">
        <f>IF(Q188="","", IF(Q188="NC","", IF(Q188="NE","", IF(Q188="NA","",IFERROR(VLOOKUP(Q188,Produtos!$A$1:$C$2319,2,FALSE),"Não Cadastrado")))))</f>
        <v>PETRÓLEO CRU</v>
      </c>
      <c r="T188" s="106" t="s">
        <v>7888</v>
      </c>
      <c r="U188" s="106" t="str">
        <f>VLOOKUP(Tabela2[[#This Row],[SIEMA]],Siema2025,12,FALSE)</f>
        <v>M3</v>
      </c>
      <c r="V188" s="106">
        <f>IF(Q188="","",IF(ISNUMBER(Q188)=FALSE,"Não se aplica",IFERROR(VLOOKUP(Q188,Produtos!$A$1:$C$2319,3,FALSE),"Não Cadastrado")))</f>
        <v>3</v>
      </c>
      <c r="W188" s="106" t="str">
        <f>VLOOKUP(Tabela2[[#This Row],[SIEMA]],Siema2025,10,FALSE)</f>
        <v>Água Produzida fora de especificação</v>
      </c>
      <c r="X188" s="115" t="str">
        <f>IF(Tabela2[[#This Row],[Origem do acidente]] = "Plataforma", "PREENCHER","NA")</f>
        <v>NA</v>
      </c>
      <c r="Y188" s="111" t="str">
        <f>IF(W188="","", IF(W188="NC","", IF(W188="NE","", IF(W188="NA","",IFERROR(VLOOKUP(W188,Produtos!$A$1:$C$2319,2,FALSE),"Não Cadastrado")))))</f>
        <v>Não Cadastrado</v>
      </c>
      <c r="Z188" s="106" t="s">
        <v>7889</v>
      </c>
      <c r="AA188" s="106" t="str">
        <f>VLOOKUP(Tabela2[[#This Row],[SIEMA]],Siema2025,12,FALSE)</f>
        <v>M3</v>
      </c>
      <c r="AB188" s="106" t="str">
        <f>IF(W188="","",IF(ISNUMBER(W188)=FALSE,"Não se aplica",IFERROR(VLOOKUP(W188,Produtos!$A$1:$C$2319,3,FALSE),"Não Cadastrado")))</f>
        <v>Não se aplica</v>
      </c>
      <c r="AC188" s="106"/>
      <c r="AD188" s="110" t="str">
        <f>IF(Tabela2[[#This Row],[Origem do acidente]] = "Plataforma", "PREENCHER","NA")</f>
        <v>NA</v>
      </c>
      <c r="AE188" s="109" t="str">
        <f>IF(AC188="","", IF(AC188="NC","", IF(AC188="NE","", IF(AC188="NA","",IFERROR(VLOOKUP(AC188,Produtos!$A$1:$C$2319,2,FALSE),"Não Cadastrado")))))</f>
        <v/>
      </c>
      <c r="AF188" s="106"/>
      <c r="AG188" s="106"/>
      <c r="AH188" s="106" t="str">
        <f>IF(AC188="","",IF(ISNUMBER(AC188)=FALSE,"Não se aplica",IFERROR(VLOOKUP(AC188,Produtos!$A$1:$C$2319,3,FALSE),"Não Cadastrado")))</f>
        <v/>
      </c>
      <c r="AI188" s="106"/>
      <c r="AJ188" s="106" t="str">
        <f>VLOOKUP(Tabela2[[#This Row],[SIEMA]],Siema2025,26,FALSE)</f>
        <v>Choque mecânico</v>
      </c>
      <c r="AK188" s="109"/>
      <c r="AL188" s="109"/>
      <c r="AM188" s="109"/>
      <c r="AN188" s="110" t="str">
        <f>VLOOKUP(Tabela2[[#This Row],[SIEMA]],Siema2025,51,FALSE)</f>
        <v/>
      </c>
      <c r="AO188" s="110" t="str">
        <f>VLOOKUP(Tabela2[[#This Row],[SIEMA]],Siema2025,53,FALSE)</f>
        <v/>
      </c>
      <c r="AP188" s="110" t="str">
        <f>VLOOKUP(Tabela2[[#This Row],[SIEMA]],Siema2025,55,FALSE)</f>
        <v/>
      </c>
      <c r="AQ188" s="110" t="str">
        <f>VLOOKUP(Tabela2[[#This Row],[SIEMA]],Siema2025,57,FALSE)</f>
        <v>X</v>
      </c>
      <c r="AR188" s="110" t="str">
        <f>VLOOKUP(Tabela2[[#This Row],[SIEMA]],Siema2025,59,FALSE)</f>
        <v/>
      </c>
      <c r="AS188" s="110" t="str">
        <f>VLOOKUP(Tabela2[[#This Row],[SIEMA]],Siema2025,61,FALSE)</f>
        <v/>
      </c>
      <c r="AT188" s="110" t="str">
        <f>VLOOKUP(Tabela2[[#This Row],[SIEMA]],Siema2025,63,FALSE)</f>
        <v/>
      </c>
      <c r="AU188" s="110" t="str">
        <f>VLOOKUP(Tabela2[[#This Row],[SIEMA]],Siema2025,65,FALSE)</f>
        <v>X</v>
      </c>
      <c r="AV188" s="110" t="str">
        <f>VLOOKUP(Tabela2[[#This Row],[SIEMA]],Siema2025,67,FALSE)</f>
        <v/>
      </c>
      <c r="AW188" s="110" t="str">
        <f>VLOOKUP(Tabela2[[#This Row],[SIEMA]],Siema2025,69,FALSE)</f>
        <v/>
      </c>
      <c r="AX188" s="110" t="str">
        <f>VLOOKUP(Tabela2[[#This Row],[SIEMA]],Siema2025,71,FALSE)</f>
        <v/>
      </c>
      <c r="AY188" s="110" t="str">
        <f>VLOOKUP(Tabela2[[#This Row],[SIEMA]],Siema2025,73,FALSE)</f>
        <v/>
      </c>
      <c r="AZ188" s="110" t="str">
        <f>VLOOKUP(Tabela2[[#This Row],[SIEMA]],Siema2025,75,FALSE)</f>
        <v/>
      </c>
      <c r="BA188" s="110" t="str">
        <f>VLOOKUP(Tabela2[[#This Row],[SIEMA]],Siema2025,77,FALSE)</f>
        <v/>
      </c>
      <c r="BB188" s="110" t="str">
        <f>VLOOKUP(Tabela2[[#This Row],[SIEMA]],Siema2025,79,FALSE)</f>
        <v/>
      </c>
      <c r="BC188" s="110" t="str">
        <f>IF(Tabela2[[#This Row],[Outro(s) ]] = "X", "PREENCHER","NA")</f>
        <v>NA</v>
      </c>
      <c r="BD188" s="110" t="str">
        <f>VLOOKUP(Tabela2[[#This Row],[SIEMA]],Siema2025,82,FALSE)</f>
        <v/>
      </c>
      <c r="BE188" s="110" t="str">
        <f>VLOOKUP(Tabela2[[#This Row],[SIEMA]],Siema2025,81,FALSE)</f>
        <v/>
      </c>
      <c r="BF188" s="112" t="str">
        <f>VLOOKUP(Tabela2[[#This Row],[SIEMA]],Siema2025,28,FALSE)</f>
        <v>Carmo Energy S.A</v>
      </c>
      <c r="BG188" s="112"/>
      <c r="BH188" s="113" t="str">
        <f>VLOOKUP(Tabela2[[#This Row],[SIEMA]],Siema2025,29,FALSE)</f>
        <v/>
      </c>
      <c r="BI188" s="114" t="str">
        <f>VLOOKUP(Tabela2[[#This Row],[SIEMA]],Siema2025,107,FALSE)</f>
        <v>Não</v>
      </c>
      <c r="BJ188" s="109" t="s">
        <v>7111</v>
      </c>
      <c r="BK188" s="106" t="s">
        <v>2696</v>
      </c>
      <c r="BL188" s="166">
        <v>45736</v>
      </c>
      <c r="BM188" s="110">
        <f ca="1">IF(Tabela2[[#This Row],[Data de atendimento do Ibama (considerar o primeiro documento/ação)]]="",_xlfn.DAYS(TODAY(),J188),_xlfn.DAYS(Tabela2[[#This Row],[Data de atendimento do Ibama (considerar o primeiro documento/ação)]],J188))</f>
        <v>3</v>
      </c>
      <c r="BN188" s="110" t="str">
        <f>IF(Tabela2[[#This Row],[Atendido pelo Ibama ("Não" ou "Sim")]]="Não","Preencher", IF(Tabela2[[#This Row],[Atendido pelo Ibama ("Não" ou "Sim")]]="Sim","NA",""))</f>
        <v>NA</v>
      </c>
      <c r="BO188" s="116" t="s">
        <v>7098</v>
      </c>
      <c r="BP188" s="110" t="str">
        <f>IF(Tabela2[[#This Row],[Forma de atendimento (primeiro documento/ação)]]= "Outros (especificar)", "PREENCHER","NA")</f>
        <v>NA</v>
      </c>
      <c r="BQ188" s="108" t="s">
        <v>123</v>
      </c>
      <c r="BR188" s="110" t="str">
        <f>IF(Tabela2[[#This Row],[Equipe do Ibama foi a campo? Houve sobrevoo do Poseidon?]] = "Sim", "PREENCHER","NA")</f>
        <v>NA</v>
      </c>
      <c r="BS188" s="110" t="str">
        <f>IF(Tabela2[[#This Row],[Se sim, foi emitida Ordem de Emergência? (informações vinculada à coluna CK)]] = "Sim", "PREENCHER","NA")</f>
        <v>NA</v>
      </c>
      <c r="BT188" s="110" t="str">
        <f>IF(Tabela2[[#This Row],[Foi elaborado Relatório de Vistoria pelo Ibama? (informações vinculada à coluna CK)]] = "Sim", "PREENCHER","NA")</f>
        <v>NA</v>
      </c>
      <c r="BU188" s="110" t="str">
        <f>IF(Tabela2[[#This Row],[Houve envio de Informações Pós-acidente (preencher "não se aplica" quando de competência estadual/municipal)]] = "Sim", "PREENCHER","NA")</f>
        <v>NA</v>
      </c>
      <c r="BV188" s="110" t="s">
        <v>2696</v>
      </c>
      <c r="BW188" s="110" t="str">
        <f>IF(Tabela2[[#This Row],[O Ibama aguarda resposta da empresa/OEMA, etc?]] = "Sim", "PREENCHER","NA")</f>
        <v>PREENCHER</v>
      </c>
      <c r="BX188" s="108"/>
      <c r="BY188" s="108"/>
      <c r="BZ188" s="106" t="str">
        <f>IF(Tabela2[[#This Row],[Data do documento de encerramento]]="NA","NA",IF(Tabela2[[#This Row],[Data do documento de encerramento]]="","Pendente de conclusão/ encerramento",_xlfn.DAYS(Tabela2[[#This Row],[Data do documento de encerramento]],J188)))</f>
        <v>Pendente de conclusão/ encerramento</v>
      </c>
      <c r="CA188" s="109"/>
      <c r="CB188" s="109"/>
      <c r="CC188" s="109"/>
      <c r="CD188" s="109"/>
      <c r="CE188" s="109"/>
      <c r="CF188" s="109"/>
    </row>
    <row r="189" spans="1:84" hidden="1">
      <c r="A189" s="172">
        <v>202532010850</v>
      </c>
      <c r="B189" s="173" t="s">
        <v>7890</v>
      </c>
      <c r="C189" s="110" t="s">
        <v>7133</v>
      </c>
      <c r="D189" s="108" t="s">
        <v>637</v>
      </c>
      <c r="E189" s="108" t="s">
        <v>7236</v>
      </c>
      <c r="F189" s="108"/>
      <c r="G189" s="175"/>
      <c r="H189" s="175"/>
      <c r="I189" s="106" t="str">
        <f>VLOOKUP(Tabela2[[#This Row],[SIEMA]],Siema2025,19,FALSE)</f>
        <v>Campos</v>
      </c>
      <c r="J189" s="107">
        <f>VLOOKUP(Tabela2[[#This Row],[SIEMA]],Siema2025,2,FALSE)</f>
        <v>45733</v>
      </c>
      <c r="K189" s="107" t="str">
        <f>VLOOKUP(Tabela2[[#This Row],[SIEMA]],Siema2025,16,FALSE)</f>
        <v>Segunda</v>
      </c>
      <c r="L189" s="108" t="str">
        <f>IF(Tabela2[[#This Row],[Data]]="","Sem Informação",VLOOKUP(MONTH(Tabela2[[#This Row],[Data]]),'[1]Validação de dados'!$I$1:$J$13,2,0))</f>
        <v>Março</v>
      </c>
      <c r="M189" s="106">
        <f>YEAR(Tabela2[[#This Row],[Data]])</f>
        <v>2025</v>
      </c>
      <c r="N189" s="107" t="str">
        <f>VLOOKUP(Tabela2[[#This Row],[SIEMA]],Siema2025,17,FALSE)</f>
        <v>Noturno</v>
      </c>
      <c r="O189" s="107" t="s">
        <v>7236</v>
      </c>
      <c r="P189" s="106"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9" s="106" t="str">
        <f>VLOOKUP(Tabela2[[#This Row],[SIEMA]],Siema2025,7,FALSE)</f>
        <v/>
      </c>
      <c r="R189" s="106" t="str">
        <f>VLOOKUP(Tabela2[[#This Row],[SIEMA]],Siema2025,10,FALSE)</f>
        <v/>
      </c>
      <c r="S189" s="109" t="str">
        <f>IF(Q189="","", IF(Q189="NC","", IF(Q189="NE","", IF(Q189="NA","",IFERROR(VLOOKUP(Q189,Produtos!$A$1:$C$2319,2,FALSE),"Não Cadastrado")))))</f>
        <v/>
      </c>
      <c r="T189" s="106" t="str">
        <f>VLOOKUP(Tabela2[[#This Row],[SIEMA]],Siema2025,11,FALSE)</f>
        <v xml:space="preserve"> </v>
      </c>
      <c r="U189" s="106" t="str">
        <f>VLOOKUP(Tabela2[[#This Row],[SIEMA]],Siema2025,12,FALSE)</f>
        <v xml:space="preserve"> </v>
      </c>
      <c r="V189" s="106" t="str">
        <f>IF(Q189="","",IF(ISNUMBER(Q189)=FALSE,"Não se aplica",IFERROR(VLOOKUP(Q189,Produtos!$A$1:$C$2319,3,FALSE),"Não Cadastrado")))</f>
        <v/>
      </c>
      <c r="W189" s="106" t="str">
        <f>VLOOKUP(Tabela2[[#This Row],[SIEMA]],Siema2025,10,FALSE)</f>
        <v/>
      </c>
      <c r="X189" s="115" t="str">
        <f>IF(Tabela2[[#This Row],[Origem do acidente]] = "Plataforma", "PREENCHER","NA")</f>
        <v>NA</v>
      </c>
      <c r="Y189" s="111" t="str">
        <f>IF(W189="","", IF(W189="NC","", IF(W189="NE","", IF(W189="NA","",IFERROR(VLOOKUP(W189,Produtos!$A$1:$C$2319,2,FALSE),"Não Cadastrado")))))</f>
        <v/>
      </c>
      <c r="Z189" s="106" t="str">
        <f>VLOOKUP(Tabela2[[#This Row],[SIEMA]],Siema2025,11,FALSE)</f>
        <v xml:space="preserve"> </v>
      </c>
      <c r="AA189" s="106" t="str">
        <f>VLOOKUP(Tabela2[[#This Row],[SIEMA]],Siema2025,12,FALSE)</f>
        <v xml:space="preserve"> </v>
      </c>
      <c r="AB189" s="106" t="str">
        <f>IF(W189="","",IF(ISNUMBER(W189)=FALSE,"Não se aplica",IFERROR(VLOOKUP(W189,Produtos!$A$1:$C$2319,3,FALSE),"Não Cadastrado")))</f>
        <v/>
      </c>
      <c r="AC189" s="106"/>
      <c r="AD189" s="110" t="str">
        <f>IF(Tabela2[[#This Row],[Origem do acidente]] = "Plataforma", "PREENCHER","NA")</f>
        <v>NA</v>
      </c>
      <c r="AE189" s="109" t="str">
        <f>IF(AC189="","", IF(AC189="NC","", IF(AC189="NE","", IF(AC189="NA","",IFERROR(VLOOKUP(AC189,Produtos!$A$1:$C$2319,2,FALSE),"Não Cadastrado")))))</f>
        <v/>
      </c>
      <c r="AF189" s="106"/>
      <c r="AG189" s="106"/>
      <c r="AH189" s="106" t="str">
        <f>IF(AC189="","",IF(ISNUMBER(AC189)=FALSE,"Não se aplica",IFERROR(VLOOKUP(AC189,Produtos!$A$1:$C$2319,3,FALSE),"Não Cadastrado")))</f>
        <v/>
      </c>
      <c r="AI189" s="106"/>
      <c r="AJ189" s="106" t="str">
        <f>VLOOKUP(Tabela2[[#This Row],[SIEMA]],Siema2025,26,FALSE)</f>
        <v>Mancha de origem indeterminada.</v>
      </c>
      <c r="AK189" s="109"/>
      <c r="AL189" s="109"/>
      <c r="AM189" s="109"/>
      <c r="AN189" s="110" t="str">
        <f>VLOOKUP(Tabela2[[#This Row],[SIEMA]],Siema2025,51,FALSE)</f>
        <v/>
      </c>
      <c r="AO189" s="110" t="str">
        <f>VLOOKUP(Tabela2[[#This Row],[SIEMA]],Siema2025,53,FALSE)</f>
        <v/>
      </c>
      <c r="AP189" s="110" t="str">
        <f>VLOOKUP(Tabela2[[#This Row],[SIEMA]],Siema2025,55,FALSE)</f>
        <v/>
      </c>
      <c r="AQ189" s="110" t="str">
        <f>VLOOKUP(Tabela2[[#This Row],[SIEMA]],Siema2025,57,FALSE)</f>
        <v/>
      </c>
      <c r="AR189" s="110" t="str">
        <f>VLOOKUP(Tabela2[[#This Row],[SIEMA]],Siema2025,59,FALSE)</f>
        <v/>
      </c>
      <c r="AS189" s="110" t="str">
        <f>VLOOKUP(Tabela2[[#This Row],[SIEMA]],Siema2025,61,FALSE)</f>
        <v>X</v>
      </c>
      <c r="AT189" s="110" t="str">
        <f>VLOOKUP(Tabela2[[#This Row],[SIEMA]],Siema2025,63,FALSE)</f>
        <v/>
      </c>
      <c r="AU189" s="110" t="str">
        <f>VLOOKUP(Tabela2[[#This Row],[SIEMA]],Siema2025,65,FALSE)</f>
        <v/>
      </c>
      <c r="AV189" s="110" t="str">
        <f>VLOOKUP(Tabela2[[#This Row],[SIEMA]],Siema2025,67,FALSE)</f>
        <v/>
      </c>
      <c r="AW189" s="110" t="str">
        <f>VLOOKUP(Tabela2[[#This Row],[SIEMA]],Siema2025,69,FALSE)</f>
        <v/>
      </c>
      <c r="AX189" s="110" t="str">
        <f>VLOOKUP(Tabela2[[#This Row],[SIEMA]],Siema2025,71,FALSE)</f>
        <v/>
      </c>
      <c r="AY189" s="110" t="str">
        <f>VLOOKUP(Tabela2[[#This Row],[SIEMA]],Siema2025,73,FALSE)</f>
        <v/>
      </c>
      <c r="AZ189" s="110" t="str">
        <f>VLOOKUP(Tabela2[[#This Row],[SIEMA]],Siema2025,75,FALSE)</f>
        <v/>
      </c>
      <c r="BA189" s="110" t="str">
        <f>VLOOKUP(Tabela2[[#This Row],[SIEMA]],Siema2025,77,FALSE)</f>
        <v/>
      </c>
      <c r="BB189" s="110" t="str">
        <f>VLOOKUP(Tabela2[[#This Row],[SIEMA]],Siema2025,79,FALSE)</f>
        <v/>
      </c>
      <c r="BC189" s="110" t="str">
        <f>IF(Tabela2[[#This Row],[Outro(s) ]] = "X", "PREENCHER","NA")</f>
        <v>NA</v>
      </c>
      <c r="BD189" s="110" t="str">
        <f>VLOOKUP(Tabela2[[#This Row],[SIEMA]],Siema2025,82,FALSE)</f>
        <v/>
      </c>
      <c r="BE189" s="110" t="str">
        <f>VLOOKUP(Tabela2[[#This Row],[SIEMA]],Siema2025,81,FALSE)</f>
        <v/>
      </c>
      <c r="BF189" s="112" t="str">
        <f>VLOOKUP(Tabela2[[#This Row],[SIEMA]],Siema2025,28,FALSE)</f>
        <v>Petrobras</v>
      </c>
      <c r="BG189" s="112"/>
      <c r="BH189" s="113" t="str">
        <f>VLOOKUP(Tabela2[[#This Row],[SIEMA]],Siema2025,29,FALSE)</f>
        <v>33000167100750</v>
      </c>
      <c r="BI189" s="114" t="str">
        <f>VLOOKUP(Tabela2[[#This Row],[SIEMA]],Siema2025,107,FALSE)</f>
        <v>Não</v>
      </c>
      <c r="BJ189" s="109" t="s">
        <v>7097</v>
      </c>
      <c r="BK189" s="106"/>
      <c r="BL189" s="143"/>
      <c r="BM189" s="110">
        <f ca="1">IF(Tabela2[[#This Row],[Data de atendimento do Ibama (considerar o primeiro documento/ação)]]="",_xlfn.DAYS(TODAY(),J189),_xlfn.DAYS(Tabela2[[#This Row],[Data de atendimento do Ibama (considerar o primeiro documento/ação)]],J189))</f>
        <v>487</v>
      </c>
      <c r="BN189" s="110" t="str">
        <f>IF(Tabela2[[#This Row],[Atendido pelo Ibama ("Não" ou "Sim")]]="Não","Preencher", IF(Tabela2[[#This Row],[Atendido pelo Ibama ("Não" ou "Sim")]]="Sim","NA",""))</f>
        <v/>
      </c>
      <c r="BO189" s="116"/>
      <c r="BP189" s="110" t="str">
        <f>IF(Tabela2[[#This Row],[Forma de atendimento (primeiro documento/ação)]]= "Outros (especificar)", "PREENCHER","NA")</f>
        <v>NA</v>
      </c>
      <c r="BQ189" s="108"/>
      <c r="BR189" s="110" t="str">
        <f>IF(Tabela2[[#This Row],[Equipe do Ibama foi a campo? Houve sobrevoo do Poseidon?]] = "Sim", "PREENCHER","NA")</f>
        <v>NA</v>
      </c>
      <c r="BS189" s="110" t="str">
        <f>IF(Tabela2[[#This Row],[Se sim, foi emitida Ordem de Emergência? (informações vinculada à coluna CK)]] = "Sim", "PREENCHER","NA")</f>
        <v>NA</v>
      </c>
      <c r="BT189" s="110" t="str">
        <f>IF(Tabela2[[#This Row],[Foi elaborado Relatório de Vistoria pelo Ibama? (informações vinculada à coluna CK)]] = "Sim", "PREENCHER","NA")</f>
        <v>NA</v>
      </c>
      <c r="BU189" s="110" t="str">
        <f>IF(Tabela2[[#This Row],[Houve envio de Informações Pós-acidente (preencher "não se aplica" quando de competência estadual/municipal)]] = "Sim", "PREENCHER","NA")</f>
        <v>NA</v>
      </c>
      <c r="BV189" s="110" t="str">
        <f>IF(Tabela2[[#This Row],[Houve avaliação das informações pós-acidente solicitadas/enviadas?]] = "Sim", "PREENCHER","NA")</f>
        <v>NA</v>
      </c>
      <c r="BW189" s="110" t="str">
        <f>IF(Tabela2[[#This Row],[O Ibama aguarda resposta da empresa/OEMA, etc?]] = "Sim", "PREENCHER","NA")</f>
        <v>NA</v>
      </c>
      <c r="BX189" s="108"/>
      <c r="BY189" s="108"/>
      <c r="BZ189" s="106" t="str">
        <f>IF(Tabela2[[#This Row],[Data do documento de encerramento]]="NA","NA",IF(Tabela2[[#This Row],[Data do documento de encerramento]]="","Pendente de conclusão/ encerramento",_xlfn.DAYS(Tabela2[[#This Row],[Data do documento de encerramento]],J189)))</f>
        <v>Pendente de conclusão/ encerramento</v>
      </c>
      <c r="CA189" s="109"/>
      <c r="CB189" s="109"/>
      <c r="CC189" s="109"/>
      <c r="CD189" s="109"/>
      <c r="CE189" s="109"/>
      <c r="CF189" s="109"/>
    </row>
    <row r="190" spans="1:84" hidden="1">
      <c r="A190" s="172">
        <v>202561328836</v>
      </c>
      <c r="B190" s="173" t="s">
        <v>7891</v>
      </c>
      <c r="C190" s="110" t="str">
        <f>VLOOKUP(Tabela2[[#This Row],[SIEMA]],Siema2025,4,FALSE)</f>
        <v xml:space="preserve"> MG</v>
      </c>
      <c r="D190" s="108" t="str">
        <f>VLOOKUP(Tabela2[[#This Row],[SIEMA]],Siema2025,3,FALSE)</f>
        <v xml:space="preserve">Antônio Carlos </v>
      </c>
      <c r="E190" s="108" t="str">
        <f>VLOOKUP(Tabela2[[#This Row],[SIEMA]],Siema2025,20,FALSE)</f>
        <v>Rua Capitão Antônio Gaudino 200, bairro Conselho</v>
      </c>
      <c r="F190" s="108"/>
      <c r="G190" s="108"/>
      <c r="H190" s="108"/>
      <c r="I190" s="106" t="str">
        <f>VLOOKUP(Tabela2[[#This Row],[SIEMA]],Siema2025,19,FALSE)</f>
        <v/>
      </c>
      <c r="J190" s="107">
        <f>VLOOKUP(Tabela2[[#This Row],[SIEMA]],Siema2025,2,FALSE)</f>
        <v>45733</v>
      </c>
      <c r="K190" s="107" t="str">
        <f>VLOOKUP(Tabela2[[#This Row],[SIEMA]],Siema2025,16,FALSE)</f>
        <v>Segunda</v>
      </c>
      <c r="L190" s="108" t="str">
        <f>IF(Tabela2[[#This Row],[Data]]="","Sem Informação",VLOOKUP(MONTH(Tabela2[[#This Row],[Data]]),'[1]Validação de dados'!$I$1:$J$13,2,0))</f>
        <v>Março</v>
      </c>
      <c r="M190" s="108">
        <f>YEAR(Tabela2[[#This Row],[Data]])</f>
        <v>2025</v>
      </c>
      <c r="N190" s="107" t="str">
        <f>VLOOKUP(Tabela2[[#This Row],[SIEMA]],Siema2025,17,FALSE)</f>
        <v>Noturno</v>
      </c>
      <c r="O190" s="107" t="str">
        <f>VLOOKUP(Tabela2[[#This Row],[SIEMA]],Siema2025,5,FALSE)</f>
        <v>Indústria</v>
      </c>
      <c r="P190" s="106" t="str">
        <f>VLOOKUP(Tabela2[[#This Row],[SIEMA]],Siema2025,21,FALSE)</f>
        <v/>
      </c>
      <c r="Q190" s="106" t="str">
        <f>VLOOKUP(Tabela2[[#This Row],[SIEMA]],Siema2025,7,FALSE)</f>
        <v>AMÔNIA, ANIDRA</v>
      </c>
      <c r="R190" s="106" t="str">
        <f>VLOOKUP(Tabela2[[#This Row],[SIEMA]],Siema2025,10,FALSE)</f>
        <v/>
      </c>
      <c r="S190" s="109" t="str">
        <f>IF(Q190="","", IF(Q190="NC","", IF(Q190="NE","", IF(Q190="NA","",IFERROR(VLOOKUP(Q190,Produtos!$A$1:$C$2319,2,FALSE),"Não Cadastrado")))))</f>
        <v>Não Cadastrado</v>
      </c>
      <c r="T190" s="106" t="str">
        <f>VLOOKUP(Tabela2[[#This Row],[SIEMA]],Siema2025,11,FALSE)</f>
        <v xml:space="preserve"> </v>
      </c>
      <c r="U190" s="106" t="str">
        <f>VLOOKUP(Tabela2[[#This Row],[SIEMA]],Siema2025,12,FALSE)</f>
        <v xml:space="preserve"> </v>
      </c>
      <c r="V190" s="106" t="str">
        <f>IF(Q190="","",IF(ISNUMBER(Q190)=FALSE,"Não se aplica",IFERROR(VLOOKUP(Q190,Produtos!$A$1:$C$2319,3,FALSE),"Não Cadastrado")))</f>
        <v>Não se aplica</v>
      </c>
      <c r="W190" s="106" t="str">
        <f>VLOOKUP(Tabela2[[#This Row],[SIEMA]],Siema2025,10,FALSE)</f>
        <v/>
      </c>
      <c r="X190" s="115" t="str">
        <f>IF(Tabela2[[#This Row],[Origem do acidente]] = "Plataforma", "PREENCHER","NA")</f>
        <v>NA</v>
      </c>
      <c r="Y190" s="111" t="str">
        <f>IF(W190="","", IF(W190="NC","", IF(W190="NE","", IF(W190="NA","",IFERROR(VLOOKUP(W190,Produtos!$A$1:$C$2319,2,FALSE),"Não Cadastrado")))))</f>
        <v/>
      </c>
      <c r="Z190" s="106" t="str">
        <f>VLOOKUP(Tabela2[[#This Row],[SIEMA]],Siema2025,11,FALSE)</f>
        <v xml:space="preserve"> </v>
      </c>
      <c r="AA190" s="106" t="str">
        <f>VLOOKUP(Tabela2[[#This Row],[SIEMA]],Siema2025,12,FALSE)</f>
        <v xml:space="preserve"> </v>
      </c>
      <c r="AB190" s="106" t="str">
        <f>IF(W190="","",IF(ISNUMBER(W190)=FALSE,"Não se aplica",IFERROR(VLOOKUP(W190,Produtos!$A$1:$C$2319,3,FALSE),"Não Cadastrado")))</f>
        <v/>
      </c>
      <c r="AC190" s="106"/>
      <c r="AD190" s="110" t="str">
        <f>IF(Tabela2[[#This Row],[Origem do acidente]] = "Plataforma", "PREENCHER","NA")</f>
        <v>NA</v>
      </c>
      <c r="AE190" s="109" t="str">
        <f>IF(AC190="","", IF(AC190="NC","", IF(AC190="NE","", IF(AC190="NA","",IFERROR(VLOOKUP(AC190,Produtos!$A$1:$C$2319,2,FALSE),"Não Cadastrado")))))</f>
        <v/>
      </c>
      <c r="AF190" s="106"/>
      <c r="AG190" s="106"/>
      <c r="AH190" s="106" t="str">
        <f>IF(AC190="","",IF(ISNUMBER(AC190)=FALSE,"Não se aplica",IFERROR(VLOOKUP(AC190,Produtos!$A$1:$C$2319,3,FALSE),"Não Cadastrado")))</f>
        <v/>
      </c>
      <c r="AI190" s="106"/>
      <c r="AJ190" s="106"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90" s="109"/>
      <c r="AL190" s="109"/>
      <c r="AM190" s="109"/>
      <c r="AN190" s="110" t="str">
        <f>VLOOKUP(Tabela2[[#This Row],[SIEMA]],Siema2025,51,FALSE)</f>
        <v/>
      </c>
      <c r="AO190" s="110" t="str">
        <f>VLOOKUP(Tabela2[[#This Row],[SIEMA]],Siema2025,53,FALSE)</f>
        <v/>
      </c>
      <c r="AP190" s="110" t="str">
        <f>VLOOKUP(Tabela2[[#This Row],[SIEMA]],Siema2025,55,FALSE)</f>
        <v/>
      </c>
      <c r="AQ190" s="110" t="str">
        <f>VLOOKUP(Tabela2[[#This Row],[SIEMA]],Siema2025,57,FALSE)</f>
        <v/>
      </c>
      <c r="AR190" s="110" t="str">
        <f>VLOOKUP(Tabela2[[#This Row],[SIEMA]],Siema2025,59,FALSE)</f>
        <v/>
      </c>
      <c r="AS190" s="110" t="str">
        <f>VLOOKUP(Tabela2[[#This Row],[SIEMA]],Siema2025,61,FALSE)</f>
        <v/>
      </c>
      <c r="AT190" s="110" t="str">
        <f>VLOOKUP(Tabela2[[#This Row],[SIEMA]],Siema2025,63,FALSE)</f>
        <v/>
      </c>
      <c r="AU190" s="110" t="str">
        <f>VLOOKUP(Tabela2[[#This Row],[SIEMA]],Siema2025,65,FALSE)</f>
        <v/>
      </c>
      <c r="AV190" s="110" t="str">
        <f>VLOOKUP(Tabela2[[#This Row],[SIEMA]],Siema2025,67,FALSE)</f>
        <v/>
      </c>
      <c r="AW190" s="110" t="str">
        <f>VLOOKUP(Tabela2[[#This Row],[SIEMA]],Siema2025,69,FALSE)</f>
        <v>X</v>
      </c>
      <c r="AX190" s="110" t="str">
        <f>VLOOKUP(Tabela2[[#This Row],[SIEMA]],Siema2025,71,FALSE)</f>
        <v/>
      </c>
      <c r="AY190" s="110" t="str">
        <f>VLOOKUP(Tabela2[[#This Row],[SIEMA]],Siema2025,73,FALSE)</f>
        <v/>
      </c>
      <c r="AZ190" s="110" t="str">
        <f>VLOOKUP(Tabela2[[#This Row],[SIEMA]],Siema2025,75,FALSE)</f>
        <v/>
      </c>
      <c r="BA190" s="110" t="str">
        <f>VLOOKUP(Tabela2[[#This Row],[SIEMA]],Siema2025,77,FALSE)</f>
        <v/>
      </c>
      <c r="BB190" s="110" t="str">
        <f>VLOOKUP(Tabela2[[#This Row],[SIEMA]],Siema2025,79,FALSE)</f>
        <v/>
      </c>
      <c r="BC190" s="110" t="str">
        <f>IF(Tabela2[[#This Row],[Outro(s) ]] = "X", "PREENCHER","NA")</f>
        <v>NA</v>
      </c>
      <c r="BD190" s="110" t="str">
        <f>VLOOKUP(Tabela2[[#This Row],[SIEMA]],Siema2025,82,FALSE)</f>
        <v/>
      </c>
      <c r="BE190" s="110" t="str">
        <f>VLOOKUP(Tabela2[[#This Row],[SIEMA]],Siema2025,81,FALSE)</f>
        <v/>
      </c>
      <c r="BF190" s="112" t="str">
        <f>VLOOKUP(Tabela2[[#This Row],[SIEMA]],Siema2025,28,FALSE)</f>
        <v/>
      </c>
      <c r="BG190" s="112"/>
      <c r="BH190" s="113" t="str">
        <f>VLOOKUP(Tabela2[[#This Row],[SIEMA]],Siema2025,29,FALSE)</f>
        <v/>
      </c>
      <c r="BI190" s="114" t="str">
        <f>VLOOKUP(Tabela2[[#This Row],[SIEMA]],Siema2025,107,FALSE)</f>
        <v>Não</v>
      </c>
      <c r="BJ190" s="109"/>
      <c r="BK190" s="106"/>
      <c r="BL190" s="143"/>
      <c r="BM190" s="110">
        <f ca="1">IF(Tabela2[[#This Row],[Data de atendimento do Ibama (considerar o primeiro documento/ação)]]="",_xlfn.DAYS(TODAY(),J190),_xlfn.DAYS(Tabela2[[#This Row],[Data de atendimento do Ibama (considerar o primeiro documento/ação)]],J190))</f>
        <v>487</v>
      </c>
      <c r="BN190" s="110" t="str">
        <f>IF(Tabela2[[#This Row],[Atendido pelo Ibama ("Não" ou "Sim")]]="Não","Preencher", IF(Tabela2[[#This Row],[Atendido pelo Ibama ("Não" ou "Sim")]]="Sim","NA",""))</f>
        <v/>
      </c>
      <c r="BO190" s="116"/>
      <c r="BP190" s="110" t="str">
        <f>IF(Tabela2[[#This Row],[Forma de atendimento (primeiro documento/ação)]]= "Outros (especificar)", "PREENCHER","NA")</f>
        <v>NA</v>
      </c>
      <c r="BQ190" s="108"/>
      <c r="BR190" s="110" t="str">
        <f>IF(Tabela2[[#This Row],[Equipe do Ibama foi a campo? Houve sobrevoo do Poseidon?]] = "Sim", "PREENCHER","NA")</f>
        <v>NA</v>
      </c>
      <c r="BS190" s="110" t="str">
        <f>IF(Tabela2[[#This Row],[Se sim, foi emitida Ordem de Emergência? (informações vinculada à coluna CK)]] = "Sim", "PREENCHER","NA")</f>
        <v>NA</v>
      </c>
      <c r="BT190" s="110" t="str">
        <f>IF(Tabela2[[#This Row],[Foi elaborado Relatório de Vistoria pelo Ibama? (informações vinculada à coluna CK)]] = "Sim", "PREENCHER","NA")</f>
        <v>NA</v>
      </c>
      <c r="BU190" s="110" t="str">
        <f>IF(Tabela2[[#This Row],[Houve envio de Informações Pós-acidente (preencher "não se aplica" quando de competência estadual/municipal)]] = "Sim", "PREENCHER","NA")</f>
        <v>NA</v>
      </c>
      <c r="BV190" s="110" t="str">
        <f>IF(Tabela2[[#This Row],[Houve avaliação das informações pós-acidente solicitadas/enviadas?]] = "Sim", "PREENCHER","NA")</f>
        <v>NA</v>
      </c>
      <c r="BW190" s="110" t="str">
        <f>IF(Tabela2[[#This Row],[O Ibama aguarda resposta da empresa/OEMA, etc?]] = "Sim", "PREENCHER","NA")</f>
        <v>NA</v>
      </c>
      <c r="BX190" s="108"/>
      <c r="BY190" s="108"/>
      <c r="BZ190" s="106" t="str">
        <f>IF(Tabela2[[#This Row],[Data do documento de encerramento]]="NA","NA",IF(Tabela2[[#This Row],[Data do documento de encerramento]]="","Pendente de conclusão/ encerramento",_xlfn.DAYS(Tabela2[[#This Row],[Data do documento de encerramento]],J190)))</f>
        <v>Pendente de conclusão/ encerramento</v>
      </c>
      <c r="CA190" s="109"/>
      <c r="CB190" s="109"/>
      <c r="CC190" s="131"/>
      <c r="CD190" s="109"/>
      <c r="CE190" s="109"/>
      <c r="CF190" s="109"/>
    </row>
    <row r="191" spans="1:84" hidden="1">
      <c r="A191" s="172">
        <v>202591554029</v>
      </c>
      <c r="B191" s="173" t="s">
        <v>2086</v>
      </c>
      <c r="C191" s="110" t="str">
        <f>VLOOKUP(Tabela2[[#This Row],[SIEMA]],Siema2025,4,FALSE)</f>
        <v xml:space="preserve"> MG</v>
      </c>
      <c r="D191" s="108" t="str">
        <f>VLOOKUP(Tabela2[[#This Row],[SIEMA]],Siema2025,3,FALSE)</f>
        <v xml:space="preserve">Ubá </v>
      </c>
      <c r="E191" s="108" t="str">
        <f>VLOOKUP(Tabela2[[#This Row],[SIEMA]],Siema2025,20,FALSE)</f>
        <v>R. José Lourenço da Silva, 1200 - Da Luz, Ubá - MG, 36504-212</v>
      </c>
      <c r="F191" s="108"/>
      <c r="G191" s="108"/>
      <c r="H191" s="108"/>
      <c r="I191" s="106" t="str">
        <f>VLOOKUP(Tabela2[[#This Row],[SIEMA]],Siema2025,19,FALSE)</f>
        <v/>
      </c>
      <c r="J191" s="107">
        <f>VLOOKUP(Tabela2[[#This Row],[SIEMA]],Siema2025,2,FALSE)</f>
        <v>45733</v>
      </c>
      <c r="K191" s="107" t="str">
        <f>VLOOKUP(Tabela2[[#This Row],[SIEMA]],Siema2025,16,FALSE)</f>
        <v>Segunda</v>
      </c>
      <c r="L191" s="108" t="str">
        <f>IF(Tabela2[[#This Row],[Data]]="","Sem Informação",VLOOKUP(MONTH(Tabela2[[#This Row],[Data]]),'[1]Validação de dados'!$I$1:$J$13,2,0))</f>
        <v>Março</v>
      </c>
      <c r="M191" s="108">
        <f>YEAR(Tabela2[[#This Row],[Data]])</f>
        <v>2025</v>
      </c>
      <c r="N191" s="107" t="str">
        <f>VLOOKUP(Tabela2[[#This Row],[SIEMA]],Siema2025,17,FALSE)</f>
        <v>Matutino</v>
      </c>
      <c r="O191" s="107" t="str">
        <f>VLOOKUP(Tabela2[[#This Row],[SIEMA]],Siema2025,5,FALSE)</f>
        <v>Indústria</v>
      </c>
      <c r="P191" s="106"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91" s="106" t="str">
        <f>VLOOKUP(Tabela2[[#This Row],[SIEMA]],Siema2025,7,FALSE)</f>
        <v>AMÔNIA, ANIDRA, LIQUIFEITA</v>
      </c>
      <c r="R191" s="106" t="str">
        <f>VLOOKUP(Tabela2[[#This Row],[SIEMA]],Siema2025,10,FALSE)</f>
        <v/>
      </c>
      <c r="S191" s="109" t="str">
        <f>IF(Q191="","", IF(Q191="NC","", IF(Q191="NE","", IF(Q191="NA","",IFERROR(VLOOKUP(Q191,Produtos!$A$1:$C$2319,2,FALSE),"Não Cadastrado")))))</f>
        <v>Não Cadastrado</v>
      </c>
      <c r="T191" s="106" t="str">
        <f>VLOOKUP(Tabela2[[#This Row],[SIEMA]],Siema2025,11,FALSE)</f>
        <v xml:space="preserve"> </v>
      </c>
      <c r="U191" s="106" t="str">
        <f>VLOOKUP(Tabela2[[#This Row],[SIEMA]],Siema2025,12,FALSE)</f>
        <v xml:space="preserve"> </v>
      </c>
      <c r="V191" s="106" t="str">
        <f>IF(Q191="","",IF(ISNUMBER(Q191)=FALSE,"Não se aplica",IFERROR(VLOOKUP(Q191,Produtos!$A$1:$C$2319,3,FALSE),"Não Cadastrado")))</f>
        <v>Não se aplica</v>
      </c>
      <c r="W191" s="106" t="str">
        <f>VLOOKUP(Tabela2[[#This Row],[SIEMA]],Siema2025,10,FALSE)</f>
        <v/>
      </c>
      <c r="X191" s="115" t="str">
        <f>IF(Tabela2[[#This Row],[Origem do acidente]] = "Plataforma", "PREENCHER","NA")</f>
        <v>NA</v>
      </c>
      <c r="Y191" s="111" t="str">
        <f>IF(W191="","", IF(W191="NC","", IF(W191="NE","", IF(W191="NA","",IFERROR(VLOOKUP(W191,Produtos!$A$1:$C$2319,2,FALSE),"Não Cadastrado")))))</f>
        <v/>
      </c>
      <c r="Z191" s="106" t="str">
        <f>VLOOKUP(Tabela2[[#This Row],[SIEMA]],Siema2025,11,FALSE)</f>
        <v xml:space="preserve"> </v>
      </c>
      <c r="AA191" s="106" t="str">
        <f>VLOOKUP(Tabela2[[#This Row],[SIEMA]],Siema2025,12,FALSE)</f>
        <v xml:space="preserve"> </v>
      </c>
      <c r="AB191" s="106" t="str">
        <f>IF(W191="","",IF(ISNUMBER(W191)=FALSE,"Não se aplica",IFERROR(VLOOKUP(W191,Produtos!$A$1:$C$2319,3,FALSE),"Não Cadastrado")))</f>
        <v/>
      </c>
      <c r="AC191" s="106"/>
      <c r="AD191" s="110" t="str">
        <f>IF(Tabela2[[#This Row],[Origem do acidente]] = "Plataforma", "PREENCHER","NA")</f>
        <v>NA</v>
      </c>
      <c r="AE191" s="109" t="str">
        <f>IF(AC191="","", IF(AC191="NC","", IF(AC191="NE","", IF(AC191="NA","",IFERROR(VLOOKUP(AC191,Produtos!$A$1:$C$2319,2,FALSE),"Não Cadastrado")))))</f>
        <v/>
      </c>
      <c r="AF191" s="106"/>
      <c r="AG191" s="106"/>
      <c r="AH191" s="106" t="str">
        <f>IF(AC191="","",IF(ISNUMBER(AC191)=FALSE,"Não se aplica",IFERROR(VLOOKUP(AC191,Produtos!$A$1:$C$2319,3,FALSE),"Não Cadastrado")))</f>
        <v/>
      </c>
      <c r="AI191" s="106"/>
      <c r="AJ191" s="106" t="str">
        <f>VLOOKUP(Tabela2[[#This Row],[SIEMA]],Siema2025,26,FALSE)</f>
        <v>durante troca de uma válvula solenóide da linha de distribuição de amônia, ocorreu o rompimento da mesma, provocando o
vazamento do produto retido na linha.</v>
      </c>
      <c r="AK191" s="109"/>
      <c r="AL191" s="109"/>
      <c r="AM191" s="109"/>
      <c r="AN191" s="110" t="str">
        <f>VLOOKUP(Tabela2[[#This Row],[SIEMA]],Siema2025,51,FALSE)</f>
        <v/>
      </c>
      <c r="AO191" s="110" t="str">
        <f>VLOOKUP(Tabela2[[#This Row],[SIEMA]],Siema2025,53,FALSE)</f>
        <v/>
      </c>
      <c r="AP191" s="110" t="str">
        <f>VLOOKUP(Tabela2[[#This Row],[SIEMA]],Siema2025,55,FALSE)</f>
        <v/>
      </c>
      <c r="AQ191" s="110" t="str">
        <f>VLOOKUP(Tabela2[[#This Row],[SIEMA]],Siema2025,57,FALSE)</f>
        <v/>
      </c>
      <c r="AR191" s="110" t="str">
        <f>VLOOKUP(Tabela2[[#This Row],[SIEMA]],Siema2025,59,FALSE)</f>
        <v/>
      </c>
      <c r="AS191" s="110" t="str">
        <f>VLOOKUP(Tabela2[[#This Row],[SIEMA]],Siema2025,61,FALSE)</f>
        <v/>
      </c>
      <c r="AT191" s="110" t="str">
        <f>VLOOKUP(Tabela2[[#This Row],[SIEMA]],Siema2025,63,FALSE)</f>
        <v/>
      </c>
      <c r="AU191" s="110" t="str">
        <f>VLOOKUP(Tabela2[[#This Row],[SIEMA]],Siema2025,65,FALSE)</f>
        <v/>
      </c>
      <c r="AV191" s="110" t="str">
        <f>VLOOKUP(Tabela2[[#This Row],[SIEMA]],Siema2025,67,FALSE)</f>
        <v/>
      </c>
      <c r="AW191" s="110" t="str">
        <f>VLOOKUP(Tabela2[[#This Row],[SIEMA]],Siema2025,69,FALSE)</f>
        <v>X</v>
      </c>
      <c r="AX191" s="110" t="str">
        <f>VLOOKUP(Tabela2[[#This Row],[SIEMA]],Siema2025,71,FALSE)</f>
        <v/>
      </c>
      <c r="AY191" s="110" t="str">
        <f>VLOOKUP(Tabela2[[#This Row],[SIEMA]],Siema2025,73,FALSE)</f>
        <v/>
      </c>
      <c r="AZ191" s="110" t="str">
        <f>VLOOKUP(Tabela2[[#This Row],[SIEMA]],Siema2025,75,FALSE)</f>
        <v/>
      </c>
      <c r="BA191" s="110" t="str">
        <f>VLOOKUP(Tabela2[[#This Row],[SIEMA]],Siema2025,77,FALSE)</f>
        <v/>
      </c>
      <c r="BB191" s="110" t="str">
        <f>VLOOKUP(Tabela2[[#This Row],[SIEMA]],Siema2025,79,FALSE)</f>
        <v/>
      </c>
      <c r="BC191" s="110" t="str">
        <f>IF(Tabela2[[#This Row],[Outro(s) ]] = "X", "PREENCHER","NA")</f>
        <v>NA</v>
      </c>
      <c r="BD191" s="110" t="str">
        <f>VLOOKUP(Tabela2[[#This Row],[SIEMA]],Siema2025,82,FALSE)</f>
        <v/>
      </c>
      <c r="BE191" s="110" t="str">
        <f>VLOOKUP(Tabela2[[#This Row],[SIEMA]],Siema2025,81,FALSE)</f>
        <v/>
      </c>
      <c r="BF191" s="112" t="str">
        <f>VLOOKUP(Tabela2[[#This Row],[SIEMA]],Siema2025,28,FALSE)</f>
        <v>Frigorífero Cruzeiro do Sul</v>
      </c>
      <c r="BG191" s="112"/>
      <c r="BH191" s="113" t="str">
        <f>VLOOKUP(Tabela2[[#This Row],[SIEMA]],Siema2025,29,FALSE)</f>
        <v>15841346000190</v>
      </c>
      <c r="BI191" s="114" t="str">
        <f>VLOOKUP(Tabela2[[#This Row],[SIEMA]],Siema2025,107,FALSE)</f>
        <v>Não</v>
      </c>
      <c r="BJ191" s="109"/>
      <c r="BK191" s="106"/>
      <c r="BL191" s="143"/>
      <c r="BM191" s="110">
        <f ca="1">IF(Tabela2[[#This Row],[Data de atendimento do Ibama (considerar o primeiro documento/ação)]]="",_xlfn.DAYS(TODAY(),J191),_xlfn.DAYS(Tabela2[[#This Row],[Data de atendimento do Ibama (considerar o primeiro documento/ação)]],J191))</f>
        <v>487</v>
      </c>
      <c r="BN191" s="110" t="str">
        <f>IF(Tabela2[[#This Row],[Atendido pelo Ibama ("Não" ou "Sim")]]="Não","Preencher", IF(Tabela2[[#This Row],[Atendido pelo Ibama ("Não" ou "Sim")]]="Sim","NA",""))</f>
        <v/>
      </c>
      <c r="BO191" s="116"/>
      <c r="BP191" s="110" t="str">
        <f>IF(Tabela2[[#This Row],[Forma de atendimento (primeiro documento/ação)]]= "Outros (especificar)", "PREENCHER","NA")</f>
        <v>NA</v>
      </c>
      <c r="BQ191" s="108"/>
      <c r="BR191" s="110" t="str">
        <f>IF(Tabela2[[#This Row],[Equipe do Ibama foi a campo? Houve sobrevoo do Poseidon?]] = "Sim", "PREENCHER","NA")</f>
        <v>NA</v>
      </c>
      <c r="BS191" s="110" t="str">
        <f>IF(Tabela2[[#This Row],[Se sim, foi emitida Ordem de Emergência? (informações vinculada à coluna CK)]] = "Sim", "PREENCHER","NA")</f>
        <v>NA</v>
      </c>
      <c r="BT191" s="110" t="str">
        <f>IF(Tabela2[[#This Row],[Foi elaborado Relatório de Vistoria pelo Ibama? (informações vinculada à coluna CK)]] = "Sim", "PREENCHER","NA")</f>
        <v>NA</v>
      </c>
      <c r="BU191" s="110" t="str">
        <f>IF(Tabela2[[#This Row],[Houve envio de Informações Pós-acidente (preencher "não se aplica" quando de competência estadual/municipal)]] = "Sim", "PREENCHER","NA")</f>
        <v>NA</v>
      </c>
      <c r="BV191" s="110" t="str">
        <f>IF(Tabela2[[#This Row],[Houve avaliação das informações pós-acidente solicitadas/enviadas?]] = "Sim", "PREENCHER","NA")</f>
        <v>NA</v>
      </c>
      <c r="BW191" s="110" t="str">
        <f>IF(Tabela2[[#This Row],[O Ibama aguarda resposta da empresa/OEMA, etc?]] = "Sim", "PREENCHER","NA")</f>
        <v>NA</v>
      </c>
      <c r="BX191" s="108"/>
      <c r="BY191" s="108"/>
      <c r="BZ191" s="106" t="str">
        <f>IF(Tabela2[[#This Row],[Data do documento de encerramento]]="NA","NA",IF(Tabela2[[#This Row],[Data do documento de encerramento]]="","Pendente de conclusão/ encerramento",_xlfn.DAYS(Tabela2[[#This Row],[Data do documento de encerramento]],J191)))</f>
        <v>Pendente de conclusão/ encerramento</v>
      </c>
      <c r="CA191" s="109"/>
      <c r="CB191" s="109"/>
      <c r="CC191" s="131"/>
      <c r="CD191" s="109"/>
      <c r="CE191" s="109"/>
      <c r="CF191" s="109"/>
    </row>
    <row r="192" spans="1:84" ht="121.5" hidden="1">
      <c r="A192" s="172">
        <v>20253197238</v>
      </c>
      <c r="B192" s="120" t="s">
        <v>7892</v>
      </c>
      <c r="C192" s="110" t="str">
        <f>VLOOKUP(Tabela2[[#This Row],[SIEMA]],Siema2025,4,FALSE)</f>
        <v xml:space="preserve"> RJ</v>
      </c>
      <c r="D192" s="108" t="str">
        <f>VLOOKUP(Tabela2[[#This Row],[SIEMA]],Siema2025,3,FALSE)</f>
        <v xml:space="preserve">São João da Barra </v>
      </c>
      <c r="E192" s="108" t="s">
        <v>6240</v>
      </c>
      <c r="F192" s="108"/>
      <c r="G192" s="108" t="s">
        <v>7893</v>
      </c>
      <c r="H192" s="108" t="s">
        <v>7894</v>
      </c>
      <c r="I192" s="106" t="s">
        <v>7118</v>
      </c>
      <c r="J192" s="107">
        <f>VLOOKUP(Tabela2[[#This Row],[SIEMA]],Siema2025,2,FALSE)</f>
        <v>45734</v>
      </c>
      <c r="K192" s="107" t="str">
        <f>VLOOKUP(Tabela2[[#This Row],[SIEMA]],Siema2025,16,FALSE)</f>
        <v>Terça</v>
      </c>
      <c r="L192" s="108" t="str">
        <f>IF(Tabela2[[#This Row],[Data]]="","Sem Informação",VLOOKUP(MONTH(Tabela2[[#This Row],[Data]]),'[1]Validação de dados'!$I$1:$J$13,2,0))</f>
        <v>Março</v>
      </c>
      <c r="M192" s="108">
        <f>YEAR(Tabela2[[#This Row],[Data]])</f>
        <v>2025</v>
      </c>
      <c r="N192" s="107" t="str">
        <f>VLOOKUP(Tabela2[[#This Row],[SIEMA]],Siema2025,17,FALSE)</f>
        <v>Matutino</v>
      </c>
      <c r="O192" s="107" t="s">
        <v>320</v>
      </c>
      <c r="P192" s="106" t="str">
        <f>VLOOKUP(Tabela2[[#This Row],[SIEMA]],Siema2025,21,FALSE)</f>
        <v>Embarcação no Porto de Açu, São João da Barra/RJ.</v>
      </c>
      <c r="Q192" s="106" t="s">
        <v>7269</v>
      </c>
      <c r="R192" s="106" t="s">
        <v>7895</v>
      </c>
      <c r="S192" s="109" t="s">
        <v>7896</v>
      </c>
      <c r="T192" s="106">
        <v>0.04</v>
      </c>
      <c r="U192" s="106" t="s">
        <v>648</v>
      </c>
      <c r="V192" s="106" t="str">
        <f>IF(Q192="","",IF(ISNUMBER(Q192)=FALSE,"Não se aplica",IFERROR(VLOOKUP(Q192,Produtos!$A$1:$C$2319,3,FALSE),"Não Cadastrado")))</f>
        <v>Não se aplica</v>
      </c>
      <c r="W192" s="106"/>
      <c r="X192" s="115"/>
      <c r="Y192" s="111" t="str">
        <f>IF(W192="","", IF(W192="NC","", IF(W192="NE","", IF(W192="NA","",IFERROR(VLOOKUP(W192,Produtos!$A$1:$C$2319,2,FALSE),"Não Cadastrado")))))</f>
        <v/>
      </c>
      <c r="Z192" s="106"/>
      <c r="AA192" s="106"/>
      <c r="AB192" s="106" t="str">
        <f>IF(W192="","",IF(ISNUMBER(W192)=FALSE,"Não se aplica",IFERROR(VLOOKUP(W192,Produtos!$A$1:$C$2319,3,FALSE),"Não Cadastrado")))</f>
        <v/>
      </c>
      <c r="AC192" s="106"/>
      <c r="AD192" s="110"/>
      <c r="AE192" s="109" t="str">
        <f>IF(AC192="","", IF(AC192="NC","", IF(AC192="NE","", IF(AC192="NA","",IFERROR(VLOOKUP(AC192,Produtos!$A$1:$C$2319,2,FALSE),"Não Cadastrado")))))</f>
        <v/>
      </c>
      <c r="AF192" s="106"/>
      <c r="AG192" s="106"/>
      <c r="AH192" s="106" t="str">
        <f>IF(AC192="","",IF(ISNUMBER(AC192)=FALSE,"Não se aplica",IFERROR(VLOOKUP(AC192,Produtos!$A$1:$C$2319,3,FALSE),"Não Cadastrado")))</f>
        <v/>
      </c>
      <c r="AI192" s="106"/>
      <c r="AJ192" s="106"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92" s="109" t="s">
        <v>7110</v>
      </c>
      <c r="AL192" s="109" t="s">
        <v>7271</v>
      </c>
      <c r="AM192" s="109"/>
      <c r="AN192" s="110" t="str">
        <f>VLOOKUP(Tabela2[[#This Row],[SIEMA]],Siema2025,51,FALSE)</f>
        <v/>
      </c>
      <c r="AO192" s="110" t="str">
        <f>VLOOKUP(Tabela2[[#This Row],[SIEMA]],Siema2025,53,FALSE)</f>
        <v/>
      </c>
      <c r="AP192" s="110" t="str">
        <f>VLOOKUP(Tabela2[[#This Row],[SIEMA]],Siema2025,55,FALSE)</f>
        <v/>
      </c>
      <c r="AQ192" s="110" t="str">
        <f>VLOOKUP(Tabela2[[#This Row],[SIEMA]],Siema2025,57,FALSE)</f>
        <v/>
      </c>
      <c r="AR192" s="110" t="str">
        <f>VLOOKUP(Tabela2[[#This Row],[SIEMA]],Siema2025,59,FALSE)</f>
        <v/>
      </c>
      <c r="AS192" s="110" t="str">
        <f>VLOOKUP(Tabela2[[#This Row],[SIEMA]],Siema2025,61,FALSE)</f>
        <v>X</v>
      </c>
      <c r="AT192" s="110" t="str">
        <f>VLOOKUP(Tabela2[[#This Row],[SIEMA]],Siema2025,63,FALSE)</f>
        <v/>
      </c>
      <c r="AU192" s="110" t="str">
        <f>VLOOKUP(Tabela2[[#This Row],[SIEMA]],Siema2025,65,FALSE)</f>
        <v/>
      </c>
      <c r="AV192" s="110" t="str">
        <f>VLOOKUP(Tabela2[[#This Row],[SIEMA]],Siema2025,67,FALSE)</f>
        <v/>
      </c>
      <c r="AW192" s="110" t="str">
        <f>VLOOKUP(Tabela2[[#This Row],[SIEMA]],Siema2025,69,FALSE)</f>
        <v/>
      </c>
      <c r="AX192" s="110" t="str">
        <f>VLOOKUP(Tabela2[[#This Row],[SIEMA]],Siema2025,71,FALSE)</f>
        <v/>
      </c>
      <c r="AY192" s="110" t="str">
        <f>VLOOKUP(Tabela2[[#This Row],[SIEMA]],Siema2025,73,FALSE)</f>
        <v/>
      </c>
      <c r="AZ192" s="110" t="str">
        <f>VLOOKUP(Tabela2[[#This Row],[SIEMA]],Siema2025,75,FALSE)</f>
        <v/>
      </c>
      <c r="BA192" s="110" t="str">
        <f>VLOOKUP(Tabela2[[#This Row],[SIEMA]],Siema2025,77,FALSE)</f>
        <v/>
      </c>
      <c r="BB192" s="110" t="str">
        <f>VLOOKUP(Tabela2[[#This Row],[SIEMA]],Siema2025,79,FALSE)</f>
        <v/>
      </c>
      <c r="BC192" s="110" t="str">
        <f>IF(Tabela2[[#This Row],[Outro(s) ]] = "X", "PREENCHER","NA")</f>
        <v>NA</v>
      </c>
      <c r="BD192" s="110" t="str">
        <f>VLOOKUP(Tabela2[[#This Row],[SIEMA]],Siema2025,82,FALSE)</f>
        <v/>
      </c>
      <c r="BE192" s="110" t="str">
        <f>VLOOKUP(Tabela2[[#This Row],[SIEMA]],Siema2025,81,FALSE)</f>
        <v/>
      </c>
      <c r="BF192" s="112" t="str">
        <f>VLOOKUP(Tabela2[[#This Row],[SIEMA]],Siema2025,28,FALSE)</f>
        <v>Petrobras.</v>
      </c>
      <c r="BG192" s="112"/>
      <c r="BH192" s="113" t="str">
        <f>VLOOKUP(Tabela2[[#This Row],[SIEMA]],Siema2025,29,FALSE)</f>
        <v>33000167000101</v>
      </c>
      <c r="BI192" s="114" t="str">
        <f>VLOOKUP(Tabela2[[#This Row],[SIEMA]],Siema2025,107,FALSE)</f>
        <v>Não</v>
      </c>
      <c r="BJ192" s="109" t="s">
        <v>7111</v>
      </c>
      <c r="BK192" s="106" t="s">
        <v>2696</v>
      </c>
      <c r="BL192" s="143">
        <v>45757</v>
      </c>
      <c r="BM192" s="110">
        <f ca="1">IF(Tabela2[[#This Row],[Data de atendimento do Ibama (considerar o primeiro documento/ação)]]="",_xlfn.DAYS(TODAY(),J192),_xlfn.DAYS(Tabela2[[#This Row],[Data de atendimento do Ibama (considerar o primeiro documento/ação)]],J192))</f>
        <v>23</v>
      </c>
      <c r="BN192" s="110" t="str">
        <f>IF(Tabela2[[#This Row],[Atendido pelo Ibama ("Não" ou "Sim")]]="Não","Preencher", IF(Tabela2[[#This Row],[Atendido pelo Ibama ("Não" ou "Sim")]]="Sim","NA",""))</f>
        <v>NA</v>
      </c>
      <c r="BO192" s="116" t="s">
        <v>7139</v>
      </c>
      <c r="BP192" s="110" t="str">
        <f>IF(Tabela2[[#This Row],[Forma de atendimento (primeiro documento/ação)]]= "Outros (especificar)", "PREENCHER","NA")</f>
        <v>NA</v>
      </c>
      <c r="BQ192" s="108" t="s">
        <v>123</v>
      </c>
      <c r="BR192" s="110" t="str">
        <f>IF(Tabela2[[#This Row],[Equipe do Ibama foi a campo? Houve sobrevoo do Poseidon?]] = "Sim", "PREENCHER","NA")</f>
        <v>NA</v>
      </c>
      <c r="BS192" s="110" t="str">
        <f>IF(Tabela2[[#This Row],[Se sim, foi emitida Ordem de Emergência? (informações vinculada à coluna CK)]] = "Sim", "PREENCHER","NA")</f>
        <v>NA</v>
      </c>
      <c r="BT192" s="110" t="s">
        <v>7099</v>
      </c>
      <c r="BU192" s="110" t="s">
        <v>123</v>
      </c>
      <c r="BV192" s="110" t="s">
        <v>123</v>
      </c>
      <c r="BW192" s="110" t="s">
        <v>2696</v>
      </c>
      <c r="BX192" s="108" t="s">
        <v>7113</v>
      </c>
      <c r="BY192" s="143">
        <v>45951</v>
      </c>
      <c r="BZ192" s="106">
        <f>IF(Tabela2[[#This Row],[Data do documento de encerramento]]="NA","NA",IF(Tabela2[[#This Row],[Data do documento de encerramento]]="","Pendente de conclusão/ encerramento",_xlfn.DAYS(Tabela2[[#This Row],[Data do documento de encerramento]],J192)))</f>
        <v>217</v>
      </c>
      <c r="CA192" s="109" t="s">
        <v>7897</v>
      </c>
      <c r="CB192" s="109"/>
      <c r="CC192" s="131"/>
      <c r="CD192" s="109"/>
      <c r="CE192" s="109"/>
      <c r="CF192" s="109"/>
    </row>
    <row r="193" spans="1:84" hidden="1">
      <c r="A193" s="172">
        <v>202531882818</v>
      </c>
      <c r="B193" s="173" t="s">
        <v>7898</v>
      </c>
      <c r="C193" s="110" t="str">
        <f>VLOOKUP(Tabela2[[#This Row],[SIEMA]],Siema2025,4,FALSE)</f>
        <v xml:space="preserve"> null</v>
      </c>
      <c r="D193" s="108" t="str">
        <f>VLOOKUP(Tabela2[[#This Row],[SIEMA]],Siema2025,3,FALSE)</f>
        <v xml:space="preserve">null </v>
      </c>
      <c r="E193" s="108" t="str">
        <f>VLOOKUP(Tabela2[[#This Row],[SIEMA]],Siema2025,20,FALSE)</f>
        <v>Bacia de Campos</v>
      </c>
      <c r="F193" s="108"/>
      <c r="G193" s="108"/>
      <c r="H193" s="108"/>
      <c r="I193" s="106" t="str">
        <f>VLOOKUP(Tabela2[[#This Row],[SIEMA]],Siema2025,19,FALSE)</f>
        <v/>
      </c>
      <c r="J193" s="107">
        <f>VLOOKUP(Tabela2[[#This Row],[SIEMA]],Siema2025,2,FALSE)</f>
        <v>45734</v>
      </c>
      <c r="K193" s="107" t="str">
        <f>VLOOKUP(Tabela2[[#This Row],[SIEMA]],Siema2025,16,FALSE)</f>
        <v>Terça</v>
      </c>
      <c r="L193" s="108" t="str">
        <f>IF(Tabela2[[#This Row],[Data]]="","Sem Informação",VLOOKUP(MONTH(Tabela2[[#This Row],[Data]]),'[1]Validação de dados'!$I$1:$J$13,2,0))</f>
        <v>Março</v>
      </c>
      <c r="M193" s="106">
        <f>YEAR(Tabela2[[#This Row],[Data]])</f>
        <v>2025</v>
      </c>
      <c r="N193" s="107" t="str">
        <f>VLOOKUP(Tabela2[[#This Row],[SIEMA]],Siema2025,17,FALSE)</f>
        <v>Madrugada</v>
      </c>
      <c r="O193" s="107" t="str">
        <f>VLOOKUP(Tabela2[[#This Row],[SIEMA]],Siema2025,5,FALSE)</f>
        <v>Embarcação</v>
      </c>
      <c r="P193" s="106" t="str">
        <f>VLOOKUP(Tabela2[[#This Row],[SIEMA]],Siema2025,21,FALSE)</f>
        <v>Embarcação CBO Guanabara, Campo de Roncador, Bacia de Campos.</v>
      </c>
      <c r="Q193" s="106" t="str">
        <f>VLOOKUP(Tabela2[[#This Row],[SIEMA]],Siema2025,7,FALSE)</f>
        <v/>
      </c>
      <c r="R193" s="106" t="str">
        <f>VLOOKUP(Tabela2[[#This Row],[SIEMA]],Siema2025,10,FALSE)</f>
        <v>Fluido hidraulico</v>
      </c>
      <c r="S193" s="109" t="str">
        <f>IF(Q193="","", IF(Q193="NC","", IF(Q193="NE","", IF(Q193="NA","",IFERROR(VLOOKUP(Q193,Produtos!$A$1:$C$2319,2,FALSE),"Não Cadastrado")))))</f>
        <v/>
      </c>
      <c r="T193" s="106" t="str">
        <f>VLOOKUP(Tabela2[[#This Row],[SIEMA]],Siema2025,11,FALSE)</f>
        <v>0.00132</v>
      </c>
      <c r="U193" s="106" t="str">
        <f>VLOOKUP(Tabela2[[#This Row],[SIEMA]],Siema2025,12,FALSE)</f>
        <v>M3</v>
      </c>
      <c r="V193" s="106" t="str">
        <f>IF(Q193="","",IF(ISNUMBER(Q193)=FALSE,"Não se aplica",IFERROR(VLOOKUP(Q193,Produtos!$A$1:$C$2319,3,FALSE),"Não Cadastrado")))</f>
        <v/>
      </c>
      <c r="W193" s="106" t="str">
        <f>VLOOKUP(Tabela2[[#This Row],[SIEMA]],Siema2025,10,FALSE)</f>
        <v>Fluido hidraulico</v>
      </c>
      <c r="X193" s="115" t="str">
        <f>IF(Tabela2[[#This Row],[Origem do acidente]] = "Plataforma", "PREENCHER","NA")</f>
        <v>NA</v>
      </c>
      <c r="Y193" s="111" t="str">
        <f>IF(W193="","", IF(W193="NC","", IF(W193="NE","", IF(W193="NA","",IFERROR(VLOOKUP(W193,Produtos!$A$1:$C$2319,2,FALSE),"Não Cadastrado")))))</f>
        <v>Não Cadastrado</v>
      </c>
      <c r="Z193" s="106" t="str">
        <f>VLOOKUP(Tabela2[[#This Row],[SIEMA]],Siema2025,11,FALSE)</f>
        <v>0.00132</v>
      </c>
      <c r="AA193" s="106" t="str">
        <f>VLOOKUP(Tabela2[[#This Row],[SIEMA]],Siema2025,12,FALSE)</f>
        <v>M3</v>
      </c>
      <c r="AB193" s="106" t="str">
        <f>IF(W193="","",IF(ISNUMBER(W193)=FALSE,"Não se aplica",IFERROR(VLOOKUP(W193,Produtos!$A$1:$C$2319,3,FALSE),"Não Cadastrado")))</f>
        <v>Não se aplica</v>
      </c>
      <c r="AC193" s="106"/>
      <c r="AD193" s="110" t="str">
        <f>IF(Tabela2[[#This Row],[Origem do acidente]] = "Plataforma", "PREENCHER","NA")</f>
        <v>NA</v>
      </c>
      <c r="AE193" s="109" t="str">
        <f>IF(AC193="","", IF(AC193="NC","", IF(AC193="NE","", IF(AC193="NA","",IFERROR(VLOOKUP(AC193,Produtos!$A$1:$C$2319,2,FALSE),"Não Cadastrado")))))</f>
        <v/>
      </c>
      <c r="AF193" s="106"/>
      <c r="AG193" s="106"/>
      <c r="AH193" s="106" t="str">
        <f>IF(AC193="","",IF(ISNUMBER(AC193)=FALSE,"Não se aplica",IFERROR(VLOOKUP(AC193,Produtos!$A$1:$C$2319,3,FALSE),"Não Cadastrado")))</f>
        <v/>
      </c>
      <c r="AI193" s="106"/>
      <c r="AJ193" s="106"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93" s="109"/>
      <c r="AL193" s="109"/>
      <c r="AM193" s="109"/>
      <c r="AN193" s="110" t="str">
        <f>VLOOKUP(Tabela2[[#This Row],[SIEMA]],Siema2025,51,FALSE)</f>
        <v/>
      </c>
      <c r="AO193" s="110" t="str">
        <f>VLOOKUP(Tabela2[[#This Row],[SIEMA]],Siema2025,53,FALSE)</f>
        <v/>
      </c>
      <c r="AP193" s="110" t="str">
        <f>VLOOKUP(Tabela2[[#This Row],[SIEMA]],Siema2025,55,FALSE)</f>
        <v/>
      </c>
      <c r="AQ193" s="110" t="str">
        <f>VLOOKUP(Tabela2[[#This Row],[SIEMA]],Siema2025,57,FALSE)</f>
        <v/>
      </c>
      <c r="AR193" s="110" t="str">
        <f>VLOOKUP(Tabela2[[#This Row],[SIEMA]],Siema2025,59,FALSE)</f>
        <v/>
      </c>
      <c r="AS193" s="110" t="str">
        <f>VLOOKUP(Tabela2[[#This Row],[SIEMA]],Siema2025,61,FALSE)</f>
        <v>X</v>
      </c>
      <c r="AT193" s="110" t="str">
        <f>VLOOKUP(Tabela2[[#This Row],[SIEMA]],Siema2025,63,FALSE)</f>
        <v/>
      </c>
      <c r="AU193" s="110" t="str">
        <f>VLOOKUP(Tabela2[[#This Row],[SIEMA]],Siema2025,65,FALSE)</f>
        <v/>
      </c>
      <c r="AV193" s="110" t="str">
        <f>VLOOKUP(Tabela2[[#This Row],[SIEMA]],Siema2025,67,FALSE)</f>
        <v/>
      </c>
      <c r="AW193" s="110" t="str">
        <f>VLOOKUP(Tabela2[[#This Row],[SIEMA]],Siema2025,69,FALSE)</f>
        <v/>
      </c>
      <c r="AX193" s="110" t="str">
        <f>VLOOKUP(Tabela2[[#This Row],[SIEMA]],Siema2025,71,FALSE)</f>
        <v/>
      </c>
      <c r="AY193" s="110" t="str">
        <f>VLOOKUP(Tabela2[[#This Row],[SIEMA]],Siema2025,73,FALSE)</f>
        <v/>
      </c>
      <c r="AZ193" s="110" t="str">
        <f>VLOOKUP(Tabela2[[#This Row],[SIEMA]],Siema2025,75,FALSE)</f>
        <v/>
      </c>
      <c r="BA193" s="110" t="str">
        <f>VLOOKUP(Tabela2[[#This Row],[SIEMA]],Siema2025,77,FALSE)</f>
        <v/>
      </c>
      <c r="BB193" s="110" t="str">
        <f>VLOOKUP(Tabela2[[#This Row],[SIEMA]],Siema2025,79,FALSE)</f>
        <v/>
      </c>
      <c r="BC193" s="110" t="str">
        <f>IF(Tabela2[[#This Row],[Outro(s) ]] = "X", "PREENCHER","NA")</f>
        <v>NA</v>
      </c>
      <c r="BD193" s="110" t="str">
        <f>VLOOKUP(Tabela2[[#This Row],[SIEMA]],Siema2025,82,FALSE)</f>
        <v/>
      </c>
      <c r="BE193" s="110" t="str">
        <f>VLOOKUP(Tabela2[[#This Row],[SIEMA]],Siema2025,81,FALSE)</f>
        <v/>
      </c>
      <c r="BF193" s="112" t="str">
        <f>VLOOKUP(Tabela2[[#This Row],[SIEMA]],Siema2025,28,FALSE)</f>
        <v>Petrobras</v>
      </c>
      <c r="BG193" s="112"/>
      <c r="BH193" s="113" t="str">
        <f>VLOOKUP(Tabela2[[#This Row],[SIEMA]],Siema2025,29,FALSE)</f>
        <v>33000167000454</v>
      </c>
      <c r="BI193" s="114" t="str">
        <f>VLOOKUP(Tabela2[[#This Row],[SIEMA]],Siema2025,107,FALSE)</f>
        <v>Não</v>
      </c>
      <c r="BJ193" s="109"/>
      <c r="BK193" s="106"/>
      <c r="BL193" s="143"/>
      <c r="BM193" s="110">
        <f ca="1">IF(Tabela2[[#This Row],[Data de atendimento do Ibama (considerar o primeiro documento/ação)]]="",_xlfn.DAYS(TODAY(),J193),_xlfn.DAYS(Tabela2[[#This Row],[Data de atendimento do Ibama (considerar o primeiro documento/ação)]],J193))</f>
        <v>486</v>
      </c>
      <c r="BN193" s="110" t="str">
        <f>IF(Tabela2[[#This Row],[Atendido pelo Ibama ("Não" ou "Sim")]]="Não","Preencher", IF(Tabela2[[#This Row],[Atendido pelo Ibama ("Não" ou "Sim")]]="Sim","NA",""))</f>
        <v/>
      </c>
      <c r="BO193" s="116"/>
      <c r="BP193" s="110" t="str">
        <f>IF(Tabela2[[#This Row],[Forma de atendimento (primeiro documento/ação)]]= "Outros (especificar)", "PREENCHER","NA")</f>
        <v>NA</v>
      </c>
      <c r="BQ193" s="108"/>
      <c r="BR193" s="110" t="str">
        <f>IF(Tabela2[[#This Row],[Equipe do Ibama foi a campo? Houve sobrevoo do Poseidon?]] = "Sim", "PREENCHER","NA")</f>
        <v>NA</v>
      </c>
      <c r="BS193" s="110" t="str">
        <f>IF(Tabela2[[#This Row],[Se sim, foi emitida Ordem de Emergência? (informações vinculada à coluna CK)]] = "Sim", "PREENCHER","NA")</f>
        <v>NA</v>
      </c>
      <c r="BT193" s="110" t="str">
        <f>IF(Tabela2[[#This Row],[Foi elaborado Relatório de Vistoria pelo Ibama? (informações vinculada à coluna CK)]] = "Sim", "PREENCHER","NA")</f>
        <v>NA</v>
      </c>
      <c r="BU193" s="110" t="str">
        <f>IF(Tabela2[[#This Row],[Houve envio de Informações Pós-acidente (preencher "não se aplica" quando de competência estadual/municipal)]] = "Sim", "PREENCHER","NA")</f>
        <v>NA</v>
      </c>
      <c r="BV193" s="110" t="str">
        <f>IF(Tabela2[[#This Row],[Houve avaliação das informações pós-acidente solicitadas/enviadas?]] = "Sim", "PREENCHER","NA")</f>
        <v>NA</v>
      </c>
      <c r="BW193" s="110" t="str">
        <f>IF(Tabela2[[#This Row],[O Ibama aguarda resposta da empresa/OEMA, etc?]] = "Sim", "PREENCHER","NA")</f>
        <v>NA</v>
      </c>
      <c r="BX193" s="108"/>
      <c r="BY193" s="143"/>
      <c r="BZ193" s="106" t="str">
        <f>IF(Tabela2[[#This Row],[Data do documento de encerramento]]="NA","NA",IF(Tabela2[[#This Row],[Data do documento de encerramento]]="","Pendente de conclusão/ encerramento",_xlfn.DAYS(Tabela2[[#This Row],[Data do documento de encerramento]],J193)))</f>
        <v>Pendente de conclusão/ encerramento</v>
      </c>
      <c r="CA193" s="109"/>
      <c r="CB193" s="109"/>
      <c r="CC193" s="131"/>
      <c r="CD193" s="109"/>
      <c r="CE193" s="109"/>
      <c r="CF193" s="109"/>
    </row>
    <row r="194" spans="1:84" ht="60.75">
      <c r="A194" s="185">
        <v>202531943258</v>
      </c>
      <c r="B194" s="120" t="s">
        <v>7899</v>
      </c>
      <c r="C194" s="110" t="s">
        <v>672</v>
      </c>
      <c r="D194" s="108" t="s">
        <v>637</v>
      </c>
      <c r="E194" s="108" t="s">
        <v>7900</v>
      </c>
      <c r="F194" s="108"/>
      <c r="G194" s="108" t="s">
        <v>7901</v>
      </c>
      <c r="H194" s="108" t="s">
        <v>7902</v>
      </c>
      <c r="I194" s="106" t="str">
        <f>VLOOKUP(Tabela2[[#This Row],[SIEMA]],Siema2025,19,FALSE)</f>
        <v>Santos</v>
      </c>
      <c r="J194" s="107">
        <f>VLOOKUP(Tabela2[[#This Row],[SIEMA]],Siema2025,2,FALSE)</f>
        <v>45734</v>
      </c>
      <c r="K194" s="107" t="str">
        <f>VLOOKUP(Tabela2[[#This Row],[SIEMA]],Siema2025,16,FALSE)</f>
        <v>Terça</v>
      </c>
      <c r="L194" s="108" t="str">
        <f>IF(Tabela2[[#This Row],[Data]]="","Sem Informação",VLOOKUP(MONTH(Tabela2[[#This Row],[Data]]),'[1]Validação de dados'!$I$1:$J$13,2,0))</f>
        <v>Março</v>
      </c>
      <c r="M194" s="108">
        <f>YEAR(Tabela2[[#This Row],[Data]])</f>
        <v>2025</v>
      </c>
      <c r="N194" s="107" t="str">
        <f>VLOOKUP(Tabela2[[#This Row],[SIEMA]],Siema2025,17,FALSE)</f>
        <v>Vespertino</v>
      </c>
      <c r="O194" s="107" t="str">
        <f>VLOOKUP(Tabela2[[#This Row],[SIEMA]],Siema2025,5,FALSE)</f>
        <v>Plataforma</v>
      </c>
      <c r="P194" s="106"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94" s="106">
        <v>1267</v>
      </c>
      <c r="R194" s="106" t="s">
        <v>2043</v>
      </c>
      <c r="S194" s="109" t="str">
        <f>IF(Q194="","", IF(Q194="NC","", IF(Q194="NE","", IF(Q194="NA","",IFERROR(VLOOKUP(Q194,Produtos!$A$1:$C$2319,2,FALSE),"Não Cadastrado")))))</f>
        <v>PETRÓLEO CRU</v>
      </c>
      <c r="T194" s="106">
        <v>4.0000000000000002E-4</v>
      </c>
      <c r="U194" s="106" t="s">
        <v>7109</v>
      </c>
      <c r="V194" s="106">
        <f>IF(Q194="","",IF(ISNUMBER(Q194)=FALSE,"Não se aplica",IFERROR(VLOOKUP(Q194,Produtos!$A$1:$C$2319,3,FALSE),"Não Cadastrado")))</f>
        <v>3</v>
      </c>
      <c r="W194" s="106"/>
      <c r="X194" s="115"/>
      <c r="Y194" s="111" t="str">
        <f>IF(W194="","", IF(W194="NC","", IF(W194="NE","", IF(W194="NA","",IFERROR(VLOOKUP(W194,Produtos!$A$1:$C$2319,2,FALSE),"Não Cadastrado")))))</f>
        <v/>
      </c>
      <c r="Z194" s="106"/>
      <c r="AA194" s="106"/>
      <c r="AB194" s="106" t="str">
        <f>IF(W194="","",IF(ISNUMBER(W194)=FALSE,"Não se aplica",IFERROR(VLOOKUP(W194,Produtos!$A$1:$C$2319,3,FALSE),"Não Cadastrado")))</f>
        <v/>
      </c>
      <c r="AC194" s="106"/>
      <c r="AD194" s="110"/>
      <c r="AE194" s="109" t="str">
        <f>IF(AC194="","", IF(AC194="NC","", IF(AC194="NE","", IF(AC194="NA","",IFERROR(VLOOKUP(AC194,Produtos!$A$1:$C$2319,2,FALSE),"Não Cadastrado")))))</f>
        <v/>
      </c>
      <c r="AF194" s="106"/>
      <c r="AG194" s="106"/>
      <c r="AH194" s="106" t="str">
        <f>IF(AC194="","",IF(ISNUMBER(AC194)=FALSE,"Não se aplica",IFERROR(VLOOKUP(AC194,Produtos!$A$1:$C$2319,3,FALSE),"Não Cadastrado")))</f>
        <v/>
      </c>
      <c r="AI194" s="106"/>
      <c r="AJ194" s="106" t="str">
        <f>VLOOKUP(Tabela2[[#This Row],[SIEMA]],Siema2025,26,FALSE)</f>
        <v>Falha da válvula. Em investigação.</v>
      </c>
      <c r="AK194" s="109" t="s">
        <v>7096</v>
      </c>
      <c r="AL194" s="109" t="s">
        <v>7219</v>
      </c>
      <c r="AM194" s="109" t="s">
        <v>7271</v>
      </c>
      <c r="AN194" s="110" t="str">
        <f>VLOOKUP(Tabela2[[#This Row],[SIEMA]],Siema2025,51,FALSE)</f>
        <v/>
      </c>
      <c r="AO194" s="110" t="str">
        <f>VLOOKUP(Tabela2[[#This Row],[SIEMA]],Siema2025,53,FALSE)</f>
        <v/>
      </c>
      <c r="AP194" s="110" t="str">
        <f>VLOOKUP(Tabela2[[#This Row],[SIEMA]],Siema2025,55,FALSE)</f>
        <v/>
      </c>
      <c r="AQ194" s="110" t="str">
        <f>VLOOKUP(Tabela2[[#This Row],[SIEMA]],Siema2025,57,FALSE)</f>
        <v/>
      </c>
      <c r="AR194" s="110" t="str">
        <f>VLOOKUP(Tabela2[[#This Row],[SIEMA]],Siema2025,59,FALSE)</f>
        <v/>
      </c>
      <c r="AS194" s="110" t="str">
        <f>VLOOKUP(Tabela2[[#This Row],[SIEMA]],Siema2025,61,FALSE)</f>
        <v>X</v>
      </c>
      <c r="AT194" s="110" t="str">
        <f>VLOOKUP(Tabela2[[#This Row],[SIEMA]],Siema2025,63,FALSE)</f>
        <v/>
      </c>
      <c r="AU194" s="110" t="str">
        <f>VLOOKUP(Tabela2[[#This Row],[SIEMA]],Siema2025,65,FALSE)</f>
        <v/>
      </c>
      <c r="AV194" s="110" t="str">
        <f>VLOOKUP(Tabela2[[#This Row],[SIEMA]],Siema2025,67,FALSE)</f>
        <v/>
      </c>
      <c r="AW194" s="110" t="str">
        <f>VLOOKUP(Tabela2[[#This Row],[SIEMA]],Siema2025,69,FALSE)</f>
        <v/>
      </c>
      <c r="AX194" s="110" t="str">
        <f>VLOOKUP(Tabela2[[#This Row],[SIEMA]],Siema2025,71,FALSE)</f>
        <v/>
      </c>
      <c r="AY194" s="110" t="str">
        <f>VLOOKUP(Tabela2[[#This Row],[SIEMA]],Siema2025,73,FALSE)</f>
        <v/>
      </c>
      <c r="AZ194" s="110" t="str">
        <f>VLOOKUP(Tabela2[[#This Row],[SIEMA]],Siema2025,75,FALSE)</f>
        <v/>
      </c>
      <c r="BA194" s="110" t="str">
        <f>VLOOKUP(Tabela2[[#This Row],[SIEMA]],Siema2025,77,FALSE)</f>
        <v/>
      </c>
      <c r="BB194" s="110" t="str">
        <f>VLOOKUP(Tabela2[[#This Row],[SIEMA]],Siema2025,79,FALSE)</f>
        <v/>
      </c>
      <c r="BC194" s="110" t="str">
        <f>IF(Tabela2[[#This Row],[Outro(s) ]] = "X", "PREENCHER","NA")</f>
        <v>NA</v>
      </c>
      <c r="BD194" s="110" t="str">
        <f>VLOOKUP(Tabela2[[#This Row],[SIEMA]],Siema2025,82,FALSE)</f>
        <v/>
      </c>
      <c r="BE194" s="110" t="str">
        <f>VLOOKUP(Tabela2[[#This Row],[SIEMA]],Siema2025,81,FALSE)</f>
        <v/>
      </c>
      <c r="BF194" s="112" t="s">
        <v>206</v>
      </c>
      <c r="BG194" s="112"/>
      <c r="BH194" s="113">
        <v>33000167000101</v>
      </c>
      <c r="BI194" s="114" t="str">
        <f>VLOOKUP(Tabela2[[#This Row],[SIEMA]],Siema2025,107,FALSE)</f>
        <v>Não</v>
      </c>
      <c r="BJ194" s="109" t="s">
        <v>7097</v>
      </c>
      <c r="BK194" s="106" t="s">
        <v>2696</v>
      </c>
      <c r="BL194" s="143">
        <v>45736</v>
      </c>
      <c r="BM194" s="110">
        <f ca="1">IF(Tabela2[[#This Row],[Data de atendimento do Ibama (considerar o primeiro documento/ação)]]="",_xlfn.DAYS(TODAY(),J194),_xlfn.DAYS(Tabela2[[#This Row],[Data de atendimento do Ibama (considerar o primeiro documento/ação)]],J194))</f>
        <v>2</v>
      </c>
      <c r="BN194" s="110" t="str">
        <f>IF(Tabela2[[#This Row],[Atendido pelo Ibama ("Não" ou "Sim")]]="Não","Preencher", IF(Tabela2[[#This Row],[Atendido pelo Ibama ("Não" ou "Sim")]]="Sim","NA",""))</f>
        <v>NA</v>
      </c>
      <c r="BO194" s="116" t="s">
        <v>7098</v>
      </c>
      <c r="BP194" s="110" t="str">
        <f>IF(Tabela2[[#This Row],[Forma de atendimento (primeiro documento/ação)]]= "Outros (especificar)", "PREENCHER","NA")</f>
        <v>NA</v>
      </c>
      <c r="BQ194" s="108" t="s">
        <v>123</v>
      </c>
      <c r="BR194" s="110" t="str">
        <f>IF(Tabela2[[#This Row],[Equipe do Ibama foi a campo? Houve sobrevoo do Poseidon?]] = "Sim", "PREENCHER","NA")</f>
        <v>NA</v>
      </c>
      <c r="BS194" s="110" t="str">
        <f>IF(Tabela2[[#This Row],[Se sim, foi emitida Ordem de Emergência? (informações vinculada à coluna CK)]] = "Sim", "PREENCHER","NA")</f>
        <v>NA</v>
      </c>
      <c r="BT194" s="110" t="s">
        <v>7099</v>
      </c>
      <c r="BU194" s="110" t="s">
        <v>2696</v>
      </c>
      <c r="BV194" s="110" t="s">
        <v>123</v>
      </c>
      <c r="BW194" s="110" t="s">
        <v>2696</v>
      </c>
      <c r="BX194" s="108" t="s">
        <v>7100</v>
      </c>
      <c r="BY194" s="143">
        <v>46104</v>
      </c>
      <c r="BZ194" s="106">
        <f>IF(Tabela2[[#This Row],[Data do documento de encerramento]]="NA","NA",IF(Tabela2[[#This Row],[Data do documento de encerramento]]="","Pendente de conclusão/ encerramento",_xlfn.DAYS(Tabela2[[#This Row],[Data do documento de encerramento]],J194)))</f>
        <v>370</v>
      </c>
      <c r="CA194" s="109"/>
      <c r="CB194" s="109" t="s">
        <v>7156</v>
      </c>
      <c r="CC194" s="132" t="s">
        <v>7102</v>
      </c>
      <c r="CD194" s="109" t="s">
        <v>123</v>
      </c>
      <c r="CE194" s="109" t="s">
        <v>2696</v>
      </c>
      <c r="CF194" s="109" t="s">
        <v>7103</v>
      </c>
    </row>
    <row r="195" spans="1:84" ht="76.5" hidden="1">
      <c r="A195" s="172">
        <v>202532439607</v>
      </c>
      <c r="B195" s="120" t="s">
        <v>7903</v>
      </c>
      <c r="C195" s="110" t="str">
        <f>VLOOKUP(Tabela2[[#This Row],[SIEMA]],Siema2025,4,FALSE)</f>
        <v xml:space="preserve"> RJ</v>
      </c>
      <c r="D195" s="108" t="str">
        <f>VLOOKUP(Tabela2[[#This Row],[SIEMA]],Siema2025,3,FALSE)</f>
        <v xml:space="preserve">Niterói </v>
      </c>
      <c r="E195" s="108" t="s">
        <v>7904</v>
      </c>
      <c r="F195" s="108" t="s">
        <v>7905</v>
      </c>
      <c r="G195" s="108" t="s">
        <v>7906</v>
      </c>
      <c r="H195" s="108" t="s">
        <v>7907</v>
      </c>
      <c r="I195" s="106" t="s">
        <v>7118</v>
      </c>
      <c r="J195" s="107">
        <f>VLOOKUP(Tabela2[[#This Row],[SIEMA]],Siema2025,2,FALSE)</f>
        <v>45734</v>
      </c>
      <c r="K195" s="107" t="str">
        <f>VLOOKUP(Tabela2[[#This Row],[SIEMA]],Siema2025,16,FALSE)</f>
        <v>Terça</v>
      </c>
      <c r="L195" s="108" t="str">
        <f>IF(Tabela2[[#This Row],[Data]]="","Sem Informação",VLOOKUP(MONTH(Tabela2[[#This Row],[Data]]),'[1]Validação de dados'!$I$1:$J$13,2,0))</f>
        <v>Março</v>
      </c>
      <c r="M195" s="106">
        <f>YEAR(Tabela2[[#This Row],[Data]])</f>
        <v>2025</v>
      </c>
      <c r="N195" s="107" t="str">
        <f>VLOOKUP(Tabela2[[#This Row],[SIEMA]],Siema2025,17,FALSE)</f>
        <v>Noturno</v>
      </c>
      <c r="O195" s="107" t="s">
        <v>320</v>
      </c>
      <c r="P195" s="106" t="str">
        <f>VLOOKUP(Tabela2[[#This Row],[SIEMA]],Siema2025,21,FALSE)</f>
        <v>Nome do navio: Reedbuck
Nome da instalação: Guindaste principal</v>
      </c>
      <c r="Q195" s="106" t="s">
        <v>7269</v>
      </c>
      <c r="R195" s="106" t="s">
        <v>7908</v>
      </c>
      <c r="S195" s="109" t="s">
        <v>541</v>
      </c>
      <c r="T195" s="106">
        <v>2.9999999999999997E-4</v>
      </c>
      <c r="U195" s="106" t="s">
        <v>7109</v>
      </c>
      <c r="V195" s="106" t="str">
        <f>IF(Q195="","",IF(ISNUMBER(Q195)=FALSE,"Não se aplica",IFERROR(VLOOKUP(Q195,Produtos!$A$1:$C$2319,3,FALSE),"Não Cadastrado")))</f>
        <v>Não se aplica</v>
      </c>
      <c r="W195" s="106"/>
      <c r="X195" s="115"/>
      <c r="Y195" s="111" t="str">
        <f>IF(W195="","", IF(W195="NC","", IF(W195="NE","", IF(W195="NA","",IFERROR(VLOOKUP(W195,Produtos!$A$1:$C$2319,2,FALSE),"Não Cadastrado")))))</f>
        <v/>
      </c>
      <c r="Z195" s="106"/>
      <c r="AA195" s="106"/>
      <c r="AB195" s="106" t="str">
        <f>IF(W195="","",IF(ISNUMBER(W195)=FALSE,"Não se aplica",IFERROR(VLOOKUP(W195,Produtos!$A$1:$C$2319,3,FALSE),"Não Cadastrado")))</f>
        <v/>
      </c>
      <c r="AC195" s="106"/>
      <c r="AD195" s="110"/>
      <c r="AE195" s="109" t="str">
        <f>IF(AC195="","", IF(AC195="NC","", IF(AC195="NE","", IF(AC195="NA","",IFERROR(VLOOKUP(AC195,Produtos!$A$1:$C$2319,2,FALSE),"Não Cadastrado")))))</f>
        <v/>
      </c>
      <c r="AF195" s="106"/>
      <c r="AG195" s="106"/>
      <c r="AH195" s="106" t="str">
        <f>IF(AC195="","",IF(ISNUMBER(AC195)=FALSE,"Não se aplica",IFERROR(VLOOKUP(AC195,Produtos!$A$1:$C$2319,3,FALSE),"Não Cadastrado")))</f>
        <v/>
      </c>
      <c r="AI195" s="106"/>
      <c r="AJ195" s="106" t="str">
        <f>VLOOKUP(Tabela2[[#This Row],[SIEMA]],Siema2025,26,FALSE)</f>
        <v>Durante os testes de funcionamento do guindaste</v>
      </c>
      <c r="AK195" s="109" t="s">
        <v>7110</v>
      </c>
      <c r="AL195" s="109" t="s">
        <v>7096</v>
      </c>
      <c r="AM195" s="109"/>
      <c r="AN195" s="110" t="str">
        <f>VLOOKUP(Tabela2[[#This Row],[SIEMA]],Siema2025,51,FALSE)</f>
        <v/>
      </c>
      <c r="AO195" s="110" t="str">
        <f>VLOOKUP(Tabela2[[#This Row],[SIEMA]],Siema2025,53,FALSE)</f>
        <v/>
      </c>
      <c r="AP195" s="110" t="str">
        <f>VLOOKUP(Tabela2[[#This Row],[SIEMA]],Siema2025,55,FALSE)</f>
        <v/>
      </c>
      <c r="AQ195" s="110" t="str">
        <f>VLOOKUP(Tabela2[[#This Row],[SIEMA]],Siema2025,57,FALSE)</f>
        <v/>
      </c>
      <c r="AR195" s="110" t="str">
        <f>VLOOKUP(Tabela2[[#This Row],[SIEMA]],Siema2025,59,FALSE)</f>
        <v/>
      </c>
      <c r="AS195" s="110" t="str">
        <f>VLOOKUP(Tabela2[[#This Row],[SIEMA]],Siema2025,61,FALSE)</f>
        <v>X</v>
      </c>
      <c r="AT195" s="110" t="str">
        <f>VLOOKUP(Tabela2[[#This Row],[SIEMA]],Siema2025,63,FALSE)</f>
        <v/>
      </c>
      <c r="AU195" s="110" t="str">
        <f>VLOOKUP(Tabela2[[#This Row],[SIEMA]],Siema2025,65,FALSE)</f>
        <v/>
      </c>
      <c r="AV195" s="110" t="str">
        <f>VLOOKUP(Tabela2[[#This Row],[SIEMA]],Siema2025,67,FALSE)</f>
        <v/>
      </c>
      <c r="AW195" s="110" t="str">
        <f>VLOOKUP(Tabela2[[#This Row],[SIEMA]],Siema2025,69,FALSE)</f>
        <v/>
      </c>
      <c r="AX195" s="110" t="str">
        <f>VLOOKUP(Tabela2[[#This Row],[SIEMA]],Siema2025,71,FALSE)</f>
        <v/>
      </c>
      <c r="AY195" s="110" t="str">
        <f>VLOOKUP(Tabela2[[#This Row],[SIEMA]],Siema2025,73,FALSE)</f>
        <v/>
      </c>
      <c r="AZ195" s="110" t="str">
        <f>VLOOKUP(Tabela2[[#This Row],[SIEMA]],Siema2025,75,FALSE)</f>
        <v/>
      </c>
      <c r="BA195" s="110" t="str">
        <f>VLOOKUP(Tabela2[[#This Row],[SIEMA]],Siema2025,77,FALSE)</f>
        <v/>
      </c>
      <c r="BB195" s="110" t="str">
        <f>VLOOKUP(Tabela2[[#This Row],[SIEMA]],Siema2025,79,FALSE)</f>
        <v/>
      </c>
      <c r="BC195" s="110" t="str">
        <f>IF(Tabela2[[#This Row],[Outro(s) ]] = "X", "PREENCHER","NA")</f>
        <v>NA</v>
      </c>
      <c r="BD195" s="110" t="str">
        <f>VLOOKUP(Tabela2[[#This Row],[SIEMA]],Siema2025,82,FALSE)</f>
        <v/>
      </c>
      <c r="BE195" s="110" t="str">
        <f>VLOOKUP(Tabela2[[#This Row],[SIEMA]],Siema2025,81,FALSE)</f>
        <v/>
      </c>
      <c r="BF195" s="112" t="str">
        <f>VLOOKUP(Tabela2[[#This Row],[SIEMA]],Siema2025,28,FALSE)</f>
        <v>BRAM OFFSHORE Transportes Marítimos Ltda.</v>
      </c>
      <c r="BG195" s="112"/>
      <c r="BH195" s="113" t="str">
        <f>VLOOKUP(Tabela2[[#This Row],[SIEMA]],Siema2025,29,FALSE)</f>
        <v>07864634000131</v>
      </c>
      <c r="BI195" s="114" t="s">
        <v>2696</v>
      </c>
      <c r="BJ195" s="109" t="s">
        <v>7111</v>
      </c>
      <c r="BK195" s="106" t="s">
        <v>2696</v>
      </c>
      <c r="BL195" s="143">
        <v>45754</v>
      </c>
      <c r="BM195" s="110">
        <f ca="1">IF(Tabela2[[#This Row],[Data de atendimento do Ibama (considerar o primeiro documento/ação)]]="",_xlfn.DAYS(TODAY(),J195),_xlfn.DAYS(Tabela2[[#This Row],[Data de atendimento do Ibama (considerar o primeiro documento/ação)]],J195))</f>
        <v>20</v>
      </c>
      <c r="BN195" s="110" t="str">
        <f>IF(Tabela2[[#This Row],[Atendido pelo Ibama ("Não" ou "Sim")]]="Não","Preencher", IF(Tabela2[[#This Row],[Atendido pelo Ibama ("Não" ou "Sim")]]="Sim","NA",""))</f>
        <v>NA</v>
      </c>
      <c r="BO195" s="116" t="s">
        <v>7139</v>
      </c>
      <c r="BP195" s="110" t="str">
        <f>IF(Tabela2[[#This Row],[Forma de atendimento (primeiro documento/ação)]]= "Outros (especificar)", "PREENCHER","NA")</f>
        <v>NA</v>
      </c>
      <c r="BQ195" s="108" t="s">
        <v>123</v>
      </c>
      <c r="BR195" s="110" t="str">
        <f>IF(Tabela2[[#This Row],[Equipe do Ibama foi a campo? Houve sobrevoo do Poseidon?]] = "Sim", "PREENCHER","NA")</f>
        <v>NA</v>
      </c>
      <c r="BS195" s="110" t="str">
        <f>IF(Tabela2[[#This Row],[Se sim, foi emitida Ordem de Emergência? (informações vinculada à coluna CK)]] = "Sim", "PREENCHER","NA")</f>
        <v>NA</v>
      </c>
      <c r="BT195" s="110" t="s">
        <v>637</v>
      </c>
      <c r="BU195" s="110" t="str">
        <f>IF(Tabela2[[#This Row],[Houve envio de Informações Pós-acidente (preencher "não se aplica" quando de competência estadual/municipal)]] = "Sim", "PREENCHER","NA")</f>
        <v>NA</v>
      </c>
      <c r="BV195" s="110" t="s">
        <v>123</v>
      </c>
      <c r="BW195" s="110" t="s">
        <v>2696</v>
      </c>
      <c r="BX195" s="108" t="s">
        <v>7113</v>
      </c>
      <c r="BY195" s="143">
        <v>45775</v>
      </c>
      <c r="BZ195" s="106">
        <f>IF(Tabela2[[#This Row],[Data do documento de encerramento]]="NA","NA",IF(Tabela2[[#This Row],[Data do documento de encerramento]]="","Pendente de conclusão/ encerramento",_xlfn.DAYS(Tabela2[[#This Row],[Data do documento de encerramento]],J195)))</f>
        <v>41</v>
      </c>
      <c r="CA195" s="109" t="s">
        <v>7909</v>
      </c>
      <c r="CB195" s="109"/>
      <c r="CC195" s="132"/>
      <c r="CD195" s="109"/>
      <c r="CE195" s="109"/>
      <c r="CF195" s="109"/>
    </row>
    <row r="196" spans="1:84" ht="30.75" hidden="1">
      <c r="A196" s="231">
        <v>202531957602</v>
      </c>
      <c r="B196" s="173" t="s">
        <v>7910</v>
      </c>
      <c r="C196" s="110" t="str">
        <f>VLOOKUP(Tabela2[[#This Row],[SIEMA]],Siema2025,4,FALSE)</f>
        <v xml:space="preserve"> SP</v>
      </c>
      <c r="D196" s="108" t="str">
        <f>VLOOKUP(Tabela2[[#This Row],[SIEMA]],Siema2025,3,FALSE)</f>
        <v xml:space="preserve">Cubatão </v>
      </c>
      <c r="E196" s="108" t="s">
        <v>7911</v>
      </c>
      <c r="F196" s="108"/>
      <c r="G196" s="108" t="s">
        <v>7912</v>
      </c>
      <c r="H196" s="108" t="s">
        <v>7913</v>
      </c>
      <c r="I196" s="106" t="s">
        <v>7118</v>
      </c>
      <c r="J196" s="107">
        <f>VLOOKUP(Tabela2[[#This Row],[SIEMA]],Siema2025,2,FALSE)</f>
        <v>45735</v>
      </c>
      <c r="K196" s="107" t="str">
        <f>VLOOKUP(Tabela2[[#This Row],[SIEMA]],Siema2025,16,FALSE)</f>
        <v>Quarta</v>
      </c>
      <c r="L196" s="108" t="str">
        <f>IF(Tabela2[[#This Row],[Data]]="","Sem Informação",VLOOKUP(MONTH(Tabela2[[#This Row],[Data]]),'[1]Validação de dados'!$I$1:$J$13,2,0))</f>
        <v>Março</v>
      </c>
      <c r="M196" s="106">
        <f>YEAR(Tabela2[[#This Row],[Data]])</f>
        <v>2025</v>
      </c>
      <c r="N196" s="107" t="str">
        <f>VLOOKUP(Tabela2[[#This Row],[SIEMA]],Siema2025,17,FALSE)</f>
        <v>Madrugada</v>
      </c>
      <c r="O196" s="107" t="str">
        <f>VLOOKUP(Tabela2[[#This Row],[SIEMA]],Siema2025,5,FALSE)</f>
        <v>Ferrovia</v>
      </c>
      <c r="P196" s="106" t="str">
        <f>VLOOKUP(Tabela2[[#This Row],[SIEMA]],Siema2025,21,FALSE)</f>
        <v>Vandalismo na ferrovia com abertura de vagões graneleiros carregado com soja</v>
      </c>
      <c r="Q196" s="106" t="s">
        <v>7119</v>
      </c>
      <c r="R196" s="106" t="s">
        <v>7119</v>
      </c>
      <c r="S196" s="109" t="s">
        <v>7430</v>
      </c>
      <c r="T196" s="106" t="str">
        <f>VLOOKUP(Tabela2[[#This Row],[SIEMA]],Siema2025,11,FALSE)</f>
        <v>90</v>
      </c>
      <c r="U196" s="106" t="s">
        <v>7120</v>
      </c>
      <c r="V196" s="106" t="s">
        <v>7119</v>
      </c>
      <c r="W196" s="106"/>
      <c r="X196" s="115"/>
      <c r="Y196" s="111" t="str">
        <f>IF(W196="","", IF(W196="NC","", IF(W196="NE","", IF(W196="NA","",IFERROR(VLOOKUP(W196,Produtos!$A$1:$C$2319,2,FALSE),"Não Cadastrado")))))</f>
        <v/>
      </c>
      <c r="Z196" s="106"/>
      <c r="AA196" s="106"/>
      <c r="AB196" s="106" t="str">
        <f>IF(W196="","",IF(ISNUMBER(W196)=FALSE,"Não se aplica",IFERROR(VLOOKUP(W196,Produtos!$A$1:$C$2319,3,FALSE),"Não Cadastrado")))</f>
        <v/>
      </c>
      <c r="AC196" s="106"/>
      <c r="AD196" s="110"/>
      <c r="AE196" s="109" t="str">
        <f>IF(AC196="","", IF(AC196="NC","", IF(AC196="NE","", IF(AC196="NA","",IFERROR(VLOOKUP(AC196,Produtos!$A$1:$C$2319,2,FALSE),"Não Cadastrado")))))</f>
        <v/>
      </c>
      <c r="AF196" s="106"/>
      <c r="AG196" s="106"/>
      <c r="AH196" s="106" t="str">
        <f>IF(AC196="","",IF(ISNUMBER(AC196)=FALSE,"Não se aplica",IFERROR(VLOOKUP(AC196,Produtos!$A$1:$C$2319,3,FALSE),"Não Cadastrado")))</f>
        <v/>
      </c>
      <c r="AI196" s="106"/>
      <c r="AJ196" s="106" t="str">
        <f>VLOOKUP(Tabela2[[#This Row],[SIEMA]],Siema2025,26,FALSE)</f>
        <v>Ato criminoso caracterizado pela abertura de bicas em vagões graneleiros ferroviário carregado com soja.</v>
      </c>
      <c r="AK196" s="109" t="s">
        <v>7121</v>
      </c>
      <c r="AL196" s="109"/>
      <c r="AM196" s="109"/>
      <c r="AN196" s="110" t="str">
        <f>VLOOKUP(Tabela2[[#This Row],[SIEMA]],Siema2025,51,FALSE)</f>
        <v/>
      </c>
      <c r="AO196" s="110" t="str">
        <f>VLOOKUP(Tabela2[[#This Row],[SIEMA]],Siema2025,53,FALSE)</f>
        <v/>
      </c>
      <c r="AP196" s="110" t="str">
        <f>VLOOKUP(Tabela2[[#This Row],[SIEMA]],Siema2025,55,FALSE)</f>
        <v/>
      </c>
      <c r="AQ196" s="110" t="str">
        <f>VLOOKUP(Tabela2[[#This Row],[SIEMA]],Siema2025,57,FALSE)</f>
        <v/>
      </c>
      <c r="AR196" s="110" t="str">
        <f>VLOOKUP(Tabela2[[#This Row],[SIEMA]],Siema2025,59,FALSE)</f>
        <v/>
      </c>
      <c r="AS196" s="110" t="str">
        <f>VLOOKUP(Tabela2[[#This Row],[SIEMA]],Siema2025,61,FALSE)</f>
        <v/>
      </c>
      <c r="AT196" s="110" t="str">
        <f>VLOOKUP(Tabela2[[#This Row],[SIEMA]],Siema2025,63,FALSE)</f>
        <v/>
      </c>
      <c r="AU196" s="110" t="str">
        <f>VLOOKUP(Tabela2[[#This Row],[SIEMA]],Siema2025,65,FALSE)</f>
        <v>X</v>
      </c>
      <c r="AV196" s="110" t="str">
        <f>VLOOKUP(Tabela2[[#This Row],[SIEMA]],Siema2025,67,FALSE)</f>
        <v/>
      </c>
      <c r="AW196" s="110" t="str">
        <f>VLOOKUP(Tabela2[[#This Row],[SIEMA]],Siema2025,69,FALSE)</f>
        <v/>
      </c>
      <c r="AX196" s="110" t="str">
        <f>VLOOKUP(Tabela2[[#This Row],[SIEMA]],Siema2025,71,FALSE)</f>
        <v/>
      </c>
      <c r="AY196" s="110" t="str">
        <f>VLOOKUP(Tabela2[[#This Row],[SIEMA]],Siema2025,73,FALSE)</f>
        <v/>
      </c>
      <c r="AZ196" s="110" t="str">
        <f>VLOOKUP(Tabela2[[#This Row],[SIEMA]],Siema2025,75,FALSE)</f>
        <v/>
      </c>
      <c r="BA196" s="110" t="str">
        <f>VLOOKUP(Tabela2[[#This Row],[SIEMA]],Siema2025,77,FALSE)</f>
        <v/>
      </c>
      <c r="BB196" s="110" t="str">
        <f>VLOOKUP(Tabela2[[#This Row],[SIEMA]],Siema2025,79,FALSE)</f>
        <v/>
      </c>
      <c r="BC196" s="110" t="str">
        <f>IF(Tabela2[[#This Row],[Outro(s) ]] = "X", "PREENCHER","NA")</f>
        <v>NA</v>
      </c>
      <c r="BD196" s="110" t="str">
        <f>VLOOKUP(Tabela2[[#This Row],[SIEMA]],Siema2025,82,FALSE)</f>
        <v/>
      </c>
      <c r="BE196" s="110" t="str">
        <f>VLOOKUP(Tabela2[[#This Row],[SIEMA]],Siema2025,81,FALSE)</f>
        <v/>
      </c>
      <c r="BF196" s="112" t="s">
        <v>3066</v>
      </c>
      <c r="BG196" s="112" t="s">
        <v>7122</v>
      </c>
      <c r="BH196" s="113" t="str">
        <f>VLOOKUP(Tabela2[[#This Row],[SIEMA]],Siema2025,29,FALSE)</f>
        <v>02502844000166</v>
      </c>
      <c r="BI196" s="114" t="str">
        <f>VLOOKUP(Tabela2[[#This Row],[SIEMA]],Siema2025,107,FALSE)</f>
        <v>Não</v>
      </c>
      <c r="BJ196" s="109" t="s">
        <v>7097</v>
      </c>
      <c r="BK196" s="106" t="s">
        <v>2696</v>
      </c>
      <c r="BL196" s="143">
        <v>45740</v>
      </c>
      <c r="BM196" s="110">
        <f ca="1">IF(Tabela2[[#This Row],[Data de atendimento do Ibama (considerar o primeiro documento/ação)]]="",_xlfn.DAYS(TODAY(),J196),_xlfn.DAYS(Tabela2[[#This Row],[Data de atendimento do Ibama (considerar o primeiro documento/ação)]],J196))</f>
        <v>5</v>
      </c>
      <c r="BN196" s="110" t="str">
        <f>IF(Tabela2[[#This Row],[Atendido pelo Ibama ("Não" ou "Sim")]]="Não","Preencher", IF(Tabela2[[#This Row],[Atendido pelo Ibama ("Não" ou "Sim")]]="Sim","NA",""))</f>
        <v>NA</v>
      </c>
      <c r="BO196" s="116" t="s">
        <v>7098</v>
      </c>
      <c r="BP196" s="110" t="str">
        <f>IF(Tabela2[[#This Row],[Forma de atendimento (primeiro documento/ação)]]= "Outros (especificar)", "PREENCHER","NA")</f>
        <v>NA</v>
      </c>
      <c r="BQ196" s="108" t="s">
        <v>123</v>
      </c>
      <c r="BR196" s="110" t="str">
        <f>IF(Tabela2[[#This Row],[Equipe do Ibama foi a campo? Houve sobrevoo do Poseidon?]] = "Sim", "PREENCHER","NA")</f>
        <v>NA</v>
      </c>
      <c r="BS196" s="110" t="str">
        <f>IF(Tabela2[[#This Row],[Se sim, foi emitida Ordem de Emergência? (informações vinculada à coluna CK)]] = "Sim", "PREENCHER","NA")</f>
        <v>NA</v>
      </c>
      <c r="BT196" s="110" t="s">
        <v>7125</v>
      </c>
      <c r="BU196" s="110" t="s">
        <v>2696</v>
      </c>
      <c r="BV196" s="110" t="s">
        <v>123</v>
      </c>
      <c r="BW196" s="110" t="s">
        <v>123</v>
      </c>
      <c r="BX196" s="108" t="s">
        <v>7119</v>
      </c>
      <c r="BY196" s="108"/>
      <c r="BZ196" s="106" t="str">
        <f>IF(Tabela2[[#This Row],[Data do documento de encerramento]]="NA","NA",IF(Tabela2[[#This Row],[Data do documento de encerramento]]="","Pendente de conclusão/ encerramento",_xlfn.DAYS(Tabela2[[#This Row],[Data do documento de encerramento]],J196)))</f>
        <v>Pendente de conclusão/ encerramento</v>
      </c>
      <c r="CA196" s="109" t="s">
        <v>7126</v>
      </c>
      <c r="CB196" s="109"/>
      <c r="CC196" s="131"/>
      <c r="CD196" s="109"/>
      <c r="CE196" s="109"/>
      <c r="CF196" s="109"/>
    </row>
    <row r="197" spans="1:84" ht="30.75">
      <c r="A197" s="172">
        <v>202532136016</v>
      </c>
      <c r="B197" s="120" t="s">
        <v>7914</v>
      </c>
      <c r="C197" s="110" t="s">
        <v>7133</v>
      </c>
      <c r="D197" s="108" t="s">
        <v>637</v>
      </c>
      <c r="E197" s="108" t="s">
        <v>7915</v>
      </c>
      <c r="F197" s="108"/>
      <c r="G197" s="108" t="s">
        <v>7916</v>
      </c>
      <c r="H197" s="108" t="s">
        <v>7917</v>
      </c>
      <c r="I197" s="106" t="str">
        <f>VLOOKUP(Tabela2[[#This Row],[SIEMA]],Siema2025,19,FALSE)</f>
        <v>Campos</v>
      </c>
      <c r="J197" s="107">
        <f>VLOOKUP(Tabela2[[#This Row],[SIEMA]],Siema2025,2,FALSE)</f>
        <v>45735</v>
      </c>
      <c r="K197" s="107" t="str">
        <f>VLOOKUP(Tabela2[[#This Row],[SIEMA]],Siema2025,16,FALSE)</f>
        <v>Quarta</v>
      </c>
      <c r="L197" s="108" t="str">
        <f>IF(Tabela2[[#This Row],[Data]]="","Sem Informação",VLOOKUP(MONTH(Tabela2[[#This Row],[Data]]),'[1]Validação de dados'!$I$1:$J$13,2,0))</f>
        <v>Março</v>
      </c>
      <c r="M197" s="106">
        <f>YEAR(Tabela2[[#This Row],[Data]])</f>
        <v>2025</v>
      </c>
      <c r="N197" s="107" t="str">
        <f>VLOOKUP(Tabela2[[#This Row],[SIEMA]],Siema2025,17,FALSE)</f>
        <v>Matutino</v>
      </c>
      <c r="O197" s="107" t="str">
        <f>VLOOKUP(Tabela2[[#This Row],[SIEMA]],Siema2025,5,FALSE)</f>
        <v>Plataforma</v>
      </c>
      <c r="P197" s="106" t="str">
        <f>VLOOKUP(Tabela2[[#This Row],[SIEMA]],Siema2025,21,FALSE)</f>
        <v/>
      </c>
      <c r="Q197" s="106">
        <v>1267</v>
      </c>
      <c r="R197" s="106" t="s">
        <v>2043</v>
      </c>
      <c r="S197" s="106" t="s">
        <v>2043</v>
      </c>
      <c r="T197" s="106" t="s">
        <v>2126</v>
      </c>
      <c r="U197" s="106" t="str">
        <f>VLOOKUP(Tabela2[[#This Row],[SIEMA]],Siema2025,12,FALSE)</f>
        <v xml:space="preserve"> </v>
      </c>
      <c r="V197" s="106">
        <f>IF(Q197="","",IF(ISNUMBER(Q197)=FALSE,"Não se aplica",IFERROR(VLOOKUP(Q197,Produtos!$A$1:$C$2319,3,FALSE),"Não Cadastrado")))</f>
        <v>3</v>
      </c>
      <c r="W197" s="106" t="str">
        <f>VLOOKUP(Tabela2[[#This Row],[SIEMA]],Siema2025,10,FALSE)</f>
        <v/>
      </c>
      <c r="X197" s="115" t="str">
        <f>IF(Tabela2[[#This Row],[Origem do acidente]] = "Plataforma", "PREENCHER","NA")</f>
        <v>PREENCHER</v>
      </c>
      <c r="Y197" s="111" t="str">
        <f>IF(W197="","", IF(W197="NC","", IF(W197="NE","", IF(W197="NA","",IFERROR(VLOOKUP(W197,Produtos!$A$1:$C$2319,2,FALSE),"Não Cadastrado")))))</f>
        <v/>
      </c>
      <c r="Z197" s="106" t="str">
        <f>VLOOKUP(Tabela2[[#This Row],[SIEMA]],Siema2025,11,FALSE)</f>
        <v xml:space="preserve"> </v>
      </c>
      <c r="AA197" s="106" t="str">
        <f>VLOOKUP(Tabela2[[#This Row],[SIEMA]],Siema2025,12,FALSE)</f>
        <v xml:space="preserve"> </v>
      </c>
      <c r="AB197" s="106" t="str">
        <f>IF(W197="","",IF(ISNUMBER(W197)=FALSE,"Não se aplica",IFERROR(VLOOKUP(W197,Produtos!$A$1:$C$2319,3,FALSE),"Não Cadastrado")))</f>
        <v/>
      </c>
      <c r="AC197" s="106"/>
      <c r="AD197" s="110" t="str">
        <f>IF(Tabela2[[#This Row],[Origem do acidente]] = "Plataforma", "PREENCHER","NA")</f>
        <v>PREENCHER</v>
      </c>
      <c r="AE197" s="109" t="str">
        <f>IF(AC197="","", IF(AC197="NC","", IF(AC197="NE","", IF(AC197="NA","",IFERROR(VLOOKUP(AC197,Produtos!$A$1:$C$2319,2,FALSE),"Não Cadastrado")))))</f>
        <v/>
      </c>
      <c r="AF197" s="106"/>
      <c r="AG197" s="106"/>
      <c r="AH197" s="106" t="str">
        <f>IF(AC197="","",IF(ISNUMBER(AC197)=FALSE,"Não se aplica",IFERROR(VLOOKUP(AC197,Produtos!$A$1:$C$2319,3,FALSE),"Não Cadastrado")))</f>
        <v/>
      </c>
      <c r="AI197" s="106"/>
      <c r="AJ197" s="106" t="str">
        <f>VLOOKUP(Tabela2[[#This Row],[SIEMA]],Siema2025,26,FALSE)</f>
        <v>Sob investigação.</v>
      </c>
      <c r="AK197" s="109"/>
      <c r="AL197" s="109"/>
      <c r="AM197" s="109"/>
      <c r="AN197" s="110" t="str">
        <f>VLOOKUP(Tabela2[[#This Row],[SIEMA]],Siema2025,51,FALSE)</f>
        <v/>
      </c>
      <c r="AO197" s="110" t="str">
        <f>VLOOKUP(Tabela2[[#This Row],[SIEMA]],Siema2025,53,FALSE)</f>
        <v/>
      </c>
      <c r="AP197" s="110" t="str">
        <f>VLOOKUP(Tabela2[[#This Row],[SIEMA]],Siema2025,55,FALSE)</f>
        <v/>
      </c>
      <c r="AQ197" s="110" t="str">
        <f>VLOOKUP(Tabela2[[#This Row],[SIEMA]],Siema2025,57,FALSE)</f>
        <v/>
      </c>
      <c r="AR197" s="110" t="str">
        <f>VLOOKUP(Tabela2[[#This Row],[SIEMA]],Siema2025,59,FALSE)</f>
        <v/>
      </c>
      <c r="AS197" s="110" t="str">
        <f>VLOOKUP(Tabela2[[#This Row],[SIEMA]],Siema2025,61,FALSE)</f>
        <v>X</v>
      </c>
      <c r="AT197" s="110" t="str">
        <f>VLOOKUP(Tabela2[[#This Row],[SIEMA]],Siema2025,63,FALSE)</f>
        <v/>
      </c>
      <c r="AU197" s="110" t="str">
        <f>VLOOKUP(Tabela2[[#This Row],[SIEMA]],Siema2025,65,FALSE)</f>
        <v/>
      </c>
      <c r="AV197" s="110" t="str">
        <f>VLOOKUP(Tabela2[[#This Row],[SIEMA]],Siema2025,67,FALSE)</f>
        <v/>
      </c>
      <c r="AW197" s="110" t="str">
        <f>VLOOKUP(Tabela2[[#This Row],[SIEMA]],Siema2025,69,FALSE)</f>
        <v/>
      </c>
      <c r="AX197" s="110" t="str">
        <f>VLOOKUP(Tabela2[[#This Row],[SIEMA]],Siema2025,71,FALSE)</f>
        <v/>
      </c>
      <c r="AY197" s="110" t="str">
        <f>VLOOKUP(Tabela2[[#This Row],[SIEMA]],Siema2025,73,FALSE)</f>
        <v/>
      </c>
      <c r="AZ197" s="110" t="str">
        <f>VLOOKUP(Tabela2[[#This Row],[SIEMA]],Siema2025,75,FALSE)</f>
        <v/>
      </c>
      <c r="BA197" s="110" t="str">
        <f>VLOOKUP(Tabela2[[#This Row],[SIEMA]],Siema2025,77,FALSE)</f>
        <v/>
      </c>
      <c r="BB197" s="110" t="str">
        <f>VLOOKUP(Tabela2[[#This Row],[SIEMA]],Siema2025,79,FALSE)</f>
        <v/>
      </c>
      <c r="BC197" s="110" t="str">
        <f>IF(Tabela2[[#This Row],[Outro(s) ]] = "X", "PREENCHER","NA")</f>
        <v>NA</v>
      </c>
      <c r="BD197" s="110" t="str">
        <f>VLOOKUP(Tabela2[[#This Row],[SIEMA]],Siema2025,82,FALSE)</f>
        <v/>
      </c>
      <c r="BE197" s="110" t="str">
        <f>VLOOKUP(Tabela2[[#This Row],[SIEMA]],Siema2025,81,FALSE)</f>
        <v/>
      </c>
      <c r="BF197" s="112" t="str">
        <f>VLOOKUP(Tabela2[[#This Row],[SIEMA]],Siema2025,28,FALSE)</f>
        <v>Trident Energy do Brasil</v>
      </c>
      <c r="BG197" s="112"/>
      <c r="BH197" s="113" t="str">
        <f>VLOOKUP(Tabela2[[#This Row],[SIEMA]],Siema2025,29,FALSE)</f>
        <v>33639843000191</v>
      </c>
      <c r="BI197" s="114" t="str">
        <f>VLOOKUP(Tabela2[[#This Row],[SIEMA]],Siema2025,107,FALSE)</f>
        <v>Não</v>
      </c>
      <c r="BJ197" s="109" t="s">
        <v>7097</v>
      </c>
      <c r="BK197" s="106" t="s">
        <v>2696</v>
      </c>
      <c r="BL197" s="143">
        <v>45754</v>
      </c>
      <c r="BM197" s="110">
        <f ca="1">IF(Tabela2[[#This Row],[Data de atendimento do Ibama (considerar o primeiro documento/ação)]]="",_xlfn.DAYS(TODAY(),J197),_xlfn.DAYS(Tabela2[[#This Row],[Data de atendimento do Ibama (considerar o primeiro documento/ação)]],J197))</f>
        <v>19</v>
      </c>
      <c r="BN197" s="110" t="str">
        <f>IF(Tabela2[[#This Row],[Atendido pelo Ibama ("Não" ou "Sim")]]="Não","Preencher", IF(Tabela2[[#This Row],[Atendido pelo Ibama ("Não" ou "Sim")]]="Sim","NA",""))</f>
        <v>NA</v>
      </c>
      <c r="BO197" s="116" t="s">
        <v>7139</v>
      </c>
      <c r="BP197" s="110" t="str">
        <f>IF(Tabela2[[#This Row],[Forma de atendimento (primeiro documento/ação)]]= "Outros (especificar)", "PREENCHER","NA")</f>
        <v>NA</v>
      </c>
      <c r="BQ197" s="108" t="s">
        <v>123</v>
      </c>
      <c r="BR197" s="110" t="str">
        <f>IF(Tabela2[[#This Row],[Equipe do Ibama foi a campo? Houve sobrevoo do Poseidon?]] = "Sim", "PREENCHER","NA")</f>
        <v>NA</v>
      </c>
      <c r="BS197" s="110" t="str">
        <f>IF(Tabela2[[#This Row],[Se sim, foi emitida Ordem de Emergência? (informações vinculada à coluna CK)]] = "Sim", "PREENCHER","NA")</f>
        <v>NA</v>
      </c>
      <c r="BT197" s="110" t="str">
        <f>IF(Tabela2[[#This Row],[Foi elaborado Relatório de Vistoria pelo Ibama? (informações vinculada à coluna CK)]] = "Sim", "PREENCHER","NA")</f>
        <v>NA</v>
      </c>
      <c r="BU197" s="110" t="s">
        <v>123</v>
      </c>
      <c r="BV197" s="110" t="s">
        <v>123</v>
      </c>
      <c r="BW197" s="110" t="s">
        <v>123</v>
      </c>
      <c r="BX197" s="108"/>
      <c r="BY197" s="108"/>
      <c r="BZ197" s="106" t="str">
        <f>IF(Tabela2[[#This Row],[Data do documento de encerramento]]="NA","NA",IF(Tabela2[[#This Row],[Data do documento de encerramento]]="","Pendente de conclusão/ encerramento",_xlfn.DAYS(Tabela2[[#This Row],[Data do documento de encerramento]],J197)))</f>
        <v>Pendente de conclusão/ encerramento</v>
      </c>
      <c r="CA197" s="109"/>
      <c r="CB197" s="109"/>
      <c r="CC197" s="131" t="s">
        <v>7189</v>
      </c>
      <c r="CD197" s="109" t="s">
        <v>123</v>
      </c>
      <c r="CE197" s="109" t="s">
        <v>123</v>
      </c>
      <c r="CF197" s="109" t="s">
        <v>7147</v>
      </c>
    </row>
    <row r="198" spans="1:84" ht="45.75" hidden="1">
      <c r="A198" s="172">
        <v>202542836020</v>
      </c>
      <c r="B198" s="173" t="s">
        <v>7918</v>
      </c>
      <c r="C198" s="110" t="str">
        <f>VLOOKUP(Tabela2[[#This Row],[SIEMA]],Siema2025,4,FALSE)</f>
        <v xml:space="preserve"> PE</v>
      </c>
      <c r="D198" s="108" t="str">
        <f>VLOOKUP(Tabela2[[#This Row],[SIEMA]],Siema2025,3,FALSE)</f>
        <v xml:space="preserve">Igarassu </v>
      </c>
      <c r="E198" s="108" t="s">
        <v>7919</v>
      </c>
      <c r="F198" s="108" t="s">
        <v>7920</v>
      </c>
      <c r="G198" s="108" t="s">
        <v>7921</v>
      </c>
      <c r="H198" s="108" t="s">
        <v>7922</v>
      </c>
      <c r="I198" s="106" t="s">
        <v>7118</v>
      </c>
      <c r="J198" s="107">
        <f>VLOOKUP(Tabela2[[#This Row],[SIEMA]],Siema2025,2,FALSE)</f>
        <v>45735</v>
      </c>
      <c r="K198" s="107" t="str">
        <f>VLOOKUP(Tabela2[[#This Row],[SIEMA]],Siema2025,16,FALSE)</f>
        <v>Quarta</v>
      </c>
      <c r="L198" s="108" t="str">
        <f>IF(Tabela2[[#This Row],[Data]]="","Sem Informação",VLOOKUP(MONTH(Tabela2[[#This Row],[Data]]),'[1]Validação de dados'!$I$1:$J$13,2,0))</f>
        <v>Março</v>
      </c>
      <c r="M198" s="106">
        <f>YEAR(Tabela2[[#This Row],[Data]])</f>
        <v>2025</v>
      </c>
      <c r="N198" s="107" t="str">
        <f>VLOOKUP(Tabela2[[#This Row],[SIEMA]],Siema2025,17,FALSE)</f>
        <v>Matutino</v>
      </c>
      <c r="O198" s="107" t="str">
        <f>VLOOKUP(Tabela2[[#This Row],[SIEMA]],Siema2025,5,FALSE)</f>
        <v>Rodovia</v>
      </c>
      <c r="P198" s="106" t="str">
        <f>VLOOKUP(Tabela2[[#This Row],[SIEMA]],Siema2025,21,FALSE)</f>
        <v>acidente de transporte envolvendo cilindros de cloro vazios, ocorrido no dia 19/03/2025 às 08:50h na
Rod. Governador Mário covas, BR 101 -Norte Km 40 Boa vista, Igarassu - PE. No retorno, sentido goiana</v>
      </c>
      <c r="Q198" s="106">
        <v>1202</v>
      </c>
      <c r="R198" s="106" t="str">
        <f>VLOOKUP(Tabela2[[#This Row],[SIEMA]],Siema2025,10,FALSE)</f>
        <v/>
      </c>
      <c r="S198" s="109" t="str">
        <f>IF(Q198="","", IF(Q198="NC","", IF(Q198="NE","", IF(Q198="NA","",IFERROR(VLOOKUP(Q198,Produtos!$A$1:$C$2319,2,FALSE),"Não Cadastrado")))))</f>
        <v>GASÓLEO ou ÓLEO DIESEL ou ÓLEO PARA AQUECIMENTO, LEVE</v>
      </c>
      <c r="T198" s="106">
        <v>100</v>
      </c>
      <c r="U198" s="106" t="s">
        <v>648</v>
      </c>
      <c r="V198" s="106">
        <f>IF(Q198="","",IF(ISNUMBER(Q198)=FALSE,"Não se aplica",IFERROR(VLOOKUP(Q198,Produtos!$A$1:$C$2319,3,FALSE),"Não Cadastrado")))</f>
        <v>3</v>
      </c>
      <c r="W198" s="106" t="str">
        <f>VLOOKUP(Tabela2[[#This Row],[SIEMA]],Siema2025,10,FALSE)</f>
        <v/>
      </c>
      <c r="X198" s="115" t="str">
        <f>IF(Tabela2[[#This Row],[Origem do acidente]] = "Plataforma", "PREENCHER","NA")</f>
        <v>NA</v>
      </c>
      <c r="Y198" s="111" t="str">
        <f>IF(W198="","", IF(W198="NC","", IF(W198="NE","", IF(W198="NA","",IFERROR(VLOOKUP(W198,Produtos!$A$1:$C$2319,2,FALSE),"Não Cadastrado")))))</f>
        <v/>
      </c>
      <c r="Z198" s="106" t="str">
        <f>VLOOKUP(Tabela2[[#This Row],[SIEMA]],Siema2025,11,FALSE)</f>
        <v xml:space="preserve"> </v>
      </c>
      <c r="AA198" s="106" t="str">
        <f>VLOOKUP(Tabela2[[#This Row],[SIEMA]],Siema2025,12,FALSE)</f>
        <v xml:space="preserve"> </v>
      </c>
      <c r="AB198" s="106" t="str">
        <f>IF(W198="","",IF(ISNUMBER(W198)=FALSE,"Não se aplica",IFERROR(VLOOKUP(W198,Produtos!$A$1:$C$2319,3,FALSE),"Não Cadastrado")))</f>
        <v/>
      </c>
      <c r="AC198" s="106"/>
      <c r="AD198" s="110" t="str">
        <f>IF(Tabela2[[#This Row],[Origem do acidente]] = "Plataforma", "PREENCHER","NA")</f>
        <v>NA</v>
      </c>
      <c r="AE198" s="109" t="str">
        <f>IF(AC198="","", IF(AC198="NC","", IF(AC198="NE","", IF(AC198="NA","",IFERROR(VLOOKUP(AC198,Produtos!$A$1:$C$2319,2,FALSE),"Não Cadastrado")))))</f>
        <v/>
      </c>
      <c r="AF198" s="106"/>
      <c r="AG198" s="106"/>
      <c r="AH198" s="106" t="str">
        <f>IF(AC198="","",IF(ISNUMBER(AC198)=FALSE,"Não se aplica",IFERROR(VLOOKUP(AC198,Produtos!$A$1:$C$2319,3,FALSE),"Não Cadastrado")))</f>
        <v/>
      </c>
      <c r="AI198" s="106"/>
      <c r="AJ198" s="106" t="s">
        <v>7923</v>
      </c>
      <c r="AK198" s="109" t="s">
        <v>7356</v>
      </c>
      <c r="AL198" s="109" t="s">
        <v>7368</v>
      </c>
      <c r="AM198" s="109" t="s">
        <v>7175</v>
      </c>
      <c r="AN198" s="110" t="s">
        <v>7176</v>
      </c>
      <c r="AO198" s="110" t="str">
        <f>VLOOKUP(Tabela2[[#This Row],[SIEMA]],Siema2025,53,FALSE)</f>
        <v/>
      </c>
      <c r="AP198" s="110" t="str">
        <f>VLOOKUP(Tabela2[[#This Row],[SIEMA]],Siema2025,55,FALSE)</f>
        <v/>
      </c>
      <c r="AQ198" s="110" t="str">
        <f>VLOOKUP(Tabela2[[#This Row],[SIEMA]],Siema2025,57,FALSE)</f>
        <v/>
      </c>
      <c r="AR198" s="110" t="str">
        <f>VLOOKUP(Tabela2[[#This Row],[SIEMA]],Siema2025,59,FALSE)</f>
        <v/>
      </c>
      <c r="AS198" s="110" t="str">
        <f>VLOOKUP(Tabela2[[#This Row],[SIEMA]],Siema2025,61,FALSE)</f>
        <v/>
      </c>
      <c r="AT198" s="110" t="str">
        <f>VLOOKUP(Tabela2[[#This Row],[SIEMA]],Siema2025,63,FALSE)</f>
        <v/>
      </c>
      <c r="AU198" s="110" t="s">
        <v>7176</v>
      </c>
      <c r="AV198" s="110" t="str">
        <f>VLOOKUP(Tabela2[[#This Row],[SIEMA]],Siema2025,67,FALSE)</f>
        <v/>
      </c>
      <c r="AW198" s="110" t="str">
        <f>VLOOKUP(Tabela2[[#This Row],[SIEMA]],Siema2025,69,FALSE)</f>
        <v/>
      </c>
      <c r="AX198" s="110" t="str">
        <f>VLOOKUP(Tabela2[[#This Row],[SIEMA]],Siema2025,71,FALSE)</f>
        <v/>
      </c>
      <c r="AY198" s="110" t="str">
        <f>VLOOKUP(Tabela2[[#This Row],[SIEMA]],Siema2025,73,FALSE)</f>
        <v/>
      </c>
      <c r="AZ198" s="110" t="str">
        <f>VLOOKUP(Tabela2[[#This Row],[SIEMA]],Siema2025,75,FALSE)</f>
        <v/>
      </c>
      <c r="BA198" s="110" t="str">
        <f>VLOOKUP(Tabela2[[#This Row],[SIEMA]],Siema2025,77,FALSE)</f>
        <v/>
      </c>
      <c r="BB198" s="110"/>
      <c r="BC198" s="110" t="str">
        <f>IF(Tabela2[[#This Row],[Outro(s) ]] = "X", "PREENCHER","NA")</f>
        <v>NA</v>
      </c>
      <c r="BD198" s="110" t="str">
        <f>VLOOKUP(Tabela2[[#This Row],[SIEMA]],Siema2025,82,FALSE)</f>
        <v/>
      </c>
      <c r="BE198" s="110" t="str">
        <f>VLOOKUP(Tabela2[[#This Row],[SIEMA]],Siema2025,81,FALSE)</f>
        <v/>
      </c>
      <c r="BF198" s="112" t="str">
        <f>VLOOKUP(Tabela2[[#This Row],[SIEMA]],Siema2025,28,FALSE)</f>
        <v>Sabará Químicos e Ingredientes S/A</v>
      </c>
      <c r="BG198" s="112"/>
      <c r="BH198" s="113" t="str">
        <f>VLOOKUP(Tabela2[[#This Row],[SIEMA]],Siema2025,29,FALSE)</f>
        <v>12884672000196</v>
      </c>
      <c r="BI198" s="114" t="s">
        <v>7062</v>
      </c>
      <c r="BJ198" s="109" t="s">
        <v>7097</v>
      </c>
      <c r="BK198" s="106" t="s">
        <v>2696</v>
      </c>
      <c r="BL198" s="143">
        <v>45784</v>
      </c>
      <c r="BM198" s="110">
        <f ca="1">IF(Tabela2[[#This Row],[Data de atendimento do Ibama (considerar o primeiro documento/ação)]]="",_xlfn.DAYS(TODAY(),J198),_xlfn.DAYS(Tabela2[[#This Row],[Data de atendimento do Ibama (considerar o primeiro documento/ação)]],J198))</f>
        <v>49</v>
      </c>
      <c r="BN198" s="110" t="str">
        <f>IF(Tabela2[[#This Row],[Atendido pelo Ibama ("Não" ou "Sim")]]="Não","Preencher", IF(Tabela2[[#This Row],[Atendido pelo Ibama ("Não" ou "Sim")]]="Sim","NA",""))</f>
        <v>NA</v>
      </c>
      <c r="BO198" s="116" t="s">
        <v>7098</v>
      </c>
      <c r="BP198" s="110" t="str">
        <f>IF(Tabela2[[#This Row],[Forma de atendimento (primeiro documento/ação)]]= "Outros (especificar)", "PREENCHER","NA")</f>
        <v>NA</v>
      </c>
      <c r="BQ198" s="108" t="s">
        <v>123</v>
      </c>
      <c r="BR198" s="110" t="str">
        <f>IF(Tabela2[[#This Row],[Equipe do Ibama foi a campo? Houve sobrevoo do Poseidon?]] = "Sim", "PREENCHER","NA")</f>
        <v>NA</v>
      </c>
      <c r="BS198" s="110" t="str">
        <f>IF(Tabela2[[#This Row],[Se sim, foi emitida Ordem de Emergência? (informações vinculada à coluna CK)]] = "Sim", "PREENCHER","NA")</f>
        <v>NA</v>
      </c>
      <c r="BT198" s="110" t="s">
        <v>7099</v>
      </c>
      <c r="BU198" s="110" t="s">
        <v>2696</v>
      </c>
      <c r="BV198" s="110" t="s">
        <v>123</v>
      </c>
      <c r="BW198" s="110" t="s">
        <v>2696</v>
      </c>
      <c r="BX198" s="108" t="s">
        <v>7100</v>
      </c>
      <c r="BY198" s="143">
        <v>46002</v>
      </c>
      <c r="BZ198" s="106">
        <f>IF(Tabela2[[#This Row],[Data do documento de encerramento]]="NA","NA",IF(Tabela2[[#This Row],[Data do documento de encerramento]]="","Pendente de conclusão/ encerramento",_xlfn.DAYS(Tabela2[[#This Row],[Data do documento de encerramento]],J198)))</f>
        <v>267</v>
      </c>
      <c r="CA198" s="109"/>
      <c r="CB198" s="109"/>
      <c r="CC198" s="131"/>
      <c r="CD198" s="109"/>
      <c r="CE198" s="109"/>
      <c r="CF198" s="109"/>
    </row>
    <row r="199" spans="1:84" ht="76.5" hidden="1">
      <c r="A199" s="172">
        <v>202532057622</v>
      </c>
      <c r="B199" s="173" t="s">
        <v>7924</v>
      </c>
      <c r="C199" s="110" t="str">
        <f>VLOOKUP(Tabela2[[#This Row],[SIEMA]],Siema2025,4,FALSE)</f>
        <v xml:space="preserve"> RS</v>
      </c>
      <c r="D199" s="108" t="str">
        <f>VLOOKUP(Tabela2[[#This Row],[SIEMA]],Siema2025,3,FALSE)</f>
        <v xml:space="preserve">Bozano </v>
      </c>
      <c r="E199" s="108" t="s">
        <v>7925</v>
      </c>
      <c r="F199" s="108" t="s">
        <v>7926</v>
      </c>
      <c r="G199" s="108" t="s">
        <v>7927</v>
      </c>
      <c r="H199" s="111" t="s">
        <v>7928</v>
      </c>
      <c r="I199" s="106" t="s">
        <v>7118</v>
      </c>
      <c r="J199" s="107">
        <f>VLOOKUP(Tabela2[[#This Row],[SIEMA]],Siema2025,2,FALSE)</f>
        <v>45736</v>
      </c>
      <c r="K199" s="107" t="str">
        <f>VLOOKUP(Tabela2[[#This Row],[SIEMA]],Siema2025,16,FALSE)</f>
        <v>Quinta</v>
      </c>
      <c r="L199" s="108" t="str">
        <f>IF(Tabela2[[#This Row],[Data]]="","Sem Informação",VLOOKUP(MONTH(Tabela2[[#This Row],[Data]]),'[1]Validação de dados'!$I$1:$J$13,2,0))</f>
        <v>Março</v>
      </c>
      <c r="M199" s="106">
        <f>YEAR(Tabela2[[#This Row],[Data]])</f>
        <v>2025</v>
      </c>
      <c r="N199" s="107" t="str">
        <f>VLOOKUP(Tabela2[[#This Row],[SIEMA]],Siema2025,17,FALSE)</f>
        <v>Vespertino</v>
      </c>
      <c r="O199" s="107" t="str">
        <f>VLOOKUP(Tabela2[[#This Row],[SIEMA]],Siema2025,5,FALSE)</f>
        <v>Rodovia</v>
      </c>
      <c r="P199" s="106" t="str">
        <f>VLOOKUP(Tabela2[[#This Row],[SIEMA]],Siema2025,21,FALSE)</f>
        <v>Saindo de Ijui- RS a 3,04 km de Bozano na BR 285</v>
      </c>
      <c r="Q199" s="106">
        <v>1202</v>
      </c>
      <c r="R199" s="106" t="s">
        <v>7751</v>
      </c>
      <c r="S199" s="109" t="str">
        <f>IF(Q199="","", IF(Q199="NC","", IF(Q199="NE","", IF(Q199="NA","",IFERROR(VLOOKUP(Q199,Produtos!$A$1:$C$2319,2,FALSE),"Não Cadastrado")))))</f>
        <v>GASÓLEO ou ÓLEO DIESEL ou ÓLEO PARA AQUECIMENTO, LEVE</v>
      </c>
      <c r="T199" s="106">
        <v>40709</v>
      </c>
      <c r="U199" s="106" t="s">
        <v>648</v>
      </c>
      <c r="V199" s="106">
        <f>IF(Q199="","",IF(ISNUMBER(Q199)=FALSE,"Não se aplica",IFERROR(VLOOKUP(Q199,Produtos!$A$1:$C$2319,3,FALSE),"Não Cadastrado")))</f>
        <v>3</v>
      </c>
      <c r="W199" s="106" t="str">
        <f>VLOOKUP(Tabela2[[#This Row],[SIEMA]],Siema2025,10,FALSE)</f>
        <v/>
      </c>
      <c r="X199" s="115" t="str">
        <f>IF(Tabela2[[#This Row],[Origem do acidente]] = "Plataforma", "PREENCHER","NA")</f>
        <v>NA</v>
      </c>
      <c r="Y199" s="111" t="str">
        <f>IF(W199="","", IF(W199="NC","", IF(W199="NE","", IF(W199="NA","",IFERROR(VLOOKUP(W199,Produtos!$A$1:$C$2319,2,FALSE),"Não Cadastrado")))))</f>
        <v/>
      </c>
      <c r="Z199" s="106" t="str">
        <f>VLOOKUP(Tabela2[[#This Row],[SIEMA]],Siema2025,11,FALSE)</f>
        <v xml:space="preserve"> </v>
      </c>
      <c r="AA199" s="106" t="str">
        <f>VLOOKUP(Tabela2[[#This Row],[SIEMA]],Siema2025,12,FALSE)</f>
        <v xml:space="preserve"> </v>
      </c>
      <c r="AB199" s="106" t="str">
        <f>IF(W199="","",IF(ISNUMBER(W199)=FALSE,"Não se aplica",IFERROR(VLOOKUP(W199,Produtos!$A$1:$C$2319,3,FALSE),"Não Cadastrado")))</f>
        <v/>
      </c>
      <c r="AC199" s="106"/>
      <c r="AD199" s="110" t="str">
        <f>IF(Tabela2[[#This Row],[Origem do acidente]] = "Plataforma", "PREENCHER","NA")</f>
        <v>NA</v>
      </c>
      <c r="AE199" s="109" t="str">
        <f>IF(AC199="","", IF(AC199="NC","", IF(AC199="NE","", IF(AC199="NA","",IFERROR(VLOOKUP(AC199,Produtos!$A$1:$C$2319,2,FALSE),"Não Cadastrado")))))</f>
        <v/>
      </c>
      <c r="AF199" s="106"/>
      <c r="AG199" s="106"/>
      <c r="AH199" s="106" t="str">
        <f>IF(AC199="","",IF(ISNUMBER(AC199)=FALSE,"Não se aplica",IFERROR(VLOOKUP(AC199,Produtos!$A$1:$C$2319,3,FALSE),"Não Cadastrado")))</f>
        <v/>
      </c>
      <c r="AI199" s="106"/>
      <c r="AJ199" s="106" t="str">
        <f>VLOOKUP(Tabela2[[#This Row],[SIEMA]],Siema2025,26,FALSE)</f>
        <v>Colisão frontal entre dois veiculos de grande porte (prancha e tanque)</v>
      </c>
      <c r="AK199" s="109" t="s">
        <v>7368</v>
      </c>
      <c r="AL199" s="109"/>
      <c r="AM199" s="109"/>
      <c r="AN199" s="110" t="str">
        <f>VLOOKUP(Tabela2[[#This Row],[SIEMA]],Siema2025,51,FALSE)</f>
        <v/>
      </c>
      <c r="AO199" s="110" t="str">
        <f>VLOOKUP(Tabela2[[#This Row],[SIEMA]],Siema2025,53,FALSE)</f>
        <v/>
      </c>
      <c r="AP199" s="110" t="str">
        <f>VLOOKUP(Tabela2[[#This Row],[SIEMA]],Siema2025,55,FALSE)</f>
        <v/>
      </c>
      <c r="AQ199" s="110" t="str">
        <f>VLOOKUP(Tabela2[[#This Row],[SIEMA]],Siema2025,57,FALSE)</f>
        <v/>
      </c>
      <c r="AR199" s="110" t="str">
        <f>VLOOKUP(Tabela2[[#This Row],[SIEMA]],Siema2025,59,FALSE)</f>
        <v/>
      </c>
      <c r="AS199" s="110" t="str">
        <f>VLOOKUP(Tabela2[[#This Row],[SIEMA]],Siema2025,61,FALSE)</f>
        <v/>
      </c>
      <c r="AT199" s="110" t="str">
        <f>VLOOKUP(Tabela2[[#This Row],[SIEMA]],Siema2025,63,FALSE)</f>
        <v/>
      </c>
      <c r="AU199" s="110" t="str">
        <f>VLOOKUP(Tabela2[[#This Row],[SIEMA]],Siema2025,65,FALSE)</f>
        <v>X</v>
      </c>
      <c r="AV199" s="110" t="str">
        <f>VLOOKUP(Tabela2[[#This Row],[SIEMA]],Siema2025,67,FALSE)</f>
        <v/>
      </c>
      <c r="AW199" s="110" t="str">
        <f>VLOOKUP(Tabela2[[#This Row],[SIEMA]],Siema2025,69,FALSE)</f>
        <v/>
      </c>
      <c r="AX199" s="110" t="str">
        <f>VLOOKUP(Tabela2[[#This Row],[SIEMA]],Siema2025,71,FALSE)</f>
        <v/>
      </c>
      <c r="AY199" s="110" t="str">
        <f>VLOOKUP(Tabela2[[#This Row],[SIEMA]],Siema2025,73,FALSE)</f>
        <v/>
      </c>
      <c r="AZ199" s="110" t="str">
        <f>VLOOKUP(Tabela2[[#This Row],[SIEMA]],Siema2025,75,FALSE)</f>
        <v/>
      </c>
      <c r="BA199" s="110" t="str">
        <f>VLOOKUP(Tabela2[[#This Row],[SIEMA]],Siema2025,77,FALSE)</f>
        <v/>
      </c>
      <c r="BB199" s="110" t="str">
        <f>VLOOKUP(Tabela2[[#This Row],[SIEMA]],Siema2025,79,FALSE)</f>
        <v/>
      </c>
      <c r="BC199" s="110" t="str">
        <f>IF(Tabela2[[#This Row],[Outro(s) ]] = "X", "PREENCHER","NA")</f>
        <v>NA</v>
      </c>
      <c r="BD199" s="110" t="str">
        <f>VLOOKUP(Tabela2[[#This Row],[SIEMA]],Siema2025,82,FALSE)</f>
        <v/>
      </c>
      <c r="BE199" s="110" t="str">
        <f>VLOOKUP(Tabela2[[#This Row],[SIEMA]],Siema2025,81,FALSE)</f>
        <v/>
      </c>
      <c r="BF199" s="112" t="str">
        <f>VLOOKUP(Tabela2[[#This Row],[SIEMA]],Siema2025,28,FALSE)</f>
        <v>Transportadora Pra Frente Brasil</v>
      </c>
      <c r="BG199" s="112"/>
      <c r="BH199" s="113" t="str">
        <f>VLOOKUP(Tabela2[[#This Row],[SIEMA]],Siema2025,29,FALSE)</f>
        <v>80174840000100</v>
      </c>
      <c r="BI199" s="114" t="str">
        <f>VLOOKUP(Tabela2[[#This Row],[SIEMA]],Siema2025,107,FALSE)</f>
        <v>Não</v>
      </c>
      <c r="BJ199" s="109" t="s">
        <v>7097</v>
      </c>
      <c r="BK199" s="106" t="s">
        <v>2696</v>
      </c>
      <c r="BL199" s="143">
        <v>45769</v>
      </c>
      <c r="BM199" s="110">
        <f ca="1">IF(Tabela2[[#This Row],[Data de atendimento do Ibama (considerar o primeiro documento/ação)]]="",_xlfn.DAYS(TODAY(),J199),_xlfn.DAYS(Tabela2[[#This Row],[Data de atendimento do Ibama (considerar o primeiro documento/ação)]],J199))</f>
        <v>33</v>
      </c>
      <c r="BN199" s="110" t="str">
        <f>IF(Tabela2[[#This Row],[Atendido pelo Ibama ("Não" ou "Sim")]]="Não","Preencher", IF(Tabela2[[#This Row],[Atendido pelo Ibama ("Não" ou "Sim")]]="Sim","NA",""))</f>
        <v>NA</v>
      </c>
      <c r="BO199" s="116" t="s">
        <v>7139</v>
      </c>
      <c r="BP199" s="110" t="str">
        <f>IF(Tabela2[[#This Row],[Forma de atendimento (primeiro documento/ação)]]= "Outros (especificar)", "PREENCHER","NA")</f>
        <v>NA</v>
      </c>
      <c r="BQ199" s="108" t="s">
        <v>123</v>
      </c>
      <c r="BR199" s="110" t="s">
        <v>123</v>
      </c>
      <c r="BS199" s="110" t="s">
        <v>7118</v>
      </c>
      <c r="BT199" s="110" t="s">
        <v>6834</v>
      </c>
      <c r="BU199" s="110" t="str">
        <f>IF(Tabela2[[#This Row],[Houve envio de Informações Pós-acidente (preencher "não se aplica" quando de competência estadual/municipal)]] = "Sim", "PREENCHER","NA")</f>
        <v>NA</v>
      </c>
      <c r="BV199" s="110" t="str">
        <f>IF(Tabela2[[#This Row],[Houve avaliação das informações pós-acidente solicitadas/enviadas?]] = "Sim", "PREENCHER","NA")</f>
        <v>NA</v>
      </c>
      <c r="BW199" s="110" t="str">
        <f>IF(Tabela2[[#This Row],[O Ibama aguarda resposta da empresa/OEMA, etc?]] = "Sim", "PREENCHER","NA")</f>
        <v>NA</v>
      </c>
      <c r="BX199" s="108"/>
      <c r="BY199" s="108"/>
      <c r="BZ199" s="106" t="str">
        <f>IF(Tabela2[[#This Row],[Data do documento de encerramento]]="NA","NA",IF(Tabela2[[#This Row],[Data do documento de encerramento]]="","Pendente de conclusão/ encerramento",_xlfn.DAYS(Tabela2[[#This Row],[Data do documento de encerramento]],J199)))</f>
        <v>Pendente de conclusão/ encerramento</v>
      </c>
      <c r="CA199" s="109" t="s">
        <v>7746</v>
      </c>
      <c r="CB199" s="109"/>
      <c r="CC199" s="131"/>
      <c r="CD199" s="109"/>
      <c r="CE199" s="109"/>
      <c r="CF199" s="109"/>
    </row>
    <row r="200" spans="1:84" ht="91.5" hidden="1">
      <c r="A200" s="172">
        <v>202532064803</v>
      </c>
      <c r="B200" s="120" t="s">
        <v>7929</v>
      </c>
      <c r="C200" s="110" t="str">
        <f>VLOOKUP(Tabela2[[#This Row],[SIEMA]],Siema2025,4,FALSE)</f>
        <v xml:space="preserve"> SP</v>
      </c>
      <c r="D200" s="108" t="str">
        <f>VLOOKUP(Tabela2[[#This Row],[SIEMA]],Siema2025,3,FALSE)</f>
        <v xml:space="preserve">Santos </v>
      </c>
      <c r="E200" s="108" t="s">
        <v>7930</v>
      </c>
      <c r="F200" s="111" t="s">
        <v>7931</v>
      </c>
      <c r="G200" s="108" t="s">
        <v>7932</v>
      </c>
      <c r="H200" s="108" t="s">
        <v>7933</v>
      </c>
      <c r="I200" s="106" t="s">
        <v>7118</v>
      </c>
      <c r="J200" s="107">
        <f>VLOOKUP(Tabela2[[#This Row],[SIEMA]],Siema2025,2,FALSE)</f>
        <v>45736</v>
      </c>
      <c r="K200" s="107" t="str">
        <f>VLOOKUP(Tabela2[[#This Row],[SIEMA]],Siema2025,16,FALSE)</f>
        <v>Quinta</v>
      </c>
      <c r="L200" s="108" t="str">
        <f>IF(Tabela2[[#This Row],[Data]]="","Sem Informação",VLOOKUP(MONTH(Tabela2[[#This Row],[Data]]),'[1]Validação de dados'!$I$1:$J$13,2,0))</f>
        <v>Março</v>
      </c>
      <c r="M200" s="106">
        <f>YEAR(Tabela2[[#This Row],[Data]])</f>
        <v>2025</v>
      </c>
      <c r="N200" s="107" t="str">
        <f>VLOOKUP(Tabela2[[#This Row],[SIEMA]],Siema2025,17,FALSE)</f>
        <v>Vespertino</v>
      </c>
      <c r="O200" s="107" t="s">
        <v>320</v>
      </c>
      <c r="P200" s="106" t="str">
        <f>VLOOKUP(Tabela2[[#This Row],[SIEMA]],Siema2025,21,FALSE)</f>
        <v>Píer 1 - Píer de barcaça</v>
      </c>
      <c r="Q200" s="106">
        <v>1268</v>
      </c>
      <c r="R200" s="106" t="str">
        <f>VLOOKUP(Tabela2[[#This Row],[SIEMA]],Siema2025,10,FALSE)</f>
        <v/>
      </c>
      <c r="S200" s="109" t="str">
        <f>IF(Q200="","", IF(Q200="NC","", IF(Q200="NE","", IF(Q200="NA","",IFERROR(VLOOKUP(Q200,Produtos!$A$1:$C$2319,2,FALSE),"Não Cadastrado")))))</f>
        <v>DESTILADOS DE PETRÓLEO, N.E. ou DERIVADOS DE PETRÓLEO, N.E.</v>
      </c>
      <c r="T200" s="106">
        <v>3.0000000000000001E-3</v>
      </c>
      <c r="U200" s="106" t="s">
        <v>7109</v>
      </c>
      <c r="V200" s="106">
        <f>IF(Q200="","",IF(ISNUMBER(Q200)=FALSE,"Não se aplica",IFERROR(VLOOKUP(Q200,Produtos!$A$1:$C$2319,3,FALSE),"Não Cadastrado")))</f>
        <v>3</v>
      </c>
      <c r="W200" s="106" t="str">
        <f>VLOOKUP(Tabela2[[#This Row],[SIEMA]],Siema2025,10,FALSE)</f>
        <v/>
      </c>
      <c r="X200" s="115"/>
      <c r="Y200" s="111" t="str">
        <f>IF(W200="","", IF(W200="NC","", IF(W200="NE","", IF(W200="NA","",IFERROR(VLOOKUP(W200,Produtos!$A$1:$C$2319,2,FALSE),"Não Cadastrado")))))</f>
        <v/>
      </c>
      <c r="Z200" s="106" t="str">
        <f>VLOOKUP(Tabela2[[#This Row],[SIEMA]],Siema2025,11,FALSE)</f>
        <v xml:space="preserve"> </v>
      </c>
      <c r="AA200" s="106" t="str">
        <f>VLOOKUP(Tabela2[[#This Row],[SIEMA]],Siema2025,12,FALSE)</f>
        <v xml:space="preserve"> </v>
      </c>
      <c r="AB200" s="106" t="str">
        <f>IF(W200="","",IF(ISNUMBER(W200)=FALSE,"Não se aplica",IFERROR(VLOOKUP(W200,Produtos!$A$1:$C$2319,3,FALSE),"Não Cadastrado")))</f>
        <v/>
      </c>
      <c r="AC200" s="106"/>
      <c r="AD200" s="110"/>
      <c r="AE200" s="109" t="str">
        <f>IF(AC200="","", IF(AC200="NC","", IF(AC200="NE","", IF(AC200="NA","",IFERROR(VLOOKUP(AC200,Produtos!$A$1:$C$2319,2,FALSE),"Não Cadastrado")))))</f>
        <v/>
      </c>
      <c r="AF200" s="106"/>
      <c r="AG200" s="106"/>
      <c r="AH200" s="106" t="str">
        <f>IF(AC200="","",IF(ISNUMBER(AC200)=FALSE,"Não se aplica",IFERROR(VLOOKUP(AC200,Produtos!$A$1:$C$2319,3,FALSE),"Não Cadastrado")))</f>
        <v/>
      </c>
      <c r="AI200" s="106"/>
      <c r="AJ200" s="106" t="str">
        <f>VLOOKUP(Tabela2[[#This Row],[SIEMA]],Siema2025,26,FALSE)</f>
        <v>Durante a sucção de óleo residual da linha DK-02 houve um derramamento de óleo (jato) que atingiu o piso do píer e também as águas estuarinas</v>
      </c>
      <c r="AK200" s="109" t="s">
        <v>7096</v>
      </c>
      <c r="AL200" s="109"/>
      <c r="AM200" s="109"/>
      <c r="AN200" s="110" t="str">
        <f>VLOOKUP(Tabela2[[#This Row],[SIEMA]],Siema2025,51,FALSE)</f>
        <v/>
      </c>
      <c r="AO200" s="110" t="str">
        <f>VLOOKUP(Tabela2[[#This Row],[SIEMA]],Siema2025,53,FALSE)</f>
        <v/>
      </c>
      <c r="AP200" s="110" t="str">
        <f>VLOOKUP(Tabela2[[#This Row],[SIEMA]],Siema2025,55,FALSE)</f>
        <v/>
      </c>
      <c r="AQ200" s="110" t="str">
        <f>VLOOKUP(Tabela2[[#This Row],[SIEMA]],Siema2025,57,FALSE)</f>
        <v/>
      </c>
      <c r="AR200" s="110" t="str">
        <f>VLOOKUP(Tabela2[[#This Row],[SIEMA]],Siema2025,59,FALSE)</f>
        <v/>
      </c>
      <c r="AS200" s="110" t="s">
        <v>7176</v>
      </c>
      <c r="AT200" s="110" t="str">
        <f>VLOOKUP(Tabela2[[#This Row],[SIEMA]],Siema2025,63,FALSE)</f>
        <v/>
      </c>
      <c r="AU200" s="110" t="str">
        <f>VLOOKUP(Tabela2[[#This Row],[SIEMA]],Siema2025,65,FALSE)</f>
        <v/>
      </c>
      <c r="AV200" s="110" t="str">
        <f>VLOOKUP(Tabela2[[#This Row],[SIEMA]],Siema2025,67,FALSE)</f>
        <v/>
      </c>
      <c r="AW200" s="110" t="str">
        <f>VLOOKUP(Tabela2[[#This Row],[SIEMA]],Siema2025,69,FALSE)</f>
        <v/>
      </c>
      <c r="AX200" s="110" t="str">
        <f>VLOOKUP(Tabela2[[#This Row],[SIEMA]],Siema2025,71,FALSE)</f>
        <v/>
      </c>
      <c r="AY200" s="110" t="str">
        <f>VLOOKUP(Tabela2[[#This Row],[SIEMA]],Siema2025,73,FALSE)</f>
        <v/>
      </c>
      <c r="AZ200" s="110" t="str">
        <f>VLOOKUP(Tabela2[[#This Row],[SIEMA]],Siema2025,75,FALSE)</f>
        <v/>
      </c>
      <c r="BA200" s="110" t="str">
        <f>VLOOKUP(Tabela2[[#This Row],[SIEMA]],Siema2025,77,FALSE)</f>
        <v/>
      </c>
      <c r="BB200" s="110"/>
      <c r="BC200" s="110"/>
      <c r="BD200" s="110" t="str">
        <f>VLOOKUP(Tabela2[[#This Row],[SIEMA]],Siema2025,82,FALSE)</f>
        <v/>
      </c>
      <c r="BE200" s="110" t="str">
        <f>VLOOKUP(Tabela2[[#This Row],[SIEMA]],Siema2025,81,FALSE)</f>
        <v/>
      </c>
      <c r="BF200" s="112" t="str">
        <f>VLOOKUP(Tabela2[[#This Row],[SIEMA]],Siema2025,28,FALSE)</f>
        <v>PETROBRAS - Petróleo Brasileiro S.A.</v>
      </c>
      <c r="BG200" s="112"/>
      <c r="BH200" s="113" t="str">
        <f>VLOOKUP(Tabela2[[#This Row],[SIEMA]],Siema2025,29,FALSE)</f>
        <v>33000167012894</v>
      </c>
      <c r="BI200" s="114" t="s">
        <v>2696</v>
      </c>
      <c r="BJ200" s="109" t="s">
        <v>7097</v>
      </c>
      <c r="BK200" s="106" t="s">
        <v>123</v>
      </c>
      <c r="BL200" s="143"/>
      <c r="BM200" s="110">
        <f ca="1">IF(Tabela2[[#This Row],[Data de atendimento do Ibama (considerar o primeiro documento/ação)]]="",_xlfn.DAYS(TODAY(),J200),_xlfn.DAYS(Tabela2[[#This Row],[Data de atendimento do Ibama (considerar o primeiro documento/ação)]],J200))</f>
        <v>484</v>
      </c>
      <c r="BN200" s="110" t="s">
        <v>7437</v>
      </c>
      <c r="BO200" s="116" t="s">
        <v>637</v>
      </c>
      <c r="BP200" s="110" t="str">
        <f>IF(Tabela2[[#This Row],[Forma de atendimento (primeiro documento/ação)]]= "Outros (especificar)", "PREENCHER","NA")</f>
        <v>NA</v>
      </c>
      <c r="BQ200" s="108" t="s">
        <v>123</v>
      </c>
      <c r="BR200" s="110" t="str">
        <f>IF(Tabela2[[#This Row],[Equipe do Ibama foi a campo? Houve sobrevoo do Poseidon?]] = "Sim", "PREENCHER","NA")</f>
        <v>NA</v>
      </c>
      <c r="BS200" s="110" t="str">
        <f>IF(Tabela2[[#This Row],[Se sim, foi emitida Ordem de Emergência? (informações vinculada à coluna CK)]] = "Sim", "PREENCHER","NA")</f>
        <v>NA</v>
      </c>
      <c r="BT200" s="110" t="s">
        <v>7099</v>
      </c>
      <c r="BU200" s="110" t="s">
        <v>123</v>
      </c>
      <c r="BV200" s="110" t="s">
        <v>123</v>
      </c>
      <c r="BW200" s="110" t="s">
        <v>123</v>
      </c>
      <c r="BX200" s="108" t="s">
        <v>7119</v>
      </c>
      <c r="BY200" s="108"/>
      <c r="BZ200" s="106" t="str">
        <f>IF(Tabela2[[#This Row],[Data do documento de encerramento]]="NA","NA",IF(Tabela2[[#This Row],[Data do documento de encerramento]]="","Pendente de conclusão/ encerramento",_xlfn.DAYS(Tabela2[[#This Row],[Data do documento de encerramento]],J200)))</f>
        <v>Pendente de conclusão/ encerramento</v>
      </c>
      <c r="CA200" s="109" t="s">
        <v>7934</v>
      </c>
      <c r="CB200" s="109"/>
      <c r="CC200" s="130"/>
      <c r="CD200" s="109"/>
      <c r="CE200" s="109"/>
      <c r="CF200" s="109"/>
    </row>
    <row r="201" spans="1:84" ht="76.5">
      <c r="A201" s="172">
        <v>202532064803281</v>
      </c>
      <c r="B201" s="173" t="s">
        <v>7935</v>
      </c>
      <c r="C201" s="110" t="s">
        <v>7133</v>
      </c>
      <c r="D201" s="108" t="s">
        <v>637</v>
      </c>
      <c r="E201" t="s">
        <v>7159</v>
      </c>
      <c r="F201" s="108"/>
      <c r="G201" s="108" t="s">
        <v>7503</v>
      </c>
      <c r="H201" s="108" t="s">
        <v>7504</v>
      </c>
      <c r="I201" s="106" t="s">
        <v>201</v>
      </c>
      <c r="J201" s="107">
        <v>45736</v>
      </c>
      <c r="K201" s="107" t="e">
        <f>VLOOKUP(Tabela2[[#This Row],[SIEMA]],Siema2025,16,FALSE)</f>
        <v>#N/A</v>
      </c>
      <c r="L201" s="108" t="str">
        <f>IF(Tabela2[[#This Row],[Data]]="","Sem Informação",VLOOKUP(MONTH(Tabela2[[#This Row],[Data]]),'[1]Validação de dados'!$I$1:$J$13,2,0))</f>
        <v>Março</v>
      </c>
      <c r="M201" s="106">
        <f>YEAR(Tabela2[[#This Row],[Data]])</f>
        <v>2025</v>
      </c>
      <c r="N201" s="107" t="s">
        <v>7936</v>
      </c>
      <c r="O201" s="107" t="s">
        <v>111</v>
      </c>
      <c r="P201" s="106" t="e">
        <f>VLOOKUP(Tabela2[[#This Row],[SIEMA]],Siema2025,21,FALSE)</f>
        <v>#N/A</v>
      </c>
      <c r="Q201" s="106">
        <v>1202</v>
      </c>
      <c r="R201" s="106" t="s">
        <v>252</v>
      </c>
      <c r="S201" s="109" t="s">
        <v>252</v>
      </c>
      <c r="T201" t="s">
        <v>6070</v>
      </c>
      <c r="U201" s="106" t="s">
        <v>7109</v>
      </c>
      <c r="V201" s="106">
        <f>IF(Q201="","",IF(ISNUMBER(Q201)=FALSE,"Não se aplica",IFERROR(VLOOKUP(Q201,Produtos!$A$1:$C$2319,3,FALSE),"Não Cadastrado")))</f>
        <v>3</v>
      </c>
      <c r="W201" s="106"/>
      <c r="X201" s="115"/>
      <c r="Y201" s="111"/>
      <c r="Z201" s="106"/>
      <c r="AA201" s="106"/>
      <c r="AB201" s="106"/>
      <c r="AC201" s="106"/>
      <c r="AD201" s="110"/>
      <c r="AE201" s="109" t="str">
        <f>IF(AC201="","", IF(AC201="NC","", IF(AC201="NE","", IF(AC201="NA","",IFERROR(VLOOKUP(AC201,Produtos!$A$1:$C$2319,2,FALSE),"Não Cadastrado")))))</f>
        <v/>
      </c>
      <c r="AF201" s="106"/>
      <c r="AG201" s="106"/>
      <c r="AH201" s="106" t="str">
        <f>IF(AC201="","",IF(ISNUMBER(AC201)=FALSE,"Não se aplica",IFERROR(VLOOKUP(AC201,Produtos!$A$1:$C$2319,3,FALSE),"Não Cadastrado")))</f>
        <v/>
      </c>
      <c r="AI201" s="106"/>
      <c r="AJ201" s="106"/>
      <c r="AK201" s="109" t="s">
        <v>7271</v>
      </c>
      <c r="AL201" s="109"/>
      <c r="AM201" s="109"/>
      <c r="AN201" s="110"/>
      <c r="AO201" s="110"/>
      <c r="AP201" s="110"/>
      <c r="AQ201" s="110"/>
      <c r="AR201" s="110"/>
      <c r="AS201" s="110" t="s">
        <v>7130</v>
      </c>
      <c r="AT201" s="110"/>
      <c r="AU201" s="110"/>
      <c r="AV201" s="110"/>
      <c r="AW201" s="110"/>
      <c r="AX201" s="110"/>
      <c r="AY201" s="110"/>
      <c r="AZ201" s="110"/>
      <c r="BA201" s="110"/>
      <c r="BB201" s="110"/>
      <c r="BC201" s="110"/>
      <c r="BD201" s="110"/>
      <c r="BE201" s="110"/>
      <c r="BF201" s="112" t="s">
        <v>621</v>
      </c>
      <c r="BG201" s="112"/>
      <c r="BH201" s="113" t="e">
        <f>VLOOKUP(Tabela2[[#This Row],[SIEMA]],Siema2025,29,FALSE)</f>
        <v>#N/A</v>
      </c>
      <c r="BI201" s="114" t="s">
        <v>2696</v>
      </c>
      <c r="BJ201" s="109" t="s">
        <v>7097</v>
      </c>
      <c r="BK201" s="106" t="s">
        <v>2696</v>
      </c>
      <c r="BL201" s="143">
        <v>45754</v>
      </c>
      <c r="BM201" s="110">
        <f ca="1">IF(Tabela2[[#This Row],[Data de atendimento do Ibama (considerar o primeiro documento/ação)]]="",_xlfn.DAYS(TODAY(),J201),_xlfn.DAYS(Tabela2[[#This Row],[Data de atendimento do Ibama (considerar o primeiro documento/ação)]],J201))</f>
        <v>18</v>
      </c>
      <c r="BN201" s="110" t="str">
        <f>IF(Tabela2[[#This Row],[Atendido pelo Ibama ("Não" ou "Sim")]]="Não","Preencher", IF(Tabela2[[#This Row],[Atendido pelo Ibama ("Não" ou "Sim")]]="Sim","NA",""))</f>
        <v>NA</v>
      </c>
      <c r="BO201" s="116" t="s">
        <v>7139</v>
      </c>
      <c r="BP201" s="110" t="str">
        <f>IF(Tabela2[[#This Row],[Forma de atendimento (primeiro documento/ação)]]= "Outros (especificar)", "PREENCHER","NA")</f>
        <v>NA</v>
      </c>
      <c r="BQ201" s="108" t="s">
        <v>123</v>
      </c>
      <c r="BR201" s="110" t="str">
        <f>IF(Tabela2[[#This Row],[Equipe do Ibama foi a campo? Houve sobrevoo do Poseidon?]] = "Sim", "PREENCHER","NA")</f>
        <v>NA</v>
      </c>
      <c r="BS201" s="110" t="str">
        <f>IF(Tabela2[[#This Row],[Se sim, foi emitida Ordem de Emergência? (informações vinculada à coluna CK)]] = "Sim", "PREENCHER","NA")</f>
        <v>NA</v>
      </c>
      <c r="BT201" s="110" t="str">
        <f>IF(Tabela2[[#This Row],[Foi elaborado Relatório de Vistoria pelo Ibama? (informações vinculada à coluna CK)]] = "Sim", "PREENCHER","NA")</f>
        <v>NA</v>
      </c>
      <c r="BU201" s="110" t="s">
        <v>2696</v>
      </c>
      <c r="BV201" s="110" t="s">
        <v>123</v>
      </c>
      <c r="BW201" s="110" t="s">
        <v>2696</v>
      </c>
      <c r="BX201" s="108" t="s">
        <v>7100</v>
      </c>
      <c r="BY201" s="143">
        <v>45988</v>
      </c>
      <c r="BZ201" s="106">
        <f>IF(Tabela2[[#This Row],[Data do documento de encerramento]]="NA","NA",IF(Tabela2[[#This Row],[Data do documento de encerramento]]="","Pendente de conclusão/ encerramento",_xlfn.DAYS(Tabela2[[#This Row],[Data do documento de encerramento]],J201)))</f>
        <v>252</v>
      </c>
      <c r="CA201" s="109" t="s">
        <v>7765</v>
      </c>
      <c r="CB201" s="109"/>
      <c r="CC201" s="133" t="s">
        <v>7509</v>
      </c>
      <c r="CD201" s="109" t="s">
        <v>123</v>
      </c>
      <c r="CE201" s="109" t="s">
        <v>123</v>
      </c>
      <c r="CF201" s="109" t="s">
        <v>7147</v>
      </c>
    </row>
    <row r="202" spans="1:84" ht="45.75" hidden="1">
      <c r="A202" s="172">
        <v>202532557642</v>
      </c>
      <c r="B202" s="173" t="s">
        <v>7937</v>
      </c>
      <c r="C202" s="110" t="str">
        <f>VLOOKUP(Tabela2[[#This Row],[SIEMA]],Siema2025,4,FALSE)</f>
        <v xml:space="preserve"> ES</v>
      </c>
      <c r="D202" s="108" t="str">
        <f>VLOOKUP(Tabela2[[#This Row],[SIEMA]],Siema2025,3,FALSE)</f>
        <v xml:space="preserve">Fundão </v>
      </c>
      <c r="E202" s="108" t="s">
        <v>3905</v>
      </c>
      <c r="F202" s="108" t="s">
        <v>7938</v>
      </c>
      <c r="G202" s="111" t="s">
        <v>7939</v>
      </c>
      <c r="H202" s="108" t="s">
        <v>7940</v>
      </c>
      <c r="I202" s="106" t="s">
        <v>7118</v>
      </c>
      <c r="J202" s="107">
        <f>VLOOKUP(Tabela2[[#This Row],[SIEMA]],Siema2025,2,FALSE)</f>
        <v>45736</v>
      </c>
      <c r="K202" s="107" t="str">
        <f>VLOOKUP(Tabela2[[#This Row],[SIEMA]],Siema2025,16,FALSE)</f>
        <v>Quinta</v>
      </c>
      <c r="L202" s="108" t="str">
        <f>IF(Tabela2[[#This Row],[Data]]="","Sem Informação",VLOOKUP(MONTH(Tabela2[[#This Row],[Data]]),'[1]Validação de dados'!$I$1:$J$13,2,0))</f>
        <v>Março</v>
      </c>
      <c r="M202" s="106">
        <f>YEAR(Tabela2[[#This Row],[Data]])</f>
        <v>2025</v>
      </c>
      <c r="N202" s="107" t="str">
        <f>VLOOKUP(Tabela2[[#This Row],[SIEMA]],Siema2025,17,FALSE)</f>
        <v>Madrugada</v>
      </c>
      <c r="O202" s="107" t="str">
        <f>VLOOKUP(Tabela2[[#This Row],[SIEMA]],Siema2025,5,FALSE)</f>
        <v>Rodovia</v>
      </c>
      <c r="P202" s="106"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202" s="106" t="str">
        <f>VLOOKUP(Tabela2[[#This Row],[SIEMA]],Siema2025,7,FALSE)</f>
        <v/>
      </c>
      <c r="R202" s="106" t="s">
        <v>7941</v>
      </c>
      <c r="S202" s="109" t="s">
        <v>7942</v>
      </c>
      <c r="T202" s="106">
        <v>34.93</v>
      </c>
      <c r="U202" s="106" t="s">
        <v>7120</v>
      </c>
      <c r="V202" s="106" t="str">
        <f>IF(Q202="","",IF(ISNUMBER(Q202)=FALSE,"Não se aplica",IFERROR(VLOOKUP(Q202,Produtos!$A$1:$C$2319,3,FALSE),"Não Cadastrado")))</f>
        <v/>
      </c>
      <c r="W202" s="106" t="str">
        <f>VLOOKUP(Tabela2[[#This Row],[SIEMA]],Siema2025,10,FALSE)</f>
        <v/>
      </c>
      <c r="X202" s="115" t="str">
        <f>IF(Tabela2[[#This Row],[Origem do acidente]] = "Plataforma", "PREENCHER","NA")</f>
        <v>NA</v>
      </c>
      <c r="Y202" s="111" t="str">
        <f>IF(W202="","", IF(W202="NC","", IF(W202="NE","", IF(W202="NA","",IFERROR(VLOOKUP(W202,Produtos!$A$1:$C$2319,2,FALSE),"Não Cadastrado")))))</f>
        <v/>
      </c>
      <c r="Z202" s="106" t="str">
        <f>VLOOKUP(Tabela2[[#This Row],[SIEMA]],Siema2025,11,FALSE)</f>
        <v xml:space="preserve"> </v>
      </c>
      <c r="AA202" s="106" t="str">
        <f>VLOOKUP(Tabela2[[#This Row],[SIEMA]],Siema2025,12,FALSE)</f>
        <v xml:space="preserve"> </v>
      </c>
      <c r="AB202" s="106" t="str">
        <f>IF(W202="","",IF(ISNUMBER(W202)=FALSE,"Não se aplica",IFERROR(VLOOKUP(W202,Produtos!$A$1:$C$2319,3,FALSE),"Não Cadastrado")))</f>
        <v/>
      </c>
      <c r="AC202" s="106"/>
      <c r="AD202" s="110" t="str">
        <f>IF(Tabela2[[#This Row],[Origem do acidente]] = "Plataforma", "PREENCHER","NA")</f>
        <v>NA</v>
      </c>
      <c r="AE202" s="109" t="str">
        <f>IF(AC202="","", IF(AC202="NC","", IF(AC202="NE","", IF(AC202="NA","",IFERROR(VLOOKUP(AC202,Produtos!$A$1:$C$2319,2,FALSE),"Não Cadastrado")))))</f>
        <v/>
      </c>
      <c r="AF202" s="106"/>
      <c r="AG202" s="106"/>
      <c r="AH202" s="106" t="str">
        <f>IF(AC202="","",IF(ISNUMBER(AC202)=FALSE,"Não se aplica",IFERROR(VLOOKUP(AC202,Produtos!$A$1:$C$2319,3,FALSE),"Não Cadastrado")))</f>
        <v/>
      </c>
      <c r="AI202" s="106"/>
      <c r="AJ202" s="106"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202" s="109" t="s">
        <v>7356</v>
      </c>
      <c r="AL202" s="109" t="s">
        <v>7343</v>
      </c>
      <c r="AM202" s="109" t="s">
        <v>7175</v>
      </c>
      <c r="AN202" s="110" t="str">
        <f>VLOOKUP(Tabela2[[#This Row],[SIEMA]],Siema2025,51,FALSE)</f>
        <v/>
      </c>
      <c r="AO202" s="110" t="str">
        <f>VLOOKUP(Tabela2[[#This Row],[SIEMA]],Siema2025,53,FALSE)</f>
        <v/>
      </c>
      <c r="AP202" s="110" t="str">
        <f>VLOOKUP(Tabela2[[#This Row],[SIEMA]],Siema2025,55,FALSE)</f>
        <v/>
      </c>
      <c r="AQ202" s="110" t="str">
        <f>VLOOKUP(Tabela2[[#This Row],[SIEMA]],Siema2025,57,FALSE)</f>
        <v>X</v>
      </c>
      <c r="AR202" s="110" t="str">
        <f>VLOOKUP(Tabela2[[#This Row],[SIEMA]],Siema2025,59,FALSE)</f>
        <v/>
      </c>
      <c r="AS202" s="110" t="str">
        <f>VLOOKUP(Tabela2[[#This Row],[SIEMA]],Siema2025,61,FALSE)</f>
        <v/>
      </c>
      <c r="AT202" s="110" t="str">
        <f>VLOOKUP(Tabela2[[#This Row],[SIEMA]],Siema2025,63,FALSE)</f>
        <v/>
      </c>
      <c r="AU202" s="110" t="s">
        <v>7130</v>
      </c>
      <c r="AV202" s="110" t="str">
        <f>VLOOKUP(Tabela2[[#This Row],[SIEMA]],Siema2025,67,FALSE)</f>
        <v/>
      </c>
      <c r="AW202" s="110" t="str">
        <f>VLOOKUP(Tabela2[[#This Row],[SIEMA]],Siema2025,69,FALSE)</f>
        <v/>
      </c>
      <c r="AX202" s="110" t="str">
        <f>VLOOKUP(Tabela2[[#This Row],[SIEMA]],Siema2025,71,FALSE)</f>
        <v/>
      </c>
      <c r="AY202" s="110" t="str">
        <f>VLOOKUP(Tabela2[[#This Row],[SIEMA]],Siema2025,73,FALSE)</f>
        <v/>
      </c>
      <c r="AZ202" s="110" t="str">
        <f>VLOOKUP(Tabela2[[#This Row],[SIEMA]],Siema2025,75,FALSE)</f>
        <v/>
      </c>
      <c r="BA202" s="110" t="str">
        <f>VLOOKUP(Tabela2[[#This Row],[SIEMA]],Siema2025,77,FALSE)</f>
        <v/>
      </c>
      <c r="BB202" s="110" t="str">
        <f>VLOOKUP(Tabela2[[#This Row],[SIEMA]],Siema2025,79,FALSE)</f>
        <v/>
      </c>
      <c r="BC202" s="110" t="str">
        <f>IF(Tabela2[[#This Row],[Outro(s) ]] = "X", "PREENCHER","NA")</f>
        <v>NA</v>
      </c>
      <c r="BD202" s="110" t="str">
        <f>VLOOKUP(Tabela2[[#This Row],[SIEMA]],Siema2025,82,FALSE)</f>
        <v/>
      </c>
      <c r="BE202" s="110" t="str">
        <f>VLOOKUP(Tabela2[[#This Row],[SIEMA]],Siema2025,81,FALSE)</f>
        <v/>
      </c>
      <c r="BF202" s="112" t="s">
        <v>7943</v>
      </c>
      <c r="BG202" s="112"/>
      <c r="BH202" s="113">
        <v>47431915000115</v>
      </c>
      <c r="BI202" s="114" t="str">
        <f>VLOOKUP(Tabela2[[#This Row],[SIEMA]],Siema2025,107,FALSE)</f>
        <v>Não</v>
      </c>
      <c r="BJ202" s="109" t="s">
        <v>7097</v>
      </c>
      <c r="BK202" s="106" t="s">
        <v>2696</v>
      </c>
      <c r="BL202" s="143">
        <v>45743</v>
      </c>
      <c r="BM202" s="110">
        <f ca="1">IF(Tabela2[[#This Row],[Data de atendimento do Ibama (considerar o primeiro documento/ação)]]="",_xlfn.DAYS(TODAY(),J202),_xlfn.DAYS(Tabela2[[#This Row],[Data de atendimento do Ibama (considerar o primeiro documento/ação)]],J202))</f>
        <v>7</v>
      </c>
      <c r="BN202" s="110" t="str">
        <f>IF(Tabela2[[#This Row],[Atendido pelo Ibama ("Não" ou "Sim")]]="Não","Preencher", IF(Tabela2[[#This Row],[Atendido pelo Ibama ("Não" ou "Sim")]]="Sim","NA",""))</f>
        <v>NA</v>
      </c>
      <c r="BO202" s="116" t="s">
        <v>7098</v>
      </c>
      <c r="BP202" s="110" t="str">
        <f>IF(Tabela2[[#This Row],[Forma de atendimento (primeiro documento/ação)]]= "Outros (especificar)", "PREENCHER","NA")</f>
        <v>NA</v>
      </c>
      <c r="BQ202" s="108" t="s">
        <v>123</v>
      </c>
      <c r="BR202" s="110" t="s">
        <v>123</v>
      </c>
      <c r="BS202" s="110" t="str">
        <f>IF(Tabela2[[#This Row],[Se sim, foi emitida Ordem de Emergência? (informações vinculada à coluna CK)]] = "Sim", "PREENCHER","NA")</f>
        <v>NA</v>
      </c>
      <c r="BT202" s="110" t="s">
        <v>7099</v>
      </c>
      <c r="BU202" s="110" t="s">
        <v>123</v>
      </c>
      <c r="BV202" s="110" t="str">
        <f>IF(Tabela2[[#This Row],[Houve avaliação das informações pós-acidente solicitadas/enviadas?]] = "Sim", "PREENCHER","NA")</f>
        <v>NA</v>
      </c>
      <c r="BW202" s="110" t="s">
        <v>123</v>
      </c>
      <c r="BX202" s="108"/>
      <c r="BY202" s="108"/>
      <c r="BZ202" s="106" t="str">
        <f>IF(Tabela2[[#This Row],[Data do documento de encerramento]]="NA","NA",IF(Tabela2[[#This Row],[Data do documento de encerramento]]="","Pendente de conclusão/ encerramento",_xlfn.DAYS(Tabela2[[#This Row],[Data do documento de encerramento]],J202)))</f>
        <v>Pendente de conclusão/ encerramento</v>
      </c>
      <c r="CA202" s="109" t="s">
        <v>7944</v>
      </c>
      <c r="CB202" s="109"/>
      <c r="CC202" s="132"/>
      <c r="CD202" s="109"/>
      <c r="CE202" s="109"/>
      <c r="CF202" s="109"/>
    </row>
    <row r="203" spans="1:84" ht="30.75" hidden="1">
      <c r="A203" s="231">
        <v>202532132447</v>
      </c>
      <c r="B203" s="173" t="s">
        <v>7945</v>
      </c>
      <c r="C203" s="110" t="str">
        <f>VLOOKUP(Tabela2[[#This Row],[SIEMA]],Siema2025,4,FALSE)</f>
        <v xml:space="preserve"> SP</v>
      </c>
      <c r="D203" s="108" t="str">
        <f>VLOOKUP(Tabela2[[#This Row],[SIEMA]],Siema2025,3,FALSE)</f>
        <v xml:space="preserve">Cubatão </v>
      </c>
      <c r="E203" s="108" t="s">
        <v>7875</v>
      </c>
      <c r="F203" s="108"/>
      <c r="G203" s="178" t="s">
        <v>7946</v>
      </c>
      <c r="H203" s="178" t="s">
        <v>7947</v>
      </c>
      <c r="I203" s="106" t="s">
        <v>7118</v>
      </c>
      <c r="J203" s="107">
        <f>VLOOKUP(Tabela2[[#This Row],[SIEMA]],Siema2025,2,FALSE)</f>
        <v>45737</v>
      </c>
      <c r="K203" s="107" t="str">
        <f>VLOOKUP(Tabela2[[#This Row],[SIEMA]],Siema2025,16,FALSE)</f>
        <v>Sexta</v>
      </c>
      <c r="L203" s="108" t="str">
        <f>IF(Tabela2[[#This Row],[Data]]="","Sem Informação",VLOOKUP(MONTH(Tabela2[[#This Row],[Data]]),'[1]Validação de dados'!$I$1:$J$13,2,0))</f>
        <v>Março</v>
      </c>
      <c r="M203" s="106">
        <f>YEAR(Tabela2[[#This Row],[Data]])</f>
        <v>2025</v>
      </c>
      <c r="N203" s="107" t="str">
        <f>VLOOKUP(Tabela2[[#This Row],[SIEMA]],Siema2025,17,FALSE)</f>
        <v>Madrugada</v>
      </c>
      <c r="O203" s="107" t="str">
        <f>VLOOKUP(Tabela2[[#This Row],[SIEMA]],Siema2025,5,FALSE)</f>
        <v>Ferrovia</v>
      </c>
      <c r="P203" s="106" t="str">
        <f>VLOOKUP(Tabela2[[#This Row],[SIEMA]],Siema2025,21,FALSE)</f>
        <v>Vandalismo com abertura de vagão ferroviária graneleiro carregado com soja.</v>
      </c>
      <c r="Q203" s="106" t="s">
        <v>7119</v>
      </c>
      <c r="R203" s="106" t="s">
        <v>7119</v>
      </c>
      <c r="S203" s="109" t="s">
        <v>7430</v>
      </c>
      <c r="T203" s="106" t="str">
        <f>VLOOKUP(Tabela2[[#This Row],[SIEMA]],Siema2025,11,FALSE)</f>
        <v>20</v>
      </c>
      <c r="U203" s="106" t="s">
        <v>7120</v>
      </c>
      <c r="V203" s="106" t="s">
        <v>7119</v>
      </c>
      <c r="W203" s="106"/>
      <c r="X203" s="115"/>
      <c r="Y203" s="111" t="str">
        <f>IF(W203="","", IF(W203="NC","", IF(W203="NE","", IF(W203="NA","",IFERROR(VLOOKUP(W203,Produtos!$A$1:$C$2319,2,FALSE),"Não Cadastrado")))))</f>
        <v/>
      </c>
      <c r="Z203" s="106"/>
      <c r="AA203" s="106"/>
      <c r="AB203" s="106" t="str">
        <f>IF(W203="","",IF(ISNUMBER(W203)=FALSE,"Não se aplica",IFERROR(VLOOKUP(W203,Produtos!$A$1:$C$2319,3,FALSE),"Não Cadastrado")))</f>
        <v/>
      </c>
      <c r="AC203" s="106"/>
      <c r="AD203" s="110"/>
      <c r="AE203" s="109" t="str">
        <f>IF(AC203="","", IF(AC203="NC","", IF(AC203="NE","", IF(AC203="NA","",IFERROR(VLOOKUP(AC203,Produtos!$A$1:$C$2319,2,FALSE),"Não Cadastrado")))))</f>
        <v/>
      </c>
      <c r="AF203" s="106"/>
      <c r="AG203" s="106"/>
      <c r="AH203" s="106" t="str">
        <f>IF(AC203="","",IF(ISNUMBER(AC203)=FALSE,"Não se aplica",IFERROR(VLOOKUP(AC203,Produtos!$A$1:$C$2319,3,FALSE),"Não Cadastrado")))</f>
        <v/>
      </c>
      <c r="AI203" s="106"/>
      <c r="AJ203" s="106" t="str">
        <f>VLOOKUP(Tabela2[[#This Row],[SIEMA]],Siema2025,26,FALSE)</f>
        <v>Ato criminoso caracterizado pela abertura de vagão graneleiro ferroviário carregado com soja.</v>
      </c>
      <c r="AK203" s="109" t="s">
        <v>7121</v>
      </c>
      <c r="AL203" s="109"/>
      <c r="AM203" s="109"/>
      <c r="AN203" s="110" t="str">
        <f>VLOOKUP(Tabela2[[#This Row],[SIEMA]],Siema2025,51,FALSE)</f>
        <v/>
      </c>
      <c r="AO203" s="110" t="str">
        <f>VLOOKUP(Tabela2[[#This Row],[SIEMA]],Siema2025,53,FALSE)</f>
        <v/>
      </c>
      <c r="AP203" s="110" t="str">
        <f>VLOOKUP(Tabela2[[#This Row],[SIEMA]],Siema2025,55,FALSE)</f>
        <v/>
      </c>
      <c r="AQ203" s="110" t="str">
        <f>VLOOKUP(Tabela2[[#This Row],[SIEMA]],Siema2025,57,FALSE)</f>
        <v/>
      </c>
      <c r="AR203" s="110" t="str">
        <f>VLOOKUP(Tabela2[[#This Row],[SIEMA]],Siema2025,59,FALSE)</f>
        <v/>
      </c>
      <c r="AS203" s="110" t="str">
        <f>VLOOKUP(Tabela2[[#This Row],[SIEMA]],Siema2025,61,FALSE)</f>
        <v/>
      </c>
      <c r="AT203" s="110" t="str">
        <f>VLOOKUP(Tabela2[[#This Row],[SIEMA]],Siema2025,63,FALSE)</f>
        <v/>
      </c>
      <c r="AU203" s="110" t="str">
        <f>VLOOKUP(Tabela2[[#This Row],[SIEMA]],Siema2025,65,FALSE)</f>
        <v>X</v>
      </c>
      <c r="AV203" s="110" t="str">
        <f>VLOOKUP(Tabela2[[#This Row],[SIEMA]],Siema2025,67,FALSE)</f>
        <v/>
      </c>
      <c r="AW203" s="110" t="str">
        <f>VLOOKUP(Tabela2[[#This Row],[SIEMA]],Siema2025,69,FALSE)</f>
        <v/>
      </c>
      <c r="AX203" s="110" t="str">
        <f>VLOOKUP(Tabela2[[#This Row],[SIEMA]],Siema2025,71,FALSE)</f>
        <v/>
      </c>
      <c r="AY203" s="110" t="str">
        <f>VLOOKUP(Tabela2[[#This Row],[SIEMA]],Siema2025,73,FALSE)</f>
        <v/>
      </c>
      <c r="AZ203" s="110" t="str">
        <f>VLOOKUP(Tabela2[[#This Row],[SIEMA]],Siema2025,75,FALSE)</f>
        <v/>
      </c>
      <c r="BA203" s="110" t="str">
        <f>VLOOKUP(Tabela2[[#This Row],[SIEMA]],Siema2025,77,FALSE)</f>
        <v/>
      </c>
      <c r="BB203" s="110" t="str">
        <f>VLOOKUP(Tabela2[[#This Row],[SIEMA]],Siema2025,79,FALSE)</f>
        <v/>
      </c>
      <c r="BC203" s="110" t="str">
        <f>IF(Tabela2[[#This Row],[Outro(s) ]] = "X", "PREENCHER","NA")</f>
        <v>NA</v>
      </c>
      <c r="BD203" s="110" t="str">
        <f>VLOOKUP(Tabela2[[#This Row],[SIEMA]],Siema2025,82,FALSE)</f>
        <v/>
      </c>
      <c r="BE203" s="110" t="str">
        <f>VLOOKUP(Tabela2[[#This Row],[SIEMA]],Siema2025,81,FALSE)</f>
        <v/>
      </c>
      <c r="BF203" s="112" t="s">
        <v>3066</v>
      </c>
      <c r="BG203" s="112" t="s">
        <v>7122</v>
      </c>
      <c r="BH203" s="113" t="str">
        <f>VLOOKUP(Tabela2[[#This Row],[SIEMA]],Siema2025,29,FALSE)</f>
        <v>02502844000166</v>
      </c>
      <c r="BI203" s="114" t="str">
        <f>VLOOKUP(Tabela2[[#This Row],[SIEMA]],Siema2025,107,FALSE)</f>
        <v>Não</v>
      </c>
      <c r="BJ203" s="109" t="s">
        <v>7097</v>
      </c>
      <c r="BK203" s="106" t="s">
        <v>2696</v>
      </c>
      <c r="BL203" s="143">
        <v>45740</v>
      </c>
      <c r="BM203" s="110">
        <f ca="1">IF(Tabela2[[#This Row],[Data de atendimento do Ibama (considerar o primeiro documento/ação)]]="",_xlfn.DAYS(TODAY(),J203),_xlfn.DAYS(Tabela2[[#This Row],[Data de atendimento do Ibama (considerar o primeiro documento/ação)]],J203))</f>
        <v>3</v>
      </c>
      <c r="BN203" s="110" t="str">
        <f>IF(Tabela2[[#This Row],[Atendido pelo Ibama ("Não" ou "Sim")]]="Não","Preencher", IF(Tabela2[[#This Row],[Atendido pelo Ibama ("Não" ou "Sim")]]="Sim","NA",""))</f>
        <v>NA</v>
      </c>
      <c r="BO203" s="116" t="s">
        <v>7098</v>
      </c>
      <c r="BP203" s="110" t="str">
        <f>IF(Tabela2[[#This Row],[Forma de atendimento (primeiro documento/ação)]]= "Outros (especificar)", "PREENCHER","NA")</f>
        <v>NA</v>
      </c>
      <c r="BQ203" s="108" t="s">
        <v>123</v>
      </c>
      <c r="BR203" s="110" t="str">
        <f>IF(Tabela2[[#This Row],[Equipe do Ibama foi a campo? Houve sobrevoo do Poseidon?]] = "Sim", "PREENCHER","NA")</f>
        <v>NA</v>
      </c>
      <c r="BS203" s="110" t="str">
        <f>IF(Tabela2[[#This Row],[Se sim, foi emitida Ordem de Emergência? (informações vinculada à coluna CK)]] = "Sim", "PREENCHER","NA")</f>
        <v>NA</v>
      </c>
      <c r="BT203" s="110" t="s">
        <v>7125</v>
      </c>
      <c r="BU203" s="110" t="s">
        <v>2696</v>
      </c>
      <c r="BV203" s="110" t="s">
        <v>123</v>
      </c>
      <c r="BW203" s="110" t="s">
        <v>123</v>
      </c>
      <c r="BX203" s="108" t="s">
        <v>7119</v>
      </c>
      <c r="BY203" s="143"/>
      <c r="BZ203" s="106" t="str">
        <f>IF(Tabela2[[#This Row],[Data do documento de encerramento]]="NA","NA",IF(Tabela2[[#This Row],[Data do documento de encerramento]]="","Pendente de conclusão/ encerramento",_xlfn.DAYS(Tabela2[[#This Row],[Data do documento de encerramento]],J203)))</f>
        <v>Pendente de conclusão/ encerramento</v>
      </c>
      <c r="CA203" s="109" t="s">
        <v>7126</v>
      </c>
      <c r="CB203" s="109"/>
      <c r="CC203" s="134"/>
      <c r="CD203" s="109"/>
      <c r="CE203" s="109"/>
      <c r="CF203" s="109"/>
    </row>
    <row r="204" spans="1:84" ht="60.75">
      <c r="A204" s="185">
        <v>202532168446</v>
      </c>
      <c r="B204" s="120" t="s">
        <v>7948</v>
      </c>
      <c r="C204" s="110" t="s">
        <v>672</v>
      </c>
      <c r="D204" s="108" t="s">
        <v>637</v>
      </c>
      <c r="E204" s="108" t="s">
        <v>7447</v>
      </c>
      <c r="F204" s="108"/>
      <c r="G204" s="108" t="s">
        <v>7949</v>
      </c>
      <c r="H204" s="108" t="s">
        <v>7950</v>
      </c>
      <c r="I204" s="106" t="str">
        <f>VLOOKUP(Tabela2[[#This Row],[SIEMA]],Siema2025,19,FALSE)</f>
        <v>Santos</v>
      </c>
      <c r="J204" s="107">
        <f>VLOOKUP(Tabela2[[#This Row],[SIEMA]],Siema2025,2,FALSE)</f>
        <v>45737</v>
      </c>
      <c r="K204" s="107" t="str">
        <f>VLOOKUP(Tabela2[[#This Row],[SIEMA]],Siema2025,16,FALSE)</f>
        <v>Sexta</v>
      </c>
      <c r="L204" s="108" t="str">
        <f>IF(Tabela2[[#This Row],[Data]]="","Sem Informação",VLOOKUP(MONTH(Tabela2[[#This Row],[Data]]),'[1]Validação de dados'!$I$1:$J$13,2,0))</f>
        <v>Março</v>
      </c>
      <c r="M204" s="108">
        <f>YEAR(Tabela2[[#This Row],[Data]])</f>
        <v>2025</v>
      </c>
      <c r="N204" s="107" t="str">
        <f>VLOOKUP(Tabela2[[#This Row],[SIEMA]],Siema2025,17,FALSE)</f>
        <v>Vespertino</v>
      </c>
      <c r="O204" s="107" t="str">
        <f>VLOOKUP(Tabela2[[#This Row],[SIEMA]],Siema2025,5,FALSE)</f>
        <v>Plataforma</v>
      </c>
      <c r="P204" s="106" t="str">
        <f>VLOOKUP(Tabela2[[#This Row],[SIEMA]],Siema2025,21,FALSE)</f>
        <v>Navio-sonda West Saturn, Campo de Bacalhau, Bacia de Santos</v>
      </c>
      <c r="Q204" s="106" t="s">
        <v>637</v>
      </c>
      <c r="R204" s="106" t="s">
        <v>7951</v>
      </c>
      <c r="S204" s="106" t="s">
        <v>7952</v>
      </c>
      <c r="T204" s="106">
        <v>289.60000000000002</v>
      </c>
      <c r="U204" s="106" t="s">
        <v>7109</v>
      </c>
      <c r="V204" s="106" t="str">
        <f>IF(Q204="","",IF(ISNUMBER(Q204)=FALSE,"Não se aplica",IFERROR(VLOOKUP(Q204,Produtos!$A$1:$C$2319,3,FALSE),"Não Cadastrado")))</f>
        <v>Não se aplica</v>
      </c>
      <c r="W204" s="106"/>
      <c r="X204" s="115" t="s">
        <v>954</v>
      </c>
      <c r="Y204" s="115" t="s">
        <v>954</v>
      </c>
      <c r="Z204" s="106">
        <v>66.28</v>
      </c>
      <c r="AA204" s="106" t="s">
        <v>7109</v>
      </c>
      <c r="AB204" s="106" t="str">
        <f>IF(W204="","",IF(ISNUMBER(W204)=FALSE,"Não se aplica",IFERROR(VLOOKUP(W204,Produtos!$A$1:$C$2319,3,FALSE),"Não Cadastrado")))</f>
        <v/>
      </c>
      <c r="AC204" s="106">
        <v>1267</v>
      </c>
      <c r="AD204" s="110" t="s">
        <v>2043</v>
      </c>
      <c r="AE204" s="109" t="str">
        <f>IF(AC204="","", IF(AC204="NC","", IF(AC204="NE","", IF(AC204="NA","",IFERROR(VLOOKUP(AC204,Produtos!$A$1:$C$2319,2,FALSE),"Não Cadastrado")))))</f>
        <v>PETRÓLEO CRU</v>
      </c>
      <c r="AF204" s="106">
        <v>0.38</v>
      </c>
      <c r="AG204" s="106" t="s">
        <v>7109</v>
      </c>
      <c r="AH204" s="106">
        <f>IF(AC204="","",IF(ISNUMBER(AC204)=FALSE,"Não se aplica",IFERROR(VLOOKUP(AC204,Produtos!$A$1:$C$2319,3,FALSE),"Não Cadastrado")))</f>
        <v>3</v>
      </c>
      <c r="AI204" s="106"/>
      <c r="AJ204" s="106"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204" s="109" t="s">
        <v>7219</v>
      </c>
      <c r="AL204" s="109"/>
      <c r="AM204" s="109"/>
      <c r="AN204" s="110" t="str">
        <f>VLOOKUP(Tabela2[[#This Row],[SIEMA]],Siema2025,51,FALSE)</f>
        <v/>
      </c>
      <c r="AO204" s="110" t="str">
        <f>VLOOKUP(Tabela2[[#This Row],[SIEMA]],Siema2025,53,FALSE)</f>
        <v/>
      </c>
      <c r="AP204" s="110" t="str">
        <f>VLOOKUP(Tabela2[[#This Row],[SIEMA]],Siema2025,55,FALSE)</f>
        <v/>
      </c>
      <c r="AQ204" s="110" t="str">
        <f>VLOOKUP(Tabela2[[#This Row],[SIEMA]],Siema2025,57,FALSE)</f>
        <v/>
      </c>
      <c r="AR204" s="110" t="str">
        <f>VLOOKUP(Tabela2[[#This Row],[SIEMA]],Siema2025,59,FALSE)</f>
        <v/>
      </c>
      <c r="AS204" s="110" t="str">
        <f>VLOOKUP(Tabela2[[#This Row],[SIEMA]],Siema2025,61,FALSE)</f>
        <v>X</v>
      </c>
      <c r="AT204" s="110" t="str">
        <f>VLOOKUP(Tabela2[[#This Row],[SIEMA]],Siema2025,63,FALSE)</f>
        <v/>
      </c>
      <c r="AU204" s="110" t="str">
        <f>VLOOKUP(Tabela2[[#This Row],[SIEMA]],Siema2025,65,FALSE)</f>
        <v/>
      </c>
      <c r="AV204" s="110" t="str">
        <f>VLOOKUP(Tabela2[[#This Row],[SIEMA]],Siema2025,67,FALSE)</f>
        <v/>
      </c>
      <c r="AW204" s="110" t="str">
        <f>VLOOKUP(Tabela2[[#This Row],[SIEMA]],Siema2025,69,FALSE)</f>
        <v/>
      </c>
      <c r="AX204" s="110" t="str">
        <f>VLOOKUP(Tabela2[[#This Row],[SIEMA]],Siema2025,71,FALSE)</f>
        <v/>
      </c>
      <c r="AY204" s="110" t="str">
        <f>VLOOKUP(Tabela2[[#This Row],[SIEMA]],Siema2025,73,FALSE)</f>
        <v/>
      </c>
      <c r="AZ204" s="110" t="str">
        <f>VLOOKUP(Tabela2[[#This Row],[SIEMA]],Siema2025,75,FALSE)</f>
        <v/>
      </c>
      <c r="BA204" s="110" t="str">
        <f>VLOOKUP(Tabela2[[#This Row],[SIEMA]],Siema2025,77,FALSE)</f>
        <v/>
      </c>
      <c r="BB204" s="110" t="str">
        <f>VLOOKUP(Tabela2[[#This Row],[SIEMA]],Siema2025,79,FALSE)</f>
        <v/>
      </c>
      <c r="BC204" s="110" t="str">
        <f>IF(Tabela2[[#This Row],[Outro(s) ]] = "X", "PREENCHER","NA")</f>
        <v>NA</v>
      </c>
      <c r="BD204" s="110" t="str">
        <f>VLOOKUP(Tabela2[[#This Row],[SIEMA]],Siema2025,82,FALSE)</f>
        <v/>
      </c>
      <c r="BE204" s="110" t="str">
        <f>VLOOKUP(Tabela2[[#This Row],[SIEMA]],Siema2025,81,FALSE)</f>
        <v/>
      </c>
      <c r="BF204" s="112" t="str">
        <f>VLOOKUP(Tabela2[[#This Row],[SIEMA]],Siema2025,28,FALSE)</f>
        <v>Equinor Brasil Energia</v>
      </c>
      <c r="BG204" s="112"/>
      <c r="BH204" s="113">
        <v>33000167000101</v>
      </c>
      <c r="BI204" s="114" t="s">
        <v>2696</v>
      </c>
      <c r="BJ204" s="109" t="s">
        <v>7097</v>
      </c>
      <c r="BK204" s="106" t="s">
        <v>2696</v>
      </c>
      <c r="BL204" s="143">
        <v>45740</v>
      </c>
      <c r="BM204" s="110">
        <f ca="1">IF(Tabela2[[#This Row],[Data de atendimento do Ibama (considerar o primeiro documento/ação)]]="",_xlfn.DAYS(TODAY(),J204),_xlfn.DAYS(Tabela2[[#This Row],[Data de atendimento do Ibama (considerar o primeiro documento/ação)]],J204))</f>
        <v>3</v>
      </c>
      <c r="BN204" s="110" t="str">
        <f>IF(Tabela2[[#This Row],[Atendido pelo Ibama ("Não" ou "Sim")]]="Não","Preencher", IF(Tabela2[[#This Row],[Atendido pelo Ibama ("Não" ou "Sim")]]="Sim","NA",""))</f>
        <v>NA</v>
      </c>
      <c r="BO204" s="116" t="s">
        <v>7098</v>
      </c>
      <c r="BP204" s="110" t="str">
        <f>IF(Tabela2[[#This Row],[Forma de atendimento (primeiro documento/ação)]]= "Outros (especificar)", "PREENCHER","NA")</f>
        <v>NA</v>
      </c>
      <c r="BQ204" s="108" t="s">
        <v>123</v>
      </c>
      <c r="BR204" s="110" t="str">
        <f>IF(Tabela2[[#This Row],[Equipe do Ibama foi a campo? Houve sobrevoo do Poseidon?]] = "Sim", "PREENCHER","NA")</f>
        <v>NA</v>
      </c>
      <c r="BS204" s="110" t="str">
        <f>IF(Tabela2[[#This Row],[Se sim, foi emitida Ordem de Emergência? (informações vinculada à coluna CK)]] = "Sim", "PREENCHER","NA")</f>
        <v>NA</v>
      </c>
      <c r="BT204" s="110" t="s">
        <v>7099</v>
      </c>
      <c r="BU204" s="110" t="s">
        <v>123</v>
      </c>
      <c r="BV204" s="110" t="s">
        <v>123</v>
      </c>
      <c r="BW204" s="110" t="s">
        <v>123</v>
      </c>
      <c r="BX204" s="108" t="s">
        <v>7119</v>
      </c>
      <c r="BY204" s="108"/>
      <c r="BZ204" s="106" t="str">
        <f>IF(Tabela2[[#This Row],[Data do documento de encerramento]]="NA","NA",IF(Tabela2[[#This Row],[Data do documento de encerramento]]="","Pendente de conclusão/ encerramento",_xlfn.DAYS(Tabela2[[#This Row],[Data do documento de encerramento]],J204)))</f>
        <v>Pendente de conclusão/ encerramento</v>
      </c>
      <c r="CA204" s="109"/>
      <c r="CB204" s="109" t="s">
        <v>7822</v>
      </c>
      <c r="CC204" s="294" t="s">
        <v>7953</v>
      </c>
      <c r="CD204" s="109" t="s">
        <v>7954</v>
      </c>
      <c r="CE204" s="109" t="s">
        <v>2696</v>
      </c>
      <c r="CF204" s="109" t="s">
        <v>7103</v>
      </c>
    </row>
    <row r="205" spans="1:84" hidden="1">
      <c r="A205" s="172">
        <v>202532175632</v>
      </c>
      <c r="B205" s="173" t="s">
        <v>7955</v>
      </c>
      <c r="C205" s="110" t="str">
        <f>VLOOKUP(Tabela2[[#This Row],[SIEMA]],Siema2025,4,FALSE)</f>
        <v xml:space="preserve"> PR</v>
      </c>
      <c r="D205" s="108" t="str">
        <f>VLOOKUP(Tabela2[[#This Row],[SIEMA]],Siema2025,3,FALSE)</f>
        <v xml:space="preserve">Campo Largo </v>
      </c>
      <c r="E205" s="108" t="str">
        <f>VLOOKUP(Tabela2[[#This Row],[SIEMA]],Siema2025,20,FALSE)</f>
        <v>Rod. do Café - Lot. Sao Jose, Campo Largo - PR</v>
      </c>
      <c r="F205" s="108"/>
      <c r="G205" s="108"/>
      <c r="H205" s="108"/>
      <c r="I205" s="106" t="str">
        <f>VLOOKUP(Tabela2[[#This Row],[SIEMA]],Siema2025,19,FALSE)</f>
        <v/>
      </c>
      <c r="J205" s="107">
        <f>VLOOKUP(Tabela2[[#This Row],[SIEMA]],Siema2025,2,FALSE)</f>
        <v>45737</v>
      </c>
      <c r="K205" s="107" t="str">
        <f>VLOOKUP(Tabela2[[#This Row],[SIEMA]],Siema2025,16,FALSE)</f>
        <v>Sexta</v>
      </c>
      <c r="L205" s="108" t="str">
        <f>IF(Tabela2[[#This Row],[Data]]="","Sem Informação",VLOOKUP(MONTH(Tabela2[[#This Row],[Data]]),'[1]Validação de dados'!$I$1:$J$13,2,0))</f>
        <v>Março</v>
      </c>
      <c r="M205" s="106">
        <f>YEAR(Tabela2[[#This Row],[Data]])</f>
        <v>2025</v>
      </c>
      <c r="N205" s="107" t="str">
        <f>VLOOKUP(Tabela2[[#This Row],[SIEMA]],Siema2025,17,FALSE)</f>
        <v>Noturno</v>
      </c>
      <c r="O205" s="107" t="str">
        <f>VLOOKUP(Tabela2[[#This Row],[SIEMA]],Siema2025,5,FALSE)</f>
        <v>Posto de combustível</v>
      </c>
      <c r="P205" s="106" t="str">
        <f>VLOOKUP(Tabela2[[#This Row],[SIEMA]],Siema2025,21,FALSE)</f>
        <v>Caminhão Tanque da empresa, colidiu com outro veículo em manobra no pátio do Posto de Combustível.</v>
      </c>
      <c r="Q205" s="106" t="str">
        <f>VLOOKUP(Tabela2[[#This Row],[SIEMA]],Siema2025,7,FALSE)</f>
        <v>ETANOL, SOLUÇÃO</v>
      </c>
      <c r="R205" s="106" t="str">
        <f>VLOOKUP(Tabela2[[#This Row],[SIEMA]],Siema2025,10,FALSE)</f>
        <v/>
      </c>
      <c r="S205" s="109" t="str">
        <f>IF(Q205="","", IF(Q205="NC","", IF(Q205="NE","", IF(Q205="NA","",IFERROR(VLOOKUP(Q205,Produtos!$A$1:$C$2319,2,FALSE),"Não Cadastrado")))))</f>
        <v>Não Cadastrado</v>
      </c>
      <c r="T205" s="106" t="str">
        <f>VLOOKUP(Tabela2[[#This Row],[SIEMA]],Siema2025,11,FALSE)</f>
        <v xml:space="preserve"> </v>
      </c>
      <c r="U205" s="106" t="str">
        <f>VLOOKUP(Tabela2[[#This Row],[SIEMA]],Siema2025,12,FALSE)</f>
        <v xml:space="preserve"> </v>
      </c>
      <c r="V205" s="106" t="str">
        <f>IF(Q205="","",IF(ISNUMBER(Q205)=FALSE,"Não se aplica",IFERROR(VLOOKUP(Q205,Produtos!$A$1:$C$2319,3,FALSE),"Não Cadastrado")))</f>
        <v>Não se aplica</v>
      </c>
      <c r="W205" s="106" t="str">
        <f>VLOOKUP(Tabela2[[#This Row],[SIEMA]],Siema2025,10,FALSE)</f>
        <v/>
      </c>
      <c r="X205" s="115" t="str">
        <f>IF(Tabela2[[#This Row],[Origem do acidente]] = "Plataforma", "PREENCHER","NA")</f>
        <v>NA</v>
      </c>
      <c r="Y205" s="111" t="str">
        <f>IF(W205="","", IF(W205="NC","", IF(W205="NE","", IF(W205="NA","",IFERROR(VLOOKUP(W205,Produtos!$A$1:$C$2319,2,FALSE),"Não Cadastrado")))))</f>
        <v/>
      </c>
      <c r="Z205" s="106" t="str">
        <f>VLOOKUP(Tabela2[[#This Row],[SIEMA]],Siema2025,11,FALSE)</f>
        <v xml:space="preserve"> </v>
      </c>
      <c r="AA205" s="106" t="str">
        <f>VLOOKUP(Tabela2[[#This Row],[SIEMA]],Siema2025,12,FALSE)</f>
        <v xml:space="preserve"> </v>
      </c>
      <c r="AB205" s="106" t="str">
        <f>IF(W205="","",IF(ISNUMBER(W205)=FALSE,"Não se aplica",IFERROR(VLOOKUP(W205,Produtos!$A$1:$C$2319,3,FALSE),"Não Cadastrado")))</f>
        <v/>
      </c>
      <c r="AC205" s="106"/>
      <c r="AD205" s="110" t="str">
        <f>IF(Tabela2[[#This Row],[Origem do acidente]] = "Plataforma", "PREENCHER","NA")</f>
        <v>NA</v>
      </c>
      <c r="AE205" s="109" t="str">
        <f>IF(AC205="","", IF(AC205="NC","", IF(AC205="NE","", IF(AC205="NA","",IFERROR(VLOOKUP(AC205,Produtos!$A$1:$C$2319,2,FALSE),"Não Cadastrado")))))</f>
        <v/>
      </c>
      <c r="AF205" s="106"/>
      <c r="AG205" s="106"/>
      <c r="AH205" s="106" t="str">
        <f>IF(AC205="","",IF(ISNUMBER(AC205)=FALSE,"Não se aplica",IFERROR(VLOOKUP(AC205,Produtos!$A$1:$C$2319,3,FALSE),"Não Cadastrado")))</f>
        <v/>
      </c>
      <c r="AI205" s="106"/>
      <c r="AJ205" s="106" t="str">
        <f>VLOOKUP(Tabela2[[#This Row],[SIEMA]],Siema2025,26,FALSE)</f>
        <v>Abalroamento em manobra para estacionar no pátio do posto onde o motorista da empresa iria realizar o pernoite</v>
      </c>
      <c r="AK205" s="109"/>
      <c r="AL205" s="109"/>
      <c r="AM205" s="109"/>
      <c r="AN205" s="110" t="str">
        <f>VLOOKUP(Tabela2[[#This Row],[SIEMA]],Siema2025,51,FALSE)</f>
        <v/>
      </c>
      <c r="AO205" s="110" t="str">
        <f>VLOOKUP(Tabela2[[#This Row],[SIEMA]],Siema2025,53,FALSE)</f>
        <v/>
      </c>
      <c r="AP205" s="110" t="str">
        <f>VLOOKUP(Tabela2[[#This Row],[SIEMA]],Siema2025,55,FALSE)</f>
        <v/>
      </c>
      <c r="AQ205" s="110" t="str">
        <f>VLOOKUP(Tabela2[[#This Row],[SIEMA]],Siema2025,57,FALSE)</f>
        <v/>
      </c>
      <c r="AR205" s="110" t="str">
        <f>VLOOKUP(Tabela2[[#This Row],[SIEMA]],Siema2025,59,FALSE)</f>
        <v/>
      </c>
      <c r="AS205" s="110" t="str">
        <f>VLOOKUP(Tabela2[[#This Row],[SIEMA]],Siema2025,61,FALSE)</f>
        <v/>
      </c>
      <c r="AT205" s="110" t="str">
        <f>VLOOKUP(Tabela2[[#This Row],[SIEMA]],Siema2025,63,FALSE)</f>
        <v/>
      </c>
      <c r="AU205" s="110" t="str">
        <f>VLOOKUP(Tabela2[[#This Row],[SIEMA]],Siema2025,65,FALSE)</f>
        <v/>
      </c>
      <c r="AV205" s="110" t="str">
        <f>VLOOKUP(Tabela2[[#This Row],[SIEMA]],Siema2025,67,FALSE)</f>
        <v/>
      </c>
      <c r="AW205" s="110" t="str">
        <f>VLOOKUP(Tabela2[[#This Row],[SIEMA]],Siema2025,69,FALSE)</f>
        <v/>
      </c>
      <c r="AX205" s="110" t="str">
        <f>VLOOKUP(Tabela2[[#This Row],[SIEMA]],Siema2025,71,FALSE)</f>
        <v/>
      </c>
      <c r="AY205" s="110" t="str">
        <f>VLOOKUP(Tabela2[[#This Row],[SIEMA]],Siema2025,73,FALSE)</f>
        <v/>
      </c>
      <c r="AZ205" s="110" t="str">
        <f>VLOOKUP(Tabela2[[#This Row],[SIEMA]],Siema2025,75,FALSE)</f>
        <v/>
      </c>
      <c r="BA205" s="110" t="str">
        <f>VLOOKUP(Tabela2[[#This Row],[SIEMA]],Siema2025,77,FALSE)</f>
        <v/>
      </c>
      <c r="BB205" s="110" t="str">
        <f>VLOOKUP(Tabela2[[#This Row],[SIEMA]],Siema2025,79,FALSE)</f>
        <v>X</v>
      </c>
      <c r="BC205" s="110" t="str">
        <f>IF(Tabela2[[#This Row],[Outro(s) ]] = "X", "PREENCHER","NA")</f>
        <v>PREENCHER</v>
      </c>
      <c r="BD205" s="110" t="str">
        <f>VLOOKUP(Tabela2[[#This Row],[SIEMA]],Siema2025,82,FALSE)</f>
        <v/>
      </c>
      <c r="BE205" s="110" t="str">
        <f>VLOOKUP(Tabela2[[#This Row],[SIEMA]],Siema2025,81,FALSE)</f>
        <v/>
      </c>
      <c r="BF205" s="112" t="str">
        <f>VLOOKUP(Tabela2[[#This Row],[SIEMA]],Siema2025,28,FALSE)</f>
        <v>VELLOSO &amp; LEAL LTDA</v>
      </c>
      <c r="BG205" s="112"/>
      <c r="BH205" s="113" t="str">
        <f>VLOOKUP(Tabela2[[#This Row],[SIEMA]],Siema2025,29,FALSE)</f>
        <v>05143719000103</v>
      </c>
      <c r="BI205" s="114" t="str">
        <f>VLOOKUP(Tabela2[[#This Row],[SIEMA]],Siema2025,107,FALSE)</f>
        <v>Não</v>
      </c>
      <c r="BJ205" s="109"/>
      <c r="BK205" s="106"/>
      <c r="BL205" s="143"/>
      <c r="BM205" s="110">
        <f ca="1">IF(Tabela2[[#This Row],[Data de atendimento do Ibama (considerar o primeiro documento/ação)]]="",_xlfn.DAYS(TODAY(),J205),_xlfn.DAYS(Tabela2[[#This Row],[Data de atendimento do Ibama (considerar o primeiro documento/ação)]],J205))</f>
        <v>483</v>
      </c>
      <c r="BN205" s="110" t="str">
        <f>IF(Tabela2[[#This Row],[Atendido pelo Ibama ("Não" ou "Sim")]]="Não","Preencher", IF(Tabela2[[#This Row],[Atendido pelo Ibama ("Não" ou "Sim")]]="Sim","NA",""))</f>
        <v/>
      </c>
      <c r="BO205" s="116"/>
      <c r="BP205" s="110" t="str">
        <f>IF(Tabela2[[#This Row],[Forma de atendimento (primeiro documento/ação)]]= "Outros (especificar)", "PREENCHER","NA")</f>
        <v>NA</v>
      </c>
      <c r="BQ205" s="108"/>
      <c r="BR205" s="110" t="str">
        <f>IF(Tabela2[[#This Row],[Equipe do Ibama foi a campo? Houve sobrevoo do Poseidon?]] = "Sim", "PREENCHER","NA")</f>
        <v>NA</v>
      </c>
      <c r="BS205" s="110" t="str">
        <f>IF(Tabela2[[#This Row],[Se sim, foi emitida Ordem de Emergência? (informações vinculada à coluna CK)]] = "Sim", "PREENCHER","NA")</f>
        <v>NA</v>
      </c>
      <c r="BT205" s="110" t="str">
        <f>IF(Tabela2[[#This Row],[Foi elaborado Relatório de Vistoria pelo Ibama? (informações vinculada à coluna CK)]] = "Sim", "PREENCHER","NA")</f>
        <v>NA</v>
      </c>
      <c r="BU205" s="110" t="str">
        <f>IF(Tabela2[[#This Row],[Houve envio de Informações Pós-acidente (preencher "não se aplica" quando de competência estadual/municipal)]] = "Sim", "PREENCHER","NA")</f>
        <v>NA</v>
      </c>
      <c r="BV205" s="110" t="str">
        <f>IF(Tabela2[[#This Row],[Houve avaliação das informações pós-acidente solicitadas/enviadas?]] = "Sim", "PREENCHER","NA")</f>
        <v>NA</v>
      </c>
      <c r="BW205" s="110" t="str">
        <f>IF(Tabela2[[#This Row],[O Ibama aguarda resposta da empresa/OEMA, etc?]] = "Sim", "PREENCHER","NA")</f>
        <v>NA</v>
      </c>
      <c r="BX205" s="108"/>
      <c r="BY205" s="143"/>
      <c r="BZ205" s="106" t="str">
        <f>IF(Tabela2[[#This Row],[Data do documento de encerramento]]="NA","NA",IF(Tabela2[[#This Row],[Data do documento de encerramento]]="","Pendente de conclusão/ encerramento",_xlfn.DAYS(Tabela2[[#This Row],[Data do documento de encerramento]],J205)))</f>
        <v>Pendente de conclusão/ encerramento</v>
      </c>
      <c r="CA205" s="109"/>
      <c r="CB205" s="109"/>
      <c r="CC205" s="133"/>
      <c r="CD205" s="109"/>
      <c r="CE205" s="109"/>
      <c r="CF205" s="109"/>
    </row>
    <row r="206" spans="1:84" hidden="1">
      <c r="A206" s="172">
        <v>202532354029</v>
      </c>
      <c r="B206" s="173" t="s">
        <v>7956</v>
      </c>
      <c r="C206" s="110" t="s">
        <v>7133</v>
      </c>
      <c r="D206" s="108" t="s">
        <v>637</v>
      </c>
      <c r="E206" s="108" t="s">
        <v>7236</v>
      </c>
      <c r="F206" s="108"/>
      <c r="G206" s="108"/>
      <c r="H206" s="108"/>
      <c r="I206" s="106" t="str">
        <f>VLOOKUP(Tabela2[[#This Row],[SIEMA]],Siema2025,19,FALSE)</f>
        <v>Campos</v>
      </c>
      <c r="J206" s="107">
        <f>VLOOKUP(Tabela2[[#This Row],[SIEMA]],Siema2025,2,FALSE)</f>
        <v>45737</v>
      </c>
      <c r="K206" s="107" t="str">
        <f>VLOOKUP(Tabela2[[#This Row],[SIEMA]],Siema2025,16,FALSE)</f>
        <v>Sexta</v>
      </c>
      <c r="L206" s="108" t="str">
        <f>IF(Tabela2[[#This Row],[Data]]="","Sem Informação",VLOOKUP(MONTH(Tabela2[[#This Row],[Data]]),'[1]Validação de dados'!$I$1:$J$13,2,0))</f>
        <v>Março</v>
      </c>
      <c r="M206" s="106">
        <f>YEAR(Tabela2[[#This Row],[Data]])</f>
        <v>2025</v>
      </c>
      <c r="N206" s="107" t="str">
        <f>VLOOKUP(Tabela2[[#This Row],[SIEMA]],Siema2025,17,FALSE)</f>
        <v>Vespertino</v>
      </c>
      <c r="O206" s="107" t="s">
        <v>7236</v>
      </c>
      <c r="P206" s="106" t="str">
        <f>VLOOKUP(Tabela2[[#This Row],[SIEMA]],Siema2025,21,FALSE)</f>
        <v>Bloco Alto de Cabo Frio Central.</v>
      </c>
      <c r="Q206" s="106" t="str">
        <f>VLOOKUP(Tabela2[[#This Row],[SIEMA]],Siema2025,7,FALSE)</f>
        <v/>
      </c>
      <c r="R206" s="106" t="str">
        <f>VLOOKUP(Tabela2[[#This Row],[SIEMA]],Siema2025,10,FALSE)</f>
        <v/>
      </c>
      <c r="S206" s="109" t="str">
        <f>IF(Q206="","", IF(Q206="NC","", IF(Q206="NE","", IF(Q206="NA","",IFERROR(VLOOKUP(Q206,Produtos!$A$1:$C$2319,2,FALSE),"Não Cadastrado")))))</f>
        <v/>
      </c>
      <c r="T206" s="106" t="str">
        <f>VLOOKUP(Tabela2[[#This Row],[SIEMA]],Siema2025,11,FALSE)</f>
        <v xml:space="preserve"> </v>
      </c>
      <c r="U206" s="106" t="str">
        <f>VLOOKUP(Tabela2[[#This Row],[SIEMA]],Siema2025,12,FALSE)</f>
        <v xml:space="preserve"> </v>
      </c>
      <c r="V206" s="106" t="str">
        <f>IF(Q206="","",IF(ISNUMBER(Q206)=FALSE,"Não se aplica",IFERROR(VLOOKUP(Q206,Produtos!$A$1:$C$2319,3,FALSE),"Não Cadastrado")))</f>
        <v/>
      </c>
      <c r="W206" s="106" t="str">
        <f>VLOOKUP(Tabela2[[#This Row],[SIEMA]],Siema2025,10,FALSE)</f>
        <v/>
      </c>
      <c r="X206" s="115" t="str">
        <f>IF(Tabela2[[#This Row],[Origem do acidente]] = "Plataforma", "PREENCHER","NA")</f>
        <v>NA</v>
      </c>
      <c r="Y206" s="111" t="str">
        <f>IF(W206="","", IF(W206="NC","", IF(W206="NE","", IF(W206="NA","",IFERROR(VLOOKUP(W206,Produtos!$A$1:$C$2319,2,FALSE),"Não Cadastrado")))))</f>
        <v/>
      </c>
      <c r="Z206" s="106" t="str">
        <f>VLOOKUP(Tabela2[[#This Row],[SIEMA]],Siema2025,11,FALSE)</f>
        <v xml:space="preserve"> </v>
      </c>
      <c r="AA206" s="106" t="str">
        <f>VLOOKUP(Tabela2[[#This Row],[SIEMA]],Siema2025,12,FALSE)</f>
        <v xml:space="preserve"> </v>
      </c>
      <c r="AB206" s="106" t="str">
        <f>IF(W206="","",IF(ISNUMBER(W206)=FALSE,"Não se aplica",IFERROR(VLOOKUP(W206,Produtos!$A$1:$C$2319,3,FALSE),"Não Cadastrado")))</f>
        <v/>
      </c>
      <c r="AC206" s="106"/>
      <c r="AD206" s="110" t="str">
        <f>IF(Tabela2[[#This Row],[Origem do acidente]] = "Plataforma", "PREENCHER","NA")</f>
        <v>NA</v>
      </c>
      <c r="AE206" s="109" t="str">
        <f>IF(AC206="","", IF(AC206="NC","", IF(AC206="NE","", IF(AC206="NA","",IFERROR(VLOOKUP(AC206,Produtos!$A$1:$C$2319,2,FALSE),"Não Cadastrado")))))</f>
        <v/>
      </c>
      <c r="AF206" s="106"/>
      <c r="AG206" s="106"/>
      <c r="AH206" s="106" t="str">
        <f>IF(AC206="","",IF(ISNUMBER(AC206)=FALSE,"Não se aplica",IFERROR(VLOOKUP(AC206,Produtos!$A$1:$C$2319,3,FALSE),"Não Cadastrado")))</f>
        <v/>
      </c>
      <c r="AI206" s="106"/>
      <c r="AJ206" s="106" t="str">
        <f>VLOOKUP(Tabela2[[#This Row],[SIEMA]],Siema2025,26,FALSE)</f>
        <v>Em investigação.</v>
      </c>
      <c r="AK206" s="109"/>
      <c r="AL206" s="109"/>
      <c r="AM206" s="109"/>
      <c r="AN206" s="110" t="str">
        <f>VLOOKUP(Tabela2[[#This Row],[SIEMA]],Siema2025,51,FALSE)</f>
        <v/>
      </c>
      <c r="AO206" s="110" t="str">
        <f>VLOOKUP(Tabela2[[#This Row],[SIEMA]],Siema2025,53,FALSE)</f>
        <v/>
      </c>
      <c r="AP206" s="110" t="str">
        <f>VLOOKUP(Tabela2[[#This Row],[SIEMA]],Siema2025,55,FALSE)</f>
        <v/>
      </c>
      <c r="AQ206" s="110" t="str">
        <f>VLOOKUP(Tabela2[[#This Row],[SIEMA]],Siema2025,57,FALSE)</f>
        <v/>
      </c>
      <c r="AR206" s="110" t="str">
        <f>VLOOKUP(Tabela2[[#This Row],[SIEMA]],Siema2025,59,FALSE)</f>
        <v/>
      </c>
      <c r="AS206" s="110" t="str">
        <f>VLOOKUP(Tabela2[[#This Row],[SIEMA]],Siema2025,61,FALSE)</f>
        <v>X</v>
      </c>
      <c r="AT206" s="110" t="str">
        <f>VLOOKUP(Tabela2[[#This Row],[SIEMA]],Siema2025,63,FALSE)</f>
        <v/>
      </c>
      <c r="AU206" s="110" t="str">
        <f>VLOOKUP(Tabela2[[#This Row],[SIEMA]],Siema2025,65,FALSE)</f>
        <v/>
      </c>
      <c r="AV206" s="110" t="str">
        <f>VLOOKUP(Tabela2[[#This Row],[SIEMA]],Siema2025,67,FALSE)</f>
        <v/>
      </c>
      <c r="AW206" s="110" t="str">
        <f>VLOOKUP(Tabela2[[#This Row],[SIEMA]],Siema2025,69,FALSE)</f>
        <v/>
      </c>
      <c r="AX206" s="110" t="str">
        <f>VLOOKUP(Tabela2[[#This Row],[SIEMA]],Siema2025,71,FALSE)</f>
        <v/>
      </c>
      <c r="AY206" s="110" t="str">
        <f>VLOOKUP(Tabela2[[#This Row],[SIEMA]],Siema2025,73,FALSE)</f>
        <v/>
      </c>
      <c r="AZ206" s="110" t="str">
        <f>VLOOKUP(Tabela2[[#This Row],[SIEMA]],Siema2025,75,FALSE)</f>
        <v/>
      </c>
      <c r="BA206" s="110" t="str">
        <f>VLOOKUP(Tabela2[[#This Row],[SIEMA]],Siema2025,77,FALSE)</f>
        <v/>
      </c>
      <c r="BB206" s="110" t="str">
        <f>VLOOKUP(Tabela2[[#This Row],[SIEMA]],Siema2025,79,FALSE)</f>
        <v/>
      </c>
      <c r="BC206" s="110" t="str">
        <f>IF(Tabela2[[#This Row],[Outro(s) ]] = "X", "PREENCHER","NA")</f>
        <v>NA</v>
      </c>
      <c r="BD206" s="110" t="str">
        <f>VLOOKUP(Tabela2[[#This Row],[SIEMA]],Siema2025,82,FALSE)</f>
        <v/>
      </c>
      <c r="BE206" s="110" t="str">
        <f>VLOOKUP(Tabela2[[#This Row],[SIEMA]],Siema2025,81,FALSE)</f>
        <v/>
      </c>
      <c r="BF206" s="112" t="str">
        <f>VLOOKUP(Tabela2[[#This Row],[SIEMA]],Siema2025,28,FALSE)</f>
        <v>Petróleo Brasileiro S.A. - PETROBRAS</v>
      </c>
      <c r="BG206" s="112"/>
      <c r="BH206" s="113" t="str">
        <f>VLOOKUP(Tabela2[[#This Row],[SIEMA]],Siema2025,29,FALSE)</f>
        <v>33000167100750</v>
      </c>
      <c r="BI206" s="114" t="str">
        <f>VLOOKUP(Tabela2[[#This Row],[SIEMA]],Siema2025,107,FALSE)</f>
        <v>Não</v>
      </c>
      <c r="BJ206" s="109" t="s">
        <v>7097</v>
      </c>
      <c r="BK206" s="106"/>
      <c r="BL206" s="143"/>
      <c r="BM206" s="110">
        <f ca="1">IF(Tabela2[[#This Row],[Data de atendimento do Ibama (considerar o primeiro documento/ação)]]="",_xlfn.DAYS(TODAY(),J206),_xlfn.DAYS(Tabela2[[#This Row],[Data de atendimento do Ibama (considerar o primeiro documento/ação)]],J206))</f>
        <v>483</v>
      </c>
      <c r="BN206" s="110" t="str">
        <f>IF(Tabela2[[#This Row],[Atendido pelo Ibama ("Não" ou "Sim")]]="Não","Preencher", IF(Tabela2[[#This Row],[Atendido pelo Ibama ("Não" ou "Sim")]]="Sim","NA",""))</f>
        <v/>
      </c>
      <c r="BO206" s="116"/>
      <c r="BP206" s="110" t="str">
        <f>IF(Tabela2[[#This Row],[Forma de atendimento (primeiro documento/ação)]]= "Outros (especificar)", "PREENCHER","NA")</f>
        <v>NA</v>
      </c>
      <c r="BQ206" s="108"/>
      <c r="BR206" s="110" t="str">
        <f>IF(Tabela2[[#This Row],[Equipe do Ibama foi a campo? Houve sobrevoo do Poseidon?]] = "Sim", "PREENCHER","NA")</f>
        <v>NA</v>
      </c>
      <c r="BS206" s="110" t="str">
        <f>IF(Tabela2[[#This Row],[Se sim, foi emitida Ordem de Emergência? (informações vinculada à coluna CK)]] = "Sim", "PREENCHER","NA")</f>
        <v>NA</v>
      </c>
      <c r="BT206" s="110" t="str">
        <f>IF(Tabela2[[#This Row],[Foi elaborado Relatório de Vistoria pelo Ibama? (informações vinculada à coluna CK)]] = "Sim", "PREENCHER","NA")</f>
        <v>NA</v>
      </c>
      <c r="BU206" s="110" t="str">
        <f>IF(Tabela2[[#This Row],[Houve envio de Informações Pós-acidente (preencher "não se aplica" quando de competência estadual/municipal)]] = "Sim", "PREENCHER","NA")</f>
        <v>NA</v>
      </c>
      <c r="BV206" s="110" t="str">
        <f>IF(Tabela2[[#This Row],[Houve avaliação das informações pós-acidente solicitadas/enviadas?]] = "Sim", "PREENCHER","NA")</f>
        <v>NA</v>
      </c>
      <c r="BW206" s="110" t="str">
        <f>IF(Tabela2[[#This Row],[O Ibama aguarda resposta da empresa/OEMA, etc?]] = "Sim", "PREENCHER","NA")</f>
        <v>NA</v>
      </c>
      <c r="BX206" s="108"/>
      <c r="BY206" s="143"/>
      <c r="BZ206" s="106" t="str">
        <f>IF(Tabela2[[#This Row],[Data do documento de encerramento]]="NA","NA",IF(Tabela2[[#This Row],[Data do documento de encerramento]]="","Pendente de conclusão/ encerramento",_xlfn.DAYS(Tabela2[[#This Row],[Data do documento de encerramento]],J206)))</f>
        <v>Pendente de conclusão/ encerramento</v>
      </c>
      <c r="CA206" s="109"/>
      <c r="CB206" s="109"/>
      <c r="CC206" s="133"/>
      <c r="CD206" s="109"/>
      <c r="CE206" s="109"/>
      <c r="CF206" s="109"/>
    </row>
    <row r="207" spans="1:84" hidden="1">
      <c r="A207" s="216">
        <v>202532275657</v>
      </c>
      <c r="B207" s="217" t="s">
        <v>7957</v>
      </c>
      <c r="C207" s="218" t="str">
        <f>VLOOKUP(Tabela2[[#This Row],[SIEMA]],Siema2025,4,FALSE)</f>
        <v xml:space="preserve"> MG</v>
      </c>
      <c r="D207" s="219" t="str">
        <f>VLOOKUP(Tabela2[[#This Row],[SIEMA]],Siema2025,3,FALSE)</f>
        <v xml:space="preserve">Lagoa da Prata </v>
      </c>
      <c r="E207" s="219" t="str">
        <f>VLOOKUP(Tabela2[[#This Row],[SIEMA]],Siema2025,20,FALSE)</f>
        <v>km 650</v>
      </c>
      <c r="F207" s="219"/>
      <c r="G207" s="219"/>
      <c r="H207" s="219"/>
      <c r="I207" s="220" t="str">
        <f>VLOOKUP(Tabela2[[#This Row],[SIEMA]],Siema2025,19,FALSE)</f>
        <v/>
      </c>
      <c r="J207" s="221">
        <f>VLOOKUP(Tabela2[[#This Row],[SIEMA]],Siema2025,2,FALSE)</f>
        <v>45738</v>
      </c>
      <c r="K207" s="221" t="str">
        <f>VLOOKUP(Tabela2[[#This Row],[SIEMA]],Siema2025,16,FALSE)</f>
        <v>Sábado</v>
      </c>
      <c r="L207" s="219" t="str">
        <f>IF(Tabela2[[#This Row],[Data]]="","Sem Informação",VLOOKUP(MONTH(Tabela2[[#This Row],[Data]]),'[1]Validação de dados'!$I$1:$J$13,2,0))</f>
        <v>Março</v>
      </c>
      <c r="M207" s="219">
        <f>YEAR(Tabela2[[#This Row],[Data]])</f>
        <v>2025</v>
      </c>
      <c r="N207" s="221" t="str">
        <f>VLOOKUP(Tabela2[[#This Row],[SIEMA]],Siema2025,17,FALSE)</f>
        <v>Noturno</v>
      </c>
      <c r="O207" s="221" t="str">
        <f>VLOOKUP(Tabela2[[#This Row],[SIEMA]],Siema2025,5,FALSE)</f>
        <v>Ferrovia</v>
      </c>
      <c r="P207" s="220" t="str">
        <f>VLOOKUP(Tabela2[[#This Row],[SIEMA]],Siema2025,21,FALSE)</f>
        <v>Em 22/03/2025 às 19:52 no Corredor Centro Leste da Ferrovia Centro Atlântica, no município de Lagoa da Prata/MG, a composição J604, Km 650+000 veio a tombar 03 vagões, adernar 07 e descarrilar 02 locomotivas. Trem composto 04 locomotivas + 85 vagões carregados com soja.</v>
      </c>
      <c r="Q207" s="220" t="str">
        <f>VLOOKUP(Tabela2[[#This Row],[SIEMA]],Siema2025,7,FALSE)</f>
        <v/>
      </c>
      <c r="R207" s="220" t="str">
        <f>VLOOKUP(Tabela2[[#This Row],[SIEMA]],Siema2025,10,FALSE)</f>
        <v>soja a granel</v>
      </c>
      <c r="S207" s="222" t="str">
        <f>IF(Q207="","", IF(Q207="NC","", IF(Q207="NE","", IF(Q207="NA","",IFERROR(VLOOKUP(Q207,Produtos!$A$1:$C$2319,2,FALSE),"Não Cadastrado")))))</f>
        <v/>
      </c>
      <c r="T207" s="220" t="str">
        <f>VLOOKUP(Tabela2[[#This Row],[SIEMA]],Siema2025,11,FALSE)</f>
        <v/>
      </c>
      <c r="U207" s="220" t="str">
        <f>VLOOKUP(Tabela2[[#This Row],[SIEMA]],Siema2025,12,FALSE)</f>
        <v/>
      </c>
      <c r="V207" s="220" t="str">
        <f>IF(Q207="","",IF(ISNUMBER(Q207)=FALSE,"Não se aplica",IFERROR(VLOOKUP(Q207,Produtos!$A$1:$C$2319,3,FALSE),"Não Cadastrado")))</f>
        <v/>
      </c>
      <c r="W207" s="220" t="str">
        <f>VLOOKUP(Tabela2[[#This Row],[SIEMA]],Siema2025,10,FALSE)</f>
        <v>soja a granel</v>
      </c>
      <c r="X207" s="223" t="str">
        <f>IF(Tabela2[[#This Row],[Origem do acidente]] = "Plataforma", "PREENCHER","NA")</f>
        <v>NA</v>
      </c>
      <c r="Y207" s="224" t="str">
        <f>IF(W207="","", IF(W207="NC","", IF(W207="NE","", IF(W207="NA","",IFERROR(VLOOKUP(W207,Produtos!$A$1:$C$2319,2,FALSE),"Não Cadastrado")))))</f>
        <v>Não Cadastrado</v>
      </c>
      <c r="Z207" s="220" t="str">
        <f>VLOOKUP(Tabela2[[#This Row],[SIEMA]],Siema2025,11,FALSE)</f>
        <v/>
      </c>
      <c r="AA207" s="220" t="str">
        <f>VLOOKUP(Tabela2[[#This Row],[SIEMA]],Siema2025,12,FALSE)</f>
        <v/>
      </c>
      <c r="AB207" s="220" t="str">
        <f>IF(W207="","",IF(ISNUMBER(W207)=FALSE,"Não se aplica",IFERROR(VLOOKUP(W207,Produtos!$A$1:$C$2319,3,FALSE),"Não Cadastrado")))</f>
        <v>Não se aplica</v>
      </c>
      <c r="AC207" s="220"/>
      <c r="AD207" s="218" t="str">
        <f>IF(Tabela2[[#This Row],[Origem do acidente]] = "Plataforma", "PREENCHER","NA")</f>
        <v>NA</v>
      </c>
      <c r="AE207" s="222" t="str">
        <f>IF(AC207="","", IF(AC207="NC","", IF(AC207="NE","", IF(AC207="NA","",IFERROR(VLOOKUP(AC207,Produtos!$A$1:$C$2319,2,FALSE),"Não Cadastrado")))))</f>
        <v/>
      </c>
      <c r="AF207" s="220"/>
      <c r="AG207" s="220"/>
      <c r="AH207" s="220" t="str">
        <f>IF(AC207="","",IF(ISNUMBER(AC207)=FALSE,"Não se aplica",IFERROR(VLOOKUP(AC207,Produtos!$A$1:$C$2319,3,FALSE),"Não Cadastrado")))</f>
        <v/>
      </c>
      <c r="AI207" s="220"/>
      <c r="AJ207" s="220" t="str">
        <f>VLOOKUP(Tabela2[[#This Row],[SIEMA]],Siema2025,26,FALSE)</f>
        <v/>
      </c>
      <c r="AK207" s="222"/>
      <c r="AL207" s="222"/>
      <c r="AM207" s="222"/>
      <c r="AN207" s="218" t="str">
        <f>VLOOKUP(Tabela2[[#This Row],[SIEMA]],Siema2025,51,FALSE)</f>
        <v/>
      </c>
      <c r="AO207" s="218" t="str">
        <f>VLOOKUP(Tabela2[[#This Row],[SIEMA]],Siema2025,53,FALSE)</f>
        <v/>
      </c>
      <c r="AP207" s="218" t="str">
        <f>VLOOKUP(Tabela2[[#This Row],[SIEMA]],Siema2025,55,FALSE)</f>
        <v/>
      </c>
      <c r="AQ207" s="218" t="str">
        <f>VLOOKUP(Tabela2[[#This Row],[SIEMA]],Siema2025,57,FALSE)</f>
        <v/>
      </c>
      <c r="AR207" s="218" t="str">
        <f>VLOOKUP(Tabela2[[#This Row],[SIEMA]],Siema2025,59,FALSE)</f>
        <v/>
      </c>
      <c r="AS207" s="218" t="str">
        <f>VLOOKUP(Tabela2[[#This Row],[SIEMA]],Siema2025,61,FALSE)</f>
        <v/>
      </c>
      <c r="AT207" s="218" t="str">
        <f>VLOOKUP(Tabela2[[#This Row],[SIEMA]],Siema2025,63,FALSE)</f>
        <v/>
      </c>
      <c r="AU207" s="218" t="str">
        <f>VLOOKUP(Tabela2[[#This Row],[SIEMA]],Siema2025,65,FALSE)</f>
        <v>X</v>
      </c>
      <c r="AV207" s="218" t="str">
        <f>VLOOKUP(Tabela2[[#This Row],[SIEMA]],Siema2025,67,FALSE)</f>
        <v/>
      </c>
      <c r="AW207" s="218" t="str">
        <f>VLOOKUP(Tabela2[[#This Row],[SIEMA]],Siema2025,69,FALSE)</f>
        <v/>
      </c>
      <c r="AX207" s="218" t="str">
        <f>VLOOKUP(Tabela2[[#This Row],[SIEMA]],Siema2025,71,FALSE)</f>
        <v/>
      </c>
      <c r="AY207" s="218" t="str">
        <f>VLOOKUP(Tabela2[[#This Row],[SIEMA]],Siema2025,73,FALSE)</f>
        <v/>
      </c>
      <c r="AZ207" s="218" t="str">
        <f>VLOOKUP(Tabela2[[#This Row],[SIEMA]],Siema2025,75,FALSE)</f>
        <v/>
      </c>
      <c r="BA207" s="218" t="str">
        <f>VLOOKUP(Tabela2[[#This Row],[SIEMA]],Siema2025,77,FALSE)</f>
        <v/>
      </c>
      <c r="BB207" s="218" t="str">
        <f>VLOOKUP(Tabela2[[#This Row],[SIEMA]],Siema2025,79,FALSE)</f>
        <v/>
      </c>
      <c r="BC207" s="218" t="str">
        <f>IF(Tabela2[[#This Row],[Outro(s) ]] = "X", "PREENCHER","NA")</f>
        <v>NA</v>
      </c>
      <c r="BD207" s="218" t="str">
        <f>VLOOKUP(Tabela2[[#This Row],[SIEMA]],Siema2025,82,FALSE)</f>
        <v/>
      </c>
      <c r="BE207" s="218" t="str">
        <f>VLOOKUP(Tabela2[[#This Row],[SIEMA]],Siema2025,81,FALSE)</f>
        <v/>
      </c>
      <c r="BF207" s="225" t="str">
        <f>VLOOKUP(Tabela2[[#This Row],[SIEMA]],Siema2025,28,FALSE)</f>
        <v>Ferrovia Centro Atlantica</v>
      </c>
      <c r="BG207" s="225"/>
      <c r="BH207" s="226" t="str">
        <f>VLOOKUP(Tabela2[[#This Row],[SIEMA]],Siema2025,29,FALSE)</f>
        <v>00924429000175</v>
      </c>
      <c r="BI207" s="227" t="str">
        <f>VLOOKUP(Tabela2[[#This Row],[SIEMA]],Siema2025,107,FALSE)</f>
        <v>Não</v>
      </c>
      <c r="BJ207" s="222"/>
      <c r="BK207" s="220"/>
      <c r="BL207" s="228"/>
      <c r="BM207" s="218">
        <f ca="1">IF(Tabela2[[#This Row],[Data de atendimento do Ibama (considerar o primeiro documento/ação)]]="",_xlfn.DAYS(TODAY(),J207),_xlfn.DAYS(Tabela2[[#This Row],[Data de atendimento do Ibama (considerar o primeiro documento/ação)]],J207))</f>
        <v>482</v>
      </c>
      <c r="BN207" s="218" t="str">
        <f>IF(Tabela2[[#This Row],[Atendido pelo Ibama ("Não" ou "Sim")]]="Não","Preencher", IF(Tabela2[[#This Row],[Atendido pelo Ibama ("Não" ou "Sim")]]="Sim","NA",""))</f>
        <v/>
      </c>
      <c r="BO207" s="229"/>
      <c r="BP207" s="218" t="str">
        <f>IF(Tabela2[[#This Row],[Forma de atendimento (primeiro documento/ação)]]= "Outros (especificar)", "PREENCHER","NA")</f>
        <v>NA</v>
      </c>
      <c r="BQ207" s="219"/>
      <c r="BR207" s="218" t="str">
        <f>IF(Tabela2[[#This Row],[Equipe do Ibama foi a campo? Houve sobrevoo do Poseidon?]] = "Sim", "PREENCHER","NA")</f>
        <v>NA</v>
      </c>
      <c r="BS207" s="218" t="str">
        <f>IF(Tabela2[[#This Row],[Se sim, foi emitida Ordem de Emergência? (informações vinculada à coluna CK)]] = "Sim", "PREENCHER","NA")</f>
        <v>NA</v>
      </c>
      <c r="BT207" s="218" t="str">
        <f>IF(Tabela2[[#This Row],[Foi elaborado Relatório de Vistoria pelo Ibama? (informações vinculada à coluna CK)]] = "Sim", "PREENCHER","NA")</f>
        <v>NA</v>
      </c>
      <c r="BU207" s="218" t="str">
        <f>IF(Tabela2[[#This Row],[Houve envio de Informações Pós-acidente (preencher "não se aplica" quando de competência estadual/municipal)]] = "Sim", "PREENCHER","NA")</f>
        <v>NA</v>
      </c>
      <c r="BV207" s="218" t="str">
        <f>IF(Tabela2[[#This Row],[Houve avaliação das informações pós-acidente solicitadas/enviadas?]] = "Sim", "PREENCHER","NA")</f>
        <v>NA</v>
      </c>
      <c r="BW207" s="218" t="str">
        <f>IF(Tabela2[[#This Row],[O Ibama aguarda resposta da empresa/OEMA, etc?]] = "Sim", "PREENCHER","NA")</f>
        <v>NA</v>
      </c>
      <c r="BX207" s="219"/>
      <c r="BY207" s="219"/>
      <c r="BZ207" s="220" t="str">
        <f>IF(Tabela2[[#This Row],[Data do documento de encerramento]]="NA","NA",IF(Tabela2[[#This Row],[Data do documento de encerramento]]="","Pendente de conclusão/ encerramento",_xlfn.DAYS(Tabela2[[#This Row],[Data do documento de encerramento]],J207)))</f>
        <v>Pendente de conclusão/ encerramento</v>
      </c>
      <c r="CA207" s="109" t="s">
        <v>7958</v>
      </c>
      <c r="CB207" s="109"/>
      <c r="CC207" s="131"/>
      <c r="CD207" s="109"/>
      <c r="CE207" s="109"/>
      <c r="CF207" s="109"/>
    </row>
    <row r="208" spans="1:84" ht="45.75" hidden="1">
      <c r="A208" s="172">
        <v>202532428817</v>
      </c>
      <c r="B208" s="173" t="s">
        <v>7959</v>
      </c>
      <c r="C208" s="110" t="str">
        <f>VLOOKUP(Tabela2[[#This Row],[SIEMA]],Siema2025,4,FALSE)</f>
        <v xml:space="preserve"> GO</v>
      </c>
      <c r="D208" s="108" t="str">
        <f>VLOOKUP(Tabela2[[#This Row],[SIEMA]],Siema2025,3,FALSE)</f>
        <v xml:space="preserve">Hidrolândia </v>
      </c>
      <c r="E208" s="108" t="s">
        <v>7960</v>
      </c>
      <c r="F208" s="108" t="s">
        <v>7961</v>
      </c>
      <c r="G208" s="108" t="s">
        <v>7962</v>
      </c>
      <c r="H208" s="108" t="s">
        <v>7963</v>
      </c>
      <c r="I208" s="106" t="s">
        <v>7118</v>
      </c>
      <c r="J208" s="107">
        <f>VLOOKUP(Tabela2[[#This Row],[SIEMA]],Siema2025,2,FALSE)</f>
        <v>45738</v>
      </c>
      <c r="K208" s="107" t="str">
        <f>VLOOKUP(Tabela2[[#This Row],[SIEMA]],Siema2025,16,FALSE)</f>
        <v>Sábado</v>
      </c>
      <c r="L208" s="108" t="str">
        <f>IF(Tabela2[[#This Row],[Data]]="","Sem Informação",VLOOKUP(MONTH(Tabela2[[#This Row],[Data]]),'[1]Validação de dados'!$I$1:$J$13,2,0))</f>
        <v>Março</v>
      </c>
      <c r="M208" s="106">
        <f>YEAR(Tabela2[[#This Row],[Data]])</f>
        <v>2025</v>
      </c>
      <c r="N208" s="107" t="str">
        <f>VLOOKUP(Tabela2[[#This Row],[SIEMA]],Siema2025,17,FALSE)</f>
        <v>Vespertino</v>
      </c>
      <c r="O208" s="107" t="str">
        <f>VLOOKUP(Tabela2[[#This Row],[SIEMA]],Siema2025,5,FALSE)</f>
        <v>Rodovia</v>
      </c>
      <c r="P208" s="106" t="str">
        <f>VLOOKUP(Tabela2[[#This Row],[SIEMA]],Siema2025,21,FALSE)</f>
        <v/>
      </c>
      <c r="Q208" s="106" t="str">
        <f>VLOOKUP(Tabela2[[#This Row],[SIEMA]],Siema2025,7,FALSE)</f>
        <v/>
      </c>
      <c r="R208" s="155" t="s">
        <v>7964</v>
      </c>
      <c r="S208" s="109" t="s">
        <v>7942</v>
      </c>
      <c r="T208" s="106">
        <v>13160</v>
      </c>
      <c r="U208" s="106" t="str">
        <f>VLOOKUP(Tabela2[[#This Row],[SIEMA]],Siema2025,12,FALSE)</f>
        <v>KG</v>
      </c>
      <c r="V208" s="106" t="str">
        <f>IF(Q208="","",IF(ISNUMBER(Q208)=FALSE,"Não se aplica",IFERROR(VLOOKUP(Q208,Produtos!$A$1:$C$2319,3,FALSE),"Não Cadastrado")))</f>
        <v/>
      </c>
      <c r="W208" s="106"/>
      <c r="X208" s="115" t="str">
        <f>IF(Tabela2[[#This Row],[Origem do acidente]] = "Plataforma", "PREENCHER","NA")</f>
        <v>NA</v>
      </c>
      <c r="Y208" s="111" t="str">
        <f>IF(W208="","", IF(W208="NC","", IF(W208="NE","", IF(W208="NA","",IFERROR(VLOOKUP(W208,Produtos!$A$1:$C$2319,2,FALSE),"Não Cadastrado")))))</f>
        <v/>
      </c>
      <c r="Z208" s="106"/>
      <c r="AA208" s="106"/>
      <c r="AB208" s="106" t="str">
        <f>IF(W208="","",IF(ISNUMBER(W208)=FALSE,"Não se aplica",IFERROR(VLOOKUP(W208,Produtos!$A$1:$C$2319,3,FALSE),"Não Cadastrado")))</f>
        <v/>
      </c>
      <c r="AC208" s="106"/>
      <c r="AD208" s="110" t="str">
        <f>IF(Tabela2[[#This Row],[Origem do acidente]] = "Plataforma", "PREENCHER","NA")</f>
        <v>NA</v>
      </c>
      <c r="AE208" s="109" t="str">
        <f>IF(AC208="","", IF(AC208="NC","", IF(AC208="NE","", IF(AC208="NA","",IFERROR(VLOOKUP(AC208,Produtos!$A$1:$C$2319,2,FALSE),"Não Cadastrado")))))</f>
        <v/>
      </c>
      <c r="AF208" s="106"/>
      <c r="AG208" s="106"/>
      <c r="AH208" s="106" t="str">
        <f>IF(AC208="","",IF(ISNUMBER(AC208)=FALSE,"Não se aplica",IFERROR(VLOOKUP(AC208,Produtos!$A$1:$C$2319,3,FALSE),"Não Cadastrado")))</f>
        <v/>
      </c>
      <c r="AI208" s="106"/>
      <c r="AJ208" s="106" t="str">
        <f>VLOOKUP(Tabela2[[#This Row],[SIEMA]],Siema2025,26,FALSE)</f>
        <v>RELATOS COLETATOS NO LOCAL DE QUE O CAMINHAO MB, EM TRAFEGO PISTA NORTE, VEIO PERDER O CONTROLE TOMBANDO SOBRE AS DUAS FAIXAS, PERMANECENDO ASSIM COMO POSIÇAO FINAL E OBSTRUÇAO DAS VIAS .</v>
      </c>
      <c r="AK208" s="109" t="s">
        <v>7356</v>
      </c>
      <c r="AL208" s="109" t="s">
        <v>7343</v>
      </c>
      <c r="AM208" s="109" t="s">
        <v>7175</v>
      </c>
      <c r="AN208" s="110" t="str">
        <f>VLOOKUP(Tabela2[[#This Row],[SIEMA]],Siema2025,51,FALSE)</f>
        <v/>
      </c>
      <c r="AO208" s="110" t="str">
        <f>VLOOKUP(Tabela2[[#This Row],[SIEMA]],Siema2025,53,FALSE)</f>
        <v/>
      </c>
      <c r="AP208" s="110" t="str">
        <f>VLOOKUP(Tabela2[[#This Row],[SIEMA]],Siema2025,55,FALSE)</f>
        <v/>
      </c>
      <c r="AQ208" s="110" t="str">
        <f>VLOOKUP(Tabela2[[#This Row],[SIEMA]],Siema2025,57,FALSE)</f>
        <v/>
      </c>
      <c r="AR208" s="110" t="str">
        <f>VLOOKUP(Tabela2[[#This Row],[SIEMA]],Siema2025,59,FALSE)</f>
        <v/>
      </c>
      <c r="AS208" s="110" t="str">
        <f>VLOOKUP(Tabela2[[#This Row],[SIEMA]],Siema2025,61,FALSE)</f>
        <v/>
      </c>
      <c r="AT208" s="110" t="str">
        <f>VLOOKUP(Tabela2[[#This Row],[SIEMA]],Siema2025,63,FALSE)</f>
        <v/>
      </c>
      <c r="AU208" s="110" t="str">
        <f>VLOOKUP(Tabela2[[#This Row],[SIEMA]],Siema2025,65,FALSE)</f>
        <v>X</v>
      </c>
      <c r="AV208" s="110" t="str">
        <f>VLOOKUP(Tabela2[[#This Row],[SIEMA]],Siema2025,67,FALSE)</f>
        <v/>
      </c>
      <c r="AW208" s="110" t="str">
        <f>VLOOKUP(Tabela2[[#This Row],[SIEMA]],Siema2025,69,FALSE)</f>
        <v/>
      </c>
      <c r="AX208" s="110" t="str">
        <f>VLOOKUP(Tabela2[[#This Row],[SIEMA]],Siema2025,71,FALSE)</f>
        <v/>
      </c>
      <c r="AY208" s="110" t="str">
        <f>VLOOKUP(Tabela2[[#This Row],[SIEMA]],Siema2025,73,FALSE)</f>
        <v/>
      </c>
      <c r="AZ208" s="110" t="str">
        <f>VLOOKUP(Tabela2[[#This Row],[SIEMA]],Siema2025,75,FALSE)</f>
        <v/>
      </c>
      <c r="BA208" s="110" t="str">
        <f>VLOOKUP(Tabela2[[#This Row],[SIEMA]],Siema2025,77,FALSE)</f>
        <v/>
      </c>
      <c r="BB208" s="110" t="str">
        <f>VLOOKUP(Tabela2[[#This Row],[SIEMA]],Siema2025,79,FALSE)</f>
        <v/>
      </c>
      <c r="BC208" s="110" t="str">
        <f>IF(Tabela2[[#This Row],[Outro(s) ]] = "X", "PREENCHER","NA")</f>
        <v>NA</v>
      </c>
      <c r="BD208" s="110" t="str">
        <f>VLOOKUP(Tabela2[[#This Row],[SIEMA]],Siema2025,82,FALSE)</f>
        <v/>
      </c>
      <c r="BE208" s="110" t="str">
        <f>VLOOKUP(Tabela2[[#This Row],[SIEMA]],Siema2025,81,FALSE)</f>
        <v/>
      </c>
      <c r="BF208" s="112" t="str">
        <f>VLOOKUP(Tabela2[[#This Row],[SIEMA]],Siema2025,28,FALSE)</f>
        <v>VALDENI ANTONIO ROSA</v>
      </c>
      <c r="BG208" s="112"/>
      <c r="BH208" s="113" t="str">
        <f>VLOOKUP(Tabela2[[#This Row],[SIEMA]],Siema2025,29,FALSE)</f>
        <v>12514867000144</v>
      </c>
      <c r="BI208" s="114" t="str">
        <f>VLOOKUP(Tabela2[[#This Row],[SIEMA]],Siema2025,107,FALSE)</f>
        <v>Não</v>
      </c>
      <c r="BJ208" s="109" t="s">
        <v>7097</v>
      </c>
      <c r="BK208" s="106" t="s">
        <v>2696</v>
      </c>
      <c r="BL208" s="143">
        <v>45743</v>
      </c>
      <c r="BM208" s="110">
        <f ca="1">IF(Tabela2[[#This Row],[Data de atendimento do Ibama (considerar o primeiro documento/ação)]]="",_xlfn.DAYS(TODAY(),J208),_xlfn.DAYS(Tabela2[[#This Row],[Data de atendimento do Ibama (considerar o primeiro documento/ação)]],J208))</f>
        <v>5</v>
      </c>
      <c r="BN208" s="110" t="str">
        <f>IF(Tabela2[[#This Row],[Atendido pelo Ibama ("Não" ou "Sim")]]="Não","Preencher", IF(Tabela2[[#This Row],[Atendido pelo Ibama ("Não" ou "Sim")]]="Sim","NA",""))</f>
        <v>NA</v>
      </c>
      <c r="BO208" s="116" t="s">
        <v>7139</v>
      </c>
      <c r="BP208" s="110" t="str">
        <f>IF(Tabela2[[#This Row],[Forma de atendimento (primeiro documento/ação)]]= "Outros (especificar)", "PREENCHER","NA")</f>
        <v>NA</v>
      </c>
      <c r="BQ208" s="108" t="s">
        <v>123</v>
      </c>
      <c r="BR208" s="110" t="s">
        <v>2696</v>
      </c>
      <c r="BS208" s="110" t="s">
        <v>2696</v>
      </c>
      <c r="BT208" s="110" t="s">
        <v>7099</v>
      </c>
      <c r="BU208" s="110" t="s">
        <v>2696</v>
      </c>
      <c r="BV208" s="110" t="s">
        <v>123</v>
      </c>
      <c r="BW208" s="110" t="s">
        <v>2696</v>
      </c>
      <c r="BX208" s="108" t="s">
        <v>7100</v>
      </c>
      <c r="BY208" s="143">
        <v>46182</v>
      </c>
      <c r="BZ208" s="106">
        <f>IF(Tabela2[[#This Row],[Data do documento de encerramento]]="NA","NA",IF(Tabela2[[#This Row],[Data do documento de encerramento]]="","Pendente de conclusão/ encerramento",_xlfn.DAYS(Tabela2[[#This Row],[Data do documento de encerramento]],J208)))</f>
        <v>444</v>
      </c>
      <c r="CA208" s="109" t="s">
        <v>7965</v>
      </c>
      <c r="CB208" s="109"/>
      <c r="CC208" s="132"/>
      <c r="CD208" s="109"/>
      <c r="CE208" s="109"/>
      <c r="CF208" s="109"/>
    </row>
    <row r="209" spans="1:84" ht="60.75">
      <c r="A209" s="187">
        <v>202532457604</v>
      </c>
      <c r="B209" s="120" t="s">
        <v>7966</v>
      </c>
      <c r="C209" s="110" t="s">
        <v>672</v>
      </c>
      <c r="D209" s="108" t="s">
        <v>637</v>
      </c>
      <c r="E209" s="108" t="s">
        <v>7866</v>
      </c>
      <c r="F209" s="108"/>
      <c r="G209" s="108" t="s">
        <v>7867</v>
      </c>
      <c r="H209" s="108" t="s">
        <v>7868</v>
      </c>
      <c r="I209" s="106" t="str">
        <f>VLOOKUP(Tabela2[[#This Row],[SIEMA]],Siema2025,19,FALSE)</f>
        <v>Santos</v>
      </c>
      <c r="J209" s="107">
        <f>VLOOKUP(Tabela2[[#This Row],[SIEMA]],Siema2025,2,FALSE)</f>
        <v>45738</v>
      </c>
      <c r="K209" s="107" t="str">
        <f>VLOOKUP(Tabela2[[#This Row],[SIEMA]],Siema2025,16,FALSE)</f>
        <v>Sábado</v>
      </c>
      <c r="L209" s="108" t="str">
        <f>IF(Tabela2[[#This Row],[Data]]="","Sem Informação",VLOOKUP(MONTH(Tabela2[[#This Row],[Data]]),'[1]Validação de dados'!$I$1:$J$13,2,0))</f>
        <v>Março</v>
      </c>
      <c r="M209" s="108">
        <f>YEAR(Tabela2[[#This Row],[Data]])</f>
        <v>2025</v>
      </c>
      <c r="N209" s="107" t="str">
        <f>VLOOKUP(Tabela2[[#This Row],[SIEMA]],Siema2025,17,FALSE)</f>
        <v>Vespertino</v>
      </c>
      <c r="O209" s="107" t="str">
        <f>VLOOKUP(Tabela2[[#This Row],[SIEMA]],Siema2025,5,FALSE)</f>
        <v>Plataforma</v>
      </c>
      <c r="P209" s="106" t="str">
        <f>VLOOKUP(Tabela2[[#This Row],[SIEMA]],Siema2025,21,FALSE)</f>
        <v/>
      </c>
      <c r="Q209" s="106">
        <v>1267</v>
      </c>
      <c r="R209" s="106" t="s">
        <v>2043</v>
      </c>
      <c r="S209" s="109" t="str">
        <f>IF(Q209="","", IF(Q209="NC","", IF(Q209="NE","", IF(Q209="NA","",IFERROR(VLOOKUP(Q209,Produtos!$A$1:$C$2319,2,FALSE),"Não Cadastrado")))))</f>
        <v>PETRÓLEO CRU</v>
      </c>
      <c r="T209" s="106">
        <v>5.0000000000000002E-5</v>
      </c>
      <c r="U209" s="106" t="s">
        <v>7109</v>
      </c>
      <c r="V209" s="106">
        <f>IF(Q209="","",IF(ISNUMBER(Q209)=FALSE,"Não se aplica",IFERROR(VLOOKUP(Q209,Produtos!$A$1:$C$2319,3,FALSE),"Não Cadastrado")))</f>
        <v>3</v>
      </c>
      <c r="W209" s="106" t="str">
        <f>VLOOKUP(Tabela2[[#This Row],[SIEMA]],Siema2025,10,FALSE)</f>
        <v/>
      </c>
      <c r="X209" s="115"/>
      <c r="Y209" s="111" t="str">
        <f>IF(W209="","", IF(W209="NC","", IF(W209="NE","", IF(W209="NA","",IFERROR(VLOOKUP(W209,Produtos!$A$1:$C$2319,2,FALSE),"Não Cadastrado")))))</f>
        <v/>
      </c>
      <c r="Z209" s="106" t="str">
        <f>VLOOKUP(Tabela2[[#This Row],[SIEMA]],Siema2025,11,FALSE)</f>
        <v xml:space="preserve"> </v>
      </c>
      <c r="AA209" s="106" t="str">
        <f>VLOOKUP(Tabela2[[#This Row],[SIEMA]],Siema2025,12,FALSE)</f>
        <v xml:space="preserve"> </v>
      </c>
      <c r="AB209" s="106" t="str">
        <f>IF(W209="","",IF(ISNUMBER(W209)=FALSE,"Não se aplica",IFERROR(VLOOKUP(W209,Produtos!$A$1:$C$2319,3,FALSE),"Não Cadastrado")))</f>
        <v/>
      </c>
      <c r="AC209" s="106"/>
      <c r="AD209" s="110"/>
      <c r="AE209" s="109" t="str">
        <f>IF(AC209="","", IF(AC209="NC","", IF(AC209="NE","", IF(AC209="NA","",IFERROR(VLOOKUP(AC209,Produtos!$A$1:$C$2319,2,FALSE),"Não Cadastrado")))))</f>
        <v/>
      </c>
      <c r="AF209" s="106"/>
      <c r="AG209" s="106"/>
      <c r="AH209" s="106" t="str">
        <f>IF(AC209="","",IF(ISNUMBER(AC209)=FALSE,"Não se aplica",IFERROR(VLOOKUP(AC209,Produtos!$A$1:$C$2319,3,FALSE),"Não Cadastrado")))</f>
        <v/>
      </c>
      <c r="AI209" s="106"/>
      <c r="AJ209" s="106" t="str">
        <f>VLOOKUP(Tabela2[[#This Row],[SIEMA]],Siema2025,26,FALSE)</f>
        <v>Carreamento de óleo do módulo durante acionamento de dilúvio.</v>
      </c>
      <c r="AK209" s="109" t="s">
        <v>7219</v>
      </c>
      <c r="AL209" s="109" t="s">
        <v>7271</v>
      </c>
      <c r="AM209" s="109" t="s">
        <v>7110</v>
      </c>
      <c r="AN209" s="110" t="str">
        <f>VLOOKUP(Tabela2[[#This Row],[SIEMA]],Siema2025,51,FALSE)</f>
        <v/>
      </c>
      <c r="AO209" s="110" t="str">
        <f>VLOOKUP(Tabela2[[#This Row],[SIEMA]],Siema2025,53,FALSE)</f>
        <v/>
      </c>
      <c r="AP209" s="110" t="str">
        <f>VLOOKUP(Tabela2[[#This Row],[SIEMA]],Siema2025,55,FALSE)</f>
        <v/>
      </c>
      <c r="AQ209" s="110" t="str">
        <f>VLOOKUP(Tabela2[[#This Row],[SIEMA]],Siema2025,57,FALSE)</f>
        <v/>
      </c>
      <c r="AR209" s="110" t="str">
        <f>VLOOKUP(Tabela2[[#This Row],[SIEMA]],Siema2025,59,FALSE)</f>
        <v/>
      </c>
      <c r="AS209" s="110" t="str">
        <f>VLOOKUP(Tabela2[[#This Row],[SIEMA]],Siema2025,61,FALSE)</f>
        <v>X</v>
      </c>
      <c r="AT209" s="110" t="str">
        <f>VLOOKUP(Tabela2[[#This Row],[SIEMA]],Siema2025,63,FALSE)</f>
        <v/>
      </c>
      <c r="AU209" s="110" t="str">
        <f>VLOOKUP(Tabela2[[#This Row],[SIEMA]],Siema2025,65,FALSE)</f>
        <v/>
      </c>
      <c r="AV209" s="110" t="str">
        <f>VLOOKUP(Tabela2[[#This Row],[SIEMA]],Siema2025,67,FALSE)</f>
        <v/>
      </c>
      <c r="AW209" s="110" t="str">
        <f>VLOOKUP(Tabela2[[#This Row],[SIEMA]],Siema2025,69,FALSE)</f>
        <v/>
      </c>
      <c r="AX209" s="110" t="str">
        <f>VLOOKUP(Tabela2[[#This Row],[SIEMA]],Siema2025,71,FALSE)</f>
        <v/>
      </c>
      <c r="AY209" s="110" t="str">
        <f>VLOOKUP(Tabela2[[#This Row],[SIEMA]],Siema2025,73,FALSE)</f>
        <v/>
      </c>
      <c r="AZ209" s="110" t="str">
        <f>VLOOKUP(Tabela2[[#This Row],[SIEMA]],Siema2025,75,FALSE)</f>
        <v/>
      </c>
      <c r="BA209" s="110" t="str">
        <f>VLOOKUP(Tabela2[[#This Row],[SIEMA]],Siema2025,77,FALSE)</f>
        <v/>
      </c>
      <c r="BB209" s="110" t="str">
        <f>VLOOKUP(Tabela2[[#This Row],[SIEMA]],Siema2025,79,FALSE)</f>
        <v/>
      </c>
      <c r="BC209" s="110" t="str">
        <f>IF(Tabela2[[#This Row],[Outro(s) ]] = "X", "PREENCHER","NA")</f>
        <v>NA</v>
      </c>
      <c r="BD209" s="110" t="str">
        <f>VLOOKUP(Tabela2[[#This Row],[SIEMA]],Siema2025,82,FALSE)</f>
        <v/>
      </c>
      <c r="BE209" s="110" t="str">
        <f>VLOOKUP(Tabela2[[#This Row],[SIEMA]],Siema2025,81,FALSE)</f>
        <v/>
      </c>
      <c r="BF209" s="112" t="str">
        <f>VLOOKUP(Tabela2[[#This Row],[SIEMA]],Siema2025,28,FALSE)</f>
        <v>Petróleo Brasileiro S.A. - PETROBRAS</v>
      </c>
      <c r="BG209" s="112"/>
      <c r="BH209" s="113" t="str">
        <f>VLOOKUP(Tabela2[[#This Row],[SIEMA]],Siema2025,29,FALSE)</f>
        <v>33000167089501</v>
      </c>
      <c r="BI209" s="114" t="str">
        <f>VLOOKUP(Tabela2[[#This Row],[SIEMA]],Siema2025,107,FALSE)</f>
        <v>Não</v>
      </c>
      <c r="BJ209" s="109" t="s">
        <v>7097</v>
      </c>
      <c r="BK209" s="106" t="s">
        <v>2696</v>
      </c>
      <c r="BL209" s="143">
        <v>45741</v>
      </c>
      <c r="BM209" s="110">
        <f ca="1">IF(Tabela2[[#This Row],[Data de atendimento do Ibama (considerar o primeiro documento/ação)]]="",_xlfn.DAYS(TODAY(),J209),_xlfn.DAYS(Tabela2[[#This Row],[Data de atendimento do Ibama (considerar o primeiro documento/ação)]],J209))</f>
        <v>3</v>
      </c>
      <c r="BN209" s="110" t="str">
        <f>IF(Tabela2[[#This Row],[Atendido pelo Ibama ("Não" ou "Sim")]]="Não","Preencher", IF(Tabela2[[#This Row],[Atendido pelo Ibama ("Não" ou "Sim")]]="Sim","NA",""))</f>
        <v>NA</v>
      </c>
      <c r="BO209" s="116" t="s">
        <v>7098</v>
      </c>
      <c r="BP209" s="110" t="str">
        <f>IF(Tabela2[[#This Row],[Forma de atendimento (primeiro documento/ação)]]= "Outros (especificar)", "PREENCHER","NA")</f>
        <v>NA</v>
      </c>
      <c r="BQ209" s="108" t="s">
        <v>123</v>
      </c>
      <c r="BR209" s="110" t="str">
        <f>IF(Tabela2[[#This Row],[Equipe do Ibama foi a campo? Houve sobrevoo do Poseidon?]] = "Sim", "PREENCHER","NA")</f>
        <v>NA</v>
      </c>
      <c r="BS209" s="110" t="str">
        <f>IF(Tabela2[[#This Row],[Se sim, foi emitida Ordem de Emergência? (informações vinculada à coluna CK)]] = "Sim", "PREENCHER","NA")</f>
        <v>NA</v>
      </c>
      <c r="BT209" s="110" t="s">
        <v>7099</v>
      </c>
      <c r="BU209" s="110" t="s">
        <v>2696</v>
      </c>
      <c r="BV209" s="110" t="s">
        <v>123</v>
      </c>
      <c r="BW209" s="110" t="s">
        <v>2696</v>
      </c>
      <c r="BX209" s="108" t="s">
        <v>7100</v>
      </c>
      <c r="BY209" s="143">
        <v>46114</v>
      </c>
      <c r="BZ209" s="106">
        <f>IF(Tabela2[[#This Row],[Data do documento de encerramento]]="NA","NA",IF(Tabela2[[#This Row],[Data do documento de encerramento]]="","Pendente de conclusão/ encerramento",_xlfn.DAYS(Tabela2[[#This Row],[Data do documento de encerramento]],J209)))</f>
        <v>376</v>
      </c>
      <c r="CA209" s="106" t="s">
        <v>7967</v>
      </c>
      <c r="CB209" s="109" t="s">
        <v>7469</v>
      </c>
      <c r="CC209" s="288" t="s">
        <v>7189</v>
      </c>
      <c r="CD209" s="109" t="s">
        <v>123</v>
      </c>
      <c r="CE209" s="109" t="s">
        <v>2696</v>
      </c>
      <c r="CF209" s="109" t="s">
        <v>7103</v>
      </c>
    </row>
    <row r="210" spans="1:84" ht="60.75">
      <c r="A210" s="172">
        <v>202532346834</v>
      </c>
      <c r="B210" s="173" t="s">
        <v>7968</v>
      </c>
      <c r="C210" s="110" t="str">
        <f>VLOOKUP(Tabela2[[#This Row],[SIEMA]],Siema2025,4,FALSE)</f>
        <v xml:space="preserve"> RN</v>
      </c>
      <c r="D210" s="108" t="s">
        <v>637</v>
      </c>
      <c r="E210" s="108" t="s">
        <v>7969</v>
      </c>
      <c r="F210" s="108"/>
      <c r="G210" s="108" t="s">
        <v>7970</v>
      </c>
      <c r="H210" s="108" t="s">
        <v>7971</v>
      </c>
      <c r="I210" s="106" t="str">
        <f>VLOOKUP(Tabela2[[#This Row],[SIEMA]],Siema2025,19,FALSE)</f>
        <v>Potiguar</v>
      </c>
      <c r="J210" s="107">
        <f>VLOOKUP(Tabela2[[#This Row],[SIEMA]],Siema2025,2,FALSE)</f>
        <v>45739</v>
      </c>
      <c r="K210" s="107" t="str">
        <f>VLOOKUP(Tabela2[[#This Row],[SIEMA]],Siema2025,16,FALSE)</f>
        <v>Domingo</v>
      </c>
      <c r="L210" s="108" t="str">
        <f>IF(Tabela2[[#This Row],[Data]]="","Sem Informação",VLOOKUP(MONTH(Tabela2[[#This Row],[Data]]),'[1]Validação de dados'!$I$1:$J$13,2,0))</f>
        <v>Março</v>
      </c>
      <c r="M210" s="106">
        <f>YEAR(Tabela2[[#This Row],[Data]])</f>
        <v>2025</v>
      </c>
      <c r="N210" s="107" t="str">
        <f>VLOOKUP(Tabela2[[#This Row],[SIEMA]],Siema2025,17,FALSE)</f>
        <v>Matutino</v>
      </c>
      <c r="O210" s="107" t="str">
        <f>VLOOKUP(Tabela2[[#This Row],[SIEMA]],Siema2025,5,FALSE)</f>
        <v>Plataforma</v>
      </c>
      <c r="P210" s="106"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10">
        <v>3082</v>
      </c>
      <c r="R210" s="106" t="str">
        <f>VLOOKUP(Tabela2[[#This Row],[SIEMA]],Siema2025,10,FALSE)</f>
        <v>água oleosa</v>
      </c>
      <c r="S210" t="s">
        <v>1714</v>
      </c>
      <c r="T210" s="106" t="str">
        <f>VLOOKUP(Tabela2[[#This Row],[SIEMA]],Siema2025,11,FALSE)</f>
        <v>3.312E 5</v>
      </c>
      <c r="U210" s="106" t="str">
        <f>VLOOKUP(Tabela2[[#This Row],[SIEMA]],Siema2025,12,FALSE)</f>
        <v>M3</v>
      </c>
      <c r="V210" s="106">
        <f>IF(Q210="","",IF(ISNUMBER(Q210)=FALSE,"Não se aplica",IFERROR(VLOOKUP(Q210,Produtos!$A$1:$C$2319,3,FALSE),"Não Cadastrado")))</f>
        <v>9</v>
      </c>
      <c r="W210" s="106"/>
      <c r="X210" s="115"/>
      <c r="Y210" s="111" t="str">
        <f>IF(W210="","", IF(W210="NC","", IF(W210="NE","", IF(W210="NA","",IFERROR(VLOOKUP(W210,Produtos!$A$1:$C$2319,2,FALSE),"Não Cadastrado")))))</f>
        <v/>
      </c>
      <c r="Z210" s="106"/>
      <c r="AA210" s="106"/>
      <c r="AB210" s="106" t="str">
        <f>IF(W210="","",IF(ISNUMBER(W210)=FALSE,"Não se aplica",IFERROR(VLOOKUP(W210,Produtos!$A$1:$C$2319,3,FALSE),"Não Cadastrado")))</f>
        <v/>
      </c>
      <c r="AC210" s="106"/>
      <c r="AD210" s="110"/>
      <c r="AE210" s="109" t="str">
        <f>IF(AC210="","", IF(AC210="NC","", IF(AC210="NE","", IF(AC210="NA","",IFERROR(VLOOKUP(AC210,Produtos!$A$1:$C$2319,2,FALSE),"Não Cadastrado")))))</f>
        <v/>
      </c>
      <c r="AF210" s="106"/>
      <c r="AG210" s="106"/>
      <c r="AH210" s="106" t="str">
        <f>IF(AC210="","",IF(ISNUMBER(AC210)=FALSE,"Não se aplica",IFERROR(VLOOKUP(AC210,Produtos!$A$1:$C$2319,3,FALSE),"Não Cadastrado")))</f>
        <v/>
      </c>
      <c r="AI210" s="106"/>
      <c r="AJ210" s="106" t="str">
        <f>VLOOKUP(Tabela2[[#This Row],[SIEMA]],Siema2025,26,FALSE)</f>
        <v>Falta de estanqueidade do queroteste.</v>
      </c>
      <c r="AK210" s="109" t="s">
        <v>7110</v>
      </c>
      <c r="AL210" s="109"/>
      <c r="AM210" s="109"/>
      <c r="AN210" s="110" t="str">
        <f>VLOOKUP(Tabela2[[#This Row],[SIEMA]],Siema2025,51,FALSE)</f>
        <v/>
      </c>
      <c r="AO210" s="110" t="str">
        <f>VLOOKUP(Tabela2[[#This Row],[SIEMA]],Siema2025,53,FALSE)</f>
        <v/>
      </c>
      <c r="AP210" s="110" t="str">
        <f>VLOOKUP(Tabela2[[#This Row],[SIEMA]],Siema2025,55,FALSE)</f>
        <v/>
      </c>
      <c r="AQ210" s="110" t="str">
        <f>VLOOKUP(Tabela2[[#This Row],[SIEMA]],Siema2025,57,FALSE)</f>
        <v/>
      </c>
      <c r="AR210" s="110" t="str">
        <f>VLOOKUP(Tabela2[[#This Row],[SIEMA]],Siema2025,59,FALSE)</f>
        <v/>
      </c>
      <c r="AS210" s="110" t="str">
        <f>VLOOKUP(Tabela2[[#This Row],[SIEMA]],Siema2025,61,FALSE)</f>
        <v>X</v>
      </c>
      <c r="AT210" s="110" t="str">
        <f>VLOOKUP(Tabela2[[#This Row],[SIEMA]],Siema2025,63,FALSE)</f>
        <v/>
      </c>
      <c r="AU210" s="110" t="str">
        <f>VLOOKUP(Tabela2[[#This Row],[SIEMA]],Siema2025,65,FALSE)</f>
        <v/>
      </c>
      <c r="AV210" s="110" t="str">
        <f>VLOOKUP(Tabela2[[#This Row],[SIEMA]],Siema2025,67,FALSE)</f>
        <v/>
      </c>
      <c r="AW210" s="110" t="str">
        <f>VLOOKUP(Tabela2[[#This Row],[SIEMA]],Siema2025,69,FALSE)</f>
        <v/>
      </c>
      <c r="AX210" s="110" t="str">
        <f>VLOOKUP(Tabela2[[#This Row],[SIEMA]],Siema2025,71,FALSE)</f>
        <v/>
      </c>
      <c r="AY210" s="110" t="str">
        <f>VLOOKUP(Tabela2[[#This Row],[SIEMA]],Siema2025,73,FALSE)</f>
        <v/>
      </c>
      <c r="AZ210" s="110" t="str">
        <f>VLOOKUP(Tabela2[[#This Row],[SIEMA]],Siema2025,75,FALSE)</f>
        <v/>
      </c>
      <c r="BA210" s="110" t="str">
        <f>VLOOKUP(Tabela2[[#This Row],[SIEMA]],Siema2025,77,FALSE)</f>
        <v/>
      </c>
      <c r="BB210" s="110" t="str">
        <f>VLOOKUP(Tabela2[[#This Row],[SIEMA]],Siema2025,79,FALSE)</f>
        <v/>
      </c>
      <c r="BC210" s="110" t="str">
        <f>IF(Tabela2[[#This Row],[Outro(s) ]] = "X", "PREENCHER","NA")</f>
        <v>NA</v>
      </c>
      <c r="BD210" s="110" t="str">
        <f>VLOOKUP(Tabela2[[#This Row],[SIEMA]],Siema2025,82,FALSE)</f>
        <v/>
      </c>
      <c r="BE210" s="110" t="str">
        <f>VLOOKUP(Tabela2[[#This Row],[SIEMA]],Siema2025,81,FALSE)</f>
        <v/>
      </c>
      <c r="BF210" s="112" t="str">
        <f>VLOOKUP(Tabela2[[#This Row],[SIEMA]],Siema2025,28,FALSE)</f>
        <v>Gloria Maria Matins</v>
      </c>
      <c r="BG210" s="112"/>
      <c r="BH210" s="113" t="str">
        <f>VLOOKUP(Tabela2[[#This Row],[SIEMA]],Siema2025,29,FALSE)</f>
        <v>44186763000144</v>
      </c>
      <c r="BI210" s="114" t="s">
        <v>2696</v>
      </c>
      <c r="BJ210" s="109" t="s">
        <v>7097</v>
      </c>
      <c r="BK210" s="106" t="s">
        <v>2696</v>
      </c>
      <c r="BL210" s="143">
        <v>45751</v>
      </c>
      <c r="BM210" s="110">
        <f ca="1">IF(Tabela2[[#This Row],[Data de atendimento do Ibama (considerar o primeiro documento/ação)]]="",_xlfn.DAYS(TODAY(),J210),_xlfn.DAYS(Tabela2[[#This Row],[Data de atendimento do Ibama (considerar o primeiro documento/ação)]],J210))</f>
        <v>12</v>
      </c>
      <c r="BN210" s="110" t="str">
        <f>IF(Tabela2[[#This Row],[Atendido pelo Ibama ("Não" ou "Sim")]]="Não","Preencher", IF(Tabela2[[#This Row],[Atendido pelo Ibama ("Não" ou "Sim")]]="Sim","NA",""))</f>
        <v>NA</v>
      </c>
      <c r="BO210" s="116" t="s">
        <v>7272</v>
      </c>
      <c r="BP210" s="110" t="str">
        <f>IF(Tabela2[[#This Row],[Forma de atendimento (primeiro documento/ação)]]= "Outros (especificar)", "PREENCHER","NA")</f>
        <v>NA</v>
      </c>
      <c r="BQ210" s="108" t="s">
        <v>123</v>
      </c>
      <c r="BR210" s="110" t="str">
        <f>IF(Tabela2[[#This Row],[Equipe do Ibama foi a campo? Houve sobrevoo do Poseidon?]] = "Sim", "PREENCHER","NA")</f>
        <v>NA</v>
      </c>
      <c r="BS210" s="110" t="str">
        <f>IF(Tabela2[[#This Row],[Se sim, foi emitida Ordem de Emergência? (informações vinculada à coluna CK)]] = "Sim", "PREENCHER","NA")</f>
        <v>NA</v>
      </c>
      <c r="BT210" s="110" t="s">
        <v>7125</v>
      </c>
      <c r="BU210" s="110" t="s">
        <v>123</v>
      </c>
      <c r="BV210" s="110" t="s">
        <v>123</v>
      </c>
      <c r="BW210" s="110" t="s">
        <v>2696</v>
      </c>
      <c r="BX210" s="108" t="s">
        <v>7100</v>
      </c>
      <c r="BY210" s="143">
        <v>46058</v>
      </c>
      <c r="BZ210" s="106">
        <f>IF(Tabela2[[#This Row],[Data do documento de encerramento]]="NA","NA",IF(Tabela2[[#This Row],[Data do documento de encerramento]]="","Pendente de conclusão/ encerramento",_xlfn.DAYS(Tabela2[[#This Row],[Data do documento de encerramento]],J210)))</f>
        <v>319</v>
      </c>
      <c r="CA210" s="109"/>
      <c r="CB210" s="109"/>
      <c r="CC210" s="106" t="s">
        <v>7189</v>
      </c>
      <c r="CD210" s="109" t="s">
        <v>123</v>
      </c>
      <c r="CE210" s="109" t="s">
        <v>2696</v>
      </c>
      <c r="CF210" s="109" t="s">
        <v>7147</v>
      </c>
    </row>
    <row r="211" spans="1:84" ht="30.75" hidden="1">
      <c r="A211" s="172">
        <v>202532636041</v>
      </c>
      <c r="B211" s="173" t="s">
        <v>7972</v>
      </c>
      <c r="C211" s="110" t="str">
        <f>VLOOKUP(Tabela2[[#This Row],[SIEMA]],Siema2025,4,FALSE)</f>
        <v xml:space="preserve"> RN</v>
      </c>
      <c r="D211" s="108" t="str">
        <f>VLOOKUP(Tabela2[[#This Row],[SIEMA]],Siema2025,3,FALSE)</f>
        <v xml:space="preserve">Alto do Rodrigues </v>
      </c>
      <c r="E211" s="108" t="str">
        <f>VLOOKUP(Tabela2[[#This Row],[SIEMA]],Siema2025,20,FALSE)</f>
        <v>Poço em Estreito 7-ET-53-RN.</v>
      </c>
      <c r="F211" s="108"/>
      <c r="G211" s="108" t="s">
        <v>7973</v>
      </c>
      <c r="H211" s="108" t="s">
        <v>7974</v>
      </c>
      <c r="I211" s="106" t="s">
        <v>931</v>
      </c>
      <c r="J211" s="107">
        <f>VLOOKUP(Tabela2[[#This Row],[SIEMA]],Siema2025,2,FALSE)</f>
        <v>45739</v>
      </c>
      <c r="K211" s="107" t="str">
        <f>VLOOKUP(Tabela2[[#This Row],[SIEMA]],Siema2025,16,FALSE)</f>
        <v>Domingo</v>
      </c>
      <c r="L211" s="108" t="str">
        <f>IF(Tabela2[[#This Row],[Data]]="","Sem Informação",VLOOKUP(MONTH(Tabela2[[#This Row],[Data]]),'[1]Validação de dados'!$I$1:$J$13,2,0))</f>
        <v>Março</v>
      </c>
      <c r="M211" s="106">
        <f>YEAR(Tabela2[[#This Row],[Data]])</f>
        <v>2025</v>
      </c>
      <c r="N211" s="107" t="str">
        <f>VLOOKUP(Tabela2[[#This Row],[SIEMA]],Siema2025,17,FALSE)</f>
        <v>Vespertino</v>
      </c>
      <c r="O211" s="107" t="s">
        <v>145</v>
      </c>
      <c r="P211" s="106" t="str">
        <f>VLOOKUP(Tabela2[[#This Row],[SIEMA]],Siema2025,21,FALSE)</f>
        <v>Poço Terrestre</v>
      </c>
      <c r="Q211" s="106">
        <v>1267</v>
      </c>
      <c r="R211" s="106" t="str">
        <f>VLOOKUP(Tabela2[[#This Row],[SIEMA]],Siema2025,10,FALSE)</f>
        <v>emulsão oleosa</v>
      </c>
      <c r="S211" s="109" t="str">
        <f>IF(Q211="","", IF(Q211="NC","", IF(Q211="NE","", IF(Q211="NA","",IFERROR(VLOOKUP(Q211,Produtos!$A$1:$C$2319,2,FALSE),"Não Cadastrado")))))</f>
        <v>PETRÓLEO CRU</v>
      </c>
      <c r="T211" s="106" t="s">
        <v>4612</v>
      </c>
      <c r="U211" s="106" t="str">
        <f>VLOOKUP(Tabela2[[#This Row],[SIEMA]],Siema2025,12,FALSE)</f>
        <v>M3</v>
      </c>
      <c r="V211" s="106">
        <f>IF(Q211="","",IF(ISNUMBER(Q211)=FALSE,"Não se aplica",IFERROR(VLOOKUP(Q211,Produtos!$A$1:$C$2319,3,FALSE),"Não Cadastrado")))</f>
        <v>3</v>
      </c>
      <c r="W211" s="106" t="str">
        <f>VLOOKUP(Tabela2[[#This Row],[SIEMA]],Siema2025,10,FALSE)</f>
        <v>emulsão oleosa</v>
      </c>
      <c r="X211" s="115" t="str">
        <f>IF(Tabela2[[#This Row],[Origem do acidente]] = "Plataforma", "PREENCHER","NA")</f>
        <v>NA</v>
      </c>
      <c r="Y211" s="111" t="str">
        <f>IF(W211="","", IF(W211="NC","", IF(W211="NE","", IF(W211="NA","",IFERROR(VLOOKUP(W211,Produtos!$A$1:$C$2319,2,FALSE),"Não Cadastrado")))))</f>
        <v>Não Cadastrado</v>
      </c>
      <c r="Z211" s="106" t="s">
        <v>7975</v>
      </c>
      <c r="AA211" s="106" t="str">
        <f>VLOOKUP(Tabela2[[#This Row],[SIEMA]],Siema2025,12,FALSE)</f>
        <v>M3</v>
      </c>
      <c r="AB211" s="106" t="str">
        <f>IF(W211="","",IF(ISNUMBER(W211)=FALSE,"Não se aplica",IFERROR(VLOOKUP(W211,Produtos!$A$1:$C$2319,3,FALSE),"Não Cadastrado")))</f>
        <v>Não se aplica</v>
      </c>
      <c r="AC211" s="106"/>
      <c r="AD211" s="110" t="str">
        <f>IF(Tabela2[[#This Row],[Origem do acidente]] = "Plataforma", "PREENCHER","NA")</f>
        <v>NA</v>
      </c>
      <c r="AE211" s="109" t="str">
        <f>IF(AC211="","", IF(AC211="NC","", IF(AC211="NE","", IF(AC211="NA","",IFERROR(VLOOKUP(AC211,Produtos!$A$1:$C$2319,2,FALSE),"Não Cadastrado")))))</f>
        <v/>
      </c>
      <c r="AF211" s="106"/>
      <c r="AG211" s="106"/>
      <c r="AH211" s="106" t="str">
        <f>IF(AC211="","",IF(ISNUMBER(AC211)=FALSE,"Não se aplica",IFERROR(VLOOKUP(AC211,Produtos!$A$1:$C$2319,3,FALSE),"Não Cadastrado")))</f>
        <v/>
      </c>
      <c r="AI211" s="106"/>
      <c r="AJ211" s="106" t="str">
        <f>VLOOKUP(Tabela2[[#This Row],[SIEMA]],Siema2025,26,FALSE)</f>
        <v>Quebra da Haste Polida.</v>
      </c>
      <c r="AK211" s="109"/>
      <c r="AL211" s="109"/>
      <c r="AM211" s="109"/>
      <c r="AN211" s="110" t="str">
        <f>VLOOKUP(Tabela2[[#This Row],[SIEMA]],Siema2025,51,FALSE)</f>
        <v/>
      </c>
      <c r="AO211" s="110" t="str">
        <f>VLOOKUP(Tabela2[[#This Row],[SIEMA]],Siema2025,53,FALSE)</f>
        <v/>
      </c>
      <c r="AP211" s="110" t="str">
        <f>VLOOKUP(Tabela2[[#This Row],[SIEMA]],Siema2025,55,FALSE)</f>
        <v/>
      </c>
      <c r="AQ211" s="110" t="str">
        <f>VLOOKUP(Tabela2[[#This Row],[SIEMA]],Siema2025,57,FALSE)</f>
        <v/>
      </c>
      <c r="AR211" s="110" t="str">
        <f>VLOOKUP(Tabela2[[#This Row],[SIEMA]],Siema2025,59,FALSE)</f>
        <v/>
      </c>
      <c r="AS211" s="110" t="str">
        <f>VLOOKUP(Tabela2[[#This Row],[SIEMA]],Siema2025,61,FALSE)</f>
        <v/>
      </c>
      <c r="AT211" s="110" t="str">
        <f>VLOOKUP(Tabela2[[#This Row],[SIEMA]],Siema2025,63,FALSE)</f>
        <v/>
      </c>
      <c r="AU211" s="110" t="str">
        <f>VLOOKUP(Tabela2[[#This Row],[SIEMA]],Siema2025,65,FALSE)</f>
        <v>X</v>
      </c>
      <c r="AV211" s="110" t="str">
        <f>VLOOKUP(Tabela2[[#This Row],[SIEMA]],Siema2025,67,FALSE)</f>
        <v/>
      </c>
      <c r="AW211" s="110" t="str">
        <f>VLOOKUP(Tabela2[[#This Row],[SIEMA]],Siema2025,69,FALSE)</f>
        <v/>
      </c>
      <c r="AX211" s="110" t="str">
        <f>VLOOKUP(Tabela2[[#This Row],[SIEMA]],Siema2025,71,FALSE)</f>
        <v/>
      </c>
      <c r="AY211" s="110" t="str">
        <f>VLOOKUP(Tabela2[[#This Row],[SIEMA]],Siema2025,73,FALSE)</f>
        <v/>
      </c>
      <c r="AZ211" s="110" t="str">
        <f>VLOOKUP(Tabela2[[#This Row],[SIEMA]],Siema2025,75,FALSE)</f>
        <v/>
      </c>
      <c r="BA211" s="110" t="str">
        <f>VLOOKUP(Tabela2[[#This Row],[SIEMA]],Siema2025,77,FALSE)</f>
        <v/>
      </c>
      <c r="BB211" s="110" t="str">
        <f>VLOOKUP(Tabela2[[#This Row],[SIEMA]],Siema2025,79,FALSE)</f>
        <v/>
      </c>
      <c r="BC211" s="110" t="str">
        <f>IF(Tabela2[[#This Row],[Outro(s) ]] = "X", "PREENCHER","NA")</f>
        <v>NA</v>
      </c>
      <c r="BD211" s="110" t="str">
        <f>VLOOKUP(Tabela2[[#This Row],[SIEMA]],Siema2025,82,FALSE)</f>
        <v/>
      </c>
      <c r="BE211" s="110" t="str">
        <f>VLOOKUP(Tabela2[[#This Row],[SIEMA]],Siema2025,81,FALSE)</f>
        <v/>
      </c>
      <c r="BF211" s="112" t="str">
        <f>VLOOKUP(Tabela2[[#This Row],[SIEMA]],Siema2025,28,FALSE)</f>
        <v>3R POTIGUAR S.A.</v>
      </c>
      <c r="BG211" s="112"/>
      <c r="BH211" s="113" t="str">
        <f>VLOOKUP(Tabela2[[#This Row],[SIEMA]],Siema2025,29,FALSE)</f>
        <v/>
      </c>
      <c r="BI211" s="114" t="str">
        <f>VLOOKUP(Tabela2[[#This Row],[SIEMA]],Siema2025,107,FALSE)</f>
        <v>Não</v>
      </c>
      <c r="BJ211" s="109" t="s">
        <v>7111</v>
      </c>
      <c r="BK211" s="106" t="s">
        <v>2696</v>
      </c>
      <c r="BL211" s="166">
        <v>45742</v>
      </c>
      <c r="BM211" s="110">
        <f ca="1">IF(Tabela2[[#This Row],[Data de atendimento do Ibama (considerar o primeiro documento/ação)]]="",_xlfn.DAYS(TODAY(),J211),_xlfn.DAYS(Tabela2[[#This Row],[Data de atendimento do Ibama (considerar o primeiro documento/ação)]],J211))</f>
        <v>3</v>
      </c>
      <c r="BN211" s="110" t="str">
        <f>IF(Tabela2[[#This Row],[Atendido pelo Ibama ("Não" ou "Sim")]]="Não","Preencher", IF(Tabela2[[#This Row],[Atendido pelo Ibama ("Não" ou "Sim")]]="Sim","NA",""))</f>
        <v>NA</v>
      </c>
      <c r="BO211" s="116" t="s">
        <v>7098</v>
      </c>
      <c r="BP211" s="110" t="str">
        <f>IF(Tabela2[[#This Row],[Forma de atendimento (primeiro documento/ação)]]= "Outros (especificar)", "PREENCHER","NA")</f>
        <v>NA</v>
      </c>
      <c r="BQ211" s="108" t="s">
        <v>123</v>
      </c>
      <c r="BR211" s="110" t="str">
        <f>IF(Tabela2[[#This Row],[Equipe do Ibama foi a campo? Houve sobrevoo do Poseidon?]] = "Sim", "PREENCHER","NA")</f>
        <v>NA</v>
      </c>
      <c r="BS211" s="110" t="str">
        <f>IF(Tabela2[[#This Row],[Se sim, foi emitida Ordem de Emergência? (informações vinculada à coluna CK)]] = "Sim", "PREENCHER","NA")</f>
        <v>NA</v>
      </c>
      <c r="BT211" s="110" t="str">
        <f>IF(Tabela2[[#This Row],[Foi elaborado Relatório de Vistoria pelo Ibama? (informações vinculada à coluna CK)]] = "Sim", "PREENCHER","NA")</f>
        <v>NA</v>
      </c>
      <c r="BU211" s="110" t="s">
        <v>2696</v>
      </c>
      <c r="BV211" s="110" t="s">
        <v>123</v>
      </c>
      <c r="BW211" s="110" t="s">
        <v>2696</v>
      </c>
      <c r="BX211" s="108" t="s">
        <v>7113</v>
      </c>
      <c r="BY211" s="143">
        <v>45757</v>
      </c>
      <c r="BZ211" s="106">
        <f>IF(Tabela2[[#This Row],[Data do documento de encerramento]]="NA","NA",IF(Tabela2[[#This Row],[Data do documento de encerramento]]="","Pendente de conclusão/ encerramento",_xlfn.DAYS(Tabela2[[#This Row],[Data do documento de encerramento]],J211)))</f>
        <v>18</v>
      </c>
      <c r="CA211" s="109"/>
      <c r="CB211" s="109"/>
      <c r="CC211" s="135"/>
      <c r="CD211" s="109"/>
      <c r="CE211" s="109"/>
      <c r="CF211" s="109"/>
    </row>
    <row r="212" spans="1:84" ht="30.75">
      <c r="A212" s="172">
        <v>202532582810</v>
      </c>
      <c r="B212" s="173" t="s">
        <v>7976</v>
      </c>
      <c r="C212" s="110" t="s">
        <v>7133</v>
      </c>
      <c r="D212" s="108" t="s">
        <v>637</v>
      </c>
      <c r="E212" s="29" t="s">
        <v>7629</v>
      </c>
      <c r="F212" s="108"/>
      <c r="G212" s="108" t="s">
        <v>7977</v>
      </c>
      <c r="H212" s="108" t="s">
        <v>7978</v>
      </c>
      <c r="I212" s="106" t="str">
        <f>VLOOKUP(Tabela2[[#This Row],[SIEMA]],Siema2025,19,FALSE)</f>
        <v>Campos</v>
      </c>
      <c r="J212" s="107">
        <f>VLOOKUP(Tabela2[[#This Row],[SIEMA]],Siema2025,2,FALSE)</f>
        <v>45740</v>
      </c>
      <c r="K212" s="107" t="str">
        <f>VLOOKUP(Tabela2[[#This Row],[SIEMA]],Siema2025,16,FALSE)</f>
        <v>Segunda</v>
      </c>
      <c r="L212" s="108" t="str">
        <f>IF(Tabela2[[#This Row],[Data]]="","Sem Informação",VLOOKUP(MONTH(Tabela2[[#This Row],[Data]]),'[1]Validação de dados'!$I$1:$J$13,2,0))</f>
        <v>Março</v>
      </c>
      <c r="M212" s="106">
        <f>YEAR(Tabela2[[#This Row],[Data]])</f>
        <v>2025</v>
      </c>
      <c r="N212" s="107" t="str">
        <f>VLOOKUP(Tabela2[[#This Row],[SIEMA]],Siema2025,17,FALSE)</f>
        <v>Noturno</v>
      </c>
      <c r="O212" s="107" t="s">
        <v>111</v>
      </c>
      <c r="P212" s="106" t="str">
        <f>VLOOKUP(Tabela2[[#This Row],[SIEMA]],Siema2025,21,FALSE)</f>
        <v/>
      </c>
      <c r="Q212" s="106">
        <v>1267</v>
      </c>
      <c r="R212" s="106" t="s">
        <v>2043</v>
      </c>
      <c r="S212" s="109" t="s">
        <v>2043</v>
      </c>
      <c r="T212" t="s">
        <v>2271</v>
      </c>
      <c r="U212" s="106" t="str">
        <f>VLOOKUP(Tabela2[[#This Row],[SIEMA]],Siema2025,12,FALSE)</f>
        <v xml:space="preserve"> </v>
      </c>
      <c r="V212" s="106">
        <f>IF(Q212="","",IF(ISNUMBER(Q212)=FALSE,"Não se aplica",IFERROR(VLOOKUP(Q212,Produtos!$A$1:$C$2319,3,FALSE),"Não Cadastrado")))</f>
        <v>3</v>
      </c>
      <c r="W212" s="106" t="str">
        <f>VLOOKUP(Tabela2[[#This Row],[SIEMA]],Siema2025,10,FALSE)</f>
        <v/>
      </c>
      <c r="X212" s="115" t="str">
        <f>IF(Tabela2[[#This Row],[Origem do acidente]] = "Plataforma", "PREENCHER","NA")</f>
        <v>PREENCHER</v>
      </c>
      <c r="Y212" s="111" t="str">
        <f>IF(W212="","", IF(W212="NC","", IF(W212="NE","", IF(W212="NA","",IFERROR(VLOOKUP(W212,Produtos!$A$1:$C$2319,2,FALSE),"Não Cadastrado")))))</f>
        <v/>
      </c>
      <c r="Z212" s="106" t="str">
        <f>VLOOKUP(Tabela2[[#This Row],[SIEMA]],Siema2025,11,FALSE)</f>
        <v xml:space="preserve"> </v>
      </c>
      <c r="AA212" s="106" t="str">
        <f>VLOOKUP(Tabela2[[#This Row],[SIEMA]],Siema2025,12,FALSE)</f>
        <v xml:space="preserve"> </v>
      </c>
      <c r="AB212" s="106" t="str">
        <f>IF(W212="","",IF(ISNUMBER(W212)=FALSE,"Não se aplica",IFERROR(VLOOKUP(W212,Produtos!$A$1:$C$2319,3,FALSE),"Não Cadastrado")))</f>
        <v/>
      </c>
      <c r="AC212" s="106"/>
      <c r="AD212" s="110" t="str">
        <f>IF(Tabela2[[#This Row],[Origem do acidente]] = "Plataforma", "PREENCHER","NA")</f>
        <v>PREENCHER</v>
      </c>
      <c r="AE212" s="109" t="str">
        <f>IF(AC212="","", IF(AC212="NC","", IF(AC212="NE","", IF(AC212="NA","",IFERROR(VLOOKUP(AC212,Produtos!$A$1:$C$2319,2,FALSE),"Não Cadastrado")))))</f>
        <v/>
      </c>
      <c r="AF212" s="106"/>
      <c r="AG212" s="106"/>
      <c r="AH212" s="106" t="str">
        <f>IF(AC212="","",IF(ISNUMBER(AC212)=FALSE,"Não se aplica",IFERROR(VLOOKUP(AC212,Produtos!$A$1:$C$2319,3,FALSE),"Não Cadastrado")))</f>
        <v/>
      </c>
      <c r="AI212" s="106"/>
      <c r="AJ212" s="106" t="str">
        <f>VLOOKUP(Tabela2[[#This Row],[SIEMA]],Siema2025,26,FALSE)</f>
        <v>Presença de óleo residual na extremidade da LPO (linha de produção de óleo) resultou em uma descarga de óleo para o mar após a abertura controlada do flange cego.</v>
      </c>
      <c r="AK212" s="109"/>
      <c r="AL212" s="109"/>
      <c r="AM212" s="109"/>
      <c r="AN212" s="110" t="str">
        <f>VLOOKUP(Tabela2[[#This Row],[SIEMA]],Siema2025,51,FALSE)</f>
        <v/>
      </c>
      <c r="AO212" s="110" t="str">
        <f>VLOOKUP(Tabela2[[#This Row],[SIEMA]],Siema2025,53,FALSE)</f>
        <v/>
      </c>
      <c r="AP212" s="110" t="str">
        <f>VLOOKUP(Tabela2[[#This Row],[SIEMA]],Siema2025,55,FALSE)</f>
        <v/>
      </c>
      <c r="AQ212" s="110" t="str">
        <f>VLOOKUP(Tabela2[[#This Row],[SIEMA]],Siema2025,57,FALSE)</f>
        <v/>
      </c>
      <c r="AR212" s="110" t="str">
        <f>VLOOKUP(Tabela2[[#This Row],[SIEMA]],Siema2025,59,FALSE)</f>
        <v/>
      </c>
      <c r="AS212" s="110" t="str">
        <f>VLOOKUP(Tabela2[[#This Row],[SIEMA]],Siema2025,61,FALSE)</f>
        <v>X</v>
      </c>
      <c r="AT212" s="110" t="str">
        <f>VLOOKUP(Tabela2[[#This Row],[SIEMA]],Siema2025,63,FALSE)</f>
        <v/>
      </c>
      <c r="AU212" s="110" t="str">
        <f>VLOOKUP(Tabela2[[#This Row],[SIEMA]],Siema2025,65,FALSE)</f>
        <v/>
      </c>
      <c r="AV212" s="110" t="str">
        <f>VLOOKUP(Tabela2[[#This Row],[SIEMA]],Siema2025,67,FALSE)</f>
        <v/>
      </c>
      <c r="AW212" s="110" t="str">
        <f>VLOOKUP(Tabela2[[#This Row],[SIEMA]],Siema2025,69,FALSE)</f>
        <v/>
      </c>
      <c r="AX212" s="110" t="str">
        <f>VLOOKUP(Tabela2[[#This Row],[SIEMA]],Siema2025,71,FALSE)</f>
        <v/>
      </c>
      <c r="AY212" s="110" t="str">
        <f>VLOOKUP(Tabela2[[#This Row],[SIEMA]],Siema2025,73,FALSE)</f>
        <v/>
      </c>
      <c r="AZ212" s="110" t="str">
        <f>VLOOKUP(Tabela2[[#This Row],[SIEMA]],Siema2025,75,FALSE)</f>
        <v/>
      </c>
      <c r="BA212" s="110" t="str">
        <f>VLOOKUP(Tabela2[[#This Row],[SIEMA]],Siema2025,77,FALSE)</f>
        <v/>
      </c>
      <c r="BB212" s="110" t="str">
        <f>VLOOKUP(Tabela2[[#This Row],[SIEMA]],Siema2025,79,FALSE)</f>
        <v/>
      </c>
      <c r="BC212" s="110" t="str">
        <f>IF(Tabela2[[#This Row],[Outro(s) ]] = "X", "PREENCHER","NA")</f>
        <v>NA</v>
      </c>
      <c r="BD212" s="110" t="str">
        <f>VLOOKUP(Tabela2[[#This Row],[SIEMA]],Siema2025,82,FALSE)</f>
        <v/>
      </c>
      <c r="BE212" s="110" t="str">
        <f>VLOOKUP(Tabela2[[#This Row],[SIEMA]],Siema2025,81,FALSE)</f>
        <v/>
      </c>
      <c r="BF212" s="112" t="str">
        <f>VLOOKUP(Tabela2[[#This Row],[SIEMA]],Siema2025,28,FALSE)</f>
        <v>PETROBRAS - PETROLEO BRASILEIRO S.A.</v>
      </c>
      <c r="BG212" s="112"/>
      <c r="BH212" s="113" t="str">
        <f>VLOOKUP(Tabela2[[#This Row],[SIEMA]],Siema2025,29,FALSE)</f>
        <v>33000167100750</v>
      </c>
      <c r="BI212" s="114" t="str">
        <f>VLOOKUP(Tabela2[[#This Row],[SIEMA]],Siema2025,107,FALSE)</f>
        <v>Não</v>
      </c>
      <c r="BJ212" s="109" t="s">
        <v>7097</v>
      </c>
      <c r="BK212" s="106" t="s">
        <v>2696</v>
      </c>
      <c r="BL212" s="143">
        <v>45754</v>
      </c>
      <c r="BM212" s="110">
        <f ca="1">IF(Tabela2[[#This Row],[Data de atendimento do Ibama (considerar o primeiro documento/ação)]]="",_xlfn.DAYS(TODAY(),J212),_xlfn.DAYS(Tabela2[[#This Row],[Data de atendimento do Ibama (considerar o primeiro documento/ação)]],J212))</f>
        <v>14</v>
      </c>
      <c r="BN212" s="110" t="str">
        <f>IF(Tabela2[[#This Row],[Atendido pelo Ibama ("Não" ou "Sim")]]="Não","Preencher", IF(Tabela2[[#This Row],[Atendido pelo Ibama ("Não" ou "Sim")]]="Sim","NA",""))</f>
        <v>NA</v>
      </c>
      <c r="BO212" s="116" t="s">
        <v>7139</v>
      </c>
      <c r="BP212" s="110" t="str">
        <f>IF(Tabela2[[#This Row],[Forma de atendimento (primeiro documento/ação)]]= "Outros (especificar)", "PREENCHER","NA")</f>
        <v>NA</v>
      </c>
      <c r="BQ212" s="108" t="s">
        <v>123</v>
      </c>
      <c r="BR212" s="110" t="str">
        <f>IF(Tabela2[[#This Row],[Equipe do Ibama foi a campo? Houve sobrevoo do Poseidon?]] = "Sim", "PREENCHER","NA")</f>
        <v>NA</v>
      </c>
      <c r="BS212" s="110" t="str">
        <f>IF(Tabela2[[#This Row],[Se sim, foi emitida Ordem de Emergência? (informações vinculada à coluna CK)]] = "Sim", "PREENCHER","NA")</f>
        <v>NA</v>
      </c>
      <c r="BT212" s="110" t="str">
        <f>IF(Tabela2[[#This Row],[Foi elaborado Relatório de Vistoria pelo Ibama? (informações vinculada à coluna CK)]] = "Sim", "PREENCHER","NA")</f>
        <v>NA</v>
      </c>
      <c r="BU212" s="110" t="s">
        <v>2696</v>
      </c>
      <c r="BV212" s="110" t="s">
        <v>123</v>
      </c>
      <c r="BW212" s="110" t="s">
        <v>2696</v>
      </c>
      <c r="BX212" s="108" t="s">
        <v>7100</v>
      </c>
      <c r="BY212" s="143">
        <v>46017</v>
      </c>
      <c r="BZ212" s="106">
        <f>IF(Tabela2[[#This Row],[Data do documento de encerramento]]="NA","NA",IF(Tabela2[[#This Row],[Data do documento de encerramento]]="","Pendente de conclusão/ encerramento",_xlfn.DAYS(Tabela2[[#This Row],[Data do documento de encerramento]],J212)))</f>
        <v>277</v>
      </c>
      <c r="CA212" s="117"/>
      <c r="CB212" s="109"/>
      <c r="CC212" s="109" t="s">
        <v>7309</v>
      </c>
      <c r="CD212" s="109" t="s">
        <v>123</v>
      </c>
      <c r="CE212" s="109" t="s">
        <v>123</v>
      </c>
      <c r="CF212" s="109" t="s">
        <v>7147</v>
      </c>
    </row>
    <row r="213" spans="1:84" ht="30.75" hidden="1">
      <c r="A213" s="172">
        <v>202532832411</v>
      </c>
      <c r="B213" s="173" t="s">
        <v>7979</v>
      </c>
      <c r="C213" s="110" t="str">
        <f>VLOOKUP(Tabela2[[#This Row],[SIEMA]],Siema2025,4,FALSE)</f>
        <v xml:space="preserve"> RN</v>
      </c>
      <c r="D213" s="108" t="str">
        <f>VLOOKUP(Tabela2[[#This Row],[SIEMA]],Siema2025,3,FALSE)</f>
        <v xml:space="preserve">Macau </v>
      </c>
      <c r="E213" s="108" t="str">
        <f>VLOOKUP(Tabela2[[#This Row],[SIEMA]],Siema2025,20,FALSE)</f>
        <v>Restinga de Diogo Lopes</v>
      </c>
      <c r="F213" s="108"/>
      <c r="G213" s="108" t="s">
        <v>7980</v>
      </c>
      <c r="H213" s="108" t="s">
        <v>7981</v>
      </c>
      <c r="I213" s="106" t="s">
        <v>931</v>
      </c>
      <c r="J213" s="107">
        <f>VLOOKUP(Tabela2[[#This Row],[SIEMA]],Siema2025,2,FALSE)</f>
        <v>45740</v>
      </c>
      <c r="K213" s="107" t="str">
        <f>VLOOKUP(Tabela2[[#This Row],[SIEMA]],Siema2025,16,FALSE)</f>
        <v>Segunda</v>
      </c>
      <c r="L213" s="108" t="str">
        <f>IF(Tabela2[[#This Row],[Data]]="","Sem Informação",VLOOKUP(MONTH(Tabela2[[#This Row],[Data]]),'[1]Validação de dados'!$I$1:$J$13,2,0))</f>
        <v>Março</v>
      </c>
      <c r="M213" s="108">
        <f>YEAR(Tabela2[[#This Row],[Data]])</f>
        <v>2025</v>
      </c>
      <c r="N213" s="107" t="str">
        <f>VLOOKUP(Tabela2[[#This Row],[SIEMA]],Siema2025,17,FALSE)</f>
        <v>Matutino</v>
      </c>
      <c r="O213" s="107" t="s">
        <v>3217</v>
      </c>
      <c r="P213" s="106" t="str">
        <f>VLOOKUP(Tabela2[[#This Row],[SIEMA]],Siema2025,21,FALSE)</f>
        <v>SIMBA - Identificador da ocorrência (IO): URN20250324o000002</v>
      </c>
      <c r="Q213" s="106" t="str">
        <f>VLOOKUP(Tabela2[[#This Row],[SIEMA]],Siema2025,7,FALSE)</f>
        <v/>
      </c>
      <c r="R213" s="106" t="str">
        <f>VLOOKUP(Tabela2[[#This Row],[SIEMA]],Siema2025,10,FALSE)</f>
        <v/>
      </c>
      <c r="S213" s="109" t="str">
        <f>IF(Q213="","", IF(Q213="NC","", IF(Q213="NE","", IF(Q213="NA","",IFERROR(VLOOKUP(Q213,Produtos!$A$1:$C$2319,2,FALSE),"Não Cadastrado")))))</f>
        <v/>
      </c>
      <c r="T213" s="106" t="str">
        <f>VLOOKUP(Tabela2[[#This Row],[SIEMA]],Siema2025,11,FALSE)</f>
        <v xml:space="preserve"> </v>
      </c>
      <c r="U213" s="106" t="str">
        <f>VLOOKUP(Tabela2[[#This Row],[SIEMA]],Siema2025,12,FALSE)</f>
        <v xml:space="preserve"> </v>
      </c>
      <c r="V213" s="106" t="str">
        <f>IF(Q213="","",IF(ISNUMBER(Q213)=FALSE,"Não se aplica",IFERROR(VLOOKUP(Q213,Produtos!$A$1:$C$2319,3,FALSE),"Não Cadastrado")))</f>
        <v/>
      </c>
      <c r="W213" s="106" t="str">
        <f>VLOOKUP(Tabela2[[#This Row],[SIEMA]],Siema2025,10,FALSE)</f>
        <v/>
      </c>
      <c r="X213" s="115" t="str">
        <f>IF(Tabela2[[#This Row],[Origem do acidente]] = "Plataforma", "PREENCHER","NA")</f>
        <v>NA</v>
      </c>
      <c r="Y213" s="111" t="str">
        <f>IF(W213="","", IF(W213="NC","", IF(W213="NE","", IF(W213="NA","",IFERROR(VLOOKUP(W213,Produtos!$A$1:$C$2319,2,FALSE),"Não Cadastrado")))))</f>
        <v/>
      </c>
      <c r="Z213" s="106" t="str">
        <f>VLOOKUP(Tabela2[[#This Row],[SIEMA]],Siema2025,11,FALSE)</f>
        <v xml:space="preserve"> </v>
      </c>
      <c r="AA213" s="106" t="str">
        <f>VLOOKUP(Tabela2[[#This Row],[SIEMA]],Siema2025,12,FALSE)</f>
        <v xml:space="preserve"> </v>
      </c>
      <c r="AB213" s="106" t="str">
        <f>IF(W213="","",IF(ISNUMBER(W213)=FALSE,"Não se aplica",IFERROR(VLOOKUP(W213,Produtos!$A$1:$C$2319,3,FALSE),"Não Cadastrado")))</f>
        <v/>
      </c>
      <c r="AC213" s="106"/>
      <c r="AD213" s="110" t="str">
        <f>IF(Tabela2[[#This Row],[Origem do acidente]] = "Plataforma", "PREENCHER","NA")</f>
        <v>NA</v>
      </c>
      <c r="AE213" s="109" t="str">
        <f>IF(AC213="","", IF(AC213="NC","", IF(AC213="NE","", IF(AC213="NA","",IFERROR(VLOOKUP(AC213,Produtos!$A$1:$C$2319,2,FALSE),"Não Cadastrado")))))</f>
        <v/>
      </c>
      <c r="AF213" s="106"/>
      <c r="AG213" s="106"/>
      <c r="AH213" s="106" t="str">
        <f>IF(AC213="","",IF(ISNUMBER(AC213)=FALSE,"Não se aplica",IFERROR(VLOOKUP(AC213,Produtos!$A$1:$C$2319,3,FALSE),"Não Cadastrado")))</f>
        <v/>
      </c>
      <c r="AI213" s="106"/>
      <c r="AJ213" s="106" t="str">
        <f>VLOOKUP(Tabela2[[#This Row],[SIEMA]],Siema2025,26,FALSE)</f>
        <v/>
      </c>
      <c r="AK213" s="109"/>
      <c r="AL213" s="109"/>
      <c r="AM213" s="109"/>
      <c r="AN213" s="110" t="str">
        <f>VLOOKUP(Tabela2[[#This Row],[SIEMA]],Siema2025,51,FALSE)</f>
        <v/>
      </c>
      <c r="AO213" s="110" t="str">
        <f>VLOOKUP(Tabela2[[#This Row],[SIEMA]],Siema2025,53,FALSE)</f>
        <v/>
      </c>
      <c r="AP213" s="110" t="str">
        <f>VLOOKUP(Tabela2[[#This Row],[SIEMA]],Siema2025,55,FALSE)</f>
        <v/>
      </c>
      <c r="AQ213" s="110" t="str">
        <f>VLOOKUP(Tabela2[[#This Row],[SIEMA]],Siema2025,57,FALSE)</f>
        <v/>
      </c>
      <c r="AR213" s="110" t="str">
        <f>VLOOKUP(Tabela2[[#This Row],[SIEMA]],Siema2025,59,FALSE)</f>
        <v/>
      </c>
      <c r="AS213" s="110" t="str">
        <f>VLOOKUP(Tabela2[[#This Row],[SIEMA]],Siema2025,61,FALSE)</f>
        <v/>
      </c>
      <c r="AT213" s="110" t="str">
        <f>VLOOKUP(Tabela2[[#This Row],[SIEMA]],Siema2025,63,FALSE)</f>
        <v>X</v>
      </c>
      <c r="AU213" s="110" t="str">
        <f>VLOOKUP(Tabela2[[#This Row],[SIEMA]],Siema2025,65,FALSE)</f>
        <v/>
      </c>
      <c r="AV213" s="110" t="str">
        <f>VLOOKUP(Tabela2[[#This Row],[SIEMA]],Siema2025,67,FALSE)</f>
        <v/>
      </c>
      <c r="AW213" s="110" t="str">
        <f>VLOOKUP(Tabela2[[#This Row],[SIEMA]],Siema2025,69,FALSE)</f>
        <v/>
      </c>
      <c r="AX213" s="110" t="str">
        <f>VLOOKUP(Tabela2[[#This Row],[SIEMA]],Siema2025,71,FALSE)</f>
        <v/>
      </c>
      <c r="AY213" s="110" t="str">
        <f>VLOOKUP(Tabela2[[#This Row],[SIEMA]],Siema2025,73,FALSE)</f>
        <v/>
      </c>
      <c r="AZ213" s="110" t="str">
        <f>VLOOKUP(Tabela2[[#This Row],[SIEMA]],Siema2025,75,FALSE)</f>
        <v/>
      </c>
      <c r="BA213" s="110" t="str">
        <f>VLOOKUP(Tabela2[[#This Row],[SIEMA]],Siema2025,77,FALSE)</f>
        <v/>
      </c>
      <c r="BB213" s="110" t="str">
        <f>VLOOKUP(Tabela2[[#This Row],[SIEMA]],Siema2025,79,FALSE)</f>
        <v/>
      </c>
      <c r="BC213" s="110" t="str">
        <f>IF(Tabela2[[#This Row],[Outro(s) ]] = "X", "PREENCHER","NA")</f>
        <v>NA</v>
      </c>
      <c r="BD213" s="110" t="str">
        <f>VLOOKUP(Tabela2[[#This Row],[SIEMA]],Siema2025,82,FALSE)</f>
        <v/>
      </c>
      <c r="BE213" s="110" t="str">
        <f>VLOOKUP(Tabela2[[#This Row],[SIEMA]],Siema2025,81,FALSE)</f>
        <v/>
      </c>
      <c r="BF213" s="112" t="str">
        <f>VLOOKUP(Tabela2[[#This Row],[SIEMA]],Siema2025,28,FALSE)</f>
        <v/>
      </c>
      <c r="BG213" s="112"/>
      <c r="BH213" s="113" t="str">
        <f>VLOOKUP(Tabela2[[#This Row],[SIEMA]],Siema2025,29,FALSE)</f>
        <v/>
      </c>
      <c r="BI213" s="114" t="str">
        <f>VLOOKUP(Tabela2[[#This Row],[SIEMA]],Siema2025,107,FALSE)</f>
        <v>Não</v>
      </c>
      <c r="BJ213" s="109" t="s">
        <v>6834</v>
      </c>
      <c r="BK213" s="106" t="s">
        <v>2696</v>
      </c>
      <c r="BL213" s="168">
        <v>45740</v>
      </c>
      <c r="BM213" s="110">
        <f ca="1">IF(Tabela2[[#This Row],[Data de atendimento do Ibama (considerar o primeiro documento/ação)]]="",_xlfn.DAYS(TODAY(),J213),_xlfn.DAYS(Tabela2[[#This Row],[Data de atendimento do Ibama (considerar o primeiro documento/ação)]],J213))</f>
        <v>0</v>
      </c>
      <c r="BN213" s="110" t="str">
        <f>IF(Tabela2[[#This Row],[Atendido pelo Ibama ("Não" ou "Sim")]]="Não","Preencher", IF(Tabela2[[#This Row],[Atendido pelo Ibama ("Não" ou "Sim")]]="Sim","NA",""))</f>
        <v>NA</v>
      </c>
      <c r="BO213" s="116" t="s">
        <v>7123</v>
      </c>
      <c r="BP213" s="110" t="s">
        <v>7124</v>
      </c>
      <c r="BQ213" s="108" t="s">
        <v>123</v>
      </c>
      <c r="BR213" s="110" t="str">
        <f>IF(Tabela2[[#This Row],[Equipe do Ibama foi a campo? Houve sobrevoo do Poseidon?]] = "Sim", "PREENCHER","NA")</f>
        <v>NA</v>
      </c>
      <c r="BS213" s="110" t="str">
        <f>IF(Tabela2[[#This Row],[Se sim, foi emitida Ordem de Emergência? (informações vinculada à coluna CK)]] = "Sim", "PREENCHER","NA")</f>
        <v>NA</v>
      </c>
      <c r="BT213" s="110" t="str">
        <f>IF(Tabela2[[#This Row],[Foi elaborado Relatório de Vistoria pelo Ibama? (informações vinculada à coluna CK)]] = "Sim", "PREENCHER","NA")</f>
        <v>NA</v>
      </c>
      <c r="BU213" s="110" t="s">
        <v>2696</v>
      </c>
      <c r="BV213" s="110" t="str">
        <f>IF(Tabela2[[#This Row],[Houve avaliação das informações pós-acidente solicitadas/enviadas?]] = "Sim", "PREENCHER","NA")</f>
        <v>PREENCHER</v>
      </c>
      <c r="BW213" s="110" t="s">
        <v>2696</v>
      </c>
      <c r="BX213" s="108" t="s">
        <v>7113</v>
      </c>
      <c r="BY213" s="143">
        <v>45915</v>
      </c>
      <c r="BZ213" s="106">
        <f>IF(Tabela2[[#This Row],[Data do documento de encerramento]]="NA","NA",IF(Tabela2[[#This Row],[Data do documento de encerramento]]="","Pendente de conclusão/ encerramento",_xlfn.DAYS(Tabela2[[#This Row],[Data do documento de encerramento]],J213)))</f>
        <v>175</v>
      </c>
      <c r="CA213" s="109"/>
      <c r="CB213" s="109"/>
      <c r="CC213" s="132"/>
      <c r="CD213" s="109"/>
      <c r="CE213" s="109"/>
      <c r="CF213" s="109"/>
    </row>
    <row r="214" spans="1:84" hidden="1">
      <c r="A214" s="172">
        <v>202532572020</v>
      </c>
      <c r="B214" s="173" t="s">
        <v>7982</v>
      </c>
      <c r="C214" s="110" t="str">
        <f>VLOOKUP(Tabela2[[#This Row],[SIEMA]],Siema2025,4,FALSE)</f>
        <v xml:space="preserve"> MG</v>
      </c>
      <c r="D214" s="108" t="str">
        <f>VLOOKUP(Tabela2[[#This Row],[SIEMA]],Siema2025,3,FALSE)</f>
        <v xml:space="preserve">Contagem </v>
      </c>
      <c r="E214" s="108" t="str">
        <f>VLOOKUP(Tabela2[[#This Row],[SIEMA]],Siema2025,20,FALSE)</f>
        <v>Praça Louis Ensch, 160 - Cidade Industrial, Contagem - MG, 32210-050</v>
      </c>
      <c r="F214" s="108"/>
      <c r="G214" s="108"/>
      <c r="H214" s="108"/>
      <c r="I214" s="106" t="str">
        <f>VLOOKUP(Tabela2[[#This Row],[SIEMA]],Siema2025,19,FALSE)</f>
        <v/>
      </c>
      <c r="J214" s="107">
        <f>VLOOKUP(Tabela2[[#This Row],[SIEMA]],Siema2025,2,FALSE)</f>
        <v>45741</v>
      </c>
      <c r="K214" s="107" t="str">
        <f>VLOOKUP(Tabela2[[#This Row],[SIEMA]],Siema2025,16,FALSE)</f>
        <v>Terça</v>
      </c>
      <c r="L214" s="108" t="str">
        <f>IF(Tabela2[[#This Row],[Data]]="","Sem Informação",VLOOKUP(MONTH(Tabela2[[#This Row],[Data]]),'[1]Validação de dados'!$I$1:$J$13,2,0))</f>
        <v>Março</v>
      </c>
      <c r="M214" s="106">
        <f>YEAR(Tabela2[[#This Row],[Data]])</f>
        <v>2025</v>
      </c>
      <c r="N214" s="107" t="str">
        <f>VLOOKUP(Tabela2[[#This Row],[SIEMA]],Siema2025,17,FALSE)</f>
        <v>Noturno</v>
      </c>
      <c r="O214" s="107" t="str">
        <f>VLOOKUP(Tabela2[[#This Row],[SIEMA]],Siema2025,5,FALSE)</f>
        <v>Outro(s)</v>
      </c>
      <c r="P214" s="106" t="str">
        <f>VLOOKUP(Tabela2[[#This Row],[SIEMA]],Siema2025,21,FALSE)</f>
        <v>Proximo à Vilma Alimentos em Contagem/MG</v>
      </c>
      <c r="Q214" s="106" t="str">
        <f>VLOOKUP(Tabela2[[#This Row],[SIEMA]],Siema2025,7,FALSE)</f>
        <v>GASOLINA</v>
      </c>
      <c r="R214" s="106" t="str">
        <f>VLOOKUP(Tabela2[[#This Row],[SIEMA]],Siema2025,10,FALSE)</f>
        <v/>
      </c>
      <c r="S214" s="109" t="str">
        <f>IF(Q214="","", IF(Q214="NC","", IF(Q214="NE","", IF(Q214="NA","",IFERROR(VLOOKUP(Q214,Produtos!$A$1:$C$2319,2,FALSE),"Não Cadastrado")))))</f>
        <v>Não Cadastrado</v>
      </c>
      <c r="T214" s="106" t="str">
        <f>VLOOKUP(Tabela2[[#This Row],[SIEMA]],Siema2025,11,FALSE)</f>
        <v xml:space="preserve"> </v>
      </c>
      <c r="U214" s="106" t="str">
        <f>VLOOKUP(Tabela2[[#This Row],[SIEMA]],Siema2025,12,FALSE)</f>
        <v xml:space="preserve"> </v>
      </c>
      <c r="V214" s="106" t="str">
        <f>IF(Q214="","",IF(ISNUMBER(Q214)=FALSE,"Não se aplica",IFERROR(VLOOKUP(Q214,Produtos!$A$1:$C$2319,3,FALSE),"Não Cadastrado")))</f>
        <v>Não se aplica</v>
      </c>
      <c r="W214" s="106" t="str">
        <f>VLOOKUP(Tabela2[[#This Row],[SIEMA]],Siema2025,10,FALSE)</f>
        <v/>
      </c>
      <c r="X214" s="115" t="str">
        <f>IF(Tabela2[[#This Row],[Origem do acidente]] = "Plataforma", "PREENCHER","NA")</f>
        <v>NA</v>
      </c>
      <c r="Y214" s="111" t="str">
        <f>IF(W214="","", IF(W214="NC","", IF(W214="NE","", IF(W214="NA","",IFERROR(VLOOKUP(W214,Produtos!$A$1:$C$2319,2,FALSE),"Não Cadastrado")))))</f>
        <v/>
      </c>
      <c r="Z214" s="106" t="str">
        <f>VLOOKUP(Tabela2[[#This Row],[SIEMA]],Siema2025,11,FALSE)</f>
        <v xml:space="preserve"> </v>
      </c>
      <c r="AA214" s="106" t="str">
        <f>VLOOKUP(Tabela2[[#This Row],[SIEMA]],Siema2025,12,FALSE)</f>
        <v xml:space="preserve"> </v>
      </c>
      <c r="AB214" s="106" t="str">
        <f>IF(W214="","",IF(ISNUMBER(W214)=FALSE,"Não se aplica",IFERROR(VLOOKUP(W214,Produtos!$A$1:$C$2319,3,FALSE),"Não Cadastrado")))</f>
        <v/>
      </c>
      <c r="AC214" s="106"/>
      <c r="AD214" s="110" t="str">
        <f>IF(Tabela2[[#This Row],[Origem do acidente]] = "Plataforma", "PREENCHER","NA")</f>
        <v>NA</v>
      </c>
      <c r="AE214" s="109" t="str">
        <f>IF(AC214="","", IF(AC214="NC","", IF(AC214="NE","", IF(AC214="NA","",IFERROR(VLOOKUP(AC214,Produtos!$A$1:$C$2319,2,FALSE),"Não Cadastrado")))))</f>
        <v/>
      </c>
      <c r="AF214" s="106"/>
      <c r="AG214" s="106"/>
      <c r="AH214" s="106" t="str">
        <f>IF(AC214="","",IF(ISNUMBER(AC214)=FALSE,"Não se aplica",IFERROR(VLOOKUP(AC214,Produtos!$A$1:$C$2319,3,FALSE),"Não Cadastrado")))</f>
        <v/>
      </c>
      <c r="AI214" s="106"/>
      <c r="AJ214" s="106" t="str">
        <f>VLOOKUP(Tabela2[[#This Row],[SIEMA]],Siema2025,26,FALSE)</f>
        <v>Veículo Transpedrosa trafegava para descarga em cliente, quando foi atingido por um veículo terceiro ocasionando a quebra da válvula de descarga, gerando um vazamento de Gasolina na via.</v>
      </c>
      <c r="AK214" s="109"/>
      <c r="AL214" s="109"/>
      <c r="AM214" s="109"/>
      <c r="AN214" s="110" t="str">
        <f>VLOOKUP(Tabela2[[#This Row],[SIEMA]],Siema2025,51,FALSE)</f>
        <v/>
      </c>
      <c r="AO214" s="110" t="str">
        <f>VLOOKUP(Tabela2[[#This Row],[SIEMA]],Siema2025,53,FALSE)</f>
        <v/>
      </c>
      <c r="AP214" s="110" t="str">
        <f>VLOOKUP(Tabela2[[#This Row],[SIEMA]],Siema2025,55,FALSE)</f>
        <v/>
      </c>
      <c r="AQ214" s="110" t="str">
        <f>VLOOKUP(Tabela2[[#This Row],[SIEMA]],Siema2025,57,FALSE)</f>
        <v/>
      </c>
      <c r="AR214" s="110" t="str">
        <f>VLOOKUP(Tabela2[[#This Row],[SIEMA]],Siema2025,59,FALSE)</f>
        <v/>
      </c>
      <c r="AS214" s="110" t="str">
        <f>VLOOKUP(Tabela2[[#This Row],[SIEMA]],Siema2025,61,FALSE)</f>
        <v/>
      </c>
      <c r="AT214" s="110" t="str">
        <f>VLOOKUP(Tabela2[[#This Row],[SIEMA]],Siema2025,63,FALSE)</f>
        <v/>
      </c>
      <c r="AU214" s="110" t="str">
        <f>VLOOKUP(Tabela2[[#This Row],[SIEMA]],Siema2025,65,FALSE)</f>
        <v/>
      </c>
      <c r="AV214" s="110" t="str">
        <f>VLOOKUP(Tabela2[[#This Row],[SIEMA]],Siema2025,67,FALSE)</f>
        <v/>
      </c>
      <c r="AW214" s="110" t="str">
        <f>VLOOKUP(Tabela2[[#This Row],[SIEMA]],Siema2025,69,FALSE)</f>
        <v/>
      </c>
      <c r="AX214" s="110" t="str">
        <f>VLOOKUP(Tabela2[[#This Row],[SIEMA]],Siema2025,71,FALSE)</f>
        <v/>
      </c>
      <c r="AY214" s="110" t="str">
        <f>VLOOKUP(Tabela2[[#This Row],[SIEMA]],Siema2025,73,FALSE)</f>
        <v/>
      </c>
      <c r="AZ214" s="110" t="str">
        <f>VLOOKUP(Tabela2[[#This Row],[SIEMA]],Siema2025,75,FALSE)</f>
        <v/>
      </c>
      <c r="BA214" s="110" t="str">
        <f>VLOOKUP(Tabela2[[#This Row],[SIEMA]],Siema2025,77,FALSE)</f>
        <v/>
      </c>
      <c r="BB214" s="110" t="str">
        <f>VLOOKUP(Tabela2[[#This Row],[SIEMA]],Siema2025,79,FALSE)</f>
        <v>X</v>
      </c>
      <c r="BC214" s="110" t="str">
        <f>IF(Tabela2[[#This Row],[Outro(s) ]] = "X", "PREENCHER","NA")</f>
        <v>PREENCHER</v>
      </c>
      <c r="BD214" s="110" t="str">
        <f>VLOOKUP(Tabela2[[#This Row],[SIEMA]],Siema2025,82,FALSE)</f>
        <v/>
      </c>
      <c r="BE214" s="110" t="str">
        <f>VLOOKUP(Tabela2[[#This Row],[SIEMA]],Siema2025,81,FALSE)</f>
        <v/>
      </c>
      <c r="BF214" s="112" t="str">
        <f>VLOOKUP(Tabela2[[#This Row],[SIEMA]],Siema2025,28,FALSE)</f>
        <v>Transpedrosa SA</v>
      </c>
      <c r="BG214" s="112"/>
      <c r="BH214" s="113" t="str">
        <f>VLOOKUP(Tabela2[[#This Row],[SIEMA]],Siema2025,29,FALSE)</f>
        <v>21849120000219</v>
      </c>
      <c r="BI214" s="114" t="str">
        <f>VLOOKUP(Tabela2[[#This Row],[SIEMA]],Siema2025,107,FALSE)</f>
        <v>Não</v>
      </c>
      <c r="BJ214" s="109"/>
      <c r="BK214" s="106"/>
      <c r="BL214" s="143"/>
      <c r="BM214" s="110">
        <f ca="1">IF(Tabela2[[#This Row],[Data de atendimento do Ibama (considerar o primeiro documento/ação)]]="",_xlfn.DAYS(TODAY(),J214),_xlfn.DAYS(Tabela2[[#This Row],[Data de atendimento do Ibama (considerar o primeiro documento/ação)]],J214))</f>
        <v>479</v>
      </c>
      <c r="BN214" s="110" t="str">
        <f>IF(Tabela2[[#This Row],[Atendido pelo Ibama ("Não" ou "Sim")]]="Não","Preencher", IF(Tabela2[[#This Row],[Atendido pelo Ibama ("Não" ou "Sim")]]="Sim","NA",""))</f>
        <v/>
      </c>
      <c r="BO214" s="116"/>
      <c r="BP214" s="110" t="str">
        <f>IF(Tabela2[[#This Row],[Forma de atendimento (primeiro documento/ação)]]= "Outros (especificar)", "PREENCHER","NA")</f>
        <v>NA</v>
      </c>
      <c r="BQ214" s="108"/>
      <c r="BR214" s="110" t="str">
        <f>IF(Tabela2[[#This Row],[Equipe do Ibama foi a campo? Houve sobrevoo do Poseidon?]] = "Sim", "PREENCHER","NA")</f>
        <v>NA</v>
      </c>
      <c r="BS214" s="110" t="str">
        <f>IF(Tabela2[[#This Row],[Se sim, foi emitida Ordem de Emergência? (informações vinculada à coluna CK)]] = "Sim", "PREENCHER","NA")</f>
        <v>NA</v>
      </c>
      <c r="BT214" s="110" t="str">
        <f>IF(Tabela2[[#This Row],[Foi elaborado Relatório de Vistoria pelo Ibama? (informações vinculada à coluna CK)]] = "Sim", "PREENCHER","NA")</f>
        <v>NA</v>
      </c>
      <c r="BU214" s="110" t="str">
        <f>IF(Tabela2[[#This Row],[Houve envio de Informações Pós-acidente (preencher "não se aplica" quando de competência estadual/municipal)]] = "Sim", "PREENCHER","NA")</f>
        <v>NA</v>
      </c>
      <c r="BV214" s="110" t="str">
        <f>IF(Tabela2[[#This Row],[Houve avaliação das informações pós-acidente solicitadas/enviadas?]] = "Sim", "PREENCHER","NA")</f>
        <v>NA</v>
      </c>
      <c r="BW214" s="110" t="str">
        <f>IF(Tabela2[[#This Row],[O Ibama aguarda resposta da empresa/OEMA, etc?]] = "Sim", "PREENCHER","NA")</f>
        <v>NA</v>
      </c>
      <c r="BX214" s="108"/>
      <c r="BY214" s="108"/>
      <c r="BZ214" s="106" t="str">
        <f>IF(Tabela2[[#This Row],[Data do documento de encerramento]]="NA","NA",IF(Tabela2[[#This Row],[Data do documento de encerramento]]="","Pendente de conclusão/ encerramento",_xlfn.DAYS(Tabela2[[#This Row],[Data do documento de encerramento]],J214)))</f>
        <v>Pendente de conclusão/ encerramento</v>
      </c>
      <c r="CA214" s="109"/>
      <c r="CB214" s="109"/>
      <c r="CC214" s="131"/>
      <c r="CD214" s="109"/>
      <c r="CE214" s="109"/>
      <c r="CF214" s="109"/>
    </row>
    <row r="215" spans="1:84" ht="121.5" hidden="1">
      <c r="A215" s="172">
        <v>202532575624</v>
      </c>
      <c r="B215" s="120" t="s">
        <v>7983</v>
      </c>
      <c r="C215" s="110" t="s">
        <v>7133</v>
      </c>
      <c r="D215" s="108" t="str">
        <f>VLOOKUP(Tabela2[[#This Row],[SIEMA]],Siema2025,3,FALSE)</f>
        <v xml:space="preserve">São João da Barra </v>
      </c>
      <c r="E215" s="108" t="s">
        <v>6240</v>
      </c>
      <c r="F215" t="s">
        <v>2302</v>
      </c>
      <c r="G215" t="s">
        <v>7984</v>
      </c>
      <c r="H215" t="s">
        <v>7985</v>
      </c>
      <c r="I215" s="106" t="s">
        <v>7118</v>
      </c>
      <c r="J215" s="107">
        <f>VLOOKUP(Tabela2[[#This Row],[SIEMA]],Siema2025,2,FALSE)</f>
        <v>45741</v>
      </c>
      <c r="K215" s="107" t="str">
        <f>VLOOKUP(Tabela2[[#This Row],[SIEMA]],Siema2025,16,FALSE)</f>
        <v>Terça</v>
      </c>
      <c r="L215" s="108" t="str">
        <f>IF(Tabela2[[#This Row],[Data]]="","Sem Informação",VLOOKUP(MONTH(Tabela2[[#This Row],[Data]]),'[1]Validação de dados'!$I$1:$J$13,2,0))</f>
        <v>Março</v>
      </c>
      <c r="M215" s="106">
        <f>YEAR(Tabela2[[#This Row],[Data]])</f>
        <v>2025</v>
      </c>
      <c r="N215" s="107" t="str">
        <f>VLOOKUP(Tabela2[[#This Row],[SIEMA]],Siema2025,17,FALSE)</f>
        <v>Matutino</v>
      </c>
      <c r="O215" s="107" t="s">
        <v>320</v>
      </c>
      <c r="P215" s="106" t="str">
        <f>VLOOKUP(Tabela2[[#This Row],[SIEMA]],Siema2025,21,FALSE)</f>
        <v>Embarcação atracada no Porto do Açu, Slip#3.</v>
      </c>
      <c r="Q215" s="106">
        <v>1202</v>
      </c>
      <c r="R215" s="106" t="str">
        <f>VLOOKUP(Tabela2[[#This Row],[SIEMA]],Siema2025,10,FALSE)</f>
        <v/>
      </c>
      <c r="S215" s="109" t="str">
        <f>IF(Q215="","", IF(Q215="NC","", IF(Q215="NE","", IF(Q215="NA","",IFERROR(VLOOKUP(Q215,Produtos!$A$1:$C$2319,2,FALSE),"Não Cadastrado")))))</f>
        <v>GASÓLEO ou ÓLEO DIESEL ou ÓLEO PARA AQUECIMENTO, LEVE</v>
      </c>
      <c r="T215" s="106">
        <v>0.05</v>
      </c>
      <c r="U215" s="106" t="s">
        <v>7109</v>
      </c>
      <c r="V215" s="106">
        <f>IF(Q215="","",IF(ISNUMBER(Q215)=FALSE,"Não se aplica",IFERROR(VLOOKUP(Q215,Produtos!$A$1:$C$2319,3,FALSE),"Não Cadastrado")))</f>
        <v>3</v>
      </c>
      <c r="W215" s="106" t="str">
        <f>VLOOKUP(Tabela2[[#This Row],[SIEMA]],Siema2025,10,FALSE)</f>
        <v/>
      </c>
      <c r="X215" s="115"/>
      <c r="Y215" s="111" t="str">
        <f>IF(W215="","", IF(W215="NC","", IF(W215="NE","", IF(W215="NA","",IFERROR(VLOOKUP(W215,Produtos!$A$1:$C$2319,2,FALSE),"Não Cadastrado")))))</f>
        <v/>
      </c>
      <c r="Z215" s="106" t="str">
        <f>VLOOKUP(Tabela2[[#This Row],[SIEMA]],Siema2025,11,FALSE)</f>
        <v xml:space="preserve"> </v>
      </c>
      <c r="AA215" s="106" t="str">
        <f>VLOOKUP(Tabela2[[#This Row],[SIEMA]],Siema2025,12,FALSE)</f>
        <v xml:space="preserve"> </v>
      </c>
      <c r="AB215" s="106" t="str">
        <f>IF(W215="","",IF(ISNUMBER(W215)=FALSE,"Não se aplica",IFERROR(VLOOKUP(W215,Produtos!$A$1:$C$2319,3,FALSE),"Não Cadastrado")))</f>
        <v/>
      </c>
      <c r="AC215" s="106"/>
      <c r="AD215" s="110"/>
      <c r="AE215" s="109" t="str">
        <f>IF(AC215="","", IF(AC215="NC","", IF(AC215="NE","", IF(AC215="NA","",IFERROR(VLOOKUP(AC215,Produtos!$A$1:$C$2319,2,FALSE),"Não Cadastrado")))))</f>
        <v/>
      </c>
      <c r="AF215" s="106"/>
      <c r="AG215" s="106"/>
      <c r="AH215" s="106" t="str">
        <f>IF(AC215="","",IF(ISNUMBER(AC215)=FALSE,"Não se aplica",IFERROR(VLOOKUP(AC215,Produtos!$A$1:$C$2319,3,FALSE),"Não Cadastrado")))</f>
        <v/>
      </c>
      <c r="AI215" s="106"/>
      <c r="AJ215" s="106"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15" s="109" t="s">
        <v>7110</v>
      </c>
      <c r="AL215" s="109" t="s">
        <v>7271</v>
      </c>
      <c r="AM215" s="109"/>
      <c r="AN215" s="110" t="str">
        <f>VLOOKUP(Tabela2[[#This Row],[SIEMA]],Siema2025,51,FALSE)</f>
        <v/>
      </c>
      <c r="AO215" s="110" t="str">
        <f>VLOOKUP(Tabela2[[#This Row],[SIEMA]],Siema2025,53,FALSE)</f>
        <v/>
      </c>
      <c r="AP215" s="110" t="str">
        <f>VLOOKUP(Tabela2[[#This Row],[SIEMA]],Siema2025,55,FALSE)</f>
        <v/>
      </c>
      <c r="AQ215" s="110" t="str">
        <f>VLOOKUP(Tabela2[[#This Row],[SIEMA]],Siema2025,57,FALSE)</f>
        <v/>
      </c>
      <c r="AR215" s="110" t="str">
        <f>VLOOKUP(Tabela2[[#This Row],[SIEMA]],Siema2025,59,FALSE)</f>
        <v/>
      </c>
      <c r="AS215" s="110" t="str">
        <f>VLOOKUP(Tabela2[[#This Row],[SIEMA]],Siema2025,61,FALSE)</f>
        <v>X</v>
      </c>
      <c r="AT215" s="110" t="str">
        <f>VLOOKUP(Tabela2[[#This Row],[SIEMA]],Siema2025,63,FALSE)</f>
        <v/>
      </c>
      <c r="AU215" s="110" t="str">
        <f>VLOOKUP(Tabela2[[#This Row],[SIEMA]],Siema2025,65,FALSE)</f>
        <v/>
      </c>
      <c r="AV215" s="110" t="str">
        <f>VLOOKUP(Tabela2[[#This Row],[SIEMA]],Siema2025,67,FALSE)</f>
        <v/>
      </c>
      <c r="AW215" s="110" t="str">
        <f>VLOOKUP(Tabela2[[#This Row],[SIEMA]],Siema2025,69,FALSE)</f>
        <v/>
      </c>
      <c r="AX215" s="110" t="str">
        <f>VLOOKUP(Tabela2[[#This Row],[SIEMA]],Siema2025,71,FALSE)</f>
        <v/>
      </c>
      <c r="AY215" s="110" t="str">
        <f>VLOOKUP(Tabela2[[#This Row],[SIEMA]],Siema2025,73,FALSE)</f>
        <v/>
      </c>
      <c r="AZ215" s="110" t="str">
        <f>VLOOKUP(Tabela2[[#This Row],[SIEMA]],Siema2025,75,FALSE)</f>
        <v/>
      </c>
      <c r="BA215" s="110" t="str">
        <f>VLOOKUP(Tabela2[[#This Row],[SIEMA]],Siema2025,77,FALSE)</f>
        <v/>
      </c>
      <c r="BB215" s="110" t="str">
        <f>VLOOKUP(Tabela2[[#This Row],[SIEMA]],Siema2025,79,FALSE)</f>
        <v/>
      </c>
      <c r="BC215" s="110"/>
      <c r="BD215" s="110" t="str">
        <f>VLOOKUP(Tabela2[[#This Row],[SIEMA]],Siema2025,82,FALSE)</f>
        <v/>
      </c>
      <c r="BE215" s="110" t="str">
        <f>VLOOKUP(Tabela2[[#This Row],[SIEMA]],Siema2025,81,FALSE)</f>
        <v/>
      </c>
      <c r="BF215" s="112" t="str">
        <f>VLOOKUP(Tabela2[[#This Row],[SIEMA]],Siema2025,28,FALSE)</f>
        <v>Petrobras</v>
      </c>
      <c r="BG215" s="112"/>
      <c r="BH215" s="113" t="str">
        <f>VLOOKUP(Tabela2[[#This Row],[SIEMA]],Siema2025,29,FALSE)</f>
        <v>33000167100750</v>
      </c>
      <c r="BI215" s="114" t="str">
        <f>VLOOKUP(Tabela2[[#This Row],[SIEMA]],Siema2025,107,FALSE)</f>
        <v>Não</v>
      </c>
      <c r="BJ215" s="109" t="s">
        <v>7111</v>
      </c>
      <c r="BK215" s="106" t="s">
        <v>2696</v>
      </c>
      <c r="BL215" s="143">
        <v>45754</v>
      </c>
      <c r="BM215" s="110">
        <f ca="1">IF(Tabela2[[#This Row],[Data de atendimento do Ibama (considerar o primeiro documento/ação)]]="",_xlfn.DAYS(TODAY(),J215),_xlfn.DAYS(Tabela2[[#This Row],[Data de atendimento do Ibama (considerar o primeiro documento/ação)]],J215))</f>
        <v>13</v>
      </c>
      <c r="BN215" s="110" t="str">
        <f>IF(Tabela2[[#This Row],[Atendido pelo Ibama ("Não" ou "Sim")]]="Não","Preencher", IF(Tabela2[[#This Row],[Atendido pelo Ibama ("Não" ou "Sim")]]="Sim","NA",""))</f>
        <v>NA</v>
      </c>
      <c r="BO215" s="116" t="s">
        <v>7139</v>
      </c>
      <c r="BP215" s="110" t="str">
        <f>IF(Tabela2[[#This Row],[Forma de atendimento (primeiro documento/ação)]]= "Outros (especificar)", "PREENCHER","NA")</f>
        <v>NA</v>
      </c>
      <c r="BQ215" s="108" t="s">
        <v>123</v>
      </c>
      <c r="BR215" s="110" t="str">
        <f>IF(Tabela2[[#This Row],[Equipe do Ibama foi a campo? Houve sobrevoo do Poseidon?]] = "Sim", "PREENCHER","NA")</f>
        <v>NA</v>
      </c>
      <c r="BS215" s="110" t="str">
        <f>IF(Tabela2[[#This Row],[Se sim, foi emitida Ordem de Emergência? (informações vinculada à coluna CK)]] = "Sim", "PREENCHER","NA")</f>
        <v>NA</v>
      </c>
      <c r="BT215" s="110" t="str">
        <f>IF(Tabela2[[#This Row],[Foi elaborado Relatório de Vistoria pelo Ibama? (informações vinculada à coluna CK)]] = "Sim", "PREENCHER","NA")</f>
        <v>NA</v>
      </c>
      <c r="BU215" s="110" t="str">
        <f>IF(Tabela2[[#This Row],[Houve envio de Informações Pós-acidente (preencher "não se aplica" quando de competência estadual/municipal)]] = "Sim", "PREENCHER","NA")</f>
        <v>NA</v>
      </c>
      <c r="BV215" s="110" t="s">
        <v>123</v>
      </c>
      <c r="BW215" s="110" t="s">
        <v>123</v>
      </c>
      <c r="BX215" s="108"/>
      <c r="BY215" s="108"/>
      <c r="BZ215" s="106" t="str">
        <f>IF(Tabela2[[#This Row],[Data do documento de encerramento]]="NA","NA",IF(Tabela2[[#This Row],[Data do documento de encerramento]]="","Pendente de conclusão/ encerramento",_xlfn.DAYS(Tabela2[[#This Row],[Data do documento de encerramento]],J215)))</f>
        <v>Pendente de conclusão/ encerramento</v>
      </c>
      <c r="CA215" s="109" t="s">
        <v>7986</v>
      </c>
      <c r="CB215" s="109"/>
      <c r="CC215" s="131"/>
      <c r="CD215" s="109"/>
      <c r="CE215" s="109"/>
      <c r="CF215" s="109"/>
    </row>
    <row r="216" spans="1:84" ht="30.75">
      <c r="A216" s="172">
        <v>202532625254</v>
      </c>
      <c r="B216" s="173" t="s">
        <v>7987</v>
      </c>
      <c r="C216" s="110" t="s">
        <v>7133</v>
      </c>
      <c r="D216" s="108" t="s">
        <v>637</v>
      </c>
      <c r="E216" s="108" t="s">
        <v>7305</v>
      </c>
      <c r="F216" s="108"/>
      <c r="G216" s="108" t="s">
        <v>7988</v>
      </c>
      <c r="H216" s="108" t="s">
        <v>7989</v>
      </c>
      <c r="I216" s="106" t="str">
        <f>VLOOKUP(Tabela2[[#This Row],[SIEMA]],Siema2025,19,FALSE)</f>
        <v>Campos</v>
      </c>
      <c r="J216" s="107">
        <f>VLOOKUP(Tabela2[[#This Row],[SIEMA]],Siema2025,2,FALSE)</f>
        <v>45741</v>
      </c>
      <c r="K216" s="107" t="str">
        <f>VLOOKUP(Tabela2[[#This Row],[SIEMA]],Siema2025,16,FALSE)</f>
        <v>Terça</v>
      </c>
      <c r="L216" s="108" t="str">
        <f>IF(Tabela2[[#This Row],[Data]]="","Sem Informação",VLOOKUP(MONTH(Tabela2[[#This Row],[Data]]),'[1]Validação de dados'!$I$1:$J$13,2,0))</f>
        <v>Março</v>
      </c>
      <c r="M216" s="108">
        <f>YEAR(Tabela2[[#This Row],[Data]])</f>
        <v>2025</v>
      </c>
      <c r="N216" s="107" t="str">
        <f>VLOOKUP(Tabela2[[#This Row],[SIEMA]],Siema2025,17,FALSE)</f>
        <v>Matutino</v>
      </c>
      <c r="O216" s="107" t="str">
        <f>VLOOKUP(Tabela2[[#This Row],[SIEMA]],Siema2025,5,FALSE)</f>
        <v>Plataforma</v>
      </c>
      <c r="P216" s="106" t="str">
        <f>VLOOKUP(Tabela2[[#This Row],[SIEMA]],Siema2025,21,FALSE)</f>
        <v/>
      </c>
      <c r="Q216" s="106">
        <v>1267</v>
      </c>
      <c r="R216" s="106" t="s">
        <v>2043</v>
      </c>
      <c r="S216" s="109" t="s">
        <v>2043</v>
      </c>
      <c r="T216" s="106" t="s">
        <v>7990</v>
      </c>
      <c r="U216" s="106" t="str">
        <f>VLOOKUP(Tabela2[[#This Row],[SIEMA]],Siema2025,12,FALSE)</f>
        <v xml:space="preserve"> </v>
      </c>
      <c r="V216" s="106">
        <f>IF(Q216="","",IF(ISNUMBER(Q216)=FALSE,"Não se aplica",IFERROR(VLOOKUP(Q216,Produtos!$A$1:$C$2319,3,FALSE),"Não Cadastrado")))</f>
        <v>3</v>
      </c>
      <c r="W216" s="106" t="str">
        <f>VLOOKUP(Tabela2[[#This Row],[SIEMA]],Siema2025,10,FALSE)</f>
        <v/>
      </c>
      <c r="X216" s="115" t="str">
        <f>IF(Tabela2[[#This Row],[Origem do acidente]] = "Plataforma", "PREENCHER","NA")</f>
        <v>PREENCHER</v>
      </c>
      <c r="Y216" s="111" t="str">
        <f>IF(W216="","", IF(W216="NC","", IF(W216="NE","", IF(W216="NA","",IFERROR(VLOOKUP(W216,Produtos!$A$1:$C$2319,2,FALSE),"Não Cadastrado")))))</f>
        <v/>
      </c>
      <c r="Z216" s="106" t="str">
        <f>VLOOKUP(Tabela2[[#This Row],[SIEMA]],Siema2025,11,FALSE)</f>
        <v xml:space="preserve"> </v>
      </c>
      <c r="AA216" s="106" t="str">
        <f>VLOOKUP(Tabela2[[#This Row],[SIEMA]],Siema2025,12,FALSE)</f>
        <v xml:space="preserve"> </v>
      </c>
      <c r="AB216" s="106" t="str">
        <f>IF(W216="","",IF(ISNUMBER(W216)=FALSE,"Não se aplica",IFERROR(VLOOKUP(W216,Produtos!$A$1:$C$2319,3,FALSE),"Não Cadastrado")))</f>
        <v/>
      </c>
      <c r="AC216" s="106"/>
      <c r="AD216" s="110" t="str">
        <f>IF(Tabela2[[#This Row],[Origem do acidente]] = "Plataforma", "PREENCHER","NA")</f>
        <v>PREENCHER</v>
      </c>
      <c r="AE216" s="109" t="str">
        <f>IF(AC216="","", IF(AC216="NC","", IF(AC216="NE","", IF(AC216="NA","",IFERROR(VLOOKUP(AC216,Produtos!$A$1:$C$2319,2,FALSE),"Não Cadastrado")))))</f>
        <v/>
      </c>
      <c r="AF216" s="106"/>
      <c r="AG216" s="106"/>
      <c r="AH216" s="106" t="str">
        <f>IF(AC216="","",IF(ISNUMBER(AC216)=FALSE,"Não se aplica",IFERROR(VLOOKUP(AC216,Produtos!$A$1:$C$2319,3,FALSE),"Não Cadastrado")))</f>
        <v/>
      </c>
      <c r="AI216" s="106"/>
      <c r="AJ216" s="106" t="str">
        <f>VLOOKUP(Tabela2[[#This Row],[SIEMA]],Siema2025,26,FALSE)</f>
        <v>Em investigação</v>
      </c>
      <c r="AK216" s="109"/>
      <c r="AL216" s="109"/>
      <c r="AM216" s="109"/>
      <c r="AN216" s="110" t="str">
        <f>VLOOKUP(Tabela2[[#This Row],[SIEMA]],Siema2025,51,FALSE)</f>
        <v/>
      </c>
      <c r="AO216" s="110" t="str">
        <f>VLOOKUP(Tabela2[[#This Row],[SIEMA]],Siema2025,53,FALSE)</f>
        <v/>
      </c>
      <c r="AP216" s="110" t="str">
        <f>VLOOKUP(Tabela2[[#This Row],[SIEMA]],Siema2025,55,FALSE)</f>
        <v/>
      </c>
      <c r="AQ216" s="110" t="str">
        <f>VLOOKUP(Tabela2[[#This Row],[SIEMA]],Siema2025,57,FALSE)</f>
        <v/>
      </c>
      <c r="AR216" s="110" t="str">
        <f>VLOOKUP(Tabela2[[#This Row],[SIEMA]],Siema2025,59,FALSE)</f>
        <v/>
      </c>
      <c r="AS216" s="110" t="str">
        <f>VLOOKUP(Tabela2[[#This Row],[SIEMA]],Siema2025,61,FALSE)</f>
        <v>X</v>
      </c>
      <c r="AT216" s="110" t="str">
        <f>VLOOKUP(Tabela2[[#This Row],[SIEMA]],Siema2025,63,FALSE)</f>
        <v/>
      </c>
      <c r="AU216" s="110" t="str">
        <f>VLOOKUP(Tabela2[[#This Row],[SIEMA]],Siema2025,65,FALSE)</f>
        <v/>
      </c>
      <c r="AV216" s="110" t="str">
        <f>VLOOKUP(Tabela2[[#This Row],[SIEMA]],Siema2025,67,FALSE)</f>
        <v/>
      </c>
      <c r="AW216" s="110" t="str">
        <f>VLOOKUP(Tabela2[[#This Row],[SIEMA]],Siema2025,69,FALSE)</f>
        <v/>
      </c>
      <c r="AX216" s="110" t="str">
        <f>VLOOKUP(Tabela2[[#This Row],[SIEMA]],Siema2025,71,FALSE)</f>
        <v/>
      </c>
      <c r="AY216" s="110" t="str">
        <f>VLOOKUP(Tabela2[[#This Row],[SIEMA]],Siema2025,73,FALSE)</f>
        <v/>
      </c>
      <c r="AZ216" s="110" t="str">
        <f>VLOOKUP(Tabela2[[#This Row],[SIEMA]],Siema2025,75,FALSE)</f>
        <v/>
      </c>
      <c r="BA216" s="110" t="str">
        <f>VLOOKUP(Tabela2[[#This Row],[SIEMA]],Siema2025,77,FALSE)</f>
        <v/>
      </c>
      <c r="BB216" s="110" t="str">
        <f>VLOOKUP(Tabela2[[#This Row],[SIEMA]],Siema2025,79,FALSE)</f>
        <v/>
      </c>
      <c r="BC216" s="110" t="str">
        <f>IF(Tabela2[[#This Row],[Outro(s) ]] = "X", "PREENCHER","NA")</f>
        <v>NA</v>
      </c>
      <c r="BD216" s="110" t="str">
        <f>VLOOKUP(Tabela2[[#This Row],[SIEMA]],Siema2025,82,FALSE)</f>
        <v/>
      </c>
      <c r="BE216" s="110" t="str">
        <f>VLOOKUP(Tabela2[[#This Row],[SIEMA]],Siema2025,81,FALSE)</f>
        <v/>
      </c>
      <c r="BF216" s="112" t="str">
        <f>VLOOKUP(Tabela2[[#This Row],[SIEMA]],Siema2025,28,FALSE)</f>
        <v>PERENCO PETRÓLEO E GÁS DO BRASIL LTDA.</v>
      </c>
      <c r="BG216" s="112"/>
      <c r="BH216" s="113" t="str">
        <f>VLOOKUP(Tabela2[[#This Row],[SIEMA]],Siema2025,29,FALSE)</f>
        <v>09309027000135</v>
      </c>
      <c r="BI216" s="114" t="s">
        <v>2696</v>
      </c>
      <c r="BJ216" s="109" t="s">
        <v>7097</v>
      </c>
      <c r="BK216" s="106" t="s">
        <v>2696</v>
      </c>
      <c r="BL216" s="291">
        <v>45754</v>
      </c>
      <c r="BM216" s="110">
        <f ca="1">IF(Tabela2[[#This Row],[Data de atendimento do Ibama (considerar o primeiro documento/ação)]]="",_xlfn.DAYS(TODAY(),J216),_xlfn.DAYS(Tabela2[[#This Row],[Data de atendimento do Ibama (considerar o primeiro documento/ação)]],J216))</f>
        <v>13</v>
      </c>
      <c r="BN216" s="110" t="str">
        <f>IF(Tabela2[[#This Row],[Atendido pelo Ibama ("Não" ou "Sim")]]="Não","Preencher", IF(Tabela2[[#This Row],[Atendido pelo Ibama ("Não" ou "Sim")]]="Sim","NA",""))</f>
        <v>NA</v>
      </c>
      <c r="BO216" s="116" t="s">
        <v>7139</v>
      </c>
      <c r="BP216" s="110" t="str">
        <f>IF(Tabela2[[#This Row],[Forma de atendimento (primeiro documento/ação)]]= "Outros (especificar)", "PREENCHER","NA")</f>
        <v>NA</v>
      </c>
      <c r="BQ216" s="108" t="s">
        <v>123</v>
      </c>
      <c r="BR216" s="110" t="str">
        <f>IF(Tabela2[[#This Row],[Equipe do Ibama foi a campo? Houve sobrevoo do Poseidon?]] = "Sim", "PREENCHER","NA")</f>
        <v>NA</v>
      </c>
      <c r="BS216" s="110" t="str">
        <f>IF(Tabela2[[#This Row],[Se sim, foi emitida Ordem de Emergência? (informações vinculada à coluna CK)]] = "Sim", "PREENCHER","NA")</f>
        <v>NA</v>
      </c>
      <c r="BT216" s="110" t="str">
        <f>IF(Tabela2[[#This Row],[Foi elaborado Relatório de Vistoria pelo Ibama? (informações vinculada à coluna CK)]] = "Sim", "PREENCHER","NA")</f>
        <v>NA</v>
      </c>
      <c r="BU216" s="110" t="s">
        <v>123</v>
      </c>
      <c r="BV216" s="110" t="s">
        <v>123</v>
      </c>
      <c r="BW216" s="110" t="s">
        <v>123</v>
      </c>
      <c r="BX216" s="108"/>
      <c r="BY216" s="291"/>
      <c r="BZ216" s="106" t="str">
        <f>IF(Tabela2[[#This Row],[Data do documento de encerramento]]="NA","NA",IF(Tabela2[[#This Row],[Data do documento de encerramento]]="","Pendente de conclusão/ encerramento",_xlfn.DAYS(Tabela2[[#This Row],[Data do documento de encerramento]],J216)))</f>
        <v>Pendente de conclusão/ encerramento</v>
      </c>
      <c r="CA216" s="292"/>
      <c r="CB216" s="109"/>
      <c r="CC216" s="109" t="s">
        <v>7309</v>
      </c>
      <c r="CD216" s="109" t="s">
        <v>7991</v>
      </c>
      <c r="CE216" s="109" t="s">
        <v>123</v>
      </c>
      <c r="CF216" s="109" t="s">
        <v>7147</v>
      </c>
    </row>
    <row r="217" spans="1:84" hidden="1">
      <c r="A217" s="172">
        <v>202532775621</v>
      </c>
      <c r="B217" s="173" t="s">
        <v>7992</v>
      </c>
      <c r="C217" s="110" t="s">
        <v>7133</v>
      </c>
      <c r="D217" s="108" t="s">
        <v>637</v>
      </c>
      <c r="E217" s="108" t="s">
        <v>7236</v>
      </c>
      <c r="F217" s="108"/>
      <c r="G217" s="108"/>
      <c r="H217" s="108"/>
      <c r="I217" s="106" t="str">
        <f>VLOOKUP(Tabela2[[#This Row],[SIEMA]],Siema2025,19,FALSE)</f>
        <v>Campos</v>
      </c>
      <c r="J217" s="107">
        <f>VLOOKUP(Tabela2[[#This Row],[SIEMA]],Siema2025,2,FALSE)</f>
        <v>45742</v>
      </c>
      <c r="K217" s="107" t="str">
        <f>VLOOKUP(Tabela2[[#This Row],[SIEMA]],Siema2025,16,FALSE)</f>
        <v>Quarta</v>
      </c>
      <c r="L217" s="108" t="str">
        <f>IF(Tabela2[[#This Row],[Data]]="","Sem Informação",VLOOKUP(MONTH(Tabela2[[#This Row],[Data]]),'[1]Validação de dados'!$I$1:$J$13,2,0))</f>
        <v>Março</v>
      </c>
      <c r="M217" s="108">
        <f>YEAR(Tabela2[[#This Row],[Data]])</f>
        <v>2025</v>
      </c>
      <c r="N217" s="107" t="str">
        <f>VLOOKUP(Tabela2[[#This Row],[SIEMA]],Siema2025,17,FALSE)</f>
        <v>Matutino</v>
      </c>
      <c r="O217" s="107" t="s">
        <v>7236</v>
      </c>
      <c r="P217" s="106" t="str">
        <f>VLOOKUP(Tabela2[[#This Row],[SIEMA]],Siema2025,21,FALSE)</f>
        <v>Constatação de mancha de origem indeterminada</v>
      </c>
      <c r="Q217" s="106" t="str">
        <f>VLOOKUP(Tabela2[[#This Row],[SIEMA]],Siema2025,7,FALSE)</f>
        <v/>
      </c>
      <c r="R217" s="106" t="str">
        <f>VLOOKUP(Tabela2[[#This Row],[SIEMA]],Siema2025,10,FALSE)</f>
        <v/>
      </c>
      <c r="S217" s="109" t="str">
        <f>IF(Q217="","", IF(Q217="NC","", IF(Q217="NE","", IF(Q217="NA","",IFERROR(VLOOKUP(Q217,Produtos!$A$1:$C$2319,2,FALSE),"Não Cadastrado")))))</f>
        <v/>
      </c>
      <c r="T217" s="106" t="str">
        <f>VLOOKUP(Tabela2[[#This Row],[SIEMA]],Siema2025,11,FALSE)</f>
        <v xml:space="preserve"> </v>
      </c>
      <c r="U217" s="106" t="str">
        <f>VLOOKUP(Tabela2[[#This Row],[SIEMA]],Siema2025,12,FALSE)</f>
        <v xml:space="preserve"> </v>
      </c>
      <c r="V217" s="106" t="str">
        <f>IF(Q217="","",IF(ISNUMBER(Q217)=FALSE,"Não se aplica",IFERROR(VLOOKUP(Q217,Produtos!$A$1:$C$2319,3,FALSE),"Não Cadastrado")))</f>
        <v/>
      </c>
      <c r="W217" s="106" t="str">
        <f>VLOOKUP(Tabela2[[#This Row],[SIEMA]],Siema2025,10,FALSE)</f>
        <v/>
      </c>
      <c r="X217" s="115" t="str">
        <f>IF(Tabela2[[#This Row],[Origem do acidente]] = "Plataforma", "PREENCHER","NA")</f>
        <v>NA</v>
      </c>
      <c r="Y217" s="111" t="str">
        <f>IF(W217="","", IF(W217="NC","", IF(W217="NE","", IF(W217="NA","",IFERROR(VLOOKUP(W217,Produtos!$A$1:$C$2319,2,FALSE),"Não Cadastrado")))))</f>
        <v/>
      </c>
      <c r="Z217" s="106" t="str">
        <f>VLOOKUP(Tabela2[[#This Row],[SIEMA]],Siema2025,11,FALSE)</f>
        <v xml:space="preserve"> </v>
      </c>
      <c r="AA217" s="106" t="str">
        <f>VLOOKUP(Tabela2[[#This Row],[SIEMA]],Siema2025,12,FALSE)</f>
        <v xml:space="preserve"> </v>
      </c>
      <c r="AB217" s="106" t="str">
        <f>IF(W217="","",IF(ISNUMBER(W217)=FALSE,"Não se aplica",IFERROR(VLOOKUP(W217,Produtos!$A$1:$C$2319,3,FALSE),"Não Cadastrado")))</f>
        <v/>
      </c>
      <c r="AC217" s="106"/>
      <c r="AD217" s="110" t="str">
        <f>IF(Tabela2[[#This Row],[Origem do acidente]] = "Plataforma", "PREENCHER","NA")</f>
        <v>NA</v>
      </c>
      <c r="AE217" s="109" t="str">
        <f>IF(AC217="","", IF(AC217="NC","", IF(AC217="NE","", IF(AC217="NA","",IFERROR(VLOOKUP(AC217,Produtos!$A$1:$C$2319,2,FALSE),"Não Cadastrado")))))</f>
        <v/>
      </c>
      <c r="AF217" s="106"/>
      <c r="AG217" s="106"/>
      <c r="AH217" s="106" t="str">
        <f>IF(AC217="","",IF(ISNUMBER(AC217)=FALSE,"Não se aplica",IFERROR(VLOOKUP(AC217,Produtos!$A$1:$C$2319,3,FALSE),"Não Cadastrado")))</f>
        <v/>
      </c>
      <c r="AI217" s="106"/>
      <c r="AJ217" s="106" t="str">
        <f>VLOOKUP(Tabela2[[#This Row],[SIEMA]],Siema2025,26,FALSE)</f>
        <v/>
      </c>
      <c r="AK217" s="109"/>
      <c r="AL217" s="109"/>
      <c r="AM217" s="109"/>
      <c r="AN217" s="110" t="str">
        <f>VLOOKUP(Tabela2[[#This Row],[SIEMA]],Siema2025,51,FALSE)</f>
        <v/>
      </c>
      <c r="AO217" s="110" t="str">
        <f>VLOOKUP(Tabela2[[#This Row],[SIEMA]],Siema2025,53,FALSE)</f>
        <v/>
      </c>
      <c r="AP217" s="110" t="str">
        <f>VLOOKUP(Tabela2[[#This Row],[SIEMA]],Siema2025,55,FALSE)</f>
        <v/>
      </c>
      <c r="AQ217" s="110" t="str">
        <f>VLOOKUP(Tabela2[[#This Row],[SIEMA]],Siema2025,57,FALSE)</f>
        <v/>
      </c>
      <c r="AR217" s="110" t="str">
        <f>VLOOKUP(Tabela2[[#This Row],[SIEMA]],Siema2025,59,FALSE)</f>
        <v/>
      </c>
      <c r="AS217" s="110" t="str">
        <f>VLOOKUP(Tabela2[[#This Row],[SIEMA]],Siema2025,61,FALSE)</f>
        <v>X</v>
      </c>
      <c r="AT217" s="110" t="str">
        <f>VLOOKUP(Tabela2[[#This Row],[SIEMA]],Siema2025,63,FALSE)</f>
        <v/>
      </c>
      <c r="AU217" s="110" t="str">
        <f>VLOOKUP(Tabela2[[#This Row],[SIEMA]],Siema2025,65,FALSE)</f>
        <v/>
      </c>
      <c r="AV217" s="110" t="str">
        <f>VLOOKUP(Tabela2[[#This Row],[SIEMA]],Siema2025,67,FALSE)</f>
        <v/>
      </c>
      <c r="AW217" s="110" t="str">
        <f>VLOOKUP(Tabela2[[#This Row],[SIEMA]],Siema2025,69,FALSE)</f>
        <v/>
      </c>
      <c r="AX217" s="110" t="str">
        <f>VLOOKUP(Tabela2[[#This Row],[SIEMA]],Siema2025,71,FALSE)</f>
        <v/>
      </c>
      <c r="AY217" s="110" t="str">
        <f>VLOOKUP(Tabela2[[#This Row],[SIEMA]],Siema2025,73,FALSE)</f>
        <v/>
      </c>
      <c r="AZ217" s="110" t="str">
        <f>VLOOKUP(Tabela2[[#This Row],[SIEMA]],Siema2025,75,FALSE)</f>
        <v/>
      </c>
      <c r="BA217" s="110" t="str">
        <f>VLOOKUP(Tabela2[[#This Row],[SIEMA]],Siema2025,77,FALSE)</f>
        <v/>
      </c>
      <c r="BB217" s="110" t="str">
        <f>VLOOKUP(Tabela2[[#This Row],[SIEMA]],Siema2025,79,FALSE)</f>
        <v/>
      </c>
      <c r="BC217" s="110" t="str">
        <f>IF(Tabela2[[#This Row],[Outro(s) ]] = "X", "PREENCHER","NA")</f>
        <v>NA</v>
      </c>
      <c r="BD217" s="110" t="str">
        <f>VLOOKUP(Tabela2[[#This Row],[SIEMA]],Siema2025,82,FALSE)</f>
        <v/>
      </c>
      <c r="BE217" s="110" t="str">
        <f>VLOOKUP(Tabela2[[#This Row],[SIEMA]],Siema2025,81,FALSE)</f>
        <v/>
      </c>
      <c r="BF217" s="112" t="str">
        <f>VLOOKUP(Tabela2[[#This Row],[SIEMA]],Siema2025,28,FALSE)</f>
        <v>PETROBRAS - PETROLEO BRASILEIRO S.A.</v>
      </c>
      <c r="BG217" s="112"/>
      <c r="BH217" s="113" t="str">
        <f>VLOOKUP(Tabela2[[#This Row],[SIEMA]],Siema2025,29,FALSE)</f>
        <v>33000167100750</v>
      </c>
      <c r="BI217" s="114" t="str">
        <f>VLOOKUP(Tabela2[[#This Row],[SIEMA]],Siema2025,107,FALSE)</f>
        <v>Não</v>
      </c>
      <c r="BJ217" s="109" t="s">
        <v>7097</v>
      </c>
      <c r="BK217" s="106"/>
      <c r="BL217" s="143"/>
      <c r="BM217" s="110">
        <f ca="1">IF(Tabela2[[#This Row],[Data de atendimento do Ibama (considerar o primeiro documento/ação)]]="",_xlfn.DAYS(TODAY(),J217),_xlfn.DAYS(Tabela2[[#This Row],[Data de atendimento do Ibama (considerar o primeiro documento/ação)]],J217))</f>
        <v>478</v>
      </c>
      <c r="BN217" s="110" t="str">
        <f>IF(Tabela2[[#This Row],[Atendido pelo Ibama ("Não" ou "Sim")]]="Não","Preencher", IF(Tabela2[[#This Row],[Atendido pelo Ibama ("Não" ou "Sim")]]="Sim","NA",""))</f>
        <v/>
      </c>
      <c r="BO217" s="116"/>
      <c r="BP217" s="110" t="str">
        <f>IF(Tabela2[[#This Row],[Forma de atendimento (primeiro documento/ação)]]= "Outros (especificar)", "PREENCHER","NA")</f>
        <v>NA</v>
      </c>
      <c r="BQ217" s="108"/>
      <c r="BR217" s="110" t="str">
        <f>IF(Tabela2[[#This Row],[Equipe do Ibama foi a campo? Houve sobrevoo do Poseidon?]] = "Sim", "PREENCHER","NA")</f>
        <v>NA</v>
      </c>
      <c r="BS217" s="110" t="str">
        <f>IF(Tabela2[[#This Row],[Se sim, foi emitida Ordem de Emergência? (informações vinculada à coluna CK)]] = "Sim", "PREENCHER","NA")</f>
        <v>NA</v>
      </c>
      <c r="BT217" s="110" t="str">
        <f>IF(Tabela2[[#This Row],[Foi elaborado Relatório de Vistoria pelo Ibama? (informações vinculada à coluna CK)]] = "Sim", "PREENCHER","NA")</f>
        <v>NA</v>
      </c>
      <c r="BU217" s="110" t="str">
        <f>IF(Tabela2[[#This Row],[Houve envio de Informações Pós-acidente (preencher "não se aplica" quando de competência estadual/municipal)]] = "Sim", "PREENCHER","NA")</f>
        <v>NA</v>
      </c>
      <c r="BV217" s="110" t="str">
        <f>IF(Tabela2[[#This Row],[Houve avaliação das informações pós-acidente solicitadas/enviadas?]] = "Sim", "PREENCHER","NA")</f>
        <v>NA</v>
      </c>
      <c r="BW217" s="110" t="str">
        <f>IF(Tabela2[[#This Row],[O Ibama aguarda resposta da empresa/OEMA, etc?]] = "Sim", "PREENCHER","NA")</f>
        <v>NA</v>
      </c>
      <c r="BX217" s="108"/>
      <c r="BY217" s="108"/>
      <c r="BZ217" s="106" t="str">
        <f>IF(Tabela2[[#This Row],[Data do documento de encerramento]]="NA","NA",IF(Tabela2[[#This Row],[Data do documento de encerramento]]="","Pendente de conclusão/ encerramento",_xlfn.DAYS(Tabela2[[#This Row],[Data do documento de encerramento]],J217)))</f>
        <v>Pendente de conclusão/ encerramento</v>
      </c>
      <c r="CA217" s="109"/>
      <c r="CB217" s="109"/>
      <c r="CC217" s="131"/>
      <c r="CD217" s="109"/>
      <c r="CE217" s="109"/>
      <c r="CF217" s="109"/>
    </row>
    <row r="218" spans="1:84" hidden="1">
      <c r="A218" s="172">
        <v>202532828854</v>
      </c>
      <c r="B218" s="173" t="s">
        <v>7993</v>
      </c>
      <c r="C218" s="110" t="s">
        <v>7133</v>
      </c>
      <c r="D218" s="108" t="s">
        <v>637</v>
      </c>
      <c r="E218" s="108" t="s">
        <v>7236</v>
      </c>
      <c r="F218" s="108"/>
      <c r="G218" s="108"/>
      <c r="H218" s="108"/>
      <c r="I218" s="106" t="str">
        <f>VLOOKUP(Tabela2[[#This Row],[SIEMA]],Siema2025,19,FALSE)</f>
        <v>Campos</v>
      </c>
      <c r="J218" s="107">
        <f>VLOOKUP(Tabela2[[#This Row],[SIEMA]],Siema2025,2,FALSE)</f>
        <v>45742</v>
      </c>
      <c r="K218" s="107" t="str">
        <f>VLOOKUP(Tabela2[[#This Row],[SIEMA]],Siema2025,16,FALSE)</f>
        <v>Quarta</v>
      </c>
      <c r="L218" s="108" t="str">
        <f>IF(Tabela2[[#This Row],[Data]]="","Sem Informação",VLOOKUP(MONTH(Tabela2[[#This Row],[Data]]),'[1]Validação de dados'!$I$1:$J$13,2,0))</f>
        <v>Março</v>
      </c>
      <c r="M218" s="108">
        <f>YEAR(Tabela2[[#This Row],[Data]])</f>
        <v>2025</v>
      </c>
      <c r="N218" s="107" t="str">
        <f>VLOOKUP(Tabela2[[#This Row],[SIEMA]],Siema2025,17,FALSE)</f>
        <v>Madrugada</v>
      </c>
      <c r="O218" s="107" t="s">
        <v>7236</v>
      </c>
      <c r="P218" s="106"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8" s="106" t="str">
        <f>VLOOKUP(Tabela2[[#This Row],[SIEMA]],Siema2025,7,FALSE)</f>
        <v/>
      </c>
      <c r="R218" s="106" t="str">
        <f>VLOOKUP(Tabela2[[#This Row],[SIEMA]],Siema2025,10,FALSE)</f>
        <v/>
      </c>
      <c r="S218" s="109" t="str">
        <f>IF(Q218="","", IF(Q218="NC","", IF(Q218="NE","", IF(Q218="NA","",IFERROR(VLOOKUP(Q218,Produtos!$A$1:$C$2319,2,FALSE),"Não Cadastrado")))))</f>
        <v/>
      </c>
      <c r="T218" s="106" t="str">
        <f>VLOOKUP(Tabela2[[#This Row],[SIEMA]],Siema2025,11,FALSE)</f>
        <v xml:space="preserve"> </v>
      </c>
      <c r="U218" s="106" t="str">
        <f>VLOOKUP(Tabela2[[#This Row],[SIEMA]],Siema2025,12,FALSE)</f>
        <v xml:space="preserve"> </v>
      </c>
      <c r="V218" s="106" t="str">
        <f>IF(Q218="","",IF(ISNUMBER(Q218)=FALSE,"Não se aplica",IFERROR(VLOOKUP(Q218,Produtos!$A$1:$C$2319,3,FALSE),"Não Cadastrado")))</f>
        <v/>
      </c>
      <c r="W218" s="106" t="str">
        <f>VLOOKUP(Tabela2[[#This Row],[SIEMA]],Siema2025,10,FALSE)</f>
        <v/>
      </c>
      <c r="X218" s="115" t="str">
        <f>IF(Tabela2[[#This Row],[Origem do acidente]] = "Plataforma", "PREENCHER","NA")</f>
        <v>NA</v>
      </c>
      <c r="Y218" s="111" t="str">
        <f>IF(W218="","", IF(W218="NC","", IF(W218="NE","", IF(W218="NA","",IFERROR(VLOOKUP(W218,Produtos!$A$1:$C$2319,2,FALSE),"Não Cadastrado")))))</f>
        <v/>
      </c>
      <c r="Z218" s="106" t="str">
        <f>VLOOKUP(Tabela2[[#This Row],[SIEMA]],Siema2025,11,FALSE)</f>
        <v xml:space="preserve"> </v>
      </c>
      <c r="AA218" s="106" t="str">
        <f>VLOOKUP(Tabela2[[#This Row],[SIEMA]],Siema2025,12,FALSE)</f>
        <v xml:space="preserve"> </v>
      </c>
      <c r="AB218" s="106" t="str">
        <f>IF(W218="","",IF(ISNUMBER(W218)=FALSE,"Não se aplica",IFERROR(VLOOKUP(W218,Produtos!$A$1:$C$2319,3,FALSE),"Não Cadastrado")))</f>
        <v/>
      </c>
      <c r="AC218" s="106"/>
      <c r="AD218" s="110" t="str">
        <f>IF(Tabela2[[#This Row],[Origem do acidente]] = "Plataforma", "PREENCHER","NA")</f>
        <v>NA</v>
      </c>
      <c r="AE218" s="109" t="str">
        <f>IF(AC218="","", IF(AC218="NC","", IF(AC218="NE","", IF(AC218="NA","",IFERROR(VLOOKUP(AC218,Produtos!$A$1:$C$2319,2,FALSE),"Não Cadastrado")))))</f>
        <v/>
      </c>
      <c r="AF218" s="106"/>
      <c r="AG218" s="106"/>
      <c r="AH218" s="106" t="str">
        <f>IF(AC218="","",IF(ISNUMBER(AC218)=FALSE,"Não se aplica",IFERROR(VLOOKUP(AC218,Produtos!$A$1:$C$2319,3,FALSE),"Não Cadastrado")))</f>
        <v/>
      </c>
      <c r="AI218" s="106"/>
      <c r="AJ218" s="106" t="str">
        <f>VLOOKUP(Tabela2[[#This Row],[SIEMA]],Siema2025,26,FALSE)</f>
        <v/>
      </c>
      <c r="AK218" s="109"/>
      <c r="AL218" s="109"/>
      <c r="AM218" s="109"/>
      <c r="AN218" s="110" t="str">
        <f>VLOOKUP(Tabela2[[#This Row],[SIEMA]],Siema2025,51,FALSE)</f>
        <v/>
      </c>
      <c r="AO218" s="110" t="str">
        <f>VLOOKUP(Tabela2[[#This Row],[SIEMA]],Siema2025,53,FALSE)</f>
        <v/>
      </c>
      <c r="AP218" s="110" t="str">
        <f>VLOOKUP(Tabela2[[#This Row],[SIEMA]],Siema2025,55,FALSE)</f>
        <v/>
      </c>
      <c r="AQ218" s="110" t="str">
        <f>VLOOKUP(Tabela2[[#This Row],[SIEMA]],Siema2025,57,FALSE)</f>
        <v/>
      </c>
      <c r="AR218" s="110" t="str">
        <f>VLOOKUP(Tabela2[[#This Row],[SIEMA]],Siema2025,59,FALSE)</f>
        <v/>
      </c>
      <c r="AS218" s="110" t="str">
        <f>VLOOKUP(Tabela2[[#This Row],[SIEMA]],Siema2025,61,FALSE)</f>
        <v>X</v>
      </c>
      <c r="AT218" s="110" t="str">
        <f>VLOOKUP(Tabela2[[#This Row],[SIEMA]],Siema2025,63,FALSE)</f>
        <v/>
      </c>
      <c r="AU218" s="110" t="str">
        <f>VLOOKUP(Tabela2[[#This Row],[SIEMA]],Siema2025,65,FALSE)</f>
        <v/>
      </c>
      <c r="AV218" s="110" t="str">
        <f>VLOOKUP(Tabela2[[#This Row],[SIEMA]],Siema2025,67,FALSE)</f>
        <v/>
      </c>
      <c r="AW218" s="110" t="str">
        <f>VLOOKUP(Tabela2[[#This Row],[SIEMA]],Siema2025,69,FALSE)</f>
        <v/>
      </c>
      <c r="AX218" s="110" t="str">
        <f>VLOOKUP(Tabela2[[#This Row],[SIEMA]],Siema2025,71,FALSE)</f>
        <v/>
      </c>
      <c r="AY218" s="110" t="str">
        <f>VLOOKUP(Tabela2[[#This Row],[SIEMA]],Siema2025,73,FALSE)</f>
        <v/>
      </c>
      <c r="AZ218" s="110" t="str">
        <f>VLOOKUP(Tabela2[[#This Row],[SIEMA]],Siema2025,75,FALSE)</f>
        <v/>
      </c>
      <c r="BA218" s="110" t="str">
        <f>VLOOKUP(Tabela2[[#This Row],[SIEMA]],Siema2025,77,FALSE)</f>
        <v/>
      </c>
      <c r="BB218" s="110" t="str">
        <f>VLOOKUP(Tabela2[[#This Row],[SIEMA]],Siema2025,79,FALSE)</f>
        <v/>
      </c>
      <c r="BC218" s="110" t="str">
        <f>IF(Tabela2[[#This Row],[Outro(s) ]] = "X", "PREENCHER","NA")</f>
        <v>NA</v>
      </c>
      <c r="BD218" s="110" t="str">
        <f>VLOOKUP(Tabela2[[#This Row],[SIEMA]],Siema2025,82,FALSE)</f>
        <v/>
      </c>
      <c r="BE218" s="110" t="str">
        <f>VLOOKUP(Tabela2[[#This Row],[SIEMA]],Siema2025,81,FALSE)</f>
        <v/>
      </c>
      <c r="BF218" s="112" t="str">
        <f>VLOOKUP(Tabela2[[#This Row],[SIEMA]],Siema2025,28,FALSE)</f>
        <v/>
      </c>
      <c r="BG218" s="112"/>
      <c r="BH218" s="113" t="str">
        <f>VLOOKUP(Tabela2[[#This Row],[SIEMA]],Siema2025,29,FALSE)</f>
        <v/>
      </c>
      <c r="BI218" s="114" t="str">
        <f>VLOOKUP(Tabela2[[#This Row],[SIEMA]],Siema2025,107,FALSE)</f>
        <v>Não</v>
      </c>
      <c r="BJ218" s="109" t="s">
        <v>7097</v>
      </c>
      <c r="BK218" s="106"/>
      <c r="BL218" s="143"/>
      <c r="BM218" s="110">
        <f ca="1">IF(Tabela2[[#This Row],[Data de atendimento do Ibama (considerar o primeiro documento/ação)]]="",_xlfn.DAYS(TODAY(),J218),_xlfn.DAYS(Tabela2[[#This Row],[Data de atendimento do Ibama (considerar o primeiro documento/ação)]],J218))</f>
        <v>478</v>
      </c>
      <c r="BN218" s="110" t="str">
        <f>IF(Tabela2[[#This Row],[Atendido pelo Ibama ("Não" ou "Sim")]]="Não","Preencher", IF(Tabela2[[#This Row],[Atendido pelo Ibama ("Não" ou "Sim")]]="Sim","NA",""))</f>
        <v/>
      </c>
      <c r="BO218" s="116"/>
      <c r="BP218" s="110" t="str">
        <f>IF(Tabela2[[#This Row],[Forma de atendimento (primeiro documento/ação)]]= "Outros (especificar)", "PREENCHER","NA")</f>
        <v>NA</v>
      </c>
      <c r="BQ218" s="108"/>
      <c r="BR218" s="110" t="str">
        <f>IF(Tabela2[[#This Row],[Equipe do Ibama foi a campo? Houve sobrevoo do Poseidon?]] = "Sim", "PREENCHER","NA")</f>
        <v>NA</v>
      </c>
      <c r="BS218" s="110" t="str">
        <f>IF(Tabela2[[#This Row],[Se sim, foi emitida Ordem de Emergência? (informações vinculada à coluna CK)]] = "Sim", "PREENCHER","NA")</f>
        <v>NA</v>
      </c>
      <c r="BT218" s="110" t="str">
        <f>IF(Tabela2[[#This Row],[Foi elaborado Relatório de Vistoria pelo Ibama? (informações vinculada à coluna CK)]] = "Sim", "PREENCHER","NA")</f>
        <v>NA</v>
      </c>
      <c r="BU218" s="110" t="str">
        <f>IF(Tabela2[[#This Row],[Houve envio de Informações Pós-acidente (preencher "não se aplica" quando de competência estadual/municipal)]] = "Sim", "PREENCHER","NA")</f>
        <v>NA</v>
      </c>
      <c r="BV218" s="110" t="str">
        <f>IF(Tabela2[[#This Row],[Houve avaliação das informações pós-acidente solicitadas/enviadas?]] = "Sim", "PREENCHER","NA")</f>
        <v>NA</v>
      </c>
      <c r="BW218" s="110" t="str">
        <f>IF(Tabela2[[#This Row],[O Ibama aguarda resposta da empresa/OEMA, etc?]] = "Sim", "PREENCHER","NA")</f>
        <v>NA</v>
      </c>
      <c r="BX218" s="108"/>
      <c r="BY218" s="108"/>
      <c r="BZ218" s="106" t="str">
        <f>IF(Tabela2[[#This Row],[Data do documento de encerramento]]="NA","NA",IF(Tabela2[[#This Row],[Data do documento de encerramento]]="","Pendente de conclusão/ encerramento",_xlfn.DAYS(Tabela2[[#This Row],[Data do documento de encerramento]],J218)))</f>
        <v>Pendente de conclusão/ encerramento</v>
      </c>
      <c r="CA218" s="109"/>
      <c r="CB218" s="109"/>
      <c r="CC218" s="135"/>
      <c r="CD218" s="109"/>
      <c r="CE218" s="109"/>
      <c r="CF218" s="109"/>
    </row>
    <row r="219" spans="1:84" ht="60.75" hidden="1">
      <c r="A219" s="172">
        <v>202532857645</v>
      </c>
      <c r="B219" s="173" t="s">
        <v>7994</v>
      </c>
      <c r="C219" s="110" t="str">
        <f>VLOOKUP(Tabela2[[#This Row],[SIEMA]],Siema2025,4,FALSE)</f>
        <v xml:space="preserve"> GO</v>
      </c>
      <c r="D219" s="108" t="str">
        <f>VLOOKUP(Tabela2[[#This Row],[SIEMA]],Siema2025,3,FALSE)</f>
        <v xml:space="preserve">Terezópolis de Goiás </v>
      </c>
      <c r="E219" s="108" t="s">
        <v>7995</v>
      </c>
      <c r="F219" s="108" t="s">
        <v>7996</v>
      </c>
      <c r="G219" s="108" t="s">
        <v>7997</v>
      </c>
      <c r="H219" s="108" t="s">
        <v>7998</v>
      </c>
      <c r="I219" s="106" t="s">
        <v>7118</v>
      </c>
      <c r="J219" s="107">
        <f>VLOOKUP(Tabela2[[#This Row],[SIEMA]],Siema2025,2,FALSE)</f>
        <v>45743</v>
      </c>
      <c r="K219" s="107" t="str">
        <f>VLOOKUP(Tabela2[[#This Row],[SIEMA]],Siema2025,16,FALSE)</f>
        <v>Quinta</v>
      </c>
      <c r="L219" s="108" t="str">
        <f>IF(Tabela2[[#This Row],[Data]]="","Sem Informação",VLOOKUP(MONTH(Tabela2[[#This Row],[Data]]),'[1]Validação de dados'!$I$1:$J$13,2,0))</f>
        <v>Março</v>
      </c>
      <c r="M219" s="108">
        <f>YEAR(Tabela2[[#This Row],[Data]])</f>
        <v>2025</v>
      </c>
      <c r="N219" s="107" t="str">
        <f>VLOOKUP(Tabela2[[#This Row],[SIEMA]],Siema2025,17,FALSE)</f>
        <v>Vespertino</v>
      </c>
      <c r="O219" s="107" t="str">
        <f>VLOOKUP(Tabela2[[#This Row],[SIEMA]],Siema2025,5,FALSE)</f>
        <v>Rodovia</v>
      </c>
      <c r="P219" s="106" t="str">
        <f>VLOOKUP(Tabela2[[#This Row],[SIEMA]],Siema2025,21,FALSE)</f>
        <v>Carreta com derramamento de carga mista de combustível, devido problema na peça do veículo.</v>
      </c>
      <c r="Q219" s="106">
        <v>1202</v>
      </c>
      <c r="R219" s="106" t="s">
        <v>7751</v>
      </c>
      <c r="S219" s="109" t="str">
        <f>IF(Q219="","", IF(Q219="NC","", IF(Q219="NE","", IF(Q219="NA","",IFERROR(VLOOKUP(Q219,Produtos!$A$1:$C$2319,2,FALSE),"Não Cadastrado")))))</f>
        <v>GASÓLEO ou ÓLEO DIESEL ou ÓLEO PARA AQUECIMENTO, LEVE</v>
      </c>
      <c r="T219" s="106">
        <v>10</v>
      </c>
      <c r="U219" s="106" t="str">
        <f>VLOOKUP(Tabela2[[#This Row],[SIEMA]],Siema2025,12,FALSE)</f>
        <v>L</v>
      </c>
      <c r="V219" s="106">
        <f>IF(Q219="","",IF(ISNUMBER(Q219)=FALSE,"Não se aplica",IFERROR(VLOOKUP(Q219,Produtos!$A$1:$C$2319,3,FALSE),"Não Cadastrado")))</f>
        <v>3</v>
      </c>
      <c r="W219" s="106">
        <v>1170</v>
      </c>
      <c r="X219" s="115" t="str">
        <f>IF(Tabela2[[#This Row],[Origem do acidente]] = "Plataforma", "PREENCHER","NA")</f>
        <v>NA</v>
      </c>
      <c r="Y219" s="111" t="str">
        <f>IF(W219="","", IF(W219="NC","", IF(W219="NE","", IF(W219="NA","",IFERROR(VLOOKUP(W219,Produtos!$A$1:$C$2319,2,FALSE),"Não Cadastrado")))))</f>
        <v>ÁLCOOL ETÍLICO, ETANOL</v>
      </c>
      <c r="Z219" s="106">
        <v>20</v>
      </c>
      <c r="AA219" s="106" t="str">
        <f>VLOOKUP(Tabela2[[#This Row],[SIEMA]],Siema2025,12,FALSE)</f>
        <v>L</v>
      </c>
      <c r="AB219" s="106">
        <f>IF(W219="","",IF(ISNUMBER(W219)=FALSE,"Não se aplica",IFERROR(VLOOKUP(W219,Produtos!$A$1:$C$2319,3,FALSE),"Não Cadastrado")))</f>
        <v>3</v>
      </c>
      <c r="AC219" s="106">
        <v>3475</v>
      </c>
      <c r="AD219" s="110" t="str">
        <f>IF(Tabela2[[#This Row],[Origem do acidente]] = "Plataforma", "PREENCHER","NA")</f>
        <v>NA</v>
      </c>
      <c r="AE219" s="106" t="s">
        <v>7999</v>
      </c>
      <c r="AF219" s="106">
        <v>15</v>
      </c>
      <c r="AG219" s="106" t="s">
        <v>648</v>
      </c>
      <c r="AH219" s="106">
        <f>IF(AC219="","",IF(ISNUMBER(AC219)=FALSE,"Não se aplica",IFERROR(VLOOKUP(AC219,Produtos!$A$1:$C$2319,3,FALSE),"Não Cadastrado")))</f>
        <v>3</v>
      </c>
      <c r="AI219" s="106"/>
      <c r="AJ219" s="106" t="str">
        <f>VLOOKUP(Tabela2[[#This Row],[SIEMA]],Siema2025,26,FALSE)</f>
        <v>Devido problema em peça do veículo, houve derramamento de carga mista transportada.</v>
      </c>
      <c r="AK219" s="109" t="s">
        <v>7219</v>
      </c>
      <c r="AL219" s="109"/>
      <c r="AM219" s="109"/>
      <c r="AN219" s="110" t="str">
        <f>VLOOKUP(Tabela2[[#This Row],[SIEMA]],Siema2025,51,FALSE)</f>
        <v/>
      </c>
      <c r="AO219" s="110" t="str">
        <f>VLOOKUP(Tabela2[[#This Row],[SIEMA]],Siema2025,53,FALSE)</f>
        <v/>
      </c>
      <c r="AP219" s="110" t="str">
        <f>VLOOKUP(Tabela2[[#This Row],[SIEMA]],Siema2025,55,FALSE)</f>
        <v/>
      </c>
      <c r="AQ219" s="110" t="str">
        <f>VLOOKUP(Tabela2[[#This Row],[SIEMA]],Siema2025,57,FALSE)</f>
        <v>X</v>
      </c>
      <c r="AR219" s="110" t="str">
        <f>VLOOKUP(Tabela2[[#This Row],[SIEMA]],Siema2025,59,FALSE)</f>
        <v/>
      </c>
      <c r="AS219" s="110" t="str">
        <f>VLOOKUP(Tabela2[[#This Row],[SIEMA]],Siema2025,61,FALSE)</f>
        <v/>
      </c>
      <c r="AT219" s="110" t="str">
        <f>VLOOKUP(Tabela2[[#This Row],[SIEMA]],Siema2025,63,FALSE)</f>
        <v/>
      </c>
      <c r="AU219" s="110" t="str">
        <f>VLOOKUP(Tabela2[[#This Row],[SIEMA]],Siema2025,65,FALSE)</f>
        <v>X</v>
      </c>
      <c r="AV219" s="110" t="str">
        <f>VLOOKUP(Tabela2[[#This Row],[SIEMA]],Siema2025,67,FALSE)</f>
        <v/>
      </c>
      <c r="AW219" s="110" t="str">
        <f>VLOOKUP(Tabela2[[#This Row],[SIEMA]],Siema2025,69,FALSE)</f>
        <v/>
      </c>
      <c r="AX219" s="110" t="str">
        <f>VLOOKUP(Tabela2[[#This Row],[SIEMA]],Siema2025,71,FALSE)</f>
        <v/>
      </c>
      <c r="AY219" s="110" t="str">
        <f>VLOOKUP(Tabela2[[#This Row],[SIEMA]],Siema2025,73,FALSE)</f>
        <v/>
      </c>
      <c r="AZ219" s="110" t="str">
        <f>VLOOKUP(Tabela2[[#This Row],[SIEMA]],Siema2025,75,FALSE)</f>
        <v/>
      </c>
      <c r="BA219" s="110" t="str">
        <f>VLOOKUP(Tabela2[[#This Row],[SIEMA]],Siema2025,77,FALSE)</f>
        <v/>
      </c>
      <c r="BB219" s="110" t="str">
        <f>VLOOKUP(Tabela2[[#This Row],[SIEMA]],Siema2025,79,FALSE)</f>
        <v/>
      </c>
      <c r="BC219" s="110" t="str">
        <f>IF(Tabela2[[#This Row],[Outro(s) ]] = "X", "PREENCHER","NA")</f>
        <v>NA</v>
      </c>
      <c r="BD219" s="110" t="str">
        <f>VLOOKUP(Tabela2[[#This Row],[SIEMA]],Siema2025,82,FALSE)</f>
        <v/>
      </c>
      <c r="BE219" s="110" t="str">
        <f>VLOOKUP(Tabela2[[#This Row],[SIEMA]],Siema2025,81,FALSE)</f>
        <v/>
      </c>
      <c r="BF219" s="112" t="str">
        <f>VLOOKUP(Tabela2[[#This Row],[SIEMA]],Siema2025,28,FALSE)</f>
        <v>Futuro Combustíveis e Derivados LTDA</v>
      </c>
      <c r="BG219" s="112"/>
      <c r="BH219" s="113" t="str">
        <f>VLOOKUP(Tabela2[[#This Row],[SIEMA]],Siema2025,29,FALSE)</f>
        <v>29555875000131</v>
      </c>
      <c r="BI219" s="114" t="str">
        <f>VLOOKUP(Tabela2[[#This Row],[SIEMA]],Siema2025,107,FALSE)</f>
        <v>Não</v>
      </c>
      <c r="BJ219" s="109" t="s">
        <v>7097</v>
      </c>
      <c r="BK219" s="106" t="s">
        <v>2696</v>
      </c>
      <c r="BL219" s="143">
        <v>45783</v>
      </c>
      <c r="BM219" s="110">
        <f ca="1">IF(Tabela2[[#This Row],[Data de atendimento do Ibama (considerar o primeiro documento/ação)]]="",_xlfn.DAYS(TODAY(),J219),_xlfn.DAYS(Tabela2[[#This Row],[Data de atendimento do Ibama (considerar o primeiro documento/ação)]],J219))</f>
        <v>40</v>
      </c>
      <c r="BN219" s="110" t="str">
        <f>IF(Tabela2[[#This Row],[Atendido pelo Ibama ("Não" ou "Sim")]]="Não","Preencher", IF(Tabela2[[#This Row],[Atendido pelo Ibama ("Não" ou "Sim")]]="Sim","NA",""))</f>
        <v>NA</v>
      </c>
      <c r="BO219" s="116" t="s">
        <v>7139</v>
      </c>
      <c r="BP219" s="110" t="str">
        <f>IF(Tabela2[[#This Row],[Forma de atendimento (primeiro documento/ação)]]= "Outros (especificar)", "PREENCHER","NA")</f>
        <v>NA</v>
      </c>
      <c r="BQ219" s="108" t="s">
        <v>123</v>
      </c>
      <c r="BR219" s="110" t="s">
        <v>123</v>
      </c>
      <c r="BS219" s="110" t="str">
        <f>IF(Tabela2[[#This Row],[Se sim, foi emitida Ordem de Emergência? (informações vinculada à coluna CK)]] = "Sim", "PREENCHER","NA")</f>
        <v>NA</v>
      </c>
      <c r="BT219" s="110" t="s">
        <v>7099</v>
      </c>
      <c r="BU219" s="110" t="s">
        <v>123</v>
      </c>
      <c r="BV219" s="110" t="str">
        <f>IF(Tabela2[[#This Row],[Houve avaliação das informações pós-acidente solicitadas/enviadas?]] = "Sim", "PREENCHER","NA")</f>
        <v>NA</v>
      </c>
      <c r="BW219" s="110" t="s">
        <v>123</v>
      </c>
      <c r="BX219" s="108"/>
      <c r="BY219" s="108"/>
      <c r="BZ219" s="106" t="str">
        <f>IF(Tabela2[[#This Row],[Data do documento de encerramento]]="NA","NA",IF(Tabela2[[#This Row],[Data do documento de encerramento]]="","Pendente de conclusão/ encerramento",_xlfn.DAYS(Tabela2[[#This Row],[Data do documento de encerramento]],J219)))</f>
        <v>Pendente de conclusão/ encerramento</v>
      </c>
      <c r="CA219" s="109" t="s">
        <v>7944</v>
      </c>
      <c r="CB219" s="109"/>
      <c r="CC219" s="132"/>
      <c r="CD219" s="109"/>
      <c r="CE219" s="109"/>
      <c r="CF219" s="109"/>
    </row>
    <row r="220" spans="1:84" ht="30.75" hidden="1">
      <c r="A220" s="172">
        <v>202533072024</v>
      </c>
      <c r="B220" s="173" t="s">
        <v>8000</v>
      </c>
      <c r="C220" s="110" t="str">
        <f>VLOOKUP(Tabela2[[#This Row],[SIEMA]],Siema2025,4,FALSE)</f>
        <v xml:space="preserve"> RN</v>
      </c>
      <c r="D220" s="108" t="str">
        <f>VLOOKUP(Tabela2[[#This Row],[SIEMA]],Siema2025,3,FALSE)</f>
        <v xml:space="preserve">Mossoró </v>
      </c>
      <c r="E220" s="108" t="str">
        <f>VLOOKUP(Tabela2[[#This Row],[SIEMA]],Siema2025,20,FALSE)</f>
        <v>Linha Injeção 7-CAM-0564U SAT-24EIA CAM I</v>
      </c>
      <c r="F220" s="108"/>
      <c r="G220" s="108" t="s">
        <v>8001</v>
      </c>
      <c r="H220" s="108" t="s">
        <v>8002</v>
      </c>
      <c r="I220" s="106" t="s">
        <v>931</v>
      </c>
      <c r="J220" s="107">
        <f>VLOOKUP(Tabela2[[#This Row],[SIEMA]],Siema2025,2,FALSE)</f>
        <v>45743</v>
      </c>
      <c r="K220" s="107" t="str">
        <f>VLOOKUP(Tabela2[[#This Row],[SIEMA]],Siema2025,16,FALSE)</f>
        <v>Quinta</v>
      </c>
      <c r="L220" s="108" t="str">
        <f>IF(Tabela2[[#This Row],[Data]]="","Sem Informação",VLOOKUP(MONTH(Tabela2[[#This Row],[Data]]),'[1]Validação de dados'!$I$1:$J$13,2,0))</f>
        <v>Março</v>
      </c>
      <c r="M220" s="108">
        <f>YEAR(Tabela2[[#This Row],[Data]])</f>
        <v>2025</v>
      </c>
      <c r="N220" s="107" t="str">
        <f>VLOOKUP(Tabela2[[#This Row],[SIEMA]],Siema2025,17,FALSE)</f>
        <v>Vespertino</v>
      </c>
      <c r="O220" s="107" t="s">
        <v>145</v>
      </c>
      <c r="P220" s="106" t="s">
        <v>1610</v>
      </c>
      <c r="Q220" s="106" t="str">
        <f>VLOOKUP(Tabela2[[#This Row],[SIEMA]],Siema2025,7,FALSE)</f>
        <v/>
      </c>
      <c r="R220" s="106" t="str">
        <f>VLOOKUP(Tabela2[[#This Row],[SIEMA]],Siema2025,10,FALSE)</f>
        <v>Água de injeção</v>
      </c>
      <c r="S220" s="109" t="str">
        <f>IF(Q220="","", IF(Q220="NC","", IF(Q220="NE","", IF(Q220="NA","",IFERROR(VLOOKUP(Q220,Produtos!$A$1:$C$2319,2,FALSE),"Não Cadastrado")))))</f>
        <v/>
      </c>
      <c r="T220" s="106" t="str">
        <f>VLOOKUP(Tabela2[[#This Row],[SIEMA]],Siema2025,11,FALSE)</f>
        <v>0.421</v>
      </c>
      <c r="U220" s="106" t="str">
        <f>VLOOKUP(Tabela2[[#This Row],[SIEMA]],Siema2025,12,FALSE)</f>
        <v>M3</v>
      </c>
      <c r="V220" s="106" t="str">
        <f>IF(Q220="","",IF(ISNUMBER(Q220)=FALSE,"Não se aplica",IFERROR(VLOOKUP(Q220,Produtos!$A$1:$C$2319,3,FALSE),"Não Cadastrado")))</f>
        <v/>
      </c>
      <c r="W220" s="106"/>
      <c r="X220" s="115" t="str">
        <f>IF(Tabela2[[#This Row],[Origem do acidente]] = "Plataforma", "PREENCHER","NA")</f>
        <v>NA</v>
      </c>
      <c r="Y220" s="111" t="str">
        <f>IF(W220="","", IF(W220="NC","", IF(W220="NE","", IF(W220="NA","",IFERROR(VLOOKUP(W220,Produtos!$A$1:$C$2319,2,FALSE),"Não Cadastrado")))))</f>
        <v/>
      </c>
      <c r="Z220" s="106"/>
      <c r="AA220" s="106" t="str">
        <f>VLOOKUP(Tabela2[[#This Row],[SIEMA]],Siema2025,12,FALSE)</f>
        <v>M3</v>
      </c>
      <c r="AB220" s="106" t="str">
        <f>IF(W220="","",IF(ISNUMBER(W220)=FALSE,"Não se aplica",IFERROR(VLOOKUP(W220,Produtos!$A$1:$C$2319,3,FALSE),"Não Cadastrado")))</f>
        <v/>
      </c>
      <c r="AC220" s="106"/>
      <c r="AD220" s="110" t="str">
        <f>IF(Tabela2[[#This Row],[Origem do acidente]] = "Plataforma", "PREENCHER","NA")</f>
        <v>NA</v>
      </c>
      <c r="AE220" s="109" t="str">
        <f>IF(AC220="","", IF(AC220="NC","", IF(AC220="NE","", IF(AC220="NA","",IFERROR(VLOOKUP(AC220,Produtos!$A$1:$C$2319,2,FALSE),"Não Cadastrado")))))</f>
        <v/>
      </c>
      <c r="AF220" s="106"/>
      <c r="AG220" s="106"/>
      <c r="AH220" s="106" t="str">
        <f>IF(AC220="","",IF(ISNUMBER(AC220)=FALSE,"Não se aplica",IFERROR(VLOOKUP(AC220,Produtos!$A$1:$C$2319,3,FALSE),"Não Cadastrado")))</f>
        <v/>
      </c>
      <c r="AI220" s="106"/>
      <c r="AJ220" s="106" t="str">
        <f>VLOOKUP(Tabela2[[#This Row],[SIEMA]],Siema2025,26,FALSE)</f>
        <v>desgaste na rosca do tubo</v>
      </c>
      <c r="AK220" s="109"/>
      <c r="AL220" s="109"/>
      <c r="AM220" s="109"/>
      <c r="AN220" s="110" t="str">
        <f>VLOOKUP(Tabela2[[#This Row],[SIEMA]],Siema2025,51,FALSE)</f>
        <v/>
      </c>
      <c r="AO220" s="110" t="str">
        <f>VLOOKUP(Tabela2[[#This Row],[SIEMA]],Siema2025,53,FALSE)</f>
        <v/>
      </c>
      <c r="AP220" s="110" t="str">
        <f>VLOOKUP(Tabela2[[#This Row],[SIEMA]],Siema2025,55,FALSE)</f>
        <v/>
      </c>
      <c r="AQ220" s="110" t="str">
        <f>VLOOKUP(Tabela2[[#This Row],[SIEMA]],Siema2025,57,FALSE)</f>
        <v/>
      </c>
      <c r="AR220" s="110" t="str">
        <f>VLOOKUP(Tabela2[[#This Row],[SIEMA]],Siema2025,59,FALSE)</f>
        <v/>
      </c>
      <c r="AS220" s="110" t="str">
        <f>VLOOKUP(Tabela2[[#This Row],[SIEMA]],Siema2025,61,FALSE)</f>
        <v/>
      </c>
      <c r="AT220" s="110" t="str">
        <f>VLOOKUP(Tabela2[[#This Row],[SIEMA]],Siema2025,63,FALSE)</f>
        <v/>
      </c>
      <c r="AU220" s="110" t="str">
        <f>VLOOKUP(Tabela2[[#This Row],[SIEMA]],Siema2025,65,FALSE)</f>
        <v>X</v>
      </c>
      <c r="AV220" s="110" t="str">
        <f>VLOOKUP(Tabela2[[#This Row],[SIEMA]],Siema2025,67,FALSE)</f>
        <v/>
      </c>
      <c r="AW220" s="110" t="str">
        <f>VLOOKUP(Tabela2[[#This Row],[SIEMA]],Siema2025,69,FALSE)</f>
        <v/>
      </c>
      <c r="AX220" s="110" t="str">
        <f>VLOOKUP(Tabela2[[#This Row],[SIEMA]],Siema2025,71,FALSE)</f>
        <v/>
      </c>
      <c r="AY220" s="110" t="str">
        <f>VLOOKUP(Tabela2[[#This Row],[SIEMA]],Siema2025,73,FALSE)</f>
        <v/>
      </c>
      <c r="AZ220" s="110" t="str">
        <f>VLOOKUP(Tabela2[[#This Row],[SIEMA]],Siema2025,75,FALSE)</f>
        <v/>
      </c>
      <c r="BA220" s="110" t="str">
        <f>VLOOKUP(Tabela2[[#This Row],[SIEMA]],Siema2025,77,FALSE)</f>
        <v/>
      </c>
      <c r="BB220" s="110" t="str">
        <f>VLOOKUP(Tabela2[[#This Row],[SIEMA]],Siema2025,79,FALSE)</f>
        <v/>
      </c>
      <c r="BC220" s="110" t="str">
        <f>IF(Tabela2[[#This Row],[Outro(s) ]] = "X", "PREENCHER","NA")</f>
        <v>NA</v>
      </c>
      <c r="BD220" s="110" t="str">
        <f>VLOOKUP(Tabela2[[#This Row],[SIEMA]],Siema2025,82,FALSE)</f>
        <v/>
      </c>
      <c r="BE220" s="110" t="str">
        <f>VLOOKUP(Tabela2[[#This Row],[SIEMA]],Siema2025,81,FALSE)</f>
        <v/>
      </c>
      <c r="BF220" s="112" t="str">
        <f>VLOOKUP(Tabela2[[#This Row],[SIEMA]],Siema2025,28,FALSE)</f>
        <v>3R POTIGUAR S.A.</v>
      </c>
      <c r="BG220" s="112"/>
      <c r="BH220" s="113" t="str">
        <f>VLOOKUP(Tabela2[[#This Row],[SIEMA]],Siema2025,29,FALSE)</f>
        <v/>
      </c>
      <c r="BI220" s="114" t="str">
        <f>VLOOKUP(Tabela2[[#This Row],[SIEMA]],Siema2025,107,FALSE)</f>
        <v>Não</v>
      </c>
      <c r="BJ220" s="109" t="s">
        <v>7111</v>
      </c>
      <c r="BK220" s="106" t="s">
        <v>2696</v>
      </c>
      <c r="BL220" s="143">
        <v>45748</v>
      </c>
      <c r="BM220" s="110">
        <f ca="1">IF(Tabela2[[#This Row],[Data de atendimento do Ibama (considerar o primeiro documento/ação)]]="",_xlfn.DAYS(TODAY(),J220),_xlfn.DAYS(Tabela2[[#This Row],[Data de atendimento do Ibama (considerar o primeiro documento/ação)]],J220))</f>
        <v>5</v>
      </c>
      <c r="BN220" s="110" t="str">
        <f>IF(Tabela2[[#This Row],[Atendido pelo Ibama ("Não" ou "Sim")]]="Não","Preencher", IF(Tabela2[[#This Row],[Atendido pelo Ibama ("Não" ou "Sim")]]="Sim","NA",""))</f>
        <v>NA</v>
      </c>
      <c r="BO220" s="116" t="s">
        <v>7139</v>
      </c>
      <c r="BP220" s="110" t="str">
        <f>IF(Tabela2[[#This Row],[Forma de atendimento (primeiro documento/ação)]]= "Outros (especificar)", "PREENCHER","NA")</f>
        <v>NA</v>
      </c>
      <c r="BQ220" s="108" t="s">
        <v>123</v>
      </c>
      <c r="BR220" s="110" t="str">
        <f>IF(Tabela2[[#This Row],[Equipe do Ibama foi a campo? Houve sobrevoo do Poseidon?]] = "Sim", "PREENCHER","NA")</f>
        <v>NA</v>
      </c>
      <c r="BS220" s="110" t="str">
        <f>IF(Tabela2[[#This Row],[Se sim, foi emitida Ordem de Emergência? (informações vinculada à coluna CK)]] = "Sim", "PREENCHER","NA")</f>
        <v>NA</v>
      </c>
      <c r="BT220" s="110" t="str">
        <f>IF(Tabela2[[#This Row],[Foi elaborado Relatório de Vistoria pelo Ibama? (informações vinculada à coluna CK)]] = "Sim", "PREENCHER","NA")</f>
        <v>NA</v>
      </c>
      <c r="BU220" s="110"/>
      <c r="BV220" s="110" t="s">
        <v>123</v>
      </c>
      <c r="BW220" s="110" t="s">
        <v>2696</v>
      </c>
      <c r="BX220" s="108" t="s">
        <v>7113</v>
      </c>
      <c r="BY220" s="143">
        <v>45757</v>
      </c>
      <c r="BZ220" s="106">
        <f>IF(Tabela2[[#This Row],[Data do documento de encerramento]]="NA","NA",IF(Tabela2[[#This Row],[Data do documento de encerramento]]="","Pendente de conclusão/ encerramento",_xlfn.DAYS(Tabela2[[#This Row],[Data do documento de encerramento]],J220)))</f>
        <v>14</v>
      </c>
      <c r="CA220" s="109"/>
      <c r="CB220" s="109"/>
      <c r="CC220" s="132"/>
      <c r="CD220" s="109"/>
      <c r="CE220" s="109"/>
      <c r="CF220" s="109"/>
    </row>
    <row r="221" spans="1:84" ht="60.75">
      <c r="A221" s="185">
        <v>202533032423</v>
      </c>
      <c r="B221" s="120" t="s">
        <v>8003</v>
      </c>
      <c r="C221" s="110" t="s">
        <v>672</v>
      </c>
      <c r="D221" s="108" t="s">
        <v>637</v>
      </c>
      <c r="E221" s="108" t="s">
        <v>8004</v>
      </c>
      <c r="F221" s="108"/>
      <c r="G221" s="108" t="s">
        <v>8005</v>
      </c>
      <c r="H221" s="108" t="s">
        <v>8006</v>
      </c>
      <c r="I221" s="106" t="s">
        <v>124</v>
      </c>
      <c r="J221" s="107">
        <f>VLOOKUP(Tabela2[[#This Row],[SIEMA]],Siema2025,2,FALSE)</f>
        <v>45744</v>
      </c>
      <c r="K221" s="107" t="str">
        <f>VLOOKUP(Tabela2[[#This Row],[SIEMA]],Siema2025,16,FALSE)</f>
        <v>Sexta</v>
      </c>
      <c r="L221" s="108" t="str">
        <f>IF(Tabela2[[#This Row],[Data]]="","Sem Informação",VLOOKUP(MONTH(Tabela2[[#This Row],[Data]]),'[1]Validação de dados'!$I$1:$J$13,2,0))</f>
        <v>Março</v>
      </c>
      <c r="M221" s="108">
        <f>YEAR(Tabela2[[#This Row],[Data]])</f>
        <v>2025</v>
      </c>
      <c r="N221" s="107" t="str">
        <f>VLOOKUP(Tabela2[[#This Row],[SIEMA]],Siema2025,17,FALSE)</f>
        <v>Matutino</v>
      </c>
      <c r="O221" s="107" t="str">
        <f>VLOOKUP(Tabela2[[#This Row],[SIEMA]],Siema2025,5,FALSE)</f>
        <v>Plataforma</v>
      </c>
      <c r="P221" s="106" t="str">
        <f>VLOOKUP(Tabela2[[#This Row],[SIEMA]],Siema2025,21,FALSE)</f>
        <v>Poço 8-SLL-4D-RJS conectado a Plataforma P-66, Campo de Tupi, Bacia de Santos.</v>
      </c>
      <c r="Q221" s="106" t="s">
        <v>637</v>
      </c>
      <c r="R221" s="106" t="s">
        <v>8007</v>
      </c>
      <c r="S221" s="109" t="s">
        <v>7095</v>
      </c>
      <c r="T221" s="106">
        <v>6.0000000000000002E-5</v>
      </c>
      <c r="U221" s="106" t="s">
        <v>7109</v>
      </c>
      <c r="V221" s="106" t="s">
        <v>637</v>
      </c>
      <c r="W221" s="106"/>
      <c r="X221" s="115"/>
      <c r="Y221" s="111" t="str">
        <f>IF(W221="","", IF(W221="NC","", IF(W221="NE","", IF(W221="NA","",IFERROR(VLOOKUP(W221,Produtos!$A$1:$C$2319,2,FALSE),"Não Cadastrado")))))</f>
        <v/>
      </c>
      <c r="Z221" s="106"/>
      <c r="AA221" s="106"/>
      <c r="AB221" s="106" t="str">
        <f>IF(W221="","",IF(ISNUMBER(W221)=FALSE,"Não se aplica",IFERROR(VLOOKUP(W221,Produtos!$A$1:$C$2319,3,FALSE),"Não Cadastrado")))</f>
        <v/>
      </c>
      <c r="AC221" s="106"/>
      <c r="AD221" s="110"/>
      <c r="AE221" s="109" t="str">
        <f>IF(AC221="","", IF(AC221="NC","", IF(AC221="NE","", IF(AC221="NA","",IFERROR(VLOOKUP(AC221,Produtos!$A$1:$C$2319,2,FALSE),"Não Cadastrado")))))</f>
        <v/>
      </c>
      <c r="AF221" s="106"/>
      <c r="AG221" s="106"/>
      <c r="AH221" s="106" t="str">
        <f>IF(AC221="","",IF(ISNUMBER(AC221)=FALSE,"Não se aplica",IFERROR(VLOOKUP(AC221,Produtos!$A$1:$C$2319,3,FALSE),"Não Cadastrado")))</f>
        <v/>
      </c>
      <c r="AI221" s="106"/>
      <c r="AJ221" s="106" t="str">
        <f>VLOOKUP(Tabela2[[#This Row],[SIEMA]],Siema2025,26,FALSE)</f>
        <v>A hipótese provável é que está tendo um vazamento de HW para o interno do SCM e nesse momento acaba sendo expulso o fluido dielétrico pelo dreno do SCM.</v>
      </c>
      <c r="AK221" s="109" t="s">
        <v>7110</v>
      </c>
      <c r="AL221" s="109"/>
      <c r="AM221" s="109"/>
      <c r="AN221" s="110" t="str">
        <f>VLOOKUP(Tabela2[[#This Row],[SIEMA]],Siema2025,51,FALSE)</f>
        <v/>
      </c>
      <c r="AO221" s="110" t="str">
        <f>VLOOKUP(Tabela2[[#This Row],[SIEMA]],Siema2025,53,FALSE)</f>
        <v/>
      </c>
      <c r="AP221" s="110" t="str">
        <f>VLOOKUP(Tabela2[[#This Row],[SIEMA]],Siema2025,55,FALSE)</f>
        <v/>
      </c>
      <c r="AQ221" s="110" t="str">
        <f>VLOOKUP(Tabela2[[#This Row],[SIEMA]],Siema2025,57,FALSE)</f>
        <v/>
      </c>
      <c r="AR221" s="110" t="str">
        <f>VLOOKUP(Tabela2[[#This Row],[SIEMA]],Siema2025,59,FALSE)</f>
        <v/>
      </c>
      <c r="AS221" s="110" t="str">
        <f>VLOOKUP(Tabela2[[#This Row],[SIEMA]],Siema2025,61,FALSE)</f>
        <v>X</v>
      </c>
      <c r="AT221" s="110" t="str">
        <f>VLOOKUP(Tabela2[[#This Row],[SIEMA]],Siema2025,63,FALSE)</f>
        <v/>
      </c>
      <c r="AU221" s="110" t="str">
        <f>VLOOKUP(Tabela2[[#This Row],[SIEMA]],Siema2025,65,FALSE)</f>
        <v/>
      </c>
      <c r="AV221" s="110" t="str">
        <f>VLOOKUP(Tabela2[[#This Row],[SIEMA]],Siema2025,67,FALSE)</f>
        <v/>
      </c>
      <c r="AW221" s="110" t="str">
        <f>VLOOKUP(Tabela2[[#This Row],[SIEMA]],Siema2025,69,FALSE)</f>
        <v/>
      </c>
      <c r="AX221" s="110" t="str">
        <f>VLOOKUP(Tabela2[[#This Row],[SIEMA]],Siema2025,71,FALSE)</f>
        <v/>
      </c>
      <c r="AY221" s="110" t="str">
        <f>VLOOKUP(Tabela2[[#This Row],[SIEMA]],Siema2025,73,FALSE)</f>
        <v/>
      </c>
      <c r="AZ221" s="110" t="str">
        <f>VLOOKUP(Tabela2[[#This Row],[SIEMA]],Siema2025,75,FALSE)</f>
        <v/>
      </c>
      <c r="BA221" s="110" t="str">
        <f>VLOOKUP(Tabela2[[#This Row],[SIEMA]],Siema2025,77,FALSE)</f>
        <v/>
      </c>
      <c r="BB221" s="110" t="str">
        <f>VLOOKUP(Tabela2[[#This Row],[SIEMA]],Siema2025,79,FALSE)</f>
        <v/>
      </c>
      <c r="BC221" s="110" t="str">
        <f>IF(Tabela2[[#This Row],[Outro(s) ]] = "X", "PREENCHER","NA")</f>
        <v>NA</v>
      </c>
      <c r="BD221" s="110" t="str">
        <f>VLOOKUP(Tabela2[[#This Row],[SIEMA]],Siema2025,82,FALSE)</f>
        <v/>
      </c>
      <c r="BE221" s="110" t="str">
        <f>VLOOKUP(Tabela2[[#This Row],[SIEMA]],Siema2025,81,FALSE)</f>
        <v/>
      </c>
      <c r="BF221" s="112" t="str">
        <f>VLOOKUP(Tabela2[[#This Row],[SIEMA]],Siema2025,28,FALSE)</f>
        <v>Petrobras</v>
      </c>
      <c r="BG221" s="112"/>
      <c r="BH221" s="113">
        <v>33000167000101</v>
      </c>
      <c r="BI221" s="114" t="str">
        <f>VLOOKUP(Tabela2[[#This Row],[SIEMA]],Siema2025,107,FALSE)</f>
        <v>Não</v>
      </c>
      <c r="BJ221" s="109" t="s">
        <v>7097</v>
      </c>
      <c r="BK221" s="106" t="s">
        <v>2696</v>
      </c>
      <c r="BL221" s="143">
        <v>45747</v>
      </c>
      <c r="BM221" s="110">
        <f ca="1">IF(Tabela2[[#This Row],[Data de atendimento do Ibama (considerar o primeiro documento/ação)]]="",_xlfn.DAYS(TODAY(),J221),_xlfn.DAYS(Tabela2[[#This Row],[Data de atendimento do Ibama (considerar o primeiro documento/ação)]],J221))</f>
        <v>3</v>
      </c>
      <c r="BN221" s="110" t="str">
        <f>IF(Tabela2[[#This Row],[Atendido pelo Ibama ("Não" ou "Sim")]]="Não","Preencher", IF(Tabela2[[#This Row],[Atendido pelo Ibama ("Não" ou "Sim")]]="Sim","NA",""))</f>
        <v>NA</v>
      </c>
      <c r="BO221" s="116" t="s">
        <v>7098</v>
      </c>
      <c r="BP221" s="110" t="str">
        <f>IF(Tabela2[[#This Row],[Forma de atendimento (primeiro documento/ação)]]= "Outros (especificar)", "PREENCHER","NA")</f>
        <v>NA</v>
      </c>
      <c r="BQ221" s="108" t="s">
        <v>123</v>
      </c>
      <c r="BR221" s="110" t="str">
        <f>IF(Tabela2[[#This Row],[Equipe do Ibama foi a campo? Houve sobrevoo do Poseidon?]] = "Sim", "PREENCHER","NA")</f>
        <v>NA</v>
      </c>
      <c r="BS221" s="110" t="str">
        <f>IF(Tabela2[[#This Row],[Se sim, foi emitida Ordem de Emergência? (informações vinculada à coluna CK)]] = "Sim", "PREENCHER","NA")</f>
        <v>NA</v>
      </c>
      <c r="BT221" s="110" t="s">
        <v>7099</v>
      </c>
      <c r="BU221" s="110" t="s">
        <v>123</v>
      </c>
      <c r="BV221" s="110" t="s">
        <v>123</v>
      </c>
      <c r="BW221" s="110" t="s">
        <v>123</v>
      </c>
      <c r="BX221" s="108" t="s">
        <v>7119</v>
      </c>
      <c r="BY221" s="108"/>
      <c r="BZ221" s="106" t="str">
        <f>IF(Tabela2[[#This Row],[Data do documento de encerramento]]="NA","NA",IF(Tabela2[[#This Row],[Data do documento de encerramento]]="","Pendente de conclusão/ encerramento",_xlfn.DAYS(Tabela2[[#This Row],[Data do documento de encerramento]],J221)))</f>
        <v>Pendente de conclusão/ encerramento</v>
      </c>
      <c r="CA221" t="s">
        <v>7220</v>
      </c>
      <c r="CB221" s="109" t="s">
        <v>7156</v>
      </c>
      <c r="CC221" s="205" t="s">
        <v>7260</v>
      </c>
      <c r="CD221" s="109" t="s">
        <v>123</v>
      </c>
      <c r="CE221" s="109" t="s">
        <v>123</v>
      </c>
      <c r="CF221" s="109" t="s">
        <v>7103</v>
      </c>
    </row>
    <row r="222" spans="1:84" hidden="1">
      <c r="A222" s="172">
        <v>202533043256</v>
      </c>
      <c r="B222" s="173" t="s">
        <v>8008</v>
      </c>
      <c r="C222" s="110" t="str">
        <f>VLOOKUP(Tabela2[[#This Row],[SIEMA]],Siema2025,4,FALSE)</f>
        <v xml:space="preserve"> null</v>
      </c>
      <c r="D222" s="108" t="str">
        <f>VLOOKUP(Tabela2[[#This Row],[SIEMA]],Siema2025,3,FALSE)</f>
        <v xml:space="preserve">null </v>
      </c>
      <c r="E222" s="108" t="str">
        <f>VLOOKUP(Tabela2[[#This Row],[SIEMA]],Siema2025,20,FALSE)</f>
        <v>Bacia de Campos.</v>
      </c>
      <c r="F222" s="108"/>
      <c r="G222" s="108"/>
      <c r="H222" s="108"/>
      <c r="I222" s="106" t="str">
        <f>VLOOKUP(Tabela2[[#This Row],[SIEMA]],Siema2025,19,FALSE)</f>
        <v/>
      </c>
      <c r="J222" s="107">
        <f>VLOOKUP(Tabela2[[#This Row],[SIEMA]],Siema2025,2,FALSE)</f>
        <v>45744</v>
      </c>
      <c r="K222" s="107" t="str">
        <f>VLOOKUP(Tabela2[[#This Row],[SIEMA]],Siema2025,16,FALSE)</f>
        <v>Sexta</v>
      </c>
      <c r="L222" s="108" t="str">
        <f>IF(Tabela2[[#This Row],[Data]]="","Sem Informação",VLOOKUP(MONTH(Tabela2[[#This Row],[Data]]),'[1]Validação de dados'!$I$1:$J$13,2,0))</f>
        <v>Março</v>
      </c>
      <c r="M222" s="106">
        <f>YEAR(Tabela2[[#This Row],[Data]])</f>
        <v>2025</v>
      </c>
      <c r="N222" s="107" t="str">
        <f>VLOOKUP(Tabela2[[#This Row],[SIEMA]],Siema2025,17,FALSE)</f>
        <v>Vespertino</v>
      </c>
      <c r="O222" s="107" t="str">
        <f>VLOOKUP(Tabela2[[#This Row],[SIEMA]],Siema2025,5,FALSE)</f>
        <v>Embarcação</v>
      </c>
      <c r="P222" s="106" t="str">
        <f>VLOOKUP(Tabela2[[#This Row],[SIEMA]],Siema2025,21,FALSE)</f>
        <v>Mancha oleosa constatada nas coordenadas 22° 20%u2019 22%u201D S / 40° 18%u2019 53%u201D W, Campo de Viola, Bacia de Campos.</v>
      </c>
      <c r="Q222" s="106" t="str">
        <f>VLOOKUP(Tabela2[[#This Row],[SIEMA]],Siema2025,7,FALSE)</f>
        <v>ÓLEO DE PETRÓLEO CRU</v>
      </c>
      <c r="R222" s="106" t="str">
        <f>VLOOKUP(Tabela2[[#This Row],[SIEMA]],Siema2025,10,FALSE)</f>
        <v/>
      </c>
      <c r="S222" s="109" t="str">
        <f>IF(Q222="","", IF(Q222="NC","", IF(Q222="NE","", IF(Q222="NA","",IFERROR(VLOOKUP(Q222,Produtos!$A$1:$C$2319,2,FALSE),"Não Cadastrado")))))</f>
        <v>Não Cadastrado</v>
      </c>
      <c r="T222" s="106" t="str">
        <f>VLOOKUP(Tabela2[[#This Row],[SIEMA]],Siema2025,11,FALSE)</f>
        <v xml:space="preserve"> </v>
      </c>
      <c r="U222" s="106" t="str">
        <f>VLOOKUP(Tabela2[[#This Row],[SIEMA]],Siema2025,12,FALSE)</f>
        <v xml:space="preserve"> </v>
      </c>
      <c r="V222" s="106" t="str">
        <f>IF(Q222="","",IF(ISNUMBER(Q222)=FALSE,"Não se aplica",IFERROR(VLOOKUP(Q222,Produtos!$A$1:$C$2319,3,FALSE),"Não Cadastrado")))</f>
        <v>Não se aplica</v>
      </c>
      <c r="W222" s="106" t="str">
        <f>VLOOKUP(Tabela2[[#This Row],[SIEMA]],Siema2025,10,FALSE)</f>
        <v/>
      </c>
      <c r="X222" s="115" t="str">
        <f>IF(Tabela2[[#This Row],[Origem do acidente]] = "Plataforma", "PREENCHER","NA")</f>
        <v>NA</v>
      </c>
      <c r="Y222" s="111" t="str">
        <f>IF(W222="","", IF(W222="NC","", IF(W222="NE","", IF(W222="NA","",IFERROR(VLOOKUP(W222,Produtos!$A$1:$C$2319,2,FALSE),"Não Cadastrado")))))</f>
        <v/>
      </c>
      <c r="Z222" s="106" t="str">
        <f>VLOOKUP(Tabela2[[#This Row],[SIEMA]],Siema2025,11,FALSE)</f>
        <v xml:space="preserve"> </v>
      </c>
      <c r="AA222" s="106" t="str">
        <f>VLOOKUP(Tabela2[[#This Row],[SIEMA]],Siema2025,12,FALSE)</f>
        <v xml:space="preserve"> </v>
      </c>
      <c r="AB222" s="106" t="str">
        <f>IF(W222="","",IF(ISNUMBER(W222)=FALSE,"Não se aplica",IFERROR(VLOOKUP(W222,Produtos!$A$1:$C$2319,3,FALSE),"Não Cadastrado")))</f>
        <v/>
      </c>
      <c r="AC222" s="106"/>
      <c r="AD222" s="110" t="str">
        <f>IF(Tabela2[[#This Row],[Origem do acidente]] = "Plataforma", "PREENCHER","NA")</f>
        <v>NA</v>
      </c>
      <c r="AE222" s="109" t="str">
        <f>IF(AC222="","", IF(AC222="NC","", IF(AC222="NE","", IF(AC222="NA","",IFERROR(VLOOKUP(AC222,Produtos!$A$1:$C$2319,2,FALSE),"Não Cadastrado")))))</f>
        <v/>
      </c>
      <c r="AF222" s="106"/>
      <c r="AG222" s="106"/>
      <c r="AH222" s="106" t="str">
        <f>IF(AC222="","",IF(ISNUMBER(AC222)=FALSE,"Não se aplica",IFERROR(VLOOKUP(AC222,Produtos!$A$1:$C$2319,3,FALSE),"Não Cadastrado")))</f>
        <v/>
      </c>
      <c r="AI222" s="106"/>
      <c r="AJ222" s="106" t="str">
        <f>VLOOKUP(Tabela2[[#This Row],[SIEMA]],Siema2025,26,FALSE)</f>
        <v>Nenhuma causa provável foi identificada na análise preliminar do evento.</v>
      </c>
      <c r="AK222" s="109"/>
      <c r="AL222" s="109"/>
      <c r="AM222" s="109"/>
      <c r="AN222" s="110" t="str">
        <f>VLOOKUP(Tabela2[[#This Row],[SIEMA]],Siema2025,51,FALSE)</f>
        <v/>
      </c>
      <c r="AO222" s="110" t="str">
        <f>VLOOKUP(Tabela2[[#This Row],[SIEMA]],Siema2025,53,FALSE)</f>
        <v/>
      </c>
      <c r="AP222" s="110" t="str">
        <f>VLOOKUP(Tabela2[[#This Row],[SIEMA]],Siema2025,55,FALSE)</f>
        <v/>
      </c>
      <c r="AQ222" s="110" t="str">
        <f>VLOOKUP(Tabela2[[#This Row],[SIEMA]],Siema2025,57,FALSE)</f>
        <v/>
      </c>
      <c r="AR222" s="110" t="str">
        <f>VLOOKUP(Tabela2[[#This Row],[SIEMA]],Siema2025,59,FALSE)</f>
        <v/>
      </c>
      <c r="AS222" s="110" t="str">
        <f>VLOOKUP(Tabela2[[#This Row],[SIEMA]],Siema2025,61,FALSE)</f>
        <v>X</v>
      </c>
      <c r="AT222" s="110" t="str">
        <f>VLOOKUP(Tabela2[[#This Row],[SIEMA]],Siema2025,63,FALSE)</f>
        <v/>
      </c>
      <c r="AU222" s="110" t="str">
        <f>VLOOKUP(Tabela2[[#This Row],[SIEMA]],Siema2025,65,FALSE)</f>
        <v/>
      </c>
      <c r="AV222" s="110" t="str">
        <f>VLOOKUP(Tabela2[[#This Row],[SIEMA]],Siema2025,67,FALSE)</f>
        <v/>
      </c>
      <c r="AW222" s="110" t="str">
        <f>VLOOKUP(Tabela2[[#This Row],[SIEMA]],Siema2025,69,FALSE)</f>
        <v/>
      </c>
      <c r="AX222" s="110" t="str">
        <f>VLOOKUP(Tabela2[[#This Row],[SIEMA]],Siema2025,71,FALSE)</f>
        <v/>
      </c>
      <c r="AY222" s="110" t="str">
        <f>VLOOKUP(Tabela2[[#This Row],[SIEMA]],Siema2025,73,FALSE)</f>
        <v/>
      </c>
      <c r="AZ222" s="110" t="str">
        <f>VLOOKUP(Tabela2[[#This Row],[SIEMA]],Siema2025,75,FALSE)</f>
        <v/>
      </c>
      <c r="BA222" s="110" t="str">
        <f>VLOOKUP(Tabela2[[#This Row],[SIEMA]],Siema2025,77,FALSE)</f>
        <v/>
      </c>
      <c r="BB222" s="110" t="str">
        <f>VLOOKUP(Tabela2[[#This Row],[SIEMA]],Siema2025,79,FALSE)</f>
        <v/>
      </c>
      <c r="BC222" s="110" t="str">
        <f>IF(Tabela2[[#This Row],[Outro(s) ]] = "X", "PREENCHER","NA")</f>
        <v>NA</v>
      </c>
      <c r="BD222" s="110" t="str">
        <f>VLOOKUP(Tabela2[[#This Row],[SIEMA]],Siema2025,82,FALSE)</f>
        <v/>
      </c>
      <c r="BE222" s="110" t="str">
        <f>VLOOKUP(Tabela2[[#This Row],[SIEMA]],Siema2025,81,FALSE)</f>
        <v/>
      </c>
      <c r="BF222" s="112" t="str">
        <f>VLOOKUP(Tabela2[[#This Row],[SIEMA]],Siema2025,28,FALSE)</f>
        <v>Petrobras</v>
      </c>
      <c r="BG222" s="112"/>
      <c r="BH222" s="113" t="str">
        <f>VLOOKUP(Tabela2[[#This Row],[SIEMA]],Siema2025,29,FALSE)</f>
        <v>33000167100750</v>
      </c>
      <c r="BI222" s="114" t="str">
        <f>VLOOKUP(Tabela2[[#This Row],[SIEMA]],Siema2025,107,FALSE)</f>
        <v>Não</v>
      </c>
      <c r="BJ222" s="109"/>
      <c r="BK222" s="106"/>
      <c r="BL222" s="143"/>
      <c r="BM222" s="110">
        <f ca="1">IF(Tabela2[[#This Row],[Data de atendimento do Ibama (considerar o primeiro documento/ação)]]="",_xlfn.DAYS(TODAY(),J222),_xlfn.DAYS(Tabela2[[#This Row],[Data de atendimento do Ibama (considerar o primeiro documento/ação)]],J222))</f>
        <v>476</v>
      </c>
      <c r="BN222" s="110" t="str">
        <f>IF(Tabela2[[#This Row],[Atendido pelo Ibama ("Não" ou "Sim")]]="Não","Preencher", IF(Tabela2[[#This Row],[Atendido pelo Ibama ("Não" ou "Sim")]]="Sim","NA",""))</f>
        <v/>
      </c>
      <c r="BO222" s="116"/>
      <c r="BP222" s="110" t="str">
        <f>IF(Tabela2[[#This Row],[Forma de atendimento (primeiro documento/ação)]]= "Outros (especificar)", "PREENCHER","NA")</f>
        <v>NA</v>
      </c>
      <c r="BQ222" s="108"/>
      <c r="BR222" s="110" t="str">
        <f>IF(Tabela2[[#This Row],[Equipe do Ibama foi a campo? Houve sobrevoo do Poseidon?]] = "Sim", "PREENCHER","NA")</f>
        <v>NA</v>
      </c>
      <c r="BS222" s="110" t="str">
        <f>IF(Tabela2[[#This Row],[Se sim, foi emitida Ordem de Emergência? (informações vinculada à coluna CK)]] = "Sim", "PREENCHER","NA")</f>
        <v>NA</v>
      </c>
      <c r="BT222" s="110" t="str">
        <f>IF(Tabela2[[#This Row],[Foi elaborado Relatório de Vistoria pelo Ibama? (informações vinculada à coluna CK)]] = "Sim", "PREENCHER","NA")</f>
        <v>NA</v>
      </c>
      <c r="BU222" s="110" t="str">
        <f>IF(Tabela2[[#This Row],[Houve envio de Informações Pós-acidente (preencher "não se aplica" quando de competência estadual/municipal)]] = "Sim", "PREENCHER","NA")</f>
        <v>NA</v>
      </c>
      <c r="BV222" s="110" t="str">
        <f>IF(Tabela2[[#This Row],[Houve avaliação das informações pós-acidente solicitadas/enviadas?]] = "Sim", "PREENCHER","NA")</f>
        <v>NA</v>
      </c>
      <c r="BW222" s="110" t="str">
        <f>IF(Tabela2[[#This Row],[O Ibama aguarda resposta da empresa/OEMA, etc?]] = "Sim", "PREENCHER","NA")</f>
        <v>NA</v>
      </c>
      <c r="BX222" s="108"/>
      <c r="BY222" s="108"/>
      <c r="BZ222" s="106" t="str">
        <f>IF(Tabela2[[#This Row],[Data do documento de encerramento]]="NA","NA",IF(Tabela2[[#This Row],[Data do documento de encerramento]]="","Pendente de conclusão/ encerramento",_xlfn.DAYS(Tabela2[[#This Row],[Data do documento de encerramento]],J222)))</f>
        <v>Pendente de conclusão/ encerramento</v>
      </c>
      <c r="CA222" s="109"/>
      <c r="CB222" s="109"/>
      <c r="CC222" s="131"/>
      <c r="CD222" s="109"/>
      <c r="CE222" s="109"/>
      <c r="CF222" s="109"/>
    </row>
    <row r="223" spans="1:84" ht="30.75" hidden="1">
      <c r="A223" s="172">
        <v>202533072055</v>
      </c>
      <c r="B223" s="173" t="s">
        <v>8009</v>
      </c>
      <c r="C223" s="110" t="str">
        <f>VLOOKUP(Tabela2[[#This Row],[SIEMA]],Siema2025,4,FALSE)</f>
        <v xml:space="preserve"> AM</v>
      </c>
      <c r="D223" s="108" t="str">
        <f>VLOOKUP(Tabela2[[#This Row],[SIEMA]],Siema2025,3,FALSE)</f>
        <v xml:space="preserve">Coari </v>
      </c>
      <c r="E223" s="108" t="str">
        <f>VLOOKUP(Tabela2[[#This Row],[SIEMA]],Siema2025,20,FALSE)</f>
        <v>Campo de Rio Urucu, Bacia do Solimão</v>
      </c>
      <c r="F223" s="108"/>
      <c r="G223" s="108" t="s">
        <v>8010</v>
      </c>
      <c r="H223" s="108" t="s">
        <v>8011</v>
      </c>
      <c r="I223" s="106"/>
      <c r="J223" s="107">
        <f>VLOOKUP(Tabela2[[#This Row],[SIEMA]],Siema2025,2,FALSE)</f>
        <v>45745</v>
      </c>
      <c r="K223" s="107" t="str">
        <f>VLOOKUP(Tabela2[[#This Row],[SIEMA]],Siema2025,16,FALSE)</f>
        <v>Sábado</v>
      </c>
      <c r="L223" s="108" t="str">
        <f>IF(Tabela2[[#This Row],[Data]]="","Sem Informação",VLOOKUP(MONTH(Tabela2[[#This Row],[Data]]),'[1]Validação de dados'!$I$1:$J$13,2,0))</f>
        <v>Março</v>
      </c>
      <c r="M223" s="108">
        <f>YEAR(Tabela2[[#This Row],[Data]])</f>
        <v>2025</v>
      </c>
      <c r="N223" s="107" t="str">
        <f>VLOOKUP(Tabela2[[#This Row],[SIEMA]],Siema2025,17,FALSE)</f>
        <v>Madrugada</v>
      </c>
      <c r="O223" s="107" t="str">
        <f>VLOOKUP(Tabela2[[#This Row],[SIEMA]],Siema2025,5,FALSE)</f>
        <v>Outro(s)</v>
      </c>
      <c r="P223" s="106" t="str">
        <f>VLOOKUP(Tabela2[[#This Row],[SIEMA]],Siema2025,21,FALSE)</f>
        <v>Poço Terrestre</v>
      </c>
      <c r="Q223" s="106" t="str">
        <f>VLOOKUP(Tabela2[[#This Row],[SIEMA]],Siema2025,7,FALSE)</f>
        <v/>
      </c>
      <c r="R223" s="106" t="str">
        <f>VLOOKUP(Tabela2[[#This Row],[SIEMA]],Siema2025,10,FALSE)</f>
        <v>Água Produzida</v>
      </c>
      <c r="S223" s="109" t="str">
        <f>IF(Q223="","", IF(Q223="NC","", IF(Q223="NE","", IF(Q223="NA","",IFERROR(VLOOKUP(Q223,Produtos!$A$1:$C$2319,2,FALSE),"Não Cadastrado")))))</f>
        <v/>
      </c>
      <c r="T223" s="106" t="str">
        <f>VLOOKUP(Tabela2[[#This Row],[SIEMA]],Siema2025,11,FALSE)</f>
        <v>1.7</v>
      </c>
      <c r="U223" s="106" t="str">
        <f>VLOOKUP(Tabela2[[#This Row],[SIEMA]],Siema2025,12,FALSE)</f>
        <v>M3</v>
      </c>
      <c r="V223" s="106" t="str">
        <f>IF(Q223="","",IF(ISNUMBER(Q223)=FALSE,"Não se aplica",IFERROR(VLOOKUP(Q223,Produtos!$A$1:$C$2319,3,FALSE),"Não Cadastrado")))</f>
        <v/>
      </c>
      <c r="W223" s="106"/>
      <c r="X223" s="115" t="str">
        <f>IF(Tabela2[[#This Row],[Origem do acidente]] = "Plataforma", "PREENCHER","NA")</f>
        <v>NA</v>
      </c>
      <c r="Y223" s="111" t="str">
        <f>IF(W223="","", IF(W223="NC","", IF(W223="NE","", IF(W223="NA","",IFERROR(VLOOKUP(W223,Produtos!$A$1:$C$2319,2,FALSE),"Não Cadastrado")))))</f>
        <v/>
      </c>
      <c r="Z223" s="106"/>
      <c r="AA223" s="106" t="str">
        <f>VLOOKUP(Tabela2[[#This Row],[SIEMA]],Siema2025,12,FALSE)</f>
        <v>M3</v>
      </c>
      <c r="AB223" s="106" t="str">
        <f>IF(W223="","",IF(ISNUMBER(W223)=FALSE,"Não se aplica",IFERROR(VLOOKUP(W223,Produtos!$A$1:$C$2319,3,FALSE),"Não Cadastrado")))</f>
        <v/>
      </c>
      <c r="AC223" s="106"/>
      <c r="AD223" s="110" t="str">
        <f>IF(Tabela2[[#This Row],[Origem do acidente]] = "Plataforma", "PREENCHER","NA")</f>
        <v>NA</v>
      </c>
      <c r="AE223" s="109" t="str">
        <f>IF(AC223="","", IF(AC223="NC","", IF(AC223="NE","", IF(AC223="NA","",IFERROR(VLOOKUP(AC223,Produtos!$A$1:$C$2319,2,FALSE),"Não Cadastrado")))))</f>
        <v/>
      </c>
      <c r="AF223" s="106"/>
      <c r="AG223" s="106"/>
      <c r="AH223" s="106" t="str">
        <f>IF(AC223="","",IF(ISNUMBER(AC223)=FALSE,"Não se aplica",IFERROR(VLOOKUP(AC223,Produtos!$A$1:$C$2319,3,FALSE),"Não Cadastrado")))</f>
        <v/>
      </c>
      <c r="AI223" s="106"/>
      <c r="AJ223" s="106" t="str">
        <f>VLOOKUP(Tabela2[[#This Row],[SIEMA]],Siema2025,26,FALSE)</f>
        <v>em avaliação</v>
      </c>
      <c r="AK223" s="109"/>
      <c r="AL223" s="109"/>
      <c r="AM223" s="109"/>
      <c r="AN223" s="110" t="str">
        <f>VLOOKUP(Tabela2[[#This Row],[SIEMA]],Siema2025,51,FALSE)</f>
        <v/>
      </c>
      <c r="AO223" s="110" t="str">
        <f>VLOOKUP(Tabela2[[#This Row],[SIEMA]],Siema2025,53,FALSE)</f>
        <v/>
      </c>
      <c r="AP223" s="110" t="str">
        <f>VLOOKUP(Tabela2[[#This Row],[SIEMA]],Siema2025,55,FALSE)</f>
        <v/>
      </c>
      <c r="AQ223" s="110" t="str">
        <f>VLOOKUP(Tabela2[[#This Row],[SIEMA]],Siema2025,57,FALSE)</f>
        <v/>
      </c>
      <c r="AR223" s="110" t="str">
        <f>VLOOKUP(Tabela2[[#This Row],[SIEMA]],Siema2025,59,FALSE)</f>
        <v/>
      </c>
      <c r="AS223" s="110" t="str">
        <f>VLOOKUP(Tabela2[[#This Row],[SIEMA]],Siema2025,61,FALSE)</f>
        <v/>
      </c>
      <c r="AT223" s="110" t="str">
        <f>VLOOKUP(Tabela2[[#This Row],[SIEMA]],Siema2025,63,FALSE)</f>
        <v/>
      </c>
      <c r="AU223" s="110" t="str">
        <f>VLOOKUP(Tabela2[[#This Row],[SIEMA]],Siema2025,65,FALSE)</f>
        <v>X</v>
      </c>
      <c r="AV223" s="110" t="str">
        <f>VLOOKUP(Tabela2[[#This Row],[SIEMA]],Siema2025,67,FALSE)</f>
        <v/>
      </c>
      <c r="AW223" s="110" t="str">
        <f>VLOOKUP(Tabela2[[#This Row],[SIEMA]],Siema2025,69,FALSE)</f>
        <v/>
      </c>
      <c r="AX223" s="110" t="str">
        <f>VLOOKUP(Tabela2[[#This Row],[SIEMA]],Siema2025,71,FALSE)</f>
        <v/>
      </c>
      <c r="AY223" s="110" t="str">
        <f>VLOOKUP(Tabela2[[#This Row],[SIEMA]],Siema2025,73,FALSE)</f>
        <v/>
      </c>
      <c r="AZ223" s="110" t="str">
        <f>VLOOKUP(Tabela2[[#This Row],[SIEMA]],Siema2025,75,FALSE)</f>
        <v/>
      </c>
      <c r="BA223" s="110" t="str">
        <f>VLOOKUP(Tabela2[[#This Row],[SIEMA]],Siema2025,77,FALSE)</f>
        <v/>
      </c>
      <c r="BB223" s="110" t="str">
        <f>VLOOKUP(Tabela2[[#This Row],[SIEMA]],Siema2025,79,FALSE)</f>
        <v/>
      </c>
      <c r="BC223" s="110" t="str">
        <f>IF(Tabela2[[#This Row],[Outro(s) ]] = "X", "PREENCHER","NA")</f>
        <v>NA</v>
      </c>
      <c r="BD223" s="110" t="str">
        <f>VLOOKUP(Tabela2[[#This Row],[SIEMA]],Siema2025,82,FALSE)</f>
        <v/>
      </c>
      <c r="BE223" s="110" t="str">
        <f>VLOOKUP(Tabela2[[#This Row],[SIEMA]],Siema2025,81,FALSE)</f>
        <v/>
      </c>
      <c r="BF223" s="112" t="str">
        <f>VLOOKUP(Tabela2[[#This Row],[SIEMA]],Siema2025,28,FALSE)</f>
        <v>Petróleo Brasileiro S.A.</v>
      </c>
      <c r="BG223" s="112"/>
      <c r="BH223" s="113" t="str">
        <f>VLOOKUP(Tabela2[[#This Row],[SIEMA]],Siema2025,29,FALSE)</f>
        <v/>
      </c>
      <c r="BI223" s="114" t="str">
        <f>VLOOKUP(Tabela2[[#This Row],[SIEMA]],Siema2025,107,FALSE)</f>
        <v>Não</v>
      </c>
      <c r="BJ223" s="109" t="s">
        <v>7111</v>
      </c>
      <c r="BK223" s="106" t="s">
        <v>2696</v>
      </c>
      <c r="BL223" s="143">
        <v>45747</v>
      </c>
      <c r="BM223" s="110">
        <f ca="1">IF(Tabela2[[#This Row],[Data de atendimento do Ibama (considerar o primeiro documento/ação)]]="",_xlfn.DAYS(TODAY(),J223),_xlfn.DAYS(Tabela2[[#This Row],[Data de atendimento do Ibama (considerar o primeiro documento/ação)]],J223))</f>
        <v>2</v>
      </c>
      <c r="BN223" s="110" t="str">
        <f>IF(Tabela2[[#This Row],[Atendido pelo Ibama ("Não" ou "Sim")]]="Não","Preencher", IF(Tabela2[[#This Row],[Atendido pelo Ibama ("Não" ou "Sim")]]="Sim","NA",""))</f>
        <v>NA</v>
      </c>
      <c r="BO223" s="116" t="s">
        <v>7139</v>
      </c>
      <c r="BP223" s="110" t="str">
        <f>IF(Tabela2[[#This Row],[Forma de atendimento (primeiro documento/ação)]]= "Outros (especificar)", "PREENCHER","NA")</f>
        <v>NA</v>
      </c>
      <c r="BQ223" s="108" t="s">
        <v>123</v>
      </c>
      <c r="BR223" s="110" t="str">
        <f>IF(Tabela2[[#This Row],[Equipe do Ibama foi a campo? Houve sobrevoo do Poseidon?]] = "Sim", "PREENCHER","NA")</f>
        <v>NA</v>
      </c>
      <c r="BS223" s="110" t="str">
        <f>IF(Tabela2[[#This Row],[Se sim, foi emitida Ordem de Emergência? (informações vinculada à coluna CK)]] = "Sim", "PREENCHER","NA")</f>
        <v>NA</v>
      </c>
      <c r="BT223" s="110" t="str">
        <f>IF(Tabela2[[#This Row],[Foi elaborado Relatório de Vistoria pelo Ibama? (informações vinculada à coluna CK)]] = "Sim", "PREENCHER","NA")</f>
        <v>NA</v>
      </c>
      <c r="BU223" s="110" t="s">
        <v>123</v>
      </c>
      <c r="BV223" s="110" t="s">
        <v>2696</v>
      </c>
      <c r="BW223" s="110" t="s">
        <v>123</v>
      </c>
      <c r="BX223" s="108"/>
      <c r="BY223" s="143"/>
      <c r="BZ223" s="106" t="str">
        <f>IF(Tabela2[[#This Row],[Data do documento de encerramento]]="NA","NA",IF(Tabela2[[#This Row],[Data do documento de encerramento]]="","Pendente de conclusão/ encerramento",_xlfn.DAYS(Tabela2[[#This Row],[Data do documento de encerramento]],J223)))</f>
        <v>Pendente de conclusão/ encerramento</v>
      </c>
      <c r="CA223" s="109"/>
      <c r="CB223" s="109"/>
      <c r="CC223" s="131"/>
      <c r="CD223" s="109"/>
      <c r="CE223" s="109"/>
      <c r="CF223" s="109"/>
    </row>
    <row r="224" spans="1:84" ht="60.75">
      <c r="A224" s="172">
        <v>202533139644</v>
      </c>
      <c r="B224" s="173" t="s">
        <v>8012</v>
      </c>
      <c r="C224" s="110" t="s">
        <v>7133</v>
      </c>
      <c r="D224" s="108" t="s">
        <v>637</v>
      </c>
      <c r="E224" s="108" t="s">
        <v>8013</v>
      </c>
      <c r="F224" s="108"/>
      <c r="G224" s="108" t="s">
        <v>8014</v>
      </c>
      <c r="H224" s="108" t="s">
        <v>8015</v>
      </c>
      <c r="I224" s="106" t="str">
        <f>VLOOKUP(Tabela2[[#This Row],[SIEMA]],Siema2025,19,FALSE)</f>
        <v>Campos</v>
      </c>
      <c r="J224" s="107">
        <f>VLOOKUP(Tabela2[[#This Row],[SIEMA]],Siema2025,2,FALSE)</f>
        <v>45745</v>
      </c>
      <c r="K224" s="107" t="str">
        <f>VLOOKUP(Tabela2[[#This Row],[SIEMA]],Siema2025,16,FALSE)</f>
        <v>Sábado</v>
      </c>
      <c r="L224" s="108" t="str">
        <f>IF(Tabela2[[#This Row],[Data]]="","Sem Informação",VLOOKUP(MONTH(Tabela2[[#This Row],[Data]]),'[1]Validação de dados'!$I$1:$J$13,2,0))</f>
        <v>Março</v>
      </c>
      <c r="M224" s="106">
        <f>YEAR(Tabela2[[#This Row],[Data]])</f>
        <v>2025</v>
      </c>
      <c r="N224" s="107" t="str">
        <f>VLOOKUP(Tabela2[[#This Row],[SIEMA]],Siema2025,17,FALSE)</f>
        <v>Vespertino</v>
      </c>
      <c r="O224" s="107" t="str">
        <f>VLOOKUP(Tabela2[[#This Row],[SIEMA]],Siema2025,5,FALSE)</f>
        <v>Plataforma</v>
      </c>
      <c r="P224" s="106"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24" s="106">
        <v>1267</v>
      </c>
      <c r="R224" s="106" t="s">
        <v>2043</v>
      </c>
      <c r="S224" s="109" t="s">
        <v>2043</v>
      </c>
      <c r="T224" s="106" t="str">
        <f>VLOOKUP(Tabela2[[#This Row],[SIEMA]],Siema2025,11,FALSE)</f>
        <v>0.002</v>
      </c>
      <c r="U224" s="106" t="str">
        <f>VLOOKUP(Tabela2[[#This Row],[SIEMA]],Siema2025,12,FALSE)</f>
        <v>M3</v>
      </c>
      <c r="V224" s="106">
        <f>IF(Q224="","",IF(ISNUMBER(Q224)=FALSE,"Não se aplica",IFERROR(VLOOKUP(Q224,Produtos!$A$1:$C$2319,3,FALSE),"Não Cadastrado")))</f>
        <v>3</v>
      </c>
      <c r="W224" s="106"/>
      <c r="X224" s="293"/>
      <c r="Y224" s="111" t="str">
        <f>IF(W224="","", IF(W224="NC","", IF(W224="NE","", IF(W224="NA","",IFERROR(VLOOKUP(W224,Produtos!$A$1:$C$2319,2,FALSE),"Não Cadastrado")))))</f>
        <v/>
      </c>
      <c r="Z224" s="106"/>
      <c r="AA224" s="106"/>
      <c r="AB224" s="106" t="str">
        <f>IF(W224="","",IF(ISNUMBER(W224)=FALSE,"Não se aplica",IFERROR(VLOOKUP(W224,Produtos!$A$1:$C$2319,3,FALSE),"Não Cadastrado")))</f>
        <v/>
      </c>
      <c r="AC224" s="288"/>
      <c r="AD224" s="289"/>
      <c r="AE224" s="109" t="str">
        <f>IF(AC224="","", IF(AC224="NC","", IF(AC224="NE","", IF(AC224="NA","",IFERROR(VLOOKUP(AC224,Produtos!$A$1:$C$2319,2,FALSE),"Não Cadastrado")))))</f>
        <v/>
      </c>
      <c r="AF224" s="288"/>
      <c r="AG224" s="106"/>
      <c r="AH224" s="106" t="str">
        <f>IF(AC224="","",IF(ISNUMBER(AC224)=FALSE,"Não se aplica",IFERROR(VLOOKUP(AC224,Produtos!$A$1:$C$2319,3,FALSE),"Não Cadastrado")))</f>
        <v/>
      </c>
      <c r="AI224" s="288"/>
      <c r="AJ224" s="106" t="str">
        <f>VLOOKUP(Tabela2[[#This Row],[SIEMA]],Siema2025,26,FALSE)</f>
        <v>Em avaliação.</v>
      </c>
      <c r="AK224" s="109" t="s">
        <v>7219</v>
      </c>
      <c r="AL224" s="109"/>
      <c r="AM224" s="109"/>
      <c r="AN224" s="110" t="str">
        <f>VLOOKUP(Tabela2[[#This Row],[SIEMA]],Siema2025,51,FALSE)</f>
        <v/>
      </c>
      <c r="AO224" s="110" t="str">
        <f>VLOOKUP(Tabela2[[#This Row],[SIEMA]],Siema2025,53,FALSE)</f>
        <v/>
      </c>
      <c r="AP224" s="110" t="str">
        <f>VLOOKUP(Tabela2[[#This Row],[SIEMA]],Siema2025,55,FALSE)</f>
        <v/>
      </c>
      <c r="AQ224" s="110" t="str">
        <f>VLOOKUP(Tabela2[[#This Row],[SIEMA]],Siema2025,57,FALSE)</f>
        <v/>
      </c>
      <c r="AR224" s="110" t="str">
        <f>VLOOKUP(Tabela2[[#This Row],[SIEMA]],Siema2025,59,FALSE)</f>
        <v/>
      </c>
      <c r="AS224" s="110" t="str">
        <f>VLOOKUP(Tabela2[[#This Row],[SIEMA]],Siema2025,61,FALSE)</f>
        <v>X</v>
      </c>
      <c r="AT224" s="110" t="str">
        <f>VLOOKUP(Tabela2[[#This Row],[SIEMA]],Siema2025,63,FALSE)</f>
        <v/>
      </c>
      <c r="AU224" s="110" t="str">
        <f>VLOOKUP(Tabela2[[#This Row],[SIEMA]],Siema2025,65,FALSE)</f>
        <v/>
      </c>
      <c r="AV224" s="110" t="str">
        <f>VLOOKUP(Tabela2[[#This Row],[SIEMA]],Siema2025,67,FALSE)</f>
        <v/>
      </c>
      <c r="AW224" s="110" t="str">
        <f>VLOOKUP(Tabela2[[#This Row],[SIEMA]],Siema2025,69,FALSE)</f>
        <v/>
      </c>
      <c r="AX224" s="110" t="str">
        <f>VLOOKUP(Tabela2[[#This Row],[SIEMA]],Siema2025,71,FALSE)</f>
        <v/>
      </c>
      <c r="AY224" s="110" t="str">
        <f>VLOOKUP(Tabela2[[#This Row],[SIEMA]],Siema2025,73,FALSE)</f>
        <v/>
      </c>
      <c r="AZ224" s="110" t="str">
        <f>VLOOKUP(Tabela2[[#This Row],[SIEMA]],Siema2025,75,FALSE)</f>
        <v/>
      </c>
      <c r="BA224" s="110" t="str">
        <f>VLOOKUP(Tabela2[[#This Row],[SIEMA]],Siema2025,77,FALSE)</f>
        <v/>
      </c>
      <c r="BB224" s="110" t="str">
        <f>VLOOKUP(Tabela2[[#This Row],[SIEMA]],Siema2025,79,FALSE)</f>
        <v/>
      </c>
      <c r="BC224" s="110" t="str">
        <f>IF(Tabela2[[#This Row],[Outro(s) ]] = "X", "PREENCHER","NA")</f>
        <v>NA</v>
      </c>
      <c r="BD224" s="110" t="str">
        <f>VLOOKUP(Tabela2[[#This Row],[SIEMA]],Siema2025,82,FALSE)</f>
        <v/>
      </c>
      <c r="BE224" s="110" t="str">
        <f>VLOOKUP(Tabela2[[#This Row],[SIEMA]],Siema2025,81,FALSE)</f>
        <v/>
      </c>
      <c r="BF224" s="112" t="str">
        <f>VLOOKUP(Tabela2[[#This Row],[SIEMA]],Siema2025,28,FALSE)</f>
        <v>Petrobras</v>
      </c>
      <c r="BG224" s="112"/>
      <c r="BH224" s="113" t="str">
        <f>VLOOKUP(Tabela2[[#This Row],[SIEMA]],Siema2025,29,FALSE)</f>
        <v>33000167000454</v>
      </c>
      <c r="BI224" s="114" t="str">
        <f>VLOOKUP(Tabela2[[#This Row],[SIEMA]],Siema2025,107,FALSE)</f>
        <v>Não</v>
      </c>
      <c r="BJ224" s="109" t="s">
        <v>7097</v>
      </c>
      <c r="BK224" s="106" t="s">
        <v>123</v>
      </c>
      <c r="BL224" s="291"/>
      <c r="BM224" s="110">
        <f ca="1">IF(Tabela2[[#This Row],[Data de atendimento do Ibama (considerar o primeiro documento/ação)]]="",_xlfn.DAYS(TODAY(),J224),_xlfn.DAYS(Tabela2[[#This Row],[Data de atendimento do Ibama (considerar o primeiro documento/ação)]],J224))</f>
        <v>475</v>
      </c>
      <c r="BN224" s="110" t="s">
        <v>7437</v>
      </c>
      <c r="BO224" s="116"/>
      <c r="BP224" s="110" t="str">
        <f>IF(Tabela2[[#This Row],[Forma de atendimento (primeiro documento/ação)]]= "Outros (especificar)", "PREENCHER","NA")</f>
        <v>NA</v>
      </c>
      <c r="BQ224" s="108" t="s">
        <v>123</v>
      </c>
      <c r="BR224" s="110" t="str">
        <f>IF(Tabela2[[#This Row],[Equipe do Ibama foi a campo? Houve sobrevoo do Poseidon?]] = "Sim", "PREENCHER","NA")</f>
        <v>NA</v>
      </c>
      <c r="BS224" s="110" t="str">
        <f>IF(Tabela2[[#This Row],[Se sim, foi emitida Ordem de Emergência? (informações vinculada à coluna CK)]] = "Sim", "PREENCHER","NA")</f>
        <v>NA</v>
      </c>
      <c r="BT224" s="110" t="str">
        <f>IF(Tabela2[[#This Row],[Foi elaborado Relatório de Vistoria pelo Ibama? (informações vinculada à coluna CK)]] = "Sim", "PREENCHER","NA")</f>
        <v>NA</v>
      </c>
      <c r="BU224" s="110" t="str">
        <f>IF(Tabela2[[#This Row],[Houve envio de Informações Pós-acidente (preencher "não se aplica" quando de competência estadual/municipal)]] = "Sim", "PREENCHER","NA")</f>
        <v>NA</v>
      </c>
      <c r="BV224" s="110" t="str">
        <f>IF(Tabela2[[#This Row],[Houve avaliação das informações pós-acidente solicitadas/enviadas?]] = "Sim", "PREENCHER","NA")</f>
        <v>NA</v>
      </c>
      <c r="BW224" s="110" t="str">
        <f>IF(Tabela2[[#This Row],[O Ibama aguarda resposta da empresa/OEMA, etc?]] = "Sim", "PREENCHER","NA")</f>
        <v>NA</v>
      </c>
      <c r="BX224" s="108"/>
      <c r="BY224" s="287"/>
      <c r="BZ224" s="106" t="str">
        <f>IF(Tabela2[[#This Row],[Data do documento de encerramento]]="NA","NA",IF(Tabela2[[#This Row],[Data do documento de encerramento]]="","Pendente de conclusão/ encerramento",_xlfn.DAYS(Tabela2[[#This Row],[Data do documento de encerramento]],J224)))</f>
        <v>Pendente de conclusão/ encerramento</v>
      </c>
      <c r="CA224" s="109" t="s">
        <v>8016</v>
      </c>
      <c r="CB224" s="109"/>
      <c r="CC224" s="109" t="s">
        <v>7309</v>
      </c>
      <c r="CD224" s="109" t="s">
        <v>123</v>
      </c>
      <c r="CE224" s="109" t="s">
        <v>123</v>
      </c>
      <c r="CF224" s="109" t="s">
        <v>7147</v>
      </c>
    </row>
    <row r="225" spans="1:84" hidden="1">
      <c r="A225" s="172">
        <v>2025436</v>
      </c>
      <c r="B225" s="173" t="s">
        <v>8017</v>
      </c>
      <c r="C225" s="110" t="str">
        <f>VLOOKUP(Tabela2[[#This Row],[SIEMA]],Siema2025,4,FALSE)</f>
        <v xml:space="preserve"> null</v>
      </c>
      <c r="D225" s="108" t="str">
        <f>VLOOKUP(Tabela2[[#This Row],[SIEMA]],Siema2025,3,FALSE)</f>
        <v xml:space="preserve">null </v>
      </c>
      <c r="E225" s="108" t="str">
        <f>VLOOKUP(Tabela2[[#This Row],[SIEMA]],Siema2025,20,FALSE)</f>
        <v>Bacia Campos.</v>
      </c>
      <c r="F225" s="108"/>
      <c r="G225" s="108"/>
      <c r="H225" s="108"/>
      <c r="I225" s="106" t="str">
        <f>VLOOKUP(Tabela2[[#This Row],[SIEMA]],Siema2025,19,FALSE)</f>
        <v/>
      </c>
      <c r="J225" s="107">
        <f>VLOOKUP(Tabela2[[#This Row],[SIEMA]],Siema2025,2,FALSE)</f>
        <v>45748</v>
      </c>
      <c r="K225" s="107" t="str">
        <f>VLOOKUP(Tabela2[[#This Row],[SIEMA]],Siema2025,16,FALSE)</f>
        <v>Terça</v>
      </c>
      <c r="L225" s="108" t="str">
        <f>IF(Tabela2[[#This Row],[Data]]="","Sem Informação",VLOOKUP(MONTH(Tabela2[[#This Row],[Data]]),'[1]Validação de dados'!$I$1:$J$13,2,0))</f>
        <v>Abril</v>
      </c>
      <c r="M225" s="108">
        <f>YEAR(Tabela2[[#This Row],[Data]])</f>
        <v>2025</v>
      </c>
      <c r="N225" s="107" t="str">
        <f>VLOOKUP(Tabela2[[#This Row],[SIEMA]],Siema2025,17,FALSE)</f>
        <v>Noturno</v>
      </c>
      <c r="O225" s="107" t="str">
        <f>VLOOKUP(Tabela2[[#This Row],[SIEMA]],Siema2025,5,FALSE)</f>
        <v>Embarcação</v>
      </c>
      <c r="P225" s="106" t="str">
        <f>VLOOKUP(Tabela2[[#This Row],[SIEMA]],Siema2025,21,FALSE)</f>
        <v>Sonda NS-60 (DEEPWATER AQUILA) em operação no Poço (Petrobras) 1-RJS-761, Campo de Norte de Brava, Bacia de Campos.</v>
      </c>
      <c r="Q225" s="106" t="str">
        <f>VLOOKUP(Tabela2[[#This Row],[SIEMA]],Siema2025,7,FALSE)</f>
        <v/>
      </c>
      <c r="R225" s="106" t="str">
        <f>VLOOKUP(Tabela2[[#This Row],[SIEMA]],Siema2025,10,FALSE)</f>
        <v>Fluido hidraulico;  água</v>
      </c>
      <c r="S225" s="109" t="str">
        <f>IF(Q225="","", IF(Q225="NC","", IF(Q225="NE","", IF(Q225="NA","",IFERROR(VLOOKUP(Q225,Produtos!$A$1:$C$2319,2,FALSE),"Não Cadastrado")))))</f>
        <v/>
      </c>
      <c r="T225" s="106" t="str">
        <f>VLOOKUP(Tabela2[[#This Row],[SIEMA]],Siema2025,11,FALSE)</f>
        <v>0.02; 0.63</v>
      </c>
      <c r="U225" s="106" t="str">
        <f>VLOOKUP(Tabela2[[#This Row],[SIEMA]],Siema2025,12,FALSE)</f>
        <v>M3; M3</v>
      </c>
      <c r="V225" s="106" t="str">
        <f>IF(Q225="","",IF(ISNUMBER(Q225)=FALSE,"Não se aplica",IFERROR(VLOOKUP(Q225,Produtos!$A$1:$C$2319,3,FALSE),"Não Cadastrado")))</f>
        <v/>
      </c>
      <c r="W225" s="106" t="str">
        <f>VLOOKUP(Tabela2[[#This Row],[SIEMA]],Siema2025,10,FALSE)</f>
        <v>Fluido hidraulico;  água</v>
      </c>
      <c r="X225" s="115" t="str">
        <f>IF(Tabela2[[#This Row],[Origem do acidente]] = "Plataforma", "PREENCHER","NA")</f>
        <v>NA</v>
      </c>
      <c r="Y225" s="111" t="str">
        <f>IF(W225="","", IF(W225="NC","", IF(W225="NE","", IF(W225="NA","",IFERROR(VLOOKUP(W225,Produtos!$A$1:$C$2319,2,FALSE),"Não Cadastrado")))))</f>
        <v>Não Cadastrado</v>
      </c>
      <c r="Z225" s="106" t="str">
        <f>VLOOKUP(Tabela2[[#This Row],[SIEMA]],Siema2025,11,FALSE)</f>
        <v>0.02; 0.63</v>
      </c>
      <c r="AA225" s="106" t="str">
        <f>VLOOKUP(Tabela2[[#This Row],[SIEMA]],Siema2025,12,FALSE)</f>
        <v>M3; M3</v>
      </c>
      <c r="AB225" s="106" t="str">
        <f>IF(W225="","",IF(ISNUMBER(W225)=FALSE,"Não se aplica",IFERROR(VLOOKUP(W225,Produtos!$A$1:$C$2319,3,FALSE),"Não Cadastrado")))</f>
        <v>Não se aplica</v>
      </c>
      <c r="AC225" s="106"/>
      <c r="AD225" s="110" t="str">
        <f>IF(Tabela2[[#This Row],[Origem do acidente]] = "Plataforma", "PREENCHER","NA")</f>
        <v>NA</v>
      </c>
      <c r="AE225" s="109" t="str">
        <f>IF(AC225="","", IF(AC225="NC","", IF(AC225="NE","", IF(AC225="NA","",IFERROR(VLOOKUP(AC225,Produtos!$A$1:$C$2319,2,FALSE),"Não Cadastrado")))))</f>
        <v/>
      </c>
      <c r="AF225" s="106"/>
      <c r="AG225" s="106"/>
      <c r="AH225" s="106" t="str">
        <f>IF(AC225="","",IF(ISNUMBER(AC225)=FALSE,"Não se aplica",IFERROR(VLOOKUP(AC225,Produtos!$A$1:$C$2319,3,FALSE),"Não Cadastrado")))</f>
        <v/>
      </c>
      <c r="AI225" s="106"/>
      <c r="AJ225" s="106" t="str">
        <f>VLOOKUP(Tabela2[[#This Row],[SIEMA]],Siema2025,26,FALSE)</f>
        <v>Mangueira da hotline danificada.</v>
      </c>
      <c r="AK225" s="109"/>
      <c r="AL225" s="109"/>
      <c r="AM225" s="109"/>
      <c r="AN225" s="110" t="str">
        <f>VLOOKUP(Tabela2[[#This Row],[SIEMA]],Siema2025,51,FALSE)</f>
        <v/>
      </c>
      <c r="AO225" s="110" t="str">
        <f>VLOOKUP(Tabela2[[#This Row],[SIEMA]],Siema2025,53,FALSE)</f>
        <v/>
      </c>
      <c r="AP225" s="110" t="str">
        <f>VLOOKUP(Tabela2[[#This Row],[SIEMA]],Siema2025,55,FALSE)</f>
        <v/>
      </c>
      <c r="AQ225" s="110" t="str">
        <f>VLOOKUP(Tabela2[[#This Row],[SIEMA]],Siema2025,57,FALSE)</f>
        <v/>
      </c>
      <c r="AR225" s="110" t="str">
        <f>VLOOKUP(Tabela2[[#This Row],[SIEMA]],Siema2025,59,FALSE)</f>
        <v/>
      </c>
      <c r="AS225" s="110" t="str">
        <f>VLOOKUP(Tabela2[[#This Row],[SIEMA]],Siema2025,61,FALSE)</f>
        <v>X</v>
      </c>
      <c r="AT225" s="110" t="str">
        <f>VLOOKUP(Tabela2[[#This Row],[SIEMA]],Siema2025,63,FALSE)</f>
        <v/>
      </c>
      <c r="AU225" s="110" t="str">
        <f>VLOOKUP(Tabela2[[#This Row],[SIEMA]],Siema2025,65,FALSE)</f>
        <v/>
      </c>
      <c r="AV225" s="110" t="str">
        <f>VLOOKUP(Tabela2[[#This Row],[SIEMA]],Siema2025,67,FALSE)</f>
        <v/>
      </c>
      <c r="AW225" s="110" t="str">
        <f>VLOOKUP(Tabela2[[#This Row],[SIEMA]],Siema2025,69,FALSE)</f>
        <v/>
      </c>
      <c r="AX225" s="110" t="str">
        <f>VLOOKUP(Tabela2[[#This Row],[SIEMA]],Siema2025,71,FALSE)</f>
        <v/>
      </c>
      <c r="AY225" s="110" t="str">
        <f>VLOOKUP(Tabela2[[#This Row],[SIEMA]],Siema2025,73,FALSE)</f>
        <v/>
      </c>
      <c r="AZ225" s="110" t="str">
        <f>VLOOKUP(Tabela2[[#This Row],[SIEMA]],Siema2025,75,FALSE)</f>
        <v/>
      </c>
      <c r="BA225" s="110" t="str">
        <f>VLOOKUP(Tabela2[[#This Row],[SIEMA]],Siema2025,77,FALSE)</f>
        <v/>
      </c>
      <c r="BB225" s="110" t="str">
        <f>VLOOKUP(Tabela2[[#This Row],[SIEMA]],Siema2025,79,FALSE)</f>
        <v/>
      </c>
      <c r="BC225" s="110" t="str">
        <f>IF(Tabela2[[#This Row],[Outro(s) ]] = "X", "PREENCHER","NA")</f>
        <v>NA</v>
      </c>
      <c r="BD225" s="110" t="str">
        <f>VLOOKUP(Tabela2[[#This Row],[SIEMA]],Siema2025,82,FALSE)</f>
        <v/>
      </c>
      <c r="BE225" s="110" t="str">
        <f>VLOOKUP(Tabela2[[#This Row],[SIEMA]],Siema2025,81,FALSE)</f>
        <v/>
      </c>
      <c r="BF225" s="112" t="str">
        <f>VLOOKUP(Tabela2[[#This Row],[SIEMA]],Siema2025,28,FALSE)</f>
        <v>Petrobras</v>
      </c>
      <c r="BG225" s="112"/>
      <c r="BH225" s="113" t="str">
        <f>VLOOKUP(Tabela2[[#This Row],[SIEMA]],Siema2025,29,FALSE)</f>
        <v>33000167100750</v>
      </c>
      <c r="BI225" s="114" t="str">
        <f>VLOOKUP(Tabela2[[#This Row],[SIEMA]],Siema2025,107,FALSE)</f>
        <v>Não</v>
      </c>
      <c r="BJ225" s="109"/>
      <c r="BK225" s="106"/>
      <c r="BL225" s="143"/>
      <c r="BM225" s="110">
        <f ca="1">IF(Tabela2[[#This Row],[Data de atendimento do Ibama (considerar o primeiro documento/ação)]]="",_xlfn.DAYS(TODAY(),J225),_xlfn.DAYS(Tabela2[[#This Row],[Data de atendimento do Ibama (considerar o primeiro documento/ação)]],J225))</f>
        <v>472</v>
      </c>
      <c r="BN225" s="110" t="str">
        <f>IF(Tabela2[[#This Row],[Atendido pelo Ibama ("Não" ou "Sim")]]="Não","Preencher", IF(Tabela2[[#This Row],[Atendido pelo Ibama ("Não" ou "Sim")]]="Sim","NA",""))</f>
        <v/>
      </c>
      <c r="BO225" s="116"/>
      <c r="BP225" s="110" t="str">
        <f>IF(Tabela2[[#This Row],[Forma de atendimento (primeiro documento/ação)]]= "Outros (especificar)", "PREENCHER","NA")</f>
        <v>NA</v>
      </c>
      <c r="BQ225" s="108"/>
      <c r="BR225" s="110" t="str">
        <f>IF(Tabela2[[#This Row],[Equipe do Ibama foi a campo? Houve sobrevoo do Poseidon?]] = "Sim", "PREENCHER","NA")</f>
        <v>NA</v>
      </c>
      <c r="BS225" s="110" t="str">
        <f>IF(Tabela2[[#This Row],[Se sim, foi emitida Ordem de Emergência? (informações vinculada à coluna CK)]] = "Sim", "PREENCHER","NA")</f>
        <v>NA</v>
      </c>
      <c r="BT225" s="110" t="str">
        <f>IF(Tabela2[[#This Row],[Foi elaborado Relatório de Vistoria pelo Ibama? (informações vinculada à coluna CK)]] = "Sim", "PREENCHER","NA")</f>
        <v>NA</v>
      </c>
      <c r="BU225" s="110" t="str">
        <f>IF(Tabela2[[#This Row],[Houve envio de Informações Pós-acidente (preencher "não se aplica" quando de competência estadual/municipal)]] = "Sim", "PREENCHER","NA")</f>
        <v>NA</v>
      </c>
      <c r="BV225" s="110" t="str">
        <f>IF(Tabela2[[#This Row],[Houve avaliação das informações pós-acidente solicitadas/enviadas?]] = "Sim", "PREENCHER","NA")</f>
        <v>NA</v>
      </c>
      <c r="BW225" s="110" t="str">
        <f>IF(Tabela2[[#This Row],[O Ibama aguarda resposta da empresa/OEMA, etc?]] = "Sim", "PREENCHER","NA")</f>
        <v>NA</v>
      </c>
      <c r="BX225" s="108"/>
      <c r="BY225" s="108"/>
      <c r="BZ225" s="106" t="str">
        <f>IF(Tabela2[[#This Row],[Data do documento de encerramento]]="NA","NA",IF(Tabela2[[#This Row],[Data do documento de encerramento]]="","Pendente de conclusão/ encerramento",_xlfn.DAYS(Tabela2[[#This Row],[Data do documento de encerramento]],J225)))</f>
        <v>Pendente de conclusão/ encerramento</v>
      </c>
      <c r="CA225" s="109"/>
      <c r="CB225" s="109"/>
      <c r="CC225" s="131"/>
      <c r="CD225" s="109"/>
      <c r="CE225" s="109"/>
      <c r="CF225" s="109"/>
    </row>
    <row r="226" spans="1:84" ht="30.75">
      <c r="A226" s="172">
        <v>20254161209</v>
      </c>
      <c r="B226" s="173" t="s">
        <v>8018</v>
      </c>
      <c r="C226" s="110" t="s">
        <v>7133</v>
      </c>
      <c r="D226" s="108" t="s">
        <v>637</v>
      </c>
      <c r="E226" s="108" t="s">
        <v>7305</v>
      </c>
      <c r="F226" s="108"/>
      <c r="G226" s="108" t="s">
        <v>7988</v>
      </c>
      <c r="H226" s="108" t="s">
        <v>7989</v>
      </c>
      <c r="I226" s="106" t="str">
        <f>VLOOKUP(Tabela2[[#This Row],[SIEMA]],Siema2025,19,FALSE)</f>
        <v>Campos</v>
      </c>
      <c r="J226" s="107">
        <f>VLOOKUP(Tabela2[[#This Row],[SIEMA]],Siema2025,2,FALSE)</f>
        <v>45748</v>
      </c>
      <c r="K226" s="107" t="str">
        <f>VLOOKUP(Tabela2[[#This Row],[SIEMA]],Siema2025,16,FALSE)</f>
        <v>Terça</v>
      </c>
      <c r="L226" s="108" t="str">
        <f>IF(Tabela2[[#This Row],[Data]]="","Sem Informação",VLOOKUP(MONTH(Tabela2[[#This Row],[Data]]),'[1]Validação de dados'!$I$1:$J$13,2,0))</f>
        <v>Abril</v>
      </c>
      <c r="M226" s="106">
        <f>YEAR(Tabela2[[#This Row],[Data]])</f>
        <v>2025</v>
      </c>
      <c r="N226" s="107" t="str">
        <f>VLOOKUP(Tabela2[[#This Row],[SIEMA]],Siema2025,17,FALSE)</f>
        <v>Matutino</v>
      </c>
      <c r="O226" s="107" t="str">
        <f>VLOOKUP(Tabela2[[#This Row],[SIEMA]],Siema2025,5,FALSE)</f>
        <v>Plataforma</v>
      </c>
      <c r="P226" s="106" t="str">
        <f>VLOOKUP(Tabela2[[#This Row],[SIEMA]],Siema2025,21,FALSE)</f>
        <v/>
      </c>
      <c r="Q226" s="106">
        <v>1267</v>
      </c>
      <c r="R226" s="106" t="s">
        <v>2043</v>
      </c>
      <c r="S226" s="109" t="s">
        <v>2043</v>
      </c>
      <c r="T226" s="106" t="s">
        <v>8019</v>
      </c>
      <c r="U226" s="106" t="str">
        <f>VLOOKUP(Tabela2[[#This Row],[SIEMA]],Siema2025,12,FALSE)</f>
        <v xml:space="preserve"> </v>
      </c>
      <c r="V226" s="106">
        <f>IF(Q226="","",IF(ISNUMBER(Q226)=FALSE,"Não se aplica",IFERROR(VLOOKUP(Q226,Produtos!$A$1:$C$2319,3,FALSE),"Não Cadastrado")))</f>
        <v>3</v>
      </c>
      <c r="W226" s="106" t="str">
        <f>VLOOKUP(Tabela2[[#This Row],[SIEMA]],Siema2025,10,FALSE)</f>
        <v/>
      </c>
      <c r="X226" s="115" t="str">
        <f>IF(Tabela2[[#This Row],[Origem do acidente]] = "Plataforma", "PREENCHER","NA")</f>
        <v>PREENCHER</v>
      </c>
      <c r="Y226" s="111" t="str">
        <f>IF(W226="","", IF(W226="NC","", IF(W226="NE","", IF(W226="NA","",IFERROR(VLOOKUP(W226,Produtos!$A$1:$C$2319,2,FALSE),"Não Cadastrado")))))</f>
        <v/>
      </c>
      <c r="Z226" s="106" t="str">
        <f>VLOOKUP(Tabela2[[#This Row],[SIEMA]],Siema2025,11,FALSE)</f>
        <v xml:space="preserve"> </v>
      </c>
      <c r="AA226" s="106" t="str">
        <f>VLOOKUP(Tabela2[[#This Row],[SIEMA]],Siema2025,12,FALSE)</f>
        <v xml:space="preserve"> </v>
      </c>
      <c r="AB226" s="106" t="str">
        <f>IF(W226="","",IF(ISNUMBER(W226)=FALSE,"Não se aplica",IFERROR(VLOOKUP(W226,Produtos!$A$1:$C$2319,3,FALSE),"Não Cadastrado")))</f>
        <v/>
      </c>
      <c r="AC226" s="106"/>
      <c r="AD226" s="110" t="str">
        <f>IF(Tabela2[[#This Row],[Origem do acidente]] = "Plataforma", "PREENCHER","NA")</f>
        <v>PREENCHER</v>
      </c>
      <c r="AE226" s="109" t="str">
        <f>IF(AC226="","", IF(AC226="NC","", IF(AC226="NE","", IF(AC226="NA","",IFERROR(VLOOKUP(AC226,Produtos!$A$1:$C$2319,2,FALSE),"Não Cadastrado")))))</f>
        <v/>
      </c>
      <c r="AF226" s="106"/>
      <c r="AG226" s="106"/>
      <c r="AH226" s="106" t="str">
        <f>IF(AC226="","",IF(ISNUMBER(AC226)=FALSE,"Não se aplica",IFERROR(VLOOKUP(AC226,Produtos!$A$1:$C$2319,3,FALSE),"Não Cadastrado")))</f>
        <v/>
      </c>
      <c r="AI226" s="106"/>
      <c r="AJ226" s="106" t="str">
        <f>VLOOKUP(Tabela2[[#This Row],[SIEMA]],Siema2025,26,FALSE)</f>
        <v>Em investigação</v>
      </c>
      <c r="AK226" s="109"/>
      <c r="AL226" s="109"/>
      <c r="AM226" s="109"/>
      <c r="AN226" s="110" t="str">
        <f>VLOOKUP(Tabela2[[#This Row],[SIEMA]],Siema2025,51,FALSE)</f>
        <v/>
      </c>
      <c r="AO226" s="110" t="str">
        <f>VLOOKUP(Tabela2[[#This Row],[SIEMA]],Siema2025,53,FALSE)</f>
        <v/>
      </c>
      <c r="AP226" s="110" t="str">
        <f>VLOOKUP(Tabela2[[#This Row],[SIEMA]],Siema2025,55,FALSE)</f>
        <v/>
      </c>
      <c r="AQ226" s="110" t="str">
        <f>VLOOKUP(Tabela2[[#This Row],[SIEMA]],Siema2025,57,FALSE)</f>
        <v/>
      </c>
      <c r="AR226" s="110" t="str">
        <f>VLOOKUP(Tabela2[[#This Row],[SIEMA]],Siema2025,59,FALSE)</f>
        <v/>
      </c>
      <c r="AS226" s="110" t="str">
        <f>VLOOKUP(Tabela2[[#This Row],[SIEMA]],Siema2025,61,FALSE)</f>
        <v>X</v>
      </c>
      <c r="AT226" s="110" t="str">
        <f>VLOOKUP(Tabela2[[#This Row],[SIEMA]],Siema2025,63,FALSE)</f>
        <v/>
      </c>
      <c r="AU226" s="110" t="str">
        <f>VLOOKUP(Tabela2[[#This Row],[SIEMA]],Siema2025,65,FALSE)</f>
        <v/>
      </c>
      <c r="AV226" s="110" t="str">
        <f>VLOOKUP(Tabela2[[#This Row],[SIEMA]],Siema2025,67,FALSE)</f>
        <v/>
      </c>
      <c r="AW226" s="110" t="str">
        <f>VLOOKUP(Tabela2[[#This Row],[SIEMA]],Siema2025,69,FALSE)</f>
        <v/>
      </c>
      <c r="AX226" s="110" t="str">
        <f>VLOOKUP(Tabela2[[#This Row],[SIEMA]],Siema2025,71,FALSE)</f>
        <v/>
      </c>
      <c r="AY226" s="110" t="str">
        <f>VLOOKUP(Tabela2[[#This Row],[SIEMA]],Siema2025,73,FALSE)</f>
        <v/>
      </c>
      <c r="AZ226" s="110" t="str">
        <f>VLOOKUP(Tabela2[[#This Row],[SIEMA]],Siema2025,75,FALSE)</f>
        <v/>
      </c>
      <c r="BA226" s="110" t="str">
        <f>VLOOKUP(Tabela2[[#This Row],[SIEMA]],Siema2025,77,FALSE)</f>
        <v/>
      </c>
      <c r="BB226" s="110" t="str">
        <f>VLOOKUP(Tabela2[[#This Row],[SIEMA]],Siema2025,79,FALSE)</f>
        <v/>
      </c>
      <c r="BC226" s="110" t="str">
        <f>IF(Tabela2[[#This Row],[Outro(s) ]] = "X", "PREENCHER","NA")</f>
        <v>NA</v>
      </c>
      <c r="BD226" s="110" t="str">
        <f>VLOOKUP(Tabela2[[#This Row],[SIEMA]],Siema2025,82,FALSE)</f>
        <v/>
      </c>
      <c r="BE226" s="110" t="str">
        <f>VLOOKUP(Tabela2[[#This Row],[SIEMA]],Siema2025,81,FALSE)</f>
        <v/>
      </c>
      <c r="BF226" s="112" t="str">
        <f>VLOOKUP(Tabela2[[#This Row],[SIEMA]],Siema2025,28,FALSE)</f>
        <v>PERENCO PETRÓLEO E GÁS DO BRASIL LTDA.</v>
      </c>
      <c r="BG226" s="112"/>
      <c r="BH226" s="113" t="str">
        <f>VLOOKUP(Tabela2[[#This Row],[SIEMA]],Siema2025,29,FALSE)</f>
        <v>09309027000135</v>
      </c>
      <c r="BI226" s="114" t="s">
        <v>2696</v>
      </c>
      <c r="BJ226" s="109" t="s">
        <v>7097</v>
      </c>
      <c r="BK226" s="106" t="s">
        <v>2696</v>
      </c>
      <c r="BL226" s="143">
        <v>45776</v>
      </c>
      <c r="BM226" s="110">
        <f ca="1">IF(Tabela2[[#This Row],[Data de atendimento do Ibama (considerar o primeiro documento/ação)]]="",_xlfn.DAYS(TODAY(),J226),_xlfn.DAYS(Tabela2[[#This Row],[Data de atendimento do Ibama (considerar o primeiro documento/ação)]],J226))</f>
        <v>28</v>
      </c>
      <c r="BN226" s="110" t="str">
        <f>IF(Tabela2[[#This Row],[Atendido pelo Ibama ("Não" ou "Sim")]]="Não","Preencher", IF(Tabela2[[#This Row],[Atendido pelo Ibama ("Não" ou "Sim")]]="Sim","NA",""))</f>
        <v>NA</v>
      </c>
      <c r="BO226" s="116" t="s">
        <v>7139</v>
      </c>
      <c r="BP226" s="110" t="str">
        <f>IF(Tabela2[[#This Row],[Forma de atendimento (primeiro documento/ação)]]= "Outros (especificar)", "PREENCHER","NA")</f>
        <v>NA</v>
      </c>
      <c r="BQ226" s="108" t="s">
        <v>123</v>
      </c>
      <c r="BR226" s="110" t="str">
        <f>IF(Tabela2[[#This Row],[Equipe do Ibama foi a campo? Houve sobrevoo do Poseidon?]] = "Sim", "PREENCHER","NA")</f>
        <v>NA</v>
      </c>
      <c r="BS226" s="110" t="str">
        <f>IF(Tabela2[[#This Row],[Se sim, foi emitida Ordem de Emergência? (informações vinculada à coluna CK)]] = "Sim", "PREENCHER","NA")</f>
        <v>NA</v>
      </c>
      <c r="BT226" s="110" t="str">
        <f>IF(Tabela2[[#This Row],[Foi elaborado Relatório de Vistoria pelo Ibama? (informações vinculada à coluna CK)]] = "Sim", "PREENCHER","NA")</f>
        <v>NA</v>
      </c>
      <c r="BU226" s="110" t="s">
        <v>2696</v>
      </c>
      <c r="BV226" s="110" t="s">
        <v>123</v>
      </c>
      <c r="BW226" s="110" t="s">
        <v>2696</v>
      </c>
      <c r="BX226" s="108" t="s">
        <v>7100</v>
      </c>
      <c r="BY226" s="143">
        <v>45989</v>
      </c>
      <c r="BZ226" s="106">
        <f>IF(Tabela2[[#This Row],[Data do documento de encerramento]]="NA","NA",IF(Tabela2[[#This Row],[Data do documento de encerramento]]="","Pendente de conclusão/ encerramento",_xlfn.DAYS(Tabela2[[#This Row],[Data do documento de encerramento]],J226)))</f>
        <v>241</v>
      </c>
      <c r="CA226" s="109" t="s">
        <v>7765</v>
      </c>
      <c r="CB226" s="109"/>
      <c r="CC226" s="109" t="s">
        <v>7309</v>
      </c>
      <c r="CD226" s="109" t="s">
        <v>123</v>
      </c>
      <c r="CE226" s="109" t="s">
        <v>123</v>
      </c>
      <c r="CF226" s="109" t="s">
        <v>7147</v>
      </c>
    </row>
    <row r="227" spans="1:84" ht="180.75" hidden="1" customHeight="1">
      <c r="A227" s="172">
        <v>20254254054</v>
      </c>
      <c r="B227" s="120" t="s">
        <v>8020</v>
      </c>
      <c r="C227" s="110" t="str">
        <f>VLOOKUP(Tabela2[[#This Row],[SIEMA]],Siema2025,4,FALSE)</f>
        <v xml:space="preserve"> SP</v>
      </c>
      <c r="D227" s="108" t="str">
        <f>VLOOKUP(Tabela2[[#This Row],[SIEMA]],Siema2025,3,FALSE)</f>
        <v xml:space="preserve">Guarujá </v>
      </c>
      <c r="E227" s="108" t="s">
        <v>8021</v>
      </c>
      <c r="F227" t="s">
        <v>8022</v>
      </c>
      <c r="G227" t="s">
        <v>8023</v>
      </c>
      <c r="H227" t="s">
        <v>8024</v>
      </c>
      <c r="I227" s="106" t="s">
        <v>7118</v>
      </c>
      <c r="J227" s="107">
        <f>VLOOKUP(Tabela2[[#This Row],[SIEMA]],Siema2025,2,FALSE)</f>
        <v>45749</v>
      </c>
      <c r="K227" s="107" t="str">
        <f>VLOOKUP(Tabela2[[#This Row],[SIEMA]],Siema2025,16,FALSE)</f>
        <v>Quarta</v>
      </c>
      <c r="L227" s="108" t="str">
        <f>IF(Tabela2[[#This Row],[Data]]="","Sem Informação",VLOOKUP(MONTH(Tabela2[[#This Row],[Data]]),'[1]Validação de dados'!$I$1:$J$13,2,0))</f>
        <v>Abril</v>
      </c>
      <c r="M227" s="108">
        <f>YEAR(Tabela2[[#This Row],[Data]])</f>
        <v>2025</v>
      </c>
      <c r="N227" s="107" t="str">
        <f>VLOOKUP(Tabela2[[#This Row],[SIEMA]],Siema2025,17,FALSE)</f>
        <v>Madrugada</v>
      </c>
      <c r="O227" s="107" t="s">
        <v>320</v>
      </c>
      <c r="P227" s="106"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7" s="106">
        <v>1202</v>
      </c>
      <c r="R227" s="106" t="str">
        <f>VLOOKUP(Tabela2[[#This Row],[SIEMA]],Siema2025,10,FALSE)</f>
        <v/>
      </c>
      <c r="S227" s="109" t="str">
        <f>IF(Q227="","", IF(Q227="NC","", IF(Q227="NE","", IF(Q227="NA","",IFERROR(VLOOKUP(Q227,Produtos!$A$1:$C$2319,2,FALSE),"Não Cadastrado")))))</f>
        <v>GASÓLEO ou ÓLEO DIESEL ou ÓLEO PARA AQUECIMENTO, LEVE</v>
      </c>
      <c r="T227" s="106">
        <v>2.0000000000000001E-4</v>
      </c>
      <c r="U227" s="106" t="s">
        <v>7109</v>
      </c>
      <c r="V227" s="106">
        <f>IF(Q227="","",IF(ISNUMBER(Q227)=FALSE,"Não se aplica",IFERROR(VLOOKUP(Q227,Produtos!$A$1:$C$2319,3,FALSE),"Não Cadastrado")))</f>
        <v>3</v>
      </c>
      <c r="W227" s="106" t="str">
        <f>VLOOKUP(Tabela2[[#This Row],[SIEMA]],Siema2025,10,FALSE)</f>
        <v/>
      </c>
      <c r="X227" s="115"/>
      <c r="Y227" s="111" t="str">
        <f>IF(W227="","", IF(W227="NC","", IF(W227="NE","", IF(W227="NA","",IFERROR(VLOOKUP(W227,Produtos!$A$1:$C$2319,2,FALSE),"Não Cadastrado")))))</f>
        <v/>
      </c>
      <c r="Z227" s="106" t="str">
        <f>VLOOKUP(Tabela2[[#This Row],[SIEMA]],Siema2025,11,FALSE)</f>
        <v xml:space="preserve"> </v>
      </c>
      <c r="AA227" s="106" t="str">
        <f>VLOOKUP(Tabela2[[#This Row],[SIEMA]],Siema2025,12,FALSE)</f>
        <v xml:space="preserve"> </v>
      </c>
      <c r="AB227" s="106" t="str">
        <f>IF(W227="","",IF(ISNUMBER(W227)=FALSE,"Não se aplica",IFERROR(VLOOKUP(W227,Produtos!$A$1:$C$2319,3,FALSE),"Não Cadastrado")))</f>
        <v/>
      </c>
      <c r="AC227" s="106"/>
      <c r="AD227" s="110"/>
      <c r="AE227" s="109" t="str">
        <f>IF(AC227="","", IF(AC227="NC","", IF(AC227="NE","", IF(AC227="NA","",IFERROR(VLOOKUP(AC227,Produtos!$A$1:$C$2319,2,FALSE),"Não Cadastrado")))))</f>
        <v/>
      </c>
      <c r="AF227" s="106"/>
      <c r="AG227" s="106"/>
      <c r="AH227" s="106" t="str">
        <f>IF(AC227="","",IF(ISNUMBER(AC227)=FALSE,"Não se aplica",IFERROR(VLOOKUP(AC227,Produtos!$A$1:$C$2319,3,FALSE),"Não Cadastrado")))</f>
        <v/>
      </c>
      <c r="AI227" s="106"/>
      <c r="AJ227" s="106"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7" s="109" t="s">
        <v>8025</v>
      </c>
      <c r="AL227" s="109" t="s">
        <v>7096</v>
      </c>
      <c r="AM227" s="109"/>
      <c r="AN227" s="110" t="str">
        <f>VLOOKUP(Tabela2[[#This Row],[SIEMA]],Siema2025,51,FALSE)</f>
        <v/>
      </c>
      <c r="AO227" s="110" t="str">
        <f>VLOOKUP(Tabela2[[#This Row],[SIEMA]],Siema2025,53,FALSE)</f>
        <v/>
      </c>
      <c r="AP227" s="110" t="str">
        <f>VLOOKUP(Tabela2[[#This Row],[SIEMA]],Siema2025,55,FALSE)</f>
        <v/>
      </c>
      <c r="AQ227" s="110" t="str">
        <f>VLOOKUP(Tabela2[[#This Row],[SIEMA]],Siema2025,57,FALSE)</f>
        <v/>
      </c>
      <c r="AR227" s="110" t="str">
        <f>VLOOKUP(Tabela2[[#This Row],[SIEMA]],Siema2025,59,FALSE)</f>
        <v/>
      </c>
      <c r="AS227" s="110" t="str">
        <f>VLOOKUP(Tabela2[[#This Row],[SIEMA]],Siema2025,61,FALSE)</f>
        <v>X</v>
      </c>
      <c r="AT227" s="110" t="str">
        <f>VLOOKUP(Tabela2[[#This Row],[SIEMA]],Siema2025,63,FALSE)</f>
        <v/>
      </c>
      <c r="AU227" s="110" t="str">
        <f>VLOOKUP(Tabela2[[#This Row],[SIEMA]],Siema2025,65,FALSE)</f>
        <v/>
      </c>
      <c r="AV227" s="110" t="str">
        <f>VLOOKUP(Tabela2[[#This Row],[SIEMA]],Siema2025,67,FALSE)</f>
        <v/>
      </c>
      <c r="AW227" s="110" t="str">
        <f>VLOOKUP(Tabela2[[#This Row],[SIEMA]],Siema2025,69,FALSE)</f>
        <v/>
      </c>
      <c r="AX227" s="110" t="str">
        <f>VLOOKUP(Tabela2[[#This Row],[SIEMA]],Siema2025,71,FALSE)</f>
        <v/>
      </c>
      <c r="AY227" s="110" t="str">
        <f>VLOOKUP(Tabela2[[#This Row],[SIEMA]],Siema2025,73,FALSE)</f>
        <v/>
      </c>
      <c r="AZ227" s="110" t="str">
        <f>VLOOKUP(Tabela2[[#This Row],[SIEMA]],Siema2025,75,FALSE)</f>
        <v/>
      </c>
      <c r="BA227" s="110" t="str">
        <f>VLOOKUP(Tabela2[[#This Row],[SIEMA]],Siema2025,77,FALSE)</f>
        <v/>
      </c>
      <c r="BB227" s="110" t="str">
        <f>VLOOKUP(Tabela2[[#This Row],[SIEMA]],Siema2025,79,FALSE)</f>
        <v/>
      </c>
      <c r="BC227" s="110"/>
      <c r="BD227" s="110" t="str">
        <f>VLOOKUP(Tabela2[[#This Row],[SIEMA]],Siema2025,82,FALSE)</f>
        <v/>
      </c>
      <c r="BE227" s="110" t="str">
        <f>VLOOKUP(Tabela2[[#This Row],[SIEMA]],Siema2025,81,FALSE)</f>
        <v/>
      </c>
      <c r="BF227" s="112" t="str">
        <f>VLOOKUP(Tabela2[[#This Row],[SIEMA]],Siema2025,28,FALSE)</f>
        <v>NAVEMESTRA SERVIÇOS DE NAVEGAÇÃO LTDA</v>
      </c>
      <c r="BG227" s="112"/>
      <c r="BH227" s="113" t="str">
        <f>VLOOKUP(Tabela2[[#This Row],[SIEMA]],Siema2025,29,FALSE)</f>
        <v>14781303000799</v>
      </c>
      <c r="BI227" s="114" t="s">
        <v>2696</v>
      </c>
      <c r="BJ227" s="109" t="s">
        <v>7097</v>
      </c>
      <c r="BK227" s="106" t="s">
        <v>8026</v>
      </c>
      <c r="BL227" s="143"/>
      <c r="BM227" s="110">
        <f ca="1">IF(Tabela2[[#This Row],[Data de atendimento do Ibama (considerar o primeiro documento/ação)]]="",_xlfn.DAYS(TODAY(),J227),_xlfn.DAYS(Tabela2[[#This Row],[Data de atendimento do Ibama (considerar o primeiro documento/ação)]],J227))</f>
        <v>471</v>
      </c>
      <c r="BN227" s="110" t="s">
        <v>7437</v>
      </c>
      <c r="BO227" s="116" t="s">
        <v>637</v>
      </c>
      <c r="BP227" s="110" t="str">
        <f>IF(Tabela2[[#This Row],[Forma de atendimento (primeiro documento/ação)]]= "Outros (especificar)", "PREENCHER","NA")</f>
        <v>NA</v>
      </c>
      <c r="BQ227" s="108" t="s">
        <v>123</v>
      </c>
      <c r="BR227" s="110" t="str">
        <f>IF(Tabela2[[#This Row],[Equipe do Ibama foi a campo? Houve sobrevoo do Poseidon?]] = "Sim", "PREENCHER","NA")</f>
        <v>NA</v>
      </c>
      <c r="BS227" s="110" t="str">
        <f>IF(Tabela2[[#This Row],[Se sim, foi emitida Ordem de Emergência? (informações vinculada à coluna CK)]] = "Sim", "PREENCHER","NA")</f>
        <v>NA</v>
      </c>
      <c r="BT227" s="110" t="s">
        <v>7099</v>
      </c>
      <c r="BU227" s="110" t="s">
        <v>123</v>
      </c>
      <c r="BV227" s="110" t="s">
        <v>123</v>
      </c>
      <c r="BW227" s="110" t="s">
        <v>123</v>
      </c>
      <c r="BX227" s="108"/>
      <c r="BY227" s="143"/>
      <c r="BZ227" s="106" t="str">
        <f>IF(Tabela2[[#This Row],[Data do documento de encerramento]]="NA","NA",IF(Tabela2[[#This Row],[Data do documento de encerramento]]="","Pendente de conclusão/ encerramento",_xlfn.DAYS(Tabela2[[#This Row],[Data do documento de encerramento]],J227)))</f>
        <v>Pendente de conclusão/ encerramento</v>
      </c>
      <c r="CA227" s="109" t="s">
        <v>8027</v>
      </c>
      <c r="CB227" s="109"/>
      <c r="CC227" s="132"/>
      <c r="CD227" s="109"/>
      <c r="CE227" s="109"/>
      <c r="CF227" s="109"/>
    </row>
    <row r="228" spans="1:84" ht="60.75" hidden="1">
      <c r="A228" s="172">
        <v>20254357602</v>
      </c>
      <c r="B228" s="173" t="s">
        <v>8028</v>
      </c>
      <c r="C228" s="110" t="str">
        <f>VLOOKUP(Tabela2[[#This Row],[SIEMA]],Siema2025,4,FALSE)</f>
        <v xml:space="preserve"> MG</v>
      </c>
      <c r="D228" s="108" t="str">
        <f>VLOOKUP(Tabela2[[#This Row],[SIEMA]],Siema2025,3,FALSE)</f>
        <v xml:space="preserve">Carandaí </v>
      </c>
      <c r="E228" s="108" t="s">
        <v>8029</v>
      </c>
      <c r="F228" s="108" t="s">
        <v>8030</v>
      </c>
      <c r="G228" s="108" t="s">
        <v>8031</v>
      </c>
      <c r="H228" s="111" t="s">
        <v>8032</v>
      </c>
      <c r="I228" s="106" t="s">
        <v>7118</v>
      </c>
      <c r="J228" s="107">
        <f>VLOOKUP(Tabela2[[#This Row],[SIEMA]],Siema2025,2,FALSE)</f>
        <v>45749</v>
      </c>
      <c r="K228" s="107" t="str">
        <f>VLOOKUP(Tabela2[[#This Row],[SIEMA]],Siema2025,16,FALSE)</f>
        <v>Quarta</v>
      </c>
      <c r="L228" s="108" t="str">
        <f>IF(Tabela2[[#This Row],[Data]]="","Sem Informação",VLOOKUP(MONTH(Tabela2[[#This Row],[Data]]),'[1]Validação de dados'!$I$1:$J$13,2,0))</f>
        <v>Abril</v>
      </c>
      <c r="M228" s="106">
        <f>YEAR(Tabela2[[#This Row],[Data]])</f>
        <v>2025</v>
      </c>
      <c r="N228" s="107" t="str">
        <f>VLOOKUP(Tabela2[[#This Row],[SIEMA]],Siema2025,17,FALSE)</f>
        <v>Matutino</v>
      </c>
      <c r="O228" s="107" t="str">
        <f>VLOOKUP(Tabela2[[#This Row],[SIEMA]],Siema2025,5,FALSE)</f>
        <v>Rodovia</v>
      </c>
      <c r="P228" s="106"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8" s="106">
        <v>1202</v>
      </c>
      <c r="R228" s="106" t="s">
        <v>7751</v>
      </c>
      <c r="S228" s="109" t="str">
        <f>IF(Q228="","", IF(Q228="NC","", IF(Q228="NE","", IF(Q228="NA","",IFERROR(VLOOKUP(Q228,Produtos!$A$1:$C$2319,2,FALSE),"Não Cadastrado")))))</f>
        <v>GASÓLEO ou ÓLEO DIESEL ou ÓLEO PARA AQUECIMENTO, LEVE</v>
      </c>
      <c r="T228" s="106" t="str">
        <f>VLOOKUP(Tabela2[[#This Row],[SIEMA]],Siema2025,11,FALSE)</f>
        <v xml:space="preserve"> </v>
      </c>
      <c r="U228" s="106" t="str">
        <f>VLOOKUP(Tabela2[[#This Row],[SIEMA]],Siema2025,12,FALSE)</f>
        <v xml:space="preserve"> </v>
      </c>
      <c r="V228" s="106">
        <f>IF(Q228="","",IF(ISNUMBER(Q228)=FALSE,"Não se aplica",IFERROR(VLOOKUP(Q228,Produtos!$A$1:$C$2319,3,FALSE),"Não Cadastrado")))</f>
        <v>3</v>
      </c>
      <c r="W228" s="106">
        <v>3475</v>
      </c>
      <c r="X228" s="115" t="s">
        <v>885</v>
      </c>
      <c r="Y228" s="111" t="s">
        <v>885</v>
      </c>
      <c r="Z228" s="106"/>
      <c r="AA228" s="106" t="str">
        <f>VLOOKUP(Tabela2[[#This Row],[SIEMA]],Siema2025,12,FALSE)</f>
        <v xml:space="preserve"> </v>
      </c>
      <c r="AB228" s="106">
        <f>IF(W228="","",IF(ISNUMBER(W228)=FALSE,"Não se aplica",IFERROR(VLOOKUP(W228,Produtos!$A$1:$C$2319,3,FALSE),"Não Cadastrado")))</f>
        <v>3</v>
      </c>
      <c r="AC228" s="106">
        <v>1170</v>
      </c>
      <c r="AD228" s="110" t="s">
        <v>8033</v>
      </c>
      <c r="AE228" s="109" t="str">
        <f>IF(AC228="","", IF(AC228="NC","", IF(AC228="NE","", IF(AC228="NA","",IFERROR(VLOOKUP(AC228,Produtos!$A$1:$C$2319,2,FALSE),"Não Cadastrado")))))</f>
        <v>ÁLCOOL ETÍLICO, ETANOL</v>
      </c>
      <c r="AF228" s="106"/>
      <c r="AG228" s="106"/>
      <c r="AH228" s="106">
        <f>IF(AC228="","",IF(ISNUMBER(AC228)=FALSE,"Não se aplica",IFERROR(VLOOKUP(AC228,Produtos!$A$1:$C$2319,3,FALSE),"Não Cadastrado")))</f>
        <v>3</v>
      </c>
      <c r="AI228" s="106"/>
      <c r="AJ228" s="106" t="str">
        <f>VLOOKUP(Tabela2[[#This Row],[SIEMA]],Siema2025,26,FALSE)</f>
        <v>Tombamento</v>
      </c>
      <c r="AK228" s="109" t="s">
        <v>7175</v>
      </c>
      <c r="AL228" s="109"/>
      <c r="AM228" s="109"/>
      <c r="AN228" s="110" t="str">
        <f>VLOOKUP(Tabela2[[#This Row],[SIEMA]],Siema2025,51,FALSE)</f>
        <v/>
      </c>
      <c r="AO228" s="110" t="str">
        <f>VLOOKUP(Tabela2[[#This Row],[SIEMA]],Siema2025,53,FALSE)</f>
        <v/>
      </c>
      <c r="AP228" s="110" t="str">
        <f>VLOOKUP(Tabela2[[#This Row],[SIEMA]],Siema2025,55,FALSE)</f>
        <v/>
      </c>
      <c r="AQ228" s="110" t="str">
        <f>VLOOKUP(Tabela2[[#This Row],[SIEMA]],Siema2025,57,FALSE)</f>
        <v>X</v>
      </c>
      <c r="AR228" s="110" t="str">
        <f>VLOOKUP(Tabela2[[#This Row],[SIEMA]],Siema2025,59,FALSE)</f>
        <v/>
      </c>
      <c r="AS228" s="110" t="str">
        <f>VLOOKUP(Tabela2[[#This Row],[SIEMA]],Siema2025,61,FALSE)</f>
        <v/>
      </c>
      <c r="AT228" s="110" t="str">
        <f>VLOOKUP(Tabela2[[#This Row],[SIEMA]],Siema2025,63,FALSE)</f>
        <v/>
      </c>
      <c r="AU228" s="110" t="str">
        <f>VLOOKUP(Tabela2[[#This Row],[SIEMA]],Siema2025,65,FALSE)</f>
        <v>X</v>
      </c>
      <c r="AV228" s="110" t="str">
        <f>VLOOKUP(Tabela2[[#This Row],[SIEMA]],Siema2025,67,FALSE)</f>
        <v/>
      </c>
      <c r="AW228" s="110" t="str">
        <f>VLOOKUP(Tabela2[[#This Row],[SIEMA]],Siema2025,69,FALSE)</f>
        <v/>
      </c>
      <c r="AX228" s="110" t="str">
        <f>VLOOKUP(Tabela2[[#This Row],[SIEMA]],Siema2025,71,FALSE)</f>
        <v/>
      </c>
      <c r="AY228" s="110" t="str">
        <f>VLOOKUP(Tabela2[[#This Row],[SIEMA]],Siema2025,73,FALSE)</f>
        <v/>
      </c>
      <c r="AZ228" s="110" t="str">
        <f>VLOOKUP(Tabela2[[#This Row],[SIEMA]],Siema2025,75,FALSE)</f>
        <v/>
      </c>
      <c r="BA228" s="110" t="str">
        <f>VLOOKUP(Tabela2[[#This Row],[SIEMA]],Siema2025,77,FALSE)</f>
        <v/>
      </c>
      <c r="BB228" s="110" t="str">
        <f>VLOOKUP(Tabela2[[#This Row],[SIEMA]],Siema2025,79,FALSE)</f>
        <v/>
      </c>
      <c r="BC228" s="110" t="str">
        <f>IF(Tabela2[[#This Row],[Outro(s) ]] = "X", "PREENCHER","NA")</f>
        <v>NA</v>
      </c>
      <c r="BD228" s="110" t="str">
        <f>VLOOKUP(Tabela2[[#This Row],[SIEMA]],Siema2025,82,FALSE)</f>
        <v/>
      </c>
      <c r="BE228" s="110" t="str">
        <f>VLOOKUP(Tabela2[[#This Row],[SIEMA]],Siema2025,81,FALSE)</f>
        <v/>
      </c>
      <c r="BF228" s="112" t="str">
        <f>VLOOKUP(Tabela2[[#This Row],[SIEMA]],Siema2025,28,FALSE)</f>
        <v/>
      </c>
      <c r="BG228" s="112"/>
      <c r="BH228" s="113" t="str">
        <f>VLOOKUP(Tabela2[[#This Row],[SIEMA]],Siema2025,29,FALSE)</f>
        <v/>
      </c>
      <c r="BI228" s="114" t="str">
        <f>VLOOKUP(Tabela2[[#This Row],[SIEMA]],Siema2025,107,FALSE)</f>
        <v>Não</v>
      </c>
      <c r="BJ228" s="109" t="s">
        <v>7111</v>
      </c>
      <c r="BK228" s="106" t="s">
        <v>123</v>
      </c>
      <c r="BL228" s="143">
        <v>45754</v>
      </c>
      <c r="BM228" s="110">
        <f ca="1">IF(Tabela2[[#This Row],[Data de atendimento do Ibama (considerar o primeiro documento/ação)]]="",_xlfn.DAYS(TODAY(),J228),_xlfn.DAYS(Tabela2[[#This Row],[Data de atendimento do Ibama (considerar o primeiro documento/ação)]],J228))</f>
        <v>5</v>
      </c>
      <c r="BN228" s="110" t="s">
        <v>8034</v>
      </c>
      <c r="BO228" s="116" t="s">
        <v>7123</v>
      </c>
      <c r="BP228" s="110" t="s">
        <v>8035</v>
      </c>
      <c r="BQ228" s="108" t="s">
        <v>123</v>
      </c>
      <c r="BR228" s="110" t="s">
        <v>123</v>
      </c>
      <c r="BS228" s="110" t="str">
        <f>IF(Tabela2[[#This Row],[Se sim, foi emitida Ordem de Emergência? (informações vinculada à coluna CK)]] = "Sim", "PREENCHER","NA")</f>
        <v>NA</v>
      </c>
      <c r="BT228" s="110" t="str">
        <f>IF(Tabela2[[#This Row],[Foi elaborado Relatório de Vistoria pelo Ibama? (informações vinculada à coluna CK)]] = "Sim", "PREENCHER","NA")</f>
        <v>NA</v>
      </c>
      <c r="BU228" s="110" t="str">
        <f>IF(Tabela2[[#This Row],[Houve envio de Informações Pós-acidente (preencher "não se aplica" quando de competência estadual/municipal)]] = "Sim", "PREENCHER","NA")</f>
        <v>NA</v>
      </c>
      <c r="BV228" s="110" t="str">
        <f>IF(Tabela2[[#This Row],[Houve avaliação das informações pós-acidente solicitadas/enviadas?]] = "Sim", "PREENCHER","NA")</f>
        <v>NA</v>
      </c>
      <c r="BW228" s="110" t="s">
        <v>2696</v>
      </c>
      <c r="BX228" s="108" t="s">
        <v>7100</v>
      </c>
      <c r="BY228" s="143">
        <v>45754</v>
      </c>
      <c r="BZ228" s="106">
        <f>IF(Tabela2[[#This Row],[Data do documento de encerramento]]="NA","NA",IF(Tabela2[[#This Row],[Data do documento de encerramento]]="","Pendente de conclusão/ encerramento",_xlfn.DAYS(Tabela2[[#This Row],[Data do documento de encerramento]],J228)))</f>
        <v>5</v>
      </c>
      <c r="CA228" s="109" t="s">
        <v>7746</v>
      </c>
      <c r="CB228" s="109"/>
      <c r="CC228" s="133"/>
      <c r="CD228" s="109"/>
      <c r="CE228" s="109"/>
      <c r="CF228" s="109"/>
    </row>
    <row r="229" spans="1:84" ht="30.75" hidden="1">
      <c r="A229" s="172">
        <v>20254332409</v>
      </c>
      <c r="B229" s="173" t="s">
        <v>8036</v>
      </c>
      <c r="C229" s="110" t="str">
        <f>VLOOKUP(Tabela2[[#This Row],[SIEMA]],Siema2025,4,FALSE)</f>
        <v xml:space="preserve"> MG</v>
      </c>
      <c r="D229" s="108" t="str">
        <f>VLOOKUP(Tabela2[[#This Row],[SIEMA]],Siema2025,3,FALSE)</f>
        <v xml:space="preserve">Barão de Cocais </v>
      </c>
      <c r="E229" s="108" t="str">
        <f>VLOOKUP(Tabela2[[#This Row],[SIEMA]],Siema2025,20,FALSE)</f>
        <v>Barão de Cocais, EH 206 ida e 206 volta, KM30+700.</v>
      </c>
      <c r="F229" s="108"/>
      <c r="G229" s="108" t="s">
        <v>8037</v>
      </c>
      <c r="H229" s="108" t="s">
        <v>8038</v>
      </c>
      <c r="I229" s="106" t="s">
        <v>7118</v>
      </c>
      <c r="J229" s="107">
        <f>VLOOKUP(Tabela2[[#This Row],[SIEMA]],Siema2025,2,FALSE)</f>
        <v>45750</v>
      </c>
      <c r="K229" s="107" t="str">
        <f>VLOOKUP(Tabela2[[#This Row],[SIEMA]],Siema2025,16,FALSE)</f>
        <v>Quinta</v>
      </c>
      <c r="L229" s="108" t="str">
        <f>IF(Tabela2[[#This Row],[Data]]="","Sem Informação",VLOOKUP(MONTH(Tabela2[[#This Row],[Data]]),'[1]Validação de dados'!$I$1:$J$13,2,0))</f>
        <v>Abril</v>
      </c>
      <c r="M229" s="106">
        <f>YEAR(Tabela2[[#This Row],[Data]])</f>
        <v>2025</v>
      </c>
      <c r="N229" s="107" t="str">
        <f>VLOOKUP(Tabela2[[#This Row],[SIEMA]],Siema2025,17,FALSE)</f>
        <v>Matutino</v>
      </c>
      <c r="O229" s="107" t="str">
        <f>VLOOKUP(Tabela2[[#This Row],[SIEMA]],Siema2025,5,FALSE)</f>
        <v>Ferrovia</v>
      </c>
      <c r="P229" s="106" t="str">
        <f>VLOOKUP(Tabela2[[#This Row],[SIEMA]],Siema2025,21,FALSE)</f>
        <v>Vazamento oriundo de um vagão de soja de aproximadamente 40 toneladas.</v>
      </c>
      <c r="Q229" s="106" t="s">
        <v>7119</v>
      </c>
      <c r="R229" s="106" t="s">
        <v>7119</v>
      </c>
      <c r="S229" s="109" t="s">
        <v>7430</v>
      </c>
      <c r="T229" s="106">
        <v>50</v>
      </c>
      <c r="U229" s="106" t="s">
        <v>7120</v>
      </c>
      <c r="V229" s="106" t="s">
        <v>7119</v>
      </c>
      <c r="W229" s="106" t="str">
        <f>VLOOKUP(Tabela2[[#This Row],[SIEMA]],Siema2025,10,FALSE)</f>
        <v/>
      </c>
      <c r="X229" s="115"/>
      <c r="Y229" s="111" t="str">
        <f>IF(W229="","", IF(W229="NC","", IF(W229="NE","", IF(W229="NA","",IFERROR(VLOOKUP(W229,Produtos!$A$1:$C$2319,2,FALSE),"Não Cadastrado")))))</f>
        <v/>
      </c>
      <c r="Z229" s="106" t="str">
        <f>VLOOKUP(Tabela2[[#This Row],[SIEMA]],Siema2025,11,FALSE)</f>
        <v xml:space="preserve"> </v>
      </c>
      <c r="AA229" s="106" t="str">
        <f>VLOOKUP(Tabela2[[#This Row],[SIEMA]],Siema2025,12,FALSE)</f>
        <v xml:space="preserve"> </v>
      </c>
      <c r="AB229" s="106" t="str">
        <f>IF(W229="","",IF(ISNUMBER(W229)=FALSE,"Não se aplica",IFERROR(VLOOKUP(W229,Produtos!$A$1:$C$2319,3,FALSE),"Não Cadastrado")))</f>
        <v/>
      </c>
      <c r="AC229" s="106"/>
      <c r="AD229" s="110"/>
      <c r="AE229" s="109" t="str">
        <f>IF(AC229="","", IF(AC229="NC","", IF(AC229="NE","", IF(AC229="NA","",IFERROR(VLOOKUP(AC229,Produtos!$A$1:$C$2319,2,FALSE),"Não Cadastrado")))))</f>
        <v/>
      </c>
      <c r="AF229" s="106"/>
      <c r="AG229" s="106"/>
      <c r="AH229" s="106" t="str">
        <f>IF(AC229="","",IF(ISNUMBER(AC229)=FALSE,"Não se aplica",IFERROR(VLOOKUP(AC229,Produtos!$A$1:$C$2319,3,FALSE),"Não Cadastrado")))</f>
        <v/>
      </c>
      <c r="AI229" s="106"/>
      <c r="AJ229" s="106" t="str">
        <f>VLOOKUP(Tabela2[[#This Row],[SIEMA]],Siema2025,26,FALSE)</f>
        <v>Em investigação para conclusão das hipóteses levantadas.</v>
      </c>
      <c r="AK229" s="109" t="s">
        <v>7231</v>
      </c>
      <c r="AL229" s="109"/>
      <c r="AM229" s="109"/>
      <c r="AN229" s="110" t="str">
        <f>VLOOKUP(Tabela2[[#This Row],[SIEMA]],Siema2025,51,FALSE)</f>
        <v/>
      </c>
      <c r="AO229" s="110" t="str">
        <f>VLOOKUP(Tabela2[[#This Row],[SIEMA]],Siema2025,53,FALSE)</f>
        <v/>
      </c>
      <c r="AP229" s="110" t="str">
        <f>VLOOKUP(Tabela2[[#This Row],[SIEMA]],Siema2025,55,FALSE)</f>
        <v/>
      </c>
      <c r="AQ229" s="110" t="str">
        <f>VLOOKUP(Tabela2[[#This Row],[SIEMA]],Siema2025,57,FALSE)</f>
        <v/>
      </c>
      <c r="AR229" s="110" t="str">
        <f>VLOOKUP(Tabela2[[#This Row],[SIEMA]],Siema2025,59,FALSE)</f>
        <v/>
      </c>
      <c r="AS229" s="110" t="str">
        <f>VLOOKUP(Tabela2[[#This Row],[SIEMA]],Siema2025,61,FALSE)</f>
        <v/>
      </c>
      <c r="AT229" s="110" t="str">
        <f>VLOOKUP(Tabela2[[#This Row],[SIEMA]],Siema2025,63,FALSE)</f>
        <v/>
      </c>
      <c r="AU229" s="110" t="s">
        <v>7130</v>
      </c>
      <c r="AV229" s="110" t="str">
        <f>VLOOKUP(Tabela2[[#This Row],[SIEMA]],Siema2025,67,FALSE)</f>
        <v/>
      </c>
      <c r="AW229" s="110" t="str">
        <f>VLOOKUP(Tabela2[[#This Row],[SIEMA]],Siema2025,69,FALSE)</f>
        <v/>
      </c>
      <c r="AX229" s="110" t="str">
        <f>VLOOKUP(Tabela2[[#This Row],[SIEMA]],Siema2025,71,FALSE)</f>
        <v/>
      </c>
      <c r="AY229" s="110" t="str">
        <f>VLOOKUP(Tabela2[[#This Row],[SIEMA]],Siema2025,73,FALSE)</f>
        <v/>
      </c>
      <c r="AZ229" s="110" t="str">
        <f>VLOOKUP(Tabela2[[#This Row],[SIEMA]],Siema2025,75,FALSE)</f>
        <v/>
      </c>
      <c r="BA229" s="110" t="str">
        <f>VLOOKUP(Tabela2[[#This Row],[SIEMA]],Siema2025,77,FALSE)</f>
        <v/>
      </c>
      <c r="BB229" s="110"/>
      <c r="BC229" s="110" t="str">
        <f>IF(Tabela2[[#This Row],[Outro(s) ]] = "X", "PREENCHER","NA")</f>
        <v>NA</v>
      </c>
      <c r="BD229" s="110" t="str">
        <f>VLOOKUP(Tabela2[[#This Row],[SIEMA]],Siema2025,82,FALSE)</f>
        <v/>
      </c>
      <c r="BE229" s="110" t="str">
        <f>VLOOKUP(Tabela2[[#This Row],[SIEMA]],Siema2025,81,FALSE)</f>
        <v/>
      </c>
      <c r="BF229" s="112" t="s">
        <v>7360</v>
      </c>
      <c r="BG229" s="112" t="s">
        <v>6835</v>
      </c>
      <c r="BH229" s="113" t="str">
        <f>VLOOKUP(Tabela2[[#This Row],[SIEMA]],Siema2025,29,FALSE)</f>
        <v>33592510026200</v>
      </c>
      <c r="BI229" s="114" t="str">
        <f>VLOOKUP(Tabela2[[#This Row],[SIEMA]],Siema2025,107,FALSE)</f>
        <v>Não</v>
      </c>
      <c r="BJ229" s="109" t="s">
        <v>7097</v>
      </c>
      <c r="BK229" s="106" t="s">
        <v>2696</v>
      </c>
      <c r="BL229" s="143">
        <v>45755</v>
      </c>
      <c r="BM229" s="110">
        <f ca="1">IF(Tabela2[[#This Row],[Data de atendimento do Ibama (considerar o primeiro documento/ação)]]="",_xlfn.DAYS(TODAY(),J229),_xlfn.DAYS(Tabela2[[#This Row],[Data de atendimento do Ibama (considerar o primeiro documento/ação)]],J229))</f>
        <v>5</v>
      </c>
      <c r="BN229" s="110" t="str">
        <f>IF(Tabela2[[#This Row],[Atendido pelo Ibama ("Não" ou "Sim")]]="Não","Preencher", IF(Tabela2[[#This Row],[Atendido pelo Ibama ("Não" ou "Sim")]]="Sim","NA",""))</f>
        <v>NA</v>
      </c>
      <c r="BO229" s="116" t="s">
        <v>7098</v>
      </c>
      <c r="BP229" s="110" t="str">
        <f>IF(Tabela2[[#This Row],[Forma de atendimento (primeiro documento/ação)]]= "Outros (especificar)", "PREENCHER","NA")</f>
        <v>NA</v>
      </c>
      <c r="BQ229" s="108" t="s">
        <v>2696</v>
      </c>
      <c r="BR229" s="110" t="s">
        <v>123</v>
      </c>
      <c r="BS229" s="110" t="s">
        <v>2696</v>
      </c>
      <c r="BT229" s="110" t="s">
        <v>7099</v>
      </c>
      <c r="BU229" s="110" t="s">
        <v>2696</v>
      </c>
      <c r="BV229" s="110" t="s">
        <v>123</v>
      </c>
      <c r="BW229" s="110" t="s">
        <v>2696</v>
      </c>
      <c r="BX229" s="108" t="s">
        <v>7727</v>
      </c>
      <c r="BY229" s="108"/>
      <c r="BZ229" s="106" t="str">
        <f>IF(Tabela2[[#This Row],[Data do documento de encerramento]]="NA","NA",IF(Tabela2[[#This Row],[Data do documento de encerramento]]="","Pendente de conclusão/ encerramento",_xlfn.DAYS(Tabela2[[#This Row],[Data do documento de encerramento]],J229)))</f>
        <v>Pendente de conclusão/ encerramento</v>
      </c>
      <c r="CA229" s="109" t="s">
        <v>8039</v>
      </c>
      <c r="CB229" s="109"/>
      <c r="CC229" s="131"/>
      <c r="CD229" s="109"/>
      <c r="CE229" s="109"/>
      <c r="CF229" s="109"/>
    </row>
    <row r="230" spans="1:84" ht="30.75" hidden="1">
      <c r="A230" s="231">
        <v>20254354001</v>
      </c>
      <c r="B230" s="173" t="s">
        <v>8040</v>
      </c>
      <c r="C230" s="110" t="str">
        <f>VLOOKUP(Tabela2[[#This Row],[SIEMA]],Siema2025,4,FALSE)</f>
        <v xml:space="preserve"> SP</v>
      </c>
      <c r="D230" s="108" t="str">
        <f>VLOOKUP(Tabela2[[#This Row],[SIEMA]],Siema2025,3,FALSE)</f>
        <v xml:space="preserve">Cubatão </v>
      </c>
      <c r="E230" s="108" t="str">
        <f>VLOOKUP(Tabela2[[#This Row],[SIEMA]],Siema2025,20,FALSE)</f>
        <v>3GWR+F3X Cubatão</v>
      </c>
      <c r="F230" s="108"/>
      <c r="G230" s="108" t="s">
        <v>8041</v>
      </c>
      <c r="H230" s="108" t="s">
        <v>8042</v>
      </c>
      <c r="I230" s="106" t="s">
        <v>7118</v>
      </c>
      <c r="J230" s="107">
        <f>VLOOKUP(Tabela2[[#This Row],[SIEMA]],Siema2025,2,FALSE)</f>
        <v>45750</v>
      </c>
      <c r="K230" s="107" t="str">
        <f>VLOOKUP(Tabela2[[#This Row],[SIEMA]],Siema2025,16,FALSE)</f>
        <v>Quinta</v>
      </c>
      <c r="L230" s="108" t="str">
        <f>IF(Tabela2[[#This Row],[Data]]="","Sem Informação",VLOOKUP(MONTH(Tabela2[[#This Row],[Data]]),'[1]Validação de dados'!$I$1:$J$13,2,0))</f>
        <v>Abril</v>
      </c>
      <c r="M230" s="106">
        <f>YEAR(Tabela2[[#This Row],[Data]])</f>
        <v>2025</v>
      </c>
      <c r="N230" s="107" t="str">
        <f>VLOOKUP(Tabela2[[#This Row],[SIEMA]],Siema2025,17,FALSE)</f>
        <v>Madrugada</v>
      </c>
      <c r="O230" s="107" t="str">
        <f>VLOOKUP(Tabela2[[#This Row],[SIEMA]],Siema2025,5,FALSE)</f>
        <v>Ferrovia</v>
      </c>
      <c r="P230" s="106" t="str">
        <f>VLOOKUP(Tabela2[[#This Row],[SIEMA]],Siema2025,21,FALSE)</f>
        <v>Vandalismo envolvendo a abertura de 1 vagões graneleiros carregados de farelo  de soja.</v>
      </c>
      <c r="Q230" s="106" t="s">
        <v>7119</v>
      </c>
      <c r="R230" s="106" t="s">
        <v>7119</v>
      </c>
      <c r="S230" s="109" t="s">
        <v>7430</v>
      </c>
      <c r="T230" s="106" t="str">
        <f>VLOOKUP(Tabela2[[#This Row],[SIEMA]],Siema2025,11,FALSE)</f>
        <v>20</v>
      </c>
      <c r="U230" s="106" t="s">
        <v>7120</v>
      </c>
      <c r="V230" s="106" t="s">
        <v>7119</v>
      </c>
      <c r="W230" s="106"/>
      <c r="X230" s="115"/>
      <c r="Y230" s="111" t="str">
        <f>IF(W230="","", IF(W230="NC","", IF(W230="NE","", IF(W230="NA","",IFERROR(VLOOKUP(W230,Produtos!$A$1:$C$2319,2,FALSE),"Não Cadastrado")))))</f>
        <v/>
      </c>
      <c r="Z230" s="106"/>
      <c r="AA230" s="106"/>
      <c r="AB230" s="106" t="str">
        <f>IF(W230="","",IF(ISNUMBER(W230)=FALSE,"Não se aplica",IFERROR(VLOOKUP(W230,Produtos!$A$1:$C$2319,3,FALSE),"Não Cadastrado")))</f>
        <v/>
      </c>
      <c r="AC230" s="106"/>
      <c r="AD230" s="110"/>
      <c r="AE230" s="109" t="str">
        <f>IF(AC230="","", IF(AC230="NC","", IF(AC230="NE","", IF(AC230="NA","",IFERROR(VLOOKUP(AC230,Produtos!$A$1:$C$2319,2,FALSE),"Não Cadastrado")))))</f>
        <v/>
      </c>
      <c r="AF230" s="106"/>
      <c r="AG230" s="106"/>
      <c r="AH230" s="106" t="str">
        <f>IF(AC230="","",IF(ISNUMBER(AC230)=FALSE,"Não se aplica",IFERROR(VLOOKUP(AC230,Produtos!$A$1:$C$2319,3,FALSE),"Não Cadastrado")))</f>
        <v/>
      </c>
      <c r="AI230" s="106"/>
      <c r="AJ230" s="106" t="str">
        <f>VLOOKUP(Tabela2[[#This Row],[SIEMA]],Siema2025,26,FALSE)</f>
        <v>Ato criminoso envolvendo a abertura de 1 vagões graneleiros carregados de farelo de  soja ocorrendo extravasamento sobre o solo.</v>
      </c>
      <c r="AK230" s="109" t="s">
        <v>7121</v>
      </c>
      <c r="AL230" s="109"/>
      <c r="AM230" s="109"/>
      <c r="AN230" s="110" t="str">
        <f>VLOOKUP(Tabela2[[#This Row],[SIEMA]],Siema2025,51,FALSE)</f>
        <v/>
      </c>
      <c r="AO230" s="110" t="str">
        <f>VLOOKUP(Tabela2[[#This Row],[SIEMA]],Siema2025,53,FALSE)</f>
        <v/>
      </c>
      <c r="AP230" s="110" t="str">
        <f>VLOOKUP(Tabela2[[#This Row],[SIEMA]],Siema2025,55,FALSE)</f>
        <v/>
      </c>
      <c r="AQ230" s="110" t="str">
        <f>VLOOKUP(Tabela2[[#This Row],[SIEMA]],Siema2025,57,FALSE)</f>
        <v/>
      </c>
      <c r="AR230" s="110" t="str">
        <f>VLOOKUP(Tabela2[[#This Row],[SIEMA]],Siema2025,59,FALSE)</f>
        <v/>
      </c>
      <c r="AS230" s="110" t="str">
        <f>VLOOKUP(Tabela2[[#This Row],[SIEMA]],Siema2025,61,FALSE)</f>
        <v/>
      </c>
      <c r="AT230" s="110" t="str">
        <f>VLOOKUP(Tabela2[[#This Row],[SIEMA]],Siema2025,63,FALSE)</f>
        <v/>
      </c>
      <c r="AU230" s="110" t="str">
        <f>VLOOKUP(Tabela2[[#This Row],[SIEMA]],Siema2025,65,FALSE)</f>
        <v>X</v>
      </c>
      <c r="AV230" s="110" t="str">
        <f>VLOOKUP(Tabela2[[#This Row],[SIEMA]],Siema2025,67,FALSE)</f>
        <v/>
      </c>
      <c r="AW230" s="110" t="str">
        <f>VLOOKUP(Tabela2[[#This Row],[SIEMA]],Siema2025,69,FALSE)</f>
        <v/>
      </c>
      <c r="AX230" s="110" t="str">
        <f>VLOOKUP(Tabela2[[#This Row],[SIEMA]],Siema2025,71,FALSE)</f>
        <v/>
      </c>
      <c r="AY230" s="110" t="str">
        <f>VLOOKUP(Tabela2[[#This Row],[SIEMA]],Siema2025,73,FALSE)</f>
        <v/>
      </c>
      <c r="AZ230" s="110" t="str">
        <f>VLOOKUP(Tabela2[[#This Row],[SIEMA]],Siema2025,75,FALSE)</f>
        <v/>
      </c>
      <c r="BA230" s="110" t="str">
        <f>VLOOKUP(Tabela2[[#This Row],[SIEMA]],Siema2025,77,FALSE)</f>
        <v/>
      </c>
      <c r="BB230" s="110" t="str">
        <f>VLOOKUP(Tabela2[[#This Row],[SIEMA]],Siema2025,79,FALSE)</f>
        <v/>
      </c>
      <c r="BC230" s="110" t="str">
        <f>IF(Tabela2[[#This Row],[Outro(s) ]] = "X", "PREENCHER","NA")</f>
        <v>NA</v>
      </c>
      <c r="BD230" s="110" t="str">
        <f>VLOOKUP(Tabela2[[#This Row],[SIEMA]],Siema2025,82,FALSE)</f>
        <v/>
      </c>
      <c r="BE230" s="110" t="str">
        <f>VLOOKUP(Tabela2[[#This Row],[SIEMA]],Siema2025,81,FALSE)</f>
        <v/>
      </c>
      <c r="BF230" s="112" t="s">
        <v>3066</v>
      </c>
      <c r="BG230" s="112" t="s">
        <v>7122</v>
      </c>
      <c r="BH230" s="113" t="str">
        <f>VLOOKUP(Tabela2[[#This Row],[SIEMA]],Siema2025,29,FALSE)</f>
        <v>02502844000166</v>
      </c>
      <c r="BI230" s="114" t="str">
        <f>VLOOKUP(Tabela2[[#This Row],[SIEMA]],Siema2025,107,FALSE)</f>
        <v>Não</v>
      </c>
      <c r="BJ230" s="109" t="s">
        <v>7097</v>
      </c>
      <c r="BK230" s="106" t="s">
        <v>2696</v>
      </c>
      <c r="BL230" s="143">
        <v>45775</v>
      </c>
      <c r="BM230" s="110">
        <f ca="1">IF(Tabela2[[#This Row],[Data de atendimento do Ibama (considerar o primeiro documento/ação)]]="",_xlfn.DAYS(TODAY(),J230),_xlfn.DAYS(Tabela2[[#This Row],[Data de atendimento do Ibama (considerar o primeiro documento/ação)]],J230))</f>
        <v>25</v>
      </c>
      <c r="BN230" s="110" t="str">
        <f>IF(Tabela2[[#This Row],[Atendido pelo Ibama ("Não" ou "Sim")]]="Não","Preencher", IF(Tabela2[[#This Row],[Atendido pelo Ibama ("Não" ou "Sim")]]="Sim","NA",""))</f>
        <v>NA</v>
      </c>
      <c r="BO230" s="116" t="s">
        <v>7098</v>
      </c>
      <c r="BP230" s="110" t="str">
        <f>IF(Tabela2[[#This Row],[Forma de atendimento (primeiro documento/ação)]]= "Outros (especificar)", "PREENCHER","NA")</f>
        <v>NA</v>
      </c>
      <c r="BQ230" s="108" t="s">
        <v>123</v>
      </c>
      <c r="BR230" s="110" t="str">
        <f>IF(Tabela2[[#This Row],[Equipe do Ibama foi a campo? Houve sobrevoo do Poseidon?]] = "Sim", "PREENCHER","NA")</f>
        <v>NA</v>
      </c>
      <c r="BS230" s="110" t="str">
        <f>IF(Tabela2[[#This Row],[Se sim, foi emitida Ordem de Emergência? (informações vinculada à coluna CK)]] = "Sim", "PREENCHER","NA")</f>
        <v>NA</v>
      </c>
      <c r="BT230" s="110" t="s">
        <v>7125</v>
      </c>
      <c r="BU230" s="110" t="s">
        <v>2696</v>
      </c>
      <c r="BV230" s="110" t="s">
        <v>123</v>
      </c>
      <c r="BW230" s="110" t="s">
        <v>123</v>
      </c>
      <c r="BX230" s="108" t="s">
        <v>7119</v>
      </c>
      <c r="BY230" s="108"/>
      <c r="BZ230" s="106" t="str">
        <f>IF(Tabela2[[#This Row],[Data do documento de encerramento]]="NA","NA",IF(Tabela2[[#This Row],[Data do documento de encerramento]]="","Pendente de conclusão/ encerramento",_xlfn.DAYS(Tabela2[[#This Row],[Data do documento de encerramento]],J230)))</f>
        <v>Pendente de conclusão/ encerramento</v>
      </c>
      <c r="CA230" s="109" t="s">
        <v>7126</v>
      </c>
      <c r="CB230" s="109"/>
      <c r="CC230" s="132"/>
      <c r="CD230" s="109"/>
      <c r="CE230" s="109"/>
      <c r="CF230" s="109"/>
    </row>
    <row r="231" spans="1:84" ht="30.75" hidden="1">
      <c r="A231" s="172">
        <v>20254875648</v>
      </c>
      <c r="B231" s="173" t="s">
        <v>8043</v>
      </c>
      <c r="C231" s="110" t="str">
        <f>VLOOKUP(Tabela2[[#This Row],[SIEMA]],Siema2025,4,FALSE)</f>
        <v xml:space="preserve"> PA</v>
      </c>
      <c r="D231" s="108" t="str">
        <f>VLOOKUP(Tabela2[[#This Row],[SIEMA]],Siema2025,3,FALSE)</f>
        <v xml:space="preserve">Sapucaia </v>
      </c>
      <c r="E231" s="108" t="s">
        <v>8044</v>
      </c>
      <c r="F231" s="108" t="s">
        <v>8045</v>
      </c>
      <c r="G231" s="108" t="s">
        <v>8046</v>
      </c>
      <c r="H231" s="111" t="s">
        <v>8047</v>
      </c>
      <c r="I231" s="106" t="s">
        <v>7118</v>
      </c>
      <c r="J231" s="107">
        <f>VLOOKUP(Tabela2[[#This Row],[SIEMA]],Siema2025,2,FALSE)</f>
        <v>45750</v>
      </c>
      <c r="K231" s="107" t="str">
        <f>VLOOKUP(Tabela2[[#This Row],[SIEMA]],Siema2025,16,FALSE)</f>
        <v>Quinta</v>
      </c>
      <c r="L231" s="108" t="str">
        <f>IF(Tabela2[[#This Row],[Data]]="","Sem Informação",VLOOKUP(MONTH(Tabela2[[#This Row],[Data]]),'[1]Validação de dados'!$I$1:$J$13,2,0))</f>
        <v>Abril</v>
      </c>
      <c r="M231" s="106">
        <f>YEAR(Tabela2[[#This Row],[Data]])</f>
        <v>2025</v>
      </c>
      <c r="N231" s="107" t="str">
        <f>VLOOKUP(Tabela2[[#This Row],[SIEMA]],Siema2025,17,FALSE)</f>
        <v>Matutino</v>
      </c>
      <c r="O231" s="107" t="str">
        <f>VLOOKUP(Tabela2[[#This Row],[SIEMA]],Siema2025,5,FALSE)</f>
        <v>Rodovia</v>
      </c>
      <c r="P231" s="106" t="str">
        <f>VLOOKUP(Tabela2[[#This Row],[SIEMA]],Siema2025,21,FALSE)</f>
        <v>A Fernandes Amadeu Transportes e Logísca Ltda, vem através deste comunicar um acidente
envolvendo um conjunto de nossa frota.
Cavalo Placa: FZF-8F43
Carreta Placa: FVM-1J21</v>
      </c>
      <c r="Q231" s="106">
        <v>2067</v>
      </c>
      <c r="R231" s="106" t="s">
        <v>8048</v>
      </c>
      <c r="S231" s="109" t="str">
        <f>IF(Q231="","", IF(Q231="NC","", IF(Q231="NE","", IF(Q231="NA","",IFERROR(VLOOKUP(Q231,Produtos!$A$1:$C$2319,2,FALSE),"Não Cadastrado")))))</f>
        <v>NITRATO DE AMÔNIO, FERTILIZANTES</v>
      </c>
      <c r="T231" s="106">
        <v>35.933999999999997</v>
      </c>
      <c r="U231" s="106" t="s">
        <v>7120</v>
      </c>
      <c r="V231" s="106">
        <f>IF(Q231="","",IF(ISNUMBER(Q231)=FALSE,"Não se aplica",IFERROR(VLOOKUP(Q231,Produtos!$A$1:$C$2319,3,FALSE),"Não Cadastrado")))</f>
        <v>5.0999999999999996</v>
      </c>
      <c r="W231" s="106" t="str">
        <f>VLOOKUP(Tabela2[[#This Row],[SIEMA]],Siema2025,10,FALSE)</f>
        <v/>
      </c>
      <c r="X231" s="115" t="str">
        <f>IF(Tabela2[[#This Row],[Origem do acidente]] = "Plataforma", "PREENCHER","NA")</f>
        <v>NA</v>
      </c>
      <c r="Y231" s="111" t="str">
        <f>IF(W231="","", IF(W231="NC","", IF(W231="NE","", IF(W231="NA","",IFERROR(VLOOKUP(W231,Produtos!$A$1:$C$2319,2,FALSE),"Não Cadastrado")))))</f>
        <v/>
      </c>
      <c r="Z231" s="106" t="str">
        <f>VLOOKUP(Tabela2[[#This Row],[SIEMA]],Siema2025,11,FALSE)</f>
        <v xml:space="preserve"> </v>
      </c>
      <c r="AA231" s="106" t="str">
        <f>VLOOKUP(Tabela2[[#This Row],[SIEMA]],Siema2025,12,FALSE)</f>
        <v xml:space="preserve"> </v>
      </c>
      <c r="AB231" s="106" t="str">
        <f>IF(W231="","",IF(ISNUMBER(W231)=FALSE,"Não se aplica",IFERROR(VLOOKUP(W231,Produtos!$A$1:$C$2319,3,FALSE),"Não Cadastrado")))</f>
        <v/>
      </c>
      <c r="AC231" s="106"/>
      <c r="AD231" s="110" t="str">
        <f>IF(Tabela2[[#This Row],[Origem do acidente]] = "Plataforma", "PREENCHER","NA")</f>
        <v>NA</v>
      </c>
      <c r="AE231" s="109" t="str">
        <f>IF(AC231="","", IF(AC231="NC","", IF(AC231="NE","", IF(AC231="NA","",IFERROR(VLOOKUP(AC231,Produtos!$A$1:$C$2319,2,FALSE),"Não Cadastrado")))))</f>
        <v/>
      </c>
      <c r="AF231" s="106"/>
      <c r="AG231" s="106"/>
      <c r="AH231" s="106" t="str">
        <f>IF(AC231="","",IF(ISNUMBER(AC231)=FALSE,"Não se aplica",IFERROR(VLOOKUP(AC231,Produtos!$A$1:$C$2319,3,FALSE),"Não Cadastrado")))</f>
        <v/>
      </c>
      <c r="AI231" s="106"/>
      <c r="AJ231" s="106" t="str">
        <f>VLOOKUP(Tabela2[[#This Row],[SIEMA]],Siema2025,26,FALSE)</f>
        <v/>
      </c>
      <c r="AK231" s="109" t="s">
        <v>6834</v>
      </c>
      <c r="AL231" s="109"/>
      <c r="AM231" s="109"/>
      <c r="AN231" s="110" t="str">
        <f>VLOOKUP(Tabela2[[#This Row],[SIEMA]],Siema2025,51,FALSE)</f>
        <v/>
      </c>
      <c r="AO231" s="110" t="str">
        <f>VLOOKUP(Tabela2[[#This Row],[SIEMA]],Siema2025,53,FALSE)</f>
        <v/>
      </c>
      <c r="AP231" s="110" t="str">
        <f>VLOOKUP(Tabela2[[#This Row],[SIEMA]],Siema2025,55,FALSE)</f>
        <v/>
      </c>
      <c r="AQ231" s="110" t="str">
        <f>VLOOKUP(Tabela2[[#This Row],[SIEMA]],Siema2025,57,FALSE)</f>
        <v/>
      </c>
      <c r="AR231" s="110" t="str">
        <f>VLOOKUP(Tabela2[[#This Row],[SIEMA]],Siema2025,59,FALSE)</f>
        <v/>
      </c>
      <c r="AS231" s="110" t="str">
        <f>VLOOKUP(Tabela2[[#This Row],[SIEMA]],Siema2025,61,FALSE)</f>
        <v/>
      </c>
      <c r="AT231" s="110" t="str">
        <f>VLOOKUP(Tabela2[[#This Row],[SIEMA]],Siema2025,63,FALSE)</f>
        <v/>
      </c>
      <c r="AU231" s="110" t="s">
        <v>7130</v>
      </c>
      <c r="AV231" s="110" t="str">
        <f>VLOOKUP(Tabela2[[#This Row],[SIEMA]],Siema2025,67,FALSE)</f>
        <v/>
      </c>
      <c r="AW231" s="110" t="str">
        <f>VLOOKUP(Tabela2[[#This Row],[SIEMA]],Siema2025,69,FALSE)</f>
        <v/>
      </c>
      <c r="AX231" s="110" t="str">
        <f>VLOOKUP(Tabela2[[#This Row],[SIEMA]],Siema2025,71,FALSE)</f>
        <v/>
      </c>
      <c r="AY231" s="110" t="str">
        <f>VLOOKUP(Tabela2[[#This Row],[SIEMA]],Siema2025,73,FALSE)</f>
        <v/>
      </c>
      <c r="AZ231" s="110" t="str">
        <f>VLOOKUP(Tabela2[[#This Row],[SIEMA]],Siema2025,75,FALSE)</f>
        <v/>
      </c>
      <c r="BA231" s="110" t="str">
        <f>VLOOKUP(Tabela2[[#This Row],[SIEMA]],Siema2025,77,FALSE)</f>
        <v/>
      </c>
      <c r="BB231" s="110"/>
      <c r="BC231" s="110" t="str">
        <f>IF(Tabela2[[#This Row],[Outro(s) ]] = "X", "PREENCHER","NA")</f>
        <v>NA</v>
      </c>
      <c r="BD231" s="110" t="str">
        <f>VLOOKUP(Tabela2[[#This Row],[SIEMA]],Siema2025,82,FALSE)</f>
        <v/>
      </c>
      <c r="BE231" s="110" t="str">
        <f>VLOOKUP(Tabela2[[#This Row],[SIEMA]],Siema2025,81,FALSE)</f>
        <v/>
      </c>
      <c r="BF231" s="112" t="str">
        <f>VLOOKUP(Tabela2[[#This Row],[SIEMA]],Siema2025,28,FALSE)</f>
        <v>A Fernandes Amadeu Transportes e Logísca Ltda</v>
      </c>
      <c r="BG231" s="112"/>
      <c r="BH231" s="113" t="str">
        <f>VLOOKUP(Tabela2[[#This Row],[SIEMA]],Siema2025,29,FALSE)</f>
        <v>07774450000180</v>
      </c>
      <c r="BI231" s="114" t="str">
        <f>VLOOKUP(Tabela2[[#This Row],[SIEMA]],Siema2025,107,FALSE)</f>
        <v>Não</v>
      </c>
      <c r="BJ231" s="109" t="s">
        <v>7097</v>
      </c>
      <c r="BK231" s="106" t="s">
        <v>2696</v>
      </c>
      <c r="BL231" s="143">
        <v>45769</v>
      </c>
      <c r="BM231" s="110">
        <f ca="1">IF(Tabela2[[#This Row],[Data de atendimento do Ibama (considerar o primeiro documento/ação)]]="",_xlfn.DAYS(TODAY(),J231),_xlfn.DAYS(Tabela2[[#This Row],[Data de atendimento do Ibama (considerar o primeiro documento/ação)]],J231))</f>
        <v>19</v>
      </c>
      <c r="BN231" s="110" t="str">
        <f>IF(Tabela2[[#This Row],[Atendido pelo Ibama ("Não" ou "Sim")]]="Não","Preencher", IF(Tabela2[[#This Row],[Atendido pelo Ibama ("Não" ou "Sim")]]="Sim","NA",""))</f>
        <v>NA</v>
      </c>
      <c r="BO231" s="116" t="s">
        <v>7123</v>
      </c>
      <c r="BP231" s="110" t="s">
        <v>8049</v>
      </c>
      <c r="BQ231" s="108" t="s">
        <v>7062</v>
      </c>
      <c r="BR231" s="110" t="str">
        <f>IF(Tabela2[[#This Row],[Equipe do Ibama foi a campo? Houve sobrevoo do Poseidon?]] = "Sim", "PREENCHER","NA")</f>
        <v>NA</v>
      </c>
      <c r="BS231" s="110" t="str">
        <f>IF(Tabela2[[#This Row],[Se sim, foi emitida Ordem de Emergência? (informações vinculada à coluna CK)]] = "Sim", "PREENCHER","NA")</f>
        <v>NA</v>
      </c>
      <c r="BT231" s="110" t="str">
        <f>IF(Tabela2[[#This Row],[Foi elaborado Relatório de Vistoria pelo Ibama? (informações vinculada à coluna CK)]] = "Sim", "PREENCHER","NA")</f>
        <v>NA</v>
      </c>
      <c r="BU231" s="110" t="str">
        <f>IF(Tabela2[[#This Row],[Houve envio de Informações Pós-acidente (preencher "não se aplica" quando de competência estadual/municipal)]] = "Sim", "PREENCHER","NA")</f>
        <v>NA</v>
      </c>
      <c r="BV231" s="110" t="str">
        <f>IF(Tabela2[[#This Row],[Houve avaliação das informações pós-acidente solicitadas/enviadas?]] = "Sim", "PREENCHER","NA")</f>
        <v>NA</v>
      </c>
      <c r="BW231" s="110" t="str">
        <f>IF(Tabela2[[#This Row],[O Ibama aguarda resposta da empresa/OEMA, etc?]] = "Sim", "PREENCHER","NA")</f>
        <v>NA</v>
      </c>
      <c r="BX231" s="108"/>
      <c r="BY231" s="143"/>
      <c r="BZ231" s="106" t="str">
        <f>IF(Tabela2[[#This Row],[Data do documento de encerramento]]="NA","NA",IF(Tabela2[[#This Row],[Data do documento de encerramento]]="","Pendente de conclusão/ encerramento",_xlfn.DAYS(Tabela2[[#This Row],[Data do documento de encerramento]],J231)))</f>
        <v>Pendente de conclusão/ encerramento</v>
      </c>
      <c r="CA231" s="109" t="s">
        <v>7965</v>
      </c>
      <c r="CB231" s="109"/>
      <c r="CC231" s="132"/>
      <c r="CD231" s="109"/>
      <c r="CE231" s="109"/>
      <c r="CF231" s="109"/>
    </row>
    <row r="232" spans="1:84" ht="45.75" hidden="1">
      <c r="A232" s="191">
        <v>20254568455</v>
      </c>
      <c r="B232" s="173" t="s">
        <v>8050</v>
      </c>
      <c r="C232" s="110" t="str">
        <f>VLOOKUP(Tabela2[[#This Row],[SIEMA]],Siema2025,4,FALSE)</f>
        <v xml:space="preserve"> SP</v>
      </c>
      <c r="D232" s="108" t="str">
        <f>VLOOKUP(Tabela2[[#This Row],[SIEMA]],Siema2025,3,FALSE)</f>
        <v xml:space="preserve">Araras </v>
      </c>
      <c r="E232" s="108" t="str">
        <f>VLOOKUP(Tabela2[[#This Row],[SIEMA]],Siema2025,20,FALSE)</f>
        <v>Faixa de Dutos OSBRA km 44+766</v>
      </c>
      <c r="F232" s="108"/>
      <c r="G232" s="108" t="s">
        <v>8051</v>
      </c>
      <c r="H232" s="108" t="s">
        <v>8052</v>
      </c>
      <c r="I232" s="106" t="s">
        <v>7118</v>
      </c>
      <c r="J232" s="107">
        <f>VLOOKUP(Tabela2[[#This Row],[SIEMA]],Siema2025,2,FALSE)</f>
        <v>45752</v>
      </c>
      <c r="K232" s="107" t="str">
        <f>VLOOKUP(Tabela2[[#This Row],[SIEMA]],Siema2025,16,FALSE)</f>
        <v>Sábado</v>
      </c>
      <c r="L232" s="108" t="str">
        <f>IF(Tabela2[[#This Row],[Data]]="","Sem Informação",VLOOKUP(MONTH(Tabela2[[#This Row],[Data]]),'[1]Validação de dados'!$I$1:$J$13,2,0))</f>
        <v>Abril</v>
      </c>
      <c r="M232" s="106">
        <f>YEAR(Tabela2[[#This Row],[Data]])</f>
        <v>2025</v>
      </c>
      <c r="N232" s="107" t="str">
        <f>VLOOKUP(Tabela2[[#This Row],[SIEMA]],Siema2025,17,FALSE)</f>
        <v>Vespertino</v>
      </c>
      <c r="O232" s="107" t="str">
        <f>VLOOKUP(Tabela2[[#This Row],[SIEMA]],Siema2025,5,FALSE)</f>
        <v>Duto</v>
      </c>
      <c r="P232" s="106" t="str">
        <f>VLOOKUP(Tabela2[[#This Row],[SIEMA]],Siema2025,21,FALSE)</f>
        <v>Faixa de Dutos OSBRA km 44+766</v>
      </c>
      <c r="Q232" s="106">
        <v>1203</v>
      </c>
      <c r="R232" s="106" t="str">
        <f>VLOOKUP(Tabela2[[#This Row],[SIEMA]],Siema2025,10,FALSE)</f>
        <v/>
      </c>
      <c r="S232" s="109" t="str">
        <f>IF(Q232="","", IF(Q232="NC","", IF(Q232="NE","", IF(Q232="NA","",IFERROR(VLOOKUP(Q232,Produtos!$A$1:$C$2319,2,FALSE),"Não Cadastrado")))))</f>
        <v>COMBUSTÍVEL PARA MOTORES  ou GASOLINA ou GASOLINA DE AVIAÇÃO (GAV-100LL ou AVGAS-100LL)</v>
      </c>
      <c r="T232" s="106">
        <v>0</v>
      </c>
      <c r="U232" s="106" t="s">
        <v>7109</v>
      </c>
      <c r="V232" s="106">
        <f>IF(Q232="","",IF(ISNUMBER(Q232)=FALSE,"Não se aplica",IFERROR(VLOOKUP(Q232,Produtos!$A$1:$C$2319,3,FALSE),"Não Cadastrado")))</f>
        <v>3</v>
      </c>
      <c r="W232" s="106" t="str">
        <f>VLOOKUP(Tabela2[[#This Row],[SIEMA]],Siema2025,10,FALSE)</f>
        <v/>
      </c>
      <c r="X232" s="115" t="str">
        <f>IF(Tabela2[[#This Row],[Origem do acidente]] = "Plataforma", "PREENCHER","NA")</f>
        <v>NA</v>
      </c>
      <c r="Y232" s="111" t="str">
        <f>IF(W232="","", IF(W232="NC","", IF(W232="NE","", IF(W232="NA","",IFERROR(VLOOKUP(W232,Produtos!$A$1:$C$2319,2,FALSE),"Não Cadastrado")))))</f>
        <v/>
      </c>
      <c r="Z232" s="106" t="str">
        <f>VLOOKUP(Tabela2[[#This Row],[SIEMA]],Siema2025,11,FALSE)</f>
        <v xml:space="preserve"> </v>
      </c>
      <c r="AA232" s="106" t="str">
        <f>VLOOKUP(Tabela2[[#This Row],[SIEMA]],Siema2025,12,FALSE)</f>
        <v xml:space="preserve"> </v>
      </c>
      <c r="AB232" s="106" t="str">
        <f>IF(W232="","",IF(ISNUMBER(W232)=FALSE,"Não se aplica",IFERROR(VLOOKUP(W232,Produtos!$A$1:$C$2319,3,FALSE),"Não Cadastrado")))</f>
        <v/>
      </c>
      <c r="AC232" s="106"/>
      <c r="AD232" s="110" t="str">
        <f>IF(Tabela2[[#This Row],[Origem do acidente]] = "Plataforma", "PREENCHER","NA")</f>
        <v>NA</v>
      </c>
      <c r="AE232" s="109" t="str">
        <f>IF(AC232="","", IF(AC232="NC","", IF(AC232="NE","", IF(AC232="NA","",IFERROR(VLOOKUP(AC232,Produtos!$A$1:$C$2319,2,FALSE),"Não Cadastrado")))))</f>
        <v/>
      </c>
      <c r="AF232" s="106"/>
      <c r="AG232" s="106"/>
      <c r="AH232" s="106" t="str">
        <f>IF(AC232="","",IF(ISNUMBER(AC232)=FALSE,"Não se aplica",IFERROR(VLOOKUP(AC232,Produtos!$A$1:$C$2319,3,FALSE),"Não Cadastrado")))</f>
        <v/>
      </c>
      <c r="AI232" s="106"/>
      <c r="AJ232" s="106" t="str">
        <f>VLOOKUP(Tabela2[[#This Row],[SIEMA]],Siema2025,26,FALSE)</f>
        <v>Derivação clandestina para furto de combustível.</v>
      </c>
      <c r="AK232" s="109" t="s">
        <v>7121</v>
      </c>
      <c r="AL232" s="109"/>
      <c r="AM232" s="109"/>
      <c r="AN232" s="110" t="str">
        <f>VLOOKUP(Tabela2[[#This Row],[SIEMA]],Siema2025,51,FALSE)</f>
        <v/>
      </c>
      <c r="AO232" s="110" t="str">
        <f>VLOOKUP(Tabela2[[#This Row],[SIEMA]],Siema2025,53,FALSE)</f>
        <v/>
      </c>
      <c r="AP232" s="110" t="str">
        <f>VLOOKUP(Tabela2[[#This Row],[SIEMA]],Siema2025,55,FALSE)</f>
        <v/>
      </c>
      <c r="AQ232" s="110" t="str">
        <f>VLOOKUP(Tabela2[[#This Row],[SIEMA]],Siema2025,57,FALSE)</f>
        <v/>
      </c>
      <c r="AR232" s="110" t="str">
        <f>VLOOKUP(Tabela2[[#This Row],[SIEMA]],Siema2025,59,FALSE)</f>
        <v/>
      </c>
      <c r="AS232" s="110" t="str">
        <f>VLOOKUP(Tabela2[[#This Row],[SIEMA]],Siema2025,61,FALSE)</f>
        <v/>
      </c>
      <c r="AT232" s="110" t="str">
        <f>VLOOKUP(Tabela2[[#This Row],[SIEMA]],Siema2025,63,FALSE)</f>
        <v/>
      </c>
      <c r="AU232" s="110" t="str">
        <f>VLOOKUP(Tabela2[[#This Row],[SIEMA]],Siema2025,65,FALSE)</f>
        <v/>
      </c>
      <c r="AV232" s="110" t="str">
        <f>VLOOKUP(Tabela2[[#This Row],[SIEMA]],Siema2025,67,FALSE)</f>
        <v/>
      </c>
      <c r="AW232" s="110" t="str">
        <f>VLOOKUP(Tabela2[[#This Row],[SIEMA]],Siema2025,69,FALSE)</f>
        <v/>
      </c>
      <c r="AX232" s="110" t="str">
        <f>VLOOKUP(Tabela2[[#This Row],[SIEMA]],Siema2025,71,FALSE)</f>
        <v/>
      </c>
      <c r="AY232" s="110" t="str">
        <f>VLOOKUP(Tabela2[[#This Row],[SIEMA]],Siema2025,73,FALSE)</f>
        <v/>
      </c>
      <c r="AZ232" s="110" t="str">
        <f>VLOOKUP(Tabela2[[#This Row],[SIEMA]],Siema2025,75,FALSE)</f>
        <v/>
      </c>
      <c r="BA232" s="110" t="str">
        <f>VLOOKUP(Tabela2[[#This Row],[SIEMA]],Siema2025,77,FALSE)</f>
        <v/>
      </c>
      <c r="BB232" s="110"/>
      <c r="BC232" s="110" t="str">
        <f>IF(Tabela2[[#This Row],[Outro(s) ]] = "X", "PREENCHER","NA")</f>
        <v>NA</v>
      </c>
      <c r="BD232" s="110" t="str">
        <f>VLOOKUP(Tabela2[[#This Row],[SIEMA]],Siema2025,82,FALSE)</f>
        <v/>
      </c>
      <c r="BE232" s="110" t="s">
        <v>7130</v>
      </c>
      <c r="BF232" s="112" t="str">
        <f>VLOOKUP(Tabela2[[#This Row],[SIEMA]],Siema2025,28,FALSE)</f>
        <v>Petrobras Transporte S.A. - Transpetro</v>
      </c>
      <c r="BG232" s="112"/>
      <c r="BH232" s="113" t="str">
        <f>VLOOKUP(Tabela2[[#This Row],[SIEMA]],Siema2025,29,FALSE)</f>
        <v>02709449000159</v>
      </c>
      <c r="BI232" s="114" t="str">
        <f>VLOOKUP(Tabela2[[#This Row],[SIEMA]],Siema2025,107,FALSE)</f>
        <v>Não</v>
      </c>
      <c r="BJ232" s="109" t="s">
        <v>7097</v>
      </c>
      <c r="BK232" s="106" t="s">
        <v>2696</v>
      </c>
      <c r="BL232" s="143">
        <v>45776</v>
      </c>
      <c r="BM232" s="110">
        <f ca="1">IF(Tabela2[[#This Row],[Data de atendimento do Ibama (considerar o primeiro documento/ação)]]="",_xlfn.DAYS(TODAY(),J232),_xlfn.DAYS(Tabela2[[#This Row],[Data de atendimento do Ibama (considerar o primeiro documento/ação)]],J232))</f>
        <v>24</v>
      </c>
      <c r="BN232" s="110" t="str">
        <f>IF(Tabela2[[#This Row],[Atendido pelo Ibama ("Não" ou "Sim")]]="Não","Preencher", IF(Tabela2[[#This Row],[Atendido pelo Ibama ("Não" ou "Sim")]]="Sim","NA",""))</f>
        <v>NA</v>
      </c>
      <c r="BO232" s="116" t="s">
        <v>7098</v>
      </c>
      <c r="BP232" s="110" t="str">
        <f>IF(Tabela2[[#This Row],[Forma de atendimento (primeiro documento/ação)]]= "Outros (especificar)", "PREENCHER","NA")</f>
        <v>NA</v>
      </c>
      <c r="BQ232" s="108" t="s">
        <v>123</v>
      </c>
      <c r="BR232" s="110" t="str">
        <f>IF(Tabela2[[#This Row],[Equipe do Ibama foi a campo? Houve sobrevoo do Poseidon?]] = "Sim", "PREENCHER","NA")</f>
        <v>NA</v>
      </c>
      <c r="BS232" s="110" t="str">
        <f>IF(Tabela2[[#This Row],[Se sim, foi emitida Ordem de Emergência? (informações vinculada à coluna CK)]] = "Sim", "PREENCHER","NA")</f>
        <v>NA</v>
      </c>
      <c r="BT232" s="110" t="s">
        <v>7099</v>
      </c>
      <c r="BU232" s="110" t="s">
        <v>2696</v>
      </c>
      <c r="BV232" s="110" t="s">
        <v>123</v>
      </c>
      <c r="BW232" s="110" t="s">
        <v>2696</v>
      </c>
      <c r="BX232" s="108" t="s">
        <v>7100</v>
      </c>
      <c r="BY232" s="143">
        <v>45951</v>
      </c>
      <c r="BZ232" s="106">
        <f>IF(Tabela2[[#This Row],[Data do documento de encerramento]]="NA","NA",IF(Tabela2[[#This Row],[Data do documento de encerramento]]="","Pendente de conclusão/ encerramento",_xlfn.DAYS(Tabela2[[#This Row],[Data do documento de encerramento]],J232)))</f>
        <v>199</v>
      </c>
      <c r="CA232" s="109" t="s">
        <v>8053</v>
      </c>
      <c r="CB232" s="109"/>
      <c r="CC232" s="133"/>
      <c r="CD232" s="109"/>
      <c r="CE232" s="109"/>
      <c r="CF232" s="109"/>
    </row>
    <row r="233" spans="1:84" ht="30.75" hidden="1">
      <c r="A233" s="172">
        <v>20254636050</v>
      </c>
      <c r="B233" s="173" t="s">
        <v>8054</v>
      </c>
      <c r="C233" s="110" t="str">
        <f>VLOOKUP(Tabela2[[#This Row],[SIEMA]],Siema2025,4,FALSE)</f>
        <v>MG</v>
      </c>
      <c r="D233" s="108" t="str">
        <f>VLOOKUP(Tabela2[[#This Row],[SIEMA]],Siema2025,3,FALSE)</f>
        <v>Passa Vinte</v>
      </c>
      <c r="E233" s="108" t="str">
        <f>VLOOKUP(Tabela2[[#This Row],[SIEMA]],Siema2025,20,FALSE)</f>
        <v>Km 166+577</v>
      </c>
      <c r="F233" s="108"/>
      <c r="G233" s="108" t="s">
        <v>8055</v>
      </c>
      <c r="H233" s="108" t="s">
        <v>8056</v>
      </c>
      <c r="I233" s="106" t="s">
        <v>7118</v>
      </c>
      <c r="J233" s="107">
        <f>VLOOKUP(Tabela2[[#This Row],[SIEMA]],Siema2025,2,FALSE)</f>
        <v>45752</v>
      </c>
      <c r="K233" s="107" t="str">
        <f>VLOOKUP(Tabela2[[#This Row],[SIEMA]],Siema2025,16,FALSE)</f>
        <v>Sábado</v>
      </c>
      <c r="L233" s="108" t="str">
        <f>IF(Tabela2[[#This Row],[Data]]="","Sem Informação",VLOOKUP(MONTH(Tabela2[[#This Row],[Data]]),'[1]Validação de dados'!$I$1:$J$13,2,0))</f>
        <v>Abril</v>
      </c>
      <c r="M233" s="106">
        <f>YEAR(Tabela2[[#This Row],[Data]])</f>
        <v>2025</v>
      </c>
      <c r="N233" s="107" t="str">
        <f>VLOOKUP(Tabela2[[#This Row],[SIEMA]],Siema2025,17,FALSE)</f>
        <v>Vespertino</v>
      </c>
      <c r="O233" s="107" t="str">
        <f>VLOOKUP(Tabela2[[#This Row],[SIEMA]],Siema2025,5,FALSE)</f>
        <v>Ferrovia</v>
      </c>
      <c r="P233" s="106"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33" s="106">
        <v>1202</v>
      </c>
      <c r="R233" s="106" t="s">
        <v>7119</v>
      </c>
      <c r="S233" s="109" t="s">
        <v>3060</v>
      </c>
      <c r="T233" s="106">
        <v>2000</v>
      </c>
      <c r="U233" s="106" t="s">
        <v>648</v>
      </c>
      <c r="V233" s="106">
        <f>IF(Q233="","",IF(ISNUMBER(Q233)=FALSE,"Não se aplica",IFERROR(VLOOKUP(Q233,Produtos!$A$1:$C$2319,3,FALSE),"Não Cadastrado")))</f>
        <v>3</v>
      </c>
      <c r="W233" s="106" t="str">
        <f>VLOOKUP(Tabela2[[#This Row],[SIEMA]],Siema2025,10,FALSE)</f>
        <v/>
      </c>
      <c r="X233" s="115"/>
      <c r="Y233" s="111" t="str">
        <f>IF(W233="","", IF(W233="NC","", IF(W233="NE","", IF(W233="NA","",IFERROR(VLOOKUP(W233,Produtos!$A$1:$C$2319,2,FALSE),"Não Cadastrado")))))</f>
        <v/>
      </c>
      <c r="Z233" s="106" t="str">
        <f>VLOOKUP(Tabela2[[#This Row],[SIEMA]],Siema2025,11,FALSE)</f>
        <v xml:space="preserve"> </v>
      </c>
      <c r="AA233" s="106" t="str">
        <f>VLOOKUP(Tabela2[[#This Row],[SIEMA]],Siema2025,12,FALSE)</f>
        <v xml:space="preserve"> </v>
      </c>
      <c r="AB233" s="106" t="str">
        <f>IF(W233="","",IF(ISNUMBER(W233)=FALSE,"Não se aplica",IFERROR(VLOOKUP(W233,Produtos!$A$1:$C$2319,3,FALSE),"Não Cadastrado")))</f>
        <v/>
      </c>
      <c r="AC233" s="106"/>
      <c r="AD233" s="110"/>
      <c r="AE233" s="109" t="str">
        <f>IF(AC233="","", IF(AC233="NC","", IF(AC233="NE","", IF(AC233="NA","",IFERROR(VLOOKUP(AC233,Produtos!$A$1:$C$2319,2,FALSE),"Não Cadastrado")))))</f>
        <v/>
      </c>
      <c r="AF233" s="106"/>
      <c r="AG233" s="106"/>
      <c r="AH233" s="106" t="str">
        <f>IF(AC233="","",IF(ISNUMBER(AC233)=FALSE,"Não se aplica",IFERROR(VLOOKUP(AC233,Produtos!$A$1:$C$2319,3,FALSE),"Não Cadastrado")))</f>
        <v/>
      </c>
      <c r="AI233" s="106"/>
      <c r="AJ233" s="106" t="str">
        <f>VLOOKUP(Tabela2[[#This Row],[SIEMA]],Siema2025,26,FALSE)</f>
        <v/>
      </c>
      <c r="AK233" s="109" t="s">
        <v>8057</v>
      </c>
      <c r="AL233" s="109"/>
      <c r="AM233" s="109"/>
      <c r="AN233" s="110" t="str">
        <f>VLOOKUP(Tabela2[[#This Row],[SIEMA]],Siema2025,51,FALSE)</f>
        <v/>
      </c>
      <c r="AO233" s="110" t="str">
        <f>VLOOKUP(Tabela2[[#This Row],[SIEMA]],Siema2025,53,FALSE)</f>
        <v/>
      </c>
      <c r="AP233" s="110" t="str">
        <f>VLOOKUP(Tabela2[[#This Row],[SIEMA]],Siema2025,55,FALSE)</f>
        <v/>
      </c>
      <c r="AQ233" s="110" t="str">
        <f>VLOOKUP(Tabela2[[#This Row],[SIEMA]],Siema2025,57,FALSE)</f>
        <v/>
      </c>
      <c r="AR233" s="110" t="str">
        <f>VLOOKUP(Tabela2[[#This Row],[SIEMA]],Siema2025,59,FALSE)</f>
        <v/>
      </c>
      <c r="AS233" s="110" t="str">
        <f>VLOOKUP(Tabela2[[#This Row],[SIEMA]],Siema2025,61,FALSE)</f>
        <v/>
      </c>
      <c r="AT233" s="110" t="str">
        <f>VLOOKUP(Tabela2[[#This Row],[SIEMA]],Siema2025,63,FALSE)</f>
        <v/>
      </c>
      <c r="AU233" s="110" t="str">
        <f>VLOOKUP(Tabela2[[#This Row],[SIEMA]],Siema2025,65,FALSE)</f>
        <v>X</v>
      </c>
      <c r="AV233" s="110" t="str">
        <f>VLOOKUP(Tabela2[[#This Row],[SIEMA]],Siema2025,67,FALSE)</f>
        <v/>
      </c>
      <c r="AW233" s="110" t="str">
        <f>VLOOKUP(Tabela2[[#This Row],[SIEMA]],Siema2025,69,FALSE)</f>
        <v/>
      </c>
      <c r="AX233" s="110" t="str">
        <f>VLOOKUP(Tabela2[[#This Row],[SIEMA]],Siema2025,71,FALSE)</f>
        <v/>
      </c>
      <c r="AY233" s="110" t="str">
        <f>VLOOKUP(Tabela2[[#This Row],[SIEMA]],Siema2025,73,FALSE)</f>
        <v/>
      </c>
      <c r="AZ233" s="110" t="str">
        <f>VLOOKUP(Tabela2[[#This Row],[SIEMA]],Siema2025,75,FALSE)</f>
        <v/>
      </c>
      <c r="BA233" s="110" t="str">
        <f>VLOOKUP(Tabela2[[#This Row],[SIEMA]],Siema2025,77,FALSE)</f>
        <v/>
      </c>
      <c r="BB233" s="110" t="str">
        <f>VLOOKUP(Tabela2[[#This Row],[SIEMA]],Siema2025,79,FALSE)</f>
        <v/>
      </c>
      <c r="BC233" s="110" t="str">
        <f>IF(Tabela2[[#This Row],[Outro(s) ]] = "X", "PREENCHER","NA")</f>
        <v>NA</v>
      </c>
      <c r="BD233" s="110" t="str">
        <f>VLOOKUP(Tabela2[[#This Row],[SIEMA]],Siema2025,82,FALSE)</f>
        <v/>
      </c>
      <c r="BE233" s="110" t="str">
        <f>VLOOKUP(Tabela2[[#This Row],[SIEMA]],Siema2025,81,FALSE)</f>
        <v/>
      </c>
      <c r="BF233" s="112" t="s">
        <v>7169</v>
      </c>
      <c r="BG233" s="112" t="s">
        <v>7170</v>
      </c>
      <c r="BH233" s="113" t="str">
        <f>VLOOKUP(Tabela2[[#This Row],[SIEMA]],Siema2025,29,FALSE)</f>
        <v>00924429000175</v>
      </c>
      <c r="BI233" s="114" t="str">
        <f>VLOOKUP(Tabela2[[#This Row],[SIEMA]],Siema2025,107,FALSE)</f>
        <v>Não</v>
      </c>
      <c r="BJ233" s="109" t="s">
        <v>7097</v>
      </c>
      <c r="BK233" s="106" t="s">
        <v>2696</v>
      </c>
      <c r="BL233" s="143">
        <v>45754</v>
      </c>
      <c r="BM233" s="110">
        <f ca="1">IF(Tabela2[[#This Row],[Data de atendimento do Ibama (considerar o primeiro documento/ação)]]="",_xlfn.DAYS(TODAY(),J233),_xlfn.DAYS(Tabela2[[#This Row],[Data de atendimento do Ibama (considerar o primeiro documento/ação)]],J233))</f>
        <v>2</v>
      </c>
      <c r="BN233" s="110" t="str">
        <f>IF(Tabela2[[#This Row],[Atendido pelo Ibama ("Não" ou "Sim")]]="Não","Preencher", IF(Tabela2[[#This Row],[Atendido pelo Ibama ("Não" ou "Sim")]]="Sim","NA",""))</f>
        <v>NA</v>
      </c>
      <c r="BO233" s="116" t="s">
        <v>7098</v>
      </c>
      <c r="BP233" s="110" t="str">
        <f>IF(Tabela2[[#This Row],[Forma de atendimento (primeiro documento/ação)]]= "Outros (especificar)", "PREENCHER","NA")</f>
        <v>NA</v>
      </c>
      <c r="BQ233" s="108" t="s">
        <v>2696</v>
      </c>
      <c r="BR233" s="110" t="s">
        <v>123</v>
      </c>
      <c r="BS233" s="110" t="s">
        <v>2696</v>
      </c>
      <c r="BT233" s="110" t="s">
        <v>7099</v>
      </c>
      <c r="BU233" s="110" t="s">
        <v>2696</v>
      </c>
      <c r="BV233" s="110" t="s">
        <v>123</v>
      </c>
      <c r="BW233" s="110" t="s">
        <v>123</v>
      </c>
      <c r="BX233" s="108"/>
      <c r="BY233" s="108"/>
      <c r="BZ233" s="106" t="str">
        <f>IF(Tabela2[[#This Row],[Data do documento de encerramento]]="NA","NA",IF(Tabela2[[#This Row],[Data do documento de encerramento]]="","Pendente de conclusão/ encerramento",_xlfn.DAYS(Tabela2[[#This Row],[Data do documento de encerramento]],J233)))</f>
        <v>Pendente de conclusão/ encerramento</v>
      </c>
      <c r="CA233" s="109"/>
      <c r="CB233" s="109"/>
      <c r="CC233" s="133"/>
      <c r="CD233" s="109"/>
      <c r="CE233" s="109"/>
      <c r="CF233" s="109"/>
    </row>
    <row r="234" spans="1:84" ht="30.75">
      <c r="A234" s="172">
        <v>20254710811</v>
      </c>
      <c r="B234" s="173" t="s">
        <v>8058</v>
      </c>
      <c r="C234" s="110" t="s">
        <v>7133</v>
      </c>
      <c r="D234" s="108" t="s">
        <v>637</v>
      </c>
      <c r="E234" s="108" t="s">
        <v>8059</v>
      </c>
      <c r="F234" s="108"/>
      <c r="G234" s="108" t="s">
        <v>8060</v>
      </c>
      <c r="H234" s="108" t="s">
        <v>8061</v>
      </c>
      <c r="I234" s="106" t="str">
        <f>VLOOKUP(Tabela2[[#This Row],[SIEMA]],Siema2025,19,FALSE)</f>
        <v>Campos</v>
      </c>
      <c r="J234" s="107">
        <f>VLOOKUP(Tabela2[[#This Row],[SIEMA]],Siema2025,2,FALSE)</f>
        <v>45752</v>
      </c>
      <c r="K234" s="107" t="str">
        <f>VLOOKUP(Tabela2[[#This Row],[SIEMA]],Siema2025,16,FALSE)</f>
        <v>Sábado</v>
      </c>
      <c r="L234" s="108" t="str">
        <f>IF(Tabela2[[#This Row],[Data]]="","Sem Informação",VLOOKUP(MONTH(Tabela2[[#This Row],[Data]]),'[1]Validação de dados'!$I$1:$J$13,2,0))</f>
        <v>Abril</v>
      </c>
      <c r="M234" s="106">
        <f>YEAR(Tabela2[[#This Row],[Data]])</f>
        <v>2025</v>
      </c>
      <c r="N234" s="107" t="str">
        <f>VLOOKUP(Tabela2[[#This Row],[SIEMA]],Siema2025,17,FALSE)</f>
        <v>Matutino</v>
      </c>
      <c r="O234" s="107" t="s">
        <v>111</v>
      </c>
      <c r="P234" s="106"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34" s="106" t="s">
        <v>637</v>
      </c>
      <c r="R234" t="s">
        <v>7194</v>
      </c>
      <c r="S234" s="106" t="s">
        <v>7138</v>
      </c>
      <c r="T234" s="106" t="s">
        <v>2052</v>
      </c>
      <c r="U234" s="106" t="str">
        <f>VLOOKUP(Tabela2[[#This Row],[SIEMA]],Siema2025,12,FALSE)</f>
        <v>M3; M3</v>
      </c>
      <c r="V234" s="106" t="s">
        <v>637</v>
      </c>
      <c r="W234" s="106"/>
      <c r="X234" s="115" t="str">
        <f>IF(Tabela2[[#This Row],[Origem do acidente]] = "Plataforma", "PREENCHER","NA")</f>
        <v>PREENCHER</v>
      </c>
      <c r="Y234" s="111"/>
      <c r="Z234" s="106"/>
      <c r="AA234" s="106" t="str">
        <f>VLOOKUP(Tabela2[[#This Row],[SIEMA]],Siema2025,12,FALSE)</f>
        <v>M3; M3</v>
      </c>
      <c r="AB234" s="106" t="str">
        <f>IF(W234="","",IF(ISNUMBER(W234)=FALSE,"Não se aplica",IFERROR(VLOOKUP(W234,Produtos!$A$1:$C$2319,3,FALSE),"Não Cadastrado")))</f>
        <v/>
      </c>
      <c r="AC234" s="106"/>
      <c r="AD234" s="110" t="str">
        <f>IF(Tabela2[[#This Row],[Origem do acidente]] = "Plataforma", "PREENCHER","NA")</f>
        <v>PREENCHER</v>
      </c>
      <c r="AE234" s="109" t="str">
        <f>IF(AC234="","", IF(AC234="NC","", IF(AC234="NE","", IF(AC234="NA","",IFERROR(VLOOKUP(AC234,Produtos!$A$1:$C$2319,2,FALSE),"Não Cadastrado")))))</f>
        <v/>
      </c>
      <c r="AF234" s="106"/>
      <c r="AG234" s="106"/>
      <c r="AH234" s="106" t="str">
        <f>IF(AC234="","",IF(ISNUMBER(AC234)=FALSE,"Não se aplica",IFERROR(VLOOKUP(AC234,Produtos!$A$1:$C$2319,3,FALSE),"Não Cadastrado")))</f>
        <v/>
      </c>
      <c r="AI234" s="106"/>
      <c r="AJ234" s="106" t="str">
        <f>VLOOKUP(Tabela2[[#This Row],[SIEMA]],Siema2025,26,FALSE)</f>
        <v>Degradação da reguladora do anular inferior no pod Amarelo.</v>
      </c>
      <c r="AK234" s="109"/>
      <c r="AL234" s="109"/>
      <c r="AM234" s="109"/>
      <c r="AN234" s="110" t="str">
        <f>VLOOKUP(Tabela2[[#This Row],[SIEMA]],Siema2025,51,FALSE)</f>
        <v/>
      </c>
      <c r="AO234" s="110" t="str">
        <f>VLOOKUP(Tabela2[[#This Row],[SIEMA]],Siema2025,53,FALSE)</f>
        <v/>
      </c>
      <c r="AP234" s="110" t="str">
        <f>VLOOKUP(Tabela2[[#This Row],[SIEMA]],Siema2025,55,FALSE)</f>
        <v/>
      </c>
      <c r="AQ234" s="110" t="str">
        <f>VLOOKUP(Tabela2[[#This Row],[SIEMA]],Siema2025,57,FALSE)</f>
        <v/>
      </c>
      <c r="AR234" s="110" t="str">
        <f>VLOOKUP(Tabela2[[#This Row],[SIEMA]],Siema2025,59,FALSE)</f>
        <v/>
      </c>
      <c r="AS234" s="110" t="str">
        <f>VLOOKUP(Tabela2[[#This Row],[SIEMA]],Siema2025,61,FALSE)</f>
        <v>X</v>
      </c>
      <c r="AT234" s="110" t="str">
        <f>VLOOKUP(Tabela2[[#This Row],[SIEMA]],Siema2025,63,FALSE)</f>
        <v/>
      </c>
      <c r="AU234" s="110" t="str">
        <f>VLOOKUP(Tabela2[[#This Row],[SIEMA]],Siema2025,65,FALSE)</f>
        <v/>
      </c>
      <c r="AV234" s="110" t="str">
        <f>VLOOKUP(Tabela2[[#This Row],[SIEMA]],Siema2025,67,FALSE)</f>
        <v/>
      </c>
      <c r="AW234" s="110" t="str">
        <f>VLOOKUP(Tabela2[[#This Row],[SIEMA]],Siema2025,69,FALSE)</f>
        <v/>
      </c>
      <c r="AX234" s="110" t="str">
        <f>VLOOKUP(Tabela2[[#This Row],[SIEMA]],Siema2025,71,FALSE)</f>
        <v/>
      </c>
      <c r="AY234" s="110" t="str">
        <f>VLOOKUP(Tabela2[[#This Row],[SIEMA]],Siema2025,73,FALSE)</f>
        <v/>
      </c>
      <c r="AZ234" s="110" t="str">
        <f>VLOOKUP(Tabela2[[#This Row],[SIEMA]],Siema2025,75,FALSE)</f>
        <v/>
      </c>
      <c r="BA234" s="110" t="str">
        <f>VLOOKUP(Tabela2[[#This Row],[SIEMA]],Siema2025,77,FALSE)</f>
        <v/>
      </c>
      <c r="BB234" s="110" t="str">
        <f>VLOOKUP(Tabela2[[#This Row],[SIEMA]],Siema2025,79,FALSE)</f>
        <v/>
      </c>
      <c r="BC234" s="110" t="str">
        <f>IF(Tabela2[[#This Row],[Outro(s) ]] = "X", "PREENCHER","NA")</f>
        <v>NA</v>
      </c>
      <c r="BD234" s="110" t="str">
        <f>VLOOKUP(Tabela2[[#This Row],[SIEMA]],Siema2025,82,FALSE)</f>
        <v/>
      </c>
      <c r="BE234" s="110" t="str">
        <f>VLOOKUP(Tabela2[[#This Row],[SIEMA]],Siema2025,81,FALSE)</f>
        <v/>
      </c>
      <c r="BF234" s="112" t="str">
        <f>VLOOKUP(Tabela2[[#This Row],[SIEMA]],Siema2025,28,FALSE)</f>
        <v>Petrobras</v>
      </c>
      <c r="BG234" s="112"/>
      <c r="BH234" s="113" t="str">
        <f>VLOOKUP(Tabela2[[#This Row],[SIEMA]],Siema2025,29,FALSE)</f>
        <v>33000167000454</v>
      </c>
      <c r="BI234" s="114" t="str">
        <f>VLOOKUP(Tabela2[[#This Row],[SIEMA]],Siema2025,107,FALSE)</f>
        <v>Não</v>
      </c>
      <c r="BJ234" s="109" t="s">
        <v>7097</v>
      </c>
      <c r="BK234" s="106" t="s">
        <v>2696</v>
      </c>
      <c r="BL234" s="143">
        <v>45772</v>
      </c>
      <c r="BM234" s="110">
        <f ca="1">IF(Tabela2[[#This Row],[Data de atendimento do Ibama (considerar o primeiro documento/ação)]]="",_xlfn.DAYS(TODAY(),J234),_xlfn.DAYS(Tabela2[[#This Row],[Data de atendimento do Ibama (considerar o primeiro documento/ação)]],J234))</f>
        <v>20</v>
      </c>
      <c r="BN234" s="110" t="str">
        <f>IF(Tabela2[[#This Row],[Atendido pelo Ibama ("Não" ou "Sim")]]="Não","Preencher", IF(Tabela2[[#This Row],[Atendido pelo Ibama ("Não" ou "Sim")]]="Sim","NA",""))</f>
        <v>NA</v>
      </c>
      <c r="BO234" s="116" t="s">
        <v>7139</v>
      </c>
      <c r="BP234" s="110" t="str">
        <f>IF(Tabela2[[#This Row],[Forma de atendimento (primeiro documento/ação)]]= "Outros (especificar)", "PREENCHER","NA")</f>
        <v>NA</v>
      </c>
      <c r="BQ234" s="108" t="s">
        <v>123</v>
      </c>
      <c r="BR234" s="110" t="str">
        <f>IF(Tabela2[[#This Row],[Equipe do Ibama foi a campo? Houve sobrevoo do Poseidon?]] = "Sim", "PREENCHER","NA")</f>
        <v>NA</v>
      </c>
      <c r="BS234" s="110" t="str">
        <f>IF(Tabela2[[#This Row],[Se sim, foi emitida Ordem de Emergência? (informações vinculada à coluna CK)]] = "Sim", "PREENCHER","NA")</f>
        <v>NA</v>
      </c>
      <c r="BT234" s="110" t="s">
        <v>7099</v>
      </c>
      <c r="BU234" s="110" t="s">
        <v>123</v>
      </c>
      <c r="BV234" s="110" t="s">
        <v>123</v>
      </c>
      <c r="BW234" s="110" t="s">
        <v>123</v>
      </c>
      <c r="BX234" s="108"/>
      <c r="BY234" s="143"/>
      <c r="BZ234" s="106" t="str">
        <f>IF(Tabela2[[#This Row],[Data do documento de encerramento]]="NA","NA",IF(Tabela2[[#This Row],[Data do documento de encerramento]]="","Pendente de conclusão/ encerramento",_xlfn.DAYS(Tabela2[[#This Row],[Data do documento de encerramento]],J234)))</f>
        <v>Pendente de conclusão/ encerramento</v>
      </c>
      <c r="CA234" s="109"/>
      <c r="CB234" s="109"/>
      <c r="CC234" s="294" t="s">
        <v>7196</v>
      </c>
      <c r="CD234" s="109" t="s">
        <v>123</v>
      </c>
      <c r="CE234" s="109" t="s">
        <v>123</v>
      </c>
      <c r="CF234" s="109" t="s">
        <v>7141</v>
      </c>
    </row>
    <row r="235" spans="1:84" ht="45.75" hidden="1">
      <c r="A235" s="172">
        <v>20254728819</v>
      </c>
      <c r="B235" s="173" t="s">
        <v>8062</v>
      </c>
      <c r="C235" s="110" t="str">
        <f>VLOOKUP(Tabela2[[#This Row],[SIEMA]],Siema2025,4,FALSE)</f>
        <v xml:space="preserve"> SC</v>
      </c>
      <c r="D235" s="108" t="str">
        <f>VLOOKUP(Tabela2[[#This Row],[SIEMA]],Siema2025,3,FALSE)</f>
        <v xml:space="preserve">Palhoça </v>
      </c>
      <c r="E235" s="108" t="s">
        <v>3905</v>
      </c>
      <c r="F235" s="108" t="s">
        <v>8063</v>
      </c>
      <c r="G235" s="108" t="s">
        <v>8064</v>
      </c>
      <c r="H235" s="108" t="s">
        <v>8065</v>
      </c>
      <c r="I235" s="106" t="s">
        <v>7118</v>
      </c>
      <c r="J235" s="107">
        <f>VLOOKUP(Tabela2[[#This Row],[SIEMA]],Siema2025,2,FALSE)</f>
        <v>45753</v>
      </c>
      <c r="K235" s="107" t="str">
        <f>VLOOKUP(Tabela2[[#This Row],[SIEMA]],Siema2025,16,FALSE)</f>
        <v>Domingo</v>
      </c>
      <c r="L235" s="108" t="str">
        <f>IF(Tabela2[[#This Row],[Data]]="","Sem Informação",VLOOKUP(MONTH(Tabela2[[#This Row],[Data]]),'[1]Validação de dados'!$I$1:$J$13,2,0))</f>
        <v>Abril</v>
      </c>
      <c r="M235" s="106">
        <f>YEAR(Tabela2[[#This Row],[Data]])</f>
        <v>2025</v>
      </c>
      <c r="N235" s="107" t="str">
        <f>VLOOKUP(Tabela2[[#This Row],[SIEMA]],Siema2025,17,FALSE)</f>
        <v>Vespertino</v>
      </c>
      <c r="O235" s="107" t="str">
        <f>VLOOKUP(Tabela2[[#This Row],[SIEMA]],Siema2025,5,FALSE)</f>
        <v>Rodovia</v>
      </c>
      <c r="P235" s="106" t="str">
        <f>VLOOKUP(Tabela2[[#This Row],[SIEMA]],Siema2025,21,FALSE)</f>
        <v>Acidente rodoviário em que ocorreu tombamento de carreta ocasionando vazamento de álcool etílico seguido de incêndio do veículo e produto, atingindo também outros veículos (caminhões e carros).</v>
      </c>
      <c r="Q235" s="106">
        <v>1170</v>
      </c>
      <c r="R235" s="106" t="str">
        <f>VLOOKUP(Tabela2[[#This Row],[SIEMA]],Siema2025,10,FALSE)</f>
        <v/>
      </c>
      <c r="S235" s="109" t="str">
        <f>IF(Q235="","", IF(Q235="NC","", IF(Q235="NE","", IF(Q235="NA","",IFERROR(VLOOKUP(Q235,Produtos!$A$1:$C$2319,2,FALSE),"Não Cadastrado")))))</f>
        <v>ÁLCOOL ETÍLICO, ETANOL</v>
      </c>
      <c r="T235" s="106">
        <v>44609</v>
      </c>
      <c r="U235" s="106" t="s">
        <v>648</v>
      </c>
      <c r="V235" s="106">
        <f>IF(Q235="","",IF(ISNUMBER(Q235)=FALSE,"Não se aplica",IFERROR(VLOOKUP(Q235,Produtos!$A$1:$C$2319,3,FALSE),"Não Cadastrado")))</f>
        <v>3</v>
      </c>
      <c r="W235" s="106" t="str">
        <f>VLOOKUP(Tabela2[[#This Row],[SIEMA]],Siema2025,10,FALSE)</f>
        <v/>
      </c>
      <c r="X235" s="115" t="str">
        <f>IF(Tabela2[[#This Row],[Origem do acidente]] = "Plataforma", "PREENCHER","NA")</f>
        <v>NA</v>
      </c>
      <c r="Y235" s="111" t="str">
        <f>IF(W235="","", IF(W235="NC","", IF(W235="NE","", IF(W235="NA","",IFERROR(VLOOKUP(W235,Produtos!$A$1:$C$2319,2,FALSE),"Não Cadastrado")))))</f>
        <v/>
      </c>
      <c r="Z235" s="106" t="str">
        <f>VLOOKUP(Tabela2[[#This Row],[SIEMA]],Siema2025,11,FALSE)</f>
        <v xml:space="preserve"> </v>
      </c>
      <c r="AA235" s="106" t="str">
        <f>VLOOKUP(Tabela2[[#This Row],[SIEMA]],Siema2025,12,FALSE)</f>
        <v xml:space="preserve"> </v>
      </c>
      <c r="AB235" s="106" t="str">
        <f>IF(W235="","",IF(ISNUMBER(W235)=FALSE,"Não se aplica",IFERROR(VLOOKUP(W235,Produtos!$A$1:$C$2319,3,FALSE),"Não Cadastrado")))</f>
        <v/>
      </c>
      <c r="AC235" s="106"/>
      <c r="AD235" s="110" t="str">
        <f>IF(Tabela2[[#This Row],[Origem do acidente]] = "Plataforma", "PREENCHER","NA")</f>
        <v>NA</v>
      </c>
      <c r="AE235" s="109" t="str">
        <f>IF(AC235="","", IF(AC235="NC","", IF(AC235="NE","", IF(AC235="NA","",IFERROR(VLOOKUP(AC235,Produtos!$A$1:$C$2319,2,FALSE),"Não Cadastrado")))))</f>
        <v/>
      </c>
      <c r="AF235" s="106"/>
      <c r="AG235" s="106"/>
      <c r="AH235" s="106" t="str">
        <f>IF(AC235="","",IF(ISNUMBER(AC235)=FALSE,"Não se aplica",IFERROR(VLOOKUP(AC235,Produtos!$A$1:$C$2319,3,FALSE),"Não Cadastrado")))</f>
        <v/>
      </c>
      <c r="AI235" s="106"/>
      <c r="AJ235" s="106" t="str">
        <f>VLOOKUP(Tabela2[[#This Row],[SIEMA]],Siema2025,26,FALSE)</f>
        <v>Ainda esta sendo apurado</v>
      </c>
      <c r="AK235" s="109" t="s">
        <v>7343</v>
      </c>
      <c r="AL235" s="109" t="s">
        <v>7175</v>
      </c>
      <c r="AM235" s="109" t="s">
        <v>7827</v>
      </c>
      <c r="AN235" s="110" t="str">
        <f>VLOOKUP(Tabela2[[#This Row],[SIEMA]],Siema2025,51,FALSE)</f>
        <v>X</v>
      </c>
      <c r="AO235" s="110" t="str">
        <f>VLOOKUP(Tabela2[[#This Row],[SIEMA]],Siema2025,53,FALSE)</f>
        <v>X</v>
      </c>
      <c r="AP235" s="110" t="str">
        <f>VLOOKUP(Tabela2[[#This Row],[SIEMA]],Siema2025,55,FALSE)</f>
        <v/>
      </c>
      <c r="AQ235" s="110" t="str">
        <f>VLOOKUP(Tabela2[[#This Row],[SIEMA]],Siema2025,57,FALSE)</f>
        <v/>
      </c>
      <c r="AR235" s="110" t="str">
        <f>VLOOKUP(Tabela2[[#This Row],[SIEMA]],Siema2025,59,FALSE)</f>
        <v/>
      </c>
      <c r="AS235" s="110" t="str">
        <f>VLOOKUP(Tabela2[[#This Row],[SIEMA]],Siema2025,61,FALSE)</f>
        <v/>
      </c>
      <c r="AT235" s="110" t="str">
        <f>VLOOKUP(Tabela2[[#This Row],[SIEMA]],Siema2025,63,FALSE)</f>
        <v/>
      </c>
      <c r="AU235" s="110" t="str">
        <f>VLOOKUP(Tabela2[[#This Row],[SIEMA]],Siema2025,65,FALSE)</f>
        <v/>
      </c>
      <c r="AV235" s="110" t="str">
        <f>VLOOKUP(Tabela2[[#This Row],[SIEMA]],Siema2025,67,FALSE)</f>
        <v/>
      </c>
      <c r="AW235" s="110" t="str">
        <f>VLOOKUP(Tabela2[[#This Row],[SIEMA]],Siema2025,69,FALSE)</f>
        <v/>
      </c>
      <c r="AX235" s="110" t="str">
        <f>VLOOKUP(Tabela2[[#This Row],[SIEMA]],Siema2025,71,FALSE)</f>
        <v>X</v>
      </c>
      <c r="AY235" s="110" t="str">
        <f>VLOOKUP(Tabela2[[#This Row],[SIEMA]],Siema2025,73,FALSE)</f>
        <v/>
      </c>
      <c r="AZ235" s="110" t="str">
        <f>VLOOKUP(Tabela2[[#This Row],[SIEMA]],Siema2025,75,FALSE)</f>
        <v/>
      </c>
      <c r="BA235" s="110" t="str">
        <f>VLOOKUP(Tabela2[[#This Row],[SIEMA]],Siema2025,77,FALSE)</f>
        <v/>
      </c>
      <c r="BB235" s="110" t="str">
        <f>VLOOKUP(Tabela2[[#This Row],[SIEMA]],Siema2025,79,FALSE)</f>
        <v/>
      </c>
      <c r="BC235" s="110" t="str">
        <f>IF(Tabela2[[#This Row],[Outro(s) ]] = "X", "PREENCHER","NA")</f>
        <v>NA</v>
      </c>
      <c r="BD235" s="110" t="str">
        <f>VLOOKUP(Tabela2[[#This Row],[SIEMA]],Siema2025,82,FALSE)</f>
        <v/>
      </c>
      <c r="BE235" s="110" t="str">
        <f>VLOOKUP(Tabela2[[#This Row],[SIEMA]],Siema2025,81,FALSE)</f>
        <v/>
      </c>
      <c r="BF235" s="112" t="str">
        <f>VLOOKUP(Tabela2[[#This Row],[SIEMA]],Siema2025,28,FALSE)</f>
        <v>BASSUL TRANSPORTES LTDA</v>
      </c>
      <c r="BG235" s="112"/>
      <c r="BH235" s="113" t="str">
        <f>VLOOKUP(Tabela2[[#This Row],[SIEMA]],Siema2025,29,FALSE)</f>
        <v>10675648000111</v>
      </c>
      <c r="BI235" s="114" t="str">
        <f>VLOOKUP(Tabela2[[#This Row],[SIEMA]],Siema2025,107,FALSE)</f>
        <v>Não</v>
      </c>
      <c r="BJ235" s="109" t="s">
        <v>7097</v>
      </c>
      <c r="BK235" s="106" t="s">
        <v>2696</v>
      </c>
      <c r="BL235" s="143">
        <v>45754</v>
      </c>
      <c r="BM235" s="110">
        <f ca="1">IF(Tabela2[[#This Row],[Data de atendimento do Ibama (considerar o primeiro documento/ação)]]="",_xlfn.DAYS(TODAY(),J235),_xlfn.DAYS(Tabela2[[#This Row],[Data de atendimento do Ibama (considerar o primeiro documento/ação)]],J235))</f>
        <v>1</v>
      </c>
      <c r="BN235" s="110" t="str">
        <f>IF(Tabela2[[#This Row],[Atendido pelo Ibama ("Não" ou "Sim")]]="Não","Preencher", IF(Tabela2[[#This Row],[Atendido pelo Ibama ("Não" ou "Sim")]]="Sim","NA",""))</f>
        <v>NA</v>
      </c>
      <c r="BO235" s="116" t="s">
        <v>7403</v>
      </c>
      <c r="BP235" s="110" t="str">
        <f>IF(Tabela2[[#This Row],[Forma de atendimento (primeiro documento/ação)]]= "Outros (especificar)", "PREENCHER","NA")</f>
        <v>NA</v>
      </c>
      <c r="BQ235" s="108" t="s">
        <v>2696</v>
      </c>
      <c r="BR235" s="110" t="s">
        <v>123</v>
      </c>
      <c r="BS235" s="110" t="s">
        <v>2696</v>
      </c>
      <c r="BT235" s="110" t="s">
        <v>7215</v>
      </c>
      <c r="BU235" s="110" t="str">
        <f>IF(Tabela2[[#This Row],[Houve envio de Informações Pós-acidente (preencher "não se aplica" quando de competência estadual/municipal)]] = "Sim", "PREENCHER","NA")</f>
        <v>NA</v>
      </c>
      <c r="BV235" s="110" t="s">
        <v>123</v>
      </c>
      <c r="BW235" s="110" t="s">
        <v>2696</v>
      </c>
      <c r="BX235" s="108" t="s">
        <v>7100</v>
      </c>
      <c r="BY235" s="143">
        <v>45769</v>
      </c>
      <c r="BZ235" s="106">
        <f>IF(Tabela2[[#This Row],[Data do documento de encerramento]]="NA","NA",IF(Tabela2[[#This Row],[Data do documento de encerramento]]="","Pendente de conclusão/ encerramento",_xlfn.DAYS(Tabela2[[#This Row],[Data do documento de encerramento]],J235)))</f>
        <v>16</v>
      </c>
      <c r="CA235" s="109" t="s">
        <v>7746</v>
      </c>
      <c r="CB235" s="109"/>
      <c r="CC235" s="131"/>
      <c r="CD235" s="109"/>
      <c r="CE235" s="109"/>
      <c r="CF235" s="109"/>
    </row>
    <row r="236" spans="1:84" ht="30.75" hidden="1">
      <c r="A236" s="172">
        <v>20254857612</v>
      </c>
      <c r="B236" s="120" t="s">
        <v>8066</v>
      </c>
      <c r="C236" s="110" t="str">
        <f>VLOOKUP(Tabela2[[#This Row],[SIEMA]],Siema2025,4,FALSE)</f>
        <v xml:space="preserve"> AL</v>
      </c>
      <c r="D236" s="108" t="str">
        <f>VLOOKUP(Tabela2[[#This Row],[SIEMA]],Siema2025,3,FALSE)</f>
        <v xml:space="preserve">São Miguel dos Campos </v>
      </c>
      <c r="E236" s="108" t="str">
        <f>VLOOKUP(Tabela2[[#This Row],[SIEMA]],Siema2025,20,FALSE)</f>
        <v>Fazenda Tomada, S/N. Área rural.</v>
      </c>
      <c r="F236" s="108"/>
      <c r="G236" s="108" t="s">
        <v>8067</v>
      </c>
      <c r="H236" s="108" t="s">
        <v>8068</v>
      </c>
      <c r="I236" s="106" t="str">
        <f>VLOOKUP(Tabela2[[#This Row],[SIEMA]],Siema2025,19,FALSE)</f>
        <v/>
      </c>
      <c r="J236" s="107">
        <f>VLOOKUP(Tabela2[[#This Row],[SIEMA]],Siema2025,2,FALSE)</f>
        <v>45754</v>
      </c>
      <c r="K236" s="107" t="str">
        <f>VLOOKUP(Tabela2[[#This Row],[SIEMA]],Siema2025,16,FALSE)</f>
        <v>Segunda</v>
      </c>
      <c r="L236" s="108" t="str">
        <f>IF(Tabela2[[#This Row],[Data]]="","Sem Informação",VLOOKUP(MONTH(Tabela2[[#This Row],[Data]]),'[1]Validação de dados'!$I$1:$J$13,2,0))</f>
        <v>Abril</v>
      </c>
      <c r="M236" s="106">
        <f>YEAR(Tabela2[[#This Row],[Data]])</f>
        <v>2025</v>
      </c>
      <c r="N236" s="107" t="str">
        <f>VLOOKUP(Tabela2[[#This Row],[SIEMA]],Siema2025,17,FALSE)</f>
        <v>Noturno</v>
      </c>
      <c r="O236" s="107" t="str">
        <f>VLOOKUP(Tabela2[[#This Row],[SIEMA]],Siema2025,5,FALSE)</f>
        <v>Indústria</v>
      </c>
      <c r="P236" s="106" t="str">
        <f>VLOOKUP(Tabela2[[#This Row],[SIEMA]],Siema2025,21,FALSE)</f>
        <v>Estação de Produção de Furado</v>
      </c>
      <c r="Q236" s="106">
        <v>1267</v>
      </c>
      <c r="R236" s="106"/>
      <c r="S236" s="109" t="str">
        <f>IF(Q236="","", IF(Q236="NC","", IF(Q236="NE","", IF(Q236="NA","",IFERROR(VLOOKUP(Q236,Produtos!$A$1:$C$2319,2,FALSE),"Não Cadastrado")))))</f>
        <v>PETRÓLEO CRU</v>
      </c>
      <c r="T236" s="106" t="s">
        <v>8069</v>
      </c>
      <c r="U236" s="106" t="str">
        <f>VLOOKUP(Tabela2[[#This Row],[SIEMA]],Siema2025,12,FALSE)</f>
        <v>M3</v>
      </c>
      <c r="V236" s="106">
        <f>IF(Q236="","",IF(ISNUMBER(Q236)=FALSE,"Não se aplica",IFERROR(VLOOKUP(Q236,Produtos!$A$1:$C$2319,3,FALSE),"Não Cadastrado")))</f>
        <v>3</v>
      </c>
      <c r="W236" s="106" t="str">
        <f>VLOOKUP(Tabela2[[#This Row],[SIEMA]],Siema2025,10,FALSE)</f>
        <v>água oleosa</v>
      </c>
      <c r="X236" s="115" t="str">
        <f>IF(Tabela2[[#This Row],[Origem do acidente]] = "Plataforma", "PREENCHER","NA")</f>
        <v>NA</v>
      </c>
      <c r="Y236" s="111" t="str">
        <f>IF(W236="","", IF(W236="NC","", IF(W236="NE","", IF(W236="NA","",IFERROR(VLOOKUP(W236,Produtos!$A$1:$C$2319,2,FALSE),"Não Cadastrado")))))</f>
        <v>Não Cadastrado</v>
      </c>
      <c r="Z236" s="106" t="str">
        <f>VLOOKUP(Tabela2[[#This Row],[SIEMA]],Siema2025,11,FALSE)</f>
        <v>0.164</v>
      </c>
      <c r="AA236" s="106" t="str">
        <f>VLOOKUP(Tabela2[[#This Row],[SIEMA]],Siema2025,12,FALSE)</f>
        <v>M3</v>
      </c>
      <c r="AB236" s="106" t="str">
        <f>IF(W236="","",IF(ISNUMBER(W236)=FALSE,"Não se aplica",IFERROR(VLOOKUP(W236,Produtos!$A$1:$C$2319,3,FALSE),"Não Cadastrado")))</f>
        <v>Não se aplica</v>
      </c>
      <c r="AC236" s="106"/>
      <c r="AD236" s="110" t="str">
        <f>IF(Tabela2[[#This Row],[Origem do acidente]] = "Plataforma", "PREENCHER","NA")</f>
        <v>NA</v>
      </c>
      <c r="AE236" s="109" t="str">
        <f>IF(AC236="","", IF(AC236="NC","", IF(AC236="NE","", IF(AC236="NA","",IFERROR(VLOOKUP(AC236,Produtos!$A$1:$C$2319,2,FALSE),"Não Cadastrado")))))</f>
        <v/>
      </c>
      <c r="AF236" s="106"/>
      <c r="AG236" s="106"/>
      <c r="AH236" s="106" t="str">
        <f>IF(AC236="","",IF(ISNUMBER(AC236)=FALSE,"Não se aplica",IFERROR(VLOOKUP(AC236,Produtos!$A$1:$C$2319,3,FALSE),"Não Cadastrado")))</f>
        <v/>
      </c>
      <c r="AI236" s="106"/>
      <c r="AJ236" s="106" t="str">
        <f>VLOOKUP(Tabela2[[#This Row],[SIEMA]],Siema2025,26,FALSE)</f>
        <v/>
      </c>
      <c r="AK236" s="109"/>
      <c r="AL236" s="109"/>
      <c r="AM236" s="109"/>
      <c r="AN236" s="110" t="str">
        <f>VLOOKUP(Tabela2[[#This Row],[SIEMA]],Siema2025,51,FALSE)</f>
        <v/>
      </c>
      <c r="AO236" s="110" t="str">
        <f>VLOOKUP(Tabela2[[#This Row],[SIEMA]],Siema2025,53,FALSE)</f>
        <v/>
      </c>
      <c r="AP236" s="110" t="str">
        <f>VLOOKUP(Tabela2[[#This Row],[SIEMA]],Siema2025,55,FALSE)</f>
        <v/>
      </c>
      <c r="AQ236" s="110" t="str">
        <f>VLOOKUP(Tabela2[[#This Row],[SIEMA]],Siema2025,57,FALSE)</f>
        <v/>
      </c>
      <c r="AR236" s="110" t="str">
        <f>VLOOKUP(Tabela2[[#This Row],[SIEMA]],Siema2025,59,FALSE)</f>
        <v/>
      </c>
      <c r="AS236" s="110" t="str">
        <f>VLOOKUP(Tabela2[[#This Row],[SIEMA]],Siema2025,61,FALSE)</f>
        <v/>
      </c>
      <c r="AT236" s="110" t="str">
        <f>VLOOKUP(Tabela2[[#This Row],[SIEMA]],Siema2025,63,FALSE)</f>
        <v/>
      </c>
      <c r="AU236" s="110" t="str">
        <f>VLOOKUP(Tabela2[[#This Row],[SIEMA]],Siema2025,65,FALSE)</f>
        <v>X</v>
      </c>
      <c r="AV236" s="110" t="str">
        <f>VLOOKUP(Tabela2[[#This Row],[SIEMA]],Siema2025,67,FALSE)</f>
        <v/>
      </c>
      <c r="AW236" s="110" t="str">
        <f>VLOOKUP(Tabela2[[#This Row],[SIEMA]],Siema2025,69,FALSE)</f>
        <v/>
      </c>
      <c r="AX236" s="110" t="str">
        <f>VLOOKUP(Tabela2[[#This Row],[SIEMA]],Siema2025,71,FALSE)</f>
        <v/>
      </c>
      <c r="AY236" s="110" t="str">
        <f>VLOOKUP(Tabela2[[#This Row],[SIEMA]],Siema2025,73,FALSE)</f>
        <v/>
      </c>
      <c r="AZ236" s="110" t="str">
        <f>VLOOKUP(Tabela2[[#This Row],[SIEMA]],Siema2025,75,FALSE)</f>
        <v/>
      </c>
      <c r="BA236" s="110" t="str">
        <f>VLOOKUP(Tabela2[[#This Row],[SIEMA]],Siema2025,77,FALSE)</f>
        <v/>
      </c>
      <c r="BB236" s="110" t="str">
        <f>VLOOKUP(Tabela2[[#This Row],[SIEMA]],Siema2025,79,FALSE)</f>
        <v/>
      </c>
      <c r="BC236" s="110" t="str">
        <f>IF(Tabela2[[#This Row],[Outro(s) ]] = "X", "PREENCHER","NA")</f>
        <v>NA</v>
      </c>
      <c r="BD236" s="110" t="str">
        <f>VLOOKUP(Tabela2[[#This Row],[SIEMA]],Siema2025,82,FALSE)</f>
        <v/>
      </c>
      <c r="BE236" s="110" t="str">
        <f>VLOOKUP(Tabela2[[#This Row],[SIEMA]],Siema2025,81,FALSE)</f>
        <v/>
      </c>
      <c r="BF236" s="112" t="str">
        <f>VLOOKUP(Tabela2[[#This Row],[SIEMA]],Siema2025,28,FALSE)</f>
        <v>Origem Energia Alagoas S.A</v>
      </c>
      <c r="BG236" s="112"/>
      <c r="BH236" s="113" t="str">
        <f>VLOOKUP(Tabela2[[#This Row],[SIEMA]],Siema2025,29,FALSE)</f>
        <v>34186669000565</v>
      </c>
      <c r="BI236" s="114" t="str">
        <f>VLOOKUP(Tabela2[[#This Row],[SIEMA]],Siema2025,107,FALSE)</f>
        <v>Não</v>
      </c>
      <c r="BJ236" s="109" t="s">
        <v>7111</v>
      </c>
      <c r="BK236" s="106" t="s">
        <v>2696</v>
      </c>
      <c r="BL236" s="143">
        <v>45758</v>
      </c>
      <c r="BM236" s="110">
        <f ca="1">IF(Tabela2[[#This Row],[Data de atendimento do Ibama (considerar o primeiro documento/ação)]]="",_xlfn.DAYS(TODAY(),J236),_xlfn.DAYS(Tabela2[[#This Row],[Data de atendimento do Ibama (considerar o primeiro documento/ação)]],J236))</f>
        <v>4</v>
      </c>
      <c r="BN236" s="110" t="str">
        <f>IF(Tabela2[[#This Row],[Atendido pelo Ibama ("Não" ou "Sim")]]="Não","Preencher", IF(Tabela2[[#This Row],[Atendido pelo Ibama ("Não" ou "Sim")]]="Sim","NA",""))</f>
        <v>NA</v>
      </c>
      <c r="BO236" s="116" t="s">
        <v>7139</v>
      </c>
      <c r="BP236" s="110" t="str">
        <f>IF(Tabela2[[#This Row],[Forma de atendimento (primeiro documento/ação)]]= "Outros (especificar)", "PREENCHER","NA")</f>
        <v>NA</v>
      </c>
      <c r="BQ236" s="108" t="s">
        <v>123</v>
      </c>
      <c r="BR236" s="110" t="str">
        <f>IF(Tabela2[[#This Row],[Equipe do Ibama foi a campo? Houve sobrevoo do Poseidon?]] = "Sim", "PREENCHER","NA")</f>
        <v>NA</v>
      </c>
      <c r="BS236" s="110" t="str">
        <f>IF(Tabela2[[#This Row],[Se sim, foi emitida Ordem de Emergência? (informações vinculada à coluna CK)]] = "Sim", "PREENCHER","NA")</f>
        <v>NA</v>
      </c>
      <c r="BT236" s="110" t="str">
        <f>IF(Tabela2[[#This Row],[Foi elaborado Relatório de Vistoria pelo Ibama? (informações vinculada à coluna CK)]] = "Sim", "PREENCHER","NA")</f>
        <v>NA</v>
      </c>
      <c r="BU236" s="110" t="s">
        <v>123</v>
      </c>
      <c r="BV236" s="110" t="s">
        <v>2696</v>
      </c>
      <c r="BW236" s="110" t="str">
        <f>IF(Tabela2[[#This Row],[O Ibama aguarda resposta da empresa/OEMA, etc?]] = "Sim", "PREENCHER","NA")</f>
        <v>PREENCHER</v>
      </c>
      <c r="BX236" s="108"/>
      <c r="BY236" s="143"/>
      <c r="BZ236" s="106" t="str">
        <f>IF(Tabela2[[#This Row],[Data do documento de encerramento]]="NA","NA",IF(Tabela2[[#This Row],[Data do documento de encerramento]]="","Pendente de conclusão/ encerramento",_xlfn.DAYS(Tabela2[[#This Row],[Data do documento de encerramento]],J236)))</f>
        <v>Pendente de conclusão/ encerramento</v>
      </c>
      <c r="CA236" s="109"/>
      <c r="CB236" s="109"/>
      <c r="CC236" s="131"/>
      <c r="CD236" s="109"/>
      <c r="CE236" s="109"/>
      <c r="CF236" s="109"/>
    </row>
    <row r="237" spans="1:84" ht="30.75" hidden="1">
      <c r="A237" s="172">
        <v>20254932439</v>
      </c>
      <c r="B237" s="173" t="s">
        <v>8070</v>
      </c>
      <c r="C237" s="110" t="str">
        <f>VLOOKUP(Tabela2[[#This Row],[SIEMA]],Siema2025,4,FALSE)</f>
        <v xml:space="preserve"> BA</v>
      </c>
      <c r="D237" s="108" t="str">
        <f>VLOOKUP(Tabela2[[#This Row],[SIEMA]],Siema2025,3,FALSE)</f>
        <v xml:space="preserve">Caetité </v>
      </c>
      <c r="E237" s="108" t="str">
        <f>VLOOKUP(Tabela2[[#This Row],[SIEMA]],Siema2025,20,FALSE)</f>
        <v>Fazenda Cachoeira, S/N, Zona Rural</v>
      </c>
      <c r="F237" s="108"/>
      <c r="G237" s="108" t="s">
        <v>8071</v>
      </c>
      <c r="H237" s="108" t="s">
        <v>8072</v>
      </c>
      <c r="I237" s="106" t="s">
        <v>7289</v>
      </c>
      <c r="J237" s="107">
        <f>VLOOKUP(Tabela2[[#This Row],[SIEMA]],Siema2025,2,FALSE)</f>
        <v>45755</v>
      </c>
      <c r="K237" s="107" t="str">
        <f>VLOOKUP(Tabela2[[#This Row],[SIEMA]],Siema2025,16,FALSE)</f>
        <v>Terça</v>
      </c>
      <c r="L237" s="108" t="str">
        <f>IF(Tabela2[[#This Row],[Data]]="","Sem Informação",VLOOKUP(MONTH(Tabela2[[#This Row],[Data]]),'[1]Validação de dados'!$I$1:$J$13,2,0))</f>
        <v>Abril</v>
      </c>
      <c r="M237" s="106">
        <f>YEAR(Tabela2[[#This Row],[Data]])</f>
        <v>2025</v>
      </c>
      <c r="N237" s="107" t="str">
        <f>VLOOKUP(Tabela2[[#This Row],[SIEMA]],Siema2025,17,FALSE)</f>
        <v>Vespertino</v>
      </c>
      <c r="O237" s="107" t="str">
        <f>VLOOKUP(Tabela2[[#This Row],[SIEMA]],Siema2025,5,FALSE)</f>
        <v>Indústria</v>
      </c>
      <c r="P237" s="106" t="str">
        <f>VLOOKUP(Tabela2[[#This Row],[SIEMA]],Siema2025,21,FALSE)</f>
        <v>Liberação não controlada de re-extrato aquoso da regeneração do solvente (AA-330) que é transferido para o TQ-6308. Não houve Atenuante/Agravante. Área da ocorrência: AA-630.</v>
      </c>
      <c r="Q237" s="106">
        <v>2912</v>
      </c>
      <c r="R237" s="106" t="str">
        <f>VLOOKUP(Tabela2[[#This Row],[SIEMA]],Siema2025,10,FALSE)</f>
        <v/>
      </c>
      <c r="S237" s="106" t="str">
        <f>VLOOKUP(Tabela2[[#This Row],[SIEMA]],Siema2025,7,FALSE)</f>
        <v>MATERIAL RADIOATIVO, BAIXA ATIVIDADE ESPECÍFICA</v>
      </c>
      <c r="T237" s="106" t="s">
        <v>8073</v>
      </c>
      <c r="U237" s="106" t="str">
        <f>VLOOKUP(Tabela2[[#This Row],[SIEMA]],Siema2025,12,FALSE)</f>
        <v xml:space="preserve"> </v>
      </c>
      <c r="V237" s="106">
        <f>IF(Q237="","",IF(ISNUMBER(Q237)=FALSE,"Não se aplica",IFERROR(VLOOKUP(Q237,Produtos!$A$1:$C$2319,3,FALSE),"Não Cadastrado")))</f>
        <v>7</v>
      </c>
      <c r="W237" s="106" t="str">
        <f>VLOOKUP(Tabela2[[#This Row],[SIEMA]],Siema2025,10,FALSE)</f>
        <v/>
      </c>
      <c r="X237" s="115" t="str">
        <f>IF(Tabela2[[#This Row],[Origem do acidente]] = "Plataforma", "PREENCHER","NA")</f>
        <v>NA</v>
      </c>
      <c r="Y237" s="111" t="str">
        <f>IF(W237="","", IF(W237="NC","", IF(W237="NE","", IF(W237="NA","",IFERROR(VLOOKUP(W237,Produtos!$A$1:$C$2319,2,FALSE),"Não Cadastrado")))))</f>
        <v/>
      </c>
      <c r="Z237" s="106" t="str">
        <f>VLOOKUP(Tabela2[[#This Row],[SIEMA]],Siema2025,11,FALSE)</f>
        <v xml:space="preserve"> </v>
      </c>
      <c r="AA237" s="106" t="str">
        <f>VLOOKUP(Tabela2[[#This Row],[SIEMA]],Siema2025,12,FALSE)</f>
        <v xml:space="preserve"> </v>
      </c>
      <c r="AB237" s="106" t="str">
        <f>IF(W237="","",IF(ISNUMBER(W237)=FALSE,"Não se aplica",IFERROR(VLOOKUP(W237,Produtos!$A$1:$C$2319,3,FALSE),"Não Cadastrado")))</f>
        <v/>
      </c>
      <c r="AC237" s="106"/>
      <c r="AD237" s="110" t="str">
        <f>IF(Tabela2[[#This Row],[Origem do acidente]] = "Plataforma", "PREENCHER","NA")</f>
        <v>NA</v>
      </c>
      <c r="AE237" s="109" t="str">
        <f>IF(AC237="","", IF(AC237="NC","", IF(AC237="NE","", IF(AC237="NA","",IFERROR(VLOOKUP(AC237,Produtos!$A$1:$C$2319,2,FALSE),"Não Cadastrado")))))</f>
        <v/>
      </c>
      <c r="AF237" s="106"/>
      <c r="AG237" s="106"/>
      <c r="AH237" s="106" t="str">
        <f>IF(AC237="","",IF(ISNUMBER(AC237)=FALSE,"Não se aplica",IFERROR(VLOOKUP(AC237,Produtos!$A$1:$C$2319,3,FALSE),"Não Cadastrado")))</f>
        <v/>
      </c>
      <c r="AI237" s="106"/>
      <c r="AJ237" s="106" t="str">
        <f>VLOOKUP(Tabela2[[#This Row],[SIEMA]],Siema2025,26,FALSE)</f>
        <v>Situação provocada por avaria na tubulação PEAD que transportava o material devido à obras próximas ao TQ-6302.</v>
      </c>
      <c r="AK237" s="109"/>
      <c r="AL237" s="109"/>
      <c r="AM237" s="109"/>
      <c r="AN237" s="110" t="str">
        <f>VLOOKUP(Tabela2[[#This Row],[SIEMA]],Siema2025,51,FALSE)</f>
        <v/>
      </c>
      <c r="AO237" s="110" t="str">
        <f>VLOOKUP(Tabela2[[#This Row],[SIEMA]],Siema2025,53,FALSE)</f>
        <v/>
      </c>
      <c r="AP237" s="110" t="str">
        <f>VLOOKUP(Tabela2[[#This Row],[SIEMA]],Siema2025,55,FALSE)</f>
        <v/>
      </c>
      <c r="AQ237" s="110" t="str">
        <f>VLOOKUP(Tabela2[[#This Row],[SIEMA]],Siema2025,57,FALSE)</f>
        <v/>
      </c>
      <c r="AR237" s="110" t="str">
        <f>VLOOKUP(Tabela2[[#This Row],[SIEMA]],Siema2025,59,FALSE)</f>
        <v/>
      </c>
      <c r="AS237" s="110" t="str">
        <f>VLOOKUP(Tabela2[[#This Row],[SIEMA]],Siema2025,61,FALSE)</f>
        <v/>
      </c>
      <c r="AT237" s="110" t="str">
        <f>VLOOKUP(Tabela2[[#This Row],[SIEMA]],Siema2025,63,FALSE)</f>
        <v/>
      </c>
      <c r="AU237" s="110" t="str">
        <f>VLOOKUP(Tabela2[[#This Row],[SIEMA]],Siema2025,65,FALSE)</f>
        <v>X</v>
      </c>
      <c r="AV237" s="110" t="str">
        <f>VLOOKUP(Tabela2[[#This Row],[SIEMA]],Siema2025,67,FALSE)</f>
        <v/>
      </c>
      <c r="AW237" s="110" t="str">
        <f>VLOOKUP(Tabela2[[#This Row],[SIEMA]],Siema2025,69,FALSE)</f>
        <v/>
      </c>
      <c r="AX237" s="110" t="str">
        <f>VLOOKUP(Tabela2[[#This Row],[SIEMA]],Siema2025,71,FALSE)</f>
        <v/>
      </c>
      <c r="AY237" s="110" t="str">
        <f>VLOOKUP(Tabela2[[#This Row],[SIEMA]],Siema2025,73,FALSE)</f>
        <v/>
      </c>
      <c r="AZ237" s="110" t="str">
        <f>VLOOKUP(Tabela2[[#This Row],[SIEMA]],Siema2025,75,FALSE)</f>
        <v/>
      </c>
      <c r="BA237" s="110" t="str">
        <f>VLOOKUP(Tabela2[[#This Row],[SIEMA]],Siema2025,77,FALSE)</f>
        <v/>
      </c>
      <c r="BB237" s="110"/>
      <c r="BC237" s="110" t="str">
        <f>IF(Tabela2[[#This Row],[Outro(s) ]] = "X", "PREENCHER","NA")</f>
        <v>NA</v>
      </c>
      <c r="BD237" s="110" t="str">
        <f>VLOOKUP(Tabela2[[#This Row],[SIEMA]],Siema2025,82,FALSE)</f>
        <v/>
      </c>
      <c r="BE237" s="110" t="str">
        <f>VLOOKUP(Tabela2[[#This Row],[SIEMA]],Siema2025,81,FALSE)</f>
        <v/>
      </c>
      <c r="BF237" s="112" t="str">
        <f>VLOOKUP(Tabela2[[#This Row],[SIEMA]],Siema2025,28,FALSE)</f>
        <v>Indústrias Nucleares do Brasil S.A - INB</v>
      </c>
      <c r="BG237" s="112"/>
      <c r="BH237" s="113" t="str">
        <f>VLOOKUP(Tabela2[[#This Row],[SIEMA]],Siema2025,29,FALSE)</f>
        <v>00322818003570</v>
      </c>
      <c r="BI237" s="114" t="str">
        <f>VLOOKUP(Tabela2[[#This Row],[SIEMA]],Siema2025,107,FALSE)</f>
        <v>Não</v>
      </c>
      <c r="BJ237" s="109" t="s">
        <v>7097</v>
      </c>
      <c r="BK237" s="106" t="s">
        <v>2696</v>
      </c>
      <c r="BL237" s="143">
        <v>46116</v>
      </c>
      <c r="BM237" s="110">
        <f ca="1">IF(Tabela2[[#This Row],[Data de atendimento do Ibama (considerar o primeiro documento/ação)]]="",_xlfn.DAYS(TODAY(),J237),_xlfn.DAYS(Tabela2[[#This Row],[Data de atendimento do Ibama (considerar o primeiro documento/ação)]],J237))</f>
        <v>361</v>
      </c>
      <c r="BN237" s="110" t="str">
        <f>IF(Tabela2[[#This Row],[Atendido pelo Ibama ("Não" ou "Sim")]]="Não","Preencher", IF(Tabela2[[#This Row],[Atendido pelo Ibama ("Não" ou "Sim")]]="Sim","NA",""))</f>
        <v>NA</v>
      </c>
      <c r="BO237" s="116" t="s">
        <v>7139</v>
      </c>
      <c r="BP237" s="110" t="str">
        <f>IF(Tabela2[[#This Row],[Forma de atendimento (primeiro documento/ação)]]= "Outros (especificar)", "PREENCHER","NA")</f>
        <v>NA</v>
      </c>
      <c r="BQ237" s="108" t="s">
        <v>123</v>
      </c>
      <c r="BR237" s="110" t="str">
        <f>IF(Tabela2[[#This Row],[Equipe do Ibama foi a campo? Houve sobrevoo do Poseidon?]] = "Sim", "PREENCHER","NA")</f>
        <v>NA</v>
      </c>
      <c r="BS237" s="110" t="str">
        <f>IF(Tabela2[[#This Row],[Se sim, foi emitida Ordem de Emergência? (informações vinculada à coluna CK)]] = "Sim", "PREENCHER","NA")</f>
        <v>NA</v>
      </c>
      <c r="BT237" s="110" t="str">
        <f>IF(Tabela2[[#This Row],[Foi elaborado Relatório de Vistoria pelo Ibama? (informações vinculada à coluna CK)]] = "Sim", "PREENCHER","NA")</f>
        <v>NA</v>
      </c>
      <c r="BU237" s="110" t="s">
        <v>123</v>
      </c>
      <c r="BV237" s="110" t="str">
        <f>IF(Tabela2[[#This Row],[Houve avaliação das informações pós-acidente solicitadas/enviadas?]] = "Sim", "PREENCHER","NA")</f>
        <v>NA</v>
      </c>
      <c r="BW237" s="110" t="str">
        <f>IF(Tabela2[[#This Row],[O Ibama aguarda resposta da empresa/OEMA, etc?]] = "Sim", "PREENCHER","NA")</f>
        <v>NA</v>
      </c>
      <c r="BX237" s="108"/>
      <c r="BY237" s="108"/>
      <c r="BZ237" s="106" t="str">
        <f>IF(Tabela2[[#This Row],[Data do documento de encerramento]]="NA","NA",IF(Tabela2[[#This Row],[Data do documento de encerramento]]="","Pendente de conclusão/ encerramento",_xlfn.DAYS(Tabela2[[#This Row],[Data do documento de encerramento]],J237)))</f>
        <v>Pendente de conclusão/ encerramento</v>
      </c>
      <c r="CA237" s="109"/>
      <c r="CB237" s="109"/>
      <c r="CC237" s="131"/>
      <c r="CD237" s="109"/>
      <c r="CE237" s="109"/>
      <c r="CF237" s="109"/>
    </row>
    <row r="238" spans="1:84" ht="106.5" hidden="1">
      <c r="A238" s="172">
        <v>20254943202</v>
      </c>
      <c r="B238" s="173" t="s">
        <v>8074</v>
      </c>
      <c r="C238" s="110" t="str">
        <f>VLOOKUP(Tabela2[[#This Row],[SIEMA]],Siema2025,4,FALSE)</f>
        <v xml:space="preserve"> MG</v>
      </c>
      <c r="D238" s="108" t="str">
        <f>VLOOKUP(Tabela2[[#This Row],[SIEMA]],Siema2025,3,FALSE)</f>
        <v xml:space="preserve">Uberaba </v>
      </c>
      <c r="E238" s="108" t="str">
        <f>VLOOKUP(Tabela2[[#This Row],[SIEMA]],Siema2025,20,FALSE)</f>
        <v>km 549+114</v>
      </c>
      <c r="F238" s="108"/>
      <c r="G238" s="108" t="s">
        <v>8075</v>
      </c>
      <c r="H238" s="108" t="s">
        <v>8076</v>
      </c>
      <c r="I238" s="106" t="s">
        <v>7118</v>
      </c>
      <c r="J238" s="107">
        <f>VLOOKUP(Tabela2[[#This Row],[SIEMA]],Siema2025,2,FALSE)</f>
        <v>45755</v>
      </c>
      <c r="K238" s="107" t="str">
        <f>VLOOKUP(Tabela2[[#This Row],[SIEMA]],Siema2025,16,FALSE)</f>
        <v>Terça</v>
      </c>
      <c r="L238" s="108" t="str">
        <f>IF(Tabela2[[#This Row],[Data]]="","Sem Informação",VLOOKUP(MONTH(Tabela2[[#This Row],[Data]]),'[1]Validação de dados'!$I$1:$J$13,2,0))</f>
        <v>Abril</v>
      </c>
      <c r="M238" s="106">
        <f>YEAR(Tabela2[[#This Row],[Data]])</f>
        <v>2025</v>
      </c>
      <c r="N238" s="107" t="str">
        <f>VLOOKUP(Tabela2[[#This Row],[SIEMA]],Siema2025,17,FALSE)</f>
        <v>Vespertino</v>
      </c>
      <c r="O238" s="107" t="str">
        <f>VLOOKUP(Tabela2[[#This Row],[SIEMA]],Siema2025,5,FALSE)</f>
        <v>Ferrovia</v>
      </c>
      <c r="P238" s="106" t="str">
        <f>VLOOKUP(Tabela2[[#This Row],[SIEMA]],Siema2025,21,FALSE)</f>
        <v>Em 08/04/2025 às 16:23 no Corredor Centro Sudeste da Ferrovia Centro Atlântica, no município de Uberaba/MG, J679 informou que abalroou um caminhão em ZXJ-3 (Palestina-3) no km 549+114. A locomotiva ficou adernada.</v>
      </c>
      <c r="Q238" s="106">
        <v>1202</v>
      </c>
      <c r="R238" s="106" t="s">
        <v>7119</v>
      </c>
      <c r="S238" s="109" t="s">
        <v>3060</v>
      </c>
      <c r="T238" s="106" t="s">
        <v>8077</v>
      </c>
      <c r="U238" s="106" t="s">
        <v>648</v>
      </c>
      <c r="V238" s="106">
        <f>IF(Q238="","",IF(ISNUMBER(Q238)=FALSE,"Não se aplica",IFERROR(VLOOKUP(Q238,Produtos!$A$1:$C$2319,3,FALSE),"Não Cadastrado")))</f>
        <v>3</v>
      </c>
      <c r="W238" s="106" t="str">
        <f>VLOOKUP(Tabela2[[#This Row],[SIEMA]],Siema2025,10,FALSE)</f>
        <v/>
      </c>
      <c r="X238" s="115"/>
      <c r="Y238" s="111" t="str">
        <f>IF(W238="","", IF(W238="NC","", IF(W238="NE","", IF(W238="NA","",IFERROR(VLOOKUP(W238,Produtos!$A$1:$C$2319,2,FALSE),"Não Cadastrado")))))</f>
        <v/>
      </c>
      <c r="Z238" s="106" t="str">
        <f>VLOOKUP(Tabela2[[#This Row],[SIEMA]],Siema2025,11,FALSE)</f>
        <v xml:space="preserve"> </v>
      </c>
      <c r="AA238" s="106" t="str">
        <f>VLOOKUP(Tabela2[[#This Row],[SIEMA]],Siema2025,12,FALSE)</f>
        <v xml:space="preserve"> </v>
      </c>
      <c r="AB238" s="106" t="str">
        <f>IF(W238="","",IF(ISNUMBER(W238)=FALSE,"Não se aplica",IFERROR(VLOOKUP(W238,Produtos!$A$1:$C$2319,3,FALSE),"Não Cadastrado")))</f>
        <v/>
      </c>
      <c r="AC238" s="106"/>
      <c r="AD238" s="110"/>
      <c r="AE238" s="109" t="str">
        <f>IF(AC238="","", IF(AC238="NC","", IF(AC238="NE","", IF(AC238="NA","",IFERROR(VLOOKUP(AC238,Produtos!$A$1:$C$2319,2,FALSE),"Não Cadastrado")))))</f>
        <v/>
      </c>
      <c r="AF238" s="106"/>
      <c r="AG238" s="106"/>
      <c r="AH238" s="106" t="str">
        <f>IF(AC238="","",IF(ISNUMBER(AC238)=FALSE,"Não se aplica",IFERROR(VLOOKUP(AC238,Produtos!$A$1:$C$2319,3,FALSE),"Não Cadastrado")))</f>
        <v/>
      </c>
      <c r="AI238" s="106"/>
      <c r="AJ238" s="106" t="str">
        <f>VLOOKUP(Tabela2[[#This Row],[SIEMA]],Siema2025,26,FALSE)</f>
        <v/>
      </c>
      <c r="AK238" s="109" t="s">
        <v>8078</v>
      </c>
      <c r="AL238" s="109"/>
      <c r="AM238" s="109"/>
      <c r="AN238" s="110" t="str">
        <f>VLOOKUP(Tabela2[[#This Row],[SIEMA]],Siema2025,51,FALSE)</f>
        <v/>
      </c>
      <c r="AO238" s="110" t="str">
        <f>VLOOKUP(Tabela2[[#This Row],[SIEMA]],Siema2025,53,FALSE)</f>
        <v/>
      </c>
      <c r="AP238" s="110" t="str">
        <f>VLOOKUP(Tabela2[[#This Row],[SIEMA]],Siema2025,55,FALSE)</f>
        <v/>
      </c>
      <c r="AQ238" s="110" t="str">
        <f>VLOOKUP(Tabela2[[#This Row],[SIEMA]],Siema2025,57,FALSE)</f>
        <v/>
      </c>
      <c r="AR238" s="110" t="str">
        <f>VLOOKUP(Tabela2[[#This Row],[SIEMA]],Siema2025,59,FALSE)</f>
        <v/>
      </c>
      <c r="AS238" s="110" t="str">
        <f>VLOOKUP(Tabela2[[#This Row],[SIEMA]],Siema2025,61,FALSE)</f>
        <v/>
      </c>
      <c r="AT238" s="110" t="str">
        <f>VLOOKUP(Tabela2[[#This Row],[SIEMA]],Siema2025,63,FALSE)</f>
        <v/>
      </c>
      <c r="AU238" s="110" t="str">
        <f>VLOOKUP(Tabela2[[#This Row],[SIEMA]],Siema2025,65,FALSE)</f>
        <v>X</v>
      </c>
      <c r="AV238" s="110" t="str">
        <f>VLOOKUP(Tabela2[[#This Row],[SIEMA]],Siema2025,67,FALSE)</f>
        <v/>
      </c>
      <c r="AW238" s="110" t="str">
        <f>VLOOKUP(Tabela2[[#This Row],[SIEMA]],Siema2025,69,FALSE)</f>
        <v/>
      </c>
      <c r="AX238" s="110" t="str">
        <f>VLOOKUP(Tabela2[[#This Row],[SIEMA]],Siema2025,71,FALSE)</f>
        <v/>
      </c>
      <c r="AY238" s="110" t="str">
        <f>VLOOKUP(Tabela2[[#This Row],[SIEMA]],Siema2025,73,FALSE)</f>
        <v/>
      </c>
      <c r="AZ238" s="110" t="str">
        <f>VLOOKUP(Tabela2[[#This Row],[SIEMA]],Siema2025,75,FALSE)</f>
        <v/>
      </c>
      <c r="BA238" s="110" t="str">
        <f>VLOOKUP(Tabela2[[#This Row],[SIEMA]],Siema2025,77,FALSE)</f>
        <v/>
      </c>
      <c r="BB238" s="110" t="str">
        <f>VLOOKUP(Tabela2[[#This Row],[SIEMA]],Siema2025,79,FALSE)</f>
        <v/>
      </c>
      <c r="BC238" s="110" t="str">
        <f>IF(Tabela2[[#This Row],[Outro(s) ]] = "X", "PREENCHER","NA")</f>
        <v>NA</v>
      </c>
      <c r="BD238" s="110" t="str">
        <f>VLOOKUP(Tabela2[[#This Row],[SIEMA]],Siema2025,82,FALSE)</f>
        <v/>
      </c>
      <c r="BE238" s="110" t="str">
        <f>VLOOKUP(Tabela2[[#This Row],[SIEMA]],Siema2025,81,FALSE)</f>
        <v/>
      </c>
      <c r="BF238" s="112" t="s">
        <v>7169</v>
      </c>
      <c r="BG238" s="112" t="s">
        <v>7170</v>
      </c>
      <c r="BH238" s="113" t="str">
        <f>VLOOKUP(Tabela2[[#This Row],[SIEMA]],Siema2025,29,FALSE)</f>
        <v>00924429000175</v>
      </c>
      <c r="BI238" s="114" t="str">
        <f>VLOOKUP(Tabela2[[#This Row],[SIEMA]],Siema2025,107,FALSE)</f>
        <v>Não</v>
      </c>
      <c r="BJ238" s="109" t="s">
        <v>7097</v>
      </c>
      <c r="BK238" s="106" t="s">
        <v>2696</v>
      </c>
      <c r="BL238" s="143">
        <v>45758</v>
      </c>
      <c r="BM238" s="110">
        <f ca="1">IF(Tabela2[[#This Row],[Data de atendimento do Ibama (considerar o primeiro documento/ação)]]="",_xlfn.DAYS(TODAY(),J238),_xlfn.DAYS(Tabela2[[#This Row],[Data de atendimento do Ibama (considerar o primeiro documento/ação)]],J238))</f>
        <v>3</v>
      </c>
      <c r="BN238" s="110" t="str">
        <f>IF(Tabela2[[#This Row],[Atendido pelo Ibama ("Não" ou "Sim")]]="Não","Preencher", IF(Tabela2[[#This Row],[Atendido pelo Ibama ("Não" ou "Sim")]]="Sim","NA",""))</f>
        <v>NA</v>
      </c>
      <c r="BO238" s="116" t="s">
        <v>7098</v>
      </c>
      <c r="BP238" s="110" t="str">
        <f>IF(Tabela2[[#This Row],[Forma de atendimento (primeiro documento/ação)]]= "Outros (especificar)", "PREENCHER","NA")</f>
        <v>NA</v>
      </c>
      <c r="BQ238" s="108" t="s">
        <v>2696</v>
      </c>
      <c r="BR238" s="110" t="s">
        <v>123</v>
      </c>
      <c r="BS238" s="110" t="s">
        <v>2696</v>
      </c>
      <c r="BT238" s="110" t="s">
        <v>7099</v>
      </c>
      <c r="BU238" s="110" t="s">
        <v>2696</v>
      </c>
      <c r="BV238" s="110" t="s">
        <v>123</v>
      </c>
      <c r="BW238" s="110" t="s">
        <v>2696</v>
      </c>
      <c r="BX238" s="108" t="s">
        <v>7727</v>
      </c>
      <c r="BY238" s="108"/>
      <c r="BZ238" s="106" t="str">
        <f>IF(Tabela2[[#This Row],[Data do documento de encerramento]]="NA","NA",IF(Tabela2[[#This Row],[Data do documento de encerramento]]="","Pendente de conclusão/ encerramento",_xlfn.DAYS(Tabela2[[#This Row],[Data do documento de encerramento]],J238)))</f>
        <v>Pendente de conclusão/ encerramento</v>
      </c>
      <c r="CA238" s="109" t="s">
        <v>8039</v>
      </c>
      <c r="CB238" s="109"/>
      <c r="CC238" s="131"/>
      <c r="CD238" s="109"/>
      <c r="CE238" s="109"/>
      <c r="CF238" s="109"/>
    </row>
    <row r="239" spans="1:84" ht="30.75" hidden="1">
      <c r="A239" s="172">
        <v>202541264802</v>
      </c>
      <c r="B239" s="173" t="s">
        <v>8079</v>
      </c>
      <c r="C239" s="110" t="str">
        <f>VLOOKUP(Tabela2[[#This Row],[SIEMA]],Siema2025,4,FALSE)</f>
        <v xml:space="preserve"> RN</v>
      </c>
      <c r="D239" s="108" t="str">
        <f>VLOOKUP(Tabela2[[#This Row],[SIEMA]],Siema2025,3,FALSE)</f>
        <v xml:space="preserve">Alto do Rodrigues </v>
      </c>
      <c r="E239" s="108" t="str">
        <f>VLOOKUP(Tabela2[[#This Row],[SIEMA]],Siema2025,20,FALSE)</f>
        <v>Campos Alto do Rodrigues</v>
      </c>
      <c r="F239" s="108"/>
      <c r="G239" s="108" t="s">
        <v>8080</v>
      </c>
      <c r="H239" s="108" t="s">
        <v>8081</v>
      </c>
      <c r="I239" s="106" t="s">
        <v>931</v>
      </c>
      <c r="J239" s="107">
        <f>VLOOKUP(Tabela2[[#This Row],[SIEMA]],Siema2025,2,FALSE)</f>
        <v>45755</v>
      </c>
      <c r="K239" s="107" t="str">
        <f>VLOOKUP(Tabela2[[#This Row],[SIEMA]],Siema2025,16,FALSE)</f>
        <v>Terça</v>
      </c>
      <c r="L239" s="108" t="str">
        <f>IF(Tabela2[[#This Row],[Data]]="","Sem Informação",VLOOKUP(MONTH(Tabela2[[#This Row],[Data]]),'[1]Validação de dados'!$I$1:$J$13,2,0))</f>
        <v>Abril</v>
      </c>
      <c r="M239" s="106">
        <f>YEAR(Tabela2[[#This Row],[Data]])</f>
        <v>2025</v>
      </c>
      <c r="N239" s="107" t="str">
        <f>VLOOKUP(Tabela2[[#This Row],[SIEMA]],Siema2025,17,FALSE)</f>
        <v>Matutino</v>
      </c>
      <c r="O239" s="107" t="s">
        <v>145</v>
      </c>
      <c r="P239" s="106" t="str">
        <f>VLOOKUP(Tabela2[[#This Row],[SIEMA]],Siema2025,21,FALSE)</f>
        <v>Linha de produção do poço 7-ARG-138-RN em Campo Alto do Rodrigues</v>
      </c>
      <c r="Q239" s="106">
        <v>1267</v>
      </c>
      <c r="R239" s="106" t="str">
        <f>VLOOKUP(Tabela2[[#This Row],[SIEMA]],Siema2025,10,FALSE)</f>
        <v/>
      </c>
      <c r="S239" s="109" t="str">
        <f>IF(Q239="","", IF(Q239="NC","", IF(Q239="NE","", IF(Q239="NA","",IFERROR(VLOOKUP(Q239,Produtos!$A$1:$C$2319,2,FALSE),"Não Cadastrado")))))</f>
        <v>PETRÓLEO CRU</v>
      </c>
      <c r="T239" s="106" t="s">
        <v>8082</v>
      </c>
      <c r="U239" s="106" t="str">
        <f>VLOOKUP(Tabela2[[#This Row],[SIEMA]],Siema2025,12,FALSE)</f>
        <v xml:space="preserve"> </v>
      </c>
      <c r="V239" s="106">
        <f>IF(Q239="","",IF(ISNUMBER(Q239)=FALSE,"Não se aplica",IFERROR(VLOOKUP(Q239,Produtos!$A$1:$C$2319,3,FALSE),"Não Cadastrado")))</f>
        <v>3</v>
      </c>
      <c r="W239" s="106" t="str">
        <f>VLOOKUP(Tabela2[[#This Row],[SIEMA]],Siema2025,10,FALSE)</f>
        <v/>
      </c>
      <c r="X239" s="115" t="str">
        <f>IF(Tabela2[[#This Row],[Origem do acidente]] = "Plataforma", "PREENCHER","NA")</f>
        <v>NA</v>
      </c>
      <c r="Y239" s="111" t="s">
        <v>7387</v>
      </c>
      <c r="Z239" s="106" t="s">
        <v>8083</v>
      </c>
      <c r="AA239" s="106" t="str">
        <f>VLOOKUP(Tabela2[[#This Row],[SIEMA]],Siema2025,12,FALSE)</f>
        <v xml:space="preserve"> </v>
      </c>
      <c r="AB239" s="106" t="str">
        <f>IF(W239="","",IF(ISNUMBER(W239)=FALSE,"Não se aplica",IFERROR(VLOOKUP(W239,Produtos!$A$1:$C$2319,3,FALSE),"Não Cadastrado")))</f>
        <v/>
      </c>
      <c r="AC239" s="106"/>
      <c r="AD239" s="110" t="str">
        <f>IF(Tabela2[[#This Row],[Origem do acidente]] = "Plataforma", "PREENCHER","NA")</f>
        <v>NA</v>
      </c>
      <c r="AE239" s="109" t="str">
        <f>IF(AC239="","", IF(AC239="NC","", IF(AC239="NE","", IF(AC239="NA","",IFERROR(VLOOKUP(AC239,Produtos!$A$1:$C$2319,2,FALSE),"Não Cadastrado")))))</f>
        <v/>
      </c>
      <c r="AF239" s="106"/>
      <c r="AG239" s="106"/>
      <c r="AH239" s="106" t="str">
        <f>IF(AC239="","",IF(ISNUMBER(AC239)=FALSE,"Não se aplica",IFERROR(VLOOKUP(AC239,Produtos!$A$1:$C$2319,3,FALSE),"Não Cadastrado")))</f>
        <v/>
      </c>
      <c r="AI239" s="106"/>
      <c r="AJ239" s="106" t="str">
        <f>VLOOKUP(Tabela2[[#This Row],[SIEMA]],Siema2025,26,FALSE)</f>
        <v>Vandalismo</v>
      </c>
      <c r="AK239" s="109"/>
      <c r="AL239" s="109"/>
      <c r="AM239" s="109"/>
      <c r="AN239" s="110" t="str">
        <f>VLOOKUP(Tabela2[[#This Row],[SIEMA]],Siema2025,51,FALSE)</f>
        <v/>
      </c>
      <c r="AO239" s="110" t="str">
        <f>VLOOKUP(Tabela2[[#This Row],[SIEMA]],Siema2025,53,FALSE)</f>
        <v/>
      </c>
      <c r="AP239" s="110" t="str">
        <f>VLOOKUP(Tabela2[[#This Row],[SIEMA]],Siema2025,55,FALSE)</f>
        <v/>
      </c>
      <c r="AQ239" s="110" t="str">
        <f>VLOOKUP(Tabela2[[#This Row],[SIEMA]],Siema2025,57,FALSE)</f>
        <v/>
      </c>
      <c r="AR239" s="110" t="str">
        <f>VLOOKUP(Tabela2[[#This Row],[SIEMA]],Siema2025,59,FALSE)</f>
        <v/>
      </c>
      <c r="AS239" s="110" t="str">
        <f>VLOOKUP(Tabela2[[#This Row],[SIEMA]],Siema2025,61,FALSE)</f>
        <v/>
      </c>
      <c r="AT239" s="110" t="str">
        <f>VLOOKUP(Tabela2[[#This Row],[SIEMA]],Siema2025,63,FALSE)</f>
        <v/>
      </c>
      <c r="AU239" s="110" t="str">
        <f>VLOOKUP(Tabela2[[#This Row],[SIEMA]],Siema2025,65,FALSE)</f>
        <v>X</v>
      </c>
      <c r="AV239" s="110" t="str">
        <f>VLOOKUP(Tabela2[[#This Row],[SIEMA]],Siema2025,67,FALSE)</f>
        <v/>
      </c>
      <c r="AW239" s="110" t="str">
        <f>VLOOKUP(Tabela2[[#This Row],[SIEMA]],Siema2025,69,FALSE)</f>
        <v/>
      </c>
      <c r="AX239" s="110" t="str">
        <f>VLOOKUP(Tabela2[[#This Row],[SIEMA]],Siema2025,71,FALSE)</f>
        <v/>
      </c>
      <c r="AY239" s="110" t="str">
        <f>VLOOKUP(Tabela2[[#This Row],[SIEMA]],Siema2025,73,FALSE)</f>
        <v/>
      </c>
      <c r="AZ239" s="110" t="str">
        <f>VLOOKUP(Tabela2[[#This Row],[SIEMA]],Siema2025,75,FALSE)</f>
        <v/>
      </c>
      <c r="BA239" s="110" t="str">
        <f>VLOOKUP(Tabela2[[#This Row],[SIEMA]],Siema2025,77,FALSE)</f>
        <v/>
      </c>
      <c r="BB239" s="110" t="str">
        <f>VLOOKUP(Tabela2[[#This Row],[SIEMA]],Siema2025,79,FALSE)</f>
        <v/>
      </c>
      <c r="BC239" s="110" t="str">
        <f>IF(Tabela2[[#This Row],[Outro(s) ]] = "X", "PREENCHER","NA")</f>
        <v>NA</v>
      </c>
      <c r="BD239" s="110" t="str">
        <f>VLOOKUP(Tabela2[[#This Row],[SIEMA]],Siema2025,82,FALSE)</f>
        <v/>
      </c>
      <c r="BE239" s="110" t="str">
        <f>VLOOKUP(Tabela2[[#This Row],[SIEMA]],Siema2025,81,FALSE)</f>
        <v/>
      </c>
      <c r="BF239" s="112" t="str">
        <f>VLOOKUP(Tabela2[[#This Row],[SIEMA]],Siema2025,28,FALSE)</f>
        <v>3R POTIGUAR S.A.</v>
      </c>
      <c r="BG239" s="112"/>
      <c r="BH239" s="113" t="str">
        <f>VLOOKUP(Tabela2[[#This Row],[SIEMA]],Siema2025,29,FALSE)</f>
        <v>44186763000144</v>
      </c>
      <c r="BI239" s="114" t="str">
        <f>VLOOKUP(Tabela2[[#This Row],[SIEMA]],Siema2025,107,FALSE)</f>
        <v>Não</v>
      </c>
      <c r="BJ239" s="109" t="s">
        <v>7111</v>
      </c>
      <c r="BK239" s="106" t="s">
        <v>2696</v>
      </c>
      <c r="BL239" s="143">
        <v>45761</v>
      </c>
      <c r="BM239" s="110">
        <f ca="1">IF(Tabela2[[#This Row],[Data de atendimento do Ibama (considerar o primeiro documento/ação)]]="",_xlfn.DAYS(TODAY(),J239),_xlfn.DAYS(Tabela2[[#This Row],[Data de atendimento do Ibama (considerar o primeiro documento/ação)]],J239))</f>
        <v>6</v>
      </c>
      <c r="BN239" s="110" t="str">
        <f>IF(Tabela2[[#This Row],[Atendido pelo Ibama ("Não" ou "Sim")]]="Não","Preencher", IF(Tabela2[[#This Row],[Atendido pelo Ibama ("Não" ou "Sim")]]="Sim","NA",""))</f>
        <v>NA</v>
      </c>
      <c r="BO239" s="116" t="s">
        <v>7139</v>
      </c>
      <c r="BP239" s="110" t="str">
        <f>IF(Tabela2[[#This Row],[Forma de atendimento (primeiro documento/ação)]]= "Outros (especificar)", "PREENCHER","NA")</f>
        <v>NA</v>
      </c>
      <c r="BQ239" s="108" t="s">
        <v>123</v>
      </c>
      <c r="BR239" s="110" t="str">
        <f>IF(Tabela2[[#This Row],[Equipe do Ibama foi a campo? Houve sobrevoo do Poseidon?]] = "Sim", "PREENCHER","NA")</f>
        <v>NA</v>
      </c>
      <c r="BS239" s="110" t="str">
        <f>IF(Tabela2[[#This Row],[Se sim, foi emitida Ordem de Emergência? (informações vinculada à coluna CK)]] = "Sim", "PREENCHER","NA")</f>
        <v>NA</v>
      </c>
      <c r="BT239" s="110" t="str">
        <f>IF(Tabela2[[#This Row],[Foi elaborado Relatório de Vistoria pelo Ibama? (informações vinculada à coluna CK)]] = "Sim", "PREENCHER","NA")</f>
        <v>NA</v>
      </c>
      <c r="BU239" s="110" t="s">
        <v>2696</v>
      </c>
      <c r="BV239" s="110" t="s">
        <v>123</v>
      </c>
      <c r="BW239" s="110" t="s">
        <v>2696</v>
      </c>
      <c r="BX239" s="108" t="s">
        <v>7113</v>
      </c>
      <c r="BY239" s="143">
        <v>46024</v>
      </c>
      <c r="BZ239" s="106">
        <f>IF(Tabela2[[#This Row],[Data do documento de encerramento]]="NA","NA",IF(Tabela2[[#This Row],[Data do documento de encerramento]]="","Pendente de conclusão/ encerramento",_xlfn.DAYS(Tabela2[[#This Row],[Data do documento de encerramento]],J239)))</f>
        <v>269</v>
      </c>
      <c r="CA239" s="109"/>
      <c r="CB239" s="109"/>
      <c r="CC239" s="131"/>
      <c r="CD239" s="109"/>
      <c r="CE239" s="109"/>
      <c r="CF239" s="109"/>
    </row>
    <row r="240" spans="1:84" hidden="1">
      <c r="A240" s="172">
        <v>202541136046</v>
      </c>
      <c r="B240" s="173" t="s">
        <v>8084</v>
      </c>
      <c r="C240" s="110" t="str">
        <f>VLOOKUP(Tabela2[[#This Row],[SIEMA]],Siema2025,4,FALSE)</f>
        <v xml:space="preserve"> MG</v>
      </c>
      <c r="D240" s="108" t="str">
        <f>VLOOKUP(Tabela2[[#This Row],[SIEMA]],Siema2025,3,FALSE)</f>
        <v xml:space="preserve">Santa Bárbara do Tugúrio </v>
      </c>
      <c r="E240" s="108" t="str">
        <f>VLOOKUP(Tabela2[[#This Row],[SIEMA]],Siema2025,20,FALSE)</f>
        <v>MG 448, km 20</v>
      </c>
      <c r="F240" s="108"/>
      <c r="G240" s="108"/>
      <c r="H240" s="108"/>
      <c r="I240" s="106" t="str">
        <f>VLOOKUP(Tabela2[[#This Row],[SIEMA]],Siema2025,19,FALSE)</f>
        <v/>
      </c>
      <c r="J240" s="107">
        <f>VLOOKUP(Tabela2[[#This Row],[SIEMA]],Siema2025,2,FALSE)</f>
        <v>45757</v>
      </c>
      <c r="K240" s="107" t="str">
        <f>VLOOKUP(Tabela2[[#This Row],[SIEMA]],Siema2025,16,FALSE)</f>
        <v>Quinta</v>
      </c>
      <c r="L240" s="108" t="str">
        <f>IF(Tabela2[[#This Row],[Data]]="","Sem Informação",VLOOKUP(MONTH(Tabela2[[#This Row],[Data]]),'[1]Validação de dados'!$I$1:$J$13,2,0))</f>
        <v>Abril</v>
      </c>
      <c r="M240" s="106">
        <f>YEAR(Tabela2[[#This Row],[Data]])</f>
        <v>2025</v>
      </c>
      <c r="N240" s="107" t="str">
        <f>VLOOKUP(Tabela2[[#This Row],[SIEMA]],Siema2025,17,FALSE)</f>
        <v>Matutino</v>
      </c>
      <c r="O240" s="107" t="str">
        <f>VLOOKUP(Tabela2[[#This Row],[SIEMA]],Siema2025,5,FALSE)</f>
        <v>Rodovia</v>
      </c>
      <c r="P240" s="106" t="str">
        <f>VLOOKUP(Tabela2[[#This Row],[SIEMA]],Siema2025,21,FALSE)</f>
        <v>MG 448, KM 20</v>
      </c>
      <c r="Q240" s="106" t="str">
        <f>VLOOKUP(Tabela2[[#This Row],[SIEMA]],Siema2025,7,FALSE)</f>
        <v>GASOLINA</v>
      </c>
      <c r="R240" s="106" t="str">
        <f>VLOOKUP(Tabela2[[#This Row],[SIEMA]],Siema2025,10,FALSE)</f>
        <v/>
      </c>
      <c r="S240" s="109" t="str">
        <f>IF(Q240="","", IF(Q240="NC","", IF(Q240="NE","", IF(Q240="NA","",IFERROR(VLOOKUP(Q240,Produtos!$A$1:$C$2319,2,FALSE),"Não Cadastrado")))))</f>
        <v>Não Cadastrado</v>
      </c>
      <c r="T240" s="106" t="str">
        <f>VLOOKUP(Tabela2[[#This Row],[SIEMA]],Siema2025,11,FALSE)</f>
        <v xml:space="preserve"> </v>
      </c>
      <c r="U240" s="106" t="str">
        <f>VLOOKUP(Tabela2[[#This Row],[SIEMA]],Siema2025,12,FALSE)</f>
        <v xml:space="preserve"> </v>
      </c>
      <c r="V240" s="106" t="str">
        <f>IF(Q240="","",IF(ISNUMBER(Q240)=FALSE,"Não se aplica",IFERROR(VLOOKUP(Q240,Produtos!$A$1:$C$2319,3,FALSE),"Não Cadastrado")))</f>
        <v>Não se aplica</v>
      </c>
      <c r="W240" s="106" t="str">
        <f>VLOOKUP(Tabela2[[#This Row],[SIEMA]],Siema2025,10,FALSE)</f>
        <v/>
      </c>
      <c r="X240" s="115" t="str">
        <f>IF(Tabela2[[#This Row],[Origem do acidente]] = "Plataforma", "PREENCHER","NA")</f>
        <v>NA</v>
      </c>
      <c r="Y240" s="111" t="str">
        <f>IF(W240="","", IF(W240="NC","", IF(W240="NE","", IF(W240="NA","",IFERROR(VLOOKUP(W240,Produtos!$A$1:$C$2319,2,FALSE),"Não Cadastrado")))))</f>
        <v/>
      </c>
      <c r="Z240" s="106" t="str">
        <f>VLOOKUP(Tabela2[[#This Row],[SIEMA]],Siema2025,11,FALSE)</f>
        <v xml:space="preserve"> </v>
      </c>
      <c r="AA240" s="106" t="str">
        <f>VLOOKUP(Tabela2[[#This Row],[SIEMA]],Siema2025,12,FALSE)</f>
        <v xml:space="preserve"> </v>
      </c>
      <c r="AB240" s="106" t="str">
        <f>IF(W240="","",IF(ISNUMBER(W240)=FALSE,"Não se aplica",IFERROR(VLOOKUP(W240,Produtos!$A$1:$C$2319,3,FALSE),"Não Cadastrado")))</f>
        <v/>
      </c>
      <c r="AC240" s="106"/>
      <c r="AD240" s="110" t="str">
        <f>IF(Tabela2[[#This Row],[Origem do acidente]] = "Plataforma", "PREENCHER","NA")</f>
        <v>NA</v>
      </c>
      <c r="AE240" s="109" t="str">
        <f>IF(AC240="","", IF(AC240="NC","", IF(AC240="NE","", IF(AC240="NA","",IFERROR(VLOOKUP(AC240,Produtos!$A$1:$C$2319,2,FALSE),"Não Cadastrado")))))</f>
        <v/>
      </c>
      <c r="AF240" s="106"/>
      <c r="AG240" s="106"/>
      <c r="AH240" s="106" t="str">
        <f>IF(AC240="","",IF(ISNUMBER(AC240)=FALSE,"Não se aplica",IFERROR(VLOOKUP(AC240,Produtos!$A$1:$C$2319,3,FALSE),"Não Cadastrado")))</f>
        <v/>
      </c>
      <c r="AI240" s="106"/>
      <c r="AJ240" s="106"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40" s="109"/>
      <c r="AL240" s="109"/>
      <c r="AM240" s="109"/>
      <c r="AN240" s="110" t="str">
        <f>VLOOKUP(Tabela2[[#This Row],[SIEMA]],Siema2025,51,FALSE)</f>
        <v/>
      </c>
      <c r="AO240" s="110" t="str">
        <f>VLOOKUP(Tabela2[[#This Row],[SIEMA]],Siema2025,53,FALSE)</f>
        <v/>
      </c>
      <c r="AP240" s="110" t="str">
        <f>VLOOKUP(Tabela2[[#This Row],[SIEMA]],Siema2025,55,FALSE)</f>
        <v/>
      </c>
      <c r="AQ240" s="110" t="str">
        <f>VLOOKUP(Tabela2[[#This Row],[SIEMA]],Siema2025,57,FALSE)</f>
        <v/>
      </c>
      <c r="AR240" s="110" t="str">
        <f>VLOOKUP(Tabela2[[#This Row],[SIEMA]],Siema2025,59,FALSE)</f>
        <v/>
      </c>
      <c r="AS240" s="110" t="str">
        <f>VLOOKUP(Tabela2[[#This Row],[SIEMA]],Siema2025,61,FALSE)</f>
        <v/>
      </c>
      <c r="AT240" s="110" t="str">
        <f>VLOOKUP(Tabela2[[#This Row],[SIEMA]],Siema2025,63,FALSE)</f>
        <v/>
      </c>
      <c r="AU240" s="110" t="str">
        <f>VLOOKUP(Tabela2[[#This Row],[SIEMA]],Siema2025,65,FALSE)</f>
        <v>X</v>
      </c>
      <c r="AV240" s="110" t="str">
        <f>VLOOKUP(Tabela2[[#This Row],[SIEMA]],Siema2025,67,FALSE)</f>
        <v/>
      </c>
      <c r="AW240" s="110" t="str">
        <f>VLOOKUP(Tabela2[[#This Row],[SIEMA]],Siema2025,69,FALSE)</f>
        <v/>
      </c>
      <c r="AX240" s="110" t="str">
        <f>VLOOKUP(Tabela2[[#This Row],[SIEMA]],Siema2025,71,FALSE)</f>
        <v>X</v>
      </c>
      <c r="AY240" s="110" t="str">
        <f>VLOOKUP(Tabela2[[#This Row],[SIEMA]],Siema2025,73,FALSE)</f>
        <v/>
      </c>
      <c r="AZ240" s="110" t="str">
        <f>VLOOKUP(Tabela2[[#This Row],[SIEMA]],Siema2025,75,FALSE)</f>
        <v/>
      </c>
      <c r="BA240" s="110" t="str">
        <f>VLOOKUP(Tabela2[[#This Row],[SIEMA]],Siema2025,77,FALSE)</f>
        <v/>
      </c>
      <c r="BB240" s="110" t="str">
        <f>VLOOKUP(Tabela2[[#This Row],[SIEMA]],Siema2025,79,FALSE)</f>
        <v/>
      </c>
      <c r="BC240" s="110" t="str">
        <f>IF(Tabela2[[#This Row],[Outro(s) ]] = "X", "PREENCHER","NA")</f>
        <v>NA</v>
      </c>
      <c r="BD240" s="110" t="str">
        <f>VLOOKUP(Tabela2[[#This Row],[SIEMA]],Siema2025,82,FALSE)</f>
        <v/>
      </c>
      <c r="BE240" s="110" t="str">
        <f>VLOOKUP(Tabela2[[#This Row],[SIEMA]],Siema2025,81,FALSE)</f>
        <v/>
      </c>
      <c r="BF240" s="112" t="str">
        <f>VLOOKUP(Tabela2[[#This Row],[SIEMA]],Siema2025,28,FALSE)</f>
        <v/>
      </c>
      <c r="BG240" s="112"/>
      <c r="BH240" s="113" t="str">
        <f>VLOOKUP(Tabela2[[#This Row],[SIEMA]],Siema2025,29,FALSE)</f>
        <v/>
      </c>
      <c r="BI240" s="114" t="str">
        <f>VLOOKUP(Tabela2[[#This Row],[SIEMA]],Siema2025,107,FALSE)</f>
        <v>Não</v>
      </c>
      <c r="BJ240" s="109"/>
      <c r="BK240" s="106"/>
      <c r="BL240" s="143"/>
      <c r="BM240" s="110">
        <f ca="1">IF(Tabela2[[#This Row],[Data de atendimento do Ibama (considerar o primeiro documento/ação)]]="",_xlfn.DAYS(TODAY(),J240),_xlfn.DAYS(Tabela2[[#This Row],[Data de atendimento do Ibama (considerar o primeiro documento/ação)]],J240))</f>
        <v>463</v>
      </c>
      <c r="BN240" s="110" t="str">
        <f>IF(Tabela2[[#This Row],[Atendido pelo Ibama ("Não" ou "Sim")]]="Não","Preencher", IF(Tabela2[[#This Row],[Atendido pelo Ibama ("Não" ou "Sim")]]="Sim","NA",""))</f>
        <v/>
      </c>
      <c r="BO240" s="116"/>
      <c r="BP240" s="110" t="str">
        <f>IF(Tabela2[[#This Row],[Forma de atendimento (primeiro documento/ação)]]= "Outros (especificar)", "PREENCHER","NA")</f>
        <v>NA</v>
      </c>
      <c r="BQ240" s="108"/>
      <c r="BR240" s="110" t="str">
        <f>IF(Tabela2[[#This Row],[Equipe do Ibama foi a campo? Houve sobrevoo do Poseidon?]] = "Sim", "PREENCHER","NA")</f>
        <v>NA</v>
      </c>
      <c r="BS240" s="110" t="str">
        <f>IF(Tabela2[[#This Row],[Se sim, foi emitida Ordem de Emergência? (informações vinculada à coluna CK)]] = "Sim", "PREENCHER","NA")</f>
        <v>NA</v>
      </c>
      <c r="BT240" s="110" t="str">
        <f>IF(Tabela2[[#This Row],[Foi elaborado Relatório de Vistoria pelo Ibama? (informações vinculada à coluna CK)]] = "Sim", "PREENCHER","NA")</f>
        <v>NA</v>
      </c>
      <c r="BU240" s="110" t="str">
        <f>IF(Tabela2[[#This Row],[Houve envio de Informações Pós-acidente (preencher "não se aplica" quando de competência estadual/municipal)]] = "Sim", "PREENCHER","NA")</f>
        <v>NA</v>
      </c>
      <c r="BV240" s="110" t="str">
        <f>IF(Tabela2[[#This Row],[Houve avaliação das informações pós-acidente solicitadas/enviadas?]] = "Sim", "PREENCHER","NA")</f>
        <v>NA</v>
      </c>
      <c r="BW240" s="110" t="str">
        <f>IF(Tabela2[[#This Row],[O Ibama aguarda resposta da empresa/OEMA, etc?]] = "Sim", "PREENCHER","NA")</f>
        <v>NA</v>
      </c>
      <c r="BX240" s="108"/>
      <c r="BY240" s="143"/>
      <c r="BZ240" s="106" t="str">
        <f>IF(Tabela2[[#This Row],[Data do documento de encerramento]]="NA","NA",IF(Tabela2[[#This Row],[Data do documento de encerramento]]="","Pendente de conclusão/ encerramento",_xlfn.DAYS(Tabela2[[#This Row],[Data do documento de encerramento]],J240)))</f>
        <v>Pendente de conclusão/ encerramento</v>
      </c>
      <c r="CA240" s="109"/>
      <c r="CB240" s="109"/>
      <c r="CC240" s="135"/>
      <c r="CD240" s="109"/>
      <c r="CE240" s="109"/>
      <c r="CF240" s="109"/>
    </row>
    <row r="241" spans="1:84" ht="30.75">
      <c r="A241" s="172">
        <v>202541172056</v>
      </c>
      <c r="B241" s="173" t="s">
        <v>8085</v>
      </c>
      <c r="C241" s="110" t="s">
        <v>7133</v>
      </c>
      <c r="D241" s="108" t="s">
        <v>637</v>
      </c>
      <c r="E241" s="108" t="s">
        <v>8086</v>
      </c>
      <c r="F241" s="108"/>
      <c r="G241" s="108" t="s">
        <v>8087</v>
      </c>
      <c r="H241" s="108" t="s">
        <v>8088</v>
      </c>
      <c r="I241" s="106" t="str">
        <f>VLOOKUP(Tabela2[[#This Row],[SIEMA]],Siema2025,19,FALSE)</f>
        <v>Campos</v>
      </c>
      <c r="J241" s="107">
        <f>VLOOKUP(Tabela2[[#This Row],[SIEMA]],Siema2025,2,FALSE)</f>
        <v>45758</v>
      </c>
      <c r="K241" s="107" t="str">
        <f>VLOOKUP(Tabela2[[#This Row],[SIEMA]],Siema2025,16,FALSE)</f>
        <v>Sexta</v>
      </c>
      <c r="L241" s="108" t="str">
        <f>IF(Tabela2[[#This Row],[Data]]="","Sem Informação",VLOOKUP(MONTH(Tabela2[[#This Row],[Data]]),'[1]Validação de dados'!$I$1:$J$13,2,0))</f>
        <v>Abril</v>
      </c>
      <c r="M241" s="106">
        <f>YEAR(Tabela2[[#This Row],[Data]])</f>
        <v>2025</v>
      </c>
      <c r="N241" s="107" t="str">
        <f>VLOOKUP(Tabela2[[#This Row],[SIEMA]],Siema2025,17,FALSE)</f>
        <v>Madrugada</v>
      </c>
      <c r="O241" s="107" t="s">
        <v>111</v>
      </c>
      <c r="P241" s="106" t="str">
        <f>VLOOKUP(Tabela2[[#This Row],[SIEMA]],Siema2025,21,FALSE)</f>
        <v/>
      </c>
      <c r="Q241" s="106">
        <v>1267</v>
      </c>
      <c r="R241" s="106" t="s">
        <v>2043</v>
      </c>
      <c r="S241" s="109" t="s">
        <v>2043</v>
      </c>
      <c r="T241" t="s">
        <v>2546</v>
      </c>
      <c r="U241" s="106" t="str">
        <f>VLOOKUP(Tabela2[[#This Row],[SIEMA]],Siema2025,12,FALSE)</f>
        <v xml:space="preserve"> </v>
      </c>
      <c r="V241" s="106">
        <f>IF(Q241="","",IF(ISNUMBER(Q241)=FALSE,"Não se aplica",IFERROR(VLOOKUP(Q241,Produtos!$A$1:$C$2319,3,FALSE),"Não Cadastrado")))</f>
        <v>3</v>
      </c>
      <c r="W241" s="106" t="str">
        <f>VLOOKUP(Tabela2[[#This Row],[SIEMA]],Siema2025,10,FALSE)</f>
        <v/>
      </c>
      <c r="X241" s="115" t="str">
        <f>IF(Tabela2[[#This Row],[Origem do acidente]] = "Plataforma", "PREENCHER","NA")</f>
        <v>PREENCHER</v>
      </c>
      <c r="Y241" s="111" t="str">
        <f>IF(W241="","", IF(W241="NC","", IF(W241="NE","", IF(W241="NA","",IFERROR(VLOOKUP(W241,Produtos!$A$1:$C$2319,2,FALSE),"Não Cadastrado")))))</f>
        <v/>
      </c>
      <c r="Z241" s="106" t="str">
        <f>VLOOKUP(Tabela2[[#This Row],[SIEMA]],Siema2025,11,FALSE)</f>
        <v xml:space="preserve"> </v>
      </c>
      <c r="AA241" s="106" t="str">
        <f>VLOOKUP(Tabela2[[#This Row],[SIEMA]],Siema2025,12,FALSE)</f>
        <v xml:space="preserve"> </v>
      </c>
      <c r="AB241" s="106" t="str">
        <f>IF(W241="","",IF(ISNUMBER(W241)=FALSE,"Não se aplica",IFERROR(VLOOKUP(W241,Produtos!$A$1:$C$2319,3,FALSE),"Não Cadastrado")))</f>
        <v/>
      </c>
      <c r="AC241" s="106"/>
      <c r="AD241" s="110" t="str">
        <f>IF(Tabela2[[#This Row],[Origem do acidente]] = "Plataforma", "PREENCHER","NA")</f>
        <v>PREENCHER</v>
      </c>
      <c r="AE241" s="109" t="str">
        <f>IF(AC241="","", IF(AC241="NC","", IF(AC241="NE","", IF(AC241="NA","",IFERROR(VLOOKUP(AC241,Produtos!$A$1:$C$2319,2,FALSE),"Não Cadastrado")))))</f>
        <v/>
      </c>
      <c r="AF241" s="106"/>
      <c r="AG241" s="106"/>
      <c r="AH241" s="106" t="str">
        <f>IF(AC241="","",IF(ISNUMBER(AC241)=FALSE,"Não se aplica",IFERROR(VLOOKUP(AC241,Produtos!$A$1:$C$2319,3,FALSE),"Não Cadastrado")))</f>
        <v/>
      </c>
      <c r="AI241" s="106"/>
      <c r="AJ241" s="106" t="str">
        <f>VLOOKUP(Tabela2[[#This Row],[SIEMA]],Siema2025,26,FALSE)</f>
        <v>Falha no procedimento de limpeza do anular.</v>
      </c>
      <c r="AK241" s="109"/>
      <c r="AL241" s="109"/>
      <c r="AM241" s="109"/>
      <c r="AN241" s="110" t="str">
        <f>VLOOKUP(Tabela2[[#This Row],[SIEMA]],Siema2025,51,FALSE)</f>
        <v/>
      </c>
      <c r="AO241" s="110" t="str">
        <f>VLOOKUP(Tabela2[[#This Row],[SIEMA]],Siema2025,53,FALSE)</f>
        <v/>
      </c>
      <c r="AP241" s="110" t="str">
        <f>VLOOKUP(Tabela2[[#This Row],[SIEMA]],Siema2025,55,FALSE)</f>
        <v/>
      </c>
      <c r="AQ241" s="110" t="str">
        <f>VLOOKUP(Tabela2[[#This Row],[SIEMA]],Siema2025,57,FALSE)</f>
        <v/>
      </c>
      <c r="AR241" s="110" t="str">
        <f>VLOOKUP(Tabela2[[#This Row],[SIEMA]],Siema2025,59,FALSE)</f>
        <v/>
      </c>
      <c r="AS241" s="110" t="str">
        <f>VLOOKUP(Tabela2[[#This Row],[SIEMA]],Siema2025,61,FALSE)</f>
        <v>X</v>
      </c>
      <c r="AT241" s="110" t="str">
        <f>VLOOKUP(Tabela2[[#This Row],[SIEMA]],Siema2025,63,FALSE)</f>
        <v/>
      </c>
      <c r="AU241" s="110" t="str">
        <f>VLOOKUP(Tabela2[[#This Row],[SIEMA]],Siema2025,65,FALSE)</f>
        <v/>
      </c>
      <c r="AV241" s="110" t="str">
        <f>VLOOKUP(Tabela2[[#This Row],[SIEMA]],Siema2025,67,FALSE)</f>
        <v/>
      </c>
      <c r="AW241" s="110" t="str">
        <f>VLOOKUP(Tabela2[[#This Row],[SIEMA]],Siema2025,69,FALSE)</f>
        <v/>
      </c>
      <c r="AX241" s="110" t="str">
        <f>VLOOKUP(Tabela2[[#This Row],[SIEMA]],Siema2025,71,FALSE)</f>
        <v/>
      </c>
      <c r="AY241" s="110" t="str">
        <f>VLOOKUP(Tabela2[[#This Row],[SIEMA]],Siema2025,73,FALSE)</f>
        <v/>
      </c>
      <c r="AZ241" s="110" t="str">
        <f>VLOOKUP(Tabela2[[#This Row],[SIEMA]],Siema2025,75,FALSE)</f>
        <v/>
      </c>
      <c r="BA241" s="110" t="str">
        <f>VLOOKUP(Tabela2[[#This Row],[SIEMA]],Siema2025,77,FALSE)</f>
        <v/>
      </c>
      <c r="BB241" s="110" t="str">
        <f>VLOOKUP(Tabela2[[#This Row],[SIEMA]],Siema2025,79,FALSE)</f>
        <v/>
      </c>
      <c r="BC241" s="110" t="str">
        <f>IF(Tabela2[[#This Row],[Outro(s) ]] = "X", "PREENCHER","NA")</f>
        <v>NA</v>
      </c>
      <c r="BD241" s="110" t="str">
        <f>VLOOKUP(Tabela2[[#This Row],[SIEMA]],Siema2025,82,FALSE)</f>
        <v/>
      </c>
      <c r="BE241" s="110" t="str">
        <f>VLOOKUP(Tabela2[[#This Row],[SIEMA]],Siema2025,81,FALSE)</f>
        <v/>
      </c>
      <c r="BF241" s="112" t="str">
        <f>VLOOKUP(Tabela2[[#This Row],[SIEMA]],Siema2025,28,FALSE)</f>
        <v>TRIDENT ENERGY DO BRASIL LTDA.</v>
      </c>
      <c r="BG241" s="112"/>
      <c r="BH241" s="113" t="str">
        <f>VLOOKUP(Tabela2[[#This Row],[SIEMA]],Siema2025,29,FALSE)</f>
        <v>3363984000191</v>
      </c>
      <c r="BI241" s="114" t="str">
        <f>VLOOKUP(Tabela2[[#This Row],[SIEMA]],Siema2025,107,FALSE)</f>
        <v>Não</v>
      </c>
      <c r="BJ241" s="109" t="s">
        <v>7097</v>
      </c>
      <c r="BK241" s="106" t="s">
        <v>2696</v>
      </c>
      <c r="BL241" s="143">
        <v>45772</v>
      </c>
      <c r="BM241" s="110">
        <f ca="1">IF(Tabela2[[#This Row],[Data de atendimento do Ibama (considerar o primeiro documento/ação)]]="",_xlfn.DAYS(TODAY(),J241),_xlfn.DAYS(Tabela2[[#This Row],[Data de atendimento do Ibama (considerar o primeiro documento/ação)]],J241))</f>
        <v>14</v>
      </c>
      <c r="BN241" s="110" t="str">
        <f>IF(Tabela2[[#This Row],[Atendido pelo Ibama ("Não" ou "Sim")]]="Não","Preencher", IF(Tabela2[[#This Row],[Atendido pelo Ibama ("Não" ou "Sim")]]="Sim","NA",""))</f>
        <v>NA</v>
      </c>
      <c r="BO241" s="116" t="s">
        <v>7139</v>
      </c>
      <c r="BP241" s="110" t="str">
        <f>IF(Tabela2[[#This Row],[Forma de atendimento (primeiro documento/ação)]]= "Outros (especificar)", "PREENCHER","NA")</f>
        <v>NA</v>
      </c>
      <c r="BQ241" s="108" t="s">
        <v>123</v>
      </c>
      <c r="BR241" s="110" t="str">
        <f>IF(Tabela2[[#This Row],[Equipe do Ibama foi a campo? Houve sobrevoo do Poseidon?]] = "Sim", "PREENCHER","NA")</f>
        <v>NA</v>
      </c>
      <c r="BS241" s="110" t="str">
        <f>IF(Tabela2[[#This Row],[Se sim, foi emitida Ordem de Emergência? (informações vinculada à coluna CK)]] = "Sim", "PREENCHER","NA")</f>
        <v>NA</v>
      </c>
      <c r="BT241" s="110" t="str">
        <f>IF(Tabela2[[#This Row],[Foi elaborado Relatório de Vistoria pelo Ibama? (informações vinculada à coluna CK)]] = "Sim", "PREENCHER","NA")</f>
        <v>NA</v>
      </c>
      <c r="BU241" s="110" t="s">
        <v>2696</v>
      </c>
      <c r="BV241" s="110" t="s">
        <v>123</v>
      </c>
      <c r="BW241" s="110" t="s">
        <v>2696</v>
      </c>
      <c r="BX241" s="108" t="s">
        <v>7100</v>
      </c>
      <c r="BY241" s="143">
        <v>45988</v>
      </c>
      <c r="BZ241" s="106">
        <f>IF(Tabela2[[#This Row],[Data do documento de encerramento]]="NA","NA",IF(Tabela2[[#This Row],[Data do documento de encerramento]]="","Pendente de conclusão/ encerramento",_xlfn.DAYS(Tabela2[[#This Row],[Data do documento de encerramento]],J241)))</f>
        <v>230</v>
      </c>
      <c r="CA241" s="109"/>
      <c r="CB241" s="109"/>
      <c r="CC241" s="131" t="s">
        <v>7221</v>
      </c>
      <c r="CD241" s="109" t="s">
        <v>123</v>
      </c>
      <c r="CE241" s="109" t="s">
        <v>123</v>
      </c>
      <c r="CF241" s="109" t="s">
        <v>7147</v>
      </c>
    </row>
    <row r="242" spans="1:84" ht="30.75" hidden="1">
      <c r="A242" s="231">
        <v>202541443201</v>
      </c>
      <c r="B242" s="173" t="s">
        <v>8089</v>
      </c>
      <c r="C242" s="110" t="str">
        <f>VLOOKUP(Tabela2[[#This Row],[SIEMA]],Siema2025,4,FALSE)</f>
        <v xml:space="preserve"> SP</v>
      </c>
      <c r="D242" s="108" t="str">
        <f>VLOOKUP(Tabela2[[#This Row],[SIEMA]],Siema2025,3,FALSE)</f>
        <v xml:space="preserve">Cubatão </v>
      </c>
      <c r="E242" s="108" t="s">
        <v>8090</v>
      </c>
      <c r="F242" s="108"/>
      <c r="G242" s="108" t="s">
        <v>8091</v>
      </c>
      <c r="H242" s="108" t="s">
        <v>8092</v>
      </c>
      <c r="I242" s="106" t="s">
        <v>7118</v>
      </c>
      <c r="J242" s="107">
        <f>VLOOKUP(Tabela2[[#This Row],[SIEMA]],Siema2025,2,FALSE)</f>
        <v>45758</v>
      </c>
      <c r="K242" s="107" t="str">
        <f>VLOOKUP(Tabela2[[#This Row],[SIEMA]],Siema2025,16,FALSE)</f>
        <v>Sexta</v>
      </c>
      <c r="L242" s="108" t="str">
        <f>IF(Tabela2[[#This Row],[Data]]="","Sem Informação",VLOOKUP(MONTH(Tabela2[[#This Row],[Data]]),'[1]Validação de dados'!$I$1:$J$13,2,0))</f>
        <v>Abril</v>
      </c>
      <c r="M242" s="106">
        <f>YEAR(Tabela2[[#This Row],[Data]])</f>
        <v>2025</v>
      </c>
      <c r="N242" s="107" t="str">
        <f>VLOOKUP(Tabela2[[#This Row],[SIEMA]],Siema2025,17,FALSE)</f>
        <v>Noturno</v>
      </c>
      <c r="O242" s="107" t="str">
        <f>VLOOKUP(Tabela2[[#This Row],[SIEMA]],Siema2025,5,FALSE)</f>
        <v>Ferrovia</v>
      </c>
      <c r="P242" s="106" t="str">
        <f>VLOOKUP(Tabela2[[#This Row],[SIEMA]],Siema2025,21,FALSE)</f>
        <v>Vandalismo na ferrovia com abertura de bicas em 1 vagão graneleiro carregado com farelo de soja.</v>
      </c>
      <c r="Q242" s="106" t="s">
        <v>7119</v>
      </c>
      <c r="R242" s="106" t="s">
        <v>7119</v>
      </c>
      <c r="S242" s="109" t="s">
        <v>7430</v>
      </c>
      <c r="T242" s="106" t="str">
        <f>VLOOKUP(Tabela2[[#This Row],[SIEMA]],Siema2025,11,FALSE)</f>
        <v>5</v>
      </c>
      <c r="U242" s="106" t="s">
        <v>7120</v>
      </c>
      <c r="V242" s="106" t="s">
        <v>7119</v>
      </c>
      <c r="W242" s="106"/>
      <c r="X242" s="115"/>
      <c r="Y242" s="111" t="str">
        <f>IF(W242="","", IF(W242="NC","", IF(W242="NE","", IF(W242="NA","",IFERROR(VLOOKUP(W242,Produtos!$A$1:$C$2319,2,FALSE),"Não Cadastrado")))))</f>
        <v/>
      </c>
      <c r="Z242" s="106"/>
      <c r="AA242" s="106"/>
      <c r="AB242" s="106" t="str">
        <f>IF(W242="","",IF(ISNUMBER(W242)=FALSE,"Não se aplica",IFERROR(VLOOKUP(W242,Produtos!$A$1:$C$2319,3,FALSE),"Não Cadastrado")))</f>
        <v/>
      </c>
      <c r="AC242" s="106"/>
      <c r="AD242" s="110"/>
      <c r="AE242" s="109" t="str">
        <f>IF(AC242="","", IF(AC242="NC","", IF(AC242="NE","", IF(AC242="NA","",IFERROR(VLOOKUP(AC242,Produtos!$A$1:$C$2319,2,FALSE),"Não Cadastrado")))))</f>
        <v/>
      </c>
      <c r="AF242" s="106"/>
      <c r="AG242" s="106"/>
      <c r="AH242" s="106" t="str">
        <f>IF(AC242="","",IF(ISNUMBER(AC242)=FALSE,"Não se aplica",IFERROR(VLOOKUP(AC242,Produtos!$A$1:$C$2319,3,FALSE),"Não Cadastrado")))</f>
        <v/>
      </c>
      <c r="AI242" s="106"/>
      <c r="AJ242" s="106" t="str">
        <f>VLOOKUP(Tabela2[[#This Row],[SIEMA]],Siema2025,26,FALSE)</f>
        <v>Ato criminoso caracterizado pela abertura de bicas em vagão graneleiro ferroviário carregado com
farelo de soja.</v>
      </c>
      <c r="AK242" s="109" t="s">
        <v>7121</v>
      </c>
      <c r="AL242" s="109"/>
      <c r="AM242" s="109"/>
      <c r="AN242" s="110" t="str">
        <f>VLOOKUP(Tabela2[[#This Row],[SIEMA]],Siema2025,51,FALSE)</f>
        <v/>
      </c>
      <c r="AO242" s="110" t="str">
        <f>VLOOKUP(Tabela2[[#This Row],[SIEMA]],Siema2025,53,FALSE)</f>
        <v/>
      </c>
      <c r="AP242" s="110" t="str">
        <f>VLOOKUP(Tabela2[[#This Row],[SIEMA]],Siema2025,55,FALSE)</f>
        <v/>
      </c>
      <c r="AQ242" s="110" t="str">
        <f>VLOOKUP(Tabela2[[#This Row],[SIEMA]],Siema2025,57,FALSE)</f>
        <v/>
      </c>
      <c r="AR242" s="110" t="str">
        <f>VLOOKUP(Tabela2[[#This Row],[SIEMA]],Siema2025,59,FALSE)</f>
        <v/>
      </c>
      <c r="AS242" s="110" t="str">
        <f>VLOOKUP(Tabela2[[#This Row],[SIEMA]],Siema2025,61,FALSE)</f>
        <v/>
      </c>
      <c r="AT242" s="110" t="str">
        <f>VLOOKUP(Tabela2[[#This Row],[SIEMA]],Siema2025,63,FALSE)</f>
        <v/>
      </c>
      <c r="AU242" s="110" t="str">
        <f>VLOOKUP(Tabela2[[#This Row],[SIEMA]],Siema2025,65,FALSE)</f>
        <v>X</v>
      </c>
      <c r="AV242" s="110" t="str">
        <f>VLOOKUP(Tabela2[[#This Row],[SIEMA]],Siema2025,67,FALSE)</f>
        <v/>
      </c>
      <c r="AW242" s="110" t="str">
        <f>VLOOKUP(Tabela2[[#This Row],[SIEMA]],Siema2025,69,FALSE)</f>
        <v/>
      </c>
      <c r="AX242" s="110" t="str">
        <f>VLOOKUP(Tabela2[[#This Row],[SIEMA]],Siema2025,71,FALSE)</f>
        <v/>
      </c>
      <c r="AY242" s="110" t="str">
        <f>VLOOKUP(Tabela2[[#This Row],[SIEMA]],Siema2025,73,FALSE)</f>
        <v/>
      </c>
      <c r="AZ242" s="110" t="str">
        <f>VLOOKUP(Tabela2[[#This Row],[SIEMA]],Siema2025,75,FALSE)</f>
        <v/>
      </c>
      <c r="BA242" s="110" t="str">
        <f>VLOOKUP(Tabela2[[#This Row],[SIEMA]],Siema2025,77,FALSE)</f>
        <v/>
      </c>
      <c r="BB242" s="110" t="str">
        <f>VLOOKUP(Tabela2[[#This Row],[SIEMA]],Siema2025,79,FALSE)</f>
        <v/>
      </c>
      <c r="BC242" s="110" t="str">
        <f>IF(Tabela2[[#This Row],[Outro(s) ]] = "X", "PREENCHER","NA")</f>
        <v>NA</v>
      </c>
      <c r="BD242" s="110" t="str">
        <f>VLOOKUP(Tabela2[[#This Row],[SIEMA]],Siema2025,82,FALSE)</f>
        <v/>
      </c>
      <c r="BE242" s="110" t="str">
        <f>VLOOKUP(Tabela2[[#This Row],[SIEMA]],Siema2025,81,FALSE)</f>
        <v/>
      </c>
      <c r="BF242" s="112" t="s">
        <v>3066</v>
      </c>
      <c r="BG242" s="112" t="s">
        <v>7122</v>
      </c>
      <c r="BH242" s="113" t="str">
        <f>VLOOKUP(Tabela2[[#This Row],[SIEMA]],Siema2025,29,FALSE)</f>
        <v>02502844000166</v>
      </c>
      <c r="BI242" s="114" t="str">
        <f>VLOOKUP(Tabela2[[#This Row],[SIEMA]],Siema2025,107,FALSE)</f>
        <v>Não</v>
      </c>
      <c r="BJ242" s="109" t="s">
        <v>7097</v>
      </c>
      <c r="BK242" s="106" t="s">
        <v>2696</v>
      </c>
      <c r="BL242" s="143">
        <v>45775</v>
      </c>
      <c r="BM242" s="110">
        <f ca="1">IF(Tabela2[[#This Row],[Data de atendimento do Ibama (considerar o primeiro documento/ação)]]="",_xlfn.DAYS(TODAY(),J242),_xlfn.DAYS(Tabela2[[#This Row],[Data de atendimento do Ibama (considerar o primeiro documento/ação)]],J242))</f>
        <v>17</v>
      </c>
      <c r="BN242" s="110" t="str">
        <f>IF(Tabela2[[#This Row],[Atendido pelo Ibama ("Não" ou "Sim")]]="Não","Preencher", IF(Tabela2[[#This Row],[Atendido pelo Ibama ("Não" ou "Sim")]]="Sim","NA",""))</f>
        <v>NA</v>
      </c>
      <c r="BO242" s="116" t="s">
        <v>7098</v>
      </c>
      <c r="BP242" s="110" t="str">
        <f>IF(Tabela2[[#This Row],[Forma de atendimento (primeiro documento/ação)]]= "Outros (especificar)", "PREENCHER","NA")</f>
        <v>NA</v>
      </c>
      <c r="BQ242" s="108" t="s">
        <v>123</v>
      </c>
      <c r="BR242" s="110" t="str">
        <f>IF(Tabela2[[#This Row],[Equipe do Ibama foi a campo? Houve sobrevoo do Poseidon?]] = "Sim", "PREENCHER","NA")</f>
        <v>NA</v>
      </c>
      <c r="BS242" s="110" t="str">
        <f>IF(Tabela2[[#This Row],[Se sim, foi emitida Ordem de Emergência? (informações vinculada à coluna CK)]] = "Sim", "PREENCHER","NA")</f>
        <v>NA</v>
      </c>
      <c r="BT242" s="110" t="s">
        <v>7125</v>
      </c>
      <c r="BU242" s="110" t="s">
        <v>2696</v>
      </c>
      <c r="BV242" s="110" t="s">
        <v>123</v>
      </c>
      <c r="BW242" s="110" t="s">
        <v>123</v>
      </c>
      <c r="BX242" s="108" t="s">
        <v>7119</v>
      </c>
      <c r="BY242" s="143"/>
      <c r="BZ242" s="106" t="str">
        <f>IF(Tabela2[[#This Row],[Data do documento de encerramento]]="NA","NA",IF(Tabela2[[#This Row],[Data do documento de encerramento]]="","Pendente de conclusão/ encerramento",_xlfn.DAYS(Tabela2[[#This Row],[Data do documento de encerramento]],J242)))</f>
        <v>Pendente de conclusão/ encerramento</v>
      </c>
      <c r="CA242" s="109" t="s">
        <v>7126</v>
      </c>
      <c r="CB242" s="109"/>
      <c r="CC242" s="132"/>
      <c r="CD242" s="109"/>
      <c r="CE242" s="109"/>
      <c r="CF242" s="109"/>
    </row>
    <row r="243" spans="1:84" hidden="1">
      <c r="A243" s="172">
        <v>202541457619</v>
      </c>
      <c r="B243" s="173" t="s">
        <v>8093</v>
      </c>
      <c r="C243" s="110" t="str">
        <f>VLOOKUP(Tabela2[[#This Row],[SIEMA]],Siema2025,4,FALSE)</f>
        <v xml:space="preserve"> MG</v>
      </c>
      <c r="D243" s="108" t="str">
        <f>VLOOKUP(Tabela2[[#This Row],[SIEMA]],Siema2025,3,FALSE)</f>
        <v xml:space="preserve">Sete Lagoas </v>
      </c>
      <c r="E243" s="108" t="str">
        <f>VLOOKUP(Tabela2[[#This Row],[SIEMA]],Siema2025,20,FALSE)</f>
        <v>Rodovia MG 424, Km 45 - Ponte sobre Ferrovia</v>
      </c>
      <c r="F243" s="108"/>
      <c r="G243" s="108"/>
      <c r="H243" s="108"/>
      <c r="I243" s="106" t="str">
        <f>VLOOKUP(Tabela2[[#This Row],[SIEMA]],Siema2025,19,FALSE)</f>
        <v/>
      </c>
      <c r="J243" s="107">
        <f>VLOOKUP(Tabela2[[#This Row],[SIEMA]],Siema2025,2,FALSE)</f>
        <v>45758</v>
      </c>
      <c r="K243" s="107" t="str">
        <f>VLOOKUP(Tabela2[[#This Row],[SIEMA]],Siema2025,16,FALSE)</f>
        <v>Sexta</v>
      </c>
      <c r="L243" s="108" t="str">
        <f>IF(Tabela2[[#This Row],[Data]]="","Sem Informação",VLOOKUP(MONTH(Tabela2[[#This Row],[Data]]),'[1]Validação de dados'!$I$1:$J$13,2,0))</f>
        <v>Abril</v>
      </c>
      <c r="M243" s="106">
        <f>YEAR(Tabela2[[#This Row],[Data]])</f>
        <v>2025</v>
      </c>
      <c r="N243" s="107" t="str">
        <f>VLOOKUP(Tabela2[[#This Row],[SIEMA]],Siema2025,17,FALSE)</f>
        <v>Vespertino</v>
      </c>
      <c r="O243" s="107" t="str">
        <f>VLOOKUP(Tabela2[[#This Row],[SIEMA]],Siema2025,5,FALSE)</f>
        <v>Rodovia</v>
      </c>
      <c r="P243" s="106" t="str">
        <f>VLOOKUP(Tabela2[[#This Row],[SIEMA]],Siema2025,21,FALSE)</f>
        <v>Rodovia MG 424, Km 45</v>
      </c>
      <c r="Q243" s="106" t="str">
        <f>VLOOKUP(Tabela2[[#This Row],[SIEMA]],Siema2025,7,FALSE)</f>
        <v>CARVÃO, DE ORIGEM ANIMAL OU VEGETAL</v>
      </c>
      <c r="R243" s="106" t="str">
        <f>VLOOKUP(Tabela2[[#This Row],[SIEMA]],Siema2025,10,FALSE)</f>
        <v/>
      </c>
      <c r="S243" s="109" t="str">
        <f>IF(Q243="","", IF(Q243="NC","", IF(Q243="NE","", IF(Q243="NA","",IFERROR(VLOOKUP(Q243,Produtos!$A$1:$C$2319,2,FALSE),"Não Cadastrado")))))</f>
        <v>Não Cadastrado</v>
      </c>
      <c r="T243" s="106" t="str">
        <f>VLOOKUP(Tabela2[[#This Row],[SIEMA]],Siema2025,11,FALSE)</f>
        <v xml:space="preserve"> </v>
      </c>
      <c r="U243" s="106" t="str">
        <f>VLOOKUP(Tabela2[[#This Row],[SIEMA]],Siema2025,12,FALSE)</f>
        <v xml:space="preserve"> </v>
      </c>
      <c r="V243" s="106" t="str">
        <f>IF(Q243="","",IF(ISNUMBER(Q243)=FALSE,"Não se aplica",IFERROR(VLOOKUP(Q243,Produtos!$A$1:$C$2319,3,FALSE),"Não Cadastrado")))</f>
        <v>Não se aplica</v>
      </c>
      <c r="W243" s="106" t="str">
        <f>VLOOKUP(Tabela2[[#This Row],[SIEMA]],Siema2025,10,FALSE)</f>
        <v/>
      </c>
      <c r="X243" s="115" t="str">
        <f>IF(Tabela2[[#This Row],[Origem do acidente]] = "Plataforma", "PREENCHER","NA")</f>
        <v>NA</v>
      </c>
      <c r="Y243" s="111" t="str">
        <f>IF(W243="","", IF(W243="NC","", IF(W243="NE","", IF(W243="NA","",IFERROR(VLOOKUP(W243,Produtos!$A$1:$C$2319,2,FALSE),"Não Cadastrado")))))</f>
        <v/>
      </c>
      <c r="Z243" s="106" t="str">
        <f>VLOOKUP(Tabela2[[#This Row],[SIEMA]],Siema2025,11,FALSE)</f>
        <v xml:space="preserve"> </v>
      </c>
      <c r="AA243" s="106" t="str">
        <f>VLOOKUP(Tabela2[[#This Row],[SIEMA]],Siema2025,12,FALSE)</f>
        <v xml:space="preserve"> </v>
      </c>
      <c r="AB243" s="106" t="str">
        <f>IF(W243="","",IF(ISNUMBER(W243)=FALSE,"Não se aplica",IFERROR(VLOOKUP(W243,Produtos!$A$1:$C$2319,3,FALSE),"Não Cadastrado")))</f>
        <v/>
      </c>
      <c r="AC243" s="106"/>
      <c r="AD243" s="110" t="str">
        <f>IF(Tabela2[[#This Row],[Origem do acidente]] = "Plataforma", "PREENCHER","NA")</f>
        <v>NA</v>
      </c>
      <c r="AE243" s="109" t="str">
        <f>IF(AC243="","", IF(AC243="NC","", IF(AC243="NE","", IF(AC243="NA","",IFERROR(VLOOKUP(AC243,Produtos!$A$1:$C$2319,2,FALSE),"Não Cadastrado")))))</f>
        <v/>
      </c>
      <c r="AF243" s="106"/>
      <c r="AG243" s="106"/>
      <c r="AH243" s="106" t="str">
        <f>IF(AC243="","",IF(ISNUMBER(AC243)=FALSE,"Não se aplica",IFERROR(VLOOKUP(AC243,Produtos!$A$1:$C$2319,3,FALSE),"Não Cadastrado")))</f>
        <v/>
      </c>
      <c r="AI243" s="106"/>
      <c r="AJ243" s="106"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43" s="109"/>
      <c r="AL243" s="109"/>
      <c r="AM243" s="109"/>
      <c r="AN243" s="110" t="str">
        <f>VLOOKUP(Tabela2[[#This Row],[SIEMA]],Siema2025,51,FALSE)</f>
        <v/>
      </c>
      <c r="AO243" s="110" t="str">
        <f>VLOOKUP(Tabela2[[#This Row],[SIEMA]],Siema2025,53,FALSE)</f>
        <v/>
      </c>
      <c r="AP243" s="110" t="str">
        <f>VLOOKUP(Tabela2[[#This Row],[SIEMA]],Siema2025,55,FALSE)</f>
        <v/>
      </c>
      <c r="AQ243" s="110" t="str">
        <f>VLOOKUP(Tabela2[[#This Row],[SIEMA]],Siema2025,57,FALSE)</f>
        <v/>
      </c>
      <c r="AR243" s="110" t="str">
        <f>VLOOKUP(Tabela2[[#This Row],[SIEMA]],Siema2025,59,FALSE)</f>
        <v/>
      </c>
      <c r="AS243" s="110" t="str">
        <f>VLOOKUP(Tabela2[[#This Row],[SIEMA]],Siema2025,61,FALSE)</f>
        <v/>
      </c>
      <c r="AT243" s="110" t="str">
        <f>VLOOKUP(Tabela2[[#This Row],[SIEMA]],Siema2025,63,FALSE)</f>
        <v/>
      </c>
      <c r="AU243" s="110" t="str">
        <f>VLOOKUP(Tabela2[[#This Row],[SIEMA]],Siema2025,65,FALSE)</f>
        <v>X</v>
      </c>
      <c r="AV243" s="110" t="str">
        <f>VLOOKUP(Tabela2[[#This Row],[SIEMA]],Siema2025,67,FALSE)</f>
        <v/>
      </c>
      <c r="AW243" s="110" t="str">
        <f>VLOOKUP(Tabela2[[#This Row],[SIEMA]],Siema2025,69,FALSE)</f>
        <v/>
      </c>
      <c r="AX243" s="110" t="str">
        <f>VLOOKUP(Tabela2[[#This Row],[SIEMA]],Siema2025,71,FALSE)</f>
        <v/>
      </c>
      <c r="AY243" s="110" t="str">
        <f>VLOOKUP(Tabela2[[#This Row],[SIEMA]],Siema2025,73,FALSE)</f>
        <v/>
      </c>
      <c r="AZ243" s="110" t="str">
        <f>VLOOKUP(Tabela2[[#This Row],[SIEMA]],Siema2025,75,FALSE)</f>
        <v/>
      </c>
      <c r="BA243" s="110" t="str">
        <f>VLOOKUP(Tabela2[[#This Row],[SIEMA]],Siema2025,77,FALSE)</f>
        <v/>
      </c>
      <c r="BB243" s="110" t="str">
        <f>VLOOKUP(Tabela2[[#This Row],[SIEMA]],Siema2025,79,FALSE)</f>
        <v/>
      </c>
      <c r="BC243" s="110" t="str">
        <f>IF(Tabela2[[#This Row],[Outro(s) ]] = "X", "PREENCHER","NA")</f>
        <v>NA</v>
      </c>
      <c r="BD243" s="110" t="str">
        <f>VLOOKUP(Tabela2[[#This Row],[SIEMA]],Siema2025,82,FALSE)</f>
        <v/>
      </c>
      <c r="BE243" s="110" t="str">
        <f>VLOOKUP(Tabela2[[#This Row],[SIEMA]],Siema2025,81,FALSE)</f>
        <v/>
      </c>
      <c r="BF243" s="112" t="str">
        <f>VLOOKUP(Tabela2[[#This Row],[SIEMA]],Siema2025,28,FALSE)</f>
        <v/>
      </c>
      <c r="BG243" s="112"/>
      <c r="BH243" s="113" t="str">
        <f>VLOOKUP(Tabela2[[#This Row],[SIEMA]],Siema2025,29,FALSE)</f>
        <v/>
      </c>
      <c r="BI243" s="114" t="str">
        <f>VLOOKUP(Tabela2[[#This Row],[SIEMA]],Siema2025,107,FALSE)</f>
        <v>Não</v>
      </c>
      <c r="BJ243" s="109"/>
      <c r="BK243" s="106"/>
      <c r="BL243" s="143"/>
      <c r="BM243" s="110">
        <f ca="1">IF(Tabela2[[#This Row],[Data de atendimento do Ibama (considerar o primeiro documento/ação)]]="",_xlfn.DAYS(TODAY(),J243),_xlfn.DAYS(Tabela2[[#This Row],[Data de atendimento do Ibama (considerar o primeiro documento/ação)]],J243))</f>
        <v>462</v>
      </c>
      <c r="BN243" s="110" t="str">
        <f>IF(Tabela2[[#This Row],[Atendido pelo Ibama ("Não" ou "Sim")]]="Não","Preencher", IF(Tabela2[[#This Row],[Atendido pelo Ibama ("Não" ou "Sim")]]="Sim","NA",""))</f>
        <v/>
      </c>
      <c r="BO243" s="116"/>
      <c r="BP243" s="110" t="str">
        <f>IF(Tabela2[[#This Row],[Forma de atendimento (primeiro documento/ação)]]= "Outros (especificar)", "PREENCHER","NA")</f>
        <v>NA</v>
      </c>
      <c r="BQ243" s="108"/>
      <c r="BR243" s="110" t="str">
        <f>IF(Tabela2[[#This Row],[Equipe do Ibama foi a campo? Houve sobrevoo do Poseidon?]] = "Sim", "PREENCHER","NA")</f>
        <v>NA</v>
      </c>
      <c r="BS243" s="110" t="str">
        <f>IF(Tabela2[[#This Row],[Se sim, foi emitida Ordem de Emergência? (informações vinculada à coluna CK)]] = "Sim", "PREENCHER","NA")</f>
        <v>NA</v>
      </c>
      <c r="BT243" s="110" t="str">
        <f>IF(Tabela2[[#This Row],[Foi elaborado Relatório de Vistoria pelo Ibama? (informações vinculada à coluna CK)]] = "Sim", "PREENCHER","NA")</f>
        <v>NA</v>
      </c>
      <c r="BU243" s="110" t="str">
        <f>IF(Tabela2[[#This Row],[Houve envio de Informações Pós-acidente (preencher "não se aplica" quando de competência estadual/municipal)]] = "Sim", "PREENCHER","NA")</f>
        <v>NA</v>
      </c>
      <c r="BV243" s="110" t="str">
        <f>IF(Tabela2[[#This Row],[Houve avaliação das informações pós-acidente solicitadas/enviadas?]] = "Sim", "PREENCHER","NA")</f>
        <v>NA</v>
      </c>
      <c r="BW243" s="110" t="str">
        <f>IF(Tabela2[[#This Row],[O Ibama aguarda resposta da empresa/OEMA, etc?]] = "Sim", "PREENCHER","NA")</f>
        <v>NA</v>
      </c>
      <c r="BX243" s="108"/>
      <c r="BY243" s="143"/>
      <c r="BZ243" s="106" t="str">
        <f>IF(Tabela2[[#This Row],[Data do documento de encerramento]]="NA","NA",IF(Tabela2[[#This Row],[Data do documento de encerramento]]="","Pendente de conclusão/ encerramento",_xlfn.DAYS(Tabela2[[#This Row],[Data do documento de encerramento]],J243)))</f>
        <v>Pendente de conclusão/ encerramento</v>
      </c>
      <c r="CA243" s="109"/>
      <c r="CB243" s="109"/>
      <c r="CC243" s="135"/>
      <c r="CD243" s="109"/>
      <c r="CE243" s="109"/>
      <c r="CF243" s="109"/>
    </row>
    <row r="244" spans="1:84" ht="30.75" hidden="1">
      <c r="A244" s="172">
        <v>202541457637</v>
      </c>
      <c r="B244" s="173" t="s">
        <v>8094</v>
      </c>
      <c r="C244" s="110" t="str">
        <f>VLOOKUP(Tabela2[[#This Row],[SIEMA]],Siema2025,4,FALSE)</f>
        <v xml:space="preserve"> MA</v>
      </c>
      <c r="D244" s="108" t="str">
        <f>VLOOKUP(Tabela2[[#This Row],[SIEMA]],Siema2025,3,FALSE)</f>
        <v xml:space="preserve">Timon </v>
      </c>
      <c r="E244" s="108" t="str">
        <f>VLOOKUP(Tabela2[[#This Row],[SIEMA]],Siema2025,20,FALSE)</f>
        <v>Ponte Metálica, Parque Piauí - Timon/MA</v>
      </c>
      <c r="F244" s="108"/>
      <c r="G244" s="108" t="s">
        <v>8095</v>
      </c>
      <c r="H244" s="108" t="s">
        <v>8096</v>
      </c>
      <c r="I244" s="106" t="s">
        <v>7118</v>
      </c>
      <c r="J244" s="107">
        <f>VLOOKUP(Tabela2[[#This Row],[SIEMA]],Siema2025,2,FALSE)</f>
        <v>45758</v>
      </c>
      <c r="K244" s="107" t="str">
        <f>VLOOKUP(Tabela2[[#This Row],[SIEMA]],Siema2025,16,FALSE)</f>
        <v>Sexta</v>
      </c>
      <c r="L244" s="108" t="str">
        <f>IF(Tabela2[[#This Row],[Data]]="","Sem Informação",VLOOKUP(MONTH(Tabela2[[#This Row],[Data]]),'[1]Validação de dados'!$I$1:$J$13,2,0))</f>
        <v>Abril</v>
      </c>
      <c r="M244" s="106">
        <f>YEAR(Tabela2[[#This Row],[Data]])</f>
        <v>2025</v>
      </c>
      <c r="N244" s="107" t="str">
        <f>VLOOKUP(Tabela2[[#This Row],[SIEMA]],Siema2025,17,FALSE)</f>
        <v>Vespertino</v>
      </c>
      <c r="O244" s="107" t="str">
        <f>VLOOKUP(Tabela2[[#This Row],[SIEMA]],Siema2025,5,FALSE)</f>
        <v>Ferrovia</v>
      </c>
      <c r="P244" s="106" t="str">
        <f>VLOOKUP(Tabela2[[#This Row],[SIEMA]],Siema2025,21,FALSE)</f>
        <v>Vandalismo/Furto de combustível vagão tanque</v>
      </c>
      <c r="Q244" s="106">
        <v>1202</v>
      </c>
      <c r="R244" s="106" t="s">
        <v>7119</v>
      </c>
      <c r="S244" s="109" t="s">
        <v>3060</v>
      </c>
      <c r="T244" s="106" t="s">
        <v>8077</v>
      </c>
      <c r="U244" s="106" t="s">
        <v>648</v>
      </c>
      <c r="V244" s="106">
        <f>IF(Q244="","",IF(ISNUMBER(Q244)=FALSE,"Não se aplica",IFERROR(VLOOKUP(Q244,Produtos!$A$1:$C$2319,3,FALSE),"Não Cadastrado")))</f>
        <v>3</v>
      </c>
      <c r="W244" s="106" t="str">
        <f>VLOOKUP(Tabela2[[#This Row],[SIEMA]],Siema2025,10,FALSE)</f>
        <v/>
      </c>
      <c r="X244" s="115"/>
      <c r="Y244" s="111" t="str">
        <f>IF(W244="","", IF(W244="NC","", IF(W244="NE","", IF(W244="NA","",IFERROR(VLOOKUP(W244,Produtos!$A$1:$C$2319,2,FALSE),"Não Cadastrado")))))</f>
        <v/>
      </c>
      <c r="Z244" s="106" t="str">
        <f>VLOOKUP(Tabela2[[#This Row],[SIEMA]],Siema2025,11,FALSE)</f>
        <v xml:space="preserve"> </v>
      </c>
      <c r="AA244" s="106" t="str">
        <f>VLOOKUP(Tabela2[[#This Row],[SIEMA]],Siema2025,12,FALSE)</f>
        <v xml:space="preserve"> </v>
      </c>
      <c r="AB244" s="106" t="str">
        <f>IF(W244="","",IF(ISNUMBER(W244)=FALSE,"Não se aplica",IFERROR(VLOOKUP(W244,Produtos!$A$1:$C$2319,3,FALSE),"Não Cadastrado")))</f>
        <v/>
      </c>
      <c r="AC244" s="106"/>
      <c r="AD244" s="110"/>
      <c r="AE244" s="109" t="str">
        <f>IF(AC244="","", IF(AC244="NC","", IF(AC244="NE","", IF(AC244="NA","",IFERROR(VLOOKUP(AC244,Produtos!$A$1:$C$2319,2,FALSE),"Não Cadastrado")))))</f>
        <v/>
      </c>
      <c r="AF244" s="106"/>
      <c r="AG244" s="106"/>
      <c r="AH244" s="106" t="str">
        <f>IF(AC244="","",IF(ISNUMBER(AC244)=FALSE,"Não se aplica",IFERROR(VLOOKUP(AC244,Produtos!$A$1:$C$2319,3,FALSE),"Não Cadastrado")))</f>
        <v/>
      </c>
      <c r="AI244" s="106"/>
      <c r="AJ244" s="106"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44" s="109" t="s">
        <v>7121</v>
      </c>
      <c r="AL244" s="109"/>
      <c r="AM244" s="109"/>
      <c r="AN244" s="110" t="str">
        <f>VLOOKUP(Tabela2[[#This Row],[SIEMA]],Siema2025,51,FALSE)</f>
        <v/>
      </c>
      <c r="AO244" s="110" t="str">
        <f>VLOOKUP(Tabela2[[#This Row],[SIEMA]],Siema2025,53,FALSE)</f>
        <v/>
      </c>
      <c r="AP244" s="110" t="str">
        <f>VLOOKUP(Tabela2[[#This Row],[SIEMA]],Siema2025,55,FALSE)</f>
        <v/>
      </c>
      <c r="AQ244" s="110" t="str">
        <f>VLOOKUP(Tabela2[[#This Row],[SIEMA]],Siema2025,57,FALSE)</f>
        <v/>
      </c>
      <c r="AR244" s="110" t="str">
        <f>VLOOKUP(Tabela2[[#This Row],[SIEMA]],Siema2025,59,FALSE)</f>
        <v/>
      </c>
      <c r="AS244" s="110" t="str">
        <f>VLOOKUP(Tabela2[[#This Row],[SIEMA]],Siema2025,61,FALSE)</f>
        <v/>
      </c>
      <c r="AT244" s="110" t="str">
        <f>VLOOKUP(Tabela2[[#This Row],[SIEMA]],Siema2025,63,FALSE)</f>
        <v/>
      </c>
      <c r="AU244" s="110" t="s">
        <v>7130</v>
      </c>
      <c r="AV244" s="110" t="str">
        <f>VLOOKUP(Tabela2[[#This Row],[SIEMA]],Siema2025,67,FALSE)</f>
        <v/>
      </c>
      <c r="AW244" s="110" t="str">
        <f>VLOOKUP(Tabela2[[#This Row],[SIEMA]],Siema2025,69,FALSE)</f>
        <v/>
      </c>
      <c r="AX244" s="110" t="str">
        <f>VLOOKUP(Tabela2[[#This Row],[SIEMA]],Siema2025,71,FALSE)</f>
        <v/>
      </c>
      <c r="AY244" s="110" t="str">
        <f>VLOOKUP(Tabela2[[#This Row],[SIEMA]],Siema2025,73,FALSE)</f>
        <v/>
      </c>
      <c r="AZ244" s="110" t="str">
        <f>VLOOKUP(Tabela2[[#This Row],[SIEMA]],Siema2025,75,FALSE)</f>
        <v/>
      </c>
      <c r="BA244" s="110" t="str">
        <f>VLOOKUP(Tabela2[[#This Row],[SIEMA]],Siema2025,77,FALSE)</f>
        <v/>
      </c>
      <c r="BB244" s="110"/>
      <c r="BC244" s="110" t="str">
        <f>IF(Tabela2[[#This Row],[Outro(s) ]] = "X", "PREENCHER","NA")</f>
        <v>NA</v>
      </c>
      <c r="BD244" s="110" t="str">
        <f>VLOOKUP(Tabela2[[#This Row],[SIEMA]],Siema2025,82,FALSE)</f>
        <v/>
      </c>
      <c r="BE244" s="110" t="str">
        <f>VLOOKUP(Tabela2[[#This Row],[SIEMA]],Siema2025,81,FALSE)</f>
        <v/>
      </c>
      <c r="BF244" s="112" t="s">
        <v>7788</v>
      </c>
      <c r="BG244" s="112" t="s">
        <v>7788</v>
      </c>
      <c r="BH244" s="113" t="str">
        <f>VLOOKUP(Tabela2[[#This Row],[SIEMA]],Siema2025,29,FALSE)</f>
        <v>17234244000131</v>
      </c>
      <c r="BI244" s="114" t="str">
        <f>VLOOKUP(Tabela2[[#This Row],[SIEMA]],Siema2025,107,FALSE)</f>
        <v>Não</v>
      </c>
      <c r="BJ244" s="109" t="s">
        <v>7097</v>
      </c>
      <c r="BK244" s="106" t="s">
        <v>2696</v>
      </c>
      <c r="BL244" s="143">
        <v>45770</v>
      </c>
      <c r="BM244" s="110">
        <f ca="1">IF(Tabela2[[#This Row],[Data de atendimento do Ibama (considerar o primeiro documento/ação)]]="",_xlfn.DAYS(TODAY(),J244),_xlfn.DAYS(Tabela2[[#This Row],[Data de atendimento do Ibama (considerar o primeiro documento/ação)]],J244))</f>
        <v>12</v>
      </c>
      <c r="BN244" s="110" t="str">
        <f>IF(Tabela2[[#This Row],[Atendido pelo Ibama ("Não" ou "Sim")]]="Não","Preencher", IF(Tabela2[[#This Row],[Atendido pelo Ibama ("Não" ou "Sim")]]="Sim","NA",""))</f>
        <v>NA</v>
      </c>
      <c r="BO244" s="116" t="s">
        <v>7139</v>
      </c>
      <c r="BP244" s="110" t="str">
        <f>IF(Tabela2[[#This Row],[Forma de atendimento (primeiro documento/ação)]]= "Outros (especificar)", "PREENCHER","NA")</f>
        <v>NA</v>
      </c>
      <c r="BQ244" s="108" t="s">
        <v>2696</v>
      </c>
      <c r="BR244" s="110" t="s">
        <v>123</v>
      </c>
      <c r="BS244" s="110" t="s">
        <v>123</v>
      </c>
      <c r="BT244" s="110" t="s">
        <v>7112</v>
      </c>
      <c r="BU244" s="110" t="str">
        <f>IF(Tabela2[[#This Row],[Houve envio de Informações Pós-acidente (preencher "não se aplica" quando de competência estadual/municipal)]] = "Sim", "PREENCHER","NA")</f>
        <v>NA</v>
      </c>
      <c r="BV244" s="110" t="s">
        <v>2696</v>
      </c>
      <c r="BW244" s="110" t="s">
        <v>123</v>
      </c>
      <c r="BX244" s="108" t="s">
        <v>7119</v>
      </c>
      <c r="BY244" s="108"/>
      <c r="BZ244" s="106" t="str">
        <f>IF(Tabela2[[#This Row],[Data do documento de encerramento]]="NA","NA",IF(Tabela2[[#This Row],[Data do documento de encerramento]]="","Pendente de conclusão/ encerramento",_xlfn.DAYS(Tabela2[[#This Row],[Data do documento de encerramento]],J244)))</f>
        <v>Pendente de conclusão/ encerramento</v>
      </c>
      <c r="CA244" s="109" t="s">
        <v>7789</v>
      </c>
      <c r="CB244" s="109"/>
      <c r="CC244" s="135"/>
      <c r="CD244" s="109"/>
      <c r="CE244" s="109"/>
      <c r="CF244" s="109"/>
    </row>
    <row r="245" spans="1:84" ht="30.75">
      <c r="A245" s="172">
        <v>202541328812</v>
      </c>
      <c r="B245" s="173" t="s">
        <v>8097</v>
      </c>
      <c r="C245" s="110" t="s">
        <v>7133</v>
      </c>
      <c r="D245" s="108" t="s">
        <v>637</v>
      </c>
      <c r="E245" t="s">
        <v>7134</v>
      </c>
      <c r="F245" s="108"/>
      <c r="G245" s="108" t="s">
        <v>7135</v>
      </c>
      <c r="H245" s="108" t="s">
        <v>7136</v>
      </c>
      <c r="I245" s="106" t="s">
        <v>201</v>
      </c>
      <c r="J245" s="107">
        <f>VLOOKUP(Tabela2[[#This Row],[SIEMA]],Siema2025,2,FALSE)</f>
        <v>45759</v>
      </c>
      <c r="K245" s="107" t="str">
        <f>VLOOKUP(Tabela2[[#This Row],[SIEMA]],Siema2025,16,FALSE)</f>
        <v>Sábado</v>
      </c>
      <c r="L245" s="108" t="str">
        <f>IF(Tabela2[[#This Row],[Data]]="","Sem Informação",VLOOKUP(MONTH(Tabela2[[#This Row],[Data]]),'[1]Validação de dados'!$I$1:$J$13,2,0))</f>
        <v>Abril</v>
      </c>
      <c r="M245" s="106">
        <f>YEAR(Tabela2[[#This Row],[Data]])</f>
        <v>2025</v>
      </c>
      <c r="N245" s="107" t="str">
        <f>VLOOKUP(Tabela2[[#This Row],[SIEMA]],Siema2025,17,FALSE)</f>
        <v>Matutino</v>
      </c>
      <c r="O245" s="107" t="str">
        <f>VLOOKUP(Tabela2[[#This Row],[SIEMA]],Siema2025,5,FALSE)</f>
        <v>Plataforma</v>
      </c>
      <c r="P245" s="106" t="str">
        <f>VLOOKUP(Tabela2[[#This Row],[SIEMA]],Siema2025,21,FALSE)</f>
        <v>Sonda SS-45 (Atlantic Star) em operação no poço 3-RJS-418D, Campo de Congro, Bacia de Campos. Número IMO 7417616.</v>
      </c>
      <c r="Q245" s="106" t="s">
        <v>637</v>
      </c>
      <c r="R245" s="106" t="s">
        <v>7951</v>
      </c>
      <c r="S245" s="111" t="s">
        <v>8098</v>
      </c>
      <c r="T245" s="106" t="str">
        <f>VLOOKUP(Tabela2[[#This Row],[SIEMA]],Siema2025,11,FALSE)</f>
        <v>0.48</v>
      </c>
      <c r="U245" s="106" t="s">
        <v>7109</v>
      </c>
      <c r="V245" s="106" t="str">
        <f>IF(Q245="","",IF(ISNUMBER(Q245)=FALSE,"Não se aplica",IFERROR(VLOOKUP(Q245,Produtos!$A$1:$C$2319,3,FALSE),"Não Cadastrado")))</f>
        <v>Não se aplica</v>
      </c>
      <c r="W245" s="106"/>
      <c r="X245" s="115"/>
      <c r="Y245" s="111" t="str">
        <f>IF(W245="","", IF(W245="NC","", IF(W245="NE","", IF(W245="NA","",IFERROR(VLOOKUP(W245,Produtos!$A$1:$C$2319,2,FALSE),"Não Cadastrado")))))</f>
        <v/>
      </c>
      <c r="Z245" s="106"/>
      <c r="AA245" s="106"/>
      <c r="AB245" s="106" t="str">
        <f>IF(W245="","",IF(ISNUMBER(W245)=FALSE,"Não se aplica",IFERROR(VLOOKUP(W245,Produtos!$A$1:$C$2319,3,FALSE),"Não Cadastrado")))</f>
        <v/>
      </c>
      <c r="AC245" s="106"/>
      <c r="AD245" s="110"/>
      <c r="AE245" s="109" t="str">
        <f>IF(AC245="","", IF(AC245="NC","", IF(AC245="NE","", IF(AC245="NA","",IFERROR(VLOOKUP(AC245,Produtos!$A$1:$C$2319,2,FALSE),"Não Cadastrado")))))</f>
        <v/>
      </c>
      <c r="AF245" s="106"/>
      <c r="AG245" s="106"/>
      <c r="AH245" s="106" t="str">
        <f>IF(AC245="","",IF(ISNUMBER(AC245)=FALSE,"Não se aplica",IFERROR(VLOOKUP(AC245,Produtos!$A$1:$C$2319,3,FALSE),"Não Cadastrado")))</f>
        <v/>
      </c>
      <c r="AI245" s="106"/>
      <c r="AJ245" s="106" t="str">
        <f>VLOOKUP(Tabela2[[#This Row],[SIEMA]],Siema2025,26,FALSE)</f>
        <v>Falha no anel de vedação (O-ring) da conexão entre a Stress Joint e o Riser Dual Bore.</v>
      </c>
      <c r="AK245" s="109" t="s">
        <v>7356</v>
      </c>
      <c r="AL245" s="109"/>
      <c r="AM245" s="109"/>
      <c r="AN245" s="110" t="str">
        <f>VLOOKUP(Tabela2[[#This Row],[SIEMA]],Siema2025,51,FALSE)</f>
        <v/>
      </c>
      <c r="AO245" s="110" t="str">
        <f>VLOOKUP(Tabela2[[#This Row],[SIEMA]],Siema2025,53,FALSE)</f>
        <v/>
      </c>
      <c r="AP245" s="110" t="str">
        <f>VLOOKUP(Tabela2[[#This Row],[SIEMA]],Siema2025,55,FALSE)</f>
        <v/>
      </c>
      <c r="AQ245" s="110" t="str">
        <f>VLOOKUP(Tabela2[[#This Row],[SIEMA]],Siema2025,57,FALSE)</f>
        <v/>
      </c>
      <c r="AR245" s="110" t="str">
        <f>VLOOKUP(Tabela2[[#This Row],[SIEMA]],Siema2025,59,FALSE)</f>
        <v/>
      </c>
      <c r="AS245" s="110" t="str">
        <f>VLOOKUP(Tabela2[[#This Row],[SIEMA]],Siema2025,61,FALSE)</f>
        <v>X</v>
      </c>
      <c r="AT245" s="110" t="str">
        <f>VLOOKUP(Tabela2[[#This Row],[SIEMA]],Siema2025,63,FALSE)</f>
        <v/>
      </c>
      <c r="AU245" s="110" t="str">
        <f>VLOOKUP(Tabela2[[#This Row],[SIEMA]],Siema2025,65,FALSE)</f>
        <v/>
      </c>
      <c r="AV245" s="110" t="str">
        <f>VLOOKUP(Tabela2[[#This Row],[SIEMA]],Siema2025,67,FALSE)</f>
        <v/>
      </c>
      <c r="AW245" s="110" t="str">
        <f>VLOOKUP(Tabela2[[#This Row],[SIEMA]],Siema2025,69,FALSE)</f>
        <v/>
      </c>
      <c r="AX245" s="110" t="str">
        <f>VLOOKUP(Tabela2[[#This Row],[SIEMA]],Siema2025,71,FALSE)</f>
        <v/>
      </c>
      <c r="AY245" s="110" t="str">
        <f>VLOOKUP(Tabela2[[#This Row],[SIEMA]],Siema2025,73,FALSE)</f>
        <v/>
      </c>
      <c r="AZ245" s="110" t="str">
        <f>VLOOKUP(Tabela2[[#This Row],[SIEMA]],Siema2025,75,FALSE)</f>
        <v/>
      </c>
      <c r="BA245" s="110" t="str">
        <f>VLOOKUP(Tabela2[[#This Row],[SIEMA]],Siema2025,77,FALSE)</f>
        <v/>
      </c>
      <c r="BB245" s="110" t="str">
        <f>VLOOKUP(Tabela2[[#This Row],[SIEMA]],Siema2025,79,FALSE)</f>
        <v/>
      </c>
      <c r="BC245" s="110" t="str">
        <f>IF(Tabela2[[#This Row],[Outro(s) ]] = "X", "PREENCHER","NA")</f>
        <v>NA</v>
      </c>
      <c r="BD245" s="110" t="str">
        <f>VLOOKUP(Tabela2[[#This Row],[SIEMA]],Siema2025,82,FALSE)</f>
        <v/>
      </c>
      <c r="BE245" s="110" t="str">
        <f>VLOOKUP(Tabela2[[#This Row],[SIEMA]],Siema2025,81,FALSE)</f>
        <v/>
      </c>
      <c r="BF245" s="112" t="str">
        <f>VLOOKUP(Tabela2[[#This Row],[SIEMA]],Siema2025,28,FALSE)</f>
        <v>Petrobras</v>
      </c>
      <c r="BG245" s="112"/>
      <c r="BH245" s="113" t="str">
        <f>VLOOKUP(Tabela2[[#This Row],[SIEMA]],Siema2025,29,FALSE)</f>
        <v>33000167100750</v>
      </c>
      <c r="BI245" s="114" t="str">
        <f>VLOOKUP(Tabela2[[#This Row],[SIEMA]],Siema2025,107,FALSE)</f>
        <v>Não</v>
      </c>
      <c r="BJ245" s="109" t="s">
        <v>7097</v>
      </c>
      <c r="BK245" s="106" t="s">
        <v>2696</v>
      </c>
      <c r="BL245" s="143">
        <v>45772</v>
      </c>
      <c r="BM245" s="110">
        <f ca="1">IF(Tabela2[[#This Row],[Data de atendimento do Ibama (considerar o primeiro documento/ação)]]="",_xlfn.DAYS(TODAY(),J245),_xlfn.DAYS(Tabela2[[#This Row],[Data de atendimento do Ibama (considerar o primeiro documento/ação)]],J245))</f>
        <v>13</v>
      </c>
      <c r="BN245" s="110" t="str">
        <f>IF(Tabela2[[#This Row],[Atendido pelo Ibama ("Não" ou "Sim")]]="Não","Preencher", IF(Tabela2[[#This Row],[Atendido pelo Ibama ("Não" ou "Sim")]]="Sim","NA",""))</f>
        <v>NA</v>
      </c>
      <c r="BO245" s="116" t="s">
        <v>7139</v>
      </c>
      <c r="BP245" s="110" t="str">
        <f>IF(Tabela2[[#This Row],[Forma de atendimento (primeiro documento/ação)]]= "Outros (especificar)", "PREENCHER","NA")</f>
        <v>NA</v>
      </c>
      <c r="BQ245" s="108" t="s">
        <v>123</v>
      </c>
      <c r="BR245" s="110" t="str">
        <f>IF(Tabela2[[#This Row],[Equipe do Ibama foi a campo? Houve sobrevoo do Poseidon?]] = "Sim", "PREENCHER","NA")</f>
        <v>NA</v>
      </c>
      <c r="BS245" s="110" t="str">
        <f>IF(Tabela2[[#This Row],[Se sim, foi emitida Ordem de Emergência? (informações vinculada à coluna CK)]] = "Sim", "PREENCHER","NA")</f>
        <v>NA</v>
      </c>
      <c r="BT245" s="110" t="s">
        <v>7099</v>
      </c>
      <c r="BU245" s="110" t="s">
        <v>123</v>
      </c>
      <c r="BV245" s="110" t="s">
        <v>123</v>
      </c>
      <c r="BW245" s="110" t="s">
        <v>123</v>
      </c>
      <c r="BX245" s="108"/>
      <c r="BY245" s="108"/>
      <c r="BZ245" s="106" t="str">
        <f>IF(Tabela2[[#This Row],[Data do documento de encerramento]]="NA","NA",IF(Tabela2[[#This Row],[Data do documento de encerramento]]="","Pendente de conclusão/ encerramento",_xlfn.DAYS(Tabela2[[#This Row],[Data do documento de encerramento]],J245)))</f>
        <v>Pendente de conclusão/ encerramento</v>
      </c>
      <c r="CA245" s="109"/>
      <c r="CB245" s="109"/>
      <c r="CC245" s="131" t="s">
        <v>7260</v>
      </c>
      <c r="CD245" s="109" t="s">
        <v>123</v>
      </c>
      <c r="CE245" s="109" t="s">
        <v>123</v>
      </c>
      <c r="CF245" s="109" t="s">
        <v>7141</v>
      </c>
    </row>
    <row r="246" spans="1:84" ht="30.75" hidden="1">
      <c r="A246" s="231">
        <v>202541443240</v>
      </c>
      <c r="B246" s="173" t="s">
        <v>8099</v>
      </c>
      <c r="C246" s="110" t="str">
        <f>VLOOKUP(Tabela2[[#This Row],[SIEMA]],Siema2025,4,FALSE)</f>
        <v xml:space="preserve"> SP</v>
      </c>
      <c r="D246" s="108" t="str">
        <f>VLOOKUP(Tabela2[[#This Row],[SIEMA]],Siema2025,3,FALSE)</f>
        <v xml:space="preserve">Cubatão </v>
      </c>
      <c r="E246" s="108" t="s">
        <v>7207</v>
      </c>
      <c r="F246" s="108"/>
      <c r="G246" s="108" t="s">
        <v>8100</v>
      </c>
      <c r="H246" s="108" t="s">
        <v>8101</v>
      </c>
      <c r="I246" s="106" t="s">
        <v>7118</v>
      </c>
      <c r="J246" s="107">
        <f>VLOOKUP(Tabela2[[#This Row],[SIEMA]],Siema2025,2,FALSE)</f>
        <v>45759</v>
      </c>
      <c r="K246" s="107" t="str">
        <f>VLOOKUP(Tabela2[[#This Row],[SIEMA]],Siema2025,16,FALSE)</f>
        <v>Sábado</v>
      </c>
      <c r="L246" s="108" t="str">
        <f>IF(Tabela2[[#This Row],[Data]]="","Sem Informação",VLOOKUP(MONTH(Tabela2[[#This Row],[Data]]),'[1]Validação de dados'!$I$1:$J$13,2,0))</f>
        <v>Abril</v>
      </c>
      <c r="M246" s="106">
        <f>YEAR(Tabela2[[#This Row],[Data]])</f>
        <v>2025</v>
      </c>
      <c r="N246" s="107" t="str">
        <f>VLOOKUP(Tabela2[[#This Row],[SIEMA]],Siema2025,17,FALSE)</f>
        <v>Vespertino</v>
      </c>
      <c r="O246" s="107" t="str">
        <f>VLOOKUP(Tabela2[[#This Row],[SIEMA]],Siema2025,5,FALSE)</f>
        <v>Ferrovia</v>
      </c>
      <c r="P246" s="106" t="str">
        <f>VLOOKUP(Tabela2[[#This Row],[SIEMA]],Siema2025,21,FALSE)</f>
        <v>Vandalismo na ferrovia com abertura de vagões graneleiros carregado com soja</v>
      </c>
      <c r="Q246" s="106" t="s">
        <v>7119</v>
      </c>
      <c r="R246" s="106" t="s">
        <v>7119</v>
      </c>
      <c r="S246" s="109" t="s">
        <v>7430</v>
      </c>
      <c r="T246" s="106" t="str">
        <f>VLOOKUP(Tabela2[[#This Row],[SIEMA]],Siema2025,11,FALSE)</f>
        <v>20</v>
      </c>
      <c r="U246" s="106" t="s">
        <v>7120</v>
      </c>
      <c r="V246" s="106" t="s">
        <v>7119</v>
      </c>
      <c r="W246" s="106"/>
      <c r="X246" s="115"/>
      <c r="Y246" s="111" t="str">
        <f>IF(W246="","", IF(W246="NC","", IF(W246="NE","", IF(W246="NA","",IFERROR(VLOOKUP(W246,Produtos!$A$1:$C$2319,2,FALSE),"Não Cadastrado")))))</f>
        <v/>
      </c>
      <c r="Z246" s="106"/>
      <c r="AA246" s="106"/>
      <c r="AB246" s="106" t="str">
        <f>IF(W246="","",IF(ISNUMBER(W246)=FALSE,"Não se aplica",IFERROR(VLOOKUP(W246,Produtos!$A$1:$C$2319,3,FALSE),"Não Cadastrado")))</f>
        <v/>
      </c>
      <c r="AC246" s="106"/>
      <c r="AD246" s="110"/>
      <c r="AE246" s="109" t="str">
        <f>IF(AC246="","", IF(AC246="NC","", IF(AC246="NE","", IF(AC246="NA","",IFERROR(VLOOKUP(AC246,Produtos!$A$1:$C$2319,2,FALSE),"Não Cadastrado")))))</f>
        <v/>
      </c>
      <c r="AF246" s="106"/>
      <c r="AG246" s="106"/>
      <c r="AH246" s="106" t="str">
        <f>IF(AC246="","",IF(ISNUMBER(AC246)=FALSE,"Não se aplica",IFERROR(VLOOKUP(AC246,Produtos!$A$1:$C$2319,3,FALSE),"Não Cadastrado")))</f>
        <v/>
      </c>
      <c r="AI246" s="106"/>
      <c r="AJ246" s="106" t="str">
        <f>VLOOKUP(Tabela2[[#This Row],[SIEMA]],Siema2025,26,FALSE)</f>
        <v>Ato criminoso caracterizado pela abertura de bicas em vagões graneleiros ferroviário carregado
com soja.</v>
      </c>
      <c r="AK246" s="109" t="s">
        <v>7121</v>
      </c>
      <c r="AL246" s="109"/>
      <c r="AM246" s="109"/>
      <c r="AN246" s="110" t="str">
        <f>VLOOKUP(Tabela2[[#This Row],[SIEMA]],Siema2025,51,FALSE)</f>
        <v/>
      </c>
      <c r="AO246" s="110" t="str">
        <f>VLOOKUP(Tabela2[[#This Row],[SIEMA]],Siema2025,53,FALSE)</f>
        <v/>
      </c>
      <c r="AP246" s="110" t="str">
        <f>VLOOKUP(Tabela2[[#This Row],[SIEMA]],Siema2025,55,FALSE)</f>
        <v/>
      </c>
      <c r="AQ246" s="110" t="str">
        <f>VLOOKUP(Tabela2[[#This Row],[SIEMA]],Siema2025,57,FALSE)</f>
        <v/>
      </c>
      <c r="AR246" s="110" t="str">
        <f>VLOOKUP(Tabela2[[#This Row],[SIEMA]],Siema2025,59,FALSE)</f>
        <v/>
      </c>
      <c r="AS246" s="110" t="str">
        <f>VLOOKUP(Tabela2[[#This Row],[SIEMA]],Siema2025,61,FALSE)</f>
        <v/>
      </c>
      <c r="AT246" s="110" t="str">
        <f>VLOOKUP(Tabela2[[#This Row],[SIEMA]],Siema2025,63,FALSE)</f>
        <v/>
      </c>
      <c r="AU246" s="110" t="str">
        <f>VLOOKUP(Tabela2[[#This Row],[SIEMA]],Siema2025,65,FALSE)</f>
        <v>X</v>
      </c>
      <c r="AV246" s="110" t="str">
        <f>VLOOKUP(Tabela2[[#This Row],[SIEMA]],Siema2025,67,FALSE)</f>
        <v/>
      </c>
      <c r="AW246" s="110" t="str">
        <f>VLOOKUP(Tabela2[[#This Row],[SIEMA]],Siema2025,69,FALSE)</f>
        <v/>
      </c>
      <c r="AX246" s="110" t="str">
        <f>VLOOKUP(Tabela2[[#This Row],[SIEMA]],Siema2025,71,FALSE)</f>
        <v/>
      </c>
      <c r="AY246" s="110" t="str">
        <f>VLOOKUP(Tabela2[[#This Row],[SIEMA]],Siema2025,73,FALSE)</f>
        <v/>
      </c>
      <c r="AZ246" s="110" t="str">
        <f>VLOOKUP(Tabela2[[#This Row],[SIEMA]],Siema2025,75,FALSE)</f>
        <v/>
      </c>
      <c r="BA246" s="110" t="str">
        <f>VLOOKUP(Tabela2[[#This Row],[SIEMA]],Siema2025,77,FALSE)</f>
        <v/>
      </c>
      <c r="BB246" s="110" t="str">
        <f>VLOOKUP(Tabela2[[#This Row],[SIEMA]],Siema2025,79,FALSE)</f>
        <v/>
      </c>
      <c r="BC246" s="110" t="str">
        <f>IF(Tabela2[[#This Row],[Outro(s) ]] = "X", "PREENCHER","NA")</f>
        <v>NA</v>
      </c>
      <c r="BD246" s="110" t="str">
        <f>VLOOKUP(Tabela2[[#This Row],[SIEMA]],Siema2025,82,FALSE)</f>
        <v/>
      </c>
      <c r="BE246" s="110" t="str">
        <f>VLOOKUP(Tabela2[[#This Row],[SIEMA]],Siema2025,81,FALSE)</f>
        <v/>
      </c>
      <c r="BF246" s="112" t="s">
        <v>3066</v>
      </c>
      <c r="BG246" s="112" t="s">
        <v>7122</v>
      </c>
      <c r="BH246" s="113" t="str">
        <f>VLOOKUP(Tabela2[[#This Row],[SIEMA]],Siema2025,29,FALSE)</f>
        <v>02502844000166</v>
      </c>
      <c r="BI246" s="114" t="str">
        <f>VLOOKUP(Tabela2[[#This Row],[SIEMA]],Siema2025,107,FALSE)</f>
        <v>Não</v>
      </c>
      <c r="BJ246" s="109" t="s">
        <v>7097</v>
      </c>
      <c r="BK246" s="106" t="s">
        <v>2696</v>
      </c>
      <c r="BL246" s="143">
        <v>45775</v>
      </c>
      <c r="BM246" s="110">
        <f ca="1">IF(Tabela2[[#This Row],[Data de atendimento do Ibama (considerar o primeiro documento/ação)]]="",_xlfn.DAYS(TODAY(),J246),_xlfn.DAYS(Tabela2[[#This Row],[Data de atendimento do Ibama (considerar o primeiro documento/ação)]],J246))</f>
        <v>16</v>
      </c>
      <c r="BN246" s="110" t="str">
        <f>IF(Tabela2[[#This Row],[Atendido pelo Ibama ("Não" ou "Sim")]]="Não","Preencher", IF(Tabela2[[#This Row],[Atendido pelo Ibama ("Não" ou "Sim")]]="Sim","NA",""))</f>
        <v>NA</v>
      </c>
      <c r="BO246" s="116" t="s">
        <v>7098</v>
      </c>
      <c r="BP246" s="110" t="str">
        <f>IF(Tabela2[[#This Row],[Forma de atendimento (primeiro documento/ação)]]= "Outros (especificar)", "PREENCHER","NA")</f>
        <v>NA</v>
      </c>
      <c r="BQ246" s="108" t="s">
        <v>123</v>
      </c>
      <c r="BR246" s="110" t="str">
        <f>IF(Tabela2[[#This Row],[Equipe do Ibama foi a campo? Houve sobrevoo do Poseidon?]] = "Sim", "PREENCHER","NA")</f>
        <v>NA</v>
      </c>
      <c r="BS246" s="110" t="str">
        <f>IF(Tabela2[[#This Row],[Se sim, foi emitida Ordem de Emergência? (informações vinculada à coluna CK)]] = "Sim", "PREENCHER","NA")</f>
        <v>NA</v>
      </c>
      <c r="BT246" s="110" t="s">
        <v>7125</v>
      </c>
      <c r="BU246" s="110" t="s">
        <v>123</v>
      </c>
      <c r="BV246" s="110" t="s">
        <v>123</v>
      </c>
      <c r="BW246" s="110" t="s">
        <v>123</v>
      </c>
      <c r="BX246" s="108" t="s">
        <v>7119</v>
      </c>
      <c r="BY246" s="108"/>
      <c r="BZ246" s="106" t="str">
        <f>IF(Tabela2[[#This Row],[Data do documento de encerramento]]="NA","NA",IF(Tabela2[[#This Row],[Data do documento de encerramento]]="","Pendente de conclusão/ encerramento",_xlfn.DAYS(Tabela2[[#This Row],[Data do documento de encerramento]],J246)))</f>
        <v>Pendente de conclusão/ encerramento</v>
      </c>
      <c r="CA246" s="109" t="s">
        <v>7126</v>
      </c>
      <c r="CB246" s="109"/>
      <c r="CC246" s="131"/>
      <c r="CD246" s="109"/>
      <c r="CE246" s="109"/>
      <c r="CF246" s="109"/>
    </row>
    <row r="247" spans="1:84" ht="30.75" hidden="1">
      <c r="A247" s="231">
        <v>202541446810</v>
      </c>
      <c r="B247" s="173" t="s">
        <v>8102</v>
      </c>
      <c r="C247" s="110" t="str">
        <f>VLOOKUP(Tabela2[[#This Row],[SIEMA]],Siema2025,4,FALSE)</f>
        <v xml:space="preserve"> SP</v>
      </c>
      <c r="D247" s="108" t="str">
        <f>VLOOKUP(Tabela2[[#This Row],[SIEMA]],Siema2025,3,FALSE)</f>
        <v xml:space="preserve">São Vicente </v>
      </c>
      <c r="E247" s="108" t="s">
        <v>8103</v>
      </c>
      <c r="F247" s="108"/>
      <c r="G247" s="108" t="s">
        <v>8104</v>
      </c>
      <c r="H247" s="108" t="s">
        <v>8105</v>
      </c>
      <c r="I247" s="106" t="s">
        <v>7118</v>
      </c>
      <c r="J247" s="107">
        <f>VLOOKUP(Tabela2[[#This Row],[SIEMA]],Siema2025,2,FALSE)</f>
        <v>45759</v>
      </c>
      <c r="K247" s="107" t="str">
        <f>VLOOKUP(Tabela2[[#This Row],[SIEMA]],Siema2025,16,FALSE)</f>
        <v>Sábado</v>
      </c>
      <c r="L247" s="108" t="str">
        <f>IF(Tabela2[[#This Row],[Data]]="","Sem Informação",VLOOKUP(MONTH(Tabela2[[#This Row],[Data]]),'[1]Validação de dados'!$I$1:$J$13,2,0))</f>
        <v>Abril</v>
      </c>
      <c r="M247" s="106">
        <f>YEAR(Tabela2[[#This Row],[Data]])</f>
        <v>2025</v>
      </c>
      <c r="N247" s="107" t="str">
        <f>VLOOKUP(Tabela2[[#This Row],[SIEMA]],Siema2025,17,FALSE)</f>
        <v>Madrugada</v>
      </c>
      <c r="O247" s="107" t="str">
        <f>VLOOKUP(Tabela2[[#This Row],[SIEMA]],Siema2025,5,FALSE)</f>
        <v>Ferrovia</v>
      </c>
      <c r="P247" s="106" t="str">
        <f>VLOOKUP(Tabela2[[#This Row],[SIEMA]],Siema2025,21,FALSE)</f>
        <v>Vandalismo na ferrovia com abertura de vagões graneleiros carregado com soja</v>
      </c>
      <c r="Q247" s="106" t="s">
        <v>7119</v>
      </c>
      <c r="R247" s="106" t="s">
        <v>7119</v>
      </c>
      <c r="S247" s="109" t="s">
        <v>7430</v>
      </c>
      <c r="T247" s="106" t="str">
        <f>VLOOKUP(Tabela2[[#This Row],[SIEMA]],Siema2025,11,FALSE)</f>
        <v>100</v>
      </c>
      <c r="U247" s="106" t="s">
        <v>7120</v>
      </c>
      <c r="V247" s="106" t="s">
        <v>7119</v>
      </c>
      <c r="W247" s="106"/>
      <c r="X247" s="115"/>
      <c r="Y247" s="111" t="str">
        <f>IF(W247="","", IF(W247="NC","", IF(W247="NE","", IF(W247="NA","",IFERROR(VLOOKUP(W247,Produtos!$A$1:$C$2319,2,FALSE),"Não Cadastrado")))))</f>
        <v/>
      </c>
      <c r="Z247" s="106"/>
      <c r="AA247" s="106"/>
      <c r="AB247" s="106" t="str">
        <f>IF(W247="","",IF(ISNUMBER(W247)=FALSE,"Não se aplica",IFERROR(VLOOKUP(W247,Produtos!$A$1:$C$2319,3,FALSE),"Não Cadastrado")))</f>
        <v/>
      </c>
      <c r="AC247" s="106"/>
      <c r="AD247" s="110"/>
      <c r="AE247" s="109" t="str">
        <f>IF(AC247="","", IF(AC247="NC","", IF(AC247="NE","", IF(AC247="NA","",IFERROR(VLOOKUP(AC247,Produtos!$A$1:$C$2319,2,FALSE),"Não Cadastrado")))))</f>
        <v/>
      </c>
      <c r="AF247" s="106"/>
      <c r="AG247" s="106"/>
      <c r="AH247" s="106" t="str">
        <f>IF(AC247="","",IF(ISNUMBER(AC247)=FALSE,"Não se aplica",IFERROR(VLOOKUP(AC247,Produtos!$A$1:$C$2319,3,FALSE),"Não Cadastrado")))</f>
        <v/>
      </c>
      <c r="AI247" s="106"/>
      <c r="AJ247" s="106" t="str">
        <f>VLOOKUP(Tabela2[[#This Row],[SIEMA]],Siema2025,26,FALSE)</f>
        <v>Ato criminoso caracterizado pela abertura de bicas em vagões graneleiros ferroviário carregado
com soja.</v>
      </c>
      <c r="AK247" s="109" t="s">
        <v>7121</v>
      </c>
      <c r="AL247" s="109"/>
      <c r="AM247" s="109"/>
      <c r="AN247" s="110" t="str">
        <f>VLOOKUP(Tabela2[[#This Row],[SIEMA]],Siema2025,51,FALSE)</f>
        <v/>
      </c>
      <c r="AO247" s="110" t="str">
        <f>VLOOKUP(Tabela2[[#This Row],[SIEMA]],Siema2025,53,FALSE)</f>
        <v/>
      </c>
      <c r="AP247" s="110" t="str">
        <f>VLOOKUP(Tabela2[[#This Row],[SIEMA]],Siema2025,55,FALSE)</f>
        <v/>
      </c>
      <c r="AQ247" s="110" t="str">
        <f>VLOOKUP(Tabela2[[#This Row],[SIEMA]],Siema2025,57,FALSE)</f>
        <v/>
      </c>
      <c r="AR247" s="110" t="str">
        <f>VLOOKUP(Tabela2[[#This Row],[SIEMA]],Siema2025,59,FALSE)</f>
        <v/>
      </c>
      <c r="AS247" s="110" t="str">
        <f>VLOOKUP(Tabela2[[#This Row],[SIEMA]],Siema2025,61,FALSE)</f>
        <v/>
      </c>
      <c r="AT247" s="110" t="str">
        <f>VLOOKUP(Tabela2[[#This Row],[SIEMA]],Siema2025,63,FALSE)</f>
        <v/>
      </c>
      <c r="AU247" s="110" t="str">
        <f>VLOOKUP(Tabela2[[#This Row],[SIEMA]],Siema2025,65,FALSE)</f>
        <v>X</v>
      </c>
      <c r="AV247" s="110" t="str">
        <f>VLOOKUP(Tabela2[[#This Row],[SIEMA]],Siema2025,67,FALSE)</f>
        <v/>
      </c>
      <c r="AW247" s="110" t="str">
        <f>VLOOKUP(Tabela2[[#This Row],[SIEMA]],Siema2025,69,FALSE)</f>
        <v/>
      </c>
      <c r="AX247" s="110" t="str">
        <f>VLOOKUP(Tabela2[[#This Row],[SIEMA]],Siema2025,71,FALSE)</f>
        <v/>
      </c>
      <c r="AY247" s="110" t="str">
        <f>VLOOKUP(Tabela2[[#This Row],[SIEMA]],Siema2025,73,FALSE)</f>
        <v/>
      </c>
      <c r="AZ247" s="110" t="str">
        <f>VLOOKUP(Tabela2[[#This Row],[SIEMA]],Siema2025,75,FALSE)</f>
        <v/>
      </c>
      <c r="BA247" s="110" t="str">
        <f>VLOOKUP(Tabela2[[#This Row],[SIEMA]],Siema2025,77,FALSE)</f>
        <v/>
      </c>
      <c r="BB247" s="110" t="str">
        <f>VLOOKUP(Tabela2[[#This Row],[SIEMA]],Siema2025,79,FALSE)</f>
        <v/>
      </c>
      <c r="BC247" s="110" t="str">
        <f>IF(Tabela2[[#This Row],[Outro(s) ]] = "X", "PREENCHER","NA")</f>
        <v>NA</v>
      </c>
      <c r="BD247" s="110" t="str">
        <f>VLOOKUP(Tabela2[[#This Row],[SIEMA]],Siema2025,82,FALSE)</f>
        <v/>
      </c>
      <c r="BE247" s="110" t="str">
        <f>VLOOKUP(Tabela2[[#This Row],[SIEMA]],Siema2025,81,FALSE)</f>
        <v/>
      </c>
      <c r="BF247" s="112" t="s">
        <v>3066</v>
      </c>
      <c r="BG247" s="112" t="s">
        <v>7122</v>
      </c>
      <c r="BH247" s="113" t="str">
        <f>VLOOKUP(Tabela2[[#This Row],[SIEMA]],Siema2025,29,FALSE)</f>
        <v>02502844000166</v>
      </c>
      <c r="BI247" s="114" t="str">
        <f>VLOOKUP(Tabela2[[#This Row],[SIEMA]],Siema2025,107,FALSE)</f>
        <v>Não</v>
      </c>
      <c r="BJ247" s="109" t="s">
        <v>7097</v>
      </c>
      <c r="BK247" s="106" t="s">
        <v>2696</v>
      </c>
      <c r="BL247" s="143">
        <v>45775</v>
      </c>
      <c r="BM247" s="110">
        <f ca="1">IF(Tabela2[[#This Row],[Data de atendimento do Ibama (considerar o primeiro documento/ação)]]="",_xlfn.DAYS(TODAY(),J247),_xlfn.DAYS(Tabela2[[#This Row],[Data de atendimento do Ibama (considerar o primeiro documento/ação)]],J247))</f>
        <v>16</v>
      </c>
      <c r="BN247" s="110" t="str">
        <f>IF(Tabela2[[#This Row],[Atendido pelo Ibama ("Não" ou "Sim")]]="Não","Preencher", IF(Tabela2[[#This Row],[Atendido pelo Ibama ("Não" ou "Sim")]]="Sim","NA",""))</f>
        <v>NA</v>
      </c>
      <c r="BO247" s="116" t="s">
        <v>7098</v>
      </c>
      <c r="BP247" s="110" t="str">
        <f>IF(Tabela2[[#This Row],[Forma de atendimento (primeiro documento/ação)]]= "Outros (especificar)", "PREENCHER","NA")</f>
        <v>NA</v>
      </c>
      <c r="BQ247" s="108" t="s">
        <v>123</v>
      </c>
      <c r="BR247" s="110" t="str">
        <f>IF(Tabela2[[#This Row],[Equipe do Ibama foi a campo? Houve sobrevoo do Poseidon?]] = "Sim", "PREENCHER","NA")</f>
        <v>NA</v>
      </c>
      <c r="BS247" s="110" t="str">
        <f>IF(Tabela2[[#This Row],[Se sim, foi emitida Ordem de Emergência? (informações vinculada à coluna CK)]] = "Sim", "PREENCHER","NA")</f>
        <v>NA</v>
      </c>
      <c r="BT247" s="110" t="s">
        <v>7125</v>
      </c>
      <c r="BU247" s="110" t="s">
        <v>123</v>
      </c>
      <c r="BV247" s="110" t="s">
        <v>123</v>
      </c>
      <c r="BW247" s="110" t="s">
        <v>123</v>
      </c>
      <c r="BX247" s="108" t="s">
        <v>7119</v>
      </c>
      <c r="BY247" s="108"/>
      <c r="BZ247" s="106" t="str">
        <f>IF(Tabela2[[#This Row],[Data do documento de encerramento]]="NA","NA",IF(Tabela2[[#This Row],[Data do documento de encerramento]]="","Pendente de conclusão/ encerramento",_xlfn.DAYS(Tabela2[[#This Row],[Data do documento de encerramento]],J247)))</f>
        <v>Pendente de conclusão/ encerramento</v>
      </c>
      <c r="CA247" s="109" t="s">
        <v>7126</v>
      </c>
      <c r="CB247" s="109"/>
      <c r="CC247" s="131"/>
      <c r="CD247" s="109"/>
      <c r="CE247" s="109"/>
      <c r="CF247" s="109"/>
    </row>
    <row r="248" spans="1:84" ht="30.75" hidden="1">
      <c r="A248" s="231">
        <v>202541446827</v>
      </c>
      <c r="B248" s="173" t="s">
        <v>8106</v>
      </c>
      <c r="C248" s="110" t="str">
        <f>VLOOKUP(Tabela2[[#This Row],[SIEMA]],Siema2025,4,FALSE)</f>
        <v xml:space="preserve"> SP</v>
      </c>
      <c r="D248" s="108" t="str">
        <f>VLOOKUP(Tabela2[[#This Row],[SIEMA]],Siema2025,3,FALSE)</f>
        <v xml:space="preserve">Cubatão </v>
      </c>
      <c r="E248" s="108" t="s">
        <v>8107</v>
      </c>
      <c r="F248" s="108"/>
      <c r="G248" s="108" t="s">
        <v>8108</v>
      </c>
      <c r="H248" s="108" t="s">
        <v>8109</v>
      </c>
      <c r="I248" s="106" t="s">
        <v>7118</v>
      </c>
      <c r="J248" s="107">
        <f>VLOOKUP(Tabela2[[#This Row],[SIEMA]],Siema2025,2,FALSE)</f>
        <v>45759</v>
      </c>
      <c r="K248" s="107" t="str">
        <f>VLOOKUP(Tabela2[[#This Row],[SIEMA]],Siema2025,16,FALSE)</f>
        <v>Sábado</v>
      </c>
      <c r="L248" s="108" t="str">
        <f>IF(Tabela2[[#This Row],[Data]]="","Sem Informação",VLOOKUP(MONTH(Tabela2[[#This Row],[Data]]),'[1]Validação de dados'!$I$1:$J$13,2,0))</f>
        <v>Abril</v>
      </c>
      <c r="M248" s="106">
        <f>YEAR(Tabela2[[#This Row],[Data]])</f>
        <v>2025</v>
      </c>
      <c r="N248" s="107" t="str">
        <f>VLOOKUP(Tabela2[[#This Row],[SIEMA]],Siema2025,17,FALSE)</f>
        <v>Vespertino</v>
      </c>
      <c r="O248" s="107" t="str">
        <f>VLOOKUP(Tabela2[[#This Row],[SIEMA]],Siema2025,5,FALSE)</f>
        <v>Ferrovia</v>
      </c>
      <c r="P248" s="106" t="str">
        <f>VLOOKUP(Tabela2[[#This Row],[SIEMA]],Siema2025,21,FALSE)</f>
        <v>Vandalismo na ferrovia com abertura de vagões graneleiros carregado com soja</v>
      </c>
      <c r="Q248" s="106" t="s">
        <v>7119</v>
      </c>
      <c r="R248" s="106" t="s">
        <v>7119</v>
      </c>
      <c r="S248" s="109" t="s">
        <v>7430</v>
      </c>
      <c r="T248" s="106" t="str">
        <f>VLOOKUP(Tabela2[[#This Row],[SIEMA]],Siema2025,11,FALSE)</f>
        <v>6</v>
      </c>
      <c r="U248" s="106" t="s">
        <v>7120</v>
      </c>
      <c r="V248" s="106" t="s">
        <v>7119</v>
      </c>
      <c r="W248" s="106"/>
      <c r="X248" s="115"/>
      <c r="Y248" s="111" t="str">
        <f>IF(W248="","", IF(W248="NC","", IF(W248="NE","", IF(W248="NA","",IFERROR(VLOOKUP(W248,Produtos!$A$1:$C$2319,2,FALSE),"Não Cadastrado")))))</f>
        <v/>
      </c>
      <c r="Z248" s="106"/>
      <c r="AA248" s="106"/>
      <c r="AB248" s="106" t="str">
        <f>IF(W248="","",IF(ISNUMBER(W248)=FALSE,"Não se aplica",IFERROR(VLOOKUP(W248,Produtos!$A$1:$C$2319,3,FALSE),"Não Cadastrado")))</f>
        <v/>
      </c>
      <c r="AC248" s="106"/>
      <c r="AD248" s="110"/>
      <c r="AE248" s="109" t="str">
        <f>IF(AC248="","", IF(AC248="NC","", IF(AC248="NE","", IF(AC248="NA","",IFERROR(VLOOKUP(AC248,Produtos!$A$1:$C$2319,2,FALSE),"Não Cadastrado")))))</f>
        <v/>
      </c>
      <c r="AF248" s="106"/>
      <c r="AG248" s="106"/>
      <c r="AH248" s="106" t="str">
        <f>IF(AC248="","",IF(ISNUMBER(AC248)=FALSE,"Não se aplica",IFERROR(VLOOKUP(AC248,Produtos!$A$1:$C$2319,3,FALSE),"Não Cadastrado")))</f>
        <v/>
      </c>
      <c r="AI248" s="106"/>
      <c r="AJ248" s="106" t="str">
        <f>VLOOKUP(Tabela2[[#This Row],[SIEMA]],Siema2025,26,FALSE)</f>
        <v>Ato criminoso caracterizado pela abertura de bicas em vagões graneleiros ferroviário carregado
com soja.</v>
      </c>
      <c r="AK248" s="109" t="s">
        <v>7121</v>
      </c>
      <c r="AL248" s="109"/>
      <c r="AM248" s="109"/>
      <c r="AN248" s="110" t="str">
        <f>VLOOKUP(Tabela2[[#This Row],[SIEMA]],Siema2025,51,FALSE)</f>
        <v/>
      </c>
      <c r="AO248" s="110" t="str">
        <f>VLOOKUP(Tabela2[[#This Row],[SIEMA]],Siema2025,53,FALSE)</f>
        <v/>
      </c>
      <c r="AP248" s="110" t="str">
        <f>VLOOKUP(Tabela2[[#This Row],[SIEMA]],Siema2025,55,FALSE)</f>
        <v/>
      </c>
      <c r="AQ248" s="110" t="str">
        <f>VLOOKUP(Tabela2[[#This Row],[SIEMA]],Siema2025,57,FALSE)</f>
        <v/>
      </c>
      <c r="AR248" s="110" t="str">
        <f>VLOOKUP(Tabela2[[#This Row],[SIEMA]],Siema2025,59,FALSE)</f>
        <v/>
      </c>
      <c r="AS248" s="110" t="str">
        <f>VLOOKUP(Tabela2[[#This Row],[SIEMA]],Siema2025,61,FALSE)</f>
        <v/>
      </c>
      <c r="AT248" s="110" t="str">
        <f>VLOOKUP(Tabela2[[#This Row],[SIEMA]],Siema2025,63,FALSE)</f>
        <v/>
      </c>
      <c r="AU248" s="110" t="str">
        <f>VLOOKUP(Tabela2[[#This Row],[SIEMA]],Siema2025,65,FALSE)</f>
        <v>X</v>
      </c>
      <c r="AV248" s="110" t="str">
        <f>VLOOKUP(Tabela2[[#This Row],[SIEMA]],Siema2025,67,FALSE)</f>
        <v/>
      </c>
      <c r="AW248" s="110" t="str">
        <f>VLOOKUP(Tabela2[[#This Row],[SIEMA]],Siema2025,69,FALSE)</f>
        <v/>
      </c>
      <c r="AX248" s="110" t="str">
        <f>VLOOKUP(Tabela2[[#This Row],[SIEMA]],Siema2025,71,FALSE)</f>
        <v/>
      </c>
      <c r="AY248" s="110" t="str">
        <f>VLOOKUP(Tabela2[[#This Row],[SIEMA]],Siema2025,73,FALSE)</f>
        <v/>
      </c>
      <c r="AZ248" s="110" t="str">
        <f>VLOOKUP(Tabela2[[#This Row],[SIEMA]],Siema2025,75,FALSE)</f>
        <v/>
      </c>
      <c r="BA248" s="110" t="str">
        <f>VLOOKUP(Tabela2[[#This Row],[SIEMA]],Siema2025,77,FALSE)</f>
        <v/>
      </c>
      <c r="BB248" s="110" t="str">
        <f>VLOOKUP(Tabela2[[#This Row],[SIEMA]],Siema2025,79,FALSE)</f>
        <v/>
      </c>
      <c r="BC248" s="110" t="str">
        <f>IF(Tabela2[[#This Row],[Outro(s) ]] = "X", "PREENCHER","NA")</f>
        <v>NA</v>
      </c>
      <c r="BD248" s="110" t="str">
        <f>VLOOKUP(Tabela2[[#This Row],[SIEMA]],Siema2025,82,FALSE)</f>
        <v/>
      </c>
      <c r="BE248" s="110" t="str">
        <f>VLOOKUP(Tabela2[[#This Row],[SIEMA]],Siema2025,81,FALSE)</f>
        <v/>
      </c>
      <c r="BF248" s="112" t="s">
        <v>3066</v>
      </c>
      <c r="BG248" s="112" t="s">
        <v>7122</v>
      </c>
      <c r="BH248" s="113" t="str">
        <f>VLOOKUP(Tabela2[[#This Row],[SIEMA]],Siema2025,29,FALSE)</f>
        <v>02502844000166</v>
      </c>
      <c r="BI248" s="114" t="str">
        <f>VLOOKUP(Tabela2[[#This Row],[SIEMA]],Siema2025,107,FALSE)</f>
        <v>Não</v>
      </c>
      <c r="BJ248" s="109" t="s">
        <v>7097</v>
      </c>
      <c r="BK248" s="106" t="s">
        <v>2696</v>
      </c>
      <c r="BL248" s="143">
        <v>45775</v>
      </c>
      <c r="BM248" s="110">
        <f ca="1">IF(Tabela2[[#This Row],[Data de atendimento do Ibama (considerar o primeiro documento/ação)]]="",_xlfn.DAYS(TODAY(),J248),_xlfn.DAYS(Tabela2[[#This Row],[Data de atendimento do Ibama (considerar o primeiro documento/ação)]],J248))</f>
        <v>16</v>
      </c>
      <c r="BN248" s="110" t="str">
        <f>IF(Tabela2[[#This Row],[Atendido pelo Ibama ("Não" ou "Sim")]]="Não","Preencher", IF(Tabela2[[#This Row],[Atendido pelo Ibama ("Não" ou "Sim")]]="Sim","NA",""))</f>
        <v>NA</v>
      </c>
      <c r="BO248" s="116" t="s">
        <v>7098</v>
      </c>
      <c r="BP248" s="110" t="str">
        <f>IF(Tabela2[[#This Row],[Forma de atendimento (primeiro documento/ação)]]= "Outros (especificar)", "PREENCHER","NA")</f>
        <v>NA</v>
      </c>
      <c r="BQ248" s="108" t="s">
        <v>123</v>
      </c>
      <c r="BR248" s="110" t="str">
        <f>IF(Tabela2[[#This Row],[Equipe do Ibama foi a campo? Houve sobrevoo do Poseidon?]] = "Sim", "PREENCHER","NA")</f>
        <v>NA</v>
      </c>
      <c r="BS248" s="110" t="str">
        <f>IF(Tabela2[[#This Row],[Se sim, foi emitida Ordem de Emergência? (informações vinculada à coluna CK)]] = "Sim", "PREENCHER","NA")</f>
        <v>NA</v>
      </c>
      <c r="BT248" s="110" t="s">
        <v>7125</v>
      </c>
      <c r="BU248" s="110" t="s">
        <v>2696</v>
      </c>
      <c r="BV248" s="110" t="s">
        <v>123</v>
      </c>
      <c r="BW248" s="110" t="s">
        <v>123</v>
      </c>
      <c r="BX248" s="108" t="s">
        <v>7119</v>
      </c>
      <c r="BY248" s="108"/>
      <c r="BZ248" s="106" t="str">
        <f>IF(Tabela2[[#This Row],[Data do documento de encerramento]]="NA","NA",IF(Tabela2[[#This Row],[Data do documento de encerramento]]="","Pendente de conclusão/ encerramento",_xlfn.DAYS(Tabela2[[#This Row],[Data do documento de encerramento]],J248)))</f>
        <v>Pendente de conclusão/ encerramento</v>
      </c>
      <c r="CA248" s="109" t="s">
        <v>7126</v>
      </c>
      <c r="CB248" s="109"/>
      <c r="CC248" s="131"/>
      <c r="CD248" s="109"/>
      <c r="CE248" s="109"/>
      <c r="CF248" s="109"/>
    </row>
    <row r="249" spans="1:84" ht="30.75" hidden="1">
      <c r="A249" s="231">
        <v>202541446835</v>
      </c>
      <c r="B249" s="173" t="s">
        <v>8110</v>
      </c>
      <c r="C249" s="110" t="str">
        <f>VLOOKUP(Tabela2[[#This Row],[SIEMA]],Siema2025,4,FALSE)</f>
        <v xml:space="preserve"> SP</v>
      </c>
      <c r="D249" s="108" t="str">
        <f>VLOOKUP(Tabela2[[#This Row],[SIEMA]],Siema2025,3,FALSE)</f>
        <v xml:space="preserve">Cubatão </v>
      </c>
      <c r="E249" s="108" t="s">
        <v>8111</v>
      </c>
      <c r="F249" s="108"/>
      <c r="G249" s="179" t="s">
        <v>8112</v>
      </c>
      <c r="H249" s="108" t="s">
        <v>8113</v>
      </c>
      <c r="I249" s="106" t="s">
        <v>7118</v>
      </c>
      <c r="J249" s="107">
        <f>VLOOKUP(Tabela2[[#This Row],[SIEMA]],Siema2025,2,FALSE)</f>
        <v>45759</v>
      </c>
      <c r="K249" s="107" t="str">
        <f>VLOOKUP(Tabela2[[#This Row],[SIEMA]],Siema2025,16,FALSE)</f>
        <v>Sábado</v>
      </c>
      <c r="L249" s="108" t="str">
        <f>IF(Tabela2[[#This Row],[Data]]="","Sem Informação",VLOOKUP(MONTH(Tabela2[[#This Row],[Data]]),'[1]Validação de dados'!$I$1:$J$13,2,0))</f>
        <v>Abril</v>
      </c>
      <c r="M249" s="106">
        <f>YEAR(Tabela2[[#This Row],[Data]])</f>
        <v>2025</v>
      </c>
      <c r="N249" s="107" t="str">
        <f>VLOOKUP(Tabela2[[#This Row],[SIEMA]],Siema2025,17,FALSE)</f>
        <v>Vespertino</v>
      </c>
      <c r="O249" s="107" t="str">
        <f>VLOOKUP(Tabela2[[#This Row],[SIEMA]],Siema2025,5,FALSE)</f>
        <v>Ferrovia</v>
      </c>
      <c r="P249" s="106" t="str">
        <f>VLOOKUP(Tabela2[[#This Row],[SIEMA]],Siema2025,21,FALSE)</f>
        <v>Vandalismo na ferrovia com abertura de vagões graneleiros carregado com soja</v>
      </c>
      <c r="Q249" s="106" t="s">
        <v>7119</v>
      </c>
      <c r="R249" s="106" t="s">
        <v>7119</v>
      </c>
      <c r="S249" s="109" t="s">
        <v>7430</v>
      </c>
      <c r="T249" s="106" t="str">
        <f>VLOOKUP(Tabela2[[#This Row],[SIEMA]],Siema2025,11,FALSE)</f>
        <v>20</v>
      </c>
      <c r="U249" s="106" t="s">
        <v>7120</v>
      </c>
      <c r="V249" s="106" t="s">
        <v>7119</v>
      </c>
      <c r="W249" s="106"/>
      <c r="X249" s="115"/>
      <c r="Y249" s="111"/>
      <c r="Z249" s="106"/>
      <c r="AA249" s="106"/>
      <c r="AB249" s="106" t="str">
        <f>IF(W249="","",IF(ISNUMBER(W249)=FALSE,"Não se aplica",IFERROR(VLOOKUP(W249,Produtos!$A$1:$C$2319,3,FALSE),"Não Cadastrado")))</f>
        <v/>
      </c>
      <c r="AC249" s="106"/>
      <c r="AD249" s="110"/>
      <c r="AE249" s="109" t="str">
        <f>IF(AC249="","", IF(AC249="NC","", IF(AC249="NE","", IF(AC249="NA","",IFERROR(VLOOKUP(AC249,Produtos!$A$1:$C$2319,2,FALSE),"Não Cadastrado")))))</f>
        <v/>
      </c>
      <c r="AF249" s="106"/>
      <c r="AG249" s="106"/>
      <c r="AH249" s="106" t="str">
        <f>IF(AC249="","",IF(ISNUMBER(AC249)=FALSE,"Não se aplica",IFERROR(VLOOKUP(AC249,Produtos!$A$1:$C$2319,3,FALSE),"Não Cadastrado")))</f>
        <v/>
      </c>
      <c r="AI249" s="106"/>
      <c r="AJ249" s="106" t="str">
        <f>VLOOKUP(Tabela2[[#This Row],[SIEMA]],Siema2025,26,FALSE)</f>
        <v>Ato criminoso caracterizado pela abertura de bicas em vagões graneleiros ferroviário carregado
com soja.</v>
      </c>
      <c r="AK249" s="109" t="s">
        <v>7121</v>
      </c>
      <c r="AL249" s="109"/>
      <c r="AM249" s="109"/>
      <c r="AN249" s="110" t="str">
        <f>VLOOKUP(Tabela2[[#This Row],[SIEMA]],Siema2025,51,FALSE)</f>
        <v/>
      </c>
      <c r="AO249" s="110" t="str">
        <f>VLOOKUP(Tabela2[[#This Row],[SIEMA]],Siema2025,53,FALSE)</f>
        <v/>
      </c>
      <c r="AP249" s="110" t="str">
        <f>VLOOKUP(Tabela2[[#This Row],[SIEMA]],Siema2025,55,FALSE)</f>
        <v/>
      </c>
      <c r="AQ249" s="110" t="str">
        <f>VLOOKUP(Tabela2[[#This Row],[SIEMA]],Siema2025,57,FALSE)</f>
        <v/>
      </c>
      <c r="AR249" s="110" t="str">
        <f>VLOOKUP(Tabela2[[#This Row],[SIEMA]],Siema2025,59,FALSE)</f>
        <v/>
      </c>
      <c r="AS249" s="110" t="str">
        <f>VLOOKUP(Tabela2[[#This Row],[SIEMA]],Siema2025,61,FALSE)</f>
        <v/>
      </c>
      <c r="AT249" s="110" t="str">
        <f>VLOOKUP(Tabela2[[#This Row],[SIEMA]],Siema2025,63,FALSE)</f>
        <v/>
      </c>
      <c r="AU249" s="110" t="str">
        <f>VLOOKUP(Tabela2[[#This Row],[SIEMA]],Siema2025,65,FALSE)</f>
        <v>X</v>
      </c>
      <c r="AV249" s="110" t="str">
        <f>VLOOKUP(Tabela2[[#This Row],[SIEMA]],Siema2025,67,FALSE)</f>
        <v/>
      </c>
      <c r="AW249" s="110" t="str">
        <f>VLOOKUP(Tabela2[[#This Row],[SIEMA]],Siema2025,69,FALSE)</f>
        <v/>
      </c>
      <c r="AX249" s="110" t="str">
        <f>VLOOKUP(Tabela2[[#This Row],[SIEMA]],Siema2025,71,FALSE)</f>
        <v/>
      </c>
      <c r="AY249" s="110" t="str">
        <f>VLOOKUP(Tabela2[[#This Row],[SIEMA]],Siema2025,73,FALSE)</f>
        <v/>
      </c>
      <c r="AZ249" s="110" t="str">
        <f>VLOOKUP(Tabela2[[#This Row],[SIEMA]],Siema2025,75,FALSE)</f>
        <v/>
      </c>
      <c r="BA249" s="110" t="str">
        <f>VLOOKUP(Tabela2[[#This Row],[SIEMA]],Siema2025,77,FALSE)</f>
        <v/>
      </c>
      <c r="BB249" s="110" t="str">
        <f>VLOOKUP(Tabela2[[#This Row],[SIEMA]],Siema2025,79,FALSE)</f>
        <v/>
      </c>
      <c r="BC249" s="110" t="str">
        <f>IF(Tabela2[[#This Row],[Outro(s) ]] = "X", "PREENCHER","NA")</f>
        <v>NA</v>
      </c>
      <c r="BD249" s="110" t="str">
        <f>VLOOKUP(Tabela2[[#This Row],[SIEMA]],Siema2025,82,FALSE)</f>
        <v/>
      </c>
      <c r="BE249" s="110" t="str">
        <f>VLOOKUP(Tabela2[[#This Row],[SIEMA]],Siema2025,81,FALSE)</f>
        <v/>
      </c>
      <c r="BF249" s="112" t="s">
        <v>3066</v>
      </c>
      <c r="BG249" s="112" t="s">
        <v>7122</v>
      </c>
      <c r="BH249" s="113" t="str">
        <f>VLOOKUP(Tabela2[[#This Row],[SIEMA]],Siema2025,29,FALSE)</f>
        <v>02502844000166</v>
      </c>
      <c r="BI249" s="114" t="str">
        <f>VLOOKUP(Tabela2[[#This Row],[SIEMA]],Siema2025,107,FALSE)</f>
        <v>Não</v>
      </c>
      <c r="BJ249" s="109" t="s">
        <v>7097</v>
      </c>
      <c r="BK249" s="106" t="s">
        <v>2696</v>
      </c>
      <c r="BL249" s="143">
        <v>45775</v>
      </c>
      <c r="BM249" s="110">
        <f ca="1">IF(Tabela2[[#This Row],[Data de atendimento do Ibama (considerar o primeiro documento/ação)]]="",_xlfn.DAYS(TODAY(),J249),_xlfn.DAYS(Tabela2[[#This Row],[Data de atendimento do Ibama (considerar o primeiro documento/ação)]],J249))</f>
        <v>16</v>
      </c>
      <c r="BN249" s="110" t="str">
        <f>IF(Tabela2[[#This Row],[Atendido pelo Ibama ("Não" ou "Sim")]]="Não","Preencher", IF(Tabela2[[#This Row],[Atendido pelo Ibama ("Não" ou "Sim")]]="Sim","NA",""))</f>
        <v>NA</v>
      </c>
      <c r="BO249" s="116" t="s">
        <v>7098</v>
      </c>
      <c r="BP249" s="110" t="str">
        <f>IF(Tabela2[[#This Row],[Forma de atendimento (primeiro documento/ação)]]= "Outros (especificar)", "PREENCHER","NA")</f>
        <v>NA</v>
      </c>
      <c r="BQ249" s="108" t="s">
        <v>123</v>
      </c>
      <c r="BR249" s="110" t="str">
        <f>IF(Tabela2[[#This Row],[Equipe do Ibama foi a campo? Houve sobrevoo do Poseidon?]] = "Sim", "PREENCHER","NA")</f>
        <v>NA</v>
      </c>
      <c r="BS249" s="110" t="str">
        <f>IF(Tabela2[[#This Row],[Se sim, foi emitida Ordem de Emergência? (informações vinculada à coluna CK)]] = "Sim", "PREENCHER","NA")</f>
        <v>NA</v>
      </c>
      <c r="BT249" s="110" t="s">
        <v>7125</v>
      </c>
      <c r="BU249" s="110" t="s">
        <v>2696</v>
      </c>
      <c r="BV249" s="110" t="s">
        <v>123</v>
      </c>
      <c r="BW249" s="110" t="s">
        <v>123</v>
      </c>
      <c r="BX249" s="108" t="s">
        <v>7119</v>
      </c>
      <c r="BY249" s="108"/>
      <c r="BZ249" s="106" t="str">
        <f>IF(Tabela2[[#This Row],[Data do documento de encerramento]]="NA","NA",IF(Tabela2[[#This Row],[Data do documento de encerramento]]="","Pendente de conclusão/ encerramento",_xlfn.DAYS(Tabela2[[#This Row],[Data do documento de encerramento]],J249)))</f>
        <v>Pendente de conclusão/ encerramento</v>
      </c>
      <c r="CA249" s="109" t="s">
        <v>7126</v>
      </c>
      <c r="CB249" s="109"/>
      <c r="CC249" s="131"/>
      <c r="CD249" s="109"/>
      <c r="CE249" s="109"/>
      <c r="CF249" s="109"/>
    </row>
    <row r="250" spans="1:84" ht="45.75" hidden="1">
      <c r="A250" s="172">
        <v>202541479234</v>
      </c>
      <c r="B250" s="173" t="s">
        <v>8114</v>
      </c>
      <c r="C250" s="110" t="str">
        <f>VLOOKUP(Tabela2[[#This Row],[SIEMA]],Siema2025,4,FALSE)</f>
        <v xml:space="preserve"> SP</v>
      </c>
      <c r="D250" s="108" t="str">
        <f>VLOOKUP(Tabela2[[#This Row],[SIEMA]],Siema2025,3,FALSE)</f>
        <v xml:space="preserve">Jacareí </v>
      </c>
      <c r="E250" s="108" t="s">
        <v>7741</v>
      </c>
      <c r="F250" s="108" t="s">
        <v>7742</v>
      </c>
      <c r="G250" s="108" t="s">
        <v>8115</v>
      </c>
      <c r="H250" s="108" t="s">
        <v>8116</v>
      </c>
      <c r="I250" s="106" t="s">
        <v>7118</v>
      </c>
      <c r="J250" s="107">
        <f>VLOOKUP(Tabela2[[#This Row],[SIEMA]],Siema2025,2,FALSE)</f>
        <v>45759</v>
      </c>
      <c r="K250" s="107" t="str">
        <f>VLOOKUP(Tabela2[[#This Row],[SIEMA]],Siema2025,16,FALSE)</f>
        <v>Sábado</v>
      </c>
      <c r="L250" s="108" t="str">
        <f>IF(Tabela2[[#This Row],[Data]]="","Sem Informação",VLOOKUP(MONTH(Tabela2[[#This Row],[Data]]),'[1]Validação de dados'!$I$1:$J$13,2,0))</f>
        <v>Abril</v>
      </c>
      <c r="M250" s="106">
        <f>YEAR(Tabela2[[#This Row],[Data]])</f>
        <v>2025</v>
      </c>
      <c r="N250" s="107" t="str">
        <f>VLOOKUP(Tabela2[[#This Row],[SIEMA]],Siema2025,17,FALSE)</f>
        <v>Matutino</v>
      </c>
      <c r="O250" s="107" t="str">
        <f>VLOOKUP(Tabela2[[#This Row],[SIEMA]],Siema2025,5,FALSE)</f>
        <v>Rodovia</v>
      </c>
      <c r="P250" s="106" t="str">
        <f>VLOOKUP(Tabela2[[#This Row],[SIEMA]],Siema2025,21,FALSE)</f>
        <v>No km 169, sentido sul, em Jacareí-SP, no retorno, ocorreu o tombamento de um caminhão carregado com carga de ferro. O acidente não teve vítimas.</v>
      </c>
      <c r="Q250" s="106">
        <v>1202</v>
      </c>
      <c r="R250" s="106" t="s">
        <v>7751</v>
      </c>
      <c r="S250" s="109" t="str">
        <f>IF(Q250="","", IF(Q250="NC","", IF(Q250="NE","", IF(Q250="NA","",IFERROR(VLOOKUP(Q250,Produtos!$A$1:$C$2319,2,FALSE),"Não Cadastrado")))))</f>
        <v>GASÓLEO ou ÓLEO DIESEL ou ÓLEO PARA AQUECIMENTO, LEVE</v>
      </c>
      <c r="T250" s="106" t="str">
        <f>VLOOKUP(Tabela2[[#This Row],[SIEMA]],Siema2025,11,FALSE)</f>
        <v xml:space="preserve"> </v>
      </c>
      <c r="U250" s="106" t="str">
        <f>VLOOKUP(Tabela2[[#This Row],[SIEMA]],Siema2025,12,FALSE)</f>
        <v xml:space="preserve"> </v>
      </c>
      <c r="V250" s="106">
        <f>IF(Q250="","",IF(ISNUMBER(Q250)=FALSE,"Não se aplica",IFERROR(VLOOKUP(Q250,Produtos!$A$1:$C$2319,3,FALSE),"Não Cadastrado")))</f>
        <v>3</v>
      </c>
      <c r="W250" s="106" t="str">
        <f>VLOOKUP(Tabela2[[#This Row],[SIEMA]],Siema2025,10,FALSE)</f>
        <v/>
      </c>
      <c r="X250" s="115" t="str">
        <f>IF(Tabela2[[#This Row],[Origem do acidente]] = "Plataforma", "PREENCHER","NA")</f>
        <v>NA</v>
      </c>
      <c r="Y250" s="111" t="str">
        <f>IF(W250="","", IF(W250="NC","", IF(W250="NE","", IF(W250="NA","",IFERROR(VLOOKUP(W250,Produtos!$A$1:$C$2319,2,FALSE),"Não Cadastrado")))))</f>
        <v/>
      </c>
      <c r="Z250" s="106" t="str">
        <f>VLOOKUP(Tabela2[[#This Row],[SIEMA]],Siema2025,11,FALSE)</f>
        <v xml:space="preserve"> </v>
      </c>
      <c r="AA250" s="106" t="str">
        <f>VLOOKUP(Tabela2[[#This Row],[SIEMA]],Siema2025,12,FALSE)</f>
        <v xml:space="preserve"> </v>
      </c>
      <c r="AB250" s="106" t="str">
        <f>IF(W250="","",IF(ISNUMBER(W250)=FALSE,"Não se aplica",IFERROR(VLOOKUP(W250,Produtos!$A$1:$C$2319,3,FALSE),"Não Cadastrado")))</f>
        <v/>
      </c>
      <c r="AC250" s="106"/>
      <c r="AD250" s="110" t="str">
        <f>IF(Tabela2[[#This Row],[Origem do acidente]] = "Plataforma", "PREENCHER","NA")</f>
        <v>NA</v>
      </c>
      <c r="AE250" s="109" t="str">
        <f>IF(AC250="","", IF(AC250="NC","", IF(AC250="NE","", IF(AC250="NA","",IFERROR(VLOOKUP(AC250,Produtos!$A$1:$C$2319,2,FALSE),"Não Cadastrado")))))</f>
        <v/>
      </c>
      <c r="AF250" s="106"/>
      <c r="AG250" s="106"/>
      <c r="AH250" s="106" t="str">
        <f>IF(AC250="","",IF(ISNUMBER(AC250)=FALSE,"Não se aplica",IFERROR(VLOOKUP(AC250,Produtos!$A$1:$C$2319,3,FALSE),"Não Cadastrado")))</f>
        <v/>
      </c>
      <c r="AI250" s="106"/>
      <c r="AJ250" s="106" t="str">
        <f>VLOOKUP(Tabela2[[#This Row],[SIEMA]],Siema2025,26,FALSE)</f>
        <v>Tombamento - Perda de Controle (imperícia)</v>
      </c>
      <c r="AK250" s="109" t="s">
        <v>7356</v>
      </c>
      <c r="AL250" s="109" t="s">
        <v>7343</v>
      </c>
      <c r="AM250" s="109" t="s">
        <v>7175</v>
      </c>
      <c r="AN250" s="110" t="str">
        <f>VLOOKUP(Tabela2[[#This Row],[SIEMA]],Siema2025,51,FALSE)</f>
        <v/>
      </c>
      <c r="AO250" s="110" t="str">
        <f>VLOOKUP(Tabela2[[#This Row],[SIEMA]],Siema2025,53,FALSE)</f>
        <v/>
      </c>
      <c r="AP250" s="110" t="str">
        <f>VLOOKUP(Tabela2[[#This Row],[SIEMA]],Siema2025,55,FALSE)</f>
        <v/>
      </c>
      <c r="AQ250" s="110" t="str">
        <f>VLOOKUP(Tabela2[[#This Row],[SIEMA]],Siema2025,57,FALSE)</f>
        <v/>
      </c>
      <c r="AR250" s="110" t="str">
        <f>VLOOKUP(Tabela2[[#This Row],[SIEMA]],Siema2025,59,FALSE)</f>
        <v/>
      </c>
      <c r="AS250" s="110" t="str">
        <f>VLOOKUP(Tabela2[[#This Row],[SIEMA]],Siema2025,61,FALSE)</f>
        <v/>
      </c>
      <c r="AT250" s="110" t="str">
        <f>VLOOKUP(Tabela2[[#This Row],[SIEMA]],Siema2025,63,FALSE)</f>
        <v/>
      </c>
      <c r="AU250" s="110" t="str">
        <f>VLOOKUP(Tabela2[[#This Row],[SIEMA]],Siema2025,65,FALSE)</f>
        <v>X</v>
      </c>
      <c r="AV250" s="110" t="str">
        <f>VLOOKUP(Tabela2[[#This Row],[SIEMA]],Siema2025,67,FALSE)</f>
        <v/>
      </c>
      <c r="AW250" s="110" t="str">
        <f>VLOOKUP(Tabela2[[#This Row],[SIEMA]],Siema2025,69,FALSE)</f>
        <v/>
      </c>
      <c r="AX250" s="110" t="str">
        <f>VLOOKUP(Tabela2[[#This Row],[SIEMA]],Siema2025,71,FALSE)</f>
        <v/>
      </c>
      <c r="AY250" s="110" t="str">
        <f>VLOOKUP(Tabela2[[#This Row],[SIEMA]],Siema2025,73,FALSE)</f>
        <v/>
      </c>
      <c r="AZ250" s="110" t="str">
        <f>VLOOKUP(Tabela2[[#This Row],[SIEMA]],Siema2025,75,FALSE)</f>
        <v/>
      </c>
      <c r="BA250" s="110" t="str">
        <f>VLOOKUP(Tabela2[[#This Row],[SIEMA]],Siema2025,77,FALSE)</f>
        <v/>
      </c>
      <c r="BB250" s="110" t="str">
        <f>VLOOKUP(Tabela2[[#This Row],[SIEMA]],Siema2025,79,FALSE)</f>
        <v/>
      </c>
      <c r="BC250" s="110" t="str">
        <f>IF(Tabela2[[#This Row],[Outro(s) ]] = "X", "PREENCHER","NA")</f>
        <v>NA</v>
      </c>
      <c r="BD250" s="110" t="str">
        <f>VLOOKUP(Tabela2[[#This Row],[SIEMA]],Siema2025,82,FALSE)</f>
        <v/>
      </c>
      <c r="BE250" s="110" t="str">
        <f>VLOOKUP(Tabela2[[#This Row],[SIEMA]],Siema2025,81,FALSE)</f>
        <v/>
      </c>
      <c r="BF250" s="112" t="str">
        <f>VLOOKUP(Tabela2[[#This Row],[SIEMA]],Siema2025,28,FALSE)</f>
        <v>FERANDO DE FARIA TEIXEIRA</v>
      </c>
      <c r="BG250" s="112"/>
      <c r="BH250" s="113" t="str">
        <f>VLOOKUP(Tabela2[[#This Row],[SIEMA]],Siema2025,29,FALSE)</f>
        <v>29891076814</v>
      </c>
      <c r="BI250" s="114" t="str">
        <f>VLOOKUP(Tabela2[[#This Row],[SIEMA]],Siema2025,107,FALSE)</f>
        <v>Não</v>
      </c>
      <c r="BJ250" s="109" t="s">
        <v>7097</v>
      </c>
      <c r="BK250" s="106" t="s">
        <v>2696</v>
      </c>
      <c r="BL250" s="143">
        <v>45762</v>
      </c>
      <c r="BM250" s="110">
        <f ca="1">IF(Tabela2[[#This Row],[Data de atendimento do Ibama (considerar o primeiro documento/ação)]]="",_xlfn.DAYS(TODAY(),J250),_xlfn.DAYS(Tabela2[[#This Row],[Data de atendimento do Ibama (considerar o primeiro documento/ação)]],J250))</f>
        <v>3</v>
      </c>
      <c r="BN250" s="110" t="str">
        <f>IF(Tabela2[[#This Row],[Atendido pelo Ibama ("Não" ou "Sim")]]="Não","Preencher", IF(Tabela2[[#This Row],[Atendido pelo Ibama ("Não" ou "Sim")]]="Sim","NA",""))</f>
        <v>NA</v>
      </c>
      <c r="BO250" s="116" t="s">
        <v>7098</v>
      </c>
      <c r="BP250" s="110" t="str">
        <f>IF(Tabela2[[#This Row],[Forma de atendimento (primeiro documento/ação)]]= "Outros (especificar)", "PREENCHER","NA")</f>
        <v>NA</v>
      </c>
      <c r="BQ250" s="108" t="s">
        <v>123</v>
      </c>
      <c r="BR250" s="110" t="s">
        <v>123</v>
      </c>
      <c r="BS250" s="110" t="str">
        <f>IF(Tabela2[[#This Row],[Se sim, foi emitida Ordem de Emergência? (informações vinculada à coluna CK)]] = "Sim", "PREENCHER","NA")</f>
        <v>NA</v>
      </c>
      <c r="BT250" s="110" t="s">
        <v>6834</v>
      </c>
      <c r="BU250" s="110" t="str">
        <f>IF(Tabela2[[#This Row],[Houve envio de Informações Pós-acidente (preencher "não se aplica" quando de competência estadual/municipal)]] = "Sim", "PREENCHER","NA")</f>
        <v>NA</v>
      </c>
      <c r="BV250" s="110" t="s">
        <v>123</v>
      </c>
      <c r="BW250" s="110" t="s">
        <v>2696</v>
      </c>
      <c r="BX250" s="108" t="s">
        <v>7100</v>
      </c>
      <c r="BY250" s="143">
        <v>45763</v>
      </c>
      <c r="BZ250" s="106">
        <f>IF(Tabela2[[#This Row],[Data do documento de encerramento]]="NA","NA",IF(Tabela2[[#This Row],[Data do documento de encerramento]]="","Pendente de conclusão/ encerramento",_xlfn.DAYS(Tabela2[[#This Row],[Data do documento de encerramento]],J250)))</f>
        <v>4</v>
      </c>
      <c r="CA250" s="109" t="s">
        <v>7746</v>
      </c>
      <c r="CB250" s="109"/>
      <c r="CC250" s="131"/>
      <c r="CD250" s="109"/>
      <c r="CE250" s="109"/>
      <c r="CF250" s="109"/>
    </row>
    <row r="251" spans="1:84" ht="30.75" hidden="1">
      <c r="A251" s="172">
        <v>202541439640</v>
      </c>
      <c r="B251" s="173" t="s">
        <v>8117</v>
      </c>
      <c r="C251" s="110" t="str">
        <f>VLOOKUP(Tabela2[[#This Row],[SIEMA]],Siema2025,4,FALSE)</f>
        <v xml:space="preserve"> BA</v>
      </c>
      <c r="D251" s="108" t="str">
        <f>VLOOKUP(Tabela2[[#This Row],[SIEMA]],Siema2025,3,FALSE)</f>
        <v xml:space="preserve">Alagoinhas </v>
      </c>
      <c r="E251" s="108" t="str">
        <f>VLOOKUP(Tabela2[[#This Row],[SIEMA]],Siema2025,20,FALSE)</f>
        <v>Linha do poço injetor de água 7-BA-127-BA, Campo de Buracica, Bacia do Recôncavo Baiano.</v>
      </c>
      <c r="F251" s="108"/>
      <c r="G251" s="108" t="s">
        <v>8118</v>
      </c>
      <c r="H251" s="108" t="s">
        <v>8119</v>
      </c>
      <c r="I251" s="106" t="s">
        <v>7289</v>
      </c>
      <c r="J251" s="107">
        <f>VLOOKUP(Tabela2[[#This Row],[SIEMA]],Siema2025,2,FALSE)</f>
        <v>45760</v>
      </c>
      <c r="K251" s="107" t="str">
        <f>VLOOKUP(Tabela2[[#This Row],[SIEMA]],Siema2025,16,FALSE)</f>
        <v>Domingo</v>
      </c>
      <c r="L251" s="108" t="str">
        <f>IF(Tabela2[[#This Row],[Data]]="","Sem Informação",VLOOKUP(MONTH(Tabela2[[#This Row],[Data]]),'[1]Validação de dados'!$I$1:$J$13,2,0))</f>
        <v>Abril</v>
      </c>
      <c r="M251" s="106">
        <f>YEAR(Tabela2[[#This Row],[Data]])</f>
        <v>2025</v>
      </c>
      <c r="N251" s="107" t="str">
        <f>VLOOKUP(Tabela2[[#This Row],[SIEMA]],Siema2025,17,FALSE)</f>
        <v>Matutino</v>
      </c>
      <c r="O251" s="107" t="str">
        <f>VLOOKUP(Tabela2[[#This Row],[SIEMA]],Siema2025,5,FALSE)</f>
        <v>Outro(s)</v>
      </c>
      <c r="P251" s="106" t="str">
        <f>VLOOKUP(Tabela2[[#This Row],[SIEMA]],Siema2025,21,FALSE)</f>
        <v>Poço terrestre</v>
      </c>
      <c r="Q251" s="106" t="str">
        <f>VLOOKUP(Tabela2[[#This Row],[SIEMA]],Siema2025,7,FALSE)</f>
        <v/>
      </c>
      <c r="R251" s="106" t="s">
        <v>8120</v>
      </c>
      <c r="S251" s="109" t="str">
        <f>IF(Q251="","", IF(Q251="NC","", IF(Q251="NE","", IF(Q251="NA","",IFERROR(VLOOKUP(Q251,Produtos!$A$1:$C$2319,2,FALSE),"Não Cadastrado")))))</f>
        <v/>
      </c>
      <c r="T251" s="106" t="s">
        <v>697</v>
      </c>
      <c r="U251" s="106" t="str">
        <f>VLOOKUP(Tabela2[[#This Row],[SIEMA]],Siema2025,12,FALSE)</f>
        <v xml:space="preserve"> </v>
      </c>
      <c r="V251" s="106" t="str">
        <f>IF(Q251="","",IF(ISNUMBER(Q251)=FALSE,"Não se aplica",IFERROR(VLOOKUP(Q251,Produtos!$A$1:$C$2319,3,FALSE),"Não Cadastrado")))</f>
        <v/>
      </c>
      <c r="W251" s="106" t="str">
        <f>VLOOKUP(Tabela2[[#This Row],[SIEMA]],Siema2025,10,FALSE)</f>
        <v/>
      </c>
      <c r="X251" s="115" t="str">
        <f>IF(Tabela2[[#This Row],[Origem do acidente]] = "Plataforma", "PREENCHER","NA")</f>
        <v>NA</v>
      </c>
      <c r="Y251" s="111" t="str">
        <f>IF(W251="","", IF(W251="NC","", IF(W251="NE","", IF(W251="NA","",IFERROR(VLOOKUP(W251,Produtos!$A$1:$C$2319,2,FALSE),"Não Cadastrado")))))</f>
        <v/>
      </c>
      <c r="Z251" s="106" t="str">
        <f>VLOOKUP(Tabela2[[#This Row],[SIEMA]],Siema2025,11,FALSE)</f>
        <v xml:space="preserve"> </v>
      </c>
      <c r="AA251" s="106" t="str">
        <f>VLOOKUP(Tabela2[[#This Row],[SIEMA]],Siema2025,12,FALSE)</f>
        <v xml:space="preserve"> </v>
      </c>
      <c r="AB251" s="106" t="str">
        <f>IF(W251="","",IF(ISNUMBER(W251)=FALSE,"Não se aplica",IFERROR(VLOOKUP(W251,Produtos!$A$1:$C$2319,3,FALSE),"Não Cadastrado")))</f>
        <v/>
      </c>
      <c r="AC251" s="106"/>
      <c r="AD251" s="110" t="str">
        <f>IF(Tabela2[[#This Row],[Origem do acidente]] = "Plataforma", "PREENCHER","NA")</f>
        <v>NA</v>
      </c>
      <c r="AE251" s="109" t="str">
        <f>IF(AC251="","", IF(AC251="NC","", IF(AC251="NE","", IF(AC251="NA","",IFERROR(VLOOKUP(AC251,Produtos!$A$1:$C$2319,2,FALSE),"Não Cadastrado")))))</f>
        <v/>
      </c>
      <c r="AF251" s="106"/>
      <c r="AG251" s="106"/>
      <c r="AH251" s="106" t="str">
        <f>IF(AC251="","",IF(ISNUMBER(AC251)=FALSE,"Não se aplica",IFERROR(VLOOKUP(AC251,Produtos!$A$1:$C$2319,3,FALSE),"Não Cadastrado")))</f>
        <v/>
      </c>
      <c r="AI251" s="106"/>
      <c r="AJ251" s="106" t="str">
        <f>VLOOKUP(Tabela2[[#This Row],[SIEMA]],Siema2025,26,FALSE)</f>
        <v>Corrosão. Em avaliação.</v>
      </c>
      <c r="AK251" s="109"/>
      <c r="AL251" s="109"/>
      <c r="AM251" s="109"/>
      <c r="AN251" s="110" t="str">
        <f>VLOOKUP(Tabela2[[#This Row],[SIEMA]],Siema2025,51,FALSE)</f>
        <v/>
      </c>
      <c r="AO251" s="110" t="str">
        <f>VLOOKUP(Tabela2[[#This Row],[SIEMA]],Siema2025,53,FALSE)</f>
        <v/>
      </c>
      <c r="AP251" s="110" t="str">
        <f>VLOOKUP(Tabela2[[#This Row],[SIEMA]],Siema2025,55,FALSE)</f>
        <v/>
      </c>
      <c r="AQ251" s="110" t="str">
        <f>VLOOKUP(Tabela2[[#This Row],[SIEMA]],Siema2025,57,FALSE)</f>
        <v/>
      </c>
      <c r="AR251" s="110" t="str">
        <f>VLOOKUP(Tabela2[[#This Row],[SIEMA]],Siema2025,59,FALSE)</f>
        <v/>
      </c>
      <c r="AS251" s="110" t="str">
        <f>VLOOKUP(Tabela2[[#This Row],[SIEMA]],Siema2025,61,FALSE)</f>
        <v/>
      </c>
      <c r="AT251" s="110" t="str">
        <f>VLOOKUP(Tabela2[[#This Row],[SIEMA]],Siema2025,63,FALSE)</f>
        <v/>
      </c>
      <c r="AU251" s="110" t="str">
        <f>VLOOKUP(Tabela2[[#This Row],[SIEMA]],Siema2025,65,FALSE)</f>
        <v>X</v>
      </c>
      <c r="AV251" s="110" t="str">
        <f>VLOOKUP(Tabela2[[#This Row],[SIEMA]],Siema2025,67,FALSE)</f>
        <v/>
      </c>
      <c r="AW251" s="110" t="str">
        <f>VLOOKUP(Tabela2[[#This Row],[SIEMA]],Siema2025,69,FALSE)</f>
        <v/>
      </c>
      <c r="AX251" s="110" t="str">
        <f>VLOOKUP(Tabela2[[#This Row],[SIEMA]],Siema2025,71,FALSE)</f>
        <v/>
      </c>
      <c r="AY251" s="110" t="str">
        <f>VLOOKUP(Tabela2[[#This Row],[SIEMA]],Siema2025,73,FALSE)</f>
        <v/>
      </c>
      <c r="AZ251" s="110" t="str">
        <f>VLOOKUP(Tabela2[[#This Row],[SIEMA]],Siema2025,75,FALSE)</f>
        <v/>
      </c>
      <c r="BA251" s="110" t="str">
        <f>VLOOKUP(Tabela2[[#This Row],[SIEMA]],Siema2025,77,FALSE)</f>
        <v/>
      </c>
      <c r="BB251" s="110" t="str">
        <f>VLOOKUP(Tabela2[[#This Row],[SIEMA]],Siema2025,79,FALSE)</f>
        <v/>
      </c>
      <c r="BC251" s="110" t="str">
        <f>IF(Tabela2[[#This Row],[Outro(s) ]] = "X", "PREENCHER","NA")</f>
        <v>NA</v>
      </c>
      <c r="BD251" s="110" t="str">
        <f>VLOOKUP(Tabela2[[#This Row],[SIEMA]],Siema2025,82,FALSE)</f>
        <v/>
      </c>
      <c r="BE251" s="110" t="str">
        <f>VLOOKUP(Tabela2[[#This Row],[SIEMA]],Siema2025,81,FALSE)</f>
        <v/>
      </c>
      <c r="BF251" s="112" t="str">
        <f>VLOOKUP(Tabela2[[#This Row],[SIEMA]],Siema2025,28,FALSE)</f>
        <v>PETRÓLEO BRASILEIRO S.A. - PETROBRAS</v>
      </c>
      <c r="BG251" s="112"/>
      <c r="BH251" s="113" t="str">
        <f>VLOOKUP(Tabela2[[#This Row],[SIEMA]],Siema2025,29,FALSE)</f>
        <v/>
      </c>
      <c r="BI251" s="114" t="s">
        <v>123</v>
      </c>
      <c r="BJ251" s="109" t="s">
        <v>7111</v>
      </c>
      <c r="BK251" s="106" t="s">
        <v>2696</v>
      </c>
      <c r="BL251" s="143">
        <v>45775</v>
      </c>
      <c r="BM251" s="110">
        <f ca="1">IF(Tabela2[[#This Row],[Data de atendimento do Ibama (considerar o primeiro documento/ação)]]="",_xlfn.DAYS(TODAY(),J251),_xlfn.DAYS(Tabela2[[#This Row],[Data de atendimento do Ibama (considerar o primeiro documento/ação)]],J251))</f>
        <v>15</v>
      </c>
      <c r="BN251" s="110" t="str">
        <f>IF(Tabela2[[#This Row],[Atendido pelo Ibama ("Não" ou "Sim")]]="Não","Preencher", IF(Tabela2[[#This Row],[Atendido pelo Ibama ("Não" ou "Sim")]]="Sim","NA",""))</f>
        <v>NA</v>
      </c>
      <c r="BO251" s="116" t="s">
        <v>7139</v>
      </c>
      <c r="BP251" s="110" t="str">
        <f>IF(Tabela2[[#This Row],[Forma de atendimento (primeiro documento/ação)]]= "Outros (especificar)", "PREENCHER","NA")</f>
        <v>NA</v>
      </c>
      <c r="BQ251" s="108" t="s">
        <v>123</v>
      </c>
      <c r="BR251" s="110" t="str">
        <f>IF(Tabela2[[#This Row],[Equipe do Ibama foi a campo? Houve sobrevoo do Poseidon?]] = "Sim", "PREENCHER","NA")</f>
        <v>NA</v>
      </c>
      <c r="BS251" s="110" t="str">
        <f>IF(Tabela2[[#This Row],[Se sim, foi emitida Ordem de Emergência? (informações vinculada à coluna CK)]] = "Sim", "PREENCHER","NA")</f>
        <v>NA</v>
      </c>
      <c r="BT251" s="110" t="str">
        <f>IF(Tabela2[[#This Row],[Foi elaborado Relatório de Vistoria pelo Ibama? (informações vinculada à coluna CK)]] = "Sim", "PREENCHER","NA")</f>
        <v>NA</v>
      </c>
      <c r="BU251" s="110" t="s">
        <v>123</v>
      </c>
      <c r="BV251" s="110" t="s">
        <v>123</v>
      </c>
      <c r="BW251" s="110" t="str">
        <f>IF(Tabela2[[#This Row],[O Ibama aguarda resposta da empresa/OEMA, etc?]] = "Sim", "PREENCHER","NA")</f>
        <v>NA</v>
      </c>
      <c r="BX251" s="108"/>
      <c r="BY251" s="108"/>
      <c r="BZ251" s="106" t="str">
        <f>IF(Tabela2[[#This Row],[Data do documento de encerramento]]="NA","NA",IF(Tabela2[[#This Row],[Data do documento de encerramento]]="","Pendente de conclusão/ encerramento",_xlfn.DAYS(Tabela2[[#This Row],[Data do documento de encerramento]],J251)))</f>
        <v>Pendente de conclusão/ encerramento</v>
      </c>
      <c r="CA251" s="109"/>
      <c r="CB251" s="109"/>
      <c r="CC251" s="133"/>
      <c r="CD251" s="109"/>
      <c r="CE251" s="109"/>
      <c r="CF251" s="109"/>
    </row>
    <row r="252" spans="1:84" ht="30.75" hidden="1">
      <c r="A252" s="172">
        <v>202541636005</v>
      </c>
      <c r="B252" s="174" t="s">
        <v>8121</v>
      </c>
      <c r="C252" s="110" t="str">
        <f>VLOOKUP(Tabela2[[#This Row],[SIEMA]],Siema2025,4,FALSE)</f>
        <v xml:space="preserve"> RN</v>
      </c>
      <c r="D252" s="108" t="str">
        <f>VLOOKUP(Tabela2[[#This Row],[SIEMA]],Siema2025,3,FALSE)</f>
        <v xml:space="preserve">Alto do Rodrigues </v>
      </c>
      <c r="E252" s="108" t="str">
        <f>VLOOKUP(Tabela2[[#This Row],[SIEMA]],Siema2025,20,FALSE)</f>
        <v>Linha de produção do poço 7-ARG-784D-RN em Campo Alto do Rodrigues</v>
      </c>
      <c r="F252" s="108"/>
      <c r="G252" s="108" t="s">
        <v>8122</v>
      </c>
      <c r="H252" s="108" t="s">
        <v>8123</v>
      </c>
      <c r="I252" s="106" t="str">
        <f>VLOOKUP(Tabela2[[#This Row],[SIEMA]],Siema2025,19,FALSE)</f>
        <v/>
      </c>
      <c r="J252" s="107">
        <f>VLOOKUP(Tabela2[[#This Row],[SIEMA]],Siema2025,2,FALSE)</f>
        <v>45760</v>
      </c>
      <c r="K252" s="107" t="str">
        <f>VLOOKUP(Tabela2[[#This Row],[SIEMA]],Siema2025,16,FALSE)</f>
        <v>Domingo</v>
      </c>
      <c r="L252" s="108" t="str">
        <f>IF(Tabela2[[#This Row],[Data]]="","Sem Informação",VLOOKUP(MONTH(Tabela2[[#This Row],[Data]]),'[1]Validação de dados'!$I$1:$J$13,2,0))</f>
        <v>Abril</v>
      </c>
      <c r="M252" s="106">
        <f>YEAR(Tabela2[[#This Row],[Data]])</f>
        <v>2025</v>
      </c>
      <c r="N252" s="107" t="str">
        <f>VLOOKUP(Tabela2[[#This Row],[SIEMA]],Siema2025,17,FALSE)</f>
        <v>Vespertino</v>
      </c>
      <c r="O252" s="107" t="str">
        <f>VLOOKUP(Tabela2[[#This Row],[SIEMA]],Siema2025,5,FALSE)</f>
        <v>Outro(s)</v>
      </c>
      <c r="P252" s="106" t="str">
        <f>VLOOKUP(Tabela2[[#This Row],[SIEMA]],Siema2025,21,FALSE)</f>
        <v>Poço Terrestre</v>
      </c>
      <c r="Q252" s="106">
        <v>1267</v>
      </c>
      <c r="R252" s="106"/>
      <c r="S252" s="109" t="str">
        <f>IF(Q252="","", IF(Q252="NC","", IF(Q252="NE","", IF(Q252="NA","",IFERROR(VLOOKUP(Q252,Produtos!$A$1:$C$2319,2,FALSE),"Não Cadastrado")))))</f>
        <v>PETRÓLEO CRU</v>
      </c>
      <c r="T252" s="106" t="s">
        <v>8124</v>
      </c>
      <c r="U252" s="106" t="str">
        <f>VLOOKUP(Tabela2[[#This Row],[SIEMA]],Siema2025,12,FALSE)</f>
        <v>M3</v>
      </c>
      <c r="V252" s="106">
        <f>IF(Q252="","",IF(ISNUMBER(Q252)=FALSE,"Não se aplica",IFERROR(VLOOKUP(Q252,Produtos!$A$1:$C$2319,3,FALSE),"Não Cadastrado")))</f>
        <v>3</v>
      </c>
      <c r="W252" s="106" t="str">
        <f>VLOOKUP(Tabela2[[#This Row],[SIEMA]],Siema2025,10,FALSE)</f>
        <v>Água Produzida fora de especificação</v>
      </c>
      <c r="X252" s="115" t="str">
        <f>IF(Tabela2[[#This Row],[Origem do acidente]] = "Plataforma", "PREENCHER","NA")</f>
        <v>NA</v>
      </c>
      <c r="Y252" s="111" t="str">
        <f>IF(W252="","", IF(W252="NC","", IF(W252="NE","", IF(W252="NA","",IFERROR(VLOOKUP(W252,Produtos!$A$1:$C$2319,2,FALSE),"Não Cadastrado")))))</f>
        <v>Não Cadastrado</v>
      </c>
      <c r="Z252" s="106" t="str">
        <f>VLOOKUP(Tabela2[[#This Row],[SIEMA]],Siema2025,11,FALSE)</f>
        <v>0.361</v>
      </c>
      <c r="AA252" s="106" t="str">
        <f>VLOOKUP(Tabela2[[#This Row],[SIEMA]],Siema2025,12,FALSE)</f>
        <v>M3</v>
      </c>
      <c r="AB252" s="106" t="str">
        <f>IF(W252="","",IF(ISNUMBER(W252)=FALSE,"Não se aplica",IFERROR(VLOOKUP(W252,Produtos!$A$1:$C$2319,3,FALSE),"Não Cadastrado")))</f>
        <v>Não se aplica</v>
      </c>
      <c r="AC252" s="106"/>
      <c r="AD252" s="110" t="str">
        <f>IF(Tabela2[[#This Row],[Origem do acidente]] = "Plataforma", "PREENCHER","NA")</f>
        <v>NA</v>
      </c>
      <c r="AE252" s="109" t="str">
        <f>IF(AC252="","", IF(AC252="NC","", IF(AC252="NE","", IF(AC252="NA","",IFERROR(VLOOKUP(AC252,Produtos!$A$1:$C$2319,2,FALSE),"Não Cadastrado")))))</f>
        <v/>
      </c>
      <c r="AF252" s="106"/>
      <c r="AG252" s="106"/>
      <c r="AH252" s="106" t="str">
        <f>IF(AC252="","",IF(ISNUMBER(AC252)=FALSE,"Não se aplica",IFERROR(VLOOKUP(AC252,Produtos!$A$1:$C$2319,3,FALSE),"Não Cadastrado")))</f>
        <v/>
      </c>
      <c r="AI252" s="106"/>
      <c r="AJ252" s="106" t="str">
        <f>VLOOKUP(Tabela2[[#This Row],[SIEMA]],Siema2025,26,FALSE)</f>
        <v>Corrosão na linha.</v>
      </c>
      <c r="AK252" s="109"/>
      <c r="AL252" s="109"/>
      <c r="AM252" s="109"/>
      <c r="AN252" s="110" t="str">
        <f>VLOOKUP(Tabela2[[#This Row],[SIEMA]],Siema2025,51,FALSE)</f>
        <v/>
      </c>
      <c r="AO252" s="110" t="str">
        <f>VLOOKUP(Tabela2[[#This Row],[SIEMA]],Siema2025,53,FALSE)</f>
        <v/>
      </c>
      <c r="AP252" s="110" t="str">
        <f>VLOOKUP(Tabela2[[#This Row],[SIEMA]],Siema2025,55,FALSE)</f>
        <v/>
      </c>
      <c r="AQ252" s="110" t="str">
        <f>VLOOKUP(Tabela2[[#This Row],[SIEMA]],Siema2025,57,FALSE)</f>
        <v/>
      </c>
      <c r="AR252" s="110" t="str">
        <f>VLOOKUP(Tabela2[[#This Row],[SIEMA]],Siema2025,59,FALSE)</f>
        <v/>
      </c>
      <c r="AS252" s="110" t="str">
        <f>VLOOKUP(Tabela2[[#This Row],[SIEMA]],Siema2025,61,FALSE)</f>
        <v/>
      </c>
      <c r="AT252" s="110" t="str">
        <f>VLOOKUP(Tabela2[[#This Row],[SIEMA]],Siema2025,63,FALSE)</f>
        <v/>
      </c>
      <c r="AU252" s="110" t="str">
        <f>VLOOKUP(Tabela2[[#This Row],[SIEMA]],Siema2025,65,FALSE)</f>
        <v>X</v>
      </c>
      <c r="AV252" s="110" t="str">
        <f>VLOOKUP(Tabela2[[#This Row],[SIEMA]],Siema2025,67,FALSE)</f>
        <v/>
      </c>
      <c r="AW252" s="110" t="str">
        <f>VLOOKUP(Tabela2[[#This Row],[SIEMA]],Siema2025,69,FALSE)</f>
        <v/>
      </c>
      <c r="AX252" s="110" t="str">
        <f>VLOOKUP(Tabela2[[#This Row],[SIEMA]],Siema2025,71,FALSE)</f>
        <v/>
      </c>
      <c r="AY252" s="110" t="str">
        <f>VLOOKUP(Tabela2[[#This Row],[SIEMA]],Siema2025,73,FALSE)</f>
        <v/>
      </c>
      <c r="AZ252" s="110" t="str">
        <f>VLOOKUP(Tabela2[[#This Row],[SIEMA]],Siema2025,75,FALSE)</f>
        <v/>
      </c>
      <c r="BA252" s="110" t="str">
        <f>VLOOKUP(Tabela2[[#This Row],[SIEMA]],Siema2025,77,FALSE)</f>
        <v/>
      </c>
      <c r="BB252" s="110" t="str">
        <f>VLOOKUP(Tabela2[[#This Row],[SIEMA]],Siema2025,79,FALSE)</f>
        <v/>
      </c>
      <c r="BC252" s="110" t="str">
        <f>IF(Tabela2[[#This Row],[Outro(s) ]] = "X", "PREENCHER","NA")</f>
        <v>NA</v>
      </c>
      <c r="BD252" s="110" t="str">
        <f>VLOOKUP(Tabela2[[#This Row],[SIEMA]],Siema2025,82,FALSE)</f>
        <v/>
      </c>
      <c r="BE252" s="110" t="str">
        <f>VLOOKUP(Tabela2[[#This Row],[SIEMA]],Siema2025,81,FALSE)</f>
        <v/>
      </c>
      <c r="BF252" s="112" t="s">
        <v>613</v>
      </c>
      <c r="BG252" s="112"/>
      <c r="BH252" s="113" t="str">
        <f>VLOOKUP(Tabela2[[#This Row],[SIEMA]],Siema2025,29,FALSE)</f>
        <v/>
      </c>
      <c r="BI252" s="114" t="str">
        <f>VLOOKUP(Tabela2[[#This Row],[SIEMA]],Siema2025,107,FALSE)</f>
        <v>Não</v>
      </c>
      <c r="BJ252" s="109" t="s">
        <v>7111</v>
      </c>
      <c r="BK252" s="106" t="s">
        <v>2696</v>
      </c>
      <c r="BL252" s="143">
        <v>45764</v>
      </c>
      <c r="BM252" s="110">
        <f ca="1">IF(Tabela2[[#This Row],[Data de atendimento do Ibama (considerar o primeiro documento/ação)]]="",_xlfn.DAYS(TODAY(),J252),_xlfn.DAYS(Tabela2[[#This Row],[Data de atendimento do Ibama (considerar o primeiro documento/ação)]],J252))</f>
        <v>4</v>
      </c>
      <c r="BN252" s="110" t="str">
        <f>IF(Tabela2[[#This Row],[Atendido pelo Ibama ("Não" ou "Sim")]]="Não","Preencher", IF(Tabela2[[#This Row],[Atendido pelo Ibama ("Não" ou "Sim")]]="Sim","NA",""))</f>
        <v>NA</v>
      </c>
      <c r="BO252" s="116" t="s">
        <v>7139</v>
      </c>
      <c r="BP252" s="110" t="str">
        <f>IF(Tabela2[[#This Row],[Forma de atendimento (primeiro documento/ação)]]= "Outros (especificar)", "PREENCHER","NA")</f>
        <v>NA</v>
      </c>
      <c r="BQ252" s="108" t="s">
        <v>123</v>
      </c>
      <c r="BR252" s="110" t="str">
        <f>IF(Tabela2[[#This Row],[Equipe do Ibama foi a campo? Houve sobrevoo do Poseidon?]] = "Sim", "PREENCHER","NA")</f>
        <v>NA</v>
      </c>
      <c r="BS252" s="110" t="str">
        <f>IF(Tabela2[[#This Row],[Se sim, foi emitida Ordem de Emergência? (informações vinculada à coluna CK)]] = "Sim", "PREENCHER","NA")</f>
        <v>NA</v>
      </c>
      <c r="BT252" s="110" t="str">
        <f>IF(Tabela2[[#This Row],[Foi elaborado Relatório de Vistoria pelo Ibama? (informações vinculada à coluna CK)]] = "Sim", "PREENCHER","NA")</f>
        <v>NA</v>
      </c>
      <c r="BU252" s="110" t="s">
        <v>2696</v>
      </c>
      <c r="BV252" s="110" t="str">
        <f>IF(Tabela2[[#This Row],[Houve avaliação das informações pós-acidente solicitadas/enviadas?]] = "Sim", "PREENCHER","NA")</f>
        <v>PREENCHER</v>
      </c>
      <c r="BW252" s="110" t="s">
        <v>2696</v>
      </c>
      <c r="BX252" s="108" t="s">
        <v>7113</v>
      </c>
      <c r="BY252" s="143">
        <v>46051</v>
      </c>
      <c r="BZ252" s="106">
        <f>IF(Tabela2[[#This Row],[Data do documento de encerramento]]="NA","NA",IF(Tabela2[[#This Row],[Data do documento de encerramento]]="","Pendente de conclusão/ encerramento",_xlfn.DAYS(Tabela2[[#This Row],[Data do documento de encerramento]],J252)))</f>
        <v>291</v>
      </c>
      <c r="CA252" s="109"/>
      <c r="CB252" s="109"/>
      <c r="CC252" s="283"/>
      <c r="CD252" s="109"/>
      <c r="CE252" s="109"/>
      <c r="CF252" s="109"/>
    </row>
    <row r="253" spans="1:84" ht="30.75" hidden="1">
      <c r="A253" s="172">
        <v>202541561253</v>
      </c>
      <c r="B253" s="173" t="s">
        <v>8125</v>
      </c>
      <c r="C253" s="110" t="str">
        <f>VLOOKUP(Tabela2[[#This Row],[SIEMA]],Siema2025,4,FALSE)</f>
        <v xml:space="preserve"> SE</v>
      </c>
      <c r="D253" s="108" t="str">
        <f>VLOOKUP(Tabela2[[#This Row],[SIEMA]],Siema2025,3,FALSE)</f>
        <v xml:space="preserve">Carmópolis </v>
      </c>
      <c r="E253" s="108" t="str">
        <f>VLOOKUP(Tabela2[[#This Row],[SIEMA]],Siema2025,20,FALSE)</f>
        <v>: Locação do 7-CP-1452-SE,</v>
      </c>
      <c r="F253" s="108"/>
      <c r="G253" s="173" t="s">
        <v>8126</v>
      </c>
      <c r="H253" s="108" t="s">
        <v>8127</v>
      </c>
      <c r="I253" s="106" t="s">
        <v>7456</v>
      </c>
      <c r="J253" s="107">
        <f>VLOOKUP(Tabela2[[#This Row],[SIEMA]],Siema2025,2,FALSE)</f>
        <v>45761</v>
      </c>
      <c r="K253" s="107" t="str">
        <f>VLOOKUP(Tabela2[[#This Row],[SIEMA]],Siema2025,16,FALSE)</f>
        <v>Segunda</v>
      </c>
      <c r="L253" s="108" t="str">
        <f>IF(Tabela2[[#This Row],[Data]]="","Sem Informação",VLOOKUP(MONTH(Tabela2[[#This Row],[Data]]),'[1]Validação de dados'!$I$1:$J$13,2,0))</f>
        <v>Abril</v>
      </c>
      <c r="M253" s="106">
        <f>YEAR(Tabela2[[#This Row],[Data]])</f>
        <v>2025</v>
      </c>
      <c r="N253" s="107" t="str">
        <f>VLOOKUP(Tabela2[[#This Row],[SIEMA]],Siema2025,17,FALSE)</f>
        <v>Vespertino</v>
      </c>
      <c r="O253" s="107" t="s">
        <v>145</v>
      </c>
      <c r="P253" s="106" t="str">
        <f>VLOOKUP(Tabela2[[#This Row],[SIEMA]],Siema2025,21,FALSE)</f>
        <v>Poço Terrestre</v>
      </c>
      <c r="Q253" s="106" t="str">
        <f>VLOOKUP(Tabela2[[#This Row],[SIEMA]],Siema2025,7,FALSE)</f>
        <v/>
      </c>
      <c r="R253" s="106" t="str">
        <f>VLOOKUP(Tabela2[[#This Row],[SIEMA]],Siema2025,10,FALSE)</f>
        <v>Água de injeção</v>
      </c>
      <c r="S253" s="109" t="str">
        <f>IF(Q253="","", IF(Q253="NC","", IF(Q253="NE","", IF(Q253="NA","",IFERROR(VLOOKUP(Q253,Produtos!$A$1:$C$2319,2,FALSE),"Não Cadastrado")))))</f>
        <v/>
      </c>
      <c r="T253" s="106" t="str">
        <f>VLOOKUP(Tabela2[[#This Row],[SIEMA]],Siema2025,11,FALSE)</f>
        <v>1.2</v>
      </c>
      <c r="U253" s="106" t="str">
        <f>VLOOKUP(Tabela2[[#This Row],[SIEMA]],Siema2025,12,FALSE)</f>
        <v>M3</v>
      </c>
      <c r="V253" s="106" t="str">
        <f>IF(Q253="","",IF(ISNUMBER(Q253)=FALSE,"Não se aplica",IFERROR(VLOOKUP(Q253,Produtos!$A$1:$C$2319,3,FALSE),"Não Cadastrado")))</f>
        <v/>
      </c>
      <c r="W253" s="106"/>
      <c r="X253" s="115" t="str">
        <f>IF(Tabela2[[#This Row],[Origem do acidente]] = "Plataforma", "PREENCHER","NA")</f>
        <v>NA</v>
      </c>
      <c r="Y253" s="111" t="str">
        <f>IF(W253="","", IF(W253="NC","", IF(W253="NE","", IF(W253="NA","",IFERROR(VLOOKUP(W253,Produtos!$A$1:$C$2319,2,FALSE),"Não Cadastrado")))))</f>
        <v/>
      </c>
      <c r="Z253" s="106"/>
      <c r="AA253" s="106" t="str">
        <f>VLOOKUP(Tabela2[[#This Row],[SIEMA]],Siema2025,12,FALSE)</f>
        <v>M3</v>
      </c>
      <c r="AB253" s="106" t="str">
        <f>IF(W253="","",IF(ISNUMBER(W253)=FALSE,"Não se aplica",IFERROR(VLOOKUP(W253,Produtos!$A$1:$C$2319,3,FALSE),"Não Cadastrado")))</f>
        <v/>
      </c>
      <c r="AC253" s="106"/>
      <c r="AD253" s="110" t="str">
        <f>IF(Tabela2[[#This Row],[Origem do acidente]] = "Plataforma", "PREENCHER","NA")</f>
        <v>NA</v>
      </c>
      <c r="AE253" s="109" t="str">
        <f>IF(AC253="","", IF(AC253="NC","", IF(AC253="NE","", IF(AC253="NA","",IFERROR(VLOOKUP(AC253,Produtos!$A$1:$C$2319,2,FALSE),"Não Cadastrado")))))</f>
        <v/>
      </c>
      <c r="AF253" s="106"/>
      <c r="AG253" s="106"/>
      <c r="AH253" s="106" t="str">
        <f>IF(AC253="","",IF(ISNUMBER(AC253)=FALSE,"Não se aplica",IFERROR(VLOOKUP(AC253,Produtos!$A$1:$C$2319,3,FALSE),"Não Cadastrado")))</f>
        <v/>
      </c>
      <c r="AI253" s="106"/>
      <c r="AJ253" s="106" t="str">
        <f>VLOOKUP(Tabela2[[#This Row],[SIEMA]],Siema2025,26,FALSE)</f>
        <v>Em investigação.</v>
      </c>
      <c r="AK253" s="109"/>
      <c r="AL253" s="109"/>
      <c r="AM253" s="109"/>
      <c r="AN253" s="110" t="str">
        <f>VLOOKUP(Tabela2[[#This Row],[SIEMA]],Siema2025,51,FALSE)</f>
        <v/>
      </c>
      <c r="AO253" s="110" t="str">
        <f>VLOOKUP(Tabela2[[#This Row],[SIEMA]],Siema2025,53,FALSE)</f>
        <v/>
      </c>
      <c r="AP253" s="110" t="str">
        <f>VLOOKUP(Tabela2[[#This Row],[SIEMA]],Siema2025,55,FALSE)</f>
        <v/>
      </c>
      <c r="AQ253" s="110" t="str">
        <f>VLOOKUP(Tabela2[[#This Row],[SIEMA]],Siema2025,57,FALSE)</f>
        <v/>
      </c>
      <c r="AR253" s="110" t="str">
        <f>VLOOKUP(Tabela2[[#This Row],[SIEMA]],Siema2025,59,FALSE)</f>
        <v/>
      </c>
      <c r="AS253" s="110" t="str">
        <f>VLOOKUP(Tabela2[[#This Row],[SIEMA]],Siema2025,61,FALSE)</f>
        <v/>
      </c>
      <c r="AT253" s="110" t="str">
        <f>VLOOKUP(Tabela2[[#This Row],[SIEMA]],Siema2025,63,FALSE)</f>
        <v/>
      </c>
      <c r="AU253" s="110" t="str">
        <f>VLOOKUP(Tabela2[[#This Row],[SIEMA]],Siema2025,65,FALSE)</f>
        <v>X</v>
      </c>
      <c r="AV253" s="110" t="str">
        <f>VLOOKUP(Tabela2[[#This Row],[SIEMA]],Siema2025,67,FALSE)</f>
        <v/>
      </c>
      <c r="AW253" s="110" t="str">
        <f>VLOOKUP(Tabela2[[#This Row],[SIEMA]],Siema2025,69,FALSE)</f>
        <v/>
      </c>
      <c r="AX253" s="110" t="str">
        <f>VLOOKUP(Tabela2[[#This Row],[SIEMA]],Siema2025,71,FALSE)</f>
        <v/>
      </c>
      <c r="AY253" s="110" t="str">
        <f>VLOOKUP(Tabela2[[#This Row],[SIEMA]],Siema2025,73,FALSE)</f>
        <v/>
      </c>
      <c r="AZ253" s="110" t="str">
        <f>VLOOKUP(Tabela2[[#This Row],[SIEMA]],Siema2025,75,FALSE)</f>
        <v/>
      </c>
      <c r="BA253" s="110" t="str">
        <f>VLOOKUP(Tabela2[[#This Row],[SIEMA]],Siema2025,77,FALSE)</f>
        <v/>
      </c>
      <c r="BB253" s="110" t="str">
        <f>VLOOKUP(Tabela2[[#This Row],[SIEMA]],Siema2025,79,FALSE)</f>
        <v/>
      </c>
      <c r="BC253" s="110" t="str">
        <f>IF(Tabela2[[#This Row],[Outro(s) ]] = "X", "PREENCHER","NA")</f>
        <v>NA</v>
      </c>
      <c r="BD253" s="110" t="str">
        <f>VLOOKUP(Tabela2[[#This Row],[SIEMA]],Siema2025,82,FALSE)</f>
        <v/>
      </c>
      <c r="BE253" s="110" t="str">
        <f>VLOOKUP(Tabela2[[#This Row],[SIEMA]],Siema2025,81,FALSE)</f>
        <v/>
      </c>
      <c r="BF253" s="112" t="str">
        <f>VLOOKUP(Tabela2[[#This Row],[SIEMA]],Siema2025,28,FALSE)</f>
        <v>Carmo Energy S.A</v>
      </c>
      <c r="BG253" s="112"/>
      <c r="BH253" s="113" t="str">
        <f>VLOOKUP(Tabela2[[#This Row],[SIEMA]],Siema2025,29,FALSE)</f>
        <v/>
      </c>
      <c r="BI253" s="114" t="str">
        <f>VLOOKUP(Tabela2[[#This Row],[SIEMA]],Siema2025,107,FALSE)</f>
        <v>Não</v>
      </c>
      <c r="BJ253" s="109" t="s">
        <v>7111</v>
      </c>
      <c r="BK253" s="106" t="s">
        <v>2696</v>
      </c>
      <c r="BL253" s="143">
        <v>45790</v>
      </c>
      <c r="BM253" s="110">
        <f ca="1">IF(Tabela2[[#This Row],[Data de atendimento do Ibama (considerar o primeiro documento/ação)]]="",_xlfn.DAYS(TODAY(),J253),_xlfn.DAYS(Tabela2[[#This Row],[Data de atendimento do Ibama (considerar o primeiro documento/ação)]],J253))</f>
        <v>29</v>
      </c>
      <c r="BN253" s="110" t="str">
        <f>IF(Tabela2[[#This Row],[Atendido pelo Ibama ("Não" ou "Sim")]]="Não","Preencher", IF(Tabela2[[#This Row],[Atendido pelo Ibama ("Não" ou "Sim")]]="Sim","NA",""))</f>
        <v>NA</v>
      </c>
      <c r="BO253" s="116" t="s">
        <v>7098</v>
      </c>
      <c r="BP253" s="110" t="str">
        <f>IF(Tabela2[[#This Row],[Forma de atendimento (primeiro documento/ação)]]= "Outros (especificar)", "PREENCHER","NA")</f>
        <v>NA</v>
      </c>
      <c r="BQ253" s="108" t="s">
        <v>123</v>
      </c>
      <c r="BR253" s="110" t="str">
        <f>IF(Tabela2[[#This Row],[Equipe do Ibama foi a campo? Houve sobrevoo do Poseidon?]] = "Sim", "PREENCHER","NA")</f>
        <v>NA</v>
      </c>
      <c r="BS253" s="110" t="str">
        <f>IF(Tabela2[[#This Row],[Se sim, foi emitida Ordem de Emergência? (informações vinculada à coluna CK)]] = "Sim", "PREENCHER","NA")</f>
        <v>NA</v>
      </c>
      <c r="BT253" s="110" t="str">
        <f>IF(Tabela2[[#This Row],[Foi elaborado Relatório de Vistoria pelo Ibama? (informações vinculada à coluna CK)]] = "Sim", "PREENCHER","NA")</f>
        <v>NA</v>
      </c>
      <c r="BU253" s="110" t="s">
        <v>123</v>
      </c>
      <c r="BV253" s="110" t="s">
        <v>2696</v>
      </c>
      <c r="BW253" s="110" t="s">
        <v>123</v>
      </c>
      <c r="BX253" s="108"/>
      <c r="BY253" s="108"/>
      <c r="BZ253" s="106" t="str">
        <f>IF(Tabela2[[#This Row],[Data do documento de encerramento]]="NA","NA",IF(Tabela2[[#This Row],[Data do documento de encerramento]]="","Pendente de conclusão/ encerramento",_xlfn.DAYS(Tabela2[[#This Row],[Data do documento de encerramento]],J253)))</f>
        <v>Pendente de conclusão/ encerramento</v>
      </c>
      <c r="CA253" s="109"/>
      <c r="CB253" s="109"/>
      <c r="CC253" s="131"/>
      <c r="CD253" s="109"/>
      <c r="CE253" s="109"/>
      <c r="CF253" s="109"/>
    </row>
    <row r="254" spans="1:84" ht="30.75" hidden="1">
      <c r="A254" s="172">
        <v>202541636024</v>
      </c>
      <c r="B254" s="173" t="s">
        <v>8128</v>
      </c>
      <c r="C254" s="110" t="str">
        <f>VLOOKUP(Tabela2[[#This Row],[SIEMA]],Siema2025,4,FALSE)</f>
        <v xml:space="preserve"> SE</v>
      </c>
      <c r="D254" s="108" t="str">
        <f>VLOOKUP(Tabela2[[#This Row],[SIEMA]],Siema2025,3,FALSE)</f>
        <v xml:space="preserve">Japaratuba </v>
      </c>
      <c r="E254" s="108" t="str">
        <f>VLOOKUP(Tabela2[[#This Row],[SIEMA]],Siema2025,20,FALSE)</f>
        <v>Satélite SAT.CP-422</v>
      </c>
      <c r="F254" s="108"/>
      <c r="G254" s="108" t="s">
        <v>8129</v>
      </c>
      <c r="H254" s="108" t="s">
        <v>7772</v>
      </c>
      <c r="I254" s="106" t="s">
        <v>7456</v>
      </c>
      <c r="J254" s="107">
        <f>VLOOKUP(Tabela2[[#This Row],[SIEMA]],Siema2025,2,FALSE)</f>
        <v>45761</v>
      </c>
      <c r="K254" s="107" t="str">
        <f>VLOOKUP(Tabela2[[#This Row],[SIEMA]],Siema2025,16,FALSE)</f>
        <v>Segunda</v>
      </c>
      <c r="L254" s="108" t="str">
        <f>IF(Tabela2[[#This Row],[Data]]="","Sem Informação",VLOOKUP(MONTH(Tabela2[[#This Row],[Data]]),'[1]Validação de dados'!$I$1:$J$13,2,0))</f>
        <v>Abril</v>
      </c>
      <c r="M254" s="106">
        <f>YEAR(Tabela2[[#This Row],[Data]])</f>
        <v>2025</v>
      </c>
      <c r="N254" s="107" t="str">
        <f>VLOOKUP(Tabela2[[#This Row],[SIEMA]],Siema2025,17,FALSE)</f>
        <v>Matutino</v>
      </c>
      <c r="O254" s="107" t="s">
        <v>145</v>
      </c>
      <c r="P254" s="106" t="str">
        <f>VLOOKUP(Tabela2[[#This Row],[SIEMA]],Siema2025,21,FALSE)</f>
        <v>Poço terrestre</v>
      </c>
      <c r="Q254" s="106">
        <v>1267</v>
      </c>
      <c r="R254" s="106" t="str">
        <f>VLOOKUP(Tabela2[[#This Row],[SIEMA]],Siema2025,10,FALSE)</f>
        <v/>
      </c>
      <c r="S254" s="109" t="str">
        <f>IF(Q254="","", IF(Q254="NC","", IF(Q254="NE","", IF(Q254="NA","",IFERROR(VLOOKUP(Q254,Produtos!$A$1:$C$2319,2,FALSE),"Não Cadastrado")))))</f>
        <v>PETRÓLEO CRU</v>
      </c>
      <c r="T254" s="106" t="s">
        <v>8130</v>
      </c>
      <c r="U254" s="106" t="str">
        <f>VLOOKUP(Tabela2[[#This Row],[SIEMA]],Siema2025,12,FALSE)</f>
        <v xml:space="preserve"> </v>
      </c>
      <c r="V254" s="106">
        <f>IF(Q254="","",IF(ISNUMBER(Q254)=FALSE,"Não se aplica",IFERROR(VLOOKUP(Q254,Produtos!$A$1:$C$2319,3,FALSE),"Não Cadastrado")))</f>
        <v>3</v>
      </c>
      <c r="W254" s="106" t="str">
        <f>VLOOKUP(Tabela2[[#This Row],[SIEMA]],Siema2025,10,FALSE)</f>
        <v/>
      </c>
      <c r="X254" s="115" t="str">
        <f>IF(Tabela2[[#This Row],[Origem do acidente]] = "Plataforma", "PREENCHER","NA")</f>
        <v>NA</v>
      </c>
      <c r="Y254" s="111" t="s">
        <v>7387</v>
      </c>
      <c r="Z254" s="106" t="s">
        <v>8131</v>
      </c>
      <c r="AA254" s="106" t="str">
        <f>VLOOKUP(Tabela2[[#This Row],[SIEMA]],Siema2025,12,FALSE)</f>
        <v xml:space="preserve"> </v>
      </c>
      <c r="AB254" s="106" t="str">
        <f>IF(W254="","",IF(ISNUMBER(W254)=FALSE,"Não se aplica",IFERROR(VLOOKUP(W254,Produtos!$A$1:$C$2319,3,FALSE),"Não Cadastrado")))</f>
        <v/>
      </c>
      <c r="AC254" s="106"/>
      <c r="AD254" s="110" t="str">
        <f>IF(Tabela2[[#This Row],[Origem do acidente]] = "Plataforma", "PREENCHER","NA")</f>
        <v>NA</v>
      </c>
      <c r="AE254" s="109" t="str">
        <f>IF(AC254="","", IF(AC254="NC","", IF(AC254="NE","", IF(AC254="NA","",IFERROR(VLOOKUP(AC254,Produtos!$A$1:$C$2319,2,FALSE),"Não Cadastrado")))))</f>
        <v/>
      </c>
      <c r="AF254" s="106"/>
      <c r="AG254" s="106"/>
      <c r="AH254" s="106" t="str">
        <f>IF(AC254="","",IF(ISNUMBER(AC254)=FALSE,"Não se aplica",IFERROR(VLOOKUP(AC254,Produtos!$A$1:$C$2319,3,FALSE),"Não Cadastrado")))</f>
        <v/>
      </c>
      <c r="AI254" s="106"/>
      <c r="AJ254" s="106" t="str">
        <f>VLOOKUP(Tabela2[[#This Row],[SIEMA]],Siema2025,26,FALSE)</f>
        <v>Corrosão</v>
      </c>
      <c r="AK254" s="109"/>
      <c r="AL254" s="109"/>
      <c r="AM254" s="109"/>
      <c r="AN254" s="110" t="str">
        <f>VLOOKUP(Tabela2[[#This Row],[SIEMA]],Siema2025,51,FALSE)</f>
        <v/>
      </c>
      <c r="AO254" s="110" t="str">
        <f>VLOOKUP(Tabela2[[#This Row],[SIEMA]],Siema2025,53,FALSE)</f>
        <v/>
      </c>
      <c r="AP254" s="110" t="str">
        <f>VLOOKUP(Tabela2[[#This Row],[SIEMA]],Siema2025,55,FALSE)</f>
        <v/>
      </c>
      <c r="AQ254" s="110" t="str">
        <f>VLOOKUP(Tabela2[[#This Row],[SIEMA]],Siema2025,57,FALSE)</f>
        <v/>
      </c>
      <c r="AR254" s="110" t="str">
        <f>VLOOKUP(Tabela2[[#This Row],[SIEMA]],Siema2025,59,FALSE)</f>
        <v/>
      </c>
      <c r="AS254" s="110" t="str">
        <f>VLOOKUP(Tabela2[[#This Row],[SIEMA]],Siema2025,61,FALSE)</f>
        <v/>
      </c>
      <c r="AT254" s="110" t="str">
        <f>VLOOKUP(Tabela2[[#This Row],[SIEMA]],Siema2025,63,FALSE)</f>
        <v/>
      </c>
      <c r="AU254" s="110" t="str">
        <f>VLOOKUP(Tabela2[[#This Row],[SIEMA]],Siema2025,65,FALSE)</f>
        <v>X</v>
      </c>
      <c r="AV254" s="110" t="str">
        <f>VLOOKUP(Tabela2[[#This Row],[SIEMA]],Siema2025,67,FALSE)</f>
        <v/>
      </c>
      <c r="AW254" s="110" t="str">
        <f>VLOOKUP(Tabela2[[#This Row],[SIEMA]],Siema2025,69,FALSE)</f>
        <v/>
      </c>
      <c r="AX254" s="110" t="str">
        <f>VLOOKUP(Tabela2[[#This Row],[SIEMA]],Siema2025,71,FALSE)</f>
        <v/>
      </c>
      <c r="AY254" s="110" t="str">
        <f>VLOOKUP(Tabela2[[#This Row],[SIEMA]],Siema2025,73,FALSE)</f>
        <v/>
      </c>
      <c r="AZ254" s="110" t="str">
        <f>VLOOKUP(Tabela2[[#This Row],[SIEMA]],Siema2025,75,FALSE)</f>
        <v/>
      </c>
      <c r="BA254" s="110" t="str">
        <f>VLOOKUP(Tabela2[[#This Row],[SIEMA]],Siema2025,77,FALSE)</f>
        <v/>
      </c>
      <c r="BB254" s="110" t="str">
        <f>VLOOKUP(Tabela2[[#This Row],[SIEMA]],Siema2025,79,FALSE)</f>
        <v/>
      </c>
      <c r="BC254" s="110" t="str">
        <f>IF(Tabela2[[#This Row],[Outro(s) ]] = "X", "PREENCHER","NA")</f>
        <v>NA</v>
      </c>
      <c r="BD254" s="110" t="str">
        <f>VLOOKUP(Tabela2[[#This Row],[SIEMA]],Siema2025,82,FALSE)</f>
        <v/>
      </c>
      <c r="BE254" s="110" t="str">
        <f>VLOOKUP(Tabela2[[#This Row],[SIEMA]],Siema2025,81,FALSE)</f>
        <v/>
      </c>
      <c r="BF254" s="112" t="str">
        <f>VLOOKUP(Tabela2[[#This Row],[SIEMA]],Siema2025,28,FALSE)</f>
        <v>Carmo Energy S.A</v>
      </c>
      <c r="BG254" s="112"/>
      <c r="BH254" s="113" t="str">
        <f>VLOOKUP(Tabela2[[#This Row],[SIEMA]],Siema2025,29,FALSE)</f>
        <v/>
      </c>
      <c r="BI254" s="114" t="str">
        <f>VLOOKUP(Tabela2[[#This Row],[SIEMA]],Siema2025,107,FALSE)</f>
        <v>Não</v>
      </c>
      <c r="BJ254" s="109" t="s">
        <v>7111</v>
      </c>
      <c r="BK254" s="106" t="s">
        <v>2696</v>
      </c>
      <c r="BL254" s="143">
        <v>45777</v>
      </c>
      <c r="BM254" s="110">
        <f ca="1">IF(Tabela2[[#This Row],[Data de atendimento do Ibama (considerar o primeiro documento/ação)]]="",_xlfn.DAYS(TODAY(),J254),_xlfn.DAYS(Tabela2[[#This Row],[Data de atendimento do Ibama (considerar o primeiro documento/ação)]],J254))</f>
        <v>16</v>
      </c>
      <c r="BN254" s="110" t="str">
        <f>IF(Tabela2[[#This Row],[Atendido pelo Ibama ("Não" ou "Sim")]]="Não","Preencher", IF(Tabela2[[#This Row],[Atendido pelo Ibama ("Não" ou "Sim")]]="Sim","NA",""))</f>
        <v>NA</v>
      </c>
      <c r="BO254" s="116" t="s">
        <v>7098</v>
      </c>
      <c r="BP254" s="110" t="str">
        <f>IF(Tabela2[[#This Row],[Forma de atendimento (primeiro documento/ação)]]= "Outros (especificar)", "PREENCHER","NA")</f>
        <v>NA</v>
      </c>
      <c r="BQ254" s="108" t="s">
        <v>123</v>
      </c>
      <c r="BR254" s="110" t="str">
        <f>IF(Tabela2[[#This Row],[Equipe do Ibama foi a campo? Houve sobrevoo do Poseidon?]] = "Sim", "PREENCHER","NA")</f>
        <v>NA</v>
      </c>
      <c r="BS254" s="110" t="str">
        <f>IF(Tabela2[[#This Row],[Se sim, foi emitida Ordem de Emergência? (informações vinculada à coluna CK)]] = "Sim", "PREENCHER","NA")</f>
        <v>NA</v>
      </c>
      <c r="BT254" s="110" t="str">
        <f>IF(Tabela2[[#This Row],[Foi elaborado Relatório de Vistoria pelo Ibama? (informações vinculada à coluna CK)]] = "Sim", "PREENCHER","NA")</f>
        <v>NA</v>
      </c>
      <c r="BU254" s="110" t="s">
        <v>123</v>
      </c>
      <c r="BV254" s="110" t="s">
        <v>2696</v>
      </c>
      <c r="BW254" s="110" t="s">
        <v>123</v>
      </c>
      <c r="BX254" s="108"/>
      <c r="BY254" s="108"/>
      <c r="BZ254" s="106" t="str">
        <f>IF(Tabela2[[#This Row],[Data do documento de encerramento]]="NA","NA",IF(Tabela2[[#This Row],[Data do documento de encerramento]]="","Pendente de conclusão/ encerramento",_xlfn.DAYS(Tabela2[[#This Row],[Data do documento de encerramento]],J254)))</f>
        <v>Pendente de conclusão/ encerramento</v>
      </c>
      <c r="CA254" s="109"/>
      <c r="CB254" s="109"/>
      <c r="CC254" s="131"/>
      <c r="CD254" s="109"/>
      <c r="CE254" s="109"/>
      <c r="CF254" s="109"/>
    </row>
    <row r="255" spans="1:84" ht="91.5" hidden="1">
      <c r="A255" s="172">
        <v>202541636046</v>
      </c>
      <c r="B255" s="120" t="s">
        <v>8132</v>
      </c>
      <c r="C255" s="110" t="str">
        <f>VLOOKUP(Tabela2[[#This Row],[SIEMA]],Siema2025,4,FALSE)</f>
        <v xml:space="preserve"> CE</v>
      </c>
      <c r="D255" s="108" t="str">
        <f>VLOOKUP(Tabela2[[#This Row],[SIEMA]],Siema2025,3,FALSE)</f>
        <v xml:space="preserve">São Gonçalo do Amarante </v>
      </c>
      <c r="E255" s="108" t="s">
        <v>8133</v>
      </c>
      <c r="F255" s="108"/>
      <c r="G255" s="108" t="s">
        <v>8134</v>
      </c>
      <c r="H255" s="108" t="s">
        <v>8135</v>
      </c>
      <c r="I255" s="106" t="s">
        <v>7118</v>
      </c>
      <c r="J255" s="107">
        <v>45763</v>
      </c>
      <c r="K255" s="107" t="str">
        <f>VLOOKUP(Tabela2[[#This Row],[SIEMA]],Siema2025,16,FALSE)</f>
        <v>Segunda</v>
      </c>
      <c r="L255" s="108" t="str">
        <f>IF(Tabela2[[#This Row],[Data]]="","Sem Informação",VLOOKUP(MONTH(Tabela2[[#This Row],[Data]]),'[1]Validação de dados'!$I$1:$J$13,2,0))</f>
        <v>Abril</v>
      </c>
      <c r="M255" s="106">
        <f>YEAR(Tabela2[[#This Row],[Data]])</f>
        <v>2025</v>
      </c>
      <c r="N255" s="107" t="str">
        <f>VLOOKUP(Tabela2[[#This Row],[SIEMA]],Siema2025,17,FALSE)</f>
        <v>Madrugada</v>
      </c>
      <c r="O255" s="107" t="str">
        <f>VLOOKUP(Tabela2[[#This Row],[SIEMA]],Siema2025,5,FALSE)</f>
        <v>Terminal/portos/ancoradouros/etc</v>
      </c>
      <c r="P255" s="106"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55" s="106">
        <v>3082</v>
      </c>
      <c r="R255" s="106" t="s">
        <v>8136</v>
      </c>
      <c r="S255" s="109" t="str">
        <f>IF(Q255="","", IF(Q255="NC","", IF(Q255="NE","", IF(Q255="NA","",IFERROR(VLOOKUP(Q255,Produtos!$A$1:$C$2319,2,FALSE),"Não Cadastrado")))))</f>
        <v>SUBSTÂNCIA QUE APRESENTA RISCO PARA O MEIO AMBIENTE, LÍQUIDA, N.E.</v>
      </c>
      <c r="T255" s="106">
        <v>3</v>
      </c>
      <c r="U255" s="106" t="s">
        <v>7109</v>
      </c>
      <c r="V255" s="106">
        <f>IF(Q255="","",IF(ISNUMBER(Q255)=FALSE,"Não se aplica",IFERROR(VLOOKUP(Q255,Produtos!$A$1:$C$2319,3,FALSE),"Não Cadastrado")))</f>
        <v>9</v>
      </c>
      <c r="W255" s="106" t="str">
        <f>VLOOKUP(Tabela2[[#This Row],[SIEMA]],Siema2025,10,FALSE)</f>
        <v/>
      </c>
      <c r="X255" s="115" t="str">
        <f>IF(Tabela2[[#This Row],[Origem do acidente]] = "Plataforma", "PREENCHER","NA")</f>
        <v>NA</v>
      </c>
      <c r="Y255" s="111" t="str">
        <f>IF(W255="","", IF(W255="NC","", IF(W255="NE","", IF(W255="NA","",IFERROR(VLOOKUP(W255,Produtos!$A$1:$C$2319,2,FALSE),"Não Cadastrado")))))</f>
        <v/>
      </c>
      <c r="Z255" s="106" t="str">
        <f>VLOOKUP(Tabela2[[#This Row],[SIEMA]],Siema2025,11,FALSE)</f>
        <v xml:space="preserve"> </v>
      </c>
      <c r="AA255" s="106" t="str">
        <f>VLOOKUP(Tabela2[[#This Row],[SIEMA]],Siema2025,12,FALSE)</f>
        <v xml:space="preserve"> </v>
      </c>
      <c r="AB255" s="106" t="str">
        <f>IF(W255="","",IF(ISNUMBER(W255)=FALSE,"Não se aplica",IFERROR(VLOOKUP(W255,Produtos!$A$1:$C$2319,3,FALSE),"Não Cadastrado")))</f>
        <v/>
      </c>
      <c r="AC255" s="106"/>
      <c r="AD255" s="110"/>
      <c r="AE255" s="109" t="str">
        <f>IF(AC255="","", IF(AC255="NC","", IF(AC255="NE","", IF(AC255="NA","",IFERROR(VLOOKUP(AC255,Produtos!$A$1:$C$2319,2,FALSE),"Não Cadastrado")))))</f>
        <v/>
      </c>
      <c r="AF255" s="106"/>
      <c r="AG255" s="106"/>
      <c r="AH255" s="106" t="str">
        <f>IF(AC255="","",IF(ISNUMBER(AC255)=FALSE,"Não se aplica",IFERROR(VLOOKUP(AC255,Produtos!$A$1:$C$2319,3,FALSE),"Não Cadastrado")))</f>
        <v/>
      </c>
      <c r="AI255" s="106"/>
      <c r="AJ255" s="106"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55" s="109" t="s">
        <v>7110</v>
      </c>
      <c r="AL255" s="109"/>
      <c r="AM255" s="109"/>
      <c r="AN255" s="110" t="str">
        <f>VLOOKUP(Tabela2[[#This Row],[SIEMA]],Siema2025,51,FALSE)</f>
        <v/>
      </c>
      <c r="AO255" s="110" t="str">
        <f>VLOOKUP(Tabela2[[#This Row],[SIEMA]],Siema2025,53,FALSE)</f>
        <v/>
      </c>
      <c r="AP255" s="110" t="str">
        <f>VLOOKUP(Tabela2[[#This Row],[SIEMA]],Siema2025,55,FALSE)</f>
        <v/>
      </c>
      <c r="AQ255" s="110" t="str">
        <f>VLOOKUP(Tabela2[[#This Row],[SIEMA]],Siema2025,57,FALSE)</f>
        <v/>
      </c>
      <c r="AR255" s="110" t="str">
        <f>VLOOKUP(Tabela2[[#This Row],[SIEMA]],Siema2025,59,FALSE)</f>
        <v/>
      </c>
      <c r="AS255" s="110" t="str">
        <f>VLOOKUP(Tabela2[[#This Row],[SIEMA]],Siema2025,61,FALSE)</f>
        <v/>
      </c>
      <c r="AT255" s="110" t="str">
        <f>VLOOKUP(Tabela2[[#This Row],[SIEMA]],Siema2025,63,FALSE)</f>
        <v/>
      </c>
      <c r="AU255" s="110" t="str">
        <f>VLOOKUP(Tabela2[[#This Row],[SIEMA]],Siema2025,65,FALSE)</f>
        <v/>
      </c>
      <c r="AV255" s="110" t="str">
        <f>VLOOKUP(Tabela2[[#This Row],[SIEMA]],Siema2025,67,FALSE)</f>
        <v/>
      </c>
      <c r="AW255" s="110" t="str">
        <f>VLOOKUP(Tabela2[[#This Row],[SIEMA]],Siema2025,69,FALSE)</f>
        <v/>
      </c>
      <c r="AX255" s="110" t="str">
        <f>VLOOKUP(Tabela2[[#This Row],[SIEMA]],Siema2025,71,FALSE)</f>
        <v/>
      </c>
      <c r="AY255" s="110" t="str">
        <f>VLOOKUP(Tabela2[[#This Row],[SIEMA]],Siema2025,73,FALSE)</f>
        <v/>
      </c>
      <c r="AZ255" s="110" t="str">
        <f>VLOOKUP(Tabela2[[#This Row],[SIEMA]],Siema2025,75,FALSE)</f>
        <v/>
      </c>
      <c r="BA255" s="110" t="str">
        <f>VLOOKUP(Tabela2[[#This Row],[SIEMA]],Siema2025,77,FALSE)</f>
        <v/>
      </c>
      <c r="BB255" s="110" t="s">
        <v>7176</v>
      </c>
      <c r="BC255" s="110" t="s">
        <v>8137</v>
      </c>
      <c r="BD255" s="110" t="str">
        <f>VLOOKUP(Tabela2[[#This Row],[SIEMA]],Siema2025,82,FALSE)</f>
        <v/>
      </c>
      <c r="BE255" s="110" t="str">
        <f>VLOOKUP(Tabela2[[#This Row],[SIEMA]],Siema2025,81,FALSE)</f>
        <v/>
      </c>
      <c r="BF255" s="112" t="str">
        <f>VLOOKUP(Tabela2[[#This Row],[SIEMA]],Siema2025,28,FALSE)</f>
        <v>Benel Transportes e Logística Ltda</v>
      </c>
      <c r="BG255" s="112"/>
      <c r="BH255" s="113" t="str">
        <f>VLOOKUP(Tabela2[[#This Row],[SIEMA]],Siema2025,29,FALSE)</f>
        <v>43332756000140</v>
      </c>
      <c r="BI255" s="114" t="s">
        <v>2696</v>
      </c>
      <c r="BJ255" s="109" t="s">
        <v>7097</v>
      </c>
      <c r="BK255" s="106" t="s">
        <v>2696</v>
      </c>
      <c r="BL255" s="143">
        <v>45772</v>
      </c>
      <c r="BM255" s="110">
        <f ca="1">IF(Tabela2[[#This Row],[Data de atendimento do Ibama (considerar o primeiro documento/ação)]]="",_xlfn.DAYS(TODAY(),J255),_xlfn.DAYS(Tabela2[[#This Row],[Data de atendimento do Ibama (considerar o primeiro documento/ação)]],J255))</f>
        <v>9</v>
      </c>
      <c r="BN255" s="110" t="str">
        <f>IF(Tabela2[[#This Row],[Atendido pelo Ibama ("Não" ou "Sim")]]="Não","Preencher", IF(Tabela2[[#This Row],[Atendido pelo Ibama ("Não" ou "Sim")]]="Sim","NA",""))</f>
        <v>NA</v>
      </c>
      <c r="BO255" s="116" t="s">
        <v>7272</v>
      </c>
      <c r="BP255" s="110" t="str">
        <f>IF(Tabela2[[#This Row],[Forma de atendimento (primeiro documento/ação)]]= "Outros (especificar)", "PREENCHER","NA")</f>
        <v>NA</v>
      </c>
      <c r="BQ255" s="108" t="s">
        <v>2696</v>
      </c>
      <c r="BR255" s="110" t="s">
        <v>2696</v>
      </c>
      <c r="BS255" s="110" t="s">
        <v>2696</v>
      </c>
      <c r="BT255" s="110" t="s">
        <v>7125</v>
      </c>
      <c r="BU255" s="110" t="s">
        <v>2696</v>
      </c>
      <c r="BV255" s="110" t="s">
        <v>123</v>
      </c>
      <c r="BW255" s="110" t="s">
        <v>123</v>
      </c>
      <c r="BX255" s="108" t="s">
        <v>7119</v>
      </c>
      <c r="BY255" s="143"/>
      <c r="BZ255" s="106" t="str">
        <f>IF(Tabela2[[#This Row],[Data do documento de encerramento]]="NA","NA",IF(Tabela2[[#This Row],[Data do documento de encerramento]]="","Pendente de conclusão/ encerramento",_xlfn.DAYS(Tabela2[[#This Row],[Data do documento de encerramento]],J255)))</f>
        <v>Pendente de conclusão/ encerramento</v>
      </c>
      <c r="CA255" s="109" t="s">
        <v>8138</v>
      </c>
      <c r="CB255" s="109"/>
      <c r="CC255" s="133"/>
      <c r="CD255" s="109"/>
      <c r="CE255" s="109"/>
      <c r="CF255" s="109"/>
    </row>
    <row r="256" spans="1:84" s="23" customFormat="1" ht="30.75">
      <c r="A256" s="172">
        <v>202541657619</v>
      </c>
      <c r="B256" s="173" t="s">
        <v>8139</v>
      </c>
      <c r="C256" s="110" t="s">
        <v>7133</v>
      </c>
      <c r="D256" s="108" t="s">
        <v>637</v>
      </c>
      <c r="E256" s="108" t="s">
        <v>8140</v>
      </c>
      <c r="F256" s="108"/>
      <c r="G256" s="108" t="s">
        <v>8141</v>
      </c>
      <c r="H256" s="108" t="s">
        <v>8142</v>
      </c>
      <c r="I256" s="106" t="str">
        <f>VLOOKUP(Tabela2[[#This Row],[SIEMA]],Siema2025,19,FALSE)</f>
        <v>Campos</v>
      </c>
      <c r="J256" s="107">
        <f>VLOOKUP(Tabela2[[#This Row],[SIEMA]],Siema2025,2,FALSE)</f>
        <v>45761</v>
      </c>
      <c r="K256" s="107" t="str">
        <f>VLOOKUP(Tabela2[[#This Row],[SIEMA]],Siema2025,16,FALSE)</f>
        <v>Segunda</v>
      </c>
      <c r="L256" s="108" t="str">
        <f>IF(Tabela2[[#This Row],[Data]]="","Sem Informação",VLOOKUP(MONTH(Tabela2[[#This Row],[Data]]),'[1]Validação de dados'!$I$1:$J$13,2,0))</f>
        <v>Abril</v>
      </c>
      <c r="M256" s="106">
        <f>YEAR(Tabela2[[#This Row],[Data]])</f>
        <v>2025</v>
      </c>
      <c r="N256" s="107" t="str">
        <f>VLOOKUP(Tabela2[[#This Row],[SIEMA]],Siema2025,17,FALSE)</f>
        <v>Noturno</v>
      </c>
      <c r="O256" s="107" t="s">
        <v>111</v>
      </c>
      <c r="P256" s="106"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6" s="106" t="s">
        <v>637</v>
      </c>
      <c r="R256" s="106" t="s">
        <v>954</v>
      </c>
      <c r="S256" s="109" t="s">
        <v>7436</v>
      </c>
      <c r="T256" s="106" t="str">
        <f>VLOOKUP(Tabela2[[#This Row],[SIEMA]],Siema2025,11,FALSE)</f>
        <v>0.602</v>
      </c>
      <c r="U256" s="106" t="str">
        <f>VLOOKUP(Tabela2[[#This Row],[SIEMA]],Siema2025,12,FALSE)</f>
        <v>M3</v>
      </c>
      <c r="V256" s="106" t="s">
        <v>637</v>
      </c>
      <c r="W256" s="106"/>
      <c r="X256" s="115" t="str">
        <f>IF(Tabela2[[#This Row],[Origem do acidente]] = "Plataforma", "PREENCHER","NA")</f>
        <v>PREENCHER</v>
      </c>
      <c r="Y256" s="111" t="str">
        <f>IF(W256="","", IF(W256="NC","", IF(W256="NE","", IF(W256="NA","",IFERROR(VLOOKUP(W256,Produtos!$A$1:$C$2319,2,FALSE),"Não Cadastrado")))))</f>
        <v/>
      </c>
      <c r="Z256" s="106"/>
      <c r="AA256" s="106" t="str">
        <f>VLOOKUP(Tabela2[[#This Row],[SIEMA]],Siema2025,12,FALSE)</f>
        <v>M3</v>
      </c>
      <c r="AB256" s="106" t="str">
        <f>IF(W256="","",IF(ISNUMBER(W256)=FALSE,"Não se aplica",IFERROR(VLOOKUP(W256,Produtos!$A$1:$C$2319,3,FALSE),"Não Cadastrado")))</f>
        <v/>
      </c>
      <c r="AC256" s="106"/>
      <c r="AD256" s="110" t="str">
        <f>IF(Tabela2[[#This Row],[Origem do acidente]] = "Plataforma", "PREENCHER","NA")</f>
        <v>PREENCHER</v>
      </c>
      <c r="AE256" s="109" t="str">
        <f>IF(AC256="","", IF(AC256="NC","", IF(AC256="NE","", IF(AC256="NA","",IFERROR(VLOOKUP(AC256,Produtos!$A$1:$C$2319,2,FALSE),"Não Cadastrado")))))</f>
        <v/>
      </c>
      <c r="AF256" s="106"/>
      <c r="AG256" s="106"/>
      <c r="AH256" s="106" t="str">
        <f>IF(AC256="","",IF(ISNUMBER(AC256)=FALSE,"Não se aplica",IFERROR(VLOOKUP(AC256,Produtos!$A$1:$C$2319,3,FALSE),"Não Cadastrado")))</f>
        <v/>
      </c>
      <c r="AI256" s="106"/>
      <c r="AJ256" s="106" t="str">
        <f>VLOOKUP(Tabela2[[#This Row],[SIEMA]],Siema2025,26,FALSE)</f>
        <v>Aguardando retirada do conjunto de workover e de toda extensão do HCR para superfície para investigação.</v>
      </c>
      <c r="AK256" s="109"/>
      <c r="AL256" s="109"/>
      <c r="AM256" s="109"/>
      <c r="AN256" s="110" t="str">
        <f>VLOOKUP(Tabela2[[#This Row],[SIEMA]],Siema2025,51,FALSE)</f>
        <v/>
      </c>
      <c r="AO256" s="110" t="str">
        <f>VLOOKUP(Tabela2[[#This Row],[SIEMA]],Siema2025,53,FALSE)</f>
        <v/>
      </c>
      <c r="AP256" s="110" t="str">
        <f>VLOOKUP(Tabela2[[#This Row],[SIEMA]],Siema2025,55,FALSE)</f>
        <v/>
      </c>
      <c r="AQ256" s="110" t="str">
        <f>VLOOKUP(Tabela2[[#This Row],[SIEMA]],Siema2025,57,FALSE)</f>
        <v/>
      </c>
      <c r="AR256" s="110" t="str">
        <f>VLOOKUP(Tabela2[[#This Row],[SIEMA]],Siema2025,59,FALSE)</f>
        <v/>
      </c>
      <c r="AS256" s="110" t="str">
        <f>VLOOKUP(Tabela2[[#This Row],[SIEMA]],Siema2025,61,FALSE)</f>
        <v>X</v>
      </c>
      <c r="AT256" s="110" t="str">
        <f>VLOOKUP(Tabela2[[#This Row],[SIEMA]],Siema2025,63,FALSE)</f>
        <v/>
      </c>
      <c r="AU256" s="110" t="str">
        <f>VLOOKUP(Tabela2[[#This Row],[SIEMA]],Siema2025,65,FALSE)</f>
        <v/>
      </c>
      <c r="AV256" s="110" t="str">
        <f>VLOOKUP(Tabela2[[#This Row],[SIEMA]],Siema2025,67,FALSE)</f>
        <v/>
      </c>
      <c r="AW256" s="110" t="str">
        <f>VLOOKUP(Tabela2[[#This Row],[SIEMA]],Siema2025,69,FALSE)</f>
        <v/>
      </c>
      <c r="AX256" s="110" t="str">
        <f>VLOOKUP(Tabela2[[#This Row],[SIEMA]],Siema2025,71,FALSE)</f>
        <v/>
      </c>
      <c r="AY256" s="110" t="str">
        <f>VLOOKUP(Tabela2[[#This Row],[SIEMA]],Siema2025,73,FALSE)</f>
        <v/>
      </c>
      <c r="AZ256" s="110" t="str">
        <f>VLOOKUP(Tabela2[[#This Row],[SIEMA]],Siema2025,75,FALSE)</f>
        <v/>
      </c>
      <c r="BA256" s="110" t="str">
        <f>VLOOKUP(Tabela2[[#This Row],[SIEMA]],Siema2025,77,FALSE)</f>
        <v/>
      </c>
      <c r="BB256" s="110" t="str">
        <f>VLOOKUP(Tabela2[[#This Row],[SIEMA]],Siema2025,79,FALSE)</f>
        <v/>
      </c>
      <c r="BC256" s="110" t="str">
        <f>IF(Tabela2[[#This Row],[Outro(s) ]] = "X", "PREENCHER","NA")</f>
        <v>NA</v>
      </c>
      <c r="BD256" s="110" t="str">
        <f>VLOOKUP(Tabela2[[#This Row],[SIEMA]],Siema2025,82,FALSE)</f>
        <v/>
      </c>
      <c r="BE256" s="110" t="str">
        <f>VLOOKUP(Tabela2[[#This Row],[SIEMA]],Siema2025,81,FALSE)</f>
        <v/>
      </c>
      <c r="BF256" s="112" t="str">
        <f>VLOOKUP(Tabela2[[#This Row],[SIEMA]],Siema2025,28,FALSE)</f>
        <v>Petrobras</v>
      </c>
      <c r="BG256" s="112"/>
      <c r="BH256" s="113" t="str">
        <f>VLOOKUP(Tabela2[[#This Row],[SIEMA]],Siema2025,29,FALSE)</f>
        <v>33000167000454</v>
      </c>
      <c r="BI256" s="114" t="str">
        <f>VLOOKUP(Tabela2[[#This Row],[SIEMA]],Siema2025,107,FALSE)</f>
        <v>Não</v>
      </c>
      <c r="BJ256" s="109" t="s">
        <v>7097</v>
      </c>
      <c r="BK256" s="106" t="s">
        <v>2696</v>
      </c>
      <c r="BL256" s="143">
        <v>45776</v>
      </c>
      <c r="BM256" s="110">
        <f ca="1">IF(Tabela2[[#This Row],[Data de atendimento do Ibama (considerar o primeiro documento/ação)]]="",_xlfn.DAYS(TODAY(),J256),_xlfn.DAYS(Tabela2[[#This Row],[Data de atendimento do Ibama (considerar o primeiro documento/ação)]],J256))</f>
        <v>15</v>
      </c>
      <c r="BN256" s="110" t="str">
        <f>IF(Tabela2[[#This Row],[Atendido pelo Ibama ("Não" ou "Sim")]]="Não","Preencher", IF(Tabela2[[#This Row],[Atendido pelo Ibama ("Não" ou "Sim")]]="Sim","NA",""))</f>
        <v>NA</v>
      </c>
      <c r="BO256" s="116" t="s">
        <v>7139</v>
      </c>
      <c r="BP256" s="110" t="str">
        <f>IF(Tabela2[[#This Row],[Forma de atendimento (primeiro documento/ação)]]= "Outros (especificar)", "PREENCHER","NA")</f>
        <v>NA</v>
      </c>
      <c r="BQ256" s="108" t="s">
        <v>123</v>
      </c>
      <c r="BR256" s="110" t="str">
        <f>IF(Tabela2[[#This Row],[Equipe do Ibama foi a campo? Houve sobrevoo do Poseidon?]] = "Sim", "PREENCHER","NA")</f>
        <v>NA</v>
      </c>
      <c r="BS256" s="110" t="str">
        <f>IF(Tabela2[[#This Row],[Se sim, foi emitida Ordem de Emergência? (informações vinculada à coluna CK)]] = "Sim", "PREENCHER","NA")</f>
        <v>NA</v>
      </c>
      <c r="BT256" s="110" t="s">
        <v>7099</v>
      </c>
      <c r="BU256" s="110" t="s">
        <v>123</v>
      </c>
      <c r="BV256" s="110" t="s">
        <v>123</v>
      </c>
      <c r="BW256" s="110" t="s">
        <v>123</v>
      </c>
      <c r="BX256" s="108"/>
      <c r="BY256" s="108"/>
      <c r="BZ256" s="106" t="str">
        <f>IF(Tabela2[[#This Row],[Data do documento de encerramento]]="NA","NA",IF(Tabela2[[#This Row],[Data do documento de encerramento]]="","Pendente de conclusão/ encerramento",_xlfn.DAYS(Tabela2[[#This Row],[Data do documento de encerramento]],J256)))</f>
        <v>Pendente de conclusão/ encerramento</v>
      </c>
      <c r="CA256" s="109"/>
      <c r="CB256" s="109"/>
      <c r="CC256" s="109" t="s">
        <v>7438</v>
      </c>
      <c r="CD256" s="109" t="s">
        <v>123</v>
      </c>
      <c r="CE256" s="109" t="s">
        <v>123</v>
      </c>
      <c r="CF256" s="109" t="s">
        <v>7141</v>
      </c>
    </row>
    <row r="257" spans="1:84" ht="45.75" hidden="1">
      <c r="A257" s="172">
        <v>202541561209</v>
      </c>
      <c r="B257" s="173" t="s">
        <v>8143</v>
      </c>
      <c r="C257" s="110" t="str">
        <f>VLOOKUP(Tabela2[[#This Row],[SIEMA]],Siema2025,4,FALSE)</f>
        <v xml:space="preserve"> SP</v>
      </c>
      <c r="D257" s="108" t="str">
        <f>VLOOKUP(Tabela2[[#This Row],[SIEMA]],Siema2025,3,FALSE)</f>
        <v xml:space="preserve">Cubatão </v>
      </c>
      <c r="E257" t="s">
        <v>8144</v>
      </c>
      <c r="F257" s="108" t="s">
        <v>8145</v>
      </c>
      <c r="G257" s="108" t="s">
        <v>8146</v>
      </c>
      <c r="H257" s="108" t="s">
        <v>8147</v>
      </c>
      <c r="I257" s="106" t="s">
        <v>7118</v>
      </c>
      <c r="J257" s="107">
        <f>VLOOKUP(Tabela2[[#This Row],[SIEMA]],Siema2025,2,FALSE)</f>
        <v>45762</v>
      </c>
      <c r="K257" s="107" t="str">
        <f>VLOOKUP(Tabela2[[#This Row],[SIEMA]],Siema2025,16,FALSE)</f>
        <v>Terça</v>
      </c>
      <c r="L257" s="108" t="str">
        <f>IF(Tabela2[[#This Row],[Data]]="","Sem Informação",VLOOKUP(MONTH(Tabela2[[#This Row],[Data]]),'[1]Validação de dados'!$I$1:$J$13,2,0))</f>
        <v>Abril</v>
      </c>
      <c r="M257" s="106">
        <f>YEAR(Tabela2[[#This Row],[Data]])</f>
        <v>2025</v>
      </c>
      <c r="N257" s="107" t="str">
        <f>VLOOKUP(Tabela2[[#This Row],[SIEMA]],Siema2025,17,FALSE)</f>
        <v>Matutino</v>
      </c>
      <c r="O257" s="107" t="str">
        <f>VLOOKUP(Tabela2[[#This Row],[SIEMA]],Siema2025,5,FALSE)</f>
        <v>Rodovia</v>
      </c>
      <c r="P257" s="106" t="str">
        <f>VLOOKUP(Tabela2[[#This Row],[SIEMA]],Siema2025,21,FALSE)</f>
        <v>Rodovia Cônego Domênico Rangoni km 258  - Sentido São Paulo - Cubatão- SP</v>
      </c>
      <c r="Q257" s="106">
        <v>1170</v>
      </c>
      <c r="R257" s="106" t="s">
        <v>678</v>
      </c>
      <c r="S257" s="109" t="str">
        <f>IF(Q257="","", IF(Q257="NC","", IF(Q257="NE","", IF(Q257="NA","",IFERROR(VLOOKUP(Q257,Produtos!$A$1:$C$2319,2,FALSE),"Não Cadastrado")))))</f>
        <v>ÁLCOOL ETÍLICO, ETANOL</v>
      </c>
      <c r="T257" s="106" t="str">
        <f>VLOOKUP(Tabela2[[#This Row],[SIEMA]],Siema2025,11,FALSE)</f>
        <v xml:space="preserve"> </v>
      </c>
      <c r="U257" s="106" t="str">
        <f>VLOOKUP(Tabela2[[#This Row],[SIEMA]],Siema2025,12,FALSE)</f>
        <v xml:space="preserve"> </v>
      </c>
      <c r="V257" s="106">
        <f>IF(Q257="","",IF(ISNUMBER(Q257)=FALSE,"Não se aplica",IFERROR(VLOOKUP(Q257,Produtos!$A$1:$C$2319,3,FALSE),"Não Cadastrado")))</f>
        <v>3</v>
      </c>
      <c r="W257" s="106" t="str">
        <f>VLOOKUP(Tabela2[[#This Row],[SIEMA]],Siema2025,10,FALSE)</f>
        <v/>
      </c>
      <c r="X257" s="115" t="str">
        <f>IF(Tabela2[[#This Row],[Origem do acidente]] = "Plataforma", "PREENCHER","NA")</f>
        <v>NA</v>
      </c>
      <c r="Y257" s="111" t="str">
        <f>IF(W257="","", IF(W257="NC","", IF(W257="NE","", IF(W257="NA","",IFERROR(VLOOKUP(W257,Produtos!$A$1:$C$2319,2,FALSE),"Não Cadastrado")))))</f>
        <v/>
      </c>
      <c r="Z257" s="106" t="str">
        <f>VLOOKUP(Tabela2[[#This Row],[SIEMA]],Siema2025,11,FALSE)</f>
        <v xml:space="preserve"> </v>
      </c>
      <c r="AA257" s="106" t="str">
        <f>VLOOKUP(Tabela2[[#This Row],[SIEMA]],Siema2025,12,FALSE)</f>
        <v xml:space="preserve"> </v>
      </c>
      <c r="AB257" s="106" t="str">
        <f>IF(W257="","",IF(ISNUMBER(W257)=FALSE,"Não se aplica",IFERROR(VLOOKUP(W257,Produtos!$A$1:$C$2319,3,FALSE),"Não Cadastrado")))</f>
        <v/>
      </c>
      <c r="AC257" s="106"/>
      <c r="AD257" s="110" t="str">
        <f>IF(Tabela2[[#This Row],[Origem do acidente]] = "Plataforma", "PREENCHER","NA")</f>
        <v>NA</v>
      </c>
      <c r="AE257" s="109" t="str">
        <f>IF(AC257="","", IF(AC257="NC","", IF(AC257="NE","", IF(AC257="NA","",IFERROR(VLOOKUP(AC257,Produtos!$A$1:$C$2319,2,FALSE),"Não Cadastrado")))))</f>
        <v/>
      </c>
      <c r="AF257" s="106"/>
      <c r="AG257" s="106"/>
      <c r="AH257" s="106" t="str">
        <f>IF(AC257="","",IF(ISNUMBER(AC257)=FALSE,"Não se aplica",IFERROR(VLOOKUP(AC257,Produtos!$A$1:$C$2319,3,FALSE),"Não Cadastrado")))</f>
        <v/>
      </c>
      <c r="AI257" s="106"/>
      <c r="AJ257" s="106" t="str">
        <f>VLOOKUP(Tabela2[[#This Row],[SIEMA]],Siema2025,26,FALSE)</f>
        <v/>
      </c>
      <c r="AK257" s="109" t="s">
        <v>7356</v>
      </c>
      <c r="AL257" s="109" t="s">
        <v>7343</v>
      </c>
      <c r="AM257" s="109" t="s">
        <v>7175</v>
      </c>
      <c r="AN257" s="110" t="str">
        <f>VLOOKUP(Tabela2[[#This Row],[SIEMA]],Siema2025,51,FALSE)</f>
        <v/>
      </c>
      <c r="AO257" s="110" t="str">
        <f>VLOOKUP(Tabela2[[#This Row],[SIEMA]],Siema2025,53,FALSE)</f>
        <v/>
      </c>
      <c r="AP257" s="110" t="str">
        <f>VLOOKUP(Tabela2[[#This Row],[SIEMA]],Siema2025,55,FALSE)</f>
        <v/>
      </c>
      <c r="AQ257" s="110" t="str">
        <f>VLOOKUP(Tabela2[[#This Row],[SIEMA]],Siema2025,57,FALSE)</f>
        <v/>
      </c>
      <c r="AR257" s="110" t="str">
        <f>VLOOKUP(Tabela2[[#This Row],[SIEMA]],Siema2025,59,FALSE)</f>
        <v/>
      </c>
      <c r="AS257" s="110" t="str">
        <f>VLOOKUP(Tabela2[[#This Row],[SIEMA]],Siema2025,61,FALSE)</f>
        <v/>
      </c>
      <c r="AT257" s="110" t="str">
        <f>VLOOKUP(Tabela2[[#This Row],[SIEMA]],Siema2025,63,FALSE)</f>
        <v/>
      </c>
      <c r="AU257" s="110" t="str">
        <f>VLOOKUP(Tabela2[[#This Row],[SIEMA]],Siema2025,65,FALSE)</f>
        <v/>
      </c>
      <c r="AV257" s="110" t="str">
        <f>VLOOKUP(Tabela2[[#This Row],[SIEMA]],Siema2025,67,FALSE)</f>
        <v/>
      </c>
      <c r="AW257" s="110" t="str">
        <f>VLOOKUP(Tabela2[[#This Row],[SIEMA]],Siema2025,69,FALSE)</f>
        <v/>
      </c>
      <c r="AX257" s="110" t="str">
        <f>VLOOKUP(Tabela2[[#This Row],[SIEMA]],Siema2025,71,FALSE)</f>
        <v/>
      </c>
      <c r="AY257" s="110" t="str">
        <f>VLOOKUP(Tabela2[[#This Row],[SIEMA]],Siema2025,73,FALSE)</f>
        <v/>
      </c>
      <c r="AZ257" s="110" t="str">
        <f>VLOOKUP(Tabela2[[#This Row],[SIEMA]],Siema2025,75,FALSE)</f>
        <v/>
      </c>
      <c r="BA257" s="110" t="str">
        <f>VLOOKUP(Tabela2[[#This Row],[SIEMA]],Siema2025,77,FALSE)</f>
        <v/>
      </c>
      <c r="BB257" s="110" t="str">
        <f>VLOOKUP(Tabela2[[#This Row],[SIEMA]],Siema2025,79,FALSE)</f>
        <v>X</v>
      </c>
      <c r="BC257" s="110" t="s">
        <v>8148</v>
      </c>
      <c r="BD257" s="110" t="str">
        <f>VLOOKUP(Tabela2[[#This Row],[SIEMA]],Siema2025,82,FALSE)</f>
        <v/>
      </c>
      <c r="BE257" s="110" t="str">
        <f>VLOOKUP(Tabela2[[#This Row],[SIEMA]],Siema2025,81,FALSE)</f>
        <v/>
      </c>
      <c r="BF257" s="112" t="str">
        <f>VLOOKUP(Tabela2[[#This Row],[SIEMA]],Siema2025,28,FALSE)</f>
        <v>Transportadora Nova Leste LTDA</v>
      </c>
      <c r="BG257" s="112"/>
      <c r="BH257" s="113" t="str">
        <f>VLOOKUP(Tabela2[[#This Row],[SIEMA]],Siema2025,29,FALSE)</f>
        <v>26735246000103</v>
      </c>
      <c r="BI257" s="114" t="str">
        <f>VLOOKUP(Tabela2[[#This Row],[SIEMA]],Siema2025,107,FALSE)</f>
        <v>Não</v>
      </c>
      <c r="BJ257" s="109" t="s">
        <v>7111</v>
      </c>
      <c r="BK257" s="106" t="s">
        <v>2696</v>
      </c>
      <c r="BL257" s="143">
        <v>45763</v>
      </c>
      <c r="BM257" s="110">
        <f ca="1">IF(Tabela2[[#This Row],[Data de atendimento do Ibama (considerar o primeiro documento/ação)]]="",_xlfn.DAYS(TODAY(),J257),_xlfn.DAYS(Tabela2[[#This Row],[Data de atendimento do Ibama (considerar o primeiro documento/ação)]],J257))</f>
        <v>1</v>
      </c>
      <c r="BN257" s="110" t="str">
        <f>IF(Tabela2[[#This Row],[Atendido pelo Ibama ("Não" ou "Sim")]]="Não","Preencher", IF(Tabela2[[#This Row],[Atendido pelo Ibama ("Não" ou "Sim")]]="Sim","NA",""))</f>
        <v>NA</v>
      </c>
      <c r="BO257" s="116" t="s">
        <v>7098</v>
      </c>
      <c r="BP257" s="110" t="str">
        <f>IF(Tabela2[[#This Row],[Forma de atendimento (primeiro documento/ação)]]= "Outros (especificar)", "PREENCHER","NA")</f>
        <v>NA</v>
      </c>
      <c r="BQ257" s="108" t="s">
        <v>123</v>
      </c>
      <c r="BR257" s="110" t="s">
        <v>123</v>
      </c>
      <c r="BS257" s="110" t="str">
        <f>IF(Tabela2[[#This Row],[Se sim, foi emitida Ordem de Emergência? (informações vinculada à coluna CK)]] = "Sim", "PREENCHER","NA")</f>
        <v>NA</v>
      </c>
      <c r="BT257" s="110" t="s">
        <v>7112</v>
      </c>
      <c r="BU257" s="110" t="str">
        <f>IF(Tabela2[[#This Row],[Houve envio de Informações Pós-acidente (preencher "não se aplica" quando de competência estadual/municipal)]] = "Sim", "PREENCHER","NA")</f>
        <v>NA</v>
      </c>
      <c r="BV257" s="110" t="str">
        <f>IF(Tabela2[[#This Row],[Houve avaliação das informações pós-acidente solicitadas/enviadas?]] = "Sim", "PREENCHER","NA")</f>
        <v>NA</v>
      </c>
      <c r="BW257" s="110" t="str">
        <f>IF(Tabela2[[#This Row],[O Ibama aguarda resposta da empresa/OEMA, etc?]] = "Sim", "PREENCHER","NA")</f>
        <v>NA</v>
      </c>
      <c r="BX257" s="108"/>
      <c r="BY257" s="108"/>
      <c r="BZ257" s="106" t="str">
        <f>IF(Tabela2[[#This Row],[Data do documento de encerramento]]="NA","NA",IF(Tabela2[[#This Row],[Data do documento de encerramento]]="","Pendente de conclusão/ encerramento",_xlfn.DAYS(Tabela2[[#This Row],[Data do documento de encerramento]],J257)))</f>
        <v>Pendente de conclusão/ encerramento</v>
      </c>
      <c r="CA257" s="109" t="s">
        <v>7746</v>
      </c>
      <c r="CB257" s="109"/>
      <c r="CC257" s="135"/>
      <c r="CD257" s="109"/>
      <c r="CE257" s="109"/>
      <c r="CF257" s="109"/>
    </row>
    <row r="258" spans="1:84" ht="60.75" hidden="1">
      <c r="A258" s="172">
        <v>202541650425</v>
      </c>
      <c r="B258" s="173" t="s">
        <v>8149</v>
      </c>
      <c r="C258" s="110" t="str">
        <f>VLOOKUP(Tabela2[[#This Row],[SIEMA]],Siema2025,4,FALSE)</f>
        <v xml:space="preserve"> MG</v>
      </c>
      <c r="D258" s="108" t="str">
        <f>VLOOKUP(Tabela2[[#This Row],[SIEMA]],Siema2025,3,FALSE)</f>
        <v xml:space="preserve">Bambuí </v>
      </c>
      <c r="E258" s="108" t="str">
        <f>VLOOKUP(Tabela2[[#This Row],[SIEMA]],Siema2025,20,FALSE)</f>
        <v>km 656+058</v>
      </c>
      <c r="F258" s="108"/>
      <c r="G258" s="108" t="s">
        <v>8150</v>
      </c>
      <c r="H258" s="108" t="s">
        <v>8151</v>
      </c>
      <c r="I258" s="106" t="s">
        <v>7118</v>
      </c>
      <c r="J258" s="107">
        <f>VLOOKUP(Tabela2[[#This Row],[SIEMA]],Siema2025,2,FALSE)</f>
        <v>45762</v>
      </c>
      <c r="K258" s="107" t="str">
        <f>VLOOKUP(Tabela2[[#This Row],[SIEMA]],Siema2025,16,FALSE)</f>
        <v>Terça</v>
      </c>
      <c r="L258" s="108" t="str">
        <f>IF(Tabela2[[#This Row],[Data]]="","Sem Informação",VLOOKUP(MONTH(Tabela2[[#This Row],[Data]]),'[1]Validação de dados'!$I$1:$J$13,2,0))</f>
        <v>Abril</v>
      </c>
      <c r="M258" s="106">
        <f>YEAR(Tabela2[[#This Row],[Data]])</f>
        <v>2025</v>
      </c>
      <c r="N258" s="107" t="str">
        <f>VLOOKUP(Tabela2[[#This Row],[SIEMA]],Siema2025,17,FALSE)</f>
        <v>Noturno</v>
      </c>
      <c r="O258" s="107" t="str">
        <f>VLOOKUP(Tabela2[[#This Row],[SIEMA]],Siema2025,5,FALSE)</f>
        <v>Ferrovia</v>
      </c>
      <c r="P258" s="106" t="str">
        <f>VLOOKUP(Tabela2[[#This Row],[SIEMA]],Siema2025,21,FALSE)</f>
        <v>Em 15/04/2025 às 20:51 no Corredor Centro Leste da Ferrovia Centro Atlântica, no município de Bambuí/MG, a composição J320 em Bambuí 3 no km 656+058, veio a tombar um vagão na PN.</v>
      </c>
      <c r="Q258" s="106" t="s">
        <v>7119</v>
      </c>
      <c r="R258" s="106" t="s">
        <v>7119</v>
      </c>
      <c r="S258" s="109" t="s">
        <v>7430</v>
      </c>
      <c r="T258" s="106">
        <v>6</v>
      </c>
      <c r="U258" s="106" t="s">
        <v>7120</v>
      </c>
      <c r="V258" s="106" t="s">
        <v>7119</v>
      </c>
      <c r="W258" s="106"/>
      <c r="X258" s="115"/>
      <c r="Y258" s="111"/>
      <c r="Z258" s="106"/>
      <c r="AA258" s="106"/>
      <c r="AB258" s="106" t="str">
        <f>IF(W258="","",IF(ISNUMBER(W258)=FALSE,"Não se aplica",IFERROR(VLOOKUP(W258,Produtos!$A$1:$C$2319,3,FALSE),"Não Cadastrado")))</f>
        <v/>
      </c>
      <c r="AC258" s="106"/>
      <c r="AD258" s="110"/>
      <c r="AE258" s="109" t="str">
        <f>IF(AC258="","", IF(AC258="NC","", IF(AC258="NE","", IF(AC258="NA","",IFERROR(VLOOKUP(AC258,Produtos!$A$1:$C$2319,2,FALSE),"Não Cadastrado")))))</f>
        <v/>
      </c>
      <c r="AF258" s="106"/>
      <c r="AG258" s="106"/>
      <c r="AH258" s="106" t="str">
        <f>IF(AC258="","",IF(ISNUMBER(AC258)=FALSE,"Não se aplica",IFERROR(VLOOKUP(AC258,Produtos!$A$1:$C$2319,3,FALSE),"Não Cadastrado")))</f>
        <v/>
      </c>
      <c r="AI258" s="106"/>
      <c r="AJ258" s="106" t="str">
        <f>VLOOKUP(Tabela2[[#This Row],[SIEMA]],Siema2025,26,FALSE)</f>
        <v/>
      </c>
      <c r="AK258" s="109" t="s">
        <v>7110</v>
      </c>
      <c r="AL258" s="109"/>
      <c r="AM258" s="109"/>
      <c r="AN258" s="110" t="str">
        <f>VLOOKUP(Tabela2[[#This Row],[SIEMA]],Siema2025,51,FALSE)</f>
        <v/>
      </c>
      <c r="AO258" s="110" t="str">
        <f>VLOOKUP(Tabela2[[#This Row],[SIEMA]],Siema2025,53,FALSE)</f>
        <v/>
      </c>
      <c r="AP258" s="110" t="str">
        <f>VLOOKUP(Tabela2[[#This Row],[SIEMA]],Siema2025,55,FALSE)</f>
        <v/>
      </c>
      <c r="AQ258" s="110" t="str">
        <f>VLOOKUP(Tabela2[[#This Row],[SIEMA]],Siema2025,57,FALSE)</f>
        <v/>
      </c>
      <c r="AR258" s="110" t="str">
        <f>VLOOKUP(Tabela2[[#This Row],[SIEMA]],Siema2025,59,FALSE)</f>
        <v/>
      </c>
      <c r="AS258" s="110" t="str">
        <f>VLOOKUP(Tabela2[[#This Row],[SIEMA]],Siema2025,61,FALSE)</f>
        <v/>
      </c>
      <c r="AT258" s="110" t="str">
        <f>VLOOKUP(Tabela2[[#This Row],[SIEMA]],Siema2025,63,FALSE)</f>
        <v/>
      </c>
      <c r="AU258" s="110" t="str">
        <f>VLOOKUP(Tabela2[[#This Row],[SIEMA]],Siema2025,65,FALSE)</f>
        <v>X</v>
      </c>
      <c r="AV258" s="110" t="str">
        <f>VLOOKUP(Tabela2[[#This Row],[SIEMA]],Siema2025,67,FALSE)</f>
        <v/>
      </c>
      <c r="AW258" s="110" t="str">
        <f>VLOOKUP(Tabela2[[#This Row],[SIEMA]],Siema2025,69,FALSE)</f>
        <v/>
      </c>
      <c r="AX258" s="110" t="str">
        <f>VLOOKUP(Tabela2[[#This Row],[SIEMA]],Siema2025,71,FALSE)</f>
        <v/>
      </c>
      <c r="AY258" s="110" t="str">
        <f>VLOOKUP(Tabela2[[#This Row],[SIEMA]],Siema2025,73,FALSE)</f>
        <v/>
      </c>
      <c r="AZ258" s="110" t="str">
        <f>VLOOKUP(Tabela2[[#This Row],[SIEMA]],Siema2025,75,FALSE)</f>
        <v/>
      </c>
      <c r="BA258" s="110" t="str">
        <f>VLOOKUP(Tabela2[[#This Row],[SIEMA]],Siema2025,77,FALSE)</f>
        <v/>
      </c>
      <c r="BB258" s="110" t="str">
        <f>VLOOKUP(Tabela2[[#This Row],[SIEMA]],Siema2025,79,FALSE)</f>
        <v/>
      </c>
      <c r="BC258" s="110" t="str">
        <f>IF(Tabela2[[#This Row],[Outro(s) ]] = "X", "PREENCHER","NA")</f>
        <v>NA</v>
      </c>
      <c r="BD258" s="110" t="str">
        <f>VLOOKUP(Tabela2[[#This Row],[SIEMA]],Siema2025,82,FALSE)</f>
        <v/>
      </c>
      <c r="BE258" s="110" t="str">
        <f>VLOOKUP(Tabela2[[#This Row],[SIEMA]],Siema2025,81,FALSE)</f>
        <v/>
      </c>
      <c r="BF258" s="112" t="s">
        <v>7169</v>
      </c>
      <c r="BG258" s="112" t="s">
        <v>7170</v>
      </c>
      <c r="BH258" s="113" t="str">
        <f>VLOOKUP(Tabela2[[#This Row],[SIEMA]],Siema2025,29,FALSE)</f>
        <v>00924429000175</v>
      </c>
      <c r="BI258" s="114" t="str">
        <f>VLOOKUP(Tabela2[[#This Row],[SIEMA]],Siema2025,107,FALSE)</f>
        <v>Não</v>
      </c>
      <c r="BJ258" s="109" t="s">
        <v>7097</v>
      </c>
      <c r="BK258" s="106" t="s">
        <v>2696</v>
      </c>
      <c r="BL258" s="143">
        <v>45769</v>
      </c>
      <c r="BM258" s="110">
        <f ca="1">IF(Tabela2[[#This Row],[Data de atendimento do Ibama (considerar o primeiro documento/ação)]]="",_xlfn.DAYS(TODAY(),J258),_xlfn.DAYS(Tabela2[[#This Row],[Data de atendimento do Ibama (considerar o primeiro documento/ação)]],J258))</f>
        <v>7</v>
      </c>
      <c r="BN258" s="110" t="str">
        <f>IF(Tabela2[[#This Row],[Atendido pelo Ibama ("Não" ou "Sim")]]="Não","Preencher", IF(Tabela2[[#This Row],[Atendido pelo Ibama ("Não" ou "Sim")]]="Sim","NA",""))</f>
        <v>NA</v>
      </c>
      <c r="BO258" s="116" t="s">
        <v>7098</v>
      </c>
      <c r="BP258" s="110" t="str">
        <f>IF(Tabela2[[#This Row],[Forma de atendimento (primeiro documento/ação)]]= "Outros (especificar)", "PREENCHER","NA")</f>
        <v>NA</v>
      </c>
      <c r="BQ258" s="108" t="s">
        <v>2696</v>
      </c>
      <c r="BR258" s="110" t="s">
        <v>123</v>
      </c>
      <c r="BS258" s="110" t="s">
        <v>2696</v>
      </c>
      <c r="BT258" s="110" t="s">
        <v>7099</v>
      </c>
      <c r="BU258" s="110" t="s">
        <v>2696</v>
      </c>
      <c r="BV258" s="110" t="s">
        <v>123</v>
      </c>
      <c r="BW258" s="110" t="s">
        <v>123</v>
      </c>
      <c r="BX258" s="108" t="s">
        <v>7119</v>
      </c>
      <c r="BY258" s="108"/>
      <c r="BZ258" s="106" t="str">
        <f>IF(Tabela2[[#This Row],[Data do documento de encerramento]]="NA","NA",IF(Tabela2[[#This Row],[Data do documento de encerramento]]="","Pendente de conclusão/ encerramento",_xlfn.DAYS(Tabela2[[#This Row],[Data do documento de encerramento]],J258)))</f>
        <v>Pendente de conclusão/ encerramento</v>
      </c>
      <c r="CA258" s="109"/>
      <c r="CB258" s="109"/>
      <c r="CC258" s="133"/>
      <c r="CD258" s="109"/>
      <c r="CE258" s="109"/>
      <c r="CF258" s="109"/>
    </row>
    <row r="259" spans="1:84" ht="30.75" hidden="1">
      <c r="A259" s="231">
        <v>202541650427</v>
      </c>
      <c r="B259" s="173" t="s">
        <v>8152</v>
      </c>
      <c r="C259" s="110" t="str">
        <f>VLOOKUP(Tabela2[[#This Row],[SIEMA]],Siema2025,4,FALSE)</f>
        <v xml:space="preserve"> SP</v>
      </c>
      <c r="D259" s="108" t="str">
        <f>VLOOKUP(Tabela2[[#This Row],[SIEMA]],Siema2025,3,FALSE)</f>
        <v xml:space="preserve">Cubatão </v>
      </c>
      <c r="E259" s="108" t="s">
        <v>8153</v>
      </c>
      <c r="F259" s="108"/>
      <c r="G259" s="108" t="s">
        <v>8154</v>
      </c>
      <c r="H259" s="108" t="s">
        <v>8155</v>
      </c>
      <c r="I259" s="106" t="s">
        <v>7118</v>
      </c>
      <c r="J259" s="107">
        <f>VLOOKUP(Tabela2[[#This Row],[SIEMA]],Siema2025,2,FALSE)</f>
        <v>45762</v>
      </c>
      <c r="K259" s="107" t="str">
        <f>VLOOKUP(Tabela2[[#This Row],[SIEMA]],Siema2025,16,FALSE)</f>
        <v>Terça</v>
      </c>
      <c r="L259" s="108" t="str">
        <f>IF(Tabela2[[#This Row],[Data]]="","Sem Informação",VLOOKUP(MONTH(Tabela2[[#This Row],[Data]]),'[1]Validação de dados'!$I$1:$J$13,2,0))</f>
        <v>Abril</v>
      </c>
      <c r="M259" s="106">
        <f>YEAR(Tabela2[[#This Row],[Data]])</f>
        <v>2025</v>
      </c>
      <c r="N259" s="107" t="str">
        <f>VLOOKUP(Tabela2[[#This Row],[SIEMA]],Siema2025,17,FALSE)</f>
        <v>Noturno</v>
      </c>
      <c r="O259" s="107" t="str">
        <f>VLOOKUP(Tabela2[[#This Row],[SIEMA]],Siema2025,5,FALSE)</f>
        <v>Ferrovia</v>
      </c>
      <c r="P259" s="106" t="str">
        <f>VLOOKUP(Tabela2[[#This Row],[SIEMA]],Siema2025,21,FALSE)</f>
        <v>Vandalismo com abertura de vagão ferroviária graneleiro carregado com soja.</v>
      </c>
      <c r="Q259" s="106" t="s">
        <v>7119</v>
      </c>
      <c r="R259" s="106" t="s">
        <v>7119</v>
      </c>
      <c r="S259" s="109" t="s">
        <v>7430</v>
      </c>
      <c r="T259" s="106" t="str">
        <f>VLOOKUP(Tabela2[[#This Row],[SIEMA]],Siema2025,11,FALSE)</f>
        <v>50</v>
      </c>
      <c r="U259" s="106" t="s">
        <v>7120</v>
      </c>
      <c r="V259" s="106" t="s">
        <v>7119</v>
      </c>
      <c r="W259" s="106"/>
      <c r="X259" s="115"/>
      <c r="Y259" s="111" t="str">
        <f>IF(W259="","", IF(W259="NC","", IF(W259="NE","", IF(W259="NA","",IFERROR(VLOOKUP(W259,Produtos!$A$1:$C$2319,2,FALSE),"Não Cadastrado")))))</f>
        <v/>
      </c>
      <c r="Z259" s="106"/>
      <c r="AA259" s="106"/>
      <c r="AB259" s="106" t="str">
        <f>IF(W259="","",IF(ISNUMBER(W259)=FALSE,"Não se aplica",IFERROR(VLOOKUP(W259,Produtos!$A$1:$C$2319,3,FALSE),"Não Cadastrado")))</f>
        <v/>
      </c>
      <c r="AC259" s="106"/>
      <c r="AD259" s="110"/>
      <c r="AE259" s="109" t="str">
        <f>IF(AC259="","", IF(AC259="NC","", IF(AC259="NE","", IF(AC259="NA","",IFERROR(VLOOKUP(AC259,Produtos!$A$1:$C$2319,2,FALSE),"Não Cadastrado")))))</f>
        <v/>
      </c>
      <c r="AF259" s="106"/>
      <c r="AG259" s="106"/>
      <c r="AH259" s="106" t="str">
        <f>IF(AC259="","",IF(ISNUMBER(AC259)=FALSE,"Não se aplica",IFERROR(VLOOKUP(AC259,Produtos!$A$1:$C$2319,3,FALSE),"Não Cadastrado")))</f>
        <v/>
      </c>
      <c r="AI259" s="106"/>
      <c r="AJ259" s="106" t="str">
        <f>VLOOKUP(Tabela2[[#This Row],[SIEMA]],Siema2025,26,FALSE)</f>
        <v>Ato criminoso caracterizado pela abertura de vagão graneleiro ferroviário carregado com soja.</v>
      </c>
      <c r="AK259" s="109" t="s">
        <v>7121</v>
      </c>
      <c r="AL259" s="109"/>
      <c r="AM259" s="109"/>
      <c r="AN259" s="110" t="str">
        <f>VLOOKUP(Tabela2[[#This Row],[SIEMA]],Siema2025,51,FALSE)</f>
        <v/>
      </c>
      <c r="AO259" s="110" t="str">
        <f>VLOOKUP(Tabela2[[#This Row],[SIEMA]],Siema2025,53,FALSE)</f>
        <v/>
      </c>
      <c r="AP259" s="110" t="str">
        <f>VLOOKUP(Tabela2[[#This Row],[SIEMA]],Siema2025,55,FALSE)</f>
        <v/>
      </c>
      <c r="AQ259" s="110" t="str">
        <f>VLOOKUP(Tabela2[[#This Row],[SIEMA]],Siema2025,57,FALSE)</f>
        <v/>
      </c>
      <c r="AR259" s="110" t="str">
        <f>VLOOKUP(Tabela2[[#This Row],[SIEMA]],Siema2025,59,FALSE)</f>
        <v/>
      </c>
      <c r="AS259" s="110" t="str">
        <f>VLOOKUP(Tabela2[[#This Row],[SIEMA]],Siema2025,61,FALSE)</f>
        <v/>
      </c>
      <c r="AT259" s="110" t="str">
        <f>VLOOKUP(Tabela2[[#This Row],[SIEMA]],Siema2025,63,FALSE)</f>
        <v/>
      </c>
      <c r="AU259" s="110" t="str">
        <f>VLOOKUP(Tabela2[[#This Row],[SIEMA]],Siema2025,65,FALSE)</f>
        <v>X</v>
      </c>
      <c r="AV259" s="110" t="str">
        <f>VLOOKUP(Tabela2[[#This Row],[SIEMA]],Siema2025,67,FALSE)</f>
        <v/>
      </c>
      <c r="AW259" s="110" t="str">
        <f>VLOOKUP(Tabela2[[#This Row],[SIEMA]],Siema2025,69,FALSE)</f>
        <v/>
      </c>
      <c r="AX259" s="110" t="str">
        <f>VLOOKUP(Tabela2[[#This Row],[SIEMA]],Siema2025,71,FALSE)</f>
        <v/>
      </c>
      <c r="AY259" s="110" t="str">
        <f>VLOOKUP(Tabela2[[#This Row],[SIEMA]],Siema2025,73,FALSE)</f>
        <v/>
      </c>
      <c r="AZ259" s="110" t="str">
        <f>VLOOKUP(Tabela2[[#This Row],[SIEMA]],Siema2025,75,FALSE)</f>
        <v/>
      </c>
      <c r="BA259" s="110" t="str">
        <f>VLOOKUP(Tabela2[[#This Row],[SIEMA]],Siema2025,77,FALSE)</f>
        <v/>
      </c>
      <c r="BB259" s="110" t="str">
        <f>VLOOKUP(Tabela2[[#This Row],[SIEMA]],Siema2025,79,FALSE)</f>
        <v/>
      </c>
      <c r="BC259" s="110" t="str">
        <f>IF(Tabela2[[#This Row],[Outro(s) ]] = "X", "PREENCHER","NA")</f>
        <v>NA</v>
      </c>
      <c r="BD259" s="110" t="str">
        <f>VLOOKUP(Tabela2[[#This Row],[SIEMA]],Siema2025,82,FALSE)</f>
        <v/>
      </c>
      <c r="BE259" s="110" t="str">
        <f>VLOOKUP(Tabela2[[#This Row],[SIEMA]],Siema2025,81,FALSE)</f>
        <v/>
      </c>
      <c r="BF259" s="112" t="s">
        <v>3066</v>
      </c>
      <c r="BG259" s="112" t="s">
        <v>7122</v>
      </c>
      <c r="BH259" s="113" t="str">
        <f>VLOOKUP(Tabela2[[#This Row],[SIEMA]],Siema2025,29,FALSE)</f>
        <v>02502844000166</v>
      </c>
      <c r="BI259" s="114" t="str">
        <f>VLOOKUP(Tabela2[[#This Row],[SIEMA]],Siema2025,107,FALSE)</f>
        <v>Não</v>
      </c>
      <c r="BJ259" s="109" t="s">
        <v>7097</v>
      </c>
      <c r="BK259" s="106" t="s">
        <v>2696</v>
      </c>
      <c r="BL259" s="143">
        <v>45775</v>
      </c>
      <c r="BM259" s="110">
        <f ca="1">IF(Tabela2[[#This Row],[Data de atendimento do Ibama (considerar o primeiro documento/ação)]]="",_xlfn.DAYS(TODAY(),J259),_xlfn.DAYS(Tabela2[[#This Row],[Data de atendimento do Ibama (considerar o primeiro documento/ação)]],J259))</f>
        <v>13</v>
      </c>
      <c r="BN259" s="110" t="str">
        <f>IF(Tabela2[[#This Row],[Atendido pelo Ibama ("Não" ou "Sim")]]="Não","Preencher", IF(Tabela2[[#This Row],[Atendido pelo Ibama ("Não" ou "Sim")]]="Sim","NA",""))</f>
        <v>NA</v>
      </c>
      <c r="BO259" s="116" t="s">
        <v>7098</v>
      </c>
      <c r="BP259" s="110" t="str">
        <f>IF(Tabela2[[#This Row],[Forma de atendimento (primeiro documento/ação)]]= "Outros (especificar)", "PREENCHER","NA")</f>
        <v>NA</v>
      </c>
      <c r="BQ259" s="108" t="s">
        <v>123</v>
      </c>
      <c r="BR259" s="110" t="str">
        <f>IF(Tabela2[[#This Row],[Equipe do Ibama foi a campo? Houve sobrevoo do Poseidon?]] = "Sim", "PREENCHER","NA")</f>
        <v>NA</v>
      </c>
      <c r="BS259" s="110" t="str">
        <f>IF(Tabela2[[#This Row],[Se sim, foi emitida Ordem de Emergência? (informações vinculada à coluna CK)]] = "Sim", "PREENCHER","NA")</f>
        <v>NA</v>
      </c>
      <c r="BT259" s="110" t="s">
        <v>7125</v>
      </c>
      <c r="BU259" s="110" t="s">
        <v>2696</v>
      </c>
      <c r="BV259" s="110" t="s">
        <v>123</v>
      </c>
      <c r="BW259" s="110" t="s">
        <v>123</v>
      </c>
      <c r="BX259" s="108" t="s">
        <v>7119</v>
      </c>
      <c r="BY259" s="108"/>
      <c r="BZ259" s="106" t="str">
        <f>IF(Tabela2[[#This Row],[Data do documento de encerramento]]="NA","NA",IF(Tabela2[[#This Row],[Data do documento de encerramento]]="","Pendente de conclusão/ encerramento",_xlfn.DAYS(Tabela2[[#This Row],[Data do documento de encerramento]],J259)))</f>
        <v>Pendente de conclusão/ encerramento</v>
      </c>
      <c r="CA259" s="109" t="s">
        <v>7126</v>
      </c>
      <c r="CB259" s="109"/>
      <c r="CC259" s="132"/>
      <c r="CD259" s="109"/>
      <c r="CE259" s="109"/>
      <c r="CF259" s="109"/>
    </row>
    <row r="260" spans="1:84" ht="30.75" hidden="1">
      <c r="A260" s="172">
        <v>202541732401</v>
      </c>
      <c r="B260" s="173" t="s">
        <v>8156</v>
      </c>
      <c r="C260" s="110" t="str">
        <f>VLOOKUP(Tabela2[[#This Row],[SIEMA]],Siema2025,4,FALSE)</f>
        <v xml:space="preserve"> SE</v>
      </c>
      <c r="D260" s="108" t="str">
        <f>VLOOKUP(Tabela2[[#This Row],[SIEMA]],Siema2025,3,FALSE)</f>
        <v xml:space="preserve">Japaratuba </v>
      </c>
      <c r="E260" s="108" t="str">
        <f>VLOOKUP(Tabela2[[#This Row],[SIEMA]],Siema2025,20,FALSE)</f>
        <v>Linha de produção do 7-CP-1704</v>
      </c>
      <c r="F260" s="108"/>
      <c r="G260" s="108" t="s">
        <v>8157</v>
      </c>
      <c r="H260" s="108" t="s">
        <v>8158</v>
      </c>
      <c r="I260" s="106" t="s">
        <v>7456</v>
      </c>
      <c r="J260" s="107">
        <f>VLOOKUP(Tabela2[[#This Row],[SIEMA]],Siema2025,2,FALSE)</f>
        <v>45762</v>
      </c>
      <c r="K260" s="107" t="str">
        <f>VLOOKUP(Tabela2[[#This Row],[SIEMA]],Siema2025,16,FALSE)</f>
        <v>Terça</v>
      </c>
      <c r="L260" s="108" t="str">
        <f>IF(Tabela2[[#This Row],[Data]]="","Sem Informação",VLOOKUP(MONTH(Tabela2[[#This Row],[Data]]),'[1]Validação de dados'!$I$1:$J$13,2,0))</f>
        <v>Abril</v>
      </c>
      <c r="M260" s="106">
        <f>YEAR(Tabela2[[#This Row],[Data]])</f>
        <v>2025</v>
      </c>
      <c r="N260" s="107" t="str">
        <f>VLOOKUP(Tabela2[[#This Row],[SIEMA]],Siema2025,17,FALSE)</f>
        <v>Matutino</v>
      </c>
      <c r="O260" s="107" t="s">
        <v>145</v>
      </c>
      <c r="P260" s="106" t="str">
        <f>VLOOKUP(Tabela2[[#This Row],[SIEMA]],Siema2025,21,FALSE)</f>
        <v>Poço terrestre</v>
      </c>
      <c r="Q260" s="106">
        <v>1267</v>
      </c>
      <c r="R260" s="106"/>
      <c r="S260" s="109" t="str">
        <f>IF(Q260="","", IF(Q260="NC","", IF(Q260="NE","", IF(Q260="NA","",IFERROR(VLOOKUP(Q260,Produtos!$A$1:$C$2319,2,FALSE),"Não Cadastrado")))))</f>
        <v>PETRÓLEO CRU</v>
      </c>
      <c r="T260" s="106" t="s">
        <v>8159</v>
      </c>
      <c r="U260" s="106" t="str">
        <f>VLOOKUP(Tabela2[[#This Row],[SIEMA]],Siema2025,12,FALSE)</f>
        <v>M3</v>
      </c>
      <c r="V260" s="106">
        <f>IF(Q260="","",IF(ISNUMBER(Q260)=FALSE,"Não se aplica",IFERROR(VLOOKUP(Q260,Produtos!$A$1:$C$2319,3,FALSE),"Não Cadastrado")))</f>
        <v>3</v>
      </c>
      <c r="W260" s="106" t="str">
        <f>VLOOKUP(Tabela2[[#This Row],[SIEMA]],Siema2025,10,FALSE)</f>
        <v>Água Produzida fora de especificação</v>
      </c>
      <c r="X260" s="115" t="str">
        <f>IF(Tabela2[[#This Row],[Origem do acidente]] = "Plataforma", "PREENCHER","NA")</f>
        <v>NA</v>
      </c>
      <c r="Y260" s="111" t="str">
        <f>IF(W260="","", IF(W260="NC","", IF(W260="NE","", IF(W260="NA","",IFERROR(VLOOKUP(W260,Produtos!$A$1:$C$2319,2,FALSE),"Não Cadastrado")))))</f>
        <v>Não Cadastrado</v>
      </c>
      <c r="Z260" s="106" t="str">
        <f>VLOOKUP(Tabela2[[#This Row],[SIEMA]],Siema2025,11,FALSE)</f>
        <v>0.627</v>
      </c>
      <c r="AA260" s="106" t="str">
        <f>VLOOKUP(Tabela2[[#This Row],[SIEMA]],Siema2025,12,FALSE)</f>
        <v>M3</v>
      </c>
      <c r="AB260" s="106" t="str">
        <f>IF(W260="","",IF(ISNUMBER(W260)=FALSE,"Não se aplica",IFERROR(VLOOKUP(W260,Produtos!$A$1:$C$2319,3,FALSE),"Não Cadastrado")))</f>
        <v>Não se aplica</v>
      </c>
      <c r="AC260" s="106"/>
      <c r="AD260" s="110" t="str">
        <f>IF(Tabela2[[#This Row],[Origem do acidente]] = "Plataforma", "PREENCHER","NA")</f>
        <v>NA</v>
      </c>
      <c r="AE260" s="109" t="str">
        <f>IF(AC260="","", IF(AC260="NC","", IF(AC260="NE","", IF(AC260="NA","",IFERROR(VLOOKUP(AC260,Produtos!$A$1:$C$2319,2,FALSE),"Não Cadastrado")))))</f>
        <v/>
      </c>
      <c r="AF260" s="106"/>
      <c r="AG260" s="106"/>
      <c r="AH260" s="106" t="str">
        <f>IF(AC260="","",IF(ISNUMBER(AC260)=FALSE,"Não se aplica",IFERROR(VLOOKUP(AC260,Produtos!$A$1:$C$2319,3,FALSE),"Não Cadastrado")))</f>
        <v/>
      </c>
      <c r="AI260" s="106"/>
      <c r="AJ260" s="106" t="str">
        <f>VLOOKUP(Tabela2[[#This Row],[SIEMA]],Siema2025,26,FALSE)</f>
        <v>Falha de integridade.</v>
      </c>
      <c r="AK260" s="109"/>
      <c r="AL260" s="109"/>
      <c r="AM260" s="109"/>
      <c r="AN260" s="110" t="str">
        <f>VLOOKUP(Tabela2[[#This Row],[SIEMA]],Siema2025,51,FALSE)</f>
        <v/>
      </c>
      <c r="AO260" s="110" t="str">
        <f>VLOOKUP(Tabela2[[#This Row],[SIEMA]],Siema2025,53,FALSE)</f>
        <v/>
      </c>
      <c r="AP260" s="110" t="str">
        <f>VLOOKUP(Tabela2[[#This Row],[SIEMA]],Siema2025,55,FALSE)</f>
        <v/>
      </c>
      <c r="AQ260" s="110" t="str">
        <f>VLOOKUP(Tabela2[[#This Row],[SIEMA]],Siema2025,57,FALSE)</f>
        <v/>
      </c>
      <c r="AR260" s="110" t="str">
        <f>VLOOKUP(Tabela2[[#This Row],[SIEMA]],Siema2025,59,FALSE)</f>
        <v/>
      </c>
      <c r="AS260" s="110" t="str">
        <f>VLOOKUP(Tabela2[[#This Row],[SIEMA]],Siema2025,61,FALSE)</f>
        <v/>
      </c>
      <c r="AT260" s="110" t="str">
        <f>VLOOKUP(Tabela2[[#This Row],[SIEMA]],Siema2025,63,FALSE)</f>
        <v/>
      </c>
      <c r="AU260" s="110" t="str">
        <f>VLOOKUP(Tabela2[[#This Row],[SIEMA]],Siema2025,65,FALSE)</f>
        <v>X</v>
      </c>
      <c r="AV260" s="110" t="str">
        <f>VLOOKUP(Tabela2[[#This Row],[SIEMA]],Siema2025,67,FALSE)</f>
        <v/>
      </c>
      <c r="AW260" s="110" t="str">
        <f>VLOOKUP(Tabela2[[#This Row],[SIEMA]],Siema2025,69,FALSE)</f>
        <v/>
      </c>
      <c r="AX260" s="110" t="str">
        <f>VLOOKUP(Tabela2[[#This Row],[SIEMA]],Siema2025,71,FALSE)</f>
        <v/>
      </c>
      <c r="AY260" s="110" t="str">
        <f>VLOOKUP(Tabela2[[#This Row],[SIEMA]],Siema2025,73,FALSE)</f>
        <v/>
      </c>
      <c r="AZ260" s="110" t="str">
        <f>VLOOKUP(Tabela2[[#This Row],[SIEMA]],Siema2025,75,FALSE)</f>
        <v/>
      </c>
      <c r="BA260" s="110" t="str">
        <f>VLOOKUP(Tabela2[[#This Row],[SIEMA]],Siema2025,77,FALSE)</f>
        <v/>
      </c>
      <c r="BB260" s="110" t="str">
        <f>VLOOKUP(Tabela2[[#This Row],[SIEMA]],Siema2025,79,FALSE)</f>
        <v/>
      </c>
      <c r="BC260" s="110" t="str">
        <f>IF(Tabela2[[#This Row],[Outro(s) ]] = "X", "PREENCHER","NA")</f>
        <v>NA</v>
      </c>
      <c r="BD260" s="110" t="str">
        <f>VLOOKUP(Tabela2[[#This Row],[SIEMA]],Siema2025,82,FALSE)</f>
        <v/>
      </c>
      <c r="BE260" s="110" t="str">
        <f>VLOOKUP(Tabela2[[#This Row],[SIEMA]],Siema2025,81,FALSE)</f>
        <v/>
      </c>
      <c r="BF260" s="112" t="str">
        <f>VLOOKUP(Tabela2[[#This Row],[SIEMA]],Siema2025,28,FALSE)</f>
        <v>Carmo Energy S.A</v>
      </c>
      <c r="BG260" s="112"/>
      <c r="BH260" s="113" t="str">
        <f>VLOOKUP(Tabela2[[#This Row],[SIEMA]],Siema2025,29,FALSE)</f>
        <v/>
      </c>
      <c r="BI260" s="114" t="str">
        <f>VLOOKUP(Tabela2[[#This Row],[SIEMA]],Siema2025,107,FALSE)</f>
        <v>Não</v>
      </c>
      <c r="BJ260" s="109" t="s">
        <v>7111</v>
      </c>
      <c r="BK260" s="106" t="s">
        <v>2696</v>
      </c>
      <c r="BL260" s="143">
        <v>45777</v>
      </c>
      <c r="BM260" s="110">
        <f ca="1">IF(Tabela2[[#This Row],[Data de atendimento do Ibama (considerar o primeiro documento/ação)]]="",_xlfn.DAYS(TODAY(),J260),_xlfn.DAYS(Tabela2[[#This Row],[Data de atendimento do Ibama (considerar o primeiro documento/ação)]],J260))</f>
        <v>15</v>
      </c>
      <c r="BN260" s="110" t="str">
        <f>IF(Tabela2[[#This Row],[Atendido pelo Ibama ("Não" ou "Sim")]]="Não","Preencher", IF(Tabela2[[#This Row],[Atendido pelo Ibama ("Não" ou "Sim")]]="Sim","NA",""))</f>
        <v>NA</v>
      </c>
      <c r="BO260" s="116" t="s">
        <v>7098</v>
      </c>
      <c r="BP260" s="110" t="str">
        <f>IF(Tabela2[[#This Row],[Forma de atendimento (primeiro documento/ação)]]= "Outros (especificar)", "PREENCHER","NA")</f>
        <v>NA</v>
      </c>
      <c r="BQ260" s="108" t="s">
        <v>123</v>
      </c>
      <c r="BR260" s="110" t="str">
        <f>IF(Tabela2[[#This Row],[Equipe do Ibama foi a campo? Houve sobrevoo do Poseidon?]] = "Sim", "PREENCHER","NA")</f>
        <v>NA</v>
      </c>
      <c r="BS260" s="110" t="str">
        <f>IF(Tabela2[[#This Row],[Se sim, foi emitida Ordem de Emergência? (informações vinculada à coluna CK)]] = "Sim", "PREENCHER","NA")</f>
        <v>NA</v>
      </c>
      <c r="BT260" s="110" t="str">
        <f>IF(Tabela2[[#This Row],[Foi elaborado Relatório de Vistoria pelo Ibama? (informações vinculada à coluna CK)]] = "Sim", "PREENCHER","NA")</f>
        <v>NA</v>
      </c>
      <c r="BU260" s="110" t="s">
        <v>123</v>
      </c>
      <c r="BV260" s="110" t="s">
        <v>2696</v>
      </c>
      <c r="BW260" s="110" t="s">
        <v>2696</v>
      </c>
      <c r="BX260" s="108" t="s">
        <v>7113</v>
      </c>
      <c r="BY260" s="143">
        <v>46010</v>
      </c>
      <c r="BZ260" s="106">
        <f>IF(Tabela2[[#This Row],[Data do documento de encerramento]]="NA","NA",IF(Tabela2[[#This Row],[Data do documento de encerramento]]="","Pendente de conclusão/ encerramento",_xlfn.DAYS(Tabela2[[#This Row],[Data do documento de encerramento]],J260)))</f>
        <v>248</v>
      </c>
      <c r="CA260" s="109"/>
      <c r="CB260" s="109"/>
      <c r="CC260" s="133"/>
      <c r="CD260" s="109"/>
      <c r="CE260" s="109"/>
      <c r="CF260" s="109"/>
    </row>
    <row r="261" spans="1:84" ht="30.75" hidden="1">
      <c r="A261" s="231">
        <v>202541739629</v>
      </c>
      <c r="B261" s="173" t="s">
        <v>8160</v>
      </c>
      <c r="C261" s="110" t="str">
        <f>VLOOKUP(Tabela2[[#This Row],[SIEMA]],Siema2025,4,FALSE)</f>
        <v xml:space="preserve"> SP</v>
      </c>
      <c r="D261" s="108" t="str">
        <f>VLOOKUP(Tabela2[[#This Row],[SIEMA]],Siema2025,3,FALSE)</f>
        <v xml:space="preserve">Cubatão </v>
      </c>
      <c r="E261" s="108" t="s">
        <v>8161</v>
      </c>
      <c r="F261" s="108"/>
      <c r="G261" s="108" t="s">
        <v>8162</v>
      </c>
      <c r="H261" s="108" t="s">
        <v>8163</v>
      </c>
      <c r="I261" s="106" t="s">
        <v>7118</v>
      </c>
      <c r="J261" s="107">
        <f>VLOOKUP(Tabela2[[#This Row],[SIEMA]],Siema2025,2,FALSE)</f>
        <v>45763</v>
      </c>
      <c r="K261" s="107" t="str">
        <f>VLOOKUP(Tabela2[[#This Row],[SIEMA]],Siema2025,16,FALSE)</f>
        <v>Quarta</v>
      </c>
      <c r="L261" s="108" t="str">
        <f>IF(Tabela2[[#This Row],[Data]]="","Sem Informação",VLOOKUP(MONTH(Tabela2[[#This Row],[Data]]),'[1]Validação de dados'!$I$1:$J$13,2,0))</f>
        <v>Abril</v>
      </c>
      <c r="M261" s="106">
        <f>YEAR(Tabela2[[#This Row],[Data]])</f>
        <v>2025</v>
      </c>
      <c r="N261" s="107" t="str">
        <f>VLOOKUP(Tabela2[[#This Row],[SIEMA]],Siema2025,17,FALSE)</f>
        <v>Vespertino</v>
      </c>
      <c r="O261" s="107" t="str">
        <f>VLOOKUP(Tabela2[[#This Row],[SIEMA]],Siema2025,5,FALSE)</f>
        <v>Ferrovia</v>
      </c>
      <c r="P261" s="106" t="str">
        <f>VLOOKUP(Tabela2[[#This Row],[SIEMA]],Siema2025,21,FALSE)</f>
        <v>Vandalismo na ferrovia com abertura de vagão graneleiro carregado com soja.</v>
      </c>
      <c r="Q261" s="106" t="s">
        <v>7119</v>
      </c>
      <c r="R261" s="106" t="s">
        <v>7119</v>
      </c>
      <c r="S261" s="109" t="s">
        <v>7430</v>
      </c>
      <c r="T261" s="106" t="str">
        <f>VLOOKUP(Tabela2[[#This Row],[SIEMA]],Siema2025,11,FALSE)</f>
        <v>20</v>
      </c>
      <c r="U261" s="106" t="s">
        <v>7120</v>
      </c>
      <c r="V261" s="106" t="s">
        <v>7119</v>
      </c>
      <c r="W261" s="106"/>
      <c r="X261" s="115"/>
      <c r="Y261" s="111" t="str">
        <f>IF(W261="","", IF(W261="NC","", IF(W261="NE","", IF(W261="NA","",IFERROR(VLOOKUP(W261,Produtos!$A$1:$C$2319,2,FALSE),"Não Cadastrado")))))</f>
        <v/>
      </c>
      <c r="Z261" s="106"/>
      <c r="AA261" s="106"/>
      <c r="AB261" s="106" t="str">
        <f>IF(W261="","",IF(ISNUMBER(W261)=FALSE,"Não se aplica",IFERROR(VLOOKUP(W261,Produtos!$A$1:$C$2319,3,FALSE),"Não Cadastrado")))</f>
        <v/>
      </c>
      <c r="AC261" s="106"/>
      <c r="AD261" s="110"/>
      <c r="AE261" s="109" t="str">
        <f>IF(AC261="","", IF(AC261="NC","", IF(AC261="NE","", IF(AC261="NA","",IFERROR(VLOOKUP(AC261,Produtos!$A$1:$C$2319,2,FALSE),"Não Cadastrado")))))</f>
        <v/>
      </c>
      <c r="AF261" s="106"/>
      <c r="AG261" s="106"/>
      <c r="AH261" s="106" t="str">
        <f>IF(AC261="","",IF(ISNUMBER(AC261)=FALSE,"Não se aplica",IFERROR(VLOOKUP(AC261,Produtos!$A$1:$C$2319,3,FALSE),"Não Cadastrado")))</f>
        <v/>
      </c>
      <c r="AI261" s="106"/>
      <c r="AJ261" s="106" t="str">
        <f>VLOOKUP(Tabela2[[#This Row],[SIEMA]],Siema2025,26,FALSE)</f>
        <v>Ato criminoso caracterizado pela abertura de vagão graneleiro ferroviário carregado com soja.</v>
      </c>
      <c r="AK261" s="109" t="s">
        <v>7121</v>
      </c>
      <c r="AL261" s="109"/>
      <c r="AM261" s="109"/>
      <c r="AN261" s="110" t="str">
        <f>VLOOKUP(Tabela2[[#This Row],[SIEMA]],Siema2025,51,FALSE)</f>
        <v/>
      </c>
      <c r="AO261" s="110" t="str">
        <f>VLOOKUP(Tabela2[[#This Row],[SIEMA]],Siema2025,53,FALSE)</f>
        <v/>
      </c>
      <c r="AP261" s="110" t="str">
        <f>VLOOKUP(Tabela2[[#This Row],[SIEMA]],Siema2025,55,FALSE)</f>
        <v/>
      </c>
      <c r="AQ261" s="110" t="str">
        <f>VLOOKUP(Tabela2[[#This Row],[SIEMA]],Siema2025,57,FALSE)</f>
        <v/>
      </c>
      <c r="AR261" s="110" t="str">
        <f>VLOOKUP(Tabela2[[#This Row],[SIEMA]],Siema2025,59,FALSE)</f>
        <v/>
      </c>
      <c r="AS261" s="110" t="str">
        <f>VLOOKUP(Tabela2[[#This Row],[SIEMA]],Siema2025,61,FALSE)</f>
        <v/>
      </c>
      <c r="AT261" s="110" t="str">
        <f>VLOOKUP(Tabela2[[#This Row],[SIEMA]],Siema2025,63,FALSE)</f>
        <v/>
      </c>
      <c r="AU261" s="110" t="str">
        <f>VLOOKUP(Tabela2[[#This Row],[SIEMA]],Siema2025,65,FALSE)</f>
        <v>X</v>
      </c>
      <c r="AV261" s="110" t="str">
        <f>VLOOKUP(Tabela2[[#This Row],[SIEMA]],Siema2025,67,FALSE)</f>
        <v/>
      </c>
      <c r="AW261" s="110" t="str">
        <f>VLOOKUP(Tabela2[[#This Row],[SIEMA]],Siema2025,69,FALSE)</f>
        <v/>
      </c>
      <c r="AX261" s="110" t="str">
        <f>VLOOKUP(Tabela2[[#This Row],[SIEMA]],Siema2025,71,FALSE)</f>
        <v/>
      </c>
      <c r="AY261" s="110" t="str">
        <f>VLOOKUP(Tabela2[[#This Row],[SIEMA]],Siema2025,73,FALSE)</f>
        <v/>
      </c>
      <c r="AZ261" s="110" t="str">
        <f>VLOOKUP(Tabela2[[#This Row],[SIEMA]],Siema2025,75,FALSE)</f>
        <v/>
      </c>
      <c r="BA261" s="110" t="str">
        <f>VLOOKUP(Tabela2[[#This Row],[SIEMA]],Siema2025,77,FALSE)</f>
        <v/>
      </c>
      <c r="BB261" s="110" t="str">
        <f>VLOOKUP(Tabela2[[#This Row],[SIEMA]],Siema2025,79,FALSE)</f>
        <v/>
      </c>
      <c r="BC261" s="110" t="str">
        <f>IF(Tabela2[[#This Row],[Outro(s) ]] = "X", "PREENCHER","NA")</f>
        <v>NA</v>
      </c>
      <c r="BD261" s="110" t="str">
        <f>VLOOKUP(Tabela2[[#This Row],[SIEMA]],Siema2025,82,FALSE)</f>
        <v/>
      </c>
      <c r="BE261" s="110" t="str">
        <f>VLOOKUP(Tabela2[[#This Row],[SIEMA]],Siema2025,81,FALSE)</f>
        <v/>
      </c>
      <c r="BF261" s="112" t="s">
        <v>3066</v>
      </c>
      <c r="BG261" s="112" t="s">
        <v>7122</v>
      </c>
      <c r="BH261" s="113" t="str">
        <f>VLOOKUP(Tabela2[[#This Row],[SIEMA]],Siema2025,29,FALSE)</f>
        <v>02502844000166</v>
      </c>
      <c r="BI261" s="114" t="str">
        <f>VLOOKUP(Tabela2[[#This Row],[SIEMA]],Siema2025,107,FALSE)</f>
        <v>Não</v>
      </c>
      <c r="BJ261" s="109" t="s">
        <v>7097</v>
      </c>
      <c r="BK261" s="106" t="s">
        <v>2696</v>
      </c>
      <c r="BL261" s="143">
        <v>45775</v>
      </c>
      <c r="BM261" s="110">
        <f ca="1">IF(Tabela2[[#This Row],[Data de atendimento do Ibama (considerar o primeiro documento/ação)]]="",_xlfn.DAYS(TODAY(),J261),_xlfn.DAYS(Tabela2[[#This Row],[Data de atendimento do Ibama (considerar o primeiro documento/ação)]],J261))</f>
        <v>12</v>
      </c>
      <c r="BN261" s="110" t="str">
        <f>IF(Tabela2[[#This Row],[Atendido pelo Ibama ("Não" ou "Sim")]]="Não","Preencher", IF(Tabela2[[#This Row],[Atendido pelo Ibama ("Não" ou "Sim")]]="Sim","NA",""))</f>
        <v>NA</v>
      </c>
      <c r="BO261" s="116" t="s">
        <v>7098</v>
      </c>
      <c r="BP261" s="110" t="str">
        <f>IF(Tabela2[[#This Row],[Forma de atendimento (primeiro documento/ação)]]= "Outros (especificar)", "PREENCHER","NA")</f>
        <v>NA</v>
      </c>
      <c r="BQ261" s="108" t="s">
        <v>123</v>
      </c>
      <c r="BR261" s="110" t="str">
        <f>IF(Tabela2[[#This Row],[Equipe do Ibama foi a campo? Houve sobrevoo do Poseidon?]] = "Sim", "PREENCHER","NA")</f>
        <v>NA</v>
      </c>
      <c r="BS261" s="110" t="str">
        <f>IF(Tabela2[[#This Row],[Se sim, foi emitida Ordem de Emergência? (informações vinculada à coluna CK)]] = "Sim", "PREENCHER","NA")</f>
        <v>NA</v>
      </c>
      <c r="BT261" s="110" t="s">
        <v>7125</v>
      </c>
      <c r="BU261" s="110" t="s">
        <v>2696</v>
      </c>
      <c r="BV261" s="110" t="s">
        <v>123</v>
      </c>
      <c r="BW261" s="110" t="s">
        <v>123</v>
      </c>
      <c r="BX261" s="108" t="s">
        <v>7119</v>
      </c>
      <c r="BY261" s="108"/>
      <c r="BZ261" s="106" t="str">
        <f>IF(Tabela2[[#This Row],[Data do documento de encerramento]]="NA","NA",IF(Tabela2[[#This Row],[Data do documento de encerramento]]="","Pendente de conclusão/ encerramento",_xlfn.DAYS(Tabela2[[#This Row],[Data do documento de encerramento]],J261)))</f>
        <v>Pendente de conclusão/ encerramento</v>
      </c>
      <c r="CA261" s="109" t="s">
        <v>7126</v>
      </c>
      <c r="CB261" s="109"/>
      <c r="CC261" s="133"/>
      <c r="CD261" s="109"/>
      <c r="CE261" s="109"/>
      <c r="CF261" s="109"/>
    </row>
    <row r="262" spans="1:84" hidden="1">
      <c r="A262" s="172">
        <v>202543043213</v>
      </c>
      <c r="B262" s="173" t="s">
        <v>8164</v>
      </c>
      <c r="C262" s="110" t="str">
        <f>VLOOKUP(Tabela2[[#This Row],[SIEMA]],Siema2025,4,FALSE)</f>
        <v xml:space="preserve"> MG</v>
      </c>
      <c r="D262" s="108" t="str">
        <f>VLOOKUP(Tabela2[[#This Row],[SIEMA]],Siema2025,3,FALSE)</f>
        <v xml:space="preserve">Belo Horizonte </v>
      </c>
      <c r="E262" s="108" t="str">
        <f>VLOOKUP(Tabela2[[#This Row],[SIEMA]],Siema2025,20,FALSE)</f>
        <v>Rua Prata, 56 - Bairro Cruzeiro</v>
      </c>
      <c r="F262" s="108"/>
      <c r="G262" s="108"/>
      <c r="H262" s="108"/>
      <c r="I262" s="106" t="str">
        <f>VLOOKUP(Tabela2[[#This Row],[SIEMA]],Siema2025,19,FALSE)</f>
        <v/>
      </c>
      <c r="J262" s="107">
        <f>VLOOKUP(Tabela2[[#This Row],[SIEMA]],Siema2025,2,FALSE)</f>
        <v>45763</v>
      </c>
      <c r="K262" s="107" t="str">
        <f>VLOOKUP(Tabela2[[#This Row],[SIEMA]],Siema2025,16,FALSE)</f>
        <v>Quarta</v>
      </c>
      <c r="L262" s="108" t="str">
        <f>IF(Tabela2[[#This Row],[Data]]="","Sem Informação",VLOOKUP(MONTH(Tabela2[[#This Row],[Data]]),'[1]Validação de dados'!$I$1:$J$13,2,0))</f>
        <v>Abril</v>
      </c>
      <c r="M262" s="106">
        <f>YEAR(Tabela2[[#This Row],[Data]])</f>
        <v>2025</v>
      </c>
      <c r="N262" s="107" t="str">
        <f>VLOOKUP(Tabela2[[#This Row],[SIEMA]],Siema2025,17,FALSE)</f>
        <v>Matutino</v>
      </c>
      <c r="O262" s="107" t="str">
        <f>VLOOKUP(Tabela2[[#This Row],[SIEMA]],Siema2025,5,FALSE)</f>
        <v>Outro(s)</v>
      </c>
      <c r="P262" s="106" t="str">
        <f>VLOOKUP(Tabela2[[#This Row],[SIEMA]],Siema2025,21,FALSE)</f>
        <v>Outros - Vazamento de Gás</v>
      </c>
      <c r="Q262" s="106" t="str">
        <f>VLOOKUP(Tabela2[[#This Row],[SIEMA]],Siema2025,7,FALSE)</f>
        <v>GAS NATURAL, COMPRIMIDO</v>
      </c>
      <c r="R262" s="106" t="str">
        <f>VLOOKUP(Tabela2[[#This Row],[SIEMA]],Siema2025,10,FALSE)</f>
        <v/>
      </c>
      <c r="S262" s="109" t="str">
        <f>IF(Q262="","", IF(Q262="NC","", IF(Q262="NE","", IF(Q262="NA","",IFERROR(VLOOKUP(Q262,Produtos!$A$1:$C$2319,2,FALSE),"Não Cadastrado")))))</f>
        <v>Não Cadastrado</v>
      </c>
      <c r="T262" s="106" t="str">
        <f>VLOOKUP(Tabela2[[#This Row],[SIEMA]],Siema2025,11,FALSE)</f>
        <v xml:space="preserve"> </v>
      </c>
      <c r="U262" s="106" t="str">
        <f>VLOOKUP(Tabela2[[#This Row],[SIEMA]],Siema2025,12,FALSE)</f>
        <v xml:space="preserve"> </v>
      </c>
      <c r="V262" s="106" t="str">
        <f>IF(Q262="","",IF(ISNUMBER(Q262)=FALSE,"Não se aplica",IFERROR(VLOOKUP(Q262,Produtos!$A$1:$C$2319,3,FALSE),"Não Cadastrado")))</f>
        <v>Não se aplica</v>
      </c>
      <c r="W262" s="106" t="str">
        <f>VLOOKUP(Tabela2[[#This Row],[SIEMA]],Siema2025,10,FALSE)</f>
        <v/>
      </c>
      <c r="X262" s="115" t="str">
        <f>IF(Tabela2[[#This Row],[Origem do acidente]] = "Plataforma", "PREENCHER","NA")</f>
        <v>NA</v>
      </c>
      <c r="Y262" s="111" t="str">
        <f>IF(W262="","", IF(W262="NC","", IF(W262="NE","", IF(W262="NA","",IFERROR(VLOOKUP(W262,Produtos!$A$1:$C$2319,2,FALSE),"Não Cadastrado")))))</f>
        <v/>
      </c>
      <c r="Z262" s="106" t="str">
        <f>VLOOKUP(Tabela2[[#This Row],[SIEMA]],Siema2025,11,FALSE)</f>
        <v xml:space="preserve"> </v>
      </c>
      <c r="AA262" s="106" t="str">
        <f>VLOOKUP(Tabela2[[#This Row],[SIEMA]],Siema2025,12,FALSE)</f>
        <v xml:space="preserve"> </v>
      </c>
      <c r="AB262" s="106" t="str">
        <f>IF(W262="","",IF(ISNUMBER(W262)=FALSE,"Não se aplica",IFERROR(VLOOKUP(W262,Produtos!$A$1:$C$2319,3,FALSE),"Não Cadastrado")))</f>
        <v/>
      </c>
      <c r="AC262" s="106"/>
      <c r="AD262" s="110" t="str">
        <f>IF(Tabela2[[#This Row],[Origem do acidente]] = "Plataforma", "PREENCHER","NA")</f>
        <v>NA</v>
      </c>
      <c r="AE262" s="109" t="str">
        <f>IF(AC262="","", IF(AC262="NC","", IF(AC262="NE","", IF(AC262="NA","",IFERROR(VLOOKUP(AC262,Produtos!$A$1:$C$2319,2,FALSE),"Não Cadastrado")))))</f>
        <v/>
      </c>
      <c r="AF262" s="106"/>
      <c r="AG262" s="106"/>
      <c r="AH262" s="106" t="str">
        <f>IF(AC262="","",IF(ISNUMBER(AC262)=FALSE,"Não se aplica",IFERROR(VLOOKUP(AC262,Produtos!$A$1:$C$2319,3,FALSE),"Não Cadastrado")))</f>
        <v/>
      </c>
      <c r="AI262" s="106"/>
      <c r="AJ262" s="106" t="str">
        <f>VLOOKUP(Tabela2[[#This Row],[SIEMA]],Siema2025,26,FALSE)</f>
        <v>Perfuração de tubulação por retro-escavadeira</v>
      </c>
      <c r="AK262" s="109"/>
      <c r="AL262" s="109"/>
      <c r="AM262" s="109"/>
      <c r="AN262" s="110" t="str">
        <f>VLOOKUP(Tabela2[[#This Row],[SIEMA]],Siema2025,51,FALSE)</f>
        <v/>
      </c>
      <c r="AO262" s="110" t="str">
        <f>VLOOKUP(Tabela2[[#This Row],[SIEMA]],Siema2025,53,FALSE)</f>
        <v>X</v>
      </c>
      <c r="AP262" s="110" t="str">
        <f>VLOOKUP(Tabela2[[#This Row],[SIEMA]],Siema2025,55,FALSE)</f>
        <v/>
      </c>
      <c r="AQ262" s="110" t="str">
        <f>VLOOKUP(Tabela2[[#This Row],[SIEMA]],Siema2025,57,FALSE)</f>
        <v/>
      </c>
      <c r="AR262" s="110" t="str">
        <f>VLOOKUP(Tabela2[[#This Row],[SIEMA]],Siema2025,59,FALSE)</f>
        <v/>
      </c>
      <c r="AS262" s="110" t="str">
        <f>VLOOKUP(Tabela2[[#This Row],[SIEMA]],Siema2025,61,FALSE)</f>
        <v/>
      </c>
      <c r="AT262" s="110" t="str">
        <f>VLOOKUP(Tabela2[[#This Row],[SIEMA]],Siema2025,63,FALSE)</f>
        <v/>
      </c>
      <c r="AU262" s="110" t="str">
        <f>VLOOKUP(Tabela2[[#This Row],[SIEMA]],Siema2025,65,FALSE)</f>
        <v/>
      </c>
      <c r="AV262" s="110" t="str">
        <f>VLOOKUP(Tabela2[[#This Row],[SIEMA]],Siema2025,67,FALSE)</f>
        <v/>
      </c>
      <c r="AW262" s="110" t="str">
        <f>VLOOKUP(Tabela2[[#This Row],[SIEMA]],Siema2025,69,FALSE)</f>
        <v>X</v>
      </c>
      <c r="AX262" s="110" t="str">
        <f>VLOOKUP(Tabela2[[#This Row],[SIEMA]],Siema2025,71,FALSE)</f>
        <v/>
      </c>
      <c r="AY262" s="110" t="str">
        <f>VLOOKUP(Tabela2[[#This Row],[SIEMA]],Siema2025,73,FALSE)</f>
        <v/>
      </c>
      <c r="AZ262" s="110" t="str">
        <f>VLOOKUP(Tabela2[[#This Row],[SIEMA]],Siema2025,75,FALSE)</f>
        <v/>
      </c>
      <c r="BA262" s="110" t="str">
        <f>VLOOKUP(Tabela2[[#This Row],[SIEMA]],Siema2025,77,FALSE)</f>
        <v/>
      </c>
      <c r="BB262" s="110" t="str">
        <f>VLOOKUP(Tabela2[[#This Row],[SIEMA]],Siema2025,79,FALSE)</f>
        <v/>
      </c>
      <c r="BC262" s="110" t="str">
        <f>IF(Tabela2[[#This Row],[Outro(s) ]] = "X", "PREENCHER","NA")</f>
        <v>NA</v>
      </c>
      <c r="BD262" s="110" t="str">
        <f>VLOOKUP(Tabela2[[#This Row],[SIEMA]],Siema2025,82,FALSE)</f>
        <v/>
      </c>
      <c r="BE262" s="110" t="str">
        <f>VLOOKUP(Tabela2[[#This Row],[SIEMA]],Siema2025,81,FALSE)</f>
        <v/>
      </c>
      <c r="BF262" s="112" t="str">
        <f>VLOOKUP(Tabela2[[#This Row],[SIEMA]],Siema2025,28,FALSE)</f>
        <v/>
      </c>
      <c r="BG262" s="112"/>
      <c r="BH262" s="113" t="str">
        <f>VLOOKUP(Tabela2[[#This Row],[SIEMA]],Siema2025,29,FALSE)</f>
        <v/>
      </c>
      <c r="BI262" s="114" t="str">
        <f>VLOOKUP(Tabela2[[#This Row],[SIEMA]],Siema2025,107,FALSE)</f>
        <v>Não</v>
      </c>
      <c r="BJ262" s="109"/>
      <c r="BK262" s="106"/>
      <c r="BL262" s="108"/>
      <c r="BM262" s="110">
        <f ca="1">IF(Tabela2[[#This Row],[Data de atendimento do Ibama (considerar o primeiro documento/ação)]]="",_xlfn.DAYS(TODAY(),J262),_xlfn.DAYS(Tabela2[[#This Row],[Data de atendimento do Ibama (considerar o primeiro documento/ação)]],J262))</f>
        <v>457</v>
      </c>
      <c r="BN262" s="110" t="str">
        <f>IF(Tabela2[[#This Row],[Atendido pelo Ibama ("Não" ou "Sim")]]="Não","Preencher", IF(Tabela2[[#This Row],[Atendido pelo Ibama ("Não" ou "Sim")]]="Sim","NA",""))</f>
        <v/>
      </c>
      <c r="BO262" s="116"/>
      <c r="BP262" s="110" t="str">
        <f>IF(Tabela2[[#This Row],[Forma de atendimento (primeiro documento/ação)]]= "Outros (especificar)", "PREENCHER","NA")</f>
        <v>NA</v>
      </c>
      <c r="BQ262" s="108"/>
      <c r="BR262" s="110" t="str">
        <f>IF(Tabela2[[#This Row],[Equipe do Ibama foi a campo? Houve sobrevoo do Poseidon?]] = "Sim", "PREENCHER","NA")</f>
        <v>NA</v>
      </c>
      <c r="BS262" s="110" t="str">
        <f>IF(Tabela2[[#This Row],[Se sim, foi emitida Ordem de Emergência? (informações vinculada à coluna CK)]] = "Sim", "PREENCHER","NA")</f>
        <v>NA</v>
      </c>
      <c r="BT262" s="110" t="str">
        <f>IF(Tabela2[[#This Row],[Foi elaborado Relatório de Vistoria pelo Ibama? (informações vinculada à coluna CK)]] = "Sim", "PREENCHER","NA")</f>
        <v>NA</v>
      </c>
      <c r="BU262" s="110" t="str">
        <f>IF(Tabela2[[#This Row],[Houve envio de Informações Pós-acidente (preencher "não se aplica" quando de competência estadual/municipal)]] = "Sim", "PREENCHER","NA")</f>
        <v>NA</v>
      </c>
      <c r="BV262" s="110" t="str">
        <f>IF(Tabela2[[#This Row],[Houve avaliação das informações pós-acidente solicitadas/enviadas?]] = "Sim", "PREENCHER","NA")</f>
        <v>NA</v>
      </c>
      <c r="BW262" s="110" t="str">
        <f>IF(Tabela2[[#This Row],[O Ibama aguarda resposta da empresa/OEMA, etc?]] = "Sim", "PREENCHER","NA")</f>
        <v>NA</v>
      </c>
      <c r="BX262" s="108"/>
      <c r="BY262" s="108"/>
      <c r="BZ262" s="106" t="str">
        <f>IF(Tabela2[[#This Row],[Data do documento de encerramento]]="NA","NA",IF(Tabela2[[#This Row],[Data do documento de encerramento]]="","Pendente de conclusão/ encerramento",_xlfn.DAYS(Tabela2[[#This Row],[Data do documento de encerramento]],J262)))</f>
        <v>Pendente de conclusão/ encerramento</v>
      </c>
      <c r="CA262" s="109"/>
      <c r="CB262" s="109"/>
      <c r="CC262" s="131"/>
      <c r="CD262" s="109"/>
      <c r="CE262" s="109"/>
      <c r="CF262" s="109"/>
    </row>
    <row r="263" spans="1:84" hidden="1">
      <c r="A263" s="172">
        <v>202541868442</v>
      </c>
      <c r="B263" s="173" t="s">
        <v>8165</v>
      </c>
      <c r="C263" s="110" t="str">
        <f>VLOOKUP(Tabela2[[#This Row],[SIEMA]],Siema2025,4,FALSE)</f>
        <v xml:space="preserve"> MG</v>
      </c>
      <c r="D263" s="108" t="str">
        <f>VLOOKUP(Tabela2[[#This Row],[SIEMA]],Siema2025,3,FALSE)</f>
        <v xml:space="preserve">Carmópolis de Minas </v>
      </c>
      <c r="E263" s="108" t="str">
        <f>VLOOKUP(Tabela2[[#This Row],[SIEMA]],Siema2025,20,FALSE)</f>
        <v>RODOVIA FERNÃO DIAS KM 584,381 SUL</v>
      </c>
      <c r="F263" s="108"/>
      <c r="G263" s="108"/>
      <c r="H263" s="108"/>
      <c r="I263" s="106" t="str">
        <f>VLOOKUP(Tabela2[[#This Row],[SIEMA]],Siema2025,19,FALSE)</f>
        <v/>
      </c>
      <c r="J263" s="107">
        <f>VLOOKUP(Tabela2[[#This Row],[SIEMA]],Siema2025,2,FALSE)</f>
        <v>45764</v>
      </c>
      <c r="K263" s="107" t="str">
        <f>VLOOKUP(Tabela2[[#This Row],[SIEMA]],Siema2025,16,FALSE)</f>
        <v>Quinta</v>
      </c>
      <c r="L263" s="108" t="str">
        <f>IF(Tabela2[[#This Row],[Data]]="","Sem Informação",VLOOKUP(MONTH(Tabela2[[#This Row],[Data]]),'[1]Validação de dados'!$I$1:$J$13,2,0))</f>
        <v>Abril</v>
      </c>
      <c r="M263" s="106">
        <f>YEAR(Tabela2[[#This Row],[Data]])</f>
        <v>2025</v>
      </c>
      <c r="N263" s="107" t="str">
        <f>VLOOKUP(Tabela2[[#This Row],[SIEMA]],Siema2025,17,FALSE)</f>
        <v>Noturno</v>
      </c>
      <c r="O263" s="107" t="str">
        <f>VLOOKUP(Tabela2[[#This Row],[SIEMA]],Siema2025,5,FALSE)</f>
        <v>Rodovia</v>
      </c>
      <c r="P263" s="106" t="str">
        <f>VLOOKUP(Tabela2[[#This Row],[SIEMA]],Siema2025,21,FALSE)</f>
        <v/>
      </c>
      <c r="Q263" s="106" t="str">
        <f>VLOOKUP(Tabela2[[#This Row],[SIEMA]],Siema2025,7,FALSE)</f>
        <v>GÁS DE PETRÓLEO</v>
      </c>
      <c r="R263" s="106" t="str">
        <f>VLOOKUP(Tabela2[[#This Row],[SIEMA]],Siema2025,10,FALSE)</f>
        <v/>
      </c>
      <c r="S263" s="109" t="str">
        <f>IF(Q263="","", IF(Q263="NC","", IF(Q263="NE","", IF(Q263="NA","",IFERROR(VLOOKUP(Q263,Produtos!$A$1:$C$2319,2,FALSE),"Não Cadastrado")))))</f>
        <v>Não Cadastrado</v>
      </c>
      <c r="T263" s="106" t="str">
        <f>VLOOKUP(Tabela2[[#This Row],[SIEMA]],Siema2025,11,FALSE)</f>
        <v xml:space="preserve"> </v>
      </c>
      <c r="U263" s="106" t="str">
        <f>VLOOKUP(Tabela2[[#This Row],[SIEMA]],Siema2025,12,FALSE)</f>
        <v xml:space="preserve"> </v>
      </c>
      <c r="V263" s="106" t="str">
        <f>IF(Q263="","",IF(ISNUMBER(Q263)=FALSE,"Não se aplica",IFERROR(VLOOKUP(Q263,Produtos!$A$1:$C$2319,3,FALSE),"Não Cadastrado")))</f>
        <v>Não se aplica</v>
      </c>
      <c r="W263" s="106" t="str">
        <f>VLOOKUP(Tabela2[[#This Row],[SIEMA]],Siema2025,10,FALSE)</f>
        <v/>
      </c>
      <c r="X263" s="115" t="str">
        <f>IF(Tabela2[[#This Row],[Origem do acidente]] = "Plataforma", "PREENCHER","NA")</f>
        <v>NA</v>
      </c>
      <c r="Y263" s="111" t="str">
        <f>IF(W263="","", IF(W263="NC","", IF(W263="NE","", IF(W263="NA","",IFERROR(VLOOKUP(W263,Produtos!$A$1:$C$2319,2,FALSE),"Não Cadastrado")))))</f>
        <v/>
      </c>
      <c r="Z263" s="106" t="str">
        <f>VLOOKUP(Tabela2[[#This Row],[SIEMA]],Siema2025,11,FALSE)</f>
        <v xml:space="preserve"> </v>
      </c>
      <c r="AA263" s="106" t="str">
        <f>VLOOKUP(Tabela2[[#This Row],[SIEMA]],Siema2025,12,FALSE)</f>
        <v xml:space="preserve"> </v>
      </c>
      <c r="AB263" s="106" t="str">
        <f>IF(W263="","",IF(ISNUMBER(W263)=FALSE,"Não se aplica",IFERROR(VLOOKUP(W263,Produtos!$A$1:$C$2319,3,FALSE),"Não Cadastrado")))</f>
        <v/>
      </c>
      <c r="AC263" s="106"/>
      <c r="AD263" s="110" t="str">
        <f>IF(Tabela2[[#This Row],[Origem do acidente]] = "Plataforma", "PREENCHER","NA")</f>
        <v>NA</v>
      </c>
      <c r="AE263" s="109" t="str">
        <f>IF(AC263="","", IF(AC263="NC","", IF(AC263="NE","", IF(AC263="NA","",IFERROR(VLOOKUP(AC263,Produtos!$A$1:$C$2319,2,FALSE),"Não Cadastrado")))))</f>
        <v/>
      </c>
      <c r="AF263" s="106"/>
      <c r="AG263" s="106"/>
      <c r="AH263" s="106" t="str">
        <f>IF(AC263="","",IF(ISNUMBER(AC263)=FALSE,"Não se aplica",IFERROR(VLOOKUP(AC263,Produtos!$A$1:$C$2319,3,FALSE),"Não Cadastrado")))</f>
        <v/>
      </c>
      <c r="AI263" s="106"/>
      <c r="AJ263" s="106" t="str">
        <f>VLOOKUP(Tabela2[[#This Row],[SIEMA]],Siema2025,26,FALSE)</f>
        <v>SEGUNDO INFORMAÇÕES, O VEÍCULO TRAFEGAVA EM SENTIDO SUL SOBRE FAIXA 02, QUANDO O CONDUTOR ALEGA QUE DORMIU E PERDEU O CONTROLE DO VEÍCULO, QUE TOMBOU SOBRE ACOSTAMENTO.</v>
      </c>
      <c r="AK263" s="109"/>
      <c r="AL263" s="109"/>
      <c r="AM263" s="109"/>
      <c r="AN263" s="110" t="str">
        <f>VLOOKUP(Tabela2[[#This Row],[SIEMA]],Siema2025,51,FALSE)</f>
        <v/>
      </c>
      <c r="AO263" s="110" t="str">
        <f>VLOOKUP(Tabela2[[#This Row],[SIEMA]],Siema2025,53,FALSE)</f>
        <v/>
      </c>
      <c r="AP263" s="110" t="str">
        <f>VLOOKUP(Tabela2[[#This Row],[SIEMA]],Siema2025,55,FALSE)</f>
        <v/>
      </c>
      <c r="AQ263" s="110" t="str">
        <f>VLOOKUP(Tabela2[[#This Row],[SIEMA]],Siema2025,57,FALSE)</f>
        <v/>
      </c>
      <c r="AR263" s="110" t="str">
        <f>VLOOKUP(Tabela2[[#This Row],[SIEMA]],Siema2025,59,FALSE)</f>
        <v/>
      </c>
      <c r="AS263" s="110" t="str">
        <f>VLOOKUP(Tabela2[[#This Row],[SIEMA]],Siema2025,61,FALSE)</f>
        <v/>
      </c>
      <c r="AT263" s="110" t="str">
        <f>VLOOKUP(Tabela2[[#This Row],[SIEMA]],Siema2025,63,FALSE)</f>
        <v/>
      </c>
      <c r="AU263" s="110" t="str">
        <f>VLOOKUP(Tabela2[[#This Row],[SIEMA]],Siema2025,65,FALSE)</f>
        <v>X</v>
      </c>
      <c r="AV263" s="110" t="str">
        <f>VLOOKUP(Tabela2[[#This Row],[SIEMA]],Siema2025,67,FALSE)</f>
        <v/>
      </c>
      <c r="AW263" s="110" t="str">
        <f>VLOOKUP(Tabela2[[#This Row],[SIEMA]],Siema2025,69,FALSE)</f>
        <v/>
      </c>
      <c r="AX263" s="110" t="str">
        <f>VLOOKUP(Tabela2[[#This Row],[SIEMA]],Siema2025,71,FALSE)</f>
        <v/>
      </c>
      <c r="AY263" s="110" t="str">
        <f>VLOOKUP(Tabela2[[#This Row],[SIEMA]],Siema2025,73,FALSE)</f>
        <v/>
      </c>
      <c r="AZ263" s="110" t="str">
        <f>VLOOKUP(Tabela2[[#This Row],[SIEMA]],Siema2025,75,FALSE)</f>
        <v/>
      </c>
      <c r="BA263" s="110" t="str">
        <f>VLOOKUP(Tabela2[[#This Row],[SIEMA]],Siema2025,77,FALSE)</f>
        <v/>
      </c>
      <c r="BB263" s="110" t="str">
        <f>VLOOKUP(Tabela2[[#This Row],[SIEMA]],Siema2025,79,FALSE)</f>
        <v/>
      </c>
      <c r="BC263" s="110" t="str">
        <f>IF(Tabela2[[#This Row],[Outro(s) ]] = "X", "PREENCHER","NA")</f>
        <v>NA</v>
      </c>
      <c r="BD263" s="110" t="str">
        <f>VLOOKUP(Tabela2[[#This Row],[SIEMA]],Siema2025,82,FALSE)</f>
        <v/>
      </c>
      <c r="BE263" s="110" t="str">
        <f>VLOOKUP(Tabela2[[#This Row],[SIEMA]],Siema2025,81,FALSE)</f>
        <v/>
      </c>
      <c r="BF263" s="112" t="str">
        <f>VLOOKUP(Tabela2[[#This Row],[SIEMA]],Siema2025,28,FALSE)</f>
        <v>A D COMERCIO DE GAS LTDA</v>
      </c>
      <c r="BG263" s="112"/>
      <c r="BH263" s="113" t="str">
        <f>VLOOKUP(Tabela2[[#This Row],[SIEMA]],Siema2025,29,FALSE)</f>
        <v>07850229000164</v>
      </c>
      <c r="BI263" s="114" t="str">
        <f>VLOOKUP(Tabela2[[#This Row],[SIEMA]],Siema2025,107,FALSE)</f>
        <v>Não</v>
      </c>
      <c r="BJ263" s="109"/>
      <c r="BK263" s="106"/>
      <c r="BL263" s="143"/>
      <c r="BM263" s="110">
        <f ca="1">IF(Tabela2[[#This Row],[Data de atendimento do Ibama (considerar o primeiro documento/ação)]]="",_xlfn.DAYS(TODAY(),J263),_xlfn.DAYS(Tabela2[[#This Row],[Data de atendimento do Ibama (considerar o primeiro documento/ação)]],J263))</f>
        <v>456</v>
      </c>
      <c r="BN263" s="110" t="str">
        <f>IF(Tabela2[[#This Row],[Atendido pelo Ibama ("Não" ou "Sim")]]="Não","Preencher", IF(Tabela2[[#This Row],[Atendido pelo Ibama ("Não" ou "Sim")]]="Sim","NA",""))</f>
        <v/>
      </c>
      <c r="BO263" s="116"/>
      <c r="BP263" s="110" t="str">
        <f>IF(Tabela2[[#This Row],[Forma de atendimento (primeiro documento/ação)]]= "Outros (especificar)", "PREENCHER","NA")</f>
        <v>NA</v>
      </c>
      <c r="BQ263" s="108"/>
      <c r="BR263" s="110" t="str">
        <f>IF(Tabela2[[#This Row],[Equipe do Ibama foi a campo? Houve sobrevoo do Poseidon?]] = "Sim", "PREENCHER","NA")</f>
        <v>NA</v>
      </c>
      <c r="BS263" s="110" t="str">
        <f>IF(Tabela2[[#This Row],[Se sim, foi emitida Ordem de Emergência? (informações vinculada à coluna CK)]] = "Sim", "PREENCHER","NA")</f>
        <v>NA</v>
      </c>
      <c r="BT263" s="110" t="str">
        <f>IF(Tabela2[[#This Row],[Foi elaborado Relatório de Vistoria pelo Ibama? (informações vinculada à coluna CK)]] = "Sim", "PREENCHER","NA")</f>
        <v>NA</v>
      </c>
      <c r="BU263" s="110" t="str">
        <f>IF(Tabela2[[#This Row],[Houve envio de Informações Pós-acidente (preencher "não se aplica" quando de competência estadual/municipal)]] = "Sim", "PREENCHER","NA")</f>
        <v>NA</v>
      </c>
      <c r="BV263" s="110" t="str">
        <f>IF(Tabela2[[#This Row],[Houve avaliação das informações pós-acidente solicitadas/enviadas?]] = "Sim", "PREENCHER","NA")</f>
        <v>NA</v>
      </c>
      <c r="BW263" s="110" t="str">
        <f>IF(Tabela2[[#This Row],[O Ibama aguarda resposta da empresa/OEMA, etc?]] = "Sim", "PREENCHER","NA")</f>
        <v>NA</v>
      </c>
      <c r="BX263" s="108"/>
      <c r="BY263" s="108"/>
      <c r="BZ263" s="106" t="str">
        <f>IF(Tabela2[[#This Row],[Data do documento de encerramento]]="NA","NA",IF(Tabela2[[#This Row],[Data do documento de encerramento]]="","Pendente de conclusão/ encerramento",_xlfn.DAYS(Tabela2[[#This Row],[Data do documento de encerramento]],J263)))</f>
        <v>Pendente de conclusão/ encerramento</v>
      </c>
      <c r="CA263" s="109"/>
      <c r="CB263" s="109"/>
      <c r="CC263" s="131"/>
      <c r="CD263" s="109"/>
      <c r="CE263" s="109"/>
      <c r="CF263" s="109"/>
    </row>
    <row r="264" spans="1:84" ht="45.75">
      <c r="A264" s="185">
        <v>202541964820</v>
      </c>
      <c r="B264" s="120" t="s">
        <v>8166</v>
      </c>
      <c r="C264" s="110" t="s">
        <v>672</v>
      </c>
      <c r="D264" s="108" t="s">
        <v>637</v>
      </c>
      <c r="E264" s="108" t="s">
        <v>8167</v>
      </c>
      <c r="F264" s="108"/>
      <c r="G264" s="108" t="s">
        <v>8168</v>
      </c>
      <c r="H264" s="108" t="s">
        <v>8169</v>
      </c>
      <c r="I264" s="106" t="str">
        <f>VLOOKUP(Tabela2[[#This Row],[SIEMA]],Siema2025,19,FALSE)</f>
        <v>Santos</v>
      </c>
      <c r="J264" s="107">
        <f>VLOOKUP(Tabela2[[#This Row],[SIEMA]],Siema2025,2,FALSE)</f>
        <v>45765</v>
      </c>
      <c r="K264" s="107" t="str">
        <f>VLOOKUP(Tabela2[[#This Row],[SIEMA]],Siema2025,16,FALSE)</f>
        <v>Sexta</v>
      </c>
      <c r="L264" s="108" t="str">
        <f>IF(Tabela2[[#This Row],[Data]]="","Sem Informação",VLOOKUP(MONTH(Tabela2[[#This Row],[Data]]),'[1]Validação de dados'!$I$1:$J$13,2,0))</f>
        <v>Abril</v>
      </c>
      <c r="M264" s="106">
        <f>YEAR(Tabela2[[#This Row],[Data]])</f>
        <v>2025</v>
      </c>
      <c r="N264" s="107" t="str">
        <f>VLOOKUP(Tabela2[[#This Row],[SIEMA]],Siema2025,17,FALSE)</f>
        <v>Matutino</v>
      </c>
      <c r="O264" s="107" t="str">
        <f>VLOOKUP(Tabela2[[#This Row],[SIEMA]],Siema2025,5,FALSE)</f>
        <v>Plataforma</v>
      </c>
      <c r="P264" s="106"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4" s="106" t="s">
        <v>637</v>
      </c>
      <c r="R264" s="106" t="s">
        <v>7733</v>
      </c>
      <c r="S264" s="109" t="s">
        <v>7138</v>
      </c>
      <c r="T264" s="106">
        <v>1</v>
      </c>
      <c r="U264" s="106" t="s">
        <v>7109</v>
      </c>
      <c r="V264" s="106" t="str">
        <f>IF(Q264="","",IF(ISNUMBER(Q264)=FALSE,"Não se aplica",IFERROR(VLOOKUP(Q264,Produtos!$A$1:$C$2319,3,FALSE),"Não Cadastrado")))</f>
        <v>Não se aplica</v>
      </c>
      <c r="W264" s="106"/>
      <c r="X264" s="115"/>
      <c r="Y264" s="111" t="str">
        <f>IF(W264="","", IF(W264="NC","", IF(W264="NE","", IF(W264="NA","",IFERROR(VLOOKUP(W264,Produtos!$A$1:$C$2319,2,FALSE),"Não Cadastrado")))))</f>
        <v/>
      </c>
      <c r="Z264" s="106"/>
      <c r="AA264" s="106"/>
      <c r="AB264" s="106" t="str">
        <f>IF(W264="","",IF(ISNUMBER(W264)=FALSE,"Não se aplica",IFERROR(VLOOKUP(W264,Produtos!$A$1:$C$2319,3,FALSE),"Não Cadastrado")))</f>
        <v/>
      </c>
      <c r="AC264" s="106"/>
      <c r="AD264" s="110"/>
      <c r="AE264" s="109" t="str">
        <f>IF(AC264="","", IF(AC264="NC","", IF(AC264="NE","", IF(AC264="NA","",IFERROR(VLOOKUP(AC264,Produtos!$A$1:$C$2319,2,FALSE),"Não Cadastrado")))))</f>
        <v/>
      </c>
      <c r="AF264" s="106"/>
      <c r="AG264" s="106"/>
      <c r="AH264" s="106" t="str">
        <f>IF(AC264="","",IF(ISNUMBER(AC264)=FALSE,"Não se aplica",IFERROR(VLOOKUP(AC264,Produtos!$A$1:$C$2319,3,FALSE),"Não Cadastrado")))</f>
        <v/>
      </c>
      <c r="AI264" s="106"/>
      <c r="AJ264" s="106" t="str">
        <f>VLOOKUP(Tabela2[[#This Row],[SIEMA]],Siema2025,26,FALSE)</f>
        <v>Falha na válvula shuttle do BOP associada a função de fechamento da válvula de fundo da linha booster do BOP.</v>
      </c>
      <c r="AK264" s="109" t="s">
        <v>7096</v>
      </c>
      <c r="AL264" s="109" t="s">
        <v>7110</v>
      </c>
      <c r="AM264" s="109"/>
      <c r="AN264" s="110" t="str">
        <f>VLOOKUP(Tabela2[[#This Row],[SIEMA]],Siema2025,51,FALSE)</f>
        <v/>
      </c>
      <c r="AO264" s="110" t="str">
        <f>VLOOKUP(Tabela2[[#This Row],[SIEMA]],Siema2025,53,FALSE)</f>
        <v/>
      </c>
      <c r="AP264" s="110" t="str">
        <f>VLOOKUP(Tabela2[[#This Row],[SIEMA]],Siema2025,55,FALSE)</f>
        <v/>
      </c>
      <c r="AQ264" s="110" t="str">
        <f>VLOOKUP(Tabela2[[#This Row],[SIEMA]],Siema2025,57,FALSE)</f>
        <v/>
      </c>
      <c r="AR264" s="110" t="str">
        <f>VLOOKUP(Tabela2[[#This Row],[SIEMA]],Siema2025,59,FALSE)</f>
        <v/>
      </c>
      <c r="AS264" s="110" t="str">
        <f>VLOOKUP(Tabela2[[#This Row],[SIEMA]],Siema2025,61,FALSE)</f>
        <v>X</v>
      </c>
      <c r="AT264" s="110" t="str">
        <f>VLOOKUP(Tabela2[[#This Row],[SIEMA]],Siema2025,63,FALSE)</f>
        <v/>
      </c>
      <c r="AU264" s="110" t="str">
        <f>VLOOKUP(Tabela2[[#This Row],[SIEMA]],Siema2025,65,FALSE)</f>
        <v/>
      </c>
      <c r="AV264" s="110" t="str">
        <f>VLOOKUP(Tabela2[[#This Row],[SIEMA]],Siema2025,67,FALSE)</f>
        <v/>
      </c>
      <c r="AW264" s="110" t="str">
        <f>VLOOKUP(Tabela2[[#This Row],[SIEMA]],Siema2025,69,FALSE)</f>
        <v/>
      </c>
      <c r="AX264" s="110" t="str">
        <f>VLOOKUP(Tabela2[[#This Row],[SIEMA]],Siema2025,71,FALSE)</f>
        <v/>
      </c>
      <c r="AY264" s="110" t="str">
        <f>VLOOKUP(Tabela2[[#This Row],[SIEMA]],Siema2025,73,FALSE)</f>
        <v/>
      </c>
      <c r="AZ264" s="110" t="str">
        <f>VLOOKUP(Tabela2[[#This Row],[SIEMA]],Siema2025,75,FALSE)</f>
        <v/>
      </c>
      <c r="BA264" s="110" t="str">
        <f>VLOOKUP(Tabela2[[#This Row],[SIEMA]],Siema2025,77,FALSE)</f>
        <v/>
      </c>
      <c r="BB264" s="110" t="str">
        <f>VLOOKUP(Tabela2[[#This Row],[SIEMA]],Siema2025,79,FALSE)</f>
        <v/>
      </c>
      <c r="BC264" s="110" t="str">
        <f>IF(Tabela2[[#This Row],[Outro(s) ]] = "X", "PREENCHER","NA")</f>
        <v>NA</v>
      </c>
      <c r="BD264" s="110" t="str">
        <f>VLOOKUP(Tabela2[[#This Row],[SIEMA]],Siema2025,82,FALSE)</f>
        <v/>
      </c>
      <c r="BE264" s="110" t="str">
        <f>VLOOKUP(Tabela2[[#This Row],[SIEMA]],Siema2025,81,FALSE)</f>
        <v/>
      </c>
      <c r="BF264" s="112" t="str">
        <f>VLOOKUP(Tabela2[[#This Row],[SIEMA]],Siema2025,28,FALSE)</f>
        <v>Petrobras</v>
      </c>
      <c r="BG264" s="112"/>
      <c r="BH264" s="113">
        <v>33000167000101</v>
      </c>
      <c r="BI264" s="114" t="str">
        <f>VLOOKUP(Tabela2[[#This Row],[SIEMA]],Siema2025,107,FALSE)</f>
        <v>Não</v>
      </c>
      <c r="BJ264" s="109" t="s">
        <v>7097</v>
      </c>
      <c r="BK264" s="106" t="s">
        <v>2696</v>
      </c>
      <c r="BL264" s="143">
        <v>45769</v>
      </c>
      <c r="BM264" s="110">
        <f ca="1">IF(Tabela2[[#This Row],[Data de atendimento do Ibama (considerar o primeiro documento/ação)]]="",_xlfn.DAYS(TODAY(),J264),_xlfn.DAYS(Tabela2[[#This Row],[Data de atendimento do Ibama (considerar o primeiro documento/ação)]],J264))</f>
        <v>4</v>
      </c>
      <c r="BN264" s="110" t="str">
        <f>IF(Tabela2[[#This Row],[Atendido pelo Ibama ("Não" ou "Sim")]]="Não","Preencher", IF(Tabela2[[#This Row],[Atendido pelo Ibama ("Não" ou "Sim")]]="Sim","NA",""))</f>
        <v>NA</v>
      </c>
      <c r="BO264" s="116" t="s">
        <v>7098</v>
      </c>
      <c r="BP264" s="110" t="str">
        <f>IF(Tabela2[[#This Row],[Forma de atendimento (primeiro documento/ação)]]= "Outros (especificar)", "PREENCHER","NA")</f>
        <v>NA</v>
      </c>
      <c r="BQ264" s="108" t="s">
        <v>123</v>
      </c>
      <c r="BR264" s="110" t="str">
        <f>IF(Tabela2[[#This Row],[Equipe do Ibama foi a campo? Houve sobrevoo do Poseidon?]] = "Sim", "PREENCHER","NA")</f>
        <v>NA</v>
      </c>
      <c r="BS264" s="110" t="str">
        <f>IF(Tabela2[[#This Row],[Se sim, foi emitida Ordem de Emergência? (informações vinculada à coluna CK)]] = "Sim", "PREENCHER","NA")</f>
        <v>NA</v>
      </c>
      <c r="BT264" s="110" t="s">
        <v>7099</v>
      </c>
      <c r="BU264" s="110" t="s">
        <v>2696</v>
      </c>
      <c r="BV264" s="110" t="s">
        <v>123</v>
      </c>
      <c r="BW264" s="110" t="s">
        <v>123</v>
      </c>
      <c r="BX264" s="108" t="s">
        <v>7119</v>
      </c>
      <c r="BY264" s="143"/>
      <c r="BZ264" s="106" t="str">
        <f>IF(Tabela2[[#This Row],[Data do documento de encerramento]]="NA","NA",IF(Tabela2[[#This Row],[Data do documento de encerramento]]="","Pendente de conclusão/ encerramento",_xlfn.DAYS(Tabela2[[#This Row],[Data do documento de encerramento]],J264)))</f>
        <v>Pendente de conclusão/ encerramento</v>
      </c>
      <c r="CA264" s="109"/>
      <c r="CB264" s="109" t="s">
        <v>7253</v>
      </c>
      <c r="CC264" s="135" t="s">
        <v>7196</v>
      </c>
      <c r="CD264" s="109" t="s">
        <v>123</v>
      </c>
      <c r="CE264" s="109" t="s">
        <v>123</v>
      </c>
      <c r="CF264" s="109" t="s">
        <v>7243</v>
      </c>
    </row>
    <row r="265" spans="1:84" ht="76.5">
      <c r="A265" s="172">
        <v>202541818029</v>
      </c>
      <c r="B265" s="173" t="s">
        <v>8170</v>
      </c>
      <c r="C265" s="110" t="s">
        <v>7133</v>
      </c>
      <c r="D265" s="108" t="s">
        <v>637</v>
      </c>
      <c r="E265" s="108" t="s">
        <v>8171</v>
      </c>
      <c r="F265" s="108"/>
      <c r="G265" s="108" t="s">
        <v>8172</v>
      </c>
      <c r="H265" s="108" t="s">
        <v>8173</v>
      </c>
      <c r="I265" s="106" t="str">
        <f>VLOOKUP(Tabela2[[#This Row],[SIEMA]],Siema2025,19,FALSE)</f>
        <v>Campos</v>
      </c>
      <c r="J265" s="107">
        <f>VLOOKUP(Tabela2[[#This Row],[SIEMA]],Siema2025,2,FALSE)</f>
        <v>45765</v>
      </c>
      <c r="K265" s="107" t="str">
        <f>VLOOKUP(Tabela2[[#This Row],[SIEMA]],Siema2025,16,FALSE)</f>
        <v>Sexta</v>
      </c>
      <c r="L265" s="108" t="str">
        <f>IF(Tabela2[[#This Row],[Data]]="","Sem Informação",VLOOKUP(MONTH(Tabela2[[#This Row],[Data]]),'[1]Validação de dados'!$I$1:$J$13,2,0))</f>
        <v>Abril</v>
      </c>
      <c r="M265" s="106">
        <f>YEAR(Tabela2[[#This Row],[Data]])</f>
        <v>2025</v>
      </c>
      <c r="N265" s="107" t="str">
        <f>VLOOKUP(Tabela2[[#This Row],[SIEMA]],Siema2025,17,FALSE)</f>
        <v>Madrugada</v>
      </c>
      <c r="O265" s="107" t="s">
        <v>111</v>
      </c>
      <c r="P265" s="106" t="str">
        <f>VLOOKUP(Tabela2[[#This Row],[SIEMA]],Siema2025,21,FALSE)</f>
        <v>Embarcação Parcel do Badejo em operação no poço 7-ESP-54D-RJS, Campo de Espadarte, Bacia de Campos.</v>
      </c>
      <c r="Q265" s="106" t="s">
        <v>637</v>
      </c>
      <c r="R265" s="106" t="s">
        <v>7137</v>
      </c>
      <c r="S265" s="106" t="s">
        <v>7138</v>
      </c>
      <c r="T265" t="s">
        <v>8174</v>
      </c>
      <c r="U265" s="106" t="str">
        <f>VLOOKUP(Tabela2[[#This Row],[SIEMA]],Siema2025,12,FALSE)</f>
        <v>M3</v>
      </c>
      <c r="V265" s="106" t="s">
        <v>637</v>
      </c>
      <c r="W265" s="106"/>
      <c r="X265" s="115" t="str">
        <f>IF(Tabela2[[#This Row],[Origem do acidente]] = "Plataforma", "PREENCHER","NA")</f>
        <v>PREENCHER</v>
      </c>
      <c r="Y265" s="111" t="str">
        <f>IF(W265="","", IF(W265="NC","", IF(W265="NE","", IF(W265="NA","",IFERROR(VLOOKUP(W265,Produtos!$A$1:$C$2319,2,FALSE),"Não Cadastrado")))))</f>
        <v/>
      </c>
      <c r="Z265" s="106"/>
      <c r="AA265" s="106" t="str">
        <f>VLOOKUP(Tabela2[[#This Row],[SIEMA]],Siema2025,12,FALSE)</f>
        <v>M3</v>
      </c>
      <c r="AB265" s="106" t="str">
        <f>IF(W265="","",IF(ISNUMBER(W265)=FALSE,"Não se aplica",IFERROR(VLOOKUP(W265,Produtos!$A$1:$C$2319,3,FALSE),"Não Cadastrado")))</f>
        <v/>
      </c>
      <c r="AC265" s="106"/>
      <c r="AD265" s="110" t="str">
        <f>IF(Tabela2[[#This Row],[Origem do acidente]] = "Plataforma", "PREENCHER","NA")</f>
        <v>PREENCHER</v>
      </c>
      <c r="AE265" s="109" t="str">
        <f>IF(AC265="","", IF(AC265="NC","", IF(AC265="NE","", IF(AC265="NA","",IFERROR(VLOOKUP(AC265,Produtos!$A$1:$C$2319,2,FALSE),"Não Cadastrado")))))</f>
        <v/>
      </c>
      <c r="AF265" s="106"/>
      <c r="AG265" s="106"/>
      <c r="AH265" s="106" t="str">
        <f>IF(AC265="","",IF(ISNUMBER(AC265)=FALSE,"Não se aplica",IFERROR(VLOOKUP(AC265,Produtos!$A$1:$C$2319,3,FALSE),"Não Cadastrado")))</f>
        <v/>
      </c>
      <c r="AI265" s="106"/>
      <c r="AJ265" s="106" t="str">
        <f>VLOOKUP(Tabela2[[#This Row],[SIEMA]],Siema2025,26,FALSE)</f>
        <v>Em investigação.</v>
      </c>
      <c r="AK265" s="109"/>
      <c r="AL265" s="109"/>
      <c r="AM265" s="109"/>
      <c r="AN265" s="110" t="str">
        <f>VLOOKUP(Tabela2[[#This Row],[SIEMA]],Siema2025,51,FALSE)</f>
        <v/>
      </c>
      <c r="AO265" s="110" t="str">
        <f>VLOOKUP(Tabela2[[#This Row],[SIEMA]],Siema2025,53,FALSE)</f>
        <v/>
      </c>
      <c r="AP265" s="110" t="str">
        <f>VLOOKUP(Tabela2[[#This Row],[SIEMA]],Siema2025,55,FALSE)</f>
        <v/>
      </c>
      <c r="AQ265" s="110" t="str">
        <f>VLOOKUP(Tabela2[[#This Row],[SIEMA]],Siema2025,57,FALSE)</f>
        <v/>
      </c>
      <c r="AR265" s="110" t="str">
        <f>VLOOKUP(Tabela2[[#This Row],[SIEMA]],Siema2025,59,FALSE)</f>
        <v/>
      </c>
      <c r="AS265" s="110" t="str">
        <f>VLOOKUP(Tabela2[[#This Row],[SIEMA]],Siema2025,61,FALSE)</f>
        <v>X</v>
      </c>
      <c r="AT265" s="110" t="str">
        <f>VLOOKUP(Tabela2[[#This Row],[SIEMA]],Siema2025,63,FALSE)</f>
        <v/>
      </c>
      <c r="AU265" s="110" t="str">
        <f>VLOOKUP(Tabela2[[#This Row],[SIEMA]],Siema2025,65,FALSE)</f>
        <v/>
      </c>
      <c r="AV265" s="110" t="str">
        <f>VLOOKUP(Tabela2[[#This Row],[SIEMA]],Siema2025,67,FALSE)</f>
        <v/>
      </c>
      <c r="AW265" s="110" t="str">
        <f>VLOOKUP(Tabela2[[#This Row],[SIEMA]],Siema2025,69,FALSE)</f>
        <v/>
      </c>
      <c r="AX265" s="110" t="str">
        <f>VLOOKUP(Tabela2[[#This Row],[SIEMA]],Siema2025,71,FALSE)</f>
        <v/>
      </c>
      <c r="AY265" s="110" t="str">
        <f>VLOOKUP(Tabela2[[#This Row],[SIEMA]],Siema2025,73,FALSE)</f>
        <v/>
      </c>
      <c r="AZ265" s="110" t="str">
        <f>VLOOKUP(Tabela2[[#This Row],[SIEMA]],Siema2025,75,FALSE)</f>
        <v/>
      </c>
      <c r="BA265" s="110" t="str">
        <f>VLOOKUP(Tabela2[[#This Row],[SIEMA]],Siema2025,77,FALSE)</f>
        <v/>
      </c>
      <c r="BB265" s="110" t="str">
        <f>VLOOKUP(Tabela2[[#This Row],[SIEMA]],Siema2025,79,FALSE)</f>
        <v/>
      </c>
      <c r="BC265" s="110" t="str">
        <f>IF(Tabela2[[#This Row],[Outro(s) ]] = "X", "PREENCHER","NA")</f>
        <v>NA</v>
      </c>
      <c r="BD265" s="110" t="str">
        <f>VLOOKUP(Tabela2[[#This Row],[SIEMA]],Siema2025,82,FALSE)</f>
        <v/>
      </c>
      <c r="BE265" s="110" t="str">
        <f>VLOOKUP(Tabela2[[#This Row],[SIEMA]],Siema2025,81,FALSE)</f>
        <v/>
      </c>
      <c r="BF265" s="112" t="str">
        <f>VLOOKUP(Tabela2[[#This Row],[SIEMA]],Siema2025,28,FALSE)</f>
        <v>Petrobras</v>
      </c>
      <c r="BG265" s="112"/>
      <c r="BH265" s="113" t="str">
        <f>VLOOKUP(Tabela2[[#This Row],[SIEMA]],Siema2025,29,FALSE)</f>
        <v>33000167100750</v>
      </c>
      <c r="BI265" s="114" t="str">
        <f>VLOOKUP(Tabela2[[#This Row],[SIEMA]],Siema2025,107,FALSE)</f>
        <v>Não</v>
      </c>
      <c r="BJ265" s="109" t="s">
        <v>7097</v>
      </c>
      <c r="BK265" s="106" t="s">
        <v>2696</v>
      </c>
      <c r="BL265" s="143">
        <v>45776</v>
      </c>
      <c r="BM265" s="110">
        <f ca="1">IF(Tabela2[[#This Row],[Data de atendimento do Ibama (considerar o primeiro documento/ação)]]="",_xlfn.DAYS(TODAY(),J265),_xlfn.DAYS(Tabela2[[#This Row],[Data de atendimento do Ibama (considerar o primeiro documento/ação)]],J265))</f>
        <v>11</v>
      </c>
      <c r="BN265" s="110" t="str">
        <f>IF(Tabela2[[#This Row],[Atendido pelo Ibama ("Não" ou "Sim")]]="Não","Preencher", IF(Tabela2[[#This Row],[Atendido pelo Ibama ("Não" ou "Sim")]]="Sim","NA",""))</f>
        <v>NA</v>
      </c>
      <c r="BO265" s="116" t="s">
        <v>7139</v>
      </c>
      <c r="BP265" s="110" t="str">
        <f>IF(Tabela2[[#This Row],[Forma de atendimento (primeiro documento/ação)]]= "Outros (especificar)", "PREENCHER","NA")</f>
        <v>NA</v>
      </c>
      <c r="BQ265" s="108" t="s">
        <v>123</v>
      </c>
      <c r="BR265" s="110" t="str">
        <f>IF(Tabela2[[#This Row],[Equipe do Ibama foi a campo? Houve sobrevoo do Poseidon?]] = "Sim", "PREENCHER","NA")</f>
        <v>NA</v>
      </c>
      <c r="BS265" s="110" t="str">
        <f>IF(Tabela2[[#This Row],[Se sim, foi emitida Ordem de Emergência? (informações vinculada à coluna CK)]] = "Sim", "PREENCHER","NA")</f>
        <v>NA</v>
      </c>
      <c r="BT265" s="110" t="s">
        <v>7099</v>
      </c>
      <c r="BU265" s="110" t="s">
        <v>2696</v>
      </c>
      <c r="BV265" s="110" t="s">
        <v>123</v>
      </c>
      <c r="BW265" s="110" t="s">
        <v>123</v>
      </c>
      <c r="BX265" s="108"/>
      <c r="BY265" s="108"/>
      <c r="BZ265" s="106" t="str">
        <f>IF(Tabela2[[#This Row],[Data do documento de encerramento]]="NA","NA",IF(Tabela2[[#This Row],[Data do documento de encerramento]]="","Pendente de conclusão/ encerramento",_xlfn.DAYS(Tabela2[[#This Row],[Data do documento de encerramento]],J265)))</f>
        <v>Pendente de conclusão/ encerramento</v>
      </c>
      <c r="CA265" s="109" t="s">
        <v>8175</v>
      </c>
      <c r="CB265" s="109"/>
      <c r="CC265" s="295" t="s">
        <v>7140</v>
      </c>
      <c r="CD265" s="109" t="s">
        <v>123</v>
      </c>
      <c r="CE265" s="109" t="s">
        <v>123</v>
      </c>
      <c r="CF265" s="109" t="s">
        <v>7141</v>
      </c>
    </row>
    <row r="266" spans="1:84" ht="30.75">
      <c r="A266" s="172">
        <v>202541950447</v>
      </c>
      <c r="B266" s="173" t="s">
        <v>8176</v>
      </c>
      <c r="C266" s="110" t="s">
        <v>7133</v>
      </c>
      <c r="D266" s="108" t="s">
        <v>637</v>
      </c>
      <c r="E266" s="108" t="s">
        <v>8177</v>
      </c>
      <c r="F266" s="108"/>
      <c r="G266" s="108" t="s">
        <v>8178</v>
      </c>
      <c r="H266" s="108" t="s">
        <v>8179</v>
      </c>
      <c r="I266" s="106" t="str">
        <f>VLOOKUP(Tabela2[[#This Row],[SIEMA]],Siema2025,19,FALSE)</f>
        <v>Campos</v>
      </c>
      <c r="J266" s="107">
        <f>VLOOKUP(Tabela2[[#This Row],[SIEMA]],Siema2025,2,FALSE)</f>
        <v>45765</v>
      </c>
      <c r="K266" s="107" t="str">
        <f>VLOOKUP(Tabela2[[#This Row],[SIEMA]],Siema2025,16,FALSE)</f>
        <v>Sexta</v>
      </c>
      <c r="L266" s="108" t="str">
        <f>IF(Tabela2[[#This Row],[Data]]="","Sem Informação",VLOOKUP(MONTH(Tabela2[[#This Row],[Data]]),'[1]Validação de dados'!$I$1:$J$13,2,0))</f>
        <v>Abril</v>
      </c>
      <c r="M266" s="106">
        <f>YEAR(Tabela2[[#This Row],[Data]])</f>
        <v>2025</v>
      </c>
      <c r="N266" s="107" t="str">
        <f>VLOOKUP(Tabela2[[#This Row],[SIEMA]],Siema2025,17,FALSE)</f>
        <v>Madrugada</v>
      </c>
      <c r="O266" s="107" t="str">
        <f>VLOOKUP(Tabela2[[#This Row],[SIEMA]],Siema2025,5,FALSE)</f>
        <v>Plataforma</v>
      </c>
      <c r="P266" s="106"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66" s="106" t="s">
        <v>637</v>
      </c>
      <c r="R266" s="106" t="s">
        <v>8180</v>
      </c>
      <c r="S266" s="109" t="s">
        <v>8181</v>
      </c>
      <c r="T266" s="106" t="str">
        <f>VLOOKUP(Tabela2[[#This Row],[SIEMA]],Siema2025,11,FALSE)</f>
        <v>0.397</v>
      </c>
      <c r="U266" s="106" t="str">
        <f>VLOOKUP(Tabela2[[#This Row],[SIEMA]],Siema2025,12,FALSE)</f>
        <v>M3</v>
      </c>
      <c r="V266" s="106" t="s">
        <v>637</v>
      </c>
      <c r="W266" s="106"/>
      <c r="X266" s="115" t="str">
        <f>IF(Tabela2[[#This Row],[Origem do acidente]] = "Plataforma", "PREENCHER","NA")</f>
        <v>PREENCHER</v>
      </c>
      <c r="Y266" s="111" t="str">
        <f>IF(W266="","", IF(W266="NC","", IF(W266="NE","", IF(W266="NA","",IFERROR(VLOOKUP(W266,Produtos!$A$1:$C$2319,2,FALSE),"Não Cadastrado")))))</f>
        <v/>
      </c>
      <c r="Z266" s="106"/>
      <c r="AA266" s="106" t="str">
        <f>VLOOKUP(Tabela2[[#This Row],[SIEMA]],Siema2025,12,FALSE)</f>
        <v>M3</v>
      </c>
      <c r="AB266" s="106" t="str">
        <f>IF(W266="","",IF(ISNUMBER(W266)=FALSE,"Não se aplica",IFERROR(VLOOKUP(W266,Produtos!$A$1:$C$2319,3,FALSE),"Não Cadastrado")))</f>
        <v/>
      </c>
      <c r="AC266" s="106"/>
      <c r="AD266" s="110" t="str">
        <f>IF(Tabela2[[#This Row],[Origem do acidente]] = "Plataforma", "PREENCHER","NA")</f>
        <v>PREENCHER</v>
      </c>
      <c r="AE266" s="109" t="str">
        <f>IF(AC266="","", IF(AC266="NC","", IF(AC266="NE","", IF(AC266="NA","",IFERROR(VLOOKUP(AC266,Produtos!$A$1:$C$2319,2,FALSE),"Não Cadastrado")))))</f>
        <v/>
      </c>
      <c r="AF266" s="106"/>
      <c r="AG266" s="106"/>
      <c r="AH266" s="106" t="str">
        <f>IF(AC266="","",IF(ISNUMBER(AC266)=FALSE,"Não se aplica",IFERROR(VLOOKUP(AC266,Produtos!$A$1:$C$2319,3,FALSE),"Não Cadastrado")))</f>
        <v/>
      </c>
      <c r="AI266" s="106"/>
      <c r="AJ266" s="106" t="str">
        <f>VLOOKUP(Tabela2[[#This Row],[SIEMA]],Siema2025,26,FALSE)</f>
        <v>Falha de estanqueidade do HCR.</v>
      </c>
      <c r="AK266" s="109"/>
      <c r="AL266" s="109"/>
      <c r="AM266" s="109"/>
      <c r="AN266" s="110" t="str">
        <f>VLOOKUP(Tabela2[[#This Row],[SIEMA]],Siema2025,51,FALSE)</f>
        <v/>
      </c>
      <c r="AO266" s="110" t="str">
        <f>VLOOKUP(Tabela2[[#This Row],[SIEMA]],Siema2025,53,FALSE)</f>
        <v/>
      </c>
      <c r="AP266" s="110" t="str">
        <f>VLOOKUP(Tabela2[[#This Row],[SIEMA]],Siema2025,55,FALSE)</f>
        <v/>
      </c>
      <c r="AQ266" s="110" t="str">
        <f>VLOOKUP(Tabela2[[#This Row],[SIEMA]],Siema2025,57,FALSE)</f>
        <v/>
      </c>
      <c r="AR266" s="110" t="str">
        <f>VLOOKUP(Tabela2[[#This Row],[SIEMA]],Siema2025,59,FALSE)</f>
        <v/>
      </c>
      <c r="AS266" s="110" t="str">
        <f>VLOOKUP(Tabela2[[#This Row],[SIEMA]],Siema2025,61,FALSE)</f>
        <v>X</v>
      </c>
      <c r="AT266" s="110" t="str">
        <f>VLOOKUP(Tabela2[[#This Row],[SIEMA]],Siema2025,63,FALSE)</f>
        <v/>
      </c>
      <c r="AU266" s="110" t="str">
        <f>VLOOKUP(Tabela2[[#This Row],[SIEMA]],Siema2025,65,FALSE)</f>
        <v/>
      </c>
      <c r="AV266" s="110" t="str">
        <f>VLOOKUP(Tabela2[[#This Row],[SIEMA]],Siema2025,67,FALSE)</f>
        <v/>
      </c>
      <c r="AW266" s="110" t="str">
        <f>VLOOKUP(Tabela2[[#This Row],[SIEMA]],Siema2025,69,FALSE)</f>
        <v/>
      </c>
      <c r="AX266" s="110" t="str">
        <f>VLOOKUP(Tabela2[[#This Row],[SIEMA]],Siema2025,71,FALSE)</f>
        <v/>
      </c>
      <c r="AY266" s="110" t="str">
        <f>VLOOKUP(Tabela2[[#This Row],[SIEMA]],Siema2025,73,FALSE)</f>
        <v/>
      </c>
      <c r="AZ266" s="110" t="str">
        <f>VLOOKUP(Tabela2[[#This Row],[SIEMA]],Siema2025,75,FALSE)</f>
        <v/>
      </c>
      <c r="BA266" s="110" t="str">
        <f>VLOOKUP(Tabela2[[#This Row],[SIEMA]],Siema2025,77,FALSE)</f>
        <v/>
      </c>
      <c r="BB266" s="110" t="str">
        <f>VLOOKUP(Tabela2[[#This Row],[SIEMA]],Siema2025,79,FALSE)</f>
        <v/>
      </c>
      <c r="BC266" s="110" t="str">
        <f>IF(Tabela2[[#This Row],[Outro(s) ]] = "X", "PREENCHER","NA")</f>
        <v>NA</v>
      </c>
      <c r="BD266" s="110" t="str">
        <f>VLOOKUP(Tabela2[[#This Row],[SIEMA]],Siema2025,82,FALSE)</f>
        <v/>
      </c>
      <c r="BE266" s="110" t="str">
        <f>VLOOKUP(Tabela2[[#This Row],[SIEMA]],Siema2025,81,FALSE)</f>
        <v/>
      </c>
      <c r="BF266" s="112" t="str">
        <f>VLOOKUP(Tabela2[[#This Row],[SIEMA]],Siema2025,28,FALSE)</f>
        <v>Petrobras</v>
      </c>
      <c r="BG266" s="112"/>
      <c r="BH266" s="113" t="str">
        <f>VLOOKUP(Tabela2[[#This Row],[SIEMA]],Siema2025,29,FALSE)</f>
        <v>33000167000454</v>
      </c>
      <c r="BI266" s="114" t="str">
        <f>VLOOKUP(Tabela2[[#This Row],[SIEMA]],Siema2025,107,FALSE)</f>
        <v>Não</v>
      </c>
      <c r="BJ266" s="109" t="s">
        <v>7097</v>
      </c>
      <c r="BK266" s="106" t="s">
        <v>2696</v>
      </c>
      <c r="BL266" s="143">
        <v>45776</v>
      </c>
      <c r="BM266" s="110">
        <f ca="1">IF(Tabela2[[#This Row],[Data de atendimento do Ibama (considerar o primeiro documento/ação)]]="",_xlfn.DAYS(TODAY(),J266),_xlfn.DAYS(Tabela2[[#This Row],[Data de atendimento do Ibama (considerar o primeiro documento/ação)]],J266))</f>
        <v>11</v>
      </c>
      <c r="BN266" s="110" t="str">
        <f>IF(Tabela2[[#This Row],[Atendido pelo Ibama ("Não" ou "Sim")]]="Não","Preencher", IF(Tabela2[[#This Row],[Atendido pelo Ibama ("Não" ou "Sim")]]="Sim","NA",""))</f>
        <v>NA</v>
      </c>
      <c r="BO266" s="116" t="s">
        <v>7139</v>
      </c>
      <c r="BP266" s="110" t="str">
        <f>IF(Tabela2[[#This Row],[Forma de atendimento (primeiro documento/ação)]]= "Outros (especificar)", "PREENCHER","NA")</f>
        <v>NA</v>
      </c>
      <c r="BQ266" s="108" t="s">
        <v>123</v>
      </c>
      <c r="BR266" s="110" t="str">
        <f>IF(Tabela2[[#This Row],[Equipe do Ibama foi a campo? Houve sobrevoo do Poseidon?]] = "Sim", "PREENCHER","NA")</f>
        <v>NA</v>
      </c>
      <c r="BS266" s="110" t="str">
        <f>IF(Tabela2[[#This Row],[Se sim, foi emitida Ordem de Emergência? (informações vinculada à coluna CK)]] = "Sim", "PREENCHER","NA")</f>
        <v>NA</v>
      </c>
      <c r="BT266" s="110" t="s">
        <v>7099</v>
      </c>
      <c r="BU266" s="110" t="s">
        <v>2696</v>
      </c>
      <c r="BV266" s="110" t="s">
        <v>123</v>
      </c>
      <c r="BW266" s="110" t="s">
        <v>123</v>
      </c>
      <c r="BX266" s="108"/>
      <c r="BY266" s="108"/>
      <c r="BZ266" s="106" t="str">
        <f>IF(Tabela2[[#This Row],[Data do documento de encerramento]]="NA","NA",IF(Tabela2[[#This Row],[Data do documento de encerramento]]="","Pendente de conclusão/ encerramento",_xlfn.DAYS(Tabela2[[#This Row],[Data do documento de encerramento]],J266)))</f>
        <v>Pendente de conclusão/ encerramento</v>
      </c>
      <c r="CA266" s="109"/>
      <c r="CB266" s="109"/>
      <c r="CC266" s="292" t="s">
        <v>7438</v>
      </c>
      <c r="CD266" s="109" t="s">
        <v>123</v>
      </c>
      <c r="CE266" s="109" t="s">
        <v>123</v>
      </c>
      <c r="CF266" s="109" t="s">
        <v>7141</v>
      </c>
    </row>
    <row r="267" spans="1:84" ht="45.75" hidden="1">
      <c r="A267" s="172">
        <v>202542243229</v>
      </c>
      <c r="B267" s="173" t="s">
        <v>8182</v>
      </c>
      <c r="C267" s="110" t="str">
        <f>VLOOKUP(Tabela2[[#This Row],[SIEMA]],Siema2025,4,FALSE)</f>
        <v xml:space="preserve"> MG</v>
      </c>
      <c r="D267" s="108" t="str">
        <f>VLOOKUP(Tabela2[[#This Row],[SIEMA]],Siema2025,3,FALSE)</f>
        <v xml:space="preserve">Canápolis </v>
      </c>
      <c r="E267" s="108" t="s">
        <v>7960</v>
      </c>
      <c r="F267" s="108" t="s">
        <v>8183</v>
      </c>
      <c r="G267" s="108" t="s">
        <v>8184</v>
      </c>
      <c r="H267" s="108" t="s">
        <v>8185</v>
      </c>
      <c r="I267" s="106" t="s">
        <v>7118</v>
      </c>
      <c r="J267" s="107">
        <f>VLOOKUP(Tabela2[[#This Row],[SIEMA]],Siema2025,2,FALSE)</f>
        <v>45765</v>
      </c>
      <c r="K267" s="107" t="str">
        <f>VLOOKUP(Tabela2[[#This Row],[SIEMA]],Siema2025,16,FALSE)</f>
        <v>Sexta</v>
      </c>
      <c r="L267" s="108" t="str">
        <f>IF(Tabela2[[#This Row],[Data]]="","Sem Informação",VLOOKUP(MONTH(Tabela2[[#This Row],[Data]]),'[1]Validação de dados'!$I$1:$J$13,2,0))</f>
        <v>Abril</v>
      </c>
      <c r="M267" s="106">
        <f>YEAR(Tabela2[[#This Row],[Data]])</f>
        <v>2025</v>
      </c>
      <c r="N267" s="107" t="str">
        <f>VLOOKUP(Tabela2[[#This Row],[SIEMA]],Siema2025,17,FALSE)</f>
        <v>Matutino</v>
      </c>
      <c r="O267" s="107" t="str">
        <f>VLOOKUP(Tabela2[[#This Row],[SIEMA]],Siema2025,5,FALSE)</f>
        <v>Rodovia</v>
      </c>
      <c r="P267" s="106" t="str">
        <f>VLOOKUP(Tabela2[[#This Row],[SIEMA]],Siema2025,21,FALSE)</f>
        <v>Transporte Rodoviário</v>
      </c>
      <c r="Q267" s="106" t="str">
        <f>VLOOKUP(Tabela2[[#This Row],[SIEMA]],Siema2025,7,FALSE)</f>
        <v/>
      </c>
      <c r="R267" s="155" t="s">
        <v>8186</v>
      </c>
      <c r="S267" s="109" t="s">
        <v>7942</v>
      </c>
      <c r="T267" s="106" t="str">
        <f>VLOOKUP(Tabela2[[#This Row],[SIEMA]],Siema2025,11,FALSE)</f>
        <v/>
      </c>
      <c r="U267" s="106" t="str">
        <f>VLOOKUP(Tabela2[[#This Row],[SIEMA]],Siema2025,12,FALSE)</f>
        <v/>
      </c>
      <c r="V267" s="106" t="str">
        <f>IF(Q267="","",IF(ISNUMBER(Q267)=FALSE,"Não se aplica",IFERROR(VLOOKUP(Q267,Produtos!$A$1:$C$2319,3,FALSE),"Não Cadastrado")))</f>
        <v/>
      </c>
      <c r="W267" s="106"/>
      <c r="X267" s="115" t="str">
        <f>IF(Tabela2[[#This Row],[Origem do acidente]] = "Plataforma", "PREENCHER","NA")</f>
        <v>NA</v>
      </c>
      <c r="Y267" s="111" t="str">
        <f>IF(W267="","", IF(W267="NC","", IF(W267="NE","", IF(W267="NA","",IFERROR(VLOOKUP(W267,Produtos!$A$1:$C$2319,2,FALSE),"Não Cadastrado")))))</f>
        <v/>
      </c>
      <c r="Z267" s="106" t="str">
        <f>VLOOKUP(Tabela2[[#This Row],[SIEMA]],Siema2025,11,FALSE)</f>
        <v/>
      </c>
      <c r="AA267" s="106" t="str">
        <f>VLOOKUP(Tabela2[[#This Row],[SIEMA]],Siema2025,12,FALSE)</f>
        <v/>
      </c>
      <c r="AB267" s="106" t="str">
        <f>IF(W267="","",IF(ISNUMBER(W267)=FALSE,"Não se aplica",IFERROR(VLOOKUP(W267,Produtos!$A$1:$C$2319,3,FALSE),"Não Cadastrado")))</f>
        <v/>
      </c>
      <c r="AC267" s="106"/>
      <c r="AD267" s="110" t="str">
        <f>IF(Tabela2[[#This Row],[Origem do acidente]] = "Plataforma", "PREENCHER","NA")</f>
        <v>NA</v>
      </c>
      <c r="AE267" s="109" t="str">
        <f>IF(AC267="","", IF(AC267="NC","", IF(AC267="NE","", IF(AC267="NA","",IFERROR(VLOOKUP(AC267,Produtos!$A$1:$C$2319,2,FALSE),"Não Cadastrado")))))</f>
        <v/>
      </c>
      <c r="AF267" s="106"/>
      <c r="AG267" s="106"/>
      <c r="AH267" s="106" t="str">
        <f>IF(AC267="","",IF(ISNUMBER(AC267)=FALSE,"Não se aplica",IFERROR(VLOOKUP(AC267,Produtos!$A$1:$C$2319,3,FALSE),"Não Cadastrado")))</f>
        <v/>
      </c>
      <c r="AI267" s="106"/>
      <c r="AJ267" s="106" t="str">
        <f>VLOOKUP(Tabela2[[#This Row],[SIEMA]],Siema2025,26,FALSE)</f>
        <v>Tombamento seguido de derramamento</v>
      </c>
      <c r="AK267" s="109" t="s">
        <v>7356</v>
      </c>
      <c r="AL267" s="109" t="s">
        <v>7343</v>
      </c>
      <c r="AM267" s="109" t="s">
        <v>7175</v>
      </c>
      <c r="AN267" s="110" t="s">
        <v>7130</v>
      </c>
      <c r="AO267" s="110" t="str">
        <f>VLOOKUP(Tabela2[[#This Row],[SIEMA]],Siema2025,53,FALSE)</f>
        <v/>
      </c>
      <c r="AP267" s="110" t="str">
        <f>VLOOKUP(Tabela2[[#This Row],[SIEMA]],Siema2025,55,FALSE)</f>
        <v/>
      </c>
      <c r="AQ267" s="110" t="str">
        <f>VLOOKUP(Tabela2[[#This Row],[SIEMA]],Siema2025,57,FALSE)</f>
        <v/>
      </c>
      <c r="AR267" s="110" t="str">
        <f>VLOOKUP(Tabela2[[#This Row],[SIEMA]],Siema2025,59,FALSE)</f>
        <v/>
      </c>
      <c r="AS267" s="110" t="str">
        <f>VLOOKUP(Tabela2[[#This Row],[SIEMA]],Siema2025,61,FALSE)</f>
        <v/>
      </c>
      <c r="AT267" s="110" t="str">
        <f>VLOOKUP(Tabela2[[#This Row],[SIEMA]],Siema2025,63,FALSE)</f>
        <v/>
      </c>
      <c r="AU267" s="110" t="str">
        <f>VLOOKUP(Tabela2[[#This Row],[SIEMA]],Siema2025,65,FALSE)</f>
        <v>X</v>
      </c>
      <c r="AV267" s="110" t="str">
        <f>VLOOKUP(Tabela2[[#This Row],[SIEMA]],Siema2025,67,FALSE)</f>
        <v/>
      </c>
      <c r="AW267" s="110" t="str">
        <f>VLOOKUP(Tabela2[[#This Row],[SIEMA]],Siema2025,69,FALSE)</f>
        <v/>
      </c>
      <c r="AX267" s="110" t="str">
        <f>VLOOKUP(Tabela2[[#This Row],[SIEMA]],Siema2025,71,FALSE)</f>
        <v/>
      </c>
      <c r="AY267" s="110" t="str">
        <f>VLOOKUP(Tabela2[[#This Row],[SIEMA]],Siema2025,73,FALSE)</f>
        <v/>
      </c>
      <c r="AZ267" s="110" t="str">
        <f>VLOOKUP(Tabela2[[#This Row],[SIEMA]],Siema2025,75,FALSE)</f>
        <v/>
      </c>
      <c r="BA267" s="110" t="str">
        <f>VLOOKUP(Tabela2[[#This Row],[SIEMA]],Siema2025,77,FALSE)</f>
        <v/>
      </c>
      <c r="BB267" s="110" t="str">
        <f>VLOOKUP(Tabela2[[#This Row],[SIEMA]],Siema2025,79,FALSE)</f>
        <v/>
      </c>
      <c r="BC267" s="110" t="str">
        <f>IF(Tabela2[[#This Row],[Outro(s) ]] = "X", "PREENCHER","NA")</f>
        <v>NA</v>
      </c>
      <c r="BD267" s="110" t="str">
        <f>VLOOKUP(Tabela2[[#This Row],[SIEMA]],Siema2025,82,FALSE)</f>
        <v/>
      </c>
      <c r="BE267" s="110" t="str">
        <f>VLOOKUP(Tabela2[[#This Row],[SIEMA]],Siema2025,81,FALSE)</f>
        <v/>
      </c>
      <c r="BF267" s="155" t="s">
        <v>8187</v>
      </c>
      <c r="BG267" s="112"/>
      <c r="BH267" s="113">
        <v>12514867000144</v>
      </c>
      <c r="BI267" s="114" t="str">
        <f>VLOOKUP(Tabela2[[#This Row],[SIEMA]],Siema2025,107,FALSE)</f>
        <v>Não</v>
      </c>
      <c r="BJ267" s="109" t="s">
        <v>7097</v>
      </c>
      <c r="BK267" s="106" t="s">
        <v>2696</v>
      </c>
      <c r="BL267" s="143">
        <v>45770</v>
      </c>
      <c r="BM267" s="110">
        <f ca="1">IF(Tabela2[[#This Row],[Data de atendimento do Ibama (considerar o primeiro documento/ação)]]="",_xlfn.DAYS(TODAY(),J267),_xlfn.DAYS(Tabela2[[#This Row],[Data de atendimento do Ibama (considerar o primeiro documento/ação)]],J267))</f>
        <v>5</v>
      </c>
      <c r="BN267" s="110" t="str">
        <f>IF(Tabela2[[#This Row],[Atendido pelo Ibama ("Não" ou "Sim")]]="Não","Preencher", IF(Tabela2[[#This Row],[Atendido pelo Ibama ("Não" ou "Sim")]]="Sim","NA",""))</f>
        <v>NA</v>
      </c>
      <c r="BO267" s="116" t="s">
        <v>7177</v>
      </c>
      <c r="BP267" s="110" t="str">
        <f>IF(Tabela2[[#This Row],[Forma de atendimento (primeiro documento/ação)]]= "Outros (especificar)", "PREENCHER","NA")</f>
        <v>NA</v>
      </c>
      <c r="BQ267" s="108" t="s">
        <v>123</v>
      </c>
      <c r="BR267" s="110" t="s">
        <v>123</v>
      </c>
      <c r="BS267" s="110" t="str">
        <f>IF(Tabela2[[#This Row],[Se sim, foi emitida Ordem de Emergência? (informações vinculada à coluna CK)]] = "Sim", "PREENCHER","NA")</f>
        <v>NA</v>
      </c>
      <c r="BT267" s="110" t="s">
        <v>7099</v>
      </c>
      <c r="BU267" s="110" t="s">
        <v>2696</v>
      </c>
      <c r="BV267" s="110" t="s">
        <v>123</v>
      </c>
      <c r="BW267" s="110" t="s">
        <v>2696</v>
      </c>
      <c r="BX267" s="108" t="s">
        <v>7727</v>
      </c>
      <c r="BY267" s="143">
        <v>45799</v>
      </c>
      <c r="BZ267" s="106">
        <f>IF(Tabela2[[#This Row],[Data do documento de encerramento]]="NA","NA",IF(Tabela2[[#This Row],[Data do documento de encerramento]]="","Pendente de conclusão/ encerramento",_xlfn.DAYS(Tabela2[[#This Row],[Data do documento de encerramento]],J267)))</f>
        <v>34</v>
      </c>
      <c r="CA267" s="109" t="s">
        <v>7746</v>
      </c>
      <c r="CB267" s="106"/>
      <c r="CC267" s="106"/>
      <c r="CD267" s="106"/>
      <c r="CE267" s="109"/>
      <c r="CF267" s="109"/>
    </row>
    <row r="268" spans="1:84" ht="30.75" hidden="1">
      <c r="A268" s="231">
        <v>202543036038</v>
      </c>
      <c r="B268" s="173" t="s">
        <v>8188</v>
      </c>
      <c r="C268" s="110" t="str">
        <f>VLOOKUP(Tabela2[[#This Row],[SIEMA]],Siema2025,4,FALSE)</f>
        <v xml:space="preserve"> SP</v>
      </c>
      <c r="D268" s="108" t="str">
        <f>VLOOKUP(Tabela2[[#This Row],[SIEMA]],Siema2025,3,FALSE)</f>
        <v xml:space="preserve">Cubatão </v>
      </c>
      <c r="E268" s="108" t="s">
        <v>8189</v>
      </c>
      <c r="F268" s="108"/>
      <c r="G268" s="108" t="s">
        <v>8190</v>
      </c>
      <c r="H268" s="108" t="s">
        <v>8191</v>
      </c>
      <c r="I268" s="106" t="s">
        <v>7118</v>
      </c>
      <c r="J268" s="107">
        <f>VLOOKUP(Tabela2[[#This Row],[SIEMA]],Siema2025,2,FALSE)</f>
        <v>45765</v>
      </c>
      <c r="K268" s="107" t="str">
        <f>VLOOKUP(Tabela2[[#This Row],[SIEMA]],Siema2025,16,FALSE)</f>
        <v>Sexta</v>
      </c>
      <c r="L268" s="108" t="str">
        <f>IF(Tabela2[[#This Row],[Data]]="","Sem Informação",VLOOKUP(MONTH(Tabela2[[#This Row],[Data]]),'[1]Validação de dados'!$I$1:$J$13,2,0))</f>
        <v>Abril</v>
      </c>
      <c r="M268" s="106">
        <f>YEAR(Tabela2[[#This Row],[Data]])</f>
        <v>2025</v>
      </c>
      <c r="N268" s="107" t="str">
        <f>VLOOKUP(Tabela2[[#This Row],[SIEMA]],Siema2025,17,FALSE)</f>
        <v>Noturno</v>
      </c>
      <c r="O268" s="107" t="str">
        <f>VLOOKUP(Tabela2[[#This Row],[SIEMA]],Siema2025,5,FALSE)</f>
        <v>Ferrovia</v>
      </c>
      <c r="P268" s="106" t="str">
        <f>VLOOKUP(Tabela2[[#This Row],[SIEMA]],Siema2025,21,FALSE)</f>
        <v>Vandalismo com abertura de vagão ferroviária graneleiro carregado com soja</v>
      </c>
      <c r="Q268" s="106" t="s">
        <v>7119</v>
      </c>
      <c r="R268" s="106" t="s">
        <v>7119</v>
      </c>
      <c r="S268" s="109" t="s">
        <v>7430</v>
      </c>
      <c r="T268" s="106" t="str">
        <f>VLOOKUP(Tabela2[[#This Row],[SIEMA]],Siema2025,11,FALSE)</f>
        <v>20</v>
      </c>
      <c r="U268" s="106" t="s">
        <v>7120</v>
      </c>
      <c r="V268" s="106" t="s">
        <v>7119</v>
      </c>
      <c r="W268" s="106"/>
      <c r="X268" s="115"/>
      <c r="Y268" s="111"/>
      <c r="Z268" s="106"/>
      <c r="AA268" s="106"/>
      <c r="AB268" s="106" t="str">
        <f>IF(W268="","",IF(ISNUMBER(W268)=FALSE,"Não se aplica",IFERROR(VLOOKUP(W268,Produtos!$A$1:$C$2319,3,FALSE),"Não Cadastrado")))</f>
        <v/>
      </c>
      <c r="AC268" s="106"/>
      <c r="AD268" s="110"/>
      <c r="AE268" s="109" t="str">
        <f>IF(AC268="","", IF(AC268="NC","", IF(AC268="NE","", IF(AC268="NA","",IFERROR(VLOOKUP(AC268,Produtos!$A$1:$C$2319,2,FALSE),"Não Cadastrado")))))</f>
        <v/>
      </c>
      <c r="AF268" s="106"/>
      <c r="AG268" s="106"/>
      <c r="AH268" s="106" t="str">
        <f>IF(AC268="","",IF(ISNUMBER(AC268)=FALSE,"Não se aplica",IFERROR(VLOOKUP(AC268,Produtos!$A$1:$C$2319,3,FALSE),"Não Cadastrado")))</f>
        <v/>
      </c>
      <c r="AI268" s="106"/>
      <c r="AJ268" s="106" t="str">
        <f>VLOOKUP(Tabela2[[#This Row],[SIEMA]],Siema2025,26,FALSE)</f>
        <v>Ato criminoso caracterizado pela abertura de vagão graneleiro ferroviário carregado com soja.</v>
      </c>
      <c r="AK268" s="109" t="s">
        <v>7121</v>
      </c>
      <c r="AL268" s="109"/>
      <c r="AM268" s="109"/>
      <c r="AN268" s="110" t="str">
        <f>VLOOKUP(Tabela2[[#This Row],[SIEMA]],Siema2025,51,FALSE)</f>
        <v/>
      </c>
      <c r="AO268" s="110" t="str">
        <f>VLOOKUP(Tabela2[[#This Row],[SIEMA]],Siema2025,53,FALSE)</f>
        <v/>
      </c>
      <c r="AP268" s="110" t="str">
        <f>VLOOKUP(Tabela2[[#This Row],[SIEMA]],Siema2025,55,FALSE)</f>
        <v/>
      </c>
      <c r="AQ268" s="110" t="str">
        <f>VLOOKUP(Tabela2[[#This Row],[SIEMA]],Siema2025,57,FALSE)</f>
        <v/>
      </c>
      <c r="AR268" s="110" t="str">
        <f>VLOOKUP(Tabela2[[#This Row],[SIEMA]],Siema2025,59,FALSE)</f>
        <v/>
      </c>
      <c r="AS268" s="110" t="str">
        <f>VLOOKUP(Tabela2[[#This Row],[SIEMA]],Siema2025,61,FALSE)</f>
        <v/>
      </c>
      <c r="AT268" s="110" t="str">
        <f>VLOOKUP(Tabela2[[#This Row],[SIEMA]],Siema2025,63,FALSE)</f>
        <v/>
      </c>
      <c r="AU268" s="110" t="str">
        <f>VLOOKUP(Tabela2[[#This Row],[SIEMA]],Siema2025,65,FALSE)</f>
        <v>X</v>
      </c>
      <c r="AV268" s="110" t="str">
        <f>VLOOKUP(Tabela2[[#This Row],[SIEMA]],Siema2025,67,FALSE)</f>
        <v/>
      </c>
      <c r="AW268" s="110" t="str">
        <f>VLOOKUP(Tabela2[[#This Row],[SIEMA]],Siema2025,69,FALSE)</f>
        <v/>
      </c>
      <c r="AX268" s="110" t="str">
        <f>VLOOKUP(Tabela2[[#This Row],[SIEMA]],Siema2025,71,FALSE)</f>
        <v/>
      </c>
      <c r="AY268" s="110" t="str">
        <f>VLOOKUP(Tabela2[[#This Row],[SIEMA]],Siema2025,73,FALSE)</f>
        <v/>
      </c>
      <c r="AZ268" s="110" t="str">
        <f>VLOOKUP(Tabela2[[#This Row],[SIEMA]],Siema2025,75,FALSE)</f>
        <v/>
      </c>
      <c r="BA268" s="110" t="str">
        <f>VLOOKUP(Tabela2[[#This Row],[SIEMA]],Siema2025,77,FALSE)</f>
        <v/>
      </c>
      <c r="BB268" s="110" t="str">
        <f>VLOOKUP(Tabela2[[#This Row],[SIEMA]],Siema2025,79,FALSE)</f>
        <v/>
      </c>
      <c r="BC268" s="110" t="str">
        <f>IF(Tabela2[[#This Row],[Outro(s) ]] = "X", "PREENCHER","NA")</f>
        <v>NA</v>
      </c>
      <c r="BD268" s="110" t="str">
        <f>VLOOKUP(Tabela2[[#This Row],[SIEMA]],Siema2025,82,FALSE)</f>
        <v/>
      </c>
      <c r="BE268" s="110" t="str">
        <f>VLOOKUP(Tabela2[[#This Row],[SIEMA]],Siema2025,81,FALSE)</f>
        <v/>
      </c>
      <c r="BF268" s="112" t="s">
        <v>3066</v>
      </c>
      <c r="BG268" s="112" t="s">
        <v>7122</v>
      </c>
      <c r="BH268" s="113" t="str">
        <f>VLOOKUP(Tabela2[[#This Row],[SIEMA]],Siema2025,29,FALSE)</f>
        <v>02502844000166</v>
      </c>
      <c r="BI268" s="114" t="str">
        <f>VLOOKUP(Tabela2[[#This Row],[SIEMA]],Siema2025,107,FALSE)</f>
        <v>Não</v>
      </c>
      <c r="BJ268" s="109" t="s">
        <v>7097</v>
      </c>
      <c r="BK268" s="106" t="s">
        <v>2696</v>
      </c>
      <c r="BL268" s="143">
        <v>45783</v>
      </c>
      <c r="BM268" s="110">
        <f ca="1">IF(Tabela2[[#This Row],[Data de atendimento do Ibama (considerar o primeiro documento/ação)]]="",_xlfn.DAYS(TODAY(),J268),_xlfn.DAYS(Tabela2[[#This Row],[Data de atendimento do Ibama (considerar o primeiro documento/ação)]],J268))</f>
        <v>18</v>
      </c>
      <c r="BN268" s="110" t="str">
        <f>IF(Tabela2[[#This Row],[Atendido pelo Ibama ("Não" ou "Sim")]]="Não","Preencher", IF(Tabela2[[#This Row],[Atendido pelo Ibama ("Não" ou "Sim")]]="Sim","NA",""))</f>
        <v>NA</v>
      </c>
      <c r="BO268" s="116" t="s">
        <v>7098</v>
      </c>
      <c r="BP268" s="110" t="str">
        <f>IF(Tabela2[[#This Row],[Forma de atendimento (primeiro documento/ação)]]= "Outros (especificar)", "PREENCHER","NA")</f>
        <v>NA</v>
      </c>
      <c r="BQ268" s="108" t="s">
        <v>123</v>
      </c>
      <c r="BR268" s="110" t="str">
        <f>IF(Tabela2[[#This Row],[Equipe do Ibama foi a campo? Houve sobrevoo do Poseidon?]] = "Sim", "PREENCHER","NA")</f>
        <v>NA</v>
      </c>
      <c r="BS268" s="110" t="str">
        <f>IF(Tabela2[[#This Row],[Se sim, foi emitida Ordem de Emergência? (informações vinculada à coluna CK)]] = "Sim", "PREENCHER","NA")</f>
        <v>NA</v>
      </c>
      <c r="BT268" s="110" t="s">
        <v>7125</v>
      </c>
      <c r="BU268" s="110" t="s">
        <v>2696</v>
      </c>
      <c r="BV268" s="110" t="s">
        <v>123</v>
      </c>
      <c r="BW268" s="110" t="str">
        <f>IF(Tabela2[[#This Row],[O Ibama aguarda resposta da empresa/OEMA, etc?]] = "Sim", "PREENCHER","NA")</f>
        <v>NA</v>
      </c>
      <c r="BX268" s="108" t="s">
        <v>7119</v>
      </c>
      <c r="BY268" s="108"/>
      <c r="BZ268" s="106" t="str">
        <f>IF(Tabela2[[#This Row],[Data do documento de encerramento]]="NA","NA",IF(Tabela2[[#This Row],[Data do documento de encerramento]]="","Pendente de conclusão/ encerramento",_xlfn.DAYS(Tabela2[[#This Row],[Data do documento de encerramento]],J268)))</f>
        <v>Pendente de conclusão/ encerramento</v>
      </c>
      <c r="CA268" s="109" t="s">
        <v>7126</v>
      </c>
      <c r="CB268" s="106"/>
      <c r="CC268" s="131"/>
      <c r="CD268" s="109"/>
      <c r="CE268" s="109"/>
      <c r="CF268" s="109"/>
    </row>
    <row r="269" spans="1:84" ht="30.75" hidden="1">
      <c r="A269" s="172">
        <v>202542257600</v>
      </c>
      <c r="B269" s="173" t="s">
        <v>8192</v>
      </c>
      <c r="C269" s="110" t="str">
        <f>VLOOKUP(Tabela2[[#This Row],[SIEMA]],Siema2025,4,FALSE)</f>
        <v xml:space="preserve"> SE</v>
      </c>
      <c r="D269" s="108" t="str">
        <f>VLOOKUP(Tabela2[[#This Row],[SIEMA]],Siema2025,3,FALSE)</f>
        <v xml:space="preserve">Japaratuba </v>
      </c>
      <c r="E269" s="108" t="str">
        <f>VLOOKUP(Tabela2[[#This Row],[SIEMA]],Siema2025,20,FALSE)</f>
        <v>: Antiga linha de produção do 7-CP-1207</v>
      </c>
      <c r="F269" s="108"/>
      <c r="G269" s="108" t="s">
        <v>8193</v>
      </c>
      <c r="H269" s="108" t="s">
        <v>8194</v>
      </c>
      <c r="I269" s="106" t="s">
        <v>7456</v>
      </c>
      <c r="J269" s="107">
        <f>VLOOKUP(Tabela2[[#This Row],[SIEMA]],Siema2025,2,FALSE)</f>
        <v>45767</v>
      </c>
      <c r="K269" s="107" t="str">
        <f>VLOOKUP(Tabela2[[#This Row],[SIEMA]],Siema2025,16,FALSE)</f>
        <v>Domingo</v>
      </c>
      <c r="L269" s="108" t="str">
        <f>IF(Tabela2[[#This Row],[Data]]="","Sem Informação",VLOOKUP(MONTH(Tabela2[[#This Row],[Data]]),'[1]Validação de dados'!$I$1:$J$13,2,0))</f>
        <v>Abril</v>
      </c>
      <c r="M269" s="106">
        <f>YEAR(Tabela2[[#This Row],[Data]])</f>
        <v>2025</v>
      </c>
      <c r="N269" s="107" t="str">
        <f>VLOOKUP(Tabela2[[#This Row],[SIEMA]],Siema2025,17,FALSE)</f>
        <v>Vespertino</v>
      </c>
      <c r="O269" s="107" t="s">
        <v>145</v>
      </c>
      <c r="P269" s="106" t="str">
        <f>VLOOKUP(Tabela2[[#This Row],[SIEMA]],Siema2025,21,FALSE)</f>
        <v>Poço terrestre</v>
      </c>
      <c r="Q269" s="106">
        <v>1267</v>
      </c>
      <c r="R269" s="106"/>
      <c r="S269" s="109" t="str">
        <f>IF(Q269="","", IF(Q269="NC","", IF(Q269="NE","", IF(Q269="NA","",IFERROR(VLOOKUP(Q269,Produtos!$A$1:$C$2319,2,FALSE),"Não Cadastrado")))))</f>
        <v>PETRÓLEO CRU</v>
      </c>
      <c r="T269" s="106" t="s">
        <v>8195</v>
      </c>
      <c r="U269" s="106" t="str">
        <f>VLOOKUP(Tabela2[[#This Row],[SIEMA]],Siema2025,12,FALSE)</f>
        <v>M3</v>
      </c>
      <c r="V269" s="106">
        <f>IF(Q269="","",IF(ISNUMBER(Q269)=FALSE,"Não se aplica",IFERROR(VLOOKUP(Q269,Produtos!$A$1:$C$2319,3,FALSE),"Não Cadastrado")))</f>
        <v>3</v>
      </c>
      <c r="W269" s="106" t="str">
        <f>VLOOKUP(Tabela2[[#This Row],[SIEMA]],Siema2025,10,FALSE)</f>
        <v>Água Produzida fora de especificação</v>
      </c>
      <c r="X269" s="115" t="str">
        <f>IF(Tabela2[[#This Row],[Origem do acidente]] = "Plataforma", "PREENCHER","NA")</f>
        <v>NA</v>
      </c>
      <c r="Y269" s="111" t="str">
        <f>IF(W269="","", IF(W269="NC","", IF(W269="NE","", IF(W269="NA","",IFERROR(VLOOKUP(W269,Produtos!$A$1:$C$2319,2,FALSE),"Não Cadastrado")))))</f>
        <v>Não Cadastrado</v>
      </c>
      <c r="Z269" s="106" t="str">
        <f>VLOOKUP(Tabela2[[#This Row],[SIEMA]],Siema2025,11,FALSE)</f>
        <v>0.547</v>
      </c>
      <c r="AA269" s="106" t="str">
        <f>VLOOKUP(Tabela2[[#This Row],[SIEMA]],Siema2025,12,FALSE)</f>
        <v>M3</v>
      </c>
      <c r="AB269" s="106" t="str">
        <f>IF(W269="","",IF(ISNUMBER(W269)=FALSE,"Não se aplica",IFERROR(VLOOKUP(W269,Produtos!$A$1:$C$2319,3,FALSE),"Não Cadastrado")))</f>
        <v>Não se aplica</v>
      </c>
      <c r="AC269" s="106"/>
      <c r="AD269" s="110" t="str">
        <f>IF(Tabela2[[#This Row],[Origem do acidente]] = "Plataforma", "PREENCHER","NA")</f>
        <v>NA</v>
      </c>
      <c r="AE269" s="109" t="str">
        <f>IF(AC269="","", IF(AC269="NC","", IF(AC269="NE","", IF(AC269="NA","",IFERROR(VLOOKUP(AC269,Produtos!$A$1:$C$2319,2,FALSE),"Não Cadastrado")))))</f>
        <v/>
      </c>
      <c r="AF269" s="106"/>
      <c r="AG269" s="106"/>
      <c r="AH269" s="106" t="str">
        <f>IF(AC269="","",IF(ISNUMBER(AC269)=FALSE,"Não se aplica",IFERROR(VLOOKUP(AC269,Produtos!$A$1:$C$2319,3,FALSE),"Não Cadastrado")))</f>
        <v/>
      </c>
      <c r="AI269" s="106"/>
      <c r="AJ269" s="106" t="str">
        <f>VLOOKUP(Tabela2[[#This Row],[SIEMA]],Siema2025,26,FALSE)</f>
        <v>Erro em manobra operacional</v>
      </c>
      <c r="AK269" s="109"/>
      <c r="AL269" s="109"/>
      <c r="AM269" s="109"/>
      <c r="AN269" s="110" t="str">
        <f>VLOOKUP(Tabela2[[#This Row],[SIEMA]],Siema2025,51,FALSE)</f>
        <v/>
      </c>
      <c r="AO269" s="110" t="str">
        <f>VLOOKUP(Tabela2[[#This Row],[SIEMA]],Siema2025,53,FALSE)</f>
        <v/>
      </c>
      <c r="AP269" s="110" t="str">
        <f>VLOOKUP(Tabela2[[#This Row],[SIEMA]],Siema2025,55,FALSE)</f>
        <v/>
      </c>
      <c r="AQ269" s="110" t="str">
        <f>VLOOKUP(Tabela2[[#This Row],[SIEMA]],Siema2025,57,FALSE)</f>
        <v/>
      </c>
      <c r="AR269" s="110" t="str">
        <f>VLOOKUP(Tabela2[[#This Row],[SIEMA]],Siema2025,59,FALSE)</f>
        <v/>
      </c>
      <c r="AS269" s="110" t="str">
        <f>VLOOKUP(Tabela2[[#This Row],[SIEMA]],Siema2025,61,FALSE)</f>
        <v/>
      </c>
      <c r="AT269" s="110" t="str">
        <f>VLOOKUP(Tabela2[[#This Row],[SIEMA]],Siema2025,63,FALSE)</f>
        <v/>
      </c>
      <c r="AU269" s="110" t="str">
        <f>VLOOKUP(Tabela2[[#This Row],[SIEMA]],Siema2025,65,FALSE)</f>
        <v>X</v>
      </c>
      <c r="AV269" s="110" t="str">
        <f>VLOOKUP(Tabela2[[#This Row],[SIEMA]],Siema2025,67,FALSE)</f>
        <v/>
      </c>
      <c r="AW269" s="110" t="str">
        <f>VLOOKUP(Tabela2[[#This Row],[SIEMA]],Siema2025,69,FALSE)</f>
        <v/>
      </c>
      <c r="AX269" s="110" t="str">
        <f>VLOOKUP(Tabela2[[#This Row],[SIEMA]],Siema2025,71,FALSE)</f>
        <v/>
      </c>
      <c r="AY269" s="110" t="str">
        <f>VLOOKUP(Tabela2[[#This Row],[SIEMA]],Siema2025,73,FALSE)</f>
        <v/>
      </c>
      <c r="AZ269" s="110" t="str">
        <f>VLOOKUP(Tabela2[[#This Row],[SIEMA]],Siema2025,75,FALSE)</f>
        <v/>
      </c>
      <c r="BA269" s="110" t="str">
        <f>VLOOKUP(Tabela2[[#This Row],[SIEMA]],Siema2025,77,FALSE)</f>
        <v/>
      </c>
      <c r="BB269" s="110" t="str">
        <f>VLOOKUP(Tabela2[[#This Row],[SIEMA]],Siema2025,79,FALSE)</f>
        <v/>
      </c>
      <c r="BC269" s="110" t="str">
        <f>IF(Tabela2[[#This Row],[Outro(s) ]] = "X", "PREENCHER","NA")</f>
        <v>NA</v>
      </c>
      <c r="BD269" s="110" t="str">
        <f>VLOOKUP(Tabela2[[#This Row],[SIEMA]],Siema2025,82,FALSE)</f>
        <v/>
      </c>
      <c r="BE269" s="110" t="str">
        <f>VLOOKUP(Tabela2[[#This Row],[SIEMA]],Siema2025,81,FALSE)</f>
        <v/>
      </c>
      <c r="BF269" s="112" t="str">
        <f>VLOOKUP(Tabela2[[#This Row],[SIEMA]],Siema2025,28,FALSE)</f>
        <v>Carmo Energy S.A</v>
      </c>
      <c r="BG269" s="112"/>
      <c r="BH269" s="113" t="str">
        <f>VLOOKUP(Tabela2[[#This Row],[SIEMA]],Siema2025,29,FALSE)</f>
        <v/>
      </c>
      <c r="BI269" s="114" t="str">
        <f>VLOOKUP(Tabela2[[#This Row],[SIEMA]],Siema2025,107,FALSE)</f>
        <v>Não</v>
      </c>
      <c r="BJ269" s="109" t="s">
        <v>7111</v>
      </c>
      <c r="BK269" s="106" t="s">
        <v>2696</v>
      </c>
      <c r="BL269" s="143">
        <v>45777</v>
      </c>
      <c r="BM269" s="110">
        <f ca="1">IF(Tabela2[[#This Row],[Data de atendimento do Ibama (considerar o primeiro documento/ação)]]="",_xlfn.DAYS(TODAY(),J269),_xlfn.DAYS(Tabela2[[#This Row],[Data de atendimento do Ibama (considerar o primeiro documento/ação)]],J269))</f>
        <v>10</v>
      </c>
      <c r="BN269" s="110" t="str">
        <f>IF(Tabela2[[#This Row],[Atendido pelo Ibama ("Não" ou "Sim")]]="Não","Preencher", IF(Tabela2[[#This Row],[Atendido pelo Ibama ("Não" ou "Sim")]]="Sim","NA",""))</f>
        <v>NA</v>
      </c>
      <c r="BO269" s="116" t="s">
        <v>7098</v>
      </c>
      <c r="BP269" s="110" t="str">
        <f>IF(Tabela2[[#This Row],[Forma de atendimento (primeiro documento/ação)]]= "Outros (especificar)", "PREENCHER","NA")</f>
        <v>NA</v>
      </c>
      <c r="BQ269" s="108" t="s">
        <v>123</v>
      </c>
      <c r="BR269" s="110" t="str">
        <f>IF(Tabela2[[#This Row],[Equipe do Ibama foi a campo? Houve sobrevoo do Poseidon?]] = "Sim", "PREENCHER","NA")</f>
        <v>NA</v>
      </c>
      <c r="BS269" s="110" t="str">
        <f>IF(Tabela2[[#This Row],[Se sim, foi emitida Ordem de Emergência? (informações vinculada à coluna CK)]] = "Sim", "PREENCHER","NA")</f>
        <v>NA</v>
      </c>
      <c r="BT269" s="110" t="str">
        <f>IF(Tabela2[[#This Row],[Foi elaborado Relatório de Vistoria pelo Ibama? (informações vinculada à coluna CK)]] = "Sim", "PREENCHER","NA")</f>
        <v>NA</v>
      </c>
      <c r="BU269" s="110" t="s">
        <v>123</v>
      </c>
      <c r="BV269" s="110" t="s">
        <v>2696</v>
      </c>
      <c r="BW269" s="110" t="s">
        <v>2696</v>
      </c>
      <c r="BX269" s="108" t="s">
        <v>7113</v>
      </c>
      <c r="BY269" s="143">
        <v>46010</v>
      </c>
      <c r="BZ269" s="106">
        <f>IF(Tabela2[[#This Row],[Data do documento de encerramento]]="NA","NA",IF(Tabela2[[#This Row],[Data do documento de encerramento]]="","Pendente de conclusão/ encerramento",_xlfn.DAYS(Tabela2[[#This Row],[Data do documento de encerramento]],J269)))</f>
        <v>243</v>
      </c>
      <c r="CA269" s="109"/>
      <c r="CB269" s="109"/>
      <c r="CC269" s="135"/>
      <c r="CD269" s="109"/>
      <c r="CE269" s="109"/>
      <c r="CF269" s="109"/>
    </row>
    <row r="270" spans="1:84" hidden="1">
      <c r="A270" s="172">
        <v>202561639606</v>
      </c>
      <c r="B270" s="120" t="s">
        <v>8196</v>
      </c>
      <c r="C270" s="110" t="str">
        <f>VLOOKUP(Tabela2[[#This Row],[SIEMA]],Siema2025,4,FALSE)</f>
        <v xml:space="preserve"> PA</v>
      </c>
      <c r="D270" s="108" t="str">
        <f>VLOOKUP(Tabela2[[#This Row],[SIEMA]],Siema2025,3,FALSE)</f>
        <v xml:space="preserve">Belém </v>
      </c>
      <c r="E270" s="108" t="str">
        <f>VLOOKUP(Tabela2[[#This Row],[SIEMA]],Siema2025,20,FALSE)</f>
        <v/>
      </c>
      <c r="F270" s="108"/>
      <c r="G270" s="108"/>
      <c r="H270" s="108"/>
      <c r="I270" s="106" t="str">
        <f>VLOOKUP(Tabela2[[#This Row],[SIEMA]],Siema2025,19,FALSE)</f>
        <v/>
      </c>
      <c r="J270" s="107">
        <f>VLOOKUP(Tabela2[[#This Row],[SIEMA]],Siema2025,2,FALSE)</f>
        <v>45767</v>
      </c>
      <c r="K270" s="107" t="str">
        <f>VLOOKUP(Tabela2[[#This Row],[SIEMA]],Siema2025,16,FALSE)</f>
        <v>Domingo</v>
      </c>
      <c r="L270" s="108" t="str">
        <f>IF(Tabela2[[#This Row],[Data]]="","Sem Informação",VLOOKUP(MONTH(Tabela2[[#This Row],[Data]]),'[1]Validação de dados'!$I$1:$J$13,2,0))</f>
        <v>Abril</v>
      </c>
      <c r="M270" s="106">
        <f>YEAR(Tabela2[[#This Row],[Data]])</f>
        <v>2025</v>
      </c>
      <c r="N270" s="107" t="str">
        <f>VLOOKUP(Tabela2[[#This Row],[SIEMA]],Siema2025,17,FALSE)</f>
        <v>Vespertino</v>
      </c>
      <c r="O270" s="107" t="str">
        <f>VLOOKUP(Tabela2[[#This Row],[SIEMA]],Siema2025,5,FALSE)</f>
        <v>Embarcação</v>
      </c>
      <c r="P270" s="106"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70" s="106" t="str">
        <f>VLOOKUP(Tabela2[[#This Row],[SIEMA]],Siema2025,7,FALSE)</f>
        <v>DERIVADOS DE PETRÓLEO, N.E</v>
      </c>
      <c r="R270" s="106" t="str">
        <f>VLOOKUP(Tabela2[[#This Row],[SIEMA]],Siema2025,10,FALSE)</f>
        <v/>
      </c>
      <c r="S270" s="109" t="str">
        <f>IF(Q270="","", IF(Q270="NC","", IF(Q270="NE","", IF(Q270="NA","",IFERROR(VLOOKUP(Q270,Produtos!$A$1:$C$2319,2,FALSE),"Não Cadastrado")))))</f>
        <v>Não Cadastrado</v>
      </c>
      <c r="T270" s="106" t="str">
        <f>VLOOKUP(Tabela2[[#This Row],[SIEMA]],Siema2025,11,FALSE)</f>
        <v xml:space="preserve"> </v>
      </c>
      <c r="U270" s="106" t="str">
        <f>VLOOKUP(Tabela2[[#This Row],[SIEMA]],Siema2025,12,FALSE)</f>
        <v xml:space="preserve"> </v>
      </c>
      <c r="V270" s="106" t="str">
        <f>IF(Q270="","",IF(ISNUMBER(Q270)=FALSE,"Não se aplica",IFERROR(VLOOKUP(Q270,Produtos!$A$1:$C$2319,3,FALSE),"Não Cadastrado")))</f>
        <v>Não se aplica</v>
      </c>
      <c r="W270" s="106" t="str">
        <f>VLOOKUP(Tabela2[[#This Row],[SIEMA]],Siema2025,10,FALSE)</f>
        <v/>
      </c>
      <c r="X270" s="115" t="str">
        <f>IF(Tabela2[[#This Row],[Origem do acidente]] = "Plataforma", "PREENCHER","NA")</f>
        <v>NA</v>
      </c>
      <c r="Y270" s="111" t="str">
        <f>IF(W270="","", IF(W270="NC","", IF(W270="NE","", IF(W270="NA","",IFERROR(VLOOKUP(W270,Produtos!$A$1:$C$2319,2,FALSE),"Não Cadastrado")))))</f>
        <v/>
      </c>
      <c r="Z270" s="106" t="str">
        <f>VLOOKUP(Tabela2[[#This Row],[SIEMA]],Siema2025,11,FALSE)</f>
        <v xml:space="preserve"> </v>
      </c>
      <c r="AA270" s="106" t="str">
        <f>VLOOKUP(Tabela2[[#This Row],[SIEMA]],Siema2025,12,FALSE)</f>
        <v xml:space="preserve"> </v>
      </c>
      <c r="AB270" s="106" t="str">
        <f>IF(W270="","",IF(ISNUMBER(W270)=FALSE,"Não se aplica",IFERROR(VLOOKUP(W270,Produtos!$A$1:$C$2319,3,FALSE),"Não Cadastrado")))</f>
        <v/>
      </c>
      <c r="AC270" s="106"/>
      <c r="AD270" s="110" t="str">
        <f>IF(Tabela2[[#This Row],[Origem do acidente]] = "Plataforma", "PREENCHER","NA")</f>
        <v>NA</v>
      </c>
      <c r="AE270" s="109" t="str">
        <f>IF(AC270="","", IF(AC270="NC","", IF(AC270="NE","", IF(AC270="NA","",IFERROR(VLOOKUP(AC270,Produtos!$A$1:$C$2319,2,FALSE),"Não Cadastrado")))))</f>
        <v/>
      </c>
      <c r="AF270" s="106"/>
      <c r="AG270" s="106"/>
      <c r="AH270" s="106" t="str">
        <f>IF(AC270="","",IF(ISNUMBER(AC270)=FALSE,"Não se aplica",IFERROR(VLOOKUP(AC270,Produtos!$A$1:$C$2319,3,FALSE),"Não Cadastrado")))</f>
        <v/>
      </c>
      <c r="AI270" s="106"/>
      <c r="AJ270" s="106" t="str">
        <f>VLOOKUP(Tabela2[[#This Row],[SIEMA]],Siema2025,26,FALSE)</f>
        <v>Falha no sistema de parada e emergência da bomba de trasnferência de óleo de barcaça para o navio, provocando transbordamento de bandeja de contenção e posterior vazamento para o rio.</v>
      </c>
      <c r="AK270" s="109"/>
      <c r="AL270" s="109"/>
      <c r="AM270" s="109"/>
      <c r="AN270" s="110" t="str">
        <f>VLOOKUP(Tabela2[[#This Row],[SIEMA]],Siema2025,51,FALSE)</f>
        <v/>
      </c>
      <c r="AO270" s="110" t="str">
        <f>VLOOKUP(Tabela2[[#This Row],[SIEMA]],Siema2025,53,FALSE)</f>
        <v/>
      </c>
      <c r="AP270" s="110" t="str">
        <f>VLOOKUP(Tabela2[[#This Row],[SIEMA]],Siema2025,55,FALSE)</f>
        <v/>
      </c>
      <c r="AQ270" s="110" t="str">
        <f>VLOOKUP(Tabela2[[#This Row],[SIEMA]],Siema2025,57,FALSE)</f>
        <v>X</v>
      </c>
      <c r="AR270" s="110" t="str">
        <f>VLOOKUP(Tabela2[[#This Row],[SIEMA]],Siema2025,59,FALSE)</f>
        <v/>
      </c>
      <c r="AS270" s="110" t="str">
        <f>VLOOKUP(Tabela2[[#This Row],[SIEMA]],Siema2025,61,FALSE)</f>
        <v/>
      </c>
      <c r="AT270" s="110" t="str">
        <f>VLOOKUP(Tabela2[[#This Row],[SIEMA]],Siema2025,63,FALSE)</f>
        <v/>
      </c>
      <c r="AU270" s="110" t="str">
        <f>VLOOKUP(Tabela2[[#This Row],[SIEMA]],Siema2025,65,FALSE)</f>
        <v/>
      </c>
      <c r="AV270" s="110" t="str">
        <f>VLOOKUP(Tabela2[[#This Row],[SIEMA]],Siema2025,67,FALSE)</f>
        <v/>
      </c>
      <c r="AW270" s="110" t="str">
        <f>VLOOKUP(Tabela2[[#This Row],[SIEMA]],Siema2025,69,FALSE)</f>
        <v/>
      </c>
      <c r="AX270" s="110" t="str">
        <f>VLOOKUP(Tabela2[[#This Row],[SIEMA]],Siema2025,71,FALSE)</f>
        <v/>
      </c>
      <c r="AY270" s="110" t="str">
        <f>VLOOKUP(Tabela2[[#This Row],[SIEMA]],Siema2025,73,FALSE)</f>
        <v/>
      </c>
      <c r="AZ270" s="110" t="str">
        <f>VLOOKUP(Tabela2[[#This Row],[SIEMA]],Siema2025,75,FALSE)</f>
        <v/>
      </c>
      <c r="BA270" s="110" t="str">
        <f>VLOOKUP(Tabela2[[#This Row],[SIEMA]],Siema2025,77,FALSE)</f>
        <v/>
      </c>
      <c r="BB270" s="110" t="str">
        <f>VLOOKUP(Tabela2[[#This Row],[SIEMA]],Siema2025,79,FALSE)</f>
        <v>X</v>
      </c>
      <c r="BC270" s="110" t="str">
        <f>IF(Tabela2[[#This Row],[Outro(s) ]] = "X", "PREENCHER","NA")</f>
        <v>PREENCHER</v>
      </c>
      <c r="BD270" s="110" t="str">
        <f>VLOOKUP(Tabela2[[#This Row],[SIEMA]],Siema2025,82,FALSE)</f>
        <v/>
      </c>
      <c r="BE270" s="110" t="str">
        <f>VLOOKUP(Tabela2[[#This Row],[SIEMA]],Siema2025,81,FALSE)</f>
        <v/>
      </c>
      <c r="BF270" s="112" t="str">
        <f>VLOOKUP(Tabela2[[#This Row],[SIEMA]],Siema2025,28,FALSE)</f>
        <v>DELIMA COMERCIO E NAVEGAÇÃO LTDA - CONASA</v>
      </c>
      <c r="BG270" s="112"/>
      <c r="BH270" s="113" t="str">
        <f>VLOOKUP(Tabela2[[#This Row],[SIEMA]],Siema2025,29,FALSE)</f>
        <v>05089941000833</v>
      </c>
      <c r="BI270" s="114" t="str">
        <f>VLOOKUP(Tabela2[[#This Row],[SIEMA]],Siema2025,107,FALSE)</f>
        <v>Não</v>
      </c>
      <c r="BJ270" s="109"/>
      <c r="BK270" s="106"/>
      <c r="BL270" s="143"/>
      <c r="BM270" s="110">
        <f ca="1">IF(Tabela2[[#This Row],[Data de atendimento do Ibama (considerar o primeiro documento/ação)]]="",_xlfn.DAYS(TODAY(),J270),_xlfn.DAYS(Tabela2[[#This Row],[Data de atendimento do Ibama (considerar o primeiro documento/ação)]],J270))</f>
        <v>453</v>
      </c>
      <c r="BN270" s="110" t="str">
        <f>IF(Tabela2[[#This Row],[Atendido pelo Ibama ("Não" ou "Sim")]]="Não","Preencher", IF(Tabela2[[#This Row],[Atendido pelo Ibama ("Não" ou "Sim")]]="Sim","NA",""))</f>
        <v/>
      </c>
      <c r="BO270" s="116"/>
      <c r="BP270" s="110" t="str">
        <f>IF(Tabela2[[#This Row],[Forma de atendimento (primeiro documento/ação)]]= "Outros (especificar)", "PREENCHER","NA")</f>
        <v>NA</v>
      </c>
      <c r="BQ270" s="108"/>
      <c r="BR270" s="110" t="str">
        <f>IF(Tabela2[[#This Row],[Equipe do Ibama foi a campo? Houve sobrevoo do Poseidon?]] = "Sim", "PREENCHER","NA")</f>
        <v>NA</v>
      </c>
      <c r="BS270" s="110" t="str">
        <f>IF(Tabela2[[#This Row],[Se sim, foi emitida Ordem de Emergência? (informações vinculada à coluna CK)]] = "Sim", "PREENCHER","NA")</f>
        <v>NA</v>
      </c>
      <c r="BT270" s="110" t="str">
        <f>IF(Tabela2[[#This Row],[Foi elaborado Relatório de Vistoria pelo Ibama? (informações vinculada à coluna CK)]] = "Sim", "PREENCHER","NA")</f>
        <v>NA</v>
      </c>
      <c r="BU270" s="110" t="str">
        <f>IF(Tabela2[[#This Row],[Houve envio de Informações Pós-acidente (preencher "não se aplica" quando de competência estadual/municipal)]] = "Sim", "PREENCHER","NA")</f>
        <v>NA</v>
      </c>
      <c r="BV270" s="110" t="str">
        <f>IF(Tabela2[[#This Row],[Houve avaliação das informações pós-acidente solicitadas/enviadas?]] = "Sim", "PREENCHER","NA")</f>
        <v>NA</v>
      </c>
      <c r="BW270" s="110" t="str">
        <f>IF(Tabela2[[#This Row],[O Ibama aguarda resposta da empresa/OEMA, etc?]] = "Sim", "PREENCHER","NA")</f>
        <v>NA</v>
      </c>
      <c r="BX270" s="108"/>
      <c r="BY270" s="108"/>
      <c r="BZ270" s="106" t="str">
        <f>IF(Tabela2[[#This Row],[Data do documento de encerramento]]="NA","NA",IF(Tabela2[[#This Row],[Data do documento de encerramento]]="","Pendente de conclusão/ encerramento",_xlfn.DAYS(Tabela2[[#This Row],[Data do documento de encerramento]],J270)))</f>
        <v>Pendente de conclusão/ encerramento</v>
      </c>
      <c r="CA270" s="109"/>
      <c r="CB270" s="109"/>
      <c r="CC270" s="133"/>
      <c r="CD270" s="109"/>
      <c r="CE270" s="109"/>
      <c r="CF270" s="109"/>
    </row>
    <row r="271" spans="1:84" ht="76.5">
      <c r="A271" s="185">
        <v>202542364800</v>
      </c>
      <c r="B271" s="120" t="s">
        <v>8197</v>
      </c>
      <c r="C271" s="110" t="s">
        <v>672</v>
      </c>
      <c r="D271" s="108" t="s">
        <v>637</v>
      </c>
      <c r="E271" s="108" t="s">
        <v>8198</v>
      </c>
      <c r="F271" s="108"/>
      <c r="G271" s="108" t="s">
        <v>8199</v>
      </c>
      <c r="H271" s="108" t="s">
        <v>8200</v>
      </c>
      <c r="I271" s="106" t="str">
        <f>VLOOKUP(Tabela2[[#This Row],[SIEMA]],Siema2025,19,FALSE)</f>
        <v>Santos</v>
      </c>
      <c r="J271" s="107">
        <f>VLOOKUP(Tabela2[[#This Row],[SIEMA]],Siema2025,2,FALSE)</f>
        <v>45768</v>
      </c>
      <c r="K271" s="107" t="str">
        <f>VLOOKUP(Tabela2[[#This Row],[SIEMA]],Siema2025,16,FALSE)</f>
        <v>Segunda</v>
      </c>
      <c r="L271" s="108" t="str">
        <f>IF(Tabela2[[#This Row],[Data]]="","Sem Informação",VLOOKUP(MONTH(Tabela2[[#This Row],[Data]]),'[1]Validação de dados'!$I$1:$J$13,2,0))</f>
        <v>Abril</v>
      </c>
      <c r="M271" s="106">
        <f>YEAR(Tabela2[[#This Row],[Data]])</f>
        <v>2025</v>
      </c>
      <c r="N271" s="107" t="str">
        <f>VLOOKUP(Tabela2[[#This Row],[SIEMA]],Siema2025,17,FALSE)</f>
        <v>Matutino</v>
      </c>
      <c r="O271" s="107" t="s">
        <v>111</v>
      </c>
      <c r="P271" s="106" t="str">
        <f>VLOOKUP(Tabela2[[#This Row],[SIEMA]],Siema2025,21,FALSE)</f>
        <v>Embarcação Blue Marlim.</v>
      </c>
      <c r="Q271" s="106" t="s">
        <v>637</v>
      </c>
      <c r="R271" s="106" t="s">
        <v>8180</v>
      </c>
      <c r="S271" s="106" t="s">
        <v>1899</v>
      </c>
      <c r="T271" s="106">
        <v>2.35</v>
      </c>
      <c r="U271" s="106" t="s">
        <v>7109</v>
      </c>
      <c r="V271" t="s">
        <v>637</v>
      </c>
      <c r="W271">
        <v>1789</v>
      </c>
      <c r="X271" s="115" t="s">
        <v>8201</v>
      </c>
      <c r="Y271" s="111" t="str">
        <f>IF(W271="","", IF(W271="NC","", IF(W271="NE","", IF(W271="NA","",IFERROR(VLOOKUP(W271,Produtos!$A$1:$C$2319,2,FALSE),"Não Cadastrado")))))</f>
        <v>ÁCIDO CLORÍDRICO</v>
      </c>
      <c r="Z271" s="106">
        <v>0.83</v>
      </c>
      <c r="AA271" s="106" t="s">
        <v>7109</v>
      </c>
      <c r="AB271" s="106">
        <f>IF(W271="","",IF(ISNUMBER(W271)=FALSE,"Não se aplica",IFERROR(VLOOKUP(W271,Produtos!$A$1:$C$2319,3,FALSE),"Não Cadastrado")))</f>
        <v>8</v>
      </c>
      <c r="AC271" s="106"/>
      <c r="AD271" s="110"/>
      <c r="AE271" s="109" t="str">
        <f>IF(AC271="","", IF(AC271="NC","", IF(AC271="NE","", IF(AC271="NA","",IFERROR(VLOOKUP(AC271,Produtos!$A$1:$C$2319,2,FALSE),"Não Cadastrado")))))</f>
        <v/>
      </c>
      <c r="AF271" s="106"/>
      <c r="AG271" s="106"/>
      <c r="AH271" s="106" t="str">
        <f>IF(AC271="","",IF(ISNUMBER(AC271)=FALSE,"Não se aplica",IFERROR(VLOOKUP(AC271,Produtos!$A$1:$C$2319,3,FALSE),"Não Cadastrado")))</f>
        <v/>
      </c>
      <c r="AI271" s="106"/>
      <c r="AJ271" s="106" t="str">
        <f>VLOOKUP(Tabela2[[#This Row],[SIEMA]],Siema2025,26,FALSE)</f>
        <v>Rompimento da junta de expansão e folga na conexão flange-flange da linha de bombeio.</v>
      </c>
      <c r="AK271" s="109" t="s">
        <v>7271</v>
      </c>
      <c r="AL271" s="109" t="s">
        <v>7219</v>
      </c>
      <c r="AM271" s="109" t="s">
        <v>7356</v>
      </c>
      <c r="AN271" s="110" t="str">
        <f>VLOOKUP(Tabela2[[#This Row],[SIEMA]],Siema2025,51,FALSE)</f>
        <v/>
      </c>
      <c r="AO271" s="110" t="str">
        <f>VLOOKUP(Tabela2[[#This Row],[SIEMA]],Siema2025,53,FALSE)</f>
        <v/>
      </c>
      <c r="AP271" s="110" t="str">
        <f>VLOOKUP(Tabela2[[#This Row],[SIEMA]],Siema2025,55,FALSE)</f>
        <v/>
      </c>
      <c r="AQ271" s="110" t="str">
        <f>VLOOKUP(Tabela2[[#This Row],[SIEMA]],Siema2025,57,FALSE)</f>
        <v/>
      </c>
      <c r="AR271" s="110" t="str">
        <f>VLOOKUP(Tabela2[[#This Row],[SIEMA]],Siema2025,59,FALSE)</f>
        <v/>
      </c>
      <c r="AS271" s="110" t="str">
        <f>VLOOKUP(Tabela2[[#This Row],[SIEMA]],Siema2025,61,FALSE)</f>
        <v>X</v>
      </c>
      <c r="AT271" s="110" t="str">
        <f>VLOOKUP(Tabela2[[#This Row],[SIEMA]],Siema2025,63,FALSE)</f>
        <v/>
      </c>
      <c r="AU271" s="110" t="str">
        <f>VLOOKUP(Tabela2[[#This Row],[SIEMA]],Siema2025,65,FALSE)</f>
        <v/>
      </c>
      <c r="AV271" s="110" t="str">
        <f>VLOOKUP(Tabela2[[#This Row],[SIEMA]],Siema2025,67,FALSE)</f>
        <v/>
      </c>
      <c r="AW271" s="110" t="str">
        <f>VLOOKUP(Tabela2[[#This Row],[SIEMA]],Siema2025,69,FALSE)</f>
        <v/>
      </c>
      <c r="AX271" s="110" t="str">
        <f>VLOOKUP(Tabela2[[#This Row],[SIEMA]],Siema2025,71,FALSE)</f>
        <v/>
      </c>
      <c r="AY271" s="110" t="str">
        <f>VLOOKUP(Tabela2[[#This Row],[SIEMA]],Siema2025,73,FALSE)</f>
        <v/>
      </c>
      <c r="AZ271" s="110" t="str">
        <f>VLOOKUP(Tabela2[[#This Row],[SIEMA]],Siema2025,75,FALSE)</f>
        <v/>
      </c>
      <c r="BA271" s="110" t="str">
        <f>VLOOKUP(Tabela2[[#This Row],[SIEMA]],Siema2025,77,FALSE)</f>
        <v/>
      </c>
      <c r="BB271" s="110" t="str">
        <f>VLOOKUP(Tabela2[[#This Row],[SIEMA]],Siema2025,79,FALSE)</f>
        <v/>
      </c>
      <c r="BC271" s="110" t="str">
        <f>IF(Tabela2[[#This Row],[Outro(s) ]] = "X", "PREENCHER","NA")</f>
        <v>NA</v>
      </c>
      <c r="BD271" s="110" t="str">
        <f>VLOOKUP(Tabela2[[#This Row],[SIEMA]],Siema2025,82,FALSE)</f>
        <v/>
      </c>
      <c r="BE271" s="110" t="str">
        <f>VLOOKUP(Tabela2[[#This Row],[SIEMA]],Siema2025,81,FALSE)</f>
        <v/>
      </c>
      <c r="BF271" s="112" t="s">
        <v>206</v>
      </c>
      <c r="BG271" s="112"/>
      <c r="BH271" s="113">
        <v>33000167000101</v>
      </c>
      <c r="BI271" s="114" t="str">
        <f>VLOOKUP(Tabela2[[#This Row],[SIEMA]],Siema2025,107,FALSE)</f>
        <v>Não</v>
      </c>
      <c r="BJ271" s="109" t="s">
        <v>7097</v>
      </c>
      <c r="BK271" s="106" t="s">
        <v>2696</v>
      </c>
      <c r="BL271" s="143">
        <v>45772</v>
      </c>
      <c r="BM271" s="110">
        <f ca="1">IF(Tabela2[[#This Row],[Data de atendimento do Ibama (considerar o primeiro documento/ação)]]="",_xlfn.DAYS(TODAY(),J271),_xlfn.DAYS(Tabela2[[#This Row],[Data de atendimento do Ibama (considerar o primeiro documento/ação)]],J271))</f>
        <v>4</v>
      </c>
      <c r="BN271" s="110" t="str">
        <f>IF(Tabela2[[#This Row],[Atendido pelo Ibama ("Não" ou "Sim")]]="Não","Preencher", IF(Tabela2[[#This Row],[Atendido pelo Ibama ("Não" ou "Sim")]]="Sim","NA",""))</f>
        <v>NA</v>
      </c>
      <c r="BO271" s="116" t="s">
        <v>7098</v>
      </c>
      <c r="BP271" s="110" t="str">
        <f>IF(Tabela2[[#This Row],[Forma de atendimento (primeiro documento/ação)]]= "Outros (especificar)", "PREENCHER","NA")</f>
        <v>NA</v>
      </c>
      <c r="BQ271" s="108" t="s">
        <v>123</v>
      </c>
      <c r="BR271" s="110" t="str">
        <f>IF(Tabela2[[#This Row],[Equipe do Ibama foi a campo? Houve sobrevoo do Poseidon?]] = "Sim", "PREENCHER","NA")</f>
        <v>NA</v>
      </c>
      <c r="BS271" s="110" t="str">
        <f>IF(Tabela2[[#This Row],[Se sim, foi emitida Ordem de Emergência? (informações vinculada à coluna CK)]] = "Sim", "PREENCHER","NA")</f>
        <v>NA</v>
      </c>
      <c r="BT271" s="110" t="s">
        <v>7099</v>
      </c>
      <c r="BU271" s="110" t="s">
        <v>123</v>
      </c>
      <c r="BV271" s="110" t="str">
        <f>IF(Tabela2[[#This Row],[Houve avaliação das informações pós-acidente solicitadas/enviadas?]] = "Sim", "PREENCHER","NA")</f>
        <v>NA</v>
      </c>
      <c r="BW271" s="110" t="str">
        <f>IF(Tabela2[[#This Row],[O Ibama aguarda resposta da empresa/OEMA, etc?]] = "Sim", "PREENCHER","NA")</f>
        <v>NA</v>
      </c>
      <c r="BX271" s="108" t="s">
        <v>7119</v>
      </c>
      <c r="BY271" s="108"/>
      <c r="BZ271" s="106" t="str">
        <f>IF(Tabela2[[#This Row],[Data do documento de encerramento]]="NA","NA",IF(Tabela2[[#This Row],[Data do documento de encerramento]]="","Pendente de conclusão/ encerramento",_xlfn.DAYS(Tabela2[[#This Row],[Data do documento de encerramento]],J271)))</f>
        <v>Pendente de conclusão/ encerramento</v>
      </c>
      <c r="CA271" s="109"/>
      <c r="CB271" s="109" t="s">
        <v>7242</v>
      </c>
      <c r="CC271" s="294" t="s">
        <v>7189</v>
      </c>
      <c r="CD271" s="109" t="s">
        <v>123</v>
      </c>
      <c r="CE271" s="109" t="s">
        <v>123</v>
      </c>
      <c r="CF271" s="109" t="s">
        <v>7243</v>
      </c>
    </row>
    <row r="272" spans="1:84" ht="30.75" hidden="1">
      <c r="A272" s="172">
        <v>202542250424</v>
      </c>
      <c r="B272" s="173" t="s">
        <v>8202</v>
      </c>
      <c r="C272" s="110" t="str">
        <f>VLOOKUP(Tabela2[[#This Row],[SIEMA]],Siema2025,4,FALSE)</f>
        <v xml:space="preserve"> SP</v>
      </c>
      <c r="D272" s="108" t="str">
        <f>VLOOKUP(Tabela2[[#This Row],[SIEMA]],Siema2025,3,FALSE)</f>
        <v xml:space="preserve">Jambeiro </v>
      </c>
      <c r="E272" t="s">
        <v>2774</v>
      </c>
      <c r="F272" s="108" t="s">
        <v>8203</v>
      </c>
      <c r="G272" s="108" t="s">
        <v>8204</v>
      </c>
      <c r="H272" s="111" t="s">
        <v>8205</v>
      </c>
      <c r="I272" s="106" t="s">
        <v>7118</v>
      </c>
      <c r="J272" s="107">
        <f>VLOOKUP(Tabela2[[#This Row],[SIEMA]],Siema2025,2,FALSE)</f>
        <v>45769</v>
      </c>
      <c r="K272" s="107" t="str">
        <f>VLOOKUP(Tabela2[[#This Row],[SIEMA]],Siema2025,16,FALSE)</f>
        <v>Terça</v>
      </c>
      <c r="L272" s="108" t="str">
        <f>IF(Tabela2[[#This Row],[Data]]="","Sem Informação",VLOOKUP(MONTH(Tabela2[[#This Row],[Data]]),'[1]Validação de dados'!$I$1:$J$13,2,0))</f>
        <v>Abril</v>
      </c>
      <c r="M272" s="106">
        <f>YEAR(Tabela2[[#This Row],[Data]])</f>
        <v>2025</v>
      </c>
      <c r="N272" s="107" t="str">
        <f>VLOOKUP(Tabela2[[#This Row],[SIEMA]],Siema2025,17,FALSE)</f>
        <v>Matutino</v>
      </c>
      <c r="O272" s="107" t="str">
        <f>VLOOKUP(Tabela2[[#This Row],[SIEMA]],Siema2025,5,FALSE)</f>
        <v>Duto</v>
      </c>
      <c r="P272" s="106" t="str">
        <f>VLOOKUP(Tabela2[[#This Row],[SIEMA]],Siema2025,21,FALSE)</f>
        <v>Faixa de Dutos GASTAU km 57+980.
Processo Sei! 02001.012991/2025-55</v>
      </c>
      <c r="Q272" s="106">
        <v>1993</v>
      </c>
      <c r="R272" s="106" t="s">
        <v>8206</v>
      </c>
      <c r="S272" s="109" t="str">
        <f>IF(Q272="","", IF(Q272="NC","", IF(Q272="NE","", IF(Q272="NA","",IFERROR(VLOOKUP(Q272,Produtos!$A$1:$C$2319,2,FALSE),"Não Cadastrado")))))</f>
        <v>LÍQUIDO INFLAMÁVEL, N.E.</v>
      </c>
      <c r="T272" s="106">
        <v>5.0000000000000001E-3</v>
      </c>
      <c r="U272" s="106" t="s">
        <v>7109</v>
      </c>
      <c r="V272" s="106">
        <f>IF(Q272="","",IF(ISNUMBER(Q272)=FALSE,"Não se aplica",IFERROR(VLOOKUP(Q272,Produtos!$A$1:$C$2319,3,FALSE),"Não Cadastrado")))</f>
        <v>3</v>
      </c>
      <c r="W272" s="106" t="str">
        <f>VLOOKUP(Tabela2[[#This Row],[SIEMA]],Siema2025,10,FALSE)</f>
        <v/>
      </c>
      <c r="X272" s="115" t="str">
        <f>IF(Tabela2[[#This Row],[Origem do acidente]] = "Plataforma", "PREENCHER","NA")</f>
        <v>NA</v>
      </c>
      <c r="Y272" s="111" t="str">
        <f>IF(W272="","", IF(W272="NC","", IF(W272="NE","", IF(W272="NA","",IFERROR(VLOOKUP(W272,Produtos!$A$1:$C$2319,2,FALSE),"Não Cadastrado")))))</f>
        <v/>
      </c>
      <c r="Z272" s="106" t="str">
        <f>VLOOKUP(Tabela2[[#This Row],[SIEMA]],Siema2025,11,FALSE)</f>
        <v xml:space="preserve"> </v>
      </c>
      <c r="AA272" s="106" t="str">
        <f>VLOOKUP(Tabela2[[#This Row],[SIEMA]],Siema2025,12,FALSE)</f>
        <v xml:space="preserve"> </v>
      </c>
      <c r="AB272" s="106" t="str">
        <f>IF(W272="","",IF(ISNUMBER(W272)=FALSE,"Não se aplica",IFERROR(VLOOKUP(W272,Produtos!$A$1:$C$2319,3,FALSE),"Não Cadastrado")))</f>
        <v/>
      </c>
      <c r="AC272" s="106"/>
      <c r="AD272" s="110" t="str">
        <f>IF(Tabela2[[#This Row],[Origem do acidente]] = "Plataforma", "PREENCHER","NA")</f>
        <v>NA</v>
      </c>
      <c r="AE272" s="109" t="str">
        <f>IF(AC272="","", IF(AC272="NC","", IF(AC272="NE","", IF(AC272="NA","",IFERROR(VLOOKUP(AC272,Produtos!$A$1:$C$2319,2,FALSE),"Não Cadastrado")))))</f>
        <v/>
      </c>
      <c r="AF272" s="106"/>
      <c r="AG272" s="106"/>
      <c r="AH272" s="106" t="str">
        <f>IF(AC272="","",IF(ISNUMBER(AC272)=FALSE,"Não se aplica",IFERROR(VLOOKUP(AC272,Produtos!$A$1:$C$2319,3,FALSE),"Não Cadastrado")))</f>
        <v/>
      </c>
      <c r="AI272" s="106"/>
      <c r="AJ272" s="106" t="str">
        <f>VLOOKUP(Tabela2[[#This Row],[SIEMA]],Siema2025,26,FALSE)</f>
        <v>Após detecção de despressurização do duto pelo CNCL, equipe de patrulha técnica da Proteção de Dutos identificou derivação clandestina na altura do km 57+980 da faixa de dutos GASTAU.</v>
      </c>
      <c r="AK272" s="109" t="s">
        <v>7121</v>
      </c>
      <c r="AL272" s="109"/>
      <c r="AM272" s="109"/>
      <c r="AN272" s="110" t="str">
        <f>VLOOKUP(Tabela2[[#This Row],[SIEMA]],Siema2025,51,FALSE)</f>
        <v/>
      </c>
      <c r="AO272" s="110" t="str">
        <f>VLOOKUP(Tabela2[[#This Row],[SIEMA]],Siema2025,53,FALSE)</f>
        <v/>
      </c>
      <c r="AP272" s="110" t="str">
        <f>VLOOKUP(Tabela2[[#This Row],[SIEMA]],Siema2025,55,FALSE)</f>
        <v/>
      </c>
      <c r="AQ272" s="110" t="str">
        <f>VLOOKUP(Tabela2[[#This Row],[SIEMA]],Siema2025,57,FALSE)</f>
        <v/>
      </c>
      <c r="AR272" s="110" t="str">
        <f>VLOOKUP(Tabela2[[#This Row],[SIEMA]],Siema2025,59,FALSE)</f>
        <v/>
      </c>
      <c r="AS272" s="110" t="str">
        <f>VLOOKUP(Tabela2[[#This Row],[SIEMA]],Siema2025,61,FALSE)</f>
        <v/>
      </c>
      <c r="AT272" s="110" t="str">
        <f>VLOOKUP(Tabela2[[#This Row],[SIEMA]],Siema2025,63,FALSE)</f>
        <v/>
      </c>
      <c r="AU272" s="110" t="str">
        <f>VLOOKUP(Tabela2[[#This Row],[SIEMA]],Siema2025,65,FALSE)</f>
        <v>X</v>
      </c>
      <c r="AV272" s="110" t="str">
        <f>VLOOKUP(Tabela2[[#This Row],[SIEMA]],Siema2025,67,FALSE)</f>
        <v/>
      </c>
      <c r="AW272" s="110" t="str">
        <f>VLOOKUP(Tabela2[[#This Row],[SIEMA]],Siema2025,69,FALSE)</f>
        <v/>
      </c>
      <c r="AX272" s="110" t="str">
        <f>VLOOKUP(Tabela2[[#This Row],[SIEMA]],Siema2025,71,FALSE)</f>
        <v/>
      </c>
      <c r="AY272" s="110" t="str">
        <f>VLOOKUP(Tabela2[[#This Row],[SIEMA]],Siema2025,73,FALSE)</f>
        <v/>
      </c>
      <c r="AZ272" s="110" t="str">
        <f>VLOOKUP(Tabela2[[#This Row],[SIEMA]],Siema2025,75,FALSE)</f>
        <v/>
      </c>
      <c r="BA272" s="110" t="str">
        <f>VLOOKUP(Tabela2[[#This Row],[SIEMA]],Siema2025,77,FALSE)</f>
        <v/>
      </c>
      <c r="BB272" s="110" t="str">
        <f>VLOOKUP(Tabela2[[#This Row],[SIEMA]],Siema2025,79,FALSE)</f>
        <v/>
      </c>
      <c r="BC272" s="110" t="str">
        <f>IF(Tabela2[[#This Row],[Outro(s) ]] = "X", "PREENCHER","NA")</f>
        <v>NA</v>
      </c>
      <c r="BD272" s="110" t="str">
        <f>VLOOKUP(Tabela2[[#This Row],[SIEMA]],Siema2025,82,FALSE)</f>
        <v/>
      </c>
      <c r="BE272" s="110" t="str">
        <f>VLOOKUP(Tabela2[[#This Row],[SIEMA]],Siema2025,81,FALSE)</f>
        <v/>
      </c>
      <c r="BF272" s="112" t="str">
        <f>VLOOKUP(Tabela2[[#This Row],[SIEMA]],Siema2025,28,FALSE)</f>
        <v>Petrobras Transporte S.A. - Transpetro</v>
      </c>
      <c r="BG272" s="112"/>
      <c r="BH272" s="113" t="str">
        <f>VLOOKUP(Tabela2[[#This Row],[SIEMA]],Siema2025,29,FALSE)</f>
        <v>02709449000159</v>
      </c>
      <c r="BI272" s="114" t="str">
        <f>VLOOKUP(Tabela2[[#This Row],[SIEMA]],Siema2025,107,FALSE)</f>
        <v>Não</v>
      </c>
      <c r="BJ272" s="109" t="s">
        <v>7097</v>
      </c>
      <c r="BK272" s="106" t="s">
        <v>2696</v>
      </c>
      <c r="BL272" s="143">
        <v>45771</v>
      </c>
      <c r="BM272" s="110">
        <f ca="1">IF(Tabela2[[#This Row],[Data de atendimento do Ibama (considerar o primeiro documento/ação)]]="",_xlfn.DAYS(TODAY(),J272),_xlfn.DAYS(Tabela2[[#This Row],[Data de atendimento do Ibama (considerar o primeiro documento/ação)]],J272))</f>
        <v>2</v>
      </c>
      <c r="BN272" s="110" t="str">
        <f>IF(Tabela2[[#This Row],[Atendido pelo Ibama ("Não" ou "Sim")]]="Não","Preencher", IF(Tabela2[[#This Row],[Atendido pelo Ibama ("Não" ou "Sim")]]="Sim","NA",""))</f>
        <v>NA</v>
      </c>
      <c r="BO272" s="116" t="s">
        <v>7098</v>
      </c>
      <c r="BP272" s="110" t="str">
        <f>IF(Tabela2[[#This Row],[Forma de atendimento (primeiro documento/ação)]]= "Outros (especificar)", "PREENCHER","NA")</f>
        <v>NA</v>
      </c>
      <c r="BQ272" s="108" t="s">
        <v>123</v>
      </c>
      <c r="BR272" s="110" t="str">
        <f>IF(Tabela2[[#This Row],[Equipe do Ibama foi a campo? Houve sobrevoo do Poseidon?]] = "Sim", "PREENCHER","NA")</f>
        <v>NA</v>
      </c>
      <c r="BS272" s="110" t="str">
        <f>IF(Tabela2[[#This Row],[Se sim, foi emitida Ordem de Emergência? (informações vinculada à coluna CK)]] = "Sim", "PREENCHER","NA")</f>
        <v>NA</v>
      </c>
      <c r="BT272" s="110" t="s">
        <v>7099</v>
      </c>
      <c r="BU272" s="110" t="s">
        <v>2696</v>
      </c>
      <c r="BV272" s="110" t="s">
        <v>123</v>
      </c>
      <c r="BW272" s="110" t="s">
        <v>2696</v>
      </c>
      <c r="BX272" s="108" t="s">
        <v>7100</v>
      </c>
      <c r="BY272" s="143">
        <v>45832</v>
      </c>
      <c r="BZ272" s="106">
        <f>IF(Tabela2[[#This Row],[Data do documento de encerramento]]="NA","NA",IF(Tabela2[[#This Row],[Data do documento de encerramento]]="","Pendente de conclusão/ encerramento",_xlfn.DAYS(Tabela2[[#This Row],[Data do documento de encerramento]],J272)))</f>
        <v>63</v>
      </c>
      <c r="CA272" s="109"/>
      <c r="CB272" s="109"/>
      <c r="CC272" s="133"/>
      <c r="CD272" s="109"/>
      <c r="CE272" s="109"/>
      <c r="CF272" s="109"/>
    </row>
    <row r="273" spans="1:84" ht="30.75">
      <c r="A273" s="172">
        <v>202542372004</v>
      </c>
      <c r="B273" s="173" t="s">
        <v>8207</v>
      </c>
      <c r="C273" s="110" t="s">
        <v>7133</v>
      </c>
      <c r="D273" s="108" t="s">
        <v>637</v>
      </c>
      <c r="E273" s="108" t="s">
        <v>7305</v>
      </c>
      <c r="F273" s="108"/>
      <c r="G273" s="108" t="s">
        <v>7988</v>
      </c>
      <c r="H273" s="108" t="s">
        <v>7989</v>
      </c>
      <c r="I273" s="106" t="str">
        <f>VLOOKUP(Tabela2[[#This Row],[SIEMA]],Siema2025,19,FALSE)</f>
        <v>Campos</v>
      </c>
      <c r="J273" s="107">
        <f>VLOOKUP(Tabela2[[#This Row],[SIEMA]],Siema2025,2,FALSE)</f>
        <v>45769</v>
      </c>
      <c r="K273" s="107" t="str">
        <f>VLOOKUP(Tabela2[[#This Row],[SIEMA]],Siema2025,16,FALSE)</f>
        <v>Terça</v>
      </c>
      <c r="L273" s="108" t="str">
        <f>IF(Tabela2[[#This Row],[Data]]="","Sem Informação",VLOOKUP(MONTH(Tabela2[[#This Row],[Data]]),'[1]Validação de dados'!$I$1:$J$13,2,0))</f>
        <v>Abril</v>
      </c>
      <c r="M273" s="106">
        <f>YEAR(Tabela2[[#This Row],[Data]])</f>
        <v>2025</v>
      </c>
      <c r="N273" s="107" t="str">
        <f>VLOOKUP(Tabela2[[#This Row],[SIEMA]],Siema2025,17,FALSE)</f>
        <v>Madrugada</v>
      </c>
      <c r="O273" s="107" t="str">
        <f>VLOOKUP(Tabela2[[#This Row],[SIEMA]],Siema2025,5,FALSE)</f>
        <v>Plataforma</v>
      </c>
      <c r="P273" s="106"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73" s="106">
        <v>1267</v>
      </c>
      <c r="R273" s="106" t="s">
        <v>2043</v>
      </c>
      <c r="S273" s="109" t="s">
        <v>2043</v>
      </c>
      <c r="T273" t="s">
        <v>8208</v>
      </c>
      <c r="U273" s="106" t="str">
        <f>VLOOKUP(Tabela2[[#This Row],[SIEMA]],Siema2025,12,FALSE)</f>
        <v xml:space="preserve"> </v>
      </c>
      <c r="V273" s="106">
        <f>IF(Q273="","",IF(ISNUMBER(Q273)=FALSE,"Não se aplica",IFERROR(VLOOKUP(Q273,Produtos!$A$1:$C$2319,3,FALSE),"Não Cadastrado")))</f>
        <v>3</v>
      </c>
      <c r="W273" s="106" t="str">
        <f>VLOOKUP(Tabela2[[#This Row],[SIEMA]],Siema2025,10,FALSE)</f>
        <v/>
      </c>
      <c r="X273" s="115" t="str">
        <f>IF(Tabela2[[#This Row],[Origem do acidente]] = "Plataforma", "PREENCHER","NA")</f>
        <v>PREENCHER</v>
      </c>
      <c r="Y273" s="111" t="str">
        <f>IF(W273="","", IF(W273="NC","", IF(W273="NE","", IF(W273="NA","",IFERROR(VLOOKUP(W273,Produtos!$A$1:$C$2319,2,FALSE),"Não Cadastrado")))))</f>
        <v/>
      </c>
      <c r="Z273" s="106" t="str">
        <f>VLOOKUP(Tabela2[[#This Row],[SIEMA]],Siema2025,11,FALSE)</f>
        <v xml:space="preserve"> </v>
      </c>
      <c r="AA273" s="106" t="str">
        <f>VLOOKUP(Tabela2[[#This Row],[SIEMA]],Siema2025,12,FALSE)</f>
        <v xml:space="preserve"> </v>
      </c>
      <c r="AB273" s="106" t="str">
        <f>IF(W273="","",IF(ISNUMBER(W273)=FALSE,"Não se aplica",IFERROR(VLOOKUP(W273,Produtos!$A$1:$C$2319,3,FALSE),"Não Cadastrado")))</f>
        <v/>
      </c>
      <c r="AC273" s="106"/>
      <c r="AD273" s="110" t="str">
        <f>IF(Tabela2[[#This Row],[Origem do acidente]] = "Plataforma", "PREENCHER","NA")</f>
        <v>PREENCHER</v>
      </c>
      <c r="AE273" s="109" t="str">
        <f>IF(AC273="","", IF(AC273="NC","", IF(AC273="NE","", IF(AC273="NA","",IFERROR(VLOOKUP(AC273,Produtos!$A$1:$C$2319,2,FALSE),"Não Cadastrado")))))</f>
        <v/>
      </c>
      <c r="AF273" s="106"/>
      <c r="AG273" s="106"/>
      <c r="AH273" s="106" t="str">
        <f>IF(AC273="","",IF(ISNUMBER(AC273)=FALSE,"Não se aplica",IFERROR(VLOOKUP(AC273,Produtos!$A$1:$C$2319,3,FALSE),"Não Cadastrado")))</f>
        <v/>
      </c>
      <c r="AI273" s="106"/>
      <c r="AJ273" s="106" t="str">
        <f>VLOOKUP(Tabela2[[#This Row],[SIEMA]],Siema2025,26,FALSE)</f>
        <v>Em investigação.</v>
      </c>
      <c r="AK273" s="109"/>
      <c r="AL273" s="109"/>
      <c r="AM273" s="109"/>
      <c r="AN273" s="110" t="str">
        <f>VLOOKUP(Tabela2[[#This Row],[SIEMA]],Siema2025,51,FALSE)</f>
        <v/>
      </c>
      <c r="AO273" s="110" t="str">
        <f>VLOOKUP(Tabela2[[#This Row],[SIEMA]],Siema2025,53,FALSE)</f>
        <v/>
      </c>
      <c r="AP273" s="110" t="str">
        <f>VLOOKUP(Tabela2[[#This Row],[SIEMA]],Siema2025,55,FALSE)</f>
        <v/>
      </c>
      <c r="AQ273" s="110" t="str">
        <f>VLOOKUP(Tabela2[[#This Row],[SIEMA]],Siema2025,57,FALSE)</f>
        <v/>
      </c>
      <c r="AR273" s="110" t="str">
        <f>VLOOKUP(Tabela2[[#This Row],[SIEMA]],Siema2025,59,FALSE)</f>
        <v/>
      </c>
      <c r="AS273" s="110" t="str">
        <f>VLOOKUP(Tabela2[[#This Row],[SIEMA]],Siema2025,61,FALSE)</f>
        <v>X</v>
      </c>
      <c r="AT273" s="110" t="str">
        <f>VLOOKUP(Tabela2[[#This Row],[SIEMA]],Siema2025,63,FALSE)</f>
        <v/>
      </c>
      <c r="AU273" s="110" t="str">
        <f>VLOOKUP(Tabela2[[#This Row],[SIEMA]],Siema2025,65,FALSE)</f>
        <v/>
      </c>
      <c r="AV273" s="110" t="str">
        <f>VLOOKUP(Tabela2[[#This Row],[SIEMA]],Siema2025,67,FALSE)</f>
        <v/>
      </c>
      <c r="AW273" s="110" t="str">
        <f>VLOOKUP(Tabela2[[#This Row],[SIEMA]],Siema2025,69,FALSE)</f>
        <v/>
      </c>
      <c r="AX273" s="110" t="str">
        <f>VLOOKUP(Tabela2[[#This Row],[SIEMA]],Siema2025,71,FALSE)</f>
        <v/>
      </c>
      <c r="AY273" s="110" t="str">
        <f>VLOOKUP(Tabela2[[#This Row],[SIEMA]],Siema2025,73,FALSE)</f>
        <v/>
      </c>
      <c r="AZ273" s="110" t="str">
        <f>VLOOKUP(Tabela2[[#This Row],[SIEMA]],Siema2025,75,FALSE)</f>
        <v/>
      </c>
      <c r="BA273" s="110" t="str">
        <f>VLOOKUP(Tabela2[[#This Row],[SIEMA]],Siema2025,77,FALSE)</f>
        <v/>
      </c>
      <c r="BB273" s="110" t="str">
        <f>VLOOKUP(Tabela2[[#This Row],[SIEMA]],Siema2025,79,FALSE)</f>
        <v/>
      </c>
      <c r="BC273" s="110" t="str">
        <f>IF(Tabela2[[#This Row],[Outro(s) ]] = "X", "PREENCHER","NA")</f>
        <v>NA</v>
      </c>
      <c r="BD273" s="110" t="str">
        <f>VLOOKUP(Tabela2[[#This Row],[SIEMA]],Siema2025,82,FALSE)</f>
        <v/>
      </c>
      <c r="BE273" s="110" t="str">
        <f>VLOOKUP(Tabela2[[#This Row],[SIEMA]],Siema2025,81,FALSE)</f>
        <v/>
      </c>
      <c r="BF273" s="112" t="str">
        <f>VLOOKUP(Tabela2[[#This Row],[SIEMA]],Siema2025,28,FALSE)</f>
        <v>Perenco Petróleo e Gás do Brasil LTDA</v>
      </c>
      <c r="BG273" s="112"/>
      <c r="BH273" s="113" t="str">
        <f>VLOOKUP(Tabela2[[#This Row],[SIEMA]],Siema2025,29,FALSE)</f>
        <v>09309027000135</v>
      </c>
      <c r="BI273" s="114" t="s">
        <v>2696</v>
      </c>
      <c r="BJ273" s="109" t="s">
        <v>7097</v>
      </c>
      <c r="BK273" s="106" t="s">
        <v>2696</v>
      </c>
      <c r="BL273" s="143">
        <v>45776</v>
      </c>
      <c r="BM273" s="110">
        <f ca="1">IF(Tabela2[[#This Row],[Data de atendimento do Ibama (considerar o primeiro documento/ação)]]="",_xlfn.DAYS(TODAY(),J273),_xlfn.DAYS(Tabela2[[#This Row],[Data de atendimento do Ibama (considerar o primeiro documento/ação)]],J273))</f>
        <v>7</v>
      </c>
      <c r="BN273" s="110" t="str">
        <f>IF(Tabela2[[#This Row],[Atendido pelo Ibama ("Não" ou "Sim")]]="Não","Preencher", IF(Tabela2[[#This Row],[Atendido pelo Ibama ("Não" ou "Sim")]]="Sim","NA",""))</f>
        <v>NA</v>
      </c>
      <c r="BO273" s="116" t="s">
        <v>7139</v>
      </c>
      <c r="BP273" s="110" t="str">
        <f>IF(Tabela2[[#This Row],[Forma de atendimento (primeiro documento/ação)]]= "Outros (especificar)", "PREENCHER","NA")</f>
        <v>NA</v>
      </c>
      <c r="BQ273" s="108" t="s">
        <v>123</v>
      </c>
      <c r="BR273" s="110" t="str">
        <f>IF(Tabela2[[#This Row],[Equipe do Ibama foi a campo? Houve sobrevoo do Poseidon?]] = "Sim", "PREENCHER","NA")</f>
        <v>NA</v>
      </c>
      <c r="BS273" s="110" t="str">
        <f>IF(Tabela2[[#This Row],[Se sim, foi emitida Ordem de Emergência? (informações vinculada à coluna CK)]] = "Sim", "PREENCHER","NA")</f>
        <v>NA</v>
      </c>
      <c r="BT273" s="110" t="str">
        <f>IF(Tabela2[[#This Row],[Foi elaborado Relatório de Vistoria pelo Ibama? (informações vinculada à coluna CK)]] = "Sim", "PREENCHER","NA")</f>
        <v>NA</v>
      </c>
      <c r="BU273" s="110" t="s">
        <v>2696</v>
      </c>
      <c r="BV273" s="110" t="s">
        <v>123</v>
      </c>
      <c r="BW273" s="110" t="s">
        <v>2696</v>
      </c>
      <c r="BX273" s="108" t="s">
        <v>7100</v>
      </c>
      <c r="BY273" s="143">
        <v>45988</v>
      </c>
      <c r="BZ273" s="106">
        <f>IF(Tabela2[[#This Row],[Data do documento de encerramento]]="NA","NA",IF(Tabela2[[#This Row],[Data do documento de encerramento]]="","Pendente de conclusão/ encerramento",_xlfn.DAYS(Tabela2[[#This Row],[Data do documento de encerramento]],J273)))</f>
        <v>219</v>
      </c>
      <c r="CA273" s="109" t="s">
        <v>7765</v>
      </c>
      <c r="CB273" s="106"/>
      <c r="CC273" s="109" t="s">
        <v>7309</v>
      </c>
      <c r="CD273" s="109" t="s">
        <v>7426</v>
      </c>
      <c r="CE273" s="109" t="s">
        <v>2696</v>
      </c>
      <c r="CF273" s="109" t="s">
        <v>7147</v>
      </c>
    </row>
    <row r="274" spans="1:84" ht="30.75" hidden="1">
      <c r="A274" s="172">
        <v>202542443208</v>
      </c>
      <c r="B274" s="173" t="s">
        <v>8209</v>
      </c>
      <c r="C274" s="110" t="str">
        <f>VLOOKUP(Tabela2[[#This Row],[SIEMA]],Siema2025,4,FALSE)</f>
        <v xml:space="preserve"> RN</v>
      </c>
      <c r="D274" s="108" t="str">
        <f>VLOOKUP(Tabela2[[#This Row],[SIEMA]],Siema2025,3,FALSE)</f>
        <v xml:space="preserve">Serra do Mel </v>
      </c>
      <c r="E274" s="108" t="str">
        <f>VLOOKUP(Tabela2[[#This Row],[SIEMA]],Siema2025,20,FALSE)</f>
        <v>Linha de produção 7-CAM-1453</v>
      </c>
      <c r="F274" s="108"/>
      <c r="G274" s="108" t="s">
        <v>8210</v>
      </c>
      <c r="H274" s="108" t="s">
        <v>8211</v>
      </c>
      <c r="I274" s="106" t="s">
        <v>931</v>
      </c>
      <c r="J274" s="107">
        <f>VLOOKUP(Tabela2[[#This Row],[SIEMA]],Siema2025,2,FALSE)</f>
        <v>45769</v>
      </c>
      <c r="K274" s="107" t="str">
        <f>VLOOKUP(Tabela2[[#This Row],[SIEMA]],Siema2025,16,FALSE)</f>
        <v>Terça</v>
      </c>
      <c r="L274" s="108" t="str">
        <f>IF(Tabela2[[#This Row],[Data]]="","Sem Informação",VLOOKUP(MONTH(Tabela2[[#This Row],[Data]]),'[1]Validação de dados'!$I$1:$J$13,2,0))</f>
        <v>Abril</v>
      </c>
      <c r="M274" s="106">
        <f>YEAR(Tabela2[[#This Row],[Data]])</f>
        <v>2025</v>
      </c>
      <c r="N274" s="107" t="str">
        <f>VLOOKUP(Tabela2[[#This Row],[SIEMA]],Siema2025,17,FALSE)</f>
        <v>Vespertino</v>
      </c>
      <c r="O274" s="107" t="s">
        <v>145</v>
      </c>
      <c r="P274" s="106" t="str">
        <f>VLOOKUP(Tabela2[[#This Row],[SIEMA]],Siema2025,21,FALSE)</f>
        <v>Poço terrestre no Canto do Amaro</v>
      </c>
      <c r="Q274" s="106">
        <v>1267</v>
      </c>
      <c r="R274" s="106"/>
      <c r="S274" s="109" t="str">
        <f>IF(Q274="","", IF(Q274="NC","", IF(Q274="NE","", IF(Q274="NA","",IFERROR(VLOOKUP(Q274,Produtos!$A$1:$C$2319,2,FALSE),"Não Cadastrado")))))</f>
        <v>PETRÓLEO CRU</v>
      </c>
      <c r="T274" s="106" t="s">
        <v>5188</v>
      </c>
      <c r="U274" s="106" t="str">
        <f>VLOOKUP(Tabela2[[#This Row],[SIEMA]],Siema2025,12,FALSE)</f>
        <v>M3</v>
      </c>
      <c r="V274" s="106">
        <f>IF(Q274="","",IF(ISNUMBER(Q274)=FALSE,"Não se aplica",IFERROR(VLOOKUP(Q274,Produtos!$A$1:$C$2319,3,FALSE),"Não Cadastrado")))</f>
        <v>3</v>
      </c>
      <c r="W274" s="106" t="str">
        <f>VLOOKUP(Tabela2[[#This Row],[SIEMA]],Siema2025,10,FALSE)</f>
        <v>Água Produzida fora de especificação</v>
      </c>
      <c r="X274" s="115" t="str">
        <f>IF(Tabela2[[#This Row],[Origem do acidente]] = "Plataforma", "PREENCHER","NA")</f>
        <v>NA</v>
      </c>
      <c r="Y274" s="111" t="str">
        <f>IF(W274="","", IF(W274="NC","", IF(W274="NE","", IF(W274="NA","",IFERROR(VLOOKUP(W274,Produtos!$A$1:$C$2319,2,FALSE),"Não Cadastrado")))))</f>
        <v>Não Cadastrado</v>
      </c>
      <c r="Z274" s="106" t="str">
        <f>VLOOKUP(Tabela2[[#This Row],[SIEMA]],Siema2025,11,FALSE)</f>
        <v>0.344</v>
      </c>
      <c r="AA274" s="106" t="str">
        <f>VLOOKUP(Tabela2[[#This Row],[SIEMA]],Siema2025,12,FALSE)</f>
        <v>M3</v>
      </c>
      <c r="AB274" s="106" t="str">
        <f>IF(W274="","",IF(ISNUMBER(W274)=FALSE,"Não se aplica",IFERROR(VLOOKUP(W274,Produtos!$A$1:$C$2319,3,FALSE),"Não Cadastrado")))</f>
        <v>Não se aplica</v>
      </c>
      <c r="AC274" s="106"/>
      <c r="AD274" s="110" t="str">
        <f>IF(Tabela2[[#This Row],[Origem do acidente]] = "Plataforma", "PREENCHER","NA")</f>
        <v>NA</v>
      </c>
      <c r="AE274" s="109" t="str">
        <f>IF(AC274="","", IF(AC274="NC","", IF(AC274="NE","", IF(AC274="NA","",IFERROR(VLOOKUP(AC274,Produtos!$A$1:$C$2319,2,FALSE),"Não Cadastrado")))))</f>
        <v/>
      </c>
      <c r="AF274" s="106"/>
      <c r="AG274" s="106"/>
      <c r="AH274" s="106" t="str">
        <f>IF(AC274="","",IF(ISNUMBER(AC274)=FALSE,"Não se aplica",IFERROR(VLOOKUP(AC274,Produtos!$A$1:$C$2319,3,FALSE),"Não Cadastrado")))</f>
        <v/>
      </c>
      <c r="AI274" s="106"/>
      <c r="AJ274" s="106" t="str">
        <f>VLOOKUP(Tabela2[[#This Row],[SIEMA]],Siema2025,26,FALSE)</f>
        <v>Corrosão interna.</v>
      </c>
      <c r="AK274" s="109"/>
      <c r="AL274" s="109"/>
      <c r="AM274" s="109"/>
      <c r="AN274" s="110" t="str">
        <f>VLOOKUP(Tabela2[[#This Row],[SIEMA]],Siema2025,51,FALSE)</f>
        <v/>
      </c>
      <c r="AO274" s="110" t="str">
        <f>VLOOKUP(Tabela2[[#This Row],[SIEMA]],Siema2025,53,FALSE)</f>
        <v/>
      </c>
      <c r="AP274" s="110" t="str">
        <f>VLOOKUP(Tabela2[[#This Row],[SIEMA]],Siema2025,55,FALSE)</f>
        <v/>
      </c>
      <c r="AQ274" s="110" t="str">
        <f>VLOOKUP(Tabela2[[#This Row],[SIEMA]],Siema2025,57,FALSE)</f>
        <v/>
      </c>
      <c r="AR274" s="110" t="str">
        <f>VLOOKUP(Tabela2[[#This Row],[SIEMA]],Siema2025,59,FALSE)</f>
        <v/>
      </c>
      <c r="AS274" s="110" t="str">
        <f>VLOOKUP(Tabela2[[#This Row],[SIEMA]],Siema2025,61,FALSE)</f>
        <v/>
      </c>
      <c r="AT274" s="110" t="str">
        <f>VLOOKUP(Tabela2[[#This Row],[SIEMA]],Siema2025,63,FALSE)</f>
        <v/>
      </c>
      <c r="AU274" s="110" t="str">
        <f>VLOOKUP(Tabela2[[#This Row],[SIEMA]],Siema2025,65,FALSE)</f>
        <v>X</v>
      </c>
      <c r="AV274" s="110" t="str">
        <f>VLOOKUP(Tabela2[[#This Row],[SIEMA]],Siema2025,67,FALSE)</f>
        <v/>
      </c>
      <c r="AW274" s="110" t="str">
        <f>VLOOKUP(Tabela2[[#This Row],[SIEMA]],Siema2025,69,FALSE)</f>
        <v/>
      </c>
      <c r="AX274" s="110" t="str">
        <f>VLOOKUP(Tabela2[[#This Row],[SIEMA]],Siema2025,71,FALSE)</f>
        <v/>
      </c>
      <c r="AY274" s="110" t="str">
        <f>VLOOKUP(Tabela2[[#This Row],[SIEMA]],Siema2025,73,FALSE)</f>
        <v/>
      </c>
      <c r="AZ274" s="110" t="str">
        <f>VLOOKUP(Tabela2[[#This Row],[SIEMA]],Siema2025,75,FALSE)</f>
        <v/>
      </c>
      <c r="BA274" s="110" t="str">
        <f>VLOOKUP(Tabela2[[#This Row],[SIEMA]],Siema2025,77,FALSE)</f>
        <v/>
      </c>
      <c r="BB274" s="110" t="str">
        <f>VLOOKUP(Tabela2[[#This Row],[SIEMA]],Siema2025,79,FALSE)</f>
        <v/>
      </c>
      <c r="BC274" s="110" t="str">
        <f>IF(Tabela2[[#This Row],[Outro(s) ]] = "X", "PREENCHER","NA")</f>
        <v>NA</v>
      </c>
      <c r="BD274" s="110" t="str">
        <f>VLOOKUP(Tabela2[[#This Row],[SIEMA]],Siema2025,82,FALSE)</f>
        <v/>
      </c>
      <c r="BE274" s="110" t="str">
        <f>VLOOKUP(Tabela2[[#This Row],[SIEMA]],Siema2025,81,FALSE)</f>
        <v/>
      </c>
      <c r="BF274" s="112" t="str">
        <f>VLOOKUP(Tabela2[[#This Row],[SIEMA]],Siema2025,28,FALSE)</f>
        <v>3R Potiguar S.A</v>
      </c>
      <c r="BG274" s="112"/>
      <c r="BH274" s="113" t="str">
        <f>VLOOKUP(Tabela2[[#This Row],[SIEMA]],Siema2025,29,FALSE)</f>
        <v/>
      </c>
      <c r="BI274" s="114" t="str">
        <f>VLOOKUP(Tabela2[[#This Row],[SIEMA]],Siema2025,107,FALSE)</f>
        <v>Não</v>
      </c>
      <c r="BJ274" s="109" t="s">
        <v>7111</v>
      </c>
      <c r="BK274" s="106" t="s">
        <v>2696</v>
      </c>
      <c r="BL274" s="143">
        <v>45786</v>
      </c>
      <c r="BM274" s="110">
        <f ca="1">IF(Tabela2[[#This Row],[Data de atendimento do Ibama (considerar o primeiro documento/ação)]]="",_xlfn.DAYS(TODAY(),J274),_xlfn.DAYS(Tabela2[[#This Row],[Data de atendimento do Ibama (considerar o primeiro documento/ação)]],J274))</f>
        <v>17</v>
      </c>
      <c r="BN274" s="110" t="str">
        <f>IF(Tabela2[[#This Row],[Atendido pelo Ibama ("Não" ou "Sim")]]="Não","Preencher", IF(Tabela2[[#This Row],[Atendido pelo Ibama ("Não" ou "Sim")]]="Sim","NA",""))</f>
        <v>NA</v>
      </c>
      <c r="BO274" s="116" t="s">
        <v>7139</v>
      </c>
      <c r="BP274" s="110" t="str">
        <f>IF(Tabela2[[#This Row],[Forma de atendimento (primeiro documento/ação)]]= "Outros (especificar)", "PREENCHER","NA")</f>
        <v>NA</v>
      </c>
      <c r="BQ274" s="108" t="s">
        <v>123</v>
      </c>
      <c r="BR274" s="110" t="str">
        <f>IF(Tabela2[[#This Row],[Equipe do Ibama foi a campo? Houve sobrevoo do Poseidon?]] = "Sim", "PREENCHER","NA")</f>
        <v>NA</v>
      </c>
      <c r="BS274" s="110" t="str">
        <f>IF(Tabela2[[#This Row],[Se sim, foi emitida Ordem de Emergência? (informações vinculada à coluna CK)]] = "Sim", "PREENCHER","NA")</f>
        <v>NA</v>
      </c>
      <c r="BT274" s="110" t="str">
        <f>IF(Tabela2[[#This Row],[Foi elaborado Relatório de Vistoria pelo Ibama? (informações vinculada à coluna CK)]] = "Sim", "PREENCHER","NA")</f>
        <v>NA</v>
      </c>
      <c r="BU274" s="110" t="s">
        <v>2696</v>
      </c>
      <c r="BV274" s="110" t="s">
        <v>2696</v>
      </c>
      <c r="BW274" s="110" t="s">
        <v>2696</v>
      </c>
      <c r="BX274" s="108" t="s">
        <v>7113</v>
      </c>
      <c r="BY274" s="143">
        <v>45859</v>
      </c>
      <c r="BZ274" s="106">
        <f>IF(Tabela2[[#This Row],[Data do documento de encerramento]]="NA","NA",IF(Tabela2[[#This Row],[Data do documento de encerramento]]="","Pendente de conclusão/ encerramento",_xlfn.DAYS(Tabela2[[#This Row],[Data do documento de encerramento]],J274)))</f>
        <v>90</v>
      </c>
      <c r="CA274" s="109"/>
      <c r="CB274" s="109"/>
      <c r="CC274" s="133"/>
      <c r="CD274" s="109"/>
      <c r="CE274" s="109"/>
      <c r="CF274" s="109"/>
    </row>
    <row r="275" spans="1:84" ht="60.75" hidden="1">
      <c r="A275" s="172">
        <v>202542454022</v>
      </c>
      <c r="B275" s="173" t="s">
        <v>8212</v>
      </c>
      <c r="C275" s="110" t="str">
        <f>VLOOKUP(Tabela2[[#This Row],[SIEMA]],Siema2025,4,FALSE)</f>
        <v xml:space="preserve"> MG</v>
      </c>
      <c r="D275" s="108" t="str">
        <f>VLOOKUP(Tabela2[[#This Row],[SIEMA]],Siema2025,3,FALSE)</f>
        <v xml:space="preserve">Ubá </v>
      </c>
      <c r="E275" s="108" t="s">
        <v>8213</v>
      </c>
      <c r="F275" s="108" t="s">
        <v>8214</v>
      </c>
      <c r="G275" s="108" t="s">
        <v>8215</v>
      </c>
      <c r="H275" s="108" t="s">
        <v>8216</v>
      </c>
      <c r="I275" s="106" t="s">
        <v>7118</v>
      </c>
      <c r="J275" s="107">
        <f>VLOOKUP(Tabela2[[#This Row],[SIEMA]],Siema2025,2,FALSE)</f>
        <v>45769</v>
      </c>
      <c r="K275" s="107" t="str">
        <f>VLOOKUP(Tabela2[[#This Row],[SIEMA]],Siema2025,16,FALSE)</f>
        <v>Terça</v>
      </c>
      <c r="L275" s="108" t="str">
        <f>IF(Tabela2[[#This Row],[Data]]="","Sem Informação",VLOOKUP(MONTH(Tabela2[[#This Row],[Data]]),'[1]Validação de dados'!$I$1:$J$13,2,0))</f>
        <v>Abril</v>
      </c>
      <c r="M275" s="106">
        <f>YEAR(Tabela2[[#This Row],[Data]])</f>
        <v>2025</v>
      </c>
      <c r="N275" s="107" t="str">
        <f>VLOOKUP(Tabela2[[#This Row],[SIEMA]],Siema2025,17,FALSE)</f>
        <v>Vespertino</v>
      </c>
      <c r="O275" s="107" t="str">
        <f>VLOOKUP(Tabela2[[#This Row],[SIEMA]],Siema2025,5,FALSE)</f>
        <v>Rodovia</v>
      </c>
      <c r="P275" s="106" t="str">
        <f>VLOOKUP(Tabela2[[#This Row],[SIEMA]],Siema2025,21,FALSE)</f>
        <v/>
      </c>
      <c r="Q275" s="106" t="str">
        <f>VLOOKUP(Tabela2[[#This Row],[SIEMA]],Siema2025,7,FALSE)</f>
        <v/>
      </c>
      <c r="R275" s="106" t="s">
        <v>8217</v>
      </c>
      <c r="S275" s="109" t="s">
        <v>7942</v>
      </c>
      <c r="T275" s="106" t="str">
        <f>VLOOKUP(Tabela2[[#This Row],[SIEMA]],Siema2025,11,FALSE)</f>
        <v/>
      </c>
      <c r="U275" s="106" t="str">
        <f>VLOOKUP(Tabela2[[#This Row],[SIEMA]],Siema2025,12,FALSE)</f>
        <v/>
      </c>
      <c r="V275" s="106" t="str">
        <f>IF(Q275="","",IF(ISNUMBER(Q275)=FALSE,"Não se aplica",IFERROR(VLOOKUP(Q275,Produtos!$A$1:$C$2319,3,FALSE),"Não Cadastrado")))</f>
        <v/>
      </c>
      <c r="W275" s="106"/>
      <c r="X275" s="115" t="str">
        <f>IF(Tabela2[[#This Row],[Origem do acidente]] = "Plataforma", "PREENCHER","NA")</f>
        <v>NA</v>
      </c>
      <c r="Y275" s="111" t="str">
        <f>IF(W275="","", IF(W275="NC","", IF(W275="NE","", IF(W275="NA","",IFERROR(VLOOKUP(W275,Produtos!$A$1:$C$2319,2,FALSE),"Não Cadastrado")))))</f>
        <v/>
      </c>
      <c r="Z275" s="106" t="str">
        <f>VLOOKUP(Tabela2[[#This Row],[SIEMA]],Siema2025,11,FALSE)</f>
        <v/>
      </c>
      <c r="AA275" s="106" t="str">
        <f>VLOOKUP(Tabela2[[#This Row],[SIEMA]],Siema2025,12,FALSE)</f>
        <v/>
      </c>
      <c r="AB275" s="106" t="str">
        <f>IF(W275="","",IF(ISNUMBER(W275)=FALSE,"Não se aplica",IFERROR(VLOOKUP(W275,Produtos!$A$1:$C$2319,3,FALSE),"Não Cadastrado")))</f>
        <v/>
      </c>
      <c r="AC275" s="106"/>
      <c r="AD275" s="110" t="str">
        <f>IF(Tabela2[[#This Row],[Origem do acidente]] = "Plataforma", "PREENCHER","NA")</f>
        <v>NA</v>
      </c>
      <c r="AE275" s="109" t="str">
        <f>IF(AC275="","", IF(AC275="NC","", IF(AC275="NE","", IF(AC275="NA","",IFERROR(VLOOKUP(AC275,Produtos!$A$1:$C$2319,2,FALSE),"Não Cadastrado")))))</f>
        <v/>
      </c>
      <c r="AF275" s="106"/>
      <c r="AG275" s="106"/>
      <c r="AH275" s="106" t="str">
        <f>IF(AC275="","",IF(ISNUMBER(AC275)=FALSE,"Não se aplica",IFERROR(VLOOKUP(AC275,Produtos!$A$1:$C$2319,3,FALSE),"Não Cadastrado")))</f>
        <v/>
      </c>
      <c r="AI275" s="106"/>
      <c r="AJ275" s="106" t="str">
        <f>VLOOKUP(Tabela2[[#This Row],[SIEMA]],Siema2025,26,FALSE)</f>
        <v>Tombamento</v>
      </c>
      <c r="AK275" s="109" t="s">
        <v>7175</v>
      </c>
      <c r="AL275" s="109"/>
      <c r="AM275" s="109"/>
      <c r="AN275" s="110" t="str">
        <f>VLOOKUP(Tabela2[[#This Row],[SIEMA]],Siema2025,51,FALSE)</f>
        <v/>
      </c>
      <c r="AO275" s="110" t="str">
        <f>VLOOKUP(Tabela2[[#This Row],[SIEMA]],Siema2025,53,FALSE)</f>
        <v/>
      </c>
      <c r="AP275" s="110" t="str">
        <f>VLOOKUP(Tabela2[[#This Row],[SIEMA]],Siema2025,55,FALSE)</f>
        <v/>
      </c>
      <c r="AQ275" s="110" t="str">
        <f>VLOOKUP(Tabela2[[#This Row],[SIEMA]],Siema2025,57,FALSE)</f>
        <v/>
      </c>
      <c r="AR275" s="110" t="str">
        <f>VLOOKUP(Tabela2[[#This Row],[SIEMA]],Siema2025,59,FALSE)</f>
        <v/>
      </c>
      <c r="AS275" s="110" t="str">
        <f>VLOOKUP(Tabela2[[#This Row],[SIEMA]],Siema2025,61,FALSE)</f>
        <v/>
      </c>
      <c r="AT275" s="110" t="str">
        <f>VLOOKUP(Tabela2[[#This Row],[SIEMA]],Siema2025,63,FALSE)</f>
        <v/>
      </c>
      <c r="AU275" s="110" t="str">
        <f>VLOOKUP(Tabela2[[#This Row],[SIEMA]],Siema2025,65,FALSE)</f>
        <v>X</v>
      </c>
      <c r="AV275" s="110" t="str">
        <f>VLOOKUP(Tabela2[[#This Row],[SIEMA]],Siema2025,67,FALSE)</f>
        <v/>
      </c>
      <c r="AW275" s="110" t="str">
        <f>VLOOKUP(Tabela2[[#This Row],[SIEMA]],Siema2025,69,FALSE)</f>
        <v/>
      </c>
      <c r="AX275" s="110" t="str">
        <f>VLOOKUP(Tabela2[[#This Row],[SIEMA]],Siema2025,71,FALSE)</f>
        <v/>
      </c>
      <c r="AY275" s="110" t="str">
        <f>VLOOKUP(Tabela2[[#This Row],[SIEMA]],Siema2025,73,FALSE)</f>
        <v/>
      </c>
      <c r="AZ275" s="110" t="str">
        <f>VLOOKUP(Tabela2[[#This Row],[SIEMA]],Siema2025,75,FALSE)</f>
        <v/>
      </c>
      <c r="BA275" s="110" t="str">
        <f>VLOOKUP(Tabela2[[#This Row],[SIEMA]],Siema2025,77,FALSE)</f>
        <v/>
      </c>
      <c r="BB275" s="110" t="str">
        <f>VLOOKUP(Tabela2[[#This Row],[SIEMA]],Siema2025,79,FALSE)</f>
        <v/>
      </c>
      <c r="BC275" s="110" t="str">
        <f>IF(Tabela2[[#This Row],[Outro(s) ]] = "X", "PREENCHER","NA")</f>
        <v>NA</v>
      </c>
      <c r="BD275" s="110" t="str">
        <f>VLOOKUP(Tabela2[[#This Row],[SIEMA]],Siema2025,82,FALSE)</f>
        <v/>
      </c>
      <c r="BE275" s="110" t="str">
        <f>VLOOKUP(Tabela2[[#This Row],[SIEMA]],Siema2025,81,FALSE)</f>
        <v/>
      </c>
      <c r="BF275" s="112" t="str">
        <f>VLOOKUP(Tabela2[[#This Row],[SIEMA]],Siema2025,28,FALSE)</f>
        <v/>
      </c>
      <c r="BG275" s="112"/>
      <c r="BH275" s="113" t="str">
        <f>VLOOKUP(Tabela2[[#This Row],[SIEMA]],Siema2025,29,FALSE)</f>
        <v/>
      </c>
      <c r="BI275" s="114" t="str">
        <f>VLOOKUP(Tabela2[[#This Row],[SIEMA]],Siema2025,107,FALSE)</f>
        <v>Não</v>
      </c>
      <c r="BJ275" s="109" t="s">
        <v>7111</v>
      </c>
      <c r="BK275" s="106" t="s">
        <v>123</v>
      </c>
      <c r="BL275" s="143">
        <v>45783</v>
      </c>
      <c r="BM275" s="110">
        <f ca="1">IF(Tabela2[[#This Row],[Data de atendimento do Ibama (considerar o primeiro documento/ação)]]="",_xlfn.DAYS(TODAY(),J275),_xlfn.DAYS(Tabela2[[#This Row],[Data de atendimento do Ibama (considerar o primeiro documento/ação)]],J275))</f>
        <v>14</v>
      </c>
      <c r="BN275" s="110" t="s">
        <v>8034</v>
      </c>
      <c r="BO275" s="116" t="s">
        <v>7177</v>
      </c>
      <c r="BP275" s="110" t="str">
        <f>IF(Tabela2[[#This Row],[Forma de atendimento (primeiro documento/ação)]]= "Outros (especificar)", "PREENCHER","NA")</f>
        <v>NA</v>
      </c>
      <c r="BQ275" s="108" t="s">
        <v>123</v>
      </c>
      <c r="BR275" s="110" t="s">
        <v>123</v>
      </c>
      <c r="BS275" s="110" t="str">
        <f>IF(Tabela2[[#This Row],[Se sim, foi emitida Ordem de Emergência? (informações vinculada à coluna CK)]] = "Sim", "PREENCHER","NA")</f>
        <v>NA</v>
      </c>
      <c r="BT275" s="110" t="str">
        <f>IF(Tabela2[[#This Row],[Foi elaborado Relatório de Vistoria pelo Ibama? (informações vinculada à coluna CK)]] = "Sim", "PREENCHER","NA")</f>
        <v>NA</v>
      </c>
      <c r="BU275" s="110" t="str">
        <f>IF(Tabela2[[#This Row],[Houve envio de Informações Pós-acidente (preencher "não se aplica" quando de competência estadual/municipal)]] = "Sim", "PREENCHER","NA")</f>
        <v>NA</v>
      </c>
      <c r="BV275" s="110" t="s">
        <v>123</v>
      </c>
      <c r="BW275" s="110" t="s">
        <v>2696</v>
      </c>
      <c r="BX275" s="108" t="s">
        <v>7100</v>
      </c>
      <c r="BY275" s="143">
        <v>45783</v>
      </c>
      <c r="BZ275" s="106">
        <f>IF(Tabela2[[#This Row],[Data do documento de encerramento]]="NA","NA",IF(Tabela2[[#This Row],[Data do documento de encerramento]]="","Pendente de conclusão/ encerramento",_xlfn.DAYS(Tabela2[[#This Row],[Data do documento de encerramento]],J275)))</f>
        <v>14</v>
      </c>
      <c r="CA275" s="109" t="s">
        <v>7746</v>
      </c>
      <c r="CB275" s="109"/>
      <c r="CC275" s="132"/>
      <c r="CD275" s="109"/>
      <c r="CE275" s="109"/>
      <c r="CF275" s="109"/>
    </row>
    <row r="276" spans="1:84" ht="45" hidden="1">
      <c r="A276" s="172">
        <v>202542468417</v>
      </c>
      <c r="B276" s="120" t="s">
        <v>8218</v>
      </c>
      <c r="C276" s="110" t="str">
        <f>VLOOKUP(Tabela2[[#This Row],[SIEMA]],Siema2025,4,FALSE)</f>
        <v xml:space="preserve"> SP</v>
      </c>
      <c r="D276" s="108" t="str">
        <f>VLOOKUP(Tabela2[[#This Row],[SIEMA]],Siema2025,3,FALSE)</f>
        <v xml:space="preserve">Santos </v>
      </c>
      <c r="E276" s="108" t="s">
        <v>7930</v>
      </c>
      <c r="F276" s="108" t="s">
        <v>8219</v>
      </c>
      <c r="G276" t="s">
        <v>8220</v>
      </c>
      <c r="H276" t="s">
        <v>8221</v>
      </c>
      <c r="I276" s="106" t="s">
        <v>7118</v>
      </c>
      <c r="J276" s="107">
        <f>VLOOKUP(Tabela2[[#This Row],[SIEMA]],Siema2025,2,FALSE)</f>
        <v>45770</v>
      </c>
      <c r="K276" s="107" t="str">
        <f>VLOOKUP(Tabela2[[#This Row],[SIEMA]],Siema2025,16,FALSE)</f>
        <v>Quarta</v>
      </c>
      <c r="L276" s="108" t="str">
        <f>IF(Tabela2[[#This Row],[Data]]="","Sem Informação",VLOOKUP(MONTH(Tabela2[[#This Row],[Data]]),'[1]Validação de dados'!$I$1:$J$13,2,0))</f>
        <v>Abril</v>
      </c>
      <c r="M276" s="106">
        <f>YEAR(Tabela2[[#This Row],[Data]])</f>
        <v>2025</v>
      </c>
      <c r="N276" s="107" t="str">
        <f>VLOOKUP(Tabela2[[#This Row],[SIEMA]],Siema2025,17,FALSE)</f>
        <v>Noturno</v>
      </c>
      <c r="O276" s="107" t="s">
        <v>320</v>
      </c>
      <c r="P276" s="106" t="str">
        <f>VLOOKUP(Tabela2[[#This Row],[SIEMA]],Siema2025,21,FALSE)</f>
        <v>Rede pluvial.</v>
      </c>
      <c r="Q276" s="106" t="s">
        <v>7269</v>
      </c>
      <c r="R276" s="110"/>
      <c r="S276" s="106" t="s">
        <v>8222</v>
      </c>
      <c r="T276" s="106" t="s">
        <v>6834</v>
      </c>
      <c r="U276" s="106" t="s">
        <v>7062</v>
      </c>
      <c r="V276" s="106" t="str">
        <f>IF(Q276="","",IF(ISNUMBER(Q276)=FALSE,"Não se aplica",IFERROR(VLOOKUP(Q276,Produtos!$A$1:$C$2319,3,FALSE),"Não Cadastrado")))</f>
        <v>Não se aplica</v>
      </c>
      <c r="W276" s="106" t="str">
        <f>VLOOKUP(Tabela2[[#This Row],[SIEMA]],Siema2025,10,FALSE)</f>
        <v/>
      </c>
      <c r="X276" s="115"/>
      <c r="Y276" s="111" t="str">
        <f>IF(W276="","", IF(W276="NC","", IF(W276="NE","", IF(W276="NA","",IFERROR(VLOOKUP(W276,Produtos!$A$1:$C$2319,2,FALSE),"Não Cadastrado")))))</f>
        <v/>
      </c>
      <c r="Z276" s="106" t="str">
        <f>VLOOKUP(Tabela2[[#This Row],[SIEMA]],Siema2025,11,FALSE)</f>
        <v xml:space="preserve"> </v>
      </c>
      <c r="AA276" s="106" t="str">
        <f>VLOOKUP(Tabela2[[#This Row],[SIEMA]],Siema2025,12,FALSE)</f>
        <v xml:space="preserve"> </v>
      </c>
      <c r="AB276" s="106" t="str">
        <f>IF(W276="","",IF(ISNUMBER(W276)=FALSE,"Não se aplica",IFERROR(VLOOKUP(W276,Produtos!$A$1:$C$2319,3,FALSE),"Não Cadastrado")))</f>
        <v/>
      </c>
      <c r="AC276" s="106"/>
      <c r="AD276" s="110"/>
      <c r="AE276" s="109" t="str">
        <f>IF(AC276="","", IF(AC276="NC","", IF(AC276="NE","", IF(AC276="NA","",IFERROR(VLOOKUP(AC276,Produtos!$A$1:$C$2319,2,FALSE),"Não Cadastrado")))))</f>
        <v/>
      </c>
      <c r="AF276" s="106"/>
      <c r="AG276" s="106"/>
      <c r="AH276" s="106" t="str">
        <f>IF(AC276="","",IF(ISNUMBER(AC276)=FALSE,"Não se aplica",IFERROR(VLOOKUP(AC276,Produtos!$A$1:$C$2319,3,FALSE),"Não Cadastrado")))</f>
        <v/>
      </c>
      <c r="AI276" s="106" t="s">
        <v>7176</v>
      </c>
      <c r="AJ276" s="106" t="str">
        <f>VLOOKUP(Tabela2[[#This Row],[SIEMA]],Siema2025,26,FALSE)</f>
        <v>Resíduo oleoso, escoando pela rede pluvial, atingindo o estuário.</v>
      </c>
      <c r="AK276" s="109" t="s">
        <v>7837</v>
      </c>
      <c r="AL276" s="109"/>
      <c r="AM276" s="109"/>
      <c r="AN276" s="110" t="str">
        <f>VLOOKUP(Tabela2[[#This Row],[SIEMA]],Siema2025,51,FALSE)</f>
        <v/>
      </c>
      <c r="AO276" s="110" t="str">
        <f>VLOOKUP(Tabela2[[#This Row],[SIEMA]],Siema2025,53,FALSE)</f>
        <v/>
      </c>
      <c r="AP276" s="110" t="str">
        <f>VLOOKUP(Tabela2[[#This Row],[SIEMA]],Siema2025,55,FALSE)</f>
        <v/>
      </c>
      <c r="AQ276" s="110" t="str">
        <f>VLOOKUP(Tabela2[[#This Row],[SIEMA]],Siema2025,57,FALSE)</f>
        <v/>
      </c>
      <c r="AR276" s="110" t="str">
        <f>VLOOKUP(Tabela2[[#This Row],[SIEMA]],Siema2025,59,FALSE)</f>
        <v/>
      </c>
      <c r="AS276" s="110" t="str">
        <f>VLOOKUP(Tabela2[[#This Row],[SIEMA]],Siema2025,61,FALSE)</f>
        <v>X</v>
      </c>
      <c r="AT276" s="110" t="str">
        <f>VLOOKUP(Tabela2[[#This Row],[SIEMA]],Siema2025,63,FALSE)</f>
        <v/>
      </c>
      <c r="AU276" s="110" t="str">
        <f>VLOOKUP(Tabela2[[#This Row],[SIEMA]],Siema2025,65,FALSE)</f>
        <v/>
      </c>
      <c r="AV276" s="110" t="str">
        <f>VLOOKUP(Tabela2[[#This Row],[SIEMA]],Siema2025,67,FALSE)</f>
        <v/>
      </c>
      <c r="AW276" s="110" t="str">
        <f>VLOOKUP(Tabela2[[#This Row],[SIEMA]],Siema2025,69,FALSE)</f>
        <v/>
      </c>
      <c r="AX276" s="110" t="str">
        <f>VLOOKUP(Tabela2[[#This Row],[SIEMA]],Siema2025,71,FALSE)</f>
        <v/>
      </c>
      <c r="AY276" s="110" t="str">
        <f>VLOOKUP(Tabela2[[#This Row],[SIEMA]],Siema2025,73,FALSE)</f>
        <v/>
      </c>
      <c r="AZ276" s="110" t="str">
        <f>VLOOKUP(Tabela2[[#This Row],[SIEMA]],Siema2025,75,FALSE)</f>
        <v/>
      </c>
      <c r="BA276" s="110" t="str">
        <f>VLOOKUP(Tabela2[[#This Row],[SIEMA]],Siema2025,77,FALSE)</f>
        <v/>
      </c>
      <c r="BB276" s="110" t="str">
        <f>VLOOKUP(Tabela2[[#This Row],[SIEMA]],Siema2025,79,FALSE)</f>
        <v/>
      </c>
      <c r="BC276" s="110"/>
      <c r="BD276" s="110" t="str">
        <f>VLOOKUP(Tabela2[[#This Row],[SIEMA]],Siema2025,82,FALSE)</f>
        <v/>
      </c>
      <c r="BE276" s="110" t="str">
        <f>VLOOKUP(Tabela2[[#This Row],[SIEMA]],Siema2025,81,FALSE)</f>
        <v/>
      </c>
      <c r="BF276" s="112" t="str">
        <f>VLOOKUP(Tabela2[[#This Row],[SIEMA]],Siema2025,28,FALSE)</f>
        <v/>
      </c>
      <c r="BG276" s="112"/>
      <c r="BH276" s="113" t="str">
        <f>VLOOKUP(Tabela2[[#This Row],[SIEMA]],Siema2025,29,FALSE)</f>
        <v/>
      </c>
      <c r="BI276" s="114" t="s">
        <v>2696</v>
      </c>
      <c r="BJ276" s="109" t="s">
        <v>7097</v>
      </c>
      <c r="BK276" s="106" t="s">
        <v>123</v>
      </c>
      <c r="BL276" s="143"/>
      <c r="BM276" s="110">
        <f ca="1">IF(Tabela2[[#This Row],[Data de atendimento do Ibama (considerar o primeiro documento/ação)]]="",_xlfn.DAYS(TODAY(),J276),_xlfn.DAYS(Tabela2[[#This Row],[Data de atendimento do Ibama (considerar o primeiro documento/ação)]],J276))</f>
        <v>450</v>
      </c>
      <c r="BN276" s="110" t="s">
        <v>7437</v>
      </c>
      <c r="BO276" s="116" t="s">
        <v>637</v>
      </c>
      <c r="BP276" s="110" t="str">
        <f>IF(Tabela2[[#This Row],[Forma de atendimento (primeiro documento/ação)]]= "Outros (especificar)", "PREENCHER","NA")</f>
        <v>NA</v>
      </c>
      <c r="BQ276" s="108" t="s">
        <v>123</v>
      </c>
      <c r="BR276" s="110" t="str">
        <f>IF(Tabela2[[#This Row],[Equipe do Ibama foi a campo? Houve sobrevoo do Poseidon?]] = "Sim", "PREENCHER","NA")</f>
        <v>NA</v>
      </c>
      <c r="BS276" s="110" t="str">
        <f>IF(Tabela2[[#This Row],[Se sim, foi emitida Ordem de Emergência? (informações vinculada à coluna CK)]] = "Sim", "PREENCHER","NA")</f>
        <v>NA</v>
      </c>
      <c r="BT276" s="110" t="s">
        <v>7099</v>
      </c>
      <c r="BU276" s="110" t="s">
        <v>123</v>
      </c>
      <c r="BV276" s="110" t="s">
        <v>123</v>
      </c>
      <c r="BW276" s="110" t="s">
        <v>123</v>
      </c>
      <c r="BX276" s="108" t="s">
        <v>7119</v>
      </c>
      <c r="BY276" s="108"/>
      <c r="BZ276" s="106" t="str">
        <f>IF(Tabela2[[#This Row],[Data do documento de encerramento]]="NA","NA",IF(Tabela2[[#This Row],[Data do documento de encerramento]]="","Pendente de conclusão/ encerramento",_xlfn.DAYS(Tabela2[[#This Row],[Data do documento de encerramento]],J276)))</f>
        <v>Pendente de conclusão/ encerramento</v>
      </c>
      <c r="CA276" s="109" t="s">
        <v>8223</v>
      </c>
      <c r="CB276" s="109"/>
      <c r="CC276" s="131"/>
      <c r="CD276" s="109"/>
      <c r="CE276" s="109"/>
      <c r="CF276" s="109"/>
    </row>
    <row r="277" spans="1:84" ht="30.75" hidden="1">
      <c r="A277" s="172">
        <v>202542546832</v>
      </c>
      <c r="B277" s="173" t="s">
        <v>8224</v>
      </c>
      <c r="C277" s="110" t="str">
        <f>VLOOKUP(Tabela2[[#This Row],[SIEMA]],Siema2025,4,FALSE)</f>
        <v xml:space="preserve"> SE</v>
      </c>
      <c r="D277" s="108" t="str">
        <f>VLOOKUP(Tabela2[[#This Row],[SIEMA]],Siema2025,3,FALSE)</f>
        <v xml:space="preserve">Carmópolis </v>
      </c>
      <c r="E277" s="108" t="str">
        <f>VLOOKUP(Tabela2[[#This Row],[SIEMA]],Siema2025,20,FALSE)</f>
        <v>Estação Coletora de Panelas,</v>
      </c>
      <c r="F277" s="108"/>
      <c r="G277" s="108" t="s">
        <v>8225</v>
      </c>
      <c r="H277" s="108" t="s">
        <v>8226</v>
      </c>
      <c r="I277" s="106" t="s">
        <v>7456</v>
      </c>
      <c r="J277" s="107">
        <f>VLOOKUP(Tabela2[[#This Row],[SIEMA]],Siema2025,2,FALSE)</f>
        <v>45771</v>
      </c>
      <c r="K277" s="107" t="str">
        <f>VLOOKUP(Tabela2[[#This Row],[SIEMA]],Siema2025,16,FALSE)</f>
        <v>Quinta</v>
      </c>
      <c r="L277" s="108" t="str">
        <f>IF(Tabela2[[#This Row],[Data]]="","Sem Informação",VLOOKUP(MONTH(Tabela2[[#This Row],[Data]]),'[1]Validação de dados'!$I$1:$J$13,2,0))</f>
        <v>Abril</v>
      </c>
      <c r="M277" s="106">
        <f>YEAR(Tabela2[[#This Row],[Data]])</f>
        <v>2025</v>
      </c>
      <c r="N277" s="107" t="str">
        <f>VLOOKUP(Tabela2[[#This Row],[SIEMA]],Siema2025,17,FALSE)</f>
        <v>Vespertino</v>
      </c>
      <c r="O277" s="107" t="s">
        <v>145</v>
      </c>
      <c r="P277" s="106" t="str">
        <f>VLOOKUP(Tabela2[[#This Row],[SIEMA]],Siema2025,21,FALSE)</f>
        <v>Poço terrestre</v>
      </c>
      <c r="Q277" s="106" t="str">
        <f>VLOOKUP(Tabela2[[#This Row],[SIEMA]],Siema2025,7,FALSE)</f>
        <v/>
      </c>
      <c r="R277" s="106"/>
      <c r="S277" s="109" t="s">
        <v>8227</v>
      </c>
      <c r="T277" s="106" t="str">
        <f>VLOOKUP(Tabela2[[#This Row],[SIEMA]],Siema2025,11,FALSE)</f>
        <v>5</v>
      </c>
      <c r="U277" s="106" t="str">
        <f>VLOOKUP(Tabela2[[#This Row],[SIEMA]],Siema2025,12,FALSE)</f>
        <v>M3</v>
      </c>
      <c r="V277" s="106" t="str">
        <f>IF(Q277="","",IF(ISNUMBER(Q277)=FALSE,"Não se aplica",IFERROR(VLOOKUP(Q277,Produtos!$A$1:$C$2319,3,FALSE),"Não Cadastrado")))</f>
        <v/>
      </c>
      <c r="W277" s="106"/>
      <c r="X277" s="115" t="str">
        <f>IF(Tabela2[[#This Row],[Origem do acidente]] = "Plataforma", "PREENCHER","NA")</f>
        <v>NA</v>
      </c>
      <c r="Y277" s="111" t="str">
        <f>IF(W277="","", IF(W277="NC","", IF(W277="NE","", IF(W277="NA","",IFERROR(VLOOKUP(W277,Produtos!$A$1:$C$2319,2,FALSE),"Não Cadastrado")))))</f>
        <v/>
      </c>
      <c r="Z277" s="106"/>
      <c r="AA277" s="106" t="str">
        <f>VLOOKUP(Tabela2[[#This Row],[SIEMA]],Siema2025,12,FALSE)</f>
        <v>M3</v>
      </c>
      <c r="AB277" s="106" t="str">
        <f>IF(W277="","",IF(ISNUMBER(W277)=FALSE,"Não se aplica",IFERROR(VLOOKUP(W277,Produtos!$A$1:$C$2319,3,FALSE),"Não Cadastrado")))</f>
        <v/>
      </c>
      <c r="AC277" s="106"/>
      <c r="AD277" s="110" t="str">
        <f>IF(Tabela2[[#This Row],[Origem do acidente]] = "Plataforma", "PREENCHER","NA")</f>
        <v>NA</v>
      </c>
      <c r="AE277" s="109" t="str">
        <f>IF(AC277="","", IF(AC277="NC","", IF(AC277="NE","", IF(AC277="NA","",IFERROR(VLOOKUP(AC277,Produtos!$A$1:$C$2319,2,FALSE),"Não Cadastrado")))))</f>
        <v/>
      </c>
      <c r="AF277" s="106"/>
      <c r="AG277" s="106"/>
      <c r="AH277" s="106" t="str">
        <f>IF(AC277="","",IF(ISNUMBER(AC277)=FALSE,"Não se aplica",IFERROR(VLOOKUP(AC277,Produtos!$A$1:$C$2319,3,FALSE),"Não Cadastrado")))</f>
        <v/>
      </c>
      <c r="AI277" s="106"/>
      <c r="AJ277" s="106" t="str">
        <f>VLOOKUP(Tabela2[[#This Row],[SIEMA]],Siema2025,26,FALSE)</f>
        <v>Falha de integridade</v>
      </c>
      <c r="AK277" s="109"/>
      <c r="AL277" s="109"/>
      <c r="AM277" s="109"/>
      <c r="AN277" s="110" t="str">
        <f>VLOOKUP(Tabela2[[#This Row],[SIEMA]],Siema2025,51,FALSE)</f>
        <v/>
      </c>
      <c r="AO277" s="110" t="str">
        <f>VLOOKUP(Tabela2[[#This Row],[SIEMA]],Siema2025,53,FALSE)</f>
        <v/>
      </c>
      <c r="AP277" s="110" t="str">
        <f>VLOOKUP(Tabela2[[#This Row],[SIEMA]],Siema2025,55,FALSE)</f>
        <v/>
      </c>
      <c r="AQ277" s="110" t="str">
        <f>VLOOKUP(Tabela2[[#This Row],[SIEMA]],Siema2025,57,FALSE)</f>
        <v/>
      </c>
      <c r="AR277" s="110" t="str">
        <f>VLOOKUP(Tabela2[[#This Row],[SIEMA]],Siema2025,59,FALSE)</f>
        <v/>
      </c>
      <c r="AS277" s="110" t="str">
        <f>VLOOKUP(Tabela2[[#This Row],[SIEMA]],Siema2025,61,FALSE)</f>
        <v/>
      </c>
      <c r="AT277" s="110" t="str">
        <f>VLOOKUP(Tabela2[[#This Row],[SIEMA]],Siema2025,63,FALSE)</f>
        <v/>
      </c>
      <c r="AU277" s="110" t="str">
        <f>VLOOKUP(Tabela2[[#This Row],[SIEMA]],Siema2025,65,FALSE)</f>
        <v>X</v>
      </c>
      <c r="AV277" s="110" t="str">
        <f>VLOOKUP(Tabela2[[#This Row],[SIEMA]],Siema2025,67,FALSE)</f>
        <v/>
      </c>
      <c r="AW277" s="110" t="str">
        <f>VLOOKUP(Tabela2[[#This Row],[SIEMA]],Siema2025,69,FALSE)</f>
        <v/>
      </c>
      <c r="AX277" s="110" t="str">
        <f>VLOOKUP(Tabela2[[#This Row],[SIEMA]],Siema2025,71,FALSE)</f>
        <v/>
      </c>
      <c r="AY277" s="110" t="str">
        <f>VLOOKUP(Tabela2[[#This Row],[SIEMA]],Siema2025,73,FALSE)</f>
        <v/>
      </c>
      <c r="AZ277" s="110" t="str">
        <f>VLOOKUP(Tabela2[[#This Row],[SIEMA]],Siema2025,75,FALSE)</f>
        <v/>
      </c>
      <c r="BA277" s="110" t="str">
        <f>VLOOKUP(Tabela2[[#This Row],[SIEMA]],Siema2025,77,FALSE)</f>
        <v/>
      </c>
      <c r="BB277" s="110" t="str">
        <f>VLOOKUP(Tabela2[[#This Row],[SIEMA]],Siema2025,79,FALSE)</f>
        <v/>
      </c>
      <c r="BC277" s="110" t="str">
        <f>IF(Tabela2[[#This Row],[Outro(s) ]] = "X", "PREENCHER","NA")</f>
        <v>NA</v>
      </c>
      <c r="BD277" s="110" t="str">
        <f>VLOOKUP(Tabela2[[#This Row],[SIEMA]],Siema2025,82,FALSE)</f>
        <v/>
      </c>
      <c r="BE277" s="110" t="str">
        <f>VLOOKUP(Tabela2[[#This Row],[SIEMA]],Siema2025,81,FALSE)</f>
        <v/>
      </c>
      <c r="BF277" s="112" t="str">
        <f>VLOOKUP(Tabela2[[#This Row],[SIEMA]],Siema2025,28,FALSE)</f>
        <v>Carmo Energy S.A</v>
      </c>
      <c r="BG277" s="112"/>
      <c r="BH277" s="113" t="str">
        <f>VLOOKUP(Tabela2[[#This Row],[SIEMA]],Siema2025,29,FALSE)</f>
        <v/>
      </c>
      <c r="BI277" s="114" t="str">
        <f>VLOOKUP(Tabela2[[#This Row],[SIEMA]],Siema2025,107,FALSE)</f>
        <v>Não</v>
      </c>
      <c r="BJ277" s="109" t="s">
        <v>7111</v>
      </c>
      <c r="BK277" s="106" t="s">
        <v>2696</v>
      </c>
      <c r="BL277" s="38">
        <v>45777</v>
      </c>
      <c r="BM277" s="110">
        <f ca="1">IF(Tabela2[[#This Row],[Data de atendimento do Ibama (considerar o primeiro documento/ação)]]="",_xlfn.DAYS(TODAY(),J277),_xlfn.DAYS(Tabela2[[#This Row],[Data de atendimento do Ibama (considerar o primeiro documento/ação)]],J277))</f>
        <v>6</v>
      </c>
      <c r="BN277" s="110" t="str">
        <f>IF(Tabela2[[#This Row],[Atendido pelo Ibama ("Não" ou "Sim")]]="Não","Preencher", IF(Tabela2[[#This Row],[Atendido pelo Ibama ("Não" ou "Sim")]]="Sim","NA",""))</f>
        <v>NA</v>
      </c>
      <c r="BO277" s="116" t="s">
        <v>7098</v>
      </c>
      <c r="BP277" s="110" t="str">
        <f>IF(Tabela2[[#This Row],[Forma de atendimento (primeiro documento/ação)]]= "Outros (especificar)", "PREENCHER","NA")</f>
        <v>NA</v>
      </c>
      <c r="BQ277" s="108" t="s">
        <v>123</v>
      </c>
      <c r="BR277" s="110" t="str">
        <f>IF(Tabela2[[#This Row],[Equipe do Ibama foi a campo? Houve sobrevoo do Poseidon?]] = "Sim", "PREENCHER","NA")</f>
        <v>NA</v>
      </c>
      <c r="BS277" s="110" t="str">
        <f>IF(Tabela2[[#This Row],[Se sim, foi emitida Ordem de Emergência? (informações vinculada à coluna CK)]] = "Sim", "PREENCHER","NA")</f>
        <v>NA</v>
      </c>
      <c r="BT277" s="110" t="str">
        <f>IF(Tabela2[[#This Row],[Foi elaborado Relatório de Vistoria pelo Ibama? (informações vinculada à coluna CK)]] = "Sim", "PREENCHER","NA")</f>
        <v>NA</v>
      </c>
      <c r="BU277" s="110" t="s">
        <v>123</v>
      </c>
      <c r="BV277" s="110" t="s">
        <v>2696</v>
      </c>
      <c r="BW277" s="110" t="s">
        <v>123</v>
      </c>
      <c r="BX277" s="108"/>
      <c r="BY277" s="108"/>
      <c r="BZ277" s="106" t="str">
        <f>IF(Tabela2[[#This Row],[Data do documento de encerramento]]="NA","NA",IF(Tabela2[[#This Row],[Data do documento de encerramento]]="","Pendente de conclusão/ encerramento",_xlfn.DAYS(Tabela2[[#This Row],[Data do documento de encerramento]],J277)))</f>
        <v>Pendente de conclusão/ encerramento</v>
      </c>
      <c r="CA277" s="109"/>
      <c r="CB277" s="109"/>
      <c r="CC277" s="132"/>
      <c r="CD277" s="109"/>
      <c r="CE277" s="109"/>
      <c r="CF277" s="109"/>
    </row>
    <row r="278" spans="1:84" hidden="1">
      <c r="A278" s="172">
        <v>202542561236</v>
      </c>
      <c r="B278" s="174" t="s">
        <v>8228</v>
      </c>
      <c r="C278" s="110" t="s">
        <v>672</v>
      </c>
      <c r="D278" s="108" t="s">
        <v>637</v>
      </c>
      <c r="E278" s="108" t="str">
        <f>VLOOKUP(Tabela2[[#This Row],[SIEMA]],Siema2025,20,FALSE)</f>
        <v>Campo de Bacalhau - Bacia de Santos</v>
      </c>
      <c r="F278" s="108"/>
      <c r="G278" s="108"/>
      <c r="H278" s="108"/>
      <c r="I278" s="106" t="str">
        <f>VLOOKUP(Tabela2[[#This Row],[SIEMA]],Siema2025,19,FALSE)</f>
        <v>Santos</v>
      </c>
      <c r="J278" s="107">
        <f>VLOOKUP(Tabela2[[#This Row],[SIEMA]],Siema2025,2,FALSE)</f>
        <v>45771</v>
      </c>
      <c r="K278" s="107" t="str">
        <f>VLOOKUP(Tabela2[[#This Row],[SIEMA]],Siema2025,16,FALSE)</f>
        <v>Quinta</v>
      </c>
      <c r="L278" s="108" t="str">
        <f>IF(Tabela2[[#This Row],[Data]]="","Sem Informação",VLOOKUP(MONTH(Tabela2[[#This Row],[Data]]),'[1]Validação de dados'!$I$1:$J$13,2,0))</f>
        <v>Abril</v>
      </c>
      <c r="M278" s="106">
        <f>YEAR(Tabela2[[#This Row],[Data]])</f>
        <v>2025</v>
      </c>
      <c r="N278" s="107" t="str">
        <f>VLOOKUP(Tabela2[[#This Row],[SIEMA]],Siema2025,17,FALSE)</f>
        <v>Matutino</v>
      </c>
      <c r="O278" s="107" t="s">
        <v>7236</v>
      </c>
      <c r="P278" s="106" t="str">
        <f>VLOOKUP(Tabela2[[#This Row],[SIEMA]],Siema2025,21,FALSE)</f>
        <v>Seven Merlin no campo de Bacalhau</v>
      </c>
      <c r="Q278" s="106" t="str">
        <f>VLOOKUP(Tabela2[[#This Row],[SIEMA]],Siema2025,7,FALSE)</f>
        <v/>
      </c>
      <c r="R278" s="106" t="str">
        <f>VLOOKUP(Tabela2[[#This Row],[SIEMA]],Siema2025,10,FALSE)</f>
        <v/>
      </c>
      <c r="S278" s="109" t="str">
        <f>IF(Q278="","", IF(Q278="NC","", IF(Q278="NE","", IF(Q278="NA","",IFERROR(VLOOKUP(Q278,Produtos!$A$1:$C$2319,2,FALSE),"Não Cadastrado")))))</f>
        <v/>
      </c>
      <c r="T278" s="106" t="str">
        <f>VLOOKUP(Tabela2[[#This Row],[SIEMA]],Siema2025,11,FALSE)</f>
        <v xml:space="preserve"> </v>
      </c>
      <c r="U278" s="106" t="str">
        <f>VLOOKUP(Tabela2[[#This Row],[SIEMA]],Siema2025,12,FALSE)</f>
        <v xml:space="preserve"> </v>
      </c>
      <c r="V278" s="106" t="str">
        <f>IF(Q278="","",IF(ISNUMBER(Q278)=FALSE,"Não se aplica",IFERROR(VLOOKUP(Q278,Produtos!$A$1:$C$2319,3,FALSE),"Não Cadastrado")))</f>
        <v/>
      </c>
      <c r="W278" s="106" t="str">
        <f>VLOOKUP(Tabela2[[#This Row],[SIEMA]],Siema2025,10,FALSE)</f>
        <v/>
      </c>
      <c r="X278" s="115" t="str">
        <f>IF(Tabela2[[#This Row],[Origem do acidente]] = "Plataforma", "PREENCHER","NA")</f>
        <v>NA</v>
      </c>
      <c r="Y278" s="111" t="str">
        <f>IF(W278="","", IF(W278="NC","", IF(W278="NE","", IF(W278="NA","",IFERROR(VLOOKUP(W278,Produtos!$A$1:$C$2319,2,FALSE),"Não Cadastrado")))))</f>
        <v/>
      </c>
      <c r="Z278" s="106" t="str">
        <f>VLOOKUP(Tabela2[[#This Row],[SIEMA]],Siema2025,11,FALSE)</f>
        <v xml:space="preserve"> </v>
      </c>
      <c r="AA278" s="106" t="str">
        <f>VLOOKUP(Tabela2[[#This Row],[SIEMA]],Siema2025,12,FALSE)</f>
        <v xml:space="preserve"> </v>
      </c>
      <c r="AB278" s="106" t="str">
        <f>IF(W278="","",IF(ISNUMBER(W278)=FALSE,"Não se aplica",IFERROR(VLOOKUP(W278,Produtos!$A$1:$C$2319,3,FALSE),"Não Cadastrado")))</f>
        <v/>
      </c>
      <c r="AC278" s="106"/>
      <c r="AD278" s="110" t="str">
        <f>IF(Tabela2[[#This Row],[Origem do acidente]] = "Plataforma", "PREENCHER","NA")</f>
        <v>NA</v>
      </c>
      <c r="AE278" s="109" t="str">
        <f>IF(AC278="","", IF(AC278="NC","", IF(AC278="NE","", IF(AC278="NA","",IFERROR(VLOOKUP(AC278,Produtos!$A$1:$C$2319,2,FALSE),"Não Cadastrado")))))</f>
        <v/>
      </c>
      <c r="AF278" s="106"/>
      <c r="AG278" s="106"/>
      <c r="AH278" s="106" t="str">
        <f>IF(AC278="","",IF(ISNUMBER(AC278)=FALSE,"Não se aplica",IFERROR(VLOOKUP(AC278,Produtos!$A$1:$C$2319,3,FALSE),"Não Cadastrado")))</f>
        <v/>
      </c>
      <c r="AI278" s="106"/>
      <c r="AJ278" s="106" t="str">
        <f>VLOOKUP(Tabela2[[#This Row],[SIEMA]],Siema2025,26,FALSE)</f>
        <v>A hipótese é que a mancha tenha sido causada por outra unidade de origem indeterminada.</v>
      </c>
      <c r="AK278" s="109"/>
      <c r="AL278" s="109"/>
      <c r="AM278" s="109"/>
      <c r="AN278" s="110" t="str">
        <f>VLOOKUP(Tabela2[[#This Row],[SIEMA]],Siema2025,51,FALSE)</f>
        <v/>
      </c>
      <c r="AO278" s="110" t="str">
        <f>VLOOKUP(Tabela2[[#This Row],[SIEMA]],Siema2025,53,FALSE)</f>
        <v/>
      </c>
      <c r="AP278" s="110" t="str">
        <f>VLOOKUP(Tabela2[[#This Row],[SIEMA]],Siema2025,55,FALSE)</f>
        <v/>
      </c>
      <c r="AQ278" s="110" t="str">
        <f>VLOOKUP(Tabela2[[#This Row],[SIEMA]],Siema2025,57,FALSE)</f>
        <v/>
      </c>
      <c r="AR278" s="110" t="str">
        <f>VLOOKUP(Tabela2[[#This Row],[SIEMA]],Siema2025,59,FALSE)</f>
        <v/>
      </c>
      <c r="AS278" s="110" t="str">
        <f>VLOOKUP(Tabela2[[#This Row],[SIEMA]],Siema2025,61,FALSE)</f>
        <v>X</v>
      </c>
      <c r="AT278" s="110" t="str">
        <f>VLOOKUP(Tabela2[[#This Row],[SIEMA]],Siema2025,63,FALSE)</f>
        <v/>
      </c>
      <c r="AU278" s="110" t="str">
        <f>VLOOKUP(Tabela2[[#This Row],[SIEMA]],Siema2025,65,FALSE)</f>
        <v/>
      </c>
      <c r="AV278" s="110" t="str">
        <f>VLOOKUP(Tabela2[[#This Row],[SIEMA]],Siema2025,67,FALSE)</f>
        <v/>
      </c>
      <c r="AW278" s="110" t="str">
        <f>VLOOKUP(Tabela2[[#This Row],[SIEMA]],Siema2025,69,FALSE)</f>
        <v/>
      </c>
      <c r="AX278" s="110" t="str">
        <f>VLOOKUP(Tabela2[[#This Row],[SIEMA]],Siema2025,71,FALSE)</f>
        <v/>
      </c>
      <c r="AY278" s="110" t="str">
        <f>VLOOKUP(Tabela2[[#This Row],[SIEMA]],Siema2025,73,FALSE)</f>
        <v/>
      </c>
      <c r="AZ278" s="110" t="str">
        <f>VLOOKUP(Tabela2[[#This Row],[SIEMA]],Siema2025,75,FALSE)</f>
        <v/>
      </c>
      <c r="BA278" s="110" t="str">
        <f>VLOOKUP(Tabela2[[#This Row],[SIEMA]],Siema2025,77,FALSE)</f>
        <v/>
      </c>
      <c r="BB278" s="110" t="str">
        <f>VLOOKUP(Tabela2[[#This Row],[SIEMA]],Siema2025,79,FALSE)</f>
        <v/>
      </c>
      <c r="BC278" s="110" t="str">
        <f>IF(Tabela2[[#This Row],[Outro(s) ]] = "X", "PREENCHER","NA")</f>
        <v>NA</v>
      </c>
      <c r="BD278" s="110" t="str">
        <f>VLOOKUP(Tabela2[[#This Row],[SIEMA]],Siema2025,82,FALSE)</f>
        <v/>
      </c>
      <c r="BE278" s="110" t="str">
        <f>VLOOKUP(Tabela2[[#This Row],[SIEMA]],Siema2025,81,FALSE)</f>
        <v/>
      </c>
      <c r="BF278" s="112" t="str">
        <f>VLOOKUP(Tabela2[[#This Row],[SIEMA]],Siema2025,28,FALSE)</f>
        <v>Equinor Brasil Energia Ltda.</v>
      </c>
      <c r="BG278" s="112"/>
      <c r="BH278" s="113" t="str">
        <f>VLOOKUP(Tabela2[[#This Row],[SIEMA]],Siema2025,29,FALSE)</f>
        <v>04028583000100</v>
      </c>
      <c r="BI278" s="114" t="str">
        <f>VLOOKUP(Tabela2[[#This Row],[SIEMA]],Siema2025,107,FALSE)</f>
        <v>Não</v>
      </c>
      <c r="BJ278" s="109"/>
      <c r="BK278" s="106"/>
      <c r="BL278" s="143"/>
      <c r="BM278" s="110">
        <f ca="1">IF(Tabela2[[#This Row],[Data de atendimento do Ibama (considerar o primeiro documento/ação)]]="",_xlfn.DAYS(TODAY(),J278),_xlfn.DAYS(Tabela2[[#This Row],[Data de atendimento do Ibama (considerar o primeiro documento/ação)]],J278))</f>
        <v>449</v>
      </c>
      <c r="BN278" s="110" t="str">
        <f>IF(Tabela2[[#This Row],[Atendido pelo Ibama ("Não" ou "Sim")]]="Não","Preencher", IF(Tabela2[[#This Row],[Atendido pelo Ibama ("Não" ou "Sim")]]="Sim","NA",""))</f>
        <v/>
      </c>
      <c r="BO278" s="116"/>
      <c r="BP278" s="110" t="str">
        <f>IF(Tabela2[[#This Row],[Forma de atendimento (primeiro documento/ação)]]= "Outros (especificar)", "PREENCHER","NA")</f>
        <v>NA</v>
      </c>
      <c r="BQ278" s="108"/>
      <c r="BR278" s="110" t="str">
        <f>IF(Tabela2[[#This Row],[Equipe do Ibama foi a campo? Houve sobrevoo do Poseidon?]] = "Sim", "PREENCHER","NA")</f>
        <v>NA</v>
      </c>
      <c r="BS278" s="110" t="str">
        <f>IF(Tabela2[[#This Row],[Se sim, foi emitida Ordem de Emergência? (informações vinculada à coluna CK)]] = "Sim", "PREENCHER","NA")</f>
        <v>NA</v>
      </c>
      <c r="BT278" s="110" t="str">
        <f>IF(Tabela2[[#This Row],[Foi elaborado Relatório de Vistoria pelo Ibama? (informações vinculada à coluna CK)]] = "Sim", "PREENCHER","NA")</f>
        <v>NA</v>
      </c>
      <c r="BU278" s="110" t="str">
        <f>IF(Tabela2[[#This Row],[Houve envio de Informações Pós-acidente (preencher "não se aplica" quando de competência estadual/municipal)]] = "Sim", "PREENCHER","NA")</f>
        <v>NA</v>
      </c>
      <c r="BV278" s="110" t="str">
        <f>IF(Tabela2[[#This Row],[Houve avaliação das informações pós-acidente solicitadas/enviadas?]] = "Sim", "PREENCHER","NA")</f>
        <v>NA</v>
      </c>
      <c r="BW278" s="110" t="str">
        <f>IF(Tabela2[[#This Row],[O Ibama aguarda resposta da empresa/OEMA, etc?]] = "Sim", "PREENCHER","NA")</f>
        <v>NA</v>
      </c>
      <c r="BX278" s="108"/>
      <c r="BY278" s="108"/>
      <c r="BZ278" s="106" t="str">
        <f>IF(Tabela2[[#This Row],[Data do documento de encerramento]]="NA","NA",IF(Tabela2[[#This Row],[Data do documento de encerramento]]="","Pendente de conclusão/ encerramento",_xlfn.DAYS(Tabela2[[#This Row],[Data do documento de encerramento]],J278)))</f>
        <v>Pendente de conclusão/ encerramento</v>
      </c>
      <c r="CA278" s="109"/>
      <c r="CB278" s="109"/>
      <c r="CC278" s="131"/>
      <c r="CD278" s="109"/>
      <c r="CE278" s="109"/>
      <c r="CF278" s="109"/>
    </row>
    <row r="279" spans="1:84" ht="60.75">
      <c r="A279" s="185">
        <v>202542732440</v>
      </c>
      <c r="B279" s="173" t="s">
        <v>8229</v>
      </c>
      <c r="C279" s="110" t="s">
        <v>672</v>
      </c>
      <c r="D279" s="108" t="s">
        <v>637</v>
      </c>
      <c r="E279" s="108" t="s">
        <v>7153</v>
      </c>
      <c r="F279" s="287"/>
      <c r="G279" s="108" t="s">
        <v>7154</v>
      </c>
      <c r="H279" s="108" t="s">
        <v>7155</v>
      </c>
      <c r="I279" s="106" t="s">
        <v>124</v>
      </c>
      <c r="J279" s="107">
        <f>VLOOKUP(Tabela2[[#This Row],[SIEMA]],Siema2025,2,FALSE)</f>
        <v>45772</v>
      </c>
      <c r="K279" s="107" t="str">
        <f>VLOOKUP(Tabela2[[#This Row],[SIEMA]],Siema2025,16,FALSE)</f>
        <v>Sexta</v>
      </c>
      <c r="L279" s="108" t="str">
        <f>IF(Tabela2[[#This Row],[Data]]="","Sem Informação",VLOOKUP(MONTH(Tabela2[[#This Row],[Data]]),'[1]Validação de dados'!$I$1:$J$13,2,0))</f>
        <v>Abril</v>
      </c>
      <c r="M279" s="106">
        <f>YEAR(Tabela2[[#This Row],[Data]])</f>
        <v>2025</v>
      </c>
      <c r="N279" s="107" t="str">
        <f>VLOOKUP(Tabela2[[#This Row],[SIEMA]],Siema2025,17,FALSE)</f>
        <v>Matutino</v>
      </c>
      <c r="O279" s="107" t="s">
        <v>111</v>
      </c>
      <c r="P279" s="106" t="str">
        <f>VLOOKUP(Tabela2[[#This Row],[SIEMA]],Siema2025,21,FALSE)</f>
        <v>FPSO Marechal Duque de Caxias, Campo de Mero, Bacia de Santos.</v>
      </c>
      <c r="Q279" s="106" t="s">
        <v>637</v>
      </c>
      <c r="R279" s="106" t="s">
        <v>8230</v>
      </c>
      <c r="S279" s="106" t="s">
        <v>8230</v>
      </c>
      <c r="T279" s="106">
        <v>3.0000000000000001E-3</v>
      </c>
      <c r="U279" s="106" t="str">
        <f>VLOOKUP(Tabela2[[#This Row],[SIEMA]],Siema2025,12,FALSE)</f>
        <v>M3</v>
      </c>
      <c r="V279" s="106" t="str">
        <f>IF(Q279="","",IF(ISNUMBER(Q279)=FALSE,"Não se aplica",IFERROR(VLOOKUP(Q279,Produtos!$A$1:$C$2319,3,FALSE),"Não Cadastrado")))</f>
        <v>Não se aplica</v>
      </c>
      <c r="W279" s="106"/>
      <c r="X279" s="115"/>
      <c r="Y279" s="111" t="str">
        <f>IF(W279="","", IF(W279="NC","", IF(W279="NE","", IF(W279="NA","",IFERROR(VLOOKUP(W279,Produtos!$A$1:$C$2319,2,FALSE),"Não Cadastrado")))))</f>
        <v/>
      </c>
      <c r="Z279" s="106"/>
      <c r="AA279" s="106"/>
      <c r="AB279" s="106" t="str">
        <f>IF(W279="","",IF(ISNUMBER(W279)=FALSE,"Não se aplica",IFERROR(VLOOKUP(W279,Produtos!$A$1:$C$2319,3,FALSE),"Não Cadastrado")))</f>
        <v/>
      </c>
      <c r="AC279" s="288"/>
      <c r="AD279" s="289"/>
      <c r="AE279" s="109" t="str">
        <f>IF(AC279="","", IF(AC279="NC","", IF(AC279="NE","", IF(AC279="NA","",IFERROR(VLOOKUP(AC279,Produtos!$A$1:$C$2319,2,FALSE),"Não Cadastrado")))))</f>
        <v/>
      </c>
      <c r="AF279" s="288"/>
      <c r="AG279" s="106"/>
      <c r="AH279" s="106" t="str">
        <f>IF(AC279="","",IF(ISNUMBER(AC279)=FALSE,"Não se aplica",IFERROR(VLOOKUP(AC279,Produtos!$A$1:$C$2319,3,FALSE),"Não Cadastrado")))</f>
        <v/>
      </c>
      <c r="AI279" s="288"/>
      <c r="AJ279" s="106" t="str">
        <f>VLOOKUP(Tabela2[[#This Row],[SIEMA]],Siema2025,26,FALSE)</f>
        <v>Em investigação. Possível sujidade ocasionando transbordamento da caixa de drenagem no módulo S50 (serviço de poço e injeção química), e migração da água para a linha de overboard.</v>
      </c>
      <c r="AK279" s="109" t="s">
        <v>7219</v>
      </c>
      <c r="AL279" s="109"/>
      <c r="AM279" s="109"/>
      <c r="AN279" s="110" t="str">
        <f>VLOOKUP(Tabela2[[#This Row],[SIEMA]],Siema2025,51,FALSE)</f>
        <v/>
      </c>
      <c r="AO279" s="110" t="str">
        <f>VLOOKUP(Tabela2[[#This Row],[SIEMA]],Siema2025,53,FALSE)</f>
        <v/>
      </c>
      <c r="AP279" s="110" t="str">
        <f>VLOOKUP(Tabela2[[#This Row],[SIEMA]],Siema2025,55,FALSE)</f>
        <v/>
      </c>
      <c r="AQ279" s="110" t="str">
        <f>VLOOKUP(Tabela2[[#This Row],[SIEMA]],Siema2025,57,FALSE)</f>
        <v/>
      </c>
      <c r="AR279" s="110" t="str">
        <f>VLOOKUP(Tabela2[[#This Row],[SIEMA]],Siema2025,59,FALSE)</f>
        <v/>
      </c>
      <c r="AS279" s="110" t="str">
        <f>VLOOKUP(Tabela2[[#This Row],[SIEMA]],Siema2025,61,FALSE)</f>
        <v>X</v>
      </c>
      <c r="AT279" s="110" t="str">
        <f>VLOOKUP(Tabela2[[#This Row],[SIEMA]],Siema2025,63,FALSE)</f>
        <v/>
      </c>
      <c r="AU279" s="110" t="str">
        <f>VLOOKUP(Tabela2[[#This Row],[SIEMA]],Siema2025,65,FALSE)</f>
        <v/>
      </c>
      <c r="AV279" s="110" t="str">
        <f>VLOOKUP(Tabela2[[#This Row],[SIEMA]],Siema2025,67,FALSE)</f>
        <v/>
      </c>
      <c r="AW279" s="110" t="str">
        <f>VLOOKUP(Tabela2[[#This Row],[SIEMA]],Siema2025,69,FALSE)</f>
        <v/>
      </c>
      <c r="AX279" s="110" t="str">
        <f>VLOOKUP(Tabela2[[#This Row],[SIEMA]],Siema2025,71,FALSE)</f>
        <v/>
      </c>
      <c r="AY279" s="110" t="str">
        <f>VLOOKUP(Tabela2[[#This Row],[SIEMA]],Siema2025,73,FALSE)</f>
        <v/>
      </c>
      <c r="AZ279" s="110" t="str">
        <f>VLOOKUP(Tabela2[[#This Row],[SIEMA]],Siema2025,75,FALSE)</f>
        <v/>
      </c>
      <c r="BA279" s="110" t="str">
        <f>VLOOKUP(Tabela2[[#This Row],[SIEMA]],Siema2025,77,FALSE)</f>
        <v/>
      </c>
      <c r="BB279" s="110" t="str">
        <f>VLOOKUP(Tabela2[[#This Row],[SIEMA]],Siema2025,79,FALSE)</f>
        <v/>
      </c>
      <c r="BC279" s="110" t="str">
        <f>IF(Tabela2[[#This Row],[Outro(s) ]] = "X", "PREENCHER","NA")</f>
        <v>NA</v>
      </c>
      <c r="BD279" s="110" t="str">
        <f>VLOOKUP(Tabela2[[#This Row],[SIEMA]],Siema2025,82,FALSE)</f>
        <v/>
      </c>
      <c r="BE279" s="110" t="str">
        <f>VLOOKUP(Tabela2[[#This Row],[SIEMA]],Siema2025,81,FALSE)</f>
        <v/>
      </c>
      <c r="BF279" s="112" t="str">
        <f>VLOOKUP(Tabela2[[#This Row],[SIEMA]],Siema2025,28,FALSE)</f>
        <v>Petrobras</v>
      </c>
      <c r="BG279" s="290"/>
      <c r="BH279" s="113">
        <v>33000167000101</v>
      </c>
      <c r="BI279" s="114" t="str">
        <f>VLOOKUP(Tabela2[[#This Row],[SIEMA]],Siema2025,107,FALSE)</f>
        <v>Não</v>
      </c>
      <c r="BJ279" s="109" t="s">
        <v>7097</v>
      </c>
      <c r="BK279" s="106" t="s">
        <v>2696</v>
      </c>
      <c r="BL279" s="291">
        <v>45775</v>
      </c>
      <c r="BM279" s="110">
        <f ca="1">IF(Tabela2[[#This Row],[Data de atendimento do Ibama (considerar o primeiro documento/ação)]]="",_xlfn.DAYS(TODAY(),J279),_xlfn.DAYS(Tabela2[[#This Row],[Data de atendimento do Ibama (considerar o primeiro documento/ação)]],J279))</f>
        <v>3</v>
      </c>
      <c r="BN279" s="110" t="str">
        <f>IF(Tabela2[[#This Row],[Atendido pelo Ibama ("Não" ou "Sim")]]="Não","Preencher", IF(Tabela2[[#This Row],[Atendido pelo Ibama ("Não" ou "Sim")]]="Sim","NA",""))</f>
        <v>NA</v>
      </c>
      <c r="BO279" s="116" t="s">
        <v>7098</v>
      </c>
      <c r="BP279" s="110" t="str">
        <f>IF(Tabela2[[#This Row],[Forma de atendimento (primeiro documento/ação)]]= "Outros (especificar)", "PREENCHER","NA")</f>
        <v>NA</v>
      </c>
      <c r="BQ279" s="108" t="s">
        <v>123</v>
      </c>
      <c r="BR279" s="110" t="str">
        <f>IF(Tabela2[[#This Row],[Equipe do Ibama foi a campo? Houve sobrevoo do Poseidon?]] = "Sim", "PREENCHER","NA")</f>
        <v>NA</v>
      </c>
      <c r="BS279" s="110" t="str">
        <f>IF(Tabela2[[#This Row],[Se sim, foi emitida Ordem de Emergência? (informações vinculada à coluna CK)]] = "Sim", "PREENCHER","NA")</f>
        <v>NA</v>
      </c>
      <c r="BT279" s="110" t="s">
        <v>7099</v>
      </c>
      <c r="BU279" s="110" t="s">
        <v>123</v>
      </c>
      <c r="BV279" s="110" t="s">
        <v>123</v>
      </c>
      <c r="BW279" s="110" t="s">
        <v>123</v>
      </c>
      <c r="BX279" s="108" t="s">
        <v>7119</v>
      </c>
      <c r="BY279" s="287"/>
      <c r="BZ279" s="106" t="str">
        <f>IF(Tabela2[[#This Row],[Data do documento de encerramento]]="NA","NA",IF(Tabela2[[#This Row],[Data do documento de encerramento]]="","Pendente de conclusão/ encerramento",_xlfn.DAYS(Tabela2[[#This Row],[Data do documento de encerramento]],J279)))</f>
        <v>Pendente de conclusão/ encerramento</v>
      </c>
      <c r="CA279" s="292"/>
      <c r="CB279" s="109" t="s">
        <v>7156</v>
      </c>
      <c r="CC279" s="288" t="s">
        <v>7189</v>
      </c>
      <c r="CD279" s="109" t="s">
        <v>123</v>
      </c>
      <c r="CE279" s="109" t="s">
        <v>2696</v>
      </c>
      <c r="CF279" s="109" t="s">
        <v>7103</v>
      </c>
    </row>
    <row r="280" spans="1:84" ht="45.75">
      <c r="A280" s="185">
        <v>202542550441</v>
      </c>
      <c r="B280" s="120" t="s">
        <v>8231</v>
      </c>
      <c r="C280" s="110" t="s">
        <v>672</v>
      </c>
      <c r="D280" s="108" t="s">
        <v>637</v>
      </c>
      <c r="E280" s="108" t="s">
        <v>8232</v>
      </c>
      <c r="F280" s="108"/>
      <c r="G280" s="108" t="s">
        <v>8233</v>
      </c>
      <c r="H280" s="108" t="s">
        <v>8234</v>
      </c>
      <c r="I280" s="106" t="str">
        <f>VLOOKUP(Tabela2[[#This Row],[SIEMA]],Siema2025,19,FALSE)</f>
        <v>Santos</v>
      </c>
      <c r="J280" s="107">
        <f>VLOOKUP(Tabela2[[#This Row],[SIEMA]],Siema2025,2,FALSE)</f>
        <v>45772</v>
      </c>
      <c r="K280" s="107" t="str">
        <f>VLOOKUP(Tabela2[[#This Row],[SIEMA]],Siema2025,16,FALSE)</f>
        <v>Sexta</v>
      </c>
      <c r="L280" s="108" t="str">
        <f>IF(Tabela2[[#This Row],[Data]]="","Sem Informação",VLOOKUP(MONTH(Tabela2[[#This Row],[Data]]),'[1]Validação de dados'!$I$1:$J$13,2,0))</f>
        <v>Abril</v>
      </c>
      <c r="M280" s="106">
        <f>YEAR(Tabela2[[#This Row],[Data]])</f>
        <v>2025</v>
      </c>
      <c r="N280" s="107" t="str">
        <f>VLOOKUP(Tabela2[[#This Row],[SIEMA]],Siema2025,17,FALSE)</f>
        <v>Madrugada</v>
      </c>
      <c r="O280" s="107" t="s">
        <v>111</v>
      </c>
      <c r="P280" s="106" t="str">
        <f>VLOOKUP(Tabela2[[#This Row],[SIEMA]],Siema2025,21,FALSE)</f>
        <v>Poço 7-SPH-2D-SPS</v>
      </c>
      <c r="Q280" s="106" t="s">
        <v>637</v>
      </c>
      <c r="R280" s="106" t="s">
        <v>8235</v>
      </c>
      <c r="S280" s="109" t="s">
        <v>7218</v>
      </c>
      <c r="T280" s="106">
        <v>0.62</v>
      </c>
      <c r="U280" s="106" t="s">
        <v>7109</v>
      </c>
      <c r="V280" s="106" t="str">
        <f>IF(Q280="","",IF(ISNUMBER(Q280)=FALSE,"Não se aplica",IFERROR(VLOOKUP(Q280,Produtos!$A$1:$C$2319,3,FALSE),"Não Cadastrado")))</f>
        <v>Não se aplica</v>
      </c>
      <c r="W280" s="106"/>
      <c r="X280" s="115"/>
      <c r="Y280" s="111" t="str">
        <f>IF(W280="","", IF(W280="NC","", IF(W280="NE","", IF(W280="NA","",IFERROR(VLOOKUP(W280,Produtos!$A$1:$C$2319,2,FALSE),"Não Cadastrado")))))</f>
        <v/>
      </c>
      <c r="Z280" s="106"/>
      <c r="AA280" s="106"/>
      <c r="AB280" s="106" t="str">
        <f>IF(W280="","",IF(ISNUMBER(W280)=FALSE,"Não se aplica",IFERROR(VLOOKUP(W280,Produtos!$A$1:$C$2319,3,FALSE),"Não Cadastrado")))</f>
        <v/>
      </c>
      <c r="AC280" s="106"/>
      <c r="AD280" s="110"/>
      <c r="AE280" s="109" t="str">
        <f>IF(AC280="","", IF(AC280="NC","", IF(AC280="NE","", IF(AC280="NA","",IFERROR(VLOOKUP(AC280,Produtos!$A$1:$C$2319,2,FALSE),"Não Cadastrado")))))</f>
        <v/>
      </c>
      <c r="AF280" s="106"/>
      <c r="AG280" s="106"/>
      <c r="AH280" s="106" t="str">
        <f>IF(AC280="","",IF(ISNUMBER(AC280)=FALSE,"Não se aplica",IFERROR(VLOOKUP(AC280,Produtos!$A$1:$C$2319,3,FALSE),"Não Cadastrado")))</f>
        <v/>
      </c>
      <c r="AI280" s="106"/>
      <c r="AJ280" s="106" t="str">
        <f>VLOOKUP(Tabela2[[#This Row],[SIEMA]],Siema2025,26,FALSE)</f>
        <v>Em investigação.</v>
      </c>
      <c r="AK280" s="109" t="s">
        <v>7096</v>
      </c>
      <c r="AL280" s="109" t="s">
        <v>7219</v>
      </c>
      <c r="AM280" s="109"/>
      <c r="AN280" s="110" t="str">
        <f>VLOOKUP(Tabela2[[#This Row],[SIEMA]],Siema2025,51,FALSE)</f>
        <v/>
      </c>
      <c r="AO280" s="110" t="str">
        <f>VLOOKUP(Tabela2[[#This Row],[SIEMA]],Siema2025,53,FALSE)</f>
        <v/>
      </c>
      <c r="AP280" s="110" t="str">
        <f>VLOOKUP(Tabela2[[#This Row],[SIEMA]],Siema2025,55,FALSE)</f>
        <v/>
      </c>
      <c r="AQ280" s="110" t="str">
        <f>VLOOKUP(Tabela2[[#This Row],[SIEMA]],Siema2025,57,FALSE)</f>
        <v/>
      </c>
      <c r="AR280" s="110" t="str">
        <f>VLOOKUP(Tabela2[[#This Row],[SIEMA]],Siema2025,59,FALSE)</f>
        <v/>
      </c>
      <c r="AS280" s="110" t="str">
        <f>VLOOKUP(Tabela2[[#This Row],[SIEMA]],Siema2025,61,FALSE)</f>
        <v>X</v>
      </c>
      <c r="AT280" s="110" t="str">
        <f>VLOOKUP(Tabela2[[#This Row],[SIEMA]],Siema2025,63,FALSE)</f>
        <v/>
      </c>
      <c r="AU280" s="110" t="str">
        <f>VLOOKUP(Tabela2[[#This Row],[SIEMA]],Siema2025,65,FALSE)</f>
        <v/>
      </c>
      <c r="AV280" s="110" t="str">
        <f>VLOOKUP(Tabela2[[#This Row],[SIEMA]],Siema2025,67,FALSE)</f>
        <v/>
      </c>
      <c r="AW280" s="110" t="str">
        <f>VLOOKUP(Tabela2[[#This Row],[SIEMA]],Siema2025,69,FALSE)</f>
        <v/>
      </c>
      <c r="AX280" s="110" t="str">
        <f>VLOOKUP(Tabela2[[#This Row],[SIEMA]],Siema2025,71,FALSE)</f>
        <v/>
      </c>
      <c r="AY280" s="110" t="str">
        <f>VLOOKUP(Tabela2[[#This Row],[SIEMA]],Siema2025,73,FALSE)</f>
        <v/>
      </c>
      <c r="AZ280" s="110" t="str">
        <f>VLOOKUP(Tabela2[[#This Row],[SIEMA]],Siema2025,75,FALSE)</f>
        <v/>
      </c>
      <c r="BA280" s="110" t="str">
        <f>VLOOKUP(Tabela2[[#This Row],[SIEMA]],Siema2025,77,FALSE)</f>
        <v/>
      </c>
      <c r="BB280" s="110" t="str">
        <f>VLOOKUP(Tabela2[[#This Row],[SIEMA]],Siema2025,79,FALSE)</f>
        <v/>
      </c>
      <c r="BC280" s="110" t="str">
        <f>IF(Tabela2[[#This Row],[Outro(s) ]] = "X", "PREENCHER","NA")</f>
        <v>NA</v>
      </c>
      <c r="BD280" s="110" t="str">
        <f>VLOOKUP(Tabela2[[#This Row],[SIEMA]],Siema2025,82,FALSE)</f>
        <v/>
      </c>
      <c r="BE280" s="110" t="str">
        <f>VLOOKUP(Tabela2[[#This Row],[SIEMA]],Siema2025,81,FALSE)</f>
        <v/>
      </c>
      <c r="BF280" s="112" t="s">
        <v>206</v>
      </c>
      <c r="BG280" s="112"/>
      <c r="BH280" s="113">
        <v>33000167000101</v>
      </c>
      <c r="BI280" s="114" t="str">
        <f>VLOOKUP(Tabela2[[#This Row],[SIEMA]],Siema2025,107,FALSE)</f>
        <v>Não</v>
      </c>
      <c r="BJ280" s="109" t="s">
        <v>7097</v>
      </c>
      <c r="BK280" s="106" t="s">
        <v>2696</v>
      </c>
      <c r="BL280" s="143">
        <v>45776</v>
      </c>
      <c r="BM280" s="110">
        <f ca="1">IF(Tabela2[[#This Row],[Data de atendimento do Ibama (considerar o primeiro documento/ação)]]="",_xlfn.DAYS(TODAY(),J280),_xlfn.DAYS(Tabela2[[#This Row],[Data de atendimento do Ibama (considerar o primeiro documento/ação)]],J280))</f>
        <v>4</v>
      </c>
      <c r="BN280" s="110" t="str">
        <f>IF(Tabela2[[#This Row],[Atendido pelo Ibama ("Não" ou "Sim")]]="Não","Preencher", IF(Tabela2[[#This Row],[Atendido pelo Ibama ("Não" ou "Sim")]]="Sim","NA",""))</f>
        <v>NA</v>
      </c>
      <c r="BO280" s="116" t="s">
        <v>7098</v>
      </c>
      <c r="BP280" s="110" t="str">
        <f>IF(Tabela2[[#This Row],[Forma de atendimento (primeiro documento/ação)]]= "Outros (especificar)", "PREENCHER","NA")</f>
        <v>NA</v>
      </c>
      <c r="BQ280" s="108" t="s">
        <v>123</v>
      </c>
      <c r="BR280" s="110" t="str">
        <f>IF(Tabela2[[#This Row],[Equipe do Ibama foi a campo? Houve sobrevoo do Poseidon?]] = "Sim", "PREENCHER","NA")</f>
        <v>NA</v>
      </c>
      <c r="BS280" s="110" t="str">
        <f>IF(Tabela2[[#This Row],[Se sim, foi emitida Ordem de Emergência? (informações vinculada à coluna CK)]] = "Sim", "PREENCHER","NA")</f>
        <v>NA</v>
      </c>
      <c r="BT280" s="110" t="s">
        <v>7099</v>
      </c>
      <c r="BU280" s="110" t="s">
        <v>123</v>
      </c>
      <c r="BV280" s="110" t="str">
        <f>IF(Tabela2[[#This Row],[Houve avaliação das informações pós-acidente solicitadas/enviadas?]] = "Sim", "PREENCHER","NA")</f>
        <v>NA</v>
      </c>
      <c r="BW280" s="110" t="str">
        <f>IF(Tabela2[[#This Row],[O Ibama aguarda resposta da empresa/OEMA, etc?]] = "Sim", "PREENCHER","NA")</f>
        <v>NA</v>
      </c>
      <c r="BX280" s="108" t="s">
        <v>7119</v>
      </c>
      <c r="BY280" s="108"/>
      <c r="BZ280" s="106" t="str">
        <f>IF(Tabela2[[#This Row],[Data do documento de encerramento]]="NA","NA",IF(Tabela2[[#This Row],[Data do documento de encerramento]]="","Pendente de conclusão/ encerramento",_xlfn.DAYS(Tabela2[[#This Row],[Data do documento de encerramento]],J280)))</f>
        <v>Pendente de conclusão/ encerramento</v>
      </c>
      <c r="CA280" s="109"/>
      <c r="CB280" s="109" t="s">
        <v>7156</v>
      </c>
      <c r="CC280" s="133" t="s">
        <v>7260</v>
      </c>
      <c r="CD280" s="109" t="s">
        <v>123</v>
      </c>
      <c r="CE280" s="109" t="s">
        <v>123</v>
      </c>
      <c r="CF280" s="109" t="s">
        <v>7103</v>
      </c>
    </row>
    <row r="281" spans="1:84" ht="30.75">
      <c r="A281" s="172">
        <v>202542728813</v>
      </c>
      <c r="B281" s="173" t="s">
        <v>8236</v>
      </c>
      <c r="C281" s="110" t="s">
        <v>7133</v>
      </c>
      <c r="D281" s="108" t="s">
        <v>637</v>
      </c>
      <c r="E281" s="108" t="s">
        <v>8237</v>
      </c>
      <c r="F281" s="108"/>
      <c r="G281" s="108" t="s">
        <v>8238</v>
      </c>
      <c r="H281" s="108" t="s">
        <v>8239</v>
      </c>
      <c r="I281" s="106" t="str">
        <f>VLOOKUP(Tabela2[[#This Row],[SIEMA]],Siema2025,19,FALSE)</f>
        <v>Campos</v>
      </c>
      <c r="J281" s="107">
        <f>VLOOKUP(Tabela2[[#This Row],[SIEMA]],Siema2025,2,FALSE)</f>
        <v>45772</v>
      </c>
      <c r="K281" s="107" t="str">
        <f>VLOOKUP(Tabela2[[#This Row],[SIEMA]],Siema2025,16,FALSE)</f>
        <v>Sexta</v>
      </c>
      <c r="L281" s="108" t="str">
        <f>IF(Tabela2[[#This Row],[Data]]="","Sem Informação",VLOOKUP(MONTH(Tabela2[[#This Row],[Data]]),'[1]Validação de dados'!$I$1:$J$13,2,0))</f>
        <v>Abril</v>
      </c>
      <c r="M281" s="106">
        <f>YEAR(Tabela2[[#This Row],[Data]])</f>
        <v>2025</v>
      </c>
      <c r="N281" s="107" t="str">
        <f>VLOOKUP(Tabela2[[#This Row],[SIEMA]],Siema2025,17,FALSE)</f>
        <v>Vespertino</v>
      </c>
      <c r="O281" s="107" t="str">
        <f>VLOOKUP(Tabela2[[#This Row],[SIEMA]],Siema2025,5,FALSE)</f>
        <v>Plataforma</v>
      </c>
      <c r="P281" s="106" t="str">
        <f>VLOOKUP(Tabela2[[#This Row],[SIEMA]],Siema2025,21,FALSE)</f>
        <v>FPSO PEREGRINO - Campo de Peregrino - Bacia de Campos</v>
      </c>
      <c r="Q281" s="106">
        <v>1202</v>
      </c>
      <c r="R281" s="106" t="str">
        <f>VLOOKUP(Tabela2[[#This Row],[SIEMA]],Siema2025,10,FALSE)</f>
        <v>Óleo diesel</v>
      </c>
      <c r="S281" s="106" t="str">
        <f>VLOOKUP(Tabela2[[#This Row],[SIEMA]],Siema2025,10,FALSE)</f>
        <v>Óleo diesel</v>
      </c>
      <c r="T281" t="s">
        <v>8240</v>
      </c>
      <c r="U281" s="106" t="str">
        <f>VLOOKUP(Tabela2[[#This Row],[SIEMA]],Siema2025,12,FALSE)</f>
        <v>M3</v>
      </c>
      <c r="V281" s="106">
        <f>IF(Q281="","",IF(ISNUMBER(Q281)=FALSE,"Não se aplica",IFERROR(VLOOKUP(Q281,Produtos!$A$1:$C$2319,3,FALSE),"Não Cadastrado")))</f>
        <v>3</v>
      </c>
      <c r="W281" s="106"/>
      <c r="X281" s="115" t="str">
        <f>IF(Tabela2[[#This Row],[Origem do acidente]] = "Plataforma", "PREENCHER","NA")</f>
        <v>PREENCHER</v>
      </c>
      <c r="Y281" s="111" t="str">
        <f>IF(W281="","", IF(W281="NC","", IF(W281="NE","", IF(W281="NA","",IFERROR(VLOOKUP(W281,Produtos!$A$1:$C$2319,2,FALSE),"Não Cadastrado")))))</f>
        <v/>
      </c>
      <c r="Z281" s="106"/>
      <c r="AA281" s="106" t="str">
        <f>VLOOKUP(Tabela2[[#This Row],[SIEMA]],Siema2025,12,FALSE)</f>
        <v>M3</v>
      </c>
      <c r="AB281" s="106" t="str">
        <f>IF(W281="","",IF(ISNUMBER(W281)=FALSE,"Não se aplica",IFERROR(VLOOKUP(W281,Produtos!$A$1:$C$2319,3,FALSE),"Não Cadastrado")))</f>
        <v/>
      </c>
      <c r="AC281" s="106"/>
      <c r="AD281" s="110" t="str">
        <f>IF(Tabela2[[#This Row],[Origem do acidente]] = "Plataforma", "PREENCHER","NA")</f>
        <v>PREENCHER</v>
      </c>
      <c r="AE281" s="109" t="str">
        <f>IF(AC281="","", IF(AC281="NC","", IF(AC281="NE","", IF(AC281="NA","",IFERROR(VLOOKUP(AC281,Produtos!$A$1:$C$2319,2,FALSE),"Não Cadastrado")))))</f>
        <v/>
      </c>
      <c r="AF281" s="106"/>
      <c r="AG281" s="106"/>
      <c r="AH281" s="106" t="str">
        <f>IF(AC281="","",IF(ISNUMBER(AC281)=FALSE,"Não se aplica",IFERROR(VLOOKUP(AC281,Produtos!$A$1:$C$2319,3,FALSE),"Não Cadastrado")))</f>
        <v/>
      </c>
      <c r="AI281" s="106"/>
      <c r="AJ281" s="106"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81" s="109"/>
      <c r="AL281" s="109"/>
      <c r="AM281" s="109"/>
      <c r="AN281" s="110" t="str">
        <f>VLOOKUP(Tabela2[[#This Row],[SIEMA]],Siema2025,51,FALSE)</f>
        <v/>
      </c>
      <c r="AO281" s="110" t="str">
        <f>VLOOKUP(Tabela2[[#This Row],[SIEMA]],Siema2025,53,FALSE)</f>
        <v/>
      </c>
      <c r="AP281" s="110" t="str">
        <f>VLOOKUP(Tabela2[[#This Row],[SIEMA]],Siema2025,55,FALSE)</f>
        <v/>
      </c>
      <c r="AQ281" s="110" t="str">
        <f>VLOOKUP(Tabela2[[#This Row],[SIEMA]],Siema2025,57,FALSE)</f>
        <v/>
      </c>
      <c r="AR281" s="110" t="str">
        <f>VLOOKUP(Tabela2[[#This Row],[SIEMA]],Siema2025,59,FALSE)</f>
        <v/>
      </c>
      <c r="AS281" s="110" t="str">
        <f>VLOOKUP(Tabela2[[#This Row],[SIEMA]],Siema2025,61,FALSE)</f>
        <v>X</v>
      </c>
      <c r="AT281" s="110" t="str">
        <f>VLOOKUP(Tabela2[[#This Row],[SIEMA]],Siema2025,63,FALSE)</f>
        <v/>
      </c>
      <c r="AU281" s="110" t="str">
        <f>VLOOKUP(Tabela2[[#This Row],[SIEMA]],Siema2025,65,FALSE)</f>
        <v/>
      </c>
      <c r="AV281" s="110" t="str">
        <f>VLOOKUP(Tabela2[[#This Row],[SIEMA]],Siema2025,67,FALSE)</f>
        <v/>
      </c>
      <c r="AW281" s="110" t="str">
        <f>VLOOKUP(Tabela2[[#This Row],[SIEMA]],Siema2025,69,FALSE)</f>
        <v/>
      </c>
      <c r="AX281" s="110" t="str">
        <f>VLOOKUP(Tabela2[[#This Row],[SIEMA]],Siema2025,71,FALSE)</f>
        <v/>
      </c>
      <c r="AY281" s="110" t="str">
        <f>VLOOKUP(Tabela2[[#This Row],[SIEMA]],Siema2025,73,FALSE)</f>
        <v/>
      </c>
      <c r="AZ281" s="110" t="str">
        <f>VLOOKUP(Tabela2[[#This Row],[SIEMA]],Siema2025,75,FALSE)</f>
        <v/>
      </c>
      <c r="BA281" s="110" t="str">
        <f>VLOOKUP(Tabela2[[#This Row],[SIEMA]],Siema2025,77,FALSE)</f>
        <v/>
      </c>
      <c r="BB281" s="110" t="str">
        <f>VLOOKUP(Tabela2[[#This Row],[SIEMA]],Siema2025,79,FALSE)</f>
        <v/>
      </c>
      <c r="BC281" s="110" t="str">
        <f>IF(Tabela2[[#This Row],[Outro(s) ]] = "X", "PREENCHER","NA")</f>
        <v>NA</v>
      </c>
      <c r="BD281" s="110" t="str">
        <f>VLOOKUP(Tabela2[[#This Row],[SIEMA]],Siema2025,82,FALSE)</f>
        <v/>
      </c>
      <c r="BE281" s="110" t="str">
        <f>VLOOKUP(Tabela2[[#This Row],[SIEMA]],Siema2025,81,FALSE)</f>
        <v/>
      </c>
      <c r="BF281" s="112" t="str">
        <f>VLOOKUP(Tabela2[[#This Row],[SIEMA]],Siema2025,28,FALSE)</f>
        <v>Equinor Brasil Energia Ltda.</v>
      </c>
      <c r="BG281" s="112"/>
      <c r="BH281" s="113" t="str">
        <f>VLOOKUP(Tabela2[[#This Row],[SIEMA]],Siema2025,29,FALSE)</f>
        <v>04028583000100</v>
      </c>
      <c r="BI281" s="114" t="s">
        <v>2696</v>
      </c>
      <c r="BJ281" s="109" t="s">
        <v>7097</v>
      </c>
      <c r="BK281" s="106" t="s">
        <v>2696</v>
      </c>
      <c r="BL281" s="143">
        <v>45789</v>
      </c>
      <c r="BM281" s="110">
        <f ca="1">IF(Tabela2[[#This Row],[Data de atendimento do Ibama (considerar o primeiro documento/ação)]]="",_xlfn.DAYS(TODAY(),J281),_xlfn.DAYS(Tabela2[[#This Row],[Data de atendimento do Ibama (considerar o primeiro documento/ação)]],J281))</f>
        <v>17</v>
      </c>
      <c r="BN281" s="110" t="str">
        <f>IF(Tabela2[[#This Row],[Atendido pelo Ibama ("Não" ou "Sim")]]="Não","Preencher", IF(Tabela2[[#This Row],[Atendido pelo Ibama ("Não" ou "Sim")]]="Sim","NA",""))</f>
        <v>NA</v>
      </c>
      <c r="BO281" s="116" t="s">
        <v>7139</v>
      </c>
      <c r="BP281" s="110" t="str">
        <f>IF(Tabela2[[#This Row],[Forma de atendimento (primeiro documento/ação)]]= "Outros (especificar)", "PREENCHER","NA")</f>
        <v>NA</v>
      </c>
      <c r="BQ281" s="108" t="s">
        <v>123</v>
      </c>
      <c r="BR281" s="110" t="str">
        <f>IF(Tabela2[[#This Row],[Equipe do Ibama foi a campo? Houve sobrevoo do Poseidon?]] = "Sim", "PREENCHER","NA")</f>
        <v>NA</v>
      </c>
      <c r="BS281" s="110" t="str">
        <f>IF(Tabela2[[#This Row],[Se sim, foi emitida Ordem de Emergência? (informações vinculada à coluna CK)]] = "Sim", "PREENCHER","NA")</f>
        <v>NA</v>
      </c>
      <c r="BT281" s="110" t="s">
        <v>7099</v>
      </c>
      <c r="BU281" s="110" t="s">
        <v>2696</v>
      </c>
      <c r="BV281" s="110" t="s">
        <v>123</v>
      </c>
      <c r="BW281" s="110" t="s">
        <v>123</v>
      </c>
      <c r="BX281" s="108"/>
      <c r="BY281" s="143"/>
      <c r="BZ281" s="106" t="str">
        <f>IF(Tabela2[[#This Row],[Data do documento de encerramento]]="NA","NA",IF(Tabela2[[#This Row],[Data do documento de encerramento]]="","Pendente de conclusão/ encerramento",_xlfn.DAYS(Tabela2[[#This Row],[Data do documento de encerramento]],J281)))</f>
        <v>Pendente de conclusão/ encerramento</v>
      </c>
      <c r="CA281" s="109" t="s">
        <v>7765</v>
      </c>
      <c r="CB281" s="109"/>
      <c r="CC281" s="135" t="s">
        <v>8241</v>
      </c>
      <c r="CD281" s="109" t="s">
        <v>123</v>
      </c>
      <c r="CE281" s="109" t="s">
        <v>2696</v>
      </c>
      <c r="CF281" s="109" t="s">
        <v>7147</v>
      </c>
    </row>
    <row r="282" spans="1:84" ht="60.75">
      <c r="A282" s="185">
        <v>202542661220</v>
      </c>
      <c r="B282" s="173" t="s">
        <v>8242</v>
      </c>
      <c r="C282" s="110" t="s">
        <v>672</v>
      </c>
      <c r="D282" s="108" t="s">
        <v>637</v>
      </c>
      <c r="E282" s="108" t="s">
        <v>8243</v>
      </c>
      <c r="F282" s="108"/>
      <c r="G282" s="108" t="s">
        <v>8244</v>
      </c>
      <c r="H282" s="108" t="s">
        <v>8245</v>
      </c>
      <c r="I282" s="106" t="str">
        <f>VLOOKUP(Tabela2[[#This Row],[SIEMA]],Siema2025,19,FALSE)</f>
        <v>Santos</v>
      </c>
      <c r="J282" s="107">
        <f>VLOOKUP(Tabela2[[#This Row],[SIEMA]],Siema2025,2,FALSE)</f>
        <v>45772</v>
      </c>
      <c r="K282" s="107" t="str">
        <f>VLOOKUP(Tabela2[[#This Row],[SIEMA]],Siema2025,16,FALSE)</f>
        <v>Sexta</v>
      </c>
      <c r="L282" s="108" t="str">
        <f>IF(Tabela2[[#This Row],[Data]]="","Sem Informação",VLOOKUP(MONTH(Tabela2[[#This Row],[Data]]),'[1]Validação de dados'!$I$1:$J$13,2,0))</f>
        <v>Abril</v>
      </c>
      <c r="M282" s="106">
        <f>YEAR(Tabela2[[#This Row],[Data]])</f>
        <v>2025</v>
      </c>
      <c r="N282" s="107" t="str">
        <f>VLOOKUP(Tabela2[[#This Row],[SIEMA]],Siema2025,17,FALSE)</f>
        <v>Matutino</v>
      </c>
      <c r="O282" s="107" t="s">
        <v>111</v>
      </c>
      <c r="P282" s="106" t="str">
        <f>VLOOKUP(Tabela2[[#This Row],[SIEMA]],Siema2025,21,FALSE)</f>
        <v>Poço 9-BBG-1D-RJS</v>
      </c>
      <c r="Q282" s="106" t="s">
        <v>637</v>
      </c>
      <c r="R282" s="106" t="s">
        <v>8246</v>
      </c>
      <c r="S282" s="109" t="s">
        <v>7218</v>
      </c>
      <c r="T282" s="106">
        <v>0.08</v>
      </c>
      <c r="U282" s="106" t="s">
        <v>7109</v>
      </c>
      <c r="V282" s="106" t="str">
        <f>IF(Q282="","",IF(ISNUMBER(Q282)=FALSE,"Não se aplica",IFERROR(VLOOKUP(Q282,Produtos!$A$1:$C$2319,3,FALSE),"Não Cadastrado")))</f>
        <v>Não se aplica</v>
      </c>
      <c r="W282" s="106"/>
      <c r="X282" s="115"/>
      <c r="Y282" s="111" t="str">
        <f>IF(W282="","", IF(W282="NC","", IF(W282="NE","", IF(W282="NA","",IFERROR(VLOOKUP(W282,Produtos!$A$1:$C$2319,2,FALSE),"Não Cadastrado")))))</f>
        <v/>
      </c>
      <c r="Z282" s="106"/>
      <c r="AA282" s="106"/>
      <c r="AB282" s="106" t="str">
        <f>IF(W282="","",IF(ISNUMBER(W282)=FALSE,"Não se aplica",IFERROR(VLOOKUP(W282,Produtos!$A$1:$C$2319,3,FALSE),"Não Cadastrado")))</f>
        <v/>
      </c>
      <c r="AC282" s="106"/>
      <c r="AD282" s="110"/>
      <c r="AE282" s="109" t="str">
        <f>IF(AC282="","", IF(AC282="NC","", IF(AC282="NE","", IF(AC282="NA","",IFERROR(VLOOKUP(AC282,Produtos!$A$1:$C$2319,2,FALSE),"Não Cadastrado")))))</f>
        <v/>
      </c>
      <c r="AF282" s="106"/>
      <c r="AG282" s="106"/>
      <c r="AH282" s="106" t="str">
        <f>IF(AC282="","",IF(ISNUMBER(AC282)=FALSE,"Não se aplica",IFERROR(VLOOKUP(AC282,Produtos!$A$1:$C$2319,3,FALSE),"Não Cadastrado")))</f>
        <v/>
      </c>
      <c r="AI282" s="106"/>
      <c r="AJ282" s="106" t="str">
        <f>VLOOKUP(Tabela2[[#This Row],[SIEMA]],Siema2025,26,FALSE)</f>
        <v>Em analise.</v>
      </c>
      <c r="AK282" s="109" t="s">
        <v>7219</v>
      </c>
      <c r="AL282" s="109"/>
      <c r="AM282" s="109"/>
      <c r="AN282" s="110" t="str">
        <f>VLOOKUP(Tabela2[[#This Row],[SIEMA]],Siema2025,51,FALSE)</f>
        <v/>
      </c>
      <c r="AO282" s="110" t="str">
        <f>VLOOKUP(Tabela2[[#This Row],[SIEMA]],Siema2025,53,FALSE)</f>
        <v/>
      </c>
      <c r="AP282" s="110" t="str">
        <f>VLOOKUP(Tabela2[[#This Row],[SIEMA]],Siema2025,55,FALSE)</f>
        <v/>
      </c>
      <c r="AQ282" s="110" t="str">
        <f>VLOOKUP(Tabela2[[#This Row],[SIEMA]],Siema2025,57,FALSE)</f>
        <v/>
      </c>
      <c r="AR282" s="110" t="str">
        <f>VLOOKUP(Tabela2[[#This Row],[SIEMA]],Siema2025,59,FALSE)</f>
        <v/>
      </c>
      <c r="AS282" s="110" t="str">
        <f>VLOOKUP(Tabela2[[#This Row],[SIEMA]],Siema2025,61,FALSE)</f>
        <v>X</v>
      </c>
      <c r="AT282" s="110" t="str">
        <f>VLOOKUP(Tabela2[[#This Row],[SIEMA]],Siema2025,63,FALSE)</f>
        <v/>
      </c>
      <c r="AU282" s="110" t="str">
        <f>VLOOKUP(Tabela2[[#This Row],[SIEMA]],Siema2025,65,FALSE)</f>
        <v/>
      </c>
      <c r="AV282" s="110" t="str">
        <f>VLOOKUP(Tabela2[[#This Row],[SIEMA]],Siema2025,67,FALSE)</f>
        <v/>
      </c>
      <c r="AW282" s="110" t="str">
        <f>VLOOKUP(Tabela2[[#This Row],[SIEMA]],Siema2025,69,FALSE)</f>
        <v/>
      </c>
      <c r="AX282" s="110" t="str">
        <f>VLOOKUP(Tabela2[[#This Row],[SIEMA]],Siema2025,71,FALSE)</f>
        <v/>
      </c>
      <c r="AY282" s="110" t="str">
        <f>VLOOKUP(Tabela2[[#This Row],[SIEMA]],Siema2025,73,FALSE)</f>
        <v/>
      </c>
      <c r="AZ282" s="110" t="str">
        <f>VLOOKUP(Tabela2[[#This Row],[SIEMA]],Siema2025,75,FALSE)</f>
        <v/>
      </c>
      <c r="BA282" s="110" t="str">
        <f>VLOOKUP(Tabela2[[#This Row],[SIEMA]],Siema2025,77,FALSE)</f>
        <v/>
      </c>
      <c r="BB282" s="110" t="str">
        <f>VLOOKUP(Tabela2[[#This Row],[SIEMA]],Siema2025,79,FALSE)</f>
        <v/>
      </c>
      <c r="BC282" s="110" t="str">
        <f>IF(Tabela2[[#This Row],[Outro(s) ]] = "X", "PREENCHER","NA")</f>
        <v>NA</v>
      </c>
      <c r="BD282" s="110" t="str">
        <f>VLOOKUP(Tabela2[[#This Row],[SIEMA]],Siema2025,82,FALSE)</f>
        <v/>
      </c>
      <c r="BE282" s="110" t="str">
        <f>VLOOKUP(Tabela2[[#This Row],[SIEMA]],Siema2025,81,FALSE)</f>
        <v/>
      </c>
      <c r="BF282" s="112" t="str">
        <f>VLOOKUP(Tabela2[[#This Row],[SIEMA]],Siema2025,28,FALSE)</f>
        <v>Petrobras</v>
      </c>
      <c r="BG282" s="112"/>
      <c r="BH282" s="113" t="str">
        <f>VLOOKUP(Tabela2[[#This Row],[SIEMA]],Siema2025,29,FALSE)</f>
        <v>33000167089501</v>
      </c>
      <c r="BI282" s="114" t="s">
        <v>2696</v>
      </c>
      <c r="BJ282" s="109" t="s">
        <v>7097</v>
      </c>
      <c r="BK282" s="106" t="s">
        <v>2696</v>
      </c>
      <c r="BL282" s="1">
        <v>45775</v>
      </c>
      <c r="BM282" s="110">
        <f ca="1">IF(Tabela2[[#This Row],[Data de atendimento do Ibama (considerar o primeiro documento/ação)]]="",_xlfn.DAYS(TODAY(),J282),_xlfn.DAYS(Tabela2[[#This Row],[Data de atendimento do Ibama (considerar o primeiro documento/ação)]],J282))</f>
        <v>3</v>
      </c>
      <c r="BN282" s="110" t="str">
        <f>IF(Tabela2[[#This Row],[Atendido pelo Ibama ("Não" ou "Sim")]]="Não","Preencher", IF(Tabela2[[#This Row],[Atendido pelo Ibama ("Não" ou "Sim")]]="Sim","NA",""))</f>
        <v>NA</v>
      </c>
      <c r="BO282" s="116" t="s">
        <v>7098</v>
      </c>
      <c r="BP282" s="110" t="str">
        <f>IF(Tabela2[[#This Row],[Forma de atendimento (primeiro documento/ação)]]= "Outros (especificar)", "PREENCHER","NA")</f>
        <v>NA</v>
      </c>
      <c r="BQ282" s="108" t="s">
        <v>123</v>
      </c>
      <c r="BR282" s="110" t="str">
        <f>IF(Tabela2[[#This Row],[Equipe do Ibama foi a campo? Houve sobrevoo do Poseidon?]] = "Sim", "PREENCHER","NA")</f>
        <v>NA</v>
      </c>
      <c r="BS282" s="110" t="str">
        <f>IF(Tabela2[[#This Row],[Se sim, foi emitida Ordem de Emergência? (informações vinculada à coluna CK)]] = "Sim", "PREENCHER","NA")</f>
        <v>NA</v>
      </c>
      <c r="BT282" s="110" t="s">
        <v>7099</v>
      </c>
      <c r="BU282" s="110" t="s">
        <v>2696</v>
      </c>
      <c r="BV282" s="110" t="s">
        <v>123</v>
      </c>
      <c r="BW282" s="110" t="s">
        <v>2696</v>
      </c>
      <c r="BX282" s="108" t="s">
        <v>7100</v>
      </c>
      <c r="BY282" s="143">
        <v>45916</v>
      </c>
      <c r="BZ282" s="106">
        <f>IF(Tabela2[[#This Row],[Data do documento de encerramento]]="NA","NA",IF(Tabela2[[#This Row],[Data do documento de encerramento]]="","Pendente de conclusão/ encerramento",_xlfn.DAYS(Tabela2[[#This Row],[Data do documento de encerramento]],J282)))</f>
        <v>144</v>
      </c>
      <c r="CA282" s="109" t="s">
        <v>7220</v>
      </c>
      <c r="CB282" s="109" t="s">
        <v>7242</v>
      </c>
      <c r="CC282" s="294" t="s">
        <v>7260</v>
      </c>
      <c r="CD282" s="109" t="s">
        <v>8247</v>
      </c>
      <c r="CE282" s="109" t="s">
        <v>123</v>
      </c>
      <c r="CF282" s="109" t="s">
        <v>7103</v>
      </c>
    </row>
    <row r="283" spans="1:84" ht="60.75" hidden="1">
      <c r="A283" s="172">
        <v>202543028845</v>
      </c>
      <c r="B283" s="173" t="s">
        <v>8248</v>
      </c>
      <c r="C283" s="110" t="str">
        <f>VLOOKUP(Tabela2[[#This Row],[SIEMA]],Siema2025,4,FALSE)</f>
        <v xml:space="preserve"> PI</v>
      </c>
      <c r="D283" s="108" t="str">
        <f>VLOOKUP(Tabela2[[#This Row],[SIEMA]],Siema2025,3,FALSE)</f>
        <v xml:space="preserve">Castelo do Piauí </v>
      </c>
      <c r="E283" s="108" t="str">
        <f>VLOOKUP(Tabela2[[#This Row],[SIEMA]],Siema2025,20,FALSE)</f>
        <v>Km 596+700 - Entre Castelo do Piauí e Morro Alegre</v>
      </c>
      <c r="F283" s="108"/>
      <c r="G283" s="108" t="s">
        <v>8249</v>
      </c>
      <c r="H283" s="108" t="s">
        <v>8250</v>
      </c>
      <c r="I283" s="106" t="s">
        <v>7118</v>
      </c>
      <c r="J283" s="107">
        <f>VLOOKUP(Tabela2[[#This Row],[SIEMA]],Siema2025,2,FALSE)</f>
        <v>45772</v>
      </c>
      <c r="K283" s="107" t="str">
        <f>VLOOKUP(Tabela2[[#This Row],[SIEMA]],Siema2025,16,FALSE)</f>
        <v>Sexta</v>
      </c>
      <c r="L283" s="108" t="str">
        <f>IF(Tabela2[[#This Row],[Data]]="","Sem Informação",VLOOKUP(MONTH(Tabela2[[#This Row],[Data]]),'[1]Validação de dados'!$I$1:$J$13,2,0))</f>
        <v>Abril</v>
      </c>
      <c r="M283" s="106">
        <f>YEAR(Tabela2[[#This Row],[Data]])</f>
        <v>2025</v>
      </c>
      <c r="N283" s="107" t="str">
        <f>VLOOKUP(Tabela2[[#This Row],[SIEMA]],Siema2025,17,FALSE)</f>
        <v>Vespertino</v>
      </c>
      <c r="O283" s="107" t="str">
        <f>VLOOKUP(Tabela2[[#This Row],[SIEMA]],Siema2025,5,FALSE)</f>
        <v>Ferrovia</v>
      </c>
      <c r="P283" s="106" t="str">
        <f>VLOOKUP(Tabela2[[#This Row],[SIEMA]],Siema2025,21,FALSE)</f>
        <v>Descarrilamento com tombamento. Causa em investigação.</v>
      </c>
      <c r="Q283" s="106" t="s">
        <v>7119</v>
      </c>
      <c r="R283" s="106" t="s">
        <v>7119</v>
      </c>
      <c r="S283" s="109" t="s">
        <v>2857</v>
      </c>
      <c r="T283" s="106">
        <v>2.5</v>
      </c>
      <c r="U283" s="106" t="s">
        <v>7120</v>
      </c>
      <c r="V283" s="106" t="s">
        <v>7119</v>
      </c>
      <c r="W283" s="106"/>
      <c r="X283" s="115"/>
      <c r="Y283" s="111" t="str">
        <f>IF(W283="","", IF(W283="NC","", IF(W283="NE","", IF(W283="NA","",IFERROR(VLOOKUP(W283,Produtos!$A$1:$C$2319,2,FALSE),"Não Cadastrado")))))</f>
        <v/>
      </c>
      <c r="Z283" s="106" t="str">
        <f>VLOOKUP(Tabela2[[#This Row],[SIEMA]],Siema2025,11,FALSE)</f>
        <v/>
      </c>
      <c r="AA283" s="106" t="str">
        <f>VLOOKUP(Tabela2[[#This Row],[SIEMA]],Siema2025,12,FALSE)</f>
        <v/>
      </c>
      <c r="AB283" s="106" t="str">
        <f>IF(W283="","",IF(ISNUMBER(W283)=FALSE,"Não se aplica",IFERROR(VLOOKUP(W283,Produtos!$A$1:$C$2319,3,FALSE),"Não Cadastrado")))</f>
        <v/>
      </c>
      <c r="AC283" s="106"/>
      <c r="AD283" s="110"/>
      <c r="AE283" s="109" t="str">
        <f>IF(AC283="","", IF(AC283="NC","", IF(AC283="NE","", IF(AC283="NA","",IFERROR(VLOOKUP(AC283,Produtos!$A$1:$C$2319,2,FALSE),"Não Cadastrado")))))</f>
        <v/>
      </c>
      <c r="AF283" s="106"/>
      <c r="AG283" s="106"/>
      <c r="AH283" s="106" t="str">
        <f>IF(AC283="","",IF(ISNUMBER(AC283)=FALSE,"Não se aplica",IFERROR(VLOOKUP(AC283,Produtos!$A$1:$C$2319,3,FALSE),"Não Cadastrado")))</f>
        <v/>
      </c>
      <c r="AI283" s="106"/>
      <c r="AJ283" s="106" t="str">
        <f>VLOOKUP(Tabela2[[#This Row],[SIEMA]],Siema2025,26,FALSE)</f>
        <v>Trem K143 com 3 locomotivas e 31 vagões carregados circulando entre BKS e BRE ao transpor o km 596+700 descarrilaram 6 vagões carregados com cimento, da 6° a 11° posição da composição, ficando 2 vagões tombados.</v>
      </c>
      <c r="AK283" s="109" t="s">
        <v>7110</v>
      </c>
      <c r="AL283" s="109"/>
      <c r="AM283" s="109"/>
      <c r="AN283" s="110" t="str">
        <f>VLOOKUP(Tabela2[[#This Row],[SIEMA]],Siema2025,51,FALSE)</f>
        <v/>
      </c>
      <c r="AO283" s="110" t="str">
        <f>VLOOKUP(Tabela2[[#This Row],[SIEMA]],Siema2025,53,FALSE)</f>
        <v/>
      </c>
      <c r="AP283" s="110" t="str">
        <f>VLOOKUP(Tabela2[[#This Row],[SIEMA]],Siema2025,55,FALSE)</f>
        <v/>
      </c>
      <c r="AQ283" s="110" t="str">
        <f>VLOOKUP(Tabela2[[#This Row],[SIEMA]],Siema2025,57,FALSE)</f>
        <v/>
      </c>
      <c r="AR283" s="110" t="str">
        <f>VLOOKUP(Tabela2[[#This Row],[SIEMA]],Siema2025,59,FALSE)</f>
        <v/>
      </c>
      <c r="AS283" s="110" t="str">
        <f>VLOOKUP(Tabela2[[#This Row],[SIEMA]],Siema2025,61,FALSE)</f>
        <v/>
      </c>
      <c r="AT283" s="110" t="str">
        <f>VLOOKUP(Tabela2[[#This Row],[SIEMA]],Siema2025,63,FALSE)</f>
        <v/>
      </c>
      <c r="AU283" s="110" t="str">
        <f>VLOOKUP(Tabela2[[#This Row],[SIEMA]],Siema2025,65,FALSE)</f>
        <v>X</v>
      </c>
      <c r="AV283" s="110" t="str">
        <f>VLOOKUP(Tabela2[[#This Row],[SIEMA]],Siema2025,67,FALSE)</f>
        <v/>
      </c>
      <c r="AW283" s="110" t="str">
        <f>VLOOKUP(Tabela2[[#This Row],[SIEMA]],Siema2025,69,FALSE)</f>
        <v/>
      </c>
      <c r="AX283" s="110" t="str">
        <f>VLOOKUP(Tabela2[[#This Row],[SIEMA]],Siema2025,71,FALSE)</f>
        <v/>
      </c>
      <c r="AY283" s="110" t="str">
        <f>VLOOKUP(Tabela2[[#This Row],[SIEMA]],Siema2025,73,FALSE)</f>
        <v/>
      </c>
      <c r="AZ283" s="110" t="str">
        <f>VLOOKUP(Tabela2[[#This Row],[SIEMA]],Siema2025,75,FALSE)</f>
        <v/>
      </c>
      <c r="BA283" s="110" t="str">
        <f>VLOOKUP(Tabela2[[#This Row],[SIEMA]],Siema2025,77,FALSE)</f>
        <v/>
      </c>
      <c r="BB283" s="110" t="str">
        <f>VLOOKUP(Tabela2[[#This Row],[SIEMA]],Siema2025,79,FALSE)</f>
        <v/>
      </c>
      <c r="BC283" s="110" t="str">
        <f>IF(Tabela2[[#This Row],[Outro(s) ]] = "X", "PREENCHER","NA")</f>
        <v>NA</v>
      </c>
      <c r="BD283" s="110" t="str">
        <f>VLOOKUP(Tabela2[[#This Row],[SIEMA]],Siema2025,82,FALSE)</f>
        <v/>
      </c>
      <c r="BE283" s="110" t="str">
        <f>VLOOKUP(Tabela2[[#This Row],[SIEMA]],Siema2025,81,FALSE)</f>
        <v/>
      </c>
      <c r="BF283" s="112" t="s">
        <v>7788</v>
      </c>
      <c r="BG283" s="112" t="s">
        <v>7788</v>
      </c>
      <c r="BH283" s="113" t="str">
        <f>VLOOKUP(Tabela2[[#This Row],[SIEMA]],Siema2025,29,FALSE)</f>
        <v>17234244000131</v>
      </c>
      <c r="BI283" s="114" t="str">
        <f>VLOOKUP(Tabela2[[#This Row],[SIEMA]],Siema2025,107,FALSE)</f>
        <v>Não</v>
      </c>
      <c r="BJ283" s="109" t="s">
        <v>7097</v>
      </c>
      <c r="BK283" s="106" t="s">
        <v>2696</v>
      </c>
      <c r="BL283" s="143">
        <v>45791</v>
      </c>
      <c r="BM283" s="110">
        <f ca="1">IF(Tabela2[[#This Row],[Data de atendimento do Ibama (considerar o primeiro documento/ação)]]="",_xlfn.DAYS(TODAY(),J283),_xlfn.DAYS(Tabela2[[#This Row],[Data de atendimento do Ibama (considerar o primeiro documento/ação)]],J283))</f>
        <v>19</v>
      </c>
      <c r="BN283" s="110" t="str">
        <f>IF(Tabela2[[#This Row],[Atendido pelo Ibama ("Não" ou "Sim")]]="Não","Preencher", IF(Tabela2[[#This Row],[Atendido pelo Ibama ("Não" ou "Sim")]]="Sim","NA",""))</f>
        <v>NA</v>
      </c>
      <c r="BO283" s="116" t="s">
        <v>7403</v>
      </c>
      <c r="BP283" s="110" t="str">
        <f>IF(Tabela2[[#This Row],[Forma de atendimento (primeiro documento/ação)]]= "Outros (especificar)", "PREENCHER","NA")</f>
        <v>NA</v>
      </c>
      <c r="BQ283" s="108" t="s">
        <v>2696</v>
      </c>
      <c r="BR283" s="110" t="s">
        <v>123</v>
      </c>
      <c r="BS283" s="110" t="s">
        <v>2696</v>
      </c>
      <c r="BT283" s="110" t="s">
        <v>7099</v>
      </c>
      <c r="BU283" s="110" t="s">
        <v>2696</v>
      </c>
      <c r="BV283" s="110" t="s">
        <v>123</v>
      </c>
      <c r="BW283" s="110" t="s">
        <v>123</v>
      </c>
      <c r="BX283" s="108"/>
      <c r="BY283" s="108"/>
      <c r="BZ283" s="106" t="str">
        <f>IF(Tabela2[[#This Row],[Data do documento de encerramento]]="NA","NA",IF(Tabela2[[#This Row],[Data do documento de encerramento]]="","Pendente de conclusão/ encerramento",_xlfn.DAYS(Tabela2[[#This Row],[Data do documento de encerramento]],J283)))</f>
        <v>Pendente de conclusão/ encerramento</v>
      </c>
      <c r="CA283" s="109" t="s">
        <v>8251</v>
      </c>
      <c r="CB283" s="109"/>
      <c r="CC283" s="131"/>
      <c r="CD283" s="109"/>
      <c r="CE283" s="109"/>
      <c r="CF283" s="109"/>
    </row>
    <row r="284" spans="1:84" ht="30.75">
      <c r="A284" s="172">
        <v>202542657640</v>
      </c>
      <c r="B284" s="173" t="s">
        <v>8252</v>
      </c>
      <c r="C284" s="110" t="s">
        <v>7133</v>
      </c>
      <c r="D284" s="108" t="s">
        <v>637</v>
      </c>
      <c r="E284" s="108" t="s">
        <v>8253</v>
      </c>
      <c r="F284" s="108"/>
      <c r="G284" s="108" t="s">
        <v>8254</v>
      </c>
      <c r="H284" s="108" t="s">
        <v>8255</v>
      </c>
      <c r="I284" s="106" t="str">
        <f>VLOOKUP(Tabela2[[#This Row],[SIEMA]],Siema2025,19,FALSE)</f>
        <v>Campos</v>
      </c>
      <c r="J284" s="107">
        <f>VLOOKUP(Tabela2[[#This Row],[SIEMA]],Siema2025,2,FALSE)</f>
        <v>45773</v>
      </c>
      <c r="K284" s="107" t="str">
        <f>VLOOKUP(Tabela2[[#This Row],[SIEMA]],Siema2025,16,FALSE)</f>
        <v>Sábado</v>
      </c>
      <c r="L284" s="108" t="str">
        <f>IF(Tabela2[[#This Row],[Data]]="","Sem Informação",VLOOKUP(MONTH(Tabela2[[#This Row],[Data]]),'[1]Validação de dados'!$I$1:$J$13,2,0))</f>
        <v>Abril</v>
      </c>
      <c r="M284" s="106">
        <f>YEAR(Tabela2[[#This Row],[Data]])</f>
        <v>2025</v>
      </c>
      <c r="N284" s="107" t="str">
        <f>VLOOKUP(Tabela2[[#This Row],[SIEMA]],Siema2025,17,FALSE)</f>
        <v>Matutino</v>
      </c>
      <c r="O284" s="107" t="str">
        <f>VLOOKUP(Tabela2[[#This Row],[SIEMA]],Siema2025,5,FALSE)</f>
        <v>Plataforma</v>
      </c>
      <c r="P284" s="106" t="s">
        <v>8256</v>
      </c>
      <c r="Q284" s="106" t="s">
        <v>637</v>
      </c>
      <c r="R284" s="106" t="s">
        <v>7094</v>
      </c>
      <c r="S284" s="106" t="s">
        <v>8257</v>
      </c>
      <c r="T284" s="106" t="str">
        <f>VLOOKUP(Tabela2[[#This Row],[SIEMA]],Siema2025,11,FALSE)</f>
        <v>0.0005</v>
      </c>
      <c r="U284" s="106" t="str">
        <f>VLOOKUP(Tabela2[[#This Row],[SIEMA]],Siema2025,12,FALSE)</f>
        <v>M3</v>
      </c>
      <c r="V284" s="106" t="s">
        <v>637</v>
      </c>
      <c r="W284" s="106"/>
      <c r="X284" s="115" t="str">
        <f>IF(Tabela2[[#This Row],[Origem do acidente]] = "Plataforma", "PREENCHER","NA")</f>
        <v>PREENCHER</v>
      </c>
      <c r="Y284" s="111" t="str">
        <f>IF(W284="","", IF(W284="NC","", IF(W284="NE","", IF(W284="NA","",IFERROR(VLOOKUP(W284,Produtos!$A$1:$C$2319,2,FALSE),"Não Cadastrado")))))</f>
        <v/>
      </c>
      <c r="Z284" s="106"/>
      <c r="AA284" s="106" t="str">
        <f>VLOOKUP(Tabela2[[#This Row],[SIEMA]],Siema2025,12,FALSE)</f>
        <v>M3</v>
      </c>
      <c r="AB284" s="106" t="str">
        <f>IF(W284="","",IF(ISNUMBER(W284)=FALSE,"Não se aplica",IFERROR(VLOOKUP(W284,Produtos!$A$1:$C$2319,3,FALSE),"Não Cadastrado")))</f>
        <v/>
      </c>
      <c r="AC284" s="106"/>
      <c r="AD284" s="110" t="str">
        <f>IF(Tabela2[[#This Row],[Origem do acidente]] = "Plataforma", "PREENCHER","NA")</f>
        <v>PREENCHER</v>
      </c>
      <c r="AE284" s="109" t="str">
        <f>IF(AC284="","", IF(AC284="NC","", IF(AC284="NE","", IF(AC284="NA","",IFERROR(VLOOKUP(AC284,Produtos!$A$1:$C$2319,2,FALSE),"Não Cadastrado")))))</f>
        <v/>
      </c>
      <c r="AF284" s="106"/>
      <c r="AG284" s="106"/>
      <c r="AH284" s="106" t="str">
        <f>IF(AC284="","",IF(ISNUMBER(AC284)=FALSE,"Não se aplica",IFERROR(VLOOKUP(AC284,Produtos!$A$1:$C$2319,3,FALSE),"Não Cadastrado")))</f>
        <v/>
      </c>
      <c r="AI284" s="106"/>
      <c r="AJ284" s="106"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84" s="109"/>
      <c r="AL284" s="109"/>
      <c r="AM284" s="109"/>
      <c r="AN284" s="110" t="str">
        <f>VLOOKUP(Tabela2[[#This Row],[SIEMA]],Siema2025,51,FALSE)</f>
        <v/>
      </c>
      <c r="AO284" s="110" t="str">
        <f>VLOOKUP(Tabela2[[#This Row],[SIEMA]],Siema2025,53,FALSE)</f>
        <v/>
      </c>
      <c r="AP284" s="110" t="str">
        <f>VLOOKUP(Tabela2[[#This Row],[SIEMA]],Siema2025,55,FALSE)</f>
        <v/>
      </c>
      <c r="AQ284" s="110" t="str">
        <f>VLOOKUP(Tabela2[[#This Row],[SIEMA]],Siema2025,57,FALSE)</f>
        <v/>
      </c>
      <c r="AR284" s="110" t="str">
        <f>VLOOKUP(Tabela2[[#This Row],[SIEMA]],Siema2025,59,FALSE)</f>
        <v/>
      </c>
      <c r="AS284" s="110" t="str">
        <f>VLOOKUP(Tabela2[[#This Row],[SIEMA]],Siema2025,61,FALSE)</f>
        <v>X</v>
      </c>
      <c r="AT284" s="110" t="str">
        <f>VLOOKUP(Tabela2[[#This Row],[SIEMA]],Siema2025,63,FALSE)</f>
        <v/>
      </c>
      <c r="AU284" s="110" t="str">
        <f>VLOOKUP(Tabela2[[#This Row],[SIEMA]],Siema2025,65,FALSE)</f>
        <v/>
      </c>
      <c r="AV284" s="110" t="str">
        <f>VLOOKUP(Tabela2[[#This Row],[SIEMA]],Siema2025,67,FALSE)</f>
        <v/>
      </c>
      <c r="AW284" s="110" t="str">
        <f>VLOOKUP(Tabela2[[#This Row],[SIEMA]],Siema2025,69,FALSE)</f>
        <v/>
      </c>
      <c r="AX284" s="110" t="str">
        <f>VLOOKUP(Tabela2[[#This Row],[SIEMA]],Siema2025,71,FALSE)</f>
        <v/>
      </c>
      <c r="AY284" s="110" t="str">
        <f>VLOOKUP(Tabela2[[#This Row],[SIEMA]],Siema2025,73,FALSE)</f>
        <v/>
      </c>
      <c r="AZ284" s="110" t="str">
        <f>VLOOKUP(Tabela2[[#This Row],[SIEMA]],Siema2025,75,FALSE)</f>
        <v/>
      </c>
      <c r="BA284" s="110" t="str">
        <f>VLOOKUP(Tabela2[[#This Row],[SIEMA]],Siema2025,77,FALSE)</f>
        <v/>
      </c>
      <c r="BB284" s="110" t="str">
        <f>VLOOKUP(Tabela2[[#This Row],[SIEMA]],Siema2025,79,FALSE)</f>
        <v/>
      </c>
      <c r="BC284" s="110" t="str">
        <f>IF(Tabela2[[#This Row],[Outro(s) ]] = "X", "PREENCHER","NA")</f>
        <v>NA</v>
      </c>
      <c r="BD284" s="110" t="str">
        <f>VLOOKUP(Tabela2[[#This Row],[SIEMA]],Siema2025,82,FALSE)</f>
        <v/>
      </c>
      <c r="BE284" s="110" t="str">
        <f>VLOOKUP(Tabela2[[#This Row],[SIEMA]],Siema2025,81,FALSE)</f>
        <v/>
      </c>
      <c r="BF284" s="112" t="str">
        <f>VLOOKUP(Tabela2[[#This Row],[SIEMA]],Siema2025,28,FALSE)</f>
        <v>Equinor Brasil Energia Ltda.</v>
      </c>
      <c r="BG284" s="112"/>
      <c r="BH284" s="113" t="str">
        <f>VLOOKUP(Tabela2[[#This Row],[SIEMA]],Siema2025,29,FALSE)</f>
        <v>04028583000100</v>
      </c>
      <c r="BI284" s="114" t="s">
        <v>2696</v>
      </c>
      <c r="BJ284" s="109" t="s">
        <v>7097</v>
      </c>
      <c r="BK284" s="106" t="s">
        <v>2696</v>
      </c>
      <c r="BL284" s="143">
        <v>45789</v>
      </c>
      <c r="BM284" s="110">
        <f ca="1">IF(Tabela2[[#This Row],[Data de atendimento do Ibama (considerar o primeiro documento/ação)]]="",_xlfn.DAYS(TODAY(),J284),_xlfn.DAYS(Tabela2[[#This Row],[Data de atendimento do Ibama (considerar o primeiro documento/ação)]],J284))</f>
        <v>16</v>
      </c>
      <c r="BN284" s="110" t="str">
        <f>IF(Tabela2[[#This Row],[Atendido pelo Ibama ("Não" ou "Sim")]]="Não","Preencher", IF(Tabela2[[#This Row],[Atendido pelo Ibama ("Não" ou "Sim")]]="Sim","NA",""))</f>
        <v>NA</v>
      </c>
      <c r="BO284" s="116" t="s">
        <v>7139</v>
      </c>
      <c r="BP284" s="110" t="str">
        <f>IF(Tabela2[[#This Row],[Forma de atendimento (primeiro documento/ação)]]= "Outros (especificar)", "PREENCHER","NA")</f>
        <v>NA</v>
      </c>
      <c r="BQ284" s="108" t="s">
        <v>123</v>
      </c>
      <c r="BR284" s="110" t="str">
        <f>IF(Tabela2[[#This Row],[Equipe do Ibama foi a campo? Houve sobrevoo do Poseidon?]] = "Sim", "PREENCHER","NA")</f>
        <v>NA</v>
      </c>
      <c r="BS284" s="110" t="str">
        <f>IF(Tabela2[[#This Row],[Se sim, foi emitida Ordem de Emergência? (informações vinculada à coluna CK)]] = "Sim", "PREENCHER","NA")</f>
        <v>NA</v>
      </c>
      <c r="BT284" s="110" t="s">
        <v>7099</v>
      </c>
      <c r="BU284" s="110" t="s">
        <v>123</v>
      </c>
      <c r="BV284" s="110" t="s">
        <v>123</v>
      </c>
      <c r="BW284" s="110" t="s">
        <v>123</v>
      </c>
      <c r="BX284" s="108"/>
      <c r="BY284" s="108"/>
      <c r="BZ284" s="106" t="str">
        <f>IF(Tabela2[[#This Row],[Data do documento de encerramento]]="NA","NA",IF(Tabela2[[#This Row],[Data do documento de encerramento]]="","Pendente de conclusão/ encerramento",_xlfn.DAYS(Tabela2[[#This Row],[Data do documento de encerramento]],J284)))</f>
        <v>Pendente de conclusão/ encerramento</v>
      </c>
      <c r="CA284" s="109" t="s">
        <v>7765</v>
      </c>
      <c r="CB284" s="109"/>
      <c r="CC284" s="131" t="s">
        <v>7599</v>
      </c>
      <c r="CD284" s="109" t="s">
        <v>7254</v>
      </c>
      <c r="CE284" s="109" t="s">
        <v>123</v>
      </c>
      <c r="CF284" s="109" t="s">
        <v>7147</v>
      </c>
    </row>
    <row r="285" spans="1:84" hidden="1">
      <c r="A285" s="172">
        <v>202542854024</v>
      </c>
      <c r="B285" s="173" t="s">
        <v>8258</v>
      </c>
      <c r="C285" s="110" t="str">
        <f>VLOOKUP(Tabela2[[#This Row],[SIEMA]],Siema2025,4,FALSE)</f>
        <v xml:space="preserve"> MG</v>
      </c>
      <c r="D285" s="108" t="str">
        <f>VLOOKUP(Tabela2[[#This Row],[SIEMA]],Siema2025,3,FALSE)</f>
        <v xml:space="preserve">Nova Lima </v>
      </c>
      <c r="E285" s="108" t="str">
        <f>VLOOKUP(Tabela2[[#This Row],[SIEMA]],Siema2025,20,FALSE)</f>
        <v>Alameda do Morro, n° 614, Vila da Serra.</v>
      </c>
      <c r="F285" s="108"/>
      <c r="G285" s="108"/>
      <c r="H285" s="108"/>
      <c r="I285" s="106" t="str">
        <f>VLOOKUP(Tabela2[[#This Row],[SIEMA]],Siema2025,19,FALSE)</f>
        <v/>
      </c>
      <c r="J285" s="107">
        <f>VLOOKUP(Tabela2[[#This Row],[SIEMA]],Siema2025,2,FALSE)</f>
        <v>45773</v>
      </c>
      <c r="K285" s="107" t="str">
        <f>VLOOKUP(Tabela2[[#This Row],[SIEMA]],Siema2025,16,FALSE)</f>
        <v>Sábado</v>
      </c>
      <c r="L285" s="108" t="str">
        <f>IF(Tabela2[[#This Row],[Data]]="","Sem Informação",VLOOKUP(MONTH(Tabela2[[#This Row],[Data]]),'[1]Validação de dados'!$I$1:$J$13,2,0))</f>
        <v>Abril</v>
      </c>
      <c r="M285" s="106">
        <f>YEAR(Tabela2[[#This Row],[Data]])</f>
        <v>2025</v>
      </c>
      <c r="N285" s="107" t="str">
        <f>VLOOKUP(Tabela2[[#This Row],[SIEMA]],Siema2025,17,FALSE)</f>
        <v>Matutino</v>
      </c>
      <c r="O285" s="107" t="str">
        <f>VLOOKUP(Tabela2[[#This Row],[SIEMA]],Siema2025,5,FALSE)</f>
        <v>Outro(s)</v>
      </c>
      <c r="P285" s="106" t="str">
        <f>VLOOKUP(Tabela2[[#This Row],[SIEMA]],Siema2025,21,FALSE)</f>
        <v>GASMIG</v>
      </c>
      <c r="Q285" s="106" t="str">
        <f>VLOOKUP(Tabela2[[#This Row],[SIEMA]],Siema2025,7,FALSE)</f>
        <v>METANO, COMPRIMIDO, COMPRIMIDO</v>
      </c>
      <c r="R285" s="106" t="str">
        <f>VLOOKUP(Tabela2[[#This Row],[SIEMA]],Siema2025,10,FALSE)</f>
        <v/>
      </c>
      <c r="S285" s="109" t="str">
        <f>IF(Q285="","", IF(Q285="NC","", IF(Q285="NE","", IF(Q285="NA","",IFERROR(VLOOKUP(Q285,Produtos!$A$1:$C$2319,2,FALSE),"Não Cadastrado")))))</f>
        <v>Não Cadastrado</v>
      </c>
      <c r="T285" s="106" t="str">
        <f>VLOOKUP(Tabela2[[#This Row],[SIEMA]],Siema2025,11,FALSE)</f>
        <v xml:space="preserve"> </v>
      </c>
      <c r="U285" s="106" t="str">
        <f>VLOOKUP(Tabela2[[#This Row],[SIEMA]],Siema2025,12,FALSE)</f>
        <v xml:space="preserve"> </v>
      </c>
      <c r="V285" s="106" t="str">
        <f>IF(Q285="","",IF(ISNUMBER(Q285)=FALSE,"Não se aplica",IFERROR(VLOOKUP(Q285,Produtos!$A$1:$C$2319,3,FALSE),"Não Cadastrado")))</f>
        <v>Não se aplica</v>
      </c>
      <c r="W285" s="106" t="str">
        <f>VLOOKUP(Tabela2[[#This Row],[SIEMA]],Siema2025,10,FALSE)</f>
        <v/>
      </c>
      <c r="X285" s="115" t="str">
        <f>IF(Tabela2[[#This Row],[Origem do acidente]] = "Plataforma", "PREENCHER","NA")</f>
        <v>NA</v>
      </c>
      <c r="Y285" s="111" t="str">
        <f>IF(W285="","", IF(W285="NC","", IF(W285="NE","", IF(W285="NA","",IFERROR(VLOOKUP(W285,Produtos!$A$1:$C$2319,2,FALSE),"Não Cadastrado")))))</f>
        <v/>
      </c>
      <c r="Z285" s="106" t="str">
        <f>VLOOKUP(Tabela2[[#This Row],[SIEMA]],Siema2025,11,FALSE)</f>
        <v xml:space="preserve"> </v>
      </c>
      <c r="AA285" s="106" t="str">
        <f>VLOOKUP(Tabela2[[#This Row],[SIEMA]],Siema2025,12,FALSE)</f>
        <v xml:space="preserve"> </v>
      </c>
      <c r="AB285" s="106" t="str">
        <f>IF(W285="","",IF(ISNUMBER(W285)=FALSE,"Não se aplica",IFERROR(VLOOKUP(W285,Produtos!$A$1:$C$2319,3,FALSE),"Não Cadastrado")))</f>
        <v/>
      </c>
      <c r="AC285" s="106"/>
      <c r="AD285" s="110" t="str">
        <f>IF(Tabela2[[#This Row],[Origem do acidente]] = "Plataforma", "PREENCHER","NA")</f>
        <v>NA</v>
      </c>
      <c r="AE285" s="109" t="str">
        <f>IF(AC285="","", IF(AC285="NC","", IF(AC285="NE","", IF(AC285="NA","",IFERROR(VLOOKUP(AC285,Produtos!$A$1:$C$2319,2,FALSE),"Não Cadastrado")))))</f>
        <v/>
      </c>
      <c r="AF285" s="106"/>
      <c r="AG285" s="106"/>
      <c r="AH285" s="106" t="str">
        <f>IF(AC285="","",IF(ISNUMBER(AC285)=FALSE,"Não se aplica",IFERROR(VLOOKUP(AC285,Produtos!$A$1:$C$2319,3,FALSE),"Não Cadastrado")))</f>
        <v/>
      </c>
      <c r="AI285" s="106"/>
      <c r="AJ285" s="106" t="str">
        <f>VLOOKUP(Tabela2[[#This Row],[SIEMA]],Siema2025,26,FALSE)</f>
        <v>Rompimento</v>
      </c>
      <c r="AK285" s="109"/>
      <c r="AL285" s="109"/>
      <c r="AM285" s="109"/>
      <c r="AN285" s="110" t="str">
        <f>VLOOKUP(Tabela2[[#This Row],[SIEMA]],Siema2025,51,FALSE)</f>
        <v/>
      </c>
      <c r="AO285" s="110" t="str">
        <f>VLOOKUP(Tabela2[[#This Row],[SIEMA]],Siema2025,53,FALSE)</f>
        <v/>
      </c>
      <c r="AP285" s="110" t="str">
        <f>VLOOKUP(Tabela2[[#This Row],[SIEMA]],Siema2025,55,FALSE)</f>
        <v/>
      </c>
      <c r="AQ285" s="110" t="str">
        <f>VLOOKUP(Tabela2[[#This Row],[SIEMA]],Siema2025,57,FALSE)</f>
        <v/>
      </c>
      <c r="AR285" s="110" t="str">
        <f>VLOOKUP(Tabela2[[#This Row],[SIEMA]],Siema2025,59,FALSE)</f>
        <v/>
      </c>
      <c r="AS285" s="110" t="str">
        <f>VLOOKUP(Tabela2[[#This Row],[SIEMA]],Siema2025,61,FALSE)</f>
        <v/>
      </c>
      <c r="AT285" s="110" t="str">
        <f>VLOOKUP(Tabela2[[#This Row],[SIEMA]],Siema2025,63,FALSE)</f>
        <v/>
      </c>
      <c r="AU285" s="110" t="str">
        <f>VLOOKUP(Tabela2[[#This Row],[SIEMA]],Siema2025,65,FALSE)</f>
        <v/>
      </c>
      <c r="AV285" s="110" t="str">
        <f>VLOOKUP(Tabela2[[#This Row],[SIEMA]],Siema2025,67,FALSE)</f>
        <v/>
      </c>
      <c r="AW285" s="110" t="str">
        <f>VLOOKUP(Tabela2[[#This Row],[SIEMA]],Siema2025,69,FALSE)</f>
        <v>X</v>
      </c>
      <c r="AX285" s="110" t="str">
        <f>VLOOKUP(Tabela2[[#This Row],[SIEMA]],Siema2025,71,FALSE)</f>
        <v/>
      </c>
      <c r="AY285" s="110" t="str">
        <f>VLOOKUP(Tabela2[[#This Row],[SIEMA]],Siema2025,73,FALSE)</f>
        <v/>
      </c>
      <c r="AZ285" s="110" t="str">
        <f>VLOOKUP(Tabela2[[#This Row],[SIEMA]],Siema2025,75,FALSE)</f>
        <v/>
      </c>
      <c r="BA285" s="110" t="str">
        <f>VLOOKUP(Tabela2[[#This Row],[SIEMA]],Siema2025,77,FALSE)</f>
        <v/>
      </c>
      <c r="BB285" s="110" t="str">
        <f>VLOOKUP(Tabela2[[#This Row],[SIEMA]],Siema2025,79,FALSE)</f>
        <v/>
      </c>
      <c r="BC285" s="110" t="str">
        <f>IF(Tabela2[[#This Row],[Outro(s) ]] = "X", "PREENCHER","NA")</f>
        <v>NA</v>
      </c>
      <c r="BD285" s="110" t="str">
        <f>VLOOKUP(Tabela2[[#This Row],[SIEMA]],Siema2025,82,FALSE)</f>
        <v/>
      </c>
      <c r="BE285" s="110" t="str">
        <f>VLOOKUP(Tabela2[[#This Row],[SIEMA]],Siema2025,81,FALSE)</f>
        <v/>
      </c>
      <c r="BF285" s="112" t="str">
        <f>VLOOKUP(Tabela2[[#This Row],[SIEMA]],Siema2025,28,FALSE)</f>
        <v>TM Engenharia Ltda</v>
      </c>
      <c r="BG285" s="112"/>
      <c r="BH285" s="113" t="str">
        <f>VLOOKUP(Tabela2[[#This Row],[SIEMA]],Siema2025,29,FALSE)</f>
        <v>21543399000127</v>
      </c>
      <c r="BI285" s="114" t="str">
        <f>VLOOKUP(Tabela2[[#This Row],[SIEMA]],Siema2025,107,FALSE)</f>
        <v>Não</v>
      </c>
      <c r="BJ285" s="109"/>
      <c r="BK285" s="106"/>
      <c r="BL285" s="143"/>
      <c r="BM285" s="110">
        <f ca="1">IF(Tabela2[[#This Row],[Data de atendimento do Ibama (considerar o primeiro documento/ação)]]="",_xlfn.DAYS(TODAY(),J285),_xlfn.DAYS(Tabela2[[#This Row],[Data de atendimento do Ibama (considerar o primeiro documento/ação)]],J285))</f>
        <v>447</v>
      </c>
      <c r="BN285" s="110" t="str">
        <f>IF(Tabela2[[#This Row],[Atendido pelo Ibama ("Não" ou "Sim")]]="Não","Preencher", IF(Tabela2[[#This Row],[Atendido pelo Ibama ("Não" ou "Sim")]]="Sim","NA",""))</f>
        <v/>
      </c>
      <c r="BO285" s="116"/>
      <c r="BP285" s="110" t="str">
        <f>IF(Tabela2[[#This Row],[Forma de atendimento (primeiro documento/ação)]]= "Outros (especificar)", "PREENCHER","NA")</f>
        <v>NA</v>
      </c>
      <c r="BQ285" s="108"/>
      <c r="BR285" s="110" t="str">
        <f>IF(Tabela2[[#This Row],[Equipe do Ibama foi a campo? Houve sobrevoo do Poseidon?]] = "Sim", "PREENCHER","NA")</f>
        <v>NA</v>
      </c>
      <c r="BS285" s="110" t="str">
        <f>IF(Tabela2[[#This Row],[Se sim, foi emitida Ordem de Emergência? (informações vinculada à coluna CK)]] = "Sim", "PREENCHER","NA")</f>
        <v>NA</v>
      </c>
      <c r="BT285" s="110" t="str">
        <f>IF(Tabela2[[#This Row],[Foi elaborado Relatório de Vistoria pelo Ibama? (informações vinculada à coluna CK)]] = "Sim", "PREENCHER","NA")</f>
        <v>NA</v>
      </c>
      <c r="BU285" s="110" t="str">
        <f>IF(Tabela2[[#This Row],[Houve envio de Informações Pós-acidente (preencher "não se aplica" quando de competência estadual/municipal)]] = "Sim", "PREENCHER","NA")</f>
        <v>NA</v>
      </c>
      <c r="BV285" s="110" t="str">
        <f>IF(Tabela2[[#This Row],[Houve avaliação das informações pós-acidente solicitadas/enviadas?]] = "Sim", "PREENCHER","NA")</f>
        <v>NA</v>
      </c>
      <c r="BW285" s="110" t="str">
        <f>IF(Tabela2[[#This Row],[O Ibama aguarda resposta da empresa/OEMA, etc?]] = "Sim", "PREENCHER","NA")</f>
        <v>NA</v>
      </c>
      <c r="BX285" s="108"/>
      <c r="BY285" s="108"/>
      <c r="BZ285" s="106" t="str">
        <f>IF(Tabela2[[#This Row],[Data do documento de encerramento]]="NA","NA",IF(Tabela2[[#This Row],[Data do documento de encerramento]]="","Pendente de conclusão/ encerramento",_xlfn.DAYS(Tabela2[[#This Row],[Data do documento de encerramento]],J285)))</f>
        <v>Pendente de conclusão/ encerramento</v>
      </c>
      <c r="CA285" s="109"/>
      <c r="CB285" s="109"/>
      <c r="CC285" s="133"/>
      <c r="CD285" s="109"/>
      <c r="CE285" s="109"/>
      <c r="CF285" s="109"/>
    </row>
    <row r="286" spans="1:84" ht="30.75" hidden="1">
      <c r="A286" s="231">
        <v>202542932436</v>
      </c>
      <c r="B286" s="173" t="s">
        <v>8259</v>
      </c>
      <c r="C286" s="110" t="str">
        <f>VLOOKUP(Tabela2[[#This Row],[SIEMA]],Siema2025,4,FALSE)</f>
        <v xml:space="preserve"> SP</v>
      </c>
      <c r="D286" s="108" t="str">
        <f>VLOOKUP(Tabela2[[#This Row],[SIEMA]],Siema2025,3,FALSE)</f>
        <v xml:space="preserve">Cubatão </v>
      </c>
      <c r="E286" s="108" t="s">
        <v>8260</v>
      </c>
      <c r="F286" s="108"/>
      <c r="G286" s="108" t="s">
        <v>8261</v>
      </c>
      <c r="H286" s="108" t="s">
        <v>8262</v>
      </c>
      <c r="I286" s="106" t="s">
        <v>7118</v>
      </c>
      <c r="J286" s="107">
        <f>VLOOKUP(Tabela2[[#This Row],[SIEMA]],Siema2025,2,FALSE)</f>
        <v>45773</v>
      </c>
      <c r="K286" s="107" t="str">
        <f>VLOOKUP(Tabela2[[#This Row],[SIEMA]],Siema2025,16,FALSE)</f>
        <v>Sábado</v>
      </c>
      <c r="L286" s="108" t="str">
        <f>IF(Tabela2[[#This Row],[Data]]="","Sem Informação",VLOOKUP(MONTH(Tabela2[[#This Row],[Data]]),'[1]Validação de dados'!$I$1:$J$13,2,0))</f>
        <v>Abril</v>
      </c>
      <c r="M286" s="106">
        <f>YEAR(Tabela2[[#This Row],[Data]])</f>
        <v>2025</v>
      </c>
      <c r="N286" s="107" t="str">
        <f>VLOOKUP(Tabela2[[#This Row],[SIEMA]],Siema2025,17,FALSE)</f>
        <v>Madrugada</v>
      </c>
      <c r="O286" s="107" t="str">
        <f>VLOOKUP(Tabela2[[#This Row],[SIEMA]],Siema2025,5,FALSE)</f>
        <v>Ferrovia</v>
      </c>
      <c r="P286" s="106" t="str">
        <f>VLOOKUP(Tabela2[[#This Row],[SIEMA]],Siema2025,21,FALSE)</f>
        <v>Vandalismo com abertura de vagão ferroviária graneleiro carregado com soja.</v>
      </c>
      <c r="Q286" s="106" t="s">
        <v>7119</v>
      </c>
      <c r="R286" s="106" t="s">
        <v>7119</v>
      </c>
      <c r="S286" s="109" t="s">
        <v>7430</v>
      </c>
      <c r="T286" s="106" t="str">
        <f>VLOOKUP(Tabela2[[#This Row],[SIEMA]],Siema2025,11,FALSE)</f>
        <v>4</v>
      </c>
      <c r="U286" s="106" t="s">
        <v>7120</v>
      </c>
      <c r="V286" s="106" t="s">
        <v>7119</v>
      </c>
      <c r="W286" s="106"/>
      <c r="X286" s="115"/>
      <c r="Y286" s="111" t="str">
        <f>IF(W286="","", IF(W286="NC","", IF(W286="NE","", IF(W286="NA","",IFERROR(VLOOKUP(W286,Produtos!$A$1:$C$2319,2,FALSE),"Não Cadastrado")))))</f>
        <v/>
      </c>
      <c r="Z286" s="106"/>
      <c r="AA286" s="106"/>
      <c r="AB286" s="106" t="str">
        <f>IF(W286="","",IF(ISNUMBER(W286)=FALSE,"Não se aplica",IFERROR(VLOOKUP(W286,Produtos!$A$1:$C$2319,3,FALSE),"Não Cadastrado")))</f>
        <v/>
      </c>
      <c r="AC286" s="106"/>
      <c r="AD286" s="110"/>
      <c r="AE286" s="109" t="str">
        <f>IF(AC286="","", IF(AC286="NC","", IF(AC286="NE","", IF(AC286="NA","",IFERROR(VLOOKUP(AC286,Produtos!$A$1:$C$2319,2,FALSE),"Não Cadastrado")))))</f>
        <v/>
      </c>
      <c r="AF286" s="106"/>
      <c r="AG286" s="106"/>
      <c r="AH286" s="106" t="str">
        <f>IF(AC286="","",IF(ISNUMBER(AC286)=FALSE,"Não se aplica",IFERROR(VLOOKUP(AC286,Produtos!$A$1:$C$2319,3,FALSE),"Não Cadastrado")))</f>
        <v/>
      </c>
      <c r="AI286" s="106"/>
      <c r="AJ286" s="106" t="str">
        <f>VLOOKUP(Tabela2[[#This Row],[SIEMA]],Siema2025,26,FALSE)</f>
        <v>Ato criminoso caracterizado pela abertura de vagão graneleiro ferroviário carregado com soja.</v>
      </c>
      <c r="AK286" s="109" t="s">
        <v>7121</v>
      </c>
      <c r="AL286" s="109"/>
      <c r="AM286" s="109"/>
      <c r="AN286" s="110" t="str">
        <f>VLOOKUP(Tabela2[[#This Row],[SIEMA]],Siema2025,51,FALSE)</f>
        <v/>
      </c>
      <c r="AO286" s="110" t="str">
        <f>VLOOKUP(Tabela2[[#This Row],[SIEMA]],Siema2025,53,FALSE)</f>
        <v/>
      </c>
      <c r="AP286" s="110" t="str">
        <f>VLOOKUP(Tabela2[[#This Row],[SIEMA]],Siema2025,55,FALSE)</f>
        <v/>
      </c>
      <c r="AQ286" s="110" t="str">
        <f>VLOOKUP(Tabela2[[#This Row],[SIEMA]],Siema2025,57,FALSE)</f>
        <v/>
      </c>
      <c r="AR286" s="110" t="str">
        <f>VLOOKUP(Tabela2[[#This Row],[SIEMA]],Siema2025,59,FALSE)</f>
        <v/>
      </c>
      <c r="AS286" s="110" t="str">
        <f>VLOOKUP(Tabela2[[#This Row],[SIEMA]],Siema2025,61,FALSE)</f>
        <v/>
      </c>
      <c r="AT286" s="110" t="str">
        <f>VLOOKUP(Tabela2[[#This Row],[SIEMA]],Siema2025,63,FALSE)</f>
        <v/>
      </c>
      <c r="AU286" s="110" t="str">
        <f>VLOOKUP(Tabela2[[#This Row],[SIEMA]],Siema2025,65,FALSE)</f>
        <v>X</v>
      </c>
      <c r="AV286" s="110" t="str">
        <f>VLOOKUP(Tabela2[[#This Row],[SIEMA]],Siema2025,67,FALSE)</f>
        <v/>
      </c>
      <c r="AW286" s="110" t="str">
        <f>VLOOKUP(Tabela2[[#This Row],[SIEMA]],Siema2025,69,FALSE)</f>
        <v/>
      </c>
      <c r="AX286" s="110" t="str">
        <f>VLOOKUP(Tabela2[[#This Row],[SIEMA]],Siema2025,71,FALSE)</f>
        <v/>
      </c>
      <c r="AY286" s="110" t="str">
        <f>VLOOKUP(Tabela2[[#This Row],[SIEMA]],Siema2025,73,FALSE)</f>
        <v/>
      </c>
      <c r="AZ286" s="110" t="str">
        <f>VLOOKUP(Tabela2[[#This Row],[SIEMA]],Siema2025,75,FALSE)</f>
        <v/>
      </c>
      <c r="BA286" s="110" t="str">
        <f>VLOOKUP(Tabela2[[#This Row],[SIEMA]],Siema2025,77,FALSE)</f>
        <v/>
      </c>
      <c r="BB286" s="110" t="str">
        <f>VLOOKUP(Tabela2[[#This Row],[SIEMA]],Siema2025,79,FALSE)</f>
        <v/>
      </c>
      <c r="BC286" s="110" t="str">
        <f>IF(Tabela2[[#This Row],[Outro(s) ]] = "X", "PREENCHER","NA")</f>
        <v>NA</v>
      </c>
      <c r="BD286" s="110" t="str">
        <f>VLOOKUP(Tabela2[[#This Row],[SIEMA]],Siema2025,82,FALSE)</f>
        <v/>
      </c>
      <c r="BE286" s="110" t="str">
        <f>VLOOKUP(Tabela2[[#This Row],[SIEMA]],Siema2025,81,FALSE)</f>
        <v/>
      </c>
      <c r="BF286" s="112" t="s">
        <v>3066</v>
      </c>
      <c r="BG286" s="112" t="s">
        <v>7122</v>
      </c>
      <c r="BH286" s="113" t="str">
        <f>VLOOKUP(Tabela2[[#This Row],[SIEMA]],Siema2025,29,FALSE)</f>
        <v>02502844000166</v>
      </c>
      <c r="BI286" s="114" t="str">
        <f>VLOOKUP(Tabela2[[#This Row],[SIEMA]],Siema2025,107,FALSE)</f>
        <v>Não</v>
      </c>
      <c r="BJ286" s="109" t="s">
        <v>7097</v>
      </c>
      <c r="BK286" s="106" t="s">
        <v>2696</v>
      </c>
      <c r="BL286" s="143">
        <v>45783</v>
      </c>
      <c r="BM286" s="110">
        <f ca="1">IF(Tabela2[[#This Row],[Data de atendimento do Ibama (considerar o primeiro documento/ação)]]="",_xlfn.DAYS(TODAY(),J286),_xlfn.DAYS(Tabela2[[#This Row],[Data de atendimento do Ibama (considerar o primeiro documento/ação)]],J286))</f>
        <v>10</v>
      </c>
      <c r="BN286" s="110" t="str">
        <f>IF(Tabela2[[#This Row],[Atendido pelo Ibama ("Não" ou "Sim")]]="Não","Preencher", IF(Tabela2[[#This Row],[Atendido pelo Ibama ("Não" ou "Sim")]]="Sim","NA",""))</f>
        <v>NA</v>
      </c>
      <c r="BO286" s="116" t="s">
        <v>7098</v>
      </c>
      <c r="BP286" s="110" t="str">
        <f>IF(Tabela2[[#This Row],[Forma de atendimento (primeiro documento/ação)]]= "Outros (especificar)", "PREENCHER","NA")</f>
        <v>NA</v>
      </c>
      <c r="BQ286" s="108" t="s">
        <v>123</v>
      </c>
      <c r="BR286" s="110" t="str">
        <f>IF(Tabela2[[#This Row],[Equipe do Ibama foi a campo? Houve sobrevoo do Poseidon?]] = "Sim", "PREENCHER","NA")</f>
        <v>NA</v>
      </c>
      <c r="BS286" s="110" t="str">
        <f>IF(Tabela2[[#This Row],[Se sim, foi emitida Ordem de Emergência? (informações vinculada à coluna CK)]] = "Sim", "PREENCHER","NA")</f>
        <v>NA</v>
      </c>
      <c r="BT286" s="110" t="s">
        <v>7125</v>
      </c>
      <c r="BU286" s="110" t="s">
        <v>2696</v>
      </c>
      <c r="BV286" s="110" t="s">
        <v>123</v>
      </c>
      <c r="BW286" s="110" t="str">
        <f>IF(Tabela2[[#This Row],[O Ibama aguarda resposta da empresa/OEMA, etc?]] = "Sim", "PREENCHER","NA")</f>
        <v>NA</v>
      </c>
      <c r="BX286" s="108" t="s">
        <v>7119</v>
      </c>
      <c r="BY286" s="143"/>
      <c r="BZ286" s="106" t="str">
        <f>IF(Tabela2[[#This Row],[Data do documento de encerramento]]="NA","NA",IF(Tabela2[[#This Row],[Data do documento de encerramento]]="","Pendente de conclusão/ encerramento",_xlfn.DAYS(Tabela2[[#This Row],[Data do documento de encerramento]],J286)))</f>
        <v>Pendente de conclusão/ encerramento</v>
      </c>
      <c r="CA286" s="109" t="s">
        <v>7126</v>
      </c>
      <c r="CB286" s="109"/>
      <c r="CC286" s="135"/>
      <c r="CD286" s="109"/>
      <c r="CE286" s="109"/>
      <c r="CF286" s="109"/>
    </row>
    <row r="287" spans="1:84" ht="30.75" hidden="1">
      <c r="A287" s="231">
        <v>202542932454</v>
      </c>
      <c r="B287" s="120" t="s">
        <v>8263</v>
      </c>
      <c r="C287" s="110" t="str">
        <f>VLOOKUP(Tabela2[[#This Row],[SIEMA]],Siema2025,4,FALSE)</f>
        <v xml:space="preserve"> SP</v>
      </c>
      <c r="D287" s="108" t="str">
        <f>VLOOKUP(Tabela2[[#This Row],[SIEMA]],Siema2025,3,FALSE)</f>
        <v xml:space="preserve">Cubatão </v>
      </c>
      <c r="E287" s="108" t="s">
        <v>8264</v>
      </c>
      <c r="F287" s="108"/>
      <c r="G287" s="108" t="s">
        <v>8265</v>
      </c>
      <c r="H287" s="108" t="s">
        <v>8266</v>
      </c>
      <c r="I287" s="106" t="s">
        <v>7118</v>
      </c>
      <c r="J287" s="107">
        <f>VLOOKUP(Tabela2[[#This Row],[SIEMA]],Siema2025,2,FALSE)</f>
        <v>45773</v>
      </c>
      <c r="K287" s="107" t="str">
        <f>VLOOKUP(Tabela2[[#This Row],[SIEMA]],Siema2025,16,FALSE)</f>
        <v>Sábado</v>
      </c>
      <c r="L287" s="108" t="str">
        <f>IF(Tabela2[[#This Row],[Data]]="","Sem Informação",VLOOKUP(MONTH(Tabela2[[#This Row],[Data]]),'[1]Validação de dados'!$I$1:$J$13,2,0))</f>
        <v>Abril</v>
      </c>
      <c r="M287" s="106">
        <f>YEAR(Tabela2[[#This Row],[Data]])</f>
        <v>2025</v>
      </c>
      <c r="N287" s="107" t="str">
        <f>VLOOKUP(Tabela2[[#This Row],[SIEMA]],Siema2025,17,FALSE)</f>
        <v>Noturno</v>
      </c>
      <c r="O287" s="107" t="str">
        <f>VLOOKUP(Tabela2[[#This Row],[SIEMA]],Siema2025,5,FALSE)</f>
        <v>Ferrovia</v>
      </c>
      <c r="P287" s="106" t="str">
        <f>VLOOKUP(Tabela2[[#This Row],[SIEMA]],Siema2025,21,FALSE)</f>
        <v>Vandalismo com abertura de vagão ferroviária graneleiro carregado com soja</v>
      </c>
      <c r="Q287" s="106" t="s">
        <v>7119</v>
      </c>
      <c r="R287" s="106" t="s">
        <v>7119</v>
      </c>
      <c r="S287" s="109" t="s">
        <v>7430</v>
      </c>
      <c r="T287" s="106" t="str">
        <f>VLOOKUP(Tabela2[[#This Row],[SIEMA]],Siema2025,11,FALSE)</f>
        <v>4</v>
      </c>
      <c r="U287" s="106" t="s">
        <v>7120</v>
      </c>
      <c r="V287" s="106" t="s">
        <v>7119</v>
      </c>
      <c r="W287" s="106"/>
      <c r="X287" s="115"/>
      <c r="Y287" s="111" t="str">
        <f>IF(W287="","", IF(W287="NC","", IF(W287="NE","", IF(W287="NA","",IFERROR(VLOOKUP(W287,Produtos!$A$1:$C$2319,2,FALSE),"Não Cadastrado")))))</f>
        <v/>
      </c>
      <c r="Z287" s="106"/>
      <c r="AA287" s="106"/>
      <c r="AB287" s="106" t="str">
        <f>IF(W287="","",IF(ISNUMBER(W287)=FALSE,"Não se aplica",IFERROR(VLOOKUP(W287,Produtos!$A$1:$C$2319,3,FALSE),"Não Cadastrado")))</f>
        <v/>
      </c>
      <c r="AC287" s="106"/>
      <c r="AD287" s="110"/>
      <c r="AE287" s="109" t="str">
        <f>IF(AC287="","", IF(AC287="NC","", IF(AC287="NE","", IF(AC287="NA","",IFERROR(VLOOKUP(AC287,Produtos!$A$1:$C$2319,2,FALSE),"Não Cadastrado")))))</f>
        <v/>
      </c>
      <c r="AF287" s="106"/>
      <c r="AG287" s="106"/>
      <c r="AH287" s="106" t="str">
        <f>IF(AC287="","",IF(ISNUMBER(AC287)=FALSE,"Não se aplica",IFERROR(VLOOKUP(AC287,Produtos!$A$1:$C$2319,3,FALSE),"Não Cadastrado")))</f>
        <v/>
      </c>
      <c r="AI287" s="106"/>
      <c r="AJ287" s="106" t="str">
        <f>VLOOKUP(Tabela2[[#This Row],[SIEMA]],Siema2025,26,FALSE)</f>
        <v>Ato criminoso caracterizado pela abertura de vagão graneleiro ferroviário carregado com soja.</v>
      </c>
      <c r="AK287" s="109" t="s">
        <v>7121</v>
      </c>
      <c r="AL287" s="109"/>
      <c r="AM287" s="109"/>
      <c r="AN287" s="110" t="str">
        <f>VLOOKUP(Tabela2[[#This Row],[SIEMA]],Siema2025,51,FALSE)</f>
        <v/>
      </c>
      <c r="AO287" s="110" t="str">
        <f>VLOOKUP(Tabela2[[#This Row],[SIEMA]],Siema2025,53,FALSE)</f>
        <v/>
      </c>
      <c r="AP287" s="110" t="str">
        <f>VLOOKUP(Tabela2[[#This Row],[SIEMA]],Siema2025,55,FALSE)</f>
        <v/>
      </c>
      <c r="AQ287" s="110" t="str">
        <f>VLOOKUP(Tabela2[[#This Row],[SIEMA]],Siema2025,57,FALSE)</f>
        <v/>
      </c>
      <c r="AR287" s="110" t="str">
        <f>VLOOKUP(Tabela2[[#This Row],[SIEMA]],Siema2025,59,FALSE)</f>
        <v/>
      </c>
      <c r="AS287" s="110" t="str">
        <f>VLOOKUP(Tabela2[[#This Row],[SIEMA]],Siema2025,61,FALSE)</f>
        <v/>
      </c>
      <c r="AT287" s="110" t="str">
        <f>VLOOKUP(Tabela2[[#This Row],[SIEMA]],Siema2025,63,FALSE)</f>
        <v/>
      </c>
      <c r="AU287" s="110" t="str">
        <f>VLOOKUP(Tabela2[[#This Row],[SIEMA]],Siema2025,65,FALSE)</f>
        <v>X</v>
      </c>
      <c r="AV287" s="110" t="str">
        <f>VLOOKUP(Tabela2[[#This Row],[SIEMA]],Siema2025,67,FALSE)</f>
        <v/>
      </c>
      <c r="AW287" s="110" t="str">
        <f>VLOOKUP(Tabela2[[#This Row],[SIEMA]],Siema2025,69,FALSE)</f>
        <v/>
      </c>
      <c r="AX287" s="110" t="str">
        <f>VLOOKUP(Tabela2[[#This Row],[SIEMA]],Siema2025,71,FALSE)</f>
        <v/>
      </c>
      <c r="AY287" s="110" t="str">
        <f>VLOOKUP(Tabela2[[#This Row],[SIEMA]],Siema2025,73,FALSE)</f>
        <v/>
      </c>
      <c r="AZ287" s="110" t="str">
        <f>VLOOKUP(Tabela2[[#This Row],[SIEMA]],Siema2025,75,FALSE)</f>
        <v/>
      </c>
      <c r="BA287" s="110" t="str">
        <f>VLOOKUP(Tabela2[[#This Row],[SIEMA]],Siema2025,77,FALSE)</f>
        <v/>
      </c>
      <c r="BB287" s="110" t="str">
        <f>VLOOKUP(Tabela2[[#This Row],[SIEMA]],Siema2025,79,FALSE)</f>
        <v/>
      </c>
      <c r="BC287" s="110" t="str">
        <f>IF(Tabela2[[#This Row],[Outro(s) ]] = "X", "PREENCHER","NA")</f>
        <v>NA</v>
      </c>
      <c r="BD287" s="110" t="str">
        <f>VLOOKUP(Tabela2[[#This Row],[SIEMA]],Siema2025,82,FALSE)</f>
        <v/>
      </c>
      <c r="BE287" s="110" t="str">
        <f>VLOOKUP(Tabela2[[#This Row],[SIEMA]],Siema2025,81,FALSE)</f>
        <v/>
      </c>
      <c r="BF287" s="112" t="s">
        <v>3066</v>
      </c>
      <c r="BG287" s="112" t="s">
        <v>7122</v>
      </c>
      <c r="BH287" s="113" t="str">
        <f>VLOOKUP(Tabela2[[#This Row],[SIEMA]],Siema2025,29,FALSE)</f>
        <v>02502844000166</v>
      </c>
      <c r="BI287" s="114" t="str">
        <f>VLOOKUP(Tabela2[[#This Row],[SIEMA]],Siema2025,107,FALSE)</f>
        <v>Não</v>
      </c>
      <c r="BJ287" s="109" t="s">
        <v>7097</v>
      </c>
      <c r="BK287" s="106" t="s">
        <v>2696</v>
      </c>
      <c r="BL287" s="143">
        <v>45784</v>
      </c>
      <c r="BM287" s="110">
        <f ca="1">IF(Tabela2[[#This Row],[Data de atendimento do Ibama (considerar o primeiro documento/ação)]]="",_xlfn.DAYS(TODAY(),J287),_xlfn.DAYS(Tabela2[[#This Row],[Data de atendimento do Ibama (considerar o primeiro documento/ação)]],J287))</f>
        <v>11</v>
      </c>
      <c r="BN287" s="110" t="str">
        <f>IF(Tabela2[[#This Row],[Atendido pelo Ibama ("Não" ou "Sim")]]="Não","Preencher", IF(Tabela2[[#This Row],[Atendido pelo Ibama ("Não" ou "Sim")]]="Sim","NA",""))</f>
        <v>NA</v>
      </c>
      <c r="BO287" s="116" t="s">
        <v>7098</v>
      </c>
      <c r="BP287" s="110" t="str">
        <f>IF(Tabela2[[#This Row],[Forma de atendimento (primeiro documento/ação)]]= "Outros (especificar)", "PREENCHER","NA")</f>
        <v>NA</v>
      </c>
      <c r="BQ287" s="108" t="s">
        <v>123</v>
      </c>
      <c r="BR287" s="110" t="str">
        <f>IF(Tabela2[[#This Row],[Equipe do Ibama foi a campo? Houve sobrevoo do Poseidon?]] = "Sim", "PREENCHER","NA")</f>
        <v>NA</v>
      </c>
      <c r="BS287" s="110" t="str">
        <f>IF(Tabela2[[#This Row],[Se sim, foi emitida Ordem de Emergência? (informações vinculada à coluna CK)]] = "Sim", "PREENCHER","NA")</f>
        <v>NA</v>
      </c>
      <c r="BT287" s="110" t="s">
        <v>7125</v>
      </c>
      <c r="BU287" s="110" t="s">
        <v>2696</v>
      </c>
      <c r="BV287" s="110" t="s">
        <v>123</v>
      </c>
      <c r="BW287" s="110" t="s">
        <v>123</v>
      </c>
      <c r="BX287" s="108" t="s">
        <v>7119</v>
      </c>
      <c r="BY287" s="108"/>
      <c r="BZ287" s="106" t="str">
        <f>IF(Tabela2[[#This Row],[Data do documento de encerramento]]="NA","NA",IF(Tabela2[[#This Row],[Data do documento de encerramento]]="","Pendente de conclusão/ encerramento",_xlfn.DAYS(Tabela2[[#This Row],[Data do documento de encerramento]],J287)))</f>
        <v>Pendente de conclusão/ encerramento</v>
      </c>
      <c r="CA287" s="109" t="s">
        <v>7126</v>
      </c>
      <c r="CB287" s="109"/>
      <c r="CC287" s="131"/>
      <c r="CD287" s="109"/>
      <c r="CE287" s="109"/>
      <c r="CF287" s="109"/>
    </row>
    <row r="288" spans="1:84" hidden="1">
      <c r="A288" s="172">
        <v>20255639630</v>
      </c>
      <c r="B288" s="173" t="s">
        <v>8267</v>
      </c>
      <c r="C288" s="110" t="str">
        <f>VLOOKUP(Tabela2[[#This Row],[SIEMA]],Siema2025,4,FALSE)</f>
        <v xml:space="preserve"> MG</v>
      </c>
      <c r="D288" s="108" t="str">
        <f>VLOOKUP(Tabela2[[#This Row],[SIEMA]],Siema2025,3,FALSE)</f>
        <v xml:space="preserve">Fruta de Leite </v>
      </c>
      <c r="E288" s="108" t="str">
        <f>VLOOKUP(Tabela2[[#This Row],[SIEMA]],Siema2025,20,FALSE)</f>
        <v>Rodovia BR 251, km 330</v>
      </c>
      <c r="F288" s="108"/>
      <c r="G288" s="108"/>
      <c r="H288" s="108"/>
      <c r="I288" s="106" t="str">
        <f>VLOOKUP(Tabela2[[#This Row],[SIEMA]],Siema2025,19,FALSE)</f>
        <v/>
      </c>
      <c r="J288" s="107">
        <f>VLOOKUP(Tabela2[[#This Row],[SIEMA]],Siema2025,2,FALSE)</f>
        <v>45774</v>
      </c>
      <c r="K288" s="107" t="str">
        <f>VLOOKUP(Tabela2[[#This Row],[SIEMA]],Siema2025,16,FALSE)</f>
        <v>Domingo</v>
      </c>
      <c r="L288" s="108" t="str">
        <f>IF(Tabela2[[#This Row],[Data]]="","Sem Informação",VLOOKUP(MONTH(Tabela2[[#This Row],[Data]]),'[1]Validação de dados'!$I$1:$J$13,2,0))</f>
        <v>Abril</v>
      </c>
      <c r="M288" s="106">
        <f>YEAR(Tabela2[[#This Row],[Data]])</f>
        <v>2025</v>
      </c>
      <c r="N288" s="107" t="str">
        <f>VLOOKUP(Tabela2[[#This Row],[SIEMA]],Siema2025,17,FALSE)</f>
        <v>Vespertino</v>
      </c>
      <c r="O288" s="107" t="str">
        <f>VLOOKUP(Tabela2[[#This Row],[SIEMA]],Siema2025,5,FALSE)</f>
        <v>Rodovia</v>
      </c>
      <c r="P288" s="106" t="str">
        <f>VLOOKUP(Tabela2[[#This Row],[SIEMA]],Siema2025,21,FALSE)</f>
        <v>Transporte Rodoviário</v>
      </c>
      <c r="Q288" s="106" t="str">
        <f>VLOOKUP(Tabela2[[#This Row],[SIEMA]],Siema2025,7,FALSE)</f>
        <v>BATERIAS ELÉTRICAS, ÚMIDAS, CONTENDO ÁCIDO</v>
      </c>
      <c r="R288" s="106" t="str">
        <f>VLOOKUP(Tabela2[[#This Row],[SIEMA]],Siema2025,10,FALSE)</f>
        <v/>
      </c>
      <c r="S288" s="109" t="str">
        <f>IF(Q288="","", IF(Q288="NC","", IF(Q288="NE","", IF(Q288="NA","",IFERROR(VLOOKUP(Q288,Produtos!$A$1:$C$2319,2,FALSE),"Não Cadastrado")))))</f>
        <v>Não Cadastrado</v>
      </c>
      <c r="T288" s="106" t="str">
        <f>VLOOKUP(Tabela2[[#This Row],[SIEMA]],Siema2025,11,FALSE)</f>
        <v xml:space="preserve"> </v>
      </c>
      <c r="U288" s="106" t="str">
        <f>VLOOKUP(Tabela2[[#This Row],[SIEMA]],Siema2025,12,FALSE)</f>
        <v xml:space="preserve"> </v>
      </c>
      <c r="V288" s="106" t="str">
        <f>IF(Q288="","",IF(ISNUMBER(Q288)=FALSE,"Não se aplica",IFERROR(VLOOKUP(Q288,Produtos!$A$1:$C$2319,3,FALSE),"Não Cadastrado")))</f>
        <v>Não se aplica</v>
      </c>
      <c r="W288" s="106" t="str">
        <f>VLOOKUP(Tabela2[[#This Row],[SIEMA]],Siema2025,10,FALSE)</f>
        <v/>
      </c>
      <c r="X288" s="115" t="str">
        <f>IF(Tabela2[[#This Row],[Origem do acidente]] = "Plataforma", "PREENCHER","NA")</f>
        <v>NA</v>
      </c>
      <c r="Y288" s="111" t="str">
        <f>IF(W288="","", IF(W288="NC","", IF(W288="NE","", IF(W288="NA","",IFERROR(VLOOKUP(W288,Produtos!$A$1:$C$2319,2,FALSE),"Não Cadastrado")))))</f>
        <v/>
      </c>
      <c r="Z288" s="106" t="str">
        <f>VLOOKUP(Tabela2[[#This Row],[SIEMA]],Siema2025,11,FALSE)</f>
        <v xml:space="preserve"> </v>
      </c>
      <c r="AA288" s="106" t="str">
        <f>VLOOKUP(Tabela2[[#This Row],[SIEMA]],Siema2025,12,FALSE)</f>
        <v xml:space="preserve"> </v>
      </c>
      <c r="AB288" s="106" t="str">
        <f>IF(W288="","",IF(ISNUMBER(W288)=FALSE,"Não se aplica",IFERROR(VLOOKUP(W288,Produtos!$A$1:$C$2319,3,FALSE),"Não Cadastrado")))</f>
        <v/>
      </c>
      <c r="AC288" s="106"/>
      <c r="AD288" s="110" t="str">
        <f>IF(Tabela2[[#This Row],[Origem do acidente]] = "Plataforma", "PREENCHER","NA")</f>
        <v>NA</v>
      </c>
      <c r="AE288" s="109" t="str">
        <f>IF(AC288="","", IF(AC288="NC","", IF(AC288="NE","", IF(AC288="NA","",IFERROR(VLOOKUP(AC288,Produtos!$A$1:$C$2319,2,FALSE),"Não Cadastrado")))))</f>
        <v/>
      </c>
      <c r="AF288" s="106"/>
      <c r="AG288" s="106"/>
      <c r="AH288" s="106" t="str">
        <f>IF(AC288="","",IF(ISNUMBER(AC288)=FALSE,"Não se aplica",IFERROR(VLOOKUP(AC288,Produtos!$A$1:$C$2319,3,FALSE),"Não Cadastrado")))</f>
        <v/>
      </c>
      <c r="AI288" s="106"/>
      <c r="AJ288" s="106" t="str">
        <f>VLOOKUP(Tabela2[[#This Row],[SIEMA]],Siema2025,26,FALSE)</f>
        <v>Colisão entre veículos</v>
      </c>
      <c r="AK288" s="109"/>
      <c r="AL288" s="109"/>
      <c r="AM288" s="109"/>
      <c r="AN288" s="110" t="str">
        <f>VLOOKUP(Tabela2[[#This Row],[SIEMA]],Siema2025,51,FALSE)</f>
        <v/>
      </c>
      <c r="AO288" s="110" t="str">
        <f>VLOOKUP(Tabela2[[#This Row],[SIEMA]],Siema2025,53,FALSE)</f>
        <v/>
      </c>
      <c r="AP288" s="110" t="str">
        <f>VLOOKUP(Tabela2[[#This Row],[SIEMA]],Siema2025,55,FALSE)</f>
        <v/>
      </c>
      <c r="AQ288" s="110" t="str">
        <f>VLOOKUP(Tabela2[[#This Row],[SIEMA]],Siema2025,57,FALSE)</f>
        <v/>
      </c>
      <c r="AR288" s="110" t="str">
        <f>VLOOKUP(Tabela2[[#This Row],[SIEMA]],Siema2025,59,FALSE)</f>
        <v/>
      </c>
      <c r="AS288" s="110" t="str">
        <f>VLOOKUP(Tabela2[[#This Row],[SIEMA]],Siema2025,61,FALSE)</f>
        <v/>
      </c>
      <c r="AT288" s="110" t="str">
        <f>VLOOKUP(Tabela2[[#This Row],[SIEMA]],Siema2025,63,FALSE)</f>
        <v/>
      </c>
      <c r="AU288" s="110" t="str">
        <f>VLOOKUP(Tabela2[[#This Row],[SIEMA]],Siema2025,65,FALSE)</f>
        <v>X</v>
      </c>
      <c r="AV288" s="110" t="str">
        <f>VLOOKUP(Tabela2[[#This Row],[SIEMA]],Siema2025,67,FALSE)</f>
        <v/>
      </c>
      <c r="AW288" s="110" t="str">
        <f>VLOOKUP(Tabela2[[#This Row],[SIEMA]],Siema2025,69,FALSE)</f>
        <v/>
      </c>
      <c r="AX288" s="110" t="str">
        <f>VLOOKUP(Tabela2[[#This Row],[SIEMA]],Siema2025,71,FALSE)</f>
        <v>X</v>
      </c>
      <c r="AY288" s="110" t="str">
        <f>VLOOKUP(Tabela2[[#This Row],[SIEMA]],Siema2025,73,FALSE)</f>
        <v/>
      </c>
      <c r="AZ288" s="110" t="str">
        <f>VLOOKUP(Tabela2[[#This Row],[SIEMA]],Siema2025,75,FALSE)</f>
        <v/>
      </c>
      <c r="BA288" s="110" t="str">
        <f>VLOOKUP(Tabela2[[#This Row],[SIEMA]],Siema2025,77,FALSE)</f>
        <v/>
      </c>
      <c r="BB288" s="110" t="str">
        <f>VLOOKUP(Tabela2[[#This Row],[SIEMA]],Siema2025,79,FALSE)</f>
        <v/>
      </c>
      <c r="BC288" s="110" t="str">
        <f>IF(Tabela2[[#This Row],[Outro(s) ]] = "X", "PREENCHER","NA")</f>
        <v>NA</v>
      </c>
      <c r="BD288" s="110" t="str">
        <f>VLOOKUP(Tabela2[[#This Row],[SIEMA]],Siema2025,82,FALSE)</f>
        <v/>
      </c>
      <c r="BE288" s="110" t="str">
        <f>VLOOKUP(Tabela2[[#This Row],[SIEMA]],Siema2025,81,FALSE)</f>
        <v/>
      </c>
      <c r="BF288" s="112" t="str">
        <f>VLOOKUP(Tabela2[[#This Row],[SIEMA]],Siema2025,28,FALSE)</f>
        <v/>
      </c>
      <c r="BG288" s="112"/>
      <c r="BH288" s="113" t="str">
        <f>VLOOKUP(Tabela2[[#This Row],[SIEMA]],Siema2025,29,FALSE)</f>
        <v/>
      </c>
      <c r="BI288" s="114" t="str">
        <f>VLOOKUP(Tabela2[[#This Row],[SIEMA]],Siema2025,107,FALSE)</f>
        <v>Não</v>
      </c>
      <c r="BJ288" s="109"/>
      <c r="BK288" s="106"/>
      <c r="BL288" s="143"/>
      <c r="BM288" s="110">
        <f ca="1">IF(Tabela2[[#This Row],[Data de atendimento do Ibama (considerar o primeiro documento/ação)]]="",_xlfn.DAYS(TODAY(),J288),_xlfn.DAYS(Tabela2[[#This Row],[Data de atendimento do Ibama (considerar o primeiro documento/ação)]],J288))</f>
        <v>446</v>
      </c>
      <c r="BN288" s="110" t="str">
        <f>IF(Tabela2[[#This Row],[Atendido pelo Ibama ("Não" ou "Sim")]]="Não","Preencher", IF(Tabela2[[#This Row],[Atendido pelo Ibama ("Não" ou "Sim")]]="Sim","NA",""))</f>
        <v/>
      </c>
      <c r="BO288" s="116"/>
      <c r="BP288" s="110" t="str">
        <f>IF(Tabela2[[#This Row],[Forma de atendimento (primeiro documento/ação)]]= "Outros (especificar)", "PREENCHER","NA")</f>
        <v>NA</v>
      </c>
      <c r="BQ288" s="108"/>
      <c r="BR288" s="110" t="str">
        <f>IF(Tabela2[[#This Row],[Equipe do Ibama foi a campo? Houve sobrevoo do Poseidon?]] = "Sim", "PREENCHER","NA")</f>
        <v>NA</v>
      </c>
      <c r="BS288" s="110" t="str">
        <f>IF(Tabela2[[#This Row],[Se sim, foi emitida Ordem de Emergência? (informações vinculada à coluna CK)]] = "Sim", "PREENCHER","NA")</f>
        <v>NA</v>
      </c>
      <c r="BT288" s="110" t="str">
        <f>IF(Tabela2[[#This Row],[Foi elaborado Relatório de Vistoria pelo Ibama? (informações vinculada à coluna CK)]] = "Sim", "PREENCHER","NA")</f>
        <v>NA</v>
      </c>
      <c r="BU288" s="110" t="str">
        <f>IF(Tabela2[[#This Row],[Houve envio de Informações Pós-acidente (preencher "não se aplica" quando de competência estadual/municipal)]] = "Sim", "PREENCHER","NA")</f>
        <v>NA</v>
      </c>
      <c r="BV288" s="110" t="str">
        <f>IF(Tabela2[[#This Row],[Houve avaliação das informações pós-acidente solicitadas/enviadas?]] = "Sim", "PREENCHER","NA")</f>
        <v>NA</v>
      </c>
      <c r="BW288" s="110" t="str">
        <f>IF(Tabela2[[#This Row],[O Ibama aguarda resposta da empresa/OEMA, etc?]] = "Sim", "PREENCHER","NA")</f>
        <v>NA</v>
      </c>
      <c r="BX288" s="108"/>
      <c r="BY288" s="108"/>
      <c r="BZ288" s="106" t="str">
        <f>IF(Tabela2[[#This Row],[Data do documento de encerramento]]="NA","NA",IF(Tabela2[[#This Row],[Data do documento de encerramento]]="","Pendente de conclusão/ encerramento",_xlfn.DAYS(Tabela2[[#This Row],[Data do documento de encerramento]],J288)))</f>
        <v>Pendente de conclusão/ encerramento</v>
      </c>
      <c r="CA288" s="109"/>
      <c r="CB288" s="109"/>
      <c r="CC288" s="130"/>
      <c r="CD288" s="109"/>
      <c r="CE288" s="109"/>
      <c r="CF288" s="109"/>
    </row>
    <row r="289" spans="1:84" ht="76.5">
      <c r="A289" s="185">
        <v>202542939658</v>
      </c>
      <c r="B289" s="174" t="s">
        <v>8268</v>
      </c>
      <c r="C289" s="110" t="s">
        <v>672</v>
      </c>
      <c r="D289" s="108" t="s">
        <v>637</v>
      </c>
      <c r="E289" s="108" t="s">
        <v>8269</v>
      </c>
      <c r="F289" s="108"/>
      <c r="G289" s="108" t="s">
        <v>8270</v>
      </c>
      <c r="H289" s="108" t="s">
        <v>8271</v>
      </c>
      <c r="I289" s="106" t="s">
        <v>124</v>
      </c>
      <c r="J289" s="107">
        <f>VLOOKUP(Tabela2[[#This Row],[SIEMA]],Siema2025,2,FALSE)</f>
        <v>45774</v>
      </c>
      <c r="K289" s="107" t="str">
        <f>VLOOKUP(Tabela2[[#This Row],[SIEMA]],Siema2025,16,FALSE)</f>
        <v>Domingo</v>
      </c>
      <c r="L289" s="108" t="str">
        <f>IF(Tabela2[[#This Row],[Data]]="","Sem Informação",VLOOKUP(MONTH(Tabela2[[#This Row],[Data]]),'[1]Validação de dados'!$I$1:$J$13,2,0))</f>
        <v>Abril</v>
      </c>
      <c r="M289" s="106">
        <f>YEAR(Tabela2[[#This Row],[Data]])</f>
        <v>2025</v>
      </c>
      <c r="N289" s="107" t="str">
        <f>VLOOKUP(Tabela2[[#This Row],[SIEMA]],Siema2025,17,FALSE)</f>
        <v>Vespertino</v>
      </c>
      <c r="O289" s="107" t="str">
        <f>VLOOKUP(Tabela2[[#This Row],[SIEMA]],Siema2025,5,FALSE)</f>
        <v>Plataforma</v>
      </c>
      <c r="P289" s="106" t="str">
        <f>VLOOKUP(Tabela2[[#This Row],[SIEMA]],Siema2025,21,FALSE)</f>
        <v>FPSO Cidade de Itaguaí, Campo de Tupi, Bacia de Santos</v>
      </c>
      <c r="Q289" s="106" t="s">
        <v>637</v>
      </c>
      <c r="R289" s="106" t="s">
        <v>7450</v>
      </c>
      <c r="S289" s="109" t="s">
        <v>7095</v>
      </c>
      <c r="T289" s="106">
        <v>7.4999999999999993E-5</v>
      </c>
      <c r="U289" s="106" t="s">
        <v>7109</v>
      </c>
      <c r="V289" s="106" t="s">
        <v>637</v>
      </c>
      <c r="W289" s="106"/>
      <c r="X289" s="115"/>
      <c r="Y289" s="111" t="str">
        <f>IF(W289="","", IF(W289="NC","", IF(W289="NE","", IF(W289="NA","",IFERROR(VLOOKUP(W289,Produtos!$A$1:$C$2319,2,FALSE),"Não Cadastrado")))))</f>
        <v/>
      </c>
      <c r="Z289" s="106"/>
      <c r="AA289" s="106"/>
      <c r="AB289" s="106" t="str">
        <f>IF(W289="","",IF(ISNUMBER(W289)=FALSE,"Não se aplica",IFERROR(VLOOKUP(W289,Produtos!$A$1:$C$2319,3,FALSE),"Não Cadastrado")))</f>
        <v/>
      </c>
      <c r="AC289" s="106"/>
      <c r="AD289" s="110"/>
      <c r="AE289" s="109" t="str">
        <f>IF(AC289="","", IF(AC289="NC","", IF(AC289="NE","", IF(AC289="NA","",IFERROR(VLOOKUP(AC289,Produtos!$A$1:$C$2319,2,FALSE),"Não Cadastrado")))))</f>
        <v/>
      </c>
      <c r="AF289" s="106"/>
      <c r="AG289" s="106"/>
      <c r="AH289" s="106" t="str">
        <f>IF(AC289="","",IF(ISNUMBER(AC289)=FALSE,"Não se aplica",IFERROR(VLOOKUP(AC289,Produtos!$A$1:$C$2319,3,FALSE),"Não Cadastrado")))</f>
        <v/>
      </c>
      <c r="AI289" s="106"/>
      <c r="AJ289" s="106" t="str">
        <f>VLOOKUP(Tabela2[[#This Row],[SIEMA]],Siema2025,26,FALSE)</f>
        <v>Vibração levando a afrouxamento da conexão.</v>
      </c>
      <c r="AK289" s="109" t="s">
        <v>7271</v>
      </c>
      <c r="AL289" s="109"/>
      <c r="AM289" s="109"/>
      <c r="AN289" s="110" t="str">
        <f>VLOOKUP(Tabela2[[#This Row],[SIEMA]],Siema2025,51,FALSE)</f>
        <v/>
      </c>
      <c r="AO289" s="110" t="str">
        <f>VLOOKUP(Tabela2[[#This Row],[SIEMA]],Siema2025,53,FALSE)</f>
        <v/>
      </c>
      <c r="AP289" s="110" t="str">
        <f>VLOOKUP(Tabela2[[#This Row],[SIEMA]],Siema2025,55,FALSE)</f>
        <v/>
      </c>
      <c r="AQ289" s="110" t="str">
        <f>VLOOKUP(Tabela2[[#This Row],[SIEMA]],Siema2025,57,FALSE)</f>
        <v/>
      </c>
      <c r="AR289" s="110" t="str">
        <f>VLOOKUP(Tabela2[[#This Row],[SIEMA]],Siema2025,59,FALSE)</f>
        <v/>
      </c>
      <c r="AS289" s="110" t="str">
        <f>VLOOKUP(Tabela2[[#This Row],[SIEMA]],Siema2025,61,FALSE)</f>
        <v>X</v>
      </c>
      <c r="AT289" s="110" t="str">
        <f>VLOOKUP(Tabela2[[#This Row],[SIEMA]],Siema2025,63,FALSE)</f>
        <v/>
      </c>
      <c r="AU289" s="110" t="str">
        <f>VLOOKUP(Tabela2[[#This Row],[SIEMA]],Siema2025,65,FALSE)</f>
        <v/>
      </c>
      <c r="AV289" s="110" t="str">
        <f>VLOOKUP(Tabela2[[#This Row],[SIEMA]],Siema2025,67,FALSE)</f>
        <v/>
      </c>
      <c r="AW289" s="110" t="str">
        <f>VLOOKUP(Tabela2[[#This Row],[SIEMA]],Siema2025,69,FALSE)</f>
        <v/>
      </c>
      <c r="AX289" s="110" t="str">
        <f>VLOOKUP(Tabela2[[#This Row],[SIEMA]],Siema2025,71,FALSE)</f>
        <v/>
      </c>
      <c r="AY289" s="110" t="str">
        <f>VLOOKUP(Tabela2[[#This Row],[SIEMA]],Siema2025,73,FALSE)</f>
        <v/>
      </c>
      <c r="AZ289" s="110" t="str">
        <f>VLOOKUP(Tabela2[[#This Row],[SIEMA]],Siema2025,75,FALSE)</f>
        <v/>
      </c>
      <c r="BA289" s="110" t="str">
        <f>VLOOKUP(Tabela2[[#This Row],[SIEMA]],Siema2025,77,FALSE)</f>
        <v/>
      </c>
      <c r="BB289" s="110" t="str">
        <f>VLOOKUP(Tabela2[[#This Row],[SIEMA]],Siema2025,79,FALSE)</f>
        <v/>
      </c>
      <c r="BC289" s="110" t="str">
        <f>IF(Tabela2[[#This Row],[Outro(s) ]] = "X", "PREENCHER","NA")</f>
        <v>NA</v>
      </c>
      <c r="BD289" s="110" t="str">
        <f>VLOOKUP(Tabela2[[#This Row],[SIEMA]],Siema2025,82,FALSE)</f>
        <v/>
      </c>
      <c r="BE289" s="110" t="str">
        <f>VLOOKUP(Tabela2[[#This Row],[SIEMA]],Siema2025,81,FALSE)</f>
        <v/>
      </c>
      <c r="BF289" s="112" t="str">
        <f>VLOOKUP(Tabela2[[#This Row],[SIEMA]],Siema2025,28,FALSE)</f>
        <v>Petrobras</v>
      </c>
      <c r="BG289" s="112"/>
      <c r="BH289" s="113">
        <v>33000167000101</v>
      </c>
      <c r="BI289" s="114" t="str">
        <f>VLOOKUP(Tabela2[[#This Row],[SIEMA]],Siema2025,107,FALSE)</f>
        <v>Não</v>
      </c>
      <c r="BJ289" s="109" t="s">
        <v>7097</v>
      </c>
      <c r="BK289" s="106" t="s">
        <v>2696</v>
      </c>
      <c r="BL289" s="143">
        <v>45777</v>
      </c>
      <c r="BM289" s="110">
        <f ca="1">IF(Tabela2[[#This Row],[Data de atendimento do Ibama (considerar o primeiro documento/ação)]]="",_xlfn.DAYS(TODAY(),J289),_xlfn.DAYS(Tabela2[[#This Row],[Data de atendimento do Ibama (considerar o primeiro documento/ação)]],J289))</f>
        <v>3</v>
      </c>
      <c r="BN289" s="110" t="str">
        <f>IF(Tabela2[[#This Row],[Atendido pelo Ibama ("Não" ou "Sim")]]="Não","Preencher", IF(Tabela2[[#This Row],[Atendido pelo Ibama ("Não" ou "Sim")]]="Sim","NA",""))</f>
        <v>NA</v>
      </c>
      <c r="BO289" s="116" t="s">
        <v>7098</v>
      </c>
      <c r="BP289" s="110" t="str">
        <f>IF(Tabela2[[#This Row],[Forma de atendimento (primeiro documento/ação)]]= "Outros (especificar)", "PREENCHER","NA")</f>
        <v>NA</v>
      </c>
      <c r="BQ289" s="108" t="s">
        <v>123</v>
      </c>
      <c r="BR289" s="110" t="str">
        <f>IF(Tabela2[[#This Row],[Equipe do Ibama foi a campo? Houve sobrevoo do Poseidon?]] = "Sim", "PREENCHER","NA")</f>
        <v>NA</v>
      </c>
      <c r="BS289" s="110" t="str">
        <f>IF(Tabela2[[#This Row],[Se sim, foi emitida Ordem de Emergência? (informações vinculada à coluna CK)]] = "Sim", "PREENCHER","NA")</f>
        <v>NA</v>
      </c>
      <c r="BT289" s="110" t="s">
        <v>7099</v>
      </c>
      <c r="BU289" s="110" t="s">
        <v>2696</v>
      </c>
      <c r="BV289" s="110" t="s">
        <v>123</v>
      </c>
      <c r="BW289" s="110" t="s">
        <v>2696</v>
      </c>
      <c r="BX289" s="108" t="s">
        <v>7100</v>
      </c>
      <c r="BY289" s="143">
        <v>45916</v>
      </c>
      <c r="BZ289" s="106">
        <f>IF(Tabela2[[#This Row],[Data do documento de encerramento]]="NA","NA",IF(Tabela2[[#This Row],[Data do documento de encerramento]]="","Pendente de conclusão/ encerramento",_xlfn.DAYS(Tabela2[[#This Row],[Data do documento de encerramento]],J289)))</f>
        <v>142</v>
      </c>
      <c r="CA289" s="109"/>
      <c r="CB289" s="292" t="s">
        <v>7156</v>
      </c>
      <c r="CC289" s="132" t="s">
        <v>7102</v>
      </c>
      <c r="CD289" s="109" t="s">
        <v>123</v>
      </c>
      <c r="CE289" s="109" t="s">
        <v>123</v>
      </c>
      <c r="CF289" s="109" t="s">
        <v>7103</v>
      </c>
    </row>
    <row r="290" spans="1:84" ht="30.75" hidden="1">
      <c r="A290" s="172">
        <v>202542846839</v>
      </c>
      <c r="B290" s="176" t="s">
        <v>7415</v>
      </c>
      <c r="C290" s="110" t="str">
        <f>VLOOKUP(Tabela2[[#This Row],[SIEMA]],Siema2025,4,FALSE)</f>
        <v xml:space="preserve"> SP</v>
      </c>
      <c r="D290" s="108" t="str">
        <f>VLOOKUP(Tabela2[[#This Row],[SIEMA]],Siema2025,3,FALSE)</f>
        <v xml:space="preserve">Cravinhos </v>
      </c>
      <c r="E290" s="108" t="str">
        <f>VLOOKUP(Tabela2[[#This Row],[SIEMA]],Siema2025,20,FALSE)</f>
        <v/>
      </c>
      <c r="F290" s="108"/>
      <c r="G290" s="108"/>
      <c r="H290" s="108"/>
      <c r="I290" s="106" t="str">
        <f>VLOOKUP(Tabela2[[#This Row],[SIEMA]],Siema2025,19,FALSE)</f>
        <v/>
      </c>
      <c r="J290" s="107">
        <f>VLOOKUP(Tabela2[[#This Row],[SIEMA]],Siema2025,2,FALSE)</f>
        <v>45775</v>
      </c>
      <c r="K290" s="107" t="str">
        <f>VLOOKUP(Tabela2[[#This Row],[SIEMA]],Siema2025,16,FALSE)</f>
        <v>Segunda</v>
      </c>
      <c r="L290" s="108" t="str">
        <f>IF(Tabela2[[#This Row],[Data]]="","Sem Informação",VLOOKUP(MONTH(Tabela2[[#This Row],[Data]]),'[1]Validação de dados'!$I$1:$J$13,2,0))</f>
        <v>Abril</v>
      </c>
      <c r="M290" s="106">
        <f>YEAR(Tabela2[[#This Row],[Data]])</f>
        <v>2025</v>
      </c>
      <c r="N290" s="107" t="str">
        <f>VLOOKUP(Tabela2[[#This Row],[SIEMA]],Siema2025,17,FALSE)</f>
        <v>Matutino</v>
      </c>
      <c r="O290" s="107" t="str">
        <f>VLOOKUP(Tabela2[[#This Row],[SIEMA]],Siema2025,5,FALSE)</f>
        <v>Duto</v>
      </c>
      <c r="P290" s="106" t="str">
        <f>VLOOKUP(Tabela2[[#This Row],[SIEMA]],Siema2025,21,FALSE)</f>
        <v>Faixa de Dutos OSBRA km 178+800</v>
      </c>
      <c r="Q290" s="106" t="str">
        <f>VLOOKUP(Tabela2[[#This Row],[SIEMA]],Siema2025,7,FALSE)</f>
        <v>ÓLEO DIESEL</v>
      </c>
      <c r="R290" s="106" t="str">
        <f>VLOOKUP(Tabela2[[#This Row],[SIEMA]],Siema2025,10,FALSE)</f>
        <v/>
      </c>
      <c r="S290" s="109" t="str">
        <f>IF(Q290="","", IF(Q290="NC","", IF(Q290="NE","", IF(Q290="NA","",IFERROR(VLOOKUP(Q290,Produtos!$A$1:$C$2319,2,FALSE),"Não Cadastrado")))))</f>
        <v>Não Cadastrado</v>
      </c>
      <c r="T290" s="106" t="str">
        <f>VLOOKUP(Tabela2[[#This Row],[SIEMA]],Siema2025,11,FALSE)</f>
        <v xml:space="preserve"> </v>
      </c>
      <c r="U290" s="106" t="str">
        <f>VLOOKUP(Tabela2[[#This Row],[SIEMA]],Siema2025,12,FALSE)</f>
        <v xml:space="preserve"> </v>
      </c>
      <c r="V290" s="106" t="str">
        <f>IF(Q290="","",IF(ISNUMBER(Q290)=FALSE,"Não se aplica",IFERROR(VLOOKUP(Q290,Produtos!$A$1:$C$2319,3,FALSE),"Não Cadastrado")))</f>
        <v>Não se aplica</v>
      </c>
      <c r="W290" s="106" t="str">
        <f>VLOOKUP(Tabela2[[#This Row],[SIEMA]],Siema2025,10,FALSE)</f>
        <v/>
      </c>
      <c r="X290" s="115" t="str">
        <f>IF(Tabela2[[#This Row],[Origem do acidente]] = "Plataforma", "PREENCHER","NA")</f>
        <v>NA</v>
      </c>
      <c r="Y290" s="111" t="str">
        <f>IF(W290="","", IF(W290="NC","", IF(W290="NE","", IF(W290="NA","",IFERROR(VLOOKUP(W290,Produtos!$A$1:$C$2319,2,FALSE),"Não Cadastrado")))))</f>
        <v/>
      </c>
      <c r="Z290" s="106" t="str">
        <f>VLOOKUP(Tabela2[[#This Row],[SIEMA]],Siema2025,11,FALSE)</f>
        <v xml:space="preserve"> </v>
      </c>
      <c r="AA290" s="106" t="str">
        <f>VLOOKUP(Tabela2[[#This Row],[SIEMA]],Siema2025,12,FALSE)</f>
        <v xml:space="preserve"> </v>
      </c>
      <c r="AB290" s="106" t="str">
        <f>IF(W290="","",IF(ISNUMBER(W290)=FALSE,"Não se aplica",IFERROR(VLOOKUP(W290,Produtos!$A$1:$C$2319,3,FALSE),"Não Cadastrado")))</f>
        <v/>
      </c>
      <c r="AC290" s="106"/>
      <c r="AD290" s="110" t="str">
        <f>IF(Tabela2[[#This Row],[Origem do acidente]] = "Plataforma", "PREENCHER","NA")</f>
        <v>NA</v>
      </c>
      <c r="AE290" s="109" t="str">
        <f>IF(AC290="","", IF(AC290="NC","", IF(AC290="NE","", IF(AC290="NA","",IFERROR(VLOOKUP(AC290,Produtos!$A$1:$C$2319,2,FALSE),"Não Cadastrado")))))</f>
        <v/>
      </c>
      <c r="AF290" s="106"/>
      <c r="AG290" s="106"/>
      <c r="AH290" s="106" t="str">
        <f>IF(AC290="","",IF(ISNUMBER(AC290)=FALSE,"Não se aplica",IFERROR(VLOOKUP(AC290,Produtos!$A$1:$C$2319,3,FALSE),"Não Cadastrado")))</f>
        <v/>
      </c>
      <c r="AI290" s="106"/>
      <c r="AJ290" s="106" t="str">
        <f>VLOOKUP(Tabela2[[#This Row],[SIEMA]],Siema2025,26,FALSE)</f>
        <v>Após denúncia pelo telefone 168, técnicos da Transpetro identificaram derivação clandestina no OSBRA 20", na área da válvula VES-20120.</v>
      </c>
      <c r="AK290" s="109"/>
      <c r="AL290" s="109"/>
      <c r="AM290" s="109"/>
      <c r="AN290" s="110" t="str">
        <f>VLOOKUP(Tabela2[[#This Row],[SIEMA]],Siema2025,51,FALSE)</f>
        <v/>
      </c>
      <c r="AO290" s="110" t="str">
        <f>VLOOKUP(Tabela2[[#This Row],[SIEMA]],Siema2025,53,FALSE)</f>
        <v/>
      </c>
      <c r="AP290" s="110" t="str">
        <f>VLOOKUP(Tabela2[[#This Row],[SIEMA]],Siema2025,55,FALSE)</f>
        <v/>
      </c>
      <c r="AQ290" s="110" t="str">
        <f>VLOOKUP(Tabela2[[#This Row],[SIEMA]],Siema2025,57,FALSE)</f>
        <v/>
      </c>
      <c r="AR290" s="110" t="str">
        <f>VLOOKUP(Tabela2[[#This Row],[SIEMA]],Siema2025,59,FALSE)</f>
        <v/>
      </c>
      <c r="AS290" s="110" t="str">
        <f>VLOOKUP(Tabela2[[#This Row],[SIEMA]],Siema2025,61,FALSE)</f>
        <v/>
      </c>
      <c r="AT290" s="110" t="str">
        <f>VLOOKUP(Tabela2[[#This Row],[SIEMA]],Siema2025,63,FALSE)</f>
        <v/>
      </c>
      <c r="AU290" s="110" t="str">
        <f>VLOOKUP(Tabela2[[#This Row],[SIEMA]],Siema2025,65,FALSE)</f>
        <v/>
      </c>
      <c r="AV290" s="110" t="str">
        <f>VLOOKUP(Tabela2[[#This Row],[SIEMA]],Siema2025,67,FALSE)</f>
        <v/>
      </c>
      <c r="AW290" s="110" t="str">
        <f>VLOOKUP(Tabela2[[#This Row],[SIEMA]],Siema2025,69,FALSE)</f>
        <v/>
      </c>
      <c r="AX290" s="110" t="str">
        <f>VLOOKUP(Tabela2[[#This Row],[SIEMA]],Siema2025,71,FALSE)</f>
        <v/>
      </c>
      <c r="AY290" s="110" t="str">
        <f>VLOOKUP(Tabela2[[#This Row],[SIEMA]],Siema2025,73,FALSE)</f>
        <v/>
      </c>
      <c r="AZ290" s="110" t="str">
        <f>VLOOKUP(Tabela2[[#This Row],[SIEMA]],Siema2025,75,FALSE)</f>
        <v/>
      </c>
      <c r="BA290" s="110" t="str">
        <f>VLOOKUP(Tabela2[[#This Row],[SIEMA]],Siema2025,77,FALSE)</f>
        <v/>
      </c>
      <c r="BB290" s="110" t="str">
        <f>VLOOKUP(Tabela2[[#This Row],[SIEMA]],Siema2025,79,FALSE)</f>
        <v>X</v>
      </c>
      <c r="BC290" s="110" t="str">
        <f>IF(Tabela2[[#This Row],[Outro(s) ]] = "X", "PREENCHER","NA")</f>
        <v>PREENCHER</v>
      </c>
      <c r="BD290" s="110" t="str">
        <f>VLOOKUP(Tabela2[[#This Row],[SIEMA]],Siema2025,82,FALSE)</f>
        <v/>
      </c>
      <c r="BE290" s="110" t="str">
        <f>VLOOKUP(Tabela2[[#This Row],[SIEMA]],Siema2025,81,FALSE)</f>
        <v/>
      </c>
      <c r="BF290" s="112" t="str">
        <f>VLOOKUP(Tabela2[[#This Row],[SIEMA]],Siema2025,28,FALSE)</f>
        <v>Petrobras Transporte S.A. - Transpetro</v>
      </c>
      <c r="BG290" s="112"/>
      <c r="BH290" s="113" t="str">
        <f>VLOOKUP(Tabela2[[#This Row],[SIEMA]],Siema2025,29,FALSE)</f>
        <v>02709449000159</v>
      </c>
      <c r="BI290" s="114" t="str">
        <f>VLOOKUP(Tabela2[[#This Row],[SIEMA]],Siema2025,107,FALSE)</f>
        <v>Não</v>
      </c>
      <c r="BJ290" s="109"/>
      <c r="BK290" s="106"/>
      <c r="BL290" s="143"/>
      <c r="BM290" s="110">
        <f ca="1">IF(Tabela2[[#This Row],[Data de atendimento do Ibama (considerar o primeiro documento/ação)]]="",_xlfn.DAYS(TODAY(),J290),_xlfn.DAYS(Tabela2[[#This Row],[Data de atendimento do Ibama (considerar o primeiro documento/ação)]],J290))</f>
        <v>445</v>
      </c>
      <c r="BN290" s="110" t="str">
        <f>IF(Tabela2[[#This Row],[Atendido pelo Ibama ("Não" ou "Sim")]]="Não","Preencher", IF(Tabela2[[#This Row],[Atendido pelo Ibama ("Não" ou "Sim")]]="Sim","NA",""))</f>
        <v/>
      </c>
      <c r="BO290" s="116"/>
      <c r="BP290" s="110" t="str">
        <f>IF(Tabela2[[#This Row],[Forma de atendimento (primeiro documento/ação)]]= "Outros (especificar)", "PREENCHER","NA")</f>
        <v>NA</v>
      </c>
      <c r="BQ290" s="108"/>
      <c r="BR290" s="110" t="str">
        <f>IF(Tabela2[[#This Row],[Equipe do Ibama foi a campo? Houve sobrevoo do Poseidon?]] = "Sim", "PREENCHER","NA")</f>
        <v>NA</v>
      </c>
      <c r="BS290" s="110" t="str">
        <f>IF(Tabela2[[#This Row],[Se sim, foi emitida Ordem de Emergência? (informações vinculada à coluna CK)]] = "Sim", "PREENCHER","NA")</f>
        <v>NA</v>
      </c>
      <c r="BT290" s="110" t="str">
        <f>IF(Tabela2[[#This Row],[Foi elaborado Relatório de Vistoria pelo Ibama? (informações vinculada à coluna CK)]] = "Sim", "PREENCHER","NA")</f>
        <v>NA</v>
      </c>
      <c r="BU290" s="110" t="str">
        <f>IF(Tabela2[[#This Row],[Houve envio de Informações Pós-acidente (preencher "não se aplica" quando de competência estadual/municipal)]] = "Sim", "PREENCHER","NA")</f>
        <v>NA</v>
      </c>
      <c r="BV290" s="110" t="str">
        <f>IF(Tabela2[[#This Row],[Houve avaliação das informações pós-acidente solicitadas/enviadas?]] = "Sim", "PREENCHER","NA")</f>
        <v>NA</v>
      </c>
      <c r="BW290" s="110" t="str">
        <f>IF(Tabela2[[#This Row],[O Ibama aguarda resposta da empresa/OEMA, etc?]] = "Sim", "PREENCHER","NA")</f>
        <v>NA</v>
      </c>
      <c r="BX290" s="108"/>
      <c r="BY290" s="143"/>
      <c r="BZ290" s="106" t="str">
        <f>IF(Tabela2[[#This Row],[Data do documento de encerramento]]="NA","NA",IF(Tabela2[[#This Row],[Data do documento de encerramento]]="","Pendente de conclusão/ encerramento",_xlfn.DAYS(Tabela2[[#This Row],[Data do documento de encerramento]],J290)))</f>
        <v>Pendente de conclusão/ encerramento</v>
      </c>
      <c r="CA290" s="109"/>
      <c r="CB290" s="109"/>
      <c r="CC290" s="132"/>
      <c r="CD290" s="109"/>
      <c r="CE290" s="109"/>
      <c r="CF290" s="109"/>
    </row>
    <row r="291" spans="1:84" ht="30.75" hidden="1">
      <c r="A291" s="231">
        <v>202542932434</v>
      </c>
      <c r="B291" s="173" t="s">
        <v>8272</v>
      </c>
      <c r="C291" s="110" t="str">
        <f>VLOOKUP(Tabela2[[#This Row],[SIEMA]],Siema2025,4,FALSE)</f>
        <v xml:space="preserve"> SP</v>
      </c>
      <c r="D291" s="108" t="str">
        <f>VLOOKUP(Tabela2[[#This Row],[SIEMA]],Siema2025,3,FALSE)</f>
        <v xml:space="preserve">São Vicente </v>
      </c>
      <c r="E291" s="108" t="s">
        <v>8273</v>
      </c>
      <c r="F291" s="108"/>
      <c r="G291" s="108" t="s">
        <v>8274</v>
      </c>
      <c r="H291" s="108" t="s">
        <v>8275</v>
      </c>
      <c r="I291" s="106" t="s">
        <v>7118</v>
      </c>
      <c r="J291" s="107">
        <f>VLOOKUP(Tabela2[[#This Row],[SIEMA]],Siema2025,2,FALSE)</f>
        <v>45775</v>
      </c>
      <c r="K291" s="107" t="str">
        <f>VLOOKUP(Tabela2[[#This Row],[SIEMA]],Siema2025,16,FALSE)</f>
        <v>Segunda</v>
      </c>
      <c r="L291" s="108" t="str">
        <f>IF(Tabela2[[#This Row],[Data]]="","Sem Informação",VLOOKUP(MONTH(Tabela2[[#This Row],[Data]]),'[1]Validação de dados'!$I$1:$J$13,2,0))</f>
        <v>Abril</v>
      </c>
      <c r="M291" s="106">
        <f>YEAR(Tabela2[[#This Row],[Data]])</f>
        <v>2025</v>
      </c>
      <c r="N291" s="107" t="str">
        <f>VLOOKUP(Tabela2[[#This Row],[SIEMA]],Siema2025,17,FALSE)</f>
        <v>Noturno</v>
      </c>
      <c r="O291" s="107" t="str">
        <f>VLOOKUP(Tabela2[[#This Row],[SIEMA]],Siema2025,5,FALSE)</f>
        <v>Ferrovia</v>
      </c>
      <c r="P291" s="106" t="str">
        <f>VLOOKUP(Tabela2[[#This Row],[SIEMA]],Siema2025,21,FALSE)</f>
        <v>Vandalismo com abertura de vagão ferroviária graneleiro carregado com soja</v>
      </c>
      <c r="Q291" s="106" t="s">
        <v>7119</v>
      </c>
      <c r="R291" s="106" t="s">
        <v>7119</v>
      </c>
      <c r="S291" s="109" t="s">
        <v>7430</v>
      </c>
      <c r="T291" s="106" t="str">
        <f>VLOOKUP(Tabela2[[#This Row],[SIEMA]],Siema2025,11,FALSE)</f>
        <v>100</v>
      </c>
      <c r="U291" s="106" t="s">
        <v>7120</v>
      </c>
      <c r="V291" s="106" t="s">
        <v>7119</v>
      </c>
      <c r="W291" s="106"/>
      <c r="X291" s="115"/>
      <c r="Y291" s="111" t="str">
        <f>IF(W291="","", IF(W291="NC","", IF(W291="NE","", IF(W291="NA","",IFERROR(VLOOKUP(W291,Produtos!$A$1:$C$2319,2,FALSE),"Não Cadastrado")))))</f>
        <v/>
      </c>
      <c r="Z291" s="106"/>
      <c r="AA291" s="106"/>
      <c r="AB291" s="106" t="str">
        <f>IF(W291="","",IF(ISNUMBER(W291)=FALSE,"Não se aplica",IFERROR(VLOOKUP(W291,Produtos!$A$1:$C$2319,3,FALSE),"Não Cadastrado")))</f>
        <v/>
      </c>
      <c r="AC291" s="106"/>
      <c r="AD291" s="110"/>
      <c r="AE291" s="109" t="str">
        <f>IF(AC291="","", IF(AC291="NC","", IF(AC291="NE","", IF(AC291="NA","",IFERROR(VLOOKUP(AC291,Produtos!$A$1:$C$2319,2,FALSE),"Não Cadastrado")))))</f>
        <v/>
      </c>
      <c r="AF291" s="106"/>
      <c r="AG291" s="106"/>
      <c r="AH291" s="106" t="str">
        <f>IF(AC291="","",IF(ISNUMBER(AC291)=FALSE,"Não se aplica",IFERROR(VLOOKUP(AC291,Produtos!$A$1:$C$2319,3,FALSE),"Não Cadastrado")))</f>
        <v/>
      </c>
      <c r="AI291" s="106"/>
      <c r="AJ291" s="106" t="str">
        <f>VLOOKUP(Tabela2[[#This Row],[SIEMA]],Siema2025,26,FALSE)</f>
        <v>Ato criminoso caracterizado pela abertura de vagão graneleiro ferroviário carregado com soja.</v>
      </c>
      <c r="AK291" s="109" t="s">
        <v>7121</v>
      </c>
      <c r="AL291" s="109"/>
      <c r="AM291" s="109"/>
      <c r="AN291" s="110" t="str">
        <f>VLOOKUP(Tabela2[[#This Row],[SIEMA]],Siema2025,51,FALSE)</f>
        <v/>
      </c>
      <c r="AO291" s="110" t="str">
        <f>VLOOKUP(Tabela2[[#This Row],[SIEMA]],Siema2025,53,FALSE)</f>
        <v/>
      </c>
      <c r="AP291" s="110" t="str">
        <f>VLOOKUP(Tabela2[[#This Row],[SIEMA]],Siema2025,55,FALSE)</f>
        <v/>
      </c>
      <c r="AQ291" s="110" t="str">
        <f>VLOOKUP(Tabela2[[#This Row],[SIEMA]],Siema2025,57,FALSE)</f>
        <v/>
      </c>
      <c r="AR291" s="110" t="str">
        <f>VLOOKUP(Tabela2[[#This Row],[SIEMA]],Siema2025,59,FALSE)</f>
        <v/>
      </c>
      <c r="AS291" s="110" t="str">
        <f>VLOOKUP(Tabela2[[#This Row],[SIEMA]],Siema2025,61,FALSE)</f>
        <v/>
      </c>
      <c r="AT291" s="110" t="str">
        <f>VLOOKUP(Tabela2[[#This Row],[SIEMA]],Siema2025,63,FALSE)</f>
        <v/>
      </c>
      <c r="AU291" s="110" t="str">
        <f>VLOOKUP(Tabela2[[#This Row],[SIEMA]],Siema2025,65,FALSE)</f>
        <v>X</v>
      </c>
      <c r="AV291" s="110" t="str">
        <f>VLOOKUP(Tabela2[[#This Row],[SIEMA]],Siema2025,67,FALSE)</f>
        <v/>
      </c>
      <c r="AW291" s="110" t="str">
        <f>VLOOKUP(Tabela2[[#This Row],[SIEMA]],Siema2025,69,FALSE)</f>
        <v/>
      </c>
      <c r="AX291" s="110" t="str">
        <f>VLOOKUP(Tabela2[[#This Row],[SIEMA]],Siema2025,71,FALSE)</f>
        <v/>
      </c>
      <c r="AY291" s="110" t="str">
        <f>VLOOKUP(Tabela2[[#This Row],[SIEMA]],Siema2025,73,FALSE)</f>
        <v/>
      </c>
      <c r="AZ291" s="110" t="str">
        <f>VLOOKUP(Tabela2[[#This Row],[SIEMA]],Siema2025,75,FALSE)</f>
        <v/>
      </c>
      <c r="BA291" s="110" t="str">
        <f>VLOOKUP(Tabela2[[#This Row],[SIEMA]],Siema2025,77,FALSE)</f>
        <v/>
      </c>
      <c r="BB291" s="110" t="str">
        <f>VLOOKUP(Tabela2[[#This Row],[SIEMA]],Siema2025,79,FALSE)</f>
        <v/>
      </c>
      <c r="BC291" s="110" t="str">
        <f>IF(Tabela2[[#This Row],[Outro(s) ]] = "X", "PREENCHER","NA")</f>
        <v>NA</v>
      </c>
      <c r="BD291" s="110" t="str">
        <f>VLOOKUP(Tabela2[[#This Row],[SIEMA]],Siema2025,82,FALSE)</f>
        <v/>
      </c>
      <c r="BE291" s="110" t="str">
        <f>VLOOKUP(Tabela2[[#This Row],[SIEMA]],Siema2025,81,FALSE)</f>
        <v/>
      </c>
      <c r="BF291" s="112" t="s">
        <v>3066</v>
      </c>
      <c r="BG291" s="112" t="s">
        <v>7122</v>
      </c>
      <c r="BH291" s="113" t="str">
        <f>VLOOKUP(Tabela2[[#This Row],[SIEMA]],Siema2025,29,FALSE)</f>
        <v>02502844000166</v>
      </c>
      <c r="BI291" s="114" t="str">
        <f>VLOOKUP(Tabela2[[#This Row],[SIEMA]],Siema2025,107,FALSE)</f>
        <v>Não</v>
      </c>
      <c r="BJ291" s="109" t="s">
        <v>7097</v>
      </c>
      <c r="BK291" s="106" t="s">
        <v>2696</v>
      </c>
      <c r="BL291" s="143">
        <v>45783</v>
      </c>
      <c r="BM291" s="110">
        <f ca="1">IF(Tabela2[[#This Row],[Data de atendimento do Ibama (considerar o primeiro documento/ação)]]="",_xlfn.DAYS(TODAY(),J291),_xlfn.DAYS(Tabela2[[#This Row],[Data de atendimento do Ibama (considerar o primeiro documento/ação)]],J291))</f>
        <v>8</v>
      </c>
      <c r="BN291" s="110" t="str">
        <f>IF(Tabela2[[#This Row],[Atendido pelo Ibama ("Não" ou "Sim")]]="Não","Preencher", IF(Tabela2[[#This Row],[Atendido pelo Ibama ("Não" ou "Sim")]]="Sim","NA",""))</f>
        <v>NA</v>
      </c>
      <c r="BO291" s="116" t="s">
        <v>7098</v>
      </c>
      <c r="BP291" s="110" t="str">
        <f>IF(Tabela2[[#This Row],[Forma de atendimento (primeiro documento/ação)]]= "Outros (especificar)", "PREENCHER","NA")</f>
        <v>NA</v>
      </c>
      <c r="BQ291" s="108" t="s">
        <v>123</v>
      </c>
      <c r="BR291" s="110" t="str">
        <f>IF(Tabela2[[#This Row],[Equipe do Ibama foi a campo? Houve sobrevoo do Poseidon?]] = "Sim", "PREENCHER","NA")</f>
        <v>NA</v>
      </c>
      <c r="BS291" s="110" t="str">
        <f>IF(Tabela2[[#This Row],[Se sim, foi emitida Ordem de Emergência? (informações vinculada à coluna CK)]] = "Sim", "PREENCHER","NA")</f>
        <v>NA</v>
      </c>
      <c r="BT291" s="110" t="s">
        <v>7125</v>
      </c>
      <c r="BU291" s="110" t="s">
        <v>2696</v>
      </c>
      <c r="BV291" s="110" t="s">
        <v>123</v>
      </c>
      <c r="BW291" s="110" t="s">
        <v>123</v>
      </c>
      <c r="BX291" s="108" t="s">
        <v>7119</v>
      </c>
      <c r="BY291" s="108"/>
      <c r="BZ291" s="106" t="str">
        <f>IF(Tabela2[[#This Row],[Data do documento de encerramento]]="NA","NA",IF(Tabela2[[#This Row],[Data do documento de encerramento]]="","Pendente de conclusão/ encerramento",_xlfn.DAYS(Tabela2[[#This Row],[Data do documento de encerramento]],J291)))</f>
        <v>Pendente de conclusão/ encerramento</v>
      </c>
      <c r="CA291" s="109" t="s">
        <v>7126</v>
      </c>
      <c r="CB291" s="109"/>
      <c r="CC291" s="131"/>
      <c r="CD291" s="109"/>
      <c r="CE291" s="109"/>
      <c r="CF291" s="109"/>
    </row>
    <row r="292" spans="1:84" ht="60.75">
      <c r="A292" s="172">
        <v>202543039654</v>
      </c>
      <c r="B292" s="173" t="s">
        <v>8276</v>
      </c>
      <c r="C292" s="110" t="s">
        <v>7133</v>
      </c>
      <c r="D292" s="108" t="s">
        <v>637</v>
      </c>
      <c r="E292" s="108" t="s">
        <v>2910</v>
      </c>
      <c r="F292" s="108"/>
      <c r="G292" s="108" t="s">
        <v>8277</v>
      </c>
      <c r="H292" s="108" t="s">
        <v>8278</v>
      </c>
      <c r="I292" s="106" t="str">
        <f>VLOOKUP(Tabela2[[#This Row],[SIEMA]],Siema2025,19,FALSE)</f>
        <v>Campos</v>
      </c>
      <c r="J292" s="107">
        <f>VLOOKUP(Tabela2[[#This Row],[SIEMA]],Siema2025,2,FALSE)</f>
        <v>45775</v>
      </c>
      <c r="K292" s="107" t="str">
        <f>VLOOKUP(Tabela2[[#This Row],[SIEMA]],Siema2025,16,FALSE)</f>
        <v>Segunda</v>
      </c>
      <c r="L292" s="108" t="str">
        <f>IF(Tabela2[[#This Row],[Data]]="","Sem Informação",VLOOKUP(MONTH(Tabela2[[#This Row],[Data]]),'[1]Validação de dados'!$I$1:$J$13,2,0))</f>
        <v>Abril</v>
      </c>
      <c r="M292" s="106">
        <f>YEAR(Tabela2[[#This Row],[Data]])</f>
        <v>2025</v>
      </c>
      <c r="N292" s="107" t="str">
        <f>VLOOKUP(Tabela2[[#This Row],[SIEMA]],Siema2025,17,FALSE)</f>
        <v>Madrugada</v>
      </c>
      <c r="O292" s="107" t="str">
        <f>VLOOKUP(Tabela2[[#This Row],[SIEMA]],Siema2025,5,FALSE)</f>
        <v>Plataforma</v>
      </c>
      <c r="P292" s="106" t="str">
        <f>VLOOKUP(Tabela2[[#This Row],[SIEMA]],Siema2025,21,FALSE)</f>
        <v>Sonda Q7000</v>
      </c>
      <c r="Q292" s="106" t="s">
        <v>637</v>
      </c>
      <c r="R292" s="106" t="s">
        <v>8279</v>
      </c>
      <c r="S292" s="109" t="s">
        <v>7138</v>
      </c>
      <c r="T292" s="106" t="str">
        <f>VLOOKUP(Tabela2[[#This Row],[SIEMA]],Siema2025,11,FALSE)</f>
        <v>0.6</v>
      </c>
      <c r="U292" s="106" t="str">
        <f>VLOOKUP(Tabela2[[#This Row],[SIEMA]],Siema2025,12,FALSE)</f>
        <v>M3</v>
      </c>
      <c r="V292" s="106" t="str">
        <f>IF(Q292="","",IF(ISNUMBER(Q292)=FALSE,"Não se aplica",IFERROR(VLOOKUP(Q292,Produtos!$A$1:$C$2319,3,FALSE),"Não Cadastrado")))</f>
        <v>Não se aplica</v>
      </c>
      <c r="W292" s="106"/>
      <c r="X292" s="115" t="str">
        <f>IF(Tabela2[[#This Row],[Origem do acidente]] = "Plataforma", "PREENCHER","NA")</f>
        <v>PREENCHER</v>
      </c>
      <c r="Y292" s="111" t="str">
        <f>IF(W292="","", IF(W292="NC","", IF(W292="NE","", IF(W292="NA","",IFERROR(VLOOKUP(W292,Produtos!$A$1:$C$2319,2,FALSE),"Não Cadastrado")))))</f>
        <v/>
      </c>
      <c r="Z292" s="106"/>
      <c r="AA292" s="106"/>
      <c r="AB292" s="106" t="str">
        <f>IF(W292="","",IF(ISNUMBER(W292)=FALSE,"Não se aplica",IFERROR(VLOOKUP(W292,Produtos!$A$1:$C$2319,3,FALSE),"Não Cadastrado")))</f>
        <v/>
      </c>
      <c r="AC292" s="106"/>
      <c r="AD292" s="110" t="str">
        <f>IF(Tabela2[[#This Row],[Origem do acidente]] = "Plataforma", "PREENCHER","NA")</f>
        <v>PREENCHER</v>
      </c>
      <c r="AE292" s="109" t="str">
        <f>IF(AC292="","", IF(AC292="NC","", IF(AC292="NE","", IF(AC292="NA","",IFERROR(VLOOKUP(AC292,Produtos!$A$1:$C$2319,2,FALSE),"Não Cadastrado")))))</f>
        <v/>
      </c>
      <c r="AF292" s="106"/>
      <c r="AG292" s="106"/>
      <c r="AH292" s="106" t="str">
        <f>IF(AC292="","",IF(ISNUMBER(AC292)=FALSE,"Não se aplica",IFERROR(VLOOKUP(AC292,Produtos!$A$1:$C$2319,3,FALSE),"Não Cadastrado")))</f>
        <v/>
      </c>
      <c r="AI292" s="106"/>
      <c r="AJ292" s="106"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92" s="109" t="s">
        <v>7110</v>
      </c>
      <c r="AL292" s="109"/>
      <c r="AM292" s="109"/>
      <c r="AN292" s="110" t="str">
        <f>VLOOKUP(Tabela2[[#This Row],[SIEMA]],Siema2025,51,FALSE)</f>
        <v/>
      </c>
      <c r="AO292" s="110" t="str">
        <f>VLOOKUP(Tabela2[[#This Row],[SIEMA]],Siema2025,53,FALSE)</f>
        <v/>
      </c>
      <c r="AP292" s="110" t="str">
        <f>VLOOKUP(Tabela2[[#This Row],[SIEMA]],Siema2025,55,FALSE)</f>
        <v/>
      </c>
      <c r="AQ292" s="110" t="str">
        <f>VLOOKUP(Tabela2[[#This Row],[SIEMA]],Siema2025,57,FALSE)</f>
        <v/>
      </c>
      <c r="AR292" s="110" t="str">
        <f>VLOOKUP(Tabela2[[#This Row],[SIEMA]],Siema2025,59,FALSE)</f>
        <v/>
      </c>
      <c r="AS292" s="110" t="str">
        <f>VLOOKUP(Tabela2[[#This Row],[SIEMA]],Siema2025,61,FALSE)</f>
        <v>X</v>
      </c>
      <c r="AT292" s="110" t="str">
        <f>VLOOKUP(Tabela2[[#This Row],[SIEMA]],Siema2025,63,FALSE)</f>
        <v/>
      </c>
      <c r="AU292" s="110" t="str">
        <f>VLOOKUP(Tabela2[[#This Row],[SIEMA]],Siema2025,65,FALSE)</f>
        <v/>
      </c>
      <c r="AV292" s="110" t="str">
        <f>VLOOKUP(Tabela2[[#This Row],[SIEMA]],Siema2025,67,FALSE)</f>
        <v/>
      </c>
      <c r="AW292" s="110" t="str">
        <f>VLOOKUP(Tabela2[[#This Row],[SIEMA]],Siema2025,69,FALSE)</f>
        <v/>
      </c>
      <c r="AX292" s="110" t="str">
        <f>VLOOKUP(Tabela2[[#This Row],[SIEMA]],Siema2025,71,FALSE)</f>
        <v/>
      </c>
      <c r="AY292" s="110" t="str">
        <f>VLOOKUP(Tabela2[[#This Row],[SIEMA]],Siema2025,73,FALSE)</f>
        <v/>
      </c>
      <c r="AZ292" s="110" t="str">
        <f>VLOOKUP(Tabela2[[#This Row],[SIEMA]],Siema2025,75,FALSE)</f>
        <v/>
      </c>
      <c r="BA292" s="110" t="str">
        <f>VLOOKUP(Tabela2[[#This Row],[SIEMA]],Siema2025,77,FALSE)</f>
        <v/>
      </c>
      <c r="BB292" s="110" t="str">
        <f>VLOOKUP(Tabela2[[#This Row],[SIEMA]],Siema2025,79,FALSE)</f>
        <v/>
      </c>
      <c r="BC292" s="110" t="str">
        <f>IF(Tabela2[[#This Row],[Outro(s) ]] = "X", "PREENCHER","NA")</f>
        <v>NA</v>
      </c>
      <c r="BD292" s="110" t="str">
        <f>VLOOKUP(Tabela2[[#This Row],[SIEMA]],Siema2025,82,FALSE)</f>
        <v/>
      </c>
      <c r="BE292" s="110" t="str">
        <f>VLOOKUP(Tabela2[[#This Row],[SIEMA]],Siema2025,81,FALSE)</f>
        <v/>
      </c>
      <c r="BF292" s="112" t="str">
        <f>VLOOKUP(Tabela2[[#This Row],[SIEMA]],Siema2025,28,FALSE)</f>
        <v>SHELL BRASIL PETRÓLEO LTDA</v>
      </c>
      <c r="BG292" s="112"/>
      <c r="BH292" s="113" t="str">
        <f>VLOOKUP(Tabela2[[#This Row],[SIEMA]],Siema2025,29,FALSE)</f>
        <v>10456016000107</v>
      </c>
      <c r="BI292" s="114" t="str">
        <f>VLOOKUP(Tabela2[[#This Row],[SIEMA]],Siema2025,107,FALSE)</f>
        <v>Não</v>
      </c>
      <c r="BJ292" s="109" t="s">
        <v>7097</v>
      </c>
      <c r="BK292" s="106" t="s">
        <v>2696</v>
      </c>
      <c r="BL292" s="143">
        <v>45789</v>
      </c>
      <c r="BM292" s="110">
        <f ca="1">IF(Tabela2[[#This Row],[Data de atendimento do Ibama (considerar o primeiro documento/ação)]]="",_xlfn.DAYS(TODAY(),J292),_xlfn.DAYS(Tabela2[[#This Row],[Data de atendimento do Ibama (considerar o primeiro documento/ação)]],J292))</f>
        <v>14</v>
      </c>
      <c r="BN292" s="110" t="str">
        <f>IF(Tabela2[[#This Row],[Atendido pelo Ibama ("Não" ou "Sim")]]="Não","Preencher", IF(Tabela2[[#This Row],[Atendido pelo Ibama ("Não" ou "Sim")]]="Sim","NA",""))</f>
        <v>NA</v>
      </c>
      <c r="BO292" s="116" t="s">
        <v>7139</v>
      </c>
      <c r="BP292" s="110" t="str">
        <f>IF(Tabela2[[#This Row],[Forma de atendimento (primeiro documento/ação)]]= "Outros (especificar)", "PREENCHER","NA")</f>
        <v>NA</v>
      </c>
      <c r="BQ292" s="108" t="s">
        <v>123</v>
      </c>
      <c r="BR292" s="110" t="str">
        <f>IF(Tabela2[[#This Row],[Equipe do Ibama foi a campo? Houve sobrevoo do Poseidon?]] = "Sim", "PREENCHER","NA")</f>
        <v>NA</v>
      </c>
      <c r="BS292" s="110" t="str">
        <f>IF(Tabela2[[#This Row],[Se sim, foi emitida Ordem de Emergência? (informações vinculada à coluna CK)]] = "Sim", "PREENCHER","NA")</f>
        <v>NA</v>
      </c>
      <c r="BT292" s="110" t="s">
        <v>7099</v>
      </c>
      <c r="BU292" s="110" t="s">
        <v>123</v>
      </c>
      <c r="BV292" s="110" t="s">
        <v>123</v>
      </c>
      <c r="BW292" s="110" t="s">
        <v>123</v>
      </c>
      <c r="BX292" s="108"/>
      <c r="BY292" s="108"/>
      <c r="BZ292" s="106" t="str">
        <f>IF(Tabela2[[#This Row],[Data do documento de encerramento]]="NA","NA",IF(Tabela2[[#This Row],[Data do documento de encerramento]]="","Pendente de conclusão/ encerramento",_xlfn.DAYS(Tabela2[[#This Row],[Data do documento de encerramento]],J292)))</f>
        <v>Pendente de conclusão/ encerramento</v>
      </c>
      <c r="CA292" s="109"/>
      <c r="CB292" s="109"/>
      <c r="CC292" s="131" t="s">
        <v>7196</v>
      </c>
      <c r="CD292" s="109" t="s">
        <v>123</v>
      </c>
      <c r="CE292" s="109" t="s">
        <v>123</v>
      </c>
      <c r="CF292" s="109" t="s">
        <v>7141</v>
      </c>
    </row>
    <row r="293" spans="1:84" hidden="1">
      <c r="A293" s="172">
        <v>202552650407</v>
      </c>
      <c r="B293" s="173" t="s">
        <v>8280</v>
      </c>
      <c r="C293" s="110" t="str">
        <f>VLOOKUP(Tabela2[[#This Row],[SIEMA]],Siema2025,4,FALSE)</f>
        <v xml:space="preserve"> GO</v>
      </c>
      <c r="D293" s="108" t="str">
        <f>VLOOKUP(Tabela2[[#This Row],[SIEMA]],Siema2025,3,FALSE)</f>
        <v xml:space="preserve">Porangatu </v>
      </c>
      <c r="E293" s="108" t="str">
        <f>VLOOKUP(Tabela2[[#This Row],[SIEMA]],Siema2025,20,FALSE)</f>
        <v>BR-153/GO, Km 063+500 (sentido Norte)</v>
      </c>
      <c r="F293" s="108"/>
      <c r="G293" s="108"/>
      <c r="H293" s="108"/>
      <c r="I293" s="106" t="str">
        <f>VLOOKUP(Tabela2[[#This Row],[SIEMA]],Siema2025,19,FALSE)</f>
        <v/>
      </c>
      <c r="J293" s="107">
        <f>VLOOKUP(Tabela2[[#This Row],[SIEMA]],Siema2025,2,FALSE)</f>
        <v>45775</v>
      </c>
      <c r="K293" s="107" t="str">
        <f>VLOOKUP(Tabela2[[#This Row],[SIEMA]],Siema2025,16,FALSE)</f>
        <v>Segunda</v>
      </c>
      <c r="L293" s="108" t="str">
        <f>IF(Tabela2[[#This Row],[Data]]="","Sem Informação",VLOOKUP(MONTH(Tabela2[[#This Row],[Data]]),'[1]Validação de dados'!$I$1:$J$13,2,0))</f>
        <v>Abril</v>
      </c>
      <c r="M293" s="106">
        <f>YEAR(Tabela2[[#This Row],[Data]])</f>
        <v>2025</v>
      </c>
      <c r="N293" s="107" t="str">
        <f>VLOOKUP(Tabela2[[#This Row],[SIEMA]],Siema2025,17,FALSE)</f>
        <v>Vespertino</v>
      </c>
      <c r="O293" s="107" t="str">
        <f>VLOOKUP(Tabela2[[#This Row],[SIEMA]],Siema2025,5,FALSE)</f>
        <v>Rodovia</v>
      </c>
      <c r="P293" s="106" t="str">
        <f>VLOOKUP(Tabela2[[#This Row],[SIEMA]],Siema2025,21,FALSE)</f>
        <v/>
      </c>
      <c r="Q293" s="106" t="str">
        <f>VLOOKUP(Tabela2[[#This Row],[SIEMA]],Siema2025,7,FALSE)</f>
        <v>SUBSTÂNCIA QUE APRESENTA RISCO PARA O MEIO AMBIENTE, LÍQUIDA, N.E.</v>
      </c>
      <c r="R293" s="106" t="str">
        <f>VLOOKUP(Tabela2[[#This Row],[SIEMA]],Siema2025,10,FALSE)</f>
        <v/>
      </c>
      <c r="S293" s="109" t="str">
        <f>IF(Q293="","", IF(Q293="NC","", IF(Q293="NE","", IF(Q293="NA","",IFERROR(VLOOKUP(Q293,Produtos!$A$1:$C$2319,2,FALSE),"Não Cadastrado")))))</f>
        <v>Não Cadastrado</v>
      </c>
      <c r="T293" s="106" t="str">
        <f>VLOOKUP(Tabela2[[#This Row],[SIEMA]],Siema2025,11,FALSE)</f>
        <v xml:space="preserve"> </v>
      </c>
      <c r="U293" s="106" t="str">
        <f>VLOOKUP(Tabela2[[#This Row],[SIEMA]],Siema2025,12,FALSE)</f>
        <v xml:space="preserve"> </v>
      </c>
      <c r="V293" s="106" t="str">
        <f>IF(Q293="","",IF(ISNUMBER(Q293)=FALSE,"Não se aplica",IFERROR(VLOOKUP(Q293,Produtos!$A$1:$C$2319,3,FALSE),"Não Cadastrado")))</f>
        <v>Não se aplica</v>
      </c>
      <c r="W293" s="106" t="str">
        <f>VLOOKUP(Tabela2[[#This Row],[SIEMA]],Siema2025,10,FALSE)</f>
        <v/>
      </c>
      <c r="X293" s="115" t="str">
        <f>IF(Tabela2[[#This Row],[Origem do acidente]] = "Plataforma", "PREENCHER","NA")</f>
        <v>NA</v>
      </c>
      <c r="Y293" s="111" t="str">
        <f>IF(W293="","", IF(W293="NC","", IF(W293="NE","", IF(W293="NA","",IFERROR(VLOOKUP(W293,Produtos!$A$1:$C$2319,2,FALSE),"Não Cadastrado")))))</f>
        <v/>
      </c>
      <c r="Z293" s="106" t="str">
        <f>VLOOKUP(Tabela2[[#This Row],[SIEMA]],Siema2025,11,FALSE)</f>
        <v xml:space="preserve"> </v>
      </c>
      <c r="AA293" s="106" t="str">
        <f>VLOOKUP(Tabela2[[#This Row],[SIEMA]],Siema2025,12,FALSE)</f>
        <v xml:space="preserve"> </v>
      </c>
      <c r="AB293" s="106" t="str">
        <f>IF(W293="","",IF(ISNUMBER(W293)=FALSE,"Não se aplica",IFERROR(VLOOKUP(W293,Produtos!$A$1:$C$2319,3,FALSE),"Não Cadastrado")))</f>
        <v/>
      </c>
      <c r="AC293" s="106"/>
      <c r="AD293" s="110" t="str">
        <f>IF(Tabela2[[#This Row],[Origem do acidente]] = "Plataforma", "PREENCHER","NA")</f>
        <v>NA</v>
      </c>
      <c r="AE293" s="109" t="str">
        <f>IF(AC293="","", IF(AC293="NC","", IF(AC293="NE","", IF(AC293="NA","",IFERROR(VLOOKUP(AC293,Produtos!$A$1:$C$2319,2,FALSE),"Não Cadastrado")))))</f>
        <v/>
      </c>
      <c r="AF293" s="106"/>
      <c r="AG293" s="106"/>
      <c r="AH293" s="106" t="str">
        <f>IF(AC293="","",IF(ISNUMBER(AC293)=FALSE,"Não se aplica",IFERROR(VLOOKUP(AC293,Produtos!$A$1:$C$2319,3,FALSE),"Não Cadastrado")))</f>
        <v/>
      </c>
      <c r="AI293" s="106"/>
      <c r="AJ293" s="106"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93" s="109"/>
      <c r="AL293" s="109"/>
      <c r="AM293" s="109"/>
      <c r="AN293" s="110" t="str">
        <f>VLOOKUP(Tabela2[[#This Row],[SIEMA]],Siema2025,51,FALSE)</f>
        <v/>
      </c>
      <c r="AO293" s="110" t="str">
        <f>VLOOKUP(Tabela2[[#This Row],[SIEMA]],Siema2025,53,FALSE)</f>
        <v/>
      </c>
      <c r="AP293" s="110" t="str">
        <f>VLOOKUP(Tabela2[[#This Row],[SIEMA]],Siema2025,55,FALSE)</f>
        <v/>
      </c>
      <c r="AQ293" s="110" t="str">
        <f>VLOOKUP(Tabela2[[#This Row],[SIEMA]],Siema2025,57,FALSE)</f>
        <v/>
      </c>
      <c r="AR293" s="110" t="str">
        <f>VLOOKUP(Tabela2[[#This Row],[SIEMA]],Siema2025,59,FALSE)</f>
        <v/>
      </c>
      <c r="AS293" s="110" t="str">
        <f>VLOOKUP(Tabela2[[#This Row],[SIEMA]],Siema2025,61,FALSE)</f>
        <v/>
      </c>
      <c r="AT293" s="110" t="str">
        <f>VLOOKUP(Tabela2[[#This Row],[SIEMA]],Siema2025,63,FALSE)</f>
        <v/>
      </c>
      <c r="AU293" s="110" t="str">
        <f>VLOOKUP(Tabela2[[#This Row],[SIEMA]],Siema2025,65,FALSE)</f>
        <v>X</v>
      </c>
      <c r="AV293" s="110" t="str">
        <f>VLOOKUP(Tabela2[[#This Row],[SIEMA]],Siema2025,67,FALSE)</f>
        <v/>
      </c>
      <c r="AW293" s="110" t="str">
        <f>VLOOKUP(Tabela2[[#This Row],[SIEMA]],Siema2025,69,FALSE)</f>
        <v/>
      </c>
      <c r="AX293" s="110" t="str">
        <f>VLOOKUP(Tabela2[[#This Row],[SIEMA]],Siema2025,71,FALSE)</f>
        <v/>
      </c>
      <c r="AY293" s="110" t="str">
        <f>VLOOKUP(Tabela2[[#This Row],[SIEMA]],Siema2025,73,FALSE)</f>
        <v/>
      </c>
      <c r="AZ293" s="110" t="str">
        <f>VLOOKUP(Tabela2[[#This Row],[SIEMA]],Siema2025,75,FALSE)</f>
        <v/>
      </c>
      <c r="BA293" s="110" t="str">
        <f>VLOOKUP(Tabela2[[#This Row],[SIEMA]],Siema2025,77,FALSE)</f>
        <v/>
      </c>
      <c r="BB293" s="110" t="str">
        <f>VLOOKUP(Tabela2[[#This Row],[SIEMA]],Siema2025,79,FALSE)</f>
        <v/>
      </c>
      <c r="BC293" s="110" t="str">
        <f>IF(Tabela2[[#This Row],[Outro(s) ]] = "X", "PREENCHER","NA")</f>
        <v>NA</v>
      </c>
      <c r="BD293" s="110" t="str">
        <f>VLOOKUP(Tabela2[[#This Row],[SIEMA]],Siema2025,82,FALSE)</f>
        <v/>
      </c>
      <c r="BE293" s="110" t="str">
        <f>VLOOKUP(Tabela2[[#This Row],[SIEMA]],Siema2025,81,FALSE)</f>
        <v/>
      </c>
      <c r="BF293" s="112" t="str">
        <f>VLOOKUP(Tabela2[[#This Row],[SIEMA]],Siema2025,28,FALSE)</f>
        <v>Petronac Combustíveis (TDC Distribuidora de Combus</v>
      </c>
      <c r="BG293" s="112"/>
      <c r="BH293" s="113" t="str">
        <f>VLOOKUP(Tabela2[[#This Row],[SIEMA]],Siema2025,29,FALSE)</f>
        <v>01241994000524</v>
      </c>
      <c r="BI293" s="114" t="str">
        <f>VLOOKUP(Tabela2[[#This Row],[SIEMA]],Siema2025,107,FALSE)</f>
        <v>Não</v>
      </c>
      <c r="BJ293" s="109"/>
      <c r="BK293" s="106"/>
      <c r="BL293" s="143"/>
      <c r="BM293" s="110">
        <f ca="1">IF(Tabela2[[#This Row],[Data de atendimento do Ibama (considerar o primeiro documento/ação)]]="",_xlfn.DAYS(TODAY(),J293),_xlfn.DAYS(Tabela2[[#This Row],[Data de atendimento do Ibama (considerar o primeiro documento/ação)]],J293))</f>
        <v>445</v>
      </c>
      <c r="BN293" s="110" t="str">
        <f>IF(Tabela2[[#This Row],[Atendido pelo Ibama ("Não" ou "Sim")]]="Não","Preencher", IF(Tabela2[[#This Row],[Atendido pelo Ibama ("Não" ou "Sim")]]="Sim","NA",""))</f>
        <v/>
      </c>
      <c r="BO293" s="116"/>
      <c r="BP293" s="110" t="str">
        <f>IF(Tabela2[[#This Row],[Forma de atendimento (primeiro documento/ação)]]= "Outros (especificar)", "PREENCHER","NA")</f>
        <v>NA</v>
      </c>
      <c r="BQ293" s="108"/>
      <c r="BR293" s="110" t="str">
        <f>IF(Tabela2[[#This Row],[Equipe do Ibama foi a campo? Houve sobrevoo do Poseidon?]] = "Sim", "PREENCHER","NA")</f>
        <v>NA</v>
      </c>
      <c r="BS293" s="110" t="str">
        <f>IF(Tabela2[[#This Row],[Se sim, foi emitida Ordem de Emergência? (informações vinculada à coluna CK)]] = "Sim", "PREENCHER","NA")</f>
        <v>NA</v>
      </c>
      <c r="BT293" s="110" t="str">
        <f>IF(Tabela2[[#This Row],[Foi elaborado Relatório de Vistoria pelo Ibama? (informações vinculada à coluna CK)]] = "Sim", "PREENCHER","NA")</f>
        <v>NA</v>
      </c>
      <c r="BU293" s="110" t="str">
        <f>IF(Tabela2[[#This Row],[Houve envio de Informações Pós-acidente (preencher "não se aplica" quando de competência estadual/municipal)]] = "Sim", "PREENCHER","NA")</f>
        <v>NA</v>
      </c>
      <c r="BV293" s="110" t="str">
        <f>IF(Tabela2[[#This Row],[Houve avaliação das informações pós-acidente solicitadas/enviadas?]] = "Sim", "PREENCHER","NA")</f>
        <v>NA</v>
      </c>
      <c r="BW293" s="110" t="str">
        <f>IF(Tabela2[[#This Row],[O Ibama aguarda resposta da empresa/OEMA, etc?]] = "Sim", "PREENCHER","NA")</f>
        <v>NA</v>
      </c>
      <c r="BX293" s="108"/>
      <c r="BY293" s="108"/>
      <c r="BZ293" s="106" t="str">
        <f>IF(Tabela2[[#This Row],[Data do documento de encerramento]]="NA","NA",IF(Tabela2[[#This Row],[Data do documento de encerramento]]="","Pendente de conclusão/ encerramento",_xlfn.DAYS(Tabela2[[#This Row],[Data do documento de encerramento]],J293)))</f>
        <v>Pendente de conclusão/ encerramento</v>
      </c>
      <c r="CA293" s="109"/>
      <c r="CB293" s="109"/>
      <c r="CC293" s="131"/>
      <c r="CD293" s="109"/>
      <c r="CE293" s="109"/>
      <c r="CF293" s="109"/>
    </row>
    <row r="294" spans="1:84" ht="45.75">
      <c r="A294" s="172">
        <v>20255175658</v>
      </c>
      <c r="B294" s="173" t="s">
        <v>8281</v>
      </c>
      <c r="C294" s="110" t="s">
        <v>7133</v>
      </c>
      <c r="D294" s="108" t="s">
        <v>637</v>
      </c>
      <c r="E294" s="108" t="s">
        <v>7305</v>
      </c>
      <c r="F294" s="108"/>
      <c r="G294" t="s">
        <v>8282</v>
      </c>
      <c r="H294" t="s">
        <v>8283</v>
      </c>
      <c r="I294" s="106" t="str">
        <f>VLOOKUP(Tabela2[[#This Row],[SIEMA]],Siema2025,19,FALSE)</f>
        <v>Campos</v>
      </c>
      <c r="J294" s="107">
        <f>VLOOKUP(Tabela2[[#This Row],[SIEMA]],Siema2025,2,FALSE)</f>
        <v>45776</v>
      </c>
      <c r="K294" s="107" t="str">
        <f>VLOOKUP(Tabela2[[#This Row],[SIEMA]],Siema2025,16,FALSE)</f>
        <v>Terça</v>
      </c>
      <c r="L294" s="108" t="str">
        <f>IF(Tabela2[[#This Row],[Data]]="","Sem Informação",VLOOKUP(MONTH(Tabela2[[#This Row],[Data]]),'[1]Validação de dados'!$I$1:$J$13,2,0))</f>
        <v>Abril</v>
      </c>
      <c r="M294" s="106">
        <f>YEAR(Tabela2[[#This Row],[Data]])</f>
        <v>2025</v>
      </c>
      <c r="N294" s="107" t="str">
        <f>VLOOKUP(Tabela2[[#This Row],[SIEMA]],Siema2025,17,FALSE)</f>
        <v>Matutino</v>
      </c>
      <c r="O294" s="107" t="str">
        <f>VLOOKUP(Tabela2[[#This Row],[SIEMA]],Siema2025,5,FALSE)</f>
        <v>Plataforma</v>
      </c>
      <c r="P294" s="106" t="str">
        <f>VLOOKUP(Tabela2[[#This Row],[SIEMA]],Siema2025,21,FALSE)</f>
        <v/>
      </c>
      <c r="Q294" s="106">
        <v>1267</v>
      </c>
      <c r="R294" s="106" t="s">
        <v>2043</v>
      </c>
      <c r="S294" s="109" t="s">
        <v>2043</v>
      </c>
      <c r="T294" s="154">
        <v>9.0000000000000006E-5</v>
      </c>
      <c r="U294" s="106" t="s">
        <v>7109</v>
      </c>
      <c r="V294" s="106">
        <f>IF(Q294="","",IF(ISNUMBER(Q294)=FALSE,"Não se aplica",IFERROR(VLOOKUP(Q294,Produtos!$A$1:$C$2319,3,FALSE),"Não Cadastrado")))</f>
        <v>3</v>
      </c>
      <c r="W294" s="106" t="str">
        <f>VLOOKUP(Tabela2[[#This Row],[SIEMA]],Siema2025,10,FALSE)</f>
        <v/>
      </c>
      <c r="X294" s="115" t="str">
        <f>IF(Tabela2[[#This Row],[Origem do acidente]] = "Plataforma", "PREENCHER","NA")</f>
        <v>PREENCHER</v>
      </c>
      <c r="Y294" s="111" t="str">
        <f>IF(W294="","", IF(W294="NC","", IF(W294="NE","", IF(W294="NA","",IFERROR(VLOOKUP(W294,Produtos!$A$1:$C$2319,2,FALSE),"Não Cadastrado")))))</f>
        <v/>
      </c>
      <c r="Z294" s="106" t="str">
        <f>VLOOKUP(Tabela2[[#This Row],[SIEMA]],Siema2025,11,FALSE)</f>
        <v xml:space="preserve"> </v>
      </c>
      <c r="AA294" s="106" t="str">
        <f>VLOOKUP(Tabela2[[#This Row],[SIEMA]],Siema2025,12,FALSE)</f>
        <v xml:space="preserve"> </v>
      </c>
      <c r="AB294" s="106" t="str">
        <f>IF(W294="","",IF(ISNUMBER(W294)=FALSE,"Não se aplica",IFERROR(VLOOKUP(W294,Produtos!$A$1:$C$2319,3,FALSE),"Não Cadastrado")))</f>
        <v/>
      </c>
      <c r="AC294" s="106"/>
      <c r="AD294" s="110" t="str">
        <f>IF(Tabela2[[#This Row],[Origem do acidente]] = "Plataforma", "PREENCHER","NA")</f>
        <v>PREENCHER</v>
      </c>
      <c r="AE294" s="109" t="str">
        <f>IF(AC294="","", IF(AC294="NC","", IF(AC294="NE","", IF(AC294="NA","",IFERROR(VLOOKUP(AC294,Produtos!$A$1:$C$2319,2,FALSE),"Não Cadastrado")))))</f>
        <v/>
      </c>
      <c r="AF294" s="106"/>
      <c r="AG294" s="106"/>
      <c r="AH294" s="106" t="str">
        <f>IF(AC294="","",IF(ISNUMBER(AC294)=FALSE,"Não se aplica",IFERROR(VLOOKUP(AC294,Produtos!$A$1:$C$2319,3,FALSE),"Não Cadastrado")))</f>
        <v/>
      </c>
      <c r="AI294" s="106"/>
      <c r="AJ294" s="106" t="str">
        <f>VLOOKUP(Tabela2[[#This Row],[SIEMA]],Siema2025,26,FALSE)</f>
        <v>Em investigação</v>
      </c>
      <c r="AK294" s="109" t="s">
        <v>7096</v>
      </c>
      <c r="AL294" s="109"/>
      <c r="AM294" s="109"/>
      <c r="AN294" s="110" t="str">
        <f>VLOOKUP(Tabela2[[#This Row],[SIEMA]],Siema2025,51,FALSE)</f>
        <v/>
      </c>
      <c r="AO294" s="110" t="str">
        <f>VLOOKUP(Tabela2[[#This Row],[SIEMA]],Siema2025,53,FALSE)</f>
        <v/>
      </c>
      <c r="AP294" s="110" t="str">
        <f>VLOOKUP(Tabela2[[#This Row],[SIEMA]],Siema2025,55,FALSE)</f>
        <v/>
      </c>
      <c r="AQ294" s="110" t="str">
        <f>VLOOKUP(Tabela2[[#This Row],[SIEMA]],Siema2025,57,FALSE)</f>
        <v/>
      </c>
      <c r="AR294" s="110" t="str">
        <f>VLOOKUP(Tabela2[[#This Row],[SIEMA]],Siema2025,59,FALSE)</f>
        <v/>
      </c>
      <c r="AS294" s="110" t="str">
        <f>VLOOKUP(Tabela2[[#This Row],[SIEMA]],Siema2025,61,FALSE)</f>
        <v>X</v>
      </c>
      <c r="AT294" s="110" t="str">
        <f>VLOOKUP(Tabela2[[#This Row],[SIEMA]],Siema2025,63,FALSE)</f>
        <v/>
      </c>
      <c r="AU294" s="110" t="str">
        <f>VLOOKUP(Tabela2[[#This Row],[SIEMA]],Siema2025,65,FALSE)</f>
        <v/>
      </c>
      <c r="AV294" s="110" t="str">
        <f>VLOOKUP(Tabela2[[#This Row],[SIEMA]],Siema2025,67,FALSE)</f>
        <v/>
      </c>
      <c r="AW294" s="110" t="str">
        <f>VLOOKUP(Tabela2[[#This Row],[SIEMA]],Siema2025,69,FALSE)</f>
        <v/>
      </c>
      <c r="AX294" s="110" t="str">
        <f>VLOOKUP(Tabela2[[#This Row],[SIEMA]],Siema2025,71,FALSE)</f>
        <v/>
      </c>
      <c r="AY294" s="110" t="str">
        <f>VLOOKUP(Tabela2[[#This Row],[SIEMA]],Siema2025,73,FALSE)</f>
        <v/>
      </c>
      <c r="AZ294" s="110" t="str">
        <f>VLOOKUP(Tabela2[[#This Row],[SIEMA]],Siema2025,75,FALSE)</f>
        <v/>
      </c>
      <c r="BA294" s="110" t="str">
        <f>VLOOKUP(Tabela2[[#This Row],[SIEMA]],Siema2025,77,FALSE)</f>
        <v/>
      </c>
      <c r="BB294" s="110" t="str">
        <f>VLOOKUP(Tabela2[[#This Row],[SIEMA]],Siema2025,79,FALSE)</f>
        <v/>
      </c>
      <c r="BC294" s="110" t="str">
        <f>IF(Tabela2[[#This Row],[Outro(s) ]] = "X", "PREENCHER","NA")</f>
        <v>NA</v>
      </c>
      <c r="BD294" s="110" t="str">
        <f>VLOOKUP(Tabela2[[#This Row],[SIEMA]],Siema2025,82,FALSE)</f>
        <v/>
      </c>
      <c r="BE294" s="110" t="str">
        <f>VLOOKUP(Tabela2[[#This Row],[SIEMA]],Siema2025,81,FALSE)</f>
        <v/>
      </c>
      <c r="BF294" s="112" t="str">
        <f>VLOOKUP(Tabela2[[#This Row],[SIEMA]],Siema2025,28,FALSE)</f>
        <v>Perenco Petróleo e Gás do Brasil Ltda</v>
      </c>
      <c r="BG294" s="112"/>
      <c r="BH294" s="113" t="str">
        <f>VLOOKUP(Tabela2[[#This Row],[SIEMA]],Siema2025,29,FALSE)</f>
        <v>09309027000135</v>
      </c>
      <c r="BI294" s="114" t="s">
        <v>2696</v>
      </c>
      <c r="BJ294" s="109" t="s">
        <v>7097</v>
      </c>
      <c r="BK294" s="106" t="s">
        <v>2696</v>
      </c>
      <c r="BL294" s="143">
        <v>45789</v>
      </c>
      <c r="BM294" s="110">
        <f ca="1">IF(Tabela2[[#This Row],[Data de atendimento do Ibama (considerar o primeiro documento/ação)]]="",_xlfn.DAYS(TODAY(),J294),_xlfn.DAYS(Tabela2[[#This Row],[Data de atendimento do Ibama (considerar o primeiro documento/ação)]],J294))</f>
        <v>13</v>
      </c>
      <c r="BN294" s="110" t="str">
        <f>IF(Tabela2[[#This Row],[Atendido pelo Ibama ("Não" ou "Sim")]]="Não","Preencher", IF(Tabela2[[#This Row],[Atendido pelo Ibama ("Não" ou "Sim")]]="Sim","NA",""))</f>
        <v>NA</v>
      </c>
      <c r="BO294" s="116" t="s">
        <v>7139</v>
      </c>
      <c r="BP294" s="110" t="str">
        <f>IF(Tabela2[[#This Row],[Forma de atendimento (primeiro documento/ação)]]= "Outros (especificar)", "PREENCHER","NA")</f>
        <v>NA</v>
      </c>
      <c r="BQ294" s="108" t="s">
        <v>123</v>
      </c>
      <c r="BR294" s="110" t="str">
        <f>IF(Tabela2[[#This Row],[Equipe do Ibama foi a campo? Houve sobrevoo do Poseidon?]] = "Sim", "PREENCHER","NA")</f>
        <v>NA</v>
      </c>
      <c r="BS294" s="110" t="str">
        <f>IF(Tabela2[[#This Row],[Se sim, foi emitida Ordem de Emergência? (informações vinculada à coluna CK)]] = "Sim", "PREENCHER","NA")</f>
        <v>NA</v>
      </c>
      <c r="BT294" s="110" t="s">
        <v>7099</v>
      </c>
      <c r="BU294" s="110" t="s">
        <v>2696</v>
      </c>
      <c r="BV294" s="110" t="s">
        <v>123</v>
      </c>
      <c r="BW294" s="110" t="s">
        <v>2696</v>
      </c>
      <c r="BX294" s="108" t="s">
        <v>7100</v>
      </c>
      <c r="BY294" s="143">
        <v>45947</v>
      </c>
      <c r="BZ294" s="106">
        <f>IF(Tabela2[[#This Row],[Data do documento de encerramento]]="NA","NA",IF(Tabela2[[#This Row],[Data do documento de encerramento]]="","Pendente de conclusão/ encerramento",_xlfn.DAYS(Tabela2[[#This Row],[Data do documento de encerramento]],J294)))</f>
        <v>171</v>
      </c>
      <c r="CA294" s="292" t="s">
        <v>7765</v>
      </c>
      <c r="CB294" s="109"/>
      <c r="CC294" s="294" t="s">
        <v>7189</v>
      </c>
      <c r="CD294" s="109" t="s">
        <v>123</v>
      </c>
      <c r="CE294" s="109" t="s">
        <v>123</v>
      </c>
      <c r="CF294" s="109" t="s">
        <v>7147</v>
      </c>
    </row>
    <row r="295" spans="1:84" ht="76.5">
      <c r="A295" s="185">
        <v>2025513650</v>
      </c>
      <c r="B295" s="120" t="s">
        <v>8284</v>
      </c>
      <c r="C295" s="110" t="s">
        <v>672</v>
      </c>
      <c r="D295" s="108" t="s">
        <v>637</v>
      </c>
      <c r="E295" s="108" t="s">
        <v>8285</v>
      </c>
      <c r="F295" s="108"/>
      <c r="G295" s="108" t="s">
        <v>8286</v>
      </c>
      <c r="H295" s="108" t="s">
        <v>8287</v>
      </c>
      <c r="I295" s="106" t="s">
        <v>124</v>
      </c>
      <c r="J295" s="107">
        <f>VLOOKUP(Tabela2[[#This Row],[SIEMA]],Siema2025,2,FALSE)</f>
        <v>45776</v>
      </c>
      <c r="K295" s="107" t="str">
        <f>VLOOKUP(Tabela2[[#This Row],[SIEMA]],Siema2025,16,FALSE)</f>
        <v>Terça</v>
      </c>
      <c r="L295" s="108" t="str">
        <f>IF(Tabela2[[#This Row],[Data]]="","Sem Informação",VLOOKUP(MONTH(Tabela2[[#This Row],[Data]]),'[1]Validação de dados'!$I$1:$J$13,2,0))</f>
        <v>Abril</v>
      </c>
      <c r="M295" s="106">
        <f>YEAR(Tabela2[[#This Row],[Data]])</f>
        <v>2025</v>
      </c>
      <c r="N295" s="107" t="str">
        <f>VLOOKUP(Tabela2[[#This Row],[SIEMA]],Siema2025,17,FALSE)</f>
        <v>Vespertino</v>
      </c>
      <c r="O295" s="107" t="s">
        <v>111</v>
      </c>
      <c r="P295" s="106" t="str">
        <f>VLOOKUP(Tabela2[[#This Row],[SIEMA]],Siema2025,21,FALSE)</f>
        <v>Sonda NS-62 (WEST AURIGA) em operação no poço 3-SPS-111D, Campo de Aram, Bacia de Santos.</v>
      </c>
      <c r="Q295" s="106" t="s">
        <v>637</v>
      </c>
      <c r="R295" t="s">
        <v>7194</v>
      </c>
      <c r="S295" s="109" t="s">
        <v>7138</v>
      </c>
      <c r="T295" s="106">
        <v>3.7850000000000002E-2</v>
      </c>
      <c r="U295" s="106" t="s">
        <v>7109</v>
      </c>
      <c r="V295" s="106" t="str">
        <f>IF(Q295="","",IF(ISNUMBER(Q295)=FALSE,"Não se aplica",IFERROR(VLOOKUP(Q295,Produtos!$A$1:$C$2319,3,FALSE),"Não Cadastrado")))</f>
        <v>Não se aplica</v>
      </c>
      <c r="W295" s="106"/>
      <c r="X295" s="115"/>
      <c r="Y295" s="111" t="str">
        <f>IF(W295="","", IF(W295="NC","", IF(W295="NE","", IF(W295="NA","",IFERROR(VLOOKUP(W295,Produtos!$A$1:$C$2319,2,FALSE),"Não Cadastrado")))))</f>
        <v/>
      </c>
      <c r="Z295" s="106"/>
      <c r="AA295" s="106"/>
      <c r="AB295" s="106" t="str">
        <f>IF(W295="","",IF(ISNUMBER(W295)=FALSE,"Não se aplica",IFERROR(VLOOKUP(W295,Produtos!$A$1:$C$2319,3,FALSE),"Não Cadastrado")))</f>
        <v/>
      </c>
      <c r="AC295" s="106"/>
      <c r="AD295" s="110"/>
      <c r="AE295" s="109" t="str">
        <f>IF(AC295="","", IF(AC295="NC","", IF(AC295="NE","", IF(AC295="NA","",IFERROR(VLOOKUP(AC295,Produtos!$A$1:$C$2319,2,FALSE),"Não Cadastrado")))))</f>
        <v/>
      </c>
      <c r="AF295" s="106"/>
      <c r="AG295" s="106"/>
      <c r="AH295" s="106" t="str">
        <f>IF(AC295="","",IF(ISNUMBER(AC295)=FALSE,"Não se aplica",IFERROR(VLOOKUP(AC295,Produtos!$A$1:$C$2319,3,FALSE),"Não Cadastrado")))</f>
        <v/>
      </c>
      <c r="AI295" s="106"/>
      <c r="AJ295" s="106" t="str">
        <f>VLOOKUP(Tabela2[[#This Row],[SIEMA]],Siema2025,26,FALSE)</f>
        <v>Falha da válvula SPM (subplate mounted valve) da função "fechar válvula externa inferior da linha de kill".</v>
      </c>
      <c r="AK295" s="109" t="s">
        <v>7271</v>
      </c>
      <c r="AL295" s="109" t="s">
        <v>7096</v>
      </c>
      <c r="AM295" s="109"/>
      <c r="AN295" s="110" t="str">
        <f>VLOOKUP(Tabela2[[#This Row],[SIEMA]],Siema2025,51,FALSE)</f>
        <v/>
      </c>
      <c r="AO295" s="110" t="str">
        <f>VLOOKUP(Tabela2[[#This Row],[SIEMA]],Siema2025,53,FALSE)</f>
        <v/>
      </c>
      <c r="AP295" s="110" t="str">
        <f>VLOOKUP(Tabela2[[#This Row],[SIEMA]],Siema2025,55,FALSE)</f>
        <v/>
      </c>
      <c r="AQ295" s="110" t="str">
        <f>VLOOKUP(Tabela2[[#This Row],[SIEMA]],Siema2025,57,FALSE)</f>
        <v/>
      </c>
      <c r="AR295" s="110" t="str">
        <f>VLOOKUP(Tabela2[[#This Row],[SIEMA]],Siema2025,59,FALSE)</f>
        <v/>
      </c>
      <c r="AS295" s="110" t="str">
        <f>VLOOKUP(Tabela2[[#This Row],[SIEMA]],Siema2025,61,FALSE)</f>
        <v>X</v>
      </c>
      <c r="AT295" s="110" t="str">
        <f>VLOOKUP(Tabela2[[#This Row],[SIEMA]],Siema2025,63,FALSE)</f>
        <v/>
      </c>
      <c r="AU295" s="110" t="str">
        <f>VLOOKUP(Tabela2[[#This Row],[SIEMA]],Siema2025,65,FALSE)</f>
        <v/>
      </c>
      <c r="AV295" s="110" t="str">
        <f>VLOOKUP(Tabela2[[#This Row],[SIEMA]],Siema2025,67,FALSE)</f>
        <v/>
      </c>
      <c r="AW295" s="110" t="str">
        <f>VLOOKUP(Tabela2[[#This Row],[SIEMA]],Siema2025,69,FALSE)</f>
        <v/>
      </c>
      <c r="AX295" s="110" t="str">
        <f>VLOOKUP(Tabela2[[#This Row],[SIEMA]],Siema2025,71,FALSE)</f>
        <v/>
      </c>
      <c r="AY295" s="110" t="str">
        <f>VLOOKUP(Tabela2[[#This Row],[SIEMA]],Siema2025,73,FALSE)</f>
        <v/>
      </c>
      <c r="AZ295" s="110" t="str">
        <f>VLOOKUP(Tabela2[[#This Row],[SIEMA]],Siema2025,75,FALSE)</f>
        <v/>
      </c>
      <c r="BA295" s="110" t="str">
        <f>VLOOKUP(Tabela2[[#This Row],[SIEMA]],Siema2025,77,FALSE)</f>
        <v/>
      </c>
      <c r="BB295" s="110" t="str">
        <f>VLOOKUP(Tabela2[[#This Row],[SIEMA]],Siema2025,79,FALSE)</f>
        <v/>
      </c>
      <c r="BC295" s="110" t="str">
        <f>IF(Tabela2[[#This Row],[Outro(s) ]] = "X", "PREENCHER","NA")</f>
        <v>NA</v>
      </c>
      <c r="BD295" s="110" t="str">
        <f>VLOOKUP(Tabela2[[#This Row],[SIEMA]],Siema2025,82,FALSE)</f>
        <v/>
      </c>
      <c r="BE295" s="110" t="str">
        <f>VLOOKUP(Tabela2[[#This Row],[SIEMA]],Siema2025,81,FALSE)</f>
        <v/>
      </c>
      <c r="BF295" s="112" t="str">
        <f>VLOOKUP(Tabela2[[#This Row],[SIEMA]],Siema2025,28,FALSE)</f>
        <v>Petrobras / Poços</v>
      </c>
      <c r="BG295" s="112"/>
      <c r="BH295" s="113">
        <v>33000167000101</v>
      </c>
      <c r="BI295" s="114" t="str">
        <f>VLOOKUP(Tabela2[[#This Row],[SIEMA]],Siema2025,107,FALSE)</f>
        <v>Não</v>
      </c>
      <c r="BJ295" s="109" t="s">
        <v>7097</v>
      </c>
      <c r="BK295" s="106" t="s">
        <v>2696</v>
      </c>
      <c r="BL295" s="143">
        <v>45782</v>
      </c>
      <c r="BM295" s="110">
        <f ca="1">IF(Tabela2[[#This Row],[Data de atendimento do Ibama (considerar o primeiro documento/ação)]]="",_xlfn.DAYS(TODAY(),J295),_xlfn.DAYS(Tabela2[[#This Row],[Data de atendimento do Ibama (considerar o primeiro documento/ação)]],J295))</f>
        <v>6</v>
      </c>
      <c r="BN295" s="110" t="str">
        <f>IF(Tabela2[[#This Row],[Atendido pelo Ibama ("Não" ou "Sim")]]="Não","Preencher", IF(Tabela2[[#This Row],[Atendido pelo Ibama ("Não" ou "Sim")]]="Sim","NA",""))</f>
        <v>NA</v>
      </c>
      <c r="BO295" s="116" t="s">
        <v>7098</v>
      </c>
      <c r="BP295" s="110" t="str">
        <f>IF(Tabela2[[#This Row],[Forma de atendimento (primeiro documento/ação)]]= "Outros (especificar)", "PREENCHER","NA")</f>
        <v>NA</v>
      </c>
      <c r="BQ295" s="108" t="s">
        <v>123</v>
      </c>
      <c r="BR295" s="110" t="str">
        <f>IF(Tabela2[[#This Row],[Equipe do Ibama foi a campo? Houve sobrevoo do Poseidon?]] = "Sim", "PREENCHER","NA")</f>
        <v>NA</v>
      </c>
      <c r="BS295" s="110" t="str">
        <f>IF(Tabela2[[#This Row],[Se sim, foi emitida Ordem de Emergência? (informações vinculada à coluna CK)]] = "Sim", "PREENCHER","NA")</f>
        <v>NA</v>
      </c>
      <c r="BT295" s="110" t="s">
        <v>7099</v>
      </c>
      <c r="BU295" s="110" t="s">
        <v>2696</v>
      </c>
      <c r="BV295" s="110" t="s">
        <v>123</v>
      </c>
      <c r="BW295" s="110" t="s">
        <v>2696</v>
      </c>
      <c r="BX295" s="108" t="s">
        <v>7100</v>
      </c>
      <c r="BY295" s="143">
        <v>46104</v>
      </c>
      <c r="BZ295" s="106">
        <f>IF(Tabela2[[#This Row],[Data do documento de encerramento]]="NA","NA",IF(Tabela2[[#This Row],[Data do documento de encerramento]]="","Pendente de conclusão/ encerramento",_xlfn.DAYS(Tabela2[[#This Row],[Data do documento de encerramento]],J295)))</f>
        <v>328</v>
      </c>
      <c r="CA295" s="109"/>
      <c r="CB295" s="109" t="s">
        <v>7242</v>
      </c>
      <c r="CC295" s="135" t="s">
        <v>7196</v>
      </c>
      <c r="CD295" s="109" t="s">
        <v>123</v>
      </c>
      <c r="CE295" s="109" t="s">
        <v>123</v>
      </c>
      <c r="CF295" s="109" t="s">
        <v>7243</v>
      </c>
    </row>
    <row r="296" spans="1:84" ht="106.5" hidden="1">
      <c r="A296" s="172">
        <v>202542925259</v>
      </c>
      <c r="B296" s="173" t="s">
        <v>8288</v>
      </c>
      <c r="C296" s="110" t="str">
        <f>VLOOKUP(Tabela2[[#This Row],[SIEMA]],Siema2025,4,FALSE)</f>
        <v xml:space="preserve"> MG</v>
      </c>
      <c r="D296" s="108" t="str">
        <f>VLOOKUP(Tabela2[[#This Row],[SIEMA]],Siema2025,3,FALSE)</f>
        <v xml:space="preserve">Pouso Alegre </v>
      </c>
      <c r="E296" s="108" t="s">
        <v>7588</v>
      </c>
      <c r="F296" s="108" t="s">
        <v>8289</v>
      </c>
      <c r="G296" s="108" t="s">
        <v>8290</v>
      </c>
      <c r="H296" s="108" t="s">
        <v>8291</v>
      </c>
      <c r="I296" s="106" t="s">
        <v>7118</v>
      </c>
      <c r="J296" s="107">
        <f>VLOOKUP(Tabela2[[#This Row],[SIEMA]],Siema2025,2,FALSE)</f>
        <v>45776</v>
      </c>
      <c r="K296" s="107" t="str">
        <f>VLOOKUP(Tabela2[[#This Row],[SIEMA]],Siema2025,16,FALSE)</f>
        <v>Terça</v>
      </c>
      <c r="L296" s="108" t="str">
        <f>IF(Tabela2[[#This Row],[Data]]="","Sem Informação",VLOOKUP(MONTH(Tabela2[[#This Row],[Data]]),'[1]Validação de dados'!$I$1:$J$13,2,0))</f>
        <v>Abril</v>
      </c>
      <c r="M296" s="106">
        <f>YEAR(Tabela2[[#This Row],[Data]])</f>
        <v>2025</v>
      </c>
      <c r="N296" s="107" t="str">
        <f>VLOOKUP(Tabela2[[#This Row],[SIEMA]],Siema2025,17,FALSE)</f>
        <v>Matutino</v>
      </c>
      <c r="O296" s="107" t="str">
        <f>VLOOKUP(Tabela2[[#This Row],[SIEMA]],Siema2025,5,FALSE)</f>
        <v>Rodovia</v>
      </c>
      <c r="P296" s="106" t="str">
        <f>VLOOKUP(Tabela2[[#This Row],[SIEMA]],Siema2025,21,FALSE)</f>
        <v/>
      </c>
      <c r="Q296" s="106">
        <v>1263</v>
      </c>
      <c r="R296" s="106" t="s">
        <v>8292</v>
      </c>
      <c r="S296" s="109" t="str">
        <f>IF(Q296="","", IF(Q296="NC","", IF(Q296="NE","", IF(Q296="NA","",IFERROR(VLOOKUP(Q296,Produtos!$A$1:$C$2319,2,FALSE),"Não Cadastrado")))))</f>
        <v>TINTA  (incluindo  tintas,  lacas,  esmaltes,  tinturas,  goma-lacas,  vernizes,  polidores,  enenchimentos  líquidos  e  bases  líquidas para lacas) ou MATERIAL RELACIONADO COM TINTAS (incluindo diluentes ou redutores para tintas)</v>
      </c>
      <c r="T296" s="106">
        <v>8100</v>
      </c>
      <c r="U296" s="106" t="s">
        <v>7294</v>
      </c>
      <c r="V296" s="106">
        <f>IF(Q296="","",IF(ISNUMBER(Q296)=FALSE,"Não se aplica",IFERROR(VLOOKUP(Q296,Produtos!$A$1:$C$2319,3,FALSE),"Não Cadastrado")))</f>
        <v>3</v>
      </c>
      <c r="W296" s="106" t="str">
        <f>VLOOKUP(Tabela2[[#This Row],[SIEMA]],Siema2025,10,FALSE)</f>
        <v/>
      </c>
      <c r="X296" s="115" t="str">
        <f>IF(Tabela2[[#This Row],[Origem do acidente]] = "Plataforma", "PREENCHER","NA")</f>
        <v>NA</v>
      </c>
      <c r="Y296" s="111" t="str">
        <f>IF(W296="","", IF(W296="NC","", IF(W296="NE","", IF(W296="NA","",IFERROR(VLOOKUP(W296,Produtos!$A$1:$C$2319,2,FALSE),"Não Cadastrado")))))</f>
        <v/>
      </c>
      <c r="Z296" s="106" t="str">
        <f>VLOOKUP(Tabela2[[#This Row],[SIEMA]],Siema2025,11,FALSE)</f>
        <v xml:space="preserve"> </v>
      </c>
      <c r="AA296" s="106" t="str">
        <f>VLOOKUP(Tabela2[[#This Row],[SIEMA]],Siema2025,12,FALSE)</f>
        <v xml:space="preserve"> </v>
      </c>
      <c r="AB296" s="106" t="str">
        <f>IF(W296="","",IF(ISNUMBER(W296)=FALSE,"Não se aplica",IFERROR(VLOOKUP(W296,Produtos!$A$1:$C$2319,3,FALSE),"Não Cadastrado")))</f>
        <v/>
      </c>
      <c r="AC296" s="106"/>
      <c r="AD296" s="110" t="str">
        <f>IF(Tabela2[[#This Row],[Origem do acidente]] = "Plataforma", "PREENCHER","NA")</f>
        <v>NA</v>
      </c>
      <c r="AE296" s="109" t="str">
        <f>IF(AC296="","", IF(AC296="NC","", IF(AC296="NE","", IF(AC296="NA","",IFERROR(VLOOKUP(AC296,Produtos!$A$1:$C$2319,2,FALSE),"Não Cadastrado")))))</f>
        <v/>
      </c>
      <c r="AF296" s="106"/>
      <c r="AG296" s="106"/>
      <c r="AH296" s="106" t="str">
        <f>IF(AC296="","",IF(ISNUMBER(AC296)=FALSE,"Não se aplica",IFERROR(VLOOKUP(AC296,Produtos!$A$1:$C$2319,3,FALSE),"Não Cadastrado")))</f>
        <v/>
      </c>
      <c r="AI296" s="106"/>
      <c r="AJ296" s="106"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6" s="109" t="s">
        <v>7110</v>
      </c>
      <c r="AL296" s="109" t="s">
        <v>7343</v>
      </c>
      <c r="AM296" s="109" t="s">
        <v>7175</v>
      </c>
      <c r="AN296" s="110" t="str">
        <f>VLOOKUP(Tabela2[[#This Row],[SIEMA]],Siema2025,51,FALSE)</f>
        <v/>
      </c>
      <c r="AO296" s="110" t="str">
        <f>VLOOKUP(Tabela2[[#This Row],[SIEMA]],Siema2025,53,FALSE)</f>
        <v/>
      </c>
      <c r="AP296" s="110" t="str">
        <f>VLOOKUP(Tabela2[[#This Row],[SIEMA]],Siema2025,55,FALSE)</f>
        <v/>
      </c>
      <c r="AQ296" s="110" t="str">
        <f>VLOOKUP(Tabela2[[#This Row],[SIEMA]],Siema2025,57,FALSE)</f>
        <v/>
      </c>
      <c r="AR296" s="110" t="str">
        <f>VLOOKUP(Tabela2[[#This Row],[SIEMA]],Siema2025,59,FALSE)</f>
        <v/>
      </c>
      <c r="AS296" s="110" t="str">
        <f>VLOOKUP(Tabela2[[#This Row],[SIEMA]],Siema2025,61,FALSE)</f>
        <v/>
      </c>
      <c r="AT296" s="110" t="str">
        <f>VLOOKUP(Tabela2[[#This Row],[SIEMA]],Siema2025,63,FALSE)</f>
        <v/>
      </c>
      <c r="AU296" s="110" t="str">
        <f>VLOOKUP(Tabela2[[#This Row],[SIEMA]],Siema2025,65,FALSE)</f>
        <v>X</v>
      </c>
      <c r="AV296" s="110" t="str">
        <f>VLOOKUP(Tabela2[[#This Row],[SIEMA]],Siema2025,67,FALSE)</f>
        <v/>
      </c>
      <c r="AW296" s="110" t="str">
        <f>VLOOKUP(Tabela2[[#This Row],[SIEMA]],Siema2025,69,FALSE)</f>
        <v/>
      </c>
      <c r="AX296" s="110" t="str">
        <f>VLOOKUP(Tabela2[[#This Row],[SIEMA]],Siema2025,71,FALSE)</f>
        <v/>
      </c>
      <c r="AY296" s="110" t="str">
        <f>VLOOKUP(Tabela2[[#This Row],[SIEMA]],Siema2025,73,FALSE)</f>
        <v/>
      </c>
      <c r="AZ296" s="110" t="str">
        <f>VLOOKUP(Tabela2[[#This Row],[SIEMA]],Siema2025,75,FALSE)</f>
        <v/>
      </c>
      <c r="BA296" s="110" t="str">
        <f>VLOOKUP(Tabela2[[#This Row],[SIEMA]],Siema2025,77,FALSE)</f>
        <v/>
      </c>
      <c r="BB296" s="110" t="str">
        <f>VLOOKUP(Tabela2[[#This Row],[SIEMA]],Siema2025,79,FALSE)</f>
        <v/>
      </c>
      <c r="BC296" s="110" t="str">
        <f>IF(Tabela2[[#This Row],[Outro(s) ]] = "X", "PREENCHER","NA")</f>
        <v>NA</v>
      </c>
      <c r="BD296" s="110" t="str">
        <f>VLOOKUP(Tabela2[[#This Row],[SIEMA]],Siema2025,82,FALSE)</f>
        <v/>
      </c>
      <c r="BE296" s="110" t="str">
        <f>VLOOKUP(Tabela2[[#This Row],[SIEMA]],Siema2025,81,FALSE)</f>
        <v/>
      </c>
      <c r="BF296" s="112" t="str">
        <f>VLOOKUP(Tabela2[[#This Row],[SIEMA]],Siema2025,28,FALSE)</f>
        <v>RENNER SAYERLACK S/A - CAJ</v>
      </c>
      <c r="BG296" s="112"/>
      <c r="BH296" s="113" t="str">
        <f>VLOOKUP(Tabela2[[#This Row],[SIEMA]],Siema2025,29,FALSE)</f>
        <v>61142865000691</v>
      </c>
      <c r="BI296" s="114" t="s">
        <v>123</v>
      </c>
      <c r="BJ296" s="109" t="s">
        <v>7097</v>
      </c>
      <c r="BK296" s="106" t="s">
        <v>2696</v>
      </c>
      <c r="BL296" s="143">
        <v>45783</v>
      </c>
      <c r="BM296" s="110">
        <f ca="1">IF(Tabela2[[#This Row],[Data de atendimento do Ibama (considerar o primeiro documento/ação)]]="",_xlfn.DAYS(TODAY(),J296),_xlfn.DAYS(Tabela2[[#This Row],[Data de atendimento do Ibama (considerar o primeiro documento/ação)]],J296))</f>
        <v>7</v>
      </c>
      <c r="BN296" s="110" t="str">
        <f>IF(Tabela2[[#This Row],[Atendido pelo Ibama ("Não" ou "Sim")]]="Não","Preencher", IF(Tabela2[[#This Row],[Atendido pelo Ibama ("Não" ou "Sim")]]="Sim","NA",""))</f>
        <v>NA</v>
      </c>
      <c r="BO296" s="116" t="s">
        <v>7098</v>
      </c>
      <c r="BP296" s="110" t="str">
        <f>IF(Tabela2[[#This Row],[Forma de atendimento (primeiro documento/ação)]]= "Outros (especificar)", "PREENCHER","NA")</f>
        <v>NA</v>
      </c>
      <c r="BQ296" s="108" t="s">
        <v>123</v>
      </c>
      <c r="BR296" s="110" t="s">
        <v>123</v>
      </c>
      <c r="BS296" s="110" t="str">
        <f>IF(Tabela2[[#This Row],[Se sim, foi emitida Ordem de Emergência? (informações vinculada à coluna CK)]] = "Sim", "PREENCHER","NA")</f>
        <v>NA</v>
      </c>
      <c r="BT296" s="110" t="s">
        <v>7099</v>
      </c>
      <c r="BU296" s="110" t="s">
        <v>2696</v>
      </c>
      <c r="BV296" s="110" t="s">
        <v>123</v>
      </c>
      <c r="BW296" s="110" t="s">
        <v>2696</v>
      </c>
      <c r="BX296" s="108" t="s">
        <v>7727</v>
      </c>
      <c r="BY296" s="143">
        <v>45848</v>
      </c>
      <c r="BZ296" s="106">
        <f>IF(Tabela2[[#This Row],[Data do documento de encerramento]]="NA","NA",IF(Tabela2[[#This Row],[Data do documento de encerramento]]="","Pendente de conclusão/ encerramento",_xlfn.DAYS(Tabela2[[#This Row],[Data do documento de encerramento]],J296)))</f>
        <v>72</v>
      </c>
      <c r="CA296" s="109" t="s">
        <v>8293</v>
      </c>
      <c r="CB296" s="109"/>
      <c r="CC296" s="131"/>
      <c r="CD296" s="106"/>
      <c r="CE296" s="109"/>
      <c r="CF296" s="109"/>
    </row>
    <row r="297" spans="1:84" ht="30.75" hidden="1">
      <c r="A297" s="231">
        <v>202542932432</v>
      </c>
      <c r="B297" s="173" t="s">
        <v>8294</v>
      </c>
      <c r="C297" s="110" t="str">
        <f>VLOOKUP(Tabela2[[#This Row],[SIEMA]],Siema2025,4,FALSE)</f>
        <v xml:space="preserve"> SP</v>
      </c>
      <c r="D297" s="108" t="str">
        <f>VLOOKUP(Tabela2[[#This Row],[SIEMA]],Siema2025,3,FALSE)</f>
        <v xml:space="preserve">Cubatão </v>
      </c>
      <c r="E297" s="108" t="s">
        <v>8260</v>
      </c>
      <c r="F297" s="108"/>
      <c r="G297" s="108" t="s">
        <v>8261</v>
      </c>
      <c r="H297" s="108" t="s">
        <v>8295</v>
      </c>
      <c r="I297" s="106" t="s">
        <v>7118</v>
      </c>
      <c r="J297" s="107">
        <f>VLOOKUP(Tabela2[[#This Row],[SIEMA]],Siema2025,2,FALSE)</f>
        <v>45776</v>
      </c>
      <c r="K297" s="107" t="str">
        <f>VLOOKUP(Tabela2[[#This Row],[SIEMA]],Siema2025,16,FALSE)</f>
        <v>Terça</v>
      </c>
      <c r="L297" s="108" t="str">
        <f>IF(Tabela2[[#This Row],[Data]]="","Sem Informação",VLOOKUP(MONTH(Tabela2[[#This Row],[Data]]),'[1]Validação de dados'!$I$1:$J$13,2,0))</f>
        <v>Abril</v>
      </c>
      <c r="M297" s="106">
        <f>YEAR(Tabela2[[#This Row],[Data]])</f>
        <v>2025</v>
      </c>
      <c r="N297" s="107" t="str">
        <f>VLOOKUP(Tabela2[[#This Row],[SIEMA]],Siema2025,17,FALSE)</f>
        <v>Madrugada</v>
      </c>
      <c r="O297" s="107" t="str">
        <f>VLOOKUP(Tabela2[[#This Row],[SIEMA]],Siema2025,5,FALSE)</f>
        <v>Ferrovia</v>
      </c>
      <c r="P297" s="106" t="str">
        <f>VLOOKUP(Tabela2[[#This Row],[SIEMA]],Siema2025,21,FALSE)</f>
        <v>Vandalismo com abertura de vagão ferroviária graneleiro carregado com soja.</v>
      </c>
      <c r="Q297" s="106" t="s">
        <v>7119</v>
      </c>
      <c r="R297" s="106" t="s">
        <v>7119</v>
      </c>
      <c r="S297" s="109" t="s">
        <v>7430</v>
      </c>
      <c r="T297" s="106" t="str">
        <f>VLOOKUP(Tabela2[[#This Row],[SIEMA]],Siema2025,11,FALSE)</f>
        <v>2</v>
      </c>
      <c r="U297" s="106" t="s">
        <v>7120</v>
      </c>
      <c r="V297" s="106" t="s">
        <v>7119</v>
      </c>
      <c r="W297" s="106"/>
      <c r="X297" s="115"/>
      <c r="Y297" s="111" t="str">
        <f>IF(W297="","", IF(W297="NC","", IF(W297="NE","", IF(W297="NA","",IFERROR(VLOOKUP(W297,Produtos!$A$1:$C$2319,2,FALSE),"Não Cadastrado")))))</f>
        <v/>
      </c>
      <c r="Z297" s="106"/>
      <c r="AA297" s="106"/>
      <c r="AB297" s="106" t="str">
        <f>IF(W297="","",IF(ISNUMBER(W297)=FALSE,"Não se aplica",IFERROR(VLOOKUP(W297,Produtos!$A$1:$C$2319,3,FALSE),"Não Cadastrado")))</f>
        <v/>
      </c>
      <c r="AC297" s="106"/>
      <c r="AD297" s="110"/>
      <c r="AE297" s="109" t="str">
        <f>IF(AC297="","", IF(AC297="NC","", IF(AC297="NE","", IF(AC297="NA","",IFERROR(VLOOKUP(AC297,Produtos!$A$1:$C$2319,2,FALSE),"Não Cadastrado")))))</f>
        <v/>
      </c>
      <c r="AF297" s="106"/>
      <c r="AG297" s="106"/>
      <c r="AH297" s="106" t="str">
        <f>IF(AC297="","",IF(ISNUMBER(AC297)=FALSE,"Não se aplica",IFERROR(VLOOKUP(AC297,Produtos!$A$1:$C$2319,3,FALSE),"Não Cadastrado")))</f>
        <v/>
      </c>
      <c r="AI297" s="106"/>
      <c r="AJ297" s="106" t="str">
        <f>VLOOKUP(Tabela2[[#This Row],[SIEMA]],Siema2025,26,FALSE)</f>
        <v>Ato criminoso caracterizado pela abertura de vagão graneleiro ferroviário carregado com soja.</v>
      </c>
      <c r="AK297" s="109" t="s">
        <v>7121</v>
      </c>
      <c r="AL297" s="109"/>
      <c r="AM297" s="109"/>
      <c r="AN297" s="110" t="str">
        <f>VLOOKUP(Tabela2[[#This Row],[SIEMA]],Siema2025,51,FALSE)</f>
        <v/>
      </c>
      <c r="AO297" s="110" t="str">
        <f>VLOOKUP(Tabela2[[#This Row],[SIEMA]],Siema2025,53,FALSE)</f>
        <v/>
      </c>
      <c r="AP297" s="110" t="str">
        <f>VLOOKUP(Tabela2[[#This Row],[SIEMA]],Siema2025,55,FALSE)</f>
        <v/>
      </c>
      <c r="AQ297" s="110" t="str">
        <f>VLOOKUP(Tabela2[[#This Row],[SIEMA]],Siema2025,57,FALSE)</f>
        <v/>
      </c>
      <c r="AR297" s="110" t="str">
        <f>VLOOKUP(Tabela2[[#This Row],[SIEMA]],Siema2025,59,FALSE)</f>
        <v/>
      </c>
      <c r="AS297" s="110" t="str">
        <f>VLOOKUP(Tabela2[[#This Row],[SIEMA]],Siema2025,61,FALSE)</f>
        <v/>
      </c>
      <c r="AT297" s="110" t="str">
        <f>VLOOKUP(Tabela2[[#This Row],[SIEMA]],Siema2025,63,FALSE)</f>
        <v/>
      </c>
      <c r="AU297" s="110" t="str">
        <f>VLOOKUP(Tabela2[[#This Row],[SIEMA]],Siema2025,65,FALSE)</f>
        <v>X</v>
      </c>
      <c r="AV297" s="110" t="str">
        <f>VLOOKUP(Tabela2[[#This Row],[SIEMA]],Siema2025,67,FALSE)</f>
        <v/>
      </c>
      <c r="AW297" s="110" t="str">
        <f>VLOOKUP(Tabela2[[#This Row],[SIEMA]],Siema2025,69,FALSE)</f>
        <v/>
      </c>
      <c r="AX297" s="110" t="str">
        <f>VLOOKUP(Tabela2[[#This Row],[SIEMA]],Siema2025,71,FALSE)</f>
        <v/>
      </c>
      <c r="AY297" s="110" t="str">
        <f>VLOOKUP(Tabela2[[#This Row],[SIEMA]],Siema2025,73,FALSE)</f>
        <v/>
      </c>
      <c r="AZ297" s="110" t="str">
        <f>VLOOKUP(Tabela2[[#This Row],[SIEMA]],Siema2025,75,FALSE)</f>
        <v/>
      </c>
      <c r="BA297" s="110" t="str">
        <f>VLOOKUP(Tabela2[[#This Row],[SIEMA]],Siema2025,77,FALSE)</f>
        <v/>
      </c>
      <c r="BB297" s="110" t="str">
        <f>VLOOKUP(Tabela2[[#This Row],[SIEMA]],Siema2025,79,FALSE)</f>
        <v/>
      </c>
      <c r="BC297" s="110" t="str">
        <f>IF(Tabela2[[#This Row],[Outro(s) ]] = "X", "PREENCHER","NA")</f>
        <v>NA</v>
      </c>
      <c r="BD297" s="110" t="str">
        <f>VLOOKUP(Tabela2[[#This Row],[SIEMA]],Siema2025,82,FALSE)</f>
        <v/>
      </c>
      <c r="BE297" s="110" t="str">
        <f>VLOOKUP(Tabela2[[#This Row],[SIEMA]],Siema2025,81,FALSE)</f>
        <v/>
      </c>
      <c r="BF297" s="112" t="s">
        <v>3066</v>
      </c>
      <c r="BG297" s="112" t="s">
        <v>7122</v>
      </c>
      <c r="BH297" s="113" t="str">
        <f>VLOOKUP(Tabela2[[#This Row],[SIEMA]],Siema2025,29,FALSE)</f>
        <v>02502844000166</v>
      </c>
      <c r="BI297" s="114" t="str">
        <f>VLOOKUP(Tabela2[[#This Row],[SIEMA]],Siema2025,107,FALSE)</f>
        <v>Não</v>
      </c>
      <c r="BJ297" s="109" t="s">
        <v>7097</v>
      </c>
      <c r="BK297" s="106" t="s">
        <v>2696</v>
      </c>
      <c r="BL297" s="143">
        <v>45784</v>
      </c>
      <c r="BM297" s="110">
        <f ca="1">IF(Tabela2[[#This Row],[Data de atendimento do Ibama (considerar o primeiro documento/ação)]]="",_xlfn.DAYS(TODAY(),J297),_xlfn.DAYS(Tabela2[[#This Row],[Data de atendimento do Ibama (considerar o primeiro documento/ação)]],J297))</f>
        <v>8</v>
      </c>
      <c r="BN297" s="110" t="str">
        <f>IF(Tabela2[[#This Row],[Atendido pelo Ibama ("Não" ou "Sim")]]="Não","Preencher", IF(Tabela2[[#This Row],[Atendido pelo Ibama ("Não" ou "Sim")]]="Sim","NA",""))</f>
        <v>NA</v>
      </c>
      <c r="BO297" s="116" t="s">
        <v>7098</v>
      </c>
      <c r="BP297" s="110" t="str">
        <f>IF(Tabela2[[#This Row],[Forma de atendimento (primeiro documento/ação)]]= "Outros (especificar)", "PREENCHER","NA")</f>
        <v>NA</v>
      </c>
      <c r="BQ297" s="108" t="s">
        <v>123</v>
      </c>
      <c r="BR297" s="110" t="str">
        <f>IF(Tabela2[[#This Row],[Equipe do Ibama foi a campo? Houve sobrevoo do Poseidon?]] = "Sim", "PREENCHER","NA")</f>
        <v>NA</v>
      </c>
      <c r="BS297" s="110" t="str">
        <f>IF(Tabela2[[#This Row],[Se sim, foi emitida Ordem de Emergência? (informações vinculada à coluna CK)]] = "Sim", "PREENCHER","NA")</f>
        <v>NA</v>
      </c>
      <c r="BT297" s="110" t="s">
        <v>7125</v>
      </c>
      <c r="BU297" s="110" t="s">
        <v>2696</v>
      </c>
      <c r="BV297" s="110" t="s">
        <v>123</v>
      </c>
      <c r="BW297" s="110" t="s">
        <v>123</v>
      </c>
      <c r="BX297" s="108" t="s">
        <v>7119</v>
      </c>
      <c r="BY297" s="143"/>
      <c r="BZ297" s="106" t="str">
        <f>IF(Tabela2[[#This Row],[Data do documento de encerramento]]="NA","NA",IF(Tabela2[[#This Row],[Data do documento de encerramento]]="","Pendente de conclusão/ encerramento",_xlfn.DAYS(Tabela2[[#This Row],[Data do documento de encerramento]],J297)))</f>
        <v>Pendente de conclusão/ encerramento</v>
      </c>
      <c r="CA297" s="109" t="s">
        <v>7126</v>
      </c>
      <c r="CB297" s="109"/>
      <c r="CC297" s="132"/>
      <c r="CD297" s="109"/>
      <c r="CE297" s="109"/>
      <c r="CF297" s="109"/>
    </row>
    <row r="298" spans="1:84" hidden="1">
      <c r="A298" s="172">
        <v>202542954044</v>
      </c>
      <c r="B298" s="173" t="s">
        <v>8296</v>
      </c>
      <c r="C298" s="110" t="str">
        <f>VLOOKUP(Tabela2[[#This Row],[SIEMA]],Siema2025,4,FALSE)</f>
        <v xml:space="preserve"> SP</v>
      </c>
      <c r="D298" s="108" t="str">
        <f>VLOOKUP(Tabela2[[#This Row],[SIEMA]],Siema2025,3,FALSE)</f>
        <v xml:space="preserve">Paulínia </v>
      </c>
      <c r="E298" s="108" t="str">
        <f>VLOOKUP(Tabela2[[#This Row],[SIEMA]],Siema2025,20,FALSE)</f>
        <v>Rodovia Professor Zeferino Vaz KM 119 %u2013 Paulínia/SP</v>
      </c>
      <c r="F298" s="108"/>
      <c r="G298" s="178"/>
      <c r="H298" s="178"/>
      <c r="I298" s="106" t="str">
        <f>VLOOKUP(Tabela2[[#This Row],[SIEMA]],Siema2025,19,FALSE)</f>
        <v/>
      </c>
      <c r="J298" s="107">
        <f>VLOOKUP(Tabela2[[#This Row],[SIEMA]],Siema2025,2,FALSE)</f>
        <v>45776</v>
      </c>
      <c r="K298" s="107" t="str">
        <f>VLOOKUP(Tabela2[[#This Row],[SIEMA]],Siema2025,16,FALSE)</f>
        <v>Terça</v>
      </c>
      <c r="L298" s="108" t="str">
        <f>IF(Tabela2[[#This Row],[Data]]="","Sem Informação",VLOOKUP(MONTH(Tabela2[[#This Row],[Data]]),'[1]Validação de dados'!$I$1:$J$13,2,0))</f>
        <v>Abril</v>
      </c>
      <c r="M298" s="106">
        <f>YEAR(Tabela2[[#This Row],[Data]])</f>
        <v>2025</v>
      </c>
      <c r="N298" s="107" t="str">
        <f>VLOOKUP(Tabela2[[#This Row],[SIEMA]],Siema2025,17,FALSE)</f>
        <v>Madrugada</v>
      </c>
      <c r="O298" s="107" t="str">
        <f>VLOOKUP(Tabela2[[#This Row],[SIEMA]],Siema2025,5,FALSE)</f>
        <v>Rodovia</v>
      </c>
      <c r="P298" s="106" t="str">
        <f>VLOOKUP(Tabela2[[#This Row],[SIEMA]],Siema2025,21,FALSE)</f>
        <v>Rodovia Professor Zeferino Vaz km 119 %u2013 Paulínia/SP</v>
      </c>
      <c r="Q298" s="106" t="str">
        <f>VLOOKUP(Tabela2[[#This Row],[SIEMA]],Siema2025,7,FALSE)</f>
        <v>GASOLINA</v>
      </c>
      <c r="R298" s="106" t="str">
        <f>VLOOKUP(Tabela2[[#This Row],[SIEMA]],Siema2025,10,FALSE)</f>
        <v/>
      </c>
      <c r="S298" s="109" t="str">
        <f>IF(Q298="","", IF(Q298="NC","", IF(Q298="NE","", IF(Q298="NA","",IFERROR(VLOOKUP(Q298,Produtos!$A$1:$C$2319,2,FALSE),"Não Cadastrado")))))</f>
        <v>Não Cadastrado</v>
      </c>
      <c r="T298" s="106" t="str">
        <f>VLOOKUP(Tabela2[[#This Row],[SIEMA]],Siema2025,11,FALSE)</f>
        <v xml:space="preserve"> </v>
      </c>
      <c r="U298" s="106" t="str">
        <f>VLOOKUP(Tabela2[[#This Row],[SIEMA]],Siema2025,12,FALSE)</f>
        <v xml:space="preserve"> </v>
      </c>
      <c r="V298" s="106" t="str">
        <f>IF(Q298="","",IF(ISNUMBER(Q298)=FALSE,"Não se aplica",IFERROR(VLOOKUP(Q298,Produtos!$A$1:$C$2319,3,FALSE),"Não Cadastrado")))</f>
        <v>Não se aplica</v>
      </c>
      <c r="W298" s="106" t="str">
        <f>VLOOKUP(Tabela2[[#This Row],[SIEMA]],Siema2025,10,FALSE)</f>
        <v/>
      </c>
      <c r="X298" s="115" t="str">
        <f>IF(Tabela2[[#This Row],[Origem do acidente]] = "Plataforma", "PREENCHER","NA")</f>
        <v>NA</v>
      </c>
      <c r="Y298" s="111" t="str">
        <f>IF(W298="","", IF(W298="NC","", IF(W298="NE","", IF(W298="NA","",IFERROR(VLOOKUP(W298,Produtos!$A$1:$C$2319,2,FALSE),"Não Cadastrado")))))</f>
        <v/>
      </c>
      <c r="Z298" s="106" t="str">
        <f>VLOOKUP(Tabela2[[#This Row],[SIEMA]],Siema2025,11,FALSE)</f>
        <v xml:space="preserve"> </v>
      </c>
      <c r="AA298" s="106" t="str">
        <f>VLOOKUP(Tabela2[[#This Row],[SIEMA]],Siema2025,12,FALSE)</f>
        <v xml:space="preserve"> </v>
      </c>
      <c r="AB298" s="106" t="str">
        <f>IF(W298="","",IF(ISNUMBER(W298)=FALSE,"Não se aplica",IFERROR(VLOOKUP(W298,Produtos!$A$1:$C$2319,3,FALSE),"Não Cadastrado")))</f>
        <v/>
      </c>
      <c r="AC298" s="106"/>
      <c r="AD298" s="110" t="str">
        <f>IF(Tabela2[[#This Row],[Origem do acidente]] = "Plataforma", "PREENCHER","NA")</f>
        <v>NA</v>
      </c>
      <c r="AE298" s="109" t="str">
        <f>IF(AC298="","", IF(AC298="NC","", IF(AC298="NE","", IF(AC298="NA","",IFERROR(VLOOKUP(AC298,Produtos!$A$1:$C$2319,2,FALSE),"Não Cadastrado")))))</f>
        <v/>
      </c>
      <c r="AF298" s="106"/>
      <c r="AG298" s="106"/>
      <c r="AH298" s="106" t="str">
        <f>IF(AC298="","",IF(ISNUMBER(AC298)=FALSE,"Não se aplica",IFERROR(VLOOKUP(AC298,Produtos!$A$1:$C$2319,3,FALSE),"Não Cadastrado")))</f>
        <v/>
      </c>
      <c r="AI298" s="106"/>
      <c r="AJ298" s="106" t="str">
        <f>VLOOKUP(Tabela2[[#This Row],[SIEMA]],Siema2025,26,FALSE)</f>
        <v>Ainda não definida</v>
      </c>
      <c r="AK298" s="109"/>
      <c r="AL298" s="109"/>
      <c r="AM298" s="109"/>
      <c r="AN298" s="110" t="str">
        <f>VLOOKUP(Tabela2[[#This Row],[SIEMA]],Siema2025,51,FALSE)</f>
        <v>X</v>
      </c>
      <c r="AO298" s="110" t="str">
        <f>VLOOKUP(Tabela2[[#This Row],[SIEMA]],Siema2025,53,FALSE)</f>
        <v/>
      </c>
      <c r="AP298" s="110" t="str">
        <f>VLOOKUP(Tabela2[[#This Row],[SIEMA]],Siema2025,55,FALSE)</f>
        <v/>
      </c>
      <c r="AQ298" s="110" t="str">
        <f>VLOOKUP(Tabela2[[#This Row],[SIEMA]],Siema2025,57,FALSE)</f>
        <v/>
      </c>
      <c r="AR298" s="110" t="str">
        <f>VLOOKUP(Tabela2[[#This Row],[SIEMA]],Siema2025,59,FALSE)</f>
        <v/>
      </c>
      <c r="AS298" s="110" t="str">
        <f>VLOOKUP(Tabela2[[#This Row],[SIEMA]],Siema2025,61,FALSE)</f>
        <v/>
      </c>
      <c r="AT298" s="110" t="str">
        <f>VLOOKUP(Tabela2[[#This Row],[SIEMA]],Siema2025,63,FALSE)</f>
        <v/>
      </c>
      <c r="AU298" s="110" t="str">
        <f>VLOOKUP(Tabela2[[#This Row],[SIEMA]],Siema2025,65,FALSE)</f>
        <v/>
      </c>
      <c r="AV298" s="110" t="str">
        <f>VLOOKUP(Tabela2[[#This Row],[SIEMA]],Siema2025,67,FALSE)</f>
        <v/>
      </c>
      <c r="AW298" s="110" t="str">
        <f>VLOOKUP(Tabela2[[#This Row],[SIEMA]],Siema2025,69,FALSE)</f>
        <v/>
      </c>
      <c r="AX298" s="110" t="str">
        <f>VLOOKUP(Tabela2[[#This Row],[SIEMA]],Siema2025,71,FALSE)</f>
        <v/>
      </c>
      <c r="AY298" s="110" t="str">
        <f>VLOOKUP(Tabela2[[#This Row],[SIEMA]],Siema2025,73,FALSE)</f>
        <v/>
      </c>
      <c r="AZ298" s="110" t="str">
        <f>VLOOKUP(Tabela2[[#This Row],[SIEMA]],Siema2025,75,FALSE)</f>
        <v/>
      </c>
      <c r="BA298" s="110" t="str">
        <f>VLOOKUP(Tabela2[[#This Row],[SIEMA]],Siema2025,77,FALSE)</f>
        <v/>
      </c>
      <c r="BB298" s="110" t="str">
        <f>VLOOKUP(Tabela2[[#This Row],[SIEMA]],Siema2025,79,FALSE)</f>
        <v/>
      </c>
      <c r="BC298" s="110" t="str">
        <f>IF(Tabela2[[#This Row],[Outro(s) ]] = "X", "PREENCHER","NA")</f>
        <v>NA</v>
      </c>
      <c r="BD298" s="110" t="str">
        <f>VLOOKUP(Tabela2[[#This Row],[SIEMA]],Siema2025,82,FALSE)</f>
        <v/>
      </c>
      <c r="BE298" s="110" t="str">
        <f>VLOOKUP(Tabela2[[#This Row],[SIEMA]],Siema2025,81,FALSE)</f>
        <v/>
      </c>
      <c r="BF298" s="112" t="str">
        <f>VLOOKUP(Tabela2[[#This Row],[SIEMA]],Siema2025,28,FALSE)</f>
        <v>LOGFIT LOGÍSTICA E SERVIÇOS S.A.</v>
      </c>
      <c r="BG298" s="112"/>
      <c r="BH298" s="113" t="str">
        <f>VLOOKUP(Tabela2[[#This Row],[SIEMA]],Siema2025,29,FALSE)</f>
        <v>17451456000272</v>
      </c>
      <c r="BI298" s="114" t="str">
        <f>VLOOKUP(Tabela2[[#This Row],[SIEMA]],Siema2025,107,FALSE)</f>
        <v>Não</v>
      </c>
      <c r="BJ298" s="109"/>
      <c r="BK298" s="106"/>
      <c r="BL298" s="143"/>
      <c r="BM298" s="110">
        <f ca="1">IF(Tabela2[[#This Row],[Data de atendimento do Ibama (considerar o primeiro documento/ação)]]="",_xlfn.DAYS(TODAY(),J298),_xlfn.DAYS(Tabela2[[#This Row],[Data de atendimento do Ibama (considerar o primeiro documento/ação)]],J298))</f>
        <v>444</v>
      </c>
      <c r="BN298" s="110" t="str">
        <f>IF(Tabela2[[#This Row],[Atendido pelo Ibama ("Não" ou "Sim")]]="Não","Preencher", IF(Tabela2[[#This Row],[Atendido pelo Ibama ("Não" ou "Sim")]]="Sim","NA",""))</f>
        <v/>
      </c>
      <c r="BO298" s="116"/>
      <c r="BP298" s="110" t="str">
        <f>IF(Tabela2[[#This Row],[Forma de atendimento (primeiro documento/ação)]]= "Outros (especificar)", "PREENCHER","NA")</f>
        <v>NA</v>
      </c>
      <c r="BQ298" s="108"/>
      <c r="BR298" s="110" t="str">
        <f>IF(Tabela2[[#This Row],[Equipe do Ibama foi a campo? Houve sobrevoo do Poseidon?]] = "Sim", "PREENCHER","NA")</f>
        <v>NA</v>
      </c>
      <c r="BS298" s="110" t="str">
        <f>IF(Tabela2[[#This Row],[Se sim, foi emitida Ordem de Emergência? (informações vinculada à coluna CK)]] = "Sim", "PREENCHER","NA")</f>
        <v>NA</v>
      </c>
      <c r="BT298" s="110" t="str">
        <f>IF(Tabela2[[#This Row],[Foi elaborado Relatório de Vistoria pelo Ibama? (informações vinculada à coluna CK)]] = "Sim", "PREENCHER","NA")</f>
        <v>NA</v>
      </c>
      <c r="BU298" s="110" t="str">
        <f>IF(Tabela2[[#This Row],[Houve envio de Informações Pós-acidente (preencher "não se aplica" quando de competência estadual/municipal)]] = "Sim", "PREENCHER","NA")</f>
        <v>NA</v>
      </c>
      <c r="BV298" s="110" t="str">
        <f>IF(Tabela2[[#This Row],[Houve avaliação das informações pós-acidente solicitadas/enviadas?]] = "Sim", "PREENCHER","NA")</f>
        <v>NA</v>
      </c>
      <c r="BW298" s="110" t="str">
        <f>IF(Tabela2[[#This Row],[O Ibama aguarda resposta da empresa/OEMA, etc?]] = "Sim", "PREENCHER","NA")</f>
        <v>NA</v>
      </c>
      <c r="BX298" s="108"/>
      <c r="BY298" s="143"/>
      <c r="BZ298" s="106" t="str">
        <f>IF(Tabela2[[#This Row],[Data do documento de encerramento]]="NA","NA",IF(Tabela2[[#This Row],[Data do documento de encerramento]]="","Pendente de conclusão/ encerramento",_xlfn.DAYS(Tabela2[[#This Row],[Data do documento de encerramento]],J298)))</f>
        <v>Pendente de conclusão/ encerramento</v>
      </c>
      <c r="CA298" s="109"/>
      <c r="CB298" s="109"/>
      <c r="CC298" s="117"/>
      <c r="CD298" s="109"/>
      <c r="CE298" s="109"/>
      <c r="CF298" s="109"/>
    </row>
    <row r="299" spans="1:84" hidden="1">
      <c r="A299" s="172">
        <v>202543054028</v>
      </c>
      <c r="B299" s="173" t="s">
        <v>8297</v>
      </c>
      <c r="C299" s="110" t="s">
        <v>7133</v>
      </c>
      <c r="D299" s="108" t="s">
        <v>637</v>
      </c>
      <c r="E299" s="108" t="s">
        <v>7236</v>
      </c>
      <c r="F299" s="108"/>
      <c r="G299" s="108"/>
      <c r="H299" s="108"/>
      <c r="I299" s="106" t="str">
        <f>VLOOKUP(Tabela2[[#This Row],[SIEMA]],Siema2025,19,FALSE)</f>
        <v>Campos</v>
      </c>
      <c r="J299" s="107">
        <f>VLOOKUP(Tabela2[[#This Row],[SIEMA]],Siema2025,2,FALSE)</f>
        <v>45776</v>
      </c>
      <c r="K299" s="107" t="str">
        <f>VLOOKUP(Tabela2[[#This Row],[SIEMA]],Siema2025,16,FALSE)</f>
        <v>Terça</v>
      </c>
      <c r="L299" s="108" t="str">
        <f>IF(Tabela2[[#This Row],[Data]]="","Sem Informação",VLOOKUP(MONTH(Tabela2[[#This Row],[Data]]),'[1]Validação de dados'!$I$1:$J$13,2,0))</f>
        <v>Abril</v>
      </c>
      <c r="M299" s="106">
        <f>YEAR(Tabela2[[#This Row],[Data]])</f>
        <v>2025</v>
      </c>
      <c r="N299" s="107" t="str">
        <f>VLOOKUP(Tabela2[[#This Row],[SIEMA]],Siema2025,17,FALSE)</f>
        <v>Matutino</v>
      </c>
      <c r="O299" s="107" t="s">
        <v>7236</v>
      </c>
      <c r="P299" s="106"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9" s="106" t="str">
        <f>VLOOKUP(Tabela2[[#This Row],[SIEMA]],Siema2025,7,FALSE)</f>
        <v/>
      </c>
      <c r="R299" s="106" t="str">
        <f>VLOOKUP(Tabela2[[#This Row],[SIEMA]],Siema2025,10,FALSE)</f>
        <v/>
      </c>
      <c r="S299" s="109" t="str">
        <f>IF(Q299="","", IF(Q299="NC","", IF(Q299="NE","", IF(Q299="NA","",IFERROR(VLOOKUP(Q299,Produtos!$A$1:$C$2319,2,FALSE),"Não Cadastrado")))))</f>
        <v/>
      </c>
      <c r="T299" s="106" t="str">
        <f>VLOOKUP(Tabela2[[#This Row],[SIEMA]],Siema2025,11,FALSE)</f>
        <v xml:space="preserve"> </v>
      </c>
      <c r="U299" s="106" t="str">
        <f>VLOOKUP(Tabela2[[#This Row],[SIEMA]],Siema2025,12,FALSE)</f>
        <v xml:space="preserve"> </v>
      </c>
      <c r="V299" s="106" t="str">
        <f>IF(Q299="","",IF(ISNUMBER(Q299)=FALSE,"Não se aplica",IFERROR(VLOOKUP(Q299,Produtos!$A$1:$C$2319,3,FALSE),"Não Cadastrado")))</f>
        <v/>
      </c>
      <c r="W299" s="106" t="str">
        <f>VLOOKUP(Tabela2[[#This Row],[SIEMA]],Siema2025,10,FALSE)</f>
        <v/>
      </c>
      <c r="X299" s="115" t="str">
        <f>IF(Tabela2[[#This Row],[Origem do acidente]] = "Plataforma", "PREENCHER","NA")</f>
        <v>NA</v>
      </c>
      <c r="Y299" s="111" t="str">
        <f>IF(W299="","", IF(W299="NC","", IF(W299="NE","", IF(W299="NA","",IFERROR(VLOOKUP(W299,Produtos!$A$1:$C$2319,2,FALSE),"Não Cadastrado")))))</f>
        <v/>
      </c>
      <c r="Z299" s="106" t="str">
        <f>VLOOKUP(Tabela2[[#This Row],[SIEMA]],Siema2025,11,FALSE)</f>
        <v xml:space="preserve"> </v>
      </c>
      <c r="AA299" s="106" t="str">
        <f>VLOOKUP(Tabela2[[#This Row],[SIEMA]],Siema2025,12,FALSE)</f>
        <v xml:space="preserve"> </v>
      </c>
      <c r="AB299" s="106" t="str">
        <f>IF(W299="","",IF(ISNUMBER(W299)=FALSE,"Não se aplica",IFERROR(VLOOKUP(W299,Produtos!$A$1:$C$2319,3,FALSE),"Não Cadastrado")))</f>
        <v/>
      </c>
      <c r="AC299" s="106"/>
      <c r="AD299" s="110" t="str">
        <f>IF(Tabela2[[#This Row],[Origem do acidente]] = "Plataforma", "PREENCHER","NA")</f>
        <v>NA</v>
      </c>
      <c r="AE299" s="109" t="str">
        <f>IF(AC299="","", IF(AC299="NC","", IF(AC299="NE","", IF(AC299="NA","",IFERROR(VLOOKUP(AC299,Produtos!$A$1:$C$2319,2,FALSE),"Não Cadastrado")))))</f>
        <v/>
      </c>
      <c r="AF299" s="106"/>
      <c r="AG299" s="106"/>
      <c r="AH299" s="106" t="str">
        <f>IF(AC299="","",IF(ISNUMBER(AC299)=FALSE,"Não se aplica",IFERROR(VLOOKUP(AC299,Produtos!$A$1:$C$2319,3,FALSE),"Não Cadastrado")))</f>
        <v/>
      </c>
      <c r="AI299" s="106"/>
      <c r="AJ299" s="106" t="str">
        <f>VLOOKUP(Tabela2[[#This Row],[SIEMA]],Siema2025,26,FALSE)</f>
        <v>Mancha de origem indeterminada</v>
      </c>
      <c r="AK299" s="109"/>
      <c r="AL299" s="109"/>
      <c r="AM299" s="109"/>
      <c r="AN299" s="110" t="str">
        <f>VLOOKUP(Tabela2[[#This Row],[SIEMA]],Siema2025,51,FALSE)</f>
        <v/>
      </c>
      <c r="AO299" s="110" t="str">
        <f>VLOOKUP(Tabela2[[#This Row],[SIEMA]],Siema2025,53,FALSE)</f>
        <v/>
      </c>
      <c r="AP299" s="110" t="str">
        <f>VLOOKUP(Tabela2[[#This Row],[SIEMA]],Siema2025,55,FALSE)</f>
        <v/>
      </c>
      <c r="AQ299" s="110" t="str">
        <f>VLOOKUP(Tabela2[[#This Row],[SIEMA]],Siema2025,57,FALSE)</f>
        <v/>
      </c>
      <c r="AR299" s="110" t="str">
        <f>VLOOKUP(Tabela2[[#This Row],[SIEMA]],Siema2025,59,FALSE)</f>
        <v/>
      </c>
      <c r="AS299" s="110" t="str">
        <f>VLOOKUP(Tabela2[[#This Row],[SIEMA]],Siema2025,61,FALSE)</f>
        <v>X</v>
      </c>
      <c r="AT299" s="110" t="str">
        <f>VLOOKUP(Tabela2[[#This Row],[SIEMA]],Siema2025,63,FALSE)</f>
        <v/>
      </c>
      <c r="AU299" s="110" t="str">
        <f>VLOOKUP(Tabela2[[#This Row],[SIEMA]],Siema2025,65,FALSE)</f>
        <v/>
      </c>
      <c r="AV299" s="110" t="str">
        <f>VLOOKUP(Tabela2[[#This Row],[SIEMA]],Siema2025,67,FALSE)</f>
        <v/>
      </c>
      <c r="AW299" s="110" t="str">
        <f>VLOOKUP(Tabela2[[#This Row],[SIEMA]],Siema2025,69,FALSE)</f>
        <v/>
      </c>
      <c r="AX299" s="110" t="str">
        <f>VLOOKUP(Tabela2[[#This Row],[SIEMA]],Siema2025,71,FALSE)</f>
        <v/>
      </c>
      <c r="AY299" s="110" t="str">
        <f>VLOOKUP(Tabela2[[#This Row],[SIEMA]],Siema2025,73,FALSE)</f>
        <v/>
      </c>
      <c r="AZ299" s="110" t="str">
        <f>VLOOKUP(Tabela2[[#This Row],[SIEMA]],Siema2025,75,FALSE)</f>
        <v/>
      </c>
      <c r="BA299" s="110" t="str">
        <f>VLOOKUP(Tabela2[[#This Row],[SIEMA]],Siema2025,77,FALSE)</f>
        <v/>
      </c>
      <c r="BB299" s="110" t="str">
        <f>VLOOKUP(Tabela2[[#This Row],[SIEMA]],Siema2025,79,FALSE)</f>
        <v/>
      </c>
      <c r="BC299" s="110" t="str">
        <f>IF(Tabela2[[#This Row],[Outro(s) ]] = "X", "PREENCHER","NA")</f>
        <v>NA</v>
      </c>
      <c r="BD299" s="110" t="str">
        <f>VLOOKUP(Tabela2[[#This Row],[SIEMA]],Siema2025,82,FALSE)</f>
        <v/>
      </c>
      <c r="BE299" s="110" t="str">
        <f>VLOOKUP(Tabela2[[#This Row],[SIEMA]],Siema2025,81,FALSE)</f>
        <v/>
      </c>
      <c r="BF299" s="112" t="str">
        <f>VLOOKUP(Tabela2[[#This Row],[SIEMA]],Siema2025,28,FALSE)</f>
        <v>Petrobras</v>
      </c>
      <c r="BG299" s="112"/>
      <c r="BH299" s="113" t="str">
        <f>VLOOKUP(Tabela2[[#This Row],[SIEMA]],Siema2025,29,FALSE)</f>
        <v>33000167000101</v>
      </c>
      <c r="BI299" s="114" t="str">
        <f>VLOOKUP(Tabela2[[#This Row],[SIEMA]],Siema2025,107,FALSE)</f>
        <v>Não</v>
      </c>
      <c r="BJ299" s="109" t="s">
        <v>7097</v>
      </c>
      <c r="BK299" s="106"/>
      <c r="BL299" s="143"/>
      <c r="BM299" s="110">
        <f ca="1">IF(Tabela2[[#This Row],[Data de atendimento do Ibama (considerar o primeiro documento/ação)]]="",_xlfn.DAYS(TODAY(),J299),_xlfn.DAYS(Tabela2[[#This Row],[Data de atendimento do Ibama (considerar o primeiro documento/ação)]],J299))</f>
        <v>444</v>
      </c>
      <c r="BN299" s="110" t="str">
        <f>IF(Tabela2[[#This Row],[Atendido pelo Ibama ("Não" ou "Sim")]]="Não","Preencher", IF(Tabela2[[#This Row],[Atendido pelo Ibama ("Não" ou "Sim")]]="Sim","NA",""))</f>
        <v/>
      </c>
      <c r="BO299" s="116"/>
      <c r="BP299" s="110" t="str">
        <f>IF(Tabela2[[#This Row],[Forma de atendimento (primeiro documento/ação)]]= "Outros (especificar)", "PREENCHER","NA")</f>
        <v>NA</v>
      </c>
      <c r="BQ299" s="108"/>
      <c r="BR299" s="110" t="str">
        <f>IF(Tabela2[[#This Row],[Equipe do Ibama foi a campo? Houve sobrevoo do Poseidon?]] = "Sim", "PREENCHER","NA")</f>
        <v>NA</v>
      </c>
      <c r="BS299" s="110" t="str">
        <f>IF(Tabela2[[#This Row],[Se sim, foi emitida Ordem de Emergência? (informações vinculada à coluna CK)]] = "Sim", "PREENCHER","NA")</f>
        <v>NA</v>
      </c>
      <c r="BT299" s="110" t="str">
        <f>IF(Tabela2[[#This Row],[Foi elaborado Relatório de Vistoria pelo Ibama? (informações vinculada à coluna CK)]] = "Sim", "PREENCHER","NA")</f>
        <v>NA</v>
      </c>
      <c r="BU299" s="110" t="str">
        <f>IF(Tabela2[[#This Row],[Houve envio de Informações Pós-acidente (preencher "não se aplica" quando de competência estadual/municipal)]] = "Sim", "PREENCHER","NA")</f>
        <v>NA</v>
      </c>
      <c r="BV299" s="110" t="str">
        <f>IF(Tabela2[[#This Row],[Houve avaliação das informações pós-acidente solicitadas/enviadas?]] = "Sim", "PREENCHER","NA")</f>
        <v>NA</v>
      </c>
      <c r="BW299" s="110" t="str">
        <f>IF(Tabela2[[#This Row],[O Ibama aguarda resposta da empresa/OEMA, etc?]] = "Sim", "PREENCHER","NA")</f>
        <v>NA</v>
      </c>
      <c r="BX299" s="108"/>
      <c r="BY299" s="108"/>
      <c r="BZ299" s="106" t="str">
        <f>IF(Tabela2[[#This Row],[Data do documento de encerramento]]="NA","NA",IF(Tabela2[[#This Row],[Data do documento de encerramento]]="","Pendente de conclusão/ encerramento",_xlfn.DAYS(Tabela2[[#This Row],[Data do documento de encerramento]],J299)))</f>
        <v>Pendente de conclusão/ encerramento</v>
      </c>
      <c r="CA299" s="109"/>
      <c r="CB299" s="109"/>
      <c r="CC299" s="131"/>
      <c r="CD299" s="109"/>
      <c r="CE299" s="109"/>
      <c r="CF299" s="109"/>
    </row>
    <row r="300" spans="1:84" s="23" customFormat="1" ht="30.75" hidden="1">
      <c r="A300" s="172">
        <v>20255136040</v>
      </c>
      <c r="B300" s="173" t="s">
        <v>8298</v>
      </c>
      <c r="C300" s="110" t="str">
        <f>VLOOKUP(Tabela2[[#This Row],[SIEMA]],Siema2025,4,FALSE)</f>
        <v xml:space="preserve"> RS</v>
      </c>
      <c r="D300" s="108" t="str">
        <f>VLOOKUP(Tabela2[[#This Row],[SIEMA]],Siema2025,3,FALSE)</f>
        <v xml:space="preserve">Pinheiro Machado </v>
      </c>
      <c r="E300" s="108" t="str">
        <f>VLOOKUP(Tabela2[[#This Row],[SIEMA]],Siema2025,20,FALSE)</f>
        <v>8HJ8+JCW Pinheiro Machado, RS</v>
      </c>
      <c r="F300" s="108"/>
      <c r="G300" s="108" t="s">
        <v>8299</v>
      </c>
      <c r="H300" s="108" t="s">
        <v>8300</v>
      </c>
      <c r="I300" s="106" t="s">
        <v>7118</v>
      </c>
      <c r="J300" s="107">
        <f>VLOOKUP(Tabela2[[#This Row],[SIEMA]],Siema2025,2,FALSE)</f>
        <v>45777</v>
      </c>
      <c r="K300" s="107" t="str">
        <f>VLOOKUP(Tabela2[[#This Row],[SIEMA]],Siema2025,16,FALSE)</f>
        <v>Quarta</v>
      </c>
      <c r="L300" s="108" t="str">
        <f>IF(Tabela2[[#This Row],[Data]]="","Sem Informação",VLOOKUP(MONTH(Tabela2[[#This Row],[Data]]),'[1]Validação de dados'!$I$1:$J$13,2,0))</f>
        <v>Abril</v>
      </c>
      <c r="M300" s="106">
        <f>YEAR(Tabela2[[#This Row],[Data]])</f>
        <v>2025</v>
      </c>
      <c r="N300" s="107" t="str">
        <f>VLOOKUP(Tabela2[[#This Row],[SIEMA]],Siema2025,17,FALSE)</f>
        <v>Noturno</v>
      </c>
      <c r="O300" s="107" t="str">
        <f>VLOOKUP(Tabela2[[#This Row],[SIEMA]],Siema2025,5,FALSE)</f>
        <v>Ferrovia</v>
      </c>
      <c r="P300" s="106" t="str">
        <f>VLOOKUP(Tabela2[[#This Row],[SIEMA]],Siema2025,21,FALSE)</f>
        <v>Descarrilhamento de 3 vagões e tombamento de um vagão contendo Superfosfato Triplo 00-46-00</v>
      </c>
      <c r="Q300" s="106" t="s">
        <v>7119</v>
      </c>
      <c r="R300" s="106" t="s">
        <v>594</v>
      </c>
      <c r="S300" s="109" t="s">
        <v>2976</v>
      </c>
      <c r="T300" s="106">
        <v>51.38</v>
      </c>
      <c r="U300" s="106" t="s">
        <v>7120</v>
      </c>
      <c r="V300" s="106" t="s">
        <v>7119</v>
      </c>
      <c r="W300" s="106"/>
      <c r="X300" s="115"/>
      <c r="Y300" s="111" t="str">
        <f>IF(W300="","", IF(W300="NC","", IF(W300="NE","", IF(W300="NA","",IFERROR(VLOOKUP(W300,Produtos!$A$1:$C$2319,2,FALSE),"Não Cadastrado")))))</f>
        <v/>
      </c>
      <c r="Z300" s="106"/>
      <c r="AA300" s="106"/>
      <c r="AB300" s="106" t="str">
        <f>IF(W300="","",IF(ISNUMBER(W300)=FALSE,"Não se aplica",IFERROR(VLOOKUP(W300,Produtos!$A$1:$C$2319,3,FALSE),"Não Cadastrado")))</f>
        <v/>
      </c>
      <c r="AC300" s="106"/>
      <c r="AD300" s="110"/>
      <c r="AE300" s="109" t="str">
        <f>IF(AC300="","", IF(AC300="NC","", IF(AC300="NE","", IF(AC300="NA","",IFERROR(VLOOKUP(AC300,Produtos!$A$1:$C$2319,2,FALSE),"Não Cadastrado")))))</f>
        <v/>
      </c>
      <c r="AF300" s="106"/>
      <c r="AG300" s="106"/>
      <c r="AH300" s="106" t="str">
        <f>IF(AC300="","",IF(ISNUMBER(AC300)=FALSE,"Não se aplica",IFERROR(VLOOKUP(AC300,Produtos!$A$1:$C$2319,3,FALSE),"Não Cadastrado")))</f>
        <v/>
      </c>
      <c r="AI300" s="106"/>
      <c r="AJ300" s="106" t="str">
        <f>VLOOKUP(Tabela2[[#This Row],[SIEMA]],Siema2025,26,FALSE)</f>
        <v>A causa está em investigação. Trem com prefixo Z11.</v>
      </c>
      <c r="AK300" s="109" t="s">
        <v>6834</v>
      </c>
      <c r="AL300" s="109"/>
      <c r="AM300" s="109"/>
      <c r="AN300" s="110" t="str">
        <f>VLOOKUP(Tabela2[[#This Row],[SIEMA]],Siema2025,51,FALSE)</f>
        <v/>
      </c>
      <c r="AO300" s="110" t="str">
        <f>VLOOKUP(Tabela2[[#This Row],[SIEMA]],Siema2025,53,FALSE)</f>
        <v/>
      </c>
      <c r="AP300" s="110" t="str">
        <f>VLOOKUP(Tabela2[[#This Row],[SIEMA]],Siema2025,55,FALSE)</f>
        <v/>
      </c>
      <c r="AQ300" s="110" t="str">
        <f>VLOOKUP(Tabela2[[#This Row],[SIEMA]],Siema2025,57,FALSE)</f>
        <v/>
      </c>
      <c r="AR300" s="110" t="str">
        <f>VLOOKUP(Tabela2[[#This Row],[SIEMA]],Siema2025,59,FALSE)</f>
        <v/>
      </c>
      <c r="AS300" s="110" t="str">
        <f>VLOOKUP(Tabela2[[#This Row],[SIEMA]],Siema2025,61,FALSE)</f>
        <v/>
      </c>
      <c r="AT300" s="110" t="str">
        <f>VLOOKUP(Tabela2[[#This Row],[SIEMA]],Siema2025,63,FALSE)</f>
        <v/>
      </c>
      <c r="AU300" s="110" t="str">
        <f>VLOOKUP(Tabela2[[#This Row],[SIEMA]],Siema2025,65,FALSE)</f>
        <v>X</v>
      </c>
      <c r="AV300" s="110" t="str">
        <f>VLOOKUP(Tabela2[[#This Row],[SIEMA]],Siema2025,67,FALSE)</f>
        <v/>
      </c>
      <c r="AW300" s="110" t="str">
        <f>VLOOKUP(Tabela2[[#This Row],[SIEMA]],Siema2025,69,FALSE)</f>
        <v/>
      </c>
      <c r="AX300" s="110" t="str">
        <f>VLOOKUP(Tabela2[[#This Row],[SIEMA]],Siema2025,71,FALSE)</f>
        <v/>
      </c>
      <c r="AY300" s="110" t="str">
        <f>VLOOKUP(Tabela2[[#This Row],[SIEMA]],Siema2025,73,FALSE)</f>
        <v/>
      </c>
      <c r="AZ300" s="110" t="str">
        <f>VLOOKUP(Tabela2[[#This Row],[SIEMA]],Siema2025,75,FALSE)</f>
        <v/>
      </c>
      <c r="BA300" s="110" t="str">
        <f>VLOOKUP(Tabela2[[#This Row],[SIEMA]],Siema2025,77,FALSE)</f>
        <v/>
      </c>
      <c r="BB300" s="110" t="str">
        <f>VLOOKUP(Tabela2[[#This Row],[SIEMA]],Siema2025,79,FALSE)</f>
        <v/>
      </c>
      <c r="BC300" s="110" t="str">
        <f>IF(Tabela2[[#This Row],[Outro(s) ]] = "X", "PREENCHER","NA")</f>
        <v>NA</v>
      </c>
      <c r="BD300" s="110" t="str">
        <f>VLOOKUP(Tabela2[[#This Row],[SIEMA]],Siema2025,82,FALSE)</f>
        <v/>
      </c>
      <c r="BE300" s="110" t="str">
        <f>VLOOKUP(Tabela2[[#This Row],[SIEMA]],Siema2025,81,FALSE)</f>
        <v/>
      </c>
      <c r="BF300" s="112" t="s">
        <v>3066</v>
      </c>
      <c r="BG300" s="112" t="s">
        <v>7402</v>
      </c>
      <c r="BH300" s="113" t="str">
        <f>VLOOKUP(Tabela2[[#This Row],[SIEMA]],Siema2025,29,FALSE)</f>
        <v>01258944000550</v>
      </c>
      <c r="BI300" s="114" t="str">
        <f>VLOOKUP(Tabela2[[#This Row],[SIEMA]],Siema2025,107,FALSE)</f>
        <v>Não</v>
      </c>
      <c r="BJ300" s="109" t="s">
        <v>7097</v>
      </c>
      <c r="BK300" s="106" t="s">
        <v>2696</v>
      </c>
      <c r="BL300" s="143">
        <v>45782</v>
      </c>
      <c r="BM300" s="110">
        <f ca="1">IF(Tabela2[[#This Row],[Data de atendimento do Ibama (considerar o primeiro documento/ação)]]="",_xlfn.DAYS(TODAY(),J300),_xlfn.DAYS(Tabela2[[#This Row],[Data de atendimento do Ibama (considerar o primeiro documento/ação)]],J300))</f>
        <v>5</v>
      </c>
      <c r="BN300" s="110" t="str">
        <f>IF(Tabela2[[#This Row],[Atendido pelo Ibama ("Não" ou "Sim")]]="Não","Preencher", IF(Tabela2[[#This Row],[Atendido pelo Ibama ("Não" ou "Sim")]]="Sim","NA",""))</f>
        <v>NA</v>
      </c>
      <c r="BO300" s="116" t="s">
        <v>7139</v>
      </c>
      <c r="BP300" s="110" t="str">
        <f>IF(Tabela2[[#This Row],[Forma de atendimento (primeiro documento/ação)]]= "Outros (especificar)", "PREENCHER","NA")</f>
        <v>NA</v>
      </c>
      <c r="BQ300" s="108" t="s">
        <v>123</v>
      </c>
      <c r="BR300" s="110" t="str">
        <f>IF(Tabela2[[#This Row],[Equipe do Ibama foi a campo? Houve sobrevoo do Poseidon?]] = "Sim", "PREENCHER","NA")</f>
        <v>NA</v>
      </c>
      <c r="BS300" s="110" t="str">
        <f>IF(Tabela2[[#This Row],[Se sim, foi emitida Ordem de Emergência? (informações vinculada à coluna CK)]] = "Sim", "PREENCHER","NA")</f>
        <v>NA</v>
      </c>
      <c r="BT300" s="110" t="s">
        <v>7099</v>
      </c>
      <c r="BU300" s="110" t="s">
        <v>123</v>
      </c>
      <c r="BV300" s="110" t="s">
        <v>123</v>
      </c>
      <c r="BW300" s="110" t="s">
        <v>123</v>
      </c>
      <c r="BX300" s="108"/>
      <c r="BY300" s="108"/>
      <c r="BZ300" s="106" t="str">
        <f>IF(Tabela2[[#This Row],[Data do documento de encerramento]]="NA","NA",IF(Tabela2[[#This Row],[Data do documento de encerramento]]="","Pendente de conclusão/ encerramento",_xlfn.DAYS(Tabela2[[#This Row],[Data do documento de encerramento]],J300)))</f>
        <v>Pendente de conclusão/ encerramento</v>
      </c>
      <c r="CA300" s="109" t="s">
        <v>8301</v>
      </c>
      <c r="CB300" s="109"/>
      <c r="CC300" s="131"/>
      <c r="CD300" s="109"/>
      <c r="CE300" s="109"/>
      <c r="CF300" s="109"/>
    </row>
    <row r="301" spans="1:84" ht="60.75">
      <c r="A301" s="185">
        <v>20255175653</v>
      </c>
      <c r="B301" s="120" t="s">
        <v>8302</v>
      </c>
      <c r="C301" s="110" t="s">
        <v>672</v>
      </c>
      <c r="D301" s="108" t="s">
        <v>637</v>
      </c>
      <c r="E301" s="108" t="s">
        <v>8303</v>
      </c>
      <c r="F301" s="108"/>
      <c r="G301" s="108" t="s">
        <v>8304</v>
      </c>
      <c r="H301" s="108" t="s">
        <v>8305</v>
      </c>
      <c r="I301" s="106" t="s">
        <v>124</v>
      </c>
      <c r="J301" s="107">
        <f>VLOOKUP(Tabela2[[#This Row],[SIEMA]],Siema2025,2,FALSE)</f>
        <v>45777</v>
      </c>
      <c r="K301" s="107" t="str">
        <f>VLOOKUP(Tabela2[[#This Row],[SIEMA]],Siema2025,16,FALSE)</f>
        <v>Quarta</v>
      </c>
      <c r="L301" s="108" t="str">
        <f>IF(Tabela2[[#This Row],[Data]]="","Sem Informação",VLOOKUP(MONTH(Tabela2[[#This Row],[Data]]),'[1]Validação de dados'!$I$1:$J$13,2,0))</f>
        <v>Abril</v>
      </c>
      <c r="M301" s="106">
        <f>YEAR(Tabela2[[#This Row],[Data]])</f>
        <v>2025</v>
      </c>
      <c r="N301" s="107" t="str">
        <f>VLOOKUP(Tabela2[[#This Row],[SIEMA]],Siema2025,17,FALSE)</f>
        <v>Madrugada</v>
      </c>
      <c r="O301" s="107" t="str">
        <f>VLOOKUP(Tabela2[[#This Row],[SIEMA]],Siema2025,5,FALSE)</f>
        <v>Plataforma</v>
      </c>
      <c r="P301" s="106" t="str">
        <f>VLOOKUP(Tabela2[[#This Row],[SIEMA]],Siema2025,21,FALSE)</f>
        <v>FPSO Cidade de Paraty, Campo de Tupi - Bacia de Santos.</v>
      </c>
      <c r="Q301" s="106" t="s">
        <v>637</v>
      </c>
      <c r="R301" s="106" t="s">
        <v>7137</v>
      </c>
      <c r="S301" s="109" t="s">
        <v>7138</v>
      </c>
      <c r="T301" s="106">
        <v>0.27300000000000002</v>
      </c>
      <c r="U301" s="106" t="s">
        <v>7109</v>
      </c>
      <c r="V301" s="106" t="s">
        <v>637</v>
      </c>
      <c r="W301" s="106"/>
      <c r="X301" s="115"/>
      <c r="Y301" s="111" t="str">
        <f>IF(W301="","", IF(W301="NC","", IF(W301="NE","", IF(W301="NA","",IFERROR(VLOOKUP(W301,Produtos!$A$1:$C$2319,2,FALSE),"Não Cadastrado")))))</f>
        <v/>
      </c>
      <c r="Z301" s="106"/>
      <c r="AA301" s="106"/>
      <c r="AB301" s="106" t="str">
        <f>IF(W301="","",IF(ISNUMBER(W301)=FALSE,"Não se aplica",IFERROR(VLOOKUP(W301,Produtos!$A$1:$C$2319,3,FALSE),"Não Cadastrado")))</f>
        <v/>
      </c>
      <c r="AC301" s="106"/>
      <c r="AD301" s="110"/>
      <c r="AE301" s="109" t="str">
        <f>IF(AC301="","", IF(AC301="NC","", IF(AC301="NE","", IF(AC301="NA","",IFERROR(VLOOKUP(AC301,Produtos!$A$1:$C$2319,2,FALSE),"Não Cadastrado")))))</f>
        <v/>
      </c>
      <c r="AF301" s="106"/>
      <c r="AG301" s="106"/>
      <c r="AH301" s="106" t="str">
        <f>IF(AC301="","",IF(ISNUMBER(AC301)=FALSE,"Não se aplica",IFERROR(VLOOKUP(AC301,Produtos!$A$1:$C$2319,3,FALSE),"Não Cadastrado")))</f>
        <v/>
      </c>
      <c r="AI301" s="106"/>
      <c r="AJ301" s="106" t="str">
        <f>VLOOKUP(Tabela2[[#This Row],[SIEMA]],Siema2025,26,FALSE)</f>
        <v>Provável falha nas conexões hidráulicas dentro do MTU. Em investigação.</v>
      </c>
      <c r="AK301" s="109" t="s">
        <v>7219</v>
      </c>
      <c r="AL301" s="109"/>
      <c r="AM301" s="109"/>
      <c r="AN301" s="110" t="str">
        <f>VLOOKUP(Tabela2[[#This Row],[SIEMA]],Siema2025,51,FALSE)</f>
        <v/>
      </c>
      <c r="AO301" s="110" t="str">
        <f>VLOOKUP(Tabela2[[#This Row],[SIEMA]],Siema2025,53,FALSE)</f>
        <v/>
      </c>
      <c r="AP301" s="110" t="str">
        <f>VLOOKUP(Tabela2[[#This Row],[SIEMA]],Siema2025,55,FALSE)</f>
        <v/>
      </c>
      <c r="AQ301" s="110" t="str">
        <f>VLOOKUP(Tabela2[[#This Row],[SIEMA]],Siema2025,57,FALSE)</f>
        <v/>
      </c>
      <c r="AR301" s="110" t="str">
        <f>VLOOKUP(Tabela2[[#This Row],[SIEMA]],Siema2025,59,FALSE)</f>
        <v/>
      </c>
      <c r="AS301" s="110" t="str">
        <f>VLOOKUP(Tabela2[[#This Row],[SIEMA]],Siema2025,61,FALSE)</f>
        <v>X</v>
      </c>
      <c r="AT301" s="110" t="str">
        <f>VLOOKUP(Tabela2[[#This Row],[SIEMA]],Siema2025,63,FALSE)</f>
        <v/>
      </c>
      <c r="AU301" s="110" t="str">
        <f>VLOOKUP(Tabela2[[#This Row],[SIEMA]],Siema2025,65,FALSE)</f>
        <v/>
      </c>
      <c r="AV301" s="110" t="str">
        <f>VLOOKUP(Tabela2[[#This Row],[SIEMA]],Siema2025,67,FALSE)</f>
        <v/>
      </c>
      <c r="AW301" s="110" t="str">
        <f>VLOOKUP(Tabela2[[#This Row],[SIEMA]],Siema2025,69,FALSE)</f>
        <v/>
      </c>
      <c r="AX301" s="110" t="str">
        <f>VLOOKUP(Tabela2[[#This Row],[SIEMA]],Siema2025,71,FALSE)</f>
        <v/>
      </c>
      <c r="AY301" s="110" t="str">
        <f>VLOOKUP(Tabela2[[#This Row],[SIEMA]],Siema2025,73,FALSE)</f>
        <v/>
      </c>
      <c r="AZ301" s="110" t="str">
        <f>VLOOKUP(Tabela2[[#This Row],[SIEMA]],Siema2025,75,FALSE)</f>
        <v/>
      </c>
      <c r="BA301" s="110" t="str">
        <f>VLOOKUP(Tabela2[[#This Row],[SIEMA]],Siema2025,77,FALSE)</f>
        <v/>
      </c>
      <c r="BB301" s="110" t="str">
        <f>VLOOKUP(Tabela2[[#This Row],[SIEMA]],Siema2025,79,FALSE)</f>
        <v/>
      </c>
      <c r="BC301" s="110" t="str">
        <f>IF(Tabela2[[#This Row],[Outro(s) ]] = "X", "PREENCHER","NA")</f>
        <v>NA</v>
      </c>
      <c r="BD301" s="110" t="str">
        <f>VLOOKUP(Tabela2[[#This Row],[SIEMA]],Siema2025,82,FALSE)</f>
        <v/>
      </c>
      <c r="BE301" s="110" t="str">
        <f>VLOOKUP(Tabela2[[#This Row],[SIEMA]],Siema2025,81,FALSE)</f>
        <v/>
      </c>
      <c r="BF301" s="112" t="str">
        <f>VLOOKUP(Tabela2[[#This Row],[SIEMA]],Siema2025,28,FALSE)</f>
        <v>Petrobras</v>
      </c>
      <c r="BG301" s="112"/>
      <c r="BH301" s="113">
        <v>33000167000101</v>
      </c>
      <c r="BI301" s="114" t="str">
        <f>VLOOKUP(Tabela2[[#This Row],[SIEMA]],Siema2025,107,FALSE)</f>
        <v>Não</v>
      </c>
      <c r="BJ301" s="109" t="s">
        <v>7097</v>
      </c>
      <c r="BK301" s="106" t="s">
        <v>2696</v>
      </c>
      <c r="BL301" s="143">
        <v>45782</v>
      </c>
      <c r="BM301" s="110">
        <f ca="1">IF(Tabela2[[#This Row],[Data de atendimento do Ibama (considerar o primeiro documento/ação)]]="",_xlfn.DAYS(TODAY(),J301),_xlfn.DAYS(Tabela2[[#This Row],[Data de atendimento do Ibama (considerar o primeiro documento/ação)]],J301))</f>
        <v>5</v>
      </c>
      <c r="BN301" s="110" t="str">
        <f>IF(Tabela2[[#This Row],[Atendido pelo Ibama ("Não" ou "Sim")]]="Não","Preencher", IF(Tabela2[[#This Row],[Atendido pelo Ibama ("Não" ou "Sim")]]="Sim","NA",""))</f>
        <v>NA</v>
      </c>
      <c r="BO301" s="116" t="s">
        <v>7098</v>
      </c>
      <c r="BP301" s="110" t="str">
        <f>IF(Tabela2[[#This Row],[Forma de atendimento (primeiro documento/ação)]]= "Outros (especificar)", "PREENCHER","NA")</f>
        <v>NA</v>
      </c>
      <c r="BQ301" s="108" t="s">
        <v>123</v>
      </c>
      <c r="BR301" s="110" t="str">
        <f>IF(Tabela2[[#This Row],[Equipe do Ibama foi a campo? Houve sobrevoo do Poseidon?]] = "Sim", "PREENCHER","NA")</f>
        <v>NA</v>
      </c>
      <c r="BS301" s="110" t="str">
        <f>IF(Tabela2[[#This Row],[Se sim, foi emitida Ordem de Emergência? (informações vinculada à coluna CK)]] = "Sim", "PREENCHER","NA")</f>
        <v>NA</v>
      </c>
      <c r="BT301" s="110" t="s">
        <v>7099</v>
      </c>
      <c r="BU301" s="110" t="s">
        <v>2696</v>
      </c>
      <c r="BV301" s="110" t="s">
        <v>123</v>
      </c>
      <c r="BW301" s="110" t="s">
        <v>2696</v>
      </c>
      <c r="BX301" s="108" t="s">
        <v>7100</v>
      </c>
      <c r="BY301" s="143">
        <v>45917</v>
      </c>
      <c r="BZ301" s="106">
        <f>IF(Tabela2[[#This Row],[Data do documento de encerramento]]="NA","NA",IF(Tabela2[[#This Row],[Data do documento de encerramento]]="","Pendente de conclusão/ encerramento",_xlfn.DAYS(Tabela2[[#This Row],[Data do documento de encerramento]],J301)))</f>
        <v>140</v>
      </c>
      <c r="CA301" s="292"/>
      <c r="CB301" s="109" t="s">
        <v>7156</v>
      </c>
      <c r="CC301" s="109" t="s">
        <v>7438</v>
      </c>
      <c r="CD301" s="109" t="s">
        <v>123</v>
      </c>
      <c r="CE301" s="109" t="s">
        <v>123</v>
      </c>
      <c r="CF301" s="109" t="s">
        <v>7243</v>
      </c>
    </row>
    <row r="302" spans="1:84" ht="30.75" hidden="1">
      <c r="A302" s="231">
        <v>20255232431</v>
      </c>
      <c r="B302" s="173" t="s">
        <v>8306</v>
      </c>
      <c r="C302" s="110" t="str">
        <f>VLOOKUP(Tabela2[[#This Row],[SIEMA]],Siema2025,4,FALSE)</f>
        <v xml:space="preserve"> SP</v>
      </c>
      <c r="D302" s="108" t="str">
        <f>VLOOKUP(Tabela2[[#This Row],[SIEMA]],Siema2025,3,FALSE)</f>
        <v xml:space="preserve">Cubatão </v>
      </c>
      <c r="E302" s="108" t="s">
        <v>8307</v>
      </c>
      <c r="F302" s="108"/>
      <c r="G302" s="108" t="s">
        <v>8308</v>
      </c>
      <c r="H302" s="108" t="s">
        <v>8309</v>
      </c>
      <c r="I302" s="106" t="s">
        <v>7118</v>
      </c>
      <c r="J302" s="107">
        <f>VLOOKUP(Tabela2[[#This Row],[SIEMA]],Siema2025,2,FALSE)</f>
        <v>45777</v>
      </c>
      <c r="K302" s="107" t="str">
        <f>VLOOKUP(Tabela2[[#This Row],[SIEMA]],Siema2025,16,FALSE)</f>
        <v>Quarta</v>
      </c>
      <c r="L302" s="108" t="str">
        <f>IF(Tabela2[[#This Row],[Data]]="","Sem Informação",VLOOKUP(MONTH(Tabela2[[#This Row],[Data]]),'[1]Validação de dados'!$I$1:$J$13,2,0))</f>
        <v>Abril</v>
      </c>
      <c r="M302" s="106">
        <f>YEAR(Tabela2[[#This Row],[Data]])</f>
        <v>2025</v>
      </c>
      <c r="N302" s="107" t="str">
        <f>VLOOKUP(Tabela2[[#This Row],[SIEMA]],Siema2025,17,FALSE)</f>
        <v>Noturno</v>
      </c>
      <c r="O302" s="107" t="str">
        <f>VLOOKUP(Tabela2[[#This Row],[SIEMA]],Siema2025,5,FALSE)</f>
        <v>Ferrovia</v>
      </c>
      <c r="P302" s="106" t="str">
        <f>VLOOKUP(Tabela2[[#This Row],[SIEMA]],Siema2025,21,FALSE)</f>
        <v>Vandalismo na ferrovia com abertura de bicas em 1 vagão graneleiro carregado com farelo de soja.</v>
      </c>
      <c r="Q302" s="106" t="s">
        <v>7119</v>
      </c>
      <c r="R302" s="106" t="s">
        <v>7119</v>
      </c>
      <c r="S302" s="109" t="s">
        <v>7430</v>
      </c>
      <c r="T302" s="106" t="str">
        <f>VLOOKUP(Tabela2[[#This Row],[SIEMA]],Siema2025,11,FALSE)</f>
        <v>10</v>
      </c>
      <c r="U302" s="106" t="s">
        <v>7120</v>
      </c>
      <c r="V302" s="106" t="s">
        <v>7119</v>
      </c>
      <c r="W302" s="106"/>
      <c r="X302" s="115"/>
      <c r="Y302" s="111" t="str">
        <f>IF(W302="","", IF(W302="NC","", IF(W302="NE","", IF(W302="NA","",IFERROR(VLOOKUP(W302,Produtos!$A$1:$C$2319,2,FALSE),"Não Cadastrado")))))</f>
        <v/>
      </c>
      <c r="Z302" s="106"/>
      <c r="AA302" s="106"/>
      <c r="AB302" s="106" t="str">
        <f>IF(W302="","",IF(ISNUMBER(W302)=FALSE,"Não se aplica",IFERROR(VLOOKUP(W302,Produtos!$A$1:$C$2319,3,FALSE),"Não Cadastrado")))</f>
        <v/>
      </c>
      <c r="AC302" s="106"/>
      <c r="AD302" s="110"/>
      <c r="AE302" s="109" t="str">
        <f>IF(AC302="","", IF(AC302="NC","", IF(AC302="NE","", IF(AC302="NA","",IFERROR(VLOOKUP(AC302,Produtos!$A$1:$C$2319,2,FALSE),"Não Cadastrado")))))</f>
        <v/>
      </c>
      <c r="AF302" s="106"/>
      <c r="AG302" s="106"/>
      <c r="AH302" s="106" t="str">
        <f>IF(AC302="","",IF(ISNUMBER(AC302)=FALSE,"Não se aplica",IFERROR(VLOOKUP(AC302,Produtos!$A$1:$C$2319,3,FALSE),"Não Cadastrado")))</f>
        <v/>
      </c>
      <c r="AI302" s="106"/>
      <c r="AJ302" s="106" t="str">
        <f>VLOOKUP(Tabela2[[#This Row],[SIEMA]],Siema2025,26,FALSE)</f>
        <v>Ato criminoso caracterizado pela abertura de bicas em vagão graneleiro ferroviário carregado com farelo de soja.</v>
      </c>
      <c r="AK302" s="109" t="s">
        <v>7121</v>
      </c>
      <c r="AL302" s="109"/>
      <c r="AM302" s="109"/>
      <c r="AN302" s="110" t="str">
        <f>VLOOKUP(Tabela2[[#This Row],[SIEMA]],Siema2025,51,FALSE)</f>
        <v/>
      </c>
      <c r="AO302" s="110" t="str">
        <f>VLOOKUP(Tabela2[[#This Row],[SIEMA]],Siema2025,53,FALSE)</f>
        <v/>
      </c>
      <c r="AP302" s="110" t="str">
        <f>VLOOKUP(Tabela2[[#This Row],[SIEMA]],Siema2025,55,FALSE)</f>
        <v/>
      </c>
      <c r="AQ302" s="110" t="str">
        <f>VLOOKUP(Tabela2[[#This Row],[SIEMA]],Siema2025,57,FALSE)</f>
        <v/>
      </c>
      <c r="AR302" s="110" t="str">
        <f>VLOOKUP(Tabela2[[#This Row],[SIEMA]],Siema2025,59,FALSE)</f>
        <v/>
      </c>
      <c r="AS302" s="110" t="str">
        <f>VLOOKUP(Tabela2[[#This Row],[SIEMA]],Siema2025,61,FALSE)</f>
        <v/>
      </c>
      <c r="AT302" s="110" t="str">
        <f>VLOOKUP(Tabela2[[#This Row],[SIEMA]],Siema2025,63,FALSE)</f>
        <v/>
      </c>
      <c r="AU302" s="110" t="str">
        <f>VLOOKUP(Tabela2[[#This Row],[SIEMA]],Siema2025,65,FALSE)</f>
        <v>X</v>
      </c>
      <c r="AV302" s="110" t="str">
        <f>VLOOKUP(Tabela2[[#This Row],[SIEMA]],Siema2025,67,FALSE)</f>
        <v/>
      </c>
      <c r="AW302" s="110" t="str">
        <f>VLOOKUP(Tabela2[[#This Row],[SIEMA]],Siema2025,69,FALSE)</f>
        <v/>
      </c>
      <c r="AX302" s="110" t="str">
        <f>VLOOKUP(Tabela2[[#This Row],[SIEMA]],Siema2025,71,FALSE)</f>
        <v/>
      </c>
      <c r="AY302" s="110" t="str">
        <f>VLOOKUP(Tabela2[[#This Row],[SIEMA]],Siema2025,73,FALSE)</f>
        <v/>
      </c>
      <c r="AZ302" s="110" t="str">
        <f>VLOOKUP(Tabela2[[#This Row],[SIEMA]],Siema2025,75,FALSE)</f>
        <v/>
      </c>
      <c r="BA302" s="110" t="str">
        <f>VLOOKUP(Tabela2[[#This Row],[SIEMA]],Siema2025,77,FALSE)</f>
        <v/>
      </c>
      <c r="BB302" s="110" t="str">
        <f>VLOOKUP(Tabela2[[#This Row],[SIEMA]],Siema2025,79,FALSE)</f>
        <v/>
      </c>
      <c r="BC302" s="110" t="str">
        <f>IF(Tabela2[[#This Row],[Outro(s) ]] = "X", "PREENCHER","NA")</f>
        <v>NA</v>
      </c>
      <c r="BD302" s="110" t="str">
        <f>VLOOKUP(Tabela2[[#This Row],[SIEMA]],Siema2025,82,FALSE)</f>
        <v/>
      </c>
      <c r="BE302" s="110" t="str">
        <f>VLOOKUP(Tabela2[[#This Row],[SIEMA]],Siema2025,81,FALSE)</f>
        <v/>
      </c>
      <c r="BF302" s="112" t="s">
        <v>3066</v>
      </c>
      <c r="BG302" s="112" t="s">
        <v>7122</v>
      </c>
      <c r="BH302" s="113" t="str">
        <f>VLOOKUP(Tabela2[[#This Row],[SIEMA]],Siema2025,29,FALSE)</f>
        <v>02502844000166</v>
      </c>
      <c r="BI302" s="114" t="str">
        <f>VLOOKUP(Tabela2[[#This Row],[SIEMA]],Siema2025,107,FALSE)</f>
        <v>Não</v>
      </c>
      <c r="BJ302" s="109" t="s">
        <v>7097</v>
      </c>
      <c r="BK302" s="106" t="s">
        <v>2696</v>
      </c>
      <c r="BL302" s="143">
        <v>45783</v>
      </c>
      <c r="BM302" s="110">
        <f ca="1">IF(Tabela2[[#This Row],[Data de atendimento do Ibama (considerar o primeiro documento/ação)]]="",_xlfn.DAYS(TODAY(),J302),_xlfn.DAYS(Tabela2[[#This Row],[Data de atendimento do Ibama (considerar o primeiro documento/ação)]],J302))</f>
        <v>6</v>
      </c>
      <c r="BN302" s="110" t="str">
        <f>IF(Tabela2[[#This Row],[Atendido pelo Ibama ("Não" ou "Sim")]]="Não","Preencher", IF(Tabela2[[#This Row],[Atendido pelo Ibama ("Não" ou "Sim")]]="Sim","NA",""))</f>
        <v>NA</v>
      </c>
      <c r="BO302" s="116" t="s">
        <v>7098</v>
      </c>
      <c r="BP302" s="110" t="str">
        <f>IF(Tabela2[[#This Row],[Forma de atendimento (primeiro documento/ação)]]= "Outros (especificar)", "PREENCHER","NA")</f>
        <v>NA</v>
      </c>
      <c r="BQ302" s="108" t="s">
        <v>123</v>
      </c>
      <c r="BR302" s="110" t="str">
        <f>IF(Tabela2[[#This Row],[Equipe do Ibama foi a campo? Houve sobrevoo do Poseidon?]] = "Sim", "PREENCHER","NA")</f>
        <v>NA</v>
      </c>
      <c r="BS302" s="110" t="str">
        <f>IF(Tabela2[[#This Row],[Se sim, foi emitida Ordem de Emergência? (informações vinculada à coluna CK)]] = "Sim", "PREENCHER","NA")</f>
        <v>NA</v>
      </c>
      <c r="BT302" s="110" t="s">
        <v>7125</v>
      </c>
      <c r="BU302" s="110" t="s">
        <v>2696</v>
      </c>
      <c r="BV302" s="110" t="s">
        <v>123</v>
      </c>
      <c r="BW302" s="110" t="s">
        <v>123</v>
      </c>
      <c r="BX302" s="108" t="s">
        <v>7119</v>
      </c>
      <c r="BY302" s="108"/>
      <c r="BZ302" s="106" t="str">
        <f>IF(Tabela2[[#This Row],[Data do documento de encerramento]]="NA","NA",IF(Tabela2[[#This Row],[Data do documento de encerramento]]="","Pendente de conclusão/ encerramento",_xlfn.DAYS(Tabela2[[#This Row],[Data do documento de encerramento]],J302)))</f>
        <v>Pendente de conclusão/ encerramento</v>
      </c>
      <c r="CA302" s="109" t="s">
        <v>7126</v>
      </c>
      <c r="CB302" s="109"/>
      <c r="CC302" s="131"/>
      <c r="CD302" s="109"/>
      <c r="CE302" s="109"/>
      <c r="CF302" s="109"/>
    </row>
    <row r="303" spans="1:84" ht="30.75" hidden="1">
      <c r="A303" s="187">
        <v>20255157648</v>
      </c>
      <c r="B303" s="176" t="s">
        <v>7415</v>
      </c>
      <c r="C303" s="110" t="str">
        <f>VLOOKUP(Tabela2[[#This Row],[SIEMA]],Siema2025,4,FALSE)</f>
        <v xml:space="preserve"> SP</v>
      </c>
      <c r="D303" s="108" t="str">
        <f>VLOOKUP(Tabela2[[#This Row],[SIEMA]],Siema2025,3,FALSE)</f>
        <v xml:space="preserve">Orlândia </v>
      </c>
      <c r="E303" s="108" t="str">
        <f>VLOOKUP(Tabela2[[#This Row],[SIEMA]],Siema2025,20,FALSE)</f>
        <v>Orlândia 4 - Km 346,000</v>
      </c>
      <c r="F303" s="108"/>
      <c r="G303" s="108"/>
      <c r="H303" s="108"/>
      <c r="I303" s="106" t="str">
        <f>VLOOKUP(Tabela2[[#This Row],[SIEMA]],Siema2025,19,FALSE)</f>
        <v/>
      </c>
      <c r="J303" s="107">
        <f>VLOOKUP(Tabela2[[#This Row],[SIEMA]],Siema2025,2,FALSE)</f>
        <v>45778</v>
      </c>
      <c r="K303" s="107" t="str">
        <f>VLOOKUP(Tabela2[[#This Row],[SIEMA]],Siema2025,16,FALSE)</f>
        <v>Quinta</v>
      </c>
      <c r="L303" s="108" t="str">
        <f>IF(Tabela2[[#This Row],[Data]]="","Sem Informação",VLOOKUP(MONTH(Tabela2[[#This Row],[Data]]),'[1]Validação de dados'!$I$1:$J$13,2,0))</f>
        <v>Maio</v>
      </c>
      <c r="M303" s="106">
        <f>YEAR(Tabela2[[#This Row],[Data]])</f>
        <v>2025</v>
      </c>
      <c r="N303" s="107" t="str">
        <f>VLOOKUP(Tabela2[[#This Row],[SIEMA]],Siema2025,17,FALSE)</f>
        <v>Matutino</v>
      </c>
      <c r="O303" s="107" t="str">
        <f>VLOOKUP(Tabela2[[#This Row],[SIEMA]],Siema2025,5,FALSE)</f>
        <v>Ferrovia</v>
      </c>
      <c r="P303" s="106" t="str">
        <f>VLOOKUP(Tabela2[[#This Row],[SIEMA]],Siema2025,21,FALSE)</f>
        <v>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v>
      </c>
      <c r="Q303" s="106" t="str">
        <f>VLOOKUP(Tabela2[[#This Row],[SIEMA]],Siema2025,7,FALSE)</f>
        <v/>
      </c>
      <c r="R303" s="106" t="str">
        <f>VLOOKUP(Tabela2[[#This Row],[SIEMA]],Siema2025,10,FALSE)</f>
        <v>Farelo de soja</v>
      </c>
      <c r="S303" s="109" t="str">
        <f>IF(Q303="","", IF(Q303="NC","", IF(Q303="NE","", IF(Q303="NA","",IFERROR(VLOOKUP(Q303,Produtos!$A$1:$C$2319,2,FALSE),"Não Cadastrado")))))</f>
        <v/>
      </c>
      <c r="T303" s="106" t="str">
        <f>VLOOKUP(Tabela2[[#This Row],[SIEMA]],Siema2025,11,FALSE)</f>
        <v/>
      </c>
      <c r="U303" s="106" t="str">
        <f>VLOOKUP(Tabela2[[#This Row],[SIEMA]],Siema2025,12,FALSE)</f>
        <v/>
      </c>
      <c r="V303" s="106" t="str">
        <f>IF(Q303="","",IF(ISNUMBER(Q303)=FALSE,"Não se aplica",IFERROR(VLOOKUP(Q303,Produtos!$A$1:$C$2319,3,FALSE),"Não Cadastrado")))</f>
        <v/>
      </c>
      <c r="W303" s="106" t="str">
        <f>VLOOKUP(Tabela2[[#This Row],[SIEMA]],Siema2025,10,FALSE)</f>
        <v>Farelo de soja</v>
      </c>
      <c r="X303" s="115" t="str">
        <f>IF(Tabela2[[#This Row],[Origem do acidente]] = "Plataforma", "PREENCHER","NA")</f>
        <v>NA</v>
      </c>
      <c r="Y303" s="111" t="str">
        <f>IF(W303="","", IF(W303="NC","", IF(W303="NE","", IF(W303="NA","",IFERROR(VLOOKUP(W303,Produtos!$A$1:$C$2319,2,FALSE),"Não Cadastrado")))))</f>
        <v>Não Cadastrado</v>
      </c>
      <c r="Z303" s="106" t="str">
        <f>VLOOKUP(Tabela2[[#This Row],[SIEMA]],Siema2025,11,FALSE)</f>
        <v/>
      </c>
      <c r="AA303" s="106" t="str">
        <f>VLOOKUP(Tabela2[[#This Row],[SIEMA]],Siema2025,12,FALSE)</f>
        <v/>
      </c>
      <c r="AB303" s="106" t="str">
        <f>IF(W303="","",IF(ISNUMBER(W303)=FALSE,"Não se aplica",IFERROR(VLOOKUP(W303,Produtos!$A$1:$C$2319,3,FALSE),"Não Cadastrado")))</f>
        <v>Não se aplica</v>
      </c>
      <c r="AC303" s="106"/>
      <c r="AD303" s="110" t="str">
        <f>IF(Tabela2[[#This Row],[Origem do acidente]] = "Plataforma", "PREENCHER","NA")</f>
        <v>NA</v>
      </c>
      <c r="AE303" s="109" t="str">
        <f>IF(AC303="","", IF(AC303="NC","", IF(AC303="NE","", IF(AC303="NA","",IFERROR(VLOOKUP(AC303,Produtos!$A$1:$C$2319,2,FALSE),"Não Cadastrado")))))</f>
        <v/>
      </c>
      <c r="AF303" s="106"/>
      <c r="AG303" s="106"/>
      <c r="AH303" s="106" t="str">
        <f>IF(AC303="","",IF(ISNUMBER(AC303)=FALSE,"Não se aplica",IFERROR(VLOOKUP(AC303,Produtos!$A$1:$C$2319,3,FALSE),"Não Cadastrado")))</f>
        <v/>
      </c>
      <c r="AI303" s="106"/>
      <c r="AJ303" s="106" t="str">
        <f>VLOOKUP(Tabela2[[#This Row],[SIEMA]],Siema2025,26,FALSE)</f>
        <v/>
      </c>
      <c r="AK303" s="109"/>
      <c r="AL303" s="109"/>
      <c r="AM303" s="109"/>
      <c r="AN303" s="110" t="str">
        <f>VLOOKUP(Tabela2[[#This Row],[SIEMA]],Siema2025,51,FALSE)</f>
        <v/>
      </c>
      <c r="AO303" s="110" t="str">
        <f>VLOOKUP(Tabela2[[#This Row],[SIEMA]],Siema2025,53,FALSE)</f>
        <v/>
      </c>
      <c r="AP303" s="110" t="str">
        <f>VLOOKUP(Tabela2[[#This Row],[SIEMA]],Siema2025,55,FALSE)</f>
        <v/>
      </c>
      <c r="AQ303" s="110" t="str">
        <f>VLOOKUP(Tabela2[[#This Row],[SIEMA]],Siema2025,57,FALSE)</f>
        <v/>
      </c>
      <c r="AR303" s="110" t="str">
        <f>VLOOKUP(Tabela2[[#This Row],[SIEMA]],Siema2025,59,FALSE)</f>
        <v/>
      </c>
      <c r="AS303" s="110" t="str">
        <f>VLOOKUP(Tabela2[[#This Row],[SIEMA]],Siema2025,61,FALSE)</f>
        <v/>
      </c>
      <c r="AT303" s="110" t="str">
        <f>VLOOKUP(Tabela2[[#This Row],[SIEMA]],Siema2025,63,FALSE)</f>
        <v/>
      </c>
      <c r="AU303" s="110" t="str">
        <f>VLOOKUP(Tabela2[[#This Row],[SIEMA]],Siema2025,65,FALSE)</f>
        <v>X</v>
      </c>
      <c r="AV303" s="110" t="str">
        <f>VLOOKUP(Tabela2[[#This Row],[SIEMA]],Siema2025,67,FALSE)</f>
        <v/>
      </c>
      <c r="AW303" s="110" t="str">
        <f>VLOOKUP(Tabela2[[#This Row],[SIEMA]],Siema2025,69,FALSE)</f>
        <v/>
      </c>
      <c r="AX303" s="110" t="str">
        <f>VLOOKUP(Tabela2[[#This Row],[SIEMA]],Siema2025,71,FALSE)</f>
        <v/>
      </c>
      <c r="AY303" s="110" t="str">
        <f>VLOOKUP(Tabela2[[#This Row],[SIEMA]],Siema2025,73,FALSE)</f>
        <v/>
      </c>
      <c r="AZ303" s="110" t="str">
        <f>VLOOKUP(Tabela2[[#This Row],[SIEMA]],Siema2025,75,FALSE)</f>
        <v/>
      </c>
      <c r="BA303" s="110" t="str">
        <f>VLOOKUP(Tabela2[[#This Row],[SIEMA]],Siema2025,77,FALSE)</f>
        <v/>
      </c>
      <c r="BB303" s="110" t="str">
        <f>VLOOKUP(Tabela2[[#This Row],[SIEMA]],Siema2025,79,FALSE)</f>
        <v/>
      </c>
      <c r="BC303" s="110" t="str">
        <f>IF(Tabela2[[#This Row],[Outro(s) ]] = "X", "PREENCHER","NA")</f>
        <v>NA</v>
      </c>
      <c r="BD303" s="110" t="str">
        <f>VLOOKUP(Tabela2[[#This Row],[SIEMA]],Siema2025,82,FALSE)</f>
        <v/>
      </c>
      <c r="BE303" s="110" t="str">
        <f>VLOOKUP(Tabela2[[#This Row],[SIEMA]],Siema2025,81,FALSE)</f>
        <v/>
      </c>
      <c r="BF303" s="112" t="str">
        <f>VLOOKUP(Tabela2[[#This Row],[SIEMA]],Siema2025,28,FALSE)</f>
        <v>Ferrovia Centro Atlântica - FCA</v>
      </c>
      <c r="BG303" s="112"/>
      <c r="BH303" s="113" t="str">
        <f>VLOOKUP(Tabela2[[#This Row],[SIEMA]],Siema2025,29,FALSE)</f>
        <v>00924429000922</v>
      </c>
      <c r="BI303" s="114" t="str">
        <f>VLOOKUP(Tabela2[[#This Row],[SIEMA]],Siema2025,107,FALSE)</f>
        <v>Não</v>
      </c>
      <c r="BJ303" s="109"/>
      <c r="BK303" s="106"/>
      <c r="BL303" s="143"/>
      <c r="BM303" s="110">
        <f ca="1">IF(Tabela2[[#This Row],[Data de atendimento do Ibama (considerar o primeiro documento/ação)]]="",_xlfn.DAYS(TODAY(),J303),_xlfn.DAYS(Tabela2[[#This Row],[Data de atendimento do Ibama (considerar o primeiro documento/ação)]],J303))</f>
        <v>442</v>
      </c>
      <c r="BN303" s="110" t="str">
        <f>IF(Tabela2[[#This Row],[Atendido pelo Ibama ("Não" ou "Sim")]]="Não","Preencher", IF(Tabela2[[#This Row],[Atendido pelo Ibama ("Não" ou "Sim")]]="Sim","NA",""))</f>
        <v/>
      </c>
      <c r="BO303" s="116"/>
      <c r="BP303" s="110" t="str">
        <f>IF(Tabela2[[#This Row],[Forma de atendimento (primeiro documento/ação)]]= "Outros (especificar)", "PREENCHER","NA")</f>
        <v>NA</v>
      </c>
      <c r="BQ303" s="108"/>
      <c r="BR303" s="110" t="str">
        <f>IF(Tabela2[[#This Row],[Equipe do Ibama foi a campo? Houve sobrevoo do Poseidon?]] = "Sim", "PREENCHER","NA")</f>
        <v>NA</v>
      </c>
      <c r="BS303" s="110" t="str">
        <f>IF(Tabela2[[#This Row],[Se sim, foi emitida Ordem de Emergência? (informações vinculada à coluna CK)]] = "Sim", "PREENCHER","NA")</f>
        <v>NA</v>
      </c>
      <c r="BT303" s="110" t="str">
        <f>IF(Tabela2[[#This Row],[Foi elaborado Relatório de Vistoria pelo Ibama? (informações vinculada à coluna CK)]] = "Sim", "PREENCHER","NA")</f>
        <v>NA</v>
      </c>
      <c r="BU303" s="110" t="str">
        <f>IF(Tabela2[[#This Row],[Houve envio de Informações Pós-acidente (preencher "não se aplica" quando de competência estadual/municipal)]] = "Sim", "PREENCHER","NA")</f>
        <v>NA</v>
      </c>
      <c r="BV303" s="110" t="str">
        <f>IF(Tabela2[[#This Row],[Houve avaliação das informações pós-acidente solicitadas/enviadas?]] = "Sim", "PREENCHER","NA")</f>
        <v>NA</v>
      </c>
      <c r="BW303" s="110" t="str">
        <f>IF(Tabela2[[#This Row],[O Ibama aguarda resposta da empresa/OEMA, etc?]] = "Sim", "PREENCHER","NA")</f>
        <v>NA</v>
      </c>
      <c r="BX303" s="108"/>
      <c r="BY303" s="108"/>
      <c r="BZ303" s="106" t="str">
        <f>IF(Tabela2[[#This Row],[Data do documento de encerramento]]="NA","NA",IF(Tabela2[[#This Row],[Data do documento de encerramento]]="","Pendente de conclusão/ encerramento",_xlfn.DAYS(Tabela2[[#This Row],[Data do documento de encerramento]],J303)))</f>
        <v>Pendente de conclusão/ encerramento</v>
      </c>
      <c r="CA303" s="109"/>
      <c r="CB303" s="109"/>
      <c r="CC303" s="131"/>
      <c r="CD303" s="109"/>
      <c r="CE303" s="109"/>
      <c r="CF303" s="109"/>
    </row>
    <row r="304" spans="1:84" ht="30.75" hidden="1">
      <c r="A304" s="231">
        <v>20255232402</v>
      </c>
      <c r="B304" s="232" t="s">
        <v>8310</v>
      </c>
      <c r="C304" s="110" t="str">
        <f>VLOOKUP(Tabela2[[#This Row],[SIEMA]],Siema2025,4,FALSE)</f>
        <v xml:space="preserve"> SP</v>
      </c>
      <c r="D304" s="108" t="str">
        <f>VLOOKUP(Tabela2[[#This Row],[SIEMA]],Siema2025,3,FALSE)</f>
        <v xml:space="preserve">Cubatão </v>
      </c>
      <c r="E304" s="108" t="s">
        <v>8311</v>
      </c>
      <c r="F304" s="108"/>
      <c r="G304" s="108" t="s">
        <v>8312</v>
      </c>
      <c r="H304" s="108" t="s">
        <v>8313</v>
      </c>
      <c r="I304" s="106" t="s">
        <v>7118</v>
      </c>
      <c r="J304" s="107">
        <f>VLOOKUP(Tabela2[[#This Row],[SIEMA]],Siema2025,2,FALSE)</f>
        <v>45778</v>
      </c>
      <c r="K304" s="107" t="str">
        <f>VLOOKUP(Tabela2[[#This Row],[SIEMA]],Siema2025,16,FALSE)</f>
        <v>Quinta</v>
      </c>
      <c r="L304" s="108" t="str">
        <f>IF(Tabela2[[#This Row],[Data]]="","Sem Informação",VLOOKUP(MONTH(Tabela2[[#This Row],[Data]]),'[1]Validação de dados'!$I$1:$J$13,2,0))</f>
        <v>Maio</v>
      </c>
      <c r="M304" s="106">
        <f>YEAR(Tabela2[[#This Row],[Data]])</f>
        <v>2025</v>
      </c>
      <c r="N304" s="107" t="str">
        <f>VLOOKUP(Tabela2[[#This Row],[SIEMA]],Siema2025,17,FALSE)</f>
        <v>Noturno</v>
      </c>
      <c r="O304" s="107" t="str">
        <f>VLOOKUP(Tabela2[[#This Row],[SIEMA]],Siema2025,5,FALSE)</f>
        <v>Ferrovia</v>
      </c>
      <c r="P304" s="106" t="str">
        <f>VLOOKUP(Tabela2[[#This Row],[SIEMA]],Siema2025,21,FALSE)</f>
        <v>Vandalismo na ferrovia com abertura de bicas em 1 vagão graneleiro carregado com farelo de soja.</v>
      </c>
      <c r="Q304" s="106" t="s">
        <v>7119</v>
      </c>
      <c r="R304" s="106" t="s">
        <v>7119</v>
      </c>
      <c r="S304" s="109" t="s">
        <v>7430</v>
      </c>
      <c r="T304" s="106" t="str">
        <f>VLOOKUP(Tabela2[[#This Row],[SIEMA]],Siema2025,11,FALSE)</f>
        <v>4</v>
      </c>
      <c r="U304" s="106" t="s">
        <v>7120</v>
      </c>
      <c r="V304" s="106" t="s">
        <v>7119</v>
      </c>
      <c r="W304" s="106"/>
      <c r="X304" s="115"/>
      <c r="Y304" s="111" t="str">
        <f>IF(W304="","", IF(W304="NC","", IF(W304="NE","", IF(W304="NA","",IFERROR(VLOOKUP(W304,Produtos!$A$1:$C$2319,2,FALSE),"Não Cadastrado")))))</f>
        <v/>
      </c>
      <c r="Z304" s="106"/>
      <c r="AA304" s="106"/>
      <c r="AB304" s="106" t="str">
        <f>IF(W304="","",IF(ISNUMBER(W304)=FALSE,"Não se aplica",IFERROR(VLOOKUP(W304,Produtos!$A$1:$C$2319,3,FALSE),"Não Cadastrado")))</f>
        <v/>
      </c>
      <c r="AC304" s="106"/>
      <c r="AD304" s="110"/>
      <c r="AE304" s="109" t="str">
        <f>IF(AC304="","", IF(AC304="NC","", IF(AC304="NE","", IF(AC304="NA","",IFERROR(VLOOKUP(AC304,Produtos!$A$1:$C$2319,2,FALSE),"Não Cadastrado")))))</f>
        <v/>
      </c>
      <c r="AF304" s="106"/>
      <c r="AG304" s="106"/>
      <c r="AH304" s="106" t="str">
        <f>IF(AC304="","",IF(ISNUMBER(AC304)=FALSE,"Não se aplica",IFERROR(VLOOKUP(AC304,Produtos!$A$1:$C$2319,3,FALSE),"Não Cadastrado")))</f>
        <v/>
      </c>
      <c r="AI304" s="106"/>
      <c r="AJ304" s="106" t="str">
        <f>VLOOKUP(Tabela2[[#This Row],[SIEMA]],Siema2025,26,FALSE)</f>
        <v>Ato criminoso caracterizado pela abertura de bicas em vagão graneleiro ferroviário carregado com farelo de soja.</v>
      </c>
      <c r="AK304" s="109" t="s">
        <v>7121</v>
      </c>
      <c r="AL304" s="109"/>
      <c r="AM304" s="109"/>
      <c r="AN304" s="110" t="str">
        <f>VLOOKUP(Tabela2[[#This Row],[SIEMA]],Siema2025,51,FALSE)</f>
        <v/>
      </c>
      <c r="AO304" s="110" t="str">
        <f>VLOOKUP(Tabela2[[#This Row],[SIEMA]],Siema2025,53,FALSE)</f>
        <v/>
      </c>
      <c r="AP304" s="110" t="str">
        <f>VLOOKUP(Tabela2[[#This Row],[SIEMA]],Siema2025,55,FALSE)</f>
        <v/>
      </c>
      <c r="AQ304" s="110" t="str">
        <f>VLOOKUP(Tabela2[[#This Row],[SIEMA]],Siema2025,57,FALSE)</f>
        <v/>
      </c>
      <c r="AR304" s="110" t="str">
        <f>VLOOKUP(Tabela2[[#This Row],[SIEMA]],Siema2025,59,FALSE)</f>
        <v/>
      </c>
      <c r="AS304" s="110" t="str">
        <f>VLOOKUP(Tabela2[[#This Row],[SIEMA]],Siema2025,61,FALSE)</f>
        <v/>
      </c>
      <c r="AT304" s="110" t="str">
        <f>VLOOKUP(Tabela2[[#This Row],[SIEMA]],Siema2025,63,FALSE)</f>
        <v/>
      </c>
      <c r="AU304" s="110" t="str">
        <f>VLOOKUP(Tabela2[[#This Row],[SIEMA]],Siema2025,65,FALSE)</f>
        <v>X</v>
      </c>
      <c r="AV304" s="110" t="str">
        <f>VLOOKUP(Tabela2[[#This Row],[SIEMA]],Siema2025,67,FALSE)</f>
        <v/>
      </c>
      <c r="AW304" s="110" t="str">
        <f>VLOOKUP(Tabela2[[#This Row],[SIEMA]],Siema2025,69,FALSE)</f>
        <v/>
      </c>
      <c r="AX304" s="110" t="str">
        <f>VLOOKUP(Tabela2[[#This Row],[SIEMA]],Siema2025,71,FALSE)</f>
        <v/>
      </c>
      <c r="AY304" s="110" t="str">
        <f>VLOOKUP(Tabela2[[#This Row],[SIEMA]],Siema2025,73,FALSE)</f>
        <v/>
      </c>
      <c r="AZ304" s="110" t="str">
        <f>VLOOKUP(Tabela2[[#This Row],[SIEMA]],Siema2025,75,FALSE)</f>
        <v/>
      </c>
      <c r="BA304" s="110" t="str">
        <f>VLOOKUP(Tabela2[[#This Row],[SIEMA]],Siema2025,77,FALSE)</f>
        <v/>
      </c>
      <c r="BB304" s="110" t="str">
        <f>VLOOKUP(Tabela2[[#This Row],[SIEMA]],Siema2025,79,FALSE)</f>
        <v/>
      </c>
      <c r="BC304" s="110" t="str">
        <f>IF(Tabela2[[#This Row],[Outro(s) ]] = "X", "PREENCHER","NA")</f>
        <v>NA</v>
      </c>
      <c r="BD304" s="110" t="str">
        <f>VLOOKUP(Tabela2[[#This Row],[SIEMA]],Siema2025,82,FALSE)</f>
        <v/>
      </c>
      <c r="BE304" s="110" t="str">
        <f>VLOOKUP(Tabela2[[#This Row],[SIEMA]],Siema2025,81,FALSE)</f>
        <v/>
      </c>
      <c r="BF304" s="112" t="s">
        <v>3066</v>
      </c>
      <c r="BG304" s="112" t="s">
        <v>7122</v>
      </c>
      <c r="BH304" s="113" t="str">
        <f>VLOOKUP(Tabela2[[#This Row],[SIEMA]],Siema2025,29,FALSE)</f>
        <v>02502844000166</v>
      </c>
      <c r="BI304" s="114" t="str">
        <f>VLOOKUP(Tabela2[[#This Row],[SIEMA]],Siema2025,107,FALSE)</f>
        <v>Não</v>
      </c>
      <c r="BJ304" s="109" t="s">
        <v>7097</v>
      </c>
      <c r="BK304" s="106" t="s">
        <v>123</v>
      </c>
      <c r="BL304" s="143"/>
      <c r="BM304" s="110">
        <f ca="1">IF(Tabela2[[#This Row],[Data de atendimento do Ibama (considerar o primeiro documento/ação)]]="",_xlfn.DAYS(TODAY(),J304),_xlfn.DAYS(Tabela2[[#This Row],[Data de atendimento do Ibama (considerar o primeiro documento/ação)]],J304))</f>
        <v>442</v>
      </c>
      <c r="BN304" s="110" t="s">
        <v>7437</v>
      </c>
      <c r="BO304" s="116" t="s">
        <v>637</v>
      </c>
      <c r="BP304" s="110" t="str">
        <f>IF(Tabela2[[#This Row],[Forma de atendimento (primeiro documento/ação)]]= "Outros (especificar)", "PREENCHER","NA")</f>
        <v>NA</v>
      </c>
      <c r="BQ304" s="108" t="s">
        <v>123</v>
      </c>
      <c r="BR304" s="110" t="str">
        <f>IF(Tabela2[[#This Row],[Equipe do Ibama foi a campo? Houve sobrevoo do Poseidon?]] = "Sim", "PREENCHER","NA")</f>
        <v>NA</v>
      </c>
      <c r="BS304" s="110" t="str">
        <f>IF(Tabela2[[#This Row],[Se sim, foi emitida Ordem de Emergência? (informações vinculada à coluna CK)]] = "Sim", "PREENCHER","NA")</f>
        <v>NA</v>
      </c>
      <c r="BT304" s="110" t="s">
        <v>7125</v>
      </c>
      <c r="BU304" s="110" t="s">
        <v>123</v>
      </c>
      <c r="BV304" s="110" t="s">
        <v>123</v>
      </c>
      <c r="BW304" s="110" t="s">
        <v>123</v>
      </c>
      <c r="BX304" s="108"/>
      <c r="BY304" s="143"/>
      <c r="BZ304" s="106" t="str">
        <f>IF(Tabela2[[#This Row],[Data do documento de encerramento]]="NA","NA",IF(Tabela2[[#This Row],[Data do documento de encerramento]]="","Pendente de conclusão/ encerramento",_xlfn.DAYS(Tabela2[[#This Row],[Data do documento de encerramento]],J304)))</f>
        <v>Pendente de conclusão/ encerramento</v>
      </c>
      <c r="CA304" s="207" t="s">
        <v>8314</v>
      </c>
      <c r="CB304" s="109"/>
      <c r="CC304" s="132"/>
      <c r="CD304" s="109"/>
      <c r="CE304" s="109"/>
      <c r="CF304" s="109"/>
    </row>
    <row r="305" spans="1:84" ht="45.75" hidden="1">
      <c r="A305" s="172">
        <v>20255254006</v>
      </c>
      <c r="B305" s="173" t="s">
        <v>8315</v>
      </c>
      <c r="C305" s="110" t="str">
        <f>VLOOKUP(Tabela2[[#This Row],[SIEMA]],Siema2025,4,FALSE)</f>
        <v xml:space="preserve"> SP</v>
      </c>
      <c r="D305" s="108" t="str">
        <f>VLOOKUP(Tabela2[[#This Row],[SIEMA]],Siema2025,3,FALSE)</f>
        <v xml:space="preserve">São Roque </v>
      </c>
      <c r="E305" s="108" t="str">
        <f>VLOOKUP(Tabela2[[#This Row],[SIEMA]],Siema2025,20,FALSE)</f>
        <v>9W8F+29V Canguera</v>
      </c>
      <c r="F305" s="108"/>
      <c r="G305" s="108" t="s">
        <v>8316</v>
      </c>
      <c r="H305" s="108" t="s">
        <v>8317</v>
      </c>
      <c r="I305" s="106" t="s">
        <v>7118</v>
      </c>
      <c r="J305" s="107">
        <f>VLOOKUP(Tabela2[[#This Row],[SIEMA]],Siema2025,2,FALSE)</f>
        <v>45778</v>
      </c>
      <c r="K305" s="107" t="str">
        <f>VLOOKUP(Tabela2[[#This Row],[SIEMA]],Siema2025,16,FALSE)</f>
        <v>Quinta</v>
      </c>
      <c r="L305" s="108" t="str">
        <f>IF(Tabela2[[#This Row],[Data]]="","Sem Informação",VLOOKUP(MONTH(Tabela2[[#This Row],[Data]]),'[1]Validação de dados'!$I$1:$J$13,2,0))</f>
        <v>Maio</v>
      </c>
      <c r="M305" s="106">
        <f>YEAR(Tabela2[[#This Row],[Data]])</f>
        <v>2025</v>
      </c>
      <c r="N305" s="107" t="str">
        <f>VLOOKUP(Tabela2[[#This Row],[SIEMA]],Siema2025,17,FALSE)</f>
        <v/>
      </c>
      <c r="O305" s="107" t="str">
        <f>VLOOKUP(Tabela2[[#This Row],[SIEMA]],Siema2025,5,FALSE)</f>
        <v>Ferrovia</v>
      </c>
      <c r="P305" s="106" t="str">
        <f>VLOOKUP(Tabela2[[#This Row],[SIEMA]],Siema2025,21,FALSE)</f>
        <v>Vandalismo com abertura de vagão ferroviária graneleiro carregado com soja.</v>
      </c>
      <c r="Q305" s="106" t="s">
        <v>7119</v>
      </c>
      <c r="R305" s="106" t="s">
        <v>7119</v>
      </c>
      <c r="S305" s="109" t="s">
        <v>7430</v>
      </c>
      <c r="T305" s="106" t="str">
        <f>VLOOKUP(Tabela2[[#This Row],[SIEMA]],Siema2025,11,FALSE)</f>
        <v>110</v>
      </c>
      <c r="U305" s="106" t="s">
        <v>7120</v>
      </c>
      <c r="V305" s="106" t="s">
        <v>7119</v>
      </c>
      <c r="W305" s="106"/>
      <c r="X305" s="115"/>
      <c r="Y305" s="111" t="str">
        <f>IF(W305="","", IF(W305="NC","", IF(W305="NE","", IF(W305="NA","",IFERROR(VLOOKUP(W305,Produtos!$A$1:$C$2319,2,FALSE),"Não Cadastrado")))))</f>
        <v/>
      </c>
      <c r="Z305" s="106"/>
      <c r="AA305" s="106"/>
      <c r="AB305" s="106" t="str">
        <f>IF(W305="","",IF(ISNUMBER(W305)=FALSE,"Não se aplica",IFERROR(VLOOKUP(W305,Produtos!$A$1:$C$2319,3,FALSE),"Não Cadastrado")))</f>
        <v/>
      </c>
      <c r="AC305" s="106"/>
      <c r="AD305" s="110" t="str">
        <f>IF(Tabela2[[#This Row],[Origem do acidente]] = "Plataforma", "PREENCHER","NA")</f>
        <v>NA</v>
      </c>
      <c r="AE305" s="109" t="str">
        <f>IF(AC305="","", IF(AC305="NC","", IF(AC305="NE","", IF(AC305="NA","",IFERROR(VLOOKUP(AC305,Produtos!$A$1:$C$2319,2,FALSE),"Não Cadastrado")))))</f>
        <v/>
      </c>
      <c r="AF305" s="106"/>
      <c r="AG305" s="106"/>
      <c r="AH305" s="106" t="str">
        <f>IF(AC305="","",IF(ISNUMBER(AC305)=FALSE,"Não se aplica",IFERROR(VLOOKUP(AC305,Produtos!$A$1:$C$2319,3,FALSE),"Não Cadastrado")))</f>
        <v/>
      </c>
      <c r="AI305" s="106"/>
      <c r="AJ305" s="106" t="str">
        <f>VLOOKUP(Tabela2[[#This Row],[SIEMA]],Siema2025,26,FALSE)</f>
        <v>Ato criminoso caracterizado pela abertura de vagão graneleiro ferroviário carregado com soja.</v>
      </c>
      <c r="AK305" s="109" t="s">
        <v>7121</v>
      </c>
      <c r="AL305" s="109"/>
      <c r="AM305" s="109"/>
      <c r="AN305" s="110" t="str">
        <f>VLOOKUP(Tabela2[[#This Row],[SIEMA]],Siema2025,51,FALSE)</f>
        <v/>
      </c>
      <c r="AO305" s="110" t="str">
        <f>VLOOKUP(Tabela2[[#This Row],[SIEMA]],Siema2025,53,FALSE)</f>
        <v/>
      </c>
      <c r="AP305" s="110" t="str">
        <f>VLOOKUP(Tabela2[[#This Row],[SIEMA]],Siema2025,55,FALSE)</f>
        <v/>
      </c>
      <c r="AQ305" s="110" t="str">
        <f>VLOOKUP(Tabela2[[#This Row],[SIEMA]],Siema2025,57,FALSE)</f>
        <v/>
      </c>
      <c r="AR305" s="110" t="str">
        <f>VLOOKUP(Tabela2[[#This Row],[SIEMA]],Siema2025,59,FALSE)</f>
        <v/>
      </c>
      <c r="AS305" s="110" t="str">
        <f>VLOOKUP(Tabela2[[#This Row],[SIEMA]],Siema2025,61,FALSE)</f>
        <v/>
      </c>
      <c r="AT305" s="110" t="str">
        <f>VLOOKUP(Tabela2[[#This Row],[SIEMA]],Siema2025,63,FALSE)</f>
        <v/>
      </c>
      <c r="AU305" s="110" t="str">
        <f>VLOOKUP(Tabela2[[#This Row],[SIEMA]],Siema2025,65,FALSE)</f>
        <v>X</v>
      </c>
      <c r="AV305" s="110" t="str">
        <f>VLOOKUP(Tabela2[[#This Row],[SIEMA]],Siema2025,67,FALSE)</f>
        <v/>
      </c>
      <c r="AW305" s="110" t="str">
        <f>VLOOKUP(Tabela2[[#This Row],[SIEMA]],Siema2025,69,FALSE)</f>
        <v/>
      </c>
      <c r="AX305" s="110" t="str">
        <f>VLOOKUP(Tabela2[[#This Row],[SIEMA]],Siema2025,71,FALSE)</f>
        <v/>
      </c>
      <c r="AY305" s="110" t="str">
        <f>VLOOKUP(Tabela2[[#This Row],[SIEMA]],Siema2025,73,FALSE)</f>
        <v/>
      </c>
      <c r="AZ305" s="110" t="str">
        <f>VLOOKUP(Tabela2[[#This Row],[SIEMA]],Siema2025,75,FALSE)</f>
        <v/>
      </c>
      <c r="BA305" s="110" t="str">
        <f>VLOOKUP(Tabela2[[#This Row],[SIEMA]],Siema2025,77,FALSE)</f>
        <v/>
      </c>
      <c r="BB305" s="110" t="str">
        <f>VLOOKUP(Tabela2[[#This Row],[SIEMA]],Siema2025,79,FALSE)</f>
        <v/>
      </c>
      <c r="BC305" s="110" t="str">
        <f>IF(Tabela2[[#This Row],[Outro(s) ]] = "X", "PREENCHER","NA")</f>
        <v>NA</v>
      </c>
      <c r="BD305" s="110" t="str">
        <f>VLOOKUP(Tabela2[[#This Row],[SIEMA]],Siema2025,82,FALSE)</f>
        <v/>
      </c>
      <c r="BE305" s="110" t="str">
        <f>VLOOKUP(Tabela2[[#This Row],[SIEMA]],Siema2025,81,FALSE)</f>
        <v/>
      </c>
      <c r="BF305" s="112" t="s">
        <v>3066</v>
      </c>
      <c r="BG305" s="112" t="s">
        <v>7122</v>
      </c>
      <c r="BH305" s="113" t="str">
        <f>VLOOKUP(Tabela2[[#This Row],[SIEMA]],Siema2025,29,FALSE)</f>
        <v>02502844000166</v>
      </c>
      <c r="BI305" s="114" t="str">
        <f>VLOOKUP(Tabela2[[#This Row],[SIEMA]],Siema2025,107,FALSE)</f>
        <v>Não</v>
      </c>
      <c r="BJ305" s="109" t="s">
        <v>7097</v>
      </c>
      <c r="BK305" s="106" t="s">
        <v>2696</v>
      </c>
      <c r="BL305" s="143">
        <v>45810</v>
      </c>
      <c r="BM305" s="110">
        <f ca="1">IF(Tabela2[[#This Row],[Data de atendimento do Ibama (considerar o primeiro documento/ação)]]="",_xlfn.DAYS(TODAY(),J305),_xlfn.DAYS(Tabela2[[#This Row],[Data de atendimento do Ibama (considerar o primeiro documento/ação)]],J305))</f>
        <v>32</v>
      </c>
      <c r="BN305" s="110" t="str">
        <f>IF(Tabela2[[#This Row],[Atendido pelo Ibama ("Não" ou "Sim")]]="Não","Preencher", IF(Tabela2[[#This Row],[Atendido pelo Ibama ("Não" ou "Sim")]]="Sim","NA",""))</f>
        <v>NA</v>
      </c>
      <c r="BO305" s="116" t="s">
        <v>7098</v>
      </c>
      <c r="BP305" s="110" t="str">
        <f>IF(Tabela2[[#This Row],[Forma de atendimento (primeiro documento/ação)]]= "Outros (especificar)", "PREENCHER","NA")</f>
        <v>NA</v>
      </c>
      <c r="BQ305" s="108" t="s">
        <v>123</v>
      </c>
      <c r="BR305" s="110" t="str">
        <f>IF(Tabela2[[#This Row],[Equipe do Ibama foi a campo? Houve sobrevoo do Poseidon?]] = "Sim", "PREENCHER","NA")</f>
        <v>NA</v>
      </c>
      <c r="BS305" s="110" t="str">
        <f>IF(Tabela2[[#This Row],[Se sim, foi emitida Ordem de Emergência? (informações vinculada à coluna CK)]] = "Sim", "PREENCHER","NA")</f>
        <v>NA</v>
      </c>
      <c r="BT305" s="110" t="s">
        <v>7125</v>
      </c>
      <c r="BU305" s="110" t="s">
        <v>2696</v>
      </c>
      <c r="BV305" s="110" t="s">
        <v>123</v>
      </c>
      <c r="BW305" s="110" t="s">
        <v>2696</v>
      </c>
      <c r="BX305" s="108"/>
      <c r="BY305" s="143"/>
      <c r="BZ305" s="106" t="str">
        <f>IF(Tabela2[[#This Row],[Data do documento de encerramento]]="NA","NA",IF(Tabela2[[#This Row],[Data do documento de encerramento]]="","Pendente de conclusão/ encerramento",_xlfn.DAYS(Tabela2[[#This Row],[Data do documento de encerramento]],J305)))</f>
        <v>Pendente de conclusão/ encerramento</v>
      </c>
      <c r="CA305" s="109" t="s">
        <v>8318</v>
      </c>
      <c r="CB305" s="109"/>
      <c r="CC305" s="135"/>
      <c r="CD305" s="109"/>
      <c r="CE305" s="109"/>
      <c r="CF305" s="109"/>
    </row>
    <row r="306" spans="1:84" ht="120" hidden="1" customHeight="1">
      <c r="A306" s="172">
        <v>2025532</v>
      </c>
      <c r="B306" s="120" t="s">
        <v>8319</v>
      </c>
      <c r="C306" s="110" t="s">
        <v>7133</v>
      </c>
      <c r="D306" s="108" t="s">
        <v>2089</v>
      </c>
      <c r="E306" s="108" t="s">
        <v>8320</v>
      </c>
      <c r="F306" s="108" t="s">
        <v>8321</v>
      </c>
      <c r="G306" s="108" t="s">
        <v>8322</v>
      </c>
      <c r="H306" s="108" t="s">
        <v>8323</v>
      </c>
      <c r="I306" s="106" t="s">
        <v>7118</v>
      </c>
      <c r="J306" s="107">
        <f>VLOOKUP(Tabela2[[#This Row],[SIEMA]],Siema2025,2,FALSE)</f>
        <v>45779</v>
      </c>
      <c r="K306" s="107" t="str">
        <f>VLOOKUP(Tabela2[[#This Row],[SIEMA]],Siema2025,16,FALSE)</f>
        <v>Sexta</v>
      </c>
      <c r="L306" s="108" t="str">
        <f>IF(Tabela2[[#This Row],[Data]]="","Sem Informação",VLOOKUP(MONTH(Tabela2[[#This Row],[Data]]),'[1]Validação de dados'!$I$1:$J$13,2,0))</f>
        <v>Maio</v>
      </c>
      <c r="M306" s="106">
        <f>YEAR(Tabela2[[#This Row],[Data]])</f>
        <v>2025</v>
      </c>
      <c r="N306" s="107" t="str">
        <f>VLOOKUP(Tabela2[[#This Row],[SIEMA]],Siema2025,17,FALSE)</f>
        <v>Matutino</v>
      </c>
      <c r="O306" s="107" t="s">
        <v>320</v>
      </c>
      <c r="P306" s="106" t="str">
        <f>VLOOKUP(Tabela2[[#This Row],[SIEMA]],Siema2025,21,FALSE)</f>
        <v>Embarcação Sapura Jade ancorada no porto  B Port em São João da Barra/RJ.</v>
      </c>
      <c r="Q306" s="106" t="s">
        <v>7269</v>
      </c>
      <c r="R306" s="106" t="s">
        <v>8324</v>
      </c>
      <c r="S306" s="109" t="s">
        <v>8257</v>
      </c>
      <c r="T306" s="106" t="str">
        <f>VLOOKUP(Tabela2[[#This Row],[SIEMA]],Siema2025,11,FALSE)</f>
        <v>0.008</v>
      </c>
      <c r="U306" s="106" t="str">
        <f>VLOOKUP(Tabela2[[#This Row],[SIEMA]],Siema2025,12,FALSE)</f>
        <v>M3</v>
      </c>
      <c r="V306" s="106" t="str">
        <f>IF(Q306="","",IF(ISNUMBER(Q306)=FALSE,"Não se aplica",IFERROR(VLOOKUP(Q306,Produtos!$A$1:$C$2319,3,FALSE),"Não Cadastrado")))</f>
        <v>Não se aplica</v>
      </c>
      <c r="W306" s="106"/>
      <c r="X306" s="115"/>
      <c r="Y306" s="111" t="str">
        <f>IF(W306="","", IF(W306="NC","", IF(W306="NE","", IF(W306="NA","",IFERROR(VLOOKUP(W306,Produtos!$A$1:$C$2319,2,FALSE),"Não Cadastrado")))))</f>
        <v/>
      </c>
      <c r="Z306" s="106"/>
      <c r="AA306" s="106"/>
      <c r="AB306" s="106" t="str">
        <f>IF(W306="","",IF(ISNUMBER(W306)=FALSE,"Não se aplica",IFERROR(VLOOKUP(W306,Produtos!$A$1:$C$2319,3,FALSE),"Não Cadastrado")))</f>
        <v/>
      </c>
      <c r="AC306" s="106"/>
      <c r="AD306" s="110"/>
      <c r="AE306" s="109" t="str">
        <f>IF(AC306="","", IF(AC306="NC","", IF(AC306="NE","", IF(AC306="NA","",IFERROR(VLOOKUP(AC306,Produtos!$A$1:$C$2319,2,FALSE),"Não Cadastrado")))))</f>
        <v/>
      </c>
      <c r="AF306" s="106"/>
      <c r="AG306" s="106"/>
      <c r="AH306" s="106" t="str">
        <f>IF(AC306="","",IF(ISNUMBER(AC306)=FALSE,"Não se aplica",IFERROR(VLOOKUP(AC306,Produtos!$A$1:$C$2319,3,FALSE),"Não Cadastrado")))</f>
        <v/>
      </c>
      <c r="AI306" s="106"/>
      <c r="AJ306" s="106" t="str">
        <f>VLOOKUP(Tabela2[[#This Row],[SIEMA]],Siema2025,26,FALSE)</f>
        <v>Falha no selo de vedação do cilindro de atuação da lança do guindaste.</v>
      </c>
      <c r="AK306" s="109" t="s">
        <v>7096</v>
      </c>
      <c r="AL306" s="109"/>
      <c r="AM306" s="109"/>
      <c r="AN306" s="110" t="str">
        <f>VLOOKUP(Tabela2[[#This Row],[SIEMA]],Siema2025,51,FALSE)</f>
        <v/>
      </c>
      <c r="AO306" s="110" t="str">
        <f>VLOOKUP(Tabela2[[#This Row],[SIEMA]],Siema2025,53,FALSE)</f>
        <v/>
      </c>
      <c r="AP306" s="110" t="str">
        <f>VLOOKUP(Tabela2[[#This Row],[SIEMA]],Siema2025,55,FALSE)</f>
        <v/>
      </c>
      <c r="AQ306" s="110" t="str">
        <f>VLOOKUP(Tabela2[[#This Row],[SIEMA]],Siema2025,57,FALSE)</f>
        <v/>
      </c>
      <c r="AR306" s="110" t="str">
        <f>VLOOKUP(Tabela2[[#This Row],[SIEMA]],Siema2025,59,FALSE)</f>
        <v/>
      </c>
      <c r="AS306" s="110" t="str">
        <f>VLOOKUP(Tabela2[[#This Row],[SIEMA]],Siema2025,61,FALSE)</f>
        <v>X</v>
      </c>
      <c r="AT306" s="110" t="str">
        <f>VLOOKUP(Tabela2[[#This Row],[SIEMA]],Siema2025,63,FALSE)</f>
        <v/>
      </c>
      <c r="AU306" s="110" t="str">
        <f>VLOOKUP(Tabela2[[#This Row],[SIEMA]],Siema2025,65,FALSE)</f>
        <v/>
      </c>
      <c r="AV306" s="110" t="str">
        <f>VLOOKUP(Tabela2[[#This Row],[SIEMA]],Siema2025,67,FALSE)</f>
        <v/>
      </c>
      <c r="AW306" s="110" t="str">
        <f>VLOOKUP(Tabela2[[#This Row],[SIEMA]],Siema2025,69,FALSE)</f>
        <v/>
      </c>
      <c r="AX306" s="110" t="str">
        <f>VLOOKUP(Tabela2[[#This Row],[SIEMA]],Siema2025,71,FALSE)</f>
        <v/>
      </c>
      <c r="AY306" s="110" t="str">
        <f>VLOOKUP(Tabela2[[#This Row],[SIEMA]],Siema2025,73,FALSE)</f>
        <v/>
      </c>
      <c r="AZ306" s="110" t="str">
        <f>VLOOKUP(Tabela2[[#This Row],[SIEMA]],Siema2025,75,FALSE)</f>
        <v/>
      </c>
      <c r="BA306" s="110" t="str">
        <f>VLOOKUP(Tabela2[[#This Row],[SIEMA]],Siema2025,77,FALSE)</f>
        <v/>
      </c>
      <c r="BB306" s="110" t="str">
        <f>VLOOKUP(Tabela2[[#This Row],[SIEMA]],Siema2025,79,FALSE)</f>
        <v/>
      </c>
      <c r="BC306" s="110" t="str">
        <f>IF(Tabela2[[#This Row],[Outro(s) ]] = "X", "PREENCHER","NA")</f>
        <v>NA</v>
      </c>
      <c r="BD306" s="110" t="str">
        <f>VLOOKUP(Tabela2[[#This Row],[SIEMA]],Siema2025,82,FALSE)</f>
        <v/>
      </c>
      <c r="BE306" s="110" t="str">
        <f>VLOOKUP(Tabela2[[#This Row],[SIEMA]],Siema2025,81,FALSE)</f>
        <v/>
      </c>
      <c r="BF306" s="112" t="str">
        <f>VLOOKUP(Tabela2[[#This Row],[SIEMA]],Siema2025,28,FALSE)</f>
        <v>Petrobras / SUB/SSUB</v>
      </c>
      <c r="BG306" s="112"/>
      <c r="BH306" s="113" t="str">
        <f>VLOOKUP(Tabela2[[#This Row],[SIEMA]],Siema2025,29,FALSE)</f>
        <v>33000167000101</v>
      </c>
      <c r="BI306" s="114" t="str">
        <f>VLOOKUP(Tabela2[[#This Row],[SIEMA]],Siema2025,107,FALSE)</f>
        <v>Não</v>
      </c>
      <c r="BJ306" s="109" t="s">
        <v>7111</v>
      </c>
      <c r="BK306" s="106" t="s">
        <v>2696</v>
      </c>
      <c r="BL306" s="143">
        <v>45841</v>
      </c>
      <c r="BM306" s="110">
        <f ca="1">IF(Tabela2[[#This Row],[Data de atendimento do Ibama (considerar o primeiro documento/ação)]]="",_xlfn.DAYS(TODAY(),J306),_xlfn.DAYS(Tabela2[[#This Row],[Data de atendimento do Ibama (considerar o primeiro documento/ação)]],J306))</f>
        <v>62</v>
      </c>
      <c r="BN306" s="110" t="str">
        <f>IF(Tabela2[[#This Row],[Atendido pelo Ibama ("Não" ou "Sim")]]="Não","Preencher", IF(Tabela2[[#This Row],[Atendido pelo Ibama ("Não" ou "Sim")]]="Sim","NA",""))</f>
        <v>NA</v>
      </c>
      <c r="BO306" s="116" t="s">
        <v>7139</v>
      </c>
      <c r="BP306" s="110" t="str">
        <f>IF(Tabela2[[#This Row],[Forma de atendimento (primeiro documento/ação)]]= "Outros (especificar)", "PREENCHER","NA")</f>
        <v>NA</v>
      </c>
      <c r="BQ306" s="108" t="s">
        <v>123</v>
      </c>
      <c r="BR306" s="110" t="str">
        <f>IF(Tabela2[[#This Row],[Equipe do Ibama foi a campo? Houve sobrevoo do Poseidon?]] = "Sim", "PREENCHER","NA")</f>
        <v>NA</v>
      </c>
      <c r="BS306" s="110" t="str">
        <f>IF(Tabela2[[#This Row],[Se sim, foi emitida Ordem de Emergência? (informações vinculada à coluna CK)]] = "Sim", "PREENCHER","NA")</f>
        <v>NA</v>
      </c>
      <c r="BT306" s="110" t="s">
        <v>637</v>
      </c>
      <c r="BU306" s="110" t="str">
        <f>IF(Tabela2[[#This Row],[Houve envio de Informações Pós-acidente (preencher "não se aplica" quando de competência estadual/municipal)]] = "Sim", "PREENCHER","NA")</f>
        <v>NA</v>
      </c>
      <c r="BV306" s="110" t="s">
        <v>123</v>
      </c>
      <c r="BW306" s="110" t="s">
        <v>123</v>
      </c>
      <c r="BX306" s="108" t="s">
        <v>7119</v>
      </c>
      <c r="BY306" s="108"/>
      <c r="BZ306" s="106" t="str">
        <f>IF(Tabela2[[#This Row],[Data do documento de encerramento]]="NA","NA",IF(Tabela2[[#This Row],[Data do documento de encerramento]]="","Pendente de conclusão/ encerramento",_xlfn.DAYS(Tabela2[[#This Row],[Data do documento de encerramento]],J306)))</f>
        <v>Pendente de conclusão/ encerramento</v>
      </c>
      <c r="CA306" s="109" t="s">
        <v>8325</v>
      </c>
      <c r="CB306" s="109"/>
      <c r="CC306" s="132"/>
      <c r="CD306" s="109"/>
      <c r="CE306" s="109"/>
      <c r="CF306" s="109"/>
    </row>
    <row r="307" spans="1:84" hidden="1">
      <c r="A307" s="172">
        <v>20255643228</v>
      </c>
      <c r="B307" s="173" t="s">
        <v>8326</v>
      </c>
      <c r="C307" s="110" t="str">
        <f>VLOOKUP(Tabela2[[#This Row],[SIEMA]],Siema2025,4,FALSE)</f>
        <v xml:space="preserve"> MG</v>
      </c>
      <c r="D307" s="108" t="str">
        <f>VLOOKUP(Tabela2[[#This Row],[SIEMA]],Siema2025,3,FALSE)</f>
        <v xml:space="preserve">Brumadinho </v>
      </c>
      <c r="E307" s="108" t="str">
        <f>VLOOKUP(Tabela2[[#This Row],[SIEMA]],Siema2025,20,FALSE)</f>
        <v>Rodovia BR 381, km 527-Sul</v>
      </c>
      <c r="F307" s="108"/>
      <c r="G307" s="108"/>
      <c r="H307" s="108"/>
      <c r="I307" s="106" t="str">
        <f>VLOOKUP(Tabela2[[#This Row],[SIEMA]],Siema2025,19,FALSE)</f>
        <v/>
      </c>
      <c r="J307" s="107">
        <f>VLOOKUP(Tabela2[[#This Row],[SIEMA]],Siema2025,2,FALSE)</f>
        <v>45779</v>
      </c>
      <c r="K307" s="107" t="str">
        <f>VLOOKUP(Tabela2[[#This Row],[SIEMA]],Siema2025,16,FALSE)</f>
        <v>Sexta</v>
      </c>
      <c r="L307" s="108" t="str">
        <f>IF(Tabela2[[#This Row],[Data]]="","Sem Informação",VLOOKUP(MONTH(Tabela2[[#This Row],[Data]]),'[1]Validação de dados'!$I$1:$J$13,2,0))</f>
        <v>Maio</v>
      </c>
      <c r="M307" s="106">
        <f>YEAR(Tabela2[[#This Row],[Data]])</f>
        <v>2025</v>
      </c>
      <c r="N307" s="107" t="str">
        <f>VLOOKUP(Tabela2[[#This Row],[SIEMA]],Siema2025,17,FALSE)</f>
        <v>Matutino</v>
      </c>
      <c r="O307" s="107" t="str">
        <f>VLOOKUP(Tabela2[[#This Row],[SIEMA]],Siema2025,5,FALSE)</f>
        <v>Rodovia</v>
      </c>
      <c r="P307" s="106" t="str">
        <f>VLOOKUP(Tabela2[[#This Row],[SIEMA]],Siema2025,21,FALSE)</f>
        <v>Transporte Rodoviário</v>
      </c>
      <c r="Q307" s="106" t="str">
        <f>VLOOKUP(Tabela2[[#This Row],[SIEMA]],Siema2025,7,FALSE)</f>
        <v>ÓLEO DIESEL</v>
      </c>
      <c r="R307" s="106" t="str">
        <f>VLOOKUP(Tabela2[[#This Row],[SIEMA]],Siema2025,10,FALSE)</f>
        <v>cimento a granel</v>
      </c>
      <c r="S307" s="109" t="str">
        <f>IF(Q307="","", IF(Q307="NC","", IF(Q307="NE","", IF(Q307="NA","",IFERROR(VLOOKUP(Q307,Produtos!$A$1:$C$2319,2,FALSE),"Não Cadastrado")))))</f>
        <v>Não Cadastrado</v>
      </c>
      <c r="T307" s="106" t="str">
        <f>VLOOKUP(Tabela2[[#This Row],[SIEMA]],Siema2025,11,FALSE)</f>
        <v/>
      </c>
      <c r="U307" s="106" t="str">
        <f>VLOOKUP(Tabela2[[#This Row],[SIEMA]],Siema2025,12,FALSE)</f>
        <v/>
      </c>
      <c r="V307" s="106" t="str">
        <f>IF(Q307="","",IF(ISNUMBER(Q307)=FALSE,"Não se aplica",IFERROR(VLOOKUP(Q307,Produtos!$A$1:$C$2319,3,FALSE),"Não Cadastrado")))</f>
        <v>Não se aplica</v>
      </c>
      <c r="W307" s="106" t="str">
        <f>VLOOKUP(Tabela2[[#This Row],[SIEMA]],Siema2025,10,FALSE)</f>
        <v>cimento a granel</v>
      </c>
      <c r="X307" s="115" t="str">
        <f>IF(Tabela2[[#This Row],[Origem do acidente]] = "Plataforma", "PREENCHER","NA")</f>
        <v>NA</v>
      </c>
      <c r="Y307" s="111" t="str">
        <f>IF(W307="","", IF(W307="NC","", IF(W307="NE","", IF(W307="NA","",IFERROR(VLOOKUP(W307,Produtos!$A$1:$C$2319,2,FALSE),"Não Cadastrado")))))</f>
        <v>Não Cadastrado</v>
      </c>
      <c r="Z307" s="106" t="str">
        <f>VLOOKUP(Tabela2[[#This Row],[SIEMA]],Siema2025,11,FALSE)</f>
        <v/>
      </c>
      <c r="AA307" s="106" t="str">
        <f>VLOOKUP(Tabela2[[#This Row],[SIEMA]],Siema2025,12,FALSE)</f>
        <v/>
      </c>
      <c r="AB307" s="106" t="str">
        <f>IF(W307="","",IF(ISNUMBER(W307)=FALSE,"Não se aplica",IFERROR(VLOOKUP(W307,Produtos!$A$1:$C$2319,3,FALSE),"Não Cadastrado")))</f>
        <v>Não se aplica</v>
      </c>
      <c r="AC307" s="106"/>
      <c r="AD307" s="110" t="str">
        <f>IF(Tabela2[[#This Row],[Origem do acidente]] = "Plataforma", "PREENCHER","NA")</f>
        <v>NA</v>
      </c>
      <c r="AE307" s="109" t="str">
        <f>IF(AC307="","", IF(AC307="NC","", IF(AC307="NE","", IF(AC307="NA","",IFERROR(VLOOKUP(AC307,Produtos!$A$1:$C$2319,2,FALSE),"Não Cadastrado")))))</f>
        <v/>
      </c>
      <c r="AF307" s="106"/>
      <c r="AG307" s="106"/>
      <c r="AH307" s="106" t="str">
        <f>IF(AC307="","",IF(ISNUMBER(AC307)=FALSE,"Não se aplica",IFERROR(VLOOKUP(AC307,Produtos!$A$1:$C$2319,3,FALSE),"Não Cadastrado")))</f>
        <v/>
      </c>
      <c r="AI307" s="106"/>
      <c r="AJ307" s="106" t="str">
        <f>VLOOKUP(Tabela2[[#This Row],[SIEMA]],Siema2025,26,FALSE)</f>
        <v>Colisão entre carreta e veículo de passeio</v>
      </c>
      <c r="AK307" s="109"/>
      <c r="AL307" s="109"/>
      <c r="AM307" s="109"/>
      <c r="AN307" s="110" t="str">
        <f>VLOOKUP(Tabela2[[#This Row],[SIEMA]],Siema2025,51,FALSE)</f>
        <v/>
      </c>
      <c r="AO307" s="110" t="str">
        <f>VLOOKUP(Tabela2[[#This Row],[SIEMA]],Siema2025,53,FALSE)</f>
        <v/>
      </c>
      <c r="AP307" s="110" t="str">
        <f>VLOOKUP(Tabela2[[#This Row],[SIEMA]],Siema2025,55,FALSE)</f>
        <v/>
      </c>
      <c r="AQ307" s="110" t="str">
        <f>VLOOKUP(Tabela2[[#This Row],[SIEMA]],Siema2025,57,FALSE)</f>
        <v/>
      </c>
      <c r="AR307" s="110" t="str">
        <f>VLOOKUP(Tabela2[[#This Row],[SIEMA]],Siema2025,59,FALSE)</f>
        <v/>
      </c>
      <c r="AS307" s="110" t="str">
        <f>VLOOKUP(Tabela2[[#This Row],[SIEMA]],Siema2025,61,FALSE)</f>
        <v/>
      </c>
      <c r="AT307" s="110" t="str">
        <f>VLOOKUP(Tabela2[[#This Row],[SIEMA]],Siema2025,63,FALSE)</f>
        <v/>
      </c>
      <c r="AU307" s="110" t="str">
        <f>VLOOKUP(Tabela2[[#This Row],[SIEMA]],Siema2025,65,FALSE)</f>
        <v>X</v>
      </c>
      <c r="AV307" s="110" t="str">
        <f>VLOOKUP(Tabela2[[#This Row],[SIEMA]],Siema2025,67,FALSE)</f>
        <v/>
      </c>
      <c r="AW307" s="110" t="str">
        <f>VLOOKUP(Tabela2[[#This Row],[SIEMA]],Siema2025,69,FALSE)</f>
        <v/>
      </c>
      <c r="AX307" s="110" t="str">
        <f>VLOOKUP(Tabela2[[#This Row],[SIEMA]],Siema2025,71,FALSE)</f>
        <v/>
      </c>
      <c r="AY307" s="110" t="str">
        <f>VLOOKUP(Tabela2[[#This Row],[SIEMA]],Siema2025,73,FALSE)</f>
        <v/>
      </c>
      <c r="AZ307" s="110" t="str">
        <f>VLOOKUP(Tabela2[[#This Row],[SIEMA]],Siema2025,75,FALSE)</f>
        <v/>
      </c>
      <c r="BA307" s="110" t="str">
        <f>VLOOKUP(Tabela2[[#This Row],[SIEMA]],Siema2025,77,FALSE)</f>
        <v/>
      </c>
      <c r="BB307" s="110" t="str">
        <f>VLOOKUP(Tabela2[[#This Row],[SIEMA]],Siema2025,79,FALSE)</f>
        <v/>
      </c>
      <c r="BC307" s="110" t="str">
        <f>IF(Tabela2[[#This Row],[Outro(s) ]] = "X", "PREENCHER","NA")</f>
        <v>NA</v>
      </c>
      <c r="BD307" s="110" t="str">
        <f>VLOOKUP(Tabela2[[#This Row],[SIEMA]],Siema2025,82,FALSE)</f>
        <v/>
      </c>
      <c r="BE307" s="110" t="str">
        <f>VLOOKUP(Tabela2[[#This Row],[SIEMA]],Siema2025,81,FALSE)</f>
        <v/>
      </c>
      <c r="BF307" s="112" t="str">
        <f>VLOOKUP(Tabela2[[#This Row],[SIEMA]],Siema2025,28,FALSE)</f>
        <v/>
      </c>
      <c r="BG307" s="112"/>
      <c r="BH307" s="113" t="str">
        <f>VLOOKUP(Tabela2[[#This Row],[SIEMA]],Siema2025,29,FALSE)</f>
        <v/>
      </c>
      <c r="BI307" s="114" t="str">
        <f>VLOOKUP(Tabela2[[#This Row],[SIEMA]],Siema2025,107,FALSE)</f>
        <v>Não</v>
      </c>
      <c r="BJ307" s="109"/>
      <c r="BK307" s="106"/>
      <c r="BL307" s="143"/>
      <c r="BM307" s="110">
        <f ca="1">IF(Tabela2[[#This Row],[Data de atendimento do Ibama (considerar o primeiro documento/ação)]]="",_xlfn.DAYS(TODAY(),J307),_xlfn.DAYS(Tabela2[[#This Row],[Data de atendimento do Ibama (considerar o primeiro documento/ação)]],J307))</f>
        <v>441</v>
      </c>
      <c r="BN307" s="110" t="str">
        <f>IF(Tabela2[[#This Row],[Atendido pelo Ibama ("Não" ou "Sim")]]="Não","Preencher", IF(Tabela2[[#This Row],[Atendido pelo Ibama ("Não" ou "Sim")]]="Sim","NA",""))</f>
        <v/>
      </c>
      <c r="BO307" s="116"/>
      <c r="BP307" s="110" t="str">
        <f>IF(Tabela2[[#This Row],[Forma de atendimento (primeiro documento/ação)]]= "Outros (especificar)", "PREENCHER","NA")</f>
        <v>NA</v>
      </c>
      <c r="BQ307" s="108"/>
      <c r="BR307" s="110" t="str">
        <f>IF(Tabela2[[#This Row],[Equipe do Ibama foi a campo? Houve sobrevoo do Poseidon?]] = "Sim", "PREENCHER","NA")</f>
        <v>NA</v>
      </c>
      <c r="BS307" s="110" t="str">
        <f>IF(Tabela2[[#This Row],[Se sim, foi emitida Ordem de Emergência? (informações vinculada à coluna CK)]] = "Sim", "PREENCHER","NA")</f>
        <v>NA</v>
      </c>
      <c r="BT307" s="110" t="str">
        <f>IF(Tabela2[[#This Row],[Foi elaborado Relatório de Vistoria pelo Ibama? (informações vinculada à coluna CK)]] = "Sim", "PREENCHER","NA")</f>
        <v>NA</v>
      </c>
      <c r="BU307" s="110" t="str">
        <f>IF(Tabela2[[#This Row],[Houve envio de Informações Pós-acidente (preencher "não se aplica" quando de competência estadual/municipal)]] = "Sim", "PREENCHER","NA")</f>
        <v>NA</v>
      </c>
      <c r="BV307" s="110" t="str">
        <f>IF(Tabela2[[#This Row],[Houve avaliação das informações pós-acidente solicitadas/enviadas?]] = "Sim", "PREENCHER","NA")</f>
        <v>NA</v>
      </c>
      <c r="BW307" s="110" t="str">
        <f>IF(Tabela2[[#This Row],[O Ibama aguarda resposta da empresa/OEMA, etc?]] = "Sim", "PREENCHER","NA")</f>
        <v>NA</v>
      </c>
      <c r="BX307" s="108"/>
      <c r="BY307" s="108"/>
      <c r="BZ307" s="106" t="str">
        <f>IF(Tabela2[[#This Row],[Data do documento de encerramento]]="NA","NA",IF(Tabela2[[#This Row],[Data do documento de encerramento]]="","Pendente de conclusão/ encerramento",_xlfn.DAYS(Tabela2[[#This Row],[Data do documento de encerramento]],J307)))</f>
        <v>Pendente de conclusão/ encerramento</v>
      </c>
      <c r="CA307" s="109"/>
      <c r="CB307" s="109"/>
      <c r="CC307" s="132"/>
      <c r="CD307" s="109"/>
      <c r="CE307" s="109"/>
      <c r="CF307" s="109"/>
    </row>
    <row r="308" spans="1:84" hidden="1">
      <c r="A308" s="172">
        <v>20255650412</v>
      </c>
      <c r="B308" s="173" t="s">
        <v>8327</v>
      </c>
      <c r="C308" s="110" t="str">
        <f>VLOOKUP(Tabela2[[#This Row],[SIEMA]],Siema2025,4,FALSE)</f>
        <v xml:space="preserve"> MG</v>
      </c>
      <c r="D308" s="108" t="str">
        <f>VLOOKUP(Tabela2[[#This Row],[SIEMA]],Siema2025,3,FALSE)</f>
        <v xml:space="preserve">Campo Belo </v>
      </c>
      <c r="E308" s="108" t="str">
        <f>VLOOKUP(Tabela2[[#This Row],[SIEMA]],Siema2025,20,FALSE)</f>
        <v>Rodovia BR 369, km 57, s/n, zona rural</v>
      </c>
      <c r="F308" s="108"/>
      <c r="G308" s="108"/>
      <c r="H308" s="108"/>
      <c r="I308" s="106" t="str">
        <f>VLOOKUP(Tabela2[[#This Row],[SIEMA]],Siema2025,19,FALSE)</f>
        <v/>
      </c>
      <c r="J308" s="107">
        <f>VLOOKUP(Tabela2[[#This Row],[SIEMA]],Siema2025,2,FALSE)</f>
        <v>45781</v>
      </c>
      <c r="K308" s="107" t="str">
        <f>VLOOKUP(Tabela2[[#This Row],[SIEMA]],Siema2025,16,FALSE)</f>
        <v>Domingo</v>
      </c>
      <c r="L308" s="108" t="str">
        <f>IF(Tabela2[[#This Row],[Data]]="","Sem Informação",VLOOKUP(MONTH(Tabela2[[#This Row],[Data]]),'[1]Validação de dados'!$I$1:$J$13,2,0))</f>
        <v>Maio</v>
      </c>
      <c r="M308" s="106">
        <f>YEAR(Tabela2[[#This Row],[Data]])</f>
        <v>2025</v>
      </c>
      <c r="N308" s="107" t="str">
        <f>VLOOKUP(Tabela2[[#This Row],[SIEMA]],Siema2025,17,FALSE)</f>
        <v>Vespertino</v>
      </c>
      <c r="O308" s="107" t="str">
        <f>VLOOKUP(Tabela2[[#This Row],[SIEMA]],Siema2025,5,FALSE)</f>
        <v>Indústria</v>
      </c>
      <c r="P308" s="106" t="str">
        <f>VLOOKUP(Tabela2[[#This Row],[SIEMA]],Siema2025,21,FALSE)</f>
        <v>Incêndio em Aterro Industrial</v>
      </c>
      <c r="Q308" s="106" t="str">
        <f>VLOOKUP(Tabela2[[#This Row],[SIEMA]],Siema2025,7,FALSE)</f>
        <v/>
      </c>
      <c r="R308" s="106" t="str">
        <f>VLOOKUP(Tabela2[[#This Row],[SIEMA]],Siema2025,10,FALSE)</f>
        <v>Produtos químicos não identificados</v>
      </c>
      <c r="S308" s="109" t="str">
        <f>IF(Q308="","", IF(Q308="NC","", IF(Q308="NE","", IF(Q308="NA","",IFERROR(VLOOKUP(Q308,Produtos!$A$1:$C$2319,2,FALSE),"Não Cadastrado")))))</f>
        <v/>
      </c>
      <c r="T308" s="106" t="str">
        <f>VLOOKUP(Tabela2[[#This Row],[SIEMA]],Siema2025,11,FALSE)</f>
        <v/>
      </c>
      <c r="U308" s="106" t="str">
        <f>VLOOKUP(Tabela2[[#This Row],[SIEMA]],Siema2025,12,FALSE)</f>
        <v/>
      </c>
      <c r="V308" s="106" t="str">
        <f>IF(Q308="","",IF(ISNUMBER(Q308)=FALSE,"Não se aplica",IFERROR(VLOOKUP(Q308,Produtos!$A$1:$C$2319,3,FALSE),"Não Cadastrado")))</f>
        <v/>
      </c>
      <c r="W308" s="106" t="str">
        <f>VLOOKUP(Tabela2[[#This Row],[SIEMA]],Siema2025,10,FALSE)</f>
        <v>Produtos químicos não identificados</v>
      </c>
      <c r="X308" s="115" t="str">
        <f>IF(Tabela2[[#This Row],[Origem do acidente]] = "Plataforma", "PREENCHER","NA")</f>
        <v>NA</v>
      </c>
      <c r="Y308" s="111" t="str">
        <f>IF(W308="","", IF(W308="NC","", IF(W308="NE","", IF(W308="NA","",IFERROR(VLOOKUP(W308,Produtos!$A$1:$C$2319,2,FALSE),"Não Cadastrado")))))</f>
        <v>Não Cadastrado</v>
      </c>
      <c r="Z308" s="106" t="str">
        <f>VLOOKUP(Tabela2[[#This Row],[SIEMA]],Siema2025,11,FALSE)</f>
        <v/>
      </c>
      <c r="AA308" s="106" t="str">
        <f>VLOOKUP(Tabela2[[#This Row],[SIEMA]],Siema2025,12,FALSE)</f>
        <v/>
      </c>
      <c r="AB308" s="106" t="str">
        <f>IF(W308="","",IF(ISNUMBER(W308)=FALSE,"Não se aplica",IFERROR(VLOOKUP(W308,Produtos!$A$1:$C$2319,3,FALSE),"Não Cadastrado")))</f>
        <v>Não se aplica</v>
      </c>
      <c r="AC308" s="106"/>
      <c r="AD308" s="110" t="str">
        <f>IF(Tabela2[[#This Row],[Origem do acidente]] = "Plataforma", "PREENCHER","NA")</f>
        <v>NA</v>
      </c>
      <c r="AE308" s="109" t="str">
        <f>IF(AC308="","", IF(AC308="NC","", IF(AC308="NE","", IF(AC308="NA","",IFERROR(VLOOKUP(AC308,Produtos!$A$1:$C$2319,2,FALSE),"Não Cadastrado")))))</f>
        <v/>
      </c>
      <c r="AF308" s="106"/>
      <c r="AG308" s="106"/>
      <c r="AH308" s="106" t="str">
        <f>IF(AC308="","",IF(ISNUMBER(AC308)=FALSE,"Não se aplica",IFERROR(VLOOKUP(AC308,Produtos!$A$1:$C$2319,3,FALSE),"Não Cadastrado")))</f>
        <v/>
      </c>
      <c r="AI308" s="106"/>
      <c r="AJ308" s="106" t="str">
        <f>VLOOKUP(Tabela2[[#This Row],[SIEMA]],Siema2025,26,FALSE)</f>
        <v>Incêndio</v>
      </c>
      <c r="AK308" s="109"/>
      <c r="AL308" s="109"/>
      <c r="AM308" s="109"/>
      <c r="AN308" s="110" t="str">
        <f>VLOOKUP(Tabela2[[#This Row],[SIEMA]],Siema2025,51,FALSE)</f>
        <v/>
      </c>
      <c r="AO308" s="110" t="str">
        <f>VLOOKUP(Tabela2[[#This Row],[SIEMA]],Siema2025,53,FALSE)</f>
        <v/>
      </c>
      <c r="AP308" s="110" t="str">
        <f>VLOOKUP(Tabela2[[#This Row],[SIEMA]],Siema2025,55,FALSE)</f>
        <v/>
      </c>
      <c r="AQ308" s="110" t="str">
        <f>VLOOKUP(Tabela2[[#This Row],[SIEMA]],Siema2025,57,FALSE)</f>
        <v>X</v>
      </c>
      <c r="AR308" s="110" t="str">
        <f>VLOOKUP(Tabela2[[#This Row],[SIEMA]],Siema2025,59,FALSE)</f>
        <v/>
      </c>
      <c r="AS308" s="110" t="str">
        <f>VLOOKUP(Tabela2[[#This Row],[SIEMA]],Siema2025,61,FALSE)</f>
        <v/>
      </c>
      <c r="AT308" s="110" t="str">
        <f>VLOOKUP(Tabela2[[#This Row],[SIEMA]],Siema2025,63,FALSE)</f>
        <v/>
      </c>
      <c r="AU308" s="110" t="str">
        <f>VLOOKUP(Tabela2[[#This Row],[SIEMA]],Siema2025,65,FALSE)</f>
        <v>X</v>
      </c>
      <c r="AV308" s="110" t="str">
        <f>VLOOKUP(Tabela2[[#This Row],[SIEMA]],Siema2025,67,FALSE)</f>
        <v/>
      </c>
      <c r="AW308" s="110" t="str">
        <f>VLOOKUP(Tabela2[[#This Row],[SIEMA]],Siema2025,69,FALSE)</f>
        <v/>
      </c>
      <c r="AX308" s="110" t="str">
        <f>VLOOKUP(Tabela2[[#This Row],[SIEMA]],Siema2025,71,FALSE)</f>
        <v/>
      </c>
      <c r="AY308" s="110" t="str">
        <f>VLOOKUP(Tabela2[[#This Row],[SIEMA]],Siema2025,73,FALSE)</f>
        <v/>
      </c>
      <c r="AZ308" s="110" t="str">
        <f>VLOOKUP(Tabela2[[#This Row],[SIEMA]],Siema2025,75,FALSE)</f>
        <v/>
      </c>
      <c r="BA308" s="110" t="str">
        <f>VLOOKUP(Tabela2[[#This Row],[SIEMA]],Siema2025,77,FALSE)</f>
        <v/>
      </c>
      <c r="BB308" s="110" t="str">
        <f>VLOOKUP(Tabela2[[#This Row],[SIEMA]],Siema2025,79,FALSE)</f>
        <v/>
      </c>
      <c r="BC308" s="110" t="str">
        <f>IF(Tabela2[[#This Row],[Outro(s) ]] = "X", "PREENCHER","NA")</f>
        <v>NA</v>
      </c>
      <c r="BD308" s="110" t="str">
        <f>VLOOKUP(Tabela2[[#This Row],[SIEMA]],Siema2025,82,FALSE)</f>
        <v/>
      </c>
      <c r="BE308" s="110" t="str">
        <f>VLOOKUP(Tabela2[[#This Row],[SIEMA]],Siema2025,81,FALSE)</f>
        <v/>
      </c>
      <c r="BF308" s="112" t="str">
        <f>VLOOKUP(Tabela2[[#This Row],[SIEMA]],Siema2025,28,FALSE)</f>
        <v/>
      </c>
      <c r="BG308" s="112"/>
      <c r="BH308" s="113" t="str">
        <f>VLOOKUP(Tabela2[[#This Row],[SIEMA]],Siema2025,29,FALSE)</f>
        <v/>
      </c>
      <c r="BI308" s="114" t="str">
        <f>VLOOKUP(Tabela2[[#This Row],[SIEMA]],Siema2025,107,FALSE)</f>
        <v>Não</v>
      </c>
      <c r="BJ308" s="109"/>
      <c r="BK308" s="106"/>
      <c r="BL308" s="143"/>
      <c r="BM308" s="110">
        <f ca="1">IF(Tabela2[[#This Row],[Data de atendimento do Ibama (considerar o primeiro documento/ação)]]="",_xlfn.DAYS(TODAY(),J308),_xlfn.DAYS(Tabela2[[#This Row],[Data de atendimento do Ibama (considerar o primeiro documento/ação)]],J308))</f>
        <v>439</v>
      </c>
      <c r="BN308" s="110" t="str">
        <f>IF(Tabela2[[#This Row],[Atendido pelo Ibama ("Não" ou "Sim")]]="Não","Preencher", IF(Tabela2[[#This Row],[Atendido pelo Ibama ("Não" ou "Sim")]]="Sim","NA",""))</f>
        <v/>
      </c>
      <c r="BO308" s="116"/>
      <c r="BP308" s="110" t="str">
        <f>IF(Tabela2[[#This Row],[Forma de atendimento (primeiro documento/ação)]]= "Outros (especificar)", "PREENCHER","NA")</f>
        <v>NA</v>
      </c>
      <c r="BQ308" s="108"/>
      <c r="BR308" s="110" t="str">
        <f>IF(Tabela2[[#This Row],[Equipe do Ibama foi a campo? Houve sobrevoo do Poseidon?]] = "Sim", "PREENCHER","NA")</f>
        <v>NA</v>
      </c>
      <c r="BS308" s="110" t="str">
        <f>IF(Tabela2[[#This Row],[Se sim, foi emitida Ordem de Emergência? (informações vinculada à coluna CK)]] = "Sim", "PREENCHER","NA")</f>
        <v>NA</v>
      </c>
      <c r="BT308" s="110" t="str">
        <f>IF(Tabela2[[#This Row],[Foi elaborado Relatório de Vistoria pelo Ibama? (informações vinculada à coluna CK)]] = "Sim", "PREENCHER","NA")</f>
        <v>NA</v>
      </c>
      <c r="BU308" s="110" t="str">
        <f>IF(Tabela2[[#This Row],[Houve envio de Informações Pós-acidente (preencher "não se aplica" quando de competência estadual/municipal)]] = "Sim", "PREENCHER","NA")</f>
        <v>NA</v>
      </c>
      <c r="BV308" s="110" t="str">
        <f>IF(Tabela2[[#This Row],[Houve avaliação das informações pós-acidente solicitadas/enviadas?]] = "Sim", "PREENCHER","NA")</f>
        <v>NA</v>
      </c>
      <c r="BW308" s="110" t="str">
        <f>IF(Tabela2[[#This Row],[O Ibama aguarda resposta da empresa/OEMA, etc?]] = "Sim", "PREENCHER","NA")</f>
        <v>NA</v>
      </c>
      <c r="BX308" s="108"/>
      <c r="BY308" s="108"/>
      <c r="BZ308" s="106" t="str">
        <f>IF(Tabela2[[#This Row],[Data do documento de encerramento]]="NA","NA",IF(Tabela2[[#This Row],[Data do documento de encerramento]]="","Pendente de conclusão/ encerramento",_xlfn.DAYS(Tabela2[[#This Row],[Data do documento de encerramento]],J308)))</f>
        <v>Pendente de conclusão/ encerramento</v>
      </c>
      <c r="CA308" s="109"/>
      <c r="CB308" s="109"/>
      <c r="CC308" s="131"/>
      <c r="CD308" s="109"/>
      <c r="CE308" s="109"/>
      <c r="CF308" s="109"/>
    </row>
    <row r="309" spans="1:84" ht="30.75" hidden="1">
      <c r="A309" s="172">
        <v>20255761207</v>
      </c>
      <c r="B309" s="173" t="s">
        <v>8328</v>
      </c>
      <c r="C309" s="110" t="str">
        <f>VLOOKUP(Tabela2[[#This Row],[SIEMA]],Siema2025,4,FALSE)</f>
        <v xml:space="preserve"> SE</v>
      </c>
      <c r="D309" s="108" t="str">
        <f>VLOOKUP(Tabela2[[#This Row],[SIEMA]],Siema2025,3,FALSE)</f>
        <v xml:space="preserve">Japaratuba </v>
      </c>
      <c r="E309" s="108" t="str">
        <f>VLOOKUP(Tabela2[[#This Row],[SIEMA]],Siema2025,20,FALSE)</f>
        <v>Locação do poço 9-CP-938-</v>
      </c>
      <c r="F309" s="108"/>
      <c r="G309" s="108" t="s">
        <v>8329</v>
      </c>
      <c r="H309" s="108" t="s">
        <v>8330</v>
      </c>
      <c r="I309" s="106" t="s">
        <v>7456</v>
      </c>
      <c r="J309" s="107">
        <f>VLOOKUP(Tabela2[[#This Row],[SIEMA]],Siema2025,2,FALSE)</f>
        <v>45782</v>
      </c>
      <c r="K309" s="107" t="str">
        <f>VLOOKUP(Tabela2[[#This Row],[SIEMA]],Siema2025,16,FALSE)</f>
        <v>Segunda</v>
      </c>
      <c r="L309" s="108" t="str">
        <f>IF(Tabela2[[#This Row],[Data]]="","Sem Informação",VLOOKUP(MONTH(Tabela2[[#This Row],[Data]]),'[1]Validação de dados'!$I$1:$J$13,2,0))</f>
        <v>Maio</v>
      </c>
      <c r="M309" s="106">
        <f>YEAR(Tabela2[[#This Row],[Data]])</f>
        <v>2025</v>
      </c>
      <c r="N309" s="107" t="str">
        <f>VLOOKUP(Tabela2[[#This Row],[SIEMA]],Siema2025,17,FALSE)</f>
        <v>Matutino</v>
      </c>
      <c r="O309" s="107" t="s">
        <v>145</v>
      </c>
      <c r="P309" s="106" t="str">
        <f>VLOOKUP(Tabela2[[#This Row],[SIEMA]],Siema2025,21,FALSE)</f>
        <v>Poço terrestre</v>
      </c>
      <c r="Q309" s="106">
        <v>1267</v>
      </c>
      <c r="R309" s="106"/>
      <c r="S309" s="109" t="str">
        <f>IF(Q309="","", IF(Q309="NC","", IF(Q309="NE","", IF(Q309="NA","",IFERROR(VLOOKUP(Q309,Produtos!$A$1:$C$2319,2,FALSE),"Não Cadastrado")))))</f>
        <v>PETRÓLEO CRU</v>
      </c>
      <c r="T309" s="106" t="s">
        <v>8331</v>
      </c>
      <c r="U309" s="106" t="str">
        <f>VLOOKUP(Tabela2[[#This Row],[SIEMA]],Siema2025,12,FALSE)</f>
        <v>M3</v>
      </c>
      <c r="V309" s="106">
        <f>IF(Q309="","",IF(ISNUMBER(Q309)=FALSE,"Não se aplica",IFERROR(VLOOKUP(Q309,Produtos!$A$1:$C$2319,3,FALSE),"Não Cadastrado")))</f>
        <v>3</v>
      </c>
      <c r="W309" s="106" t="str">
        <f>VLOOKUP(Tabela2[[#This Row],[SIEMA]],Siema2025,10,FALSE)</f>
        <v>Água Produzida fora de especificação</v>
      </c>
      <c r="X309" s="115" t="str">
        <f>IF(Tabela2[[#This Row],[Origem do acidente]] = "Plataforma", "PREENCHER","NA")</f>
        <v>NA</v>
      </c>
      <c r="Y309" s="111" t="str">
        <f>IF(W309="","", IF(W309="NC","", IF(W309="NE","", IF(W309="NA","",IFERROR(VLOOKUP(W309,Produtos!$A$1:$C$2319,2,FALSE),"Não Cadastrado")))))</f>
        <v>Não Cadastrado</v>
      </c>
      <c r="Z309" s="106" t="str">
        <f>VLOOKUP(Tabela2[[#This Row],[SIEMA]],Siema2025,11,FALSE)</f>
        <v>0.516</v>
      </c>
      <c r="AA309" s="106" t="str">
        <f>VLOOKUP(Tabela2[[#This Row],[SIEMA]],Siema2025,12,FALSE)</f>
        <v>M3</v>
      </c>
      <c r="AB309" s="106" t="str">
        <f>IF(W309="","",IF(ISNUMBER(W309)=FALSE,"Não se aplica",IFERROR(VLOOKUP(W309,Produtos!$A$1:$C$2319,3,FALSE),"Não Cadastrado")))</f>
        <v>Não se aplica</v>
      </c>
      <c r="AC309" s="106"/>
      <c r="AD309" s="110" t="str">
        <f>IF(Tabela2[[#This Row],[Origem do acidente]] = "Plataforma", "PREENCHER","NA")</f>
        <v>NA</v>
      </c>
      <c r="AE309" s="109" t="str">
        <f>IF(AC309="","", IF(AC309="NC","", IF(AC309="NE","", IF(AC309="NA","",IFERROR(VLOOKUP(AC309,Produtos!$A$1:$C$2319,2,FALSE),"Não Cadastrado")))))</f>
        <v/>
      </c>
      <c r="AF309" s="106"/>
      <c r="AG309" s="106"/>
      <c r="AH309" s="106" t="str">
        <f>IF(AC309="","",IF(ISNUMBER(AC309)=FALSE,"Não se aplica",IFERROR(VLOOKUP(AC309,Produtos!$A$1:$C$2319,3,FALSE),"Não Cadastrado")))</f>
        <v/>
      </c>
      <c r="AI309" s="106"/>
      <c r="AJ309" s="106" t="str">
        <f>VLOOKUP(Tabela2[[#This Row],[SIEMA]],Siema2025,26,FALSE)</f>
        <v>Corrosão</v>
      </c>
      <c r="AK309" s="109"/>
      <c r="AL309" s="109"/>
      <c r="AM309" s="109"/>
      <c r="AN309" s="110" t="str">
        <f>VLOOKUP(Tabela2[[#This Row],[SIEMA]],Siema2025,51,FALSE)</f>
        <v/>
      </c>
      <c r="AO309" s="110" t="str">
        <f>VLOOKUP(Tabela2[[#This Row],[SIEMA]],Siema2025,53,FALSE)</f>
        <v/>
      </c>
      <c r="AP309" s="110" t="str">
        <f>VLOOKUP(Tabela2[[#This Row],[SIEMA]],Siema2025,55,FALSE)</f>
        <v/>
      </c>
      <c r="AQ309" s="110" t="str">
        <f>VLOOKUP(Tabela2[[#This Row],[SIEMA]],Siema2025,57,FALSE)</f>
        <v/>
      </c>
      <c r="AR309" s="110" t="str">
        <f>VLOOKUP(Tabela2[[#This Row],[SIEMA]],Siema2025,59,FALSE)</f>
        <v/>
      </c>
      <c r="AS309" s="110" t="str">
        <f>VLOOKUP(Tabela2[[#This Row],[SIEMA]],Siema2025,61,FALSE)</f>
        <v/>
      </c>
      <c r="AT309" s="110" t="str">
        <f>VLOOKUP(Tabela2[[#This Row],[SIEMA]],Siema2025,63,FALSE)</f>
        <v/>
      </c>
      <c r="AU309" s="110" t="str">
        <f>VLOOKUP(Tabela2[[#This Row],[SIEMA]],Siema2025,65,FALSE)</f>
        <v>X</v>
      </c>
      <c r="AV309" s="110" t="str">
        <f>VLOOKUP(Tabela2[[#This Row],[SIEMA]],Siema2025,67,FALSE)</f>
        <v/>
      </c>
      <c r="AW309" s="110" t="str">
        <f>VLOOKUP(Tabela2[[#This Row],[SIEMA]],Siema2025,69,FALSE)</f>
        <v/>
      </c>
      <c r="AX309" s="110" t="str">
        <f>VLOOKUP(Tabela2[[#This Row],[SIEMA]],Siema2025,71,FALSE)</f>
        <v/>
      </c>
      <c r="AY309" s="110" t="str">
        <f>VLOOKUP(Tabela2[[#This Row],[SIEMA]],Siema2025,73,FALSE)</f>
        <v/>
      </c>
      <c r="AZ309" s="110" t="str">
        <f>VLOOKUP(Tabela2[[#This Row],[SIEMA]],Siema2025,75,FALSE)</f>
        <v/>
      </c>
      <c r="BA309" s="110" t="str">
        <f>VLOOKUP(Tabela2[[#This Row],[SIEMA]],Siema2025,77,FALSE)</f>
        <v/>
      </c>
      <c r="BB309" s="110" t="str">
        <f>VLOOKUP(Tabela2[[#This Row],[SIEMA]],Siema2025,79,FALSE)</f>
        <v/>
      </c>
      <c r="BC309" s="110" t="str">
        <f>IF(Tabela2[[#This Row],[Outro(s) ]] = "X", "PREENCHER","NA")</f>
        <v>NA</v>
      </c>
      <c r="BD309" s="110" t="str">
        <f>VLOOKUP(Tabela2[[#This Row],[SIEMA]],Siema2025,82,FALSE)</f>
        <v/>
      </c>
      <c r="BE309" s="110" t="str">
        <f>VLOOKUP(Tabela2[[#This Row],[SIEMA]],Siema2025,81,FALSE)</f>
        <v/>
      </c>
      <c r="BF309" s="112" t="str">
        <f>VLOOKUP(Tabela2[[#This Row],[SIEMA]],Siema2025,28,FALSE)</f>
        <v>Carmo Energy S.A</v>
      </c>
      <c r="BG309" s="112"/>
      <c r="BH309" s="113" t="str">
        <f>VLOOKUP(Tabela2[[#This Row],[SIEMA]],Siema2025,29,FALSE)</f>
        <v/>
      </c>
      <c r="BI309" s="114" t="str">
        <f>VLOOKUP(Tabela2[[#This Row],[SIEMA]],Siema2025,107,FALSE)</f>
        <v>Não</v>
      </c>
      <c r="BJ309" s="109" t="s">
        <v>7111</v>
      </c>
      <c r="BK309" s="106" t="s">
        <v>2696</v>
      </c>
      <c r="BL309" s="38">
        <v>45790</v>
      </c>
      <c r="BM309" s="110">
        <f ca="1">IF(Tabela2[[#This Row],[Data de atendimento do Ibama (considerar o primeiro documento/ação)]]="",_xlfn.DAYS(TODAY(),J309),_xlfn.DAYS(Tabela2[[#This Row],[Data de atendimento do Ibama (considerar o primeiro documento/ação)]],J309))</f>
        <v>8</v>
      </c>
      <c r="BN309" s="110" t="str">
        <f>IF(Tabela2[[#This Row],[Atendido pelo Ibama ("Não" ou "Sim")]]="Não","Preencher", IF(Tabela2[[#This Row],[Atendido pelo Ibama ("Não" ou "Sim")]]="Sim","NA",""))</f>
        <v>NA</v>
      </c>
      <c r="BO309" s="116" t="s">
        <v>7098</v>
      </c>
      <c r="BP309" s="110" t="str">
        <f>IF(Tabela2[[#This Row],[Forma de atendimento (primeiro documento/ação)]]= "Outros (especificar)", "PREENCHER","NA")</f>
        <v>NA</v>
      </c>
      <c r="BQ309" s="108" t="s">
        <v>123</v>
      </c>
      <c r="BR309" s="110" t="str">
        <f>IF(Tabela2[[#This Row],[Equipe do Ibama foi a campo? Houve sobrevoo do Poseidon?]] = "Sim", "PREENCHER","NA")</f>
        <v>NA</v>
      </c>
      <c r="BS309" s="110" t="str">
        <f>IF(Tabela2[[#This Row],[Se sim, foi emitida Ordem de Emergência? (informações vinculada à coluna CK)]] = "Sim", "PREENCHER","NA")</f>
        <v>NA</v>
      </c>
      <c r="BT309" s="110" t="str">
        <f>IF(Tabela2[[#This Row],[Foi elaborado Relatório de Vistoria pelo Ibama? (informações vinculada à coluna CK)]] = "Sim", "PREENCHER","NA")</f>
        <v>NA</v>
      </c>
      <c r="BU309" s="110" t="s">
        <v>123</v>
      </c>
      <c r="BV309" s="110" t="s">
        <v>2696</v>
      </c>
      <c r="BW309" s="110" t="s">
        <v>123</v>
      </c>
      <c r="BX309" s="108"/>
      <c r="BY309" s="108"/>
      <c r="BZ309" s="106" t="str">
        <f>IF(Tabela2[[#This Row],[Data do documento de encerramento]]="NA","NA",IF(Tabela2[[#This Row],[Data do documento de encerramento]]="","Pendente de conclusão/ encerramento",_xlfn.DAYS(Tabela2[[#This Row],[Data do documento de encerramento]],J309)))</f>
        <v>Pendente de conclusão/ encerramento</v>
      </c>
      <c r="CA309" s="109"/>
      <c r="CB309" s="109"/>
      <c r="CC309" s="131"/>
      <c r="CD309" s="109"/>
      <c r="CE309" s="109"/>
      <c r="CF309" s="109"/>
    </row>
    <row r="310" spans="1:84" hidden="1">
      <c r="A310" s="172">
        <v>20255739649</v>
      </c>
      <c r="B310" s="173" t="s">
        <v>8332</v>
      </c>
      <c r="C310" s="110" t="str">
        <f>VLOOKUP(Tabela2[[#This Row],[SIEMA]],Siema2025,4,FALSE)</f>
        <v xml:space="preserve"> PA</v>
      </c>
      <c r="D310" s="108" t="str">
        <f>VLOOKUP(Tabela2[[#This Row],[SIEMA]],Siema2025,3,FALSE)</f>
        <v xml:space="preserve">Bragança </v>
      </c>
      <c r="E310" s="108" t="str">
        <f>VLOOKUP(Tabela2[[#This Row],[SIEMA]],Siema2025,20,FALSE)</f>
        <v>Orla de Bragança, nordeste do Pará</v>
      </c>
      <c r="F310" s="108"/>
      <c r="G310" s="108"/>
      <c r="H310" s="108"/>
      <c r="I310" s="106" t="str">
        <f>VLOOKUP(Tabela2[[#This Row],[SIEMA]],Siema2025,19,FALSE)</f>
        <v/>
      </c>
      <c r="J310" s="107">
        <f>VLOOKUP(Tabela2[[#This Row],[SIEMA]],Siema2025,2,FALSE)</f>
        <v>45783</v>
      </c>
      <c r="K310" s="107" t="str">
        <f>VLOOKUP(Tabela2[[#This Row],[SIEMA]],Siema2025,16,FALSE)</f>
        <v>Terça</v>
      </c>
      <c r="L310" s="108" t="str">
        <f>IF(Tabela2[[#This Row],[Data]]="","Sem Informação",VLOOKUP(MONTH(Tabela2[[#This Row],[Data]]),'[1]Validação de dados'!$I$1:$J$13,2,0))</f>
        <v>Maio</v>
      </c>
      <c r="M310" s="106">
        <f>YEAR(Tabela2[[#This Row],[Data]])</f>
        <v>2025</v>
      </c>
      <c r="N310" s="107" t="str">
        <f>VLOOKUP(Tabela2[[#This Row],[SIEMA]],Siema2025,17,FALSE)</f>
        <v>Matutino</v>
      </c>
      <c r="O310" s="107" t="str">
        <f>VLOOKUP(Tabela2[[#This Row],[SIEMA]],Siema2025,5,FALSE)</f>
        <v>Embarcação</v>
      </c>
      <c r="P310" s="106"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10" s="106" t="str">
        <f>VLOOKUP(Tabela2[[#This Row],[SIEMA]],Siema2025,7,FALSE)</f>
        <v/>
      </c>
      <c r="R310" s="106" t="str">
        <f>VLOOKUP(Tabela2[[#This Row],[SIEMA]],Siema2025,10,FALSE)</f>
        <v/>
      </c>
      <c r="S310" s="109" t="str">
        <f>IF(Q310="","", IF(Q310="NC","", IF(Q310="NE","", IF(Q310="NA","",IFERROR(VLOOKUP(Q310,Produtos!$A$1:$C$2319,2,FALSE),"Não Cadastrado")))))</f>
        <v/>
      </c>
      <c r="T310" s="106" t="str">
        <f>VLOOKUP(Tabela2[[#This Row],[SIEMA]],Siema2025,11,FALSE)</f>
        <v xml:space="preserve"> </v>
      </c>
      <c r="U310" s="106" t="str">
        <f>VLOOKUP(Tabela2[[#This Row],[SIEMA]],Siema2025,12,FALSE)</f>
        <v xml:space="preserve"> </v>
      </c>
      <c r="V310" s="106" t="str">
        <f>IF(Q310="","",IF(ISNUMBER(Q310)=FALSE,"Não se aplica",IFERROR(VLOOKUP(Q310,Produtos!$A$1:$C$2319,3,FALSE),"Não Cadastrado")))</f>
        <v/>
      </c>
      <c r="W310" s="106" t="str">
        <f>VLOOKUP(Tabela2[[#This Row],[SIEMA]],Siema2025,10,FALSE)</f>
        <v/>
      </c>
      <c r="X310" s="115" t="str">
        <f>IF(Tabela2[[#This Row],[Origem do acidente]] = "Plataforma", "PREENCHER","NA")</f>
        <v>NA</v>
      </c>
      <c r="Y310" s="111" t="str">
        <f>IF(W310="","", IF(W310="NC","", IF(W310="NE","", IF(W310="NA","",IFERROR(VLOOKUP(W310,Produtos!$A$1:$C$2319,2,FALSE),"Não Cadastrado")))))</f>
        <v/>
      </c>
      <c r="Z310" s="106" t="str">
        <f>VLOOKUP(Tabela2[[#This Row],[SIEMA]],Siema2025,11,FALSE)</f>
        <v xml:space="preserve"> </v>
      </c>
      <c r="AA310" s="106" t="str">
        <f>VLOOKUP(Tabela2[[#This Row],[SIEMA]],Siema2025,12,FALSE)</f>
        <v xml:space="preserve"> </v>
      </c>
      <c r="AB310" s="106" t="str">
        <f>IF(W310="","",IF(ISNUMBER(W310)=FALSE,"Não se aplica",IFERROR(VLOOKUP(W310,Produtos!$A$1:$C$2319,3,FALSE),"Não Cadastrado")))</f>
        <v/>
      </c>
      <c r="AC310" s="106"/>
      <c r="AD310" s="110" t="str">
        <f>IF(Tabela2[[#This Row],[Origem do acidente]] = "Plataforma", "PREENCHER","NA")</f>
        <v>NA</v>
      </c>
      <c r="AE310" s="109" t="str">
        <f>IF(AC310="","", IF(AC310="NC","", IF(AC310="NE","", IF(AC310="NA","",IFERROR(VLOOKUP(AC310,Produtos!$A$1:$C$2319,2,FALSE),"Não Cadastrado")))))</f>
        <v/>
      </c>
      <c r="AF310" s="106"/>
      <c r="AG310" s="106"/>
      <c r="AH310" s="106" t="str">
        <f>IF(AC310="","",IF(ISNUMBER(AC310)=FALSE,"Não se aplica",IFERROR(VLOOKUP(AC310,Produtos!$A$1:$C$2319,3,FALSE),"Não Cadastrado")))</f>
        <v/>
      </c>
      <c r="AI310" s="106"/>
      <c r="AJ310" s="106" t="str">
        <f>VLOOKUP(Tabela2[[#This Row],[SIEMA]],Siema2025,26,FALSE)</f>
        <v>Adernou</v>
      </c>
      <c r="AK310" s="109"/>
      <c r="AL310" s="109"/>
      <c r="AM310" s="109"/>
      <c r="AN310" s="110" t="str">
        <f>VLOOKUP(Tabela2[[#This Row],[SIEMA]],Siema2025,51,FALSE)</f>
        <v/>
      </c>
      <c r="AO310" s="110" t="str">
        <f>VLOOKUP(Tabela2[[#This Row],[SIEMA]],Siema2025,53,FALSE)</f>
        <v/>
      </c>
      <c r="AP310" s="110" t="str">
        <f>VLOOKUP(Tabela2[[#This Row],[SIEMA]],Siema2025,55,FALSE)</f>
        <v/>
      </c>
      <c r="AQ310" s="110" t="str">
        <f>VLOOKUP(Tabela2[[#This Row],[SIEMA]],Siema2025,57,FALSE)</f>
        <v>X</v>
      </c>
      <c r="AR310" s="110" t="str">
        <f>VLOOKUP(Tabela2[[#This Row],[SIEMA]],Siema2025,59,FALSE)</f>
        <v/>
      </c>
      <c r="AS310" s="110" t="str">
        <f>VLOOKUP(Tabela2[[#This Row],[SIEMA]],Siema2025,61,FALSE)</f>
        <v/>
      </c>
      <c r="AT310" s="110" t="str">
        <f>VLOOKUP(Tabela2[[#This Row],[SIEMA]],Siema2025,63,FALSE)</f>
        <v/>
      </c>
      <c r="AU310" s="110" t="str">
        <f>VLOOKUP(Tabela2[[#This Row],[SIEMA]],Siema2025,65,FALSE)</f>
        <v/>
      </c>
      <c r="AV310" s="110" t="str">
        <f>VLOOKUP(Tabela2[[#This Row],[SIEMA]],Siema2025,67,FALSE)</f>
        <v/>
      </c>
      <c r="AW310" s="110" t="str">
        <f>VLOOKUP(Tabela2[[#This Row],[SIEMA]],Siema2025,69,FALSE)</f>
        <v/>
      </c>
      <c r="AX310" s="110" t="str">
        <f>VLOOKUP(Tabela2[[#This Row],[SIEMA]],Siema2025,71,FALSE)</f>
        <v/>
      </c>
      <c r="AY310" s="110" t="str">
        <f>VLOOKUP(Tabela2[[#This Row],[SIEMA]],Siema2025,73,FALSE)</f>
        <v/>
      </c>
      <c r="AZ310" s="110" t="str">
        <f>VLOOKUP(Tabela2[[#This Row],[SIEMA]],Siema2025,75,FALSE)</f>
        <v/>
      </c>
      <c r="BA310" s="110" t="str">
        <f>VLOOKUP(Tabela2[[#This Row],[SIEMA]],Siema2025,77,FALSE)</f>
        <v/>
      </c>
      <c r="BB310" s="110" t="str">
        <f>VLOOKUP(Tabela2[[#This Row],[SIEMA]],Siema2025,79,FALSE)</f>
        <v/>
      </c>
      <c r="BC310" s="110" t="str">
        <f>IF(Tabela2[[#This Row],[Outro(s) ]] = "X", "PREENCHER","NA")</f>
        <v>NA</v>
      </c>
      <c r="BD310" s="110" t="str">
        <f>VLOOKUP(Tabela2[[#This Row],[SIEMA]],Siema2025,82,FALSE)</f>
        <v/>
      </c>
      <c r="BE310" s="110" t="str">
        <f>VLOOKUP(Tabela2[[#This Row],[SIEMA]],Siema2025,81,FALSE)</f>
        <v/>
      </c>
      <c r="BF310" s="112" t="str">
        <f>VLOOKUP(Tabela2[[#This Row],[SIEMA]],Siema2025,28,FALSE)</f>
        <v/>
      </c>
      <c r="BG310" s="112"/>
      <c r="BH310" s="113" t="str">
        <f>VLOOKUP(Tabela2[[#This Row],[SIEMA]],Siema2025,29,FALSE)</f>
        <v/>
      </c>
      <c r="BI310" s="114" t="str">
        <f>VLOOKUP(Tabela2[[#This Row],[SIEMA]],Siema2025,107,FALSE)</f>
        <v>Não</v>
      </c>
      <c r="BJ310" s="109"/>
      <c r="BK310" s="106"/>
      <c r="BL310" s="143"/>
      <c r="BM310" s="110">
        <f ca="1">IF(Tabela2[[#This Row],[Data de atendimento do Ibama (considerar o primeiro documento/ação)]]="",_xlfn.DAYS(TODAY(),J310),_xlfn.DAYS(Tabela2[[#This Row],[Data de atendimento do Ibama (considerar o primeiro documento/ação)]],J310))</f>
        <v>437</v>
      </c>
      <c r="BN310" s="110" t="str">
        <f>IF(Tabela2[[#This Row],[Atendido pelo Ibama ("Não" ou "Sim")]]="Não","Preencher", IF(Tabela2[[#This Row],[Atendido pelo Ibama ("Não" ou "Sim")]]="Sim","NA",""))</f>
        <v/>
      </c>
      <c r="BO310" s="116"/>
      <c r="BP310" s="110" t="str">
        <f>IF(Tabela2[[#This Row],[Forma de atendimento (primeiro documento/ação)]]= "Outros (especificar)", "PREENCHER","NA")</f>
        <v>NA</v>
      </c>
      <c r="BQ310" s="108"/>
      <c r="BR310" s="110" t="str">
        <f>IF(Tabela2[[#This Row],[Equipe do Ibama foi a campo? Houve sobrevoo do Poseidon?]] = "Sim", "PREENCHER","NA")</f>
        <v>NA</v>
      </c>
      <c r="BS310" s="110" t="str">
        <f>IF(Tabela2[[#This Row],[Se sim, foi emitida Ordem de Emergência? (informações vinculada à coluna CK)]] = "Sim", "PREENCHER","NA")</f>
        <v>NA</v>
      </c>
      <c r="BT310" s="110" t="str">
        <f>IF(Tabela2[[#This Row],[Foi elaborado Relatório de Vistoria pelo Ibama? (informações vinculada à coluna CK)]] = "Sim", "PREENCHER","NA")</f>
        <v>NA</v>
      </c>
      <c r="BU310" s="110" t="str">
        <f>IF(Tabela2[[#This Row],[Houve envio de Informações Pós-acidente (preencher "não se aplica" quando de competência estadual/municipal)]] = "Sim", "PREENCHER","NA")</f>
        <v>NA</v>
      </c>
      <c r="BV310" s="110" t="str">
        <f>IF(Tabela2[[#This Row],[Houve avaliação das informações pós-acidente solicitadas/enviadas?]] = "Sim", "PREENCHER","NA")</f>
        <v>NA</v>
      </c>
      <c r="BW310" s="110" t="str">
        <f>IF(Tabela2[[#This Row],[O Ibama aguarda resposta da empresa/OEMA, etc?]] = "Sim", "PREENCHER","NA")</f>
        <v>NA</v>
      </c>
      <c r="BX310" s="108"/>
      <c r="BY310" s="108"/>
      <c r="BZ310" s="106" t="str">
        <f>IF(Tabela2[[#This Row],[Data do documento de encerramento]]="NA","NA",IF(Tabela2[[#This Row],[Data do documento de encerramento]]="","Pendente de conclusão/ encerramento",_xlfn.DAYS(Tabela2[[#This Row],[Data do documento de encerramento]],J310)))</f>
        <v>Pendente de conclusão/ encerramento</v>
      </c>
      <c r="CA310" s="109"/>
      <c r="CB310" s="109"/>
      <c r="CC310" s="131"/>
      <c r="CD310" s="109"/>
      <c r="CE310" s="109"/>
      <c r="CF310" s="109"/>
    </row>
    <row r="311" spans="1:84" hidden="1">
      <c r="A311" s="172">
        <v>20255732438</v>
      </c>
      <c r="B311" s="173" t="s">
        <v>8333</v>
      </c>
      <c r="C311" s="110" t="str">
        <f>VLOOKUP(Tabela2[[#This Row],[SIEMA]],Siema2025,4,FALSE)</f>
        <v xml:space="preserve"> GO</v>
      </c>
      <c r="D311" s="108" t="str">
        <f>VLOOKUP(Tabela2[[#This Row],[SIEMA]],Siema2025,3,FALSE)</f>
        <v xml:space="preserve">Rio Verde </v>
      </c>
      <c r="E311" s="108" t="str">
        <f>VLOOKUP(Tabela2[[#This Row],[SIEMA]],Siema2025,20,FALSE)</f>
        <v/>
      </c>
      <c r="F311" s="108"/>
      <c r="G311" s="108"/>
      <c r="H311" s="108"/>
      <c r="I311" s="106" t="str">
        <f>VLOOKUP(Tabela2[[#This Row],[SIEMA]],Siema2025,19,FALSE)</f>
        <v/>
      </c>
      <c r="J311" s="107">
        <f>VLOOKUP(Tabela2[[#This Row],[SIEMA]],Siema2025,2,FALSE)</f>
        <v>45784</v>
      </c>
      <c r="K311" s="107" t="str">
        <f>VLOOKUP(Tabela2[[#This Row],[SIEMA]],Siema2025,16,FALSE)</f>
        <v>Quarta</v>
      </c>
      <c r="L311" s="108" t="str">
        <f>IF(Tabela2[[#This Row],[Data]]="","Sem Informação",VLOOKUP(MONTH(Tabela2[[#This Row],[Data]]),'[1]Validação de dados'!$I$1:$J$13,2,0))</f>
        <v>Maio</v>
      </c>
      <c r="M311" s="106">
        <f>YEAR(Tabela2[[#This Row],[Data]])</f>
        <v>2025</v>
      </c>
      <c r="N311" s="107" t="str">
        <f>VLOOKUP(Tabela2[[#This Row],[SIEMA]],Siema2025,17,FALSE)</f>
        <v>Madrugada</v>
      </c>
      <c r="O311" s="107" t="str">
        <f>VLOOKUP(Tabela2[[#This Row],[SIEMA]],Siema2025,5,FALSE)</f>
        <v/>
      </c>
      <c r="P311" s="106" t="str">
        <f>VLOOKUP(Tabela2[[#This Row],[SIEMA]],Siema2025,21,FALSE)</f>
        <v/>
      </c>
      <c r="Q311" s="106" t="str">
        <f>VLOOKUP(Tabela2[[#This Row],[SIEMA]],Siema2025,7,FALSE)</f>
        <v/>
      </c>
      <c r="R311" s="106" t="str">
        <f>VLOOKUP(Tabela2[[#This Row],[SIEMA]],Siema2025,10,FALSE)</f>
        <v/>
      </c>
      <c r="S311" s="109" t="str">
        <f>IF(Q311="","", IF(Q311="NC","", IF(Q311="NE","", IF(Q311="NA","",IFERROR(VLOOKUP(Q311,Produtos!$A$1:$C$2319,2,FALSE),"Não Cadastrado")))))</f>
        <v/>
      </c>
      <c r="T311" s="106" t="str">
        <f>VLOOKUP(Tabela2[[#This Row],[SIEMA]],Siema2025,11,FALSE)</f>
        <v xml:space="preserve"> </v>
      </c>
      <c r="U311" s="106" t="str">
        <f>VLOOKUP(Tabela2[[#This Row],[SIEMA]],Siema2025,12,FALSE)</f>
        <v xml:space="preserve"> </v>
      </c>
      <c r="V311" s="106" t="str">
        <f>IF(Q311="","",IF(ISNUMBER(Q311)=FALSE,"Não se aplica",IFERROR(VLOOKUP(Q311,Produtos!$A$1:$C$2319,3,FALSE),"Não Cadastrado")))</f>
        <v/>
      </c>
      <c r="W311" s="106" t="str">
        <f>VLOOKUP(Tabela2[[#This Row],[SIEMA]],Siema2025,10,FALSE)</f>
        <v/>
      </c>
      <c r="X311" s="115" t="str">
        <f>IF(Tabela2[[#This Row],[Origem do acidente]] = "Plataforma", "PREENCHER","NA")</f>
        <v>NA</v>
      </c>
      <c r="Y311" s="111" t="str">
        <f>IF(W311="","", IF(W311="NC","", IF(W311="NE","", IF(W311="NA","",IFERROR(VLOOKUP(W311,Produtos!$A$1:$C$2319,2,FALSE),"Não Cadastrado")))))</f>
        <v/>
      </c>
      <c r="Z311" s="106" t="str">
        <f>VLOOKUP(Tabela2[[#This Row],[SIEMA]],Siema2025,11,FALSE)</f>
        <v xml:space="preserve"> </v>
      </c>
      <c r="AA311" s="106" t="str">
        <f>VLOOKUP(Tabela2[[#This Row],[SIEMA]],Siema2025,12,FALSE)</f>
        <v xml:space="preserve"> </v>
      </c>
      <c r="AB311" s="106" t="str">
        <f>IF(W311="","",IF(ISNUMBER(W311)=FALSE,"Não se aplica",IFERROR(VLOOKUP(W311,Produtos!$A$1:$C$2319,3,FALSE),"Não Cadastrado")))</f>
        <v/>
      </c>
      <c r="AC311" s="106"/>
      <c r="AD311" s="110" t="str">
        <f>IF(Tabela2[[#This Row],[Origem do acidente]] = "Plataforma", "PREENCHER","NA")</f>
        <v>NA</v>
      </c>
      <c r="AE311" s="109" t="str">
        <f>IF(AC311="","", IF(AC311="NC","", IF(AC311="NE","", IF(AC311="NA","",IFERROR(VLOOKUP(AC311,Produtos!$A$1:$C$2319,2,FALSE),"Não Cadastrado")))))</f>
        <v/>
      </c>
      <c r="AF311" s="106"/>
      <c r="AG311" s="106"/>
      <c r="AH311" s="106" t="str">
        <f>IF(AC311="","",IF(ISNUMBER(AC311)=FALSE,"Não se aplica",IFERROR(VLOOKUP(AC311,Produtos!$A$1:$C$2319,3,FALSE),"Não Cadastrado")))</f>
        <v/>
      </c>
      <c r="AI311" s="106"/>
      <c r="AJ311" s="106" t="str">
        <f>VLOOKUP(Tabela2[[#This Row],[SIEMA]],Siema2025,26,FALSE)</f>
        <v/>
      </c>
      <c r="AK311" s="109"/>
      <c r="AL311" s="109"/>
      <c r="AM311" s="109"/>
      <c r="AN311" s="110" t="str">
        <f>VLOOKUP(Tabela2[[#This Row],[SIEMA]],Siema2025,51,FALSE)</f>
        <v/>
      </c>
      <c r="AO311" s="110" t="str">
        <f>VLOOKUP(Tabela2[[#This Row],[SIEMA]],Siema2025,53,FALSE)</f>
        <v/>
      </c>
      <c r="AP311" s="110" t="str">
        <f>VLOOKUP(Tabela2[[#This Row],[SIEMA]],Siema2025,55,FALSE)</f>
        <v/>
      </c>
      <c r="AQ311" s="110" t="str">
        <f>VLOOKUP(Tabela2[[#This Row],[SIEMA]],Siema2025,57,FALSE)</f>
        <v/>
      </c>
      <c r="AR311" s="110" t="str">
        <f>VLOOKUP(Tabela2[[#This Row],[SIEMA]],Siema2025,59,FALSE)</f>
        <v/>
      </c>
      <c r="AS311" s="110" t="str">
        <f>VLOOKUP(Tabela2[[#This Row],[SIEMA]],Siema2025,61,FALSE)</f>
        <v/>
      </c>
      <c r="AT311" s="110" t="str">
        <f>VLOOKUP(Tabela2[[#This Row],[SIEMA]],Siema2025,63,FALSE)</f>
        <v/>
      </c>
      <c r="AU311" s="110" t="str">
        <f>VLOOKUP(Tabela2[[#This Row],[SIEMA]],Siema2025,65,FALSE)</f>
        <v>X</v>
      </c>
      <c r="AV311" s="110" t="str">
        <f>VLOOKUP(Tabela2[[#This Row],[SIEMA]],Siema2025,67,FALSE)</f>
        <v/>
      </c>
      <c r="AW311" s="110" t="str">
        <f>VLOOKUP(Tabela2[[#This Row],[SIEMA]],Siema2025,69,FALSE)</f>
        <v/>
      </c>
      <c r="AX311" s="110" t="str">
        <f>VLOOKUP(Tabela2[[#This Row],[SIEMA]],Siema2025,71,FALSE)</f>
        <v/>
      </c>
      <c r="AY311" s="110" t="str">
        <f>VLOOKUP(Tabela2[[#This Row],[SIEMA]],Siema2025,73,FALSE)</f>
        <v/>
      </c>
      <c r="AZ311" s="110" t="str">
        <f>VLOOKUP(Tabela2[[#This Row],[SIEMA]],Siema2025,75,FALSE)</f>
        <v/>
      </c>
      <c r="BA311" s="110" t="str">
        <f>VLOOKUP(Tabela2[[#This Row],[SIEMA]],Siema2025,77,FALSE)</f>
        <v/>
      </c>
      <c r="BB311" s="110" t="str">
        <f>VLOOKUP(Tabela2[[#This Row],[SIEMA]],Siema2025,79,FALSE)</f>
        <v/>
      </c>
      <c r="BC311" s="110" t="str">
        <f>IF(Tabela2[[#This Row],[Outro(s) ]] = "X", "PREENCHER","NA")</f>
        <v>NA</v>
      </c>
      <c r="BD311" s="110" t="str">
        <f>VLOOKUP(Tabela2[[#This Row],[SIEMA]],Siema2025,82,FALSE)</f>
        <v/>
      </c>
      <c r="BE311" s="110" t="str">
        <f>VLOOKUP(Tabela2[[#This Row],[SIEMA]],Siema2025,81,FALSE)</f>
        <v/>
      </c>
      <c r="BF311" s="112" t="str">
        <f>VLOOKUP(Tabela2[[#This Row],[SIEMA]],Siema2025,28,FALSE)</f>
        <v/>
      </c>
      <c r="BG311" s="112"/>
      <c r="BH311" s="113" t="str">
        <f>VLOOKUP(Tabela2[[#This Row],[SIEMA]],Siema2025,29,FALSE)</f>
        <v/>
      </c>
      <c r="BI311" s="114" t="str">
        <f>VLOOKUP(Tabela2[[#This Row],[SIEMA]],Siema2025,107,FALSE)</f>
        <v>Não</v>
      </c>
      <c r="BJ311" s="109"/>
      <c r="BK311" s="106"/>
      <c r="BL311" s="143"/>
      <c r="BM311" s="110">
        <f ca="1">IF(Tabela2[[#This Row],[Data de atendimento do Ibama (considerar o primeiro documento/ação)]]="",_xlfn.DAYS(TODAY(),J311),_xlfn.DAYS(Tabela2[[#This Row],[Data de atendimento do Ibama (considerar o primeiro documento/ação)]],J311))</f>
        <v>436</v>
      </c>
      <c r="BN311" s="110" t="str">
        <f>IF(Tabela2[[#This Row],[Atendido pelo Ibama ("Não" ou "Sim")]]="Não","Preencher", IF(Tabela2[[#This Row],[Atendido pelo Ibama ("Não" ou "Sim")]]="Sim","NA",""))</f>
        <v/>
      </c>
      <c r="BO311" s="116"/>
      <c r="BP311" s="110" t="str">
        <f>IF(Tabela2[[#This Row],[Forma de atendimento (primeiro documento/ação)]]= "Outros (especificar)", "PREENCHER","NA")</f>
        <v>NA</v>
      </c>
      <c r="BQ311" s="108"/>
      <c r="BR311" s="110" t="str">
        <f>IF(Tabela2[[#This Row],[Equipe do Ibama foi a campo? Houve sobrevoo do Poseidon?]] = "Sim", "PREENCHER","NA")</f>
        <v>NA</v>
      </c>
      <c r="BS311" s="110" t="str">
        <f>IF(Tabela2[[#This Row],[Se sim, foi emitida Ordem de Emergência? (informações vinculada à coluna CK)]] = "Sim", "PREENCHER","NA")</f>
        <v>NA</v>
      </c>
      <c r="BT311" s="110" t="str">
        <f>IF(Tabela2[[#This Row],[Foi elaborado Relatório de Vistoria pelo Ibama? (informações vinculada à coluna CK)]] = "Sim", "PREENCHER","NA")</f>
        <v>NA</v>
      </c>
      <c r="BU311" s="110" t="str">
        <f>IF(Tabela2[[#This Row],[Houve envio de Informações Pós-acidente (preencher "não se aplica" quando de competência estadual/municipal)]] = "Sim", "PREENCHER","NA")</f>
        <v>NA</v>
      </c>
      <c r="BV311" s="110" t="str">
        <f>IF(Tabela2[[#This Row],[Houve avaliação das informações pós-acidente solicitadas/enviadas?]] = "Sim", "PREENCHER","NA")</f>
        <v>NA</v>
      </c>
      <c r="BW311" s="110" t="str">
        <f>IF(Tabela2[[#This Row],[O Ibama aguarda resposta da empresa/OEMA, etc?]] = "Sim", "PREENCHER","NA")</f>
        <v>NA</v>
      </c>
      <c r="BX311" s="108"/>
      <c r="BY311" s="143"/>
      <c r="BZ311" s="106" t="str">
        <f>IF(Tabela2[[#This Row],[Data do documento de encerramento]]="NA","NA",IF(Tabela2[[#This Row],[Data do documento de encerramento]]="","Pendente de conclusão/ encerramento",_xlfn.DAYS(Tabela2[[#This Row],[Data do documento de encerramento]],J311)))</f>
        <v>Pendente de conclusão/ encerramento</v>
      </c>
      <c r="CA311" s="109"/>
      <c r="CB311" s="109"/>
      <c r="CC311" s="133"/>
      <c r="CD311" s="109"/>
      <c r="CE311" s="109"/>
      <c r="CF311" s="109"/>
    </row>
    <row r="312" spans="1:84" ht="30.75">
      <c r="A312" s="185">
        <v>20255757623</v>
      </c>
      <c r="B312" s="173" t="s">
        <v>8334</v>
      </c>
      <c r="C312" s="110" t="s">
        <v>672</v>
      </c>
      <c r="D312" s="108" t="s">
        <v>637</v>
      </c>
      <c r="E312" s="108" t="s">
        <v>8335</v>
      </c>
      <c r="F312" s="108"/>
      <c r="G312" s="108" t="s">
        <v>8336</v>
      </c>
      <c r="H312" s="108" t="s">
        <v>8337</v>
      </c>
      <c r="I312" s="106" t="str">
        <f>VLOOKUP(Tabela2[[#This Row],[SIEMA]],Siema2025,19,FALSE)</f>
        <v>Santos</v>
      </c>
      <c r="J312" s="107">
        <f>VLOOKUP(Tabela2[[#This Row],[SIEMA]],Siema2025,2,FALSE)</f>
        <v>45784</v>
      </c>
      <c r="K312" s="107" t="str">
        <f>VLOOKUP(Tabela2[[#This Row],[SIEMA]],Siema2025,16,FALSE)</f>
        <v>Quarta</v>
      </c>
      <c r="L312" s="108" t="str">
        <f>IF(Tabela2[[#This Row],[Data]]="","Sem Informação",VLOOKUP(MONTH(Tabela2[[#This Row],[Data]]),'[1]Validação de dados'!$I$1:$J$13,2,0))</f>
        <v>Maio</v>
      </c>
      <c r="M312" s="106">
        <f>YEAR(Tabela2[[#This Row],[Data]])</f>
        <v>2025</v>
      </c>
      <c r="N312" s="107" t="str">
        <f>VLOOKUP(Tabela2[[#This Row],[SIEMA]],Siema2025,17,FALSE)</f>
        <v>Madrugada</v>
      </c>
      <c r="O312" s="107" t="s">
        <v>111</v>
      </c>
      <c r="P312" s="106" t="str">
        <f>VLOOKUP(Tabela2[[#This Row],[SIEMA]],Siema2025,21,FALSE)</f>
        <v/>
      </c>
      <c r="Q312" s="106" t="s">
        <v>637</v>
      </c>
      <c r="R312" s="106" t="s">
        <v>7450</v>
      </c>
      <c r="S312" s="109" t="s">
        <v>7095</v>
      </c>
      <c r="T312" s="106">
        <v>1.0000000000000001E-5</v>
      </c>
      <c r="U312" s="106" t="s">
        <v>7109</v>
      </c>
      <c r="V312" s="106" t="s">
        <v>637</v>
      </c>
      <c r="W312" s="106"/>
      <c r="X312" s="115"/>
      <c r="Y312" s="111" t="str">
        <f>IF(W312="","", IF(W312="NC","", IF(W312="NE","", IF(W312="NA","",IFERROR(VLOOKUP(W312,Produtos!$A$1:$C$2319,2,FALSE),"Não Cadastrado")))))</f>
        <v/>
      </c>
      <c r="Z312" s="106"/>
      <c r="AA312" s="106"/>
      <c r="AB312" s="106" t="str">
        <f>IF(W312="","",IF(ISNUMBER(W312)=FALSE,"Não se aplica",IFERROR(VLOOKUP(W312,Produtos!$A$1:$C$2319,3,FALSE),"Não Cadastrado")))</f>
        <v/>
      </c>
      <c r="AC312" s="106"/>
      <c r="AD312" s="110"/>
      <c r="AE312" s="109" t="str">
        <f>IF(AC312="","", IF(AC312="NC","", IF(AC312="NE","", IF(AC312="NA","",IFERROR(VLOOKUP(AC312,Produtos!$A$1:$C$2319,2,FALSE),"Não Cadastrado")))))</f>
        <v/>
      </c>
      <c r="AF312" s="106"/>
      <c r="AG312" s="106"/>
      <c r="AH312" s="106" t="str">
        <f>IF(AC312="","",IF(ISNUMBER(AC312)=FALSE,"Não se aplica",IFERROR(VLOOKUP(AC312,Produtos!$A$1:$C$2319,3,FALSE),"Não Cadastrado")))</f>
        <v/>
      </c>
      <c r="AI312" s="106"/>
      <c r="AJ312" s="106" t="str">
        <f>VLOOKUP(Tabela2[[#This Row],[SIEMA]],Siema2025,26,FALSE)</f>
        <v>Falha na vedação da placa de função de passo devido ao torque inadequado nos parafusos após a manutenção preventiva.</v>
      </c>
      <c r="AK312" s="109" t="s">
        <v>7356</v>
      </c>
      <c r="AL312" s="109"/>
      <c r="AM312" s="109"/>
      <c r="AN312" s="110" t="str">
        <f>VLOOKUP(Tabela2[[#This Row],[SIEMA]],Siema2025,51,FALSE)</f>
        <v/>
      </c>
      <c r="AO312" s="110" t="str">
        <f>VLOOKUP(Tabela2[[#This Row],[SIEMA]],Siema2025,53,FALSE)</f>
        <v/>
      </c>
      <c r="AP312" s="110" t="str">
        <f>VLOOKUP(Tabela2[[#This Row],[SIEMA]],Siema2025,55,FALSE)</f>
        <v/>
      </c>
      <c r="AQ312" s="110" t="str">
        <f>VLOOKUP(Tabela2[[#This Row],[SIEMA]],Siema2025,57,FALSE)</f>
        <v/>
      </c>
      <c r="AR312" s="110" t="str">
        <f>VLOOKUP(Tabela2[[#This Row],[SIEMA]],Siema2025,59,FALSE)</f>
        <v/>
      </c>
      <c r="AS312" s="110" t="str">
        <f>VLOOKUP(Tabela2[[#This Row],[SIEMA]],Siema2025,61,FALSE)</f>
        <v>X</v>
      </c>
      <c r="AT312" s="110" t="str">
        <f>VLOOKUP(Tabela2[[#This Row],[SIEMA]],Siema2025,63,FALSE)</f>
        <v/>
      </c>
      <c r="AU312" s="110" t="str">
        <f>VLOOKUP(Tabela2[[#This Row],[SIEMA]],Siema2025,65,FALSE)</f>
        <v/>
      </c>
      <c r="AV312" s="110" t="str">
        <f>VLOOKUP(Tabela2[[#This Row],[SIEMA]],Siema2025,67,FALSE)</f>
        <v/>
      </c>
      <c r="AW312" s="110" t="str">
        <f>VLOOKUP(Tabela2[[#This Row],[SIEMA]],Siema2025,69,FALSE)</f>
        <v/>
      </c>
      <c r="AX312" s="110" t="str">
        <f>VLOOKUP(Tabela2[[#This Row],[SIEMA]],Siema2025,71,FALSE)</f>
        <v/>
      </c>
      <c r="AY312" s="110" t="str">
        <f>VLOOKUP(Tabela2[[#This Row],[SIEMA]],Siema2025,73,FALSE)</f>
        <v/>
      </c>
      <c r="AZ312" s="110" t="str">
        <f>VLOOKUP(Tabela2[[#This Row],[SIEMA]],Siema2025,75,FALSE)</f>
        <v/>
      </c>
      <c r="BA312" s="110" t="str">
        <f>VLOOKUP(Tabela2[[#This Row],[SIEMA]],Siema2025,77,FALSE)</f>
        <v/>
      </c>
      <c r="BB312" s="110" t="str">
        <f>VLOOKUP(Tabela2[[#This Row],[SIEMA]],Siema2025,79,FALSE)</f>
        <v/>
      </c>
      <c r="BC312" s="110" t="str">
        <f>IF(Tabela2[[#This Row],[Outro(s) ]] = "X", "PREENCHER","NA")</f>
        <v>NA</v>
      </c>
      <c r="BD312" s="110" t="str">
        <f>VLOOKUP(Tabela2[[#This Row],[SIEMA]],Siema2025,82,FALSE)</f>
        <v/>
      </c>
      <c r="BE312" s="110" t="str">
        <f>VLOOKUP(Tabela2[[#This Row],[SIEMA]],Siema2025,81,FALSE)</f>
        <v/>
      </c>
      <c r="BF312" s="112" t="str">
        <f>VLOOKUP(Tabela2[[#This Row],[SIEMA]],Siema2025,28,FALSE)</f>
        <v>Equinor Brasil Energia</v>
      </c>
      <c r="BG312" s="112"/>
      <c r="BH312" s="113" t="str">
        <f>VLOOKUP(Tabela2[[#This Row],[SIEMA]],Siema2025,29,FALSE)</f>
        <v>04028583000110</v>
      </c>
      <c r="BI312" s="114" t="s">
        <v>2696</v>
      </c>
      <c r="BJ312" s="109" t="s">
        <v>7097</v>
      </c>
      <c r="BK312" s="106" t="s">
        <v>2696</v>
      </c>
      <c r="BL312" s="143">
        <v>45786</v>
      </c>
      <c r="BM312" s="110">
        <f ca="1">IF(Tabela2[[#This Row],[Data de atendimento do Ibama (considerar o primeiro documento/ação)]]="",_xlfn.DAYS(TODAY(),J312),_xlfn.DAYS(Tabela2[[#This Row],[Data de atendimento do Ibama (considerar o primeiro documento/ação)]],J312))</f>
        <v>2</v>
      </c>
      <c r="BN312" s="110" t="str">
        <f>IF(Tabela2[[#This Row],[Atendido pelo Ibama ("Não" ou "Sim")]]="Não","Preencher", IF(Tabela2[[#This Row],[Atendido pelo Ibama ("Não" ou "Sim")]]="Sim","NA",""))</f>
        <v>NA</v>
      </c>
      <c r="BO312" s="116" t="s">
        <v>7098</v>
      </c>
      <c r="BP312" s="110" t="str">
        <f>IF(Tabela2[[#This Row],[Forma de atendimento (primeiro documento/ação)]]= "Outros (especificar)", "PREENCHER","NA")</f>
        <v>NA</v>
      </c>
      <c r="BQ312" s="108" t="s">
        <v>123</v>
      </c>
      <c r="BR312" s="110" t="str">
        <f>IF(Tabela2[[#This Row],[Equipe do Ibama foi a campo? Houve sobrevoo do Poseidon?]] = "Sim", "PREENCHER","NA")</f>
        <v>NA</v>
      </c>
      <c r="BS312" s="110" t="str">
        <f>IF(Tabela2[[#This Row],[Se sim, foi emitida Ordem de Emergência? (informações vinculada à coluna CK)]] = "Sim", "PREENCHER","NA")</f>
        <v>NA</v>
      </c>
      <c r="BT312" s="110" t="s">
        <v>7099</v>
      </c>
      <c r="BU312" s="110" t="s">
        <v>2696</v>
      </c>
      <c r="BV312" s="110" t="s">
        <v>123</v>
      </c>
      <c r="BW312" s="110" t="s">
        <v>2696</v>
      </c>
      <c r="BX312" s="108" t="s">
        <v>7100</v>
      </c>
      <c r="BY312" s="143">
        <v>45923</v>
      </c>
      <c r="BZ312" s="106">
        <f>IF(Tabela2[[#This Row],[Data do documento de encerramento]]="NA","NA",IF(Tabela2[[#This Row],[Data do documento de encerramento]]="","Pendente de conclusão/ encerramento",_xlfn.DAYS(Tabela2[[#This Row],[Data do documento de encerramento]],J312)))</f>
        <v>139</v>
      </c>
      <c r="CA312" s="109"/>
      <c r="CB312" s="109" t="s">
        <v>8338</v>
      </c>
      <c r="CC312" s="109" t="s">
        <v>7146</v>
      </c>
      <c r="CD312" s="109" t="s">
        <v>123</v>
      </c>
      <c r="CE312" s="109" t="s">
        <v>123</v>
      </c>
      <c r="CF312" s="109" t="s">
        <v>7147</v>
      </c>
    </row>
    <row r="313" spans="1:84" hidden="1">
      <c r="A313" s="172">
        <v>20255843256</v>
      </c>
      <c r="B313" s="173" t="s">
        <v>8339</v>
      </c>
      <c r="C313" s="110" t="str">
        <f>VLOOKUP(Tabela2[[#This Row],[SIEMA]],Siema2025,4,FALSE)</f>
        <v xml:space="preserve"> RJ</v>
      </c>
      <c r="D313" s="108" t="str">
        <f>VLOOKUP(Tabela2[[#This Row],[SIEMA]],Siema2025,3,FALSE)</f>
        <v xml:space="preserve">null </v>
      </c>
      <c r="E313" s="108" t="str">
        <f>VLOOKUP(Tabela2[[#This Row],[SIEMA]],Siema2025,20,FALSE)</f>
        <v>Baía de Guanabara</v>
      </c>
      <c r="F313" s="108"/>
      <c r="G313" s="108"/>
      <c r="H313" s="108"/>
      <c r="I313" s="106" t="str">
        <f>VLOOKUP(Tabela2[[#This Row],[SIEMA]],Siema2025,19,FALSE)</f>
        <v/>
      </c>
      <c r="J313" s="107">
        <f>VLOOKUP(Tabela2[[#This Row],[SIEMA]],Siema2025,2,FALSE)</f>
        <v>45784</v>
      </c>
      <c r="K313" s="107" t="str">
        <f>VLOOKUP(Tabela2[[#This Row],[SIEMA]],Siema2025,16,FALSE)</f>
        <v>Quarta</v>
      </c>
      <c r="L313" s="108" t="str">
        <f>IF(Tabela2[[#This Row],[Data]]="","Sem Informação",VLOOKUP(MONTH(Tabela2[[#This Row],[Data]]),'[1]Validação de dados'!$I$1:$J$13,2,0))</f>
        <v>Maio</v>
      </c>
      <c r="M313" s="106">
        <f>YEAR(Tabela2[[#This Row],[Data]])</f>
        <v>2025</v>
      </c>
      <c r="N313" s="107" t="str">
        <f>VLOOKUP(Tabela2[[#This Row],[SIEMA]],Siema2025,17,FALSE)</f>
        <v>Matutino</v>
      </c>
      <c r="O313" s="107" t="str">
        <f>VLOOKUP(Tabela2[[#This Row],[SIEMA]],Siema2025,5,FALSE)</f>
        <v>Embarcação</v>
      </c>
      <c r="P313" s="106" t="str">
        <f>VLOOKUP(Tabela2[[#This Row],[SIEMA]],Siema2025,21,FALSE)</f>
        <v>Embarcação CBO Vitória.</v>
      </c>
      <c r="Q313" s="106" t="str">
        <f>VLOOKUP(Tabela2[[#This Row],[SIEMA]],Siema2025,7,FALSE)</f>
        <v/>
      </c>
      <c r="R313" s="106" t="str">
        <f>VLOOKUP(Tabela2[[#This Row],[SIEMA]],Siema2025,10,FALSE)</f>
        <v>Fluido Hidraulico;  Fluido hidraulico</v>
      </c>
      <c r="S313" s="109" t="str">
        <f>IF(Q313="","", IF(Q313="NC","", IF(Q313="NE","", IF(Q313="NA","",IFERROR(VLOOKUP(Q313,Produtos!$A$1:$C$2319,2,FALSE),"Não Cadastrado")))))</f>
        <v/>
      </c>
      <c r="T313" s="106" t="str">
        <f>VLOOKUP(Tabela2[[#This Row],[SIEMA]],Siema2025,11,FALSE)</f>
        <v>4.0E 5; 3.0E 5</v>
      </c>
      <c r="U313" s="106" t="str">
        <f>VLOOKUP(Tabela2[[#This Row],[SIEMA]],Siema2025,12,FALSE)</f>
        <v>M3; M3</v>
      </c>
      <c r="V313" s="106" t="str">
        <f>IF(Q313="","",IF(ISNUMBER(Q313)=FALSE,"Não se aplica",IFERROR(VLOOKUP(Q313,Produtos!$A$1:$C$2319,3,FALSE),"Não Cadastrado")))</f>
        <v/>
      </c>
      <c r="W313" s="106" t="str">
        <f>VLOOKUP(Tabela2[[#This Row],[SIEMA]],Siema2025,10,FALSE)</f>
        <v>Fluido Hidraulico;  Fluido hidraulico</v>
      </c>
      <c r="X313" s="115" t="str">
        <f>IF(Tabela2[[#This Row],[Origem do acidente]] = "Plataforma", "PREENCHER","NA")</f>
        <v>NA</v>
      </c>
      <c r="Y313" s="111" t="str">
        <f>IF(W313="","", IF(W313="NC","", IF(W313="NE","", IF(W313="NA","",IFERROR(VLOOKUP(W313,Produtos!$A$1:$C$2319,2,FALSE),"Não Cadastrado")))))</f>
        <v>Não Cadastrado</v>
      </c>
      <c r="Z313" s="106" t="str">
        <f>VLOOKUP(Tabela2[[#This Row],[SIEMA]],Siema2025,11,FALSE)</f>
        <v>4.0E 5; 3.0E 5</v>
      </c>
      <c r="AA313" s="106" t="str">
        <f>VLOOKUP(Tabela2[[#This Row],[SIEMA]],Siema2025,12,FALSE)</f>
        <v>M3; M3</v>
      </c>
      <c r="AB313" s="106" t="str">
        <f>IF(W313="","",IF(ISNUMBER(W313)=FALSE,"Não se aplica",IFERROR(VLOOKUP(W313,Produtos!$A$1:$C$2319,3,FALSE),"Não Cadastrado")))</f>
        <v>Não se aplica</v>
      </c>
      <c r="AC313" s="106"/>
      <c r="AD313" s="110" t="str">
        <f>IF(Tabela2[[#This Row],[Origem do acidente]] = "Plataforma", "PREENCHER","NA")</f>
        <v>NA</v>
      </c>
      <c r="AE313" s="109" t="str">
        <f>IF(AC313="","", IF(AC313="NC","", IF(AC313="NE","", IF(AC313="NA","",IFERROR(VLOOKUP(AC313,Produtos!$A$1:$C$2319,2,FALSE),"Não Cadastrado")))))</f>
        <v/>
      </c>
      <c r="AF313" s="106"/>
      <c r="AG313" s="106"/>
      <c r="AH313" s="106" t="str">
        <f>IF(AC313="","",IF(ISNUMBER(AC313)=FALSE,"Não se aplica",IFERROR(VLOOKUP(AC313,Produtos!$A$1:$C$2319,3,FALSE),"Não Cadastrado")))</f>
        <v/>
      </c>
      <c r="AI313" s="106"/>
      <c r="AJ313" s="106" t="str">
        <f>VLOOKUP(Tabela2[[#This Row],[SIEMA]],Siema2025,26,FALSE)</f>
        <v>Foi identificado que um mangote estava danificado no skimmer.</v>
      </c>
      <c r="AK313" s="109"/>
      <c r="AL313" s="109"/>
      <c r="AM313" s="109"/>
      <c r="AN313" s="110" t="str">
        <f>VLOOKUP(Tabela2[[#This Row],[SIEMA]],Siema2025,51,FALSE)</f>
        <v/>
      </c>
      <c r="AO313" s="110" t="str">
        <f>VLOOKUP(Tabela2[[#This Row],[SIEMA]],Siema2025,53,FALSE)</f>
        <v/>
      </c>
      <c r="AP313" s="110" t="str">
        <f>VLOOKUP(Tabela2[[#This Row],[SIEMA]],Siema2025,55,FALSE)</f>
        <v/>
      </c>
      <c r="AQ313" s="110" t="str">
        <f>VLOOKUP(Tabela2[[#This Row],[SIEMA]],Siema2025,57,FALSE)</f>
        <v/>
      </c>
      <c r="AR313" s="110" t="str">
        <f>VLOOKUP(Tabela2[[#This Row],[SIEMA]],Siema2025,59,FALSE)</f>
        <v/>
      </c>
      <c r="AS313" s="110" t="str">
        <f>VLOOKUP(Tabela2[[#This Row],[SIEMA]],Siema2025,61,FALSE)</f>
        <v>X</v>
      </c>
      <c r="AT313" s="110" t="str">
        <f>VLOOKUP(Tabela2[[#This Row],[SIEMA]],Siema2025,63,FALSE)</f>
        <v/>
      </c>
      <c r="AU313" s="110" t="str">
        <f>VLOOKUP(Tabela2[[#This Row],[SIEMA]],Siema2025,65,FALSE)</f>
        <v/>
      </c>
      <c r="AV313" s="110" t="str">
        <f>VLOOKUP(Tabela2[[#This Row],[SIEMA]],Siema2025,67,FALSE)</f>
        <v/>
      </c>
      <c r="AW313" s="110" t="str">
        <f>VLOOKUP(Tabela2[[#This Row],[SIEMA]],Siema2025,69,FALSE)</f>
        <v/>
      </c>
      <c r="AX313" s="110" t="str">
        <f>VLOOKUP(Tabela2[[#This Row],[SIEMA]],Siema2025,71,FALSE)</f>
        <v/>
      </c>
      <c r="AY313" s="110" t="str">
        <f>VLOOKUP(Tabela2[[#This Row],[SIEMA]],Siema2025,73,FALSE)</f>
        <v/>
      </c>
      <c r="AZ313" s="110" t="str">
        <f>VLOOKUP(Tabela2[[#This Row],[SIEMA]],Siema2025,75,FALSE)</f>
        <v/>
      </c>
      <c r="BA313" s="110" t="str">
        <f>VLOOKUP(Tabela2[[#This Row],[SIEMA]],Siema2025,77,FALSE)</f>
        <v/>
      </c>
      <c r="BB313" s="110" t="str">
        <f>VLOOKUP(Tabela2[[#This Row],[SIEMA]],Siema2025,79,FALSE)</f>
        <v/>
      </c>
      <c r="BC313" s="110" t="str">
        <f>IF(Tabela2[[#This Row],[Outro(s) ]] = "X", "PREENCHER","NA")</f>
        <v>NA</v>
      </c>
      <c r="BD313" s="110" t="str">
        <f>VLOOKUP(Tabela2[[#This Row],[SIEMA]],Siema2025,82,FALSE)</f>
        <v/>
      </c>
      <c r="BE313" s="110" t="str">
        <f>VLOOKUP(Tabela2[[#This Row],[SIEMA]],Siema2025,81,FALSE)</f>
        <v/>
      </c>
      <c r="BF313" s="112" t="str">
        <f>VLOOKUP(Tabela2[[#This Row],[SIEMA]],Siema2025,28,FALSE)</f>
        <v>Petróleo Brasileiro S.A.</v>
      </c>
      <c r="BG313" s="112"/>
      <c r="BH313" s="113" t="str">
        <f>VLOOKUP(Tabela2[[#This Row],[SIEMA]],Siema2025,29,FALSE)</f>
        <v>33000167000292</v>
      </c>
      <c r="BI313" s="114" t="str">
        <f>VLOOKUP(Tabela2[[#This Row],[SIEMA]],Siema2025,107,FALSE)</f>
        <v>Não</v>
      </c>
      <c r="BJ313" s="109"/>
      <c r="BK313" s="106"/>
      <c r="BL313" s="143"/>
      <c r="BM313" s="110">
        <f ca="1">IF(Tabela2[[#This Row],[Data de atendimento do Ibama (considerar o primeiro documento/ação)]]="",_xlfn.DAYS(TODAY(),J313),_xlfn.DAYS(Tabela2[[#This Row],[Data de atendimento do Ibama (considerar o primeiro documento/ação)]],J313))</f>
        <v>436</v>
      </c>
      <c r="BN313" s="110" t="str">
        <f>IF(Tabela2[[#This Row],[Atendido pelo Ibama ("Não" ou "Sim")]]="Não","Preencher", IF(Tabela2[[#This Row],[Atendido pelo Ibama ("Não" ou "Sim")]]="Sim","NA",""))</f>
        <v/>
      </c>
      <c r="BO313" s="116"/>
      <c r="BP313" s="110" t="str">
        <f>IF(Tabela2[[#This Row],[Forma de atendimento (primeiro documento/ação)]]= "Outros (especificar)", "PREENCHER","NA")</f>
        <v>NA</v>
      </c>
      <c r="BQ313" s="108"/>
      <c r="BR313" s="110" t="str">
        <f>IF(Tabela2[[#This Row],[Equipe do Ibama foi a campo? Houve sobrevoo do Poseidon?]] = "Sim", "PREENCHER","NA")</f>
        <v>NA</v>
      </c>
      <c r="BS313" s="110" t="str">
        <f>IF(Tabela2[[#This Row],[Se sim, foi emitida Ordem de Emergência? (informações vinculada à coluna CK)]] = "Sim", "PREENCHER","NA")</f>
        <v>NA</v>
      </c>
      <c r="BT313" s="110" t="str">
        <f>IF(Tabela2[[#This Row],[Foi elaborado Relatório de Vistoria pelo Ibama? (informações vinculada à coluna CK)]] = "Sim", "PREENCHER","NA")</f>
        <v>NA</v>
      </c>
      <c r="BU313" s="110" t="str">
        <f>IF(Tabela2[[#This Row],[Houve envio de Informações Pós-acidente (preencher "não se aplica" quando de competência estadual/municipal)]] = "Sim", "PREENCHER","NA")</f>
        <v>NA</v>
      </c>
      <c r="BV313" s="110" t="str">
        <f>IF(Tabela2[[#This Row],[Houve avaliação das informações pós-acidente solicitadas/enviadas?]] = "Sim", "PREENCHER","NA")</f>
        <v>NA</v>
      </c>
      <c r="BW313" s="110" t="str">
        <f>IF(Tabela2[[#This Row],[O Ibama aguarda resposta da empresa/OEMA, etc?]] = "Sim", "PREENCHER","NA")</f>
        <v>NA</v>
      </c>
      <c r="BX313" s="108"/>
      <c r="BY313" s="108"/>
      <c r="BZ313" s="106" t="str">
        <f>IF(Tabela2[[#This Row],[Data do documento de encerramento]]="NA","NA",IF(Tabela2[[#This Row],[Data do documento de encerramento]]="","Pendente de conclusão/ encerramento",_xlfn.DAYS(Tabela2[[#This Row],[Data do documento de encerramento]],J313)))</f>
        <v>Pendente de conclusão/ encerramento</v>
      </c>
      <c r="CA313" s="109"/>
      <c r="CB313" s="109"/>
      <c r="CC313" s="106"/>
      <c r="CD313" s="109"/>
      <c r="CE313" s="109"/>
      <c r="CF313" s="109"/>
    </row>
    <row r="314" spans="1:84" ht="30.75" hidden="1">
      <c r="A314" s="231">
        <v>20255928825</v>
      </c>
      <c r="B314" s="173" t="s">
        <v>8340</v>
      </c>
      <c r="C314" s="110" t="str">
        <f>VLOOKUP(Tabela2[[#This Row],[SIEMA]],Siema2025,4,FALSE)</f>
        <v xml:space="preserve"> SP</v>
      </c>
      <c r="D314" s="108" t="str">
        <f>VLOOKUP(Tabela2[[#This Row],[SIEMA]],Siema2025,3,FALSE)</f>
        <v xml:space="preserve">Cubatão </v>
      </c>
      <c r="E314" s="108" t="s">
        <v>8341</v>
      </c>
      <c r="F314" s="108"/>
      <c r="G314" s="108" t="s">
        <v>8342</v>
      </c>
      <c r="H314" s="108" t="s">
        <v>8343</v>
      </c>
      <c r="I314" s="106" t="s">
        <v>7118</v>
      </c>
      <c r="J314" s="107">
        <f>VLOOKUP(Tabela2[[#This Row],[SIEMA]],Siema2025,2,FALSE)</f>
        <v>45785</v>
      </c>
      <c r="K314" s="107" t="str">
        <f>VLOOKUP(Tabela2[[#This Row],[SIEMA]],Siema2025,16,FALSE)</f>
        <v>Quinta</v>
      </c>
      <c r="L314" s="108" t="str">
        <f>IF(Tabela2[[#This Row],[Data]]="","Sem Informação",VLOOKUP(MONTH(Tabela2[[#This Row],[Data]]),'[1]Validação de dados'!$I$1:$J$13,2,0))</f>
        <v>Maio</v>
      </c>
      <c r="M314" s="106">
        <f>YEAR(Tabela2[[#This Row],[Data]])</f>
        <v>2025</v>
      </c>
      <c r="N314" s="107" t="str">
        <f>VLOOKUP(Tabela2[[#This Row],[SIEMA]],Siema2025,17,FALSE)</f>
        <v>Vespertino</v>
      </c>
      <c r="O314" s="107" t="str">
        <f>VLOOKUP(Tabela2[[#This Row],[SIEMA]],Siema2025,5,FALSE)</f>
        <v>Ferrovia</v>
      </c>
      <c r="P314" s="106" t="str">
        <f>VLOOKUP(Tabela2[[#This Row],[SIEMA]],Siema2025,21,FALSE)</f>
        <v>Vandalismo com abertura de vagão ferroviária graneleiro carregado com soja</v>
      </c>
      <c r="Q314" s="106" t="s">
        <v>7119</v>
      </c>
      <c r="R314" s="106" t="s">
        <v>7119</v>
      </c>
      <c r="S314" s="109" t="s">
        <v>7430</v>
      </c>
      <c r="T314" s="106" t="str">
        <f>VLOOKUP(Tabela2[[#This Row],[SIEMA]],Siema2025,11,FALSE)</f>
        <v>3</v>
      </c>
      <c r="U314" s="106" t="s">
        <v>7120</v>
      </c>
      <c r="V314" s="106" t="s">
        <v>7119</v>
      </c>
      <c r="W314" s="106"/>
      <c r="X314" s="115"/>
      <c r="Y314" s="111"/>
      <c r="Z314" s="106"/>
      <c r="AA314" s="106"/>
      <c r="AB314" s="106" t="str">
        <f>IF(W314="","",IF(ISNUMBER(W314)=FALSE,"Não se aplica",IFERROR(VLOOKUP(W314,Produtos!$A$1:$C$2319,3,FALSE),"Não Cadastrado")))</f>
        <v/>
      </c>
      <c r="AC314" s="106"/>
      <c r="AD314" s="110"/>
      <c r="AE314" s="109" t="str">
        <f>IF(AC314="","", IF(AC314="NC","", IF(AC314="NE","", IF(AC314="NA","",IFERROR(VLOOKUP(AC314,Produtos!$A$1:$C$2319,2,FALSE),"Não Cadastrado")))))</f>
        <v/>
      </c>
      <c r="AF314" s="106"/>
      <c r="AG314" s="106"/>
      <c r="AH314" s="106" t="str">
        <f>IF(AC314="","",IF(ISNUMBER(AC314)=FALSE,"Não se aplica",IFERROR(VLOOKUP(AC314,Produtos!$A$1:$C$2319,3,FALSE),"Não Cadastrado")))</f>
        <v/>
      </c>
      <c r="AI314" s="106"/>
      <c r="AJ314" s="106" t="str">
        <f>VLOOKUP(Tabela2[[#This Row],[SIEMA]],Siema2025,26,FALSE)</f>
        <v>Ato criminoso caracterizado pela abertura de vagão graneleiro ferroviário carregado com soja.</v>
      </c>
      <c r="AK314" s="109" t="s">
        <v>7121</v>
      </c>
      <c r="AL314" s="109"/>
      <c r="AM314" s="109"/>
      <c r="AN314" s="110" t="str">
        <f>VLOOKUP(Tabela2[[#This Row],[SIEMA]],Siema2025,51,FALSE)</f>
        <v/>
      </c>
      <c r="AO314" s="110" t="str">
        <f>VLOOKUP(Tabela2[[#This Row],[SIEMA]],Siema2025,53,FALSE)</f>
        <v/>
      </c>
      <c r="AP314" s="110" t="str">
        <f>VLOOKUP(Tabela2[[#This Row],[SIEMA]],Siema2025,55,FALSE)</f>
        <v/>
      </c>
      <c r="AQ314" s="110" t="str">
        <f>VLOOKUP(Tabela2[[#This Row],[SIEMA]],Siema2025,57,FALSE)</f>
        <v/>
      </c>
      <c r="AR314" s="110" t="str">
        <f>VLOOKUP(Tabela2[[#This Row],[SIEMA]],Siema2025,59,FALSE)</f>
        <v/>
      </c>
      <c r="AS314" s="110" t="str">
        <f>VLOOKUP(Tabela2[[#This Row],[SIEMA]],Siema2025,61,FALSE)</f>
        <v/>
      </c>
      <c r="AT314" s="110" t="str">
        <f>VLOOKUP(Tabela2[[#This Row],[SIEMA]],Siema2025,63,FALSE)</f>
        <v/>
      </c>
      <c r="AU314" s="110" t="str">
        <f>VLOOKUP(Tabela2[[#This Row],[SIEMA]],Siema2025,65,FALSE)</f>
        <v>X</v>
      </c>
      <c r="AV314" s="110" t="str">
        <f>VLOOKUP(Tabela2[[#This Row],[SIEMA]],Siema2025,67,FALSE)</f>
        <v/>
      </c>
      <c r="AW314" s="110" t="str">
        <f>VLOOKUP(Tabela2[[#This Row],[SIEMA]],Siema2025,69,FALSE)</f>
        <v/>
      </c>
      <c r="AX314" s="110" t="str">
        <f>VLOOKUP(Tabela2[[#This Row],[SIEMA]],Siema2025,71,FALSE)</f>
        <v/>
      </c>
      <c r="AY314" s="110" t="str">
        <f>VLOOKUP(Tabela2[[#This Row],[SIEMA]],Siema2025,73,FALSE)</f>
        <v/>
      </c>
      <c r="AZ314" s="110" t="str">
        <f>VLOOKUP(Tabela2[[#This Row],[SIEMA]],Siema2025,75,FALSE)</f>
        <v/>
      </c>
      <c r="BA314" s="110" t="str">
        <f>VLOOKUP(Tabela2[[#This Row],[SIEMA]],Siema2025,77,FALSE)</f>
        <v/>
      </c>
      <c r="BB314" s="110" t="str">
        <f>VLOOKUP(Tabela2[[#This Row],[SIEMA]],Siema2025,79,FALSE)</f>
        <v/>
      </c>
      <c r="BC314" s="110" t="str">
        <f>IF(Tabela2[[#This Row],[Outro(s) ]] = "X", "PREENCHER","NA")</f>
        <v>NA</v>
      </c>
      <c r="BD314" s="110" t="str">
        <f>VLOOKUP(Tabela2[[#This Row],[SIEMA]],Siema2025,82,FALSE)</f>
        <v/>
      </c>
      <c r="BE314" s="110" t="str">
        <f>VLOOKUP(Tabela2[[#This Row],[SIEMA]],Siema2025,81,FALSE)</f>
        <v/>
      </c>
      <c r="BF314" s="112" t="s">
        <v>3066</v>
      </c>
      <c r="BG314" s="112" t="s">
        <v>7122</v>
      </c>
      <c r="BH314" s="113" t="str">
        <f>VLOOKUP(Tabela2[[#This Row],[SIEMA]],Siema2025,29,FALSE)</f>
        <v>02502844000166</v>
      </c>
      <c r="BI314" s="114" t="str">
        <f>VLOOKUP(Tabela2[[#This Row],[SIEMA]],Siema2025,107,FALSE)</f>
        <v>Não</v>
      </c>
      <c r="BJ314" s="109" t="s">
        <v>7097</v>
      </c>
      <c r="BK314" s="106" t="s">
        <v>2696</v>
      </c>
      <c r="BL314" s="143">
        <v>45790</v>
      </c>
      <c r="BM314" s="110">
        <f ca="1">IF(Tabela2[[#This Row],[Data de atendimento do Ibama (considerar o primeiro documento/ação)]]="",_xlfn.DAYS(TODAY(),J314),_xlfn.DAYS(Tabela2[[#This Row],[Data de atendimento do Ibama (considerar o primeiro documento/ação)]],J314))</f>
        <v>5</v>
      </c>
      <c r="BN314" s="110" t="str">
        <f>IF(Tabela2[[#This Row],[Atendido pelo Ibama ("Não" ou "Sim")]]="Não","Preencher", IF(Tabela2[[#This Row],[Atendido pelo Ibama ("Não" ou "Sim")]]="Sim","NA",""))</f>
        <v>NA</v>
      </c>
      <c r="BO314" s="116" t="s">
        <v>7098</v>
      </c>
      <c r="BP314" s="110" t="str">
        <f>IF(Tabela2[[#This Row],[Forma de atendimento (primeiro documento/ação)]]= "Outros (especificar)", "PREENCHER","NA")</f>
        <v>NA</v>
      </c>
      <c r="BQ314" s="108" t="s">
        <v>123</v>
      </c>
      <c r="BR314" s="110" t="str">
        <f>IF(Tabela2[[#This Row],[Equipe do Ibama foi a campo? Houve sobrevoo do Poseidon?]] = "Sim", "PREENCHER","NA")</f>
        <v>NA</v>
      </c>
      <c r="BS314" s="110" t="str">
        <f>IF(Tabela2[[#This Row],[Se sim, foi emitida Ordem de Emergência? (informações vinculada à coluna CK)]] = "Sim", "PREENCHER","NA")</f>
        <v>NA</v>
      </c>
      <c r="BT314" s="110" t="s">
        <v>7125</v>
      </c>
      <c r="BU314" s="110" t="s">
        <v>2696</v>
      </c>
      <c r="BV314" s="110" t="s">
        <v>123</v>
      </c>
      <c r="BW314" s="110" t="s">
        <v>123</v>
      </c>
      <c r="BX314" s="108"/>
      <c r="BY314" s="108"/>
      <c r="BZ314" s="106" t="str">
        <f>IF(Tabela2[[#This Row],[Data do documento de encerramento]]="NA","NA",IF(Tabela2[[#This Row],[Data do documento de encerramento]]="","Pendente de conclusão/ encerramento",_xlfn.DAYS(Tabela2[[#This Row],[Data do documento de encerramento]],J314)))</f>
        <v>Pendente de conclusão/ encerramento</v>
      </c>
      <c r="CA314" s="109" t="s">
        <v>7126</v>
      </c>
      <c r="CB314" s="109"/>
      <c r="CC314" s="132"/>
      <c r="CD314" s="109"/>
      <c r="CE314" s="109"/>
      <c r="CF314" s="109"/>
    </row>
    <row r="315" spans="1:84" hidden="1">
      <c r="A315" s="172">
        <v>20255954034</v>
      </c>
      <c r="B315" s="173" t="s">
        <v>8344</v>
      </c>
      <c r="C315" s="110" t="str">
        <f>VLOOKUP(Tabela2[[#This Row],[SIEMA]],Siema2025,4,FALSE)</f>
        <v xml:space="preserve"> MG</v>
      </c>
      <c r="D315" s="108" t="str">
        <f>VLOOKUP(Tabela2[[#This Row],[SIEMA]],Siema2025,3,FALSE)</f>
        <v xml:space="preserve">Itabirito </v>
      </c>
      <c r="E315" s="108" t="str">
        <f>VLOOKUP(Tabela2[[#This Row],[SIEMA]],Siema2025,20,FALSE)</f>
        <v>Rodovia BR 040 - Km 587 + 620 metros (Norte)</v>
      </c>
      <c r="F315" s="108"/>
      <c r="G315" s="108"/>
      <c r="H315" s="108"/>
      <c r="I315" s="106" t="str">
        <f>VLOOKUP(Tabela2[[#This Row],[SIEMA]],Siema2025,19,FALSE)</f>
        <v/>
      </c>
      <c r="J315" s="107">
        <f>VLOOKUP(Tabela2[[#This Row],[SIEMA]],Siema2025,2,FALSE)</f>
        <v>45785</v>
      </c>
      <c r="K315" s="107" t="str">
        <f>VLOOKUP(Tabela2[[#This Row],[SIEMA]],Siema2025,16,FALSE)</f>
        <v>Quinta</v>
      </c>
      <c r="L315" s="108" t="str">
        <f>IF(Tabela2[[#This Row],[Data]]="","Sem Informação",VLOOKUP(MONTH(Tabela2[[#This Row],[Data]]),'[1]Validação de dados'!$I$1:$J$13,2,0))</f>
        <v>Maio</v>
      </c>
      <c r="M315" s="106">
        <f>YEAR(Tabela2[[#This Row],[Data]])</f>
        <v>2025</v>
      </c>
      <c r="N315" s="107" t="str">
        <f>VLOOKUP(Tabela2[[#This Row],[SIEMA]],Siema2025,17,FALSE)</f>
        <v>Madrugada</v>
      </c>
      <c r="O315" s="107" t="str">
        <f>VLOOKUP(Tabela2[[#This Row],[SIEMA]],Siema2025,5,FALSE)</f>
        <v>Rodovia</v>
      </c>
      <c r="P315" s="106" t="str">
        <f>VLOOKUP(Tabela2[[#This Row],[SIEMA]],Siema2025,21,FALSE)</f>
        <v>Transporte Rodoviário</v>
      </c>
      <c r="Q315" s="106" t="str">
        <f>VLOOKUP(Tabela2[[#This Row],[SIEMA]],Siema2025,7,FALSE)</f>
        <v/>
      </c>
      <c r="R315" s="106" t="str">
        <f>VLOOKUP(Tabela2[[#This Row],[SIEMA]],Siema2025,10,FALSE)</f>
        <v>Minério de Ferro;  Óleo hidráulico</v>
      </c>
      <c r="S315" s="109" t="str">
        <f>IF(Q315="","", IF(Q315="NC","", IF(Q315="NE","", IF(Q315="NA","",IFERROR(VLOOKUP(Q315,Produtos!$A$1:$C$2319,2,FALSE),"Não Cadastrado")))))</f>
        <v/>
      </c>
      <c r="T315" s="106" t="str">
        <f>VLOOKUP(Tabela2[[#This Row],[SIEMA]],Siema2025,11,FALSE)</f>
        <v/>
      </c>
      <c r="U315" s="106" t="str">
        <f>VLOOKUP(Tabela2[[#This Row],[SIEMA]],Siema2025,12,FALSE)</f>
        <v/>
      </c>
      <c r="V315" s="106" t="str">
        <f>IF(Q315="","",IF(ISNUMBER(Q315)=FALSE,"Não se aplica",IFERROR(VLOOKUP(Q315,Produtos!$A$1:$C$2319,3,FALSE),"Não Cadastrado")))</f>
        <v/>
      </c>
      <c r="W315" s="106" t="str">
        <f>VLOOKUP(Tabela2[[#This Row],[SIEMA]],Siema2025,10,FALSE)</f>
        <v>Minério de Ferro;  Óleo hidráulico</v>
      </c>
      <c r="X315" s="115" t="str">
        <f>IF(Tabela2[[#This Row],[Origem do acidente]] = "Plataforma", "PREENCHER","NA")</f>
        <v>NA</v>
      </c>
      <c r="Y315" s="111" t="str">
        <f>IF(W315="","", IF(W315="NC","", IF(W315="NE","", IF(W315="NA","",IFERROR(VLOOKUP(W315,Produtos!$A$1:$C$2319,2,FALSE),"Não Cadastrado")))))</f>
        <v>Não Cadastrado</v>
      </c>
      <c r="Z315" s="106" t="str">
        <f>VLOOKUP(Tabela2[[#This Row],[SIEMA]],Siema2025,11,FALSE)</f>
        <v/>
      </c>
      <c r="AA315" s="106" t="str">
        <f>VLOOKUP(Tabela2[[#This Row],[SIEMA]],Siema2025,12,FALSE)</f>
        <v/>
      </c>
      <c r="AB315" s="106" t="str">
        <f>IF(W315="","",IF(ISNUMBER(W315)=FALSE,"Não se aplica",IFERROR(VLOOKUP(W315,Produtos!$A$1:$C$2319,3,FALSE),"Não Cadastrado")))</f>
        <v>Não se aplica</v>
      </c>
      <c r="AC315" s="106"/>
      <c r="AD315" s="110" t="str">
        <f>IF(Tabela2[[#This Row],[Origem do acidente]] = "Plataforma", "PREENCHER","NA")</f>
        <v>NA</v>
      </c>
      <c r="AE315" s="109" t="str">
        <f>IF(AC315="","", IF(AC315="NC","", IF(AC315="NE","", IF(AC315="NA","",IFERROR(VLOOKUP(AC315,Produtos!$A$1:$C$2319,2,FALSE),"Não Cadastrado")))))</f>
        <v/>
      </c>
      <c r="AF315" s="106"/>
      <c r="AG315" s="106"/>
      <c r="AH315" s="106" t="str">
        <f>IF(AC315="","",IF(ISNUMBER(AC315)=FALSE,"Não se aplica",IFERROR(VLOOKUP(AC315,Produtos!$A$1:$C$2319,3,FALSE),"Não Cadastrado")))</f>
        <v/>
      </c>
      <c r="AI315" s="106"/>
      <c r="AJ315" s="106" t="str">
        <f>VLOOKUP(Tabela2[[#This Row],[SIEMA]],Siema2025,26,FALSE)</f>
        <v>Tombamento</v>
      </c>
      <c r="AK315" s="109"/>
      <c r="AL315" s="109"/>
      <c r="AM315" s="109"/>
      <c r="AN315" s="110" t="str">
        <f>VLOOKUP(Tabela2[[#This Row],[SIEMA]],Siema2025,51,FALSE)</f>
        <v>X</v>
      </c>
      <c r="AO315" s="110" t="str">
        <f>VLOOKUP(Tabela2[[#This Row],[SIEMA]],Siema2025,53,FALSE)</f>
        <v/>
      </c>
      <c r="AP315" s="110" t="str">
        <f>VLOOKUP(Tabela2[[#This Row],[SIEMA]],Siema2025,55,FALSE)</f>
        <v/>
      </c>
      <c r="AQ315" s="110" t="str">
        <f>VLOOKUP(Tabela2[[#This Row],[SIEMA]],Siema2025,57,FALSE)</f>
        <v/>
      </c>
      <c r="AR315" s="110" t="str">
        <f>VLOOKUP(Tabela2[[#This Row],[SIEMA]],Siema2025,59,FALSE)</f>
        <v/>
      </c>
      <c r="AS315" s="110" t="str">
        <f>VLOOKUP(Tabela2[[#This Row],[SIEMA]],Siema2025,61,FALSE)</f>
        <v/>
      </c>
      <c r="AT315" s="110" t="str">
        <f>VLOOKUP(Tabela2[[#This Row],[SIEMA]],Siema2025,63,FALSE)</f>
        <v/>
      </c>
      <c r="AU315" s="110" t="str">
        <f>VLOOKUP(Tabela2[[#This Row],[SIEMA]],Siema2025,65,FALSE)</f>
        <v>X</v>
      </c>
      <c r="AV315" s="110" t="str">
        <f>VLOOKUP(Tabela2[[#This Row],[SIEMA]],Siema2025,67,FALSE)</f>
        <v/>
      </c>
      <c r="AW315" s="110" t="str">
        <f>VLOOKUP(Tabela2[[#This Row],[SIEMA]],Siema2025,69,FALSE)</f>
        <v/>
      </c>
      <c r="AX315" s="110" t="str">
        <f>VLOOKUP(Tabela2[[#This Row],[SIEMA]],Siema2025,71,FALSE)</f>
        <v/>
      </c>
      <c r="AY315" s="110" t="str">
        <f>VLOOKUP(Tabela2[[#This Row],[SIEMA]],Siema2025,73,FALSE)</f>
        <v/>
      </c>
      <c r="AZ315" s="110" t="str">
        <f>VLOOKUP(Tabela2[[#This Row],[SIEMA]],Siema2025,75,FALSE)</f>
        <v/>
      </c>
      <c r="BA315" s="110" t="str">
        <f>VLOOKUP(Tabela2[[#This Row],[SIEMA]],Siema2025,77,FALSE)</f>
        <v/>
      </c>
      <c r="BB315" s="110" t="str">
        <f>VLOOKUP(Tabela2[[#This Row],[SIEMA]],Siema2025,79,FALSE)</f>
        <v/>
      </c>
      <c r="BC315" s="110" t="str">
        <f>IF(Tabela2[[#This Row],[Outro(s) ]] = "X", "PREENCHER","NA")</f>
        <v>NA</v>
      </c>
      <c r="BD315" s="110" t="str">
        <f>VLOOKUP(Tabela2[[#This Row],[SIEMA]],Siema2025,82,FALSE)</f>
        <v/>
      </c>
      <c r="BE315" s="110" t="str">
        <f>VLOOKUP(Tabela2[[#This Row],[SIEMA]],Siema2025,81,FALSE)</f>
        <v/>
      </c>
      <c r="BF315" s="112" t="str">
        <f>VLOOKUP(Tabela2[[#This Row],[SIEMA]],Siema2025,28,FALSE)</f>
        <v/>
      </c>
      <c r="BG315" s="112"/>
      <c r="BH315" s="113" t="str">
        <f>VLOOKUP(Tabela2[[#This Row],[SIEMA]],Siema2025,29,FALSE)</f>
        <v/>
      </c>
      <c r="BI315" s="114" t="str">
        <f>VLOOKUP(Tabela2[[#This Row],[SIEMA]],Siema2025,107,FALSE)</f>
        <v>Não</v>
      </c>
      <c r="BJ315" s="109"/>
      <c r="BK315" s="106"/>
      <c r="BL315" s="143"/>
      <c r="BM315" s="110">
        <f ca="1">IF(Tabela2[[#This Row],[Data de atendimento do Ibama (considerar o primeiro documento/ação)]]="",_xlfn.DAYS(TODAY(),J315),_xlfn.DAYS(Tabela2[[#This Row],[Data de atendimento do Ibama (considerar o primeiro documento/ação)]],J315))</f>
        <v>435</v>
      </c>
      <c r="BN315" s="110" t="str">
        <f>IF(Tabela2[[#This Row],[Atendido pelo Ibama ("Não" ou "Sim")]]="Não","Preencher", IF(Tabela2[[#This Row],[Atendido pelo Ibama ("Não" ou "Sim")]]="Sim","NA",""))</f>
        <v/>
      </c>
      <c r="BO315" s="116"/>
      <c r="BP315" s="110" t="str">
        <f>IF(Tabela2[[#This Row],[Forma de atendimento (primeiro documento/ação)]]= "Outros (especificar)", "PREENCHER","NA")</f>
        <v>NA</v>
      </c>
      <c r="BQ315" s="108"/>
      <c r="BR315" s="110" t="str">
        <f>IF(Tabela2[[#This Row],[Equipe do Ibama foi a campo? Houve sobrevoo do Poseidon?]] = "Sim", "PREENCHER","NA")</f>
        <v>NA</v>
      </c>
      <c r="BS315" s="110" t="str">
        <f>IF(Tabela2[[#This Row],[Se sim, foi emitida Ordem de Emergência? (informações vinculada à coluna CK)]] = "Sim", "PREENCHER","NA")</f>
        <v>NA</v>
      </c>
      <c r="BT315" s="110" t="str">
        <f>IF(Tabela2[[#This Row],[Foi elaborado Relatório de Vistoria pelo Ibama? (informações vinculada à coluna CK)]] = "Sim", "PREENCHER","NA")</f>
        <v>NA</v>
      </c>
      <c r="BU315" s="110" t="str">
        <f>IF(Tabela2[[#This Row],[Houve envio de Informações Pós-acidente (preencher "não se aplica" quando de competência estadual/municipal)]] = "Sim", "PREENCHER","NA")</f>
        <v>NA</v>
      </c>
      <c r="BV315" s="110" t="str">
        <f>IF(Tabela2[[#This Row],[Houve avaliação das informações pós-acidente solicitadas/enviadas?]] = "Sim", "PREENCHER","NA")</f>
        <v>NA</v>
      </c>
      <c r="BW315" s="110" t="str">
        <f>IF(Tabela2[[#This Row],[O Ibama aguarda resposta da empresa/OEMA, etc?]] = "Sim", "PREENCHER","NA")</f>
        <v>NA</v>
      </c>
      <c r="BX315" s="108"/>
      <c r="BY315" s="108"/>
      <c r="BZ315" s="106" t="str">
        <f>IF(Tabela2[[#This Row],[Data do documento de encerramento]]="NA","NA",IF(Tabela2[[#This Row],[Data do documento de encerramento]]="","Pendente de conclusão/ encerramento",_xlfn.DAYS(Tabela2[[#This Row],[Data do documento de encerramento]],J315)))</f>
        <v>Pendente de conclusão/ encerramento</v>
      </c>
      <c r="CA315" s="109"/>
      <c r="CB315" s="109"/>
      <c r="CC315" s="131"/>
      <c r="CD315" s="109"/>
      <c r="CE315" s="109"/>
      <c r="CF315" s="109"/>
    </row>
    <row r="316" spans="1:84" ht="76.5">
      <c r="A316" s="172">
        <v>202551179220</v>
      </c>
      <c r="B316" s="173" t="s">
        <v>8345</v>
      </c>
      <c r="C316" s="110" t="s">
        <v>7133</v>
      </c>
      <c r="D316" s="108" t="s">
        <v>637</v>
      </c>
      <c r="E316" s="108" t="s">
        <v>7281</v>
      </c>
      <c r="F316" s="108"/>
      <c r="G316" s="108" t="s">
        <v>8346</v>
      </c>
      <c r="H316" s="108" t="s">
        <v>8347</v>
      </c>
      <c r="I316" s="106" t="str">
        <f>VLOOKUP(Tabela2[[#This Row],[SIEMA]],Siema2025,19,FALSE)</f>
        <v>Campos</v>
      </c>
      <c r="J316" s="107">
        <f>VLOOKUP(Tabela2[[#This Row],[SIEMA]],Siema2025,2,FALSE)</f>
        <v>45785</v>
      </c>
      <c r="K316" s="107" t="str">
        <f>VLOOKUP(Tabela2[[#This Row],[SIEMA]],Siema2025,16,FALSE)</f>
        <v>Quinta</v>
      </c>
      <c r="L316" s="108" t="str">
        <f>IF(Tabela2[[#This Row],[Data]]="","Sem Informação",VLOOKUP(MONTH(Tabela2[[#This Row],[Data]]),'[1]Validação de dados'!$I$1:$J$13,2,0))</f>
        <v>Maio</v>
      </c>
      <c r="M316" s="106">
        <f>YEAR(Tabela2[[#This Row],[Data]])</f>
        <v>2025</v>
      </c>
      <c r="N316" s="107" t="str">
        <f>VLOOKUP(Tabela2[[#This Row],[SIEMA]],Siema2025,17,FALSE)</f>
        <v>Vespertino</v>
      </c>
      <c r="O316" s="107" t="str">
        <f>VLOOKUP(Tabela2[[#This Row],[SIEMA]],Siema2025,5,FALSE)</f>
        <v>Plataforma</v>
      </c>
      <c r="P316" s="106" t="str">
        <f>VLOOKUP(Tabela2[[#This Row],[SIEMA]],Siema2025,21,FALSE)</f>
        <v/>
      </c>
      <c r="Q316" s="106">
        <v>1267</v>
      </c>
      <c r="R316" s="106" t="s">
        <v>2043</v>
      </c>
      <c r="S316" s="109" t="s">
        <v>2043</v>
      </c>
      <c r="T316" s="154">
        <v>5.6000000000000004E-7</v>
      </c>
      <c r="U316" s="106" t="s">
        <v>7109</v>
      </c>
      <c r="V316" s="106">
        <f>IF(Q316="","",IF(ISNUMBER(Q316)=FALSE,"Não se aplica",IFERROR(VLOOKUP(Q316,Produtos!$A$1:$C$2319,3,FALSE),"Não Cadastrado")))</f>
        <v>3</v>
      </c>
      <c r="W316" s="106" t="str">
        <f>VLOOKUP(Tabela2[[#This Row],[SIEMA]],Siema2025,10,FALSE)</f>
        <v/>
      </c>
      <c r="X316" s="115" t="str">
        <f>IF(Tabela2[[#This Row],[Origem do acidente]] = "Plataforma", "PREENCHER","NA")</f>
        <v>PREENCHER</v>
      </c>
      <c r="Y316" s="111" t="str">
        <f>IF(W316="","", IF(W316="NC","", IF(W316="NE","", IF(W316="NA","",IFERROR(VLOOKUP(W316,Produtos!$A$1:$C$2319,2,FALSE),"Não Cadastrado")))))</f>
        <v/>
      </c>
      <c r="Z316" s="106" t="str">
        <f>VLOOKUP(Tabela2[[#This Row],[SIEMA]],Siema2025,11,FALSE)</f>
        <v xml:space="preserve"> </v>
      </c>
      <c r="AA316" s="106" t="str">
        <f>VLOOKUP(Tabela2[[#This Row],[SIEMA]],Siema2025,12,FALSE)</f>
        <v xml:space="preserve"> </v>
      </c>
      <c r="AB316" s="106" t="str">
        <f>IF(W316="","",IF(ISNUMBER(W316)=FALSE,"Não se aplica",IFERROR(VLOOKUP(W316,Produtos!$A$1:$C$2319,3,FALSE),"Não Cadastrado")))</f>
        <v/>
      </c>
      <c r="AC316" s="106"/>
      <c r="AD316" s="110" t="str">
        <f>IF(Tabela2[[#This Row],[Origem do acidente]] = "Plataforma", "PREENCHER","NA")</f>
        <v>PREENCHER</v>
      </c>
      <c r="AE316" s="109" t="str">
        <f>IF(AC316="","", IF(AC316="NC","", IF(AC316="NE","", IF(AC316="NA","",IFERROR(VLOOKUP(AC316,Produtos!$A$1:$C$2319,2,FALSE),"Não Cadastrado")))))</f>
        <v/>
      </c>
      <c r="AF316" s="106"/>
      <c r="AG316" s="106"/>
      <c r="AH316" s="106" t="str">
        <f>IF(AC316="","",IF(ISNUMBER(AC316)=FALSE,"Não se aplica",IFERROR(VLOOKUP(AC316,Produtos!$A$1:$C$2319,3,FALSE),"Não Cadastrado")))</f>
        <v/>
      </c>
      <c r="AI316" s="106"/>
      <c r="AJ316" s="106" t="str">
        <f>VLOOKUP(Tabela2[[#This Row],[SIEMA]],Siema2025,26,FALSE)</f>
        <v>Em investigação</v>
      </c>
      <c r="AK316" s="109" t="s">
        <v>7271</v>
      </c>
      <c r="AL316" s="109"/>
      <c r="AM316" s="109"/>
      <c r="AN316" s="110" t="str">
        <f>VLOOKUP(Tabela2[[#This Row],[SIEMA]],Siema2025,51,FALSE)</f>
        <v/>
      </c>
      <c r="AO316" s="110" t="str">
        <f>VLOOKUP(Tabela2[[#This Row],[SIEMA]],Siema2025,53,FALSE)</f>
        <v/>
      </c>
      <c r="AP316" s="110" t="str">
        <f>VLOOKUP(Tabela2[[#This Row],[SIEMA]],Siema2025,55,FALSE)</f>
        <v/>
      </c>
      <c r="AQ316" s="110" t="str">
        <f>VLOOKUP(Tabela2[[#This Row],[SIEMA]],Siema2025,57,FALSE)</f>
        <v/>
      </c>
      <c r="AR316" s="110" t="str">
        <f>VLOOKUP(Tabela2[[#This Row],[SIEMA]],Siema2025,59,FALSE)</f>
        <v/>
      </c>
      <c r="AS316" s="110" t="str">
        <f>VLOOKUP(Tabela2[[#This Row],[SIEMA]],Siema2025,61,FALSE)</f>
        <v>X</v>
      </c>
      <c r="AT316" s="110" t="str">
        <f>VLOOKUP(Tabela2[[#This Row],[SIEMA]],Siema2025,63,FALSE)</f>
        <v/>
      </c>
      <c r="AU316" s="110" t="str">
        <f>VLOOKUP(Tabela2[[#This Row],[SIEMA]],Siema2025,65,FALSE)</f>
        <v/>
      </c>
      <c r="AV316" s="110" t="str">
        <f>VLOOKUP(Tabela2[[#This Row],[SIEMA]],Siema2025,67,FALSE)</f>
        <v/>
      </c>
      <c r="AW316" s="110" t="str">
        <f>VLOOKUP(Tabela2[[#This Row],[SIEMA]],Siema2025,69,FALSE)</f>
        <v/>
      </c>
      <c r="AX316" s="110" t="str">
        <f>VLOOKUP(Tabela2[[#This Row],[SIEMA]],Siema2025,71,FALSE)</f>
        <v/>
      </c>
      <c r="AY316" s="110" t="str">
        <f>VLOOKUP(Tabela2[[#This Row],[SIEMA]],Siema2025,73,FALSE)</f>
        <v/>
      </c>
      <c r="AZ316" s="110" t="str">
        <f>VLOOKUP(Tabela2[[#This Row],[SIEMA]],Siema2025,75,FALSE)</f>
        <v/>
      </c>
      <c r="BA316" s="110" t="str">
        <f>VLOOKUP(Tabela2[[#This Row],[SIEMA]],Siema2025,77,FALSE)</f>
        <v/>
      </c>
      <c r="BB316" s="110" t="str">
        <f>VLOOKUP(Tabela2[[#This Row],[SIEMA]],Siema2025,79,FALSE)</f>
        <v/>
      </c>
      <c r="BC316" s="110" t="str">
        <f>IF(Tabela2[[#This Row],[Outro(s) ]] = "X", "PREENCHER","NA")</f>
        <v>NA</v>
      </c>
      <c r="BD316" s="110" t="str">
        <f>VLOOKUP(Tabela2[[#This Row],[SIEMA]],Siema2025,82,FALSE)</f>
        <v/>
      </c>
      <c r="BE316" s="110" t="str">
        <f>VLOOKUP(Tabela2[[#This Row],[SIEMA]],Siema2025,81,FALSE)</f>
        <v/>
      </c>
      <c r="BF316" s="112" t="str">
        <f>VLOOKUP(Tabela2[[#This Row],[SIEMA]],Siema2025,28,FALSE)</f>
        <v>PERENCO PETRÓLEO E GÁS DO BRASIL LTDA.</v>
      </c>
      <c r="BG316" s="112"/>
      <c r="BH316" s="113" t="str">
        <f>VLOOKUP(Tabela2[[#This Row],[SIEMA]],Siema2025,29,FALSE)</f>
        <v>09309027000135</v>
      </c>
      <c r="BI316" s="114" t="s">
        <v>2696</v>
      </c>
      <c r="BJ316" s="109" t="s">
        <v>7097</v>
      </c>
      <c r="BK316" s="106" t="s">
        <v>2696</v>
      </c>
      <c r="BL316" s="143">
        <v>45799</v>
      </c>
      <c r="BM316" s="110">
        <f ca="1">IF(Tabela2[[#This Row],[Data de atendimento do Ibama (considerar o primeiro documento/ação)]]="",_xlfn.DAYS(TODAY(),J316),_xlfn.DAYS(Tabela2[[#This Row],[Data de atendimento do Ibama (considerar o primeiro documento/ação)]],J316))</f>
        <v>14</v>
      </c>
      <c r="BN316" s="110" t="str">
        <f>IF(Tabela2[[#This Row],[Atendido pelo Ibama ("Não" ou "Sim")]]="Não","Preencher", IF(Tabela2[[#This Row],[Atendido pelo Ibama ("Não" ou "Sim")]]="Sim","NA",""))</f>
        <v>NA</v>
      </c>
      <c r="BO316" s="116" t="s">
        <v>7139</v>
      </c>
      <c r="BP316" s="110" t="str">
        <f>IF(Tabela2[[#This Row],[Forma de atendimento (primeiro documento/ação)]]= "Outros (especificar)", "PREENCHER","NA")</f>
        <v>NA</v>
      </c>
      <c r="BQ316" s="108" t="s">
        <v>123</v>
      </c>
      <c r="BR316" s="110" t="str">
        <f>IF(Tabela2[[#This Row],[Equipe do Ibama foi a campo? Houve sobrevoo do Poseidon?]] = "Sim", "PREENCHER","NA")</f>
        <v>NA</v>
      </c>
      <c r="BS316" s="110" t="str">
        <f>IF(Tabela2[[#This Row],[Se sim, foi emitida Ordem de Emergência? (informações vinculada à coluna CK)]] = "Sim", "PREENCHER","NA")</f>
        <v>NA</v>
      </c>
      <c r="BT316" s="110" t="s">
        <v>7099</v>
      </c>
      <c r="BU316" s="110" t="s">
        <v>2696</v>
      </c>
      <c r="BV316" s="110" t="s">
        <v>123</v>
      </c>
      <c r="BW316" s="110" t="s">
        <v>2696</v>
      </c>
      <c r="BX316" s="108" t="s">
        <v>7100</v>
      </c>
      <c r="BY316" s="143">
        <v>45989</v>
      </c>
      <c r="BZ316" s="106">
        <f>IF(Tabela2[[#This Row],[Data do documento de encerramento]]="NA","NA",IF(Tabela2[[#This Row],[Data do documento de encerramento]]="","Pendente de conclusão/ encerramento",_xlfn.DAYS(Tabela2[[#This Row],[Data do documento de encerramento]],J316)))</f>
        <v>204</v>
      </c>
      <c r="CA316" s="109" t="s">
        <v>7765</v>
      </c>
      <c r="CB316" s="109"/>
      <c r="CC316" s="294" t="s">
        <v>7189</v>
      </c>
      <c r="CD316" s="109" t="s">
        <v>123</v>
      </c>
      <c r="CE316" s="109" t="s">
        <v>123</v>
      </c>
      <c r="CF316" s="109" t="s">
        <v>7147</v>
      </c>
    </row>
    <row r="317" spans="1:84" hidden="1">
      <c r="A317" s="172">
        <v>20255954030</v>
      </c>
      <c r="B317" s="173" t="s">
        <v>8348</v>
      </c>
      <c r="C317" s="110" t="str">
        <f>VLOOKUP(Tabela2[[#This Row],[SIEMA]],Siema2025,4,FALSE)</f>
        <v xml:space="preserve"> GO</v>
      </c>
      <c r="D317" s="108" t="str">
        <f>VLOOKUP(Tabela2[[#This Row],[SIEMA]],Siema2025,3,FALSE)</f>
        <v xml:space="preserve">Aparecida de Goiânia </v>
      </c>
      <c r="E317" s="108" t="str">
        <f>VLOOKUP(Tabela2[[#This Row],[SIEMA]],Siema2025,20,FALSE)</f>
        <v>BR 153 GO km 511+500 Sentido Sul, Aparecida de Goiânia, Goiás</v>
      </c>
      <c r="F317" s="108"/>
      <c r="G317" s="108"/>
      <c r="H317" s="108"/>
      <c r="I317" s="106" t="str">
        <f>VLOOKUP(Tabela2[[#This Row],[SIEMA]],Siema2025,19,FALSE)</f>
        <v/>
      </c>
      <c r="J317" s="107">
        <f>VLOOKUP(Tabela2[[#This Row],[SIEMA]],Siema2025,2,FALSE)</f>
        <v>45786</v>
      </c>
      <c r="K317" s="107" t="str">
        <f>VLOOKUP(Tabela2[[#This Row],[SIEMA]],Siema2025,16,FALSE)</f>
        <v>Sexta</v>
      </c>
      <c r="L317" s="108" t="str">
        <f>IF(Tabela2[[#This Row],[Data]]="","Sem Informação",VLOOKUP(MONTH(Tabela2[[#This Row],[Data]]),'[1]Validação de dados'!$I$1:$J$13,2,0))</f>
        <v>Maio</v>
      </c>
      <c r="M317" s="106">
        <f>YEAR(Tabela2[[#This Row],[Data]])</f>
        <v>2025</v>
      </c>
      <c r="N317" s="107" t="str">
        <f>VLOOKUP(Tabela2[[#This Row],[SIEMA]],Siema2025,17,FALSE)</f>
        <v>Matutino</v>
      </c>
      <c r="O317" s="107" t="str">
        <f>VLOOKUP(Tabela2[[#This Row],[SIEMA]],Siema2025,5,FALSE)</f>
        <v>Rodovia</v>
      </c>
      <c r="P317" s="106" t="str">
        <f>VLOOKUP(Tabela2[[#This Row],[SIEMA]],Siema2025,21,FALSE)</f>
        <v>Motorista não soube informar com precisão o que aconteceu. Possível colisão com outro veículo.</v>
      </c>
      <c r="Q317" s="106" t="str">
        <f>VLOOKUP(Tabela2[[#This Row],[SIEMA]],Siema2025,7,FALSE)</f>
        <v>DIESEL COMBUSTIVEL</v>
      </c>
      <c r="R317" s="106" t="str">
        <f>VLOOKUP(Tabela2[[#This Row],[SIEMA]],Siema2025,10,FALSE)</f>
        <v/>
      </c>
      <c r="S317" s="109" t="str">
        <f>IF(Q317="","", IF(Q317="NC","", IF(Q317="NE","", IF(Q317="NA","",IFERROR(VLOOKUP(Q317,Produtos!$A$1:$C$2319,2,FALSE),"Não Cadastrado")))))</f>
        <v>Não Cadastrado</v>
      </c>
      <c r="T317" s="106" t="str">
        <f>VLOOKUP(Tabela2[[#This Row],[SIEMA]],Siema2025,11,FALSE)</f>
        <v xml:space="preserve"> </v>
      </c>
      <c r="U317" s="106" t="str">
        <f>VLOOKUP(Tabela2[[#This Row],[SIEMA]],Siema2025,12,FALSE)</f>
        <v xml:space="preserve"> </v>
      </c>
      <c r="V317" s="106" t="str">
        <f>IF(Q317="","",IF(ISNUMBER(Q317)=FALSE,"Não se aplica",IFERROR(VLOOKUP(Q317,Produtos!$A$1:$C$2319,3,FALSE),"Não Cadastrado")))</f>
        <v>Não se aplica</v>
      </c>
      <c r="W317" s="106" t="str">
        <f>VLOOKUP(Tabela2[[#This Row],[SIEMA]],Siema2025,10,FALSE)</f>
        <v/>
      </c>
      <c r="X317" s="115" t="str">
        <f>IF(Tabela2[[#This Row],[Origem do acidente]] = "Plataforma", "PREENCHER","NA")</f>
        <v>NA</v>
      </c>
      <c r="Y317" s="111" t="str">
        <f>IF(W317="","", IF(W317="NC","", IF(W317="NE","", IF(W317="NA","",IFERROR(VLOOKUP(W317,Produtos!$A$1:$C$2319,2,FALSE),"Não Cadastrado")))))</f>
        <v/>
      </c>
      <c r="Z317" s="106" t="str">
        <f>VLOOKUP(Tabela2[[#This Row],[SIEMA]],Siema2025,11,FALSE)</f>
        <v xml:space="preserve"> </v>
      </c>
      <c r="AA317" s="106" t="str">
        <f>VLOOKUP(Tabela2[[#This Row],[SIEMA]],Siema2025,12,FALSE)</f>
        <v xml:space="preserve"> </v>
      </c>
      <c r="AB317" s="106" t="str">
        <f>IF(W317="","",IF(ISNUMBER(W317)=FALSE,"Não se aplica",IFERROR(VLOOKUP(W317,Produtos!$A$1:$C$2319,3,FALSE),"Não Cadastrado")))</f>
        <v/>
      </c>
      <c r="AC317" s="106"/>
      <c r="AD317" s="110" t="str">
        <f>IF(Tabela2[[#This Row],[Origem do acidente]] = "Plataforma", "PREENCHER","NA")</f>
        <v>NA</v>
      </c>
      <c r="AE317" s="109" t="str">
        <f>IF(AC317="","", IF(AC317="NC","", IF(AC317="NE","", IF(AC317="NA","",IFERROR(VLOOKUP(AC317,Produtos!$A$1:$C$2319,2,FALSE),"Não Cadastrado")))))</f>
        <v/>
      </c>
      <c r="AF317" s="106"/>
      <c r="AG317" s="106"/>
      <c r="AH317" s="106" t="str">
        <f>IF(AC317="","",IF(ISNUMBER(AC317)=FALSE,"Não se aplica",IFERROR(VLOOKUP(AC317,Produtos!$A$1:$C$2319,3,FALSE),"Não Cadastrado")))</f>
        <v/>
      </c>
      <c r="AI317" s="106"/>
      <c r="AJ317" s="106" t="str">
        <f>VLOOKUP(Tabela2[[#This Row],[SIEMA]],Siema2025,26,FALSE)</f>
        <v/>
      </c>
      <c r="AK317" s="109"/>
      <c r="AL317" s="109"/>
      <c r="AM317" s="109"/>
      <c r="AN317" s="110" t="str">
        <f>VLOOKUP(Tabela2[[#This Row],[SIEMA]],Siema2025,51,FALSE)</f>
        <v/>
      </c>
      <c r="AO317" s="110" t="str">
        <f>VLOOKUP(Tabela2[[#This Row],[SIEMA]],Siema2025,53,FALSE)</f>
        <v/>
      </c>
      <c r="AP317" s="110" t="str">
        <f>VLOOKUP(Tabela2[[#This Row],[SIEMA]],Siema2025,55,FALSE)</f>
        <v/>
      </c>
      <c r="AQ317" s="110" t="str">
        <f>VLOOKUP(Tabela2[[#This Row],[SIEMA]],Siema2025,57,FALSE)</f>
        <v/>
      </c>
      <c r="AR317" s="110" t="str">
        <f>VLOOKUP(Tabela2[[#This Row],[SIEMA]],Siema2025,59,FALSE)</f>
        <v/>
      </c>
      <c r="AS317" s="110" t="str">
        <f>VLOOKUP(Tabela2[[#This Row],[SIEMA]],Siema2025,61,FALSE)</f>
        <v/>
      </c>
      <c r="AT317" s="110" t="str">
        <f>VLOOKUP(Tabela2[[#This Row],[SIEMA]],Siema2025,63,FALSE)</f>
        <v/>
      </c>
      <c r="AU317" s="110" t="str">
        <f>VLOOKUP(Tabela2[[#This Row],[SIEMA]],Siema2025,65,FALSE)</f>
        <v>X</v>
      </c>
      <c r="AV317" s="110" t="str">
        <f>VLOOKUP(Tabela2[[#This Row],[SIEMA]],Siema2025,67,FALSE)</f>
        <v/>
      </c>
      <c r="AW317" s="110" t="str">
        <f>VLOOKUP(Tabela2[[#This Row],[SIEMA]],Siema2025,69,FALSE)</f>
        <v/>
      </c>
      <c r="AX317" s="110" t="str">
        <f>VLOOKUP(Tabela2[[#This Row],[SIEMA]],Siema2025,71,FALSE)</f>
        <v/>
      </c>
      <c r="AY317" s="110" t="str">
        <f>VLOOKUP(Tabela2[[#This Row],[SIEMA]],Siema2025,73,FALSE)</f>
        <v/>
      </c>
      <c r="AZ317" s="110" t="str">
        <f>VLOOKUP(Tabela2[[#This Row],[SIEMA]],Siema2025,75,FALSE)</f>
        <v/>
      </c>
      <c r="BA317" s="110" t="str">
        <f>VLOOKUP(Tabela2[[#This Row],[SIEMA]],Siema2025,77,FALSE)</f>
        <v/>
      </c>
      <c r="BB317" s="110" t="str">
        <f>VLOOKUP(Tabela2[[#This Row],[SIEMA]],Siema2025,79,FALSE)</f>
        <v/>
      </c>
      <c r="BC317" s="110" t="str">
        <f>IF(Tabela2[[#This Row],[Outro(s) ]] = "X", "PREENCHER","NA")</f>
        <v>NA</v>
      </c>
      <c r="BD317" s="110" t="str">
        <f>VLOOKUP(Tabela2[[#This Row],[SIEMA]],Siema2025,82,FALSE)</f>
        <v/>
      </c>
      <c r="BE317" s="110" t="str">
        <f>VLOOKUP(Tabela2[[#This Row],[SIEMA]],Siema2025,81,FALSE)</f>
        <v/>
      </c>
      <c r="BF317" s="112" t="str">
        <f>VLOOKUP(Tabela2[[#This Row],[SIEMA]],Siema2025,28,FALSE)</f>
        <v>JPC TRANSPORTES LTDA</v>
      </c>
      <c r="BG317" s="112"/>
      <c r="BH317" s="113" t="str">
        <f>VLOOKUP(Tabela2[[#This Row],[SIEMA]],Siema2025,29,FALSE)</f>
        <v>84589506000178</v>
      </c>
      <c r="BI317" s="114" t="str">
        <f>VLOOKUP(Tabela2[[#This Row],[SIEMA]],Siema2025,107,FALSE)</f>
        <v>Não</v>
      </c>
      <c r="BJ317" s="109"/>
      <c r="BK317" s="106"/>
      <c r="BL317" s="143"/>
      <c r="BM317" s="110">
        <f ca="1">IF(Tabela2[[#This Row],[Data de atendimento do Ibama (considerar o primeiro documento/ação)]]="",_xlfn.DAYS(TODAY(),J317),_xlfn.DAYS(Tabela2[[#This Row],[Data de atendimento do Ibama (considerar o primeiro documento/ação)]],J317))</f>
        <v>434</v>
      </c>
      <c r="BN317" s="110" t="str">
        <f>IF(Tabela2[[#This Row],[Atendido pelo Ibama ("Não" ou "Sim")]]="Não","Preencher", IF(Tabela2[[#This Row],[Atendido pelo Ibama ("Não" ou "Sim")]]="Sim","NA",""))</f>
        <v/>
      </c>
      <c r="BO317" s="116"/>
      <c r="BP317" s="110" t="str">
        <f>IF(Tabela2[[#This Row],[Forma de atendimento (primeiro documento/ação)]]= "Outros (especificar)", "PREENCHER","NA")</f>
        <v>NA</v>
      </c>
      <c r="BQ317" s="108"/>
      <c r="BR317" s="110" t="str">
        <f>IF(Tabela2[[#This Row],[Equipe do Ibama foi a campo? Houve sobrevoo do Poseidon?]] = "Sim", "PREENCHER","NA")</f>
        <v>NA</v>
      </c>
      <c r="BS317" s="110" t="str">
        <f>IF(Tabela2[[#This Row],[Se sim, foi emitida Ordem de Emergência? (informações vinculada à coluna CK)]] = "Sim", "PREENCHER","NA")</f>
        <v>NA</v>
      </c>
      <c r="BT317" s="110" t="str">
        <f>IF(Tabela2[[#This Row],[Foi elaborado Relatório de Vistoria pelo Ibama? (informações vinculada à coluna CK)]] = "Sim", "PREENCHER","NA")</f>
        <v>NA</v>
      </c>
      <c r="BU317" s="110" t="str">
        <f>IF(Tabela2[[#This Row],[Houve envio de Informações Pós-acidente (preencher "não se aplica" quando de competência estadual/municipal)]] = "Sim", "PREENCHER","NA")</f>
        <v>NA</v>
      </c>
      <c r="BV317" s="110" t="str">
        <f>IF(Tabela2[[#This Row],[Houve avaliação das informações pós-acidente solicitadas/enviadas?]] = "Sim", "PREENCHER","NA")</f>
        <v>NA</v>
      </c>
      <c r="BW317" s="110" t="str">
        <f>IF(Tabela2[[#This Row],[O Ibama aguarda resposta da empresa/OEMA, etc?]] = "Sim", "PREENCHER","NA")</f>
        <v>NA</v>
      </c>
      <c r="BX317" s="108"/>
      <c r="BY317" s="108"/>
      <c r="BZ317" s="106" t="str">
        <f>IF(Tabela2[[#This Row],[Data do documento de encerramento]]="NA","NA",IF(Tabela2[[#This Row],[Data do documento de encerramento]]="","Pendente de conclusão/ encerramento",_xlfn.DAYS(Tabela2[[#This Row],[Data do documento de encerramento]],J317)))</f>
        <v>Pendente de conclusão/ encerramento</v>
      </c>
      <c r="CA317" s="109"/>
      <c r="CB317" s="109"/>
      <c r="CC317" s="135"/>
      <c r="CD317" s="109"/>
      <c r="CE317" s="109"/>
      <c r="CF317" s="109"/>
    </row>
    <row r="318" spans="1:84" hidden="1">
      <c r="A318" s="172">
        <v>202551336028</v>
      </c>
      <c r="B318" s="173" t="s">
        <v>8349</v>
      </c>
      <c r="C318" s="110" t="str">
        <f>VLOOKUP(Tabela2[[#This Row],[SIEMA]],Siema2025,4,FALSE)</f>
        <v xml:space="preserve"> MG</v>
      </c>
      <c r="D318" s="108" t="str">
        <f>VLOOKUP(Tabela2[[#This Row],[SIEMA]],Siema2025,3,FALSE)</f>
        <v xml:space="preserve">Piranga </v>
      </c>
      <c r="E318" s="108" t="str">
        <f>VLOOKUP(Tabela2[[#This Row],[SIEMA]],Siema2025,20,FALSE)</f>
        <v>Lugarejo PGA 085 - Pimenta do Meio</v>
      </c>
      <c r="F318" s="108"/>
      <c r="G318" s="108"/>
      <c r="H318" s="108"/>
      <c r="I318" s="106" t="str">
        <f>VLOOKUP(Tabela2[[#This Row],[SIEMA]],Siema2025,19,FALSE)</f>
        <v/>
      </c>
      <c r="J318" s="107">
        <f>VLOOKUP(Tabela2[[#This Row],[SIEMA]],Siema2025,2,FALSE)</f>
        <v>45786</v>
      </c>
      <c r="K318" s="107" t="str">
        <f>VLOOKUP(Tabela2[[#This Row],[SIEMA]],Siema2025,16,FALSE)</f>
        <v>Sexta</v>
      </c>
      <c r="L318" s="108" t="str">
        <f>IF(Tabela2[[#This Row],[Data]]="","Sem Informação",VLOOKUP(MONTH(Tabela2[[#This Row],[Data]]),'[1]Validação de dados'!$I$1:$J$13,2,0))</f>
        <v>Maio</v>
      </c>
      <c r="M318" s="106">
        <f>YEAR(Tabela2[[#This Row],[Data]])</f>
        <v>2025</v>
      </c>
      <c r="N318" s="107" t="str">
        <f>VLOOKUP(Tabela2[[#This Row],[SIEMA]],Siema2025,17,FALSE)</f>
        <v>Matutino</v>
      </c>
      <c r="O318" s="107" t="str">
        <f>VLOOKUP(Tabela2[[#This Row],[SIEMA]],Siema2025,5,FALSE)</f>
        <v>Outro(s)</v>
      </c>
      <c r="P318" s="106" t="str">
        <f>VLOOKUP(Tabela2[[#This Row],[SIEMA]],Siema2025,21,FALSE)</f>
        <v>Fazenda de Suinocultura</v>
      </c>
      <c r="Q318" s="106" t="str">
        <f>VLOOKUP(Tabela2[[#This Row],[SIEMA]],Siema2025,7,FALSE)</f>
        <v/>
      </c>
      <c r="R318" s="106" t="str">
        <f>VLOOKUP(Tabela2[[#This Row],[SIEMA]],Siema2025,10,FALSE)</f>
        <v>Dejetos de suinocultura</v>
      </c>
      <c r="S318" s="109" t="str">
        <f>IF(Q318="","", IF(Q318="NC","", IF(Q318="NE","", IF(Q318="NA","",IFERROR(VLOOKUP(Q318,Produtos!$A$1:$C$2319,2,FALSE),"Não Cadastrado")))))</f>
        <v/>
      </c>
      <c r="T318" s="106" t="str">
        <f>VLOOKUP(Tabela2[[#This Row],[SIEMA]],Siema2025,11,FALSE)</f>
        <v/>
      </c>
      <c r="U318" s="106" t="str">
        <f>VLOOKUP(Tabela2[[#This Row],[SIEMA]],Siema2025,12,FALSE)</f>
        <v/>
      </c>
      <c r="V318" s="106" t="str">
        <f>IF(Q318="","",IF(ISNUMBER(Q318)=FALSE,"Não se aplica",IFERROR(VLOOKUP(Q318,Produtos!$A$1:$C$2319,3,FALSE),"Não Cadastrado")))</f>
        <v/>
      </c>
      <c r="W318" s="106" t="str">
        <f>VLOOKUP(Tabela2[[#This Row],[SIEMA]],Siema2025,10,FALSE)</f>
        <v>Dejetos de suinocultura</v>
      </c>
      <c r="X318" s="115" t="str">
        <f>IF(Tabela2[[#This Row],[Origem do acidente]] = "Plataforma", "PREENCHER","NA")</f>
        <v>NA</v>
      </c>
      <c r="Y318" s="111" t="str">
        <f>IF(W318="","", IF(W318="NC","", IF(W318="NE","", IF(W318="NA","",IFERROR(VLOOKUP(W318,Produtos!$A$1:$C$2319,2,FALSE),"Não Cadastrado")))))</f>
        <v>Não Cadastrado</v>
      </c>
      <c r="Z318" s="106" t="str">
        <f>VLOOKUP(Tabela2[[#This Row],[SIEMA]],Siema2025,11,FALSE)</f>
        <v/>
      </c>
      <c r="AA318" s="106" t="str">
        <f>VLOOKUP(Tabela2[[#This Row],[SIEMA]],Siema2025,12,FALSE)</f>
        <v/>
      </c>
      <c r="AB318" s="106" t="str">
        <f>IF(W318="","",IF(ISNUMBER(W318)=FALSE,"Não se aplica",IFERROR(VLOOKUP(W318,Produtos!$A$1:$C$2319,3,FALSE),"Não Cadastrado")))</f>
        <v>Não se aplica</v>
      </c>
      <c r="AC318" s="106"/>
      <c r="AD318" s="110" t="str">
        <f>IF(Tabela2[[#This Row],[Origem do acidente]] = "Plataforma", "PREENCHER","NA")</f>
        <v>NA</v>
      </c>
      <c r="AE318" s="109" t="str">
        <f>IF(AC318="","", IF(AC318="NC","", IF(AC318="NE","", IF(AC318="NA","",IFERROR(VLOOKUP(AC318,Produtos!$A$1:$C$2319,2,FALSE),"Não Cadastrado")))))</f>
        <v/>
      </c>
      <c r="AF318" s="106"/>
      <c r="AG318" s="106"/>
      <c r="AH318" s="106" t="str">
        <f>IF(AC318="","",IF(ISNUMBER(AC318)=FALSE,"Não se aplica",IFERROR(VLOOKUP(AC318,Produtos!$A$1:$C$2319,3,FALSE),"Não Cadastrado")))</f>
        <v/>
      </c>
      <c r="AI318" s="106"/>
      <c r="AJ318" s="106"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8" s="109"/>
      <c r="AL318" s="109"/>
      <c r="AM318" s="109"/>
      <c r="AN318" s="110" t="str">
        <f>VLOOKUP(Tabela2[[#This Row],[SIEMA]],Siema2025,51,FALSE)</f>
        <v/>
      </c>
      <c r="AO318" s="110" t="str">
        <f>VLOOKUP(Tabela2[[#This Row],[SIEMA]],Siema2025,53,FALSE)</f>
        <v/>
      </c>
      <c r="AP318" s="110" t="str">
        <f>VLOOKUP(Tabela2[[#This Row],[SIEMA]],Siema2025,55,FALSE)</f>
        <v/>
      </c>
      <c r="AQ318" s="110" t="str">
        <f>VLOOKUP(Tabela2[[#This Row],[SIEMA]],Siema2025,57,FALSE)</f>
        <v>X</v>
      </c>
      <c r="AR318" s="110" t="str">
        <f>VLOOKUP(Tabela2[[#This Row],[SIEMA]],Siema2025,59,FALSE)</f>
        <v/>
      </c>
      <c r="AS318" s="110" t="str">
        <f>VLOOKUP(Tabela2[[#This Row],[SIEMA]],Siema2025,61,FALSE)</f>
        <v/>
      </c>
      <c r="AT318" s="110" t="str">
        <f>VLOOKUP(Tabela2[[#This Row],[SIEMA]],Siema2025,63,FALSE)</f>
        <v/>
      </c>
      <c r="AU318" s="110" t="str">
        <f>VLOOKUP(Tabela2[[#This Row],[SIEMA]],Siema2025,65,FALSE)</f>
        <v/>
      </c>
      <c r="AV318" s="110" t="str">
        <f>VLOOKUP(Tabela2[[#This Row],[SIEMA]],Siema2025,67,FALSE)</f>
        <v/>
      </c>
      <c r="AW318" s="110" t="str">
        <f>VLOOKUP(Tabela2[[#This Row],[SIEMA]],Siema2025,69,FALSE)</f>
        <v/>
      </c>
      <c r="AX318" s="110" t="str">
        <f>VLOOKUP(Tabela2[[#This Row],[SIEMA]],Siema2025,71,FALSE)</f>
        <v/>
      </c>
      <c r="AY318" s="110" t="str">
        <f>VLOOKUP(Tabela2[[#This Row],[SIEMA]],Siema2025,73,FALSE)</f>
        <v/>
      </c>
      <c r="AZ318" s="110" t="str">
        <f>VLOOKUP(Tabela2[[#This Row],[SIEMA]],Siema2025,75,FALSE)</f>
        <v/>
      </c>
      <c r="BA318" s="110" t="str">
        <f>VLOOKUP(Tabela2[[#This Row],[SIEMA]],Siema2025,77,FALSE)</f>
        <v/>
      </c>
      <c r="BB318" s="110" t="str">
        <f>VLOOKUP(Tabela2[[#This Row],[SIEMA]],Siema2025,79,FALSE)</f>
        <v/>
      </c>
      <c r="BC318" s="110" t="str">
        <f>IF(Tabela2[[#This Row],[Outro(s) ]] = "X", "PREENCHER","NA")</f>
        <v>NA</v>
      </c>
      <c r="BD318" s="110" t="str">
        <f>VLOOKUP(Tabela2[[#This Row],[SIEMA]],Siema2025,82,FALSE)</f>
        <v/>
      </c>
      <c r="BE318" s="110" t="str">
        <f>VLOOKUP(Tabela2[[#This Row],[SIEMA]],Siema2025,81,FALSE)</f>
        <v/>
      </c>
      <c r="BF318" s="112" t="str">
        <f>VLOOKUP(Tabela2[[#This Row],[SIEMA]],Siema2025,28,FALSE)</f>
        <v/>
      </c>
      <c r="BG318" s="112"/>
      <c r="BH318" s="113" t="str">
        <f>VLOOKUP(Tabela2[[#This Row],[SIEMA]],Siema2025,29,FALSE)</f>
        <v/>
      </c>
      <c r="BI318" s="114" t="str">
        <f>VLOOKUP(Tabela2[[#This Row],[SIEMA]],Siema2025,107,FALSE)</f>
        <v>Não</v>
      </c>
      <c r="BJ318" s="109"/>
      <c r="BK318" s="106"/>
      <c r="BL318" s="143"/>
      <c r="BM318" s="110">
        <f ca="1">IF(Tabela2[[#This Row],[Data de atendimento do Ibama (considerar o primeiro documento/ação)]]="",_xlfn.DAYS(TODAY(),J318),_xlfn.DAYS(Tabela2[[#This Row],[Data de atendimento do Ibama (considerar o primeiro documento/ação)]],J318))</f>
        <v>434</v>
      </c>
      <c r="BN318" s="110" t="str">
        <f>IF(Tabela2[[#This Row],[Atendido pelo Ibama ("Não" ou "Sim")]]="Não","Preencher", IF(Tabela2[[#This Row],[Atendido pelo Ibama ("Não" ou "Sim")]]="Sim","NA",""))</f>
        <v/>
      </c>
      <c r="BO318" s="116"/>
      <c r="BP318" s="110" t="str">
        <f>IF(Tabela2[[#This Row],[Forma de atendimento (primeiro documento/ação)]]= "Outros (especificar)", "PREENCHER","NA")</f>
        <v>NA</v>
      </c>
      <c r="BQ318" s="108"/>
      <c r="BR318" s="110" t="str">
        <f>IF(Tabela2[[#This Row],[Equipe do Ibama foi a campo? Houve sobrevoo do Poseidon?]] = "Sim", "PREENCHER","NA")</f>
        <v>NA</v>
      </c>
      <c r="BS318" s="110" t="str">
        <f>IF(Tabela2[[#This Row],[Se sim, foi emitida Ordem de Emergência? (informações vinculada à coluna CK)]] = "Sim", "PREENCHER","NA")</f>
        <v>NA</v>
      </c>
      <c r="BT318" s="110" t="str">
        <f>IF(Tabela2[[#This Row],[Foi elaborado Relatório de Vistoria pelo Ibama? (informações vinculada à coluna CK)]] = "Sim", "PREENCHER","NA")</f>
        <v>NA</v>
      </c>
      <c r="BU318" s="110" t="str">
        <f>IF(Tabela2[[#This Row],[Houve envio de Informações Pós-acidente (preencher "não se aplica" quando de competência estadual/municipal)]] = "Sim", "PREENCHER","NA")</f>
        <v>NA</v>
      </c>
      <c r="BV318" s="110" t="str">
        <f>IF(Tabela2[[#This Row],[Houve avaliação das informações pós-acidente solicitadas/enviadas?]] = "Sim", "PREENCHER","NA")</f>
        <v>NA</v>
      </c>
      <c r="BW318" s="110" t="str">
        <f>IF(Tabela2[[#This Row],[O Ibama aguarda resposta da empresa/OEMA, etc?]] = "Sim", "PREENCHER","NA")</f>
        <v>NA</v>
      </c>
      <c r="BX318" s="108"/>
      <c r="BY318" s="108"/>
      <c r="BZ318" s="106" t="str">
        <f>IF(Tabela2[[#This Row],[Data do documento de encerramento]]="NA","NA",IF(Tabela2[[#This Row],[Data do documento de encerramento]]="","Pendente de conclusão/ encerramento",_xlfn.DAYS(Tabela2[[#This Row],[Data do documento de encerramento]],J318)))</f>
        <v>Pendente de conclusão/ encerramento</v>
      </c>
      <c r="CA318" s="109"/>
      <c r="CB318" s="109"/>
      <c r="CC318" s="133"/>
      <c r="CD318" s="109"/>
      <c r="CE318" s="109"/>
      <c r="CF318" s="109"/>
    </row>
    <row r="319" spans="1:84" ht="60.75">
      <c r="A319" s="172">
        <v>202551082852</v>
      </c>
      <c r="B319" s="173" t="s">
        <v>8350</v>
      </c>
      <c r="C319" s="110" t="s">
        <v>8351</v>
      </c>
      <c r="D319" s="108" t="s">
        <v>637</v>
      </c>
      <c r="E319" s="108" t="s">
        <v>8352</v>
      </c>
      <c r="F319" s="108"/>
      <c r="G319" s="108" t="s">
        <v>8353</v>
      </c>
      <c r="H319" s="108" t="s">
        <v>8354</v>
      </c>
      <c r="I319" s="106" t="s">
        <v>7456</v>
      </c>
      <c r="J319" s="107">
        <f>VLOOKUP(Tabela2[[#This Row],[SIEMA]],Siema2025,2,FALSE)</f>
        <v>45787</v>
      </c>
      <c r="K319" s="107" t="str">
        <f>VLOOKUP(Tabela2[[#This Row],[SIEMA]],Siema2025,16,FALSE)</f>
        <v>Sábado</v>
      </c>
      <c r="L319" s="108" t="str">
        <f>IF(Tabela2[[#This Row],[Data]]="","Sem Informação",VLOOKUP(MONTH(Tabela2[[#This Row],[Data]]),'[1]Validação de dados'!$I$1:$J$13,2,0))</f>
        <v>Maio</v>
      </c>
      <c r="M319" s="106">
        <f>YEAR(Tabela2[[#This Row],[Data]])</f>
        <v>2025</v>
      </c>
      <c r="N319" s="107" t="str">
        <f>VLOOKUP(Tabela2[[#This Row],[SIEMA]],Siema2025,17,FALSE)</f>
        <v>Vespertino</v>
      </c>
      <c r="O319" s="107" t="s">
        <v>111</v>
      </c>
      <c r="P319" s="106" t="str">
        <f>VLOOKUP(Tabela2[[#This Row],[SIEMA]],Siema2025,21,FALSE)</f>
        <v>Embarcação C Itacuruçá.</v>
      </c>
      <c r="Q319" s="106" t="s">
        <v>637</v>
      </c>
      <c r="R319" s="106" t="s">
        <v>8355</v>
      </c>
      <c r="S319" s="109" t="s">
        <v>6932</v>
      </c>
      <c r="T319" s="106" t="str">
        <f>VLOOKUP(Tabela2[[#This Row],[SIEMA]],Siema2025,11,FALSE)</f>
        <v>0.0005</v>
      </c>
      <c r="U319" s="106" t="str">
        <f>VLOOKUP(Tabela2[[#This Row],[SIEMA]],Siema2025,12,FALSE)</f>
        <v>M3</v>
      </c>
      <c r="V319" s="106" t="str">
        <f>IF(Q319="","",IF(ISNUMBER(Q319)=FALSE,"Não se aplica",IFERROR(VLOOKUP(Q319,Produtos!$A$1:$C$2319,3,FALSE),"Não Cadastrado")))</f>
        <v>Não se aplica</v>
      </c>
      <c r="W319" s="106"/>
      <c r="X319" s="115"/>
      <c r="Y319" s="111" t="str">
        <f>IF(W319="","", IF(W319="NC","", IF(W319="NE","", IF(W319="NA","",IFERROR(VLOOKUP(W319,Produtos!$A$1:$C$2319,2,FALSE),"Não Cadastrado")))))</f>
        <v/>
      </c>
      <c r="Z319" s="106"/>
      <c r="AA319" s="106"/>
      <c r="AB319" s="106" t="str">
        <f>IF(W319="","",IF(ISNUMBER(W319)=FALSE,"Não se aplica",IFERROR(VLOOKUP(W319,Produtos!$A$1:$C$2319,3,FALSE),"Não Cadastrado")))</f>
        <v/>
      </c>
      <c r="AC319" s="106"/>
      <c r="AD319" s="110"/>
      <c r="AE319" s="109" t="str">
        <f>IF(AC319="","", IF(AC319="NC","", IF(AC319="NE","", IF(AC319="NA","",IFERROR(VLOOKUP(AC319,Produtos!$A$1:$C$2319,2,FALSE),"Não Cadastrado")))))</f>
        <v/>
      </c>
      <c r="AF319" s="106"/>
      <c r="AG319" s="106"/>
      <c r="AH319" s="106" t="str">
        <f>IF(AC319="","",IF(ISNUMBER(AC319)=FALSE,"Não se aplica",IFERROR(VLOOKUP(AC319,Produtos!$A$1:$C$2319,3,FALSE),"Não Cadastrado")))</f>
        <v/>
      </c>
      <c r="AI319" s="106"/>
      <c r="AJ319" s="106" t="str">
        <f>VLOOKUP(Tabela2[[#This Row],[SIEMA]],Siema2025,26,FALSE)</f>
        <v>Em análise.</v>
      </c>
      <c r="AK319" s="109" t="s">
        <v>7096</v>
      </c>
      <c r="AL319" s="109" t="s">
        <v>7219</v>
      </c>
      <c r="AM319" s="109" t="s">
        <v>7271</v>
      </c>
      <c r="AN319" s="110" t="str">
        <f>VLOOKUP(Tabela2[[#This Row],[SIEMA]],Siema2025,51,FALSE)</f>
        <v/>
      </c>
      <c r="AO319" s="110" t="str">
        <f>VLOOKUP(Tabela2[[#This Row],[SIEMA]],Siema2025,53,FALSE)</f>
        <v/>
      </c>
      <c r="AP319" s="110" t="str">
        <f>VLOOKUP(Tabela2[[#This Row],[SIEMA]],Siema2025,55,FALSE)</f>
        <v/>
      </c>
      <c r="AQ319" s="110" t="str">
        <f>VLOOKUP(Tabela2[[#This Row],[SIEMA]],Siema2025,57,FALSE)</f>
        <v/>
      </c>
      <c r="AR319" s="110" t="str">
        <f>VLOOKUP(Tabela2[[#This Row],[SIEMA]],Siema2025,59,FALSE)</f>
        <v/>
      </c>
      <c r="AS319" s="110" t="str">
        <f>VLOOKUP(Tabela2[[#This Row],[SIEMA]],Siema2025,61,FALSE)</f>
        <v>X</v>
      </c>
      <c r="AT319" s="110" t="str">
        <f>VLOOKUP(Tabela2[[#This Row],[SIEMA]],Siema2025,63,FALSE)</f>
        <v/>
      </c>
      <c r="AU319" s="110" t="str">
        <f>VLOOKUP(Tabela2[[#This Row],[SIEMA]],Siema2025,65,FALSE)</f>
        <v/>
      </c>
      <c r="AV319" s="110" t="str">
        <f>VLOOKUP(Tabela2[[#This Row],[SIEMA]],Siema2025,67,FALSE)</f>
        <v/>
      </c>
      <c r="AW319" s="110" t="str">
        <f>VLOOKUP(Tabela2[[#This Row],[SIEMA]],Siema2025,69,FALSE)</f>
        <v/>
      </c>
      <c r="AX319" s="110" t="str">
        <f>VLOOKUP(Tabela2[[#This Row],[SIEMA]],Siema2025,71,FALSE)</f>
        <v/>
      </c>
      <c r="AY319" s="110" t="str">
        <f>VLOOKUP(Tabela2[[#This Row],[SIEMA]],Siema2025,73,FALSE)</f>
        <v/>
      </c>
      <c r="AZ319" s="110" t="str">
        <f>VLOOKUP(Tabela2[[#This Row],[SIEMA]],Siema2025,75,FALSE)</f>
        <v/>
      </c>
      <c r="BA319" s="110" t="str">
        <f>VLOOKUP(Tabela2[[#This Row],[SIEMA]],Siema2025,77,FALSE)</f>
        <v/>
      </c>
      <c r="BB319" s="110" t="str">
        <f>VLOOKUP(Tabela2[[#This Row],[SIEMA]],Siema2025,79,FALSE)</f>
        <v/>
      </c>
      <c r="BC319" s="110" t="str">
        <f>IF(Tabela2[[#This Row],[Outro(s) ]] = "X", "PREENCHER","NA")</f>
        <v>NA</v>
      </c>
      <c r="BD319" s="110" t="str">
        <f>VLOOKUP(Tabela2[[#This Row],[SIEMA]],Siema2025,82,FALSE)</f>
        <v/>
      </c>
      <c r="BE319" s="110" t="str">
        <f>VLOOKUP(Tabela2[[#This Row],[SIEMA]],Siema2025,81,FALSE)</f>
        <v/>
      </c>
      <c r="BF319" s="112" t="str">
        <f>VLOOKUP(Tabela2[[#This Row],[SIEMA]],Siema2025,28,FALSE)</f>
        <v>Petróleo Brasileiro S.A.</v>
      </c>
      <c r="BG319" s="112"/>
      <c r="BH319" s="113" t="str">
        <f>VLOOKUP(Tabela2[[#This Row],[SIEMA]],Siema2025,29,FALSE)</f>
        <v>33000167057723</v>
      </c>
      <c r="BI319" s="114" t="s">
        <v>2696</v>
      </c>
      <c r="BJ319" s="109" t="s">
        <v>7097</v>
      </c>
      <c r="BK319" s="106" t="s">
        <v>2696</v>
      </c>
      <c r="BL319" s="143">
        <v>45799</v>
      </c>
      <c r="BM319" s="110">
        <f ca="1">IF(Tabela2[[#This Row],[Data de atendimento do Ibama (considerar o primeiro documento/ação)]]="",_xlfn.DAYS(TODAY(),J319),_xlfn.DAYS(Tabela2[[#This Row],[Data de atendimento do Ibama (considerar o primeiro documento/ação)]],J319))</f>
        <v>12</v>
      </c>
      <c r="BN319" s="110" t="str">
        <f>IF(Tabela2[[#This Row],[Atendido pelo Ibama ("Não" ou "Sim")]]="Não","Preencher", IF(Tabela2[[#This Row],[Atendido pelo Ibama ("Não" ou "Sim")]]="Sim","NA",""))</f>
        <v>NA</v>
      </c>
      <c r="BO319" s="116" t="s">
        <v>7272</v>
      </c>
      <c r="BP319" s="110" t="str">
        <f>IF(Tabela2[[#This Row],[Forma de atendimento (primeiro documento/ação)]]= "Outros (especificar)", "PREENCHER","NA")</f>
        <v>NA</v>
      </c>
      <c r="BQ319" s="108" t="s">
        <v>123</v>
      </c>
      <c r="BR319" s="110" t="str">
        <f>IF(Tabela2[[#This Row],[Equipe do Ibama foi a campo? Houve sobrevoo do Poseidon?]] = "Sim", "PREENCHER","NA")</f>
        <v>NA</v>
      </c>
      <c r="BS319" s="110" t="str">
        <f>IF(Tabela2[[#This Row],[Se sim, foi emitida Ordem de Emergência? (informações vinculada à coluna CK)]] = "Sim", "PREENCHER","NA")</f>
        <v>NA</v>
      </c>
      <c r="BT319" s="110" t="s">
        <v>7099</v>
      </c>
      <c r="BU319" s="110" t="s">
        <v>123</v>
      </c>
      <c r="BV319" s="110" t="s">
        <v>123</v>
      </c>
      <c r="BW319" s="110" t="s">
        <v>123</v>
      </c>
      <c r="BX319" s="108"/>
      <c r="BY319" s="108"/>
      <c r="BZ319" s="106" t="str">
        <f>IF(Tabela2[[#This Row],[Data do documento de encerramento]]="NA","NA",IF(Tabela2[[#This Row],[Data do documento de encerramento]]="","Pendente de conclusão/ encerramento",_xlfn.DAYS(Tabela2[[#This Row],[Data do documento de encerramento]],J319)))</f>
        <v>Pendente de conclusão/ encerramento</v>
      </c>
      <c r="CA319" s="109"/>
      <c r="CB319" s="109"/>
      <c r="CC319" s="131" t="s">
        <v>7189</v>
      </c>
      <c r="CD319" s="109" t="s">
        <v>7254</v>
      </c>
      <c r="CE319" s="109" t="s">
        <v>123</v>
      </c>
      <c r="CF319" s="109" t="s">
        <v>7147</v>
      </c>
    </row>
    <row r="320" spans="1:84" ht="30.75" hidden="1">
      <c r="A320" s="231">
        <v>202551239652</v>
      </c>
      <c r="B320" s="173" t="s">
        <v>8356</v>
      </c>
      <c r="C320" s="110" t="str">
        <f>VLOOKUP(Tabela2[[#This Row],[SIEMA]],Siema2025,4,FALSE)</f>
        <v xml:space="preserve"> SP</v>
      </c>
      <c r="D320" s="108" t="str">
        <f>VLOOKUP(Tabela2[[#This Row],[SIEMA]],Siema2025,3,FALSE)</f>
        <v xml:space="preserve">São Vicente </v>
      </c>
      <c r="E320" s="108" t="s">
        <v>8357</v>
      </c>
      <c r="F320" s="108"/>
      <c r="G320" s="108" t="s">
        <v>8358</v>
      </c>
      <c r="H320" s="108" t="s">
        <v>8359</v>
      </c>
      <c r="I320" s="106" t="s">
        <v>7118</v>
      </c>
      <c r="J320" s="107">
        <f>VLOOKUP(Tabela2[[#This Row],[SIEMA]],Siema2025,2,FALSE)</f>
        <v>45787</v>
      </c>
      <c r="K320" s="107" t="str">
        <f>VLOOKUP(Tabela2[[#This Row],[SIEMA]],Siema2025,16,FALSE)</f>
        <v>Sábado</v>
      </c>
      <c r="L320" s="108" t="str">
        <f>IF(Tabela2[[#This Row],[Data]]="","Sem Informação",VLOOKUP(MONTH(Tabela2[[#This Row],[Data]]),'[1]Validação de dados'!$I$1:$J$13,2,0))</f>
        <v>Maio</v>
      </c>
      <c r="M320" s="106">
        <f>YEAR(Tabela2[[#This Row],[Data]])</f>
        <v>2025</v>
      </c>
      <c r="N320" s="107" t="str">
        <f>VLOOKUP(Tabela2[[#This Row],[SIEMA]],Siema2025,17,FALSE)</f>
        <v>Matutino</v>
      </c>
      <c r="O320" s="107" t="str">
        <f>VLOOKUP(Tabela2[[#This Row],[SIEMA]],Siema2025,5,FALSE)</f>
        <v>Ferrovia</v>
      </c>
      <c r="P320" s="106" t="str">
        <f>VLOOKUP(Tabela2[[#This Row],[SIEMA]],Siema2025,21,FALSE)</f>
        <v>Vandalismo com abertura de vagão ferroviária graneleiro carregado com enxofre.</v>
      </c>
      <c r="Q320" s="106" t="s">
        <v>7119</v>
      </c>
      <c r="R320" s="106" t="s">
        <v>7119</v>
      </c>
      <c r="S320" s="109" t="s">
        <v>3120</v>
      </c>
      <c r="T320" s="106" t="str">
        <f>VLOOKUP(Tabela2[[#This Row],[SIEMA]],Siema2025,11,FALSE)</f>
        <v>2</v>
      </c>
      <c r="U320" s="106" t="s">
        <v>7120</v>
      </c>
      <c r="V320" s="106" t="s">
        <v>7119</v>
      </c>
      <c r="W320" s="106"/>
      <c r="X320" s="115"/>
      <c r="Y320" s="111" t="str">
        <f>IF(W320="","", IF(W320="NC","", IF(W320="NE","", IF(W320="NA","",IFERROR(VLOOKUP(W320,Produtos!$A$1:$C$2319,2,FALSE),"Não Cadastrado")))))</f>
        <v/>
      </c>
      <c r="Z320" s="106"/>
      <c r="AA320" s="106"/>
      <c r="AB320" s="106" t="str">
        <f>IF(W320="","",IF(ISNUMBER(W320)=FALSE,"Não se aplica",IFERROR(VLOOKUP(W320,Produtos!$A$1:$C$2319,3,FALSE),"Não Cadastrado")))</f>
        <v/>
      </c>
      <c r="AC320" s="106"/>
      <c r="AD320" s="110"/>
      <c r="AE320" s="109" t="str">
        <f>IF(AC320="","", IF(AC320="NC","", IF(AC320="NE","", IF(AC320="NA","",IFERROR(VLOOKUP(AC320,Produtos!$A$1:$C$2319,2,FALSE),"Não Cadastrado")))))</f>
        <v/>
      </c>
      <c r="AF320" s="106"/>
      <c r="AG320" s="106"/>
      <c r="AH320" s="106" t="str">
        <f>IF(AC320="","",IF(ISNUMBER(AC320)=FALSE,"Não se aplica",IFERROR(VLOOKUP(AC320,Produtos!$A$1:$C$2319,3,FALSE),"Não Cadastrado")))</f>
        <v/>
      </c>
      <c r="AI320" s="106"/>
      <c r="AJ320" s="106" t="str">
        <f>VLOOKUP(Tabela2[[#This Row],[SIEMA]],Siema2025,26,FALSE)</f>
        <v>Ato criminoso caracterizado pela abertura de vagão graneleiro ferroviário carregado com enxofre.</v>
      </c>
      <c r="AK320" s="109" t="s">
        <v>7121</v>
      </c>
      <c r="AL320" s="109"/>
      <c r="AM320" s="109"/>
      <c r="AN320" s="110" t="str">
        <f>VLOOKUP(Tabela2[[#This Row],[SIEMA]],Siema2025,51,FALSE)</f>
        <v/>
      </c>
      <c r="AO320" s="110" t="str">
        <f>VLOOKUP(Tabela2[[#This Row],[SIEMA]],Siema2025,53,FALSE)</f>
        <v/>
      </c>
      <c r="AP320" s="110" t="str">
        <f>VLOOKUP(Tabela2[[#This Row],[SIEMA]],Siema2025,55,FALSE)</f>
        <v/>
      </c>
      <c r="AQ320" s="110" t="str">
        <f>VLOOKUP(Tabela2[[#This Row],[SIEMA]],Siema2025,57,FALSE)</f>
        <v/>
      </c>
      <c r="AR320" s="110" t="str">
        <f>VLOOKUP(Tabela2[[#This Row],[SIEMA]],Siema2025,59,FALSE)</f>
        <v/>
      </c>
      <c r="AS320" s="110" t="str">
        <f>VLOOKUP(Tabela2[[#This Row],[SIEMA]],Siema2025,61,FALSE)</f>
        <v/>
      </c>
      <c r="AT320" s="110" t="str">
        <f>VLOOKUP(Tabela2[[#This Row],[SIEMA]],Siema2025,63,FALSE)</f>
        <v/>
      </c>
      <c r="AU320" s="110" t="str">
        <f>VLOOKUP(Tabela2[[#This Row],[SIEMA]],Siema2025,65,FALSE)</f>
        <v>X</v>
      </c>
      <c r="AV320" s="110" t="str">
        <f>VLOOKUP(Tabela2[[#This Row],[SIEMA]],Siema2025,67,FALSE)</f>
        <v/>
      </c>
      <c r="AW320" s="110" t="str">
        <f>VLOOKUP(Tabela2[[#This Row],[SIEMA]],Siema2025,69,FALSE)</f>
        <v/>
      </c>
      <c r="AX320" s="110" t="str">
        <f>VLOOKUP(Tabela2[[#This Row],[SIEMA]],Siema2025,71,FALSE)</f>
        <v/>
      </c>
      <c r="AY320" s="110" t="str">
        <f>VLOOKUP(Tabela2[[#This Row],[SIEMA]],Siema2025,73,FALSE)</f>
        <v/>
      </c>
      <c r="AZ320" s="110" t="str">
        <f>VLOOKUP(Tabela2[[#This Row],[SIEMA]],Siema2025,75,FALSE)</f>
        <v/>
      </c>
      <c r="BA320" s="110" t="str">
        <f>VLOOKUP(Tabela2[[#This Row],[SIEMA]],Siema2025,77,FALSE)</f>
        <v/>
      </c>
      <c r="BB320" s="110" t="str">
        <f>VLOOKUP(Tabela2[[#This Row],[SIEMA]],Siema2025,79,FALSE)</f>
        <v/>
      </c>
      <c r="BC320" s="110" t="str">
        <f>IF(Tabela2[[#This Row],[Outro(s) ]] = "X", "PREENCHER","NA")</f>
        <v>NA</v>
      </c>
      <c r="BD320" s="110" t="str">
        <f>VLOOKUP(Tabela2[[#This Row],[SIEMA]],Siema2025,82,FALSE)</f>
        <v/>
      </c>
      <c r="BE320" s="110" t="str">
        <f>VLOOKUP(Tabela2[[#This Row],[SIEMA]],Siema2025,81,FALSE)</f>
        <v/>
      </c>
      <c r="BF320" s="112" t="s">
        <v>3066</v>
      </c>
      <c r="BG320" s="112" t="s">
        <v>7122</v>
      </c>
      <c r="BH320" s="113" t="str">
        <f>VLOOKUP(Tabela2[[#This Row],[SIEMA]],Siema2025,29,FALSE)</f>
        <v>02502844000166</v>
      </c>
      <c r="BI320" s="114" t="str">
        <f>VLOOKUP(Tabela2[[#This Row],[SIEMA]],Siema2025,107,FALSE)</f>
        <v>Não</v>
      </c>
      <c r="BJ320" s="109" t="s">
        <v>7097</v>
      </c>
      <c r="BK320" s="106" t="s">
        <v>2696</v>
      </c>
      <c r="BL320" s="143">
        <v>45790</v>
      </c>
      <c r="BM320" s="110">
        <f ca="1">IF(Tabela2[[#This Row],[Data de atendimento do Ibama (considerar o primeiro documento/ação)]]="",_xlfn.DAYS(TODAY(),J320),_xlfn.DAYS(Tabela2[[#This Row],[Data de atendimento do Ibama (considerar o primeiro documento/ação)]],J320))</f>
        <v>3</v>
      </c>
      <c r="BN320" s="110" t="str">
        <f>IF(Tabela2[[#This Row],[Atendido pelo Ibama ("Não" ou "Sim")]]="Não","Preencher", IF(Tabela2[[#This Row],[Atendido pelo Ibama ("Não" ou "Sim")]]="Sim","NA",""))</f>
        <v>NA</v>
      </c>
      <c r="BO320" s="116" t="s">
        <v>7098</v>
      </c>
      <c r="BP320" s="110" t="str">
        <f>IF(Tabela2[[#This Row],[Forma de atendimento (primeiro documento/ação)]]= "Outros (especificar)", "PREENCHER","NA")</f>
        <v>NA</v>
      </c>
      <c r="BQ320" s="108" t="s">
        <v>123</v>
      </c>
      <c r="BR320" s="110" t="str">
        <f>IF(Tabela2[[#This Row],[Equipe do Ibama foi a campo? Houve sobrevoo do Poseidon?]] = "Sim", "PREENCHER","NA")</f>
        <v>NA</v>
      </c>
      <c r="BS320" s="110" t="str">
        <f>IF(Tabela2[[#This Row],[Se sim, foi emitida Ordem de Emergência? (informações vinculada à coluna CK)]] = "Sim", "PREENCHER","NA")</f>
        <v>NA</v>
      </c>
      <c r="BT320" s="110" t="s">
        <v>7125</v>
      </c>
      <c r="BU320" s="110" t="s">
        <v>2696</v>
      </c>
      <c r="BV320" s="110" t="s">
        <v>123</v>
      </c>
      <c r="BW320" s="110" t="s">
        <v>123</v>
      </c>
      <c r="BX320" s="108"/>
      <c r="BY320" s="108"/>
      <c r="BZ320" s="106" t="str">
        <f>IF(Tabela2[[#This Row],[Data do documento de encerramento]]="NA","NA",IF(Tabela2[[#This Row],[Data do documento de encerramento]]="","Pendente de conclusão/ encerramento",_xlfn.DAYS(Tabela2[[#This Row],[Data do documento de encerramento]],J320)))</f>
        <v>Pendente de conclusão/ encerramento</v>
      </c>
      <c r="CA320" s="109" t="s">
        <v>7126</v>
      </c>
      <c r="CB320" s="109"/>
      <c r="CC320" s="135"/>
      <c r="CD320" s="109"/>
      <c r="CE320" s="109"/>
      <c r="CF320" s="109"/>
    </row>
    <row r="321" spans="1:84" ht="30.75" hidden="1">
      <c r="A321" s="172">
        <v>202551257618</v>
      </c>
      <c r="B321" s="173" t="s">
        <v>8360</v>
      </c>
      <c r="C321" s="110" t="str">
        <f>VLOOKUP(Tabela2[[#This Row],[SIEMA]],Siema2025,4,FALSE)</f>
        <v xml:space="preserve"> SE</v>
      </c>
      <c r="D321" s="108" t="str">
        <f>VLOOKUP(Tabela2[[#This Row],[SIEMA]],Siema2025,3,FALSE)</f>
        <v xml:space="preserve">Carmópolis </v>
      </c>
      <c r="E321" s="108" t="str">
        <f>VLOOKUP(Tabela2[[#This Row],[SIEMA]],Siema2025,20,FALSE)</f>
        <v>Satélite de injeção SAT.CP-09</v>
      </c>
      <c r="F321" s="108"/>
      <c r="G321" s="108" t="s">
        <v>8361</v>
      </c>
      <c r="H321" s="108" t="s">
        <v>8362</v>
      </c>
      <c r="I321" s="106" t="s">
        <v>7456</v>
      </c>
      <c r="J321" s="107">
        <f>VLOOKUP(Tabela2[[#This Row],[SIEMA]],Siema2025,2,FALSE)</f>
        <v>45787</v>
      </c>
      <c r="K321" s="107" t="str">
        <f>VLOOKUP(Tabela2[[#This Row],[SIEMA]],Siema2025,16,FALSE)</f>
        <v>Sábado</v>
      </c>
      <c r="L321" s="108" t="str">
        <f>IF(Tabela2[[#This Row],[Data]]="","Sem Informação",VLOOKUP(MONTH(Tabela2[[#This Row],[Data]]),'[1]Validação de dados'!$I$1:$J$13,2,0))</f>
        <v>Maio</v>
      </c>
      <c r="M321" s="106">
        <f>YEAR(Tabela2[[#This Row],[Data]])</f>
        <v>2025</v>
      </c>
      <c r="N321" s="107" t="str">
        <f>VLOOKUP(Tabela2[[#This Row],[SIEMA]],Siema2025,17,FALSE)</f>
        <v>Madrugada</v>
      </c>
      <c r="O321" s="107" t="s">
        <v>145</v>
      </c>
      <c r="P321" s="106" t="str">
        <f>VLOOKUP(Tabela2[[#This Row],[SIEMA]],Siema2025,21,FALSE)</f>
        <v>Poço terrestre</v>
      </c>
      <c r="Q321" s="106" t="str">
        <f>VLOOKUP(Tabela2[[#This Row],[SIEMA]],Siema2025,7,FALSE)</f>
        <v/>
      </c>
      <c r="R321" s="106"/>
      <c r="S321" s="106" t="s">
        <v>255</v>
      </c>
      <c r="T321" s="106" t="s">
        <v>8363</v>
      </c>
      <c r="U321" s="106" t="str">
        <f>VLOOKUP(Tabela2[[#This Row],[SIEMA]],Siema2025,12,FALSE)</f>
        <v xml:space="preserve"> </v>
      </c>
      <c r="V321" s="106" t="str">
        <f>IF(Q321="","",IF(ISNUMBER(Q321)=FALSE,"Não se aplica",IFERROR(VLOOKUP(Q321,Produtos!$A$1:$C$2319,3,FALSE),"Não Cadastrado")))</f>
        <v/>
      </c>
      <c r="W321" s="106" t="str">
        <f>VLOOKUP(Tabela2[[#This Row],[SIEMA]],Siema2025,10,FALSE)</f>
        <v/>
      </c>
      <c r="X321" s="115" t="str">
        <f>IF(Tabela2[[#This Row],[Origem do acidente]] = "Plataforma", "PREENCHER","NA")</f>
        <v>NA</v>
      </c>
      <c r="Y321" s="111" t="str">
        <f>IF(W321="","", IF(W321="NC","", IF(W321="NE","", IF(W321="NA","",IFERROR(VLOOKUP(W321,Produtos!$A$1:$C$2319,2,FALSE),"Não Cadastrado")))))</f>
        <v/>
      </c>
      <c r="Z321" s="106" t="str">
        <f>VLOOKUP(Tabela2[[#This Row],[SIEMA]],Siema2025,11,FALSE)</f>
        <v xml:space="preserve"> </v>
      </c>
      <c r="AA321" s="106" t="str">
        <f>VLOOKUP(Tabela2[[#This Row],[SIEMA]],Siema2025,12,FALSE)</f>
        <v xml:space="preserve"> </v>
      </c>
      <c r="AB321" s="106" t="str">
        <f>IF(W321="","",IF(ISNUMBER(W321)=FALSE,"Não se aplica",IFERROR(VLOOKUP(W321,Produtos!$A$1:$C$2319,3,FALSE),"Não Cadastrado")))</f>
        <v/>
      </c>
      <c r="AC321" s="106"/>
      <c r="AD321" s="110" t="str">
        <f>IF(Tabela2[[#This Row],[Origem do acidente]] = "Plataforma", "PREENCHER","NA")</f>
        <v>NA</v>
      </c>
      <c r="AE321" s="109" t="str">
        <f>IF(AC321="","", IF(AC321="NC","", IF(AC321="NE","", IF(AC321="NA","",IFERROR(VLOOKUP(AC321,Produtos!$A$1:$C$2319,2,FALSE),"Não Cadastrado")))))</f>
        <v/>
      </c>
      <c r="AF321" s="106"/>
      <c r="AG321" s="106"/>
      <c r="AH321" s="106" t="str">
        <f>IF(AC321="","",IF(ISNUMBER(AC321)=FALSE,"Não se aplica",IFERROR(VLOOKUP(AC321,Produtos!$A$1:$C$2319,3,FALSE),"Não Cadastrado")))</f>
        <v/>
      </c>
      <c r="AI321" s="106"/>
      <c r="AJ321" s="106" t="str">
        <f>VLOOKUP(Tabela2[[#This Row],[SIEMA]],Siema2025,26,FALSE)</f>
        <v>Paralisada</v>
      </c>
      <c r="AK321" s="109"/>
      <c r="AL321" s="109"/>
      <c r="AM321" s="109"/>
      <c r="AN321" s="110" t="str">
        <f>VLOOKUP(Tabela2[[#This Row],[SIEMA]],Siema2025,51,FALSE)</f>
        <v/>
      </c>
      <c r="AO321" s="110" t="str">
        <f>VLOOKUP(Tabela2[[#This Row],[SIEMA]],Siema2025,53,FALSE)</f>
        <v/>
      </c>
      <c r="AP321" s="110" t="str">
        <f>VLOOKUP(Tabela2[[#This Row],[SIEMA]],Siema2025,55,FALSE)</f>
        <v/>
      </c>
      <c r="AQ321" s="110" t="str">
        <f>VLOOKUP(Tabela2[[#This Row],[SIEMA]],Siema2025,57,FALSE)</f>
        <v/>
      </c>
      <c r="AR321" s="110" t="str">
        <f>VLOOKUP(Tabela2[[#This Row],[SIEMA]],Siema2025,59,FALSE)</f>
        <v/>
      </c>
      <c r="AS321" s="110" t="str">
        <f>VLOOKUP(Tabela2[[#This Row],[SIEMA]],Siema2025,61,FALSE)</f>
        <v/>
      </c>
      <c r="AT321" s="110" t="str">
        <f>VLOOKUP(Tabela2[[#This Row],[SIEMA]],Siema2025,63,FALSE)</f>
        <v/>
      </c>
      <c r="AU321" s="110" t="str">
        <f>VLOOKUP(Tabela2[[#This Row],[SIEMA]],Siema2025,65,FALSE)</f>
        <v>X</v>
      </c>
      <c r="AV321" s="110" t="str">
        <f>VLOOKUP(Tabela2[[#This Row],[SIEMA]],Siema2025,67,FALSE)</f>
        <v/>
      </c>
      <c r="AW321" s="110" t="str">
        <f>VLOOKUP(Tabela2[[#This Row],[SIEMA]],Siema2025,69,FALSE)</f>
        <v/>
      </c>
      <c r="AX321" s="110" t="str">
        <f>VLOOKUP(Tabela2[[#This Row],[SIEMA]],Siema2025,71,FALSE)</f>
        <v/>
      </c>
      <c r="AY321" s="110" t="str">
        <f>VLOOKUP(Tabela2[[#This Row],[SIEMA]],Siema2025,73,FALSE)</f>
        <v/>
      </c>
      <c r="AZ321" s="110" t="str">
        <f>VLOOKUP(Tabela2[[#This Row],[SIEMA]],Siema2025,75,FALSE)</f>
        <v/>
      </c>
      <c r="BA321" s="110" t="str">
        <f>VLOOKUP(Tabela2[[#This Row],[SIEMA]],Siema2025,77,FALSE)</f>
        <v/>
      </c>
      <c r="BB321" s="110" t="str">
        <f>VLOOKUP(Tabela2[[#This Row],[SIEMA]],Siema2025,79,FALSE)</f>
        <v/>
      </c>
      <c r="BC321" s="110" t="str">
        <f>IF(Tabela2[[#This Row],[Outro(s) ]] = "X", "PREENCHER","NA")</f>
        <v>NA</v>
      </c>
      <c r="BD321" s="110" t="str">
        <f>VLOOKUP(Tabela2[[#This Row],[SIEMA]],Siema2025,82,FALSE)</f>
        <v/>
      </c>
      <c r="BE321" s="110" t="str">
        <f>VLOOKUP(Tabela2[[#This Row],[SIEMA]],Siema2025,81,FALSE)</f>
        <v/>
      </c>
      <c r="BF321" s="112" t="str">
        <f>VLOOKUP(Tabela2[[#This Row],[SIEMA]],Siema2025,28,FALSE)</f>
        <v>Carmo Energy S.A</v>
      </c>
      <c r="BG321" s="112"/>
      <c r="BH321" s="113" t="str">
        <f>VLOOKUP(Tabela2[[#This Row],[SIEMA]],Siema2025,29,FALSE)</f>
        <v/>
      </c>
      <c r="BI321" s="114" t="str">
        <f>VLOOKUP(Tabela2[[#This Row],[SIEMA]],Siema2025,107,FALSE)</f>
        <v>Não</v>
      </c>
      <c r="BJ321" s="109" t="s">
        <v>7111</v>
      </c>
      <c r="BK321" s="106" t="s">
        <v>2696</v>
      </c>
      <c r="BL321" s="38">
        <v>45790</v>
      </c>
      <c r="BM321" s="110">
        <f ca="1">IF(Tabela2[[#This Row],[Data de atendimento do Ibama (considerar o primeiro documento/ação)]]="",_xlfn.DAYS(TODAY(),J321),_xlfn.DAYS(Tabela2[[#This Row],[Data de atendimento do Ibama (considerar o primeiro documento/ação)]],J321))</f>
        <v>3</v>
      </c>
      <c r="BN321" s="110" t="str">
        <f>IF(Tabela2[[#This Row],[Atendido pelo Ibama ("Não" ou "Sim")]]="Não","Preencher", IF(Tabela2[[#This Row],[Atendido pelo Ibama ("Não" ou "Sim")]]="Sim","NA",""))</f>
        <v>NA</v>
      </c>
      <c r="BO321" s="116" t="s">
        <v>7098</v>
      </c>
      <c r="BP321" s="110" t="str">
        <f>IF(Tabela2[[#This Row],[Forma de atendimento (primeiro documento/ação)]]= "Outros (especificar)", "PREENCHER","NA")</f>
        <v>NA</v>
      </c>
      <c r="BQ321" s="108" t="s">
        <v>123</v>
      </c>
      <c r="BR321" s="110" t="str">
        <f>IF(Tabela2[[#This Row],[Equipe do Ibama foi a campo? Houve sobrevoo do Poseidon?]] = "Sim", "PREENCHER","NA")</f>
        <v>NA</v>
      </c>
      <c r="BS321" s="110" t="str">
        <f>IF(Tabela2[[#This Row],[Se sim, foi emitida Ordem de Emergência? (informações vinculada à coluna CK)]] = "Sim", "PREENCHER","NA")</f>
        <v>NA</v>
      </c>
      <c r="BT321" s="110" t="str">
        <f>IF(Tabela2[[#This Row],[Foi elaborado Relatório de Vistoria pelo Ibama? (informações vinculada à coluna CK)]] = "Sim", "PREENCHER","NA")</f>
        <v>NA</v>
      </c>
      <c r="BU321" s="110" t="s">
        <v>123</v>
      </c>
      <c r="BV321" s="110" t="s">
        <v>2696</v>
      </c>
      <c r="BW321" s="110" t="s">
        <v>123</v>
      </c>
      <c r="BX321" s="108"/>
      <c r="BY321" s="108"/>
      <c r="BZ321" s="106" t="str">
        <f>IF(Tabela2[[#This Row],[Data do documento de encerramento]]="NA","NA",IF(Tabela2[[#This Row],[Data do documento de encerramento]]="","Pendente de conclusão/ encerramento",_xlfn.DAYS(Tabela2[[#This Row],[Data do documento de encerramento]],J321)))</f>
        <v>Pendente de conclusão/ encerramento</v>
      </c>
      <c r="CA321" s="109"/>
      <c r="CB321" s="109"/>
      <c r="CC321" s="132"/>
      <c r="CD321" s="109"/>
      <c r="CE321" s="109"/>
      <c r="CF321" s="109"/>
    </row>
    <row r="322" spans="1:84" ht="30.75">
      <c r="A322" s="172">
        <v>202551314432</v>
      </c>
      <c r="B322" s="173" t="s">
        <v>8364</v>
      </c>
      <c r="C322" s="110" t="s">
        <v>7133</v>
      </c>
      <c r="D322" s="108" t="s">
        <v>637</v>
      </c>
      <c r="E322" s="108" t="s">
        <v>1086</v>
      </c>
      <c r="F322" s="108"/>
      <c r="G322" s="108" t="s">
        <v>8365</v>
      </c>
      <c r="H322" s="108" t="s">
        <v>8366</v>
      </c>
      <c r="I322" s="106" t="str">
        <f>VLOOKUP(Tabela2[[#This Row],[SIEMA]],Siema2025,19,FALSE)</f>
        <v>Campos</v>
      </c>
      <c r="J322" s="107">
        <f>VLOOKUP(Tabela2[[#This Row],[SIEMA]],Siema2025,2,FALSE)</f>
        <v>45789</v>
      </c>
      <c r="K322" s="107" t="str">
        <f>VLOOKUP(Tabela2[[#This Row],[SIEMA]],Siema2025,16,FALSE)</f>
        <v>Segunda</v>
      </c>
      <c r="L322" s="108" t="str">
        <f>IF(Tabela2[[#This Row],[Data]]="","Sem Informação",VLOOKUP(MONTH(Tabela2[[#This Row],[Data]]),'[1]Validação de dados'!$I$1:$J$13,2,0))</f>
        <v>Maio</v>
      </c>
      <c r="M322" s="106">
        <f>YEAR(Tabela2[[#This Row],[Data]])</f>
        <v>2025</v>
      </c>
      <c r="N322" s="107" t="str">
        <f>VLOOKUP(Tabela2[[#This Row],[SIEMA]],Siema2025,17,FALSE)</f>
        <v>Matutino</v>
      </c>
      <c r="O322" s="107" t="str">
        <f>VLOOKUP(Tabela2[[#This Row],[SIEMA]],Siema2025,5,FALSE)</f>
        <v>Plataforma</v>
      </c>
      <c r="P322" s="106" t="str">
        <f>VLOOKUP(Tabela2[[#This Row],[SIEMA]],Siema2025,21,FALSE)</f>
        <v>Petrobras 48</v>
      </c>
      <c r="Q322" s="106">
        <v>1267</v>
      </c>
      <c r="R322" s="106" t="s">
        <v>2043</v>
      </c>
      <c r="S322" s="109" t="s">
        <v>539</v>
      </c>
      <c r="T322" s="106" t="str">
        <f>VLOOKUP(Tabela2[[#This Row],[SIEMA]],Siema2025,11,FALSE)</f>
        <v>0.04</v>
      </c>
      <c r="U322" s="106" t="str">
        <f>VLOOKUP(Tabela2[[#This Row],[SIEMA]],Siema2025,12,FALSE)</f>
        <v>M3</v>
      </c>
      <c r="V322" s="106">
        <f>IF(Q322="","",IF(ISNUMBER(Q322)=FALSE,"Não se aplica",IFERROR(VLOOKUP(Q322,Produtos!$A$1:$C$2319,3,FALSE),"Não Cadastrado")))</f>
        <v>3</v>
      </c>
      <c r="W322" s="106"/>
      <c r="X322" s="115"/>
      <c r="Y322" s="111" t="str">
        <f>IF(W322="","", IF(W322="NC","", IF(W322="NE","", IF(W322="NA","",IFERROR(VLOOKUP(W322,Produtos!$A$1:$C$2319,2,FALSE),"Não Cadastrado")))))</f>
        <v/>
      </c>
      <c r="Z322" s="106"/>
      <c r="AA322" s="106"/>
      <c r="AB322" s="106" t="str">
        <f>IF(W322="","",IF(ISNUMBER(W322)=FALSE,"Não se aplica",IFERROR(VLOOKUP(W322,Produtos!$A$1:$C$2319,3,FALSE),"Não Cadastrado")))</f>
        <v/>
      </c>
      <c r="AC322" s="106"/>
      <c r="AD322" s="110"/>
      <c r="AE322" s="109" t="str">
        <f>IF(AC322="","", IF(AC322="NC","", IF(AC322="NE","", IF(AC322="NA","",IFERROR(VLOOKUP(AC322,Produtos!$A$1:$C$2319,2,FALSE),"Não Cadastrado")))))</f>
        <v/>
      </c>
      <c r="AF322" s="106"/>
      <c r="AG322" s="106"/>
      <c r="AH322" s="106" t="str">
        <f>IF(AC322="","",IF(ISNUMBER(AC322)=FALSE,"Não se aplica",IFERROR(VLOOKUP(AC322,Produtos!$A$1:$C$2319,3,FALSE),"Não Cadastrado")))</f>
        <v/>
      </c>
      <c r="AI322" s="106"/>
      <c r="AJ322" s="106" t="str">
        <f>VLOOKUP(Tabela2[[#This Row],[SIEMA]],Siema2025,26,FALSE)</f>
        <v>Drenagem inadvertida de um dreno de visor de nível para a linha da overboard.</v>
      </c>
      <c r="AK322" s="186" t="s">
        <v>8367</v>
      </c>
      <c r="AL322" s="109"/>
      <c r="AM322" s="109"/>
      <c r="AN322" s="110" t="str">
        <f>VLOOKUP(Tabela2[[#This Row],[SIEMA]],Siema2025,51,FALSE)</f>
        <v/>
      </c>
      <c r="AO322" s="110" t="str">
        <f>VLOOKUP(Tabela2[[#This Row],[SIEMA]],Siema2025,53,FALSE)</f>
        <v/>
      </c>
      <c r="AP322" s="110" t="str">
        <f>VLOOKUP(Tabela2[[#This Row],[SIEMA]],Siema2025,55,FALSE)</f>
        <v/>
      </c>
      <c r="AQ322" s="110" t="str">
        <f>VLOOKUP(Tabela2[[#This Row],[SIEMA]],Siema2025,57,FALSE)</f>
        <v/>
      </c>
      <c r="AR322" s="110" t="str">
        <f>VLOOKUP(Tabela2[[#This Row],[SIEMA]],Siema2025,59,FALSE)</f>
        <v/>
      </c>
      <c r="AS322" s="110" t="str">
        <f>VLOOKUP(Tabela2[[#This Row],[SIEMA]],Siema2025,61,FALSE)</f>
        <v>X</v>
      </c>
      <c r="AT322" s="110" t="str">
        <f>VLOOKUP(Tabela2[[#This Row],[SIEMA]],Siema2025,63,FALSE)</f>
        <v/>
      </c>
      <c r="AU322" s="110" t="str">
        <f>VLOOKUP(Tabela2[[#This Row],[SIEMA]],Siema2025,65,FALSE)</f>
        <v/>
      </c>
      <c r="AV322" s="110" t="str">
        <f>VLOOKUP(Tabela2[[#This Row],[SIEMA]],Siema2025,67,FALSE)</f>
        <v/>
      </c>
      <c r="AW322" s="110" t="str">
        <f>VLOOKUP(Tabela2[[#This Row],[SIEMA]],Siema2025,69,FALSE)</f>
        <v/>
      </c>
      <c r="AX322" s="110" t="str">
        <f>VLOOKUP(Tabela2[[#This Row],[SIEMA]],Siema2025,71,FALSE)</f>
        <v/>
      </c>
      <c r="AY322" s="110" t="str">
        <f>VLOOKUP(Tabela2[[#This Row],[SIEMA]],Siema2025,73,FALSE)</f>
        <v/>
      </c>
      <c r="AZ322" s="110" t="str">
        <f>VLOOKUP(Tabela2[[#This Row],[SIEMA]],Siema2025,75,FALSE)</f>
        <v/>
      </c>
      <c r="BA322" s="110" t="str">
        <f>VLOOKUP(Tabela2[[#This Row],[SIEMA]],Siema2025,77,FALSE)</f>
        <v/>
      </c>
      <c r="BB322" s="110" t="str">
        <f>VLOOKUP(Tabela2[[#This Row],[SIEMA]],Siema2025,79,FALSE)</f>
        <v/>
      </c>
      <c r="BC322" s="110" t="str">
        <f>IF(Tabela2[[#This Row],[Outro(s) ]] = "X", "PREENCHER","NA")</f>
        <v>NA</v>
      </c>
      <c r="BD322" s="110" t="str">
        <f>VLOOKUP(Tabela2[[#This Row],[SIEMA]],Siema2025,82,FALSE)</f>
        <v/>
      </c>
      <c r="BE322" s="110" t="str">
        <f>VLOOKUP(Tabela2[[#This Row],[SIEMA]],Siema2025,81,FALSE)</f>
        <v/>
      </c>
      <c r="BF322" s="112" t="str">
        <f>VLOOKUP(Tabela2[[#This Row],[SIEMA]],Siema2025,28,FALSE)</f>
        <v>Petrobras</v>
      </c>
      <c r="BG322" s="112"/>
      <c r="BH322" s="113" t="str">
        <f>VLOOKUP(Tabela2[[#This Row],[SIEMA]],Siema2025,29,FALSE)</f>
        <v>33000167100750</v>
      </c>
      <c r="BI322" s="114" t="s">
        <v>2696</v>
      </c>
      <c r="BJ322" s="109" t="s">
        <v>7097</v>
      </c>
      <c r="BK322" s="106" t="s">
        <v>2696</v>
      </c>
      <c r="BL322" s="143">
        <v>45996</v>
      </c>
      <c r="BM322" s="110">
        <f ca="1">IF(Tabela2[[#This Row],[Data de atendimento do Ibama (considerar o primeiro documento/ação)]]="",_xlfn.DAYS(TODAY(),J322),_xlfn.DAYS(Tabela2[[#This Row],[Data de atendimento do Ibama (considerar o primeiro documento/ação)]],J322))</f>
        <v>207</v>
      </c>
      <c r="BN322" s="110" t="str">
        <f>IF(Tabela2[[#This Row],[Atendido pelo Ibama ("Não" ou "Sim")]]="Não","Preencher", IF(Tabela2[[#This Row],[Atendido pelo Ibama ("Não" ou "Sim")]]="Sim","NA",""))</f>
        <v>NA</v>
      </c>
      <c r="BO322" s="116" t="s">
        <v>7139</v>
      </c>
      <c r="BP322" s="110" t="str">
        <f>IF(Tabela2[[#This Row],[Forma de atendimento (primeiro documento/ação)]]= "Outros (especificar)", "PREENCHER","NA")</f>
        <v>NA</v>
      </c>
      <c r="BQ322" s="108" t="s">
        <v>2696</v>
      </c>
      <c r="BR322" s="110"/>
      <c r="BS322" s="110" t="str">
        <f>IF(Tabela2[[#This Row],[Se sim, foi emitida Ordem de Emergência? (informações vinculada à coluna CK)]] = "Sim", "PREENCHER","NA")</f>
        <v>NA</v>
      </c>
      <c r="BT322" s="110" t="s">
        <v>7099</v>
      </c>
      <c r="BU322" s="110" t="s">
        <v>123</v>
      </c>
      <c r="BV322" s="110" t="s">
        <v>123</v>
      </c>
      <c r="BW322" s="110" t="s">
        <v>123</v>
      </c>
      <c r="BX322" s="108"/>
      <c r="BY322" s="108"/>
      <c r="BZ322" s="106" t="str">
        <f>IF(Tabela2[[#This Row],[Data do documento de encerramento]]="NA","NA",IF(Tabela2[[#This Row],[Data do documento de encerramento]]="","Pendente de conclusão/ encerramento",_xlfn.DAYS(Tabela2[[#This Row],[Data do documento de encerramento]],J322)))</f>
        <v>Pendente de conclusão/ encerramento</v>
      </c>
      <c r="CA322" s="109"/>
      <c r="CB322" s="109"/>
      <c r="CC322" s="135" t="s">
        <v>7189</v>
      </c>
      <c r="CD322" s="109" t="s">
        <v>123</v>
      </c>
      <c r="CE322" s="109" t="s">
        <v>2696</v>
      </c>
      <c r="CF322" s="109" t="s">
        <v>7147</v>
      </c>
    </row>
    <row r="323" spans="1:84" ht="30.75" hidden="1">
      <c r="A323" s="172">
        <v>202551336049</v>
      </c>
      <c r="B323" s="173" t="s">
        <v>8368</v>
      </c>
      <c r="C323" s="110" t="str">
        <f>VLOOKUP(Tabela2[[#This Row],[SIEMA]],Siema2025,4,FALSE)</f>
        <v xml:space="preserve"> SP</v>
      </c>
      <c r="D323" s="108" t="str">
        <f>VLOOKUP(Tabela2[[#This Row],[SIEMA]],Siema2025,3,FALSE)</f>
        <v xml:space="preserve">São Vicente </v>
      </c>
      <c r="E323" s="108" t="str">
        <f>VLOOKUP(Tabela2[[#This Row],[SIEMA]],Siema2025,20,FALSE)</f>
        <v/>
      </c>
      <c r="F323" s="108"/>
      <c r="G323" s="108" t="s">
        <v>8369</v>
      </c>
      <c r="H323" s="108" t="s">
        <v>8370</v>
      </c>
      <c r="I323" s="106" t="s">
        <v>7118</v>
      </c>
      <c r="J323" s="107">
        <f>VLOOKUP(Tabela2[[#This Row],[SIEMA]],Siema2025,2,FALSE)</f>
        <v>45789</v>
      </c>
      <c r="K323" s="107" t="str">
        <f>VLOOKUP(Tabela2[[#This Row],[SIEMA]],Siema2025,16,FALSE)</f>
        <v>Segunda</v>
      </c>
      <c r="L323" s="108" t="str">
        <f>IF(Tabela2[[#This Row],[Data]]="","Sem Informação",VLOOKUP(MONTH(Tabela2[[#This Row],[Data]]),'[1]Validação de dados'!$I$1:$J$13,2,0))</f>
        <v>Maio</v>
      </c>
      <c r="M323" s="106">
        <f>YEAR(Tabela2[[#This Row],[Data]])</f>
        <v>2025</v>
      </c>
      <c r="N323" s="107" t="str">
        <f>VLOOKUP(Tabela2[[#This Row],[SIEMA]],Siema2025,17,FALSE)</f>
        <v>Noturno</v>
      </c>
      <c r="O323" s="107" t="str">
        <f>VLOOKUP(Tabela2[[#This Row],[SIEMA]],Siema2025,5,FALSE)</f>
        <v>Ferrovia</v>
      </c>
      <c r="P323" s="106" t="str">
        <f>VLOOKUP(Tabela2[[#This Row],[SIEMA]],Siema2025,21,FALSE)</f>
        <v>Vandalismo com abertura de 3 vagões graneleiros carregados com soja em grãos.</v>
      </c>
      <c r="Q323" s="106" t="s">
        <v>7119</v>
      </c>
      <c r="R323" s="106" t="s">
        <v>7119</v>
      </c>
      <c r="S323" s="109" t="s">
        <v>7430</v>
      </c>
      <c r="T323" s="106" t="str">
        <f>VLOOKUP(Tabela2[[#This Row],[SIEMA]],Siema2025,11,FALSE)</f>
        <v>120</v>
      </c>
      <c r="U323" s="106" t="s">
        <v>7120</v>
      </c>
      <c r="V323" s="106" t="str">
        <f>IF(Q323="","",IF(ISNUMBER(Q323)=FALSE,"Não se aplica",IFERROR(VLOOKUP(Q323,Produtos!$A$1:$C$2319,3,FALSE),"Não Cadastrado")))</f>
        <v>Não se aplica</v>
      </c>
      <c r="W323" s="106"/>
      <c r="X323" s="115"/>
      <c r="Y323" s="111" t="str">
        <f>IF(W323="","", IF(W323="NC","", IF(W323="NE","", IF(W323="NA","",IFERROR(VLOOKUP(W323,Produtos!$A$1:$C$2319,2,FALSE),"Não Cadastrado")))))</f>
        <v/>
      </c>
      <c r="Z323" s="106"/>
      <c r="AA323" s="106"/>
      <c r="AB323" s="106" t="str">
        <f>IF(W323="","",IF(ISNUMBER(W323)=FALSE,"Não se aplica",IFERROR(VLOOKUP(W323,Produtos!$A$1:$C$2319,3,FALSE),"Não Cadastrado")))</f>
        <v/>
      </c>
      <c r="AC323" s="106"/>
      <c r="AD323" s="110"/>
      <c r="AE323" s="109" t="str">
        <f>IF(AC323="","", IF(AC323="NC","", IF(AC323="NE","", IF(AC323="NA","",IFERROR(VLOOKUP(AC323,Produtos!$A$1:$C$2319,2,FALSE),"Não Cadastrado")))))</f>
        <v/>
      </c>
      <c r="AF323" s="106"/>
      <c r="AG323" s="106"/>
      <c r="AH323" s="106" t="str">
        <f>IF(AC323="","",IF(ISNUMBER(AC323)=FALSE,"Não se aplica",IFERROR(VLOOKUP(AC323,Produtos!$A$1:$C$2319,3,FALSE),"Não Cadastrado")))</f>
        <v/>
      </c>
      <c r="AI323" s="106"/>
      <c r="AJ323" s="106" t="str">
        <f>VLOOKUP(Tabela2[[#This Row],[SIEMA]],Siema2025,26,FALSE)</f>
        <v>Ato criminoso caracterizado pela abertura de 3 vagões graneleiros ferroviários carrgeados com soja.</v>
      </c>
      <c r="AK323" s="109" t="s">
        <v>7121</v>
      </c>
      <c r="AL323" s="109"/>
      <c r="AM323" s="109"/>
      <c r="AN323" s="110" t="str">
        <f>VLOOKUP(Tabela2[[#This Row],[SIEMA]],Siema2025,51,FALSE)</f>
        <v/>
      </c>
      <c r="AO323" s="110" t="str">
        <f>VLOOKUP(Tabela2[[#This Row],[SIEMA]],Siema2025,53,FALSE)</f>
        <v/>
      </c>
      <c r="AP323" s="110" t="str">
        <f>VLOOKUP(Tabela2[[#This Row],[SIEMA]],Siema2025,55,FALSE)</f>
        <v/>
      </c>
      <c r="AQ323" s="110" t="str">
        <f>VLOOKUP(Tabela2[[#This Row],[SIEMA]],Siema2025,57,FALSE)</f>
        <v/>
      </c>
      <c r="AR323" s="110" t="str">
        <f>VLOOKUP(Tabela2[[#This Row],[SIEMA]],Siema2025,59,FALSE)</f>
        <v/>
      </c>
      <c r="AS323" s="110" t="str">
        <f>VLOOKUP(Tabela2[[#This Row],[SIEMA]],Siema2025,61,FALSE)</f>
        <v/>
      </c>
      <c r="AT323" s="110" t="str">
        <f>VLOOKUP(Tabela2[[#This Row],[SIEMA]],Siema2025,63,FALSE)</f>
        <v/>
      </c>
      <c r="AU323" s="110" t="str">
        <f>VLOOKUP(Tabela2[[#This Row],[SIEMA]],Siema2025,65,FALSE)</f>
        <v>X</v>
      </c>
      <c r="AV323" s="110" t="str">
        <f>VLOOKUP(Tabela2[[#This Row],[SIEMA]],Siema2025,67,FALSE)</f>
        <v/>
      </c>
      <c r="AW323" s="110" t="str">
        <f>VLOOKUP(Tabela2[[#This Row],[SIEMA]],Siema2025,69,FALSE)</f>
        <v/>
      </c>
      <c r="AX323" s="110" t="str">
        <f>VLOOKUP(Tabela2[[#This Row],[SIEMA]],Siema2025,71,FALSE)</f>
        <v/>
      </c>
      <c r="AY323" s="110" t="str">
        <f>VLOOKUP(Tabela2[[#This Row],[SIEMA]],Siema2025,73,FALSE)</f>
        <v/>
      </c>
      <c r="AZ323" s="110" t="str">
        <f>VLOOKUP(Tabela2[[#This Row],[SIEMA]],Siema2025,75,FALSE)</f>
        <v/>
      </c>
      <c r="BA323" s="110" t="str">
        <f>VLOOKUP(Tabela2[[#This Row],[SIEMA]],Siema2025,77,FALSE)</f>
        <v/>
      </c>
      <c r="BB323" s="110" t="str">
        <f>VLOOKUP(Tabela2[[#This Row],[SIEMA]],Siema2025,79,FALSE)</f>
        <v/>
      </c>
      <c r="BC323" s="110" t="str">
        <f>IF(Tabela2[[#This Row],[Outro(s) ]] = "X", "PREENCHER","NA")</f>
        <v>NA</v>
      </c>
      <c r="BD323" s="110" t="str">
        <f>VLOOKUP(Tabela2[[#This Row],[SIEMA]],Siema2025,82,FALSE)</f>
        <v/>
      </c>
      <c r="BE323" s="110" t="str">
        <f>VLOOKUP(Tabela2[[#This Row],[SIEMA]],Siema2025,81,FALSE)</f>
        <v/>
      </c>
      <c r="BF323" s="112" t="s">
        <v>3066</v>
      </c>
      <c r="BG323" s="112" t="s">
        <v>7122</v>
      </c>
      <c r="BH323" s="113" t="str">
        <f>VLOOKUP(Tabela2[[#This Row],[SIEMA]],Siema2025,29,FALSE)</f>
        <v>02502844000166</v>
      </c>
      <c r="BI323" s="114" t="str">
        <f>VLOOKUP(Tabela2[[#This Row],[SIEMA]],Siema2025,107,FALSE)</f>
        <v>Não</v>
      </c>
      <c r="BJ323" s="109" t="s">
        <v>7097</v>
      </c>
      <c r="BK323" s="106" t="s">
        <v>2696</v>
      </c>
      <c r="BL323" s="143">
        <v>45797</v>
      </c>
      <c r="BM323" s="110">
        <f ca="1">IF(Tabela2[[#This Row],[Data de atendimento do Ibama (considerar o primeiro documento/ação)]]="",_xlfn.DAYS(TODAY(),J323),_xlfn.DAYS(Tabela2[[#This Row],[Data de atendimento do Ibama (considerar o primeiro documento/ação)]],J323))</f>
        <v>8</v>
      </c>
      <c r="BN323" s="110" t="str">
        <f>IF(Tabela2[[#This Row],[Atendido pelo Ibama ("Não" ou "Sim")]]="Não","Preencher", IF(Tabela2[[#This Row],[Atendido pelo Ibama ("Não" ou "Sim")]]="Sim","NA",""))</f>
        <v>NA</v>
      </c>
      <c r="BO323" s="116" t="s">
        <v>7098</v>
      </c>
      <c r="BP323" s="110" t="str">
        <f>IF(Tabela2[[#This Row],[Forma de atendimento (primeiro documento/ação)]]= "Outros (especificar)", "PREENCHER","NA")</f>
        <v>NA</v>
      </c>
      <c r="BQ323" s="108" t="s">
        <v>123</v>
      </c>
      <c r="BR323" s="110" t="str">
        <f>IF(Tabela2[[#This Row],[Equipe do Ibama foi a campo? Houve sobrevoo do Poseidon?]] = "Sim", "PREENCHER","NA")</f>
        <v>NA</v>
      </c>
      <c r="BS323" s="110" t="str">
        <f>IF(Tabela2[[#This Row],[Se sim, foi emitida Ordem de Emergência? (informações vinculada à coluna CK)]] = "Sim", "PREENCHER","NA")</f>
        <v>NA</v>
      </c>
      <c r="BT323" s="110" t="s">
        <v>7125</v>
      </c>
      <c r="BU323" s="110" t="s">
        <v>2696</v>
      </c>
      <c r="BV323" s="110" t="s">
        <v>123</v>
      </c>
      <c r="BW323" s="110" t="s">
        <v>2696</v>
      </c>
      <c r="BX323" s="108"/>
      <c r="BY323" s="143"/>
      <c r="BZ323" s="106" t="str">
        <f>IF(Tabela2[[#This Row],[Data do documento de encerramento]]="NA","NA",IF(Tabela2[[#This Row],[Data do documento de encerramento]]="","Pendente de conclusão/ encerramento",_xlfn.DAYS(Tabela2[[#This Row],[Data do documento de encerramento]],J323)))</f>
        <v>Pendente de conclusão/ encerramento</v>
      </c>
      <c r="CA323" s="207" t="s">
        <v>8318</v>
      </c>
      <c r="CB323" s="109"/>
      <c r="CC323" s="131"/>
      <c r="CD323" s="109"/>
      <c r="CE323" s="109"/>
      <c r="CF323" s="109"/>
    </row>
    <row r="324" spans="1:84" ht="30.75" hidden="1">
      <c r="A324" s="172">
        <v>202551339632</v>
      </c>
      <c r="B324" s="173" t="s">
        <v>8371</v>
      </c>
      <c r="C324" s="110" t="str">
        <f>VLOOKUP(Tabela2[[#This Row],[SIEMA]],Siema2025,4,FALSE)</f>
        <v xml:space="preserve"> SE</v>
      </c>
      <c r="D324" s="108" t="str">
        <f>VLOOKUP(Tabela2[[#This Row],[SIEMA]],Siema2025,3,FALSE)</f>
        <v xml:space="preserve">Carmópolis </v>
      </c>
      <c r="E324" s="108" t="str">
        <f>VLOOKUP(Tabela2[[#This Row],[SIEMA]],Siema2025,20,FALSE)</f>
        <v>Locação do poço 8-CP-1618-SE, Carmópolis-SE</v>
      </c>
      <c r="F324" s="108"/>
      <c r="G324" s="108" t="s">
        <v>8372</v>
      </c>
      <c r="H324" s="108" t="s">
        <v>8373</v>
      </c>
      <c r="I324" s="106" t="s">
        <v>7456</v>
      </c>
      <c r="J324" s="107">
        <f>VLOOKUP(Tabela2[[#This Row],[SIEMA]],Siema2025,2,FALSE)</f>
        <v>45789</v>
      </c>
      <c r="K324" s="107" t="str">
        <f>VLOOKUP(Tabela2[[#This Row],[SIEMA]],Siema2025,16,FALSE)</f>
        <v>Segunda</v>
      </c>
      <c r="L324" s="108" t="str">
        <f>IF(Tabela2[[#This Row],[Data]]="","Sem Informação",VLOOKUP(MONTH(Tabela2[[#This Row],[Data]]),'[1]Validação de dados'!$I$1:$J$13,2,0))</f>
        <v>Maio</v>
      </c>
      <c r="M324" s="106">
        <f>YEAR(Tabela2[[#This Row],[Data]])</f>
        <v>2025</v>
      </c>
      <c r="N324" s="107" t="str">
        <f>VLOOKUP(Tabela2[[#This Row],[SIEMA]],Siema2025,17,FALSE)</f>
        <v>Matutino</v>
      </c>
      <c r="O324" s="107" t="s">
        <v>145</v>
      </c>
      <c r="P324" s="106" t="str">
        <f>VLOOKUP(Tabela2[[#This Row],[SIEMA]],Siema2025,21,FALSE)</f>
        <v>Poço Terrestre</v>
      </c>
      <c r="Q324" s="106" t="str">
        <f>VLOOKUP(Tabela2[[#This Row],[SIEMA]],Siema2025,7,FALSE)</f>
        <v/>
      </c>
      <c r="R324" s="106"/>
      <c r="S324" s="109" t="s">
        <v>255</v>
      </c>
      <c r="T324" s="106" t="str">
        <f>VLOOKUP(Tabela2[[#This Row],[SIEMA]],Siema2025,11,FALSE)</f>
        <v>0.3</v>
      </c>
      <c r="U324" s="106" t="str">
        <f>VLOOKUP(Tabela2[[#This Row],[SIEMA]],Siema2025,12,FALSE)</f>
        <v>M3</v>
      </c>
      <c r="V324" s="106" t="str">
        <f>IF(Q324="","",IF(ISNUMBER(Q324)=FALSE,"Não se aplica",IFERROR(VLOOKUP(Q324,Produtos!$A$1:$C$2319,3,FALSE),"Não Cadastrado")))</f>
        <v/>
      </c>
      <c r="W324" s="106"/>
      <c r="X324" s="115" t="str">
        <f>IF(Tabela2[[#This Row],[Origem do acidente]] = "Plataforma", "PREENCHER","NA")</f>
        <v>NA</v>
      </c>
      <c r="Y324" s="111" t="str">
        <f>IF(W324="","", IF(W324="NC","", IF(W324="NE","", IF(W324="NA","",IFERROR(VLOOKUP(W324,Produtos!$A$1:$C$2319,2,FALSE),"Não Cadastrado")))))</f>
        <v/>
      </c>
      <c r="Z324" s="106"/>
      <c r="AA324" s="106" t="str">
        <f>VLOOKUP(Tabela2[[#This Row],[SIEMA]],Siema2025,12,FALSE)</f>
        <v>M3</v>
      </c>
      <c r="AB324" s="106" t="str">
        <f>IF(W324="","",IF(ISNUMBER(W324)=FALSE,"Não se aplica",IFERROR(VLOOKUP(W324,Produtos!$A$1:$C$2319,3,FALSE),"Não Cadastrado")))</f>
        <v/>
      </c>
      <c r="AC324" s="106"/>
      <c r="AD324" s="110" t="str">
        <f>IF(Tabela2[[#This Row],[Origem do acidente]] = "Plataforma", "PREENCHER","NA")</f>
        <v>NA</v>
      </c>
      <c r="AE324" s="109" t="str">
        <f>IF(AC324="","", IF(AC324="NC","", IF(AC324="NE","", IF(AC324="NA","",IFERROR(VLOOKUP(AC324,Produtos!$A$1:$C$2319,2,FALSE),"Não Cadastrado")))))</f>
        <v/>
      </c>
      <c r="AF324" s="106"/>
      <c r="AG324" s="106"/>
      <c r="AH324" s="106" t="str">
        <f>IF(AC324="","",IF(ISNUMBER(AC324)=FALSE,"Não se aplica",IFERROR(VLOOKUP(AC324,Produtos!$A$1:$C$2319,3,FALSE),"Não Cadastrado")))</f>
        <v/>
      </c>
      <c r="AI324" s="106"/>
      <c r="AJ324" s="106"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24" s="109"/>
      <c r="AL324" s="109"/>
      <c r="AM324" s="109"/>
      <c r="AN324" s="110" t="str">
        <f>VLOOKUP(Tabela2[[#This Row],[SIEMA]],Siema2025,51,FALSE)</f>
        <v/>
      </c>
      <c r="AO324" s="110" t="str">
        <f>VLOOKUP(Tabela2[[#This Row],[SIEMA]],Siema2025,53,FALSE)</f>
        <v/>
      </c>
      <c r="AP324" s="110" t="str">
        <f>VLOOKUP(Tabela2[[#This Row],[SIEMA]],Siema2025,55,FALSE)</f>
        <v/>
      </c>
      <c r="AQ324" s="110" t="str">
        <f>VLOOKUP(Tabela2[[#This Row],[SIEMA]],Siema2025,57,FALSE)</f>
        <v/>
      </c>
      <c r="AR324" s="110" t="str">
        <f>VLOOKUP(Tabela2[[#This Row],[SIEMA]],Siema2025,59,FALSE)</f>
        <v/>
      </c>
      <c r="AS324" s="110" t="str">
        <f>VLOOKUP(Tabela2[[#This Row],[SIEMA]],Siema2025,61,FALSE)</f>
        <v/>
      </c>
      <c r="AT324" s="110" t="str">
        <f>VLOOKUP(Tabela2[[#This Row],[SIEMA]],Siema2025,63,FALSE)</f>
        <v/>
      </c>
      <c r="AU324" s="110" t="str">
        <f>VLOOKUP(Tabela2[[#This Row],[SIEMA]],Siema2025,65,FALSE)</f>
        <v>X</v>
      </c>
      <c r="AV324" s="110" t="str">
        <f>VLOOKUP(Tabela2[[#This Row],[SIEMA]],Siema2025,67,FALSE)</f>
        <v/>
      </c>
      <c r="AW324" s="110" t="str">
        <f>VLOOKUP(Tabela2[[#This Row],[SIEMA]],Siema2025,69,FALSE)</f>
        <v/>
      </c>
      <c r="AX324" s="110" t="str">
        <f>VLOOKUP(Tabela2[[#This Row],[SIEMA]],Siema2025,71,FALSE)</f>
        <v/>
      </c>
      <c r="AY324" s="110" t="str">
        <f>VLOOKUP(Tabela2[[#This Row],[SIEMA]],Siema2025,73,FALSE)</f>
        <v/>
      </c>
      <c r="AZ324" s="110" t="str">
        <f>VLOOKUP(Tabela2[[#This Row],[SIEMA]],Siema2025,75,FALSE)</f>
        <v/>
      </c>
      <c r="BA324" s="110" t="str">
        <f>VLOOKUP(Tabela2[[#This Row],[SIEMA]],Siema2025,77,FALSE)</f>
        <v/>
      </c>
      <c r="BB324" s="110" t="str">
        <f>VLOOKUP(Tabela2[[#This Row],[SIEMA]],Siema2025,79,FALSE)</f>
        <v/>
      </c>
      <c r="BC324" s="110" t="str">
        <f>IF(Tabela2[[#This Row],[Outro(s) ]] = "X", "PREENCHER","NA")</f>
        <v>NA</v>
      </c>
      <c r="BD324" s="110" t="str">
        <f>VLOOKUP(Tabela2[[#This Row],[SIEMA]],Siema2025,82,FALSE)</f>
        <v/>
      </c>
      <c r="BE324" s="110" t="str">
        <f>VLOOKUP(Tabela2[[#This Row],[SIEMA]],Siema2025,81,FALSE)</f>
        <v/>
      </c>
      <c r="BF324" s="112" t="str">
        <f>VLOOKUP(Tabela2[[#This Row],[SIEMA]],Siema2025,28,FALSE)</f>
        <v>CARMO ENERGY S.A.</v>
      </c>
      <c r="BG324" s="112"/>
      <c r="BH324" s="113" t="str">
        <f>VLOOKUP(Tabela2[[#This Row],[SIEMA]],Siema2025,29,FALSE)</f>
        <v/>
      </c>
      <c r="BI324" s="114" t="str">
        <f>VLOOKUP(Tabela2[[#This Row],[SIEMA]],Siema2025,107,FALSE)</f>
        <v>Não</v>
      </c>
      <c r="BJ324" s="109" t="s">
        <v>7111</v>
      </c>
      <c r="BK324" s="106" t="s">
        <v>2696</v>
      </c>
      <c r="BL324" s="38">
        <v>45791</v>
      </c>
      <c r="BM324" s="110">
        <f ca="1">IF(Tabela2[[#This Row],[Data de atendimento do Ibama (considerar o primeiro documento/ação)]]="",_xlfn.DAYS(TODAY(),J324),_xlfn.DAYS(Tabela2[[#This Row],[Data de atendimento do Ibama (considerar o primeiro documento/ação)]],J324))</f>
        <v>2</v>
      </c>
      <c r="BN324" s="110" t="str">
        <f>IF(Tabela2[[#This Row],[Atendido pelo Ibama ("Não" ou "Sim")]]="Não","Preencher", IF(Tabela2[[#This Row],[Atendido pelo Ibama ("Não" ou "Sim")]]="Sim","NA",""))</f>
        <v>NA</v>
      </c>
      <c r="BO324" s="116" t="s">
        <v>7098</v>
      </c>
      <c r="BP324" s="110" t="str">
        <f>IF(Tabela2[[#This Row],[Forma de atendimento (primeiro documento/ação)]]= "Outros (especificar)", "PREENCHER","NA")</f>
        <v>NA</v>
      </c>
      <c r="BQ324" s="108" t="s">
        <v>123</v>
      </c>
      <c r="BR324" s="110" t="str">
        <f>IF(Tabela2[[#This Row],[Equipe do Ibama foi a campo? Houve sobrevoo do Poseidon?]] = "Sim", "PREENCHER","NA")</f>
        <v>NA</v>
      </c>
      <c r="BS324" s="110" t="str">
        <f>IF(Tabela2[[#This Row],[Se sim, foi emitida Ordem de Emergência? (informações vinculada à coluna CK)]] = "Sim", "PREENCHER","NA")</f>
        <v>NA</v>
      </c>
      <c r="BT324" s="110" t="str">
        <f>IF(Tabela2[[#This Row],[Foi elaborado Relatório de Vistoria pelo Ibama? (informações vinculada à coluna CK)]] = "Sim", "PREENCHER","NA")</f>
        <v>NA</v>
      </c>
      <c r="BU324" s="110" t="s">
        <v>123</v>
      </c>
      <c r="BV324" s="110" t="s">
        <v>2696</v>
      </c>
      <c r="BW324" s="110" t="s">
        <v>123</v>
      </c>
      <c r="BX324" s="108"/>
      <c r="BY324" s="143"/>
      <c r="BZ324" s="106" t="str">
        <f>IF(Tabela2[[#This Row],[Data do documento de encerramento]]="NA","NA",IF(Tabela2[[#This Row],[Data do documento de encerramento]]="","Pendente de conclusão/ encerramento",_xlfn.DAYS(Tabela2[[#This Row],[Data do documento de encerramento]],J324)))</f>
        <v>Pendente de conclusão/ encerramento</v>
      </c>
      <c r="CA324" s="109"/>
      <c r="CB324" s="109"/>
      <c r="CC324" s="131"/>
      <c r="CD324" s="109"/>
      <c r="CE324" s="109"/>
      <c r="CF324" s="109"/>
    </row>
    <row r="325" spans="1:84" ht="60.75">
      <c r="A325" s="185">
        <v>202551361223</v>
      </c>
      <c r="B325" s="120" t="s">
        <v>8374</v>
      </c>
      <c r="C325" s="110" t="s">
        <v>672</v>
      </c>
      <c r="D325" s="108" t="s">
        <v>637</v>
      </c>
      <c r="E325" s="108" t="s">
        <v>3342</v>
      </c>
      <c r="F325" s="108"/>
      <c r="G325" s="108" t="s">
        <v>8375</v>
      </c>
      <c r="H325" s="108" t="s">
        <v>8376</v>
      </c>
      <c r="I325" s="106" t="str">
        <f>VLOOKUP(Tabela2[[#This Row],[SIEMA]],Siema2025,19,FALSE)</f>
        <v>Santos</v>
      </c>
      <c r="J325" s="107">
        <f>VLOOKUP(Tabela2[[#This Row],[SIEMA]],Siema2025,2,FALSE)</f>
        <v>45790</v>
      </c>
      <c r="K325" s="107" t="str">
        <f>VLOOKUP(Tabela2[[#This Row],[SIEMA]],Siema2025,16,FALSE)</f>
        <v>Terça</v>
      </c>
      <c r="L325" s="108" t="str">
        <f>IF(Tabela2[[#This Row],[Data]]="","Sem Informação",VLOOKUP(MONTH(Tabela2[[#This Row],[Data]]),'[1]Validação de dados'!$I$1:$J$13,2,0))</f>
        <v>Maio</v>
      </c>
      <c r="M325" s="106">
        <f>YEAR(Tabela2[[#This Row],[Data]])</f>
        <v>2025</v>
      </c>
      <c r="N325" s="107" t="str">
        <f>VLOOKUP(Tabela2[[#This Row],[SIEMA]],Siema2025,17,FALSE)</f>
        <v>Matutino</v>
      </c>
      <c r="O325" s="107" t="str">
        <f>VLOOKUP(Tabela2[[#This Row],[SIEMA]],Siema2025,5,FALSE)</f>
        <v>Plataforma</v>
      </c>
      <c r="P325" s="106"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25" s="106">
        <v>1267</v>
      </c>
      <c r="R325" s="106" t="s">
        <v>2043</v>
      </c>
      <c r="S325" s="109" t="str">
        <f>IF(Q325="","", IF(Q325="NC","", IF(Q325="NE","", IF(Q325="NA","",IFERROR(VLOOKUP(Q325,Produtos!$A$1:$C$2319,2,FALSE),"Não Cadastrado")))))</f>
        <v>PETRÓLEO CRU</v>
      </c>
      <c r="T325" s="106">
        <v>1.4799999999999999E-4</v>
      </c>
      <c r="U325" s="106" t="s">
        <v>7109</v>
      </c>
      <c r="V325" s="106">
        <f>IF(Q325="","",IF(ISNUMBER(Q325)=FALSE,"Não se aplica",IFERROR(VLOOKUP(Q325,Produtos!$A$1:$C$2319,3,FALSE),"Não Cadastrado")))</f>
        <v>3</v>
      </c>
      <c r="W325" s="106" t="str">
        <f>VLOOKUP(Tabela2[[#This Row],[SIEMA]],Siema2025,10,FALSE)</f>
        <v/>
      </c>
      <c r="X325" s="115"/>
      <c r="Y325" s="111" t="str">
        <f>IF(W325="","", IF(W325="NC","", IF(W325="NE","", IF(W325="NA","",IFERROR(VLOOKUP(W325,Produtos!$A$1:$C$2319,2,FALSE),"Não Cadastrado")))))</f>
        <v/>
      </c>
      <c r="Z325" s="106" t="str">
        <f>VLOOKUP(Tabela2[[#This Row],[SIEMA]],Siema2025,11,FALSE)</f>
        <v xml:space="preserve"> </v>
      </c>
      <c r="AA325" s="106" t="str">
        <f>VLOOKUP(Tabela2[[#This Row],[SIEMA]],Siema2025,12,FALSE)</f>
        <v xml:space="preserve"> </v>
      </c>
      <c r="AB325" s="106" t="str">
        <f>IF(W325="","",IF(ISNUMBER(W325)=FALSE,"Não se aplica",IFERROR(VLOOKUP(W325,Produtos!$A$1:$C$2319,3,FALSE),"Não Cadastrado")))</f>
        <v/>
      </c>
      <c r="AC325" s="106"/>
      <c r="AD325" s="110"/>
      <c r="AE325" s="109" t="str">
        <f>IF(AC325="","", IF(AC325="NC","", IF(AC325="NE","", IF(AC325="NA","",IFERROR(VLOOKUP(AC325,Produtos!$A$1:$C$2319,2,FALSE),"Não Cadastrado")))))</f>
        <v/>
      </c>
      <c r="AF325" s="106"/>
      <c r="AG325" s="106"/>
      <c r="AH325" s="106" t="str">
        <f>IF(AC325="","",IF(ISNUMBER(AC325)=FALSE,"Não se aplica",IFERROR(VLOOKUP(AC325,Produtos!$A$1:$C$2319,3,FALSE),"Não Cadastrado")))</f>
        <v/>
      </c>
      <c r="AI325" s="106"/>
      <c r="AJ325" s="106" t="str">
        <f>VLOOKUP(Tabela2[[#This Row],[SIEMA]],Siema2025,26,FALSE)</f>
        <v>Falha simultânea em 2 sensores do módulo M01.</v>
      </c>
      <c r="AK325" s="109" t="s">
        <v>7110</v>
      </c>
      <c r="AL325" s="109"/>
      <c r="AM325" s="109"/>
      <c r="AN325" s="110" t="str">
        <f>VLOOKUP(Tabela2[[#This Row],[SIEMA]],Siema2025,51,FALSE)</f>
        <v/>
      </c>
      <c r="AO325" s="110" t="str">
        <f>VLOOKUP(Tabela2[[#This Row],[SIEMA]],Siema2025,53,FALSE)</f>
        <v/>
      </c>
      <c r="AP325" s="110" t="str">
        <f>VLOOKUP(Tabela2[[#This Row],[SIEMA]],Siema2025,55,FALSE)</f>
        <v/>
      </c>
      <c r="AQ325" s="110" t="str">
        <f>VLOOKUP(Tabela2[[#This Row],[SIEMA]],Siema2025,57,FALSE)</f>
        <v/>
      </c>
      <c r="AR325" s="110" t="str">
        <f>VLOOKUP(Tabela2[[#This Row],[SIEMA]],Siema2025,59,FALSE)</f>
        <v/>
      </c>
      <c r="AS325" s="110" t="str">
        <f>VLOOKUP(Tabela2[[#This Row],[SIEMA]],Siema2025,61,FALSE)</f>
        <v>X</v>
      </c>
      <c r="AT325" s="110" t="str">
        <f>VLOOKUP(Tabela2[[#This Row],[SIEMA]],Siema2025,63,FALSE)</f>
        <v/>
      </c>
      <c r="AU325" s="110" t="str">
        <f>VLOOKUP(Tabela2[[#This Row],[SIEMA]],Siema2025,65,FALSE)</f>
        <v/>
      </c>
      <c r="AV325" s="110" t="str">
        <f>VLOOKUP(Tabela2[[#This Row],[SIEMA]],Siema2025,67,FALSE)</f>
        <v/>
      </c>
      <c r="AW325" s="110" t="str">
        <f>VLOOKUP(Tabela2[[#This Row],[SIEMA]],Siema2025,69,FALSE)</f>
        <v/>
      </c>
      <c r="AX325" s="110" t="str">
        <f>VLOOKUP(Tabela2[[#This Row],[SIEMA]],Siema2025,71,FALSE)</f>
        <v/>
      </c>
      <c r="AY325" s="110" t="str">
        <f>VLOOKUP(Tabela2[[#This Row],[SIEMA]],Siema2025,73,FALSE)</f>
        <v/>
      </c>
      <c r="AZ325" s="110" t="str">
        <f>VLOOKUP(Tabela2[[#This Row],[SIEMA]],Siema2025,75,FALSE)</f>
        <v/>
      </c>
      <c r="BA325" s="110" t="str">
        <f>VLOOKUP(Tabela2[[#This Row],[SIEMA]],Siema2025,77,FALSE)</f>
        <v/>
      </c>
      <c r="BB325" s="110" t="str">
        <f>VLOOKUP(Tabela2[[#This Row],[SIEMA]],Siema2025,79,FALSE)</f>
        <v/>
      </c>
      <c r="BC325" s="110" t="str">
        <f>IF(Tabela2[[#This Row],[Outro(s) ]] = "X", "PREENCHER","NA")</f>
        <v>NA</v>
      </c>
      <c r="BD325" s="110" t="str">
        <f>VLOOKUP(Tabela2[[#This Row],[SIEMA]],Siema2025,82,FALSE)</f>
        <v/>
      </c>
      <c r="BE325" s="110" t="str">
        <f>VLOOKUP(Tabela2[[#This Row],[SIEMA]],Siema2025,81,FALSE)</f>
        <v/>
      </c>
      <c r="BF325" s="112" t="str">
        <f>VLOOKUP(Tabela2[[#This Row],[SIEMA]],Siema2025,28,FALSE)</f>
        <v>Enauta</v>
      </c>
      <c r="BG325" s="112"/>
      <c r="BH325" s="113" t="str">
        <f>VLOOKUP(Tabela2[[#This Row],[SIEMA]],Siema2025,29,FALSE)</f>
        <v>11253257000171</v>
      </c>
      <c r="BI325" s="114" t="s">
        <v>2696</v>
      </c>
      <c r="BJ325" s="109" t="s">
        <v>7097</v>
      </c>
      <c r="BK325" s="106" t="s">
        <v>2696</v>
      </c>
      <c r="BL325" s="143">
        <v>45792</v>
      </c>
      <c r="BM325" s="110">
        <f ca="1">IF(Tabela2[[#This Row],[Data de atendimento do Ibama (considerar o primeiro documento/ação)]]="",_xlfn.DAYS(TODAY(),J325),_xlfn.DAYS(Tabela2[[#This Row],[Data de atendimento do Ibama (considerar o primeiro documento/ação)]],J325))</f>
        <v>2</v>
      </c>
      <c r="BN325" s="110" t="str">
        <f>IF(Tabela2[[#This Row],[Atendido pelo Ibama ("Não" ou "Sim")]]="Não","Preencher", IF(Tabela2[[#This Row],[Atendido pelo Ibama ("Não" ou "Sim")]]="Sim","NA",""))</f>
        <v>NA</v>
      </c>
      <c r="BO325" s="116" t="s">
        <v>7098</v>
      </c>
      <c r="BP325" s="110" t="str">
        <f>IF(Tabela2[[#This Row],[Forma de atendimento (primeiro documento/ação)]]= "Outros (especificar)", "PREENCHER","NA")</f>
        <v>NA</v>
      </c>
      <c r="BQ325" s="108" t="s">
        <v>123</v>
      </c>
      <c r="BR325" s="110" t="str">
        <f>IF(Tabela2[[#This Row],[Equipe do Ibama foi a campo? Houve sobrevoo do Poseidon?]] = "Sim", "PREENCHER","NA")</f>
        <v>NA</v>
      </c>
      <c r="BS325" s="110" t="str">
        <f>IF(Tabela2[[#This Row],[Se sim, foi emitida Ordem de Emergência? (informações vinculada à coluna CK)]] = "Sim", "PREENCHER","NA")</f>
        <v>NA</v>
      </c>
      <c r="BT325" s="110" t="str">
        <f>IF(Tabela2[[#This Row],[Foi elaborado Relatório de Vistoria pelo Ibama? (informações vinculada à coluna CK)]] = "Sim", "PREENCHER","NA")</f>
        <v>NA</v>
      </c>
      <c r="BU325" s="110" t="str">
        <f>IF(Tabela2[[#This Row],[Houve envio de Informações Pós-acidente (preencher "não se aplica" quando de competência estadual/municipal)]] = "Sim", "PREENCHER","NA")</f>
        <v>NA</v>
      </c>
      <c r="BV325" s="110" t="str">
        <f>IF(Tabela2[[#This Row],[Houve avaliação das informações pós-acidente solicitadas/enviadas?]] = "Sim", "PREENCHER","NA")</f>
        <v>NA</v>
      </c>
      <c r="BW325" s="110" t="str">
        <f>IF(Tabela2[[#This Row],[O Ibama aguarda resposta da empresa/OEMA, etc?]] = "Sim", "PREENCHER","NA")</f>
        <v>NA</v>
      </c>
      <c r="BX325" s="108" t="s">
        <v>7119</v>
      </c>
      <c r="BY325" s="108"/>
      <c r="BZ325" s="106" t="str">
        <f>IF(Tabela2[[#This Row],[Data do documento de encerramento]]="NA","NA",IF(Tabela2[[#This Row],[Data do documento de encerramento]]="","Pendente de conclusão/ encerramento",_xlfn.DAYS(Tabela2[[#This Row],[Data do documento de encerramento]],J325)))</f>
        <v>Pendente de conclusão/ encerramento</v>
      </c>
      <c r="CA325" s="109"/>
      <c r="CB325" s="109" t="s">
        <v>7156</v>
      </c>
      <c r="CC325" s="131" t="s">
        <v>7189</v>
      </c>
      <c r="CD325" s="109" t="s">
        <v>7954</v>
      </c>
      <c r="CE325" s="109" t="s">
        <v>2696</v>
      </c>
      <c r="CF325" s="109" t="s">
        <v>7147</v>
      </c>
    </row>
    <row r="326" spans="1:84" hidden="1">
      <c r="A326" s="172">
        <v>202551372025</v>
      </c>
      <c r="B326" s="173" t="s">
        <v>8377</v>
      </c>
      <c r="C326" s="110" t="str">
        <f>VLOOKUP(Tabela2[[#This Row],[SIEMA]],Siema2025,4,FALSE)</f>
        <v xml:space="preserve"> MG</v>
      </c>
      <c r="D326" s="108" t="str">
        <f>VLOOKUP(Tabela2[[#This Row],[SIEMA]],Siema2025,3,FALSE)</f>
        <v xml:space="preserve">Cambuí </v>
      </c>
      <c r="E326" s="108" t="str">
        <f>VLOOKUP(Tabela2[[#This Row],[SIEMA]],Siema2025,20,FALSE)</f>
        <v>Rodovia Fernão Dias KM 893,1 NORTE CAMBUI-MG</v>
      </c>
      <c r="F326" s="108"/>
      <c r="G326" s="108"/>
      <c r="H326" s="108"/>
      <c r="I326" s="106" t="str">
        <f>VLOOKUP(Tabela2[[#This Row],[SIEMA]],Siema2025,19,FALSE)</f>
        <v/>
      </c>
      <c r="J326" s="107">
        <f>VLOOKUP(Tabela2[[#This Row],[SIEMA]],Siema2025,2,FALSE)</f>
        <v>45790</v>
      </c>
      <c r="K326" s="107" t="str">
        <f>VLOOKUP(Tabela2[[#This Row],[SIEMA]],Siema2025,16,FALSE)</f>
        <v>Terça</v>
      </c>
      <c r="L326" s="108" t="str">
        <f>IF(Tabela2[[#This Row],[Data]]="","Sem Informação",VLOOKUP(MONTH(Tabela2[[#This Row],[Data]]),'[1]Validação de dados'!$I$1:$J$13,2,0))</f>
        <v>Maio</v>
      </c>
      <c r="M326" s="106">
        <f>YEAR(Tabela2[[#This Row],[Data]])</f>
        <v>2025</v>
      </c>
      <c r="N326" s="107" t="str">
        <f>VLOOKUP(Tabela2[[#This Row],[SIEMA]],Siema2025,17,FALSE)</f>
        <v>Vespertino</v>
      </c>
      <c r="O326" s="107" t="str">
        <f>VLOOKUP(Tabela2[[#This Row],[SIEMA]],Siema2025,5,FALSE)</f>
        <v>Rodovia</v>
      </c>
      <c r="P326" s="106" t="str">
        <f>VLOOKUP(Tabela2[[#This Row],[SIEMA]],Siema2025,21,FALSE)</f>
        <v>Incendio em veiculo</v>
      </c>
      <c r="Q326" s="106" t="str">
        <f>VLOOKUP(Tabela2[[#This Row],[SIEMA]],Siema2025,7,FALSE)</f>
        <v>ÁLCOOL ETÍLICO;  XILENOS;  ÁCIDO MURIÁTICO;  EMBALAGENS CONTENDO AEROSSÓIS;  COMBUSTIVEL DIESEL;  ALDEÍDO FÓRMICO, CORROSIVO, SOLUÇÕES, CCOM NO MÍNIMO 25% DE FORMALDEÍDO</v>
      </c>
      <c r="R326" s="106" t="str">
        <f>VLOOKUP(Tabela2[[#This Row],[SIEMA]],Siema2025,10,FALSE)</f>
        <v/>
      </c>
      <c r="S326" s="109" t="str">
        <f>IF(Q326="","", IF(Q326="NC","", IF(Q326="NE","", IF(Q326="NA","",IFERROR(VLOOKUP(Q326,Produtos!$A$1:$C$2319,2,FALSE),"Não Cadastrado")))))</f>
        <v>Não Cadastrado</v>
      </c>
      <c r="T326" s="106" t="str">
        <f>VLOOKUP(Tabela2[[#This Row],[SIEMA]],Siema2025,11,FALSE)</f>
        <v xml:space="preserve"> </v>
      </c>
      <c r="U326" s="106" t="str">
        <f>VLOOKUP(Tabela2[[#This Row],[SIEMA]],Siema2025,12,FALSE)</f>
        <v xml:space="preserve"> </v>
      </c>
      <c r="V326" s="106" t="str">
        <f>IF(Q326="","",IF(ISNUMBER(Q326)=FALSE,"Não se aplica",IFERROR(VLOOKUP(Q326,Produtos!$A$1:$C$2319,3,FALSE),"Não Cadastrado")))</f>
        <v>Não se aplica</v>
      </c>
      <c r="W326" s="106" t="str">
        <f>VLOOKUP(Tabela2[[#This Row],[SIEMA]],Siema2025,10,FALSE)</f>
        <v/>
      </c>
      <c r="X326" s="115" t="str">
        <f>IF(Tabela2[[#This Row],[Origem do acidente]] = "Plataforma", "PREENCHER","NA")</f>
        <v>NA</v>
      </c>
      <c r="Y326" s="111" t="str">
        <f>IF(W326="","", IF(W326="NC","", IF(W326="NE","", IF(W326="NA","",IFERROR(VLOOKUP(W326,Produtos!$A$1:$C$2319,2,FALSE),"Não Cadastrado")))))</f>
        <v/>
      </c>
      <c r="Z326" s="106" t="str">
        <f>VLOOKUP(Tabela2[[#This Row],[SIEMA]],Siema2025,11,FALSE)</f>
        <v xml:space="preserve"> </v>
      </c>
      <c r="AA326" s="106" t="str">
        <f>VLOOKUP(Tabela2[[#This Row],[SIEMA]],Siema2025,12,FALSE)</f>
        <v xml:space="preserve"> </v>
      </c>
      <c r="AB326" s="106" t="str">
        <f>IF(W326="","",IF(ISNUMBER(W326)=FALSE,"Não se aplica",IFERROR(VLOOKUP(W326,Produtos!$A$1:$C$2319,3,FALSE),"Não Cadastrado")))</f>
        <v/>
      </c>
      <c r="AC326" s="106"/>
      <c r="AD326" s="110" t="str">
        <f>IF(Tabela2[[#This Row],[Origem do acidente]] = "Plataforma", "PREENCHER","NA")</f>
        <v>NA</v>
      </c>
      <c r="AE326" s="109" t="str">
        <f>IF(AC326="","", IF(AC326="NC","", IF(AC326="NE","", IF(AC326="NA","",IFERROR(VLOOKUP(AC326,Produtos!$A$1:$C$2319,2,FALSE),"Não Cadastrado")))))</f>
        <v/>
      </c>
      <c r="AF326" s="106"/>
      <c r="AG326" s="106"/>
      <c r="AH326" s="106" t="str">
        <f>IF(AC326="","",IF(ISNUMBER(AC326)=FALSE,"Não se aplica",IFERROR(VLOOKUP(AC326,Produtos!$A$1:$C$2319,3,FALSE),"Não Cadastrado")))</f>
        <v/>
      </c>
      <c r="AI326" s="106"/>
      <c r="AJ326" s="106" t="str">
        <f>VLOOKUP(Tabela2[[#This Row],[SIEMA]],Siema2025,26,FALSE)</f>
        <v>O CONDUTOR INFORMA QUE UM CURTO NA FIAÇÃO DOS FAROIS GEROU O PRINCIPIO DE INCENDIO</v>
      </c>
      <c r="AK326" s="109"/>
      <c r="AL326" s="109"/>
      <c r="AM326" s="109"/>
      <c r="AN326" s="110" t="str">
        <f>VLOOKUP(Tabela2[[#This Row],[SIEMA]],Siema2025,51,FALSE)</f>
        <v/>
      </c>
      <c r="AO326" s="110" t="str">
        <f>VLOOKUP(Tabela2[[#This Row],[SIEMA]],Siema2025,53,FALSE)</f>
        <v/>
      </c>
      <c r="AP326" s="110" t="str">
        <f>VLOOKUP(Tabela2[[#This Row],[SIEMA]],Siema2025,55,FALSE)</f>
        <v/>
      </c>
      <c r="AQ326" s="110" t="str">
        <f>VLOOKUP(Tabela2[[#This Row],[SIEMA]],Siema2025,57,FALSE)</f>
        <v/>
      </c>
      <c r="AR326" s="110" t="str">
        <f>VLOOKUP(Tabela2[[#This Row],[SIEMA]],Siema2025,59,FALSE)</f>
        <v/>
      </c>
      <c r="AS326" s="110" t="str">
        <f>VLOOKUP(Tabela2[[#This Row],[SIEMA]],Siema2025,61,FALSE)</f>
        <v/>
      </c>
      <c r="AT326" s="110" t="str">
        <f>VLOOKUP(Tabela2[[#This Row],[SIEMA]],Siema2025,63,FALSE)</f>
        <v/>
      </c>
      <c r="AU326" s="110" t="str">
        <f>VLOOKUP(Tabela2[[#This Row],[SIEMA]],Siema2025,65,FALSE)</f>
        <v>X</v>
      </c>
      <c r="AV326" s="110" t="str">
        <f>VLOOKUP(Tabela2[[#This Row],[SIEMA]],Siema2025,67,FALSE)</f>
        <v/>
      </c>
      <c r="AW326" s="110" t="str">
        <f>VLOOKUP(Tabela2[[#This Row],[SIEMA]],Siema2025,69,FALSE)</f>
        <v>X</v>
      </c>
      <c r="AX326" s="110" t="str">
        <f>VLOOKUP(Tabela2[[#This Row],[SIEMA]],Siema2025,71,FALSE)</f>
        <v/>
      </c>
      <c r="AY326" s="110" t="str">
        <f>VLOOKUP(Tabela2[[#This Row],[SIEMA]],Siema2025,73,FALSE)</f>
        <v/>
      </c>
      <c r="AZ326" s="110" t="str">
        <f>VLOOKUP(Tabela2[[#This Row],[SIEMA]],Siema2025,75,FALSE)</f>
        <v/>
      </c>
      <c r="BA326" s="110" t="str">
        <f>VLOOKUP(Tabela2[[#This Row],[SIEMA]],Siema2025,77,FALSE)</f>
        <v/>
      </c>
      <c r="BB326" s="110" t="str">
        <f>VLOOKUP(Tabela2[[#This Row],[SIEMA]],Siema2025,79,FALSE)</f>
        <v/>
      </c>
      <c r="BC326" s="110" t="str">
        <f>IF(Tabela2[[#This Row],[Outro(s) ]] = "X", "PREENCHER","NA")</f>
        <v>NA</v>
      </c>
      <c r="BD326" s="110" t="str">
        <f>VLOOKUP(Tabela2[[#This Row],[SIEMA]],Siema2025,82,FALSE)</f>
        <v/>
      </c>
      <c r="BE326" s="110" t="str">
        <f>VLOOKUP(Tabela2[[#This Row],[SIEMA]],Siema2025,81,FALSE)</f>
        <v/>
      </c>
      <c r="BF326" s="112" t="str">
        <f>VLOOKUP(Tabela2[[#This Row],[SIEMA]],Siema2025,28,FALSE)</f>
        <v>TRANPORTADORA Transalegrense Transportes</v>
      </c>
      <c r="BG326" s="112"/>
      <c r="BH326" s="113" t="str">
        <f>VLOOKUP(Tabela2[[#This Row],[SIEMA]],Siema2025,29,FALSE)</f>
        <v>07576793000130</v>
      </c>
      <c r="BI326" s="114" t="str">
        <f>VLOOKUP(Tabela2[[#This Row],[SIEMA]],Siema2025,107,FALSE)</f>
        <v>Não</v>
      </c>
      <c r="BJ326" s="109"/>
      <c r="BK326" s="106"/>
      <c r="BL326" s="143"/>
      <c r="BM326" s="110">
        <f ca="1">IF(Tabela2[[#This Row],[Data de atendimento do Ibama (considerar o primeiro documento/ação)]]="",_xlfn.DAYS(TODAY(),J326),_xlfn.DAYS(Tabela2[[#This Row],[Data de atendimento do Ibama (considerar o primeiro documento/ação)]],J326))</f>
        <v>430</v>
      </c>
      <c r="BN326" s="110" t="str">
        <f>IF(Tabela2[[#This Row],[Atendido pelo Ibama ("Não" ou "Sim")]]="Não","Preencher", IF(Tabela2[[#This Row],[Atendido pelo Ibama ("Não" ou "Sim")]]="Sim","NA",""))</f>
        <v/>
      </c>
      <c r="BO326" s="116"/>
      <c r="BP326" s="110" t="str">
        <f>IF(Tabela2[[#This Row],[Forma de atendimento (primeiro documento/ação)]]= "Outros (especificar)", "PREENCHER","NA")</f>
        <v>NA</v>
      </c>
      <c r="BQ326" s="108"/>
      <c r="BR326" s="110" t="str">
        <f>IF(Tabela2[[#This Row],[Equipe do Ibama foi a campo? Houve sobrevoo do Poseidon?]] = "Sim", "PREENCHER","NA")</f>
        <v>NA</v>
      </c>
      <c r="BS326" s="110" t="str">
        <f>IF(Tabela2[[#This Row],[Se sim, foi emitida Ordem de Emergência? (informações vinculada à coluna CK)]] = "Sim", "PREENCHER","NA")</f>
        <v>NA</v>
      </c>
      <c r="BT326" s="110" t="str">
        <f>IF(Tabela2[[#This Row],[Foi elaborado Relatório de Vistoria pelo Ibama? (informações vinculada à coluna CK)]] = "Sim", "PREENCHER","NA")</f>
        <v>NA</v>
      </c>
      <c r="BU326" s="110" t="str">
        <f>IF(Tabela2[[#This Row],[Houve envio de Informações Pós-acidente (preencher "não se aplica" quando de competência estadual/municipal)]] = "Sim", "PREENCHER","NA")</f>
        <v>NA</v>
      </c>
      <c r="BV326" s="110" t="str">
        <f>IF(Tabela2[[#This Row],[Houve avaliação das informações pós-acidente solicitadas/enviadas?]] = "Sim", "PREENCHER","NA")</f>
        <v>NA</v>
      </c>
      <c r="BW326" s="110" t="str">
        <f>IF(Tabela2[[#This Row],[O Ibama aguarda resposta da empresa/OEMA, etc?]] = "Sim", "PREENCHER","NA")</f>
        <v>NA</v>
      </c>
      <c r="BX326" s="108"/>
      <c r="BY326" s="108"/>
      <c r="BZ326" s="106" t="str">
        <f>IF(Tabela2[[#This Row],[Data do documento de encerramento]]="NA","NA",IF(Tabela2[[#This Row],[Data do documento de encerramento]]="","Pendente de conclusão/ encerramento",_xlfn.DAYS(Tabela2[[#This Row],[Data do documento de encerramento]],J326)))</f>
        <v>Pendente de conclusão/ encerramento</v>
      </c>
      <c r="CA326" s="109"/>
      <c r="CB326" s="109"/>
      <c r="CC326" s="109"/>
      <c r="CD326" s="109"/>
      <c r="CE326" s="109"/>
      <c r="CF326" s="109"/>
    </row>
    <row r="327" spans="1:84" ht="30.75" hidden="1">
      <c r="A327" s="172">
        <v>202551454023</v>
      </c>
      <c r="B327" s="173" t="s">
        <v>8378</v>
      </c>
      <c r="C327" s="110" t="str">
        <f>VLOOKUP(Tabela2[[#This Row],[SIEMA]],Siema2025,4,FALSE)</f>
        <v xml:space="preserve"> AL</v>
      </c>
      <c r="D327" s="108" t="str">
        <f>VLOOKUP(Tabela2[[#This Row],[SIEMA]],Siema2025,3,FALSE)</f>
        <v xml:space="preserve">Maceió </v>
      </c>
      <c r="E327" s="108" t="str">
        <f>VLOOKUP(Tabela2[[#This Row],[SIEMA]],Siema2025,20,FALSE)</f>
        <v>Rua Galba Novaes de Castro, Maceió- AL CEP 57062-590, Linha do TM-39</v>
      </c>
      <c r="F327" s="108"/>
      <c r="G327" s="108" t="s">
        <v>8379</v>
      </c>
      <c r="H327" s="108" t="s">
        <v>8380</v>
      </c>
      <c r="I327" s="106" t="s">
        <v>7456</v>
      </c>
      <c r="J327" s="107">
        <f>VLOOKUP(Tabela2[[#This Row],[SIEMA]],Siema2025,2,FALSE)</f>
        <v>45790</v>
      </c>
      <c r="K327" s="107" t="str">
        <f>VLOOKUP(Tabela2[[#This Row],[SIEMA]],Siema2025,16,FALSE)</f>
        <v>Terça</v>
      </c>
      <c r="L327" s="108" t="str">
        <f>IF(Tabela2[[#This Row],[Data]]="","Sem Informação",VLOOKUP(MONTH(Tabela2[[#This Row],[Data]]),'[1]Validação de dados'!$I$1:$J$13,2,0))</f>
        <v>Maio</v>
      </c>
      <c r="M327" s="106">
        <f>YEAR(Tabela2[[#This Row],[Data]])</f>
        <v>2025</v>
      </c>
      <c r="N327" s="107" t="str">
        <f>VLOOKUP(Tabela2[[#This Row],[SIEMA]],Siema2025,17,FALSE)</f>
        <v>Noturno</v>
      </c>
      <c r="O327" s="107" t="s">
        <v>145</v>
      </c>
      <c r="P327" s="106" t="str">
        <f>VLOOKUP(Tabela2[[#This Row],[SIEMA]],Siema2025,21,FALSE)</f>
        <v>Poço Terrestre</v>
      </c>
      <c r="Q327" s="106" t="str">
        <f>VLOOKUP(Tabela2[[#This Row],[SIEMA]],Siema2025,7,FALSE)</f>
        <v/>
      </c>
      <c r="R327" s="106"/>
      <c r="S327" s="109" t="s">
        <v>255</v>
      </c>
      <c r="T327" s="106" t="str">
        <f>VLOOKUP(Tabela2[[#This Row],[SIEMA]],Siema2025,11,FALSE)</f>
        <v>0.96</v>
      </c>
      <c r="U327" s="106" t="str">
        <f>VLOOKUP(Tabela2[[#This Row],[SIEMA]],Siema2025,12,FALSE)</f>
        <v>M3</v>
      </c>
      <c r="V327" s="106" t="str">
        <f>IF(Q327="","",IF(ISNUMBER(Q327)=FALSE,"Não se aplica",IFERROR(VLOOKUP(Q327,Produtos!$A$1:$C$2319,3,FALSE),"Não Cadastrado")))</f>
        <v/>
      </c>
      <c r="W327" s="106"/>
      <c r="X327" s="115" t="str">
        <f>IF(Tabela2[[#This Row],[Origem do acidente]] = "Plataforma", "PREENCHER","NA")</f>
        <v>NA</v>
      </c>
      <c r="Y327" s="111" t="str">
        <f>IF(W327="","", IF(W327="NC","", IF(W327="NE","", IF(W327="NA","",IFERROR(VLOOKUP(W327,Produtos!$A$1:$C$2319,2,FALSE),"Não Cadastrado")))))</f>
        <v/>
      </c>
      <c r="Z327" s="106"/>
      <c r="AA327" s="106" t="str">
        <f>VLOOKUP(Tabela2[[#This Row],[SIEMA]],Siema2025,12,FALSE)</f>
        <v>M3</v>
      </c>
      <c r="AB327" s="106" t="str">
        <f>IF(W327="","",IF(ISNUMBER(W327)=FALSE,"Não se aplica",IFERROR(VLOOKUP(W327,Produtos!$A$1:$C$2319,3,FALSE),"Não Cadastrado")))</f>
        <v/>
      </c>
      <c r="AC327" s="106"/>
      <c r="AD327" s="110" t="str">
        <f>IF(Tabela2[[#This Row],[Origem do acidente]] = "Plataforma", "PREENCHER","NA")</f>
        <v>NA</v>
      </c>
      <c r="AE327" s="109" t="str">
        <f>IF(AC327="","", IF(AC327="NC","", IF(AC327="NE","", IF(AC327="NA","",IFERROR(VLOOKUP(AC327,Produtos!$A$1:$C$2319,2,FALSE),"Não Cadastrado")))))</f>
        <v/>
      </c>
      <c r="AF327" s="106"/>
      <c r="AG327" s="106"/>
      <c r="AH327" s="106" t="str">
        <f>IF(AC327="","",IF(ISNUMBER(AC327)=FALSE,"Não se aplica",IFERROR(VLOOKUP(AC327,Produtos!$A$1:$C$2319,3,FALSE),"Não Cadastrado")))</f>
        <v/>
      </c>
      <c r="AI327" s="106"/>
      <c r="AJ327" s="106"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7" s="109"/>
      <c r="AL327" s="109"/>
      <c r="AM327" s="109"/>
      <c r="AN327" s="110" t="str">
        <f>VLOOKUP(Tabela2[[#This Row],[SIEMA]],Siema2025,51,FALSE)</f>
        <v/>
      </c>
      <c r="AO327" s="110" t="str">
        <f>VLOOKUP(Tabela2[[#This Row],[SIEMA]],Siema2025,53,FALSE)</f>
        <v/>
      </c>
      <c r="AP327" s="110" t="str">
        <f>VLOOKUP(Tabela2[[#This Row],[SIEMA]],Siema2025,55,FALSE)</f>
        <v/>
      </c>
      <c r="AQ327" s="110" t="str">
        <f>VLOOKUP(Tabela2[[#This Row],[SIEMA]],Siema2025,57,FALSE)</f>
        <v/>
      </c>
      <c r="AR327" s="110" t="str">
        <f>VLOOKUP(Tabela2[[#This Row],[SIEMA]],Siema2025,59,FALSE)</f>
        <v/>
      </c>
      <c r="AS327" s="110" t="str">
        <f>VLOOKUP(Tabela2[[#This Row],[SIEMA]],Siema2025,61,FALSE)</f>
        <v/>
      </c>
      <c r="AT327" s="110" t="str">
        <f>VLOOKUP(Tabela2[[#This Row],[SIEMA]],Siema2025,63,FALSE)</f>
        <v/>
      </c>
      <c r="AU327" s="110" t="str">
        <f>VLOOKUP(Tabela2[[#This Row],[SIEMA]],Siema2025,65,FALSE)</f>
        <v>X</v>
      </c>
      <c r="AV327" s="110" t="str">
        <f>VLOOKUP(Tabela2[[#This Row],[SIEMA]],Siema2025,67,FALSE)</f>
        <v/>
      </c>
      <c r="AW327" s="110" t="str">
        <f>VLOOKUP(Tabela2[[#This Row],[SIEMA]],Siema2025,69,FALSE)</f>
        <v/>
      </c>
      <c r="AX327" s="110" t="str">
        <f>VLOOKUP(Tabela2[[#This Row],[SIEMA]],Siema2025,71,FALSE)</f>
        <v/>
      </c>
      <c r="AY327" s="110" t="str">
        <f>VLOOKUP(Tabela2[[#This Row],[SIEMA]],Siema2025,73,FALSE)</f>
        <v/>
      </c>
      <c r="AZ327" s="110" t="str">
        <f>VLOOKUP(Tabela2[[#This Row],[SIEMA]],Siema2025,75,FALSE)</f>
        <v/>
      </c>
      <c r="BA327" s="110" t="str">
        <f>VLOOKUP(Tabela2[[#This Row],[SIEMA]],Siema2025,77,FALSE)</f>
        <v/>
      </c>
      <c r="BB327" s="110" t="str">
        <f>VLOOKUP(Tabela2[[#This Row],[SIEMA]],Siema2025,79,FALSE)</f>
        <v/>
      </c>
      <c r="BC327" s="110" t="str">
        <f>IF(Tabela2[[#This Row],[Outro(s) ]] = "X", "PREENCHER","NA")</f>
        <v>NA</v>
      </c>
      <c r="BD327" s="110" t="str">
        <f>VLOOKUP(Tabela2[[#This Row],[SIEMA]],Siema2025,82,FALSE)</f>
        <v/>
      </c>
      <c r="BE327" s="110" t="str">
        <f>VLOOKUP(Tabela2[[#This Row],[SIEMA]],Siema2025,81,FALSE)</f>
        <v/>
      </c>
      <c r="BF327" s="112" t="str">
        <f>VLOOKUP(Tabela2[[#This Row],[SIEMA]],Siema2025,28,FALSE)</f>
        <v>PETROSYNERGY LTDA.</v>
      </c>
      <c r="BG327" s="112"/>
      <c r="BH327" s="113" t="str">
        <f>VLOOKUP(Tabela2[[#This Row],[SIEMA]],Siema2025,29,FALSE)</f>
        <v>03951809000197</v>
      </c>
      <c r="BI327" s="114" t="str">
        <f>VLOOKUP(Tabela2[[#This Row],[SIEMA]],Siema2025,107,FALSE)</f>
        <v>Não</v>
      </c>
      <c r="BJ327" s="109" t="s">
        <v>7111</v>
      </c>
      <c r="BK327" s="106" t="s">
        <v>2696</v>
      </c>
      <c r="BL327" s="38">
        <v>45799</v>
      </c>
      <c r="BM327" s="110">
        <f ca="1">IF(Tabela2[[#This Row],[Data de atendimento do Ibama (considerar o primeiro documento/ação)]]="",_xlfn.DAYS(TODAY(),J327),_xlfn.DAYS(Tabela2[[#This Row],[Data de atendimento do Ibama (considerar o primeiro documento/ação)]],J327))</f>
        <v>9</v>
      </c>
      <c r="BN327" s="110" t="str">
        <f>IF(Tabela2[[#This Row],[Atendido pelo Ibama ("Não" ou "Sim")]]="Não","Preencher", IF(Tabela2[[#This Row],[Atendido pelo Ibama ("Não" ou "Sim")]]="Sim","NA",""))</f>
        <v>NA</v>
      </c>
      <c r="BO327" s="116" t="s">
        <v>7098</v>
      </c>
      <c r="BP327" s="110" t="str">
        <f>IF(Tabela2[[#This Row],[Forma de atendimento (primeiro documento/ação)]]= "Outros (especificar)", "PREENCHER","NA")</f>
        <v>NA</v>
      </c>
      <c r="BQ327" s="108" t="s">
        <v>123</v>
      </c>
      <c r="BR327" s="110" t="str">
        <f>IF(Tabela2[[#This Row],[Equipe do Ibama foi a campo? Houve sobrevoo do Poseidon?]] = "Sim", "PREENCHER","NA")</f>
        <v>NA</v>
      </c>
      <c r="BS327" s="110" t="str">
        <f>IF(Tabela2[[#This Row],[Se sim, foi emitida Ordem de Emergência? (informações vinculada à coluna CK)]] = "Sim", "PREENCHER","NA")</f>
        <v>NA</v>
      </c>
      <c r="BT327" s="110" t="str">
        <f>IF(Tabela2[[#This Row],[Foi elaborado Relatório de Vistoria pelo Ibama? (informações vinculada à coluna CK)]] = "Sim", "PREENCHER","NA")</f>
        <v>NA</v>
      </c>
      <c r="BU327" s="110" t="s">
        <v>123</v>
      </c>
      <c r="BV327" s="110" t="s">
        <v>2696</v>
      </c>
      <c r="BW327" s="110" t="s">
        <v>123</v>
      </c>
      <c r="BX327" s="108"/>
      <c r="BY327" s="108"/>
      <c r="BZ327" s="106" t="str">
        <f>IF(Tabela2[[#This Row],[Data do documento de encerramento]]="NA","NA",IF(Tabela2[[#This Row],[Data do documento de encerramento]]="","Pendente de conclusão/ encerramento",_xlfn.DAYS(Tabela2[[#This Row],[Data do documento de encerramento]],J327)))</f>
        <v>Pendente de conclusão/ encerramento</v>
      </c>
      <c r="CA327" s="109"/>
      <c r="CB327" s="109"/>
      <c r="CC327" s="131"/>
      <c r="CD327" s="109"/>
      <c r="CE327" s="109"/>
      <c r="CF327" s="109"/>
    </row>
    <row r="328" spans="1:84" ht="60.75" hidden="1">
      <c r="A328" s="172">
        <v>202551461225</v>
      </c>
      <c r="B328" s="173" t="s">
        <v>8381</v>
      </c>
      <c r="C328" s="110" t="str">
        <f>VLOOKUP(Tabela2[[#This Row],[SIEMA]],Siema2025,4,FALSE)</f>
        <v xml:space="preserve"> BA</v>
      </c>
      <c r="D328" s="108" t="str">
        <f>VLOOKUP(Tabela2[[#This Row],[SIEMA]],Siema2025,3,FALSE)</f>
        <v xml:space="preserve">Santaluz </v>
      </c>
      <c r="E328" s="108" t="str">
        <f>VLOOKUP(Tabela2[[#This Row],[SIEMA]],Siema2025,20,FALSE)</f>
        <v>Rua Duque de Caxias N° 201</v>
      </c>
      <c r="F328" s="108"/>
      <c r="G328" s="108" t="s">
        <v>8382</v>
      </c>
      <c r="H328" s="108" t="s">
        <v>8383</v>
      </c>
      <c r="I328" s="106" t="s">
        <v>7118</v>
      </c>
      <c r="J328" s="107">
        <f>VLOOKUP(Tabela2[[#This Row],[SIEMA]],Siema2025,2,FALSE)</f>
        <v>45791</v>
      </c>
      <c r="K328" s="107" t="str">
        <f>VLOOKUP(Tabela2[[#This Row],[SIEMA]],Siema2025,16,FALSE)</f>
        <v>Quarta</v>
      </c>
      <c r="L328" s="108" t="str">
        <f>IF(Tabela2[[#This Row],[Data]]="","Sem Informação",VLOOKUP(MONTH(Tabela2[[#This Row],[Data]]),'[1]Validação de dados'!$I$1:$J$13,2,0))</f>
        <v>Maio</v>
      </c>
      <c r="M328" s="106">
        <f>YEAR(Tabela2[[#This Row],[Data]])</f>
        <v>2025</v>
      </c>
      <c r="N328" s="107" t="str">
        <f>VLOOKUP(Tabela2[[#This Row],[SIEMA]],Siema2025,17,FALSE)</f>
        <v>Vespertino</v>
      </c>
      <c r="O328" s="107" t="str">
        <f>VLOOKUP(Tabela2[[#This Row],[SIEMA]],Siema2025,5,FALSE)</f>
        <v>Ferrovia</v>
      </c>
      <c r="P328" s="106"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8" s="106">
        <v>1202</v>
      </c>
      <c r="R328" s="106" t="s">
        <v>7119</v>
      </c>
      <c r="S328" s="109" t="s">
        <v>3060</v>
      </c>
      <c r="T328" s="106">
        <v>215</v>
      </c>
      <c r="U328" s="106" t="s">
        <v>648</v>
      </c>
      <c r="V328" s="106">
        <f>IF(Q328="","",IF(ISNUMBER(Q328)=FALSE,"Não se aplica",IFERROR(VLOOKUP(Q328,Produtos!$A$1:$C$2319,3,FALSE),"Não Cadastrado")))</f>
        <v>3</v>
      </c>
      <c r="W328" s="106" t="str">
        <f>VLOOKUP(Tabela2[[#This Row],[SIEMA]],Siema2025,10,FALSE)</f>
        <v/>
      </c>
      <c r="X328" s="115"/>
      <c r="Y328" s="111" t="str">
        <f>IF(W328="","", IF(W328="NC","", IF(W328="NE","", IF(W328="NA","",IFERROR(VLOOKUP(W328,Produtos!$A$1:$C$2319,2,FALSE),"Não Cadastrado")))))</f>
        <v/>
      </c>
      <c r="Z328" s="106" t="str">
        <f>VLOOKUP(Tabela2[[#This Row],[SIEMA]],Siema2025,11,FALSE)</f>
        <v xml:space="preserve"> </v>
      </c>
      <c r="AA328" s="106" t="str">
        <f>VLOOKUP(Tabela2[[#This Row],[SIEMA]],Siema2025,12,FALSE)</f>
        <v xml:space="preserve"> </v>
      </c>
      <c r="AB328" s="106" t="str">
        <f>IF(W328="","",IF(ISNUMBER(W328)=FALSE,"Não se aplica",IFERROR(VLOOKUP(W328,Produtos!$A$1:$C$2319,3,FALSE),"Não Cadastrado")))</f>
        <v/>
      </c>
      <c r="AC328" s="106"/>
      <c r="AD328" s="110"/>
      <c r="AE328" s="109" t="str">
        <f>IF(AC328="","", IF(AC328="NC","", IF(AC328="NE","", IF(AC328="NA","",IFERROR(VLOOKUP(AC328,Produtos!$A$1:$C$2319,2,FALSE),"Não Cadastrado")))))</f>
        <v/>
      </c>
      <c r="AF328" s="106"/>
      <c r="AG328" s="106"/>
      <c r="AH328" s="106" t="str">
        <f>IF(AC328="","",IF(ISNUMBER(AC328)=FALSE,"Não se aplica",IFERROR(VLOOKUP(AC328,Produtos!$A$1:$C$2319,3,FALSE),"Não Cadastrado")))</f>
        <v/>
      </c>
      <c r="AI328" s="106"/>
      <c r="AJ328" s="106" t="str">
        <f>VLOOKUP(Tabela2[[#This Row],[SIEMA]],Siema2025,26,FALSE)</f>
        <v/>
      </c>
      <c r="AK328" s="109" t="s">
        <v>7110</v>
      </c>
      <c r="AL328" s="109"/>
      <c r="AM328" s="109"/>
      <c r="AN328" s="110" t="str">
        <f>VLOOKUP(Tabela2[[#This Row],[SIEMA]],Siema2025,51,FALSE)</f>
        <v/>
      </c>
      <c r="AO328" s="110" t="str">
        <f>VLOOKUP(Tabela2[[#This Row],[SIEMA]],Siema2025,53,FALSE)</f>
        <v/>
      </c>
      <c r="AP328" s="110" t="str">
        <f>VLOOKUP(Tabela2[[#This Row],[SIEMA]],Siema2025,55,FALSE)</f>
        <v/>
      </c>
      <c r="AQ328" s="110" t="str">
        <f>VLOOKUP(Tabela2[[#This Row],[SIEMA]],Siema2025,57,FALSE)</f>
        <v/>
      </c>
      <c r="AR328" s="110" t="str">
        <f>VLOOKUP(Tabela2[[#This Row],[SIEMA]],Siema2025,59,FALSE)</f>
        <v>X</v>
      </c>
      <c r="AS328" s="110" t="str">
        <f>VLOOKUP(Tabela2[[#This Row],[SIEMA]],Siema2025,61,FALSE)</f>
        <v/>
      </c>
      <c r="AT328" s="110" t="str">
        <f>VLOOKUP(Tabela2[[#This Row],[SIEMA]],Siema2025,63,FALSE)</f>
        <v/>
      </c>
      <c r="AU328" s="110" t="str">
        <f>VLOOKUP(Tabela2[[#This Row],[SIEMA]],Siema2025,65,FALSE)</f>
        <v>X</v>
      </c>
      <c r="AV328" s="110" t="str">
        <f>VLOOKUP(Tabela2[[#This Row],[SIEMA]],Siema2025,67,FALSE)</f>
        <v/>
      </c>
      <c r="AW328" s="110" t="str">
        <f>VLOOKUP(Tabela2[[#This Row],[SIEMA]],Siema2025,69,FALSE)</f>
        <v/>
      </c>
      <c r="AX328" s="110" t="str">
        <f>VLOOKUP(Tabela2[[#This Row],[SIEMA]],Siema2025,71,FALSE)</f>
        <v/>
      </c>
      <c r="AY328" s="110" t="str">
        <f>VLOOKUP(Tabela2[[#This Row],[SIEMA]],Siema2025,73,FALSE)</f>
        <v/>
      </c>
      <c r="AZ328" s="110" t="str">
        <f>VLOOKUP(Tabela2[[#This Row],[SIEMA]],Siema2025,75,FALSE)</f>
        <v/>
      </c>
      <c r="BA328" s="110" t="str">
        <f>VLOOKUP(Tabela2[[#This Row],[SIEMA]],Siema2025,77,FALSE)</f>
        <v/>
      </c>
      <c r="BB328" s="110" t="str">
        <f>VLOOKUP(Tabela2[[#This Row],[SIEMA]],Siema2025,79,FALSE)</f>
        <v/>
      </c>
      <c r="BC328" s="110" t="str">
        <f>IF(Tabela2[[#This Row],[Outro(s) ]] = "X", "PREENCHER","NA")</f>
        <v>NA</v>
      </c>
      <c r="BD328" s="110" t="str">
        <f>VLOOKUP(Tabela2[[#This Row],[SIEMA]],Siema2025,82,FALSE)</f>
        <v/>
      </c>
      <c r="BE328" s="110" t="str">
        <f>VLOOKUP(Tabela2[[#This Row],[SIEMA]],Siema2025,81,FALSE)</f>
        <v/>
      </c>
      <c r="BF328" s="112" t="s">
        <v>7169</v>
      </c>
      <c r="BG328" s="112" t="s">
        <v>7170</v>
      </c>
      <c r="BH328" s="113" t="str">
        <f>VLOOKUP(Tabela2[[#This Row],[SIEMA]],Siema2025,29,FALSE)</f>
        <v>00924429000175</v>
      </c>
      <c r="BI328" s="114" t="str">
        <f>VLOOKUP(Tabela2[[#This Row],[SIEMA]],Siema2025,107,FALSE)</f>
        <v>Não</v>
      </c>
      <c r="BJ328" s="109" t="s">
        <v>7097</v>
      </c>
      <c r="BK328" s="106" t="s">
        <v>2696</v>
      </c>
      <c r="BL328" s="143">
        <v>45796</v>
      </c>
      <c r="BM328" s="110">
        <f ca="1">IF(Tabela2[[#This Row],[Data de atendimento do Ibama (considerar o primeiro documento/ação)]]="",_xlfn.DAYS(TODAY(),J328),_xlfn.DAYS(Tabela2[[#This Row],[Data de atendimento do Ibama (considerar o primeiro documento/ação)]],J328))</f>
        <v>5</v>
      </c>
      <c r="BN328" s="110" t="str">
        <f>IF(Tabela2[[#This Row],[Atendido pelo Ibama ("Não" ou "Sim")]]="Não","Preencher", IF(Tabela2[[#This Row],[Atendido pelo Ibama ("Não" ou "Sim")]]="Sim","NA",""))</f>
        <v>NA</v>
      </c>
      <c r="BO328" s="116" t="s">
        <v>7139</v>
      </c>
      <c r="BP328" s="110" t="str">
        <f>IF(Tabela2[[#This Row],[Forma de atendimento (primeiro documento/ação)]]= "Outros (especificar)", "PREENCHER","NA")</f>
        <v>NA</v>
      </c>
      <c r="BQ328" s="108" t="s">
        <v>123</v>
      </c>
      <c r="BR328" s="110" t="str">
        <f>IF(Tabela2[[#This Row],[Equipe do Ibama foi a campo? Houve sobrevoo do Poseidon?]] = "Sim", "PREENCHER","NA")</f>
        <v>NA</v>
      </c>
      <c r="BS328" s="110" t="str">
        <f>IF(Tabela2[[#This Row],[Se sim, foi emitida Ordem de Emergência? (informações vinculada à coluna CK)]] = "Sim", "PREENCHER","NA")</f>
        <v>NA</v>
      </c>
      <c r="BT328" s="110" t="str">
        <f>IF(Tabela2[[#This Row],[Foi elaborado Relatório de Vistoria pelo Ibama? (informações vinculada à coluna CK)]] = "Sim", "PREENCHER","NA")</f>
        <v>NA</v>
      </c>
      <c r="BU328" s="110" t="str">
        <f>IF(Tabela2[[#This Row],[Houve envio de Informações Pós-acidente (preencher "não se aplica" quando de competência estadual/municipal)]] = "Sim", "PREENCHER","NA")</f>
        <v>NA</v>
      </c>
      <c r="BV328" s="110" t="str">
        <f>IF(Tabela2[[#This Row],[Houve avaliação das informações pós-acidente solicitadas/enviadas?]] = "Sim", "PREENCHER","NA")</f>
        <v>NA</v>
      </c>
      <c r="BW328" s="110" t="str">
        <f>IF(Tabela2[[#This Row],[O Ibama aguarda resposta da empresa/OEMA, etc?]] = "Sim", "PREENCHER","NA")</f>
        <v>NA</v>
      </c>
      <c r="BX328" s="108"/>
      <c r="BY328" s="108"/>
      <c r="BZ328" s="106" t="str">
        <f>IF(Tabela2[[#This Row],[Data do documento de encerramento]]="NA","NA",IF(Tabela2[[#This Row],[Data do documento de encerramento]]="","Pendente de conclusão/ encerramento",_xlfn.DAYS(Tabela2[[#This Row],[Data do documento de encerramento]],J328)))</f>
        <v>Pendente de conclusão/ encerramento</v>
      </c>
      <c r="CA328" s="109"/>
      <c r="CB328" s="109"/>
      <c r="CC328" s="132"/>
      <c r="CD328" s="109"/>
      <c r="CE328" s="109"/>
      <c r="CF328" s="109"/>
    </row>
    <row r="329" spans="1:84" ht="30.75" hidden="1">
      <c r="A329" s="172">
        <v>202551628813</v>
      </c>
      <c r="B329" s="173" t="s">
        <v>8384</v>
      </c>
      <c r="C329" s="110" t="str">
        <f>VLOOKUP(Tabela2[[#This Row],[SIEMA]],Siema2025,4,FALSE)</f>
        <v xml:space="preserve"> AL</v>
      </c>
      <c r="D329" s="108" t="str">
        <f>VLOOKUP(Tabela2[[#This Row],[SIEMA]],Siema2025,3,FALSE)</f>
        <v xml:space="preserve">Maceió </v>
      </c>
      <c r="E329" s="108" t="str">
        <f>VLOOKUP(Tabela2[[#This Row],[SIEMA]],Siema2025,20,FALSE)</f>
        <v>Avenida Durval de Goes Monteiro, Maceió - AL, TM-15</v>
      </c>
      <c r="F329" s="108"/>
      <c r="G329" s="108" t="s">
        <v>8385</v>
      </c>
      <c r="H329" s="108" t="s">
        <v>8386</v>
      </c>
      <c r="I329" s="106" t="s">
        <v>7456</v>
      </c>
      <c r="J329" s="107">
        <f>VLOOKUP(Tabela2[[#This Row],[SIEMA]],Siema2025,2,FALSE)</f>
        <v>45792</v>
      </c>
      <c r="K329" s="107" t="str">
        <f>VLOOKUP(Tabela2[[#This Row],[SIEMA]],Siema2025,16,FALSE)</f>
        <v>Quinta</v>
      </c>
      <c r="L329" s="108" t="str">
        <f>IF(Tabela2[[#This Row],[Data]]="","Sem Informação",VLOOKUP(MONTH(Tabela2[[#This Row],[Data]]),'[1]Validação de dados'!$I$1:$J$13,2,0))</f>
        <v>Maio</v>
      </c>
      <c r="M329" s="106">
        <f>YEAR(Tabela2[[#This Row],[Data]])</f>
        <v>2025</v>
      </c>
      <c r="N329" s="107" t="str">
        <f>VLOOKUP(Tabela2[[#This Row],[SIEMA]],Siema2025,17,FALSE)</f>
        <v>Vespertino</v>
      </c>
      <c r="O329" s="107" t="s">
        <v>145</v>
      </c>
      <c r="P329" s="106" t="str">
        <f>VLOOKUP(Tabela2[[#This Row],[SIEMA]],Siema2025,21,FALSE)</f>
        <v>Poço Terrestre</v>
      </c>
      <c r="Q329" s="106">
        <v>1267</v>
      </c>
      <c r="R329" s="106" t="str">
        <f>VLOOKUP(Tabela2[[#This Row],[SIEMA]],Siema2025,10,FALSE)</f>
        <v/>
      </c>
      <c r="S329" s="109" t="str">
        <f>IF(Q329="","", IF(Q329="NC","", IF(Q329="NE","", IF(Q329="NA","",IFERROR(VLOOKUP(Q329,Produtos!$A$1:$C$2319,2,FALSE),"Não Cadastrado")))))</f>
        <v>PETRÓLEO CRU</v>
      </c>
      <c r="T329" s="106" t="s">
        <v>3201</v>
      </c>
      <c r="U329" s="106" t="str">
        <f>VLOOKUP(Tabela2[[#This Row],[SIEMA]],Siema2025,12,FALSE)</f>
        <v xml:space="preserve"> </v>
      </c>
      <c r="V329" s="106">
        <f>IF(Q329="","",IF(ISNUMBER(Q329)=FALSE,"Não se aplica",IFERROR(VLOOKUP(Q329,Produtos!$A$1:$C$2319,3,FALSE),"Não Cadastrado")))</f>
        <v>3</v>
      </c>
      <c r="W329" s="106" t="str">
        <f>VLOOKUP(Tabela2[[#This Row],[SIEMA]],Siema2025,10,FALSE)</f>
        <v/>
      </c>
      <c r="X329" s="115" t="str">
        <f>IF(Tabela2[[#This Row],[Origem do acidente]] = "Plataforma", "PREENCHER","NA")</f>
        <v>NA</v>
      </c>
      <c r="Y329" s="111" t="str">
        <f>IF(W329="","", IF(W329="NC","", IF(W329="NE","", IF(W329="NA","",IFERROR(VLOOKUP(W329,Produtos!$A$1:$C$2319,2,FALSE),"Não Cadastrado")))))</f>
        <v/>
      </c>
      <c r="Z329" s="106" t="str">
        <f>VLOOKUP(Tabela2[[#This Row],[SIEMA]],Siema2025,11,FALSE)</f>
        <v xml:space="preserve"> </v>
      </c>
      <c r="AA329" s="106" t="str">
        <f>VLOOKUP(Tabela2[[#This Row],[SIEMA]],Siema2025,12,FALSE)</f>
        <v xml:space="preserve"> </v>
      </c>
      <c r="AB329" s="106" t="str">
        <f>IF(W329="","",IF(ISNUMBER(W329)=FALSE,"Não se aplica",IFERROR(VLOOKUP(W329,Produtos!$A$1:$C$2319,3,FALSE),"Não Cadastrado")))</f>
        <v/>
      </c>
      <c r="AC329" s="106"/>
      <c r="AD329" s="110" t="str">
        <f>IF(Tabela2[[#This Row],[Origem do acidente]] = "Plataforma", "PREENCHER","NA")</f>
        <v>NA</v>
      </c>
      <c r="AE329" s="109" t="str">
        <f>IF(AC329="","", IF(AC329="NC","", IF(AC329="NE","", IF(AC329="NA","",IFERROR(VLOOKUP(AC329,Produtos!$A$1:$C$2319,2,FALSE),"Não Cadastrado")))))</f>
        <v/>
      </c>
      <c r="AF329" s="106"/>
      <c r="AG329" s="106"/>
      <c r="AH329" s="106" t="str">
        <f>IF(AC329="","",IF(ISNUMBER(AC329)=FALSE,"Não se aplica",IFERROR(VLOOKUP(AC329,Produtos!$A$1:$C$2319,3,FALSE),"Não Cadastrado")))</f>
        <v/>
      </c>
      <c r="AI329" s="106"/>
      <c r="AJ329" s="106" t="str">
        <f>VLOOKUP(Tabela2[[#This Row],[SIEMA]],Siema2025,26,FALSE)</f>
        <v>O operador esqueceu a válvula fechada.</v>
      </c>
      <c r="AK329" s="109"/>
      <c r="AL329" s="109"/>
      <c r="AM329" s="109"/>
      <c r="AN329" s="110" t="str">
        <f>VLOOKUP(Tabela2[[#This Row],[SIEMA]],Siema2025,51,FALSE)</f>
        <v/>
      </c>
      <c r="AO329" s="110" t="str">
        <f>VLOOKUP(Tabela2[[#This Row],[SIEMA]],Siema2025,53,FALSE)</f>
        <v/>
      </c>
      <c r="AP329" s="110" t="str">
        <f>VLOOKUP(Tabela2[[#This Row],[SIEMA]],Siema2025,55,FALSE)</f>
        <v/>
      </c>
      <c r="AQ329" s="110" t="str">
        <f>VLOOKUP(Tabela2[[#This Row],[SIEMA]],Siema2025,57,FALSE)</f>
        <v/>
      </c>
      <c r="AR329" s="110" t="str">
        <f>VLOOKUP(Tabela2[[#This Row],[SIEMA]],Siema2025,59,FALSE)</f>
        <v/>
      </c>
      <c r="AS329" s="110" t="str">
        <f>VLOOKUP(Tabela2[[#This Row],[SIEMA]],Siema2025,61,FALSE)</f>
        <v/>
      </c>
      <c r="AT329" s="110" t="str">
        <f>VLOOKUP(Tabela2[[#This Row],[SIEMA]],Siema2025,63,FALSE)</f>
        <v/>
      </c>
      <c r="AU329" s="110" t="str">
        <f>VLOOKUP(Tabela2[[#This Row],[SIEMA]],Siema2025,65,FALSE)</f>
        <v>X</v>
      </c>
      <c r="AV329" s="110" t="str">
        <f>VLOOKUP(Tabela2[[#This Row],[SIEMA]],Siema2025,67,FALSE)</f>
        <v/>
      </c>
      <c r="AW329" s="110" t="str">
        <f>VLOOKUP(Tabela2[[#This Row],[SIEMA]],Siema2025,69,FALSE)</f>
        <v/>
      </c>
      <c r="AX329" s="110" t="str">
        <f>VLOOKUP(Tabela2[[#This Row],[SIEMA]],Siema2025,71,FALSE)</f>
        <v/>
      </c>
      <c r="AY329" s="110" t="str">
        <f>VLOOKUP(Tabela2[[#This Row],[SIEMA]],Siema2025,73,FALSE)</f>
        <v/>
      </c>
      <c r="AZ329" s="110" t="str">
        <f>VLOOKUP(Tabela2[[#This Row],[SIEMA]],Siema2025,75,FALSE)</f>
        <v/>
      </c>
      <c r="BA329" s="110" t="str">
        <f>VLOOKUP(Tabela2[[#This Row],[SIEMA]],Siema2025,77,FALSE)</f>
        <v/>
      </c>
      <c r="BB329" s="110" t="str">
        <f>VLOOKUP(Tabela2[[#This Row],[SIEMA]],Siema2025,79,FALSE)</f>
        <v/>
      </c>
      <c r="BC329" s="110" t="str">
        <f>IF(Tabela2[[#This Row],[Outro(s) ]] = "X", "PREENCHER","NA")</f>
        <v>NA</v>
      </c>
      <c r="BD329" s="110" t="str">
        <f>VLOOKUP(Tabela2[[#This Row],[SIEMA]],Siema2025,82,FALSE)</f>
        <v/>
      </c>
      <c r="BE329" s="110" t="str">
        <f>VLOOKUP(Tabela2[[#This Row],[SIEMA]],Siema2025,81,FALSE)</f>
        <v/>
      </c>
      <c r="BF329" s="112" t="str">
        <f>VLOOKUP(Tabela2[[#This Row],[SIEMA]],Siema2025,28,FALSE)</f>
        <v>PETROSYNERGY LTDA.</v>
      </c>
      <c r="BG329" s="112"/>
      <c r="BH329" s="113" t="str">
        <f>VLOOKUP(Tabela2[[#This Row],[SIEMA]],Siema2025,29,FALSE)</f>
        <v>03951809000197</v>
      </c>
      <c r="BI329" s="114" t="str">
        <f>VLOOKUP(Tabela2[[#This Row],[SIEMA]],Siema2025,107,FALSE)</f>
        <v>Não</v>
      </c>
      <c r="BJ329" s="109" t="s">
        <v>7111</v>
      </c>
      <c r="BK329" s="106" t="s">
        <v>2696</v>
      </c>
      <c r="BL329" s="38">
        <v>45799</v>
      </c>
      <c r="BM329" s="110">
        <f ca="1">IF(Tabela2[[#This Row],[Data de atendimento do Ibama (considerar o primeiro documento/ação)]]="",_xlfn.DAYS(TODAY(),J329),_xlfn.DAYS(Tabela2[[#This Row],[Data de atendimento do Ibama (considerar o primeiro documento/ação)]],J329))</f>
        <v>7</v>
      </c>
      <c r="BN329" s="110" t="str">
        <f>IF(Tabela2[[#This Row],[Atendido pelo Ibama ("Não" ou "Sim")]]="Não","Preencher", IF(Tabela2[[#This Row],[Atendido pelo Ibama ("Não" ou "Sim")]]="Sim","NA",""))</f>
        <v>NA</v>
      </c>
      <c r="BO329" s="116" t="s">
        <v>7098</v>
      </c>
      <c r="BP329" s="110" t="str">
        <f>IF(Tabela2[[#This Row],[Forma de atendimento (primeiro documento/ação)]]= "Outros (especificar)", "PREENCHER","NA")</f>
        <v>NA</v>
      </c>
      <c r="BQ329" s="108" t="s">
        <v>123</v>
      </c>
      <c r="BR329" s="110" t="str">
        <f>IF(Tabela2[[#This Row],[Equipe do Ibama foi a campo? Houve sobrevoo do Poseidon?]] = "Sim", "PREENCHER","NA")</f>
        <v>NA</v>
      </c>
      <c r="BS329" s="110" t="str">
        <f>IF(Tabela2[[#This Row],[Se sim, foi emitida Ordem de Emergência? (informações vinculada à coluna CK)]] = "Sim", "PREENCHER","NA")</f>
        <v>NA</v>
      </c>
      <c r="BT329" s="110" t="str">
        <f>IF(Tabela2[[#This Row],[Foi elaborado Relatório de Vistoria pelo Ibama? (informações vinculada à coluna CK)]] = "Sim", "PREENCHER","NA")</f>
        <v>NA</v>
      </c>
      <c r="BU329" s="110" t="s">
        <v>123</v>
      </c>
      <c r="BV329" s="110" t="s">
        <v>2696</v>
      </c>
      <c r="BW329" s="110" t="s">
        <v>123</v>
      </c>
      <c r="BX329" s="108"/>
      <c r="BY329" s="108"/>
      <c r="BZ329" s="106" t="str">
        <f>IF(Tabela2[[#This Row],[Data do documento de encerramento]]="NA","NA",IF(Tabela2[[#This Row],[Data do documento de encerramento]]="","Pendente de conclusão/ encerramento",_xlfn.DAYS(Tabela2[[#This Row],[Data do documento de encerramento]],J329)))</f>
        <v>Pendente de conclusão/ encerramento</v>
      </c>
      <c r="CA329" s="109"/>
      <c r="CB329" s="109"/>
      <c r="CC329" s="106"/>
      <c r="CD329" s="109"/>
      <c r="CE329" s="109"/>
      <c r="CF329" s="109"/>
    </row>
    <row r="330" spans="1:84" hidden="1">
      <c r="A330" s="172">
        <v>202551646817</v>
      </c>
      <c r="B330" s="173" t="s">
        <v>8387</v>
      </c>
      <c r="C330" s="110" t="str">
        <f>VLOOKUP(Tabela2[[#This Row],[SIEMA]],Siema2025,4,FALSE)</f>
        <v xml:space="preserve"> GO</v>
      </c>
      <c r="D330" s="108" t="str">
        <f>VLOOKUP(Tabela2[[#This Row],[SIEMA]],Siema2025,3,FALSE)</f>
        <v xml:space="preserve">Goiânia </v>
      </c>
      <c r="E330" s="108" t="str">
        <f>VLOOKUP(Tabela2[[#This Row],[SIEMA]],Siema2025,20,FALSE)</f>
        <v>BR 153 GO, KM 498 NORTE, GOIANIA -GO</v>
      </c>
      <c r="F330" s="108"/>
      <c r="G330" s="108"/>
      <c r="H330" s="108"/>
      <c r="I330" s="106" t="str">
        <f>VLOOKUP(Tabela2[[#This Row],[SIEMA]],Siema2025,19,FALSE)</f>
        <v/>
      </c>
      <c r="J330" s="107">
        <f>VLOOKUP(Tabela2[[#This Row],[SIEMA]],Siema2025,2,FALSE)</f>
        <v>45792</v>
      </c>
      <c r="K330" s="107" t="str">
        <f>VLOOKUP(Tabela2[[#This Row],[SIEMA]],Siema2025,16,FALSE)</f>
        <v>Quinta</v>
      </c>
      <c r="L330" s="108" t="str">
        <f>IF(Tabela2[[#This Row],[Data]]="","Sem Informação",VLOOKUP(MONTH(Tabela2[[#This Row],[Data]]),'[1]Validação de dados'!$I$1:$J$13,2,0))</f>
        <v>Maio</v>
      </c>
      <c r="M330" s="106">
        <f>YEAR(Tabela2[[#This Row],[Data]])</f>
        <v>2025</v>
      </c>
      <c r="N330" s="107" t="str">
        <f>VLOOKUP(Tabela2[[#This Row],[SIEMA]],Siema2025,17,FALSE)</f>
        <v>Vespertino</v>
      </c>
      <c r="O330" s="107" t="str">
        <f>VLOOKUP(Tabela2[[#This Row],[SIEMA]],Siema2025,5,FALSE)</f>
        <v>Rodovia</v>
      </c>
      <c r="P330" s="106" t="str">
        <f>VLOOKUP(Tabela2[[#This Row],[SIEMA]],Siema2025,21,FALSE)</f>
        <v/>
      </c>
      <c r="Q330" s="106" t="str">
        <f>VLOOKUP(Tabela2[[#This Row],[SIEMA]],Siema2025,7,FALSE)</f>
        <v>GPL</v>
      </c>
      <c r="R330" s="106" t="str">
        <f>VLOOKUP(Tabela2[[#This Row],[SIEMA]],Siema2025,10,FALSE)</f>
        <v/>
      </c>
      <c r="S330" s="109" t="str">
        <f>IF(Q330="","", IF(Q330="NC","", IF(Q330="NE","", IF(Q330="NA","",IFERROR(VLOOKUP(Q330,Produtos!$A$1:$C$2319,2,FALSE),"Não Cadastrado")))))</f>
        <v>Não Cadastrado</v>
      </c>
      <c r="T330" s="106" t="str">
        <f>VLOOKUP(Tabela2[[#This Row],[SIEMA]],Siema2025,11,FALSE)</f>
        <v xml:space="preserve"> </v>
      </c>
      <c r="U330" s="106" t="str">
        <f>VLOOKUP(Tabela2[[#This Row],[SIEMA]],Siema2025,12,FALSE)</f>
        <v xml:space="preserve"> </v>
      </c>
      <c r="V330" s="106" t="str">
        <f>IF(Q330="","",IF(ISNUMBER(Q330)=FALSE,"Não se aplica",IFERROR(VLOOKUP(Q330,Produtos!$A$1:$C$2319,3,FALSE),"Não Cadastrado")))</f>
        <v>Não se aplica</v>
      </c>
      <c r="W330" s="106" t="str">
        <f>VLOOKUP(Tabela2[[#This Row],[SIEMA]],Siema2025,10,FALSE)</f>
        <v/>
      </c>
      <c r="X330" s="115" t="str">
        <f>IF(Tabela2[[#This Row],[Origem do acidente]] = "Plataforma", "PREENCHER","NA")</f>
        <v>NA</v>
      </c>
      <c r="Y330" s="111" t="str">
        <f>IF(W330="","", IF(W330="NC","", IF(W330="NE","", IF(W330="NA","",IFERROR(VLOOKUP(W330,Produtos!$A$1:$C$2319,2,FALSE),"Não Cadastrado")))))</f>
        <v/>
      </c>
      <c r="Z330" s="106" t="str">
        <f>VLOOKUP(Tabela2[[#This Row],[SIEMA]],Siema2025,11,FALSE)</f>
        <v xml:space="preserve"> </v>
      </c>
      <c r="AA330" s="106" t="str">
        <f>VLOOKUP(Tabela2[[#This Row],[SIEMA]],Siema2025,12,FALSE)</f>
        <v xml:space="preserve"> </v>
      </c>
      <c r="AB330" s="106" t="str">
        <f>IF(W330="","",IF(ISNUMBER(W330)=FALSE,"Não se aplica",IFERROR(VLOOKUP(W330,Produtos!$A$1:$C$2319,3,FALSE),"Não Cadastrado")))</f>
        <v/>
      </c>
      <c r="AC330" s="106"/>
      <c r="AD330" s="110" t="str">
        <f>IF(Tabela2[[#This Row],[Origem do acidente]] = "Plataforma", "PREENCHER","NA")</f>
        <v>NA</v>
      </c>
      <c r="AE330" s="109" t="str">
        <f>IF(AC330="","", IF(AC330="NC","", IF(AC330="NE","", IF(AC330="NA","",IFERROR(VLOOKUP(AC330,Produtos!$A$1:$C$2319,2,FALSE),"Não Cadastrado")))))</f>
        <v/>
      </c>
      <c r="AF330" s="106"/>
      <c r="AG330" s="106"/>
      <c r="AH330" s="106" t="str">
        <f>IF(AC330="","",IF(ISNUMBER(AC330)=FALSE,"Não se aplica",IFERROR(VLOOKUP(AC330,Produtos!$A$1:$C$2319,3,FALSE),"Não Cadastrado")))</f>
        <v/>
      </c>
      <c r="AI330" s="106"/>
      <c r="AJ330" s="106"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30" s="109"/>
      <c r="AL330" s="109"/>
      <c r="AM330" s="109"/>
      <c r="AN330" s="110" t="str">
        <f>VLOOKUP(Tabela2[[#This Row],[SIEMA]],Siema2025,51,FALSE)</f>
        <v/>
      </c>
      <c r="AO330" s="110" t="str">
        <f>VLOOKUP(Tabela2[[#This Row],[SIEMA]],Siema2025,53,FALSE)</f>
        <v/>
      </c>
      <c r="AP330" s="110" t="str">
        <f>VLOOKUP(Tabela2[[#This Row],[SIEMA]],Siema2025,55,FALSE)</f>
        <v/>
      </c>
      <c r="AQ330" s="110" t="str">
        <f>VLOOKUP(Tabela2[[#This Row],[SIEMA]],Siema2025,57,FALSE)</f>
        <v/>
      </c>
      <c r="AR330" s="110" t="str">
        <f>VLOOKUP(Tabela2[[#This Row],[SIEMA]],Siema2025,59,FALSE)</f>
        <v/>
      </c>
      <c r="AS330" s="110" t="str">
        <f>VLOOKUP(Tabela2[[#This Row],[SIEMA]],Siema2025,61,FALSE)</f>
        <v/>
      </c>
      <c r="AT330" s="110" t="str">
        <f>VLOOKUP(Tabela2[[#This Row],[SIEMA]],Siema2025,63,FALSE)</f>
        <v/>
      </c>
      <c r="AU330" s="110" t="str">
        <f>VLOOKUP(Tabela2[[#This Row],[SIEMA]],Siema2025,65,FALSE)</f>
        <v>X</v>
      </c>
      <c r="AV330" s="110" t="str">
        <f>VLOOKUP(Tabela2[[#This Row],[SIEMA]],Siema2025,67,FALSE)</f>
        <v/>
      </c>
      <c r="AW330" s="110" t="str">
        <f>VLOOKUP(Tabela2[[#This Row],[SIEMA]],Siema2025,69,FALSE)</f>
        <v/>
      </c>
      <c r="AX330" s="110" t="str">
        <f>VLOOKUP(Tabela2[[#This Row],[SIEMA]],Siema2025,71,FALSE)</f>
        <v/>
      </c>
      <c r="AY330" s="110" t="str">
        <f>VLOOKUP(Tabela2[[#This Row],[SIEMA]],Siema2025,73,FALSE)</f>
        <v/>
      </c>
      <c r="AZ330" s="110" t="str">
        <f>VLOOKUP(Tabela2[[#This Row],[SIEMA]],Siema2025,75,FALSE)</f>
        <v/>
      </c>
      <c r="BA330" s="110" t="str">
        <f>VLOOKUP(Tabela2[[#This Row],[SIEMA]],Siema2025,77,FALSE)</f>
        <v/>
      </c>
      <c r="BB330" s="110" t="str">
        <f>VLOOKUP(Tabela2[[#This Row],[SIEMA]],Siema2025,79,FALSE)</f>
        <v/>
      </c>
      <c r="BC330" s="110" t="str">
        <f>IF(Tabela2[[#This Row],[Outro(s) ]] = "X", "PREENCHER","NA")</f>
        <v>NA</v>
      </c>
      <c r="BD330" s="110" t="str">
        <f>VLOOKUP(Tabela2[[#This Row],[SIEMA]],Siema2025,82,FALSE)</f>
        <v/>
      </c>
      <c r="BE330" s="110" t="str">
        <f>VLOOKUP(Tabela2[[#This Row],[SIEMA]],Siema2025,81,FALSE)</f>
        <v/>
      </c>
      <c r="BF330" s="112" t="str">
        <f>VLOOKUP(Tabela2[[#This Row],[SIEMA]],Siema2025,28,FALSE)</f>
        <v>TTG TRANSPORTES</v>
      </c>
      <c r="BG330" s="112"/>
      <c r="BH330" s="113" t="str">
        <f>VLOOKUP(Tabela2[[#This Row],[SIEMA]],Siema2025,29,FALSE)</f>
        <v>01823287000112</v>
      </c>
      <c r="BI330" s="114" t="str">
        <f>VLOOKUP(Tabela2[[#This Row],[SIEMA]],Siema2025,107,FALSE)</f>
        <v>Não</v>
      </c>
      <c r="BJ330" s="109"/>
      <c r="BK330" s="106"/>
      <c r="BL330" s="143"/>
      <c r="BM330" s="110">
        <f ca="1">IF(Tabela2[[#This Row],[Data de atendimento do Ibama (considerar o primeiro documento/ação)]]="",_xlfn.DAYS(TODAY(),J330),_xlfn.DAYS(Tabela2[[#This Row],[Data de atendimento do Ibama (considerar o primeiro documento/ação)]],J330))</f>
        <v>428</v>
      </c>
      <c r="BN330" s="110" t="str">
        <f>IF(Tabela2[[#This Row],[Atendido pelo Ibama ("Não" ou "Sim")]]="Não","Preencher", IF(Tabela2[[#This Row],[Atendido pelo Ibama ("Não" ou "Sim")]]="Sim","NA",""))</f>
        <v/>
      </c>
      <c r="BO330" s="116"/>
      <c r="BP330" s="110" t="str">
        <f>IF(Tabela2[[#This Row],[Forma de atendimento (primeiro documento/ação)]]= "Outros (especificar)", "PREENCHER","NA")</f>
        <v>NA</v>
      </c>
      <c r="BQ330" s="108"/>
      <c r="BR330" s="110" t="str">
        <f>IF(Tabela2[[#This Row],[Equipe do Ibama foi a campo? Houve sobrevoo do Poseidon?]] = "Sim", "PREENCHER","NA")</f>
        <v>NA</v>
      </c>
      <c r="BS330" s="110" t="str">
        <f>IF(Tabela2[[#This Row],[Se sim, foi emitida Ordem de Emergência? (informações vinculada à coluna CK)]] = "Sim", "PREENCHER","NA")</f>
        <v>NA</v>
      </c>
      <c r="BT330" s="110" t="str">
        <f>IF(Tabela2[[#This Row],[Foi elaborado Relatório de Vistoria pelo Ibama? (informações vinculada à coluna CK)]] = "Sim", "PREENCHER","NA")</f>
        <v>NA</v>
      </c>
      <c r="BU330" s="110" t="str">
        <f>IF(Tabela2[[#This Row],[Houve envio de Informações Pós-acidente (preencher "não se aplica" quando de competência estadual/municipal)]] = "Sim", "PREENCHER","NA")</f>
        <v>NA</v>
      </c>
      <c r="BV330" s="110" t="str">
        <f>IF(Tabela2[[#This Row],[Houve avaliação das informações pós-acidente solicitadas/enviadas?]] = "Sim", "PREENCHER","NA")</f>
        <v>NA</v>
      </c>
      <c r="BW330" s="110" t="str">
        <f>IF(Tabela2[[#This Row],[O Ibama aguarda resposta da empresa/OEMA, etc?]] = "Sim", "PREENCHER","NA")</f>
        <v>NA</v>
      </c>
      <c r="BX330" s="108"/>
      <c r="BY330" s="143"/>
      <c r="BZ330" s="106" t="str">
        <f>IF(Tabela2[[#This Row],[Data do documento de encerramento]]="NA","NA",IF(Tabela2[[#This Row],[Data do documento de encerramento]]="","Pendente de conclusão/ encerramento",_xlfn.DAYS(Tabela2[[#This Row],[Data do documento de encerramento]],J330)))</f>
        <v>Pendente de conclusão/ encerramento</v>
      </c>
      <c r="CA330" s="109"/>
      <c r="CB330" s="109"/>
      <c r="CC330" s="132"/>
      <c r="CD330" s="109"/>
      <c r="CE330" s="109"/>
      <c r="CF330" s="109"/>
    </row>
    <row r="331" spans="1:84" ht="30.75" hidden="1">
      <c r="A331" s="172">
        <v>202551764838</v>
      </c>
      <c r="B331" s="173" t="s">
        <v>8388</v>
      </c>
      <c r="C331" s="110" t="str">
        <f>VLOOKUP(Tabela2[[#This Row],[SIEMA]],Siema2025,4,FALSE)</f>
        <v xml:space="preserve"> SE</v>
      </c>
      <c r="D331" s="108" t="str">
        <f>VLOOKUP(Tabela2[[#This Row],[SIEMA]],Siema2025,3,FALSE)</f>
        <v xml:space="preserve">Brejo Grande </v>
      </c>
      <c r="E331" s="108" t="str">
        <f>VLOOKUP(Tabela2[[#This Row],[SIEMA]],Siema2025,20,FALSE)</f>
        <v>Sergipe &gt; Brejo Grande &gt; Praia Ponta dos Mangues &gt; Pirambu Norte</v>
      </c>
      <c r="F331" s="108"/>
      <c r="G331" s="108" t="s">
        <v>8389</v>
      </c>
      <c r="H331" s="108" t="s">
        <v>8390</v>
      </c>
      <c r="I331" s="106" t="str">
        <f>VLOOKUP(Tabela2[[#This Row],[SIEMA]],Siema2025,19,FALSE)</f>
        <v/>
      </c>
      <c r="J331" s="107">
        <f>VLOOKUP(Tabela2[[#This Row],[SIEMA]],Siema2025,2,FALSE)</f>
        <v>45793</v>
      </c>
      <c r="K331" s="107" t="str">
        <f>VLOOKUP(Tabela2[[#This Row],[SIEMA]],Siema2025,16,FALSE)</f>
        <v>Sexta</v>
      </c>
      <c r="L331" s="108" t="str">
        <f>IF(Tabela2[[#This Row],[Data]]="","Sem Informação",VLOOKUP(MONTH(Tabela2[[#This Row],[Data]]),'[1]Validação de dados'!$I$1:$J$13,2,0))</f>
        <v>Maio</v>
      </c>
      <c r="M331" s="106">
        <f>YEAR(Tabela2[[#This Row],[Data]])</f>
        <v>2025</v>
      </c>
      <c r="N331" s="107" t="str">
        <f>VLOOKUP(Tabela2[[#This Row],[SIEMA]],Siema2025,17,FALSE)</f>
        <v>Matutino</v>
      </c>
      <c r="O331" s="107" t="str">
        <f>VLOOKUP(Tabela2[[#This Row],[SIEMA]],Siema2025,5,FALSE)</f>
        <v>Outro(s)</v>
      </c>
      <c r="P331" s="106" t="s">
        <v>7236</v>
      </c>
      <c r="Q331" s="106" t="str">
        <f>VLOOKUP(Tabela2[[#This Row],[SIEMA]],Siema2025,7,FALSE)</f>
        <v/>
      </c>
      <c r="R331" s="106" t="str">
        <f>VLOOKUP(Tabela2[[#This Row],[SIEMA]],Siema2025,10,FALSE)</f>
        <v/>
      </c>
      <c r="S331" s="109" t="str">
        <f>IF(Q331="","", IF(Q331="NC","", IF(Q331="NE","", IF(Q331="NA","",IFERROR(VLOOKUP(Q331,Produtos!$A$1:$C$2319,2,FALSE),"Não Cadastrado")))))</f>
        <v/>
      </c>
      <c r="T331" s="106" t="str">
        <f>VLOOKUP(Tabela2[[#This Row],[SIEMA]],Siema2025,11,FALSE)</f>
        <v xml:space="preserve"> </v>
      </c>
      <c r="U331" s="106" t="str">
        <f>VLOOKUP(Tabela2[[#This Row],[SIEMA]],Siema2025,12,FALSE)</f>
        <v xml:space="preserve"> </v>
      </c>
      <c r="V331" s="106" t="str">
        <f>IF(Q331="","",IF(ISNUMBER(Q331)=FALSE,"Não se aplica",IFERROR(VLOOKUP(Q331,Produtos!$A$1:$C$2319,3,FALSE),"Não Cadastrado")))</f>
        <v/>
      </c>
      <c r="W331" s="106" t="str">
        <f>VLOOKUP(Tabela2[[#This Row],[SIEMA]],Siema2025,10,FALSE)</f>
        <v/>
      </c>
      <c r="X331" s="115" t="str">
        <f>IF(Tabela2[[#This Row],[Origem do acidente]] = "Plataforma", "PREENCHER","NA")</f>
        <v>NA</v>
      </c>
      <c r="Y331" s="111" t="str">
        <f>IF(W331="","", IF(W331="NC","", IF(W331="NE","", IF(W331="NA","",IFERROR(VLOOKUP(W331,Produtos!$A$1:$C$2319,2,FALSE),"Não Cadastrado")))))</f>
        <v/>
      </c>
      <c r="Z331" s="106" t="str">
        <f>VLOOKUP(Tabela2[[#This Row],[SIEMA]],Siema2025,11,FALSE)</f>
        <v xml:space="preserve"> </v>
      </c>
      <c r="AA331" s="106" t="str">
        <f>VLOOKUP(Tabela2[[#This Row],[SIEMA]],Siema2025,12,FALSE)</f>
        <v xml:space="preserve"> </v>
      </c>
      <c r="AB331" s="106" t="str">
        <f>IF(W331="","",IF(ISNUMBER(W331)=FALSE,"Não se aplica",IFERROR(VLOOKUP(W331,Produtos!$A$1:$C$2319,3,FALSE),"Não Cadastrado")))</f>
        <v/>
      </c>
      <c r="AC331" s="106"/>
      <c r="AD331" s="110" t="str">
        <f>IF(Tabela2[[#This Row],[Origem do acidente]] = "Plataforma", "PREENCHER","NA")</f>
        <v>NA</v>
      </c>
      <c r="AE331" s="109" t="str">
        <f>IF(AC331="","", IF(AC331="NC","", IF(AC331="NE","", IF(AC331="NA","",IFERROR(VLOOKUP(AC331,Produtos!$A$1:$C$2319,2,FALSE),"Não Cadastrado")))))</f>
        <v/>
      </c>
      <c r="AF331" s="106"/>
      <c r="AG331" s="106"/>
      <c r="AH331" s="106" t="str">
        <f>IF(AC331="","",IF(ISNUMBER(AC331)=FALSE,"Não se aplica",IFERROR(VLOOKUP(AC331,Produtos!$A$1:$C$2319,3,FALSE),"Não Cadastrado")))</f>
        <v/>
      </c>
      <c r="AI331" s="106"/>
      <c r="AJ331" s="106" t="str">
        <f>VLOOKUP(Tabela2[[#This Row],[SIEMA]],Siema2025,26,FALSE)</f>
        <v>Em cima da linha de maré, identificada pequena mancha de óleo na região ventral, superficial, com aspecto de piche, viscoso e endurecido de aproximadamente 1,5x1,5cm. % do corpo recoberto por óleo: até 25%</v>
      </c>
      <c r="AK331" s="109"/>
      <c r="AL331" s="109"/>
      <c r="AM331" s="109"/>
      <c r="AN331" s="110" t="str">
        <f>VLOOKUP(Tabela2[[#This Row],[SIEMA]],Siema2025,51,FALSE)</f>
        <v/>
      </c>
      <c r="AO331" s="110" t="str">
        <f>VLOOKUP(Tabela2[[#This Row],[SIEMA]],Siema2025,53,FALSE)</f>
        <v/>
      </c>
      <c r="AP331" s="110" t="str">
        <f>VLOOKUP(Tabela2[[#This Row],[SIEMA]],Siema2025,55,FALSE)</f>
        <v/>
      </c>
      <c r="AQ331" s="110" t="str">
        <f>VLOOKUP(Tabela2[[#This Row],[SIEMA]],Siema2025,57,FALSE)</f>
        <v/>
      </c>
      <c r="AR331" s="110" t="str">
        <f>VLOOKUP(Tabela2[[#This Row],[SIEMA]],Siema2025,59,FALSE)</f>
        <v/>
      </c>
      <c r="AS331" s="110" t="str">
        <f>VLOOKUP(Tabela2[[#This Row],[SIEMA]],Siema2025,61,FALSE)</f>
        <v/>
      </c>
      <c r="AT331" s="110" t="str">
        <f>VLOOKUP(Tabela2[[#This Row],[SIEMA]],Siema2025,63,FALSE)</f>
        <v/>
      </c>
      <c r="AU331" s="110" t="str">
        <f>VLOOKUP(Tabela2[[#This Row],[SIEMA]],Siema2025,65,FALSE)</f>
        <v/>
      </c>
      <c r="AV331" s="110" t="str">
        <f>VLOOKUP(Tabela2[[#This Row],[SIEMA]],Siema2025,67,FALSE)</f>
        <v/>
      </c>
      <c r="AW331" s="110" t="str">
        <f>VLOOKUP(Tabela2[[#This Row],[SIEMA]],Siema2025,69,FALSE)</f>
        <v/>
      </c>
      <c r="AX331" s="110" t="str">
        <f>VLOOKUP(Tabela2[[#This Row],[SIEMA]],Siema2025,71,FALSE)</f>
        <v/>
      </c>
      <c r="AY331" s="110" t="str">
        <f>VLOOKUP(Tabela2[[#This Row],[SIEMA]],Siema2025,73,FALSE)</f>
        <v/>
      </c>
      <c r="AZ331" s="110" t="str">
        <f>VLOOKUP(Tabela2[[#This Row],[SIEMA]],Siema2025,75,FALSE)</f>
        <v/>
      </c>
      <c r="BA331" s="110" t="str">
        <f>VLOOKUP(Tabela2[[#This Row],[SIEMA]],Siema2025,77,FALSE)</f>
        <v/>
      </c>
      <c r="BB331" s="110" t="str">
        <f>VLOOKUP(Tabela2[[#This Row],[SIEMA]],Siema2025,79,FALSE)</f>
        <v/>
      </c>
      <c r="BC331" s="110" t="str">
        <f>IF(Tabela2[[#This Row],[Outro(s) ]] = "X", "PREENCHER","NA")</f>
        <v>NA</v>
      </c>
      <c r="BD331" s="110" t="str">
        <f>VLOOKUP(Tabela2[[#This Row],[SIEMA]],Siema2025,82,FALSE)</f>
        <v>X</v>
      </c>
      <c r="BE331" s="110" t="str">
        <f>VLOOKUP(Tabela2[[#This Row],[SIEMA]],Siema2025,81,FALSE)</f>
        <v/>
      </c>
      <c r="BF331" s="112" t="str">
        <f>VLOOKUP(Tabela2[[#This Row],[SIEMA]],Siema2025,28,FALSE)</f>
        <v/>
      </c>
      <c r="BG331" s="112"/>
      <c r="BH331" s="113" t="str">
        <f>VLOOKUP(Tabela2[[#This Row],[SIEMA]],Siema2025,29,FALSE)</f>
        <v/>
      </c>
      <c r="BI331" s="114" t="str">
        <f>VLOOKUP(Tabela2[[#This Row],[SIEMA]],Siema2025,107,FALSE)</f>
        <v>Não</v>
      </c>
      <c r="BJ331" s="109" t="s">
        <v>6834</v>
      </c>
      <c r="BK331" s="106" t="s">
        <v>123</v>
      </c>
      <c r="BL331" s="143"/>
      <c r="BM331" s="110">
        <f ca="1">IF(Tabela2[[#This Row],[Data de atendimento do Ibama (considerar o primeiro documento/ação)]]="",_xlfn.DAYS(TODAY(),J331),_xlfn.DAYS(Tabela2[[#This Row],[Data de atendimento do Ibama (considerar o primeiro documento/ação)]],J331))</f>
        <v>427</v>
      </c>
      <c r="BN331" s="110" t="s">
        <v>7437</v>
      </c>
      <c r="BO331" s="116"/>
      <c r="BP331" s="110" t="str">
        <f>IF(Tabela2[[#This Row],[Forma de atendimento (primeiro documento/ação)]]= "Outros (especificar)", "PREENCHER","NA")</f>
        <v>NA</v>
      </c>
      <c r="BQ331" s="108"/>
      <c r="BR331" s="110" t="str">
        <f>IF(Tabela2[[#This Row],[Equipe do Ibama foi a campo? Houve sobrevoo do Poseidon?]] = "Sim", "PREENCHER","NA")</f>
        <v>NA</v>
      </c>
      <c r="BS331" s="110" t="str">
        <f>IF(Tabela2[[#This Row],[Se sim, foi emitida Ordem de Emergência? (informações vinculada à coluna CK)]] = "Sim", "PREENCHER","NA")</f>
        <v>NA</v>
      </c>
      <c r="BT331" s="110" t="str">
        <f>IF(Tabela2[[#This Row],[Foi elaborado Relatório de Vistoria pelo Ibama? (informações vinculada à coluna CK)]] = "Sim", "PREENCHER","NA")</f>
        <v>NA</v>
      </c>
      <c r="BU331" s="110" t="s">
        <v>123</v>
      </c>
      <c r="BV331" s="110" t="str">
        <f>IF(Tabela2[[#This Row],[Houve avaliação das informações pós-acidente solicitadas/enviadas?]] = "Sim", "PREENCHER","NA")</f>
        <v>NA</v>
      </c>
      <c r="BW331" s="110" t="s">
        <v>123</v>
      </c>
      <c r="BX331" s="108"/>
      <c r="BY331" s="108"/>
      <c r="BZ331" s="106" t="str">
        <f>IF(Tabela2[[#This Row],[Data do documento de encerramento]]="NA","NA",IF(Tabela2[[#This Row],[Data do documento de encerramento]]="","Pendente de conclusão/ encerramento",_xlfn.DAYS(Tabela2[[#This Row],[Data do documento de encerramento]],J331)))</f>
        <v>Pendente de conclusão/ encerramento</v>
      </c>
      <c r="CA331" s="109"/>
      <c r="CB331" s="109"/>
      <c r="CC331" s="106"/>
      <c r="CD331" s="109"/>
      <c r="CE331" s="109"/>
      <c r="CF331" s="109"/>
    </row>
    <row r="332" spans="1:84" ht="60.75">
      <c r="A332" s="185">
        <v>202551821636</v>
      </c>
      <c r="B332" s="120" t="s">
        <v>8391</v>
      </c>
      <c r="C332" s="110" t="s">
        <v>672</v>
      </c>
      <c r="D332" s="108" t="s">
        <v>637</v>
      </c>
      <c r="E332" s="108" t="s">
        <v>8392</v>
      </c>
      <c r="F332" s="108"/>
      <c r="G332" s="108" t="s">
        <v>8393</v>
      </c>
      <c r="H332" s="108" t="s">
        <v>8394</v>
      </c>
      <c r="I332" s="106" t="s">
        <v>124</v>
      </c>
      <c r="J332" s="107">
        <f>VLOOKUP(Tabela2[[#This Row],[SIEMA]],Siema2025,2,FALSE)</f>
        <v>45793</v>
      </c>
      <c r="K332" s="107" t="str">
        <f>VLOOKUP(Tabela2[[#This Row],[SIEMA]],Siema2025,16,FALSE)</f>
        <v>Sexta</v>
      </c>
      <c r="L332" s="108" t="str">
        <f>IF(Tabela2[[#This Row],[Data]]="","Sem Informação",VLOOKUP(MONTH(Tabela2[[#This Row],[Data]]),'[1]Validação de dados'!$I$1:$J$13,2,0))</f>
        <v>Maio</v>
      </c>
      <c r="M332" s="106">
        <f>YEAR(Tabela2[[#This Row],[Data]])</f>
        <v>2025</v>
      </c>
      <c r="N332" s="107" t="str">
        <f>VLOOKUP(Tabela2[[#This Row],[SIEMA]],Siema2025,17,FALSE)</f>
        <v>Matutino</v>
      </c>
      <c r="O332" s="107" t="s">
        <v>111</v>
      </c>
      <c r="P332" s="106" t="str">
        <f>VLOOKUP(Tabela2[[#This Row],[SIEMA]],Siema2025,21,FALSE)</f>
        <v>Sonda NS-38 (TAKATSUGU J) em operação no poço 7-BUZ-94D-RJS, campo de Búzios, Bacia de Santos. Número IMO: 9525235.</v>
      </c>
      <c r="Q332" s="106" t="s">
        <v>637</v>
      </c>
      <c r="R332" s="106" t="s">
        <v>7733</v>
      </c>
      <c r="S332" s="109" t="s">
        <v>7138</v>
      </c>
      <c r="T332" s="106">
        <v>0.14199999999999999</v>
      </c>
      <c r="U332" s="106" t="s">
        <v>7109</v>
      </c>
      <c r="V332" s="106" t="s">
        <v>637</v>
      </c>
      <c r="W332" s="106"/>
      <c r="X332" s="115"/>
      <c r="Y332" s="111" t="str">
        <f>IF(W332="","", IF(W332="NC","", IF(W332="NE","", IF(W332="NA","",IFERROR(VLOOKUP(W332,Produtos!$A$1:$C$2319,2,FALSE),"Não Cadastrado")))))</f>
        <v/>
      </c>
      <c r="Z332" s="106"/>
      <c r="AA332" s="106"/>
      <c r="AB332" s="106" t="str">
        <f>IF(W332="","",IF(ISNUMBER(W332)=FALSE,"Não se aplica",IFERROR(VLOOKUP(W332,Produtos!$A$1:$C$2319,3,FALSE),"Não Cadastrado")))</f>
        <v/>
      </c>
      <c r="AC332" s="106"/>
      <c r="AD332" s="110"/>
      <c r="AE332" s="109" t="str">
        <f>IF(AC332="","", IF(AC332="NC","", IF(AC332="NE","", IF(AC332="NA","",IFERROR(VLOOKUP(AC332,Produtos!$A$1:$C$2319,2,FALSE),"Não Cadastrado")))))</f>
        <v/>
      </c>
      <c r="AF332" s="106"/>
      <c r="AG332" s="106"/>
      <c r="AH332" s="106" t="str">
        <f>IF(AC332="","",IF(ISNUMBER(AC332)=FALSE,"Não se aplica",IFERROR(VLOOKUP(AC332,Produtos!$A$1:$C$2319,3,FALSE),"Não Cadastrado")))</f>
        <v/>
      </c>
      <c r="AI332" s="106"/>
      <c r="AJ332" s="106" t="str">
        <f>VLOOKUP(Tabela2[[#This Row],[SIEMA]],Siema2025,26,FALSE)</f>
        <v>Vazamento no sistema de controle do BOP na função de isolamento entre os acumuladores de fundo e sistema acústico (UBSR e CSR).</v>
      </c>
      <c r="AK332" s="109" t="s">
        <v>7110</v>
      </c>
      <c r="AL332" s="109" t="s">
        <v>7219</v>
      </c>
      <c r="AM332" s="109"/>
      <c r="AN332" s="110" t="str">
        <f>VLOOKUP(Tabela2[[#This Row],[SIEMA]],Siema2025,51,FALSE)</f>
        <v/>
      </c>
      <c r="AO332" s="110" t="str">
        <f>VLOOKUP(Tabela2[[#This Row],[SIEMA]],Siema2025,53,FALSE)</f>
        <v/>
      </c>
      <c r="AP332" s="110" t="str">
        <f>VLOOKUP(Tabela2[[#This Row],[SIEMA]],Siema2025,55,FALSE)</f>
        <v/>
      </c>
      <c r="AQ332" s="110" t="str">
        <f>VLOOKUP(Tabela2[[#This Row],[SIEMA]],Siema2025,57,FALSE)</f>
        <v/>
      </c>
      <c r="AR332" s="110" t="str">
        <f>VLOOKUP(Tabela2[[#This Row],[SIEMA]],Siema2025,59,FALSE)</f>
        <v/>
      </c>
      <c r="AS332" s="110" t="str">
        <f>VLOOKUP(Tabela2[[#This Row],[SIEMA]],Siema2025,61,FALSE)</f>
        <v>X</v>
      </c>
      <c r="AT332" s="110" t="str">
        <f>VLOOKUP(Tabela2[[#This Row],[SIEMA]],Siema2025,63,FALSE)</f>
        <v/>
      </c>
      <c r="AU332" s="110" t="str">
        <f>VLOOKUP(Tabela2[[#This Row],[SIEMA]],Siema2025,65,FALSE)</f>
        <v/>
      </c>
      <c r="AV332" s="110" t="str">
        <f>VLOOKUP(Tabela2[[#This Row],[SIEMA]],Siema2025,67,FALSE)</f>
        <v/>
      </c>
      <c r="AW332" s="110" t="str">
        <f>VLOOKUP(Tabela2[[#This Row],[SIEMA]],Siema2025,69,FALSE)</f>
        <v/>
      </c>
      <c r="AX332" s="110" t="str">
        <f>VLOOKUP(Tabela2[[#This Row],[SIEMA]],Siema2025,71,FALSE)</f>
        <v/>
      </c>
      <c r="AY332" s="110" t="str">
        <f>VLOOKUP(Tabela2[[#This Row],[SIEMA]],Siema2025,73,FALSE)</f>
        <v/>
      </c>
      <c r="AZ332" s="110" t="str">
        <f>VLOOKUP(Tabela2[[#This Row],[SIEMA]],Siema2025,75,FALSE)</f>
        <v/>
      </c>
      <c r="BA332" s="110" t="str">
        <f>VLOOKUP(Tabela2[[#This Row],[SIEMA]],Siema2025,77,FALSE)</f>
        <v/>
      </c>
      <c r="BB332" s="110" t="str">
        <f>VLOOKUP(Tabela2[[#This Row],[SIEMA]],Siema2025,79,FALSE)</f>
        <v/>
      </c>
      <c r="BC332" s="110" t="str">
        <f>IF(Tabela2[[#This Row],[Outro(s) ]] = "X", "PREENCHER","NA")</f>
        <v>NA</v>
      </c>
      <c r="BD332" s="110" t="str">
        <f>VLOOKUP(Tabela2[[#This Row],[SIEMA]],Siema2025,82,FALSE)</f>
        <v/>
      </c>
      <c r="BE332" s="110" t="str">
        <f>VLOOKUP(Tabela2[[#This Row],[SIEMA]],Siema2025,81,FALSE)</f>
        <v/>
      </c>
      <c r="BF332" s="112" t="str">
        <f>VLOOKUP(Tabela2[[#This Row],[SIEMA]],Siema2025,28,FALSE)</f>
        <v>Petrobras / Poços</v>
      </c>
      <c r="BG332" s="112"/>
      <c r="BH332" s="113">
        <v>33000167000101</v>
      </c>
      <c r="BI332" s="114" t="str">
        <f>VLOOKUP(Tabela2[[#This Row],[SIEMA]],Siema2025,107,FALSE)</f>
        <v>Não</v>
      </c>
      <c r="BJ332" s="109" t="s">
        <v>7097</v>
      </c>
      <c r="BK332" s="106" t="s">
        <v>2696</v>
      </c>
      <c r="BL332" s="143">
        <v>45798</v>
      </c>
      <c r="BM332" s="110">
        <f ca="1">IF(Tabela2[[#This Row],[Data de atendimento do Ibama (considerar o primeiro documento/ação)]]="",_xlfn.DAYS(TODAY(),J332),_xlfn.DAYS(Tabela2[[#This Row],[Data de atendimento do Ibama (considerar o primeiro documento/ação)]],J332))</f>
        <v>5</v>
      </c>
      <c r="BN332" s="110" t="str">
        <f>IF(Tabela2[[#This Row],[Atendido pelo Ibama ("Não" ou "Sim")]]="Não","Preencher", IF(Tabela2[[#This Row],[Atendido pelo Ibama ("Não" ou "Sim")]]="Sim","NA",""))</f>
        <v>NA</v>
      </c>
      <c r="BO332" s="116" t="s">
        <v>7098</v>
      </c>
      <c r="BP332" s="110" t="str">
        <f>IF(Tabela2[[#This Row],[Forma de atendimento (primeiro documento/ação)]]= "Outros (especificar)", "PREENCHER","NA")</f>
        <v>NA</v>
      </c>
      <c r="BQ332" s="108" t="s">
        <v>123</v>
      </c>
      <c r="BR332" s="110" t="str">
        <f>IF(Tabela2[[#This Row],[Equipe do Ibama foi a campo? Houve sobrevoo do Poseidon?]] = "Sim", "PREENCHER","NA")</f>
        <v>NA</v>
      </c>
      <c r="BS332" s="110" t="str">
        <f>IF(Tabela2[[#This Row],[Se sim, foi emitida Ordem de Emergência? (informações vinculada à coluna CK)]] = "Sim", "PREENCHER","NA")</f>
        <v>NA</v>
      </c>
      <c r="BT332" s="110" t="s">
        <v>7099</v>
      </c>
      <c r="BU332" s="110" t="s">
        <v>2696</v>
      </c>
      <c r="BV332" s="110" t="s">
        <v>123</v>
      </c>
      <c r="BW332" s="110" t="s">
        <v>2696</v>
      </c>
      <c r="BX332" s="108" t="s">
        <v>7100</v>
      </c>
      <c r="BY332" s="143">
        <v>45916</v>
      </c>
      <c r="BZ332" s="106">
        <f>IF(Tabela2[[#This Row],[Data do documento de encerramento]]="NA","NA",IF(Tabela2[[#This Row],[Data do documento de encerramento]]="","Pendente de conclusão/ encerramento",_xlfn.DAYS(Tabela2[[#This Row],[Data do documento de encerramento]],J332)))</f>
        <v>123</v>
      </c>
      <c r="CA332" s="109"/>
      <c r="CB332" s="109" t="s">
        <v>7242</v>
      </c>
      <c r="CC332" s="295" t="s">
        <v>7196</v>
      </c>
      <c r="CD332" s="109" t="s">
        <v>123</v>
      </c>
      <c r="CE332" s="109" t="s">
        <v>123</v>
      </c>
      <c r="CF332" s="109" t="s">
        <v>7243</v>
      </c>
    </row>
    <row r="333" spans="1:84" hidden="1">
      <c r="A333" s="172">
        <v>202551754017</v>
      </c>
      <c r="B333" s="173" t="s">
        <v>8395</v>
      </c>
      <c r="C333" s="110" t="str">
        <f>VLOOKUP(Tabela2[[#This Row],[SIEMA]],Siema2025,4,FALSE)</f>
        <v xml:space="preserve"> MG</v>
      </c>
      <c r="D333" s="108" t="str">
        <f>VLOOKUP(Tabela2[[#This Row],[SIEMA]],Siema2025,3,FALSE)</f>
        <v xml:space="preserve">Leopoldina </v>
      </c>
      <c r="E333" s="108" t="str">
        <f>VLOOKUP(Tabela2[[#This Row],[SIEMA]],Siema2025,20,FALSE)</f>
        <v>BR116/MG km 769+900</v>
      </c>
      <c r="F333" s="108"/>
      <c r="G333" s="108"/>
      <c r="H333" s="108"/>
      <c r="I333" s="106" t="str">
        <f>VLOOKUP(Tabela2[[#This Row],[SIEMA]],Siema2025,19,FALSE)</f>
        <v/>
      </c>
      <c r="J333" s="107">
        <f>VLOOKUP(Tabela2[[#This Row],[SIEMA]],Siema2025,2,FALSE)</f>
        <v>45794</v>
      </c>
      <c r="K333" s="107" t="str">
        <f>VLOOKUP(Tabela2[[#This Row],[SIEMA]],Siema2025,16,FALSE)</f>
        <v>Sábado</v>
      </c>
      <c r="L333" s="108" t="str">
        <f>IF(Tabela2[[#This Row],[Data]]="","Sem Informação",VLOOKUP(MONTH(Tabela2[[#This Row],[Data]]),'[1]Validação de dados'!$I$1:$J$13,2,0))</f>
        <v>Maio</v>
      </c>
      <c r="M333" s="106">
        <f>YEAR(Tabela2[[#This Row],[Data]])</f>
        <v>2025</v>
      </c>
      <c r="N333" s="107" t="str">
        <f>VLOOKUP(Tabela2[[#This Row],[SIEMA]],Siema2025,17,FALSE)</f>
        <v>Madrugada</v>
      </c>
      <c r="O333" s="107" t="str">
        <f>VLOOKUP(Tabela2[[#This Row],[SIEMA]],Siema2025,5,FALSE)</f>
        <v>Rodovia</v>
      </c>
      <c r="P333" s="106" t="str">
        <f>VLOOKUP(Tabela2[[#This Row],[SIEMA]],Siema2025,21,FALSE)</f>
        <v/>
      </c>
      <c r="Q333" s="106" t="str">
        <f>VLOOKUP(Tabela2[[#This Row],[SIEMA]],Siema2025,7,FALSE)</f>
        <v>RESINA DE POLIÉSTER, CONJUNTO;  TINTA</v>
      </c>
      <c r="R333" s="106" t="str">
        <f>VLOOKUP(Tabela2[[#This Row],[SIEMA]],Siema2025,10,FALSE)</f>
        <v>ALCOOL CETOESTEARILICO</v>
      </c>
      <c r="S333" s="109" t="str">
        <f>IF(Q333="","", IF(Q333="NC","", IF(Q333="NE","", IF(Q333="NA","",IFERROR(VLOOKUP(Q333,Produtos!$A$1:$C$2319,2,FALSE),"Não Cadastrado")))))</f>
        <v>Não Cadastrado</v>
      </c>
      <c r="T333" s="106" t="str">
        <f>VLOOKUP(Tabela2[[#This Row],[SIEMA]],Siema2025,11,FALSE)</f>
        <v>839.16</v>
      </c>
      <c r="U333" s="106" t="str">
        <f>VLOOKUP(Tabela2[[#This Row],[SIEMA]],Siema2025,12,FALSE)</f>
        <v>KG</v>
      </c>
      <c r="V333" s="106" t="str">
        <f>IF(Q333="","",IF(ISNUMBER(Q333)=FALSE,"Não se aplica",IFERROR(VLOOKUP(Q333,Produtos!$A$1:$C$2319,3,FALSE),"Não Cadastrado")))</f>
        <v>Não se aplica</v>
      </c>
      <c r="W333" s="106" t="str">
        <f>VLOOKUP(Tabela2[[#This Row],[SIEMA]],Siema2025,10,FALSE)</f>
        <v>ALCOOL CETOESTEARILICO</v>
      </c>
      <c r="X333" s="115" t="str">
        <f>IF(Tabela2[[#This Row],[Origem do acidente]] = "Plataforma", "PREENCHER","NA")</f>
        <v>NA</v>
      </c>
      <c r="Y333" s="111" t="str">
        <f>IF(W333="","", IF(W333="NC","", IF(W333="NE","", IF(W333="NA","",IFERROR(VLOOKUP(W333,Produtos!$A$1:$C$2319,2,FALSE),"Não Cadastrado")))))</f>
        <v>Não Cadastrado</v>
      </c>
      <c r="Z333" s="106" t="str">
        <f>VLOOKUP(Tabela2[[#This Row],[SIEMA]],Siema2025,11,FALSE)</f>
        <v>839.16</v>
      </c>
      <c r="AA333" s="106" t="str">
        <f>VLOOKUP(Tabela2[[#This Row],[SIEMA]],Siema2025,12,FALSE)</f>
        <v>KG</v>
      </c>
      <c r="AB333" s="106" t="str">
        <f>IF(W333="","",IF(ISNUMBER(W333)=FALSE,"Não se aplica",IFERROR(VLOOKUP(W333,Produtos!$A$1:$C$2319,3,FALSE),"Não Cadastrado")))</f>
        <v>Não se aplica</v>
      </c>
      <c r="AC333" s="106"/>
      <c r="AD333" s="110" t="str">
        <f>IF(Tabela2[[#This Row],[Origem do acidente]] = "Plataforma", "PREENCHER","NA")</f>
        <v>NA</v>
      </c>
      <c r="AE333" s="109" t="str">
        <f>IF(AC333="","", IF(AC333="NC","", IF(AC333="NE","", IF(AC333="NA","",IFERROR(VLOOKUP(AC333,Produtos!$A$1:$C$2319,2,FALSE),"Não Cadastrado")))))</f>
        <v/>
      </c>
      <c r="AF333" s="106"/>
      <c r="AG333" s="106"/>
      <c r="AH333" s="106" t="str">
        <f>IF(AC333="","",IF(ISNUMBER(AC333)=FALSE,"Não se aplica",IFERROR(VLOOKUP(AC333,Produtos!$A$1:$C$2319,3,FALSE),"Não Cadastrado")))</f>
        <v/>
      </c>
      <c r="AI333" s="106"/>
      <c r="AJ333" s="106" t="str">
        <f>VLOOKUP(Tabela2[[#This Row],[SIEMA]],Siema2025,26,FALSE)</f>
        <v>Perda de controle</v>
      </c>
      <c r="AK333" s="109"/>
      <c r="AL333" s="109"/>
      <c r="AM333" s="109"/>
      <c r="AN333" s="110" t="str">
        <f>VLOOKUP(Tabela2[[#This Row],[SIEMA]],Siema2025,51,FALSE)</f>
        <v>X</v>
      </c>
      <c r="AO333" s="110" t="str">
        <f>VLOOKUP(Tabela2[[#This Row],[SIEMA]],Siema2025,53,FALSE)</f>
        <v/>
      </c>
      <c r="AP333" s="110" t="str">
        <f>VLOOKUP(Tabela2[[#This Row],[SIEMA]],Siema2025,55,FALSE)</f>
        <v/>
      </c>
      <c r="AQ333" s="110" t="str">
        <f>VLOOKUP(Tabela2[[#This Row],[SIEMA]],Siema2025,57,FALSE)</f>
        <v/>
      </c>
      <c r="AR333" s="110" t="str">
        <f>VLOOKUP(Tabela2[[#This Row],[SIEMA]],Siema2025,59,FALSE)</f>
        <v/>
      </c>
      <c r="AS333" s="110" t="str">
        <f>VLOOKUP(Tabela2[[#This Row],[SIEMA]],Siema2025,61,FALSE)</f>
        <v/>
      </c>
      <c r="AT333" s="110" t="str">
        <f>VLOOKUP(Tabela2[[#This Row],[SIEMA]],Siema2025,63,FALSE)</f>
        <v/>
      </c>
      <c r="AU333" s="110" t="str">
        <f>VLOOKUP(Tabela2[[#This Row],[SIEMA]],Siema2025,65,FALSE)</f>
        <v>X</v>
      </c>
      <c r="AV333" s="110" t="str">
        <f>VLOOKUP(Tabela2[[#This Row],[SIEMA]],Siema2025,67,FALSE)</f>
        <v/>
      </c>
      <c r="AW333" s="110" t="str">
        <f>VLOOKUP(Tabela2[[#This Row],[SIEMA]],Siema2025,69,FALSE)</f>
        <v/>
      </c>
      <c r="AX333" s="110" t="str">
        <f>VLOOKUP(Tabela2[[#This Row],[SIEMA]],Siema2025,71,FALSE)</f>
        <v/>
      </c>
      <c r="AY333" s="110" t="str">
        <f>VLOOKUP(Tabela2[[#This Row],[SIEMA]],Siema2025,73,FALSE)</f>
        <v/>
      </c>
      <c r="AZ333" s="110" t="str">
        <f>VLOOKUP(Tabela2[[#This Row],[SIEMA]],Siema2025,75,FALSE)</f>
        <v/>
      </c>
      <c r="BA333" s="110" t="str">
        <f>VLOOKUP(Tabela2[[#This Row],[SIEMA]],Siema2025,77,FALSE)</f>
        <v/>
      </c>
      <c r="BB333" s="110" t="str">
        <f>VLOOKUP(Tabela2[[#This Row],[SIEMA]],Siema2025,79,FALSE)</f>
        <v/>
      </c>
      <c r="BC333" s="110" t="str">
        <f>IF(Tabela2[[#This Row],[Outro(s) ]] = "X", "PREENCHER","NA")</f>
        <v>NA</v>
      </c>
      <c r="BD333" s="110" t="str">
        <f>VLOOKUP(Tabela2[[#This Row],[SIEMA]],Siema2025,82,FALSE)</f>
        <v/>
      </c>
      <c r="BE333" s="110" t="str">
        <f>VLOOKUP(Tabela2[[#This Row],[SIEMA]],Siema2025,81,FALSE)</f>
        <v/>
      </c>
      <c r="BF333" s="112" t="str">
        <f>VLOOKUP(Tabela2[[#This Row],[SIEMA]],Siema2025,28,FALSE)</f>
        <v>MARAJA TRANSP. E LOG. LTDA</v>
      </c>
      <c r="BG333" s="112"/>
      <c r="BH333" s="113" t="str">
        <f>VLOOKUP(Tabela2[[#This Row],[SIEMA]],Siema2025,29,FALSE)</f>
        <v>02973203000190</v>
      </c>
      <c r="BI333" s="114" t="str">
        <f>VLOOKUP(Tabela2[[#This Row],[SIEMA]],Siema2025,107,FALSE)</f>
        <v>Não</v>
      </c>
      <c r="BJ333" s="109"/>
      <c r="BK333" s="106"/>
      <c r="BL333" s="143"/>
      <c r="BM333" s="110">
        <f ca="1">IF(Tabela2[[#This Row],[Data de atendimento do Ibama (considerar o primeiro documento/ação)]]="",_xlfn.DAYS(TODAY(),J333),_xlfn.DAYS(Tabela2[[#This Row],[Data de atendimento do Ibama (considerar o primeiro documento/ação)]],J333))</f>
        <v>426</v>
      </c>
      <c r="BN333" s="110" t="str">
        <f>IF(Tabela2[[#This Row],[Atendido pelo Ibama ("Não" ou "Sim")]]="Não","Preencher", IF(Tabela2[[#This Row],[Atendido pelo Ibama ("Não" ou "Sim")]]="Sim","NA",""))</f>
        <v/>
      </c>
      <c r="BO333" s="116"/>
      <c r="BP333" s="110" t="str">
        <f>IF(Tabela2[[#This Row],[Forma de atendimento (primeiro documento/ação)]]= "Outros (especificar)", "PREENCHER","NA")</f>
        <v>NA</v>
      </c>
      <c r="BQ333" s="108"/>
      <c r="BR333" s="110" t="str">
        <f>IF(Tabela2[[#This Row],[Equipe do Ibama foi a campo? Houve sobrevoo do Poseidon?]] = "Sim", "PREENCHER","NA")</f>
        <v>NA</v>
      </c>
      <c r="BS333" s="110" t="str">
        <f>IF(Tabela2[[#This Row],[Se sim, foi emitida Ordem de Emergência? (informações vinculada à coluna CK)]] = "Sim", "PREENCHER","NA")</f>
        <v>NA</v>
      </c>
      <c r="BT333" s="110" t="str">
        <f>IF(Tabela2[[#This Row],[Foi elaborado Relatório de Vistoria pelo Ibama? (informações vinculada à coluna CK)]] = "Sim", "PREENCHER","NA")</f>
        <v>NA</v>
      </c>
      <c r="BU333" s="110" t="str">
        <f>IF(Tabela2[[#This Row],[Houve envio de Informações Pós-acidente (preencher "não se aplica" quando de competência estadual/municipal)]] = "Sim", "PREENCHER","NA")</f>
        <v>NA</v>
      </c>
      <c r="BV333" s="110" t="str">
        <f>IF(Tabela2[[#This Row],[Houve avaliação das informações pós-acidente solicitadas/enviadas?]] = "Sim", "PREENCHER","NA")</f>
        <v>NA</v>
      </c>
      <c r="BW333" s="110" t="str">
        <f>IF(Tabela2[[#This Row],[O Ibama aguarda resposta da empresa/OEMA, etc?]] = "Sim", "PREENCHER","NA")</f>
        <v>NA</v>
      </c>
      <c r="BX333" s="108"/>
      <c r="BY333" s="108"/>
      <c r="BZ333" s="106" t="str">
        <f>IF(Tabela2[[#This Row],[Data do documento de encerramento]]="NA","NA",IF(Tabela2[[#This Row],[Data do documento de encerramento]]="","Pendente de conclusão/ encerramento",_xlfn.DAYS(Tabela2[[#This Row],[Data do documento de encerramento]],J333)))</f>
        <v>Pendente de conclusão/ encerramento</v>
      </c>
      <c r="CA333" s="109"/>
      <c r="CB333" s="109"/>
      <c r="CC333" s="109"/>
      <c r="CD333" s="109"/>
      <c r="CE333" s="109"/>
      <c r="CF333" s="109"/>
    </row>
    <row r="334" spans="1:84" ht="30.75" hidden="1">
      <c r="A334" s="172">
        <v>202551946813</v>
      </c>
      <c r="B334" s="173" t="s">
        <v>8396</v>
      </c>
      <c r="C334" s="110" t="str">
        <f>VLOOKUP(Tabela2[[#This Row],[SIEMA]],Siema2025,4,FALSE)</f>
        <v xml:space="preserve"> SP</v>
      </c>
      <c r="D334" s="108" t="str">
        <f>VLOOKUP(Tabela2[[#This Row],[SIEMA]],Siema2025,3,FALSE)</f>
        <v xml:space="preserve">Votuporanga </v>
      </c>
      <c r="E334" s="108" t="str">
        <f>VLOOKUP(Tabela2[[#This Row],[SIEMA]],Siema2025,20,FALSE)</f>
        <v>KM 303+000</v>
      </c>
      <c r="F334" s="108"/>
      <c r="G334" s="108" t="s">
        <v>8397</v>
      </c>
      <c r="H334" s="108" t="s">
        <v>8398</v>
      </c>
      <c r="I334" s="106" t="s">
        <v>7118</v>
      </c>
      <c r="J334" s="107">
        <f>VLOOKUP(Tabela2[[#This Row],[SIEMA]],Siema2025,2,FALSE)</f>
        <v>45795</v>
      </c>
      <c r="K334" s="107" t="str">
        <f>VLOOKUP(Tabela2[[#This Row],[SIEMA]],Siema2025,16,FALSE)</f>
        <v>Domingo</v>
      </c>
      <c r="L334" s="108" t="str">
        <f>IF(Tabela2[[#This Row],[Data]]="","Sem Informação",VLOOKUP(MONTH(Tabela2[[#This Row],[Data]]),'[1]Validação de dados'!$I$1:$J$13,2,0))</f>
        <v>Maio</v>
      </c>
      <c r="M334" s="106">
        <f>YEAR(Tabela2[[#This Row],[Data]])</f>
        <v>2025</v>
      </c>
      <c r="N334" s="107" t="str">
        <f>VLOOKUP(Tabela2[[#This Row],[SIEMA]],Siema2025,17,FALSE)</f>
        <v>Vespertino</v>
      </c>
      <c r="O334" s="107" t="str">
        <f>VLOOKUP(Tabela2[[#This Row],[SIEMA]],Siema2025,5,FALSE)</f>
        <v>Ferrovia</v>
      </c>
      <c r="P334" s="106" t="str">
        <f>VLOOKUP(Tabela2[[#This Row],[SIEMA]],Siema2025,21,FALSE)</f>
        <v>Descarrilhamento de 1 vagão carregado com Celulose</v>
      </c>
      <c r="Q334" s="106" t="s">
        <v>7119</v>
      </c>
      <c r="R334" s="106" t="s">
        <v>7119</v>
      </c>
      <c r="S334" s="109" t="s">
        <v>8399</v>
      </c>
      <c r="T334" s="106" t="str">
        <f>VLOOKUP(Tabela2[[#This Row],[SIEMA]],Siema2025,11,FALSE)</f>
        <v>80</v>
      </c>
      <c r="U334" s="106" t="s">
        <v>7120</v>
      </c>
      <c r="V334" s="106" t="s">
        <v>7119</v>
      </c>
      <c r="W334" s="106"/>
      <c r="X334" s="115"/>
      <c r="Y334" s="111" t="str">
        <f>IF(W334="","", IF(W334="NC","", IF(W334="NE","", IF(W334="NA","",IFERROR(VLOOKUP(W334,Produtos!$A$1:$C$2319,2,FALSE),"Não Cadastrado")))))</f>
        <v/>
      </c>
      <c r="Z334" s="106"/>
      <c r="AA334" s="106"/>
      <c r="AB334" s="106" t="str">
        <f>IF(W334="","",IF(ISNUMBER(W334)=FALSE,"Não se aplica",IFERROR(VLOOKUP(W334,Produtos!$A$1:$C$2319,3,FALSE),"Não Cadastrado")))</f>
        <v/>
      </c>
      <c r="AC334" s="106"/>
      <c r="AD334" s="110"/>
      <c r="AE334" s="109" t="str">
        <f>IF(AC334="","", IF(AC334="NC","", IF(AC334="NE","", IF(AC334="NA","",IFERROR(VLOOKUP(AC334,Produtos!$A$1:$C$2319,2,FALSE),"Não Cadastrado")))))</f>
        <v/>
      </c>
      <c r="AF334" s="106"/>
      <c r="AG334" s="106"/>
      <c r="AH334" s="106" t="str">
        <f>IF(AC334="","",IF(ISNUMBER(AC334)=FALSE,"Não se aplica",IFERROR(VLOOKUP(AC334,Produtos!$A$1:$C$2319,3,FALSE),"Não Cadastrado")))</f>
        <v/>
      </c>
      <c r="AI334" s="106"/>
      <c r="AJ334" s="106" t="str">
        <f>VLOOKUP(Tabela2[[#This Row],[SIEMA]],Siema2025,26,FALSE)</f>
        <v>As causas do incidente estão sendo investigados pelas áreas responsáveis rumo.</v>
      </c>
      <c r="AK334" s="109" t="s">
        <v>6834</v>
      </c>
      <c r="AL334" s="109"/>
      <c r="AM334" s="109"/>
      <c r="AN334" s="110" t="str">
        <f>VLOOKUP(Tabela2[[#This Row],[SIEMA]],Siema2025,51,FALSE)</f>
        <v/>
      </c>
      <c r="AO334" s="110" t="str">
        <f>VLOOKUP(Tabela2[[#This Row],[SIEMA]],Siema2025,53,FALSE)</f>
        <v/>
      </c>
      <c r="AP334" s="110" t="str">
        <f>VLOOKUP(Tabela2[[#This Row],[SIEMA]],Siema2025,55,FALSE)</f>
        <v/>
      </c>
      <c r="AQ334" s="110" t="str">
        <f>VLOOKUP(Tabela2[[#This Row],[SIEMA]],Siema2025,57,FALSE)</f>
        <v/>
      </c>
      <c r="AR334" s="110" t="str">
        <f>VLOOKUP(Tabela2[[#This Row],[SIEMA]],Siema2025,59,FALSE)</f>
        <v/>
      </c>
      <c r="AS334" s="110" t="str">
        <f>VLOOKUP(Tabela2[[#This Row],[SIEMA]],Siema2025,61,FALSE)</f>
        <v/>
      </c>
      <c r="AT334" s="110" t="str">
        <f>VLOOKUP(Tabela2[[#This Row],[SIEMA]],Siema2025,63,FALSE)</f>
        <v/>
      </c>
      <c r="AU334" s="110" t="str">
        <f>VLOOKUP(Tabela2[[#This Row],[SIEMA]],Siema2025,65,FALSE)</f>
        <v>X</v>
      </c>
      <c r="AV334" s="110" t="str">
        <f>VLOOKUP(Tabela2[[#This Row],[SIEMA]],Siema2025,67,FALSE)</f>
        <v/>
      </c>
      <c r="AW334" s="110" t="str">
        <f>VLOOKUP(Tabela2[[#This Row],[SIEMA]],Siema2025,69,FALSE)</f>
        <v/>
      </c>
      <c r="AX334" s="110" t="str">
        <f>VLOOKUP(Tabela2[[#This Row],[SIEMA]],Siema2025,71,FALSE)</f>
        <v/>
      </c>
      <c r="AY334" s="110" t="str">
        <f>VLOOKUP(Tabela2[[#This Row],[SIEMA]],Siema2025,73,FALSE)</f>
        <v/>
      </c>
      <c r="AZ334" s="110" t="str">
        <f>VLOOKUP(Tabela2[[#This Row],[SIEMA]],Siema2025,75,FALSE)</f>
        <v/>
      </c>
      <c r="BA334" s="110" t="str">
        <f>VLOOKUP(Tabela2[[#This Row],[SIEMA]],Siema2025,77,FALSE)</f>
        <v/>
      </c>
      <c r="BB334" s="110" t="str">
        <f>VLOOKUP(Tabela2[[#This Row],[SIEMA]],Siema2025,79,FALSE)</f>
        <v/>
      </c>
      <c r="BC334" s="110" t="str">
        <f>IF(Tabela2[[#This Row],[Outro(s) ]] = "X", "PREENCHER","NA")</f>
        <v>NA</v>
      </c>
      <c r="BD334" s="110" t="str">
        <f>VLOOKUP(Tabela2[[#This Row],[SIEMA]],Siema2025,82,FALSE)</f>
        <v/>
      </c>
      <c r="BE334" s="110" t="str">
        <f>VLOOKUP(Tabela2[[#This Row],[SIEMA]],Siema2025,81,FALSE)</f>
        <v/>
      </c>
      <c r="BF334" s="112" t="s">
        <v>3066</v>
      </c>
      <c r="BG334" s="112" t="s">
        <v>7122</v>
      </c>
      <c r="BH334" s="113" t="str">
        <f>VLOOKUP(Tabela2[[#This Row],[SIEMA]],Siema2025,29,FALSE)</f>
        <v>02502844000166</v>
      </c>
      <c r="BI334" s="114" t="str">
        <f>VLOOKUP(Tabela2[[#This Row],[SIEMA]],Siema2025,107,FALSE)</f>
        <v>Não</v>
      </c>
      <c r="BJ334" s="109" t="s">
        <v>7097</v>
      </c>
      <c r="BK334" s="106" t="s">
        <v>2696</v>
      </c>
      <c r="BL334" s="143">
        <v>45804</v>
      </c>
      <c r="BM334" s="110">
        <f ca="1">IF(Tabela2[[#This Row],[Data de atendimento do Ibama (considerar o primeiro documento/ação)]]="",_xlfn.DAYS(TODAY(),J334),_xlfn.DAYS(Tabela2[[#This Row],[Data de atendimento do Ibama (considerar o primeiro documento/ação)]],J334))</f>
        <v>9</v>
      </c>
      <c r="BN334" s="110" t="str">
        <f>IF(Tabela2[[#This Row],[Atendido pelo Ibama ("Não" ou "Sim")]]="Não","Preencher", IF(Tabela2[[#This Row],[Atendido pelo Ibama ("Não" ou "Sim")]]="Sim","NA",""))</f>
        <v>NA</v>
      </c>
      <c r="BO334" s="116" t="s">
        <v>7098</v>
      </c>
      <c r="BP334" s="110" t="str">
        <f>IF(Tabela2[[#This Row],[Forma de atendimento (primeiro documento/ação)]]= "Outros (especificar)", "PREENCHER","NA")</f>
        <v>NA</v>
      </c>
      <c r="BQ334" s="108" t="s">
        <v>2696</v>
      </c>
      <c r="BR334" s="110" t="str">
        <f>IF(Tabela2[[#This Row],[Equipe do Ibama foi a campo? Houve sobrevoo do Poseidon?]] = "Sim", "PREENCHER","NA")</f>
        <v>PREENCHER</v>
      </c>
      <c r="BS334" s="110" t="s">
        <v>2696</v>
      </c>
      <c r="BT334" s="110" t="s">
        <v>7099</v>
      </c>
      <c r="BU334" s="110" t="s">
        <v>2696</v>
      </c>
      <c r="BV334" s="110" t="s">
        <v>123</v>
      </c>
      <c r="BW334" s="110" t="s">
        <v>2696</v>
      </c>
      <c r="BX334" s="108" t="s">
        <v>7113</v>
      </c>
      <c r="BY334" s="143">
        <v>45854</v>
      </c>
      <c r="BZ334" s="106">
        <f>IF(Tabela2[[#This Row],[Data do documento de encerramento]]="NA","NA",IF(Tabela2[[#This Row],[Data do documento de encerramento]]="","Pendente de conclusão/ encerramento",_xlfn.DAYS(Tabela2[[#This Row],[Data do documento de encerramento]],J334)))</f>
        <v>59</v>
      </c>
      <c r="CA334" s="109"/>
      <c r="CB334" s="109"/>
      <c r="CC334" s="133"/>
      <c r="CD334" s="109"/>
      <c r="CE334" s="109"/>
      <c r="CF334" s="109"/>
    </row>
    <row r="335" spans="1:84" ht="30.75" hidden="1">
      <c r="A335" s="172">
        <v>202552179244</v>
      </c>
      <c r="B335" s="173" t="s">
        <v>8400</v>
      </c>
      <c r="C335" s="110" t="str">
        <f>VLOOKUP(Tabela2[[#This Row],[SIEMA]],Siema2025,4,FALSE)</f>
        <v xml:space="preserve"> RN</v>
      </c>
      <c r="D335" s="108" t="str">
        <f>VLOOKUP(Tabela2[[#This Row],[SIEMA]],Siema2025,3,FALSE)</f>
        <v xml:space="preserve">Açu </v>
      </c>
      <c r="E335" s="108" t="str">
        <f>VLOOKUP(Tabela2[[#This Row],[SIEMA]],Siema2025,20,FALSE)</f>
        <v>Poço em 7-RP-182</v>
      </c>
      <c r="F335" s="108"/>
      <c r="G335" s="108" t="s">
        <v>8401</v>
      </c>
      <c r="H335" s="108" t="s">
        <v>8402</v>
      </c>
      <c r="I335" s="106" t="str">
        <f>VLOOKUP(Tabela2[[#This Row],[SIEMA]],Siema2025,19,FALSE)</f>
        <v/>
      </c>
      <c r="J335" s="107">
        <f>VLOOKUP(Tabela2[[#This Row],[SIEMA]],Siema2025,2,FALSE)</f>
        <v>45795</v>
      </c>
      <c r="K335" s="107" t="str">
        <f>VLOOKUP(Tabela2[[#This Row],[SIEMA]],Siema2025,16,FALSE)</f>
        <v>Domingo</v>
      </c>
      <c r="L335" s="108" t="str">
        <f>IF(Tabela2[[#This Row],[Data]]="","Sem Informação",VLOOKUP(MONTH(Tabela2[[#This Row],[Data]]),'[1]Validação de dados'!$I$1:$J$13,2,0))</f>
        <v>Maio</v>
      </c>
      <c r="M335" s="106">
        <f>YEAR(Tabela2[[#This Row],[Data]])</f>
        <v>2025</v>
      </c>
      <c r="N335" s="107" t="str">
        <f>VLOOKUP(Tabela2[[#This Row],[SIEMA]],Siema2025,17,FALSE)</f>
        <v>Noturno</v>
      </c>
      <c r="O335" s="107" t="str">
        <f>VLOOKUP(Tabela2[[#This Row],[SIEMA]],Siema2025,5,FALSE)</f>
        <v>Outro(s)</v>
      </c>
      <c r="P335" s="106" t="str">
        <f>VLOOKUP(Tabela2[[#This Row],[SIEMA]],Siema2025,21,FALSE)</f>
        <v>Poço terrestre</v>
      </c>
      <c r="Q335" s="106">
        <v>1267</v>
      </c>
      <c r="R335" s="106"/>
      <c r="S335" s="109" t="str">
        <f>IF(Q335="","", IF(Q335="NC","", IF(Q335="NE","", IF(Q335="NA","",IFERROR(VLOOKUP(Q335,Produtos!$A$1:$C$2319,2,FALSE),"Não Cadastrado")))))</f>
        <v>PETRÓLEO CRU</v>
      </c>
      <c r="T335" s="106" t="s">
        <v>8403</v>
      </c>
      <c r="U335" s="106" t="str">
        <f>VLOOKUP(Tabela2[[#This Row],[SIEMA]],Siema2025,12,FALSE)</f>
        <v>M3</v>
      </c>
      <c r="V335" s="106">
        <f>IF(Q335="","",IF(ISNUMBER(Q335)=FALSE,"Não se aplica",IFERROR(VLOOKUP(Q335,Produtos!$A$1:$C$2319,3,FALSE),"Não Cadastrado")))</f>
        <v>3</v>
      </c>
      <c r="W335" s="106" t="str">
        <f>VLOOKUP(Tabela2[[#This Row],[SIEMA]],Siema2025,10,FALSE)</f>
        <v>Água Produzida fora de especificação</v>
      </c>
      <c r="X335" s="115" t="str">
        <f>IF(Tabela2[[#This Row],[Origem do acidente]] = "Plataforma", "PREENCHER","NA")</f>
        <v>NA</v>
      </c>
      <c r="Y335" s="111" t="str">
        <f>IF(W335="","", IF(W335="NC","", IF(W335="NE","", IF(W335="NA","",IFERROR(VLOOKUP(W335,Produtos!$A$1:$C$2319,2,FALSE),"Não Cadastrado")))))</f>
        <v>Não Cadastrado</v>
      </c>
      <c r="Z335" s="106" t="str">
        <f>VLOOKUP(Tabela2[[#This Row],[SIEMA]],Siema2025,11,FALSE)</f>
        <v>0.502</v>
      </c>
      <c r="AA335" s="106" t="str">
        <f>VLOOKUP(Tabela2[[#This Row],[SIEMA]],Siema2025,12,FALSE)</f>
        <v>M3</v>
      </c>
      <c r="AB335" s="106" t="str">
        <f>IF(W335="","",IF(ISNUMBER(W335)=FALSE,"Não se aplica",IFERROR(VLOOKUP(W335,Produtos!$A$1:$C$2319,3,FALSE),"Não Cadastrado")))</f>
        <v>Não se aplica</v>
      </c>
      <c r="AC335" s="106"/>
      <c r="AD335" s="110" t="str">
        <f>IF(Tabela2[[#This Row],[Origem do acidente]] = "Plataforma", "PREENCHER","NA")</f>
        <v>NA</v>
      </c>
      <c r="AE335" s="109" t="str">
        <f>IF(AC335="","", IF(AC335="NC","", IF(AC335="NE","", IF(AC335="NA","",IFERROR(VLOOKUP(AC335,Produtos!$A$1:$C$2319,2,FALSE),"Não Cadastrado")))))</f>
        <v/>
      </c>
      <c r="AF335" s="106"/>
      <c r="AG335" s="106"/>
      <c r="AH335" s="106" t="str">
        <f>IF(AC335="","",IF(ISNUMBER(AC335)=FALSE,"Não se aplica",IFERROR(VLOOKUP(AC335,Produtos!$A$1:$C$2319,3,FALSE),"Não Cadastrado")))</f>
        <v/>
      </c>
      <c r="AI335" s="106"/>
      <c r="AJ335" s="106" t="str">
        <f>VLOOKUP(Tabela2[[#This Row],[SIEMA]],Siema2025,26,FALSE)</f>
        <v>Danos na junta da válvula.</v>
      </c>
      <c r="AK335" s="109"/>
      <c r="AL335" s="109"/>
      <c r="AM335" s="109"/>
      <c r="AN335" s="110" t="str">
        <f>VLOOKUP(Tabela2[[#This Row],[SIEMA]],Siema2025,51,FALSE)</f>
        <v/>
      </c>
      <c r="AO335" s="110" t="str">
        <f>VLOOKUP(Tabela2[[#This Row],[SIEMA]],Siema2025,53,FALSE)</f>
        <v/>
      </c>
      <c r="AP335" s="110" t="str">
        <f>VLOOKUP(Tabela2[[#This Row],[SIEMA]],Siema2025,55,FALSE)</f>
        <v/>
      </c>
      <c r="AQ335" s="110" t="str">
        <f>VLOOKUP(Tabela2[[#This Row],[SIEMA]],Siema2025,57,FALSE)</f>
        <v/>
      </c>
      <c r="AR335" s="110" t="str">
        <f>VLOOKUP(Tabela2[[#This Row],[SIEMA]],Siema2025,59,FALSE)</f>
        <v/>
      </c>
      <c r="AS335" s="110" t="str">
        <f>VLOOKUP(Tabela2[[#This Row],[SIEMA]],Siema2025,61,FALSE)</f>
        <v/>
      </c>
      <c r="AT335" s="110" t="str">
        <f>VLOOKUP(Tabela2[[#This Row],[SIEMA]],Siema2025,63,FALSE)</f>
        <v/>
      </c>
      <c r="AU335" s="110" t="str">
        <f>VLOOKUP(Tabela2[[#This Row],[SIEMA]],Siema2025,65,FALSE)</f>
        <v>X</v>
      </c>
      <c r="AV335" s="110" t="str">
        <f>VLOOKUP(Tabela2[[#This Row],[SIEMA]],Siema2025,67,FALSE)</f>
        <v/>
      </c>
      <c r="AW335" s="110" t="str">
        <f>VLOOKUP(Tabela2[[#This Row],[SIEMA]],Siema2025,69,FALSE)</f>
        <v/>
      </c>
      <c r="AX335" s="110" t="str">
        <f>VLOOKUP(Tabela2[[#This Row],[SIEMA]],Siema2025,71,FALSE)</f>
        <v/>
      </c>
      <c r="AY335" s="110" t="str">
        <f>VLOOKUP(Tabela2[[#This Row],[SIEMA]],Siema2025,73,FALSE)</f>
        <v/>
      </c>
      <c r="AZ335" s="110" t="str">
        <f>VLOOKUP(Tabela2[[#This Row],[SIEMA]],Siema2025,75,FALSE)</f>
        <v/>
      </c>
      <c r="BA335" s="110" t="str">
        <f>VLOOKUP(Tabela2[[#This Row],[SIEMA]],Siema2025,77,FALSE)</f>
        <v/>
      </c>
      <c r="BB335" s="110" t="str">
        <f>VLOOKUP(Tabela2[[#This Row],[SIEMA]],Siema2025,79,FALSE)</f>
        <v/>
      </c>
      <c r="BC335" s="110" t="str">
        <f>IF(Tabela2[[#This Row],[Outro(s) ]] = "X", "PREENCHER","NA")</f>
        <v>NA</v>
      </c>
      <c r="BD335" s="110" t="str">
        <f>VLOOKUP(Tabela2[[#This Row],[SIEMA]],Siema2025,82,FALSE)</f>
        <v/>
      </c>
      <c r="BE335" s="110" t="str">
        <f>VLOOKUP(Tabela2[[#This Row],[SIEMA]],Siema2025,81,FALSE)</f>
        <v/>
      </c>
      <c r="BF335" s="112" t="str">
        <f>VLOOKUP(Tabela2[[#This Row],[SIEMA]],Siema2025,28,FALSE)</f>
        <v>3 R Potiguar S.A</v>
      </c>
      <c r="BG335" s="112"/>
      <c r="BH335" s="113" t="str">
        <f>VLOOKUP(Tabela2[[#This Row],[SIEMA]],Siema2025,29,FALSE)</f>
        <v/>
      </c>
      <c r="BI335" s="114" t="str">
        <f>VLOOKUP(Tabela2[[#This Row],[SIEMA]],Siema2025,107,FALSE)</f>
        <v>Não</v>
      </c>
      <c r="BJ335" s="109" t="s">
        <v>6834</v>
      </c>
      <c r="BK335" s="106" t="s">
        <v>2696</v>
      </c>
      <c r="BL335" s="38">
        <v>45799</v>
      </c>
      <c r="BM335" s="110">
        <f ca="1">IF(Tabela2[[#This Row],[Data de atendimento do Ibama (considerar o primeiro documento/ação)]]="",_xlfn.DAYS(TODAY(),J335),_xlfn.DAYS(Tabela2[[#This Row],[Data de atendimento do Ibama (considerar o primeiro documento/ação)]],J335))</f>
        <v>4</v>
      </c>
      <c r="BN335" s="110" t="str">
        <f>IF(Tabela2[[#This Row],[Atendido pelo Ibama ("Não" ou "Sim")]]="Não","Preencher", IF(Tabela2[[#This Row],[Atendido pelo Ibama ("Não" ou "Sim")]]="Sim","NA",""))</f>
        <v>NA</v>
      </c>
      <c r="BO335" s="116" t="s">
        <v>7098</v>
      </c>
      <c r="BP335" s="110" t="str">
        <f>IF(Tabela2[[#This Row],[Forma de atendimento (primeiro documento/ação)]]= "Outros (especificar)", "PREENCHER","NA")</f>
        <v>NA</v>
      </c>
      <c r="BQ335" s="108" t="s">
        <v>123</v>
      </c>
      <c r="BR335" s="110" t="str">
        <f>IF(Tabela2[[#This Row],[Equipe do Ibama foi a campo? Houve sobrevoo do Poseidon?]] = "Sim", "PREENCHER","NA")</f>
        <v>NA</v>
      </c>
      <c r="BS335" s="110" t="str">
        <f>IF(Tabela2[[#This Row],[Se sim, foi emitida Ordem de Emergência? (informações vinculada à coluna CK)]] = "Sim", "PREENCHER","NA")</f>
        <v>NA</v>
      </c>
      <c r="BT335" s="110" t="str">
        <f>IF(Tabela2[[#This Row],[Foi elaborado Relatório de Vistoria pelo Ibama? (informações vinculada à coluna CK)]] = "Sim", "PREENCHER","NA")</f>
        <v>NA</v>
      </c>
      <c r="BU335" s="110" t="s">
        <v>2696</v>
      </c>
      <c r="BV335" s="110" t="s">
        <v>2696</v>
      </c>
      <c r="BW335" s="110" t="s">
        <v>2696</v>
      </c>
      <c r="BX335" s="108" t="s">
        <v>7113</v>
      </c>
      <c r="BY335" s="143">
        <v>45821</v>
      </c>
      <c r="BZ335" s="106">
        <f>IF(Tabela2[[#This Row],[Data do documento de encerramento]]="NA","NA",IF(Tabela2[[#This Row],[Data do documento de encerramento]]="","Pendente de conclusão/ encerramento",_xlfn.DAYS(Tabela2[[#This Row],[Data do documento de encerramento]],J335)))</f>
        <v>26</v>
      </c>
      <c r="CA335" s="109"/>
      <c r="CB335" s="109"/>
      <c r="CC335" s="133"/>
      <c r="CD335" s="109"/>
      <c r="CE335" s="109"/>
      <c r="CF335" s="109"/>
    </row>
    <row r="336" spans="1:84" hidden="1">
      <c r="A336" s="172">
        <v>202551979224</v>
      </c>
      <c r="B336" s="173" t="s">
        <v>8404</v>
      </c>
      <c r="C336" s="110" t="str">
        <f>VLOOKUP(Tabela2[[#This Row],[SIEMA]],Siema2025,4,FALSE)</f>
        <v xml:space="preserve"> MG</v>
      </c>
      <c r="D336" s="108" t="str">
        <f>VLOOKUP(Tabela2[[#This Row],[SIEMA]],Siema2025,3,FALSE)</f>
        <v xml:space="preserve">São Joaquim de Bicas </v>
      </c>
      <c r="E336" s="108" t="str">
        <f>VLOOKUP(Tabela2[[#This Row],[SIEMA]],Siema2025,20,FALSE)</f>
        <v>BR 381 -  Arteris Fernão Dias - KM 509+500 S</v>
      </c>
      <c r="F336" s="108"/>
      <c r="G336" s="108"/>
      <c r="H336" s="108"/>
      <c r="I336" s="106" t="str">
        <f>VLOOKUP(Tabela2[[#This Row],[SIEMA]],Siema2025,19,FALSE)</f>
        <v/>
      </c>
      <c r="J336" s="107">
        <f>VLOOKUP(Tabela2[[#This Row],[SIEMA]],Siema2025,2,FALSE)</f>
        <v>45796</v>
      </c>
      <c r="K336" s="107" t="str">
        <f>VLOOKUP(Tabela2[[#This Row],[SIEMA]],Siema2025,16,FALSE)</f>
        <v>Segunda</v>
      </c>
      <c r="L336" s="108" t="str">
        <f>IF(Tabela2[[#This Row],[Data]]="","Sem Informação",VLOOKUP(MONTH(Tabela2[[#This Row],[Data]]),'[1]Validação de dados'!$I$1:$J$13,2,0))</f>
        <v>Maio</v>
      </c>
      <c r="M336" s="106">
        <f>YEAR(Tabela2[[#This Row],[Data]])</f>
        <v>2025</v>
      </c>
      <c r="N336" s="107" t="str">
        <f>VLOOKUP(Tabela2[[#This Row],[SIEMA]],Siema2025,17,FALSE)</f>
        <v>Matutino</v>
      </c>
      <c r="O336" s="107" t="str">
        <f>VLOOKUP(Tabela2[[#This Row],[SIEMA]],Siema2025,5,FALSE)</f>
        <v>Rodovia</v>
      </c>
      <c r="P336" s="106" t="str">
        <f>VLOOKUP(Tabela2[[#This Row],[SIEMA]],Siema2025,21,FALSE)</f>
        <v/>
      </c>
      <c r="Q336" s="106" t="str">
        <f>VLOOKUP(Tabela2[[#This Row],[SIEMA]],Siema2025,7,FALSE)</f>
        <v>ÓLEO DIESEL</v>
      </c>
      <c r="R336" s="106" t="str">
        <f>VLOOKUP(Tabela2[[#This Row],[SIEMA]],Siema2025,10,FALSE)</f>
        <v/>
      </c>
      <c r="S336" s="109" t="str">
        <f>IF(Q336="","", IF(Q336="NC","", IF(Q336="NE","", IF(Q336="NA","",IFERROR(VLOOKUP(Q336,Produtos!$A$1:$C$2319,2,FALSE),"Não Cadastrado")))))</f>
        <v>Não Cadastrado</v>
      </c>
      <c r="T336" s="106" t="str">
        <f>VLOOKUP(Tabela2[[#This Row],[SIEMA]],Siema2025,11,FALSE)</f>
        <v xml:space="preserve"> </v>
      </c>
      <c r="U336" s="106" t="str">
        <f>VLOOKUP(Tabela2[[#This Row],[SIEMA]],Siema2025,12,FALSE)</f>
        <v xml:space="preserve"> </v>
      </c>
      <c r="V336" s="106" t="str">
        <f>IF(Q336="","",IF(ISNUMBER(Q336)=FALSE,"Não se aplica",IFERROR(VLOOKUP(Q336,Produtos!$A$1:$C$2319,3,FALSE),"Não Cadastrado")))</f>
        <v>Não se aplica</v>
      </c>
      <c r="W336" s="106" t="str">
        <f>VLOOKUP(Tabela2[[#This Row],[SIEMA]],Siema2025,10,FALSE)</f>
        <v/>
      </c>
      <c r="X336" s="115" t="str">
        <f>IF(Tabela2[[#This Row],[Origem do acidente]] = "Plataforma", "PREENCHER","NA")</f>
        <v>NA</v>
      </c>
      <c r="Y336" s="111" t="str">
        <f>IF(W336="","", IF(W336="NC","", IF(W336="NE","", IF(W336="NA","",IFERROR(VLOOKUP(W336,Produtos!$A$1:$C$2319,2,FALSE),"Não Cadastrado")))))</f>
        <v/>
      </c>
      <c r="Z336" s="106" t="str">
        <f>VLOOKUP(Tabela2[[#This Row],[SIEMA]],Siema2025,11,FALSE)</f>
        <v xml:space="preserve"> </v>
      </c>
      <c r="AA336" s="106" t="str">
        <f>VLOOKUP(Tabela2[[#This Row],[SIEMA]],Siema2025,12,FALSE)</f>
        <v xml:space="preserve"> </v>
      </c>
      <c r="AB336" s="106" t="str">
        <f>IF(W336="","",IF(ISNUMBER(W336)=FALSE,"Não se aplica",IFERROR(VLOOKUP(W336,Produtos!$A$1:$C$2319,3,FALSE),"Não Cadastrado")))</f>
        <v/>
      </c>
      <c r="AC336" s="106"/>
      <c r="AD336" s="110" t="str">
        <f>IF(Tabela2[[#This Row],[Origem do acidente]] = "Plataforma", "PREENCHER","NA")</f>
        <v>NA</v>
      </c>
      <c r="AE336" s="109" t="str">
        <f>IF(AC336="","", IF(AC336="NC","", IF(AC336="NE","", IF(AC336="NA","",IFERROR(VLOOKUP(AC336,Produtos!$A$1:$C$2319,2,FALSE),"Não Cadastrado")))))</f>
        <v/>
      </c>
      <c r="AF336" s="106"/>
      <c r="AG336" s="106"/>
      <c r="AH336" s="106" t="str">
        <f>IF(AC336="","",IF(ISNUMBER(AC336)=FALSE,"Não se aplica",IFERROR(VLOOKUP(AC336,Produtos!$A$1:$C$2319,3,FALSE),"Não Cadastrado")))</f>
        <v/>
      </c>
      <c r="AI336" s="106"/>
      <c r="AJ336" s="106"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36" s="109"/>
      <c r="AL336" s="109"/>
      <c r="AM336" s="109"/>
      <c r="AN336" s="110" t="str">
        <f>VLOOKUP(Tabela2[[#This Row],[SIEMA]],Siema2025,51,FALSE)</f>
        <v/>
      </c>
      <c r="AO336" s="110" t="str">
        <f>VLOOKUP(Tabela2[[#This Row],[SIEMA]],Siema2025,53,FALSE)</f>
        <v/>
      </c>
      <c r="AP336" s="110" t="str">
        <f>VLOOKUP(Tabela2[[#This Row],[SIEMA]],Siema2025,55,FALSE)</f>
        <v/>
      </c>
      <c r="AQ336" s="110" t="str">
        <f>VLOOKUP(Tabela2[[#This Row],[SIEMA]],Siema2025,57,FALSE)</f>
        <v>X</v>
      </c>
      <c r="AR336" s="110" t="str">
        <f>VLOOKUP(Tabela2[[#This Row],[SIEMA]],Siema2025,59,FALSE)</f>
        <v/>
      </c>
      <c r="AS336" s="110" t="str">
        <f>VLOOKUP(Tabela2[[#This Row],[SIEMA]],Siema2025,61,FALSE)</f>
        <v/>
      </c>
      <c r="AT336" s="110" t="str">
        <f>VLOOKUP(Tabela2[[#This Row],[SIEMA]],Siema2025,63,FALSE)</f>
        <v/>
      </c>
      <c r="AU336" s="110" t="str">
        <f>VLOOKUP(Tabela2[[#This Row],[SIEMA]],Siema2025,65,FALSE)</f>
        <v>X</v>
      </c>
      <c r="AV336" s="110" t="str">
        <f>VLOOKUP(Tabela2[[#This Row],[SIEMA]],Siema2025,67,FALSE)</f>
        <v/>
      </c>
      <c r="AW336" s="110" t="str">
        <f>VLOOKUP(Tabela2[[#This Row],[SIEMA]],Siema2025,69,FALSE)</f>
        <v/>
      </c>
      <c r="AX336" s="110" t="str">
        <f>VLOOKUP(Tabela2[[#This Row],[SIEMA]],Siema2025,71,FALSE)</f>
        <v/>
      </c>
      <c r="AY336" s="110" t="str">
        <f>VLOOKUP(Tabela2[[#This Row],[SIEMA]],Siema2025,73,FALSE)</f>
        <v/>
      </c>
      <c r="AZ336" s="110" t="str">
        <f>VLOOKUP(Tabela2[[#This Row],[SIEMA]],Siema2025,75,FALSE)</f>
        <v/>
      </c>
      <c r="BA336" s="110" t="str">
        <f>VLOOKUP(Tabela2[[#This Row],[SIEMA]],Siema2025,77,FALSE)</f>
        <v/>
      </c>
      <c r="BB336" s="110" t="str">
        <f>VLOOKUP(Tabela2[[#This Row],[SIEMA]],Siema2025,79,FALSE)</f>
        <v/>
      </c>
      <c r="BC336" s="110" t="str">
        <f>IF(Tabela2[[#This Row],[Outro(s) ]] = "X", "PREENCHER","NA")</f>
        <v>NA</v>
      </c>
      <c r="BD336" s="110" t="str">
        <f>VLOOKUP(Tabela2[[#This Row],[SIEMA]],Siema2025,82,FALSE)</f>
        <v/>
      </c>
      <c r="BE336" s="110" t="str">
        <f>VLOOKUP(Tabela2[[#This Row],[SIEMA]],Siema2025,81,FALSE)</f>
        <v/>
      </c>
      <c r="BF336" s="112" t="str">
        <f>VLOOKUP(Tabela2[[#This Row],[SIEMA]],Siema2025,28,FALSE)</f>
        <v>VIBRA ENERGIA S.A</v>
      </c>
      <c r="BG336" s="112"/>
      <c r="BH336" s="113" t="str">
        <f>VLOOKUP(Tabela2[[#This Row],[SIEMA]],Siema2025,29,FALSE)</f>
        <v>34274233002571</v>
      </c>
      <c r="BI336" s="114" t="str">
        <f>VLOOKUP(Tabela2[[#This Row],[SIEMA]],Siema2025,107,FALSE)</f>
        <v>Não</v>
      </c>
      <c r="BJ336" s="109"/>
      <c r="BK336" s="106"/>
      <c r="BL336" s="143"/>
      <c r="BM336" s="110">
        <f ca="1">IF(Tabela2[[#This Row],[Data de atendimento do Ibama (considerar o primeiro documento/ação)]]="",_xlfn.DAYS(TODAY(),J336),_xlfn.DAYS(Tabela2[[#This Row],[Data de atendimento do Ibama (considerar o primeiro documento/ação)]],J336))</f>
        <v>424</v>
      </c>
      <c r="BN336" s="110" t="str">
        <f>IF(Tabela2[[#This Row],[Atendido pelo Ibama ("Não" ou "Sim")]]="Não","Preencher", IF(Tabela2[[#This Row],[Atendido pelo Ibama ("Não" ou "Sim")]]="Sim","NA",""))</f>
        <v/>
      </c>
      <c r="BO336" s="116"/>
      <c r="BP336" s="110" t="str">
        <f>IF(Tabela2[[#This Row],[Forma de atendimento (primeiro documento/ação)]]= "Outros (especificar)", "PREENCHER","NA")</f>
        <v>NA</v>
      </c>
      <c r="BQ336" s="108"/>
      <c r="BR336" s="110" t="str">
        <f>IF(Tabela2[[#This Row],[Equipe do Ibama foi a campo? Houve sobrevoo do Poseidon?]] = "Sim", "PREENCHER","NA")</f>
        <v>NA</v>
      </c>
      <c r="BS336" s="110" t="str">
        <f>IF(Tabela2[[#This Row],[Se sim, foi emitida Ordem de Emergência? (informações vinculada à coluna CK)]] = "Sim", "PREENCHER","NA")</f>
        <v>NA</v>
      </c>
      <c r="BT336" s="110" t="str">
        <f>IF(Tabela2[[#This Row],[Foi elaborado Relatório de Vistoria pelo Ibama? (informações vinculada à coluna CK)]] = "Sim", "PREENCHER","NA")</f>
        <v>NA</v>
      </c>
      <c r="BU336" s="110" t="str">
        <f>IF(Tabela2[[#This Row],[Houve envio de Informações Pós-acidente (preencher "não se aplica" quando de competência estadual/municipal)]] = "Sim", "PREENCHER","NA")</f>
        <v>NA</v>
      </c>
      <c r="BV336" s="110" t="str">
        <f>IF(Tabela2[[#This Row],[Houve avaliação das informações pós-acidente solicitadas/enviadas?]] = "Sim", "PREENCHER","NA")</f>
        <v>NA</v>
      </c>
      <c r="BW336" s="110" t="str">
        <f>IF(Tabela2[[#This Row],[O Ibama aguarda resposta da empresa/OEMA, etc?]] = "Sim", "PREENCHER","NA")</f>
        <v>NA</v>
      </c>
      <c r="BX336" s="108"/>
      <c r="BY336" s="108"/>
      <c r="BZ336" s="106" t="str">
        <f>IF(Tabela2[[#This Row],[Data do documento de encerramento]]="NA","NA",IF(Tabela2[[#This Row],[Data do documento de encerramento]]="","Pendente de conclusão/ encerramento",_xlfn.DAYS(Tabela2[[#This Row],[Data do documento de encerramento]],J336)))</f>
        <v>Pendente de conclusão/ encerramento</v>
      </c>
      <c r="CA336" s="109"/>
      <c r="CB336" s="109"/>
      <c r="CC336" s="134"/>
      <c r="CD336" s="109"/>
      <c r="CE336" s="109"/>
      <c r="CF336" s="109"/>
    </row>
    <row r="337" spans="1:84" ht="60.75">
      <c r="A337" s="172">
        <v>202552014432</v>
      </c>
      <c r="B337" s="173" t="s">
        <v>8405</v>
      </c>
      <c r="C337" s="110" t="s">
        <v>7133</v>
      </c>
      <c r="D337" s="108" t="s">
        <v>637</v>
      </c>
      <c r="E337" t="s">
        <v>8406</v>
      </c>
      <c r="F337" s="108"/>
      <c r="G337" t="s">
        <v>8407</v>
      </c>
      <c r="H337" t="s">
        <v>8408</v>
      </c>
      <c r="I337" s="106" t="str">
        <f>VLOOKUP(Tabela2[[#This Row],[SIEMA]],Siema2025,19,FALSE)</f>
        <v>Campos</v>
      </c>
      <c r="J337" s="107">
        <f>VLOOKUP(Tabela2[[#This Row],[SIEMA]],Siema2025,2,FALSE)</f>
        <v>45796</v>
      </c>
      <c r="K337" s="107" t="str">
        <f>VLOOKUP(Tabela2[[#This Row],[SIEMA]],Siema2025,16,FALSE)</f>
        <v>Segunda</v>
      </c>
      <c r="L337" s="108" t="str">
        <f>IF(Tabela2[[#This Row],[Data]]="","Sem Informação",VLOOKUP(MONTH(Tabela2[[#This Row],[Data]]),'[1]Validação de dados'!$I$1:$J$13,2,0))</f>
        <v>Maio</v>
      </c>
      <c r="M337" s="106">
        <f>YEAR(Tabela2[[#This Row],[Data]])</f>
        <v>2025</v>
      </c>
      <c r="N337" s="107" t="str">
        <f>VLOOKUP(Tabela2[[#This Row],[SIEMA]],Siema2025,17,FALSE)</f>
        <v>Madrugada</v>
      </c>
      <c r="O337" s="107" t="s">
        <v>111</v>
      </c>
      <c r="P337" s="106"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7" s="106" t="s">
        <v>637</v>
      </c>
      <c r="R337" s="106" t="s">
        <v>7450</v>
      </c>
      <c r="S337" s="109" t="s">
        <v>7095</v>
      </c>
      <c r="T337" s="106" t="str">
        <f>VLOOKUP(Tabela2[[#This Row],[SIEMA]],Siema2025,11,FALSE)</f>
        <v>0.0016</v>
      </c>
      <c r="U337" s="106" t="str">
        <f>VLOOKUP(Tabela2[[#This Row],[SIEMA]],Siema2025,12,FALSE)</f>
        <v>M3</v>
      </c>
      <c r="V337" s="106" t="s">
        <v>637</v>
      </c>
      <c r="W337" s="106"/>
      <c r="X337" s="115" t="str">
        <f>IF(Tabela2[[#This Row],[Origem do acidente]] = "Plataforma", "PREENCHER","NA")</f>
        <v>PREENCHER</v>
      </c>
      <c r="Y337" s="111" t="str">
        <f>IF(W337="","", IF(W337="NC","", IF(W337="NE","", IF(W337="NA","",IFERROR(VLOOKUP(W337,Produtos!$A$1:$C$2319,2,FALSE),"Não Cadastrado")))))</f>
        <v/>
      </c>
      <c r="Z337" s="106"/>
      <c r="AA337" s="106"/>
      <c r="AB337" s="106" t="str">
        <f>IF(W337="","",IF(ISNUMBER(W337)=FALSE,"Não se aplica",IFERROR(VLOOKUP(W337,Produtos!$A$1:$C$2319,3,FALSE),"Não Cadastrado")))</f>
        <v/>
      </c>
      <c r="AC337" s="106"/>
      <c r="AD337" s="110" t="str">
        <f>IF(Tabela2[[#This Row],[Origem do acidente]] = "Plataforma", "PREENCHER","NA")</f>
        <v>PREENCHER</v>
      </c>
      <c r="AE337" s="109" t="str">
        <f>IF(AC337="","", IF(AC337="NC","", IF(AC337="NE","", IF(AC337="NA","",IFERROR(VLOOKUP(AC337,Produtos!$A$1:$C$2319,2,FALSE),"Não Cadastrado")))))</f>
        <v/>
      </c>
      <c r="AF337" s="106"/>
      <c r="AG337" s="106"/>
      <c r="AH337" s="106" t="str">
        <f>IF(AC337="","",IF(ISNUMBER(AC337)=FALSE,"Não se aplica",IFERROR(VLOOKUP(AC337,Produtos!$A$1:$C$2319,3,FALSE),"Não Cadastrado")))</f>
        <v/>
      </c>
      <c r="AI337" s="106"/>
      <c r="AJ337" s="106" t="str">
        <f>VLOOKUP(Tabela2[[#This Row],[SIEMA]],Siema2025,26,FALSE)</f>
        <v>Provável falha de integridade da mangueira hidráulica de acionamento do X-mas trolley. Causa principal em investigação.</v>
      </c>
      <c r="AK337" s="109" t="s">
        <v>7110</v>
      </c>
      <c r="AL337" s="109" t="s">
        <v>7096</v>
      </c>
      <c r="AM337" s="109" t="s">
        <v>7271</v>
      </c>
      <c r="AN337" s="110" t="str">
        <f>VLOOKUP(Tabela2[[#This Row],[SIEMA]],Siema2025,51,FALSE)</f>
        <v/>
      </c>
      <c r="AO337" s="110" t="str">
        <f>VLOOKUP(Tabela2[[#This Row],[SIEMA]],Siema2025,53,FALSE)</f>
        <v/>
      </c>
      <c r="AP337" s="110" t="str">
        <f>VLOOKUP(Tabela2[[#This Row],[SIEMA]],Siema2025,55,FALSE)</f>
        <v/>
      </c>
      <c r="AQ337" s="110" t="str">
        <f>VLOOKUP(Tabela2[[#This Row],[SIEMA]],Siema2025,57,FALSE)</f>
        <v/>
      </c>
      <c r="AR337" s="110" t="str">
        <f>VLOOKUP(Tabela2[[#This Row],[SIEMA]],Siema2025,59,FALSE)</f>
        <v/>
      </c>
      <c r="AS337" s="110" t="str">
        <f>VLOOKUP(Tabela2[[#This Row],[SIEMA]],Siema2025,61,FALSE)</f>
        <v>X</v>
      </c>
      <c r="AT337" s="110" t="str">
        <f>VLOOKUP(Tabela2[[#This Row],[SIEMA]],Siema2025,63,FALSE)</f>
        <v/>
      </c>
      <c r="AU337" s="110" t="str">
        <f>VLOOKUP(Tabela2[[#This Row],[SIEMA]],Siema2025,65,FALSE)</f>
        <v/>
      </c>
      <c r="AV337" s="110" t="str">
        <f>VLOOKUP(Tabela2[[#This Row],[SIEMA]],Siema2025,67,FALSE)</f>
        <v/>
      </c>
      <c r="AW337" s="110" t="str">
        <f>VLOOKUP(Tabela2[[#This Row],[SIEMA]],Siema2025,69,FALSE)</f>
        <v/>
      </c>
      <c r="AX337" s="110" t="str">
        <f>VLOOKUP(Tabela2[[#This Row],[SIEMA]],Siema2025,71,FALSE)</f>
        <v/>
      </c>
      <c r="AY337" s="110" t="str">
        <f>VLOOKUP(Tabela2[[#This Row],[SIEMA]],Siema2025,73,FALSE)</f>
        <v/>
      </c>
      <c r="AZ337" s="110" t="str">
        <f>VLOOKUP(Tabela2[[#This Row],[SIEMA]],Siema2025,75,FALSE)</f>
        <v/>
      </c>
      <c r="BA337" s="110" t="str">
        <f>VLOOKUP(Tabela2[[#This Row],[SIEMA]],Siema2025,77,FALSE)</f>
        <v/>
      </c>
      <c r="BB337" s="110" t="str">
        <f>VLOOKUP(Tabela2[[#This Row],[SIEMA]],Siema2025,79,FALSE)</f>
        <v/>
      </c>
      <c r="BC337" s="110" t="str">
        <f>IF(Tabela2[[#This Row],[Outro(s) ]] = "X", "PREENCHER","NA")</f>
        <v>NA</v>
      </c>
      <c r="BD337" s="110" t="str">
        <f>VLOOKUP(Tabela2[[#This Row],[SIEMA]],Siema2025,82,FALSE)</f>
        <v/>
      </c>
      <c r="BE337" s="110" t="str">
        <f>VLOOKUP(Tabela2[[#This Row],[SIEMA]],Siema2025,81,FALSE)</f>
        <v/>
      </c>
      <c r="BF337" s="112" t="str">
        <f>VLOOKUP(Tabela2[[#This Row],[SIEMA]],Siema2025,28,FALSE)</f>
        <v>Petrobras</v>
      </c>
      <c r="BG337" s="112"/>
      <c r="BH337" s="113" t="str">
        <f>VLOOKUP(Tabela2[[#This Row],[SIEMA]],Siema2025,29,FALSE)</f>
        <v>33000167000454</v>
      </c>
      <c r="BI337" s="114" t="str">
        <f>VLOOKUP(Tabela2[[#This Row],[SIEMA]],Siema2025,107,FALSE)</f>
        <v>Não</v>
      </c>
      <c r="BJ337" s="109" t="s">
        <v>7097</v>
      </c>
      <c r="BK337" s="106" t="s">
        <v>2696</v>
      </c>
      <c r="BL337" s="143">
        <v>45812</v>
      </c>
      <c r="BM337" s="110">
        <f ca="1">IF(Tabela2[[#This Row],[Data de atendimento do Ibama (considerar o primeiro documento/ação)]]="",_xlfn.DAYS(TODAY(),J337),_xlfn.DAYS(Tabela2[[#This Row],[Data de atendimento do Ibama (considerar o primeiro documento/ação)]],J337))</f>
        <v>16</v>
      </c>
      <c r="BN337" s="110" t="str">
        <f>IF(Tabela2[[#This Row],[Atendido pelo Ibama ("Não" ou "Sim")]]="Não","Preencher", IF(Tabela2[[#This Row],[Atendido pelo Ibama ("Não" ou "Sim")]]="Sim","NA",""))</f>
        <v>NA</v>
      </c>
      <c r="BO337" s="116" t="s">
        <v>7139</v>
      </c>
      <c r="BP337" s="110" t="str">
        <f>IF(Tabela2[[#This Row],[Forma de atendimento (primeiro documento/ação)]]= "Outros (especificar)", "PREENCHER","NA")</f>
        <v>NA</v>
      </c>
      <c r="BQ337" s="108" t="s">
        <v>123</v>
      </c>
      <c r="BR337" s="110" t="str">
        <f>IF(Tabela2[[#This Row],[Equipe do Ibama foi a campo? Houve sobrevoo do Poseidon?]] = "Sim", "PREENCHER","NA")</f>
        <v>NA</v>
      </c>
      <c r="BS337" s="110" t="str">
        <f>IF(Tabela2[[#This Row],[Se sim, foi emitida Ordem de Emergência? (informações vinculada à coluna CK)]] = "Sim", "PREENCHER","NA")</f>
        <v>NA</v>
      </c>
      <c r="BT337" s="110" t="s">
        <v>7099</v>
      </c>
      <c r="BU337" s="110" t="s">
        <v>2696</v>
      </c>
      <c r="BV337" s="110" t="s">
        <v>123</v>
      </c>
      <c r="BW337" s="110" t="s">
        <v>2696</v>
      </c>
      <c r="BX337" s="108" t="s">
        <v>7100</v>
      </c>
      <c r="BY337" s="143">
        <v>45989</v>
      </c>
      <c r="BZ337" s="106">
        <f>IF(Tabela2[[#This Row],[Data do documento de encerramento]]="NA","NA",IF(Tabela2[[#This Row],[Data do documento de encerramento]]="","Pendente de conclusão/ encerramento",_xlfn.DAYS(Tabela2[[#This Row],[Data do documento de encerramento]],J337)))</f>
        <v>193</v>
      </c>
      <c r="CA337" s="109"/>
      <c r="CB337" s="109"/>
      <c r="CC337" s="280" t="s">
        <v>8409</v>
      </c>
      <c r="CD337" s="109" t="s">
        <v>123</v>
      </c>
      <c r="CE337" s="109" t="s">
        <v>123</v>
      </c>
      <c r="CF337" s="109" t="s">
        <v>7147</v>
      </c>
    </row>
    <row r="338" spans="1:84" ht="30.75" hidden="1">
      <c r="A338" s="172">
        <v>202552039641</v>
      </c>
      <c r="B338" s="176" t="s">
        <v>7415</v>
      </c>
      <c r="C338" s="110" t="str">
        <f>VLOOKUP(Tabela2[[#This Row],[SIEMA]],Siema2025,4,FALSE)</f>
        <v xml:space="preserve"> PR</v>
      </c>
      <c r="D338" s="108" t="str">
        <f>VLOOKUP(Tabela2[[#This Row],[SIEMA]],Siema2025,3,FALSE)</f>
        <v xml:space="preserve">Morretes </v>
      </c>
      <c r="E338" s="108" t="str">
        <f>VLOOKUP(Tabela2[[#This Row],[SIEMA]],Siema2025,20,FALSE)</f>
        <v>Rodovia BR-277/PR - Km: 39+700 Sentido: Leste - Cidade: Morretes - PR</v>
      </c>
      <c r="F338" s="108"/>
      <c r="G338" s="108"/>
      <c r="H338" s="108"/>
      <c r="I338" s="106" t="str">
        <f>VLOOKUP(Tabela2[[#This Row],[SIEMA]],Siema2025,19,FALSE)</f>
        <v/>
      </c>
      <c r="J338" s="107">
        <f>VLOOKUP(Tabela2[[#This Row],[SIEMA]],Siema2025,2,FALSE)</f>
        <v>45797</v>
      </c>
      <c r="K338" s="107" t="str">
        <f>VLOOKUP(Tabela2[[#This Row],[SIEMA]],Siema2025,16,FALSE)</f>
        <v>Terça</v>
      </c>
      <c r="L338" s="108" t="str">
        <f>IF(Tabela2[[#This Row],[Data]]="","Sem Informação",VLOOKUP(MONTH(Tabela2[[#This Row],[Data]]),'[1]Validação de dados'!$I$1:$J$13,2,0))</f>
        <v>Maio</v>
      </c>
      <c r="M338" s="106">
        <f>YEAR(Tabela2[[#This Row],[Data]])</f>
        <v>2025</v>
      </c>
      <c r="N338" s="107" t="str">
        <f>VLOOKUP(Tabela2[[#This Row],[SIEMA]],Siema2025,17,FALSE)</f>
        <v>Madrugada</v>
      </c>
      <c r="O338" s="107" t="str">
        <f>VLOOKUP(Tabela2[[#This Row],[SIEMA]],Siema2025,5,FALSE)</f>
        <v>Rodovia</v>
      </c>
      <c r="P338" s="106" t="str">
        <f>VLOOKUP(Tabela2[[#This Row],[SIEMA]],Siema2025,21,FALSE)</f>
        <v>Colisão traseira, seguida de tombamento  (02 caminhões)</v>
      </c>
      <c r="Q338" s="106" t="str">
        <f>VLOOKUP(Tabela2[[#This Row],[SIEMA]],Siema2025,7,FALSE)</f>
        <v>ETANOL</v>
      </c>
      <c r="R338" s="106" t="str">
        <f>VLOOKUP(Tabela2[[#This Row],[SIEMA]],Siema2025,10,FALSE)</f>
        <v/>
      </c>
      <c r="S338" s="109" t="str">
        <f>IF(Q338="","", IF(Q338="NC","", IF(Q338="NE","", IF(Q338="NA","",IFERROR(VLOOKUP(Q338,Produtos!$A$1:$C$2319,2,FALSE),"Não Cadastrado")))))</f>
        <v>Não Cadastrado</v>
      </c>
      <c r="T338" s="106" t="str">
        <f>VLOOKUP(Tabela2[[#This Row],[SIEMA]],Siema2025,11,FALSE)</f>
        <v xml:space="preserve"> </v>
      </c>
      <c r="U338" s="106" t="str">
        <f>VLOOKUP(Tabela2[[#This Row],[SIEMA]],Siema2025,12,FALSE)</f>
        <v xml:space="preserve"> </v>
      </c>
      <c r="V338" s="106" t="str">
        <f>IF(Q338="","",IF(ISNUMBER(Q338)=FALSE,"Não se aplica",IFERROR(VLOOKUP(Q338,Produtos!$A$1:$C$2319,3,FALSE),"Não Cadastrado")))</f>
        <v>Não se aplica</v>
      </c>
      <c r="W338" s="106" t="str">
        <f>VLOOKUP(Tabela2[[#This Row],[SIEMA]],Siema2025,10,FALSE)</f>
        <v/>
      </c>
      <c r="X338" s="115" t="str">
        <f>IF(Tabela2[[#This Row],[Origem do acidente]] = "Plataforma", "PREENCHER","NA")</f>
        <v>NA</v>
      </c>
      <c r="Y338" s="111" t="str">
        <f>IF(W338="","", IF(W338="NC","", IF(W338="NE","", IF(W338="NA","",IFERROR(VLOOKUP(W338,Produtos!$A$1:$C$2319,2,FALSE),"Não Cadastrado")))))</f>
        <v/>
      </c>
      <c r="Z338" s="106" t="str">
        <f>VLOOKUP(Tabela2[[#This Row],[SIEMA]],Siema2025,11,FALSE)</f>
        <v xml:space="preserve"> </v>
      </c>
      <c r="AA338" s="106" t="str">
        <f>VLOOKUP(Tabela2[[#This Row],[SIEMA]],Siema2025,12,FALSE)</f>
        <v xml:space="preserve"> </v>
      </c>
      <c r="AB338" s="106" t="str">
        <f>IF(W338="","",IF(ISNUMBER(W338)=FALSE,"Não se aplica",IFERROR(VLOOKUP(W338,Produtos!$A$1:$C$2319,3,FALSE),"Não Cadastrado")))</f>
        <v/>
      </c>
      <c r="AC338" s="106"/>
      <c r="AD338" s="110" t="str">
        <f>IF(Tabela2[[#This Row],[Origem do acidente]] = "Plataforma", "PREENCHER","NA")</f>
        <v>NA</v>
      </c>
      <c r="AE338" s="109" t="str">
        <f>IF(AC338="","", IF(AC338="NC","", IF(AC338="NE","", IF(AC338="NA","",IFERROR(VLOOKUP(AC338,Produtos!$A$1:$C$2319,2,FALSE),"Não Cadastrado")))))</f>
        <v/>
      </c>
      <c r="AF338" s="106"/>
      <c r="AG338" s="106"/>
      <c r="AH338" s="106" t="str">
        <f>IF(AC338="","",IF(ISNUMBER(AC338)=FALSE,"Não se aplica",IFERROR(VLOOKUP(AC338,Produtos!$A$1:$C$2319,3,FALSE),"Não Cadastrado")))</f>
        <v/>
      </c>
      <c r="AI338" s="106"/>
      <c r="AJ338" s="106" t="str">
        <f>VLOOKUP(Tabela2[[#This Row],[SIEMA]],Siema2025,26,FALSE)</f>
        <v>Colisão traseira, seguida de tombamento  
Veículos: 02 carretas 
Carga: Soja e etanol</v>
      </c>
      <c r="AK338" s="109"/>
      <c r="AL338" s="109"/>
      <c r="AM338" s="109"/>
      <c r="AN338" s="110" t="str">
        <f>VLOOKUP(Tabela2[[#This Row],[SIEMA]],Siema2025,51,FALSE)</f>
        <v/>
      </c>
      <c r="AO338" s="110" t="str">
        <f>VLOOKUP(Tabela2[[#This Row],[SIEMA]],Siema2025,53,FALSE)</f>
        <v/>
      </c>
      <c r="AP338" s="110" t="str">
        <f>VLOOKUP(Tabela2[[#This Row],[SIEMA]],Siema2025,55,FALSE)</f>
        <v/>
      </c>
      <c r="AQ338" s="110" t="str">
        <f>VLOOKUP(Tabela2[[#This Row],[SIEMA]],Siema2025,57,FALSE)</f>
        <v>X</v>
      </c>
      <c r="AR338" s="110" t="str">
        <f>VLOOKUP(Tabela2[[#This Row],[SIEMA]],Siema2025,59,FALSE)</f>
        <v/>
      </c>
      <c r="AS338" s="110" t="str">
        <f>VLOOKUP(Tabela2[[#This Row],[SIEMA]],Siema2025,61,FALSE)</f>
        <v/>
      </c>
      <c r="AT338" s="110" t="str">
        <f>VLOOKUP(Tabela2[[#This Row],[SIEMA]],Siema2025,63,FALSE)</f>
        <v/>
      </c>
      <c r="AU338" s="110" t="str">
        <f>VLOOKUP(Tabela2[[#This Row],[SIEMA]],Siema2025,65,FALSE)</f>
        <v>X</v>
      </c>
      <c r="AV338" s="110" t="str">
        <f>VLOOKUP(Tabela2[[#This Row],[SIEMA]],Siema2025,67,FALSE)</f>
        <v/>
      </c>
      <c r="AW338" s="110" t="str">
        <f>VLOOKUP(Tabela2[[#This Row],[SIEMA]],Siema2025,69,FALSE)</f>
        <v/>
      </c>
      <c r="AX338" s="110" t="str">
        <f>VLOOKUP(Tabela2[[#This Row],[SIEMA]],Siema2025,71,FALSE)</f>
        <v/>
      </c>
      <c r="AY338" s="110" t="str">
        <f>VLOOKUP(Tabela2[[#This Row],[SIEMA]],Siema2025,73,FALSE)</f>
        <v/>
      </c>
      <c r="AZ338" s="110" t="str">
        <f>VLOOKUP(Tabela2[[#This Row],[SIEMA]],Siema2025,75,FALSE)</f>
        <v/>
      </c>
      <c r="BA338" s="110" t="str">
        <f>VLOOKUP(Tabela2[[#This Row],[SIEMA]],Siema2025,77,FALSE)</f>
        <v/>
      </c>
      <c r="BB338" s="110" t="str">
        <f>VLOOKUP(Tabela2[[#This Row],[SIEMA]],Siema2025,79,FALSE)</f>
        <v/>
      </c>
      <c r="BC338" s="110" t="str">
        <f>IF(Tabela2[[#This Row],[Outro(s) ]] = "X", "PREENCHER","NA")</f>
        <v>NA</v>
      </c>
      <c r="BD338" s="110" t="str">
        <f>VLOOKUP(Tabela2[[#This Row],[SIEMA]],Siema2025,82,FALSE)</f>
        <v/>
      </c>
      <c r="BE338" s="110" t="str">
        <f>VLOOKUP(Tabela2[[#This Row],[SIEMA]],Siema2025,81,FALSE)</f>
        <v/>
      </c>
      <c r="BF338" s="112" t="str">
        <f>VLOOKUP(Tabela2[[#This Row],[SIEMA]],Siema2025,28,FALSE)</f>
        <v>EPR Litoral Pioneiro S.A.</v>
      </c>
      <c r="BG338" s="112"/>
      <c r="BH338" s="113" t="str">
        <f>VLOOKUP(Tabela2[[#This Row],[SIEMA]],Siema2025,29,FALSE)</f>
        <v>48803906000170</v>
      </c>
      <c r="BI338" s="114" t="str">
        <f>VLOOKUP(Tabela2[[#This Row],[SIEMA]],Siema2025,107,FALSE)</f>
        <v>Não</v>
      </c>
      <c r="BJ338" s="109"/>
      <c r="BK338" s="106"/>
      <c r="BL338" s="143"/>
      <c r="BM338" s="110">
        <f ca="1">IF(Tabela2[[#This Row],[Data de atendimento do Ibama (considerar o primeiro documento/ação)]]="",_xlfn.DAYS(TODAY(),J338),_xlfn.DAYS(Tabela2[[#This Row],[Data de atendimento do Ibama (considerar o primeiro documento/ação)]],J338))</f>
        <v>423</v>
      </c>
      <c r="BN338" s="110" t="str">
        <f>IF(Tabela2[[#This Row],[Atendido pelo Ibama ("Não" ou "Sim")]]="Não","Preencher", IF(Tabela2[[#This Row],[Atendido pelo Ibama ("Não" ou "Sim")]]="Sim","NA",""))</f>
        <v/>
      </c>
      <c r="BO338" s="116"/>
      <c r="BP338" s="110" t="str">
        <f>IF(Tabela2[[#This Row],[Forma de atendimento (primeiro documento/ação)]]= "Outros (especificar)", "PREENCHER","NA")</f>
        <v>NA</v>
      </c>
      <c r="BQ338" s="108"/>
      <c r="BR338" s="110" t="str">
        <f>IF(Tabela2[[#This Row],[Equipe do Ibama foi a campo? Houve sobrevoo do Poseidon?]] = "Sim", "PREENCHER","NA")</f>
        <v>NA</v>
      </c>
      <c r="BS338" s="110" t="str">
        <f>IF(Tabela2[[#This Row],[Se sim, foi emitida Ordem de Emergência? (informações vinculada à coluna CK)]] = "Sim", "PREENCHER","NA")</f>
        <v>NA</v>
      </c>
      <c r="BT338" s="110" t="str">
        <f>IF(Tabela2[[#This Row],[Foi elaborado Relatório de Vistoria pelo Ibama? (informações vinculada à coluna CK)]] = "Sim", "PREENCHER","NA")</f>
        <v>NA</v>
      </c>
      <c r="BU338" s="110" t="str">
        <f>IF(Tabela2[[#This Row],[Houve envio de Informações Pós-acidente (preencher "não se aplica" quando de competência estadual/municipal)]] = "Sim", "PREENCHER","NA")</f>
        <v>NA</v>
      </c>
      <c r="BV338" s="110" t="str">
        <f>IF(Tabela2[[#This Row],[Houve avaliação das informações pós-acidente solicitadas/enviadas?]] = "Sim", "PREENCHER","NA")</f>
        <v>NA</v>
      </c>
      <c r="BW338" s="110" t="str">
        <f>IF(Tabela2[[#This Row],[O Ibama aguarda resposta da empresa/OEMA, etc?]] = "Sim", "PREENCHER","NA")</f>
        <v>NA</v>
      </c>
      <c r="BX338" s="108"/>
      <c r="BY338" s="108"/>
      <c r="BZ338" s="106" t="str">
        <f>IF(Tabela2[[#This Row],[Data do documento de encerramento]]="NA","NA",IF(Tabela2[[#This Row],[Data do documento de encerramento]]="","Pendente de conclusão/ encerramento",_xlfn.DAYS(Tabela2[[#This Row],[Data do documento de encerramento]],J338)))</f>
        <v>Pendente de conclusão/ encerramento</v>
      </c>
      <c r="CA338" s="109"/>
      <c r="CB338" s="109"/>
      <c r="CC338" s="135"/>
      <c r="CD338" s="109"/>
      <c r="CE338" s="109"/>
      <c r="CF338" s="109"/>
    </row>
    <row r="339" spans="1:84" ht="76.5">
      <c r="A339" s="172">
        <v>202552046854</v>
      </c>
      <c r="B339" s="173" t="s">
        <v>8410</v>
      </c>
      <c r="C339" s="110" t="s">
        <v>7133</v>
      </c>
      <c r="D339" s="108" t="s">
        <v>637</v>
      </c>
      <c r="E339" t="s">
        <v>8411</v>
      </c>
      <c r="F339" s="108"/>
      <c r="G339" s="108" t="s">
        <v>8412</v>
      </c>
      <c r="H339" s="108" t="s">
        <v>8413</v>
      </c>
      <c r="I339" s="106" t="str">
        <f>VLOOKUP(Tabela2[[#This Row],[SIEMA]],Siema2025,19,FALSE)</f>
        <v>Campos</v>
      </c>
      <c r="J339" s="107">
        <f>VLOOKUP(Tabela2[[#This Row],[SIEMA]],Siema2025,2,FALSE)</f>
        <v>45797</v>
      </c>
      <c r="K339" s="107" t="str">
        <f>VLOOKUP(Tabela2[[#This Row],[SIEMA]],Siema2025,16,FALSE)</f>
        <v>Terça</v>
      </c>
      <c r="L339" s="108" t="str">
        <f>IF(Tabela2[[#This Row],[Data]]="","Sem Informação",VLOOKUP(MONTH(Tabela2[[#This Row],[Data]]),'[1]Validação de dados'!$I$1:$J$13,2,0))</f>
        <v>Maio</v>
      </c>
      <c r="M339" s="106">
        <f>YEAR(Tabela2[[#This Row],[Data]])</f>
        <v>2025</v>
      </c>
      <c r="N339" s="107" t="str">
        <f>VLOOKUP(Tabela2[[#This Row],[SIEMA]],Siema2025,17,FALSE)</f>
        <v>Matutino</v>
      </c>
      <c r="O339" s="107" t="str">
        <f>VLOOKUP(Tabela2[[#This Row],[SIEMA]],Siema2025,5,FALSE)</f>
        <v>Plataforma</v>
      </c>
      <c r="P339" s="106" t="str">
        <f>VLOOKUP(Tabela2[[#This Row],[SIEMA]],Siema2025,21,FALSE)</f>
        <v/>
      </c>
      <c r="Q339" s="106">
        <v>1267</v>
      </c>
      <c r="R339" s="106" t="s">
        <v>2043</v>
      </c>
      <c r="S339" s="109" t="s">
        <v>2043</v>
      </c>
      <c r="T339" s="154">
        <v>8.0000000000000002E-3</v>
      </c>
      <c r="U339" s="106" t="s">
        <v>7109</v>
      </c>
      <c r="V339" s="106">
        <f>IF(Q339="","",IF(ISNUMBER(Q339)=FALSE,"Não se aplica",IFERROR(VLOOKUP(Q339,Produtos!$A$1:$C$2319,3,FALSE),"Não Cadastrado")))</f>
        <v>3</v>
      </c>
      <c r="W339" s="106" t="str">
        <f>VLOOKUP(Tabela2[[#This Row],[SIEMA]],Siema2025,10,FALSE)</f>
        <v/>
      </c>
      <c r="X339" s="115" t="str">
        <f>IF(Tabela2[[#This Row],[Origem do acidente]] = "Plataforma", "PREENCHER","NA")</f>
        <v>PREENCHER</v>
      </c>
      <c r="Y339" s="111" t="str">
        <f>IF(W339="","", IF(W339="NC","", IF(W339="NE","", IF(W339="NA","",IFERROR(VLOOKUP(W339,Produtos!$A$1:$C$2319,2,FALSE),"Não Cadastrado")))))</f>
        <v/>
      </c>
      <c r="Z339" s="106" t="str">
        <f>VLOOKUP(Tabela2[[#This Row],[SIEMA]],Siema2025,11,FALSE)</f>
        <v xml:space="preserve"> </v>
      </c>
      <c r="AA339" s="106" t="str">
        <f>VLOOKUP(Tabela2[[#This Row],[SIEMA]],Siema2025,12,FALSE)</f>
        <v xml:space="preserve"> </v>
      </c>
      <c r="AB339" s="106" t="str">
        <f>IF(W339="","",IF(ISNUMBER(W339)=FALSE,"Não se aplica",IFERROR(VLOOKUP(W339,Produtos!$A$1:$C$2319,3,FALSE),"Não Cadastrado")))</f>
        <v/>
      </c>
      <c r="AC339" s="106"/>
      <c r="AD339" s="110" t="str">
        <f>IF(Tabela2[[#This Row],[Origem do acidente]] = "Plataforma", "PREENCHER","NA")</f>
        <v>PREENCHER</v>
      </c>
      <c r="AE339" s="109" t="str">
        <f>IF(AC339="","", IF(AC339="NC","", IF(AC339="NE","", IF(AC339="NA","",IFERROR(VLOOKUP(AC339,Produtos!$A$1:$C$2319,2,FALSE),"Não Cadastrado")))))</f>
        <v/>
      </c>
      <c r="AF339" s="106"/>
      <c r="AG339" s="106"/>
      <c r="AH339" s="106" t="str">
        <f>IF(AC339="","",IF(ISNUMBER(AC339)=FALSE,"Não se aplica",IFERROR(VLOOKUP(AC339,Produtos!$A$1:$C$2319,3,FALSE),"Não Cadastrado")))</f>
        <v/>
      </c>
      <c r="AI339" s="106"/>
      <c r="AJ339" s="106" t="str">
        <f>VLOOKUP(Tabela2[[#This Row],[SIEMA]],Siema2025,26,FALSE)</f>
        <v>Em investigação.</v>
      </c>
      <c r="AK339" s="109" t="s">
        <v>7271</v>
      </c>
      <c r="AL339" s="109"/>
      <c r="AM339" s="109"/>
      <c r="AN339" s="110" t="str">
        <f>VLOOKUP(Tabela2[[#This Row],[SIEMA]],Siema2025,51,FALSE)</f>
        <v/>
      </c>
      <c r="AO339" s="110" t="str">
        <f>VLOOKUP(Tabela2[[#This Row],[SIEMA]],Siema2025,53,FALSE)</f>
        <v/>
      </c>
      <c r="AP339" s="110" t="str">
        <f>VLOOKUP(Tabela2[[#This Row],[SIEMA]],Siema2025,55,FALSE)</f>
        <v/>
      </c>
      <c r="AQ339" s="110" t="str">
        <f>VLOOKUP(Tabela2[[#This Row],[SIEMA]],Siema2025,57,FALSE)</f>
        <v/>
      </c>
      <c r="AR339" s="110" t="str">
        <f>VLOOKUP(Tabela2[[#This Row],[SIEMA]],Siema2025,59,FALSE)</f>
        <v/>
      </c>
      <c r="AS339" s="110" t="str">
        <f>VLOOKUP(Tabela2[[#This Row],[SIEMA]],Siema2025,61,FALSE)</f>
        <v>X</v>
      </c>
      <c r="AT339" s="110" t="str">
        <f>VLOOKUP(Tabela2[[#This Row],[SIEMA]],Siema2025,63,FALSE)</f>
        <v/>
      </c>
      <c r="AU339" s="110" t="str">
        <f>VLOOKUP(Tabela2[[#This Row],[SIEMA]],Siema2025,65,FALSE)</f>
        <v/>
      </c>
      <c r="AV339" s="110" t="str">
        <f>VLOOKUP(Tabela2[[#This Row],[SIEMA]],Siema2025,67,FALSE)</f>
        <v/>
      </c>
      <c r="AW339" s="110" t="str">
        <f>VLOOKUP(Tabela2[[#This Row],[SIEMA]],Siema2025,69,FALSE)</f>
        <v/>
      </c>
      <c r="AX339" s="110" t="str">
        <f>VLOOKUP(Tabela2[[#This Row],[SIEMA]],Siema2025,71,FALSE)</f>
        <v/>
      </c>
      <c r="AY339" s="110" t="str">
        <f>VLOOKUP(Tabela2[[#This Row],[SIEMA]],Siema2025,73,FALSE)</f>
        <v/>
      </c>
      <c r="AZ339" s="110" t="str">
        <f>VLOOKUP(Tabela2[[#This Row],[SIEMA]],Siema2025,75,FALSE)</f>
        <v/>
      </c>
      <c r="BA339" s="110" t="str">
        <f>VLOOKUP(Tabela2[[#This Row],[SIEMA]],Siema2025,77,FALSE)</f>
        <v/>
      </c>
      <c r="BB339" s="110" t="str">
        <f>VLOOKUP(Tabela2[[#This Row],[SIEMA]],Siema2025,79,FALSE)</f>
        <v/>
      </c>
      <c r="BC339" s="110" t="str">
        <f>IF(Tabela2[[#This Row],[Outro(s) ]] = "X", "PREENCHER","NA")</f>
        <v>NA</v>
      </c>
      <c r="BD339" s="110" t="str">
        <f>VLOOKUP(Tabela2[[#This Row],[SIEMA]],Siema2025,82,FALSE)</f>
        <v/>
      </c>
      <c r="BE339" s="110" t="str">
        <f>VLOOKUP(Tabela2[[#This Row],[SIEMA]],Siema2025,81,FALSE)</f>
        <v/>
      </c>
      <c r="BF339" s="112" t="str">
        <f>VLOOKUP(Tabela2[[#This Row],[SIEMA]],Siema2025,28,FALSE)</f>
        <v>Trident Energy do Brasil</v>
      </c>
      <c r="BG339" s="112"/>
      <c r="BH339" s="113" t="str">
        <f>VLOOKUP(Tabela2[[#This Row],[SIEMA]],Siema2025,29,FALSE)</f>
        <v>33639843000191</v>
      </c>
      <c r="BI339" s="114" t="s">
        <v>2696</v>
      </c>
      <c r="BJ339" s="109" t="s">
        <v>7097</v>
      </c>
      <c r="BK339" s="106" t="s">
        <v>2696</v>
      </c>
      <c r="BL339" s="143">
        <v>45947</v>
      </c>
      <c r="BM339" s="110">
        <f ca="1">IF(Tabela2[[#This Row],[Data de atendimento do Ibama (considerar o primeiro documento/ação)]]="",_xlfn.DAYS(TODAY(),J339),_xlfn.DAYS(Tabela2[[#This Row],[Data de atendimento do Ibama (considerar o primeiro documento/ação)]],J339))</f>
        <v>150</v>
      </c>
      <c r="BN339" s="110" t="str">
        <f>IF(Tabela2[[#This Row],[Atendido pelo Ibama ("Não" ou "Sim")]]="Não","Preencher", IF(Tabela2[[#This Row],[Atendido pelo Ibama ("Não" ou "Sim")]]="Sim","NA",""))</f>
        <v>NA</v>
      </c>
      <c r="BO339" s="116" t="s">
        <v>7162</v>
      </c>
      <c r="BP339" s="110" t="str">
        <f>IF(Tabela2[[#This Row],[Forma de atendimento (primeiro documento/ação)]]= "Outros (especificar)", "PREENCHER","NA")</f>
        <v>NA</v>
      </c>
      <c r="BQ339" s="108" t="s">
        <v>123</v>
      </c>
      <c r="BR339" s="110" t="str">
        <f>IF(Tabela2[[#This Row],[Equipe do Ibama foi a campo? Houve sobrevoo do Poseidon?]] = "Sim", "PREENCHER","NA")</f>
        <v>NA</v>
      </c>
      <c r="BS339" s="110" t="str">
        <f>IF(Tabela2[[#This Row],[Se sim, foi emitida Ordem de Emergência? (informações vinculada à coluna CK)]] = "Sim", "PREENCHER","NA")</f>
        <v>NA</v>
      </c>
      <c r="BT339" s="110" t="s">
        <v>7099</v>
      </c>
      <c r="BU339" s="110" t="s">
        <v>2696</v>
      </c>
      <c r="BV339" s="110" t="s">
        <v>123</v>
      </c>
      <c r="BW339" s="110" t="s">
        <v>123</v>
      </c>
      <c r="BX339" s="108"/>
      <c r="BY339" s="108"/>
      <c r="BZ339" s="106" t="str">
        <f>IF(Tabela2[[#This Row],[Data do documento de encerramento]]="NA","NA",IF(Tabela2[[#This Row],[Data do documento de encerramento]]="","Pendente de conclusão/ encerramento",_xlfn.DAYS(Tabela2[[#This Row],[Data do documento de encerramento]],J339)))</f>
        <v>Pendente de conclusão/ encerramento</v>
      </c>
      <c r="CA339" s="109" t="s">
        <v>7765</v>
      </c>
      <c r="CB339" s="109"/>
      <c r="CC339" s="133" t="s">
        <v>7189</v>
      </c>
      <c r="CD339" s="109" t="s">
        <v>7426</v>
      </c>
      <c r="CE339" s="109" t="s">
        <v>2696</v>
      </c>
      <c r="CF339" s="109" t="s">
        <v>7147</v>
      </c>
    </row>
    <row r="340" spans="1:84" ht="76.5">
      <c r="A340" s="172">
        <v>202552068432</v>
      </c>
      <c r="B340" s="173" t="s">
        <v>8414</v>
      </c>
      <c r="C340" s="110" t="s">
        <v>7133</v>
      </c>
      <c r="D340" s="108" t="s">
        <v>637</v>
      </c>
      <c r="E340" s="154" t="s">
        <v>8415</v>
      </c>
      <c r="F340" s="108"/>
      <c r="G340" s="154" t="s">
        <v>8416</v>
      </c>
      <c r="H340" s="154" t="s">
        <v>8417</v>
      </c>
      <c r="I340" s="106" t="str">
        <f>VLOOKUP(Tabela2[[#This Row],[SIEMA]],Siema2025,19,FALSE)</f>
        <v>Campos</v>
      </c>
      <c r="J340" s="107">
        <f>VLOOKUP(Tabela2[[#This Row],[SIEMA]],Siema2025,2,FALSE)</f>
        <v>45797</v>
      </c>
      <c r="K340" s="107" t="str">
        <f>VLOOKUP(Tabela2[[#This Row],[SIEMA]],Siema2025,16,FALSE)</f>
        <v>Terça</v>
      </c>
      <c r="L340" s="108" t="str">
        <f>IF(Tabela2[[#This Row],[Data]]="","Sem Informação",VLOOKUP(MONTH(Tabela2[[#This Row],[Data]]),'[1]Validação de dados'!$I$1:$J$13,2,0))</f>
        <v>Maio</v>
      </c>
      <c r="M340" s="106">
        <f>YEAR(Tabela2[[#This Row],[Data]])</f>
        <v>2025</v>
      </c>
      <c r="N340" s="107" t="str">
        <f>VLOOKUP(Tabela2[[#This Row],[SIEMA]],Siema2025,17,FALSE)</f>
        <v>Madrugada</v>
      </c>
      <c r="O340" s="107" t="str">
        <f>VLOOKUP(Tabela2[[#This Row],[SIEMA]],Siema2025,5,FALSE)</f>
        <v>Plataforma</v>
      </c>
      <c r="P340" s="106" t="str">
        <f>VLOOKUP(Tabela2[[#This Row],[SIEMA]],Siema2025,21,FALSE)</f>
        <v/>
      </c>
      <c r="Q340" s="106">
        <v>1267</v>
      </c>
      <c r="R340" s="106" t="s">
        <v>2043</v>
      </c>
      <c r="S340" s="109" t="s">
        <v>2043</v>
      </c>
      <c r="T340" s="106">
        <v>0.16</v>
      </c>
      <c r="U340" s="106" t="s">
        <v>7109</v>
      </c>
      <c r="V340" s="106">
        <f>IF(Q340="","",IF(ISNUMBER(Q340)=FALSE,"Não se aplica",IFERROR(VLOOKUP(Q340,Produtos!$A$1:$C$2319,3,FALSE),"Não Cadastrado")))</f>
        <v>3</v>
      </c>
      <c r="W340" s="106" t="str">
        <f>VLOOKUP(Tabela2[[#This Row],[SIEMA]],Siema2025,10,FALSE)</f>
        <v/>
      </c>
      <c r="X340" s="115" t="str">
        <f>IF(Tabela2[[#This Row],[Origem do acidente]] = "Plataforma", "PREENCHER","NA")</f>
        <v>PREENCHER</v>
      </c>
      <c r="Y340" s="111" t="str">
        <f>IF(W340="","", IF(W340="NC","", IF(W340="NE","", IF(W340="NA","",IFERROR(VLOOKUP(W340,Produtos!$A$1:$C$2319,2,FALSE),"Não Cadastrado")))))</f>
        <v/>
      </c>
      <c r="Z340" s="106" t="str">
        <f>VLOOKUP(Tabela2[[#This Row],[SIEMA]],Siema2025,11,FALSE)</f>
        <v xml:space="preserve"> </v>
      </c>
      <c r="AA340" s="106" t="str">
        <f>VLOOKUP(Tabela2[[#This Row],[SIEMA]],Siema2025,12,FALSE)</f>
        <v xml:space="preserve"> </v>
      </c>
      <c r="AB340" s="106" t="str">
        <f>IF(W340="","",IF(ISNUMBER(W340)=FALSE,"Não se aplica",IFERROR(VLOOKUP(W340,Produtos!$A$1:$C$2319,3,FALSE),"Não Cadastrado")))</f>
        <v/>
      </c>
      <c r="AC340" s="106"/>
      <c r="AD340" s="110"/>
      <c r="AE340" s="109" t="str">
        <f>IF(AC340="","", IF(AC340="NC","", IF(AC340="NE","", IF(AC340="NA","",IFERROR(VLOOKUP(AC340,Produtos!$A$1:$C$2319,2,FALSE),"Não Cadastrado")))))</f>
        <v/>
      </c>
      <c r="AF340" s="106"/>
      <c r="AG340" s="106"/>
      <c r="AH340" s="106" t="str">
        <f>IF(AC340="","",IF(ISNUMBER(AC340)=FALSE,"Não se aplica",IFERROR(VLOOKUP(AC340,Produtos!$A$1:$C$2319,3,FALSE),"Não Cadastrado")))</f>
        <v/>
      </c>
      <c r="AI340" s="106"/>
      <c r="AJ340" s="106" t="str">
        <f>VLOOKUP(Tabela2[[#This Row],[SIEMA]],Siema2025,26,FALSE)</f>
        <v>Em investigação</v>
      </c>
      <c r="AK340" s="109" t="s">
        <v>7271</v>
      </c>
      <c r="AL340" s="109"/>
      <c r="AM340" s="109"/>
      <c r="AN340" s="110" t="str">
        <f>VLOOKUP(Tabela2[[#This Row],[SIEMA]],Siema2025,51,FALSE)</f>
        <v/>
      </c>
      <c r="AO340" s="110" t="str">
        <f>VLOOKUP(Tabela2[[#This Row],[SIEMA]],Siema2025,53,FALSE)</f>
        <v/>
      </c>
      <c r="AP340" s="110" t="str">
        <f>VLOOKUP(Tabela2[[#This Row],[SIEMA]],Siema2025,55,FALSE)</f>
        <v/>
      </c>
      <c r="AQ340" s="110" t="str">
        <f>VLOOKUP(Tabela2[[#This Row],[SIEMA]],Siema2025,57,FALSE)</f>
        <v/>
      </c>
      <c r="AR340" s="110" t="str">
        <f>VLOOKUP(Tabela2[[#This Row],[SIEMA]],Siema2025,59,FALSE)</f>
        <v/>
      </c>
      <c r="AS340" s="110" t="str">
        <f>VLOOKUP(Tabela2[[#This Row],[SIEMA]],Siema2025,61,FALSE)</f>
        <v>X</v>
      </c>
      <c r="AT340" s="110" t="str">
        <f>VLOOKUP(Tabela2[[#This Row],[SIEMA]],Siema2025,63,FALSE)</f>
        <v/>
      </c>
      <c r="AU340" s="110" t="str">
        <f>VLOOKUP(Tabela2[[#This Row],[SIEMA]],Siema2025,65,FALSE)</f>
        <v/>
      </c>
      <c r="AV340" s="110" t="str">
        <f>VLOOKUP(Tabela2[[#This Row],[SIEMA]],Siema2025,67,FALSE)</f>
        <v/>
      </c>
      <c r="AW340" s="110" t="str">
        <f>VLOOKUP(Tabela2[[#This Row],[SIEMA]],Siema2025,69,FALSE)</f>
        <v/>
      </c>
      <c r="AX340" s="110" t="str">
        <f>VLOOKUP(Tabela2[[#This Row],[SIEMA]],Siema2025,71,FALSE)</f>
        <v/>
      </c>
      <c r="AY340" s="110" t="str">
        <f>VLOOKUP(Tabela2[[#This Row],[SIEMA]],Siema2025,73,FALSE)</f>
        <v/>
      </c>
      <c r="AZ340" s="110" t="str">
        <f>VLOOKUP(Tabela2[[#This Row],[SIEMA]],Siema2025,75,FALSE)</f>
        <v/>
      </c>
      <c r="BA340" s="110" t="str">
        <f>VLOOKUP(Tabela2[[#This Row],[SIEMA]],Siema2025,77,FALSE)</f>
        <v/>
      </c>
      <c r="BB340" s="110" t="str">
        <f>VLOOKUP(Tabela2[[#This Row],[SIEMA]],Siema2025,79,FALSE)</f>
        <v/>
      </c>
      <c r="BC340" s="110" t="str">
        <f>IF(Tabela2[[#This Row],[Outro(s) ]] = "X", "PREENCHER","NA")</f>
        <v>NA</v>
      </c>
      <c r="BD340" s="110" t="str">
        <f>VLOOKUP(Tabela2[[#This Row],[SIEMA]],Siema2025,82,FALSE)</f>
        <v/>
      </c>
      <c r="BE340" s="110" t="str">
        <f>VLOOKUP(Tabela2[[#This Row],[SIEMA]],Siema2025,81,FALSE)</f>
        <v/>
      </c>
      <c r="BF340" s="112" t="str">
        <f>VLOOKUP(Tabela2[[#This Row],[SIEMA]],Siema2025,28,FALSE)</f>
        <v>Perenco Petróleo e Gás do Brasil Ltda.</v>
      </c>
      <c r="BG340" s="112"/>
      <c r="BH340" s="113" t="str">
        <f>VLOOKUP(Tabela2[[#This Row],[SIEMA]],Siema2025,29,FALSE)</f>
        <v>09309027000135</v>
      </c>
      <c r="BI340" s="114" t="s">
        <v>2696</v>
      </c>
      <c r="BJ340" s="109" t="s">
        <v>7097</v>
      </c>
      <c r="BK340" s="106" t="s">
        <v>2696</v>
      </c>
      <c r="BL340" s="143">
        <v>46063</v>
      </c>
      <c r="BM340" s="110">
        <f ca="1">IF(Tabela2[[#This Row],[Data de atendimento do Ibama (considerar o primeiro documento/ação)]]="",_xlfn.DAYS(TODAY(),J340),_xlfn.DAYS(Tabela2[[#This Row],[Data de atendimento do Ibama (considerar o primeiro documento/ação)]],J340))</f>
        <v>266</v>
      </c>
      <c r="BN340" s="110" t="str">
        <f>IF(Tabela2[[#This Row],[Atendido pelo Ibama ("Não" ou "Sim")]]="Não","Preencher", IF(Tabela2[[#This Row],[Atendido pelo Ibama ("Não" ou "Sim")]]="Sim","NA",""))</f>
        <v>NA</v>
      </c>
      <c r="BO340" s="116" t="s">
        <v>7162</v>
      </c>
      <c r="BP340" s="110" t="str">
        <f>IF(Tabela2[[#This Row],[Forma de atendimento (primeiro documento/ação)]]= "Outros (especificar)", "PREENCHER","NA")</f>
        <v>NA</v>
      </c>
      <c r="BQ340" s="108" t="s">
        <v>123</v>
      </c>
      <c r="BR340" s="110" t="str">
        <f>IF(Tabela2[[#This Row],[Equipe do Ibama foi a campo? Houve sobrevoo do Poseidon?]] = "Sim", "PREENCHER","NA")</f>
        <v>NA</v>
      </c>
      <c r="BS340" s="110" t="str">
        <f>IF(Tabela2[[#This Row],[Se sim, foi emitida Ordem de Emergência? (informações vinculada à coluna CK)]] = "Sim", "PREENCHER","NA")</f>
        <v>NA</v>
      </c>
      <c r="BT340" s="110" t="s">
        <v>7099</v>
      </c>
      <c r="BU340" s="110" t="s">
        <v>2696</v>
      </c>
      <c r="BV340" s="110" t="s">
        <v>123</v>
      </c>
      <c r="BW340" s="110" t="s">
        <v>123</v>
      </c>
      <c r="BX340" s="108"/>
      <c r="BY340" s="108"/>
      <c r="BZ340" s="106" t="str">
        <f>IF(Tabela2[[#This Row],[Data do documento de encerramento]]="NA","NA",IF(Tabela2[[#This Row],[Data do documento de encerramento]]="","Pendente de conclusão/ encerramento",_xlfn.DAYS(Tabela2[[#This Row],[Data do documento de encerramento]],J340)))</f>
        <v>Pendente de conclusão/ encerramento</v>
      </c>
      <c r="CA340" s="109" t="s">
        <v>7765</v>
      </c>
      <c r="CB340" s="109"/>
      <c r="CC340" s="109" t="s">
        <v>7309</v>
      </c>
      <c r="CD340" s="109" t="s">
        <v>7426</v>
      </c>
      <c r="CE340" s="109" t="s">
        <v>2696</v>
      </c>
      <c r="CF340" s="109" t="s">
        <v>7147</v>
      </c>
    </row>
    <row r="341" spans="1:84" ht="30.75" hidden="1">
      <c r="A341" s="231">
        <v>202552128833</v>
      </c>
      <c r="B341" s="232" t="s">
        <v>8310</v>
      </c>
      <c r="C341" s="110" t="str">
        <f>VLOOKUP(Tabela2[[#This Row],[SIEMA]],Siema2025,4,FALSE)</f>
        <v xml:space="preserve"> SP</v>
      </c>
      <c r="D341" s="108" t="str">
        <f>VLOOKUP(Tabela2[[#This Row],[SIEMA]],Siema2025,3,FALSE)</f>
        <v xml:space="preserve">Cubatão </v>
      </c>
      <c r="E341" s="108" t="s">
        <v>8418</v>
      </c>
      <c r="F341" s="108"/>
      <c r="G341" s="108" t="s">
        <v>8419</v>
      </c>
      <c r="H341" s="108" t="s">
        <v>8420</v>
      </c>
      <c r="I341" s="106" t="s">
        <v>7118</v>
      </c>
      <c r="J341" s="107">
        <f>VLOOKUP(Tabela2[[#This Row],[SIEMA]],Siema2025,2,FALSE)</f>
        <v>45797</v>
      </c>
      <c r="K341" s="107" t="str">
        <f>VLOOKUP(Tabela2[[#This Row],[SIEMA]],Siema2025,16,FALSE)</f>
        <v>Terça</v>
      </c>
      <c r="L341" s="108" t="str">
        <f>IF(Tabela2[[#This Row],[Data]]="","Sem Informação",VLOOKUP(MONTH(Tabela2[[#This Row],[Data]]),'[1]Validação de dados'!$I$1:$J$13,2,0))</f>
        <v>Maio</v>
      </c>
      <c r="M341" s="106">
        <f>YEAR(Tabela2[[#This Row],[Data]])</f>
        <v>2025</v>
      </c>
      <c r="N341" s="107" t="str">
        <f>VLOOKUP(Tabela2[[#This Row],[SIEMA]],Siema2025,17,FALSE)</f>
        <v>Noturno</v>
      </c>
      <c r="O341" s="107" t="str">
        <f>VLOOKUP(Tabela2[[#This Row],[SIEMA]],Siema2025,5,FALSE)</f>
        <v>Ferrovia</v>
      </c>
      <c r="P341" s="106" t="str">
        <f>VLOOKUP(Tabela2[[#This Row],[SIEMA]],Siema2025,21,FALSE)</f>
        <v>Vandalismo com abertura de vagão ferroviária graneleiro carregado com soja.</v>
      </c>
      <c r="Q341" s="106" t="s">
        <v>7119</v>
      </c>
      <c r="R341" s="106" t="s">
        <v>7119</v>
      </c>
      <c r="S341" s="109" t="s">
        <v>7430</v>
      </c>
      <c r="T341" s="106" t="str">
        <f>VLOOKUP(Tabela2[[#This Row],[SIEMA]],Siema2025,11,FALSE)</f>
        <v>3</v>
      </c>
      <c r="U341" s="106" t="s">
        <v>7120</v>
      </c>
      <c r="V341" s="106" t="s">
        <v>7119</v>
      </c>
      <c r="W341" s="106"/>
      <c r="X341" s="115"/>
      <c r="Y341" s="111" t="str">
        <f>IF(W341="","", IF(W341="NC","", IF(W341="NE","", IF(W341="NA","",IFERROR(VLOOKUP(W341,Produtos!$A$1:$C$2319,2,FALSE),"Não Cadastrado")))))</f>
        <v/>
      </c>
      <c r="Z341" s="106"/>
      <c r="AA341" s="106"/>
      <c r="AB341" s="106" t="str">
        <f>IF(W341="","",IF(ISNUMBER(W341)=FALSE,"Não se aplica",IFERROR(VLOOKUP(W341,Produtos!$A$1:$C$2319,3,FALSE),"Não Cadastrado")))</f>
        <v/>
      </c>
      <c r="AC341" s="106"/>
      <c r="AD341" s="110"/>
      <c r="AE341" s="109" t="str">
        <f>IF(AC341="","", IF(AC341="NC","", IF(AC341="NE","", IF(AC341="NA","",IFERROR(VLOOKUP(AC341,Produtos!$A$1:$C$2319,2,FALSE),"Não Cadastrado")))))</f>
        <v/>
      </c>
      <c r="AF341" s="106"/>
      <c r="AG341" s="106"/>
      <c r="AH341" s="106" t="str">
        <f>IF(AC341="","",IF(ISNUMBER(AC341)=FALSE,"Não se aplica",IFERROR(VLOOKUP(AC341,Produtos!$A$1:$C$2319,3,FALSE),"Não Cadastrado")))</f>
        <v/>
      </c>
      <c r="AI341" s="106"/>
      <c r="AJ341" s="106" t="str">
        <f>VLOOKUP(Tabela2[[#This Row],[SIEMA]],Siema2025,26,FALSE)</f>
        <v>Ato criminoso caracterizado pela abertura de vagão graneleiro ferroviário carregado com soja.</v>
      </c>
      <c r="AK341" s="109" t="s">
        <v>7121</v>
      </c>
      <c r="AL341" s="109"/>
      <c r="AM341" s="109"/>
      <c r="AN341" s="110" t="str">
        <f>VLOOKUP(Tabela2[[#This Row],[SIEMA]],Siema2025,51,FALSE)</f>
        <v/>
      </c>
      <c r="AO341" s="110" t="str">
        <f>VLOOKUP(Tabela2[[#This Row],[SIEMA]],Siema2025,53,FALSE)</f>
        <v/>
      </c>
      <c r="AP341" s="110" t="str">
        <f>VLOOKUP(Tabela2[[#This Row],[SIEMA]],Siema2025,55,FALSE)</f>
        <v/>
      </c>
      <c r="AQ341" s="110" t="str">
        <f>VLOOKUP(Tabela2[[#This Row],[SIEMA]],Siema2025,57,FALSE)</f>
        <v/>
      </c>
      <c r="AR341" s="110" t="str">
        <f>VLOOKUP(Tabela2[[#This Row],[SIEMA]],Siema2025,59,FALSE)</f>
        <v/>
      </c>
      <c r="AS341" s="110" t="str">
        <f>VLOOKUP(Tabela2[[#This Row],[SIEMA]],Siema2025,61,FALSE)</f>
        <v/>
      </c>
      <c r="AT341" s="110" t="str">
        <f>VLOOKUP(Tabela2[[#This Row],[SIEMA]],Siema2025,63,FALSE)</f>
        <v/>
      </c>
      <c r="AU341" s="110" t="str">
        <f>VLOOKUP(Tabela2[[#This Row],[SIEMA]],Siema2025,65,FALSE)</f>
        <v>X</v>
      </c>
      <c r="AV341" s="110" t="str">
        <f>VLOOKUP(Tabela2[[#This Row],[SIEMA]],Siema2025,67,FALSE)</f>
        <v/>
      </c>
      <c r="AW341" s="110" t="str">
        <f>VLOOKUP(Tabela2[[#This Row],[SIEMA]],Siema2025,69,FALSE)</f>
        <v/>
      </c>
      <c r="AX341" s="110" t="str">
        <f>VLOOKUP(Tabela2[[#This Row],[SIEMA]],Siema2025,71,FALSE)</f>
        <v/>
      </c>
      <c r="AY341" s="110" t="str">
        <f>VLOOKUP(Tabela2[[#This Row],[SIEMA]],Siema2025,73,FALSE)</f>
        <v/>
      </c>
      <c r="AZ341" s="110" t="str">
        <f>VLOOKUP(Tabela2[[#This Row],[SIEMA]],Siema2025,75,FALSE)</f>
        <v/>
      </c>
      <c r="BA341" s="110" t="str">
        <f>VLOOKUP(Tabela2[[#This Row],[SIEMA]],Siema2025,77,FALSE)</f>
        <v/>
      </c>
      <c r="BB341" s="110" t="str">
        <f>VLOOKUP(Tabela2[[#This Row],[SIEMA]],Siema2025,79,FALSE)</f>
        <v/>
      </c>
      <c r="BC341" s="110" t="str">
        <f>IF(Tabela2[[#This Row],[Outro(s) ]] = "X", "PREENCHER","NA")</f>
        <v>NA</v>
      </c>
      <c r="BD341" s="110" t="str">
        <f>VLOOKUP(Tabela2[[#This Row],[SIEMA]],Siema2025,82,FALSE)</f>
        <v/>
      </c>
      <c r="BE341" s="110" t="str">
        <f>VLOOKUP(Tabela2[[#This Row],[SIEMA]],Siema2025,81,FALSE)</f>
        <v/>
      </c>
      <c r="BF341" s="112" t="s">
        <v>3066</v>
      </c>
      <c r="BG341" s="112" t="s">
        <v>7122</v>
      </c>
      <c r="BH341" s="113" t="str">
        <f>VLOOKUP(Tabela2[[#This Row],[SIEMA]],Siema2025,29,FALSE)</f>
        <v>02502844000166</v>
      </c>
      <c r="BI341" s="114" t="str">
        <f>VLOOKUP(Tabela2[[#This Row],[SIEMA]],Siema2025,107,FALSE)</f>
        <v>Não</v>
      </c>
      <c r="BJ341" s="109" t="s">
        <v>7097</v>
      </c>
      <c r="BK341" s="106" t="s">
        <v>123</v>
      </c>
      <c r="BL341" s="143"/>
      <c r="BM341" s="110">
        <f ca="1">IF(Tabela2[[#This Row],[Data de atendimento do Ibama (considerar o primeiro documento/ação)]]="",_xlfn.DAYS(TODAY(),J341),_xlfn.DAYS(Tabela2[[#This Row],[Data de atendimento do Ibama (considerar o primeiro documento/ação)]],J341))</f>
        <v>423</v>
      </c>
      <c r="BN341" s="110" t="s">
        <v>7437</v>
      </c>
      <c r="BO341" s="116" t="s">
        <v>637</v>
      </c>
      <c r="BP341" s="110" t="str">
        <f>IF(Tabela2[[#This Row],[Forma de atendimento (primeiro documento/ação)]]= "Outros (especificar)", "PREENCHER","NA")</f>
        <v>NA</v>
      </c>
      <c r="BQ341" s="108" t="s">
        <v>123</v>
      </c>
      <c r="BR341" s="110" t="str">
        <f>IF(Tabela2[[#This Row],[Equipe do Ibama foi a campo? Houve sobrevoo do Poseidon?]] = "Sim", "PREENCHER","NA")</f>
        <v>NA</v>
      </c>
      <c r="BS341" s="110" t="str">
        <f>IF(Tabela2[[#This Row],[Se sim, foi emitida Ordem de Emergência? (informações vinculada à coluna CK)]] = "Sim", "PREENCHER","NA")</f>
        <v>NA</v>
      </c>
      <c r="BT341" s="110" t="s">
        <v>7125</v>
      </c>
      <c r="BU341" s="110" t="s">
        <v>123</v>
      </c>
      <c r="BV341" s="110" t="s">
        <v>123</v>
      </c>
      <c r="BW341" s="110" t="s">
        <v>123</v>
      </c>
      <c r="BX341" s="108" t="s">
        <v>7119</v>
      </c>
      <c r="BY341" s="108"/>
      <c r="BZ341" s="106" t="str">
        <f>IF(Tabela2[[#This Row],[Data do documento de encerramento]]="NA","NA",IF(Tabela2[[#This Row],[Data do documento de encerramento]]="","Pendente de conclusão/ encerramento",_xlfn.DAYS(Tabela2[[#This Row],[Data do documento de encerramento]],J341)))</f>
        <v>Pendente de conclusão/ encerramento</v>
      </c>
      <c r="CA341" s="207" t="s">
        <v>8314</v>
      </c>
      <c r="CB341" s="109"/>
      <c r="CC341" s="283"/>
      <c r="CD341" s="109"/>
      <c r="CE341" s="109"/>
      <c r="CF341" s="109"/>
    </row>
    <row r="342" spans="1:84" ht="30.75" hidden="1">
      <c r="A342" s="172">
        <v>202552268418</v>
      </c>
      <c r="B342" s="173" t="s">
        <v>8421</v>
      </c>
      <c r="C342" s="110" t="str">
        <f>VLOOKUP(Tabela2[[#This Row],[SIEMA]],Siema2025,4,FALSE)</f>
        <v xml:space="preserve"> BA</v>
      </c>
      <c r="D342" s="108" t="str">
        <f>VLOOKUP(Tabela2[[#This Row],[SIEMA]],Siema2025,3,FALSE)</f>
        <v xml:space="preserve">Pojuca </v>
      </c>
      <c r="E342" s="108" t="str">
        <f>VLOOKUP(Tabela2[[#This Row],[SIEMA]],Siema2025,20,FALSE)</f>
        <v>Poço: 7-MG-503D-BA - Cadastro: 20240025799 - Polo Miranga, Bacia do Recôncavo.</v>
      </c>
      <c r="F342" s="108"/>
      <c r="G342" s="108" t="s">
        <v>8422</v>
      </c>
      <c r="H342" s="108" t="s">
        <v>8423</v>
      </c>
      <c r="I342" s="106" t="str">
        <f>VLOOKUP(Tabela2[[#This Row],[SIEMA]],Siema2025,19,FALSE)</f>
        <v/>
      </c>
      <c r="J342" s="107">
        <f>VLOOKUP(Tabela2[[#This Row],[SIEMA]],Siema2025,2,FALSE)</f>
        <v>45798</v>
      </c>
      <c r="K342" s="107" t="str">
        <f>VLOOKUP(Tabela2[[#This Row],[SIEMA]],Siema2025,16,FALSE)</f>
        <v>Quarta</v>
      </c>
      <c r="L342" s="108" t="str">
        <f>IF(Tabela2[[#This Row],[Data]]="","Sem Informação",VLOOKUP(MONTH(Tabela2[[#This Row],[Data]]),'[1]Validação de dados'!$I$1:$J$13,2,0))</f>
        <v>Maio</v>
      </c>
      <c r="M342" s="106">
        <f>YEAR(Tabela2[[#This Row],[Data]])</f>
        <v>2025</v>
      </c>
      <c r="N342" s="107" t="str">
        <f>VLOOKUP(Tabela2[[#This Row],[SIEMA]],Siema2025,17,FALSE)</f>
        <v>Matutino</v>
      </c>
      <c r="O342" s="107" t="str">
        <f>VLOOKUP(Tabela2[[#This Row],[SIEMA]],Siema2025,5,FALSE)</f>
        <v>Outro(s)</v>
      </c>
      <c r="P342" s="106" t="str">
        <f>VLOOKUP(Tabela2[[#This Row],[SIEMA]],Siema2025,21,FALSE)</f>
        <v>Poço terrestre</v>
      </c>
      <c r="Q342" s="106">
        <v>1267</v>
      </c>
      <c r="R342" s="106"/>
      <c r="S342" s="109" t="str">
        <f>IF(Q342="","", IF(Q342="NC","", IF(Q342="NE","", IF(Q342="NA","",IFERROR(VLOOKUP(Q342,Produtos!$A$1:$C$2319,2,FALSE),"Não Cadastrado")))))</f>
        <v>PETRÓLEO CRU</v>
      </c>
      <c r="T342" s="106" t="str">
        <f>VLOOKUP(Tabela2[[#This Row],[SIEMA]],Siema2025,11,FALSE)</f>
        <v>0.027</v>
      </c>
      <c r="U342" s="106" t="str">
        <f>VLOOKUP(Tabela2[[#This Row],[SIEMA]],Siema2025,12,FALSE)</f>
        <v>M3</v>
      </c>
      <c r="V342" s="106">
        <f>IF(Q342="","",IF(ISNUMBER(Q342)=FALSE,"Não se aplica",IFERROR(VLOOKUP(Q342,Produtos!$A$1:$C$2319,3,FALSE),"Não Cadastrado")))</f>
        <v>3</v>
      </c>
      <c r="W342" s="106" t="str">
        <f>VLOOKUP(Tabela2[[#This Row],[SIEMA]],Siema2025,10,FALSE)</f>
        <v>Água Produzida fora de especificação</v>
      </c>
      <c r="X342" s="115" t="str">
        <f>IF(Tabela2[[#This Row],[Origem do acidente]] = "Plataforma", "PREENCHER","NA")</f>
        <v>NA</v>
      </c>
      <c r="Y342" s="111" t="str">
        <f>IF(W342="","", IF(W342="NC","", IF(W342="NE","", IF(W342="NA","",IFERROR(VLOOKUP(W342,Produtos!$A$1:$C$2319,2,FALSE),"Não Cadastrado")))))</f>
        <v>Não Cadastrado</v>
      </c>
      <c r="Z342" s="106" t="str">
        <f>VLOOKUP(Tabela2[[#This Row],[SIEMA]],Siema2025,11,FALSE)</f>
        <v>0.027</v>
      </c>
      <c r="AA342" s="106" t="str">
        <f>VLOOKUP(Tabela2[[#This Row],[SIEMA]],Siema2025,12,FALSE)</f>
        <v>M3</v>
      </c>
      <c r="AB342" s="106" t="str">
        <f>IF(W342="","",IF(ISNUMBER(W342)=FALSE,"Não se aplica",IFERROR(VLOOKUP(W342,Produtos!$A$1:$C$2319,3,FALSE),"Não Cadastrado")))</f>
        <v>Não se aplica</v>
      </c>
      <c r="AC342" s="106"/>
      <c r="AD342" s="110" t="str">
        <f>IF(Tabela2[[#This Row],[Origem do acidente]] = "Plataforma", "PREENCHER","NA")</f>
        <v>NA</v>
      </c>
      <c r="AE342" s="109" t="str">
        <f>IF(AC342="","", IF(AC342="NC","", IF(AC342="NE","", IF(AC342="NA","",IFERROR(VLOOKUP(AC342,Produtos!$A$1:$C$2319,2,FALSE),"Não Cadastrado")))))</f>
        <v/>
      </c>
      <c r="AF342" s="106"/>
      <c r="AG342" s="106"/>
      <c r="AH342" s="106" t="str">
        <f>IF(AC342="","",IF(ISNUMBER(AC342)=FALSE,"Não se aplica",IFERROR(VLOOKUP(AC342,Produtos!$A$1:$C$2319,3,FALSE),"Não Cadastrado")))</f>
        <v/>
      </c>
      <c r="AI342" s="106"/>
      <c r="AJ342" s="106" t="str">
        <f>VLOOKUP(Tabela2[[#This Row],[SIEMA]],Siema2025,26,FALSE)</f>
        <v>Vandalismo.</v>
      </c>
      <c r="AK342" s="109"/>
      <c r="AL342" s="109"/>
      <c r="AM342" s="109"/>
      <c r="AN342" s="110" t="str">
        <f>VLOOKUP(Tabela2[[#This Row],[SIEMA]],Siema2025,51,FALSE)</f>
        <v/>
      </c>
      <c r="AO342" s="110" t="str">
        <f>VLOOKUP(Tabela2[[#This Row],[SIEMA]],Siema2025,53,FALSE)</f>
        <v/>
      </c>
      <c r="AP342" s="110" t="str">
        <f>VLOOKUP(Tabela2[[#This Row],[SIEMA]],Siema2025,55,FALSE)</f>
        <v/>
      </c>
      <c r="AQ342" s="110" t="str">
        <f>VLOOKUP(Tabela2[[#This Row],[SIEMA]],Siema2025,57,FALSE)</f>
        <v/>
      </c>
      <c r="AR342" s="110" t="str">
        <f>VLOOKUP(Tabela2[[#This Row],[SIEMA]],Siema2025,59,FALSE)</f>
        <v/>
      </c>
      <c r="AS342" s="110" t="str">
        <f>VLOOKUP(Tabela2[[#This Row],[SIEMA]],Siema2025,61,FALSE)</f>
        <v/>
      </c>
      <c r="AT342" s="110" t="str">
        <f>VLOOKUP(Tabela2[[#This Row],[SIEMA]],Siema2025,63,FALSE)</f>
        <v/>
      </c>
      <c r="AU342" s="110" t="str">
        <f>VLOOKUP(Tabela2[[#This Row],[SIEMA]],Siema2025,65,FALSE)</f>
        <v>X</v>
      </c>
      <c r="AV342" s="110" t="str">
        <f>VLOOKUP(Tabela2[[#This Row],[SIEMA]],Siema2025,67,FALSE)</f>
        <v/>
      </c>
      <c r="AW342" s="110" t="str">
        <f>VLOOKUP(Tabela2[[#This Row],[SIEMA]],Siema2025,69,FALSE)</f>
        <v/>
      </c>
      <c r="AX342" s="110" t="str">
        <f>VLOOKUP(Tabela2[[#This Row],[SIEMA]],Siema2025,71,FALSE)</f>
        <v/>
      </c>
      <c r="AY342" s="110" t="str">
        <f>VLOOKUP(Tabela2[[#This Row],[SIEMA]],Siema2025,73,FALSE)</f>
        <v/>
      </c>
      <c r="AZ342" s="110" t="str">
        <f>VLOOKUP(Tabela2[[#This Row],[SIEMA]],Siema2025,75,FALSE)</f>
        <v/>
      </c>
      <c r="BA342" s="110" t="str">
        <f>VLOOKUP(Tabela2[[#This Row],[SIEMA]],Siema2025,77,FALSE)</f>
        <v/>
      </c>
      <c r="BB342" s="110" t="str">
        <f>VLOOKUP(Tabela2[[#This Row],[SIEMA]],Siema2025,79,FALSE)</f>
        <v/>
      </c>
      <c r="BC342" s="110" t="str">
        <f>IF(Tabela2[[#This Row],[Outro(s) ]] = "X", "PREENCHER","NA")</f>
        <v>NA</v>
      </c>
      <c r="BD342" s="110" t="str">
        <f>VLOOKUP(Tabela2[[#This Row],[SIEMA]],Siema2025,82,FALSE)</f>
        <v/>
      </c>
      <c r="BE342" s="110" t="str">
        <f>VLOOKUP(Tabela2[[#This Row],[SIEMA]],Siema2025,81,FALSE)</f>
        <v/>
      </c>
      <c r="BF342" s="112" t="str">
        <f>VLOOKUP(Tabela2[[#This Row],[SIEMA]],Siema2025,28,FALSE)</f>
        <v>Petrorecôncavo S.A</v>
      </c>
      <c r="BG342" s="112"/>
      <c r="BH342" s="113" t="str">
        <f>VLOOKUP(Tabela2[[#This Row],[SIEMA]],Siema2025,29,FALSE)</f>
        <v/>
      </c>
      <c r="BI342" s="114" t="str">
        <f>VLOOKUP(Tabela2[[#This Row],[SIEMA]],Siema2025,107,FALSE)</f>
        <v>Não</v>
      </c>
      <c r="BJ342" s="109" t="s">
        <v>7111</v>
      </c>
      <c r="BK342" s="106" t="s">
        <v>2696</v>
      </c>
      <c r="BL342" s="38">
        <v>45926</v>
      </c>
      <c r="BM342" s="110">
        <f ca="1">IF(Tabela2[[#This Row],[Data de atendimento do Ibama (considerar o primeiro documento/ação)]]="",_xlfn.DAYS(TODAY(),J342),_xlfn.DAYS(Tabela2[[#This Row],[Data de atendimento do Ibama (considerar o primeiro documento/ação)]],J342))</f>
        <v>128</v>
      </c>
      <c r="BN342" s="110" t="str">
        <f>IF(Tabela2[[#This Row],[Atendido pelo Ibama ("Não" ou "Sim")]]="Não","Preencher", IF(Tabela2[[#This Row],[Atendido pelo Ibama ("Não" ou "Sim")]]="Sim","NA",""))</f>
        <v>NA</v>
      </c>
      <c r="BO342" s="116" t="s">
        <v>7098</v>
      </c>
      <c r="BP342" s="110" t="str">
        <f>IF(Tabela2[[#This Row],[Forma de atendimento (primeiro documento/ação)]]= "Outros (especificar)", "PREENCHER","NA")</f>
        <v>NA</v>
      </c>
      <c r="BQ342" s="108" t="s">
        <v>123</v>
      </c>
      <c r="BR342" s="110" t="str">
        <f>IF(Tabela2[[#This Row],[Equipe do Ibama foi a campo? Houve sobrevoo do Poseidon?]] = "Sim", "PREENCHER","NA")</f>
        <v>NA</v>
      </c>
      <c r="BS342" s="110" t="str">
        <f>IF(Tabela2[[#This Row],[Se sim, foi emitida Ordem de Emergência? (informações vinculada à coluna CK)]] = "Sim", "PREENCHER","NA")</f>
        <v>NA</v>
      </c>
      <c r="BT342" s="110" t="str">
        <f>IF(Tabela2[[#This Row],[Foi elaborado Relatório de Vistoria pelo Ibama? (informações vinculada à coluna CK)]] = "Sim", "PREENCHER","NA")</f>
        <v>NA</v>
      </c>
      <c r="BU342" s="110" t="s">
        <v>123</v>
      </c>
      <c r="BV342" s="110" t="s">
        <v>2696</v>
      </c>
      <c r="BW342" s="110" t="str">
        <f>IF(Tabela2[[#This Row],[O Ibama aguarda resposta da empresa/OEMA, etc?]] = "Sim", "PREENCHER","NA")</f>
        <v>PREENCHER</v>
      </c>
      <c r="BX342" s="108"/>
      <c r="BY342" s="108"/>
      <c r="BZ342" s="106" t="str">
        <f>IF(Tabela2[[#This Row],[Data do documento de encerramento]]="NA","NA",IF(Tabela2[[#This Row],[Data do documento de encerramento]]="","Pendente de conclusão/ encerramento",_xlfn.DAYS(Tabela2[[#This Row],[Data do documento de encerramento]],J342)))</f>
        <v>Pendente de conclusão/ encerramento</v>
      </c>
      <c r="CA342" s="118"/>
      <c r="CB342" s="109"/>
      <c r="CC342" s="134"/>
      <c r="CD342" s="109"/>
      <c r="CE342" s="109"/>
      <c r="CF342" s="109"/>
    </row>
    <row r="343" spans="1:84" ht="93.75" hidden="1" customHeight="1">
      <c r="A343" s="172">
        <v>202552272018</v>
      </c>
      <c r="B343" s="120" t="s">
        <v>8424</v>
      </c>
      <c r="C343" s="110" t="str">
        <f>VLOOKUP(Tabela2[[#This Row],[SIEMA]],Siema2025,4,FALSE)</f>
        <v xml:space="preserve"> MA</v>
      </c>
      <c r="D343" s="108" t="str">
        <f>VLOOKUP(Tabela2[[#This Row],[SIEMA]],Siema2025,3,FALSE)</f>
        <v xml:space="preserve">São Luís </v>
      </c>
      <c r="E343" s="108" t="s">
        <v>8425</v>
      </c>
      <c r="F343" s="108" t="s">
        <v>8426</v>
      </c>
      <c r="G343" s="108" t="s">
        <v>8427</v>
      </c>
      <c r="H343" s="108" t="s">
        <v>8428</v>
      </c>
      <c r="I343" s="106" t="s">
        <v>7118</v>
      </c>
      <c r="J343" s="107">
        <f>VLOOKUP(Tabela2[[#This Row],[SIEMA]],Siema2025,2,FALSE)</f>
        <v>45798</v>
      </c>
      <c r="K343" s="107" t="str">
        <f>VLOOKUP(Tabela2[[#This Row],[SIEMA]],Siema2025,16,FALSE)</f>
        <v>Quarta</v>
      </c>
      <c r="L343" s="108" t="str">
        <f>IF(Tabela2[[#This Row],[Data]]="","Sem Informação",VLOOKUP(MONTH(Tabela2[[#This Row],[Data]]),'[1]Validação de dados'!$I$1:$J$13,2,0))</f>
        <v>Maio</v>
      </c>
      <c r="M343" s="106">
        <f>YEAR(Tabela2[[#This Row],[Data]])</f>
        <v>2025</v>
      </c>
      <c r="N343" s="107" t="str">
        <f>VLOOKUP(Tabela2[[#This Row],[SIEMA]],Siema2025,17,FALSE)</f>
        <v>Vespertino</v>
      </c>
      <c r="O343" s="107" t="str">
        <f>VLOOKUP(Tabela2[[#This Row],[SIEMA]],Siema2025,5,FALSE)</f>
        <v>Terminal/portos/ancoradouros/etc</v>
      </c>
      <c r="P343" s="106"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43" s="106">
        <v>3082</v>
      </c>
      <c r="R343" s="109" t="s">
        <v>8429</v>
      </c>
      <c r="S343" s="109" t="str">
        <f>IF(Q343="","", IF(Q343="NC","", IF(Q343="NE","", IF(Q343="NA","",IFERROR(VLOOKUP(Q343,Produtos!$A$1:$C$2319,2,FALSE),"Não Cadastrado")))))</f>
        <v>SUBSTÂNCIA QUE APRESENTA RISCO PARA O MEIO AMBIENTE, LÍQUIDA, N.E.</v>
      </c>
      <c r="T343" s="106">
        <v>1.1999999999999999E-3</v>
      </c>
      <c r="U343" s="106" t="s">
        <v>7109</v>
      </c>
      <c r="V343" s="106">
        <f>IF(Q343="","",IF(ISNUMBER(Q343)=FALSE,"Não se aplica",IFERROR(VLOOKUP(Q343,Produtos!$A$1:$C$2319,3,FALSE),"Não Cadastrado")))</f>
        <v>9</v>
      </c>
      <c r="W343" s="106" t="str">
        <f>VLOOKUP(Tabela2[[#This Row],[SIEMA]],Siema2025,10,FALSE)</f>
        <v/>
      </c>
      <c r="X343" s="115"/>
      <c r="Y343" s="111" t="str">
        <f>IF(W343="","", IF(W343="NC","", IF(W343="NE","", IF(W343="NA","",IFERROR(VLOOKUP(W343,Produtos!$A$1:$C$2319,2,FALSE),"Não Cadastrado")))))</f>
        <v/>
      </c>
      <c r="Z343" s="106" t="str">
        <f>VLOOKUP(Tabela2[[#This Row],[SIEMA]],Siema2025,11,FALSE)</f>
        <v xml:space="preserve"> </v>
      </c>
      <c r="AA343" s="106" t="str">
        <f>VLOOKUP(Tabela2[[#This Row],[SIEMA]],Siema2025,12,FALSE)</f>
        <v xml:space="preserve"> </v>
      </c>
      <c r="AB343" s="106" t="str">
        <f>IF(W343="","",IF(ISNUMBER(W343)=FALSE,"Não se aplica",IFERROR(VLOOKUP(W343,Produtos!$A$1:$C$2319,3,FALSE),"Não Cadastrado")))</f>
        <v/>
      </c>
      <c r="AC343" s="106"/>
      <c r="AD343" s="110"/>
      <c r="AE343" s="109" t="str">
        <f>IF(AC343="","", IF(AC343="NC","", IF(AC343="NE","", IF(AC343="NA","",IFERROR(VLOOKUP(AC343,Produtos!$A$1:$C$2319,2,FALSE),"Não Cadastrado")))))</f>
        <v/>
      </c>
      <c r="AF343" s="106"/>
      <c r="AG343" s="106"/>
      <c r="AH343" s="106" t="str">
        <f>IF(AC343="","",IF(ISNUMBER(AC343)=FALSE,"Não se aplica",IFERROR(VLOOKUP(AC343,Produtos!$A$1:$C$2319,3,FALSE),"Não Cadastrado")))</f>
        <v/>
      </c>
      <c r="AI343" s="106"/>
      <c r="AJ343" s="106"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43" s="109" t="s">
        <v>7096</v>
      </c>
      <c r="AL343" s="109" t="s">
        <v>7593</v>
      </c>
      <c r="AM343" s="109"/>
      <c r="AN343" s="110" t="str">
        <f>VLOOKUP(Tabela2[[#This Row],[SIEMA]],Siema2025,51,FALSE)</f>
        <v/>
      </c>
      <c r="AO343" s="110" t="str">
        <f>VLOOKUP(Tabela2[[#This Row],[SIEMA]],Siema2025,53,FALSE)</f>
        <v/>
      </c>
      <c r="AP343" s="110" t="str">
        <f>VLOOKUP(Tabela2[[#This Row],[SIEMA]],Siema2025,55,FALSE)</f>
        <v/>
      </c>
      <c r="AQ343" s="110" t="str">
        <f>VLOOKUP(Tabela2[[#This Row],[SIEMA]],Siema2025,57,FALSE)</f>
        <v/>
      </c>
      <c r="AR343" s="110" t="str">
        <f>VLOOKUP(Tabela2[[#This Row],[SIEMA]],Siema2025,59,FALSE)</f>
        <v/>
      </c>
      <c r="AS343" s="110" t="str">
        <f>VLOOKUP(Tabela2[[#This Row],[SIEMA]],Siema2025,61,FALSE)</f>
        <v>X</v>
      </c>
      <c r="AT343" s="110" t="str">
        <f>VLOOKUP(Tabela2[[#This Row],[SIEMA]],Siema2025,63,FALSE)</f>
        <v/>
      </c>
      <c r="AU343" s="110" t="str">
        <f>VLOOKUP(Tabela2[[#This Row],[SIEMA]],Siema2025,65,FALSE)</f>
        <v/>
      </c>
      <c r="AV343" s="110" t="str">
        <f>VLOOKUP(Tabela2[[#This Row],[SIEMA]],Siema2025,67,FALSE)</f>
        <v/>
      </c>
      <c r="AW343" s="110" t="str">
        <f>VLOOKUP(Tabela2[[#This Row],[SIEMA]],Siema2025,69,FALSE)</f>
        <v/>
      </c>
      <c r="AX343" s="110" t="str">
        <f>VLOOKUP(Tabela2[[#This Row],[SIEMA]],Siema2025,71,FALSE)</f>
        <v/>
      </c>
      <c r="AY343" s="110" t="str">
        <f>VLOOKUP(Tabela2[[#This Row],[SIEMA]],Siema2025,73,FALSE)</f>
        <v/>
      </c>
      <c r="AZ343" s="110" t="str">
        <f>VLOOKUP(Tabela2[[#This Row],[SIEMA]],Siema2025,75,FALSE)</f>
        <v/>
      </c>
      <c r="BA343" s="110" t="str">
        <f>VLOOKUP(Tabela2[[#This Row],[SIEMA]],Siema2025,77,FALSE)</f>
        <v/>
      </c>
      <c r="BB343" s="110" t="str">
        <f>VLOOKUP(Tabela2[[#This Row],[SIEMA]],Siema2025,79,FALSE)</f>
        <v/>
      </c>
      <c r="BC343" s="110" t="str">
        <f>IF(Tabela2[[#This Row],[Outro(s) ]] = "X", "PREENCHER","NA")</f>
        <v>NA</v>
      </c>
      <c r="BD343" s="110" t="str">
        <f>VLOOKUP(Tabela2[[#This Row],[SIEMA]],Siema2025,82,FALSE)</f>
        <v/>
      </c>
      <c r="BE343" s="110" t="str">
        <f>VLOOKUP(Tabela2[[#This Row],[SIEMA]],Siema2025,81,FALSE)</f>
        <v/>
      </c>
      <c r="BF343" s="112" t="str">
        <f>VLOOKUP(Tabela2[[#This Row],[SIEMA]],Siema2025,28,FALSE)</f>
        <v>CONSORCIO ALUMAR</v>
      </c>
      <c r="BG343" s="112"/>
      <c r="BH343" s="113" t="str">
        <f>VLOOKUP(Tabela2[[#This Row],[SIEMA]],Siema2025,29,FALSE)</f>
        <v>00655209000193</v>
      </c>
      <c r="BI343" s="114" t="s">
        <v>2696</v>
      </c>
      <c r="BJ343" s="109" t="s">
        <v>7111</v>
      </c>
      <c r="BK343" s="106" t="s">
        <v>2696</v>
      </c>
      <c r="BL343" s="143">
        <v>45807</v>
      </c>
      <c r="BM343" s="110">
        <f ca="1">IF(Tabela2[[#This Row],[Data de atendimento do Ibama (considerar o primeiro documento/ação)]]="",_xlfn.DAYS(TODAY(),J343),_xlfn.DAYS(Tabela2[[#This Row],[Data de atendimento do Ibama (considerar o primeiro documento/ação)]],J343))</f>
        <v>9</v>
      </c>
      <c r="BN343" s="110" t="str">
        <f>IF(Tabela2[[#This Row],[Atendido pelo Ibama ("Não" ou "Sim")]]="Não","Preencher", IF(Tabela2[[#This Row],[Atendido pelo Ibama ("Não" ou "Sim")]]="Sim","NA",""))</f>
        <v>NA</v>
      </c>
      <c r="BO343" s="116" t="s">
        <v>7139</v>
      </c>
      <c r="BP343" s="110" t="str">
        <f>IF(Tabela2[[#This Row],[Forma de atendimento (primeiro documento/ação)]]= "Outros (especificar)", "PREENCHER","NA")</f>
        <v>NA</v>
      </c>
      <c r="BQ343" s="108" t="s">
        <v>123</v>
      </c>
      <c r="BR343" s="110" t="str">
        <f>IF(Tabela2[[#This Row],[Equipe do Ibama foi a campo? Houve sobrevoo do Poseidon?]] = "Sim", "PREENCHER","NA")</f>
        <v>NA</v>
      </c>
      <c r="BS343" s="110" t="str">
        <f>IF(Tabela2[[#This Row],[Se sim, foi emitida Ordem de Emergência? (informações vinculada à coluna CK)]] = "Sim", "PREENCHER","NA")</f>
        <v>NA</v>
      </c>
      <c r="BT343" s="110" t="s">
        <v>637</v>
      </c>
      <c r="BU343" s="110" t="str">
        <f>IF(Tabela2[[#This Row],[Houve envio de Informações Pós-acidente (preencher "não se aplica" quando de competência estadual/municipal)]] = "Sim", "PREENCHER","NA")</f>
        <v>NA</v>
      </c>
      <c r="BV343" s="110" t="s">
        <v>123</v>
      </c>
      <c r="BW343" s="110" t="s">
        <v>123</v>
      </c>
      <c r="BX343" s="108" t="s">
        <v>7119</v>
      </c>
      <c r="BY343" s="143"/>
      <c r="BZ343" s="106" t="str">
        <f>IF(Tabela2[[#This Row],[Data do documento de encerramento]]="NA","NA",IF(Tabela2[[#This Row],[Data do documento de encerramento]]="","Pendente de conclusão/ encerramento",_xlfn.DAYS(Tabela2[[#This Row],[Data do documento de encerramento]],J343)))</f>
        <v>Pendente de conclusão/ encerramento</v>
      </c>
      <c r="CA343" s="109" t="s">
        <v>8430</v>
      </c>
      <c r="CB343" s="109"/>
      <c r="CC343" s="132"/>
      <c r="CD343" s="109"/>
      <c r="CE343" s="109"/>
      <c r="CF343" s="109"/>
    </row>
    <row r="344" spans="1:84" ht="60.75">
      <c r="A344" s="185">
        <v>202552243215</v>
      </c>
      <c r="B344" s="120" t="s">
        <v>8431</v>
      </c>
      <c r="C344" s="110" t="s">
        <v>672</v>
      </c>
      <c r="D344" s="108" t="s">
        <v>637</v>
      </c>
      <c r="E344" s="108" t="s">
        <v>3342</v>
      </c>
      <c r="F344" s="122"/>
      <c r="G344" s="122" t="s">
        <v>8432</v>
      </c>
      <c r="H344" s="122" t="s">
        <v>8376</v>
      </c>
      <c r="I344" s="106" t="str">
        <f>VLOOKUP(Tabela2[[#This Row],[SIEMA]],Siema2025,19,FALSE)</f>
        <v>Santos</v>
      </c>
      <c r="J344" s="107">
        <f>VLOOKUP(Tabela2[[#This Row],[SIEMA]],Siema2025,2,FALSE)</f>
        <v>45799</v>
      </c>
      <c r="K344" s="107" t="str">
        <f>VLOOKUP(Tabela2[[#This Row],[SIEMA]],Siema2025,16,FALSE)</f>
        <v>Quinta</v>
      </c>
      <c r="L344" s="108" t="str">
        <f>IF(Tabela2[[#This Row],[Data]]="","Sem Informação",VLOOKUP(MONTH(Tabela2[[#This Row],[Data]]),'[1]Validação de dados'!$I$1:$J$13,2,0))</f>
        <v>Maio</v>
      </c>
      <c r="M344" s="106">
        <f>YEAR(Tabela2[[#This Row],[Data]])</f>
        <v>2025</v>
      </c>
      <c r="N344" s="107" t="str">
        <f>VLOOKUP(Tabela2[[#This Row],[SIEMA]],Siema2025,17,FALSE)</f>
        <v>Matutino</v>
      </c>
      <c r="O344" s="107" t="s">
        <v>111</v>
      </c>
      <c r="P344" s="106" t="str">
        <f>VLOOKUP(Tabela2[[#This Row],[SIEMA]],Siema2025,21,FALSE)</f>
        <v>Mancha de origem indeterminada. Em 22/05, às 8:10, foi avistada mancha de origem indeterminada a 6 milhas náuticas, do FPSO Atlanta.</v>
      </c>
      <c r="Q344" s="106">
        <v>1267</v>
      </c>
      <c r="R344" s="106" t="s">
        <v>2043</v>
      </c>
      <c r="S344" s="109" t="str">
        <f>IF(Q344="","", IF(Q344="NC","", IF(Q344="NE","", IF(Q344="NA","",IFERROR(VLOOKUP(Q344,Produtos!$A$1:$C$2319,2,FALSE),"Não Cadastrado")))))</f>
        <v>PETRÓLEO CRU</v>
      </c>
      <c r="T344" s="106">
        <v>2.96</v>
      </c>
      <c r="U344" s="106" t="s">
        <v>7109</v>
      </c>
      <c r="V344" s="106">
        <f>IF(Q344="","",IF(ISNUMBER(Q344)=FALSE,"Não se aplica",IFERROR(VLOOKUP(Q344,Produtos!$A$1:$C$2319,3,FALSE),"Não Cadastrado")))</f>
        <v>3</v>
      </c>
      <c r="W344" s="106" t="str">
        <f>VLOOKUP(Tabela2[[#This Row],[SIEMA]],Siema2025,10,FALSE)</f>
        <v/>
      </c>
      <c r="X344" s="115"/>
      <c r="Y344" s="111" t="str">
        <f>IF(W344="","", IF(W344="NC","", IF(W344="NE","", IF(W344="NA","",IFERROR(VLOOKUP(W344,Produtos!$A$1:$C$2319,2,FALSE),"Não Cadastrado")))))</f>
        <v/>
      </c>
      <c r="Z344" s="106" t="str">
        <f>VLOOKUP(Tabela2[[#This Row],[SIEMA]],Siema2025,11,FALSE)</f>
        <v xml:space="preserve"> </v>
      </c>
      <c r="AA344" s="106" t="str">
        <f>VLOOKUP(Tabela2[[#This Row],[SIEMA]],Siema2025,12,FALSE)</f>
        <v xml:space="preserve"> </v>
      </c>
      <c r="AB344" s="106" t="str">
        <f>IF(W344="","",IF(ISNUMBER(W344)=FALSE,"Não se aplica",IFERROR(VLOOKUP(W344,Produtos!$A$1:$C$2319,3,FALSE),"Não Cadastrado")))</f>
        <v/>
      </c>
      <c r="AC344" s="121"/>
      <c r="AD344" s="124"/>
      <c r="AE344" s="109" t="str">
        <f>IF(AC344="","", IF(AC344="NC","", IF(AC344="NE","", IF(AC344="NA","",IFERROR(VLOOKUP(AC344,Produtos!$A$1:$C$2319,2,FALSE),"Não Cadastrado")))))</f>
        <v/>
      </c>
      <c r="AF344" s="121"/>
      <c r="AG344" s="106"/>
      <c r="AH344" s="106" t="str">
        <f>IF(AC344="","",IF(ISNUMBER(AC344)=FALSE,"Não se aplica",IFERROR(VLOOKUP(AC344,Produtos!$A$1:$C$2319,3,FALSE),"Não Cadastrado")))</f>
        <v/>
      </c>
      <c r="AI344" s="121"/>
      <c r="AJ344" s="106" t="str">
        <f>VLOOKUP(Tabela2[[#This Row],[SIEMA]],Siema2025,26,FALSE)</f>
        <v/>
      </c>
      <c r="AK344" s="109" t="s">
        <v>7110</v>
      </c>
      <c r="AL344" s="109" t="s">
        <v>7219</v>
      </c>
      <c r="AM344" s="109" t="s">
        <v>7356</v>
      </c>
      <c r="AN344" s="110" t="str">
        <f>VLOOKUP(Tabela2[[#This Row],[SIEMA]],Siema2025,51,FALSE)</f>
        <v/>
      </c>
      <c r="AO344" s="110" t="str">
        <f>VLOOKUP(Tabela2[[#This Row],[SIEMA]],Siema2025,53,FALSE)</f>
        <v/>
      </c>
      <c r="AP344" s="110" t="str">
        <f>VLOOKUP(Tabela2[[#This Row],[SIEMA]],Siema2025,55,FALSE)</f>
        <v/>
      </c>
      <c r="AQ344" s="110" t="str">
        <f>VLOOKUP(Tabela2[[#This Row],[SIEMA]],Siema2025,57,FALSE)</f>
        <v/>
      </c>
      <c r="AR344" s="110" t="str">
        <f>VLOOKUP(Tabela2[[#This Row],[SIEMA]],Siema2025,59,FALSE)</f>
        <v/>
      </c>
      <c r="AS344" s="110" t="str">
        <f>VLOOKUP(Tabela2[[#This Row],[SIEMA]],Siema2025,61,FALSE)</f>
        <v>X</v>
      </c>
      <c r="AT344" s="110" t="str">
        <f>VLOOKUP(Tabela2[[#This Row],[SIEMA]],Siema2025,63,FALSE)</f>
        <v/>
      </c>
      <c r="AU344" s="110" t="str">
        <f>VLOOKUP(Tabela2[[#This Row],[SIEMA]],Siema2025,65,FALSE)</f>
        <v/>
      </c>
      <c r="AV344" s="110" t="str">
        <f>VLOOKUP(Tabela2[[#This Row],[SIEMA]],Siema2025,67,FALSE)</f>
        <v/>
      </c>
      <c r="AW344" s="110" t="str">
        <f>VLOOKUP(Tabela2[[#This Row],[SIEMA]],Siema2025,69,FALSE)</f>
        <v/>
      </c>
      <c r="AX344" s="110" t="str">
        <f>VLOOKUP(Tabela2[[#This Row],[SIEMA]],Siema2025,71,FALSE)</f>
        <v/>
      </c>
      <c r="AY344" s="110" t="str">
        <f>VLOOKUP(Tabela2[[#This Row],[SIEMA]],Siema2025,73,FALSE)</f>
        <v/>
      </c>
      <c r="AZ344" s="110" t="str">
        <f>VLOOKUP(Tabela2[[#This Row],[SIEMA]],Siema2025,75,FALSE)</f>
        <v/>
      </c>
      <c r="BA344" s="110" t="str">
        <f>VLOOKUP(Tabela2[[#This Row],[SIEMA]],Siema2025,77,FALSE)</f>
        <v/>
      </c>
      <c r="BB344" s="110" t="str">
        <f>VLOOKUP(Tabela2[[#This Row],[SIEMA]],Siema2025,79,FALSE)</f>
        <v/>
      </c>
      <c r="BC344" s="110" t="str">
        <f>IF(Tabela2[[#This Row],[Outro(s) ]] = "X", "PREENCHER","NA")</f>
        <v>NA</v>
      </c>
      <c r="BD344" s="110" t="str">
        <f>VLOOKUP(Tabela2[[#This Row],[SIEMA]],Siema2025,82,FALSE)</f>
        <v/>
      </c>
      <c r="BE344" s="110" t="str">
        <f>VLOOKUP(Tabela2[[#This Row],[SIEMA]],Siema2025,81,FALSE)</f>
        <v/>
      </c>
      <c r="BF344" s="112" t="str">
        <f>VLOOKUP(Tabela2[[#This Row],[SIEMA]],Siema2025,28,FALSE)</f>
        <v>Enauta</v>
      </c>
      <c r="BG344" s="128"/>
      <c r="BH344" s="113" t="str">
        <f>VLOOKUP(Tabela2[[#This Row],[SIEMA]],Siema2025,29,FALSE)</f>
        <v>11253257000171</v>
      </c>
      <c r="BI344" s="114" t="s">
        <v>2696</v>
      </c>
      <c r="BJ344" s="109" t="s">
        <v>7097</v>
      </c>
      <c r="BK344" s="106" t="s">
        <v>2696</v>
      </c>
      <c r="BL344" s="167">
        <v>45810</v>
      </c>
      <c r="BM344" s="110">
        <f ca="1">IF(Tabela2[[#This Row],[Data de atendimento do Ibama (considerar o primeiro documento/ação)]]="",_xlfn.DAYS(TODAY(),J344),_xlfn.DAYS(Tabela2[[#This Row],[Data de atendimento do Ibama (considerar o primeiro documento/ação)]],J344))</f>
        <v>11</v>
      </c>
      <c r="BN344" s="110" t="str">
        <f>IF(Tabela2[[#This Row],[Atendido pelo Ibama ("Não" ou "Sim")]]="Não","Preencher", IF(Tabela2[[#This Row],[Atendido pelo Ibama ("Não" ou "Sim")]]="Sim","NA",""))</f>
        <v>NA</v>
      </c>
      <c r="BO344" s="116" t="s">
        <v>7098</v>
      </c>
      <c r="BP344" s="110" t="str">
        <f>IF(Tabela2[[#This Row],[Forma de atendimento (primeiro documento/ação)]]= "Outros (especificar)", "PREENCHER","NA")</f>
        <v>NA</v>
      </c>
      <c r="BQ344" s="108" t="s">
        <v>123</v>
      </c>
      <c r="BR344" s="110" t="str">
        <f>IF(Tabela2[[#This Row],[Equipe do Ibama foi a campo? Houve sobrevoo do Poseidon?]] = "Sim", "PREENCHER","NA")</f>
        <v>NA</v>
      </c>
      <c r="BS344" s="110" t="str">
        <f>IF(Tabela2[[#This Row],[Se sim, foi emitida Ordem de Emergência? (informações vinculada à coluna CK)]] = "Sim", "PREENCHER","NA")</f>
        <v>NA</v>
      </c>
      <c r="BT344" s="110" t="s">
        <v>7099</v>
      </c>
      <c r="BU344" s="110" t="s">
        <v>2696</v>
      </c>
      <c r="BV344" s="110" t="s">
        <v>123</v>
      </c>
      <c r="BW344" s="110" t="s">
        <v>2696</v>
      </c>
      <c r="BX344" s="108" t="s">
        <v>7100</v>
      </c>
      <c r="BY344" s="167">
        <v>45909</v>
      </c>
      <c r="BZ344" s="106">
        <f>IF(Tabela2[[#This Row],[Data do documento de encerramento]]="NA","NA",IF(Tabela2[[#This Row],[Data do documento de encerramento]]="","Pendente de conclusão/ encerramento",_xlfn.DAYS(Tabela2[[#This Row],[Data do documento de encerramento]],J344)))</f>
        <v>110</v>
      </c>
      <c r="CA344" s="131" t="s">
        <v>7220</v>
      </c>
      <c r="CB344" s="109" t="s">
        <v>7156</v>
      </c>
      <c r="CC344" s="300" t="s">
        <v>7140</v>
      </c>
      <c r="CD344" s="109" t="s">
        <v>7954</v>
      </c>
      <c r="CE344" s="109" t="s">
        <v>2696</v>
      </c>
      <c r="CF344" s="109" t="s">
        <v>7103</v>
      </c>
    </row>
    <row r="345" spans="1:84" s="23" customFormat="1" ht="30.75" hidden="1">
      <c r="A345" s="172">
        <v>202552250449</v>
      </c>
      <c r="B345" s="176" t="s">
        <v>7415</v>
      </c>
      <c r="C345" s="110" t="str">
        <f>VLOOKUP(Tabela2[[#This Row],[SIEMA]],Siema2025,4,FALSE)</f>
        <v xml:space="preserve"> SC</v>
      </c>
      <c r="D345" s="108" t="str">
        <f>VLOOKUP(Tabela2[[#This Row],[SIEMA]],Siema2025,3,FALSE)</f>
        <v xml:space="preserve">null </v>
      </c>
      <c r="E345" s="108" t="str">
        <f>VLOOKUP(Tabela2[[#This Row],[SIEMA]],Siema2025,20,FALSE)</f>
        <v>BR-101/SC Km 314, Sentido Norte</v>
      </c>
      <c r="F345" s="108"/>
      <c r="G345" s="108"/>
      <c r="H345" s="108"/>
      <c r="I345" s="106" t="str">
        <f>VLOOKUP(Tabela2[[#This Row],[SIEMA]],Siema2025,19,FALSE)</f>
        <v/>
      </c>
      <c r="J345" s="107">
        <f>VLOOKUP(Tabela2[[#This Row],[SIEMA]],Siema2025,2,FALSE)</f>
        <v>45799</v>
      </c>
      <c r="K345" s="107" t="str">
        <f>VLOOKUP(Tabela2[[#This Row],[SIEMA]],Siema2025,16,FALSE)</f>
        <v>Quinta</v>
      </c>
      <c r="L345" s="108" t="str">
        <f>IF(Tabela2[[#This Row],[Data]]="","Sem Informação",VLOOKUP(MONTH(Tabela2[[#This Row],[Data]]),'[1]Validação de dados'!$I$1:$J$13,2,0))</f>
        <v>Maio</v>
      </c>
      <c r="M345" s="106">
        <f>YEAR(Tabela2[[#This Row],[Data]])</f>
        <v>2025</v>
      </c>
      <c r="N345" s="107" t="str">
        <f>VLOOKUP(Tabela2[[#This Row],[SIEMA]],Siema2025,17,FALSE)</f>
        <v>Vespertino</v>
      </c>
      <c r="O345" s="107" t="str">
        <f>VLOOKUP(Tabela2[[#This Row],[SIEMA]],Siema2025,5,FALSE)</f>
        <v>Rodovia</v>
      </c>
      <c r="P345" s="106"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45" s="106" t="str">
        <f>VLOOKUP(Tabela2[[#This Row],[SIEMA]],Siema2025,7,FALSE)</f>
        <v/>
      </c>
      <c r="R345" s="106" t="str">
        <f>VLOOKUP(Tabela2[[#This Row],[SIEMA]],Siema2025,10,FALSE)</f>
        <v>Óleo de motor</v>
      </c>
      <c r="S345" s="109" t="str">
        <f>IF(Q345="","", IF(Q345="NC","", IF(Q345="NE","", IF(Q345="NA","",IFERROR(VLOOKUP(Q345,Produtos!$A$1:$C$2319,2,FALSE),"Não Cadastrado")))))</f>
        <v/>
      </c>
      <c r="T345" s="106" t="str">
        <f>VLOOKUP(Tabela2[[#This Row],[SIEMA]],Siema2025,11,FALSE)</f>
        <v>10</v>
      </c>
      <c r="U345" s="106" t="str">
        <f>VLOOKUP(Tabela2[[#This Row],[SIEMA]],Siema2025,12,FALSE)</f>
        <v>L</v>
      </c>
      <c r="V345" s="106" t="str">
        <f>IF(Q345="","",IF(ISNUMBER(Q345)=FALSE,"Não se aplica",IFERROR(VLOOKUP(Q345,Produtos!$A$1:$C$2319,3,FALSE),"Não Cadastrado")))</f>
        <v/>
      </c>
      <c r="W345" s="106" t="str">
        <f>VLOOKUP(Tabela2[[#This Row],[SIEMA]],Siema2025,10,FALSE)</f>
        <v>Óleo de motor</v>
      </c>
      <c r="X345" s="115" t="str">
        <f>IF(Tabela2[[#This Row],[Origem do acidente]] = "Plataforma", "PREENCHER","NA")</f>
        <v>NA</v>
      </c>
      <c r="Y345" s="111" t="str">
        <f>IF(W345="","", IF(W345="NC","", IF(W345="NE","", IF(W345="NA","",IFERROR(VLOOKUP(W345,Produtos!$A$1:$C$2319,2,FALSE),"Não Cadastrado")))))</f>
        <v>Não Cadastrado</v>
      </c>
      <c r="Z345" s="106" t="str">
        <f>VLOOKUP(Tabela2[[#This Row],[SIEMA]],Siema2025,11,FALSE)</f>
        <v>10</v>
      </c>
      <c r="AA345" s="106" t="str">
        <f>VLOOKUP(Tabela2[[#This Row],[SIEMA]],Siema2025,12,FALSE)</f>
        <v>L</v>
      </c>
      <c r="AB345" s="106" t="str">
        <f>IF(W345="","",IF(ISNUMBER(W345)=FALSE,"Não se aplica",IFERROR(VLOOKUP(W345,Produtos!$A$1:$C$2319,3,FALSE),"Não Cadastrado")))</f>
        <v>Não se aplica</v>
      </c>
      <c r="AC345" s="106"/>
      <c r="AD345" s="110" t="str">
        <f>IF(Tabela2[[#This Row],[Origem do acidente]] = "Plataforma", "PREENCHER","NA")</f>
        <v>NA</v>
      </c>
      <c r="AE345" s="109" t="str">
        <f>IF(AC345="","", IF(AC345="NC","", IF(AC345="NE","", IF(AC345="NA","",IFERROR(VLOOKUP(AC345,Produtos!$A$1:$C$2319,2,FALSE),"Não Cadastrado")))))</f>
        <v/>
      </c>
      <c r="AF345" s="106"/>
      <c r="AG345" s="106"/>
      <c r="AH345" s="106" t="str">
        <f>IF(AC345="","",IF(ISNUMBER(AC345)=FALSE,"Não se aplica",IFERROR(VLOOKUP(AC345,Produtos!$A$1:$C$2319,3,FALSE),"Não Cadastrado")))</f>
        <v/>
      </c>
      <c r="AI345" s="106"/>
      <c r="AJ345" s="106" t="str">
        <f>VLOOKUP(Tabela2[[#This Row],[SIEMA]],Siema2025,26,FALSE)</f>
        <v>Pane mecânica/rompimento de bloco do motor.</v>
      </c>
      <c r="AK345" s="109"/>
      <c r="AL345" s="109"/>
      <c r="AM345" s="109"/>
      <c r="AN345" s="110" t="str">
        <f>VLOOKUP(Tabela2[[#This Row],[SIEMA]],Siema2025,51,FALSE)</f>
        <v/>
      </c>
      <c r="AO345" s="110" t="str">
        <f>VLOOKUP(Tabela2[[#This Row],[SIEMA]],Siema2025,53,FALSE)</f>
        <v/>
      </c>
      <c r="AP345" s="110" t="str">
        <f>VLOOKUP(Tabela2[[#This Row],[SIEMA]],Siema2025,55,FALSE)</f>
        <v/>
      </c>
      <c r="AQ345" s="110" t="str">
        <f>VLOOKUP(Tabela2[[#This Row],[SIEMA]],Siema2025,57,FALSE)</f>
        <v/>
      </c>
      <c r="AR345" s="110" t="str">
        <f>VLOOKUP(Tabela2[[#This Row],[SIEMA]],Siema2025,59,FALSE)</f>
        <v>X</v>
      </c>
      <c r="AS345" s="110" t="str">
        <f>VLOOKUP(Tabela2[[#This Row],[SIEMA]],Siema2025,61,FALSE)</f>
        <v>X</v>
      </c>
      <c r="AT345" s="110" t="str">
        <f>VLOOKUP(Tabela2[[#This Row],[SIEMA]],Siema2025,63,FALSE)</f>
        <v/>
      </c>
      <c r="AU345" s="110" t="str">
        <f>VLOOKUP(Tabela2[[#This Row],[SIEMA]],Siema2025,65,FALSE)</f>
        <v/>
      </c>
      <c r="AV345" s="110" t="str">
        <f>VLOOKUP(Tabela2[[#This Row],[SIEMA]],Siema2025,67,FALSE)</f>
        <v/>
      </c>
      <c r="AW345" s="110" t="str">
        <f>VLOOKUP(Tabela2[[#This Row],[SIEMA]],Siema2025,69,FALSE)</f>
        <v/>
      </c>
      <c r="AX345" s="110" t="str">
        <f>VLOOKUP(Tabela2[[#This Row],[SIEMA]],Siema2025,71,FALSE)</f>
        <v/>
      </c>
      <c r="AY345" s="110" t="str">
        <f>VLOOKUP(Tabela2[[#This Row],[SIEMA]],Siema2025,73,FALSE)</f>
        <v/>
      </c>
      <c r="AZ345" s="110" t="str">
        <f>VLOOKUP(Tabela2[[#This Row],[SIEMA]],Siema2025,75,FALSE)</f>
        <v/>
      </c>
      <c r="BA345" s="110" t="str">
        <f>VLOOKUP(Tabela2[[#This Row],[SIEMA]],Siema2025,77,FALSE)</f>
        <v/>
      </c>
      <c r="BB345" s="110" t="str">
        <f>VLOOKUP(Tabela2[[#This Row],[SIEMA]],Siema2025,79,FALSE)</f>
        <v/>
      </c>
      <c r="BC345" s="110" t="str">
        <f>IF(Tabela2[[#This Row],[Outro(s) ]] = "X", "PREENCHER","NA")</f>
        <v>NA</v>
      </c>
      <c r="BD345" s="110" t="str">
        <f>VLOOKUP(Tabela2[[#This Row],[SIEMA]],Siema2025,82,FALSE)</f>
        <v/>
      </c>
      <c r="BE345" s="110" t="str">
        <f>VLOOKUP(Tabela2[[#This Row],[SIEMA]],Siema2025,81,FALSE)</f>
        <v/>
      </c>
      <c r="BF345" s="112" t="str">
        <f>VLOOKUP(Tabela2[[#This Row],[SIEMA]],Siema2025,28,FALSE)</f>
        <v>RANAKOSKI TRANSPORTES EIRELI</v>
      </c>
      <c r="BG345" s="112"/>
      <c r="BH345" s="113" t="str">
        <f>VLOOKUP(Tabela2[[#This Row],[SIEMA]],Siema2025,29,FALSE)</f>
        <v>08272690000140</v>
      </c>
      <c r="BI345" s="114" t="str">
        <f>VLOOKUP(Tabela2[[#This Row],[SIEMA]],Siema2025,107,FALSE)</f>
        <v>Não</v>
      </c>
      <c r="BJ345" s="109"/>
      <c r="BK345" s="106"/>
      <c r="BL345" s="143"/>
      <c r="BM345" s="110">
        <f ca="1">IF(Tabela2[[#This Row],[Data de atendimento do Ibama (considerar o primeiro documento/ação)]]="",_xlfn.DAYS(TODAY(),J345),_xlfn.DAYS(Tabela2[[#This Row],[Data de atendimento do Ibama (considerar o primeiro documento/ação)]],J345))</f>
        <v>421</v>
      </c>
      <c r="BN345" s="110" t="str">
        <f>IF(Tabela2[[#This Row],[Atendido pelo Ibama ("Não" ou "Sim")]]="Não","Preencher", IF(Tabela2[[#This Row],[Atendido pelo Ibama ("Não" ou "Sim")]]="Sim","NA",""))</f>
        <v/>
      </c>
      <c r="BO345" s="116"/>
      <c r="BP345" s="110" t="str">
        <f>IF(Tabela2[[#This Row],[Forma de atendimento (primeiro documento/ação)]]= "Outros (especificar)", "PREENCHER","NA")</f>
        <v>NA</v>
      </c>
      <c r="BQ345" s="108"/>
      <c r="BR345" s="110" t="str">
        <f>IF(Tabela2[[#This Row],[Equipe do Ibama foi a campo? Houve sobrevoo do Poseidon?]] = "Sim", "PREENCHER","NA")</f>
        <v>NA</v>
      </c>
      <c r="BS345" s="110" t="str">
        <f>IF(Tabela2[[#This Row],[Se sim, foi emitida Ordem de Emergência? (informações vinculada à coluna CK)]] = "Sim", "PREENCHER","NA")</f>
        <v>NA</v>
      </c>
      <c r="BT345" s="110" t="str">
        <f>IF(Tabela2[[#This Row],[Foi elaborado Relatório de Vistoria pelo Ibama? (informações vinculada à coluna CK)]] = "Sim", "PREENCHER","NA")</f>
        <v>NA</v>
      </c>
      <c r="BU345" s="110" t="str">
        <f>IF(Tabela2[[#This Row],[Houve envio de Informações Pós-acidente (preencher "não se aplica" quando de competência estadual/municipal)]] = "Sim", "PREENCHER","NA")</f>
        <v>NA</v>
      </c>
      <c r="BV345" s="110" t="str">
        <f>IF(Tabela2[[#This Row],[Houve avaliação das informações pós-acidente solicitadas/enviadas?]] = "Sim", "PREENCHER","NA")</f>
        <v>NA</v>
      </c>
      <c r="BW345" s="110" t="str">
        <f>IF(Tabela2[[#This Row],[O Ibama aguarda resposta da empresa/OEMA, etc?]] = "Sim", "PREENCHER","NA")</f>
        <v>NA</v>
      </c>
      <c r="BX345" s="108"/>
      <c r="BY345" s="108"/>
      <c r="BZ345" s="106" t="str">
        <f>IF(Tabela2[[#This Row],[Data do documento de encerramento]]="NA","NA",IF(Tabela2[[#This Row],[Data do documento de encerramento]]="","Pendente de conclusão/ encerramento",_xlfn.DAYS(Tabela2[[#This Row],[Data do documento de encerramento]],J345)))</f>
        <v>Pendente de conclusão/ encerramento</v>
      </c>
      <c r="CA345" s="109"/>
      <c r="CB345" s="109"/>
      <c r="CC345" s="132"/>
      <c r="CD345" s="109"/>
      <c r="CE345" s="109"/>
      <c r="CF345" s="109"/>
    </row>
    <row r="346" spans="1:84" hidden="1">
      <c r="A346" s="172">
        <v>202552350433</v>
      </c>
      <c r="B346" s="173" t="s">
        <v>8433</v>
      </c>
      <c r="C346" s="110" t="str">
        <f>VLOOKUP(Tabela2[[#This Row],[SIEMA]],Siema2025,4,FALSE)</f>
        <v xml:space="preserve"> SP</v>
      </c>
      <c r="D346" s="108" t="str">
        <f>VLOOKUP(Tabela2[[#This Row],[SIEMA]],Siema2025,3,FALSE)</f>
        <v xml:space="preserve">Jacareí </v>
      </c>
      <c r="E346" s="108" t="str">
        <f>VLOOKUP(Tabela2[[#This Row],[SIEMA]],Siema2025,20,FALSE)</f>
        <v>Rodovia Governador Carvalho Pinto, nas proximidades da coordenada geográfica: latitude 23°20'44.5"S e longitude 46°01'19.1"W.</v>
      </c>
      <c r="F346" s="108"/>
      <c r="G346" s="108"/>
      <c r="H346" s="108"/>
      <c r="I346" s="106" t="str">
        <f>VLOOKUP(Tabela2[[#This Row],[SIEMA]],Siema2025,19,FALSE)</f>
        <v/>
      </c>
      <c r="J346" s="107">
        <f>VLOOKUP(Tabela2[[#This Row],[SIEMA]],Siema2025,2,FALSE)</f>
        <v>45799</v>
      </c>
      <c r="K346" s="107" t="str">
        <f>VLOOKUP(Tabela2[[#This Row],[SIEMA]],Siema2025,16,FALSE)</f>
        <v>Quinta</v>
      </c>
      <c r="L346" s="108" t="str">
        <f>IF(Tabela2[[#This Row],[Data]]="","Sem Informação",VLOOKUP(MONTH(Tabela2[[#This Row],[Data]]),'[1]Validação de dados'!$I$1:$J$13,2,0))</f>
        <v>Maio</v>
      </c>
      <c r="M346" s="106">
        <f>YEAR(Tabela2[[#This Row],[Data]])</f>
        <v>2025</v>
      </c>
      <c r="N346" s="107" t="str">
        <f>VLOOKUP(Tabela2[[#This Row],[SIEMA]],Siema2025,17,FALSE)</f>
        <v>Vespertino</v>
      </c>
      <c r="O346" s="107" t="str">
        <f>VLOOKUP(Tabela2[[#This Row],[SIEMA]],Siema2025,5,FALSE)</f>
        <v>Rodovia</v>
      </c>
      <c r="P346" s="106" t="str">
        <f>VLOOKUP(Tabela2[[#This Row],[SIEMA]],Siema2025,21,FALSE)</f>
        <v/>
      </c>
      <c r="Q346" s="106" t="str">
        <f>VLOOKUP(Tabela2[[#This Row],[SIEMA]],Siema2025,7,FALSE)</f>
        <v>ETANOL</v>
      </c>
      <c r="R346" s="106" t="str">
        <f>VLOOKUP(Tabela2[[#This Row],[SIEMA]],Siema2025,10,FALSE)</f>
        <v/>
      </c>
      <c r="S346" s="109" t="str">
        <f>IF(Q346="","", IF(Q346="NC","", IF(Q346="NE","", IF(Q346="NA","",IFERROR(VLOOKUP(Q346,Produtos!$A$1:$C$2319,2,FALSE),"Não Cadastrado")))))</f>
        <v>Não Cadastrado</v>
      </c>
      <c r="T346" s="106" t="str">
        <f>VLOOKUP(Tabela2[[#This Row],[SIEMA]],Siema2025,11,FALSE)</f>
        <v xml:space="preserve"> </v>
      </c>
      <c r="U346" s="106" t="str">
        <f>VLOOKUP(Tabela2[[#This Row],[SIEMA]],Siema2025,12,FALSE)</f>
        <v xml:space="preserve"> </v>
      </c>
      <c r="V346" s="106" t="str">
        <f>IF(Q346="","",IF(ISNUMBER(Q346)=FALSE,"Não se aplica",IFERROR(VLOOKUP(Q346,Produtos!$A$1:$C$2319,3,FALSE),"Não Cadastrado")))</f>
        <v>Não se aplica</v>
      </c>
      <c r="W346" s="106" t="str">
        <f>VLOOKUP(Tabela2[[#This Row],[SIEMA]],Siema2025,10,FALSE)</f>
        <v/>
      </c>
      <c r="X346" s="115" t="str">
        <f>IF(Tabela2[[#This Row],[Origem do acidente]] = "Plataforma", "PREENCHER","NA")</f>
        <v>NA</v>
      </c>
      <c r="Y346" s="111" t="str">
        <f>IF(W346="","", IF(W346="NC","", IF(W346="NE","", IF(W346="NA","",IFERROR(VLOOKUP(W346,Produtos!$A$1:$C$2319,2,FALSE),"Não Cadastrado")))))</f>
        <v/>
      </c>
      <c r="Z346" s="106" t="str">
        <f>VLOOKUP(Tabela2[[#This Row],[SIEMA]],Siema2025,11,FALSE)</f>
        <v xml:space="preserve"> </v>
      </c>
      <c r="AA346" s="106" t="str">
        <f>VLOOKUP(Tabela2[[#This Row],[SIEMA]],Siema2025,12,FALSE)</f>
        <v xml:space="preserve"> </v>
      </c>
      <c r="AB346" s="106" t="str">
        <f>IF(W346="","",IF(ISNUMBER(W346)=FALSE,"Não se aplica",IFERROR(VLOOKUP(W346,Produtos!$A$1:$C$2319,3,FALSE),"Não Cadastrado")))</f>
        <v/>
      </c>
      <c r="AC346" s="106"/>
      <c r="AD346" s="110" t="str">
        <f>IF(Tabela2[[#This Row],[Origem do acidente]] = "Plataforma", "PREENCHER","NA")</f>
        <v>NA</v>
      </c>
      <c r="AE346" s="109" t="str">
        <f>IF(AC346="","", IF(AC346="NC","", IF(AC346="NE","", IF(AC346="NA","",IFERROR(VLOOKUP(AC346,Produtos!$A$1:$C$2319,2,FALSE),"Não Cadastrado")))))</f>
        <v/>
      </c>
      <c r="AF346" s="106"/>
      <c r="AG346" s="106"/>
      <c r="AH346" s="106" t="str">
        <f>IF(AC346="","",IF(ISNUMBER(AC346)=FALSE,"Não se aplica",IFERROR(VLOOKUP(AC346,Produtos!$A$1:$C$2319,3,FALSE),"Não Cadastrado")))</f>
        <v/>
      </c>
      <c r="AI346" s="106"/>
      <c r="AJ346" s="106" t="str">
        <f>VLOOKUP(Tabela2[[#This Row],[SIEMA]],Siema2025,26,FALSE)</f>
        <v>Causa ainda não identificada.</v>
      </c>
      <c r="AK346" s="109"/>
      <c r="AL346" s="109"/>
      <c r="AM346" s="109"/>
      <c r="AN346" s="110" t="str">
        <f>VLOOKUP(Tabela2[[#This Row],[SIEMA]],Siema2025,51,FALSE)</f>
        <v>X</v>
      </c>
      <c r="AO346" s="110" t="str">
        <f>VLOOKUP(Tabela2[[#This Row],[SIEMA]],Siema2025,53,FALSE)</f>
        <v/>
      </c>
      <c r="AP346" s="110" t="str">
        <f>VLOOKUP(Tabela2[[#This Row],[SIEMA]],Siema2025,55,FALSE)</f>
        <v/>
      </c>
      <c r="AQ346" s="110" t="str">
        <f>VLOOKUP(Tabela2[[#This Row],[SIEMA]],Siema2025,57,FALSE)</f>
        <v/>
      </c>
      <c r="AR346" s="110" t="str">
        <f>VLOOKUP(Tabela2[[#This Row],[SIEMA]],Siema2025,59,FALSE)</f>
        <v/>
      </c>
      <c r="AS346" s="110" t="str">
        <f>VLOOKUP(Tabela2[[#This Row],[SIEMA]],Siema2025,61,FALSE)</f>
        <v/>
      </c>
      <c r="AT346" s="110" t="str">
        <f>VLOOKUP(Tabela2[[#This Row],[SIEMA]],Siema2025,63,FALSE)</f>
        <v/>
      </c>
      <c r="AU346" s="110" t="str">
        <f>VLOOKUP(Tabela2[[#This Row],[SIEMA]],Siema2025,65,FALSE)</f>
        <v/>
      </c>
      <c r="AV346" s="110" t="str">
        <f>VLOOKUP(Tabela2[[#This Row],[SIEMA]],Siema2025,67,FALSE)</f>
        <v/>
      </c>
      <c r="AW346" s="110" t="str">
        <f>VLOOKUP(Tabela2[[#This Row],[SIEMA]],Siema2025,69,FALSE)</f>
        <v/>
      </c>
      <c r="AX346" s="110" t="str">
        <f>VLOOKUP(Tabela2[[#This Row],[SIEMA]],Siema2025,71,FALSE)</f>
        <v/>
      </c>
      <c r="AY346" s="110" t="str">
        <f>VLOOKUP(Tabela2[[#This Row],[SIEMA]],Siema2025,73,FALSE)</f>
        <v/>
      </c>
      <c r="AZ346" s="110" t="str">
        <f>VLOOKUP(Tabela2[[#This Row],[SIEMA]],Siema2025,75,FALSE)</f>
        <v/>
      </c>
      <c r="BA346" s="110" t="str">
        <f>VLOOKUP(Tabela2[[#This Row],[SIEMA]],Siema2025,77,FALSE)</f>
        <v/>
      </c>
      <c r="BB346" s="110" t="str">
        <f>VLOOKUP(Tabela2[[#This Row],[SIEMA]],Siema2025,79,FALSE)</f>
        <v/>
      </c>
      <c r="BC346" s="110" t="str">
        <f>IF(Tabela2[[#This Row],[Outro(s) ]] = "X", "PREENCHER","NA")</f>
        <v>NA</v>
      </c>
      <c r="BD346" s="110" t="str">
        <f>VLOOKUP(Tabela2[[#This Row],[SIEMA]],Siema2025,82,FALSE)</f>
        <v/>
      </c>
      <c r="BE346" s="110" t="str">
        <f>VLOOKUP(Tabela2[[#This Row],[SIEMA]],Siema2025,81,FALSE)</f>
        <v/>
      </c>
      <c r="BF346" s="112" t="str">
        <f>VLOOKUP(Tabela2[[#This Row],[SIEMA]],Siema2025,28,FALSE)</f>
        <v>LOGFIT LOGÍSTICA E SERVIÇOS S/A</v>
      </c>
      <c r="BG346" s="112"/>
      <c r="BH346" s="113" t="str">
        <f>VLOOKUP(Tabela2[[#This Row],[SIEMA]],Siema2025,29,FALSE)</f>
        <v>17451156000191</v>
      </c>
      <c r="BI346" s="114" t="str">
        <f>VLOOKUP(Tabela2[[#This Row],[SIEMA]],Siema2025,107,FALSE)</f>
        <v>Não</v>
      </c>
      <c r="BJ346" s="109"/>
      <c r="BK346" s="106"/>
      <c r="BL346" s="143"/>
      <c r="BM346" s="110">
        <f ca="1">IF(Tabela2[[#This Row],[Data de atendimento do Ibama (considerar o primeiro documento/ação)]]="",_xlfn.DAYS(TODAY(),J346),_xlfn.DAYS(Tabela2[[#This Row],[Data de atendimento do Ibama (considerar o primeiro documento/ação)]],J346))</f>
        <v>421</v>
      </c>
      <c r="BN346" s="110" t="str">
        <f>IF(Tabela2[[#This Row],[Atendido pelo Ibama ("Não" ou "Sim")]]="Não","Preencher", IF(Tabela2[[#This Row],[Atendido pelo Ibama ("Não" ou "Sim")]]="Sim","NA",""))</f>
        <v/>
      </c>
      <c r="BO346" s="116"/>
      <c r="BP346" s="110" t="str">
        <f>IF(Tabela2[[#This Row],[Forma de atendimento (primeiro documento/ação)]]= "Outros (especificar)", "PREENCHER","NA")</f>
        <v>NA</v>
      </c>
      <c r="BQ346" s="108"/>
      <c r="BR346" s="110" t="str">
        <f>IF(Tabela2[[#This Row],[Equipe do Ibama foi a campo? Houve sobrevoo do Poseidon?]] = "Sim", "PREENCHER","NA")</f>
        <v>NA</v>
      </c>
      <c r="BS346" s="110" t="str">
        <f>IF(Tabela2[[#This Row],[Se sim, foi emitida Ordem de Emergência? (informações vinculada à coluna CK)]] = "Sim", "PREENCHER","NA")</f>
        <v>NA</v>
      </c>
      <c r="BT346" s="110" t="str">
        <f>IF(Tabela2[[#This Row],[Foi elaborado Relatório de Vistoria pelo Ibama? (informações vinculada à coluna CK)]] = "Sim", "PREENCHER","NA")</f>
        <v>NA</v>
      </c>
      <c r="BU346" s="110" t="str">
        <f>IF(Tabela2[[#This Row],[Houve envio de Informações Pós-acidente (preencher "não se aplica" quando de competência estadual/municipal)]] = "Sim", "PREENCHER","NA")</f>
        <v>NA</v>
      </c>
      <c r="BV346" s="110" t="str">
        <f>IF(Tabela2[[#This Row],[Houve avaliação das informações pós-acidente solicitadas/enviadas?]] = "Sim", "PREENCHER","NA")</f>
        <v>NA</v>
      </c>
      <c r="BW346" s="110" t="str">
        <f>IF(Tabela2[[#This Row],[O Ibama aguarda resposta da empresa/OEMA, etc?]] = "Sim", "PREENCHER","NA")</f>
        <v>NA</v>
      </c>
      <c r="BX346" s="108"/>
      <c r="BY346" s="108"/>
      <c r="BZ346" s="106" t="str">
        <f>IF(Tabela2[[#This Row],[Data do documento de encerramento]]="NA","NA",IF(Tabela2[[#This Row],[Data do documento de encerramento]]="","Pendente de conclusão/ encerramento",_xlfn.DAYS(Tabela2[[#This Row],[Data do documento de encerramento]],J346)))</f>
        <v>Pendente de conclusão/ encerramento</v>
      </c>
      <c r="CA346" s="109"/>
      <c r="CB346" s="109"/>
      <c r="CC346" s="133"/>
      <c r="CD346" s="109"/>
      <c r="CE346" s="109"/>
      <c r="CF346" s="109"/>
    </row>
    <row r="347" spans="1:84" ht="30.75">
      <c r="A347" s="172">
        <v>202552628821</v>
      </c>
      <c r="B347" s="173" t="s">
        <v>8434</v>
      </c>
      <c r="C347" s="110" t="s">
        <v>7133</v>
      </c>
      <c r="D347" s="108" t="s">
        <v>637</v>
      </c>
      <c r="E347" s="108" t="s">
        <v>7305</v>
      </c>
      <c r="F347" s="122"/>
      <c r="G347" s="108" t="s">
        <v>7988</v>
      </c>
      <c r="H347" s="108" t="s">
        <v>7989</v>
      </c>
      <c r="I347" s="106" t="str">
        <f>VLOOKUP(Tabela2[[#This Row],[SIEMA]],Siema2025,19,FALSE)</f>
        <v>Campos</v>
      </c>
      <c r="J347" s="107">
        <f>VLOOKUP(Tabela2[[#This Row],[SIEMA]],Siema2025,2,FALSE)</f>
        <v>45799</v>
      </c>
      <c r="K347" s="107" t="str">
        <f>VLOOKUP(Tabela2[[#This Row],[SIEMA]],Siema2025,16,FALSE)</f>
        <v>Quinta</v>
      </c>
      <c r="L347" s="108" t="str">
        <f>IF(Tabela2[[#This Row],[Data]]="","Sem Informação",VLOOKUP(MONTH(Tabela2[[#This Row],[Data]]),'[1]Validação de dados'!$I$1:$J$13,2,0))</f>
        <v>Maio</v>
      </c>
      <c r="M347" s="106">
        <f>YEAR(Tabela2[[#This Row],[Data]])</f>
        <v>2025</v>
      </c>
      <c r="N347" s="107" t="str">
        <f>VLOOKUP(Tabela2[[#This Row],[SIEMA]],Siema2025,17,FALSE)</f>
        <v>Matutino</v>
      </c>
      <c r="O347" s="107" t="str">
        <f>VLOOKUP(Tabela2[[#This Row],[SIEMA]],Siema2025,5,FALSE)</f>
        <v>Plataforma</v>
      </c>
      <c r="P347" s="106" t="str">
        <f>VLOOKUP(Tabela2[[#This Row],[SIEMA]],Siema2025,21,FALSE)</f>
        <v/>
      </c>
      <c r="Q347">
        <v>3082</v>
      </c>
      <c r="R347" s="106" t="s">
        <v>1714</v>
      </c>
      <c r="S347" s="109" t="s">
        <v>1714</v>
      </c>
      <c r="T347">
        <v>1.5999999999999999E-5</v>
      </c>
      <c r="U347" s="106" t="s">
        <v>7109</v>
      </c>
      <c r="V347" s="106">
        <f>IF(Q347="","",IF(ISNUMBER(Q347)=FALSE,"Não se aplica",IFERROR(VLOOKUP(Q347,Produtos!$A$1:$C$2319,3,FALSE),"Não Cadastrado")))</f>
        <v>9</v>
      </c>
      <c r="W347" s="106" t="str">
        <f>VLOOKUP(Tabela2[[#This Row],[SIEMA]],Siema2025,10,FALSE)</f>
        <v/>
      </c>
      <c r="X347" s="115" t="str">
        <f>IF(Tabela2[[#This Row],[Origem do acidente]] = "Plataforma", "PREENCHER","NA")</f>
        <v>PREENCHER</v>
      </c>
      <c r="Y347" s="111" t="str">
        <f>IF(W347="","", IF(W347="NC","", IF(W347="NE","", IF(W347="NA","",IFERROR(VLOOKUP(W347,Produtos!$A$1:$C$2319,2,FALSE),"Não Cadastrado")))))</f>
        <v/>
      </c>
      <c r="Z347" s="106" t="str">
        <f>VLOOKUP(Tabela2[[#This Row],[SIEMA]],Siema2025,11,FALSE)</f>
        <v xml:space="preserve"> </v>
      </c>
      <c r="AA347" s="106" t="str">
        <f>VLOOKUP(Tabela2[[#This Row],[SIEMA]],Siema2025,12,FALSE)</f>
        <v xml:space="preserve"> </v>
      </c>
      <c r="AB347" s="106" t="str">
        <f>IF(W347="","",IF(ISNUMBER(W347)=FALSE,"Não se aplica",IFERROR(VLOOKUP(W347,Produtos!$A$1:$C$2319,3,FALSE),"Não Cadastrado")))</f>
        <v/>
      </c>
      <c r="AC347" s="106"/>
      <c r="AD347" s="110" t="str">
        <f>IF(Tabela2[[#This Row],[Origem do acidente]] = "Plataforma", "PREENCHER","NA")</f>
        <v>PREENCHER</v>
      </c>
      <c r="AE347" s="109" t="str">
        <f>IF(AC347="","", IF(AC347="NC","", IF(AC347="NE","", IF(AC347="NA","",IFERROR(VLOOKUP(AC347,Produtos!$A$1:$C$2319,2,FALSE),"Não Cadastrado")))))</f>
        <v/>
      </c>
      <c r="AF347" s="106"/>
      <c r="AG347" s="106"/>
      <c r="AH347" s="106" t="str">
        <f>IF(AC347="","",IF(ISNUMBER(AC347)=FALSE,"Não se aplica",IFERROR(VLOOKUP(AC347,Produtos!$A$1:$C$2319,3,FALSE),"Não Cadastrado")))</f>
        <v/>
      </c>
      <c r="AI347" s="106"/>
      <c r="AJ347" s="106" t="str">
        <f>VLOOKUP(Tabela2[[#This Row],[SIEMA]],Siema2025,26,FALSE)</f>
        <v>Em investigação</v>
      </c>
      <c r="AK347" s="109" t="s">
        <v>6834</v>
      </c>
      <c r="AL347" s="109"/>
      <c r="AM347" s="109"/>
      <c r="AN347" s="110" t="str">
        <f>VLOOKUP(Tabela2[[#This Row],[SIEMA]],Siema2025,51,FALSE)</f>
        <v/>
      </c>
      <c r="AO347" s="110" t="str">
        <f>VLOOKUP(Tabela2[[#This Row],[SIEMA]],Siema2025,53,FALSE)</f>
        <v/>
      </c>
      <c r="AP347" s="110" t="str">
        <f>VLOOKUP(Tabela2[[#This Row],[SIEMA]],Siema2025,55,FALSE)</f>
        <v/>
      </c>
      <c r="AQ347" s="110" t="str">
        <f>VLOOKUP(Tabela2[[#This Row],[SIEMA]],Siema2025,57,FALSE)</f>
        <v/>
      </c>
      <c r="AR347" s="110" t="str">
        <f>VLOOKUP(Tabela2[[#This Row],[SIEMA]],Siema2025,59,FALSE)</f>
        <v/>
      </c>
      <c r="AS347" s="110" t="str">
        <f>VLOOKUP(Tabela2[[#This Row],[SIEMA]],Siema2025,61,FALSE)</f>
        <v>X</v>
      </c>
      <c r="AT347" s="110" t="str">
        <f>VLOOKUP(Tabela2[[#This Row],[SIEMA]],Siema2025,63,FALSE)</f>
        <v/>
      </c>
      <c r="AU347" s="110" t="str">
        <f>VLOOKUP(Tabela2[[#This Row],[SIEMA]],Siema2025,65,FALSE)</f>
        <v/>
      </c>
      <c r="AV347" s="110" t="str">
        <f>VLOOKUP(Tabela2[[#This Row],[SIEMA]],Siema2025,67,FALSE)</f>
        <v/>
      </c>
      <c r="AW347" s="110" t="str">
        <f>VLOOKUP(Tabela2[[#This Row],[SIEMA]],Siema2025,69,FALSE)</f>
        <v/>
      </c>
      <c r="AX347" s="110" t="str">
        <f>VLOOKUP(Tabela2[[#This Row],[SIEMA]],Siema2025,71,FALSE)</f>
        <v/>
      </c>
      <c r="AY347" s="110" t="str">
        <f>VLOOKUP(Tabela2[[#This Row],[SIEMA]],Siema2025,73,FALSE)</f>
        <v/>
      </c>
      <c r="AZ347" s="110" t="str">
        <f>VLOOKUP(Tabela2[[#This Row],[SIEMA]],Siema2025,75,FALSE)</f>
        <v/>
      </c>
      <c r="BA347" s="110" t="str">
        <f>VLOOKUP(Tabela2[[#This Row],[SIEMA]],Siema2025,77,FALSE)</f>
        <v/>
      </c>
      <c r="BB347" s="110" t="str">
        <f>VLOOKUP(Tabela2[[#This Row],[SIEMA]],Siema2025,79,FALSE)</f>
        <v/>
      </c>
      <c r="BC347" s="110" t="str">
        <f>IF(Tabela2[[#This Row],[Outro(s) ]] = "X", "PREENCHER","NA")</f>
        <v>NA</v>
      </c>
      <c r="BD347" s="110" t="str">
        <f>VLOOKUP(Tabela2[[#This Row],[SIEMA]],Siema2025,82,FALSE)</f>
        <v/>
      </c>
      <c r="BE347" s="110" t="str">
        <f>VLOOKUP(Tabela2[[#This Row],[SIEMA]],Siema2025,81,FALSE)</f>
        <v/>
      </c>
      <c r="BF347" s="112" t="str">
        <f>VLOOKUP(Tabela2[[#This Row],[SIEMA]],Siema2025,28,FALSE)</f>
        <v>Perenco Petróleo e Gás do Brasil Ltda</v>
      </c>
      <c r="BG347" s="112"/>
      <c r="BH347" s="113" t="str">
        <f>VLOOKUP(Tabela2[[#This Row],[SIEMA]],Siema2025,29,FALSE)</f>
        <v>09309027000135</v>
      </c>
      <c r="BI347" s="114" t="s">
        <v>2696</v>
      </c>
      <c r="BJ347" s="109" t="s">
        <v>7097</v>
      </c>
      <c r="BK347" s="106" t="s">
        <v>2696</v>
      </c>
      <c r="BL347" s="167">
        <v>46024</v>
      </c>
      <c r="BM347" s="110">
        <f ca="1">IF(Tabela2[[#This Row],[Data de atendimento do Ibama (considerar o primeiro documento/ação)]]="",_xlfn.DAYS(TODAY(),J347),_xlfn.DAYS(Tabela2[[#This Row],[Data de atendimento do Ibama (considerar o primeiro documento/ação)]],J347))</f>
        <v>225</v>
      </c>
      <c r="BN347" s="110" t="str">
        <f>IF(Tabela2[[#This Row],[Atendido pelo Ibama ("Não" ou "Sim")]]="Não","Preencher", IF(Tabela2[[#This Row],[Atendido pelo Ibama ("Não" ou "Sim")]]="Sim","NA",""))</f>
        <v>NA</v>
      </c>
      <c r="BO347" s="116" t="s">
        <v>7139</v>
      </c>
      <c r="BP347" s="110" t="str">
        <f>IF(Tabela2[[#This Row],[Forma de atendimento (primeiro documento/ação)]]= "Outros (especificar)", "PREENCHER","NA")</f>
        <v>NA</v>
      </c>
      <c r="BQ347" s="108" t="s">
        <v>123</v>
      </c>
      <c r="BR347" s="110" t="str">
        <f>IF(Tabela2[[#This Row],[Equipe do Ibama foi a campo? Houve sobrevoo do Poseidon?]] = "Sim", "PREENCHER","NA")</f>
        <v>NA</v>
      </c>
      <c r="BS347" s="110" t="str">
        <f>IF(Tabela2[[#This Row],[Se sim, foi emitida Ordem de Emergência? (informações vinculada à coluna CK)]] = "Sim", "PREENCHER","NA")</f>
        <v>NA</v>
      </c>
      <c r="BT347" s="110" t="s">
        <v>7099</v>
      </c>
      <c r="BU347" s="110" t="s">
        <v>123</v>
      </c>
      <c r="BV347" s="110" t="s">
        <v>123</v>
      </c>
      <c r="BW347" s="110" t="s">
        <v>123</v>
      </c>
      <c r="BX347" s="108"/>
      <c r="BY347" s="122"/>
      <c r="BZ347" s="106" t="str">
        <f>IF(Tabela2[[#This Row],[Data do documento de encerramento]]="NA","NA",IF(Tabela2[[#This Row],[Data do documento de encerramento]]="","Pendente de conclusão/ encerramento",_xlfn.DAYS(Tabela2[[#This Row],[Data do documento de encerramento]],J347)))</f>
        <v>Pendente de conclusão/ encerramento</v>
      </c>
      <c r="CA347" s="292" t="s">
        <v>7765</v>
      </c>
      <c r="CB347" s="109"/>
      <c r="CC347" s="109" t="s">
        <v>7309</v>
      </c>
      <c r="CD347" s="109" t="s">
        <v>123</v>
      </c>
      <c r="CE347" s="109" t="s">
        <v>123</v>
      </c>
      <c r="CF347" s="109" t="s">
        <v>7147</v>
      </c>
    </row>
    <row r="348" spans="1:84" ht="60.75">
      <c r="A348" s="185">
        <v>20256575629</v>
      </c>
      <c r="B348" s="120" t="s">
        <v>8435</v>
      </c>
      <c r="C348" s="110" t="s">
        <v>672</v>
      </c>
      <c r="D348" s="108" t="s">
        <v>637</v>
      </c>
      <c r="E348" s="108" t="s">
        <v>7233</v>
      </c>
      <c r="F348" s="108"/>
      <c r="G348" s="108" t="s">
        <v>8436</v>
      </c>
      <c r="H348" s="108" t="s">
        <v>8437</v>
      </c>
      <c r="I348" s="106" t="str">
        <f>VLOOKUP(Tabela2[[#This Row],[SIEMA]],Siema2025,19,FALSE)</f>
        <v>Santos</v>
      </c>
      <c r="J348" s="107">
        <f>VLOOKUP(Tabela2[[#This Row],[SIEMA]],Siema2025,2,FALSE)</f>
        <v>45800</v>
      </c>
      <c r="K348" s="107" t="str">
        <f>VLOOKUP(Tabela2[[#This Row],[SIEMA]],Siema2025,16,FALSE)</f>
        <v>Sexta</v>
      </c>
      <c r="L348" s="108" t="str">
        <f>IF(Tabela2[[#This Row],[Data]]="","Sem Informação",VLOOKUP(MONTH(Tabela2[[#This Row],[Data]]),'[1]Validação de dados'!$I$1:$J$13,2,0))</f>
        <v>Maio</v>
      </c>
      <c r="M348" s="106">
        <f>YEAR(Tabela2[[#This Row],[Data]])</f>
        <v>2025</v>
      </c>
      <c r="N348" s="107" t="str">
        <f>VLOOKUP(Tabela2[[#This Row],[SIEMA]],Siema2025,17,FALSE)</f>
        <v>Noturno</v>
      </c>
      <c r="O348" s="107" t="s">
        <v>111</v>
      </c>
      <c r="P348" s="106" t="str">
        <f>VLOOKUP(Tabela2[[#This Row],[SIEMA]],Siema2025,21,FALSE)</f>
        <v>Durante realização de inspeção visual no poço, foi identificado escape, estimado em 2,47 m3, de fluido hidráulico base água no SCM do poço.</v>
      </c>
      <c r="Q348" s="106" t="s">
        <v>637</v>
      </c>
      <c r="R348" s="106" t="s">
        <v>7259</v>
      </c>
      <c r="S348" s="109" t="s">
        <v>7138</v>
      </c>
      <c r="T348" s="106">
        <v>2.4700000000000002</v>
      </c>
      <c r="U348" s="106" t="s">
        <v>7109</v>
      </c>
      <c r="V348" s="106" t="s">
        <v>637</v>
      </c>
      <c r="W348" s="106"/>
      <c r="X348" s="115"/>
      <c r="Y348" s="111"/>
      <c r="Z348" s="106"/>
      <c r="AA348" s="106"/>
      <c r="AB348" s="106" t="str">
        <f>IF(W348="","",IF(ISNUMBER(W348)=FALSE,"Não se aplica",IFERROR(VLOOKUP(W348,Produtos!$A$1:$C$2319,3,FALSE),"Não Cadastrado")))</f>
        <v/>
      </c>
      <c r="AC348" s="106"/>
      <c r="AD348" s="110"/>
      <c r="AE348" s="109" t="str">
        <f>IF(AC348="","", IF(AC348="NC","", IF(AC348="NE","", IF(AC348="NA","",IFERROR(VLOOKUP(AC348,Produtos!$A$1:$C$2319,2,FALSE),"Não Cadastrado")))))</f>
        <v/>
      </c>
      <c r="AF348" s="106"/>
      <c r="AG348" s="106"/>
      <c r="AH348" s="106" t="str">
        <f>IF(AC348="","",IF(ISNUMBER(AC348)=FALSE,"Não se aplica",IFERROR(VLOOKUP(AC348,Produtos!$A$1:$C$2319,3,FALSE),"Não Cadastrado")))</f>
        <v/>
      </c>
      <c r="AI348" s="106"/>
      <c r="AJ348" s="106" t="str">
        <f>VLOOKUP(Tabela2[[#This Row],[SIEMA]],Siema2025,26,FALSE)</f>
        <v>Falha na conexão do HFL.</v>
      </c>
      <c r="AK348" s="109" t="s">
        <v>7219</v>
      </c>
      <c r="AL348" s="109"/>
      <c r="AM348" s="109"/>
      <c r="AN348" s="110" t="str">
        <f>VLOOKUP(Tabela2[[#This Row],[SIEMA]],Siema2025,51,FALSE)</f>
        <v/>
      </c>
      <c r="AO348" s="110" t="str">
        <f>VLOOKUP(Tabela2[[#This Row],[SIEMA]],Siema2025,53,FALSE)</f>
        <v/>
      </c>
      <c r="AP348" s="110" t="str">
        <f>VLOOKUP(Tabela2[[#This Row],[SIEMA]],Siema2025,55,FALSE)</f>
        <v/>
      </c>
      <c r="AQ348" s="110" t="str">
        <f>VLOOKUP(Tabela2[[#This Row],[SIEMA]],Siema2025,57,FALSE)</f>
        <v/>
      </c>
      <c r="AR348" s="110" t="str">
        <f>VLOOKUP(Tabela2[[#This Row],[SIEMA]],Siema2025,59,FALSE)</f>
        <v/>
      </c>
      <c r="AS348" s="110" t="str">
        <f>VLOOKUP(Tabela2[[#This Row],[SIEMA]],Siema2025,61,FALSE)</f>
        <v>X</v>
      </c>
      <c r="AT348" s="110" t="str">
        <f>VLOOKUP(Tabela2[[#This Row],[SIEMA]],Siema2025,63,FALSE)</f>
        <v/>
      </c>
      <c r="AU348" s="110" t="str">
        <f>VLOOKUP(Tabela2[[#This Row],[SIEMA]],Siema2025,65,FALSE)</f>
        <v/>
      </c>
      <c r="AV348" s="110" t="str">
        <f>VLOOKUP(Tabela2[[#This Row],[SIEMA]],Siema2025,67,FALSE)</f>
        <v/>
      </c>
      <c r="AW348" s="110" t="str">
        <f>VLOOKUP(Tabela2[[#This Row],[SIEMA]],Siema2025,69,FALSE)</f>
        <v/>
      </c>
      <c r="AX348" s="110" t="str">
        <f>VLOOKUP(Tabela2[[#This Row],[SIEMA]],Siema2025,71,FALSE)</f>
        <v/>
      </c>
      <c r="AY348" s="110" t="str">
        <f>VLOOKUP(Tabela2[[#This Row],[SIEMA]],Siema2025,73,FALSE)</f>
        <v/>
      </c>
      <c r="AZ348" s="110" t="str">
        <f>VLOOKUP(Tabela2[[#This Row],[SIEMA]],Siema2025,75,FALSE)</f>
        <v/>
      </c>
      <c r="BA348" s="110" t="str">
        <f>VLOOKUP(Tabela2[[#This Row],[SIEMA]],Siema2025,77,FALSE)</f>
        <v/>
      </c>
      <c r="BB348" s="110" t="str">
        <f>VLOOKUP(Tabela2[[#This Row],[SIEMA]],Siema2025,79,FALSE)</f>
        <v/>
      </c>
      <c r="BC348" s="110" t="str">
        <f>IF(Tabela2[[#This Row],[Outro(s) ]] = "X", "PREENCHER","NA")</f>
        <v>NA</v>
      </c>
      <c r="BD348" s="110" t="str">
        <f>VLOOKUP(Tabela2[[#This Row],[SIEMA]],Siema2025,82,FALSE)</f>
        <v/>
      </c>
      <c r="BE348" s="110" t="str">
        <f>VLOOKUP(Tabela2[[#This Row],[SIEMA]],Siema2025,81,FALSE)</f>
        <v/>
      </c>
      <c r="BF348" s="112" t="str">
        <f>VLOOKUP(Tabela2[[#This Row],[SIEMA]],Siema2025,28,FALSE)</f>
        <v>Petrobras</v>
      </c>
      <c r="BG348" s="112"/>
      <c r="BH348" s="113">
        <v>33000167000101</v>
      </c>
      <c r="BI348" s="114" t="str">
        <f>VLOOKUP(Tabela2[[#This Row],[SIEMA]],Siema2025,107,FALSE)</f>
        <v>Não</v>
      </c>
      <c r="BJ348" s="109" t="s">
        <v>7097</v>
      </c>
      <c r="BK348" s="106" t="s">
        <v>2696</v>
      </c>
      <c r="BL348" s="143">
        <v>45819</v>
      </c>
      <c r="BM348" s="110">
        <f ca="1">IF(Tabela2[[#This Row],[Data de atendimento do Ibama (considerar o primeiro documento/ação)]]="",_xlfn.DAYS(TODAY(),J348),_xlfn.DAYS(Tabela2[[#This Row],[Data de atendimento do Ibama (considerar o primeiro documento/ação)]],J348))</f>
        <v>19</v>
      </c>
      <c r="BN348" s="110" t="str">
        <f>IF(Tabela2[[#This Row],[Atendido pelo Ibama ("Não" ou "Sim")]]="Não","Preencher", IF(Tabela2[[#This Row],[Atendido pelo Ibama ("Não" ou "Sim")]]="Sim","NA",""))</f>
        <v>NA</v>
      </c>
      <c r="BO348" s="116" t="s">
        <v>7098</v>
      </c>
      <c r="BP348" s="110" t="str">
        <f>IF(Tabela2[[#This Row],[Forma de atendimento (primeiro documento/ação)]]= "Outros (especificar)", "PREENCHER","NA")</f>
        <v>NA</v>
      </c>
      <c r="BQ348" s="108" t="s">
        <v>123</v>
      </c>
      <c r="BR348" s="110" t="str">
        <f>IF(Tabela2[[#This Row],[Equipe do Ibama foi a campo? Houve sobrevoo do Poseidon?]] = "Sim", "PREENCHER","NA")</f>
        <v>NA</v>
      </c>
      <c r="BS348" s="110" t="str">
        <f>IF(Tabela2[[#This Row],[Se sim, foi emitida Ordem de Emergência? (informações vinculada à coluna CK)]] = "Sim", "PREENCHER","NA")</f>
        <v>NA</v>
      </c>
      <c r="BT348" s="110" t="s">
        <v>7099</v>
      </c>
      <c r="BU348" s="110" t="s">
        <v>123</v>
      </c>
      <c r="BV348" s="110" t="str">
        <f>IF(Tabela2[[#This Row],[Houve avaliação das informações pós-acidente solicitadas/enviadas?]] = "Sim", "PREENCHER","NA")</f>
        <v>NA</v>
      </c>
      <c r="BW348" s="110" t="str">
        <f>IF(Tabela2[[#This Row],[O Ibama aguarda resposta da empresa/OEMA, etc?]] = "Sim", "PREENCHER","NA")</f>
        <v>NA</v>
      </c>
      <c r="BX348" s="108" t="s">
        <v>7119</v>
      </c>
      <c r="BY348" s="108"/>
      <c r="BZ348" s="106" t="str">
        <f>IF(Tabela2[[#This Row],[Data do documento de encerramento]]="NA","NA",IF(Tabela2[[#This Row],[Data do documento de encerramento]]="","Pendente de conclusão/ encerramento",_xlfn.DAYS(Tabela2[[#This Row],[Data do documento de encerramento]],J348)))</f>
        <v>Pendente de conclusão/ encerramento</v>
      </c>
      <c r="CA348" s="109" t="s">
        <v>7220</v>
      </c>
      <c r="CB348" s="109" t="s">
        <v>7156</v>
      </c>
      <c r="CC348" s="131" t="s">
        <v>7140</v>
      </c>
      <c r="CD348" s="109" t="s">
        <v>123</v>
      </c>
      <c r="CE348" s="109" t="s">
        <v>123</v>
      </c>
      <c r="CF348" s="109" t="s">
        <v>7243</v>
      </c>
    </row>
    <row r="349" spans="1:84" hidden="1">
      <c r="A349" s="172">
        <v>202552372046</v>
      </c>
      <c r="B349" s="173" t="s">
        <v>8438</v>
      </c>
      <c r="C349" s="110" t="str">
        <f>VLOOKUP(Tabela2[[#This Row],[SIEMA]],Siema2025,4,FALSE)</f>
        <v xml:space="preserve"> RJ</v>
      </c>
      <c r="D349" s="108" t="str">
        <f>VLOOKUP(Tabela2[[#This Row],[SIEMA]],Siema2025,3,FALSE)</f>
        <v xml:space="preserve">Petrópolis </v>
      </c>
      <c r="E349" s="108" t="str">
        <f>VLOOKUP(Tabela2[[#This Row],[SIEMA]],Siema2025,20,FALSE)</f>
        <v>Rodovia Whasington Luis, km,072, sentido decrescente em direção à Juiz de Fora.</v>
      </c>
      <c r="F349" s="108"/>
      <c r="G349" s="108"/>
      <c r="H349" s="108"/>
      <c r="I349" s="106" t="str">
        <f>VLOOKUP(Tabela2[[#This Row],[SIEMA]],Siema2025,19,FALSE)</f>
        <v/>
      </c>
      <c r="J349" s="107">
        <f>VLOOKUP(Tabela2[[#This Row],[SIEMA]],Siema2025,2,FALSE)</f>
        <v>45800</v>
      </c>
      <c r="K349" s="107" t="str">
        <f>VLOOKUP(Tabela2[[#This Row],[SIEMA]],Siema2025,16,FALSE)</f>
        <v>Sexta</v>
      </c>
      <c r="L349" s="108" t="str">
        <f>IF(Tabela2[[#This Row],[Data]]="","Sem Informação",VLOOKUP(MONTH(Tabela2[[#This Row],[Data]]),'[1]Validação de dados'!$I$1:$J$13,2,0))</f>
        <v>Maio</v>
      </c>
      <c r="M349" s="106">
        <f>YEAR(Tabela2[[#This Row],[Data]])</f>
        <v>2025</v>
      </c>
      <c r="N349" s="107" t="str">
        <f>VLOOKUP(Tabela2[[#This Row],[SIEMA]],Siema2025,17,FALSE)</f>
        <v>Vespertino</v>
      </c>
      <c r="O349" s="107" t="str">
        <f>VLOOKUP(Tabela2[[#This Row],[SIEMA]],Siema2025,5,FALSE)</f>
        <v>Rodovia</v>
      </c>
      <c r="P349" s="106" t="str">
        <f>VLOOKUP(Tabela2[[#This Row],[SIEMA]],Siema2025,21,FALSE)</f>
        <v/>
      </c>
      <c r="Q349" s="106" t="str">
        <f>VLOOKUP(Tabela2[[#This Row],[SIEMA]],Siema2025,7,FALSE)</f>
        <v>DIESEL COMBUSTIVEL</v>
      </c>
      <c r="R349" s="106" t="str">
        <f>VLOOKUP(Tabela2[[#This Row],[SIEMA]],Siema2025,10,FALSE)</f>
        <v>Mistura de etanol e gasolina - 3475 - 3</v>
      </c>
      <c r="S349" s="109" t="str">
        <f>IF(Q349="","", IF(Q349="NC","", IF(Q349="NE","", IF(Q349="NA","",IFERROR(VLOOKUP(Q349,Produtos!$A$1:$C$2319,2,FALSE),"Não Cadastrado")))))</f>
        <v>Não Cadastrado</v>
      </c>
      <c r="T349" s="106" t="str">
        <f>VLOOKUP(Tabela2[[#This Row],[SIEMA]],Siema2025,11,FALSE)</f>
        <v>5000</v>
      </c>
      <c r="U349" s="106" t="str">
        <f>VLOOKUP(Tabela2[[#This Row],[SIEMA]],Siema2025,12,FALSE)</f>
        <v>L</v>
      </c>
      <c r="V349" s="106" t="str">
        <f>IF(Q349="","",IF(ISNUMBER(Q349)=FALSE,"Não se aplica",IFERROR(VLOOKUP(Q349,Produtos!$A$1:$C$2319,3,FALSE),"Não Cadastrado")))</f>
        <v>Não se aplica</v>
      </c>
      <c r="W349" s="106" t="str">
        <f>VLOOKUP(Tabela2[[#This Row],[SIEMA]],Siema2025,10,FALSE)</f>
        <v>Mistura de etanol e gasolina - 3475 - 3</v>
      </c>
      <c r="X349" s="115" t="str">
        <f>IF(Tabela2[[#This Row],[Origem do acidente]] = "Plataforma", "PREENCHER","NA")</f>
        <v>NA</v>
      </c>
      <c r="Y349" s="111" t="str">
        <f>IF(W349="","", IF(W349="NC","", IF(W349="NE","", IF(W349="NA","",IFERROR(VLOOKUP(W349,Produtos!$A$1:$C$2319,2,FALSE),"Não Cadastrado")))))</f>
        <v>Não Cadastrado</v>
      </c>
      <c r="Z349" s="106" t="str">
        <f>VLOOKUP(Tabela2[[#This Row],[SIEMA]],Siema2025,11,FALSE)</f>
        <v>5000</v>
      </c>
      <c r="AA349" s="106" t="str">
        <f>VLOOKUP(Tabela2[[#This Row],[SIEMA]],Siema2025,12,FALSE)</f>
        <v>L</v>
      </c>
      <c r="AB349" s="106" t="str">
        <f>IF(W349="","",IF(ISNUMBER(W349)=FALSE,"Não se aplica",IFERROR(VLOOKUP(W349,Produtos!$A$1:$C$2319,3,FALSE),"Não Cadastrado")))</f>
        <v>Não se aplica</v>
      </c>
      <c r="AC349" s="106"/>
      <c r="AD349" s="110" t="str">
        <f>IF(Tabela2[[#This Row],[Origem do acidente]] = "Plataforma", "PREENCHER","NA")</f>
        <v>NA</v>
      </c>
      <c r="AE349" s="109" t="str">
        <f>IF(AC349="","", IF(AC349="NC","", IF(AC349="NE","", IF(AC349="NA","",IFERROR(VLOOKUP(AC349,Produtos!$A$1:$C$2319,2,FALSE),"Não Cadastrado")))))</f>
        <v/>
      </c>
      <c r="AF349" s="106"/>
      <c r="AG349" s="106"/>
      <c r="AH349" s="106" t="str">
        <f>IF(AC349="","",IF(ISNUMBER(AC349)=FALSE,"Não se aplica",IFERROR(VLOOKUP(AC349,Produtos!$A$1:$C$2319,3,FALSE),"Não Cadastrado")))</f>
        <v/>
      </c>
      <c r="AI349" s="106"/>
      <c r="AJ349" s="106" t="str">
        <f>VLOOKUP(Tabela2[[#This Row],[SIEMA]],Siema2025,26,FALSE)</f>
        <v>Falha humana: motorista da carreta perde controle, cruza a pista e gera engavetamento com mais 3 caminhões sendo um do tipo tanque com carga perigosa compartimentada.</v>
      </c>
      <c r="AK349" s="109"/>
      <c r="AL349" s="109"/>
      <c r="AM349" s="109"/>
      <c r="AN349" s="110" t="str">
        <f>VLOOKUP(Tabela2[[#This Row],[SIEMA]],Siema2025,51,FALSE)</f>
        <v/>
      </c>
      <c r="AO349" s="110" t="str">
        <f>VLOOKUP(Tabela2[[#This Row],[SIEMA]],Siema2025,53,FALSE)</f>
        <v/>
      </c>
      <c r="AP349" s="110" t="str">
        <f>VLOOKUP(Tabela2[[#This Row],[SIEMA]],Siema2025,55,FALSE)</f>
        <v/>
      </c>
      <c r="AQ349" s="110" t="str">
        <f>VLOOKUP(Tabela2[[#This Row],[SIEMA]],Siema2025,57,FALSE)</f>
        <v/>
      </c>
      <c r="AR349" s="110" t="str">
        <f>VLOOKUP(Tabela2[[#This Row],[SIEMA]],Siema2025,59,FALSE)</f>
        <v/>
      </c>
      <c r="AS349" s="110" t="str">
        <f>VLOOKUP(Tabela2[[#This Row],[SIEMA]],Siema2025,61,FALSE)</f>
        <v/>
      </c>
      <c r="AT349" s="110" t="str">
        <f>VLOOKUP(Tabela2[[#This Row],[SIEMA]],Siema2025,63,FALSE)</f>
        <v/>
      </c>
      <c r="AU349" s="110" t="str">
        <f>VLOOKUP(Tabela2[[#This Row],[SIEMA]],Siema2025,65,FALSE)</f>
        <v/>
      </c>
      <c r="AV349" s="110" t="str">
        <f>VLOOKUP(Tabela2[[#This Row],[SIEMA]],Siema2025,67,FALSE)</f>
        <v/>
      </c>
      <c r="AW349" s="110" t="str">
        <f>VLOOKUP(Tabela2[[#This Row],[SIEMA]],Siema2025,69,FALSE)</f>
        <v/>
      </c>
      <c r="AX349" s="110" t="str">
        <f>VLOOKUP(Tabela2[[#This Row],[SIEMA]],Siema2025,71,FALSE)</f>
        <v/>
      </c>
      <c r="AY349" s="110" t="str">
        <f>VLOOKUP(Tabela2[[#This Row],[SIEMA]],Siema2025,73,FALSE)</f>
        <v/>
      </c>
      <c r="AZ349" s="110" t="str">
        <f>VLOOKUP(Tabela2[[#This Row],[SIEMA]],Siema2025,75,FALSE)</f>
        <v/>
      </c>
      <c r="BA349" s="110" t="str">
        <f>VLOOKUP(Tabela2[[#This Row],[SIEMA]],Siema2025,77,FALSE)</f>
        <v/>
      </c>
      <c r="BB349" s="110" t="str">
        <f>VLOOKUP(Tabela2[[#This Row],[SIEMA]],Siema2025,79,FALSE)</f>
        <v>X</v>
      </c>
      <c r="BC349" s="110" t="str">
        <f>IF(Tabela2[[#This Row],[Outro(s) ]] = "X", "PREENCHER","NA")</f>
        <v>PREENCHER</v>
      </c>
      <c r="BD349" s="110" t="str">
        <f>VLOOKUP(Tabela2[[#This Row],[SIEMA]],Siema2025,82,FALSE)</f>
        <v/>
      </c>
      <c r="BE349" s="110" t="str">
        <f>VLOOKUP(Tabela2[[#This Row],[SIEMA]],Siema2025,81,FALSE)</f>
        <v/>
      </c>
      <c r="BF349" s="112" t="str">
        <f>VLOOKUP(Tabela2[[#This Row],[SIEMA]],Siema2025,28,FALSE)</f>
        <v>Cooperativa transportadora de petro</v>
      </c>
      <c r="BG349" s="112"/>
      <c r="BH349" s="113" t="str">
        <f>VLOOKUP(Tabela2[[#This Row],[SIEMA]],Siema2025,29,FALSE)</f>
        <v>21562418000324</v>
      </c>
      <c r="BI349" s="114" t="str">
        <f>VLOOKUP(Tabela2[[#This Row],[SIEMA]],Siema2025,107,FALSE)</f>
        <v>Não</v>
      </c>
      <c r="BJ349" s="109"/>
      <c r="BK349" s="106"/>
      <c r="BL349" s="143"/>
      <c r="BM349" s="110">
        <f ca="1">IF(Tabela2[[#This Row],[Data de atendimento do Ibama (considerar o primeiro documento/ação)]]="",_xlfn.DAYS(TODAY(),J349),_xlfn.DAYS(Tabela2[[#This Row],[Data de atendimento do Ibama (considerar o primeiro documento/ação)]],J349))</f>
        <v>420</v>
      </c>
      <c r="BN349" s="110" t="str">
        <f>IF(Tabela2[[#This Row],[Atendido pelo Ibama ("Não" ou "Sim")]]="Não","Preencher", IF(Tabela2[[#This Row],[Atendido pelo Ibama ("Não" ou "Sim")]]="Sim","NA",""))</f>
        <v/>
      </c>
      <c r="BO349" s="116"/>
      <c r="BP349" s="110" t="str">
        <f>IF(Tabela2[[#This Row],[Forma de atendimento (primeiro documento/ação)]]= "Outros (especificar)", "PREENCHER","NA")</f>
        <v>NA</v>
      </c>
      <c r="BQ349" s="108"/>
      <c r="BR349" s="110" t="str">
        <f>IF(Tabela2[[#This Row],[Equipe do Ibama foi a campo? Houve sobrevoo do Poseidon?]] = "Sim", "PREENCHER","NA")</f>
        <v>NA</v>
      </c>
      <c r="BS349" s="110" t="str">
        <f>IF(Tabela2[[#This Row],[Se sim, foi emitida Ordem de Emergência? (informações vinculada à coluna CK)]] = "Sim", "PREENCHER","NA")</f>
        <v>NA</v>
      </c>
      <c r="BT349" s="110" t="str">
        <f>IF(Tabela2[[#This Row],[Foi elaborado Relatório de Vistoria pelo Ibama? (informações vinculada à coluna CK)]] = "Sim", "PREENCHER","NA")</f>
        <v>NA</v>
      </c>
      <c r="BU349" s="110" t="str">
        <f>IF(Tabela2[[#This Row],[Houve envio de Informações Pós-acidente (preencher "não se aplica" quando de competência estadual/municipal)]] = "Sim", "PREENCHER","NA")</f>
        <v>NA</v>
      </c>
      <c r="BV349" s="110" t="str">
        <f>IF(Tabela2[[#This Row],[Houve avaliação das informações pós-acidente solicitadas/enviadas?]] = "Sim", "PREENCHER","NA")</f>
        <v>NA</v>
      </c>
      <c r="BW349" s="110" t="str">
        <f>IF(Tabela2[[#This Row],[O Ibama aguarda resposta da empresa/OEMA, etc?]] = "Sim", "PREENCHER","NA")</f>
        <v>NA</v>
      </c>
      <c r="BX349" s="108"/>
      <c r="BY349" s="108"/>
      <c r="BZ349" s="106" t="str">
        <f>IF(Tabela2[[#This Row],[Data do documento de encerramento]]="NA","NA",IF(Tabela2[[#This Row],[Data do documento de encerramento]]="","Pendente de conclusão/ encerramento",_xlfn.DAYS(Tabela2[[#This Row],[Data do documento de encerramento]],J349)))</f>
        <v>Pendente de conclusão/ encerramento</v>
      </c>
      <c r="CA349" s="109"/>
      <c r="CB349" s="109"/>
      <c r="CC349" s="133"/>
      <c r="CD349" s="109"/>
      <c r="CE349" s="109"/>
      <c r="CF349" s="109"/>
    </row>
    <row r="350" spans="1:84" ht="30.75" hidden="1">
      <c r="A350" s="172">
        <v>202552636055</v>
      </c>
      <c r="B350" s="173" t="s">
        <v>8439</v>
      </c>
      <c r="C350" s="110" t="str">
        <f>VLOOKUP(Tabela2[[#This Row],[SIEMA]],Siema2025,4,FALSE)</f>
        <v xml:space="preserve"> ES</v>
      </c>
      <c r="D350" s="108" t="str">
        <f>VLOOKUP(Tabela2[[#This Row],[SIEMA]],Siema2025,3,FALSE)</f>
        <v xml:space="preserve">São Mateus </v>
      </c>
      <c r="E350" s="108" t="str">
        <f>VLOOKUP(Tabela2[[#This Row],[SIEMA]],Siema2025,20,FALSE)</f>
        <v>: Locação do poço FC-29 no Campo de Fazenda Cedro</v>
      </c>
      <c r="F350" s="108"/>
      <c r="G350" s="108" t="s">
        <v>8440</v>
      </c>
      <c r="H350" s="108" t="s">
        <v>8441</v>
      </c>
      <c r="I350" s="106" t="str">
        <f>VLOOKUP(Tabela2[[#This Row],[SIEMA]],Siema2025,19,FALSE)</f>
        <v/>
      </c>
      <c r="J350" s="107">
        <f>VLOOKUP(Tabela2[[#This Row],[SIEMA]],Siema2025,2,FALSE)</f>
        <v>45800</v>
      </c>
      <c r="K350" s="107" t="str">
        <f>VLOOKUP(Tabela2[[#This Row],[SIEMA]],Siema2025,16,FALSE)</f>
        <v>Sexta</v>
      </c>
      <c r="L350" s="108" t="str">
        <f>IF(Tabela2[[#This Row],[Data]]="","Sem Informação",VLOOKUP(MONTH(Tabela2[[#This Row],[Data]]),'[1]Validação de dados'!$I$1:$J$13,2,0))</f>
        <v>Maio</v>
      </c>
      <c r="M350" s="106">
        <f>YEAR(Tabela2[[#This Row],[Data]])</f>
        <v>2025</v>
      </c>
      <c r="N350" s="107" t="str">
        <f>VLOOKUP(Tabela2[[#This Row],[SIEMA]],Siema2025,17,FALSE)</f>
        <v>Noturno</v>
      </c>
      <c r="O350" s="107" t="str">
        <f>VLOOKUP(Tabela2[[#This Row],[SIEMA]],Siema2025,5,FALSE)</f>
        <v>Outro(s)</v>
      </c>
      <c r="P350" s="106" t="str">
        <f>VLOOKUP(Tabela2[[#This Row],[SIEMA]],Siema2025,21,FALSE)</f>
        <v>Poço terrestre</v>
      </c>
      <c r="Q350" s="106">
        <v>1267</v>
      </c>
      <c r="R350" s="106"/>
      <c r="S350" s="109" t="str">
        <f>IF(Q350="","", IF(Q350="NC","", IF(Q350="NE","", IF(Q350="NA","",IFERROR(VLOOKUP(Q350,Produtos!$A$1:$C$2319,2,FALSE),"Não Cadastrado")))))</f>
        <v>PETRÓLEO CRU</v>
      </c>
      <c r="T350" s="106" t="s">
        <v>8442</v>
      </c>
      <c r="U350" s="106" t="str">
        <f>VLOOKUP(Tabela2[[#This Row],[SIEMA]],Siema2025,12,FALSE)</f>
        <v>M3</v>
      </c>
      <c r="V350" s="106">
        <f>IF(Q350="","",IF(ISNUMBER(Q350)=FALSE,"Não se aplica",IFERROR(VLOOKUP(Q350,Produtos!$A$1:$C$2319,3,FALSE),"Não Cadastrado")))</f>
        <v>3</v>
      </c>
      <c r="W350" s="106" t="str">
        <f>VLOOKUP(Tabela2[[#This Row],[SIEMA]],Siema2025,10,FALSE)</f>
        <v>Água Produzida fora de especificação</v>
      </c>
      <c r="X350" s="115" t="str">
        <f>IF(Tabela2[[#This Row],[Origem do acidente]] = "Plataforma", "PREENCHER","NA")</f>
        <v>NA</v>
      </c>
      <c r="Y350" s="111" t="str">
        <f>IF(W350="","", IF(W350="NC","", IF(W350="NE","", IF(W350="NA","",IFERROR(VLOOKUP(W350,Produtos!$A$1:$C$2319,2,FALSE),"Não Cadastrado")))))</f>
        <v>Não Cadastrado</v>
      </c>
      <c r="Z350" s="106" t="str">
        <f>VLOOKUP(Tabela2[[#This Row],[SIEMA]],Siema2025,11,FALSE)</f>
        <v>925</v>
      </c>
      <c r="AA350" s="106" t="str">
        <f>VLOOKUP(Tabela2[[#This Row],[SIEMA]],Siema2025,12,FALSE)</f>
        <v>M3</v>
      </c>
      <c r="AB350" s="106" t="str">
        <f>IF(W350="","",IF(ISNUMBER(W350)=FALSE,"Não se aplica",IFERROR(VLOOKUP(W350,Produtos!$A$1:$C$2319,3,FALSE),"Não Cadastrado")))</f>
        <v>Não se aplica</v>
      </c>
      <c r="AC350" s="106"/>
      <c r="AD350" s="110" t="str">
        <f>IF(Tabela2[[#This Row],[Origem do acidente]] = "Plataforma", "PREENCHER","NA")</f>
        <v>NA</v>
      </c>
      <c r="AE350" s="109" t="str">
        <f>IF(AC350="","", IF(AC350="NC","", IF(AC350="NE","", IF(AC350="NA","",IFERROR(VLOOKUP(AC350,Produtos!$A$1:$C$2319,2,FALSE),"Não Cadastrado")))))</f>
        <v/>
      </c>
      <c r="AF350" s="106"/>
      <c r="AG350" s="106"/>
      <c r="AH350" s="106" t="str">
        <f>IF(AC350="","",IF(ISNUMBER(AC350)=FALSE,"Não se aplica",IFERROR(VLOOKUP(AC350,Produtos!$A$1:$C$2319,3,FALSE),"Não Cadastrado")))</f>
        <v/>
      </c>
      <c r="AI350" s="106"/>
      <c r="AJ350" s="106" t="str">
        <f>VLOOKUP(Tabela2[[#This Row],[SIEMA]],Siema2025,26,FALSE)</f>
        <v>Corrosão e/ou impacto</v>
      </c>
      <c r="AK350" s="109"/>
      <c r="AL350" s="109"/>
      <c r="AM350" s="109"/>
      <c r="AN350" s="110" t="str">
        <f>VLOOKUP(Tabela2[[#This Row],[SIEMA]],Siema2025,51,FALSE)</f>
        <v/>
      </c>
      <c r="AO350" s="110" t="str">
        <f>VLOOKUP(Tabela2[[#This Row],[SIEMA]],Siema2025,53,FALSE)</f>
        <v/>
      </c>
      <c r="AP350" s="110" t="str">
        <f>VLOOKUP(Tabela2[[#This Row],[SIEMA]],Siema2025,55,FALSE)</f>
        <v/>
      </c>
      <c r="AQ350" s="110" t="str">
        <f>VLOOKUP(Tabela2[[#This Row],[SIEMA]],Siema2025,57,FALSE)</f>
        <v/>
      </c>
      <c r="AR350" s="110" t="str">
        <f>VLOOKUP(Tabela2[[#This Row],[SIEMA]],Siema2025,59,FALSE)</f>
        <v/>
      </c>
      <c r="AS350" s="110" t="str">
        <f>VLOOKUP(Tabela2[[#This Row],[SIEMA]],Siema2025,61,FALSE)</f>
        <v/>
      </c>
      <c r="AT350" s="110" t="str">
        <f>VLOOKUP(Tabela2[[#This Row],[SIEMA]],Siema2025,63,FALSE)</f>
        <v/>
      </c>
      <c r="AU350" s="110" t="str">
        <f>VLOOKUP(Tabela2[[#This Row],[SIEMA]],Siema2025,65,FALSE)</f>
        <v>X</v>
      </c>
      <c r="AV350" s="110" t="str">
        <f>VLOOKUP(Tabela2[[#This Row],[SIEMA]],Siema2025,67,FALSE)</f>
        <v/>
      </c>
      <c r="AW350" s="110" t="str">
        <f>VLOOKUP(Tabela2[[#This Row],[SIEMA]],Siema2025,69,FALSE)</f>
        <v/>
      </c>
      <c r="AX350" s="110" t="str">
        <f>VLOOKUP(Tabela2[[#This Row],[SIEMA]],Siema2025,71,FALSE)</f>
        <v/>
      </c>
      <c r="AY350" s="110" t="str">
        <f>VLOOKUP(Tabela2[[#This Row],[SIEMA]],Siema2025,73,FALSE)</f>
        <v/>
      </c>
      <c r="AZ350" s="110" t="str">
        <f>VLOOKUP(Tabela2[[#This Row],[SIEMA]],Siema2025,75,FALSE)</f>
        <v/>
      </c>
      <c r="BA350" s="110" t="str">
        <f>VLOOKUP(Tabela2[[#This Row],[SIEMA]],Siema2025,77,FALSE)</f>
        <v/>
      </c>
      <c r="BB350" s="110" t="str">
        <f>VLOOKUP(Tabela2[[#This Row],[SIEMA]],Siema2025,79,FALSE)</f>
        <v/>
      </c>
      <c r="BC350" s="110" t="str">
        <f>IF(Tabela2[[#This Row],[Outro(s) ]] = "X", "PREENCHER","NA")</f>
        <v>NA</v>
      </c>
      <c r="BD350" s="110" t="str">
        <f>VLOOKUP(Tabela2[[#This Row],[SIEMA]],Siema2025,82,FALSE)</f>
        <v/>
      </c>
      <c r="BE350" s="110" t="str">
        <f>VLOOKUP(Tabela2[[#This Row],[SIEMA]],Siema2025,81,FALSE)</f>
        <v/>
      </c>
      <c r="BF350" s="112" t="str">
        <f>VLOOKUP(Tabela2[[#This Row],[SIEMA]],Siema2025,28,FALSE)</f>
        <v>SEACREST SPE CRICARÉ S.A.</v>
      </c>
      <c r="BG350" s="112"/>
      <c r="BH350" s="113" t="str">
        <f>VLOOKUP(Tabela2[[#This Row],[SIEMA]],Siema2025,29,FALSE)</f>
        <v/>
      </c>
      <c r="BI350" s="114" t="str">
        <f>VLOOKUP(Tabela2[[#This Row],[SIEMA]],Siema2025,107,FALSE)</f>
        <v>Não</v>
      </c>
      <c r="BJ350" s="109" t="s">
        <v>7111</v>
      </c>
      <c r="BK350" s="106" t="s">
        <v>123</v>
      </c>
      <c r="BL350" s="143"/>
      <c r="BM350" s="110">
        <f ca="1">IF(Tabela2[[#This Row],[Data de atendimento do Ibama (considerar o primeiro documento/ação)]]="",_xlfn.DAYS(TODAY(),J350),_xlfn.DAYS(Tabela2[[#This Row],[Data de atendimento do Ibama (considerar o primeiro documento/ação)]],J350))</f>
        <v>420</v>
      </c>
      <c r="BN350" s="110" t="s">
        <v>8443</v>
      </c>
      <c r="BO350" s="116"/>
      <c r="BP350" s="110" t="str">
        <f>IF(Tabela2[[#This Row],[Forma de atendimento (primeiro documento/ação)]]= "Outros (especificar)", "PREENCHER","NA")</f>
        <v>NA</v>
      </c>
      <c r="BQ350" s="108" t="s">
        <v>123</v>
      </c>
      <c r="BR350" s="110" t="str">
        <f>IF(Tabela2[[#This Row],[Equipe do Ibama foi a campo? Houve sobrevoo do Poseidon?]] = "Sim", "PREENCHER","NA")</f>
        <v>NA</v>
      </c>
      <c r="BS350" s="110" t="str">
        <f>IF(Tabela2[[#This Row],[Se sim, foi emitida Ordem de Emergência? (informações vinculada à coluna CK)]] = "Sim", "PREENCHER","NA")</f>
        <v>NA</v>
      </c>
      <c r="BT350" s="110" t="str">
        <f>IF(Tabela2[[#This Row],[Foi elaborado Relatório de Vistoria pelo Ibama? (informações vinculada à coluna CK)]] = "Sim", "PREENCHER","NA")</f>
        <v>NA</v>
      </c>
      <c r="BU350" s="110" t="s">
        <v>123</v>
      </c>
      <c r="BV350" s="110"/>
      <c r="BW350" s="110" t="s">
        <v>123</v>
      </c>
      <c r="BX350" s="108"/>
      <c r="BY350" s="108"/>
      <c r="BZ350" s="106" t="str">
        <f>IF(Tabela2[[#This Row],[Data do documento de encerramento]]="NA","NA",IF(Tabela2[[#This Row],[Data do documento de encerramento]]="","Pendente de conclusão/ encerramento",_xlfn.DAYS(Tabela2[[#This Row],[Data do documento de encerramento]],J350)))</f>
        <v>Pendente de conclusão/ encerramento</v>
      </c>
      <c r="CA350" s="109"/>
      <c r="CB350" s="109"/>
      <c r="CC350" s="131"/>
      <c r="CD350" s="109"/>
      <c r="CE350" s="109"/>
      <c r="CF350" s="109"/>
    </row>
    <row r="351" spans="1:84" hidden="1">
      <c r="A351" s="172">
        <v>202552639616</v>
      </c>
      <c r="B351" s="173" t="s">
        <v>8444</v>
      </c>
      <c r="C351" s="110" t="str">
        <f>VLOOKUP(Tabela2[[#This Row],[SIEMA]],Siema2025,4,FALSE)</f>
        <v xml:space="preserve"> RJ</v>
      </c>
      <c r="D351" s="108" t="str">
        <f>VLOOKUP(Tabela2[[#This Row],[SIEMA]],Siema2025,3,FALSE)</f>
        <v xml:space="preserve">Angra dos Reis </v>
      </c>
      <c r="E351" s="108" t="str">
        <f>VLOOKUP(Tabela2[[#This Row],[SIEMA]],Siema2025,20,FALSE)</f>
        <v>Rodovia SP 247 Km 30, acesso pelo município de Bananal</v>
      </c>
      <c r="F351" s="108"/>
      <c r="G351" s="108"/>
      <c r="H351" s="108"/>
      <c r="I351" s="106" t="str">
        <f>VLOOKUP(Tabela2[[#This Row],[SIEMA]],Siema2025,19,FALSE)</f>
        <v/>
      </c>
      <c r="J351" s="107">
        <f>VLOOKUP(Tabela2[[#This Row],[SIEMA]],Siema2025,2,FALSE)</f>
        <v>45800</v>
      </c>
      <c r="K351" s="107" t="str">
        <f>VLOOKUP(Tabela2[[#This Row],[SIEMA]],Siema2025,16,FALSE)</f>
        <v>Sexta</v>
      </c>
      <c r="L351" s="108" t="str">
        <f>IF(Tabela2[[#This Row],[Data]]="","Sem Informação",VLOOKUP(MONTH(Tabela2[[#This Row],[Data]]),'[1]Validação de dados'!$I$1:$J$13,2,0))</f>
        <v>Maio</v>
      </c>
      <c r="M351" s="106">
        <f>YEAR(Tabela2[[#This Row],[Data]])</f>
        <v>2025</v>
      </c>
      <c r="N351" s="107" t="str">
        <f>VLOOKUP(Tabela2[[#This Row],[SIEMA]],Siema2025,17,FALSE)</f>
        <v>Noturno</v>
      </c>
      <c r="O351" s="107" t="str">
        <f>VLOOKUP(Tabela2[[#This Row],[SIEMA]],Siema2025,5,FALSE)</f>
        <v>Outro(s)</v>
      </c>
      <c r="P351" s="106" t="str">
        <f>VLOOKUP(Tabela2[[#This Row],[SIEMA]],Siema2025,21,FALSE)</f>
        <v>Transformador de alta  muito antigo retirado do poste para furto com derramamento de óleo contaminante Ascarel.</v>
      </c>
      <c r="Q351" s="106" t="str">
        <f>VLOOKUP(Tabela2[[#This Row],[SIEMA]],Siema2025,7,FALSE)</f>
        <v/>
      </c>
      <c r="R351" s="106" t="str">
        <f>VLOOKUP(Tabela2[[#This Row],[SIEMA]],Siema2025,10,FALSE)</f>
        <v/>
      </c>
      <c r="S351" s="109" t="str">
        <f>IF(Q351="","", IF(Q351="NC","", IF(Q351="NE","", IF(Q351="NA","",IFERROR(VLOOKUP(Q351,Produtos!$A$1:$C$2319,2,FALSE),"Não Cadastrado")))))</f>
        <v/>
      </c>
      <c r="T351" s="106" t="str">
        <f>VLOOKUP(Tabela2[[#This Row],[SIEMA]],Siema2025,11,FALSE)</f>
        <v xml:space="preserve"> </v>
      </c>
      <c r="U351" s="106" t="str">
        <f>VLOOKUP(Tabela2[[#This Row],[SIEMA]],Siema2025,12,FALSE)</f>
        <v xml:space="preserve"> </v>
      </c>
      <c r="V351" s="106" t="str">
        <f>IF(Q351="","",IF(ISNUMBER(Q351)=FALSE,"Não se aplica",IFERROR(VLOOKUP(Q351,Produtos!$A$1:$C$2319,3,FALSE),"Não Cadastrado")))</f>
        <v/>
      </c>
      <c r="W351" s="106" t="str">
        <f>VLOOKUP(Tabela2[[#This Row],[SIEMA]],Siema2025,10,FALSE)</f>
        <v/>
      </c>
      <c r="X351" s="115" t="str">
        <f>IF(Tabela2[[#This Row],[Origem do acidente]] = "Plataforma", "PREENCHER","NA")</f>
        <v>NA</v>
      </c>
      <c r="Y351" s="111" t="str">
        <f>IF(W351="","", IF(W351="NC","", IF(W351="NE","", IF(W351="NA","",IFERROR(VLOOKUP(W351,Produtos!$A$1:$C$2319,2,FALSE),"Não Cadastrado")))))</f>
        <v/>
      </c>
      <c r="Z351" s="106" t="str">
        <f>VLOOKUP(Tabela2[[#This Row],[SIEMA]],Siema2025,11,FALSE)</f>
        <v xml:space="preserve"> </v>
      </c>
      <c r="AA351" s="106" t="str">
        <f>VLOOKUP(Tabela2[[#This Row],[SIEMA]],Siema2025,12,FALSE)</f>
        <v xml:space="preserve"> </v>
      </c>
      <c r="AB351" s="106" t="str">
        <f>IF(W351="","",IF(ISNUMBER(W351)=FALSE,"Não se aplica",IFERROR(VLOOKUP(W351,Produtos!$A$1:$C$2319,3,FALSE),"Não Cadastrado")))</f>
        <v/>
      </c>
      <c r="AC351" s="106"/>
      <c r="AD351" s="110" t="str">
        <f>IF(Tabela2[[#This Row],[Origem do acidente]] = "Plataforma", "PREENCHER","NA")</f>
        <v>NA</v>
      </c>
      <c r="AE351" s="109" t="str">
        <f>IF(AC351="","", IF(AC351="NC","", IF(AC351="NE","", IF(AC351="NA","",IFERROR(VLOOKUP(AC351,Produtos!$A$1:$C$2319,2,FALSE),"Não Cadastrado")))))</f>
        <v/>
      </c>
      <c r="AF351" s="106"/>
      <c r="AG351" s="106"/>
      <c r="AH351" s="106" t="str">
        <f>IF(AC351="","",IF(ISNUMBER(AC351)=FALSE,"Não se aplica",IFERROR(VLOOKUP(AC351,Produtos!$A$1:$C$2319,3,FALSE),"Não Cadastrado")))</f>
        <v/>
      </c>
      <c r="AI351" s="106"/>
      <c r="AJ351" s="106" t="str">
        <f>VLOOKUP(Tabela2[[#This Row],[SIEMA]],Siema2025,26,FALSE)</f>
        <v>Furto de componentes de transformador de alta abandonado</v>
      </c>
      <c r="AK351" s="109"/>
      <c r="AL351" s="109"/>
      <c r="AM351" s="109"/>
      <c r="AN351" s="110" t="str">
        <f>VLOOKUP(Tabela2[[#This Row],[SIEMA]],Siema2025,51,FALSE)</f>
        <v/>
      </c>
      <c r="AO351" s="110" t="str">
        <f>VLOOKUP(Tabela2[[#This Row],[SIEMA]],Siema2025,53,FALSE)</f>
        <v/>
      </c>
      <c r="AP351" s="110" t="str">
        <f>VLOOKUP(Tabela2[[#This Row],[SIEMA]],Siema2025,55,FALSE)</f>
        <v/>
      </c>
      <c r="AQ351" s="110" t="str">
        <f>VLOOKUP(Tabela2[[#This Row],[SIEMA]],Siema2025,57,FALSE)</f>
        <v/>
      </c>
      <c r="AR351" s="110" t="str">
        <f>VLOOKUP(Tabela2[[#This Row],[SIEMA]],Siema2025,59,FALSE)</f>
        <v/>
      </c>
      <c r="AS351" s="110" t="str">
        <f>VLOOKUP(Tabela2[[#This Row],[SIEMA]],Siema2025,61,FALSE)</f>
        <v/>
      </c>
      <c r="AT351" s="110" t="str">
        <f>VLOOKUP(Tabela2[[#This Row],[SIEMA]],Siema2025,63,FALSE)</f>
        <v/>
      </c>
      <c r="AU351" s="110" t="str">
        <f>VLOOKUP(Tabela2[[#This Row],[SIEMA]],Siema2025,65,FALSE)</f>
        <v>X</v>
      </c>
      <c r="AV351" s="110" t="str">
        <f>VLOOKUP(Tabela2[[#This Row],[SIEMA]],Siema2025,67,FALSE)</f>
        <v>X</v>
      </c>
      <c r="AW351" s="110" t="str">
        <f>VLOOKUP(Tabela2[[#This Row],[SIEMA]],Siema2025,69,FALSE)</f>
        <v>X</v>
      </c>
      <c r="AX351" s="110" t="str">
        <f>VLOOKUP(Tabela2[[#This Row],[SIEMA]],Siema2025,71,FALSE)</f>
        <v>X</v>
      </c>
      <c r="AY351" s="110" t="str">
        <f>VLOOKUP(Tabela2[[#This Row],[SIEMA]],Siema2025,73,FALSE)</f>
        <v>X</v>
      </c>
      <c r="AZ351" s="110" t="str">
        <f>VLOOKUP(Tabela2[[#This Row],[SIEMA]],Siema2025,75,FALSE)</f>
        <v/>
      </c>
      <c r="BA351" s="110" t="str">
        <f>VLOOKUP(Tabela2[[#This Row],[SIEMA]],Siema2025,77,FALSE)</f>
        <v/>
      </c>
      <c r="BB351" s="110" t="str">
        <f>VLOOKUP(Tabela2[[#This Row],[SIEMA]],Siema2025,79,FALSE)</f>
        <v>X</v>
      </c>
      <c r="BC351" s="110" t="str">
        <f>IF(Tabela2[[#This Row],[Outro(s) ]] = "X", "PREENCHER","NA")</f>
        <v>PREENCHER</v>
      </c>
      <c r="BD351" s="110" t="str">
        <f>VLOOKUP(Tabela2[[#This Row],[SIEMA]],Siema2025,82,FALSE)</f>
        <v/>
      </c>
      <c r="BE351" s="110" t="str">
        <f>VLOOKUP(Tabela2[[#This Row],[SIEMA]],Siema2025,81,FALSE)</f>
        <v/>
      </c>
      <c r="BF351" s="112" t="str">
        <f>VLOOKUP(Tabela2[[#This Row],[SIEMA]],Siema2025,28,FALSE)</f>
        <v/>
      </c>
      <c r="BG351" s="112"/>
      <c r="BH351" s="113" t="str">
        <f>VLOOKUP(Tabela2[[#This Row],[SIEMA]],Siema2025,29,FALSE)</f>
        <v/>
      </c>
      <c r="BI351" s="114" t="str">
        <f>VLOOKUP(Tabela2[[#This Row],[SIEMA]],Siema2025,107,FALSE)</f>
        <v>Não</v>
      </c>
      <c r="BJ351" s="109"/>
      <c r="BK351" s="106"/>
      <c r="BL351" s="143"/>
      <c r="BM351" s="110">
        <f ca="1">IF(Tabela2[[#This Row],[Data de atendimento do Ibama (considerar o primeiro documento/ação)]]="",_xlfn.DAYS(TODAY(),J351),_xlfn.DAYS(Tabela2[[#This Row],[Data de atendimento do Ibama (considerar o primeiro documento/ação)]],J351))</f>
        <v>420</v>
      </c>
      <c r="BN351" s="110" t="str">
        <f>IF(Tabela2[[#This Row],[Atendido pelo Ibama ("Não" ou "Sim")]]="Não","Preencher", IF(Tabela2[[#This Row],[Atendido pelo Ibama ("Não" ou "Sim")]]="Sim","NA",""))</f>
        <v/>
      </c>
      <c r="BO351" s="116"/>
      <c r="BP351" s="110" t="str">
        <f>IF(Tabela2[[#This Row],[Forma de atendimento (primeiro documento/ação)]]= "Outros (especificar)", "PREENCHER","NA")</f>
        <v>NA</v>
      </c>
      <c r="BQ351" s="108"/>
      <c r="BR351" s="110" t="str">
        <f>IF(Tabela2[[#This Row],[Equipe do Ibama foi a campo? Houve sobrevoo do Poseidon?]] = "Sim", "PREENCHER","NA")</f>
        <v>NA</v>
      </c>
      <c r="BS351" s="110" t="str">
        <f>IF(Tabela2[[#This Row],[Se sim, foi emitida Ordem de Emergência? (informações vinculada à coluna CK)]] = "Sim", "PREENCHER","NA")</f>
        <v>NA</v>
      </c>
      <c r="BT351" s="110" t="str">
        <f>IF(Tabela2[[#This Row],[Foi elaborado Relatório de Vistoria pelo Ibama? (informações vinculada à coluna CK)]] = "Sim", "PREENCHER","NA")</f>
        <v>NA</v>
      </c>
      <c r="BU351" s="110" t="str">
        <f>IF(Tabela2[[#This Row],[Houve envio de Informações Pós-acidente (preencher "não se aplica" quando de competência estadual/municipal)]] = "Sim", "PREENCHER","NA")</f>
        <v>NA</v>
      </c>
      <c r="BV351" s="110" t="str">
        <f>IF(Tabela2[[#This Row],[Houve avaliação das informações pós-acidente solicitadas/enviadas?]] = "Sim", "PREENCHER","NA")</f>
        <v>NA</v>
      </c>
      <c r="BW351" s="110" t="str">
        <f>IF(Tabela2[[#This Row],[O Ibama aguarda resposta da empresa/OEMA, etc?]] = "Sim", "PREENCHER","NA")</f>
        <v>NA</v>
      </c>
      <c r="BX351" s="108"/>
      <c r="BY351" s="108"/>
      <c r="BZ351" s="106" t="str">
        <f>IF(Tabela2[[#This Row],[Data do documento de encerramento]]="NA","NA",IF(Tabela2[[#This Row],[Data do documento de encerramento]]="","Pendente de conclusão/ encerramento",_xlfn.DAYS(Tabela2[[#This Row],[Data do documento de encerramento]],J351)))</f>
        <v>Pendente de conclusão/ encerramento</v>
      </c>
      <c r="CA351" s="109"/>
      <c r="CB351" s="109"/>
      <c r="CC351" s="135"/>
      <c r="CD351" s="109"/>
      <c r="CE351" s="109"/>
      <c r="CF351" s="109"/>
    </row>
    <row r="352" spans="1:84" s="23" customFormat="1" hidden="1">
      <c r="A352" s="172">
        <v>202552661215</v>
      </c>
      <c r="B352" s="173" t="s">
        <v>8445</v>
      </c>
      <c r="C352" s="110" t="str">
        <f>VLOOKUP(Tabela2[[#This Row],[SIEMA]],Siema2025,4,FALSE)</f>
        <v xml:space="preserve"> MG</v>
      </c>
      <c r="D352" s="108" t="str">
        <f>VLOOKUP(Tabela2[[#This Row],[SIEMA]],Siema2025,3,FALSE)</f>
        <v xml:space="preserve">Montes Claros </v>
      </c>
      <c r="E352" s="108" t="str">
        <f>VLOOKUP(Tabela2[[#This Row],[SIEMA]],Siema2025,20,FALSE)</f>
        <v>Rodovia BR 135 - Anel Viário Norte, km 368, pista Sul, Distrito Santo Antônio</v>
      </c>
      <c r="F352" s="108"/>
      <c r="G352" s="108"/>
      <c r="H352" s="108"/>
      <c r="I352" s="106" t="str">
        <f>VLOOKUP(Tabela2[[#This Row],[SIEMA]],Siema2025,19,FALSE)</f>
        <v/>
      </c>
      <c r="J352" s="107">
        <f>VLOOKUP(Tabela2[[#This Row],[SIEMA]],Siema2025,2,FALSE)</f>
        <v>45800</v>
      </c>
      <c r="K352" s="107" t="str">
        <f>VLOOKUP(Tabela2[[#This Row],[SIEMA]],Siema2025,16,FALSE)</f>
        <v>Sexta</v>
      </c>
      <c r="L352" s="108" t="str">
        <f>IF(Tabela2[[#This Row],[Data]]="","Sem Informação",VLOOKUP(MONTH(Tabela2[[#This Row],[Data]]),'[1]Validação de dados'!$I$1:$J$13,2,0))</f>
        <v>Maio</v>
      </c>
      <c r="M352" s="106">
        <f>YEAR(Tabela2[[#This Row],[Data]])</f>
        <v>2025</v>
      </c>
      <c r="N352" s="107" t="str">
        <f>VLOOKUP(Tabela2[[#This Row],[SIEMA]],Siema2025,17,FALSE)</f>
        <v>Noturno</v>
      </c>
      <c r="O352" s="107" t="str">
        <f>VLOOKUP(Tabela2[[#This Row],[SIEMA]],Siema2025,5,FALSE)</f>
        <v>Rodovia</v>
      </c>
      <c r="P352" s="106" t="str">
        <f>VLOOKUP(Tabela2[[#This Row],[SIEMA]],Siema2025,21,FALSE)</f>
        <v/>
      </c>
      <c r="Q352" s="106" t="str">
        <f>VLOOKUP(Tabela2[[#This Row],[SIEMA]],Siema2025,7,FALSE)</f>
        <v>CARVÃO, BETUMINOSO, MARINHO, ETC.</v>
      </c>
      <c r="R352" s="106" t="str">
        <f>VLOOKUP(Tabela2[[#This Row],[SIEMA]],Siema2025,10,FALSE)</f>
        <v/>
      </c>
      <c r="S352" s="109" t="str">
        <f>IF(Q352="","", IF(Q352="NC","", IF(Q352="NE","", IF(Q352="NA","",IFERROR(VLOOKUP(Q352,Produtos!$A$1:$C$2319,2,FALSE),"Não Cadastrado")))))</f>
        <v>Não Cadastrado</v>
      </c>
      <c r="T352" s="106" t="str">
        <f>VLOOKUP(Tabela2[[#This Row],[SIEMA]],Siema2025,11,FALSE)</f>
        <v xml:space="preserve"> </v>
      </c>
      <c r="U352" s="106" t="str">
        <f>VLOOKUP(Tabela2[[#This Row],[SIEMA]],Siema2025,12,FALSE)</f>
        <v xml:space="preserve"> </v>
      </c>
      <c r="V352" s="106" t="str">
        <f>IF(Q352="","",IF(ISNUMBER(Q352)=FALSE,"Não se aplica",IFERROR(VLOOKUP(Q352,Produtos!$A$1:$C$2319,3,FALSE),"Não Cadastrado")))</f>
        <v>Não se aplica</v>
      </c>
      <c r="W352" s="106" t="str">
        <f>VLOOKUP(Tabela2[[#This Row],[SIEMA]],Siema2025,10,FALSE)</f>
        <v/>
      </c>
      <c r="X352" s="115" t="str">
        <f>IF(Tabela2[[#This Row],[Origem do acidente]] = "Plataforma", "PREENCHER","NA")</f>
        <v>NA</v>
      </c>
      <c r="Y352" s="111" t="str">
        <f>IF(W352="","", IF(W352="NC","", IF(W352="NE","", IF(W352="NA","",IFERROR(VLOOKUP(W352,Produtos!$A$1:$C$2319,2,FALSE),"Não Cadastrado")))))</f>
        <v/>
      </c>
      <c r="Z352" s="106" t="str">
        <f>VLOOKUP(Tabela2[[#This Row],[SIEMA]],Siema2025,11,FALSE)</f>
        <v xml:space="preserve"> </v>
      </c>
      <c r="AA352" s="106" t="str">
        <f>VLOOKUP(Tabela2[[#This Row],[SIEMA]],Siema2025,12,FALSE)</f>
        <v xml:space="preserve"> </v>
      </c>
      <c r="AB352" s="106" t="str">
        <f>IF(W352="","",IF(ISNUMBER(W352)=FALSE,"Não se aplica",IFERROR(VLOOKUP(W352,Produtos!$A$1:$C$2319,3,FALSE),"Não Cadastrado")))</f>
        <v/>
      </c>
      <c r="AC352" s="106"/>
      <c r="AD352" s="110" t="str">
        <f>IF(Tabela2[[#This Row],[Origem do acidente]] = "Plataforma", "PREENCHER","NA")</f>
        <v>NA</v>
      </c>
      <c r="AE352" s="109" t="str">
        <f>IF(AC352="","", IF(AC352="NC","", IF(AC352="NE","", IF(AC352="NA","",IFERROR(VLOOKUP(AC352,Produtos!$A$1:$C$2319,2,FALSE),"Não Cadastrado")))))</f>
        <v/>
      </c>
      <c r="AF352" s="106"/>
      <c r="AG352" s="106"/>
      <c r="AH352" s="106" t="str">
        <f>IF(AC352="","",IF(ISNUMBER(AC352)=FALSE,"Não se aplica",IFERROR(VLOOKUP(AC352,Produtos!$A$1:$C$2319,3,FALSE),"Não Cadastrado")))</f>
        <v/>
      </c>
      <c r="AI352" s="106"/>
      <c r="AJ352" s="106" t="str">
        <f>VLOOKUP(Tabela2[[#This Row],[SIEMA]],Siema2025,26,FALSE)</f>
        <v>Tombamento seguido de queda da carga</v>
      </c>
      <c r="AK352" s="109"/>
      <c r="AL352" s="109"/>
      <c r="AM352" s="109"/>
      <c r="AN352" s="110" t="str">
        <f>VLOOKUP(Tabela2[[#This Row],[SIEMA]],Siema2025,51,FALSE)</f>
        <v/>
      </c>
      <c r="AO352" s="110" t="str">
        <f>VLOOKUP(Tabela2[[#This Row],[SIEMA]],Siema2025,53,FALSE)</f>
        <v/>
      </c>
      <c r="AP352" s="110" t="str">
        <f>VLOOKUP(Tabela2[[#This Row],[SIEMA]],Siema2025,55,FALSE)</f>
        <v/>
      </c>
      <c r="AQ352" s="110" t="str">
        <f>VLOOKUP(Tabela2[[#This Row],[SIEMA]],Siema2025,57,FALSE)</f>
        <v/>
      </c>
      <c r="AR352" s="110" t="str">
        <f>VLOOKUP(Tabela2[[#This Row],[SIEMA]],Siema2025,59,FALSE)</f>
        <v/>
      </c>
      <c r="AS352" s="110" t="str">
        <f>VLOOKUP(Tabela2[[#This Row],[SIEMA]],Siema2025,61,FALSE)</f>
        <v/>
      </c>
      <c r="AT352" s="110" t="str">
        <f>VLOOKUP(Tabela2[[#This Row],[SIEMA]],Siema2025,63,FALSE)</f>
        <v/>
      </c>
      <c r="AU352" s="110" t="str">
        <f>VLOOKUP(Tabela2[[#This Row],[SIEMA]],Siema2025,65,FALSE)</f>
        <v>X</v>
      </c>
      <c r="AV352" s="110" t="str">
        <f>VLOOKUP(Tabela2[[#This Row],[SIEMA]],Siema2025,67,FALSE)</f>
        <v/>
      </c>
      <c r="AW352" s="110" t="str">
        <f>VLOOKUP(Tabela2[[#This Row],[SIEMA]],Siema2025,69,FALSE)</f>
        <v/>
      </c>
      <c r="AX352" s="110" t="str">
        <f>VLOOKUP(Tabela2[[#This Row],[SIEMA]],Siema2025,71,FALSE)</f>
        <v/>
      </c>
      <c r="AY352" s="110" t="str">
        <f>VLOOKUP(Tabela2[[#This Row],[SIEMA]],Siema2025,73,FALSE)</f>
        <v/>
      </c>
      <c r="AZ352" s="110" t="str">
        <f>VLOOKUP(Tabela2[[#This Row],[SIEMA]],Siema2025,75,FALSE)</f>
        <v/>
      </c>
      <c r="BA352" s="110" t="str">
        <f>VLOOKUP(Tabela2[[#This Row],[SIEMA]],Siema2025,77,FALSE)</f>
        <v/>
      </c>
      <c r="BB352" s="110" t="str">
        <f>VLOOKUP(Tabela2[[#This Row],[SIEMA]],Siema2025,79,FALSE)</f>
        <v/>
      </c>
      <c r="BC352" s="110" t="str">
        <f>IF(Tabela2[[#This Row],[Outro(s) ]] = "X", "PREENCHER","NA")</f>
        <v>NA</v>
      </c>
      <c r="BD352" s="110" t="str">
        <f>VLOOKUP(Tabela2[[#This Row],[SIEMA]],Siema2025,82,FALSE)</f>
        <v/>
      </c>
      <c r="BE352" s="110" t="str">
        <f>VLOOKUP(Tabela2[[#This Row],[SIEMA]],Siema2025,81,FALSE)</f>
        <v/>
      </c>
      <c r="BF352" s="112" t="str">
        <f>VLOOKUP(Tabela2[[#This Row],[SIEMA]],Siema2025,28,FALSE)</f>
        <v/>
      </c>
      <c r="BG352" s="112"/>
      <c r="BH352" s="113" t="str">
        <f>VLOOKUP(Tabela2[[#This Row],[SIEMA]],Siema2025,29,FALSE)</f>
        <v/>
      </c>
      <c r="BI352" s="114" t="str">
        <f>VLOOKUP(Tabela2[[#This Row],[SIEMA]],Siema2025,107,FALSE)</f>
        <v>Não</v>
      </c>
      <c r="BJ352" s="109"/>
      <c r="BK352" s="106"/>
      <c r="BL352" s="143"/>
      <c r="BM352" s="110">
        <f ca="1">IF(Tabela2[[#This Row],[Data de atendimento do Ibama (considerar o primeiro documento/ação)]]="",_xlfn.DAYS(TODAY(),J352),_xlfn.DAYS(Tabela2[[#This Row],[Data de atendimento do Ibama (considerar o primeiro documento/ação)]],J352))</f>
        <v>420</v>
      </c>
      <c r="BN352" s="110" t="str">
        <f>IF(Tabela2[[#This Row],[Atendido pelo Ibama ("Não" ou "Sim")]]="Não","Preencher", IF(Tabela2[[#This Row],[Atendido pelo Ibama ("Não" ou "Sim")]]="Sim","NA",""))</f>
        <v/>
      </c>
      <c r="BO352" s="116"/>
      <c r="BP352" s="110" t="str">
        <f>IF(Tabela2[[#This Row],[Forma de atendimento (primeiro documento/ação)]]= "Outros (especificar)", "PREENCHER","NA")</f>
        <v>NA</v>
      </c>
      <c r="BQ352" s="108"/>
      <c r="BR352" s="110" t="str">
        <f>IF(Tabela2[[#This Row],[Equipe do Ibama foi a campo? Houve sobrevoo do Poseidon?]] = "Sim", "PREENCHER","NA")</f>
        <v>NA</v>
      </c>
      <c r="BS352" s="110" t="str">
        <f>IF(Tabela2[[#This Row],[Se sim, foi emitida Ordem de Emergência? (informações vinculada à coluna CK)]] = "Sim", "PREENCHER","NA")</f>
        <v>NA</v>
      </c>
      <c r="BT352" s="110" t="str">
        <f>IF(Tabela2[[#This Row],[Foi elaborado Relatório de Vistoria pelo Ibama? (informações vinculada à coluna CK)]] = "Sim", "PREENCHER","NA")</f>
        <v>NA</v>
      </c>
      <c r="BU352" s="110" t="str">
        <f>IF(Tabela2[[#This Row],[Houve envio de Informações Pós-acidente (preencher "não se aplica" quando de competência estadual/municipal)]] = "Sim", "PREENCHER","NA")</f>
        <v>NA</v>
      </c>
      <c r="BV352" s="110" t="str">
        <f>IF(Tabela2[[#This Row],[Houve avaliação das informações pós-acidente solicitadas/enviadas?]] = "Sim", "PREENCHER","NA")</f>
        <v>NA</v>
      </c>
      <c r="BW352" s="110" t="str">
        <f>IF(Tabela2[[#This Row],[O Ibama aguarda resposta da empresa/OEMA, etc?]] = "Sim", "PREENCHER","NA")</f>
        <v>NA</v>
      </c>
      <c r="BX352" s="108"/>
      <c r="BY352" s="108"/>
      <c r="BZ352" s="106" t="str">
        <f>IF(Tabela2[[#This Row],[Data do documento de encerramento]]="NA","NA",IF(Tabela2[[#This Row],[Data do documento de encerramento]]="","Pendente de conclusão/ encerramento",_xlfn.DAYS(Tabela2[[#This Row],[Data do documento de encerramento]],J352)))</f>
        <v>Pendente de conclusão/ encerramento</v>
      </c>
      <c r="CA352" s="109"/>
      <c r="CB352" s="109"/>
      <c r="CC352" s="131"/>
      <c r="CD352" s="109"/>
      <c r="CE352" s="109"/>
      <c r="CF352" s="109"/>
    </row>
    <row r="353" spans="1:84" s="206" customFormat="1" ht="45.75" hidden="1">
      <c r="A353" s="192">
        <v>202552554044</v>
      </c>
      <c r="B353" s="180" t="s">
        <v>8446</v>
      </c>
      <c r="C353" s="193" t="str">
        <f>VLOOKUP(Tabela2[[#This Row],[SIEMA]],Siema2025,4,FALSE)</f>
        <v xml:space="preserve"> AM</v>
      </c>
      <c r="D353" s="194" t="str">
        <f>VLOOKUP(Tabela2[[#This Row],[SIEMA]],Siema2025,3,FALSE)</f>
        <v xml:space="preserve">Manaus </v>
      </c>
      <c r="E353" s="194" t="str">
        <f>VLOOKUP(Tabela2[[#This Row],[SIEMA]],Siema2025,20,FALSE)</f>
        <v>RUA PAJURA, N01, VILA BURITI</v>
      </c>
      <c r="F353" s="194"/>
      <c r="G353" s="194"/>
      <c r="H353" s="194"/>
      <c r="I353" s="195" t="str">
        <f>VLOOKUP(Tabela2[[#This Row],[SIEMA]],Siema2025,19,FALSE)</f>
        <v/>
      </c>
      <c r="J353" s="196">
        <f>VLOOKUP(Tabela2[[#This Row],[SIEMA]],Siema2025,2,FALSE)</f>
        <v>45801</v>
      </c>
      <c r="K353" s="196" t="str">
        <f>VLOOKUP(Tabela2[[#This Row],[SIEMA]],Siema2025,16,FALSE)</f>
        <v>Sábado</v>
      </c>
      <c r="L353" s="194" t="str">
        <f>IF(Tabela2[[#This Row],[Data]]="","Sem Informação",VLOOKUP(MONTH(Tabela2[[#This Row],[Data]]),'[1]Validação de dados'!$I$1:$J$13,2,0))</f>
        <v>Maio</v>
      </c>
      <c r="M353" s="195">
        <f>YEAR(Tabela2[[#This Row],[Data]])</f>
        <v>2025</v>
      </c>
      <c r="N353" s="196" t="str">
        <f>VLOOKUP(Tabela2[[#This Row],[SIEMA]],Siema2025,17,FALSE)</f>
        <v>Vespertino</v>
      </c>
      <c r="O353" s="196" t="str">
        <f>VLOOKUP(Tabela2[[#This Row],[SIEMA]],Siema2025,5,FALSE)</f>
        <v>Duto</v>
      </c>
      <c r="P353" s="195"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53" s="195" t="str">
        <f>VLOOKUP(Tabela2[[#This Row],[SIEMA]],Siema2025,7,FALSE)</f>
        <v/>
      </c>
      <c r="R353" s="195" t="str">
        <f>VLOOKUP(Tabela2[[#This Row],[SIEMA]],Siema2025,10,FALSE)</f>
        <v/>
      </c>
      <c r="S353" s="197" t="str">
        <f>IF(Q353="","", IF(Q353="NC","", IF(Q353="NE","", IF(Q353="NA","",IFERROR(VLOOKUP(Q353,Produtos!$A$1:$C$2319,2,FALSE),"Não Cadastrado")))))</f>
        <v/>
      </c>
      <c r="T353" s="195" t="str">
        <f>VLOOKUP(Tabela2[[#This Row],[SIEMA]],Siema2025,11,FALSE)</f>
        <v xml:space="preserve"> </v>
      </c>
      <c r="U353" s="195" t="str">
        <f>VLOOKUP(Tabela2[[#This Row],[SIEMA]],Siema2025,12,FALSE)</f>
        <v xml:space="preserve"> </v>
      </c>
      <c r="V353" s="195" t="str">
        <f>IF(Q353="","",IF(ISNUMBER(Q353)=FALSE,"Não se aplica",IFERROR(VLOOKUP(Q353,Produtos!$A$1:$C$2319,3,FALSE),"Não Cadastrado")))</f>
        <v/>
      </c>
      <c r="W353" s="195" t="str">
        <f>VLOOKUP(Tabela2[[#This Row],[SIEMA]],Siema2025,10,FALSE)</f>
        <v/>
      </c>
      <c r="X353" s="198" t="str">
        <f>IF(Tabela2[[#This Row],[Origem do acidente]] = "Plataforma", "PREENCHER","NA")</f>
        <v>NA</v>
      </c>
      <c r="Y353" s="199" t="str">
        <f>IF(W353="","", IF(W353="NC","", IF(W353="NE","", IF(W353="NA","",IFERROR(VLOOKUP(W353,Produtos!$A$1:$C$2319,2,FALSE),"Não Cadastrado")))))</f>
        <v/>
      </c>
      <c r="Z353" s="195" t="str">
        <f>VLOOKUP(Tabela2[[#This Row],[SIEMA]],Siema2025,11,FALSE)</f>
        <v xml:space="preserve"> </v>
      </c>
      <c r="AA353" s="195" t="str">
        <f>VLOOKUP(Tabela2[[#This Row],[SIEMA]],Siema2025,12,FALSE)</f>
        <v xml:space="preserve"> </v>
      </c>
      <c r="AB353" s="195" t="str">
        <f>IF(W353="","",IF(ISNUMBER(W353)=FALSE,"Não se aplica",IFERROR(VLOOKUP(W353,Produtos!$A$1:$C$2319,3,FALSE),"Não Cadastrado")))</f>
        <v/>
      </c>
      <c r="AC353" s="195"/>
      <c r="AD353" s="193" t="str">
        <f>IF(Tabela2[[#This Row],[Origem do acidente]] = "Plataforma", "PREENCHER","NA")</f>
        <v>NA</v>
      </c>
      <c r="AE353" s="197" t="str">
        <f>IF(AC353="","", IF(AC353="NC","", IF(AC353="NE","", IF(AC353="NA","",IFERROR(VLOOKUP(AC353,Produtos!$A$1:$C$2319,2,FALSE),"Não Cadastrado")))))</f>
        <v/>
      </c>
      <c r="AF353" s="195"/>
      <c r="AG353" s="195"/>
      <c r="AH353" s="195" t="str">
        <f>IF(AC353="","",IF(ISNUMBER(AC353)=FALSE,"Não se aplica",IFERROR(VLOOKUP(AC353,Produtos!$A$1:$C$2319,3,FALSE),"Não Cadastrado")))</f>
        <v/>
      </c>
      <c r="AI353" s="195"/>
      <c r="AJ353" s="195" t="str">
        <f>VLOOKUP(Tabela2[[#This Row],[SIEMA]],Siema2025,26,FALSE)</f>
        <v/>
      </c>
      <c r="AK353" s="197"/>
      <c r="AL353" s="197"/>
      <c r="AM353" s="197"/>
      <c r="AN353" s="193" t="str">
        <f>VLOOKUP(Tabela2[[#This Row],[SIEMA]],Siema2025,51,FALSE)</f>
        <v/>
      </c>
      <c r="AO353" s="193" t="str">
        <f>VLOOKUP(Tabela2[[#This Row],[SIEMA]],Siema2025,53,FALSE)</f>
        <v/>
      </c>
      <c r="AP353" s="193" t="str">
        <f>VLOOKUP(Tabela2[[#This Row],[SIEMA]],Siema2025,55,FALSE)</f>
        <v/>
      </c>
      <c r="AQ353" s="193" t="str">
        <f>VLOOKUP(Tabela2[[#This Row],[SIEMA]],Siema2025,57,FALSE)</f>
        <v>X</v>
      </c>
      <c r="AR353" s="193" t="str">
        <f>VLOOKUP(Tabela2[[#This Row],[SIEMA]],Siema2025,59,FALSE)</f>
        <v/>
      </c>
      <c r="AS353" s="193" t="str">
        <f>VLOOKUP(Tabela2[[#This Row],[SIEMA]],Siema2025,61,FALSE)</f>
        <v/>
      </c>
      <c r="AT353" s="193" t="str">
        <f>VLOOKUP(Tabela2[[#This Row],[SIEMA]],Siema2025,63,FALSE)</f>
        <v/>
      </c>
      <c r="AU353" s="193" t="str">
        <f>VLOOKUP(Tabela2[[#This Row],[SIEMA]],Siema2025,65,FALSE)</f>
        <v/>
      </c>
      <c r="AV353" s="193" t="str">
        <f>VLOOKUP(Tabela2[[#This Row],[SIEMA]],Siema2025,67,FALSE)</f>
        <v/>
      </c>
      <c r="AW353" s="193" t="str">
        <f>VLOOKUP(Tabela2[[#This Row],[SIEMA]],Siema2025,69,FALSE)</f>
        <v/>
      </c>
      <c r="AX353" s="193" t="str">
        <f>VLOOKUP(Tabela2[[#This Row],[SIEMA]],Siema2025,71,FALSE)</f>
        <v/>
      </c>
      <c r="AY353" s="193" t="str">
        <f>VLOOKUP(Tabela2[[#This Row],[SIEMA]],Siema2025,73,FALSE)</f>
        <v/>
      </c>
      <c r="AZ353" s="193" t="str">
        <f>VLOOKUP(Tabela2[[#This Row],[SIEMA]],Siema2025,75,FALSE)</f>
        <v/>
      </c>
      <c r="BA353" s="193" t="str">
        <f>VLOOKUP(Tabela2[[#This Row],[SIEMA]],Siema2025,77,FALSE)</f>
        <v/>
      </c>
      <c r="BB353" s="193" t="str">
        <f>VLOOKUP(Tabela2[[#This Row],[SIEMA]],Siema2025,79,FALSE)</f>
        <v/>
      </c>
      <c r="BC353" s="193" t="str">
        <f>IF(Tabela2[[#This Row],[Outro(s) ]] = "X", "PREENCHER","NA")</f>
        <v>NA</v>
      </c>
      <c r="BD353" s="193" t="str">
        <f>VLOOKUP(Tabela2[[#This Row],[SIEMA]],Siema2025,82,FALSE)</f>
        <v/>
      </c>
      <c r="BE353" s="193" t="str">
        <f>VLOOKUP(Tabela2[[#This Row],[SIEMA]],Siema2025,81,FALSE)</f>
        <v/>
      </c>
      <c r="BF353" s="200" t="str">
        <f>VLOOKUP(Tabela2[[#This Row],[SIEMA]],Siema2025,28,FALSE)</f>
        <v/>
      </c>
      <c r="BG353" s="200"/>
      <c r="BH353" s="201" t="str">
        <f>VLOOKUP(Tabela2[[#This Row],[SIEMA]],Siema2025,29,FALSE)</f>
        <v/>
      </c>
      <c r="BI353" s="202" t="str">
        <f>VLOOKUP(Tabela2[[#This Row],[SIEMA]],Siema2025,107,FALSE)</f>
        <v>Não</v>
      </c>
      <c r="BJ353" s="197"/>
      <c r="BK353" s="195"/>
      <c r="BL353" s="203"/>
      <c r="BM353" s="193">
        <f ca="1">IF(Tabela2[[#This Row],[Data de atendimento do Ibama (considerar o primeiro documento/ação)]]="",_xlfn.DAYS(TODAY(),J353),_xlfn.DAYS(Tabela2[[#This Row],[Data de atendimento do Ibama (considerar o primeiro documento/ação)]],J353))</f>
        <v>419</v>
      </c>
      <c r="BN353" s="193" t="str">
        <f>IF(Tabela2[[#This Row],[Atendido pelo Ibama ("Não" ou "Sim")]]="Não","Preencher", IF(Tabela2[[#This Row],[Atendido pelo Ibama ("Não" ou "Sim")]]="Sim","NA",""))</f>
        <v/>
      </c>
      <c r="BO353" s="204"/>
      <c r="BP353" s="193" t="str">
        <f>IF(Tabela2[[#This Row],[Forma de atendimento (primeiro documento/ação)]]= "Outros (especificar)", "PREENCHER","NA")</f>
        <v>NA</v>
      </c>
      <c r="BQ353" s="194"/>
      <c r="BR353" s="193" t="str">
        <f>IF(Tabela2[[#This Row],[Equipe do Ibama foi a campo? Houve sobrevoo do Poseidon?]] = "Sim", "PREENCHER","NA")</f>
        <v>NA</v>
      </c>
      <c r="BS353" s="193" t="str">
        <f>IF(Tabela2[[#This Row],[Se sim, foi emitida Ordem de Emergência? (informações vinculada à coluna CK)]] = "Sim", "PREENCHER","NA")</f>
        <v>NA</v>
      </c>
      <c r="BT353" s="193" t="str">
        <f>IF(Tabela2[[#This Row],[Foi elaborado Relatório de Vistoria pelo Ibama? (informações vinculada à coluna CK)]] = "Sim", "PREENCHER","NA")</f>
        <v>NA</v>
      </c>
      <c r="BU353" s="193" t="str">
        <f>IF(Tabela2[[#This Row],[Houve envio de Informações Pós-acidente (preencher "não se aplica" quando de competência estadual/municipal)]] = "Sim", "PREENCHER","NA")</f>
        <v>NA</v>
      </c>
      <c r="BV353" s="193" t="str">
        <f>IF(Tabela2[[#This Row],[Houve avaliação das informações pós-acidente solicitadas/enviadas?]] = "Sim", "PREENCHER","NA")</f>
        <v>NA</v>
      </c>
      <c r="BW353" s="193" t="str">
        <f>IF(Tabela2[[#This Row],[O Ibama aguarda resposta da empresa/OEMA, etc?]] = "Sim", "PREENCHER","NA")</f>
        <v>NA</v>
      </c>
      <c r="BX353" s="194"/>
      <c r="BY353" s="194"/>
      <c r="BZ353" s="195" t="str">
        <f>IF(Tabela2[[#This Row],[Data do documento de encerramento]]="NA","NA",IF(Tabela2[[#This Row],[Data do documento de encerramento]]="","Pendente de conclusão/ encerramento",_xlfn.DAYS(Tabela2[[#This Row],[Data do documento de encerramento]],J353)))</f>
        <v>Pendente de conclusão/ encerramento</v>
      </c>
      <c r="CA353" s="197" t="s">
        <v>8447</v>
      </c>
      <c r="CB353" s="197"/>
      <c r="CC353" s="205"/>
      <c r="CD353" s="197"/>
      <c r="CE353" s="197"/>
      <c r="CF353" s="197"/>
    </row>
    <row r="354" spans="1:84" ht="60.75">
      <c r="A354" s="185">
        <v>202552582819</v>
      </c>
      <c r="B354" s="120" t="s">
        <v>8448</v>
      </c>
      <c r="C354" s="110" t="s">
        <v>672</v>
      </c>
      <c r="D354" s="108" t="s">
        <v>637</v>
      </c>
      <c r="E354" s="108" t="s">
        <v>8449</v>
      </c>
      <c r="F354" s="108"/>
      <c r="G354" s="108" t="s">
        <v>8450</v>
      </c>
      <c r="H354" s="108" t="s">
        <v>8451</v>
      </c>
      <c r="I354" s="106" t="str">
        <f>VLOOKUP(Tabela2[[#This Row],[SIEMA]],Siema2025,19,FALSE)</f>
        <v>Santos</v>
      </c>
      <c r="J354" s="107">
        <f>VLOOKUP(Tabela2[[#This Row],[SIEMA]],Siema2025,2,FALSE)</f>
        <v>45801</v>
      </c>
      <c r="K354" s="107" t="str">
        <f>VLOOKUP(Tabela2[[#This Row],[SIEMA]],Siema2025,16,FALSE)</f>
        <v>Sábado</v>
      </c>
      <c r="L354" s="108" t="str">
        <f>IF(Tabela2[[#This Row],[Data]]="","Sem Informação",VLOOKUP(MONTH(Tabela2[[#This Row],[Data]]),'[1]Validação de dados'!$I$1:$J$13,2,0))</f>
        <v>Maio</v>
      </c>
      <c r="M354" s="106">
        <f>YEAR(Tabela2[[#This Row],[Data]])</f>
        <v>2025</v>
      </c>
      <c r="N354" s="107" t="str">
        <f>VLOOKUP(Tabela2[[#This Row],[SIEMA]],Siema2025,17,FALSE)</f>
        <v>Noturno</v>
      </c>
      <c r="O354" s="107" t="s">
        <v>111</v>
      </c>
      <c r="P354" s="106" t="str">
        <f>VLOOKUP(Tabela2[[#This Row],[SIEMA]],Siema2025,21,FALSE)</f>
        <v>Embarcação Deep Star</v>
      </c>
      <c r="Q354" s="106" t="s">
        <v>637</v>
      </c>
      <c r="R354" s="106" t="s">
        <v>7137</v>
      </c>
      <c r="S354" s="109" t="s">
        <v>7138</v>
      </c>
      <c r="T354" s="106">
        <v>1.2999999999999999E-2</v>
      </c>
      <c r="U354" s="106" t="s">
        <v>7109</v>
      </c>
      <c r="V354" s="106" t="str">
        <f>IF(Q354="","",IF(ISNUMBER(Q354)=FALSE,"Não se aplica",IFERROR(VLOOKUP(Q354,Produtos!$A$1:$C$2319,3,FALSE),"Não Cadastrado")))</f>
        <v>Não se aplica</v>
      </c>
      <c r="W354" s="106"/>
      <c r="X354" s="115"/>
      <c r="Y354" s="111" t="str">
        <f>IF(W354="","", IF(W354="NC","", IF(W354="NE","", IF(W354="NA","",IFERROR(VLOOKUP(W354,Produtos!$A$1:$C$2319,2,FALSE),"Não Cadastrado")))))</f>
        <v/>
      </c>
      <c r="Z354" s="106"/>
      <c r="AA354" s="106"/>
      <c r="AB354" s="106" t="str">
        <f>IF(W354="","",IF(ISNUMBER(W354)=FALSE,"Não se aplica",IFERROR(VLOOKUP(W354,Produtos!$A$1:$C$2319,3,FALSE),"Não Cadastrado")))</f>
        <v/>
      </c>
      <c r="AC354" s="106"/>
      <c r="AD354" s="110"/>
      <c r="AE354" s="109" t="str">
        <f>IF(AC354="","", IF(AC354="NC","", IF(AC354="NE","", IF(AC354="NA","",IFERROR(VLOOKUP(AC354,Produtos!$A$1:$C$2319,2,FALSE),"Não Cadastrado")))))</f>
        <v/>
      </c>
      <c r="AF354" s="106"/>
      <c r="AG354" s="106"/>
      <c r="AH354" s="106" t="str">
        <f>IF(AC354="","",IF(ISNUMBER(AC354)=FALSE,"Não se aplica",IFERROR(VLOOKUP(AC354,Produtos!$A$1:$C$2319,3,FALSE),"Não Cadastrado")))</f>
        <v/>
      </c>
      <c r="AI354" s="106"/>
      <c r="AJ354" s="106" t="str">
        <f>VLOOKUP(Tabela2[[#This Row],[SIEMA]],Siema2025,26,FALSE)</f>
        <v>Em investigação.</v>
      </c>
      <c r="AK354" s="109" t="s">
        <v>7110</v>
      </c>
      <c r="AL354" s="109" t="s">
        <v>7219</v>
      </c>
      <c r="AM354" s="109"/>
      <c r="AN354" s="110" t="str">
        <f>VLOOKUP(Tabela2[[#This Row],[SIEMA]],Siema2025,51,FALSE)</f>
        <v/>
      </c>
      <c r="AO354" s="110" t="str">
        <f>VLOOKUP(Tabela2[[#This Row],[SIEMA]],Siema2025,53,FALSE)</f>
        <v/>
      </c>
      <c r="AP354" s="110" t="str">
        <f>VLOOKUP(Tabela2[[#This Row],[SIEMA]],Siema2025,55,FALSE)</f>
        <v/>
      </c>
      <c r="AQ354" s="110" t="str">
        <f>VLOOKUP(Tabela2[[#This Row],[SIEMA]],Siema2025,57,FALSE)</f>
        <v/>
      </c>
      <c r="AR354" s="110" t="str">
        <f>VLOOKUP(Tabela2[[#This Row],[SIEMA]],Siema2025,59,FALSE)</f>
        <v/>
      </c>
      <c r="AS354" s="110" t="str">
        <f>VLOOKUP(Tabela2[[#This Row],[SIEMA]],Siema2025,61,FALSE)</f>
        <v>X</v>
      </c>
      <c r="AT354" s="110" t="str">
        <f>VLOOKUP(Tabela2[[#This Row],[SIEMA]],Siema2025,63,FALSE)</f>
        <v/>
      </c>
      <c r="AU354" s="110" t="str">
        <f>VLOOKUP(Tabela2[[#This Row],[SIEMA]],Siema2025,65,FALSE)</f>
        <v/>
      </c>
      <c r="AV354" s="110" t="str">
        <f>VLOOKUP(Tabela2[[#This Row],[SIEMA]],Siema2025,67,FALSE)</f>
        <v/>
      </c>
      <c r="AW354" s="110" t="str">
        <f>VLOOKUP(Tabela2[[#This Row],[SIEMA]],Siema2025,69,FALSE)</f>
        <v/>
      </c>
      <c r="AX354" s="110" t="str">
        <f>VLOOKUP(Tabela2[[#This Row],[SIEMA]],Siema2025,71,FALSE)</f>
        <v/>
      </c>
      <c r="AY354" s="110" t="str">
        <f>VLOOKUP(Tabela2[[#This Row],[SIEMA]],Siema2025,73,FALSE)</f>
        <v/>
      </c>
      <c r="AZ354" s="110" t="str">
        <f>VLOOKUP(Tabela2[[#This Row],[SIEMA]],Siema2025,75,FALSE)</f>
        <v/>
      </c>
      <c r="BA354" s="110" t="str">
        <f>VLOOKUP(Tabela2[[#This Row],[SIEMA]],Siema2025,77,FALSE)</f>
        <v/>
      </c>
      <c r="BB354" s="110" t="str">
        <f>VLOOKUP(Tabela2[[#This Row],[SIEMA]],Siema2025,79,FALSE)</f>
        <v/>
      </c>
      <c r="BC354" s="110" t="str">
        <f>IF(Tabela2[[#This Row],[Outro(s) ]] = "X", "PREENCHER","NA")</f>
        <v>NA</v>
      </c>
      <c r="BD354" s="110" t="str">
        <f>VLOOKUP(Tabela2[[#This Row],[SIEMA]],Siema2025,82,FALSE)</f>
        <v/>
      </c>
      <c r="BE354" s="110" t="str">
        <f>VLOOKUP(Tabela2[[#This Row],[SIEMA]],Siema2025,81,FALSE)</f>
        <v/>
      </c>
      <c r="BF354" s="112" t="s">
        <v>206</v>
      </c>
      <c r="BG354" s="112"/>
      <c r="BH354" s="113">
        <v>33000167000101</v>
      </c>
      <c r="BI354" s="114" t="str">
        <f>VLOOKUP(Tabela2[[#This Row],[SIEMA]],Siema2025,107,FALSE)</f>
        <v>Não</v>
      </c>
      <c r="BJ354" s="109" t="s">
        <v>7097</v>
      </c>
      <c r="BK354" s="106" t="s">
        <v>2696</v>
      </c>
      <c r="BL354" s="143">
        <v>45805</v>
      </c>
      <c r="BM354" s="110">
        <f ca="1">IF(Tabela2[[#This Row],[Data de atendimento do Ibama (considerar o primeiro documento/ação)]]="",_xlfn.DAYS(TODAY(),J354),_xlfn.DAYS(Tabela2[[#This Row],[Data de atendimento do Ibama (considerar o primeiro documento/ação)]],J354))</f>
        <v>4</v>
      </c>
      <c r="BN354" s="110" t="str">
        <f>IF(Tabela2[[#This Row],[Atendido pelo Ibama ("Não" ou "Sim")]]="Não","Preencher", IF(Tabela2[[#This Row],[Atendido pelo Ibama ("Não" ou "Sim")]]="Sim","NA",""))</f>
        <v>NA</v>
      </c>
      <c r="BO354" s="116" t="s">
        <v>7098</v>
      </c>
      <c r="BP354" s="110" t="str">
        <f>IF(Tabela2[[#This Row],[Forma de atendimento (primeiro documento/ação)]]= "Outros (especificar)", "PREENCHER","NA")</f>
        <v>NA</v>
      </c>
      <c r="BQ354" s="108" t="s">
        <v>123</v>
      </c>
      <c r="BR354" s="110" t="str">
        <f>IF(Tabela2[[#This Row],[Equipe do Ibama foi a campo? Houve sobrevoo do Poseidon?]] = "Sim", "PREENCHER","NA")</f>
        <v>NA</v>
      </c>
      <c r="BS354" s="110" t="str">
        <f>IF(Tabela2[[#This Row],[Se sim, foi emitida Ordem de Emergência? (informações vinculada à coluna CK)]] = "Sim", "PREENCHER","NA")</f>
        <v>NA</v>
      </c>
      <c r="BT354" s="110" t="s">
        <v>7099</v>
      </c>
      <c r="BU354" s="110" t="s">
        <v>2696</v>
      </c>
      <c r="BV354" s="110" t="s">
        <v>123</v>
      </c>
      <c r="BW354" s="110" t="s">
        <v>2696</v>
      </c>
      <c r="BX354" s="108" t="s">
        <v>7100</v>
      </c>
      <c r="BY354" s="143">
        <v>45916</v>
      </c>
      <c r="BZ354" s="106">
        <f>IF(Tabela2[[#This Row],[Data do documento de encerramento]]="NA","NA",IF(Tabela2[[#This Row],[Data do documento de encerramento]]="","Pendente de conclusão/ encerramento",_xlfn.DAYS(Tabela2[[#This Row],[Data do documento de encerramento]],J354)))</f>
        <v>115</v>
      </c>
      <c r="CA354" s="131" t="s">
        <v>7220</v>
      </c>
      <c r="CB354" s="109" t="s">
        <v>7156</v>
      </c>
      <c r="CC354" s="299" t="s">
        <v>7140</v>
      </c>
      <c r="CD354" s="109" t="s">
        <v>123</v>
      </c>
      <c r="CE354" s="109" t="s">
        <v>123</v>
      </c>
      <c r="CF354" s="109" t="s">
        <v>7243</v>
      </c>
    </row>
    <row r="355" spans="1:84" ht="60.75">
      <c r="A355" s="185">
        <v>202552661207</v>
      </c>
      <c r="B355" s="120" t="s">
        <v>8452</v>
      </c>
      <c r="C355" s="110" t="s">
        <v>672</v>
      </c>
      <c r="D355" s="108" t="s">
        <v>637</v>
      </c>
      <c r="E355" s="108" t="s">
        <v>7256</v>
      </c>
      <c r="F355" s="108"/>
      <c r="G355" s="108" t="s">
        <v>8453</v>
      </c>
      <c r="H355" s="108" t="s">
        <v>8454</v>
      </c>
      <c r="I355" s="106" t="str">
        <f>VLOOKUP(Tabela2[[#This Row],[SIEMA]],Siema2025,19,FALSE)</f>
        <v>Santos</v>
      </c>
      <c r="J355" s="107">
        <f>VLOOKUP(Tabela2[[#This Row],[SIEMA]],Siema2025,2,FALSE)</f>
        <v>45801</v>
      </c>
      <c r="K355" s="107" t="str">
        <f>VLOOKUP(Tabela2[[#This Row],[SIEMA]],Siema2025,16,FALSE)</f>
        <v>Sábado</v>
      </c>
      <c r="L355" s="108" t="str">
        <f>IF(Tabela2[[#This Row],[Data]]="","Sem Informação",VLOOKUP(MONTH(Tabela2[[#This Row],[Data]]),'[1]Validação de dados'!$I$1:$J$13,2,0))</f>
        <v>Maio</v>
      </c>
      <c r="M355" s="106">
        <f>YEAR(Tabela2[[#This Row],[Data]])</f>
        <v>2025</v>
      </c>
      <c r="N355" s="107" t="str">
        <f>VLOOKUP(Tabela2[[#This Row],[SIEMA]],Siema2025,17,FALSE)</f>
        <v>Noturno</v>
      </c>
      <c r="O355" s="107" t="s">
        <v>111</v>
      </c>
      <c r="P355" s="106" t="str">
        <f>VLOOKUP(Tabela2[[#This Row],[SIEMA]],Siema2025,21,FALSE)</f>
        <v>Poço 7-BUZ-18-RJS, associado a plataforma P-76</v>
      </c>
      <c r="Q355" s="106" t="s">
        <v>637</v>
      </c>
      <c r="R355" s="106" t="s">
        <v>7217</v>
      </c>
      <c r="S355" s="109" t="s">
        <v>7218</v>
      </c>
      <c r="T355" s="106">
        <v>0.6</v>
      </c>
      <c r="U355" s="106" t="s">
        <v>7109</v>
      </c>
      <c r="V355" s="106" t="str">
        <f>IF(Q355="","",IF(ISNUMBER(Q355)=FALSE,"Não se aplica",IFERROR(VLOOKUP(Q355,Produtos!$A$1:$C$2319,3,FALSE),"Não Cadastrado")))</f>
        <v>Não se aplica</v>
      </c>
      <c r="W355" s="106"/>
      <c r="X355" s="115"/>
      <c r="Y355" s="111" t="str">
        <f>IF(W355="","", IF(W355="NC","", IF(W355="NE","", IF(W355="NA","",IFERROR(VLOOKUP(W355,Produtos!$A$1:$C$2319,2,FALSE),"Não Cadastrado")))))</f>
        <v/>
      </c>
      <c r="Z355" s="106"/>
      <c r="AA355" s="106"/>
      <c r="AB355" s="106" t="str">
        <f>IF(W355="","",IF(ISNUMBER(W355)=FALSE,"Não se aplica",IFERROR(VLOOKUP(W355,Produtos!$A$1:$C$2319,3,FALSE),"Não Cadastrado")))</f>
        <v/>
      </c>
      <c r="AC355" s="106"/>
      <c r="AD355" s="110"/>
      <c r="AE355" s="109" t="str">
        <f>IF(AC355="","", IF(AC355="NC","", IF(AC355="NE","", IF(AC355="NA","",IFERROR(VLOOKUP(AC355,Produtos!$A$1:$C$2319,2,FALSE),"Não Cadastrado")))))</f>
        <v/>
      </c>
      <c r="AF355" s="106"/>
      <c r="AG355" s="106"/>
      <c r="AH355" s="106" t="str">
        <f>IF(AC355="","",IF(ISNUMBER(AC355)=FALSE,"Não se aplica",IFERROR(VLOOKUP(AC355,Produtos!$A$1:$C$2319,3,FALSE),"Não Cadastrado")))</f>
        <v/>
      </c>
      <c r="AI355" s="106"/>
      <c r="AJ355" s="106" t="str">
        <f>VLOOKUP(Tabela2[[#This Row],[SIEMA]],Siema2025,26,FALSE)</f>
        <v>em investigação</v>
      </c>
      <c r="AK355" s="109" t="s">
        <v>7219</v>
      </c>
      <c r="AL355" s="109"/>
      <c r="AM355" s="109"/>
      <c r="AN355" s="110" t="str">
        <f>VLOOKUP(Tabela2[[#This Row],[SIEMA]],Siema2025,51,FALSE)</f>
        <v/>
      </c>
      <c r="AO355" s="110" t="str">
        <f>VLOOKUP(Tabela2[[#This Row],[SIEMA]],Siema2025,53,FALSE)</f>
        <v/>
      </c>
      <c r="AP355" s="110" t="str">
        <f>VLOOKUP(Tabela2[[#This Row],[SIEMA]],Siema2025,55,FALSE)</f>
        <v/>
      </c>
      <c r="AQ355" s="110" t="str">
        <f>VLOOKUP(Tabela2[[#This Row],[SIEMA]],Siema2025,57,FALSE)</f>
        <v/>
      </c>
      <c r="AR355" s="110" t="str">
        <f>VLOOKUP(Tabela2[[#This Row],[SIEMA]],Siema2025,59,FALSE)</f>
        <v/>
      </c>
      <c r="AS355" s="110" t="str">
        <f>VLOOKUP(Tabela2[[#This Row],[SIEMA]],Siema2025,61,FALSE)</f>
        <v>X</v>
      </c>
      <c r="AT355" s="110" t="str">
        <f>VLOOKUP(Tabela2[[#This Row],[SIEMA]],Siema2025,63,FALSE)</f>
        <v/>
      </c>
      <c r="AU355" s="110" t="str">
        <f>VLOOKUP(Tabela2[[#This Row],[SIEMA]],Siema2025,65,FALSE)</f>
        <v/>
      </c>
      <c r="AV355" s="110" t="str">
        <f>VLOOKUP(Tabela2[[#This Row],[SIEMA]],Siema2025,67,FALSE)</f>
        <v/>
      </c>
      <c r="AW355" s="110" t="str">
        <f>VLOOKUP(Tabela2[[#This Row],[SIEMA]],Siema2025,69,FALSE)</f>
        <v/>
      </c>
      <c r="AX355" s="110" t="str">
        <f>VLOOKUP(Tabela2[[#This Row],[SIEMA]],Siema2025,71,FALSE)</f>
        <v/>
      </c>
      <c r="AY355" s="110" t="str">
        <f>VLOOKUP(Tabela2[[#This Row],[SIEMA]],Siema2025,73,FALSE)</f>
        <v/>
      </c>
      <c r="AZ355" s="110" t="str">
        <f>VLOOKUP(Tabela2[[#This Row],[SIEMA]],Siema2025,75,FALSE)</f>
        <v/>
      </c>
      <c r="BA355" s="110" t="str">
        <f>VLOOKUP(Tabela2[[#This Row],[SIEMA]],Siema2025,77,FALSE)</f>
        <v/>
      </c>
      <c r="BB355" s="110" t="str">
        <f>VLOOKUP(Tabela2[[#This Row],[SIEMA]],Siema2025,79,FALSE)</f>
        <v/>
      </c>
      <c r="BC355" s="110" t="str">
        <f>IF(Tabela2[[#This Row],[Outro(s) ]] = "X", "PREENCHER","NA")</f>
        <v>NA</v>
      </c>
      <c r="BD355" s="110" t="str">
        <f>VLOOKUP(Tabela2[[#This Row],[SIEMA]],Siema2025,82,FALSE)</f>
        <v/>
      </c>
      <c r="BE355" s="110" t="str">
        <f>VLOOKUP(Tabela2[[#This Row],[SIEMA]],Siema2025,81,FALSE)</f>
        <v/>
      </c>
      <c r="BF355" s="112" t="str">
        <f>VLOOKUP(Tabela2[[#This Row],[SIEMA]],Siema2025,28,FALSE)</f>
        <v>Petrobras</v>
      </c>
      <c r="BG355" s="112"/>
      <c r="BH355" s="113">
        <v>33000167000101</v>
      </c>
      <c r="BI355" s="114" t="str">
        <f>VLOOKUP(Tabela2[[#This Row],[SIEMA]],Siema2025,107,FALSE)</f>
        <v>Não</v>
      </c>
      <c r="BJ355" s="109" t="s">
        <v>7097</v>
      </c>
      <c r="BK355" s="106" t="s">
        <v>2696</v>
      </c>
      <c r="BL355" s="143">
        <v>45805</v>
      </c>
      <c r="BM355" s="110">
        <f ca="1">IF(Tabela2[[#This Row],[Data de atendimento do Ibama (considerar o primeiro documento/ação)]]="",_xlfn.DAYS(TODAY(),J355),_xlfn.DAYS(Tabela2[[#This Row],[Data de atendimento do Ibama (considerar o primeiro documento/ação)]],J355))</f>
        <v>4</v>
      </c>
      <c r="BN355" s="110" t="str">
        <f>IF(Tabela2[[#This Row],[Atendido pelo Ibama ("Não" ou "Sim")]]="Não","Preencher", IF(Tabela2[[#This Row],[Atendido pelo Ibama ("Não" ou "Sim")]]="Sim","NA",""))</f>
        <v>NA</v>
      </c>
      <c r="BO355" s="116" t="s">
        <v>7098</v>
      </c>
      <c r="BP355" s="110" t="str">
        <f>IF(Tabela2[[#This Row],[Forma de atendimento (primeiro documento/ação)]]= "Outros (especificar)", "PREENCHER","NA")</f>
        <v>NA</v>
      </c>
      <c r="BQ355" s="108" t="s">
        <v>123</v>
      </c>
      <c r="BR355" s="110" t="str">
        <f>IF(Tabela2[[#This Row],[Equipe do Ibama foi a campo? Houve sobrevoo do Poseidon?]] = "Sim", "PREENCHER","NA")</f>
        <v>NA</v>
      </c>
      <c r="BS355" s="110" t="str">
        <f>IF(Tabela2[[#This Row],[Se sim, foi emitida Ordem de Emergência? (informações vinculada à coluna CK)]] = "Sim", "PREENCHER","NA")</f>
        <v>NA</v>
      </c>
      <c r="BT355" s="110" t="s">
        <v>7099</v>
      </c>
      <c r="BU355" s="110" t="s">
        <v>123</v>
      </c>
      <c r="BV355" s="110" t="s">
        <v>123</v>
      </c>
      <c r="BW355" s="110" t="s">
        <v>123</v>
      </c>
      <c r="BX355" s="108" t="s">
        <v>7119</v>
      </c>
      <c r="BY355" s="108"/>
      <c r="BZ355" s="106" t="str">
        <f>IF(Tabela2[[#This Row],[Data do documento de encerramento]]="NA","NA",IF(Tabela2[[#This Row],[Data do documento de encerramento]]="","Pendente de conclusão/ encerramento",_xlfn.DAYS(Tabela2[[#This Row],[Data do documento de encerramento]],J355)))</f>
        <v>Pendente de conclusão/ encerramento</v>
      </c>
      <c r="CA355" s="294"/>
      <c r="CB355" s="109" t="s">
        <v>7156</v>
      </c>
      <c r="CC355" s="249" t="s">
        <v>7260</v>
      </c>
      <c r="CD355" s="109" t="s">
        <v>8455</v>
      </c>
      <c r="CE355" s="109" t="s">
        <v>2696</v>
      </c>
      <c r="CF355" s="109" t="s">
        <v>7103</v>
      </c>
    </row>
    <row r="356" spans="1:84" hidden="1">
      <c r="A356" s="172">
        <v>202552646813</v>
      </c>
      <c r="B356" s="173" t="s">
        <v>8456</v>
      </c>
      <c r="C356" s="110" t="str">
        <f>VLOOKUP(Tabela2[[#This Row],[SIEMA]],Siema2025,4,FALSE)</f>
        <v xml:space="preserve"> SP</v>
      </c>
      <c r="D356" s="108" t="str">
        <f>VLOOKUP(Tabela2[[#This Row],[SIEMA]],Siema2025,3,FALSE)</f>
        <v xml:space="preserve">São Joaquim da Barra </v>
      </c>
      <c r="E356" s="108" t="str">
        <f>VLOOKUP(Tabela2[[#This Row],[SIEMA]],Siema2025,20,FALSE)</f>
        <v>km 368+176</v>
      </c>
      <c r="F356" s="108"/>
      <c r="G356" s="108"/>
      <c r="H356" s="108"/>
      <c r="I356" s="106" t="str">
        <f>VLOOKUP(Tabela2[[#This Row],[SIEMA]],Siema2025,19,FALSE)</f>
        <v/>
      </c>
      <c r="J356" s="107">
        <f>VLOOKUP(Tabela2[[#This Row],[SIEMA]],Siema2025,2,FALSE)</f>
        <v>45801</v>
      </c>
      <c r="K356" s="107" t="str">
        <f>VLOOKUP(Tabela2[[#This Row],[SIEMA]],Siema2025,16,FALSE)</f>
        <v>Sábado</v>
      </c>
      <c r="L356" s="108" t="str">
        <f>IF(Tabela2[[#This Row],[Data]]="","Sem Informação",VLOOKUP(MONTH(Tabela2[[#This Row],[Data]]),'[1]Validação de dados'!$I$1:$J$13,2,0))</f>
        <v>Maio</v>
      </c>
      <c r="M356" s="106">
        <f>YEAR(Tabela2[[#This Row],[Data]])</f>
        <v>2025</v>
      </c>
      <c r="N356" s="107" t="str">
        <f>VLOOKUP(Tabela2[[#This Row],[SIEMA]],Siema2025,17,FALSE)</f>
        <v>Vespertino</v>
      </c>
      <c r="O356" s="107" t="str">
        <f>VLOOKUP(Tabela2[[#This Row],[SIEMA]],Siema2025,5,FALSE)</f>
        <v>Outro(s)</v>
      </c>
      <c r="P356" s="106" t="str">
        <f>VLOOKUP(Tabela2[[#This Row],[SIEMA]],Siema2025,21,FALSE)</f>
        <v>Ferrovia</v>
      </c>
      <c r="Q356" s="106" t="str">
        <f>VLOOKUP(Tabela2[[#This Row],[SIEMA]],Siema2025,7,FALSE)</f>
        <v/>
      </c>
      <c r="R356" s="106" t="str">
        <f>VLOOKUP(Tabela2[[#This Row],[SIEMA]],Siema2025,10,FALSE)</f>
        <v>Açucar</v>
      </c>
      <c r="S356" s="109" t="str">
        <f>IF(Q356="","", IF(Q356="NC","", IF(Q356="NE","", IF(Q356="NA","",IFERROR(VLOOKUP(Q356,Produtos!$A$1:$C$2319,2,FALSE),"Não Cadastrado")))))</f>
        <v/>
      </c>
      <c r="T356" s="106" t="str">
        <f>VLOOKUP(Tabela2[[#This Row],[SIEMA]],Siema2025,11,FALSE)</f>
        <v/>
      </c>
      <c r="U356" s="106" t="str">
        <f>VLOOKUP(Tabela2[[#This Row],[SIEMA]],Siema2025,12,FALSE)</f>
        <v/>
      </c>
      <c r="V356" s="106" t="str">
        <f>IF(Q356="","",IF(ISNUMBER(Q356)=FALSE,"Não se aplica",IFERROR(VLOOKUP(Q356,Produtos!$A$1:$C$2319,3,FALSE),"Não Cadastrado")))</f>
        <v/>
      </c>
      <c r="W356" s="106" t="str">
        <f>VLOOKUP(Tabela2[[#This Row],[SIEMA]],Siema2025,10,FALSE)</f>
        <v>Açucar</v>
      </c>
      <c r="X356" s="115" t="str">
        <f>IF(Tabela2[[#This Row],[Origem do acidente]] = "Plataforma", "PREENCHER","NA")</f>
        <v>NA</v>
      </c>
      <c r="Y356" s="111" t="str">
        <f>IF(W356="","", IF(W356="NC","", IF(W356="NE","", IF(W356="NA","",IFERROR(VLOOKUP(W356,Produtos!$A$1:$C$2319,2,FALSE),"Não Cadastrado")))))</f>
        <v>Não Cadastrado</v>
      </c>
      <c r="Z356" s="106" t="str">
        <f>VLOOKUP(Tabela2[[#This Row],[SIEMA]],Siema2025,11,FALSE)</f>
        <v/>
      </c>
      <c r="AA356" s="106" t="str">
        <f>VLOOKUP(Tabela2[[#This Row],[SIEMA]],Siema2025,12,FALSE)</f>
        <v/>
      </c>
      <c r="AB356" s="106" t="str">
        <f>IF(W356="","",IF(ISNUMBER(W356)=FALSE,"Não se aplica",IFERROR(VLOOKUP(W356,Produtos!$A$1:$C$2319,3,FALSE),"Não Cadastrado")))</f>
        <v>Não se aplica</v>
      </c>
      <c r="AC356" s="106"/>
      <c r="AD356" s="110" t="str">
        <f>IF(Tabela2[[#This Row],[Origem do acidente]] = "Plataforma", "PREENCHER","NA")</f>
        <v>NA</v>
      </c>
      <c r="AE356" s="109" t="str">
        <f>IF(AC356="","", IF(AC356="NC","", IF(AC356="NE","", IF(AC356="NA","",IFERROR(VLOOKUP(AC356,Produtos!$A$1:$C$2319,2,FALSE),"Não Cadastrado")))))</f>
        <v/>
      </c>
      <c r="AF356" s="106"/>
      <c r="AG356" s="106"/>
      <c r="AH356" s="106" t="str">
        <f>IF(AC356="","",IF(ISNUMBER(AC356)=FALSE,"Não se aplica",IFERROR(VLOOKUP(AC356,Produtos!$A$1:$C$2319,3,FALSE),"Não Cadastrado")))</f>
        <v/>
      </c>
      <c r="AI356" s="106"/>
      <c r="AJ356" s="106" t="str">
        <f>VLOOKUP(Tabela2[[#This Row],[SIEMA]],Siema2025,26,FALSE)</f>
        <v>Descarrilamento seguido da queda da carga</v>
      </c>
      <c r="AK356" s="109"/>
      <c r="AL356" s="109"/>
      <c r="AM356" s="109"/>
      <c r="AN356" s="110" t="str">
        <f>VLOOKUP(Tabela2[[#This Row],[SIEMA]],Siema2025,51,FALSE)</f>
        <v/>
      </c>
      <c r="AO356" s="110" t="str">
        <f>VLOOKUP(Tabela2[[#This Row],[SIEMA]],Siema2025,53,FALSE)</f>
        <v/>
      </c>
      <c r="AP356" s="110" t="str">
        <f>VLOOKUP(Tabela2[[#This Row],[SIEMA]],Siema2025,55,FALSE)</f>
        <v/>
      </c>
      <c r="AQ356" s="110" t="str">
        <f>VLOOKUP(Tabela2[[#This Row],[SIEMA]],Siema2025,57,FALSE)</f>
        <v/>
      </c>
      <c r="AR356" s="110" t="str">
        <f>VLOOKUP(Tabela2[[#This Row],[SIEMA]],Siema2025,59,FALSE)</f>
        <v/>
      </c>
      <c r="AS356" s="110" t="str">
        <f>VLOOKUP(Tabela2[[#This Row],[SIEMA]],Siema2025,61,FALSE)</f>
        <v/>
      </c>
      <c r="AT356" s="110" t="str">
        <f>VLOOKUP(Tabela2[[#This Row],[SIEMA]],Siema2025,63,FALSE)</f>
        <v/>
      </c>
      <c r="AU356" s="110" t="str">
        <f>VLOOKUP(Tabela2[[#This Row],[SIEMA]],Siema2025,65,FALSE)</f>
        <v>X</v>
      </c>
      <c r="AV356" s="110" t="str">
        <f>VLOOKUP(Tabela2[[#This Row],[SIEMA]],Siema2025,67,FALSE)</f>
        <v/>
      </c>
      <c r="AW356" s="110" t="str">
        <f>VLOOKUP(Tabela2[[#This Row],[SIEMA]],Siema2025,69,FALSE)</f>
        <v/>
      </c>
      <c r="AX356" s="110" t="str">
        <f>VLOOKUP(Tabela2[[#This Row],[SIEMA]],Siema2025,71,FALSE)</f>
        <v/>
      </c>
      <c r="AY356" s="110" t="str">
        <f>VLOOKUP(Tabela2[[#This Row],[SIEMA]],Siema2025,73,FALSE)</f>
        <v/>
      </c>
      <c r="AZ356" s="110" t="str">
        <f>VLOOKUP(Tabela2[[#This Row],[SIEMA]],Siema2025,75,FALSE)</f>
        <v/>
      </c>
      <c r="BA356" s="110" t="str">
        <f>VLOOKUP(Tabela2[[#This Row],[SIEMA]],Siema2025,77,FALSE)</f>
        <v/>
      </c>
      <c r="BB356" s="110" t="str">
        <f>VLOOKUP(Tabela2[[#This Row],[SIEMA]],Siema2025,79,FALSE)</f>
        <v/>
      </c>
      <c r="BC356" s="110" t="str">
        <f>IF(Tabela2[[#This Row],[Outro(s) ]] = "X", "PREENCHER","NA")</f>
        <v>NA</v>
      </c>
      <c r="BD356" s="110" t="str">
        <f>VLOOKUP(Tabela2[[#This Row],[SIEMA]],Siema2025,82,FALSE)</f>
        <v/>
      </c>
      <c r="BE356" s="110" t="str">
        <f>VLOOKUP(Tabela2[[#This Row],[SIEMA]],Siema2025,81,FALSE)</f>
        <v/>
      </c>
      <c r="BF356" s="112" t="str">
        <f>VLOOKUP(Tabela2[[#This Row],[SIEMA]],Siema2025,28,FALSE)</f>
        <v>Ferrovia Centro Atlântica</v>
      </c>
      <c r="BG356" s="112"/>
      <c r="BH356" s="113" t="str">
        <f>VLOOKUP(Tabela2[[#This Row],[SIEMA]],Siema2025,29,FALSE)</f>
        <v/>
      </c>
      <c r="BI356" s="114" t="str">
        <f>VLOOKUP(Tabela2[[#This Row],[SIEMA]],Siema2025,107,FALSE)</f>
        <v>Não</v>
      </c>
      <c r="BJ356" s="109"/>
      <c r="BK356" s="106"/>
      <c r="BL356" s="143"/>
      <c r="BM356" s="110">
        <f ca="1">IF(Tabela2[[#This Row],[Data de atendimento do Ibama (considerar o primeiro documento/ação)]]="",_xlfn.DAYS(TODAY(),J356),_xlfn.DAYS(Tabela2[[#This Row],[Data de atendimento do Ibama (considerar o primeiro documento/ação)]],J356))</f>
        <v>419</v>
      </c>
      <c r="BN356" s="110" t="str">
        <f>IF(Tabela2[[#This Row],[Atendido pelo Ibama ("Não" ou "Sim")]]="Não","Preencher", IF(Tabela2[[#This Row],[Atendido pelo Ibama ("Não" ou "Sim")]]="Sim","NA",""))</f>
        <v/>
      </c>
      <c r="BO356" s="116"/>
      <c r="BP356" s="110" t="str">
        <f>IF(Tabela2[[#This Row],[Forma de atendimento (primeiro documento/ação)]]= "Outros (especificar)", "PREENCHER","NA")</f>
        <v>NA</v>
      </c>
      <c r="BQ356" s="108"/>
      <c r="BR356" s="110" t="str">
        <f>IF(Tabela2[[#This Row],[Equipe do Ibama foi a campo? Houve sobrevoo do Poseidon?]] = "Sim", "PREENCHER","NA")</f>
        <v>NA</v>
      </c>
      <c r="BS356" s="110" t="str">
        <f>IF(Tabela2[[#This Row],[Se sim, foi emitida Ordem de Emergência? (informações vinculada à coluna CK)]] = "Sim", "PREENCHER","NA")</f>
        <v>NA</v>
      </c>
      <c r="BT356" s="110" t="str">
        <f>IF(Tabela2[[#This Row],[Foi elaborado Relatório de Vistoria pelo Ibama? (informações vinculada à coluna CK)]] = "Sim", "PREENCHER","NA")</f>
        <v>NA</v>
      </c>
      <c r="BU356" s="110" t="str">
        <f>IF(Tabela2[[#This Row],[Houve envio de Informações Pós-acidente (preencher "não se aplica" quando de competência estadual/municipal)]] = "Sim", "PREENCHER","NA")</f>
        <v>NA</v>
      </c>
      <c r="BV356" s="110" t="str">
        <f>IF(Tabela2[[#This Row],[Houve avaliação das informações pós-acidente solicitadas/enviadas?]] = "Sim", "PREENCHER","NA")</f>
        <v>NA</v>
      </c>
      <c r="BW356" s="110" t="str">
        <f>IF(Tabela2[[#This Row],[O Ibama aguarda resposta da empresa/OEMA, etc?]] = "Sim", "PREENCHER","NA")</f>
        <v>NA</v>
      </c>
      <c r="BX356" s="108"/>
      <c r="BY356" s="108"/>
      <c r="BZ356" s="106" t="str">
        <f>IF(Tabela2[[#This Row],[Data do documento de encerramento]]="NA","NA",IF(Tabela2[[#This Row],[Data do documento de encerramento]]="","Pendente de conclusão/ encerramento",_xlfn.DAYS(Tabela2[[#This Row],[Data do documento de encerramento]],J356)))</f>
        <v>Pendente de conclusão/ encerramento</v>
      </c>
      <c r="CA356" s="109"/>
      <c r="CB356" s="109"/>
      <c r="CC356" s="135"/>
      <c r="CD356" s="109"/>
      <c r="CE356" s="109"/>
      <c r="CF356" s="109"/>
    </row>
    <row r="357" spans="1:84" ht="45.75">
      <c r="A357" s="185">
        <v>202552632456</v>
      </c>
      <c r="B357" s="120" t="s">
        <v>8457</v>
      </c>
      <c r="C357" s="110" t="s">
        <v>672</v>
      </c>
      <c r="D357" s="108" t="s">
        <v>637</v>
      </c>
      <c r="E357" s="108" t="s">
        <v>8269</v>
      </c>
      <c r="F357" s="108"/>
      <c r="G357" s="108" t="s">
        <v>8270</v>
      </c>
      <c r="H357" s="108" t="s">
        <v>8271</v>
      </c>
      <c r="I357" s="106" t="str">
        <f>VLOOKUP(Tabela2[[#This Row],[SIEMA]],Siema2025,19,FALSE)</f>
        <v>Santos</v>
      </c>
      <c r="J357" s="107">
        <f>VLOOKUP(Tabela2[[#This Row],[SIEMA]],Siema2025,2,FALSE)</f>
        <v>45801</v>
      </c>
      <c r="K357" s="107" t="str">
        <f>VLOOKUP(Tabela2[[#This Row],[SIEMA]],Siema2025,16,FALSE)</f>
        <v>Sábado</v>
      </c>
      <c r="L357" s="108" t="str">
        <f>IF(Tabela2[[#This Row],[Data]]="","Sem Informação",VLOOKUP(MONTH(Tabela2[[#This Row],[Data]]),'[1]Validação de dados'!$I$1:$J$13,2,0))</f>
        <v>Maio</v>
      </c>
      <c r="M357" s="106">
        <f>YEAR(Tabela2[[#This Row],[Data]])</f>
        <v>2025</v>
      </c>
      <c r="N357" s="107" t="str">
        <f>VLOOKUP(Tabela2[[#This Row],[SIEMA]],Siema2025,17,FALSE)</f>
        <v>Matutino</v>
      </c>
      <c r="O357" s="107" t="str">
        <f>VLOOKUP(Tabela2[[#This Row],[SIEMA]],Siema2025,5,FALSE)</f>
        <v>Plataforma</v>
      </c>
      <c r="P357" s="106" t="str">
        <f>VLOOKUP(Tabela2[[#This Row],[SIEMA]],Siema2025,21,FALSE)</f>
        <v>FPSO CIDADE DE ITAGUAÍ</v>
      </c>
      <c r="Q357" s="106" t="s">
        <v>637</v>
      </c>
      <c r="R357" s="106" t="s">
        <v>7450</v>
      </c>
      <c r="S357" s="109" t="s">
        <v>7095</v>
      </c>
      <c r="T357">
        <v>1E-4</v>
      </c>
      <c r="U357" s="106" t="s">
        <v>7109</v>
      </c>
      <c r="V357" s="106" t="s">
        <v>637</v>
      </c>
      <c r="W357" s="106"/>
      <c r="X357" s="115"/>
      <c r="Y357" s="111" t="str">
        <f>IF(W357="","", IF(W357="NC","", IF(W357="NE","", IF(W357="NA","",IFERROR(VLOOKUP(W357,Produtos!$A$1:$C$2319,2,FALSE),"Não Cadastrado")))))</f>
        <v/>
      </c>
      <c r="Z357" s="106"/>
      <c r="AA357" s="106"/>
      <c r="AB357" s="106" t="str">
        <f>IF(W357="","",IF(ISNUMBER(W357)=FALSE,"Não se aplica",IFERROR(VLOOKUP(W357,Produtos!$A$1:$C$2319,3,FALSE),"Não Cadastrado")))</f>
        <v/>
      </c>
      <c r="AC357" s="106"/>
      <c r="AD357" s="110"/>
      <c r="AE357" s="109" t="str">
        <f>IF(AC357="","", IF(AC357="NC","", IF(AC357="NE","", IF(AC357="NA","",IFERROR(VLOOKUP(AC357,Produtos!$A$1:$C$2319,2,FALSE),"Não Cadastrado")))))</f>
        <v/>
      </c>
      <c r="AF357" s="106"/>
      <c r="AG357" s="106"/>
      <c r="AH357" s="106" t="str">
        <f>IF(AC357="","",IF(ISNUMBER(AC357)=FALSE,"Não se aplica",IFERROR(VLOOKUP(AC357,Produtos!$A$1:$C$2319,3,FALSE),"Não Cadastrado")))</f>
        <v/>
      </c>
      <c r="AI357" s="106"/>
      <c r="AJ357" s="106" t="str">
        <f>VLOOKUP(Tabela2[[#This Row],[SIEMA]],Siema2025,26,FALSE)</f>
        <v>Em investigação.</v>
      </c>
      <c r="AK357" s="109" t="s">
        <v>7096</v>
      </c>
      <c r="AL357" s="109"/>
      <c r="AM357" s="109"/>
      <c r="AN357" s="110" t="str">
        <f>VLOOKUP(Tabela2[[#This Row],[SIEMA]],Siema2025,51,FALSE)</f>
        <v/>
      </c>
      <c r="AO357" s="110" t="str">
        <f>VLOOKUP(Tabela2[[#This Row],[SIEMA]],Siema2025,53,FALSE)</f>
        <v/>
      </c>
      <c r="AP357" s="110" t="str">
        <f>VLOOKUP(Tabela2[[#This Row],[SIEMA]],Siema2025,55,FALSE)</f>
        <v/>
      </c>
      <c r="AQ357" s="110" t="str">
        <f>VLOOKUP(Tabela2[[#This Row],[SIEMA]],Siema2025,57,FALSE)</f>
        <v/>
      </c>
      <c r="AR357" s="110" t="str">
        <f>VLOOKUP(Tabela2[[#This Row],[SIEMA]],Siema2025,59,FALSE)</f>
        <v/>
      </c>
      <c r="AS357" s="110" t="str">
        <f>VLOOKUP(Tabela2[[#This Row],[SIEMA]],Siema2025,61,FALSE)</f>
        <v>X</v>
      </c>
      <c r="AT357" s="110" t="str">
        <f>VLOOKUP(Tabela2[[#This Row],[SIEMA]],Siema2025,63,FALSE)</f>
        <v/>
      </c>
      <c r="AU357" s="110" t="str">
        <f>VLOOKUP(Tabela2[[#This Row],[SIEMA]],Siema2025,65,FALSE)</f>
        <v/>
      </c>
      <c r="AV357" s="110" t="str">
        <f>VLOOKUP(Tabela2[[#This Row],[SIEMA]],Siema2025,67,FALSE)</f>
        <v/>
      </c>
      <c r="AW357" s="110" t="str">
        <f>VLOOKUP(Tabela2[[#This Row],[SIEMA]],Siema2025,69,FALSE)</f>
        <v/>
      </c>
      <c r="AX357" s="110" t="str">
        <f>VLOOKUP(Tabela2[[#This Row],[SIEMA]],Siema2025,71,FALSE)</f>
        <v/>
      </c>
      <c r="AY357" s="110" t="str">
        <f>VLOOKUP(Tabela2[[#This Row],[SIEMA]],Siema2025,73,FALSE)</f>
        <v/>
      </c>
      <c r="AZ357" s="110" t="str">
        <f>VLOOKUP(Tabela2[[#This Row],[SIEMA]],Siema2025,75,FALSE)</f>
        <v/>
      </c>
      <c r="BA357" s="110" t="str">
        <f>VLOOKUP(Tabela2[[#This Row],[SIEMA]],Siema2025,77,FALSE)</f>
        <v/>
      </c>
      <c r="BB357" s="110" t="str">
        <f>VLOOKUP(Tabela2[[#This Row],[SIEMA]],Siema2025,79,FALSE)</f>
        <v/>
      </c>
      <c r="BC357" s="110" t="str">
        <f>IF(Tabela2[[#This Row],[Outro(s) ]] = "X", "PREENCHER","NA")</f>
        <v>NA</v>
      </c>
      <c r="BD357" s="110" t="str">
        <f>VLOOKUP(Tabela2[[#This Row],[SIEMA]],Siema2025,82,FALSE)</f>
        <v/>
      </c>
      <c r="BE357" s="110" t="str">
        <f>VLOOKUP(Tabela2[[#This Row],[SIEMA]],Siema2025,81,FALSE)</f>
        <v/>
      </c>
      <c r="BF357" s="112" t="str">
        <f>VLOOKUP(Tabela2[[#This Row],[SIEMA]],Siema2025,28,FALSE)</f>
        <v>Petrobras</v>
      </c>
      <c r="BG357" s="112"/>
      <c r="BH357" s="113">
        <v>33000167000101</v>
      </c>
      <c r="BI357" s="114" t="str">
        <f>VLOOKUP(Tabela2[[#This Row],[SIEMA]],Siema2025,107,FALSE)</f>
        <v>Não</v>
      </c>
      <c r="BJ357" s="109" t="s">
        <v>7097</v>
      </c>
      <c r="BK357" s="106" t="s">
        <v>2696</v>
      </c>
      <c r="BL357" s="143">
        <v>45805</v>
      </c>
      <c r="BM357" s="110">
        <f ca="1">IF(Tabela2[[#This Row],[Data de atendimento do Ibama (considerar o primeiro documento/ação)]]="",_xlfn.DAYS(TODAY(),J357),_xlfn.DAYS(Tabela2[[#This Row],[Data de atendimento do Ibama (considerar o primeiro documento/ação)]],J357))</f>
        <v>4</v>
      </c>
      <c r="BN357" s="110" t="str">
        <f>IF(Tabela2[[#This Row],[Atendido pelo Ibama ("Não" ou "Sim")]]="Não","Preencher", IF(Tabela2[[#This Row],[Atendido pelo Ibama ("Não" ou "Sim")]]="Sim","NA",""))</f>
        <v>NA</v>
      </c>
      <c r="BO357" s="116" t="s">
        <v>7098</v>
      </c>
      <c r="BP357" s="110" t="str">
        <f>IF(Tabela2[[#This Row],[Forma de atendimento (primeiro documento/ação)]]= "Outros (especificar)", "PREENCHER","NA")</f>
        <v>NA</v>
      </c>
      <c r="BQ357" s="108" t="s">
        <v>123</v>
      </c>
      <c r="BR357" s="110" t="str">
        <f>IF(Tabela2[[#This Row],[Equipe do Ibama foi a campo? Houve sobrevoo do Poseidon?]] = "Sim", "PREENCHER","NA")</f>
        <v>NA</v>
      </c>
      <c r="BS357" s="110" t="str">
        <f>IF(Tabela2[[#This Row],[Se sim, foi emitida Ordem de Emergência? (informações vinculada à coluna CK)]] = "Sim", "PREENCHER","NA")</f>
        <v>NA</v>
      </c>
      <c r="BT357" s="110" t="s">
        <v>7099</v>
      </c>
      <c r="BU357" s="110" t="s">
        <v>2696</v>
      </c>
      <c r="BV357" s="110" t="s">
        <v>123</v>
      </c>
      <c r="BW357" s="110" t="s">
        <v>2696</v>
      </c>
      <c r="BX357" s="108" t="s">
        <v>7100</v>
      </c>
      <c r="BY357" s="143">
        <v>45916</v>
      </c>
      <c r="BZ357" s="106">
        <f>IF(Tabela2[[#This Row],[Data do documento de encerramento]]="NA","NA",IF(Tabela2[[#This Row],[Data do documento de encerramento]]="","Pendente de conclusão/ encerramento",_xlfn.DAYS(Tabela2[[#This Row],[Data do documento de encerramento]],J357)))</f>
        <v>115</v>
      </c>
      <c r="CA357" s="117"/>
      <c r="CB357" s="109" t="s">
        <v>7469</v>
      </c>
      <c r="CC357" s="295" t="s">
        <v>7599</v>
      </c>
      <c r="CD357" s="109" t="s">
        <v>123</v>
      </c>
      <c r="CE357" s="109" t="s">
        <v>123</v>
      </c>
      <c r="CF357" s="109" t="s">
        <v>7103</v>
      </c>
    </row>
    <row r="358" spans="1:84" ht="76.5">
      <c r="A358" s="185">
        <v>202552775646</v>
      </c>
      <c r="B358" s="120" t="s">
        <v>8458</v>
      </c>
      <c r="C358" s="110" t="s">
        <v>672</v>
      </c>
      <c r="D358" s="108" t="s">
        <v>637</v>
      </c>
      <c r="E358" s="108" t="s">
        <v>8459</v>
      </c>
      <c r="F358" s="108"/>
      <c r="G358" s="108" t="s">
        <v>8460</v>
      </c>
      <c r="H358" s="108" t="s">
        <v>8461</v>
      </c>
      <c r="I358" s="106" t="str">
        <f>VLOOKUP(Tabela2[[#This Row],[SIEMA]],Siema2025,19,FALSE)</f>
        <v>Santos</v>
      </c>
      <c r="J358" s="107">
        <f>VLOOKUP(Tabela2[[#This Row],[SIEMA]],Siema2025,2,FALSE)</f>
        <v>45803</v>
      </c>
      <c r="K358" s="107" t="str">
        <f>VLOOKUP(Tabela2[[#This Row],[SIEMA]],Siema2025,16,FALSE)</f>
        <v>Segunda</v>
      </c>
      <c r="L358" s="108" t="str">
        <f>IF(Tabela2[[#This Row],[Data]]="","Sem Informação",VLOOKUP(MONTH(Tabela2[[#This Row],[Data]]),'[1]Validação de dados'!$I$1:$J$13,2,0))</f>
        <v>Maio</v>
      </c>
      <c r="M358" s="106">
        <f>YEAR(Tabela2[[#This Row],[Data]])</f>
        <v>2025</v>
      </c>
      <c r="N358" s="107" t="str">
        <f>VLOOKUP(Tabela2[[#This Row],[SIEMA]],Siema2025,17,FALSE)</f>
        <v>Matutino</v>
      </c>
      <c r="O358" s="107" t="str">
        <f>VLOOKUP(Tabela2[[#This Row],[SIEMA]],Siema2025,5,FALSE)</f>
        <v>Plataforma</v>
      </c>
      <c r="P358" s="106" t="str">
        <f>VLOOKUP(Tabela2[[#This Row],[SIEMA]],Siema2025,21,FALSE)</f>
        <v>FPSO ALEXANDRE DE GUSMÃO</v>
      </c>
      <c r="Q358" s="106" t="s">
        <v>637</v>
      </c>
      <c r="R358" s="106" t="s">
        <v>8230</v>
      </c>
      <c r="S358" s="109" t="s">
        <v>8462</v>
      </c>
      <c r="T358" s="106">
        <v>7.6E-3</v>
      </c>
      <c r="U358" s="106" t="s">
        <v>7109</v>
      </c>
      <c r="V358" s="106" t="s">
        <v>637</v>
      </c>
      <c r="W358" s="106"/>
      <c r="X358" s="115"/>
      <c r="Y358" s="111" t="str">
        <f>IF(W358="","", IF(W358="NC","", IF(W358="NE","", IF(W358="NA","",IFERROR(VLOOKUP(W358,Produtos!$A$1:$C$2319,2,FALSE),"Não Cadastrado")))))</f>
        <v/>
      </c>
      <c r="Z358" s="106"/>
      <c r="AA358" s="106"/>
      <c r="AB358" s="106" t="str">
        <f>IF(W358="","",IF(ISNUMBER(W358)=FALSE,"Não se aplica",IFERROR(VLOOKUP(W358,Produtos!$A$1:$C$2319,3,FALSE),"Não Cadastrado")))</f>
        <v/>
      </c>
      <c r="AC358" s="106"/>
      <c r="AD358" s="110"/>
      <c r="AE358" s="109" t="str">
        <f>IF(AC358="","", IF(AC358="NC","", IF(AC358="NE","", IF(AC358="NA","",IFERROR(VLOOKUP(AC358,Produtos!$A$1:$C$2319,2,FALSE),"Não Cadastrado")))))</f>
        <v/>
      </c>
      <c r="AF358" s="106"/>
      <c r="AG358" s="106"/>
      <c r="AH358" s="106" t="str">
        <f>IF(AC358="","",IF(ISNUMBER(AC358)=FALSE,"Não se aplica",IFERROR(VLOOKUP(AC358,Produtos!$A$1:$C$2319,3,FALSE),"Não Cadastrado")))</f>
        <v/>
      </c>
      <c r="AI358" s="106"/>
      <c r="AJ358" s="106"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8" s="109" t="s">
        <v>7271</v>
      </c>
      <c r="AL358" s="109"/>
      <c r="AM358" s="109"/>
      <c r="AN358" s="110" t="str">
        <f>VLOOKUP(Tabela2[[#This Row],[SIEMA]],Siema2025,51,FALSE)</f>
        <v/>
      </c>
      <c r="AO358" s="110" t="str">
        <f>VLOOKUP(Tabela2[[#This Row],[SIEMA]],Siema2025,53,FALSE)</f>
        <v/>
      </c>
      <c r="AP358" s="110" t="str">
        <f>VLOOKUP(Tabela2[[#This Row],[SIEMA]],Siema2025,55,FALSE)</f>
        <v/>
      </c>
      <c r="AQ358" s="110" t="str">
        <f>VLOOKUP(Tabela2[[#This Row],[SIEMA]],Siema2025,57,FALSE)</f>
        <v/>
      </c>
      <c r="AR358" s="110" t="str">
        <f>VLOOKUP(Tabela2[[#This Row],[SIEMA]],Siema2025,59,FALSE)</f>
        <v/>
      </c>
      <c r="AS358" s="110" t="str">
        <f>VLOOKUP(Tabela2[[#This Row],[SIEMA]],Siema2025,61,FALSE)</f>
        <v>X</v>
      </c>
      <c r="AT358" s="110" t="str">
        <f>VLOOKUP(Tabela2[[#This Row],[SIEMA]],Siema2025,63,FALSE)</f>
        <v/>
      </c>
      <c r="AU358" s="110" t="str">
        <f>VLOOKUP(Tabela2[[#This Row],[SIEMA]],Siema2025,65,FALSE)</f>
        <v/>
      </c>
      <c r="AV358" s="110" t="str">
        <f>VLOOKUP(Tabela2[[#This Row],[SIEMA]],Siema2025,67,FALSE)</f>
        <v/>
      </c>
      <c r="AW358" s="110" t="str">
        <f>VLOOKUP(Tabela2[[#This Row],[SIEMA]],Siema2025,69,FALSE)</f>
        <v/>
      </c>
      <c r="AX358" s="110" t="str">
        <f>VLOOKUP(Tabela2[[#This Row],[SIEMA]],Siema2025,71,FALSE)</f>
        <v/>
      </c>
      <c r="AY358" s="110" t="str">
        <f>VLOOKUP(Tabela2[[#This Row],[SIEMA]],Siema2025,73,FALSE)</f>
        <v/>
      </c>
      <c r="AZ358" s="110" t="str">
        <f>VLOOKUP(Tabela2[[#This Row],[SIEMA]],Siema2025,75,FALSE)</f>
        <v/>
      </c>
      <c r="BA358" s="110" t="str">
        <f>VLOOKUP(Tabela2[[#This Row],[SIEMA]],Siema2025,77,FALSE)</f>
        <v/>
      </c>
      <c r="BB358" s="110" t="str">
        <f>VLOOKUP(Tabela2[[#This Row],[SIEMA]],Siema2025,79,FALSE)</f>
        <v/>
      </c>
      <c r="BC358" s="110" t="str">
        <f>IF(Tabela2[[#This Row],[Outro(s) ]] = "X", "PREENCHER","NA")</f>
        <v>NA</v>
      </c>
      <c r="BD358" s="110" t="str">
        <f>VLOOKUP(Tabela2[[#This Row],[SIEMA]],Siema2025,82,FALSE)</f>
        <v/>
      </c>
      <c r="BE358" s="110" t="str">
        <f>VLOOKUP(Tabela2[[#This Row],[SIEMA]],Siema2025,81,FALSE)</f>
        <v/>
      </c>
      <c r="BF358" s="112" t="str">
        <f>VLOOKUP(Tabela2[[#This Row],[SIEMA]],Siema2025,28,FALSE)</f>
        <v>Petrobras</v>
      </c>
      <c r="BG358" s="112"/>
      <c r="BH358" s="113">
        <v>33000167000101</v>
      </c>
      <c r="BI358" s="114" t="str">
        <f>VLOOKUP(Tabela2[[#This Row],[SIEMA]],Siema2025,107,FALSE)</f>
        <v>Não</v>
      </c>
      <c r="BJ358" s="109" t="s">
        <v>7097</v>
      </c>
      <c r="BK358" s="106" t="s">
        <v>2696</v>
      </c>
      <c r="BL358" s="143">
        <v>45811</v>
      </c>
      <c r="BM358" s="110">
        <f ca="1">IF(Tabela2[[#This Row],[Data de atendimento do Ibama (considerar o primeiro documento/ação)]]="",_xlfn.DAYS(TODAY(),J358),_xlfn.DAYS(Tabela2[[#This Row],[Data de atendimento do Ibama (considerar o primeiro documento/ação)]],J358))</f>
        <v>8</v>
      </c>
      <c r="BN358" s="110" t="str">
        <f>IF(Tabela2[[#This Row],[Atendido pelo Ibama ("Não" ou "Sim")]]="Não","Preencher", IF(Tabela2[[#This Row],[Atendido pelo Ibama ("Não" ou "Sim")]]="Sim","NA",""))</f>
        <v>NA</v>
      </c>
      <c r="BO358" s="116" t="s">
        <v>7098</v>
      </c>
      <c r="BP358" s="110" t="str">
        <f>IF(Tabela2[[#This Row],[Forma de atendimento (primeiro documento/ação)]]= "Outros (especificar)", "PREENCHER","NA")</f>
        <v>NA</v>
      </c>
      <c r="BQ358" s="108" t="s">
        <v>123</v>
      </c>
      <c r="BR358" s="110" t="str">
        <f>IF(Tabela2[[#This Row],[Equipe do Ibama foi a campo? Houve sobrevoo do Poseidon?]] = "Sim", "PREENCHER","NA")</f>
        <v>NA</v>
      </c>
      <c r="BS358" s="110" t="str">
        <f>IF(Tabela2[[#This Row],[Se sim, foi emitida Ordem de Emergência? (informações vinculada à coluna CK)]] = "Sim", "PREENCHER","NA")</f>
        <v>NA</v>
      </c>
      <c r="BT358" s="110" t="s">
        <v>7099</v>
      </c>
      <c r="BU358" s="110" t="s">
        <v>123</v>
      </c>
      <c r="BV358" s="110" t="s">
        <v>123</v>
      </c>
      <c r="BW358" s="110" t="s">
        <v>123</v>
      </c>
      <c r="BX358" s="108" t="s">
        <v>7119</v>
      </c>
      <c r="BY358" s="108"/>
      <c r="BZ358" s="106" t="str">
        <f>IF(Tabela2[[#This Row],[Data do documento de encerramento]]="NA","NA",IF(Tabela2[[#This Row],[Data do documento de encerramento]]="","Pendente de conclusão/ encerramento",_xlfn.DAYS(Tabela2[[#This Row],[Data do documento de encerramento]],J358)))</f>
        <v>Pendente de conclusão/ encerramento</v>
      </c>
      <c r="CA358" s="109"/>
      <c r="CB358" s="109" t="s">
        <v>7156</v>
      </c>
      <c r="CC358" s="130" t="s">
        <v>7189</v>
      </c>
      <c r="CD358" s="109" t="s">
        <v>123</v>
      </c>
      <c r="CE358" s="109" t="s">
        <v>123</v>
      </c>
      <c r="CF358" s="109" t="s">
        <v>7103</v>
      </c>
    </row>
    <row r="359" spans="1:84" ht="60.75" hidden="1">
      <c r="A359" s="172">
        <v>202552836022</v>
      </c>
      <c r="B359" s="173" t="s">
        <v>8463</v>
      </c>
      <c r="C359" s="110" t="str">
        <f>VLOOKUP(Tabela2[[#This Row],[SIEMA]],Siema2025,4,FALSE)</f>
        <v xml:space="preserve"> MT</v>
      </c>
      <c r="D359" s="108" t="str">
        <f>VLOOKUP(Tabela2[[#This Row],[SIEMA]],Siema2025,3,FALSE)</f>
        <v xml:space="preserve">Alto Taquari </v>
      </c>
      <c r="E359" s="108" t="str">
        <f>VLOOKUP(Tabela2[[#This Row],[SIEMA]],Siema2025,20,FALSE)</f>
        <v>KM 399+200</v>
      </c>
      <c r="F359" s="108"/>
      <c r="G359" s="108" t="s">
        <v>8464</v>
      </c>
      <c r="H359" s="108" t="s">
        <v>8465</v>
      </c>
      <c r="I359" s="106" t="s">
        <v>7118</v>
      </c>
      <c r="J359" s="107">
        <f>VLOOKUP(Tabela2[[#This Row],[SIEMA]],Siema2025,2,FALSE)</f>
        <v>45805</v>
      </c>
      <c r="K359" s="107" t="str">
        <f>VLOOKUP(Tabela2[[#This Row],[SIEMA]],Siema2025,16,FALSE)</f>
        <v>Quarta</v>
      </c>
      <c r="L359" s="108" t="str">
        <f>IF(Tabela2[[#This Row],[Data]]="","Sem Informação",VLOOKUP(MONTH(Tabela2[[#This Row],[Data]]),'[1]Validação de dados'!$I$1:$J$13,2,0))</f>
        <v>Maio</v>
      </c>
      <c r="M359" s="106">
        <f>YEAR(Tabela2[[#This Row],[Data]])</f>
        <v>2025</v>
      </c>
      <c r="N359" s="107" t="str">
        <f>VLOOKUP(Tabela2[[#This Row],[SIEMA]],Siema2025,17,FALSE)</f>
        <v>Madrugada</v>
      </c>
      <c r="O359" s="107" t="str">
        <f>VLOOKUP(Tabela2[[#This Row],[SIEMA]],Siema2025,5,FALSE)</f>
        <v>Ferrovia</v>
      </c>
      <c r="P359" s="106" t="str">
        <f>VLOOKUP(Tabela2[[#This Row],[SIEMA]],Siema2025,21,FALSE)</f>
        <v/>
      </c>
      <c r="Q359" s="106" t="s">
        <v>7119</v>
      </c>
      <c r="R359" s="106" t="s">
        <v>8466</v>
      </c>
      <c r="S359" s="109" t="s">
        <v>8077</v>
      </c>
      <c r="T359" s="106">
        <v>100</v>
      </c>
      <c r="U359" s="106" t="s">
        <v>7120</v>
      </c>
      <c r="V359" s="106"/>
      <c r="W359" s="106" t="str">
        <f>VLOOKUP(Tabela2[[#This Row],[SIEMA]],Siema2025,10,FALSE)</f>
        <v/>
      </c>
      <c r="X359" s="115"/>
      <c r="Y359" s="111" t="str">
        <f>IF(W359="","", IF(W359="NC","", IF(W359="NE","", IF(W359="NA","",IFERROR(VLOOKUP(W359,Produtos!$A$1:$C$2319,2,FALSE),"Não Cadastrado")))))</f>
        <v/>
      </c>
      <c r="Z359" s="106" t="str">
        <f>VLOOKUP(Tabela2[[#This Row],[SIEMA]],Siema2025,11,FALSE)</f>
        <v xml:space="preserve"> </v>
      </c>
      <c r="AA359" s="106" t="str">
        <f>VLOOKUP(Tabela2[[#This Row],[SIEMA]],Siema2025,12,FALSE)</f>
        <v xml:space="preserve"> </v>
      </c>
      <c r="AB359" s="106" t="str">
        <f>IF(W359="","",IF(ISNUMBER(W359)=FALSE,"Não se aplica",IFERROR(VLOOKUP(W359,Produtos!$A$1:$C$2319,3,FALSE),"Não Cadastrado")))</f>
        <v/>
      </c>
      <c r="AC359" s="106"/>
      <c r="AD359" s="110"/>
      <c r="AE359" s="109" t="str">
        <f>IF(AC359="","", IF(AC359="NC","", IF(AC359="NE","", IF(AC359="NA","",IFERROR(VLOOKUP(AC359,Produtos!$A$1:$C$2319,2,FALSE),"Não Cadastrado")))))</f>
        <v/>
      </c>
      <c r="AF359" s="106"/>
      <c r="AG359" s="106"/>
      <c r="AH359" s="106" t="str">
        <f>IF(AC359="","",IF(ISNUMBER(AC359)=FALSE,"Não se aplica",IFERROR(VLOOKUP(AC359,Produtos!$A$1:$C$2319,3,FALSE),"Não Cadastrado")))</f>
        <v/>
      </c>
      <c r="AI359" s="106"/>
      <c r="AJ359" s="106" t="str">
        <f>VLOOKUP(Tabela2[[#This Row],[SIEMA]],Siema2025,26,FALSE)</f>
        <v>Em investigação</v>
      </c>
      <c r="AK359" s="109" t="s">
        <v>7110</v>
      </c>
      <c r="AL359" s="109"/>
      <c r="AM359" s="109"/>
      <c r="AN359" s="110" t="str">
        <f>VLOOKUP(Tabela2[[#This Row],[SIEMA]],Siema2025,51,FALSE)</f>
        <v/>
      </c>
      <c r="AO359" s="110" t="str">
        <f>VLOOKUP(Tabela2[[#This Row],[SIEMA]],Siema2025,53,FALSE)</f>
        <v/>
      </c>
      <c r="AP359" s="110" t="str">
        <f>VLOOKUP(Tabela2[[#This Row],[SIEMA]],Siema2025,55,FALSE)</f>
        <v/>
      </c>
      <c r="AQ359" s="110" t="str">
        <f>VLOOKUP(Tabela2[[#This Row],[SIEMA]],Siema2025,57,FALSE)</f>
        <v/>
      </c>
      <c r="AR359" s="110" t="str">
        <f>VLOOKUP(Tabela2[[#This Row],[SIEMA]],Siema2025,59,FALSE)</f>
        <v/>
      </c>
      <c r="AS359" s="110" t="str">
        <f>VLOOKUP(Tabela2[[#This Row],[SIEMA]],Siema2025,61,FALSE)</f>
        <v/>
      </c>
      <c r="AT359" s="110" t="str">
        <f>VLOOKUP(Tabela2[[#This Row],[SIEMA]],Siema2025,63,FALSE)</f>
        <v/>
      </c>
      <c r="AU359" s="110" t="str">
        <f>VLOOKUP(Tabela2[[#This Row],[SIEMA]],Siema2025,65,FALSE)</f>
        <v>X</v>
      </c>
      <c r="AV359" s="110" t="str">
        <f>VLOOKUP(Tabela2[[#This Row],[SIEMA]],Siema2025,67,FALSE)</f>
        <v/>
      </c>
      <c r="AW359" s="110" t="str">
        <f>VLOOKUP(Tabela2[[#This Row],[SIEMA]],Siema2025,69,FALSE)</f>
        <v/>
      </c>
      <c r="AX359" s="110" t="str">
        <f>VLOOKUP(Tabela2[[#This Row],[SIEMA]],Siema2025,71,FALSE)</f>
        <v/>
      </c>
      <c r="AY359" s="110" t="str">
        <f>VLOOKUP(Tabela2[[#This Row],[SIEMA]],Siema2025,73,FALSE)</f>
        <v/>
      </c>
      <c r="AZ359" s="110" t="str">
        <f>VLOOKUP(Tabela2[[#This Row],[SIEMA]],Siema2025,75,FALSE)</f>
        <v/>
      </c>
      <c r="BA359" s="110" t="str">
        <f>VLOOKUP(Tabela2[[#This Row],[SIEMA]],Siema2025,77,FALSE)</f>
        <v/>
      </c>
      <c r="BB359" s="110" t="str">
        <f>VLOOKUP(Tabela2[[#This Row],[SIEMA]],Siema2025,79,FALSE)</f>
        <v/>
      </c>
      <c r="BC359" s="110" t="str">
        <f>IF(Tabela2[[#This Row],[Outro(s) ]] = "X", "PREENCHER","NA")</f>
        <v>NA</v>
      </c>
      <c r="BD359" s="110" t="str">
        <f>VLOOKUP(Tabela2[[#This Row],[SIEMA]],Siema2025,82,FALSE)</f>
        <v/>
      </c>
      <c r="BE359" s="110" t="str">
        <f>VLOOKUP(Tabela2[[#This Row],[SIEMA]],Siema2025,81,FALSE)</f>
        <v/>
      </c>
      <c r="BF359" s="112" t="s">
        <v>3066</v>
      </c>
      <c r="BG359" s="112" t="s">
        <v>8467</v>
      </c>
      <c r="BH359" s="113" t="str">
        <f>VLOOKUP(Tabela2[[#This Row],[SIEMA]],Siema2025,29,FALSE)</f>
        <v>03856535144</v>
      </c>
      <c r="BI359" s="114" t="str">
        <f>VLOOKUP(Tabela2[[#This Row],[SIEMA]],Siema2025,107,FALSE)</f>
        <v>Não</v>
      </c>
      <c r="BJ359" s="109" t="s">
        <v>7097</v>
      </c>
      <c r="BK359" s="106" t="s">
        <v>2696</v>
      </c>
      <c r="BL359" s="143">
        <v>45814</v>
      </c>
      <c r="BM359" s="110">
        <f ca="1">IF(Tabela2[[#This Row],[Data de atendimento do Ibama (considerar o primeiro documento/ação)]]="",_xlfn.DAYS(TODAY(),J359),_xlfn.DAYS(Tabela2[[#This Row],[Data de atendimento do Ibama (considerar o primeiro documento/ação)]],J359))</f>
        <v>9</v>
      </c>
      <c r="BN359" s="110" t="str">
        <f>IF(Tabela2[[#This Row],[Atendido pelo Ibama ("Não" ou "Sim")]]="Não","Preencher", IF(Tabela2[[#This Row],[Atendido pelo Ibama ("Não" ou "Sim")]]="Sim","NA",""))</f>
        <v>NA</v>
      </c>
      <c r="BO359" s="116" t="s">
        <v>7123</v>
      </c>
      <c r="BP359" s="110" t="s">
        <v>8468</v>
      </c>
      <c r="BQ359" s="108" t="s">
        <v>2696</v>
      </c>
      <c r="BR359" s="110" t="s">
        <v>2696</v>
      </c>
      <c r="BS359" s="110" t="s">
        <v>123</v>
      </c>
      <c r="BT359" s="110" t="s">
        <v>7099</v>
      </c>
      <c r="BU359" s="110" t="s">
        <v>123</v>
      </c>
      <c r="BV359" s="110" t="s">
        <v>123</v>
      </c>
      <c r="BW359" s="110" t="s">
        <v>123</v>
      </c>
      <c r="BX359" s="108"/>
      <c r="BY359" s="108"/>
      <c r="BZ359" s="106" t="str">
        <f>IF(Tabela2[[#This Row],[Data do documento de encerramento]]="NA","NA",IF(Tabela2[[#This Row],[Data do documento de encerramento]]="","Pendente de conclusão/ encerramento",_xlfn.DAYS(Tabela2[[#This Row],[Data do documento de encerramento]],J359)))</f>
        <v>Pendente de conclusão/ encerramento</v>
      </c>
      <c r="CA359" s="106" t="s">
        <v>8469</v>
      </c>
      <c r="CB359" s="109"/>
      <c r="CC359" s="131"/>
      <c r="CD359" s="109"/>
      <c r="CE359" s="109"/>
      <c r="CF359" s="109"/>
    </row>
    <row r="360" spans="1:84" ht="76.5">
      <c r="A360" s="172">
        <v>202552964821</v>
      </c>
      <c r="B360" s="173" t="s">
        <v>8470</v>
      </c>
      <c r="C360" s="110" t="s">
        <v>7133</v>
      </c>
      <c r="D360" s="108" t="s">
        <v>637</v>
      </c>
      <c r="E360" s="154" t="s">
        <v>8471</v>
      </c>
      <c r="F360" s="108"/>
      <c r="G360" s="108" t="s">
        <v>8472</v>
      </c>
      <c r="H360" t="s">
        <v>8473</v>
      </c>
      <c r="I360" s="106" t="str">
        <f>VLOOKUP(Tabela2[[#This Row],[SIEMA]],Siema2025,19,FALSE)</f>
        <v>Campos</v>
      </c>
      <c r="J360" s="107">
        <f>VLOOKUP(Tabela2[[#This Row],[SIEMA]],Siema2025,2,FALSE)</f>
        <v>45805</v>
      </c>
      <c r="K360" s="107" t="str">
        <f>VLOOKUP(Tabela2[[#This Row],[SIEMA]],Siema2025,16,FALSE)</f>
        <v>Quarta</v>
      </c>
      <c r="L360" s="108" t="str">
        <f>IF(Tabela2[[#This Row],[Data]]="","Sem Informação",VLOOKUP(MONTH(Tabela2[[#This Row],[Data]]),'[1]Validação de dados'!$I$1:$J$13,2,0))</f>
        <v>Maio</v>
      </c>
      <c r="M360" s="106">
        <f>YEAR(Tabela2[[#This Row],[Data]])</f>
        <v>2025</v>
      </c>
      <c r="N360" s="107" t="str">
        <f>VLOOKUP(Tabela2[[#This Row],[SIEMA]],Siema2025,17,FALSE)</f>
        <v>Matutino</v>
      </c>
      <c r="O360" s="107" t="str">
        <f>VLOOKUP(Tabela2[[#This Row],[SIEMA]],Siema2025,5,FALSE)</f>
        <v>Plataforma</v>
      </c>
      <c r="P360" s="106"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60">
        <v>3082</v>
      </c>
      <c r="R360" s="106" t="s">
        <v>1714</v>
      </c>
      <c r="S360" s="109" t="s">
        <v>1714</v>
      </c>
      <c r="T360">
        <v>1.8173999999999999</v>
      </c>
      <c r="U360" s="106" t="s">
        <v>7109</v>
      </c>
      <c r="V360" s="106">
        <f>IF(Q360="","",IF(ISNUMBER(Q360)=FALSE,"Não se aplica",IFERROR(VLOOKUP(Q360,Produtos!$A$1:$C$2319,3,FALSE),"Não Cadastrado")))</f>
        <v>9</v>
      </c>
      <c r="W360" s="106" t="str">
        <f>VLOOKUP(Tabela2[[#This Row],[SIEMA]],Siema2025,10,FALSE)</f>
        <v/>
      </c>
      <c r="X360" s="115" t="str">
        <f>IF(Tabela2[[#This Row],[Origem do acidente]] = "Plataforma", "PREENCHER","NA")</f>
        <v>PREENCHER</v>
      </c>
      <c r="Y360" s="111" t="str">
        <f>IF(W360="","", IF(W360="NC","", IF(W360="NE","", IF(W360="NA","",IFERROR(VLOOKUP(W360,Produtos!$A$1:$C$2319,2,FALSE),"Não Cadastrado")))))</f>
        <v/>
      </c>
      <c r="Z360" s="106" t="str">
        <f>VLOOKUP(Tabela2[[#This Row],[SIEMA]],Siema2025,11,FALSE)</f>
        <v xml:space="preserve"> </v>
      </c>
      <c r="AA360" s="106" t="str">
        <f>VLOOKUP(Tabela2[[#This Row],[SIEMA]],Siema2025,12,FALSE)</f>
        <v xml:space="preserve"> </v>
      </c>
      <c r="AB360" s="106" t="str">
        <f>IF(W360="","",IF(ISNUMBER(W360)=FALSE,"Não se aplica",IFERROR(VLOOKUP(W360,Produtos!$A$1:$C$2319,3,FALSE),"Não Cadastrado")))</f>
        <v/>
      </c>
      <c r="AC360" s="106"/>
      <c r="AD360" s="110" t="str">
        <f>IF(Tabela2[[#This Row],[Origem do acidente]] = "Plataforma", "PREENCHER","NA")</f>
        <v>PREENCHER</v>
      </c>
      <c r="AE360" s="109" t="str">
        <f>IF(AC360="","", IF(AC360="NC","", IF(AC360="NE","", IF(AC360="NA","",IFERROR(VLOOKUP(AC360,Produtos!$A$1:$C$2319,2,FALSE),"Não Cadastrado")))))</f>
        <v/>
      </c>
      <c r="AF360" s="106"/>
      <c r="AG360" s="106"/>
      <c r="AH360" s="106" t="str">
        <f>IF(AC360="","",IF(ISNUMBER(AC360)=FALSE,"Não se aplica",IFERROR(VLOOKUP(AC360,Produtos!$A$1:$C$2319,3,FALSE),"Não Cadastrado")))</f>
        <v/>
      </c>
      <c r="AI360" s="106"/>
      <c r="AJ360" s="106" t="str">
        <f>VLOOKUP(Tabela2[[#This Row],[SIEMA]],Siema2025,26,FALSE)</f>
        <v>Em investigação</v>
      </c>
      <c r="AK360" s="109" t="s">
        <v>7271</v>
      </c>
      <c r="AL360" s="109"/>
      <c r="AM360" s="109"/>
      <c r="AN360" s="110" t="str">
        <f>VLOOKUP(Tabela2[[#This Row],[SIEMA]],Siema2025,51,FALSE)</f>
        <v/>
      </c>
      <c r="AO360" s="110" t="str">
        <f>VLOOKUP(Tabela2[[#This Row],[SIEMA]],Siema2025,53,FALSE)</f>
        <v/>
      </c>
      <c r="AP360" s="110" t="str">
        <f>VLOOKUP(Tabela2[[#This Row],[SIEMA]],Siema2025,55,FALSE)</f>
        <v/>
      </c>
      <c r="AQ360" s="110" t="str">
        <f>VLOOKUP(Tabela2[[#This Row],[SIEMA]],Siema2025,57,FALSE)</f>
        <v/>
      </c>
      <c r="AR360" s="110" t="str">
        <f>VLOOKUP(Tabela2[[#This Row],[SIEMA]],Siema2025,59,FALSE)</f>
        <v/>
      </c>
      <c r="AS360" s="110" t="str">
        <f>VLOOKUP(Tabela2[[#This Row],[SIEMA]],Siema2025,61,FALSE)</f>
        <v>X</v>
      </c>
      <c r="AT360" s="110" t="str">
        <f>VLOOKUP(Tabela2[[#This Row],[SIEMA]],Siema2025,63,FALSE)</f>
        <v/>
      </c>
      <c r="AU360" s="110" t="str">
        <f>VLOOKUP(Tabela2[[#This Row],[SIEMA]],Siema2025,65,FALSE)</f>
        <v/>
      </c>
      <c r="AV360" s="110" t="str">
        <f>VLOOKUP(Tabela2[[#This Row],[SIEMA]],Siema2025,67,FALSE)</f>
        <v/>
      </c>
      <c r="AW360" s="110" t="str">
        <f>VLOOKUP(Tabela2[[#This Row],[SIEMA]],Siema2025,69,FALSE)</f>
        <v/>
      </c>
      <c r="AX360" s="110" t="str">
        <f>VLOOKUP(Tabela2[[#This Row],[SIEMA]],Siema2025,71,FALSE)</f>
        <v/>
      </c>
      <c r="AY360" s="110" t="str">
        <f>VLOOKUP(Tabela2[[#This Row],[SIEMA]],Siema2025,73,FALSE)</f>
        <v/>
      </c>
      <c r="AZ360" s="110" t="str">
        <f>VLOOKUP(Tabela2[[#This Row],[SIEMA]],Siema2025,75,FALSE)</f>
        <v/>
      </c>
      <c r="BA360" s="110" t="str">
        <f>VLOOKUP(Tabela2[[#This Row],[SIEMA]],Siema2025,77,FALSE)</f>
        <v/>
      </c>
      <c r="BB360" s="110" t="str">
        <f>VLOOKUP(Tabela2[[#This Row],[SIEMA]],Siema2025,79,FALSE)</f>
        <v/>
      </c>
      <c r="BC360" s="110" t="str">
        <f>IF(Tabela2[[#This Row],[Outro(s) ]] = "X", "PREENCHER","NA")</f>
        <v>NA</v>
      </c>
      <c r="BD360" s="110" t="str">
        <f>VLOOKUP(Tabela2[[#This Row],[SIEMA]],Siema2025,82,FALSE)</f>
        <v/>
      </c>
      <c r="BE360" s="110" t="str">
        <f>VLOOKUP(Tabela2[[#This Row],[SIEMA]],Siema2025,81,FALSE)</f>
        <v/>
      </c>
      <c r="BF360" s="112" t="str">
        <f>VLOOKUP(Tabela2[[#This Row],[SIEMA]],Siema2025,28,FALSE)</f>
        <v>PERENCO PETRÓLEO E GÁS DO BRASIL LTDA</v>
      </c>
      <c r="BG360" s="112"/>
      <c r="BH360" s="113" t="str">
        <f>VLOOKUP(Tabela2[[#This Row],[SIEMA]],Siema2025,29,FALSE)</f>
        <v>09309027000135</v>
      </c>
      <c r="BI360" s="114" t="s">
        <v>2696</v>
      </c>
      <c r="BJ360" s="109" t="s">
        <v>7097</v>
      </c>
      <c r="BK360" s="106" t="s">
        <v>2696</v>
      </c>
      <c r="BL360" s="143">
        <v>45818</v>
      </c>
      <c r="BM360" s="110">
        <f ca="1">IF(Tabela2[[#This Row],[Data de atendimento do Ibama (considerar o primeiro documento/ação)]]="",_xlfn.DAYS(TODAY(),J360),_xlfn.DAYS(Tabela2[[#This Row],[Data de atendimento do Ibama (considerar o primeiro documento/ação)]],J360))</f>
        <v>13</v>
      </c>
      <c r="BN360" s="110" t="str">
        <f>IF(Tabela2[[#This Row],[Atendido pelo Ibama ("Não" ou "Sim")]]="Não","Preencher", IF(Tabela2[[#This Row],[Atendido pelo Ibama ("Não" ou "Sim")]]="Sim","NA",""))</f>
        <v>NA</v>
      </c>
      <c r="BO360" s="116" t="s">
        <v>7177</v>
      </c>
      <c r="BP360" s="110" t="str">
        <f>IF(Tabela2[[#This Row],[Forma de atendimento (primeiro documento/ação)]]= "Outros (especificar)", "PREENCHER","NA")</f>
        <v>NA</v>
      </c>
      <c r="BQ360" s="108" t="s">
        <v>2696</v>
      </c>
      <c r="BR360" s="110"/>
      <c r="BS360" s="110" t="str">
        <f>IF(Tabela2[[#This Row],[Se sim, foi emitida Ordem de Emergência? (informações vinculada à coluna CK)]] = "Sim", "PREENCHER","NA")</f>
        <v>NA</v>
      </c>
      <c r="BT360" s="110" t="s">
        <v>7099</v>
      </c>
      <c r="BU360" s="110" t="s">
        <v>2696</v>
      </c>
      <c r="BV360" s="110" t="s">
        <v>123</v>
      </c>
      <c r="BW360" s="110" t="s">
        <v>123</v>
      </c>
      <c r="BX360" s="108"/>
      <c r="BY360" s="143"/>
      <c r="BZ360" s="106" t="str">
        <f>IF(Tabela2[[#This Row],[Data do documento de encerramento]]="NA","NA",IF(Tabela2[[#This Row],[Data do documento de encerramento]]="","Pendente de conclusão/ encerramento",_xlfn.DAYS(Tabela2[[#This Row],[Data do documento de encerramento]],J360)))</f>
        <v>Pendente de conclusão/ encerramento</v>
      </c>
      <c r="CA360" s="109" t="s">
        <v>8474</v>
      </c>
      <c r="CB360" s="109"/>
      <c r="CC360" s="294" t="s">
        <v>8475</v>
      </c>
      <c r="CD360" s="109" t="s">
        <v>7426</v>
      </c>
      <c r="CE360" s="109" t="s">
        <v>2696</v>
      </c>
      <c r="CF360" s="109" t="s">
        <v>7147</v>
      </c>
    </row>
    <row r="361" spans="1:84" ht="30.75" hidden="1">
      <c r="A361" s="172">
        <v>20256250408</v>
      </c>
      <c r="B361" s="173" t="s">
        <v>8476</v>
      </c>
      <c r="C361" s="110" t="str">
        <f>VLOOKUP(Tabela2[[#This Row],[SIEMA]],Siema2025,4,FALSE)</f>
        <v xml:space="preserve"> RN</v>
      </c>
      <c r="D361" s="108" t="str">
        <f>VLOOKUP(Tabela2[[#This Row],[SIEMA]],Siema2025,3,FALSE)</f>
        <v xml:space="preserve">Carnaubais </v>
      </c>
      <c r="E361" s="108" t="str">
        <f>VLOOKUP(Tabela2[[#This Row],[SIEMA]],Siema2025,20,FALSE)</f>
        <v>Poço em Estreito 7-ET-1089D-RN.</v>
      </c>
      <c r="F361" s="108"/>
      <c r="G361" s="108" t="s">
        <v>8477</v>
      </c>
      <c r="H361" s="108" t="s">
        <v>8478</v>
      </c>
      <c r="I361" s="106" t="str">
        <f>VLOOKUP(Tabela2[[#This Row],[SIEMA]],Siema2025,19,FALSE)</f>
        <v/>
      </c>
      <c r="J361" s="107">
        <f>VLOOKUP(Tabela2[[#This Row],[SIEMA]],Siema2025,2,FALSE)</f>
        <v>45806</v>
      </c>
      <c r="K361" s="107" t="str">
        <f>VLOOKUP(Tabela2[[#This Row],[SIEMA]],Siema2025,16,FALSE)</f>
        <v>Quinta</v>
      </c>
      <c r="L361" s="108" t="str">
        <f>IF(Tabela2[[#This Row],[Data]]="","Sem Informação",VLOOKUP(MONTH(Tabela2[[#This Row],[Data]]),'[1]Validação de dados'!$I$1:$J$13,2,0))</f>
        <v>Maio</v>
      </c>
      <c r="M361" s="106">
        <f>YEAR(Tabela2[[#This Row],[Data]])</f>
        <v>2025</v>
      </c>
      <c r="N361" s="107" t="str">
        <f>VLOOKUP(Tabela2[[#This Row],[SIEMA]],Siema2025,17,FALSE)</f>
        <v>Madrugada</v>
      </c>
      <c r="O361" s="107" t="str">
        <f>VLOOKUP(Tabela2[[#This Row],[SIEMA]],Siema2025,5,FALSE)</f>
        <v>Outro(s)</v>
      </c>
      <c r="P361" s="106" t="str">
        <f>VLOOKUP(Tabela2[[#This Row],[SIEMA]],Siema2025,21,FALSE)</f>
        <v>Poço terrestre</v>
      </c>
      <c r="Q361" s="106">
        <v>1267</v>
      </c>
      <c r="R361" s="106"/>
      <c r="S361" s="109" t="str">
        <f>IF(Q361="","", IF(Q361="NC","", IF(Q361="NE","", IF(Q361="NA","",IFERROR(VLOOKUP(Q361,Produtos!$A$1:$C$2319,2,FALSE),"Não Cadastrado")))))</f>
        <v>PETRÓLEO CRU</v>
      </c>
      <c r="T361" s="106" t="str">
        <f>VLOOKUP(Tabela2[[#This Row],[SIEMA]],Siema2025,11,FALSE)</f>
        <v>0.598</v>
      </c>
      <c r="U361" s="106" t="str">
        <f>VLOOKUP(Tabela2[[#This Row],[SIEMA]],Siema2025,12,FALSE)</f>
        <v>M3</v>
      </c>
      <c r="V361" s="106">
        <f>IF(Q361="","",IF(ISNUMBER(Q361)=FALSE,"Não se aplica",IFERROR(VLOOKUP(Q361,Produtos!$A$1:$C$2319,3,FALSE),"Não Cadastrado")))</f>
        <v>3</v>
      </c>
      <c r="W361" s="106" t="str">
        <f>VLOOKUP(Tabela2[[#This Row],[SIEMA]],Siema2025,10,FALSE)</f>
        <v>Água Produzida fora de especificação</v>
      </c>
      <c r="X361" s="115" t="str">
        <f>IF(Tabela2[[#This Row],[Origem do acidente]] = "Plataforma", "PREENCHER","NA")</f>
        <v>NA</v>
      </c>
      <c r="Y361" s="111"/>
      <c r="Z361" s="106" t="str">
        <f>VLOOKUP(Tabela2[[#This Row],[SIEMA]],Siema2025,11,FALSE)</f>
        <v>0.598</v>
      </c>
      <c r="AA361" s="106" t="str">
        <f>VLOOKUP(Tabela2[[#This Row],[SIEMA]],Siema2025,12,FALSE)</f>
        <v>M3</v>
      </c>
      <c r="AB361" s="106" t="str">
        <f>IF(W361="","",IF(ISNUMBER(W361)=FALSE,"Não se aplica",IFERROR(VLOOKUP(W361,Produtos!$A$1:$C$2319,3,FALSE),"Não Cadastrado")))</f>
        <v>Não se aplica</v>
      </c>
      <c r="AC361" s="106"/>
      <c r="AD361" s="110" t="str">
        <f>IF(Tabela2[[#This Row],[Origem do acidente]] = "Plataforma", "PREENCHER","NA")</f>
        <v>NA</v>
      </c>
      <c r="AE361" s="109" t="str">
        <f>IF(AC361="","", IF(AC361="NC","", IF(AC361="NE","", IF(AC361="NA","",IFERROR(VLOOKUP(AC361,Produtos!$A$1:$C$2319,2,FALSE),"Não Cadastrado")))))</f>
        <v/>
      </c>
      <c r="AF361" s="106"/>
      <c r="AG361" s="106"/>
      <c r="AH361" s="106" t="str">
        <f>IF(AC361="","",IF(ISNUMBER(AC361)=FALSE,"Não se aplica",IFERROR(VLOOKUP(AC361,Produtos!$A$1:$C$2319,3,FALSE),"Não Cadastrado")))</f>
        <v/>
      </c>
      <c r="AI361" s="106"/>
      <c r="AJ361" s="106" t="str">
        <f>VLOOKUP(Tabela2[[#This Row],[SIEMA]],Siema2025,26,FALSE)</f>
        <v>Paralisada</v>
      </c>
      <c r="AK361" s="109"/>
      <c r="AL361" s="109"/>
      <c r="AM361" s="109"/>
      <c r="AN361" s="110" t="str">
        <f>VLOOKUP(Tabela2[[#This Row],[SIEMA]],Siema2025,51,FALSE)</f>
        <v/>
      </c>
      <c r="AO361" s="110" t="str">
        <f>VLOOKUP(Tabela2[[#This Row],[SIEMA]],Siema2025,53,FALSE)</f>
        <v/>
      </c>
      <c r="AP361" s="110" t="str">
        <f>VLOOKUP(Tabela2[[#This Row],[SIEMA]],Siema2025,55,FALSE)</f>
        <v/>
      </c>
      <c r="AQ361" s="110" t="str">
        <f>VLOOKUP(Tabela2[[#This Row],[SIEMA]],Siema2025,57,FALSE)</f>
        <v/>
      </c>
      <c r="AR361" s="110" t="str">
        <f>VLOOKUP(Tabela2[[#This Row],[SIEMA]],Siema2025,59,FALSE)</f>
        <v/>
      </c>
      <c r="AS361" s="110" t="str">
        <f>VLOOKUP(Tabela2[[#This Row],[SIEMA]],Siema2025,61,FALSE)</f>
        <v/>
      </c>
      <c r="AT361" s="110" t="str">
        <f>VLOOKUP(Tabela2[[#This Row],[SIEMA]],Siema2025,63,FALSE)</f>
        <v/>
      </c>
      <c r="AU361" s="110" t="str">
        <f>VLOOKUP(Tabela2[[#This Row],[SIEMA]],Siema2025,65,FALSE)</f>
        <v>X</v>
      </c>
      <c r="AV361" s="110" t="str">
        <f>VLOOKUP(Tabela2[[#This Row],[SIEMA]],Siema2025,67,FALSE)</f>
        <v/>
      </c>
      <c r="AW361" s="110" t="str">
        <f>VLOOKUP(Tabela2[[#This Row],[SIEMA]],Siema2025,69,FALSE)</f>
        <v/>
      </c>
      <c r="AX361" s="110" t="str">
        <f>VLOOKUP(Tabela2[[#This Row],[SIEMA]],Siema2025,71,FALSE)</f>
        <v/>
      </c>
      <c r="AY361" s="110" t="str">
        <f>VLOOKUP(Tabela2[[#This Row],[SIEMA]],Siema2025,73,FALSE)</f>
        <v/>
      </c>
      <c r="AZ361" s="110" t="str">
        <f>VLOOKUP(Tabela2[[#This Row],[SIEMA]],Siema2025,75,FALSE)</f>
        <v/>
      </c>
      <c r="BA361" s="110" t="str">
        <f>VLOOKUP(Tabela2[[#This Row],[SIEMA]],Siema2025,77,FALSE)</f>
        <v/>
      </c>
      <c r="BB361" s="110" t="str">
        <f>VLOOKUP(Tabela2[[#This Row],[SIEMA]],Siema2025,79,FALSE)</f>
        <v/>
      </c>
      <c r="BC361" s="110" t="str">
        <f>IF(Tabela2[[#This Row],[Outro(s) ]] = "X", "PREENCHER","NA")</f>
        <v>NA</v>
      </c>
      <c r="BD361" s="110" t="str">
        <f>VLOOKUP(Tabela2[[#This Row],[SIEMA]],Siema2025,82,FALSE)</f>
        <v/>
      </c>
      <c r="BE361" s="110" t="str">
        <f>VLOOKUP(Tabela2[[#This Row],[SIEMA]],Siema2025,81,FALSE)</f>
        <v/>
      </c>
      <c r="BF361" s="112" t="str">
        <f>VLOOKUP(Tabela2[[#This Row],[SIEMA]],Siema2025,28,FALSE)</f>
        <v>3 R Potiguar S.A</v>
      </c>
      <c r="BG361" s="112"/>
      <c r="BH361" s="113" t="str">
        <f>VLOOKUP(Tabela2[[#This Row],[SIEMA]],Siema2025,29,FALSE)</f>
        <v/>
      </c>
      <c r="BI361" s="114" t="str">
        <f>VLOOKUP(Tabela2[[#This Row],[SIEMA]],Siema2025,107,FALSE)</f>
        <v>Não</v>
      </c>
      <c r="BJ361" s="109" t="s">
        <v>7111</v>
      </c>
      <c r="BK361" s="106" t="s">
        <v>2696</v>
      </c>
      <c r="BL361" s="38">
        <v>45810</v>
      </c>
      <c r="BM361" s="110">
        <f ca="1">IF(Tabela2[[#This Row],[Data de atendimento do Ibama (considerar o primeiro documento/ação)]]="",_xlfn.DAYS(TODAY(),J361),_xlfn.DAYS(Tabela2[[#This Row],[Data de atendimento do Ibama (considerar o primeiro documento/ação)]],J361))</f>
        <v>4</v>
      </c>
      <c r="BN361" s="110" t="str">
        <f>IF(Tabela2[[#This Row],[Atendido pelo Ibama ("Não" ou "Sim")]]="Não","Preencher", IF(Tabela2[[#This Row],[Atendido pelo Ibama ("Não" ou "Sim")]]="Sim","NA",""))</f>
        <v>NA</v>
      </c>
      <c r="BO361" s="116" t="s">
        <v>7098</v>
      </c>
      <c r="BP361" s="110" t="str">
        <f>IF(Tabela2[[#This Row],[Forma de atendimento (primeiro documento/ação)]]= "Outros (especificar)", "PREENCHER","NA")</f>
        <v>NA</v>
      </c>
      <c r="BQ361" s="108" t="s">
        <v>123</v>
      </c>
      <c r="BR361" s="110" t="str">
        <f>IF(Tabela2[[#This Row],[Equipe do Ibama foi a campo? Houve sobrevoo do Poseidon?]] = "Sim", "PREENCHER","NA")</f>
        <v>NA</v>
      </c>
      <c r="BS361" s="110" t="str">
        <f>IF(Tabela2[[#This Row],[Se sim, foi emitida Ordem de Emergência? (informações vinculada à coluna CK)]] = "Sim", "PREENCHER","NA")</f>
        <v>NA</v>
      </c>
      <c r="BT361" s="110" t="str">
        <f>IF(Tabela2[[#This Row],[Foi elaborado Relatório de Vistoria pelo Ibama? (informações vinculada à coluna CK)]] = "Sim", "PREENCHER","NA")</f>
        <v>NA</v>
      </c>
      <c r="BU361" s="110" t="s">
        <v>2696</v>
      </c>
      <c r="BV361" s="110" t="str">
        <f>IF(Tabela2[[#This Row],[Houve avaliação das informações pós-acidente solicitadas/enviadas?]] = "Sim", "PREENCHER","NA")</f>
        <v>PREENCHER</v>
      </c>
      <c r="BW361" s="110" t="s">
        <v>2696</v>
      </c>
      <c r="BX361" s="108" t="s">
        <v>7113</v>
      </c>
      <c r="BY361" s="38">
        <v>45810</v>
      </c>
      <c r="BZ361" s="106">
        <f>IF(Tabela2[[#This Row],[Data do documento de encerramento]]="NA","NA",IF(Tabela2[[#This Row],[Data do documento de encerramento]]="","Pendente de conclusão/ encerramento",_xlfn.DAYS(Tabela2[[#This Row],[Data do documento de encerramento]],J361)))</f>
        <v>4</v>
      </c>
      <c r="CA361" s="109"/>
      <c r="CB361" s="109"/>
      <c r="CC361" s="133"/>
      <c r="CD361" s="109"/>
      <c r="CE361" s="109"/>
      <c r="CF361" s="109"/>
    </row>
    <row r="362" spans="1:84" hidden="1">
      <c r="A362" s="172">
        <v>202553032459</v>
      </c>
      <c r="B362" s="173" t="s">
        <v>8479</v>
      </c>
      <c r="C362" s="110" t="str">
        <f>VLOOKUP(Tabela2[[#This Row],[SIEMA]],Siema2025,4,FALSE)</f>
        <v xml:space="preserve"> PB</v>
      </c>
      <c r="D362" s="108" t="str">
        <f>VLOOKUP(Tabela2[[#This Row],[SIEMA]],Siema2025,3,FALSE)</f>
        <v xml:space="preserve">Santa Rita </v>
      </c>
      <c r="E362" s="108" t="str">
        <f>VLOOKUP(Tabela2[[#This Row],[SIEMA]],Siema2025,20,FALSE)</f>
        <v>Rodovia BR 230 km 56 PB</v>
      </c>
      <c r="F362" s="108"/>
      <c r="G362" s="108"/>
      <c r="H362" s="108"/>
      <c r="I362" s="106" t="str">
        <f>VLOOKUP(Tabela2[[#This Row],[SIEMA]],Siema2025,19,FALSE)</f>
        <v/>
      </c>
      <c r="J362" s="107">
        <f>VLOOKUP(Tabela2[[#This Row],[SIEMA]],Siema2025,2,FALSE)</f>
        <v>45807</v>
      </c>
      <c r="K362" s="107" t="str">
        <f>VLOOKUP(Tabela2[[#This Row],[SIEMA]],Siema2025,16,FALSE)</f>
        <v>Sexta</v>
      </c>
      <c r="L362" s="108" t="str">
        <f>IF(Tabela2[[#This Row],[Data]]="","Sem Informação",VLOOKUP(MONTH(Tabela2[[#This Row],[Data]]),'[1]Validação de dados'!$I$1:$J$13,2,0))</f>
        <v>Maio</v>
      </c>
      <c r="M362" s="106">
        <f>YEAR(Tabela2[[#This Row],[Data]])</f>
        <v>2025</v>
      </c>
      <c r="N362" s="107" t="str">
        <f>VLOOKUP(Tabela2[[#This Row],[SIEMA]],Siema2025,17,FALSE)</f>
        <v>Madrugada</v>
      </c>
      <c r="O362" s="107" t="str">
        <f>VLOOKUP(Tabela2[[#This Row],[SIEMA]],Siema2025,5,FALSE)</f>
        <v>Rodovia</v>
      </c>
      <c r="P362" s="106"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62" s="106" t="str">
        <f>VLOOKUP(Tabela2[[#This Row],[SIEMA]],Siema2025,7,FALSE)</f>
        <v>DIESEL COMBUSTIVEL;  ÁLCOOL ETÍLICO</v>
      </c>
      <c r="R362" s="106" t="str">
        <f>VLOOKUP(Tabela2[[#This Row],[SIEMA]],Siema2025,10,FALSE)</f>
        <v>3475</v>
      </c>
      <c r="S362" s="109" t="str">
        <f>IF(Q362="","", IF(Q362="NC","", IF(Q362="NE","", IF(Q362="NA","",IFERROR(VLOOKUP(Q362,Produtos!$A$1:$C$2319,2,FALSE),"Não Cadastrado")))))</f>
        <v>Não Cadastrado</v>
      </c>
      <c r="T362" s="106" t="str">
        <f>VLOOKUP(Tabela2[[#This Row],[SIEMA]],Siema2025,11,FALSE)</f>
        <v>20000</v>
      </c>
      <c r="U362" s="106" t="str">
        <f>VLOOKUP(Tabela2[[#This Row],[SIEMA]],Siema2025,12,FALSE)</f>
        <v>L</v>
      </c>
      <c r="V362" s="106" t="str">
        <f>IF(Q362="","",IF(ISNUMBER(Q362)=FALSE,"Não se aplica",IFERROR(VLOOKUP(Q362,Produtos!$A$1:$C$2319,3,FALSE),"Não Cadastrado")))</f>
        <v>Não se aplica</v>
      </c>
      <c r="W362" s="106" t="str">
        <f>VLOOKUP(Tabela2[[#This Row],[SIEMA]],Siema2025,10,FALSE)</f>
        <v>3475</v>
      </c>
      <c r="X362" s="115" t="str">
        <f>IF(Tabela2[[#This Row],[Origem do acidente]] = "Plataforma", "PREENCHER","NA")</f>
        <v>NA</v>
      </c>
      <c r="Y362" s="111" t="str">
        <f>IF(W362="","", IF(W362="NC","", IF(W362="NE","", IF(W362="NA","",IFERROR(VLOOKUP(W362,Produtos!$A$1:$C$2319,2,FALSE),"Não Cadastrado")))))</f>
        <v>Não Cadastrado</v>
      </c>
      <c r="Z362" s="106" t="str">
        <f>VLOOKUP(Tabela2[[#This Row],[SIEMA]],Siema2025,11,FALSE)</f>
        <v>20000</v>
      </c>
      <c r="AA362" s="106" t="str">
        <f>VLOOKUP(Tabela2[[#This Row],[SIEMA]],Siema2025,12,FALSE)</f>
        <v>L</v>
      </c>
      <c r="AB362" s="106" t="str">
        <f>IF(W362="","",IF(ISNUMBER(W362)=FALSE,"Não se aplica",IFERROR(VLOOKUP(W362,Produtos!$A$1:$C$2319,3,FALSE),"Não Cadastrado")))</f>
        <v>Não se aplica</v>
      </c>
      <c r="AC362" s="106"/>
      <c r="AD362" s="110" t="str">
        <f>IF(Tabela2[[#This Row],[Origem do acidente]] = "Plataforma", "PREENCHER","NA")</f>
        <v>NA</v>
      </c>
      <c r="AE362" s="109" t="str">
        <f>IF(AC362="","", IF(AC362="NC","", IF(AC362="NE","", IF(AC362="NA","",IFERROR(VLOOKUP(AC362,Produtos!$A$1:$C$2319,2,FALSE),"Não Cadastrado")))))</f>
        <v/>
      </c>
      <c r="AF362" s="106"/>
      <c r="AG362" s="106"/>
      <c r="AH362" s="106" t="str">
        <f>IF(AC362="","",IF(ISNUMBER(AC362)=FALSE,"Não se aplica",IFERROR(VLOOKUP(AC362,Produtos!$A$1:$C$2319,3,FALSE),"Não Cadastrado")))</f>
        <v/>
      </c>
      <c r="AI362" s="106"/>
      <c r="AJ362" s="106"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62" s="109"/>
      <c r="AL362" s="109"/>
      <c r="AM362" s="109"/>
      <c r="AN362" s="110" t="str">
        <f>VLOOKUP(Tabela2[[#This Row],[SIEMA]],Siema2025,51,FALSE)</f>
        <v/>
      </c>
      <c r="AO362" s="110" t="str">
        <f>VLOOKUP(Tabela2[[#This Row],[SIEMA]],Siema2025,53,FALSE)</f>
        <v/>
      </c>
      <c r="AP362" s="110" t="str">
        <f>VLOOKUP(Tabela2[[#This Row],[SIEMA]],Siema2025,55,FALSE)</f>
        <v/>
      </c>
      <c r="AQ362" s="110" t="str">
        <f>VLOOKUP(Tabela2[[#This Row],[SIEMA]],Siema2025,57,FALSE)</f>
        <v/>
      </c>
      <c r="AR362" s="110" t="str">
        <f>VLOOKUP(Tabela2[[#This Row],[SIEMA]],Siema2025,59,FALSE)</f>
        <v/>
      </c>
      <c r="AS362" s="110" t="str">
        <f>VLOOKUP(Tabela2[[#This Row],[SIEMA]],Siema2025,61,FALSE)</f>
        <v/>
      </c>
      <c r="AT362" s="110" t="str">
        <f>VLOOKUP(Tabela2[[#This Row],[SIEMA]],Siema2025,63,FALSE)</f>
        <v/>
      </c>
      <c r="AU362" s="110" t="str">
        <f>VLOOKUP(Tabela2[[#This Row],[SIEMA]],Siema2025,65,FALSE)</f>
        <v>X</v>
      </c>
      <c r="AV362" s="110" t="str">
        <f>VLOOKUP(Tabela2[[#This Row],[SIEMA]],Siema2025,67,FALSE)</f>
        <v/>
      </c>
      <c r="AW362" s="110" t="str">
        <f>VLOOKUP(Tabela2[[#This Row],[SIEMA]],Siema2025,69,FALSE)</f>
        <v>X</v>
      </c>
      <c r="AX362" s="110" t="str">
        <f>VLOOKUP(Tabela2[[#This Row],[SIEMA]],Siema2025,71,FALSE)</f>
        <v>X</v>
      </c>
      <c r="AY362" s="110" t="str">
        <f>VLOOKUP(Tabela2[[#This Row],[SIEMA]],Siema2025,73,FALSE)</f>
        <v/>
      </c>
      <c r="AZ362" s="110" t="str">
        <f>VLOOKUP(Tabela2[[#This Row],[SIEMA]],Siema2025,75,FALSE)</f>
        <v/>
      </c>
      <c r="BA362" s="110" t="str">
        <f>VLOOKUP(Tabela2[[#This Row],[SIEMA]],Siema2025,77,FALSE)</f>
        <v/>
      </c>
      <c r="BB362" s="110" t="str">
        <f>VLOOKUP(Tabela2[[#This Row],[SIEMA]],Siema2025,79,FALSE)</f>
        <v/>
      </c>
      <c r="BC362" s="110" t="str">
        <f>IF(Tabela2[[#This Row],[Outro(s) ]] = "X", "PREENCHER","NA")</f>
        <v>NA</v>
      </c>
      <c r="BD362" s="110" t="str">
        <f>VLOOKUP(Tabela2[[#This Row],[SIEMA]],Siema2025,82,FALSE)</f>
        <v/>
      </c>
      <c r="BE362" s="110" t="str">
        <f>VLOOKUP(Tabela2[[#This Row],[SIEMA]],Siema2025,81,FALSE)</f>
        <v/>
      </c>
      <c r="BF362" s="112" t="str">
        <f>VLOOKUP(Tabela2[[#This Row],[SIEMA]],Siema2025,28,FALSE)</f>
        <v>PetroBahia S/A</v>
      </c>
      <c r="BG362" s="112"/>
      <c r="BH362" s="113" t="str">
        <f>VLOOKUP(Tabela2[[#This Row],[SIEMA]],Siema2025,29,FALSE)</f>
        <v>01125282000892</v>
      </c>
      <c r="BI362" s="114" t="str">
        <f>VLOOKUP(Tabela2[[#This Row],[SIEMA]],Siema2025,107,FALSE)</f>
        <v>Não</v>
      </c>
      <c r="BJ362" s="109"/>
      <c r="BK362" s="106"/>
      <c r="BL362" s="143"/>
      <c r="BM362" s="110">
        <f ca="1">IF(Tabela2[[#This Row],[Data de atendimento do Ibama (considerar o primeiro documento/ação)]]="",_xlfn.DAYS(TODAY(),J362),_xlfn.DAYS(Tabela2[[#This Row],[Data de atendimento do Ibama (considerar o primeiro documento/ação)]],J362))</f>
        <v>413</v>
      </c>
      <c r="BN362" s="110" t="str">
        <f>IF(Tabela2[[#This Row],[Atendido pelo Ibama ("Não" ou "Sim")]]="Não","Preencher", IF(Tabela2[[#This Row],[Atendido pelo Ibama ("Não" ou "Sim")]]="Sim","NA",""))</f>
        <v/>
      </c>
      <c r="BO362" s="116"/>
      <c r="BP362" s="110" t="str">
        <f>IF(Tabela2[[#This Row],[Forma de atendimento (primeiro documento/ação)]]= "Outros (especificar)", "PREENCHER","NA")</f>
        <v>NA</v>
      </c>
      <c r="BQ362" s="108"/>
      <c r="BR362" s="110" t="str">
        <f>IF(Tabela2[[#This Row],[Equipe do Ibama foi a campo? Houve sobrevoo do Poseidon?]] = "Sim", "PREENCHER","NA")</f>
        <v>NA</v>
      </c>
      <c r="BS362" s="110" t="str">
        <f>IF(Tabela2[[#This Row],[Se sim, foi emitida Ordem de Emergência? (informações vinculada à coluna CK)]] = "Sim", "PREENCHER","NA")</f>
        <v>NA</v>
      </c>
      <c r="BT362" s="110" t="str">
        <f>IF(Tabela2[[#This Row],[Foi elaborado Relatório de Vistoria pelo Ibama? (informações vinculada à coluna CK)]] = "Sim", "PREENCHER","NA")</f>
        <v>NA</v>
      </c>
      <c r="BU362" s="110" t="str">
        <f>IF(Tabela2[[#This Row],[Houve envio de Informações Pós-acidente (preencher "não se aplica" quando de competência estadual/municipal)]] = "Sim", "PREENCHER","NA")</f>
        <v>NA</v>
      </c>
      <c r="BV362" s="110" t="str">
        <f>IF(Tabela2[[#This Row],[Houve avaliação das informações pós-acidente solicitadas/enviadas?]] = "Sim", "PREENCHER","NA")</f>
        <v>NA</v>
      </c>
      <c r="BW362" s="110" t="str">
        <f>IF(Tabela2[[#This Row],[O Ibama aguarda resposta da empresa/OEMA, etc?]] = "Sim", "PREENCHER","NA")</f>
        <v>NA</v>
      </c>
      <c r="BX362" s="108"/>
      <c r="BY362" s="108"/>
      <c r="BZ362" s="106" t="str">
        <f>IF(Tabela2[[#This Row],[Data do documento de encerramento]]="NA","NA",IF(Tabela2[[#This Row],[Data do documento de encerramento]]="","Pendente de conclusão/ encerramento",_xlfn.DAYS(Tabela2[[#This Row],[Data do documento de encerramento]],J362)))</f>
        <v>Pendente de conclusão/ encerramento</v>
      </c>
      <c r="CA362" s="109"/>
      <c r="CB362" s="109"/>
      <c r="CC362" s="132"/>
      <c r="CD362" s="109"/>
      <c r="CE362" s="109"/>
      <c r="CF362" s="109"/>
    </row>
    <row r="363" spans="1:84" hidden="1">
      <c r="A363" s="172">
        <v>202562461244</v>
      </c>
      <c r="B363" s="180" t="s">
        <v>8310</v>
      </c>
      <c r="C363" s="110" t="str">
        <f>VLOOKUP(Tabela2[[#This Row],[SIEMA]],Siema2025,4,FALSE)</f>
        <v xml:space="preserve"> PR</v>
      </c>
      <c r="D363" s="108" t="str">
        <f>VLOOKUP(Tabela2[[#This Row],[SIEMA]],Siema2025,3,FALSE)</f>
        <v xml:space="preserve">Jataizinho </v>
      </c>
      <c r="E363" s="108" t="str">
        <f>VLOOKUP(Tabela2[[#This Row],[SIEMA]],Siema2025,20,FALSE)</f>
        <v>RODOVIA BR-369/PR, km 120 - PONTE DO RIO COURO DE BOI</v>
      </c>
      <c r="F363" s="108"/>
      <c r="G363" s="108"/>
      <c r="H363" s="108"/>
      <c r="I363" s="106" t="str">
        <f>VLOOKUP(Tabela2[[#This Row],[SIEMA]],Siema2025,19,FALSE)</f>
        <v/>
      </c>
      <c r="J363" s="107">
        <f>VLOOKUP(Tabela2[[#This Row],[SIEMA]],Siema2025,2,FALSE)</f>
        <v>45807</v>
      </c>
      <c r="K363" s="107" t="str">
        <f>VLOOKUP(Tabela2[[#This Row],[SIEMA]],Siema2025,16,FALSE)</f>
        <v>Sexta</v>
      </c>
      <c r="L363" s="108" t="str">
        <f>IF(Tabela2[[#This Row],[Data]]="","Sem Informação",VLOOKUP(MONTH(Tabela2[[#This Row],[Data]]),'[1]Validação de dados'!$I$1:$J$13,2,0))</f>
        <v>Maio</v>
      </c>
      <c r="M363" s="106">
        <f>YEAR(Tabela2[[#This Row],[Data]])</f>
        <v>2025</v>
      </c>
      <c r="N363" s="107" t="str">
        <f>VLOOKUP(Tabela2[[#This Row],[SIEMA]],Siema2025,17,FALSE)</f>
        <v>Madrugada</v>
      </c>
      <c r="O363" s="107" t="str">
        <f>VLOOKUP(Tabela2[[#This Row],[SIEMA]],Siema2025,5,FALSE)</f>
        <v>Rodovia</v>
      </c>
      <c r="P363" s="106" t="str">
        <f>VLOOKUP(Tabela2[[#This Row],[SIEMA]],Siema2025,21,FALSE)</f>
        <v>Rodovia da BR-369, km 120 -Jataizinho/PR - Ponte do Rio Couro de Boi</v>
      </c>
      <c r="Q363" s="106" t="str">
        <f>VLOOKUP(Tabela2[[#This Row],[SIEMA]],Siema2025,7,FALSE)</f>
        <v>GASOLINA</v>
      </c>
      <c r="R363" s="106" t="str">
        <f>VLOOKUP(Tabela2[[#This Row],[SIEMA]],Siema2025,10,FALSE)</f>
        <v/>
      </c>
      <c r="S363" s="109" t="str">
        <f>IF(Q363="","", IF(Q363="NC","", IF(Q363="NE","", IF(Q363="NA","",IFERROR(VLOOKUP(Q363,Produtos!$A$1:$C$2319,2,FALSE),"Não Cadastrado")))))</f>
        <v>Não Cadastrado</v>
      </c>
      <c r="T363" s="106" t="str">
        <f>VLOOKUP(Tabela2[[#This Row],[SIEMA]],Siema2025,11,FALSE)</f>
        <v xml:space="preserve"> </v>
      </c>
      <c r="U363" s="106" t="str">
        <f>VLOOKUP(Tabela2[[#This Row],[SIEMA]],Siema2025,12,FALSE)</f>
        <v xml:space="preserve"> </v>
      </c>
      <c r="V363" s="106" t="str">
        <f>IF(Q363="","",IF(ISNUMBER(Q363)=FALSE,"Não se aplica",IFERROR(VLOOKUP(Q363,Produtos!$A$1:$C$2319,3,FALSE),"Não Cadastrado")))</f>
        <v>Não se aplica</v>
      </c>
      <c r="W363" s="106" t="str">
        <f>VLOOKUP(Tabela2[[#This Row],[SIEMA]],Siema2025,10,FALSE)</f>
        <v/>
      </c>
      <c r="X363" s="115" t="str">
        <f>IF(Tabela2[[#This Row],[Origem do acidente]] = "Plataforma", "PREENCHER","NA")</f>
        <v>NA</v>
      </c>
      <c r="Y363" s="111" t="str">
        <f>IF(W363="","", IF(W363="NC","", IF(W363="NE","", IF(W363="NA","",IFERROR(VLOOKUP(W363,Produtos!$A$1:$C$2319,2,FALSE),"Não Cadastrado")))))</f>
        <v/>
      </c>
      <c r="Z363" s="106" t="str">
        <f>VLOOKUP(Tabela2[[#This Row],[SIEMA]],Siema2025,11,FALSE)</f>
        <v xml:space="preserve"> </v>
      </c>
      <c r="AA363" s="106" t="str">
        <f>VLOOKUP(Tabela2[[#This Row],[SIEMA]],Siema2025,12,FALSE)</f>
        <v xml:space="preserve"> </v>
      </c>
      <c r="AB363" s="106" t="str">
        <f>IF(W363="","",IF(ISNUMBER(W363)=FALSE,"Não se aplica",IFERROR(VLOOKUP(W363,Produtos!$A$1:$C$2319,3,FALSE),"Não Cadastrado")))</f>
        <v/>
      </c>
      <c r="AC363" s="106"/>
      <c r="AD363" s="110" t="str">
        <f>IF(Tabela2[[#This Row],[Origem do acidente]] = "Plataforma", "PREENCHER","NA")</f>
        <v>NA</v>
      </c>
      <c r="AE363" s="109" t="str">
        <f>IF(AC363="","", IF(AC363="NC","", IF(AC363="NE","", IF(AC363="NA","",IFERROR(VLOOKUP(AC363,Produtos!$A$1:$C$2319,2,FALSE),"Não Cadastrado")))))</f>
        <v/>
      </c>
      <c r="AF363" s="106"/>
      <c r="AG363" s="106"/>
      <c r="AH363" s="106" t="str">
        <f>IF(AC363="","",IF(ISNUMBER(AC363)=FALSE,"Não se aplica",IFERROR(VLOOKUP(AC363,Produtos!$A$1:$C$2319,3,FALSE),"Não Cadastrado")))</f>
        <v/>
      </c>
      <c r="AI363" s="106"/>
      <c r="AJ363" s="106" t="str">
        <f>VLOOKUP(Tabela2[[#This Row],[SIEMA]],Siema2025,26,FALSE)</f>
        <v/>
      </c>
      <c r="AK363" s="109"/>
      <c r="AL363" s="109"/>
      <c r="AM363" s="109"/>
      <c r="AN363" s="110" t="str">
        <f>VLOOKUP(Tabela2[[#This Row],[SIEMA]],Siema2025,51,FALSE)</f>
        <v>X</v>
      </c>
      <c r="AO363" s="110" t="str">
        <f>VLOOKUP(Tabela2[[#This Row],[SIEMA]],Siema2025,53,FALSE)</f>
        <v/>
      </c>
      <c r="AP363" s="110" t="str">
        <f>VLOOKUP(Tabela2[[#This Row],[SIEMA]],Siema2025,55,FALSE)</f>
        <v/>
      </c>
      <c r="AQ363" s="110" t="str">
        <f>VLOOKUP(Tabela2[[#This Row],[SIEMA]],Siema2025,57,FALSE)</f>
        <v>X</v>
      </c>
      <c r="AR363" s="110" t="str">
        <f>VLOOKUP(Tabela2[[#This Row],[SIEMA]],Siema2025,59,FALSE)</f>
        <v/>
      </c>
      <c r="AS363" s="110" t="str">
        <f>VLOOKUP(Tabela2[[#This Row],[SIEMA]],Siema2025,61,FALSE)</f>
        <v/>
      </c>
      <c r="AT363" s="110" t="str">
        <f>VLOOKUP(Tabela2[[#This Row],[SIEMA]],Siema2025,63,FALSE)</f>
        <v/>
      </c>
      <c r="AU363" s="110" t="str">
        <f>VLOOKUP(Tabela2[[#This Row],[SIEMA]],Siema2025,65,FALSE)</f>
        <v/>
      </c>
      <c r="AV363" s="110" t="str">
        <f>VLOOKUP(Tabela2[[#This Row],[SIEMA]],Siema2025,67,FALSE)</f>
        <v/>
      </c>
      <c r="AW363" s="110" t="str">
        <f>VLOOKUP(Tabela2[[#This Row],[SIEMA]],Siema2025,69,FALSE)</f>
        <v/>
      </c>
      <c r="AX363" s="110" t="str">
        <f>VLOOKUP(Tabela2[[#This Row],[SIEMA]],Siema2025,71,FALSE)</f>
        <v/>
      </c>
      <c r="AY363" s="110" t="str">
        <f>VLOOKUP(Tabela2[[#This Row],[SIEMA]],Siema2025,73,FALSE)</f>
        <v/>
      </c>
      <c r="AZ363" s="110" t="str">
        <f>VLOOKUP(Tabela2[[#This Row],[SIEMA]],Siema2025,75,FALSE)</f>
        <v/>
      </c>
      <c r="BA363" s="110" t="str">
        <f>VLOOKUP(Tabela2[[#This Row],[SIEMA]],Siema2025,77,FALSE)</f>
        <v/>
      </c>
      <c r="BB363" s="110" t="str">
        <f>VLOOKUP(Tabela2[[#This Row],[SIEMA]],Siema2025,79,FALSE)</f>
        <v/>
      </c>
      <c r="BC363" s="110" t="str">
        <f>IF(Tabela2[[#This Row],[Outro(s) ]] = "X", "PREENCHER","NA")</f>
        <v>NA</v>
      </c>
      <c r="BD363" s="110" t="str">
        <f>VLOOKUP(Tabela2[[#This Row],[SIEMA]],Siema2025,82,FALSE)</f>
        <v/>
      </c>
      <c r="BE363" s="110" t="str">
        <f>VLOOKUP(Tabela2[[#This Row],[SIEMA]],Siema2025,81,FALSE)</f>
        <v/>
      </c>
      <c r="BF363" s="112" t="str">
        <f>VLOOKUP(Tabela2[[#This Row],[SIEMA]],Siema2025,28,FALSE)</f>
        <v>REDE CIDADE MARCONDES COMERCIO DE COMBUSTIVEIS LTD</v>
      </c>
      <c r="BG363" s="112"/>
      <c r="BH363" s="113" t="str">
        <f>VLOOKUP(Tabela2[[#This Row],[SIEMA]],Siema2025,29,FALSE)</f>
        <v>03045206000126</v>
      </c>
      <c r="BI363" s="114" t="str">
        <f>VLOOKUP(Tabela2[[#This Row],[SIEMA]],Siema2025,107,FALSE)</f>
        <v>Não</v>
      </c>
      <c r="BJ363" s="109"/>
      <c r="BK363" s="106"/>
      <c r="BL363" s="143"/>
      <c r="BM363" s="110">
        <f ca="1">IF(Tabela2[[#This Row],[Data de atendimento do Ibama (considerar o primeiro documento/ação)]]="",_xlfn.DAYS(TODAY(),J363),_xlfn.DAYS(Tabela2[[#This Row],[Data de atendimento do Ibama (considerar o primeiro documento/ação)]],J363))</f>
        <v>413</v>
      </c>
      <c r="BN363" s="110" t="str">
        <f>IF(Tabela2[[#This Row],[Atendido pelo Ibama ("Não" ou "Sim")]]="Não","Preencher", IF(Tabela2[[#This Row],[Atendido pelo Ibama ("Não" ou "Sim")]]="Sim","NA",""))</f>
        <v/>
      </c>
      <c r="BO363" s="116"/>
      <c r="BP363" s="110" t="str">
        <f>IF(Tabela2[[#This Row],[Forma de atendimento (primeiro documento/ação)]]= "Outros (especificar)", "PREENCHER","NA")</f>
        <v>NA</v>
      </c>
      <c r="BQ363" s="108"/>
      <c r="BR363" s="110" t="str">
        <f>IF(Tabela2[[#This Row],[Equipe do Ibama foi a campo? Houve sobrevoo do Poseidon?]] = "Sim", "PREENCHER","NA")</f>
        <v>NA</v>
      </c>
      <c r="BS363" s="110" t="str">
        <f>IF(Tabela2[[#This Row],[Se sim, foi emitida Ordem de Emergência? (informações vinculada à coluna CK)]] = "Sim", "PREENCHER","NA")</f>
        <v>NA</v>
      </c>
      <c r="BT363" s="110" t="str">
        <f>IF(Tabela2[[#This Row],[Foi elaborado Relatório de Vistoria pelo Ibama? (informações vinculada à coluna CK)]] = "Sim", "PREENCHER","NA")</f>
        <v>NA</v>
      </c>
      <c r="BU363" s="110" t="str">
        <f>IF(Tabela2[[#This Row],[Houve envio de Informações Pós-acidente (preencher "não se aplica" quando de competência estadual/municipal)]] = "Sim", "PREENCHER","NA")</f>
        <v>NA</v>
      </c>
      <c r="BV363" s="110" t="str">
        <f>IF(Tabela2[[#This Row],[Houve avaliação das informações pós-acidente solicitadas/enviadas?]] = "Sim", "PREENCHER","NA")</f>
        <v>NA</v>
      </c>
      <c r="BW363" s="110" t="str">
        <f>IF(Tabela2[[#This Row],[O Ibama aguarda resposta da empresa/OEMA, etc?]] = "Sim", "PREENCHER","NA")</f>
        <v>NA</v>
      </c>
      <c r="BX363" s="108"/>
      <c r="BY363" s="108"/>
      <c r="BZ363" s="106" t="str">
        <f>IF(Tabela2[[#This Row],[Data do documento de encerramento]]="NA","NA",IF(Tabela2[[#This Row],[Data do documento de encerramento]]="","Pendente de conclusão/ encerramento",_xlfn.DAYS(Tabela2[[#This Row],[Data do documento de encerramento]],J363)))</f>
        <v>Pendente de conclusão/ encerramento</v>
      </c>
      <c r="CA363" s="109"/>
      <c r="CB363" s="109"/>
      <c r="CC363" s="132"/>
      <c r="CD363" s="109"/>
      <c r="CE363" s="109"/>
      <c r="CF363" s="109"/>
    </row>
    <row r="364" spans="1:84" ht="30.75">
      <c r="A364" s="172">
        <v>20256272019</v>
      </c>
      <c r="B364" s="173" t="s">
        <v>8480</v>
      </c>
      <c r="C364" s="110" t="s">
        <v>8481</v>
      </c>
      <c r="D364" s="108" t="s">
        <v>637</v>
      </c>
      <c r="E364" t="s">
        <v>8482</v>
      </c>
      <c r="F364" s="108"/>
      <c r="G364" t="s">
        <v>8483</v>
      </c>
      <c r="H364" t="s">
        <v>8484</v>
      </c>
      <c r="I364" s="106" t="str">
        <f>VLOOKUP(Tabela2[[#This Row],[SIEMA]],Siema2025,19,FALSE)</f>
        <v>Camamu</v>
      </c>
      <c r="J364" s="107">
        <f>VLOOKUP(Tabela2[[#This Row],[SIEMA]],Siema2025,2,FALSE)</f>
        <v>45808</v>
      </c>
      <c r="K364" s="107" t="str">
        <f>VLOOKUP(Tabela2[[#This Row],[SIEMA]],Siema2025,16,FALSE)</f>
        <v>Sábado</v>
      </c>
      <c r="L364" s="108" t="str">
        <f>IF(Tabela2[[#This Row],[Data]]="","Sem Informação",VLOOKUP(MONTH(Tabela2[[#This Row],[Data]]),'[1]Validação de dados'!$I$1:$J$13,2,0))</f>
        <v>Maio</v>
      </c>
      <c r="M364" s="106">
        <f>YEAR(Tabela2[[#This Row],[Data]])</f>
        <v>2025</v>
      </c>
      <c r="N364" s="107" t="str">
        <f>VLOOKUP(Tabela2[[#This Row],[SIEMA]],Siema2025,17,FALSE)</f>
        <v>Noturno</v>
      </c>
      <c r="O364" s="107" t="str">
        <f>VLOOKUP(Tabela2[[#This Row],[SIEMA]],Siema2025,5,FALSE)</f>
        <v>Plataforma</v>
      </c>
      <c r="P364" s="106" t="str">
        <f>VLOOKUP(Tabela2[[#This Row],[SIEMA]],Siema2025,21,FALSE)</f>
        <v>[PLATAFORMA DE MANATI 1 / Poço 7-MNT-3-BAS]: Vazamento de aproximadamente 0,040 m3 de fluido hidráulico base água (HW-525P) na linha submarina de acionamento da PWV-1210203 (válvula Wing) do poço MNT-03.</v>
      </c>
      <c r="Q364" s="106" t="s">
        <v>637</v>
      </c>
      <c r="R364" s="106" t="s">
        <v>7137</v>
      </c>
      <c r="S364" s="109" t="s">
        <v>7138</v>
      </c>
      <c r="T364" s="106" t="str">
        <f>VLOOKUP(Tabela2[[#This Row],[SIEMA]],Siema2025,11,FALSE)</f>
        <v>0.04</v>
      </c>
      <c r="U364" s="106" t="str">
        <f>VLOOKUP(Tabela2[[#This Row],[SIEMA]],Siema2025,12,FALSE)</f>
        <v>M3</v>
      </c>
      <c r="V364" s="106" t="str">
        <f>IF(Q364="","",IF(ISNUMBER(Q364)=FALSE,"Não se aplica",IFERROR(VLOOKUP(Q364,Produtos!$A$1:$C$2319,3,FALSE),"Não Cadastrado")))</f>
        <v>Não se aplica</v>
      </c>
      <c r="W364" s="106"/>
      <c r="X364" s="115"/>
      <c r="Y364" s="111" t="str">
        <f>IF(W364="","", IF(W364="NC","", IF(W364="NE","", IF(W364="NA","",IFERROR(VLOOKUP(W364,Produtos!$A$1:$C$2319,2,FALSE),"Não Cadastrado")))))</f>
        <v/>
      </c>
      <c r="Z364" s="106"/>
      <c r="AA364" s="106"/>
      <c r="AB364" s="106" t="str">
        <f>IF(W364="","",IF(ISNUMBER(W364)=FALSE,"Não se aplica",IFERROR(VLOOKUP(W364,Produtos!$A$1:$C$2319,3,FALSE),"Não Cadastrado")))</f>
        <v/>
      </c>
      <c r="AC364" s="106"/>
      <c r="AD364" s="110"/>
      <c r="AE364" s="109" t="str">
        <f>IF(AC364="","", IF(AC364="NC","", IF(AC364="NE","", IF(AC364="NA","",IFERROR(VLOOKUP(AC364,Produtos!$A$1:$C$2319,2,FALSE),"Não Cadastrado")))))</f>
        <v/>
      </c>
      <c r="AF364" s="106"/>
      <c r="AG364" s="106"/>
      <c r="AH364" s="106" t="str">
        <f>IF(AC364="","",IF(ISNUMBER(AC364)=FALSE,"Não se aplica",IFERROR(VLOOKUP(AC364,Produtos!$A$1:$C$2319,3,FALSE),"Não Cadastrado")))</f>
        <v/>
      </c>
      <c r="AI364" s="106"/>
      <c r="AJ364" s="106" t="str">
        <f>VLOOKUP(Tabela2[[#This Row],[SIEMA]],Siema2025,26,FALSE)</f>
        <v>Em investigação.</v>
      </c>
      <c r="AK364" s="109" t="s">
        <v>6834</v>
      </c>
      <c r="AL364" s="109"/>
      <c r="AM364" s="109"/>
      <c r="AN364" s="110" t="str">
        <f>VLOOKUP(Tabela2[[#This Row],[SIEMA]],Siema2025,51,FALSE)</f>
        <v/>
      </c>
      <c r="AO364" s="110" t="str">
        <f>VLOOKUP(Tabela2[[#This Row],[SIEMA]],Siema2025,53,FALSE)</f>
        <v/>
      </c>
      <c r="AP364" s="110" t="str">
        <f>VLOOKUP(Tabela2[[#This Row],[SIEMA]],Siema2025,55,FALSE)</f>
        <v/>
      </c>
      <c r="AQ364" s="110" t="str">
        <f>VLOOKUP(Tabela2[[#This Row],[SIEMA]],Siema2025,57,FALSE)</f>
        <v/>
      </c>
      <c r="AR364" s="110" t="str">
        <f>VLOOKUP(Tabela2[[#This Row],[SIEMA]],Siema2025,59,FALSE)</f>
        <v/>
      </c>
      <c r="AS364" s="110" t="str">
        <f>VLOOKUP(Tabela2[[#This Row],[SIEMA]],Siema2025,61,FALSE)</f>
        <v>X</v>
      </c>
      <c r="AT364" s="110" t="str">
        <f>VLOOKUP(Tabela2[[#This Row],[SIEMA]],Siema2025,63,FALSE)</f>
        <v/>
      </c>
      <c r="AU364" s="110" t="str">
        <f>VLOOKUP(Tabela2[[#This Row],[SIEMA]],Siema2025,65,FALSE)</f>
        <v/>
      </c>
      <c r="AV364" s="110" t="str">
        <f>VLOOKUP(Tabela2[[#This Row],[SIEMA]],Siema2025,67,FALSE)</f>
        <v/>
      </c>
      <c r="AW364" s="110" t="str">
        <f>VLOOKUP(Tabela2[[#This Row],[SIEMA]],Siema2025,69,FALSE)</f>
        <v/>
      </c>
      <c r="AX364" s="110" t="str">
        <f>VLOOKUP(Tabela2[[#This Row],[SIEMA]],Siema2025,71,FALSE)</f>
        <v/>
      </c>
      <c r="AY364" s="110" t="str">
        <f>VLOOKUP(Tabela2[[#This Row],[SIEMA]],Siema2025,73,FALSE)</f>
        <v/>
      </c>
      <c r="AZ364" s="110" t="str">
        <f>VLOOKUP(Tabela2[[#This Row],[SIEMA]],Siema2025,75,FALSE)</f>
        <v/>
      </c>
      <c r="BA364" s="110" t="str">
        <f>VLOOKUP(Tabela2[[#This Row],[SIEMA]],Siema2025,77,FALSE)</f>
        <v/>
      </c>
      <c r="BB364" s="110" t="str">
        <f>VLOOKUP(Tabela2[[#This Row],[SIEMA]],Siema2025,79,FALSE)</f>
        <v/>
      </c>
      <c r="BC364" s="110" t="str">
        <f>IF(Tabela2[[#This Row],[Outro(s) ]] = "X", "PREENCHER","NA")</f>
        <v>NA</v>
      </c>
      <c r="BD364" s="110" t="str">
        <f>VLOOKUP(Tabela2[[#This Row],[SIEMA]],Siema2025,82,FALSE)</f>
        <v/>
      </c>
      <c r="BE364" s="110" t="str">
        <f>VLOOKUP(Tabela2[[#This Row],[SIEMA]],Siema2025,81,FALSE)</f>
        <v/>
      </c>
      <c r="BF364" s="112" t="str">
        <f>VLOOKUP(Tabela2[[#This Row],[SIEMA]],Siema2025,28,FALSE)</f>
        <v>Petrobras</v>
      </c>
      <c r="BG364" s="112"/>
      <c r="BH364" s="113" t="str">
        <f>VLOOKUP(Tabela2[[#This Row],[SIEMA]],Siema2025,29,FALSE)</f>
        <v>33000167023667</v>
      </c>
      <c r="BI364" s="114" t="str">
        <f>VLOOKUP(Tabela2[[#This Row],[SIEMA]],Siema2025,107,FALSE)</f>
        <v>Não</v>
      </c>
      <c r="BJ364" s="109" t="s">
        <v>7097</v>
      </c>
      <c r="BK364" s="106" t="s">
        <v>2696</v>
      </c>
      <c r="BL364" s="143">
        <v>45814</v>
      </c>
      <c r="BM364" s="110">
        <f ca="1">IF(Tabela2[[#This Row],[Data de atendimento do Ibama (considerar o primeiro documento/ação)]]="",_xlfn.DAYS(TODAY(),J364),_xlfn.DAYS(Tabela2[[#This Row],[Data de atendimento do Ibama (considerar o primeiro documento/ação)]],J364))</f>
        <v>6</v>
      </c>
      <c r="BN364" s="110" t="str">
        <f>IF(Tabela2[[#This Row],[Atendido pelo Ibama ("Não" ou "Sim")]]="Não","Preencher", IF(Tabela2[[#This Row],[Atendido pelo Ibama ("Não" ou "Sim")]]="Sim","NA",""))</f>
        <v>NA</v>
      </c>
      <c r="BO364" s="116" t="s">
        <v>7139</v>
      </c>
      <c r="BP364" s="110" t="str">
        <f>IF(Tabela2[[#This Row],[Forma de atendimento (primeiro documento/ação)]]= "Outros (especificar)", "PREENCHER","NA")</f>
        <v>NA</v>
      </c>
      <c r="BQ364" s="108" t="s">
        <v>123</v>
      </c>
      <c r="BR364" s="110" t="str">
        <f>IF(Tabela2[[#This Row],[Equipe do Ibama foi a campo? Houve sobrevoo do Poseidon?]] = "Sim", "PREENCHER","NA")</f>
        <v>NA</v>
      </c>
      <c r="BS364" s="110" t="str">
        <f>IF(Tabela2[[#This Row],[Se sim, foi emitida Ordem de Emergência? (informações vinculada à coluna CK)]] = "Sim", "PREENCHER","NA")</f>
        <v>NA</v>
      </c>
      <c r="BT364" s="110" t="s">
        <v>7099</v>
      </c>
      <c r="BU364" s="110" t="s">
        <v>2696</v>
      </c>
      <c r="BV364" s="110" t="s">
        <v>123</v>
      </c>
      <c r="BW364" s="110" t="s">
        <v>2696</v>
      </c>
      <c r="BX364" s="108" t="s">
        <v>7100</v>
      </c>
      <c r="BY364" s="143">
        <v>46108</v>
      </c>
      <c r="BZ364" s="106">
        <f>IF(Tabela2[[#This Row],[Data do documento de encerramento]]="NA","NA",IF(Tabela2[[#This Row],[Data do documento de encerramento]]="","Pendente de conclusão/ encerramento",_xlfn.DAYS(Tabela2[[#This Row],[Data do documento de encerramento]],J364)))</f>
        <v>300</v>
      </c>
      <c r="CA364" s="109"/>
      <c r="CB364" s="109"/>
      <c r="CC364" s="109" t="s">
        <v>7438</v>
      </c>
      <c r="CD364" s="109" t="s">
        <v>123</v>
      </c>
      <c r="CE364" s="109" t="s">
        <v>123</v>
      </c>
      <c r="CF364" s="109" t="s">
        <v>7141</v>
      </c>
    </row>
    <row r="365" spans="1:84" ht="60.75">
      <c r="A365" s="172">
        <v>20256254024</v>
      </c>
      <c r="B365" s="173" t="s">
        <v>8485</v>
      </c>
      <c r="C365" s="110" t="s">
        <v>7133</v>
      </c>
      <c r="D365" s="108" t="s">
        <v>637</v>
      </c>
      <c r="E365" t="s">
        <v>8411</v>
      </c>
      <c r="F365" s="108"/>
      <c r="G365" s="29" t="s">
        <v>8486</v>
      </c>
      <c r="H365" s="29" t="s">
        <v>8487</v>
      </c>
      <c r="I365" s="106" t="str">
        <f>VLOOKUP(Tabela2[[#This Row],[SIEMA]],Siema2025,19,FALSE)</f>
        <v>Campos</v>
      </c>
      <c r="J365" s="107">
        <f>VLOOKUP(Tabela2[[#This Row],[SIEMA]],Siema2025,2,FALSE)</f>
        <v>45808</v>
      </c>
      <c r="K365" s="107" t="str">
        <f>VLOOKUP(Tabela2[[#This Row],[SIEMA]],Siema2025,16,FALSE)</f>
        <v>Sábado</v>
      </c>
      <c r="L365" s="108" t="str">
        <f>IF(Tabela2[[#This Row],[Data]]="","Sem Informação",VLOOKUP(MONTH(Tabela2[[#This Row],[Data]]),'[1]Validação de dados'!$I$1:$J$13,2,0))</f>
        <v>Maio</v>
      </c>
      <c r="M365" s="106">
        <f>YEAR(Tabela2[[#This Row],[Data]])</f>
        <v>2025</v>
      </c>
      <c r="N365" s="107" t="str">
        <f>VLOOKUP(Tabela2[[#This Row],[SIEMA]],Siema2025,17,FALSE)</f>
        <v>Vespertino</v>
      </c>
      <c r="O365" s="107" t="str">
        <f>VLOOKUP(Tabela2[[#This Row],[SIEMA]],Siema2025,5,FALSE)</f>
        <v>Plataforma</v>
      </c>
      <c r="P365" s="106" t="str">
        <f>VLOOKUP(Tabela2[[#This Row],[SIEMA]],Siema2025,21,FALSE)</f>
        <v/>
      </c>
      <c r="Q365" s="106" t="s">
        <v>637</v>
      </c>
      <c r="R365" s="106" t="s">
        <v>7851</v>
      </c>
      <c r="S365" s="109" t="s">
        <v>7852</v>
      </c>
      <c r="T365">
        <v>2.0000000000000002E-5</v>
      </c>
      <c r="U365" s="106" t="str">
        <f>VLOOKUP(Tabela2[[#This Row],[SIEMA]],Siema2025,12,FALSE)</f>
        <v>M3</v>
      </c>
      <c r="V365" s="106" t="s">
        <v>637</v>
      </c>
      <c r="W365" s="106"/>
      <c r="X365" s="115" t="str">
        <f>IF(Tabela2[[#This Row],[Origem do acidente]] = "Plataforma", "PREENCHER","NA")</f>
        <v>PREENCHER</v>
      </c>
      <c r="Y365" s="111" t="str">
        <f>IF(W365="","", IF(W365="NC","", IF(W365="NE","", IF(W365="NA","",IFERROR(VLOOKUP(W365,Produtos!$A$1:$C$2319,2,FALSE),"Não Cadastrado")))))</f>
        <v/>
      </c>
      <c r="Z365" s="106"/>
      <c r="AA365" s="106"/>
      <c r="AB365" s="106" t="str">
        <f>IF(W365="","",IF(ISNUMBER(W365)=FALSE,"Não se aplica",IFERROR(VLOOKUP(W365,Produtos!$A$1:$C$2319,3,FALSE),"Não Cadastrado")))</f>
        <v/>
      </c>
      <c r="AC365" s="106"/>
      <c r="AD365" s="110" t="str">
        <f>IF(Tabela2[[#This Row],[Origem do acidente]] = "Plataforma", "PREENCHER","NA")</f>
        <v>PREENCHER</v>
      </c>
      <c r="AE365" s="109" t="str">
        <f>IF(AC365="","", IF(AC365="NC","", IF(AC365="NE","", IF(AC365="NA","",IFERROR(VLOOKUP(AC365,Produtos!$A$1:$C$2319,2,FALSE),"Não Cadastrado")))))</f>
        <v/>
      </c>
      <c r="AF365" s="106"/>
      <c r="AG365" s="106"/>
      <c r="AH365" s="106" t="str">
        <f>IF(AC365="","",IF(ISNUMBER(AC365)=FALSE,"Não se aplica",IFERROR(VLOOKUP(AC365,Produtos!$A$1:$C$2319,3,FALSE),"Não Cadastrado")))</f>
        <v/>
      </c>
      <c r="AI365" s="106"/>
      <c r="AJ365" s="106" t="str">
        <f>VLOOKUP(Tabela2[[#This Row],[SIEMA]],Siema2025,26,FALSE)</f>
        <v>Em investigação</v>
      </c>
      <c r="AK365" s="109" t="s">
        <v>7110</v>
      </c>
      <c r="AL365" s="109"/>
      <c r="AM365" s="109"/>
      <c r="AN365" s="110" t="str">
        <f>VLOOKUP(Tabela2[[#This Row],[SIEMA]],Siema2025,51,FALSE)</f>
        <v/>
      </c>
      <c r="AO365" s="110" t="str">
        <f>VLOOKUP(Tabela2[[#This Row],[SIEMA]],Siema2025,53,FALSE)</f>
        <v/>
      </c>
      <c r="AP365" s="110" t="str">
        <f>VLOOKUP(Tabela2[[#This Row],[SIEMA]],Siema2025,55,FALSE)</f>
        <v/>
      </c>
      <c r="AQ365" s="110" t="str">
        <f>VLOOKUP(Tabela2[[#This Row],[SIEMA]],Siema2025,57,FALSE)</f>
        <v/>
      </c>
      <c r="AR365" s="110" t="str">
        <f>VLOOKUP(Tabela2[[#This Row],[SIEMA]],Siema2025,59,FALSE)</f>
        <v/>
      </c>
      <c r="AS365" s="110" t="str">
        <f>VLOOKUP(Tabela2[[#This Row],[SIEMA]],Siema2025,61,FALSE)</f>
        <v>X</v>
      </c>
      <c r="AT365" s="110" t="str">
        <f>VLOOKUP(Tabela2[[#This Row],[SIEMA]],Siema2025,63,FALSE)</f>
        <v/>
      </c>
      <c r="AU365" s="110" t="str">
        <f>VLOOKUP(Tabela2[[#This Row],[SIEMA]],Siema2025,65,FALSE)</f>
        <v/>
      </c>
      <c r="AV365" s="110" t="str">
        <f>VLOOKUP(Tabela2[[#This Row],[SIEMA]],Siema2025,67,FALSE)</f>
        <v/>
      </c>
      <c r="AW365" s="110" t="str">
        <f>VLOOKUP(Tabela2[[#This Row],[SIEMA]],Siema2025,69,FALSE)</f>
        <v/>
      </c>
      <c r="AX365" s="110" t="str">
        <f>VLOOKUP(Tabela2[[#This Row],[SIEMA]],Siema2025,71,FALSE)</f>
        <v/>
      </c>
      <c r="AY365" s="110" t="str">
        <f>VLOOKUP(Tabela2[[#This Row],[SIEMA]],Siema2025,73,FALSE)</f>
        <v/>
      </c>
      <c r="AZ365" s="110" t="str">
        <f>VLOOKUP(Tabela2[[#This Row],[SIEMA]],Siema2025,75,FALSE)</f>
        <v/>
      </c>
      <c r="BA365" s="110" t="str">
        <f>VLOOKUP(Tabela2[[#This Row],[SIEMA]],Siema2025,77,FALSE)</f>
        <v/>
      </c>
      <c r="BB365" s="110" t="str">
        <f>VLOOKUP(Tabela2[[#This Row],[SIEMA]],Siema2025,79,FALSE)</f>
        <v/>
      </c>
      <c r="BC365" s="110" t="str">
        <f>IF(Tabela2[[#This Row],[Outro(s) ]] = "X", "PREENCHER","NA")</f>
        <v>NA</v>
      </c>
      <c r="BD365" s="110" t="str">
        <f>VLOOKUP(Tabela2[[#This Row],[SIEMA]],Siema2025,82,FALSE)</f>
        <v/>
      </c>
      <c r="BE365" s="110" t="str">
        <f>VLOOKUP(Tabela2[[#This Row],[SIEMA]],Siema2025,81,FALSE)</f>
        <v/>
      </c>
      <c r="BF365" s="112" t="str">
        <f>VLOOKUP(Tabela2[[#This Row],[SIEMA]],Siema2025,28,FALSE)</f>
        <v>Trident Energy do Brasil</v>
      </c>
      <c r="BG365" s="112"/>
      <c r="BH365" s="113" t="str">
        <f>VLOOKUP(Tabela2[[#This Row],[SIEMA]],Siema2025,29,FALSE)</f>
        <v>33639843000191</v>
      </c>
      <c r="BI365" s="114" t="s">
        <v>2696</v>
      </c>
      <c r="BJ365" s="109" t="s">
        <v>7097</v>
      </c>
      <c r="BK365" s="106" t="s">
        <v>2696</v>
      </c>
      <c r="BL365" s="143">
        <v>45835</v>
      </c>
      <c r="BM365" s="110">
        <f ca="1">IF(Tabela2[[#This Row],[Data de atendimento do Ibama (considerar o primeiro documento/ação)]]="",_xlfn.DAYS(TODAY(),J365),_xlfn.DAYS(Tabela2[[#This Row],[Data de atendimento do Ibama (considerar o primeiro documento/ação)]],J365))</f>
        <v>27</v>
      </c>
      <c r="BN365" s="110" t="str">
        <f>IF(Tabela2[[#This Row],[Atendido pelo Ibama ("Não" ou "Sim")]]="Não","Preencher", IF(Tabela2[[#This Row],[Atendido pelo Ibama ("Não" ou "Sim")]]="Sim","NA",""))</f>
        <v>NA</v>
      </c>
      <c r="BO365" s="116" t="s">
        <v>7139</v>
      </c>
      <c r="BP365" s="110" t="str">
        <f>IF(Tabela2[[#This Row],[Forma de atendimento (primeiro documento/ação)]]= "Outros (especificar)", "PREENCHER","NA")</f>
        <v>NA</v>
      </c>
      <c r="BQ365" s="108" t="s">
        <v>123</v>
      </c>
      <c r="BR365" s="110" t="str">
        <f>IF(Tabela2[[#This Row],[Equipe do Ibama foi a campo? Houve sobrevoo do Poseidon?]] = "Sim", "PREENCHER","NA")</f>
        <v>NA</v>
      </c>
      <c r="BS365" s="110" t="str">
        <f>IF(Tabela2[[#This Row],[Se sim, foi emitida Ordem de Emergência? (informações vinculada à coluna CK)]] = "Sim", "PREENCHER","NA")</f>
        <v>NA</v>
      </c>
      <c r="BT365" s="110" t="s">
        <v>7099</v>
      </c>
      <c r="BU365" s="110" t="s">
        <v>2696</v>
      </c>
      <c r="BV365" s="110" t="s">
        <v>123</v>
      </c>
      <c r="BW365" s="110" t="s">
        <v>123</v>
      </c>
      <c r="BX365" s="108"/>
      <c r="BY365" s="108"/>
      <c r="BZ365" s="106" t="str">
        <f>IF(Tabela2[[#This Row],[Data do documento de encerramento]]="NA","NA",IF(Tabela2[[#This Row],[Data do documento de encerramento]]="","Pendente de conclusão/ encerramento",_xlfn.DAYS(Tabela2[[#This Row],[Data do documento de encerramento]],J365)))</f>
        <v>Pendente de conclusão/ encerramento</v>
      </c>
      <c r="CA365" s="109" t="s">
        <v>8488</v>
      </c>
      <c r="CB365" s="109"/>
      <c r="CC365" s="299" t="s">
        <v>7599</v>
      </c>
      <c r="CD365" s="116" t="s">
        <v>123</v>
      </c>
      <c r="CE365" s="116" t="s">
        <v>123</v>
      </c>
      <c r="CF365" s="109" t="s">
        <v>7147</v>
      </c>
    </row>
    <row r="366" spans="1:84" hidden="1">
      <c r="A366" s="172">
        <v>20256350452</v>
      </c>
      <c r="B366" s="174" t="s">
        <v>8489</v>
      </c>
      <c r="C366" s="110" t="str">
        <f>VLOOKUP(Tabela2[[#This Row],[SIEMA]],Siema2025,4,FALSE)</f>
        <v xml:space="preserve"> MG</v>
      </c>
      <c r="D366" s="108" t="str">
        <f>VLOOKUP(Tabela2[[#This Row],[SIEMA]],Siema2025,3,FALSE)</f>
        <v xml:space="preserve">Bom Jesus da Penha </v>
      </c>
      <c r="E366" s="108" t="str">
        <f>VLOOKUP(Tabela2[[#This Row],[SIEMA]],Siema2025,20,FALSE)</f>
        <v>Rodovia BR 265, km 576</v>
      </c>
      <c r="F366" s="108"/>
      <c r="G366" s="156"/>
      <c r="H366" s="156"/>
      <c r="I366" s="106" t="str">
        <f>VLOOKUP(Tabela2[[#This Row],[SIEMA]],Siema2025,19,FALSE)</f>
        <v/>
      </c>
      <c r="J366" s="107">
        <f>VLOOKUP(Tabela2[[#This Row],[SIEMA]],Siema2025,2,FALSE)</f>
        <v>45808</v>
      </c>
      <c r="K366" s="107" t="str">
        <f>VLOOKUP(Tabela2[[#This Row],[SIEMA]],Siema2025,16,FALSE)</f>
        <v>Sábado</v>
      </c>
      <c r="L366" s="108" t="str">
        <f>IF(Tabela2[[#This Row],[Data]]="","Sem Informação",VLOOKUP(MONTH(Tabela2[[#This Row],[Data]]),'[1]Validação de dados'!$I$1:$J$13,2,0))</f>
        <v>Maio</v>
      </c>
      <c r="M366" s="106">
        <f>YEAR(Tabela2[[#This Row],[Data]])</f>
        <v>2025</v>
      </c>
      <c r="N366" s="107" t="str">
        <f>VLOOKUP(Tabela2[[#This Row],[SIEMA]],Siema2025,17,FALSE)</f>
        <v>Vespertino</v>
      </c>
      <c r="O366" s="107" t="str">
        <f>VLOOKUP(Tabela2[[#This Row],[SIEMA]],Siema2025,5,FALSE)</f>
        <v>Rodovia</v>
      </c>
      <c r="P366" s="106" t="str">
        <f>VLOOKUP(Tabela2[[#This Row],[SIEMA]],Siema2025,21,FALSE)</f>
        <v>Transporte Rodoviário</v>
      </c>
      <c r="Q366" s="106" t="str">
        <f>VLOOKUP(Tabela2[[#This Row],[SIEMA]],Siema2025,7,FALSE)</f>
        <v/>
      </c>
      <c r="R366" s="106" t="str">
        <f>VLOOKUP(Tabela2[[#This Row],[SIEMA]],Siema2025,10,FALSE)</f>
        <v>Oleo diesel;  Óleo hidráulico;  Leite</v>
      </c>
      <c r="S366" s="109" t="str">
        <f>IF(Q366="","", IF(Q366="NC","", IF(Q366="NE","", IF(Q366="NA","",IFERROR(VLOOKUP(Q366,Produtos!$A$1:$C$2319,2,FALSE),"Não Cadastrado")))))</f>
        <v/>
      </c>
      <c r="T366" s="106" t="str">
        <f>VLOOKUP(Tabela2[[#This Row],[SIEMA]],Siema2025,11,FALSE)</f>
        <v/>
      </c>
      <c r="U366" s="106" t="str">
        <f>VLOOKUP(Tabela2[[#This Row],[SIEMA]],Siema2025,12,FALSE)</f>
        <v/>
      </c>
      <c r="V366" s="106" t="str">
        <f>IF(Q366="","",IF(ISNUMBER(Q366)=FALSE,"Não se aplica",IFERROR(VLOOKUP(Q366,Produtos!$A$1:$C$2319,3,FALSE),"Não Cadastrado")))</f>
        <v/>
      </c>
      <c r="W366" s="106" t="str">
        <f>VLOOKUP(Tabela2[[#This Row],[SIEMA]],Siema2025,10,FALSE)</f>
        <v>Oleo diesel;  Óleo hidráulico;  Leite</v>
      </c>
      <c r="X366" s="115" t="str">
        <f>IF(Tabela2[[#This Row],[Origem do acidente]] = "Plataforma", "PREENCHER","NA")</f>
        <v>NA</v>
      </c>
      <c r="Y366" s="111" t="str">
        <f>IF(W366="","", IF(W366="NC","", IF(W366="NE","", IF(W366="NA","",IFERROR(VLOOKUP(W366,Produtos!$A$1:$C$2319,2,FALSE),"Não Cadastrado")))))</f>
        <v>Não Cadastrado</v>
      </c>
      <c r="Z366" s="106" t="str">
        <f>VLOOKUP(Tabela2[[#This Row],[SIEMA]],Siema2025,11,FALSE)</f>
        <v/>
      </c>
      <c r="AA366" s="106" t="str">
        <f>VLOOKUP(Tabela2[[#This Row],[SIEMA]],Siema2025,12,FALSE)</f>
        <v/>
      </c>
      <c r="AB366" s="106" t="str">
        <f>IF(W366="","",IF(ISNUMBER(W366)=FALSE,"Não se aplica",IFERROR(VLOOKUP(W366,Produtos!$A$1:$C$2319,3,FALSE),"Não Cadastrado")))</f>
        <v>Não se aplica</v>
      </c>
      <c r="AC366" s="106"/>
      <c r="AD366" s="110" t="str">
        <f>IF(Tabela2[[#This Row],[Origem do acidente]] = "Plataforma", "PREENCHER","NA")</f>
        <v>NA</v>
      </c>
      <c r="AE366" s="109" t="str">
        <f>IF(AC366="","", IF(AC366="NC","", IF(AC366="NE","", IF(AC366="NA","",IFERROR(VLOOKUP(AC366,Produtos!$A$1:$C$2319,2,FALSE),"Não Cadastrado")))))</f>
        <v/>
      </c>
      <c r="AF366" s="106"/>
      <c r="AG366" s="106"/>
      <c r="AH366" s="106" t="str">
        <f>IF(AC366="","",IF(ISNUMBER(AC366)=FALSE,"Não se aplica",IFERROR(VLOOKUP(AC366,Produtos!$A$1:$C$2319,3,FALSE),"Não Cadastrado")))</f>
        <v/>
      </c>
      <c r="AI366" s="106"/>
      <c r="AJ366" s="106" t="str">
        <f>VLOOKUP(Tabela2[[#This Row],[SIEMA]],Siema2025,26,FALSE)</f>
        <v>Perda direcional com queda da carga</v>
      </c>
      <c r="AK366" s="109"/>
      <c r="AL366" s="109"/>
      <c r="AM366" s="109"/>
      <c r="AN366" s="110" t="str">
        <f>VLOOKUP(Tabela2[[#This Row],[SIEMA]],Siema2025,51,FALSE)</f>
        <v/>
      </c>
      <c r="AO366" s="110" t="str">
        <f>VLOOKUP(Tabela2[[#This Row],[SIEMA]],Siema2025,53,FALSE)</f>
        <v/>
      </c>
      <c r="AP366" s="110" t="str">
        <f>VLOOKUP(Tabela2[[#This Row],[SIEMA]],Siema2025,55,FALSE)</f>
        <v/>
      </c>
      <c r="AQ366" s="110" t="str">
        <f>VLOOKUP(Tabela2[[#This Row],[SIEMA]],Siema2025,57,FALSE)</f>
        <v>X</v>
      </c>
      <c r="AR366" s="110" t="str">
        <f>VLOOKUP(Tabela2[[#This Row],[SIEMA]],Siema2025,59,FALSE)</f>
        <v/>
      </c>
      <c r="AS366" s="110" t="str">
        <f>VLOOKUP(Tabela2[[#This Row],[SIEMA]],Siema2025,61,FALSE)</f>
        <v/>
      </c>
      <c r="AT366" s="110" t="str">
        <f>VLOOKUP(Tabela2[[#This Row],[SIEMA]],Siema2025,63,FALSE)</f>
        <v/>
      </c>
      <c r="AU366" s="110" t="str">
        <f>VLOOKUP(Tabela2[[#This Row],[SIEMA]],Siema2025,65,FALSE)</f>
        <v>X</v>
      </c>
      <c r="AV366" s="110" t="str">
        <f>VLOOKUP(Tabela2[[#This Row],[SIEMA]],Siema2025,67,FALSE)</f>
        <v/>
      </c>
      <c r="AW366" s="110" t="str">
        <f>VLOOKUP(Tabela2[[#This Row],[SIEMA]],Siema2025,69,FALSE)</f>
        <v/>
      </c>
      <c r="AX366" s="110" t="str">
        <f>VLOOKUP(Tabela2[[#This Row],[SIEMA]],Siema2025,71,FALSE)</f>
        <v/>
      </c>
      <c r="AY366" s="110" t="str">
        <f>VLOOKUP(Tabela2[[#This Row],[SIEMA]],Siema2025,73,FALSE)</f>
        <v/>
      </c>
      <c r="AZ366" s="110" t="str">
        <f>VLOOKUP(Tabela2[[#This Row],[SIEMA]],Siema2025,75,FALSE)</f>
        <v/>
      </c>
      <c r="BA366" s="110" t="str">
        <f>VLOOKUP(Tabela2[[#This Row],[SIEMA]],Siema2025,77,FALSE)</f>
        <v/>
      </c>
      <c r="BB366" s="110" t="str">
        <f>VLOOKUP(Tabela2[[#This Row],[SIEMA]],Siema2025,79,FALSE)</f>
        <v/>
      </c>
      <c r="BC366" s="110" t="str">
        <f>IF(Tabela2[[#This Row],[Outro(s) ]] = "X", "PREENCHER","NA")</f>
        <v>NA</v>
      </c>
      <c r="BD366" s="110" t="str">
        <f>VLOOKUP(Tabela2[[#This Row],[SIEMA]],Siema2025,82,FALSE)</f>
        <v/>
      </c>
      <c r="BE366" s="110" t="str">
        <f>VLOOKUP(Tabela2[[#This Row],[SIEMA]],Siema2025,81,FALSE)</f>
        <v/>
      </c>
      <c r="BF366" s="112" t="str">
        <f>VLOOKUP(Tabela2[[#This Row],[SIEMA]],Siema2025,28,FALSE)</f>
        <v/>
      </c>
      <c r="BG366" s="112"/>
      <c r="BH366" s="113" t="str">
        <f>VLOOKUP(Tabela2[[#This Row],[SIEMA]],Siema2025,29,FALSE)</f>
        <v/>
      </c>
      <c r="BI366" s="114" t="str">
        <f>VLOOKUP(Tabela2[[#This Row],[SIEMA]],Siema2025,107,FALSE)</f>
        <v>Não</v>
      </c>
      <c r="BJ366" s="109"/>
      <c r="BK366" s="106"/>
      <c r="BL366" s="169"/>
      <c r="BM366" s="110">
        <f ca="1">IF(Tabela2[[#This Row],[Data de atendimento do Ibama (considerar o primeiro documento/ação)]]="",_xlfn.DAYS(TODAY(),J366),_xlfn.DAYS(Tabela2[[#This Row],[Data de atendimento do Ibama (considerar o primeiro documento/ação)]],J366))</f>
        <v>412</v>
      </c>
      <c r="BN366" s="110" t="str">
        <f>IF(Tabela2[[#This Row],[Atendido pelo Ibama ("Não" ou "Sim")]]="Não","Preencher", IF(Tabela2[[#This Row],[Atendido pelo Ibama ("Não" ou "Sim")]]="Sim","NA",""))</f>
        <v/>
      </c>
      <c r="BO366" s="116"/>
      <c r="BP366" s="110" t="str">
        <f>IF(Tabela2[[#This Row],[Forma de atendimento (primeiro documento/ação)]]= "Outros (especificar)", "PREENCHER","NA")</f>
        <v>NA</v>
      </c>
      <c r="BQ366" s="108"/>
      <c r="BR366" s="110" t="str">
        <f>IF(Tabela2[[#This Row],[Equipe do Ibama foi a campo? Houve sobrevoo do Poseidon?]] = "Sim", "PREENCHER","NA")</f>
        <v>NA</v>
      </c>
      <c r="BS366" s="110" t="str">
        <f>IF(Tabela2[[#This Row],[Se sim, foi emitida Ordem de Emergência? (informações vinculada à coluna CK)]] = "Sim", "PREENCHER","NA")</f>
        <v>NA</v>
      </c>
      <c r="BT366" s="110" t="str">
        <f>IF(Tabela2[[#This Row],[Foi elaborado Relatório de Vistoria pelo Ibama? (informações vinculada à coluna CK)]] = "Sim", "PREENCHER","NA")</f>
        <v>NA</v>
      </c>
      <c r="BU366" s="110" t="str">
        <f>IF(Tabela2[[#This Row],[Houve envio de Informações Pós-acidente (preencher "não se aplica" quando de competência estadual/municipal)]] = "Sim", "PREENCHER","NA")</f>
        <v>NA</v>
      </c>
      <c r="BV366" s="110" t="str">
        <f>IF(Tabela2[[#This Row],[Houve avaliação das informações pós-acidente solicitadas/enviadas?]] = "Sim", "PREENCHER","NA")</f>
        <v>NA</v>
      </c>
      <c r="BW366" s="110" t="str">
        <f>IF(Tabela2[[#This Row],[O Ibama aguarda resposta da empresa/OEMA, etc?]] = "Sim", "PREENCHER","NA")</f>
        <v>NA</v>
      </c>
      <c r="BX366" s="108"/>
      <c r="BY366" s="108"/>
      <c r="BZ366" s="106" t="str">
        <f>IF(Tabela2[[#This Row],[Data do documento de encerramento]]="NA","NA",IF(Tabela2[[#This Row],[Data do documento de encerramento]]="","Pendente de conclusão/ encerramento",_xlfn.DAYS(Tabela2[[#This Row],[Data do documento de encerramento]],J366)))</f>
        <v>Pendente de conclusão/ encerramento</v>
      </c>
      <c r="CA366" s="109"/>
      <c r="CB366" s="109"/>
      <c r="CC366" s="106"/>
      <c r="CD366" s="109"/>
      <c r="CE366" s="109"/>
      <c r="CF366" s="109"/>
    </row>
    <row r="367" spans="1:84" hidden="1">
      <c r="A367" s="172">
        <v>202553157607</v>
      </c>
      <c r="B367" s="173" t="s">
        <v>8490</v>
      </c>
      <c r="C367" s="110" t="str">
        <f>VLOOKUP(Tabela2[[#This Row],[SIEMA]],Siema2025,4,FALSE)</f>
        <v xml:space="preserve"> PB</v>
      </c>
      <c r="D367" s="108" t="str">
        <f>VLOOKUP(Tabela2[[#This Row],[SIEMA]],Siema2025,3,FALSE)</f>
        <v xml:space="preserve">Cabedelo </v>
      </c>
      <c r="E367" s="108" t="str">
        <f>VLOOKUP(Tabela2[[#This Row],[SIEMA]],Siema2025,20,FALSE)</f>
        <v>Local das obras da Ponte do Futiro (Cabedelo - Lucena)</v>
      </c>
      <c r="F367" s="108"/>
      <c r="G367" s="108"/>
      <c r="H367" s="108"/>
      <c r="I367" s="106" t="str">
        <f>VLOOKUP(Tabela2[[#This Row],[SIEMA]],Siema2025,19,FALSE)</f>
        <v/>
      </c>
      <c r="J367" s="107">
        <f>VLOOKUP(Tabela2[[#This Row],[SIEMA]],Siema2025,2,FALSE)</f>
        <v>45808</v>
      </c>
      <c r="K367" s="107" t="str">
        <f>VLOOKUP(Tabela2[[#This Row],[SIEMA]],Siema2025,16,FALSE)</f>
        <v>Sábado</v>
      </c>
      <c r="L367" s="108" t="str">
        <f>IF(Tabela2[[#This Row],[Data]]="","Sem Informação",VLOOKUP(MONTH(Tabela2[[#This Row],[Data]]),'[1]Validação de dados'!$I$1:$J$13,2,0))</f>
        <v>Maio</v>
      </c>
      <c r="M367" s="106">
        <f>YEAR(Tabela2[[#This Row],[Data]])</f>
        <v>2025</v>
      </c>
      <c r="N367" s="107" t="str">
        <f>VLOOKUP(Tabela2[[#This Row],[SIEMA]],Siema2025,17,FALSE)</f>
        <v>Matutino</v>
      </c>
      <c r="O367" s="107" t="str">
        <f>VLOOKUP(Tabela2[[#This Row],[SIEMA]],Siema2025,5,FALSE)</f>
        <v>Embarcação</v>
      </c>
      <c r="P367" s="106" t="str">
        <f>VLOOKUP(Tabela2[[#This Row],[SIEMA]],Siema2025,21,FALSE)</f>
        <v>Naufrágio de rebocador atuando nas obras de construção da Ponte do Futuro.</v>
      </c>
      <c r="Q367" s="106" t="str">
        <f>VLOOKUP(Tabela2[[#This Row],[SIEMA]],Siema2025,7,FALSE)</f>
        <v>DIESEL COMBUSTIVEL</v>
      </c>
      <c r="R367" s="106" t="str">
        <f>VLOOKUP(Tabela2[[#This Row],[SIEMA]],Siema2025,10,FALSE)</f>
        <v/>
      </c>
      <c r="S367" s="109" t="str">
        <f>IF(Q367="","", IF(Q367="NC","", IF(Q367="NE","", IF(Q367="NA","",IFERROR(VLOOKUP(Q367,Produtos!$A$1:$C$2319,2,FALSE),"Não Cadastrado")))))</f>
        <v>Não Cadastrado</v>
      </c>
      <c r="T367" s="106" t="str">
        <f>VLOOKUP(Tabela2[[#This Row],[SIEMA]],Siema2025,11,FALSE)</f>
        <v xml:space="preserve"> </v>
      </c>
      <c r="U367" s="106" t="str">
        <f>VLOOKUP(Tabela2[[#This Row],[SIEMA]],Siema2025,12,FALSE)</f>
        <v xml:space="preserve"> </v>
      </c>
      <c r="V367" s="106" t="str">
        <f>IF(Q367="","",IF(ISNUMBER(Q367)=FALSE,"Não se aplica",IFERROR(VLOOKUP(Q367,Produtos!$A$1:$C$2319,3,FALSE),"Não Cadastrado")))</f>
        <v>Não se aplica</v>
      </c>
      <c r="W367" s="106" t="str">
        <f>VLOOKUP(Tabela2[[#This Row],[SIEMA]],Siema2025,10,FALSE)</f>
        <v/>
      </c>
      <c r="X367" s="115" t="str">
        <f>IF(Tabela2[[#This Row],[Origem do acidente]] = "Plataforma", "PREENCHER","NA")</f>
        <v>NA</v>
      </c>
      <c r="Y367" s="111" t="str">
        <f>IF(W367="","", IF(W367="NC","", IF(W367="NE","", IF(W367="NA","",IFERROR(VLOOKUP(W367,Produtos!$A$1:$C$2319,2,FALSE),"Não Cadastrado")))))</f>
        <v/>
      </c>
      <c r="Z367" s="106" t="str">
        <f>VLOOKUP(Tabela2[[#This Row],[SIEMA]],Siema2025,11,FALSE)</f>
        <v xml:space="preserve"> </v>
      </c>
      <c r="AA367" s="106" t="str">
        <f>VLOOKUP(Tabela2[[#This Row],[SIEMA]],Siema2025,12,FALSE)</f>
        <v xml:space="preserve"> </v>
      </c>
      <c r="AB367" s="106" t="str">
        <f>IF(W367="","",IF(ISNUMBER(W367)=FALSE,"Não se aplica",IFERROR(VLOOKUP(W367,Produtos!$A$1:$C$2319,3,FALSE),"Não Cadastrado")))</f>
        <v/>
      </c>
      <c r="AC367" s="106"/>
      <c r="AD367" s="110" t="str">
        <f>IF(Tabela2[[#This Row],[Origem do acidente]] = "Plataforma", "PREENCHER","NA")</f>
        <v>NA</v>
      </c>
      <c r="AE367" s="109" t="str">
        <f>IF(AC367="","", IF(AC367="NC","", IF(AC367="NE","", IF(AC367="NA","",IFERROR(VLOOKUP(AC367,Produtos!$A$1:$C$2319,2,FALSE),"Não Cadastrado")))))</f>
        <v/>
      </c>
      <c r="AF367" s="106"/>
      <c r="AG367" s="106"/>
      <c r="AH367" s="106" t="str">
        <f>IF(AC367="","",IF(ISNUMBER(AC367)=FALSE,"Não se aplica",IFERROR(VLOOKUP(AC367,Produtos!$A$1:$C$2319,3,FALSE),"Não Cadastrado")))</f>
        <v/>
      </c>
      <c r="AI367" s="106"/>
      <c r="AJ367" s="106" t="str">
        <f>VLOOKUP(Tabela2[[#This Row],[SIEMA]],Siema2025,26,FALSE)</f>
        <v/>
      </c>
      <c r="AK367" s="109"/>
      <c r="AL367" s="109"/>
      <c r="AM367" s="109"/>
      <c r="AN367" s="110" t="str">
        <f>VLOOKUP(Tabela2[[#This Row],[SIEMA]],Siema2025,51,FALSE)</f>
        <v/>
      </c>
      <c r="AO367" s="110" t="str">
        <f>VLOOKUP(Tabela2[[#This Row],[SIEMA]],Siema2025,53,FALSE)</f>
        <v/>
      </c>
      <c r="AP367" s="110" t="str">
        <f>VLOOKUP(Tabela2[[#This Row],[SIEMA]],Siema2025,55,FALSE)</f>
        <v/>
      </c>
      <c r="AQ367" s="110" t="str">
        <f>VLOOKUP(Tabela2[[#This Row],[SIEMA]],Siema2025,57,FALSE)</f>
        <v>X</v>
      </c>
      <c r="AR367" s="110" t="str">
        <f>VLOOKUP(Tabela2[[#This Row],[SIEMA]],Siema2025,59,FALSE)</f>
        <v/>
      </c>
      <c r="AS367" s="110" t="str">
        <f>VLOOKUP(Tabela2[[#This Row],[SIEMA]],Siema2025,61,FALSE)</f>
        <v/>
      </c>
      <c r="AT367" s="110" t="str">
        <f>VLOOKUP(Tabela2[[#This Row],[SIEMA]],Siema2025,63,FALSE)</f>
        <v/>
      </c>
      <c r="AU367" s="110" t="str">
        <f>VLOOKUP(Tabela2[[#This Row],[SIEMA]],Siema2025,65,FALSE)</f>
        <v/>
      </c>
      <c r="AV367" s="110" t="str">
        <f>VLOOKUP(Tabela2[[#This Row],[SIEMA]],Siema2025,67,FALSE)</f>
        <v/>
      </c>
      <c r="AW367" s="110" t="str">
        <f>VLOOKUP(Tabela2[[#This Row],[SIEMA]],Siema2025,69,FALSE)</f>
        <v/>
      </c>
      <c r="AX367" s="110" t="str">
        <f>VLOOKUP(Tabela2[[#This Row],[SIEMA]],Siema2025,71,FALSE)</f>
        <v/>
      </c>
      <c r="AY367" s="110" t="str">
        <f>VLOOKUP(Tabela2[[#This Row],[SIEMA]],Siema2025,73,FALSE)</f>
        <v/>
      </c>
      <c r="AZ367" s="110" t="str">
        <f>VLOOKUP(Tabela2[[#This Row],[SIEMA]],Siema2025,75,FALSE)</f>
        <v/>
      </c>
      <c r="BA367" s="110" t="str">
        <f>VLOOKUP(Tabela2[[#This Row],[SIEMA]],Siema2025,77,FALSE)</f>
        <v/>
      </c>
      <c r="BB367" s="110" t="str">
        <f>VLOOKUP(Tabela2[[#This Row],[SIEMA]],Siema2025,79,FALSE)</f>
        <v/>
      </c>
      <c r="BC367" s="110" t="str">
        <f>IF(Tabela2[[#This Row],[Outro(s) ]] = "X", "PREENCHER","NA")</f>
        <v>NA</v>
      </c>
      <c r="BD367" s="110" t="str">
        <f>VLOOKUP(Tabela2[[#This Row],[SIEMA]],Siema2025,82,FALSE)</f>
        <v/>
      </c>
      <c r="BE367" s="110" t="str">
        <f>VLOOKUP(Tabela2[[#This Row],[SIEMA]],Siema2025,81,FALSE)</f>
        <v/>
      </c>
      <c r="BF367" s="112" t="str">
        <f>VLOOKUP(Tabela2[[#This Row],[SIEMA]],Siema2025,28,FALSE)</f>
        <v>Departamento de Estradas de Rodagem da PB (DER-PB)</v>
      </c>
      <c r="BG367" s="112"/>
      <c r="BH367" s="113" t="str">
        <f>VLOOKUP(Tabela2[[#This Row],[SIEMA]],Siema2025,29,FALSE)</f>
        <v>09122706000109</v>
      </c>
      <c r="BI367" s="114" t="str">
        <f>VLOOKUP(Tabela2[[#This Row],[SIEMA]],Siema2025,107,FALSE)</f>
        <v>Não</v>
      </c>
      <c r="BJ367" s="109"/>
      <c r="BK367" s="106"/>
      <c r="BL367" s="143"/>
      <c r="BM367" s="110">
        <f ca="1">IF(Tabela2[[#This Row],[Data de atendimento do Ibama (considerar o primeiro documento/ação)]]="",_xlfn.DAYS(TODAY(),J367),_xlfn.DAYS(Tabela2[[#This Row],[Data de atendimento do Ibama (considerar o primeiro documento/ação)]],J367))</f>
        <v>412</v>
      </c>
      <c r="BN367" s="110" t="str">
        <f>IF(Tabela2[[#This Row],[Atendido pelo Ibama ("Não" ou "Sim")]]="Não","Preencher", IF(Tabela2[[#This Row],[Atendido pelo Ibama ("Não" ou "Sim")]]="Sim","NA",""))</f>
        <v/>
      </c>
      <c r="BO367" s="116"/>
      <c r="BP367" s="110" t="str">
        <f>IF(Tabela2[[#This Row],[Forma de atendimento (primeiro documento/ação)]]= "Outros (especificar)", "PREENCHER","NA")</f>
        <v>NA</v>
      </c>
      <c r="BQ367" s="108"/>
      <c r="BR367" s="110" t="str">
        <f>IF(Tabela2[[#This Row],[Equipe do Ibama foi a campo? Houve sobrevoo do Poseidon?]] = "Sim", "PREENCHER","NA")</f>
        <v>NA</v>
      </c>
      <c r="BS367" s="110" t="str">
        <f>IF(Tabela2[[#This Row],[Se sim, foi emitida Ordem de Emergência? (informações vinculada à coluna CK)]] = "Sim", "PREENCHER","NA")</f>
        <v>NA</v>
      </c>
      <c r="BT367" s="110" t="str">
        <f>IF(Tabela2[[#This Row],[Foi elaborado Relatório de Vistoria pelo Ibama? (informações vinculada à coluna CK)]] = "Sim", "PREENCHER","NA")</f>
        <v>NA</v>
      </c>
      <c r="BU367" s="110" t="str">
        <f>IF(Tabela2[[#This Row],[Houve envio de Informações Pós-acidente (preencher "não se aplica" quando de competência estadual/municipal)]] = "Sim", "PREENCHER","NA")</f>
        <v>NA</v>
      </c>
      <c r="BV367" s="110" t="str">
        <f>IF(Tabela2[[#This Row],[Houve avaliação das informações pós-acidente solicitadas/enviadas?]] = "Sim", "PREENCHER","NA")</f>
        <v>NA</v>
      </c>
      <c r="BW367" s="110" t="str">
        <f>IF(Tabela2[[#This Row],[O Ibama aguarda resposta da empresa/OEMA, etc?]] = "Sim", "PREENCHER","NA")</f>
        <v>NA</v>
      </c>
      <c r="BX367" s="108"/>
      <c r="BY367" s="108"/>
      <c r="BZ367" s="106" t="str">
        <f>IF(Tabela2[[#This Row],[Data do documento de encerramento]]="NA","NA",IF(Tabela2[[#This Row],[Data do documento de encerramento]]="","Pendente de conclusão/ encerramento",_xlfn.DAYS(Tabela2[[#This Row],[Data do documento de encerramento]],J367)))</f>
        <v>Pendente de conclusão/ encerramento</v>
      </c>
      <c r="CA367" s="109"/>
      <c r="CB367" s="109"/>
      <c r="CC367" s="132"/>
      <c r="CD367" s="109"/>
      <c r="CE367" s="109"/>
      <c r="CF367" s="109"/>
    </row>
    <row r="368" spans="1:84" ht="30.75">
      <c r="A368" s="172">
        <v>20256279213</v>
      </c>
      <c r="B368" s="173" t="s">
        <v>8491</v>
      </c>
      <c r="C368" s="110" t="s">
        <v>8481</v>
      </c>
      <c r="D368" s="108" t="s">
        <v>637</v>
      </c>
      <c r="E368" t="s">
        <v>8482</v>
      </c>
      <c r="F368" s="108"/>
      <c r="G368" t="s">
        <v>8483</v>
      </c>
      <c r="H368" t="s">
        <v>8484</v>
      </c>
      <c r="I368" s="106" t="str">
        <f>VLOOKUP(Tabela2[[#This Row],[SIEMA]],Siema2025,19,FALSE)</f>
        <v>Camamu</v>
      </c>
      <c r="J368" s="107">
        <f>VLOOKUP(Tabela2[[#This Row],[SIEMA]],Siema2025,2,FALSE)</f>
        <v>45809</v>
      </c>
      <c r="K368" s="107" t="str">
        <f>VLOOKUP(Tabela2[[#This Row],[SIEMA]],Siema2025,16,FALSE)</f>
        <v>Domingo</v>
      </c>
      <c r="L368" s="108" t="str">
        <f>IF(Tabela2[[#This Row],[Data]]="","Sem Informação",VLOOKUP(MONTH(Tabela2[[#This Row],[Data]]),'[1]Validação de dados'!$I$1:$J$13,2,0))</f>
        <v>Junho</v>
      </c>
      <c r="M368" s="106">
        <f>YEAR(Tabela2[[#This Row],[Data]])</f>
        <v>2025</v>
      </c>
      <c r="N368" s="107" t="str">
        <f>VLOOKUP(Tabela2[[#This Row],[SIEMA]],Siema2025,17,FALSE)</f>
        <v>Madrugada</v>
      </c>
      <c r="O368" s="107" t="str">
        <f>VLOOKUP(Tabela2[[#This Row],[SIEMA]],Siema2025,5,FALSE)</f>
        <v>Plataforma</v>
      </c>
      <c r="P368" s="106" t="str">
        <f>VLOOKUP(Tabela2[[#This Row],[SIEMA]],Siema2025,21,FALSE)</f>
        <v>[PLATAFORMA DE MANATI (PMNT) / Poço 7-MNT-6D-BAS]: Vazamento de aproximadamente 0,040 m³ de fluido hidráulico base água HW-525P na linha submarina de acionamento da DHSV (Downhole Safety Valve) do poço MNT-6.</v>
      </c>
      <c r="Q368" s="106" t="s">
        <v>637</v>
      </c>
      <c r="R368" s="106" t="s">
        <v>7137</v>
      </c>
      <c r="S368" s="109" t="s">
        <v>7138</v>
      </c>
      <c r="T368" s="106" t="str">
        <f>VLOOKUP(Tabela2[[#This Row],[SIEMA]],Siema2025,11,FALSE)</f>
        <v>0.04</v>
      </c>
      <c r="U368" s="106" t="str">
        <f>VLOOKUP(Tabela2[[#This Row],[SIEMA]],Siema2025,12,FALSE)</f>
        <v>M3</v>
      </c>
      <c r="V368" s="106" t="str">
        <f>IF(Q368="","",IF(ISNUMBER(Q368)=FALSE,"Não se aplica",IFERROR(VLOOKUP(Q368,Produtos!$A$1:$C$2319,3,FALSE),"Não Cadastrado")))</f>
        <v>Não se aplica</v>
      </c>
      <c r="W368" s="106"/>
      <c r="X368" s="115"/>
      <c r="Y368" s="111" t="str">
        <f>IF(W368="","", IF(W368="NC","", IF(W368="NE","", IF(W368="NA","",IFERROR(VLOOKUP(W368,Produtos!$A$1:$C$2319,2,FALSE),"Não Cadastrado")))))</f>
        <v/>
      </c>
      <c r="Z368" s="106"/>
      <c r="AA368" s="106"/>
      <c r="AB368" s="106" t="str">
        <f>IF(W368="","",IF(ISNUMBER(W368)=FALSE,"Não se aplica",IFERROR(VLOOKUP(W368,Produtos!$A$1:$C$2319,3,FALSE),"Não Cadastrado")))</f>
        <v/>
      </c>
      <c r="AC368" s="106"/>
      <c r="AD368" s="110"/>
      <c r="AE368" s="109" t="str">
        <f>IF(AC368="","", IF(AC368="NC","", IF(AC368="NE","", IF(AC368="NA","",IFERROR(VLOOKUP(AC368,Produtos!$A$1:$C$2319,2,FALSE),"Não Cadastrado")))))</f>
        <v/>
      </c>
      <c r="AF368" s="106"/>
      <c r="AG368" s="106"/>
      <c r="AH368" s="106" t="str">
        <f>IF(AC368="","",IF(ISNUMBER(AC368)=FALSE,"Não se aplica",IFERROR(VLOOKUP(AC368,Produtos!$A$1:$C$2319,3,FALSE),"Não Cadastrado")))</f>
        <v/>
      </c>
      <c r="AI368" s="106"/>
      <c r="AJ368" s="106" t="str">
        <f>VLOOKUP(Tabela2[[#This Row],[SIEMA]],Siema2025,26,FALSE)</f>
        <v>Em investigação.</v>
      </c>
      <c r="AK368" s="109" t="s">
        <v>6834</v>
      </c>
      <c r="AL368" s="109"/>
      <c r="AM368" s="109"/>
      <c r="AN368" s="110" t="str">
        <f>VLOOKUP(Tabela2[[#This Row],[SIEMA]],Siema2025,51,FALSE)</f>
        <v/>
      </c>
      <c r="AO368" s="110" t="str">
        <f>VLOOKUP(Tabela2[[#This Row],[SIEMA]],Siema2025,53,FALSE)</f>
        <v/>
      </c>
      <c r="AP368" s="110" t="str">
        <f>VLOOKUP(Tabela2[[#This Row],[SIEMA]],Siema2025,55,FALSE)</f>
        <v/>
      </c>
      <c r="AQ368" s="110" t="str">
        <f>VLOOKUP(Tabela2[[#This Row],[SIEMA]],Siema2025,57,FALSE)</f>
        <v/>
      </c>
      <c r="AR368" s="110" t="str">
        <f>VLOOKUP(Tabela2[[#This Row],[SIEMA]],Siema2025,59,FALSE)</f>
        <v/>
      </c>
      <c r="AS368" s="110" t="str">
        <f>VLOOKUP(Tabela2[[#This Row],[SIEMA]],Siema2025,61,FALSE)</f>
        <v>X</v>
      </c>
      <c r="AT368" s="110" t="str">
        <f>VLOOKUP(Tabela2[[#This Row],[SIEMA]],Siema2025,63,FALSE)</f>
        <v/>
      </c>
      <c r="AU368" s="110" t="str">
        <f>VLOOKUP(Tabela2[[#This Row],[SIEMA]],Siema2025,65,FALSE)</f>
        <v/>
      </c>
      <c r="AV368" s="110" t="str">
        <f>VLOOKUP(Tabela2[[#This Row],[SIEMA]],Siema2025,67,FALSE)</f>
        <v/>
      </c>
      <c r="AW368" s="110" t="str">
        <f>VLOOKUP(Tabela2[[#This Row],[SIEMA]],Siema2025,69,FALSE)</f>
        <v/>
      </c>
      <c r="AX368" s="110" t="str">
        <f>VLOOKUP(Tabela2[[#This Row],[SIEMA]],Siema2025,71,FALSE)</f>
        <v/>
      </c>
      <c r="AY368" s="110" t="str">
        <f>VLOOKUP(Tabela2[[#This Row],[SIEMA]],Siema2025,73,FALSE)</f>
        <v/>
      </c>
      <c r="AZ368" s="110" t="str">
        <f>VLOOKUP(Tabela2[[#This Row],[SIEMA]],Siema2025,75,FALSE)</f>
        <v/>
      </c>
      <c r="BA368" s="110" t="str">
        <f>VLOOKUP(Tabela2[[#This Row],[SIEMA]],Siema2025,77,FALSE)</f>
        <v/>
      </c>
      <c r="BB368" s="110" t="str">
        <f>VLOOKUP(Tabela2[[#This Row],[SIEMA]],Siema2025,79,FALSE)</f>
        <v/>
      </c>
      <c r="BC368" s="110" t="str">
        <f>IF(Tabela2[[#This Row],[Outro(s) ]] = "X", "PREENCHER","NA")</f>
        <v>NA</v>
      </c>
      <c r="BD368" s="110" t="str">
        <f>VLOOKUP(Tabela2[[#This Row],[SIEMA]],Siema2025,82,FALSE)</f>
        <v/>
      </c>
      <c r="BE368" s="110" t="str">
        <f>VLOOKUP(Tabela2[[#This Row],[SIEMA]],Siema2025,81,FALSE)</f>
        <v/>
      </c>
      <c r="BF368" s="112" t="str">
        <f>VLOOKUP(Tabela2[[#This Row],[SIEMA]],Siema2025,28,FALSE)</f>
        <v>Petrobras</v>
      </c>
      <c r="BG368" s="112"/>
      <c r="BH368" s="113" t="str">
        <f>VLOOKUP(Tabela2[[#This Row],[SIEMA]],Siema2025,29,FALSE)</f>
        <v>33000167023667</v>
      </c>
      <c r="BI368" s="114" t="s">
        <v>2696</v>
      </c>
      <c r="BJ368" s="109" t="s">
        <v>7097</v>
      </c>
      <c r="BK368" s="106" t="s">
        <v>2696</v>
      </c>
      <c r="BL368" s="143">
        <v>45814</v>
      </c>
      <c r="BM368" s="110">
        <f ca="1">IF(Tabela2[[#This Row],[Data de atendimento do Ibama (considerar o primeiro documento/ação)]]="",_xlfn.DAYS(TODAY(),J368),_xlfn.DAYS(Tabela2[[#This Row],[Data de atendimento do Ibama (considerar o primeiro documento/ação)]],J368))</f>
        <v>5</v>
      </c>
      <c r="BN368" s="110" t="str">
        <f>IF(Tabela2[[#This Row],[Atendido pelo Ibama ("Não" ou "Sim")]]="Não","Preencher", IF(Tabela2[[#This Row],[Atendido pelo Ibama ("Não" ou "Sim")]]="Sim","NA",""))</f>
        <v>NA</v>
      </c>
      <c r="BO368" s="116" t="s">
        <v>7139</v>
      </c>
      <c r="BP368" s="110" t="str">
        <f>IF(Tabela2[[#This Row],[Forma de atendimento (primeiro documento/ação)]]= "Outros (especificar)", "PREENCHER","NA")</f>
        <v>NA</v>
      </c>
      <c r="BQ368" s="108" t="s">
        <v>123</v>
      </c>
      <c r="BR368" s="110" t="str">
        <f>IF(Tabela2[[#This Row],[Equipe do Ibama foi a campo? Houve sobrevoo do Poseidon?]] = "Sim", "PREENCHER","NA")</f>
        <v>NA</v>
      </c>
      <c r="BS368" s="110" t="str">
        <f>IF(Tabela2[[#This Row],[Se sim, foi emitida Ordem de Emergência? (informações vinculada à coluna CK)]] = "Sim", "PREENCHER","NA")</f>
        <v>NA</v>
      </c>
      <c r="BT368" s="110" t="s">
        <v>7099</v>
      </c>
      <c r="BU368" s="110" t="s">
        <v>2696</v>
      </c>
      <c r="BV368" s="110" t="s">
        <v>123</v>
      </c>
      <c r="BW368" s="110" t="s">
        <v>2696</v>
      </c>
      <c r="BX368" s="108" t="s">
        <v>7100</v>
      </c>
      <c r="BY368" s="143">
        <v>46108</v>
      </c>
      <c r="BZ368" s="106">
        <f>IF(Tabela2[[#This Row],[Data do documento de encerramento]]="NA","NA",IF(Tabela2[[#This Row],[Data do documento de encerramento]]="","Pendente de conclusão/ encerramento",_xlfn.DAYS(Tabela2[[#This Row],[Data do documento de encerramento]],J368)))</f>
        <v>299</v>
      </c>
      <c r="CA368" s="109"/>
      <c r="CB368" s="109"/>
      <c r="CC368" s="292" t="s">
        <v>7438</v>
      </c>
      <c r="CD368" s="109" t="s">
        <v>123</v>
      </c>
      <c r="CE368" s="109" t="s">
        <v>123</v>
      </c>
      <c r="CF368" s="109" t="s">
        <v>7141</v>
      </c>
    </row>
    <row r="369" spans="1:84" hidden="1">
      <c r="A369" s="172">
        <v>20256346831</v>
      </c>
      <c r="B369" s="173" t="s">
        <v>8492</v>
      </c>
      <c r="C369" s="110" t="str">
        <f>VLOOKUP(Tabela2[[#This Row],[SIEMA]],Siema2025,4,FALSE)</f>
        <v xml:space="preserve"> GO</v>
      </c>
      <c r="D369" s="108" t="str">
        <f>VLOOKUP(Tabela2[[#This Row],[SIEMA]],Siema2025,3,FALSE)</f>
        <v xml:space="preserve">Piracanjuba </v>
      </c>
      <c r="E369" s="108" t="str">
        <f>VLOOKUP(Tabela2[[#This Row],[SIEMA]],Siema2025,20,FALSE)</f>
        <v>BR 153 GO km 583+700 Piracanjuba Canteiro Central</v>
      </c>
      <c r="F369" s="108"/>
      <c r="G369" s="108"/>
      <c r="H369" s="108"/>
      <c r="I369" s="106" t="str">
        <f>VLOOKUP(Tabela2[[#This Row],[SIEMA]],Siema2025,19,FALSE)</f>
        <v/>
      </c>
      <c r="J369" s="107">
        <f>VLOOKUP(Tabela2[[#This Row],[SIEMA]],Siema2025,2,FALSE)</f>
        <v>45810</v>
      </c>
      <c r="K369" s="107" t="str">
        <f>VLOOKUP(Tabela2[[#This Row],[SIEMA]],Siema2025,16,FALSE)</f>
        <v>Segunda</v>
      </c>
      <c r="L369" s="108" t="str">
        <f>IF(Tabela2[[#This Row],[Data]]="","Sem Informação",VLOOKUP(MONTH(Tabela2[[#This Row],[Data]]),'[1]Validação de dados'!$I$1:$J$13,2,0))</f>
        <v>Junho</v>
      </c>
      <c r="M369" s="106">
        <f>YEAR(Tabela2[[#This Row],[Data]])</f>
        <v>2025</v>
      </c>
      <c r="N369" s="107" t="str">
        <f>VLOOKUP(Tabela2[[#This Row],[SIEMA]],Siema2025,17,FALSE)</f>
        <v>Vespertino</v>
      </c>
      <c r="O369" s="107" t="str">
        <f>VLOOKUP(Tabela2[[#This Row],[SIEMA]],Siema2025,5,FALSE)</f>
        <v>Rodovia</v>
      </c>
      <c r="P369" s="106" t="str">
        <f>VLOOKUP(Tabela2[[#This Row],[SIEMA]],Siema2025,21,FALSE)</f>
        <v>Caminhão tombou no canteiro central da via.</v>
      </c>
      <c r="Q369" s="106" t="str">
        <f>VLOOKUP(Tabela2[[#This Row],[SIEMA]],Siema2025,7,FALSE)</f>
        <v>ETANOL</v>
      </c>
      <c r="R369" s="106" t="str">
        <f>VLOOKUP(Tabela2[[#This Row],[SIEMA]],Siema2025,10,FALSE)</f>
        <v/>
      </c>
      <c r="S369" s="109" t="str">
        <f>IF(Q369="","", IF(Q369="NC","", IF(Q369="NE","", IF(Q369="NA","",IFERROR(VLOOKUP(Q369,Produtos!$A$1:$C$2319,2,FALSE),"Não Cadastrado")))))</f>
        <v>Não Cadastrado</v>
      </c>
      <c r="T369" s="106" t="str">
        <f>VLOOKUP(Tabela2[[#This Row],[SIEMA]],Siema2025,11,FALSE)</f>
        <v xml:space="preserve"> </v>
      </c>
      <c r="U369" s="106" t="str">
        <f>VLOOKUP(Tabela2[[#This Row],[SIEMA]],Siema2025,12,FALSE)</f>
        <v xml:space="preserve"> </v>
      </c>
      <c r="V369" s="106" t="str">
        <f>IF(Q369="","",IF(ISNUMBER(Q369)=FALSE,"Não se aplica",IFERROR(VLOOKUP(Q369,Produtos!$A$1:$C$2319,3,FALSE),"Não Cadastrado")))</f>
        <v>Não se aplica</v>
      </c>
      <c r="W369" s="106" t="str">
        <f>VLOOKUP(Tabela2[[#This Row],[SIEMA]],Siema2025,10,FALSE)</f>
        <v/>
      </c>
      <c r="X369" s="115" t="str">
        <f>IF(Tabela2[[#This Row],[Origem do acidente]] = "Plataforma", "PREENCHER","NA")</f>
        <v>NA</v>
      </c>
      <c r="Y369" s="111" t="str">
        <f>IF(W369="","", IF(W369="NC","", IF(W369="NE","", IF(W369="NA","",IFERROR(VLOOKUP(W369,Produtos!$A$1:$C$2319,2,FALSE),"Não Cadastrado")))))</f>
        <v/>
      </c>
      <c r="Z369" s="106" t="str">
        <f>VLOOKUP(Tabela2[[#This Row],[SIEMA]],Siema2025,11,FALSE)</f>
        <v xml:space="preserve"> </v>
      </c>
      <c r="AA369" s="106" t="str">
        <f>VLOOKUP(Tabela2[[#This Row],[SIEMA]],Siema2025,12,FALSE)</f>
        <v xml:space="preserve"> </v>
      </c>
      <c r="AB369" s="106" t="str">
        <f>IF(W369="","",IF(ISNUMBER(W369)=FALSE,"Não se aplica",IFERROR(VLOOKUP(W369,Produtos!$A$1:$C$2319,3,FALSE),"Não Cadastrado")))</f>
        <v/>
      </c>
      <c r="AC369" s="106"/>
      <c r="AD369" s="110" t="str">
        <f>IF(Tabela2[[#This Row],[Origem do acidente]] = "Plataforma", "PREENCHER","NA")</f>
        <v>NA</v>
      </c>
      <c r="AE369" s="109" t="str">
        <f>IF(AC369="","", IF(AC369="NC","", IF(AC369="NE","", IF(AC369="NA","",IFERROR(VLOOKUP(AC369,Produtos!$A$1:$C$2319,2,FALSE),"Não Cadastrado")))))</f>
        <v/>
      </c>
      <c r="AF369" s="106"/>
      <c r="AG369" s="106"/>
      <c r="AH369" s="106" t="str">
        <f>IF(AC369="","",IF(ISNUMBER(AC369)=FALSE,"Não se aplica",IFERROR(VLOOKUP(AC369,Produtos!$A$1:$C$2319,3,FALSE),"Não Cadastrado")))</f>
        <v/>
      </c>
      <c r="AI369" s="106"/>
      <c r="AJ369" s="106" t="str">
        <f>VLOOKUP(Tabela2[[#This Row],[SIEMA]],Siema2025,26,FALSE)</f>
        <v/>
      </c>
      <c r="AK369" s="109"/>
      <c r="AL369" s="109"/>
      <c r="AM369" s="109"/>
      <c r="AN369" s="110" t="str">
        <f>VLOOKUP(Tabela2[[#This Row],[SIEMA]],Siema2025,51,FALSE)</f>
        <v/>
      </c>
      <c r="AO369" s="110" t="str">
        <f>VLOOKUP(Tabela2[[#This Row],[SIEMA]],Siema2025,53,FALSE)</f>
        <v/>
      </c>
      <c r="AP369" s="110" t="str">
        <f>VLOOKUP(Tabela2[[#This Row],[SIEMA]],Siema2025,55,FALSE)</f>
        <v/>
      </c>
      <c r="AQ369" s="110" t="str">
        <f>VLOOKUP(Tabela2[[#This Row],[SIEMA]],Siema2025,57,FALSE)</f>
        <v/>
      </c>
      <c r="AR369" s="110" t="str">
        <f>VLOOKUP(Tabela2[[#This Row],[SIEMA]],Siema2025,59,FALSE)</f>
        <v/>
      </c>
      <c r="AS369" s="110" t="str">
        <f>VLOOKUP(Tabela2[[#This Row],[SIEMA]],Siema2025,61,FALSE)</f>
        <v/>
      </c>
      <c r="AT369" s="110" t="str">
        <f>VLOOKUP(Tabela2[[#This Row],[SIEMA]],Siema2025,63,FALSE)</f>
        <v/>
      </c>
      <c r="AU369" s="110" t="str">
        <f>VLOOKUP(Tabela2[[#This Row],[SIEMA]],Siema2025,65,FALSE)</f>
        <v>X</v>
      </c>
      <c r="AV369" s="110" t="str">
        <f>VLOOKUP(Tabela2[[#This Row],[SIEMA]],Siema2025,67,FALSE)</f>
        <v/>
      </c>
      <c r="AW369" s="110" t="str">
        <f>VLOOKUP(Tabela2[[#This Row],[SIEMA]],Siema2025,69,FALSE)</f>
        <v/>
      </c>
      <c r="AX369" s="110" t="str">
        <f>VLOOKUP(Tabela2[[#This Row],[SIEMA]],Siema2025,71,FALSE)</f>
        <v/>
      </c>
      <c r="AY369" s="110" t="str">
        <f>VLOOKUP(Tabela2[[#This Row],[SIEMA]],Siema2025,73,FALSE)</f>
        <v/>
      </c>
      <c r="AZ369" s="110" t="str">
        <f>VLOOKUP(Tabela2[[#This Row],[SIEMA]],Siema2025,75,FALSE)</f>
        <v/>
      </c>
      <c r="BA369" s="110" t="str">
        <f>VLOOKUP(Tabela2[[#This Row],[SIEMA]],Siema2025,77,FALSE)</f>
        <v/>
      </c>
      <c r="BB369" s="110" t="str">
        <f>VLOOKUP(Tabela2[[#This Row],[SIEMA]],Siema2025,79,FALSE)</f>
        <v/>
      </c>
      <c r="BC369" s="110" t="str">
        <f>IF(Tabela2[[#This Row],[Outro(s) ]] = "X", "PREENCHER","NA")</f>
        <v>NA</v>
      </c>
      <c r="BD369" s="110" t="str">
        <f>VLOOKUP(Tabela2[[#This Row],[SIEMA]],Siema2025,82,FALSE)</f>
        <v/>
      </c>
      <c r="BE369" s="110" t="str">
        <f>VLOOKUP(Tabela2[[#This Row],[SIEMA]],Siema2025,81,FALSE)</f>
        <v/>
      </c>
      <c r="BF369" s="112" t="str">
        <f>VLOOKUP(Tabela2[[#This Row],[SIEMA]],Siema2025,28,FALSE)</f>
        <v>TRANSDULLON TRANSPORTES LTDA</v>
      </c>
      <c r="BG369" s="112"/>
      <c r="BH369" s="113" t="str">
        <f>VLOOKUP(Tabela2[[#This Row],[SIEMA]],Siema2025,29,FALSE)</f>
        <v>04973109000166</v>
      </c>
      <c r="BI369" s="114" t="str">
        <f>VLOOKUP(Tabela2[[#This Row],[SIEMA]],Siema2025,107,FALSE)</f>
        <v>Não</v>
      </c>
      <c r="BJ369" s="109"/>
      <c r="BK369" s="106"/>
      <c r="BL369" s="143"/>
      <c r="BM369" s="110">
        <f ca="1">IF(Tabela2[[#This Row],[Data de atendimento do Ibama (considerar o primeiro documento/ação)]]="",_xlfn.DAYS(TODAY(),J369),_xlfn.DAYS(Tabela2[[#This Row],[Data de atendimento do Ibama (considerar o primeiro documento/ação)]],J369))</f>
        <v>410</v>
      </c>
      <c r="BN369" s="110" t="str">
        <f>IF(Tabela2[[#This Row],[Atendido pelo Ibama ("Não" ou "Sim")]]="Não","Preencher", IF(Tabela2[[#This Row],[Atendido pelo Ibama ("Não" ou "Sim")]]="Sim","NA",""))</f>
        <v/>
      </c>
      <c r="BO369" s="116"/>
      <c r="BP369" s="110" t="str">
        <f>IF(Tabela2[[#This Row],[Forma de atendimento (primeiro documento/ação)]]= "Outros (especificar)", "PREENCHER","NA")</f>
        <v>NA</v>
      </c>
      <c r="BQ369" s="108"/>
      <c r="BR369" s="110" t="str">
        <f>IF(Tabela2[[#This Row],[Equipe do Ibama foi a campo? Houve sobrevoo do Poseidon?]] = "Sim", "PREENCHER","NA")</f>
        <v>NA</v>
      </c>
      <c r="BS369" s="110" t="str">
        <f>IF(Tabela2[[#This Row],[Se sim, foi emitida Ordem de Emergência? (informações vinculada à coluna CK)]] = "Sim", "PREENCHER","NA")</f>
        <v>NA</v>
      </c>
      <c r="BT369" s="110" t="str">
        <f>IF(Tabela2[[#This Row],[Foi elaborado Relatório de Vistoria pelo Ibama? (informações vinculada à coluna CK)]] = "Sim", "PREENCHER","NA")</f>
        <v>NA</v>
      </c>
      <c r="BU369" s="110" t="str">
        <f>IF(Tabela2[[#This Row],[Houve envio de Informações Pós-acidente (preencher "não se aplica" quando de competência estadual/municipal)]] = "Sim", "PREENCHER","NA")</f>
        <v>NA</v>
      </c>
      <c r="BV369" s="110" t="str">
        <f>IF(Tabela2[[#This Row],[Houve avaliação das informações pós-acidente solicitadas/enviadas?]] = "Sim", "PREENCHER","NA")</f>
        <v>NA</v>
      </c>
      <c r="BW369" s="110" t="str">
        <f>IF(Tabela2[[#This Row],[O Ibama aguarda resposta da empresa/OEMA, etc?]] = "Sim", "PREENCHER","NA")</f>
        <v>NA</v>
      </c>
      <c r="BX369" s="108"/>
      <c r="BY369" s="108"/>
      <c r="BZ369" s="106" t="str">
        <f>IF(Tabela2[[#This Row],[Data do documento de encerramento]]="NA","NA",IF(Tabela2[[#This Row],[Data do documento de encerramento]]="","Pendente de conclusão/ encerramento",_xlfn.DAYS(Tabela2[[#This Row],[Data do documento de encerramento]],J369)))</f>
        <v>Pendente de conclusão/ encerramento</v>
      </c>
      <c r="CA369" s="109"/>
      <c r="CB369" s="109"/>
      <c r="CC369" s="131"/>
      <c r="CD369" s="109"/>
      <c r="CE369" s="109"/>
      <c r="CF369" s="109"/>
    </row>
    <row r="370" spans="1:84" hidden="1">
      <c r="A370" s="172">
        <v>2025647236</v>
      </c>
      <c r="B370" s="173" t="s">
        <v>8493</v>
      </c>
      <c r="C370" s="110" t="str">
        <f>VLOOKUP(Tabela2[[#This Row],[SIEMA]],Siema2025,4,FALSE)</f>
        <v xml:space="preserve"> MG</v>
      </c>
      <c r="D370" s="108" t="str">
        <f>VLOOKUP(Tabela2[[#This Row],[SIEMA]],Siema2025,3,FALSE)</f>
        <v xml:space="preserve">Carmo da Cachoeira </v>
      </c>
      <c r="E370" s="108" t="str">
        <f>VLOOKUP(Tabela2[[#This Row],[SIEMA]],Siema2025,20,FALSE)</f>
        <v>BR 381 -  Arteris Fernão Dias - KM 720+800 N</v>
      </c>
      <c r="F370" s="108"/>
      <c r="G370" s="108"/>
      <c r="H370" s="108"/>
      <c r="I370" s="106" t="str">
        <f>VLOOKUP(Tabela2[[#This Row],[SIEMA]],Siema2025,19,FALSE)</f>
        <v/>
      </c>
      <c r="J370" s="107">
        <f>VLOOKUP(Tabela2[[#This Row],[SIEMA]],Siema2025,2,FALSE)</f>
        <v>45811</v>
      </c>
      <c r="K370" s="107" t="str">
        <f>VLOOKUP(Tabela2[[#This Row],[SIEMA]],Siema2025,16,FALSE)</f>
        <v>Terça</v>
      </c>
      <c r="L370" s="108" t="str">
        <f>IF(Tabela2[[#This Row],[Data]]="","Sem Informação",VLOOKUP(MONTH(Tabela2[[#This Row],[Data]]),'[1]Validação de dados'!$I$1:$J$13,2,0))</f>
        <v>Junho</v>
      </c>
      <c r="M370" s="106">
        <f>YEAR(Tabela2[[#This Row],[Data]])</f>
        <v>2025</v>
      </c>
      <c r="N370" s="107" t="str">
        <f>VLOOKUP(Tabela2[[#This Row],[SIEMA]],Siema2025,17,FALSE)</f>
        <v>Noturno</v>
      </c>
      <c r="O370" s="107" t="str">
        <f>VLOOKUP(Tabela2[[#This Row],[SIEMA]],Siema2025,5,FALSE)</f>
        <v>Rodovia</v>
      </c>
      <c r="P370" s="106" t="str">
        <f>VLOOKUP(Tabela2[[#This Row],[SIEMA]],Siema2025,21,FALSE)</f>
        <v/>
      </c>
      <c r="Q370" s="106" t="str">
        <f>VLOOKUP(Tabela2[[#This Row],[SIEMA]],Siema2025,7,FALSE)</f>
        <v/>
      </c>
      <c r="R370" s="106" t="str">
        <f>VLOOKUP(Tabela2[[#This Row],[SIEMA]],Siema2025,10,FALSE)</f>
        <v>Óleo Lubrificante em embalagens fracionadas</v>
      </c>
      <c r="S370" s="109" t="str">
        <f>IF(Q370="","", IF(Q370="NC","", IF(Q370="NE","", IF(Q370="NA","",IFERROR(VLOOKUP(Q370,Produtos!$A$1:$C$2319,2,FALSE),"Não Cadastrado")))))</f>
        <v/>
      </c>
      <c r="T370" s="106" t="str">
        <f>VLOOKUP(Tabela2[[#This Row],[SIEMA]],Siema2025,11,FALSE)</f>
        <v>13.524</v>
      </c>
      <c r="U370" s="106" t="str">
        <f>VLOOKUP(Tabela2[[#This Row],[SIEMA]],Siema2025,12,FALSE)</f>
        <v>T</v>
      </c>
      <c r="V370" s="106" t="str">
        <f>IF(Q370="","",IF(ISNUMBER(Q370)=FALSE,"Não se aplica",IFERROR(VLOOKUP(Q370,Produtos!$A$1:$C$2319,3,FALSE),"Não Cadastrado")))</f>
        <v/>
      </c>
      <c r="W370" s="106" t="str">
        <f>VLOOKUP(Tabela2[[#This Row],[SIEMA]],Siema2025,10,FALSE)</f>
        <v>Óleo Lubrificante em embalagens fracionadas</v>
      </c>
      <c r="X370" s="115" t="str">
        <f>IF(Tabela2[[#This Row],[Origem do acidente]] = "Plataforma", "PREENCHER","NA")</f>
        <v>NA</v>
      </c>
      <c r="Y370" s="111" t="str">
        <f>IF(W370="","", IF(W370="NC","", IF(W370="NE","", IF(W370="NA","",IFERROR(VLOOKUP(W370,Produtos!$A$1:$C$2319,2,FALSE),"Não Cadastrado")))))</f>
        <v>Não Cadastrado</v>
      </c>
      <c r="Z370" s="106" t="str">
        <f>VLOOKUP(Tabela2[[#This Row],[SIEMA]],Siema2025,11,FALSE)</f>
        <v>13.524</v>
      </c>
      <c r="AA370" s="106" t="str">
        <f>VLOOKUP(Tabela2[[#This Row],[SIEMA]],Siema2025,12,FALSE)</f>
        <v>T</v>
      </c>
      <c r="AB370" s="106" t="str">
        <f>IF(W370="","",IF(ISNUMBER(W370)=FALSE,"Não se aplica",IFERROR(VLOOKUP(W370,Produtos!$A$1:$C$2319,3,FALSE),"Não Cadastrado")))</f>
        <v>Não se aplica</v>
      </c>
      <c r="AC370" s="106"/>
      <c r="AD370" s="110" t="str">
        <f>IF(Tabela2[[#This Row],[Origem do acidente]] = "Plataforma", "PREENCHER","NA")</f>
        <v>NA</v>
      </c>
      <c r="AE370" s="109" t="str">
        <f>IF(AC370="","", IF(AC370="NC","", IF(AC370="NE","", IF(AC370="NA","",IFERROR(VLOOKUP(AC370,Produtos!$A$1:$C$2319,2,FALSE),"Não Cadastrado")))))</f>
        <v/>
      </c>
      <c r="AF370" s="106"/>
      <c r="AG370" s="106"/>
      <c r="AH370" s="106" t="str">
        <f>IF(AC370="","",IF(ISNUMBER(AC370)=FALSE,"Não se aplica",IFERROR(VLOOKUP(AC370,Produtos!$A$1:$C$2319,3,FALSE),"Não Cadastrado")))</f>
        <v/>
      </c>
      <c r="AI370" s="106"/>
      <c r="AJ370" s="106"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70" s="109"/>
      <c r="AL370" s="109"/>
      <c r="AM370" s="109"/>
      <c r="AN370" s="110" t="str">
        <f>VLOOKUP(Tabela2[[#This Row],[SIEMA]],Siema2025,51,FALSE)</f>
        <v/>
      </c>
      <c r="AO370" s="110" t="str">
        <f>VLOOKUP(Tabela2[[#This Row],[SIEMA]],Siema2025,53,FALSE)</f>
        <v/>
      </c>
      <c r="AP370" s="110" t="str">
        <f>VLOOKUP(Tabela2[[#This Row],[SIEMA]],Siema2025,55,FALSE)</f>
        <v/>
      </c>
      <c r="AQ370" s="110" t="str">
        <f>VLOOKUP(Tabela2[[#This Row],[SIEMA]],Siema2025,57,FALSE)</f>
        <v>X</v>
      </c>
      <c r="AR370" s="110" t="str">
        <f>VLOOKUP(Tabela2[[#This Row],[SIEMA]],Siema2025,59,FALSE)</f>
        <v/>
      </c>
      <c r="AS370" s="110" t="str">
        <f>VLOOKUP(Tabela2[[#This Row],[SIEMA]],Siema2025,61,FALSE)</f>
        <v/>
      </c>
      <c r="AT370" s="110" t="str">
        <f>VLOOKUP(Tabela2[[#This Row],[SIEMA]],Siema2025,63,FALSE)</f>
        <v/>
      </c>
      <c r="AU370" s="110" t="str">
        <f>VLOOKUP(Tabela2[[#This Row],[SIEMA]],Siema2025,65,FALSE)</f>
        <v/>
      </c>
      <c r="AV370" s="110" t="str">
        <f>VLOOKUP(Tabela2[[#This Row],[SIEMA]],Siema2025,67,FALSE)</f>
        <v/>
      </c>
      <c r="AW370" s="110" t="str">
        <f>VLOOKUP(Tabela2[[#This Row],[SIEMA]],Siema2025,69,FALSE)</f>
        <v/>
      </c>
      <c r="AX370" s="110" t="str">
        <f>VLOOKUP(Tabela2[[#This Row],[SIEMA]],Siema2025,71,FALSE)</f>
        <v/>
      </c>
      <c r="AY370" s="110" t="str">
        <f>VLOOKUP(Tabela2[[#This Row],[SIEMA]],Siema2025,73,FALSE)</f>
        <v/>
      </c>
      <c r="AZ370" s="110" t="str">
        <f>VLOOKUP(Tabela2[[#This Row],[SIEMA]],Siema2025,75,FALSE)</f>
        <v/>
      </c>
      <c r="BA370" s="110" t="str">
        <f>VLOOKUP(Tabela2[[#This Row],[SIEMA]],Siema2025,77,FALSE)</f>
        <v/>
      </c>
      <c r="BB370" s="110" t="str">
        <f>VLOOKUP(Tabela2[[#This Row],[SIEMA]],Siema2025,79,FALSE)</f>
        <v/>
      </c>
      <c r="BC370" s="110" t="str">
        <f>IF(Tabela2[[#This Row],[Outro(s) ]] = "X", "PREENCHER","NA")</f>
        <v>NA</v>
      </c>
      <c r="BD370" s="110" t="str">
        <f>VLOOKUP(Tabela2[[#This Row],[SIEMA]],Siema2025,82,FALSE)</f>
        <v/>
      </c>
      <c r="BE370" s="110" t="str">
        <f>VLOOKUP(Tabela2[[#This Row],[SIEMA]],Siema2025,81,FALSE)</f>
        <v/>
      </c>
      <c r="BF370" s="112" t="str">
        <f>VLOOKUP(Tabela2[[#This Row],[SIEMA]],Siema2025,28,FALSE)</f>
        <v>ALL IND. DE LUBRIFICANTES LTDA</v>
      </c>
      <c r="BG370" s="112"/>
      <c r="BH370" s="113" t="str">
        <f>VLOOKUP(Tabela2[[#This Row],[SIEMA]],Siema2025,29,FALSE)</f>
        <v>07371304000104</v>
      </c>
      <c r="BI370" s="114" t="str">
        <f>VLOOKUP(Tabela2[[#This Row],[SIEMA]],Siema2025,107,FALSE)</f>
        <v>Não</v>
      </c>
      <c r="BJ370" s="109"/>
      <c r="BK370" s="106"/>
      <c r="BL370" s="143"/>
      <c r="BM370" s="110">
        <f ca="1">IF(Tabela2[[#This Row],[Data de atendimento do Ibama (considerar o primeiro documento/ação)]]="",_xlfn.DAYS(TODAY(),J370),_xlfn.DAYS(Tabela2[[#This Row],[Data de atendimento do Ibama (considerar o primeiro documento/ação)]],J370))</f>
        <v>409</v>
      </c>
      <c r="BN370" s="110" t="str">
        <f>IF(Tabela2[[#This Row],[Atendido pelo Ibama ("Não" ou "Sim")]]="Não","Preencher", IF(Tabela2[[#This Row],[Atendido pelo Ibama ("Não" ou "Sim")]]="Sim","NA",""))</f>
        <v/>
      </c>
      <c r="BO370" s="116"/>
      <c r="BP370" s="110" t="str">
        <f>IF(Tabela2[[#This Row],[Forma de atendimento (primeiro documento/ação)]]= "Outros (especificar)", "PREENCHER","NA")</f>
        <v>NA</v>
      </c>
      <c r="BQ370" s="108"/>
      <c r="BR370" s="110" t="str">
        <f>IF(Tabela2[[#This Row],[Equipe do Ibama foi a campo? Houve sobrevoo do Poseidon?]] = "Sim", "PREENCHER","NA")</f>
        <v>NA</v>
      </c>
      <c r="BS370" s="110" t="str">
        <f>IF(Tabela2[[#This Row],[Se sim, foi emitida Ordem de Emergência? (informações vinculada à coluna CK)]] = "Sim", "PREENCHER","NA")</f>
        <v>NA</v>
      </c>
      <c r="BT370" s="110" t="str">
        <f>IF(Tabela2[[#This Row],[Foi elaborado Relatório de Vistoria pelo Ibama? (informações vinculada à coluna CK)]] = "Sim", "PREENCHER","NA")</f>
        <v>NA</v>
      </c>
      <c r="BU370" s="110" t="str">
        <f>IF(Tabela2[[#This Row],[Houve envio de Informações Pós-acidente (preencher "não se aplica" quando de competência estadual/municipal)]] = "Sim", "PREENCHER","NA")</f>
        <v>NA</v>
      </c>
      <c r="BV370" s="110" t="str">
        <f>IF(Tabela2[[#This Row],[Houve avaliação das informações pós-acidente solicitadas/enviadas?]] = "Sim", "PREENCHER","NA")</f>
        <v>NA</v>
      </c>
      <c r="BW370" s="110" t="str">
        <f>IF(Tabela2[[#This Row],[O Ibama aguarda resposta da empresa/OEMA, etc?]] = "Sim", "PREENCHER","NA")</f>
        <v>NA</v>
      </c>
      <c r="BX370" s="108"/>
      <c r="BY370" s="143"/>
      <c r="BZ370" s="106" t="str">
        <f>IF(Tabela2[[#This Row],[Data do documento de encerramento]]="NA","NA",IF(Tabela2[[#This Row],[Data do documento de encerramento]]="","Pendente de conclusão/ encerramento",_xlfn.DAYS(Tabela2[[#This Row],[Data do documento de encerramento]],J370)))</f>
        <v>Pendente de conclusão/ encerramento</v>
      </c>
      <c r="CA370" s="109"/>
      <c r="CB370" s="109"/>
      <c r="CC370" s="132"/>
      <c r="CD370" s="109"/>
      <c r="CE370" s="109"/>
      <c r="CF370" s="109"/>
    </row>
    <row r="371" spans="1:84" ht="45.75" hidden="1">
      <c r="A371" s="172">
        <v>20256432429</v>
      </c>
      <c r="B371" s="173" t="s">
        <v>8494</v>
      </c>
      <c r="C371" s="110" t="str">
        <f>VLOOKUP(Tabela2[[#This Row],[SIEMA]],Siema2025,4,FALSE)</f>
        <v xml:space="preserve"> BA</v>
      </c>
      <c r="D371" s="108" t="str">
        <f>VLOOKUP(Tabela2[[#This Row],[SIEMA]],Siema2025,3,FALSE)</f>
        <v xml:space="preserve">Caetité </v>
      </c>
      <c r="E371" s="108" t="str">
        <f>VLOOKUP(Tabela2[[#This Row],[SIEMA]],Siema2025,20,FALSE)</f>
        <v>Fazenda Cachoeira, S/N, Zona Rural</v>
      </c>
      <c r="F371" s="108"/>
      <c r="G371" s="108" t="s">
        <v>8495</v>
      </c>
      <c r="H371" s="108" t="s">
        <v>8496</v>
      </c>
      <c r="I371" s="106" t="str">
        <f>VLOOKUP(Tabela2[[#This Row],[SIEMA]],Siema2025,19,FALSE)</f>
        <v/>
      </c>
      <c r="J371" s="107">
        <f>VLOOKUP(Tabela2[[#This Row],[SIEMA]],Siema2025,2,FALSE)</f>
        <v>45811</v>
      </c>
      <c r="K371" s="107" t="str">
        <f>VLOOKUP(Tabela2[[#This Row],[SIEMA]],Siema2025,16,FALSE)</f>
        <v>Terça</v>
      </c>
      <c r="L371" s="108" t="str">
        <f>IF(Tabela2[[#This Row],[Data]]="","Sem Informação",VLOOKUP(MONTH(Tabela2[[#This Row],[Data]]),'[1]Validação de dados'!$I$1:$J$13,2,0))</f>
        <v>Junho</v>
      </c>
      <c r="M371" s="106">
        <f>YEAR(Tabela2[[#This Row],[Data]])</f>
        <v>2025</v>
      </c>
      <c r="N371" s="107" t="str">
        <f>VLOOKUP(Tabela2[[#This Row],[SIEMA]],Siema2025,17,FALSE)</f>
        <v>Vespertino</v>
      </c>
      <c r="O371" s="107" t="str">
        <f>VLOOKUP(Tabela2[[#This Row],[SIEMA]],Siema2025,5,FALSE)</f>
        <v>Indústria</v>
      </c>
      <c r="P371" s="106" t="str">
        <f>VLOOKUP(Tabela2[[#This Row],[SIEMA]],Siema2025,21,FALSE)</f>
        <v>Liberação não controlada de água da bacia de finos localizada ao lado da Pilha de Estéril e Material Lixiviado (PEML). Área da ocorrência: AA-930.</v>
      </c>
      <c r="Q371" s="106">
        <v>2912</v>
      </c>
      <c r="R371" s="106" t="str">
        <f>VLOOKUP(Tabela2[[#This Row],[SIEMA]],Siema2025,10,FALSE)</f>
        <v/>
      </c>
      <c r="S371" s="109" t="str">
        <f>IF(Q371="","", IF(Q371="NC","", IF(Q371="NE","", IF(Q371="NA","",IFERROR(VLOOKUP(Q371,Produtos!$A$1:$C$2319,2,FALSE),"Não Cadastrado")))))</f>
        <v>MATERIAL RADIOATIVO, BAIXA ATIVIDADE ESPECÍFICA (BAE I), não-fissil ou fissil exceptivo</v>
      </c>
      <c r="T371" s="106">
        <v>3</v>
      </c>
      <c r="U371" s="106" t="str">
        <f>VLOOKUP(Tabela2[[#This Row],[SIEMA]],Siema2025,12,FALSE)</f>
        <v xml:space="preserve"> </v>
      </c>
      <c r="V371" s="106">
        <f>IF(Q371="","",IF(ISNUMBER(Q371)=FALSE,"Não se aplica",IFERROR(VLOOKUP(Q371,Produtos!$A$1:$C$2319,3,FALSE),"Não Cadastrado")))</f>
        <v>7</v>
      </c>
      <c r="W371" s="106" t="str">
        <f>VLOOKUP(Tabela2[[#This Row],[SIEMA]],Siema2025,10,FALSE)</f>
        <v/>
      </c>
      <c r="X371" s="115" t="str">
        <f>IF(Tabela2[[#This Row],[Origem do acidente]] = "Plataforma", "PREENCHER","NA")</f>
        <v>NA</v>
      </c>
      <c r="Y371" s="111" t="str">
        <f>IF(W371="","", IF(W371="NC","", IF(W371="NE","", IF(W371="NA","",IFERROR(VLOOKUP(W371,Produtos!$A$1:$C$2319,2,FALSE),"Não Cadastrado")))))</f>
        <v/>
      </c>
      <c r="Z371" s="106" t="str">
        <f>VLOOKUP(Tabela2[[#This Row],[SIEMA]],Siema2025,11,FALSE)</f>
        <v xml:space="preserve"> </v>
      </c>
      <c r="AA371" s="106" t="str">
        <f>VLOOKUP(Tabela2[[#This Row],[SIEMA]],Siema2025,12,FALSE)</f>
        <v xml:space="preserve"> </v>
      </c>
      <c r="AB371" s="106" t="str">
        <f>IF(W371="","",IF(ISNUMBER(W371)=FALSE,"Não se aplica",IFERROR(VLOOKUP(W371,Produtos!$A$1:$C$2319,3,FALSE),"Não Cadastrado")))</f>
        <v/>
      </c>
      <c r="AC371" s="106"/>
      <c r="AD371" s="110" t="str">
        <f>IF(Tabela2[[#This Row],[Origem do acidente]] = "Plataforma", "PREENCHER","NA")</f>
        <v>NA</v>
      </c>
      <c r="AE371" s="109" t="str">
        <f>IF(AC371="","", IF(AC371="NC","", IF(AC371="NE","", IF(AC371="NA","",IFERROR(VLOOKUP(AC371,Produtos!$A$1:$C$2319,2,FALSE),"Não Cadastrado")))))</f>
        <v/>
      </c>
      <c r="AF371" s="106"/>
      <c r="AG371" s="106"/>
      <c r="AH371" s="106" t="str">
        <f>IF(AC371="","",IF(ISNUMBER(AC371)=FALSE,"Não se aplica",IFERROR(VLOOKUP(AC371,Produtos!$A$1:$C$2319,3,FALSE),"Não Cadastrado")))</f>
        <v/>
      </c>
      <c r="AI371" s="106"/>
      <c r="AJ371" s="106"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71" s="109"/>
      <c r="AL371" s="109"/>
      <c r="AM371" s="109"/>
      <c r="AN371" s="110" t="str">
        <f>VLOOKUP(Tabela2[[#This Row],[SIEMA]],Siema2025,51,FALSE)</f>
        <v/>
      </c>
      <c r="AO371" s="110" t="str">
        <f>VLOOKUP(Tabela2[[#This Row],[SIEMA]],Siema2025,53,FALSE)</f>
        <v/>
      </c>
      <c r="AP371" s="110" t="str">
        <f>VLOOKUP(Tabela2[[#This Row],[SIEMA]],Siema2025,55,FALSE)</f>
        <v/>
      </c>
      <c r="AQ371" s="110" t="str">
        <f>VLOOKUP(Tabela2[[#This Row],[SIEMA]],Siema2025,57,FALSE)</f>
        <v/>
      </c>
      <c r="AR371" s="110" t="str">
        <f>VLOOKUP(Tabela2[[#This Row],[SIEMA]],Siema2025,59,FALSE)</f>
        <v/>
      </c>
      <c r="AS371" s="110" t="str">
        <f>VLOOKUP(Tabela2[[#This Row],[SIEMA]],Siema2025,61,FALSE)</f>
        <v/>
      </c>
      <c r="AT371" s="110" t="str">
        <f>VLOOKUP(Tabela2[[#This Row],[SIEMA]],Siema2025,63,FALSE)</f>
        <v/>
      </c>
      <c r="AU371" s="110" t="str">
        <f>VLOOKUP(Tabela2[[#This Row],[SIEMA]],Siema2025,65,FALSE)</f>
        <v>X</v>
      </c>
      <c r="AV371" s="110" t="str">
        <f>VLOOKUP(Tabela2[[#This Row],[SIEMA]],Siema2025,67,FALSE)</f>
        <v/>
      </c>
      <c r="AW371" s="110" t="str">
        <f>VLOOKUP(Tabela2[[#This Row],[SIEMA]],Siema2025,69,FALSE)</f>
        <v/>
      </c>
      <c r="AX371" s="110" t="str">
        <f>VLOOKUP(Tabela2[[#This Row],[SIEMA]],Siema2025,71,FALSE)</f>
        <v/>
      </c>
      <c r="AY371" s="110" t="str">
        <f>VLOOKUP(Tabela2[[#This Row],[SIEMA]],Siema2025,73,FALSE)</f>
        <v/>
      </c>
      <c r="AZ371" s="110" t="str">
        <f>VLOOKUP(Tabela2[[#This Row],[SIEMA]],Siema2025,75,FALSE)</f>
        <v/>
      </c>
      <c r="BA371" s="110" t="str">
        <f>VLOOKUP(Tabela2[[#This Row],[SIEMA]],Siema2025,77,FALSE)</f>
        <v/>
      </c>
      <c r="BB371" s="110" t="str">
        <f>VLOOKUP(Tabela2[[#This Row],[SIEMA]],Siema2025,79,FALSE)</f>
        <v/>
      </c>
      <c r="BC371" s="110" t="str">
        <f>IF(Tabela2[[#This Row],[Outro(s) ]] = "X", "PREENCHER","NA")</f>
        <v>NA</v>
      </c>
      <c r="BD371" s="110" t="str">
        <f>VLOOKUP(Tabela2[[#This Row],[SIEMA]],Siema2025,82,FALSE)</f>
        <v/>
      </c>
      <c r="BE371" s="110" t="str">
        <f>VLOOKUP(Tabela2[[#This Row],[SIEMA]],Siema2025,81,FALSE)</f>
        <v/>
      </c>
      <c r="BF371" s="112" t="str">
        <f>VLOOKUP(Tabela2[[#This Row],[SIEMA]],Siema2025,28,FALSE)</f>
        <v>INB - Indústrias Nucleares do Brasil</v>
      </c>
      <c r="BG371" s="112"/>
      <c r="BH371" s="113" t="str">
        <f>VLOOKUP(Tabela2[[#This Row],[SIEMA]],Siema2025,29,FALSE)</f>
        <v>00322818003570</v>
      </c>
      <c r="BI371" s="114" t="str">
        <f>VLOOKUP(Tabela2[[#This Row],[SIEMA]],Siema2025,107,FALSE)</f>
        <v>Não</v>
      </c>
      <c r="BJ371" s="109" t="s">
        <v>7097</v>
      </c>
      <c r="BK371" s="106" t="s">
        <v>2696</v>
      </c>
      <c r="BL371" s="38">
        <v>45812</v>
      </c>
      <c r="BM371" s="110">
        <f ca="1">IF(Tabela2[[#This Row],[Data de atendimento do Ibama (considerar o primeiro documento/ação)]]="",_xlfn.DAYS(TODAY(),J371),_xlfn.DAYS(Tabela2[[#This Row],[Data de atendimento do Ibama (considerar o primeiro documento/ação)]],J371))</f>
        <v>1</v>
      </c>
      <c r="BN371" s="110" t="str">
        <f>IF(Tabela2[[#This Row],[Atendido pelo Ibama ("Não" ou "Sim")]]="Não","Preencher", IF(Tabela2[[#This Row],[Atendido pelo Ibama ("Não" ou "Sim")]]="Sim","NA",""))</f>
        <v>NA</v>
      </c>
      <c r="BO371" s="116" t="s">
        <v>7098</v>
      </c>
      <c r="BP371" s="110" t="str">
        <f>IF(Tabela2[[#This Row],[Forma de atendimento (primeiro documento/ação)]]= "Outros (especificar)", "PREENCHER","NA")</f>
        <v>NA</v>
      </c>
      <c r="BQ371" s="108" t="s">
        <v>123</v>
      </c>
      <c r="BR371" s="110" t="str">
        <f>IF(Tabela2[[#This Row],[Equipe do Ibama foi a campo? Houve sobrevoo do Poseidon?]] = "Sim", "PREENCHER","NA")</f>
        <v>NA</v>
      </c>
      <c r="BS371" s="110" t="str">
        <f>IF(Tabela2[[#This Row],[Se sim, foi emitida Ordem de Emergência? (informações vinculada à coluna CK)]] = "Sim", "PREENCHER","NA")</f>
        <v>NA</v>
      </c>
      <c r="BT371" s="110" t="str">
        <f>IF(Tabela2[[#This Row],[Foi elaborado Relatório de Vistoria pelo Ibama? (informações vinculada à coluna CK)]] = "Sim", "PREENCHER","NA")</f>
        <v>NA</v>
      </c>
      <c r="BU371" s="110" t="s">
        <v>2696</v>
      </c>
      <c r="BV371" s="110" t="s">
        <v>123</v>
      </c>
      <c r="BW371" s="110" t="s">
        <v>2696</v>
      </c>
      <c r="BX371" s="108" t="s">
        <v>7113</v>
      </c>
      <c r="BY371" s="143">
        <v>45909</v>
      </c>
      <c r="BZ371" s="106">
        <f>IF(Tabela2[[#This Row],[Data do documento de encerramento]]="NA","NA",IF(Tabela2[[#This Row],[Data do documento de encerramento]]="","Pendente de conclusão/ encerramento",_xlfn.DAYS(Tabela2[[#This Row],[Data do documento de encerramento]],J371)))</f>
        <v>98</v>
      </c>
      <c r="CA371" s="109"/>
      <c r="CB371" s="109"/>
      <c r="CC371" s="132"/>
      <c r="CD371" s="109"/>
      <c r="CE371" s="109"/>
      <c r="CF371" s="109"/>
    </row>
    <row r="372" spans="1:84" ht="30.75" hidden="1">
      <c r="A372" s="172">
        <v>20256532409</v>
      </c>
      <c r="B372" s="173" t="s">
        <v>8497</v>
      </c>
      <c r="C372" s="110" t="str">
        <f>VLOOKUP(Tabela2[[#This Row],[SIEMA]],Siema2025,4,FALSE)</f>
        <v xml:space="preserve"> BA</v>
      </c>
      <c r="D372" s="108" t="str">
        <f>VLOOKUP(Tabela2[[#This Row],[SIEMA]],Siema2025,3,FALSE)</f>
        <v xml:space="preserve">Esplanada </v>
      </c>
      <c r="E372" s="108" t="str">
        <f>VLOOKUP(Tabela2[[#This Row],[SIEMA]],Siema2025,20,FALSE)</f>
        <v>Adutora FBM - RBU (Fazenda Bálsamo - Rio do Bú); Campo de Fazenda Bálsamo - Bacia do Recôncavo.</v>
      </c>
      <c r="F372" s="108"/>
      <c r="G372" s="108" t="s">
        <v>8498</v>
      </c>
      <c r="H372" s="108" t="s">
        <v>8499</v>
      </c>
      <c r="I372" s="106" t="str">
        <f>VLOOKUP(Tabela2[[#This Row],[SIEMA]],Siema2025,19,FALSE)</f>
        <v/>
      </c>
      <c r="J372" s="107">
        <f>VLOOKUP(Tabela2[[#This Row],[SIEMA]],Siema2025,2,FALSE)</f>
        <v>45811</v>
      </c>
      <c r="K372" s="107" t="str">
        <f>VLOOKUP(Tabela2[[#This Row],[SIEMA]],Siema2025,16,FALSE)</f>
        <v>Terça</v>
      </c>
      <c r="L372" s="108" t="str">
        <f>IF(Tabela2[[#This Row],[Data]]="","Sem Informação",VLOOKUP(MONTH(Tabela2[[#This Row],[Data]]),'[1]Validação de dados'!$I$1:$J$13,2,0))</f>
        <v>Junho</v>
      </c>
      <c r="M372" s="106">
        <f>YEAR(Tabela2[[#This Row],[Data]])</f>
        <v>2025</v>
      </c>
      <c r="N372" s="107" t="str">
        <f>VLOOKUP(Tabela2[[#This Row],[SIEMA]],Siema2025,17,FALSE)</f>
        <v>Noturno</v>
      </c>
      <c r="O372" s="107" t="str">
        <f>VLOOKUP(Tabela2[[#This Row],[SIEMA]],Siema2025,5,FALSE)</f>
        <v>Outro(s)</v>
      </c>
      <c r="P372" s="106" t="str">
        <f>VLOOKUP(Tabela2[[#This Row],[SIEMA]],Siema2025,21,FALSE)</f>
        <v>Poço terrestre</v>
      </c>
      <c r="Q372" s="106" t="str">
        <f>VLOOKUP(Tabela2[[#This Row],[SIEMA]],Siema2025,7,FALSE)</f>
        <v/>
      </c>
      <c r="R372" s="106" t="str">
        <f>VLOOKUP(Tabela2[[#This Row],[SIEMA]],Siema2025,10,FALSE)</f>
        <v/>
      </c>
      <c r="S372" s="109" t="s">
        <v>255</v>
      </c>
      <c r="T372" s="106" t="s">
        <v>697</v>
      </c>
      <c r="U372" s="106" t="str">
        <f>VLOOKUP(Tabela2[[#This Row],[SIEMA]],Siema2025,12,FALSE)</f>
        <v xml:space="preserve"> </v>
      </c>
      <c r="V372" s="106" t="str">
        <f>IF(Q372="","",IF(ISNUMBER(Q372)=FALSE,"Não se aplica",IFERROR(VLOOKUP(Q372,Produtos!$A$1:$C$2319,3,FALSE),"Não Cadastrado")))</f>
        <v/>
      </c>
      <c r="W372" s="106" t="str">
        <f>VLOOKUP(Tabela2[[#This Row],[SIEMA]],Siema2025,10,FALSE)</f>
        <v/>
      </c>
      <c r="X372" s="115" t="str">
        <f>IF(Tabela2[[#This Row],[Origem do acidente]] = "Plataforma", "PREENCHER","NA")</f>
        <v>NA</v>
      </c>
      <c r="Y372" s="111" t="str">
        <f>IF(W372="","", IF(W372="NC","", IF(W372="NE","", IF(W372="NA","",IFERROR(VLOOKUP(W372,Produtos!$A$1:$C$2319,2,FALSE),"Não Cadastrado")))))</f>
        <v/>
      </c>
      <c r="Z372" s="106" t="str">
        <f>VLOOKUP(Tabela2[[#This Row],[SIEMA]],Siema2025,11,FALSE)</f>
        <v xml:space="preserve"> </v>
      </c>
      <c r="AA372" s="106" t="str">
        <f>VLOOKUP(Tabela2[[#This Row],[SIEMA]],Siema2025,12,FALSE)</f>
        <v xml:space="preserve"> </v>
      </c>
      <c r="AB372" s="106" t="str">
        <f>IF(W372="","",IF(ISNUMBER(W372)=FALSE,"Não se aplica",IFERROR(VLOOKUP(W372,Produtos!$A$1:$C$2319,3,FALSE),"Não Cadastrado")))</f>
        <v/>
      </c>
      <c r="AC372" s="106"/>
      <c r="AD372" s="110" t="str">
        <f>IF(Tabela2[[#This Row],[Origem do acidente]] = "Plataforma", "PREENCHER","NA")</f>
        <v>NA</v>
      </c>
      <c r="AE372" s="109" t="str">
        <f>IF(AC372="","", IF(AC372="NC","", IF(AC372="NE","", IF(AC372="NA","",IFERROR(VLOOKUP(AC372,Produtos!$A$1:$C$2319,2,FALSE),"Não Cadastrado")))))</f>
        <v/>
      </c>
      <c r="AF372" s="106"/>
      <c r="AG372" s="106"/>
      <c r="AH372" s="106" t="str">
        <f>IF(AC372="","",IF(ISNUMBER(AC372)=FALSE,"Não se aplica",IFERROR(VLOOKUP(AC372,Produtos!$A$1:$C$2319,3,FALSE),"Não Cadastrado")))</f>
        <v/>
      </c>
      <c r="AI372" s="106"/>
      <c r="AJ372" s="106" t="str">
        <f>VLOOKUP(Tabela2[[#This Row],[SIEMA]],Siema2025,26,FALSE)</f>
        <v>Em investigação.</v>
      </c>
      <c r="AK372" s="109"/>
      <c r="AL372" s="109"/>
      <c r="AM372" s="109"/>
      <c r="AN372" s="110" t="str">
        <f>VLOOKUP(Tabela2[[#This Row],[SIEMA]],Siema2025,51,FALSE)</f>
        <v/>
      </c>
      <c r="AO372" s="110" t="str">
        <f>VLOOKUP(Tabela2[[#This Row],[SIEMA]],Siema2025,53,FALSE)</f>
        <v/>
      </c>
      <c r="AP372" s="110" t="str">
        <f>VLOOKUP(Tabela2[[#This Row],[SIEMA]],Siema2025,55,FALSE)</f>
        <v/>
      </c>
      <c r="AQ372" s="110" t="str">
        <f>VLOOKUP(Tabela2[[#This Row],[SIEMA]],Siema2025,57,FALSE)</f>
        <v/>
      </c>
      <c r="AR372" s="110" t="str">
        <f>VLOOKUP(Tabela2[[#This Row],[SIEMA]],Siema2025,59,FALSE)</f>
        <v/>
      </c>
      <c r="AS372" s="110" t="str">
        <f>VLOOKUP(Tabela2[[#This Row],[SIEMA]],Siema2025,61,FALSE)</f>
        <v/>
      </c>
      <c r="AT372" s="110" t="str">
        <f>VLOOKUP(Tabela2[[#This Row],[SIEMA]],Siema2025,63,FALSE)</f>
        <v/>
      </c>
      <c r="AU372" s="110" t="str">
        <f>VLOOKUP(Tabela2[[#This Row],[SIEMA]],Siema2025,65,FALSE)</f>
        <v>X</v>
      </c>
      <c r="AV372" s="110" t="str">
        <f>VLOOKUP(Tabela2[[#This Row],[SIEMA]],Siema2025,67,FALSE)</f>
        <v/>
      </c>
      <c r="AW372" s="110" t="str">
        <f>VLOOKUP(Tabela2[[#This Row],[SIEMA]],Siema2025,69,FALSE)</f>
        <v/>
      </c>
      <c r="AX372" s="110" t="str">
        <f>VLOOKUP(Tabela2[[#This Row],[SIEMA]],Siema2025,71,FALSE)</f>
        <v/>
      </c>
      <c r="AY372" s="110" t="str">
        <f>VLOOKUP(Tabela2[[#This Row],[SIEMA]],Siema2025,73,FALSE)</f>
        <v/>
      </c>
      <c r="AZ372" s="110" t="str">
        <f>VLOOKUP(Tabela2[[#This Row],[SIEMA]],Siema2025,75,FALSE)</f>
        <v/>
      </c>
      <c r="BA372" s="110" t="str">
        <f>VLOOKUP(Tabela2[[#This Row],[SIEMA]],Siema2025,77,FALSE)</f>
        <v/>
      </c>
      <c r="BB372" s="110" t="str">
        <f>VLOOKUP(Tabela2[[#This Row],[SIEMA]],Siema2025,79,FALSE)</f>
        <v/>
      </c>
      <c r="BC372" s="110" t="str">
        <f>IF(Tabela2[[#This Row],[Outro(s) ]] = "X", "PREENCHER","NA")</f>
        <v>NA</v>
      </c>
      <c r="BD372" s="110" t="str">
        <f>VLOOKUP(Tabela2[[#This Row],[SIEMA]],Siema2025,82,FALSE)</f>
        <v/>
      </c>
      <c r="BE372" s="110" t="str">
        <f>VLOOKUP(Tabela2[[#This Row],[SIEMA]],Siema2025,81,FALSE)</f>
        <v/>
      </c>
      <c r="BF372" s="112" t="str">
        <f>VLOOKUP(Tabela2[[#This Row],[SIEMA]],Siema2025,28,FALSE)</f>
        <v>Petróleo Brasileiro S.A Petrobrás</v>
      </c>
      <c r="BG372" s="112"/>
      <c r="BH372" s="113" t="str">
        <f>VLOOKUP(Tabela2[[#This Row],[SIEMA]],Siema2025,29,FALSE)</f>
        <v/>
      </c>
      <c r="BI372" s="114" t="str">
        <f>VLOOKUP(Tabela2[[#This Row],[SIEMA]],Siema2025,107,FALSE)</f>
        <v>Não</v>
      </c>
      <c r="BJ372" s="109" t="s">
        <v>7111</v>
      </c>
      <c r="BK372" s="106" t="s">
        <v>2696</v>
      </c>
      <c r="BL372" s="143">
        <v>45884</v>
      </c>
      <c r="BM372" s="110">
        <f ca="1">IF(Tabela2[[#This Row],[Data de atendimento do Ibama (considerar o primeiro documento/ação)]]="",_xlfn.DAYS(TODAY(),J372),_xlfn.DAYS(Tabela2[[#This Row],[Data de atendimento do Ibama (considerar o primeiro documento/ação)]],J372))</f>
        <v>73</v>
      </c>
      <c r="BN372" s="110" t="str">
        <f>IF(Tabela2[[#This Row],[Atendido pelo Ibama ("Não" ou "Sim")]]="Não","Preencher", IF(Tabela2[[#This Row],[Atendido pelo Ibama ("Não" ou "Sim")]]="Sim","NA",""))</f>
        <v>NA</v>
      </c>
      <c r="BO372" s="116" t="s">
        <v>7098</v>
      </c>
      <c r="BP372" s="110" t="str">
        <f>IF(Tabela2[[#This Row],[Forma de atendimento (primeiro documento/ação)]]= "Outros (especificar)", "PREENCHER","NA")</f>
        <v>NA</v>
      </c>
      <c r="BQ372" s="108" t="s">
        <v>123</v>
      </c>
      <c r="BR372" s="110" t="str">
        <f>IF(Tabela2[[#This Row],[Equipe do Ibama foi a campo? Houve sobrevoo do Poseidon?]] = "Sim", "PREENCHER","NA")</f>
        <v>NA</v>
      </c>
      <c r="BS372" s="110" t="str">
        <f>IF(Tabela2[[#This Row],[Se sim, foi emitida Ordem de Emergência? (informações vinculada à coluna CK)]] = "Sim", "PREENCHER","NA")</f>
        <v>NA</v>
      </c>
      <c r="BT372" s="110" t="str">
        <f>IF(Tabela2[[#This Row],[Foi elaborado Relatório de Vistoria pelo Ibama? (informações vinculada à coluna CK)]] = "Sim", "PREENCHER","NA")</f>
        <v>NA</v>
      </c>
      <c r="BU372" s="110" t="s">
        <v>123</v>
      </c>
      <c r="BV372" s="110" t="s">
        <v>2696</v>
      </c>
      <c r="BW372" s="110" t="s">
        <v>123</v>
      </c>
      <c r="BX372" s="108"/>
      <c r="BY372" s="108"/>
      <c r="BZ372" s="106" t="str">
        <f>IF(Tabela2[[#This Row],[Data do documento de encerramento]]="NA","NA",IF(Tabela2[[#This Row],[Data do documento de encerramento]]="","Pendente de conclusão/ encerramento",_xlfn.DAYS(Tabela2[[#This Row],[Data do documento de encerramento]],J372)))</f>
        <v>Pendente de conclusão/ encerramento</v>
      </c>
      <c r="CA372" s="109"/>
      <c r="CB372" s="109"/>
      <c r="CC372" s="133"/>
      <c r="CD372" s="109"/>
      <c r="CE372" s="109"/>
      <c r="CF372" s="109"/>
    </row>
    <row r="373" spans="1:84" ht="30.75" hidden="1">
      <c r="A373" s="172">
        <v>20256532423</v>
      </c>
      <c r="B373" s="173" t="s">
        <v>8500</v>
      </c>
      <c r="C373" s="110" t="str">
        <f>VLOOKUP(Tabela2[[#This Row],[SIEMA]],Siema2025,4,FALSE)</f>
        <v xml:space="preserve"> RN</v>
      </c>
      <c r="D373" s="108" t="str">
        <f>VLOOKUP(Tabela2[[#This Row],[SIEMA]],Siema2025,3,FALSE)</f>
        <v xml:space="preserve">Caraúbas </v>
      </c>
      <c r="E373" s="108" t="str">
        <f>VLOOKUP(Tabela2[[#This Row],[SIEMA]],Siema2025,20,FALSE)</f>
        <v>Linha de produção do Poço 7-LV-65D</v>
      </c>
      <c r="F373" s="108"/>
      <c r="G373" s="108" t="s">
        <v>8501</v>
      </c>
      <c r="H373" s="108" t="s">
        <v>8502</v>
      </c>
      <c r="I373" s="106" t="s">
        <v>931</v>
      </c>
      <c r="J373" s="107">
        <f>VLOOKUP(Tabela2[[#This Row],[SIEMA]],Siema2025,2,FALSE)</f>
        <v>45811</v>
      </c>
      <c r="K373" s="107" t="str">
        <f>VLOOKUP(Tabela2[[#This Row],[SIEMA]],Siema2025,16,FALSE)</f>
        <v>Terça</v>
      </c>
      <c r="L373" s="108" t="str">
        <f>IF(Tabela2[[#This Row],[Data]]="","Sem Informação",VLOOKUP(MONTH(Tabela2[[#This Row],[Data]]),'[1]Validação de dados'!$I$1:$J$13,2,0))</f>
        <v>Junho</v>
      </c>
      <c r="M373" s="106">
        <f>YEAR(Tabela2[[#This Row],[Data]])</f>
        <v>2025</v>
      </c>
      <c r="N373" s="107" t="str">
        <f>VLOOKUP(Tabela2[[#This Row],[SIEMA]],Siema2025,17,FALSE)</f>
        <v>Matutino</v>
      </c>
      <c r="O373" s="107" t="s">
        <v>145</v>
      </c>
      <c r="P373" s="106" t="str">
        <f>VLOOKUP(Tabela2[[#This Row],[SIEMA]],Siema2025,21,FALSE)</f>
        <v>Poço terrestre</v>
      </c>
      <c r="Q373" s="106">
        <v>1267</v>
      </c>
      <c r="R373" s="106"/>
      <c r="S373" s="109" t="str">
        <f>IF(Q373="","", IF(Q373="NC","", IF(Q373="NE","", IF(Q373="NA","",IFERROR(VLOOKUP(Q373,Produtos!$A$1:$C$2319,2,FALSE),"Não Cadastrado")))))</f>
        <v>PETRÓLEO CRU</v>
      </c>
      <c r="T373" s="106" t="s">
        <v>1564</v>
      </c>
      <c r="U373" s="106" t="str">
        <f>VLOOKUP(Tabela2[[#This Row],[SIEMA]],Siema2025,12,FALSE)</f>
        <v>M3; M3</v>
      </c>
      <c r="V373" s="106">
        <f>IF(Q373="","",IF(ISNUMBER(Q373)=FALSE,"Não se aplica",IFERROR(VLOOKUP(Q373,Produtos!$A$1:$C$2319,3,FALSE),"Não Cadastrado")))</f>
        <v>3</v>
      </c>
      <c r="W373" s="106"/>
      <c r="X373" s="115" t="str">
        <f>IF(Tabela2[[#This Row],[Origem do acidente]] = "Plataforma", "PREENCHER","NA")</f>
        <v>NA</v>
      </c>
      <c r="Y373" s="106" t="str">
        <f>VLOOKUP(Tabela2[[#This Row],[SIEMA]],Siema2025,10,FALSE)</f>
        <v>Água Produzida fora de especificação;  Substância Oleo</v>
      </c>
      <c r="Z373" s="106" t="s">
        <v>8503</v>
      </c>
      <c r="AA373" s="106" t="str">
        <f>VLOOKUP(Tabela2[[#This Row],[SIEMA]],Siema2025,12,FALSE)</f>
        <v>M3; M3</v>
      </c>
      <c r="AB373" s="106" t="str">
        <f>IF(W373="","",IF(ISNUMBER(W373)=FALSE,"Não se aplica",IFERROR(VLOOKUP(W373,Produtos!$A$1:$C$2319,3,FALSE),"Não Cadastrado")))</f>
        <v/>
      </c>
      <c r="AC373" s="106"/>
      <c r="AD373" s="110" t="str">
        <f>IF(Tabela2[[#This Row],[Origem do acidente]] = "Plataforma", "PREENCHER","NA")</f>
        <v>NA</v>
      </c>
      <c r="AE373" s="109" t="str">
        <f>IF(AC373="","", IF(AC373="NC","", IF(AC373="NE","", IF(AC373="NA","",IFERROR(VLOOKUP(AC373,Produtos!$A$1:$C$2319,2,FALSE),"Não Cadastrado")))))</f>
        <v/>
      </c>
      <c r="AF373" s="106"/>
      <c r="AG373" s="106"/>
      <c r="AH373" s="106" t="str">
        <f>IF(AC373="","",IF(ISNUMBER(AC373)=FALSE,"Não se aplica",IFERROR(VLOOKUP(AC373,Produtos!$A$1:$C$2319,3,FALSE),"Não Cadastrado")))</f>
        <v/>
      </c>
      <c r="AI373" s="106"/>
      <c r="AJ373" s="106" t="str">
        <f>VLOOKUP(Tabela2[[#This Row],[SIEMA]],Siema2025,26,FALSE)</f>
        <v>Corrosão da linha.</v>
      </c>
      <c r="AK373" s="109"/>
      <c r="AL373" s="109"/>
      <c r="AM373" s="109"/>
      <c r="AN373" s="110" t="str">
        <f>VLOOKUP(Tabela2[[#This Row],[SIEMA]],Siema2025,51,FALSE)</f>
        <v/>
      </c>
      <c r="AO373" s="110" t="str">
        <f>VLOOKUP(Tabela2[[#This Row],[SIEMA]],Siema2025,53,FALSE)</f>
        <v/>
      </c>
      <c r="AP373" s="110" t="str">
        <f>VLOOKUP(Tabela2[[#This Row],[SIEMA]],Siema2025,55,FALSE)</f>
        <v/>
      </c>
      <c r="AQ373" s="110" t="str">
        <f>VLOOKUP(Tabela2[[#This Row],[SIEMA]],Siema2025,57,FALSE)</f>
        <v/>
      </c>
      <c r="AR373" s="110" t="str">
        <f>VLOOKUP(Tabela2[[#This Row],[SIEMA]],Siema2025,59,FALSE)</f>
        <v/>
      </c>
      <c r="AS373" s="110" t="str">
        <f>VLOOKUP(Tabela2[[#This Row],[SIEMA]],Siema2025,61,FALSE)</f>
        <v/>
      </c>
      <c r="AT373" s="110" t="str">
        <f>VLOOKUP(Tabela2[[#This Row],[SIEMA]],Siema2025,63,FALSE)</f>
        <v/>
      </c>
      <c r="AU373" s="110" t="str">
        <f>VLOOKUP(Tabela2[[#This Row],[SIEMA]],Siema2025,65,FALSE)</f>
        <v>X</v>
      </c>
      <c r="AV373" s="110" t="str">
        <f>VLOOKUP(Tabela2[[#This Row],[SIEMA]],Siema2025,67,FALSE)</f>
        <v/>
      </c>
      <c r="AW373" s="110" t="str">
        <f>VLOOKUP(Tabela2[[#This Row],[SIEMA]],Siema2025,69,FALSE)</f>
        <v/>
      </c>
      <c r="AX373" s="110" t="str">
        <f>VLOOKUP(Tabela2[[#This Row],[SIEMA]],Siema2025,71,FALSE)</f>
        <v/>
      </c>
      <c r="AY373" s="110" t="str">
        <f>VLOOKUP(Tabela2[[#This Row],[SIEMA]],Siema2025,73,FALSE)</f>
        <v/>
      </c>
      <c r="AZ373" s="110" t="str">
        <f>VLOOKUP(Tabela2[[#This Row],[SIEMA]],Siema2025,75,FALSE)</f>
        <v/>
      </c>
      <c r="BA373" s="110" t="str">
        <f>VLOOKUP(Tabela2[[#This Row],[SIEMA]],Siema2025,77,FALSE)</f>
        <v/>
      </c>
      <c r="BB373" s="110" t="str">
        <f>VLOOKUP(Tabela2[[#This Row],[SIEMA]],Siema2025,79,FALSE)</f>
        <v/>
      </c>
      <c r="BC373" s="110" t="str">
        <f>IF(Tabela2[[#This Row],[Outro(s) ]] = "X", "PREENCHER","NA")</f>
        <v>NA</v>
      </c>
      <c r="BD373" s="110" t="str">
        <f>VLOOKUP(Tabela2[[#This Row],[SIEMA]],Siema2025,82,FALSE)</f>
        <v/>
      </c>
      <c r="BE373" s="110" t="str">
        <f>VLOOKUP(Tabela2[[#This Row],[SIEMA]],Siema2025,81,FALSE)</f>
        <v/>
      </c>
      <c r="BF373" s="112" t="str">
        <f>VLOOKUP(Tabela2[[#This Row],[SIEMA]],Siema2025,28,FALSE)</f>
        <v>POTIGUAR E&amp;P S.A</v>
      </c>
      <c r="BG373" s="112"/>
      <c r="BH373" s="113" t="str">
        <f>VLOOKUP(Tabela2[[#This Row],[SIEMA]],Siema2025,29,FALSE)</f>
        <v/>
      </c>
      <c r="BI373" s="114" t="str">
        <f>VLOOKUP(Tabela2[[#This Row],[SIEMA]],Siema2025,107,FALSE)</f>
        <v>Não</v>
      </c>
      <c r="BJ373" s="109" t="s">
        <v>7111</v>
      </c>
      <c r="BK373" s="106" t="s">
        <v>2696</v>
      </c>
      <c r="BL373" s="38">
        <v>45817</v>
      </c>
      <c r="BM373" s="110">
        <f ca="1">IF(Tabela2[[#This Row],[Data de atendimento do Ibama (considerar o primeiro documento/ação)]]="",_xlfn.DAYS(TODAY(),J373),_xlfn.DAYS(Tabela2[[#This Row],[Data de atendimento do Ibama (considerar o primeiro documento/ação)]],J373))</f>
        <v>6</v>
      </c>
      <c r="BN373" s="110" t="str">
        <f>IF(Tabela2[[#This Row],[Atendido pelo Ibama ("Não" ou "Sim")]]="Não","Preencher", IF(Tabela2[[#This Row],[Atendido pelo Ibama ("Não" ou "Sim")]]="Sim","NA",""))</f>
        <v>NA</v>
      </c>
      <c r="BO373" s="116" t="s">
        <v>7139</v>
      </c>
      <c r="BP373" s="110" t="str">
        <f>IF(Tabela2[[#This Row],[Forma de atendimento (primeiro documento/ação)]]= "Outros (especificar)", "PREENCHER","NA")</f>
        <v>NA</v>
      </c>
      <c r="BQ373" s="108" t="s">
        <v>123</v>
      </c>
      <c r="BR373" s="110" t="str">
        <f>IF(Tabela2[[#This Row],[Equipe do Ibama foi a campo? Houve sobrevoo do Poseidon?]] = "Sim", "PREENCHER","NA")</f>
        <v>NA</v>
      </c>
      <c r="BS373" s="110" t="str">
        <f>IF(Tabela2[[#This Row],[Se sim, foi emitida Ordem de Emergência? (informações vinculada à coluna CK)]] = "Sim", "PREENCHER","NA")</f>
        <v>NA</v>
      </c>
      <c r="BT373" s="110" t="str">
        <f>IF(Tabela2[[#This Row],[Foi elaborado Relatório de Vistoria pelo Ibama? (informações vinculada à coluna CK)]] = "Sim", "PREENCHER","NA")</f>
        <v>NA</v>
      </c>
      <c r="BU373" s="110" t="s">
        <v>2696</v>
      </c>
      <c r="BV373" s="110" t="s">
        <v>2696</v>
      </c>
      <c r="BW373" s="110" t="s">
        <v>2696</v>
      </c>
      <c r="BX373" s="108" t="s">
        <v>7113</v>
      </c>
      <c r="BY373" s="143">
        <v>45841</v>
      </c>
      <c r="BZ373" s="106">
        <f>IF(Tabela2[[#This Row],[Data do documento de encerramento]]="NA","NA",IF(Tabela2[[#This Row],[Data do documento de encerramento]]="","Pendente de conclusão/ encerramento",_xlfn.DAYS(Tabela2[[#This Row],[Data do documento de encerramento]],J373)))</f>
        <v>30</v>
      </c>
      <c r="CA373" s="109"/>
      <c r="CB373" s="109"/>
      <c r="CC373" s="132"/>
      <c r="CD373" s="109"/>
      <c r="CE373" s="109"/>
      <c r="CF373" s="109"/>
    </row>
    <row r="374" spans="1:84" hidden="1">
      <c r="A374" s="172">
        <v>20256461252</v>
      </c>
      <c r="B374" s="173" t="s">
        <v>8504</v>
      </c>
      <c r="C374" s="110" t="str">
        <f>VLOOKUP(Tabela2[[#This Row],[SIEMA]],Siema2025,4,FALSE)</f>
        <v xml:space="preserve"> TO</v>
      </c>
      <c r="D374" s="108" t="str">
        <f>VLOOKUP(Tabela2[[#This Row],[SIEMA]],Siema2025,3,FALSE)</f>
        <v xml:space="preserve">Figueirópolis </v>
      </c>
      <c r="E374" s="108" t="str">
        <f>VLOOKUP(Tabela2[[#This Row],[SIEMA]],Siema2025,20,FALSE)</f>
        <v>Ferrovia Norte Sul - Km 975</v>
      </c>
      <c r="F374" s="108"/>
      <c r="G374" s="108"/>
      <c r="H374" s="108"/>
      <c r="I374" s="106" t="str">
        <f>VLOOKUP(Tabela2[[#This Row],[SIEMA]],Siema2025,19,FALSE)</f>
        <v/>
      </c>
      <c r="J374" s="107">
        <f>VLOOKUP(Tabela2[[#This Row],[SIEMA]],Siema2025,2,FALSE)</f>
        <v>45812</v>
      </c>
      <c r="K374" s="107" t="str">
        <f>VLOOKUP(Tabela2[[#This Row],[SIEMA]],Siema2025,16,FALSE)</f>
        <v>Quarta</v>
      </c>
      <c r="L374" s="108" t="str">
        <f>IF(Tabela2[[#This Row],[Data]]="","Sem Informação",VLOOKUP(MONTH(Tabela2[[#This Row],[Data]]),'[1]Validação de dados'!$I$1:$J$13,2,0))</f>
        <v>Junho</v>
      </c>
      <c r="M374" s="106">
        <f>YEAR(Tabela2[[#This Row],[Data]])</f>
        <v>2025</v>
      </c>
      <c r="N374" s="107" t="str">
        <f>VLOOKUP(Tabela2[[#This Row],[SIEMA]],Siema2025,17,FALSE)</f>
        <v>Vespertino</v>
      </c>
      <c r="O374" s="107" t="str">
        <f>VLOOKUP(Tabela2[[#This Row],[SIEMA]],Siema2025,5,FALSE)</f>
        <v/>
      </c>
      <c r="P374" s="106" t="str">
        <f>VLOOKUP(Tabela2[[#This Row],[SIEMA]],Siema2025,21,FALSE)</f>
        <v/>
      </c>
      <c r="Q374" s="106" t="str">
        <f>VLOOKUP(Tabela2[[#This Row],[SIEMA]],Siema2025,7,FALSE)</f>
        <v/>
      </c>
      <c r="R374" s="106" t="str">
        <f>VLOOKUP(Tabela2[[#This Row],[SIEMA]],Siema2025,10,FALSE)</f>
        <v/>
      </c>
      <c r="S374" s="109" t="str">
        <f>IF(Q374="","", IF(Q374="NC","", IF(Q374="NE","", IF(Q374="NA","",IFERROR(VLOOKUP(Q374,Produtos!$A$1:$C$2319,2,FALSE),"Não Cadastrado")))))</f>
        <v/>
      </c>
      <c r="T374" s="106" t="str">
        <f>VLOOKUP(Tabela2[[#This Row],[SIEMA]],Siema2025,11,FALSE)</f>
        <v xml:space="preserve"> </v>
      </c>
      <c r="U374" s="106" t="str">
        <f>VLOOKUP(Tabela2[[#This Row],[SIEMA]],Siema2025,12,FALSE)</f>
        <v xml:space="preserve"> </v>
      </c>
      <c r="V374" s="106" t="str">
        <f>IF(Q374="","",IF(ISNUMBER(Q374)=FALSE,"Não se aplica",IFERROR(VLOOKUP(Q374,Produtos!$A$1:$C$2319,3,FALSE),"Não Cadastrado")))</f>
        <v/>
      </c>
      <c r="W374" s="106" t="str">
        <f>VLOOKUP(Tabela2[[#This Row],[SIEMA]],Siema2025,10,FALSE)</f>
        <v/>
      </c>
      <c r="X374" s="115" t="str">
        <f>IF(Tabela2[[#This Row],[Origem do acidente]] = "Plataforma", "PREENCHER","NA")</f>
        <v>NA</v>
      </c>
      <c r="Y374" s="111" t="str">
        <f>IF(W374="","", IF(W374="NC","", IF(W374="NE","", IF(W374="NA","",IFERROR(VLOOKUP(W374,Produtos!$A$1:$C$2319,2,FALSE),"Não Cadastrado")))))</f>
        <v/>
      </c>
      <c r="Z374" s="106" t="str">
        <f>VLOOKUP(Tabela2[[#This Row],[SIEMA]],Siema2025,11,FALSE)</f>
        <v xml:space="preserve"> </v>
      </c>
      <c r="AA374" s="106" t="str">
        <f>VLOOKUP(Tabela2[[#This Row],[SIEMA]],Siema2025,12,FALSE)</f>
        <v xml:space="preserve"> </v>
      </c>
      <c r="AB374" s="106" t="str">
        <f>IF(W374="","",IF(ISNUMBER(W374)=FALSE,"Não se aplica",IFERROR(VLOOKUP(W374,Produtos!$A$1:$C$2319,3,FALSE),"Não Cadastrado")))</f>
        <v/>
      </c>
      <c r="AC374" s="106"/>
      <c r="AD374" s="110" t="str">
        <f>IF(Tabela2[[#This Row],[Origem do acidente]] = "Plataforma", "PREENCHER","NA")</f>
        <v>NA</v>
      </c>
      <c r="AE374" s="109" t="str">
        <f>IF(AC374="","", IF(AC374="NC","", IF(AC374="NE","", IF(AC374="NA","",IFERROR(VLOOKUP(AC374,Produtos!$A$1:$C$2319,2,FALSE),"Não Cadastrado")))))</f>
        <v/>
      </c>
      <c r="AF374" s="106"/>
      <c r="AG374" s="106"/>
      <c r="AH374" s="106" t="str">
        <f>IF(AC374="","",IF(ISNUMBER(AC374)=FALSE,"Não se aplica",IFERROR(VLOOKUP(AC374,Produtos!$A$1:$C$2319,3,FALSE),"Não Cadastrado")))</f>
        <v/>
      </c>
      <c r="AI374" s="106"/>
      <c r="AJ374" s="106" t="str">
        <f>VLOOKUP(Tabela2[[#This Row],[SIEMA]],Siema2025,26,FALSE)</f>
        <v>Em investigação</v>
      </c>
      <c r="AK374" s="109"/>
      <c r="AL374" s="109"/>
      <c r="AM374" s="109"/>
      <c r="AN374" s="110" t="str">
        <f>VLOOKUP(Tabela2[[#This Row],[SIEMA]],Siema2025,51,FALSE)</f>
        <v/>
      </c>
      <c r="AO374" s="110" t="str">
        <f>VLOOKUP(Tabela2[[#This Row],[SIEMA]],Siema2025,53,FALSE)</f>
        <v/>
      </c>
      <c r="AP374" s="110" t="str">
        <f>VLOOKUP(Tabela2[[#This Row],[SIEMA]],Siema2025,55,FALSE)</f>
        <v/>
      </c>
      <c r="AQ374" s="110" t="str">
        <f>VLOOKUP(Tabela2[[#This Row],[SIEMA]],Siema2025,57,FALSE)</f>
        <v/>
      </c>
      <c r="AR374" s="110" t="str">
        <f>VLOOKUP(Tabela2[[#This Row],[SIEMA]],Siema2025,59,FALSE)</f>
        <v/>
      </c>
      <c r="AS374" s="110" t="str">
        <f>VLOOKUP(Tabela2[[#This Row],[SIEMA]],Siema2025,61,FALSE)</f>
        <v/>
      </c>
      <c r="AT374" s="110" t="str">
        <f>VLOOKUP(Tabela2[[#This Row],[SIEMA]],Siema2025,63,FALSE)</f>
        <v/>
      </c>
      <c r="AU374" s="110" t="str">
        <f>VLOOKUP(Tabela2[[#This Row],[SIEMA]],Siema2025,65,FALSE)</f>
        <v/>
      </c>
      <c r="AV374" s="110" t="str">
        <f>VLOOKUP(Tabela2[[#This Row],[SIEMA]],Siema2025,67,FALSE)</f>
        <v/>
      </c>
      <c r="AW374" s="110" t="str">
        <f>VLOOKUP(Tabela2[[#This Row],[SIEMA]],Siema2025,69,FALSE)</f>
        <v/>
      </c>
      <c r="AX374" s="110" t="str">
        <f>VLOOKUP(Tabela2[[#This Row],[SIEMA]],Siema2025,71,FALSE)</f>
        <v/>
      </c>
      <c r="AY374" s="110" t="str">
        <f>VLOOKUP(Tabela2[[#This Row],[SIEMA]],Siema2025,73,FALSE)</f>
        <v/>
      </c>
      <c r="AZ374" s="110" t="str">
        <f>VLOOKUP(Tabela2[[#This Row],[SIEMA]],Siema2025,75,FALSE)</f>
        <v/>
      </c>
      <c r="BA374" s="110" t="str">
        <f>VLOOKUP(Tabela2[[#This Row],[SIEMA]],Siema2025,77,FALSE)</f>
        <v/>
      </c>
      <c r="BB374" s="110" t="str">
        <f>VLOOKUP(Tabela2[[#This Row],[SIEMA]],Siema2025,79,FALSE)</f>
        <v/>
      </c>
      <c r="BC374" s="110" t="str">
        <f>IF(Tabela2[[#This Row],[Outro(s) ]] = "X", "PREENCHER","NA")</f>
        <v>NA</v>
      </c>
      <c r="BD374" s="110" t="str">
        <f>VLOOKUP(Tabela2[[#This Row],[SIEMA]],Siema2025,82,FALSE)</f>
        <v>X</v>
      </c>
      <c r="BE374" s="110" t="str">
        <f>VLOOKUP(Tabela2[[#This Row],[SIEMA]],Siema2025,81,FALSE)</f>
        <v/>
      </c>
      <c r="BF374" s="112" t="str">
        <f>VLOOKUP(Tabela2[[#This Row],[SIEMA]],Siema2025,28,FALSE)</f>
        <v>Rumo Malha Central</v>
      </c>
      <c r="BG374" s="112"/>
      <c r="BH374" s="113" t="str">
        <f>VLOOKUP(Tabela2[[#This Row],[SIEMA]],Siema2025,29,FALSE)</f>
        <v>Rumo Logistica</v>
      </c>
      <c r="BI374" s="114" t="str">
        <f>VLOOKUP(Tabela2[[#This Row],[SIEMA]],Siema2025,107,FALSE)</f>
        <v>Não</v>
      </c>
      <c r="BJ374" s="109"/>
      <c r="BK374" s="106"/>
      <c r="BL374" s="143"/>
      <c r="BM374" s="110">
        <f ca="1">IF(Tabela2[[#This Row],[Data de atendimento do Ibama (considerar o primeiro documento/ação)]]="",_xlfn.DAYS(TODAY(),J374),_xlfn.DAYS(Tabela2[[#This Row],[Data de atendimento do Ibama (considerar o primeiro documento/ação)]],J374))</f>
        <v>408</v>
      </c>
      <c r="BN374" s="110" t="str">
        <f>IF(Tabela2[[#This Row],[Atendido pelo Ibama ("Não" ou "Sim")]]="Não","Preencher", IF(Tabela2[[#This Row],[Atendido pelo Ibama ("Não" ou "Sim")]]="Sim","NA",""))</f>
        <v/>
      </c>
      <c r="BO374" s="116"/>
      <c r="BP374" s="110" t="str">
        <f>IF(Tabela2[[#This Row],[Forma de atendimento (primeiro documento/ação)]]= "Outros (especificar)", "PREENCHER","NA")</f>
        <v>NA</v>
      </c>
      <c r="BQ374" s="108"/>
      <c r="BR374" s="110" t="str">
        <f>IF(Tabela2[[#This Row],[Equipe do Ibama foi a campo? Houve sobrevoo do Poseidon?]] = "Sim", "PREENCHER","NA")</f>
        <v>NA</v>
      </c>
      <c r="BS374" s="110" t="str">
        <f>IF(Tabela2[[#This Row],[Se sim, foi emitida Ordem de Emergência? (informações vinculada à coluna CK)]] = "Sim", "PREENCHER","NA")</f>
        <v>NA</v>
      </c>
      <c r="BT374" s="110" t="str">
        <f>IF(Tabela2[[#This Row],[Foi elaborado Relatório de Vistoria pelo Ibama? (informações vinculada à coluna CK)]] = "Sim", "PREENCHER","NA")</f>
        <v>NA</v>
      </c>
      <c r="BU374" s="110" t="str">
        <f>IF(Tabela2[[#This Row],[Houve envio de Informações Pós-acidente (preencher "não se aplica" quando de competência estadual/municipal)]] = "Sim", "PREENCHER","NA")</f>
        <v>NA</v>
      </c>
      <c r="BV374" s="110" t="str">
        <f>IF(Tabela2[[#This Row],[Houve avaliação das informações pós-acidente solicitadas/enviadas?]] = "Sim", "PREENCHER","NA")</f>
        <v>NA</v>
      </c>
      <c r="BW374" s="110" t="str">
        <f>IF(Tabela2[[#This Row],[O Ibama aguarda resposta da empresa/OEMA, etc?]] = "Sim", "PREENCHER","NA")</f>
        <v>NA</v>
      </c>
      <c r="BX374" s="108"/>
      <c r="BY374" s="108"/>
      <c r="BZ374" s="106" t="str">
        <f>IF(Tabela2[[#This Row],[Data do documento de encerramento]]="NA","NA",IF(Tabela2[[#This Row],[Data do documento de encerramento]]="","Pendente de conclusão/ encerramento",_xlfn.DAYS(Tabela2[[#This Row],[Data do documento de encerramento]],J374)))</f>
        <v>Pendente de conclusão/ encerramento</v>
      </c>
      <c r="CA374" s="109"/>
      <c r="CB374" s="109"/>
      <c r="CC374" s="132"/>
      <c r="CD374" s="109"/>
      <c r="CE374" s="109"/>
      <c r="CF374" s="109"/>
    </row>
    <row r="375" spans="1:84" hidden="1">
      <c r="A375" s="172">
        <v>202561036055</v>
      </c>
      <c r="B375" s="173" t="s">
        <v>8505</v>
      </c>
      <c r="C375" s="110" t="str">
        <f>VLOOKUP(Tabela2[[#This Row],[SIEMA]],Siema2025,4,FALSE)</f>
        <v xml:space="preserve"> MG</v>
      </c>
      <c r="D375" s="108" t="str">
        <f>VLOOKUP(Tabela2[[#This Row],[SIEMA]],Siema2025,3,FALSE)</f>
        <v xml:space="preserve">Iturama </v>
      </c>
      <c r="E375" s="108" t="str">
        <f>VLOOKUP(Tabela2[[#This Row],[SIEMA]],Siema2025,20,FALSE)</f>
        <v>Rodovia MG 426 - Km 16 (Frente Vassoura Torres Restaurante)</v>
      </c>
      <c r="F375" s="108"/>
      <c r="G375" s="108"/>
      <c r="H375" s="108"/>
      <c r="I375" s="106" t="str">
        <f>VLOOKUP(Tabela2[[#This Row],[SIEMA]],Siema2025,19,FALSE)</f>
        <v/>
      </c>
      <c r="J375" s="107">
        <f>VLOOKUP(Tabela2[[#This Row],[SIEMA]],Siema2025,2,FALSE)</f>
        <v>45813</v>
      </c>
      <c r="K375" s="107" t="str">
        <f>VLOOKUP(Tabela2[[#This Row],[SIEMA]],Siema2025,16,FALSE)</f>
        <v>Quinta</v>
      </c>
      <c r="L375" s="108" t="str">
        <f>IF(Tabela2[[#This Row],[Data]]="","Sem Informação",VLOOKUP(MONTH(Tabela2[[#This Row],[Data]]),'[1]Validação de dados'!$I$1:$J$13,2,0))</f>
        <v>Junho</v>
      </c>
      <c r="M375" s="106">
        <f>YEAR(Tabela2[[#This Row],[Data]])</f>
        <v>2025</v>
      </c>
      <c r="N375" s="107" t="str">
        <f>VLOOKUP(Tabela2[[#This Row],[SIEMA]],Siema2025,17,FALSE)</f>
        <v>Vespertino</v>
      </c>
      <c r="O375" s="107" t="str">
        <f>VLOOKUP(Tabela2[[#This Row],[SIEMA]],Siema2025,5,FALSE)</f>
        <v>Rodovia</v>
      </c>
      <c r="P375" s="106" t="str">
        <f>VLOOKUP(Tabela2[[#This Row],[SIEMA]],Siema2025,21,FALSE)</f>
        <v>COMUNICADO DE ACIDENTE AMBIENTAN° Protocolo: 142/2025</v>
      </c>
      <c r="Q375" s="106" t="str">
        <f>VLOOKUP(Tabela2[[#This Row],[SIEMA]],Siema2025,7,FALSE)</f>
        <v>ÁCIDO 2,2-DICLOROPROPIÔNICO</v>
      </c>
      <c r="R375" s="106" t="str">
        <f>VLOOKUP(Tabela2[[#This Row],[SIEMA]],Siema2025,10,FALSE)</f>
        <v/>
      </c>
      <c r="S375" s="109" t="str">
        <f>IF(Q375="","", IF(Q375="NC","", IF(Q375="NE","", IF(Q375="NA","",IFERROR(VLOOKUP(Q375,Produtos!$A$1:$C$2319,2,FALSE),"Não Cadastrado")))))</f>
        <v>Não Cadastrado</v>
      </c>
      <c r="T375" s="106" t="str">
        <f>VLOOKUP(Tabela2[[#This Row],[SIEMA]],Siema2025,11,FALSE)</f>
        <v xml:space="preserve"> </v>
      </c>
      <c r="U375" s="106" t="str">
        <f>VLOOKUP(Tabela2[[#This Row],[SIEMA]],Siema2025,12,FALSE)</f>
        <v xml:space="preserve"> </v>
      </c>
      <c r="V375" s="106" t="str">
        <f>IF(Q375="","",IF(ISNUMBER(Q375)=FALSE,"Não se aplica",IFERROR(VLOOKUP(Q375,Produtos!$A$1:$C$2319,3,FALSE),"Não Cadastrado")))</f>
        <v>Não se aplica</v>
      </c>
      <c r="W375" s="106" t="str">
        <f>VLOOKUP(Tabela2[[#This Row],[SIEMA]],Siema2025,10,FALSE)</f>
        <v/>
      </c>
      <c r="X375" s="115" t="str">
        <f>IF(Tabela2[[#This Row],[Origem do acidente]] = "Plataforma", "PREENCHER","NA")</f>
        <v>NA</v>
      </c>
      <c r="Y375" s="111" t="str">
        <f>IF(W375="","", IF(W375="NC","", IF(W375="NE","", IF(W375="NA","",IFERROR(VLOOKUP(W375,Produtos!$A$1:$C$2319,2,FALSE),"Não Cadastrado")))))</f>
        <v/>
      </c>
      <c r="Z375" s="106" t="str">
        <f>VLOOKUP(Tabela2[[#This Row],[SIEMA]],Siema2025,11,FALSE)</f>
        <v xml:space="preserve"> </v>
      </c>
      <c r="AA375" s="106" t="str">
        <f>VLOOKUP(Tabela2[[#This Row],[SIEMA]],Siema2025,12,FALSE)</f>
        <v xml:space="preserve"> </v>
      </c>
      <c r="AB375" s="106" t="str">
        <f>IF(W375="","",IF(ISNUMBER(W375)=FALSE,"Não se aplica",IFERROR(VLOOKUP(W375,Produtos!$A$1:$C$2319,3,FALSE),"Não Cadastrado")))</f>
        <v/>
      </c>
      <c r="AC375" s="106"/>
      <c r="AD375" s="110" t="str">
        <f>IF(Tabela2[[#This Row],[Origem do acidente]] = "Plataforma", "PREENCHER","NA")</f>
        <v>NA</v>
      </c>
      <c r="AE375" s="109" t="str">
        <f>IF(AC375="","", IF(AC375="NC","", IF(AC375="NE","", IF(AC375="NA","",IFERROR(VLOOKUP(AC375,Produtos!$A$1:$C$2319,2,FALSE),"Não Cadastrado")))))</f>
        <v/>
      </c>
      <c r="AF375" s="106"/>
      <c r="AG375" s="106"/>
      <c r="AH375" s="106" t="str">
        <f>IF(AC375="","",IF(ISNUMBER(AC375)=FALSE,"Não se aplica",IFERROR(VLOOKUP(AC375,Produtos!$A$1:$C$2319,3,FALSE),"Não Cadastrado")))</f>
        <v/>
      </c>
      <c r="AI375" s="106"/>
      <c r="AJ375" s="106" t="str">
        <f>VLOOKUP(Tabela2[[#This Row],[SIEMA]],Siema2025,26,FALSE)</f>
        <v>Furo no IBC</v>
      </c>
      <c r="AK375" s="109"/>
      <c r="AL375" s="109"/>
      <c r="AM375" s="109"/>
      <c r="AN375" s="110" t="str">
        <f>VLOOKUP(Tabela2[[#This Row],[SIEMA]],Siema2025,51,FALSE)</f>
        <v/>
      </c>
      <c r="AO375" s="110" t="str">
        <f>VLOOKUP(Tabela2[[#This Row],[SIEMA]],Siema2025,53,FALSE)</f>
        <v/>
      </c>
      <c r="AP375" s="110" t="str">
        <f>VLOOKUP(Tabela2[[#This Row],[SIEMA]],Siema2025,55,FALSE)</f>
        <v/>
      </c>
      <c r="AQ375" s="110" t="str">
        <f>VLOOKUP(Tabela2[[#This Row],[SIEMA]],Siema2025,57,FALSE)</f>
        <v/>
      </c>
      <c r="AR375" s="110" t="str">
        <f>VLOOKUP(Tabela2[[#This Row],[SIEMA]],Siema2025,59,FALSE)</f>
        <v/>
      </c>
      <c r="AS375" s="110" t="str">
        <f>VLOOKUP(Tabela2[[#This Row],[SIEMA]],Siema2025,61,FALSE)</f>
        <v/>
      </c>
      <c r="AT375" s="110" t="str">
        <f>VLOOKUP(Tabela2[[#This Row],[SIEMA]],Siema2025,63,FALSE)</f>
        <v/>
      </c>
      <c r="AU375" s="110" t="str">
        <f>VLOOKUP(Tabela2[[#This Row],[SIEMA]],Siema2025,65,FALSE)</f>
        <v>X</v>
      </c>
      <c r="AV375" s="110" t="str">
        <f>VLOOKUP(Tabela2[[#This Row],[SIEMA]],Siema2025,67,FALSE)</f>
        <v/>
      </c>
      <c r="AW375" s="110" t="str">
        <f>VLOOKUP(Tabela2[[#This Row],[SIEMA]],Siema2025,69,FALSE)</f>
        <v/>
      </c>
      <c r="AX375" s="110" t="str">
        <f>VLOOKUP(Tabela2[[#This Row],[SIEMA]],Siema2025,71,FALSE)</f>
        <v/>
      </c>
      <c r="AY375" s="110" t="str">
        <f>VLOOKUP(Tabela2[[#This Row],[SIEMA]],Siema2025,73,FALSE)</f>
        <v/>
      </c>
      <c r="AZ375" s="110" t="str">
        <f>VLOOKUP(Tabela2[[#This Row],[SIEMA]],Siema2025,75,FALSE)</f>
        <v/>
      </c>
      <c r="BA375" s="110" t="str">
        <f>VLOOKUP(Tabela2[[#This Row],[SIEMA]],Siema2025,77,FALSE)</f>
        <v/>
      </c>
      <c r="BB375" s="110" t="str">
        <f>VLOOKUP(Tabela2[[#This Row],[SIEMA]],Siema2025,79,FALSE)</f>
        <v/>
      </c>
      <c r="BC375" s="110" t="str">
        <f>IF(Tabela2[[#This Row],[Outro(s) ]] = "X", "PREENCHER","NA")</f>
        <v>NA</v>
      </c>
      <c r="BD375" s="110" t="str">
        <f>VLOOKUP(Tabela2[[#This Row],[SIEMA]],Siema2025,82,FALSE)</f>
        <v/>
      </c>
      <c r="BE375" s="110" t="str">
        <f>VLOOKUP(Tabela2[[#This Row],[SIEMA]],Siema2025,81,FALSE)</f>
        <v/>
      </c>
      <c r="BF375" s="112" t="str">
        <f>VLOOKUP(Tabela2[[#This Row],[SIEMA]],Siema2025,28,FALSE)</f>
        <v/>
      </c>
      <c r="BG375" s="112"/>
      <c r="BH375" s="113" t="str">
        <f>VLOOKUP(Tabela2[[#This Row],[SIEMA]],Siema2025,29,FALSE)</f>
        <v/>
      </c>
      <c r="BI375" s="114" t="str">
        <f>VLOOKUP(Tabela2[[#This Row],[SIEMA]],Siema2025,107,FALSE)</f>
        <v>Não</v>
      </c>
      <c r="BJ375" s="109"/>
      <c r="BK375" s="106"/>
      <c r="BL375" s="143"/>
      <c r="BM375" s="110">
        <f ca="1">IF(Tabela2[[#This Row],[Data de atendimento do Ibama (considerar o primeiro documento/ação)]]="",_xlfn.DAYS(TODAY(),J375),_xlfn.DAYS(Tabela2[[#This Row],[Data de atendimento do Ibama (considerar o primeiro documento/ação)]],J375))</f>
        <v>407</v>
      </c>
      <c r="BN375" s="110" t="str">
        <f>IF(Tabela2[[#This Row],[Atendido pelo Ibama ("Não" ou "Sim")]]="Não","Preencher", IF(Tabela2[[#This Row],[Atendido pelo Ibama ("Não" ou "Sim")]]="Sim","NA",""))</f>
        <v/>
      </c>
      <c r="BO375" s="116"/>
      <c r="BP375" s="110" t="str">
        <f>IF(Tabela2[[#This Row],[Forma de atendimento (primeiro documento/ação)]]= "Outros (especificar)", "PREENCHER","NA")</f>
        <v>NA</v>
      </c>
      <c r="BQ375" s="108"/>
      <c r="BR375" s="110" t="str">
        <f>IF(Tabela2[[#This Row],[Equipe do Ibama foi a campo? Houve sobrevoo do Poseidon?]] = "Sim", "PREENCHER","NA")</f>
        <v>NA</v>
      </c>
      <c r="BS375" s="110" t="str">
        <f>IF(Tabela2[[#This Row],[Se sim, foi emitida Ordem de Emergência? (informações vinculada à coluna CK)]] = "Sim", "PREENCHER","NA")</f>
        <v>NA</v>
      </c>
      <c r="BT375" s="110" t="str">
        <f>IF(Tabela2[[#This Row],[Foi elaborado Relatório de Vistoria pelo Ibama? (informações vinculada à coluna CK)]] = "Sim", "PREENCHER","NA")</f>
        <v>NA</v>
      </c>
      <c r="BU375" s="110" t="str">
        <f>IF(Tabela2[[#This Row],[Houve envio de Informações Pós-acidente (preencher "não se aplica" quando de competência estadual/municipal)]] = "Sim", "PREENCHER","NA")</f>
        <v>NA</v>
      </c>
      <c r="BV375" s="110" t="str">
        <f>IF(Tabela2[[#This Row],[Houve avaliação das informações pós-acidente solicitadas/enviadas?]] = "Sim", "PREENCHER","NA")</f>
        <v>NA</v>
      </c>
      <c r="BW375" s="110" t="str">
        <f>IF(Tabela2[[#This Row],[O Ibama aguarda resposta da empresa/OEMA, etc?]] = "Sim", "PREENCHER","NA")</f>
        <v>NA</v>
      </c>
      <c r="BX375" s="108"/>
      <c r="BY375" s="108"/>
      <c r="BZ375" s="106" t="str">
        <f>IF(Tabela2[[#This Row],[Data do documento de encerramento]]="NA","NA",IF(Tabela2[[#This Row],[Data do documento de encerramento]]="","Pendente de conclusão/ encerramento",_xlfn.DAYS(Tabela2[[#This Row],[Data do documento de encerramento]],J375)))</f>
        <v>Pendente de conclusão/ encerramento</v>
      </c>
      <c r="CA375" s="109"/>
      <c r="CB375" s="109"/>
      <c r="CC375" s="131"/>
      <c r="CD375" s="109"/>
      <c r="CE375" s="109"/>
      <c r="CF375" s="109"/>
    </row>
    <row r="376" spans="1:84" hidden="1">
      <c r="A376" s="172">
        <v>20256664822</v>
      </c>
      <c r="B376" s="173" t="s">
        <v>8506</v>
      </c>
      <c r="C376" s="110" t="str">
        <f>VLOOKUP(Tabela2[[#This Row],[SIEMA]],Siema2025,4,FALSE)</f>
        <v xml:space="preserve"> SP</v>
      </c>
      <c r="D376" s="108" t="str">
        <f>VLOOKUP(Tabela2[[#This Row],[SIEMA]],Siema2025,3,FALSE)</f>
        <v xml:space="preserve">São José do Rio Preto </v>
      </c>
      <c r="E376" s="108" t="str">
        <f>VLOOKUP(Tabela2[[#This Row],[SIEMA]],Siema2025,20,FALSE)</f>
        <v>BR-153 KM 50+100 - São José do Rio Preto-SP</v>
      </c>
      <c r="F376" s="108"/>
      <c r="G376" s="108"/>
      <c r="H376" s="108"/>
      <c r="I376" s="106" t="str">
        <f>VLOOKUP(Tabela2[[#This Row],[SIEMA]],Siema2025,19,FALSE)</f>
        <v/>
      </c>
      <c r="J376" s="107">
        <f>VLOOKUP(Tabela2[[#This Row],[SIEMA]],Siema2025,2,FALSE)</f>
        <v>45814</v>
      </c>
      <c r="K376" s="107" t="str">
        <f>VLOOKUP(Tabela2[[#This Row],[SIEMA]],Siema2025,16,FALSE)</f>
        <v>Sexta</v>
      </c>
      <c r="L376" s="108" t="str">
        <f>IF(Tabela2[[#This Row],[Data]]="","Sem Informação",VLOOKUP(MONTH(Tabela2[[#This Row],[Data]]),'[1]Validação de dados'!$I$1:$J$13,2,0))</f>
        <v>Junho</v>
      </c>
      <c r="M376" s="106">
        <f>YEAR(Tabela2[[#This Row],[Data]])</f>
        <v>2025</v>
      </c>
      <c r="N376" s="107" t="str">
        <f>VLOOKUP(Tabela2[[#This Row],[SIEMA]],Siema2025,17,FALSE)</f>
        <v>Matutino</v>
      </c>
      <c r="O376" s="107" t="str">
        <f>VLOOKUP(Tabela2[[#This Row],[SIEMA]],Siema2025,5,FALSE)</f>
        <v>Rodovia</v>
      </c>
      <c r="P376" s="106" t="str">
        <f>VLOOKUP(Tabela2[[#This Row],[SIEMA]],Siema2025,21,FALSE)</f>
        <v>CARRETA DA EMPRESA GRANELEIRO TRANSPORTE RODOVIÁRIOS LTDA, TRAFEGAVA PELA RODOVIA, QUANDO APRESENTOU UM VAZAMENTO NO TANQUE DE COMBUSTIVEL.</v>
      </c>
      <c r="Q376" s="106" t="str">
        <f>VLOOKUP(Tabela2[[#This Row],[SIEMA]],Siema2025,7,FALSE)</f>
        <v>DIESEL COMBUSTIVEL</v>
      </c>
      <c r="R376" s="106" t="str">
        <f>VLOOKUP(Tabela2[[#This Row],[SIEMA]],Siema2025,10,FALSE)</f>
        <v/>
      </c>
      <c r="S376" s="109" t="str">
        <f>IF(Q376="","", IF(Q376="NC","", IF(Q376="NE","", IF(Q376="NA","",IFERROR(VLOOKUP(Q376,Produtos!$A$1:$C$2319,2,FALSE),"Não Cadastrado")))))</f>
        <v>Não Cadastrado</v>
      </c>
      <c r="T376" s="106" t="str">
        <f>VLOOKUP(Tabela2[[#This Row],[SIEMA]],Siema2025,11,FALSE)</f>
        <v xml:space="preserve"> </v>
      </c>
      <c r="U376" s="106" t="str">
        <f>VLOOKUP(Tabela2[[#This Row],[SIEMA]],Siema2025,12,FALSE)</f>
        <v xml:space="preserve"> </v>
      </c>
      <c r="V376" s="106" t="str">
        <f>IF(Q376="","",IF(ISNUMBER(Q376)=FALSE,"Não se aplica",IFERROR(VLOOKUP(Q376,Produtos!$A$1:$C$2319,3,FALSE),"Não Cadastrado")))</f>
        <v>Não se aplica</v>
      </c>
      <c r="W376" s="106" t="str">
        <f>VLOOKUP(Tabela2[[#This Row],[SIEMA]],Siema2025,10,FALSE)</f>
        <v/>
      </c>
      <c r="X376" s="115" t="str">
        <f>IF(Tabela2[[#This Row],[Origem do acidente]] = "Plataforma", "PREENCHER","NA")</f>
        <v>NA</v>
      </c>
      <c r="Y376" s="111" t="str">
        <f>IF(W376="","", IF(W376="NC","", IF(W376="NE","", IF(W376="NA","",IFERROR(VLOOKUP(W376,Produtos!$A$1:$C$2319,2,FALSE),"Não Cadastrado")))))</f>
        <v/>
      </c>
      <c r="Z376" s="106" t="str">
        <f>VLOOKUP(Tabela2[[#This Row],[SIEMA]],Siema2025,11,FALSE)</f>
        <v xml:space="preserve"> </v>
      </c>
      <c r="AA376" s="106" t="str">
        <f>VLOOKUP(Tabela2[[#This Row],[SIEMA]],Siema2025,12,FALSE)</f>
        <v xml:space="preserve"> </v>
      </c>
      <c r="AB376" s="106" t="str">
        <f>IF(W376="","",IF(ISNUMBER(W376)=FALSE,"Não se aplica",IFERROR(VLOOKUP(W376,Produtos!$A$1:$C$2319,3,FALSE),"Não Cadastrado")))</f>
        <v/>
      </c>
      <c r="AC376" s="106"/>
      <c r="AD376" s="110" t="str">
        <f>IF(Tabela2[[#This Row],[Origem do acidente]] = "Plataforma", "PREENCHER","NA")</f>
        <v>NA</v>
      </c>
      <c r="AE376" s="109" t="str">
        <f>IF(AC376="","", IF(AC376="NC","", IF(AC376="NE","", IF(AC376="NA","",IFERROR(VLOOKUP(AC376,Produtos!$A$1:$C$2319,2,FALSE),"Não Cadastrado")))))</f>
        <v/>
      </c>
      <c r="AF376" s="106"/>
      <c r="AG376" s="106"/>
      <c r="AH376" s="106" t="str">
        <f>IF(AC376="","",IF(ISNUMBER(AC376)=FALSE,"Não se aplica",IFERROR(VLOOKUP(AC376,Produtos!$A$1:$C$2319,3,FALSE),"Não Cadastrado")))</f>
        <v/>
      </c>
      <c r="AI376" s="106"/>
      <c r="AJ376" s="106" t="str">
        <f>VLOOKUP(Tabela2[[#This Row],[SIEMA]],Siema2025,26,FALSE)</f>
        <v>TANQUE DE COMBUSTIVEL DANIFICADO.</v>
      </c>
      <c r="AK376" s="109"/>
      <c r="AL376" s="109"/>
      <c r="AM376" s="109"/>
      <c r="AN376" s="110" t="str">
        <f>VLOOKUP(Tabela2[[#This Row],[SIEMA]],Siema2025,51,FALSE)</f>
        <v/>
      </c>
      <c r="AO376" s="110" t="str">
        <f>VLOOKUP(Tabela2[[#This Row],[SIEMA]],Siema2025,53,FALSE)</f>
        <v/>
      </c>
      <c r="AP376" s="110" t="str">
        <f>VLOOKUP(Tabela2[[#This Row],[SIEMA]],Siema2025,55,FALSE)</f>
        <v/>
      </c>
      <c r="AQ376" s="110" t="str">
        <f>VLOOKUP(Tabela2[[#This Row],[SIEMA]],Siema2025,57,FALSE)</f>
        <v/>
      </c>
      <c r="AR376" s="110" t="str">
        <f>VLOOKUP(Tabela2[[#This Row],[SIEMA]],Siema2025,59,FALSE)</f>
        <v/>
      </c>
      <c r="AS376" s="110" t="str">
        <f>VLOOKUP(Tabela2[[#This Row],[SIEMA]],Siema2025,61,FALSE)</f>
        <v/>
      </c>
      <c r="AT376" s="110" t="str">
        <f>VLOOKUP(Tabela2[[#This Row],[SIEMA]],Siema2025,63,FALSE)</f>
        <v/>
      </c>
      <c r="AU376" s="110" t="str">
        <f>VLOOKUP(Tabela2[[#This Row],[SIEMA]],Siema2025,65,FALSE)</f>
        <v>X</v>
      </c>
      <c r="AV376" s="110" t="str">
        <f>VLOOKUP(Tabela2[[#This Row],[SIEMA]],Siema2025,67,FALSE)</f>
        <v/>
      </c>
      <c r="AW376" s="110" t="str">
        <f>VLOOKUP(Tabela2[[#This Row],[SIEMA]],Siema2025,69,FALSE)</f>
        <v/>
      </c>
      <c r="AX376" s="110" t="str">
        <f>VLOOKUP(Tabela2[[#This Row],[SIEMA]],Siema2025,71,FALSE)</f>
        <v/>
      </c>
      <c r="AY376" s="110" t="str">
        <f>VLOOKUP(Tabela2[[#This Row],[SIEMA]],Siema2025,73,FALSE)</f>
        <v/>
      </c>
      <c r="AZ376" s="110" t="str">
        <f>VLOOKUP(Tabela2[[#This Row],[SIEMA]],Siema2025,75,FALSE)</f>
        <v/>
      </c>
      <c r="BA376" s="110" t="str">
        <f>VLOOKUP(Tabela2[[#This Row],[SIEMA]],Siema2025,77,FALSE)</f>
        <v/>
      </c>
      <c r="BB376" s="110" t="str">
        <f>VLOOKUP(Tabela2[[#This Row],[SIEMA]],Siema2025,79,FALSE)</f>
        <v/>
      </c>
      <c r="BC376" s="110" t="str">
        <f>IF(Tabela2[[#This Row],[Outro(s) ]] = "X", "PREENCHER","NA")</f>
        <v>NA</v>
      </c>
      <c r="BD376" s="110" t="str">
        <f>VLOOKUP(Tabela2[[#This Row],[SIEMA]],Siema2025,82,FALSE)</f>
        <v/>
      </c>
      <c r="BE376" s="110" t="str">
        <f>VLOOKUP(Tabela2[[#This Row],[SIEMA]],Siema2025,81,FALSE)</f>
        <v/>
      </c>
      <c r="BF376" s="112" t="str">
        <f>VLOOKUP(Tabela2[[#This Row],[SIEMA]],Siema2025,28,FALSE)</f>
        <v>GRANELEIRO TRANSPORTE RODOVIÁRIO SA</v>
      </c>
      <c r="BG376" s="112"/>
      <c r="BH376" s="113" t="str">
        <f>VLOOKUP(Tabela2[[#This Row],[SIEMA]],Siema2025,29,FALSE)</f>
        <v/>
      </c>
      <c r="BI376" s="114" t="str">
        <f>VLOOKUP(Tabela2[[#This Row],[SIEMA]],Siema2025,107,FALSE)</f>
        <v>Não</v>
      </c>
      <c r="BJ376" s="109"/>
      <c r="BK376" s="106"/>
      <c r="BL376" s="143"/>
      <c r="BM376" s="110">
        <f ca="1">IF(Tabela2[[#This Row],[Data de atendimento do Ibama (considerar o primeiro documento/ação)]]="",_xlfn.DAYS(TODAY(),J376),_xlfn.DAYS(Tabela2[[#This Row],[Data de atendimento do Ibama (considerar o primeiro documento/ação)]],J376))</f>
        <v>406</v>
      </c>
      <c r="BN376" s="110" t="str">
        <f>IF(Tabela2[[#This Row],[Atendido pelo Ibama ("Não" ou "Sim")]]="Não","Preencher", IF(Tabela2[[#This Row],[Atendido pelo Ibama ("Não" ou "Sim")]]="Sim","NA",""))</f>
        <v/>
      </c>
      <c r="BO376" s="116"/>
      <c r="BP376" s="110" t="str">
        <f>IF(Tabela2[[#This Row],[Forma de atendimento (primeiro documento/ação)]]= "Outros (especificar)", "PREENCHER","NA")</f>
        <v>NA</v>
      </c>
      <c r="BQ376" s="108"/>
      <c r="BR376" s="110" t="str">
        <f>IF(Tabela2[[#This Row],[Equipe do Ibama foi a campo? Houve sobrevoo do Poseidon?]] = "Sim", "PREENCHER","NA")</f>
        <v>NA</v>
      </c>
      <c r="BS376" s="110" t="str">
        <f>IF(Tabela2[[#This Row],[Se sim, foi emitida Ordem de Emergência? (informações vinculada à coluna CK)]] = "Sim", "PREENCHER","NA")</f>
        <v>NA</v>
      </c>
      <c r="BT376" s="110" t="str">
        <f>IF(Tabela2[[#This Row],[Foi elaborado Relatório de Vistoria pelo Ibama? (informações vinculada à coluna CK)]] = "Sim", "PREENCHER","NA")</f>
        <v>NA</v>
      </c>
      <c r="BU376" s="110" t="str">
        <f>IF(Tabela2[[#This Row],[Houve envio de Informações Pós-acidente (preencher "não se aplica" quando de competência estadual/municipal)]] = "Sim", "PREENCHER","NA")</f>
        <v>NA</v>
      </c>
      <c r="BV376" s="110" t="str">
        <f>IF(Tabela2[[#This Row],[Houve avaliação das informações pós-acidente solicitadas/enviadas?]] = "Sim", "PREENCHER","NA")</f>
        <v>NA</v>
      </c>
      <c r="BW376" s="110" t="str">
        <f>IF(Tabela2[[#This Row],[O Ibama aguarda resposta da empresa/OEMA, etc?]] = "Sim", "PREENCHER","NA")</f>
        <v>NA</v>
      </c>
      <c r="BX376" s="108"/>
      <c r="BY376" s="108"/>
      <c r="BZ376" s="106" t="str">
        <f>IF(Tabela2[[#This Row],[Data do documento de encerramento]]="NA","NA",IF(Tabela2[[#This Row],[Data do documento de encerramento]]="","Pendente de conclusão/ encerramento",_xlfn.DAYS(Tabela2[[#This Row],[Data do documento de encerramento]],J376)))</f>
        <v>Pendente de conclusão/ encerramento</v>
      </c>
      <c r="CA376" s="109"/>
      <c r="CB376" s="109"/>
      <c r="CC376" s="132"/>
      <c r="CD376" s="109"/>
      <c r="CE376" s="109"/>
      <c r="CF376" s="109"/>
    </row>
    <row r="377" spans="1:84" hidden="1">
      <c r="A377" s="172">
        <v>202561039618</v>
      </c>
      <c r="B377" s="173" t="s">
        <v>8507</v>
      </c>
      <c r="C377" s="110" t="str">
        <f>VLOOKUP(Tabela2[[#This Row],[SIEMA]],Siema2025,4,FALSE)</f>
        <v xml:space="preserve"> MG</v>
      </c>
      <c r="D377" s="108" t="str">
        <f>VLOOKUP(Tabela2[[#This Row],[SIEMA]],Siema2025,3,FALSE)</f>
        <v xml:space="preserve">Pedra do Indaiá </v>
      </c>
      <c r="E377" s="108" t="str">
        <f>VLOOKUP(Tabela2[[#This Row],[SIEMA]],Siema2025,20,FALSE)</f>
        <v>Rodovia MG 164 no cruzamento com MG 050</v>
      </c>
      <c r="F377" s="108"/>
      <c r="G377" s="108"/>
      <c r="H377" s="108"/>
      <c r="I377" s="106" t="str">
        <f>VLOOKUP(Tabela2[[#This Row],[SIEMA]],Siema2025,19,FALSE)</f>
        <v/>
      </c>
      <c r="J377" s="107">
        <f>VLOOKUP(Tabela2[[#This Row],[SIEMA]],Siema2025,2,FALSE)</f>
        <v>45814</v>
      </c>
      <c r="K377" s="107" t="str">
        <f>VLOOKUP(Tabela2[[#This Row],[SIEMA]],Siema2025,16,FALSE)</f>
        <v>Sexta</v>
      </c>
      <c r="L377" s="108" t="str">
        <f>IF(Tabela2[[#This Row],[Data]]="","Sem Informação",VLOOKUP(MONTH(Tabela2[[#This Row],[Data]]),'[1]Validação de dados'!$I$1:$J$13,2,0))</f>
        <v>Junho</v>
      </c>
      <c r="M377" s="106">
        <f>YEAR(Tabela2[[#This Row],[Data]])</f>
        <v>2025</v>
      </c>
      <c r="N377" s="107" t="str">
        <f>VLOOKUP(Tabela2[[#This Row],[SIEMA]],Siema2025,17,FALSE)</f>
        <v>Vespertino</v>
      </c>
      <c r="O377" s="107" t="str">
        <f>VLOOKUP(Tabela2[[#This Row],[SIEMA]],Siema2025,5,FALSE)</f>
        <v>Rodovia</v>
      </c>
      <c r="P377" s="106" t="str">
        <f>VLOOKUP(Tabela2[[#This Row],[SIEMA]],Siema2025,21,FALSE)</f>
        <v/>
      </c>
      <c r="Q377" s="106" t="str">
        <f>VLOOKUP(Tabela2[[#This Row],[SIEMA]],Siema2025,7,FALSE)</f>
        <v>ÓXIDO DE CÁLCIO</v>
      </c>
      <c r="R377" s="106" t="str">
        <f>VLOOKUP(Tabela2[[#This Row],[SIEMA]],Siema2025,10,FALSE)</f>
        <v/>
      </c>
      <c r="S377" s="109" t="str">
        <f>IF(Q377="","", IF(Q377="NC","", IF(Q377="NE","", IF(Q377="NA","",IFERROR(VLOOKUP(Q377,Produtos!$A$1:$C$2319,2,FALSE),"Não Cadastrado")))))</f>
        <v>Não Cadastrado</v>
      </c>
      <c r="T377" s="106" t="str">
        <f>VLOOKUP(Tabela2[[#This Row],[SIEMA]],Siema2025,11,FALSE)</f>
        <v xml:space="preserve"> </v>
      </c>
      <c r="U377" s="106" t="str">
        <f>VLOOKUP(Tabela2[[#This Row],[SIEMA]],Siema2025,12,FALSE)</f>
        <v xml:space="preserve"> </v>
      </c>
      <c r="V377" s="106" t="str">
        <f>IF(Q377="","",IF(ISNUMBER(Q377)=FALSE,"Não se aplica",IFERROR(VLOOKUP(Q377,Produtos!$A$1:$C$2319,3,FALSE),"Não Cadastrado")))</f>
        <v>Não se aplica</v>
      </c>
      <c r="W377" s="106" t="str">
        <f>VLOOKUP(Tabela2[[#This Row],[SIEMA]],Siema2025,10,FALSE)</f>
        <v/>
      </c>
      <c r="X377" s="115" t="str">
        <f>IF(Tabela2[[#This Row],[Origem do acidente]] = "Plataforma", "PREENCHER","NA")</f>
        <v>NA</v>
      </c>
      <c r="Y377" s="111" t="str">
        <f>IF(W377="","", IF(W377="NC","", IF(W377="NE","", IF(W377="NA","",IFERROR(VLOOKUP(W377,Produtos!$A$1:$C$2319,2,FALSE),"Não Cadastrado")))))</f>
        <v/>
      </c>
      <c r="Z377" s="106" t="str">
        <f>VLOOKUP(Tabela2[[#This Row],[SIEMA]],Siema2025,11,FALSE)</f>
        <v xml:space="preserve"> </v>
      </c>
      <c r="AA377" s="106" t="str">
        <f>VLOOKUP(Tabela2[[#This Row],[SIEMA]],Siema2025,12,FALSE)</f>
        <v xml:space="preserve"> </v>
      </c>
      <c r="AB377" s="106" t="str">
        <f>IF(W377="","",IF(ISNUMBER(W377)=FALSE,"Não se aplica",IFERROR(VLOOKUP(W377,Produtos!$A$1:$C$2319,3,FALSE),"Não Cadastrado")))</f>
        <v/>
      </c>
      <c r="AC377" s="106"/>
      <c r="AD377" s="110" t="str">
        <f>IF(Tabela2[[#This Row],[Origem do acidente]] = "Plataforma", "PREENCHER","NA")</f>
        <v>NA</v>
      </c>
      <c r="AE377" s="109" t="str">
        <f>IF(AC377="","", IF(AC377="NC","", IF(AC377="NE","", IF(AC377="NA","",IFERROR(VLOOKUP(AC377,Produtos!$A$1:$C$2319,2,FALSE),"Não Cadastrado")))))</f>
        <v/>
      </c>
      <c r="AF377" s="106"/>
      <c r="AG377" s="106"/>
      <c r="AH377" s="106" t="str">
        <f>IF(AC377="","",IF(ISNUMBER(AC377)=FALSE,"Não se aplica",IFERROR(VLOOKUP(AC377,Produtos!$A$1:$C$2319,3,FALSE),"Não Cadastrado")))</f>
        <v/>
      </c>
      <c r="AI377" s="106"/>
      <c r="AJ377" s="106" t="str">
        <f>VLOOKUP(Tabela2[[#This Row],[SIEMA]],Siema2025,26,FALSE)</f>
        <v>Tombamento de carreta carregada de cal virgem.</v>
      </c>
      <c r="AK377" s="109"/>
      <c r="AL377" s="109"/>
      <c r="AM377" s="109"/>
      <c r="AN377" s="110" t="str">
        <f>VLOOKUP(Tabela2[[#This Row],[SIEMA]],Siema2025,51,FALSE)</f>
        <v/>
      </c>
      <c r="AO377" s="110" t="str">
        <f>VLOOKUP(Tabela2[[#This Row],[SIEMA]],Siema2025,53,FALSE)</f>
        <v/>
      </c>
      <c r="AP377" s="110" t="str">
        <f>VLOOKUP(Tabela2[[#This Row],[SIEMA]],Siema2025,55,FALSE)</f>
        <v/>
      </c>
      <c r="AQ377" s="110" t="str">
        <f>VLOOKUP(Tabela2[[#This Row],[SIEMA]],Siema2025,57,FALSE)</f>
        <v/>
      </c>
      <c r="AR377" s="110" t="str">
        <f>VLOOKUP(Tabela2[[#This Row],[SIEMA]],Siema2025,59,FALSE)</f>
        <v/>
      </c>
      <c r="AS377" s="110" t="str">
        <f>VLOOKUP(Tabela2[[#This Row],[SIEMA]],Siema2025,61,FALSE)</f>
        <v/>
      </c>
      <c r="AT377" s="110" t="str">
        <f>VLOOKUP(Tabela2[[#This Row],[SIEMA]],Siema2025,63,FALSE)</f>
        <v/>
      </c>
      <c r="AU377" s="110" t="str">
        <f>VLOOKUP(Tabela2[[#This Row],[SIEMA]],Siema2025,65,FALSE)</f>
        <v>X</v>
      </c>
      <c r="AV377" s="110" t="str">
        <f>VLOOKUP(Tabela2[[#This Row],[SIEMA]],Siema2025,67,FALSE)</f>
        <v/>
      </c>
      <c r="AW377" s="110" t="str">
        <f>VLOOKUP(Tabela2[[#This Row],[SIEMA]],Siema2025,69,FALSE)</f>
        <v/>
      </c>
      <c r="AX377" s="110" t="str">
        <f>VLOOKUP(Tabela2[[#This Row],[SIEMA]],Siema2025,71,FALSE)</f>
        <v/>
      </c>
      <c r="AY377" s="110" t="str">
        <f>VLOOKUP(Tabela2[[#This Row],[SIEMA]],Siema2025,73,FALSE)</f>
        <v/>
      </c>
      <c r="AZ377" s="110" t="str">
        <f>VLOOKUP(Tabela2[[#This Row],[SIEMA]],Siema2025,75,FALSE)</f>
        <v/>
      </c>
      <c r="BA377" s="110" t="str">
        <f>VLOOKUP(Tabela2[[#This Row],[SIEMA]],Siema2025,77,FALSE)</f>
        <v/>
      </c>
      <c r="BB377" s="110" t="str">
        <f>VLOOKUP(Tabela2[[#This Row],[SIEMA]],Siema2025,79,FALSE)</f>
        <v/>
      </c>
      <c r="BC377" s="110" t="str">
        <f>IF(Tabela2[[#This Row],[Outro(s) ]] = "X", "PREENCHER","NA")</f>
        <v>NA</v>
      </c>
      <c r="BD377" s="110" t="str">
        <f>VLOOKUP(Tabela2[[#This Row],[SIEMA]],Siema2025,82,FALSE)</f>
        <v/>
      </c>
      <c r="BE377" s="110" t="str">
        <f>VLOOKUP(Tabela2[[#This Row],[SIEMA]],Siema2025,81,FALSE)</f>
        <v/>
      </c>
      <c r="BF377" s="112" t="str">
        <f>VLOOKUP(Tabela2[[#This Row],[SIEMA]],Siema2025,28,FALSE)</f>
        <v/>
      </c>
      <c r="BG377" s="112"/>
      <c r="BH377" s="113" t="str">
        <f>VLOOKUP(Tabela2[[#This Row],[SIEMA]],Siema2025,29,FALSE)</f>
        <v/>
      </c>
      <c r="BI377" s="114" t="str">
        <f>VLOOKUP(Tabela2[[#This Row],[SIEMA]],Siema2025,107,FALSE)</f>
        <v>Não</v>
      </c>
      <c r="BJ377" s="109"/>
      <c r="BK377" s="106"/>
      <c r="BL377" s="143"/>
      <c r="BM377" s="110">
        <f ca="1">IF(Tabela2[[#This Row],[Data de atendimento do Ibama (considerar o primeiro documento/ação)]]="",_xlfn.DAYS(TODAY(),J377),_xlfn.DAYS(Tabela2[[#This Row],[Data de atendimento do Ibama (considerar o primeiro documento/ação)]],J377))</f>
        <v>406</v>
      </c>
      <c r="BN377" s="110" t="str">
        <f>IF(Tabela2[[#This Row],[Atendido pelo Ibama ("Não" ou "Sim")]]="Não","Preencher", IF(Tabela2[[#This Row],[Atendido pelo Ibama ("Não" ou "Sim")]]="Sim","NA",""))</f>
        <v/>
      </c>
      <c r="BO377" s="116"/>
      <c r="BP377" s="110" t="str">
        <f>IF(Tabela2[[#This Row],[Forma de atendimento (primeiro documento/ação)]]= "Outros (especificar)", "PREENCHER","NA")</f>
        <v>NA</v>
      </c>
      <c r="BQ377" s="108"/>
      <c r="BR377" s="110" t="str">
        <f>IF(Tabela2[[#This Row],[Equipe do Ibama foi a campo? Houve sobrevoo do Poseidon?]] = "Sim", "PREENCHER","NA")</f>
        <v>NA</v>
      </c>
      <c r="BS377" s="110" t="str">
        <f>IF(Tabela2[[#This Row],[Se sim, foi emitida Ordem de Emergência? (informações vinculada à coluna CK)]] = "Sim", "PREENCHER","NA")</f>
        <v>NA</v>
      </c>
      <c r="BT377" s="110" t="str">
        <f>IF(Tabela2[[#This Row],[Foi elaborado Relatório de Vistoria pelo Ibama? (informações vinculada à coluna CK)]] = "Sim", "PREENCHER","NA")</f>
        <v>NA</v>
      </c>
      <c r="BU377" s="110" t="str">
        <f>IF(Tabela2[[#This Row],[Houve envio de Informações Pós-acidente (preencher "não se aplica" quando de competência estadual/municipal)]] = "Sim", "PREENCHER","NA")</f>
        <v>NA</v>
      </c>
      <c r="BV377" s="110" t="str">
        <f>IF(Tabela2[[#This Row],[Houve avaliação das informações pós-acidente solicitadas/enviadas?]] = "Sim", "PREENCHER","NA")</f>
        <v>NA</v>
      </c>
      <c r="BW377" s="110" t="str">
        <f>IF(Tabela2[[#This Row],[O Ibama aguarda resposta da empresa/OEMA, etc?]] = "Sim", "PREENCHER","NA")</f>
        <v>NA</v>
      </c>
      <c r="BX377" s="108"/>
      <c r="BY377" s="108"/>
      <c r="BZ377" s="106" t="str">
        <f>IF(Tabela2[[#This Row],[Data do documento de encerramento]]="NA","NA",IF(Tabela2[[#This Row],[Data do documento de encerramento]]="","Pendente de conclusão/ encerramento",_xlfn.DAYS(Tabela2[[#This Row],[Data do documento de encerramento]],J377)))</f>
        <v>Pendente de conclusão/ encerramento</v>
      </c>
      <c r="CA377" s="109"/>
      <c r="CB377" s="109"/>
      <c r="CC377" s="131"/>
      <c r="CD377" s="109"/>
      <c r="CE377" s="109"/>
      <c r="CF377" s="109"/>
    </row>
    <row r="378" spans="1:84" hidden="1">
      <c r="A378" s="172">
        <v>202561046850</v>
      </c>
      <c r="B378" s="173" t="s">
        <v>8508</v>
      </c>
      <c r="C378" s="110" t="str">
        <f>VLOOKUP(Tabela2[[#This Row],[SIEMA]],Siema2025,4,FALSE)</f>
        <v xml:space="preserve"> MG</v>
      </c>
      <c r="D378" s="108" t="str">
        <f>VLOOKUP(Tabela2[[#This Row],[SIEMA]],Siema2025,3,FALSE)</f>
        <v xml:space="preserve">Formiga </v>
      </c>
      <c r="E378" s="108" t="str">
        <f>VLOOKUP(Tabela2[[#This Row],[SIEMA]],Siema2025,20,FALSE)</f>
        <v>Rodovia BR 354 - Km 492 (sentido crescente)</v>
      </c>
      <c r="F378" s="108"/>
      <c r="G378" s="108"/>
      <c r="H378" s="108"/>
      <c r="I378" s="106" t="str">
        <f>VLOOKUP(Tabela2[[#This Row],[SIEMA]],Siema2025,19,FALSE)</f>
        <v/>
      </c>
      <c r="J378" s="107">
        <f>VLOOKUP(Tabela2[[#This Row],[SIEMA]],Siema2025,2,FALSE)</f>
        <v>45814</v>
      </c>
      <c r="K378" s="107" t="str">
        <f>VLOOKUP(Tabela2[[#This Row],[SIEMA]],Siema2025,16,FALSE)</f>
        <v>Sexta</v>
      </c>
      <c r="L378" s="108" t="str">
        <f>IF(Tabela2[[#This Row],[Data]]="","Sem Informação",VLOOKUP(MONTH(Tabela2[[#This Row],[Data]]),'[1]Validação de dados'!$I$1:$J$13,2,0))</f>
        <v>Junho</v>
      </c>
      <c r="M378" s="106">
        <f>YEAR(Tabela2[[#This Row],[Data]])</f>
        <v>2025</v>
      </c>
      <c r="N378" s="107" t="str">
        <f>VLOOKUP(Tabela2[[#This Row],[SIEMA]],Siema2025,17,FALSE)</f>
        <v>Noturno</v>
      </c>
      <c r="O378" s="107" t="str">
        <f>VLOOKUP(Tabela2[[#This Row],[SIEMA]],Siema2025,5,FALSE)</f>
        <v>Rodovia</v>
      </c>
      <c r="P378" s="106" t="str">
        <f>VLOOKUP(Tabela2[[#This Row],[SIEMA]],Siema2025,21,FALSE)</f>
        <v>Tombamento de veículo que desceu por uma área de declive, fora da faixa de domínio, com queda da carga transportada.</v>
      </c>
      <c r="Q378" s="106" t="str">
        <f>VLOOKUP(Tabela2[[#This Row],[SIEMA]],Siema2025,7,FALSE)</f>
        <v/>
      </c>
      <c r="R378" s="106" t="str">
        <f>VLOOKUP(Tabela2[[#This Row],[SIEMA]],Siema2025,10,FALSE)</f>
        <v>Carbonato de Cálcio</v>
      </c>
      <c r="S378" s="109" t="str">
        <f>IF(Q378="","", IF(Q378="NC","", IF(Q378="NE","", IF(Q378="NA","",IFERROR(VLOOKUP(Q378,Produtos!$A$1:$C$2319,2,FALSE),"Não Cadastrado")))))</f>
        <v/>
      </c>
      <c r="T378" s="106" t="str">
        <f>VLOOKUP(Tabela2[[#This Row],[SIEMA]],Siema2025,11,FALSE)</f>
        <v/>
      </c>
      <c r="U378" s="106" t="str">
        <f>VLOOKUP(Tabela2[[#This Row],[SIEMA]],Siema2025,12,FALSE)</f>
        <v/>
      </c>
      <c r="V378" s="106" t="str">
        <f>IF(Q378="","",IF(ISNUMBER(Q378)=FALSE,"Não se aplica",IFERROR(VLOOKUP(Q378,Produtos!$A$1:$C$2319,3,FALSE),"Não Cadastrado")))</f>
        <v/>
      </c>
      <c r="W378" s="106" t="str">
        <f>VLOOKUP(Tabela2[[#This Row],[SIEMA]],Siema2025,10,FALSE)</f>
        <v>Carbonato de Cálcio</v>
      </c>
      <c r="X378" s="115" t="str">
        <f>IF(Tabela2[[#This Row],[Origem do acidente]] = "Plataforma", "PREENCHER","NA")</f>
        <v>NA</v>
      </c>
      <c r="Y378" s="111" t="str">
        <f>IF(W378="","", IF(W378="NC","", IF(W378="NE","", IF(W378="NA","",IFERROR(VLOOKUP(W378,Produtos!$A$1:$C$2319,2,FALSE),"Não Cadastrado")))))</f>
        <v>Não Cadastrado</v>
      </c>
      <c r="Z378" s="106" t="str">
        <f>VLOOKUP(Tabela2[[#This Row],[SIEMA]],Siema2025,11,FALSE)</f>
        <v/>
      </c>
      <c r="AA378" s="106" t="str">
        <f>VLOOKUP(Tabela2[[#This Row],[SIEMA]],Siema2025,12,FALSE)</f>
        <v/>
      </c>
      <c r="AB378" s="106" t="str">
        <f>IF(W378="","",IF(ISNUMBER(W378)=FALSE,"Não se aplica",IFERROR(VLOOKUP(W378,Produtos!$A$1:$C$2319,3,FALSE),"Não Cadastrado")))</f>
        <v>Não se aplica</v>
      </c>
      <c r="AC378" s="106"/>
      <c r="AD378" s="110" t="str">
        <f>IF(Tabela2[[#This Row],[Origem do acidente]] = "Plataforma", "PREENCHER","NA")</f>
        <v>NA</v>
      </c>
      <c r="AE378" s="109" t="str">
        <f>IF(AC378="","", IF(AC378="NC","", IF(AC378="NE","", IF(AC378="NA","",IFERROR(VLOOKUP(AC378,Produtos!$A$1:$C$2319,2,FALSE),"Não Cadastrado")))))</f>
        <v/>
      </c>
      <c r="AF378" s="106"/>
      <c r="AG378" s="106"/>
      <c r="AH378" s="106" t="str">
        <f>IF(AC378="","",IF(ISNUMBER(AC378)=FALSE,"Não se aplica",IFERROR(VLOOKUP(AC378,Produtos!$A$1:$C$2319,3,FALSE),"Não Cadastrado")))</f>
        <v/>
      </c>
      <c r="AI378" s="106"/>
      <c r="AJ378" s="106" t="str">
        <f>VLOOKUP(Tabela2[[#This Row],[SIEMA]],Siema2025,26,FALSE)</f>
        <v>Tombamento de veículo em área de declive.</v>
      </c>
      <c r="AK378" s="109"/>
      <c r="AL378" s="109"/>
      <c r="AM378" s="109"/>
      <c r="AN378" s="110" t="str">
        <f>VLOOKUP(Tabela2[[#This Row],[SIEMA]],Siema2025,51,FALSE)</f>
        <v/>
      </c>
      <c r="AO378" s="110" t="str">
        <f>VLOOKUP(Tabela2[[#This Row],[SIEMA]],Siema2025,53,FALSE)</f>
        <v/>
      </c>
      <c r="AP378" s="110" t="str">
        <f>VLOOKUP(Tabela2[[#This Row],[SIEMA]],Siema2025,55,FALSE)</f>
        <v/>
      </c>
      <c r="AQ378" s="110" t="str">
        <f>VLOOKUP(Tabela2[[#This Row],[SIEMA]],Siema2025,57,FALSE)</f>
        <v/>
      </c>
      <c r="AR378" s="110" t="str">
        <f>VLOOKUP(Tabela2[[#This Row],[SIEMA]],Siema2025,59,FALSE)</f>
        <v/>
      </c>
      <c r="AS378" s="110" t="str">
        <f>VLOOKUP(Tabela2[[#This Row],[SIEMA]],Siema2025,61,FALSE)</f>
        <v/>
      </c>
      <c r="AT378" s="110" t="str">
        <f>VLOOKUP(Tabela2[[#This Row],[SIEMA]],Siema2025,63,FALSE)</f>
        <v/>
      </c>
      <c r="AU378" s="110" t="str">
        <f>VLOOKUP(Tabela2[[#This Row],[SIEMA]],Siema2025,65,FALSE)</f>
        <v>X</v>
      </c>
      <c r="AV378" s="110" t="str">
        <f>VLOOKUP(Tabela2[[#This Row],[SIEMA]],Siema2025,67,FALSE)</f>
        <v/>
      </c>
      <c r="AW378" s="110" t="str">
        <f>VLOOKUP(Tabela2[[#This Row],[SIEMA]],Siema2025,69,FALSE)</f>
        <v/>
      </c>
      <c r="AX378" s="110" t="str">
        <f>VLOOKUP(Tabela2[[#This Row],[SIEMA]],Siema2025,71,FALSE)</f>
        <v/>
      </c>
      <c r="AY378" s="110" t="str">
        <f>VLOOKUP(Tabela2[[#This Row],[SIEMA]],Siema2025,73,FALSE)</f>
        <v/>
      </c>
      <c r="AZ378" s="110" t="str">
        <f>VLOOKUP(Tabela2[[#This Row],[SIEMA]],Siema2025,75,FALSE)</f>
        <v/>
      </c>
      <c r="BA378" s="110" t="str">
        <f>VLOOKUP(Tabela2[[#This Row],[SIEMA]],Siema2025,77,FALSE)</f>
        <v/>
      </c>
      <c r="BB378" s="110" t="str">
        <f>VLOOKUP(Tabela2[[#This Row],[SIEMA]],Siema2025,79,FALSE)</f>
        <v/>
      </c>
      <c r="BC378" s="110" t="str">
        <f>IF(Tabela2[[#This Row],[Outro(s) ]] = "X", "PREENCHER","NA")</f>
        <v>NA</v>
      </c>
      <c r="BD378" s="110" t="str">
        <f>VLOOKUP(Tabela2[[#This Row],[SIEMA]],Siema2025,82,FALSE)</f>
        <v/>
      </c>
      <c r="BE378" s="110" t="str">
        <f>VLOOKUP(Tabela2[[#This Row],[SIEMA]],Siema2025,81,FALSE)</f>
        <v/>
      </c>
      <c r="BF378" s="112" t="str">
        <f>VLOOKUP(Tabela2[[#This Row],[SIEMA]],Siema2025,28,FALSE)</f>
        <v/>
      </c>
      <c r="BG378" s="112"/>
      <c r="BH378" s="113" t="str">
        <f>VLOOKUP(Tabela2[[#This Row],[SIEMA]],Siema2025,29,FALSE)</f>
        <v/>
      </c>
      <c r="BI378" s="114" t="str">
        <f>VLOOKUP(Tabela2[[#This Row],[SIEMA]],Siema2025,107,FALSE)</f>
        <v>Não</v>
      </c>
      <c r="BJ378" s="109"/>
      <c r="BK378" s="106"/>
      <c r="BL378" s="143"/>
      <c r="BM378" s="110">
        <f ca="1">IF(Tabela2[[#This Row],[Data de atendimento do Ibama (considerar o primeiro documento/ação)]]="",_xlfn.DAYS(TODAY(),J378),_xlfn.DAYS(Tabela2[[#This Row],[Data de atendimento do Ibama (considerar o primeiro documento/ação)]],J378))</f>
        <v>406</v>
      </c>
      <c r="BN378" s="110" t="str">
        <f>IF(Tabela2[[#This Row],[Atendido pelo Ibama ("Não" ou "Sim")]]="Não","Preencher", IF(Tabela2[[#This Row],[Atendido pelo Ibama ("Não" ou "Sim")]]="Sim","NA",""))</f>
        <v/>
      </c>
      <c r="BO378" s="116"/>
      <c r="BP378" s="110" t="str">
        <f>IF(Tabela2[[#This Row],[Forma de atendimento (primeiro documento/ação)]]= "Outros (especificar)", "PREENCHER","NA")</f>
        <v>NA</v>
      </c>
      <c r="BQ378" s="108"/>
      <c r="BR378" s="110" t="str">
        <f>IF(Tabela2[[#This Row],[Equipe do Ibama foi a campo? Houve sobrevoo do Poseidon?]] = "Sim", "PREENCHER","NA")</f>
        <v>NA</v>
      </c>
      <c r="BS378" s="110" t="str">
        <f>IF(Tabela2[[#This Row],[Se sim, foi emitida Ordem de Emergência? (informações vinculada à coluna CK)]] = "Sim", "PREENCHER","NA")</f>
        <v>NA</v>
      </c>
      <c r="BT378" s="110" t="str">
        <f>IF(Tabela2[[#This Row],[Foi elaborado Relatório de Vistoria pelo Ibama? (informações vinculada à coluna CK)]] = "Sim", "PREENCHER","NA")</f>
        <v>NA</v>
      </c>
      <c r="BU378" s="110" t="str">
        <f>IF(Tabela2[[#This Row],[Houve envio de Informações Pós-acidente (preencher "não se aplica" quando de competência estadual/municipal)]] = "Sim", "PREENCHER","NA")</f>
        <v>NA</v>
      </c>
      <c r="BV378" s="110" t="str">
        <f>IF(Tabela2[[#This Row],[Houve avaliação das informações pós-acidente solicitadas/enviadas?]] = "Sim", "PREENCHER","NA")</f>
        <v>NA</v>
      </c>
      <c r="BW378" s="110" t="str">
        <f>IF(Tabela2[[#This Row],[O Ibama aguarda resposta da empresa/OEMA, etc?]] = "Sim", "PREENCHER","NA")</f>
        <v>NA</v>
      </c>
      <c r="BX378" s="108"/>
      <c r="BY378" s="108"/>
      <c r="BZ378" s="106" t="str">
        <f>IF(Tabela2[[#This Row],[Data do documento de encerramento]]="NA","NA",IF(Tabela2[[#This Row],[Data do documento de encerramento]]="","Pendente de conclusão/ encerramento",_xlfn.DAYS(Tabela2[[#This Row],[Data do documento de encerramento]],J378)))</f>
        <v>Pendente de conclusão/ encerramento</v>
      </c>
      <c r="CA378" s="109"/>
      <c r="CB378" s="109"/>
      <c r="CC378" s="132"/>
      <c r="CD378" s="109"/>
      <c r="CE378" s="109"/>
      <c r="CF378" s="109"/>
    </row>
    <row r="379" spans="1:84" hidden="1">
      <c r="A379" s="172">
        <v>202561136017</v>
      </c>
      <c r="B379" s="173" t="s">
        <v>8509</v>
      </c>
      <c r="C379" s="110" t="str">
        <f>VLOOKUP(Tabela2[[#This Row],[SIEMA]],Siema2025,4,FALSE)</f>
        <v xml:space="preserve"> MG</v>
      </c>
      <c r="D379" s="108" t="str">
        <f>VLOOKUP(Tabela2[[#This Row],[SIEMA]],Siema2025,3,FALSE)</f>
        <v xml:space="preserve">Três Marias </v>
      </c>
      <c r="E379" s="108" t="str">
        <f>VLOOKUP(Tabela2[[#This Row],[SIEMA]],Siema2025,20,FALSE)</f>
        <v>Rodovia BR 040 - Km 321 + 641 metros (norte)</v>
      </c>
      <c r="F379" s="108"/>
      <c r="G379" s="108"/>
      <c r="H379" s="108"/>
      <c r="I379" s="106" t="str">
        <f>VLOOKUP(Tabela2[[#This Row],[SIEMA]],Siema2025,19,FALSE)</f>
        <v/>
      </c>
      <c r="J379" s="107">
        <f>VLOOKUP(Tabela2[[#This Row],[SIEMA]],Siema2025,2,FALSE)</f>
        <v>45814</v>
      </c>
      <c r="K379" s="107" t="str">
        <f>VLOOKUP(Tabela2[[#This Row],[SIEMA]],Siema2025,16,FALSE)</f>
        <v>Sexta</v>
      </c>
      <c r="L379" s="108" t="str">
        <f>IF(Tabela2[[#This Row],[Data]]="","Sem Informação",VLOOKUP(MONTH(Tabela2[[#This Row],[Data]]),'[1]Validação de dados'!$I$1:$J$13,2,0))</f>
        <v>Junho</v>
      </c>
      <c r="M379" s="106">
        <f>YEAR(Tabela2[[#This Row],[Data]])</f>
        <v>2025</v>
      </c>
      <c r="N379" s="107" t="str">
        <f>VLOOKUP(Tabela2[[#This Row],[SIEMA]],Siema2025,17,FALSE)</f>
        <v>Noturno</v>
      </c>
      <c r="O379" s="107" t="str">
        <f>VLOOKUP(Tabela2[[#This Row],[SIEMA]],Siema2025,5,FALSE)</f>
        <v>Rodovia</v>
      </c>
      <c r="P379" s="106" t="str">
        <f>VLOOKUP(Tabela2[[#This Row],[SIEMA]],Siema2025,21,FALSE)</f>
        <v/>
      </c>
      <c r="Q379" s="106" t="str">
        <f>VLOOKUP(Tabela2[[#This Row],[SIEMA]],Siema2025,7,FALSE)</f>
        <v>ÁLCOOL ETÍLICO</v>
      </c>
      <c r="R379" s="106" t="str">
        <f>VLOOKUP(Tabela2[[#This Row],[SIEMA]],Siema2025,10,FALSE)</f>
        <v/>
      </c>
      <c r="S379" s="109" t="str">
        <f>IF(Q379="","", IF(Q379="NC","", IF(Q379="NE","", IF(Q379="NA","",IFERROR(VLOOKUP(Q379,Produtos!$A$1:$C$2319,2,FALSE),"Não Cadastrado")))))</f>
        <v>Não Cadastrado</v>
      </c>
      <c r="T379" s="106" t="str">
        <f>VLOOKUP(Tabela2[[#This Row],[SIEMA]],Siema2025,11,FALSE)</f>
        <v xml:space="preserve"> </v>
      </c>
      <c r="U379" s="106" t="str">
        <f>VLOOKUP(Tabela2[[#This Row],[SIEMA]],Siema2025,12,FALSE)</f>
        <v xml:space="preserve"> </v>
      </c>
      <c r="V379" s="106" t="str">
        <f>IF(Q379="","",IF(ISNUMBER(Q379)=FALSE,"Não se aplica",IFERROR(VLOOKUP(Q379,Produtos!$A$1:$C$2319,3,FALSE),"Não Cadastrado")))</f>
        <v>Não se aplica</v>
      </c>
      <c r="W379" s="106" t="str">
        <f>VLOOKUP(Tabela2[[#This Row],[SIEMA]],Siema2025,10,FALSE)</f>
        <v/>
      </c>
      <c r="X379" s="115" t="str">
        <f>IF(Tabela2[[#This Row],[Origem do acidente]] = "Plataforma", "PREENCHER","NA")</f>
        <v>NA</v>
      </c>
      <c r="Y379" s="111" t="str">
        <f>IF(W379="","", IF(W379="NC","", IF(W379="NE","", IF(W379="NA","",IFERROR(VLOOKUP(W379,Produtos!$A$1:$C$2319,2,FALSE),"Não Cadastrado")))))</f>
        <v/>
      </c>
      <c r="Z379" s="106" t="str">
        <f>VLOOKUP(Tabela2[[#This Row],[SIEMA]],Siema2025,11,FALSE)</f>
        <v xml:space="preserve"> </v>
      </c>
      <c r="AA379" s="106" t="str">
        <f>VLOOKUP(Tabela2[[#This Row],[SIEMA]],Siema2025,12,FALSE)</f>
        <v xml:space="preserve"> </v>
      </c>
      <c r="AB379" s="106" t="str">
        <f>IF(W379="","",IF(ISNUMBER(W379)=FALSE,"Não se aplica",IFERROR(VLOOKUP(W379,Produtos!$A$1:$C$2319,3,FALSE),"Não Cadastrado")))</f>
        <v/>
      </c>
      <c r="AC379" s="106"/>
      <c r="AD379" s="110" t="str">
        <f>IF(Tabela2[[#This Row],[Origem do acidente]] = "Plataforma", "PREENCHER","NA")</f>
        <v>NA</v>
      </c>
      <c r="AE379" s="109" t="str">
        <f>IF(AC379="","", IF(AC379="NC","", IF(AC379="NE","", IF(AC379="NA","",IFERROR(VLOOKUP(AC379,Produtos!$A$1:$C$2319,2,FALSE),"Não Cadastrado")))))</f>
        <v/>
      </c>
      <c r="AF379" s="106"/>
      <c r="AG379" s="106"/>
      <c r="AH379" s="106" t="str">
        <f>IF(AC379="","",IF(ISNUMBER(AC379)=FALSE,"Não se aplica",IFERROR(VLOOKUP(AC379,Produtos!$A$1:$C$2319,3,FALSE),"Não Cadastrado")))</f>
        <v/>
      </c>
      <c r="AI379" s="106"/>
      <c r="AJ379" s="106" t="str">
        <f>VLOOKUP(Tabela2[[#This Row],[SIEMA]],Siema2025,26,FALSE)</f>
        <v>Tombamento de um semirreboque (tanque) que se soltou do cavalo mecânico de um veículo bitrem sobre a pista de rolamento.</v>
      </c>
      <c r="AK379" s="109"/>
      <c r="AL379" s="109"/>
      <c r="AM379" s="109"/>
      <c r="AN379" s="110" t="str">
        <f>VLOOKUP(Tabela2[[#This Row],[SIEMA]],Siema2025,51,FALSE)</f>
        <v/>
      </c>
      <c r="AO379" s="110" t="str">
        <f>VLOOKUP(Tabela2[[#This Row],[SIEMA]],Siema2025,53,FALSE)</f>
        <v/>
      </c>
      <c r="AP379" s="110" t="str">
        <f>VLOOKUP(Tabela2[[#This Row],[SIEMA]],Siema2025,55,FALSE)</f>
        <v/>
      </c>
      <c r="AQ379" s="110" t="str">
        <f>VLOOKUP(Tabela2[[#This Row],[SIEMA]],Siema2025,57,FALSE)</f>
        <v/>
      </c>
      <c r="AR379" s="110" t="str">
        <f>VLOOKUP(Tabela2[[#This Row],[SIEMA]],Siema2025,59,FALSE)</f>
        <v/>
      </c>
      <c r="AS379" s="110" t="str">
        <f>VLOOKUP(Tabela2[[#This Row],[SIEMA]],Siema2025,61,FALSE)</f>
        <v/>
      </c>
      <c r="AT379" s="110" t="str">
        <f>VLOOKUP(Tabela2[[#This Row],[SIEMA]],Siema2025,63,FALSE)</f>
        <v/>
      </c>
      <c r="AU379" s="110" t="str">
        <f>VLOOKUP(Tabela2[[#This Row],[SIEMA]],Siema2025,65,FALSE)</f>
        <v>X</v>
      </c>
      <c r="AV379" s="110" t="str">
        <f>VLOOKUP(Tabela2[[#This Row],[SIEMA]],Siema2025,67,FALSE)</f>
        <v/>
      </c>
      <c r="AW379" s="110" t="str">
        <f>VLOOKUP(Tabela2[[#This Row],[SIEMA]],Siema2025,69,FALSE)</f>
        <v>X</v>
      </c>
      <c r="AX379" s="110" t="str">
        <f>VLOOKUP(Tabela2[[#This Row],[SIEMA]],Siema2025,71,FALSE)</f>
        <v/>
      </c>
      <c r="AY379" s="110" t="str">
        <f>VLOOKUP(Tabela2[[#This Row],[SIEMA]],Siema2025,73,FALSE)</f>
        <v/>
      </c>
      <c r="AZ379" s="110" t="str">
        <f>VLOOKUP(Tabela2[[#This Row],[SIEMA]],Siema2025,75,FALSE)</f>
        <v/>
      </c>
      <c r="BA379" s="110" t="str">
        <f>VLOOKUP(Tabela2[[#This Row],[SIEMA]],Siema2025,77,FALSE)</f>
        <v/>
      </c>
      <c r="BB379" s="110" t="str">
        <f>VLOOKUP(Tabela2[[#This Row],[SIEMA]],Siema2025,79,FALSE)</f>
        <v/>
      </c>
      <c r="BC379" s="110" t="str">
        <f>IF(Tabela2[[#This Row],[Outro(s) ]] = "X", "PREENCHER","NA")</f>
        <v>NA</v>
      </c>
      <c r="BD379" s="110" t="str">
        <f>VLOOKUP(Tabela2[[#This Row],[SIEMA]],Siema2025,82,FALSE)</f>
        <v/>
      </c>
      <c r="BE379" s="110" t="str">
        <f>VLOOKUP(Tabela2[[#This Row],[SIEMA]],Siema2025,81,FALSE)</f>
        <v/>
      </c>
      <c r="BF379" s="112" t="str">
        <f>VLOOKUP(Tabela2[[#This Row],[SIEMA]],Siema2025,28,FALSE)</f>
        <v/>
      </c>
      <c r="BG379" s="112"/>
      <c r="BH379" s="113" t="str">
        <f>VLOOKUP(Tabela2[[#This Row],[SIEMA]],Siema2025,29,FALSE)</f>
        <v/>
      </c>
      <c r="BI379" s="114" t="str">
        <f>VLOOKUP(Tabela2[[#This Row],[SIEMA]],Siema2025,107,FALSE)</f>
        <v>Não</v>
      </c>
      <c r="BJ379" s="109"/>
      <c r="BK379" s="106"/>
      <c r="BL379" s="169"/>
      <c r="BM379" s="110">
        <f ca="1">IF(Tabela2[[#This Row],[Data de atendimento do Ibama (considerar o primeiro documento/ação)]]="",_xlfn.DAYS(TODAY(),J379),_xlfn.DAYS(Tabela2[[#This Row],[Data de atendimento do Ibama (considerar o primeiro documento/ação)]],J379))</f>
        <v>406</v>
      </c>
      <c r="BN379" s="110" t="str">
        <f>IF(Tabela2[[#This Row],[Atendido pelo Ibama ("Não" ou "Sim")]]="Não","Preencher", IF(Tabela2[[#This Row],[Atendido pelo Ibama ("Não" ou "Sim")]]="Sim","NA",""))</f>
        <v/>
      </c>
      <c r="BO379" s="116"/>
      <c r="BP379" s="110" t="str">
        <f>IF(Tabela2[[#This Row],[Forma de atendimento (primeiro documento/ação)]]= "Outros (especificar)", "PREENCHER","NA")</f>
        <v>NA</v>
      </c>
      <c r="BQ379" s="108"/>
      <c r="BR379" s="110" t="str">
        <f>IF(Tabela2[[#This Row],[Equipe do Ibama foi a campo? Houve sobrevoo do Poseidon?]] = "Sim", "PREENCHER","NA")</f>
        <v>NA</v>
      </c>
      <c r="BS379" s="110" t="str">
        <f>IF(Tabela2[[#This Row],[Se sim, foi emitida Ordem de Emergência? (informações vinculada à coluna CK)]] = "Sim", "PREENCHER","NA")</f>
        <v>NA</v>
      </c>
      <c r="BT379" s="110" t="str">
        <f>IF(Tabela2[[#This Row],[Foi elaborado Relatório de Vistoria pelo Ibama? (informações vinculada à coluna CK)]] = "Sim", "PREENCHER","NA")</f>
        <v>NA</v>
      </c>
      <c r="BU379" s="110" t="str">
        <f>IF(Tabela2[[#This Row],[Houve envio de Informações Pós-acidente (preencher "não se aplica" quando de competência estadual/municipal)]] = "Sim", "PREENCHER","NA")</f>
        <v>NA</v>
      </c>
      <c r="BV379" s="110" t="str">
        <f>IF(Tabela2[[#This Row],[Houve avaliação das informações pós-acidente solicitadas/enviadas?]] = "Sim", "PREENCHER","NA")</f>
        <v>NA</v>
      </c>
      <c r="BW379" s="110" t="str">
        <f>IF(Tabela2[[#This Row],[O Ibama aguarda resposta da empresa/OEMA, etc?]] = "Sim", "PREENCHER","NA")</f>
        <v>NA</v>
      </c>
      <c r="BX379" s="108"/>
      <c r="BY379" s="108"/>
      <c r="BZ379" s="106" t="str">
        <f>IF(Tabela2[[#This Row],[Data do documento de encerramento]]="NA","NA",IF(Tabela2[[#This Row],[Data do documento de encerramento]]="","Pendente de conclusão/ encerramento",_xlfn.DAYS(Tabela2[[#This Row],[Data do documento de encerramento]],J379)))</f>
        <v>Pendente de conclusão/ encerramento</v>
      </c>
      <c r="CA379" s="109"/>
      <c r="CB379" s="109"/>
      <c r="CC379" s="133"/>
      <c r="CD379" s="109"/>
      <c r="CE379" s="109"/>
      <c r="CF379" s="109"/>
    </row>
    <row r="380" spans="1:84" hidden="1">
      <c r="A380" s="172">
        <v>20256936035</v>
      </c>
      <c r="B380" s="173" t="s">
        <v>8510</v>
      </c>
      <c r="C380" s="110" t="str">
        <f>VLOOKUP(Tabela2[[#This Row],[SIEMA]],Siema2025,4,FALSE)</f>
        <v xml:space="preserve"> GO</v>
      </c>
      <c r="D380" s="108" t="str">
        <f>VLOOKUP(Tabela2[[#This Row],[SIEMA]],Siema2025,3,FALSE)</f>
        <v xml:space="preserve">Morrinhos </v>
      </c>
      <c r="E380" s="108" t="str">
        <f>VLOOKUP(Tabela2[[#This Row],[SIEMA]],Siema2025,20,FALSE)</f>
        <v>BR  153 GO, KM  605+100, NORTE, MORRINHOS</v>
      </c>
      <c r="F380" s="108"/>
      <c r="G380" s="108"/>
      <c r="H380" s="108"/>
      <c r="I380" s="106" t="str">
        <f>VLOOKUP(Tabela2[[#This Row],[SIEMA]],Siema2025,19,FALSE)</f>
        <v/>
      </c>
      <c r="J380" s="107">
        <f>VLOOKUP(Tabela2[[#This Row],[SIEMA]],Siema2025,2,FALSE)</f>
        <v>45815</v>
      </c>
      <c r="K380" s="107" t="str">
        <f>VLOOKUP(Tabela2[[#This Row],[SIEMA]],Siema2025,16,FALSE)</f>
        <v>Sábado</v>
      </c>
      <c r="L380" s="108" t="str">
        <f>IF(Tabela2[[#This Row],[Data]]="","Sem Informação",VLOOKUP(MONTH(Tabela2[[#This Row],[Data]]),'[1]Validação de dados'!$I$1:$J$13,2,0))</f>
        <v>Junho</v>
      </c>
      <c r="M380" s="106">
        <f>YEAR(Tabela2[[#This Row],[Data]])</f>
        <v>2025</v>
      </c>
      <c r="N380" s="107" t="str">
        <f>VLOOKUP(Tabela2[[#This Row],[SIEMA]],Siema2025,17,FALSE)</f>
        <v>Vespertino</v>
      </c>
      <c r="O380" s="107" t="str">
        <f>VLOOKUP(Tabela2[[#This Row],[SIEMA]],Siema2025,5,FALSE)</f>
        <v>Rodovia</v>
      </c>
      <c r="P380" s="106" t="str">
        <f>VLOOKUP(Tabela2[[#This Row],[SIEMA]],Siema2025,21,FALSE)</f>
        <v/>
      </c>
      <c r="Q380" s="106" t="str">
        <f>VLOOKUP(Tabela2[[#This Row],[SIEMA]],Siema2025,7,FALSE)</f>
        <v>ÁLCOOL ETÍLICO</v>
      </c>
      <c r="R380" s="106" t="str">
        <f>VLOOKUP(Tabela2[[#This Row],[SIEMA]],Siema2025,10,FALSE)</f>
        <v/>
      </c>
      <c r="S380" s="109" t="str">
        <f>IF(Q380="","", IF(Q380="NC","", IF(Q380="NE","", IF(Q380="NA","",IFERROR(VLOOKUP(Q380,Produtos!$A$1:$C$2319,2,FALSE),"Não Cadastrado")))))</f>
        <v>Não Cadastrado</v>
      </c>
      <c r="T380" s="106" t="str">
        <f>VLOOKUP(Tabela2[[#This Row],[SIEMA]],Siema2025,11,FALSE)</f>
        <v xml:space="preserve"> </v>
      </c>
      <c r="U380" s="106" t="str">
        <f>VLOOKUP(Tabela2[[#This Row],[SIEMA]],Siema2025,12,FALSE)</f>
        <v xml:space="preserve"> </v>
      </c>
      <c r="V380" s="106" t="str">
        <f>IF(Q380="","",IF(ISNUMBER(Q380)=FALSE,"Não se aplica",IFERROR(VLOOKUP(Q380,Produtos!$A$1:$C$2319,3,FALSE),"Não Cadastrado")))</f>
        <v>Não se aplica</v>
      </c>
      <c r="W380" s="106" t="str">
        <f>VLOOKUP(Tabela2[[#This Row],[SIEMA]],Siema2025,10,FALSE)</f>
        <v/>
      </c>
      <c r="X380" s="115" t="str">
        <f>IF(Tabela2[[#This Row],[Origem do acidente]] = "Plataforma", "PREENCHER","NA")</f>
        <v>NA</v>
      </c>
      <c r="Y380" s="111" t="str">
        <f>IF(W380="","", IF(W380="NC","", IF(W380="NE","", IF(W380="NA","",IFERROR(VLOOKUP(W380,Produtos!$A$1:$C$2319,2,FALSE),"Não Cadastrado")))))</f>
        <v/>
      </c>
      <c r="Z380" s="106" t="str">
        <f>VLOOKUP(Tabela2[[#This Row],[SIEMA]],Siema2025,11,FALSE)</f>
        <v xml:space="preserve"> </v>
      </c>
      <c r="AA380" s="106" t="str">
        <f>VLOOKUP(Tabela2[[#This Row],[SIEMA]],Siema2025,12,FALSE)</f>
        <v xml:space="preserve"> </v>
      </c>
      <c r="AB380" s="106" t="str">
        <f>IF(W380="","",IF(ISNUMBER(W380)=FALSE,"Não se aplica",IFERROR(VLOOKUP(W380,Produtos!$A$1:$C$2319,3,FALSE),"Não Cadastrado")))</f>
        <v/>
      </c>
      <c r="AC380" s="106"/>
      <c r="AD380" s="110" t="str">
        <f>IF(Tabela2[[#This Row],[Origem do acidente]] = "Plataforma", "PREENCHER","NA")</f>
        <v>NA</v>
      </c>
      <c r="AE380" s="109" t="str">
        <f>IF(AC380="","", IF(AC380="NC","", IF(AC380="NE","", IF(AC380="NA","",IFERROR(VLOOKUP(AC380,Produtos!$A$1:$C$2319,2,FALSE),"Não Cadastrado")))))</f>
        <v/>
      </c>
      <c r="AF380" s="106"/>
      <c r="AG380" s="106"/>
      <c r="AH380" s="106" t="str">
        <f>IF(AC380="","",IF(ISNUMBER(AC380)=FALSE,"Não se aplica",IFERROR(VLOOKUP(AC380,Produtos!$A$1:$C$2319,3,FALSE),"Não Cadastrado")))</f>
        <v/>
      </c>
      <c r="AI380" s="106"/>
      <c r="AJ380" s="106" t="str">
        <f>VLOOKUP(Tabela2[[#This Row],[SIEMA]],Siema2025,26,FALSE)</f>
        <v>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v>
      </c>
      <c r="AK380" s="109"/>
      <c r="AL380" s="109"/>
      <c r="AM380" s="109"/>
      <c r="AN380" s="110" t="str">
        <f>VLOOKUP(Tabela2[[#This Row],[SIEMA]],Siema2025,51,FALSE)</f>
        <v/>
      </c>
      <c r="AO380" s="110" t="str">
        <f>VLOOKUP(Tabela2[[#This Row],[SIEMA]],Siema2025,53,FALSE)</f>
        <v/>
      </c>
      <c r="AP380" s="110" t="str">
        <f>VLOOKUP(Tabela2[[#This Row],[SIEMA]],Siema2025,55,FALSE)</f>
        <v/>
      </c>
      <c r="AQ380" s="110" t="str">
        <f>VLOOKUP(Tabela2[[#This Row],[SIEMA]],Siema2025,57,FALSE)</f>
        <v/>
      </c>
      <c r="AR380" s="110" t="str">
        <f>VLOOKUP(Tabela2[[#This Row],[SIEMA]],Siema2025,59,FALSE)</f>
        <v/>
      </c>
      <c r="AS380" s="110" t="str">
        <f>VLOOKUP(Tabela2[[#This Row],[SIEMA]],Siema2025,61,FALSE)</f>
        <v/>
      </c>
      <c r="AT380" s="110" t="str">
        <f>VLOOKUP(Tabela2[[#This Row],[SIEMA]],Siema2025,63,FALSE)</f>
        <v/>
      </c>
      <c r="AU380" s="110" t="str">
        <f>VLOOKUP(Tabela2[[#This Row],[SIEMA]],Siema2025,65,FALSE)</f>
        <v>X</v>
      </c>
      <c r="AV380" s="110" t="str">
        <f>VLOOKUP(Tabela2[[#This Row],[SIEMA]],Siema2025,67,FALSE)</f>
        <v/>
      </c>
      <c r="AW380" s="110" t="str">
        <f>VLOOKUP(Tabela2[[#This Row],[SIEMA]],Siema2025,69,FALSE)</f>
        <v/>
      </c>
      <c r="AX380" s="110" t="str">
        <f>VLOOKUP(Tabela2[[#This Row],[SIEMA]],Siema2025,71,FALSE)</f>
        <v/>
      </c>
      <c r="AY380" s="110" t="str">
        <f>VLOOKUP(Tabela2[[#This Row],[SIEMA]],Siema2025,73,FALSE)</f>
        <v/>
      </c>
      <c r="AZ380" s="110" t="str">
        <f>VLOOKUP(Tabela2[[#This Row],[SIEMA]],Siema2025,75,FALSE)</f>
        <v/>
      </c>
      <c r="BA380" s="110" t="str">
        <f>VLOOKUP(Tabela2[[#This Row],[SIEMA]],Siema2025,77,FALSE)</f>
        <v/>
      </c>
      <c r="BB380" s="110" t="str">
        <f>VLOOKUP(Tabela2[[#This Row],[SIEMA]],Siema2025,79,FALSE)</f>
        <v/>
      </c>
      <c r="BC380" s="110" t="str">
        <f>IF(Tabela2[[#This Row],[Outro(s) ]] = "X", "PREENCHER","NA")</f>
        <v>NA</v>
      </c>
      <c r="BD380" s="110" t="str">
        <f>VLOOKUP(Tabela2[[#This Row],[SIEMA]],Siema2025,82,FALSE)</f>
        <v/>
      </c>
      <c r="BE380" s="110" t="str">
        <f>VLOOKUP(Tabela2[[#This Row],[SIEMA]],Siema2025,81,FALSE)</f>
        <v/>
      </c>
      <c r="BF380" s="112" t="str">
        <f>VLOOKUP(Tabela2[[#This Row],[SIEMA]],Siema2025,28,FALSE)</f>
        <v>DOURADO LOGISTICA TRANSPORTES</v>
      </c>
      <c r="BG380" s="112"/>
      <c r="BH380" s="113" t="str">
        <f>VLOOKUP(Tabela2[[#This Row],[SIEMA]],Siema2025,29,FALSE)</f>
        <v>08733556000107</v>
      </c>
      <c r="BI380" s="114" t="str">
        <f>VLOOKUP(Tabela2[[#This Row],[SIEMA]],Siema2025,107,FALSE)</f>
        <v>Não</v>
      </c>
      <c r="BJ380" s="109"/>
      <c r="BK380" s="106"/>
      <c r="BL380" s="143"/>
      <c r="BM380" s="110">
        <f ca="1">IF(Tabela2[[#This Row],[Data de atendimento do Ibama (considerar o primeiro documento/ação)]]="",_xlfn.DAYS(TODAY(),J380),_xlfn.DAYS(Tabela2[[#This Row],[Data de atendimento do Ibama (considerar o primeiro documento/ação)]],J380))</f>
        <v>405</v>
      </c>
      <c r="BN380" s="110" t="str">
        <f>IF(Tabela2[[#This Row],[Atendido pelo Ibama ("Não" ou "Sim")]]="Não","Preencher", IF(Tabela2[[#This Row],[Atendido pelo Ibama ("Não" ou "Sim")]]="Sim","NA",""))</f>
        <v/>
      </c>
      <c r="BO380" s="116"/>
      <c r="BP380" s="110" t="str">
        <f>IF(Tabela2[[#This Row],[Forma de atendimento (primeiro documento/ação)]]= "Outros (especificar)", "PREENCHER","NA")</f>
        <v>NA</v>
      </c>
      <c r="BQ380" s="108"/>
      <c r="BR380" s="110" t="str">
        <f>IF(Tabela2[[#This Row],[Equipe do Ibama foi a campo? Houve sobrevoo do Poseidon?]] = "Sim", "PREENCHER","NA")</f>
        <v>NA</v>
      </c>
      <c r="BS380" s="110" t="str">
        <f>IF(Tabela2[[#This Row],[Se sim, foi emitida Ordem de Emergência? (informações vinculada à coluna CK)]] = "Sim", "PREENCHER","NA")</f>
        <v>NA</v>
      </c>
      <c r="BT380" s="110" t="str">
        <f>IF(Tabela2[[#This Row],[Foi elaborado Relatório de Vistoria pelo Ibama? (informações vinculada à coluna CK)]] = "Sim", "PREENCHER","NA")</f>
        <v>NA</v>
      </c>
      <c r="BU380" s="110" t="str">
        <f>IF(Tabela2[[#This Row],[Houve envio de Informações Pós-acidente (preencher "não se aplica" quando de competência estadual/municipal)]] = "Sim", "PREENCHER","NA")</f>
        <v>NA</v>
      </c>
      <c r="BV380" s="110" t="str">
        <f>IF(Tabela2[[#This Row],[Houve avaliação das informações pós-acidente solicitadas/enviadas?]] = "Sim", "PREENCHER","NA")</f>
        <v>NA</v>
      </c>
      <c r="BW380" s="110" t="str">
        <f>IF(Tabela2[[#This Row],[O Ibama aguarda resposta da empresa/OEMA, etc?]] = "Sim", "PREENCHER","NA")</f>
        <v>NA</v>
      </c>
      <c r="BX380" s="108"/>
      <c r="BY380" s="108"/>
      <c r="BZ380" s="106" t="str">
        <f>IF(Tabela2[[#This Row],[Data do documento de encerramento]]="NA","NA",IF(Tabela2[[#This Row],[Data do documento de encerramento]]="","Pendente de conclusão/ encerramento",_xlfn.DAYS(Tabela2[[#This Row],[Data do documento de encerramento]],J380)))</f>
        <v>Pendente de conclusão/ encerramento</v>
      </c>
      <c r="CA380" s="109"/>
      <c r="CB380" s="109"/>
      <c r="CC380" s="132"/>
      <c r="CD380" s="109"/>
      <c r="CE380" s="109"/>
      <c r="CF380" s="109"/>
    </row>
    <row r="381" spans="1:84" hidden="1">
      <c r="A381" s="172">
        <v>202561136009</v>
      </c>
      <c r="B381" s="173" t="s">
        <v>8511</v>
      </c>
      <c r="C381" s="110" t="str">
        <f>VLOOKUP(Tabela2[[#This Row],[SIEMA]],Siema2025,4,FALSE)</f>
        <v xml:space="preserve"> MG</v>
      </c>
      <c r="D381" s="108" t="str">
        <f>VLOOKUP(Tabela2[[#This Row],[SIEMA]],Siema2025,3,FALSE)</f>
        <v xml:space="preserve">Lavras </v>
      </c>
      <c r="E381" s="108" t="str">
        <f>VLOOKUP(Tabela2[[#This Row],[SIEMA]],Siema2025,20,FALSE)</f>
        <v>: Rodovia BR 365 - Km 362</v>
      </c>
      <c r="F381" s="108"/>
      <c r="G381" s="108"/>
      <c r="H381" s="108"/>
      <c r="I381" s="106" t="str">
        <f>VLOOKUP(Tabela2[[#This Row],[SIEMA]],Siema2025,19,FALSE)</f>
        <v/>
      </c>
      <c r="J381" s="107">
        <f>VLOOKUP(Tabela2[[#This Row],[SIEMA]],Siema2025,2,FALSE)</f>
        <v>45815</v>
      </c>
      <c r="K381" s="107" t="str">
        <f>VLOOKUP(Tabela2[[#This Row],[SIEMA]],Siema2025,16,FALSE)</f>
        <v>Sábado</v>
      </c>
      <c r="L381" s="108" t="str">
        <f>IF(Tabela2[[#This Row],[Data]]="","Sem Informação",VLOOKUP(MONTH(Tabela2[[#This Row],[Data]]),'[1]Validação de dados'!$I$1:$J$13,2,0))</f>
        <v>Junho</v>
      </c>
      <c r="M381" s="106">
        <f>YEAR(Tabela2[[#This Row],[Data]])</f>
        <v>2025</v>
      </c>
      <c r="N381" s="107" t="str">
        <f>VLOOKUP(Tabela2[[#This Row],[SIEMA]],Siema2025,17,FALSE)</f>
        <v>Matutino</v>
      </c>
      <c r="O381" s="107" t="str">
        <f>VLOOKUP(Tabela2[[#This Row],[SIEMA]],Siema2025,5,FALSE)</f>
        <v>Rodovia</v>
      </c>
      <c r="P381" s="106" t="str">
        <f>VLOOKUP(Tabela2[[#This Row],[SIEMA]],Siema2025,21,FALSE)</f>
        <v/>
      </c>
      <c r="Q381" s="106" t="str">
        <f>VLOOKUP(Tabela2[[#This Row],[SIEMA]],Siema2025,7,FALSE)</f>
        <v>RESÍDUO PERIGOSO, SÓLIDO, N.E.;  RESÍDUO PERIGOSO, LÍQUIDO, N.E.</v>
      </c>
      <c r="R381" s="106" t="str">
        <f>VLOOKUP(Tabela2[[#This Row],[SIEMA]],Siema2025,10,FALSE)</f>
        <v/>
      </c>
      <c r="S381" s="109" t="str">
        <f>IF(Q381="","", IF(Q381="NC","", IF(Q381="NE","", IF(Q381="NA","",IFERROR(VLOOKUP(Q381,Produtos!$A$1:$C$2319,2,FALSE),"Não Cadastrado")))))</f>
        <v>Não Cadastrado</v>
      </c>
      <c r="T381" s="106" t="str">
        <f>VLOOKUP(Tabela2[[#This Row],[SIEMA]],Siema2025,11,FALSE)</f>
        <v xml:space="preserve"> </v>
      </c>
      <c r="U381" s="106" t="str">
        <f>VLOOKUP(Tabela2[[#This Row],[SIEMA]],Siema2025,12,FALSE)</f>
        <v xml:space="preserve"> </v>
      </c>
      <c r="V381" s="106" t="str">
        <f>IF(Q381="","",IF(ISNUMBER(Q381)=FALSE,"Não se aplica",IFERROR(VLOOKUP(Q381,Produtos!$A$1:$C$2319,3,FALSE),"Não Cadastrado")))</f>
        <v>Não se aplica</v>
      </c>
      <c r="W381" s="106" t="str">
        <f>VLOOKUP(Tabela2[[#This Row],[SIEMA]],Siema2025,10,FALSE)</f>
        <v/>
      </c>
      <c r="X381" s="115" t="str">
        <f>IF(Tabela2[[#This Row],[Origem do acidente]] = "Plataforma", "PREENCHER","NA")</f>
        <v>NA</v>
      </c>
      <c r="Y381" s="111" t="str">
        <f>IF(W381="","", IF(W381="NC","", IF(W381="NE","", IF(W381="NA","",IFERROR(VLOOKUP(W381,Produtos!$A$1:$C$2319,2,FALSE),"Não Cadastrado")))))</f>
        <v/>
      </c>
      <c r="Z381" s="106" t="str">
        <f>VLOOKUP(Tabela2[[#This Row],[SIEMA]],Siema2025,11,FALSE)</f>
        <v xml:space="preserve"> </v>
      </c>
      <c r="AA381" s="106" t="str">
        <f>VLOOKUP(Tabela2[[#This Row],[SIEMA]],Siema2025,12,FALSE)</f>
        <v xml:space="preserve"> </v>
      </c>
      <c r="AB381" s="106" t="str">
        <f>IF(W381="","",IF(ISNUMBER(W381)=FALSE,"Não se aplica",IFERROR(VLOOKUP(W381,Produtos!$A$1:$C$2319,3,FALSE),"Não Cadastrado")))</f>
        <v/>
      </c>
      <c r="AC381" s="106"/>
      <c r="AD381" s="110" t="str">
        <f>IF(Tabela2[[#This Row],[Origem do acidente]] = "Plataforma", "PREENCHER","NA")</f>
        <v>NA</v>
      </c>
      <c r="AE381" s="109" t="str">
        <f>IF(AC381="","", IF(AC381="NC","", IF(AC381="NE","", IF(AC381="NA","",IFERROR(VLOOKUP(AC381,Produtos!$A$1:$C$2319,2,FALSE),"Não Cadastrado")))))</f>
        <v/>
      </c>
      <c r="AF381" s="106"/>
      <c r="AG381" s="106"/>
      <c r="AH381" s="106" t="str">
        <f>IF(AC381="","",IF(ISNUMBER(AC381)=FALSE,"Não se aplica",IFERROR(VLOOKUP(AC381,Produtos!$A$1:$C$2319,3,FALSE),"Não Cadastrado")))</f>
        <v/>
      </c>
      <c r="AI381" s="106"/>
      <c r="AJ381" s="106" t="str">
        <f>VLOOKUP(Tabela2[[#This Row],[SIEMA]],Siema2025,26,FALSE)</f>
        <v>Tombamento</v>
      </c>
      <c r="AK381" s="109"/>
      <c r="AL381" s="109"/>
      <c r="AM381" s="109"/>
      <c r="AN381" s="110" t="str">
        <f>VLOOKUP(Tabela2[[#This Row],[SIEMA]],Siema2025,51,FALSE)</f>
        <v/>
      </c>
      <c r="AO381" s="110" t="str">
        <f>VLOOKUP(Tabela2[[#This Row],[SIEMA]],Siema2025,53,FALSE)</f>
        <v/>
      </c>
      <c r="AP381" s="110" t="str">
        <f>VLOOKUP(Tabela2[[#This Row],[SIEMA]],Siema2025,55,FALSE)</f>
        <v/>
      </c>
      <c r="AQ381" s="110" t="str">
        <f>VLOOKUP(Tabela2[[#This Row],[SIEMA]],Siema2025,57,FALSE)</f>
        <v/>
      </c>
      <c r="AR381" s="110" t="str">
        <f>VLOOKUP(Tabela2[[#This Row],[SIEMA]],Siema2025,59,FALSE)</f>
        <v/>
      </c>
      <c r="AS381" s="110" t="str">
        <f>VLOOKUP(Tabela2[[#This Row],[SIEMA]],Siema2025,61,FALSE)</f>
        <v/>
      </c>
      <c r="AT381" s="110" t="str">
        <f>VLOOKUP(Tabela2[[#This Row],[SIEMA]],Siema2025,63,FALSE)</f>
        <v/>
      </c>
      <c r="AU381" s="110" t="str">
        <f>VLOOKUP(Tabela2[[#This Row],[SIEMA]],Siema2025,65,FALSE)</f>
        <v>X</v>
      </c>
      <c r="AV381" s="110" t="str">
        <f>VLOOKUP(Tabela2[[#This Row],[SIEMA]],Siema2025,67,FALSE)</f>
        <v/>
      </c>
      <c r="AW381" s="110" t="str">
        <f>VLOOKUP(Tabela2[[#This Row],[SIEMA]],Siema2025,69,FALSE)</f>
        <v/>
      </c>
      <c r="AX381" s="110" t="str">
        <f>VLOOKUP(Tabela2[[#This Row],[SIEMA]],Siema2025,71,FALSE)</f>
        <v/>
      </c>
      <c r="AY381" s="110" t="str">
        <f>VLOOKUP(Tabela2[[#This Row],[SIEMA]],Siema2025,73,FALSE)</f>
        <v/>
      </c>
      <c r="AZ381" s="110" t="str">
        <f>VLOOKUP(Tabela2[[#This Row],[SIEMA]],Siema2025,75,FALSE)</f>
        <v/>
      </c>
      <c r="BA381" s="110" t="str">
        <f>VLOOKUP(Tabela2[[#This Row],[SIEMA]],Siema2025,77,FALSE)</f>
        <v/>
      </c>
      <c r="BB381" s="110" t="str">
        <f>VLOOKUP(Tabela2[[#This Row],[SIEMA]],Siema2025,79,FALSE)</f>
        <v/>
      </c>
      <c r="BC381" s="110" t="str">
        <f>IF(Tabela2[[#This Row],[Outro(s) ]] = "X", "PREENCHER","NA")</f>
        <v>NA</v>
      </c>
      <c r="BD381" s="110" t="str">
        <f>VLOOKUP(Tabela2[[#This Row],[SIEMA]],Siema2025,82,FALSE)</f>
        <v/>
      </c>
      <c r="BE381" s="110" t="str">
        <f>VLOOKUP(Tabela2[[#This Row],[SIEMA]],Siema2025,81,FALSE)</f>
        <v/>
      </c>
      <c r="BF381" s="112" t="str">
        <f>VLOOKUP(Tabela2[[#This Row],[SIEMA]],Siema2025,28,FALSE)</f>
        <v/>
      </c>
      <c r="BG381" s="112"/>
      <c r="BH381" s="113" t="str">
        <f>VLOOKUP(Tabela2[[#This Row],[SIEMA]],Siema2025,29,FALSE)</f>
        <v/>
      </c>
      <c r="BI381" s="114" t="str">
        <f>VLOOKUP(Tabela2[[#This Row],[SIEMA]],Siema2025,107,FALSE)</f>
        <v>Não</v>
      </c>
      <c r="BJ381" s="109"/>
      <c r="BK381" s="106"/>
      <c r="BL381" s="143"/>
      <c r="BM381" s="110">
        <f ca="1">IF(Tabela2[[#This Row],[Data de atendimento do Ibama (considerar o primeiro documento/ação)]]="",_xlfn.DAYS(TODAY(),J381),_xlfn.DAYS(Tabela2[[#This Row],[Data de atendimento do Ibama (considerar o primeiro documento/ação)]],J381))</f>
        <v>405</v>
      </c>
      <c r="BN381" s="110" t="str">
        <f>IF(Tabela2[[#This Row],[Atendido pelo Ibama ("Não" ou "Sim")]]="Não","Preencher", IF(Tabela2[[#This Row],[Atendido pelo Ibama ("Não" ou "Sim")]]="Sim","NA",""))</f>
        <v/>
      </c>
      <c r="BO381" s="116"/>
      <c r="BP381" s="110" t="str">
        <f>IF(Tabela2[[#This Row],[Forma de atendimento (primeiro documento/ação)]]= "Outros (especificar)", "PREENCHER","NA")</f>
        <v>NA</v>
      </c>
      <c r="BQ381" s="108"/>
      <c r="BR381" s="110" t="str">
        <f>IF(Tabela2[[#This Row],[Equipe do Ibama foi a campo? Houve sobrevoo do Poseidon?]] = "Sim", "PREENCHER","NA")</f>
        <v>NA</v>
      </c>
      <c r="BS381" s="110" t="str">
        <f>IF(Tabela2[[#This Row],[Se sim, foi emitida Ordem de Emergência? (informações vinculada à coluna CK)]] = "Sim", "PREENCHER","NA")</f>
        <v>NA</v>
      </c>
      <c r="BT381" s="110" t="str">
        <f>IF(Tabela2[[#This Row],[Foi elaborado Relatório de Vistoria pelo Ibama? (informações vinculada à coluna CK)]] = "Sim", "PREENCHER","NA")</f>
        <v>NA</v>
      </c>
      <c r="BU381" s="110" t="str">
        <f>IF(Tabela2[[#This Row],[Houve envio de Informações Pós-acidente (preencher "não se aplica" quando de competência estadual/municipal)]] = "Sim", "PREENCHER","NA")</f>
        <v>NA</v>
      </c>
      <c r="BV381" s="110" t="str">
        <f>IF(Tabela2[[#This Row],[Houve avaliação das informações pós-acidente solicitadas/enviadas?]] = "Sim", "PREENCHER","NA")</f>
        <v>NA</v>
      </c>
      <c r="BW381" s="110" t="str">
        <f>IF(Tabela2[[#This Row],[O Ibama aguarda resposta da empresa/OEMA, etc?]] = "Sim", "PREENCHER","NA")</f>
        <v>NA</v>
      </c>
      <c r="BX381" s="108"/>
      <c r="BY381" s="108"/>
      <c r="BZ381" s="106" t="str">
        <f>IF(Tabela2[[#This Row],[Data do documento de encerramento]]="NA","NA",IF(Tabela2[[#This Row],[Data do documento de encerramento]]="","Pendente de conclusão/ encerramento",_xlfn.DAYS(Tabela2[[#This Row],[Data do documento de encerramento]],J381)))</f>
        <v>Pendente de conclusão/ encerramento</v>
      </c>
      <c r="CA381" s="109"/>
      <c r="CB381" s="109"/>
      <c r="CC381" s="132"/>
      <c r="CD381" s="109"/>
      <c r="CE381" s="109"/>
      <c r="CF381" s="109"/>
    </row>
    <row r="382" spans="1:84" ht="60.75">
      <c r="A382" s="185">
        <v>20256864848</v>
      </c>
      <c r="B382" s="120" t="s">
        <v>8512</v>
      </c>
      <c r="C382" s="110" t="s">
        <v>672</v>
      </c>
      <c r="D382" s="108" t="s">
        <v>637</v>
      </c>
      <c r="E382" s="108" t="s">
        <v>8513</v>
      </c>
      <c r="F382" s="108"/>
      <c r="G382" s="108" t="s">
        <v>8514</v>
      </c>
      <c r="H382" s="108" t="s">
        <v>8515</v>
      </c>
      <c r="I382" s="106" t="str">
        <f>VLOOKUP(Tabela2[[#This Row],[SIEMA]],Siema2025,19,FALSE)</f>
        <v>Santos</v>
      </c>
      <c r="J382" s="107">
        <f>VLOOKUP(Tabela2[[#This Row],[SIEMA]],Siema2025,2,FALSE)</f>
        <v>45816</v>
      </c>
      <c r="K382" s="107" t="str">
        <f>VLOOKUP(Tabela2[[#This Row],[SIEMA]],Siema2025,16,FALSE)</f>
        <v>Domingo</v>
      </c>
      <c r="L382" s="108" t="str">
        <f>IF(Tabela2[[#This Row],[Data]]="","Sem Informação",VLOOKUP(MONTH(Tabela2[[#This Row],[Data]]),'[1]Validação de dados'!$I$1:$J$13,2,0))</f>
        <v>Junho</v>
      </c>
      <c r="M382" s="106">
        <f>YEAR(Tabela2[[#This Row],[Data]])</f>
        <v>2025</v>
      </c>
      <c r="N382" s="107" t="str">
        <f>VLOOKUP(Tabela2[[#This Row],[SIEMA]],Siema2025,17,FALSE)</f>
        <v>Madrugada</v>
      </c>
      <c r="O382" s="107" t="s">
        <v>111</v>
      </c>
      <c r="P382" s="106" t="str">
        <f>VLOOKUP(Tabela2[[#This Row],[SIEMA]],Siema2025,21,FALSE)</f>
        <v>Deep Star</v>
      </c>
      <c r="Q382" s="106" t="str">
        <f>VLOOKUP(Tabela2[[#This Row],[SIEMA]],Siema2025,7,FALSE)</f>
        <v/>
      </c>
      <c r="R382" s="106" t="s">
        <v>8516</v>
      </c>
      <c r="S382" s="109" t="s">
        <v>7095</v>
      </c>
      <c r="T382" s="106">
        <v>1E-4</v>
      </c>
      <c r="U382" s="106" t="s">
        <v>7109</v>
      </c>
      <c r="V382" s="106" t="s">
        <v>637</v>
      </c>
      <c r="W382" s="106"/>
      <c r="X382" s="115"/>
      <c r="Y382" s="111" t="str">
        <f>IF(W382="","", IF(W382="NC","", IF(W382="NE","", IF(W382="NA","",IFERROR(VLOOKUP(W382,Produtos!$A$1:$C$2319,2,FALSE),"Não Cadastrado")))))</f>
        <v/>
      </c>
      <c r="Z382" s="106"/>
      <c r="AA382" s="106"/>
      <c r="AB382" s="106" t="str">
        <f>IF(W382="","",IF(ISNUMBER(W382)=FALSE,"Não se aplica",IFERROR(VLOOKUP(W382,Produtos!$A$1:$C$2319,3,FALSE),"Não Cadastrado")))</f>
        <v/>
      </c>
      <c r="AC382" s="106"/>
      <c r="AD382" s="110"/>
      <c r="AE382" s="109" t="str">
        <f>IF(AC382="","", IF(AC382="NC","", IF(AC382="NE","", IF(AC382="NA","",IFERROR(VLOOKUP(AC382,Produtos!$A$1:$C$2319,2,FALSE),"Não Cadastrado")))))</f>
        <v/>
      </c>
      <c r="AF382" s="106"/>
      <c r="AG382" s="106"/>
      <c r="AH382" s="106" t="str">
        <f>IF(AC382="","",IF(ISNUMBER(AC382)=FALSE,"Não se aplica",IFERROR(VLOOKUP(AC382,Produtos!$A$1:$C$2319,3,FALSE),"Não Cadastrado")))</f>
        <v/>
      </c>
      <c r="AI382" s="106"/>
      <c r="AJ382" s="106" t="str">
        <f>VLOOKUP(Tabela2[[#This Row],[SIEMA]],Siema2025,26,FALSE)</f>
        <v>em avaliação</v>
      </c>
      <c r="AK382" s="109" t="s">
        <v>7219</v>
      </c>
      <c r="AL382" s="109"/>
      <c r="AM382" s="109"/>
      <c r="AN382" s="110" t="str">
        <f>VLOOKUP(Tabela2[[#This Row],[SIEMA]],Siema2025,51,FALSE)</f>
        <v/>
      </c>
      <c r="AO382" s="110" t="str">
        <f>VLOOKUP(Tabela2[[#This Row],[SIEMA]],Siema2025,53,FALSE)</f>
        <v/>
      </c>
      <c r="AP382" s="110" t="str">
        <f>VLOOKUP(Tabela2[[#This Row],[SIEMA]],Siema2025,55,FALSE)</f>
        <v/>
      </c>
      <c r="AQ382" s="110" t="str">
        <f>VLOOKUP(Tabela2[[#This Row],[SIEMA]],Siema2025,57,FALSE)</f>
        <v/>
      </c>
      <c r="AR382" s="110" t="str">
        <f>VLOOKUP(Tabela2[[#This Row],[SIEMA]],Siema2025,59,FALSE)</f>
        <v/>
      </c>
      <c r="AS382" s="110" t="str">
        <f>VLOOKUP(Tabela2[[#This Row],[SIEMA]],Siema2025,61,FALSE)</f>
        <v>X</v>
      </c>
      <c r="AT382" s="110" t="str">
        <f>VLOOKUP(Tabela2[[#This Row],[SIEMA]],Siema2025,63,FALSE)</f>
        <v/>
      </c>
      <c r="AU382" s="110" t="str">
        <f>VLOOKUP(Tabela2[[#This Row],[SIEMA]],Siema2025,65,FALSE)</f>
        <v/>
      </c>
      <c r="AV382" s="110" t="str">
        <f>VLOOKUP(Tabela2[[#This Row],[SIEMA]],Siema2025,67,FALSE)</f>
        <v/>
      </c>
      <c r="AW382" s="110" t="str">
        <f>VLOOKUP(Tabela2[[#This Row],[SIEMA]],Siema2025,69,FALSE)</f>
        <v/>
      </c>
      <c r="AX382" s="110" t="str">
        <f>VLOOKUP(Tabela2[[#This Row],[SIEMA]],Siema2025,71,FALSE)</f>
        <v/>
      </c>
      <c r="AY382" s="110" t="str">
        <f>VLOOKUP(Tabela2[[#This Row],[SIEMA]],Siema2025,73,FALSE)</f>
        <v/>
      </c>
      <c r="AZ382" s="110" t="str">
        <f>VLOOKUP(Tabela2[[#This Row],[SIEMA]],Siema2025,75,FALSE)</f>
        <v/>
      </c>
      <c r="BA382" s="110" t="str">
        <f>VLOOKUP(Tabela2[[#This Row],[SIEMA]],Siema2025,77,FALSE)</f>
        <v/>
      </c>
      <c r="BB382" s="110" t="str">
        <f>VLOOKUP(Tabela2[[#This Row],[SIEMA]],Siema2025,79,FALSE)</f>
        <v/>
      </c>
      <c r="BC382" s="110" t="str">
        <f>IF(Tabela2[[#This Row],[Outro(s) ]] = "X", "PREENCHER","NA")</f>
        <v>NA</v>
      </c>
      <c r="BD382" s="110" t="str">
        <f>VLOOKUP(Tabela2[[#This Row],[SIEMA]],Siema2025,82,FALSE)</f>
        <v/>
      </c>
      <c r="BE382" s="110" t="str">
        <f>VLOOKUP(Tabela2[[#This Row],[SIEMA]],Siema2025,81,FALSE)</f>
        <v/>
      </c>
      <c r="BF382" s="112" t="str">
        <f>VLOOKUP(Tabela2[[#This Row],[SIEMA]],Siema2025,28,FALSE)</f>
        <v>Petrobras</v>
      </c>
      <c r="BG382" s="112"/>
      <c r="BH382" s="113">
        <v>33000167000101</v>
      </c>
      <c r="BI382" s="114" t="str">
        <f>VLOOKUP(Tabela2[[#This Row],[SIEMA]],Siema2025,107,FALSE)</f>
        <v>Não</v>
      </c>
      <c r="BJ382" s="109" t="s">
        <v>7097</v>
      </c>
      <c r="BK382" s="106" t="s">
        <v>2696</v>
      </c>
      <c r="BL382" s="143">
        <v>45824</v>
      </c>
      <c r="BM382" s="110">
        <f ca="1">IF(Tabela2[[#This Row],[Data de atendimento do Ibama (considerar o primeiro documento/ação)]]="",_xlfn.DAYS(TODAY(),J382),_xlfn.DAYS(Tabela2[[#This Row],[Data de atendimento do Ibama (considerar o primeiro documento/ação)]],J382))</f>
        <v>8</v>
      </c>
      <c r="BN382" s="110" t="str">
        <f>IF(Tabela2[[#This Row],[Atendido pelo Ibama ("Não" ou "Sim")]]="Não","Preencher", IF(Tabela2[[#This Row],[Atendido pelo Ibama ("Não" ou "Sim")]]="Sim","NA",""))</f>
        <v>NA</v>
      </c>
      <c r="BO382" s="116" t="s">
        <v>7098</v>
      </c>
      <c r="BP382" s="110" t="str">
        <f>IF(Tabela2[[#This Row],[Forma de atendimento (primeiro documento/ação)]]= "Outros (especificar)", "PREENCHER","NA")</f>
        <v>NA</v>
      </c>
      <c r="BQ382" s="108" t="s">
        <v>123</v>
      </c>
      <c r="BR382" s="110" t="str">
        <f>IF(Tabela2[[#This Row],[Equipe do Ibama foi a campo? Houve sobrevoo do Poseidon?]] = "Sim", "PREENCHER","NA")</f>
        <v>NA</v>
      </c>
      <c r="BS382" s="110" t="str">
        <f>IF(Tabela2[[#This Row],[Se sim, foi emitida Ordem de Emergência? (informações vinculada à coluna CK)]] = "Sim", "PREENCHER","NA")</f>
        <v>NA</v>
      </c>
      <c r="BT382" s="110" t="s">
        <v>7099</v>
      </c>
      <c r="BU382" s="110" t="s">
        <v>123</v>
      </c>
      <c r="BV382" s="110" t="str">
        <f>IF(Tabela2[[#This Row],[Houve avaliação das informações pós-acidente solicitadas/enviadas?]] = "Sim", "PREENCHER","NA")</f>
        <v>NA</v>
      </c>
      <c r="BW382" s="110" t="str">
        <f>IF(Tabela2[[#This Row],[O Ibama aguarda resposta da empresa/OEMA, etc?]] = "Sim", "PREENCHER","NA")</f>
        <v>NA</v>
      </c>
      <c r="BX382" s="108" t="s">
        <v>7119</v>
      </c>
      <c r="BY382" s="108"/>
      <c r="BZ382" s="106" t="str">
        <f>IF(Tabela2[[#This Row],[Data do documento de encerramento]]="NA","NA",IF(Tabela2[[#This Row],[Data do documento de encerramento]]="","Pendente de conclusão/ encerramento",_xlfn.DAYS(Tabela2[[#This Row],[Data do documento de encerramento]],J382)))</f>
        <v>Pendente de conclusão/ encerramento</v>
      </c>
      <c r="CA382" s="109"/>
      <c r="CB382" s="109" t="s">
        <v>7822</v>
      </c>
      <c r="CC382" s="109" t="s">
        <v>7146</v>
      </c>
      <c r="CD382" s="109" t="s">
        <v>123</v>
      </c>
      <c r="CE382" s="109" t="s">
        <v>123</v>
      </c>
      <c r="CF382" s="109" t="s">
        <v>7103</v>
      </c>
    </row>
    <row r="383" spans="1:84" hidden="1">
      <c r="A383" s="172">
        <v>202561150425</v>
      </c>
      <c r="B383" s="173" t="s">
        <v>8517</v>
      </c>
      <c r="C383" s="110" t="str">
        <f>VLOOKUP(Tabela2[[#This Row],[SIEMA]],Siema2025,4,FALSE)</f>
        <v xml:space="preserve"> MG</v>
      </c>
      <c r="D383" s="108" t="str">
        <f>VLOOKUP(Tabela2[[#This Row],[SIEMA]],Siema2025,3,FALSE)</f>
        <v xml:space="preserve">Paraopeba </v>
      </c>
      <c r="E383" s="108" t="str">
        <f>VLOOKUP(Tabela2[[#This Row],[SIEMA]],Siema2025,20,FALSE)</f>
        <v>Rodovia BR 040, Km 446 (trevo para Paraopeba)</v>
      </c>
      <c r="F383" s="108"/>
      <c r="G383" s="108"/>
      <c r="H383" s="108"/>
      <c r="I383" s="106" t="str">
        <f>VLOOKUP(Tabela2[[#This Row],[SIEMA]],Siema2025,19,FALSE)</f>
        <v/>
      </c>
      <c r="J383" s="107">
        <f>VLOOKUP(Tabela2[[#This Row],[SIEMA]],Siema2025,2,FALSE)</f>
        <v>45816</v>
      </c>
      <c r="K383" s="107" t="str">
        <f>VLOOKUP(Tabela2[[#This Row],[SIEMA]],Siema2025,16,FALSE)</f>
        <v>Domingo</v>
      </c>
      <c r="L383" s="108" t="str">
        <f>IF(Tabela2[[#This Row],[Data]]="","Sem Informação",VLOOKUP(MONTH(Tabela2[[#This Row],[Data]]),'[1]Validação de dados'!$I$1:$J$13,2,0))</f>
        <v>Junho</v>
      </c>
      <c r="M383" s="106">
        <f>YEAR(Tabela2[[#This Row],[Data]])</f>
        <v>2025</v>
      </c>
      <c r="N383" s="107" t="str">
        <f>VLOOKUP(Tabela2[[#This Row],[SIEMA]],Siema2025,17,FALSE)</f>
        <v>Vespertino</v>
      </c>
      <c r="O383" s="107" t="str">
        <f>VLOOKUP(Tabela2[[#This Row],[SIEMA]],Siema2025,5,FALSE)</f>
        <v>Rodovia</v>
      </c>
      <c r="P383" s="106" t="str">
        <f>VLOOKUP(Tabela2[[#This Row],[SIEMA]],Siema2025,21,FALSE)</f>
        <v/>
      </c>
      <c r="Q383" s="106" t="str">
        <f>VLOOKUP(Tabela2[[#This Row],[SIEMA]],Siema2025,7,FALSE)</f>
        <v>CARVÃO, BETUMINOSO, MARINHO, ETC.</v>
      </c>
      <c r="R383" s="106" t="str">
        <f>VLOOKUP(Tabela2[[#This Row],[SIEMA]],Siema2025,10,FALSE)</f>
        <v/>
      </c>
      <c r="S383" s="109" t="str">
        <f>IF(Q383="","", IF(Q383="NC","", IF(Q383="NE","", IF(Q383="NA","",IFERROR(VLOOKUP(Q383,Produtos!$A$1:$C$2319,2,FALSE),"Não Cadastrado")))))</f>
        <v>Não Cadastrado</v>
      </c>
      <c r="T383" s="106" t="str">
        <f>VLOOKUP(Tabela2[[#This Row],[SIEMA]],Siema2025,11,FALSE)</f>
        <v xml:space="preserve"> </v>
      </c>
      <c r="U383" s="106" t="str">
        <f>VLOOKUP(Tabela2[[#This Row],[SIEMA]],Siema2025,12,FALSE)</f>
        <v xml:space="preserve"> </v>
      </c>
      <c r="V383" s="106" t="str">
        <f>IF(Q383="","",IF(ISNUMBER(Q383)=FALSE,"Não se aplica",IFERROR(VLOOKUP(Q383,Produtos!$A$1:$C$2319,3,FALSE),"Não Cadastrado")))</f>
        <v>Não se aplica</v>
      </c>
      <c r="W383" s="106" t="str">
        <f>VLOOKUP(Tabela2[[#This Row],[SIEMA]],Siema2025,10,FALSE)</f>
        <v/>
      </c>
      <c r="X383" s="115" t="str">
        <f>IF(Tabela2[[#This Row],[Origem do acidente]] = "Plataforma", "PREENCHER","NA")</f>
        <v>NA</v>
      </c>
      <c r="Y383" s="111" t="str">
        <f>IF(W383="","", IF(W383="NC","", IF(W383="NE","", IF(W383="NA","",IFERROR(VLOOKUP(W383,Produtos!$A$1:$C$2319,2,FALSE),"Não Cadastrado")))))</f>
        <v/>
      </c>
      <c r="Z383" s="106" t="str">
        <f>VLOOKUP(Tabela2[[#This Row],[SIEMA]],Siema2025,11,FALSE)</f>
        <v xml:space="preserve"> </v>
      </c>
      <c r="AA383" s="106" t="str">
        <f>VLOOKUP(Tabela2[[#This Row],[SIEMA]],Siema2025,12,FALSE)</f>
        <v xml:space="preserve"> </v>
      </c>
      <c r="AB383" s="106" t="str">
        <f>IF(W383="","",IF(ISNUMBER(W383)=FALSE,"Não se aplica",IFERROR(VLOOKUP(W383,Produtos!$A$1:$C$2319,3,FALSE),"Não Cadastrado")))</f>
        <v/>
      </c>
      <c r="AC383" s="106"/>
      <c r="AD383" s="110" t="str">
        <f>IF(Tabela2[[#This Row],[Origem do acidente]] = "Plataforma", "PREENCHER","NA")</f>
        <v>NA</v>
      </c>
      <c r="AE383" s="109" t="str">
        <f>IF(AC383="","", IF(AC383="NC","", IF(AC383="NE","", IF(AC383="NA","",IFERROR(VLOOKUP(AC383,Produtos!$A$1:$C$2319,2,FALSE),"Não Cadastrado")))))</f>
        <v/>
      </c>
      <c r="AF383" s="106"/>
      <c r="AG383" s="106"/>
      <c r="AH383" s="106" t="str">
        <f>IF(AC383="","",IF(ISNUMBER(AC383)=FALSE,"Não se aplica",IFERROR(VLOOKUP(AC383,Produtos!$A$1:$C$2319,3,FALSE),"Não Cadastrado")))</f>
        <v/>
      </c>
      <c r="AI383" s="106"/>
      <c r="AJ383" s="106" t="str">
        <f>VLOOKUP(Tabela2[[#This Row],[SIEMA]],Siema2025,26,FALSE)</f>
        <v>Tombamento</v>
      </c>
      <c r="AK383" s="109"/>
      <c r="AL383" s="109"/>
      <c r="AM383" s="109"/>
      <c r="AN383" s="110" t="str">
        <f>VLOOKUP(Tabela2[[#This Row],[SIEMA]],Siema2025,51,FALSE)</f>
        <v/>
      </c>
      <c r="AO383" s="110" t="str">
        <f>VLOOKUP(Tabela2[[#This Row],[SIEMA]],Siema2025,53,FALSE)</f>
        <v/>
      </c>
      <c r="AP383" s="110" t="str">
        <f>VLOOKUP(Tabela2[[#This Row],[SIEMA]],Siema2025,55,FALSE)</f>
        <v/>
      </c>
      <c r="AQ383" s="110" t="str">
        <f>VLOOKUP(Tabela2[[#This Row],[SIEMA]],Siema2025,57,FALSE)</f>
        <v/>
      </c>
      <c r="AR383" s="110" t="str">
        <f>VLOOKUP(Tabela2[[#This Row],[SIEMA]],Siema2025,59,FALSE)</f>
        <v/>
      </c>
      <c r="AS383" s="110" t="str">
        <f>VLOOKUP(Tabela2[[#This Row],[SIEMA]],Siema2025,61,FALSE)</f>
        <v/>
      </c>
      <c r="AT383" s="110" t="str">
        <f>VLOOKUP(Tabela2[[#This Row],[SIEMA]],Siema2025,63,FALSE)</f>
        <v/>
      </c>
      <c r="AU383" s="110" t="str">
        <f>VLOOKUP(Tabela2[[#This Row],[SIEMA]],Siema2025,65,FALSE)</f>
        <v>X</v>
      </c>
      <c r="AV383" s="110" t="str">
        <f>VLOOKUP(Tabela2[[#This Row],[SIEMA]],Siema2025,67,FALSE)</f>
        <v/>
      </c>
      <c r="AW383" s="110" t="str">
        <f>VLOOKUP(Tabela2[[#This Row],[SIEMA]],Siema2025,69,FALSE)</f>
        <v/>
      </c>
      <c r="AX383" s="110" t="str">
        <f>VLOOKUP(Tabela2[[#This Row],[SIEMA]],Siema2025,71,FALSE)</f>
        <v/>
      </c>
      <c r="AY383" s="110" t="str">
        <f>VLOOKUP(Tabela2[[#This Row],[SIEMA]],Siema2025,73,FALSE)</f>
        <v/>
      </c>
      <c r="AZ383" s="110" t="str">
        <f>VLOOKUP(Tabela2[[#This Row],[SIEMA]],Siema2025,75,FALSE)</f>
        <v/>
      </c>
      <c r="BA383" s="110" t="str">
        <f>VLOOKUP(Tabela2[[#This Row],[SIEMA]],Siema2025,77,FALSE)</f>
        <v/>
      </c>
      <c r="BB383" s="110" t="str">
        <f>VLOOKUP(Tabela2[[#This Row],[SIEMA]],Siema2025,79,FALSE)</f>
        <v/>
      </c>
      <c r="BC383" s="110" t="str">
        <f>IF(Tabela2[[#This Row],[Outro(s) ]] = "X", "PREENCHER","NA")</f>
        <v>NA</v>
      </c>
      <c r="BD383" s="110" t="str">
        <f>VLOOKUP(Tabela2[[#This Row],[SIEMA]],Siema2025,82,FALSE)</f>
        <v/>
      </c>
      <c r="BE383" s="110" t="str">
        <f>VLOOKUP(Tabela2[[#This Row],[SIEMA]],Siema2025,81,FALSE)</f>
        <v/>
      </c>
      <c r="BF383" s="112" t="str">
        <f>VLOOKUP(Tabela2[[#This Row],[SIEMA]],Siema2025,28,FALSE)</f>
        <v/>
      </c>
      <c r="BG383" s="112"/>
      <c r="BH383" s="113" t="str">
        <f>VLOOKUP(Tabela2[[#This Row],[SIEMA]],Siema2025,29,FALSE)</f>
        <v/>
      </c>
      <c r="BI383" s="114" t="str">
        <f>VLOOKUP(Tabela2[[#This Row],[SIEMA]],Siema2025,107,FALSE)</f>
        <v>Não</v>
      </c>
      <c r="BJ383" s="109"/>
      <c r="BK383" s="106"/>
      <c r="BL383" s="169"/>
      <c r="BM383" s="110">
        <f ca="1">IF(Tabela2[[#This Row],[Data de atendimento do Ibama (considerar o primeiro documento/ação)]]="",_xlfn.DAYS(TODAY(),J383),_xlfn.DAYS(Tabela2[[#This Row],[Data de atendimento do Ibama (considerar o primeiro documento/ação)]],J383))</f>
        <v>404</v>
      </c>
      <c r="BN383" s="110" t="str">
        <f>IF(Tabela2[[#This Row],[Atendido pelo Ibama ("Não" ou "Sim")]]="Não","Preencher", IF(Tabela2[[#This Row],[Atendido pelo Ibama ("Não" ou "Sim")]]="Sim","NA",""))</f>
        <v/>
      </c>
      <c r="BO383" s="116"/>
      <c r="BP383" s="110" t="str">
        <f>IF(Tabela2[[#This Row],[Forma de atendimento (primeiro documento/ação)]]= "Outros (especificar)", "PREENCHER","NA")</f>
        <v>NA</v>
      </c>
      <c r="BQ383" s="108"/>
      <c r="BR383" s="110" t="str">
        <f>IF(Tabela2[[#This Row],[Equipe do Ibama foi a campo? Houve sobrevoo do Poseidon?]] = "Sim", "PREENCHER","NA")</f>
        <v>NA</v>
      </c>
      <c r="BS383" s="110" t="str">
        <f>IF(Tabela2[[#This Row],[Se sim, foi emitida Ordem de Emergência? (informações vinculada à coluna CK)]] = "Sim", "PREENCHER","NA")</f>
        <v>NA</v>
      </c>
      <c r="BT383" s="110" t="str">
        <f>IF(Tabela2[[#This Row],[Foi elaborado Relatório de Vistoria pelo Ibama? (informações vinculada à coluna CK)]] = "Sim", "PREENCHER","NA")</f>
        <v>NA</v>
      </c>
      <c r="BU383" s="110" t="str">
        <f>IF(Tabela2[[#This Row],[Houve envio de Informações Pós-acidente (preencher "não se aplica" quando de competência estadual/municipal)]] = "Sim", "PREENCHER","NA")</f>
        <v>NA</v>
      </c>
      <c r="BV383" s="110" t="str">
        <f>IF(Tabela2[[#This Row],[Houve avaliação das informações pós-acidente solicitadas/enviadas?]] = "Sim", "PREENCHER","NA")</f>
        <v>NA</v>
      </c>
      <c r="BW383" s="110" t="str">
        <f>IF(Tabela2[[#This Row],[O Ibama aguarda resposta da empresa/OEMA, etc?]] = "Sim", "PREENCHER","NA")</f>
        <v>NA</v>
      </c>
      <c r="BX383" s="108"/>
      <c r="BY383" s="108"/>
      <c r="BZ383" s="106" t="str">
        <f>IF(Tabela2[[#This Row],[Data do documento de encerramento]]="NA","NA",IF(Tabela2[[#This Row],[Data do documento de encerramento]]="","Pendente de conclusão/ encerramento",_xlfn.DAYS(Tabela2[[#This Row],[Data do documento de encerramento]],J383)))</f>
        <v>Pendente de conclusão/ encerramento</v>
      </c>
      <c r="CA383" s="109"/>
      <c r="CB383" s="109"/>
      <c r="CC383" s="133"/>
      <c r="CD383" s="109"/>
      <c r="CE383" s="109"/>
      <c r="CF383" s="109"/>
    </row>
    <row r="384" spans="1:84" ht="76.5">
      <c r="A384" s="172">
        <v>20256107237</v>
      </c>
      <c r="B384" s="173" t="s">
        <v>8518</v>
      </c>
      <c r="C384" s="110" t="s">
        <v>7133</v>
      </c>
      <c r="D384" s="108" t="s">
        <v>637</v>
      </c>
      <c r="E384" s="108" t="s">
        <v>7212</v>
      </c>
      <c r="F384" s="108"/>
      <c r="G384" s="108" t="s">
        <v>8519</v>
      </c>
      <c r="H384" s="108" t="s">
        <v>8520</v>
      </c>
      <c r="I384" s="106" t="str">
        <f>VLOOKUP(Tabela2[[#This Row],[SIEMA]],Siema2025,19,FALSE)</f>
        <v>Campos</v>
      </c>
      <c r="J384" s="107">
        <f>VLOOKUP(Tabela2[[#This Row],[SIEMA]],Siema2025,2,FALSE)</f>
        <v>45817</v>
      </c>
      <c r="K384" s="107" t="str">
        <f>VLOOKUP(Tabela2[[#This Row],[SIEMA]],Siema2025,16,FALSE)</f>
        <v>Segunda</v>
      </c>
      <c r="L384" s="108" t="str">
        <f>IF(Tabela2[[#This Row],[Data]]="","Sem Informação",VLOOKUP(MONTH(Tabela2[[#This Row],[Data]]),'[1]Validação de dados'!$I$1:$J$13,2,0))</f>
        <v>Junho</v>
      </c>
      <c r="M384" s="106">
        <f>YEAR(Tabela2[[#This Row],[Data]])</f>
        <v>2025</v>
      </c>
      <c r="N384" s="107" t="str">
        <f>VLOOKUP(Tabela2[[#This Row],[SIEMA]],Siema2025,17,FALSE)</f>
        <v>Matutino</v>
      </c>
      <c r="O384" s="107" t="str">
        <f>VLOOKUP(Tabela2[[#This Row],[SIEMA]],Siema2025,5,FALSE)</f>
        <v>Plataforma</v>
      </c>
      <c r="P384" s="106" t="str">
        <f>VLOOKUP(Tabela2[[#This Row],[SIEMA]],Siema2025,21,FALSE)</f>
        <v>Sonda Ocean Courage, operando no poço 9-MLS-70D-RJS.</v>
      </c>
      <c r="Q384" s="106" t="s">
        <v>637</v>
      </c>
      <c r="R384" s="106" t="s">
        <v>7094</v>
      </c>
      <c r="S384" s="109" t="s">
        <v>7095</v>
      </c>
      <c r="T384" s="106" t="str">
        <f>VLOOKUP(Tabela2[[#This Row],[SIEMA]],Siema2025,11,FALSE)</f>
        <v>0.00213</v>
      </c>
      <c r="U384" s="106" t="str">
        <f>VLOOKUP(Tabela2[[#This Row],[SIEMA]],Siema2025,12,FALSE)</f>
        <v>M3</v>
      </c>
      <c r="V384" s="106" t="s">
        <v>637</v>
      </c>
      <c r="W384" s="106"/>
      <c r="X384" s="115" t="str">
        <f>IF(Tabela2[[#This Row],[Origem do acidente]] = "Plataforma", "PREENCHER","NA")</f>
        <v>PREENCHER</v>
      </c>
      <c r="Y384" s="111" t="str">
        <f>IF(W384="","", IF(W384="NC","", IF(W384="NE","", IF(W384="NA","",IFERROR(VLOOKUP(W384,Produtos!$A$1:$C$2319,2,FALSE),"Não Cadastrado")))))</f>
        <v/>
      </c>
      <c r="Z384" s="106"/>
      <c r="AA384" s="106"/>
      <c r="AB384" s="106" t="str">
        <f>IF(W384="","",IF(ISNUMBER(W384)=FALSE,"Não se aplica",IFERROR(VLOOKUP(W384,Produtos!$A$1:$C$2319,3,FALSE),"Não Cadastrado")))</f>
        <v/>
      </c>
      <c r="AC384" s="106"/>
      <c r="AD384" s="110" t="str">
        <f>IF(Tabela2[[#This Row],[Origem do acidente]] = "Plataforma", "PREENCHER","NA")</f>
        <v>PREENCHER</v>
      </c>
      <c r="AE384" s="109" t="str">
        <f>IF(AC384="","", IF(AC384="NC","", IF(AC384="NE","", IF(AC384="NA","",IFERROR(VLOOKUP(AC384,Produtos!$A$1:$C$2319,2,FALSE),"Não Cadastrado")))))</f>
        <v/>
      </c>
      <c r="AF384" s="106"/>
      <c r="AG384" s="106"/>
      <c r="AH384" s="106" t="str">
        <f>IF(AC384="","",IF(ISNUMBER(AC384)=FALSE,"Não se aplica",IFERROR(VLOOKUP(AC384,Produtos!$A$1:$C$2319,3,FALSE),"Não Cadastrado")))</f>
        <v/>
      </c>
      <c r="AI384" s="106"/>
      <c r="AJ384" s="106" t="str">
        <f>VLOOKUP(Tabela2[[#This Row],[SIEMA]],Siema2025,26,FALSE)</f>
        <v>Rompimento de mangueira de hidráulica.</v>
      </c>
      <c r="AK384" s="109" t="s">
        <v>7271</v>
      </c>
      <c r="AL384" s="109" t="s">
        <v>7096</v>
      </c>
      <c r="AM384" s="109"/>
      <c r="AN384" s="110" t="str">
        <f>VLOOKUP(Tabela2[[#This Row],[SIEMA]],Siema2025,51,FALSE)</f>
        <v/>
      </c>
      <c r="AO384" s="110" t="str">
        <f>VLOOKUP(Tabela2[[#This Row],[SIEMA]],Siema2025,53,FALSE)</f>
        <v/>
      </c>
      <c r="AP384" s="110" t="str">
        <f>VLOOKUP(Tabela2[[#This Row],[SIEMA]],Siema2025,55,FALSE)</f>
        <v/>
      </c>
      <c r="AQ384" s="110" t="str">
        <f>VLOOKUP(Tabela2[[#This Row],[SIEMA]],Siema2025,57,FALSE)</f>
        <v/>
      </c>
      <c r="AR384" s="110" t="str">
        <f>VLOOKUP(Tabela2[[#This Row],[SIEMA]],Siema2025,59,FALSE)</f>
        <v/>
      </c>
      <c r="AS384" s="110" t="str">
        <f>VLOOKUP(Tabela2[[#This Row],[SIEMA]],Siema2025,61,FALSE)</f>
        <v>X</v>
      </c>
      <c r="AT384" s="110" t="str">
        <f>VLOOKUP(Tabela2[[#This Row],[SIEMA]],Siema2025,63,FALSE)</f>
        <v/>
      </c>
      <c r="AU384" s="110" t="str">
        <f>VLOOKUP(Tabela2[[#This Row],[SIEMA]],Siema2025,65,FALSE)</f>
        <v/>
      </c>
      <c r="AV384" s="110" t="str">
        <f>VLOOKUP(Tabela2[[#This Row],[SIEMA]],Siema2025,67,FALSE)</f>
        <v/>
      </c>
      <c r="AW384" s="110" t="str">
        <f>VLOOKUP(Tabela2[[#This Row],[SIEMA]],Siema2025,69,FALSE)</f>
        <v/>
      </c>
      <c r="AX384" s="110" t="str">
        <f>VLOOKUP(Tabela2[[#This Row],[SIEMA]],Siema2025,71,FALSE)</f>
        <v/>
      </c>
      <c r="AY384" s="110" t="str">
        <f>VLOOKUP(Tabela2[[#This Row],[SIEMA]],Siema2025,73,FALSE)</f>
        <v/>
      </c>
      <c r="AZ384" s="110" t="str">
        <f>VLOOKUP(Tabela2[[#This Row],[SIEMA]],Siema2025,75,FALSE)</f>
        <v/>
      </c>
      <c r="BA384" s="110" t="str">
        <f>VLOOKUP(Tabela2[[#This Row],[SIEMA]],Siema2025,77,FALSE)</f>
        <v/>
      </c>
      <c r="BB384" s="110" t="str">
        <f>VLOOKUP(Tabela2[[#This Row],[SIEMA]],Siema2025,79,FALSE)</f>
        <v/>
      </c>
      <c r="BC384" s="110" t="str">
        <f>IF(Tabela2[[#This Row],[Outro(s) ]] = "X", "PREENCHER","NA")</f>
        <v>NA</v>
      </c>
      <c r="BD384" s="110" t="str">
        <f>VLOOKUP(Tabela2[[#This Row],[SIEMA]],Siema2025,82,FALSE)</f>
        <v/>
      </c>
      <c r="BE384" s="110" t="str">
        <f>VLOOKUP(Tabela2[[#This Row],[SIEMA]],Siema2025,81,FALSE)</f>
        <v/>
      </c>
      <c r="BF384" s="112" t="str">
        <f>VLOOKUP(Tabela2[[#This Row],[SIEMA]],Siema2025,28,FALSE)</f>
        <v>Petróleo Brasileiro S.A. - PETROBRAS</v>
      </c>
      <c r="BG384" s="112"/>
      <c r="BH384" s="113" t="str">
        <f>VLOOKUP(Tabela2[[#This Row],[SIEMA]],Siema2025,29,FALSE)</f>
        <v>33000167100750</v>
      </c>
      <c r="BI384" s="114" t="str">
        <f>VLOOKUP(Tabela2[[#This Row],[SIEMA]],Siema2025,107,FALSE)</f>
        <v>Não</v>
      </c>
      <c r="BJ384" s="109" t="s">
        <v>7097</v>
      </c>
      <c r="BK384" s="106" t="s">
        <v>2696</v>
      </c>
      <c r="BL384" s="143">
        <v>45835</v>
      </c>
      <c r="BM384" s="110">
        <f ca="1">IF(Tabela2[[#This Row],[Data de atendimento do Ibama (considerar o primeiro documento/ação)]]="",_xlfn.DAYS(TODAY(),J384),_xlfn.DAYS(Tabela2[[#This Row],[Data de atendimento do Ibama (considerar o primeiro documento/ação)]],J384))</f>
        <v>18</v>
      </c>
      <c r="BN384" s="110" t="str">
        <f>IF(Tabela2[[#This Row],[Atendido pelo Ibama ("Não" ou "Sim")]]="Não","Preencher", IF(Tabela2[[#This Row],[Atendido pelo Ibama ("Não" ou "Sim")]]="Sim","NA",""))</f>
        <v>NA</v>
      </c>
      <c r="BO384" s="116" t="s">
        <v>7139</v>
      </c>
      <c r="BP384" s="110" t="str">
        <f>IF(Tabela2[[#This Row],[Forma de atendimento (primeiro documento/ação)]]= "Outros (especificar)", "PREENCHER","NA")</f>
        <v>NA</v>
      </c>
      <c r="BQ384" s="108" t="s">
        <v>123</v>
      </c>
      <c r="BR384" s="110" t="str">
        <f>IF(Tabela2[[#This Row],[Equipe do Ibama foi a campo? Houve sobrevoo do Poseidon?]] = "Sim", "PREENCHER","NA")</f>
        <v>NA</v>
      </c>
      <c r="BS384" s="110" t="str">
        <f>IF(Tabela2[[#This Row],[Se sim, foi emitida Ordem de Emergência? (informações vinculada à coluna CK)]] = "Sim", "PREENCHER","NA")</f>
        <v>NA</v>
      </c>
      <c r="BT384" s="110" t="s">
        <v>7099</v>
      </c>
      <c r="BU384" s="110" t="s">
        <v>2696</v>
      </c>
      <c r="BV384" s="110" t="s">
        <v>123</v>
      </c>
      <c r="BW384" s="110" t="s">
        <v>123</v>
      </c>
      <c r="BX384" s="108"/>
      <c r="BY384" s="108"/>
      <c r="BZ384" s="106" t="str">
        <f>IF(Tabela2[[#This Row],[Data do documento de encerramento]]="NA","NA",IF(Tabela2[[#This Row],[Data do documento de encerramento]]="","Pendente de conclusão/ encerramento",_xlfn.DAYS(Tabela2[[#This Row],[Data do documento de encerramento]],J384)))</f>
        <v>Pendente de conclusão/ encerramento</v>
      </c>
      <c r="CA384" s="109"/>
      <c r="CB384" s="109"/>
      <c r="CC384" s="292" t="s">
        <v>7309</v>
      </c>
      <c r="CD384" s="109" t="s">
        <v>123</v>
      </c>
      <c r="CE384" s="109" t="s">
        <v>123</v>
      </c>
      <c r="CF384" s="109" t="s">
        <v>7147</v>
      </c>
    </row>
    <row r="385" spans="1:84" hidden="1">
      <c r="A385" s="172">
        <v>20256137236</v>
      </c>
      <c r="B385" s="173" t="s">
        <v>8521</v>
      </c>
      <c r="C385" s="110" t="str">
        <f>VLOOKUP(Tabela2[[#This Row],[SIEMA]],Siema2025,4,FALSE)</f>
        <v xml:space="preserve"> MG</v>
      </c>
      <c r="D385" s="108" t="str">
        <f>VLOOKUP(Tabela2[[#This Row],[SIEMA]],Siema2025,3,FALSE)</f>
        <v xml:space="preserve">Estiva </v>
      </c>
      <c r="E385" s="108" t="str">
        <f>VLOOKUP(Tabela2[[#This Row],[SIEMA]],Siema2025,20,FALSE)</f>
        <v>BR 381 -  Arteris Fernão Dias - KM 872+865 N</v>
      </c>
      <c r="F385" s="108"/>
      <c r="G385" s="108"/>
      <c r="H385" s="108"/>
      <c r="I385" s="106" t="str">
        <f>VLOOKUP(Tabela2[[#This Row],[SIEMA]],Siema2025,19,FALSE)</f>
        <v/>
      </c>
      <c r="J385" s="107">
        <f>VLOOKUP(Tabela2[[#This Row],[SIEMA]],Siema2025,2,FALSE)</f>
        <v>45818</v>
      </c>
      <c r="K385" s="107" t="str">
        <f>VLOOKUP(Tabela2[[#This Row],[SIEMA]],Siema2025,16,FALSE)</f>
        <v>Terça</v>
      </c>
      <c r="L385" s="108" t="str">
        <f>IF(Tabela2[[#This Row],[Data]]="","Sem Informação",VLOOKUP(MONTH(Tabela2[[#This Row],[Data]]),'[1]Validação de dados'!$I$1:$J$13,2,0))</f>
        <v>Junho</v>
      </c>
      <c r="M385" s="106">
        <f>YEAR(Tabela2[[#This Row],[Data]])</f>
        <v>2025</v>
      </c>
      <c r="N385" s="107" t="str">
        <f>VLOOKUP(Tabela2[[#This Row],[SIEMA]],Siema2025,17,FALSE)</f>
        <v>Noturno</v>
      </c>
      <c r="O385" s="107" t="str">
        <f>VLOOKUP(Tabela2[[#This Row],[SIEMA]],Siema2025,5,FALSE)</f>
        <v>Rodovia</v>
      </c>
      <c r="P385" s="106" t="str">
        <f>VLOOKUP(Tabela2[[#This Row],[SIEMA]],Siema2025,21,FALSE)</f>
        <v/>
      </c>
      <c r="Q385" s="106" t="str">
        <f>VLOOKUP(Tabela2[[#This Row],[SIEMA]],Siema2025,7,FALSE)</f>
        <v>GASOLINA</v>
      </c>
      <c r="R385" s="106" t="str">
        <f>VLOOKUP(Tabela2[[#This Row],[SIEMA]],Siema2025,10,FALSE)</f>
        <v/>
      </c>
      <c r="S385" s="109" t="str">
        <f>IF(Q385="","", IF(Q385="NC","", IF(Q385="NE","", IF(Q385="NA","",IFERROR(VLOOKUP(Q385,Produtos!$A$1:$C$2319,2,FALSE),"Não Cadastrado")))))</f>
        <v>Não Cadastrado</v>
      </c>
      <c r="T385" s="106" t="str">
        <f>VLOOKUP(Tabela2[[#This Row],[SIEMA]],Siema2025,11,FALSE)</f>
        <v xml:space="preserve"> </v>
      </c>
      <c r="U385" s="106" t="str">
        <f>VLOOKUP(Tabela2[[#This Row],[SIEMA]],Siema2025,12,FALSE)</f>
        <v xml:space="preserve"> </v>
      </c>
      <c r="V385" s="106" t="str">
        <f>IF(Q385="","",IF(ISNUMBER(Q385)=FALSE,"Não se aplica",IFERROR(VLOOKUP(Q385,Produtos!$A$1:$C$2319,3,FALSE),"Não Cadastrado")))</f>
        <v>Não se aplica</v>
      </c>
      <c r="W385" s="106" t="str">
        <f>VLOOKUP(Tabela2[[#This Row],[SIEMA]],Siema2025,10,FALSE)</f>
        <v/>
      </c>
      <c r="X385" s="115" t="str">
        <f>IF(Tabela2[[#This Row],[Origem do acidente]] = "Plataforma", "PREENCHER","NA")</f>
        <v>NA</v>
      </c>
      <c r="Y385" s="111" t="str">
        <f>IF(W385="","", IF(W385="NC","", IF(W385="NE","", IF(W385="NA","",IFERROR(VLOOKUP(W385,Produtos!$A$1:$C$2319,2,FALSE),"Não Cadastrado")))))</f>
        <v/>
      </c>
      <c r="Z385" s="106" t="str">
        <f>VLOOKUP(Tabela2[[#This Row],[SIEMA]],Siema2025,11,FALSE)</f>
        <v xml:space="preserve"> </v>
      </c>
      <c r="AA385" s="106" t="str">
        <f>VLOOKUP(Tabela2[[#This Row],[SIEMA]],Siema2025,12,FALSE)</f>
        <v xml:space="preserve"> </v>
      </c>
      <c r="AB385" s="106" t="str">
        <f>IF(W385="","",IF(ISNUMBER(W385)=FALSE,"Não se aplica",IFERROR(VLOOKUP(W385,Produtos!$A$1:$C$2319,3,FALSE),"Não Cadastrado")))</f>
        <v/>
      </c>
      <c r="AC385" s="106"/>
      <c r="AD385" s="110" t="str">
        <f>IF(Tabela2[[#This Row],[Origem do acidente]] = "Plataforma", "PREENCHER","NA")</f>
        <v>NA</v>
      </c>
      <c r="AE385" s="109" t="str">
        <f>IF(AC385="","", IF(AC385="NC","", IF(AC385="NE","", IF(AC385="NA","",IFERROR(VLOOKUP(AC385,Produtos!$A$1:$C$2319,2,FALSE),"Não Cadastrado")))))</f>
        <v/>
      </c>
      <c r="AF385" s="106"/>
      <c r="AG385" s="106"/>
      <c r="AH385" s="106" t="str">
        <f>IF(AC385="","",IF(ISNUMBER(AC385)=FALSE,"Não se aplica",IFERROR(VLOOKUP(AC385,Produtos!$A$1:$C$2319,3,FALSE),"Não Cadastrado")))</f>
        <v/>
      </c>
      <c r="AI385" s="106"/>
      <c r="AJ385" s="106"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85" s="109"/>
      <c r="AL385" s="109"/>
      <c r="AM385" s="109"/>
      <c r="AN385" s="110" t="str">
        <f>VLOOKUP(Tabela2[[#This Row],[SIEMA]],Siema2025,51,FALSE)</f>
        <v/>
      </c>
      <c r="AO385" s="110" t="str">
        <f>VLOOKUP(Tabela2[[#This Row],[SIEMA]],Siema2025,53,FALSE)</f>
        <v/>
      </c>
      <c r="AP385" s="110" t="str">
        <f>VLOOKUP(Tabela2[[#This Row],[SIEMA]],Siema2025,55,FALSE)</f>
        <v/>
      </c>
      <c r="AQ385" s="110" t="str">
        <f>VLOOKUP(Tabela2[[#This Row],[SIEMA]],Siema2025,57,FALSE)</f>
        <v/>
      </c>
      <c r="AR385" s="110" t="str">
        <f>VLOOKUP(Tabela2[[#This Row],[SIEMA]],Siema2025,59,FALSE)</f>
        <v/>
      </c>
      <c r="AS385" s="110" t="str">
        <f>VLOOKUP(Tabela2[[#This Row],[SIEMA]],Siema2025,61,FALSE)</f>
        <v/>
      </c>
      <c r="AT385" s="110" t="str">
        <f>VLOOKUP(Tabela2[[#This Row],[SIEMA]],Siema2025,63,FALSE)</f>
        <v/>
      </c>
      <c r="AU385" s="110" t="str">
        <f>VLOOKUP(Tabela2[[#This Row],[SIEMA]],Siema2025,65,FALSE)</f>
        <v/>
      </c>
      <c r="AV385" s="110" t="str">
        <f>VLOOKUP(Tabela2[[#This Row],[SIEMA]],Siema2025,67,FALSE)</f>
        <v/>
      </c>
      <c r="AW385" s="110" t="str">
        <f>VLOOKUP(Tabela2[[#This Row],[SIEMA]],Siema2025,69,FALSE)</f>
        <v/>
      </c>
      <c r="AX385" s="110" t="str">
        <f>VLOOKUP(Tabela2[[#This Row],[SIEMA]],Siema2025,71,FALSE)</f>
        <v/>
      </c>
      <c r="AY385" s="110" t="str">
        <f>VLOOKUP(Tabela2[[#This Row],[SIEMA]],Siema2025,73,FALSE)</f>
        <v/>
      </c>
      <c r="AZ385" s="110" t="str">
        <f>VLOOKUP(Tabela2[[#This Row],[SIEMA]],Siema2025,75,FALSE)</f>
        <v/>
      </c>
      <c r="BA385" s="110" t="str">
        <f>VLOOKUP(Tabela2[[#This Row],[SIEMA]],Siema2025,77,FALSE)</f>
        <v/>
      </c>
      <c r="BB385" s="110" t="str">
        <f>VLOOKUP(Tabela2[[#This Row],[SIEMA]],Siema2025,79,FALSE)</f>
        <v>X</v>
      </c>
      <c r="BC385" s="110" t="str">
        <f>IF(Tabela2[[#This Row],[Outro(s) ]] = "X", "PREENCHER","NA")</f>
        <v>PREENCHER</v>
      </c>
      <c r="BD385" s="110" t="str">
        <f>VLOOKUP(Tabela2[[#This Row],[SIEMA]],Siema2025,82,FALSE)</f>
        <v/>
      </c>
      <c r="BE385" s="110" t="str">
        <f>VLOOKUP(Tabela2[[#This Row],[SIEMA]],Siema2025,81,FALSE)</f>
        <v/>
      </c>
      <c r="BF385" s="112" t="str">
        <f>VLOOKUP(Tabela2[[#This Row],[SIEMA]],Siema2025,28,FALSE)</f>
        <v>REDE PETRO</v>
      </c>
      <c r="BG385" s="112"/>
      <c r="BH385" s="113" t="str">
        <f>VLOOKUP(Tabela2[[#This Row],[SIEMA]],Siema2025,29,FALSE)</f>
        <v>03980754000577</v>
      </c>
      <c r="BI385" s="114" t="str">
        <f>VLOOKUP(Tabela2[[#This Row],[SIEMA]],Siema2025,107,FALSE)</f>
        <v>Não</v>
      </c>
      <c r="BJ385" s="109"/>
      <c r="BK385" s="106"/>
      <c r="BL385" s="143"/>
      <c r="BM385" s="110">
        <f ca="1">IF(Tabela2[[#This Row],[Data de atendimento do Ibama (considerar o primeiro documento/ação)]]="",_xlfn.DAYS(TODAY(),J385),_xlfn.DAYS(Tabela2[[#This Row],[Data de atendimento do Ibama (considerar o primeiro documento/ação)]],J385))</f>
        <v>402</v>
      </c>
      <c r="BN385" s="110" t="str">
        <f>IF(Tabela2[[#This Row],[Atendido pelo Ibama ("Não" ou "Sim")]]="Não","Preencher", IF(Tabela2[[#This Row],[Atendido pelo Ibama ("Não" ou "Sim")]]="Sim","NA",""))</f>
        <v/>
      </c>
      <c r="BO385" s="116"/>
      <c r="BP385" s="110" t="str">
        <f>IF(Tabela2[[#This Row],[Forma de atendimento (primeiro documento/ação)]]= "Outros (especificar)", "PREENCHER","NA")</f>
        <v>NA</v>
      </c>
      <c r="BQ385" s="108"/>
      <c r="BR385" s="110" t="str">
        <f>IF(Tabela2[[#This Row],[Equipe do Ibama foi a campo? Houve sobrevoo do Poseidon?]] = "Sim", "PREENCHER","NA")</f>
        <v>NA</v>
      </c>
      <c r="BS385" s="110" t="str">
        <f>IF(Tabela2[[#This Row],[Se sim, foi emitida Ordem de Emergência? (informações vinculada à coluna CK)]] = "Sim", "PREENCHER","NA")</f>
        <v>NA</v>
      </c>
      <c r="BT385" s="110" t="str">
        <f>IF(Tabela2[[#This Row],[Foi elaborado Relatório de Vistoria pelo Ibama? (informações vinculada à coluna CK)]] = "Sim", "PREENCHER","NA")</f>
        <v>NA</v>
      </c>
      <c r="BU385" s="110" t="str">
        <f>IF(Tabela2[[#This Row],[Houve envio de Informações Pós-acidente (preencher "não se aplica" quando de competência estadual/municipal)]] = "Sim", "PREENCHER","NA")</f>
        <v>NA</v>
      </c>
      <c r="BV385" s="110" t="str">
        <f>IF(Tabela2[[#This Row],[Houve avaliação das informações pós-acidente solicitadas/enviadas?]] = "Sim", "PREENCHER","NA")</f>
        <v>NA</v>
      </c>
      <c r="BW385" s="110" t="str">
        <f>IF(Tabela2[[#This Row],[O Ibama aguarda resposta da empresa/OEMA, etc?]] = "Sim", "PREENCHER","NA")</f>
        <v>NA</v>
      </c>
      <c r="BX385" s="108"/>
      <c r="BY385" s="108"/>
      <c r="BZ385" s="106" t="str">
        <f>IF(Tabela2[[#This Row],[Data do documento de encerramento]]="NA","NA",IF(Tabela2[[#This Row],[Data do documento de encerramento]]="","Pendente de conclusão/ encerramento",_xlfn.DAYS(Tabela2[[#This Row],[Data do documento de encerramento]],J385)))</f>
        <v>Pendente de conclusão/ encerramento</v>
      </c>
      <c r="CA385" s="109"/>
      <c r="CB385" s="109"/>
      <c r="CC385" s="133"/>
      <c r="CD385" s="109"/>
      <c r="CE385" s="109"/>
      <c r="CF385" s="109"/>
    </row>
    <row r="386" spans="1:84" ht="60.75">
      <c r="A386" s="172">
        <v>202561118024</v>
      </c>
      <c r="B386" s="173" t="s">
        <v>8522</v>
      </c>
      <c r="C386" s="110" t="s">
        <v>7133</v>
      </c>
      <c r="D386" s="108" t="s">
        <v>637</v>
      </c>
      <c r="E386" s="154" t="s">
        <v>6738</v>
      </c>
      <c r="F386" s="108"/>
      <c r="G386" s="108" t="s">
        <v>8523</v>
      </c>
      <c r="H386" s="108" t="s">
        <v>8524</v>
      </c>
      <c r="I386" s="106" t="str">
        <f>VLOOKUP(Tabela2[[#This Row],[SIEMA]],Siema2025,19,FALSE)</f>
        <v>Campos</v>
      </c>
      <c r="J386" s="107">
        <f>VLOOKUP(Tabela2[[#This Row],[SIEMA]],Siema2025,2,FALSE)</f>
        <v>45818</v>
      </c>
      <c r="K386" s="107" t="str">
        <f>VLOOKUP(Tabela2[[#This Row],[SIEMA]],Siema2025,16,FALSE)</f>
        <v>Terça</v>
      </c>
      <c r="L386" s="108" t="str">
        <f>IF(Tabela2[[#This Row],[Data]]="","Sem Informação",VLOOKUP(MONTH(Tabela2[[#This Row],[Data]]),'[1]Validação de dados'!$I$1:$J$13,2,0))</f>
        <v>Junho</v>
      </c>
      <c r="M386" s="106">
        <f>YEAR(Tabela2[[#This Row],[Data]])</f>
        <v>2025</v>
      </c>
      <c r="N386" s="107" t="str">
        <f>VLOOKUP(Tabela2[[#This Row],[SIEMA]],Siema2025,17,FALSE)</f>
        <v>Vespertino</v>
      </c>
      <c r="O386" s="107" t="s">
        <v>111</v>
      </c>
      <c r="P386" s="106" t="str">
        <f>VLOOKUP(Tabela2[[#This Row],[SIEMA]],Siema2025,21,FALSE)</f>
        <v>Embarcação AKER WAYFARER, atuando no poço 8-MLS-71HPA-RJS.</v>
      </c>
      <c r="Q386" s="106" t="s">
        <v>637</v>
      </c>
      <c r="R386" s="106" t="s">
        <v>7701</v>
      </c>
      <c r="S386" s="109" t="s">
        <v>8525</v>
      </c>
      <c r="T386" s="106" t="str">
        <f>VLOOKUP(Tabela2[[#This Row],[SIEMA]],Siema2025,11,FALSE)</f>
        <v>0.005</v>
      </c>
      <c r="U386" s="106" t="str">
        <f>VLOOKUP(Tabela2[[#This Row],[SIEMA]],Siema2025,12,FALSE)</f>
        <v>M3</v>
      </c>
      <c r="V386" s="106" t="str">
        <f>IF(Q386="","",IF(ISNUMBER(Q386)=FALSE,"Não se aplica",IFERROR(VLOOKUP(Q386,Produtos!$A$1:$C$2319,3,FALSE),"Não Cadastrado")))</f>
        <v>Não se aplica</v>
      </c>
      <c r="W386" s="106"/>
      <c r="X386" s="115"/>
      <c r="Y386" s="111" t="str">
        <f>IF(W386="","", IF(W386="NC","", IF(W386="NE","", IF(W386="NA","",IFERROR(VLOOKUP(W386,Produtos!$A$1:$C$2319,2,FALSE),"Não Cadastrado")))))</f>
        <v/>
      </c>
      <c r="Z386" s="106"/>
      <c r="AA386" s="106"/>
      <c r="AB386" s="106" t="str">
        <f>IF(W386="","",IF(ISNUMBER(W386)=FALSE,"Não se aplica",IFERROR(VLOOKUP(W386,Produtos!$A$1:$C$2319,3,FALSE),"Não Cadastrado")))</f>
        <v/>
      </c>
      <c r="AC386" s="106"/>
      <c r="AD386" s="110"/>
      <c r="AE386" s="109" t="str">
        <f>IF(AC386="","", IF(AC386="NC","", IF(AC386="NE","", IF(AC386="NA","",IFERROR(VLOOKUP(AC386,Produtos!$A$1:$C$2319,2,FALSE),"Não Cadastrado")))))</f>
        <v/>
      </c>
      <c r="AF386" s="106"/>
      <c r="AG386" s="106"/>
      <c r="AH386" s="106" t="str">
        <f>IF(AC386="","",IF(ISNUMBER(AC386)=FALSE,"Não se aplica",IFERROR(VLOOKUP(AC386,Produtos!$A$1:$C$2319,3,FALSE),"Não Cadastrado")))</f>
        <v/>
      </c>
      <c r="AI386" s="106"/>
      <c r="AJ386" s="106" t="str">
        <f>VLOOKUP(Tabela2[[#This Row],[SIEMA]],Siema2025,26,FALSE)</f>
        <v>Em investigação. Será avaliada possível falha na vedação da interface da TRT com a ANM.</v>
      </c>
      <c r="AK386" s="109" t="s">
        <v>7219</v>
      </c>
      <c r="AL386" s="109"/>
      <c r="AM386" s="109"/>
      <c r="AN386" s="110" t="str">
        <f>VLOOKUP(Tabela2[[#This Row],[SIEMA]],Siema2025,51,FALSE)</f>
        <v/>
      </c>
      <c r="AO386" s="110" t="str">
        <f>VLOOKUP(Tabela2[[#This Row],[SIEMA]],Siema2025,53,FALSE)</f>
        <v/>
      </c>
      <c r="AP386" s="110" t="str">
        <f>VLOOKUP(Tabela2[[#This Row],[SIEMA]],Siema2025,55,FALSE)</f>
        <v/>
      </c>
      <c r="AQ386" s="110" t="str">
        <f>VLOOKUP(Tabela2[[#This Row],[SIEMA]],Siema2025,57,FALSE)</f>
        <v/>
      </c>
      <c r="AR386" s="110" t="str">
        <f>VLOOKUP(Tabela2[[#This Row],[SIEMA]],Siema2025,59,FALSE)</f>
        <v/>
      </c>
      <c r="AS386" s="110" t="str">
        <f>VLOOKUP(Tabela2[[#This Row],[SIEMA]],Siema2025,61,FALSE)</f>
        <v>X</v>
      </c>
      <c r="AT386" s="110" t="str">
        <f>VLOOKUP(Tabela2[[#This Row],[SIEMA]],Siema2025,63,FALSE)</f>
        <v/>
      </c>
      <c r="AU386" s="110" t="str">
        <f>VLOOKUP(Tabela2[[#This Row],[SIEMA]],Siema2025,65,FALSE)</f>
        <v/>
      </c>
      <c r="AV386" s="110" t="str">
        <f>VLOOKUP(Tabela2[[#This Row],[SIEMA]],Siema2025,67,FALSE)</f>
        <v/>
      </c>
      <c r="AW386" s="110" t="str">
        <f>VLOOKUP(Tabela2[[#This Row],[SIEMA]],Siema2025,69,FALSE)</f>
        <v/>
      </c>
      <c r="AX386" s="110" t="str">
        <f>VLOOKUP(Tabela2[[#This Row],[SIEMA]],Siema2025,71,FALSE)</f>
        <v/>
      </c>
      <c r="AY386" s="110" t="str">
        <f>VLOOKUP(Tabela2[[#This Row],[SIEMA]],Siema2025,73,FALSE)</f>
        <v/>
      </c>
      <c r="AZ386" s="110" t="str">
        <f>VLOOKUP(Tabela2[[#This Row],[SIEMA]],Siema2025,75,FALSE)</f>
        <v/>
      </c>
      <c r="BA386" s="110" t="str">
        <f>VLOOKUP(Tabela2[[#This Row],[SIEMA]],Siema2025,77,FALSE)</f>
        <v/>
      </c>
      <c r="BB386" s="110" t="str">
        <f>VLOOKUP(Tabela2[[#This Row],[SIEMA]],Siema2025,79,FALSE)</f>
        <v/>
      </c>
      <c r="BC386" s="110" t="str">
        <f>IF(Tabela2[[#This Row],[Outro(s) ]] = "X", "PREENCHER","NA")</f>
        <v>NA</v>
      </c>
      <c r="BD386" s="110" t="str">
        <f>VLOOKUP(Tabela2[[#This Row],[SIEMA]],Siema2025,82,FALSE)</f>
        <v/>
      </c>
      <c r="BE386" s="110" t="str">
        <f>VLOOKUP(Tabela2[[#This Row],[SIEMA]],Siema2025,81,FALSE)</f>
        <v/>
      </c>
      <c r="BF386" s="112" t="str">
        <f>VLOOKUP(Tabela2[[#This Row],[SIEMA]],Siema2025,28,FALSE)</f>
        <v>Petróleo Brasileiro S.A. - PETROBRAS</v>
      </c>
      <c r="BG386" s="112"/>
      <c r="BH386" s="113" t="str">
        <f>VLOOKUP(Tabela2[[#This Row],[SIEMA]],Siema2025,29,FALSE)</f>
        <v>33000167100750</v>
      </c>
      <c r="BI386" s="114" t="str">
        <f>VLOOKUP(Tabela2[[#This Row],[SIEMA]],Siema2025,107,FALSE)</f>
        <v>Não</v>
      </c>
      <c r="BJ386" s="109" t="s">
        <v>7097</v>
      </c>
      <c r="BK386" s="106" t="s">
        <v>2696</v>
      </c>
      <c r="BL386" s="143">
        <v>45835</v>
      </c>
      <c r="BM386" s="110">
        <f ca="1">IF(Tabela2[[#This Row],[Data de atendimento do Ibama (considerar o primeiro documento/ação)]]="",_xlfn.DAYS(TODAY(),J386),_xlfn.DAYS(Tabela2[[#This Row],[Data de atendimento do Ibama (considerar o primeiro documento/ação)]],J386))</f>
        <v>17</v>
      </c>
      <c r="BN386" s="110" t="str">
        <f>IF(Tabela2[[#This Row],[Atendido pelo Ibama ("Não" ou "Sim")]]="Não","Preencher", IF(Tabela2[[#This Row],[Atendido pelo Ibama ("Não" ou "Sim")]]="Sim","NA",""))</f>
        <v>NA</v>
      </c>
      <c r="BO386" s="116" t="s">
        <v>7139</v>
      </c>
      <c r="BP386" s="110" t="str">
        <f>IF(Tabela2[[#This Row],[Forma de atendimento (primeiro documento/ação)]]= "Outros (especificar)", "PREENCHER","NA")</f>
        <v>NA</v>
      </c>
      <c r="BQ386" s="108" t="s">
        <v>123</v>
      </c>
      <c r="BR386" s="110" t="str">
        <f>IF(Tabela2[[#This Row],[Equipe do Ibama foi a campo? Houve sobrevoo do Poseidon?]] = "Sim", "PREENCHER","NA")</f>
        <v>NA</v>
      </c>
      <c r="BS386" s="110" t="str">
        <f>IF(Tabela2[[#This Row],[Se sim, foi emitida Ordem de Emergência? (informações vinculada à coluna CK)]] = "Sim", "PREENCHER","NA")</f>
        <v>NA</v>
      </c>
      <c r="BT386" s="110" t="s">
        <v>7099</v>
      </c>
      <c r="BU386" s="110" t="s">
        <v>2696</v>
      </c>
      <c r="BV386" s="110" t="s">
        <v>123</v>
      </c>
      <c r="BW386" s="110" t="s">
        <v>123</v>
      </c>
      <c r="BX386" s="108"/>
      <c r="BY386" s="108"/>
      <c r="BZ386" s="106" t="str">
        <f>IF(Tabela2[[#This Row],[Data do documento de encerramento]]="NA","NA",IF(Tabela2[[#This Row],[Data do documento de encerramento]]="","Pendente de conclusão/ encerramento",_xlfn.DAYS(Tabela2[[#This Row],[Data do documento de encerramento]],J386)))</f>
        <v>Pendente de conclusão/ encerramento</v>
      </c>
      <c r="CA386" s="109"/>
      <c r="CB386" s="109"/>
      <c r="CC386" s="131" t="s">
        <v>7140</v>
      </c>
      <c r="CD386" s="109" t="s">
        <v>123</v>
      </c>
      <c r="CE386" s="109" t="s">
        <v>123</v>
      </c>
      <c r="CF386" s="109" t="s">
        <v>7141</v>
      </c>
    </row>
    <row r="387" spans="1:84" hidden="1">
      <c r="A387" s="172">
        <v>202561232438</v>
      </c>
      <c r="B387" s="174" t="s">
        <v>8521</v>
      </c>
      <c r="C387" s="110" t="str">
        <f>VLOOKUP(Tabela2[[#This Row],[SIEMA]],Siema2025,4,FALSE)</f>
        <v xml:space="preserve"> MG</v>
      </c>
      <c r="D387" s="108" t="str">
        <f>VLOOKUP(Tabela2[[#This Row],[SIEMA]],Siema2025,3,FALSE)</f>
        <v xml:space="preserve">Pouso Alegre </v>
      </c>
      <c r="E387" s="108" t="str">
        <f>VLOOKUP(Tabela2[[#This Row],[SIEMA]],Siema2025,20,FALSE)</f>
        <v>RODOVIA BR-381, km 872,865 norte</v>
      </c>
      <c r="F387" s="108"/>
      <c r="G387" s="108"/>
      <c r="H387" s="108"/>
      <c r="I387" s="106" t="str">
        <f>VLOOKUP(Tabela2[[#This Row],[SIEMA]],Siema2025,19,FALSE)</f>
        <v/>
      </c>
      <c r="J387" s="107">
        <f>VLOOKUP(Tabela2[[#This Row],[SIEMA]],Siema2025,2,FALSE)</f>
        <v>45818</v>
      </c>
      <c r="K387" s="107" t="str">
        <f>VLOOKUP(Tabela2[[#This Row],[SIEMA]],Siema2025,16,FALSE)</f>
        <v>Terça</v>
      </c>
      <c r="L387" s="108" t="str">
        <f>IF(Tabela2[[#This Row],[Data]]="","Sem Informação",VLOOKUP(MONTH(Tabela2[[#This Row],[Data]]),'[1]Validação de dados'!$I$1:$J$13,2,0))</f>
        <v>Junho</v>
      </c>
      <c r="M387" s="106">
        <f>YEAR(Tabela2[[#This Row],[Data]])</f>
        <v>2025</v>
      </c>
      <c r="N387" s="107" t="str">
        <f>VLOOKUP(Tabela2[[#This Row],[SIEMA]],Siema2025,17,FALSE)</f>
        <v>Noturno</v>
      </c>
      <c r="O387" s="107" t="str">
        <f>VLOOKUP(Tabela2[[#This Row],[SIEMA]],Siema2025,5,FALSE)</f>
        <v>Rodovia</v>
      </c>
      <c r="P387" s="106" t="str">
        <f>VLOOKUP(Tabela2[[#This Row],[SIEMA]],Siema2025,21,FALSE)</f>
        <v>Carreta vazia trafegava sentido norte quando chocou com carreta bitrem com carga de 65 mil litros de gasolina.</v>
      </c>
      <c r="Q387" s="106" t="str">
        <f>VLOOKUP(Tabela2[[#This Row],[SIEMA]],Siema2025,7,FALSE)</f>
        <v>GASOLINA</v>
      </c>
      <c r="R387" s="106" t="str">
        <f>VLOOKUP(Tabela2[[#This Row],[SIEMA]],Siema2025,10,FALSE)</f>
        <v/>
      </c>
      <c r="S387" s="109" t="str">
        <f>IF(Q387="","", IF(Q387="NC","", IF(Q387="NE","", IF(Q387="NA","",IFERROR(VLOOKUP(Q387,Produtos!$A$1:$C$2319,2,FALSE),"Não Cadastrado")))))</f>
        <v>Não Cadastrado</v>
      </c>
      <c r="T387" s="106" t="str">
        <f>VLOOKUP(Tabela2[[#This Row],[SIEMA]],Siema2025,11,FALSE)</f>
        <v xml:space="preserve"> </v>
      </c>
      <c r="U387" s="106" t="str">
        <f>VLOOKUP(Tabela2[[#This Row],[SIEMA]],Siema2025,12,FALSE)</f>
        <v xml:space="preserve"> </v>
      </c>
      <c r="V387" s="106" t="str">
        <f>IF(Q387="","",IF(ISNUMBER(Q387)=FALSE,"Não se aplica",IFERROR(VLOOKUP(Q387,Produtos!$A$1:$C$2319,3,FALSE),"Não Cadastrado")))</f>
        <v>Não se aplica</v>
      </c>
      <c r="W387" s="106" t="str">
        <f>VLOOKUP(Tabela2[[#This Row],[SIEMA]],Siema2025,10,FALSE)</f>
        <v/>
      </c>
      <c r="X387" s="115" t="str">
        <f>IF(Tabela2[[#This Row],[Origem do acidente]] = "Plataforma", "PREENCHER","NA")</f>
        <v>NA</v>
      </c>
      <c r="Y387" s="111" t="str">
        <f>IF(W387="","", IF(W387="NC","", IF(W387="NE","", IF(W387="NA","",IFERROR(VLOOKUP(W387,Produtos!$A$1:$C$2319,2,FALSE),"Não Cadastrado")))))</f>
        <v/>
      </c>
      <c r="Z387" s="106" t="str">
        <f>VLOOKUP(Tabela2[[#This Row],[SIEMA]],Siema2025,11,FALSE)</f>
        <v xml:space="preserve"> </v>
      </c>
      <c r="AA387" s="106" t="str">
        <f>VLOOKUP(Tabela2[[#This Row],[SIEMA]],Siema2025,12,FALSE)</f>
        <v xml:space="preserve"> </v>
      </c>
      <c r="AB387" s="106" t="str">
        <f>IF(W387="","",IF(ISNUMBER(W387)=FALSE,"Não se aplica",IFERROR(VLOOKUP(W387,Produtos!$A$1:$C$2319,3,FALSE),"Não Cadastrado")))</f>
        <v/>
      </c>
      <c r="AC387" s="106"/>
      <c r="AD387" s="110" t="str">
        <f>IF(Tabela2[[#This Row],[Origem do acidente]] = "Plataforma", "PREENCHER","NA")</f>
        <v>NA</v>
      </c>
      <c r="AE387" s="109" t="str">
        <f>IF(AC387="","", IF(AC387="NC","", IF(AC387="NE","", IF(AC387="NA","",IFERROR(VLOOKUP(AC387,Produtos!$A$1:$C$2319,2,FALSE),"Não Cadastrado")))))</f>
        <v/>
      </c>
      <c r="AF387" s="106"/>
      <c r="AG387" s="106"/>
      <c r="AH387" s="106" t="str">
        <f>IF(AC387="","",IF(ISNUMBER(AC387)=FALSE,"Não se aplica",IFERROR(VLOOKUP(AC387,Produtos!$A$1:$C$2319,3,FALSE),"Não Cadastrado")))</f>
        <v/>
      </c>
      <c r="AI387" s="106"/>
      <c r="AJ387" s="106" t="str">
        <f>VLOOKUP(Tabela2[[#This Row],[SIEMA]],Siema2025,26,FALSE)</f>
        <v>Carreta vazia trafegava sentido norte quando se chocou com carreta bitrem com carga de 65 mil litros de gasolina.</v>
      </c>
      <c r="AK387" s="109"/>
      <c r="AL387" s="109"/>
      <c r="AM387" s="109"/>
      <c r="AN387" s="110" t="str">
        <f>VLOOKUP(Tabela2[[#This Row],[SIEMA]],Siema2025,51,FALSE)</f>
        <v/>
      </c>
      <c r="AO387" s="110" t="str">
        <f>VLOOKUP(Tabela2[[#This Row],[SIEMA]],Siema2025,53,FALSE)</f>
        <v/>
      </c>
      <c r="AP387" s="110" t="str">
        <f>VLOOKUP(Tabela2[[#This Row],[SIEMA]],Siema2025,55,FALSE)</f>
        <v/>
      </c>
      <c r="AQ387" s="110" t="str">
        <f>VLOOKUP(Tabela2[[#This Row],[SIEMA]],Siema2025,57,FALSE)</f>
        <v/>
      </c>
      <c r="AR387" s="110" t="str">
        <f>VLOOKUP(Tabela2[[#This Row],[SIEMA]],Siema2025,59,FALSE)</f>
        <v/>
      </c>
      <c r="AS387" s="110" t="str">
        <f>VLOOKUP(Tabela2[[#This Row],[SIEMA]],Siema2025,61,FALSE)</f>
        <v/>
      </c>
      <c r="AT387" s="110" t="str">
        <f>VLOOKUP(Tabela2[[#This Row],[SIEMA]],Siema2025,63,FALSE)</f>
        <v/>
      </c>
      <c r="AU387" s="110" t="str">
        <f>VLOOKUP(Tabela2[[#This Row],[SIEMA]],Siema2025,65,FALSE)</f>
        <v/>
      </c>
      <c r="AV387" s="110" t="str">
        <f>VLOOKUP(Tabela2[[#This Row],[SIEMA]],Siema2025,67,FALSE)</f>
        <v/>
      </c>
      <c r="AW387" s="110" t="str">
        <f>VLOOKUP(Tabela2[[#This Row],[SIEMA]],Siema2025,69,FALSE)</f>
        <v>X</v>
      </c>
      <c r="AX387" s="110" t="str">
        <f>VLOOKUP(Tabela2[[#This Row],[SIEMA]],Siema2025,71,FALSE)</f>
        <v/>
      </c>
      <c r="AY387" s="110" t="str">
        <f>VLOOKUP(Tabela2[[#This Row],[SIEMA]],Siema2025,73,FALSE)</f>
        <v/>
      </c>
      <c r="AZ387" s="110" t="str">
        <f>VLOOKUP(Tabela2[[#This Row],[SIEMA]],Siema2025,75,FALSE)</f>
        <v/>
      </c>
      <c r="BA387" s="110" t="str">
        <f>VLOOKUP(Tabela2[[#This Row],[SIEMA]],Siema2025,77,FALSE)</f>
        <v/>
      </c>
      <c r="BB387" s="110" t="str">
        <f>VLOOKUP(Tabela2[[#This Row],[SIEMA]],Siema2025,79,FALSE)</f>
        <v/>
      </c>
      <c r="BC387" s="110" t="str">
        <f>IF(Tabela2[[#This Row],[Outro(s) ]] = "X", "PREENCHER","NA")</f>
        <v>NA</v>
      </c>
      <c r="BD387" s="110" t="str">
        <f>VLOOKUP(Tabela2[[#This Row],[SIEMA]],Siema2025,82,FALSE)</f>
        <v/>
      </c>
      <c r="BE387" s="110" t="str">
        <f>VLOOKUP(Tabela2[[#This Row],[SIEMA]],Siema2025,81,FALSE)</f>
        <v/>
      </c>
      <c r="BF387" s="112" t="str">
        <f>VLOOKUP(Tabela2[[#This Row],[SIEMA]],Siema2025,28,FALSE)</f>
        <v/>
      </c>
      <c r="BG387" s="112"/>
      <c r="BH387" s="113" t="str">
        <f>VLOOKUP(Tabela2[[#This Row],[SIEMA]],Siema2025,29,FALSE)</f>
        <v/>
      </c>
      <c r="BI387" s="114" t="str">
        <f>VLOOKUP(Tabela2[[#This Row],[SIEMA]],Siema2025,107,FALSE)</f>
        <v>Não</v>
      </c>
      <c r="BJ387" s="109"/>
      <c r="BK387" s="106"/>
      <c r="BL387" s="143"/>
      <c r="BM387" s="110">
        <f ca="1">IF(Tabela2[[#This Row],[Data de atendimento do Ibama (considerar o primeiro documento/ação)]]="",_xlfn.DAYS(TODAY(),J387),_xlfn.DAYS(Tabela2[[#This Row],[Data de atendimento do Ibama (considerar o primeiro documento/ação)]],J387))</f>
        <v>402</v>
      </c>
      <c r="BN387" s="110" t="str">
        <f>IF(Tabela2[[#This Row],[Atendido pelo Ibama ("Não" ou "Sim")]]="Não","Preencher", IF(Tabela2[[#This Row],[Atendido pelo Ibama ("Não" ou "Sim")]]="Sim","NA",""))</f>
        <v/>
      </c>
      <c r="BO387" s="116"/>
      <c r="BP387" s="110" t="str">
        <f>IF(Tabela2[[#This Row],[Forma de atendimento (primeiro documento/ação)]]= "Outros (especificar)", "PREENCHER","NA")</f>
        <v>NA</v>
      </c>
      <c r="BQ387" s="108"/>
      <c r="BR387" s="110" t="str">
        <f>IF(Tabela2[[#This Row],[Equipe do Ibama foi a campo? Houve sobrevoo do Poseidon?]] = "Sim", "PREENCHER","NA")</f>
        <v>NA</v>
      </c>
      <c r="BS387" s="110" t="str">
        <f>IF(Tabela2[[#This Row],[Se sim, foi emitida Ordem de Emergência? (informações vinculada à coluna CK)]] = "Sim", "PREENCHER","NA")</f>
        <v>NA</v>
      </c>
      <c r="BT387" s="110" t="str">
        <f>IF(Tabela2[[#This Row],[Foi elaborado Relatório de Vistoria pelo Ibama? (informações vinculada à coluna CK)]] = "Sim", "PREENCHER","NA")</f>
        <v>NA</v>
      </c>
      <c r="BU387" s="110" t="str">
        <f>IF(Tabela2[[#This Row],[Houve envio de Informações Pós-acidente (preencher "não se aplica" quando de competência estadual/municipal)]] = "Sim", "PREENCHER","NA")</f>
        <v>NA</v>
      </c>
      <c r="BV387" s="110" t="str">
        <f>IF(Tabela2[[#This Row],[Houve avaliação das informações pós-acidente solicitadas/enviadas?]] = "Sim", "PREENCHER","NA")</f>
        <v>NA</v>
      </c>
      <c r="BW387" s="110" t="str">
        <f>IF(Tabela2[[#This Row],[O Ibama aguarda resposta da empresa/OEMA, etc?]] = "Sim", "PREENCHER","NA")</f>
        <v>NA</v>
      </c>
      <c r="BX387" s="108"/>
      <c r="BY387" s="108"/>
      <c r="BZ387" s="106" t="str">
        <f>IF(Tabela2[[#This Row],[Data do documento de encerramento]]="NA","NA",IF(Tabela2[[#This Row],[Data do documento de encerramento]]="","Pendente de conclusão/ encerramento",_xlfn.DAYS(Tabela2[[#This Row],[Data do documento de encerramento]],J387)))</f>
        <v>Pendente de conclusão/ encerramento</v>
      </c>
      <c r="CA387" s="109"/>
      <c r="CB387" s="109"/>
      <c r="CC387" s="131"/>
      <c r="CD387" s="109"/>
      <c r="CE387" s="109"/>
      <c r="CF387" s="109"/>
    </row>
    <row r="388" spans="1:84" ht="45.75" hidden="1">
      <c r="A388" s="172">
        <v>202581154013</v>
      </c>
      <c r="B388" s="173" t="s">
        <v>8526</v>
      </c>
      <c r="C388" s="110" t="str">
        <f>VLOOKUP(Tabela2[[#This Row],[SIEMA]],Siema2025,4,FALSE)</f>
        <v xml:space="preserve"> AM</v>
      </c>
      <c r="D388" s="108" t="str">
        <f>VLOOKUP(Tabela2[[#This Row],[SIEMA]],Siema2025,3,FALSE)</f>
        <v xml:space="preserve">Presidente Figueiredo </v>
      </c>
      <c r="E388" s="108" t="s">
        <v>8527</v>
      </c>
      <c r="F388" s="108" t="s">
        <v>8528</v>
      </c>
      <c r="G388" s="156" t="s">
        <v>8529</v>
      </c>
      <c r="H388" s="156" t="s">
        <v>8530</v>
      </c>
      <c r="I388" s="106" t="s">
        <v>7118</v>
      </c>
      <c r="J388" s="107">
        <f>VLOOKUP(Tabela2[[#This Row],[SIEMA]],Siema2025,2,FALSE)</f>
        <v>45818</v>
      </c>
      <c r="K388" s="107" t="str">
        <f>VLOOKUP(Tabela2[[#This Row],[SIEMA]],Siema2025,16,FALSE)</f>
        <v>Terça</v>
      </c>
      <c r="L388" s="108" t="str">
        <f>IF(Tabela2[[#This Row],[Data]]="","Sem Informação",VLOOKUP(MONTH(Tabela2[[#This Row],[Data]]),'[1]Validação de dados'!$I$1:$J$13,2,0))</f>
        <v>Junho</v>
      </c>
      <c r="M388" s="106">
        <f>YEAR(Tabela2[[#This Row],[Data]])</f>
        <v>2025</v>
      </c>
      <c r="N388" s="107" t="str">
        <f>VLOOKUP(Tabela2[[#This Row],[SIEMA]],Siema2025,17,FALSE)</f>
        <v>Matutino</v>
      </c>
      <c r="O388" s="107" t="str">
        <f>VLOOKUP(Tabela2[[#This Row],[SIEMA]],Siema2025,5,FALSE)</f>
        <v>Rodovia</v>
      </c>
      <c r="P388" s="106" t="str">
        <f>VLOOKUP(Tabela2[[#This Row],[SIEMA]],Siema2025,21,FALSE)</f>
        <v/>
      </c>
      <c r="Q388" s="106">
        <v>1203</v>
      </c>
      <c r="R388" s="106" t="str">
        <f>VLOOKUP(Tabela2[[#This Row],[SIEMA]],Siema2025,10,FALSE)</f>
        <v/>
      </c>
      <c r="S388" s="109" t="str">
        <f>IF(Q388="","", IF(Q388="NC","", IF(Q388="NE","", IF(Q388="NA","",IFERROR(VLOOKUP(Q388,Produtos!$A$1:$C$2319,2,FALSE),"Não Cadastrado")))))</f>
        <v>COMBUSTÍVEL PARA MOTORES  ou GASOLINA ou GASOLINA DE AVIAÇÃO (GAV-100LL ou AVGAS-100LL)</v>
      </c>
      <c r="T388" s="106" t="s">
        <v>6834</v>
      </c>
      <c r="U388" s="106" t="s">
        <v>7062</v>
      </c>
      <c r="V388" s="106">
        <f>IF(Q388="","",IF(ISNUMBER(Q388)=FALSE,"Não se aplica",IFERROR(VLOOKUP(Q388,Produtos!$A$1:$C$2319,3,FALSE),"Não Cadastrado")))</f>
        <v>3</v>
      </c>
      <c r="W388" s="106" t="str">
        <f>VLOOKUP(Tabela2[[#This Row],[SIEMA]],Siema2025,10,FALSE)</f>
        <v/>
      </c>
      <c r="X388" s="115" t="str">
        <f>IF(Tabela2[[#This Row],[Origem do acidente]] = "Plataforma", "PREENCHER","NA")</f>
        <v>NA</v>
      </c>
      <c r="Y388" s="111" t="str">
        <f>IF(W388="","", IF(W388="NC","", IF(W388="NE","", IF(W388="NA","",IFERROR(VLOOKUP(W388,Produtos!$A$1:$C$2319,2,FALSE),"Não Cadastrado")))))</f>
        <v/>
      </c>
      <c r="Z388" s="106" t="str">
        <f>VLOOKUP(Tabela2[[#This Row],[SIEMA]],Siema2025,11,FALSE)</f>
        <v xml:space="preserve"> </v>
      </c>
      <c r="AA388" s="106" t="str">
        <f>VLOOKUP(Tabela2[[#This Row],[SIEMA]],Siema2025,12,FALSE)</f>
        <v xml:space="preserve"> </v>
      </c>
      <c r="AB388" s="106" t="str">
        <f>IF(W388="","",IF(ISNUMBER(W388)=FALSE,"Não se aplica",IFERROR(VLOOKUP(W388,Produtos!$A$1:$C$2319,3,FALSE),"Não Cadastrado")))</f>
        <v/>
      </c>
      <c r="AC388" s="106"/>
      <c r="AD388" s="110" t="str">
        <f>IF(Tabela2[[#This Row],[Origem do acidente]] = "Plataforma", "PREENCHER","NA")</f>
        <v>NA</v>
      </c>
      <c r="AE388" s="109" t="str">
        <f>IF(AC388="","", IF(AC388="NC","", IF(AC388="NE","", IF(AC388="NA","",IFERROR(VLOOKUP(AC388,Produtos!$A$1:$C$2319,2,FALSE),"Não Cadastrado")))))</f>
        <v/>
      </c>
      <c r="AF388" s="106"/>
      <c r="AG388" s="106"/>
      <c r="AH388" s="106" t="str">
        <f>IF(AC388="","",IF(ISNUMBER(AC388)=FALSE,"Não se aplica",IFERROR(VLOOKUP(AC388,Produtos!$A$1:$C$2319,3,FALSE),"Não Cadastrado")))</f>
        <v/>
      </c>
      <c r="AI388" s="106"/>
      <c r="AJ388" s="106" t="str">
        <f>VLOOKUP(Tabela2[[#This Row],[SIEMA]],Siema2025,26,FALSE)</f>
        <v>REAÇÃO TARDIA OU INEFICIENTE DO CONDUTOR, CONFORME LAUDO PERICIAL DA PRF.</v>
      </c>
      <c r="AK388" s="109" t="s">
        <v>7356</v>
      </c>
      <c r="AL388" s="109" t="s">
        <v>7175</v>
      </c>
      <c r="AM388" s="109" t="s">
        <v>7827</v>
      </c>
      <c r="AN388" s="110" t="str">
        <f>VLOOKUP(Tabela2[[#This Row],[SIEMA]],Siema2025,51,FALSE)</f>
        <v/>
      </c>
      <c r="AO388" s="110" t="str">
        <f>VLOOKUP(Tabela2[[#This Row],[SIEMA]],Siema2025,53,FALSE)</f>
        <v/>
      </c>
      <c r="AP388" s="110" t="str">
        <f>VLOOKUP(Tabela2[[#This Row],[SIEMA]],Siema2025,55,FALSE)</f>
        <v/>
      </c>
      <c r="AQ388" s="110" t="str">
        <f>VLOOKUP(Tabela2[[#This Row],[SIEMA]],Siema2025,57,FALSE)</f>
        <v/>
      </c>
      <c r="AR388" s="110" t="str">
        <f>VLOOKUP(Tabela2[[#This Row],[SIEMA]],Siema2025,59,FALSE)</f>
        <v/>
      </c>
      <c r="AS388" s="110" t="str">
        <f>VLOOKUP(Tabela2[[#This Row],[SIEMA]],Siema2025,61,FALSE)</f>
        <v/>
      </c>
      <c r="AT388" s="110" t="str">
        <f>VLOOKUP(Tabela2[[#This Row],[SIEMA]],Siema2025,63,FALSE)</f>
        <v/>
      </c>
      <c r="AU388" s="110" t="str">
        <f>VLOOKUP(Tabela2[[#This Row],[SIEMA]],Siema2025,65,FALSE)</f>
        <v>X</v>
      </c>
      <c r="AV388" s="110" t="str">
        <f>VLOOKUP(Tabela2[[#This Row],[SIEMA]],Siema2025,67,FALSE)</f>
        <v/>
      </c>
      <c r="AW388" s="110" t="s">
        <v>7176</v>
      </c>
      <c r="AX388" s="110" t="str">
        <f>VLOOKUP(Tabela2[[#This Row],[SIEMA]],Siema2025,71,FALSE)</f>
        <v>X</v>
      </c>
      <c r="AY388" s="110" t="str">
        <f>VLOOKUP(Tabela2[[#This Row],[SIEMA]],Siema2025,73,FALSE)</f>
        <v/>
      </c>
      <c r="AZ388" s="110" t="str">
        <f>VLOOKUP(Tabela2[[#This Row],[SIEMA]],Siema2025,75,FALSE)</f>
        <v/>
      </c>
      <c r="BA388" s="110" t="str">
        <f>VLOOKUP(Tabela2[[#This Row],[SIEMA]],Siema2025,77,FALSE)</f>
        <v/>
      </c>
      <c r="BB388" s="110" t="str">
        <f>VLOOKUP(Tabela2[[#This Row],[SIEMA]],Siema2025,79,FALSE)</f>
        <v/>
      </c>
      <c r="BC388" s="110" t="str">
        <f>IF(Tabela2[[#This Row],[Outro(s) ]] = "X", "PREENCHER","NA")</f>
        <v>NA</v>
      </c>
      <c r="BD388" s="110" t="str">
        <f>VLOOKUP(Tabela2[[#This Row],[SIEMA]],Siema2025,82,FALSE)</f>
        <v/>
      </c>
      <c r="BE388" s="110" t="str">
        <f>VLOOKUP(Tabela2[[#This Row],[SIEMA]],Siema2025,81,FALSE)</f>
        <v/>
      </c>
      <c r="BF388" s="112" t="str">
        <f>VLOOKUP(Tabela2[[#This Row],[SIEMA]],Siema2025,28,FALSE)</f>
        <v>CIDADE TRANSPORTES LTDA/ WALLACE MENEZES DA SILVA</v>
      </c>
      <c r="BG388" s="112"/>
      <c r="BH388" s="113" t="str">
        <f>VLOOKUP(Tabela2[[#This Row],[SIEMA]],Siema2025,29,FALSE)</f>
        <v>06151511000190</v>
      </c>
      <c r="BI388" s="114" t="s">
        <v>7062</v>
      </c>
      <c r="BJ388" s="109" t="s">
        <v>7097</v>
      </c>
      <c r="BK388" s="106" t="s">
        <v>2696</v>
      </c>
      <c r="BL388" s="143">
        <v>45890</v>
      </c>
      <c r="BM388" s="110">
        <f ca="1">IF(Tabela2[[#This Row],[Data de atendimento do Ibama (considerar o primeiro documento/ação)]]="",_xlfn.DAYS(TODAY(),J388),_xlfn.DAYS(Tabela2[[#This Row],[Data de atendimento do Ibama (considerar o primeiro documento/ação)]],J388))</f>
        <v>72</v>
      </c>
      <c r="BN388" s="110" t="str">
        <f>IF(Tabela2[[#This Row],[Atendido pelo Ibama ("Não" ou "Sim")]]="Não","Preencher", IF(Tabela2[[#This Row],[Atendido pelo Ibama ("Não" ou "Sim")]]="Sim","NA",""))</f>
        <v>NA</v>
      </c>
      <c r="BO388" s="116" t="s">
        <v>7139</v>
      </c>
      <c r="BP388" s="110" t="str">
        <f>IF(Tabela2[[#This Row],[Forma de atendimento (primeiro documento/ação)]]= "Outros (especificar)", "PREENCHER","NA")</f>
        <v>NA</v>
      </c>
      <c r="BQ388" s="108" t="s">
        <v>123</v>
      </c>
      <c r="BR388" s="110" t="str">
        <f>IF(Tabela2[[#This Row],[Equipe do Ibama foi a campo? Houve sobrevoo do Poseidon?]] = "Sim", "PREENCHER","NA")</f>
        <v>NA</v>
      </c>
      <c r="BS388" s="110" t="str">
        <f>IF(Tabela2[[#This Row],[Se sim, foi emitida Ordem de Emergência? (informações vinculada à coluna CK)]] = "Sim", "PREENCHER","NA")</f>
        <v>NA</v>
      </c>
      <c r="BT388" s="110" t="s">
        <v>7112</v>
      </c>
      <c r="BU388" s="110" t="str">
        <f>IF(Tabela2[[#This Row],[Houve envio de Informações Pós-acidente (preencher "não se aplica" quando de competência estadual/municipal)]] = "Sim", "PREENCHER","NA")</f>
        <v>NA</v>
      </c>
      <c r="BV388" s="110" t="s">
        <v>2696</v>
      </c>
      <c r="BW388" s="110" t="s">
        <v>123</v>
      </c>
      <c r="BX388" s="108" t="s">
        <v>7119</v>
      </c>
      <c r="BY388" s="143"/>
      <c r="BZ388" s="106" t="str">
        <f>IF(Tabela2[[#This Row],[Data do documento de encerramento]]="NA","NA",IF(Tabela2[[#This Row],[Data do documento de encerramento]]="","Pendente de conclusão/ encerramento",_xlfn.DAYS(Tabela2[[#This Row],[Data do documento de encerramento]],J388)))</f>
        <v>Pendente de conclusão/ encerramento</v>
      </c>
      <c r="CA388" s="109" t="s">
        <v>8531</v>
      </c>
      <c r="CB388" s="109"/>
      <c r="CC388" s="132"/>
      <c r="CD388" s="109"/>
      <c r="CE388" s="109"/>
      <c r="CF388" s="109"/>
    </row>
    <row r="389" spans="1:84" ht="76.5">
      <c r="A389" s="185">
        <v>202561354028</v>
      </c>
      <c r="B389" s="120" t="s">
        <v>8532</v>
      </c>
      <c r="C389" s="110" t="s">
        <v>672</v>
      </c>
      <c r="D389" s="108" t="s">
        <v>637</v>
      </c>
      <c r="E389" s="108" t="s">
        <v>3727</v>
      </c>
      <c r="F389" s="108"/>
      <c r="G389" s="108" t="s">
        <v>8533</v>
      </c>
      <c r="H389" s="108" t="s">
        <v>8534</v>
      </c>
      <c r="I389" s="106" t="str">
        <f>VLOOKUP(Tabela2[[#This Row],[SIEMA]],Siema2025,19,FALSE)</f>
        <v>Santos</v>
      </c>
      <c r="J389" s="107">
        <f>VLOOKUP(Tabela2[[#This Row],[SIEMA]],Siema2025,2,FALSE)</f>
        <v>45819</v>
      </c>
      <c r="K389" s="107" t="str">
        <f>VLOOKUP(Tabela2[[#This Row],[SIEMA]],Siema2025,16,FALSE)</f>
        <v>Quarta</v>
      </c>
      <c r="L389" s="108" t="str">
        <f>IF(Tabela2[[#This Row],[Data]]="","Sem Informação",VLOOKUP(MONTH(Tabela2[[#This Row],[Data]]),'[1]Validação de dados'!$I$1:$J$13,2,0))</f>
        <v>Junho</v>
      </c>
      <c r="M389" s="106">
        <f>YEAR(Tabela2[[#This Row],[Data]])</f>
        <v>2025</v>
      </c>
      <c r="N389" s="107" t="str">
        <f>VLOOKUP(Tabela2[[#This Row],[SIEMA]],Siema2025,17,FALSE)</f>
        <v>Vespertino</v>
      </c>
      <c r="O389" s="107" t="str">
        <f>VLOOKUP(Tabela2[[#This Row],[SIEMA]],Siema2025,5,FALSE)</f>
        <v>Plataforma</v>
      </c>
      <c r="P389" s="106" t="str">
        <f>VLOOKUP(Tabela2[[#This Row],[SIEMA]],Siema2025,21,FALSE)</f>
        <v>P-67, Campo de Tupi, Bacia de Santos.</v>
      </c>
      <c r="Q389" s="106">
        <v>1267</v>
      </c>
      <c r="R389" s="106" t="s">
        <v>2043</v>
      </c>
      <c r="S389" s="109" t="str">
        <f>IF(Q389="","", IF(Q389="NC","", IF(Q389="NE","", IF(Q389="NA","",IFERROR(VLOOKUP(Q389,Produtos!$A$1:$C$2319,2,FALSE),"Não Cadastrado")))))</f>
        <v>PETRÓLEO CRU</v>
      </c>
      <c r="T389" s="106">
        <v>3.1E-2</v>
      </c>
      <c r="U389" s="106" t="s">
        <v>7109</v>
      </c>
      <c r="V389" s="106">
        <f>IF(Q389="","",IF(ISNUMBER(Q389)=FALSE,"Não se aplica",IFERROR(VLOOKUP(Q389,Produtos!$A$1:$C$2319,3,FALSE),"Não Cadastrado")))</f>
        <v>3</v>
      </c>
      <c r="W389" s="106" t="str">
        <f>VLOOKUP(Tabela2[[#This Row],[SIEMA]],Siema2025,10,FALSE)</f>
        <v/>
      </c>
      <c r="X389" s="115"/>
      <c r="Y389" s="111" t="str">
        <f>IF(W389="","", IF(W389="NC","", IF(W389="NE","", IF(W389="NA","",IFERROR(VLOOKUP(W389,Produtos!$A$1:$C$2319,2,FALSE),"Não Cadastrado")))))</f>
        <v/>
      </c>
      <c r="Z389" s="106" t="str">
        <f>VLOOKUP(Tabela2[[#This Row],[SIEMA]],Siema2025,11,FALSE)</f>
        <v xml:space="preserve"> </v>
      </c>
      <c r="AA389" s="106" t="str">
        <f>VLOOKUP(Tabela2[[#This Row],[SIEMA]],Siema2025,12,FALSE)</f>
        <v xml:space="preserve"> </v>
      </c>
      <c r="AB389" s="106" t="str">
        <f>IF(W389="","",IF(ISNUMBER(W389)=FALSE,"Não se aplica",IFERROR(VLOOKUP(W389,Produtos!$A$1:$C$2319,3,FALSE),"Não Cadastrado")))</f>
        <v/>
      </c>
      <c r="AC389" s="106"/>
      <c r="AD389" s="110"/>
      <c r="AE389" s="109" t="str">
        <f>IF(AC389="","", IF(AC389="NC","", IF(AC389="NE","", IF(AC389="NA","",IFERROR(VLOOKUP(AC389,Produtos!$A$1:$C$2319,2,FALSE),"Não Cadastrado")))))</f>
        <v/>
      </c>
      <c r="AF389" s="106"/>
      <c r="AG389" s="106"/>
      <c r="AH389" s="106" t="str">
        <f>IF(AC389="","",IF(ISNUMBER(AC389)=FALSE,"Não se aplica",IFERROR(VLOOKUP(AC389,Produtos!$A$1:$C$2319,3,FALSE),"Não Cadastrado")))</f>
        <v/>
      </c>
      <c r="AI389" s="106"/>
      <c r="AJ389" s="106"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9" s="109" t="s">
        <v>7271</v>
      </c>
      <c r="AL389" s="109" t="s">
        <v>7219</v>
      </c>
      <c r="AM389" s="109"/>
      <c r="AN389" s="110" t="str">
        <f>VLOOKUP(Tabela2[[#This Row],[SIEMA]],Siema2025,51,FALSE)</f>
        <v/>
      </c>
      <c r="AO389" s="110" t="str">
        <f>VLOOKUP(Tabela2[[#This Row],[SIEMA]],Siema2025,53,FALSE)</f>
        <v/>
      </c>
      <c r="AP389" s="110" t="str">
        <f>VLOOKUP(Tabela2[[#This Row],[SIEMA]],Siema2025,55,FALSE)</f>
        <v/>
      </c>
      <c r="AQ389" s="110" t="str">
        <f>VLOOKUP(Tabela2[[#This Row],[SIEMA]],Siema2025,57,FALSE)</f>
        <v/>
      </c>
      <c r="AR389" s="110" t="str">
        <f>VLOOKUP(Tabela2[[#This Row],[SIEMA]],Siema2025,59,FALSE)</f>
        <v/>
      </c>
      <c r="AS389" s="110" t="str">
        <f>VLOOKUP(Tabela2[[#This Row],[SIEMA]],Siema2025,61,FALSE)</f>
        <v>X</v>
      </c>
      <c r="AT389" s="110" t="str">
        <f>VLOOKUP(Tabela2[[#This Row],[SIEMA]],Siema2025,63,FALSE)</f>
        <v/>
      </c>
      <c r="AU389" s="110" t="str">
        <f>VLOOKUP(Tabela2[[#This Row],[SIEMA]],Siema2025,65,FALSE)</f>
        <v/>
      </c>
      <c r="AV389" s="110" t="str">
        <f>VLOOKUP(Tabela2[[#This Row],[SIEMA]],Siema2025,67,FALSE)</f>
        <v/>
      </c>
      <c r="AW389" s="110" t="str">
        <f>VLOOKUP(Tabela2[[#This Row],[SIEMA]],Siema2025,69,FALSE)</f>
        <v/>
      </c>
      <c r="AX389" s="110" t="str">
        <f>VLOOKUP(Tabela2[[#This Row],[SIEMA]],Siema2025,71,FALSE)</f>
        <v/>
      </c>
      <c r="AY389" s="110" t="str">
        <f>VLOOKUP(Tabela2[[#This Row],[SIEMA]],Siema2025,73,FALSE)</f>
        <v/>
      </c>
      <c r="AZ389" s="110" t="str">
        <f>VLOOKUP(Tabela2[[#This Row],[SIEMA]],Siema2025,75,FALSE)</f>
        <v/>
      </c>
      <c r="BA389" s="110" t="str">
        <f>VLOOKUP(Tabela2[[#This Row],[SIEMA]],Siema2025,77,FALSE)</f>
        <v/>
      </c>
      <c r="BB389" s="110" t="str">
        <f>VLOOKUP(Tabela2[[#This Row],[SIEMA]],Siema2025,79,FALSE)</f>
        <v/>
      </c>
      <c r="BC389" s="110" t="str">
        <f>IF(Tabela2[[#This Row],[Outro(s) ]] = "X", "PREENCHER","NA")</f>
        <v>NA</v>
      </c>
      <c r="BD389" s="110" t="str">
        <f>VLOOKUP(Tabela2[[#This Row],[SIEMA]],Siema2025,82,FALSE)</f>
        <v/>
      </c>
      <c r="BE389" s="110" t="str">
        <f>VLOOKUP(Tabela2[[#This Row],[SIEMA]],Siema2025,81,FALSE)</f>
        <v/>
      </c>
      <c r="BF389" s="112" t="str">
        <f>VLOOKUP(Tabela2[[#This Row],[SIEMA]],Siema2025,28,FALSE)</f>
        <v>Petrobras</v>
      </c>
      <c r="BG389" s="112"/>
      <c r="BH389" s="113">
        <v>33000167000101</v>
      </c>
      <c r="BI389" s="114" t="str">
        <f>VLOOKUP(Tabela2[[#This Row],[SIEMA]],Siema2025,107,FALSE)</f>
        <v>Não</v>
      </c>
      <c r="BJ389" s="109" t="s">
        <v>7097</v>
      </c>
      <c r="BK389" s="106" t="s">
        <v>2696</v>
      </c>
      <c r="BL389" s="143">
        <v>45824</v>
      </c>
      <c r="BM389" s="110">
        <f ca="1">IF(Tabela2[[#This Row],[Data de atendimento do Ibama (considerar o primeiro documento/ação)]]="",_xlfn.DAYS(TODAY(),J389),_xlfn.DAYS(Tabela2[[#This Row],[Data de atendimento do Ibama (considerar o primeiro documento/ação)]],J389))</f>
        <v>5</v>
      </c>
      <c r="BN389" s="110" t="str">
        <f>IF(Tabela2[[#This Row],[Atendido pelo Ibama ("Não" ou "Sim")]]="Não","Preencher", IF(Tabela2[[#This Row],[Atendido pelo Ibama ("Não" ou "Sim")]]="Sim","NA",""))</f>
        <v>NA</v>
      </c>
      <c r="BO389" s="116" t="s">
        <v>7098</v>
      </c>
      <c r="BP389" s="110" t="str">
        <f>IF(Tabela2[[#This Row],[Forma de atendimento (primeiro documento/ação)]]= "Outros (especificar)", "PREENCHER","NA")</f>
        <v>NA</v>
      </c>
      <c r="BQ389" s="108" t="s">
        <v>123</v>
      </c>
      <c r="BR389" s="110" t="str">
        <f>IF(Tabela2[[#This Row],[Equipe do Ibama foi a campo? Houve sobrevoo do Poseidon?]] = "Sim", "PREENCHER","NA")</f>
        <v>NA</v>
      </c>
      <c r="BS389" s="110" t="str">
        <f>IF(Tabela2[[#This Row],[Se sim, foi emitida Ordem de Emergência? (informações vinculada à coluna CK)]] = "Sim", "PREENCHER","NA")</f>
        <v>NA</v>
      </c>
      <c r="BT389" s="110" t="s">
        <v>7099</v>
      </c>
      <c r="BU389" s="110" t="s">
        <v>2696</v>
      </c>
      <c r="BV389" s="110" t="s">
        <v>123</v>
      </c>
      <c r="BW389" s="110" t="s">
        <v>2696</v>
      </c>
      <c r="BX389" s="108" t="s">
        <v>7100</v>
      </c>
      <c r="BY389" s="143">
        <v>45916</v>
      </c>
      <c r="BZ389" s="106">
        <f>IF(Tabela2[[#This Row],[Data do documento de encerramento]]="NA","NA",IF(Tabela2[[#This Row],[Data do documento de encerramento]]="","Pendente de conclusão/ encerramento",_xlfn.DAYS(Tabela2[[#This Row],[Data do documento de encerramento]],J389)))</f>
        <v>97</v>
      </c>
      <c r="CA389" s="109"/>
      <c r="CB389" s="109" t="s">
        <v>7156</v>
      </c>
      <c r="CC389" s="132" t="s">
        <v>7189</v>
      </c>
      <c r="CD389" s="109" t="s">
        <v>7954</v>
      </c>
      <c r="CE389" s="109" t="s">
        <v>2696</v>
      </c>
      <c r="CF389" s="109" t="s">
        <v>7103</v>
      </c>
    </row>
    <row r="390" spans="1:84" ht="30.75" hidden="1">
      <c r="A390" s="172">
        <v>202561354006</v>
      </c>
      <c r="B390" s="173" t="s">
        <v>8535</v>
      </c>
      <c r="C390" s="110" t="str">
        <f>VLOOKUP(Tabela2[[#This Row],[SIEMA]],Siema2025,4,FALSE)</f>
        <v xml:space="preserve"> SE</v>
      </c>
      <c r="D390" s="108" t="str">
        <f>VLOOKUP(Tabela2[[#This Row],[SIEMA]],Siema2025,3,FALSE)</f>
        <v xml:space="preserve">Carmópolis </v>
      </c>
      <c r="E390" s="108" t="str">
        <f>VLOOKUP(Tabela2[[#This Row],[SIEMA]],Siema2025,20,FALSE)</f>
        <v>Locação do poço 7-CP-361-SE, Carmópolis-SE</v>
      </c>
      <c r="F390" s="108"/>
      <c r="G390" s="108" t="s">
        <v>8536</v>
      </c>
      <c r="H390" s="108" t="s">
        <v>8537</v>
      </c>
      <c r="I390" s="106" t="s">
        <v>7456</v>
      </c>
      <c r="J390" s="107">
        <f>VLOOKUP(Tabela2[[#This Row],[SIEMA]],Siema2025,2,FALSE)</f>
        <v>45820</v>
      </c>
      <c r="K390" s="107" t="str">
        <f>VLOOKUP(Tabela2[[#This Row],[SIEMA]],Siema2025,16,FALSE)</f>
        <v>Quinta</v>
      </c>
      <c r="L390" s="108" t="str">
        <f>IF(Tabela2[[#This Row],[Data]]="","Sem Informação",VLOOKUP(MONTH(Tabela2[[#This Row],[Data]]),'[1]Validação de dados'!$I$1:$J$13,2,0))</f>
        <v>Junho</v>
      </c>
      <c r="M390" s="106">
        <f>YEAR(Tabela2[[#This Row],[Data]])</f>
        <v>2025</v>
      </c>
      <c r="N390" s="107" t="str">
        <f>VLOOKUP(Tabela2[[#This Row],[SIEMA]],Siema2025,17,FALSE)</f>
        <v>Vespertino</v>
      </c>
      <c r="O390" s="107" t="s">
        <v>145</v>
      </c>
      <c r="P390" s="106" t="str">
        <f>VLOOKUP(Tabela2[[#This Row],[SIEMA]],Siema2025,21,FALSE)</f>
        <v>Poço terrestre</v>
      </c>
      <c r="Q390" s="106">
        <v>1267</v>
      </c>
      <c r="R390" s="106"/>
      <c r="S390" s="109" t="str">
        <f>IF(Q390="","", IF(Q390="NC","", IF(Q390="NE","", IF(Q390="NA","",IFERROR(VLOOKUP(Q390,Produtos!$A$1:$C$2319,2,FALSE),"Não Cadastrado")))))</f>
        <v>PETRÓLEO CRU</v>
      </c>
      <c r="T390" s="106" t="s">
        <v>8538</v>
      </c>
      <c r="U390" s="106" t="str">
        <f>VLOOKUP(Tabela2[[#This Row],[SIEMA]],Siema2025,12,FALSE)</f>
        <v>M3</v>
      </c>
      <c r="V390" s="106">
        <f>IF(Q390="","",IF(ISNUMBER(Q390)=FALSE,"Não se aplica",IFERROR(VLOOKUP(Q390,Produtos!$A$1:$C$2319,3,FALSE),"Não Cadastrado")))</f>
        <v>3</v>
      </c>
      <c r="W390" s="106"/>
      <c r="X390" s="115" t="str">
        <f>IF(Tabela2[[#This Row],[Origem do acidente]] = "Plataforma", "PREENCHER","NA")</f>
        <v>NA</v>
      </c>
      <c r="Y390" s="106" t="str">
        <f>VLOOKUP(Tabela2[[#This Row],[SIEMA]],Siema2025,10,FALSE)</f>
        <v>Água Produzida fora de especificação</v>
      </c>
      <c r="Z390" s="106" t="str">
        <f>VLOOKUP(Tabela2[[#This Row],[SIEMA]],Siema2025,11,FALSE)</f>
        <v>0.231</v>
      </c>
      <c r="AA390" s="106" t="str">
        <f>VLOOKUP(Tabela2[[#This Row],[SIEMA]],Siema2025,12,FALSE)</f>
        <v>M3</v>
      </c>
      <c r="AB390" s="106" t="str">
        <f>IF(W390="","",IF(ISNUMBER(W390)=FALSE,"Não se aplica",IFERROR(VLOOKUP(W390,Produtos!$A$1:$C$2319,3,FALSE),"Não Cadastrado")))</f>
        <v/>
      </c>
      <c r="AC390" s="106"/>
      <c r="AD390" s="110" t="str">
        <f>IF(Tabela2[[#This Row],[Origem do acidente]] = "Plataforma", "PREENCHER","NA")</f>
        <v>NA</v>
      </c>
      <c r="AE390" s="109" t="str">
        <f>IF(AC390="","", IF(AC390="NC","", IF(AC390="NE","", IF(AC390="NA","",IFERROR(VLOOKUP(AC390,Produtos!$A$1:$C$2319,2,FALSE),"Não Cadastrado")))))</f>
        <v/>
      </c>
      <c r="AF390" s="106"/>
      <c r="AG390" s="106"/>
      <c r="AH390" s="106" t="str">
        <f>IF(AC390="","",IF(ISNUMBER(AC390)=FALSE,"Não se aplica",IFERROR(VLOOKUP(AC390,Produtos!$A$1:$C$2319,3,FALSE),"Não Cadastrado")))</f>
        <v/>
      </c>
      <c r="AI390" s="106"/>
      <c r="AJ390" s="106" t="str">
        <f>VLOOKUP(Tabela2[[#This Row],[SIEMA]],Siema2025,26,FALSE)</f>
        <v>Em investigação.</v>
      </c>
      <c r="AK390" s="109"/>
      <c r="AL390" s="109"/>
      <c r="AM390" s="109"/>
      <c r="AN390" s="110" t="str">
        <f>VLOOKUP(Tabela2[[#This Row],[SIEMA]],Siema2025,51,FALSE)</f>
        <v/>
      </c>
      <c r="AO390" s="110" t="str">
        <f>VLOOKUP(Tabela2[[#This Row],[SIEMA]],Siema2025,53,FALSE)</f>
        <v/>
      </c>
      <c r="AP390" s="110" t="str">
        <f>VLOOKUP(Tabela2[[#This Row],[SIEMA]],Siema2025,55,FALSE)</f>
        <v/>
      </c>
      <c r="AQ390" s="110" t="str">
        <f>VLOOKUP(Tabela2[[#This Row],[SIEMA]],Siema2025,57,FALSE)</f>
        <v/>
      </c>
      <c r="AR390" s="110" t="str">
        <f>VLOOKUP(Tabela2[[#This Row],[SIEMA]],Siema2025,59,FALSE)</f>
        <v/>
      </c>
      <c r="AS390" s="110" t="str">
        <f>VLOOKUP(Tabela2[[#This Row],[SIEMA]],Siema2025,61,FALSE)</f>
        <v/>
      </c>
      <c r="AT390" s="110" t="str">
        <f>VLOOKUP(Tabela2[[#This Row],[SIEMA]],Siema2025,63,FALSE)</f>
        <v/>
      </c>
      <c r="AU390" s="110" t="str">
        <f>VLOOKUP(Tabela2[[#This Row],[SIEMA]],Siema2025,65,FALSE)</f>
        <v>X</v>
      </c>
      <c r="AV390" s="110" t="str">
        <f>VLOOKUP(Tabela2[[#This Row],[SIEMA]],Siema2025,67,FALSE)</f>
        <v/>
      </c>
      <c r="AW390" s="110" t="str">
        <f>VLOOKUP(Tabela2[[#This Row],[SIEMA]],Siema2025,69,FALSE)</f>
        <v/>
      </c>
      <c r="AX390" s="110" t="str">
        <f>VLOOKUP(Tabela2[[#This Row],[SIEMA]],Siema2025,71,FALSE)</f>
        <v/>
      </c>
      <c r="AY390" s="110" t="str">
        <f>VLOOKUP(Tabela2[[#This Row],[SIEMA]],Siema2025,73,FALSE)</f>
        <v/>
      </c>
      <c r="AZ390" s="110" t="str">
        <f>VLOOKUP(Tabela2[[#This Row],[SIEMA]],Siema2025,75,FALSE)</f>
        <v/>
      </c>
      <c r="BA390" s="110" t="str">
        <f>VLOOKUP(Tabela2[[#This Row],[SIEMA]],Siema2025,77,FALSE)</f>
        <v/>
      </c>
      <c r="BB390" s="110" t="str">
        <f>VLOOKUP(Tabela2[[#This Row],[SIEMA]],Siema2025,79,FALSE)</f>
        <v/>
      </c>
      <c r="BC390" s="110" t="str">
        <f>IF(Tabela2[[#This Row],[Outro(s) ]] = "X", "PREENCHER","NA")</f>
        <v>NA</v>
      </c>
      <c r="BD390" s="110" t="str">
        <f>VLOOKUP(Tabela2[[#This Row],[SIEMA]],Siema2025,82,FALSE)</f>
        <v/>
      </c>
      <c r="BE390" s="110" t="str">
        <f>VLOOKUP(Tabela2[[#This Row],[SIEMA]],Siema2025,81,FALSE)</f>
        <v/>
      </c>
      <c r="BF390" s="112" t="str">
        <f>VLOOKUP(Tabela2[[#This Row],[SIEMA]],Siema2025,28,FALSE)</f>
        <v>Carmo Energy S.A</v>
      </c>
      <c r="BG390" s="112"/>
      <c r="BH390" s="113" t="str">
        <f>VLOOKUP(Tabela2[[#This Row],[SIEMA]],Siema2025,29,FALSE)</f>
        <v/>
      </c>
      <c r="BI390" s="114" t="str">
        <f>VLOOKUP(Tabela2[[#This Row],[SIEMA]],Siema2025,107,FALSE)</f>
        <v>Não</v>
      </c>
      <c r="BJ390" s="109" t="s">
        <v>7111</v>
      </c>
      <c r="BK390" s="106" t="s">
        <v>2696</v>
      </c>
      <c r="BL390" s="143">
        <v>45834</v>
      </c>
      <c r="BM390" s="110">
        <f ca="1">IF(Tabela2[[#This Row],[Data de atendimento do Ibama (considerar o primeiro documento/ação)]]="",_xlfn.DAYS(TODAY(),J390),_xlfn.DAYS(Tabela2[[#This Row],[Data de atendimento do Ibama (considerar o primeiro documento/ação)]],J390))</f>
        <v>14</v>
      </c>
      <c r="BN390" s="110" t="str">
        <f>IF(Tabela2[[#This Row],[Atendido pelo Ibama ("Não" ou "Sim")]]="Não","Preencher", IF(Tabela2[[#This Row],[Atendido pelo Ibama ("Não" ou "Sim")]]="Sim","NA",""))</f>
        <v>NA</v>
      </c>
      <c r="BO390" s="116" t="s">
        <v>7098</v>
      </c>
      <c r="BP390" s="110" t="str">
        <f>IF(Tabela2[[#This Row],[Forma de atendimento (primeiro documento/ação)]]= "Outros (especificar)", "PREENCHER","NA")</f>
        <v>NA</v>
      </c>
      <c r="BQ390" s="108" t="s">
        <v>123</v>
      </c>
      <c r="BR390" s="110" t="str">
        <f>IF(Tabela2[[#This Row],[Equipe do Ibama foi a campo? Houve sobrevoo do Poseidon?]] = "Sim", "PREENCHER","NA")</f>
        <v>NA</v>
      </c>
      <c r="BS390" s="110" t="str">
        <f>IF(Tabela2[[#This Row],[Se sim, foi emitida Ordem de Emergência? (informações vinculada à coluna CK)]] = "Sim", "PREENCHER","NA")</f>
        <v>NA</v>
      </c>
      <c r="BT390" s="110" t="str">
        <f>IF(Tabela2[[#This Row],[Foi elaborado Relatório de Vistoria pelo Ibama? (informações vinculada à coluna CK)]] = "Sim", "PREENCHER","NA")</f>
        <v>NA</v>
      </c>
      <c r="BU390" s="110" t="s">
        <v>123</v>
      </c>
      <c r="BV390" s="110" t="s">
        <v>2696</v>
      </c>
      <c r="BW390" s="110" t="s">
        <v>123</v>
      </c>
      <c r="BX390" s="108"/>
      <c r="BY390" s="108"/>
      <c r="BZ390" s="106" t="str">
        <f>IF(Tabela2[[#This Row],[Data do documento de encerramento]]="NA","NA",IF(Tabela2[[#This Row],[Data do documento de encerramento]]="","Pendente de conclusão/ encerramento",_xlfn.DAYS(Tabela2[[#This Row],[Data do documento de encerramento]],J390)))</f>
        <v>Pendente de conclusão/ encerramento</v>
      </c>
      <c r="CA390" s="109"/>
      <c r="CB390" s="109"/>
      <c r="CC390" s="132"/>
      <c r="CD390" s="109"/>
      <c r="CE390" s="109"/>
      <c r="CF390" s="109"/>
    </row>
    <row r="391" spans="1:84" ht="76.5">
      <c r="A391" s="185">
        <v>202561379243</v>
      </c>
      <c r="B391" s="120" t="s">
        <v>8539</v>
      </c>
      <c r="C391" s="110" t="s">
        <v>672</v>
      </c>
      <c r="D391" s="108" t="s">
        <v>637</v>
      </c>
      <c r="E391" s="108" t="s">
        <v>8335</v>
      </c>
      <c r="F391" s="108"/>
      <c r="G391" s="108" t="s">
        <v>8540</v>
      </c>
      <c r="H391" s="108" t="s">
        <v>8541</v>
      </c>
      <c r="I391" s="106" t="str">
        <f>VLOOKUP(Tabela2[[#This Row],[SIEMA]],Siema2025,19,FALSE)</f>
        <v>Santos</v>
      </c>
      <c r="J391" s="107">
        <f>VLOOKUP(Tabela2[[#This Row],[SIEMA]],Siema2025,2,FALSE)</f>
        <v>45821</v>
      </c>
      <c r="K391" s="107" t="str">
        <f>VLOOKUP(Tabela2[[#This Row],[SIEMA]],Siema2025,16,FALSE)</f>
        <v>Sexta</v>
      </c>
      <c r="L391" s="108" t="str">
        <f>IF(Tabela2[[#This Row],[Data]]="","Sem Informação",VLOOKUP(MONTH(Tabela2[[#This Row],[Data]]),'[1]Validação de dados'!$I$1:$J$13,2,0))</f>
        <v>Junho</v>
      </c>
      <c r="M391" s="106">
        <f>YEAR(Tabela2[[#This Row],[Data]])</f>
        <v>2025</v>
      </c>
      <c r="N391" s="107" t="str">
        <f>VLOOKUP(Tabela2[[#This Row],[SIEMA]],Siema2025,17,FALSE)</f>
        <v>Vespertino</v>
      </c>
      <c r="O391" s="107" t="s">
        <v>111</v>
      </c>
      <c r="P391" s="106" t="str">
        <f>VLOOKUP(Tabela2[[#This Row],[SIEMA]],Siema2025,21,FALSE)</f>
        <v>Embarcação Island Intervention, Campo  e Bacalhau</v>
      </c>
      <c r="Q391" s="106" t="s">
        <v>637</v>
      </c>
      <c r="R391" s="106" t="s">
        <v>8542</v>
      </c>
      <c r="S391" s="109" t="s">
        <v>7852</v>
      </c>
      <c r="T391" s="106">
        <v>0.03</v>
      </c>
      <c r="U391" s="106" t="s">
        <v>7109</v>
      </c>
      <c r="V391" s="106" t="str">
        <f>IF(Q391="","",IF(ISNUMBER(Q391)=FALSE,"Não se aplica",IFERROR(VLOOKUP(Q391,Produtos!$A$1:$C$2319,3,FALSE),"Não Cadastrado")))</f>
        <v>Não se aplica</v>
      </c>
      <c r="W391" s="106"/>
      <c r="X391" s="115"/>
      <c r="Y391" s="111" t="str">
        <f>IF(W391="","", IF(W391="NC","", IF(W391="NE","", IF(W391="NA","",IFERROR(VLOOKUP(W391,Produtos!$A$1:$C$2319,2,FALSE),"Não Cadastrado")))))</f>
        <v/>
      </c>
      <c r="Z391" s="106"/>
      <c r="AA391" s="106"/>
      <c r="AB391" s="106" t="str">
        <f>IF(W391="","",IF(ISNUMBER(W391)=FALSE,"Não se aplica",IFERROR(VLOOKUP(W391,Produtos!$A$1:$C$2319,3,FALSE),"Não Cadastrado")))</f>
        <v/>
      </c>
      <c r="AC391" s="106"/>
      <c r="AD391" s="110"/>
      <c r="AE391" s="109" t="str">
        <f>IF(AC391="","", IF(AC391="NC","", IF(AC391="NE","", IF(AC391="NA","",IFERROR(VLOOKUP(AC391,Produtos!$A$1:$C$2319,2,FALSE),"Não Cadastrado")))))</f>
        <v/>
      </c>
      <c r="AF391" s="106"/>
      <c r="AG391" s="106"/>
      <c r="AH391" s="106" t="str">
        <f>IF(AC391="","",IF(ISNUMBER(AC391)=FALSE,"Não se aplica",IFERROR(VLOOKUP(AC391,Produtos!$A$1:$C$2319,3,FALSE),"Não Cadastrado")))</f>
        <v/>
      </c>
      <c r="AI391" s="106"/>
      <c r="AJ391" s="106"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91" s="109" t="s">
        <v>7271</v>
      </c>
      <c r="AL391" s="109"/>
      <c r="AM391" s="109"/>
      <c r="AN391" s="110" t="str">
        <f>VLOOKUP(Tabela2[[#This Row],[SIEMA]],Siema2025,51,FALSE)</f>
        <v/>
      </c>
      <c r="AO391" s="110" t="str">
        <f>VLOOKUP(Tabela2[[#This Row],[SIEMA]],Siema2025,53,FALSE)</f>
        <v/>
      </c>
      <c r="AP391" s="110" t="str">
        <f>VLOOKUP(Tabela2[[#This Row],[SIEMA]],Siema2025,55,FALSE)</f>
        <v/>
      </c>
      <c r="AQ391" s="110" t="str">
        <f>VLOOKUP(Tabela2[[#This Row],[SIEMA]],Siema2025,57,FALSE)</f>
        <v/>
      </c>
      <c r="AR391" s="110" t="str">
        <f>VLOOKUP(Tabela2[[#This Row],[SIEMA]],Siema2025,59,FALSE)</f>
        <v/>
      </c>
      <c r="AS391" s="110" t="str">
        <f>VLOOKUP(Tabela2[[#This Row],[SIEMA]],Siema2025,61,FALSE)</f>
        <v>X</v>
      </c>
      <c r="AT391" s="110" t="str">
        <f>VLOOKUP(Tabela2[[#This Row],[SIEMA]],Siema2025,63,FALSE)</f>
        <v/>
      </c>
      <c r="AU391" s="110" t="str">
        <f>VLOOKUP(Tabela2[[#This Row],[SIEMA]],Siema2025,65,FALSE)</f>
        <v/>
      </c>
      <c r="AV391" s="110" t="str">
        <f>VLOOKUP(Tabela2[[#This Row],[SIEMA]],Siema2025,67,FALSE)</f>
        <v/>
      </c>
      <c r="AW391" s="110" t="str">
        <f>VLOOKUP(Tabela2[[#This Row],[SIEMA]],Siema2025,69,FALSE)</f>
        <v/>
      </c>
      <c r="AX391" s="110" t="str">
        <f>VLOOKUP(Tabela2[[#This Row],[SIEMA]],Siema2025,71,FALSE)</f>
        <v/>
      </c>
      <c r="AY391" s="110" t="str">
        <f>VLOOKUP(Tabela2[[#This Row],[SIEMA]],Siema2025,73,FALSE)</f>
        <v/>
      </c>
      <c r="AZ391" s="110" t="str">
        <f>VLOOKUP(Tabela2[[#This Row],[SIEMA]],Siema2025,75,FALSE)</f>
        <v/>
      </c>
      <c r="BA391" s="110" t="str">
        <f>VLOOKUP(Tabela2[[#This Row],[SIEMA]],Siema2025,77,FALSE)</f>
        <v/>
      </c>
      <c r="BB391" s="110" t="str">
        <f>VLOOKUP(Tabela2[[#This Row],[SIEMA]],Siema2025,79,FALSE)</f>
        <v/>
      </c>
      <c r="BC391" s="110" t="str">
        <f>IF(Tabela2[[#This Row],[Outro(s) ]] = "X", "PREENCHER","NA")</f>
        <v>NA</v>
      </c>
      <c r="BD391" s="110" t="str">
        <f>VLOOKUP(Tabela2[[#This Row],[SIEMA]],Siema2025,82,FALSE)</f>
        <v/>
      </c>
      <c r="BE391" s="110" t="str">
        <f>VLOOKUP(Tabela2[[#This Row],[SIEMA]],Siema2025,81,FALSE)</f>
        <v/>
      </c>
      <c r="BF391" s="112" t="str">
        <f>VLOOKUP(Tabela2[[#This Row],[SIEMA]],Siema2025,28,FALSE)</f>
        <v>Equinor Brasil Energia</v>
      </c>
      <c r="BG391" s="112"/>
      <c r="BH391" s="113" t="str">
        <f>VLOOKUP(Tabela2[[#This Row],[SIEMA]],Siema2025,29,FALSE)</f>
        <v>04028583000110</v>
      </c>
      <c r="BI391" s="114" t="s">
        <v>2696</v>
      </c>
      <c r="BJ391" s="109" t="s">
        <v>7097</v>
      </c>
      <c r="BK391" s="106" t="s">
        <v>2696</v>
      </c>
      <c r="BL391" s="143">
        <v>45831</v>
      </c>
      <c r="BM391" s="110">
        <f ca="1">IF(Tabela2[[#This Row],[Data de atendimento do Ibama (considerar o primeiro documento/ação)]]="",_xlfn.DAYS(TODAY(),J391),_xlfn.DAYS(Tabela2[[#This Row],[Data de atendimento do Ibama (considerar o primeiro documento/ação)]],J391))</f>
        <v>10</v>
      </c>
      <c r="BN391" s="110" t="str">
        <f>IF(Tabela2[[#This Row],[Atendido pelo Ibama ("Não" ou "Sim")]]="Não","Preencher", IF(Tabela2[[#This Row],[Atendido pelo Ibama ("Não" ou "Sim")]]="Sim","NA",""))</f>
        <v>NA</v>
      </c>
      <c r="BO391" s="116" t="s">
        <v>7098</v>
      </c>
      <c r="BP391" s="110" t="str">
        <f>IF(Tabela2[[#This Row],[Forma de atendimento (primeiro documento/ação)]]= "Outros (especificar)", "PREENCHER","NA")</f>
        <v>NA</v>
      </c>
      <c r="BQ391" s="108" t="s">
        <v>123</v>
      </c>
      <c r="BR391" s="110" t="str">
        <f>IF(Tabela2[[#This Row],[Equipe do Ibama foi a campo? Houve sobrevoo do Poseidon?]] = "Sim", "PREENCHER","NA")</f>
        <v>NA</v>
      </c>
      <c r="BS391" s="110" t="str">
        <f>IF(Tabela2[[#This Row],[Se sim, foi emitida Ordem de Emergência? (informações vinculada à coluna CK)]] = "Sim", "PREENCHER","NA")</f>
        <v>NA</v>
      </c>
      <c r="BT391" s="110" t="s">
        <v>7099</v>
      </c>
      <c r="BU391" s="110" t="s">
        <v>123</v>
      </c>
      <c r="BV391" s="110" t="s">
        <v>123</v>
      </c>
      <c r="BW391" s="110" t="s">
        <v>123</v>
      </c>
      <c r="BX391" s="108" t="s">
        <v>7119</v>
      </c>
      <c r="BY391" s="108"/>
      <c r="BZ391" s="106" t="str">
        <f>IF(Tabela2[[#This Row],[Data do documento de encerramento]]="NA","NA",IF(Tabela2[[#This Row],[Data do documento de encerramento]]="","Pendente de conclusão/ encerramento",_xlfn.DAYS(Tabela2[[#This Row],[Data do documento de encerramento]],J391)))</f>
        <v>Pendente de conclusão/ encerramento</v>
      </c>
      <c r="CA391" s="109"/>
      <c r="CB391" s="109" t="s">
        <v>7156</v>
      </c>
      <c r="CC391" s="295" t="s">
        <v>7884</v>
      </c>
      <c r="CD391" s="109" t="s">
        <v>123</v>
      </c>
      <c r="CE391" s="109" t="s">
        <v>123</v>
      </c>
      <c r="CF391" s="109" t="s">
        <v>7103</v>
      </c>
    </row>
    <row r="392" spans="1:84" hidden="1">
      <c r="A392" s="172">
        <v>202561736030</v>
      </c>
      <c r="B392" s="173" t="s">
        <v>8543</v>
      </c>
      <c r="C392" s="110" t="str">
        <f>VLOOKUP(Tabela2[[#This Row],[SIEMA]],Siema2025,4,FALSE)</f>
        <v xml:space="preserve"> MG</v>
      </c>
      <c r="D392" s="108" t="str">
        <f>VLOOKUP(Tabela2[[#This Row],[SIEMA]],Siema2025,3,FALSE)</f>
        <v xml:space="preserve">Engenheiro Navarro </v>
      </c>
      <c r="E392" s="108" t="str">
        <f>VLOOKUP(Tabela2[[#This Row],[SIEMA]],Siema2025,20,FALSE)</f>
        <v>RODOVIA BR-135, km 434 - norte</v>
      </c>
      <c r="F392" s="108"/>
      <c r="G392" s="108"/>
      <c r="H392" s="108"/>
      <c r="I392" s="106" t="str">
        <f>VLOOKUP(Tabela2[[#This Row],[SIEMA]],Siema2025,19,FALSE)</f>
        <v/>
      </c>
      <c r="J392" s="107">
        <f>VLOOKUP(Tabela2[[#This Row],[SIEMA]],Siema2025,2,FALSE)</f>
        <v>45821</v>
      </c>
      <c r="K392" s="107" t="str">
        <f>VLOOKUP(Tabela2[[#This Row],[SIEMA]],Siema2025,16,FALSE)</f>
        <v>Sexta</v>
      </c>
      <c r="L392" s="108" t="str">
        <f>IF(Tabela2[[#This Row],[Data]]="","Sem Informação",VLOOKUP(MONTH(Tabela2[[#This Row],[Data]]),'[1]Validação de dados'!$I$1:$J$13,2,0))</f>
        <v>Junho</v>
      </c>
      <c r="M392" s="106">
        <f>YEAR(Tabela2[[#This Row],[Data]])</f>
        <v>2025</v>
      </c>
      <c r="N392" s="107" t="str">
        <f>VLOOKUP(Tabela2[[#This Row],[SIEMA]],Siema2025,17,FALSE)</f>
        <v>Noturno</v>
      </c>
      <c r="O392" s="107" t="str">
        <f>VLOOKUP(Tabela2[[#This Row],[SIEMA]],Siema2025,5,FALSE)</f>
        <v>Rodovia</v>
      </c>
      <c r="P392" s="106" t="str">
        <f>VLOOKUP(Tabela2[[#This Row],[SIEMA]],Siema2025,21,FALSE)</f>
        <v>Transporte rodoviário</v>
      </c>
      <c r="Q392" s="106" t="str">
        <f>VLOOKUP(Tabela2[[#This Row],[SIEMA]],Siema2025,7,FALSE)</f>
        <v>CARVÃO, DE ORIGEM ANIMAL OU VEGETAL</v>
      </c>
      <c r="R392" s="106" t="str">
        <f>VLOOKUP(Tabela2[[#This Row],[SIEMA]],Siema2025,10,FALSE)</f>
        <v/>
      </c>
      <c r="S392" s="109" t="str">
        <f>IF(Q392="","", IF(Q392="NC","", IF(Q392="NE","", IF(Q392="NA","",IFERROR(VLOOKUP(Q392,Produtos!$A$1:$C$2319,2,FALSE),"Não Cadastrado")))))</f>
        <v>Não Cadastrado</v>
      </c>
      <c r="T392" s="106" t="str">
        <f>VLOOKUP(Tabela2[[#This Row],[SIEMA]],Siema2025,11,FALSE)</f>
        <v xml:space="preserve"> </v>
      </c>
      <c r="U392" s="106" t="str">
        <f>VLOOKUP(Tabela2[[#This Row],[SIEMA]],Siema2025,12,FALSE)</f>
        <v xml:space="preserve"> </v>
      </c>
      <c r="V392" s="106" t="str">
        <f>IF(Q392="","",IF(ISNUMBER(Q392)=FALSE,"Não se aplica",IFERROR(VLOOKUP(Q392,Produtos!$A$1:$C$2319,3,FALSE),"Não Cadastrado")))</f>
        <v>Não se aplica</v>
      </c>
      <c r="W392" s="106" t="str">
        <f>VLOOKUP(Tabela2[[#This Row],[SIEMA]],Siema2025,10,FALSE)</f>
        <v/>
      </c>
      <c r="X392" s="115" t="str">
        <f>IF(Tabela2[[#This Row],[Origem do acidente]] = "Plataforma", "PREENCHER","NA")</f>
        <v>NA</v>
      </c>
      <c r="Y392" s="111" t="str">
        <f>IF(W392="","", IF(W392="NC","", IF(W392="NE","", IF(W392="NA","",IFERROR(VLOOKUP(W392,Produtos!$A$1:$C$2319,2,FALSE),"Não Cadastrado")))))</f>
        <v/>
      </c>
      <c r="Z392" s="106" t="str">
        <f>VLOOKUP(Tabela2[[#This Row],[SIEMA]],Siema2025,11,FALSE)</f>
        <v xml:space="preserve"> </v>
      </c>
      <c r="AA392" s="106" t="str">
        <f>VLOOKUP(Tabela2[[#This Row],[SIEMA]],Siema2025,12,FALSE)</f>
        <v xml:space="preserve"> </v>
      </c>
      <c r="AB392" s="106" t="str">
        <f>IF(W392="","",IF(ISNUMBER(W392)=FALSE,"Não se aplica",IFERROR(VLOOKUP(W392,Produtos!$A$1:$C$2319,3,FALSE),"Não Cadastrado")))</f>
        <v/>
      </c>
      <c r="AC392" s="106"/>
      <c r="AD392" s="110" t="str">
        <f>IF(Tabela2[[#This Row],[Origem do acidente]] = "Plataforma", "PREENCHER","NA")</f>
        <v>NA</v>
      </c>
      <c r="AE392" s="109" t="str">
        <f>IF(AC392="","", IF(AC392="NC","", IF(AC392="NE","", IF(AC392="NA","",IFERROR(VLOOKUP(AC392,Produtos!$A$1:$C$2319,2,FALSE),"Não Cadastrado")))))</f>
        <v/>
      </c>
      <c r="AF392" s="106"/>
      <c r="AG392" s="106"/>
      <c r="AH392" s="106" t="str">
        <f>IF(AC392="","",IF(ISNUMBER(AC392)=FALSE,"Não se aplica",IFERROR(VLOOKUP(AC392,Produtos!$A$1:$C$2319,3,FALSE),"Não Cadastrado")))</f>
        <v/>
      </c>
      <c r="AI392" s="106"/>
      <c r="AJ392" s="106" t="str">
        <f>VLOOKUP(Tabela2[[#This Row],[SIEMA]],Siema2025,26,FALSE)</f>
        <v>Derramamento do carga</v>
      </c>
      <c r="AK392" s="109"/>
      <c r="AL392" s="109"/>
      <c r="AM392" s="109"/>
      <c r="AN392" s="110" t="str">
        <f>VLOOKUP(Tabela2[[#This Row],[SIEMA]],Siema2025,51,FALSE)</f>
        <v/>
      </c>
      <c r="AO392" s="110" t="str">
        <f>VLOOKUP(Tabela2[[#This Row],[SIEMA]],Siema2025,53,FALSE)</f>
        <v/>
      </c>
      <c r="AP392" s="110" t="str">
        <f>VLOOKUP(Tabela2[[#This Row],[SIEMA]],Siema2025,55,FALSE)</f>
        <v/>
      </c>
      <c r="AQ392" s="110" t="str">
        <f>VLOOKUP(Tabela2[[#This Row],[SIEMA]],Siema2025,57,FALSE)</f>
        <v/>
      </c>
      <c r="AR392" s="110" t="str">
        <f>VLOOKUP(Tabela2[[#This Row],[SIEMA]],Siema2025,59,FALSE)</f>
        <v/>
      </c>
      <c r="AS392" s="110" t="str">
        <f>VLOOKUP(Tabela2[[#This Row],[SIEMA]],Siema2025,61,FALSE)</f>
        <v/>
      </c>
      <c r="AT392" s="110" t="str">
        <f>VLOOKUP(Tabela2[[#This Row],[SIEMA]],Siema2025,63,FALSE)</f>
        <v/>
      </c>
      <c r="AU392" s="110" t="str">
        <f>VLOOKUP(Tabela2[[#This Row],[SIEMA]],Siema2025,65,FALSE)</f>
        <v>X</v>
      </c>
      <c r="AV392" s="110" t="str">
        <f>VLOOKUP(Tabela2[[#This Row],[SIEMA]],Siema2025,67,FALSE)</f>
        <v/>
      </c>
      <c r="AW392" s="110" t="str">
        <f>VLOOKUP(Tabela2[[#This Row],[SIEMA]],Siema2025,69,FALSE)</f>
        <v/>
      </c>
      <c r="AX392" s="110" t="str">
        <f>VLOOKUP(Tabela2[[#This Row],[SIEMA]],Siema2025,71,FALSE)</f>
        <v/>
      </c>
      <c r="AY392" s="110" t="str">
        <f>VLOOKUP(Tabela2[[#This Row],[SIEMA]],Siema2025,73,FALSE)</f>
        <v/>
      </c>
      <c r="AZ392" s="110" t="str">
        <f>VLOOKUP(Tabela2[[#This Row],[SIEMA]],Siema2025,75,FALSE)</f>
        <v/>
      </c>
      <c r="BA392" s="110" t="str">
        <f>VLOOKUP(Tabela2[[#This Row],[SIEMA]],Siema2025,77,FALSE)</f>
        <v/>
      </c>
      <c r="BB392" s="110" t="str">
        <f>VLOOKUP(Tabela2[[#This Row],[SIEMA]],Siema2025,79,FALSE)</f>
        <v/>
      </c>
      <c r="BC392" s="110" t="str">
        <f>IF(Tabela2[[#This Row],[Outro(s) ]] = "X", "PREENCHER","NA")</f>
        <v>NA</v>
      </c>
      <c r="BD392" s="110" t="str">
        <f>VLOOKUP(Tabela2[[#This Row],[SIEMA]],Siema2025,82,FALSE)</f>
        <v/>
      </c>
      <c r="BE392" s="110" t="str">
        <f>VLOOKUP(Tabela2[[#This Row],[SIEMA]],Siema2025,81,FALSE)</f>
        <v/>
      </c>
      <c r="BF392" s="112" t="str">
        <f>VLOOKUP(Tabela2[[#This Row],[SIEMA]],Siema2025,28,FALSE)</f>
        <v/>
      </c>
      <c r="BG392" s="112"/>
      <c r="BH392" s="113" t="str">
        <f>VLOOKUP(Tabela2[[#This Row],[SIEMA]],Siema2025,29,FALSE)</f>
        <v/>
      </c>
      <c r="BI392" s="114" t="str">
        <f>VLOOKUP(Tabela2[[#This Row],[SIEMA]],Siema2025,107,FALSE)</f>
        <v>Não</v>
      </c>
      <c r="BJ392" s="109"/>
      <c r="BK392" s="106"/>
      <c r="BL392" s="169"/>
      <c r="BM392" s="110">
        <f ca="1">IF(Tabela2[[#This Row],[Data de atendimento do Ibama (considerar o primeiro documento/ação)]]="",_xlfn.DAYS(TODAY(),J392),_xlfn.DAYS(Tabela2[[#This Row],[Data de atendimento do Ibama (considerar o primeiro documento/ação)]],J392))</f>
        <v>399</v>
      </c>
      <c r="BN392" s="110" t="str">
        <f>IF(Tabela2[[#This Row],[Atendido pelo Ibama ("Não" ou "Sim")]]="Não","Preencher", IF(Tabela2[[#This Row],[Atendido pelo Ibama ("Não" ou "Sim")]]="Sim","NA",""))</f>
        <v/>
      </c>
      <c r="BO392" s="116"/>
      <c r="BP392" s="110" t="str">
        <f>IF(Tabela2[[#This Row],[Forma de atendimento (primeiro documento/ação)]]= "Outros (especificar)", "PREENCHER","NA")</f>
        <v>NA</v>
      </c>
      <c r="BQ392" s="108"/>
      <c r="BR392" s="110" t="str">
        <f>IF(Tabela2[[#This Row],[Equipe do Ibama foi a campo? Houve sobrevoo do Poseidon?]] = "Sim", "PREENCHER","NA")</f>
        <v>NA</v>
      </c>
      <c r="BS392" s="110" t="str">
        <f>IF(Tabela2[[#This Row],[Se sim, foi emitida Ordem de Emergência? (informações vinculada à coluna CK)]] = "Sim", "PREENCHER","NA")</f>
        <v>NA</v>
      </c>
      <c r="BT392" s="110" t="str">
        <f>IF(Tabela2[[#This Row],[Foi elaborado Relatório de Vistoria pelo Ibama? (informações vinculada à coluna CK)]] = "Sim", "PREENCHER","NA")</f>
        <v>NA</v>
      </c>
      <c r="BU392" s="110" t="str">
        <f>IF(Tabela2[[#This Row],[Houve envio de Informações Pós-acidente (preencher "não se aplica" quando de competência estadual/municipal)]] = "Sim", "PREENCHER","NA")</f>
        <v>NA</v>
      </c>
      <c r="BV392" s="110" t="str">
        <f>IF(Tabela2[[#This Row],[Houve avaliação das informações pós-acidente solicitadas/enviadas?]] = "Sim", "PREENCHER","NA")</f>
        <v>NA</v>
      </c>
      <c r="BW392" s="110" t="str">
        <f>IF(Tabela2[[#This Row],[O Ibama aguarda resposta da empresa/OEMA, etc?]] = "Sim", "PREENCHER","NA")</f>
        <v>NA</v>
      </c>
      <c r="BX392" s="108"/>
      <c r="BY392" s="108"/>
      <c r="BZ392" s="106" t="str">
        <f>IF(Tabela2[[#This Row],[Data do documento de encerramento]]="NA","NA",IF(Tabela2[[#This Row],[Data do documento de encerramento]]="","Pendente de conclusão/ encerramento",_xlfn.DAYS(Tabela2[[#This Row],[Data do documento de encerramento]],J392)))</f>
        <v>Pendente de conclusão/ encerramento</v>
      </c>
      <c r="CA392" s="109"/>
      <c r="CB392" s="109"/>
      <c r="CC392" s="132"/>
      <c r="CD392" s="109"/>
      <c r="CE392" s="109"/>
      <c r="CF392" s="109"/>
    </row>
    <row r="393" spans="1:84" hidden="1">
      <c r="A393" s="172">
        <v>202562339620</v>
      </c>
      <c r="B393" s="180" t="s">
        <v>8310</v>
      </c>
      <c r="C393" s="110" t="str">
        <f>VLOOKUP(Tabela2[[#This Row],[SIEMA]],Siema2025,4,FALSE)</f>
        <v xml:space="preserve"> PA</v>
      </c>
      <c r="D393" s="108" t="str">
        <f>VLOOKUP(Tabela2[[#This Row],[SIEMA]],Siema2025,3,FALSE)</f>
        <v xml:space="preserve">Parauapebas </v>
      </c>
      <c r="E393" s="108" t="str">
        <f>VLOOKUP(Tabela2[[#This Row],[SIEMA]],Siema2025,20,FALSE)</f>
        <v>Estrada Paulo Fonteles, KM 80, Zona Rural, Parauapebas - PA</v>
      </c>
      <c r="F393" s="108"/>
      <c r="G393" s="108"/>
      <c r="H393" s="108"/>
      <c r="I393" s="106" t="str">
        <f>VLOOKUP(Tabela2[[#This Row],[SIEMA]],Siema2025,19,FALSE)</f>
        <v/>
      </c>
      <c r="J393" s="107">
        <f>VLOOKUP(Tabela2[[#This Row],[SIEMA]],Siema2025,2,FALSE)</f>
        <v>45821</v>
      </c>
      <c r="K393" s="107" t="str">
        <f>VLOOKUP(Tabela2[[#This Row],[SIEMA]],Siema2025,16,FALSE)</f>
        <v>Sexta</v>
      </c>
      <c r="L393" s="108" t="str">
        <f>IF(Tabela2[[#This Row],[Data]]="","Sem Informação",VLOOKUP(MONTH(Tabela2[[#This Row],[Data]]),'[1]Validação de dados'!$I$1:$J$13,2,0))</f>
        <v>Junho</v>
      </c>
      <c r="M393" s="106">
        <f>YEAR(Tabela2[[#This Row],[Data]])</f>
        <v>2025</v>
      </c>
      <c r="N393" s="107" t="str">
        <f>VLOOKUP(Tabela2[[#This Row],[SIEMA]],Siema2025,17,FALSE)</f>
        <v>Vespertino</v>
      </c>
      <c r="O393" s="107" t="str">
        <f>VLOOKUP(Tabela2[[#This Row],[SIEMA]],Siema2025,5,FALSE)</f>
        <v>Rodovia</v>
      </c>
      <c r="P393" s="106"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93" s="106" t="str">
        <f>VLOOKUP(Tabela2[[#This Row],[SIEMA]],Siema2025,7,FALSE)</f>
        <v/>
      </c>
      <c r="R393" s="106" t="str">
        <f>VLOOKUP(Tabela2[[#This Row],[SIEMA]],Siema2025,10,FALSE)</f>
        <v/>
      </c>
      <c r="S393" s="109" t="str">
        <f>IF(Q393="","", IF(Q393="NC","", IF(Q393="NE","", IF(Q393="NA","",IFERROR(VLOOKUP(Q393,Produtos!$A$1:$C$2319,2,FALSE),"Não Cadastrado")))))</f>
        <v/>
      </c>
      <c r="T393" s="106" t="str">
        <f>VLOOKUP(Tabela2[[#This Row],[SIEMA]],Siema2025,11,FALSE)</f>
        <v xml:space="preserve"> </v>
      </c>
      <c r="U393" s="106" t="str">
        <f>VLOOKUP(Tabela2[[#This Row],[SIEMA]],Siema2025,12,FALSE)</f>
        <v xml:space="preserve"> </v>
      </c>
      <c r="V393" s="106" t="str">
        <f>IF(Q393="","",IF(ISNUMBER(Q393)=FALSE,"Não se aplica",IFERROR(VLOOKUP(Q393,Produtos!$A$1:$C$2319,3,FALSE),"Não Cadastrado")))</f>
        <v/>
      </c>
      <c r="W393" s="106" t="str">
        <f>VLOOKUP(Tabela2[[#This Row],[SIEMA]],Siema2025,10,FALSE)</f>
        <v/>
      </c>
      <c r="X393" s="115" t="str">
        <f>IF(Tabela2[[#This Row],[Origem do acidente]] = "Plataforma", "PREENCHER","NA")</f>
        <v>NA</v>
      </c>
      <c r="Y393" s="111" t="str">
        <f>IF(W393="","", IF(W393="NC","", IF(W393="NE","", IF(W393="NA","",IFERROR(VLOOKUP(W393,Produtos!$A$1:$C$2319,2,FALSE),"Não Cadastrado")))))</f>
        <v/>
      </c>
      <c r="Z393" s="106" t="str">
        <f>VLOOKUP(Tabela2[[#This Row],[SIEMA]],Siema2025,11,FALSE)</f>
        <v xml:space="preserve"> </v>
      </c>
      <c r="AA393" s="106" t="str">
        <f>VLOOKUP(Tabela2[[#This Row],[SIEMA]],Siema2025,12,FALSE)</f>
        <v xml:space="preserve"> </v>
      </c>
      <c r="AB393" s="106" t="str">
        <f>IF(W393="","",IF(ISNUMBER(W393)=FALSE,"Não se aplica",IFERROR(VLOOKUP(W393,Produtos!$A$1:$C$2319,3,FALSE),"Não Cadastrado")))</f>
        <v/>
      </c>
      <c r="AC393" s="106"/>
      <c r="AD393" s="110" t="str">
        <f>IF(Tabela2[[#This Row],[Origem do acidente]] = "Plataforma", "PREENCHER","NA")</f>
        <v>NA</v>
      </c>
      <c r="AE393" s="109" t="str">
        <f>IF(AC393="","", IF(AC393="NC","", IF(AC393="NE","", IF(AC393="NA","",IFERROR(VLOOKUP(AC393,Produtos!$A$1:$C$2319,2,FALSE),"Não Cadastrado")))))</f>
        <v/>
      </c>
      <c r="AF393" s="106"/>
      <c r="AG393" s="106"/>
      <c r="AH393" s="106" t="str">
        <f>IF(AC393="","",IF(ISNUMBER(AC393)=FALSE,"Não se aplica",IFERROR(VLOOKUP(AC393,Produtos!$A$1:$C$2319,3,FALSE),"Não Cadastrado")))</f>
        <v/>
      </c>
      <c r="AI393" s="106"/>
      <c r="AJ393" s="106"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93" s="109"/>
      <c r="AL393" s="109"/>
      <c r="AM393" s="109"/>
      <c r="AN393" s="110" t="str">
        <f>VLOOKUP(Tabela2[[#This Row],[SIEMA]],Siema2025,51,FALSE)</f>
        <v/>
      </c>
      <c r="AO393" s="110" t="str">
        <f>VLOOKUP(Tabela2[[#This Row],[SIEMA]],Siema2025,53,FALSE)</f>
        <v/>
      </c>
      <c r="AP393" s="110" t="str">
        <f>VLOOKUP(Tabela2[[#This Row],[SIEMA]],Siema2025,55,FALSE)</f>
        <v/>
      </c>
      <c r="AQ393" s="110" t="str">
        <f>VLOOKUP(Tabela2[[#This Row],[SIEMA]],Siema2025,57,FALSE)</f>
        <v/>
      </c>
      <c r="AR393" s="110" t="str">
        <f>VLOOKUP(Tabela2[[#This Row],[SIEMA]],Siema2025,59,FALSE)</f>
        <v/>
      </c>
      <c r="AS393" s="110" t="str">
        <f>VLOOKUP(Tabela2[[#This Row],[SIEMA]],Siema2025,61,FALSE)</f>
        <v/>
      </c>
      <c r="AT393" s="110" t="str">
        <f>VLOOKUP(Tabela2[[#This Row],[SIEMA]],Siema2025,63,FALSE)</f>
        <v/>
      </c>
      <c r="AU393" s="110" t="str">
        <f>VLOOKUP(Tabela2[[#This Row],[SIEMA]],Siema2025,65,FALSE)</f>
        <v>X</v>
      </c>
      <c r="AV393" s="110" t="str">
        <f>VLOOKUP(Tabela2[[#This Row],[SIEMA]],Siema2025,67,FALSE)</f>
        <v/>
      </c>
      <c r="AW393" s="110" t="str">
        <f>VLOOKUP(Tabela2[[#This Row],[SIEMA]],Siema2025,69,FALSE)</f>
        <v/>
      </c>
      <c r="AX393" s="110" t="str">
        <f>VLOOKUP(Tabela2[[#This Row],[SIEMA]],Siema2025,71,FALSE)</f>
        <v>X</v>
      </c>
      <c r="AY393" s="110" t="str">
        <f>VLOOKUP(Tabela2[[#This Row],[SIEMA]],Siema2025,73,FALSE)</f>
        <v/>
      </c>
      <c r="AZ393" s="110" t="str">
        <f>VLOOKUP(Tabela2[[#This Row],[SIEMA]],Siema2025,75,FALSE)</f>
        <v/>
      </c>
      <c r="BA393" s="110" t="str">
        <f>VLOOKUP(Tabela2[[#This Row],[SIEMA]],Siema2025,77,FALSE)</f>
        <v/>
      </c>
      <c r="BB393" s="110" t="str">
        <f>VLOOKUP(Tabela2[[#This Row],[SIEMA]],Siema2025,79,FALSE)</f>
        <v/>
      </c>
      <c r="BC393" s="110" t="str">
        <f>IF(Tabela2[[#This Row],[Outro(s) ]] = "X", "PREENCHER","NA")</f>
        <v>NA</v>
      </c>
      <c r="BD393" s="110" t="str">
        <f>VLOOKUP(Tabela2[[#This Row],[SIEMA]],Siema2025,82,FALSE)</f>
        <v/>
      </c>
      <c r="BE393" s="110" t="str">
        <f>VLOOKUP(Tabela2[[#This Row],[SIEMA]],Siema2025,81,FALSE)</f>
        <v/>
      </c>
      <c r="BF393" s="112" t="str">
        <f>VLOOKUP(Tabela2[[#This Row],[SIEMA]],Siema2025,28,FALSE)</f>
        <v>Salobo Metais S.A.</v>
      </c>
      <c r="BG393" s="112"/>
      <c r="BH393" s="113" t="str">
        <f>VLOOKUP(Tabela2[[#This Row],[SIEMA]],Siema2025,29,FALSE)</f>
        <v>33931478000275</v>
      </c>
      <c r="BI393" s="114" t="str">
        <f>VLOOKUP(Tabela2[[#This Row],[SIEMA]],Siema2025,107,FALSE)</f>
        <v>Não</v>
      </c>
      <c r="BJ393" s="109"/>
      <c r="BK393" s="106"/>
      <c r="BL393" s="143"/>
      <c r="BM393" s="110">
        <f ca="1">IF(Tabela2[[#This Row],[Data de atendimento do Ibama (considerar o primeiro documento/ação)]]="",_xlfn.DAYS(TODAY(),J393),_xlfn.DAYS(Tabela2[[#This Row],[Data de atendimento do Ibama (considerar o primeiro documento/ação)]],J393))</f>
        <v>399</v>
      </c>
      <c r="BN393" s="110" t="str">
        <f>IF(Tabela2[[#This Row],[Atendido pelo Ibama ("Não" ou "Sim")]]="Não","Preencher", IF(Tabela2[[#This Row],[Atendido pelo Ibama ("Não" ou "Sim")]]="Sim","NA",""))</f>
        <v/>
      </c>
      <c r="BO393" s="116"/>
      <c r="BP393" s="110" t="str">
        <f>IF(Tabela2[[#This Row],[Forma de atendimento (primeiro documento/ação)]]= "Outros (especificar)", "PREENCHER","NA")</f>
        <v>NA</v>
      </c>
      <c r="BQ393" s="108"/>
      <c r="BR393" s="110" t="str">
        <f>IF(Tabela2[[#This Row],[Equipe do Ibama foi a campo? Houve sobrevoo do Poseidon?]] = "Sim", "PREENCHER","NA")</f>
        <v>NA</v>
      </c>
      <c r="BS393" s="110" t="str">
        <f>IF(Tabela2[[#This Row],[Se sim, foi emitida Ordem de Emergência? (informações vinculada à coluna CK)]] = "Sim", "PREENCHER","NA")</f>
        <v>NA</v>
      </c>
      <c r="BT393" s="110" t="str">
        <f>IF(Tabela2[[#This Row],[Foi elaborado Relatório de Vistoria pelo Ibama? (informações vinculada à coluna CK)]] = "Sim", "PREENCHER","NA")</f>
        <v>NA</v>
      </c>
      <c r="BU393" s="110" t="str">
        <f>IF(Tabela2[[#This Row],[Houve envio de Informações Pós-acidente (preencher "não se aplica" quando de competência estadual/municipal)]] = "Sim", "PREENCHER","NA")</f>
        <v>NA</v>
      </c>
      <c r="BV393" s="110" t="str">
        <f>IF(Tabela2[[#This Row],[Houve avaliação das informações pós-acidente solicitadas/enviadas?]] = "Sim", "PREENCHER","NA")</f>
        <v>NA</v>
      </c>
      <c r="BW393" s="110" t="str">
        <f>IF(Tabela2[[#This Row],[O Ibama aguarda resposta da empresa/OEMA, etc?]] = "Sim", "PREENCHER","NA")</f>
        <v>NA</v>
      </c>
      <c r="BX393" s="108"/>
      <c r="BY393" s="108"/>
      <c r="BZ393" s="106" t="str">
        <f>IF(Tabela2[[#This Row],[Data do documento de encerramento]]="NA","NA",IF(Tabela2[[#This Row],[Data do documento de encerramento]]="","Pendente de conclusão/ encerramento",_xlfn.DAYS(Tabela2[[#This Row],[Data do documento de encerramento]],J393)))</f>
        <v>Pendente de conclusão/ encerramento</v>
      </c>
      <c r="CA393" s="109"/>
      <c r="CB393" s="109"/>
      <c r="CC393" s="132"/>
      <c r="CD393" s="109"/>
      <c r="CE393" s="109"/>
      <c r="CF393" s="109"/>
    </row>
    <row r="394" spans="1:84" ht="30.75" hidden="1">
      <c r="A394" s="172">
        <v>202561479255</v>
      </c>
      <c r="B394" s="173" t="s">
        <v>8544</v>
      </c>
      <c r="C394" s="110" t="str">
        <f>VLOOKUP(Tabela2[[#This Row],[SIEMA]],Siema2025,4,FALSE)</f>
        <v xml:space="preserve"> BA</v>
      </c>
      <c r="D394" s="108" t="str">
        <f>VLOOKUP(Tabela2[[#This Row],[SIEMA]],Siema2025,3,FALSE)</f>
        <v xml:space="preserve">Esplanada </v>
      </c>
      <c r="E394" s="108" t="str">
        <f>VLOOKUP(Tabela2[[#This Row],[SIEMA]],Siema2025,20,FALSE)</f>
        <v>Linha tronco do Satélite 04 do Campo Rio do Bú, Bacia do Recôncavo Baiano.</v>
      </c>
      <c r="F394" s="108"/>
      <c r="G394" s="108" t="s">
        <v>8545</v>
      </c>
      <c r="H394" s="108" t="s">
        <v>8546</v>
      </c>
      <c r="I394" s="106" t="s">
        <v>7289</v>
      </c>
      <c r="J394" s="107">
        <f>VLOOKUP(Tabela2[[#This Row],[SIEMA]],Siema2025,2,FALSE)</f>
        <v>45822</v>
      </c>
      <c r="K394" s="107" t="str">
        <f>VLOOKUP(Tabela2[[#This Row],[SIEMA]],Siema2025,16,FALSE)</f>
        <v>Sábado</v>
      </c>
      <c r="L394" s="108" t="str">
        <f>IF(Tabela2[[#This Row],[Data]]="","Sem Informação",VLOOKUP(MONTH(Tabela2[[#This Row],[Data]]),'[1]Validação de dados'!$I$1:$J$13,2,0))</f>
        <v>Junho</v>
      </c>
      <c r="M394" s="106">
        <f>YEAR(Tabela2[[#This Row],[Data]])</f>
        <v>2025</v>
      </c>
      <c r="N394" s="107" t="str">
        <f>VLOOKUP(Tabela2[[#This Row],[SIEMA]],Siema2025,17,FALSE)</f>
        <v>Vespertino</v>
      </c>
      <c r="O394" s="107" t="s">
        <v>145</v>
      </c>
      <c r="P394" s="106" t="str">
        <f>VLOOKUP(Tabela2[[#This Row],[SIEMA]],Siema2025,21,FALSE)</f>
        <v>Nome da Embarcação/Instalação: RIO DO BU</v>
      </c>
      <c r="Q394" s="106">
        <v>1267</v>
      </c>
      <c r="R394" s="106"/>
      <c r="S394" s="109" t="str">
        <f>IF(Q394="","", IF(Q394="NC","", IF(Q394="NE","", IF(Q394="NA","",IFERROR(VLOOKUP(Q394,Produtos!$A$1:$C$2319,2,FALSE),"Não Cadastrado")))))</f>
        <v>PETRÓLEO CRU</v>
      </c>
      <c r="T394" s="106" t="s">
        <v>8547</v>
      </c>
      <c r="U394" s="106" t="str">
        <f>VLOOKUP(Tabela2[[#This Row],[SIEMA]],Siema2025,12,FALSE)</f>
        <v>M3</v>
      </c>
      <c r="V394" s="106">
        <f>IF(Q394="","",IF(ISNUMBER(Q394)=FALSE,"Não se aplica",IFERROR(VLOOKUP(Q394,Produtos!$A$1:$C$2319,3,FALSE),"Não Cadastrado")))</f>
        <v>3</v>
      </c>
      <c r="W394" s="106"/>
      <c r="X394" s="115" t="str">
        <f>IF(Tabela2[[#This Row],[Origem do acidente]] = "Plataforma", "PREENCHER","NA")</f>
        <v>NA</v>
      </c>
      <c r="Y394" s="111" t="str">
        <f>IF(W394="","", IF(W394="NC","", IF(W394="NE","", IF(W394="NA","",IFERROR(VLOOKUP(W394,Produtos!$A$1:$C$2319,2,FALSE),"Não Cadastrado")))))</f>
        <v/>
      </c>
      <c r="Z394" s="106"/>
      <c r="AA394" s="106" t="str">
        <f>VLOOKUP(Tabela2[[#This Row],[SIEMA]],Siema2025,12,FALSE)</f>
        <v>M3</v>
      </c>
      <c r="AB394" s="106" t="str">
        <f>IF(W394="","",IF(ISNUMBER(W394)=FALSE,"Não se aplica",IFERROR(VLOOKUP(W394,Produtos!$A$1:$C$2319,3,FALSE),"Não Cadastrado")))</f>
        <v/>
      </c>
      <c r="AC394" s="106"/>
      <c r="AD394" s="110" t="str">
        <f>IF(Tabela2[[#This Row],[Origem do acidente]] = "Plataforma", "PREENCHER","NA")</f>
        <v>NA</v>
      </c>
      <c r="AE394" s="109" t="str">
        <f>IF(AC394="","", IF(AC394="NC","", IF(AC394="NE","", IF(AC394="NA","",IFERROR(VLOOKUP(AC394,Produtos!$A$1:$C$2319,2,FALSE),"Não Cadastrado")))))</f>
        <v/>
      </c>
      <c r="AF394" s="106"/>
      <c r="AG394" s="106"/>
      <c r="AH394" s="106" t="str">
        <f>IF(AC394="","",IF(ISNUMBER(AC394)=FALSE,"Não se aplica",IFERROR(VLOOKUP(AC394,Produtos!$A$1:$C$2319,3,FALSE),"Não Cadastrado")))</f>
        <v/>
      </c>
      <c r="AI394" s="106"/>
      <c r="AJ394" s="106" t="str">
        <f>VLOOKUP(Tabela2[[#This Row],[SIEMA]],Siema2025,26,FALSE)</f>
        <v>em investigação</v>
      </c>
      <c r="AK394" s="109"/>
      <c r="AL394" s="109"/>
      <c r="AM394" s="109"/>
      <c r="AN394" s="110" t="str">
        <f>VLOOKUP(Tabela2[[#This Row],[SIEMA]],Siema2025,51,FALSE)</f>
        <v/>
      </c>
      <c r="AO394" s="110" t="str">
        <f>VLOOKUP(Tabela2[[#This Row],[SIEMA]],Siema2025,53,FALSE)</f>
        <v/>
      </c>
      <c r="AP394" s="110" t="str">
        <f>VLOOKUP(Tabela2[[#This Row],[SIEMA]],Siema2025,55,FALSE)</f>
        <v/>
      </c>
      <c r="AQ394" s="110" t="str">
        <f>VLOOKUP(Tabela2[[#This Row],[SIEMA]],Siema2025,57,FALSE)</f>
        <v/>
      </c>
      <c r="AR394" s="110" t="str">
        <f>VLOOKUP(Tabela2[[#This Row],[SIEMA]],Siema2025,59,FALSE)</f>
        <v/>
      </c>
      <c r="AS394" s="110" t="str">
        <f>VLOOKUP(Tabela2[[#This Row],[SIEMA]],Siema2025,61,FALSE)</f>
        <v/>
      </c>
      <c r="AT394" s="110" t="str">
        <f>VLOOKUP(Tabela2[[#This Row],[SIEMA]],Siema2025,63,FALSE)</f>
        <v/>
      </c>
      <c r="AU394" s="110" t="str">
        <f>VLOOKUP(Tabela2[[#This Row],[SIEMA]],Siema2025,65,FALSE)</f>
        <v>X</v>
      </c>
      <c r="AV394" s="110" t="str">
        <f>VLOOKUP(Tabela2[[#This Row],[SIEMA]],Siema2025,67,FALSE)</f>
        <v/>
      </c>
      <c r="AW394" s="110" t="str">
        <f>VLOOKUP(Tabela2[[#This Row],[SIEMA]],Siema2025,69,FALSE)</f>
        <v/>
      </c>
      <c r="AX394" s="110" t="str">
        <f>VLOOKUP(Tabela2[[#This Row],[SIEMA]],Siema2025,71,FALSE)</f>
        <v/>
      </c>
      <c r="AY394" s="110" t="str">
        <f>VLOOKUP(Tabela2[[#This Row],[SIEMA]],Siema2025,73,FALSE)</f>
        <v/>
      </c>
      <c r="AZ394" s="110" t="str">
        <f>VLOOKUP(Tabela2[[#This Row],[SIEMA]],Siema2025,75,FALSE)</f>
        <v/>
      </c>
      <c r="BA394" s="110" t="str">
        <f>VLOOKUP(Tabela2[[#This Row],[SIEMA]],Siema2025,77,FALSE)</f>
        <v/>
      </c>
      <c r="BB394" s="110" t="str">
        <f>VLOOKUP(Tabela2[[#This Row],[SIEMA]],Siema2025,79,FALSE)</f>
        <v/>
      </c>
      <c r="BC394" s="110" t="str">
        <f>IF(Tabela2[[#This Row],[Outro(s) ]] = "X", "PREENCHER","NA")</f>
        <v>NA</v>
      </c>
      <c r="BD394" s="110" t="str">
        <f>VLOOKUP(Tabela2[[#This Row],[SIEMA]],Siema2025,82,FALSE)</f>
        <v/>
      </c>
      <c r="BE394" s="110" t="str">
        <f>VLOOKUP(Tabela2[[#This Row],[SIEMA]],Siema2025,81,FALSE)</f>
        <v/>
      </c>
      <c r="BF394" s="112" t="str">
        <f>VLOOKUP(Tabela2[[#This Row],[SIEMA]],Siema2025,28,FALSE)</f>
        <v>PETRÓLEO BRASILEIRO S.A. - PETROBRAS</v>
      </c>
      <c r="BG394" s="112"/>
      <c r="BH394" s="113" t="str">
        <f>VLOOKUP(Tabela2[[#This Row],[SIEMA]],Siema2025,29,FALSE)</f>
        <v/>
      </c>
      <c r="BI394" s="114" t="str">
        <f>VLOOKUP(Tabela2[[#This Row],[SIEMA]],Siema2025,107,FALSE)</f>
        <v>Não</v>
      </c>
      <c r="BJ394" s="109" t="s">
        <v>7111</v>
      </c>
      <c r="BK394" s="106" t="s">
        <v>2696</v>
      </c>
      <c r="BL394" s="38">
        <v>45882</v>
      </c>
      <c r="BM394" s="110">
        <f ca="1">IF(Tabela2[[#This Row],[Data de atendimento do Ibama (considerar o primeiro documento/ação)]]="",_xlfn.DAYS(TODAY(),J394),_xlfn.DAYS(Tabela2[[#This Row],[Data de atendimento do Ibama (considerar o primeiro documento/ação)]],J394))</f>
        <v>60</v>
      </c>
      <c r="BN394" s="110" t="str">
        <f>IF(Tabela2[[#This Row],[Atendido pelo Ibama ("Não" ou "Sim")]]="Não","Preencher", IF(Tabela2[[#This Row],[Atendido pelo Ibama ("Não" ou "Sim")]]="Sim","NA",""))</f>
        <v>NA</v>
      </c>
      <c r="BO394" s="116" t="s">
        <v>7098</v>
      </c>
      <c r="BP394" s="110" t="str">
        <f>IF(Tabela2[[#This Row],[Forma de atendimento (primeiro documento/ação)]]= "Outros (especificar)", "PREENCHER","NA")</f>
        <v>NA</v>
      </c>
      <c r="BQ394" s="108" t="s">
        <v>123</v>
      </c>
      <c r="BR394" s="110" t="str">
        <f>IF(Tabela2[[#This Row],[Equipe do Ibama foi a campo? Houve sobrevoo do Poseidon?]] = "Sim", "PREENCHER","NA")</f>
        <v>NA</v>
      </c>
      <c r="BS394" s="110" t="str">
        <f>IF(Tabela2[[#This Row],[Se sim, foi emitida Ordem de Emergência? (informações vinculada à coluna CK)]] = "Sim", "PREENCHER","NA")</f>
        <v>NA</v>
      </c>
      <c r="BT394" s="110" t="str">
        <f>IF(Tabela2[[#This Row],[Foi elaborado Relatório de Vistoria pelo Ibama? (informações vinculada à coluna CK)]] = "Sim", "PREENCHER","NA")</f>
        <v>NA</v>
      </c>
      <c r="BU394" s="110" t="s">
        <v>123</v>
      </c>
      <c r="BV394" s="110" t="s">
        <v>2696</v>
      </c>
      <c r="BW394" s="110" t="s">
        <v>123</v>
      </c>
      <c r="BX394" s="108"/>
      <c r="BY394" s="108"/>
      <c r="BZ394" s="106" t="str">
        <f>IF(Tabela2[[#This Row],[Data do documento de encerramento]]="NA","NA",IF(Tabela2[[#This Row],[Data do documento de encerramento]]="","Pendente de conclusão/ encerramento",_xlfn.DAYS(Tabela2[[#This Row],[Data do documento de encerramento]],J394)))</f>
        <v>Pendente de conclusão/ encerramento</v>
      </c>
      <c r="CA394" s="109"/>
      <c r="CB394" s="109"/>
      <c r="CC394" s="133"/>
      <c r="CD394" s="109"/>
      <c r="CE394" s="109"/>
      <c r="CF394" s="109"/>
    </row>
    <row r="395" spans="1:84" hidden="1">
      <c r="A395" s="172">
        <v>20256163641</v>
      </c>
      <c r="B395" s="173" t="s">
        <v>8548</v>
      </c>
      <c r="C395" s="110" t="str">
        <f>VLOOKUP(Tabela2[[#This Row],[SIEMA]],Siema2025,4,FALSE)</f>
        <v xml:space="preserve"> null</v>
      </c>
      <c r="D395" s="108" t="str">
        <f>VLOOKUP(Tabela2[[#This Row],[SIEMA]],Siema2025,3,FALSE)</f>
        <v xml:space="preserve">null </v>
      </c>
      <c r="E395" s="108" t="str">
        <f>VLOOKUP(Tabela2[[#This Row],[SIEMA]],Siema2025,20,FALSE)</f>
        <v>Bacia de Campo.</v>
      </c>
      <c r="F395" s="108"/>
      <c r="G395" s="108"/>
      <c r="H395" s="108"/>
      <c r="I395" s="106" t="str">
        <f>VLOOKUP(Tabela2[[#This Row],[SIEMA]],Siema2025,19,FALSE)</f>
        <v/>
      </c>
      <c r="J395" s="107">
        <f>VLOOKUP(Tabela2[[#This Row],[SIEMA]],Siema2025,2,FALSE)</f>
        <v>45823</v>
      </c>
      <c r="K395" s="107" t="str">
        <f>VLOOKUP(Tabela2[[#This Row],[SIEMA]],Siema2025,16,FALSE)</f>
        <v>Domingo</v>
      </c>
      <c r="L395" s="108" t="str">
        <f>IF(Tabela2[[#This Row],[Data]]="","Sem Informação",VLOOKUP(MONTH(Tabela2[[#This Row],[Data]]),'[1]Validação de dados'!$I$1:$J$13,2,0))</f>
        <v>Junho</v>
      </c>
      <c r="M395" s="106">
        <f>YEAR(Tabela2[[#This Row],[Data]])</f>
        <v>2025</v>
      </c>
      <c r="N395" s="107" t="str">
        <f>VLOOKUP(Tabela2[[#This Row],[SIEMA]],Siema2025,17,FALSE)</f>
        <v>Vespertino</v>
      </c>
      <c r="O395" s="107" t="str">
        <f>VLOOKUP(Tabela2[[#This Row],[SIEMA]],Siema2025,5,FALSE)</f>
        <v>Embarcação</v>
      </c>
      <c r="P395" s="106" t="str">
        <f>VLOOKUP(Tabela2[[#This Row],[SIEMA]],Siema2025,21,FALSE)</f>
        <v>Embarcação Skandi Niterói, Campo de Marlim, Bacia de Campo.</v>
      </c>
      <c r="Q395" s="106" t="str">
        <f>VLOOKUP(Tabela2[[#This Row],[SIEMA]],Siema2025,7,FALSE)</f>
        <v/>
      </c>
      <c r="R395" s="106" t="str">
        <f>VLOOKUP(Tabela2[[#This Row],[SIEMA]],Siema2025,10,FALSE)</f>
        <v>Fluido hidraulico</v>
      </c>
      <c r="S395" s="109" t="str">
        <f>IF(Q395="","", IF(Q395="NC","", IF(Q395="NE","", IF(Q395="NA","",IFERROR(VLOOKUP(Q395,Produtos!$A$1:$C$2319,2,FALSE),"Não Cadastrado")))))</f>
        <v/>
      </c>
      <c r="T395" s="106" t="str">
        <f>VLOOKUP(Tabela2[[#This Row],[SIEMA]],Siema2025,11,FALSE)</f>
        <v>0.000263</v>
      </c>
      <c r="U395" s="106" t="str">
        <f>VLOOKUP(Tabela2[[#This Row],[SIEMA]],Siema2025,12,FALSE)</f>
        <v>M3</v>
      </c>
      <c r="V395" s="106" t="str">
        <f>IF(Q395="","",IF(ISNUMBER(Q395)=FALSE,"Não se aplica",IFERROR(VLOOKUP(Q395,Produtos!$A$1:$C$2319,3,FALSE),"Não Cadastrado")))</f>
        <v/>
      </c>
      <c r="W395" s="106" t="str">
        <f>VLOOKUP(Tabela2[[#This Row],[SIEMA]],Siema2025,10,FALSE)</f>
        <v>Fluido hidraulico</v>
      </c>
      <c r="X395" s="115" t="str">
        <f>IF(Tabela2[[#This Row],[Origem do acidente]] = "Plataforma", "PREENCHER","NA")</f>
        <v>NA</v>
      </c>
      <c r="Y395" s="111" t="str">
        <f>IF(W395="","", IF(W395="NC","", IF(W395="NE","", IF(W395="NA","",IFERROR(VLOOKUP(W395,Produtos!$A$1:$C$2319,2,FALSE),"Não Cadastrado")))))</f>
        <v>Não Cadastrado</v>
      </c>
      <c r="Z395" s="106" t="str">
        <f>VLOOKUP(Tabela2[[#This Row],[SIEMA]],Siema2025,11,FALSE)</f>
        <v>0.000263</v>
      </c>
      <c r="AA395" s="106" t="str">
        <f>VLOOKUP(Tabela2[[#This Row],[SIEMA]],Siema2025,12,FALSE)</f>
        <v>M3</v>
      </c>
      <c r="AB395" s="106" t="str">
        <f>IF(W395="","",IF(ISNUMBER(W395)=FALSE,"Não se aplica",IFERROR(VLOOKUP(W395,Produtos!$A$1:$C$2319,3,FALSE),"Não Cadastrado")))</f>
        <v>Não se aplica</v>
      </c>
      <c r="AC395" s="106"/>
      <c r="AD395" s="110" t="str">
        <f>IF(Tabela2[[#This Row],[Origem do acidente]] = "Plataforma", "PREENCHER","NA")</f>
        <v>NA</v>
      </c>
      <c r="AE395" s="109" t="str">
        <f>IF(AC395="","", IF(AC395="NC","", IF(AC395="NE","", IF(AC395="NA","",IFERROR(VLOOKUP(AC395,Produtos!$A$1:$C$2319,2,FALSE),"Não Cadastrado")))))</f>
        <v/>
      </c>
      <c r="AF395" s="106"/>
      <c r="AG395" s="106"/>
      <c r="AH395" s="106" t="str">
        <f>IF(AC395="","",IF(ISNUMBER(AC395)=FALSE,"Não se aplica",IFERROR(VLOOKUP(AC395,Produtos!$A$1:$C$2319,3,FALSE),"Não Cadastrado")))</f>
        <v/>
      </c>
      <c r="AI395" s="106"/>
      <c r="AJ395" s="106" t="str">
        <f>VLOOKUP(Tabela2[[#This Row],[SIEMA]],Siema2025,26,FALSE)</f>
        <v>Afrouxamento de parafuso interno no braço de sete funções do ROV.</v>
      </c>
      <c r="AK395" s="109"/>
      <c r="AL395" s="109"/>
      <c r="AM395" s="109"/>
      <c r="AN395" s="110" t="str">
        <f>VLOOKUP(Tabela2[[#This Row],[SIEMA]],Siema2025,51,FALSE)</f>
        <v/>
      </c>
      <c r="AO395" s="110" t="str">
        <f>VLOOKUP(Tabela2[[#This Row],[SIEMA]],Siema2025,53,FALSE)</f>
        <v/>
      </c>
      <c r="AP395" s="110" t="str">
        <f>VLOOKUP(Tabela2[[#This Row],[SIEMA]],Siema2025,55,FALSE)</f>
        <v/>
      </c>
      <c r="AQ395" s="110" t="str">
        <f>VLOOKUP(Tabela2[[#This Row],[SIEMA]],Siema2025,57,FALSE)</f>
        <v/>
      </c>
      <c r="AR395" s="110" t="str">
        <f>VLOOKUP(Tabela2[[#This Row],[SIEMA]],Siema2025,59,FALSE)</f>
        <v/>
      </c>
      <c r="AS395" s="110" t="str">
        <f>VLOOKUP(Tabela2[[#This Row],[SIEMA]],Siema2025,61,FALSE)</f>
        <v>X</v>
      </c>
      <c r="AT395" s="110" t="str">
        <f>VLOOKUP(Tabela2[[#This Row],[SIEMA]],Siema2025,63,FALSE)</f>
        <v/>
      </c>
      <c r="AU395" s="110" t="str">
        <f>VLOOKUP(Tabela2[[#This Row],[SIEMA]],Siema2025,65,FALSE)</f>
        <v/>
      </c>
      <c r="AV395" s="110" t="str">
        <f>VLOOKUP(Tabela2[[#This Row],[SIEMA]],Siema2025,67,FALSE)</f>
        <v/>
      </c>
      <c r="AW395" s="110" t="str">
        <f>VLOOKUP(Tabela2[[#This Row],[SIEMA]],Siema2025,69,FALSE)</f>
        <v/>
      </c>
      <c r="AX395" s="110" t="str">
        <f>VLOOKUP(Tabela2[[#This Row],[SIEMA]],Siema2025,71,FALSE)</f>
        <v/>
      </c>
      <c r="AY395" s="110" t="str">
        <f>VLOOKUP(Tabela2[[#This Row],[SIEMA]],Siema2025,73,FALSE)</f>
        <v/>
      </c>
      <c r="AZ395" s="110" t="str">
        <f>VLOOKUP(Tabela2[[#This Row],[SIEMA]],Siema2025,75,FALSE)</f>
        <v/>
      </c>
      <c r="BA395" s="110" t="str">
        <f>VLOOKUP(Tabela2[[#This Row],[SIEMA]],Siema2025,77,FALSE)</f>
        <v/>
      </c>
      <c r="BB395" s="110" t="str">
        <f>VLOOKUP(Tabela2[[#This Row],[SIEMA]],Siema2025,79,FALSE)</f>
        <v/>
      </c>
      <c r="BC395" s="110" t="str">
        <f>IF(Tabela2[[#This Row],[Outro(s) ]] = "X", "PREENCHER","NA")</f>
        <v>NA</v>
      </c>
      <c r="BD395" s="110" t="str">
        <f>VLOOKUP(Tabela2[[#This Row],[SIEMA]],Siema2025,82,FALSE)</f>
        <v/>
      </c>
      <c r="BE395" s="110" t="str">
        <f>VLOOKUP(Tabela2[[#This Row],[SIEMA]],Siema2025,81,FALSE)</f>
        <v/>
      </c>
      <c r="BF395" s="112" t="str">
        <f>VLOOKUP(Tabela2[[#This Row],[SIEMA]],Siema2025,28,FALSE)</f>
        <v>Petrobras</v>
      </c>
      <c r="BG395" s="112"/>
      <c r="BH395" s="113" t="str">
        <f>VLOOKUP(Tabela2[[#This Row],[SIEMA]],Siema2025,29,FALSE)</f>
        <v>33000167100750</v>
      </c>
      <c r="BI395" s="114" t="str">
        <f>VLOOKUP(Tabela2[[#This Row],[SIEMA]],Siema2025,107,FALSE)</f>
        <v>Não</v>
      </c>
      <c r="BJ395" s="109"/>
      <c r="BK395" s="106"/>
      <c r="BL395" s="143"/>
      <c r="BM395" s="110">
        <f ca="1">IF(Tabela2[[#This Row],[Data de atendimento do Ibama (considerar o primeiro documento/ação)]]="",_xlfn.DAYS(TODAY(),J395),_xlfn.DAYS(Tabela2[[#This Row],[Data de atendimento do Ibama (considerar o primeiro documento/ação)]],J395))</f>
        <v>397</v>
      </c>
      <c r="BN395" s="110" t="str">
        <f>IF(Tabela2[[#This Row],[Atendido pelo Ibama ("Não" ou "Sim")]]="Não","Preencher", IF(Tabela2[[#This Row],[Atendido pelo Ibama ("Não" ou "Sim")]]="Sim","NA",""))</f>
        <v/>
      </c>
      <c r="BO395" s="116"/>
      <c r="BP395" s="110" t="str">
        <f>IF(Tabela2[[#This Row],[Forma de atendimento (primeiro documento/ação)]]= "Outros (especificar)", "PREENCHER","NA")</f>
        <v>NA</v>
      </c>
      <c r="BQ395" s="108"/>
      <c r="BR395" s="110" t="str">
        <f>IF(Tabela2[[#This Row],[Equipe do Ibama foi a campo? Houve sobrevoo do Poseidon?]] = "Sim", "PREENCHER","NA")</f>
        <v>NA</v>
      </c>
      <c r="BS395" s="110" t="str">
        <f>IF(Tabela2[[#This Row],[Se sim, foi emitida Ordem de Emergência? (informações vinculada à coluna CK)]] = "Sim", "PREENCHER","NA")</f>
        <v>NA</v>
      </c>
      <c r="BT395" s="110" t="str">
        <f>IF(Tabela2[[#This Row],[Foi elaborado Relatório de Vistoria pelo Ibama? (informações vinculada à coluna CK)]] = "Sim", "PREENCHER","NA")</f>
        <v>NA</v>
      </c>
      <c r="BU395" s="110" t="str">
        <f>IF(Tabela2[[#This Row],[Houve envio de Informações Pós-acidente (preencher "não se aplica" quando de competência estadual/municipal)]] = "Sim", "PREENCHER","NA")</f>
        <v>NA</v>
      </c>
      <c r="BV395" s="110" t="str">
        <f>IF(Tabela2[[#This Row],[Houve avaliação das informações pós-acidente solicitadas/enviadas?]] = "Sim", "PREENCHER","NA")</f>
        <v>NA</v>
      </c>
      <c r="BW395" s="110" t="str">
        <f>IF(Tabela2[[#This Row],[O Ibama aguarda resposta da empresa/OEMA, etc?]] = "Sim", "PREENCHER","NA")</f>
        <v>NA</v>
      </c>
      <c r="BX395" s="108"/>
      <c r="BY395" s="108"/>
      <c r="BZ395" s="106" t="str">
        <f>IF(Tabela2[[#This Row],[Data do documento de encerramento]]="NA","NA",IF(Tabela2[[#This Row],[Data do documento de encerramento]]="","Pendente de conclusão/ encerramento",_xlfn.DAYS(Tabela2[[#This Row],[Data do documento de encerramento]],J395)))</f>
        <v>Pendente de conclusão/ encerramento</v>
      </c>
      <c r="CA395" s="109"/>
      <c r="CB395" s="109"/>
      <c r="CC395" s="135"/>
      <c r="CD395" s="109"/>
      <c r="CE395" s="109"/>
      <c r="CF395" s="109"/>
    </row>
    <row r="396" spans="1:84" hidden="1">
      <c r="A396" s="172">
        <v>202561636012</v>
      </c>
      <c r="B396" s="173" t="s">
        <v>8549</v>
      </c>
      <c r="C396" s="110" t="str">
        <f>VLOOKUP(Tabela2[[#This Row],[SIEMA]],Siema2025,4,FALSE)</f>
        <v xml:space="preserve"> MG</v>
      </c>
      <c r="D396" s="108" t="str">
        <f>VLOOKUP(Tabela2[[#This Row],[SIEMA]],Siema2025,3,FALSE)</f>
        <v xml:space="preserve">Araporã </v>
      </c>
      <c r="E396" s="108" t="str">
        <f>VLOOKUP(Tabela2[[#This Row],[SIEMA]],Siema2025,20,FALSE)</f>
        <v>BR-153 MG, KM 12+800, Norte, Araporã-MG</v>
      </c>
      <c r="F396" s="108"/>
      <c r="G396" s="108"/>
      <c r="H396" s="108"/>
      <c r="I396" s="106" t="str">
        <f>VLOOKUP(Tabela2[[#This Row],[SIEMA]],Siema2025,19,FALSE)</f>
        <v/>
      </c>
      <c r="J396" s="107">
        <f>VLOOKUP(Tabela2[[#This Row],[SIEMA]],Siema2025,2,FALSE)</f>
        <v>45823</v>
      </c>
      <c r="K396" s="107" t="str">
        <f>VLOOKUP(Tabela2[[#This Row],[SIEMA]],Siema2025,16,FALSE)</f>
        <v>Domingo</v>
      </c>
      <c r="L396" s="108" t="str">
        <f>IF(Tabela2[[#This Row],[Data]]="","Sem Informação",VLOOKUP(MONTH(Tabela2[[#This Row],[Data]]),'[1]Validação de dados'!$I$1:$J$13,2,0))</f>
        <v>Junho</v>
      </c>
      <c r="M396" s="106">
        <f>YEAR(Tabela2[[#This Row],[Data]])</f>
        <v>2025</v>
      </c>
      <c r="N396" s="107" t="str">
        <f>VLOOKUP(Tabela2[[#This Row],[SIEMA]],Siema2025,17,FALSE)</f>
        <v>Matutino</v>
      </c>
      <c r="O396" s="107" t="str">
        <f>VLOOKUP(Tabela2[[#This Row],[SIEMA]],Siema2025,5,FALSE)</f>
        <v>Rodovia</v>
      </c>
      <c r="P396" s="106"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96" s="106" t="str">
        <f>VLOOKUP(Tabela2[[#This Row],[SIEMA]],Siema2025,7,FALSE)</f>
        <v>HIDRÓXIDO DE SÓDIO, SOLUÇÃO</v>
      </c>
      <c r="R396" s="106" t="str">
        <f>VLOOKUP(Tabela2[[#This Row],[SIEMA]],Siema2025,10,FALSE)</f>
        <v/>
      </c>
      <c r="S396" s="109" t="str">
        <f>IF(Q396="","", IF(Q396="NC","", IF(Q396="NE","", IF(Q396="NA","",IFERROR(VLOOKUP(Q396,Produtos!$A$1:$C$2319,2,FALSE),"Não Cadastrado")))))</f>
        <v>Não Cadastrado</v>
      </c>
      <c r="T396" s="106" t="str">
        <f>VLOOKUP(Tabela2[[#This Row],[SIEMA]],Siema2025,11,FALSE)</f>
        <v xml:space="preserve"> </v>
      </c>
      <c r="U396" s="106" t="str">
        <f>VLOOKUP(Tabela2[[#This Row],[SIEMA]],Siema2025,12,FALSE)</f>
        <v xml:space="preserve"> </v>
      </c>
      <c r="V396" s="106" t="str">
        <f>IF(Q396="","",IF(ISNUMBER(Q396)=FALSE,"Não se aplica",IFERROR(VLOOKUP(Q396,Produtos!$A$1:$C$2319,3,FALSE),"Não Cadastrado")))</f>
        <v>Não se aplica</v>
      </c>
      <c r="W396" s="106" t="str">
        <f>VLOOKUP(Tabela2[[#This Row],[SIEMA]],Siema2025,10,FALSE)</f>
        <v/>
      </c>
      <c r="X396" s="115" t="str">
        <f>IF(Tabela2[[#This Row],[Origem do acidente]] = "Plataforma", "PREENCHER","NA")</f>
        <v>NA</v>
      </c>
      <c r="Y396" s="111" t="str">
        <f>IF(W396="","", IF(W396="NC","", IF(W396="NE","", IF(W396="NA","",IFERROR(VLOOKUP(W396,Produtos!$A$1:$C$2319,2,FALSE),"Não Cadastrado")))))</f>
        <v/>
      </c>
      <c r="Z396" s="106" t="str">
        <f>VLOOKUP(Tabela2[[#This Row],[SIEMA]],Siema2025,11,FALSE)</f>
        <v xml:space="preserve"> </v>
      </c>
      <c r="AA396" s="106" t="str">
        <f>VLOOKUP(Tabela2[[#This Row],[SIEMA]],Siema2025,12,FALSE)</f>
        <v xml:space="preserve"> </v>
      </c>
      <c r="AB396" s="106" t="str">
        <f>IF(W396="","",IF(ISNUMBER(W396)=FALSE,"Não se aplica",IFERROR(VLOOKUP(W396,Produtos!$A$1:$C$2319,3,FALSE),"Não Cadastrado")))</f>
        <v/>
      </c>
      <c r="AC396" s="106"/>
      <c r="AD396" s="110" t="str">
        <f>IF(Tabela2[[#This Row],[Origem do acidente]] = "Plataforma", "PREENCHER","NA")</f>
        <v>NA</v>
      </c>
      <c r="AE396" s="109" t="str">
        <f>IF(AC396="","", IF(AC396="NC","", IF(AC396="NE","", IF(AC396="NA","",IFERROR(VLOOKUP(AC396,Produtos!$A$1:$C$2319,2,FALSE),"Não Cadastrado")))))</f>
        <v/>
      </c>
      <c r="AF396" s="106"/>
      <c r="AG396" s="106"/>
      <c r="AH396" s="106" t="str">
        <f>IF(AC396="","",IF(ISNUMBER(AC396)=FALSE,"Não se aplica",IFERROR(VLOOKUP(AC396,Produtos!$A$1:$C$2319,3,FALSE),"Não Cadastrado")))</f>
        <v/>
      </c>
      <c r="AI396" s="106"/>
      <c r="AJ396" s="106"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96" s="109"/>
      <c r="AL396" s="109"/>
      <c r="AM396" s="109"/>
      <c r="AN396" s="110" t="str">
        <f>VLOOKUP(Tabela2[[#This Row],[SIEMA]],Siema2025,51,FALSE)</f>
        <v>X</v>
      </c>
      <c r="AO396" s="110" t="str">
        <f>VLOOKUP(Tabela2[[#This Row],[SIEMA]],Siema2025,53,FALSE)</f>
        <v/>
      </c>
      <c r="AP396" s="110" t="str">
        <f>VLOOKUP(Tabela2[[#This Row],[SIEMA]],Siema2025,55,FALSE)</f>
        <v/>
      </c>
      <c r="AQ396" s="110" t="str">
        <f>VLOOKUP(Tabela2[[#This Row],[SIEMA]],Siema2025,57,FALSE)</f>
        <v/>
      </c>
      <c r="AR396" s="110" t="str">
        <f>VLOOKUP(Tabela2[[#This Row],[SIEMA]],Siema2025,59,FALSE)</f>
        <v/>
      </c>
      <c r="AS396" s="110" t="str">
        <f>VLOOKUP(Tabela2[[#This Row],[SIEMA]],Siema2025,61,FALSE)</f>
        <v/>
      </c>
      <c r="AT396" s="110" t="str">
        <f>VLOOKUP(Tabela2[[#This Row],[SIEMA]],Siema2025,63,FALSE)</f>
        <v/>
      </c>
      <c r="AU396" s="110" t="str">
        <f>VLOOKUP(Tabela2[[#This Row],[SIEMA]],Siema2025,65,FALSE)</f>
        <v>X</v>
      </c>
      <c r="AV396" s="110" t="str">
        <f>VLOOKUP(Tabela2[[#This Row],[SIEMA]],Siema2025,67,FALSE)</f>
        <v/>
      </c>
      <c r="AW396" s="110" t="str">
        <f>VLOOKUP(Tabela2[[#This Row],[SIEMA]],Siema2025,69,FALSE)</f>
        <v/>
      </c>
      <c r="AX396" s="110" t="str">
        <f>VLOOKUP(Tabela2[[#This Row],[SIEMA]],Siema2025,71,FALSE)</f>
        <v/>
      </c>
      <c r="AY396" s="110" t="str">
        <f>VLOOKUP(Tabela2[[#This Row],[SIEMA]],Siema2025,73,FALSE)</f>
        <v/>
      </c>
      <c r="AZ396" s="110" t="str">
        <f>VLOOKUP(Tabela2[[#This Row],[SIEMA]],Siema2025,75,FALSE)</f>
        <v/>
      </c>
      <c r="BA396" s="110" t="str">
        <f>VLOOKUP(Tabela2[[#This Row],[SIEMA]],Siema2025,77,FALSE)</f>
        <v/>
      </c>
      <c r="BB396" s="110" t="str">
        <f>VLOOKUP(Tabela2[[#This Row],[SIEMA]],Siema2025,79,FALSE)</f>
        <v/>
      </c>
      <c r="BC396" s="110" t="str">
        <f>IF(Tabela2[[#This Row],[Outro(s) ]] = "X", "PREENCHER","NA")</f>
        <v>NA</v>
      </c>
      <c r="BD396" s="110" t="str">
        <f>VLOOKUP(Tabela2[[#This Row],[SIEMA]],Siema2025,82,FALSE)</f>
        <v/>
      </c>
      <c r="BE396" s="110" t="str">
        <f>VLOOKUP(Tabela2[[#This Row],[SIEMA]],Siema2025,81,FALSE)</f>
        <v/>
      </c>
      <c r="BF396" s="112" t="str">
        <f>VLOOKUP(Tabela2[[#This Row],[SIEMA]],Siema2025,28,FALSE)</f>
        <v>VIA CAMPOS TRANSPORTES EIRELLI</v>
      </c>
      <c r="BG396" s="112"/>
      <c r="BH396" s="113" t="str">
        <f>VLOOKUP(Tabela2[[#This Row],[SIEMA]],Siema2025,29,FALSE)</f>
        <v>22064101000169</v>
      </c>
      <c r="BI396" s="114" t="str">
        <f>VLOOKUP(Tabela2[[#This Row],[SIEMA]],Siema2025,107,FALSE)</f>
        <v>Não</v>
      </c>
      <c r="BJ396" s="109"/>
      <c r="BK396" s="106"/>
      <c r="BL396" s="143"/>
      <c r="BM396" s="110">
        <f ca="1">IF(Tabela2[[#This Row],[Data de atendimento do Ibama (considerar o primeiro documento/ação)]]="",_xlfn.DAYS(TODAY(),J396),_xlfn.DAYS(Tabela2[[#This Row],[Data de atendimento do Ibama (considerar o primeiro documento/ação)]],J396))</f>
        <v>397</v>
      </c>
      <c r="BN396" s="110" t="str">
        <f>IF(Tabela2[[#This Row],[Atendido pelo Ibama ("Não" ou "Sim")]]="Não","Preencher", IF(Tabela2[[#This Row],[Atendido pelo Ibama ("Não" ou "Sim")]]="Sim","NA",""))</f>
        <v/>
      </c>
      <c r="BO396" s="116"/>
      <c r="BP396" s="110" t="str">
        <f>IF(Tabela2[[#This Row],[Forma de atendimento (primeiro documento/ação)]]= "Outros (especificar)", "PREENCHER","NA")</f>
        <v>NA</v>
      </c>
      <c r="BQ396" s="108"/>
      <c r="BR396" s="110" t="str">
        <f>IF(Tabela2[[#This Row],[Equipe do Ibama foi a campo? Houve sobrevoo do Poseidon?]] = "Sim", "PREENCHER","NA")</f>
        <v>NA</v>
      </c>
      <c r="BS396" s="110" t="str">
        <f>IF(Tabela2[[#This Row],[Se sim, foi emitida Ordem de Emergência? (informações vinculada à coluna CK)]] = "Sim", "PREENCHER","NA")</f>
        <v>NA</v>
      </c>
      <c r="BT396" s="110" t="str">
        <f>IF(Tabela2[[#This Row],[Foi elaborado Relatório de Vistoria pelo Ibama? (informações vinculada à coluna CK)]] = "Sim", "PREENCHER","NA")</f>
        <v>NA</v>
      </c>
      <c r="BU396" s="110" t="str">
        <f>IF(Tabela2[[#This Row],[Houve envio de Informações Pós-acidente (preencher "não se aplica" quando de competência estadual/municipal)]] = "Sim", "PREENCHER","NA")</f>
        <v>NA</v>
      </c>
      <c r="BV396" s="110" t="str">
        <f>IF(Tabela2[[#This Row],[Houve avaliação das informações pós-acidente solicitadas/enviadas?]] = "Sim", "PREENCHER","NA")</f>
        <v>NA</v>
      </c>
      <c r="BW396" s="110" t="str">
        <f>IF(Tabela2[[#This Row],[O Ibama aguarda resposta da empresa/OEMA, etc?]] = "Sim", "PREENCHER","NA")</f>
        <v>NA</v>
      </c>
      <c r="BX396" s="108"/>
      <c r="BY396" s="108"/>
      <c r="BZ396" s="106" t="str">
        <f>IF(Tabela2[[#This Row],[Data do documento de encerramento]]="NA","NA",IF(Tabela2[[#This Row],[Data do documento de encerramento]]="","Pendente de conclusão/ encerramento",_xlfn.DAYS(Tabela2[[#This Row],[Data do documento de encerramento]],J396)))</f>
        <v>Pendente de conclusão/ encerramento</v>
      </c>
      <c r="CA396" s="109"/>
      <c r="CB396" s="109"/>
      <c r="CC396" s="133"/>
      <c r="CD396" s="109"/>
      <c r="CE396" s="109"/>
      <c r="CF396" s="109"/>
    </row>
    <row r="397" spans="1:84" ht="45.75" hidden="1">
      <c r="A397" s="172">
        <v>202561661210</v>
      </c>
      <c r="B397" s="173" t="s">
        <v>8550</v>
      </c>
      <c r="C397" s="110" t="str">
        <f>VLOOKUP(Tabela2[[#This Row],[SIEMA]],Siema2025,4,FALSE)</f>
        <v xml:space="preserve"> MG</v>
      </c>
      <c r="D397" s="108" t="str">
        <f>VLOOKUP(Tabela2[[#This Row],[SIEMA]],Siema2025,3,FALSE)</f>
        <v xml:space="preserve">Santo Antônio do Monte </v>
      </c>
      <c r="E397" s="108" t="str">
        <f>VLOOKUP(Tabela2[[#This Row],[SIEMA]],Siema2025,20,FALSE)</f>
        <v>km 683+342</v>
      </c>
      <c r="F397" s="108"/>
      <c r="G397" s="108" t="s">
        <v>8551</v>
      </c>
      <c r="H397" s="108" t="s">
        <v>8552</v>
      </c>
      <c r="I397" s="106" t="s">
        <v>7118</v>
      </c>
      <c r="J397" s="107">
        <f>VLOOKUP(Tabela2[[#This Row],[SIEMA]],Siema2025,2,FALSE)</f>
        <v>45823</v>
      </c>
      <c r="K397" s="107" t="str">
        <f>VLOOKUP(Tabela2[[#This Row],[SIEMA]],Siema2025,16,FALSE)</f>
        <v>Domingo</v>
      </c>
      <c r="L397" s="108" t="str">
        <f>IF(Tabela2[[#This Row],[Data]]="","Sem Informação",VLOOKUP(MONTH(Tabela2[[#This Row],[Data]]),'[1]Validação de dados'!$I$1:$J$13,2,0))</f>
        <v>Junho</v>
      </c>
      <c r="M397" s="106">
        <f>YEAR(Tabela2[[#This Row],[Data]])</f>
        <v>2025</v>
      </c>
      <c r="N397" s="107" t="str">
        <f>VLOOKUP(Tabela2[[#This Row],[SIEMA]],Siema2025,17,FALSE)</f>
        <v>Noturno</v>
      </c>
      <c r="O397" s="107" t="str">
        <f>VLOOKUP(Tabela2[[#This Row],[SIEMA]],Siema2025,5,FALSE)</f>
        <v>Ferrovia</v>
      </c>
      <c r="P397" s="106"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7" s="106" t="s">
        <v>7119</v>
      </c>
      <c r="R397" s="106" t="s">
        <v>7119</v>
      </c>
      <c r="S397" s="109" t="s">
        <v>7430</v>
      </c>
      <c r="T397" s="106">
        <v>338</v>
      </c>
      <c r="U397" s="106" t="s">
        <v>7120</v>
      </c>
      <c r="V397" s="106" t="s">
        <v>7119</v>
      </c>
      <c r="W397" s="106"/>
      <c r="X397" s="115"/>
      <c r="Y397" s="111" t="str">
        <f>IF(W397="","", IF(W397="NC","", IF(W397="NE","", IF(W397="NA","",IFERROR(VLOOKUP(W397,Produtos!$A$1:$C$2319,2,FALSE),"Não Cadastrado")))))</f>
        <v/>
      </c>
      <c r="Z397" s="106" t="str">
        <f>VLOOKUP(Tabela2[[#This Row],[SIEMA]],Siema2025,11,FALSE)</f>
        <v/>
      </c>
      <c r="AA397" s="106" t="str">
        <f>VLOOKUP(Tabela2[[#This Row],[SIEMA]],Siema2025,12,FALSE)</f>
        <v/>
      </c>
      <c r="AB397" s="106" t="str">
        <f>IF(W397="","",IF(ISNUMBER(W397)=FALSE,"Não se aplica",IFERROR(VLOOKUP(W397,Produtos!$A$1:$C$2319,3,FALSE),"Não Cadastrado")))</f>
        <v/>
      </c>
      <c r="AC397" s="106"/>
      <c r="AD397" s="110"/>
      <c r="AE397" s="109" t="str">
        <f>IF(AC397="","", IF(AC397="NC","", IF(AC397="NE","", IF(AC397="NA","",IFERROR(VLOOKUP(AC397,Produtos!$A$1:$C$2319,2,FALSE),"Não Cadastrado")))))</f>
        <v/>
      </c>
      <c r="AF397" s="106"/>
      <c r="AG397" s="106"/>
      <c r="AH397" s="106" t="str">
        <f>IF(AC397="","",IF(ISNUMBER(AC397)=FALSE,"Não se aplica",IFERROR(VLOOKUP(AC397,Produtos!$A$1:$C$2319,3,FALSE),"Não Cadastrado")))</f>
        <v/>
      </c>
      <c r="AI397" s="106"/>
      <c r="AJ397" s="106" t="str">
        <f>VLOOKUP(Tabela2[[#This Row],[SIEMA]],Siema2025,26,FALSE)</f>
        <v/>
      </c>
      <c r="AK397" s="109" t="s">
        <v>7096</v>
      </c>
      <c r="AL397" s="109"/>
      <c r="AM397" s="109"/>
      <c r="AN397" s="110" t="str">
        <f>VLOOKUP(Tabela2[[#This Row],[SIEMA]],Siema2025,51,FALSE)</f>
        <v/>
      </c>
      <c r="AO397" s="110" t="str">
        <f>VLOOKUP(Tabela2[[#This Row],[SIEMA]],Siema2025,53,FALSE)</f>
        <v/>
      </c>
      <c r="AP397" s="110" t="str">
        <f>VLOOKUP(Tabela2[[#This Row],[SIEMA]],Siema2025,55,FALSE)</f>
        <v/>
      </c>
      <c r="AQ397" s="110" t="str">
        <f>VLOOKUP(Tabela2[[#This Row],[SIEMA]],Siema2025,57,FALSE)</f>
        <v/>
      </c>
      <c r="AR397" s="110" t="str">
        <f>VLOOKUP(Tabela2[[#This Row],[SIEMA]],Siema2025,59,FALSE)</f>
        <v/>
      </c>
      <c r="AS397" s="110" t="str">
        <f>VLOOKUP(Tabela2[[#This Row],[SIEMA]],Siema2025,61,FALSE)</f>
        <v/>
      </c>
      <c r="AT397" s="110" t="str">
        <f>VLOOKUP(Tabela2[[#This Row],[SIEMA]],Siema2025,63,FALSE)</f>
        <v/>
      </c>
      <c r="AU397" s="110" t="str">
        <f>VLOOKUP(Tabela2[[#This Row],[SIEMA]],Siema2025,65,FALSE)</f>
        <v>X</v>
      </c>
      <c r="AV397" s="110" t="str">
        <f>VLOOKUP(Tabela2[[#This Row],[SIEMA]],Siema2025,67,FALSE)</f>
        <v/>
      </c>
      <c r="AW397" s="110" t="str">
        <f>VLOOKUP(Tabela2[[#This Row],[SIEMA]],Siema2025,69,FALSE)</f>
        <v/>
      </c>
      <c r="AX397" s="110" t="str">
        <f>VLOOKUP(Tabela2[[#This Row],[SIEMA]],Siema2025,71,FALSE)</f>
        <v/>
      </c>
      <c r="AY397" s="110" t="str">
        <f>VLOOKUP(Tabela2[[#This Row],[SIEMA]],Siema2025,73,FALSE)</f>
        <v/>
      </c>
      <c r="AZ397" s="110" t="str">
        <f>VLOOKUP(Tabela2[[#This Row],[SIEMA]],Siema2025,75,FALSE)</f>
        <v/>
      </c>
      <c r="BA397" s="110" t="str">
        <f>VLOOKUP(Tabela2[[#This Row],[SIEMA]],Siema2025,77,FALSE)</f>
        <v/>
      </c>
      <c r="BB397" s="110" t="str">
        <f>VLOOKUP(Tabela2[[#This Row],[SIEMA]],Siema2025,79,FALSE)</f>
        <v/>
      </c>
      <c r="BC397" s="110" t="str">
        <f>IF(Tabela2[[#This Row],[Outro(s) ]] = "X", "PREENCHER","NA")</f>
        <v>NA</v>
      </c>
      <c r="BD397" s="110" t="str">
        <f>VLOOKUP(Tabela2[[#This Row],[SIEMA]],Siema2025,82,FALSE)</f>
        <v/>
      </c>
      <c r="BE397" s="110" t="str">
        <f>VLOOKUP(Tabela2[[#This Row],[SIEMA]],Siema2025,81,FALSE)</f>
        <v/>
      </c>
      <c r="BF397" s="112" t="s">
        <v>7169</v>
      </c>
      <c r="BG397" s="112" t="s">
        <v>7170</v>
      </c>
      <c r="BH397" s="113" t="str">
        <f>VLOOKUP(Tabela2[[#This Row],[SIEMA]],Siema2025,29,FALSE)</f>
        <v>00924429000175</v>
      </c>
      <c r="BI397" s="114" t="str">
        <f>VLOOKUP(Tabela2[[#This Row],[SIEMA]],Siema2025,107,FALSE)</f>
        <v>Não</v>
      </c>
      <c r="BJ397" s="109" t="s">
        <v>7097</v>
      </c>
      <c r="BK397" s="106" t="s">
        <v>2696</v>
      </c>
      <c r="BL397" s="143">
        <v>45826</v>
      </c>
      <c r="BM397" s="110">
        <f ca="1">IF(Tabela2[[#This Row],[Data de atendimento do Ibama (considerar o primeiro documento/ação)]]="",_xlfn.DAYS(TODAY(),J397),_xlfn.DAYS(Tabela2[[#This Row],[Data de atendimento do Ibama (considerar o primeiro documento/ação)]],J397))</f>
        <v>3</v>
      </c>
      <c r="BN397" s="110" t="str">
        <f>IF(Tabela2[[#This Row],[Atendido pelo Ibama ("Não" ou "Sim")]]="Não","Preencher", IF(Tabela2[[#This Row],[Atendido pelo Ibama ("Não" ou "Sim")]]="Sim","NA",""))</f>
        <v>NA</v>
      </c>
      <c r="BO397" s="116" t="s">
        <v>7098</v>
      </c>
      <c r="BP397" s="110" t="str">
        <f>IF(Tabela2[[#This Row],[Forma de atendimento (primeiro documento/ação)]]= "Outros (especificar)", "PREENCHER","NA")</f>
        <v>NA</v>
      </c>
      <c r="BQ397" s="108" t="s">
        <v>2696</v>
      </c>
      <c r="BR397" s="110" t="s">
        <v>123</v>
      </c>
      <c r="BS397" s="110" t="s">
        <v>2696</v>
      </c>
      <c r="BT397" s="110" t="s">
        <v>7099</v>
      </c>
      <c r="BU397" s="110" t="s">
        <v>2696</v>
      </c>
      <c r="BV397" s="110" t="s">
        <v>123</v>
      </c>
      <c r="BW397" s="110" t="s">
        <v>2696</v>
      </c>
      <c r="BX397" s="108" t="s">
        <v>7727</v>
      </c>
      <c r="BY397" s="108"/>
      <c r="BZ397" s="106" t="str">
        <f>IF(Tabela2[[#This Row],[Data do documento de encerramento]]="NA","NA",IF(Tabela2[[#This Row],[Data do documento de encerramento]]="","Pendente de conclusão/ encerramento",_xlfn.DAYS(Tabela2[[#This Row],[Data do documento de encerramento]],J397)))</f>
        <v>Pendente de conclusão/ encerramento</v>
      </c>
      <c r="CA397" s="109" t="s">
        <v>8553</v>
      </c>
      <c r="CB397" s="109"/>
      <c r="CC397" s="132"/>
      <c r="CD397" s="109"/>
      <c r="CE397" s="109"/>
      <c r="CF397" s="109"/>
    </row>
    <row r="398" spans="1:84" ht="60.75">
      <c r="A398" s="172">
        <v>202561668429</v>
      </c>
      <c r="B398" s="173" t="s">
        <v>8554</v>
      </c>
      <c r="C398" s="110" t="s">
        <v>7133</v>
      </c>
      <c r="D398" s="108" t="s">
        <v>637</v>
      </c>
      <c r="E398" s="108" t="s">
        <v>8555</v>
      </c>
      <c r="F398" s="108"/>
      <c r="G398" s="108" t="s">
        <v>8556</v>
      </c>
      <c r="H398" s="108" t="s">
        <v>8557</v>
      </c>
      <c r="I398" s="106" t="str">
        <f>VLOOKUP(Tabela2[[#This Row],[SIEMA]],Siema2025,19,FALSE)</f>
        <v>Campos</v>
      </c>
      <c r="J398" s="107">
        <f>VLOOKUP(Tabela2[[#This Row],[SIEMA]],Siema2025,2,FALSE)</f>
        <v>45823</v>
      </c>
      <c r="K398" s="107" t="str">
        <f>VLOOKUP(Tabela2[[#This Row],[SIEMA]],Siema2025,16,FALSE)</f>
        <v>Domingo</v>
      </c>
      <c r="L398" s="108" t="str">
        <f>IF(Tabela2[[#This Row],[Data]]="","Sem Informação",VLOOKUP(MONTH(Tabela2[[#This Row],[Data]]),'[1]Validação de dados'!$I$1:$J$13,2,0))</f>
        <v>Junho</v>
      </c>
      <c r="M398" s="106">
        <f>YEAR(Tabela2[[#This Row],[Data]])</f>
        <v>2025</v>
      </c>
      <c r="N398" s="107" t="str">
        <f>VLOOKUP(Tabela2[[#This Row],[SIEMA]],Siema2025,17,FALSE)</f>
        <v>Madrugada</v>
      </c>
      <c r="O398" s="107" t="s">
        <v>111</v>
      </c>
      <c r="P398" s="106"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8" s="106" t="s">
        <v>637</v>
      </c>
      <c r="R398" s="106" t="s">
        <v>7259</v>
      </c>
      <c r="S398" s="109" t="s">
        <v>7138</v>
      </c>
      <c r="T398" s="106" t="str">
        <f>VLOOKUP(Tabela2[[#This Row],[SIEMA]],Siema2025,11,FALSE)</f>
        <v>0.19</v>
      </c>
      <c r="U398" s="106" t="str">
        <f>VLOOKUP(Tabela2[[#This Row],[SIEMA]],Siema2025,12,FALSE)</f>
        <v>M3</v>
      </c>
      <c r="V398" s="106" t="str">
        <f>IF(Q398="","",IF(ISNUMBER(Q398)=FALSE,"Não se aplica",IFERROR(VLOOKUP(Q398,Produtos!$A$1:$C$2319,3,FALSE),"Não Cadastrado")))</f>
        <v>Não se aplica</v>
      </c>
      <c r="W398" s="106"/>
      <c r="X398" s="115"/>
      <c r="Y398" s="111" t="str">
        <f>IF(W398="","", IF(W398="NC","", IF(W398="NE","", IF(W398="NA","",IFERROR(VLOOKUP(W398,Produtos!$A$1:$C$2319,2,FALSE),"Não Cadastrado")))))</f>
        <v/>
      </c>
      <c r="Z398" s="106"/>
      <c r="AA398" s="106"/>
      <c r="AB398" s="106" t="str">
        <f>IF(W398="","",IF(ISNUMBER(W398)=FALSE,"Não se aplica",IFERROR(VLOOKUP(W398,Produtos!$A$1:$C$2319,3,FALSE),"Não Cadastrado")))</f>
        <v/>
      </c>
      <c r="AC398" s="106"/>
      <c r="AD398" s="110"/>
      <c r="AE398" s="109" t="str">
        <f>IF(AC398="","", IF(AC398="NC","", IF(AC398="NE","", IF(AC398="NA","",IFERROR(VLOOKUP(AC398,Produtos!$A$1:$C$2319,2,FALSE),"Não Cadastrado")))))</f>
        <v/>
      </c>
      <c r="AF398" s="106"/>
      <c r="AG398" s="106"/>
      <c r="AH398" s="106" t="str">
        <f>IF(AC398="","",IF(ISNUMBER(AC398)=FALSE,"Não se aplica",IFERROR(VLOOKUP(AC398,Produtos!$A$1:$C$2319,3,FALSE),"Não Cadastrado")))</f>
        <v/>
      </c>
      <c r="AI398" s="106"/>
      <c r="AJ398" s="106" t="str">
        <f>VLOOKUP(Tabela2[[#This Row],[SIEMA]],Siema2025,26,FALSE)</f>
        <v>Em avaliação.</v>
      </c>
      <c r="AK398" s="109" t="s">
        <v>7110</v>
      </c>
      <c r="AL398" s="109"/>
      <c r="AM398" s="109"/>
      <c r="AN398" s="110" t="str">
        <f>VLOOKUP(Tabela2[[#This Row],[SIEMA]],Siema2025,51,FALSE)</f>
        <v/>
      </c>
      <c r="AO398" s="110" t="str">
        <f>VLOOKUP(Tabela2[[#This Row],[SIEMA]],Siema2025,53,FALSE)</f>
        <v/>
      </c>
      <c r="AP398" s="110" t="str">
        <f>VLOOKUP(Tabela2[[#This Row],[SIEMA]],Siema2025,55,FALSE)</f>
        <v/>
      </c>
      <c r="AQ398" s="110" t="str">
        <f>VLOOKUP(Tabela2[[#This Row],[SIEMA]],Siema2025,57,FALSE)</f>
        <v/>
      </c>
      <c r="AR398" s="110" t="str">
        <f>VLOOKUP(Tabela2[[#This Row],[SIEMA]],Siema2025,59,FALSE)</f>
        <v/>
      </c>
      <c r="AS398" s="110" t="str">
        <f>VLOOKUP(Tabela2[[#This Row],[SIEMA]],Siema2025,61,FALSE)</f>
        <v>X</v>
      </c>
      <c r="AT398" s="110" t="str">
        <f>VLOOKUP(Tabela2[[#This Row],[SIEMA]],Siema2025,63,FALSE)</f>
        <v/>
      </c>
      <c r="AU398" s="110" t="str">
        <f>VLOOKUP(Tabela2[[#This Row],[SIEMA]],Siema2025,65,FALSE)</f>
        <v/>
      </c>
      <c r="AV398" s="110" t="str">
        <f>VLOOKUP(Tabela2[[#This Row],[SIEMA]],Siema2025,67,FALSE)</f>
        <v/>
      </c>
      <c r="AW398" s="110" t="str">
        <f>VLOOKUP(Tabela2[[#This Row],[SIEMA]],Siema2025,69,FALSE)</f>
        <v/>
      </c>
      <c r="AX398" s="110" t="str">
        <f>VLOOKUP(Tabela2[[#This Row],[SIEMA]],Siema2025,71,FALSE)</f>
        <v/>
      </c>
      <c r="AY398" s="110" t="str">
        <f>VLOOKUP(Tabela2[[#This Row],[SIEMA]],Siema2025,73,FALSE)</f>
        <v/>
      </c>
      <c r="AZ398" s="110" t="str">
        <f>VLOOKUP(Tabela2[[#This Row],[SIEMA]],Siema2025,75,FALSE)</f>
        <v/>
      </c>
      <c r="BA398" s="110" t="str">
        <f>VLOOKUP(Tabela2[[#This Row],[SIEMA]],Siema2025,77,FALSE)</f>
        <v/>
      </c>
      <c r="BB398" s="110" t="str">
        <f>VLOOKUP(Tabela2[[#This Row],[SIEMA]],Siema2025,79,FALSE)</f>
        <v/>
      </c>
      <c r="BC398" s="110" t="str">
        <f>IF(Tabela2[[#This Row],[Outro(s) ]] = "X", "PREENCHER","NA")</f>
        <v>NA</v>
      </c>
      <c r="BD398" s="110" t="str">
        <f>VLOOKUP(Tabela2[[#This Row],[SIEMA]],Siema2025,82,FALSE)</f>
        <v/>
      </c>
      <c r="BE398" s="110" t="str">
        <f>VLOOKUP(Tabela2[[#This Row],[SIEMA]],Siema2025,81,FALSE)</f>
        <v/>
      </c>
      <c r="BF398" s="112" t="str">
        <f>VLOOKUP(Tabela2[[#This Row],[SIEMA]],Siema2025,28,FALSE)</f>
        <v>Petrobras</v>
      </c>
      <c r="BG398" s="112"/>
      <c r="BH398" s="113" t="str">
        <f>VLOOKUP(Tabela2[[#This Row],[SIEMA]],Siema2025,29,FALSE)</f>
        <v>33000167100750</v>
      </c>
      <c r="BI398" s="114" t="str">
        <f>VLOOKUP(Tabela2[[#This Row],[SIEMA]],Siema2025,107,FALSE)</f>
        <v>Não</v>
      </c>
      <c r="BJ398" s="109" t="s">
        <v>7097</v>
      </c>
      <c r="BK398" s="106" t="s">
        <v>2696</v>
      </c>
      <c r="BL398" s="143">
        <v>45835</v>
      </c>
      <c r="BM398" s="110">
        <f ca="1">IF(Tabela2[[#This Row],[Data de atendimento do Ibama (considerar o primeiro documento/ação)]]="",_xlfn.DAYS(TODAY(),J398),_xlfn.DAYS(Tabela2[[#This Row],[Data de atendimento do Ibama (considerar o primeiro documento/ação)]],J398))</f>
        <v>12</v>
      </c>
      <c r="BN398" s="110" t="str">
        <f>IF(Tabela2[[#This Row],[Atendido pelo Ibama ("Não" ou "Sim")]]="Não","Preencher", IF(Tabela2[[#This Row],[Atendido pelo Ibama ("Não" ou "Sim")]]="Sim","NA",""))</f>
        <v>NA</v>
      </c>
      <c r="BO398" s="116" t="s">
        <v>7139</v>
      </c>
      <c r="BP398" s="110" t="str">
        <f>IF(Tabela2[[#This Row],[Forma de atendimento (primeiro documento/ação)]]= "Outros (especificar)", "PREENCHER","NA")</f>
        <v>NA</v>
      </c>
      <c r="BQ398" s="108" t="s">
        <v>123</v>
      </c>
      <c r="BR398" s="110" t="str">
        <f>IF(Tabela2[[#This Row],[Equipe do Ibama foi a campo? Houve sobrevoo do Poseidon?]] = "Sim", "PREENCHER","NA")</f>
        <v>NA</v>
      </c>
      <c r="BS398" s="110" t="str">
        <f>IF(Tabela2[[#This Row],[Se sim, foi emitida Ordem de Emergência? (informações vinculada à coluna CK)]] = "Sim", "PREENCHER","NA")</f>
        <v>NA</v>
      </c>
      <c r="BT398" s="110" t="s">
        <v>7099</v>
      </c>
      <c r="BU398" s="110" t="s">
        <v>123</v>
      </c>
      <c r="BV398" s="110" t="s">
        <v>123</v>
      </c>
      <c r="BW398" s="110" t="s">
        <v>123</v>
      </c>
      <c r="BX398" s="108"/>
      <c r="BY398" s="108"/>
      <c r="BZ398" s="106" t="str">
        <f>IF(Tabela2[[#This Row],[Data do documento de encerramento]]="NA","NA",IF(Tabela2[[#This Row],[Data do documento de encerramento]]="","Pendente de conclusão/ encerramento",_xlfn.DAYS(Tabela2[[#This Row],[Data do documento de encerramento]],J398)))</f>
        <v>Pendente de conclusão/ encerramento</v>
      </c>
      <c r="CA398" s="109"/>
      <c r="CB398" s="109"/>
      <c r="CC398" s="133" t="s">
        <v>7140</v>
      </c>
      <c r="CD398" s="109" t="s">
        <v>123</v>
      </c>
      <c r="CE398" s="109" t="s">
        <v>123</v>
      </c>
      <c r="CF398" s="109" t="s">
        <v>7141</v>
      </c>
    </row>
    <row r="399" spans="1:84" hidden="1">
      <c r="A399" s="172">
        <v>202562436043</v>
      </c>
      <c r="B399" s="173" t="s">
        <v>8558</v>
      </c>
      <c r="C399" s="110" t="str">
        <f>VLOOKUP(Tabela2[[#This Row],[SIEMA]],Siema2025,4,FALSE)</f>
        <v xml:space="preserve"> MG</v>
      </c>
      <c r="D399" s="108" t="str">
        <f>VLOOKUP(Tabela2[[#This Row],[SIEMA]],Siema2025,3,FALSE)</f>
        <v xml:space="preserve">Belo Horizonte </v>
      </c>
      <c r="E399" s="108" t="str">
        <f>VLOOKUP(Tabela2[[#This Row],[SIEMA]],Siema2025,20,FALSE)</f>
        <v>Rua Felipe dos Santos, 451, Lourdes (Praça Marília de Dirceu)</v>
      </c>
      <c r="F399" s="122"/>
      <c r="G399" s="108"/>
      <c r="H399" s="108"/>
      <c r="I399" s="106" t="str">
        <f>VLOOKUP(Tabela2[[#This Row],[SIEMA]],Siema2025,19,FALSE)</f>
        <v/>
      </c>
      <c r="J399" s="107">
        <f>VLOOKUP(Tabela2[[#This Row],[SIEMA]],Siema2025,2,FALSE)</f>
        <v>45824</v>
      </c>
      <c r="K399" s="107" t="str">
        <f>VLOOKUP(Tabela2[[#This Row],[SIEMA]],Siema2025,16,FALSE)</f>
        <v>Segunda</v>
      </c>
      <c r="L399" s="108" t="str">
        <f>IF(Tabela2[[#This Row],[Data]]="","Sem Informação",VLOOKUP(MONTH(Tabela2[[#This Row],[Data]]),'[1]Validação de dados'!$I$1:$J$13,2,0))</f>
        <v>Junho</v>
      </c>
      <c r="M399" s="106">
        <f>YEAR(Tabela2[[#This Row],[Data]])</f>
        <v>2025</v>
      </c>
      <c r="N399" s="107" t="str">
        <f>VLOOKUP(Tabela2[[#This Row],[SIEMA]],Siema2025,17,FALSE)</f>
        <v>Matutino</v>
      </c>
      <c r="O399" s="107" t="str">
        <f>VLOOKUP(Tabela2[[#This Row],[SIEMA]],Siema2025,5,FALSE)</f>
        <v>Outro(s)</v>
      </c>
      <c r="P399" s="106" t="str">
        <f>VLOOKUP(Tabela2[[#This Row],[SIEMA]],Siema2025,21,FALSE)</f>
        <v>Vazamento de Gás</v>
      </c>
      <c r="Q399" s="106" t="str">
        <f>VLOOKUP(Tabela2[[#This Row],[SIEMA]],Siema2025,7,FALSE)</f>
        <v>GAS NATURAL, COMPRIMIDO</v>
      </c>
      <c r="R399" s="106" t="str">
        <f>VLOOKUP(Tabela2[[#This Row],[SIEMA]],Siema2025,10,FALSE)</f>
        <v/>
      </c>
      <c r="S399" s="109" t="str">
        <f>IF(Q399="","", IF(Q399="NC","", IF(Q399="NE","", IF(Q399="NA","",IFERROR(VLOOKUP(Q399,Produtos!$A$1:$C$2319,2,FALSE),"Não Cadastrado")))))</f>
        <v>Não Cadastrado</v>
      </c>
      <c r="T399" s="106" t="str">
        <f>VLOOKUP(Tabela2[[#This Row],[SIEMA]],Siema2025,11,FALSE)</f>
        <v xml:space="preserve"> </v>
      </c>
      <c r="U399" s="106" t="str">
        <f>VLOOKUP(Tabela2[[#This Row],[SIEMA]],Siema2025,12,FALSE)</f>
        <v xml:space="preserve"> </v>
      </c>
      <c r="V399" s="106" t="str">
        <f>IF(Q399="","",IF(ISNUMBER(Q399)=FALSE,"Não se aplica",IFERROR(VLOOKUP(Q399,Produtos!$A$1:$C$2319,3,FALSE),"Não Cadastrado")))</f>
        <v>Não se aplica</v>
      </c>
      <c r="W399" s="106" t="str">
        <f>VLOOKUP(Tabela2[[#This Row],[SIEMA]],Siema2025,10,FALSE)</f>
        <v/>
      </c>
      <c r="X399" s="115" t="str">
        <f>IF(Tabela2[[#This Row],[Origem do acidente]] = "Plataforma", "PREENCHER","NA")</f>
        <v>NA</v>
      </c>
      <c r="Y399" s="111" t="str">
        <f>IF(W399="","", IF(W399="NC","", IF(W399="NE","", IF(W399="NA","",IFERROR(VLOOKUP(W399,Produtos!$A$1:$C$2319,2,FALSE),"Não Cadastrado")))))</f>
        <v/>
      </c>
      <c r="Z399" s="106" t="str">
        <f>VLOOKUP(Tabela2[[#This Row],[SIEMA]],Siema2025,11,FALSE)</f>
        <v xml:space="preserve"> </v>
      </c>
      <c r="AA399" s="106" t="str">
        <f>VLOOKUP(Tabela2[[#This Row],[SIEMA]],Siema2025,12,FALSE)</f>
        <v xml:space="preserve"> </v>
      </c>
      <c r="AB399" s="106" t="str">
        <f>IF(W399="","",IF(ISNUMBER(W399)=FALSE,"Não se aplica",IFERROR(VLOOKUP(W399,Produtos!$A$1:$C$2319,3,FALSE),"Não Cadastrado")))</f>
        <v/>
      </c>
      <c r="AC399" s="106"/>
      <c r="AD399" s="110" t="str">
        <f>IF(Tabela2[[#This Row],[Origem do acidente]] = "Plataforma", "PREENCHER","NA")</f>
        <v>NA</v>
      </c>
      <c r="AE399" s="109" t="str">
        <f>IF(AC399="","", IF(AC399="NC","", IF(AC399="NE","", IF(AC399="NA","",IFERROR(VLOOKUP(AC399,Produtos!$A$1:$C$2319,2,FALSE),"Não Cadastrado")))))</f>
        <v/>
      </c>
      <c r="AF399" s="106"/>
      <c r="AG399" s="106"/>
      <c r="AH399" s="106" t="str">
        <f>IF(AC399="","",IF(ISNUMBER(AC399)=FALSE,"Não se aplica",IFERROR(VLOOKUP(AC399,Produtos!$A$1:$C$2319,3,FALSE),"Não Cadastrado")))</f>
        <v/>
      </c>
      <c r="AI399" s="106"/>
      <c r="AJ399" s="106" t="str">
        <f>VLOOKUP(Tabela2[[#This Row],[SIEMA]],Siema2025,26,FALSE)</f>
        <v>Escavadeira</v>
      </c>
      <c r="AK399" s="109"/>
      <c r="AL399" s="109"/>
      <c r="AM399" s="109"/>
      <c r="AN399" s="110" t="str">
        <f>VLOOKUP(Tabela2[[#This Row],[SIEMA]],Siema2025,51,FALSE)</f>
        <v/>
      </c>
      <c r="AO399" s="110" t="str">
        <f>VLOOKUP(Tabela2[[#This Row],[SIEMA]],Siema2025,53,FALSE)</f>
        <v/>
      </c>
      <c r="AP399" s="110" t="str">
        <f>VLOOKUP(Tabela2[[#This Row],[SIEMA]],Siema2025,55,FALSE)</f>
        <v/>
      </c>
      <c r="AQ399" s="110" t="str">
        <f>VLOOKUP(Tabela2[[#This Row],[SIEMA]],Siema2025,57,FALSE)</f>
        <v/>
      </c>
      <c r="AR399" s="110" t="str">
        <f>VLOOKUP(Tabela2[[#This Row],[SIEMA]],Siema2025,59,FALSE)</f>
        <v/>
      </c>
      <c r="AS399" s="110" t="str">
        <f>VLOOKUP(Tabela2[[#This Row],[SIEMA]],Siema2025,61,FALSE)</f>
        <v/>
      </c>
      <c r="AT399" s="110" t="str">
        <f>VLOOKUP(Tabela2[[#This Row],[SIEMA]],Siema2025,63,FALSE)</f>
        <v/>
      </c>
      <c r="AU399" s="110" t="str">
        <f>VLOOKUP(Tabela2[[#This Row],[SIEMA]],Siema2025,65,FALSE)</f>
        <v/>
      </c>
      <c r="AV399" s="110" t="str">
        <f>VLOOKUP(Tabela2[[#This Row],[SIEMA]],Siema2025,67,FALSE)</f>
        <v/>
      </c>
      <c r="AW399" s="110" t="str">
        <f>VLOOKUP(Tabela2[[#This Row],[SIEMA]],Siema2025,69,FALSE)</f>
        <v>X</v>
      </c>
      <c r="AX399" s="110" t="str">
        <f>VLOOKUP(Tabela2[[#This Row],[SIEMA]],Siema2025,71,FALSE)</f>
        <v/>
      </c>
      <c r="AY399" s="110" t="str">
        <f>VLOOKUP(Tabela2[[#This Row],[SIEMA]],Siema2025,73,FALSE)</f>
        <v/>
      </c>
      <c r="AZ399" s="110" t="str">
        <f>VLOOKUP(Tabela2[[#This Row],[SIEMA]],Siema2025,75,FALSE)</f>
        <v/>
      </c>
      <c r="BA399" s="110" t="str">
        <f>VLOOKUP(Tabela2[[#This Row],[SIEMA]],Siema2025,77,FALSE)</f>
        <v/>
      </c>
      <c r="BB399" s="110" t="str">
        <f>VLOOKUP(Tabela2[[#This Row],[SIEMA]],Siema2025,79,FALSE)</f>
        <v/>
      </c>
      <c r="BC399" s="110" t="str">
        <f>IF(Tabela2[[#This Row],[Outro(s) ]] = "X", "PREENCHER","NA")</f>
        <v>NA</v>
      </c>
      <c r="BD399" s="110" t="str">
        <f>VLOOKUP(Tabela2[[#This Row],[SIEMA]],Siema2025,82,FALSE)</f>
        <v/>
      </c>
      <c r="BE399" s="110" t="str">
        <f>VLOOKUP(Tabela2[[#This Row],[SIEMA]],Siema2025,81,FALSE)</f>
        <v/>
      </c>
      <c r="BF399" s="112" t="str">
        <f>VLOOKUP(Tabela2[[#This Row],[SIEMA]],Siema2025,28,FALSE)</f>
        <v/>
      </c>
      <c r="BG399" s="112"/>
      <c r="BH399" s="113" t="str">
        <f>VLOOKUP(Tabela2[[#This Row],[SIEMA]],Siema2025,29,FALSE)</f>
        <v/>
      </c>
      <c r="BI399" s="114" t="str">
        <f>VLOOKUP(Tabela2[[#This Row],[SIEMA]],Siema2025,107,FALSE)</f>
        <v>Não</v>
      </c>
      <c r="BJ399" s="109"/>
      <c r="BK399" s="106"/>
      <c r="BL399" s="167"/>
      <c r="BM399" s="110">
        <f ca="1">IF(Tabela2[[#This Row],[Data de atendimento do Ibama (considerar o primeiro documento/ação)]]="",_xlfn.DAYS(TODAY(),J399),_xlfn.DAYS(Tabela2[[#This Row],[Data de atendimento do Ibama (considerar o primeiro documento/ação)]],J399))</f>
        <v>396</v>
      </c>
      <c r="BN399" s="110" t="str">
        <f>IF(Tabela2[[#This Row],[Atendido pelo Ibama ("Não" ou "Sim")]]="Não","Preencher", IF(Tabela2[[#This Row],[Atendido pelo Ibama ("Não" ou "Sim")]]="Sim","NA",""))</f>
        <v/>
      </c>
      <c r="BO399" s="116"/>
      <c r="BP399" s="110" t="str">
        <f>IF(Tabela2[[#This Row],[Forma de atendimento (primeiro documento/ação)]]= "Outros (especificar)", "PREENCHER","NA")</f>
        <v>NA</v>
      </c>
      <c r="BQ399" s="108"/>
      <c r="BR399" s="110" t="str">
        <f>IF(Tabela2[[#This Row],[Equipe do Ibama foi a campo? Houve sobrevoo do Poseidon?]] = "Sim", "PREENCHER","NA")</f>
        <v>NA</v>
      </c>
      <c r="BS399" s="110" t="str">
        <f>IF(Tabela2[[#This Row],[Se sim, foi emitida Ordem de Emergência? (informações vinculada à coluna CK)]] = "Sim", "PREENCHER","NA")</f>
        <v>NA</v>
      </c>
      <c r="BT399" s="110" t="str">
        <f>IF(Tabela2[[#This Row],[Foi elaborado Relatório de Vistoria pelo Ibama? (informações vinculada à coluna CK)]] = "Sim", "PREENCHER","NA")</f>
        <v>NA</v>
      </c>
      <c r="BU399" s="110" t="str">
        <f>IF(Tabela2[[#This Row],[Houve envio de Informações Pós-acidente (preencher "não se aplica" quando de competência estadual/municipal)]] = "Sim", "PREENCHER","NA")</f>
        <v>NA</v>
      </c>
      <c r="BV399" s="110" t="str">
        <f>IF(Tabela2[[#This Row],[Houve avaliação das informações pós-acidente solicitadas/enviadas?]] = "Sim", "PREENCHER","NA")</f>
        <v>NA</v>
      </c>
      <c r="BW399" s="110" t="str">
        <f>IF(Tabela2[[#This Row],[O Ibama aguarda resposta da empresa/OEMA, etc?]] = "Sim", "PREENCHER","NA")</f>
        <v>NA</v>
      </c>
      <c r="BX399" s="108"/>
      <c r="BY399" s="122"/>
      <c r="BZ399" s="106" t="str">
        <f>IF(Tabela2[[#This Row],[Data do documento de encerramento]]="NA","NA",IF(Tabela2[[#This Row],[Data do documento de encerramento]]="","Pendente de conclusão/ encerramento",_xlfn.DAYS(Tabela2[[#This Row],[Data do documento de encerramento]],J399)))</f>
        <v>Pendente de conclusão/ encerramento</v>
      </c>
      <c r="CA399" s="125"/>
      <c r="CB399" s="109"/>
      <c r="CC399" s="132"/>
      <c r="CD399" s="109"/>
      <c r="CE399" s="109"/>
      <c r="CF399" s="109"/>
    </row>
    <row r="400" spans="1:84" s="23" customFormat="1" ht="30.75" hidden="1">
      <c r="A400" s="172">
        <v>202561861228</v>
      </c>
      <c r="B400" s="120" t="s">
        <v>8559</v>
      </c>
      <c r="C400" s="110" t="str">
        <f>VLOOKUP(Tabela2[[#This Row],[SIEMA]],Siema2025,4,FALSE)</f>
        <v xml:space="preserve"> AL</v>
      </c>
      <c r="D400" s="108" t="str">
        <f>VLOOKUP(Tabela2[[#This Row],[SIEMA]],Siema2025,3,FALSE)</f>
        <v xml:space="preserve">Maceió </v>
      </c>
      <c r="E400" s="108" t="str">
        <f>VLOOKUP(Tabela2[[#This Row],[SIEMA]],Siema2025,20,FALSE)</f>
        <v>LT Jardim Petrópolis IIB, s/n CEP 57062-310, Petrópolis Maceió - AL - Poço TM 33</v>
      </c>
      <c r="F400" s="108"/>
      <c r="G400" s="108" t="s">
        <v>8560</v>
      </c>
      <c r="H400" s="108" t="s">
        <v>8561</v>
      </c>
      <c r="I400" s="106" t="s">
        <v>7456</v>
      </c>
      <c r="J400" s="107">
        <f>VLOOKUP(Tabela2[[#This Row],[SIEMA]],Siema2025,2,FALSE)</f>
        <v>45825</v>
      </c>
      <c r="K400" s="107" t="str">
        <f>VLOOKUP(Tabela2[[#This Row],[SIEMA]],Siema2025,16,FALSE)</f>
        <v>Terça</v>
      </c>
      <c r="L400" s="108" t="str">
        <f>IF(Tabela2[[#This Row],[Data]]="","Sem Informação",VLOOKUP(MONTH(Tabela2[[#This Row],[Data]]),'[1]Validação de dados'!$I$1:$J$13,2,0))</f>
        <v>Junho</v>
      </c>
      <c r="M400" s="106">
        <f>YEAR(Tabela2[[#This Row],[Data]])</f>
        <v>2025</v>
      </c>
      <c r="N400" s="107" t="str">
        <f>VLOOKUP(Tabela2[[#This Row],[SIEMA]],Siema2025,17,FALSE)</f>
        <v>Noturno</v>
      </c>
      <c r="O400" s="107" t="s">
        <v>145</v>
      </c>
      <c r="P400" s="106" t="str">
        <f>VLOOKUP(Tabela2[[#This Row],[SIEMA]],Siema2025,21,FALSE)</f>
        <v>Poço terrestre</v>
      </c>
      <c r="Q400" s="106">
        <v>1267</v>
      </c>
      <c r="R400" s="106" t="str">
        <f>VLOOKUP(Tabela2[[#This Row],[SIEMA]],Siema2025,10,FALSE)</f>
        <v/>
      </c>
      <c r="S400" s="109" t="str">
        <f>IF(Q400="","", IF(Q400="NC","", IF(Q400="NE","", IF(Q400="NA","",IFERROR(VLOOKUP(Q400,Produtos!$A$1:$C$2319,2,FALSE),"Não Cadastrado")))))</f>
        <v>PETRÓLEO CRU</v>
      </c>
      <c r="T400" s="106" t="s">
        <v>697</v>
      </c>
      <c r="U400" s="106" t="str">
        <f>VLOOKUP(Tabela2[[#This Row],[SIEMA]],Siema2025,12,FALSE)</f>
        <v xml:space="preserve"> </v>
      </c>
      <c r="V400" s="106">
        <f>IF(Q400="","",IF(ISNUMBER(Q400)=FALSE,"Não se aplica",IFERROR(VLOOKUP(Q400,Produtos!$A$1:$C$2319,3,FALSE),"Não Cadastrado")))</f>
        <v>3</v>
      </c>
      <c r="W400" s="106" t="str">
        <f>VLOOKUP(Tabela2[[#This Row],[SIEMA]],Siema2025,10,FALSE)</f>
        <v/>
      </c>
      <c r="X400" s="115" t="str">
        <f>IF(Tabela2[[#This Row],[Origem do acidente]] = "Plataforma", "PREENCHER","NA")</f>
        <v>NA</v>
      </c>
      <c r="Y400" s="111" t="str">
        <f>IF(W400="","", IF(W400="NC","", IF(W400="NE","", IF(W400="NA","",IFERROR(VLOOKUP(W400,Produtos!$A$1:$C$2319,2,FALSE),"Não Cadastrado")))))</f>
        <v/>
      </c>
      <c r="Z400" s="106" t="str">
        <f>VLOOKUP(Tabela2[[#This Row],[SIEMA]],Siema2025,11,FALSE)</f>
        <v xml:space="preserve"> </v>
      </c>
      <c r="AA400" s="106" t="str">
        <f>VLOOKUP(Tabela2[[#This Row],[SIEMA]],Siema2025,12,FALSE)</f>
        <v xml:space="preserve"> </v>
      </c>
      <c r="AB400" s="106" t="str">
        <f>IF(W400="","",IF(ISNUMBER(W400)=FALSE,"Não se aplica",IFERROR(VLOOKUP(W400,Produtos!$A$1:$C$2319,3,FALSE),"Não Cadastrado")))</f>
        <v/>
      </c>
      <c r="AC400" s="106"/>
      <c r="AD400" s="110" t="str">
        <f>IF(Tabela2[[#This Row],[Origem do acidente]] = "Plataforma", "PREENCHER","NA")</f>
        <v>NA</v>
      </c>
      <c r="AE400" s="109" t="str">
        <f>IF(AC400="","", IF(AC400="NC","", IF(AC400="NE","", IF(AC400="NA","",IFERROR(VLOOKUP(AC400,Produtos!$A$1:$C$2319,2,FALSE),"Não Cadastrado")))))</f>
        <v/>
      </c>
      <c r="AF400" s="106"/>
      <c r="AG400" s="106"/>
      <c r="AH400" s="106" t="str">
        <f>IF(AC400="","",IF(ISNUMBER(AC400)=FALSE,"Não se aplica",IFERROR(VLOOKUP(AC400,Produtos!$A$1:$C$2319,3,FALSE),"Não Cadastrado")))</f>
        <v/>
      </c>
      <c r="AI400" s="106"/>
      <c r="AJ400" s="106" t="str">
        <f>VLOOKUP(Tabela2[[#This Row],[SIEMA]],Siema2025,26,FALSE)</f>
        <v>Possível causa: falha na vedação entre flange e válvula.</v>
      </c>
      <c r="AK400" s="109"/>
      <c r="AL400" s="109"/>
      <c r="AM400" s="109"/>
      <c r="AN400" s="110" t="str">
        <f>VLOOKUP(Tabela2[[#This Row],[SIEMA]],Siema2025,51,FALSE)</f>
        <v/>
      </c>
      <c r="AO400" s="110" t="str">
        <f>VLOOKUP(Tabela2[[#This Row],[SIEMA]],Siema2025,53,FALSE)</f>
        <v/>
      </c>
      <c r="AP400" s="110" t="str">
        <f>VLOOKUP(Tabela2[[#This Row],[SIEMA]],Siema2025,55,FALSE)</f>
        <v/>
      </c>
      <c r="AQ400" s="110" t="str">
        <f>VLOOKUP(Tabela2[[#This Row],[SIEMA]],Siema2025,57,FALSE)</f>
        <v/>
      </c>
      <c r="AR400" s="110" t="str">
        <f>VLOOKUP(Tabela2[[#This Row],[SIEMA]],Siema2025,59,FALSE)</f>
        <v/>
      </c>
      <c r="AS400" s="110" t="str">
        <f>VLOOKUP(Tabela2[[#This Row],[SIEMA]],Siema2025,61,FALSE)</f>
        <v/>
      </c>
      <c r="AT400" s="110" t="str">
        <f>VLOOKUP(Tabela2[[#This Row],[SIEMA]],Siema2025,63,FALSE)</f>
        <v/>
      </c>
      <c r="AU400" s="110" t="str">
        <f>VLOOKUP(Tabela2[[#This Row],[SIEMA]],Siema2025,65,FALSE)</f>
        <v>X</v>
      </c>
      <c r="AV400" s="110" t="str">
        <f>VLOOKUP(Tabela2[[#This Row],[SIEMA]],Siema2025,67,FALSE)</f>
        <v/>
      </c>
      <c r="AW400" s="110" t="str">
        <f>VLOOKUP(Tabela2[[#This Row],[SIEMA]],Siema2025,69,FALSE)</f>
        <v/>
      </c>
      <c r="AX400" s="110" t="str">
        <f>VLOOKUP(Tabela2[[#This Row],[SIEMA]],Siema2025,71,FALSE)</f>
        <v/>
      </c>
      <c r="AY400" s="110" t="str">
        <f>VLOOKUP(Tabela2[[#This Row],[SIEMA]],Siema2025,73,FALSE)</f>
        <v/>
      </c>
      <c r="AZ400" s="110" t="str">
        <f>VLOOKUP(Tabela2[[#This Row],[SIEMA]],Siema2025,75,FALSE)</f>
        <v/>
      </c>
      <c r="BA400" s="110" t="str">
        <f>VLOOKUP(Tabela2[[#This Row],[SIEMA]],Siema2025,77,FALSE)</f>
        <v/>
      </c>
      <c r="BB400" s="110" t="str">
        <f>VLOOKUP(Tabela2[[#This Row],[SIEMA]],Siema2025,79,FALSE)</f>
        <v/>
      </c>
      <c r="BC400" s="110" t="str">
        <f>IF(Tabela2[[#This Row],[Outro(s) ]] = "X", "PREENCHER","NA")</f>
        <v>NA</v>
      </c>
      <c r="BD400" s="110" t="str">
        <f>VLOOKUP(Tabela2[[#This Row],[SIEMA]],Siema2025,82,FALSE)</f>
        <v/>
      </c>
      <c r="BE400" s="110" t="str">
        <f>VLOOKUP(Tabela2[[#This Row],[SIEMA]],Siema2025,81,FALSE)</f>
        <v/>
      </c>
      <c r="BF400" s="112" t="str">
        <f>VLOOKUP(Tabela2[[#This Row],[SIEMA]],Siema2025,28,FALSE)</f>
        <v>PETROSYNERGY LTDA</v>
      </c>
      <c r="BG400" s="112"/>
      <c r="BH400" s="113" t="str">
        <f>VLOOKUP(Tabela2[[#This Row],[SIEMA]],Siema2025,29,FALSE)</f>
        <v/>
      </c>
      <c r="BI400" s="114" t="str">
        <f>VLOOKUP(Tabela2[[#This Row],[SIEMA]],Siema2025,107,FALSE)</f>
        <v>Não</v>
      </c>
      <c r="BJ400" s="109" t="s">
        <v>7111</v>
      </c>
      <c r="BK400" s="106" t="s">
        <v>2696</v>
      </c>
      <c r="BL400" s="38">
        <v>45831</v>
      </c>
      <c r="BM400" s="110">
        <f ca="1">IF(Tabela2[[#This Row],[Data de atendimento do Ibama (considerar o primeiro documento/ação)]]="",_xlfn.DAYS(TODAY(),J400),_xlfn.DAYS(Tabela2[[#This Row],[Data de atendimento do Ibama (considerar o primeiro documento/ação)]],J400))</f>
        <v>6</v>
      </c>
      <c r="BN400" s="110" t="str">
        <f>IF(Tabela2[[#This Row],[Atendido pelo Ibama ("Não" ou "Sim")]]="Não","Preencher", IF(Tabela2[[#This Row],[Atendido pelo Ibama ("Não" ou "Sim")]]="Sim","NA",""))</f>
        <v>NA</v>
      </c>
      <c r="BO400" s="116" t="s">
        <v>7098</v>
      </c>
      <c r="BP400" s="110" t="str">
        <f>IF(Tabela2[[#This Row],[Forma de atendimento (primeiro documento/ação)]]= "Outros (especificar)", "PREENCHER","NA")</f>
        <v>NA</v>
      </c>
      <c r="BQ400" s="108" t="s">
        <v>123</v>
      </c>
      <c r="BR400" s="110" t="str">
        <f>IF(Tabela2[[#This Row],[Equipe do Ibama foi a campo? Houve sobrevoo do Poseidon?]] = "Sim", "PREENCHER","NA")</f>
        <v>NA</v>
      </c>
      <c r="BS400" s="110" t="str">
        <f>IF(Tabela2[[#This Row],[Se sim, foi emitida Ordem de Emergência? (informações vinculada à coluna CK)]] = "Sim", "PREENCHER","NA")</f>
        <v>NA</v>
      </c>
      <c r="BT400" s="110" t="str">
        <f>IF(Tabela2[[#This Row],[Foi elaborado Relatório de Vistoria pelo Ibama? (informações vinculada à coluna CK)]] = "Sim", "PREENCHER","NA")</f>
        <v>NA</v>
      </c>
      <c r="BU400" s="110" t="s">
        <v>123</v>
      </c>
      <c r="BV400" s="110" t="s">
        <v>2696</v>
      </c>
      <c r="BW400" s="110" t="s">
        <v>123</v>
      </c>
      <c r="BX400" s="108"/>
      <c r="BY400" s="108"/>
      <c r="BZ400" s="106" t="str">
        <f>IF(Tabela2[[#This Row],[Data do documento de encerramento]]="NA","NA",IF(Tabela2[[#This Row],[Data do documento de encerramento]]="","Pendente de conclusão/ encerramento",_xlfn.DAYS(Tabela2[[#This Row],[Data do documento de encerramento]],J400)))</f>
        <v>Pendente de conclusão/ encerramento</v>
      </c>
      <c r="CA400" s="109"/>
      <c r="CB400" s="109"/>
      <c r="CC400" s="131"/>
      <c r="CD400" s="109"/>
      <c r="CE400" s="109"/>
      <c r="CF400" s="109"/>
    </row>
    <row r="401" spans="1:84" ht="30.75" hidden="1">
      <c r="A401" s="172">
        <v>202561961210</v>
      </c>
      <c r="B401" s="173" t="s">
        <v>8562</v>
      </c>
      <c r="C401" s="110" t="str">
        <f>VLOOKUP(Tabela2[[#This Row],[SIEMA]],Siema2025,4,FALSE)</f>
        <v xml:space="preserve"> RN</v>
      </c>
      <c r="D401" s="108" t="str">
        <f>VLOOKUP(Tabela2[[#This Row],[SIEMA]],Siema2025,3,FALSE)</f>
        <v xml:space="preserve">Mossoró </v>
      </c>
      <c r="E401" s="108" t="str">
        <f>VLOOKUP(Tabela2[[#This Row],[SIEMA]],Siema2025,20,FALSE)</f>
        <v>Linha de produção do 7-CAM-1099-RN</v>
      </c>
      <c r="F401" s="108"/>
      <c r="G401" s="108" t="s">
        <v>8563</v>
      </c>
      <c r="H401" s="108" t="s">
        <v>8564</v>
      </c>
      <c r="I401" s="106" t="s">
        <v>7456</v>
      </c>
      <c r="J401" s="107">
        <f>VLOOKUP(Tabela2[[#This Row],[SIEMA]],Siema2025,2,FALSE)</f>
        <v>45825</v>
      </c>
      <c r="K401" s="107" t="str">
        <f>VLOOKUP(Tabela2[[#This Row],[SIEMA]],Siema2025,16,FALSE)</f>
        <v>Terça</v>
      </c>
      <c r="L401" s="108" t="str">
        <f>IF(Tabela2[[#This Row],[Data]]="","Sem Informação",VLOOKUP(MONTH(Tabela2[[#This Row],[Data]]),'[1]Validação de dados'!$I$1:$J$13,2,0))</f>
        <v>Junho</v>
      </c>
      <c r="M401" s="106">
        <f>YEAR(Tabela2[[#This Row],[Data]])</f>
        <v>2025</v>
      </c>
      <c r="N401" s="107" t="str">
        <f>VLOOKUP(Tabela2[[#This Row],[SIEMA]],Siema2025,17,FALSE)</f>
        <v>Madrugada</v>
      </c>
      <c r="O401" s="107" t="s">
        <v>145</v>
      </c>
      <c r="P401" s="106" t="str">
        <f>VLOOKUP(Tabela2[[#This Row],[SIEMA]],Siema2025,21,FALSE)</f>
        <v>Poço terrestre</v>
      </c>
      <c r="Q401" s="106">
        <v>1267</v>
      </c>
      <c r="R401" s="106"/>
      <c r="S401" s="109" t="str">
        <f>IF(Q401="","", IF(Q401="NC","", IF(Q401="NE","", IF(Q401="NA","",IFERROR(VLOOKUP(Q401,Produtos!$A$1:$C$2319,2,FALSE),"Não Cadastrado")))))</f>
        <v>PETRÓLEO CRU</v>
      </c>
      <c r="T401" s="106" t="s">
        <v>2373</v>
      </c>
      <c r="U401" s="106" t="str">
        <f>VLOOKUP(Tabela2[[#This Row],[SIEMA]],Siema2025,12,FALSE)</f>
        <v>M3</v>
      </c>
      <c r="V401" s="106">
        <f>IF(Q401="","",IF(ISNUMBER(Q401)=FALSE,"Não se aplica",IFERROR(VLOOKUP(Q401,Produtos!$A$1:$C$2319,3,FALSE),"Não Cadastrado")))</f>
        <v>3</v>
      </c>
      <c r="W401" s="106"/>
      <c r="X401" s="115" t="str">
        <f>IF(Tabela2[[#This Row],[Origem do acidente]] = "Plataforma", "PREENCHER","NA")</f>
        <v>NA</v>
      </c>
      <c r="Y401" s="106" t="str">
        <f>VLOOKUP(Tabela2[[#This Row],[SIEMA]],Siema2025,10,FALSE)</f>
        <v>água produzida</v>
      </c>
      <c r="Z401" s="106" t="str">
        <f>VLOOKUP(Tabela2[[#This Row],[SIEMA]],Siema2025,11,FALSE)</f>
        <v>1.298</v>
      </c>
      <c r="AA401" s="106" t="str">
        <f>VLOOKUP(Tabela2[[#This Row],[SIEMA]],Siema2025,12,FALSE)</f>
        <v>M3</v>
      </c>
      <c r="AB401" s="106" t="str">
        <f>IF(W401="","",IF(ISNUMBER(W401)=FALSE,"Não se aplica",IFERROR(VLOOKUP(W401,Produtos!$A$1:$C$2319,3,FALSE),"Não Cadastrado")))</f>
        <v/>
      </c>
      <c r="AC401" s="106"/>
      <c r="AD401" s="110" t="str">
        <f>IF(Tabela2[[#This Row],[Origem do acidente]] = "Plataforma", "PREENCHER","NA")</f>
        <v>NA</v>
      </c>
      <c r="AE401" s="109" t="str">
        <f>IF(AC401="","", IF(AC401="NC","", IF(AC401="NE","", IF(AC401="NA","",IFERROR(VLOOKUP(AC401,Produtos!$A$1:$C$2319,2,FALSE),"Não Cadastrado")))))</f>
        <v/>
      </c>
      <c r="AF401" s="106"/>
      <c r="AG401" s="106"/>
      <c r="AH401" s="106" t="str">
        <f>IF(AC401="","",IF(ISNUMBER(AC401)=FALSE,"Não se aplica",IFERROR(VLOOKUP(AC401,Produtos!$A$1:$C$2319,3,FALSE),"Não Cadastrado")))</f>
        <v/>
      </c>
      <c r="AI401" s="106"/>
      <c r="AJ401" s="106" t="str">
        <f>VLOOKUP(Tabela2[[#This Row],[SIEMA]],Siema2025,26,FALSE)</f>
        <v>corrosão</v>
      </c>
      <c r="AK401" s="109"/>
      <c r="AL401" s="109"/>
      <c r="AM401" s="109"/>
      <c r="AN401" s="110" t="str">
        <f>VLOOKUP(Tabela2[[#This Row],[SIEMA]],Siema2025,51,FALSE)</f>
        <v/>
      </c>
      <c r="AO401" s="110" t="str">
        <f>VLOOKUP(Tabela2[[#This Row],[SIEMA]],Siema2025,53,FALSE)</f>
        <v/>
      </c>
      <c r="AP401" s="110" t="str">
        <f>VLOOKUP(Tabela2[[#This Row],[SIEMA]],Siema2025,55,FALSE)</f>
        <v/>
      </c>
      <c r="AQ401" s="110" t="str">
        <f>VLOOKUP(Tabela2[[#This Row],[SIEMA]],Siema2025,57,FALSE)</f>
        <v/>
      </c>
      <c r="AR401" s="110" t="str">
        <f>VLOOKUP(Tabela2[[#This Row],[SIEMA]],Siema2025,59,FALSE)</f>
        <v/>
      </c>
      <c r="AS401" s="110" t="str">
        <f>VLOOKUP(Tabela2[[#This Row],[SIEMA]],Siema2025,61,FALSE)</f>
        <v/>
      </c>
      <c r="AT401" s="110" t="str">
        <f>VLOOKUP(Tabela2[[#This Row],[SIEMA]],Siema2025,63,FALSE)</f>
        <v/>
      </c>
      <c r="AU401" s="110" t="str">
        <f>VLOOKUP(Tabela2[[#This Row],[SIEMA]],Siema2025,65,FALSE)</f>
        <v>X</v>
      </c>
      <c r="AV401" s="110" t="str">
        <f>VLOOKUP(Tabela2[[#This Row],[SIEMA]],Siema2025,67,FALSE)</f>
        <v/>
      </c>
      <c r="AW401" s="110" t="str">
        <f>VLOOKUP(Tabela2[[#This Row],[SIEMA]],Siema2025,69,FALSE)</f>
        <v/>
      </c>
      <c r="AX401" s="110" t="str">
        <f>VLOOKUP(Tabela2[[#This Row],[SIEMA]],Siema2025,71,FALSE)</f>
        <v/>
      </c>
      <c r="AY401" s="110" t="str">
        <f>VLOOKUP(Tabela2[[#This Row],[SIEMA]],Siema2025,73,FALSE)</f>
        <v/>
      </c>
      <c r="AZ401" s="110" t="str">
        <f>VLOOKUP(Tabela2[[#This Row],[SIEMA]],Siema2025,75,FALSE)</f>
        <v/>
      </c>
      <c r="BA401" s="110" t="str">
        <f>VLOOKUP(Tabela2[[#This Row],[SIEMA]],Siema2025,77,FALSE)</f>
        <v/>
      </c>
      <c r="BB401" s="110" t="str">
        <f>VLOOKUP(Tabela2[[#This Row],[SIEMA]],Siema2025,79,FALSE)</f>
        <v/>
      </c>
      <c r="BC401" s="110" t="str">
        <f>IF(Tabela2[[#This Row],[Outro(s) ]] = "X", "PREENCHER","NA")</f>
        <v>NA</v>
      </c>
      <c r="BD401" s="110" t="str">
        <f>VLOOKUP(Tabela2[[#This Row],[SIEMA]],Siema2025,82,FALSE)</f>
        <v/>
      </c>
      <c r="BE401" s="110" t="str">
        <f>VLOOKUP(Tabela2[[#This Row],[SIEMA]],Siema2025,81,FALSE)</f>
        <v/>
      </c>
      <c r="BF401" s="112" t="str">
        <f>VLOOKUP(Tabela2[[#This Row],[SIEMA]],Siema2025,28,FALSE)</f>
        <v>3R POTIGUAR S.A.</v>
      </c>
      <c r="BG401" s="112"/>
      <c r="BH401" s="113" t="str">
        <f>VLOOKUP(Tabela2[[#This Row],[SIEMA]],Siema2025,29,FALSE)</f>
        <v/>
      </c>
      <c r="BI401" s="114" t="str">
        <f>VLOOKUP(Tabela2[[#This Row],[SIEMA]],Siema2025,107,FALSE)</f>
        <v>Não</v>
      </c>
      <c r="BJ401" s="109" t="s">
        <v>7111</v>
      </c>
      <c r="BK401" s="106" t="s">
        <v>2696</v>
      </c>
      <c r="BL401" s="38">
        <v>45831</v>
      </c>
      <c r="BM401" s="110">
        <f ca="1">IF(Tabela2[[#This Row],[Data de atendimento do Ibama (considerar o primeiro documento/ação)]]="",_xlfn.DAYS(TODAY(),J401),_xlfn.DAYS(Tabela2[[#This Row],[Data de atendimento do Ibama (considerar o primeiro documento/ação)]],J401))</f>
        <v>6</v>
      </c>
      <c r="BN401" s="110" t="str">
        <f>IF(Tabela2[[#This Row],[Atendido pelo Ibama ("Não" ou "Sim")]]="Não","Preencher", IF(Tabela2[[#This Row],[Atendido pelo Ibama ("Não" ou "Sim")]]="Sim","NA",""))</f>
        <v>NA</v>
      </c>
      <c r="BO401" s="116" t="s">
        <v>7098</v>
      </c>
      <c r="BP401" s="110" t="str">
        <f>IF(Tabela2[[#This Row],[Forma de atendimento (primeiro documento/ação)]]= "Outros (especificar)", "PREENCHER","NA")</f>
        <v>NA</v>
      </c>
      <c r="BQ401" s="108" t="s">
        <v>123</v>
      </c>
      <c r="BR401" s="110" t="str">
        <f>IF(Tabela2[[#This Row],[Equipe do Ibama foi a campo? Houve sobrevoo do Poseidon?]] = "Sim", "PREENCHER","NA")</f>
        <v>NA</v>
      </c>
      <c r="BS401" s="110" t="str">
        <f>IF(Tabela2[[#This Row],[Se sim, foi emitida Ordem de Emergência? (informações vinculada à coluna CK)]] = "Sim", "PREENCHER","NA")</f>
        <v>NA</v>
      </c>
      <c r="BT401" s="110" t="str">
        <f>IF(Tabela2[[#This Row],[Foi elaborado Relatório de Vistoria pelo Ibama? (informações vinculada à coluna CK)]] = "Sim", "PREENCHER","NA")</f>
        <v>NA</v>
      </c>
      <c r="BU401" s="110" t="s">
        <v>2696</v>
      </c>
      <c r="BV401" s="110" t="s">
        <v>2696</v>
      </c>
      <c r="BW401" s="110" t="s">
        <v>123</v>
      </c>
      <c r="BX401" s="108"/>
      <c r="BY401" s="108"/>
      <c r="BZ401" s="106" t="str">
        <f>IF(Tabela2[[#This Row],[Data do documento de encerramento]]="NA","NA",IF(Tabela2[[#This Row],[Data do documento de encerramento]]="","Pendente de conclusão/ encerramento",_xlfn.DAYS(Tabela2[[#This Row],[Data do documento de encerramento]],J401)))</f>
        <v>Pendente de conclusão/ encerramento</v>
      </c>
      <c r="CA401" s="109"/>
      <c r="CB401" s="109"/>
      <c r="CC401" s="131"/>
      <c r="CD401" s="109"/>
      <c r="CE401" s="109"/>
      <c r="CF401" s="109"/>
    </row>
    <row r="402" spans="1:84" hidden="1">
      <c r="A402" s="172">
        <v>202562443248</v>
      </c>
      <c r="B402" s="173" t="s">
        <v>8565</v>
      </c>
      <c r="C402" s="110" t="str">
        <f>VLOOKUP(Tabela2[[#This Row],[SIEMA]],Siema2025,4,FALSE)</f>
        <v xml:space="preserve"> MG</v>
      </c>
      <c r="D402" s="108" t="str">
        <f>VLOOKUP(Tabela2[[#This Row],[SIEMA]],Siema2025,3,FALSE)</f>
        <v xml:space="preserve">São Gonçalo do Sapucaí </v>
      </c>
      <c r="E402" s="108" t="str">
        <f>VLOOKUP(Tabela2[[#This Row],[SIEMA]],Siema2025,20,FALSE)</f>
        <v>Rodovia BR 381, km 767 - Norte</v>
      </c>
      <c r="F402" s="108"/>
      <c r="G402" s="108"/>
      <c r="H402" s="108"/>
      <c r="I402" s="106" t="str">
        <f>VLOOKUP(Tabela2[[#This Row],[SIEMA]],Siema2025,19,FALSE)</f>
        <v/>
      </c>
      <c r="J402" s="107">
        <f>VLOOKUP(Tabela2[[#This Row],[SIEMA]],Siema2025,2,FALSE)</f>
        <v>45825</v>
      </c>
      <c r="K402" s="107" t="str">
        <f>VLOOKUP(Tabela2[[#This Row],[SIEMA]],Siema2025,16,FALSE)</f>
        <v>Terça</v>
      </c>
      <c r="L402" s="108" t="str">
        <f>IF(Tabela2[[#This Row],[Data]]="","Sem Informação",VLOOKUP(MONTH(Tabela2[[#This Row],[Data]]),'[1]Validação de dados'!$I$1:$J$13,2,0))</f>
        <v>Junho</v>
      </c>
      <c r="M402" s="106">
        <f>YEAR(Tabela2[[#This Row],[Data]])</f>
        <v>2025</v>
      </c>
      <c r="N402" s="107" t="str">
        <f>VLOOKUP(Tabela2[[#This Row],[SIEMA]],Siema2025,17,FALSE)</f>
        <v>Matutino</v>
      </c>
      <c r="O402" s="107" t="str">
        <f>VLOOKUP(Tabela2[[#This Row],[SIEMA]],Siema2025,5,FALSE)</f>
        <v>Rodovia</v>
      </c>
      <c r="P402" s="106" t="str">
        <f>VLOOKUP(Tabela2[[#This Row],[SIEMA]],Siema2025,21,FALSE)</f>
        <v>Transporte Rodoviário</v>
      </c>
      <c r="Q402" s="106" t="str">
        <f>VLOOKUP(Tabela2[[#This Row],[SIEMA]],Siema2025,7,FALSE)</f>
        <v>ARGÔNIO, LÍQUIDO REFRIGERADO</v>
      </c>
      <c r="R402" s="106" t="str">
        <f>VLOOKUP(Tabela2[[#This Row],[SIEMA]],Siema2025,10,FALSE)</f>
        <v/>
      </c>
      <c r="S402" s="109" t="str">
        <f>IF(Q402="","", IF(Q402="NC","", IF(Q402="NE","", IF(Q402="NA","",IFERROR(VLOOKUP(Q402,Produtos!$A$1:$C$2319,2,FALSE),"Não Cadastrado")))))</f>
        <v>Não Cadastrado</v>
      </c>
      <c r="T402" s="106" t="str">
        <f>VLOOKUP(Tabela2[[#This Row],[SIEMA]],Siema2025,11,FALSE)</f>
        <v xml:space="preserve"> </v>
      </c>
      <c r="U402" s="106" t="str">
        <f>VLOOKUP(Tabela2[[#This Row],[SIEMA]],Siema2025,12,FALSE)</f>
        <v xml:space="preserve"> </v>
      </c>
      <c r="V402" s="106" t="str">
        <f>IF(Q402="","",IF(ISNUMBER(Q402)=FALSE,"Não se aplica",IFERROR(VLOOKUP(Q402,Produtos!$A$1:$C$2319,3,FALSE),"Não Cadastrado")))</f>
        <v>Não se aplica</v>
      </c>
      <c r="W402" s="106" t="str">
        <f>VLOOKUP(Tabela2[[#This Row],[SIEMA]],Siema2025,10,FALSE)</f>
        <v/>
      </c>
      <c r="X402" s="115" t="str">
        <f>IF(Tabela2[[#This Row],[Origem do acidente]] = "Plataforma", "PREENCHER","NA")</f>
        <v>NA</v>
      </c>
      <c r="Y402" s="111" t="str">
        <f>IF(W402="","", IF(W402="NC","", IF(W402="NE","", IF(W402="NA","",IFERROR(VLOOKUP(W402,Produtos!$A$1:$C$2319,2,FALSE),"Não Cadastrado")))))</f>
        <v/>
      </c>
      <c r="Z402" s="106" t="str">
        <f>VLOOKUP(Tabela2[[#This Row],[SIEMA]],Siema2025,11,FALSE)</f>
        <v xml:space="preserve"> </v>
      </c>
      <c r="AA402" s="106" t="str">
        <f>VLOOKUP(Tabela2[[#This Row],[SIEMA]],Siema2025,12,FALSE)</f>
        <v xml:space="preserve"> </v>
      </c>
      <c r="AB402" s="106" t="str">
        <f>IF(W402="","",IF(ISNUMBER(W402)=FALSE,"Não se aplica",IFERROR(VLOOKUP(W402,Produtos!$A$1:$C$2319,3,FALSE),"Não Cadastrado")))</f>
        <v/>
      </c>
      <c r="AC402" s="121"/>
      <c r="AD402" s="124" t="str">
        <f>IF(Tabela2[[#This Row],[Origem do acidente]] = "Plataforma", "PREENCHER","NA")</f>
        <v>NA</v>
      </c>
      <c r="AE402" s="109" t="str">
        <f>IF(AC402="","", IF(AC402="NC","", IF(AC402="NE","", IF(AC402="NA","",IFERROR(VLOOKUP(AC402,Produtos!$A$1:$C$2319,2,FALSE),"Não Cadastrado")))))</f>
        <v/>
      </c>
      <c r="AF402" s="121"/>
      <c r="AG402" s="106"/>
      <c r="AH402" s="106" t="str">
        <f>IF(AC402="","",IF(ISNUMBER(AC402)=FALSE,"Não se aplica",IFERROR(VLOOKUP(AC402,Produtos!$A$1:$C$2319,3,FALSE),"Não Cadastrado")))</f>
        <v/>
      </c>
      <c r="AI402" s="121"/>
      <c r="AJ402" s="106" t="str">
        <f>VLOOKUP(Tabela2[[#This Row],[SIEMA]],Siema2025,26,FALSE)</f>
        <v>Tombamanto</v>
      </c>
      <c r="AK402" s="109"/>
      <c r="AL402" s="109"/>
      <c r="AM402" s="109"/>
      <c r="AN402" s="110" t="str">
        <f>VLOOKUP(Tabela2[[#This Row],[SIEMA]],Siema2025,51,FALSE)</f>
        <v/>
      </c>
      <c r="AO402" s="110" t="str">
        <f>VLOOKUP(Tabela2[[#This Row],[SIEMA]],Siema2025,53,FALSE)</f>
        <v/>
      </c>
      <c r="AP402" s="110" t="str">
        <f>VLOOKUP(Tabela2[[#This Row],[SIEMA]],Siema2025,55,FALSE)</f>
        <v/>
      </c>
      <c r="AQ402" s="110" t="str">
        <f>VLOOKUP(Tabela2[[#This Row],[SIEMA]],Siema2025,57,FALSE)</f>
        <v/>
      </c>
      <c r="AR402" s="110" t="str">
        <f>VLOOKUP(Tabela2[[#This Row],[SIEMA]],Siema2025,59,FALSE)</f>
        <v/>
      </c>
      <c r="AS402" s="110" t="str">
        <f>VLOOKUP(Tabela2[[#This Row],[SIEMA]],Siema2025,61,FALSE)</f>
        <v/>
      </c>
      <c r="AT402" s="110" t="str">
        <f>VLOOKUP(Tabela2[[#This Row],[SIEMA]],Siema2025,63,FALSE)</f>
        <v/>
      </c>
      <c r="AU402" s="110" t="str">
        <f>VLOOKUP(Tabela2[[#This Row],[SIEMA]],Siema2025,65,FALSE)</f>
        <v>X</v>
      </c>
      <c r="AV402" s="110" t="str">
        <f>VLOOKUP(Tabela2[[#This Row],[SIEMA]],Siema2025,67,FALSE)</f>
        <v/>
      </c>
      <c r="AW402" s="110" t="str">
        <f>VLOOKUP(Tabela2[[#This Row],[SIEMA]],Siema2025,69,FALSE)</f>
        <v/>
      </c>
      <c r="AX402" s="110" t="str">
        <f>VLOOKUP(Tabela2[[#This Row],[SIEMA]],Siema2025,71,FALSE)</f>
        <v/>
      </c>
      <c r="AY402" s="110" t="str">
        <f>VLOOKUP(Tabela2[[#This Row],[SIEMA]],Siema2025,73,FALSE)</f>
        <v/>
      </c>
      <c r="AZ402" s="110" t="str">
        <f>VLOOKUP(Tabela2[[#This Row],[SIEMA]],Siema2025,75,FALSE)</f>
        <v/>
      </c>
      <c r="BA402" s="110" t="str">
        <f>VLOOKUP(Tabela2[[#This Row],[SIEMA]],Siema2025,77,FALSE)</f>
        <v/>
      </c>
      <c r="BB402" s="110" t="str">
        <f>VLOOKUP(Tabela2[[#This Row],[SIEMA]],Siema2025,79,FALSE)</f>
        <v/>
      </c>
      <c r="BC402" s="110" t="str">
        <f>IF(Tabela2[[#This Row],[Outro(s) ]] = "X", "PREENCHER","NA")</f>
        <v>NA</v>
      </c>
      <c r="BD402" s="110" t="str">
        <f>VLOOKUP(Tabela2[[#This Row],[SIEMA]],Siema2025,82,FALSE)</f>
        <v/>
      </c>
      <c r="BE402" s="110" t="str">
        <f>VLOOKUP(Tabela2[[#This Row],[SIEMA]],Siema2025,81,FALSE)</f>
        <v/>
      </c>
      <c r="BF402" s="112" t="str">
        <f>VLOOKUP(Tabela2[[#This Row],[SIEMA]],Siema2025,28,FALSE)</f>
        <v/>
      </c>
      <c r="BG402" s="112"/>
      <c r="BH402" s="113" t="str">
        <f>VLOOKUP(Tabela2[[#This Row],[SIEMA]],Siema2025,29,FALSE)</f>
        <v/>
      </c>
      <c r="BI402" s="114" t="str">
        <f>VLOOKUP(Tabela2[[#This Row],[SIEMA]],Siema2025,107,FALSE)</f>
        <v>Não</v>
      </c>
      <c r="BJ402" s="109"/>
      <c r="BK402" s="106"/>
      <c r="BL402" s="167"/>
      <c r="BM402" s="110">
        <f ca="1">IF(Tabela2[[#This Row],[Data de atendimento do Ibama (considerar o primeiro documento/ação)]]="",_xlfn.DAYS(TODAY(),J402),_xlfn.DAYS(Tabela2[[#This Row],[Data de atendimento do Ibama (considerar o primeiro documento/ação)]],J402))</f>
        <v>395</v>
      </c>
      <c r="BN402" s="110" t="str">
        <f>IF(Tabela2[[#This Row],[Atendido pelo Ibama ("Não" ou "Sim")]]="Não","Preencher", IF(Tabela2[[#This Row],[Atendido pelo Ibama ("Não" ou "Sim")]]="Sim","NA",""))</f>
        <v/>
      </c>
      <c r="BO402" s="116"/>
      <c r="BP402" s="110" t="str">
        <f>IF(Tabela2[[#This Row],[Forma de atendimento (primeiro documento/ação)]]= "Outros (especificar)", "PREENCHER","NA")</f>
        <v>NA</v>
      </c>
      <c r="BQ402" s="108"/>
      <c r="BR402" s="110" t="str">
        <f>IF(Tabela2[[#This Row],[Equipe do Ibama foi a campo? Houve sobrevoo do Poseidon?]] = "Sim", "PREENCHER","NA")</f>
        <v>NA</v>
      </c>
      <c r="BS402" s="110" t="str">
        <f>IF(Tabela2[[#This Row],[Se sim, foi emitida Ordem de Emergência? (informações vinculada à coluna CK)]] = "Sim", "PREENCHER","NA")</f>
        <v>NA</v>
      </c>
      <c r="BT402" s="110" t="str">
        <f>IF(Tabela2[[#This Row],[Foi elaborado Relatório de Vistoria pelo Ibama? (informações vinculada à coluna CK)]] = "Sim", "PREENCHER","NA")</f>
        <v>NA</v>
      </c>
      <c r="BU402" s="110" t="str">
        <f>IF(Tabela2[[#This Row],[Houve envio de Informações Pós-acidente (preencher "não se aplica" quando de competência estadual/municipal)]] = "Sim", "PREENCHER","NA")</f>
        <v>NA</v>
      </c>
      <c r="BV402" s="110" t="str">
        <f>IF(Tabela2[[#This Row],[Houve avaliação das informações pós-acidente solicitadas/enviadas?]] = "Sim", "PREENCHER","NA")</f>
        <v>NA</v>
      </c>
      <c r="BW402" s="110" t="str">
        <f>IF(Tabela2[[#This Row],[O Ibama aguarda resposta da empresa/OEMA, etc?]] = "Sim", "PREENCHER","NA")</f>
        <v>NA</v>
      </c>
      <c r="BX402" s="108"/>
      <c r="BY402" s="122"/>
      <c r="BZ402" s="106" t="str">
        <f>IF(Tabela2[[#This Row],[Data do documento de encerramento]]="NA","NA",IF(Tabela2[[#This Row],[Data do documento de encerramento]]="","Pendente de conclusão/ encerramento",_xlfn.DAYS(Tabela2[[#This Row],[Data do documento de encerramento]],J402)))</f>
        <v>Pendente de conclusão/ encerramento</v>
      </c>
      <c r="CA402" s="125"/>
      <c r="CB402" s="109"/>
      <c r="CC402" s="131"/>
      <c r="CD402" s="109"/>
      <c r="CE402" s="109"/>
      <c r="CF402" s="109"/>
    </row>
    <row r="403" spans="1:84" ht="60.75" hidden="1">
      <c r="A403" s="172">
        <v>202561836000</v>
      </c>
      <c r="B403" s="120" t="s">
        <v>8566</v>
      </c>
      <c r="C403" s="110" t="str">
        <f>VLOOKUP(Tabela2[[#This Row],[SIEMA]],Siema2025,4,FALSE)</f>
        <v xml:space="preserve"> MG</v>
      </c>
      <c r="D403" s="108" t="str">
        <f>VLOOKUP(Tabela2[[#This Row],[SIEMA]],Siema2025,3,FALSE)</f>
        <v xml:space="preserve">Canápolis </v>
      </c>
      <c r="E403" s="108" t="s">
        <v>7372</v>
      </c>
      <c r="F403" s="108" t="s">
        <v>8567</v>
      </c>
      <c r="G403" s="108" t="s">
        <v>8568</v>
      </c>
      <c r="H403" s="108" t="s">
        <v>8569</v>
      </c>
      <c r="I403" s="106" t="s">
        <v>7118</v>
      </c>
      <c r="J403" s="107">
        <f>VLOOKUP(Tabela2[[#This Row],[SIEMA]],Siema2025,2,FALSE)</f>
        <v>45826</v>
      </c>
      <c r="K403" s="107" t="str">
        <f>VLOOKUP(Tabela2[[#This Row],[SIEMA]],Siema2025,16,FALSE)</f>
        <v>Quarta</v>
      </c>
      <c r="L403" s="108" t="str">
        <f>IF(Tabela2[[#This Row],[Data]]="","Sem Informação",VLOOKUP(MONTH(Tabela2[[#This Row],[Data]]),'[1]Validação de dados'!$I$1:$J$13,2,0))</f>
        <v>Junho</v>
      </c>
      <c r="M403" s="106">
        <f>YEAR(Tabela2[[#This Row],[Data]])</f>
        <v>2025</v>
      </c>
      <c r="N403" s="107" t="str">
        <f>VLOOKUP(Tabela2[[#This Row],[SIEMA]],Siema2025,17,FALSE)</f>
        <v>Madrugada</v>
      </c>
      <c r="O403" s="107" t="str">
        <f>VLOOKUP(Tabela2[[#This Row],[SIEMA]],Siema2025,5,FALSE)</f>
        <v>Rodovia</v>
      </c>
      <c r="P403" s="106"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403" s="106">
        <v>1170</v>
      </c>
      <c r="R403" s="106" t="str">
        <f>VLOOKUP(Tabela2[[#This Row],[SIEMA]],Siema2025,10,FALSE)</f>
        <v/>
      </c>
      <c r="S403" s="109" t="str">
        <f>IF(Q403="","", IF(Q403="NC","", IF(Q403="NE","", IF(Q403="NA","",IFERROR(VLOOKUP(Q403,Produtos!$A$1:$C$2319,2,FALSE),"Não Cadastrado")))))</f>
        <v>ÁLCOOL ETÍLICO, ETANOL</v>
      </c>
      <c r="T403" s="106">
        <v>59</v>
      </c>
      <c r="U403" s="106" t="s">
        <v>7109</v>
      </c>
      <c r="V403" s="106">
        <f>IF(Q403="","",IF(ISNUMBER(Q403)=FALSE,"Não se aplica",IFERROR(VLOOKUP(Q403,Produtos!$A$1:$C$2319,3,FALSE),"Não Cadastrado")))</f>
        <v>3</v>
      </c>
      <c r="W403" s="106" t="str">
        <f>VLOOKUP(Tabela2[[#This Row],[SIEMA]],Siema2025,10,FALSE)</f>
        <v/>
      </c>
      <c r="X403" s="115" t="str">
        <f>IF(Tabela2[[#This Row],[Origem do acidente]] = "Plataforma", "PREENCHER","NA")</f>
        <v>NA</v>
      </c>
      <c r="Y403" s="111" t="str">
        <f>IF(W403="","", IF(W403="NC","", IF(W403="NE","", IF(W403="NA","",IFERROR(VLOOKUP(W403,Produtos!$A$1:$C$2319,2,FALSE),"Não Cadastrado")))))</f>
        <v/>
      </c>
      <c r="Z403" s="106" t="str">
        <f>VLOOKUP(Tabela2[[#This Row],[SIEMA]],Siema2025,11,FALSE)</f>
        <v xml:space="preserve"> </v>
      </c>
      <c r="AA403" s="106" t="str">
        <f>VLOOKUP(Tabela2[[#This Row],[SIEMA]],Siema2025,12,FALSE)</f>
        <v xml:space="preserve"> </v>
      </c>
      <c r="AB403" s="106" t="str">
        <f>IF(W403="","",IF(ISNUMBER(W403)=FALSE,"Não se aplica",IFERROR(VLOOKUP(W403,Produtos!$A$1:$C$2319,3,FALSE),"Não Cadastrado")))</f>
        <v/>
      </c>
      <c r="AC403" s="106"/>
      <c r="AD403" s="110" t="str">
        <f>IF(Tabela2[[#This Row],[Origem do acidente]] = "Plataforma", "PREENCHER","NA")</f>
        <v>NA</v>
      </c>
      <c r="AE403" s="109" t="str">
        <f>IF(AC403="","", IF(AC403="NC","", IF(AC403="NE","", IF(AC403="NA","",IFERROR(VLOOKUP(AC403,Produtos!$A$1:$C$2319,2,FALSE),"Não Cadastrado")))))</f>
        <v/>
      </c>
      <c r="AF403" s="106"/>
      <c r="AG403" s="106"/>
      <c r="AH403" s="106" t="str">
        <f>IF(AC403="","",IF(ISNUMBER(AC403)=FALSE,"Não se aplica",IFERROR(VLOOKUP(AC403,Produtos!$A$1:$C$2319,3,FALSE),"Não Cadastrado")))</f>
        <v/>
      </c>
      <c r="AI403" s="106"/>
      <c r="AJ403" s="106" t="s">
        <v>8570</v>
      </c>
      <c r="AK403" s="109" t="s">
        <v>7356</v>
      </c>
      <c r="AL403" s="109" t="s">
        <v>7175</v>
      </c>
      <c r="AM403" s="109" t="s">
        <v>8078</v>
      </c>
      <c r="AN403" s="110" t="str">
        <f>VLOOKUP(Tabela2[[#This Row],[SIEMA]],Siema2025,51,FALSE)</f>
        <v/>
      </c>
      <c r="AO403" s="110" t="str">
        <f>VLOOKUP(Tabela2[[#This Row],[SIEMA]],Siema2025,53,FALSE)</f>
        <v/>
      </c>
      <c r="AP403" s="110" t="str">
        <f>VLOOKUP(Tabela2[[#This Row],[SIEMA]],Siema2025,55,FALSE)</f>
        <v/>
      </c>
      <c r="AQ403" s="110" t="str">
        <f>VLOOKUP(Tabela2[[#This Row],[SIEMA]],Siema2025,57,FALSE)</f>
        <v/>
      </c>
      <c r="AR403" s="110" t="str">
        <f>VLOOKUP(Tabela2[[#This Row],[SIEMA]],Siema2025,59,FALSE)</f>
        <v/>
      </c>
      <c r="AS403" s="110" t="str">
        <f>VLOOKUP(Tabela2[[#This Row],[SIEMA]],Siema2025,61,FALSE)</f>
        <v/>
      </c>
      <c r="AT403" s="110" t="str">
        <f>VLOOKUP(Tabela2[[#This Row],[SIEMA]],Siema2025,63,FALSE)</f>
        <v/>
      </c>
      <c r="AU403" s="110" t="str">
        <f>VLOOKUP(Tabela2[[#This Row],[SIEMA]],Siema2025,65,FALSE)</f>
        <v>X</v>
      </c>
      <c r="AV403" s="110" t="str">
        <f>VLOOKUP(Tabela2[[#This Row],[SIEMA]],Siema2025,67,FALSE)</f>
        <v/>
      </c>
      <c r="AW403" s="110" t="str">
        <f>VLOOKUP(Tabela2[[#This Row],[SIEMA]],Siema2025,69,FALSE)</f>
        <v/>
      </c>
      <c r="AX403" s="110" t="str">
        <f>VLOOKUP(Tabela2[[#This Row],[SIEMA]],Siema2025,71,FALSE)</f>
        <v/>
      </c>
      <c r="AY403" s="110" t="str">
        <f>VLOOKUP(Tabela2[[#This Row],[SIEMA]],Siema2025,73,FALSE)</f>
        <v/>
      </c>
      <c r="AZ403" s="110" t="str">
        <f>VLOOKUP(Tabela2[[#This Row],[SIEMA]],Siema2025,75,FALSE)</f>
        <v/>
      </c>
      <c r="BA403" s="110" t="str">
        <f>VLOOKUP(Tabela2[[#This Row],[SIEMA]],Siema2025,77,FALSE)</f>
        <v/>
      </c>
      <c r="BB403" s="110" t="str">
        <f>VLOOKUP(Tabela2[[#This Row],[SIEMA]],Siema2025,79,FALSE)</f>
        <v/>
      </c>
      <c r="BC403" s="110" t="str">
        <f>IF(Tabela2[[#This Row],[Outro(s) ]] = "X", "PREENCHER","NA")</f>
        <v>NA</v>
      </c>
      <c r="BD403" s="110" t="str">
        <f>VLOOKUP(Tabela2[[#This Row],[SIEMA]],Siema2025,82,FALSE)</f>
        <v/>
      </c>
      <c r="BE403" s="110" t="str">
        <f>VLOOKUP(Tabela2[[#This Row],[SIEMA]],Siema2025,81,FALSE)</f>
        <v/>
      </c>
      <c r="BF403" s="112" t="str">
        <f>VLOOKUP(Tabela2[[#This Row],[SIEMA]],Siema2025,28,FALSE)</f>
        <v>TRANSPORTES TRANSVIDAL S.A</v>
      </c>
      <c r="BG403" s="112"/>
      <c r="BH403" s="113" t="str">
        <f>VLOOKUP(Tabela2[[#This Row],[SIEMA]],Siema2025,29,FALSE)</f>
        <v>05220925001800</v>
      </c>
      <c r="BI403" s="114" t="str">
        <f>VLOOKUP(Tabela2[[#This Row],[SIEMA]],Siema2025,107,FALSE)</f>
        <v>Não</v>
      </c>
      <c r="BJ403" s="109" t="s">
        <v>7097</v>
      </c>
      <c r="BK403" s="106" t="s">
        <v>2696</v>
      </c>
      <c r="BL403" s="143">
        <v>45829</v>
      </c>
      <c r="BM403" s="110">
        <f ca="1">IF(Tabela2[[#This Row],[Data de atendimento do Ibama (considerar o primeiro documento/ação)]]="",_xlfn.DAYS(TODAY(),J403),_xlfn.DAYS(Tabela2[[#This Row],[Data de atendimento do Ibama (considerar o primeiro documento/ação)]],J403))</f>
        <v>3</v>
      </c>
      <c r="BN403" s="110" t="str">
        <f>IF(Tabela2[[#This Row],[Atendido pelo Ibama ("Não" ou "Sim")]]="Não","Preencher", IF(Tabela2[[#This Row],[Atendido pelo Ibama ("Não" ou "Sim")]]="Sim","NA",""))</f>
        <v>NA</v>
      </c>
      <c r="BO403" s="116" t="s">
        <v>7098</v>
      </c>
      <c r="BP403" s="110" t="str">
        <f>IF(Tabela2[[#This Row],[Forma de atendimento (primeiro documento/ação)]]= "Outros (especificar)", "PREENCHER","NA")</f>
        <v>NA</v>
      </c>
      <c r="BQ403" s="108" t="s">
        <v>123</v>
      </c>
      <c r="BR403" s="110" t="str">
        <f>IF(Tabela2[[#This Row],[Equipe do Ibama foi a campo? Houve sobrevoo do Poseidon?]] = "Sim", "PREENCHER","NA")</f>
        <v>NA</v>
      </c>
      <c r="BS403" s="110" t="str">
        <f>IF(Tabela2[[#This Row],[Se sim, foi emitida Ordem de Emergência? (informações vinculada à coluna CK)]] = "Sim", "PREENCHER","NA")</f>
        <v>NA</v>
      </c>
      <c r="BT403" s="110" t="s">
        <v>7099</v>
      </c>
      <c r="BU403" s="110" t="s">
        <v>2696</v>
      </c>
      <c r="BV403" s="110" t="s">
        <v>123</v>
      </c>
      <c r="BW403" s="110" t="s">
        <v>123</v>
      </c>
      <c r="BX403" s="108" t="s">
        <v>7119</v>
      </c>
      <c r="BY403" s="108"/>
      <c r="BZ403" s="106" t="str">
        <f>IF(Tabela2[[#This Row],[Data do documento de encerramento]]="NA","NA",IF(Tabela2[[#This Row],[Data do documento de encerramento]]="","Pendente de conclusão/ encerramento",_xlfn.DAYS(Tabela2[[#This Row],[Data do documento de encerramento]],J403)))</f>
        <v>Pendente de conclusão/ encerramento</v>
      </c>
      <c r="CA403" s="109" t="s">
        <v>8571</v>
      </c>
      <c r="CB403" s="109"/>
      <c r="CC403" s="135"/>
      <c r="CD403" s="109"/>
      <c r="CE403" s="109"/>
      <c r="CF403" s="109"/>
    </row>
    <row r="404" spans="1:84" hidden="1">
      <c r="A404" s="172">
        <v>202561854052</v>
      </c>
      <c r="B404" s="173" t="s">
        <v>8572</v>
      </c>
      <c r="C404" s="110" t="str">
        <f>VLOOKUP(Tabela2[[#This Row],[SIEMA]],Siema2025,4,FALSE)</f>
        <v xml:space="preserve"> GO</v>
      </c>
      <c r="D404" s="108" t="str">
        <f>VLOOKUP(Tabela2[[#This Row],[SIEMA]],Siema2025,3,FALSE)</f>
        <v xml:space="preserve">Padre Bernardo </v>
      </c>
      <c r="E404" s="108" t="str">
        <f>VLOOKUP(Tabela2[[#This Row],[SIEMA]],Siema2025,20,FALSE)</f>
        <v>quadra 1 chacara 70</v>
      </c>
      <c r="F404" s="122"/>
      <c r="G404" s="122"/>
      <c r="H404" s="122"/>
      <c r="I404" s="106" t="str">
        <f>VLOOKUP(Tabela2[[#This Row],[SIEMA]],Siema2025,19,FALSE)</f>
        <v/>
      </c>
      <c r="J404" s="107">
        <f>VLOOKUP(Tabela2[[#This Row],[SIEMA]],Siema2025,2,FALSE)</f>
        <v>45826</v>
      </c>
      <c r="K404" s="107" t="str">
        <f>VLOOKUP(Tabela2[[#This Row],[SIEMA]],Siema2025,16,FALSE)</f>
        <v>Quarta</v>
      </c>
      <c r="L404" s="108" t="str">
        <f>IF(Tabela2[[#This Row],[Data]]="","Sem Informação",VLOOKUP(MONTH(Tabela2[[#This Row],[Data]]),'[1]Validação de dados'!$I$1:$J$13,2,0))</f>
        <v>Junho</v>
      </c>
      <c r="M404" s="106">
        <f>YEAR(Tabela2[[#This Row],[Data]])</f>
        <v>2025</v>
      </c>
      <c r="N404" s="107" t="str">
        <f>VLOOKUP(Tabela2[[#This Row],[SIEMA]],Siema2025,17,FALSE)</f>
        <v>Matutino</v>
      </c>
      <c r="O404" s="107" t="str">
        <f>VLOOKUP(Tabela2[[#This Row],[SIEMA]],Siema2025,5,FALSE)</f>
        <v>Outro(s)</v>
      </c>
      <c r="P404" s="106" t="str">
        <f>VLOOKUP(Tabela2[[#This Row],[SIEMA]],Siema2025,21,FALSE)</f>
        <v>Deslizamento de aterro sanitário</v>
      </c>
      <c r="Q404" s="106" t="str">
        <f>VLOOKUP(Tabela2[[#This Row],[SIEMA]],Siema2025,7,FALSE)</f>
        <v/>
      </c>
      <c r="R404" s="106" t="str">
        <f>VLOOKUP(Tabela2[[#This Row],[SIEMA]],Siema2025,10,FALSE)</f>
        <v>Resíduo solido urbano</v>
      </c>
      <c r="S404" s="109" t="str">
        <f>IF(Q404="","", IF(Q404="NC","", IF(Q404="NE","", IF(Q404="NA","",IFERROR(VLOOKUP(Q404,Produtos!$A$1:$C$2319,2,FALSE),"Não Cadastrado")))))</f>
        <v/>
      </c>
      <c r="T404" s="106" t="str">
        <f>VLOOKUP(Tabela2[[#This Row],[SIEMA]],Siema2025,11,FALSE)</f>
        <v>50</v>
      </c>
      <c r="U404" s="106" t="str">
        <f>VLOOKUP(Tabela2[[#This Row],[SIEMA]],Siema2025,12,FALSE)</f>
        <v>M3</v>
      </c>
      <c r="V404" s="106" t="str">
        <f>IF(Q404="","",IF(ISNUMBER(Q404)=FALSE,"Não se aplica",IFERROR(VLOOKUP(Q404,Produtos!$A$1:$C$2319,3,FALSE),"Não Cadastrado")))</f>
        <v/>
      </c>
      <c r="W404" s="106" t="str">
        <f>VLOOKUP(Tabela2[[#This Row],[SIEMA]],Siema2025,10,FALSE)</f>
        <v>Resíduo solido urbano</v>
      </c>
      <c r="X404" s="115" t="str">
        <f>IF(Tabela2[[#This Row],[Origem do acidente]] = "Plataforma", "PREENCHER","NA")</f>
        <v>NA</v>
      </c>
      <c r="Y404" s="111" t="str">
        <f>IF(W404="","", IF(W404="NC","", IF(W404="NE","", IF(W404="NA","",IFERROR(VLOOKUP(W404,Produtos!$A$1:$C$2319,2,FALSE),"Não Cadastrado")))))</f>
        <v>Não Cadastrado</v>
      </c>
      <c r="Z404" s="106" t="str">
        <f>VLOOKUP(Tabela2[[#This Row],[SIEMA]],Siema2025,11,FALSE)</f>
        <v>50</v>
      </c>
      <c r="AA404" s="106" t="str">
        <f>VLOOKUP(Tabela2[[#This Row],[SIEMA]],Siema2025,12,FALSE)</f>
        <v>M3</v>
      </c>
      <c r="AB404" s="106" t="str">
        <f>IF(W404="","",IF(ISNUMBER(W404)=FALSE,"Não se aplica",IFERROR(VLOOKUP(W404,Produtos!$A$1:$C$2319,3,FALSE),"Não Cadastrado")))</f>
        <v>Não se aplica</v>
      </c>
      <c r="AC404" s="106"/>
      <c r="AD404" s="110" t="str">
        <f>IF(Tabela2[[#This Row],[Origem do acidente]] = "Plataforma", "PREENCHER","NA")</f>
        <v>NA</v>
      </c>
      <c r="AE404" s="109" t="str">
        <f>IF(AC404="","", IF(AC404="NC","", IF(AC404="NE","", IF(AC404="NA","",IFERROR(VLOOKUP(AC404,Produtos!$A$1:$C$2319,2,FALSE),"Não Cadastrado")))))</f>
        <v/>
      </c>
      <c r="AF404" s="106"/>
      <c r="AG404" s="106"/>
      <c r="AH404" s="106" t="str">
        <f>IF(AC404="","",IF(ISNUMBER(AC404)=FALSE,"Não se aplica",IFERROR(VLOOKUP(AC404,Produtos!$A$1:$C$2319,3,FALSE),"Não Cadastrado")))</f>
        <v/>
      </c>
      <c r="AI404" s="106"/>
      <c r="AJ404" s="106" t="str">
        <f>VLOOKUP(Tabela2[[#This Row],[SIEMA]],Siema2025,26,FALSE)</f>
        <v/>
      </c>
      <c r="AK404" s="109"/>
      <c r="AL404" s="109"/>
      <c r="AM404" s="109"/>
      <c r="AN404" s="110" t="str">
        <f>VLOOKUP(Tabela2[[#This Row],[SIEMA]],Siema2025,51,FALSE)</f>
        <v/>
      </c>
      <c r="AO404" s="110" t="str">
        <f>VLOOKUP(Tabela2[[#This Row],[SIEMA]],Siema2025,53,FALSE)</f>
        <v/>
      </c>
      <c r="AP404" s="110" t="str">
        <f>VLOOKUP(Tabela2[[#This Row],[SIEMA]],Siema2025,55,FALSE)</f>
        <v/>
      </c>
      <c r="AQ404" s="110" t="str">
        <f>VLOOKUP(Tabela2[[#This Row],[SIEMA]],Siema2025,57,FALSE)</f>
        <v/>
      </c>
      <c r="AR404" s="110" t="str">
        <f>VLOOKUP(Tabela2[[#This Row],[SIEMA]],Siema2025,59,FALSE)</f>
        <v/>
      </c>
      <c r="AS404" s="110" t="str">
        <f>VLOOKUP(Tabela2[[#This Row],[SIEMA]],Siema2025,61,FALSE)</f>
        <v/>
      </c>
      <c r="AT404" s="110" t="str">
        <f>VLOOKUP(Tabela2[[#This Row],[SIEMA]],Siema2025,63,FALSE)</f>
        <v/>
      </c>
      <c r="AU404" s="110" t="str">
        <f>VLOOKUP(Tabela2[[#This Row],[SIEMA]],Siema2025,65,FALSE)</f>
        <v>X</v>
      </c>
      <c r="AV404" s="110" t="str">
        <f>VLOOKUP(Tabela2[[#This Row],[SIEMA]],Siema2025,67,FALSE)</f>
        <v/>
      </c>
      <c r="AW404" s="110" t="str">
        <f>VLOOKUP(Tabela2[[#This Row],[SIEMA]],Siema2025,69,FALSE)</f>
        <v/>
      </c>
      <c r="AX404" s="110" t="str">
        <f>VLOOKUP(Tabela2[[#This Row],[SIEMA]],Siema2025,71,FALSE)</f>
        <v/>
      </c>
      <c r="AY404" s="110" t="str">
        <f>VLOOKUP(Tabela2[[#This Row],[SIEMA]],Siema2025,73,FALSE)</f>
        <v/>
      </c>
      <c r="AZ404" s="110" t="str">
        <f>VLOOKUP(Tabela2[[#This Row],[SIEMA]],Siema2025,75,FALSE)</f>
        <v/>
      </c>
      <c r="BA404" s="110" t="str">
        <f>VLOOKUP(Tabela2[[#This Row],[SIEMA]],Siema2025,77,FALSE)</f>
        <v/>
      </c>
      <c r="BB404" s="110" t="str">
        <f>VLOOKUP(Tabela2[[#This Row],[SIEMA]],Siema2025,79,FALSE)</f>
        <v/>
      </c>
      <c r="BC404" s="110" t="str">
        <f>IF(Tabela2[[#This Row],[Outro(s) ]] = "X", "PREENCHER","NA")</f>
        <v>NA</v>
      </c>
      <c r="BD404" s="110" t="str">
        <f>VLOOKUP(Tabela2[[#This Row],[SIEMA]],Siema2025,82,FALSE)</f>
        <v/>
      </c>
      <c r="BE404" s="110" t="str">
        <f>VLOOKUP(Tabela2[[#This Row],[SIEMA]],Siema2025,81,FALSE)</f>
        <v/>
      </c>
      <c r="BF404" s="112" t="str">
        <f>VLOOKUP(Tabela2[[#This Row],[SIEMA]],Siema2025,28,FALSE)</f>
        <v>ouro verde construções e incorporações ltda</v>
      </c>
      <c r="BG404" s="112"/>
      <c r="BH404" s="113" t="str">
        <f>VLOOKUP(Tabela2[[#This Row],[SIEMA]],Siema2025,29,FALSE)</f>
        <v>06166459000227</v>
      </c>
      <c r="BI404" s="114" t="str">
        <f>VLOOKUP(Tabela2[[#This Row],[SIEMA]],Siema2025,107,FALSE)</f>
        <v>Não</v>
      </c>
      <c r="BJ404" s="109"/>
      <c r="BK404" s="106"/>
      <c r="BL404" s="167"/>
      <c r="BM404" s="110">
        <f ca="1">IF(Tabela2[[#This Row],[Data de atendimento do Ibama (considerar o primeiro documento/ação)]]="",_xlfn.DAYS(TODAY(),J404),_xlfn.DAYS(Tabela2[[#This Row],[Data de atendimento do Ibama (considerar o primeiro documento/ação)]],J404))</f>
        <v>394</v>
      </c>
      <c r="BN404" s="110" t="str">
        <f>IF(Tabela2[[#This Row],[Atendido pelo Ibama ("Não" ou "Sim")]]="Não","Preencher", IF(Tabela2[[#This Row],[Atendido pelo Ibama ("Não" ou "Sim")]]="Sim","NA",""))</f>
        <v/>
      </c>
      <c r="BO404" s="116"/>
      <c r="BP404" s="110" t="str">
        <f>IF(Tabela2[[#This Row],[Forma de atendimento (primeiro documento/ação)]]= "Outros (especificar)", "PREENCHER","NA")</f>
        <v>NA</v>
      </c>
      <c r="BQ404" s="108"/>
      <c r="BR404" s="110" t="str">
        <f>IF(Tabela2[[#This Row],[Equipe do Ibama foi a campo? Houve sobrevoo do Poseidon?]] = "Sim", "PREENCHER","NA")</f>
        <v>NA</v>
      </c>
      <c r="BS404" s="110" t="str">
        <f>IF(Tabela2[[#This Row],[Se sim, foi emitida Ordem de Emergência? (informações vinculada à coluna CK)]] = "Sim", "PREENCHER","NA")</f>
        <v>NA</v>
      </c>
      <c r="BT404" s="110" t="str">
        <f>IF(Tabela2[[#This Row],[Foi elaborado Relatório de Vistoria pelo Ibama? (informações vinculada à coluna CK)]] = "Sim", "PREENCHER","NA")</f>
        <v>NA</v>
      </c>
      <c r="BU404" s="110" t="str">
        <f>IF(Tabela2[[#This Row],[Houve envio de Informações Pós-acidente (preencher "não se aplica" quando de competência estadual/municipal)]] = "Sim", "PREENCHER","NA")</f>
        <v>NA</v>
      </c>
      <c r="BV404" s="110" t="str">
        <f>IF(Tabela2[[#This Row],[Houve avaliação das informações pós-acidente solicitadas/enviadas?]] = "Sim", "PREENCHER","NA")</f>
        <v>NA</v>
      </c>
      <c r="BW404" s="110" t="str">
        <f>IF(Tabela2[[#This Row],[O Ibama aguarda resposta da empresa/OEMA, etc?]] = "Sim", "PREENCHER","NA")</f>
        <v>NA</v>
      </c>
      <c r="BX404" s="108"/>
      <c r="BY404" s="122"/>
      <c r="BZ404" s="106" t="str">
        <f>IF(Tabela2[[#This Row],[Data do documento de encerramento]]="NA","NA",IF(Tabela2[[#This Row],[Data do documento de encerramento]]="","Pendente de conclusão/ encerramento",_xlfn.DAYS(Tabela2[[#This Row],[Data do documento de encerramento]],J404)))</f>
        <v>Pendente de conclusão/ encerramento</v>
      </c>
      <c r="CA404" s="125"/>
      <c r="CB404" s="109"/>
      <c r="CC404" s="131"/>
      <c r="CD404" s="109"/>
      <c r="CE404" s="109"/>
      <c r="CF404" s="109"/>
    </row>
    <row r="405" spans="1:84" hidden="1">
      <c r="A405" s="172">
        <v>202561857649</v>
      </c>
      <c r="B405" s="173" t="s">
        <v>8573</v>
      </c>
      <c r="C405" s="110" t="str">
        <f>VLOOKUP(Tabela2[[#This Row],[SIEMA]],Siema2025,4,FALSE)</f>
        <v xml:space="preserve"> MS</v>
      </c>
      <c r="D405" s="108" t="str">
        <f>VLOOKUP(Tabela2[[#This Row],[SIEMA]],Siema2025,3,FALSE)</f>
        <v xml:space="preserve">Pedro Gomes </v>
      </c>
      <c r="E405" s="108" t="str">
        <f>VLOOKUP(Tabela2[[#This Row],[SIEMA]],Siema2025,20,FALSE)</f>
        <v>Rodovia BR-163/MS na altura do km 821+900 (Município de Pedro Gomes)</v>
      </c>
      <c r="F405" s="108"/>
      <c r="G405" s="108"/>
      <c r="H405" s="108"/>
      <c r="I405" s="106" t="str">
        <f>VLOOKUP(Tabela2[[#This Row],[SIEMA]],Siema2025,19,FALSE)</f>
        <v/>
      </c>
      <c r="J405" s="107">
        <f>VLOOKUP(Tabela2[[#This Row],[SIEMA]],Siema2025,2,FALSE)</f>
        <v>45826</v>
      </c>
      <c r="K405" s="107" t="str">
        <f>VLOOKUP(Tabela2[[#This Row],[SIEMA]],Siema2025,16,FALSE)</f>
        <v>Quarta</v>
      </c>
      <c r="L405" s="108" t="str">
        <f>IF(Tabela2[[#This Row],[Data]]="","Sem Informação",VLOOKUP(MONTH(Tabela2[[#This Row],[Data]]),'[1]Validação de dados'!$I$1:$J$13,2,0))</f>
        <v>Junho</v>
      </c>
      <c r="M405" s="106">
        <f>YEAR(Tabela2[[#This Row],[Data]])</f>
        <v>2025</v>
      </c>
      <c r="N405" s="107" t="str">
        <f>VLOOKUP(Tabela2[[#This Row],[SIEMA]],Siema2025,17,FALSE)</f>
        <v>Matutino</v>
      </c>
      <c r="O405" s="107" t="str">
        <f>VLOOKUP(Tabela2[[#This Row],[SIEMA]],Siema2025,5,FALSE)</f>
        <v>Rodovia</v>
      </c>
      <c r="P405" s="106" t="str">
        <f>VLOOKUP(Tabela2[[#This Row],[SIEMA]],Siema2025,21,FALSE)</f>
        <v>Acidente com usuário da Rodovia envolvendo um carro, uma carreta (transportando um implemento agrícola) e um bitrem que transportava ração, ocorrido na BR-163/MS, altura do km 821+900, no município de Pedro Gomes.</v>
      </c>
      <c r="Q405" s="106" t="str">
        <f>VLOOKUP(Tabela2[[#This Row],[SIEMA]],Siema2025,7,FALSE)</f>
        <v>DIESEL COMBUSTIVEL</v>
      </c>
      <c r="R405" s="106" t="str">
        <f>VLOOKUP(Tabela2[[#This Row],[SIEMA]],Siema2025,10,FALSE)</f>
        <v/>
      </c>
      <c r="S405" s="109" t="str">
        <f>IF(Q405="","", IF(Q405="NC","", IF(Q405="NE","", IF(Q405="NA","",IFERROR(VLOOKUP(Q405,Produtos!$A$1:$C$2319,2,FALSE),"Não Cadastrado")))))</f>
        <v>Não Cadastrado</v>
      </c>
      <c r="T405" s="106" t="str">
        <f>VLOOKUP(Tabela2[[#This Row],[SIEMA]],Siema2025,11,FALSE)</f>
        <v xml:space="preserve"> </v>
      </c>
      <c r="U405" s="106" t="str">
        <f>VLOOKUP(Tabela2[[#This Row],[SIEMA]],Siema2025,12,FALSE)</f>
        <v xml:space="preserve"> </v>
      </c>
      <c r="V405" s="106" t="str">
        <f>IF(Q405="","",IF(ISNUMBER(Q405)=FALSE,"Não se aplica",IFERROR(VLOOKUP(Q405,Produtos!$A$1:$C$2319,3,FALSE),"Não Cadastrado")))</f>
        <v>Não se aplica</v>
      </c>
      <c r="W405" s="106" t="str">
        <f>VLOOKUP(Tabela2[[#This Row],[SIEMA]],Siema2025,10,FALSE)</f>
        <v/>
      </c>
      <c r="X405" s="115" t="str">
        <f>IF(Tabela2[[#This Row],[Origem do acidente]] = "Plataforma", "PREENCHER","NA")</f>
        <v>NA</v>
      </c>
      <c r="Y405" s="111" t="str">
        <f>IF(W405="","", IF(W405="NC","", IF(W405="NE","", IF(W405="NA","",IFERROR(VLOOKUP(W405,Produtos!$A$1:$C$2319,2,FALSE),"Não Cadastrado")))))</f>
        <v/>
      </c>
      <c r="Z405" s="106" t="str">
        <f>VLOOKUP(Tabela2[[#This Row],[SIEMA]],Siema2025,11,FALSE)</f>
        <v xml:space="preserve"> </v>
      </c>
      <c r="AA405" s="106" t="str">
        <f>VLOOKUP(Tabela2[[#This Row],[SIEMA]],Siema2025,12,FALSE)</f>
        <v xml:space="preserve"> </v>
      </c>
      <c r="AB405" s="106" t="str">
        <f>IF(W405="","",IF(ISNUMBER(W405)=FALSE,"Não se aplica",IFERROR(VLOOKUP(W405,Produtos!$A$1:$C$2319,3,FALSE),"Não Cadastrado")))</f>
        <v/>
      </c>
      <c r="AC405" s="106"/>
      <c r="AD405" s="110" t="str">
        <f>IF(Tabela2[[#This Row],[Origem do acidente]] = "Plataforma", "PREENCHER","NA")</f>
        <v>NA</v>
      </c>
      <c r="AE405" s="109" t="str">
        <f>IF(AC405="","", IF(AC405="NC","", IF(AC405="NE","", IF(AC405="NA","",IFERROR(VLOOKUP(AC405,Produtos!$A$1:$C$2319,2,FALSE),"Não Cadastrado")))))</f>
        <v/>
      </c>
      <c r="AF405" s="106"/>
      <c r="AG405" s="106"/>
      <c r="AH405" s="106" t="str">
        <f>IF(AC405="","",IF(ISNUMBER(AC405)=FALSE,"Não se aplica",IFERROR(VLOOKUP(AC405,Produtos!$A$1:$C$2319,3,FALSE),"Não Cadastrado")))</f>
        <v/>
      </c>
      <c r="AI405" s="106"/>
      <c r="AJ405" s="106" t="str">
        <f>VLOOKUP(Tabela2[[#This Row],[SIEMA]],Siema2025,26,FALSE)</f>
        <v>Provável causa seria uma ultrapassagem mal sucedida.</v>
      </c>
      <c r="AK405" s="109"/>
      <c r="AL405" s="109"/>
      <c r="AM405" s="109"/>
      <c r="AN405" s="110" t="str">
        <f>VLOOKUP(Tabela2[[#This Row],[SIEMA]],Siema2025,51,FALSE)</f>
        <v>X</v>
      </c>
      <c r="AO405" s="110" t="str">
        <f>VLOOKUP(Tabela2[[#This Row],[SIEMA]],Siema2025,53,FALSE)</f>
        <v/>
      </c>
      <c r="AP405" s="110" t="str">
        <f>VLOOKUP(Tabela2[[#This Row],[SIEMA]],Siema2025,55,FALSE)</f>
        <v/>
      </c>
      <c r="AQ405" s="110" t="str">
        <f>VLOOKUP(Tabela2[[#This Row],[SIEMA]],Siema2025,57,FALSE)</f>
        <v>X</v>
      </c>
      <c r="AR405" s="110" t="str">
        <f>VLOOKUP(Tabela2[[#This Row],[SIEMA]],Siema2025,59,FALSE)</f>
        <v/>
      </c>
      <c r="AS405" s="110" t="str">
        <f>VLOOKUP(Tabela2[[#This Row],[SIEMA]],Siema2025,61,FALSE)</f>
        <v/>
      </c>
      <c r="AT405" s="110" t="str">
        <f>VLOOKUP(Tabela2[[#This Row],[SIEMA]],Siema2025,63,FALSE)</f>
        <v/>
      </c>
      <c r="AU405" s="110" t="str">
        <f>VLOOKUP(Tabela2[[#This Row],[SIEMA]],Siema2025,65,FALSE)</f>
        <v/>
      </c>
      <c r="AV405" s="110" t="str">
        <f>VLOOKUP(Tabela2[[#This Row],[SIEMA]],Siema2025,67,FALSE)</f>
        <v/>
      </c>
      <c r="AW405" s="110" t="str">
        <f>VLOOKUP(Tabela2[[#This Row],[SIEMA]],Siema2025,69,FALSE)</f>
        <v/>
      </c>
      <c r="AX405" s="110" t="str">
        <f>VLOOKUP(Tabela2[[#This Row],[SIEMA]],Siema2025,71,FALSE)</f>
        <v/>
      </c>
      <c r="AY405" s="110" t="str">
        <f>VLOOKUP(Tabela2[[#This Row],[SIEMA]],Siema2025,73,FALSE)</f>
        <v/>
      </c>
      <c r="AZ405" s="110" t="str">
        <f>VLOOKUP(Tabela2[[#This Row],[SIEMA]],Siema2025,75,FALSE)</f>
        <v/>
      </c>
      <c r="BA405" s="110" t="str">
        <f>VLOOKUP(Tabela2[[#This Row],[SIEMA]],Siema2025,77,FALSE)</f>
        <v/>
      </c>
      <c r="BB405" s="110" t="str">
        <f>VLOOKUP(Tabela2[[#This Row],[SIEMA]],Siema2025,79,FALSE)</f>
        <v/>
      </c>
      <c r="BC405" s="110" t="str">
        <f>IF(Tabela2[[#This Row],[Outro(s) ]] = "X", "PREENCHER","NA")</f>
        <v>NA</v>
      </c>
      <c r="BD405" s="110" t="str">
        <f>VLOOKUP(Tabela2[[#This Row],[SIEMA]],Siema2025,82,FALSE)</f>
        <v/>
      </c>
      <c r="BE405" s="110" t="str">
        <f>VLOOKUP(Tabela2[[#This Row],[SIEMA]],Siema2025,81,FALSE)</f>
        <v/>
      </c>
      <c r="BF405" s="112" t="str">
        <f>VLOOKUP(Tabela2[[#This Row],[SIEMA]],Siema2025,28,FALSE)</f>
        <v>Cleber Perisatto</v>
      </c>
      <c r="BG405" s="112"/>
      <c r="BH405" s="113" t="str">
        <f>VLOOKUP(Tabela2[[#This Row],[SIEMA]],Siema2025,29,FALSE)</f>
        <v>04027945913</v>
      </c>
      <c r="BI405" s="114" t="str">
        <f>VLOOKUP(Tabela2[[#This Row],[SIEMA]],Siema2025,107,FALSE)</f>
        <v>Não</v>
      </c>
      <c r="BJ405" s="109"/>
      <c r="BK405" s="106"/>
      <c r="BL405" s="143"/>
      <c r="BM405" s="110">
        <f ca="1">IF(Tabela2[[#This Row],[Data de atendimento do Ibama (considerar o primeiro documento/ação)]]="",_xlfn.DAYS(TODAY(),J405),_xlfn.DAYS(Tabela2[[#This Row],[Data de atendimento do Ibama (considerar o primeiro documento/ação)]],J405))</f>
        <v>394</v>
      </c>
      <c r="BN405" s="110" t="str">
        <f>IF(Tabela2[[#This Row],[Atendido pelo Ibama ("Não" ou "Sim")]]="Não","Preencher", IF(Tabela2[[#This Row],[Atendido pelo Ibama ("Não" ou "Sim")]]="Sim","NA",""))</f>
        <v/>
      </c>
      <c r="BO405" s="116"/>
      <c r="BP405" s="110" t="str">
        <f>IF(Tabela2[[#This Row],[Forma de atendimento (primeiro documento/ação)]]= "Outros (especificar)", "PREENCHER","NA")</f>
        <v>NA</v>
      </c>
      <c r="BQ405" s="108"/>
      <c r="BR405" s="110" t="str">
        <f>IF(Tabela2[[#This Row],[Equipe do Ibama foi a campo? Houve sobrevoo do Poseidon?]] = "Sim", "PREENCHER","NA")</f>
        <v>NA</v>
      </c>
      <c r="BS405" s="110" t="str">
        <f>IF(Tabela2[[#This Row],[Se sim, foi emitida Ordem de Emergência? (informações vinculada à coluna CK)]] = "Sim", "PREENCHER","NA")</f>
        <v>NA</v>
      </c>
      <c r="BT405" s="110" t="str">
        <f>IF(Tabela2[[#This Row],[Foi elaborado Relatório de Vistoria pelo Ibama? (informações vinculada à coluna CK)]] = "Sim", "PREENCHER","NA")</f>
        <v>NA</v>
      </c>
      <c r="BU405" s="110" t="str">
        <f>IF(Tabela2[[#This Row],[Houve envio de Informações Pós-acidente (preencher "não se aplica" quando de competência estadual/municipal)]] = "Sim", "PREENCHER","NA")</f>
        <v>NA</v>
      </c>
      <c r="BV405" s="110" t="str">
        <f>IF(Tabela2[[#This Row],[Houve avaliação das informações pós-acidente solicitadas/enviadas?]] = "Sim", "PREENCHER","NA")</f>
        <v>NA</v>
      </c>
      <c r="BW405" s="110" t="str">
        <f>IF(Tabela2[[#This Row],[O Ibama aguarda resposta da empresa/OEMA, etc?]] = "Sim", "PREENCHER","NA")</f>
        <v>NA</v>
      </c>
      <c r="BX405" s="108"/>
      <c r="BY405" s="108"/>
      <c r="BZ405" s="106" t="str">
        <f>IF(Tabela2[[#This Row],[Data do documento de encerramento]]="NA","NA",IF(Tabela2[[#This Row],[Data do documento de encerramento]]="","Pendente de conclusão/ encerramento",_xlfn.DAYS(Tabela2[[#This Row],[Data do documento de encerramento]],J405)))</f>
        <v>Pendente de conclusão/ encerramento</v>
      </c>
      <c r="CA405" s="109"/>
      <c r="CB405" s="109"/>
      <c r="CC405" s="131"/>
      <c r="CD405" s="109"/>
      <c r="CE405" s="109"/>
      <c r="CF405" s="109"/>
    </row>
    <row r="406" spans="1:84" ht="30.75" hidden="1">
      <c r="A406" s="172">
        <v>202562543229</v>
      </c>
      <c r="B406" s="173" t="s">
        <v>8574</v>
      </c>
      <c r="C406" s="110" t="str">
        <f>VLOOKUP(Tabela2[[#This Row],[SIEMA]],Siema2025,4,FALSE)</f>
        <v xml:space="preserve"> RN</v>
      </c>
      <c r="D406" s="108" t="str">
        <f>VLOOKUP(Tabela2[[#This Row],[SIEMA]],Siema2025,3,FALSE)</f>
        <v xml:space="preserve">Natal </v>
      </c>
      <c r="E406" s="108" t="str">
        <f>VLOOKUP(Tabela2[[#This Row],[SIEMA]],Siema2025,20,FALSE)</f>
        <v>Natal - RN</v>
      </c>
      <c r="F406" s="108"/>
      <c r="G406" s="108" t="s">
        <v>8575</v>
      </c>
      <c r="H406" s="108" t="s">
        <v>8576</v>
      </c>
      <c r="I406" s="106" t="str">
        <f>VLOOKUP(Tabela2[[#This Row],[SIEMA]],Siema2025,19,FALSE)</f>
        <v>Potiguar</v>
      </c>
      <c r="J406" s="107">
        <f>VLOOKUP(Tabela2[[#This Row],[SIEMA]],Siema2025,2,FALSE)</f>
        <v>45826</v>
      </c>
      <c r="K406" s="107" t="str">
        <f>VLOOKUP(Tabela2[[#This Row],[SIEMA]],Siema2025,16,FALSE)</f>
        <v>Quarta</v>
      </c>
      <c r="L406" s="108" t="str">
        <f>IF(Tabela2[[#This Row],[Data]]="","Sem Informação",VLOOKUP(MONTH(Tabela2[[#This Row],[Data]]),'[1]Validação de dados'!$I$1:$J$13,2,0))</f>
        <v>Junho</v>
      </c>
      <c r="M406" s="106">
        <f>YEAR(Tabela2[[#This Row],[Data]])</f>
        <v>2025</v>
      </c>
      <c r="N406" s="107" t="str">
        <f>VLOOKUP(Tabela2[[#This Row],[SIEMA]],Siema2025,17,FALSE)</f>
        <v>Madrugada</v>
      </c>
      <c r="O406" s="107" t="str">
        <f>VLOOKUP(Tabela2[[#This Row],[SIEMA]],Siema2025,5,FALSE)</f>
        <v>Embarcação</v>
      </c>
      <c r="P406" s="106" t="str">
        <f>VLOOKUP(Tabela2[[#This Row],[SIEMA]],Siema2025,21,FALSE)</f>
        <v>Naufrágio de embarcação, há 2 milhas náuticas do Porto de Natal. A embarcação transportava 8 contentores IBC, com 250 litros, cada, de Manta Asfáltica.</v>
      </c>
      <c r="Q406" s="106">
        <v>1202</v>
      </c>
      <c r="R406" s="106" t="str">
        <f>VLOOKUP(Tabela2[[#This Row],[SIEMA]],Siema2025,10,FALSE)</f>
        <v/>
      </c>
      <c r="S406" s="109" t="str">
        <f>IF(Q406="","", IF(Q406="NC","", IF(Q406="NE","", IF(Q406="NA","",IFERROR(VLOOKUP(Q406,Produtos!$A$1:$C$2319,2,FALSE),"Não Cadastrado")))))</f>
        <v>GASÓLEO ou ÓLEO DIESEL ou ÓLEO PARA AQUECIMENTO, LEVE</v>
      </c>
      <c r="T406" s="106">
        <v>6</v>
      </c>
      <c r="U406" s="106" t="str">
        <f>VLOOKUP(Tabela2[[#This Row],[SIEMA]],Siema2025,12,FALSE)</f>
        <v xml:space="preserve"> </v>
      </c>
      <c r="V406" s="106">
        <f>IF(Q406="","",IF(ISNUMBER(Q406)=FALSE,"Não se aplica",IFERROR(VLOOKUP(Q406,Produtos!$A$1:$C$2319,3,FALSE),"Não Cadastrado")))</f>
        <v>3</v>
      </c>
      <c r="W406" s="106" t="str">
        <f>VLOOKUP(Tabela2[[#This Row],[SIEMA]],Siema2025,10,FALSE)</f>
        <v/>
      </c>
      <c r="X406" s="115" t="str">
        <f>IF(Tabela2[[#This Row],[Origem do acidente]] = "Plataforma", "PREENCHER","NA")</f>
        <v>NA</v>
      </c>
      <c r="Y406" s="111" t="str">
        <f>IF(W406="","", IF(W406="NC","", IF(W406="NE","", IF(W406="NA","",IFERROR(VLOOKUP(W406,Produtos!$A$1:$C$2319,2,FALSE),"Não Cadastrado")))))</f>
        <v/>
      </c>
      <c r="Z406" s="106" t="str">
        <f>VLOOKUP(Tabela2[[#This Row],[SIEMA]],Siema2025,11,FALSE)</f>
        <v xml:space="preserve"> </v>
      </c>
      <c r="AA406" s="106" t="str">
        <f>VLOOKUP(Tabela2[[#This Row],[SIEMA]],Siema2025,12,FALSE)</f>
        <v xml:space="preserve"> </v>
      </c>
      <c r="AB406" s="106" t="str">
        <f>IF(W406="","",IF(ISNUMBER(W406)=FALSE,"Não se aplica",IFERROR(VLOOKUP(W406,Produtos!$A$1:$C$2319,3,FALSE),"Não Cadastrado")))</f>
        <v/>
      </c>
      <c r="AC406" s="106"/>
      <c r="AD406" s="110" t="str">
        <f>IF(Tabela2[[#This Row],[Origem do acidente]] = "Plataforma", "PREENCHER","NA")</f>
        <v>NA</v>
      </c>
      <c r="AE406" s="109" t="str">
        <f>IF(AC406="","", IF(AC406="NC","", IF(AC406="NE","", IF(AC406="NA","",IFERROR(VLOOKUP(AC406,Produtos!$A$1:$C$2319,2,FALSE),"Não Cadastrado")))))</f>
        <v/>
      </c>
      <c r="AF406" s="106"/>
      <c r="AG406" s="106"/>
      <c r="AH406" s="106" t="str">
        <f>IF(AC406="","",IF(ISNUMBER(AC406)=FALSE,"Não se aplica",IFERROR(VLOOKUP(AC406,Produtos!$A$1:$C$2319,3,FALSE),"Não Cadastrado")))</f>
        <v/>
      </c>
      <c r="AI406" s="106"/>
      <c r="AJ406" s="106" t="str">
        <f>VLOOKUP(Tabela2[[#This Row],[SIEMA]],Siema2025,26,FALSE)</f>
        <v>Caso fortuito - fortuna do mar. A embarcação necessitou de reboque, após alagamento de compartimento. Durante a operação de reboque, face às condições climáticas, ocorreu o naufrágio da embarcação.</v>
      </c>
      <c r="AK406" s="109"/>
      <c r="AL406" s="109"/>
      <c r="AM406" s="109"/>
      <c r="AN406" s="110" t="str">
        <f>VLOOKUP(Tabela2[[#This Row],[SIEMA]],Siema2025,51,FALSE)</f>
        <v/>
      </c>
      <c r="AO406" s="110" t="str">
        <f>VLOOKUP(Tabela2[[#This Row],[SIEMA]],Siema2025,53,FALSE)</f>
        <v/>
      </c>
      <c r="AP406" s="110" t="str">
        <f>VLOOKUP(Tabela2[[#This Row],[SIEMA]],Siema2025,55,FALSE)</f>
        <v/>
      </c>
      <c r="AQ406" s="110" t="str">
        <f>VLOOKUP(Tabela2[[#This Row],[SIEMA]],Siema2025,57,FALSE)</f>
        <v/>
      </c>
      <c r="AR406" s="110" t="str">
        <f>VLOOKUP(Tabela2[[#This Row],[SIEMA]],Siema2025,59,FALSE)</f>
        <v/>
      </c>
      <c r="AS406" s="110" t="str">
        <f>VLOOKUP(Tabela2[[#This Row],[SIEMA]],Siema2025,61,FALSE)</f>
        <v/>
      </c>
      <c r="AT406" s="110" t="str">
        <f>VLOOKUP(Tabela2[[#This Row],[SIEMA]],Siema2025,63,FALSE)</f>
        <v>X</v>
      </c>
      <c r="AU406" s="110" t="str">
        <f>VLOOKUP(Tabela2[[#This Row],[SIEMA]],Siema2025,65,FALSE)</f>
        <v/>
      </c>
      <c r="AV406" s="110" t="str">
        <f>VLOOKUP(Tabela2[[#This Row],[SIEMA]],Siema2025,67,FALSE)</f>
        <v/>
      </c>
      <c r="AW406" s="110" t="str">
        <f>VLOOKUP(Tabela2[[#This Row],[SIEMA]],Siema2025,69,FALSE)</f>
        <v/>
      </c>
      <c r="AX406" s="110" t="str">
        <f>VLOOKUP(Tabela2[[#This Row],[SIEMA]],Siema2025,71,FALSE)</f>
        <v/>
      </c>
      <c r="AY406" s="110" t="str">
        <f>VLOOKUP(Tabela2[[#This Row],[SIEMA]],Siema2025,73,FALSE)</f>
        <v/>
      </c>
      <c r="AZ406" s="110" t="str">
        <f>VLOOKUP(Tabela2[[#This Row],[SIEMA]],Siema2025,75,FALSE)</f>
        <v/>
      </c>
      <c r="BA406" s="110" t="str">
        <f>VLOOKUP(Tabela2[[#This Row],[SIEMA]],Siema2025,77,FALSE)</f>
        <v/>
      </c>
      <c r="BB406" s="110" t="str">
        <f>VLOOKUP(Tabela2[[#This Row],[SIEMA]],Siema2025,79,FALSE)</f>
        <v/>
      </c>
      <c r="BC406" s="110" t="str">
        <f>IF(Tabela2[[#This Row],[Outro(s) ]] = "X", "PREENCHER","NA")</f>
        <v>NA</v>
      </c>
      <c r="BD406" s="110" t="str">
        <f>VLOOKUP(Tabela2[[#This Row],[SIEMA]],Siema2025,82,FALSE)</f>
        <v/>
      </c>
      <c r="BE406" s="110" t="str">
        <f>VLOOKUP(Tabela2[[#This Row],[SIEMA]],Siema2025,81,FALSE)</f>
        <v/>
      </c>
      <c r="BF406" s="112" t="str">
        <f>VLOOKUP(Tabela2[[#This Row],[SIEMA]],Siema2025,28,FALSE)</f>
        <v>NORONHA TRANSPORTE E EMPREENDIMENTOS LTDA</v>
      </c>
      <c r="BG406" s="112"/>
      <c r="BH406" s="113" t="str">
        <f>VLOOKUP(Tabela2[[#This Row],[SIEMA]],Siema2025,29,FALSE)</f>
        <v>31650321000165</v>
      </c>
      <c r="BI406" s="114" t="str">
        <f>VLOOKUP(Tabela2[[#This Row],[SIEMA]],Siema2025,107,FALSE)</f>
        <v>Não</v>
      </c>
      <c r="BJ406" s="109" t="s">
        <v>7097</v>
      </c>
      <c r="BK406" s="106" t="s">
        <v>2696</v>
      </c>
      <c r="BL406" s="143">
        <v>45827</v>
      </c>
      <c r="BM406" s="110">
        <f ca="1">IF(Tabela2[[#This Row],[Data de atendimento do Ibama (considerar o primeiro documento/ação)]]="",_xlfn.DAYS(TODAY(),J406),_xlfn.DAYS(Tabela2[[#This Row],[Data de atendimento do Ibama (considerar o primeiro documento/ação)]],J406))</f>
        <v>1</v>
      </c>
      <c r="BN406" s="110" t="str">
        <f>IF(Tabela2[[#This Row],[Atendido pelo Ibama ("Não" ou "Sim")]]="Não","Preencher", IF(Tabela2[[#This Row],[Atendido pelo Ibama ("Não" ou "Sim")]]="Sim","NA",""))</f>
        <v>NA</v>
      </c>
      <c r="BO406" s="116" t="s">
        <v>7177</v>
      </c>
      <c r="BP406" s="110" t="str">
        <f>IF(Tabela2[[#This Row],[Forma de atendimento (primeiro documento/ação)]]= "Outros (especificar)", "PREENCHER","NA")</f>
        <v>NA</v>
      </c>
      <c r="BQ406" s="108" t="s">
        <v>2696</v>
      </c>
      <c r="BR406" s="110" t="s">
        <v>123</v>
      </c>
      <c r="BS406" s="110" t="str">
        <f>IF(Tabela2[[#This Row],[Se sim, foi emitida Ordem de Emergência? (informações vinculada à coluna CK)]] = "Sim", "PREENCHER","NA")</f>
        <v>NA</v>
      </c>
      <c r="BT406" s="110" t="str">
        <f>IF(Tabela2[[#This Row],[Foi elaborado Relatório de Vistoria pelo Ibama? (informações vinculada à coluna CK)]] = "Sim", "PREENCHER","NA")</f>
        <v>NA</v>
      </c>
      <c r="BU406" s="110" t="s">
        <v>2696</v>
      </c>
      <c r="BV406" s="110" t="s">
        <v>123</v>
      </c>
      <c r="BW406" s="110" t="s">
        <v>123</v>
      </c>
      <c r="BX406" s="108"/>
      <c r="BY406" s="143"/>
      <c r="BZ406" s="106" t="str">
        <f>IF(Tabela2[[#This Row],[Data do documento de encerramento]]="NA","NA",IF(Tabela2[[#This Row],[Data do documento de encerramento]]="","Pendente de conclusão/ encerramento",_xlfn.DAYS(Tabela2[[#This Row],[Data do documento de encerramento]],J406)))</f>
        <v>Pendente de conclusão/ encerramento</v>
      </c>
      <c r="CA406" s="109"/>
      <c r="CB406" s="109"/>
      <c r="CC406" s="133"/>
      <c r="CD406" s="109"/>
      <c r="CE406" s="109"/>
      <c r="CF406" s="109"/>
    </row>
    <row r="407" spans="1:84" ht="30.75" hidden="1">
      <c r="A407" s="172">
        <v>202562032419</v>
      </c>
      <c r="B407" s="173" t="s">
        <v>8577</v>
      </c>
      <c r="C407" s="110" t="str">
        <f>VLOOKUP(Tabela2[[#This Row],[SIEMA]],Siema2025,4,FALSE)</f>
        <v xml:space="preserve"> MG</v>
      </c>
      <c r="D407" s="108" t="str">
        <f>VLOOKUP(Tabela2[[#This Row],[SIEMA]],Siema2025,3,FALSE)</f>
        <v xml:space="preserve">Barão de Cocais </v>
      </c>
      <c r="E407" s="108" t="str">
        <f>VLOOKUP(Tabela2[[#This Row],[SIEMA]],Siema2025,20,FALSE)</f>
        <v>RH 206 - EFVM - Barão de Cocais</v>
      </c>
      <c r="F407" s="108"/>
      <c r="G407" s="108" t="s">
        <v>8578</v>
      </c>
      <c r="H407" s="108" t="s">
        <v>8579</v>
      </c>
      <c r="I407" s="106" t="s">
        <v>7118</v>
      </c>
      <c r="J407" s="107">
        <f>VLOOKUP(Tabela2[[#This Row],[SIEMA]],Siema2025,2,FALSE)</f>
        <v>45827</v>
      </c>
      <c r="K407" s="107" t="str">
        <f>VLOOKUP(Tabela2[[#This Row],[SIEMA]],Siema2025,16,FALSE)</f>
        <v>Quinta</v>
      </c>
      <c r="L407" s="108" t="str">
        <f>IF(Tabela2[[#This Row],[Data]]="","Sem Informação",VLOOKUP(MONTH(Tabela2[[#This Row],[Data]]),'[1]Validação de dados'!$I$1:$J$13,2,0))</f>
        <v>Junho</v>
      </c>
      <c r="M407" s="106">
        <f>YEAR(Tabela2[[#This Row],[Data]])</f>
        <v>2025</v>
      </c>
      <c r="N407" s="107" t="str">
        <f>VLOOKUP(Tabela2[[#This Row],[SIEMA]],Siema2025,17,FALSE)</f>
        <v>Noturno</v>
      </c>
      <c r="O407" s="107" t="str">
        <f>VLOOKUP(Tabela2[[#This Row],[SIEMA]],Siema2025,5,FALSE)</f>
        <v>Ferrovia</v>
      </c>
      <c r="P407" s="106" t="str">
        <f>VLOOKUP(Tabela2[[#This Row],[SIEMA]],Siema2025,21,FALSE)</f>
        <v/>
      </c>
      <c r="Q407" s="106" t="s">
        <v>7119</v>
      </c>
      <c r="R407" s="106" t="s">
        <v>7119</v>
      </c>
      <c r="S407" s="109" t="s">
        <v>7430</v>
      </c>
      <c r="T407" s="106">
        <v>800</v>
      </c>
      <c r="U407" s="106" t="s">
        <v>7294</v>
      </c>
      <c r="V407" s="106" t="s">
        <v>7119</v>
      </c>
      <c r="W407" s="106" t="str">
        <f>VLOOKUP(Tabela2[[#This Row],[SIEMA]],Siema2025,10,FALSE)</f>
        <v/>
      </c>
      <c r="X407" s="115"/>
      <c r="Y407" s="111" t="str">
        <f>IF(W407="","", IF(W407="NC","", IF(W407="NE","", IF(W407="NA","",IFERROR(VLOOKUP(W407,Produtos!$A$1:$C$2319,2,FALSE),"Não Cadastrado")))))</f>
        <v/>
      </c>
      <c r="Z407" s="106" t="str">
        <f>VLOOKUP(Tabela2[[#This Row],[SIEMA]],Siema2025,11,FALSE)</f>
        <v xml:space="preserve"> </v>
      </c>
      <c r="AA407" s="106" t="str">
        <f>VLOOKUP(Tabela2[[#This Row],[SIEMA]],Siema2025,12,FALSE)</f>
        <v xml:space="preserve"> </v>
      </c>
      <c r="AB407" s="106" t="str">
        <f>IF(W407="","",IF(ISNUMBER(W407)=FALSE,"Não se aplica",IFERROR(VLOOKUP(W407,Produtos!$A$1:$C$2319,3,FALSE),"Não Cadastrado")))</f>
        <v/>
      </c>
      <c r="AC407" s="106"/>
      <c r="AD407" s="110"/>
      <c r="AE407" s="109" t="str">
        <f>IF(AC407="","", IF(AC407="NC","", IF(AC407="NE","", IF(AC407="NA","",IFERROR(VLOOKUP(AC407,Produtos!$A$1:$C$2319,2,FALSE),"Não Cadastrado")))))</f>
        <v/>
      </c>
      <c r="AF407" s="106"/>
      <c r="AG407" s="106"/>
      <c r="AH407" s="106" t="str">
        <f>IF(AC407="","",IF(ISNUMBER(AC407)=FALSE,"Não se aplica",IFERROR(VLOOKUP(AC407,Produtos!$A$1:$C$2319,3,FALSE),"Não Cadastrado")))</f>
        <v/>
      </c>
      <c r="AI407" s="106"/>
      <c r="AJ407" s="106" t="str">
        <f>VLOOKUP(Tabela2[[#This Row],[SIEMA]],Siema2025,26,FALSE)</f>
        <v>Desconhecido até o momento</v>
      </c>
      <c r="AK407" s="109" t="s">
        <v>6834</v>
      </c>
      <c r="AL407" s="109"/>
      <c r="AM407" s="109"/>
      <c r="AN407" s="110" t="str">
        <f>VLOOKUP(Tabela2[[#This Row],[SIEMA]],Siema2025,51,FALSE)</f>
        <v/>
      </c>
      <c r="AO407" s="110" t="str">
        <f>VLOOKUP(Tabela2[[#This Row],[SIEMA]],Siema2025,53,FALSE)</f>
        <v/>
      </c>
      <c r="AP407" s="110" t="str">
        <f>VLOOKUP(Tabela2[[#This Row],[SIEMA]],Siema2025,55,FALSE)</f>
        <v/>
      </c>
      <c r="AQ407" s="110" t="str">
        <f>VLOOKUP(Tabela2[[#This Row],[SIEMA]],Siema2025,57,FALSE)</f>
        <v/>
      </c>
      <c r="AR407" s="110" t="str">
        <f>VLOOKUP(Tabela2[[#This Row],[SIEMA]],Siema2025,59,FALSE)</f>
        <v/>
      </c>
      <c r="AS407" s="110" t="str">
        <f>VLOOKUP(Tabela2[[#This Row],[SIEMA]],Siema2025,61,FALSE)</f>
        <v/>
      </c>
      <c r="AT407" s="110" t="str">
        <f>VLOOKUP(Tabela2[[#This Row],[SIEMA]],Siema2025,63,FALSE)</f>
        <v/>
      </c>
      <c r="AU407" s="110" t="s">
        <v>7130</v>
      </c>
      <c r="AV407" s="110" t="str">
        <f>VLOOKUP(Tabela2[[#This Row],[SIEMA]],Siema2025,67,FALSE)</f>
        <v/>
      </c>
      <c r="AW407" s="110" t="str">
        <f>VLOOKUP(Tabela2[[#This Row],[SIEMA]],Siema2025,69,FALSE)</f>
        <v/>
      </c>
      <c r="AX407" s="110" t="str">
        <f>VLOOKUP(Tabela2[[#This Row],[SIEMA]],Siema2025,71,FALSE)</f>
        <v/>
      </c>
      <c r="AY407" s="110" t="str">
        <f>VLOOKUP(Tabela2[[#This Row],[SIEMA]],Siema2025,73,FALSE)</f>
        <v/>
      </c>
      <c r="AZ407" s="110" t="str">
        <f>VLOOKUP(Tabela2[[#This Row],[SIEMA]],Siema2025,75,FALSE)</f>
        <v/>
      </c>
      <c r="BA407" s="110" t="str">
        <f>VLOOKUP(Tabela2[[#This Row],[SIEMA]],Siema2025,77,FALSE)</f>
        <v/>
      </c>
      <c r="BB407" s="110"/>
      <c r="BC407" s="110" t="str">
        <f>IF(Tabela2[[#This Row],[Outro(s) ]] = "X", "PREENCHER","NA")</f>
        <v>NA</v>
      </c>
      <c r="BD407" s="110" t="str">
        <f>VLOOKUP(Tabela2[[#This Row],[SIEMA]],Siema2025,82,FALSE)</f>
        <v/>
      </c>
      <c r="BE407" s="110" t="str">
        <f>VLOOKUP(Tabela2[[#This Row],[SIEMA]],Siema2025,81,FALSE)</f>
        <v/>
      </c>
      <c r="BF407" s="112" t="s">
        <v>7360</v>
      </c>
      <c r="BG407" s="112" t="s">
        <v>6835</v>
      </c>
      <c r="BH407" s="113" t="str">
        <f>VLOOKUP(Tabela2[[#This Row],[SIEMA]],Siema2025,29,FALSE)</f>
        <v>33592510026200</v>
      </c>
      <c r="BI407" s="114" t="str">
        <f>VLOOKUP(Tabela2[[#This Row],[SIEMA]],Siema2025,107,FALSE)</f>
        <v>Não</v>
      </c>
      <c r="BJ407" s="109" t="s">
        <v>7097</v>
      </c>
      <c r="BK407" s="106" t="s">
        <v>2696</v>
      </c>
      <c r="BL407" s="143">
        <v>45831</v>
      </c>
      <c r="BM407" s="110">
        <f ca="1">IF(Tabela2[[#This Row],[Data de atendimento do Ibama (considerar o primeiro documento/ação)]]="",_xlfn.DAYS(TODAY(),J407),_xlfn.DAYS(Tabela2[[#This Row],[Data de atendimento do Ibama (considerar o primeiro documento/ação)]],J407))</f>
        <v>4</v>
      </c>
      <c r="BN407" s="110" t="str">
        <f>IF(Tabela2[[#This Row],[Atendido pelo Ibama ("Não" ou "Sim")]]="Não","Preencher", IF(Tabela2[[#This Row],[Atendido pelo Ibama ("Não" ou "Sim")]]="Sim","NA",""))</f>
        <v>NA</v>
      </c>
      <c r="BO407" s="116" t="s">
        <v>7098</v>
      </c>
      <c r="BP407" s="110" t="str">
        <f>IF(Tabela2[[#This Row],[Forma de atendimento (primeiro documento/ação)]]= "Outros (especificar)", "PREENCHER","NA")</f>
        <v>NA</v>
      </c>
      <c r="BQ407" s="108" t="s">
        <v>2696</v>
      </c>
      <c r="BR407" s="110" t="s">
        <v>123</v>
      </c>
      <c r="BS407" s="110" t="s">
        <v>2696</v>
      </c>
      <c r="BT407" s="110" t="s">
        <v>6834</v>
      </c>
      <c r="BU407" s="110" t="s">
        <v>2696</v>
      </c>
      <c r="BV407" s="110" t="s">
        <v>123</v>
      </c>
      <c r="BW407" s="110" t="s">
        <v>2696</v>
      </c>
      <c r="BX407" s="108" t="s">
        <v>7727</v>
      </c>
      <c r="BY407" s="108"/>
      <c r="BZ407" s="106" t="str">
        <f>IF(Tabela2[[#This Row],[Data do documento de encerramento]]="NA","NA",IF(Tabela2[[#This Row],[Data do documento de encerramento]]="","Pendente de conclusão/ encerramento",_xlfn.DAYS(Tabela2[[#This Row],[Data do documento de encerramento]],J407)))</f>
        <v>Pendente de conclusão/ encerramento</v>
      </c>
      <c r="CA407" s="109" t="s">
        <v>8553</v>
      </c>
      <c r="CB407" s="106"/>
      <c r="CC407" s="133"/>
      <c r="CD407" s="109"/>
      <c r="CE407" s="109"/>
      <c r="CF407" s="109"/>
    </row>
    <row r="408" spans="1:84" ht="60.75">
      <c r="A408" s="185">
        <v>202562154030</v>
      </c>
      <c r="B408" s="120" t="s">
        <v>8580</v>
      </c>
      <c r="C408" s="110" t="s">
        <v>672</v>
      </c>
      <c r="D408" s="108" t="s">
        <v>637</v>
      </c>
      <c r="E408" s="108" t="s">
        <v>8243</v>
      </c>
      <c r="F408" s="108"/>
      <c r="G408" s="108" t="s">
        <v>8581</v>
      </c>
      <c r="H408" s="108" t="s">
        <v>8582</v>
      </c>
      <c r="I408" s="106" t="str">
        <f>VLOOKUP(Tabela2[[#This Row],[SIEMA]],Siema2025,19,FALSE)</f>
        <v>Santos</v>
      </c>
      <c r="J408" s="107">
        <f>VLOOKUP(Tabela2[[#This Row],[SIEMA]],Siema2025,2,FALSE)</f>
        <v>45827</v>
      </c>
      <c r="K408" s="107" t="str">
        <f>VLOOKUP(Tabela2[[#This Row],[SIEMA]],Siema2025,16,FALSE)</f>
        <v>Quinta</v>
      </c>
      <c r="L408" s="108" t="str">
        <f>IF(Tabela2[[#This Row],[Data]]="","Sem Informação",VLOOKUP(MONTH(Tabela2[[#This Row],[Data]]),'[1]Validação de dados'!$I$1:$J$13,2,0))</f>
        <v>Junho</v>
      </c>
      <c r="M408" s="106">
        <f>YEAR(Tabela2[[#This Row],[Data]])</f>
        <v>2025</v>
      </c>
      <c r="N408" s="107" t="str">
        <f>VLOOKUP(Tabela2[[#This Row],[SIEMA]],Siema2025,17,FALSE)</f>
        <v>Vespertino</v>
      </c>
      <c r="O408" s="107" t="s">
        <v>111</v>
      </c>
      <c r="P408" s="106" t="str">
        <f>VLOOKUP(Tabela2[[#This Row],[SIEMA]],Siema2025,21,FALSE)</f>
        <v>Poço 7-SRR-6D-RJS, interligado à plataforma P-68.</v>
      </c>
      <c r="Q408" s="106" t="s">
        <v>637</v>
      </c>
      <c r="R408" s="106" t="s">
        <v>7137</v>
      </c>
      <c r="S408" s="109" t="s">
        <v>7138</v>
      </c>
      <c r="T408" s="106">
        <v>2.0000000000000001E-4</v>
      </c>
      <c r="U408" s="106" t="s">
        <v>7109</v>
      </c>
      <c r="V408" s="106" t="str">
        <f>IF(Q408="","",IF(ISNUMBER(Q408)=FALSE,"Não se aplica",IFERROR(VLOOKUP(Q408,Produtos!$A$1:$C$2319,3,FALSE),"Não Cadastrado")))</f>
        <v>Não se aplica</v>
      </c>
      <c r="W408" s="106"/>
      <c r="X408" s="115"/>
      <c r="Y408" s="111" t="str">
        <f>IF(W408="","", IF(W408="NC","", IF(W408="NE","", IF(W408="NA","",IFERROR(VLOOKUP(W408,Produtos!$A$1:$C$2319,2,FALSE),"Não Cadastrado")))))</f>
        <v/>
      </c>
      <c r="Z408" s="106"/>
      <c r="AA408" s="106"/>
      <c r="AB408" s="106" t="str">
        <f>IF(W408="","",IF(ISNUMBER(W408)=FALSE,"Não se aplica",IFERROR(VLOOKUP(W408,Produtos!$A$1:$C$2319,3,FALSE),"Não Cadastrado")))</f>
        <v/>
      </c>
      <c r="AC408" s="106"/>
      <c r="AD408" s="110"/>
      <c r="AE408" s="109" t="str">
        <f>IF(AC408="","", IF(AC408="NC","", IF(AC408="NE","", IF(AC408="NA","",IFERROR(VLOOKUP(AC408,Produtos!$A$1:$C$2319,2,FALSE),"Não Cadastrado")))))</f>
        <v/>
      </c>
      <c r="AF408" s="106"/>
      <c r="AG408" s="106"/>
      <c r="AH408" s="106" t="str">
        <f>IF(AC408="","",IF(ISNUMBER(AC408)=FALSE,"Não se aplica",IFERROR(VLOOKUP(AC408,Produtos!$A$1:$C$2319,3,FALSE),"Não Cadastrado")))</f>
        <v/>
      </c>
      <c r="AI408" s="106"/>
      <c r="AJ408" s="106" t="str">
        <f>VLOOKUP(Tabela2[[#This Row],[SIEMA]],Siema2025,26,FALSE)</f>
        <v>Em investigação.</v>
      </c>
      <c r="AK408" s="109" t="s">
        <v>7219</v>
      </c>
      <c r="AL408" s="109" t="s">
        <v>7110</v>
      </c>
      <c r="AM408" s="109"/>
      <c r="AN408" s="110" t="str">
        <f>VLOOKUP(Tabela2[[#This Row],[SIEMA]],Siema2025,51,FALSE)</f>
        <v/>
      </c>
      <c r="AO408" s="110" t="str">
        <f>VLOOKUP(Tabela2[[#This Row],[SIEMA]],Siema2025,53,FALSE)</f>
        <v/>
      </c>
      <c r="AP408" s="110" t="str">
        <f>VLOOKUP(Tabela2[[#This Row],[SIEMA]],Siema2025,55,FALSE)</f>
        <v/>
      </c>
      <c r="AQ408" s="110" t="str">
        <f>VLOOKUP(Tabela2[[#This Row],[SIEMA]],Siema2025,57,FALSE)</f>
        <v/>
      </c>
      <c r="AR408" s="110" t="str">
        <f>VLOOKUP(Tabela2[[#This Row],[SIEMA]],Siema2025,59,FALSE)</f>
        <v/>
      </c>
      <c r="AS408" s="110" t="str">
        <f>VLOOKUP(Tabela2[[#This Row],[SIEMA]],Siema2025,61,FALSE)</f>
        <v>X</v>
      </c>
      <c r="AT408" s="110" t="str">
        <f>VLOOKUP(Tabela2[[#This Row],[SIEMA]],Siema2025,63,FALSE)</f>
        <v/>
      </c>
      <c r="AU408" s="110" t="str">
        <f>VLOOKUP(Tabela2[[#This Row],[SIEMA]],Siema2025,65,FALSE)</f>
        <v/>
      </c>
      <c r="AV408" s="110" t="str">
        <f>VLOOKUP(Tabela2[[#This Row],[SIEMA]],Siema2025,67,FALSE)</f>
        <v/>
      </c>
      <c r="AW408" s="110" t="str">
        <f>VLOOKUP(Tabela2[[#This Row],[SIEMA]],Siema2025,69,FALSE)</f>
        <v/>
      </c>
      <c r="AX408" s="110" t="str">
        <f>VLOOKUP(Tabela2[[#This Row],[SIEMA]],Siema2025,71,FALSE)</f>
        <v/>
      </c>
      <c r="AY408" s="110" t="str">
        <f>VLOOKUP(Tabela2[[#This Row],[SIEMA]],Siema2025,73,FALSE)</f>
        <v/>
      </c>
      <c r="AZ408" s="110" t="str">
        <f>VLOOKUP(Tabela2[[#This Row],[SIEMA]],Siema2025,75,FALSE)</f>
        <v/>
      </c>
      <c r="BA408" s="110" t="str">
        <f>VLOOKUP(Tabela2[[#This Row],[SIEMA]],Siema2025,77,FALSE)</f>
        <v/>
      </c>
      <c r="BB408" s="110" t="str">
        <f>VLOOKUP(Tabela2[[#This Row],[SIEMA]],Siema2025,79,FALSE)</f>
        <v/>
      </c>
      <c r="BC408" s="110" t="str">
        <f>IF(Tabela2[[#This Row],[Outro(s) ]] = "X", "PREENCHER","NA")</f>
        <v>NA</v>
      </c>
      <c r="BD408" s="110" t="str">
        <f>VLOOKUP(Tabela2[[#This Row],[SIEMA]],Siema2025,82,FALSE)</f>
        <v/>
      </c>
      <c r="BE408" s="110" t="str">
        <f>VLOOKUP(Tabela2[[#This Row],[SIEMA]],Siema2025,81,FALSE)</f>
        <v/>
      </c>
      <c r="BF408" s="112" t="str">
        <f>VLOOKUP(Tabela2[[#This Row],[SIEMA]],Siema2025,28,FALSE)</f>
        <v>Petróleo Brasileiro S.A. - PETROBRAS</v>
      </c>
      <c r="BG408" s="112"/>
      <c r="BH408" s="113">
        <v>33000167000101</v>
      </c>
      <c r="BI408" s="114" t="str">
        <f>VLOOKUP(Tabela2[[#This Row],[SIEMA]],Siema2025,107,FALSE)</f>
        <v>Não</v>
      </c>
      <c r="BJ408" s="109" t="s">
        <v>7097</v>
      </c>
      <c r="BK408" s="106" t="s">
        <v>2696</v>
      </c>
      <c r="BL408" s="143">
        <v>45833</v>
      </c>
      <c r="BM408" s="110">
        <f ca="1">IF(Tabela2[[#This Row],[Data de atendimento do Ibama (considerar o primeiro documento/ação)]]="",_xlfn.DAYS(TODAY(),J408),_xlfn.DAYS(Tabela2[[#This Row],[Data de atendimento do Ibama (considerar o primeiro documento/ação)]],J408))</f>
        <v>6</v>
      </c>
      <c r="BN408" s="110" t="str">
        <f>IF(Tabela2[[#This Row],[Atendido pelo Ibama ("Não" ou "Sim")]]="Não","Preencher", IF(Tabela2[[#This Row],[Atendido pelo Ibama ("Não" ou "Sim")]]="Sim","NA",""))</f>
        <v>NA</v>
      </c>
      <c r="BO408" s="116" t="s">
        <v>7098</v>
      </c>
      <c r="BP408" s="110" t="str">
        <f>IF(Tabela2[[#This Row],[Forma de atendimento (primeiro documento/ação)]]= "Outros (especificar)", "PREENCHER","NA")</f>
        <v>NA</v>
      </c>
      <c r="BQ408" s="108" t="s">
        <v>123</v>
      </c>
      <c r="BR408" s="110" t="str">
        <f>IF(Tabela2[[#This Row],[Equipe do Ibama foi a campo? Houve sobrevoo do Poseidon?]] = "Sim", "PREENCHER","NA")</f>
        <v>NA</v>
      </c>
      <c r="BS408" s="110" t="str">
        <f>IF(Tabela2[[#This Row],[Se sim, foi emitida Ordem de Emergência? (informações vinculada à coluna CK)]] = "Sim", "PREENCHER","NA")</f>
        <v>NA</v>
      </c>
      <c r="BT408" s="110" t="s">
        <v>7099</v>
      </c>
      <c r="BU408" s="110" t="s">
        <v>123</v>
      </c>
      <c r="BV408" s="110" t="s">
        <v>123</v>
      </c>
      <c r="BW408" s="110" t="s">
        <v>123</v>
      </c>
      <c r="BX408" s="108" t="s">
        <v>7119</v>
      </c>
      <c r="BY408" s="108"/>
      <c r="BZ408" s="106" t="str">
        <f>IF(Tabela2[[#This Row],[Data do documento de encerramento]]="NA","NA",IF(Tabela2[[#This Row],[Data do documento de encerramento]]="","Pendente de conclusão/ encerramento",_xlfn.DAYS(Tabela2[[#This Row],[Data do documento de encerramento]],J408)))</f>
        <v>Pendente de conclusão/ encerramento</v>
      </c>
      <c r="CA408" s="109" t="s">
        <v>7220</v>
      </c>
      <c r="CB408" s="109" t="s">
        <v>7156</v>
      </c>
      <c r="CC408" s="284" t="s">
        <v>7140</v>
      </c>
      <c r="CD408" s="109" t="s">
        <v>123</v>
      </c>
      <c r="CE408" s="109" t="s">
        <v>123</v>
      </c>
      <c r="CF408" s="109" t="s">
        <v>7243</v>
      </c>
    </row>
    <row r="409" spans="1:84" ht="30.75">
      <c r="A409" s="172">
        <v>202562050454</v>
      </c>
      <c r="B409" s="173" t="s">
        <v>8583</v>
      </c>
      <c r="C409" s="110" t="s">
        <v>7133</v>
      </c>
      <c r="D409" s="108" t="s">
        <v>637</v>
      </c>
      <c r="E409" s="108" t="s">
        <v>3890</v>
      </c>
      <c r="F409" s="108"/>
      <c r="G409" s="108" t="s">
        <v>8584</v>
      </c>
      <c r="H409" s="108" t="s">
        <v>8585</v>
      </c>
      <c r="I409" s="106" t="str">
        <f>VLOOKUP(Tabela2[[#This Row],[SIEMA]],Siema2025,19,FALSE)</f>
        <v>Campos</v>
      </c>
      <c r="J409" s="107">
        <f>VLOOKUP(Tabela2[[#This Row],[SIEMA]],Siema2025,2,FALSE)</f>
        <v>45827</v>
      </c>
      <c r="K409" s="107" t="str">
        <f>VLOOKUP(Tabela2[[#This Row],[SIEMA]],Siema2025,16,FALSE)</f>
        <v>Quinta</v>
      </c>
      <c r="L409" s="108" t="str">
        <f>IF(Tabela2[[#This Row],[Data]]="","Sem Informação",VLOOKUP(MONTH(Tabela2[[#This Row],[Data]]),'[1]Validação de dados'!$I$1:$J$13,2,0))</f>
        <v>Junho</v>
      </c>
      <c r="M409" s="106">
        <f>YEAR(Tabela2[[#This Row],[Data]])</f>
        <v>2025</v>
      </c>
      <c r="N409" s="107" t="str">
        <f>VLOOKUP(Tabela2[[#This Row],[SIEMA]],Siema2025,17,FALSE)</f>
        <v>Matutino</v>
      </c>
      <c r="O409" s="107" t="str">
        <f>VLOOKUP(Tabela2[[#This Row],[SIEMA]],Siema2025,5,FALSE)</f>
        <v>Plataforma</v>
      </c>
      <c r="P409" s="106" t="str">
        <f>VLOOKUP(Tabela2[[#This Row],[SIEMA]],Siema2025,21,FALSE)</f>
        <v>Plataforma 3R-2 (antiga P-61)</v>
      </c>
      <c r="Q409" s="106" t="s">
        <v>637</v>
      </c>
      <c r="R409" s="106" t="s">
        <v>7118</v>
      </c>
      <c r="S409" s="109" t="s">
        <v>8586</v>
      </c>
      <c r="T409" s="106"/>
      <c r="U409" s="106" t="str">
        <f>VLOOKUP(Tabela2[[#This Row],[SIEMA]],Siema2025,12,FALSE)</f>
        <v xml:space="preserve"> </v>
      </c>
      <c r="V409" s="106" t="str">
        <f>IF(Q409="","",IF(ISNUMBER(Q409)=FALSE,"Não se aplica",IFERROR(VLOOKUP(Q409,Produtos!$A$1:$C$2319,3,FALSE),"Não Cadastrado")))</f>
        <v>Não se aplica</v>
      </c>
      <c r="W409" s="106" t="str">
        <f>VLOOKUP(Tabela2[[#This Row],[SIEMA]],Siema2025,10,FALSE)</f>
        <v/>
      </c>
      <c r="X409" s="115"/>
      <c r="Y409" s="111" t="str">
        <f>IF(W409="","", IF(W409="NC","", IF(W409="NE","", IF(W409="NA","",IFERROR(VLOOKUP(W409,Produtos!$A$1:$C$2319,2,FALSE),"Não Cadastrado")))))</f>
        <v/>
      </c>
      <c r="Z409" s="106" t="str">
        <f>VLOOKUP(Tabela2[[#This Row],[SIEMA]],Siema2025,11,FALSE)</f>
        <v xml:space="preserve"> </v>
      </c>
      <c r="AA409" s="106" t="str">
        <f>VLOOKUP(Tabela2[[#This Row],[SIEMA]],Siema2025,12,FALSE)</f>
        <v xml:space="preserve"> </v>
      </c>
      <c r="AB409" s="106" t="str">
        <f>IF(W409="","",IF(ISNUMBER(W409)=FALSE,"Não se aplica",IFERROR(VLOOKUP(W409,Produtos!$A$1:$C$2319,3,FALSE),"Não Cadastrado")))</f>
        <v/>
      </c>
      <c r="AC409" s="106"/>
      <c r="AD409" s="110"/>
      <c r="AE409" s="109" t="str">
        <f>IF(AC409="","", IF(AC409="NC","", IF(AC409="NE","", IF(AC409="NA","",IFERROR(VLOOKUP(AC409,Produtos!$A$1:$C$2319,2,FALSE),"Não Cadastrado")))))</f>
        <v/>
      </c>
      <c r="AF409" s="106"/>
      <c r="AG409" s="106"/>
      <c r="AH409" s="106" t="str">
        <f>IF(AC409="","",IF(ISNUMBER(AC409)=FALSE,"Não se aplica",IFERROR(VLOOKUP(AC409,Produtos!$A$1:$C$2319,3,FALSE),"Não Cadastrado")))</f>
        <v/>
      </c>
      <c r="AI409" s="106"/>
      <c r="AJ409" s="106" t="str">
        <f>VLOOKUP(Tabela2[[#This Row],[SIEMA]],Siema2025,26,FALSE)</f>
        <v>Retirada inadequada da alça do gancho do guindaste</v>
      </c>
      <c r="AK409" s="109" t="s">
        <v>7356</v>
      </c>
      <c r="AL409" s="109"/>
      <c r="AM409" s="109"/>
      <c r="AN409" s="110" t="str">
        <f>VLOOKUP(Tabela2[[#This Row],[SIEMA]],Siema2025,51,FALSE)</f>
        <v/>
      </c>
      <c r="AO409" s="110" t="str">
        <f>VLOOKUP(Tabela2[[#This Row],[SIEMA]],Siema2025,53,FALSE)</f>
        <v/>
      </c>
      <c r="AP409" s="110" t="str">
        <f>VLOOKUP(Tabela2[[#This Row],[SIEMA]],Siema2025,55,FALSE)</f>
        <v/>
      </c>
      <c r="AQ409" s="110" t="str">
        <f>VLOOKUP(Tabela2[[#This Row],[SIEMA]],Siema2025,57,FALSE)</f>
        <v/>
      </c>
      <c r="AR409" s="110" t="str">
        <f>VLOOKUP(Tabela2[[#This Row],[SIEMA]],Siema2025,59,FALSE)</f>
        <v/>
      </c>
      <c r="AS409" s="110" t="str">
        <f>VLOOKUP(Tabela2[[#This Row],[SIEMA]],Siema2025,61,FALSE)</f>
        <v>X</v>
      </c>
      <c r="AT409" s="110" t="str">
        <f>VLOOKUP(Tabela2[[#This Row],[SIEMA]],Siema2025,63,FALSE)</f>
        <v/>
      </c>
      <c r="AU409" s="110" t="str">
        <f>VLOOKUP(Tabela2[[#This Row],[SIEMA]],Siema2025,65,FALSE)</f>
        <v/>
      </c>
      <c r="AV409" s="110" t="str">
        <f>VLOOKUP(Tabela2[[#This Row],[SIEMA]],Siema2025,67,FALSE)</f>
        <v/>
      </c>
      <c r="AW409" s="110" t="str">
        <f>VLOOKUP(Tabela2[[#This Row],[SIEMA]],Siema2025,69,FALSE)</f>
        <v/>
      </c>
      <c r="AX409" s="110" t="str">
        <f>VLOOKUP(Tabela2[[#This Row],[SIEMA]],Siema2025,71,FALSE)</f>
        <v/>
      </c>
      <c r="AY409" s="110" t="str">
        <f>VLOOKUP(Tabela2[[#This Row],[SIEMA]],Siema2025,73,FALSE)</f>
        <v/>
      </c>
      <c r="AZ409" s="110" t="str">
        <f>VLOOKUP(Tabela2[[#This Row],[SIEMA]],Siema2025,75,FALSE)</f>
        <v/>
      </c>
      <c r="BA409" s="110" t="str">
        <f>VLOOKUP(Tabela2[[#This Row],[SIEMA]],Siema2025,77,FALSE)</f>
        <v/>
      </c>
      <c r="BB409" s="110" t="str">
        <f>VLOOKUP(Tabela2[[#This Row],[SIEMA]],Siema2025,79,FALSE)</f>
        <v/>
      </c>
      <c r="BC409" s="110" t="str">
        <f>IF(Tabela2[[#This Row],[Outro(s) ]] = "X", "PREENCHER","NA")</f>
        <v>NA</v>
      </c>
      <c r="BD409" s="110" t="str">
        <f>VLOOKUP(Tabela2[[#This Row],[SIEMA]],Siema2025,82,FALSE)</f>
        <v/>
      </c>
      <c r="BE409" s="110" t="str">
        <f>VLOOKUP(Tabela2[[#This Row],[SIEMA]],Siema2025,81,FALSE)</f>
        <v/>
      </c>
      <c r="BF409" s="112" t="str">
        <f>VLOOKUP(Tabela2[[#This Row],[SIEMA]],Siema2025,28,FALSE)</f>
        <v>3R Offshore</v>
      </c>
      <c r="BG409" s="112"/>
      <c r="BH409" s="113" t="str">
        <f>VLOOKUP(Tabela2[[#This Row],[SIEMA]],Siema2025,29,FALSE)</f>
        <v>02857854000114</v>
      </c>
      <c r="BI409" s="114" t="str">
        <f>VLOOKUP(Tabela2[[#This Row],[SIEMA]],Siema2025,107,FALSE)</f>
        <v>Não</v>
      </c>
      <c r="BJ409" s="109" t="s">
        <v>7097</v>
      </c>
      <c r="BK409" s="106" t="s">
        <v>2696</v>
      </c>
      <c r="BL409" s="143">
        <v>45839</v>
      </c>
      <c r="BM409" s="110">
        <f ca="1">IF(Tabela2[[#This Row],[Data de atendimento do Ibama (considerar o primeiro documento/ação)]]="",_xlfn.DAYS(TODAY(),J409),_xlfn.DAYS(Tabela2[[#This Row],[Data de atendimento do Ibama (considerar o primeiro documento/ação)]],J409))</f>
        <v>12</v>
      </c>
      <c r="BN409" s="110" t="str">
        <f>IF(Tabela2[[#This Row],[Atendido pelo Ibama ("Não" ou "Sim")]]="Não","Preencher", IF(Tabela2[[#This Row],[Atendido pelo Ibama ("Não" ou "Sim")]]="Sim","NA",""))</f>
        <v>NA</v>
      </c>
      <c r="BO409" s="116" t="s">
        <v>7139</v>
      </c>
      <c r="BP409" s="110" t="str">
        <f>IF(Tabela2[[#This Row],[Forma de atendimento (primeiro documento/ação)]]= "Outros (especificar)", "PREENCHER","NA")</f>
        <v>NA</v>
      </c>
      <c r="BQ409" s="108" t="s">
        <v>123</v>
      </c>
      <c r="BR409" s="110" t="str">
        <f>IF(Tabela2[[#This Row],[Equipe do Ibama foi a campo? Houve sobrevoo do Poseidon?]] = "Sim", "PREENCHER","NA")</f>
        <v>NA</v>
      </c>
      <c r="BS409" s="110" t="str">
        <f>IF(Tabela2[[#This Row],[Se sim, foi emitida Ordem de Emergência? (informações vinculada à coluna CK)]] = "Sim", "PREENCHER","NA")</f>
        <v>NA</v>
      </c>
      <c r="BT409" s="110" t="s">
        <v>7099</v>
      </c>
      <c r="BU409" s="110" t="s">
        <v>123</v>
      </c>
      <c r="BV409" s="110" t="s">
        <v>123</v>
      </c>
      <c r="BW409" s="110" t="s">
        <v>123</v>
      </c>
      <c r="BX409" s="108"/>
      <c r="BY409" s="108"/>
      <c r="BZ409" s="106" t="str">
        <f>IF(Tabela2[[#This Row],[Data do documento de encerramento]]="NA","NA",IF(Tabela2[[#This Row],[Data do documento de encerramento]]="","Pendente de conclusão/ encerramento",_xlfn.DAYS(Tabela2[[#This Row],[Data do documento de encerramento]],J409)))</f>
        <v>Pendente de conclusão/ encerramento</v>
      </c>
      <c r="CA409" s="109"/>
      <c r="CB409" s="109"/>
      <c r="CC409" s="294" t="s">
        <v>7599</v>
      </c>
      <c r="CD409" s="109" t="s">
        <v>123</v>
      </c>
      <c r="CE409" s="109" t="s">
        <v>8587</v>
      </c>
      <c r="CF409" s="109" t="s">
        <v>637</v>
      </c>
    </row>
    <row r="410" spans="1:84" hidden="1">
      <c r="A410" s="172">
        <v>202562636016</v>
      </c>
      <c r="B410" s="180" t="s">
        <v>8310</v>
      </c>
      <c r="C410" s="110" t="str">
        <f>VLOOKUP(Tabela2[[#This Row],[SIEMA]],Siema2025,4,FALSE)</f>
        <v xml:space="preserve"> PE</v>
      </c>
      <c r="D410" s="108" t="str">
        <f>VLOOKUP(Tabela2[[#This Row],[SIEMA]],Siema2025,3,FALSE)</f>
        <v xml:space="preserve">Goiana </v>
      </c>
      <c r="E410" s="108" t="str">
        <f>VLOOKUP(Tabela2[[#This Row],[SIEMA]],Siema2025,20,FALSE)</f>
        <v>BR 101</v>
      </c>
      <c r="F410" s="108"/>
      <c r="G410" s="108"/>
      <c r="H410" s="108"/>
      <c r="I410" s="106" t="str">
        <f>VLOOKUP(Tabela2[[#This Row],[SIEMA]],Siema2025,19,FALSE)</f>
        <v/>
      </c>
      <c r="J410" s="107">
        <f>VLOOKUP(Tabela2[[#This Row],[SIEMA]],Siema2025,2,FALSE)</f>
        <v>45827</v>
      </c>
      <c r="K410" s="107" t="str">
        <f>VLOOKUP(Tabela2[[#This Row],[SIEMA]],Siema2025,16,FALSE)</f>
        <v>Quinta</v>
      </c>
      <c r="L410" s="108" t="str">
        <f>IF(Tabela2[[#This Row],[Data]]="","Sem Informação",VLOOKUP(MONTH(Tabela2[[#This Row],[Data]]),'[1]Validação de dados'!$I$1:$J$13,2,0))</f>
        <v>Junho</v>
      </c>
      <c r="M410" s="106">
        <f>YEAR(Tabela2[[#This Row],[Data]])</f>
        <v>2025</v>
      </c>
      <c r="N410" s="107" t="str">
        <f>VLOOKUP(Tabela2[[#This Row],[SIEMA]],Siema2025,17,FALSE)</f>
        <v>Madrugada</v>
      </c>
      <c r="O410" s="107" t="str">
        <f>VLOOKUP(Tabela2[[#This Row],[SIEMA]],Siema2025,5,FALSE)</f>
        <v>Rodovia</v>
      </c>
      <c r="P410" s="106" t="str">
        <f>VLOOKUP(Tabela2[[#This Row],[SIEMA]],Siema2025,21,FALSE)</f>
        <v/>
      </c>
      <c r="Q410" s="106" t="str">
        <f>VLOOKUP(Tabela2[[#This Row],[SIEMA]],Siema2025,7,FALSE)</f>
        <v>PRODUTOS PARA PINTURA, INFLAMÁVEL</v>
      </c>
      <c r="R410" s="106" t="str">
        <f>VLOOKUP(Tabela2[[#This Row],[SIEMA]],Siema2025,10,FALSE)</f>
        <v/>
      </c>
      <c r="S410" s="109" t="str">
        <f>IF(Q410="","", IF(Q410="NC","", IF(Q410="NE","", IF(Q410="NA","",IFERROR(VLOOKUP(Q410,Produtos!$A$1:$C$2319,2,FALSE),"Não Cadastrado")))))</f>
        <v>Não Cadastrado</v>
      </c>
      <c r="T410" s="106" t="str">
        <f>VLOOKUP(Tabela2[[#This Row],[SIEMA]],Siema2025,11,FALSE)</f>
        <v xml:space="preserve"> </v>
      </c>
      <c r="U410" s="106" t="str">
        <f>VLOOKUP(Tabela2[[#This Row],[SIEMA]],Siema2025,12,FALSE)</f>
        <v xml:space="preserve"> </v>
      </c>
      <c r="V410" s="106" t="str">
        <f>IF(Q410="","",IF(ISNUMBER(Q410)=FALSE,"Não se aplica",IFERROR(VLOOKUP(Q410,Produtos!$A$1:$C$2319,3,FALSE),"Não Cadastrado")))</f>
        <v>Não se aplica</v>
      </c>
      <c r="W410" s="106" t="str">
        <f>VLOOKUP(Tabela2[[#This Row],[SIEMA]],Siema2025,10,FALSE)</f>
        <v/>
      </c>
      <c r="X410" s="115" t="str">
        <f>IF(Tabela2[[#This Row],[Origem do acidente]] = "Plataforma", "PREENCHER","NA")</f>
        <v>NA</v>
      </c>
      <c r="Y410" s="111" t="str">
        <f>IF(W410="","", IF(W410="NC","", IF(W410="NE","", IF(W410="NA","",IFERROR(VLOOKUP(W410,Produtos!$A$1:$C$2319,2,FALSE),"Não Cadastrado")))))</f>
        <v/>
      </c>
      <c r="Z410" s="106" t="str">
        <f>VLOOKUP(Tabela2[[#This Row],[SIEMA]],Siema2025,11,FALSE)</f>
        <v xml:space="preserve"> </v>
      </c>
      <c r="AA410" s="106" t="str">
        <f>VLOOKUP(Tabela2[[#This Row],[SIEMA]],Siema2025,12,FALSE)</f>
        <v xml:space="preserve"> </v>
      </c>
      <c r="AB410" s="106" t="str">
        <f>IF(W410="","",IF(ISNUMBER(W410)=FALSE,"Não se aplica",IFERROR(VLOOKUP(W410,Produtos!$A$1:$C$2319,3,FALSE),"Não Cadastrado")))</f>
        <v/>
      </c>
      <c r="AC410" s="106"/>
      <c r="AD410" s="110" t="str">
        <f>IF(Tabela2[[#This Row],[Origem do acidente]] = "Plataforma", "PREENCHER","NA")</f>
        <v>NA</v>
      </c>
      <c r="AE410" s="109" t="str">
        <f>IF(AC410="","", IF(AC410="NC","", IF(AC410="NE","", IF(AC410="NA","",IFERROR(VLOOKUP(AC410,Produtos!$A$1:$C$2319,2,FALSE),"Não Cadastrado")))))</f>
        <v/>
      </c>
      <c r="AF410" s="106"/>
      <c r="AG410" s="106"/>
      <c r="AH410" s="106" t="str">
        <f>IF(AC410="","",IF(ISNUMBER(AC410)=FALSE,"Não se aplica",IFERROR(VLOOKUP(AC410,Produtos!$A$1:$C$2319,3,FALSE),"Não Cadastrado")))</f>
        <v/>
      </c>
      <c r="AI410" s="106"/>
      <c r="AJ410" s="106" t="str">
        <f>VLOOKUP(Tabela2[[#This Row],[SIEMA]],Siema2025,26,FALSE)</f>
        <v>Enquanto o motorista seguia para o destino, surgiu um cavalo na rodovia, de modo que acarretou no tombamento.</v>
      </c>
      <c r="AK410" s="109"/>
      <c r="AL410" s="109"/>
      <c r="AM410" s="109"/>
      <c r="AN410" s="110" t="str">
        <f>VLOOKUP(Tabela2[[#This Row],[SIEMA]],Siema2025,51,FALSE)</f>
        <v/>
      </c>
      <c r="AO410" s="110" t="str">
        <f>VLOOKUP(Tabela2[[#This Row],[SIEMA]],Siema2025,53,FALSE)</f>
        <v/>
      </c>
      <c r="AP410" s="110" t="str">
        <f>VLOOKUP(Tabela2[[#This Row],[SIEMA]],Siema2025,55,FALSE)</f>
        <v/>
      </c>
      <c r="AQ410" s="110" t="str">
        <f>VLOOKUP(Tabela2[[#This Row],[SIEMA]],Siema2025,57,FALSE)</f>
        <v/>
      </c>
      <c r="AR410" s="110" t="str">
        <f>VLOOKUP(Tabela2[[#This Row],[SIEMA]],Siema2025,59,FALSE)</f>
        <v/>
      </c>
      <c r="AS410" s="110" t="str">
        <f>VLOOKUP(Tabela2[[#This Row],[SIEMA]],Siema2025,61,FALSE)</f>
        <v/>
      </c>
      <c r="AT410" s="110" t="str">
        <f>VLOOKUP(Tabela2[[#This Row],[SIEMA]],Siema2025,63,FALSE)</f>
        <v/>
      </c>
      <c r="AU410" s="110" t="str">
        <f>VLOOKUP(Tabela2[[#This Row],[SIEMA]],Siema2025,65,FALSE)</f>
        <v/>
      </c>
      <c r="AV410" s="110" t="str">
        <f>VLOOKUP(Tabela2[[#This Row],[SIEMA]],Siema2025,67,FALSE)</f>
        <v/>
      </c>
      <c r="AW410" s="110" t="str">
        <f>VLOOKUP(Tabela2[[#This Row],[SIEMA]],Siema2025,69,FALSE)</f>
        <v/>
      </c>
      <c r="AX410" s="110" t="str">
        <f>VLOOKUP(Tabela2[[#This Row],[SIEMA]],Siema2025,71,FALSE)</f>
        <v/>
      </c>
      <c r="AY410" s="110" t="str">
        <f>VLOOKUP(Tabela2[[#This Row],[SIEMA]],Siema2025,73,FALSE)</f>
        <v/>
      </c>
      <c r="AZ410" s="110" t="str">
        <f>VLOOKUP(Tabela2[[#This Row],[SIEMA]],Siema2025,75,FALSE)</f>
        <v/>
      </c>
      <c r="BA410" s="110" t="str">
        <f>VLOOKUP(Tabela2[[#This Row],[SIEMA]],Siema2025,77,FALSE)</f>
        <v/>
      </c>
      <c r="BB410" s="110" t="str">
        <f>VLOOKUP(Tabela2[[#This Row],[SIEMA]],Siema2025,79,FALSE)</f>
        <v>X</v>
      </c>
      <c r="BC410" s="110" t="str">
        <f>IF(Tabela2[[#This Row],[Outro(s) ]] = "X", "PREENCHER","NA")</f>
        <v>PREENCHER</v>
      </c>
      <c r="BD410" s="110" t="str">
        <f>VLOOKUP(Tabela2[[#This Row],[SIEMA]],Siema2025,82,FALSE)</f>
        <v/>
      </c>
      <c r="BE410" s="110" t="str">
        <f>VLOOKUP(Tabela2[[#This Row],[SIEMA]],Siema2025,81,FALSE)</f>
        <v/>
      </c>
      <c r="BF410" s="112" t="str">
        <f>VLOOKUP(Tabela2[[#This Row],[SIEMA]],Siema2025,28,FALSE)</f>
        <v>SUPERACAO TRANSPORTE DE CARGA E LOGISTICA LTDA</v>
      </c>
      <c r="BG410" s="112"/>
      <c r="BH410" s="113" t="str">
        <f>VLOOKUP(Tabela2[[#This Row],[SIEMA]],Siema2025,29,FALSE)</f>
        <v>26377423000119</v>
      </c>
      <c r="BI410" s="114" t="str">
        <f>VLOOKUP(Tabela2[[#This Row],[SIEMA]],Siema2025,107,FALSE)</f>
        <v>Não</v>
      </c>
      <c r="BJ410" s="109"/>
      <c r="BK410" s="106"/>
      <c r="BL410" s="143"/>
      <c r="BM410" s="110">
        <f ca="1">IF(Tabela2[[#This Row],[Data de atendimento do Ibama (considerar o primeiro documento/ação)]]="",_xlfn.DAYS(TODAY(),J410),_xlfn.DAYS(Tabela2[[#This Row],[Data de atendimento do Ibama (considerar o primeiro documento/ação)]],J410))</f>
        <v>393</v>
      </c>
      <c r="BN410" s="110" t="str">
        <f>IF(Tabela2[[#This Row],[Atendido pelo Ibama ("Não" ou "Sim")]]="Não","Preencher", IF(Tabela2[[#This Row],[Atendido pelo Ibama ("Não" ou "Sim")]]="Sim","NA",""))</f>
        <v/>
      </c>
      <c r="BO410" s="116"/>
      <c r="BP410" s="110" t="str">
        <f>IF(Tabela2[[#This Row],[Forma de atendimento (primeiro documento/ação)]]= "Outros (especificar)", "PREENCHER","NA")</f>
        <v>NA</v>
      </c>
      <c r="BQ410" s="108"/>
      <c r="BR410" s="110" t="str">
        <f>IF(Tabela2[[#This Row],[Equipe do Ibama foi a campo? Houve sobrevoo do Poseidon?]] = "Sim", "PREENCHER","NA")</f>
        <v>NA</v>
      </c>
      <c r="BS410" s="110" t="str">
        <f>IF(Tabela2[[#This Row],[Se sim, foi emitida Ordem de Emergência? (informações vinculada à coluna CK)]] = "Sim", "PREENCHER","NA")</f>
        <v>NA</v>
      </c>
      <c r="BT410" s="110" t="str">
        <f>IF(Tabela2[[#This Row],[Foi elaborado Relatório de Vistoria pelo Ibama? (informações vinculada à coluna CK)]] = "Sim", "PREENCHER","NA")</f>
        <v>NA</v>
      </c>
      <c r="BU410" s="110" t="str">
        <f>IF(Tabela2[[#This Row],[Houve envio de Informações Pós-acidente (preencher "não se aplica" quando de competência estadual/municipal)]] = "Sim", "PREENCHER","NA")</f>
        <v>NA</v>
      </c>
      <c r="BV410" s="110" t="str">
        <f>IF(Tabela2[[#This Row],[Houve avaliação das informações pós-acidente solicitadas/enviadas?]] = "Sim", "PREENCHER","NA")</f>
        <v>NA</v>
      </c>
      <c r="BW410" s="110" t="str">
        <f>IF(Tabela2[[#This Row],[O Ibama aguarda resposta da empresa/OEMA, etc?]] = "Sim", "PREENCHER","NA")</f>
        <v>NA</v>
      </c>
      <c r="BX410" s="108"/>
      <c r="BY410" s="108"/>
      <c r="BZ410" s="106" t="str">
        <f>IF(Tabela2[[#This Row],[Data do documento de encerramento]]="NA","NA",IF(Tabela2[[#This Row],[Data do documento de encerramento]]="","Pendente de conclusão/ encerramento",_xlfn.DAYS(Tabela2[[#This Row],[Data do documento de encerramento]],J410)))</f>
        <v>Pendente de conclusão/ encerramento</v>
      </c>
      <c r="CA410" s="109"/>
      <c r="CB410" s="109"/>
      <c r="CC410" s="131"/>
      <c r="CD410" s="109"/>
      <c r="CE410" s="109"/>
      <c r="CF410" s="109"/>
    </row>
    <row r="411" spans="1:84" ht="45.75">
      <c r="A411" s="185">
        <v>202562175640</v>
      </c>
      <c r="B411" s="120" t="s">
        <v>8588</v>
      </c>
      <c r="C411" s="110" t="s">
        <v>672</v>
      </c>
      <c r="D411" s="108" t="s">
        <v>637</v>
      </c>
      <c r="E411" s="108" t="s">
        <v>8589</v>
      </c>
      <c r="F411" s="108"/>
      <c r="G411" s="179" t="s">
        <v>8590</v>
      </c>
      <c r="H411" s="108" t="s">
        <v>8591</v>
      </c>
      <c r="I411" s="106" t="str">
        <f>VLOOKUP(Tabela2[[#This Row],[SIEMA]],Siema2025,19,FALSE)</f>
        <v>Santos</v>
      </c>
      <c r="J411" s="107">
        <f>VLOOKUP(Tabela2[[#This Row],[SIEMA]],Siema2025,2,FALSE)</f>
        <v>45828</v>
      </c>
      <c r="K411" s="107" t="str">
        <f>VLOOKUP(Tabela2[[#This Row],[SIEMA]],Siema2025,16,FALSE)</f>
        <v>Sexta</v>
      </c>
      <c r="L411" s="108" t="str">
        <f>IF(Tabela2[[#This Row],[Data]]="","Sem Informação",VLOOKUP(MONTH(Tabela2[[#This Row],[Data]]),'[1]Validação de dados'!$I$1:$J$13,2,0))</f>
        <v>Junho</v>
      </c>
      <c r="M411" s="106">
        <f>YEAR(Tabela2[[#This Row],[Data]])</f>
        <v>2025</v>
      </c>
      <c r="N411" s="107" t="str">
        <f>VLOOKUP(Tabela2[[#This Row],[SIEMA]],Siema2025,17,FALSE)</f>
        <v>Matutino</v>
      </c>
      <c r="O411" s="107" t="str">
        <f>VLOOKUP(Tabela2[[#This Row],[SIEMA]],Siema2025,5,FALSE)</f>
        <v>Plataforma</v>
      </c>
      <c r="P411" s="106" t="str">
        <f>VLOOKUP(Tabela2[[#This Row],[SIEMA]],Siema2025,21,FALSE)</f>
        <v/>
      </c>
      <c r="Q411" s="106">
        <v>1202</v>
      </c>
      <c r="R411" s="106" t="s">
        <v>3060</v>
      </c>
      <c r="S411" s="109" t="str">
        <f>IF(Q411="","", IF(Q411="NC","", IF(Q411="NE","", IF(Q411="NA","",IFERROR(VLOOKUP(Q411,Produtos!$A$1:$C$2319,2,FALSE),"Não Cadastrado")))))</f>
        <v>GASÓLEO ou ÓLEO DIESEL ou ÓLEO PARA AQUECIMENTO, LEVE</v>
      </c>
      <c r="T411" s="106">
        <v>2.9999999999999997E-4</v>
      </c>
      <c r="U411" s="106" t="s">
        <v>7109</v>
      </c>
      <c r="V411" s="106">
        <f>IF(Q411="","",IF(ISNUMBER(Q411)=FALSE,"Não se aplica",IFERROR(VLOOKUP(Q411,Produtos!$A$1:$C$2319,3,FALSE),"Não Cadastrado")))</f>
        <v>3</v>
      </c>
      <c r="W411" s="106" t="str">
        <f>VLOOKUP(Tabela2[[#This Row],[SIEMA]],Siema2025,10,FALSE)</f>
        <v/>
      </c>
      <c r="X411" s="115"/>
      <c r="Y411" s="111" t="str">
        <f>IF(W411="","", IF(W411="NC","", IF(W411="NE","", IF(W411="NA","",IFERROR(VLOOKUP(W411,Produtos!$A$1:$C$2319,2,FALSE),"Não Cadastrado")))))</f>
        <v/>
      </c>
      <c r="Z411" s="106" t="str">
        <f>VLOOKUP(Tabela2[[#This Row],[SIEMA]],Siema2025,11,FALSE)</f>
        <v xml:space="preserve"> </v>
      </c>
      <c r="AA411" s="106" t="str">
        <f>VLOOKUP(Tabela2[[#This Row],[SIEMA]],Siema2025,12,FALSE)</f>
        <v xml:space="preserve"> </v>
      </c>
      <c r="AB411" s="106" t="str">
        <f>IF(W411="","",IF(ISNUMBER(W411)=FALSE,"Não se aplica",IFERROR(VLOOKUP(W411,Produtos!$A$1:$C$2319,3,FALSE),"Não Cadastrado")))</f>
        <v/>
      </c>
      <c r="AC411" s="106"/>
      <c r="AD411" s="110"/>
      <c r="AE411" s="109" t="str">
        <f>IF(AC411="","", IF(AC411="NC","", IF(AC411="NE","", IF(AC411="NA","",IFERROR(VLOOKUP(AC411,Produtos!$A$1:$C$2319,2,FALSE),"Não Cadastrado")))))</f>
        <v/>
      </c>
      <c r="AF411" s="106"/>
      <c r="AG411" s="106"/>
      <c r="AH411" s="106" t="str">
        <f>IF(AC411="","",IF(ISNUMBER(AC411)=FALSE,"Não se aplica",IFERROR(VLOOKUP(AC411,Produtos!$A$1:$C$2319,3,FALSE),"Não Cadastrado")))</f>
        <v/>
      </c>
      <c r="AI411" s="106"/>
      <c r="AJ411" s="106" t="str">
        <f>VLOOKUP(Tabela2[[#This Row],[SIEMA]],Siema2025,26,FALSE)</f>
        <v>Contaminação do sistema de água de injeção com óleo diesel.</v>
      </c>
      <c r="AK411" s="109" t="s">
        <v>7096</v>
      </c>
      <c r="AL411" s="109" t="s">
        <v>7219</v>
      </c>
      <c r="AM411" s="109"/>
      <c r="AN411" s="110" t="str">
        <f>VLOOKUP(Tabela2[[#This Row],[SIEMA]],Siema2025,51,FALSE)</f>
        <v/>
      </c>
      <c r="AO411" s="110" t="str">
        <f>VLOOKUP(Tabela2[[#This Row],[SIEMA]],Siema2025,53,FALSE)</f>
        <v/>
      </c>
      <c r="AP411" s="110" t="str">
        <f>VLOOKUP(Tabela2[[#This Row],[SIEMA]],Siema2025,55,FALSE)</f>
        <v/>
      </c>
      <c r="AQ411" s="110" t="str">
        <f>VLOOKUP(Tabela2[[#This Row],[SIEMA]],Siema2025,57,FALSE)</f>
        <v/>
      </c>
      <c r="AR411" s="110" t="str">
        <f>VLOOKUP(Tabela2[[#This Row],[SIEMA]],Siema2025,59,FALSE)</f>
        <v/>
      </c>
      <c r="AS411" s="110" t="str">
        <f>VLOOKUP(Tabela2[[#This Row],[SIEMA]],Siema2025,61,FALSE)</f>
        <v>X</v>
      </c>
      <c r="AT411" s="110" t="str">
        <f>VLOOKUP(Tabela2[[#This Row],[SIEMA]],Siema2025,63,FALSE)</f>
        <v/>
      </c>
      <c r="AU411" s="110" t="str">
        <f>VLOOKUP(Tabela2[[#This Row],[SIEMA]],Siema2025,65,FALSE)</f>
        <v/>
      </c>
      <c r="AV411" s="110" t="str">
        <f>VLOOKUP(Tabela2[[#This Row],[SIEMA]],Siema2025,67,FALSE)</f>
        <v/>
      </c>
      <c r="AW411" s="110" t="str">
        <f>VLOOKUP(Tabela2[[#This Row],[SIEMA]],Siema2025,69,FALSE)</f>
        <v/>
      </c>
      <c r="AX411" s="110" t="str">
        <f>VLOOKUP(Tabela2[[#This Row],[SIEMA]],Siema2025,71,FALSE)</f>
        <v/>
      </c>
      <c r="AY411" s="110" t="str">
        <f>VLOOKUP(Tabela2[[#This Row],[SIEMA]],Siema2025,73,FALSE)</f>
        <v/>
      </c>
      <c r="AZ411" s="110" t="str">
        <f>VLOOKUP(Tabela2[[#This Row],[SIEMA]],Siema2025,75,FALSE)</f>
        <v/>
      </c>
      <c r="BA411" s="110" t="str">
        <f>VLOOKUP(Tabela2[[#This Row],[SIEMA]],Siema2025,77,FALSE)</f>
        <v/>
      </c>
      <c r="BB411" s="110" t="str">
        <f>VLOOKUP(Tabela2[[#This Row],[SIEMA]],Siema2025,79,FALSE)</f>
        <v/>
      </c>
      <c r="BC411" s="110" t="str">
        <f>IF(Tabela2[[#This Row],[Outro(s) ]] = "X", "PREENCHER","NA")</f>
        <v>NA</v>
      </c>
      <c r="BD411" s="110" t="str">
        <f>VLOOKUP(Tabela2[[#This Row],[SIEMA]],Siema2025,82,FALSE)</f>
        <v/>
      </c>
      <c r="BE411" s="110" t="str">
        <f>VLOOKUP(Tabela2[[#This Row],[SIEMA]],Siema2025,81,FALSE)</f>
        <v/>
      </c>
      <c r="BF411" s="112" t="str">
        <f>VLOOKUP(Tabela2[[#This Row],[SIEMA]],Siema2025,28,FALSE)</f>
        <v>Petróleo Brasileiro S.A. - PETROBRAS</v>
      </c>
      <c r="BG411" s="112"/>
      <c r="BH411" s="113">
        <v>33000167000101</v>
      </c>
      <c r="BI411" s="114" t="str">
        <f>VLOOKUP(Tabela2[[#This Row],[SIEMA]],Siema2025,107,FALSE)</f>
        <v>Não</v>
      </c>
      <c r="BJ411" s="109" t="s">
        <v>7097</v>
      </c>
      <c r="BK411" s="106" t="s">
        <v>2696</v>
      </c>
      <c r="BL411" s="143">
        <v>45833</v>
      </c>
      <c r="BM411" s="110">
        <f ca="1">IF(Tabela2[[#This Row],[Data de atendimento do Ibama (considerar o primeiro documento/ação)]]="",_xlfn.DAYS(TODAY(),J411),_xlfn.DAYS(Tabela2[[#This Row],[Data de atendimento do Ibama (considerar o primeiro documento/ação)]],J411))</f>
        <v>5</v>
      </c>
      <c r="BN411" s="110" t="str">
        <f>IF(Tabela2[[#This Row],[Atendido pelo Ibama ("Não" ou "Sim")]]="Não","Preencher", IF(Tabela2[[#This Row],[Atendido pelo Ibama ("Não" ou "Sim")]]="Sim","NA",""))</f>
        <v>NA</v>
      </c>
      <c r="BO411" s="116" t="s">
        <v>7098</v>
      </c>
      <c r="BP411" s="110" t="str">
        <f>IF(Tabela2[[#This Row],[Forma de atendimento (primeiro documento/ação)]]= "Outros (especificar)", "PREENCHER","NA")</f>
        <v>NA</v>
      </c>
      <c r="BQ411" s="108" t="s">
        <v>123</v>
      </c>
      <c r="BR411" s="110" t="str">
        <f>IF(Tabela2[[#This Row],[Equipe do Ibama foi a campo? Houve sobrevoo do Poseidon?]] = "Sim", "PREENCHER","NA")</f>
        <v>NA</v>
      </c>
      <c r="BS411" s="110" t="str">
        <f>IF(Tabela2[[#This Row],[Se sim, foi emitida Ordem de Emergência? (informações vinculada à coluna CK)]] = "Sim", "PREENCHER","NA")</f>
        <v>NA</v>
      </c>
      <c r="BT411" s="110" t="s">
        <v>7099</v>
      </c>
      <c r="BU411" s="110" t="s">
        <v>123</v>
      </c>
      <c r="BV411" s="110" t="s">
        <v>123</v>
      </c>
      <c r="BW411" s="110" t="s">
        <v>123</v>
      </c>
      <c r="BX411" s="108" t="s">
        <v>7119</v>
      </c>
      <c r="BY411" s="108"/>
      <c r="BZ411" s="106" t="str">
        <f>IF(Tabela2[[#This Row],[Data do documento de encerramento]]="NA","NA",IF(Tabela2[[#This Row],[Data do documento de encerramento]]="","Pendente de conclusão/ encerramento",_xlfn.DAYS(Tabela2[[#This Row],[Data do documento de encerramento]],J411)))</f>
        <v>Pendente de conclusão/ encerramento</v>
      </c>
      <c r="CA411" s="109"/>
      <c r="CB411" s="109" t="s">
        <v>7469</v>
      </c>
      <c r="CC411" s="131" t="s">
        <v>7189</v>
      </c>
      <c r="CD411" s="109" t="s">
        <v>123</v>
      </c>
      <c r="CE411" s="109" t="s">
        <v>2696</v>
      </c>
      <c r="CF411" s="109" t="s">
        <v>7103</v>
      </c>
    </row>
    <row r="412" spans="1:84" hidden="1">
      <c r="A412" s="172">
        <v>202562450443</v>
      </c>
      <c r="B412" s="173" t="s">
        <v>8592</v>
      </c>
      <c r="C412" s="110" t="str">
        <f>VLOOKUP(Tabela2[[#This Row],[SIEMA]],Siema2025,4,FALSE)</f>
        <v xml:space="preserve"> MG</v>
      </c>
      <c r="D412" s="108" t="str">
        <f>VLOOKUP(Tabela2[[#This Row],[SIEMA]],Siema2025,3,FALSE)</f>
        <v xml:space="preserve">Bela Vista de Minas </v>
      </c>
      <c r="E412" s="108" t="str">
        <f>VLOOKUP(Tabela2[[#This Row],[SIEMA]],Siema2025,20,FALSE)</f>
        <v>Rodovia BR 381, km 337</v>
      </c>
      <c r="F412" s="108"/>
      <c r="G412" s="108"/>
      <c r="H412" s="108"/>
      <c r="I412" s="106" t="str">
        <f>VLOOKUP(Tabela2[[#This Row],[SIEMA]],Siema2025,19,FALSE)</f>
        <v/>
      </c>
      <c r="J412" s="107">
        <f>VLOOKUP(Tabela2[[#This Row],[SIEMA]],Siema2025,2,FALSE)</f>
        <v>45828</v>
      </c>
      <c r="K412" s="107" t="str">
        <f>VLOOKUP(Tabela2[[#This Row],[SIEMA]],Siema2025,16,FALSE)</f>
        <v>Sexta</v>
      </c>
      <c r="L412" s="108" t="str">
        <f>IF(Tabela2[[#This Row],[Data]]="","Sem Informação",VLOOKUP(MONTH(Tabela2[[#This Row],[Data]]),'[1]Validação de dados'!$I$1:$J$13,2,0))</f>
        <v>Junho</v>
      </c>
      <c r="M412" s="106">
        <f>YEAR(Tabela2[[#This Row],[Data]])</f>
        <v>2025</v>
      </c>
      <c r="N412" s="107" t="str">
        <f>VLOOKUP(Tabela2[[#This Row],[SIEMA]],Siema2025,17,FALSE)</f>
        <v>Noturno</v>
      </c>
      <c r="O412" s="107" t="str">
        <f>VLOOKUP(Tabela2[[#This Row],[SIEMA]],Siema2025,5,FALSE)</f>
        <v>Rodovia</v>
      </c>
      <c r="P412" s="106" t="str">
        <f>VLOOKUP(Tabela2[[#This Row],[SIEMA]],Siema2025,21,FALSE)</f>
        <v>Transporte Rodoviário</v>
      </c>
      <c r="Q412" s="106" t="str">
        <f>VLOOKUP(Tabela2[[#This Row],[SIEMA]],Siema2025,7,FALSE)</f>
        <v>DIESEL COMBUSTIVEL</v>
      </c>
      <c r="R412" s="106" t="str">
        <f>VLOOKUP(Tabela2[[#This Row],[SIEMA]],Siema2025,10,FALSE)</f>
        <v>3475  Mistura gasolina/etanol</v>
      </c>
      <c r="S412" s="109" t="str">
        <f>IF(Q412="","", IF(Q412="NC","", IF(Q412="NE","", IF(Q412="NA","",IFERROR(VLOOKUP(Q412,Produtos!$A$1:$C$2319,2,FALSE),"Não Cadastrado")))))</f>
        <v>Não Cadastrado</v>
      </c>
      <c r="T412" s="106" t="str">
        <f>VLOOKUP(Tabela2[[#This Row],[SIEMA]],Siema2025,11,FALSE)</f>
        <v/>
      </c>
      <c r="U412" s="106" t="str">
        <f>VLOOKUP(Tabela2[[#This Row],[SIEMA]],Siema2025,12,FALSE)</f>
        <v/>
      </c>
      <c r="V412" s="106" t="str">
        <f>IF(Q412="","",IF(ISNUMBER(Q412)=FALSE,"Não se aplica",IFERROR(VLOOKUP(Q412,Produtos!$A$1:$C$2319,3,FALSE),"Não Cadastrado")))</f>
        <v>Não se aplica</v>
      </c>
      <c r="W412" s="106" t="str">
        <f>VLOOKUP(Tabela2[[#This Row],[SIEMA]],Siema2025,10,FALSE)</f>
        <v>3475  Mistura gasolina/etanol</v>
      </c>
      <c r="X412" s="115" t="str">
        <f>IF(Tabela2[[#This Row],[Origem do acidente]] = "Plataforma", "PREENCHER","NA")</f>
        <v>NA</v>
      </c>
      <c r="Y412" s="111" t="str">
        <f>IF(W412="","", IF(W412="NC","", IF(W412="NE","", IF(W412="NA","",IFERROR(VLOOKUP(W412,Produtos!$A$1:$C$2319,2,FALSE),"Não Cadastrado")))))</f>
        <v>Não Cadastrado</v>
      </c>
      <c r="Z412" s="106" t="str">
        <f>VLOOKUP(Tabela2[[#This Row],[SIEMA]],Siema2025,11,FALSE)</f>
        <v/>
      </c>
      <c r="AA412" s="106" t="str">
        <f>VLOOKUP(Tabela2[[#This Row],[SIEMA]],Siema2025,12,FALSE)</f>
        <v/>
      </c>
      <c r="AB412" s="106" t="str">
        <f>IF(W412="","",IF(ISNUMBER(W412)=FALSE,"Não se aplica",IFERROR(VLOOKUP(W412,Produtos!$A$1:$C$2319,3,FALSE),"Não Cadastrado")))</f>
        <v>Não se aplica</v>
      </c>
      <c r="AC412" s="106"/>
      <c r="AD412" s="110" t="str">
        <f>IF(Tabela2[[#This Row],[Origem do acidente]] = "Plataforma", "PREENCHER","NA")</f>
        <v>NA</v>
      </c>
      <c r="AE412" s="109" t="str">
        <f>IF(AC412="","", IF(AC412="NC","", IF(AC412="NE","", IF(AC412="NA","",IFERROR(VLOOKUP(AC412,Produtos!$A$1:$C$2319,2,FALSE),"Não Cadastrado")))))</f>
        <v/>
      </c>
      <c r="AF412" s="106"/>
      <c r="AG412" s="106"/>
      <c r="AH412" s="106" t="str">
        <f>IF(AC412="","",IF(ISNUMBER(AC412)=FALSE,"Não se aplica",IFERROR(VLOOKUP(AC412,Produtos!$A$1:$C$2319,3,FALSE),"Não Cadastrado")))</f>
        <v/>
      </c>
      <c r="AI412" s="106"/>
      <c r="AJ412" s="106" t="str">
        <f>VLOOKUP(Tabela2[[#This Row],[SIEMA]],Siema2025,26,FALSE)</f>
        <v>Tombamento</v>
      </c>
      <c r="AK412" s="109"/>
      <c r="AL412" s="109"/>
      <c r="AM412" s="109"/>
      <c r="AN412" s="110" t="str">
        <f>VLOOKUP(Tabela2[[#This Row],[SIEMA]],Siema2025,51,FALSE)</f>
        <v/>
      </c>
      <c r="AO412" s="110" t="str">
        <f>VLOOKUP(Tabela2[[#This Row],[SIEMA]],Siema2025,53,FALSE)</f>
        <v/>
      </c>
      <c r="AP412" s="110" t="str">
        <f>VLOOKUP(Tabela2[[#This Row],[SIEMA]],Siema2025,55,FALSE)</f>
        <v/>
      </c>
      <c r="AQ412" s="110" t="str">
        <f>VLOOKUP(Tabela2[[#This Row],[SIEMA]],Siema2025,57,FALSE)</f>
        <v/>
      </c>
      <c r="AR412" s="110" t="str">
        <f>VLOOKUP(Tabela2[[#This Row],[SIEMA]],Siema2025,59,FALSE)</f>
        <v/>
      </c>
      <c r="AS412" s="110" t="str">
        <f>VLOOKUP(Tabela2[[#This Row],[SIEMA]],Siema2025,61,FALSE)</f>
        <v/>
      </c>
      <c r="AT412" s="110" t="str">
        <f>VLOOKUP(Tabela2[[#This Row],[SIEMA]],Siema2025,63,FALSE)</f>
        <v/>
      </c>
      <c r="AU412" s="110" t="str">
        <f>VLOOKUP(Tabela2[[#This Row],[SIEMA]],Siema2025,65,FALSE)</f>
        <v>X</v>
      </c>
      <c r="AV412" s="110" t="str">
        <f>VLOOKUP(Tabela2[[#This Row],[SIEMA]],Siema2025,67,FALSE)</f>
        <v/>
      </c>
      <c r="AW412" s="110" t="str">
        <f>VLOOKUP(Tabela2[[#This Row],[SIEMA]],Siema2025,69,FALSE)</f>
        <v/>
      </c>
      <c r="AX412" s="110" t="str">
        <f>VLOOKUP(Tabela2[[#This Row],[SIEMA]],Siema2025,71,FALSE)</f>
        <v>X</v>
      </c>
      <c r="AY412" s="110" t="str">
        <f>VLOOKUP(Tabela2[[#This Row],[SIEMA]],Siema2025,73,FALSE)</f>
        <v/>
      </c>
      <c r="AZ412" s="110" t="str">
        <f>VLOOKUP(Tabela2[[#This Row],[SIEMA]],Siema2025,75,FALSE)</f>
        <v/>
      </c>
      <c r="BA412" s="110" t="str">
        <f>VLOOKUP(Tabela2[[#This Row],[SIEMA]],Siema2025,77,FALSE)</f>
        <v/>
      </c>
      <c r="BB412" s="110" t="str">
        <f>VLOOKUP(Tabela2[[#This Row],[SIEMA]],Siema2025,79,FALSE)</f>
        <v/>
      </c>
      <c r="BC412" s="110" t="str">
        <f>IF(Tabela2[[#This Row],[Outro(s) ]] = "X", "PREENCHER","NA")</f>
        <v>NA</v>
      </c>
      <c r="BD412" s="110" t="str">
        <f>VLOOKUP(Tabela2[[#This Row],[SIEMA]],Siema2025,82,FALSE)</f>
        <v/>
      </c>
      <c r="BE412" s="110" t="str">
        <f>VLOOKUP(Tabela2[[#This Row],[SIEMA]],Siema2025,81,FALSE)</f>
        <v/>
      </c>
      <c r="BF412" s="112" t="str">
        <f>VLOOKUP(Tabela2[[#This Row],[SIEMA]],Siema2025,28,FALSE)</f>
        <v/>
      </c>
      <c r="BG412" s="112"/>
      <c r="BH412" s="113" t="str">
        <f>VLOOKUP(Tabela2[[#This Row],[SIEMA]],Siema2025,29,FALSE)</f>
        <v/>
      </c>
      <c r="BI412" s="114" t="str">
        <f>VLOOKUP(Tabela2[[#This Row],[SIEMA]],Siema2025,107,FALSE)</f>
        <v>Não</v>
      </c>
      <c r="BJ412" s="109"/>
      <c r="BK412" s="106"/>
      <c r="BL412" s="143"/>
      <c r="BM412" s="110">
        <f ca="1">IF(Tabela2[[#This Row],[Data de atendimento do Ibama (considerar o primeiro documento/ação)]]="",_xlfn.DAYS(TODAY(),J412),_xlfn.DAYS(Tabela2[[#This Row],[Data de atendimento do Ibama (considerar o primeiro documento/ação)]],J412))</f>
        <v>392</v>
      </c>
      <c r="BN412" s="110" t="str">
        <f>IF(Tabela2[[#This Row],[Atendido pelo Ibama ("Não" ou "Sim")]]="Não","Preencher", IF(Tabela2[[#This Row],[Atendido pelo Ibama ("Não" ou "Sim")]]="Sim","NA",""))</f>
        <v/>
      </c>
      <c r="BO412" s="116"/>
      <c r="BP412" s="110" t="str">
        <f>IF(Tabela2[[#This Row],[Forma de atendimento (primeiro documento/ação)]]= "Outros (especificar)", "PREENCHER","NA")</f>
        <v>NA</v>
      </c>
      <c r="BQ412" s="108"/>
      <c r="BR412" s="110" t="str">
        <f>IF(Tabela2[[#This Row],[Equipe do Ibama foi a campo? Houve sobrevoo do Poseidon?]] = "Sim", "PREENCHER","NA")</f>
        <v>NA</v>
      </c>
      <c r="BS412" s="110" t="str">
        <f>IF(Tabela2[[#This Row],[Se sim, foi emitida Ordem de Emergência? (informações vinculada à coluna CK)]] = "Sim", "PREENCHER","NA")</f>
        <v>NA</v>
      </c>
      <c r="BT412" s="110" t="str">
        <f>IF(Tabela2[[#This Row],[Foi elaborado Relatório de Vistoria pelo Ibama? (informações vinculada à coluna CK)]] = "Sim", "PREENCHER","NA")</f>
        <v>NA</v>
      </c>
      <c r="BU412" s="110" t="str">
        <f>IF(Tabela2[[#This Row],[Houve envio de Informações Pós-acidente (preencher "não se aplica" quando de competência estadual/municipal)]] = "Sim", "PREENCHER","NA")</f>
        <v>NA</v>
      </c>
      <c r="BV412" s="110" t="str">
        <f>IF(Tabela2[[#This Row],[Houve avaliação das informações pós-acidente solicitadas/enviadas?]] = "Sim", "PREENCHER","NA")</f>
        <v>NA</v>
      </c>
      <c r="BW412" s="110" t="str">
        <f>IF(Tabela2[[#This Row],[O Ibama aguarda resposta da empresa/OEMA, etc?]] = "Sim", "PREENCHER","NA")</f>
        <v>NA</v>
      </c>
      <c r="BX412" s="108"/>
      <c r="BY412" s="108"/>
      <c r="BZ412" s="106" t="str">
        <f>IF(Tabela2[[#This Row],[Data do documento de encerramento]]="NA","NA",IF(Tabela2[[#This Row],[Data do documento de encerramento]]="","Pendente de conclusão/ encerramento",_xlfn.DAYS(Tabela2[[#This Row],[Data do documento de encerramento]],J412)))</f>
        <v>Pendente de conclusão/ encerramento</v>
      </c>
      <c r="CA412" s="109"/>
      <c r="CB412" s="109"/>
      <c r="CC412" s="131"/>
      <c r="CD412" s="109"/>
      <c r="CE412" s="109"/>
      <c r="CF412" s="109"/>
    </row>
    <row r="413" spans="1:84" ht="30.75">
      <c r="A413" s="172">
        <v>202562164843</v>
      </c>
      <c r="B413" s="173" t="s">
        <v>8593</v>
      </c>
      <c r="C413" s="110" t="s">
        <v>7133</v>
      </c>
      <c r="D413" s="108" t="s">
        <v>637</v>
      </c>
      <c r="E413" s="108" t="s">
        <v>8594</v>
      </c>
      <c r="F413" s="108"/>
      <c r="G413" s="108" t="s">
        <v>8595</v>
      </c>
      <c r="H413" t="s">
        <v>8596</v>
      </c>
      <c r="I413" s="106" t="str">
        <f>VLOOKUP(Tabela2[[#This Row],[SIEMA]],Siema2025,19,FALSE)</f>
        <v>Campos</v>
      </c>
      <c r="J413" s="107">
        <f>VLOOKUP(Tabela2[[#This Row],[SIEMA]],Siema2025,2,FALSE)</f>
        <v>45829</v>
      </c>
      <c r="K413" s="107" t="str">
        <f>VLOOKUP(Tabela2[[#This Row],[SIEMA]],Siema2025,16,FALSE)</f>
        <v>Sábado</v>
      </c>
      <c r="L413" s="108" t="str">
        <f>IF(Tabela2[[#This Row],[Data]]="","Sem Informação",VLOOKUP(MONTH(Tabela2[[#This Row],[Data]]),'[1]Validação de dados'!$I$1:$J$13,2,0))</f>
        <v>Junho</v>
      </c>
      <c r="M413" s="106">
        <f>YEAR(Tabela2[[#This Row],[Data]])</f>
        <v>2025</v>
      </c>
      <c r="N413" s="107" t="str">
        <f>VLOOKUP(Tabela2[[#This Row],[SIEMA]],Siema2025,17,FALSE)</f>
        <v>Matutino</v>
      </c>
      <c r="O413" s="107" t="s">
        <v>111</v>
      </c>
      <c r="P413" s="106" t="str">
        <f>VLOOKUP(Tabela2[[#This Row],[SIEMA]],Siema2025,21,FALSE)</f>
        <v>Trecho de duto: PO_MSPI-MRL-02/P-35.</v>
      </c>
      <c r="Q413" s="106">
        <v>1202</v>
      </c>
      <c r="R413" s="106" t="s">
        <v>252</v>
      </c>
      <c r="S413" s="109" t="str">
        <f>IF(Q413="","", IF(Q413="NC","", IF(Q413="NE","", IF(Q413="NA","",IFERROR(VLOOKUP(Q413,Produtos!$A$1:$C$2319,2,FALSE),"Não Cadastrado")))))</f>
        <v>GASÓLEO ou ÓLEO DIESEL ou ÓLEO PARA AQUECIMENTO, LEVE</v>
      </c>
      <c r="T413">
        <v>2.9999999999999997E-4</v>
      </c>
      <c r="U413" s="106" t="s">
        <v>7109</v>
      </c>
      <c r="V413" s="106">
        <f>IF(Q413="","",IF(ISNUMBER(Q413)=FALSE,"Não se aplica",IFERROR(VLOOKUP(Q413,Produtos!$A$1:$C$2319,3,FALSE),"Não Cadastrado")))</f>
        <v>3</v>
      </c>
      <c r="W413" s="106" t="str">
        <f>VLOOKUP(Tabela2[[#This Row],[SIEMA]],Siema2025,10,FALSE)</f>
        <v/>
      </c>
      <c r="X413" s="115"/>
      <c r="Y413" s="111" t="str">
        <f>IF(W413="","", IF(W413="NC","", IF(W413="NE","", IF(W413="NA","",IFERROR(VLOOKUP(W413,Produtos!$A$1:$C$2319,2,FALSE),"Não Cadastrado")))))</f>
        <v/>
      </c>
      <c r="Z413" s="106" t="str">
        <f>VLOOKUP(Tabela2[[#This Row],[SIEMA]],Siema2025,11,FALSE)</f>
        <v xml:space="preserve"> </v>
      </c>
      <c r="AA413" s="106" t="str">
        <f>VLOOKUP(Tabela2[[#This Row],[SIEMA]],Siema2025,12,FALSE)</f>
        <v xml:space="preserve"> </v>
      </c>
      <c r="AB413" s="106" t="str">
        <f>IF(W413="","",IF(ISNUMBER(W413)=FALSE,"Não se aplica",IFERROR(VLOOKUP(W413,Produtos!$A$1:$C$2319,3,FALSE),"Não Cadastrado")))</f>
        <v/>
      </c>
      <c r="AC413" s="106"/>
      <c r="AD413" s="110"/>
      <c r="AE413" s="109" t="str">
        <f>IF(AC413="","", IF(AC413="NC","", IF(AC413="NE","", IF(AC413="NA","",IFERROR(VLOOKUP(AC413,Produtos!$A$1:$C$2319,2,FALSE),"Não Cadastrado")))))</f>
        <v/>
      </c>
      <c r="AF413" s="106"/>
      <c r="AG413" s="106"/>
      <c r="AH413" s="106" t="str">
        <f>IF(AC413="","",IF(ISNUMBER(AC413)=FALSE,"Não se aplica",IFERROR(VLOOKUP(AC413,Produtos!$A$1:$C$2319,3,FALSE),"Não Cadastrado")))</f>
        <v/>
      </c>
      <c r="AI413" s="106"/>
      <c r="AJ413" s="106" t="str">
        <f>VLOOKUP(Tabela2[[#This Row],[SIEMA]],Siema2025,26,FALSE)</f>
        <v>Falha no aprisionamento da mini campânula durante manobra de drenagem.</v>
      </c>
      <c r="AK413" s="109" t="s">
        <v>6834</v>
      </c>
      <c r="AL413" s="109"/>
      <c r="AM413" s="109"/>
      <c r="AN413" s="110" t="str">
        <f>VLOOKUP(Tabela2[[#This Row],[SIEMA]],Siema2025,51,FALSE)</f>
        <v/>
      </c>
      <c r="AO413" s="110" t="str">
        <f>VLOOKUP(Tabela2[[#This Row],[SIEMA]],Siema2025,53,FALSE)</f>
        <v/>
      </c>
      <c r="AP413" s="110" t="str">
        <f>VLOOKUP(Tabela2[[#This Row],[SIEMA]],Siema2025,55,FALSE)</f>
        <v/>
      </c>
      <c r="AQ413" s="110" t="str">
        <f>VLOOKUP(Tabela2[[#This Row],[SIEMA]],Siema2025,57,FALSE)</f>
        <v/>
      </c>
      <c r="AR413" s="110" t="str">
        <f>VLOOKUP(Tabela2[[#This Row],[SIEMA]],Siema2025,59,FALSE)</f>
        <v/>
      </c>
      <c r="AS413" s="110" t="str">
        <f>VLOOKUP(Tabela2[[#This Row],[SIEMA]],Siema2025,61,FALSE)</f>
        <v>X</v>
      </c>
      <c r="AT413" s="110" t="str">
        <f>VLOOKUP(Tabela2[[#This Row],[SIEMA]],Siema2025,63,FALSE)</f>
        <v/>
      </c>
      <c r="AU413" s="110" t="str">
        <f>VLOOKUP(Tabela2[[#This Row],[SIEMA]],Siema2025,65,FALSE)</f>
        <v/>
      </c>
      <c r="AV413" s="110" t="str">
        <f>VLOOKUP(Tabela2[[#This Row],[SIEMA]],Siema2025,67,FALSE)</f>
        <v/>
      </c>
      <c r="AW413" s="110" t="str">
        <f>VLOOKUP(Tabela2[[#This Row],[SIEMA]],Siema2025,69,FALSE)</f>
        <v/>
      </c>
      <c r="AX413" s="110" t="str">
        <f>VLOOKUP(Tabela2[[#This Row],[SIEMA]],Siema2025,71,FALSE)</f>
        <v/>
      </c>
      <c r="AY413" s="110" t="str">
        <f>VLOOKUP(Tabela2[[#This Row],[SIEMA]],Siema2025,73,FALSE)</f>
        <v/>
      </c>
      <c r="AZ413" s="110" t="str">
        <f>VLOOKUP(Tabela2[[#This Row],[SIEMA]],Siema2025,75,FALSE)</f>
        <v/>
      </c>
      <c r="BA413" s="110" t="str">
        <f>VLOOKUP(Tabela2[[#This Row],[SIEMA]],Siema2025,77,FALSE)</f>
        <v/>
      </c>
      <c r="BB413" s="110" t="str">
        <f>VLOOKUP(Tabela2[[#This Row],[SIEMA]],Siema2025,79,FALSE)</f>
        <v/>
      </c>
      <c r="BC413" s="110" t="str">
        <f>IF(Tabela2[[#This Row],[Outro(s) ]] = "X", "PREENCHER","NA")</f>
        <v>NA</v>
      </c>
      <c r="BD413" s="110" t="str">
        <f>VLOOKUP(Tabela2[[#This Row],[SIEMA]],Siema2025,82,FALSE)</f>
        <v/>
      </c>
      <c r="BE413" s="110" t="str">
        <f>VLOOKUP(Tabela2[[#This Row],[SIEMA]],Siema2025,81,FALSE)</f>
        <v/>
      </c>
      <c r="BF413" s="112" t="str">
        <f>VLOOKUP(Tabela2[[#This Row],[SIEMA]],Siema2025,28,FALSE)</f>
        <v>Petróleo Brasileiro S.A. - PETROBRAS</v>
      </c>
      <c r="BG413" s="112"/>
      <c r="BH413" s="113" t="str">
        <f>VLOOKUP(Tabela2[[#This Row],[SIEMA]],Siema2025,29,FALSE)</f>
        <v>33000167100750</v>
      </c>
      <c r="BI413" s="114" t="str">
        <f>VLOOKUP(Tabela2[[#This Row],[SIEMA]],Siema2025,107,FALSE)</f>
        <v>Não</v>
      </c>
      <c r="BJ413" s="109" t="s">
        <v>7097</v>
      </c>
      <c r="BK413" s="106" t="s">
        <v>2696</v>
      </c>
      <c r="BL413" s="143">
        <v>45835</v>
      </c>
      <c r="BM413" s="110">
        <f ca="1">IF(Tabela2[[#This Row],[Data de atendimento do Ibama (considerar o primeiro documento/ação)]]="",_xlfn.DAYS(TODAY(),J413),_xlfn.DAYS(Tabela2[[#This Row],[Data de atendimento do Ibama (considerar o primeiro documento/ação)]],J413))</f>
        <v>6</v>
      </c>
      <c r="BN413" s="110" t="str">
        <f>IF(Tabela2[[#This Row],[Atendido pelo Ibama ("Não" ou "Sim")]]="Não","Preencher", IF(Tabela2[[#This Row],[Atendido pelo Ibama ("Não" ou "Sim")]]="Sim","NA",""))</f>
        <v>NA</v>
      </c>
      <c r="BO413" s="116" t="s">
        <v>7139</v>
      </c>
      <c r="BP413" s="110" t="str">
        <f>IF(Tabela2[[#This Row],[Forma de atendimento (primeiro documento/ação)]]= "Outros (especificar)", "PREENCHER","NA")</f>
        <v>NA</v>
      </c>
      <c r="BQ413" s="108" t="s">
        <v>123</v>
      </c>
      <c r="BR413" s="110" t="str">
        <f>IF(Tabela2[[#This Row],[Equipe do Ibama foi a campo? Houve sobrevoo do Poseidon?]] = "Sim", "PREENCHER","NA")</f>
        <v>NA</v>
      </c>
      <c r="BS413" s="110" t="str">
        <f>IF(Tabela2[[#This Row],[Se sim, foi emitida Ordem de Emergência? (informações vinculada à coluna CK)]] = "Sim", "PREENCHER","NA")</f>
        <v>NA</v>
      </c>
      <c r="BT413" s="110" t="s">
        <v>7099</v>
      </c>
      <c r="BU413" s="110" t="s">
        <v>2696</v>
      </c>
      <c r="BV413" s="110" t="s">
        <v>123</v>
      </c>
      <c r="BW413" s="110" t="s">
        <v>123</v>
      </c>
      <c r="BX413" s="108" t="s">
        <v>7100</v>
      </c>
      <c r="BY413" s="143">
        <v>46017</v>
      </c>
      <c r="BZ413" s="106">
        <f>IF(Tabela2[[#This Row],[Data do documento de encerramento]]="NA","NA",IF(Tabela2[[#This Row],[Data do documento de encerramento]]="","Pendente de conclusão/ encerramento",_xlfn.DAYS(Tabela2[[#This Row],[Data do documento de encerramento]],J413)))</f>
        <v>188</v>
      </c>
      <c r="CA413" s="109"/>
      <c r="CB413" s="109"/>
      <c r="CC413" s="106" t="s">
        <v>8597</v>
      </c>
      <c r="CD413" s="106" t="s">
        <v>123</v>
      </c>
      <c r="CE413" s="109" t="s">
        <v>123</v>
      </c>
      <c r="CF413" s="109" t="s">
        <v>7147</v>
      </c>
    </row>
    <row r="414" spans="1:84" hidden="1">
      <c r="A414" s="172">
        <v>202562261242</v>
      </c>
      <c r="B414" s="173" t="s">
        <v>8598</v>
      </c>
      <c r="C414" s="110" t="str">
        <f>VLOOKUP(Tabela2[[#This Row],[SIEMA]],Siema2025,4,FALSE)</f>
        <v xml:space="preserve"> PA</v>
      </c>
      <c r="D414" s="108" t="str">
        <f>VLOOKUP(Tabela2[[#This Row],[SIEMA]],Siema2025,3,FALSE)</f>
        <v xml:space="preserve">Belém </v>
      </c>
      <c r="E414" s="108" t="str">
        <f>VLOOKUP(Tabela2[[#This Row],[SIEMA]],Siema2025,20,FALSE)</f>
        <v>Embarcação fundeada nas imediações da Ilha de Mosqueiro.</v>
      </c>
      <c r="F414" s="108"/>
      <c r="G414" s="108"/>
      <c r="H414" s="108"/>
      <c r="I414" s="106" t="str">
        <f>VLOOKUP(Tabela2[[#This Row],[SIEMA]],Siema2025,19,FALSE)</f>
        <v/>
      </c>
      <c r="J414" s="107">
        <f>VLOOKUP(Tabela2[[#This Row],[SIEMA]],Siema2025,2,FALSE)</f>
        <v>45829</v>
      </c>
      <c r="K414" s="107" t="str">
        <f>VLOOKUP(Tabela2[[#This Row],[SIEMA]],Siema2025,16,FALSE)</f>
        <v>Sábado</v>
      </c>
      <c r="L414" s="108" t="str">
        <f>IF(Tabela2[[#This Row],[Data]]="","Sem Informação",VLOOKUP(MONTH(Tabela2[[#This Row],[Data]]),'[1]Validação de dados'!$I$1:$J$13,2,0))</f>
        <v>Junho</v>
      </c>
      <c r="M414" s="106">
        <f>YEAR(Tabela2[[#This Row],[Data]])</f>
        <v>2025</v>
      </c>
      <c r="N414" s="107" t="str">
        <f>VLOOKUP(Tabela2[[#This Row],[SIEMA]],Siema2025,17,FALSE)</f>
        <v>Matutino</v>
      </c>
      <c r="O414" s="107" t="str">
        <f>VLOOKUP(Tabela2[[#This Row],[SIEMA]],Siema2025,5,FALSE)</f>
        <v>Embarcação</v>
      </c>
      <c r="P414" s="106" t="str">
        <f>VLOOKUP(Tabela2[[#This Row],[SIEMA]],Siema2025,21,FALSE)</f>
        <v>Embarcação Mr. Sidney.</v>
      </c>
      <c r="Q414" s="106" t="str">
        <f>VLOOKUP(Tabela2[[#This Row],[SIEMA]],Siema2025,7,FALSE)</f>
        <v/>
      </c>
      <c r="R414" s="106" t="str">
        <f>VLOOKUP(Tabela2[[#This Row],[SIEMA]],Siema2025,10,FALSE)</f>
        <v>Água Oleosa</v>
      </c>
      <c r="S414" s="109" t="str">
        <f>IF(Q414="","", IF(Q414="NC","", IF(Q414="NE","", IF(Q414="NA","",IFERROR(VLOOKUP(Q414,Produtos!$A$1:$C$2319,2,FALSE),"Não Cadastrado")))))</f>
        <v/>
      </c>
      <c r="T414" s="106" t="str">
        <f>VLOOKUP(Tabela2[[#This Row],[SIEMA]],Siema2025,11,FALSE)</f>
        <v>0.002</v>
      </c>
      <c r="U414" s="106" t="str">
        <f>VLOOKUP(Tabela2[[#This Row],[SIEMA]],Siema2025,12,FALSE)</f>
        <v>M3</v>
      </c>
      <c r="V414" s="106" t="str">
        <f>IF(Q414="","",IF(ISNUMBER(Q414)=FALSE,"Não se aplica",IFERROR(VLOOKUP(Q414,Produtos!$A$1:$C$2319,3,FALSE),"Não Cadastrado")))</f>
        <v/>
      </c>
      <c r="W414" s="106" t="str">
        <f>VLOOKUP(Tabela2[[#This Row],[SIEMA]],Siema2025,10,FALSE)</f>
        <v>Água Oleosa</v>
      </c>
      <c r="X414" s="115" t="str">
        <f>IF(Tabela2[[#This Row],[Origem do acidente]] = "Plataforma", "PREENCHER","NA")</f>
        <v>NA</v>
      </c>
      <c r="Y414" s="111" t="str">
        <f>IF(W414="","", IF(W414="NC","", IF(W414="NE","", IF(W414="NA","",IFERROR(VLOOKUP(W414,Produtos!$A$1:$C$2319,2,FALSE),"Não Cadastrado")))))</f>
        <v>Não Cadastrado</v>
      </c>
      <c r="Z414" s="106" t="str">
        <f>VLOOKUP(Tabela2[[#This Row],[SIEMA]],Siema2025,11,FALSE)</f>
        <v>0.002</v>
      </c>
      <c r="AA414" s="106" t="str">
        <f>VLOOKUP(Tabela2[[#This Row],[SIEMA]],Siema2025,12,FALSE)</f>
        <v>M3</v>
      </c>
      <c r="AB414" s="106" t="str">
        <f>IF(W414="","",IF(ISNUMBER(W414)=FALSE,"Não se aplica",IFERROR(VLOOKUP(W414,Produtos!$A$1:$C$2319,3,FALSE),"Não Cadastrado")))</f>
        <v>Não se aplica</v>
      </c>
      <c r="AC414" s="106"/>
      <c r="AD414" s="110"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Em investigação.</v>
      </c>
      <c r="AK414" s="109"/>
      <c r="AL414" s="109"/>
      <c r="AM414" s="109"/>
      <c r="AN414" s="110" t="str">
        <f>VLOOKUP(Tabela2[[#This Row],[SIEMA]],Siema2025,51,FALSE)</f>
        <v/>
      </c>
      <c r="AO414" s="110" t="str">
        <f>VLOOKUP(Tabela2[[#This Row],[SIEMA]],Siema2025,53,FALSE)</f>
        <v/>
      </c>
      <c r="AP414" s="110" t="str">
        <f>VLOOKUP(Tabela2[[#This Row],[SIEMA]],Siema2025,55,FALSE)</f>
        <v/>
      </c>
      <c r="AQ414" s="110" t="str">
        <f>VLOOKUP(Tabela2[[#This Row],[SIEMA]],Siema2025,57,FALSE)</f>
        <v/>
      </c>
      <c r="AR414" s="110" t="str">
        <f>VLOOKUP(Tabela2[[#This Row],[SIEMA]],Siema2025,59,FALSE)</f>
        <v/>
      </c>
      <c r="AS414" s="110" t="str">
        <f>VLOOKUP(Tabela2[[#This Row],[SIEMA]],Siema2025,61,FALSE)</f>
        <v>X</v>
      </c>
      <c r="AT414" s="110" t="str">
        <f>VLOOKUP(Tabela2[[#This Row],[SIEMA]],Siema2025,63,FALSE)</f>
        <v/>
      </c>
      <c r="AU414" s="110" t="str">
        <f>VLOOKUP(Tabela2[[#This Row],[SIEMA]],Siema2025,65,FALSE)</f>
        <v/>
      </c>
      <c r="AV414" s="110" t="str">
        <f>VLOOKUP(Tabela2[[#This Row],[SIEMA]],Siema2025,67,FALSE)</f>
        <v/>
      </c>
      <c r="AW414" s="110" t="str">
        <f>VLOOKUP(Tabela2[[#This Row],[SIEMA]],Siema2025,69,FALSE)</f>
        <v/>
      </c>
      <c r="AX414" s="110" t="str">
        <f>VLOOKUP(Tabela2[[#This Row],[SIEMA]],Siema2025,71,FALSE)</f>
        <v/>
      </c>
      <c r="AY414" s="110" t="str">
        <f>VLOOKUP(Tabela2[[#This Row],[SIEMA]],Siema2025,73,FALSE)</f>
        <v/>
      </c>
      <c r="AZ414" s="110" t="str">
        <f>VLOOKUP(Tabela2[[#This Row],[SIEMA]],Siema2025,75,FALSE)</f>
        <v/>
      </c>
      <c r="BA414" s="110" t="str">
        <f>VLOOKUP(Tabela2[[#This Row],[SIEMA]],Siema2025,77,FALSE)</f>
        <v/>
      </c>
      <c r="BB414" s="110" t="str">
        <f>VLOOKUP(Tabela2[[#This Row],[SIEMA]],Siema2025,79,FALSE)</f>
        <v/>
      </c>
      <c r="BC414" s="110" t="str">
        <f>IF(Tabela2[[#This Row],[Outro(s) ]] = "X", "PREENCHER","NA")</f>
        <v>NA</v>
      </c>
      <c r="BD414" s="110" t="str">
        <f>VLOOKUP(Tabela2[[#This Row],[SIEMA]],Siema2025,82,FALSE)</f>
        <v/>
      </c>
      <c r="BE414" s="110" t="str">
        <f>VLOOKUP(Tabela2[[#This Row],[SIEMA]],Siema2025,81,FALSE)</f>
        <v/>
      </c>
      <c r="BF414" s="112" t="str">
        <f>VLOOKUP(Tabela2[[#This Row],[SIEMA]],Siema2025,28,FALSE)</f>
        <v>Petróleo Brasileiro S.A. - PETROBRAS</v>
      </c>
      <c r="BG414" s="112"/>
      <c r="BH414" s="113" t="str">
        <f>VLOOKUP(Tabela2[[#This Row],[SIEMA]],Siema2025,29,FALSE)</f>
        <v>33000167000101</v>
      </c>
      <c r="BI414" s="114" t="str">
        <f>VLOOKUP(Tabela2[[#This Row],[SIEMA]],Siema2025,107,FALSE)</f>
        <v>Não</v>
      </c>
      <c r="BJ414" s="109"/>
      <c r="BK414" s="106"/>
      <c r="BL414" s="143"/>
      <c r="BM414" s="110">
        <f ca="1">IF(Tabela2[[#This Row],[Data de atendimento do Ibama (considerar o primeiro documento/ação)]]="",_xlfn.DAYS(TODAY(),J414),_xlfn.DAYS(Tabela2[[#This Row],[Data de atendimento do Ibama (considerar o primeiro documento/ação)]],J414))</f>
        <v>391</v>
      </c>
      <c r="BN414" s="110" t="str">
        <f>IF(Tabela2[[#This Row],[Atendido pelo Ibama ("Não" ou "Sim")]]="Não","Preencher", IF(Tabela2[[#This Row],[Atendido pelo Ibama ("Não" ou "Sim")]]="Sim","NA",""))</f>
        <v/>
      </c>
      <c r="BO414" s="116"/>
      <c r="BP414" s="110" t="str">
        <f>IF(Tabela2[[#This Row],[Forma de atendimento (primeiro documento/ação)]]= "Outros (especificar)", "PREENCHER","NA")</f>
        <v>NA</v>
      </c>
      <c r="BQ414" s="108"/>
      <c r="BR414" s="110" t="str">
        <f>IF(Tabela2[[#This Row],[Equipe do Ibama foi a campo? Houve sobrevoo do Poseidon?]] = "Sim", "PREENCHER","NA")</f>
        <v>NA</v>
      </c>
      <c r="BS414" s="110" t="str">
        <f>IF(Tabela2[[#This Row],[Se sim, foi emitida Ordem de Emergência? (informações vinculada à coluna CK)]] = "Sim", "PREENCHER","NA")</f>
        <v>NA</v>
      </c>
      <c r="BT414" s="110" t="str">
        <f>IF(Tabela2[[#This Row],[Foi elaborado Relatório de Vistoria pelo Ibama? (informações vinculada à coluna CK)]] = "Sim", "PREENCHER","NA")</f>
        <v>NA</v>
      </c>
      <c r="BU414" s="110" t="str">
        <f>IF(Tabela2[[#This Row],[Houve envio de Informações Pós-acidente (preencher "não se aplica" quando de competência estadual/municipal)]] = "Sim", "PREENCHER","NA")</f>
        <v>NA</v>
      </c>
      <c r="BV414" s="110" t="str">
        <f>IF(Tabela2[[#This Row],[Houve avaliação das informações pós-acidente solicitadas/enviadas?]] = "Sim", "PREENCHER","NA")</f>
        <v>NA</v>
      </c>
      <c r="BW414" s="110" t="str">
        <f>IF(Tabela2[[#This Row],[O Ibama aguarda resposta da empresa/OEMA, etc?]] = "Sim", "PREENCHER","NA")</f>
        <v>NA</v>
      </c>
      <c r="BX414" s="108"/>
      <c r="BY414" s="108"/>
      <c r="BZ414" s="106" t="str">
        <f>IF(Tabela2[[#This Row],[Data do documento de encerramento]]="NA","NA",IF(Tabela2[[#This Row],[Data do documento de encerramento]]="","Pendente de conclusão/ encerramento",_xlfn.DAYS(Tabela2[[#This Row],[Data do documento de encerramento]],J414)))</f>
        <v>Pendente de conclusão/ encerramento</v>
      </c>
      <c r="CA414" s="109"/>
      <c r="CB414" s="109"/>
      <c r="CC414" s="131"/>
      <c r="CD414" s="109"/>
      <c r="CE414" s="109"/>
      <c r="CF414" s="109"/>
    </row>
    <row r="415" spans="1:84" ht="60.75">
      <c r="A415" s="185">
        <v>202562375625</v>
      </c>
      <c r="B415" s="120" t="s">
        <v>8599</v>
      </c>
      <c r="C415" s="110" t="s">
        <v>672</v>
      </c>
      <c r="D415" s="108" t="s">
        <v>637</v>
      </c>
      <c r="E415" s="108" t="s">
        <v>7091</v>
      </c>
      <c r="F415" s="108"/>
      <c r="G415" s="108" t="s">
        <v>7528</v>
      </c>
      <c r="H415" s="108" t="s">
        <v>7529</v>
      </c>
      <c r="I415" s="106" t="str">
        <f>VLOOKUP(Tabela2[[#This Row],[SIEMA]],Siema2025,19,FALSE)</f>
        <v>Santos</v>
      </c>
      <c r="J415" s="107">
        <f>VLOOKUP(Tabela2[[#This Row],[SIEMA]],Siema2025,2,FALSE)</f>
        <v>45829</v>
      </c>
      <c r="K415" s="107" t="str">
        <f>VLOOKUP(Tabela2[[#This Row],[SIEMA]],Siema2025,16,FALSE)</f>
        <v>Sábado</v>
      </c>
      <c r="L415" s="108" t="str">
        <f>IF(Tabela2[[#This Row],[Data]]="","Sem Informação",VLOOKUP(MONTH(Tabela2[[#This Row],[Data]]),'[1]Validação de dados'!$I$1:$J$13,2,0))</f>
        <v>Junho</v>
      </c>
      <c r="M415" s="106">
        <f>YEAR(Tabela2[[#This Row],[Data]])</f>
        <v>2025</v>
      </c>
      <c r="N415" s="107" t="str">
        <f>VLOOKUP(Tabela2[[#This Row],[SIEMA]],Siema2025,17,FALSE)</f>
        <v>Noturno</v>
      </c>
      <c r="O415" s="107" t="s">
        <v>111</v>
      </c>
      <c r="P415" s="106" t="str">
        <f>VLOOKUP(Tabela2[[#This Row],[SIEMA]],Siema2025,21,FALSE)</f>
        <v>Poço 3-BRSA-1343-RJS, interligado ao FPSO Sepetiba.</v>
      </c>
      <c r="Q415" s="106" t="s">
        <v>637</v>
      </c>
      <c r="R415" s="106" t="s">
        <v>8600</v>
      </c>
      <c r="S415" s="109" t="s">
        <v>7218</v>
      </c>
      <c r="T415" s="106">
        <v>5.1999999999999998E-2</v>
      </c>
      <c r="U415" s="106" t="s">
        <v>7109</v>
      </c>
      <c r="V415" s="106" t="str">
        <f>IF(Q415="","",IF(ISNUMBER(Q415)=FALSE,"Não se aplica",IFERROR(VLOOKUP(Q415,Produtos!$A$1:$C$2319,3,FALSE),"Não Cadastrado")))</f>
        <v>Não se aplica</v>
      </c>
      <c r="W415" s="106"/>
      <c r="X415" s="115"/>
      <c r="Y415" s="111" t="str">
        <f>IF(W415="","", IF(W415="NC","", IF(W415="NE","", IF(W415="NA","",IFERROR(VLOOKUP(W415,Produtos!$A$1:$C$2319,2,FALSE),"Não Cadastrado")))))</f>
        <v/>
      </c>
      <c r="Z415" s="106"/>
      <c r="AA415" s="106"/>
      <c r="AB415" s="106" t="str">
        <f>IF(W415="","",IF(ISNUMBER(W415)=FALSE,"Não se aplica",IFERROR(VLOOKUP(W415,Produtos!$A$1:$C$2319,3,FALSE),"Não Cadastrado")))</f>
        <v/>
      </c>
      <c r="AC415" s="106"/>
      <c r="AD415" s="110"/>
      <c r="AE415" s="109" t="str">
        <f>IF(AC415="","", IF(AC415="NC","", IF(AC415="NE","", IF(AC415="NA","",IFERROR(VLOOKUP(AC415,Produtos!$A$1:$C$2319,2,FALSE),"Não Cadastrado")))))</f>
        <v/>
      </c>
      <c r="AF415" s="106"/>
      <c r="AG415" s="106"/>
      <c r="AH415" s="106" t="str">
        <f>IF(AC415="","",IF(ISNUMBER(AC415)=FALSE,"Não se aplica",IFERROR(VLOOKUP(AC415,Produtos!$A$1:$C$2319,3,FALSE),"Não Cadastrado")))</f>
        <v/>
      </c>
      <c r="AI415" s="106"/>
      <c r="AJ415" s="106" t="str">
        <f>VLOOKUP(Tabela2[[#This Row],[SIEMA]],Siema2025,26,FALSE)</f>
        <v>Em investigação.</v>
      </c>
      <c r="AK415" s="109" t="s">
        <v>7219</v>
      </c>
      <c r="AL415" s="109"/>
      <c r="AM415" s="109"/>
      <c r="AN415" s="110" t="str">
        <f>VLOOKUP(Tabela2[[#This Row],[SIEMA]],Siema2025,51,FALSE)</f>
        <v/>
      </c>
      <c r="AO415" s="110" t="str">
        <f>VLOOKUP(Tabela2[[#This Row],[SIEMA]],Siema2025,53,FALSE)</f>
        <v/>
      </c>
      <c r="AP415" s="110" t="str">
        <f>VLOOKUP(Tabela2[[#This Row],[SIEMA]],Siema2025,55,FALSE)</f>
        <v/>
      </c>
      <c r="AQ415" s="110" t="str">
        <f>VLOOKUP(Tabela2[[#This Row],[SIEMA]],Siema2025,57,FALSE)</f>
        <v/>
      </c>
      <c r="AR415" s="110" t="str">
        <f>VLOOKUP(Tabela2[[#This Row],[SIEMA]],Siema2025,59,FALSE)</f>
        <v/>
      </c>
      <c r="AS415" s="110" t="str">
        <f>VLOOKUP(Tabela2[[#This Row],[SIEMA]],Siema2025,61,FALSE)</f>
        <v>X</v>
      </c>
      <c r="AT415" s="110" t="str">
        <f>VLOOKUP(Tabela2[[#This Row],[SIEMA]],Siema2025,63,FALSE)</f>
        <v/>
      </c>
      <c r="AU415" s="110" t="str">
        <f>VLOOKUP(Tabela2[[#This Row],[SIEMA]],Siema2025,65,FALSE)</f>
        <v/>
      </c>
      <c r="AV415" s="110" t="str">
        <f>VLOOKUP(Tabela2[[#This Row],[SIEMA]],Siema2025,67,FALSE)</f>
        <v/>
      </c>
      <c r="AW415" s="110" t="str">
        <f>VLOOKUP(Tabela2[[#This Row],[SIEMA]],Siema2025,69,FALSE)</f>
        <v/>
      </c>
      <c r="AX415" s="110" t="str">
        <f>VLOOKUP(Tabela2[[#This Row],[SIEMA]],Siema2025,71,FALSE)</f>
        <v/>
      </c>
      <c r="AY415" s="110" t="str">
        <f>VLOOKUP(Tabela2[[#This Row],[SIEMA]],Siema2025,73,FALSE)</f>
        <v/>
      </c>
      <c r="AZ415" s="110" t="str">
        <f>VLOOKUP(Tabela2[[#This Row],[SIEMA]],Siema2025,75,FALSE)</f>
        <v/>
      </c>
      <c r="BA415" s="110" t="str">
        <f>VLOOKUP(Tabela2[[#This Row],[SIEMA]],Siema2025,77,FALSE)</f>
        <v/>
      </c>
      <c r="BB415" s="110" t="str">
        <f>VLOOKUP(Tabela2[[#This Row],[SIEMA]],Siema2025,79,FALSE)</f>
        <v/>
      </c>
      <c r="BC415" s="110" t="str">
        <f>IF(Tabela2[[#This Row],[Outro(s) ]] = "X", "PREENCHER","NA")</f>
        <v>NA</v>
      </c>
      <c r="BD415" s="110" t="str">
        <f>VLOOKUP(Tabela2[[#This Row],[SIEMA]],Siema2025,82,FALSE)</f>
        <v/>
      </c>
      <c r="BE415" s="110" t="str">
        <f>VLOOKUP(Tabela2[[#This Row],[SIEMA]],Siema2025,81,FALSE)</f>
        <v/>
      </c>
      <c r="BF415" s="112" t="str">
        <f>VLOOKUP(Tabela2[[#This Row],[SIEMA]],Siema2025,28,FALSE)</f>
        <v>Petróleo Brasileiro S.A. - PETROBRAS</v>
      </c>
      <c r="BG415" s="112"/>
      <c r="BH415" s="113" t="str">
        <f>VLOOKUP(Tabela2[[#This Row],[SIEMA]],Siema2025,29,FALSE)</f>
        <v>33000167000292</v>
      </c>
      <c r="BI415" s="114" t="str">
        <f>VLOOKUP(Tabela2[[#This Row],[SIEMA]],Siema2025,107,FALSE)</f>
        <v>Não</v>
      </c>
      <c r="BJ415" s="109" t="s">
        <v>7097</v>
      </c>
      <c r="BK415" s="106" t="s">
        <v>2696</v>
      </c>
      <c r="BL415" s="143">
        <v>45834</v>
      </c>
      <c r="BM415" s="110">
        <f ca="1">IF(Tabela2[[#This Row],[Data de atendimento do Ibama (considerar o primeiro documento/ação)]]="",_xlfn.DAYS(TODAY(),J415),_xlfn.DAYS(Tabela2[[#This Row],[Data de atendimento do Ibama (considerar o primeiro documento/ação)]],J415))</f>
        <v>5</v>
      </c>
      <c r="BN415" s="110" t="str">
        <f>IF(Tabela2[[#This Row],[Atendido pelo Ibama ("Não" ou "Sim")]]="Não","Preencher", IF(Tabela2[[#This Row],[Atendido pelo Ibama ("Não" ou "Sim")]]="Sim","NA",""))</f>
        <v>NA</v>
      </c>
      <c r="BO415" s="116" t="s">
        <v>7098</v>
      </c>
      <c r="BP415" s="110" t="str">
        <f>IF(Tabela2[[#This Row],[Forma de atendimento (primeiro documento/ação)]]= "Outros (especificar)", "PREENCHER","NA")</f>
        <v>NA</v>
      </c>
      <c r="BQ415" s="108" t="s">
        <v>123</v>
      </c>
      <c r="BR415" s="110" t="str">
        <f>IF(Tabela2[[#This Row],[Equipe do Ibama foi a campo? Houve sobrevoo do Poseidon?]] = "Sim", "PREENCHER","NA")</f>
        <v>NA</v>
      </c>
      <c r="BS415" s="110" t="str">
        <f>IF(Tabela2[[#This Row],[Se sim, foi emitida Ordem de Emergência? (informações vinculada à coluna CK)]] = "Sim", "PREENCHER","NA")</f>
        <v>NA</v>
      </c>
      <c r="BT415" s="110" t="s">
        <v>7099</v>
      </c>
      <c r="BU415" s="110" t="s">
        <v>123</v>
      </c>
      <c r="BV415" s="110" t="s">
        <v>123</v>
      </c>
      <c r="BW415" s="110" t="s">
        <v>123</v>
      </c>
      <c r="BX415" s="108" t="s">
        <v>7119</v>
      </c>
      <c r="BY415" s="108"/>
      <c r="BZ415" s="106" t="str">
        <f>IF(Tabela2[[#This Row],[Data do documento de encerramento]]="NA","NA",IF(Tabela2[[#This Row],[Data do documento de encerramento]]="","Pendente de conclusão/ encerramento",_xlfn.DAYS(Tabela2[[#This Row],[Data do documento de encerramento]],J415)))</f>
        <v>Pendente de conclusão/ encerramento</v>
      </c>
      <c r="CA415" s="109" t="s">
        <v>7220</v>
      </c>
      <c r="CB415" s="109" t="s">
        <v>7156</v>
      </c>
      <c r="CC415" s="131" t="s">
        <v>7260</v>
      </c>
      <c r="CD415" s="109" t="s">
        <v>8601</v>
      </c>
      <c r="CE415" s="109" t="s">
        <v>123</v>
      </c>
      <c r="CF415" s="109" t="s">
        <v>7103</v>
      </c>
    </row>
    <row r="416" spans="1:84" s="23" customFormat="1" hidden="1">
      <c r="A416" s="172">
        <v>202562443246</v>
      </c>
      <c r="B416" s="120" t="s">
        <v>8602</v>
      </c>
      <c r="C416" s="110" t="s">
        <v>672</v>
      </c>
      <c r="D416" s="108" t="s">
        <v>637</v>
      </c>
      <c r="E416" s="108" t="str">
        <f>VLOOKUP(Tabela2[[#This Row],[SIEMA]],Siema2025,20,FALSE)</f>
        <v>campo de Tupi, Bacia de Campos</v>
      </c>
      <c r="F416" s="108"/>
      <c r="G416" s="108"/>
      <c r="H416" s="108"/>
      <c r="I416" s="106" t="str">
        <f>VLOOKUP(Tabela2[[#This Row],[SIEMA]],Siema2025,19,FALSE)</f>
        <v>Santos</v>
      </c>
      <c r="J416" s="107">
        <f>VLOOKUP(Tabela2[[#This Row],[SIEMA]],Siema2025,2,FALSE)</f>
        <v>45830</v>
      </c>
      <c r="K416" s="107" t="str">
        <f>VLOOKUP(Tabela2[[#This Row],[SIEMA]],Siema2025,16,FALSE)</f>
        <v>Domingo</v>
      </c>
      <c r="L416" s="108" t="str">
        <f>IF(Tabela2[[#This Row],[Data]]="","Sem Informação",VLOOKUP(MONTH(Tabela2[[#This Row],[Data]]),'[1]Validação de dados'!$I$1:$J$13,2,0))</f>
        <v>Junho</v>
      </c>
      <c r="M416" s="106">
        <f>YEAR(Tabela2[[#This Row],[Data]])</f>
        <v>2025</v>
      </c>
      <c r="N416" s="107" t="str">
        <f>VLOOKUP(Tabela2[[#This Row],[SIEMA]],Siema2025,17,FALSE)</f>
        <v>Vespertino</v>
      </c>
      <c r="O416" s="107" t="s">
        <v>7236</v>
      </c>
      <c r="P416" s="106" t="str">
        <f>VLOOKUP(Tabela2[[#This Row],[SIEMA]],Siema2025,21,FALSE)</f>
        <v>Mancha de origem desconhecida plataforma próxima é FPSO Maricá.</v>
      </c>
      <c r="Q416" s="106" t="str">
        <f>VLOOKUP(Tabela2[[#This Row],[SIEMA]],Siema2025,7,FALSE)</f>
        <v/>
      </c>
      <c r="R416" s="106" t="str">
        <f>VLOOKUP(Tabela2[[#This Row],[SIEMA]],Siema2025,10,FALSE)</f>
        <v>Petroleo</v>
      </c>
      <c r="S416" s="109" t="str">
        <f>IF(Q416="","", IF(Q416="NC","", IF(Q416="NE","", IF(Q416="NA","",IFERROR(VLOOKUP(Q416,Produtos!$A$1:$C$2319,2,FALSE),"Não Cadastrado")))))</f>
        <v/>
      </c>
      <c r="T416" s="106" t="str">
        <f>VLOOKUP(Tabela2[[#This Row],[SIEMA]],Siema2025,11,FALSE)</f>
        <v>1.0E 6</v>
      </c>
      <c r="U416" s="106" t="str">
        <f>VLOOKUP(Tabela2[[#This Row],[SIEMA]],Siema2025,12,FALSE)</f>
        <v>M3</v>
      </c>
      <c r="V416" s="106" t="str">
        <f>IF(Q416="","",IF(ISNUMBER(Q416)=FALSE,"Não se aplica",IFERROR(VLOOKUP(Q416,Produtos!$A$1:$C$2319,3,FALSE),"Não Cadastrado")))</f>
        <v/>
      </c>
      <c r="W416" s="106" t="str">
        <f>VLOOKUP(Tabela2[[#This Row],[SIEMA]],Siema2025,10,FALSE)</f>
        <v>Petroleo</v>
      </c>
      <c r="X416" s="115" t="str">
        <f>IF(Tabela2[[#This Row],[Origem do acidente]] = "Plataforma", "PREENCHER","NA")</f>
        <v>NA</v>
      </c>
      <c r="Y416" s="111" t="str">
        <f>IF(W416="","", IF(W416="NC","", IF(W416="NE","", IF(W416="NA","",IFERROR(VLOOKUP(W416,Produtos!$A$1:$C$2319,2,FALSE),"Não Cadastrado")))))</f>
        <v>Não Cadastrado</v>
      </c>
      <c r="Z416" s="106" t="str">
        <f>VLOOKUP(Tabela2[[#This Row],[SIEMA]],Siema2025,11,FALSE)</f>
        <v>1.0E 6</v>
      </c>
      <c r="AA416" s="106" t="str">
        <f>VLOOKUP(Tabela2[[#This Row],[SIEMA]],Siema2025,12,FALSE)</f>
        <v>M3</v>
      </c>
      <c r="AB416" s="106" t="str">
        <f>IF(W416="","",IF(ISNUMBER(W416)=FALSE,"Não se aplica",IFERROR(VLOOKUP(W416,Produtos!$A$1:$C$2319,3,FALSE),"Não Cadastrado")))</f>
        <v>Não se aplica</v>
      </c>
      <c r="AC416" s="106"/>
      <c r="AD416" s="110" t="str">
        <f>IF(Tabela2[[#This Row],[Origem do acidente]] = "Plataforma", "PREENCHER","NA")</f>
        <v>NA</v>
      </c>
      <c r="AE416" s="109" t="str">
        <f>IF(AC416="","", IF(AC416="NC","", IF(AC416="NE","", IF(AC416="NA","",IFERROR(VLOOKUP(AC416,Produtos!$A$1:$C$2319,2,FALSE),"Não Cadastrado")))))</f>
        <v/>
      </c>
      <c r="AF416" s="106"/>
      <c r="AG416" s="106"/>
      <c r="AH416" s="106" t="str">
        <f>IF(AC416="","",IF(ISNUMBER(AC416)=FALSE,"Não se aplica",IFERROR(VLOOKUP(AC416,Produtos!$A$1:$C$2319,3,FALSE),"Não Cadastrado")))</f>
        <v/>
      </c>
      <c r="AI416" s="106"/>
      <c r="AJ416" s="106" t="str">
        <f>VLOOKUP(Tabela2[[#This Row],[SIEMA]],Siema2025,26,FALSE)</f>
        <v>Em investigação</v>
      </c>
      <c r="AK416" s="109"/>
      <c r="AL416" s="109"/>
      <c r="AM416" s="109"/>
      <c r="AN416" s="110" t="str">
        <f>VLOOKUP(Tabela2[[#This Row],[SIEMA]],Siema2025,51,FALSE)</f>
        <v/>
      </c>
      <c r="AO416" s="110" t="str">
        <f>VLOOKUP(Tabela2[[#This Row],[SIEMA]],Siema2025,53,FALSE)</f>
        <v/>
      </c>
      <c r="AP416" s="110" t="str">
        <f>VLOOKUP(Tabela2[[#This Row],[SIEMA]],Siema2025,55,FALSE)</f>
        <v/>
      </c>
      <c r="AQ416" s="110" t="str">
        <f>VLOOKUP(Tabela2[[#This Row],[SIEMA]],Siema2025,57,FALSE)</f>
        <v/>
      </c>
      <c r="AR416" s="110" t="str">
        <f>VLOOKUP(Tabela2[[#This Row],[SIEMA]],Siema2025,59,FALSE)</f>
        <v/>
      </c>
      <c r="AS416" s="110" t="str">
        <f>VLOOKUP(Tabela2[[#This Row],[SIEMA]],Siema2025,61,FALSE)</f>
        <v>X</v>
      </c>
      <c r="AT416" s="110" t="str">
        <f>VLOOKUP(Tabela2[[#This Row],[SIEMA]],Siema2025,63,FALSE)</f>
        <v/>
      </c>
      <c r="AU416" s="110" t="str">
        <f>VLOOKUP(Tabela2[[#This Row],[SIEMA]],Siema2025,65,FALSE)</f>
        <v/>
      </c>
      <c r="AV416" s="110" t="str">
        <f>VLOOKUP(Tabela2[[#This Row],[SIEMA]],Siema2025,67,FALSE)</f>
        <v/>
      </c>
      <c r="AW416" s="110" t="str">
        <f>VLOOKUP(Tabela2[[#This Row],[SIEMA]],Siema2025,69,FALSE)</f>
        <v/>
      </c>
      <c r="AX416" s="110" t="str">
        <f>VLOOKUP(Tabela2[[#This Row],[SIEMA]],Siema2025,71,FALSE)</f>
        <v/>
      </c>
      <c r="AY416" s="110" t="str">
        <f>VLOOKUP(Tabela2[[#This Row],[SIEMA]],Siema2025,73,FALSE)</f>
        <v/>
      </c>
      <c r="AZ416" s="110" t="str">
        <f>VLOOKUP(Tabela2[[#This Row],[SIEMA]],Siema2025,75,FALSE)</f>
        <v/>
      </c>
      <c r="BA416" s="110" t="str">
        <f>VLOOKUP(Tabela2[[#This Row],[SIEMA]],Siema2025,77,FALSE)</f>
        <v/>
      </c>
      <c r="BB416" s="110" t="str">
        <f>VLOOKUP(Tabela2[[#This Row],[SIEMA]],Siema2025,79,FALSE)</f>
        <v/>
      </c>
      <c r="BC416" s="110" t="str">
        <f>IF(Tabela2[[#This Row],[Outro(s) ]] = "X", "PREENCHER","NA")</f>
        <v>NA</v>
      </c>
      <c r="BD416" s="110" t="str">
        <f>VLOOKUP(Tabela2[[#This Row],[SIEMA]],Siema2025,82,FALSE)</f>
        <v/>
      </c>
      <c r="BE416" s="110" t="str">
        <f>VLOOKUP(Tabela2[[#This Row],[SIEMA]],Siema2025,81,FALSE)</f>
        <v/>
      </c>
      <c r="BF416" s="112" t="str">
        <f>VLOOKUP(Tabela2[[#This Row],[SIEMA]],Siema2025,28,FALSE)</f>
        <v>Petrobras</v>
      </c>
      <c r="BG416" s="112"/>
      <c r="BH416" s="113" t="str">
        <f>VLOOKUP(Tabela2[[#This Row],[SIEMA]],Siema2025,29,FALSE)</f>
        <v>33000167089501</v>
      </c>
      <c r="BI416" s="114" t="str">
        <f>VLOOKUP(Tabela2[[#This Row],[SIEMA]],Siema2025,107,FALSE)</f>
        <v>Não</v>
      </c>
      <c r="BJ416" s="109"/>
      <c r="BK416" s="106"/>
      <c r="BL416" s="143"/>
      <c r="BM416" s="110">
        <f ca="1">IF(Tabela2[[#This Row],[Data de atendimento do Ibama (considerar o primeiro documento/ação)]]="",_xlfn.DAYS(TODAY(),J416),_xlfn.DAYS(Tabela2[[#This Row],[Data de atendimento do Ibama (considerar o primeiro documento/ação)]],J416))</f>
        <v>390</v>
      </c>
      <c r="BN416" s="110" t="str">
        <f>IF(Tabela2[[#This Row],[Atendido pelo Ibama ("Não" ou "Sim")]]="Não","Preencher", IF(Tabela2[[#This Row],[Atendido pelo Ibama ("Não" ou "Sim")]]="Sim","NA",""))</f>
        <v/>
      </c>
      <c r="BO416" s="116"/>
      <c r="BP416" s="110" t="str">
        <f>IF(Tabela2[[#This Row],[Forma de atendimento (primeiro documento/ação)]]= "Outros (especificar)", "PREENCHER","NA")</f>
        <v>NA</v>
      </c>
      <c r="BQ416" s="108"/>
      <c r="BR416" s="110" t="str">
        <f>IF(Tabela2[[#This Row],[Equipe do Ibama foi a campo? Houve sobrevoo do Poseidon?]] = "Sim", "PREENCHER","NA")</f>
        <v>NA</v>
      </c>
      <c r="BS416" s="110" t="str">
        <f>IF(Tabela2[[#This Row],[Se sim, foi emitida Ordem de Emergência? (informações vinculada à coluna CK)]] = "Sim", "PREENCHER","NA")</f>
        <v>NA</v>
      </c>
      <c r="BT416" s="110" t="str">
        <f>IF(Tabela2[[#This Row],[Foi elaborado Relatório de Vistoria pelo Ibama? (informações vinculada à coluna CK)]] = "Sim", "PREENCHER","NA")</f>
        <v>NA</v>
      </c>
      <c r="BU416" s="110" t="str">
        <f>IF(Tabela2[[#This Row],[Houve envio de Informações Pós-acidente (preencher "não se aplica" quando de competência estadual/municipal)]] = "Sim", "PREENCHER","NA")</f>
        <v>NA</v>
      </c>
      <c r="BV416" s="110" t="str">
        <f>IF(Tabela2[[#This Row],[Houve avaliação das informações pós-acidente solicitadas/enviadas?]] = "Sim", "PREENCHER","NA")</f>
        <v>NA</v>
      </c>
      <c r="BW416" s="110" t="str">
        <f>IF(Tabela2[[#This Row],[O Ibama aguarda resposta da empresa/OEMA, etc?]] = "Sim", "PREENCHER","NA")</f>
        <v>NA</v>
      </c>
      <c r="BX416" s="108"/>
      <c r="BY416" s="108"/>
      <c r="BZ416" s="106" t="str">
        <f>IF(Tabela2[[#This Row],[Data do documento de encerramento]]="NA","NA",IF(Tabela2[[#This Row],[Data do documento de encerramento]]="","Pendente de conclusão/ encerramento",_xlfn.DAYS(Tabela2[[#This Row],[Data do documento de encerramento]],J416)))</f>
        <v>Pendente de conclusão/ encerramento</v>
      </c>
      <c r="CA416" s="109"/>
      <c r="CB416" s="109"/>
      <c r="CC416" s="106"/>
      <c r="CD416" s="109"/>
      <c r="CE416" s="109"/>
      <c r="CF416" s="109"/>
    </row>
    <row r="417" spans="1:84" ht="76.5">
      <c r="A417" s="185">
        <v>202562414423</v>
      </c>
      <c r="B417" s="120" t="s">
        <v>8603</v>
      </c>
      <c r="C417" s="110" t="s">
        <v>672</v>
      </c>
      <c r="D417" s="108" t="s">
        <v>637</v>
      </c>
      <c r="E417" s="108" t="s">
        <v>8604</v>
      </c>
      <c r="F417" s="108"/>
      <c r="G417" s="108" t="s">
        <v>8605</v>
      </c>
      <c r="H417" s="108" t="s">
        <v>8606</v>
      </c>
      <c r="I417" s="106" t="str">
        <f>VLOOKUP(Tabela2[[#This Row],[SIEMA]],Siema2025,19,FALSE)</f>
        <v>Santos</v>
      </c>
      <c r="J417" s="107">
        <f>VLOOKUP(Tabela2[[#This Row],[SIEMA]],Siema2025,2,FALSE)</f>
        <v>45831</v>
      </c>
      <c r="K417" s="107" t="str">
        <f>VLOOKUP(Tabela2[[#This Row],[SIEMA]],Siema2025,16,FALSE)</f>
        <v>Segunda</v>
      </c>
      <c r="L417" s="108" t="str">
        <f>IF(Tabela2[[#This Row],[Data]]="","Sem Informação",VLOOKUP(MONTH(Tabela2[[#This Row],[Data]]),'[1]Validação de dados'!$I$1:$J$13,2,0))</f>
        <v>Junho</v>
      </c>
      <c r="M417" s="106">
        <f>YEAR(Tabela2[[#This Row],[Data]])</f>
        <v>2025</v>
      </c>
      <c r="N417" s="107" t="str">
        <f>VLOOKUP(Tabela2[[#This Row],[SIEMA]],Siema2025,17,FALSE)</f>
        <v>Matutino</v>
      </c>
      <c r="O417" s="107" t="s">
        <v>111</v>
      </c>
      <c r="P417" s="106" t="str">
        <f>VLOOKUP(Tabela2[[#This Row],[SIEMA]],Siema2025,21,FALSE)</f>
        <v>Embarcação SAIPEM FDS.</v>
      </c>
      <c r="Q417" s="106" t="s">
        <v>637</v>
      </c>
      <c r="R417" s="106" t="s">
        <v>8607</v>
      </c>
      <c r="S417" s="109" t="s">
        <v>7095</v>
      </c>
      <c r="T417" s="106">
        <v>2.9999999999999997E-4</v>
      </c>
      <c r="U417" s="106" t="s">
        <v>7109</v>
      </c>
      <c r="V417" s="106" t="str">
        <f>IF(Q417="","",IF(ISNUMBER(Q417)=FALSE,"Não se aplica",IFERROR(VLOOKUP(Q417,Produtos!$A$1:$C$2319,3,FALSE),"Não Cadastrado")))</f>
        <v>Não se aplica</v>
      </c>
      <c r="W417" s="106"/>
      <c r="X417" s="115"/>
      <c r="Y417" s="111" t="str">
        <f>IF(W417="","", IF(W417="NC","", IF(W417="NE","", IF(W417="NA","",IFERROR(VLOOKUP(W417,Produtos!$A$1:$C$2319,2,FALSE),"Não Cadastrado")))))</f>
        <v/>
      </c>
      <c r="Z417" s="106"/>
      <c r="AA417" s="106"/>
      <c r="AB417" s="106" t="str">
        <f>IF(W417="","",IF(ISNUMBER(W417)=FALSE,"Não se aplica",IFERROR(VLOOKUP(W417,Produtos!$A$1:$C$2319,3,FALSE),"Não Cadastrado")))</f>
        <v/>
      </c>
      <c r="AC417" s="106"/>
      <c r="AD417" s="110"/>
      <c r="AE417" s="109" t="str">
        <f>IF(AC417="","", IF(AC417="NC","", IF(AC417="NE","", IF(AC417="NA","",IFERROR(VLOOKUP(AC417,Produtos!$A$1:$C$2319,2,FALSE),"Não Cadastrado")))))</f>
        <v/>
      </c>
      <c r="AF417" s="106"/>
      <c r="AG417" s="106"/>
      <c r="AH417" s="106" t="str">
        <f>IF(AC417="","",IF(ISNUMBER(AC417)=FALSE,"Não se aplica",IFERROR(VLOOKUP(AC417,Produtos!$A$1:$C$2319,3,FALSE),"Não Cadastrado")))</f>
        <v/>
      </c>
      <c r="AI417" s="106"/>
      <c r="AJ417" s="106" t="str">
        <f>VLOOKUP(Tabela2[[#This Row],[SIEMA]],Siema2025,26,FALSE)</f>
        <v>Foi identificado que a causa principal do vazamento era um plug solto em uma linha da garra da Torre 2, que havia sido previamente isolada.</v>
      </c>
      <c r="AK417" s="109" t="s">
        <v>7271</v>
      </c>
      <c r="AL417" s="109"/>
      <c r="AM417" s="109"/>
      <c r="AN417" s="110" t="str">
        <f>VLOOKUP(Tabela2[[#This Row],[SIEMA]],Siema2025,51,FALSE)</f>
        <v/>
      </c>
      <c r="AO417" s="110" t="str">
        <f>VLOOKUP(Tabela2[[#This Row],[SIEMA]],Siema2025,53,FALSE)</f>
        <v/>
      </c>
      <c r="AP417" s="110" t="str">
        <f>VLOOKUP(Tabela2[[#This Row],[SIEMA]],Siema2025,55,FALSE)</f>
        <v/>
      </c>
      <c r="AQ417" s="110" t="str">
        <f>VLOOKUP(Tabela2[[#This Row],[SIEMA]],Siema2025,57,FALSE)</f>
        <v/>
      </c>
      <c r="AR417" s="110" t="str">
        <f>VLOOKUP(Tabela2[[#This Row],[SIEMA]],Siema2025,59,FALSE)</f>
        <v/>
      </c>
      <c r="AS417" s="110" t="str">
        <f>VLOOKUP(Tabela2[[#This Row],[SIEMA]],Siema2025,61,FALSE)</f>
        <v>X</v>
      </c>
      <c r="AT417" s="110" t="str">
        <f>VLOOKUP(Tabela2[[#This Row],[SIEMA]],Siema2025,63,FALSE)</f>
        <v/>
      </c>
      <c r="AU417" s="110" t="str">
        <f>VLOOKUP(Tabela2[[#This Row],[SIEMA]],Siema2025,65,FALSE)</f>
        <v/>
      </c>
      <c r="AV417" s="110" t="str">
        <f>VLOOKUP(Tabela2[[#This Row],[SIEMA]],Siema2025,67,FALSE)</f>
        <v/>
      </c>
      <c r="AW417" s="110" t="str">
        <f>VLOOKUP(Tabela2[[#This Row],[SIEMA]],Siema2025,69,FALSE)</f>
        <v/>
      </c>
      <c r="AX417" s="110" t="str">
        <f>VLOOKUP(Tabela2[[#This Row],[SIEMA]],Siema2025,71,FALSE)</f>
        <v/>
      </c>
      <c r="AY417" s="110" t="str">
        <f>VLOOKUP(Tabela2[[#This Row],[SIEMA]],Siema2025,73,FALSE)</f>
        <v/>
      </c>
      <c r="AZ417" s="110" t="str">
        <f>VLOOKUP(Tabela2[[#This Row],[SIEMA]],Siema2025,75,FALSE)</f>
        <v/>
      </c>
      <c r="BA417" s="110" t="str">
        <f>VLOOKUP(Tabela2[[#This Row],[SIEMA]],Siema2025,77,FALSE)</f>
        <v/>
      </c>
      <c r="BB417" s="110" t="str">
        <f>VLOOKUP(Tabela2[[#This Row],[SIEMA]],Siema2025,79,FALSE)</f>
        <v/>
      </c>
      <c r="BC417" s="110" t="str">
        <f>IF(Tabela2[[#This Row],[Outro(s) ]] = "X", "PREENCHER","NA")</f>
        <v>NA</v>
      </c>
      <c r="BD417" s="110" t="str">
        <f>VLOOKUP(Tabela2[[#This Row],[SIEMA]],Siema2025,82,FALSE)</f>
        <v/>
      </c>
      <c r="BE417" s="110" t="str">
        <f>VLOOKUP(Tabela2[[#This Row],[SIEMA]],Siema2025,81,FALSE)</f>
        <v/>
      </c>
      <c r="BF417" s="112" t="str">
        <f>VLOOKUP(Tabela2[[#This Row],[SIEMA]],Siema2025,28,FALSE)</f>
        <v>Petróleo Brasileiro S.A. - PETROBRAS</v>
      </c>
      <c r="BG417" s="112"/>
      <c r="BH417" s="113">
        <v>33000167000101</v>
      </c>
      <c r="BI417" s="114" t="str">
        <f>VLOOKUP(Tabela2[[#This Row],[SIEMA]],Siema2025,107,FALSE)</f>
        <v>Não</v>
      </c>
      <c r="BJ417" s="109" t="s">
        <v>7097</v>
      </c>
      <c r="BK417" s="106" t="s">
        <v>2696</v>
      </c>
      <c r="BL417" s="143">
        <v>45834</v>
      </c>
      <c r="BM417" s="110">
        <f ca="1">IF(Tabela2[[#This Row],[Data de atendimento do Ibama (considerar o primeiro documento/ação)]]="",_xlfn.DAYS(TODAY(),J417),_xlfn.DAYS(Tabela2[[#This Row],[Data de atendimento do Ibama (considerar o primeiro documento/ação)]],J417))</f>
        <v>3</v>
      </c>
      <c r="BN417" s="110" t="str">
        <f>IF(Tabela2[[#This Row],[Atendido pelo Ibama ("Não" ou "Sim")]]="Não","Preencher", IF(Tabela2[[#This Row],[Atendido pelo Ibama ("Não" ou "Sim")]]="Sim","NA",""))</f>
        <v>NA</v>
      </c>
      <c r="BO417" s="116" t="s">
        <v>7098</v>
      </c>
      <c r="BP417" s="110" t="str">
        <f>IF(Tabela2[[#This Row],[Forma de atendimento (primeiro documento/ação)]]= "Outros (especificar)", "PREENCHER","NA")</f>
        <v>NA</v>
      </c>
      <c r="BQ417" s="108" t="s">
        <v>123</v>
      </c>
      <c r="BR417" s="110" t="str">
        <f>IF(Tabela2[[#This Row],[Equipe do Ibama foi a campo? Houve sobrevoo do Poseidon?]] = "Sim", "PREENCHER","NA")</f>
        <v>NA</v>
      </c>
      <c r="BS417" s="110" t="str">
        <f>IF(Tabela2[[#This Row],[Se sim, foi emitida Ordem de Emergência? (informações vinculada à coluna CK)]] = "Sim", "PREENCHER","NA")</f>
        <v>NA</v>
      </c>
      <c r="BT417" s="110" t="s">
        <v>7099</v>
      </c>
      <c r="BU417" s="110" t="s">
        <v>123</v>
      </c>
      <c r="BV417" s="110" t="s">
        <v>123</v>
      </c>
      <c r="BW417" s="110" t="s">
        <v>123</v>
      </c>
      <c r="BX417" s="108" t="s">
        <v>7119</v>
      </c>
      <c r="BY417" s="108"/>
      <c r="BZ417" s="106" t="str">
        <f>IF(Tabela2[[#This Row],[Data do documento de encerramento]]="NA","NA",IF(Tabela2[[#This Row],[Data do documento de encerramento]]="","Pendente de conclusão/ encerramento",_xlfn.DAYS(Tabela2[[#This Row],[Data do documento de encerramento]],J417)))</f>
        <v>Pendente de conclusão/ encerramento</v>
      </c>
      <c r="CA417" s="109"/>
      <c r="CB417" s="109" t="s">
        <v>7156</v>
      </c>
      <c r="CC417" s="109" t="s">
        <v>7309</v>
      </c>
      <c r="CD417" s="109" t="s">
        <v>8608</v>
      </c>
      <c r="CE417" s="109" t="s">
        <v>123</v>
      </c>
      <c r="CF417" s="109" t="s">
        <v>7103</v>
      </c>
    </row>
    <row r="418" spans="1:84" ht="60.75">
      <c r="A418" s="172">
        <v>202562464854</v>
      </c>
      <c r="B418" s="173" t="s">
        <v>8609</v>
      </c>
      <c r="C418" s="110" t="s">
        <v>7133</v>
      </c>
      <c r="D418" s="108" t="s">
        <v>637</v>
      </c>
      <c r="E418" s="29" t="s">
        <v>7574</v>
      </c>
      <c r="F418" s="108"/>
      <c r="G418" s="108" t="s">
        <v>8610</v>
      </c>
      <c r="H418" s="108" t="s">
        <v>8611</v>
      </c>
      <c r="I418" s="106" t="str">
        <f>VLOOKUP(Tabela2[[#This Row],[SIEMA]],Siema2025,19,FALSE)</f>
        <v>Campos</v>
      </c>
      <c r="J418" s="107">
        <f>VLOOKUP(Tabela2[[#This Row],[SIEMA]],Siema2025,2,FALSE)</f>
        <v>45831</v>
      </c>
      <c r="K418" s="107" t="str">
        <f>VLOOKUP(Tabela2[[#This Row],[SIEMA]],Siema2025,16,FALSE)</f>
        <v>Segunda</v>
      </c>
      <c r="L418" s="108" t="str">
        <f>IF(Tabela2[[#This Row],[Data]]="","Sem Informação",VLOOKUP(MONTH(Tabela2[[#This Row],[Data]]),'[1]Validação de dados'!$I$1:$J$13,2,0))</f>
        <v>Junho</v>
      </c>
      <c r="M418" s="106">
        <f>YEAR(Tabela2[[#This Row],[Data]])</f>
        <v>2025</v>
      </c>
      <c r="N418" s="107" t="str">
        <f>VLOOKUP(Tabela2[[#This Row],[SIEMA]],Siema2025,17,FALSE)</f>
        <v>Matutino</v>
      </c>
      <c r="O418" s="107" t="s">
        <v>111</v>
      </c>
      <c r="P418" s="106" t="str">
        <f>VLOOKUP(Tabela2[[#This Row],[SIEMA]],Siema2025,21,FALSE)</f>
        <v>poço 7-JUB-81H-ESS, Campo de Jubarte, Bacia de Campos</v>
      </c>
      <c r="Q418" s="106" t="s">
        <v>637</v>
      </c>
      <c r="R418" s="106" t="s">
        <v>8612</v>
      </c>
      <c r="S418" s="109" t="s">
        <v>7218</v>
      </c>
      <c r="T418" s="106" t="str">
        <f>VLOOKUP(Tabela2[[#This Row],[SIEMA]],Siema2025,11,FALSE)</f>
        <v>0.0636</v>
      </c>
      <c r="U418" s="106" t="str">
        <f>VLOOKUP(Tabela2[[#This Row],[SIEMA]],Siema2025,12,FALSE)</f>
        <v>M3</v>
      </c>
      <c r="V418" s="106" t="s">
        <v>637</v>
      </c>
      <c r="W418" s="106"/>
      <c r="X418" s="115"/>
      <c r="Y418" s="111" t="str">
        <f>IF(W418="","", IF(W418="NC","", IF(W418="NE","", IF(W418="NA","",IFERROR(VLOOKUP(W418,Produtos!$A$1:$C$2319,2,FALSE),"Não Cadastrado")))))</f>
        <v/>
      </c>
      <c r="Z418" s="106"/>
      <c r="AA418" s="106"/>
      <c r="AB418" s="106" t="str">
        <f>IF(W418="","",IF(ISNUMBER(W418)=FALSE,"Não se aplica",IFERROR(VLOOKUP(W418,Produtos!$A$1:$C$2319,3,FALSE),"Não Cadastrado")))</f>
        <v/>
      </c>
      <c r="AC418" s="106"/>
      <c r="AD418" s="110"/>
      <c r="AE418" s="109"/>
      <c r="AF418" s="106"/>
      <c r="AG418" s="106"/>
      <c r="AH418" s="106" t="str">
        <f>IF(AC418="","",IF(ISNUMBER(AC418)=FALSE,"Não se aplica",IFERROR(VLOOKUP(AC418,Produtos!$A$1:$C$2319,3,FALSE),"Não Cadastrado")))</f>
        <v/>
      </c>
      <c r="AI418" s="106"/>
      <c r="AJ418" s="106"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8" s="109" t="s">
        <v>7219</v>
      </c>
      <c r="AL418" s="109" t="s">
        <v>7096</v>
      </c>
      <c r="AM418" s="109"/>
      <c r="AN418" s="110" t="str">
        <f>VLOOKUP(Tabela2[[#This Row],[SIEMA]],Siema2025,51,FALSE)</f>
        <v/>
      </c>
      <c r="AO418" s="110" t="str">
        <f>VLOOKUP(Tabela2[[#This Row],[SIEMA]],Siema2025,53,FALSE)</f>
        <v/>
      </c>
      <c r="AP418" s="110" t="str">
        <f>VLOOKUP(Tabela2[[#This Row],[SIEMA]],Siema2025,55,FALSE)</f>
        <v/>
      </c>
      <c r="AQ418" s="110" t="str">
        <f>VLOOKUP(Tabela2[[#This Row],[SIEMA]],Siema2025,57,FALSE)</f>
        <v/>
      </c>
      <c r="AR418" s="110" t="str">
        <f>VLOOKUP(Tabela2[[#This Row],[SIEMA]],Siema2025,59,FALSE)</f>
        <v/>
      </c>
      <c r="AS418" s="110" t="str">
        <f>VLOOKUP(Tabela2[[#This Row],[SIEMA]],Siema2025,61,FALSE)</f>
        <v>X</v>
      </c>
      <c r="AT418" s="110" t="str">
        <f>VLOOKUP(Tabela2[[#This Row],[SIEMA]],Siema2025,63,FALSE)</f>
        <v/>
      </c>
      <c r="AU418" s="110" t="str">
        <f>VLOOKUP(Tabela2[[#This Row],[SIEMA]],Siema2025,65,FALSE)</f>
        <v/>
      </c>
      <c r="AV418" s="110" t="str">
        <f>VLOOKUP(Tabela2[[#This Row],[SIEMA]],Siema2025,67,FALSE)</f>
        <v/>
      </c>
      <c r="AW418" s="110" t="str">
        <f>VLOOKUP(Tabela2[[#This Row],[SIEMA]],Siema2025,69,FALSE)</f>
        <v/>
      </c>
      <c r="AX418" s="110" t="str">
        <f>VLOOKUP(Tabela2[[#This Row],[SIEMA]],Siema2025,71,FALSE)</f>
        <v/>
      </c>
      <c r="AY418" s="110" t="str">
        <f>VLOOKUP(Tabela2[[#This Row],[SIEMA]],Siema2025,73,FALSE)</f>
        <v/>
      </c>
      <c r="AZ418" s="110" t="str">
        <f>VLOOKUP(Tabela2[[#This Row],[SIEMA]],Siema2025,75,FALSE)</f>
        <v/>
      </c>
      <c r="BA418" s="110" t="str">
        <f>VLOOKUP(Tabela2[[#This Row],[SIEMA]],Siema2025,77,FALSE)</f>
        <v/>
      </c>
      <c r="BB418" s="110" t="str">
        <f>VLOOKUP(Tabela2[[#This Row],[SIEMA]],Siema2025,79,FALSE)</f>
        <v/>
      </c>
      <c r="BC418" s="110" t="str">
        <f>IF(Tabela2[[#This Row],[Outro(s) ]] = "X", "PREENCHER","NA")</f>
        <v>NA</v>
      </c>
      <c r="BD418" s="110" t="str">
        <f>VLOOKUP(Tabela2[[#This Row],[SIEMA]],Siema2025,82,FALSE)</f>
        <v/>
      </c>
      <c r="BE418" s="110" t="str">
        <f>VLOOKUP(Tabela2[[#This Row],[SIEMA]],Siema2025,81,FALSE)</f>
        <v/>
      </c>
      <c r="BF418" s="112" t="str">
        <f>VLOOKUP(Tabela2[[#This Row],[SIEMA]],Siema2025,28,FALSE)</f>
        <v>Petrobras</v>
      </c>
      <c r="BG418" s="112"/>
      <c r="BH418" s="113" t="str">
        <f>VLOOKUP(Tabela2[[#This Row],[SIEMA]],Siema2025,29,FALSE)</f>
        <v>33000167000454</v>
      </c>
      <c r="BI418" s="114" t="str">
        <f>VLOOKUP(Tabela2[[#This Row],[SIEMA]],Siema2025,107,FALSE)</f>
        <v>Não</v>
      </c>
      <c r="BJ418" s="109" t="s">
        <v>7097</v>
      </c>
      <c r="BK418" s="106" t="s">
        <v>2696</v>
      </c>
      <c r="BL418" s="143">
        <v>45839</v>
      </c>
      <c r="BM418" s="110">
        <f ca="1">IF(Tabela2[[#This Row],[Data de atendimento do Ibama (considerar o primeiro documento/ação)]]="",_xlfn.DAYS(TODAY(),J418),_xlfn.DAYS(Tabela2[[#This Row],[Data de atendimento do Ibama (considerar o primeiro documento/ação)]],J418))</f>
        <v>8</v>
      </c>
      <c r="BN418" s="110" t="str">
        <f>IF(Tabela2[[#This Row],[Atendido pelo Ibama ("Não" ou "Sim")]]="Não","Preencher", IF(Tabela2[[#This Row],[Atendido pelo Ibama ("Não" ou "Sim")]]="Sim","NA",""))</f>
        <v>NA</v>
      </c>
      <c r="BO418" s="116" t="s">
        <v>7139</v>
      </c>
      <c r="BP418" s="110" t="str">
        <f>IF(Tabela2[[#This Row],[Forma de atendimento (primeiro documento/ação)]]= "Outros (especificar)", "PREENCHER","NA")</f>
        <v>NA</v>
      </c>
      <c r="BQ418" s="108" t="s">
        <v>123</v>
      </c>
      <c r="BR418" s="110" t="str">
        <f>IF(Tabela2[[#This Row],[Equipe do Ibama foi a campo? Houve sobrevoo do Poseidon?]] = "Sim", "PREENCHER","NA")</f>
        <v>NA</v>
      </c>
      <c r="BS418" s="110" t="str">
        <f>IF(Tabela2[[#This Row],[Se sim, foi emitida Ordem de Emergência? (informações vinculada à coluna CK)]] = "Sim", "PREENCHER","NA")</f>
        <v>NA</v>
      </c>
      <c r="BT418" s="110" t="s">
        <v>7099</v>
      </c>
      <c r="BU418" s="110" t="s">
        <v>123</v>
      </c>
      <c r="BV418" s="110" t="s">
        <v>123</v>
      </c>
      <c r="BW418" s="110" t="s">
        <v>123</v>
      </c>
      <c r="BX418" s="108"/>
      <c r="BY418" s="108"/>
      <c r="BZ418" s="106" t="str">
        <f>IF(Tabela2[[#This Row],[Data do documento de encerramento]]="NA","NA",IF(Tabela2[[#This Row],[Data do documento de encerramento]]="","Pendente de conclusão/ encerramento",_xlfn.DAYS(Tabela2[[#This Row],[Data do documento de encerramento]],J418)))</f>
        <v>Pendente de conclusão/ encerramento</v>
      </c>
      <c r="CA418" s="109"/>
      <c r="CB418" s="109"/>
      <c r="CC418" s="132" t="s">
        <v>7242</v>
      </c>
      <c r="CD418" s="109" t="s">
        <v>123</v>
      </c>
      <c r="CE418" s="109" t="s">
        <v>123</v>
      </c>
      <c r="CF418" s="109" t="s">
        <v>7147</v>
      </c>
    </row>
    <row r="419" spans="1:84" ht="30.75" hidden="1">
      <c r="A419" s="172">
        <v>202562454053</v>
      </c>
      <c r="B419" s="173" t="s">
        <v>8613</v>
      </c>
      <c r="C419" s="110" t="str">
        <f>VLOOKUP(Tabela2[[#This Row],[SIEMA]],Siema2025,4,FALSE)</f>
        <v xml:space="preserve"> SP</v>
      </c>
      <c r="D419" s="108" t="str">
        <f>VLOOKUP(Tabela2[[#This Row],[SIEMA]],Siema2025,3,FALSE)</f>
        <v xml:space="preserve">Limeira </v>
      </c>
      <c r="E419" s="108" t="str">
        <f>VLOOKUP(Tabela2[[#This Row],[SIEMA]],Siema2025,20,FALSE)</f>
        <v>KM 96+625</v>
      </c>
      <c r="F419" s="108"/>
      <c r="G419" s="108" t="s">
        <v>8614</v>
      </c>
      <c r="H419" s="108" t="s">
        <v>8615</v>
      </c>
      <c r="I419" s="106" t="s">
        <v>7118</v>
      </c>
      <c r="J419" s="107">
        <f>VLOOKUP(Tabela2[[#This Row],[SIEMA]],Siema2025,2,FALSE)</f>
        <v>45831</v>
      </c>
      <c r="K419" s="107" t="str">
        <f>VLOOKUP(Tabela2[[#This Row],[SIEMA]],Siema2025,16,FALSE)</f>
        <v>Segunda</v>
      </c>
      <c r="L419" s="108" t="str">
        <f>IF(Tabela2[[#This Row],[Data]]="","Sem Informação",VLOOKUP(MONTH(Tabela2[[#This Row],[Data]]),'[1]Validação de dados'!$I$1:$J$13,2,0))</f>
        <v>Junho</v>
      </c>
      <c r="M419" s="106">
        <f>YEAR(Tabela2[[#This Row],[Data]])</f>
        <v>2025</v>
      </c>
      <c r="N419" s="107" t="str">
        <f>VLOOKUP(Tabela2[[#This Row],[SIEMA]],Siema2025,17,FALSE)</f>
        <v>Noturno</v>
      </c>
      <c r="O419" s="107" t="str">
        <f>VLOOKUP(Tabela2[[#This Row],[SIEMA]],Siema2025,5,FALSE)</f>
        <v>Ferrovia</v>
      </c>
      <c r="P419" s="106" t="str">
        <f>VLOOKUP(Tabela2[[#This Row],[SIEMA]],Siema2025,21,FALSE)</f>
        <v>Vazamento de Óleo lubrificante da locomotiva</v>
      </c>
      <c r="Q419" s="106" t="s">
        <v>7119</v>
      </c>
      <c r="R419" s="106" t="s">
        <v>7119</v>
      </c>
      <c r="S419" s="109" t="s">
        <v>562</v>
      </c>
      <c r="T419" s="106" t="str">
        <f>VLOOKUP(Tabela2[[#This Row],[SIEMA]],Siema2025,11,FALSE)</f>
        <v>200</v>
      </c>
      <c r="U419" s="106" t="s">
        <v>648</v>
      </c>
      <c r="V419" s="106" t="s">
        <v>7119</v>
      </c>
      <c r="W419" s="106"/>
      <c r="X419" s="115"/>
      <c r="Y419" s="111" t="str">
        <f>IF(W419="","", IF(W419="NC","", IF(W419="NE","", IF(W419="NA","",IFERROR(VLOOKUP(W419,Produtos!$A$1:$C$2319,2,FALSE),"Não Cadastrado")))))</f>
        <v/>
      </c>
      <c r="Z419" s="106"/>
      <c r="AA419" s="106"/>
      <c r="AB419" s="106" t="str">
        <f>IF(W419="","",IF(ISNUMBER(W419)=FALSE,"Não se aplica",IFERROR(VLOOKUP(W419,Produtos!$A$1:$C$2319,3,FALSE),"Não Cadastrado")))</f>
        <v/>
      </c>
      <c r="AC419" s="106"/>
      <c r="AD419" s="110"/>
      <c r="AE419" s="109" t="str">
        <f>IF(AC419="","", IF(AC419="NC","", IF(AC419="NE","", IF(AC419="NA","",IFERROR(VLOOKUP(AC419,Produtos!$A$1:$C$2319,2,FALSE),"Não Cadastrado")))))</f>
        <v/>
      </c>
      <c r="AF419" s="106"/>
      <c r="AG419" s="106"/>
      <c r="AH419" s="106" t="str">
        <f>IF(AC419="","",IF(ISNUMBER(AC419)=FALSE,"Não se aplica",IFERROR(VLOOKUP(AC419,Produtos!$A$1:$C$2319,3,FALSE),"Não Cadastrado")))</f>
        <v/>
      </c>
      <c r="AI419" s="106"/>
      <c r="AJ419" s="106" t="str">
        <f>VLOOKUP(Tabela2[[#This Row],[SIEMA]],Siema2025,26,FALSE)</f>
        <v/>
      </c>
      <c r="AK419" s="109" t="s">
        <v>6834</v>
      </c>
      <c r="AL419" s="109"/>
      <c r="AM419" s="109"/>
      <c r="AN419" s="110" t="str">
        <f>VLOOKUP(Tabela2[[#This Row],[SIEMA]],Siema2025,51,FALSE)</f>
        <v/>
      </c>
      <c r="AO419" s="110" t="str">
        <f>VLOOKUP(Tabela2[[#This Row],[SIEMA]],Siema2025,53,FALSE)</f>
        <v/>
      </c>
      <c r="AP419" s="110" t="str">
        <f>VLOOKUP(Tabela2[[#This Row],[SIEMA]],Siema2025,55,FALSE)</f>
        <v/>
      </c>
      <c r="AQ419" s="110" t="str">
        <f>VLOOKUP(Tabela2[[#This Row],[SIEMA]],Siema2025,57,FALSE)</f>
        <v/>
      </c>
      <c r="AR419" s="110" t="str">
        <f>VLOOKUP(Tabela2[[#This Row],[SIEMA]],Siema2025,59,FALSE)</f>
        <v/>
      </c>
      <c r="AS419" s="110" t="str">
        <f>VLOOKUP(Tabela2[[#This Row],[SIEMA]],Siema2025,61,FALSE)</f>
        <v/>
      </c>
      <c r="AT419" s="110" t="str">
        <f>VLOOKUP(Tabela2[[#This Row],[SIEMA]],Siema2025,63,FALSE)</f>
        <v/>
      </c>
      <c r="AU419" s="110" t="str">
        <f>VLOOKUP(Tabela2[[#This Row],[SIEMA]],Siema2025,65,FALSE)</f>
        <v>X</v>
      </c>
      <c r="AV419" s="110" t="str">
        <f>VLOOKUP(Tabela2[[#This Row],[SIEMA]],Siema2025,67,FALSE)</f>
        <v/>
      </c>
      <c r="AW419" s="110" t="str">
        <f>VLOOKUP(Tabela2[[#This Row],[SIEMA]],Siema2025,69,FALSE)</f>
        <v/>
      </c>
      <c r="AX419" s="110" t="str">
        <f>VLOOKUP(Tabela2[[#This Row],[SIEMA]],Siema2025,71,FALSE)</f>
        <v/>
      </c>
      <c r="AY419" s="110" t="str">
        <f>VLOOKUP(Tabela2[[#This Row],[SIEMA]],Siema2025,73,FALSE)</f>
        <v/>
      </c>
      <c r="AZ419" s="110" t="str">
        <f>VLOOKUP(Tabela2[[#This Row],[SIEMA]],Siema2025,75,FALSE)</f>
        <v/>
      </c>
      <c r="BA419" s="110" t="str">
        <f>VLOOKUP(Tabela2[[#This Row],[SIEMA]],Siema2025,77,FALSE)</f>
        <v/>
      </c>
      <c r="BB419" s="110" t="str">
        <f>VLOOKUP(Tabela2[[#This Row],[SIEMA]],Siema2025,79,FALSE)</f>
        <v/>
      </c>
      <c r="BC419" s="110" t="str">
        <f>IF(Tabela2[[#This Row],[Outro(s) ]] = "X", "PREENCHER","NA")</f>
        <v>NA</v>
      </c>
      <c r="BD419" s="110" t="str">
        <f>VLOOKUP(Tabela2[[#This Row],[SIEMA]],Siema2025,82,FALSE)</f>
        <v/>
      </c>
      <c r="BE419" s="110" t="str">
        <f>VLOOKUP(Tabela2[[#This Row],[SIEMA]],Siema2025,81,FALSE)</f>
        <v/>
      </c>
      <c r="BF419" s="112" t="s">
        <v>3066</v>
      </c>
      <c r="BG419" s="112" t="s">
        <v>7122</v>
      </c>
      <c r="BH419" s="113" t="str">
        <f>VLOOKUP(Tabela2[[#This Row],[SIEMA]],Siema2025,29,FALSE)</f>
        <v>02502844000166</v>
      </c>
      <c r="BI419" s="114" t="str">
        <f>VLOOKUP(Tabela2[[#This Row],[SIEMA]],Siema2025,107,FALSE)</f>
        <v>Não</v>
      </c>
      <c r="BJ419" s="109" t="s">
        <v>7097</v>
      </c>
      <c r="BK419" s="106" t="s">
        <v>2696</v>
      </c>
      <c r="BL419" s="143">
        <v>45863</v>
      </c>
      <c r="BM419" s="110">
        <f ca="1">IF(Tabela2[[#This Row],[Data de atendimento do Ibama (considerar o primeiro documento/ação)]]="",_xlfn.DAYS(TODAY(),J419),_xlfn.DAYS(Tabela2[[#This Row],[Data de atendimento do Ibama (considerar o primeiro documento/ação)]],J419))</f>
        <v>32</v>
      </c>
      <c r="BN419" s="110" t="str">
        <f>IF(Tabela2[[#This Row],[Atendido pelo Ibama ("Não" ou "Sim")]]="Não","Preencher", IF(Tabela2[[#This Row],[Atendido pelo Ibama ("Não" ou "Sim")]]="Sim","NA",""))</f>
        <v>NA</v>
      </c>
      <c r="BO419" s="116" t="s">
        <v>7098</v>
      </c>
      <c r="BP419" s="110" t="str">
        <f>IF(Tabela2[[#This Row],[Forma de atendimento (primeiro documento/ação)]]= "Outros (especificar)", "PREENCHER","NA")</f>
        <v>NA</v>
      </c>
      <c r="BQ419" s="108" t="s">
        <v>123</v>
      </c>
      <c r="BR419" s="110" t="str">
        <f>IF(Tabela2[[#This Row],[Equipe do Ibama foi a campo? Houve sobrevoo do Poseidon?]] = "Sim", "PREENCHER","NA")</f>
        <v>NA</v>
      </c>
      <c r="BS419" s="110" t="str">
        <f>IF(Tabela2[[#This Row],[Se sim, foi emitida Ordem de Emergência? (informações vinculada à coluna CK)]] = "Sim", "PREENCHER","NA")</f>
        <v>NA</v>
      </c>
      <c r="BT419" s="110" t="s">
        <v>7099</v>
      </c>
      <c r="BU419" s="110" t="s">
        <v>123</v>
      </c>
      <c r="BV419" s="110" t="s">
        <v>123</v>
      </c>
      <c r="BW419" s="110" t="s">
        <v>123</v>
      </c>
      <c r="BX419" s="108"/>
      <c r="BY419" s="108"/>
      <c r="BZ419" s="106" t="str">
        <f>IF(Tabela2[[#This Row],[Data do documento de encerramento]]="NA","NA",IF(Tabela2[[#This Row],[Data do documento de encerramento]]="","Pendente de conclusão/ encerramento",_xlfn.DAYS(Tabela2[[#This Row],[Data do documento de encerramento]],J419)))</f>
        <v>Pendente de conclusão/ encerramento</v>
      </c>
      <c r="CA419" s="109" t="s">
        <v>8553</v>
      </c>
      <c r="CB419" s="109"/>
      <c r="CC419" s="132"/>
      <c r="CD419" s="109"/>
      <c r="CE419" s="109"/>
      <c r="CF419" s="109"/>
    </row>
    <row r="420" spans="1:84" ht="45.75">
      <c r="A420" s="172">
        <v>202562361201</v>
      </c>
      <c r="B420" s="173" t="s">
        <v>8616</v>
      </c>
      <c r="C420" s="110" t="s">
        <v>7133</v>
      </c>
      <c r="D420" s="108" t="s">
        <v>637</v>
      </c>
      <c r="E420" s="108" t="s">
        <v>8617</v>
      </c>
      <c r="F420" s="108"/>
      <c r="G420" s="108" t="s">
        <v>8618</v>
      </c>
      <c r="H420" s="108" t="s">
        <v>8619</v>
      </c>
      <c r="I420" s="106" t="str">
        <f>VLOOKUP(Tabela2[[#This Row],[SIEMA]],Siema2025,19,FALSE)</f>
        <v>Campos</v>
      </c>
      <c r="J420" s="107">
        <f>VLOOKUP(Tabela2[[#This Row],[SIEMA]],Siema2025,2,FALSE)</f>
        <v>45831</v>
      </c>
      <c r="K420" s="107" t="str">
        <f>VLOOKUP(Tabela2[[#This Row],[SIEMA]],Siema2025,16,FALSE)</f>
        <v>Segunda</v>
      </c>
      <c r="L420" s="108" t="str">
        <f>IF(Tabela2[[#This Row],[Data]]="","Sem Informação",VLOOKUP(MONTH(Tabela2[[#This Row],[Data]]),'[1]Validação de dados'!$I$1:$J$13,2,0))</f>
        <v>Junho</v>
      </c>
      <c r="M420" s="106">
        <f>YEAR(Tabela2[[#This Row],[Data]])</f>
        <v>2025</v>
      </c>
      <c r="N420" s="107" t="str">
        <f>VLOOKUP(Tabela2[[#This Row],[SIEMA]],Siema2025,17,FALSE)</f>
        <v>Matutino</v>
      </c>
      <c r="O420" s="107" t="s">
        <v>111</v>
      </c>
      <c r="P420" s="106" t="str">
        <f>VLOOKUP(Tabela2[[#This Row],[SIEMA]],Siema2025,21,FALSE)</f>
        <v>Embarcação CBO ISABELLA</v>
      </c>
      <c r="Q420" s="106" t="s">
        <v>637</v>
      </c>
      <c r="R420" s="106" t="s">
        <v>7450</v>
      </c>
      <c r="S420" s="109" t="s">
        <v>8620</v>
      </c>
      <c r="T420" s="106" t="str">
        <f>VLOOKUP(Tabela2[[#This Row],[SIEMA]],Siema2025,11,FALSE)</f>
        <v>0.00015</v>
      </c>
      <c r="U420" s="106" t="str">
        <f>VLOOKUP(Tabela2[[#This Row],[SIEMA]],Siema2025,12,FALSE)</f>
        <v>M3</v>
      </c>
      <c r="V420" s="106" t="s">
        <v>637</v>
      </c>
      <c r="W420" s="106"/>
      <c r="X420" s="115"/>
      <c r="Y420" s="111"/>
      <c r="Z420" s="106"/>
      <c r="AA420" s="106"/>
      <c r="AB420" s="106" t="str">
        <f>IF(W420="","",IF(ISNUMBER(W420)=FALSE,"Não se aplica",IFERROR(VLOOKUP(W420,Produtos!$A$1:$C$2319,3,FALSE),"Não Cadastrado")))</f>
        <v/>
      </c>
      <c r="AC420" s="106"/>
      <c r="AD420" s="110"/>
      <c r="AE420" s="109" t="str">
        <f>IF(AC420="","", IF(AC420="NC","", IF(AC420="NE","", IF(AC420="NA","",IFERROR(VLOOKUP(AC420,Produtos!$A$1:$C$2319,2,FALSE),"Não Cadastrado")))))</f>
        <v/>
      </c>
      <c r="AF420" s="106"/>
      <c r="AG420" s="106"/>
      <c r="AH420" s="106" t="str">
        <f>IF(AC420="","",IF(ISNUMBER(AC420)=FALSE,"Não se aplica",IFERROR(VLOOKUP(AC420,Produtos!$A$1:$C$2319,3,FALSE),"Não Cadastrado")))</f>
        <v/>
      </c>
      <c r="AI420" s="106"/>
      <c r="AJ420" s="106" t="str">
        <f>VLOOKUP(Tabela2[[#This Row],[SIEMA]],Siema2025,26,FALSE)</f>
        <v>Falha na vedação do oring no manipulador.</v>
      </c>
      <c r="AK420" s="109" t="s">
        <v>7096</v>
      </c>
      <c r="AL420" s="109"/>
      <c r="AM420" s="109"/>
      <c r="AN420" s="110" t="str">
        <f>VLOOKUP(Tabela2[[#This Row],[SIEMA]],Siema2025,51,FALSE)</f>
        <v/>
      </c>
      <c r="AO420" s="110" t="str">
        <f>VLOOKUP(Tabela2[[#This Row],[SIEMA]],Siema2025,53,FALSE)</f>
        <v/>
      </c>
      <c r="AP420" s="110" t="str">
        <f>VLOOKUP(Tabela2[[#This Row],[SIEMA]],Siema2025,55,FALSE)</f>
        <v/>
      </c>
      <c r="AQ420" s="110" t="str">
        <f>VLOOKUP(Tabela2[[#This Row],[SIEMA]],Siema2025,57,FALSE)</f>
        <v/>
      </c>
      <c r="AR420" s="110" t="str">
        <f>VLOOKUP(Tabela2[[#This Row],[SIEMA]],Siema2025,59,FALSE)</f>
        <v/>
      </c>
      <c r="AS420" s="110" t="str">
        <f>VLOOKUP(Tabela2[[#This Row],[SIEMA]],Siema2025,61,FALSE)</f>
        <v>X</v>
      </c>
      <c r="AT420" s="110" t="str">
        <f>VLOOKUP(Tabela2[[#This Row],[SIEMA]],Siema2025,63,FALSE)</f>
        <v/>
      </c>
      <c r="AU420" s="110" t="str">
        <f>VLOOKUP(Tabela2[[#This Row],[SIEMA]],Siema2025,65,FALSE)</f>
        <v/>
      </c>
      <c r="AV420" s="110" t="str">
        <f>VLOOKUP(Tabela2[[#This Row],[SIEMA]],Siema2025,67,FALSE)</f>
        <v/>
      </c>
      <c r="AW420" s="110" t="str">
        <f>VLOOKUP(Tabela2[[#This Row],[SIEMA]],Siema2025,69,FALSE)</f>
        <v/>
      </c>
      <c r="AX420" s="110" t="str">
        <f>VLOOKUP(Tabela2[[#This Row],[SIEMA]],Siema2025,71,FALSE)</f>
        <v/>
      </c>
      <c r="AY420" s="110" t="str">
        <f>VLOOKUP(Tabela2[[#This Row],[SIEMA]],Siema2025,73,FALSE)</f>
        <v/>
      </c>
      <c r="AZ420" s="110" t="str">
        <f>VLOOKUP(Tabela2[[#This Row],[SIEMA]],Siema2025,75,FALSE)</f>
        <v/>
      </c>
      <c r="BA420" s="110" t="str">
        <f>VLOOKUP(Tabela2[[#This Row],[SIEMA]],Siema2025,77,FALSE)</f>
        <v/>
      </c>
      <c r="BB420" s="110" t="str">
        <f>VLOOKUP(Tabela2[[#This Row],[SIEMA]],Siema2025,79,FALSE)</f>
        <v/>
      </c>
      <c r="BC420" s="110" t="str">
        <f>IF(Tabela2[[#This Row],[Outro(s) ]] = "X", "PREENCHER","NA")</f>
        <v>NA</v>
      </c>
      <c r="BD420" s="110" t="str">
        <f>VLOOKUP(Tabela2[[#This Row],[SIEMA]],Siema2025,82,FALSE)</f>
        <v/>
      </c>
      <c r="BE420" s="110" t="str">
        <f>VLOOKUP(Tabela2[[#This Row],[SIEMA]],Siema2025,81,FALSE)</f>
        <v/>
      </c>
      <c r="BF420" s="112" t="str">
        <f>VLOOKUP(Tabela2[[#This Row],[SIEMA]],Siema2025,28,FALSE)</f>
        <v>Petrobras</v>
      </c>
      <c r="BG420" s="112"/>
      <c r="BH420" s="113" t="str">
        <f>VLOOKUP(Tabela2[[#This Row],[SIEMA]],Siema2025,29,FALSE)</f>
        <v>3300016710075</v>
      </c>
      <c r="BI420" s="114" t="str">
        <f>VLOOKUP(Tabela2[[#This Row],[SIEMA]],Siema2025,107,FALSE)</f>
        <v>Não</v>
      </c>
      <c r="BJ420" s="109" t="s">
        <v>7097</v>
      </c>
      <c r="BK420" s="106" t="s">
        <v>2696</v>
      </c>
      <c r="BL420" s="143">
        <v>45835</v>
      </c>
      <c r="BM420" s="110">
        <f ca="1">IF(Tabela2[[#This Row],[Data de atendimento do Ibama (considerar o primeiro documento/ação)]]="",_xlfn.DAYS(TODAY(),J420),_xlfn.DAYS(Tabela2[[#This Row],[Data de atendimento do Ibama (considerar o primeiro documento/ação)]],J420))</f>
        <v>4</v>
      </c>
      <c r="BN420" s="110" t="str">
        <f>IF(Tabela2[[#This Row],[Atendido pelo Ibama ("Não" ou "Sim")]]="Não","Preencher", IF(Tabela2[[#This Row],[Atendido pelo Ibama ("Não" ou "Sim")]]="Sim","NA",""))</f>
        <v>NA</v>
      </c>
      <c r="BO420" s="116" t="s">
        <v>7139</v>
      </c>
      <c r="BP420" s="110" t="str">
        <f>IF(Tabela2[[#This Row],[Forma de atendimento (primeiro documento/ação)]]= "Outros (especificar)", "PREENCHER","NA")</f>
        <v>NA</v>
      </c>
      <c r="BQ420" s="108" t="s">
        <v>123</v>
      </c>
      <c r="BR420" s="110" t="str">
        <f>IF(Tabela2[[#This Row],[Equipe do Ibama foi a campo? Houve sobrevoo do Poseidon?]] = "Sim", "PREENCHER","NA")</f>
        <v>NA</v>
      </c>
      <c r="BS420" s="110" t="str">
        <f>IF(Tabela2[[#This Row],[Se sim, foi emitida Ordem de Emergência? (informações vinculada à coluna CK)]] = "Sim", "PREENCHER","NA")</f>
        <v>NA</v>
      </c>
      <c r="BT420" s="110" t="s">
        <v>7099</v>
      </c>
      <c r="BU420" s="110" t="s">
        <v>2696</v>
      </c>
      <c r="BV420" s="110" t="s">
        <v>123</v>
      </c>
      <c r="BW420" s="110" t="s">
        <v>2696</v>
      </c>
      <c r="BX420" s="108" t="s">
        <v>7100</v>
      </c>
      <c r="BY420" s="143">
        <v>46017</v>
      </c>
      <c r="BZ420" s="106">
        <f>IF(Tabela2[[#This Row],[Data do documento de encerramento]]="NA","NA",IF(Tabela2[[#This Row],[Data do documento de encerramento]]="","Pendente de conclusão/ encerramento",_xlfn.DAYS(Tabela2[[#This Row],[Data do documento de encerramento]],J420)))</f>
        <v>186</v>
      </c>
      <c r="CA420" s="109"/>
      <c r="CB420" s="109"/>
      <c r="CC420" s="109" t="s">
        <v>7146</v>
      </c>
      <c r="CD420" s="109" t="s">
        <v>123</v>
      </c>
      <c r="CE420" s="109" t="s">
        <v>123</v>
      </c>
      <c r="CF420" s="109" t="s">
        <v>7147</v>
      </c>
    </row>
    <row r="421" spans="1:84" hidden="1">
      <c r="A421" s="172">
        <v>202562461228</v>
      </c>
      <c r="B421" s="173" t="s">
        <v>8621</v>
      </c>
      <c r="C421" s="110" t="str">
        <f>VLOOKUP(Tabela2[[#This Row],[SIEMA]],Siema2025,4,FALSE)</f>
        <v xml:space="preserve"> PR</v>
      </c>
      <c r="D421" s="108" t="str">
        <f>VLOOKUP(Tabela2[[#This Row],[SIEMA]],Siema2025,3,FALSE)</f>
        <v xml:space="preserve">Ortigueira </v>
      </c>
      <c r="E421" s="108" t="str">
        <f>VLOOKUP(Tabela2[[#This Row],[SIEMA]],Siema2025,20,FALSE)</f>
        <v>BR 376 km 343 norte</v>
      </c>
      <c r="F421" s="108"/>
      <c r="G421" s="108"/>
      <c r="H421" s="108"/>
      <c r="I421" s="106" t="str">
        <f>VLOOKUP(Tabela2[[#This Row],[SIEMA]],Siema2025,19,FALSE)</f>
        <v/>
      </c>
      <c r="J421" s="107">
        <f>VLOOKUP(Tabela2[[#This Row],[SIEMA]],Siema2025,2,FALSE)</f>
        <v>45832</v>
      </c>
      <c r="K421" s="107" t="str">
        <f>VLOOKUP(Tabela2[[#This Row],[SIEMA]],Siema2025,16,FALSE)</f>
        <v>Terça</v>
      </c>
      <c r="L421" s="108" t="str">
        <f>IF(Tabela2[[#This Row],[Data]]="","Sem Informação",VLOOKUP(MONTH(Tabela2[[#This Row],[Data]]),'[1]Validação de dados'!$I$1:$J$13,2,0))</f>
        <v>Junho</v>
      </c>
      <c r="M421" s="106">
        <f>YEAR(Tabela2[[#This Row],[Data]])</f>
        <v>2025</v>
      </c>
      <c r="N421" s="107" t="str">
        <f>VLOOKUP(Tabela2[[#This Row],[SIEMA]],Siema2025,17,FALSE)</f>
        <v>Matutino</v>
      </c>
      <c r="O421" s="107" t="str">
        <f>VLOOKUP(Tabela2[[#This Row],[SIEMA]],Siema2025,5,FALSE)</f>
        <v>Rodovia</v>
      </c>
      <c r="P421" s="106" t="str">
        <f>VLOOKUP(Tabela2[[#This Row],[SIEMA]],Siema2025,21,FALSE)</f>
        <v>Tombamento de caminhão carregado de Diesel S10</v>
      </c>
      <c r="Q421" s="106" t="str">
        <f>VLOOKUP(Tabela2[[#This Row],[SIEMA]],Siema2025,7,FALSE)</f>
        <v>DIESEL COMBUSTIVEL</v>
      </c>
      <c r="R421" s="106" t="str">
        <f>VLOOKUP(Tabela2[[#This Row],[SIEMA]],Siema2025,10,FALSE)</f>
        <v/>
      </c>
      <c r="S421" s="109" t="str">
        <f>IF(Q421="","", IF(Q421="NC","", IF(Q421="NE","", IF(Q421="NA","",IFERROR(VLOOKUP(Q421,Produtos!$A$1:$C$2319,2,FALSE),"Não Cadastrado")))))</f>
        <v>Não Cadastrado</v>
      </c>
      <c r="T421" s="106" t="str">
        <f>VLOOKUP(Tabela2[[#This Row],[SIEMA]],Siema2025,11,FALSE)</f>
        <v xml:space="preserve"> </v>
      </c>
      <c r="U421" s="106" t="str">
        <f>VLOOKUP(Tabela2[[#This Row],[SIEMA]],Siema2025,12,FALSE)</f>
        <v xml:space="preserve"> </v>
      </c>
      <c r="V421" s="106" t="str">
        <f>IF(Q421="","",IF(ISNUMBER(Q421)=FALSE,"Não se aplica",IFERROR(VLOOKUP(Q421,Produtos!$A$1:$C$2319,3,FALSE),"Não Cadastrado")))</f>
        <v>Não se aplica</v>
      </c>
      <c r="W421" s="106" t="str">
        <f>VLOOKUP(Tabela2[[#This Row],[SIEMA]],Siema2025,10,FALSE)</f>
        <v/>
      </c>
      <c r="X421" s="115" t="str">
        <f>IF(Tabela2[[#This Row],[Origem do acidente]] = "Plataforma", "PREENCHER","NA")</f>
        <v>NA</v>
      </c>
      <c r="Y421" s="111" t="str">
        <f>IF(W421="","", IF(W421="NC","", IF(W421="NE","", IF(W421="NA","",IFERROR(VLOOKUP(W421,Produtos!$A$1:$C$2319,2,FALSE),"Não Cadastrado")))))</f>
        <v/>
      </c>
      <c r="Z421" s="106" t="str">
        <f>VLOOKUP(Tabela2[[#This Row],[SIEMA]],Siema2025,11,FALSE)</f>
        <v xml:space="preserve"> </v>
      </c>
      <c r="AA421" s="106" t="str">
        <f>VLOOKUP(Tabela2[[#This Row],[SIEMA]],Siema2025,12,FALSE)</f>
        <v xml:space="preserve"> </v>
      </c>
      <c r="AB421" s="106" t="str">
        <f>IF(W421="","",IF(ISNUMBER(W421)=FALSE,"Não se aplica",IFERROR(VLOOKUP(W421,Produtos!$A$1:$C$2319,3,FALSE),"Não Cadastrado")))</f>
        <v/>
      </c>
      <c r="AC421" s="106"/>
      <c r="AD421" s="110" t="str">
        <f>IF(Tabela2[[#This Row],[Origem do acidente]] = "Plataforma", "PREENCHER","NA")</f>
        <v>NA</v>
      </c>
      <c r="AE421" s="109" t="str">
        <f>IF(AC421="","", IF(AC421="NC","", IF(AC421="NE","", IF(AC421="NA","",IFERROR(VLOOKUP(AC421,Produtos!$A$1:$C$2319,2,FALSE),"Não Cadastrado")))))</f>
        <v/>
      </c>
      <c r="AF421" s="106"/>
      <c r="AG421" s="106"/>
      <c r="AH421" s="106" t="str">
        <f>IF(AC421="","",IF(ISNUMBER(AC421)=FALSE,"Não se aplica",IFERROR(VLOOKUP(AC421,Produtos!$A$1:$C$2319,3,FALSE),"Não Cadastrado")))</f>
        <v/>
      </c>
      <c r="AI421" s="106"/>
      <c r="AJ421" s="106" t="str">
        <f>VLOOKUP(Tabela2[[#This Row],[SIEMA]],Siema2025,26,FALSE)</f>
        <v>Tomamento de carreta carregada com 50 mil litros. Vazamento de aproximadamente 1000 L, realizada a contenção na canaleta. Empresa Ambipar acionada para realizar as operações.</v>
      </c>
      <c r="AK421" s="109"/>
      <c r="AL421" s="109"/>
      <c r="AM421" s="109"/>
      <c r="AN421" s="110" t="str">
        <f>VLOOKUP(Tabela2[[#This Row],[SIEMA]],Siema2025,51,FALSE)</f>
        <v/>
      </c>
      <c r="AO421" s="110" t="str">
        <f>VLOOKUP(Tabela2[[#This Row],[SIEMA]],Siema2025,53,FALSE)</f>
        <v/>
      </c>
      <c r="AP421" s="110" t="str">
        <f>VLOOKUP(Tabela2[[#This Row],[SIEMA]],Siema2025,55,FALSE)</f>
        <v/>
      </c>
      <c r="AQ421" s="110" t="str">
        <f>VLOOKUP(Tabela2[[#This Row],[SIEMA]],Siema2025,57,FALSE)</f>
        <v/>
      </c>
      <c r="AR421" s="110" t="str">
        <f>VLOOKUP(Tabela2[[#This Row],[SIEMA]],Siema2025,59,FALSE)</f>
        <v/>
      </c>
      <c r="AS421" s="110" t="str">
        <f>VLOOKUP(Tabela2[[#This Row],[SIEMA]],Siema2025,61,FALSE)</f>
        <v/>
      </c>
      <c r="AT421" s="110" t="str">
        <f>VLOOKUP(Tabela2[[#This Row],[SIEMA]],Siema2025,63,FALSE)</f>
        <v/>
      </c>
      <c r="AU421" s="110" t="str">
        <f>VLOOKUP(Tabela2[[#This Row],[SIEMA]],Siema2025,65,FALSE)</f>
        <v/>
      </c>
      <c r="AV421" s="110" t="str">
        <f>VLOOKUP(Tabela2[[#This Row],[SIEMA]],Siema2025,67,FALSE)</f>
        <v/>
      </c>
      <c r="AW421" s="110" t="str">
        <f>VLOOKUP(Tabela2[[#This Row],[SIEMA]],Siema2025,69,FALSE)</f>
        <v/>
      </c>
      <c r="AX421" s="110" t="str">
        <f>VLOOKUP(Tabela2[[#This Row],[SIEMA]],Siema2025,71,FALSE)</f>
        <v/>
      </c>
      <c r="AY421" s="110" t="str">
        <f>VLOOKUP(Tabela2[[#This Row],[SIEMA]],Siema2025,73,FALSE)</f>
        <v/>
      </c>
      <c r="AZ421" s="110" t="str">
        <f>VLOOKUP(Tabela2[[#This Row],[SIEMA]],Siema2025,75,FALSE)</f>
        <v/>
      </c>
      <c r="BA421" s="110" t="str">
        <f>VLOOKUP(Tabela2[[#This Row],[SIEMA]],Siema2025,77,FALSE)</f>
        <v/>
      </c>
      <c r="BB421" s="110" t="str">
        <f>VLOOKUP(Tabela2[[#This Row],[SIEMA]],Siema2025,79,FALSE)</f>
        <v>X</v>
      </c>
      <c r="BC421" s="110" t="str">
        <f>IF(Tabela2[[#This Row],[Outro(s) ]] = "X", "PREENCHER","NA")</f>
        <v>PREENCHER</v>
      </c>
      <c r="BD421" s="110" t="str">
        <f>VLOOKUP(Tabela2[[#This Row],[SIEMA]],Siema2025,82,FALSE)</f>
        <v/>
      </c>
      <c r="BE421" s="110" t="str">
        <f>VLOOKUP(Tabela2[[#This Row],[SIEMA]],Siema2025,81,FALSE)</f>
        <v/>
      </c>
      <c r="BF421" s="112" t="str">
        <f>VLOOKUP(Tabela2[[#This Row],[SIEMA]],Siema2025,28,FALSE)</f>
        <v>Artepretro - Viviane Colaco Tiburcio</v>
      </c>
      <c r="BG421" s="112"/>
      <c r="BH421" s="113" t="str">
        <f>VLOOKUP(Tabela2[[#This Row],[SIEMA]],Siema2025,29,FALSE)</f>
        <v>06373328902</v>
      </c>
      <c r="BI421" s="114" t="str">
        <f>VLOOKUP(Tabela2[[#This Row],[SIEMA]],Siema2025,107,FALSE)</f>
        <v>Não</v>
      </c>
      <c r="BJ421" s="109"/>
      <c r="BK421" s="106"/>
      <c r="BL421" s="143"/>
      <c r="BM421" s="110">
        <f ca="1">IF(Tabela2[[#This Row],[Data de atendimento do Ibama (considerar o primeiro documento/ação)]]="",_xlfn.DAYS(TODAY(),J421),_xlfn.DAYS(Tabela2[[#This Row],[Data de atendimento do Ibama (considerar o primeiro documento/ação)]],J421))</f>
        <v>388</v>
      </c>
      <c r="BN421" s="110" t="str">
        <f>IF(Tabela2[[#This Row],[Atendido pelo Ibama ("Não" ou "Sim")]]="Não","Preencher", IF(Tabela2[[#This Row],[Atendido pelo Ibama ("Não" ou "Sim")]]="Sim","NA",""))</f>
        <v/>
      </c>
      <c r="BO421" s="116"/>
      <c r="BP421" s="110" t="str">
        <f>IF(Tabela2[[#This Row],[Forma de atendimento (primeiro documento/ação)]]= "Outros (especificar)", "PREENCHER","NA")</f>
        <v>NA</v>
      </c>
      <c r="BQ421" s="108"/>
      <c r="BR421" s="110" t="str">
        <f>IF(Tabela2[[#This Row],[Equipe do Ibama foi a campo? Houve sobrevoo do Poseidon?]] = "Sim", "PREENCHER","NA")</f>
        <v>NA</v>
      </c>
      <c r="BS421" s="110" t="str">
        <f>IF(Tabela2[[#This Row],[Se sim, foi emitida Ordem de Emergência? (informações vinculada à coluna CK)]] = "Sim", "PREENCHER","NA")</f>
        <v>NA</v>
      </c>
      <c r="BT421" s="110" t="str">
        <f>IF(Tabela2[[#This Row],[Foi elaborado Relatório de Vistoria pelo Ibama? (informações vinculada à coluna CK)]] = "Sim", "PREENCHER","NA")</f>
        <v>NA</v>
      </c>
      <c r="BU421" s="110" t="str">
        <f>IF(Tabela2[[#This Row],[Houve envio de Informações Pós-acidente (preencher "não se aplica" quando de competência estadual/municipal)]] = "Sim", "PREENCHER","NA")</f>
        <v>NA</v>
      </c>
      <c r="BV421" s="110" t="str">
        <f>IF(Tabela2[[#This Row],[Houve avaliação das informações pós-acidente solicitadas/enviadas?]] = "Sim", "PREENCHER","NA")</f>
        <v>NA</v>
      </c>
      <c r="BW421" s="110" t="str">
        <f>IF(Tabela2[[#This Row],[O Ibama aguarda resposta da empresa/OEMA, etc?]] = "Sim", "PREENCHER","NA")</f>
        <v>NA</v>
      </c>
      <c r="BX421" s="108"/>
      <c r="BY421" s="108"/>
      <c r="BZ421" s="106" t="str">
        <f>IF(Tabela2[[#This Row],[Data do documento de encerramento]]="NA","NA",IF(Tabela2[[#This Row],[Data do documento de encerramento]]="","Pendente de conclusão/ encerramento",_xlfn.DAYS(Tabela2[[#This Row],[Data do documento de encerramento]],J421)))</f>
        <v>Pendente de conclusão/ encerramento</v>
      </c>
      <c r="CA421" s="109"/>
      <c r="CB421" s="109"/>
      <c r="CC421" s="133"/>
      <c r="CD421" s="109"/>
      <c r="CE421" s="109"/>
      <c r="CF421" s="109"/>
    </row>
    <row r="422" spans="1:84" ht="30.75" hidden="1">
      <c r="A422" s="172">
        <v>202562561244</v>
      </c>
      <c r="B422" s="120" t="s">
        <v>8622</v>
      </c>
      <c r="C422" s="110" t="str">
        <f>VLOOKUP(Tabela2[[#This Row],[SIEMA]],Siema2025,4,FALSE)</f>
        <v xml:space="preserve"> BA</v>
      </c>
      <c r="D422" s="108" t="str">
        <f>VLOOKUP(Tabela2[[#This Row],[SIEMA]],Siema2025,3,FALSE)</f>
        <v xml:space="preserve">Esplanada </v>
      </c>
      <c r="E422" s="108" t="str">
        <f>VLOOKUP(Tabela2[[#This Row],[SIEMA]],Siema2025,20,FALSE)</f>
        <v>Campo de Fazenda Alvorada</v>
      </c>
      <c r="F422" s="108"/>
      <c r="G422" s="108" t="s">
        <v>8623</v>
      </c>
      <c r="H422" s="108" t="s">
        <v>8624</v>
      </c>
      <c r="I422" s="106" t="str">
        <f>VLOOKUP(Tabela2[[#This Row],[SIEMA]],Siema2025,19,FALSE)</f>
        <v/>
      </c>
      <c r="J422" s="107">
        <f>VLOOKUP(Tabela2[[#This Row],[SIEMA]],Siema2025,2,FALSE)</f>
        <v>45832</v>
      </c>
      <c r="K422" s="107" t="str">
        <f>VLOOKUP(Tabela2[[#This Row],[SIEMA]],Siema2025,16,FALSE)</f>
        <v>Terça</v>
      </c>
      <c r="L422" s="108" t="str">
        <f>IF(Tabela2[[#This Row],[Data]]="","Sem Informação",VLOOKUP(MONTH(Tabela2[[#This Row],[Data]]),'[1]Validação de dados'!$I$1:$J$13,2,0))</f>
        <v>Junho</v>
      </c>
      <c r="M422" s="106">
        <f>YEAR(Tabela2[[#This Row],[Data]])</f>
        <v>2025</v>
      </c>
      <c r="N422" s="107" t="str">
        <f>VLOOKUP(Tabela2[[#This Row],[SIEMA]],Siema2025,17,FALSE)</f>
        <v>Vespertino</v>
      </c>
      <c r="O422" s="107" t="str">
        <f>VLOOKUP(Tabela2[[#This Row],[SIEMA]],Siema2025,5,FALSE)</f>
        <v>Outro(s)</v>
      </c>
      <c r="P422" s="106" t="str">
        <f>VLOOKUP(Tabela2[[#This Row],[SIEMA]],Siema2025,21,FALSE)</f>
        <v>Poço terrestre</v>
      </c>
      <c r="Q422" s="106" t="str">
        <f>VLOOKUP(Tabela2[[#This Row],[SIEMA]],Siema2025,7,FALSE)</f>
        <v/>
      </c>
      <c r="R422" s="106" t="str">
        <f>VLOOKUP(Tabela2[[#This Row],[SIEMA]],Siema2025,10,FALSE)</f>
        <v/>
      </c>
      <c r="S422" s="109" t="s">
        <v>255</v>
      </c>
      <c r="T422" s="106" t="s">
        <v>8625</v>
      </c>
      <c r="U422" s="106" t="str">
        <f>VLOOKUP(Tabela2[[#This Row],[SIEMA]],Siema2025,12,FALSE)</f>
        <v xml:space="preserve"> </v>
      </c>
      <c r="V422" s="106" t="str">
        <f>IF(Q422="","",IF(ISNUMBER(Q422)=FALSE,"Não se aplica",IFERROR(VLOOKUP(Q422,Produtos!$A$1:$C$2319,3,FALSE),"Não Cadastrado")))</f>
        <v/>
      </c>
      <c r="W422" s="106" t="str">
        <f>VLOOKUP(Tabela2[[#This Row],[SIEMA]],Siema2025,10,FALSE)</f>
        <v/>
      </c>
      <c r="X422" s="115" t="str">
        <f>IF(Tabela2[[#This Row],[Origem do acidente]] = "Plataforma", "PREENCHER","NA")</f>
        <v>NA</v>
      </c>
      <c r="Y422" s="111" t="str">
        <f>IF(W422="","", IF(W422="NC","", IF(W422="NE","", IF(W422="NA","",IFERROR(VLOOKUP(W422,Produtos!$A$1:$C$2319,2,FALSE),"Não Cadastrado")))))</f>
        <v/>
      </c>
      <c r="Z422" s="106" t="str">
        <f>VLOOKUP(Tabela2[[#This Row],[SIEMA]],Siema2025,11,FALSE)</f>
        <v xml:space="preserve"> </v>
      </c>
      <c r="AA422" s="106" t="str">
        <f>VLOOKUP(Tabela2[[#This Row],[SIEMA]],Siema2025,12,FALSE)</f>
        <v xml:space="preserve"> </v>
      </c>
      <c r="AB422" s="106" t="str">
        <f>IF(W422="","",IF(ISNUMBER(W422)=FALSE,"Não se aplica",IFERROR(VLOOKUP(W422,Produtos!$A$1:$C$2319,3,FALSE),"Não Cadastrado")))</f>
        <v/>
      </c>
      <c r="AC422" s="106"/>
      <c r="AD422" s="110" t="str">
        <f>IF(Tabela2[[#This Row],[Origem do acidente]] = "Plataforma", "PREENCHER","NA")</f>
        <v>NA</v>
      </c>
      <c r="AE422" s="109" t="str">
        <f>IF(AC422="","", IF(AC422="NC","", IF(AC422="NE","", IF(AC422="NA","",IFERROR(VLOOKUP(AC422,Produtos!$A$1:$C$2319,2,FALSE),"Não Cadastrado")))))</f>
        <v/>
      </c>
      <c r="AF422" s="106"/>
      <c r="AG422" s="106"/>
      <c r="AH422" s="106" t="str">
        <f>IF(AC422="","",IF(ISNUMBER(AC422)=FALSE,"Não se aplica",IFERROR(VLOOKUP(AC422,Produtos!$A$1:$C$2319,3,FALSE),"Não Cadastrado")))</f>
        <v/>
      </c>
      <c r="AI422" s="106"/>
      <c r="AJ422" s="106" t="str">
        <f>VLOOKUP(Tabela2[[#This Row],[SIEMA]],Siema2025,26,FALSE)</f>
        <v>Em avaliação.</v>
      </c>
      <c r="AK422" s="109"/>
      <c r="AL422" s="109"/>
      <c r="AM422" s="109"/>
      <c r="AN422" s="110" t="str">
        <f>VLOOKUP(Tabela2[[#This Row],[SIEMA]],Siema2025,51,FALSE)</f>
        <v/>
      </c>
      <c r="AO422" s="110" t="str">
        <f>VLOOKUP(Tabela2[[#This Row],[SIEMA]],Siema2025,53,FALSE)</f>
        <v/>
      </c>
      <c r="AP422" s="110" t="str">
        <f>VLOOKUP(Tabela2[[#This Row],[SIEMA]],Siema2025,55,FALSE)</f>
        <v/>
      </c>
      <c r="AQ422" s="110" t="str">
        <f>VLOOKUP(Tabela2[[#This Row],[SIEMA]],Siema2025,57,FALSE)</f>
        <v/>
      </c>
      <c r="AR422" s="110" t="str">
        <f>VLOOKUP(Tabela2[[#This Row],[SIEMA]],Siema2025,59,FALSE)</f>
        <v/>
      </c>
      <c r="AS422" s="110" t="str">
        <f>VLOOKUP(Tabela2[[#This Row],[SIEMA]],Siema2025,61,FALSE)</f>
        <v/>
      </c>
      <c r="AT422" s="110" t="str">
        <f>VLOOKUP(Tabela2[[#This Row],[SIEMA]],Siema2025,63,FALSE)</f>
        <v/>
      </c>
      <c r="AU422" s="110" t="str">
        <f>VLOOKUP(Tabela2[[#This Row],[SIEMA]],Siema2025,65,FALSE)</f>
        <v>X</v>
      </c>
      <c r="AV422" s="110" t="str">
        <f>VLOOKUP(Tabela2[[#This Row],[SIEMA]],Siema2025,67,FALSE)</f>
        <v/>
      </c>
      <c r="AW422" s="110" t="str">
        <f>VLOOKUP(Tabela2[[#This Row],[SIEMA]],Siema2025,69,FALSE)</f>
        <v/>
      </c>
      <c r="AX422" s="110" t="str">
        <f>VLOOKUP(Tabela2[[#This Row],[SIEMA]],Siema2025,71,FALSE)</f>
        <v/>
      </c>
      <c r="AY422" s="110" t="str">
        <f>VLOOKUP(Tabela2[[#This Row],[SIEMA]],Siema2025,73,FALSE)</f>
        <v/>
      </c>
      <c r="AZ422" s="110" t="str">
        <f>VLOOKUP(Tabela2[[#This Row],[SIEMA]],Siema2025,75,FALSE)</f>
        <v/>
      </c>
      <c r="BA422" s="110" t="str">
        <f>VLOOKUP(Tabela2[[#This Row],[SIEMA]],Siema2025,77,FALSE)</f>
        <v/>
      </c>
      <c r="BB422" s="110" t="str">
        <f>VLOOKUP(Tabela2[[#This Row],[SIEMA]],Siema2025,79,FALSE)</f>
        <v/>
      </c>
      <c r="BC422" s="110" t="str">
        <f>IF(Tabela2[[#This Row],[Outro(s) ]] = "X", "PREENCHER","NA")</f>
        <v>NA</v>
      </c>
      <c r="BD422" s="110" t="str">
        <f>VLOOKUP(Tabela2[[#This Row],[SIEMA]],Siema2025,82,FALSE)</f>
        <v/>
      </c>
      <c r="BE422" s="110" t="str">
        <f>VLOOKUP(Tabela2[[#This Row],[SIEMA]],Siema2025,81,FALSE)</f>
        <v/>
      </c>
      <c r="BF422" s="112" t="str">
        <f>VLOOKUP(Tabela2[[#This Row],[SIEMA]],Siema2025,28,FALSE)</f>
        <v>: PETRÓLEO BRASILEIRO S.A. - PETROBRAS</v>
      </c>
      <c r="BG422" s="112"/>
      <c r="BH422" s="113" t="str">
        <f>VLOOKUP(Tabela2[[#This Row],[SIEMA]],Siema2025,29,FALSE)</f>
        <v/>
      </c>
      <c r="BI422" s="114" t="str">
        <f>VLOOKUP(Tabela2[[#This Row],[SIEMA]],Siema2025,107,FALSE)</f>
        <v>Não</v>
      </c>
      <c r="BJ422" s="109" t="s">
        <v>7111</v>
      </c>
      <c r="BK422" s="106" t="s">
        <v>2696</v>
      </c>
      <c r="BL422" s="143">
        <v>45925</v>
      </c>
      <c r="BM422" s="110">
        <f ca="1">IF(Tabela2[[#This Row],[Data de atendimento do Ibama (considerar o primeiro documento/ação)]]="",_xlfn.DAYS(TODAY(),J422),_xlfn.DAYS(Tabela2[[#This Row],[Data de atendimento do Ibama (considerar o primeiro documento/ação)]],J422))</f>
        <v>93</v>
      </c>
      <c r="BN422" s="110" t="str">
        <f>IF(Tabela2[[#This Row],[Atendido pelo Ibama ("Não" ou "Sim")]]="Não","Preencher", IF(Tabela2[[#This Row],[Atendido pelo Ibama ("Não" ou "Sim")]]="Sim","NA",""))</f>
        <v>NA</v>
      </c>
      <c r="BO422" s="116" t="s">
        <v>7139</v>
      </c>
      <c r="BP422" s="110" t="str">
        <f>IF(Tabela2[[#This Row],[Forma de atendimento (primeiro documento/ação)]]= "Outros (especificar)", "PREENCHER","NA")</f>
        <v>NA</v>
      </c>
      <c r="BQ422" s="108" t="s">
        <v>123</v>
      </c>
      <c r="BR422" s="110" t="str">
        <f>IF(Tabela2[[#This Row],[Equipe do Ibama foi a campo? Houve sobrevoo do Poseidon?]] = "Sim", "PREENCHER","NA")</f>
        <v>NA</v>
      </c>
      <c r="BS422" s="110" t="str">
        <f>IF(Tabela2[[#This Row],[Se sim, foi emitida Ordem de Emergência? (informações vinculada à coluna CK)]] = "Sim", "PREENCHER","NA")</f>
        <v>NA</v>
      </c>
      <c r="BT422" s="110" t="str">
        <f>IF(Tabela2[[#This Row],[Foi elaborado Relatório de Vistoria pelo Ibama? (informações vinculada à coluna CK)]] = "Sim", "PREENCHER","NA")</f>
        <v>NA</v>
      </c>
      <c r="BU422" s="110" t="s">
        <v>123</v>
      </c>
      <c r="BV422" s="110" t="s">
        <v>123</v>
      </c>
      <c r="BW422" s="110" t="s">
        <v>123</v>
      </c>
      <c r="BX422" s="108"/>
      <c r="BY422" s="143"/>
      <c r="BZ422" s="106" t="str">
        <f>IF(Tabela2[[#This Row],[Data do documento de encerramento]]="NA","NA",IF(Tabela2[[#This Row],[Data do documento de encerramento]]="","Pendente de conclusão/ encerramento",_xlfn.DAYS(Tabela2[[#This Row],[Data do documento de encerramento]],J422)))</f>
        <v>Pendente de conclusão/ encerramento</v>
      </c>
      <c r="CA422" s="109"/>
      <c r="CB422" s="109"/>
      <c r="CC422" s="135"/>
      <c r="CD422" s="109"/>
      <c r="CE422" s="109"/>
      <c r="CF422" s="109"/>
    </row>
    <row r="423" spans="1:84" ht="30.75" hidden="1">
      <c r="A423" s="172">
        <v>202562546849</v>
      </c>
      <c r="B423" s="173" t="s">
        <v>8626</v>
      </c>
      <c r="C423" s="110" t="str">
        <f>VLOOKUP(Tabela2[[#This Row],[SIEMA]],Siema2025,4,FALSE)</f>
        <v xml:space="preserve"> SP</v>
      </c>
      <c r="D423" s="108" t="str">
        <f>VLOOKUP(Tabela2[[#This Row],[SIEMA]],Siema2025,3,FALSE)</f>
        <v xml:space="preserve">Santa Adélia </v>
      </c>
      <c r="E423" s="108" t="str">
        <f>VLOOKUP(Tabela2[[#This Row],[SIEMA]],Siema2025,20,FALSE)</f>
        <v>km 113+00</v>
      </c>
      <c r="F423" s="108"/>
      <c r="G423" s="108" t="s">
        <v>8627</v>
      </c>
      <c r="H423" s="108" t="s">
        <v>8628</v>
      </c>
      <c r="I423" s="106" t="s">
        <v>7118</v>
      </c>
      <c r="J423" s="107">
        <f>VLOOKUP(Tabela2[[#This Row],[SIEMA]],Siema2025,2,FALSE)</f>
        <v>45833</v>
      </c>
      <c r="K423" s="107" t="str">
        <f>VLOOKUP(Tabela2[[#This Row],[SIEMA]],Siema2025,16,FALSE)</f>
        <v>Quarta</v>
      </c>
      <c r="L423" s="108" t="str">
        <f>IF(Tabela2[[#This Row],[Data]]="","Sem Informação",VLOOKUP(MONTH(Tabela2[[#This Row],[Data]]),'[1]Validação de dados'!$I$1:$J$13,2,0))</f>
        <v>Junho</v>
      </c>
      <c r="M423" s="106">
        <f>YEAR(Tabela2[[#This Row],[Data]])</f>
        <v>2025</v>
      </c>
      <c r="N423" s="107" t="str">
        <f>VLOOKUP(Tabela2[[#This Row],[SIEMA]],Siema2025,17,FALSE)</f>
        <v>Matutino</v>
      </c>
      <c r="O423" s="107" t="str">
        <f>VLOOKUP(Tabela2[[#This Row],[SIEMA]],Siema2025,5,FALSE)</f>
        <v>Ferrovia</v>
      </c>
      <c r="P423" s="106" t="str">
        <f>VLOOKUP(Tabela2[[#This Row],[SIEMA]],Siema2025,21,FALSE)</f>
        <v>Vazamento de açúcar, sobre a via.</v>
      </c>
      <c r="Q423" s="106" t="s">
        <v>7119</v>
      </c>
      <c r="R423" s="106" t="s">
        <v>7119</v>
      </c>
      <c r="S423" s="109" t="s">
        <v>3999</v>
      </c>
      <c r="T423" s="106" t="str">
        <f>VLOOKUP(Tabela2[[#This Row],[SIEMA]],Siema2025,11,FALSE)</f>
        <v>70</v>
      </c>
      <c r="U423" s="106" t="s">
        <v>7120</v>
      </c>
      <c r="V423" s="106" t="s">
        <v>7119</v>
      </c>
      <c r="W423" s="106"/>
      <c r="X423" s="115"/>
      <c r="Y423" s="111" t="str">
        <f>IF(W423="","", IF(W423="NC","", IF(W423="NE","", IF(W423="NA","",IFERROR(VLOOKUP(W423,Produtos!$A$1:$C$2319,2,FALSE),"Não Cadastrado")))))</f>
        <v/>
      </c>
      <c r="Z423" s="106"/>
      <c r="AA423" s="106"/>
      <c r="AB423" s="106" t="str">
        <f>IF(W423="","",IF(ISNUMBER(W423)=FALSE,"Não se aplica",IFERROR(VLOOKUP(W423,Produtos!$A$1:$C$2319,3,FALSE),"Não Cadastrado")))</f>
        <v/>
      </c>
      <c r="AC423" s="106"/>
      <c r="AD423" s="110"/>
      <c r="AE423" s="109" t="str">
        <f>IF(AC423="","", IF(AC423="NC","", IF(AC423="NE","", IF(AC423="NA","",IFERROR(VLOOKUP(AC423,Produtos!$A$1:$C$2319,2,FALSE),"Não Cadastrado")))))</f>
        <v/>
      </c>
      <c r="AF423" s="106"/>
      <c r="AG423" s="106"/>
      <c r="AH423" s="106" t="str">
        <f>IF(AC423="","",IF(ISNUMBER(AC423)=FALSE,"Não se aplica",IFERROR(VLOOKUP(AC423,Produtos!$A$1:$C$2319,3,FALSE),"Não Cadastrado")))</f>
        <v/>
      </c>
      <c r="AI423" s="106"/>
      <c r="AJ423" s="106" t="str">
        <f>VLOOKUP(Tabela2[[#This Row],[SIEMA]],Siema2025,26,FALSE)</f>
        <v>Evento caracterizado por vandalismo e abertura de 1 vagão carregado com açucar, em decorrência de ataque criminoso.</v>
      </c>
      <c r="AK423" s="109" t="s">
        <v>7121</v>
      </c>
      <c r="AL423" s="109"/>
      <c r="AM423" s="109"/>
      <c r="AN423" s="110" t="str">
        <f>VLOOKUP(Tabela2[[#This Row],[SIEMA]],Siema2025,51,FALSE)</f>
        <v/>
      </c>
      <c r="AO423" s="110" t="str">
        <f>VLOOKUP(Tabela2[[#This Row],[SIEMA]],Siema2025,53,FALSE)</f>
        <v/>
      </c>
      <c r="AP423" s="110" t="str">
        <f>VLOOKUP(Tabela2[[#This Row],[SIEMA]],Siema2025,55,FALSE)</f>
        <v/>
      </c>
      <c r="AQ423" s="110" t="str">
        <f>VLOOKUP(Tabela2[[#This Row],[SIEMA]],Siema2025,57,FALSE)</f>
        <v/>
      </c>
      <c r="AR423" s="110" t="str">
        <f>VLOOKUP(Tabela2[[#This Row],[SIEMA]],Siema2025,59,FALSE)</f>
        <v/>
      </c>
      <c r="AS423" s="110" t="str">
        <f>VLOOKUP(Tabela2[[#This Row],[SIEMA]],Siema2025,61,FALSE)</f>
        <v/>
      </c>
      <c r="AT423" s="110" t="str">
        <f>VLOOKUP(Tabela2[[#This Row],[SIEMA]],Siema2025,63,FALSE)</f>
        <v/>
      </c>
      <c r="AU423" s="110" t="str">
        <f>VLOOKUP(Tabela2[[#This Row],[SIEMA]],Siema2025,65,FALSE)</f>
        <v>X</v>
      </c>
      <c r="AV423" s="110" t="str">
        <f>VLOOKUP(Tabela2[[#This Row],[SIEMA]],Siema2025,67,FALSE)</f>
        <v/>
      </c>
      <c r="AW423" s="110" t="str">
        <f>VLOOKUP(Tabela2[[#This Row],[SIEMA]],Siema2025,69,FALSE)</f>
        <v/>
      </c>
      <c r="AX423" s="110" t="str">
        <f>VLOOKUP(Tabela2[[#This Row],[SIEMA]],Siema2025,71,FALSE)</f>
        <v/>
      </c>
      <c r="AY423" s="110" t="str">
        <f>VLOOKUP(Tabela2[[#This Row],[SIEMA]],Siema2025,73,FALSE)</f>
        <v/>
      </c>
      <c r="AZ423" s="110" t="str">
        <f>VLOOKUP(Tabela2[[#This Row],[SIEMA]],Siema2025,75,FALSE)</f>
        <v/>
      </c>
      <c r="BA423" s="110" t="str">
        <f>VLOOKUP(Tabela2[[#This Row],[SIEMA]],Siema2025,77,FALSE)</f>
        <v/>
      </c>
      <c r="BB423" s="110" t="str">
        <f>VLOOKUP(Tabela2[[#This Row],[SIEMA]],Siema2025,79,FALSE)</f>
        <v/>
      </c>
      <c r="BC423" s="110" t="str">
        <f>IF(Tabela2[[#This Row],[Outro(s) ]] = "X", "PREENCHER","NA")</f>
        <v>NA</v>
      </c>
      <c r="BD423" s="110" t="str">
        <f>VLOOKUP(Tabela2[[#This Row],[SIEMA]],Siema2025,82,FALSE)</f>
        <v/>
      </c>
      <c r="BE423" s="110" t="str">
        <f>VLOOKUP(Tabela2[[#This Row],[SIEMA]],Siema2025,81,FALSE)</f>
        <v/>
      </c>
      <c r="BF423" s="112" t="s">
        <v>3066</v>
      </c>
      <c r="BG423" s="112" t="s">
        <v>7122</v>
      </c>
      <c r="BH423" s="113" t="str">
        <f>VLOOKUP(Tabela2[[#This Row],[SIEMA]],Siema2025,29,FALSE)</f>
        <v>02502844000166</v>
      </c>
      <c r="BI423" s="114" t="str">
        <f>VLOOKUP(Tabela2[[#This Row],[SIEMA]],Siema2025,107,FALSE)</f>
        <v>Não</v>
      </c>
      <c r="BJ423" s="109" t="s">
        <v>7097</v>
      </c>
      <c r="BK423" s="106" t="s">
        <v>2696</v>
      </c>
      <c r="BL423" s="143">
        <v>45835</v>
      </c>
      <c r="BM423" s="110">
        <f ca="1">IF(Tabela2[[#This Row],[Data de atendimento do Ibama (considerar o primeiro documento/ação)]]="",_xlfn.DAYS(TODAY(),J423),_xlfn.DAYS(Tabela2[[#This Row],[Data de atendimento do Ibama (considerar o primeiro documento/ação)]],J423))</f>
        <v>2</v>
      </c>
      <c r="BN423" s="110" t="str">
        <f>IF(Tabela2[[#This Row],[Atendido pelo Ibama ("Não" ou "Sim")]]="Não","Preencher", IF(Tabela2[[#This Row],[Atendido pelo Ibama ("Não" ou "Sim")]]="Sim","NA",""))</f>
        <v>NA</v>
      </c>
      <c r="BO423" s="116" t="s">
        <v>7098</v>
      </c>
      <c r="BP423" s="110" t="str">
        <f>IF(Tabela2[[#This Row],[Forma de atendimento (primeiro documento/ação)]]= "Outros (especificar)", "PREENCHER","NA")</f>
        <v>NA</v>
      </c>
      <c r="BQ423" s="108" t="s">
        <v>2696</v>
      </c>
      <c r="BR423" s="110" t="s">
        <v>123</v>
      </c>
      <c r="BS423" s="110" t="s">
        <v>2696</v>
      </c>
      <c r="BT423" s="110" t="s">
        <v>7099</v>
      </c>
      <c r="BU423" s="110" t="s">
        <v>2696</v>
      </c>
      <c r="BV423" s="110" t="s">
        <v>123</v>
      </c>
      <c r="BW423" s="110" t="s">
        <v>2696</v>
      </c>
      <c r="BX423" s="108" t="s">
        <v>7113</v>
      </c>
      <c r="BY423" s="143">
        <v>45894</v>
      </c>
      <c r="BZ423" s="106">
        <f>IF(Tabela2[[#This Row],[Data do documento de encerramento]]="NA","NA",IF(Tabela2[[#This Row],[Data do documento de encerramento]]="","Pendente de conclusão/ encerramento",_xlfn.DAYS(Tabela2[[#This Row],[Data do documento de encerramento]],J423)))</f>
        <v>61</v>
      </c>
      <c r="CA423" s="109"/>
      <c r="CB423" s="109"/>
      <c r="CC423" s="133"/>
      <c r="CD423" s="109"/>
      <c r="CE423" s="109"/>
      <c r="CF423" s="109"/>
    </row>
    <row r="424" spans="1:84" hidden="1">
      <c r="A424" s="172">
        <v>202562554005</v>
      </c>
      <c r="B424" s="173" t="s">
        <v>8629</v>
      </c>
      <c r="C424" s="110" t="str">
        <f>VLOOKUP(Tabela2[[#This Row],[SIEMA]],Siema2025,4,FALSE)</f>
        <v xml:space="preserve"> RJ</v>
      </c>
      <c r="D424" s="108" t="str">
        <f>VLOOKUP(Tabela2[[#This Row],[SIEMA]],Siema2025,3,FALSE)</f>
        <v xml:space="preserve">null </v>
      </c>
      <c r="E424" s="108" t="str">
        <f>VLOOKUP(Tabela2[[#This Row],[SIEMA]],Siema2025,20,FALSE)</f>
        <v>Campo de Marlim, Bacia de Campos</v>
      </c>
      <c r="F424" s="108"/>
      <c r="G424" s="108"/>
      <c r="H424" s="108"/>
      <c r="I424" s="106" t="str">
        <f>VLOOKUP(Tabela2[[#This Row],[SIEMA]],Siema2025,19,FALSE)</f>
        <v/>
      </c>
      <c r="J424" s="107">
        <f>VLOOKUP(Tabela2[[#This Row],[SIEMA]],Siema2025,2,FALSE)</f>
        <v>45833</v>
      </c>
      <c r="K424" s="107" t="str">
        <f>VLOOKUP(Tabela2[[#This Row],[SIEMA]],Siema2025,16,FALSE)</f>
        <v>Quarta</v>
      </c>
      <c r="L424" s="108" t="str">
        <f>IF(Tabela2[[#This Row],[Data]]="","Sem Informação",VLOOKUP(MONTH(Tabela2[[#This Row],[Data]]),'[1]Validação de dados'!$I$1:$J$13,2,0))</f>
        <v>Junho</v>
      </c>
      <c r="M424" s="106">
        <f>YEAR(Tabela2[[#This Row],[Data]])</f>
        <v>2025</v>
      </c>
      <c r="N424" s="107" t="str">
        <f>VLOOKUP(Tabela2[[#This Row],[SIEMA]],Siema2025,17,FALSE)</f>
        <v>Madrugada</v>
      </c>
      <c r="O424" s="107" t="str">
        <f>VLOOKUP(Tabela2[[#This Row],[SIEMA]],Siema2025,5,FALSE)</f>
        <v>Embarcação</v>
      </c>
      <c r="P424" s="106" t="str">
        <f>VLOOKUP(Tabela2[[#This Row],[SIEMA]],Siema2025,21,FALSE)</f>
        <v>Embarcação SKANDI NITERÓI</v>
      </c>
      <c r="Q424" s="106" t="str">
        <f>VLOOKUP(Tabela2[[#This Row],[SIEMA]],Siema2025,7,FALSE)</f>
        <v/>
      </c>
      <c r="R424" s="106" t="str">
        <f>VLOOKUP(Tabela2[[#This Row],[SIEMA]],Siema2025,10,FALSE)</f>
        <v>fluido hidráulico</v>
      </c>
      <c r="S424" s="109" t="str">
        <f>IF(Q424="","", IF(Q424="NC","", IF(Q424="NE","", IF(Q424="NA","",IFERROR(VLOOKUP(Q424,Produtos!$A$1:$C$2319,2,FALSE),"Não Cadastrado")))))</f>
        <v/>
      </c>
      <c r="T424" s="106" t="str">
        <f>VLOOKUP(Tabela2[[#This Row],[SIEMA]],Siema2025,11,FALSE)</f>
        <v>0.002895</v>
      </c>
      <c r="U424" s="106" t="str">
        <f>VLOOKUP(Tabela2[[#This Row],[SIEMA]],Siema2025,12,FALSE)</f>
        <v>M3</v>
      </c>
      <c r="V424" s="106" t="str">
        <f>IF(Q424="","",IF(ISNUMBER(Q424)=FALSE,"Não se aplica",IFERROR(VLOOKUP(Q424,Produtos!$A$1:$C$2319,3,FALSE),"Não Cadastrado")))</f>
        <v/>
      </c>
      <c r="W424" s="106" t="str">
        <f>VLOOKUP(Tabela2[[#This Row],[SIEMA]],Siema2025,10,FALSE)</f>
        <v>fluido hidráulico</v>
      </c>
      <c r="X424" s="115" t="str">
        <f>IF(Tabela2[[#This Row],[Origem do acidente]] = "Plataforma", "PREENCHER","NA")</f>
        <v>NA</v>
      </c>
      <c r="Y424" s="111" t="str">
        <f>IF(W424="","", IF(W424="NC","", IF(W424="NE","", IF(W424="NA","",IFERROR(VLOOKUP(W424,Produtos!$A$1:$C$2319,2,FALSE),"Não Cadastrado")))))</f>
        <v>Não Cadastrado</v>
      </c>
      <c r="Z424" s="106" t="str">
        <f>VLOOKUP(Tabela2[[#This Row],[SIEMA]],Siema2025,11,FALSE)</f>
        <v>0.002895</v>
      </c>
      <c r="AA424" s="106" t="str">
        <f>VLOOKUP(Tabela2[[#This Row],[SIEMA]],Siema2025,12,FALSE)</f>
        <v>M3</v>
      </c>
      <c r="AB424" s="106" t="str">
        <f>IF(W424="","",IF(ISNUMBER(W424)=FALSE,"Não se aplica",IFERROR(VLOOKUP(W424,Produtos!$A$1:$C$2319,3,FALSE),"Não Cadastrado")))</f>
        <v>Não se aplica</v>
      </c>
      <c r="AC424" s="106"/>
      <c r="AD424" s="110" t="str">
        <f>IF(Tabela2[[#This Row],[Origem do acidente]] = "Plataforma", "PREENCHER","NA")</f>
        <v>NA</v>
      </c>
      <c r="AE424" s="109" t="str">
        <f>IF(AC424="","", IF(AC424="NC","", IF(AC424="NE","", IF(AC424="NA","",IFERROR(VLOOKUP(AC424,Produtos!$A$1:$C$2319,2,FALSE),"Não Cadastrado")))))</f>
        <v/>
      </c>
      <c r="AF424" s="106"/>
      <c r="AG424" s="106"/>
      <c r="AH424" s="106" t="str">
        <f>IF(AC424="","",IF(ISNUMBER(AC424)=FALSE,"Não se aplica",IFERROR(VLOOKUP(AC424,Produtos!$A$1:$C$2319,3,FALSE),"Não Cadastrado")))</f>
        <v/>
      </c>
      <c r="AI424" s="106"/>
      <c r="AJ424" s="106" t="str">
        <f>VLOOKUP(Tabela2[[#This Row],[SIEMA]],Siema2025,26,FALSE)</f>
        <v>Afrouxamento de parafuso interno no braço de 7 funções do ROV de Boreste</v>
      </c>
      <c r="AK424" s="109"/>
      <c r="AL424" s="109"/>
      <c r="AM424" s="109"/>
      <c r="AN424" s="110" t="str">
        <f>VLOOKUP(Tabela2[[#This Row],[SIEMA]],Siema2025,51,FALSE)</f>
        <v/>
      </c>
      <c r="AO424" s="110" t="str">
        <f>VLOOKUP(Tabela2[[#This Row],[SIEMA]],Siema2025,53,FALSE)</f>
        <v/>
      </c>
      <c r="AP424" s="110" t="str">
        <f>VLOOKUP(Tabela2[[#This Row],[SIEMA]],Siema2025,55,FALSE)</f>
        <v/>
      </c>
      <c r="AQ424" s="110" t="str">
        <f>VLOOKUP(Tabela2[[#This Row],[SIEMA]],Siema2025,57,FALSE)</f>
        <v/>
      </c>
      <c r="AR424" s="110" t="str">
        <f>VLOOKUP(Tabela2[[#This Row],[SIEMA]],Siema2025,59,FALSE)</f>
        <v/>
      </c>
      <c r="AS424" s="110" t="str">
        <f>VLOOKUP(Tabela2[[#This Row],[SIEMA]],Siema2025,61,FALSE)</f>
        <v>X</v>
      </c>
      <c r="AT424" s="110" t="str">
        <f>VLOOKUP(Tabela2[[#This Row],[SIEMA]],Siema2025,63,FALSE)</f>
        <v/>
      </c>
      <c r="AU424" s="110" t="str">
        <f>VLOOKUP(Tabela2[[#This Row],[SIEMA]],Siema2025,65,FALSE)</f>
        <v/>
      </c>
      <c r="AV424" s="110" t="str">
        <f>VLOOKUP(Tabela2[[#This Row],[SIEMA]],Siema2025,67,FALSE)</f>
        <v/>
      </c>
      <c r="AW424" s="110" t="str">
        <f>VLOOKUP(Tabela2[[#This Row],[SIEMA]],Siema2025,69,FALSE)</f>
        <v/>
      </c>
      <c r="AX424" s="110" t="str">
        <f>VLOOKUP(Tabela2[[#This Row],[SIEMA]],Siema2025,71,FALSE)</f>
        <v/>
      </c>
      <c r="AY424" s="110" t="str">
        <f>VLOOKUP(Tabela2[[#This Row],[SIEMA]],Siema2025,73,FALSE)</f>
        <v/>
      </c>
      <c r="AZ424" s="110" t="str">
        <f>VLOOKUP(Tabela2[[#This Row],[SIEMA]],Siema2025,75,FALSE)</f>
        <v/>
      </c>
      <c r="BA424" s="110" t="str">
        <f>VLOOKUP(Tabela2[[#This Row],[SIEMA]],Siema2025,77,FALSE)</f>
        <v/>
      </c>
      <c r="BB424" s="110" t="str">
        <f>VLOOKUP(Tabela2[[#This Row],[SIEMA]],Siema2025,79,FALSE)</f>
        <v/>
      </c>
      <c r="BC424" s="110" t="str">
        <f>IF(Tabela2[[#This Row],[Outro(s) ]] = "X", "PREENCHER","NA")</f>
        <v>NA</v>
      </c>
      <c r="BD424" s="110" t="str">
        <f>VLOOKUP(Tabela2[[#This Row],[SIEMA]],Siema2025,82,FALSE)</f>
        <v/>
      </c>
      <c r="BE424" s="110" t="str">
        <f>VLOOKUP(Tabela2[[#This Row],[SIEMA]],Siema2025,81,FALSE)</f>
        <v/>
      </c>
      <c r="BF424" s="112" t="str">
        <f>VLOOKUP(Tabela2[[#This Row],[SIEMA]],Siema2025,28,FALSE)</f>
        <v>Petrobras</v>
      </c>
      <c r="BG424" s="112"/>
      <c r="BH424" s="113" t="str">
        <f>VLOOKUP(Tabela2[[#This Row],[SIEMA]],Siema2025,29,FALSE)</f>
        <v>33000167100750</v>
      </c>
      <c r="BI424" s="114" t="str">
        <f>VLOOKUP(Tabela2[[#This Row],[SIEMA]],Siema2025,107,FALSE)</f>
        <v>Não</v>
      </c>
      <c r="BJ424" s="109"/>
      <c r="BK424" s="106"/>
      <c r="BL424" s="143"/>
      <c r="BM424" s="110">
        <f ca="1">IF(Tabela2[[#This Row],[Data de atendimento do Ibama (considerar o primeiro documento/ação)]]="",_xlfn.DAYS(TODAY(),J424),_xlfn.DAYS(Tabela2[[#This Row],[Data de atendimento do Ibama (considerar o primeiro documento/ação)]],J424))</f>
        <v>387</v>
      </c>
      <c r="BN424" s="110" t="str">
        <f>IF(Tabela2[[#This Row],[Atendido pelo Ibama ("Não" ou "Sim")]]="Não","Preencher", IF(Tabela2[[#This Row],[Atendido pelo Ibama ("Não" ou "Sim")]]="Sim","NA",""))</f>
        <v/>
      </c>
      <c r="BO424" s="116"/>
      <c r="BP424" s="110" t="str">
        <f>IF(Tabela2[[#This Row],[Forma de atendimento (primeiro documento/ação)]]= "Outros (especificar)", "PREENCHER","NA")</f>
        <v>NA</v>
      </c>
      <c r="BQ424" s="108"/>
      <c r="BR424" s="110" t="str">
        <f>IF(Tabela2[[#This Row],[Equipe do Ibama foi a campo? Houve sobrevoo do Poseidon?]] = "Sim", "PREENCHER","NA")</f>
        <v>NA</v>
      </c>
      <c r="BS424" s="110" t="str">
        <f>IF(Tabela2[[#This Row],[Se sim, foi emitida Ordem de Emergência? (informações vinculada à coluna CK)]] = "Sim", "PREENCHER","NA")</f>
        <v>NA</v>
      </c>
      <c r="BT424" s="110" t="str">
        <f>IF(Tabela2[[#This Row],[Foi elaborado Relatório de Vistoria pelo Ibama? (informações vinculada à coluna CK)]] = "Sim", "PREENCHER","NA")</f>
        <v>NA</v>
      </c>
      <c r="BU424" s="110" t="str">
        <f>IF(Tabela2[[#This Row],[Houve envio de Informações Pós-acidente (preencher "não se aplica" quando de competência estadual/municipal)]] = "Sim", "PREENCHER","NA")</f>
        <v>NA</v>
      </c>
      <c r="BV424" s="110" t="str">
        <f>IF(Tabela2[[#This Row],[Houve avaliação das informações pós-acidente solicitadas/enviadas?]] = "Sim", "PREENCHER","NA")</f>
        <v>NA</v>
      </c>
      <c r="BW424" s="110" t="str">
        <f>IF(Tabela2[[#This Row],[O Ibama aguarda resposta da empresa/OEMA, etc?]] = "Sim", "PREENCHER","NA")</f>
        <v>NA</v>
      </c>
      <c r="BX424" s="108"/>
      <c r="BY424" s="108"/>
      <c r="BZ424" s="106" t="str">
        <f>IF(Tabela2[[#This Row],[Data do documento de encerramento]]="NA","NA",IF(Tabela2[[#This Row],[Data do documento de encerramento]]="","Pendente de conclusão/ encerramento",_xlfn.DAYS(Tabela2[[#This Row],[Data do documento de encerramento]],J424)))</f>
        <v>Pendente de conclusão/ encerramento</v>
      </c>
      <c r="CA424" s="109"/>
      <c r="CB424" s="109"/>
      <c r="CC424" s="135"/>
      <c r="CD424" s="109"/>
      <c r="CE424" s="109"/>
      <c r="CF424" s="109"/>
    </row>
    <row r="425" spans="1:84" hidden="1">
      <c r="A425" s="172">
        <v>202562564849</v>
      </c>
      <c r="B425" s="180" t="s">
        <v>8310</v>
      </c>
      <c r="C425" s="110" t="str">
        <f>VLOOKUP(Tabela2[[#This Row],[SIEMA]],Siema2025,4,FALSE)</f>
        <v xml:space="preserve"> PR</v>
      </c>
      <c r="D425" s="108" t="str">
        <f>VLOOKUP(Tabela2[[#This Row],[SIEMA]],Siema2025,3,FALSE)</f>
        <v xml:space="preserve">Paranaguá </v>
      </c>
      <c r="E425" s="108" t="str">
        <f>VLOOKUP(Tabela2[[#This Row],[SIEMA]],Siema2025,20,FALSE)</f>
        <v>Av. Portuária, s/n° - Terminal de Contêineres de Paranaguá - TCP</v>
      </c>
      <c r="F425" s="108"/>
      <c r="G425" s="108"/>
      <c r="H425" s="108"/>
      <c r="I425" s="106" t="str">
        <f>VLOOKUP(Tabela2[[#This Row],[SIEMA]],Siema2025,19,FALSE)</f>
        <v/>
      </c>
      <c r="J425" s="107">
        <f>VLOOKUP(Tabela2[[#This Row],[SIEMA]],Siema2025,2,FALSE)</f>
        <v>45833</v>
      </c>
      <c r="K425" s="107" t="str">
        <f>VLOOKUP(Tabela2[[#This Row],[SIEMA]],Siema2025,16,FALSE)</f>
        <v>Quarta</v>
      </c>
      <c r="L425" s="108" t="str">
        <f>IF(Tabela2[[#This Row],[Data]]="","Sem Informação",VLOOKUP(MONTH(Tabela2[[#This Row],[Data]]),'[1]Validação de dados'!$I$1:$J$13,2,0))</f>
        <v>Junho</v>
      </c>
      <c r="M425" s="106">
        <f>YEAR(Tabela2[[#This Row],[Data]])</f>
        <v>2025</v>
      </c>
      <c r="N425" s="107" t="str">
        <f>VLOOKUP(Tabela2[[#This Row],[SIEMA]],Siema2025,17,FALSE)</f>
        <v>Matutino</v>
      </c>
      <c r="O425" s="107" t="str">
        <f>VLOOKUP(Tabela2[[#This Row],[SIEMA]],Siema2025,5,FALSE)</f>
        <v>Embarcação</v>
      </c>
      <c r="P425" s="106"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25" s="106" t="str">
        <f>VLOOKUP(Tabela2[[#This Row],[SIEMA]],Siema2025,7,FALSE)</f>
        <v/>
      </c>
      <c r="R425" s="106" t="str">
        <f>VLOOKUP(Tabela2[[#This Row],[SIEMA]],Siema2025,10,FALSE)</f>
        <v/>
      </c>
      <c r="S425" s="109" t="str">
        <f>IF(Q425="","", IF(Q425="NC","", IF(Q425="NE","", IF(Q425="NA","",IFERROR(VLOOKUP(Q425,Produtos!$A$1:$C$2319,2,FALSE),"Não Cadastrado")))))</f>
        <v/>
      </c>
      <c r="T425" s="106" t="str">
        <f>VLOOKUP(Tabela2[[#This Row],[SIEMA]],Siema2025,11,FALSE)</f>
        <v xml:space="preserve"> </v>
      </c>
      <c r="U425" s="106" t="str">
        <f>VLOOKUP(Tabela2[[#This Row],[SIEMA]],Siema2025,12,FALSE)</f>
        <v xml:space="preserve"> </v>
      </c>
      <c r="V425" s="106" t="str">
        <f>IF(Q425="","",IF(ISNUMBER(Q425)=FALSE,"Não se aplica",IFERROR(VLOOKUP(Q425,Produtos!$A$1:$C$2319,3,FALSE),"Não Cadastrado")))</f>
        <v/>
      </c>
      <c r="W425" s="106" t="str">
        <f>VLOOKUP(Tabela2[[#This Row],[SIEMA]],Siema2025,10,FALSE)</f>
        <v/>
      </c>
      <c r="X425" s="115" t="str">
        <f>IF(Tabela2[[#This Row],[Origem do acidente]] = "Plataforma", "PREENCHER","NA")</f>
        <v>NA</v>
      </c>
      <c r="Y425" s="111" t="str">
        <f>IF(W425="","", IF(W425="NC","", IF(W425="NE","", IF(W425="NA","",IFERROR(VLOOKUP(W425,Produtos!$A$1:$C$2319,2,FALSE),"Não Cadastrado")))))</f>
        <v/>
      </c>
      <c r="Z425" s="106" t="str">
        <f>VLOOKUP(Tabela2[[#This Row],[SIEMA]],Siema2025,11,FALSE)</f>
        <v xml:space="preserve"> </v>
      </c>
      <c r="AA425" s="106" t="str">
        <f>VLOOKUP(Tabela2[[#This Row],[SIEMA]],Siema2025,12,FALSE)</f>
        <v xml:space="preserve"> </v>
      </c>
      <c r="AB425" s="106" t="str">
        <f>IF(W425="","",IF(ISNUMBER(W425)=FALSE,"Não se aplica",IFERROR(VLOOKUP(W425,Produtos!$A$1:$C$2319,3,FALSE),"Não Cadastrado")))</f>
        <v/>
      </c>
      <c r="AC425" s="106"/>
      <c r="AD425" s="110" t="str">
        <f>IF(Tabela2[[#This Row],[Origem do acidente]] = "Plataforma", "PREENCHER","NA")</f>
        <v>NA</v>
      </c>
      <c r="AE425" s="109" t="str">
        <f>IF(AC425="","", IF(AC425="NC","", IF(AC425="NE","", IF(AC425="NA","",IFERROR(VLOOKUP(AC425,Produtos!$A$1:$C$2319,2,FALSE),"Não Cadastrado")))))</f>
        <v/>
      </c>
      <c r="AF425" s="106"/>
      <c r="AG425" s="106"/>
      <c r="AH425" s="106" t="str">
        <f>IF(AC425="","",IF(ISNUMBER(AC425)=FALSE,"Não se aplica",IFERROR(VLOOKUP(AC425,Produtos!$A$1:$C$2319,3,FALSE),"Não Cadastrado")))</f>
        <v/>
      </c>
      <c r="AI425" s="106"/>
      <c r="AJ425" s="106"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25" s="109"/>
      <c r="AL425" s="109"/>
      <c r="AM425" s="109"/>
      <c r="AN425" s="110" t="str">
        <f>VLOOKUP(Tabela2[[#This Row],[SIEMA]],Siema2025,51,FALSE)</f>
        <v/>
      </c>
      <c r="AO425" s="110" t="str">
        <f>VLOOKUP(Tabela2[[#This Row],[SIEMA]],Siema2025,53,FALSE)</f>
        <v/>
      </c>
      <c r="AP425" s="110" t="str">
        <f>VLOOKUP(Tabela2[[#This Row],[SIEMA]],Siema2025,55,FALSE)</f>
        <v/>
      </c>
      <c r="AQ425" s="110" t="str">
        <f>VLOOKUP(Tabela2[[#This Row],[SIEMA]],Siema2025,57,FALSE)</f>
        <v/>
      </c>
      <c r="AR425" s="110" t="str">
        <f>VLOOKUP(Tabela2[[#This Row],[SIEMA]],Siema2025,59,FALSE)</f>
        <v/>
      </c>
      <c r="AS425" s="110" t="str">
        <f>VLOOKUP(Tabela2[[#This Row],[SIEMA]],Siema2025,61,FALSE)</f>
        <v>X</v>
      </c>
      <c r="AT425" s="110" t="str">
        <f>VLOOKUP(Tabela2[[#This Row],[SIEMA]],Siema2025,63,FALSE)</f>
        <v/>
      </c>
      <c r="AU425" s="110" t="str">
        <f>VLOOKUP(Tabela2[[#This Row],[SIEMA]],Siema2025,65,FALSE)</f>
        <v/>
      </c>
      <c r="AV425" s="110" t="str">
        <f>VLOOKUP(Tabela2[[#This Row],[SIEMA]],Siema2025,67,FALSE)</f>
        <v/>
      </c>
      <c r="AW425" s="110" t="str">
        <f>VLOOKUP(Tabela2[[#This Row],[SIEMA]],Siema2025,69,FALSE)</f>
        <v/>
      </c>
      <c r="AX425" s="110" t="str">
        <f>VLOOKUP(Tabela2[[#This Row],[SIEMA]],Siema2025,71,FALSE)</f>
        <v/>
      </c>
      <c r="AY425" s="110" t="str">
        <f>VLOOKUP(Tabela2[[#This Row],[SIEMA]],Siema2025,73,FALSE)</f>
        <v/>
      </c>
      <c r="AZ425" s="110" t="str">
        <f>VLOOKUP(Tabela2[[#This Row],[SIEMA]],Siema2025,75,FALSE)</f>
        <v/>
      </c>
      <c r="BA425" s="110" t="str">
        <f>VLOOKUP(Tabela2[[#This Row],[SIEMA]],Siema2025,77,FALSE)</f>
        <v/>
      </c>
      <c r="BB425" s="110" t="str">
        <f>VLOOKUP(Tabela2[[#This Row],[SIEMA]],Siema2025,79,FALSE)</f>
        <v/>
      </c>
      <c r="BC425" s="110" t="str">
        <f>IF(Tabela2[[#This Row],[Outro(s) ]] = "X", "PREENCHER","NA")</f>
        <v>NA</v>
      </c>
      <c r="BD425" s="110" t="str">
        <f>VLOOKUP(Tabela2[[#This Row],[SIEMA]],Siema2025,82,FALSE)</f>
        <v/>
      </c>
      <c r="BE425" s="110" t="str">
        <f>VLOOKUP(Tabela2[[#This Row],[SIEMA]],Siema2025,81,FALSE)</f>
        <v/>
      </c>
      <c r="BF425" s="112" t="str">
        <f>VLOOKUP(Tabela2[[#This Row],[SIEMA]],Siema2025,28,FALSE)</f>
        <v>TCP - TERMINAL DE CONTEINERES DE PARANAGUÁ S.A</v>
      </c>
      <c r="BG425" s="112"/>
      <c r="BH425" s="113" t="str">
        <f>VLOOKUP(Tabela2[[#This Row],[SIEMA]],Siema2025,29,FALSE)</f>
        <v>12919786000124</v>
      </c>
      <c r="BI425" s="114" t="str">
        <f>VLOOKUP(Tabela2[[#This Row],[SIEMA]],Siema2025,107,FALSE)</f>
        <v>Não</v>
      </c>
      <c r="BJ425" s="109"/>
      <c r="BK425" s="106"/>
      <c r="BL425" s="143"/>
      <c r="BM425" s="110">
        <f ca="1">IF(Tabela2[[#This Row],[Data de atendimento do Ibama (considerar o primeiro documento/ação)]]="",_xlfn.DAYS(TODAY(),J425),_xlfn.DAYS(Tabela2[[#This Row],[Data de atendimento do Ibama (considerar o primeiro documento/ação)]],J425))</f>
        <v>387</v>
      </c>
      <c r="BN425" s="110" t="str">
        <f>IF(Tabela2[[#This Row],[Atendido pelo Ibama ("Não" ou "Sim")]]="Não","Preencher", IF(Tabela2[[#This Row],[Atendido pelo Ibama ("Não" ou "Sim")]]="Sim","NA",""))</f>
        <v/>
      </c>
      <c r="BO425" s="116"/>
      <c r="BP425" s="110" t="str">
        <f>IF(Tabela2[[#This Row],[Forma de atendimento (primeiro documento/ação)]]= "Outros (especificar)", "PREENCHER","NA")</f>
        <v>NA</v>
      </c>
      <c r="BQ425" s="108"/>
      <c r="BR425" s="110" t="str">
        <f>IF(Tabela2[[#This Row],[Equipe do Ibama foi a campo? Houve sobrevoo do Poseidon?]] = "Sim", "PREENCHER","NA")</f>
        <v>NA</v>
      </c>
      <c r="BS425" s="110" t="str">
        <f>IF(Tabela2[[#This Row],[Se sim, foi emitida Ordem de Emergência? (informações vinculada à coluna CK)]] = "Sim", "PREENCHER","NA")</f>
        <v>NA</v>
      </c>
      <c r="BT425" s="110" t="str">
        <f>IF(Tabela2[[#This Row],[Foi elaborado Relatório de Vistoria pelo Ibama? (informações vinculada à coluna CK)]] = "Sim", "PREENCHER","NA")</f>
        <v>NA</v>
      </c>
      <c r="BU425" s="110" t="str">
        <f>IF(Tabela2[[#This Row],[Houve envio de Informações Pós-acidente (preencher "não se aplica" quando de competência estadual/municipal)]] = "Sim", "PREENCHER","NA")</f>
        <v>NA</v>
      </c>
      <c r="BV425" s="110" t="str">
        <f>IF(Tabela2[[#This Row],[Houve avaliação das informações pós-acidente solicitadas/enviadas?]] = "Sim", "PREENCHER","NA")</f>
        <v>NA</v>
      </c>
      <c r="BW425" s="110" t="str">
        <f>IF(Tabela2[[#This Row],[O Ibama aguarda resposta da empresa/OEMA, etc?]] = "Sim", "PREENCHER","NA")</f>
        <v>NA</v>
      </c>
      <c r="BX425" s="108"/>
      <c r="BY425" s="108"/>
      <c r="BZ425" s="106" t="str">
        <f>IF(Tabela2[[#This Row],[Data do documento de encerramento]]="NA","NA",IF(Tabela2[[#This Row],[Data do documento de encerramento]]="","Pendente de conclusão/ encerramento",_xlfn.DAYS(Tabela2[[#This Row],[Data do documento de encerramento]],J425)))</f>
        <v>Pendente de conclusão/ encerramento</v>
      </c>
      <c r="CA425" s="109"/>
      <c r="CB425" s="109"/>
      <c r="CC425" s="135"/>
      <c r="CD425" s="109"/>
      <c r="CE425" s="109"/>
      <c r="CF425" s="109"/>
    </row>
    <row r="426" spans="1:84" ht="30.75" hidden="1">
      <c r="A426" s="231">
        <v>202562654040</v>
      </c>
      <c r="B426" s="180" t="s">
        <v>8310</v>
      </c>
      <c r="C426" s="110" t="str">
        <f>VLOOKUP(Tabela2[[#This Row],[SIEMA]],Siema2025,4,FALSE)</f>
        <v xml:space="preserve"> SP</v>
      </c>
      <c r="D426" s="108" t="str">
        <f>VLOOKUP(Tabela2[[#This Row],[SIEMA]],Siema2025,3,FALSE)</f>
        <v xml:space="preserve">Cubatão </v>
      </c>
      <c r="E426" s="108" t="s">
        <v>8630</v>
      </c>
      <c r="F426" s="108"/>
      <c r="G426" s="108" t="s">
        <v>8631</v>
      </c>
      <c r="H426" s="108" t="s">
        <v>8632</v>
      </c>
      <c r="I426" s="106" t="s">
        <v>7118</v>
      </c>
      <c r="J426" s="107">
        <f>VLOOKUP(Tabela2[[#This Row],[SIEMA]],Siema2025,2,FALSE)</f>
        <v>45834</v>
      </c>
      <c r="K426" s="107" t="str">
        <f>VLOOKUP(Tabela2[[#This Row],[SIEMA]],Siema2025,16,FALSE)</f>
        <v>Quinta</v>
      </c>
      <c r="L426" s="108" t="str">
        <f>IF(Tabela2[[#This Row],[Data]]="","Sem Informação",VLOOKUP(MONTH(Tabela2[[#This Row],[Data]]),'[1]Validação de dados'!$I$1:$J$13,2,0))</f>
        <v>Junho</v>
      </c>
      <c r="M426" s="106">
        <f>YEAR(Tabela2[[#This Row],[Data]])</f>
        <v>2025</v>
      </c>
      <c r="N426" s="107" t="str">
        <f>VLOOKUP(Tabela2[[#This Row],[SIEMA]],Siema2025,17,FALSE)</f>
        <v>Madrugada</v>
      </c>
      <c r="O426" s="107" t="str">
        <f>VLOOKUP(Tabela2[[#This Row],[SIEMA]],Siema2025,5,FALSE)</f>
        <v>Ferrovia</v>
      </c>
      <c r="P426" s="106" t="str">
        <f>VLOOKUP(Tabela2[[#This Row],[SIEMA]],Siema2025,21,FALSE)</f>
        <v>Vandalismo na ferrovia com abertura de 3 bicas em 2 vagões graneleiros carregado com soja.</v>
      </c>
      <c r="Q426" s="106" t="s">
        <v>7119</v>
      </c>
      <c r="R426" s="106" t="s">
        <v>7119</v>
      </c>
      <c r="S426" s="109" t="s">
        <v>7430</v>
      </c>
      <c r="T426" s="106" t="str">
        <f>VLOOKUP(Tabela2[[#This Row],[SIEMA]],Siema2025,11,FALSE)</f>
        <v>15</v>
      </c>
      <c r="U426" s="106" t="s">
        <v>7120</v>
      </c>
      <c r="V426" s="106" t="s">
        <v>7119</v>
      </c>
      <c r="W426" s="106"/>
      <c r="X426" s="115"/>
      <c r="Y426" s="111" t="str">
        <f>IF(W426="","", IF(W426="NC","", IF(W426="NE","", IF(W426="NA","",IFERROR(VLOOKUP(W426,Produtos!$A$1:$C$2319,2,FALSE),"Não Cadastrado")))))</f>
        <v/>
      </c>
      <c r="Z426" s="106"/>
      <c r="AA426" s="106"/>
      <c r="AB426" s="106" t="str">
        <f>IF(W426="","",IF(ISNUMBER(W426)=FALSE,"Não se aplica",IFERROR(VLOOKUP(W426,Produtos!$A$1:$C$2319,3,FALSE),"Não Cadastrado")))</f>
        <v/>
      </c>
      <c r="AC426" s="106"/>
      <c r="AD426" s="110"/>
      <c r="AE426" s="109" t="str">
        <f>IF(AC426="","", IF(AC426="NC","", IF(AC426="NE","", IF(AC426="NA","",IFERROR(VLOOKUP(AC426,Produtos!$A$1:$C$2319,2,FALSE),"Não Cadastrado")))))</f>
        <v/>
      </c>
      <c r="AF426" s="106"/>
      <c r="AG426" s="106"/>
      <c r="AH426" s="106" t="str">
        <f>IF(AC426="","",IF(ISNUMBER(AC426)=FALSE,"Não se aplica",IFERROR(VLOOKUP(AC426,Produtos!$A$1:$C$2319,3,FALSE),"Não Cadastrado")))</f>
        <v/>
      </c>
      <c r="AI426" s="106"/>
      <c r="AJ426" s="106" t="str">
        <f>VLOOKUP(Tabela2[[#This Row],[SIEMA]],Siema2025,26,FALSE)</f>
        <v>Ato criminoso caracterizado pela abertura de bicas em vagões graneleiros ferroviário carregado com soja.</v>
      </c>
      <c r="AK426" s="109" t="s">
        <v>7121</v>
      </c>
      <c r="AL426" s="109"/>
      <c r="AM426" s="109"/>
      <c r="AN426" s="110" t="str">
        <f>VLOOKUP(Tabela2[[#This Row],[SIEMA]],Siema2025,51,FALSE)</f>
        <v/>
      </c>
      <c r="AO426" s="110" t="str">
        <f>VLOOKUP(Tabela2[[#This Row],[SIEMA]],Siema2025,53,FALSE)</f>
        <v/>
      </c>
      <c r="AP426" s="110" t="str">
        <f>VLOOKUP(Tabela2[[#This Row],[SIEMA]],Siema2025,55,FALSE)</f>
        <v/>
      </c>
      <c r="AQ426" s="110" t="str">
        <f>VLOOKUP(Tabela2[[#This Row],[SIEMA]],Siema2025,57,FALSE)</f>
        <v/>
      </c>
      <c r="AR426" s="110" t="str">
        <f>VLOOKUP(Tabela2[[#This Row],[SIEMA]],Siema2025,59,FALSE)</f>
        <v/>
      </c>
      <c r="AS426" s="110" t="str">
        <f>VLOOKUP(Tabela2[[#This Row],[SIEMA]],Siema2025,61,FALSE)</f>
        <v/>
      </c>
      <c r="AT426" s="110" t="str">
        <f>VLOOKUP(Tabela2[[#This Row],[SIEMA]],Siema2025,63,FALSE)</f>
        <v/>
      </c>
      <c r="AU426" s="110" t="str">
        <f>VLOOKUP(Tabela2[[#This Row],[SIEMA]],Siema2025,65,FALSE)</f>
        <v>X</v>
      </c>
      <c r="AV426" s="110" t="str">
        <f>VLOOKUP(Tabela2[[#This Row],[SIEMA]],Siema2025,67,FALSE)</f>
        <v/>
      </c>
      <c r="AW426" s="110" t="str">
        <f>VLOOKUP(Tabela2[[#This Row],[SIEMA]],Siema2025,69,FALSE)</f>
        <v/>
      </c>
      <c r="AX426" s="110" t="str">
        <f>VLOOKUP(Tabela2[[#This Row],[SIEMA]],Siema2025,71,FALSE)</f>
        <v/>
      </c>
      <c r="AY426" s="110" t="str">
        <f>VLOOKUP(Tabela2[[#This Row],[SIEMA]],Siema2025,73,FALSE)</f>
        <v/>
      </c>
      <c r="AZ426" s="110" t="str">
        <f>VLOOKUP(Tabela2[[#This Row],[SIEMA]],Siema2025,75,FALSE)</f>
        <v/>
      </c>
      <c r="BA426" s="110" t="str">
        <f>VLOOKUP(Tabela2[[#This Row],[SIEMA]],Siema2025,77,FALSE)</f>
        <v/>
      </c>
      <c r="BB426" s="110" t="str">
        <f>VLOOKUP(Tabela2[[#This Row],[SIEMA]],Siema2025,79,FALSE)</f>
        <v/>
      </c>
      <c r="BC426" s="110" t="str">
        <f>IF(Tabela2[[#This Row],[Outro(s) ]] = "X", "PREENCHER","NA")</f>
        <v>NA</v>
      </c>
      <c r="BD426" s="110" t="str">
        <f>VLOOKUP(Tabela2[[#This Row],[SIEMA]],Siema2025,82,FALSE)</f>
        <v/>
      </c>
      <c r="BE426" s="110" t="str">
        <f>VLOOKUP(Tabela2[[#This Row],[SIEMA]],Siema2025,81,FALSE)</f>
        <v/>
      </c>
      <c r="BF426" s="112" t="s">
        <v>3066</v>
      </c>
      <c r="BG426" s="112" t="s">
        <v>7122</v>
      </c>
      <c r="BH426" s="113" t="str">
        <f>VLOOKUP(Tabela2[[#This Row],[SIEMA]],Siema2025,29,FALSE)</f>
        <v>02502844000166</v>
      </c>
      <c r="BI426" s="114" t="str">
        <f>VLOOKUP(Tabela2[[#This Row],[SIEMA]],Siema2025,107,FALSE)</f>
        <v>Não</v>
      </c>
      <c r="BJ426" s="109" t="s">
        <v>7097</v>
      </c>
      <c r="BK426" s="106" t="s">
        <v>123</v>
      </c>
      <c r="BL426" s="143"/>
      <c r="BM426" s="110">
        <f ca="1">IF(Tabela2[[#This Row],[Data de atendimento do Ibama (considerar o primeiro documento/ação)]]="",_xlfn.DAYS(TODAY(),J426),_xlfn.DAYS(Tabela2[[#This Row],[Data de atendimento do Ibama (considerar o primeiro documento/ação)]],J426))</f>
        <v>386</v>
      </c>
      <c r="BN426" s="110" t="s">
        <v>7437</v>
      </c>
      <c r="BO426" s="116" t="s">
        <v>637</v>
      </c>
      <c r="BP426" s="110" t="str">
        <f>IF(Tabela2[[#This Row],[Forma de atendimento (primeiro documento/ação)]]= "Outros (especificar)", "PREENCHER","NA")</f>
        <v>NA</v>
      </c>
      <c r="BQ426" s="108" t="s">
        <v>123</v>
      </c>
      <c r="BR426" s="110" t="str">
        <f>IF(Tabela2[[#This Row],[Equipe do Ibama foi a campo? Houve sobrevoo do Poseidon?]] = "Sim", "PREENCHER","NA")</f>
        <v>NA</v>
      </c>
      <c r="BS426" s="110" t="str">
        <f>IF(Tabela2[[#This Row],[Se sim, foi emitida Ordem de Emergência? (informações vinculada à coluna CK)]] = "Sim", "PREENCHER","NA")</f>
        <v>NA</v>
      </c>
      <c r="BT426" s="110" t="s">
        <v>7125</v>
      </c>
      <c r="BU426" s="110" t="s">
        <v>123</v>
      </c>
      <c r="BV426" s="110" t="s">
        <v>123</v>
      </c>
      <c r="BW426" s="110" t="s">
        <v>123</v>
      </c>
      <c r="BX426" s="108" t="s">
        <v>7119</v>
      </c>
      <c r="BY426" s="108"/>
      <c r="BZ426" s="106" t="str">
        <f>IF(Tabela2[[#This Row],[Data do documento de encerramento]]="NA","NA",IF(Tabela2[[#This Row],[Data do documento de encerramento]]="","Pendente de conclusão/ encerramento",_xlfn.DAYS(Tabela2[[#This Row],[Data do documento de encerramento]],J426)))</f>
        <v>Pendente de conclusão/ encerramento</v>
      </c>
      <c r="CA426" s="109" t="s">
        <v>8314</v>
      </c>
      <c r="CB426" s="109"/>
      <c r="CC426" s="132"/>
      <c r="CD426" s="109"/>
      <c r="CE426" s="109"/>
      <c r="CF426" s="109"/>
    </row>
    <row r="427" spans="1:84" hidden="1">
      <c r="A427" s="172">
        <v>202562757656</v>
      </c>
      <c r="B427" s="173" t="s">
        <v>8633</v>
      </c>
      <c r="C427" s="110" t="str">
        <f>VLOOKUP(Tabela2[[#This Row],[SIEMA]],Siema2025,4,FALSE)</f>
        <v xml:space="preserve"> PR</v>
      </c>
      <c r="D427" s="108" t="str">
        <f>VLOOKUP(Tabela2[[#This Row],[SIEMA]],Siema2025,3,FALSE)</f>
        <v xml:space="preserve">Paranaguá </v>
      </c>
      <c r="E427" s="108" t="str">
        <f>VLOOKUP(Tabela2[[#This Row],[SIEMA]],Siema2025,20,FALSE)</f>
        <v/>
      </c>
      <c r="F427" s="108"/>
      <c r="G427" s="108"/>
      <c r="H427" s="108"/>
      <c r="I427" s="106" t="str">
        <f>VLOOKUP(Tabela2[[#This Row],[SIEMA]],Siema2025,19,FALSE)</f>
        <v/>
      </c>
      <c r="J427" s="107">
        <f>VLOOKUP(Tabela2[[#This Row],[SIEMA]],Siema2025,2,FALSE)</f>
        <v>45834</v>
      </c>
      <c r="K427" s="107" t="str">
        <f>VLOOKUP(Tabela2[[#This Row],[SIEMA]],Siema2025,16,FALSE)</f>
        <v>Quinta</v>
      </c>
      <c r="L427" s="108" t="str">
        <f>IF(Tabela2[[#This Row],[Data]]="","Sem Informação",VLOOKUP(MONTH(Tabela2[[#This Row],[Data]]),'[1]Validação de dados'!$I$1:$J$13,2,0))</f>
        <v>Junho</v>
      </c>
      <c r="M427" s="106">
        <f>YEAR(Tabela2[[#This Row],[Data]])</f>
        <v>2025</v>
      </c>
      <c r="N427" s="107" t="str">
        <f>VLOOKUP(Tabela2[[#This Row],[SIEMA]],Siema2025,17,FALSE)</f>
        <v>Noturno</v>
      </c>
      <c r="O427" s="107" t="str">
        <f>VLOOKUP(Tabela2[[#This Row],[SIEMA]],Siema2025,5,FALSE)</f>
        <v>Outro(s)</v>
      </c>
      <c r="P427" s="106" t="str">
        <f>VLOOKUP(Tabela2[[#This Row],[SIEMA]],Siema2025,21,FALSE)</f>
        <v>Vazamento de produtos de terceiros na drenagem próxima a ferrovia</v>
      </c>
      <c r="Q427" s="106" t="str">
        <f>VLOOKUP(Tabela2[[#This Row],[SIEMA]],Siema2025,7,FALSE)</f>
        <v/>
      </c>
      <c r="R427" s="106" t="str">
        <f>VLOOKUP(Tabela2[[#This Row],[SIEMA]],Siema2025,10,FALSE)</f>
        <v/>
      </c>
      <c r="S427" s="109" t="str">
        <f>IF(Q427="","", IF(Q427="NC","", IF(Q427="NE","", IF(Q427="NA","",IFERROR(VLOOKUP(Q427,Produtos!$A$1:$C$2319,2,FALSE),"Não Cadastrado")))))</f>
        <v/>
      </c>
      <c r="T427" s="106" t="str">
        <f>VLOOKUP(Tabela2[[#This Row],[SIEMA]],Siema2025,11,FALSE)</f>
        <v xml:space="preserve"> </v>
      </c>
      <c r="U427" s="106" t="str">
        <f>VLOOKUP(Tabela2[[#This Row],[SIEMA]],Siema2025,12,FALSE)</f>
        <v xml:space="preserve"> </v>
      </c>
      <c r="V427" s="106" t="str">
        <f>IF(Q427="","",IF(ISNUMBER(Q427)=FALSE,"Não se aplica",IFERROR(VLOOKUP(Q427,Produtos!$A$1:$C$2319,3,FALSE),"Não Cadastrado")))</f>
        <v/>
      </c>
      <c r="W427" s="106" t="str">
        <f>VLOOKUP(Tabela2[[#This Row],[SIEMA]],Siema2025,10,FALSE)</f>
        <v/>
      </c>
      <c r="X427" s="115" t="str">
        <f>IF(Tabela2[[#This Row],[Origem do acidente]] = "Plataforma", "PREENCHER","NA")</f>
        <v>NA</v>
      </c>
      <c r="Y427" s="111" t="str">
        <f>IF(W427="","", IF(W427="NC","", IF(W427="NE","", IF(W427="NA","",IFERROR(VLOOKUP(W427,Produtos!$A$1:$C$2319,2,FALSE),"Não Cadastrado")))))</f>
        <v/>
      </c>
      <c r="Z427" s="106" t="str">
        <f>VLOOKUP(Tabela2[[#This Row],[SIEMA]],Siema2025,11,FALSE)</f>
        <v xml:space="preserve"> </v>
      </c>
      <c r="AA427" s="106" t="str">
        <f>VLOOKUP(Tabela2[[#This Row],[SIEMA]],Siema2025,12,FALSE)</f>
        <v xml:space="preserve"> </v>
      </c>
      <c r="AB427" s="106" t="str">
        <f>IF(W427="","",IF(ISNUMBER(W427)=FALSE,"Não se aplica",IFERROR(VLOOKUP(W427,Produtos!$A$1:$C$2319,3,FALSE),"Não Cadastrado")))</f>
        <v/>
      </c>
      <c r="AC427" s="106"/>
      <c r="AD427" s="110" t="str">
        <f>IF(Tabela2[[#This Row],[Origem do acidente]] = "Plataforma", "PREENCHER","NA")</f>
        <v>NA</v>
      </c>
      <c r="AE427" s="109" t="str">
        <f>IF(AC427="","", IF(AC427="NC","", IF(AC427="NE","", IF(AC427="NA","",IFERROR(VLOOKUP(AC427,Produtos!$A$1:$C$2319,2,FALSE),"Não Cadastrado")))))</f>
        <v/>
      </c>
      <c r="AF427" s="106"/>
      <c r="AG427" s="106"/>
      <c r="AH427" s="106" t="str">
        <f>IF(AC427="","",IF(ISNUMBER(AC427)=FALSE,"Não se aplica",IFERROR(VLOOKUP(AC427,Produtos!$A$1:$C$2319,3,FALSE),"Não Cadastrado")))</f>
        <v/>
      </c>
      <c r="AI427" s="106"/>
      <c r="AJ427" s="106" t="str">
        <f>VLOOKUP(Tabela2[[#This Row],[SIEMA]],Siema2025,26,FALSE)</f>
        <v>Foi observado presença de produto de empresa terceira vazando na drenagem junto a via férrea</v>
      </c>
      <c r="AK427" s="109"/>
      <c r="AL427" s="109"/>
      <c r="AM427" s="109"/>
      <c r="AN427" s="110" t="str">
        <f>VLOOKUP(Tabela2[[#This Row],[SIEMA]],Siema2025,51,FALSE)</f>
        <v/>
      </c>
      <c r="AO427" s="110" t="str">
        <f>VLOOKUP(Tabela2[[#This Row],[SIEMA]],Siema2025,53,FALSE)</f>
        <v/>
      </c>
      <c r="AP427" s="110" t="str">
        <f>VLOOKUP(Tabela2[[#This Row],[SIEMA]],Siema2025,55,FALSE)</f>
        <v/>
      </c>
      <c r="AQ427" s="110" t="str">
        <f>VLOOKUP(Tabela2[[#This Row],[SIEMA]],Siema2025,57,FALSE)</f>
        <v/>
      </c>
      <c r="AR427" s="110" t="str">
        <f>VLOOKUP(Tabela2[[#This Row],[SIEMA]],Siema2025,59,FALSE)</f>
        <v/>
      </c>
      <c r="AS427" s="110" t="str">
        <f>VLOOKUP(Tabela2[[#This Row],[SIEMA]],Siema2025,61,FALSE)</f>
        <v/>
      </c>
      <c r="AT427" s="110" t="str">
        <f>VLOOKUP(Tabela2[[#This Row],[SIEMA]],Siema2025,63,FALSE)</f>
        <v/>
      </c>
      <c r="AU427" s="110" t="str">
        <f>VLOOKUP(Tabela2[[#This Row],[SIEMA]],Siema2025,65,FALSE)</f>
        <v/>
      </c>
      <c r="AV427" s="110" t="str">
        <f>VLOOKUP(Tabela2[[#This Row],[SIEMA]],Siema2025,67,FALSE)</f>
        <v/>
      </c>
      <c r="AW427" s="110" t="str">
        <f>VLOOKUP(Tabela2[[#This Row],[SIEMA]],Siema2025,69,FALSE)</f>
        <v/>
      </c>
      <c r="AX427" s="110" t="str">
        <f>VLOOKUP(Tabela2[[#This Row],[SIEMA]],Siema2025,71,FALSE)</f>
        <v/>
      </c>
      <c r="AY427" s="110" t="str">
        <f>VLOOKUP(Tabela2[[#This Row],[SIEMA]],Siema2025,73,FALSE)</f>
        <v/>
      </c>
      <c r="AZ427" s="110" t="str">
        <f>VLOOKUP(Tabela2[[#This Row],[SIEMA]],Siema2025,75,FALSE)</f>
        <v/>
      </c>
      <c r="BA427" s="110" t="str">
        <f>VLOOKUP(Tabela2[[#This Row],[SIEMA]],Siema2025,77,FALSE)</f>
        <v/>
      </c>
      <c r="BB427" s="110" t="str">
        <f>VLOOKUP(Tabela2[[#This Row],[SIEMA]],Siema2025,79,FALSE)</f>
        <v>X</v>
      </c>
      <c r="BC427" s="110" t="str">
        <f>IF(Tabela2[[#This Row],[Outro(s) ]] = "X", "PREENCHER","NA")</f>
        <v>PREENCHER</v>
      </c>
      <c r="BD427" s="110" t="str">
        <f>VLOOKUP(Tabela2[[#This Row],[SIEMA]],Siema2025,82,FALSE)</f>
        <v/>
      </c>
      <c r="BE427" s="110" t="str">
        <f>VLOOKUP(Tabela2[[#This Row],[SIEMA]],Siema2025,81,FALSE)</f>
        <v/>
      </c>
      <c r="BF427" s="112" t="str">
        <f>VLOOKUP(Tabela2[[#This Row],[SIEMA]],Siema2025,28,FALSE)</f>
        <v/>
      </c>
      <c r="BG427" s="112"/>
      <c r="BH427" s="113" t="str">
        <f>VLOOKUP(Tabela2[[#This Row],[SIEMA]],Siema2025,29,FALSE)</f>
        <v/>
      </c>
      <c r="BI427" s="114" t="str">
        <f>VLOOKUP(Tabela2[[#This Row],[SIEMA]],Siema2025,107,FALSE)</f>
        <v>Não</v>
      </c>
      <c r="BJ427" s="109"/>
      <c r="BK427" s="106"/>
      <c r="BL427" s="169"/>
      <c r="BM427" s="110">
        <f ca="1">IF(Tabela2[[#This Row],[Data de atendimento do Ibama (considerar o primeiro documento/ação)]]="",_xlfn.DAYS(TODAY(),J427),_xlfn.DAYS(Tabela2[[#This Row],[Data de atendimento do Ibama (considerar o primeiro documento/ação)]],J427))</f>
        <v>386</v>
      </c>
      <c r="BN427" s="110" t="str">
        <f>IF(Tabela2[[#This Row],[Atendido pelo Ibama ("Não" ou "Sim")]]="Não","Preencher", IF(Tabela2[[#This Row],[Atendido pelo Ibama ("Não" ou "Sim")]]="Sim","NA",""))</f>
        <v/>
      </c>
      <c r="BO427" s="116"/>
      <c r="BP427" s="110" t="str">
        <f>IF(Tabela2[[#This Row],[Forma de atendimento (primeiro documento/ação)]]= "Outros (especificar)", "PREENCHER","NA")</f>
        <v>NA</v>
      </c>
      <c r="BQ427" s="108"/>
      <c r="BR427" s="110" t="str">
        <f>IF(Tabela2[[#This Row],[Equipe do Ibama foi a campo? Houve sobrevoo do Poseidon?]] = "Sim", "PREENCHER","NA")</f>
        <v>NA</v>
      </c>
      <c r="BS427" s="110" t="str">
        <f>IF(Tabela2[[#This Row],[Se sim, foi emitida Ordem de Emergência? (informações vinculada à coluna CK)]] = "Sim", "PREENCHER","NA")</f>
        <v>NA</v>
      </c>
      <c r="BT427" s="110" t="str">
        <f>IF(Tabela2[[#This Row],[Foi elaborado Relatório de Vistoria pelo Ibama? (informações vinculada à coluna CK)]] = "Sim", "PREENCHER","NA")</f>
        <v>NA</v>
      </c>
      <c r="BU427" s="110" t="str">
        <f>IF(Tabela2[[#This Row],[Houve envio de Informações Pós-acidente (preencher "não se aplica" quando de competência estadual/municipal)]] = "Sim", "PREENCHER","NA")</f>
        <v>NA</v>
      </c>
      <c r="BV427" s="110" t="str">
        <f>IF(Tabela2[[#This Row],[Houve avaliação das informações pós-acidente solicitadas/enviadas?]] = "Sim", "PREENCHER","NA")</f>
        <v>NA</v>
      </c>
      <c r="BW427" s="110" t="str">
        <f>IF(Tabela2[[#This Row],[O Ibama aguarda resposta da empresa/OEMA, etc?]] = "Sim", "PREENCHER","NA")</f>
        <v>NA</v>
      </c>
      <c r="BX427" s="108"/>
      <c r="BY427" s="108"/>
      <c r="BZ427" s="106" t="str">
        <f>IF(Tabela2[[#This Row],[Data do documento de encerramento]]="NA","NA",IF(Tabela2[[#This Row],[Data do documento de encerramento]]="","Pendente de conclusão/ encerramento",_xlfn.DAYS(Tabela2[[#This Row],[Data do documento de encerramento]],J427)))</f>
        <v>Pendente de conclusão/ encerramento</v>
      </c>
      <c r="CA427" s="109"/>
      <c r="CB427" s="109"/>
      <c r="CC427" s="133"/>
      <c r="CD427" s="109"/>
      <c r="CE427" s="109"/>
      <c r="CF427" s="109"/>
    </row>
    <row r="428" spans="1:84" hidden="1">
      <c r="A428" s="172">
        <v>202562850438</v>
      </c>
      <c r="B428" s="173" t="s">
        <v>8634</v>
      </c>
      <c r="C428" s="110" t="str">
        <f>VLOOKUP(Tabela2[[#This Row],[SIEMA]],Siema2025,4,FALSE)</f>
        <v xml:space="preserve"> null</v>
      </c>
      <c r="D428" s="108" t="str">
        <f>VLOOKUP(Tabela2[[#This Row],[SIEMA]],Siema2025,3,FALSE)</f>
        <v xml:space="preserve">null </v>
      </c>
      <c r="E428" s="108" t="str">
        <f>VLOOKUP(Tabela2[[#This Row],[SIEMA]],Siema2025,20,FALSE)</f>
        <v>Bacia de Campos.</v>
      </c>
      <c r="F428" s="122"/>
      <c r="G428" s="122"/>
      <c r="H428" s="108"/>
      <c r="I428" s="106" t="str">
        <f>VLOOKUP(Tabela2[[#This Row],[SIEMA]],Siema2025,19,FALSE)</f>
        <v/>
      </c>
      <c r="J428" s="107">
        <f>VLOOKUP(Tabela2[[#This Row],[SIEMA]],Siema2025,2,FALSE)</f>
        <v>45834</v>
      </c>
      <c r="K428" s="107" t="str">
        <f>VLOOKUP(Tabela2[[#This Row],[SIEMA]],Siema2025,16,FALSE)</f>
        <v>Quinta</v>
      </c>
      <c r="L428" s="108" t="str">
        <f>IF(Tabela2[[#This Row],[Data]]="","Sem Informação",VLOOKUP(MONTH(Tabela2[[#This Row],[Data]]),'[1]Validação de dados'!$I$1:$J$13,2,0))</f>
        <v>Junho</v>
      </c>
      <c r="M428" s="106">
        <f>YEAR(Tabela2[[#This Row],[Data]])</f>
        <v>2025</v>
      </c>
      <c r="N428" s="107" t="str">
        <f>VLOOKUP(Tabela2[[#This Row],[SIEMA]],Siema2025,17,FALSE)</f>
        <v>Vespertino</v>
      </c>
      <c r="O428" s="107" t="str">
        <f>VLOOKUP(Tabela2[[#This Row],[SIEMA]],Siema2025,5,FALSE)</f>
        <v>Outro(s)</v>
      </c>
      <c r="P428" s="106" t="str">
        <f>VLOOKUP(Tabela2[[#This Row],[SIEMA]],Siema2025,21,FALSE)</f>
        <v>Sonda SS-73 (Gold Star) em operação no poço 7-MLL-10HP-RJS, Campo de Marlim Leste, Bacia de Campos.</v>
      </c>
      <c r="Q428" s="106" t="str">
        <f>VLOOKUP(Tabela2[[#This Row],[SIEMA]],Siema2025,7,FALSE)</f>
        <v/>
      </c>
      <c r="R428" s="106" t="str">
        <f>VLOOKUP(Tabela2[[#This Row],[SIEMA]],Siema2025,10,FALSE)</f>
        <v>Fluido hidraulico;  Água</v>
      </c>
      <c r="S428" s="109" t="str">
        <f>IF(Q428="","", IF(Q428="NC","", IF(Q428="NE","", IF(Q428="NA","",IFERROR(VLOOKUP(Q428,Produtos!$A$1:$C$2319,2,FALSE),"Não Cadastrado")))))</f>
        <v/>
      </c>
      <c r="T428" s="106" t="str">
        <f>VLOOKUP(Tabela2[[#This Row],[SIEMA]],Siema2025,11,FALSE)</f>
        <v>0.036; 1.175</v>
      </c>
      <c r="U428" s="106" t="str">
        <f>VLOOKUP(Tabela2[[#This Row],[SIEMA]],Siema2025,12,FALSE)</f>
        <v>M3; M3</v>
      </c>
      <c r="V428" s="106" t="str">
        <f>IF(Q428="","",IF(ISNUMBER(Q428)=FALSE,"Não se aplica",IFERROR(VLOOKUP(Q428,Produtos!$A$1:$C$2319,3,FALSE),"Não Cadastrado")))</f>
        <v/>
      </c>
      <c r="W428" s="106" t="str">
        <f>VLOOKUP(Tabela2[[#This Row],[SIEMA]],Siema2025,10,FALSE)</f>
        <v>Fluido hidraulico;  Água</v>
      </c>
      <c r="X428" s="115" t="str">
        <f>IF(Tabela2[[#This Row],[Origem do acidente]] = "Plataforma", "PREENCHER","NA")</f>
        <v>NA</v>
      </c>
      <c r="Y428" s="111" t="str">
        <f>IF(W428="","", IF(W428="NC","", IF(W428="NE","", IF(W428="NA","",IFERROR(VLOOKUP(W428,Produtos!$A$1:$C$2319,2,FALSE),"Não Cadastrado")))))</f>
        <v>Não Cadastrado</v>
      </c>
      <c r="Z428" s="106" t="str">
        <f>VLOOKUP(Tabela2[[#This Row],[SIEMA]],Siema2025,11,FALSE)</f>
        <v>0.036; 1.175</v>
      </c>
      <c r="AA428" s="106" t="str">
        <f>VLOOKUP(Tabela2[[#This Row],[SIEMA]],Siema2025,12,FALSE)</f>
        <v>M3; M3</v>
      </c>
      <c r="AB428" s="106" t="str">
        <f>IF(W428="","",IF(ISNUMBER(W428)=FALSE,"Não se aplica",IFERROR(VLOOKUP(W428,Produtos!$A$1:$C$2319,3,FALSE),"Não Cadastrado")))</f>
        <v>Não se aplica</v>
      </c>
      <c r="AC428" s="121"/>
      <c r="AD428" s="124" t="str">
        <f>IF(Tabela2[[#This Row],[Origem do acidente]] = "Plataforma", "PREENCHER","NA")</f>
        <v>NA</v>
      </c>
      <c r="AE428" s="109" t="str">
        <f>IF(AC428="","", IF(AC428="NC","", IF(AC428="NE","", IF(AC428="NA","",IFERROR(VLOOKUP(AC428,Produtos!$A$1:$C$2319,2,FALSE),"Não Cadastrado")))))</f>
        <v/>
      </c>
      <c r="AF428" s="121"/>
      <c r="AG428" s="106"/>
      <c r="AH428" s="106" t="str">
        <f>IF(AC428="","",IF(ISNUMBER(AC428)=FALSE,"Não se aplica",IFERROR(VLOOKUP(AC428,Produtos!$A$1:$C$2319,3,FALSE),"Não Cadastrado")))</f>
        <v/>
      </c>
      <c r="AI428" s="121"/>
      <c r="AJ428" s="106" t="str">
        <f>VLOOKUP(Tabela2[[#This Row],[SIEMA]],Siema2025,26,FALSE)</f>
        <v>Perda de estanqueidade por falha mecânica de válvula do circuito de atuação da UBSR pelo sistema auto-shear.</v>
      </c>
      <c r="AK428" s="109"/>
      <c r="AL428" s="109"/>
      <c r="AM428" s="109"/>
      <c r="AN428" s="110" t="str">
        <f>VLOOKUP(Tabela2[[#This Row],[SIEMA]],Siema2025,51,FALSE)</f>
        <v/>
      </c>
      <c r="AO428" s="110" t="str">
        <f>VLOOKUP(Tabela2[[#This Row],[SIEMA]],Siema2025,53,FALSE)</f>
        <v/>
      </c>
      <c r="AP428" s="110" t="str">
        <f>VLOOKUP(Tabela2[[#This Row],[SIEMA]],Siema2025,55,FALSE)</f>
        <v/>
      </c>
      <c r="AQ428" s="110" t="str">
        <f>VLOOKUP(Tabela2[[#This Row],[SIEMA]],Siema2025,57,FALSE)</f>
        <v/>
      </c>
      <c r="AR428" s="110" t="str">
        <f>VLOOKUP(Tabela2[[#This Row],[SIEMA]],Siema2025,59,FALSE)</f>
        <v/>
      </c>
      <c r="AS428" s="110" t="str">
        <f>VLOOKUP(Tabela2[[#This Row],[SIEMA]],Siema2025,61,FALSE)</f>
        <v>X</v>
      </c>
      <c r="AT428" s="110" t="str">
        <f>VLOOKUP(Tabela2[[#This Row],[SIEMA]],Siema2025,63,FALSE)</f>
        <v/>
      </c>
      <c r="AU428" s="110" t="str">
        <f>VLOOKUP(Tabela2[[#This Row],[SIEMA]],Siema2025,65,FALSE)</f>
        <v/>
      </c>
      <c r="AV428" s="110" t="str">
        <f>VLOOKUP(Tabela2[[#This Row],[SIEMA]],Siema2025,67,FALSE)</f>
        <v/>
      </c>
      <c r="AW428" s="110" t="str">
        <f>VLOOKUP(Tabela2[[#This Row],[SIEMA]],Siema2025,69,FALSE)</f>
        <v/>
      </c>
      <c r="AX428" s="110" t="str">
        <f>VLOOKUP(Tabela2[[#This Row],[SIEMA]],Siema2025,71,FALSE)</f>
        <v/>
      </c>
      <c r="AY428" s="110" t="str">
        <f>VLOOKUP(Tabela2[[#This Row],[SIEMA]],Siema2025,73,FALSE)</f>
        <v/>
      </c>
      <c r="AZ428" s="110" t="str">
        <f>VLOOKUP(Tabela2[[#This Row],[SIEMA]],Siema2025,75,FALSE)</f>
        <v/>
      </c>
      <c r="BA428" s="110" t="str">
        <f>VLOOKUP(Tabela2[[#This Row],[SIEMA]],Siema2025,77,FALSE)</f>
        <v/>
      </c>
      <c r="BB428" s="110" t="str">
        <f>VLOOKUP(Tabela2[[#This Row],[SIEMA]],Siema2025,79,FALSE)</f>
        <v/>
      </c>
      <c r="BC428" s="110" t="str">
        <f>IF(Tabela2[[#This Row],[Outro(s) ]] = "X", "PREENCHER","NA")</f>
        <v>NA</v>
      </c>
      <c r="BD428" s="110" t="str">
        <f>VLOOKUP(Tabela2[[#This Row],[SIEMA]],Siema2025,82,FALSE)</f>
        <v/>
      </c>
      <c r="BE428" s="110" t="str">
        <f>VLOOKUP(Tabela2[[#This Row],[SIEMA]],Siema2025,81,FALSE)</f>
        <v/>
      </c>
      <c r="BF428" s="112" t="str">
        <f>VLOOKUP(Tabela2[[#This Row],[SIEMA]],Siema2025,28,FALSE)</f>
        <v>Petrobras.</v>
      </c>
      <c r="BG428" s="128"/>
      <c r="BH428" s="113" t="str">
        <f>VLOOKUP(Tabela2[[#This Row],[SIEMA]],Siema2025,29,FALSE)</f>
        <v>33000167100750</v>
      </c>
      <c r="BI428" s="114" t="str">
        <f>VLOOKUP(Tabela2[[#This Row],[SIEMA]],Siema2025,107,FALSE)</f>
        <v>Não</v>
      </c>
      <c r="BJ428" s="109"/>
      <c r="BK428" s="106"/>
      <c r="BL428" s="167"/>
      <c r="BM428" s="110">
        <f ca="1">IF(Tabela2[[#This Row],[Data de atendimento do Ibama (considerar o primeiro documento/ação)]]="",_xlfn.DAYS(TODAY(),J428),_xlfn.DAYS(Tabela2[[#This Row],[Data de atendimento do Ibama (considerar o primeiro documento/ação)]],J428))</f>
        <v>386</v>
      </c>
      <c r="BN428" s="110" t="str">
        <f>IF(Tabela2[[#This Row],[Atendido pelo Ibama ("Não" ou "Sim")]]="Não","Preencher", IF(Tabela2[[#This Row],[Atendido pelo Ibama ("Não" ou "Sim")]]="Sim","NA",""))</f>
        <v/>
      </c>
      <c r="BO428" s="116"/>
      <c r="BP428" s="110" t="str">
        <f>IF(Tabela2[[#This Row],[Forma de atendimento (primeiro documento/ação)]]= "Outros (especificar)", "PREENCHER","NA")</f>
        <v>NA</v>
      </c>
      <c r="BQ428" s="108"/>
      <c r="BR428" s="110" t="str">
        <f>IF(Tabela2[[#This Row],[Equipe do Ibama foi a campo? Houve sobrevoo do Poseidon?]] = "Sim", "PREENCHER","NA")</f>
        <v>NA</v>
      </c>
      <c r="BS428" s="110" t="str">
        <f>IF(Tabela2[[#This Row],[Se sim, foi emitida Ordem de Emergência? (informações vinculada à coluna CK)]] = "Sim", "PREENCHER","NA")</f>
        <v>NA</v>
      </c>
      <c r="BT428" s="110" t="str">
        <f>IF(Tabela2[[#This Row],[Foi elaborado Relatório de Vistoria pelo Ibama? (informações vinculada à coluna CK)]] = "Sim", "PREENCHER","NA")</f>
        <v>NA</v>
      </c>
      <c r="BU428" s="110" t="str">
        <f>IF(Tabela2[[#This Row],[Houve envio de Informações Pós-acidente (preencher "não se aplica" quando de competência estadual/municipal)]] = "Sim", "PREENCHER","NA")</f>
        <v>NA</v>
      </c>
      <c r="BV428" s="110" t="str">
        <f>IF(Tabela2[[#This Row],[Houve avaliação das informações pós-acidente solicitadas/enviadas?]] = "Sim", "PREENCHER","NA")</f>
        <v>NA</v>
      </c>
      <c r="BW428" s="110" t="str">
        <f>IF(Tabela2[[#This Row],[O Ibama aguarda resposta da empresa/OEMA, etc?]] = "Sim", "PREENCHER","NA")</f>
        <v>NA</v>
      </c>
      <c r="BX428" s="108"/>
      <c r="BY428" s="122"/>
      <c r="BZ428" s="106" t="str">
        <f>IF(Tabela2[[#This Row],[Data do documento de encerramento]]="NA","NA",IF(Tabela2[[#This Row],[Data do documento de encerramento]]="","Pendente de conclusão/ encerramento",_xlfn.DAYS(Tabela2[[#This Row],[Data do documento de encerramento]],J428)))</f>
        <v>Pendente de conclusão/ encerramento</v>
      </c>
      <c r="CA428" s="109"/>
      <c r="CB428" s="109"/>
      <c r="CC428" s="131"/>
      <c r="CD428" s="109"/>
      <c r="CE428" s="109"/>
      <c r="CF428" s="109"/>
    </row>
    <row r="429" spans="1:84" hidden="1">
      <c r="A429" s="172">
        <v>202563061220</v>
      </c>
      <c r="B429" s="173" t="s">
        <v>8635</v>
      </c>
      <c r="C429" s="110" t="str">
        <f>VLOOKUP(Tabela2[[#This Row],[SIEMA]],Siema2025,4,FALSE)</f>
        <v xml:space="preserve"> MG</v>
      </c>
      <c r="D429" s="108" t="str">
        <f>VLOOKUP(Tabela2[[#This Row],[SIEMA]],Siema2025,3,FALSE)</f>
        <v xml:space="preserve">Morada Nova de Minas </v>
      </c>
      <c r="E429" s="108" t="str">
        <f>VLOOKUP(Tabela2[[#This Row],[SIEMA]],Siema2025,20,FALSE)</f>
        <v>Porto Novo</v>
      </c>
      <c r="F429" s="108"/>
      <c r="G429" s="108"/>
      <c r="H429" s="108"/>
      <c r="I429" s="106" t="str">
        <f>VLOOKUP(Tabela2[[#This Row],[SIEMA]],Siema2025,19,FALSE)</f>
        <v/>
      </c>
      <c r="J429" s="107">
        <f>VLOOKUP(Tabela2[[#This Row],[SIEMA]],Siema2025,2,FALSE)</f>
        <v>45835</v>
      </c>
      <c r="K429" s="107" t="str">
        <f>VLOOKUP(Tabela2[[#This Row],[SIEMA]],Siema2025,16,FALSE)</f>
        <v>Sexta</v>
      </c>
      <c r="L429" s="108" t="str">
        <f>IF(Tabela2[[#This Row],[Data]]="","Sem Informação",VLOOKUP(MONTH(Tabela2[[#This Row],[Data]]),'[1]Validação de dados'!$I$1:$J$13,2,0))</f>
        <v>Junho</v>
      </c>
      <c r="M429" s="106">
        <f>YEAR(Tabela2[[#This Row],[Data]])</f>
        <v>2025</v>
      </c>
      <c r="N429" s="107" t="str">
        <f>VLOOKUP(Tabela2[[#This Row],[SIEMA]],Siema2025,17,FALSE)</f>
        <v>Noturno</v>
      </c>
      <c r="O429" s="107" t="s">
        <v>452</v>
      </c>
      <c r="P429" s="106" t="str">
        <f>VLOOKUP(Tabela2[[#This Row],[SIEMA]],Siema2025,21,FALSE)</f>
        <v>Porto Novo transporte de balsa</v>
      </c>
      <c r="Q429" s="106" t="str">
        <f>VLOOKUP(Tabela2[[#This Row],[SIEMA]],Siema2025,7,FALSE)</f>
        <v>ETANOL</v>
      </c>
      <c r="R429" s="106" t="str">
        <f>VLOOKUP(Tabela2[[#This Row],[SIEMA]],Siema2025,10,FALSE)</f>
        <v/>
      </c>
      <c r="S429" s="109" t="str">
        <f>IF(Q429="","", IF(Q429="NC","", IF(Q429="NE","", IF(Q429="NA","",IFERROR(VLOOKUP(Q429,Produtos!$A$1:$C$2319,2,FALSE),"Não Cadastrado")))))</f>
        <v>Não Cadastrado</v>
      </c>
      <c r="T429" s="106" t="str">
        <f>VLOOKUP(Tabela2[[#This Row],[SIEMA]],Siema2025,11,FALSE)</f>
        <v xml:space="preserve"> </v>
      </c>
      <c r="U429" s="106" t="str">
        <f>VLOOKUP(Tabela2[[#This Row],[SIEMA]],Siema2025,12,FALSE)</f>
        <v xml:space="preserve"> </v>
      </c>
      <c r="V429" s="106" t="str">
        <f>IF(Q429="","",IF(ISNUMBER(Q429)=FALSE,"Não se aplica",IFERROR(VLOOKUP(Q429,Produtos!$A$1:$C$2319,3,FALSE),"Não Cadastrado")))</f>
        <v>Não se aplica</v>
      </c>
      <c r="W429" s="106" t="str">
        <f>VLOOKUP(Tabela2[[#This Row],[SIEMA]],Siema2025,10,FALSE)</f>
        <v/>
      </c>
      <c r="X429" s="115" t="str">
        <f>IF(Tabela2[[#This Row],[Origem do acidente]] = "Plataforma", "PREENCHER","NA")</f>
        <v>NA</v>
      </c>
      <c r="Y429" s="111" t="str">
        <f>IF(W429="","", IF(W429="NC","", IF(W429="NE","", IF(W429="NA","",IFERROR(VLOOKUP(W429,Produtos!$A$1:$C$2319,2,FALSE),"Não Cadastrado")))))</f>
        <v/>
      </c>
      <c r="Z429" s="106" t="str">
        <f>VLOOKUP(Tabela2[[#This Row],[SIEMA]],Siema2025,11,FALSE)</f>
        <v xml:space="preserve"> </v>
      </c>
      <c r="AA429" s="106" t="str">
        <f>VLOOKUP(Tabela2[[#This Row],[SIEMA]],Siema2025,12,FALSE)</f>
        <v xml:space="preserve"> </v>
      </c>
      <c r="AB429" s="106" t="str">
        <f>IF(W429="","",IF(ISNUMBER(W429)=FALSE,"Não se aplica",IFERROR(VLOOKUP(W429,Produtos!$A$1:$C$2319,3,FALSE),"Não Cadastrado")))</f>
        <v/>
      </c>
      <c r="AC429" s="106"/>
      <c r="AD429" s="110" t="str">
        <f>IF(Tabela2[[#This Row],[Origem do acidente]] = "Plataforma", "PREENCHER","NA")</f>
        <v>NA</v>
      </c>
      <c r="AE429" s="109" t="str">
        <f>IF(AC429="","", IF(AC429="NC","", IF(AC429="NE","", IF(AC429="NA","",IFERROR(VLOOKUP(AC429,Produtos!$A$1:$C$2319,2,FALSE),"Não Cadastrado")))))</f>
        <v/>
      </c>
      <c r="AF429" s="106"/>
      <c r="AG429" s="106"/>
      <c r="AH429" s="106" t="str">
        <f>IF(AC429="","",IF(ISNUMBER(AC429)=FALSE,"Não se aplica",IFERROR(VLOOKUP(AC429,Produtos!$A$1:$C$2319,3,FALSE),"Não Cadastrado")))</f>
        <v/>
      </c>
      <c r="AI429" s="106"/>
      <c r="AJ429" s="106" t="str">
        <f>VLOOKUP(Tabela2[[#This Row],[SIEMA]],Siema2025,26,FALSE)</f>
        <v>Tombamento</v>
      </c>
      <c r="AK429" s="109"/>
      <c r="AL429" s="109"/>
      <c r="AM429" s="109"/>
      <c r="AN429" s="110" t="str">
        <f>VLOOKUP(Tabela2[[#This Row],[SIEMA]],Siema2025,51,FALSE)</f>
        <v/>
      </c>
      <c r="AO429" s="110" t="str">
        <f>VLOOKUP(Tabela2[[#This Row],[SIEMA]],Siema2025,53,FALSE)</f>
        <v/>
      </c>
      <c r="AP429" s="110" t="str">
        <f>VLOOKUP(Tabela2[[#This Row],[SIEMA]],Siema2025,55,FALSE)</f>
        <v/>
      </c>
      <c r="AQ429" s="110" t="str">
        <f>VLOOKUP(Tabela2[[#This Row],[SIEMA]],Siema2025,57,FALSE)</f>
        <v/>
      </c>
      <c r="AR429" s="110" t="str">
        <f>VLOOKUP(Tabela2[[#This Row],[SIEMA]],Siema2025,59,FALSE)</f>
        <v/>
      </c>
      <c r="AS429" s="110" t="str">
        <f>VLOOKUP(Tabela2[[#This Row],[SIEMA]],Siema2025,61,FALSE)</f>
        <v/>
      </c>
      <c r="AT429" s="110" t="str">
        <f>VLOOKUP(Tabela2[[#This Row],[SIEMA]],Siema2025,63,FALSE)</f>
        <v/>
      </c>
      <c r="AU429" s="110" t="str">
        <f>VLOOKUP(Tabela2[[#This Row],[SIEMA]],Siema2025,65,FALSE)</f>
        <v/>
      </c>
      <c r="AV429" s="110" t="str">
        <f>VLOOKUP(Tabela2[[#This Row],[SIEMA]],Siema2025,67,FALSE)</f>
        <v/>
      </c>
      <c r="AW429" s="110" t="str">
        <f>VLOOKUP(Tabela2[[#This Row],[SIEMA]],Siema2025,69,FALSE)</f>
        <v/>
      </c>
      <c r="AX429" s="110" t="str">
        <f>VLOOKUP(Tabela2[[#This Row],[SIEMA]],Siema2025,71,FALSE)</f>
        <v/>
      </c>
      <c r="AY429" s="110" t="str">
        <f>VLOOKUP(Tabela2[[#This Row],[SIEMA]],Siema2025,73,FALSE)</f>
        <v/>
      </c>
      <c r="AZ429" s="110" t="str">
        <f>VLOOKUP(Tabela2[[#This Row],[SIEMA]],Siema2025,75,FALSE)</f>
        <v/>
      </c>
      <c r="BA429" s="110" t="str">
        <f>VLOOKUP(Tabela2[[#This Row],[SIEMA]],Siema2025,77,FALSE)</f>
        <v/>
      </c>
      <c r="BB429" s="110" t="str">
        <f>VLOOKUP(Tabela2[[#This Row],[SIEMA]],Siema2025,79,FALSE)</f>
        <v>X</v>
      </c>
      <c r="BC429" s="110" t="str">
        <f>IF(Tabela2[[#This Row],[Outro(s) ]] = "X", "PREENCHER","NA")</f>
        <v>PREENCHER</v>
      </c>
      <c r="BD429" s="110" t="str">
        <f>VLOOKUP(Tabela2[[#This Row],[SIEMA]],Siema2025,82,FALSE)</f>
        <v/>
      </c>
      <c r="BE429" s="110" t="str">
        <f>VLOOKUP(Tabela2[[#This Row],[SIEMA]],Siema2025,81,FALSE)</f>
        <v/>
      </c>
      <c r="BF429" s="112" t="str">
        <f>VLOOKUP(Tabela2[[#This Row],[SIEMA]],Siema2025,28,FALSE)</f>
        <v/>
      </c>
      <c r="BG429" s="112"/>
      <c r="BH429" s="113" t="str">
        <f>VLOOKUP(Tabela2[[#This Row],[SIEMA]],Siema2025,29,FALSE)</f>
        <v/>
      </c>
      <c r="BI429" s="114" t="str">
        <f>VLOOKUP(Tabela2[[#This Row],[SIEMA]],Siema2025,107,FALSE)</f>
        <v>Não</v>
      </c>
      <c r="BJ429" s="109"/>
      <c r="BK429" s="106"/>
      <c r="BL429" s="143"/>
      <c r="BM429" s="110">
        <f ca="1">IF(Tabela2[[#This Row],[Data de atendimento do Ibama (considerar o primeiro documento/ação)]]="",_xlfn.DAYS(TODAY(),J429),_xlfn.DAYS(Tabela2[[#This Row],[Data de atendimento do Ibama (considerar o primeiro documento/ação)]],J429))</f>
        <v>385</v>
      </c>
      <c r="BN429" s="110" t="str">
        <f>IF(Tabela2[[#This Row],[Atendido pelo Ibama ("Não" ou "Sim")]]="Não","Preencher", IF(Tabela2[[#This Row],[Atendido pelo Ibama ("Não" ou "Sim")]]="Sim","NA",""))</f>
        <v/>
      </c>
      <c r="BO429" s="116"/>
      <c r="BP429" s="110" t="str">
        <f>IF(Tabela2[[#This Row],[Forma de atendimento (primeiro documento/ação)]]= "Outros (especificar)", "PREENCHER","NA")</f>
        <v>NA</v>
      </c>
      <c r="BQ429" s="108"/>
      <c r="BR429" s="110" t="str">
        <f>IF(Tabela2[[#This Row],[Equipe do Ibama foi a campo? Houve sobrevoo do Poseidon?]] = "Sim", "PREENCHER","NA")</f>
        <v>NA</v>
      </c>
      <c r="BS429" s="110" t="str">
        <f>IF(Tabela2[[#This Row],[Se sim, foi emitida Ordem de Emergência? (informações vinculada à coluna CK)]] = "Sim", "PREENCHER","NA")</f>
        <v>NA</v>
      </c>
      <c r="BT429" s="110" t="str">
        <f>IF(Tabela2[[#This Row],[Foi elaborado Relatório de Vistoria pelo Ibama? (informações vinculada à coluna CK)]] = "Sim", "PREENCHER","NA")</f>
        <v>NA</v>
      </c>
      <c r="BU429" s="110" t="str">
        <f>IF(Tabela2[[#This Row],[Houve envio de Informações Pós-acidente (preencher "não se aplica" quando de competência estadual/municipal)]] = "Sim", "PREENCHER","NA")</f>
        <v>NA</v>
      </c>
      <c r="BV429" s="110" t="str">
        <f>IF(Tabela2[[#This Row],[Houve avaliação das informações pós-acidente solicitadas/enviadas?]] = "Sim", "PREENCHER","NA")</f>
        <v>NA</v>
      </c>
      <c r="BW429" s="110" t="str">
        <f>IF(Tabela2[[#This Row],[O Ibama aguarda resposta da empresa/OEMA, etc?]] = "Sim", "PREENCHER","NA")</f>
        <v>NA</v>
      </c>
      <c r="BX429" s="108"/>
      <c r="BY429" s="108"/>
      <c r="BZ429" s="106" t="str">
        <f>IF(Tabela2[[#This Row],[Data do documento de encerramento]]="NA","NA",IF(Tabela2[[#This Row],[Data do documento de encerramento]]="","Pendente de conclusão/ encerramento",_xlfn.DAYS(Tabela2[[#This Row],[Data do documento de encerramento]],J429)))</f>
        <v>Pendente de conclusão/ encerramento</v>
      </c>
      <c r="CA429" s="109"/>
      <c r="CB429" s="109"/>
      <c r="CC429" s="137"/>
      <c r="CD429" s="109"/>
      <c r="CE429" s="109"/>
      <c r="CF429" s="109"/>
    </row>
    <row r="430" spans="1:84" ht="60.75" hidden="1">
      <c r="A430" s="172">
        <v>20257232429</v>
      </c>
      <c r="B430" s="173" t="s">
        <v>8636</v>
      </c>
      <c r="C430" s="110" t="str">
        <f>VLOOKUP(Tabela2[[#This Row],[SIEMA]],Siema2025,4,FALSE)</f>
        <v xml:space="preserve"> CE</v>
      </c>
      <c r="D430" s="108" t="str">
        <f>VLOOKUP(Tabela2[[#This Row],[SIEMA]],Siema2025,3,FALSE)</f>
        <v xml:space="preserve">Ipueiras </v>
      </c>
      <c r="E430" s="108" t="str">
        <f>VLOOKUP(Tabela2[[#This Row],[SIEMA]],Siema2025,20,FALSE)</f>
        <v>Distrito Engenheiro João Tomé, km 362+120</v>
      </c>
      <c r="F430" s="108"/>
      <c r="G430" s="108" t="s">
        <v>8637</v>
      </c>
      <c r="H430" s="108" t="s">
        <v>8638</v>
      </c>
      <c r="I430" s="106" t="s">
        <v>7118</v>
      </c>
      <c r="J430" s="107">
        <f>VLOOKUP(Tabela2[[#This Row],[SIEMA]],Siema2025,2,FALSE)</f>
        <v>45836</v>
      </c>
      <c r="K430" s="107" t="str">
        <f>VLOOKUP(Tabela2[[#This Row],[SIEMA]],Siema2025,16,FALSE)</f>
        <v>Sábado</v>
      </c>
      <c r="L430" s="108" t="str">
        <f>IF(Tabela2[[#This Row],[Data]]="","Sem Informação",VLOOKUP(MONTH(Tabela2[[#This Row],[Data]]),'[1]Validação de dados'!$I$1:$J$13,2,0))</f>
        <v>Junho</v>
      </c>
      <c r="M430" s="106">
        <f>YEAR(Tabela2[[#This Row],[Data]])</f>
        <v>2025</v>
      </c>
      <c r="N430" s="107" t="str">
        <f>VLOOKUP(Tabela2[[#This Row],[SIEMA]],Siema2025,17,FALSE)</f>
        <v>Vespertino</v>
      </c>
      <c r="O430" s="107" t="str">
        <f>VLOOKUP(Tabela2[[#This Row],[SIEMA]],Siema2025,5,FALSE)</f>
        <v>Ferrovia</v>
      </c>
      <c r="P430" s="106" t="str">
        <f>VLOOKUP(Tabela2[[#This Row],[SIEMA]],Siema2025,21,FALSE)</f>
        <v>Descarrilamento com tombamento. Causa em análise.</v>
      </c>
      <c r="Q430" s="106" t="s">
        <v>7119</v>
      </c>
      <c r="R430" s="106" t="s">
        <v>7119</v>
      </c>
      <c r="S430" s="109" t="s">
        <v>7168</v>
      </c>
      <c r="T430" s="106" t="str">
        <f>VLOOKUP(Tabela2[[#This Row],[SIEMA]],Siema2025,11,FALSE)</f>
        <v/>
      </c>
      <c r="U430" s="106" t="str">
        <f>VLOOKUP(Tabela2[[#This Row],[SIEMA]],Siema2025,12,FALSE)</f>
        <v/>
      </c>
      <c r="V430" s="106" t="s">
        <v>7119</v>
      </c>
      <c r="W430" s="106" t="s">
        <v>7119</v>
      </c>
      <c r="X430" s="115" t="str">
        <f>IF(Tabela2[[#This Row],[Origem do acidente]] = "Plataforma", "PREENCHER","NA")</f>
        <v>NA</v>
      </c>
      <c r="Y430" s="111" t="s">
        <v>2857</v>
      </c>
      <c r="Z430" s="106" t="str">
        <f>VLOOKUP(Tabela2[[#This Row],[SIEMA]],Siema2025,11,FALSE)</f>
        <v/>
      </c>
      <c r="AA430" s="106" t="str">
        <f>VLOOKUP(Tabela2[[#This Row],[SIEMA]],Siema2025,12,FALSE)</f>
        <v/>
      </c>
      <c r="AB430" s="106" t="s">
        <v>7119</v>
      </c>
      <c r="AC430" s="106"/>
      <c r="AD430" s="110"/>
      <c r="AE430" s="109" t="str">
        <f>IF(AC430="","", IF(AC430="NC","", IF(AC430="NE","", IF(AC430="NA","",IFERROR(VLOOKUP(AC430,Produtos!$A$1:$C$2319,2,FALSE),"Não Cadastrado")))))</f>
        <v/>
      </c>
      <c r="AF430" s="106"/>
      <c r="AG430" s="106"/>
      <c r="AH430" s="106" t="str">
        <f>IF(AC430="","",IF(ISNUMBER(AC430)=FALSE,"Não se aplica",IFERROR(VLOOKUP(AC430,Produtos!$A$1:$C$2319,3,FALSE),"Não Cadastrado")))</f>
        <v/>
      </c>
      <c r="AI430" s="106"/>
      <c r="AJ430" s="106" t="str">
        <f>VLOOKUP(Tabela2[[#This Row],[SIEMA]],Siema2025,26,FALSE)</f>
        <v/>
      </c>
      <c r="AK430" s="109" t="s">
        <v>7110</v>
      </c>
      <c r="AL430" s="109"/>
      <c r="AM430" s="109"/>
      <c r="AN430" s="110" t="str">
        <f>VLOOKUP(Tabela2[[#This Row],[SIEMA]],Siema2025,51,FALSE)</f>
        <v/>
      </c>
      <c r="AO430" s="110" t="str">
        <f>VLOOKUP(Tabela2[[#This Row],[SIEMA]],Siema2025,53,FALSE)</f>
        <v/>
      </c>
      <c r="AP430" s="110" t="str">
        <f>VLOOKUP(Tabela2[[#This Row],[SIEMA]],Siema2025,55,FALSE)</f>
        <v/>
      </c>
      <c r="AQ430" s="110" t="str">
        <f>VLOOKUP(Tabela2[[#This Row],[SIEMA]],Siema2025,57,FALSE)</f>
        <v/>
      </c>
      <c r="AR430" s="110" t="str">
        <f>VLOOKUP(Tabela2[[#This Row],[SIEMA]],Siema2025,59,FALSE)</f>
        <v/>
      </c>
      <c r="AS430" s="110" t="str">
        <f>VLOOKUP(Tabela2[[#This Row],[SIEMA]],Siema2025,61,FALSE)</f>
        <v/>
      </c>
      <c r="AT430" s="110" t="str">
        <f>VLOOKUP(Tabela2[[#This Row],[SIEMA]],Siema2025,63,FALSE)</f>
        <v/>
      </c>
      <c r="AU430" s="110" t="str">
        <f>VLOOKUP(Tabela2[[#This Row],[SIEMA]],Siema2025,65,FALSE)</f>
        <v>X</v>
      </c>
      <c r="AV430" s="110" t="str">
        <f>VLOOKUP(Tabela2[[#This Row],[SIEMA]],Siema2025,67,FALSE)</f>
        <v/>
      </c>
      <c r="AW430" s="110" t="str">
        <f>VLOOKUP(Tabela2[[#This Row],[SIEMA]],Siema2025,69,FALSE)</f>
        <v/>
      </c>
      <c r="AX430" s="110" t="str">
        <f>VLOOKUP(Tabela2[[#This Row],[SIEMA]],Siema2025,71,FALSE)</f>
        <v/>
      </c>
      <c r="AY430" s="110" t="str">
        <f>VLOOKUP(Tabela2[[#This Row],[SIEMA]],Siema2025,73,FALSE)</f>
        <v/>
      </c>
      <c r="AZ430" s="110" t="str">
        <f>VLOOKUP(Tabela2[[#This Row],[SIEMA]],Siema2025,75,FALSE)</f>
        <v/>
      </c>
      <c r="BA430" s="110" t="str">
        <f>VLOOKUP(Tabela2[[#This Row],[SIEMA]],Siema2025,77,FALSE)</f>
        <v/>
      </c>
      <c r="BB430" s="110" t="str">
        <f>VLOOKUP(Tabela2[[#This Row],[SIEMA]],Siema2025,79,FALSE)</f>
        <v/>
      </c>
      <c r="BC430" s="110" t="str">
        <f>IF(Tabela2[[#This Row],[Outro(s) ]] = "X", "PREENCHER","NA")</f>
        <v>NA</v>
      </c>
      <c r="BD430" s="110" t="str">
        <f>VLOOKUP(Tabela2[[#This Row],[SIEMA]],Siema2025,82,FALSE)</f>
        <v/>
      </c>
      <c r="BE430" s="110" t="str">
        <f>VLOOKUP(Tabela2[[#This Row],[SIEMA]],Siema2025,81,FALSE)</f>
        <v/>
      </c>
      <c r="BF430" s="112" t="s">
        <v>7788</v>
      </c>
      <c r="BG430" s="112" t="s">
        <v>7788</v>
      </c>
      <c r="BH430" s="113" t="str">
        <f>VLOOKUP(Tabela2[[#This Row],[SIEMA]],Siema2025,29,FALSE)</f>
        <v>17234244000131</v>
      </c>
      <c r="BI430" s="114" t="str">
        <f>VLOOKUP(Tabela2[[#This Row],[SIEMA]],Siema2025,107,FALSE)</f>
        <v>Não</v>
      </c>
      <c r="BJ430" s="109" t="s">
        <v>7097</v>
      </c>
      <c r="BK430" s="106" t="s">
        <v>2696</v>
      </c>
      <c r="BL430" s="143">
        <v>45852</v>
      </c>
      <c r="BM430" s="110">
        <f ca="1">IF(Tabela2[[#This Row],[Data de atendimento do Ibama (considerar o primeiro documento/ação)]]="",_xlfn.DAYS(TODAY(),J430),_xlfn.DAYS(Tabela2[[#This Row],[Data de atendimento do Ibama (considerar o primeiro documento/ação)]],J430))</f>
        <v>16</v>
      </c>
      <c r="BN430" s="110" t="str">
        <f>IF(Tabela2[[#This Row],[Atendido pelo Ibama ("Não" ou "Sim")]]="Não","Preencher", IF(Tabela2[[#This Row],[Atendido pelo Ibama ("Não" ou "Sim")]]="Sim","NA",""))</f>
        <v>NA</v>
      </c>
      <c r="BO430" s="116" t="s">
        <v>7139</v>
      </c>
      <c r="BP430" s="110" t="str">
        <f>IF(Tabela2[[#This Row],[Forma de atendimento (primeiro documento/ação)]]= "Outros (especificar)", "PREENCHER","NA")</f>
        <v>NA</v>
      </c>
      <c r="BQ430" s="108" t="s">
        <v>2696</v>
      </c>
      <c r="BR430" s="110" t="s">
        <v>123</v>
      </c>
      <c r="BS430" s="110" t="s">
        <v>2696</v>
      </c>
      <c r="BT430" s="110" t="s">
        <v>7099</v>
      </c>
      <c r="BU430" s="110" t="s">
        <v>2696</v>
      </c>
      <c r="BV430" s="110" t="s">
        <v>123</v>
      </c>
      <c r="BW430" s="110" t="s">
        <v>2696</v>
      </c>
      <c r="BX430" s="108" t="s">
        <v>7100</v>
      </c>
      <c r="BY430" s="143">
        <v>45968</v>
      </c>
      <c r="BZ430" s="106">
        <f>IF(Tabela2[[#This Row],[Data do documento de encerramento]]="NA","NA",IF(Tabela2[[#This Row],[Data do documento de encerramento]]="","Pendente de conclusão/ encerramento",_xlfn.DAYS(Tabela2[[#This Row],[Data do documento de encerramento]],J430)))</f>
        <v>132</v>
      </c>
      <c r="CA430" s="109" t="s">
        <v>8639</v>
      </c>
      <c r="CB430" s="109"/>
      <c r="CC430" s="132"/>
      <c r="CD430" s="109"/>
      <c r="CE430" s="109"/>
      <c r="CF430" s="109"/>
    </row>
    <row r="431" spans="1:84" ht="30.75">
      <c r="A431" s="185">
        <v>202562861245</v>
      </c>
      <c r="B431" s="120" t="s">
        <v>8640</v>
      </c>
      <c r="C431" s="110" t="s">
        <v>672</v>
      </c>
      <c r="D431" s="108" t="s">
        <v>637</v>
      </c>
      <c r="E431" s="108" t="s">
        <v>8641</v>
      </c>
      <c r="F431" s="108"/>
      <c r="G431" s="108" t="s">
        <v>8005</v>
      </c>
      <c r="H431" s="108" t="s">
        <v>8006</v>
      </c>
      <c r="I431" s="106" t="s">
        <v>124</v>
      </c>
      <c r="J431" s="107">
        <f>VLOOKUP(Tabela2[[#This Row],[SIEMA]],Siema2025,2,FALSE)</f>
        <v>45836</v>
      </c>
      <c r="K431" s="107" t="str">
        <f>VLOOKUP(Tabela2[[#This Row],[SIEMA]],Siema2025,16,FALSE)</f>
        <v>Sábado</v>
      </c>
      <c r="L431" s="108" t="str">
        <f>IF(Tabela2[[#This Row],[Data]]="","Sem Informação",VLOOKUP(MONTH(Tabela2[[#This Row],[Data]]),'[1]Validação de dados'!$I$1:$J$13,2,0))</f>
        <v>Junho</v>
      </c>
      <c r="M431" s="106">
        <f>YEAR(Tabela2[[#This Row],[Data]])</f>
        <v>2025</v>
      </c>
      <c r="N431" s="107" t="str">
        <f>VLOOKUP(Tabela2[[#This Row],[SIEMA]],Siema2025,17,FALSE)</f>
        <v>Madrugada</v>
      </c>
      <c r="O431" s="107" t="s">
        <v>111</v>
      </c>
      <c r="P431" s="106" t="str">
        <f>VLOOKUP(Tabela2[[#This Row],[SIEMA]],Siema2025,21,FALSE)</f>
        <v>Embarcação de apoio Belov Mares em operação junto a Plataforma P-66, Campo de Tupi, Bacia de Santos.</v>
      </c>
      <c r="Q431" s="106">
        <v>1267</v>
      </c>
      <c r="R431" s="106" t="s">
        <v>2043</v>
      </c>
      <c r="S431" s="109" t="str">
        <f>IF(Q431="","", IF(Q431="NC","", IF(Q431="NE","", IF(Q431="NA","",IFERROR(VLOOKUP(Q431,Produtos!$A$1:$C$2319,2,FALSE),"Não Cadastrado")))))</f>
        <v>PETRÓLEO CRU</v>
      </c>
      <c r="T431" s="106">
        <v>3.96E-5</v>
      </c>
      <c r="U431" s="106" t="s">
        <v>7109</v>
      </c>
      <c r="V431" s="106">
        <f>IF(Q431="","",IF(ISNUMBER(Q431)=FALSE,"Não se aplica",IFERROR(VLOOKUP(Q431,Produtos!$A$1:$C$2319,3,FALSE),"Não Cadastrado")))</f>
        <v>3</v>
      </c>
      <c r="W431" s="106"/>
      <c r="X431" s="115"/>
      <c r="Y431" s="111" t="str">
        <f>IF(W431="","", IF(W431="NC","", IF(W431="NE","", IF(W431="NA","",IFERROR(VLOOKUP(W431,Produtos!$A$1:$C$2319,2,FALSE),"Não Cadastrado")))))</f>
        <v/>
      </c>
      <c r="Z431" s="106"/>
      <c r="AA431" s="106"/>
      <c r="AB431" s="106" t="str">
        <f>IF(W431="","",IF(ISNUMBER(W431)=FALSE,"Não se aplica",IFERROR(VLOOKUP(W431,Produtos!$A$1:$C$2319,3,FALSE),"Não Cadastrado")))</f>
        <v/>
      </c>
      <c r="AC431" s="106"/>
      <c r="AD431" s="110"/>
      <c r="AE431" s="109" t="str">
        <f>IF(AC431="","", IF(AC431="NC","", IF(AC431="NE","", IF(AC431="NA","",IFERROR(VLOOKUP(AC431,Produtos!$A$1:$C$2319,2,FALSE),"Não Cadastrado")))))</f>
        <v/>
      </c>
      <c r="AF431" s="106"/>
      <c r="AG431" s="106"/>
      <c r="AH431" s="106" t="str">
        <f>IF(AC431="","",IF(ISNUMBER(AC431)=FALSE,"Não se aplica",IFERROR(VLOOKUP(AC431,Produtos!$A$1:$C$2319,3,FALSE),"Não Cadastrado")))</f>
        <v/>
      </c>
      <c r="AI431" s="106"/>
      <c r="AJ431" s="106" t="str">
        <f>VLOOKUP(Tabela2[[#This Row],[SIEMA]],Siema2025,26,FALSE)</f>
        <v>Em investigação.</v>
      </c>
      <c r="AK431" s="109" t="s">
        <v>7356</v>
      </c>
      <c r="AL431" s="109"/>
      <c r="AM431" s="109"/>
      <c r="AN431" s="110" t="str">
        <f>VLOOKUP(Tabela2[[#This Row],[SIEMA]],Siema2025,51,FALSE)</f>
        <v/>
      </c>
      <c r="AO431" s="110" t="str">
        <f>VLOOKUP(Tabela2[[#This Row],[SIEMA]],Siema2025,53,FALSE)</f>
        <v/>
      </c>
      <c r="AP431" s="110" t="str">
        <f>VLOOKUP(Tabela2[[#This Row],[SIEMA]],Siema2025,55,FALSE)</f>
        <v/>
      </c>
      <c r="AQ431" s="110" t="str">
        <f>VLOOKUP(Tabela2[[#This Row],[SIEMA]],Siema2025,57,FALSE)</f>
        <v/>
      </c>
      <c r="AR431" s="110" t="str">
        <f>VLOOKUP(Tabela2[[#This Row],[SIEMA]],Siema2025,59,FALSE)</f>
        <v/>
      </c>
      <c r="AS431" s="110" t="str">
        <f>VLOOKUP(Tabela2[[#This Row],[SIEMA]],Siema2025,61,FALSE)</f>
        <v>X</v>
      </c>
      <c r="AT431" s="110" t="str">
        <f>VLOOKUP(Tabela2[[#This Row],[SIEMA]],Siema2025,63,FALSE)</f>
        <v/>
      </c>
      <c r="AU431" s="110" t="str">
        <f>VLOOKUP(Tabela2[[#This Row],[SIEMA]],Siema2025,65,FALSE)</f>
        <v/>
      </c>
      <c r="AV431" s="110" t="str">
        <f>VLOOKUP(Tabela2[[#This Row],[SIEMA]],Siema2025,67,FALSE)</f>
        <v/>
      </c>
      <c r="AW431" s="110" t="str">
        <f>VLOOKUP(Tabela2[[#This Row],[SIEMA]],Siema2025,69,FALSE)</f>
        <v/>
      </c>
      <c r="AX431" s="110" t="str">
        <f>VLOOKUP(Tabela2[[#This Row],[SIEMA]],Siema2025,71,FALSE)</f>
        <v/>
      </c>
      <c r="AY431" s="110" t="str">
        <f>VLOOKUP(Tabela2[[#This Row],[SIEMA]],Siema2025,73,FALSE)</f>
        <v/>
      </c>
      <c r="AZ431" s="110" t="str">
        <f>VLOOKUP(Tabela2[[#This Row],[SIEMA]],Siema2025,75,FALSE)</f>
        <v/>
      </c>
      <c r="BA431" s="110" t="str">
        <f>VLOOKUP(Tabela2[[#This Row],[SIEMA]],Siema2025,77,FALSE)</f>
        <v/>
      </c>
      <c r="BB431" s="110" t="str">
        <f>VLOOKUP(Tabela2[[#This Row],[SIEMA]],Siema2025,79,FALSE)</f>
        <v/>
      </c>
      <c r="BC431" s="110" t="str">
        <f>IF(Tabela2[[#This Row],[Outro(s) ]] = "X", "PREENCHER","NA")</f>
        <v>NA</v>
      </c>
      <c r="BD431" s="110" t="str">
        <f>VLOOKUP(Tabela2[[#This Row],[SIEMA]],Siema2025,82,FALSE)</f>
        <v/>
      </c>
      <c r="BE431" s="110" t="str">
        <f>VLOOKUP(Tabela2[[#This Row],[SIEMA]],Siema2025,81,FALSE)</f>
        <v/>
      </c>
      <c r="BF431" s="112" t="str">
        <f>VLOOKUP(Tabela2[[#This Row],[SIEMA]],Siema2025,28,FALSE)</f>
        <v>Petrobras</v>
      </c>
      <c r="BG431" s="112"/>
      <c r="BH431" s="113">
        <v>33000167000101</v>
      </c>
      <c r="BI431" s="114" t="s">
        <v>2696</v>
      </c>
      <c r="BJ431" s="109" t="s">
        <v>7097</v>
      </c>
      <c r="BK431" s="106" t="s">
        <v>2696</v>
      </c>
      <c r="BL431" s="143">
        <v>45845</v>
      </c>
      <c r="BM431" s="110">
        <f ca="1">IF(Tabela2[[#This Row],[Data de atendimento do Ibama (considerar o primeiro documento/ação)]]="",_xlfn.DAYS(TODAY(),J431),_xlfn.DAYS(Tabela2[[#This Row],[Data de atendimento do Ibama (considerar o primeiro documento/ação)]],J431))</f>
        <v>9</v>
      </c>
      <c r="BN431" s="110" t="str">
        <f>IF(Tabela2[[#This Row],[Atendido pelo Ibama ("Não" ou "Sim")]]="Não","Preencher", IF(Tabela2[[#This Row],[Atendido pelo Ibama ("Não" ou "Sim")]]="Sim","NA",""))</f>
        <v>NA</v>
      </c>
      <c r="BO431" s="116" t="s">
        <v>7098</v>
      </c>
      <c r="BP431" s="110" t="str">
        <f>IF(Tabela2[[#This Row],[Forma de atendimento (primeiro documento/ação)]]= "Outros (especificar)", "PREENCHER","NA")</f>
        <v>NA</v>
      </c>
      <c r="BQ431" s="108" t="s">
        <v>123</v>
      </c>
      <c r="BR431" s="110" t="str">
        <f>IF(Tabela2[[#This Row],[Equipe do Ibama foi a campo? Houve sobrevoo do Poseidon?]] = "Sim", "PREENCHER","NA")</f>
        <v>NA</v>
      </c>
      <c r="BS431" s="110" t="str">
        <f>IF(Tabela2[[#This Row],[Se sim, foi emitida Ordem de Emergência? (informações vinculada à coluna CK)]] = "Sim", "PREENCHER","NA")</f>
        <v>NA</v>
      </c>
      <c r="BT431" s="110" t="s">
        <v>7099</v>
      </c>
      <c r="BU431" s="110" t="s">
        <v>123</v>
      </c>
      <c r="BV431" s="110" t="s">
        <v>123</v>
      </c>
      <c r="BW431" s="110" t="s">
        <v>123</v>
      </c>
      <c r="BX431" s="108" t="s">
        <v>7119</v>
      </c>
      <c r="BY431" s="108"/>
      <c r="BZ431" s="106" t="str">
        <f>IF(Tabela2[[#This Row],[Data do documento de encerramento]]="NA","NA",IF(Tabela2[[#This Row],[Data do documento de encerramento]]="","Pendente de conclusão/ encerramento",_xlfn.DAYS(Tabela2[[#This Row],[Data do documento de encerramento]],J431)))</f>
        <v>Pendente de conclusão/ encerramento</v>
      </c>
      <c r="CA431" s="131"/>
      <c r="CB431" s="109" t="s">
        <v>7469</v>
      </c>
      <c r="CC431" s="249" t="s">
        <v>7102</v>
      </c>
      <c r="CD431" s="109" t="s">
        <v>7254</v>
      </c>
      <c r="CE431" s="109" t="s">
        <v>2696</v>
      </c>
      <c r="CF431" s="109" t="s">
        <v>7103</v>
      </c>
    </row>
    <row r="432" spans="1:84" ht="60.75">
      <c r="A432" s="185">
        <v>202562979205</v>
      </c>
      <c r="B432" s="120" t="s">
        <v>8642</v>
      </c>
      <c r="C432" s="110" t="s">
        <v>672</v>
      </c>
      <c r="D432" s="108" t="s">
        <v>637</v>
      </c>
      <c r="E432" s="108" t="s">
        <v>8269</v>
      </c>
      <c r="F432" s="108"/>
      <c r="G432" s="108" t="s">
        <v>8643</v>
      </c>
      <c r="H432" s="108" t="s">
        <v>8644</v>
      </c>
      <c r="I432" s="106" t="s">
        <v>124</v>
      </c>
      <c r="J432" s="107">
        <f>VLOOKUP(Tabela2[[#This Row],[SIEMA]],Siema2025,2,FALSE)</f>
        <v>45836</v>
      </c>
      <c r="K432" s="107" t="str">
        <f>VLOOKUP(Tabela2[[#This Row],[SIEMA]],Siema2025,16,FALSE)</f>
        <v>Sábado</v>
      </c>
      <c r="L432" s="108" t="str">
        <f>IF(Tabela2[[#This Row],[Data]]="","Sem Informação",VLOOKUP(MONTH(Tabela2[[#This Row],[Data]]),'[1]Validação de dados'!$I$1:$J$13,2,0))</f>
        <v>Junho</v>
      </c>
      <c r="M432" s="106">
        <f>YEAR(Tabela2[[#This Row],[Data]])</f>
        <v>2025</v>
      </c>
      <c r="N432" s="107" t="str">
        <f>VLOOKUP(Tabela2[[#This Row],[SIEMA]],Siema2025,17,FALSE)</f>
        <v>Matutino</v>
      </c>
      <c r="O432" s="107" t="str">
        <f>VLOOKUP(Tabela2[[#This Row],[SIEMA]],Siema2025,5,FALSE)</f>
        <v>Plataforma</v>
      </c>
      <c r="P432" s="106" t="str">
        <f>VLOOKUP(Tabela2[[#This Row],[SIEMA]],Siema2025,21,FALSE)</f>
        <v>FPSO Cidade de Itaguaí (FPSO CIG), Campo de Tupi, Bacia de Santos.</v>
      </c>
      <c r="Q432" s="106">
        <v>1267</v>
      </c>
      <c r="R432" s="106" t="s">
        <v>2043</v>
      </c>
      <c r="S432" s="109" t="str">
        <f>IF(Q432="","", IF(Q432="NC","", IF(Q432="NE","", IF(Q432="NA","",IFERROR(VLOOKUP(Q432,Produtos!$A$1:$C$2319,2,FALSE),"Não Cadastrado")))))</f>
        <v>PETRÓLEO CRU</v>
      </c>
      <c r="T432" s="106">
        <v>5.0000000000000002E-5</v>
      </c>
      <c r="U432" s="106" t="s">
        <v>7109</v>
      </c>
      <c r="V432" s="106">
        <f>IF(Q432="","",IF(ISNUMBER(Q432)=FALSE,"Não se aplica",IFERROR(VLOOKUP(Q432,Produtos!$A$1:$C$2319,3,FALSE),"Não Cadastrado")))</f>
        <v>3</v>
      </c>
      <c r="W432" s="106" t="str">
        <f>VLOOKUP(Tabela2[[#This Row],[SIEMA]],Siema2025,10,FALSE)</f>
        <v/>
      </c>
      <c r="X432" s="115"/>
      <c r="Y432" s="111" t="str">
        <f>IF(W432="","", IF(W432="NC","", IF(W432="NE","", IF(W432="NA","",IFERROR(VLOOKUP(W432,Produtos!$A$1:$C$2319,2,FALSE),"Não Cadastrado")))))</f>
        <v/>
      </c>
      <c r="Z432" s="106" t="str">
        <f>VLOOKUP(Tabela2[[#This Row],[SIEMA]],Siema2025,11,FALSE)</f>
        <v xml:space="preserve"> </v>
      </c>
      <c r="AA432" s="106" t="str">
        <f>VLOOKUP(Tabela2[[#This Row],[SIEMA]],Siema2025,12,FALSE)</f>
        <v xml:space="preserve"> </v>
      </c>
      <c r="AB432" s="106" t="str">
        <f>IF(W432="","",IF(ISNUMBER(W432)=FALSE,"Não se aplica",IFERROR(VLOOKUP(W432,Produtos!$A$1:$C$2319,3,FALSE),"Não Cadastrado")))</f>
        <v/>
      </c>
      <c r="AC432" s="106"/>
      <c r="AD432" s="110"/>
      <c r="AE432" s="109" t="str">
        <f>IF(AC432="","", IF(AC432="NC","", IF(AC432="NE","", IF(AC432="NA","",IFERROR(VLOOKUP(AC432,Produtos!$A$1:$C$2319,2,FALSE),"Não Cadastrado")))))</f>
        <v/>
      </c>
      <c r="AF432" s="106"/>
      <c r="AG432" s="106"/>
      <c r="AH432" s="106" t="str">
        <f>IF(AC432="","",IF(ISNUMBER(AC432)=FALSE,"Não se aplica",IFERROR(VLOOKUP(AC432,Produtos!$A$1:$C$2319,3,FALSE),"Não Cadastrado")))</f>
        <v/>
      </c>
      <c r="AI432" s="106"/>
      <c r="AJ432" s="106" t="str">
        <f>VLOOKUP(Tabela2[[#This Row],[SIEMA]],Siema2025,26,FALSE)</f>
        <v>Arraste de sujidades presentes no piso do Main Deck com transbordamento no trincaniz lateral da unidade por não remoção do plug de drenagem durante o teste. Em investigação.</v>
      </c>
      <c r="AK432" s="109" t="s">
        <v>7356</v>
      </c>
      <c r="AL432" s="109" t="s">
        <v>7096</v>
      </c>
      <c r="AM432" s="109" t="s">
        <v>7271</v>
      </c>
      <c r="AN432" s="110" t="str">
        <f>VLOOKUP(Tabela2[[#This Row],[SIEMA]],Siema2025,51,FALSE)</f>
        <v/>
      </c>
      <c r="AO432" s="110" t="str">
        <f>VLOOKUP(Tabela2[[#This Row],[SIEMA]],Siema2025,53,FALSE)</f>
        <v/>
      </c>
      <c r="AP432" s="110" t="str">
        <f>VLOOKUP(Tabela2[[#This Row],[SIEMA]],Siema2025,55,FALSE)</f>
        <v/>
      </c>
      <c r="AQ432" s="110" t="str">
        <f>VLOOKUP(Tabela2[[#This Row],[SIEMA]],Siema2025,57,FALSE)</f>
        <v/>
      </c>
      <c r="AR432" s="110" t="str">
        <f>VLOOKUP(Tabela2[[#This Row],[SIEMA]],Siema2025,59,FALSE)</f>
        <v/>
      </c>
      <c r="AS432" s="110" t="str">
        <f>VLOOKUP(Tabela2[[#This Row],[SIEMA]],Siema2025,61,FALSE)</f>
        <v>X</v>
      </c>
      <c r="AT432" s="110" t="str">
        <f>VLOOKUP(Tabela2[[#This Row],[SIEMA]],Siema2025,63,FALSE)</f>
        <v/>
      </c>
      <c r="AU432" s="110" t="str">
        <f>VLOOKUP(Tabela2[[#This Row],[SIEMA]],Siema2025,65,FALSE)</f>
        <v/>
      </c>
      <c r="AV432" s="110" t="str">
        <f>VLOOKUP(Tabela2[[#This Row],[SIEMA]],Siema2025,67,FALSE)</f>
        <v/>
      </c>
      <c r="AW432" s="110" t="str">
        <f>VLOOKUP(Tabela2[[#This Row],[SIEMA]],Siema2025,69,FALSE)</f>
        <v/>
      </c>
      <c r="AX432" s="110" t="str">
        <f>VLOOKUP(Tabela2[[#This Row],[SIEMA]],Siema2025,71,FALSE)</f>
        <v/>
      </c>
      <c r="AY432" s="110" t="str">
        <f>VLOOKUP(Tabela2[[#This Row],[SIEMA]],Siema2025,73,FALSE)</f>
        <v/>
      </c>
      <c r="AZ432" s="110" t="str">
        <f>VLOOKUP(Tabela2[[#This Row],[SIEMA]],Siema2025,75,FALSE)</f>
        <v/>
      </c>
      <c r="BA432" s="110" t="str">
        <f>VLOOKUP(Tabela2[[#This Row],[SIEMA]],Siema2025,77,FALSE)</f>
        <v/>
      </c>
      <c r="BB432" s="110" t="str">
        <f>VLOOKUP(Tabela2[[#This Row],[SIEMA]],Siema2025,79,FALSE)</f>
        <v/>
      </c>
      <c r="BC432" s="110" t="str">
        <f>IF(Tabela2[[#This Row],[Outro(s) ]] = "X", "PREENCHER","NA")</f>
        <v>NA</v>
      </c>
      <c r="BD432" s="110" t="str">
        <f>VLOOKUP(Tabela2[[#This Row],[SIEMA]],Siema2025,82,FALSE)</f>
        <v/>
      </c>
      <c r="BE432" s="110" t="str">
        <f>VLOOKUP(Tabela2[[#This Row],[SIEMA]],Siema2025,81,FALSE)</f>
        <v/>
      </c>
      <c r="BF432" s="112" t="str">
        <f>VLOOKUP(Tabela2[[#This Row],[SIEMA]],Siema2025,28,FALSE)</f>
        <v>Petrobras</v>
      </c>
      <c r="BG432" s="112"/>
      <c r="BH432" s="113">
        <v>33000167000101</v>
      </c>
      <c r="BI432" s="114" t="str">
        <f>VLOOKUP(Tabela2[[#This Row],[SIEMA]],Siema2025,107,FALSE)</f>
        <v>Não</v>
      </c>
      <c r="BJ432" s="109" t="s">
        <v>7097</v>
      </c>
      <c r="BK432" s="106" t="s">
        <v>2696</v>
      </c>
      <c r="BL432" s="143">
        <v>45840</v>
      </c>
      <c r="BM432" s="110">
        <f ca="1">IF(Tabela2[[#This Row],[Data de atendimento do Ibama (considerar o primeiro documento/ação)]]="",_xlfn.DAYS(TODAY(),J432),_xlfn.DAYS(Tabela2[[#This Row],[Data de atendimento do Ibama (considerar o primeiro documento/ação)]],J432))</f>
        <v>4</v>
      </c>
      <c r="BN432" s="110" t="str">
        <f>IF(Tabela2[[#This Row],[Atendido pelo Ibama ("Não" ou "Sim")]]="Não","Preencher", IF(Tabela2[[#This Row],[Atendido pelo Ibama ("Não" ou "Sim")]]="Sim","NA",""))</f>
        <v>NA</v>
      </c>
      <c r="BO432" s="116" t="s">
        <v>7098</v>
      </c>
      <c r="BP432" s="110" t="str">
        <f>IF(Tabela2[[#This Row],[Forma de atendimento (primeiro documento/ação)]]= "Outros (especificar)", "PREENCHER","NA")</f>
        <v>NA</v>
      </c>
      <c r="BQ432" s="108" t="s">
        <v>123</v>
      </c>
      <c r="BR432" s="110" t="str">
        <f>IF(Tabela2[[#This Row],[Equipe do Ibama foi a campo? Houve sobrevoo do Poseidon?]] = "Sim", "PREENCHER","NA")</f>
        <v>NA</v>
      </c>
      <c r="BS432" s="110" t="str">
        <f>IF(Tabela2[[#This Row],[Se sim, foi emitida Ordem de Emergência? (informações vinculada à coluna CK)]] = "Sim", "PREENCHER","NA")</f>
        <v>NA</v>
      </c>
      <c r="BT432" s="110" t="s">
        <v>7099</v>
      </c>
      <c r="BU432" s="110" t="s">
        <v>2696</v>
      </c>
      <c r="BV432" s="110" t="s">
        <v>123</v>
      </c>
      <c r="BW432" s="110" t="s">
        <v>2696</v>
      </c>
      <c r="BX432" s="108" t="s">
        <v>7100</v>
      </c>
      <c r="BY432" s="143">
        <v>45916</v>
      </c>
      <c r="BZ432" s="106">
        <f>IF(Tabela2[[#This Row],[Data do documento de encerramento]]="NA","NA",IF(Tabela2[[#This Row],[Data do documento de encerramento]]="","Pendente de conclusão/ encerramento",_xlfn.DAYS(Tabela2[[#This Row],[Data do documento de encerramento]],J432)))</f>
        <v>80</v>
      </c>
      <c r="CA432" s="109"/>
      <c r="CB432" s="109" t="s">
        <v>7156</v>
      </c>
      <c r="CC432" s="133" t="s">
        <v>7189</v>
      </c>
      <c r="CD432" s="109" t="s">
        <v>123</v>
      </c>
      <c r="CE432" s="109" t="s">
        <v>123</v>
      </c>
      <c r="CF432" s="109" t="s">
        <v>7103</v>
      </c>
    </row>
    <row r="433" spans="1:84" ht="45.75" hidden="1">
      <c r="A433" s="172">
        <v>202563032430</v>
      </c>
      <c r="B433" s="173" t="s">
        <v>8645</v>
      </c>
      <c r="C433" s="110" t="str">
        <f>VLOOKUP(Tabela2[[#This Row],[SIEMA]],Siema2025,4,FALSE)</f>
        <v xml:space="preserve"> BA</v>
      </c>
      <c r="D433" s="108" t="str">
        <f>VLOOKUP(Tabela2[[#This Row],[SIEMA]],Siema2025,3,FALSE)</f>
        <v xml:space="preserve">Caetité </v>
      </c>
      <c r="E433" s="108" t="str">
        <f>VLOOKUP(Tabela2[[#This Row],[SIEMA]],Siema2025,20,FALSE)</f>
        <v>Fazenda Cachoeira s/n</v>
      </c>
      <c r="F433" s="108"/>
      <c r="G433" s="108" t="s">
        <v>8646</v>
      </c>
      <c r="H433" s="108" t="s">
        <v>8647</v>
      </c>
      <c r="I433" s="106"/>
      <c r="J433" s="107">
        <f>VLOOKUP(Tabela2[[#This Row],[SIEMA]],Siema2025,2,FALSE)</f>
        <v>45836</v>
      </c>
      <c r="K433" s="107" t="str">
        <f>VLOOKUP(Tabela2[[#This Row],[SIEMA]],Siema2025,16,FALSE)</f>
        <v>Sábado</v>
      </c>
      <c r="L433" s="108" t="str">
        <f>IF(Tabela2[[#This Row],[Data]]="","Sem Informação",VLOOKUP(MONTH(Tabela2[[#This Row],[Data]]),'[1]Validação de dados'!$I$1:$J$13,2,0))</f>
        <v>Junho</v>
      </c>
      <c r="M433" s="106">
        <f>YEAR(Tabela2[[#This Row],[Data]])</f>
        <v>2025</v>
      </c>
      <c r="N433" s="107" t="str">
        <f>VLOOKUP(Tabela2[[#This Row],[SIEMA]],Siema2025,17,FALSE)</f>
        <v>Noturno</v>
      </c>
      <c r="O433" s="107" t="str">
        <f>VLOOKUP(Tabela2[[#This Row],[SIEMA]],Siema2025,5,FALSE)</f>
        <v>Indústria</v>
      </c>
      <c r="P433" s="106" t="str">
        <f>VLOOKUP(Tabela2[[#This Row],[SIEMA]],Siema2025,21,FALSE)</f>
        <v>A situação anormal de operação ocorreu na AA-330, especificamente na válvula de descarga do TQ-3307.</v>
      </c>
      <c r="Q433" s="106">
        <v>2912</v>
      </c>
      <c r="R433" s="106" t="str">
        <f>VLOOKUP(Tabela2[[#This Row],[SIEMA]],Siema2025,10,FALSE)</f>
        <v/>
      </c>
      <c r="S433" s="109" t="str">
        <f>IF(Q433="","", IF(Q433="NC","", IF(Q433="NE","", IF(Q433="NA","",IFERROR(VLOOKUP(Q433,Produtos!$A$1:$C$2319,2,FALSE),"Não Cadastrado")))))</f>
        <v>MATERIAL RADIOATIVO, BAIXA ATIVIDADE ESPECÍFICA (BAE I), não-fissil ou fissil exceptivo</v>
      </c>
      <c r="T433" s="106">
        <v>1</v>
      </c>
      <c r="U433" s="106" t="str">
        <f>VLOOKUP(Tabela2[[#This Row],[SIEMA]],Siema2025,12,FALSE)</f>
        <v xml:space="preserve"> </v>
      </c>
      <c r="V433" s="106">
        <f>IF(Q433="","",IF(ISNUMBER(Q433)=FALSE,"Não se aplica",IFERROR(VLOOKUP(Q433,Produtos!$A$1:$C$2319,3,FALSE),"Não Cadastrado")))</f>
        <v>7</v>
      </c>
      <c r="W433" s="106" t="str">
        <f>VLOOKUP(Tabela2[[#This Row],[SIEMA]],Siema2025,10,FALSE)</f>
        <v/>
      </c>
      <c r="X433" s="115" t="str">
        <f>IF(Tabela2[[#This Row],[Origem do acidente]] = "Plataforma", "PREENCHER","NA")</f>
        <v>NA</v>
      </c>
      <c r="Y433" s="111" t="str">
        <f>IF(W433="","", IF(W433="NC","", IF(W433="NE","", IF(W433="NA","",IFERROR(VLOOKUP(W433,Produtos!$A$1:$C$2319,2,FALSE),"Não Cadastrado")))))</f>
        <v/>
      </c>
      <c r="Z433" s="106" t="str">
        <f>VLOOKUP(Tabela2[[#This Row],[SIEMA]],Siema2025,11,FALSE)</f>
        <v xml:space="preserve"> </v>
      </c>
      <c r="AA433" s="106" t="str">
        <f>VLOOKUP(Tabela2[[#This Row],[SIEMA]],Siema2025,12,FALSE)</f>
        <v xml:space="preserve"> </v>
      </c>
      <c r="AB433" s="106" t="str">
        <f>IF(W433="","",IF(ISNUMBER(W433)=FALSE,"Não se aplica",IFERROR(VLOOKUP(W433,Produtos!$A$1:$C$2319,3,FALSE),"Não Cadastrado")))</f>
        <v/>
      </c>
      <c r="AC433" s="106"/>
      <c r="AD433" s="110" t="str">
        <f>IF(Tabela2[[#This Row],[Origem do acidente]] = "Plataforma", "PREENCHER","NA")</f>
        <v>NA</v>
      </c>
      <c r="AE433" s="109" t="str">
        <f>IF(AC433="","", IF(AC433="NC","", IF(AC433="NE","", IF(AC433="NA","",IFERROR(VLOOKUP(AC433,Produtos!$A$1:$C$2319,2,FALSE),"Não Cadastrado")))))</f>
        <v/>
      </c>
      <c r="AF433" s="106"/>
      <c r="AG433" s="106"/>
      <c r="AH433" s="106" t="str">
        <f>IF(AC433="","",IF(ISNUMBER(AC433)=FALSE,"Não se aplica",IFERROR(VLOOKUP(AC433,Produtos!$A$1:$C$2319,3,FALSE),"Não Cadastrado")))</f>
        <v/>
      </c>
      <c r="AI433" s="106"/>
      <c r="AJ433" s="106" t="str">
        <f>VLOOKUP(Tabela2[[#This Row],[SIEMA]],Siema2025,26,FALSE)</f>
        <v>A causa provável foi devido a falha de funcionamento da válvula de drenagem de aquoso do TQ-3307.</v>
      </c>
      <c r="AK433" s="109"/>
      <c r="AL433" s="109"/>
      <c r="AM433" s="109"/>
      <c r="AN433" s="110" t="str">
        <f>VLOOKUP(Tabela2[[#This Row],[SIEMA]],Siema2025,51,FALSE)</f>
        <v/>
      </c>
      <c r="AO433" s="110" t="str">
        <f>VLOOKUP(Tabela2[[#This Row],[SIEMA]],Siema2025,53,FALSE)</f>
        <v/>
      </c>
      <c r="AP433" s="110" t="str">
        <f>VLOOKUP(Tabela2[[#This Row],[SIEMA]],Siema2025,55,FALSE)</f>
        <v/>
      </c>
      <c r="AQ433" s="110" t="str">
        <f>VLOOKUP(Tabela2[[#This Row],[SIEMA]],Siema2025,57,FALSE)</f>
        <v/>
      </c>
      <c r="AR433" s="110" t="str">
        <f>VLOOKUP(Tabela2[[#This Row],[SIEMA]],Siema2025,59,FALSE)</f>
        <v/>
      </c>
      <c r="AS433" s="110" t="str">
        <f>VLOOKUP(Tabela2[[#This Row],[SIEMA]],Siema2025,61,FALSE)</f>
        <v/>
      </c>
      <c r="AT433" s="110" t="str">
        <f>VLOOKUP(Tabela2[[#This Row],[SIEMA]],Siema2025,63,FALSE)</f>
        <v/>
      </c>
      <c r="AU433" s="110" t="str">
        <f>VLOOKUP(Tabela2[[#This Row],[SIEMA]],Siema2025,65,FALSE)</f>
        <v/>
      </c>
      <c r="AV433" s="110" t="str">
        <f>VLOOKUP(Tabela2[[#This Row],[SIEMA]],Siema2025,67,FALSE)</f>
        <v/>
      </c>
      <c r="AW433" s="110" t="str">
        <f>VLOOKUP(Tabela2[[#This Row],[SIEMA]],Siema2025,69,FALSE)</f>
        <v/>
      </c>
      <c r="AX433" s="110" t="str">
        <f>VLOOKUP(Tabela2[[#This Row],[SIEMA]],Siema2025,71,FALSE)</f>
        <v/>
      </c>
      <c r="AY433" s="110" t="str">
        <f>VLOOKUP(Tabela2[[#This Row],[SIEMA]],Siema2025,73,FALSE)</f>
        <v/>
      </c>
      <c r="AZ433" s="110" t="str">
        <f>VLOOKUP(Tabela2[[#This Row],[SIEMA]],Siema2025,75,FALSE)</f>
        <v/>
      </c>
      <c r="BA433" s="110" t="str">
        <f>VLOOKUP(Tabela2[[#This Row],[SIEMA]],Siema2025,77,FALSE)</f>
        <v/>
      </c>
      <c r="BB433" s="110" t="str">
        <f>VLOOKUP(Tabela2[[#This Row],[SIEMA]],Siema2025,79,FALSE)</f>
        <v>X</v>
      </c>
      <c r="BC433" s="110" t="str">
        <f>IF(Tabela2[[#This Row],[Outro(s) ]] = "X", "PREENCHER","NA")</f>
        <v>PREENCHER</v>
      </c>
      <c r="BD433" s="110" t="str">
        <f>VLOOKUP(Tabela2[[#This Row],[SIEMA]],Siema2025,82,FALSE)</f>
        <v/>
      </c>
      <c r="BE433" s="110" t="str">
        <f>VLOOKUP(Tabela2[[#This Row],[SIEMA]],Siema2025,81,FALSE)</f>
        <v/>
      </c>
      <c r="BF433" s="112" t="str">
        <f>VLOOKUP(Tabela2[[#This Row],[SIEMA]],Siema2025,28,FALSE)</f>
        <v>Indústrias Nucleares do Brasil - INB</v>
      </c>
      <c r="BG433" s="112"/>
      <c r="BH433" s="113" t="str">
        <f>VLOOKUP(Tabela2[[#This Row],[SIEMA]],Siema2025,29,FALSE)</f>
        <v>00322818003570</v>
      </c>
      <c r="BI433" s="114" t="str">
        <f>VLOOKUP(Tabela2[[#This Row],[SIEMA]],Siema2025,107,FALSE)</f>
        <v>Não</v>
      </c>
      <c r="BJ433" s="109" t="s">
        <v>7097</v>
      </c>
      <c r="BK433" s="106" t="s">
        <v>2696</v>
      </c>
      <c r="BL433" s="143">
        <v>45852</v>
      </c>
      <c r="BM433" s="110">
        <f ca="1">IF(Tabela2[[#This Row],[Data de atendimento do Ibama (considerar o primeiro documento/ação)]]="",_xlfn.DAYS(TODAY(),J433),_xlfn.DAYS(Tabela2[[#This Row],[Data de atendimento do Ibama (considerar o primeiro documento/ação)]],J433))</f>
        <v>16</v>
      </c>
      <c r="BN433" s="110" t="str">
        <f>IF(Tabela2[[#This Row],[Atendido pelo Ibama ("Não" ou "Sim")]]="Não","Preencher", IF(Tabela2[[#This Row],[Atendido pelo Ibama ("Não" ou "Sim")]]="Sim","NA",""))</f>
        <v>NA</v>
      </c>
      <c r="BO433" s="116" t="s">
        <v>7139</v>
      </c>
      <c r="BP433" s="110" t="str">
        <f>IF(Tabela2[[#This Row],[Forma de atendimento (primeiro documento/ação)]]= "Outros (especificar)", "PREENCHER","NA")</f>
        <v>NA</v>
      </c>
      <c r="BQ433" s="108" t="s">
        <v>123</v>
      </c>
      <c r="BR433" s="110" t="str">
        <f>IF(Tabela2[[#This Row],[Equipe do Ibama foi a campo? Houve sobrevoo do Poseidon?]] = "Sim", "PREENCHER","NA")</f>
        <v>NA</v>
      </c>
      <c r="BS433" s="110" t="str">
        <f>IF(Tabela2[[#This Row],[Se sim, foi emitida Ordem de Emergência? (informações vinculada à coluna CK)]] = "Sim", "PREENCHER","NA")</f>
        <v>NA</v>
      </c>
      <c r="BT433" s="110" t="str">
        <f>IF(Tabela2[[#This Row],[Foi elaborado Relatório de Vistoria pelo Ibama? (informações vinculada à coluna CK)]] = "Sim", "PREENCHER","NA")</f>
        <v>NA</v>
      </c>
      <c r="BU433" s="110" t="s">
        <v>123</v>
      </c>
      <c r="BV433" s="110" t="s">
        <v>123</v>
      </c>
      <c r="BW433" s="110" t="s">
        <v>123</v>
      </c>
      <c r="BX433" s="108"/>
      <c r="BY433" s="108"/>
      <c r="BZ433" s="106" t="str">
        <f>IF(Tabela2[[#This Row],[Data do documento de encerramento]]="NA","NA",IF(Tabela2[[#This Row],[Data do documento de encerramento]]="","Pendente de conclusão/ encerramento",_xlfn.DAYS(Tabela2[[#This Row],[Data do documento de encerramento]],J433)))</f>
        <v>Pendente de conclusão/ encerramento</v>
      </c>
      <c r="CA433" s="109"/>
      <c r="CB433" s="109"/>
      <c r="CC433" s="132"/>
      <c r="CD433" s="109"/>
      <c r="CE433" s="109"/>
      <c r="CF433" s="109"/>
    </row>
    <row r="434" spans="1:84" hidden="1">
      <c r="A434" s="172">
        <v>202562943227</v>
      </c>
      <c r="B434" s="180" t="s">
        <v>8310</v>
      </c>
      <c r="C434" s="110" t="str">
        <f>VLOOKUP(Tabela2[[#This Row],[SIEMA]],Siema2025,4,FALSE)</f>
        <v xml:space="preserve"> MG</v>
      </c>
      <c r="D434" s="108" t="str">
        <f>VLOOKUP(Tabela2[[#This Row],[SIEMA]],Siema2025,3,FALSE)</f>
        <v xml:space="preserve">Santos Dumont </v>
      </c>
      <c r="E434" s="108" t="str">
        <f>VLOOKUP(Tabela2[[#This Row],[SIEMA]],Siema2025,20,FALSE)</f>
        <v>BR-040 - KM 739+600 Norte, Santos Dumont</v>
      </c>
      <c r="F434" s="108"/>
      <c r="G434" s="108"/>
      <c r="H434" s="108"/>
      <c r="I434" s="106" t="str">
        <f>VLOOKUP(Tabela2[[#This Row],[SIEMA]],Siema2025,19,FALSE)</f>
        <v/>
      </c>
      <c r="J434" s="107">
        <f>VLOOKUP(Tabela2[[#This Row],[SIEMA]],Siema2025,2,FALSE)</f>
        <v>45837</v>
      </c>
      <c r="K434" s="107" t="str">
        <f>VLOOKUP(Tabela2[[#This Row],[SIEMA]],Siema2025,16,FALSE)</f>
        <v>Domingo</v>
      </c>
      <c r="L434" s="108" t="str">
        <f>IF(Tabela2[[#This Row],[Data]]="","Sem Informação",VLOOKUP(MONTH(Tabela2[[#This Row],[Data]]),'[1]Validação de dados'!$I$1:$J$13,2,0))</f>
        <v>Junho</v>
      </c>
      <c r="M434" s="106">
        <f>YEAR(Tabela2[[#This Row],[Data]])</f>
        <v>2025</v>
      </c>
      <c r="N434" s="107" t="str">
        <f>VLOOKUP(Tabela2[[#This Row],[SIEMA]],Siema2025,17,FALSE)</f>
        <v>Matutino</v>
      </c>
      <c r="O434" s="107" t="str">
        <f>VLOOKUP(Tabela2[[#This Row],[SIEMA]],Siema2025,5,FALSE)</f>
        <v>Rodovia</v>
      </c>
      <c r="P434" s="106" t="str">
        <f>VLOOKUP(Tabela2[[#This Row],[SIEMA]],Siema2025,21,FALSE)</f>
        <v/>
      </c>
      <c r="Q434" s="106" t="str">
        <f>VLOOKUP(Tabela2[[#This Row],[SIEMA]],Siema2025,7,FALSE)</f>
        <v>GPL</v>
      </c>
      <c r="R434" s="106" t="str">
        <f>VLOOKUP(Tabela2[[#This Row],[SIEMA]],Siema2025,10,FALSE)</f>
        <v/>
      </c>
      <c r="S434" s="109" t="str">
        <f>IF(Q434="","", IF(Q434="NC","", IF(Q434="NE","", IF(Q434="NA","",IFERROR(VLOOKUP(Q434,Produtos!$A$1:$C$2319,2,FALSE),"Não Cadastrado")))))</f>
        <v>Não Cadastrado</v>
      </c>
      <c r="T434" s="106" t="str">
        <f>VLOOKUP(Tabela2[[#This Row],[SIEMA]],Siema2025,11,FALSE)</f>
        <v xml:space="preserve"> </v>
      </c>
      <c r="U434" s="106" t="str">
        <f>VLOOKUP(Tabela2[[#This Row],[SIEMA]],Siema2025,12,FALSE)</f>
        <v xml:space="preserve"> </v>
      </c>
      <c r="V434" s="106" t="str">
        <f>IF(Q434="","",IF(ISNUMBER(Q434)=FALSE,"Não se aplica",IFERROR(VLOOKUP(Q434,Produtos!$A$1:$C$2319,3,FALSE),"Não Cadastrado")))</f>
        <v>Não se aplica</v>
      </c>
      <c r="W434" s="106" t="str">
        <f>VLOOKUP(Tabela2[[#This Row],[SIEMA]],Siema2025,10,FALSE)</f>
        <v/>
      </c>
      <c r="X434" s="115" t="str">
        <f>IF(Tabela2[[#This Row],[Origem do acidente]] = "Plataforma", "PREENCHER","NA")</f>
        <v>NA</v>
      </c>
      <c r="Y434" s="111" t="str">
        <f>IF(W434="","", IF(W434="NC","", IF(W434="NE","", IF(W434="NA","",IFERROR(VLOOKUP(W434,Produtos!$A$1:$C$2319,2,FALSE),"Não Cadastrado")))))</f>
        <v/>
      </c>
      <c r="Z434" s="106" t="str">
        <f>VLOOKUP(Tabela2[[#This Row],[SIEMA]],Siema2025,11,FALSE)</f>
        <v xml:space="preserve"> </v>
      </c>
      <c r="AA434" s="106" t="str">
        <f>VLOOKUP(Tabela2[[#This Row],[SIEMA]],Siema2025,12,FALSE)</f>
        <v xml:space="preserve"> </v>
      </c>
      <c r="AB434" s="106" t="str">
        <f>IF(W434="","",IF(ISNUMBER(W434)=FALSE,"Não se aplica",IFERROR(VLOOKUP(W434,Produtos!$A$1:$C$2319,3,FALSE),"Não Cadastrado")))</f>
        <v/>
      </c>
      <c r="AC434" s="106"/>
      <c r="AD434" s="110" t="str">
        <f>IF(Tabela2[[#This Row],[Origem do acidente]] = "Plataforma", "PREENCHER","NA")</f>
        <v>NA</v>
      </c>
      <c r="AE434" s="109" t="str">
        <f>IF(AC434="","", IF(AC434="NC","", IF(AC434="NE","", IF(AC434="NA","",IFERROR(VLOOKUP(AC434,Produtos!$A$1:$C$2319,2,FALSE),"Não Cadastrado")))))</f>
        <v/>
      </c>
      <c r="AF434" s="106"/>
      <c r="AG434" s="106"/>
      <c r="AH434" s="106" t="str">
        <f>IF(AC434="","",IF(ISNUMBER(AC434)=FALSE,"Não se aplica",IFERROR(VLOOKUP(AC434,Produtos!$A$1:$C$2319,3,FALSE),"Não Cadastrado")))</f>
        <v/>
      </c>
      <c r="AI434" s="106"/>
      <c r="AJ434" s="106" t="str">
        <f>VLOOKUP(Tabela2[[#This Row],[SIEMA]],Siema2025,26,FALSE)</f>
        <v>O condutor trafegava sobre faixa 01 do sentido norte da rodovia, quando pelo km mencionado, o condutor perdeu o controle do veículo sem motivos aparentes e tombou sobre canteiro lateral.</v>
      </c>
      <c r="AK434" s="109"/>
      <c r="AL434" s="109"/>
      <c r="AM434" s="109"/>
      <c r="AN434" s="110" t="str">
        <f>VLOOKUP(Tabela2[[#This Row],[SIEMA]],Siema2025,51,FALSE)</f>
        <v/>
      </c>
      <c r="AO434" s="110" t="str">
        <f>VLOOKUP(Tabela2[[#This Row],[SIEMA]],Siema2025,53,FALSE)</f>
        <v/>
      </c>
      <c r="AP434" s="110" t="str">
        <f>VLOOKUP(Tabela2[[#This Row],[SIEMA]],Siema2025,55,FALSE)</f>
        <v/>
      </c>
      <c r="AQ434" s="110" t="str">
        <f>VLOOKUP(Tabela2[[#This Row],[SIEMA]],Siema2025,57,FALSE)</f>
        <v/>
      </c>
      <c r="AR434" s="110" t="str">
        <f>VLOOKUP(Tabela2[[#This Row],[SIEMA]],Siema2025,59,FALSE)</f>
        <v/>
      </c>
      <c r="AS434" s="110" t="str">
        <f>VLOOKUP(Tabela2[[#This Row],[SIEMA]],Siema2025,61,FALSE)</f>
        <v/>
      </c>
      <c r="AT434" s="110" t="str">
        <f>VLOOKUP(Tabela2[[#This Row],[SIEMA]],Siema2025,63,FALSE)</f>
        <v/>
      </c>
      <c r="AU434" s="110" t="str">
        <f>VLOOKUP(Tabela2[[#This Row],[SIEMA]],Siema2025,65,FALSE)</f>
        <v>X</v>
      </c>
      <c r="AV434" s="110" t="str">
        <f>VLOOKUP(Tabela2[[#This Row],[SIEMA]],Siema2025,67,FALSE)</f>
        <v/>
      </c>
      <c r="AW434" s="110" t="str">
        <f>VLOOKUP(Tabela2[[#This Row],[SIEMA]],Siema2025,69,FALSE)</f>
        <v/>
      </c>
      <c r="AX434" s="110" t="str">
        <f>VLOOKUP(Tabela2[[#This Row],[SIEMA]],Siema2025,71,FALSE)</f>
        <v/>
      </c>
      <c r="AY434" s="110" t="str">
        <f>VLOOKUP(Tabela2[[#This Row],[SIEMA]],Siema2025,73,FALSE)</f>
        <v/>
      </c>
      <c r="AZ434" s="110" t="str">
        <f>VLOOKUP(Tabela2[[#This Row],[SIEMA]],Siema2025,75,FALSE)</f>
        <v/>
      </c>
      <c r="BA434" s="110" t="str">
        <f>VLOOKUP(Tabela2[[#This Row],[SIEMA]],Siema2025,77,FALSE)</f>
        <v/>
      </c>
      <c r="BB434" s="110" t="str">
        <f>VLOOKUP(Tabela2[[#This Row],[SIEMA]],Siema2025,79,FALSE)</f>
        <v/>
      </c>
      <c r="BC434" s="110" t="str">
        <f>IF(Tabela2[[#This Row],[Outro(s) ]] = "X", "PREENCHER","NA")</f>
        <v>NA</v>
      </c>
      <c r="BD434" s="110" t="str">
        <f>VLOOKUP(Tabela2[[#This Row],[SIEMA]],Siema2025,82,FALSE)</f>
        <v/>
      </c>
      <c r="BE434" s="110" t="str">
        <f>VLOOKUP(Tabela2[[#This Row],[SIEMA]],Siema2025,81,FALSE)</f>
        <v/>
      </c>
      <c r="BF434" s="112" t="str">
        <f>VLOOKUP(Tabela2[[#This Row],[SIEMA]],Siema2025,28,FALSE)</f>
        <v>MVA TRANSPORTES S. A</v>
      </c>
      <c r="BG434" s="112"/>
      <c r="BH434" s="113" t="str">
        <f>VLOOKUP(Tabela2[[#This Row],[SIEMA]],Siema2025,29,FALSE)</f>
        <v>03666817000191</v>
      </c>
      <c r="BI434" s="114" t="str">
        <f>VLOOKUP(Tabela2[[#This Row],[SIEMA]],Siema2025,107,FALSE)</f>
        <v>Não</v>
      </c>
      <c r="BJ434" s="109"/>
      <c r="BK434" s="106"/>
      <c r="BL434" s="143"/>
      <c r="BM434" s="110">
        <f ca="1">IF(Tabela2[[#This Row],[Data de atendimento do Ibama (considerar o primeiro documento/ação)]]="",_xlfn.DAYS(TODAY(),J434),_xlfn.DAYS(Tabela2[[#This Row],[Data de atendimento do Ibama (considerar o primeiro documento/ação)]],J434))</f>
        <v>383</v>
      </c>
      <c r="BN434" s="110" t="str">
        <f>IF(Tabela2[[#This Row],[Atendido pelo Ibama ("Não" ou "Sim")]]="Não","Preencher", IF(Tabela2[[#This Row],[Atendido pelo Ibama ("Não" ou "Sim")]]="Sim","NA",""))</f>
        <v/>
      </c>
      <c r="BO434" s="116"/>
      <c r="BP434" s="110" t="str">
        <f>IF(Tabela2[[#This Row],[Forma de atendimento (primeiro documento/ação)]]= "Outros (especificar)", "PREENCHER","NA")</f>
        <v>NA</v>
      </c>
      <c r="BQ434" s="108"/>
      <c r="BR434" s="110" t="str">
        <f>IF(Tabela2[[#This Row],[Equipe do Ibama foi a campo? Houve sobrevoo do Poseidon?]] = "Sim", "PREENCHER","NA")</f>
        <v>NA</v>
      </c>
      <c r="BS434" s="110" t="str">
        <f>IF(Tabela2[[#This Row],[Se sim, foi emitida Ordem de Emergência? (informações vinculada à coluna CK)]] = "Sim", "PREENCHER","NA")</f>
        <v>NA</v>
      </c>
      <c r="BT434" s="110" t="str">
        <f>IF(Tabela2[[#This Row],[Foi elaborado Relatório de Vistoria pelo Ibama? (informações vinculada à coluna CK)]] = "Sim", "PREENCHER","NA")</f>
        <v>NA</v>
      </c>
      <c r="BU434" s="110" t="str">
        <f>IF(Tabela2[[#This Row],[Houve envio de Informações Pós-acidente (preencher "não se aplica" quando de competência estadual/municipal)]] = "Sim", "PREENCHER","NA")</f>
        <v>NA</v>
      </c>
      <c r="BV434" s="110" t="str">
        <f>IF(Tabela2[[#This Row],[Houve avaliação das informações pós-acidente solicitadas/enviadas?]] = "Sim", "PREENCHER","NA")</f>
        <v>NA</v>
      </c>
      <c r="BW434" s="110" t="str">
        <f>IF(Tabela2[[#This Row],[O Ibama aguarda resposta da empresa/OEMA, etc?]] = "Sim", "PREENCHER","NA")</f>
        <v>NA</v>
      </c>
      <c r="BX434" s="108"/>
      <c r="BY434" s="108"/>
      <c r="BZ434" s="106" t="str">
        <f>IF(Tabela2[[#This Row],[Data do documento de encerramento]]="NA","NA",IF(Tabela2[[#This Row],[Data do documento de encerramento]]="","Pendente de conclusão/ encerramento",_xlfn.DAYS(Tabela2[[#This Row],[Data do documento de encerramento]],J434)))</f>
        <v>Pendente de conclusão/ encerramento</v>
      </c>
      <c r="CA434" s="109"/>
      <c r="CB434" s="109"/>
      <c r="CC434" s="131"/>
      <c r="CD434" s="109"/>
      <c r="CE434" s="109"/>
      <c r="CF434" s="109"/>
    </row>
    <row r="435" spans="1:84" ht="198" hidden="1">
      <c r="A435" s="172">
        <v>20257154049</v>
      </c>
      <c r="B435" s="120" t="s">
        <v>8648</v>
      </c>
      <c r="C435" s="110" t="str">
        <f>VLOOKUP(Tabela2[[#This Row],[SIEMA]],Siema2025,4,FALSE)</f>
        <v xml:space="preserve"> RJ</v>
      </c>
      <c r="D435" s="108" t="str">
        <f>VLOOKUP(Tabela2[[#This Row],[SIEMA]],Siema2025,3,FALSE)</f>
        <v xml:space="preserve">São João da Barra </v>
      </c>
      <c r="E435" s="108" t="s">
        <v>6240</v>
      </c>
      <c r="F435" t="s">
        <v>8649</v>
      </c>
      <c r="G435" t="s">
        <v>8650</v>
      </c>
      <c r="H435" t="s">
        <v>8651</v>
      </c>
      <c r="I435" s="106" t="s">
        <v>7118</v>
      </c>
      <c r="J435" s="107">
        <f>VLOOKUP(Tabela2[[#This Row],[SIEMA]],Siema2025,2,FALSE)</f>
        <v>45838</v>
      </c>
      <c r="K435" s="107" t="str">
        <f>VLOOKUP(Tabela2[[#This Row],[SIEMA]],Siema2025,16,FALSE)</f>
        <v>Segunda</v>
      </c>
      <c r="L435" s="108" t="str">
        <f>IF(Tabela2[[#This Row],[Data]]="","Sem Informação",VLOOKUP(MONTH(Tabela2[[#This Row],[Data]]),'[1]Validação de dados'!$I$1:$J$13,2,0))</f>
        <v>Junho</v>
      </c>
      <c r="M435" s="106">
        <f>YEAR(Tabela2[[#This Row],[Data]])</f>
        <v>2025</v>
      </c>
      <c r="N435" s="107" t="str">
        <f>VLOOKUP(Tabela2[[#This Row],[SIEMA]],Siema2025,17,FALSE)</f>
        <v>Matutino</v>
      </c>
      <c r="O435" s="107" t="s">
        <v>320</v>
      </c>
      <c r="P435" s="106"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35" s="106" t="s">
        <v>7269</v>
      </c>
      <c r="R435" t="s">
        <v>8652</v>
      </c>
      <c r="S435" s="109" t="s">
        <v>541</v>
      </c>
      <c r="T435" s="106">
        <v>5.0000000000000002E-5</v>
      </c>
      <c r="U435" s="106" t="str">
        <f>VLOOKUP(Tabela2[[#This Row],[SIEMA]],Siema2025,12,FALSE)</f>
        <v>M3</v>
      </c>
      <c r="V435" s="106" t="str">
        <f>IF(Q435="","",IF(ISNUMBER(Q435)=FALSE,"Não se aplica",IFERROR(VLOOKUP(Q435,Produtos!$A$1:$C$2319,3,FALSE),"Não Cadastrado")))</f>
        <v>Não se aplica</v>
      </c>
      <c r="W435" s="106"/>
      <c r="X435" s="115"/>
      <c r="Y435" s="111" t="str">
        <f>IF(W435="","", IF(W435="NC","", IF(W435="NE","", IF(W435="NA","",IFERROR(VLOOKUP(W435,Produtos!$A$1:$C$2319,2,FALSE),"Não Cadastrado")))))</f>
        <v/>
      </c>
      <c r="Z435" s="106"/>
      <c r="AA435" s="106"/>
      <c r="AB435" s="106" t="str">
        <f>IF(W435="","",IF(ISNUMBER(W435)=FALSE,"Não se aplica",IFERROR(VLOOKUP(W435,Produtos!$A$1:$C$2319,3,FALSE),"Não Cadastrado")))</f>
        <v/>
      </c>
      <c r="AC435" s="106"/>
      <c r="AD435" s="110"/>
      <c r="AE435" s="109" t="str">
        <f>IF(AC435="","", IF(AC435="NC","", IF(AC435="NE","", IF(AC435="NA","",IFERROR(VLOOKUP(AC435,Produtos!$A$1:$C$2319,2,FALSE),"Não Cadastrado")))))</f>
        <v/>
      </c>
      <c r="AF435" s="106"/>
      <c r="AG435" s="106"/>
      <c r="AH435" s="106" t="str">
        <f>IF(AC435="","",IF(ISNUMBER(AC435)=FALSE,"Não se aplica",IFERROR(VLOOKUP(AC435,Produtos!$A$1:$C$2319,3,FALSE),"Não Cadastrado")))</f>
        <v/>
      </c>
      <c r="AI435" s="106"/>
      <c r="AJ435" s="106" t="str">
        <f>VLOOKUP(Tabela2[[#This Row],[SIEMA]],Siema2025,26,FALSE)</f>
        <v>Folga na conexão da mangueira substituída, não identificada no teste do sistema.</v>
      </c>
      <c r="AK435" s="109" t="s">
        <v>7096</v>
      </c>
      <c r="AL435" s="109"/>
      <c r="AM435" s="109"/>
      <c r="AN435" s="110" t="str">
        <f>VLOOKUP(Tabela2[[#This Row],[SIEMA]],Siema2025,51,FALSE)</f>
        <v/>
      </c>
      <c r="AO435" s="110" t="str">
        <f>VLOOKUP(Tabela2[[#This Row],[SIEMA]],Siema2025,53,FALSE)</f>
        <v/>
      </c>
      <c r="AP435" s="110" t="str">
        <f>VLOOKUP(Tabela2[[#This Row],[SIEMA]],Siema2025,55,FALSE)</f>
        <v/>
      </c>
      <c r="AQ435" s="110" t="str">
        <f>VLOOKUP(Tabela2[[#This Row],[SIEMA]],Siema2025,57,FALSE)</f>
        <v/>
      </c>
      <c r="AR435" s="110" t="str">
        <f>VLOOKUP(Tabela2[[#This Row],[SIEMA]],Siema2025,59,FALSE)</f>
        <v/>
      </c>
      <c r="AS435" s="110" t="str">
        <f>VLOOKUP(Tabela2[[#This Row],[SIEMA]],Siema2025,61,FALSE)</f>
        <v>X</v>
      </c>
      <c r="AT435" s="110" t="str">
        <f>VLOOKUP(Tabela2[[#This Row],[SIEMA]],Siema2025,63,FALSE)</f>
        <v/>
      </c>
      <c r="AU435" s="110" t="str">
        <f>VLOOKUP(Tabela2[[#This Row],[SIEMA]],Siema2025,65,FALSE)</f>
        <v/>
      </c>
      <c r="AV435" s="110" t="str">
        <f>VLOOKUP(Tabela2[[#This Row],[SIEMA]],Siema2025,67,FALSE)</f>
        <v/>
      </c>
      <c r="AW435" s="110" t="str">
        <f>VLOOKUP(Tabela2[[#This Row],[SIEMA]],Siema2025,69,FALSE)</f>
        <v/>
      </c>
      <c r="AX435" s="110" t="str">
        <f>VLOOKUP(Tabela2[[#This Row],[SIEMA]],Siema2025,71,FALSE)</f>
        <v/>
      </c>
      <c r="AY435" s="110" t="str">
        <f>VLOOKUP(Tabela2[[#This Row],[SIEMA]],Siema2025,73,FALSE)</f>
        <v/>
      </c>
      <c r="AZ435" s="110" t="str">
        <f>VLOOKUP(Tabela2[[#This Row],[SIEMA]],Siema2025,75,FALSE)</f>
        <v/>
      </c>
      <c r="BA435" s="110" t="str">
        <f>VLOOKUP(Tabela2[[#This Row],[SIEMA]],Siema2025,77,FALSE)</f>
        <v/>
      </c>
      <c r="BB435" s="110" t="str">
        <f>VLOOKUP(Tabela2[[#This Row],[SIEMA]],Siema2025,79,FALSE)</f>
        <v/>
      </c>
      <c r="BC435" s="110"/>
      <c r="BD435" s="110" t="str">
        <f>VLOOKUP(Tabela2[[#This Row],[SIEMA]],Siema2025,82,FALSE)</f>
        <v/>
      </c>
      <c r="BE435" s="110" t="str">
        <f>VLOOKUP(Tabela2[[#This Row],[SIEMA]],Siema2025,81,FALSE)</f>
        <v/>
      </c>
      <c r="BF435" s="112" t="str">
        <f>VLOOKUP(Tabela2[[#This Row],[SIEMA]],Siema2025,28,FALSE)</f>
        <v>Petrobras</v>
      </c>
      <c r="BG435" s="112"/>
      <c r="BH435" s="113" t="str">
        <f>VLOOKUP(Tabela2[[#This Row],[SIEMA]],Siema2025,29,FALSE)</f>
        <v>33000167000101</v>
      </c>
      <c r="BI435" s="114" t="str">
        <f>VLOOKUP(Tabela2[[#This Row],[SIEMA]],Siema2025,107,FALSE)</f>
        <v>Não</v>
      </c>
      <c r="BJ435" s="109" t="s">
        <v>7111</v>
      </c>
      <c r="BK435" s="106" t="s">
        <v>2696</v>
      </c>
      <c r="BL435" s="143">
        <v>45919</v>
      </c>
      <c r="BM435" s="110">
        <f ca="1">IF(Tabela2[[#This Row],[Data de atendimento do Ibama (considerar o primeiro documento/ação)]]="",_xlfn.DAYS(TODAY(),J435),_xlfn.DAYS(Tabela2[[#This Row],[Data de atendimento do Ibama (considerar o primeiro documento/ação)]],J435))</f>
        <v>81</v>
      </c>
      <c r="BN435" s="110" t="str">
        <f>IF(Tabela2[[#This Row],[Atendido pelo Ibama ("Não" ou "Sim")]]="Não","Preencher", IF(Tabela2[[#This Row],[Atendido pelo Ibama ("Não" ou "Sim")]]="Sim","NA",""))</f>
        <v>NA</v>
      </c>
      <c r="BO435" s="116" t="s">
        <v>7139</v>
      </c>
      <c r="BP435" s="110" t="str">
        <f>IF(Tabela2[[#This Row],[Forma de atendimento (primeiro documento/ação)]]= "Outros (especificar)", "PREENCHER","NA")</f>
        <v>NA</v>
      </c>
      <c r="BQ435" s="108" t="s">
        <v>8026</v>
      </c>
      <c r="BR435" s="110" t="str">
        <f>IF(Tabela2[[#This Row],[Equipe do Ibama foi a campo? Houve sobrevoo do Poseidon?]] = "Sim", "PREENCHER","NA")</f>
        <v>NA</v>
      </c>
      <c r="BS435" s="110" t="str">
        <f>IF(Tabela2[[#This Row],[Se sim, foi emitida Ordem de Emergência? (informações vinculada à coluna CK)]] = "Sim", "PREENCHER","NA")</f>
        <v>NA</v>
      </c>
      <c r="BT435" s="110" t="s">
        <v>637</v>
      </c>
      <c r="BU435" s="110" t="str">
        <f>IF(Tabela2[[#This Row],[Houve envio de Informações Pós-acidente (preencher "não se aplica" quando de competência estadual/municipal)]] = "Sim", "PREENCHER","NA")</f>
        <v>NA</v>
      </c>
      <c r="BV435" s="110" t="s">
        <v>123</v>
      </c>
      <c r="BW435" s="110" t="s">
        <v>2696</v>
      </c>
      <c r="BX435" s="108" t="s">
        <v>7113</v>
      </c>
      <c r="BY435" s="143">
        <v>46101</v>
      </c>
      <c r="BZ435" s="106">
        <f>IF(Tabela2[[#This Row],[Data do documento de encerramento]]="NA","NA",IF(Tabela2[[#This Row],[Data do documento de encerramento]]="","Pendente de conclusão/ encerramento",_xlfn.DAYS(Tabela2[[#This Row],[Data do documento de encerramento]],J435)))</f>
        <v>263</v>
      </c>
      <c r="CA435" s="109" t="s">
        <v>8653</v>
      </c>
      <c r="CB435" s="109"/>
      <c r="CC435" s="131"/>
      <c r="CD435" s="109"/>
      <c r="CE435" s="109"/>
      <c r="CF435" s="109"/>
    </row>
    <row r="436" spans="1:84" hidden="1">
      <c r="A436" s="172">
        <v>20257150411</v>
      </c>
      <c r="B436" s="173" t="s">
        <v>8654</v>
      </c>
      <c r="C436" s="110" t="str">
        <f>VLOOKUP(Tabela2[[#This Row],[SIEMA]],Siema2025,4,FALSE)</f>
        <v xml:space="preserve"> MG</v>
      </c>
      <c r="D436" s="108" t="str">
        <f>VLOOKUP(Tabela2[[#This Row],[SIEMA]],Siema2025,3,FALSE)</f>
        <v xml:space="preserve">Centralina </v>
      </c>
      <c r="E436" s="108" t="str">
        <f>VLOOKUP(Tabela2[[#This Row],[SIEMA]],Siema2025,20,FALSE)</f>
        <v>BR 153/MG, KM 022+100, Norte</v>
      </c>
      <c r="F436" s="108"/>
      <c r="G436" s="108"/>
      <c r="H436" s="108"/>
      <c r="I436" s="106" t="str">
        <f>VLOOKUP(Tabela2[[#This Row],[SIEMA]],Siema2025,19,FALSE)</f>
        <v/>
      </c>
      <c r="J436" s="107">
        <f>VLOOKUP(Tabela2[[#This Row],[SIEMA]],Siema2025,2,FALSE)</f>
        <v>45839</v>
      </c>
      <c r="K436" s="107" t="str">
        <f>VLOOKUP(Tabela2[[#This Row],[SIEMA]],Siema2025,16,FALSE)</f>
        <v>Terça</v>
      </c>
      <c r="L436" s="108" t="str">
        <f>IF(Tabela2[[#This Row],[Data]]="","Sem Informação",VLOOKUP(MONTH(Tabela2[[#This Row],[Data]]),'[1]Validação de dados'!$I$1:$J$13,2,0))</f>
        <v>Julho</v>
      </c>
      <c r="M436" s="106">
        <f>YEAR(Tabela2[[#This Row],[Data]])</f>
        <v>2025</v>
      </c>
      <c r="N436" s="107" t="str">
        <f>VLOOKUP(Tabela2[[#This Row],[SIEMA]],Siema2025,17,FALSE)</f>
        <v>Matutino</v>
      </c>
      <c r="O436" s="107" t="str">
        <f>VLOOKUP(Tabela2[[#This Row],[SIEMA]],Siema2025,5,FALSE)</f>
        <v>Rodovia</v>
      </c>
      <c r="P436" s="106" t="str">
        <f>VLOOKUP(Tabela2[[#This Row],[SIEMA]],Siema2025,21,FALSE)</f>
        <v>Veículo seguia em sentido norte e por motivo não identificado o condutor perdeu o controle da direção, onde chocou-se contra o meio fio, saiu de pista e tombou em canteiro lateral.</v>
      </c>
      <c r="Q436" s="106" t="str">
        <f>VLOOKUP(Tabela2[[#This Row],[SIEMA]],Siema2025,7,FALSE)</f>
        <v>GPL</v>
      </c>
      <c r="R436" s="106" t="str">
        <f>VLOOKUP(Tabela2[[#This Row],[SIEMA]],Siema2025,10,FALSE)</f>
        <v/>
      </c>
      <c r="S436" s="109" t="str">
        <f>IF(Q436="","", IF(Q436="NC","", IF(Q436="NE","", IF(Q436="NA","",IFERROR(VLOOKUP(Q436,Produtos!$A$1:$C$2319,2,FALSE),"Não Cadastrado")))))</f>
        <v>Não Cadastrado</v>
      </c>
      <c r="T436" s="106" t="str">
        <f>VLOOKUP(Tabela2[[#This Row],[SIEMA]],Siema2025,11,FALSE)</f>
        <v xml:space="preserve"> </v>
      </c>
      <c r="U436" s="106" t="str">
        <f>VLOOKUP(Tabela2[[#This Row],[SIEMA]],Siema2025,12,FALSE)</f>
        <v xml:space="preserve"> </v>
      </c>
      <c r="V436" s="106" t="str">
        <f>IF(Q436="","",IF(ISNUMBER(Q436)=FALSE,"Não se aplica",IFERROR(VLOOKUP(Q436,Produtos!$A$1:$C$2319,3,FALSE),"Não Cadastrado")))</f>
        <v>Não se aplica</v>
      </c>
      <c r="W436" s="106" t="str">
        <f>VLOOKUP(Tabela2[[#This Row],[SIEMA]],Siema2025,10,FALSE)</f>
        <v/>
      </c>
      <c r="X436" s="115" t="str">
        <f>IF(Tabela2[[#This Row],[Origem do acidente]] = "Plataforma", "PREENCHER","NA")</f>
        <v>NA</v>
      </c>
      <c r="Y436" s="111" t="str">
        <f>IF(W436="","", IF(W436="NC","", IF(W436="NE","", IF(W436="NA","",IFERROR(VLOOKUP(W436,Produtos!$A$1:$C$2319,2,FALSE),"Não Cadastrado")))))</f>
        <v/>
      </c>
      <c r="Z436" s="106" t="str">
        <f>VLOOKUP(Tabela2[[#This Row],[SIEMA]],Siema2025,11,FALSE)</f>
        <v xml:space="preserve"> </v>
      </c>
      <c r="AA436" s="106" t="str">
        <f>VLOOKUP(Tabela2[[#This Row],[SIEMA]],Siema2025,12,FALSE)</f>
        <v xml:space="preserve"> </v>
      </c>
      <c r="AB436" s="106" t="str">
        <f>IF(W436="","",IF(ISNUMBER(W436)=FALSE,"Não se aplica",IFERROR(VLOOKUP(W436,Produtos!$A$1:$C$2319,3,FALSE),"Não Cadastrado")))</f>
        <v/>
      </c>
      <c r="AC436" s="106"/>
      <c r="AD436" s="110" t="str">
        <f>IF(Tabela2[[#This Row],[Origem do acidente]] = "Plataforma", "PREENCHER","NA")</f>
        <v>NA</v>
      </c>
      <c r="AE436" s="109" t="str">
        <f>IF(AC436="","", IF(AC436="NC","", IF(AC436="NE","", IF(AC436="NA","",IFERROR(VLOOKUP(AC436,Produtos!$A$1:$C$2319,2,FALSE),"Não Cadastrado")))))</f>
        <v/>
      </c>
      <c r="AF436" s="106"/>
      <c r="AG436" s="106"/>
      <c r="AH436" s="106" t="str">
        <f>IF(AC436="","",IF(ISNUMBER(AC436)=FALSE,"Não se aplica",IFERROR(VLOOKUP(AC436,Produtos!$A$1:$C$2319,3,FALSE),"Não Cadastrado")))</f>
        <v/>
      </c>
      <c r="AI436" s="106"/>
      <c r="AJ436" s="106" t="str">
        <f>VLOOKUP(Tabela2[[#This Row],[SIEMA]],Siema2025,26,FALSE)</f>
        <v>Veículo seguia em sentido norte e por motivo não identificado o condutor perdeu o controle da direção, onde chocou-se contra o meio fio, saiu de pista e tombou em canteiro lateral.</v>
      </c>
      <c r="AK436" s="109"/>
      <c r="AL436" s="109"/>
      <c r="AM436" s="109"/>
      <c r="AN436" s="110" t="str">
        <f>VLOOKUP(Tabela2[[#This Row],[SIEMA]],Siema2025,51,FALSE)</f>
        <v/>
      </c>
      <c r="AO436" s="110" t="str">
        <f>VLOOKUP(Tabela2[[#This Row],[SIEMA]],Siema2025,53,FALSE)</f>
        <v/>
      </c>
      <c r="AP436" s="110" t="str">
        <f>VLOOKUP(Tabela2[[#This Row],[SIEMA]],Siema2025,55,FALSE)</f>
        <v/>
      </c>
      <c r="AQ436" s="110" t="str">
        <f>VLOOKUP(Tabela2[[#This Row],[SIEMA]],Siema2025,57,FALSE)</f>
        <v/>
      </c>
      <c r="AR436" s="110" t="str">
        <f>VLOOKUP(Tabela2[[#This Row],[SIEMA]],Siema2025,59,FALSE)</f>
        <v/>
      </c>
      <c r="AS436" s="110" t="str">
        <f>VLOOKUP(Tabela2[[#This Row],[SIEMA]],Siema2025,61,FALSE)</f>
        <v/>
      </c>
      <c r="AT436" s="110" t="str">
        <f>VLOOKUP(Tabela2[[#This Row],[SIEMA]],Siema2025,63,FALSE)</f>
        <v/>
      </c>
      <c r="AU436" s="110" t="str">
        <f>VLOOKUP(Tabela2[[#This Row],[SIEMA]],Siema2025,65,FALSE)</f>
        <v/>
      </c>
      <c r="AV436" s="110" t="str">
        <f>VLOOKUP(Tabela2[[#This Row],[SIEMA]],Siema2025,67,FALSE)</f>
        <v/>
      </c>
      <c r="AW436" s="110" t="str">
        <f>VLOOKUP(Tabela2[[#This Row],[SIEMA]],Siema2025,69,FALSE)</f>
        <v>X</v>
      </c>
      <c r="AX436" s="110" t="str">
        <f>VLOOKUP(Tabela2[[#This Row],[SIEMA]],Siema2025,71,FALSE)</f>
        <v/>
      </c>
      <c r="AY436" s="110" t="str">
        <f>VLOOKUP(Tabela2[[#This Row],[SIEMA]],Siema2025,73,FALSE)</f>
        <v/>
      </c>
      <c r="AZ436" s="110" t="str">
        <f>VLOOKUP(Tabela2[[#This Row],[SIEMA]],Siema2025,75,FALSE)</f>
        <v/>
      </c>
      <c r="BA436" s="110" t="str">
        <f>VLOOKUP(Tabela2[[#This Row],[SIEMA]],Siema2025,77,FALSE)</f>
        <v/>
      </c>
      <c r="BB436" s="110" t="str">
        <f>VLOOKUP(Tabela2[[#This Row],[SIEMA]],Siema2025,79,FALSE)</f>
        <v/>
      </c>
      <c r="BC436" s="110" t="str">
        <f>IF(Tabela2[[#This Row],[Outro(s) ]] = "X", "PREENCHER","NA")</f>
        <v>NA</v>
      </c>
      <c r="BD436" s="110" t="str">
        <f>VLOOKUP(Tabela2[[#This Row],[SIEMA]],Siema2025,82,FALSE)</f>
        <v/>
      </c>
      <c r="BE436" s="110" t="str">
        <f>VLOOKUP(Tabela2[[#This Row],[SIEMA]],Siema2025,81,FALSE)</f>
        <v/>
      </c>
      <c r="BF436" s="112" t="str">
        <f>VLOOKUP(Tabela2[[#This Row],[SIEMA]],Siema2025,28,FALSE)</f>
        <v>Transportadora Contatto LTDA</v>
      </c>
      <c r="BG436" s="112"/>
      <c r="BH436" s="113" t="str">
        <f>VLOOKUP(Tabela2[[#This Row],[SIEMA]],Siema2025,29,FALSE)</f>
        <v>43251230000306</v>
      </c>
      <c r="BI436" s="114" t="str">
        <f>VLOOKUP(Tabela2[[#This Row],[SIEMA]],Siema2025,107,FALSE)</f>
        <v>Não</v>
      </c>
      <c r="BJ436" s="109"/>
      <c r="BK436" s="106"/>
      <c r="BL436" s="143"/>
      <c r="BM436" s="110">
        <f ca="1">IF(Tabela2[[#This Row],[Data de atendimento do Ibama (considerar o primeiro documento/ação)]]="",_xlfn.DAYS(TODAY(),J436),_xlfn.DAYS(Tabela2[[#This Row],[Data de atendimento do Ibama (considerar o primeiro documento/ação)]],J436))</f>
        <v>381</v>
      </c>
      <c r="BN436" s="110" t="str">
        <f>IF(Tabela2[[#This Row],[Atendido pelo Ibama ("Não" ou "Sim")]]="Não","Preencher", IF(Tabela2[[#This Row],[Atendido pelo Ibama ("Não" ou "Sim")]]="Sim","NA",""))</f>
        <v/>
      </c>
      <c r="BO436" s="116"/>
      <c r="BP436" s="110" t="str">
        <f>IF(Tabela2[[#This Row],[Forma de atendimento (primeiro documento/ação)]]= "Outros (especificar)", "PREENCHER","NA")</f>
        <v>NA</v>
      </c>
      <c r="BQ436" s="108"/>
      <c r="BR436" s="110" t="str">
        <f>IF(Tabela2[[#This Row],[Equipe do Ibama foi a campo? Houve sobrevoo do Poseidon?]] = "Sim", "PREENCHER","NA")</f>
        <v>NA</v>
      </c>
      <c r="BS436" s="110" t="str">
        <f>IF(Tabela2[[#This Row],[Se sim, foi emitida Ordem de Emergência? (informações vinculada à coluna CK)]] = "Sim", "PREENCHER","NA")</f>
        <v>NA</v>
      </c>
      <c r="BT436" s="110" t="str">
        <f>IF(Tabela2[[#This Row],[Foi elaborado Relatório de Vistoria pelo Ibama? (informações vinculada à coluna CK)]] = "Sim", "PREENCHER","NA")</f>
        <v>NA</v>
      </c>
      <c r="BU436" s="110" t="str">
        <f>IF(Tabela2[[#This Row],[Houve envio de Informações Pós-acidente (preencher "não se aplica" quando de competência estadual/municipal)]] = "Sim", "PREENCHER","NA")</f>
        <v>NA</v>
      </c>
      <c r="BV436" s="110" t="str">
        <f>IF(Tabela2[[#This Row],[Houve avaliação das informações pós-acidente solicitadas/enviadas?]] = "Sim", "PREENCHER","NA")</f>
        <v>NA</v>
      </c>
      <c r="BW436" s="110" t="str">
        <f>IF(Tabela2[[#This Row],[O Ibama aguarda resposta da empresa/OEMA, etc?]] = "Sim", "PREENCHER","NA")</f>
        <v>NA</v>
      </c>
      <c r="BX436" s="108"/>
      <c r="BY436" s="108"/>
      <c r="BZ436" s="106" t="str">
        <f>IF(Tabela2[[#This Row],[Data do documento de encerramento]]="NA","NA",IF(Tabela2[[#This Row],[Data do documento de encerramento]]="","Pendente de conclusão/ encerramento",_xlfn.DAYS(Tabela2[[#This Row],[Data do documento de encerramento]],J436)))</f>
        <v>Pendente de conclusão/ encerramento</v>
      </c>
      <c r="CA436" s="117"/>
      <c r="CB436" s="109"/>
      <c r="CC436" s="131"/>
      <c r="CD436" s="109"/>
      <c r="CE436" s="109"/>
      <c r="CF436" s="109"/>
    </row>
    <row r="437" spans="1:84" ht="30.75">
      <c r="A437" s="185">
        <v>20257336041</v>
      </c>
      <c r="B437" s="120" t="s">
        <v>8655</v>
      </c>
      <c r="C437" s="110" t="s">
        <v>672</v>
      </c>
      <c r="D437" s="108" t="s">
        <v>637</v>
      </c>
      <c r="E437" s="108" t="s">
        <v>8269</v>
      </c>
      <c r="F437" s="108"/>
      <c r="G437" s="108" t="s">
        <v>8270</v>
      </c>
      <c r="H437" s="108" t="s">
        <v>8271</v>
      </c>
      <c r="I437" s="106" t="str">
        <f>VLOOKUP(Tabela2[[#This Row],[SIEMA]],Siema2025,19,FALSE)</f>
        <v>Santos</v>
      </c>
      <c r="J437" s="107">
        <f>VLOOKUP(Tabela2[[#This Row],[SIEMA]],Siema2025,2,FALSE)</f>
        <v>45839</v>
      </c>
      <c r="K437" s="107" t="str">
        <f>VLOOKUP(Tabela2[[#This Row],[SIEMA]],Siema2025,16,FALSE)</f>
        <v>Terça</v>
      </c>
      <c r="L437" s="108" t="str">
        <f>IF(Tabela2[[#This Row],[Data]]="","Sem Informação",VLOOKUP(MONTH(Tabela2[[#This Row],[Data]]),'[1]Validação de dados'!$I$1:$J$13,2,0))</f>
        <v>Julho</v>
      </c>
      <c r="M437" s="106">
        <f>YEAR(Tabela2[[#This Row],[Data]])</f>
        <v>2025</v>
      </c>
      <c r="N437" s="107" t="str">
        <f>VLOOKUP(Tabela2[[#This Row],[SIEMA]],Siema2025,17,FALSE)</f>
        <v>Noturno</v>
      </c>
      <c r="O437" s="107" t="str">
        <f>VLOOKUP(Tabela2[[#This Row],[SIEMA]],Siema2025,5,FALSE)</f>
        <v>Plataforma</v>
      </c>
      <c r="P437" s="106"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37" s="106" t="s">
        <v>637</v>
      </c>
      <c r="R437" s="106" t="s">
        <v>7450</v>
      </c>
      <c r="S437" s="109" t="s">
        <v>7095</v>
      </c>
      <c r="T437" s="106">
        <v>4.5999999999999999E-2</v>
      </c>
      <c r="U437" s="106" t="s">
        <v>7109</v>
      </c>
      <c r="V437" s="106" t="s">
        <v>637</v>
      </c>
      <c r="W437" s="106"/>
      <c r="X437" s="115"/>
      <c r="Y437" s="111" t="str">
        <f>IF(W437="","", IF(W437="NC","", IF(W437="NE","", IF(W437="NA","",IFERROR(VLOOKUP(W437,Produtos!$A$1:$C$2319,2,FALSE),"Não Cadastrado")))))</f>
        <v/>
      </c>
      <c r="Z437" s="106"/>
      <c r="AA437" s="106"/>
      <c r="AB437" s="106" t="str">
        <f>IF(W437="","",IF(ISNUMBER(W437)=FALSE,"Não se aplica",IFERROR(VLOOKUP(W437,Produtos!$A$1:$C$2319,3,FALSE),"Não Cadastrado")))</f>
        <v/>
      </c>
      <c r="AC437" s="106"/>
      <c r="AD437" s="110"/>
      <c r="AE437" s="109" t="str">
        <f>IF(AC437="","", IF(AC437="NC","", IF(AC437="NE","", IF(AC437="NA","",IFERROR(VLOOKUP(AC437,Produtos!$A$1:$C$2319,2,FALSE),"Não Cadastrado")))))</f>
        <v/>
      </c>
      <c r="AF437" s="106"/>
      <c r="AG437" s="106"/>
      <c r="AH437" s="106" t="str">
        <f>IF(AC437="","",IF(ISNUMBER(AC437)=FALSE,"Não se aplica",IFERROR(VLOOKUP(AC437,Produtos!$A$1:$C$2319,3,FALSE),"Não Cadastrado")))</f>
        <v/>
      </c>
      <c r="AI437" s="106"/>
      <c r="AJ437" s="106" t="str">
        <f>VLOOKUP(Tabela2[[#This Row],[SIEMA]],Siema2025,26,FALSE)</f>
        <v>Abertura parcial não intencional de válvula manual. Os motivos que levaram a tal abertura serão avaliados durante investigação do evento.</v>
      </c>
      <c r="AK437" s="109" t="s">
        <v>7356</v>
      </c>
      <c r="AL437" s="109" t="s">
        <v>7219</v>
      </c>
      <c r="AM437" s="109" t="s">
        <v>7110</v>
      </c>
      <c r="AN437" s="110" t="str">
        <f>VLOOKUP(Tabela2[[#This Row],[SIEMA]],Siema2025,51,FALSE)</f>
        <v/>
      </c>
      <c r="AO437" s="110" t="str">
        <f>VLOOKUP(Tabela2[[#This Row],[SIEMA]],Siema2025,53,FALSE)</f>
        <v/>
      </c>
      <c r="AP437" s="110" t="str">
        <f>VLOOKUP(Tabela2[[#This Row],[SIEMA]],Siema2025,55,FALSE)</f>
        <v/>
      </c>
      <c r="AQ437" s="110" t="str">
        <f>VLOOKUP(Tabela2[[#This Row],[SIEMA]],Siema2025,57,FALSE)</f>
        <v/>
      </c>
      <c r="AR437" s="110" t="str">
        <f>VLOOKUP(Tabela2[[#This Row],[SIEMA]],Siema2025,59,FALSE)</f>
        <v/>
      </c>
      <c r="AS437" s="110" t="str">
        <f>VLOOKUP(Tabela2[[#This Row],[SIEMA]],Siema2025,61,FALSE)</f>
        <v>X</v>
      </c>
      <c r="AT437" s="110" t="str">
        <f>VLOOKUP(Tabela2[[#This Row],[SIEMA]],Siema2025,63,FALSE)</f>
        <v/>
      </c>
      <c r="AU437" s="110" t="str">
        <f>VLOOKUP(Tabela2[[#This Row],[SIEMA]],Siema2025,65,FALSE)</f>
        <v/>
      </c>
      <c r="AV437" s="110" t="str">
        <f>VLOOKUP(Tabela2[[#This Row],[SIEMA]],Siema2025,67,FALSE)</f>
        <v/>
      </c>
      <c r="AW437" s="110" t="str">
        <f>VLOOKUP(Tabela2[[#This Row],[SIEMA]],Siema2025,69,FALSE)</f>
        <v/>
      </c>
      <c r="AX437" s="110" t="str">
        <f>VLOOKUP(Tabela2[[#This Row],[SIEMA]],Siema2025,71,FALSE)</f>
        <v/>
      </c>
      <c r="AY437" s="110" t="str">
        <f>VLOOKUP(Tabela2[[#This Row],[SIEMA]],Siema2025,73,FALSE)</f>
        <v/>
      </c>
      <c r="AZ437" s="110" t="str">
        <f>VLOOKUP(Tabela2[[#This Row],[SIEMA]],Siema2025,75,FALSE)</f>
        <v/>
      </c>
      <c r="BA437" s="110" t="str">
        <f>VLOOKUP(Tabela2[[#This Row],[SIEMA]],Siema2025,77,FALSE)</f>
        <v/>
      </c>
      <c r="BB437" s="110" t="str">
        <f>VLOOKUP(Tabela2[[#This Row],[SIEMA]],Siema2025,79,FALSE)</f>
        <v/>
      </c>
      <c r="BC437" s="110" t="str">
        <f>IF(Tabela2[[#This Row],[Outro(s) ]] = "X", "PREENCHER","NA")</f>
        <v>NA</v>
      </c>
      <c r="BD437" s="110" t="str">
        <f>VLOOKUP(Tabela2[[#This Row],[SIEMA]],Siema2025,82,FALSE)</f>
        <v/>
      </c>
      <c r="BE437" s="110" t="str">
        <f>VLOOKUP(Tabela2[[#This Row],[SIEMA]],Siema2025,81,FALSE)</f>
        <v/>
      </c>
      <c r="BF437" s="112" t="str">
        <f>VLOOKUP(Tabela2[[#This Row],[SIEMA]],Siema2025,28,FALSE)</f>
        <v>Petrobras</v>
      </c>
      <c r="BG437" s="112"/>
      <c r="BH437" s="113">
        <v>33000167000101</v>
      </c>
      <c r="BI437" s="114" t="str">
        <f>VLOOKUP(Tabela2[[#This Row],[SIEMA]],Siema2025,107,FALSE)</f>
        <v>Não</v>
      </c>
      <c r="BJ437" s="109" t="s">
        <v>7097</v>
      </c>
      <c r="BK437" s="106" t="s">
        <v>2696</v>
      </c>
      <c r="BL437" s="143">
        <v>45845</v>
      </c>
      <c r="BM437" s="110">
        <f ca="1">IF(Tabela2[[#This Row],[Data de atendimento do Ibama (considerar o primeiro documento/ação)]]="",_xlfn.DAYS(TODAY(),J437),_xlfn.DAYS(Tabela2[[#This Row],[Data de atendimento do Ibama (considerar o primeiro documento/ação)]],J437))</f>
        <v>6</v>
      </c>
      <c r="BN437" s="110" t="str">
        <f>IF(Tabela2[[#This Row],[Atendido pelo Ibama ("Não" ou "Sim")]]="Não","Preencher", IF(Tabela2[[#This Row],[Atendido pelo Ibama ("Não" ou "Sim")]]="Sim","NA",""))</f>
        <v>NA</v>
      </c>
      <c r="BO437" s="116" t="s">
        <v>7098</v>
      </c>
      <c r="BP437" s="110" t="str">
        <f>IF(Tabela2[[#This Row],[Forma de atendimento (primeiro documento/ação)]]= "Outros (especificar)", "PREENCHER","NA")</f>
        <v>NA</v>
      </c>
      <c r="BQ437" s="108" t="s">
        <v>123</v>
      </c>
      <c r="BR437" s="110" t="str">
        <f>IF(Tabela2[[#This Row],[Equipe do Ibama foi a campo? Houve sobrevoo do Poseidon?]] = "Sim", "PREENCHER","NA")</f>
        <v>NA</v>
      </c>
      <c r="BS437" s="110" t="str">
        <f>IF(Tabela2[[#This Row],[Se sim, foi emitida Ordem de Emergência? (informações vinculada à coluna CK)]] = "Sim", "PREENCHER","NA")</f>
        <v>NA</v>
      </c>
      <c r="BT437" s="110" t="s">
        <v>7099</v>
      </c>
      <c r="BU437" s="110" t="s">
        <v>2696</v>
      </c>
      <c r="BV437" s="110" t="s">
        <v>123</v>
      </c>
      <c r="BW437" s="110" t="s">
        <v>2696</v>
      </c>
      <c r="BX437" s="108" t="s">
        <v>7100</v>
      </c>
      <c r="BY437" s="143">
        <v>45916</v>
      </c>
      <c r="BZ437" s="106">
        <f>IF(Tabela2[[#This Row],[Data do documento de encerramento]]="NA","NA",IF(Tabela2[[#This Row],[Data do documento de encerramento]]="","Pendente de conclusão/ encerramento",_xlfn.DAYS(Tabela2[[#This Row],[Data do documento de encerramento]],J437)))</f>
        <v>77</v>
      </c>
      <c r="CA437" s="109"/>
      <c r="CB437" s="109" t="s">
        <v>7156</v>
      </c>
      <c r="CC437" s="131" t="s">
        <v>7189</v>
      </c>
      <c r="CD437" s="109" t="s">
        <v>123</v>
      </c>
      <c r="CE437" s="109" t="s">
        <v>2696</v>
      </c>
      <c r="CF437" s="109" t="s">
        <v>7103</v>
      </c>
    </row>
    <row r="438" spans="1:84" hidden="1">
      <c r="A438" s="172">
        <v>20257228821</v>
      </c>
      <c r="B438" s="173" t="s">
        <v>8656</v>
      </c>
      <c r="C438" s="110" t="str">
        <f>VLOOKUP(Tabela2[[#This Row],[SIEMA]],Siema2025,4,FALSE)</f>
        <v xml:space="preserve"> PR</v>
      </c>
      <c r="D438" s="108" t="str">
        <f>VLOOKUP(Tabela2[[#This Row],[SIEMA]],Siema2025,3,FALSE)</f>
        <v xml:space="preserve">Morretes </v>
      </c>
      <c r="E438" s="108" t="str">
        <f>VLOOKUP(Tabela2[[#This Row],[SIEMA]],Siema2025,20,FALSE)</f>
        <v>BR 277 KM 28 - Sentido Oeste</v>
      </c>
      <c r="F438" s="108"/>
      <c r="G438" s="108"/>
      <c r="H438" s="108"/>
      <c r="I438" s="106" t="str">
        <f>VLOOKUP(Tabela2[[#This Row],[SIEMA]],Siema2025,19,FALSE)</f>
        <v/>
      </c>
      <c r="J438" s="107">
        <f>VLOOKUP(Tabela2[[#This Row],[SIEMA]],Siema2025,2,FALSE)</f>
        <v>45840</v>
      </c>
      <c r="K438" s="107" t="str">
        <f>VLOOKUP(Tabela2[[#This Row],[SIEMA]],Siema2025,16,FALSE)</f>
        <v>Quarta</v>
      </c>
      <c r="L438" s="108" t="str">
        <f>IF(Tabela2[[#This Row],[Data]]="","Sem Informação",VLOOKUP(MONTH(Tabela2[[#This Row],[Data]]),'[1]Validação de dados'!$I$1:$J$13,2,0))</f>
        <v>Julho</v>
      </c>
      <c r="M438" s="106">
        <f>YEAR(Tabela2[[#This Row],[Data]])</f>
        <v>2025</v>
      </c>
      <c r="N438" s="107" t="str">
        <f>VLOOKUP(Tabela2[[#This Row],[SIEMA]],Siema2025,17,FALSE)</f>
        <v>Madrugada</v>
      </c>
      <c r="O438" s="107" t="str">
        <f>VLOOKUP(Tabela2[[#This Row],[SIEMA]],Siema2025,5,FALSE)</f>
        <v>Rodovia</v>
      </c>
      <c r="P438" s="106" t="str">
        <f>VLOOKUP(Tabela2[[#This Row],[SIEMA]],Siema2025,21,FALSE)</f>
        <v>Ocorrência de colisão entre veículos, danificando carga de produto químico COD ONU 1203. Vazamento na pista de rolamento. Transportadora informou que acionou a Ambipar e estão em deslocamento.</v>
      </c>
      <c r="Q438" s="106" t="str">
        <f>VLOOKUP(Tabela2[[#This Row],[SIEMA]],Siema2025,7,FALSE)</f>
        <v>GASOLINA</v>
      </c>
      <c r="R438" s="106" t="str">
        <f>VLOOKUP(Tabela2[[#This Row],[SIEMA]],Siema2025,10,FALSE)</f>
        <v/>
      </c>
      <c r="S438" s="109" t="str">
        <f>IF(Q438="","", IF(Q438="NC","", IF(Q438="NE","", IF(Q438="NA","",IFERROR(VLOOKUP(Q438,Produtos!$A$1:$C$2319,2,FALSE),"Não Cadastrado")))))</f>
        <v>Não Cadastrado</v>
      </c>
      <c r="T438" s="106" t="str">
        <f>VLOOKUP(Tabela2[[#This Row],[SIEMA]],Siema2025,11,FALSE)</f>
        <v xml:space="preserve"> </v>
      </c>
      <c r="U438" s="106" t="str">
        <f>VLOOKUP(Tabela2[[#This Row],[SIEMA]],Siema2025,12,FALSE)</f>
        <v xml:space="preserve"> </v>
      </c>
      <c r="V438" s="106" t="str">
        <f>IF(Q438="","",IF(ISNUMBER(Q438)=FALSE,"Não se aplica",IFERROR(VLOOKUP(Q438,Produtos!$A$1:$C$2319,3,FALSE),"Não Cadastrado")))</f>
        <v>Não se aplica</v>
      </c>
      <c r="W438" s="106" t="str">
        <f>VLOOKUP(Tabela2[[#This Row],[SIEMA]],Siema2025,10,FALSE)</f>
        <v/>
      </c>
      <c r="X438" s="115" t="str">
        <f>IF(Tabela2[[#This Row],[Origem do acidente]] = "Plataforma", "PREENCHER","NA")</f>
        <v>NA</v>
      </c>
      <c r="Y438" s="111" t="str">
        <f>IF(W438="","", IF(W438="NC","", IF(W438="NE","", IF(W438="NA","",IFERROR(VLOOKUP(W438,Produtos!$A$1:$C$2319,2,FALSE),"Não Cadastrado")))))</f>
        <v/>
      </c>
      <c r="Z438" s="106" t="str">
        <f>VLOOKUP(Tabela2[[#This Row],[SIEMA]],Siema2025,11,FALSE)</f>
        <v xml:space="preserve"> </v>
      </c>
      <c r="AA438" s="106" t="str">
        <f>VLOOKUP(Tabela2[[#This Row],[SIEMA]],Siema2025,12,FALSE)</f>
        <v xml:space="preserve"> </v>
      </c>
      <c r="AB438" s="106" t="str">
        <f>IF(W438="","",IF(ISNUMBER(W438)=FALSE,"Não se aplica",IFERROR(VLOOKUP(W438,Produtos!$A$1:$C$2319,3,FALSE),"Não Cadastrado")))</f>
        <v/>
      </c>
      <c r="AC438" s="106"/>
      <c r="AD438" s="110" t="str">
        <f>IF(Tabela2[[#This Row],[Origem do acidente]] = "Plataforma", "PREENCHER","NA")</f>
        <v>NA</v>
      </c>
      <c r="AE438" s="109" t="str">
        <f>IF(AC438="","", IF(AC438="NC","", IF(AC438="NE","", IF(AC438="NA","",IFERROR(VLOOKUP(AC438,Produtos!$A$1:$C$2319,2,FALSE),"Não Cadastrado")))))</f>
        <v/>
      </c>
      <c r="AF438" s="106"/>
      <c r="AG438" s="106"/>
      <c r="AH438" s="106" t="str">
        <f>IF(AC438="","",IF(ISNUMBER(AC438)=FALSE,"Não se aplica",IFERROR(VLOOKUP(AC438,Produtos!$A$1:$C$2319,3,FALSE),"Não Cadastrado")))</f>
        <v/>
      </c>
      <c r="AI438" s="106"/>
      <c r="AJ438" s="106" t="str">
        <f>VLOOKUP(Tabela2[[#This Row],[SIEMA]],Siema2025,26,FALSE)</f>
        <v>Ocorrência de colisão entre veículos, danificando carga de produto químico COD ONU 1203. Vazamento na pista de rolamento. Transportadora informou que acionou a Ambipar e estão em deslocamento.</v>
      </c>
      <c r="AK438" s="109"/>
      <c r="AL438" s="109"/>
      <c r="AM438" s="109"/>
      <c r="AN438" s="110" t="str">
        <f>VLOOKUP(Tabela2[[#This Row],[SIEMA]],Siema2025,51,FALSE)</f>
        <v/>
      </c>
      <c r="AO438" s="110" t="str">
        <f>VLOOKUP(Tabela2[[#This Row],[SIEMA]],Siema2025,53,FALSE)</f>
        <v/>
      </c>
      <c r="AP438" s="110" t="str">
        <f>VLOOKUP(Tabela2[[#This Row],[SIEMA]],Siema2025,55,FALSE)</f>
        <v/>
      </c>
      <c r="AQ438" s="110" t="str">
        <f>VLOOKUP(Tabela2[[#This Row],[SIEMA]],Siema2025,57,FALSE)</f>
        <v/>
      </c>
      <c r="AR438" s="110" t="str">
        <f>VLOOKUP(Tabela2[[#This Row],[SIEMA]],Siema2025,59,FALSE)</f>
        <v/>
      </c>
      <c r="AS438" s="110" t="str">
        <f>VLOOKUP(Tabela2[[#This Row],[SIEMA]],Siema2025,61,FALSE)</f>
        <v/>
      </c>
      <c r="AT438" s="110" t="str">
        <f>VLOOKUP(Tabela2[[#This Row],[SIEMA]],Siema2025,63,FALSE)</f>
        <v/>
      </c>
      <c r="AU438" s="110" t="str">
        <f>VLOOKUP(Tabela2[[#This Row],[SIEMA]],Siema2025,65,FALSE)</f>
        <v>X</v>
      </c>
      <c r="AV438" s="110" t="str">
        <f>VLOOKUP(Tabela2[[#This Row],[SIEMA]],Siema2025,67,FALSE)</f>
        <v/>
      </c>
      <c r="AW438" s="110" t="str">
        <f>VLOOKUP(Tabela2[[#This Row],[SIEMA]],Siema2025,69,FALSE)</f>
        <v/>
      </c>
      <c r="AX438" s="110" t="str">
        <f>VLOOKUP(Tabela2[[#This Row],[SIEMA]],Siema2025,71,FALSE)</f>
        <v/>
      </c>
      <c r="AY438" s="110" t="str">
        <f>VLOOKUP(Tabela2[[#This Row],[SIEMA]],Siema2025,73,FALSE)</f>
        <v/>
      </c>
      <c r="AZ438" s="110" t="str">
        <f>VLOOKUP(Tabela2[[#This Row],[SIEMA]],Siema2025,75,FALSE)</f>
        <v/>
      </c>
      <c r="BA438" s="110" t="str">
        <f>VLOOKUP(Tabela2[[#This Row],[SIEMA]],Siema2025,77,FALSE)</f>
        <v/>
      </c>
      <c r="BB438" s="110" t="str">
        <f>VLOOKUP(Tabela2[[#This Row],[SIEMA]],Siema2025,79,FALSE)</f>
        <v>X</v>
      </c>
      <c r="BC438" s="110" t="str">
        <f>IF(Tabela2[[#This Row],[Outro(s) ]] = "X", "PREENCHER","NA")</f>
        <v>PREENCHER</v>
      </c>
      <c r="BD438" s="110" t="str">
        <f>VLOOKUP(Tabela2[[#This Row],[SIEMA]],Siema2025,82,FALSE)</f>
        <v/>
      </c>
      <c r="BE438" s="110" t="str">
        <f>VLOOKUP(Tabela2[[#This Row],[SIEMA]],Siema2025,81,FALSE)</f>
        <v/>
      </c>
      <c r="BF438" s="112" t="str">
        <f>VLOOKUP(Tabela2[[#This Row],[SIEMA]],Siema2025,28,FALSE)</f>
        <v/>
      </c>
      <c r="BG438" s="112"/>
      <c r="BH438" s="113" t="str">
        <f>VLOOKUP(Tabela2[[#This Row],[SIEMA]],Siema2025,29,FALSE)</f>
        <v/>
      </c>
      <c r="BI438" s="114" t="str">
        <f>VLOOKUP(Tabela2[[#This Row],[SIEMA]],Siema2025,107,FALSE)</f>
        <v>Não</v>
      </c>
      <c r="BJ438" s="109"/>
      <c r="BK438" s="106"/>
      <c r="BL438" s="143"/>
      <c r="BM438" s="110">
        <f ca="1">IF(Tabela2[[#This Row],[Data de atendimento do Ibama (considerar o primeiro documento/ação)]]="",_xlfn.DAYS(TODAY(),J438),_xlfn.DAYS(Tabela2[[#This Row],[Data de atendimento do Ibama (considerar o primeiro documento/ação)]],J438))</f>
        <v>380</v>
      </c>
      <c r="BN438" s="110" t="str">
        <f>IF(Tabela2[[#This Row],[Atendido pelo Ibama ("Não" ou "Sim")]]="Não","Preencher", IF(Tabela2[[#This Row],[Atendido pelo Ibama ("Não" ou "Sim")]]="Sim","NA",""))</f>
        <v/>
      </c>
      <c r="BO438" s="116"/>
      <c r="BP438" s="110" t="str">
        <f>IF(Tabela2[[#This Row],[Forma de atendimento (primeiro documento/ação)]]= "Outros (especificar)", "PREENCHER","NA")</f>
        <v>NA</v>
      </c>
      <c r="BQ438" s="108"/>
      <c r="BR438" s="110" t="str">
        <f>IF(Tabela2[[#This Row],[Equipe do Ibama foi a campo? Houve sobrevoo do Poseidon?]] = "Sim", "PREENCHER","NA")</f>
        <v>NA</v>
      </c>
      <c r="BS438" s="110" t="str">
        <f>IF(Tabela2[[#This Row],[Se sim, foi emitida Ordem de Emergência? (informações vinculada à coluna CK)]] = "Sim", "PREENCHER","NA")</f>
        <v>NA</v>
      </c>
      <c r="BT438" s="110" t="str">
        <f>IF(Tabela2[[#This Row],[Foi elaborado Relatório de Vistoria pelo Ibama? (informações vinculada à coluna CK)]] = "Sim", "PREENCHER","NA")</f>
        <v>NA</v>
      </c>
      <c r="BU438" s="110" t="str">
        <f>IF(Tabela2[[#This Row],[Houve envio de Informações Pós-acidente (preencher "não se aplica" quando de competência estadual/municipal)]] = "Sim", "PREENCHER","NA")</f>
        <v>NA</v>
      </c>
      <c r="BV438" s="110" t="str">
        <f>IF(Tabela2[[#This Row],[Houve avaliação das informações pós-acidente solicitadas/enviadas?]] = "Sim", "PREENCHER","NA")</f>
        <v>NA</v>
      </c>
      <c r="BW438" s="110" t="str">
        <f>IF(Tabela2[[#This Row],[O Ibama aguarda resposta da empresa/OEMA, etc?]] = "Sim", "PREENCHER","NA")</f>
        <v>NA</v>
      </c>
      <c r="BX438" s="108"/>
      <c r="BY438" s="108"/>
      <c r="BZ438" s="106" t="str">
        <f>IF(Tabela2[[#This Row],[Data do documento de encerramento]]="NA","NA",IF(Tabela2[[#This Row],[Data do documento de encerramento]]="","Pendente de conclusão/ encerramento",_xlfn.DAYS(Tabela2[[#This Row],[Data do documento de encerramento]],J438)))</f>
        <v>Pendente de conclusão/ encerramento</v>
      </c>
      <c r="CA438" s="109"/>
      <c r="CB438" s="109"/>
      <c r="CC438" s="133"/>
      <c r="CD438" s="109"/>
      <c r="CE438" s="109"/>
      <c r="CF438" s="109"/>
    </row>
    <row r="439" spans="1:84" ht="30.75" hidden="1">
      <c r="A439" s="231">
        <v>20257254034</v>
      </c>
      <c r="B439" s="180" t="s">
        <v>8310</v>
      </c>
      <c r="C439" s="110" t="str">
        <f>VLOOKUP(Tabela2[[#This Row],[SIEMA]],Siema2025,4,FALSE)</f>
        <v xml:space="preserve"> SP</v>
      </c>
      <c r="D439" s="108" t="str">
        <f>VLOOKUP(Tabela2[[#This Row],[SIEMA]],Siema2025,3,FALSE)</f>
        <v xml:space="preserve">Taquaritinga </v>
      </c>
      <c r="E439" s="108" t="str">
        <f>VLOOKUP(Tabela2[[#This Row],[SIEMA]],Siema2025,20,FALSE)</f>
        <v>km 074+000</v>
      </c>
      <c r="F439" s="108"/>
      <c r="G439" s="108" t="s">
        <v>8657</v>
      </c>
      <c r="H439" s="108" t="s">
        <v>8658</v>
      </c>
      <c r="I439" s="106" t="s">
        <v>7118</v>
      </c>
      <c r="J439" s="107">
        <f>VLOOKUP(Tabela2[[#This Row],[SIEMA]],Siema2025,2,FALSE)</f>
        <v>45840</v>
      </c>
      <c r="K439" s="107" t="str">
        <f>VLOOKUP(Tabela2[[#This Row],[SIEMA]],Siema2025,16,FALSE)</f>
        <v>Quarta</v>
      </c>
      <c r="L439" s="108" t="str">
        <f>IF(Tabela2[[#This Row],[Data]]="","Sem Informação",VLOOKUP(MONTH(Tabela2[[#This Row],[Data]]),'[1]Validação de dados'!$I$1:$J$13,2,0))</f>
        <v>Julho</v>
      </c>
      <c r="M439" s="106">
        <f>YEAR(Tabela2[[#This Row],[Data]])</f>
        <v>2025</v>
      </c>
      <c r="N439" s="107" t="str">
        <f>VLOOKUP(Tabela2[[#This Row],[SIEMA]],Siema2025,17,FALSE)</f>
        <v>Vespertino</v>
      </c>
      <c r="O439" s="107" t="str">
        <f>VLOOKUP(Tabela2[[#This Row],[SIEMA]],Siema2025,5,FALSE)</f>
        <v>Ferrovia</v>
      </c>
      <c r="P439" s="106" t="str">
        <f>VLOOKUP(Tabela2[[#This Row],[SIEMA]],Siema2025,21,FALSE)</f>
        <v>Vazamento de soja sobre a via</v>
      </c>
      <c r="Q439" s="106" t="s">
        <v>7119</v>
      </c>
      <c r="R439" s="106" t="s">
        <v>7119</v>
      </c>
      <c r="S439" s="109" t="s">
        <v>7430</v>
      </c>
      <c r="T439" s="106" t="s">
        <v>8077</v>
      </c>
      <c r="U439" s="106" t="str">
        <f>VLOOKUP(Tabela2[[#This Row],[SIEMA]],Siema2025,12,FALSE)</f>
        <v/>
      </c>
      <c r="V439" s="106" t="s">
        <v>7119</v>
      </c>
      <c r="W439" s="106"/>
      <c r="X439" s="115"/>
      <c r="Y439" s="111" t="str">
        <f>IF(W439="","", IF(W439="NC","", IF(W439="NE","", IF(W439="NA","",IFERROR(VLOOKUP(W439,Produtos!$A$1:$C$2319,2,FALSE),"Não Cadastrado")))))</f>
        <v/>
      </c>
      <c r="Z439" s="106" t="str">
        <f>VLOOKUP(Tabela2[[#This Row],[SIEMA]],Siema2025,11,FALSE)</f>
        <v/>
      </c>
      <c r="AA439" s="106" t="str">
        <f>VLOOKUP(Tabela2[[#This Row],[SIEMA]],Siema2025,12,FALSE)</f>
        <v/>
      </c>
      <c r="AB439" s="106" t="str">
        <f>IF(W439="","",IF(ISNUMBER(W439)=FALSE,"Não se aplica",IFERROR(VLOOKUP(W439,Produtos!$A$1:$C$2319,3,FALSE),"Não Cadastrado")))</f>
        <v/>
      </c>
      <c r="AC439" s="106"/>
      <c r="AD439" s="110"/>
      <c r="AE439" s="109" t="str">
        <f>IF(AC439="","", IF(AC439="NC","", IF(AC439="NE","", IF(AC439="NA","",IFERROR(VLOOKUP(AC439,Produtos!$A$1:$C$2319,2,FALSE),"Não Cadastrado")))))</f>
        <v/>
      </c>
      <c r="AF439" s="106"/>
      <c r="AG439" s="106"/>
      <c r="AH439" s="106" t="str">
        <f>IF(AC439="","",IF(ISNUMBER(AC439)=FALSE,"Não se aplica",IFERROR(VLOOKUP(AC439,Produtos!$A$1:$C$2319,3,FALSE),"Não Cadastrado")))</f>
        <v/>
      </c>
      <c r="AI439" s="106"/>
      <c r="AJ439" s="106" t="str">
        <f>VLOOKUP(Tabela2[[#This Row],[SIEMA]],Siema2025,26,FALSE)</f>
        <v>Evento caracterizado por vandalismo e abertura de 3 vagões carregados com soja, em
decorrência de ataque criminoso.</v>
      </c>
      <c r="AK439" s="109" t="s">
        <v>7121</v>
      </c>
      <c r="AL439" s="109"/>
      <c r="AM439" s="109"/>
      <c r="AN439" s="110" t="str">
        <f>VLOOKUP(Tabela2[[#This Row],[SIEMA]],Siema2025,51,FALSE)</f>
        <v/>
      </c>
      <c r="AO439" s="110" t="str">
        <f>VLOOKUP(Tabela2[[#This Row],[SIEMA]],Siema2025,53,FALSE)</f>
        <v/>
      </c>
      <c r="AP439" s="110" t="str">
        <f>VLOOKUP(Tabela2[[#This Row],[SIEMA]],Siema2025,55,FALSE)</f>
        <v/>
      </c>
      <c r="AQ439" s="110" t="str">
        <f>VLOOKUP(Tabela2[[#This Row],[SIEMA]],Siema2025,57,FALSE)</f>
        <v/>
      </c>
      <c r="AR439" s="110" t="str">
        <f>VLOOKUP(Tabela2[[#This Row],[SIEMA]],Siema2025,59,FALSE)</f>
        <v/>
      </c>
      <c r="AS439" s="110" t="str">
        <f>VLOOKUP(Tabela2[[#This Row],[SIEMA]],Siema2025,61,FALSE)</f>
        <v/>
      </c>
      <c r="AT439" s="110" t="str">
        <f>VLOOKUP(Tabela2[[#This Row],[SIEMA]],Siema2025,63,FALSE)</f>
        <v/>
      </c>
      <c r="AU439" s="110" t="str">
        <f>VLOOKUP(Tabela2[[#This Row],[SIEMA]],Siema2025,65,FALSE)</f>
        <v>X</v>
      </c>
      <c r="AV439" s="110" t="str">
        <f>VLOOKUP(Tabela2[[#This Row],[SIEMA]],Siema2025,67,FALSE)</f>
        <v/>
      </c>
      <c r="AW439" s="110" t="str">
        <f>VLOOKUP(Tabela2[[#This Row],[SIEMA]],Siema2025,69,FALSE)</f>
        <v/>
      </c>
      <c r="AX439" s="110" t="str">
        <f>VLOOKUP(Tabela2[[#This Row],[SIEMA]],Siema2025,71,FALSE)</f>
        <v/>
      </c>
      <c r="AY439" s="110" t="str">
        <f>VLOOKUP(Tabela2[[#This Row],[SIEMA]],Siema2025,73,FALSE)</f>
        <v/>
      </c>
      <c r="AZ439" s="110" t="str">
        <f>VLOOKUP(Tabela2[[#This Row],[SIEMA]],Siema2025,75,FALSE)</f>
        <v/>
      </c>
      <c r="BA439" s="110" t="str">
        <f>VLOOKUP(Tabela2[[#This Row],[SIEMA]],Siema2025,77,FALSE)</f>
        <v/>
      </c>
      <c r="BB439" s="110" t="str">
        <f>VLOOKUP(Tabela2[[#This Row],[SIEMA]],Siema2025,79,FALSE)</f>
        <v/>
      </c>
      <c r="BC439" s="110" t="str">
        <f>IF(Tabela2[[#This Row],[Outro(s) ]] = "X", "PREENCHER","NA")</f>
        <v>NA</v>
      </c>
      <c r="BD439" s="110" t="str">
        <f>VLOOKUP(Tabela2[[#This Row],[SIEMA]],Siema2025,82,FALSE)</f>
        <v/>
      </c>
      <c r="BE439" s="110" t="str">
        <f>VLOOKUP(Tabela2[[#This Row],[SIEMA]],Siema2025,81,FALSE)</f>
        <v/>
      </c>
      <c r="BF439" s="112" t="s">
        <v>3066</v>
      </c>
      <c r="BG439" s="112" t="s">
        <v>7122</v>
      </c>
      <c r="BH439" s="113" t="str">
        <f>VLOOKUP(Tabela2[[#This Row],[SIEMA]],Siema2025,29,FALSE)</f>
        <v>02502844000166</v>
      </c>
      <c r="BI439" s="114" t="str">
        <f>VLOOKUP(Tabela2[[#This Row],[SIEMA]],Siema2025,107,FALSE)</f>
        <v>Não</v>
      </c>
      <c r="BJ439" s="109" t="s">
        <v>7097</v>
      </c>
      <c r="BK439" s="106" t="s">
        <v>123</v>
      </c>
      <c r="BL439" s="143"/>
      <c r="BM439" s="110">
        <f ca="1">IF(Tabela2[[#This Row],[Data de atendimento do Ibama (considerar o primeiro documento/ação)]]="",_xlfn.DAYS(TODAY(),J439),_xlfn.DAYS(Tabela2[[#This Row],[Data de atendimento do Ibama (considerar o primeiro documento/ação)]],J439))</f>
        <v>380</v>
      </c>
      <c r="BN439" s="110" t="s">
        <v>7437</v>
      </c>
      <c r="BO439" s="116" t="s">
        <v>637</v>
      </c>
      <c r="BP439" s="110" t="str">
        <f>IF(Tabela2[[#This Row],[Forma de atendimento (primeiro documento/ação)]]= "Outros (especificar)", "PREENCHER","NA")</f>
        <v>NA</v>
      </c>
      <c r="BQ439" s="108" t="s">
        <v>123</v>
      </c>
      <c r="BR439" s="110" t="str">
        <f>IF(Tabela2[[#This Row],[Equipe do Ibama foi a campo? Houve sobrevoo do Poseidon?]] = "Sim", "PREENCHER","NA")</f>
        <v>NA</v>
      </c>
      <c r="BS439" s="110" t="str">
        <f>IF(Tabela2[[#This Row],[Se sim, foi emitida Ordem de Emergência? (informações vinculada à coluna CK)]] = "Sim", "PREENCHER","NA")</f>
        <v>NA</v>
      </c>
      <c r="BT439" s="110" t="s">
        <v>7099</v>
      </c>
      <c r="BU439" s="110" t="s">
        <v>123</v>
      </c>
      <c r="BV439" s="110" t="s">
        <v>123</v>
      </c>
      <c r="BW439" s="110" t="s">
        <v>123</v>
      </c>
      <c r="BX439" s="108"/>
      <c r="BY439" s="108"/>
      <c r="BZ439" s="106" t="str">
        <f>IF(Tabela2[[#This Row],[Data do documento de encerramento]]="NA","NA",IF(Tabela2[[#This Row],[Data do documento de encerramento]]="","Pendente de conclusão/ encerramento",_xlfn.DAYS(Tabela2[[#This Row],[Data do documento de encerramento]],J439)))</f>
        <v>Pendente de conclusão/ encerramento</v>
      </c>
      <c r="CA439" s="233" t="s">
        <v>8659</v>
      </c>
      <c r="CB439" s="109"/>
      <c r="CC439" s="106"/>
      <c r="CD439" s="109"/>
      <c r="CE439" s="109"/>
      <c r="CF439" s="109"/>
    </row>
    <row r="440" spans="1:84" ht="30.75" hidden="1">
      <c r="A440" s="231">
        <v>20257257623</v>
      </c>
      <c r="B440" s="180" t="s">
        <v>8310</v>
      </c>
      <c r="C440" s="110" t="str">
        <f>VLOOKUP(Tabela2[[#This Row],[SIEMA]],Siema2025,4,FALSE)</f>
        <v xml:space="preserve"> SP</v>
      </c>
      <c r="D440" s="108" t="str">
        <f>VLOOKUP(Tabela2[[#This Row],[SIEMA]],Siema2025,3,FALSE)</f>
        <v xml:space="preserve">Cubatão </v>
      </c>
      <c r="E440" s="108" t="s">
        <v>8660</v>
      </c>
      <c r="F440" s="108"/>
      <c r="G440" s="108" t="s">
        <v>8661</v>
      </c>
      <c r="H440" s="108" t="s">
        <v>8662</v>
      </c>
      <c r="I440" s="106" t="s">
        <v>7118</v>
      </c>
      <c r="J440" s="107">
        <f>VLOOKUP(Tabela2[[#This Row],[SIEMA]],Siema2025,2,FALSE)</f>
        <v>45840</v>
      </c>
      <c r="K440" s="107" t="str">
        <f>VLOOKUP(Tabela2[[#This Row],[SIEMA]],Siema2025,16,FALSE)</f>
        <v>Quarta</v>
      </c>
      <c r="L440" s="108" t="str">
        <f>IF(Tabela2[[#This Row],[Data]]="","Sem Informação",VLOOKUP(MONTH(Tabela2[[#This Row],[Data]]),'[1]Validação de dados'!$I$1:$J$13,2,0))</f>
        <v>Julho</v>
      </c>
      <c r="M440" s="106">
        <f>YEAR(Tabela2[[#This Row],[Data]])</f>
        <v>2025</v>
      </c>
      <c r="N440" s="107" t="str">
        <f>VLOOKUP(Tabela2[[#This Row],[SIEMA]],Siema2025,17,FALSE)</f>
        <v>Matutino</v>
      </c>
      <c r="O440" s="107" t="str">
        <f>VLOOKUP(Tabela2[[#This Row],[SIEMA]],Siema2025,5,FALSE)</f>
        <v>Ferrovia</v>
      </c>
      <c r="P440" s="106" t="str">
        <f>VLOOKUP(Tabela2[[#This Row],[SIEMA]],Siema2025,21,FALSE)</f>
        <v>O vazamento ocorreu dentro da faixa de domínio rumo.</v>
      </c>
      <c r="Q440" s="106" t="s">
        <v>7119</v>
      </c>
      <c r="R440" s="106" t="s">
        <v>7119</v>
      </c>
      <c r="S440" s="109" t="s">
        <v>3999</v>
      </c>
      <c r="T440" s="106" t="str">
        <f>VLOOKUP(Tabela2[[#This Row],[SIEMA]],Siema2025,11,FALSE)</f>
        <v>91</v>
      </c>
      <c r="U440" s="106" t="s">
        <v>7120</v>
      </c>
      <c r="V440" s="106" t="s">
        <v>7119</v>
      </c>
      <c r="W440" s="106"/>
      <c r="X440" s="115"/>
      <c r="Y440" s="111"/>
      <c r="Z440" s="106"/>
      <c r="AA440" s="106"/>
      <c r="AB440" s="106"/>
      <c r="AC440" s="106"/>
      <c r="AD440" s="110"/>
      <c r="AE440" s="109" t="str">
        <f>IF(AC440="","", IF(AC440="NC","", IF(AC440="NE","", IF(AC440="NA","",IFERROR(VLOOKUP(AC440,Produtos!$A$1:$C$2319,2,FALSE),"Não Cadastrado")))))</f>
        <v/>
      </c>
      <c r="AF440" s="106"/>
      <c r="AG440" s="106"/>
      <c r="AH440" s="106" t="str">
        <f>IF(AC440="","",IF(ISNUMBER(AC440)=FALSE,"Não se aplica",IFERROR(VLOOKUP(AC440,Produtos!$A$1:$C$2319,3,FALSE),"Não Cadastrado")))</f>
        <v/>
      </c>
      <c r="AI440" s="106"/>
      <c r="AJ440" s="106" t="str">
        <f>VLOOKUP(Tabela2[[#This Row],[SIEMA]],Siema2025,26,FALSE)</f>
        <v>Evento caracterizado por vandalismo e abertura de 1 vagão carregado com açúcar, em
decorrência de ataque criminoso.</v>
      </c>
      <c r="AK440" s="109" t="s">
        <v>7121</v>
      </c>
      <c r="AL440" s="109"/>
      <c r="AM440" s="109"/>
      <c r="AN440" s="110" t="str">
        <f>VLOOKUP(Tabela2[[#This Row],[SIEMA]],Siema2025,51,FALSE)</f>
        <v/>
      </c>
      <c r="AO440" s="110" t="str">
        <f>VLOOKUP(Tabela2[[#This Row],[SIEMA]],Siema2025,53,FALSE)</f>
        <v/>
      </c>
      <c r="AP440" s="110" t="str">
        <f>VLOOKUP(Tabela2[[#This Row],[SIEMA]],Siema2025,55,FALSE)</f>
        <v/>
      </c>
      <c r="AQ440" s="110" t="str">
        <f>VLOOKUP(Tabela2[[#This Row],[SIEMA]],Siema2025,57,FALSE)</f>
        <v/>
      </c>
      <c r="AR440" s="110" t="str">
        <f>VLOOKUP(Tabela2[[#This Row],[SIEMA]],Siema2025,59,FALSE)</f>
        <v/>
      </c>
      <c r="AS440" s="110" t="str">
        <f>VLOOKUP(Tabela2[[#This Row],[SIEMA]],Siema2025,61,FALSE)</f>
        <v/>
      </c>
      <c r="AT440" s="110" t="str">
        <f>VLOOKUP(Tabela2[[#This Row],[SIEMA]],Siema2025,63,FALSE)</f>
        <v/>
      </c>
      <c r="AU440" s="110" t="str">
        <f>VLOOKUP(Tabela2[[#This Row],[SIEMA]],Siema2025,65,FALSE)</f>
        <v>X</v>
      </c>
      <c r="AV440" s="110" t="str">
        <f>VLOOKUP(Tabela2[[#This Row],[SIEMA]],Siema2025,67,FALSE)</f>
        <v/>
      </c>
      <c r="AW440" s="110" t="str">
        <f>VLOOKUP(Tabela2[[#This Row],[SIEMA]],Siema2025,69,FALSE)</f>
        <v/>
      </c>
      <c r="AX440" s="110" t="str">
        <f>VLOOKUP(Tabela2[[#This Row],[SIEMA]],Siema2025,71,FALSE)</f>
        <v/>
      </c>
      <c r="AY440" s="110" t="str">
        <f>VLOOKUP(Tabela2[[#This Row],[SIEMA]],Siema2025,73,FALSE)</f>
        <v/>
      </c>
      <c r="AZ440" s="110" t="str">
        <f>VLOOKUP(Tabela2[[#This Row],[SIEMA]],Siema2025,75,FALSE)</f>
        <v/>
      </c>
      <c r="BA440" s="110" t="str">
        <f>VLOOKUP(Tabela2[[#This Row],[SIEMA]],Siema2025,77,FALSE)</f>
        <v/>
      </c>
      <c r="BB440" s="110" t="str">
        <f>VLOOKUP(Tabela2[[#This Row],[SIEMA]],Siema2025,79,FALSE)</f>
        <v/>
      </c>
      <c r="BC440" s="110" t="str">
        <f>IF(Tabela2[[#This Row],[Outro(s) ]] = "X", "PREENCHER","NA")</f>
        <v>NA</v>
      </c>
      <c r="BD440" s="110" t="str">
        <f>VLOOKUP(Tabela2[[#This Row],[SIEMA]],Siema2025,82,FALSE)</f>
        <v/>
      </c>
      <c r="BE440" s="110" t="str">
        <f>VLOOKUP(Tabela2[[#This Row],[SIEMA]],Siema2025,81,FALSE)</f>
        <v/>
      </c>
      <c r="BF440" s="112" t="s">
        <v>3066</v>
      </c>
      <c r="BG440" s="112" t="s">
        <v>7122</v>
      </c>
      <c r="BH440" s="113" t="str">
        <f>VLOOKUP(Tabela2[[#This Row],[SIEMA]],Siema2025,29,FALSE)</f>
        <v>0250284400166</v>
      </c>
      <c r="BI440" s="114" t="str">
        <f>VLOOKUP(Tabela2[[#This Row],[SIEMA]],Siema2025,107,FALSE)</f>
        <v>Não</v>
      </c>
      <c r="BJ440" s="109" t="s">
        <v>7097</v>
      </c>
      <c r="BK440" s="106" t="s">
        <v>123</v>
      </c>
      <c r="BL440" s="143"/>
      <c r="BM440" s="110">
        <f ca="1">IF(Tabela2[[#This Row],[Data de atendimento do Ibama (considerar o primeiro documento/ação)]]="",_xlfn.DAYS(TODAY(),J440),_xlfn.DAYS(Tabela2[[#This Row],[Data de atendimento do Ibama (considerar o primeiro documento/ação)]],J440))</f>
        <v>380</v>
      </c>
      <c r="BN440" s="110" t="s">
        <v>7437</v>
      </c>
      <c r="BO440" s="116" t="s">
        <v>637</v>
      </c>
      <c r="BP440" s="110" t="str">
        <f>IF(Tabela2[[#This Row],[Forma de atendimento (primeiro documento/ação)]]= "Outros (especificar)", "PREENCHER","NA")</f>
        <v>NA</v>
      </c>
      <c r="BQ440" s="108" t="s">
        <v>123</v>
      </c>
      <c r="BR440" s="110" t="str">
        <f>IF(Tabela2[[#This Row],[Equipe do Ibama foi a campo? Houve sobrevoo do Poseidon?]] = "Sim", "PREENCHER","NA")</f>
        <v>NA</v>
      </c>
      <c r="BS440" s="110" t="str">
        <f>IF(Tabela2[[#This Row],[Se sim, foi emitida Ordem de Emergência? (informações vinculada à coluna CK)]] = "Sim", "PREENCHER","NA")</f>
        <v>NA</v>
      </c>
      <c r="BT440" s="110" t="s">
        <v>7125</v>
      </c>
      <c r="BU440" s="110" t="s">
        <v>123</v>
      </c>
      <c r="BV440" s="110" t="s">
        <v>123</v>
      </c>
      <c r="BW440" s="110" t="s">
        <v>123</v>
      </c>
      <c r="BX440" s="108" t="s">
        <v>7119</v>
      </c>
      <c r="BY440" s="108"/>
      <c r="BZ440" s="106" t="str">
        <f>IF(Tabela2[[#This Row],[Data do documento de encerramento]]="NA","NA",IF(Tabela2[[#This Row],[Data do documento de encerramento]]="","Pendente de conclusão/ encerramento",_xlfn.DAYS(Tabela2[[#This Row],[Data do documento de encerramento]],J440)))</f>
        <v>Pendente de conclusão/ encerramento</v>
      </c>
      <c r="CA440" s="109" t="s">
        <v>8314</v>
      </c>
      <c r="CB440" s="109"/>
      <c r="CC440" s="132"/>
      <c r="CD440" s="109"/>
      <c r="CE440" s="109"/>
      <c r="CF440" s="109"/>
    </row>
    <row r="441" spans="1:84" hidden="1">
      <c r="A441" s="172">
        <v>20257454002</v>
      </c>
      <c r="B441" s="173" t="s">
        <v>8663</v>
      </c>
      <c r="C441" s="110" t="str">
        <f>VLOOKUP(Tabela2[[#This Row],[SIEMA]],Siema2025,4,FALSE)</f>
        <v xml:space="preserve"> MG</v>
      </c>
      <c r="D441" s="108" t="str">
        <f>VLOOKUP(Tabela2[[#This Row],[SIEMA]],Siema2025,3,FALSE)</f>
        <v xml:space="preserve">São Francisco do Glória </v>
      </c>
      <c r="E441" s="108" t="str">
        <f>VLOOKUP(Tabela2[[#This Row],[SIEMA]],Siema2025,20,FALSE)</f>
        <v>Rodovia BR 116 - km 661 + 129m (sul)</v>
      </c>
      <c r="F441" s="108"/>
      <c r="G441" s="108"/>
      <c r="H441" s="108"/>
      <c r="I441" s="106" t="str">
        <f>VLOOKUP(Tabela2[[#This Row],[SIEMA]],Siema2025,19,FALSE)</f>
        <v/>
      </c>
      <c r="J441" s="107">
        <f>VLOOKUP(Tabela2[[#This Row],[SIEMA]],Siema2025,2,FALSE)</f>
        <v>45840</v>
      </c>
      <c r="K441" s="107" t="str">
        <f>VLOOKUP(Tabela2[[#This Row],[SIEMA]],Siema2025,16,FALSE)</f>
        <v>Quarta</v>
      </c>
      <c r="L441" s="108" t="str">
        <f>IF(Tabela2[[#This Row],[Data]]="","Sem Informação",VLOOKUP(MONTH(Tabela2[[#This Row],[Data]]),'[1]Validação de dados'!$I$1:$J$13,2,0))</f>
        <v>Julho</v>
      </c>
      <c r="M441" s="106">
        <f>YEAR(Tabela2[[#This Row],[Data]])</f>
        <v>2025</v>
      </c>
      <c r="N441" s="107" t="str">
        <f>VLOOKUP(Tabela2[[#This Row],[SIEMA]],Siema2025,17,FALSE)</f>
        <v>Matutino</v>
      </c>
      <c r="O441" s="107" t="str">
        <f>VLOOKUP(Tabela2[[#This Row],[SIEMA]],Siema2025,5,FALSE)</f>
        <v>Rodovia</v>
      </c>
      <c r="P441" s="106" t="str">
        <f>VLOOKUP(Tabela2[[#This Row],[SIEMA]],Siema2025,21,FALSE)</f>
        <v>Transporte Rodoviário</v>
      </c>
      <c r="Q441" s="106" t="str">
        <f>VLOOKUP(Tabela2[[#This Row],[SIEMA]],Siema2025,7,FALSE)</f>
        <v>ÁCIDO ACRÍLICO, ESTABILIZADO</v>
      </c>
      <c r="R441" s="106" t="str">
        <f>VLOOKUP(Tabela2[[#This Row],[SIEMA]],Siema2025,10,FALSE)</f>
        <v/>
      </c>
      <c r="S441" s="109" t="str">
        <f>IF(Q441="","", IF(Q441="NC","", IF(Q441="NE","", IF(Q441="NA","",IFERROR(VLOOKUP(Q441,Produtos!$A$1:$C$2319,2,FALSE),"Não Cadastrado")))))</f>
        <v>Não Cadastrado</v>
      </c>
      <c r="T441" s="106" t="str">
        <f>VLOOKUP(Tabela2[[#This Row],[SIEMA]],Siema2025,11,FALSE)</f>
        <v xml:space="preserve"> </v>
      </c>
      <c r="U441" s="106" t="str">
        <f>VLOOKUP(Tabela2[[#This Row],[SIEMA]],Siema2025,12,FALSE)</f>
        <v xml:space="preserve"> </v>
      </c>
      <c r="V441" s="106" t="str">
        <f>IF(Q441="","",IF(ISNUMBER(Q441)=FALSE,"Não se aplica",IFERROR(VLOOKUP(Q441,Produtos!$A$1:$C$2319,3,FALSE),"Não Cadastrado")))</f>
        <v>Não se aplica</v>
      </c>
      <c r="W441" s="106" t="str">
        <f>VLOOKUP(Tabela2[[#This Row],[SIEMA]],Siema2025,10,FALSE)</f>
        <v/>
      </c>
      <c r="X441" s="115" t="str">
        <f>IF(Tabela2[[#This Row],[Origem do acidente]] = "Plataforma", "PREENCHER","NA")</f>
        <v>NA</v>
      </c>
      <c r="Y441" s="111" t="str">
        <f>IF(W441="","", IF(W441="NC","", IF(W441="NE","", IF(W441="NA","",IFERROR(VLOOKUP(W441,Produtos!$A$1:$C$2319,2,FALSE),"Não Cadastrado")))))</f>
        <v/>
      </c>
      <c r="Z441" s="106" t="str">
        <f>VLOOKUP(Tabela2[[#This Row],[SIEMA]],Siema2025,11,FALSE)</f>
        <v xml:space="preserve"> </v>
      </c>
      <c r="AA441" s="106" t="str">
        <f>VLOOKUP(Tabela2[[#This Row],[SIEMA]],Siema2025,12,FALSE)</f>
        <v xml:space="preserve"> </v>
      </c>
      <c r="AB441" s="106" t="str">
        <f>IF(W441="","",IF(ISNUMBER(W441)=FALSE,"Não se aplica",IFERROR(VLOOKUP(W441,Produtos!$A$1:$C$2319,3,FALSE),"Não Cadastrado")))</f>
        <v/>
      </c>
      <c r="AC441" s="106"/>
      <c r="AD441" s="110" t="str">
        <f>IF(Tabela2[[#This Row],[Origem do acidente]] = "Plataforma", "PREENCHER","NA")</f>
        <v>NA</v>
      </c>
      <c r="AE441" s="109" t="str">
        <f>IF(AC441="","", IF(AC441="NC","", IF(AC441="NE","", IF(AC441="NA","",IFERROR(VLOOKUP(AC441,Produtos!$A$1:$C$2319,2,FALSE),"Não Cadastrado")))))</f>
        <v/>
      </c>
      <c r="AF441" s="106"/>
      <c r="AG441" s="106"/>
      <c r="AH441" s="106" t="str">
        <f>IF(AC441="","",IF(ISNUMBER(AC441)=FALSE,"Não se aplica",IFERROR(VLOOKUP(AC441,Produtos!$A$1:$C$2319,3,FALSE),"Não Cadastrado")))</f>
        <v/>
      </c>
      <c r="AI441" s="106"/>
      <c r="AJ441" s="106" t="str">
        <f>VLOOKUP(Tabela2[[#This Row],[SIEMA]],Siema2025,26,FALSE)</f>
        <v>Tombamento</v>
      </c>
      <c r="AK441" s="109"/>
      <c r="AL441" s="109"/>
      <c r="AM441" s="109"/>
      <c r="AN441" s="110" t="str">
        <f>VLOOKUP(Tabela2[[#This Row],[SIEMA]],Siema2025,51,FALSE)</f>
        <v/>
      </c>
      <c r="AO441" s="110" t="str">
        <f>VLOOKUP(Tabela2[[#This Row],[SIEMA]],Siema2025,53,FALSE)</f>
        <v/>
      </c>
      <c r="AP441" s="110" t="str">
        <f>VLOOKUP(Tabela2[[#This Row],[SIEMA]],Siema2025,55,FALSE)</f>
        <v/>
      </c>
      <c r="AQ441" s="110" t="str">
        <f>VLOOKUP(Tabela2[[#This Row],[SIEMA]],Siema2025,57,FALSE)</f>
        <v/>
      </c>
      <c r="AR441" s="110" t="str">
        <f>VLOOKUP(Tabela2[[#This Row],[SIEMA]],Siema2025,59,FALSE)</f>
        <v/>
      </c>
      <c r="AS441" s="110" t="str">
        <f>VLOOKUP(Tabela2[[#This Row],[SIEMA]],Siema2025,61,FALSE)</f>
        <v/>
      </c>
      <c r="AT441" s="110" t="str">
        <f>VLOOKUP(Tabela2[[#This Row],[SIEMA]],Siema2025,63,FALSE)</f>
        <v/>
      </c>
      <c r="AU441" s="110" t="str">
        <f>VLOOKUP(Tabela2[[#This Row],[SIEMA]],Siema2025,65,FALSE)</f>
        <v>X</v>
      </c>
      <c r="AV441" s="110" t="str">
        <f>VLOOKUP(Tabela2[[#This Row],[SIEMA]],Siema2025,67,FALSE)</f>
        <v/>
      </c>
      <c r="AW441" s="110" t="str">
        <f>VLOOKUP(Tabela2[[#This Row],[SIEMA]],Siema2025,69,FALSE)</f>
        <v/>
      </c>
      <c r="AX441" s="110" t="str">
        <f>VLOOKUP(Tabela2[[#This Row],[SIEMA]],Siema2025,71,FALSE)</f>
        <v/>
      </c>
      <c r="AY441" s="110" t="str">
        <f>VLOOKUP(Tabela2[[#This Row],[SIEMA]],Siema2025,73,FALSE)</f>
        <v/>
      </c>
      <c r="AZ441" s="110" t="str">
        <f>VLOOKUP(Tabela2[[#This Row],[SIEMA]],Siema2025,75,FALSE)</f>
        <v/>
      </c>
      <c r="BA441" s="110" t="str">
        <f>VLOOKUP(Tabela2[[#This Row],[SIEMA]],Siema2025,77,FALSE)</f>
        <v/>
      </c>
      <c r="BB441" s="110" t="str">
        <f>VLOOKUP(Tabela2[[#This Row],[SIEMA]],Siema2025,79,FALSE)</f>
        <v/>
      </c>
      <c r="BC441" s="110" t="str">
        <f>IF(Tabela2[[#This Row],[Outro(s) ]] = "X", "PREENCHER","NA")</f>
        <v>NA</v>
      </c>
      <c r="BD441" s="110" t="str">
        <f>VLOOKUP(Tabela2[[#This Row],[SIEMA]],Siema2025,82,FALSE)</f>
        <v/>
      </c>
      <c r="BE441" s="110" t="str">
        <f>VLOOKUP(Tabela2[[#This Row],[SIEMA]],Siema2025,81,FALSE)</f>
        <v/>
      </c>
      <c r="BF441" s="112" t="str">
        <f>VLOOKUP(Tabela2[[#This Row],[SIEMA]],Siema2025,28,FALSE)</f>
        <v/>
      </c>
      <c r="BG441" s="112"/>
      <c r="BH441" s="113" t="str">
        <f>VLOOKUP(Tabela2[[#This Row],[SIEMA]],Siema2025,29,FALSE)</f>
        <v/>
      </c>
      <c r="BI441" s="114" t="str">
        <f>VLOOKUP(Tabela2[[#This Row],[SIEMA]],Siema2025,107,FALSE)</f>
        <v>Não</v>
      </c>
      <c r="BJ441" s="109"/>
      <c r="BK441" s="106"/>
      <c r="BL441" s="143"/>
      <c r="BM441" s="110">
        <f ca="1">IF(Tabela2[[#This Row],[Data de atendimento do Ibama (considerar o primeiro documento/ação)]]="",_xlfn.DAYS(TODAY(),J441),_xlfn.DAYS(Tabela2[[#This Row],[Data de atendimento do Ibama (considerar o primeiro documento/ação)]],J441))</f>
        <v>380</v>
      </c>
      <c r="BN441" s="110" t="str">
        <f>IF(Tabela2[[#This Row],[Atendido pelo Ibama ("Não" ou "Sim")]]="Não","Preencher", IF(Tabela2[[#This Row],[Atendido pelo Ibama ("Não" ou "Sim")]]="Sim","NA",""))</f>
        <v/>
      </c>
      <c r="BO441" s="116"/>
      <c r="BP441" s="110" t="str">
        <f>IF(Tabela2[[#This Row],[Forma de atendimento (primeiro documento/ação)]]= "Outros (especificar)", "PREENCHER","NA")</f>
        <v>NA</v>
      </c>
      <c r="BQ441" s="108"/>
      <c r="BR441" s="110" t="str">
        <f>IF(Tabela2[[#This Row],[Equipe do Ibama foi a campo? Houve sobrevoo do Poseidon?]] = "Sim", "PREENCHER","NA")</f>
        <v>NA</v>
      </c>
      <c r="BS441" s="110" t="str">
        <f>IF(Tabela2[[#This Row],[Se sim, foi emitida Ordem de Emergência? (informações vinculada à coluna CK)]] = "Sim", "PREENCHER","NA")</f>
        <v>NA</v>
      </c>
      <c r="BT441" s="110" t="str">
        <f>IF(Tabela2[[#This Row],[Foi elaborado Relatório de Vistoria pelo Ibama? (informações vinculada à coluna CK)]] = "Sim", "PREENCHER","NA")</f>
        <v>NA</v>
      </c>
      <c r="BU441" s="110" t="str">
        <f>IF(Tabela2[[#This Row],[Houve envio de Informações Pós-acidente (preencher "não se aplica" quando de competência estadual/municipal)]] = "Sim", "PREENCHER","NA")</f>
        <v>NA</v>
      </c>
      <c r="BV441" s="110" t="str">
        <f>IF(Tabela2[[#This Row],[Houve avaliação das informações pós-acidente solicitadas/enviadas?]] = "Sim", "PREENCHER","NA")</f>
        <v>NA</v>
      </c>
      <c r="BW441" s="110" t="str">
        <f>IF(Tabela2[[#This Row],[O Ibama aguarda resposta da empresa/OEMA, etc?]] = "Sim", "PREENCHER","NA")</f>
        <v>NA</v>
      </c>
      <c r="BX441" s="108"/>
      <c r="BY441" s="108"/>
      <c r="BZ441" s="106" t="str">
        <f>IF(Tabela2[[#This Row],[Data do documento de encerramento]]="NA","NA",IF(Tabela2[[#This Row],[Data do documento de encerramento]]="","Pendente de conclusão/ encerramento",_xlfn.DAYS(Tabela2[[#This Row],[Data do documento de encerramento]],J441)))</f>
        <v>Pendente de conclusão/ encerramento</v>
      </c>
      <c r="CA441" s="109"/>
      <c r="CB441" s="109"/>
      <c r="CC441" s="132"/>
      <c r="CD441" s="109"/>
      <c r="CE441" s="109"/>
      <c r="CF441" s="109"/>
    </row>
    <row r="442" spans="1:84" ht="30.75" hidden="1">
      <c r="A442" s="172">
        <v>20257457650</v>
      </c>
      <c r="B442" s="173" t="s">
        <v>8664</v>
      </c>
      <c r="C442" s="110" t="str">
        <f>VLOOKUP(Tabela2[[#This Row],[SIEMA]],Siema2025,4,FALSE)</f>
        <v xml:space="preserve"> RN</v>
      </c>
      <c r="D442" s="108" t="str">
        <f>VLOOKUP(Tabela2[[#This Row],[SIEMA]],Siema2025,3,FALSE)</f>
        <v xml:space="preserve">Mossoró </v>
      </c>
      <c r="E442" s="108" t="str">
        <f>VLOOKUP(Tabela2[[#This Row],[SIEMA]],Siema2025,20,FALSE)</f>
        <v>Adutora na via de acesso da Estação Riacho da Forquilha para a Estação Leste de Poço Xavier , Campo Riacho da Forquilha, Bacia Potiguar.</v>
      </c>
      <c r="F442" s="108"/>
      <c r="G442" s="108" t="s">
        <v>8665</v>
      </c>
      <c r="H442" s="108" t="s">
        <v>8666</v>
      </c>
      <c r="I442" s="106" t="s">
        <v>931</v>
      </c>
      <c r="J442" s="107">
        <f>VLOOKUP(Tabela2[[#This Row],[SIEMA]],Siema2025,2,FALSE)</f>
        <v>45841</v>
      </c>
      <c r="K442" s="107" t="str">
        <f>VLOOKUP(Tabela2[[#This Row],[SIEMA]],Siema2025,16,FALSE)</f>
        <v>Quinta</v>
      </c>
      <c r="L442" s="108" t="str">
        <f>IF(Tabela2[[#This Row],[Data]]="","Sem Informação",VLOOKUP(MONTH(Tabela2[[#This Row],[Data]]),'[1]Validação de dados'!$I$1:$J$13,2,0))</f>
        <v>Julho</v>
      </c>
      <c r="M442" s="106">
        <f>YEAR(Tabela2[[#This Row],[Data]])</f>
        <v>2025</v>
      </c>
      <c r="N442" s="107" t="str">
        <f>VLOOKUP(Tabela2[[#This Row],[SIEMA]],Siema2025,17,FALSE)</f>
        <v>Vespertino</v>
      </c>
      <c r="O442" s="107" t="s">
        <v>145</v>
      </c>
      <c r="P442" s="106" t="str">
        <f>VLOOKUP(Tabela2[[#This Row],[SIEMA]],Siema2025,21,FALSE)</f>
        <v>Poço terrestre</v>
      </c>
      <c r="Q442" s="106" t="str">
        <f>VLOOKUP(Tabela2[[#This Row],[SIEMA]],Siema2025,7,FALSE)</f>
        <v/>
      </c>
      <c r="R442" s="106" t="s">
        <v>8667</v>
      </c>
      <c r="S442" s="109" t="str">
        <f>IF(Q442="","", IF(Q442="NC","", IF(Q442="NE","", IF(Q442="NA","",IFERROR(VLOOKUP(Q442,Produtos!$A$1:$C$2319,2,FALSE),"Não Cadastrado")))))</f>
        <v/>
      </c>
      <c r="T442" s="106" t="s">
        <v>2908</v>
      </c>
      <c r="U442" s="106" t="str">
        <f>VLOOKUP(Tabela2[[#This Row],[SIEMA]],Siema2025,12,FALSE)</f>
        <v xml:space="preserve"> </v>
      </c>
      <c r="V442" s="106" t="str">
        <f>IF(Q442="","",IF(ISNUMBER(Q442)=FALSE,"Não se aplica",IFERROR(VLOOKUP(Q442,Produtos!$A$1:$C$2319,3,FALSE),"Não Cadastrado")))</f>
        <v/>
      </c>
      <c r="W442" s="106" t="str">
        <f>VLOOKUP(Tabela2[[#This Row],[SIEMA]],Siema2025,10,FALSE)</f>
        <v/>
      </c>
      <c r="X442" s="115" t="str">
        <f>IF(Tabela2[[#This Row],[Origem do acidente]] = "Plataforma", "PREENCHER","NA")</f>
        <v>NA</v>
      </c>
      <c r="Y442" s="111" t="str">
        <f>IF(W442="","", IF(W442="NC","", IF(W442="NE","", IF(W442="NA","",IFERROR(VLOOKUP(W442,Produtos!$A$1:$C$2319,2,FALSE),"Não Cadastrado")))))</f>
        <v/>
      </c>
      <c r="Z442" s="106" t="str">
        <f>VLOOKUP(Tabela2[[#This Row],[SIEMA]],Siema2025,11,FALSE)</f>
        <v xml:space="preserve"> </v>
      </c>
      <c r="AA442" s="106" t="str">
        <f>VLOOKUP(Tabela2[[#This Row],[SIEMA]],Siema2025,12,FALSE)</f>
        <v xml:space="preserve"> </v>
      </c>
      <c r="AB442" s="106" t="str">
        <f>IF(W442="","",IF(ISNUMBER(W442)=FALSE,"Não se aplica",IFERROR(VLOOKUP(W442,Produtos!$A$1:$C$2319,3,FALSE),"Não Cadastrado")))</f>
        <v/>
      </c>
      <c r="AC442" s="106"/>
      <c r="AD442" s="110" t="str">
        <f>IF(Tabela2[[#This Row],[Origem do acidente]] = "Plataforma", "PREENCHER","NA")</f>
        <v>NA</v>
      </c>
      <c r="AE442" s="109" t="str">
        <f>IF(AC442="","", IF(AC442="NC","", IF(AC442="NE","", IF(AC442="NA","",IFERROR(VLOOKUP(AC442,Produtos!$A$1:$C$2319,2,FALSE),"Não Cadastrado")))))</f>
        <v/>
      </c>
      <c r="AF442" s="106"/>
      <c r="AG442" s="106"/>
      <c r="AH442" s="106" t="str">
        <f>IF(AC442="","",IF(ISNUMBER(AC442)=FALSE,"Não se aplica",IFERROR(VLOOKUP(AC442,Produtos!$A$1:$C$2319,3,FALSE),"Não Cadastrado")))</f>
        <v/>
      </c>
      <c r="AI442" s="106"/>
      <c r="AJ442" s="106" t="str">
        <f>VLOOKUP(Tabela2[[#This Row],[SIEMA]],Siema2025,26,FALSE)</f>
        <v>Distração no momento da ocorrência</v>
      </c>
      <c r="AK442" s="109"/>
      <c r="AL442" s="109"/>
      <c r="AM442" s="109"/>
      <c r="AN442" s="110" t="str">
        <f>VLOOKUP(Tabela2[[#This Row],[SIEMA]],Siema2025,51,FALSE)</f>
        <v/>
      </c>
      <c r="AO442" s="110" t="str">
        <f>VLOOKUP(Tabela2[[#This Row],[SIEMA]],Siema2025,53,FALSE)</f>
        <v/>
      </c>
      <c r="AP442" s="110" t="str">
        <f>VLOOKUP(Tabela2[[#This Row],[SIEMA]],Siema2025,55,FALSE)</f>
        <v/>
      </c>
      <c r="AQ442" s="110" t="str">
        <f>VLOOKUP(Tabela2[[#This Row],[SIEMA]],Siema2025,57,FALSE)</f>
        <v/>
      </c>
      <c r="AR442" s="110" t="str">
        <f>VLOOKUP(Tabela2[[#This Row],[SIEMA]],Siema2025,59,FALSE)</f>
        <v/>
      </c>
      <c r="AS442" s="110" t="str">
        <f>VLOOKUP(Tabela2[[#This Row],[SIEMA]],Siema2025,61,FALSE)</f>
        <v/>
      </c>
      <c r="AT442" s="110" t="str">
        <f>VLOOKUP(Tabela2[[#This Row],[SIEMA]],Siema2025,63,FALSE)</f>
        <v/>
      </c>
      <c r="AU442" s="110" t="str">
        <f>VLOOKUP(Tabela2[[#This Row],[SIEMA]],Siema2025,65,FALSE)</f>
        <v>X</v>
      </c>
      <c r="AV442" s="110" t="str">
        <f>VLOOKUP(Tabela2[[#This Row],[SIEMA]],Siema2025,67,FALSE)</f>
        <v/>
      </c>
      <c r="AW442" s="110" t="str">
        <f>VLOOKUP(Tabela2[[#This Row],[SIEMA]],Siema2025,69,FALSE)</f>
        <v/>
      </c>
      <c r="AX442" s="110" t="str">
        <f>VLOOKUP(Tabela2[[#This Row],[SIEMA]],Siema2025,71,FALSE)</f>
        <v/>
      </c>
      <c r="AY442" s="110" t="str">
        <f>VLOOKUP(Tabela2[[#This Row],[SIEMA]],Siema2025,73,FALSE)</f>
        <v/>
      </c>
      <c r="AZ442" s="110" t="str">
        <f>VLOOKUP(Tabela2[[#This Row],[SIEMA]],Siema2025,75,FALSE)</f>
        <v/>
      </c>
      <c r="BA442" s="110" t="str">
        <f>VLOOKUP(Tabela2[[#This Row],[SIEMA]],Siema2025,77,FALSE)</f>
        <v/>
      </c>
      <c r="BB442" s="110" t="str">
        <f>VLOOKUP(Tabela2[[#This Row],[SIEMA]],Siema2025,79,FALSE)</f>
        <v/>
      </c>
      <c r="BC442" s="110" t="str">
        <f>IF(Tabela2[[#This Row],[Outro(s) ]] = "X", "PREENCHER","NA")</f>
        <v>NA</v>
      </c>
      <c r="BD442" s="110" t="str">
        <f>VLOOKUP(Tabela2[[#This Row],[SIEMA]],Siema2025,82,FALSE)</f>
        <v/>
      </c>
      <c r="BE442" s="110" t="str">
        <f>VLOOKUP(Tabela2[[#This Row],[SIEMA]],Siema2025,81,FALSE)</f>
        <v/>
      </c>
      <c r="BF442" s="112" t="str">
        <f>VLOOKUP(Tabela2[[#This Row],[SIEMA]],Siema2025,28,FALSE)</f>
        <v>: PETRORECÔNCAVO S.A</v>
      </c>
      <c r="BG442" s="112"/>
      <c r="BH442" s="113" t="str">
        <f>VLOOKUP(Tabela2[[#This Row],[SIEMA]],Siema2025,29,FALSE)</f>
        <v/>
      </c>
      <c r="BI442" s="114" t="str">
        <f>VLOOKUP(Tabela2[[#This Row],[SIEMA]],Siema2025,107,FALSE)</f>
        <v>Não</v>
      </c>
      <c r="BJ442" s="109" t="s">
        <v>7111</v>
      </c>
      <c r="BK442" s="106" t="s">
        <v>2696</v>
      </c>
      <c r="BL442" s="143">
        <v>45849</v>
      </c>
      <c r="BM442" s="110">
        <f ca="1">IF(Tabela2[[#This Row],[Data de atendimento do Ibama (considerar o primeiro documento/ação)]]="",_xlfn.DAYS(TODAY(),J442),_xlfn.DAYS(Tabela2[[#This Row],[Data de atendimento do Ibama (considerar o primeiro documento/ação)]],J442))</f>
        <v>8</v>
      </c>
      <c r="BN442" s="110" t="str">
        <f>IF(Tabela2[[#This Row],[Atendido pelo Ibama ("Não" ou "Sim")]]="Não","Preencher", IF(Tabela2[[#This Row],[Atendido pelo Ibama ("Não" ou "Sim")]]="Sim","NA",""))</f>
        <v>NA</v>
      </c>
      <c r="BO442" s="116" t="s">
        <v>7139</v>
      </c>
      <c r="BP442" s="110" t="str">
        <f>IF(Tabela2[[#This Row],[Forma de atendimento (primeiro documento/ação)]]= "Outros (especificar)", "PREENCHER","NA")</f>
        <v>NA</v>
      </c>
      <c r="BQ442" s="108" t="s">
        <v>123</v>
      </c>
      <c r="BR442" s="110" t="str">
        <f>IF(Tabela2[[#This Row],[Equipe do Ibama foi a campo? Houve sobrevoo do Poseidon?]] = "Sim", "PREENCHER","NA")</f>
        <v>NA</v>
      </c>
      <c r="BS442" s="110" t="str">
        <f>IF(Tabela2[[#This Row],[Se sim, foi emitida Ordem de Emergência? (informações vinculada à coluna CK)]] = "Sim", "PREENCHER","NA")</f>
        <v>NA</v>
      </c>
      <c r="BT442" s="110" t="str">
        <f>IF(Tabela2[[#This Row],[Foi elaborado Relatório de Vistoria pelo Ibama? (informações vinculada à coluna CK)]] = "Sim", "PREENCHER","NA")</f>
        <v>NA</v>
      </c>
      <c r="BU442" s="110" t="s">
        <v>2696</v>
      </c>
      <c r="BV442" s="110" t="s">
        <v>2696</v>
      </c>
      <c r="BW442" s="110" t="s">
        <v>123</v>
      </c>
      <c r="BX442" s="108"/>
      <c r="BY442" s="108"/>
      <c r="BZ442" s="106" t="str">
        <f>IF(Tabela2[[#This Row],[Data do documento de encerramento]]="NA","NA",IF(Tabela2[[#This Row],[Data do documento de encerramento]]="","Pendente de conclusão/ encerramento",_xlfn.DAYS(Tabela2[[#This Row],[Data do documento de encerramento]],J442)))</f>
        <v>Pendente de conclusão/ encerramento</v>
      </c>
      <c r="CA442" s="109"/>
      <c r="CB442" s="109"/>
      <c r="CC442" s="135"/>
      <c r="CD442" s="109"/>
      <c r="CE442" s="109"/>
      <c r="CF442" s="109"/>
    </row>
    <row r="443" spans="1:84" ht="121.5">
      <c r="A443" s="185">
        <v>20257461214</v>
      </c>
      <c r="B443" s="120" t="s">
        <v>8668</v>
      </c>
      <c r="C443" s="110" t="s">
        <v>672</v>
      </c>
      <c r="D443" s="108" t="s">
        <v>637</v>
      </c>
      <c r="E443" s="108" t="s">
        <v>8669</v>
      </c>
      <c r="F443" s="108"/>
      <c r="G443" s="108" t="s">
        <v>8670</v>
      </c>
      <c r="H443" s="108" t="s">
        <v>8671</v>
      </c>
      <c r="I443" s="106" t="str">
        <f>VLOOKUP(Tabela2[[#This Row],[SIEMA]],Siema2025,19,FALSE)</f>
        <v>Santos</v>
      </c>
      <c r="J443" s="107">
        <f>VLOOKUP(Tabela2[[#This Row],[SIEMA]],Siema2025,2,FALSE)</f>
        <v>45841</v>
      </c>
      <c r="K443" s="107" t="str">
        <f>VLOOKUP(Tabela2[[#This Row],[SIEMA]],Siema2025,16,FALSE)</f>
        <v>Quinta</v>
      </c>
      <c r="L443" s="108" t="str">
        <f>IF(Tabela2[[#This Row],[Data]]="","Sem Informação",VLOOKUP(MONTH(Tabela2[[#This Row],[Data]]),'[1]Validação de dados'!$I$1:$J$13,2,0))</f>
        <v>Julho</v>
      </c>
      <c r="M443" s="106">
        <f>YEAR(Tabela2[[#This Row],[Data]])</f>
        <v>2025</v>
      </c>
      <c r="N443" s="107" t="str">
        <f>VLOOKUP(Tabela2[[#This Row],[SIEMA]],Siema2025,17,FALSE)</f>
        <v>Vespertino</v>
      </c>
      <c r="O443" s="107" t="s">
        <v>111</v>
      </c>
      <c r="P443" s="106"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43" s="106" t="s">
        <v>637</v>
      </c>
      <c r="R443" s="106" t="s">
        <v>8672</v>
      </c>
      <c r="S443" s="109" t="s">
        <v>8673</v>
      </c>
      <c r="T443" s="106">
        <v>3.0000000000000001E-3</v>
      </c>
      <c r="U443" s="106" t="s">
        <v>7109</v>
      </c>
      <c r="V443" s="106" t="str">
        <f>IF(Q443="","",IF(ISNUMBER(Q443)=FALSE,"Não se aplica",IFERROR(VLOOKUP(Q443,Produtos!$A$1:$C$2319,3,FALSE),"Não Cadastrado")))</f>
        <v>Não se aplica</v>
      </c>
      <c r="W443" s="106"/>
      <c r="X443" s="115"/>
      <c r="Y443" s="111" t="str">
        <f>IF(W443="","", IF(W443="NC","", IF(W443="NE","", IF(W443="NA","",IFERROR(VLOOKUP(W443,Produtos!$A$1:$C$2319,2,FALSE),"Não Cadastrado")))))</f>
        <v/>
      </c>
      <c r="Z443" s="106"/>
      <c r="AA443" s="106"/>
      <c r="AB443" s="106" t="str">
        <f>IF(W443="","",IF(ISNUMBER(W443)=FALSE,"Não se aplica",IFERROR(VLOOKUP(W443,Produtos!$A$1:$C$2319,3,FALSE),"Não Cadastrado")))</f>
        <v/>
      </c>
      <c r="AC443" s="106"/>
      <c r="AD443" s="110"/>
      <c r="AE443" s="109" t="str">
        <f>IF(AC443="","", IF(AC443="NC","", IF(AC443="NE","", IF(AC443="NA","",IFERROR(VLOOKUP(AC443,Produtos!$A$1:$C$2319,2,FALSE),"Não Cadastrado")))))</f>
        <v/>
      </c>
      <c r="AF443" s="106"/>
      <c r="AG443" s="106"/>
      <c r="AH443" s="106" t="str">
        <f>IF(AC443="","",IF(ISNUMBER(AC443)=FALSE,"Não se aplica",IFERROR(VLOOKUP(AC443,Produtos!$A$1:$C$2319,3,FALSE),"Não Cadastrado")))</f>
        <v/>
      </c>
      <c r="AI443" s="106"/>
      <c r="AJ443" s="106" t="str">
        <f>VLOOKUP(Tabela2[[#This Row],[SIEMA]],Siema2025,26,FALSE)</f>
        <v>Em investigação.</v>
      </c>
      <c r="AK443" s="109" t="s">
        <v>7096</v>
      </c>
      <c r="AL443" s="109" t="s">
        <v>7271</v>
      </c>
      <c r="AM443" s="109"/>
      <c r="AN443" s="110" t="str">
        <f>VLOOKUP(Tabela2[[#This Row],[SIEMA]],Siema2025,51,FALSE)</f>
        <v/>
      </c>
      <c r="AO443" s="110" t="str">
        <f>VLOOKUP(Tabela2[[#This Row],[SIEMA]],Siema2025,53,FALSE)</f>
        <v/>
      </c>
      <c r="AP443" s="110" t="str">
        <f>VLOOKUP(Tabela2[[#This Row],[SIEMA]],Siema2025,55,FALSE)</f>
        <v/>
      </c>
      <c r="AQ443" s="110" t="str">
        <f>VLOOKUP(Tabela2[[#This Row],[SIEMA]],Siema2025,57,FALSE)</f>
        <v/>
      </c>
      <c r="AR443" s="110" t="str">
        <f>VLOOKUP(Tabela2[[#This Row],[SIEMA]],Siema2025,59,FALSE)</f>
        <v/>
      </c>
      <c r="AS443" s="110" t="str">
        <f>VLOOKUP(Tabela2[[#This Row],[SIEMA]],Siema2025,61,FALSE)</f>
        <v>X</v>
      </c>
      <c r="AT443" s="110" t="str">
        <f>VLOOKUP(Tabela2[[#This Row],[SIEMA]],Siema2025,63,FALSE)</f>
        <v/>
      </c>
      <c r="AU443" s="110" t="str">
        <f>VLOOKUP(Tabela2[[#This Row],[SIEMA]],Siema2025,65,FALSE)</f>
        <v/>
      </c>
      <c r="AV443" s="110" t="str">
        <f>VLOOKUP(Tabela2[[#This Row],[SIEMA]],Siema2025,67,FALSE)</f>
        <v/>
      </c>
      <c r="AW443" s="110" t="str">
        <f>VLOOKUP(Tabela2[[#This Row],[SIEMA]],Siema2025,69,FALSE)</f>
        <v/>
      </c>
      <c r="AX443" s="110" t="str">
        <f>VLOOKUP(Tabela2[[#This Row],[SIEMA]],Siema2025,71,FALSE)</f>
        <v/>
      </c>
      <c r="AY443" s="110" t="str">
        <f>VLOOKUP(Tabela2[[#This Row],[SIEMA]],Siema2025,73,FALSE)</f>
        <v/>
      </c>
      <c r="AZ443" s="110" t="str">
        <f>VLOOKUP(Tabela2[[#This Row],[SIEMA]],Siema2025,75,FALSE)</f>
        <v/>
      </c>
      <c r="BA443" s="110" t="str">
        <f>VLOOKUP(Tabela2[[#This Row],[SIEMA]],Siema2025,77,FALSE)</f>
        <v/>
      </c>
      <c r="BB443" s="110" t="str">
        <f>VLOOKUP(Tabela2[[#This Row],[SIEMA]],Siema2025,79,FALSE)</f>
        <v/>
      </c>
      <c r="BC443" s="110" t="str">
        <f>IF(Tabela2[[#This Row],[Outro(s) ]] = "X", "PREENCHER","NA")</f>
        <v>NA</v>
      </c>
      <c r="BD443" s="110" t="str">
        <f>VLOOKUP(Tabela2[[#This Row],[SIEMA]],Siema2025,82,FALSE)</f>
        <v/>
      </c>
      <c r="BE443" s="110" t="str">
        <f>VLOOKUP(Tabela2[[#This Row],[SIEMA]],Siema2025,81,FALSE)</f>
        <v/>
      </c>
      <c r="BF443" s="112" t="str">
        <f>VLOOKUP(Tabela2[[#This Row],[SIEMA]],Siema2025,28,FALSE)</f>
        <v>Petrobras</v>
      </c>
      <c r="BG443" s="112"/>
      <c r="BH443" s="113">
        <v>33000167000101</v>
      </c>
      <c r="BI443" s="114" t="str">
        <f>VLOOKUP(Tabela2[[#This Row],[SIEMA]],Siema2025,107,FALSE)</f>
        <v>Não</v>
      </c>
      <c r="BJ443" s="109" t="s">
        <v>7097</v>
      </c>
      <c r="BK443" s="106" t="s">
        <v>2696</v>
      </c>
      <c r="BL443" s="143">
        <v>45859</v>
      </c>
      <c r="BM443" s="110">
        <f ca="1">IF(Tabela2[[#This Row],[Data de atendimento do Ibama (considerar o primeiro documento/ação)]]="",_xlfn.DAYS(TODAY(),J443),_xlfn.DAYS(Tabela2[[#This Row],[Data de atendimento do Ibama (considerar o primeiro documento/ação)]],J443))</f>
        <v>18</v>
      </c>
      <c r="BN443" s="110" t="str">
        <f>IF(Tabela2[[#This Row],[Atendido pelo Ibama ("Não" ou "Sim")]]="Não","Preencher", IF(Tabela2[[#This Row],[Atendido pelo Ibama ("Não" ou "Sim")]]="Sim","NA",""))</f>
        <v>NA</v>
      </c>
      <c r="BO443" s="116" t="s">
        <v>7098</v>
      </c>
      <c r="BP443" s="110" t="str">
        <f>IF(Tabela2[[#This Row],[Forma de atendimento (primeiro documento/ação)]]= "Outros (especificar)", "PREENCHER","NA")</f>
        <v>NA</v>
      </c>
      <c r="BQ443" s="108" t="s">
        <v>123</v>
      </c>
      <c r="BR443" s="110" t="str">
        <f>IF(Tabela2[[#This Row],[Equipe do Ibama foi a campo? Houve sobrevoo do Poseidon?]] = "Sim", "PREENCHER","NA")</f>
        <v>NA</v>
      </c>
      <c r="BS443" s="110" t="str">
        <f>IF(Tabela2[[#This Row],[Se sim, foi emitida Ordem de Emergência? (informações vinculada à coluna CK)]] = "Sim", "PREENCHER","NA")</f>
        <v>NA</v>
      </c>
      <c r="BT443" s="110" t="s">
        <v>7099</v>
      </c>
      <c r="BU443" s="110" t="s">
        <v>123</v>
      </c>
      <c r="BV443" s="110" t="s">
        <v>123</v>
      </c>
      <c r="BW443" s="110" t="s">
        <v>123</v>
      </c>
      <c r="BX443" s="108" t="s">
        <v>7119</v>
      </c>
      <c r="BY443" s="108"/>
      <c r="BZ443" s="106" t="str">
        <f>IF(Tabela2[[#This Row],[Data do documento de encerramento]]="NA","NA",IF(Tabela2[[#This Row],[Data do documento de encerramento]]="","Pendente de conclusão/ encerramento",_xlfn.DAYS(Tabela2[[#This Row],[Data do documento de encerramento]],J443)))</f>
        <v>Pendente de conclusão/ encerramento</v>
      </c>
      <c r="CA443" s="197" t="s">
        <v>8674</v>
      </c>
      <c r="CB443" s="109" t="s">
        <v>7242</v>
      </c>
      <c r="CC443" s="276" t="s">
        <v>7242</v>
      </c>
      <c r="CD443" s="109" t="s">
        <v>8608</v>
      </c>
      <c r="CE443" s="109" t="s">
        <v>2696</v>
      </c>
      <c r="CF443" s="109" t="s">
        <v>7103</v>
      </c>
    </row>
    <row r="444" spans="1:84" hidden="1">
      <c r="A444" s="172">
        <v>20257736035</v>
      </c>
      <c r="B444" s="173" t="s">
        <v>8675</v>
      </c>
      <c r="C444" s="110" t="str">
        <f>VLOOKUP(Tabela2[[#This Row],[SIEMA]],Siema2025,4,FALSE)</f>
        <v xml:space="preserve"> MG</v>
      </c>
      <c r="D444" s="108" t="str">
        <f>VLOOKUP(Tabela2[[#This Row],[SIEMA]],Siema2025,3,FALSE)</f>
        <v xml:space="preserve">Ibiraci </v>
      </c>
      <c r="E444" s="108" t="str">
        <f>VLOOKUP(Tabela2[[#This Row],[SIEMA]],Siema2025,20,FALSE)</f>
        <v>Usina Hidrelétrica de Mascarenhas de Moraes</v>
      </c>
      <c r="F444" s="108"/>
      <c r="G444" s="108"/>
      <c r="H444" s="108"/>
      <c r="I444" s="106" t="str">
        <f>VLOOKUP(Tabela2[[#This Row],[SIEMA]],Siema2025,19,FALSE)</f>
        <v/>
      </c>
      <c r="J444" s="107">
        <f>VLOOKUP(Tabela2[[#This Row],[SIEMA]],Siema2025,2,FALSE)</f>
        <v>45841</v>
      </c>
      <c r="K444" s="107" t="str">
        <f>VLOOKUP(Tabela2[[#This Row],[SIEMA]],Siema2025,16,FALSE)</f>
        <v>Quinta</v>
      </c>
      <c r="L444" s="108" t="str">
        <f>IF(Tabela2[[#This Row],[Data]]="","Sem Informação",VLOOKUP(MONTH(Tabela2[[#This Row],[Data]]),'[1]Validação de dados'!$I$1:$J$13,2,0))</f>
        <v>Julho</v>
      </c>
      <c r="M444" s="106">
        <f>YEAR(Tabela2[[#This Row],[Data]])</f>
        <v>2025</v>
      </c>
      <c r="N444" s="107" t="str">
        <f>VLOOKUP(Tabela2[[#This Row],[SIEMA]],Siema2025,17,FALSE)</f>
        <v>Vespertino</v>
      </c>
      <c r="O444" s="107" t="str">
        <f>VLOOKUP(Tabela2[[#This Row],[SIEMA]],Siema2025,5,FALSE)</f>
        <v>Barragem</v>
      </c>
      <c r="P444" s="106" t="str">
        <f>VLOOKUP(Tabela2[[#This Row],[SIEMA]],Siema2025,21,FALSE)</f>
        <v/>
      </c>
      <c r="Q444" s="106" t="str">
        <f>VLOOKUP(Tabela2[[#This Row],[SIEMA]],Siema2025,7,FALSE)</f>
        <v>ÓLEO DIESEL</v>
      </c>
      <c r="R444" s="106" t="str">
        <f>VLOOKUP(Tabela2[[#This Row],[SIEMA]],Siema2025,10,FALSE)</f>
        <v/>
      </c>
      <c r="S444" s="109" t="str">
        <f>IF(Q444="","", IF(Q444="NC","", IF(Q444="NE","", IF(Q444="NA","",IFERROR(VLOOKUP(Q444,Produtos!$A$1:$C$2319,2,FALSE),"Não Cadastrado")))))</f>
        <v>Não Cadastrado</v>
      </c>
      <c r="T444" s="106" t="str">
        <f>VLOOKUP(Tabela2[[#This Row],[SIEMA]],Siema2025,11,FALSE)</f>
        <v xml:space="preserve"> </v>
      </c>
      <c r="U444" s="106" t="str">
        <f>VLOOKUP(Tabela2[[#This Row],[SIEMA]],Siema2025,12,FALSE)</f>
        <v xml:space="preserve"> </v>
      </c>
      <c r="V444" s="106" t="str">
        <f>IF(Q444="","",IF(ISNUMBER(Q444)=FALSE,"Não se aplica",IFERROR(VLOOKUP(Q444,Produtos!$A$1:$C$2319,3,FALSE),"Não Cadastrado")))</f>
        <v>Não se aplica</v>
      </c>
      <c r="W444" s="106" t="str">
        <f>VLOOKUP(Tabela2[[#This Row],[SIEMA]],Siema2025,10,FALSE)</f>
        <v/>
      </c>
      <c r="X444" s="115" t="str">
        <f>IF(Tabela2[[#This Row],[Origem do acidente]] = "Plataforma", "PREENCHER","NA")</f>
        <v>NA</v>
      </c>
      <c r="Y444" s="111" t="str">
        <f>IF(W444="","", IF(W444="NC","", IF(W444="NE","", IF(W444="NA","",IFERROR(VLOOKUP(W444,Produtos!$A$1:$C$2319,2,FALSE),"Não Cadastrado")))))</f>
        <v/>
      </c>
      <c r="Z444" s="106" t="str">
        <f>VLOOKUP(Tabela2[[#This Row],[SIEMA]],Siema2025,11,FALSE)</f>
        <v xml:space="preserve"> </v>
      </c>
      <c r="AA444" s="106" t="str">
        <f>VLOOKUP(Tabela2[[#This Row],[SIEMA]],Siema2025,12,FALSE)</f>
        <v xml:space="preserve"> </v>
      </c>
      <c r="AB444" s="106" t="str">
        <f>IF(W444="","",IF(ISNUMBER(W444)=FALSE,"Não se aplica",IFERROR(VLOOKUP(W444,Produtos!$A$1:$C$2319,3,FALSE),"Não Cadastrado")))</f>
        <v/>
      </c>
      <c r="AC444" s="106"/>
      <c r="AD444" s="110" t="str">
        <f>IF(Tabela2[[#This Row],[Origem do acidente]] = "Plataforma", "PREENCHER","NA")</f>
        <v>NA</v>
      </c>
      <c r="AE444" s="109" t="str">
        <f>IF(AC444="","", IF(AC444="NC","", IF(AC444="NE","", IF(AC444="NA","",IFERROR(VLOOKUP(AC444,Produtos!$A$1:$C$2319,2,FALSE),"Não Cadastrado")))))</f>
        <v/>
      </c>
      <c r="AF444" s="106"/>
      <c r="AG444" s="106"/>
      <c r="AH444" s="106" t="str">
        <f>IF(AC444="","",IF(ISNUMBER(AC444)=FALSE,"Não se aplica",IFERROR(VLOOKUP(AC444,Produtos!$A$1:$C$2319,3,FALSE),"Não Cadastrado")))</f>
        <v/>
      </c>
      <c r="AI444" s="106"/>
      <c r="AJ444" s="106" t="str">
        <f>VLOOKUP(Tabela2[[#This Row],[SIEMA]],Siema2025,26,FALSE)</f>
        <v>Anormalidade em máquina</v>
      </c>
      <c r="AK444" s="109"/>
      <c r="AL444" s="109"/>
      <c r="AM444" s="109"/>
      <c r="AN444" s="110" t="str">
        <f>VLOOKUP(Tabela2[[#This Row],[SIEMA]],Siema2025,51,FALSE)</f>
        <v/>
      </c>
      <c r="AO444" s="110" t="str">
        <f>VLOOKUP(Tabela2[[#This Row],[SIEMA]],Siema2025,53,FALSE)</f>
        <v/>
      </c>
      <c r="AP444" s="110" t="str">
        <f>VLOOKUP(Tabela2[[#This Row],[SIEMA]],Siema2025,55,FALSE)</f>
        <v/>
      </c>
      <c r="AQ444" s="110" t="str">
        <f>VLOOKUP(Tabela2[[#This Row],[SIEMA]],Siema2025,57,FALSE)</f>
        <v>X</v>
      </c>
      <c r="AR444" s="110" t="str">
        <f>VLOOKUP(Tabela2[[#This Row],[SIEMA]],Siema2025,59,FALSE)</f>
        <v/>
      </c>
      <c r="AS444" s="110" t="str">
        <f>VLOOKUP(Tabela2[[#This Row],[SIEMA]],Siema2025,61,FALSE)</f>
        <v/>
      </c>
      <c r="AT444" s="110" t="str">
        <f>VLOOKUP(Tabela2[[#This Row],[SIEMA]],Siema2025,63,FALSE)</f>
        <v/>
      </c>
      <c r="AU444" s="110" t="str">
        <f>VLOOKUP(Tabela2[[#This Row],[SIEMA]],Siema2025,65,FALSE)</f>
        <v/>
      </c>
      <c r="AV444" s="110" t="str">
        <f>VLOOKUP(Tabela2[[#This Row],[SIEMA]],Siema2025,67,FALSE)</f>
        <v/>
      </c>
      <c r="AW444" s="110" t="str">
        <f>VLOOKUP(Tabela2[[#This Row],[SIEMA]],Siema2025,69,FALSE)</f>
        <v/>
      </c>
      <c r="AX444" s="110" t="str">
        <f>VLOOKUP(Tabela2[[#This Row],[SIEMA]],Siema2025,71,FALSE)</f>
        <v/>
      </c>
      <c r="AY444" s="110" t="str">
        <f>VLOOKUP(Tabela2[[#This Row],[SIEMA]],Siema2025,73,FALSE)</f>
        <v/>
      </c>
      <c r="AZ444" s="110" t="str">
        <f>VLOOKUP(Tabela2[[#This Row],[SIEMA]],Siema2025,75,FALSE)</f>
        <v/>
      </c>
      <c r="BA444" s="110" t="str">
        <f>VLOOKUP(Tabela2[[#This Row],[SIEMA]],Siema2025,77,FALSE)</f>
        <v/>
      </c>
      <c r="BB444" s="110" t="str">
        <f>VLOOKUP(Tabela2[[#This Row],[SIEMA]],Siema2025,79,FALSE)</f>
        <v/>
      </c>
      <c r="BC444" s="110" t="str">
        <f>IF(Tabela2[[#This Row],[Outro(s) ]] = "X", "PREENCHER","NA")</f>
        <v>NA</v>
      </c>
      <c r="BD444" s="110" t="str">
        <f>VLOOKUP(Tabela2[[#This Row],[SIEMA]],Siema2025,82,FALSE)</f>
        <v/>
      </c>
      <c r="BE444" s="110" t="str">
        <f>VLOOKUP(Tabela2[[#This Row],[SIEMA]],Siema2025,81,FALSE)</f>
        <v/>
      </c>
      <c r="BF444" s="112" t="str">
        <f>VLOOKUP(Tabela2[[#This Row],[SIEMA]],Siema2025,28,FALSE)</f>
        <v>Usina Hidrelétrica de Mascarenhas de Moraes</v>
      </c>
      <c r="BG444" s="112"/>
      <c r="BH444" s="113" t="str">
        <f>VLOOKUP(Tabela2[[#This Row],[SIEMA]],Siema2025,29,FALSE)</f>
        <v>23274194000119</v>
      </c>
      <c r="BI444" s="114" t="str">
        <f>VLOOKUP(Tabela2[[#This Row],[SIEMA]],Siema2025,107,FALSE)</f>
        <v>Não</v>
      </c>
      <c r="BJ444" s="109"/>
      <c r="BK444" s="106"/>
      <c r="BL444" s="143"/>
      <c r="BM444" s="110">
        <f ca="1">IF(Tabela2[[#This Row],[Data de atendimento do Ibama (considerar o primeiro documento/ação)]]="",_xlfn.DAYS(TODAY(),J444),_xlfn.DAYS(Tabela2[[#This Row],[Data de atendimento do Ibama (considerar o primeiro documento/ação)]],J444))</f>
        <v>379</v>
      </c>
      <c r="BN444" s="110" t="str">
        <f>IF(Tabela2[[#This Row],[Atendido pelo Ibama ("Não" ou "Sim")]]="Não","Preencher", IF(Tabela2[[#This Row],[Atendido pelo Ibama ("Não" ou "Sim")]]="Sim","NA",""))</f>
        <v/>
      </c>
      <c r="BO444" s="116"/>
      <c r="BP444" s="110" t="str">
        <f>IF(Tabela2[[#This Row],[Forma de atendimento (primeiro documento/ação)]]= "Outros (especificar)", "PREENCHER","NA")</f>
        <v>NA</v>
      </c>
      <c r="BQ444" s="108"/>
      <c r="BR444" s="110" t="str">
        <f>IF(Tabela2[[#This Row],[Equipe do Ibama foi a campo? Houve sobrevoo do Poseidon?]] = "Sim", "PREENCHER","NA")</f>
        <v>NA</v>
      </c>
      <c r="BS444" s="110" t="str">
        <f>IF(Tabela2[[#This Row],[Se sim, foi emitida Ordem de Emergência? (informações vinculada à coluna CK)]] = "Sim", "PREENCHER","NA")</f>
        <v>NA</v>
      </c>
      <c r="BT444" s="110" t="str">
        <f>IF(Tabela2[[#This Row],[Foi elaborado Relatório de Vistoria pelo Ibama? (informações vinculada à coluna CK)]] = "Sim", "PREENCHER","NA")</f>
        <v>NA</v>
      </c>
      <c r="BU444" s="110" t="str">
        <f>IF(Tabela2[[#This Row],[Houve envio de Informações Pós-acidente (preencher "não se aplica" quando de competência estadual/municipal)]] = "Sim", "PREENCHER","NA")</f>
        <v>NA</v>
      </c>
      <c r="BV444" s="110" t="str">
        <f>IF(Tabela2[[#This Row],[Houve avaliação das informações pós-acidente solicitadas/enviadas?]] = "Sim", "PREENCHER","NA")</f>
        <v>NA</v>
      </c>
      <c r="BW444" s="110" t="str">
        <f>IF(Tabela2[[#This Row],[O Ibama aguarda resposta da empresa/OEMA, etc?]] = "Sim", "PREENCHER","NA")</f>
        <v>NA</v>
      </c>
      <c r="BX444" s="108"/>
      <c r="BY444" s="143"/>
      <c r="BZ444" s="106" t="str">
        <f>IF(Tabela2[[#This Row],[Data do documento de encerramento]]="NA","NA",IF(Tabela2[[#This Row],[Data do documento de encerramento]]="","Pendente de conclusão/ encerramento",_xlfn.DAYS(Tabela2[[#This Row],[Data do documento de encerramento]],J444)))</f>
        <v>Pendente de conclusão/ encerramento</v>
      </c>
      <c r="CA444" s="109"/>
      <c r="CB444" s="109"/>
      <c r="CC444" s="132"/>
      <c r="CD444" s="109"/>
      <c r="CE444" s="109"/>
      <c r="CF444" s="109"/>
    </row>
    <row r="445" spans="1:84" ht="30.75" hidden="1">
      <c r="A445" s="172">
        <v>202571675601</v>
      </c>
      <c r="B445" s="173" t="s">
        <v>8676</v>
      </c>
      <c r="C445" s="110" t="str">
        <f>VLOOKUP(Tabela2[[#This Row],[SIEMA]],Siema2025,4,FALSE)</f>
        <v xml:space="preserve"> BA</v>
      </c>
      <c r="D445" s="108" t="str">
        <f>VLOOKUP(Tabela2[[#This Row],[SIEMA]],Siema2025,3,FALSE)</f>
        <v xml:space="preserve">Pojuca </v>
      </c>
      <c r="E445" s="108" t="str">
        <f>VLOOKUP(Tabela2[[#This Row],[SIEMA]],Siema2025,20,FALSE)</f>
        <v>Poço 7-MG-117-BA (202400220300), Campo Miranga, Bacia Recôncavo.</v>
      </c>
      <c r="F445" s="108"/>
      <c r="G445" s="108" t="s">
        <v>8677</v>
      </c>
      <c r="H445" s="108" t="s">
        <v>8678</v>
      </c>
      <c r="I445" s="106" t="s">
        <v>7289</v>
      </c>
      <c r="J445" s="107">
        <f>VLOOKUP(Tabela2[[#This Row],[SIEMA]],Siema2025,2,FALSE)</f>
        <v>45841</v>
      </c>
      <c r="K445" s="107" t="str">
        <f>VLOOKUP(Tabela2[[#This Row],[SIEMA]],Siema2025,16,FALSE)</f>
        <v>Quinta</v>
      </c>
      <c r="L445" s="108" t="str">
        <f>IF(Tabela2[[#This Row],[Data]]="","Sem Informação",VLOOKUP(MONTH(Tabela2[[#This Row],[Data]]),'[1]Validação de dados'!$I$1:$J$13,2,0))</f>
        <v>Julho</v>
      </c>
      <c r="M445" s="106">
        <f>YEAR(Tabela2[[#This Row],[Data]])</f>
        <v>2025</v>
      </c>
      <c r="N445" s="107" t="str">
        <f>VLOOKUP(Tabela2[[#This Row],[SIEMA]],Siema2025,17,FALSE)</f>
        <v>Vespertino</v>
      </c>
      <c r="O445" s="107" t="s">
        <v>145</v>
      </c>
      <c r="P445" s="106" t="str">
        <f>VLOOKUP(Tabela2[[#This Row],[SIEMA]],Siema2025,21,FALSE)</f>
        <v>Poço terrestre</v>
      </c>
      <c r="Q445" s="106">
        <v>1267</v>
      </c>
      <c r="R445" s="106"/>
      <c r="S445" s="109" t="str">
        <f>IF(Q445="","", IF(Q445="NC","", IF(Q445="NE","", IF(Q445="NA","",IFERROR(VLOOKUP(Q445,Produtos!$A$1:$C$2319,2,FALSE),"Não Cadastrado")))))</f>
        <v>PETRÓLEO CRU</v>
      </c>
      <c r="T445" s="106" t="s">
        <v>8679</v>
      </c>
      <c r="U445" s="106" t="str">
        <f>VLOOKUP(Tabela2[[#This Row],[SIEMA]],Siema2025,12,FALSE)</f>
        <v>M3</v>
      </c>
      <c r="V445" s="106">
        <f>IF(Q445="","",IF(ISNUMBER(Q445)=FALSE,"Não se aplica",IFERROR(VLOOKUP(Q445,Produtos!$A$1:$C$2319,3,FALSE),"Não Cadastrado")))</f>
        <v>3</v>
      </c>
      <c r="W445" s="106" t="str">
        <f>VLOOKUP(Tabela2[[#This Row],[SIEMA]],Siema2025,10,FALSE)</f>
        <v>Água Produzida fora de especificação</v>
      </c>
      <c r="X445" s="115" t="str">
        <f>IF(Tabela2[[#This Row],[Origem do acidente]] = "Plataforma", "PREENCHER","NA")</f>
        <v>NA</v>
      </c>
      <c r="Y445" s="111" t="str">
        <f>IF(W445="","", IF(W445="NC","", IF(W445="NE","", IF(W445="NA","",IFERROR(VLOOKUP(W445,Produtos!$A$1:$C$2319,2,FALSE),"Não Cadastrado")))))</f>
        <v>Não Cadastrado</v>
      </c>
      <c r="Z445" s="106" t="str">
        <f>VLOOKUP(Tabela2[[#This Row],[SIEMA]],Siema2025,11,FALSE)</f>
        <v>0.39</v>
      </c>
      <c r="AA445" s="106" t="str">
        <f>VLOOKUP(Tabela2[[#This Row],[SIEMA]],Siema2025,12,FALSE)</f>
        <v>M3</v>
      </c>
      <c r="AB445" s="106" t="str">
        <f>IF(W445="","",IF(ISNUMBER(W445)=FALSE,"Não se aplica",IFERROR(VLOOKUP(W445,Produtos!$A$1:$C$2319,3,FALSE),"Não Cadastrado")))</f>
        <v>Não se aplica</v>
      </c>
      <c r="AC445" s="106"/>
      <c r="AD445" s="110" t="str">
        <f>IF(Tabela2[[#This Row],[Origem do acidente]] = "Plataforma", "PREENCHER","NA")</f>
        <v>NA</v>
      </c>
      <c r="AE445" s="109" t="str">
        <f>IF(AC445="","", IF(AC445="NC","", IF(AC445="NE","", IF(AC445="NA","",IFERROR(VLOOKUP(AC445,Produtos!$A$1:$C$2319,2,FALSE),"Não Cadastrado")))))</f>
        <v/>
      </c>
      <c r="AF445" s="106"/>
      <c r="AG445" s="106"/>
      <c r="AH445" s="106" t="str">
        <f>IF(AC445="","",IF(ISNUMBER(AC445)=FALSE,"Não se aplica",IFERROR(VLOOKUP(AC445,Produtos!$A$1:$C$2319,3,FALSE),"Não Cadastrado")))</f>
        <v/>
      </c>
      <c r="AI445" s="106"/>
      <c r="AJ445" s="106" t="str">
        <f>VLOOKUP(Tabela2[[#This Row],[SIEMA]],Siema2025,26,FALSE)</f>
        <v>Furto/vandalismo</v>
      </c>
      <c r="AK445" s="109"/>
      <c r="AL445" s="109"/>
      <c r="AM445" s="109"/>
      <c r="AN445" s="110" t="str">
        <f>VLOOKUP(Tabela2[[#This Row],[SIEMA]],Siema2025,51,FALSE)</f>
        <v/>
      </c>
      <c r="AO445" s="110" t="str">
        <f>VLOOKUP(Tabela2[[#This Row],[SIEMA]],Siema2025,53,FALSE)</f>
        <v/>
      </c>
      <c r="AP445" s="110" t="str">
        <f>VLOOKUP(Tabela2[[#This Row],[SIEMA]],Siema2025,55,FALSE)</f>
        <v/>
      </c>
      <c r="AQ445" s="110" t="str">
        <f>VLOOKUP(Tabela2[[#This Row],[SIEMA]],Siema2025,57,FALSE)</f>
        <v/>
      </c>
      <c r="AR445" s="110" t="str">
        <f>VLOOKUP(Tabela2[[#This Row],[SIEMA]],Siema2025,59,FALSE)</f>
        <v/>
      </c>
      <c r="AS445" s="110" t="str">
        <f>VLOOKUP(Tabela2[[#This Row],[SIEMA]],Siema2025,61,FALSE)</f>
        <v/>
      </c>
      <c r="AT445" s="110" t="str">
        <f>VLOOKUP(Tabela2[[#This Row],[SIEMA]],Siema2025,63,FALSE)</f>
        <v/>
      </c>
      <c r="AU445" s="110" t="str">
        <f>VLOOKUP(Tabela2[[#This Row],[SIEMA]],Siema2025,65,FALSE)</f>
        <v>X</v>
      </c>
      <c r="AV445" s="110" t="str">
        <f>VLOOKUP(Tabela2[[#This Row],[SIEMA]],Siema2025,67,FALSE)</f>
        <v/>
      </c>
      <c r="AW445" s="110" t="str">
        <f>VLOOKUP(Tabela2[[#This Row],[SIEMA]],Siema2025,69,FALSE)</f>
        <v/>
      </c>
      <c r="AX445" s="110" t="str">
        <f>VLOOKUP(Tabela2[[#This Row],[SIEMA]],Siema2025,71,FALSE)</f>
        <v/>
      </c>
      <c r="AY445" s="110" t="str">
        <f>VLOOKUP(Tabela2[[#This Row],[SIEMA]],Siema2025,73,FALSE)</f>
        <v/>
      </c>
      <c r="AZ445" s="110" t="str">
        <f>VLOOKUP(Tabela2[[#This Row],[SIEMA]],Siema2025,75,FALSE)</f>
        <v/>
      </c>
      <c r="BA445" s="110" t="str">
        <f>VLOOKUP(Tabela2[[#This Row],[SIEMA]],Siema2025,77,FALSE)</f>
        <v/>
      </c>
      <c r="BB445" s="110" t="str">
        <f>VLOOKUP(Tabela2[[#This Row],[SIEMA]],Siema2025,79,FALSE)</f>
        <v/>
      </c>
      <c r="BC445" s="110" t="str">
        <f>IF(Tabela2[[#This Row],[Outro(s) ]] = "X", "PREENCHER","NA")</f>
        <v>NA</v>
      </c>
      <c r="BD445" s="110" t="str">
        <f>VLOOKUP(Tabela2[[#This Row],[SIEMA]],Siema2025,82,FALSE)</f>
        <v/>
      </c>
      <c r="BE445" s="110" t="str">
        <f>VLOOKUP(Tabela2[[#This Row],[SIEMA]],Siema2025,81,FALSE)</f>
        <v/>
      </c>
      <c r="BF445" s="112" t="str">
        <f>VLOOKUP(Tabela2[[#This Row],[SIEMA]],Siema2025,28,FALSE)</f>
        <v>PETRORECÔNCAVO S.A.</v>
      </c>
      <c r="BG445" s="112"/>
      <c r="BH445" s="113" t="str">
        <f>VLOOKUP(Tabela2[[#This Row],[SIEMA]],Siema2025,29,FALSE)</f>
        <v/>
      </c>
      <c r="BI445" s="114" t="str">
        <f>VLOOKUP(Tabela2[[#This Row],[SIEMA]],Siema2025,107,FALSE)</f>
        <v>Não</v>
      </c>
      <c r="BJ445" s="109" t="s">
        <v>7111</v>
      </c>
      <c r="BK445" s="106" t="s">
        <v>2696</v>
      </c>
      <c r="BL445" s="143">
        <v>45884</v>
      </c>
      <c r="BM445" s="110">
        <f ca="1">IF(Tabela2[[#This Row],[Data de atendimento do Ibama (considerar o primeiro documento/ação)]]="",_xlfn.DAYS(TODAY(),J445),_xlfn.DAYS(Tabela2[[#This Row],[Data de atendimento do Ibama (considerar o primeiro documento/ação)]],J445))</f>
        <v>43</v>
      </c>
      <c r="BN445" s="110" t="str">
        <f>IF(Tabela2[[#This Row],[Atendido pelo Ibama ("Não" ou "Sim")]]="Não","Preencher", IF(Tabela2[[#This Row],[Atendido pelo Ibama ("Não" ou "Sim")]]="Sim","NA",""))</f>
        <v>NA</v>
      </c>
      <c r="BO445" s="116" t="s">
        <v>7139</v>
      </c>
      <c r="BP445" s="110" t="str">
        <f>IF(Tabela2[[#This Row],[Forma de atendimento (primeiro documento/ação)]]= "Outros (especificar)", "PREENCHER","NA")</f>
        <v>NA</v>
      </c>
      <c r="BQ445" s="108" t="s">
        <v>123</v>
      </c>
      <c r="BR445" s="110" t="str">
        <f>IF(Tabela2[[#This Row],[Equipe do Ibama foi a campo? Houve sobrevoo do Poseidon?]] = "Sim", "PREENCHER","NA")</f>
        <v>NA</v>
      </c>
      <c r="BS445" s="110" t="str">
        <f>IF(Tabela2[[#This Row],[Se sim, foi emitida Ordem de Emergência? (informações vinculada à coluna CK)]] = "Sim", "PREENCHER","NA")</f>
        <v>NA</v>
      </c>
      <c r="BT445" s="110" t="str">
        <f>IF(Tabela2[[#This Row],[Foi elaborado Relatório de Vistoria pelo Ibama? (informações vinculada à coluna CK)]] = "Sim", "PREENCHER","NA")</f>
        <v>NA</v>
      </c>
      <c r="BU445" s="110" t="s">
        <v>2696</v>
      </c>
      <c r="BV445" s="110" t="s">
        <v>2696</v>
      </c>
      <c r="BW445" s="110" t="s">
        <v>2696</v>
      </c>
      <c r="BX445" s="108" t="s">
        <v>7113</v>
      </c>
      <c r="BY445" s="143">
        <v>45901</v>
      </c>
      <c r="BZ445" s="106">
        <f>IF(Tabela2[[#This Row],[Data do documento de encerramento]]="NA","NA",IF(Tabela2[[#This Row],[Data do documento de encerramento]]="","Pendente de conclusão/ encerramento",_xlfn.DAYS(Tabela2[[#This Row],[Data do documento de encerramento]],J445)))</f>
        <v>60</v>
      </c>
      <c r="CA445" s="109"/>
      <c r="CB445" s="109"/>
      <c r="CC445" s="131"/>
      <c r="CD445" s="109"/>
      <c r="CE445" s="109"/>
      <c r="CF445" s="109"/>
    </row>
    <row r="446" spans="1:84" ht="60.75">
      <c r="A446" s="185">
        <v>20257654000</v>
      </c>
      <c r="B446" s="120" t="s">
        <v>8680</v>
      </c>
      <c r="C446" s="110" t="s">
        <v>672</v>
      </c>
      <c r="D446" s="108" t="s">
        <v>637</v>
      </c>
      <c r="E446" s="108" t="s">
        <v>8681</v>
      </c>
      <c r="F446" s="108"/>
      <c r="G446" s="108" t="s">
        <v>8682</v>
      </c>
      <c r="H446" s="108" t="s">
        <v>8683</v>
      </c>
      <c r="I446" s="106" t="str">
        <f>VLOOKUP(Tabela2[[#This Row],[SIEMA]],Siema2025,19,FALSE)</f>
        <v>Santos</v>
      </c>
      <c r="J446" s="107">
        <f>VLOOKUP(Tabela2[[#This Row],[SIEMA]],Siema2025,2,FALSE)</f>
        <v>45842</v>
      </c>
      <c r="K446" s="107" t="str">
        <f>VLOOKUP(Tabela2[[#This Row],[SIEMA]],Siema2025,16,FALSE)</f>
        <v>Sexta</v>
      </c>
      <c r="L446" s="108" t="str">
        <f>IF(Tabela2[[#This Row],[Data]]="","Sem Informação",VLOOKUP(MONTH(Tabela2[[#This Row],[Data]]),'[1]Validação de dados'!$I$1:$J$13,2,0))</f>
        <v>Julho</v>
      </c>
      <c r="M446" s="106">
        <f>YEAR(Tabela2[[#This Row],[Data]])</f>
        <v>2025</v>
      </c>
      <c r="N446" s="107" t="str">
        <f>VLOOKUP(Tabela2[[#This Row],[SIEMA]],Siema2025,17,FALSE)</f>
        <v>Vespertino</v>
      </c>
      <c r="O446" s="107" t="str">
        <f>VLOOKUP(Tabela2[[#This Row],[SIEMA]],Siema2025,5,FALSE)</f>
        <v>Plataforma</v>
      </c>
      <c r="P446" s="106" t="str">
        <f>VLOOKUP(Tabela2[[#This Row],[SIEMA]],Siema2025,21,FALSE)</f>
        <v/>
      </c>
      <c r="Q446" s="106">
        <v>1202</v>
      </c>
      <c r="R446" s="106" t="s">
        <v>3060</v>
      </c>
      <c r="S446" s="109" t="str">
        <f>IF(Q446="","", IF(Q446="NC","", IF(Q446="NE","", IF(Q446="NA","",IFERROR(VLOOKUP(Q446,Produtos!$A$1:$C$2319,2,FALSE),"Não Cadastrado")))))</f>
        <v>GASÓLEO ou ÓLEO DIESEL ou ÓLEO PARA AQUECIMENTO, LEVE</v>
      </c>
      <c r="T446" s="106">
        <v>0.01</v>
      </c>
      <c r="U446" s="106" t="s">
        <v>7109</v>
      </c>
      <c r="V446" s="106">
        <f>IF(Q446="","",IF(ISNUMBER(Q446)=FALSE,"Não se aplica",IFERROR(VLOOKUP(Q446,Produtos!$A$1:$C$2319,3,FALSE),"Não Cadastrado")))</f>
        <v>3</v>
      </c>
      <c r="W446" s="106" t="str">
        <f>VLOOKUP(Tabela2[[#This Row],[SIEMA]],Siema2025,10,FALSE)</f>
        <v/>
      </c>
      <c r="X446" s="115"/>
      <c r="Y446" s="111" t="str">
        <f>IF(W446="","", IF(W446="NC","", IF(W446="NE","", IF(W446="NA","",IFERROR(VLOOKUP(W446,Produtos!$A$1:$C$2319,2,FALSE),"Não Cadastrado")))))</f>
        <v/>
      </c>
      <c r="Z446" s="106" t="str">
        <f>VLOOKUP(Tabela2[[#This Row],[SIEMA]],Siema2025,11,FALSE)</f>
        <v xml:space="preserve"> </v>
      </c>
      <c r="AA446" s="106" t="str">
        <f>VLOOKUP(Tabela2[[#This Row],[SIEMA]],Siema2025,12,FALSE)</f>
        <v xml:space="preserve"> </v>
      </c>
      <c r="AB446" s="106" t="str">
        <f>IF(W446="","",IF(ISNUMBER(W446)=FALSE,"Não se aplica",IFERROR(VLOOKUP(W446,Produtos!$A$1:$C$2319,3,FALSE),"Não Cadastrado")))</f>
        <v/>
      </c>
      <c r="AC446" s="106"/>
      <c r="AD446" s="110"/>
      <c r="AE446" s="109" t="str">
        <f>IF(AC446="","", IF(AC446="NC","", IF(AC446="NE","", IF(AC446="NA","",IFERROR(VLOOKUP(AC446,Produtos!$A$1:$C$2319,2,FALSE),"Não Cadastrado")))))</f>
        <v/>
      </c>
      <c r="AF446" s="106"/>
      <c r="AG446" s="106"/>
      <c r="AH446" s="106" t="str">
        <f>IF(AC446="","",IF(ISNUMBER(AC446)=FALSE,"Não se aplica",IFERROR(VLOOKUP(AC446,Produtos!$A$1:$C$2319,3,FALSE),"Não Cadastrado")))</f>
        <v/>
      </c>
      <c r="AI446" s="106"/>
      <c r="AJ446" s="106" t="str">
        <f>VLOOKUP(Tabela2[[#This Row],[SIEMA]],Siema2025,26,FALSE)</f>
        <v>Em avaliação pela equipe de manutenção e suporte técnico, para atuação, reparo e retorno em condições seguras.</v>
      </c>
      <c r="AK446" s="109" t="s">
        <v>7110</v>
      </c>
      <c r="AL446" s="109"/>
      <c r="AM446" s="109"/>
      <c r="AN446" s="110" t="str">
        <f>VLOOKUP(Tabela2[[#This Row],[SIEMA]],Siema2025,51,FALSE)</f>
        <v/>
      </c>
      <c r="AO446" s="110" t="str">
        <f>VLOOKUP(Tabela2[[#This Row],[SIEMA]],Siema2025,53,FALSE)</f>
        <v/>
      </c>
      <c r="AP446" s="110" t="str">
        <f>VLOOKUP(Tabela2[[#This Row],[SIEMA]],Siema2025,55,FALSE)</f>
        <v/>
      </c>
      <c r="AQ446" s="110" t="str">
        <f>VLOOKUP(Tabela2[[#This Row],[SIEMA]],Siema2025,57,FALSE)</f>
        <v/>
      </c>
      <c r="AR446" s="110" t="str">
        <f>VLOOKUP(Tabela2[[#This Row],[SIEMA]],Siema2025,59,FALSE)</f>
        <v/>
      </c>
      <c r="AS446" s="110" t="str">
        <f>VLOOKUP(Tabela2[[#This Row],[SIEMA]],Siema2025,61,FALSE)</f>
        <v>X</v>
      </c>
      <c r="AT446" s="110" t="str">
        <f>VLOOKUP(Tabela2[[#This Row],[SIEMA]],Siema2025,63,FALSE)</f>
        <v/>
      </c>
      <c r="AU446" s="110" t="str">
        <f>VLOOKUP(Tabela2[[#This Row],[SIEMA]],Siema2025,65,FALSE)</f>
        <v/>
      </c>
      <c r="AV446" s="110" t="str">
        <f>VLOOKUP(Tabela2[[#This Row],[SIEMA]],Siema2025,67,FALSE)</f>
        <v/>
      </c>
      <c r="AW446" s="110" t="str">
        <f>VLOOKUP(Tabela2[[#This Row],[SIEMA]],Siema2025,69,FALSE)</f>
        <v/>
      </c>
      <c r="AX446" s="110" t="str">
        <f>VLOOKUP(Tabela2[[#This Row],[SIEMA]],Siema2025,71,FALSE)</f>
        <v/>
      </c>
      <c r="AY446" s="110" t="str">
        <f>VLOOKUP(Tabela2[[#This Row],[SIEMA]],Siema2025,73,FALSE)</f>
        <v/>
      </c>
      <c r="AZ446" s="110" t="str">
        <f>VLOOKUP(Tabela2[[#This Row],[SIEMA]],Siema2025,75,FALSE)</f>
        <v/>
      </c>
      <c r="BA446" s="110" t="str">
        <f>VLOOKUP(Tabela2[[#This Row],[SIEMA]],Siema2025,77,FALSE)</f>
        <v/>
      </c>
      <c r="BB446" s="110" t="str">
        <f>VLOOKUP(Tabela2[[#This Row],[SIEMA]],Siema2025,79,FALSE)</f>
        <v/>
      </c>
      <c r="BC446" s="110" t="str">
        <f>IF(Tabela2[[#This Row],[Outro(s) ]] = "X", "PREENCHER","NA")</f>
        <v>NA</v>
      </c>
      <c r="BD446" s="110" t="str">
        <f>VLOOKUP(Tabela2[[#This Row],[SIEMA]],Siema2025,82,FALSE)</f>
        <v/>
      </c>
      <c r="BE446" s="110" t="str">
        <f>VLOOKUP(Tabela2[[#This Row],[SIEMA]],Siema2025,81,FALSE)</f>
        <v/>
      </c>
      <c r="BF446" s="112" t="str">
        <f>VLOOKUP(Tabela2[[#This Row],[SIEMA]],Siema2025,28,FALSE)</f>
        <v>Petróleo Brasileiro S.A.</v>
      </c>
      <c r="BG446" s="112"/>
      <c r="BH446" s="113" t="str">
        <f>VLOOKUP(Tabela2[[#This Row],[SIEMA]],Siema2025,29,FALSE)</f>
        <v>33000167000292</v>
      </c>
      <c r="BI446" s="114" t="str">
        <f>VLOOKUP(Tabela2[[#This Row],[SIEMA]],Siema2025,107,FALSE)</f>
        <v>Não</v>
      </c>
      <c r="BJ446" s="109" t="s">
        <v>7097</v>
      </c>
      <c r="BK446" s="106" t="s">
        <v>2696</v>
      </c>
      <c r="BL446" s="143">
        <v>45846</v>
      </c>
      <c r="BM446" s="110">
        <f ca="1">IF(Tabela2[[#This Row],[Data de atendimento do Ibama (considerar o primeiro documento/ação)]]="",_xlfn.DAYS(TODAY(),J446),_xlfn.DAYS(Tabela2[[#This Row],[Data de atendimento do Ibama (considerar o primeiro documento/ação)]],J446))</f>
        <v>4</v>
      </c>
      <c r="BN446" s="110" t="str">
        <f>IF(Tabela2[[#This Row],[Atendido pelo Ibama ("Não" ou "Sim")]]="Não","Preencher", IF(Tabela2[[#This Row],[Atendido pelo Ibama ("Não" ou "Sim")]]="Sim","NA",""))</f>
        <v>NA</v>
      </c>
      <c r="BO446" s="116" t="s">
        <v>7098</v>
      </c>
      <c r="BP446" s="110" t="str">
        <f>IF(Tabela2[[#This Row],[Forma de atendimento (primeiro documento/ação)]]= "Outros (especificar)", "PREENCHER","NA")</f>
        <v>NA</v>
      </c>
      <c r="BQ446" s="108" t="s">
        <v>123</v>
      </c>
      <c r="BR446" s="110" t="str">
        <f>IF(Tabela2[[#This Row],[Equipe do Ibama foi a campo? Houve sobrevoo do Poseidon?]] = "Sim", "PREENCHER","NA")</f>
        <v>NA</v>
      </c>
      <c r="BS446" s="110" t="str">
        <f>IF(Tabela2[[#This Row],[Se sim, foi emitida Ordem de Emergência? (informações vinculada à coluna CK)]] = "Sim", "PREENCHER","NA")</f>
        <v>NA</v>
      </c>
      <c r="BT446" s="110" t="s">
        <v>7099</v>
      </c>
      <c r="BU446" s="110" t="s">
        <v>123</v>
      </c>
      <c r="BV446" s="110" t="s">
        <v>123</v>
      </c>
      <c r="BW446" s="110" t="s">
        <v>123</v>
      </c>
      <c r="BX446" s="108" t="s">
        <v>7119</v>
      </c>
      <c r="BY446" s="108"/>
      <c r="BZ446" s="106" t="str">
        <f>IF(Tabela2[[#This Row],[Data do documento de encerramento]]="NA","NA",IF(Tabela2[[#This Row],[Data do documento de encerramento]]="","Pendente de conclusão/ encerramento",_xlfn.DAYS(Tabela2[[#This Row],[Data do documento de encerramento]],J446)))</f>
        <v>Pendente de conclusão/ encerramento</v>
      </c>
      <c r="CA446" s="109" t="s">
        <v>7220</v>
      </c>
      <c r="CB446" s="109" t="s">
        <v>7156</v>
      </c>
      <c r="CC446" s="109" t="s">
        <v>7309</v>
      </c>
      <c r="CD446" s="109" t="s">
        <v>123</v>
      </c>
      <c r="CE446" s="109" t="s">
        <v>123</v>
      </c>
      <c r="CF446" s="109" t="s">
        <v>7103</v>
      </c>
    </row>
    <row r="447" spans="1:84" ht="60.75" hidden="1">
      <c r="A447" s="172">
        <v>20257561222</v>
      </c>
      <c r="B447" s="173" t="s">
        <v>8684</v>
      </c>
      <c r="C447" s="110" t="str">
        <f>VLOOKUP(Tabela2[[#This Row],[SIEMA]],Siema2025,4,FALSE)</f>
        <v xml:space="preserve"> RS</v>
      </c>
      <c r="D447" s="108" t="str">
        <f>VLOOKUP(Tabela2[[#This Row],[SIEMA]],Siema2025,3,FALSE)</f>
        <v xml:space="preserve">Pinheiro Machado </v>
      </c>
      <c r="E447" s="108" t="str">
        <f>VLOOKUP(Tabela2[[#This Row],[SIEMA]],Siema2025,20,FALSE)</f>
        <v>6M6J+H7Q Pinheiro Machado, RS</v>
      </c>
      <c r="F447" s="108"/>
      <c r="G447" s="108" t="s">
        <v>8685</v>
      </c>
      <c r="H447" s="108" t="s">
        <v>8686</v>
      </c>
      <c r="I447" s="106" t="s">
        <v>7118</v>
      </c>
      <c r="J447" s="107">
        <f>VLOOKUP(Tabela2[[#This Row],[SIEMA]],Siema2025,2,FALSE)</f>
        <v>45842</v>
      </c>
      <c r="K447" s="107" t="str">
        <f>VLOOKUP(Tabela2[[#This Row],[SIEMA]],Siema2025,16,FALSE)</f>
        <v>Sexta</v>
      </c>
      <c r="L447" s="108" t="str">
        <f>IF(Tabela2[[#This Row],[Data]]="","Sem Informação",VLOOKUP(MONTH(Tabela2[[#This Row],[Data]]),'[1]Validação de dados'!$I$1:$J$13,2,0))</f>
        <v>Julho</v>
      </c>
      <c r="M447" s="106">
        <f>YEAR(Tabela2[[#This Row],[Data]])</f>
        <v>2025</v>
      </c>
      <c r="N447" s="107" t="str">
        <f>VLOOKUP(Tabela2[[#This Row],[SIEMA]],Siema2025,17,FALSE)</f>
        <v>Vespertino</v>
      </c>
      <c r="O447" s="107" t="str">
        <f>VLOOKUP(Tabela2[[#This Row],[SIEMA]],Siema2025,5,FALSE)</f>
        <v>Ferrovia</v>
      </c>
      <c r="P447" s="106" t="str">
        <f>VLOOKUP(Tabela2[[#This Row],[SIEMA]],Siema2025,21,FALSE)</f>
        <v>Falha operacional da equipe de manutenção, foram trocar a roda do vagão HFD 632240-9, e acabaram tombando o mesmo.</v>
      </c>
      <c r="Q447" s="106" t="s">
        <v>7119</v>
      </c>
      <c r="R447" s="106" t="s">
        <v>7119</v>
      </c>
      <c r="S447" s="109" t="s">
        <v>7430</v>
      </c>
      <c r="T447" s="106" t="str">
        <f>VLOOKUP(Tabela2[[#This Row],[SIEMA]],Siema2025,11,FALSE)</f>
        <v>9</v>
      </c>
      <c r="U447" s="106" t="s">
        <v>7120</v>
      </c>
      <c r="V447" s="106" t="s">
        <v>7119</v>
      </c>
      <c r="W447" s="106"/>
      <c r="X447" s="115"/>
      <c r="Y447" s="111" t="str">
        <f>IF(W447="","", IF(W447="NC","", IF(W447="NE","", IF(W447="NA","",IFERROR(VLOOKUP(W447,Produtos!$A$1:$C$2319,2,FALSE),"Não Cadastrado")))))</f>
        <v/>
      </c>
      <c r="Z447" s="106"/>
      <c r="AA447" s="106"/>
      <c r="AB447" s="106" t="str">
        <f>IF(W447="","",IF(ISNUMBER(W447)=FALSE,"Não se aplica",IFERROR(VLOOKUP(W447,Produtos!$A$1:$C$2319,3,FALSE),"Não Cadastrado")))</f>
        <v/>
      </c>
      <c r="AC447" s="106"/>
      <c r="AD447" s="110"/>
      <c r="AE447" s="109" t="str">
        <f>IF(AC447="","", IF(AC447="NC","", IF(AC447="NE","", IF(AC447="NA","",IFERROR(VLOOKUP(AC447,Produtos!$A$1:$C$2319,2,FALSE),"Não Cadastrado")))))</f>
        <v/>
      </c>
      <c r="AF447" s="106"/>
      <c r="AG447" s="106"/>
      <c r="AH447" s="106" t="str">
        <f>IF(AC447="","",IF(ISNUMBER(AC447)=FALSE,"Não se aplica",IFERROR(VLOOKUP(AC447,Produtos!$A$1:$C$2319,3,FALSE),"Não Cadastrado")))</f>
        <v/>
      </c>
      <c r="AI447" s="106"/>
      <c r="AJ447" s="106" t="str">
        <f>VLOOKUP(Tabela2[[#This Row],[SIEMA]],Siema2025,26,FALSE)</f>
        <v>Falha operacional da equipe de manutenção, foram trocar a roda do vagão HFD 632240-9, e acabaram tombando o mesmo. O vagão estava carregado com soja em grãos.</v>
      </c>
      <c r="AK447" s="109" t="s">
        <v>7219</v>
      </c>
      <c r="AL447" s="109"/>
      <c r="AM447" s="109"/>
      <c r="AN447" s="110" t="str">
        <f>VLOOKUP(Tabela2[[#This Row],[SIEMA]],Siema2025,51,FALSE)</f>
        <v/>
      </c>
      <c r="AO447" s="110" t="str">
        <f>VLOOKUP(Tabela2[[#This Row],[SIEMA]],Siema2025,53,FALSE)</f>
        <v/>
      </c>
      <c r="AP447" s="110" t="str">
        <f>VLOOKUP(Tabela2[[#This Row],[SIEMA]],Siema2025,55,FALSE)</f>
        <v/>
      </c>
      <c r="AQ447" s="110" t="str">
        <f>VLOOKUP(Tabela2[[#This Row],[SIEMA]],Siema2025,57,FALSE)</f>
        <v/>
      </c>
      <c r="AR447" s="110" t="str">
        <f>VLOOKUP(Tabela2[[#This Row],[SIEMA]],Siema2025,59,FALSE)</f>
        <v/>
      </c>
      <c r="AS447" s="110" t="str">
        <f>VLOOKUP(Tabela2[[#This Row],[SIEMA]],Siema2025,61,FALSE)</f>
        <v/>
      </c>
      <c r="AT447" s="110" t="str">
        <f>VLOOKUP(Tabela2[[#This Row],[SIEMA]],Siema2025,63,FALSE)</f>
        <v/>
      </c>
      <c r="AU447" s="110" t="str">
        <f>VLOOKUP(Tabela2[[#This Row],[SIEMA]],Siema2025,65,FALSE)</f>
        <v>X</v>
      </c>
      <c r="AV447" s="110" t="str">
        <f>VLOOKUP(Tabela2[[#This Row],[SIEMA]],Siema2025,67,FALSE)</f>
        <v/>
      </c>
      <c r="AW447" s="110" t="str">
        <f>VLOOKUP(Tabela2[[#This Row],[SIEMA]],Siema2025,69,FALSE)</f>
        <v/>
      </c>
      <c r="AX447" s="110" t="str">
        <f>VLOOKUP(Tabela2[[#This Row],[SIEMA]],Siema2025,71,FALSE)</f>
        <v/>
      </c>
      <c r="AY447" s="110" t="str">
        <f>VLOOKUP(Tabela2[[#This Row],[SIEMA]],Siema2025,73,FALSE)</f>
        <v/>
      </c>
      <c r="AZ447" s="110" t="str">
        <f>VLOOKUP(Tabela2[[#This Row],[SIEMA]],Siema2025,75,FALSE)</f>
        <v/>
      </c>
      <c r="BA447" s="110" t="str">
        <f>VLOOKUP(Tabela2[[#This Row],[SIEMA]],Siema2025,77,FALSE)</f>
        <v/>
      </c>
      <c r="BB447" s="110" t="str">
        <f>VLOOKUP(Tabela2[[#This Row],[SIEMA]],Siema2025,79,FALSE)</f>
        <v/>
      </c>
      <c r="BC447" s="110" t="str">
        <f>IF(Tabela2[[#This Row],[Outro(s) ]] = "X", "PREENCHER","NA")</f>
        <v>NA</v>
      </c>
      <c r="BD447" s="110" t="str">
        <f>VLOOKUP(Tabela2[[#This Row],[SIEMA]],Siema2025,82,FALSE)</f>
        <v/>
      </c>
      <c r="BE447" s="110" t="str">
        <f>VLOOKUP(Tabela2[[#This Row],[SIEMA]],Siema2025,81,FALSE)</f>
        <v/>
      </c>
      <c r="BF447" s="112" t="s">
        <v>3066</v>
      </c>
      <c r="BG447" s="112" t="s">
        <v>7402</v>
      </c>
      <c r="BH447" s="113" t="str">
        <f>VLOOKUP(Tabela2[[#This Row],[SIEMA]],Siema2025,29,FALSE)</f>
        <v>01258944000550</v>
      </c>
      <c r="BI447" s="114" t="str">
        <f>VLOOKUP(Tabela2[[#This Row],[SIEMA]],Siema2025,107,FALSE)</f>
        <v>Não</v>
      </c>
      <c r="BJ447" s="109" t="s">
        <v>7097</v>
      </c>
      <c r="BK447" s="106" t="s">
        <v>2696</v>
      </c>
      <c r="BL447" s="143">
        <v>45852</v>
      </c>
      <c r="BM447" s="110">
        <f ca="1">IF(Tabela2[[#This Row],[Data de atendimento do Ibama (considerar o primeiro documento/ação)]]="",_xlfn.DAYS(TODAY(),J447),_xlfn.DAYS(Tabela2[[#This Row],[Data de atendimento do Ibama (considerar o primeiro documento/ação)]],J447))</f>
        <v>10</v>
      </c>
      <c r="BN447" s="110" t="str">
        <f>IF(Tabela2[[#This Row],[Atendido pelo Ibama ("Não" ou "Sim")]]="Não","Preencher", IF(Tabela2[[#This Row],[Atendido pelo Ibama ("Não" ou "Sim")]]="Sim","NA",""))</f>
        <v>NA</v>
      </c>
      <c r="BO447" s="116" t="s">
        <v>7403</v>
      </c>
      <c r="BP447" s="110" t="str">
        <f>IF(Tabela2[[#This Row],[Forma de atendimento (primeiro documento/ação)]]= "Outros (especificar)", "PREENCHER","NA")</f>
        <v>NA</v>
      </c>
      <c r="BQ447" s="108" t="s">
        <v>2696</v>
      </c>
      <c r="BR447" s="110" t="str">
        <f>IF(Tabela2[[#This Row],[Equipe do Ibama foi a campo? Houve sobrevoo do Poseidon?]] = "Sim", "PREENCHER","NA")</f>
        <v>PREENCHER</v>
      </c>
      <c r="BS447" s="110" t="s">
        <v>123</v>
      </c>
      <c r="BT447" s="110" t="s">
        <v>7099</v>
      </c>
      <c r="BU447" s="110" t="s">
        <v>2696</v>
      </c>
      <c r="BV447" s="110" t="s">
        <v>123</v>
      </c>
      <c r="BW447" s="110" t="s">
        <v>2696</v>
      </c>
      <c r="BX447" s="108" t="s">
        <v>7727</v>
      </c>
      <c r="BY447" s="108"/>
      <c r="BZ447" s="106" t="str">
        <f>IF(Tabela2[[#This Row],[Data do documento de encerramento]]="NA","NA",IF(Tabela2[[#This Row],[Data do documento de encerramento]]="","Pendente de conclusão/ encerramento",_xlfn.DAYS(Tabela2[[#This Row],[Data do documento de encerramento]],J447)))</f>
        <v>Pendente de conclusão/ encerramento</v>
      </c>
      <c r="CA447" s="109" t="s">
        <v>8687</v>
      </c>
      <c r="CB447" s="109"/>
      <c r="CC447" s="131"/>
      <c r="CD447" s="109"/>
      <c r="CE447" s="109"/>
      <c r="CF447" s="109"/>
    </row>
    <row r="448" spans="1:84" ht="60.75">
      <c r="A448" s="185">
        <v>20257628834</v>
      </c>
      <c r="B448" s="120" t="s">
        <v>8688</v>
      </c>
      <c r="C448" s="110" t="s">
        <v>672</v>
      </c>
      <c r="D448" s="108" t="s">
        <v>637</v>
      </c>
      <c r="E448" s="108" t="s">
        <v>8004</v>
      </c>
      <c r="F448" s="108"/>
      <c r="G448" s="108" t="s">
        <v>8005</v>
      </c>
      <c r="H448" s="108" t="s">
        <v>8689</v>
      </c>
      <c r="I448" s="106" t="str">
        <f>VLOOKUP(Tabela2[[#This Row],[SIEMA]],Siema2025,19,FALSE)</f>
        <v>Santos</v>
      </c>
      <c r="J448" s="107">
        <f>VLOOKUP(Tabela2[[#This Row],[SIEMA]],Siema2025,2,FALSE)</f>
        <v>45842</v>
      </c>
      <c r="K448" s="107" t="str">
        <f>VLOOKUP(Tabela2[[#This Row],[SIEMA]],Siema2025,16,FALSE)</f>
        <v>Sexta</v>
      </c>
      <c r="L448" s="108" t="str">
        <f>IF(Tabela2[[#This Row],[Data]]="","Sem Informação",VLOOKUP(MONTH(Tabela2[[#This Row],[Data]]),'[1]Validação de dados'!$I$1:$J$13,2,0))</f>
        <v>Julho</v>
      </c>
      <c r="M448" s="106">
        <f>YEAR(Tabela2[[#This Row],[Data]])</f>
        <v>2025</v>
      </c>
      <c r="N448" s="107" t="str">
        <f>VLOOKUP(Tabela2[[#This Row],[SIEMA]],Siema2025,17,FALSE)</f>
        <v>Matutino</v>
      </c>
      <c r="O448" s="107" t="str">
        <f>VLOOKUP(Tabela2[[#This Row],[SIEMA]],Siema2025,5,FALSE)</f>
        <v>Plataforma</v>
      </c>
      <c r="P448" s="106" t="str">
        <f>VLOOKUP(Tabela2[[#This Row],[SIEMA]],Siema2025,21,FALSE)</f>
        <v>Poço 7-LL-60D-RJS, interligado à plataforma PETROBRAS 66 (P-66),</v>
      </c>
      <c r="Q448" s="106" t="s">
        <v>637</v>
      </c>
      <c r="R448" s="106" t="s">
        <v>7217</v>
      </c>
      <c r="S448" s="109" t="s">
        <v>7218</v>
      </c>
      <c r="T448" s="106">
        <v>0.615923</v>
      </c>
      <c r="U448" s="106" t="s">
        <v>7109</v>
      </c>
      <c r="V448" s="106" t="str">
        <f>IF(Q448="","",IF(ISNUMBER(Q448)=FALSE,"Não se aplica",IFERROR(VLOOKUP(Q448,Produtos!$A$1:$C$2319,3,FALSE),"Não Cadastrado")))</f>
        <v>Não se aplica</v>
      </c>
      <c r="W448" s="106"/>
      <c r="X448" s="115"/>
      <c r="Y448" s="111" t="str">
        <f>IF(W448="","", IF(W448="NC","", IF(W448="NE","", IF(W448="NA","",IFERROR(VLOOKUP(W448,Produtos!$A$1:$C$2319,2,FALSE),"Não Cadastrado")))))</f>
        <v/>
      </c>
      <c r="Z448" s="106"/>
      <c r="AA448" s="106"/>
      <c r="AB448" s="106" t="str">
        <f>IF(W448="","",IF(ISNUMBER(W448)=FALSE,"Não se aplica",IFERROR(VLOOKUP(W448,Produtos!$A$1:$C$2319,3,FALSE),"Não Cadastrado")))</f>
        <v/>
      </c>
      <c r="AC448" s="106"/>
      <c r="AD448" s="110"/>
      <c r="AE448" s="109" t="str">
        <f>IF(AC448="","", IF(AC448="NC","", IF(AC448="NE","", IF(AC448="NA","",IFERROR(VLOOKUP(AC448,Produtos!$A$1:$C$2319,2,FALSE),"Não Cadastrado")))))</f>
        <v/>
      </c>
      <c r="AF448" s="106"/>
      <c r="AG448" s="106"/>
      <c r="AH448" s="106" t="str">
        <f>IF(AC448="","",IF(ISNUMBER(AC448)=FALSE,"Não se aplica",IFERROR(VLOOKUP(AC448,Produtos!$A$1:$C$2319,3,FALSE),"Não Cadastrado")))</f>
        <v/>
      </c>
      <c r="AI448" s="106"/>
      <c r="AJ448" s="106" t="str">
        <f>VLOOKUP(Tabela2[[#This Row],[SIEMA]],Siema2025,26,FALSE)</f>
        <v>Em investigação.</v>
      </c>
      <c r="AK448" s="109" t="s">
        <v>7219</v>
      </c>
      <c r="AL448" s="109"/>
      <c r="AM448" s="109"/>
      <c r="AN448" s="110" t="str">
        <f>VLOOKUP(Tabela2[[#This Row],[SIEMA]],Siema2025,51,FALSE)</f>
        <v/>
      </c>
      <c r="AO448" s="110" t="str">
        <f>VLOOKUP(Tabela2[[#This Row],[SIEMA]],Siema2025,53,FALSE)</f>
        <v/>
      </c>
      <c r="AP448" s="110" t="str">
        <f>VLOOKUP(Tabela2[[#This Row],[SIEMA]],Siema2025,55,FALSE)</f>
        <v/>
      </c>
      <c r="AQ448" s="110" t="str">
        <f>VLOOKUP(Tabela2[[#This Row],[SIEMA]],Siema2025,57,FALSE)</f>
        <v/>
      </c>
      <c r="AR448" s="110" t="str">
        <f>VLOOKUP(Tabela2[[#This Row],[SIEMA]],Siema2025,59,FALSE)</f>
        <v/>
      </c>
      <c r="AS448" s="110" t="str">
        <f>VLOOKUP(Tabela2[[#This Row],[SIEMA]],Siema2025,61,FALSE)</f>
        <v>X</v>
      </c>
      <c r="AT448" s="110" t="str">
        <f>VLOOKUP(Tabela2[[#This Row],[SIEMA]],Siema2025,63,FALSE)</f>
        <v/>
      </c>
      <c r="AU448" s="110" t="str">
        <f>VLOOKUP(Tabela2[[#This Row],[SIEMA]],Siema2025,65,FALSE)</f>
        <v/>
      </c>
      <c r="AV448" s="110" t="str">
        <f>VLOOKUP(Tabela2[[#This Row],[SIEMA]],Siema2025,67,FALSE)</f>
        <v/>
      </c>
      <c r="AW448" s="110" t="str">
        <f>VLOOKUP(Tabela2[[#This Row],[SIEMA]],Siema2025,69,FALSE)</f>
        <v/>
      </c>
      <c r="AX448" s="110" t="str">
        <f>VLOOKUP(Tabela2[[#This Row],[SIEMA]],Siema2025,71,FALSE)</f>
        <v/>
      </c>
      <c r="AY448" s="110" t="str">
        <f>VLOOKUP(Tabela2[[#This Row],[SIEMA]],Siema2025,73,FALSE)</f>
        <v/>
      </c>
      <c r="AZ448" s="110" t="str">
        <f>VLOOKUP(Tabela2[[#This Row],[SIEMA]],Siema2025,75,FALSE)</f>
        <v/>
      </c>
      <c r="BA448" s="110" t="str">
        <f>VLOOKUP(Tabela2[[#This Row],[SIEMA]],Siema2025,77,FALSE)</f>
        <v/>
      </c>
      <c r="BB448" s="110" t="str">
        <f>VLOOKUP(Tabela2[[#This Row],[SIEMA]],Siema2025,79,FALSE)</f>
        <v/>
      </c>
      <c r="BC448" s="110" t="str">
        <f>IF(Tabela2[[#This Row],[Outro(s) ]] = "X", "PREENCHER","NA")</f>
        <v>NA</v>
      </c>
      <c r="BD448" s="110" t="str">
        <f>VLOOKUP(Tabela2[[#This Row],[SIEMA]],Siema2025,82,FALSE)</f>
        <v/>
      </c>
      <c r="BE448" s="110" t="str">
        <f>VLOOKUP(Tabela2[[#This Row],[SIEMA]],Siema2025,81,FALSE)</f>
        <v/>
      </c>
      <c r="BF448" s="112" t="str">
        <f>VLOOKUP(Tabela2[[#This Row],[SIEMA]],Siema2025,28,FALSE)</f>
        <v>Petróleo Brasileiro S.A. - PETROBRAS</v>
      </c>
      <c r="BG448" s="112"/>
      <c r="BH448" s="113">
        <v>33000167000101</v>
      </c>
      <c r="BI448" s="114" t="str">
        <f>VLOOKUP(Tabela2[[#This Row],[SIEMA]],Siema2025,107,FALSE)</f>
        <v>Não</v>
      </c>
      <c r="BJ448" s="109" t="s">
        <v>7097</v>
      </c>
      <c r="BK448" s="106" t="s">
        <v>2696</v>
      </c>
      <c r="BL448" s="143">
        <v>45848</v>
      </c>
      <c r="BM448" s="110">
        <f ca="1">IF(Tabela2[[#This Row],[Data de atendimento do Ibama (considerar o primeiro documento/ação)]]="",_xlfn.DAYS(TODAY(),J448),_xlfn.DAYS(Tabela2[[#This Row],[Data de atendimento do Ibama (considerar o primeiro documento/ação)]],J448))</f>
        <v>6</v>
      </c>
      <c r="BN448" s="110" t="str">
        <f>IF(Tabela2[[#This Row],[Atendido pelo Ibama ("Não" ou "Sim")]]="Não","Preencher", IF(Tabela2[[#This Row],[Atendido pelo Ibama ("Não" ou "Sim")]]="Sim","NA",""))</f>
        <v>NA</v>
      </c>
      <c r="BO448" s="116" t="s">
        <v>7098</v>
      </c>
      <c r="BP448" s="110" t="str">
        <f>IF(Tabela2[[#This Row],[Forma de atendimento (primeiro documento/ação)]]= "Outros (especificar)", "PREENCHER","NA")</f>
        <v>NA</v>
      </c>
      <c r="BQ448" s="108" t="s">
        <v>123</v>
      </c>
      <c r="BR448" s="110" t="str">
        <f>IF(Tabela2[[#This Row],[Equipe do Ibama foi a campo? Houve sobrevoo do Poseidon?]] = "Sim", "PREENCHER","NA")</f>
        <v>NA</v>
      </c>
      <c r="BS448" s="110" t="str">
        <f>IF(Tabela2[[#This Row],[Se sim, foi emitida Ordem de Emergência? (informações vinculada à coluna CK)]] = "Sim", "PREENCHER","NA")</f>
        <v>NA</v>
      </c>
      <c r="BT448" s="110" t="s">
        <v>7099</v>
      </c>
      <c r="BU448" s="110" t="s">
        <v>123</v>
      </c>
      <c r="BV448" s="110" t="s">
        <v>123</v>
      </c>
      <c r="BW448" s="110" t="s">
        <v>123</v>
      </c>
      <c r="BX448" s="108" t="s">
        <v>7119</v>
      </c>
      <c r="BY448" s="108"/>
      <c r="BZ448" s="106" t="str">
        <f>IF(Tabela2[[#This Row],[Data do documento de encerramento]]="NA","NA",IF(Tabela2[[#This Row],[Data do documento de encerramento]]="","Pendente de conclusão/ encerramento",_xlfn.DAYS(Tabela2[[#This Row],[Data do documento de encerramento]],J448)))</f>
        <v>Pendente de conclusão/ encerramento</v>
      </c>
      <c r="CA448" s="132" t="s">
        <v>7220</v>
      </c>
      <c r="CB448" s="109" t="s">
        <v>7253</v>
      </c>
      <c r="CC448" s="295" t="s">
        <v>8690</v>
      </c>
      <c r="CD448" s="109" t="s">
        <v>123</v>
      </c>
      <c r="CE448" s="109" t="s">
        <v>123</v>
      </c>
      <c r="CF448" s="109" t="s">
        <v>7103</v>
      </c>
    </row>
    <row r="449" spans="1:84" ht="60.75">
      <c r="A449" s="185">
        <v>20257518015</v>
      </c>
      <c r="B449" s="120" t="s">
        <v>8691</v>
      </c>
      <c r="C449" s="110" t="s">
        <v>672</v>
      </c>
      <c r="D449" s="108" t="s">
        <v>637</v>
      </c>
      <c r="E449" s="108" t="s">
        <v>8692</v>
      </c>
      <c r="F449" s="108"/>
      <c r="G449" s="108" t="s">
        <v>8693</v>
      </c>
      <c r="H449" s="108" t="s">
        <v>8694</v>
      </c>
      <c r="I449" s="106" t="str">
        <f>VLOOKUP(Tabela2[[#This Row],[SIEMA]],Siema2025,19,FALSE)</f>
        <v>Santos</v>
      </c>
      <c r="J449" s="107">
        <f>VLOOKUP(Tabela2[[#This Row],[SIEMA]],Siema2025,2,FALSE)</f>
        <v>45842</v>
      </c>
      <c r="K449" s="107" t="str">
        <f>VLOOKUP(Tabela2[[#This Row],[SIEMA]],Siema2025,16,FALSE)</f>
        <v>Sexta</v>
      </c>
      <c r="L449" s="108" t="str">
        <f>IF(Tabela2[[#This Row],[Data]]="","Sem Informação",VLOOKUP(MONTH(Tabela2[[#This Row],[Data]]),'[1]Validação de dados'!$I$1:$J$13,2,0))</f>
        <v>Julho</v>
      </c>
      <c r="M449" s="106">
        <f>YEAR(Tabela2[[#This Row],[Data]])</f>
        <v>2025</v>
      </c>
      <c r="N449" s="107" t="str">
        <f>VLOOKUP(Tabela2[[#This Row],[SIEMA]],Siema2025,17,FALSE)</f>
        <v>Vespertino</v>
      </c>
      <c r="O449" s="107" t="s">
        <v>111</v>
      </c>
      <c r="P449" s="106"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49" s="106" t="s">
        <v>637</v>
      </c>
      <c r="R449" s="106" t="s">
        <v>7450</v>
      </c>
      <c r="S449" s="109" t="s">
        <v>7095</v>
      </c>
      <c r="T449" s="106">
        <v>1.8000000000000001E-4</v>
      </c>
      <c r="U449" s="106" t="s">
        <v>7109</v>
      </c>
      <c r="V449" s="106" t="s">
        <v>637</v>
      </c>
      <c r="W449" s="106"/>
      <c r="X449" s="115"/>
      <c r="Y449" s="111" t="str">
        <f>IF(W449="","", IF(W449="NC","", IF(W449="NE","", IF(W449="NA","",IFERROR(VLOOKUP(W449,Produtos!$A$1:$C$2319,2,FALSE),"Não Cadastrado")))))</f>
        <v/>
      </c>
      <c r="Z449" s="106"/>
      <c r="AA449" s="106"/>
      <c r="AB449" s="106" t="str">
        <f>IF(W449="","",IF(ISNUMBER(W449)=FALSE,"Não se aplica",IFERROR(VLOOKUP(W449,Produtos!$A$1:$C$2319,3,FALSE),"Não Cadastrado")))</f>
        <v/>
      </c>
      <c r="AC449" s="106"/>
      <c r="AD449" s="110"/>
      <c r="AE449" s="109" t="str">
        <f>IF(AC449="","", IF(AC449="NC","", IF(AC449="NE","", IF(AC449="NA","",IFERROR(VLOOKUP(AC449,Produtos!$A$1:$C$2319,2,FALSE),"Não Cadastrado")))))</f>
        <v/>
      </c>
      <c r="AF449" s="106"/>
      <c r="AG449" s="106"/>
      <c r="AH449" s="106" t="str">
        <f>IF(AC449="","",IF(ISNUMBER(AC449)=FALSE,"Não se aplica",IFERROR(VLOOKUP(AC449,Produtos!$A$1:$C$2319,3,FALSE),"Não Cadastrado")))</f>
        <v/>
      </c>
      <c r="AI449" s="106"/>
      <c r="AJ449" s="106"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49" s="109" t="s">
        <v>7219</v>
      </c>
      <c r="AL449" s="109" t="s">
        <v>7110</v>
      </c>
      <c r="AM449" s="109"/>
      <c r="AN449" s="110" t="str">
        <f>VLOOKUP(Tabela2[[#This Row],[SIEMA]],Siema2025,51,FALSE)</f>
        <v/>
      </c>
      <c r="AO449" s="110" t="str">
        <f>VLOOKUP(Tabela2[[#This Row],[SIEMA]],Siema2025,53,FALSE)</f>
        <v/>
      </c>
      <c r="AP449" s="110" t="str">
        <f>VLOOKUP(Tabela2[[#This Row],[SIEMA]],Siema2025,55,FALSE)</f>
        <v/>
      </c>
      <c r="AQ449" s="110" t="str">
        <f>VLOOKUP(Tabela2[[#This Row],[SIEMA]],Siema2025,57,FALSE)</f>
        <v/>
      </c>
      <c r="AR449" s="110" t="str">
        <f>VLOOKUP(Tabela2[[#This Row],[SIEMA]],Siema2025,59,FALSE)</f>
        <v/>
      </c>
      <c r="AS449" s="110" t="str">
        <f>VLOOKUP(Tabela2[[#This Row],[SIEMA]],Siema2025,61,FALSE)</f>
        <v>X</v>
      </c>
      <c r="AT449" s="110" t="str">
        <f>VLOOKUP(Tabela2[[#This Row],[SIEMA]],Siema2025,63,FALSE)</f>
        <v/>
      </c>
      <c r="AU449" s="110" t="str">
        <f>VLOOKUP(Tabela2[[#This Row],[SIEMA]],Siema2025,65,FALSE)</f>
        <v/>
      </c>
      <c r="AV449" s="110" t="str">
        <f>VLOOKUP(Tabela2[[#This Row],[SIEMA]],Siema2025,67,FALSE)</f>
        <v/>
      </c>
      <c r="AW449" s="110" t="str">
        <f>VLOOKUP(Tabela2[[#This Row],[SIEMA]],Siema2025,69,FALSE)</f>
        <v/>
      </c>
      <c r="AX449" s="110" t="str">
        <f>VLOOKUP(Tabela2[[#This Row],[SIEMA]],Siema2025,71,FALSE)</f>
        <v/>
      </c>
      <c r="AY449" s="110" t="str">
        <f>VLOOKUP(Tabela2[[#This Row],[SIEMA]],Siema2025,73,FALSE)</f>
        <v/>
      </c>
      <c r="AZ449" s="110" t="str">
        <f>VLOOKUP(Tabela2[[#This Row],[SIEMA]],Siema2025,75,FALSE)</f>
        <v/>
      </c>
      <c r="BA449" s="110" t="str">
        <f>VLOOKUP(Tabela2[[#This Row],[SIEMA]],Siema2025,77,FALSE)</f>
        <v/>
      </c>
      <c r="BB449" s="110" t="str">
        <f>VLOOKUP(Tabela2[[#This Row],[SIEMA]],Siema2025,79,FALSE)</f>
        <v/>
      </c>
      <c r="BC449" s="110" t="str">
        <f>IF(Tabela2[[#This Row],[Outro(s) ]] = "X", "PREENCHER","NA")</f>
        <v>NA</v>
      </c>
      <c r="BD449" s="110" t="str">
        <f>VLOOKUP(Tabela2[[#This Row],[SIEMA]],Siema2025,82,FALSE)</f>
        <v/>
      </c>
      <c r="BE449" s="110" t="str">
        <f>VLOOKUP(Tabela2[[#This Row],[SIEMA]],Siema2025,81,FALSE)</f>
        <v/>
      </c>
      <c r="BF449" s="112" t="str">
        <f>VLOOKUP(Tabela2[[#This Row],[SIEMA]],Siema2025,28,FALSE)</f>
        <v>Petrobras</v>
      </c>
      <c r="BG449" s="112"/>
      <c r="BH449" s="113">
        <v>33000167000101</v>
      </c>
      <c r="BI449" s="114" t="str">
        <f>VLOOKUP(Tabela2[[#This Row],[SIEMA]],Siema2025,107,FALSE)</f>
        <v>Não</v>
      </c>
      <c r="BJ449" s="109" t="s">
        <v>7097</v>
      </c>
      <c r="BK449" s="106" t="s">
        <v>2696</v>
      </c>
      <c r="BL449" s="143">
        <v>45846</v>
      </c>
      <c r="BM449" s="110">
        <f ca="1">IF(Tabela2[[#This Row],[Data de atendimento do Ibama (considerar o primeiro documento/ação)]]="",_xlfn.DAYS(TODAY(),J449),_xlfn.DAYS(Tabela2[[#This Row],[Data de atendimento do Ibama (considerar o primeiro documento/ação)]],J449))</f>
        <v>4</v>
      </c>
      <c r="BN449" s="110" t="str">
        <f>IF(Tabela2[[#This Row],[Atendido pelo Ibama ("Não" ou "Sim")]]="Não","Preencher", IF(Tabela2[[#This Row],[Atendido pelo Ibama ("Não" ou "Sim")]]="Sim","NA",""))</f>
        <v>NA</v>
      </c>
      <c r="BO449" s="116" t="s">
        <v>7098</v>
      </c>
      <c r="BP449" s="110" t="str">
        <f>IF(Tabela2[[#This Row],[Forma de atendimento (primeiro documento/ação)]]= "Outros (especificar)", "PREENCHER","NA")</f>
        <v>NA</v>
      </c>
      <c r="BQ449" s="108" t="s">
        <v>123</v>
      </c>
      <c r="BR449" s="110" t="str">
        <f>IF(Tabela2[[#This Row],[Equipe do Ibama foi a campo? Houve sobrevoo do Poseidon?]] = "Sim", "PREENCHER","NA")</f>
        <v>NA</v>
      </c>
      <c r="BS449" s="110" t="str">
        <f>IF(Tabela2[[#This Row],[Se sim, foi emitida Ordem de Emergência? (informações vinculada à coluna CK)]] = "Sim", "PREENCHER","NA")</f>
        <v>NA</v>
      </c>
      <c r="BT449" s="110" t="s">
        <v>7099</v>
      </c>
      <c r="BU449" s="110" t="s">
        <v>2696</v>
      </c>
      <c r="BV449" s="110" t="s">
        <v>123</v>
      </c>
      <c r="BW449" s="110" t="s">
        <v>2696</v>
      </c>
      <c r="BX449" s="108" t="s">
        <v>7100</v>
      </c>
      <c r="BY449" s="143">
        <v>45916</v>
      </c>
      <c r="BZ449" s="106">
        <f>IF(Tabela2[[#This Row],[Data do documento de encerramento]]="NA","NA",IF(Tabela2[[#This Row],[Data do documento de encerramento]]="","Pendente de conclusão/ encerramento",_xlfn.DAYS(Tabela2[[#This Row],[Data do documento de encerramento]],J449)))</f>
        <v>74</v>
      </c>
      <c r="CA449" s="109"/>
      <c r="CB449" s="109" t="s">
        <v>7253</v>
      </c>
      <c r="CC449" s="292" t="s">
        <v>7146</v>
      </c>
      <c r="CD449" s="109" t="s">
        <v>123</v>
      </c>
      <c r="CE449" s="109" t="s">
        <v>123</v>
      </c>
      <c r="CF449" s="109" t="s">
        <v>7103</v>
      </c>
    </row>
    <row r="450" spans="1:84" hidden="1">
      <c r="A450" s="172">
        <v>2025763630</v>
      </c>
      <c r="B450" s="173" t="s">
        <v>8695</v>
      </c>
      <c r="C450" s="110" t="str">
        <f>VLOOKUP(Tabela2[[#This Row],[SIEMA]],Siema2025,4,FALSE)</f>
        <v xml:space="preserve"> MG</v>
      </c>
      <c r="D450" s="108" t="str">
        <f>VLOOKUP(Tabela2[[#This Row],[SIEMA]],Siema2025,3,FALSE)</f>
        <v xml:space="preserve">São Sebastião da Bela Vista </v>
      </c>
      <c r="E450" s="108" t="str">
        <f>VLOOKUP(Tabela2[[#This Row],[SIEMA]],Siema2025,20,FALSE)</f>
        <v>BR-381</v>
      </c>
      <c r="F450" s="108"/>
      <c r="G450" s="108"/>
      <c r="H450" s="108"/>
      <c r="I450" s="106" t="str">
        <f>VLOOKUP(Tabela2[[#This Row],[SIEMA]],Siema2025,19,FALSE)</f>
        <v/>
      </c>
      <c r="J450" s="107">
        <f>VLOOKUP(Tabela2[[#This Row],[SIEMA]],Siema2025,2,FALSE)</f>
        <v>45843</v>
      </c>
      <c r="K450" s="107" t="str">
        <f>VLOOKUP(Tabela2[[#This Row],[SIEMA]],Siema2025,16,FALSE)</f>
        <v>Sábado</v>
      </c>
      <c r="L450" s="108" t="str">
        <f>IF(Tabela2[[#This Row],[Data]]="","Sem Informação",VLOOKUP(MONTH(Tabela2[[#This Row],[Data]]),'[1]Validação de dados'!$I$1:$J$13,2,0))</f>
        <v>Julho</v>
      </c>
      <c r="M450" s="106">
        <f>YEAR(Tabela2[[#This Row],[Data]])</f>
        <v>2025</v>
      </c>
      <c r="N450" s="107" t="str">
        <f>VLOOKUP(Tabela2[[#This Row],[SIEMA]],Siema2025,17,FALSE)</f>
        <v>Madrugada</v>
      </c>
      <c r="O450" s="107" t="str">
        <f>VLOOKUP(Tabela2[[#This Row],[SIEMA]],Siema2025,5,FALSE)</f>
        <v>Rodovia</v>
      </c>
      <c r="P450" s="106" t="str">
        <f>VLOOKUP(Tabela2[[#This Row],[SIEMA]],Siema2025,21,FALSE)</f>
        <v>TOMBAMENTO DE CARRETA.</v>
      </c>
      <c r="Q450" s="106" t="str">
        <f>VLOOKUP(Tabela2[[#This Row],[SIEMA]],Siema2025,7,FALSE)</f>
        <v/>
      </c>
      <c r="R450" s="106" t="str">
        <f>VLOOKUP(Tabela2[[#This Row],[SIEMA]],Siema2025,10,FALSE)</f>
        <v/>
      </c>
      <c r="S450" s="109" t="str">
        <f>IF(Q450="","", IF(Q450="NC","", IF(Q450="NE","", IF(Q450="NA","",IFERROR(VLOOKUP(Q450,Produtos!$A$1:$C$2319,2,FALSE),"Não Cadastrado")))))</f>
        <v/>
      </c>
      <c r="T450" s="106" t="str">
        <f>VLOOKUP(Tabela2[[#This Row],[SIEMA]],Siema2025,11,FALSE)</f>
        <v xml:space="preserve"> </v>
      </c>
      <c r="U450" s="106" t="str">
        <f>VLOOKUP(Tabela2[[#This Row],[SIEMA]],Siema2025,12,FALSE)</f>
        <v xml:space="preserve"> </v>
      </c>
      <c r="V450" s="106" t="str">
        <f>IF(Q450="","",IF(ISNUMBER(Q450)=FALSE,"Não se aplica",IFERROR(VLOOKUP(Q450,Produtos!$A$1:$C$2319,3,FALSE),"Não Cadastrado")))</f>
        <v/>
      </c>
      <c r="W450" s="106" t="str">
        <f>VLOOKUP(Tabela2[[#This Row],[SIEMA]],Siema2025,10,FALSE)</f>
        <v/>
      </c>
      <c r="X450" s="115" t="str">
        <f>IF(Tabela2[[#This Row],[Origem do acidente]] = "Plataforma", "PREENCHER","NA")</f>
        <v>NA</v>
      </c>
      <c r="Y450" s="111" t="str">
        <f>IF(W450="","", IF(W450="NC","", IF(W450="NE","", IF(W450="NA","",IFERROR(VLOOKUP(W450,Produtos!$A$1:$C$2319,2,FALSE),"Não Cadastrado")))))</f>
        <v/>
      </c>
      <c r="Z450" s="106" t="str">
        <f>VLOOKUP(Tabela2[[#This Row],[SIEMA]],Siema2025,11,FALSE)</f>
        <v xml:space="preserve"> </v>
      </c>
      <c r="AA450" s="106" t="str">
        <f>VLOOKUP(Tabela2[[#This Row],[SIEMA]],Siema2025,12,FALSE)</f>
        <v xml:space="preserve"> </v>
      </c>
      <c r="AB450" s="106" t="str">
        <f>IF(W450="","",IF(ISNUMBER(W450)=FALSE,"Não se aplica",IFERROR(VLOOKUP(W450,Produtos!$A$1:$C$2319,3,FALSE),"Não Cadastrado")))</f>
        <v/>
      </c>
      <c r="AC450" s="106"/>
      <c r="AD450" s="110" t="str">
        <f>IF(Tabela2[[#This Row],[Origem do acidente]] = "Plataforma", "PREENCHER","NA")</f>
        <v>NA</v>
      </c>
      <c r="AE450" s="109" t="str">
        <f>IF(AC450="","", IF(AC450="NC","", IF(AC450="NE","", IF(AC450="NA","",IFERROR(VLOOKUP(AC450,Produtos!$A$1:$C$2319,2,FALSE),"Não Cadastrado")))))</f>
        <v/>
      </c>
      <c r="AF450" s="106"/>
      <c r="AG450" s="106"/>
      <c r="AH450" s="106" t="str">
        <f>IF(AC450="","",IF(ISNUMBER(AC450)=FALSE,"Não se aplica",IFERROR(VLOOKUP(AC450,Produtos!$A$1:$C$2319,3,FALSE),"Não Cadastrado")))</f>
        <v/>
      </c>
      <c r="AI450" s="106"/>
      <c r="AJ450" s="106" t="str">
        <f>VLOOKUP(Tabela2[[#This Row],[SIEMA]],Siema2025,26,FALSE)</f>
        <v>SEGUNDO INFORMAÇÕES, O VEÍCULO TRAFEGAVA SENTIDO SUL SOBRE FAIXA 02, QUANDO O CONDUTOR ALEGA TER DORMIDO AO VOLANTE, PERDEU O CONTROLE DIRECIONAL E CHOCOU NA CANALETA E TOMBOU EM CANTEIRO LATERAL.</v>
      </c>
      <c r="AK450" s="109"/>
      <c r="AL450" s="109"/>
      <c r="AM450" s="109"/>
      <c r="AN450" s="110" t="str">
        <f>VLOOKUP(Tabela2[[#This Row],[SIEMA]],Siema2025,51,FALSE)</f>
        <v/>
      </c>
      <c r="AO450" s="110" t="str">
        <f>VLOOKUP(Tabela2[[#This Row],[SIEMA]],Siema2025,53,FALSE)</f>
        <v/>
      </c>
      <c r="AP450" s="110" t="str">
        <f>VLOOKUP(Tabela2[[#This Row],[SIEMA]],Siema2025,55,FALSE)</f>
        <v/>
      </c>
      <c r="AQ450" s="110" t="str">
        <f>VLOOKUP(Tabela2[[#This Row],[SIEMA]],Siema2025,57,FALSE)</f>
        <v>X</v>
      </c>
      <c r="AR450" s="110" t="str">
        <f>VLOOKUP(Tabela2[[#This Row],[SIEMA]],Siema2025,59,FALSE)</f>
        <v/>
      </c>
      <c r="AS450" s="110" t="str">
        <f>VLOOKUP(Tabela2[[#This Row],[SIEMA]],Siema2025,61,FALSE)</f>
        <v/>
      </c>
      <c r="AT450" s="110" t="str">
        <f>VLOOKUP(Tabela2[[#This Row],[SIEMA]],Siema2025,63,FALSE)</f>
        <v/>
      </c>
      <c r="AU450" s="110" t="str">
        <f>VLOOKUP(Tabela2[[#This Row],[SIEMA]],Siema2025,65,FALSE)</f>
        <v>X</v>
      </c>
      <c r="AV450" s="110" t="str">
        <f>VLOOKUP(Tabela2[[#This Row],[SIEMA]],Siema2025,67,FALSE)</f>
        <v/>
      </c>
      <c r="AW450" s="110" t="str">
        <f>VLOOKUP(Tabela2[[#This Row],[SIEMA]],Siema2025,69,FALSE)</f>
        <v/>
      </c>
      <c r="AX450" s="110" t="str">
        <f>VLOOKUP(Tabela2[[#This Row],[SIEMA]],Siema2025,71,FALSE)</f>
        <v/>
      </c>
      <c r="AY450" s="110" t="str">
        <f>VLOOKUP(Tabela2[[#This Row],[SIEMA]],Siema2025,73,FALSE)</f>
        <v/>
      </c>
      <c r="AZ450" s="110" t="str">
        <f>VLOOKUP(Tabela2[[#This Row],[SIEMA]],Siema2025,75,FALSE)</f>
        <v/>
      </c>
      <c r="BA450" s="110" t="str">
        <f>VLOOKUP(Tabela2[[#This Row],[SIEMA]],Siema2025,77,FALSE)</f>
        <v/>
      </c>
      <c r="BB450" s="110" t="str">
        <f>VLOOKUP(Tabela2[[#This Row],[SIEMA]],Siema2025,79,FALSE)</f>
        <v/>
      </c>
      <c r="BC450" s="110" t="str">
        <f>IF(Tabela2[[#This Row],[Outro(s) ]] = "X", "PREENCHER","NA")</f>
        <v>NA</v>
      </c>
      <c r="BD450" s="110" t="str">
        <f>VLOOKUP(Tabela2[[#This Row],[SIEMA]],Siema2025,82,FALSE)</f>
        <v/>
      </c>
      <c r="BE450" s="110" t="str">
        <f>VLOOKUP(Tabela2[[#This Row],[SIEMA]],Siema2025,81,FALSE)</f>
        <v/>
      </c>
      <c r="BF450" s="112" t="str">
        <f>VLOOKUP(Tabela2[[#This Row],[SIEMA]],Siema2025,28,FALSE)</f>
        <v>MULTITECNICA INDUSTRIAL S/A</v>
      </c>
      <c r="BG450" s="112"/>
      <c r="BH450" s="113" t="str">
        <f>VLOOKUP(Tabela2[[#This Row],[SIEMA]],Siema2025,29,FALSE)</f>
        <v>56992951000178</v>
      </c>
      <c r="BI450" s="114" t="str">
        <f>VLOOKUP(Tabela2[[#This Row],[SIEMA]],Siema2025,107,FALSE)</f>
        <v>Não</v>
      </c>
      <c r="BJ450" s="109"/>
      <c r="BK450" s="106"/>
      <c r="BL450" s="143"/>
      <c r="BM450" s="110">
        <f ca="1">IF(Tabela2[[#This Row],[Data de atendimento do Ibama (considerar o primeiro documento/ação)]]="",_xlfn.DAYS(TODAY(),J450),_xlfn.DAYS(Tabela2[[#This Row],[Data de atendimento do Ibama (considerar o primeiro documento/ação)]],J450))</f>
        <v>377</v>
      </c>
      <c r="BN450" s="110" t="str">
        <f>IF(Tabela2[[#This Row],[Atendido pelo Ibama ("Não" ou "Sim")]]="Não","Preencher", IF(Tabela2[[#This Row],[Atendido pelo Ibama ("Não" ou "Sim")]]="Sim","NA",""))</f>
        <v/>
      </c>
      <c r="BO450" s="116"/>
      <c r="BP450" s="110" t="str">
        <f>IF(Tabela2[[#This Row],[Forma de atendimento (primeiro documento/ação)]]= "Outros (especificar)", "PREENCHER","NA")</f>
        <v>NA</v>
      </c>
      <c r="BQ450" s="108"/>
      <c r="BR450" s="110" t="str">
        <f>IF(Tabela2[[#This Row],[Equipe do Ibama foi a campo? Houve sobrevoo do Poseidon?]] = "Sim", "PREENCHER","NA")</f>
        <v>NA</v>
      </c>
      <c r="BS450" s="110" t="str">
        <f>IF(Tabela2[[#This Row],[Se sim, foi emitida Ordem de Emergência? (informações vinculada à coluna CK)]] = "Sim", "PREENCHER","NA")</f>
        <v>NA</v>
      </c>
      <c r="BT450" s="110" t="str">
        <f>IF(Tabela2[[#This Row],[Foi elaborado Relatório de Vistoria pelo Ibama? (informações vinculada à coluna CK)]] = "Sim", "PREENCHER","NA")</f>
        <v>NA</v>
      </c>
      <c r="BU450" s="110" t="str">
        <f>IF(Tabela2[[#This Row],[Houve envio de Informações Pós-acidente (preencher "não se aplica" quando de competência estadual/municipal)]] = "Sim", "PREENCHER","NA")</f>
        <v>NA</v>
      </c>
      <c r="BV450" s="110" t="str">
        <f>IF(Tabela2[[#This Row],[Houve avaliação das informações pós-acidente solicitadas/enviadas?]] = "Sim", "PREENCHER","NA")</f>
        <v>NA</v>
      </c>
      <c r="BW450" s="110" t="str">
        <f>IF(Tabela2[[#This Row],[O Ibama aguarda resposta da empresa/OEMA, etc?]] = "Sim", "PREENCHER","NA")</f>
        <v>NA</v>
      </c>
      <c r="BX450" s="108"/>
      <c r="BY450" s="108"/>
      <c r="BZ450" s="106" t="str">
        <f>IF(Tabela2[[#This Row],[Data do documento de encerramento]]="NA","NA",IF(Tabela2[[#This Row],[Data do documento de encerramento]]="","Pendente de conclusão/ encerramento",_xlfn.DAYS(Tabela2[[#This Row],[Data do documento de encerramento]],J450)))</f>
        <v>Pendente de conclusão/ encerramento</v>
      </c>
      <c r="CA450" s="109"/>
      <c r="CB450" s="109"/>
      <c r="CC450" s="133"/>
      <c r="CD450" s="109"/>
      <c r="CE450" s="109"/>
      <c r="CF450" s="109"/>
    </row>
    <row r="451" spans="1:84" ht="45.75">
      <c r="A451" s="172">
        <v>20257618055</v>
      </c>
      <c r="B451" s="173" t="s">
        <v>8696</v>
      </c>
      <c r="C451" s="110" t="s">
        <v>7133</v>
      </c>
      <c r="D451" s="108" t="s">
        <v>637</v>
      </c>
      <c r="E451" s="108" t="s">
        <v>8697</v>
      </c>
      <c r="F451" s="108"/>
      <c r="G451" s="108" t="s">
        <v>8698</v>
      </c>
      <c r="H451" s="108" t="s">
        <v>8699</v>
      </c>
      <c r="I451" s="106" t="str">
        <f>VLOOKUP(Tabela2[[#This Row],[SIEMA]],Siema2025,19,FALSE)</f>
        <v>Campos</v>
      </c>
      <c r="J451" s="107">
        <f>VLOOKUP(Tabela2[[#This Row],[SIEMA]],Siema2025,2,FALSE)</f>
        <v>45843</v>
      </c>
      <c r="K451" s="107" t="str">
        <f>VLOOKUP(Tabela2[[#This Row],[SIEMA]],Siema2025,16,FALSE)</f>
        <v>Sábado</v>
      </c>
      <c r="L451" s="108" t="str">
        <f>IF(Tabela2[[#This Row],[Data]]="","Sem Informação",VLOOKUP(MONTH(Tabela2[[#This Row],[Data]]),'[1]Validação de dados'!$I$1:$J$13,2,0))</f>
        <v>Julho</v>
      </c>
      <c r="M451" s="106">
        <f>YEAR(Tabela2[[#This Row],[Data]])</f>
        <v>2025</v>
      </c>
      <c r="N451" s="107" t="str">
        <f>VLOOKUP(Tabela2[[#This Row],[SIEMA]],Siema2025,17,FALSE)</f>
        <v>Matutino</v>
      </c>
      <c r="O451" s="107" t="s">
        <v>111</v>
      </c>
      <c r="P451" s="106" t="str">
        <f>VLOOKUP(Tabela2[[#This Row],[SIEMA]],Siema2025,21,FALSE)</f>
        <v>Constatado vazamento no mar de cerca de 0,02 m3 de óleo lubrificante, oriundo de um dos propulsores da embarcação (Bow Thruster).</v>
      </c>
      <c r="Q451" s="106" t="s">
        <v>637</v>
      </c>
      <c r="R451" s="106" t="s">
        <v>8542</v>
      </c>
      <c r="S451" s="109" t="s">
        <v>7852</v>
      </c>
      <c r="T451" s="106" t="str">
        <f>VLOOKUP(Tabela2[[#This Row],[SIEMA]],Siema2025,11,FALSE)</f>
        <v>0.02</v>
      </c>
      <c r="U451" s="106" t="str">
        <f>VLOOKUP(Tabela2[[#This Row],[SIEMA]],Siema2025,12,FALSE)</f>
        <v>M3</v>
      </c>
      <c r="V451" s="106" t="str">
        <f>IF(Q451="","",IF(ISNUMBER(Q451)=FALSE,"Não se aplica",IFERROR(VLOOKUP(Q451,Produtos!$A$1:$C$2319,3,FALSE),"Não Cadastrado")))</f>
        <v>Não se aplica</v>
      </c>
      <c r="W451" s="106"/>
      <c r="X451" s="115"/>
      <c r="Y451" s="111" t="str">
        <f>IF(W451="","", IF(W451="NC","", IF(W451="NE","", IF(W451="NA","",IFERROR(VLOOKUP(W451,Produtos!$A$1:$C$2319,2,FALSE),"Não Cadastrado")))))</f>
        <v/>
      </c>
      <c r="Z451" s="106" t="str">
        <f>VLOOKUP(Tabela2[[#This Row],[SIEMA]],Siema2025,11,FALSE)</f>
        <v>0.02</v>
      </c>
      <c r="AA451" s="106" t="str">
        <f>VLOOKUP(Tabela2[[#This Row],[SIEMA]],Siema2025,12,FALSE)</f>
        <v>M3</v>
      </c>
      <c r="AB451" s="106" t="str">
        <f>IF(W451="","",IF(ISNUMBER(W451)=FALSE,"Não se aplica",IFERROR(VLOOKUP(W451,Produtos!$A$1:$C$2319,3,FALSE),"Não Cadastrado")))</f>
        <v/>
      </c>
      <c r="AC451" s="106"/>
      <c r="AD451" s="110" t="str">
        <f>IF(Tabela2[[#This Row],[Origem do acidente]] = "Plataforma", "PREENCHER","NA")</f>
        <v>PREENCHER</v>
      </c>
      <c r="AE451" s="109" t="str">
        <f>IF(AC451="","", IF(AC451="NC","", IF(AC451="NE","", IF(AC451="NA","",IFERROR(VLOOKUP(AC451,Produtos!$A$1:$C$2319,2,FALSE),"Não Cadastrado")))))</f>
        <v/>
      </c>
      <c r="AF451" s="106"/>
      <c r="AG451" s="106"/>
      <c r="AH451" s="106" t="str">
        <f>IF(AC451="","",IF(ISNUMBER(AC451)=FALSE,"Não se aplica",IFERROR(VLOOKUP(AC451,Produtos!$A$1:$C$2319,3,FALSE),"Não Cadastrado")))</f>
        <v/>
      </c>
      <c r="AI451" s="106"/>
      <c r="AJ451" s="106" t="str">
        <f>VLOOKUP(Tabela2[[#This Row],[SIEMA]],Siema2025,26,FALSE)</f>
        <v>Em investigação.</v>
      </c>
      <c r="AK451" s="109" t="s">
        <v>7096</v>
      </c>
      <c r="AL451" s="109"/>
      <c r="AM451" s="109"/>
      <c r="AN451" s="110" t="str">
        <f>VLOOKUP(Tabela2[[#This Row],[SIEMA]],Siema2025,51,FALSE)</f>
        <v/>
      </c>
      <c r="AO451" s="110" t="str">
        <f>VLOOKUP(Tabela2[[#This Row],[SIEMA]],Siema2025,53,FALSE)</f>
        <v/>
      </c>
      <c r="AP451" s="110" t="str">
        <f>VLOOKUP(Tabela2[[#This Row],[SIEMA]],Siema2025,55,FALSE)</f>
        <v/>
      </c>
      <c r="AQ451" s="110" t="str">
        <f>VLOOKUP(Tabela2[[#This Row],[SIEMA]],Siema2025,57,FALSE)</f>
        <v/>
      </c>
      <c r="AR451" s="110" t="str">
        <f>VLOOKUP(Tabela2[[#This Row],[SIEMA]],Siema2025,59,FALSE)</f>
        <v/>
      </c>
      <c r="AS451" s="110" t="str">
        <f>VLOOKUP(Tabela2[[#This Row],[SIEMA]],Siema2025,61,FALSE)</f>
        <v>X</v>
      </c>
      <c r="AT451" s="110" t="str">
        <f>VLOOKUP(Tabela2[[#This Row],[SIEMA]],Siema2025,63,FALSE)</f>
        <v/>
      </c>
      <c r="AU451" s="110" t="str">
        <f>VLOOKUP(Tabela2[[#This Row],[SIEMA]],Siema2025,65,FALSE)</f>
        <v/>
      </c>
      <c r="AV451" s="110" t="str">
        <f>VLOOKUP(Tabela2[[#This Row],[SIEMA]],Siema2025,67,FALSE)</f>
        <v/>
      </c>
      <c r="AW451" s="110" t="str">
        <f>VLOOKUP(Tabela2[[#This Row],[SIEMA]],Siema2025,69,FALSE)</f>
        <v/>
      </c>
      <c r="AX451" s="110" t="str">
        <f>VLOOKUP(Tabela2[[#This Row],[SIEMA]],Siema2025,71,FALSE)</f>
        <v/>
      </c>
      <c r="AY451" s="110" t="str">
        <f>VLOOKUP(Tabela2[[#This Row],[SIEMA]],Siema2025,73,FALSE)</f>
        <v/>
      </c>
      <c r="AZ451" s="110" t="str">
        <f>VLOOKUP(Tabela2[[#This Row],[SIEMA]],Siema2025,75,FALSE)</f>
        <v/>
      </c>
      <c r="BA451" s="110" t="str">
        <f>VLOOKUP(Tabela2[[#This Row],[SIEMA]],Siema2025,77,FALSE)</f>
        <v/>
      </c>
      <c r="BB451" s="110" t="str">
        <f>VLOOKUP(Tabela2[[#This Row],[SIEMA]],Siema2025,79,FALSE)</f>
        <v/>
      </c>
      <c r="BC451" s="110" t="str">
        <f>IF(Tabela2[[#This Row],[Outro(s) ]] = "X", "PREENCHER","NA")</f>
        <v>NA</v>
      </c>
      <c r="BD451" s="110" t="str">
        <f>VLOOKUP(Tabela2[[#This Row],[SIEMA]],Siema2025,82,FALSE)</f>
        <v/>
      </c>
      <c r="BE451" s="110" t="str">
        <f>VLOOKUP(Tabela2[[#This Row],[SIEMA]],Siema2025,81,FALSE)</f>
        <v/>
      </c>
      <c r="BF451" s="112" t="str">
        <f>VLOOKUP(Tabela2[[#This Row],[SIEMA]],Siema2025,28,FALSE)</f>
        <v>Petrobras</v>
      </c>
      <c r="BG451" s="112"/>
      <c r="BH451" s="113" t="str">
        <f>VLOOKUP(Tabela2[[#This Row],[SIEMA]],Siema2025,29,FALSE)</f>
        <v>33000167100750</v>
      </c>
      <c r="BI451" s="114" t="str">
        <f>VLOOKUP(Tabela2[[#This Row],[SIEMA]],Siema2025,107,FALSE)</f>
        <v>Não</v>
      </c>
      <c r="BJ451" s="109" t="s">
        <v>7097</v>
      </c>
      <c r="BK451" s="106" t="s">
        <v>2696</v>
      </c>
      <c r="BL451" s="143">
        <v>46121</v>
      </c>
      <c r="BM451" s="110">
        <f ca="1">IF(Tabela2[[#This Row],[Data de atendimento do Ibama (considerar o primeiro documento/ação)]]="",_xlfn.DAYS(TODAY(),J451),_xlfn.DAYS(Tabela2[[#This Row],[Data de atendimento do Ibama (considerar o primeiro documento/ação)]],J451))</f>
        <v>278</v>
      </c>
      <c r="BN451" s="110" t="str">
        <f>IF(Tabela2[[#This Row],[Atendido pelo Ibama ("Não" ou "Sim")]]="Não","Preencher", IF(Tabela2[[#This Row],[Atendido pelo Ibama ("Não" ou "Sim")]]="Sim","NA",""))</f>
        <v>NA</v>
      </c>
      <c r="BO451" s="116" t="s">
        <v>7162</v>
      </c>
      <c r="BP451" s="110" t="str">
        <f>IF(Tabela2[[#This Row],[Forma de atendimento (primeiro documento/ação)]]= "Outros (especificar)", "PREENCHER","NA")</f>
        <v>NA</v>
      </c>
      <c r="BQ451" s="108" t="s">
        <v>123</v>
      </c>
      <c r="BR451" s="110" t="str">
        <f>IF(Tabela2[[#This Row],[Equipe do Ibama foi a campo? Houve sobrevoo do Poseidon?]] = "Sim", "PREENCHER","NA")</f>
        <v>NA</v>
      </c>
      <c r="BS451" s="110" t="str">
        <f>IF(Tabela2[[#This Row],[Se sim, foi emitida Ordem de Emergência? (informações vinculada à coluna CK)]] = "Sim", "PREENCHER","NA")</f>
        <v>NA</v>
      </c>
      <c r="BT451" s="110" t="s">
        <v>7099</v>
      </c>
      <c r="BU451" s="110" t="s">
        <v>2696</v>
      </c>
      <c r="BV451" s="110" t="s">
        <v>123</v>
      </c>
      <c r="BW451" s="110" t="s">
        <v>123</v>
      </c>
      <c r="BX451" s="108"/>
      <c r="BY451" s="108"/>
      <c r="BZ451" s="106" t="str">
        <f>IF(Tabela2[[#This Row],[Data do documento de encerramento]]="NA","NA",IF(Tabela2[[#This Row],[Data do documento de encerramento]]="","Pendente de conclusão/ encerramento",_xlfn.DAYS(Tabela2[[#This Row],[Data do documento de encerramento]],J451)))</f>
        <v>Pendente de conclusão/ encerramento</v>
      </c>
      <c r="CA451" s="109"/>
      <c r="CB451" s="109"/>
      <c r="CC451" s="131" t="s">
        <v>7884</v>
      </c>
      <c r="CD451" s="109" t="s">
        <v>123</v>
      </c>
      <c r="CE451" s="109" t="s">
        <v>123</v>
      </c>
      <c r="CF451" s="109" t="s">
        <v>7147</v>
      </c>
    </row>
    <row r="452" spans="1:84" hidden="1">
      <c r="A452" s="172">
        <v>20257832404</v>
      </c>
      <c r="B452" s="180" t="s">
        <v>8310</v>
      </c>
      <c r="C452" s="110" t="str">
        <f>VLOOKUP(Tabela2[[#This Row],[SIEMA]],Siema2025,4,FALSE)</f>
        <v xml:space="preserve"> GO</v>
      </c>
      <c r="D452" s="108" t="str">
        <f>VLOOKUP(Tabela2[[#This Row],[SIEMA]],Siema2025,3,FALSE)</f>
        <v xml:space="preserve">Piracanjuba </v>
      </c>
      <c r="E452" s="108" t="str">
        <f>VLOOKUP(Tabela2[[#This Row],[SIEMA]],Siema2025,20,FALSE)</f>
        <v>BR 153/GO, KM 577+300, SUL, PIRACANJUBA.</v>
      </c>
      <c r="F452" s="108"/>
      <c r="G452" s="108"/>
      <c r="H452" s="108"/>
      <c r="I452" s="106" t="str">
        <f>VLOOKUP(Tabela2[[#This Row],[SIEMA]],Siema2025,19,FALSE)</f>
        <v/>
      </c>
      <c r="J452" s="107">
        <f>VLOOKUP(Tabela2[[#This Row],[SIEMA]],Siema2025,2,FALSE)</f>
        <v>45843</v>
      </c>
      <c r="K452" s="107" t="str">
        <f>VLOOKUP(Tabela2[[#This Row],[SIEMA]],Siema2025,16,FALSE)</f>
        <v>Sábado</v>
      </c>
      <c r="L452" s="108" t="str">
        <f>IF(Tabela2[[#This Row],[Data]]="","Sem Informação",VLOOKUP(MONTH(Tabela2[[#This Row],[Data]]),'[1]Validação de dados'!$I$1:$J$13,2,0))</f>
        <v>Julho</v>
      </c>
      <c r="M452" s="106">
        <f>YEAR(Tabela2[[#This Row],[Data]])</f>
        <v>2025</v>
      </c>
      <c r="N452" s="107" t="str">
        <f>VLOOKUP(Tabela2[[#This Row],[SIEMA]],Siema2025,17,FALSE)</f>
        <v>Vespertino</v>
      </c>
      <c r="O452" s="107" t="str">
        <f>VLOOKUP(Tabela2[[#This Row],[SIEMA]],Siema2025,5,FALSE)</f>
        <v>Rodovia</v>
      </c>
      <c r="P452" s="106"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52" s="106" t="str">
        <f>VLOOKUP(Tabela2[[#This Row],[SIEMA]],Siema2025,7,FALSE)</f>
        <v>TINTAS, INFLAMÁVEIS</v>
      </c>
      <c r="R452" s="106" t="str">
        <f>VLOOKUP(Tabela2[[#This Row],[SIEMA]],Siema2025,10,FALSE)</f>
        <v/>
      </c>
      <c r="S452" s="109" t="str">
        <f>IF(Q452="","", IF(Q452="NC","", IF(Q452="NE","", IF(Q452="NA","",IFERROR(VLOOKUP(Q452,Produtos!$A$1:$C$2319,2,FALSE),"Não Cadastrado")))))</f>
        <v>Não Cadastrado</v>
      </c>
      <c r="T452" s="106" t="str">
        <f>VLOOKUP(Tabela2[[#This Row],[SIEMA]],Siema2025,11,FALSE)</f>
        <v xml:space="preserve"> </v>
      </c>
      <c r="U452" s="106" t="str">
        <f>VLOOKUP(Tabela2[[#This Row],[SIEMA]],Siema2025,12,FALSE)</f>
        <v xml:space="preserve"> </v>
      </c>
      <c r="V452" s="106" t="str">
        <f>IF(Q452="","",IF(ISNUMBER(Q452)=FALSE,"Não se aplica",IFERROR(VLOOKUP(Q452,Produtos!$A$1:$C$2319,3,FALSE),"Não Cadastrado")))</f>
        <v>Não se aplica</v>
      </c>
      <c r="W452" s="106" t="str">
        <f>VLOOKUP(Tabela2[[#This Row],[SIEMA]],Siema2025,10,FALSE)</f>
        <v/>
      </c>
      <c r="X452" s="115" t="str">
        <f>IF(Tabela2[[#This Row],[Origem do acidente]] = "Plataforma", "PREENCHER","NA")</f>
        <v>NA</v>
      </c>
      <c r="Y452" s="111" t="str">
        <f>IF(W452="","", IF(W452="NC","", IF(W452="NE","", IF(W452="NA","",IFERROR(VLOOKUP(W452,Produtos!$A$1:$C$2319,2,FALSE),"Não Cadastrado")))))</f>
        <v/>
      </c>
      <c r="Z452" s="106" t="str">
        <f>VLOOKUP(Tabela2[[#This Row],[SIEMA]],Siema2025,11,FALSE)</f>
        <v xml:space="preserve"> </v>
      </c>
      <c r="AA452" s="106" t="str">
        <f>VLOOKUP(Tabela2[[#This Row],[SIEMA]],Siema2025,12,FALSE)</f>
        <v xml:space="preserve"> </v>
      </c>
      <c r="AB452" s="106" t="str">
        <f>IF(W452="","",IF(ISNUMBER(W452)=FALSE,"Não se aplica",IFERROR(VLOOKUP(W452,Produtos!$A$1:$C$2319,3,FALSE),"Não Cadastrado")))</f>
        <v/>
      </c>
      <c r="AC452" s="106"/>
      <c r="AD452" s="110" t="str">
        <f>IF(Tabela2[[#This Row],[Origem do acidente]] = "Plataforma", "PREENCHER","NA")</f>
        <v>NA</v>
      </c>
      <c r="AE452" s="109" t="str">
        <f>IF(AC452="","", IF(AC452="NC","", IF(AC452="NE","", IF(AC452="NA","",IFERROR(VLOOKUP(AC452,Produtos!$A$1:$C$2319,2,FALSE),"Não Cadastrado")))))</f>
        <v/>
      </c>
      <c r="AF452" s="106"/>
      <c r="AG452" s="106"/>
      <c r="AH452" s="106" t="str">
        <f>IF(AC452="","",IF(ISNUMBER(AC452)=FALSE,"Não se aplica",IFERROR(VLOOKUP(AC452,Produtos!$A$1:$C$2319,3,FALSE),"Não Cadastrado")))</f>
        <v/>
      </c>
      <c r="AI452" s="106"/>
      <c r="AJ452" s="106" t="str">
        <f>VLOOKUP(Tabela2[[#This Row],[SIEMA]],Siema2025,26,FALSE)</f>
        <v>Acidente rodoviário</v>
      </c>
      <c r="AK452" s="109"/>
      <c r="AL452" s="109"/>
      <c r="AM452" s="109"/>
      <c r="AN452" s="110" t="str">
        <f>VLOOKUP(Tabela2[[#This Row],[SIEMA]],Siema2025,51,FALSE)</f>
        <v/>
      </c>
      <c r="AO452" s="110" t="str">
        <f>VLOOKUP(Tabela2[[#This Row],[SIEMA]],Siema2025,53,FALSE)</f>
        <v/>
      </c>
      <c r="AP452" s="110" t="str">
        <f>VLOOKUP(Tabela2[[#This Row],[SIEMA]],Siema2025,55,FALSE)</f>
        <v/>
      </c>
      <c r="AQ452" s="110" t="str">
        <f>VLOOKUP(Tabela2[[#This Row],[SIEMA]],Siema2025,57,FALSE)</f>
        <v/>
      </c>
      <c r="AR452" s="110" t="str">
        <f>VLOOKUP(Tabela2[[#This Row],[SIEMA]],Siema2025,59,FALSE)</f>
        <v/>
      </c>
      <c r="AS452" s="110" t="str">
        <f>VLOOKUP(Tabela2[[#This Row],[SIEMA]],Siema2025,61,FALSE)</f>
        <v/>
      </c>
      <c r="AT452" s="110" t="str">
        <f>VLOOKUP(Tabela2[[#This Row],[SIEMA]],Siema2025,63,FALSE)</f>
        <v/>
      </c>
      <c r="AU452" s="110" t="str">
        <f>VLOOKUP(Tabela2[[#This Row],[SIEMA]],Siema2025,65,FALSE)</f>
        <v>X</v>
      </c>
      <c r="AV452" s="110" t="str">
        <f>VLOOKUP(Tabela2[[#This Row],[SIEMA]],Siema2025,67,FALSE)</f>
        <v/>
      </c>
      <c r="AW452" s="110" t="str">
        <f>VLOOKUP(Tabela2[[#This Row],[SIEMA]],Siema2025,69,FALSE)</f>
        <v>X</v>
      </c>
      <c r="AX452" s="110" t="str">
        <f>VLOOKUP(Tabela2[[#This Row],[SIEMA]],Siema2025,71,FALSE)</f>
        <v>X</v>
      </c>
      <c r="AY452" s="110" t="str">
        <f>VLOOKUP(Tabela2[[#This Row],[SIEMA]],Siema2025,73,FALSE)</f>
        <v/>
      </c>
      <c r="AZ452" s="110" t="str">
        <f>VLOOKUP(Tabela2[[#This Row],[SIEMA]],Siema2025,75,FALSE)</f>
        <v/>
      </c>
      <c r="BA452" s="110" t="str">
        <f>VLOOKUP(Tabela2[[#This Row],[SIEMA]],Siema2025,77,FALSE)</f>
        <v/>
      </c>
      <c r="BB452" s="110" t="str">
        <f>VLOOKUP(Tabela2[[#This Row],[SIEMA]],Siema2025,79,FALSE)</f>
        <v/>
      </c>
      <c r="BC452" s="110" t="str">
        <f>IF(Tabela2[[#This Row],[Outro(s) ]] = "X", "PREENCHER","NA")</f>
        <v>NA</v>
      </c>
      <c r="BD452" s="110" t="str">
        <f>VLOOKUP(Tabela2[[#This Row],[SIEMA]],Siema2025,82,FALSE)</f>
        <v/>
      </c>
      <c r="BE452" s="110" t="str">
        <f>VLOOKUP(Tabela2[[#This Row],[SIEMA]],Siema2025,81,FALSE)</f>
        <v/>
      </c>
      <c r="BF452" s="112" t="str">
        <f>VLOOKUP(Tabela2[[#This Row],[SIEMA]],Siema2025,28,FALSE)</f>
        <v>Tocantins Transportes LTDA</v>
      </c>
      <c r="BG452" s="112"/>
      <c r="BH452" s="113" t="str">
        <f>VLOOKUP(Tabela2[[#This Row],[SIEMA]],Siema2025,29,FALSE)</f>
        <v>07784847000820</v>
      </c>
      <c r="BI452" s="114" t="str">
        <f>VLOOKUP(Tabela2[[#This Row],[SIEMA]],Siema2025,107,FALSE)</f>
        <v>Não</v>
      </c>
      <c r="BJ452" s="109"/>
      <c r="BK452" s="106"/>
      <c r="BL452" s="143"/>
      <c r="BM452" s="110">
        <f ca="1">IF(Tabela2[[#This Row],[Data de atendimento do Ibama (considerar o primeiro documento/ação)]]="",_xlfn.DAYS(TODAY(),J452),_xlfn.DAYS(Tabela2[[#This Row],[Data de atendimento do Ibama (considerar o primeiro documento/ação)]],J452))</f>
        <v>377</v>
      </c>
      <c r="BN452" s="110" t="str">
        <f>IF(Tabela2[[#This Row],[Atendido pelo Ibama ("Não" ou "Sim")]]="Não","Preencher", IF(Tabela2[[#This Row],[Atendido pelo Ibama ("Não" ou "Sim")]]="Sim","NA",""))</f>
        <v/>
      </c>
      <c r="BO452" s="116"/>
      <c r="BP452" s="110" t="str">
        <f>IF(Tabela2[[#This Row],[Forma de atendimento (primeiro documento/ação)]]= "Outros (especificar)", "PREENCHER","NA")</f>
        <v>NA</v>
      </c>
      <c r="BQ452" s="108"/>
      <c r="BR452" s="110" t="str">
        <f>IF(Tabela2[[#This Row],[Equipe do Ibama foi a campo? Houve sobrevoo do Poseidon?]] = "Sim", "PREENCHER","NA")</f>
        <v>NA</v>
      </c>
      <c r="BS452" s="110" t="str">
        <f>IF(Tabela2[[#This Row],[Se sim, foi emitida Ordem de Emergência? (informações vinculada à coluna CK)]] = "Sim", "PREENCHER","NA")</f>
        <v>NA</v>
      </c>
      <c r="BT452" s="110" t="str">
        <f>IF(Tabela2[[#This Row],[Foi elaborado Relatório de Vistoria pelo Ibama? (informações vinculada à coluna CK)]] = "Sim", "PREENCHER","NA")</f>
        <v>NA</v>
      </c>
      <c r="BU452" s="110" t="str">
        <f>IF(Tabela2[[#This Row],[Houve envio de Informações Pós-acidente (preencher "não se aplica" quando de competência estadual/municipal)]] = "Sim", "PREENCHER","NA")</f>
        <v>NA</v>
      </c>
      <c r="BV452" s="110" t="str">
        <f>IF(Tabela2[[#This Row],[Houve avaliação das informações pós-acidente solicitadas/enviadas?]] = "Sim", "PREENCHER","NA")</f>
        <v>NA</v>
      </c>
      <c r="BW452" s="110" t="str">
        <f>IF(Tabela2[[#This Row],[O Ibama aguarda resposta da empresa/OEMA, etc?]] = "Sim", "PREENCHER","NA")</f>
        <v>NA</v>
      </c>
      <c r="BX452" s="108"/>
      <c r="BY452" s="108"/>
      <c r="BZ452" s="106" t="str">
        <f>IF(Tabela2[[#This Row],[Data do documento de encerramento]]="NA","NA",IF(Tabela2[[#This Row],[Data do documento de encerramento]]="","Pendente de conclusão/ encerramento",_xlfn.DAYS(Tabela2[[#This Row],[Data do documento de encerramento]],J452)))</f>
        <v>Pendente de conclusão/ encerramento</v>
      </c>
      <c r="CA452" s="109"/>
      <c r="CB452" s="109"/>
      <c r="CC452" s="131"/>
      <c r="CD452" s="109"/>
      <c r="CE452" s="109"/>
      <c r="CF452" s="109"/>
    </row>
    <row r="453" spans="1:84" ht="45.75">
      <c r="A453" s="172">
        <v>2025785</v>
      </c>
      <c r="B453" s="173" t="s">
        <v>8700</v>
      </c>
      <c r="C453" s="110" t="s">
        <v>7133</v>
      </c>
      <c r="D453" s="108" t="s">
        <v>637</v>
      </c>
      <c r="E453" s="108" t="s">
        <v>8701</v>
      </c>
      <c r="F453" s="108"/>
      <c r="G453" s="108" t="s">
        <v>8702</v>
      </c>
      <c r="H453" s="108" t="s">
        <v>8703</v>
      </c>
      <c r="I453" s="106" t="str">
        <f>VLOOKUP(Tabela2[[#This Row],[SIEMA]],Siema2025,19,FALSE)</f>
        <v>Campos</v>
      </c>
      <c r="J453" s="107">
        <f>VLOOKUP(Tabela2[[#This Row],[SIEMA]],Siema2025,2,FALSE)</f>
        <v>45844</v>
      </c>
      <c r="K453" s="107" t="str">
        <f>VLOOKUP(Tabela2[[#This Row],[SIEMA]],Siema2025,16,FALSE)</f>
        <v>Domingo</v>
      </c>
      <c r="L453" s="108" t="str">
        <f>IF(Tabela2[[#This Row],[Data]]="","Sem Informação",VLOOKUP(MONTH(Tabela2[[#This Row],[Data]]),'[1]Validação de dados'!$I$1:$J$13,2,0))</f>
        <v>Julho</v>
      </c>
      <c r="M453" s="106">
        <f>YEAR(Tabela2[[#This Row],[Data]])</f>
        <v>2025</v>
      </c>
      <c r="N453" s="107" t="str">
        <f>VLOOKUP(Tabela2[[#This Row],[SIEMA]],Siema2025,17,FALSE)</f>
        <v>Noturno</v>
      </c>
      <c r="O453" s="107" t="s">
        <v>111</v>
      </c>
      <c r="P453" s="106" t="str">
        <f>VLOOKUP(Tabela2[[#This Row],[SIEMA]],Siema2025,21,FALSE)</f>
        <v>Embarcação Skandi Niterói:  Durante operação submarina com ROV (Veículo de operação remota), foi observado o escape de fluido hidráulico (Tellus 32) pelo manipulador do ROV. Descarga estimada em 0,00243 m³.</v>
      </c>
      <c r="Q453" s="106" t="s">
        <v>637</v>
      </c>
      <c r="R453" s="106" t="s">
        <v>7450</v>
      </c>
      <c r="S453" s="109" t="s">
        <v>8620</v>
      </c>
      <c r="T453" s="106" t="str">
        <f>VLOOKUP(Tabela2[[#This Row],[SIEMA]],Siema2025,11,FALSE)</f>
        <v>0.00243</v>
      </c>
      <c r="U453" s="106" t="str">
        <f>VLOOKUP(Tabela2[[#This Row],[SIEMA]],Siema2025,12,FALSE)</f>
        <v>M3</v>
      </c>
      <c r="V453" s="106" t="s">
        <v>637</v>
      </c>
      <c r="W453" s="106"/>
      <c r="X453" s="115"/>
      <c r="Y453" s="111" t="str">
        <f>IF(W453="","", IF(W453="NC","", IF(W453="NE","", IF(W453="NA","",IFERROR(VLOOKUP(W453,Produtos!$A$1:$C$2319,2,FALSE),"Não Cadastrado")))))</f>
        <v/>
      </c>
      <c r="Z453" s="106"/>
      <c r="AA453" s="106"/>
      <c r="AB453" s="106" t="str">
        <f>IF(W453="","",IF(ISNUMBER(W453)=FALSE,"Não se aplica",IFERROR(VLOOKUP(W453,Produtos!$A$1:$C$2319,3,FALSE),"Não Cadastrado")))</f>
        <v/>
      </c>
      <c r="AC453" s="106"/>
      <c r="AD453" s="110"/>
      <c r="AE453" s="109" t="str">
        <f>IF(AC453="","", IF(AC453="NC","", IF(AC453="NE","", IF(AC453="NA","",IFERROR(VLOOKUP(AC453,Produtos!$A$1:$C$2319,2,FALSE),"Não Cadastrado")))))</f>
        <v/>
      </c>
      <c r="AF453" s="106"/>
      <c r="AG453" s="106"/>
      <c r="AH453" s="106" t="str">
        <f>IF(AC453="","",IF(ISNUMBER(AC453)=FALSE,"Não se aplica",IFERROR(VLOOKUP(AC453,Produtos!$A$1:$C$2319,3,FALSE),"Não Cadastrado")))</f>
        <v/>
      </c>
      <c r="AI453" s="106"/>
      <c r="AJ453" s="106" t="str">
        <f>VLOOKUP(Tabela2[[#This Row],[SIEMA]],Siema2025,26,FALSE)</f>
        <v>Em investigação.</v>
      </c>
      <c r="AK453" s="109" t="s">
        <v>7096</v>
      </c>
      <c r="AL453" s="109"/>
      <c r="AM453" s="109"/>
      <c r="AN453" s="110" t="str">
        <f>VLOOKUP(Tabela2[[#This Row],[SIEMA]],Siema2025,51,FALSE)</f>
        <v/>
      </c>
      <c r="AO453" s="110" t="str">
        <f>VLOOKUP(Tabela2[[#This Row],[SIEMA]],Siema2025,53,FALSE)</f>
        <v/>
      </c>
      <c r="AP453" s="110" t="str">
        <f>VLOOKUP(Tabela2[[#This Row],[SIEMA]],Siema2025,55,FALSE)</f>
        <v/>
      </c>
      <c r="AQ453" s="110" t="str">
        <f>VLOOKUP(Tabela2[[#This Row],[SIEMA]],Siema2025,57,FALSE)</f>
        <v/>
      </c>
      <c r="AR453" s="110" t="str">
        <f>VLOOKUP(Tabela2[[#This Row],[SIEMA]],Siema2025,59,FALSE)</f>
        <v/>
      </c>
      <c r="AS453" s="110" t="str">
        <f>VLOOKUP(Tabela2[[#This Row],[SIEMA]],Siema2025,61,FALSE)</f>
        <v>X</v>
      </c>
      <c r="AT453" s="110" t="str">
        <f>VLOOKUP(Tabela2[[#This Row],[SIEMA]],Siema2025,63,FALSE)</f>
        <v/>
      </c>
      <c r="AU453" s="110" t="str">
        <f>VLOOKUP(Tabela2[[#This Row],[SIEMA]],Siema2025,65,FALSE)</f>
        <v/>
      </c>
      <c r="AV453" s="110" t="str">
        <f>VLOOKUP(Tabela2[[#This Row],[SIEMA]],Siema2025,67,FALSE)</f>
        <v/>
      </c>
      <c r="AW453" s="110" t="str">
        <f>VLOOKUP(Tabela2[[#This Row],[SIEMA]],Siema2025,69,FALSE)</f>
        <v/>
      </c>
      <c r="AX453" s="110" t="str">
        <f>VLOOKUP(Tabela2[[#This Row],[SIEMA]],Siema2025,71,FALSE)</f>
        <v/>
      </c>
      <c r="AY453" s="110" t="str">
        <f>VLOOKUP(Tabela2[[#This Row],[SIEMA]],Siema2025,73,FALSE)</f>
        <v/>
      </c>
      <c r="AZ453" s="110" t="str">
        <f>VLOOKUP(Tabela2[[#This Row],[SIEMA]],Siema2025,75,FALSE)</f>
        <v/>
      </c>
      <c r="BA453" s="110" t="str">
        <f>VLOOKUP(Tabela2[[#This Row],[SIEMA]],Siema2025,77,FALSE)</f>
        <v/>
      </c>
      <c r="BB453" s="110" t="str">
        <f>VLOOKUP(Tabela2[[#This Row],[SIEMA]],Siema2025,79,FALSE)</f>
        <v/>
      </c>
      <c r="BC453" s="110" t="str">
        <f>IF(Tabela2[[#This Row],[Outro(s) ]] = "X", "PREENCHER","NA")</f>
        <v>NA</v>
      </c>
      <c r="BD453" s="110" t="str">
        <f>VLOOKUP(Tabela2[[#This Row],[SIEMA]],Siema2025,82,FALSE)</f>
        <v/>
      </c>
      <c r="BE453" s="110" t="str">
        <f>VLOOKUP(Tabela2[[#This Row],[SIEMA]],Siema2025,81,FALSE)</f>
        <v/>
      </c>
      <c r="BF453" s="112" t="str">
        <f>VLOOKUP(Tabela2[[#This Row],[SIEMA]],Siema2025,28,FALSE)</f>
        <v>Petrobras</v>
      </c>
      <c r="BG453" s="112"/>
      <c r="BH453" s="113" t="str">
        <f>VLOOKUP(Tabela2[[#This Row],[SIEMA]],Siema2025,29,FALSE)</f>
        <v>33000167100750</v>
      </c>
      <c r="BI453" s="114" t="str">
        <f>VLOOKUP(Tabela2[[#This Row],[SIEMA]],Siema2025,107,FALSE)</f>
        <v>Não</v>
      </c>
      <c r="BJ453" s="109" t="s">
        <v>7097</v>
      </c>
      <c r="BK453" s="106" t="s">
        <v>2696</v>
      </c>
      <c r="BL453" s="143">
        <v>45894</v>
      </c>
      <c r="BM453" s="110">
        <f ca="1">IF(Tabela2[[#This Row],[Data de atendimento do Ibama (considerar o primeiro documento/ação)]]="",_xlfn.DAYS(TODAY(),J453),_xlfn.DAYS(Tabela2[[#This Row],[Data de atendimento do Ibama (considerar o primeiro documento/ação)]],J453))</f>
        <v>50</v>
      </c>
      <c r="BN453" s="110" t="str">
        <f>IF(Tabela2[[#This Row],[Atendido pelo Ibama ("Não" ou "Sim")]]="Não","Preencher", IF(Tabela2[[#This Row],[Atendido pelo Ibama ("Não" ou "Sim")]]="Sim","NA",""))</f>
        <v>NA</v>
      </c>
      <c r="BO453" s="116" t="s">
        <v>7139</v>
      </c>
      <c r="BP453" s="110" t="str">
        <f>IF(Tabela2[[#This Row],[Forma de atendimento (primeiro documento/ação)]]= "Outros (especificar)", "PREENCHER","NA")</f>
        <v>NA</v>
      </c>
      <c r="BQ453" s="108" t="s">
        <v>123</v>
      </c>
      <c r="BR453" s="110" t="str">
        <f>IF(Tabela2[[#This Row],[Equipe do Ibama foi a campo? Houve sobrevoo do Poseidon?]] = "Sim", "PREENCHER","NA")</f>
        <v>NA</v>
      </c>
      <c r="BS453" s="110" t="str">
        <f>IF(Tabela2[[#This Row],[Se sim, foi emitida Ordem de Emergência? (informações vinculada à coluna CK)]] = "Sim", "PREENCHER","NA")</f>
        <v>NA</v>
      </c>
      <c r="BT453" s="110" t="s">
        <v>7099</v>
      </c>
      <c r="BU453" s="110" t="s">
        <v>123</v>
      </c>
      <c r="BV453" s="110" t="s">
        <v>123</v>
      </c>
      <c r="BW453" s="110" t="s">
        <v>123</v>
      </c>
      <c r="BX453" s="108"/>
      <c r="BY453" s="108"/>
      <c r="BZ453" s="106" t="str">
        <f>IF(Tabela2[[#This Row],[Data do documento de encerramento]]="NA","NA",IF(Tabela2[[#This Row],[Data do documento de encerramento]]="","Pendente de conclusão/ encerramento",_xlfn.DAYS(Tabela2[[#This Row],[Data do documento de encerramento]],J453)))</f>
        <v>Pendente de conclusão/ encerramento</v>
      </c>
      <c r="CA453" s="109" t="s">
        <v>8704</v>
      </c>
      <c r="CB453" s="109"/>
      <c r="CC453" s="109" t="s">
        <v>7146</v>
      </c>
      <c r="CD453" s="109" t="s">
        <v>123</v>
      </c>
      <c r="CE453" s="109" t="s">
        <v>123</v>
      </c>
      <c r="CF453" s="109" t="s">
        <v>7147</v>
      </c>
    </row>
    <row r="454" spans="1:84" ht="30.75" hidden="1">
      <c r="A454" s="231">
        <v>20257750410</v>
      </c>
      <c r="B454" s="120" t="s">
        <v>8705</v>
      </c>
      <c r="C454" s="110" t="str">
        <f>VLOOKUP(Tabela2[[#This Row],[SIEMA]],Siema2025,4,FALSE)</f>
        <v xml:space="preserve"> SP</v>
      </c>
      <c r="D454" s="108" t="str">
        <f>VLOOKUP(Tabela2[[#This Row],[SIEMA]],Siema2025,3,FALSE)</f>
        <v xml:space="preserve">Limeira </v>
      </c>
      <c r="E454" s="108" t="str">
        <f>VLOOKUP(Tabela2[[#This Row],[SIEMA]],Siema2025,20,FALSE)</f>
        <v>Ferrovia Linha-tronco da Cia. Paulista93+800</v>
      </c>
      <c r="F454" s="108"/>
      <c r="G454" s="108" t="s">
        <v>8706</v>
      </c>
      <c r="H454" s="108" t="s">
        <v>8707</v>
      </c>
      <c r="I454" s="106" t="s">
        <v>7118</v>
      </c>
      <c r="J454" s="107">
        <f>VLOOKUP(Tabela2[[#This Row],[SIEMA]],Siema2025,2,FALSE)</f>
        <v>45844</v>
      </c>
      <c r="K454" s="107" t="str">
        <f>VLOOKUP(Tabela2[[#This Row],[SIEMA]],Siema2025,16,FALSE)</f>
        <v>Domingo</v>
      </c>
      <c r="L454" s="108" t="str">
        <f>IF(Tabela2[[#This Row],[Data]]="","Sem Informação",VLOOKUP(MONTH(Tabela2[[#This Row],[Data]]),'[1]Validação de dados'!$I$1:$J$13,2,0))</f>
        <v>Julho</v>
      </c>
      <c r="M454" s="106">
        <f>YEAR(Tabela2[[#This Row],[Data]])</f>
        <v>2025</v>
      </c>
      <c r="N454" s="107" t="str">
        <f>VLOOKUP(Tabela2[[#This Row],[SIEMA]],Siema2025,17,FALSE)</f>
        <v>Noturno</v>
      </c>
      <c r="O454" s="107" t="str">
        <f>VLOOKUP(Tabela2[[#This Row],[SIEMA]],Siema2025,5,FALSE)</f>
        <v>Ferrovia</v>
      </c>
      <c r="P454" s="106" t="str">
        <f>VLOOKUP(Tabela2[[#This Row],[SIEMA]],Siema2025,21,FALSE)</f>
        <v>Vazamento ocorreu dentro da faixa de domínio</v>
      </c>
      <c r="Q454" s="106" t="s">
        <v>7119</v>
      </c>
      <c r="R454" s="106" t="s">
        <v>7119</v>
      </c>
      <c r="S454" s="109" t="s">
        <v>7430</v>
      </c>
      <c r="T454" s="106" t="str">
        <f>VLOOKUP(Tabela2[[#This Row],[SIEMA]],Siema2025,11,FALSE)</f>
        <v>80</v>
      </c>
      <c r="U454" s="106" t="s">
        <v>7120</v>
      </c>
      <c r="V454" s="106" t="s">
        <v>7119</v>
      </c>
      <c r="W454" s="106"/>
      <c r="X454" s="115"/>
      <c r="Y454" s="111" t="str">
        <f>IF(W454="","", IF(W454="NC","", IF(W454="NE","", IF(W454="NA","",IFERROR(VLOOKUP(W454,Produtos!$A$1:$C$2319,2,FALSE),"Não Cadastrado")))))</f>
        <v/>
      </c>
      <c r="Z454" s="106"/>
      <c r="AA454" s="106"/>
      <c r="AB454" s="106" t="str">
        <f>IF(W454="","",IF(ISNUMBER(W454)=FALSE,"Não se aplica",IFERROR(VLOOKUP(W454,Produtos!$A$1:$C$2319,3,FALSE),"Não Cadastrado")))</f>
        <v/>
      </c>
      <c r="AC454" s="106"/>
      <c r="AD454" s="110"/>
      <c r="AE454" s="109" t="str">
        <f>IF(AC454="","", IF(AC454="NC","", IF(AC454="NE","", IF(AC454="NA","",IFERROR(VLOOKUP(AC454,Produtos!$A$1:$C$2319,2,FALSE),"Não Cadastrado")))))</f>
        <v/>
      </c>
      <c r="AF454" s="106"/>
      <c r="AG454" s="106"/>
      <c r="AH454" s="106" t="str">
        <f>IF(AC454="","",IF(ISNUMBER(AC454)=FALSE,"Não se aplica",IFERROR(VLOOKUP(AC454,Produtos!$A$1:$C$2319,3,FALSE),"Não Cadastrado")))</f>
        <v/>
      </c>
      <c r="AI454" s="106"/>
      <c r="AJ454" s="106" t="str">
        <f>VLOOKUP(Tabela2[[#This Row],[SIEMA]],Siema2025,26,FALSE)</f>
        <v>Evento caracterizado por vandalismo e abertura de 1 vagão carregado com soja (Aproximadamente 80 toneladas), em decorrência de ataque criminoso.</v>
      </c>
      <c r="AK454" s="109" t="s">
        <v>7121</v>
      </c>
      <c r="AL454" s="109"/>
      <c r="AM454" s="109"/>
      <c r="AN454" s="110" t="str">
        <f>VLOOKUP(Tabela2[[#This Row],[SIEMA]],Siema2025,51,FALSE)</f>
        <v/>
      </c>
      <c r="AO454" s="110" t="str">
        <f>VLOOKUP(Tabela2[[#This Row],[SIEMA]],Siema2025,53,FALSE)</f>
        <v/>
      </c>
      <c r="AP454" s="110" t="str">
        <f>VLOOKUP(Tabela2[[#This Row],[SIEMA]],Siema2025,55,FALSE)</f>
        <v/>
      </c>
      <c r="AQ454" s="110" t="str">
        <f>VLOOKUP(Tabela2[[#This Row],[SIEMA]],Siema2025,57,FALSE)</f>
        <v/>
      </c>
      <c r="AR454" s="110" t="str">
        <f>VLOOKUP(Tabela2[[#This Row],[SIEMA]],Siema2025,59,FALSE)</f>
        <v/>
      </c>
      <c r="AS454" s="110" t="str">
        <f>VLOOKUP(Tabela2[[#This Row],[SIEMA]],Siema2025,61,FALSE)</f>
        <v/>
      </c>
      <c r="AT454" s="110" t="str">
        <f>VLOOKUP(Tabela2[[#This Row],[SIEMA]],Siema2025,63,FALSE)</f>
        <v/>
      </c>
      <c r="AU454" s="110" t="s">
        <v>7130</v>
      </c>
      <c r="AV454" s="110" t="str">
        <f>VLOOKUP(Tabela2[[#This Row],[SIEMA]],Siema2025,67,FALSE)</f>
        <v/>
      </c>
      <c r="AW454" s="110" t="str">
        <f>VLOOKUP(Tabela2[[#This Row],[SIEMA]],Siema2025,69,FALSE)</f>
        <v/>
      </c>
      <c r="AX454" s="110" t="str">
        <f>VLOOKUP(Tabela2[[#This Row],[SIEMA]],Siema2025,71,FALSE)</f>
        <v/>
      </c>
      <c r="AY454" s="110" t="str">
        <f>VLOOKUP(Tabela2[[#This Row],[SIEMA]],Siema2025,73,FALSE)</f>
        <v/>
      </c>
      <c r="AZ454" s="110" t="str">
        <f>VLOOKUP(Tabela2[[#This Row],[SIEMA]],Siema2025,75,FALSE)</f>
        <v/>
      </c>
      <c r="BA454" s="110" t="str">
        <f>VLOOKUP(Tabela2[[#This Row],[SIEMA]],Siema2025,77,FALSE)</f>
        <v/>
      </c>
      <c r="BB454" s="110" t="str">
        <f>VLOOKUP(Tabela2[[#This Row],[SIEMA]],Siema2025,79,FALSE)</f>
        <v/>
      </c>
      <c r="BC454" s="110" t="str">
        <f>IF(Tabela2[[#This Row],[Outro(s) ]] = "X", "PREENCHER","NA")</f>
        <v>NA</v>
      </c>
      <c r="BD454" s="110"/>
      <c r="BE454" s="110" t="str">
        <f>VLOOKUP(Tabela2[[#This Row],[SIEMA]],Siema2025,81,FALSE)</f>
        <v/>
      </c>
      <c r="BF454" s="112" t="s">
        <v>3066</v>
      </c>
      <c r="BG454" s="112" t="s">
        <v>7122</v>
      </c>
      <c r="BH454" s="113" t="str">
        <f>VLOOKUP(Tabela2[[#This Row],[SIEMA]],Siema2025,29,FALSE)</f>
        <v>02502844000166</v>
      </c>
      <c r="BI454" s="114" t="str">
        <f>VLOOKUP(Tabela2[[#This Row],[SIEMA]],Siema2025,107,FALSE)</f>
        <v>Não</v>
      </c>
      <c r="BJ454" s="109" t="s">
        <v>7097</v>
      </c>
      <c r="BK454" s="106" t="s">
        <v>123</v>
      </c>
      <c r="BL454" s="143"/>
      <c r="BM454" s="110">
        <f ca="1">IF(Tabela2[[#This Row],[Data de atendimento do Ibama (considerar o primeiro documento/ação)]]="",_xlfn.DAYS(TODAY(),J454),_xlfn.DAYS(Tabela2[[#This Row],[Data de atendimento do Ibama (considerar o primeiro documento/ação)]],J454))</f>
        <v>376</v>
      </c>
      <c r="BN454" s="110" t="s">
        <v>7437</v>
      </c>
      <c r="BO454" s="116" t="s">
        <v>637</v>
      </c>
      <c r="BP454" s="110" t="str">
        <f>IF(Tabela2[[#This Row],[Forma de atendimento (primeiro documento/ação)]]= "Outros (especificar)", "PREENCHER","NA")</f>
        <v>NA</v>
      </c>
      <c r="BQ454" s="108" t="s">
        <v>123</v>
      </c>
      <c r="BR454" s="110" t="str">
        <f>IF(Tabela2[[#This Row],[Equipe do Ibama foi a campo? Houve sobrevoo do Poseidon?]] = "Sim", "PREENCHER","NA")</f>
        <v>NA</v>
      </c>
      <c r="BS454" s="110" t="str">
        <f>IF(Tabela2[[#This Row],[Se sim, foi emitida Ordem de Emergência? (informações vinculada à coluna CK)]] = "Sim", "PREENCHER","NA")</f>
        <v>NA</v>
      </c>
      <c r="BT454" s="110" t="s">
        <v>7099</v>
      </c>
      <c r="BU454" s="110" t="s">
        <v>123</v>
      </c>
      <c r="BV454" s="110" t="s">
        <v>123</v>
      </c>
      <c r="BW454" s="110" t="s">
        <v>123</v>
      </c>
      <c r="BX454" s="108" t="s">
        <v>7119</v>
      </c>
      <c r="BY454" s="108"/>
      <c r="BZ454" s="106" t="str">
        <f>IF(Tabela2[[#This Row],[Data do documento de encerramento]]="NA","NA",IF(Tabela2[[#This Row],[Data do documento de encerramento]]="","Pendente de conclusão/ encerramento",_xlfn.DAYS(Tabela2[[#This Row],[Data do documento de encerramento]],J454)))</f>
        <v>Pendente de conclusão/ encerramento</v>
      </c>
      <c r="CA454" s="233" t="s">
        <v>8708</v>
      </c>
      <c r="CB454" s="109"/>
      <c r="CC454" s="131"/>
      <c r="CD454" s="109"/>
      <c r="CE454" s="109"/>
      <c r="CF454" s="109"/>
    </row>
    <row r="455" spans="1:84" ht="76.5" hidden="1">
      <c r="A455" s="172">
        <v>20257832435</v>
      </c>
      <c r="B455" s="120" t="s">
        <v>8709</v>
      </c>
      <c r="C455" s="110" t="str">
        <f>VLOOKUP(Tabela2[[#This Row],[SIEMA]],Siema2025,4,FALSE)</f>
        <v xml:space="preserve"> RS</v>
      </c>
      <c r="D455" s="108" t="str">
        <f>VLOOKUP(Tabela2[[#This Row],[SIEMA]],Siema2025,3,FALSE)</f>
        <v xml:space="preserve">Rio Grande </v>
      </c>
      <c r="E455" s="108" t="s">
        <v>8710</v>
      </c>
      <c r="F455" s="108" t="s">
        <v>8711</v>
      </c>
      <c r="G455" s="175" t="s">
        <v>8712</v>
      </c>
      <c r="H455" s="175" t="s">
        <v>8713</v>
      </c>
      <c r="I455" s="106" t="s">
        <v>7118</v>
      </c>
      <c r="J455" s="107">
        <f>VLOOKUP(Tabela2[[#This Row],[SIEMA]],Siema2025,2,FALSE)</f>
        <v>45845</v>
      </c>
      <c r="K455" s="107" t="str">
        <f>VLOOKUP(Tabela2[[#This Row],[SIEMA]],Siema2025,16,FALSE)</f>
        <v>Segunda</v>
      </c>
      <c r="L455" s="108" t="str">
        <f>IF(Tabela2[[#This Row],[Data]]="","Sem Informação",VLOOKUP(MONTH(Tabela2[[#This Row],[Data]]),'[1]Validação de dados'!$I$1:$J$13,2,0))</f>
        <v>Julho</v>
      </c>
      <c r="M455" s="106">
        <f>YEAR(Tabela2[[#This Row],[Data]])</f>
        <v>2025</v>
      </c>
      <c r="N455" s="107" t="str">
        <f>VLOOKUP(Tabela2[[#This Row],[SIEMA]],Siema2025,17,FALSE)</f>
        <v>Matutino</v>
      </c>
      <c r="O455" s="107" t="str">
        <f>VLOOKUP(Tabela2[[#This Row],[SIEMA]],Siema2025,5,FALSE)</f>
        <v>Terminal/portos/ancoradouros/etc</v>
      </c>
      <c r="P455" s="106"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55" s="106">
        <v>3082</v>
      </c>
      <c r="R455" s="106" t="s">
        <v>8714</v>
      </c>
      <c r="S455" s="109" t="str">
        <f>IF(Q455="","", IF(Q455="NC","", IF(Q455="NE","", IF(Q455="NA","",IFERROR(VLOOKUP(Q455,Produtos!$A$1:$C$2319,2,FALSE),"Não Cadastrado")))))</f>
        <v>SUBSTÂNCIA QUE APRESENTA RISCO PARA O MEIO AMBIENTE, LÍQUIDA, N.E.</v>
      </c>
      <c r="T455" s="106">
        <v>0.25</v>
      </c>
      <c r="U455" s="106" t="s">
        <v>7109</v>
      </c>
      <c r="V455" s="106">
        <f>IF(Q455="","",IF(ISNUMBER(Q455)=FALSE,"Não se aplica",IFERROR(VLOOKUP(Q455,Produtos!$A$1:$C$2319,3,FALSE),"Não Cadastrado")))</f>
        <v>9</v>
      </c>
      <c r="W455" s="106" t="str">
        <f>VLOOKUP(Tabela2[[#This Row],[SIEMA]],Siema2025,10,FALSE)</f>
        <v/>
      </c>
      <c r="X455" s="115" t="str">
        <f>IF(Tabela2[[#This Row],[Origem do acidente]] = "Plataforma", "PREENCHER","NA")</f>
        <v>NA</v>
      </c>
      <c r="Y455" s="111" t="str">
        <f>IF(W455="","", IF(W455="NC","", IF(W455="NE","", IF(W455="NA","",IFERROR(VLOOKUP(W455,Produtos!$A$1:$C$2319,2,FALSE),"Não Cadastrado")))))</f>
        <v/>
      </c>
      <c r="Z455" s="106" t="str">
        <f>VLOOKUP(Tabela2[[#This Row],[SIEMA]],Siema2025,11,FALSE)</f>
        <v xml:space="preserve"> </v>
      </c>
      <c r="AA455" s="106" t="str">
        <f>VLOOKUP(Tabela2[[#This Row],[SIEMA]],Siema2025,12,FALSE)</f>
        <v xml:space="preserve"> </v>
      </c>
      <c r="AB455" s="106" t="str">
        <f>IF(W455="","",IF(ISNUMBER(W455)=FALSE,"Não se aplica",IFERROR(VLOOKUP(W455,Produtos!$A$1:$C$2319,3,FALSE),"Não Cadastrado")))</f>
        <v/>
      </c>
      <c r="AC455" s="106"/>
      <c r="AD455" s="110" t="str">
        <f>IF(Tabela2[[#This Row],[Origem do acidente]] = "Plataforma", "PREENCHER","NA")</f>
        <v>NA</v>
      </c>
      <c r="AE455" s="109" t="str">
        <f>IF(AC455="","", IF(AC455="NC","", IF(AC455="NE","", IF(AC455="NA","",IFERROR(VLOOKUP(AC455,Produtos!$A$1:$C$2319,2,FALSE),"Não Cadastrado")))))</f>
        <v/>
      </c>
      <c r="AF455" s="106"/>
      <c r="AG455" s="106"/>
      <c r="AH455" s="106" t="str">
        <f>IF(AC455="","",IF(ISNUMBER(AC455)=FALSE,"Não se aplica",IFERROR(VLOOKUP(AC455,Produtos!$A$1:$C$2319,3,FALSE),"Não Cadastrado")))</f>
        <v/>
      </c>
      <c r="AI455" s="106"/>
      <c r="AJ455" s="106"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55" s="109" t="s">
        <v>7096</v>
      </c>
      <c r="AL455" s="109" t="s">
        <v>8025</v>
      </c>
      <c r="AM455" s="109"/>
      <c r="AN455" s="110" t="str">
        <f>VLOOKUP(Tabela2[[#This Row],[SIEMA]],Siema2025,51,FALSE)</f>
        <v/>
      </c>
      <c r="AO455" s="110" t="str">
        <f>VLOOKUP(Tabela2[[#This Row],[SIEMA]],Siema2025,53,FALSE)</f>
        <v/>
      </c>
      <c r="AP455" s="110" t="str">
        <f>VLOOKUP(Tabela2[[#This Row],[SIEMA]],Siema2025,55,FALSE)</f>
        <v/>
      </c>
      <c r="AQ455" s="110" t="str">
        <f>VLOOKUP(Tabela2[[#This Row],[SIEMA]],Siema2025,57,FALSE)</f>
        <v/>
      </c>
      <c r="AR455" s="110" t="str">
        <f>VLOOKUP(Tabela2[[#This Row],[SIEMA]],Siema2025,59,FALSE)</f>
        <v>X</v>
      </c>
      <c r="AS455" s="110" t="str">
        <f>VLOOKUP(Tabela2[[#This Row],[SIEMA]],Siema2025,61,FALSE)</f>
        <v/>
      </c>
      <c r="AT455" s="110" t="str">
        <f>VLOOKUP(Tabela2[[#This Row],[SIEMA]],Siema2025,63,FALSE)</f>
        <v/>
      </c>
      <c r="AU455" s="110" t="str">
        <f>VLOOKUP(Tabela2[[#This Row],[SIEMA]],Siema2025,65,FALSE)</f>
        <v/>
      </c>
      <c r="AV455" s="110" t="str">
        <f>VLOOKUP(Tabela2[[#This Row],[SIEMA]],Siema2025,67,FALSE)</f>
        <v/>
      </c>
      <c r="AW455" s="110" t="str">
        <f>VLOOKUP(Tabela2[[#This Row],[SIEMA]],Siema2025,69,FALSE)</f>
        <v/>
      </c>
      <c r="AX455" s="110" t="str">
        <f>VLOOKUP(Tabela2[[#This Row],[SIEMA]],Siema2025,71,FALSE)</f>
        <v/>
      </c>
      <c r="AY455" s="110" t="str">
        <f>VLOOKUP(Tabela2[[#This Row],[SIEMA]],Siema2025,73,FALSE)</f>
        <v/>
      </c>
      <c r="AZ455" s="110" t="str">
        <f>VLOOKUP(Tabela2[[#This Row],[SIEMA]],Siema2025,75,FALSE)</f>
        <v/>
      </c>
      <c r="BA455" s="110" t="str">
        <f>VLOOKUP(Tabela2[[#This Row],[SIEMA]],Siema2025,77,FALSE)</f>
        <v/>
      </c>
      <c r="BB455" s="110" t="str">
        <f>VLOOKUP(Tabela2[[#This Row],[SIEMA]],Siema2025,79,FALSE)</f>
        <v/>
      </c>
      <c r="BC455" s="110" t="str">
        <f>IF(Tabela2[[#This Row],[Outro(s) ]] = "X", "PREENCHER","NA")</f>
        <v>NA</v>
      </c>
      <c r="BD455" s="110" t="str">
        <f>VLOOKUP(Tabela2[[#This Row],[SIEMA]],Siema2025,82,FALSE)</f>
        <v/>
      </c>
      <c r="BE455" s="110" t="str">
        <f>VLOOKUP(Tabela2[[#This Row],[SIEMA]],Siema2025,81,FALSE)</f>
        <v/>
      </c>
      <c r="BF455" s="112" t="str">
        <f>VLOOKUP(Tabela2[[#This Row],[SIEMA]],Siema2025,28,FALSE)</f>
        <v>AGENCIA MARITIMA ORION LTDA</v>
      </c>
      <c r="BG455" s="112"/>
      <c r="BH455" s="113" t="str">
        <f>VLOOKUP(Tabela2[[#This Row],[SIEMA]],Siema2025,29,FALSE)</f>
        <v>75185389000196</v>
      </c>
      <c r="BI455" s="114" t="s">
        <v>2696</v>
      </c>
      <c r="BJ455" s="109" t="s">
        <v>7097</v>
      </c>
      <c r="BK455" s="106" t="s">
        <v>123</v>
      </c>
      <c r="BL455" s="143"/>
      <c r="BM455" s="110">
        <f ca="1">IF(Tabela2[[#This Row],[Data de atendimento do Ibama (considerar o primeiro documento/ação)]]="",_xlfn.DAYS(TODAY(),J455),_xlfn.DAYS(Tabela2[[#This Row],[Data de atendimento do Ibama (considerar o primeiro documento/ação)]],J455))</f>
        <v>375</v>
      </c>
      <c r="BN455" s="110" t="s">
        <v>7437</v>
      </c>
      <c r="BO455" s="116" t="s">
        <v>637</v>
      </c>
      <c r="BP455" s="110" t="str">
        <f>IF(Tabela2[[#This Row],[Forma de atendimento (primeiro documento/ação)]]= "Outros (especificar)", "PREENCHER","NA")</f>
        <v>NA</v>
      </c>
      <c r="BQ455" s="108" t="s">
        <v>123</v>
      </c>
      <c r="BR455" s="110" t="str">
        <f>IF(Tabela2[[#This Row],[Equipe do Ibama foi a campo? Houve sobrevoo do Poseidon?]] = "Sim", "PREENCHER","NA")</f>
        <v>NA</v>
      </c>
      <c r="BS455" s="110" t="s">
        <v>7118</v>
      </c>
      <c r="BT455" s="110" t="s">
        <v>7099</v>
      </c>
      <c r="BU455" s="110" t="s">
        <v>123</v>
      </c>
      <c r="BV455" s="110" t="s">
        <v>123</v>
      </c>
      <c r="BW455" s="110" t="s">
        <v>123</v>
      </c>
      <c r="BX455" s="108" t="s">
        <v>7119</v>
      </c>
      <c r="BY455" s="108"/>
      <c r="BZ455" s="106" t="str">
        <f>IF(Tabela2[[#This Row],[Data do documento de encerramento]]="NA","NA",IF(Tabela2[[#This Row],[Data do documento de encerramento]]="","Pendente de conclusão/ encerramento",_xlfn.DAYS(Tabela2[[#This Row],[Data do documento de encerramento]],J455)))</f>
        <v>Pendente de conclusão/ encerramento</v>
      </c>
      <c r="CA455" s="109" t="s">
        <v>8715</v>
      </c>
      <c r="CB455" s="109"/>
      <c r="CC455" s="132"/>
      <c r="CD455" s="109"/>
      <c r="CE455" s="109"/>
      <c r="CF455" s="109"/>
    </row>
    <row r="456" spans="1:84" ht="76.5">
      <c r="A456" s="172">
        <v>20257943217</v>
      </c>
      <c r="B456" s="173" t="s">
        <v>8716</v>
      </c>
      <c r="C456" s="110" t="s">
        <v>7133</v>
      </c>
      <c r="D456" s="108" t="s">
        <v>637</v>
      </c>
      <c r="E456" s="108" t="s">
        <v>8701</v>
      </c>
      <c r="F456" s="108"/>
      <c r="G456" s="108" t="s">
        <v>8717</v>
      </c>
      <c r="H456" s="108" t="s">
        <v>8718</v>
      </c>
      <c r="I456" s="106" t="str">
        <f>VLOOKUP(Tabela2[[#This Row],[SIEMA]],Siema2025,19,FALSE)</f>
        <v>Campos</v>
      </c>
      <c r="J456" s="107">
        <f>VLOOKUP(Tabela2[[#This Row],[SIEMA]],Siema2025,2,FALSE)</f>
        <v>45845</v>
      </c>
      <c r="K456" s="107" t="str">
        <f>VLOOKUP(Tabela2[[#This Row],[SIEMA]],Siema2025,16,FALSE)</f>
        <v>Segunda</v>
      </c>
      <c r="L456" s="108" t="str">
        <f>IF(Tabela2[[#This Row],[Data]]="","Sem Informação",VLOOKUP(MONTH(Tabela2[[#This Row],[Data]]),'[1]Validação de dados'!$I$1:$J$13,2,0))</f>
        <v>Julho</v>
      </c>
      <c r="M456" s="106">
        <f>YEAR(Tabela2[[#This Row],[Data]])</f>
        <v>2025</v>
      </c>
      <c r="N456" s="107" t="str">
        <f>VLOOKUP(Tabela2[[#This Row],[SIEMA]],Siema2025,17,FALSE)</f>
        <v>Vespertino</v>
      </c>
      <c r="O456" s="107" t="s">
        <v>111</v>
      </c>
      <c r="P456" s="106" t="str">
        <f>VLOOKUP(Tabela2[[#This Row],[SIEMA]],Siema2025,21,FALSE)</f>
        <v>Embarcação SKANDI NITERÓI</v>
      </c>
      <c r="Q456" s="106">
        <v>1202</v>
      </c>
      <c r="R456" s="106" t="s">
        <v>252</v>
      </c>
      <c r="S456" s="109" t="str">
        <f>IF(Q456="","", IF(Q456="NC","", IF(Q456="NE","", IF(Q456="NA","",IFERROR(VLOOKUP(Q456,Produtos!$A$1:$C$2319,2,FALSE),"Não Cadastrado")))))</f>
        <v>GASÓLEO ou ÓLEO DIESEL ou ÓLEO PARA AQUECIMENTO, LEVE</v>
      </c>
      <c r="T456" s="106">
        <v>0.15551999999999999</v>
      </c>
      <c r="U456" s="106" t="s">
        <v>7109</v>
      </c>
      <c r="V456" s="106">
        <f>IF(Q456="","",IF(ISNUMBER(Q456)=FALSE,"Não se aplica",IFERROR(VLOOKUP(Q456,Produtos!$A$1:$C$2319,3,FALSE),"Não Cadastrado")))</f>
        <v>3</v>
      </c>
      <c r="W456" s="106" t="str">
        <f>VLOOKUP(Tabela2[[#This Row],[SIEMA]],Siema2025,10,FALSE)</f>
        <v/>
      </c>
      <c r="X456" s="115"/>
      <c r="Y456" s="111" t="str">
        <f>IF(W456="","", IF(W456="NC","", IF(W456="NE","", IF(W456="NA","",IFERROR(VLOOKUP(W456,Produtos!$A$1:$C$2319,2,FALSE),"Não Cadastrado")))))</f>
        <v/>
      </c>
      <c r="Z456" s="106" t="str">
        <f>VLOOKUP(Tabela2[[#This Row],[SIEMA]],Siema2025,11,FALSE)</f>
        <v xml:space="preserve"> </v>
      </c>
      <c r="AA456" s="106" t="str">
        <f>VLOOKUP(Tabela2[[#This Row],[SIEMA]],Siema2025,12,FALSE)</f>
        <v xml:space="preserve"> </v>
      </c>
      <c r="AB456" s="106" t="str">
        <f>IF(W456="","",IF(ISNUMBER(W456)=FALSE,"Não se aplica",IFERROR(VLOOKUP(W456,Produtos!$A$1:$C$2319,3,FALSE),"Não Cadastrado")))</f>
        <v/>
      </c>
      <c r="AC456" s="106"/>
      <c r="AD456" s="110"/>
      <c r="AE456" s="109" t="str">
        <f>IF(AC456="","", IF(AC456="NC","", IF(AC456="NE","", IF(AC456="NA","",IFERROR(VLOOKUP(AC456,Produtos!$A$1:$C$2319,2,FALSE),"Não Cadastrado")))))</f>
        <v/>
      </c>
      <c r="AF456" s="106"/>
      <c r="AG456" s="106"/>
      <c r="AH456" s="106" t="str">
        <f>IF(AC456="","",IF(ISNUMBER(AC456)=FALSE,"Não se aplica",IFERROR(VLOOKUP(AC456,Produtos!$A$1:$C$2319,3,FALSE),"Não Cadastrado")))</f>
        <v/>
      </c>
      <c r="AI456" s="106"/>
      <c r="AJ456" s="106" t="str">
        <f>VLOOKUP(Tabela2[[#This Row],[SIEMA]],Siema2025,26,FALSE)</f>
        <v>em avaliação</v>
      </c>
      <c r="AK456" s="109" t="s">
        <v>7271</v>
      </c>
      <c r="AL456" s="109"/>
      <c r="AM456" s="109"/>
      <c r="AN456" s="110" t="str">
        <f>VLOOKUP(Tabela2[[#This Row],[SIEMA]],Siema2025,51,FALSE)</f>
        <v/>
      </c>
      <c r="AO456" s="110" t="str">
        <f>VLOOKUP(Tabela2[[#This Row],[SIEMA]],Siema2025,53,FALSE)</f>
        <v/>
      </c>
      <c r="AP456" s="110" t="str">
        <f>VLOOKUP(Tabela2[[#This Row],[SIEMA]],Siema2025,55,FALSE)</f>
        <v/>
      </c>
      <c r="AQ456" s="110" t="str">
        <f>VLOOKUP(Tabela2[[#This Row],[SIEMA]],Siema2025,57,FALSE)</f>
        <v/>
      </c>
      <c r="AR456" s="110" t="str">
        <f>VLOOKUP(Tabela2[[#This Row],[SIEMA]],Siema2025,59,FALSE)</f>
        <v/>
      </c>
      <c r="AS456" s="110" t="str">
        <f>VLOOKUP(Tabela2[[#This Row],[SIEMA]],Siema2025,61,FALSE)</f>
        <v>X</v>
      </c>
      <c r="AT456" s="110" t="str">
        <f>VLOOKUP(Tabela2[[#This Row],[SIEMA]],Siema2025,63,FALSE)</f>
        <v/>
      </c>
      <c r="AU456" s="110" t="str">
        <f>VLOOKUP(Tabela2[[#This Row],[SIEMA]],Siema2025,65,FALSE)</f>
        <v/>
      </c>
      <c r="AV456" s="110" t="str">
        <f>VLOOKUP(Tabela2[[#This Row],[SIEMA]],Siema2025,67,FALSE)</f>
        <v/>
      </c>
      <c r="AW456" s="110" t="str">
        <f>VLOOKUP(Tabela2[[#This Row],[SIEMA]],Siema2025,69,FALSE)</f>
        <v/>
      </c>
      <c r="AX456" s="110" t="str">
        <f>VLOOKUP(Tabela2[[#This Row],[SIEMA]],Siema2025,71,FALSE)</f>
        <v/>
      </c>
      <c r="AY456" s="110" t="str">
        <f>VLOOKUP(Tabela2[[#This Row],[SIEMA]],Siema2025,73,FALSE)</f>
        <v/>
      </c>
      <c r="AZ456" s="110" t="str">
        <f>VLOOKUP(Tabela2[[#This Row],[SIEMA]],Siema2025,75,FALSE)</f>
        <v/>
      </c>
      <c r="BA456" s="110" t="str">
        <f>VLOOKUP(Tabela2[[#This Row],[SIEMA]],Siema2025,77,FALSE)</f>
        <v/>
      </c>
      <c r="BB456" s="110" t="str">
        <f>VLOOKUP(Tabela2[[#This Row],[SIEMA]],Siema2025,79,FALSE)</f>
        <v/>
      </c>
      <c r="BC456" s="110" t="str">
        <f>IF(Tabela2[[#This Row],[Outro(s) ]] = "X", "PREENCHER","NA")</f>
        <v>NA</v>
      </c>
      <c r="BD456" s="110" t="str">
        <f>VLOOKUP(Tabela2[[#This Row],[SIEMA]],Siema2025,82,FALSE)</f>
        <v/>
      </c>
      <c r="BE456" s="110" t="str">
        <f>VLOOKUP(Tabela2[[#This Row],[SIEMA]],Siema2025,81,FALSE)</f>
        <v/>
      </c>
      <c r="BF456" s="112" t="str">
        <f>VLOOKUP(Tabela2[[#This Row],[SIEMA]],Siema2025,28,FALSE)</f>
        <v>Petrobras</v>
      </c>
      <c r="BG456" s="112"/>
      <c r="BH456" s="113" t="str">
        <f>VLOOKUP(Tabela2[[#This Row],[SIEMA]],Siema2025,29,FALSE)</f>
        <v>33000167100750</v>
      </c>
      <c r="BI456" s="114" t="s">
        <v>2696</v>
      </c>
      <c r="BJ456" s="109" t="s">
        <v>7097</v>
      </c>
      <c r="BK456" s="106" t="s">
        <v>2696</v>
      </c>
      <c r="BL456" s="143">
        <v>45965</v>
      </c>
      <c r="BM456" s="110">
        <f ca="1">IF(Tabela2[[#This Row],[Data de atendimento do Ibama (considerar o primeiro documento/ação)]]="",_xlfn.DAYS(TODAY(),J456),_xlfn.DAYS(Tabela2[[#This Row],[Data de atendimento do Ibama (considerar o primeiro documento/ação)]],J456))</f>
        <v>120</v>
      </c>
      <c r="BN456" s="110" t="str">
        <f>IF(Tabela2[[#This Row],[Atendido pelo Ibama ("Não" ou "Sim")]]="Não","Preencher", IF(Tabela2[[#This Row],[Atendido pelo Ibama ("Não" ou "Sim")]]="Sim","NA",""))</f>
        <v>NA</v>
      </c>
      <c r="BO456" s="116" t="s">
        <v>7139</v>
      </c>
      <c r="BP456" s="110" t="str">
        <f>IF(Tabela2[[#This Row],[Forma de atendimento (primeiro documento/ação)]]= "Outros (especificar)", "PREENCHER","NA")</f>
        <v>NA</v>
      </c>
      <c r="BQ456" s="108" t="s">
        <v>123</v>
      </c>
      <c r="BR456" s="110" t="str">
        <f>IF(Tabela2[[#This Row],[Equipe do Ibama foi a campo? Houve sobrevoo do Poseidon?]] = "Sim", "PREENCHER","NA")</f>
        <v>NA</v>
      </c>
      <c r="BS456" s="110" t="str">
        <f>IF(Tabela2[[#This Row],[Se sim, foi emitida Ordem de Emergência? (informações vinculada à coluna CK)]] = "Sim", "PREENCHER","NA")</f>
        <v>NA</v>
      </c>
      <c r="BT456" s="110" t="s">
        <v>7099</v>
      </c>
      <c r="BU456" s="110" t="s">
        <v>123</v>
      </c>
      <c r="BV456" s="110" t="s">
        <v>123</v>
      </c>
      <c r="BW456" s="110" t="s">
        <v>123</v>
      </c>
      <c r="BX456" s="108"/>
      <c r="BY456" s="108"/>
      <c r="BZ456" s="106" t="str">
        <f>IF(Tabela2[[#This Row],[Data do documento de encerramento]]="NA","NA",IF(Tabela2[[#This Row],[Data do documento de encerramento]]="","Pendente de conclusão/ encerramento",_xlfn.DAYS(Tabela2[[#This Row],[Data do documento de encerramento]],J456)))</f>
        <v>Pendente de conclusão/ encerramento</v>
      </c>
      <c r="CA456" s="109"/>
      <c r="CB456" s="109"/>
      <c r="CC456" s="132" t="s">
        <v>8241</v>
      </c>
      <c r="CD456" s="109" t="s">
        <v>7426</v>
      </c>
      <c r="CE456" s="109" t="s">
        <v>2696</v>
      </c>
      <c r="CF456" s="109" t="s">
        <v>7147</v>
      </c>
    </row>
    <row r="457" spans="1:84" ht="45.75">
      <c r="A457" s="172">
        <v>20257950429</v>
      </c>
      <c r="B457" s="173" t="s">
        <v>8719</v>
      </c>
      <c r="C457" s="110" t="s">
        <v>7133</v>
      </c>
      <c r="D457" s="108" t="s">
        <v>637</v>
      </c>
      <c r="E457" s="108" t="s">
        <v>2910</v>
      </c>
      <c r="F457" s="108"/>
      <c r="G457" s="108" t="s">
        <v>8720</v>
      </c>
      <c r="H457" s="108" t="s">
        <v>8721</v>
      </c>
      <c r="I457" s="106" t="str">
        <f>VLOOKUP(Tabela2[[#This Row],[SIEMA]],Siema2025,19,FALSE)</f>
        <v>Campos</v>
      </c>
      <c r="J457" s="107">
        <f>VLOOKUP(Tabela2[[#This Row],[SIEMA]],Siema2025,2,FALSE)</f>
        <v>45845</v>
      </c>
      <c r="K457" s="107" t="str">
        <f>VLOOKUP(Tabela2[[#This Row],[SIEMA]],Siema2025,16,FALSE)</f>
        <v>Segunda</v>
      </c>
      <c r="L457" s="108" t="str">
        <f>IF(Tabela2[[#This Row],[Data]]="","Sem Informação",VLOOKUP(MONTH(Tabela2[[#This Row],[Data]]),'[1]Validação de dados'!$I$1:$J$13,2,0))</f>
        <v>Julho</v>
      </c>
      <c r="M457" s="106">
        <f>YEAR(Tabela2[[#This Row],[Data]])</f>
        <v>2025</v>
      </c>
      <c r="N457" s="107" t="str">
        <f>VLOOKUP(Tabela2[[#This Row],[SIEMA]],Siema2025,17,FALSE)</f>
        <v>Vespertino</v>
      </c>
      <c r="O457" s="107" t="str">
        <f>VLOOKUP(Tabela2[[#This Row],[SIEMA]],Siema2025,5,FALSE)</f>
        <v>Plataforma</v>
      </c>
      <c r="P457" s="106"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7" s="106">
        <v>1202</v>
      </c>
      <c r="R457" s="106" t="s">
        <v>252</v>
      </c>
      <c r="S457" s="109" t="str">
        <f>IF(Q457="","", IF(Q457="NC","", IF(Q457="NE","", IF(Q457="NA","",IFERROR(VLOOKUP(Q457,Produtos!$A$1:$C$2319,2,FALSE),"Não Cadastrado")))))</f>
        <v>GASÓLEO ou ÓLEO DIESEL ou ÓLEO PARA AQUECIMENTO, LEVE</v>
      </c>
      <c r="T457" s="106" t="s">
        <v>8722</v>
      </c>
      <c r="U457" s="106" t="str">
        <f>VLOOKUP(Tabela2[[#This Row],[SIEMA]],Siema2025,12,FALSE)</f>
        <v>M3</v>
      </c>
      <c r="V457" s="106"/>
      <c r="W457" s="106" t="str">
        <f>VLOOKUP(Tabela2[[#This Row],[SIEMA]],Siema2025,10,FALSE)</f>
        <v>Salmoura</v>
      </c>
      <c r="X457" s="115" t="str">
        <f>IF(Tabela2[[#This Row],[Origem do acidente]] = "Plataforma", "PREENCHER","NA")</f>
        <v>PREENCHER</v>
      </c>
      <c r="Y457" s="111" t="str">
        <f>IF(W457="","", IF(W457="NC","", IF(W457="NE","", IF(W457="NA","",IFERROR(VLOOKUP(W457,Produtos!$A$1:$C$2319,2,FALSE),"Não Cadastrado")))))</f>
        <v>Não Cadastrado</v>
      </c>
      <c r="Z457" s="106" t="str">
        <f>VLOOKUP(Tabela2[[#This Row],[SIEMA]],Siema2025,11,FALSE)</f>
        <v>0.0009285</v>
      </c>
      <c r="AA457" s="106" t="str">
        <f>VLOOKUP(Tabela2[[#This Row],[SIEMA]],Siema2025,12,FALSE)</f>
        <v>M3</v>
      </c>
      <c r="AB457" s="106" t="str">
        <f>IF(W457="","",IF(ISNUMBER(W457)=FALSE,"Não se aplica",IFERROR(VLOOKUP(W457,Produtos!$A$1:$C$2319,3,FALSE),"Não Cadastrado")))</f>
        <v>Não se aplica</v>
      </c>
      <c r="AC457" s="106"/>
      <c r="AD457" s="110" t="str">
        <f>IF(Tabela2[[#This Row],[Origem do acidente]] = "Plataforma", "PREENCHER","NA")</f>
        <v>PREENCHER</v>
      </c>
      <c r="AE457" s="109" t="str">
        <f>IF(AC457="","", IF(AC457="NC","", IF(AC457="NE","", IF(AC457="NA","",IFERROR(VLOOKUP(AC457,Produtos!$A$1:$C$2319,2,FALSE),"Não Cadastrado")))))</f>
        <v/>
      </c>
      <c r="AF457" s="106"/>
      <c r="AG457" s="106"/>
      <c r="AH457" s="106" t="str">
        <f>IF(AC457="","",IF(ISNUMBER(AC457)=FALSE,"Não se aplica",IFERROR(VLOOKUP(AC457,Produtos!$A$1:$C$2319,3,FALSE),"Não Cadastrado")))</f>
        <v/>
      </c>
      <c r="AI457" s="106"/>
      <c r="AJ457" s="106" t="str">
        <f>VLOOKUP(Tabela2[[#This Row],[SIEMA]],Siema2025,26,FALSE)</f>
        <v>Causa em investigação.</v>
      </c>
      <c r="AK457" s="109" t="s">
        <v>7096</v>
      </c>
      <c r="AL457" s="109"/>
      <c r="AM457" s="109"/>
      <c r="AN457" s="110" t="str">
        <f>VLOOKUP(Tabela2[[#This Row],[SIEMA]],Siema2025,51,FALSE)</f>
        <v/>
      </c>
      <c r="AO457" s="110" t="str">
        <f>VLOOKUP(Tabela2[[#This Row],[SIEMA]],Siema2025,53,FALSE)</f>
        <v/>
      </c>
      <c r="AP457" s="110" t="str">
        <f>VLOOKUP(Tabela2[[#This Row],[SIEMA]],Siema2025,55,FALSE)</f>
        <v/>
      </c>
      <c r="AQ457" s="110" t="str">
        <f>VLOOKUP(Tabela2[[#This Row],[SIEMA]],Siema2025,57,FALSE)</f>
        <v/>
      </c>
      <c r="AR457" s="110" t="str">
        <f>VLOOKUP(Tabela2[[#This Row],[SIEMA]],Siema2025,59,FALSE)</f>
        <v/>
      </c>
      <c r="AS457" s="110" t="str">
        <f>VLOOKUP(Tabela2[[#This Row],[SIEMA]],Siema2025,61,FALSE)</f>
        <v>X</v>
      </c>
      <c r="AT457" s="110" t="str">
        <f>VLOOKUP(Tabela2[[#This Row],[SIEMA]],Siema2025,63,FALSE)</f>
        <v/>
      </c>
      <c r="AU457" s="110" t="str">
        <f>VLOOKUP(Tabela2[[#This Row],[SIEMA]],Siema2025,65,FALSE)</f>
        <v/>
      </c>
      <c r="AV457" s="110" t="str">
        <f>VLOOKUP(Tabela2[[#This Row],[SIEMA]],Siema2025,67,FALSE)</f>
        <v/>
      </c>
      <c r="AW457" s="110" t="str">
        <f>VLOOKUP(Tabela2[[#This Row],[SIEMA]],Siema2025,69,FALSE)</f>
        <v/>
      </c>
      <c r="AX457" s="110" t="str">
        <f>VLOOKUP(Tabela2[[#This Row],[SIEMA]],Siema2025,71,FALSE)</f>
        <v/>
      </c>
      <c r="AY457" s="110" t="str">
        <f>VLOOKUP(Tabela2[[#This Row],[SIEMA]],Siema2025,73,FALSE)</f>
        <v/>
      </c>
      <c r="AZ457" s="110" t="str">
        <f>VLOOKUP(Tabela2[[#This Row],[SIEMA]],Siema2025,75,FALSE)</f>
        <v/>
      </c>
      <c r="BA457" s="110" t="str">
        <f>VLOOKUP(Tabela2[[#This Row],[SIEMA]],Siema2025,77,FALSE)</f>
        <v/>
      </c>
      <c r="BB457" s="110" t="str">
        <f>VLOOKUP(Tabela2[[#This Row],[SIEMA]],Siema2025,79,FALSE)</f>
        <v/>
      </c>
      <c r="BC457" s="110" t="str">
        <f>IF(Tabela2[[#This Row],[Outro(s) ]] = "X", "PREENCHER","NA")</f>
        <v>NA</v>
      </c>
      <c r="BD457" s="110" t="str">
        <f>VLOOKUP(Tabela2[[#This Row],[SIEMA]],Siema2025,82,FALSE)</f>
        <v/>
      </c>
      <c r="BE457" s="110" t="str">
        <f>VLOOKUP(Tabela2[[#This Row],[SIEMA]],Siema2025,81,FALSE)</f>
        <v/>
      </c>
      <c r="BF457" s="112" t="str">
        <f>VLOOKUP(Tabela2[[#This Row],[SIEMA]],Siema2025,28,FALSE)</f>
        <v>SHELL BRASIL PETRLEO LTDA</v>
      </c>
      <c r="BG457" s="112"/>
      <c r="BH457" s="113" t="str">
        <f>VLOOKUP(Tabela2[[#This Row],[SIEMA]],Siema2025,29,FALSE)</f>
        <v>10456016000107</v>
      </c>
      <c r="BI457" s="114" t="str">
        <f>VLOOKUP(Tabela2[[#This Row],[SIEMA]],Siema2025,107,FALSE)</f>
        <v>Não</v>
      </c>
      <c r="BJ457" s="109" t="s">
        <v>7097</v>
      </c>
      <c r="BK457" s="106" t="s">
        <v>2696</v>
      </c>
      <c r="BL457" s="143">
        <v>45890</v>
      </c>
      <c r="BM457" s="110">
        <f ca="1">IF(Tabela2[[#This Row],[Data de atendimento do Ibama (considerar o primeiro documento/ação)]]="",_xlfn.DAYS(TODAY(),J457),_xlfn.DAYS(Tabela2[[#This Row],[Data de atendimento do Ibama (considerar o primeiro documento/ação)]],J457))</f>
        <v>45</v>
      </c>
      <c r="BN457" s="110" t="str">
        <f>IF(Tabela2[[#This Row],[Atendido pelo Ibama ("Não" ou "Sim")]]="Não","Preencher", IF(Tabela2[[#This Row],[Atendido pelo Ibama ("Não" ou "Sim")]]="Sim","NA",""))</f>
        <v>NA</v>
      </c>
      <c r="BO457" s="116" t="s">
        <v>7139</v>
      </c>
      <c r="BP457" s="110" t="str">
        <f>IF(Tabela2[[#This Row],[Forma de atendimento (primeiro documento/ação)]]= "Outros (especificar)", "PREENCHER","NA")</f>
        <v>NA</v>
      </c>
      <c r="BQ457" s="108" t="s">
        <v>123</v>
      </c>
      <c r="BR457" s="110" t="str">
        <f>IF(Tabela2[[#This Row],[Equipe do Ibama foi a campo? Houve sobrevoo do Poseidon?]] = "Sim", "PREENCHER","NA")</f>
        <v>NA</v>
      </c>
      <c r="BS457" s="110" t="str">
        <f>IF(Tabela2[[#This Row],[Se sim, foi emitida Ordem de Emergência? (informações vinculada à coluna CK)]] = "Sim", "PREENCHER","NA")</f>
        <v>NA</v>
      </c>
      <c r="BT457" s="110" t="s">
        <v>7099</v>
      </c>
      <c r="BU457" s="110" t="s">
        <v>123</v>
      </c>
      <c r="BV457" s="110" t="s">
        <v>123</v>
      </c>
      <c r="BW457" s="110" t="s">
        <v>123</v>
      </c>
      <c r="BX457" s="108"/>
      <c r="BY457" s="108"/>
      <c r="BZ457" s="106" t="str">
        <f>IF(Tabela2[[#This Row],[Data do documento de encerramento]]="NA","NA",IF(Tabela2[[#This Row],[Data do documento de encerramento]]="","Pendente de conclusão/ encerramento",_xlfn.DAYS(Tabela2[[#This Row],[Data do documento de encerramento]],J457)))</f>
        <v>Pendente de conclusão/ encerramento</v>
      </c>
      <c r="CA457" s="109"/>
      <c r="CB457" s="109"/>
      <c r="CC457" s="295" t="s">
        <v>7260</v>
      </c>
      <c r="CD457" s="109" t="s">
        <v>123</v>
      </c>
      <c r="CE457" s="109" t="s">
        <v>123</v>
      </c>
      <c r="CF457" s="109" t="s">
        <v>7147</v>
      </c>
    </row>
    <row r="458" spans="1:84" ht="60.75">
      <c r="A458" s="185">
        <v>20257921623</v>
      </c>
      <c r="B458" s="120" t="s">
        <v>8723</v>
      </c>
      <c r="C458" s="110" t="s">
        <v>672</v>
      </c>
      <c r="D458" s="108" t="s">
        <v>637</v>
      </c>
      <c r="E458" s="108" t="s">
        <v>8285</v>
      </c>
      <c r="F458" s="108"/>
      <c r="G458" s="108" t="s">
        <v>8724</v>
      </c>
      <c r="H458" s="108" t="s">
        <v>8725</v>
      </c>
      <c r="I458" s="106" t="str">
        <f>VLOOKUP(Tabela2[[#This Row],[SIEMA]],Siema2025,19,FALSE)</f>
        <v>Santos</v>
      </c>
      <c r="J458" s="107">
        <f>VLOOKUP(Tabela2[[#This Row],[SIEMA]],Siema2025,2,FALSE)</f>
        <v>45845</v>
      </c>
      <c r="K458" s="107" t="str">
        <f>VLOOKUP(Tabela2[[#This Row],[SIEMA]],Siema2025,16,FALSE)</f>
        <v>Segunda</v>
      </c>
      <c r="L458" s="108" t="str">
        <f>IF(Tabela2[[#This Row],[Data]]="","Sem Informação",VLOOKUP(MONTH(Tabela2[[#This Row],[Data]]),'[1]Validação de dados'!$I$1:$J$13,2,0))</f>
        <v>Julho</v>
      </c>
      <c r="M458" s="106">
        <f>YEAR(Tabela2[[#This Row],[Data]])</f>
        <v>2025</v>
      </c>
      <c r="N458" s="107" t="str">
        <f>VLOOKUP(Tabela2[[#This Row],[SIEMA]],Siema2025,17,FALSE)</f>
        <v>Vespertino</v>
      </c>
      <c r="O458" s="107" t="s">
        <v>111</v>
      </c>
      <c r="P458" s="106" t="str">
        <f>VLOOKUP(Tabela2[[#This Row],[SIEMA]],Siema2025,21,FALSE)</f>
        <v>Navio Sonda WEST AURIGA, operando no poço 3-BRSA-1400-SPS.</v>
      </c>
      <c r="Q458" s="106" t="s">
        <v>637</v>
      </c>
      <c r="R458" s="106" t="s">
        <v>7450</v>
      </c>
      <c r="S458" s="109" t="str">
        <f>IF(Q458="","", IF(Q458="NC","", IF(Q458="NE","", IF(Q458="NA","",IFERROR(VLOOKUP(Q458,Produtos!$A$1:$C$2319,2,FALSE),"Não Cadastrado")))))</f>
        <v>Não Cadastrado</v>
      </c>
      <c r="T458" s="106">
        <v>8.0000000000000004E-4</v>
      </c>
      <c r="U458" s="106" t="s">
        <v>7109</v>
      </c>
      <c r="V458" s="106" t="s">
        <v>637</v>
      </c>
      <c r="W458" s="106"/>
      <c r="X458" s="115"/>
      <c r="Y458" s="111" t="str">
        <f>IF(W458="","", IF(W458="NC","", IF(W458="NE","", IF(W458="NA","",IFERROR(VLOOKUP(W458,Produtos!$A$1:$C$2319,2,FALSE),"Não Cadastrado")))))</f>
        <v/>
      </c>
      <c r="Z458" s="106"/>
      <c r="AA458" s="106"/>
      <c r="AB458" s="106" t="str">
        <f>IF(W458="","",IF(ISNUMBER(W458)=FALSE,"Não se aplica",IFERROR(VLOOKUP(W458,Produtos!$A$1:$C$2319,3,FALSE),"Não Cadastrado")))</f>
        <v/>
      </c>
      <c r="AC458" s="106"/>
      <c r="AD458" s="110"/>
      <c r="AE458" s="109" t="str">
        <f>IF(AC458="","", IF(AC458="NC","", IF(AC458="NE","", IF(AC458="NA","",IFERROR(VLOOKUP(AC458,Produtos!$A$1:$C$2319,2,FALSE),"Não Cadastrado")))))</f>
        <v/>
      </c>
      <c r="AF458" s="106"/>
      <c r="AG458" s="106"/>
      <c r="AH458" s="106" t="str">
        <f>IF(AC458="","",IF(ISNUMBER(AC458)=FALSE,"Não se aplica",IFERROR(VLOOKUP(AC458,Produtos!$A$1:$C$2319,3,FALSE),"Não Cadastrado")))</f>
        <v/>
      </c>
      <c r="AI458" s="106"/>
      <c r="AJ458" s="106"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58" s="109" t="s">
        <v>7219</v>
      </c>
      <c r="AL458" s="109" t="s">
        <v>7096</v>
      </c>
      <c r="AM458" s="109" t="s">
        <v>7271</v>
      </c>
      <c r="AN458" s="110" t="str">
        <f>VLOOKUP(Tabela2[[#This Row],[SIEMA]],Siema2025,51,FALSE)</f>
        <v/>
      </c>
      <c r="AO458" s="110" t="str">
        <f>VLOOKUP(Tabela2[[#This Row],[SIEMA]],Siema2025,53,FALSE)</f>
        <v/>
      </c>
      <c r="AP458" s="110" t="str">
        <f>VLOOKUP(Tabela2[[#This Row],[SIEMA]],Siema2025,55,FALSE)</f>
        <v/>
      </c>
      <c r="AQ458" s="110" t="str">
        <f>VLOOKUP(Tabela2[[#This Row],[SIEMA]],Siema2025,57,FALSE)</f>
        <v/>
      </c>
      <c r="AR458" s="110" t="str">
        <f>VLOOKUP(Tabela2[[#This Row],[SIEMA]],Siema2025,59,FALSE)</f>
        <v/>
      </c>
      <c r="AS458" s="110" t="str">
        <f>VLOOKUP(Tabela2[[#This Row],[SIEMA]],Siema2025,61,FALSE)</f>
        <v>X</v>
      </c>
      <c r="AT458" s="110" t="str">
        <f>VLOOKUP(Tabela2[[#This Row],[SIEMA]],Siema2025,63,FALSE)</f>
        <v/>
      </c>
      <c r="AU458" s="110" t="str">
        <f>VLOOKUP(Tabela2[[#This Row],[SIEMA]],Siema2025,65,FALSE)</f>
        <v/>
      </c>
      <c r="AV458" s="110" t="str">
        <f>VLOOKUP(Tabela2[[#This Row],[SIEMA]],Siema2025,67,FALSE)</f>
        <v/>
      </c>
      <c r="AW458" s="110" t="str">
        <f>VLOOKUP(Tabela2[[#This Row],[SIEMA]],Siema2025,69,FALSE)</f>
        <v/>
      </c>
      <c r="AX458" s="110" t="str">
        <f>VLOOKUP(Tabela2[[#This Row],[SIEMA]],Siema2025,71,FALSE)</f>
        <v/>
      </c>
      <c r="AY458" s="110" t="str">
        <f>VLOOKUP(Tabela2[[#This Row],[SIEMA]],Siema2025,73,FALSE)</f>
        <v/>
      </c>
      <c r="AZ458" s="110" t="str">
        <f>VLOOKUP(Tabela2[[#This Row],[SIEMA]],Siema2025,75,FALSE)</f>
        <v/>
      </c>
      <c r="BA458" s="110" t="str">
        <f>VLOOKUP(Tabela2[[#This Row],[SIEMA]],Siema2025,77,FALSE)</f>
        <v/>
      </c>
      <c r="BB458" s="110" t="str">
        <f>VLOOKUP(Tabela2[[#This Row],[SIEMA]],Siema2025,79,FALSE)</f>
        <v/>
      </c>
      <c r="BC458" s="110" t="str">
        <f>IF(Tabela2[[#This Row],[Outro(s) ]] = "X", "PREENCHER","NA")</f>
        <v>NA</v>
      </c>
      <c r="BD458" s="110" t="str">
        <f>VLOOKUP(Tabela2[[#This Row],[SIEMA]],Siema2025,82,FALSE)</f>
        <v/>
      </c>
      <c r="BE458" s="110" t="str">
        <f>VLOOKUP(Tabela2[[#This Row],[SIEMA]],Siema2025,81,FALSE)</f>
        <v/>
      </c>
      <c r="BF458" s="112" t="str">
        <f>VLOOKUP(Tabela2[[#This Row],[SIEMA]],Siema2025,28,FALSE)</f>
        <v>Petróleo Brasileiro S.A. - PETROBRAS</v>
      </c>
      <c r="BG458" s="112"/>
      <c r="BH458" s="113">
        <v>33000167000101</v>
      </c>
      <c r="BI458" s="114" t="str">
        <f>VLOOKUP(Tabela2[[#This Row],[SIEMA]],Siema2025,107,FALSE)</f>
        <v>Não</v>
      </c>
      <c r="BJ458" s="109" t="s">
        <v>7097</v>
      </c>
      <c r="BK458" s="106" t="s">
        <v>2696</v>
      </c>
      <c r="BL458" s="143">
        <v>45852</v>
      </c>
      <c r="BM458" s="110">
        <f ca="1">IF(Tabela2[[#This Row],[Data de atendimento do Ibama (considerar o primeiro documento/ação)]]="",_xlfn.DAYS(TODAY(),J458),_xlfn.DAYS(Tabela2[[#This Row],[Data de atendimento do Ibama (considerar o primeiro documento/ação)]],J458))</f>
        <v>7</v>
      </c>
      <c r="BN458" s="110" t="str">
        <f>IF(Tabela2[[#This Row],[Atendido pelo Ibama ("Não" ou "Sim")]]="Não","Preencher", IF(Tabela2[[#This Row],[Atendido pelo Ibama ("Não" ou "Sim")]]="Sim","NA",""))</f>
        <v>NA</v>
      </c>
      <c r="BO458" s="116" t="s">
        <v>7098</v>
      </c>
      <c r="BP458" s="110" t="str">
        <f>IF(Tabela2[[#This Row],[Forma de atendimento (primeiro documento/ação)]]= "Outros (especificar)", "PREENCHER","NA")</f>
        <v>NA</v>
      </c>
      <c r="BQ458" s="108" t="s">
        <v>123</v>
      </c>
      <c r="BR458" s="110" t="str">
        <f>IF(Tabela2[[#This Row],[Equipe do Ibama foi a campo? Houve sobrevoo do Poseidon?]] = "Sim", "PREENCHER","NA")</f>
        <v>NA</v>
      </c>
      <c r="BS458" s="110" t="str">
        <f>IF(Tabela2[[#This Row],[Se sim, foi emitida Ordem de Emergência? (informações vinculada à coluna CK)]] = "Sim", "PREENCHER","NA")</f>
        <v>NA</v>
      </c>
      <c r="BT458" s="110" t="s">
        <v>7099</v>
      </c>
      <c r="BU458" s="110" t="s">
        <v>2696</v>
      </c>
      <c r="BV458" s="110" t="s">
        <v>123</v>
      </c>
      <c r="BW458" s="110" t="s">
        <v>2696</v>
      </c>
      <c r="BX458" s="108" t="s">
        <v>7100</v>
      </c>
      <c r="BY458" s="143">
        <v>45916</v>
      </c>
      <c r="BZ458" s="106">
        <f>IF(Tabela2[[#This Row],[Data do documento de encerramento]]="NA","NA",IF(Tabela2[[#This Row],[Data do documento de encerramento]]="","Pendente de conclusão/ encerramento",_xlfn.DAYS(Tabela2[[#This Row],[Data do documento de encerramento]],J458)))</f>
        <v>71</v>
      </c>
      <c r="CA458" s="109"/>
      <c r="CB458" s="109" t="s">
        <v>7242</v>
      </c>
      <c r="CC458" s="132" t="s">
        <v>7189</v>
      </c>
      <c r="CD458" s="109" t="s">
        <v>123</v>
      </c>
      <c r="CE458" s="109" t="s">
        <v>123</v>
      </c>
      <c r="CF458" s="109" t="s">
        <v>7103</v>
      </c>
    </row>
    <row r="459" spans="1:84" s="23" customFormat="1" ht="30.75" hidden="1">
      <c r="A459" s="172">
        <v>20257846825</v>
      </c>
      <c r="B459" s="173" t="s">
        <v>8726</v>
      </c>
      <c r="C459" s="110" t="str">
        <f>VLOOKUP(Tabela2[[#This Row],[SIEMA]],Siema2025,4,FALSE)</f>
        <v xml:space="preserve"> MA</v>
      </c>
      <c r="D459" s="108" t="str">
        <f>VLOOKUP(Tabela2[[#This Row],[SIEMA]],Siema2025,3,FALSE)</f>
        <v xml:space="preserve">São Luís </v>
      </c>
      <c r="E459" s="108" t="str">
        <f>VLOOKUP(Tabela2[[#This Row],[SIEMA]],Siema2025,20,FALSE)</f>
        <v>AVENIDA DOS PORTUGUESES, 1000, PRAIA DO BOQUEIRÃO, BAIRRO ITAQUI/BACANGA</v>
      </c>
      <c r="F459" s="108"/>
      <c r="G459" s="108" t="s">
        <v>8727</v>
      </c>
      <c r="H459" s="108" t="s">
        <v>8728</v>
      </c>
      <c r="I459" s="106" t="s">
        <v>7118</v>
      </c>
      <c r="J459" s="107">
        <f>VLOOKUP(Tabela2[[#This Row],[SIEMA]],Siema2025,2,FALSE)</f>
        <v>45846</v>
      </c>
      <c r="K459" s="107" t="str">
        <f>VLOOKUP(Tabela2[[#This Row],[SIEMA]],Siema2025,16,FALSE)</f>
        <v>Terça</v>
      </c>
      <c r="L459" s="108" t="str">
        <f>IF(Tabela2[[#This Row],[Data]]="","Sem Informação",VLOOKUP(MONTH(Tabela2[[#This Row],[Data]]),'[1]Validação de dados'!$I$1:$J$13,2,0))</f>
        <v>Julho</v>
      </c>
      <c r="M459" s="108">
        <f>YEAR(Tabela2[[#This Row],[Data]])</f>
        <v>2025</v>
      </c>
      <c r="N459" s="107" t="str">
        <f>VLOOKUP(Tabela2[[#This Row],[SIEMA]],Siema2025,17,FALSE)</f>
        <v>Matutino</v>
      </c>
      <c r="O459" s="107" t="str">
        <f>VLOOKUP(Tabela2[[#This Row],[SIEMA]],Siema2025,5,FALSE)</f>
        <v>Ferrovia</v>
      </c>
      <c r="P459" s="106"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9" s="106">
        <v>1202</v>
      </c>
      <c r="R459" s="106" t="s">
        <v>7119</v>
      </c>
      <c r="S459" s="109" t="s">
        <v>3060</v>
      </c>
      <c r="T459" s="106">
        <v>3000</v>
      </c>
      <c r="U459" s="106" t="s">
        <v>648</v>
      </c>
      <c r="V459" s="106">
        <f>IF(Q459="","",IF(ISNUMBER(Q459)=FALSE,"Não se aplica",IFERROR(VLOOKUP(Q459,Produtos!$A$1:$C$2319,3,FALSE),"Não Cadastrado")))</f>
        <v>3</v>
      </c>
      <c r="W459" s="106" t="str">
        <f>VLOOKUP(Tabela2[[#This Row],[SIEMA]],Siema2025,10,FALSE)</f>
        <v/>
      </c>
      <c r="X459" s="115"/>
      <c r="Y459" s="111" t="str">
        <f>IF(W459="","", IF(W459="NC","", IF(W459="NE","", IF(W459="NA","",IFERROR(VLOOKUP(W459,Produtos!$A$1:$C$2319,2,FALSE),"Não Cadastrado")))))</f>
        <v/>
      </c>
      <c r="Z459" s="106" t="str">
        <f>VLOOKUP(Tabela2[[#This Row],[SIEMA]],Siema2025,11,FALSE)</f>
        <v xml:space="preserve"> </v>
      </c>
      <c r="AA459" s="106" t="str">
        <f>VLOOKUP(Tabela2[[#This Row],[SIEMA]],Siema2025,12,FALSE)</f>
        <v xml:space="preserve"> </v>
      </c>
      <c r="AB459" s="106" t="str">
        <f>IF(W459="","",IF(ISNUMBER(W459)=FALSE,"Não se aplica",IFERROR(VLOOKUP(W459,Produtos!$A$1:$C$2319,3,FALSE),"Não Cadastrado")))</f>
        <v/>
      </c>
      <c r="AC459" s="106"/>
      <c r="AD459" s="110"/>
      <c r="AE459" s="109" t="str">
        <f>IF(AC459="","", IF(AC459="NC","", IF(AC459="NE","", IF(AC459="NA","",IFERROR(VLOOKUP(AC459,Produtos!$A$1:$C$2319,2,FALSE),"Não Cadastrado")))))</f>
        <v/>
      </c>
      <c r="AF459" s="106"/>
      <c r="AG459" s="106"/>
      <c r="AH459" s="106" t="str">
        <f>IF(AC459="","",IF(ISNUMBER(AC459)=FALSE,"Não se aplica",IFERROR(VLOOKUP(AC459,Produtos!$A$1:$C$2319,3,FALSE),"Não Cadastrado")))</f>
        <v/>
      </c>
      <c r="AI459" s="106"/>
      <c r="AJ459" s="106" t="str">
        <f>VLOOKUP(Tabela2[[#This Row],[SIEMA]],Siema2025,26,FALSE)</f>
        <v>Descarrilhamento</v>
      </c>
      <c r="AK459" s="109" t="s">
        <v>6834</v>
      </c>
      <c r="AL459" s="109"/>
      <c r="AM459" s="109"/>
      <c r="AN459" s="110" t="str">
        <f>VLOOKUP(Tabela2[[#This Row],[SIEMA]],Siema2025,51,FALSE)</f>
        <v/>
      </c>
      <c r="AO459" s="110" t="str">
        <f>VLOOKUP(Tabela2[[#This Row],[SIEMA]],Siema2025,53,FALSE)</f>
        <v/>
      </c>
      <c r="AP459" s="110" t="str">
        <f>VLOOKUP(Tabela2[[#This Row],[SIEMA]],Siema2025,55,FALSE)</f>
        <v/>
      </c>
      <c r="AQ459" s="110" t="str">
        <f>VLOOKUP(Tabela2[[#This Row],[SIEMA]],Siema2025,57,FALSE)</f>
        <v/>
      </c>
      <c r="AR459" s="110" t="str">
        <f>VLOOKUP(Tabela2[[#This Row],[SIEMA]],Siema2025,59,FALSE)</f>
        <v/>
      </c>
      <c r="AS459" s="110" t="str">
        <f>VLOOKUP(Tabela2[[#This Row],[SIEMA]],Siema2025,61,FALSE)</f>
        <v/>
      </c>
      <c r="AT459" s="110" t="str">
        <f>VLOOKUP(Tabela2[[#This Row],[SIEMA]],Siema2025,63,FALSE)</f>
        <v/>
      </c>
      <c r="AU459" s="110" t="str">
        <f>VLOOKUP(Tabela2[[#This Row],[SIEMA]],Siema2025,65,FALSE)</f>
        <v>X</v>
      </c>
      <c r="AV459" s="110" t="str">
        <f>VLOOKUP(Tabela2[[#This Row],[SIEMA]],Siema2025,67,FALSE)</f>
        <v/>
      </c>
      <c r="AW459" s="110" t="str">
        <f>VLOOKUP(Tabela2[[#This Row],[SIEMA]],Siema2025,69,FALSE)</f>
        <v/>
      </c>
      <c r="AX459" s="110" t="str">
        <f>VLOOKUP(Tabela2[[#This Row],[SIEMA]],Siema2025,71,FALSE)</f>
        <v/>
      </c>
      <c r="AY459" s="110" t="str">
        <f>VLOOKUP(Tabela2[[#This Row],[SIEMA]],Siema2025,73,FALSE)</f>
        <v/>
      </c>
      <c r="AZ459" s="110" t="str">
        <f>VLOOKUP(Tabela2[[#This Row],[SIEMA]],Siema2025,75,FALSE)</f>
        <v/>
      </c>
      <c r="BA459" s="110" t="str">
        <f>VLOOKUP(Tabela2[[#This Row],[SIEMA]],Siema2025,77,FALSE)</f>
        <v/>
      </c>
      <c r="BB459" s="110" t="str">
        <f>VLOOKUP(Tabela2[[#This Row],[SIEMA]],Siema2025,79,FALSE)</f>
        <v/>
      </c>
      <c r="BC459" s="110" t="str">
        <f>IF(Tabela2[[#This Row],[Outro(s) ]] = "X", "PREENCHER","NA")</f>
        <v>NA</v>
      </c>
      <c r="BD459" s="110" t="str">
        <f>VLOOKUP(Tabela2[[#This Row],[SIEMA]],Siema2025,82,FALSE)</f>
        <v/>
      </c>
      <c r="BE459" s="110" t="str">
        <f>VLOOKUP(Tabela2[[#This Row],[SIEMA]],Siema2025,81,FALSE)</f>
        <v/>
      </c>
      <c r="BF459" s="112" t="s">
        <v>7360</v>
      </c>
      <c r="BG459" s="112" t="s">
        <v>7361</v>
      </c>
      <c r="BH459" s="113" t="str">
        <f>VLOOKUP(Tabela2[[#This Row],[SIEMA]],Siema2025,29,FALSE)</f>
        <v>33592510037821</v>
      </c>
      <c r="BI459" s="114" t="str">
        <f>VLOOKUP(Tabela2[[#This Row],[SIEMA]],Siema2025,107,FALSE)</f>
        <v>Não</v>
      </c>
      <c r="BJ459" s="109" t="s">
        <v>7097</v>
      </c>
      <c r="BK459" s="106" t="s">
        <v>2696</v>
      </c>
      <c r="BL459" s="143">
        <v>45852</v>
      </c>
      <c r="BM459" s="110">
        <f ca="1">IF(Tabela2[[#This Row],[Data de atendimento do Ibama (considerar o primeiro documento/ação)]]="",_xlfn.DAYS(TODAY(),J459),_xlfn.DAYS(Tabela2[[#This Row],[Data de atendimento do Ibama (considerar o primeiro documento/ação)]],J459))</f>
        <v>6</v>
      </c>
      <c r="BN459" s="110" t="str">
        <f>IF(Tabela2[[#This Row],[Atendido pelo Ibama ("Não" ou "Sim")]]="Não","Preencher", IF(Tabela2[[#This Row],[Atendido pelo Ibama ("Não" ou "Sim")]]="Sim","NA",""))</f>
        <v>NA</v>
      </c>
      <c r="BO459" s="116" t="s">
        <v>7123</v>
      </c>
      <c r="BP459" s="110" t="s">
        <v>7332</v>
      </c>
      <c r="BQ459" s="108" t="s">
        <v>2696</v>
      </c>
      <c r="BR459" s="110" t="s">
        <v>2696</v>
      </c>
      <c r="BS459" s="110" t="s">
        <v>123</v>
      </c>
      <c r="BT459" s="110" t="s">
        <v>7215</v>
      </c>
      <c r="BU459" s="110" t="str">
        <f>IF(Tabela2[[#This Row],[Houve envio de Informações Pós-acidente (preencher "não se aplica" quando de competência estadual/municipal)]] = "Sim", "PREENCHER","NA")</f>
        <v>NA</v>
      </c>
      <c r="BV459" s="110" t="s">
        <v>123</v>
      </c>
      <c r="BW459" s="110" t="s">
        <v>123</v>
      </c>
      <c r="BX459" s="108" t="s">
        <v>7119</v>
      </c>
      <c r="BY459" s="108"/>
      <c r="BZ459" s="106" t="str">
        <f>IF(Tabela2[[#This Row],[Data do documento de encerramento]]="NA","NA",IF(Tabela2[[#This Row],[Data do documento de encerramento]]="","Pendente de conclusão/ encerramento",_xlfn.DAYS(Tabela2[[#This Row],[Data do documento de encerramento]],J459)))</f>
        <v>Pendente de conclusão/ encerramento</v>
      </c>
      <c r="CA459" s="109" t="s">
        <v>8729</v>
      </c>
      <c r="CB459" s="109"/>
      <c r="CC459" s="109"/>
      <c r="CD459" s="109"/>
      <c r="CE459" s="109"/>
      <c r="CF459" s="109"/>
    </row>
    <row r="460" spans="1:84" ht="30.75">
      <c r="A460" s="172">
        <v>202571032423</v>
      </c>
      <c r="B460" s="173" t="s">
        <v>8730</v>
      </c>
      <c r="C460" s="110" t="s">
        <v>7133</v>
      </c>
      <c r="D460" s="108" t="s">
        <v>637</v>
      </c>
      <c r="E460" s="108" t="s">
        <v>7281</v>
      </c>
      <c r="F460" s="108"/>
      <c r="G460" s="108" t="s">
        <v>8346</v>
      </c>
      <c r="H460" s="108" t="s">
        <v>8347</v>
      </c>
      <c r="I460" s="106" t="str">
        <f>VLOOKUP(Tabela2[[#This Row],[SIEMA]],Siema2025,19,FALSE)</f>
        <v>Campos</v>
      </c>
      <c r="J460" s="107">
        <f>VLOOKUP(Tabela2[[#This Row],[SIEMA]],Siema2025,2,FALSE)</f>
        <v>45846</v>
      </c>
      <c r="K460" s="107" t="str">
        <f>VLOOKUP(Tabela2[[#This Row],[SIEMA]],Siema2025,16,FALSE)</f>
        <v>Terça</v>
      </c>
      <c r="L460" s="108" t="str">
        <f>IF(Tabela2[[#This Row],[Data]]="","Sem Informação",VLOOKUP(MONTH(Tabela2[[#This Row],[Data]]),'[1]Validação de dados'!$I$1:$J$13,2,0))</f>
        <v>Julho</v>
      </c>
      <c r="M460" s="108">
        <f>YEAR(Tabela2[[#This Row],[Data]])</f>
        <v>2025</v>
      </c>
      <c r="N460" s="107" t="str">
        <f>VLOOKUP(Tabela2[[#This Row],[SIEMA]],Siema2025,17,FALSE)</f>
        <v>Vespertino</v>
      </c>
      <c r="O460" s="107" t="str">
        <f>VLOOKUP(Tabela2[[#This Row],[SIEMA]],Siema2025,5,FALSE)</f>
        <v>Plataforma</v>
      </c>
      <c r="P460" s="106" t="str">
        <f>VLOOKUP(Tabela2[[#This Row],[SIEMA]],Siema2025,21,FALSE)</f>
        <v/>
      </c>
      <c r="Q460" s="106">
        <v>1267</v>
      </c>
      <c r="R460" s="106" t="s">
        <v>2043</v>
      </c>
      <c r="S460" s="109" t="s">
        <v>539</v>
      </c>
      <c r="T460">
        <v>1.2E-5</v>
      </c>
      <c r="U460" s="106" t="s">
        <v>7109</v>
      </c>
      <c r="V460" s="106">
        <f>IF(Q460="","",IF(ISNUMBER(Q460)=FALSE,"Não se aplica",IFERROR(VLOOKUP(Q460,Produtos!$A$1:$C$2319,3,FALSE),"Não Cadastrado")))</f>
        <v>3</v>
      </c>
      <c r="W460" s="106" t="str">
        <f>VLOOKUP(Tabela2[[#This Row],[SIEMA]],Siema2025,10,FALSE)</f>
        <v/>
      </c>
      <c r="X460" s="115"/>
      <c r="Y460" s="111" t="str">
        <f>IF(W460="","", IF(W460="NC","", IF(W460="NE","", IF(W460="NA","",IFERROR(VLOOKUP(W460,Produtos!$A$1:$C$2319,2,FALSE),"Não Cadastrado")))))</f>
        <v/>
      </c>
      <c r="Z460" s="106" t="str">
        <f>VLOOKUP(Tabela2[[#This Row],[SIEMA]],Siema2025,11,FALSE)</f>
        <v xml:space="preserve"> </v>
      </c>
      <c r="AA460" s="106" t="str">
        <f>VLOOKUP(Tabela2[[#This Row],[SIEMA]],Siema2025,12,FALSE)</f>
        <v xml:space="preserve"> </v>
      </c>
      <c r="AB460" s="106" t="str">
        <f>IF(W460="","",IF(ISNUMBER(W460)=FALSE,"Não se aplica",IFERROR(VLOOKUP(W460,Produtos!$A$1:$C$2319,3,FALSE),"Não Cadastrado")))</f>
        <v/>
      </c>
      <c r="AC460" s="106"/>
      <c r="AD460" s="110"/>
      <c r="AE460" s="109" t="str">
        <f>IF(AC460="","", IF(AC460="NC","", IF(AC460="NE","", IF(AC460="NA","",IFERROR(VLOOKUP(AC460,Produtos!$A$1:$C$2319,2,FALSE),"Não Cadastrado")))))</f>
        <v/>
      </c>
      <c r="AF460" s="106"/>
      <c r="AG460" s="106"/>
      <c r="AH460" s="106" t="str">
        <f>IF(AC460="","",IF(ISNUMBER(AC460)=FALSE,"Não se aplica",IFERROR(VLOOKUP(AC460,Produtos!$A$1:$C$2319,3,FALSE),"Não Cadastrado")))</f>
        <v/>
      </c>
      <c r="AI460" s="106"/>
      <c r="AJ460" s="106" t="str">
        <f>VLOOKUP(Tabela2[[#This Row],[SIEMA]],Siema2025,26,FALSE)</f>
        <v>Em investigação</v>
      </c>
      <c r="AK460" s="109" t="s">
        <v>6834</v>
      </c>
      <c r="AL460" s="109"/>
      <c r="AM460" s="109"/>
      <c r="AN460" s="110" t="str">
        <f>VLOOKUP(Tabela2[[#This Row],[SIEMA]],Siema2025,51,FALSE)</f>
        <v/>
      </c>
      <c r="AO460" s="110" t="str">
        <f>VLOOKUP(Tabela2[[#This Row],[SIEMA]],Siema2025,53,FALSE)</f>
        <v/>
      </c>
      <c r="AP460" s="110" t="str">
        <f>VLOOKUP(Tabela2[[#This Row],[SIEMA]],Siema2025,55,FALSE)</f>
        <v/>
      </c>
      <c r="AQ460" s="110" t="str">
        <f>VLOOKUP(Tabela2[[#This Row],[SIEMA]],Siema2025,57,FALSE)</f>
        <v/>
      </c>
      <c r="AR460" s="110" t="str">
        <f>VLOOKUP(Tabela2[[#This Row],[SIEMA]],Siema2025,59,FALSE)</f>
        <v/>
      </c>
      <c r="AS460" s="110" t="str">
        <f>VLOOKUP(Tabela2[[#This Row],[SIEMA]],Siema2025,61,FALSE)</f>
        <v>X</v>
      </c>
      <c r="AT460" s="110" t="str">
        <f>VLOOKUP(Tabela2[[#This Row],[SIEMA]],Siema2025,63,FALSE)</f>
        <v/>
      </c>
      <c r="AU460" s="110" t="str">
        <f>VLOOKUP(Tabela2[[#This Row],[SIEMA]],Siema2025,65,FALSE)</f>
        <v/>
      </c>
      <c r="AV460" s="110" t="str">
        <f>VLOOKUP(Tabela2[[#This Row],[SIEMA]],Siema2025,67,FALSE)</f>
        <v/>
      </c>
      <c r="AW460" s="110" t="str">
        <f>VLOOKUP(Tabela2[[#This Row],[SIEMA]],Siema2025,69,FALSE)</f>
        <v/>
      </c>
      <c r="AX460" s="110" t="str">
        <f>VLOOKUP(Tabela2[[#This Row],[SIEMA]],Siema2025,71,FALSE)</f>
        <v/>
      </c>
      <c r="AY460" s="110" t="str">
        <f>VLOOKUP(Tabela2[[#This Row],[SIEMA]],Siema2025,73,FALSE)</f>
        <v/>
      </c>
      <c r="AZ460" s="110" t="str">
        <f>VLOOKUP(Tabela2[[#This Row],[SIEMA]],Siema2025,75,FALSE)</f>
        <v/>
      </c>
      <c r="BA460" s="110" t="str">
        <f>VLOOKUP(Tabela2[[#This Row],[SIEMA]],Siema2025,77,FALSE)</f>
        <v/>
      </c>
      <c r="BB460" s="110" t="str">
        <f>VLOOKUP(Tabela2[[#This Row],[SIEMA]],Siema2025,79,FALSE)</f>
        <v/>
      </c>
      <c r="BC460" s="110" t="str">
        <f>IF(Tabela2[[#This Row],[Outro(s) ]] = "X", "PREENCHER","NA")</f>
        <v>NA</v>
      </c>
      <c r="BD460" s="110" t="str">
        <f>VLOOKUP(Tabela2[[#This Row],[SIEMA]],Siema2025,82,FALSE)</f>
        <v/>
      </c>
      <c r="BE460" s="110" t="str">
        <f>VLOOKUP(Tabela2[[#This Row],[SIEMA]],Siema2025,81,FALSE)</f>
        <v/>
      </c>
      <c r="BF460" s="112" t="str">
        <f>VLOOKUP(Tabela2[[#This Row],[SIEMA]],Siema2025,28,FALSE)</f>
        <v>PERENCO PETRÓLEO E GÁS DO BRASIL LTDA.</v>
      </c>
      <c r="BG460" s="112"/>
      <c r="BH460" s="113" t="str">
        <f>VLOOKUP(Tabela2[[#This Row],[SIEMA]],Siema2025,29,FALSE)</f>
        <v>09309027000135</v>
      </c>
      <c r="BI460" s="114" t="s">
        <v>2696</v>
      </c>
      <c r="BJ460" s="109" t="s">
        <v>7097</v>
      </c>
      <c r="BK460" s="106" t="s">
        <v>2696</v>
      </c>
      <c r="BL460" s="143">
        <v>45947</v>
      </c>
      <c r="BM460" s="110">
        <f ca="1">IF(Tabela2[[#This Row],[Data de atendimento do Ibama (considerar o primeiro documento/ação)]]="",_xlfn.DAYS(TODAY(),J460),_xlfn.DAYS(Tabela2[[#This Row],[Data de atendimento do Ibama (considerar o primeiro documento/ação)]],J460))</f>
        <v>101</v>
      </c>
      <c r="BN460" s="110" t="str">
        <f>IF(Tabela2[[#This Row],[Atendido pelo Ibama ("Não" ou "Sim")]]="Não","Preencher", IF(Tabela2[[#This Row],[Atendido pelo Ibama ("Não" ou "Sim")]]="Sim","NA",""))</f>
        <v>NA</v>
      </c>
      <c r="BO460" s="116" t="s">
        <v>7162</v>
      </c>
      <c r="BP460" s="110" t="str">
        <f>IF(Tabela2[[#This Row],[Forma de atendimento (primeiro documento/ação)]]= "Outros (especificar)", "PREENCHER","NA")</f>
        <v>NA</v>
      </c>
      <c r="BQ460" s="108" t="s">
        <v>123</v>
      </c>
      <c r="BR460" s="110" t="str">
        <f>IF(Tabela2[[#This Row],[Equipe do Ibama foi a campo? Houve sobrevoo do Poseidon?]] = "Sim", "PREENCHER","NA")</f>
        <v>NA</v>
      </c>
      <c r="BS460" s="110" t="str">
        <f>IF(Tabela2[[#This Row],[Se sim, foi emitida Ordem de Emergência? (informações vinculada à coluna CK)]] = "Sim", "PREENCHER","NA")</f>
        <v>NA</v>
      </c>
      <c r="BT460" s="110" t="s">
        <v>7099</v>
      </c>
      <c r="BU460" s="110" t="s">
        <v>2696</v>
      </c>
      <c r="BV460" s="110" t="s">
        <v>123</v>
      </c>
      <c r="BW460" s="110" t="s">
        <v>2696</v>
      </c>
      <c r="BX460" s="108" t="s">
        <v>7100</v>
      </c>
      <c r="BY460" s="143">
        <v>46017</v>
      </c>
      <c r="BZ460" s="106">
        <f>IF(Tabela2[[#This Row],[Data do documento de encerramento]]="NA","NA",IF(Tabela2[[#This Row],[Data do documento de encerramento]]="","Pendente de conclusão/ encerramento",_xlfn.DAYS(Tabela2[[#This Row],[Data do documento de encerramento]],J460)))</f>
        <v>171</v>
      </c>
      <c r="CA460" s="292"/>
      <c r="CB460" s="109"/>
      <c r="CC460" s="109" t="s">
        <v>8475</v>
      </c>
      <c r="CD460" s="109" t="s">
        <v>123</v>
      </c>
      <c r="CE460" s="109" t="s">
        <v>2696</v>
      </c>
      <c r="CF460" s="109" t="s">
        <v>7147</v>
      </c>
    </row>
    <row r="461" spans="1:84" ht="45.75">
      <c r="A461" s="172">
        <v>20257872030</v>
      </c>
      <c r="B461" s="173" t="s">
        <v>8731</v>
      </c>
      <c r="C461" s="110" t="s">
        <v>7133</v>
      </c>
      <c r="D461" s="108" t="s">
        <v>637</v>
      </c>
      <c r="E461" s="108" t="s">
        <v>8732</v>
      </c>
      <c r="F461" s="108"/>
      <c r="G461" s="108" t="s">
        <v>8733</v>
      </c>
      <c r="H461" s="108" t="s">
        <v>8734</v>
      </c>
      <c r="I461" s="106" t="str">
        <f>VLOOKUP(Tabela2[[#This Row],[SIEMA]],Siema2025,19,FALSE)</f>
        <v>Campos</v>
      </c>
      <c r="J461" s="107">
        <f>VLOOKUP(Tabela2[[#This Row],[SIEMA]],Siema2025,2,FALSE)</f>
        <v>45846</v>
      </c>
      <c r="K461" s="107" t="str">
        <f>VLOOKUP(Tabela2[[#This Row],[SIEMA]],Siema2025,16,FALSE)</f>
        <v>Terça</v>
      </c>
      <c r="L461" s="108" t="str">
        <f>IF(Tabela2[[#This Row],[Data]]="","Sem Informação",VLOOKUP(MONTH(Tabela2[[#This Row],[Data]]),'[1]Validação de dados'!$I$1:$J$13,2,0))</f>
        <v>Julho</v>
      </c>
      <c r="M461" s="108">
        <f>YEAR(Tabela2[[#This Row],[Data]])</f>
        <v>2025</v>
      </c>
      <c r="N461" s="107" t="str">
        <f>VLOOKUP(Tabela2[[#This Row],[SIEMA]],Siema2025,17,FALSE)</f>
        <v>Vespertino</v>
      </c>
      <c r="O461" s="107" t="s">
        <v>111</v>
      </c>
      <c r="P461" s="106" t="str">
        <f>VLOOKUP(Tabela2[[#This Row],[SIEMA]],Siema2025,21,FALSE)</f>
        <v>Normand Cutter Vessel %u2013 Solstad Offshore</v>
      </c>
      <c r="Q461" s="106" t="s">
        <v>637</v>
      </c>
      <c r="R461" s="106" t="s">
        <v>954</v>
      </c>
      <c r="S461" s="109" t="s">
        <v>7436</v>
      </c>
      <c r="T461" s="106">
        <v>0.86</v>
      </c>
      <c r="U461" s="106" t="s">
        <v>7109</v>
      </c>
      <c r="V461" s="106" t="str">
        <f>IF(Q461="","",IF(ISNUMBER(Q461)=FALSE,"Não se aplica",IFERROR(VLOOKUP(Q461,Produtos!$A$1:$C$2319,3,FALSE),"Não Cadastrado")))</f>
        <v>Não se aplica</v>
      </c>
      <c r="W461" s="106" t="str">
        <f>VLOOKUP(Tabela2[[#This Row],[SIEMA]],Siema2025,10,FALSE)</f>
        <v/>
      </c>
      <c r="X461" s="115"/>
      <c r="Y461" s="111" t="str">
        <f>IF(W461="","", IF(W461="NC","", IF(W461="NE","", IF(W461="NA","",IFERROR(VLOOKUP(W461,Produtos!$A$1:$C$2319,2,FALSE),"Não Cadastrado")))))</f>
        <v/>
      </c>
      <c r="Z461" s="106" t="str">
        <f>VLOOKUP(Tabela2[[#This Row],[SIEMA]],Siema2025,11,FALSE)</f>
        <v xml:space="preserve"> </v>
      </c>
      <c r="AA461" s="106" t="str">
        <f>VLOOKUP(Tabela2[[#This Row],[SIEMA]],Siema2025,12,FALSE)</f>
        <v xml:space="preserve"> </v>
      </c>
      <c r="AB461" s="106" t="str">
        <f>IF(W461="","",IF(ISNUMBER(W461)=FALSE,"Não se aplica",IFERROR(VLOOKUP(W461,Produtos!$A$1:$C$2319,3,FALSE),"Não Cadastrado")))</f>
        <v/>
      </c>
      <c r="AC461" s="106"/>
      <c r="AD461" s="110"/>
      <c r="AE461" s="109" t="str">
        <f>IF(AC461="","", IF(AC461="NC","", IF(AC461="NE","", IF(AC461="NA","",IFERROR(VLOOKUP(AC461,Produtos!$A$1:$C$2319,2,FALSE),"Não Cadastrado")))))</f>
        <v/>
      </c>
      <c r="AF461" s="106"/>
      <c r="AG461" s="106"/>
      <c r="AH461" s="106" t="str">
        <f>IF(AC461="","",IF(ISNUMBER(AC461)=FALSE,"Não se aplica",IFERROR(VLOOKUP(AC461,Produtos!$A$1:$C$2319,3,FALSE),"Não Cadastrado")))</f>
        <v/>
      </c>
      <c r="AI461" s="106"/>
      <c r="AJ461" s="106"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61" s="109" t="s">
        <v>6834</v>
      </c>
      <c r="AL461" s="109"/>
      <c r="AM461" s="109"/>
      <c r="AN461" s="110" t="str">
        <f>VLOOKUP(Tabela2[[#This Row],[SIEMA]],Siema2025,51,FALSE)</f>
        <v/>
      </c>
      <c r="AO461" s="110" t="str">
        <f>VLOOKUP(Tabela2[[#This Row],[SIEMA]],Siema2025,53,FALSE)</f>
        <v/>
      </c>
      <c r="AP461" s="110" t="str">
        <f>VLOOKUP(Tabela2[[#This Row],[SIEMA]],Siema2025,55,FALSE)</f>
        <v/>
      </c>
      <c r="AQ461" s="110" t="str">
        <f>VLOOKUP(Tabela2[[#This Row],[SIEMA]],Siema2025,57,FALSE)</f>
        <v/>
      </c>
      <c r="AR461" s="110" t="str">
        <f>VLOOKUP(Tabela2[[#This Row],[SIEMA]],Siema2025,59,FALSE)</f>
        <v/>
      </c>
      <c r="AS461" s="110" t="str">
        <f>VLOOKUP(Tabela2[[#This Row],[SIEMA]],Siema2025,61,FALSE)</f>
        <v>X</v>
      </c>
      <c r="AT461" s="110" t="str">
        <f>VLOOKUP(Tabela2[[#This Row],[SIEMA]],Siema2025,63,FALSE)</f>
        <v/>
      </c>
      <c r="AU461" s="110" t="str">
        <f>VLOOKUP(Tabela2[[#This Row],[SIEMA]],Siema2025,65,FALSE)</f>
        <v/>
      </c>
      <c r="AV461" s="110" t="str">
        <f>VLOOKUP(Tabela2[[#This Row],[SIEMA]],Siema2025,67,FALSE)</f>
        <v/>
      </c>
      <c r="AW461" s="110" t="str">
        <f>VLOOKUP(Tabela2[[#This Row],[SIEMA]],Siema2025,69,FALSE)</f>
        <v/>
      </c>
      <c r="AX461" s="110" t="str">
        <f>VLOOKUP(Tabela2[[#This Row],[SIEMA]],Siema2025,71,FALSE)</f>
        <v/>
      </c>
      <c r="AY461" s="110" t="str">
        <f>VLOOKUP(Tabela2[[#This Row],[SIEMA]],Siema2025,73,FALSE)</f>
        <v/>
      </c>
      <c r="AZ461" s="110" t="str">
        <f>VLOOKUP(Tabela2[[#This Row],[SIEMA]],Siema2025,75,FALSE)</f>
        <v/>
      </c>
      <c r="BA461" s="110" t="str">
        <f>VLOOKUP(Tabela2[[#This Row],[SIEMA]],Siema2025,77,FALSE)</f>
        <v/>
      </c>
      <c r="BB461" s="110" t="str">
        <f>VLOOKUP(Tabela2[[#This Row],[SIEMA]],Siema2025,79,FALSE)</f>
        <v/>
      </c>
      <c r="BC461" s="110" t="str">
        <f>IF(Tabela2[[#This Row],[Outro(s) ]] = "X", "PREENCHER","NA")</f>
        <v>NA</v>
      </c>
      <c r="BD461" s="110" t="str">
        <f>VLOOKUP(Tabela2[[#This Row],[SIEMA]],Siema2025,82,FALSE)</f>
        <v/>
      </c>
      <c r="BE461" s="110" t="str">
        <f>VLOOKUP(Tabela2[[#This Row],[SIEMA]],Siema2025,81,FALSE)</f>
        <v/>
      </c>
      <c r="BF461" s="112" t="s">
        <v>1891</v>
      </c>
      <c r="BG461" s="112"/>
      <c r="BH461" s="113" t="str">
        <f>VLOOKUP(Tabela2[[#This Row],[SIEMA]],Siema2025,29,FALSE)</f>
        <v>04028583000110</v>
      </c>
      <c r="BI461" s="114" t="str">
        <f>VLOOKUP(Tabela2[[#This Row],[SIEMA]],Siema2025,107,FALSE)</f>
        <v>Não</v>
      </c>
      <c r="BJ461" s="109" t="s">
        <v>7097</v>
      </c>
      <c r="BK461" s="106" t="s">
        <v>2696</v>
      </c>
      <c r="BL461" s="143">
        <v>45890</v>
      </c>
      <c r="BM461" s="110">
        <f ca="1">IF(Tabela2[[#This Row],[Data de atendimento do Ibama (considerar o primeiro documento/ação)]]="",_xlfn.DAYS(TODAY(),J461),_xlfn.DAYS(Tabela2[[#This Row],[Data de atendimento do Ibama (considerar o primeiro documento/ação)]],J461))</f>
        <v>44</v>
      </c>
      <c r="BN461" s="110" t="str">
        <f>IF(Tabela2[[#This Row],[Atendido pelo Ibama ("Não" ou "Sim")]]="Não","Preencher", IF(Tabela2[[#This Row],[Atendido pelo Ibama ("Não" ou "Sim")]]="Sim","NA",""))</f>
        <v>NA</v>
      </c>
      <c r="BO461" s="116" t="s">
        <v>7177</v>
      </c>
      <c r="BP461" s="110" t="str">
        <f>IF(Tabela2[[#This Row],[Forma de atendimento (primeiro documento/ação)]]= "Outros (especificar)", "PREENCHER","NA")</f>
        <v>NA</v>
      </c>
      <c r="BQ461" s="108" t="s">
        <v>123</v>
      </c>
      <c r="BR461" s="110" t="str">
        <f>IF(Tabela2[[#This Row],[Equipe do Ibama foi a campo? Houve sobrevoo do Poseidon?]] = "Sim", "PREENCHER","NA")</f>
        <v>NA</v>
      </c>
      <c r="BS461" s="110" t="str">
        <f>IF(Tabela2[[#This Row],[Se sim, foi emitida Ordem de Emergência? (informações vinculada à coluna CK)]] = "Sim", "PREENCHER","NA")</f>
        <v>NA</v>
      </c>
      <c r="BT461" s="110" t="s">
        <v>7215</v>
      </c>
      <c r="BU461" s="110" t="s">
        <v>123</v>
      </c>
      <c r="BV461" s="110" t="s">
        <v>123</v>
      </c>
      <c r="BW461" s="110" t="s">
        <v>2696</v>
      </c>
      <c r="BX461" s="108" t="s">
        <v>7100</v>
      </c>
      <c r="BY461" s="143">
        <v>45890</v>
      </c>
      <c r="BZ461" s="106">
        <f>IF(Tabela2[[#This Row],[Data do documento de encerramento]]="NA","NA",IF(Tabela2[[#This Row],[Data do documento de encerramento]]="","Pendente de conclusão/ encerramento",_xlfn.DAYS(Tabela2[[#This Row],[Data do documento de encerramento]],J461)))</f>
        <v>44</v>
      </c>
      <c r="CA461" s="109" t="s">
        <v>8735</v>
      </c>
      <c r="CB461" s="109"/>
      <c r="CC461" s="109" t="s">
        <v>7438</v>
      </c>
      <c r="CD461" s="109" t="s">
        <v>123</v>
      </c>
      <c r="CE461" s="109" t="s">
        <v>123</v>
      </c>
      <c r="CF461" s="109" t="s">
        <v>7141</v>
      </c>
    </row>
    <row r="462" spans="1:84" hidden="1">
      <c r="A462" s="172">
        <v>202571132449</v>
      </c>
      <c r="B462" s="173" t="s">
        <v>8736</v>
      </c>
      <c r="C462" s="110" t="str">
        <f>VLOOKUP(Tabela2[[#This Row],[SIEMA]],Siema2025,4,FALSE)</f>
        <v xml:space="preserve"> MG</v>
      </c>
      <c r="D462" s="108" t="str">
        <f>VLOOKUP(Tabela2[[#This Row],[SIEMA]],Siema2025,3,FALSE)</f>
        <v xml:space="preserve">Uberaba </v>
      </c>
      <c r="E462" s="108" t="s">
        <v>8737</v>
      </c>
      <c r="F462" s="108" t="s">
        <v>8738</v>
      </c>
      <c r="G462" s="108" t="s">
        <v>8739</v>
      </c>
      <c r="H462" s="108" t="s">
        <v>8740</v>
      </c>
      <c r="I462" s="106" t="s">
        <v>7118</v>
      </c>
      <c r="J462" s="107">
        <f>VLOOKUP(Tabela2[[#This Row],[SIEMA]],Siema2025,2,FALSE)</f>
        <v>45846</v>
      </c>
      <c r="K462" s="107" t="str">
        <f>VLOOKUP(Tabela2[[#This Row],[SIEMA]],Siema2025,16,FALSE)</f>
        <v>Terça</v>
      </c>
      <c r="L462" s="108" t="str">
        <f>IF(Tabela2[[#This Row],[Data]]="","Sem Informação",VLOOKUP(MONTH(Tabela2[[#This Row],[Data]]),'[1]Validação de dados'!$I$1:$J$13,2,0))</f>
        <v>Julho</v>
      </c>
      <c r="M462" s="108">
        <f>YEAR(Tabela2[[#This Row],[Data]])</f>
        <v>2025</v>
      </c>
      <c r="N462" s="107" t="str">
        <f>VLOOKUP(Tabela2[[#This Row],[SIEMA]],Siema2025,17,FALSE)</f>
        <v>Vespertino</v>
      </c>
      <c r="O462" s="107" t="str">
        <f>VLOOKUP(Tabela2[[#This Row],[SIEMA]],Siema2025,5,FALSE)</f>
        <v>Rodovia</v>
      </c>
      <c r="P462" s="106" t="str">
        <f>VLOOKUP(Tabela2[[#This Row],[SIEMA]],Siema2025,21,FALSE)</f>
        <v>Transporte Rodoviário</v>
      </c>
      <c r="Q462" s="106">
        <v>2991</v>
      </c>
      <c r="R462" s="106" t="str">
        <f>VLOOKUP(Tabela2[[#This Row],[SIEMA]],Siema2025,10,FALSE)</f>
        <v/>
      </c>
      <c r="S462" s="109" t="str">
        <f>IF(Q462="","", IF(Q462="NC","", IF(Q462="NE","", IF(Q462="NA","",IFERROR(VLOOKUP(Q462,Produtos!$A$1:$C$2319,2,FALSE),"Não Cadastrado")))))</f>
        <v>PESTICIDA À BASE DE CARBAMATOS, LÍQUIDO, TÓXICO, INFLAMÁVEL,  com PFg igual ou superior a 23ºC</v>
      </c>
      <c r="T462" s="106">
        <v>12060</v>
      </c>
      <c r="U462" s="106" t="s">
        <v>648</v>
      </c>
      <c r="V462" s="106">
        <f>IF(Q462="","",IF(ISNUMBER(Q462)=FALSE,"Não se aplica",IFERROR(VLOOKUP(Q462,Produtos!$A$1:$C$2319,3,FALSE),"Não Cadastrado")))</f>
        <v>6.1</v>
      </c>
      <c r="W462" s="106">
        <v>3082</v>
      </c>
      <c r="X462" s="115" t="str">
        <f>IF(Tabela2[[#This Row],[Origem do acidente]] = "Plataforma", "PREENCHER","NA")</f>
        <v>NA</v>
      </c>
      <c r="Y462" s="111" t="str">
        <f>IF(W462="","", IF(W462="NC","", IF(W462="NE","", IF(W462="NA","",IFERROR(VLOOKUP(W462,Produtos!$A$1:$C$2319,2,FALSE),"Não Cadastrado")))))</f>
        <v>SUBSTÂNCIA QUE APRESENTA RISCO PARA O MEIO AMBIENTE, LÍQUIDA, N.E.</v>
      </c>
      <c r="Z462" s="106" t="s">
        <v>8741</v>
      </c>
      <c r="AA462" s="106" t="s">
        <v>7118</v>
      </c>
      <c r="AB462" s="106">
        <f>IF(W462="","",IF(ISNUMBER(W462)=FALSE,"Não se aplica",IFERROR(VLOOKUP(W462,Produtos!$A$1:$C$2319,3,FALSE),"Não Cadastrado")))</f>
        <v>9</v>
      </c>
      <c r="AC462" s="106"/>
      <c r="AD462" s="110" t="str">
        <f>IF(Tabela2[[#This Row],[Origem do acidente]] = "Plataforma", "PREENCHER","NA")</f>
        <v>NA</v>
      </c>
      <c r="AE462" s="109" t="str">
        <f>IF(AC462="","", IF(AC462="NC","", IF(AC462="NE","", IF(AC462="NA","",IFERROR(VLOOKUP(AC462,Produtos!$A$1:$C$2319,2,FALSE),"Não Cadastrado")))))</f>
        <v/>
      </c>
      <c r="AF462" s="106"/>
      <c r="AG462" s="106"/>
      <c r="AH462" s="106" t="str">
        <f>IF(AC462="","",IF(ISNUMBER(AC462)=FALSE,"Não se aplica",IFERROR(VLOOKUP(AC462,Produtos!$A$1:$C$2319,3,FALSE),"Não Cadastrado")))</f>
        <v/>
      </c>
      <c r="AI462" s="106"/>
      <c r="AJ462" s="155" t="s">
        <v>8742</v>
      </c>
      <c r="AK462" s="109" t="s">
        <v>7356</v>
      </c>
      <c r="AL462" s="109"/>
      <c r="AM462" s="109"/>
      <c r="AN462" s="110" t="str">
        <f>VLOOKUP(Tabela2[[#This Row],[SIEMA]],Siema2025,51,FALSE)</f>
        <v/>
      </c>
      <c r="AO462" s="110" t="str">
        <f>VLOOKUP(Tabela2[[#This Row],[SIEMA]],Siema2025,53,FALSE)</f>
        <v/>
      </c>
      <c r="AP462" s="110" t="str">
        <f>VLOOKUP(Tabela2[[#This Row],[SIEMA]],Siema2025,55,FALSE)</f>
        <v/>
      </c>
      <c r="AQ462" s="110" t="str">
        <f>VLOOKUP(Tabela2[[#This Row],[SIEMA]],Siema2025,57,FALSE)</f>
        <v/>
      </c>
      <c r="AR462" s="110" t="str">
        <f>VLOOKUP(Tabela2[[#This Row],[SIEMA]],Siema2025,59,FALSE)</f>
        <v/>
      </c>
      <c r="AS462" s="110" t="str">
        <f>VLOOKUP(Tabela2[[#This Row],[SIEMA]],Siema2025,61,FALSE)</f>
        <v/>
      </c>
      <c r="AT462" s="110" t="str">
        <f>VLOOKUP(Tabela2[[#This Row],[SIEMA]],Siema2025,63,FALSE)</f>
        <v/>
      </c>
      <c r="AU462" s="110" t="str">
        <f>VLOOKUP(Tabela2[[#This Row],[SIEMA]],Siema2025,65,FALSE)</f>
        <v>X</v>
      </c>
      <c r="AV462" s="110" t="str">
        <f>VLOOKUP(Tabela2[[#This Row],[SIEMA]],Siema2025,67,FALSE)</f>
        <v/>
      </c>
      <c r="AW462" s="110" t="str">
        <f>VLOOKUP(Tabela2[[#This Row],[SIEMA]],Siema2025,69,FALSE)</f>
        <v/>
      </c>
      <c r="AX462" s="110" t="str">
        <f>VLOOKUP(Tabela2[[#This Row],[SIEMA]],Siema2025,71,FALSE)</f>
        <v>X</v>
      </c>
      <c r="AY462" s="110" t="str">
        <f>VLOOKUP(Tabela2[[#This Row],[SIEMA]],Siema2025,73,FALSE)</f>
        <v/>
      </c>
      <c r="AZ462" s="110" t="str">
        <f>VLOOKUP(Tabela2[[#This Row],[SIEMA]],Siema2025,75,FALSE)</f>
        <v/>
      </c>
      <c r="BA462" s="110" t="str">
        <f>VLOOKUP(Tabela2[[#This Row],[SIEMA]],Siema2025,77,FALSE)</f>
        <v/>
      </c>
      <c r="BB462" s="110" t="str">
        <f>VLOOKUP(Tabela2[[#This Row],[SIEMA]],Siema2025,79,FALSE)</f>
        <v>X</v>
      </c>
      <c r="BC462" s="110" t="str">
        <f>IF(Tabela2[[#This Row],[Outro(s) ]] = "X", "PREENCHER","NA")</f>
        <v>PREENCHER</v>
      </c>
      <c r="BD462" s="110" t="str">
        <f>VLOOKUP(Tabela2[[#This Row],[SIEMA]],Siema2025,82,FALSE)</f>
        <v/>
      </c>
      <c r="BE462" s="110" t="str">
        <f>VLOOKUP(Tabela2[[#This Row],[SIEMA]],Siema2025,81,FALSE)</f>
        <v/>
      </c>
      <c r="BF462" s="112" t="str">
        <f>VLOOKUP(Tabela2[[#This Row],[SIEMA]],Siema2025,28,FALSE)</f>
        <v/>
      </c>
      <c r="BG462" s="112"/>
      <c r="BH462" s="113" t="str">
        <f>VLOOKUP(Tabela2[[#This Row],[SIEMA]],Siema2025,29,FALSE)</f>
        <v/>
      </c>
      <c r="BI462" s="114" t="str">
        <f>VLOOKUP(Tabela2[[#This Row],[SIEMA]],Siema2025,107,FALSE)</f>
        <v>Não</v>
      </c>
      <c r="BJ462" s="109"/>
      <c r="BK462" s="106"/>
      <c r="BL462" s="143"/>
      <c r="BM462" s="110">
        <f ca="1">IF(Tabela2[[#This Row],[Data de atendimento do Ibama (considerar o primeiro documento/ação)]]="",_xlfn.DAYS(TODAY(),J462),_xlfn.DAYS(Tabela2[[#This Row],[Data de atendimento do Ibama (considerar o primeiro documento/ação)]],J462))</f>
        <v>374</v>
      </c>
      <c r="BN462" s="110" t="str">
        <f>IF(Tabela2[[#This Row],[Atendido pelo Ibama ("Não" ou "Sim")]]="Não","Preencher", IF(Tabela2[[#This Row],[Atendido pelo Ibama ("Não" ou "Sim")]]="Sim","NA",""))</f>
        <v/>
      </c>
      <c r="BO462" s="116"/>
      <c r="BP462" s="110" t="str">
        <f>IF(Tabela2[[#This Row],[Forma de atendimento (primeiro documento/ação)]]= "Outros (especificar)", "PREENCHER","NA")</f>
        <v>NA</v>
      </c>
      <c r="BQ462" s="108"/>
      <c r="BR462" s="110" t="str">
        <f>IF(Tabela2[[#This Row],[Equipe do Ibama foi a campo? Houve sobrevoo do Poseidon?]] = "Sim", "PREENCHER","NA")</f>
        <v>NA</v>
      </c>
      <c r="BS462" s="110" t="str">
        <f>IF(Tabela2[[#This Row],[Se sim, foi emitida Ordem de Emergência? (informações vinculada à coluna CK)]] = "Sim", "PREENCHER","NA")</f>
        <v>NA</v>
      </c>
      <c r="BT462" s="110" t="str">
        <f>IF(Tabela2[[#This Row],[Foi elaborado Relatório de Vistoria pelo Ibama? (informações vinculada à coluna CK)]] = "Sim", "PREENCHER","NA")</f>
        <v>NA</v>
      </c>
      <c r="BU462" s="110" t="str">
        <f>IF(Tabela2[[#This Row],[Houve envio de Informações Pós-acidente (preencher "não se aplica" quando de competência estadual/municipal)]] = "Sim", "PREENCHER","NA")</f>
        <v>NA</v>
      </c>
      <c r="BV462" s="110" t="str">
        <f>IF(Tabela2[[#This Row],[Houve avaliação das informações pós-acidente solicitadas/enviadas?]] = "Sim", "PREENCHER","NA")</f>
        <v>NA</v>
      </c>
      <c r="BW462" s="110" t="str">
        <f>IF(Tabela2[[#This Row],[O Ibama aguarda resposta da empresa/OEMA, etc?]] = "Sim", "PREENCHER","NA")</f>
        <v>NA</v>
      </c>
      <c r="BX462" s="108"/>
      <c r="BY462" s="108"/>
      <c r="BZ462" s="106" t="str">
        <f>IF(Tabela2[[#This Row],[Data do documento de encerramento]]="NA","NA",IF(Tabela2[[#This Row],[Data do documento de encerramento]]="","Pendente de conclusão/ encerramento",_xlfn.DAYS(Tabela2[[#This Row],[Data do documento de encerramento]],J462)))</f>
        <v>Pendente de conclusão/ encerramento</v>
      </c>
      <c r="CA462" s="109"/>
      <c r="CB462" s="109"/>
      <c r="CC462" s="117"/>
      <c r="CD462" s="109"/>
      <c r="CE462" s="109"/>
      <c r="CF462" s="109"/>
    </row>
    <row r="463" spans="1:84" hidden="1">
      <c r="A463" s="172">
        <v>20257964843</v>
      </c>
      <c r="B463" s="173" t="s">
        <v>8743</v>
      </c>
      <c r="C463" s="110" t="str">
        <f>VLOOKUP(Tabela2[[#This Row],[SIEMA]],Siema2025,4,FALSE)</f>
        <v xml:space="preserve"> GO</v>
      </c>
      <c r="D463" s="108" t="str">
        <f>VLOOKUP(Tabela2[[#This Row],[SIEMA]],Siema2025,3,FALSE)</f>
        <v xml:space="preserve">Alexânia </v>
      </c>
      <c r="E463" s="108" t="str">
        <f>VLOOKUP(Tabela2[[#This Row],[SIEMA]],Siema2025,20,FALSE)</f>
        <v>BR-060/GO KM 37+500, NORTE, ALEXANIA, GOIÁS</v>
      </c>
      <c r="F463" s="108"/>
      <c r="G463" s="108"/>
      <c r="H463" s="108"/>
      <c r="I463" s="106" t="str">
        <f>VLOOKUP(Tabela2[[#This Row],[SIEMA]],Siema2025,19,FALSE)</f>
        <v/>
      </c>
      <c r="J463" s="107">
        <f>VLOOKUP(Tabela2[[#This Row],[SIEMA]],Siema2025,2,FALSE)</f>
        <v>45847</v>
      </c>
      <c r="K463" s="107" t="str">
        <f>VLOOKUP(Tabela2[[#This Row],[SIEMA]],Siema2025,16,FALSE)</f>
        <v>Quarta</v>
      </c>
      <c r="L463" s="108" t="str">
        <f>IF(Tabela2[[#This Row],[Data]]="","Sem Informação",VLOOKUP(MONTH(Tabela2[[#This Row],[Data]]),'[1]Validação de dados'!$I$1:$J$13,2,0))</f>
        <v>Julho</v>
      </c>
      <c r="M463" s="108">
        <f>YEAR(Tabela2[[#This Row],[Data]])</f>
        <v>2025</v>
      </c>
      <c r="N463" s="107" t="str">
        <f>VLOOKUP(Tabela2[[#This Row],[SIEMA]],Siema2025,17,FALSE)</f>
        <v>Vespertino</v>
      </c>
      <c r="O463" s="107" t="str">
        <f>VLOOKUP(Tabela2[[#This Row],[SIEMA]],Siema2025,5,FALSE)</f>
        <v>Rodovia</v>
      </c>
      <c r="P463" s="106" t="str">
        <f>VLOOKUP(Tabela2[[#This Row],[SIEMA]],Siema2025,21,FALSE)</f>
        <v>Dois veículos seguiam no mesmo sentido, quando veiculo 01, não respeitando a distancia de segurança, colidiu na traseira do veiculo 02, onde ambos pararam em acostamento parcial e faixa de domínio.</v>
      </c>
      <c r="Q463" s="106" t="str">
        <f>VLOOKUP(Tabela2[[#This Row],[SIEMA]],Siema2025,7,FALSE)</f>
        <v>RESINA, SOLUÇÃO</v>
      </c>
      <c r="R463" s="106" t="str">
        <f>VLOOKUP(Tabela2[[#This Row],[SIEMA]],Siema2025,10,FALSE)</f>
        <v/>
      </c>
      <c r="S463" s="109" t="str">
        <f>IF(Q463="","", IF(Q463="NC","", IF(Q463="NE","", IF(Q463="NA","",IFERROR(VLOOKUP(Q463,Produtos!$A$1:$C$2319,2,FALSE),"Não Cadastrado")))))</f>
        <v>Não Cadastrado</v>
      </c>
      <c r="T463" s="106" t="str">
        <f>VLOOKUP(Tabela2[[#This Row],[SIEMA]],Siema2025,11,FALSE)</f>
        <v xml:space="preserve"> </v>
      </c>
      <c r="U463" s="106" t="str">
        <f>VLOOKUP(Tabela2[[#This Row],[SIEMA]],Siema2025,12,FALSE)</f>
        <v xml:space="preserve"> </v>
      </c>
      <c r="V463" s="106" t="str">
        <f>IF(Q463="","",IF(ISNUMBER(Q463)=FALSE,"Não se aplica",IFERROR(VLOOKUP(Q463,Produtos!$A$1:$C$2319,3,FALSE),"Não Cadastrado")))</f>
        <v>Não se aplica</v>
      </c>
      <c r="W463" s="106" t="str">
        <f>VLOOKUP(Tabela2[[#This Row],[SIEMA]],Siema2025,10,FALSE)</f>
        <v/>
      </c>
      <c r="X463" s="115" t="str">
        <f>IF(Tabela2[[#This Row],[Origem do acidente]] = "Plataforma", "PREENCHER","NA")</f>
        <v>NA</v>
      </c>
      <c r="Y463" s="111" t="str">
        <f>IF(W463="","", IF(W463="NC","", IF(W463="NE","", IF(W463="NA","",IFERROR(VLOOKUP(W463,Produtos!$A$1:$C$2319,2,FALSE),"Não Cadastrado")))))</f>
        <v/>
      </c>
      <c r="Z463" s="106" t="str">
        <f>VLOOKUP(Tabela2[[#This Row],[SIEMA]],Siema2025,11,FALSE)</f>
        <v xml:space="preserve"> </v>
      </c>
      <c r="AA463" s="106" t="str">
        <f>VLOOKUP(Tabela2[[#This Row],[SIEMA]],Siema2025,12,FALSE)</f>
        <v xml:space="preserve"> </v>
      </c>
      <c r="AB463" s="106" t="str">
        <f>IF(W463="","",IF(ISNUMBER(W463)=FALSE,"Não se aplica",IFERROR(VLOOKUP(W463,Produtos!$A$1:$C$2319,3,FALSE),"Não Cadastrado")))</f>
        <v/>
      </c>
      <c r="AC463" s="106"/>
      <c r="AD463" s="110" t="str">
        <f>IF(Tabela2[[#This Row],[Origem do acidente]] = "Plataforma", "PREENCHER","NA")</f>
        <v>NA</v>
      </c>
      <c r="AE463" s="109" t="str">
        <f>IF(AC463="","", IF(AC463="NC","", IF(AC463="NE","", IF(AC463="NA","",IFERROR(VLOOKUP(AC463,Produtos!$A$1:$C$2319,2,FALSE),"Não Cadastrado")))))</f>
        <v/>
      </c>
      <c r="AF463" s="106"/>
      <c r="AG463" s="106"/>
      <c r="AH463" s="106" t="str">
        <f>IF(AC463="","",IF(ISNUMBER(AC463)=FALSE,"Não se aplica",IFERROR(VLOOKUP(AC463,Produtos!$A$1:$C$2319,3,FALSE),"Não Cadastrado")))</f>
        <v/>
      </c>
      <c r="AI463" s="106"/>
      <c r="AJ463" s="106" t="str">
        <f>VLOOKUP(Tabela2[[#This Row],[SIEMA]],Siema2025,26,FALSE)</f>
        <v>Dois veículos seguiam no mesmo sentido, quando veiculo 01, não respeitando a distancia de segurança, colidiu na traseira do veiculo 02, onde ambos pararam em acostamento parcial e faixa de domínio.</v>
      </c>
      <c r="AK463" s="109"/>
      <c r="AL463" s="109"/>
      <c r="AM463" s="109"/>
      <c r="AN463" s="110" t="str">
        <f>VLOOKUP(Tabela2[[#This Row],[SIEMA]],Siema2025,51,FALSE)</f>
        <v/>
      </c>
      <c r="AO463" s="110" t="str">
        <f>VLOOKUP(Tabela2[[#This Row],[SIEMA]],Siema2025,53,FALSE)</f>
        <v/>
      </c>
      <c r="AP463" s="110" t="str">
        <f>VLOOKUP(Tabela2[[#This Row],[SIEMA]],Siema2025,55,FALSE)</f>
        <v/>
      </c>
      <c r="AQ463" s="110" t="str">
        <f>VLOOKUP(Tabela2[[#This Row],[SIEMA]],Siema2025,57,FALSE)</f>
        <v/>
      </c>
      <c r="AR463" s="110" t="str">
        <f>VLOOKUP(Tabela2[[#This Row],[SIEMA]],Siema2025,59,FALSE)</f>
        <v/>
      </c>
      <c r="AS463" s="110" t="str">
        <f>VLOOKUP(Tabela2[[#This Row],[SIEMA]],Siema2025,61,FALSE)</f>
        <v/>
      </c>
      <c r="AT463" s="110" t="str">
        <f>VLOOKUP(Tabela2[[#This Row],[SIEMA]],Siema2025,63,FALSE)</f>
        <v/>
      </c>
      <c r="AU463" s="110" t="str">
        <f>VLOOKUP(Tabela2[[#This Row],[SIEMA]],Siema2025,65,FALSE)</f>
        <v>X</v>
      </c>
      <c r="AV463" s="110" t="str">
        <f>VLOOKUP(Tabela2[[#This Row],[SIEMA]],Siema2025,67,FALSE)</f>
        <v/>
      </c>
      <c r="AW463" s="110" t="str">
        <f>VLOOKUP(Tabela2[[#This Row],[SIEMA]],Siema2025,69,FALSE)</f>
        <v/>
      </c>
      <c r="AX463" s="110" t="str">
        <f>VLOOKUP(Tabela2[[#This Row],[SIEMA]],Siema2025,71,FALSE)</f>
        <v/>
      </c>
      <c r="AY463" s="110" t="str">
        <f>VLOOKUP(Tabela2[[#This Row],[SIEMA]],Siema2025,73,FALSE)</f>
        <v/>
      </c>
      <c r="AZ463" s="110" t="str">
        <f>VLOOKUP(Tabela2[[#This Row],[SIEMA]],Siema2025,75,FALSE)</f>
        <v/>
      </c>
      <c r="BA463" s="110" t="str">
        <f>VLOOKUP(Tabela2[[#This Row],[SIEMA]],Siema2025,77,FALSE)</f>
        <v/>
      </c>
      <c r="BB463" s="110" t="str">
        <f>VLOOKUP(Tabela2[[#This Row],[SIEMA]],Siema2025,79,FALSE)</f>
        <v/>
      </c>
      <c r="BC463" s="110" t="str">
        <f>IF(Tabela2[[#This Row],[Outro(s) ]] = "X", "PREENCHER","NA")</f>
        <v>NA</v>
      </c>
      <c r="BD463" s="110" t="str">
        <f>VLOOKUP(Tabela2[[#This Row],[SIEMA]],Siema2025,82,FALSE)</f>
        <v/>
      </c>
      <c r="BE463" s="110" t="str">
        <f>VLOOKUP(Tabela2[[#This Row],[SIEMA]],Siema2025,81,FALSE)</f>
        <v/>
      </c>
      <c r="BF463" s="112" t="str">
        <f>VLOOKUP(Tabela2[[#This Row],[SIEMA]],Siema2025,28,FALSE)</f>
        <v>TOP SOL PISCINAS</v>
      </c>
      <c r="BG463" s="112"/>
      <c r="BH463" s="113" t="str">
        <f>VLOOKUP(Tabela2[[#This Row],[SIEMA]],Siema2025,29,FALSE)</f>
        <v>24079624000104</v>
      </c>
      <c r="BI463" s="114" t="str">
        <f>VLOOKUP(Tabela2[[#This Row],[SIEMA]],Siema2025,107,FALSE)</f>
        <v>Não</v>
      </c>
      <c r="BJ463" s="109"/>
      <c r="BK463" s="106"/>
      <c r="BL463" s="143"/>
      <c r="BM463" s="110">
        <f ca="1">IF(Tabela2[[#This Row],[Data de atendimento do Ibama (considerar o primeiro documento/ação)]]="",_xlfn.DAYS(TODAY(),J463),_xlfn.DAYS(Tabela2[[#This Row],[Data de atendimento do Ibama (considerar o primeiro documento/ação)]],J463))</f>
        <v>373</v>
      </c>
      <c r="BN463" s="110" t="str">
        <f>IF(Tabela2[[#This Row],[Atendido pelo Ibama ("Não" ou "Sim")]]="Não","Preencher", IF(Tabela2[[#This Row],[Atendido pelo Ibama ("Não" ou "Sim")]]="Sim","NA",""))</f>
        <v/>
      </c>
      <c r="BO463" s="116"/>
      <c r="BP463" s="110" t="str">
        <f>IF(Tabela2[[#This Row],[Forma de atendimento (primeiro documento/ação)]]= "Outros (especificar)", "PREENCHER","NA")</f>
        <v>NA</v>
      </c>
      <c r="BQ463" s="108"/>
      <c r="BR463" s="110" t="str">
        <f>IF(Tabela2[[#This Row],[Equipe do Ibama foi a campo? Houve sobrevoo do Poseidon?]] = "Sim", "PREENCHER","NA")</f>
        <v>NA</v>
      </c>
      <c r="BS463" s="110" t="str">
        <f>IF(Tabela2[[#This Row],[Se sim, foi emitida Ordem de Emergência? (informações vinculada à coluna CK)]] = "Sim", "PREENCHER","NA")</f>
        <v>NA</v>
      </c>
      <c r="BT463" s="110" t="str">
        <f>IF(Tabela2[[#This Row],[Foi elaborado Relatório de Vistoria pelo Ibama? (informações vinculada à coluna CK)]] = "Sim", "PREENCHER","NA")</f>
        <v>NA</v>
      </c>
      <c r="BU463" s="110" t="str">
        <f>IF(Tabela2[[#This Row],[Houve envio de Informações Pós-acidente (preencher "não se aplica" quando de competência estadual/municipal)]] = "Sim", "PREENCHER","NA")</f>
        <v>NA</v>
      </c>
      <c r="BV463" s="110" t="str">
        <f>IF(Tabela2[[#This Row],[Houve avaliação das informações pós-acidente solicitadas/enviadas?]] = "Sim", "PREENCHER","NA")</f>
        <v>NA</v>
      </c>
      <c r="BW463" s="110" t="str">
        <f>IF(Tabela2[[#This Row],[O Ibama aguarda resposta da empresa/OEMA, etc?]] = "Sim", "PREENCHER","NA")</f>
        <v>NA</v>
      </c>
      <c r="BX463" s="108"/>
      <c r="BY463" s="143"/>
      <c r="BZ463" s="106" t="str">
        <f>IF(Tabela2[[#This Row],[Data do documento de encerramento]]="NA","NA",IF(Tabela2[[#This Row],[Data do documento de encerramento]]="","Pendente de conclusão/ encerramento",_xlfn.DAYS(Tabela2[[#This Row],[Data do documento de encerramento]],J463)))</f>
        <v>Pendente de conclusão/ encerramento</v>
      </c>
      <c r="CA463" s="109"/>
      <c r="CB463" s="109"/>
      <c r="CC463" s="109"/>
      <c r="CD463" s="109"/>
      <c r="CE463" s="109"/>
      <c r="CF463" s="109"/>
    </row>
    <row r="464" spans="1:84" ht="30.75" hidden="1">
      <c r="A464" s="231">
        <v>202571028831</v>
      </c>
      <c r="B464" s="173" t="s">
        <v>8744</v>
      </c>
      <c r="C464" s="110" t="str">
        <f>VLOOKUP(Tabela2[[#This Row],[SIEMA]],Siema2025,4,FALSE)</f>
        <v xml:space="preserve"> SP</v>
      </c>
      <c r="D464" s="108" t="str">
        <f>VLOOKUP(Tabela2[[#This Row],[SIEMA]],Siema2025,3,FALSE)</f>
        <v xml:space="preserve">Cubatão </v>
      </c>
      <c r="E464" s="108" t="s">
        <v>8745</v>
      </c>
      <c r="F464" s="108"/>
      <c r="G464" s="108" t="s">
        <v>8746</v>
      </c>
      <c r="H464" s="108" t="s">
        <v>8747</v>
      </c>
      <c r="I464" s="106" t="s">
        <v>7118</v>
      </c>
      <c r="J464" s="107">
        <f>VLOOKUP(Tabela2[[#This Row],[SIEMA]],Siema2025,2,FALSE)</f>
        <v>45847</v>
      </c>
      <c r="K464" s="107" t="str">
        <f>VLOOKUP(Tabela2[[#This Row],[SIEMA]],Siema2025,16,FALSE)</f>
        <v>Quarta</v>
      </c>
      <c r="L464" s="108" t="str">
        <f>IF(Tabela2[[#This Row],[Data]]="","Sem Informação",VLOOKUP(MONTH(Tabela2[[#This Row],[Data]]),'[1]Validação de dados'!$I$1:$J$13,2,0))</f>
        <v>Julho</v>
      </c>
      <c r="M464" s="106">
        <f>YEAR(Tabela2[[#This Row],[Data]])</f>
        <v>2025</v>
      </c>
      <c r="N464" s="107" t="str">
        <f>VLOOKUP(Tabela2[[#This Row],[SIEMA]],Siema2025,17,FALSE)</f>
        <v>Noturno</v>
      </c>
      <c r="O464" s="107" t="str">
        <f>VLOOKUP(Tabela2[[#This Row],[SIEMA]],Siema2025,5,FALSE)</f>
        <v>Ferrovia</v>
      </c>
      <c r="P464" s="106" t="str">
        <f>VLOOKUP(Tabela2[[#This Row],[SIEMA]],Siema2025,21,FALSE)</f>
        <v>Vandalismo com abertura de vagão graneleiro carregado com soja em grãos.</v>
      </c>
      <c r="Q464" s="106" t="s">
        <v>7119</v>
      </c>
      <c r="R464" s="106" t="s">
        <v>7119</v>
      </c>
      <c r="S464" s="109" t="s">
        <v>7430</v>
      </c>
      <c r="T464" s="106" t="str">
        <f>VLOOKUP(Tabela2[[#This Row],[SIEMA]],Siema2025,11,FALSE)</f>
        <v>50</v>
      </c>
      <c r="U464" s="106" t="s">
        <v>7120</v>
      </c>
      <c r="V464" s="106" t="s">
        <v>7119</v>
      </c>
      <c r="W464" s="106"/>
      <c r="X464" s="115"/>
      <c r="Y464" s="111" t="str">
        <f>IF(W464="","", IF(W464="NC","", IF(W464="NE","", IF(W464="NA","",IFERROR(VLOOKUP(W464,Produtos!$A$1:$C$2319,2,FALSE),"Não Cadastrado")))))</f>
        <v/>
      </c>
      <c r="Z464" s="106"/>
      <c r="AA464" s="106"/>
      <c r="AB464" s="106" t="str">
        <f>IF(W464="","",IF(ISNUMBER(W464)=FALSE,"Não se aplica",IFERROR(VLOOKUP(W464,Produtos!$A$1:$C$2319,3,FALSE),"Não Cadastrado")))</f>
        <v/>
      </c>
      <c r="AC464" s="106"/>
      <c r="AD464" s="110"/>
      <c r="AE464" s="109" t="str">
        <f>IF(AC464="","", IF(AC464="NC","", IF(AC464="NE","", IF(AC464="NA","",IFERROR(VLOOKUP(AC464,Produtos!$A$1:$C$2319,2,FALSE),"Não Cadastrado")))))</f>
        <v/>
      </c>
      <c r="AF464" s="106"/>
      <c r="AG464" s="106"/>
      <c r="AH464" s="106" t="str">
        <f>IF(AC464="","",IF(ISNUMBER(AC464)=FALSE,"Não se aplica",IFERROR(VLOOKUP(AC464,Produtos!$A$1:$C$2319,3,FALSE),"Não Cadastrado")))</f>
        <v/>
      </c>
      <c r="AI464" s="106"/>
      <c r="AJ464" s="106" t="str">
        <f>VLOOKUP(Tabela2[[#This Row],[SIEMA]],Siema2025,26,FALSE)</f>
        <v>Ato criminoso caracterizado pela abertura de vagão graneleiro ferroviária carregado com soja.</v>
      </c>
      <c r="AK464" s="109" t="s">
        <v>7121</v>
      </c>
      <c r="AL464" s="109"/>
      <c r="AM464" s="109"/>
      <c r="AN464" s="110" t="str">
        <f>VLOOKUP(Tabela2[[#This Row],[SIEMA]],Siema2025,51,FALSE)</f>
        <v/>
      </c>
      <c r="AO464" s="110" t="str">
        <f>VLOOKUP(Tabela2[[#This Row],[SIEMA]],Siema2025,53,FALSE)</f>
        <v/>
      </c>
      <c r="AP464" s="110" t="str">
        <f>VLOOKUP(Tabela2[[#This Row],[SIEMA]],Siema2025,55,FALSE)</f>
        <v/>
      </c>
      <c r="AQ464" s="110" t="str">
        <f>VLOOKUP(Tabela2[[#This Row],[SIEMA]],Siema2025,57,FALSE)</f>
        <v/>
      </c>
      <c r="AR464" s="110" t="str">
        <f>VLOOKUP(Tabela2[[#This Row],[SIEMA]],Siema2025,59,FALSE)</f>
        <v/>
      </c>
      <c r="AS464" s="110" t="str">
        <f>VLOOKUP(Tabela2[[#This Row],[SIEMA]],Siema2025,61,FALSE)</f>
        <v/>
      </c>
      <c r="AT464" s="110" t="str">
        <f>VLOOKUP(Tabela2[[#This Row],[SIEMA]],Siema2025,63,FALSE)</f>
        <v/>
      </c>
      <c r="AU464" s="110" t="str">
        <f>VLOOKUP(Tabela2[[#This Row],[SIEMA]],Siema2025,65,FALSE)</f>
        <v>X</v>
      </c>
      <c r="AV464" s="110" t="str">
        <f>VLOOKUP(Tabela2[[#This Row],[SIEMA]],Siema2025,67,FALSE)</f>
        <v/>
      </c>
      <c r="AW464" s="110" t="str">
        <f>VLOOKUP(Tabela2[[#This Row],[SIEMA]],Siema2025,69,FALSE)</f>
        <v/>
      </c>
      <c r="AX464" s="110" t="str">
        <f>VLOOKUP(Tabela2[[#This Row],[SIEMA]],Siema2025,71,FALSE)</f>
        <v/>
      </c>
      <c r="AY464" s="110" t="str">
        <f>VLOOKUP(Tabela2[[#This Row],[SIEMA]],Siema2025,73,FALSE)</f>
        <v/>
      </c>
      <c r="AZ464" s="110" t="str">
        <f>VLOOKUP(Tabela2[[#This Row],[SIEMA]],Siema2025,75,FALSE)</f>
        <v/>
      </c>
      <c r="BA464" s="110" t="str">
        <f>VLOOKUP(Tabela2[[#This Row],[SIEMA]],Siema2025,77,FALSE)</f>
        <v/>
      </c>
      <c r="BB464" s="110" t="str">
        <f>VLOOKUP(Tabela2[[#This Row],[SIEMA]],Siema2025,79,FALSE)</f>
        <v/>
      </c>
      <c r="BC464" s="110" t="str">
        <f>IF(Tabela2[[#This Row],[Outro(s) ]] = "X", "PREENCHER","NA")</f>
        <v>NA</v>
      </c>
      <c r="BD464" s="110" t="str">
        <f>VLOOKUP(Tabela2[[#This Row],[SIEMA]],Siema2025,82,FALSE)</f>
        <v/>
      </c>
      <c r="BE464" s="110" t="str">
        <f>VLOOKUP(Tabela2[[#This Row],[SIEMA]],Siema2025,81,FALSE)</f>
        <v/>
      </c>
      <c r="BF464" s="112" t="s">
        <v>3066</v>
      </c>
      <c r="BG464" s="112" t="s">
        <v>7122</v>
      </c>
      <c r="BH464" s="113" t="str">
        <f>VLOOKUP(Tabela2[[#This Row],[SIEMA]],Siema2025,29,FALSE)</f>
        <v>02502844000166</v>
      </c>
      <c r="BI464" s="114" t="str">
        <f>VLOOKUP(Tabela2[[#This Row],[SIEMA]],Siema2025,107,FALSE)</f>
        <v>Não</v>
      </c>
      <c r="BJ464" s="109" t="s">
        <v>7097</v>
      </c>
      <c r="BK464" s="106" t="s">
        <v>2696</v>
      </c>
      <c r="BL464" s="143">
        <v>45853</v>
      </c>
      <c r="BM464" s="110">
        <f ca="1">IF(Tabela2[[#This Row],[Data de atendimento do Ibama (considerar o primeiro documento/ação)]]="",_xlfn.DAYS(TODAY(),J464),_xlfn.DAYS(Tabela2[[#This Row],[Data de atendimento do Ibama (considerar o primeiro documento/ação)]],J464))</f>
        <v>6</v>
      </c>
      <c r="BN464" s="110" t="str">
        <f>IF(Tabela2[[#This Row],[Atendido pelo Ibama ("Não" ou "Sim")]]="Não","Preencher", IF(Tabela2[[#This Row],[Atendido pelo Ibama ("Não" ou "Sim")]]="Sim","NA",""))</f>
        <v>NA</v>
      </c>
      <c r="BO464" s="116" t="s">
        <v>7098</v>
      </c>
      <c r="BP464" s="110" t="str">
        <f>IF(Tabela2[[#This Row],[Forma de atendimento (primeiro documento/ação)]]= "Outros (especificar)", "PREENCHER","NA")</f>
        <v>NA</v>
      </c>
      <c r="BQ464" s="108" t="s">
        <v>123</v>
      </c>
      <c r="BR464" s="110" t="str">
        <f>IF(Tabela2[[#This Row],[Equipe do Ibama foi a campo? Houve sobrevoo do Poseidon?]] = "Sim", "PREENCHER","NA")</f>
        <v>NA</v>
      </c>
      <c r="BS464" s="110" t="str">
        <f>IF(Tabela2[[#This Row],[Se sim, foi emitida Ordem de Emergência? (informações vinculada à coluna CK)]] = "Sim", "PREENCHER","NA")</f>
        <v>NA</v>
      </c>
      <c r="BT464" s="110" t="s">
        <v>7125</v>
      </c>
      <c r="BU464" s="110" t="s">
        <v>2696</v>
      </c>
      <c r="BV464" s="110" t="s">
        <v>123</v>
      </c>
      <c r="BW464" s="110" t="s">
        <v>123</v>
      </c>
      <c r="BX464" s="108" t="s">
        <v>7119</v>
      </c>
      <c r="BY464" s="108"/>
      <c r="BZ464" s="106" t="str">
        <f>IF(Tabela2[[#This Row],[Data do documento de encerramento]]="NA","NA",IF(Tabela2[[#This Row],[Data do documento de encerramento]]="","Pendente de conclusão/ encerramento",_xlfn.DAYS(Tabela2[[#This Row],[Data do documento de encerramento]],J464)))</f>
        <v>Pendente de conclusão/ encerramento</v>
      </c>
      <c r="CA464" s="109" t="s">
        <v>7126</v>
      </c>
      <c r="CB464" s="109"/>
      <c r="CC464" s="117"/>
      <c r="CD464" s="109"/>
      <c r="CE464" s="109"/>
      <c r="CF464" s="109"/>
    </row>
    <row r="465" spans="1:84" ht="30.75" hidden="1">
      <c r="A465" s="172">
        <v>202571054018</v>
      </c>
      <c r="B465" s="173" t="s">
        <v>8748</v>
      </c>
      <c r="C465" s="110" t="str">
        <f>VLOOKUP(Tabela2[[#This Row],[SIEMA]],Siema2025,4,FALSE)</f>
        <v xml:space="preserve"> AL</v>
      </c>
      <c r="D465" s="108" t="str">
        <f>VLOOKUP(Tabela2[[#This Row],[SIEMA]],Siema2025,3,FALSE)</f>
        <v xml:space="preserve">Pilar </v>
      </c>
      <c r="E465" s="108" t="str">
        <f>VLOOKUP(Tabela2[[#This Row],[SIEMA]],Siema2025,20,FALSE)</f>
        <v>Fazenda Lamarão, s/n. Área rural.</v>
      </c>
      <c r="F465" s="108"/>
      <c r="G465" s="108" t="s">
        <v>8749</v>
      </c>
      <c r="H465" s="108" t="s">
        <v>8750</v>
      </c>
      <c r="I465" s="106" t="str">
        <f>VLOOKUP(Tabela2[[#This Row],[SIEMA]],Siema2025,19,FALSE)</f>
        <v/>
      </c>
      <c r="J465" s="107">
        <f>VLOOKUP(Tabela2[[#This Row],[SIEMA]],Siema2025,2,FALSE)</f>
        <v>45847</v>
      </c>
      <c r="K465" s="107" t="str">
        <f>VLOOKUP(Tabela2[[#This Row],[SIEMA]],Siema2025,16,FALSE)</f>
        <v>Quarta</v>
      </c>
      <c r="L465" s="108" t="str">
        <f>IF(Tabela2[[#This Row],[Data]]="","Sem Informação",VLOOKUP(MONTH(Tabela2[[#This Row],[Data]]),'[1]Validação de dados'!$I$1:$J$13,2,0))</f>
        <v>Julho</v>
      </c>
      <c r="M465" s="106">
        <f>YEAR(Tabela2[[#This Row],[Data]])</f>
        <v>2025</v>
      </c>
      <c r="N465" s="107" t="str">
        <f>VLOOKUP(Tabela2[[#This Row],[SIEMA]],Siema2025,17,FALSE)</f>
        <v>Noturno</v>
      </c>
      <c r="O465" s="107" t="str">
        <f>VLOOKUP(Tabela2[[#This Row],[SIEMA]],Siema2025,5,FALSE)</f>
        <v>Outro(s)</v>
      </c>
      <c r="P465" s="106" t="str">
        <f>VLOOKUP(Tabela2[[#This Row],[SIEMA]],Siema2025,21,FALSE)</f>
        <v>POÇO PETROLÍFERO CAMPO PILAR CURURU (3-ORGM-3-AL</v>
      </c>
      <c r="Q465" s="106" t="str">
        <f>VLOOKUP(Tabela2[[#This Row],[SIEMA]],Siema2025,7,FALSE)</f>
        <v/>
      </c>
      <c r="R465" s="106" t="str">
        <f>VLOOKUP(Tabela2[[#This Row],[SIEMA]],Siema2025,10,FALSE)</f>
        <v>Fluido Sintético de perfuração</v>
      </c>
      <c r="S465" s="109" t="str">
        <f>IF(Q465="","", IF(Q465="NC","", IF(Q465="NE","", IF(Q465="NA","",IFERROR(VLOOKUP(Q465,Produtos!$A$1:$C$2319,2,FALSE),"Não Cadastrado")))))</f>
        <v/>
      </c>
      <c r="T465" s="106" t="str">
        <f>VLOOKUP(Tabela2[[#This Row],[SIEMA]],Siema2025,11,FALSE)</f>
        <v>1.272</v>
      </c>
      <c r="U465" s="106" t="str">
        <f>VLOOKUP(Tabela2[[#This Row],[SIEMA]],Siema2025,12,FALSE)</f>
        <v>M3</v>
      </c>
      <c r="V465" s="106" t="str">
        <f>IF(Q465="","",IF(ISNUMBER(Q465)=FALSE,"Não se aplica",IFERROR(VLOOKUP(Q465,Produtos!$A$1:$C$2319,3,FALSE),"Não Cadastrado")))</f>
        <v/>
      </c>
      <c r="W465" s="106"/>
      <c r="X465" s="115" t="str">
        <f>IF(Tabela2[[#This Row],[Origem do acidente]] = "Plataforma", "PREENCHER","NA")</f>
        <v>NA</v>
      </c>
      <c r="Y465" s="111" t="str">
        <f>IF(W465="","", IF(W465="NC","", IF(W465="NE","", IF(W465="NA","",IFERROR(VLOOKUP(W465,Produtos!$A$1:$C$2319,2,FALSE),"Não Cadastrado")))))</f>
        <v/>
      </c>
      <c r="Z465" s="106"/>
      <c r="AA465" s="106" t="str">
        <f>VLOOKUP(Tabela2[[#This Row],[SIEMA]],Siema2025,12,FALSE)</f>
        <v>M3</v>
      </c>
      <c r="AB465" s="106" t="str">
        <f>IF(W465="","",IF(ISNUMBER(W465)=FALSE,"Não se aplica",IFERROR(VLOOKUP(W465,Produtos!$A$1:$C$2319,3,FALSE),"Não Cadastrado")))</f>
        <v/>
      </c>
      <c r="AC465" s="106"/>
      <c r="AD465" s="110" t="str">
        <f>IF(Tabela2[[#This Row],[Origem do acidente]] = "Plataforma", "PREENCHER","NA")</f>
        <v>NA</v>
      </c>
      <c r="AE465" s="109" t="str">
        <f>IF(AC465="","", IF(AC465="NC","", IF(AC465="NE","", IF(AC465="NA","",IFERROR(VLOOKUP(AC465,Produtos!$A$1:$C$2319,2,FALSE),"Não Cadastrado")))))</f>
        <v/>
      </c>
      <c r="AF465" s="106"/>
      <c r="AG465" s="106"/>
      <c r="AH465" s="106" t="str">
        <f>IF(AC465="","",IF(ISNUMBER(AC465)=FALSE,"Não se aplica",IFERROR(VLOOKUP(AC465,Produtos!$A$1:$C$2319,3,FALSE),"Não Cadastrado")))</f>
        <v/>
      </c>
      <c r="AI465" s="106"/>
      <c r="AJ465" s="106" t="str">
        <f>VLOOKUP(Tabela2[[#This Row],[SIEMA]],Siema2025,26,FALSE)</f>
        <v/>
      </c>
      <c r="AK465" s="109"/>
      <c r="AL465" s="109"/>
      <c r="AM465" s="109"/>
      <c r="AN465" s="110" t="str">
        <f>VLOOKUP(Tabela2[[#This Row],[SIEMA]],Siema2025,51,FALSE)</f>
        <v/>
      </c>
      <c r="AO465" s="110" t="str">
        <f>VLOOKUP(Tabela2[[#This Row],[SIEMA]],Siema2025,53,FALSE)</f>
        <v/>
      </c>
      <c r="AP465" s="110" t="str">
        <f>VLOOKUP(Tabela2[[#This Row],[SIEMA]],Siema2025,55,FALSE)</f>
        <v/>
      </c>
      <c r="AQ465" s="110" t="str">
        <f>VLOOKUP(Tabela2[[#This Row],[SIEMA]],Siema2025,57,FALSE)</f>
        <v/>
      </c>
      <c r="AR465" s="110" t="str">
        <f>VLOOKUP(Tabela2[[#This Row],[SIEMA]],Siema2025,59,FALSE)</f>
        <v/>
      </c>
      <c r="AS465" s="110" t="str">
        <f>VLOOKUP(Tabela2[[#This Row],[SIEMA]],Siema2025,61,FALSE)</f>
        <v/>
      </c>
      <c r="AT465" s="110" t="str">
        <f>VLOOKUP(Tabela2[[#This Row],[SIEMA]],Siema2025,63,FALSE)</f>
        <v/>
      </c>
      <c r="AU465" s="110" t="str">
        <f>VLOOKUP(Tabela2[[#This Row],[SIEMA]],Siema2025,65,FALSE)</f>
        <v>X</v>
      </c>
      <c r="AV465" s="110" t="str">
        <f>VLOOKUP(Tabela2[[#This Row],[SIEMA]],Siema2025,67,FALSE)</f>
        <v/>
      </c>
      <c r="AW465" s="110" t="str">
        <f>VLOOKUP(Tabela2[[#This Row],[SIEMA]],Siema2025,69,FALSE)</f>
        <v/>
      </c>
      <c r="AX465" s="110" t="str">
        <f>VLOOKUP(Tabela2[[#This Row],[SIEMA]],Siema2025,71,FALSE)</f>
        <v/>
      </c>
      <c r="AY465" s="110" t="str">
        <f>VLOOKUP(Tabela2[[#This Row],[SIEMA]],Siema2025,73,FALSE)</f>
        <v/>
      </c>
      <c r="AZ465" s="110" t="str">
        <f>VLOOKUP(Tabela2[[#This Row],[SIEMA]],Siema2025,75,FALSE)</f>
        <v/>
      </c>
      <c r="BA465" s="110" t="str">
        <f>VLOOKUP(Tabela2[[#This Row],[SIEMA]],Siema2025,77,FALSE)</f>
        <v/>
      </c>
      <c r="BB465" s="110" t="str">
        <f>VLOOKUP(Tabela2[[#This Row],[SIEMA]],Siema2025,79,FALSE)</f>
        <v/>
      </c>
      <c r="BC465" s="110" t="str">
        <f>IF(Tabela2[[#This Row],[Outro(s) ]] = "X", "PREENCHER","NA")</f>
        <v>NA</v>
      </c>
      <c r="BD465" s="110" t="str">
        <f>VLOOKUP(Tabela2[[#This Row],[SIEMA]],Siema2025,82,FALSE)</f>
        <v/>
      </c>
      <c r="BE465" s="110" t="str">
        <f>VLOOKUP(Tabela2[[#This Row],[SIEMA]],Siema2025,81,FALSE)</f>
        <v/>
      </c>
      <c r="BF465" s="112" t="str">
        <f>VLOOKUP(Tabela2[[#This Row],[SIEMA]],Siema2025,28,FALSE)</f>
        <v>Origem Energia Alagoas</v>
      </c>
      <c r="BG465" s="112"/>
      <c r="BH465" s="113" t="str">
        <f>VLOOKUP(Tabela2[[#This Row],[SIEMA]],Siema2025,29,FALSE)</f>
        <v>34186669000301</v>
      </c>
      <c r="BI465" s="114" t="str">
        <f>VLOOKUP(Tabela2[[#This Row],[SIEMA]],Siema2025,107,FALSE)</f>
        <v>Não</v>
      </c>
      <c r="BJ465" s="109" t="s">
        <v>7111</v>
      </c>
      <c r="BK465" s="106" t="s">
        <v>2696</v>
      </c>
      <c r="BL465" s="143">
        <v>45869</v>
      </c>
      <c r="BM465" s="110">
        <f ca="1">IF(Tabela2[[#This Row],[Data de atendimento do Ibama (considerar o primeiro documento/ação)]]="",_xlfn.DAYS(TODAY(),J465),_xlfn.DAYS(Tabela2[[#This Row],[Data de atendimento do Ibama (considerar o primeiro documento/ação)]],J465))</f>
        <v>22</v>
      </c>
      <c r="BN465" s="110" t="str">
        <f>IF(Tabela2[[#This Row],[Atendido pelo Ibama ("Não" ou "Sim")]]="Não","Preencher", IF(Tabela2[[#This Row],[Atendido pelo Ibama ("Não" ou "Sim")]]="Sim","NA",""))</f>
        <v>NA</v>
      </c>
      <c r="BO465" s="116" t="s">
        <v>7139</v>
      </c>
      <c r="BP465" s="110" t="str">
        <f>IF(Tabela2[[#This Row],[Forma de atendimento (primeiro documento/ação)]]= "Outros (especificar)", "PREENCHER","NA")</f>
        <v>NA</v>
      </c>
      <c r="BQ465" s="108" t="s">
        <v>123</v>
      </c>
      <c r="BR465" s="110" t="str">
        <f>IF(Tabela2[[#This Row],[Equipe do Ibama foi a campo? Houve sobrevoo do Poseidon?]] = "Sim", "PREENCHER","NA")</f>
        <v>NA</v>
      </c>
      <c r="BS465" s="110" t="str">
        <f>IF(Tabela2[[#This Row],[Se sim, foi emitida Ordem de Emergência? (informações vinculada à coluna CK)]] = "Sim", "PREENCHER","NA")</f>
        <v>NA</v>
      </c>
      <c r="BT465" s="110" t="str">
        <f>IF(Tabela2[[#This Row],[Foi elaborado Relatório de Vistoria pelo Ibama? (informações vinculada à coluna CK)]] = "Sim", "PREENCHER","NA")</f>
        <v>NA</v>
      </c>
      <c r="BU465" s="110" t="s">
        <v>2696</v>
      </c>
      <c r="BV465" s="110" t="s">
        <v>2696</v>
      </c>
      <c r="BW465" s="110" t="s">
        <v>123</v>
      </c>
      <c r="BX465" s="108"/>
      <c r="BY465" s="108"/>
      <c r="BZ465" s="106" t="str">
        <f>IF(Tabela2[[#This Row],[Data do documento de encerramento]]="NA","NA",IF(Tabela2[[#This Row],[Data do documento de encerramento]]="","Pendente de conclusão/ encerramento",_xlfn.DAYS(Tabela2[[#This Row],[Data do documento de encerramento]],J465)))</f>
        <v>Pendente de conclusão/ encerramento</v>
      </c>
      <c r="CA465" s="109"/>
      <c r="CB465" s="109"/>
      <c r="CC465" s="117"/>
      <c r="CD465" s="109"/>
      <c r="CE465" s="109"/>
      <c r="CF465" s="109"/>
    </row>
    <row r="466" spans="1:84" hidden="1">
      <c r="A466" s="172">
        <v>202571154008</v>
      </c>
      <c r="B466" s="173" t="s">
        <v>8751</v>
      </c>
      <c r="C466" s="110" t="str">
        <f>VLOOKUP(Tabela2[[#This Row],[SIEMA]],Siema2025,4,FALSE)</f>
        <v xml:space="preserve"> MG</v>
      </c>
      <c r="D466" s="108" t="str">
        <f>VLOOKUP(Tabela2[[#This Row],[SIEMA]],Siema2025,3,FALSE)</f>
        <v xml:space="preserve">Pavão </v>
      </c>
      <c r="E466" s="108" t="str">
        <f>VLOOKUP(Tabela2[[#This Row],[SIEMA]],Siema2025,20,FALSE)</f>
        <v>Rodocia MGC 409, km 74</v>
      </c>
      <c r="F466" s="108"/>
      <c r="G466" s="108" t="s">
        <v>8752</v>
      </c>
      <c r="H466" s="108" t="s">
        <v>8753</v>
      </c>
      <c r="I466" s="106" t="s">
        <v>7118</v>
      </c>
      <c r="J466" s="107">
        <f>VLOOKUP(Tabela2[[#This Row],[SIEMA]],Siema2025,2,FALSE)</f>
        <v>45847</v>
      </c>
      <c r="K466" s="107" t="str">
        <f>VLOOKUP(Tabela2[[#This Row],[SIEMA]],Siema2025,16,FALSE)</f>
        <v>Quarta</v>
      </c>
      <c r="L466" s="108" t="str">
        <f>IF(Tabela2[[#This Row],[Data]]="","Sem Informação",VLOOKUP(MONTH(Tabela2[[#This Row],[Data]]),'[1]Validação de dados'!$I$1:$J$13,2,0))</f>
        <v>Julho</v>
      </c>
      <c r="M466" s="106">
        <f>YEAR(Tabela2[[#This Row],[Data]])</f>
        <v>2025</v>
      </c>
      <c r="N466" s="107" t="str">
        <f>VLOOKUP(Tabela2[[#This Row],[SIEMA]],Siema2025,17,FALSE)</f>
        <v>Vespertino</v>
      </c>
      <c r="O466" s="107" t="str">
        <f>VLOOKUP(Tabela2[[#This Row],[SIEMA]],Siema2025,5,FALSE)</f>
        <v>Rodovia</v>
      </c>
      <c r="P466" s="106" t="str">
        <f>VLOOKUP(Tabela2[[#This Row],[SIEMA]],Siema2025,21,FALSE)</f>
        <v>Transporte Rodoviário</v>
      </c>
      <c r="Q466" s="106">
        <v>3257</v>
      </c>
      <c r="R466" s="106" t="str">
        <f>VLOOKUP(Tabela2[[#This Row],[SIEMA]],Siema2025,10,FALSE)</f>
        <v/>
      </c>
      <c r="S466" s="109" t="str">
        <f>IF(Q466="","", IF(Q466="NC","", IF(Q466="NE","", IF(Q466="NA","",IFERROR(VLOOKUP(Q466,Produtos!$A$1:$C$2319,2,FALSE),"Não Cadastrado")))))</f>
        <v>LÍQUIDO A TEMPERATURA ELEVADA, N.E., a 100ºC ou mais e abaixo do PFg (incluindo metais fundidos, sais fundidos,
etc)</v>
      </c>
      <c r="T466" s="106">
        <v>30570</v>
      </c>
      <c r="U466" s="106" t="s">
        <v>7294</v>
      </c>
      <c r="V466" s="106">
        <f>IF(Q466="","",IF(ISNUMBER(Q466)=FALSE,"Não se aplica",IFERROR(VLOOKUP(Q466,Produtos!$A$1:$C$2319,3,FALSE),"Não Cadastrado")))</f>
        <v>9</v>
      </c>
      <c r="W466" s="106" t="str">
        <f>VLOOKUP(Tabela2[[#This Row],[SIEMA]],Siema2025,10,FALSE)</f>
        <v/>
      </c>
      <c r="X466" s="115" t="str">
        <f>IF(Tabela2[[#This Row],[Origem do acidente]] = "Plataforma", "PREENCHER","NA")</f>
        <v>NA</v>
      </c>
      <c r="Y466" s="111" t="str">
        <f>IF(W466="","", IF(W466="NC","", IF(W466="NE","", IF(W466="NA","",IFERROR(VLOOKUP(W466,Produtos!$A$1:$C$2319,2,FALSE),"Não Cadastrado")))))</f>
        <v/>
      </c>
      <c r="Z466" s="106" t="str">
        <f>VLOOKUP(Tabela2[[#This Row],[SIEMA]],Siema2025,11,FALSE)</f>
        <v xml:space="preserve"> </v>
      </c>
      <c r="AA466" s="106" t="str">
        <f>VLOOKUP(Tabela2[[#This Row],[SIEMA]],Siema2025,12,FALSE)</f>
        <v xml:space="preserve"> </v>
      </c>
      <c r="AB466" s="106" t="str">
        <f>IF(W466="","",IF(ISNUMBER(W466)=FALSE,"Não se aplica",IFERROR(VLOOKUP(W466,Produtos!$A$1:$C$2319,3,FALSE),"Não Cadastrado")))</f>
        <v/>
      </c>
      <c r="AC466" s="106"/>
      <c r="AD466" s="110" t="str">
        <f>IF(Tabela2[[#This Row],[Origem do acidente]] = "Plataforma", "PREENCHER","NA")</f>
        <v>NA</v>
      </c>
      <c r="AE466" s="109" t="str">
        <f>IF(AC466="","", IF(AC466="NC","", IF(AC466="NE","", IF(AC466="NA","",IFERROR(VLOOKUP(AC466,Produtos!$A$1:$C$2319,2,FALSE),"Não Cadastrado")))))</f>
        <v/>
      </c>
      <c r="AF466" s="106"/>
      <c r="AG466" s="106"/>
      <c r="AH466" s="106" t="str">
        <f>IF(AC466="","",IF(ISNUMBER(AC466)=FALSE,"Não se aplica",IFERROR(VLOOKUP(AC466,Produtos!$A$1:$C$2319,3,FALSE),"Não Cadastrado")))</f>
        <v/>
      </c>
      <c r="AI466" s="106"/>
      <c r="AJ466" s="106" t="s">
        <v>8754</v>
      </c>
      <c r="AK466" s="109" t="s">
        <v>7356</v>
      </c>
      <c r="AL466" s="109" t="s">
        <v>7343</v>
      </c>
      <c r="AM466" s="109"/>
      <c r="AN466" s="110" t="str">
        <f>VLOOKUP(Tabela2[[#This Row],[SIEMA]],Siema2025,51,FALSE)</f>
        <v/>
      </c>
      <c r="AO466" s="110" t="str">
        <f>VLOOKUP(Tabela2[[#This Row],[SIEMA]],Siema2025,53,FALSE)</f>
        <v/>
      </c>
      <c r="AP466" s="110" t="str">
        <f>VLOOKUP(Tabela2[[#This Row],[SIEMA]],Siema2025,55,FALSE)</f>
        <v/>
      </c>
      <c r="AQ466" s="110" t="str">
        <f>VLOOKUP(Tabela2[[#This Row],[SIEMA]],Siema2025,57,FALSE)</f>
        <v/>
      </c>
      <c r="AR466" s="110" t="str">
        <f>VLOOKUP(Tabela2[[#This Row],[SIEMA]],Siema2025,59,FALSE)</f>
        <v/>
      </c>
      <c r="AS466" s="110" t="str">
        <f>VLOOKUP(Tabela2[[#This Row],[SIEMA]],Siema2025,61,FALSE)</f>
        <v/>
      </c>
      <c r="AT466" s="110" t="str">
        <f>VLOOKUP(Tabela2[[#This Row],[SIEMA]],Siema2025,63,FALSE)</f>
        <v/>
      </c>
      <c r="AU466" s="110" t="str">
        <f>VLOOKUP(Tabela2[[#This Row],[SIEMA]],Siema2025,65,FALSE)</f>
        <v>X</v>
      </c>
      <c r="AV466" s="110" t="str">
        <f>VLOOKUP(Tabela2[[#This Row],[SIEMA]],Siema2025,67,FALSE)</f>
        <v/>
      </c>
      <c r="AW466" s="110" t="str">
        <f>VLOOKUP(Tabela2[[#This Row],[SIEMA]],Siema2025,69,FALSE)</f>
        <v/>
      </c>
      <c r="AX466" s="110" t="str">
        <f>VLOOKUP(Tabela2[[#This Row],[SIEMA]],Siema2025,71,FALSE)</f>
        <v/>
      </c>
      <c r="AY466" s="110" t="str">
        <f>VLOOKUP(Tabela2[[#This Row],[SIEMA]],Siema2025,73,FALSE)</f>
        <v/>
      </c>
      <c r="AZ466" s="110" t="str">
        <f>VLOOKUP(Tabela2[[#This Row],[SIEMA]],Siema2025,75,FALSE)</f>
        <v/>
      </c>
      <c r="BA466" s="110" t="str">
        <f>VLOOKUP(Tabela2[[#This Row],[SIEMA]],Siema2025,77,FALSE)</f>
        <v/>
      </c>
      <c r="BB466" s="110" t="str">
        <f>VLOOKUP(Tabela2[[#This Row],[SIEMA]],Siema2025,79,FALSE)</f>
        <v/>
      </c>
      <c r="BC466" s="110" t="str">
        <f>IF(Tabela2[[#This Row],[Outro(s) ]] = "X", "PREENCHER","NA")</f>
        <v>NA</v>
      </c>
      <c r="BD466" s="110" t="str">
        <f>VLOOKUP(Tabela2[[#This Row],[SIEMA]],Siema2025,82,FALSE)</f>
        <v/>
      </c>
      <c r="BE466" s="110" t="str">
        <f>VLOOKUP(Tabela2[[#This Row],[SIEMA]],Siema2025,81,FALSE)</f>
        <v/>
      </c>
      <c r="BF466" s="112" t="s">
        <v>8755</v>
      </c>
      <c r="BG466" s="112"/>
      <c r="BH466" s="113" t="s">
        <v>8756</v>
      </c>
      <c r="BI466" s="114" t="str">
        <f>VLOOKUP(Tabela2[[#This Row],[SIEMA]],Siema2025,107,FALSE)</f>
        <v>Não</v>
      </c>
      <c r="BJ466" s="109" t="s">
        <v>7111</v>
      </c>
      <c r="BK466" s="106" t="s">
        <v>2696</v>
      </c>
      <c r="BL466" s="143">
        <v>45861</v>
      </c>
      <c r="BM466" s="110">
        <f ca="1">IF(Tabela2[[#This Row],[Data de atendimento do Ibama (considerar o primeiro documento/ação)]]="",_xlfn.DAYS(TODAY(),J466),_xlfn.DAYS(Tabela2[[#This Row],[Data de atendimento do Ibama (considerar o primeiro documento/ação)]],J466))</f>
        <v>14</v>
      </c>
      <c r="BN466" s="110" t="str">
        <f>IF(Tabela2[[#This Row],[Atendido pelo Ibama ("Não" ou "Sim")]]="Não","Preencher", IF(Tabela2[[#This Row],[Atendido pelo Ibama ("Não" ou "Sim")]]="Sim","NA",""))</f>
        <v>NA</v>
      </c>
      <c r="BO466" s="116" t="s">
        <v>7177</v>
      </c>
      <c r="BP466" s="110" t="str">
        <f>IF(Tabela2[[#This Row],[Forma de atendimento (primeiro documento/ação)]]= "Outros (especificar)", "PREENCHER","NA")</f>
        <v>NA</v>
      </c>
      <c r="BQ466" s="108" t="s">
        <v>123</v>
      </c>
      <c r="BR466" s="110" t="str">
        <f>IF(Tabela2[[#This Row],[Equipe do Ibama foi a campo? Houve sobrevoo do Poseidon?]] = "Sim", "PREENCHER","NA")</f>
        <v>NA</v>
      </c>
      <c r="BS466" s="110" t="str">
        <f>IF(Tabela2[[#This Row],[Se sim, foi emitida Ordem de Emergência? (informações vinculada à coluna CK)]] = "Sim", "PREENCHER","NA")</f>
        <v>NA</v>
      </c>
      <c r="BT466" s="110" t="s">
        <v>7099</v>
      </c>
      <c r="BU466" s="110" t="s">
        <v>2696</v>
      </c>
      <c r="BV466" s="110" t="s">
        <v>123</v>
      </c>
      <c r="BW466" s="110" t="s">
        <v>2696</v>
      </c>
      <c r="BX466" s="108" t="s">
        <v>7100</v>
      </c>
      <c r="BY466" s="143">
        <v>45883</v>
      </c>
      <c r="BZ466" s="106">
        <f>IF(Tabela2[[#This Row],[Data do documento de encerramento]]="NA","NA",IF(Tabela2[[#This Row],[Data do documento de encerramento]]="","Pendente de conclusão/ encerramento",_xlfn.DAYS(Tabela2[[#This Row],[Data do documento de encerramento]],J466)))</f>
        <v>36</v>
      </c>
      <c r="CA466" s="109" t="s">
        <v>7344</v>
      </c>
      <c r="CB466" s="109"/>
      <c r="CC466" s="109"/>
      <c r="CD466" s="109"/>
      <c r="CE466" s="109"/>
      <c r="CF466" s="109"/>
    </row>
    <row r="467" spans="1:84" hidden="1">
      <c r="A467" s="172">
        <v>202571157645</v>
      </c>
      <c r="B467" s="173" t="s">
        <v>8757</v>
      </c>
      <c r="C467" s="110" t="str">
        <f>VLOOKUP(Tabela2[[#This Row],[SIEMA]],Siema2025,4,FALSE)</f>
        <v xml:space="preserve"> MG</v>
      </c>
      <c r="D467" s="108" t="str">
        <f>VLOOKUP(Tabela2[[#This Row],[SIEMA]],Siema2025,3,FALSE)</f>
        <v xml:space="preserve">Luz </v>
      </c>
      <c r="E467" s="108" t="s">
        <v>7338</v>
      </c>
      <c r="F467" s="108" t="s">
        <v>8758</v>
      </c>
      <c r="G467" s="108" t="s">
        <v>8759</v>
      </c>
      <c r="H467" s="108" t="s">
        <v>8760</v>
      </c>
      <c r="I467" s="106" t="s">
        <v>7118</v>
      </c>
      <c r="J467" s="107">
        <f>VLOOKUP(Tabela2[[#This Row],[SIEMA]],Siema2025,2,FALSE)</f>
        <v>45847</v>
      </c>
      <c r="K467" s="107" t="str">
        <f>VLOOKUP(Tabela2[[#This Row],[SIEMA]],Siema2025,16,FALSE)</f>
        <v>Quarta</v>
      </c>
      <c r="L467" s="108" t="str">
        <f>IF(Tabela2[[#This Row],[Data]]="","Sem Informação",VLOOKUP(MONTH(Tabela2[[#This Row],[Data]]),'[1]Validação de dados'!$I$1:$J$13,2,0))</f>
        <v>Julho</v>
      </c>
      <c r="M467" s="106">
        <f>YEAR(Tabela2[[#This Row],[Data]])</f>
        <v>2025</v>
      </c>
      <c r="N467" s="107" t="str">
        <f>VLOOKUP(Tabela2[[#This Row],[SIEMA]],Siema2025,17,FALSE)</f>
        <v>Vespertino</v>
      </c>
      <c r="O467" s="107" t="str">
        <f>VLOOKUP(Tabela2[[#This Row],[SIEMA]],Siema2025,5,FALSE)</f>
        <v>Rodovia</v>
      </c>
      <c r="P467" s="106" t="str">
        <f>VLOOKUP(Tabela2[[#This Row],[SIEMA]],Siema2025,21,FALSE)</f>
        <v>Transporte Rodoviário</v>
      </c>
      <c r="Q467" s="106">
        <v>3082</v>
      </c>
      <c r="R467" s="106" t="s">
        <v>6765</v>
      </c>
      <c r="S467" s="109" t="str">
        <f>IF(Q467="","", IF(Q467="NC","", IF(Q467="NE","", IF(Q467="NA","",IFERROR(VLOOKUP(Q467,Produtos!$A$1:$C$2319,2,FALSE),"Não Cadastrado")))))</f>
        <v>SUBSTÂNCIA QUE APRESENTA RISCO PARA O MEIO AMBIENTE, LÍQUIDA, N.E.</v>
      </c>
      <c r="T467" s="106">
        <v>15</v>
      </c>
      <c r="U467" s="106" t="s">
        <v>648</v>
      </c>
      <c r="V467" s="106">
        <f>IF(Q467="","",IF(ISNUMBER(Q467)=FALSE,"Não se aplica",IFERROR(VLOOKUP(Q467,Produtos!$A$1:$C$2319,3,FALSE),"Não Cadastrado")))</f>
        <v>9</v>
      </c>
      <c r="W467" s="106" t="str">
        <f>VLOOKUP(Tabela2[[#This Row],[SIEMA]],Siema2025,10,FALSE)</f>
        <v/>
      </c>
      <c r="X467" s="115" t="str">
        <f>IF(Tabela2[[#This Row],[Origem do acidente]] = "Plataforma", "PREENCHER","NA")</f>
        <v>NA</v>
      </c>
      <c r="Y467" s="111" t="str">
        <f>IF(W467="","", IF(W467="NC","", IF(W467="NE","", IF(W467="NA","",IFERROR(VLOOKUP(W467,Produtos!$A$1:$C$2319,2,FALSE),"Não Cadastrado")))))</f>
        <v/>
      </c>
      <c r="Z467" s="106" t="str">
        <f>VLOOKUP(Tabela2[[#This Row],[SIEMA]],Siema2025,11,FALSE)</f>
        <v xml:space="preserve"> </v>
      </c>
      <c r="AA467" s="106" t="str">
        <f>VLOOKUP(Tabela2[[#This Row],[SIEMA]],Siema2025,12,FALSE)</f>
        <v xml:space="preserve"> </v>
      </c>
      <c r="AB467" s="106" t="str">
        <f>IF(W467="","",IF(ISNUMBER(W467)=FALSE,"Não se aplica",IFERROR(VLOOKUP(W467,Produtos!$A$1:$C$2319,3,FALSE),"Não Cadastrado")))</f>
        <v/>
      </c>
      <c r="AC467" s="106"/>
      <c r="AD467" s="110" t="str">
        <f>IF(Tabela2[[#This Row],[Origem do acidente]] = "Plataforma", "PREENCHER","NA")</f>
        <v>NA</v>
      </c>
      <c r="AE467" s="109" t="str">
        <f>IF(AC467="","", IF(AC467="NC","", IF(AC467="NE","", IF(AC467="NA","",IFERROR(VLOOKUP(AC467,Produtos!$A$1:$C$2319,2,FALSE),"Não Cadastrado")))))</f>
        <v/>
      </c>
      <c r="AF467" s="106"/>
      <c r="AG467" s="106"/>
      <c r="AH467" s="106" t="str">
        <f>IF(AC467="","",IF(ISNUMBER(AC467)=FALSE,"Não se aplica",IFERROR(VLOOKUP(AC467,Produtos!$A$1:$C$2319,3,FALSE),"Não Cadastrado")))</f>
        <v/>
      </c>
      <c r="AI467" s="106"/>
      <c r="AJ467" t="s">
        <v>8761</v>
      </c>
      <c r="AK467" s="109" t="s">
        <v>7356</v>
      </c>
      <c r="AL467" s="109" t="s">
        <v>7175</v>
      </c>
      <c r="AM467" s="109"/>
      <c r="AN467" s="110" t="str">
        <f>VLOOKUP(Tabela2[[#This Row],[SIEMA]],Siema2025,51,FALSE)</f>
        <v/>
      </c>
      <c r="AO467" s="110" t="str">
        <f>VLOOKUP(Tabela2[[#This Row],[SIEMA]],Siema2025,53,FALSE)</f>
        <v/>
      </c>
      <c r="AP467" s="110" t="str">
        <f>VLOOKUP(Tabela2[[#This Row],[SIEMA]],Siema2025,55,FALSE)</f>
        <v/>
      </c>
      <c r="AQ467" s="110" t="str">
        <f>VLOOKUP(Tabela2[[#This Row],[SIEMA]],Siema2025,57,FALSE)</f>
        <v/>
      </c>
      <c r="AR467" s="110" t="str">
        <f>VLOOKUP(Tabela2[[#This Row],[SIEMA]],Siema2025,59,FALSE)</f>
        <v/>
      </c>
      <c r="AS467" s="110" t="str">
        <f>VLOOKUP(Tabela2[[#This Row],[SIEMA]],Siema2025,61,FALSE)</f>
        <v/>
      </c>
      <c r="AT467" s="110" t="str">
        <f>VLOOKUP(Tabela2[[#This Row],[SIEMA]],Siema2025,63,FALSE)</f>
        <v/>
      </c>
      <c r="AU467" s="110" t="s">
        <v>7176</v>
      </c>
      <c r="AV467" s="110" t="str">
        <f>VLOOKUP(Tabela2[[#This Row],[SIEMA]],Siema2025,67,FALSE)</f>
        <v/>
      </c>
      <c r="AW467" s="110" t="str">
        <f>VLOOKUP(Tabela2[[#This Row],[SIEMA]],Siema2025,69,FALSE)</f>
        <v/>
      </c>
      <c r="AX467" s="110" t="str">
        <f>VLOOKUP(Tabela2[[#This Row],[SIEMA]],Siema2025,71,FALSE)</f>
        <v/>
      </c>
      <c r="AY467" s="110" t="str">
        <f>VLOOKUP(Tabela2[[#This Row],[SIEMA]],Siema2025,73,FALSE)</f>
        <v/>
      </c>
      <c r="AZ467" s="110" t="str">
        <f>VLOOKUP(Tabela2[[#This Row],[SIEMA]],Siema2025,75,FALSE)</f>
        <v/>
      </c>
      <c r="BA467" s="110" t="str">
        <f>VLOOKUP(Tabela2[[#This Row],[SIEMA]],Siema2025,77,FALSE)</f>
        <v/>
      </c>
      <c r="BB467" s="110" t="str">
        <f>VLOOKUP(Tabela2[[#This Row],[SIEMA]],Siema2025,79,FALSE)</f>
        <v/>
      </c>
      <c r="BC467" s="110" t="str">
        <f>IF(Tabela2[[#This Row],[Outro(s) ]] = "X", "PREENCHER","NA")</f>
        <v>NA</v>
      </c>
      <c r="BD467" s="110" t="str">
        <f>VLOOKUP(Tabela2[[#This Row],[SIEMA]],Siema2025,82,FALSE)</f>
        <v/>
      </c>
      <c r="BE467" s="110"/>
      <c r="BF467" s="112" t="s">
        <v>8762</v>
      </c>
      <c r="BG467" s="112"/>
      <c r="BH467" s="113" t="s">
        <v>8763</v>
      </c>
      <c r="BI467" s="114" t="s">
        <v>7062</v>
      </c>
      <c r="BJ467" s="109" t="s">
        <v>7097</v>
      </c>
      <c r="BK467" s="106" t="s">
        <v>2696</v>
      </c>
      <c r="BL467" s="143">
        <v>45852</v>
      </c>
      <c r="BM467" s="110">
        <f ca="1">IF(Tabela2[[#This Row],[Data de atendimento do Ibama (considerar o primeiro documento/ação)]]="",_xlfn.DAYS(TODAY(),J467),_xlfn.DAYS(Tabela2[[#This Row],[Data de atendimento do Ibama (considerar o primeiro documento/ação)]],J467))</f>
        <v>5</v>
      </c>
      <c r="BN467" s="110" t="str">
        <f>IF(Tabela2[[#This Row],[Atendido pelo Ibama ("Não" ou "Sim")]]="Não","Preencher", IF(Tabela2[[#This Row],[Atendido pelo Ibama ("Não" ou "Sim")]]="Sim","NA",""))</f>
        <v>NA</v>
      </c>
      <c r="BO467" s="116" t="s">
        <v>7098</v>
      </c>
      <c r="BP467" s="110" t="str">
        <f>IF(Tabela2[[#This Row],[Forma de atendimento (primeiro documento/ação)]]= "Outros (especificar)", "PREENCHER","NA")</f>
        <v>NA</v>
      </c>
      <c r="BQ467" s="108" t="s">
        <v>123</v>
      </c>
      <c r="BR467" s="110" t="str">
        <f>IF(Tabela2[[#This Row],[Equipe do Ibama foi a campo? Houve sobrevoo do Poseidon?]] = "Sim", "PREENCHER","NA")</f>
        <v>NA</v>
      </c>
      <c r="BS467" s="110" t="str">
        <f>IF(Tabela2[[#This Row],[Se sim, foi emitida Ordem de Emergência? (informações vinculada à coluna CK)]] = "Sim", "PREENCHER","NA")</f>
        <v>NA</v>
      </c>
      <c r="BT467" s="110" t="s">
        <v>7099</v>
      </c>
      <c r="BU467" s="110" t="s">
        <v>2696</v>
      </c>
      <c r="BV467" s="110" t="s">
        <v>123</v>
      </c>
      <c r="BW467" s="110" t="s">
        <v>2696</v>
      </c>
      <c r="BX467" s="108" t="s">
        <v>7100</v>
      </c>
      <c r="BY467" s="143">
        <v>45880</v>
      </c>
      <c r="BZ467" s="106">
        <f>IF(Tabela2[[#This Row],[Data do documento de encerramento]]="NA","NA",IF(Tabela2[[#This Row],[Data do documento de encerramento]]="","Pendente de conclusão/ encerramento",_xlfn.DAYS(Tabela2[[#This Row],[Data do documento de encerramento]],J467)))</f>
        <v>33</v>
      </c>
      <c r="CA467" s="109" t="s">
        <v>8764</v>
      </c>
      <c r="CB467" s="109"/>
      <c r="CC467" s="109"/>
      <c r="CD467" s="109"/>
      <c r="CE467" s="109"/>
      <c r="CF467" s="109"/>
    </row>
    <row r="468" spans="1:84" hidden="1">
      <c r="A468" s="172">
        <v>202571032453</v>
      </c>
      <c r="B468" s="173" t="s">
        <v>8765</v>
      </c>
      <c r="C468" s="110" t="str">
        <f>VLOOKUP(Tabela2[[#This Row],[SIEMA]],Siema2025,4,FALSE)</f>
        <v xml:space="preserve"> PE</v>
      </c>
      <c r="D468" s="108" t="str">
        <f>VLOOKUP(Tabela2[[#This Row],[SIEMA]],Siema2025,3,FALSE)</f>
        <v xml:space="preserve">Igarassu </v>
      </c>
      <c r="E468" s="108" t="str">
        <f>VLOOKUP(Tabela2[[#This Row],[SIEMA]],Siema2025,20,FALSE)</f>
        <v>Rodovia Governador Mario Covas - BR 101, Km 432 Tabatinga</v>
      </c>
      <c r="F468" s="108"/>
      <c r="G468" s="108"/>
      <c r="H468" s="108"/>
      <c r="I468" s="106" t="str">
        <f>VLOOKUP(Tabela2[[#This Row],[SIEMA]],Siema2025,19,FALSE)</f>
        <v/>
      </c>
      <c r="J468" s="107">
        <f>VLOOKUP(Tabela2[[#This Row],[SIEMA]],Siema2025,2,FALSE)</f>
        <v>45848</v>
      </c>
      <c r="K468" s="107" t="str">
        <f>VLOOKUP(Tabela2[[#This Row],[SIEMA]],Siema2025,16,FALSE)</f>
        <v>Quinta</v>
      </c>
      <c r="L468" s="108" t="str">
        <f>IF(Tabela2[[#This Row],[Data]]="","Sem Informação",VLOOKUP(MONTH(Tabela2[[#This Row],[Data]]),'[1]Validação de dados'!$I$1:$J$13,2,0))</f>
        <v>Julho</v>
      </c>
      <c r="M468" s="106">
        <f>YEAR(Tabela2[[#This Row],[Data]])</f>
        <v>2025</v>
      </c>
      <c r="N468" s="107" t="str">
        <f>VLOOKUP(Tabela2[[#This Row],[SIEMA]],Siema2025,17,FALSE)</f>
        <v>Matutino</v>
      </c>
      <c r="O468" s="107" t="str">
        <f>VLOOKUP(Tabela2[[#This Row],[SIEMA]],Siema2025,5,FALSE)</f>
        <v>Rodovia</v>
      </c>
      <c r="P468" s="106" t="str">
        <f>VLOOKUP(Tabela2[[#This Row],[SIEMA]],Siema2025,21,FALSE)</f>
        <v/>
      </c>
      <c r="Q468" s="106" t="str">
        <f>VLOOKUP(Tabela2[[#This Row],[SIEMA]],Siema2025,7,FALSE)</f>
        <v>ÓLEO DIESEL</v>
      </c>
      <c r="R468" s="106" t="str">
        <f>VLOOKUP(Tabela2[[#This Row],[SIEMA]],Siema2025,10,FALSE)</f>
        <v/>
      </c>
      <c r="S468" s="109" t="str">
        <f>IF(Q468="","", IF(Q468="NC","", IF(Q468="NE","", IF(Q468="NA","",IFERROR(VLOOKUP(Q468,Produtos!$A$1:$C$2319,2,FALSE),"Não Cadastrado")))))</f>
        <v>Não Cadastrado</v>
      </c>
      <c r="T468" s="106" t="str">
        <f>VLOOKUP(Tabela2[[#This Row],[SIEMA]],Siema2025,11,FALSE)</f>
        <v xml:space="preserve"> </v>
      </c>
      <c r="U468" s="106" t="str">
        <f>VLOOKUP(Tabela2[[#This Row],[SIEMA]],Siema2025,12,FALSE)</f>
        <v xml:space="preserve"> </v>
      </c>
      <c r="V468" s="106" t="str">
        <f>IF(Q468="","",IF(ISNUMBER(Q468)=FALSE,"Não se aplica",IFERROR(VLOOKUP(Q468,Produtos!$A$1:$C$2319,3,FALSE),"Não Cadastrado")))</f>
        <v>Não se aplica</v>
      </c>
      <c r="W468" s="106" t="str">
        <f>VLOOKUP(Tabela2[[#This Row],[SIEMA]],Siema2025,10,FALSE)</f>
        <v/>
      </c>
      <c r="X468" s="115" t="str">
        <f>IF(Tabela2[[#This Row],[Origem do acidente]] = "Plataforma", "PREENCHER","NA")</f>
        <v>NA</v>
      </c>
      <c r="Y468" s="111" t="str">
        <f>IF(W468="","", IF(W468="NC","", IF(W468="NE","", IF(W468="NA","",IFERROR(VLOOKUP(W468,Produtos!$A$1:$C$2319,2,FALSE),"Não Cadastrado")))))</f>
        <v/>
      </c>
      <c r="Z468" s="106" t="str">
        <f>VLOOKUP(Tabela2[[#This Row],[SIEMA]],Siema2025,11,FALSE)</f>
        <v xml:space="preserve"> </v>
      </c>
      <c r="AA468" s="106" t="str">
        <f>VLOOKUP(Tabela2[[#This Row],[SIEMA]],Siema2025,12,FALSE)</f>
        <v xml:space="preserve"> </v>
      </c>
      <c r="AB468" s="106" t="str">
        <f>IF(W468="","",IF(ISNUMBER(W468)=FALSE,"Não se aplica",IFERROR(VLOOKUP(W468,Produtos!$A$1:$C$2319,3,FALSE),"Não Cadastrado")))</f>
        <v/>
      </c>
      <c r="AC468" s="106"/>
      <c r="AD468" s="110" t="str">
        <f>IF(Tabela2[[#This Row],[Origem do acidente]] = "Plataforma", "PREENCHER","NA")</f>
        <v>NA</v>
      </c>
      <c r="AE468" s="109" t="str">
        <f>IF(AC468="","", IF(AC468="NC","", IF(AC468="NE","", IF(AC468="NA","",IFERROR(VLOOKUP(AC468,Produtos!$A$1:$C$2319,2,FALSE),"Não Cadastrado")))))</f>
        <v/>
      </c>
      <c r="AF468" s="106"/>
      <c r="AG468" s="106"/>
      <c r="AH468" s="106" t="str">
        <f>IF(AC468="","",IF(ISNUMBER(AC468)=FALSE,"Não se aplica",IFERROR(VLOOKUP(AC468,Produtos!$A$1:$C$2319,3,FALSE),"Não Cadastrado")))</f>
        <v/>
      </c>
      <c r="AI468" s="106"/>
      <c r="AJ468" s="106" t="str">
        <f>VLOOKUP(Tabela2[[#This Row],[SIEMA]],Siema2025,26,FALSE)</f>
        <v>O caminhão perdeu o controle e tombou
Vazou todo o diesel</v>
      </c>
      <c r="AK468" s="109"/>
      <c r="AL468" s="109"/>
      <c r="AM468" s="109"/>
      <c r="AN468" s="110" t="str">
        <f>VLOOKUP(Tabela2[[#This Row],[SIEMA]],Siema2025,51,FALSE)</f>
        <v/>
      </c>
      <c r="AO468" s="110" t="str">
        <f>VLOOKUP(Tabela2[[#This Row],[SIEMA]],Siema2025,53,FALSE)</f>
        <v/>
      </c>
      <c r="AP468" s="110" t="str">
        <f>VLOOKUP(Tabela2[[#This Row],[SIEMA]],Siema2025,55,FALSE)</f>
        <v/>
      </c>
      <c r="AQ468" s="110" t="str">
        <f>VLOOKUP(Tabela2[[#This Row],[SIEMA]],Siema2025,57,FALSE)</f>
        <v/>
      </c>
      <c r="AR468" s="110" t="str">
        <f>VLOOKUP(Tabela2[[#This Row],[SIEMA]],Siema2025,59,FALSE)</f>
        <v/>
      </c>
      <c r="AS468" s="110" t="str">
        <f>VLOOKUP(Tabela2[[#This Row],[SIEMA]],Siema2025,61,FALSE)</f>
        <v/>
      </c>
      <c r="AT468" s="110" t="str">
        <f>VLOOKUP(Tabela2[[#This Row],[SIEMA]],Siema2025,63,FALSE)</f>
        <v/>
      </c>
      <c r="AU468" s="110" t="str">
        <f>VLOOKUP(Tabela2[[#This Row],[SIEMA]],Siema2025,65,FALSE)</f>
        <v>X</v>
      </c>
      <c r="AV468" s="110" t="str">
        <f>VLOOKUP(Tabela2[[#This Row],[SIEMA]],Siema2025,67,FALSE)</f>
        <v/>
      </c>
      <c r="AW468" s="110" t="str">
        <f>VLOOKUP(Tabela2[[#This Row],[SIEMA]],Siema2025,69,FALSE)</f>
        <v/>
      </c>
      <c r="AX468" s="110" t="str">
        <f>VLOOKUP(Tabela2[[#This Row],[SIEMA]],Siema2025,71,FALSE)</f>
        <v/>
      </c>
      <c r="AY468" s="110" t="str">
        <f>VLOOKUP(Tabela2[[#This Row],[SIEMA]],Siema2025,73,FALSE)</f>
        <v/>
      </c>
      <c r="AZ468" s="110" t="str">
        <f>VLOOKUP(Tabela2[[#This Row],[SIEMA]],Siema2025,75,FALSE)</f>
        <v/>
      </c>
      <c r="BA468" s="110" t="str">
        <f>VLOOKUP(Tabela2[[#This Row],[SIEMA]],Siema2025,77,FALSE)</f>
        <v/>
      </c>
      <c r="BB468" s="110" t="str">
        <f>VLOOKUP(Tabela2[[#This Row],[SIEMA]],Siema2025,79,FALSE)</f>
        <v/>
      </c>
      <c r="BC468" s="110" t="str">
        <f>IF(Tabela2[[#This Row],[Outro(s) ]] = "X", "PREENCHER","NA")</f>
        <v>NA</v>
      </c>
      <c r="BD468" s="110" t="str">
        <f>VLOOKUP(Tabela2[[#This Row],[SIEMA]],Siema2025,82,FALSE)</f>
        <v/>
      </c>
      <c r="BE468" s="110" t="str">
        <f>VLOOKUP(Tabela2[[#This Row],[SIEMA]],Siema2025,81,FALSE)</f>
        <v/>
      </c>
      <c r="BF468" s="112" t="str">
        <f>VLOOKUP(Tabela2[[#This Row],[SIEMA]],Siema2025,28,FALSE)</f>
        <v>TEXAS COMERCIO DE COMBUSTIVEIS LTDA</v>
      </c>
      <c r="BG468" s="112"/>
      <c r="BH468" s="113" t="str">
        <f>VLOOKUP(Tabela2[[#This Row],[SIEMA]],Siema2025,29,FALSE)</f>
        <v>41219874000111</v>
      </c>
      <c r="BI468" s="114" t="str">
        <f>VLOOKUP(Tabela2[[#This Row],[SIEMA]],Siema2025,107,FALSE)</f>
        <v>Não</v>
      </c>
      <c r="BJ468" s="109"/>
      <c r="BK468" s="106"/>
      <c r="BL468" s="143"/>
      <c r="BM468" s="110">
        <f ca="1">IF(Tabela2[[#This Row],[Data de atendimento do Ibama (considerar o primeiro documento/ação)]]="",_xlfn.DAYS(TODAY(),J468),_xlfn.DAYS(Tabela2[[#This Row],[Data de atendimento do Ibama (considerar o primeiro documento/ação)]],J468))</f>
        <v>372</v>
      </c>
      <c r="BN468" s="110" t="str">
        <f>IF(Tabela2[[#This Row],[Atendido pelo Ibama ("Não" ou "Sim")]]="Não","Preencher", IF(Tabela2[[#This Row],[Atendido pelo Ibama ("Não" ou "Sim")]]="Sim","NA",""))</f>
        <v/>
      </c>
      <c r="BO468" s="116"/>
      <c r="BP468" s="110" t="str">
        <f>IF(Tabela2[[#This Row],[Forma de atendimento (primeiro documento/ação)]]= "Outros (especificar)", "PREENCHER","NA")</f>
        <v>NA</v>
      </c>
      <c r="BQ468" s="108"/>
      <c r="BR468" s="110" t="str">
        <f>IF(Tabela2[[#This Row],[Equipe do Ibama foi a campo? Houve sobrevoo do Poseidon?]] = "Sim", "PREENCHER","NA")</f>
        <v>NA</v>
      </c>
      <c r="BS468" s="110" t="str">
        <f>IF(Tabela2[[#This Row],[Se sim, foi emitida Ordem de Emergência? (informações vinculada à coluna CK)]] = "Sim", "PREENCHER","NA")</f>
        <v>NA</v>
      </c>
      <c r="BT468" s="110" t="str">
        <f>IF(Tabela2[[#This Row],[Foi elaborado Relatório de Vistoria pelo Ibama? (informações vinculada à coluna CK)]] = "Sim", "PREENCHER","NA")</f>
        <v>NA</v>
      </c>
      <c r="BU468" s="110" t="str">
        <f>IF(Tabela2[[#This Row],[Houve envio de Informações Pós-acidente (preencher "não se aplica" quando de competência estadual/municipal)]] = "Sim", "PREENCHER","NA")</f>
        <v>NA</v>
      </c>
      <c r="BV468" s="110" t="str">
        <f>IF(Tabela2[[#This Row],[Houve avaliação das informações pós-acidente solicitadas/enviadas?]] = "Sim", "PREENCHER","NA")</f>
        <v>NA</v>
      </c>
      <c r="BW468" s="110" t="str">
        <f>IF(Tabela2[[#This Row],[O Ibama aguarda resposta da empresa/OEMA, etc?]] = "Sim", "PREENCHER","NA")</f>
        <v>NA</v>
      </c>
      <c r="BX468" s="108"/>
      <c r="BY468" s="108"/>
      <c r="BZ468" s="106" t="str">
        <f>IF(Tabela2[[#This Row],[Data do documento de encerramento]]="NA","NA",IF(Tabela2[[#This Row],[Data do documento de encerramento]]="","Pendente de conclusão/ encerramento",_xlfn.DAYS(Tabela2[[#This Row],[Data do documento de encerramento]],J468)))</f>
        <v>Pendente de conclusão/ encerramento</v>
      </c>
      <c r="CA468" s="109"/>
      <c r="CB468" s="109"/>
      <c r="CC468" s="109"/>
      <c r="CD468" s="109"/>
      <c r="CE468" s="109"/>
      <c r="CF468" s="109"/>
    </row>
    <row r="469" spans="1:84" ht="45.75" hidden="1">
      <c r="A469" s="172">
        <v>202571036027</v>
      </c>
      <c r="B469" s="173" t="s">
        <v>8766</v>
      </c>
      <c r="C469" s="110" t="str">
        <f>VLOOKUP(Tabela2[[#This Row],[SIEMA]],Siema2025,4,FALSE)</f>
        <v xml:space="preserve"> GO</v>
      </c>
      <c r="D469" s="108" t="str">
        <f>VLOOKUP(Tabela2[[#This Row],[SIEMA]],Siema2025,3,FALSE)</f>
        <v xml:space="preserve">Goiatuba </v>
      </c>
      <c r="E469" s="108" t="s">
        <v>7372</v>
      </c>
      <c r="F469" s="108" t="s">
        <v>8767</v>
      </c>
      <c r="G469" s="108" t="s">
        <v>8768</v>
      </c>
      <c r="H469" s="108" t="s">
        <v>8769</v>
      </c>
      <c r="I469" s="106" t="s">
        <v>7118</v>
      </c>
      <c r="J469" s="107">
        <f>VLOOKUP(Tabela2[[#This Row],[SIEMA]],Siema2025,2,FALSE)</f>
        <v>45848</v>
      </c>
      <c r="K469" s="107" t="str">
        <f>VLOOKUP(Tabela2[[#This Row],[SIEMA]],Siema2025,16,FALSE)</f>
        <v>Quinta</v>
      </c>
      <c r="L469" s="108" t="str">
        <f>IF(Tabela2[[#This Row],[Data]]="","Sem Informação",VLOOKUP(MONTH(Tabela2[[#This Row],[Data]]),'[1]Validação de dados'!$I$1:$J$13,2,0))</f>
        <v>Julho</v>
      </c>
      <c r="M469" s="108">
        <f>YEAR(Tabela2[[#This Row],[Data]])</f>
        <v>2025</v>
      </c>
      <c r="N469" s="107" t="str">
        <f>VLOOKUP(Tabela2[[#This Row],[SIEMA]],Siema2025,17,FALSE)</f>
        <v>Madrugada</v>
      </c>
      <c r="O469" s="107" t="str">
        <f>VLOOKUP(Tabela2[[#This Row],[SIEMA]],Siema2025,5,FALSE)</f>
        <v>Rodovia</v>
      </c>
      <c r="P469" s="106" t="str">
        <f>VLOOKUP(Tabela2[[#This Row],[SIEMA]],Siema2025,21,FALSE)</f>
        <v>Duas carretas trafegavam no sentido norte, quando a carreta que seguia atrás colidiu na traseira da carreta que estava à frente, vindo a pegar fogo após o impacto.</v>
      </c>
      <c r="Q469" s="106">
        <v>2215</v>
      </c>
      <c r="R469" s="106" t="str">
        <f>VLOOKUP(Tabela2[[#This Row],[SIEMA]],Siema2025,10,FALSE)</f>
        <v/>
      </c>
      <c r="S469" s="109" t="str">
        <f>IF(Q469="","", IF(Q469="NC","", IF(Q469="NE","", IF(Q469="NA","",IFERROR(VLOOKUP(Q469,Produtos!$A$1:$C$2319,2,FALSE),"Não Cadastrado")))))</f>
        <v>ANIDRIDO MALÉICO</v>
      </c>
      <c r="T469" s="106" t="s">
        <v>6834</v>
      </c>
      <c r="U469" s="106" t="s">
        <v>7062</v>
      </c>
      <c r="V469" s="106">
        <f>IF(Q469="","",IF(ISNUMBER(Q469)=FALSE,"Não se aplica",IFERROR(VLOOKUP(Q469,Produtos!$A$1:$C$2319,3,FALSE),"Não Cadastrado")))</f>
        <v>8</v>
      </c>
      <c r="W469" s="106" t="str">
        <f>VLOOKUP(Tabela2[[#This Row],[SIEMA]],Siema2025,10,FALSE)</f>
        <v/>
      </c>
      <c r="X469" s="115" t="str">
        <f>IF(Tabela2[[#This Row],[Origem do acidente]] = "Plataforma", "PREENCHER","NA")</f>
        <v>NA</v>
      </c>
      <c r="Y469" s="111" t="str">
        <f>IF(W469="","", IF(W469="NC","", IF(W469="NE","", IF(W469="NA","",IFERROR(VLOOKUP(W469,Produtos!$A$1:$C$2319,2,FALSE),"Não Cadastrado")))))</f>
        <v/>
      </c>
      <c r="Z469" s="106" t="str">
        <f>VLOOKUP(Tabela2[[#This Row],[SIEMA]],Siema2025,11,FALSE)</f>
        <v xml:space="preserve"> </v>
      </c>
      <c r="AA469" s="106" t="str">
        <f>VLOOKUP(Tabela2[[#This Row],[SIEMA]],Siema2025,12,FALSE)</f>
        <v xml:space="preserve"> </v>
      </c>
      <c r="AB469" s="106" t="str">
        <f>IF(W469="","",IF(ISNUMBER(W469)=FALSE,"Não se aplica",IFERROR(VLOOKUP(W469,Produtos!$A$1:$C$2319,3,FALSE),"Não Cadastrado")))</f>
        <v/>
      </c>
      <c r="AC469" s="106"/>
      <c r="AD469" s="110" t="str">
        <f>IF(Tabela2[[#This Row],[Origem do acidente]] = "Plataforma", "PREENCHER","NA")</f>
        <v>NA</v>
      </c>
      <c r="AE469" s="109" t="str">
        <f>IF(AC469="","", IF(AC469="NC","", IF(AC469="NE","", IF(AC469="NA","",IFERROR(VLOOKUP(AC469,Produtos!$A$1:$C$2319,2,FALSE),"Não Cadastrado")))))</f>
        <v/>
      </c>
      <c r="AF469" s="106"/>
      <c r="AG469" s="106"/>
      <c r="AH469" s="106" t="str">
        <f>IF(AC469="","",IF(ISNUMBER(AC469)=FALSE,"Não se aplica",IFERROR(VLOOKUP(AC469,Produtos!$A$1:$C$2319,3,FALSE),"Não Cadastrado")))</f>
        <v/>
      </c>
      <c r="AI469" s="106"/>
      <c r="AJ469" s="106" t="s">
        <v>8770</v>
      </c>
      <c r="AK469" s="109" t="s">
        <v>7356</v>
      </c>
      <c r="AL469" s="109" t="s">
        <v>7368</v>
      </c>
      <c r="AM469" s="109" t="s">
        <v>7827</v>
      </c>
      <c r="AN469" s="110" t="str">
        <f>VLOOKUP(Tabela2[[#This Row],[SIEMA]],Siema2025,51,FALSE)</f>
        <v>X</v>
      </c>
      <c r="AO469" s="110" t="str">
        <f>VLOOKUP(Tabela2[[#This Row],[SIEMA]],Siema2025,53,FALSE)</f>
        <v/>
      </c>
      <c r="AP469" s="110" t="str">
        <f>VLOOKUP(Tabela2[[#This Row],[SIEMA]],Siema2025,55,FALSE)</f>
        <v/>
      </c>
      <c r="AQ469" s="110" t="str">
        <f>VLOOKUP(Tabela2[[#This Row],[SIEMA]],Siema2025,57,FALSE)</f>
        <v/>
      </c>
      <c r="AR469" s="110" t="str">
        <f>VLOOKUP(Tabela2[[#This Row],[SIEMA]],Siema2025,59,FALSE)</f>
        <v/>
      </c>
      <c r="AS469" s="110" t="str">
        <f>VLOOKUP(Tabela2[[#This Row],[SIEMA]],Siema2025,61,FALSE)</f>
        <v/>
      </c>
      <c r="AT469" s="110" t="str">
        <f>VLOOKUP(Tabela2[[#This Row],[SIEMA]],Siema2025,63,FALSE)</f>
        <v/>
      </c>
      <c r="AU469" s="110" t="str">
        <f>VLOOKUP(Tabela2[[#This Row],[SIEMA]],Siema2025,65,FALSE)</f>
        <v>X</v>
      </c>
      <c r="AV469" s="110" t="str">
        <f>VLOOKUP(Tabela2[[#This Row],[SIEMA]],Siema2025,67,FALSE)</f>
        <v/>
      </c>
      <c r="AW469" s="110" t="str">
        <f>VLOOKUP(Tabela2[[#This Row],[SIEMA]],Siema2025,69,FALSE)</f>
        <v>X</v>
      </c>
      <c r="AX469" s="110" t="str">
        <f>VLOOKUP(Tabela2[[#This Row],[SIEMA]],Siema2025,71,FALSE)</f>
        <v/>
      </c>
      <c r="AY469" s="110" t="str">
        <f>VLOOKUP(Tabela2[[#This Row],[SIEMA]],Siema2025,73,FALSE)</f>
        <v/>
      </c>
      <c r="AZ469" s="110" t="str">
        <f>VLOOKUP(Tabela2[[#This Row],[SIEMA]],Siema2025,75,FALSE)</f>
        <v/>
      </c>
      <c r="BA469" s="110" t="str">
        <f>VLOOKUP(Tabela2[[#This Row],[SIEMA]],Siema2025,77,FALSE)</f>
        <v/>
      </c>
      <c r="BB469" s="110" t="str">
        <f>VLOOKUP(Tabela2[[#This Row],[SIEMA]],Siema2025,79,FALSE)</f>
        <v/>
      </c>
      <c r="BC469" s="110" t="str">
        <f>IF(Tabela2[[#This Row],[Outro(s) ]] = "X", "PREENCHER","NA")</f>
        <v>NA</v>
      </c>
      <c r="BD469" s="110" t="str">
        <f>VLOOKUP(Tabela2[[#This Row],[SIEMA]],Siema2025,82,FALSE)</f>
        <v/>
      </c>
      <c r="BE469" s="110" t="str">
        <f>VLOOKUP(Tabela2[[#This Row],[SIEMA]],Siema2025,81,FALSE)</f>
        <v/>
      </c>
      <c r="BF469" s="112" t="s">
        <v>6834</v>
      </c>
      <c r="BG469" s="112"/>
      <c r="BH469" s="113" t="s">
        <v>6834</v>
      </c>
      <c r="BI469" s="114" t="s">
        <v>2696</v>
      </c>
      <c r="BJ469" s="109" t="s">
        <v>7097</v>
      </c>
      <c r="BK469" s="106" t="s">
        <v>2696</v>
      </c>
      <c r="BL469" s="143">
        <v>45856</v>
      </c>
      <c r="BM469" s="110">
        <f ca="1">IF(Tabela2[[#This Row],[Data de atendimento do Ibama (considerar o primeiro documento/ação)]]="",_xlfn.DAYS(TODAY(),J469),_xlfn.DAYS(Tabela2[[#This Row],[Data de atendimento do Ibama (considerar o primeiro documento/ação)]],J469))</f>
        <v>8</v>
      </c>
      <c r="BN469" s="110" t="str">
        <f>IF(Tabela2[[#This Row],[Atendido pelo Ibama ("Não" ou "Sim")]]="Não","Preencher", IF(Tabela2[[#This Row],[Atendido pelo Ibama ("Não" ou "Sim")]]="Sim","NA",""))</f>
        <v>NA</v>
      </c>
      <c r="BO469" s="116" t="s">
        <v>7098</v>
      </c>
      <c r="BP469" s="110" t="str">
        <f>IF(Tabela2[[#This Row],[Forma de atendimento (primeiro documento/ação)]]= "Outros (especificar)", "PREENCHER","NA")</f>
        <v>NA</v>
      </c>
      <c r="BQ469" s="108" t="s">
        <v>7062</v>
      </c>
      <c r="BR469" s="110" t="s">
        <v>2696</v>
      </c>
      <c r="BS469" s="110" t="s">
        <v>123</v>
      </c>
      <c r="BT469" s="110" t="s">
        <v>7125</v>
      </c>
      <c r="BU469" s="110" t="s">
        <v>123</v>
      </c>
      <c r="BV469" s="110" t="s">
        <v>2696</v>
      </c>
      <c r="BW469" s="110" t="s">
        <v>123</v>
      </c>
      <c r="BX469" s="108" t="s">
        <v>7119</v>
      </c>
      <c r="BY469" s="108"/>
      <c r="BZ469" s="106" t="str">
        <f>IF(Tabela2[[#This Row],[Data do documento de encerramento]]="NA","NA",IF(Tabela2[[#This Row],[Data do documento de encerramento]]="","Pendente de conclusão/ encerramento",_xlfn.DAYS(Tabela2[[#This Row],[Data do documento de encerramento]],J469)))</f>
        <v>Pendente de conclusão/ encerramento</v>
      </c>
      <c r="CA469" s="109" t="s">
        <v>8771</v>
      </c>
      <c r="CB469" s="109"/>
      <c r="CC469" s="109"/>
      <c r="CD469" s="109"/>
      <c r="CE469" s="109"/>
      <c r="CF469" s="109"/>
    </row>
    <row r="470" spans="1:84" ht="30.75" hidden="1">
      <c r="A470" s="172">
        <v>202571161221</v>
      </c>
      <c r="B470" s="173" t="s">
        <v>8772</v>
      </c>
      <c r="C470" s="110" t="str">
        <f>VLOOKUP(Tabela2[[#This Row],[SIEMA]],Siema2025,4,FALSE)</f>
        <v xml:space="preserve"> RN</v>
      </c>
      <c r="D470" s="108" t="str">
        <f>VLOOKUP(Tabela2[[#This Row],[SIEMA]],Siema2025,3,FALSE)</f>
        <v xml:space="preserve">Alto do Rodrigues </v>
      </c>
      <c r="E470" s="108" t="str">
        <f>VLOOKUP(Tabela2[[#This Row],[SIEMA]],Siema2025,20,FALSE)</f>
        <v>Poço em 7-ARG-819-D-RN</v>
      </c>
      <c r="F470" s="108"/>
      <c r="G470" s="108" t="s">
        <v>8773</v>
      </c>
      <c r="H470" s="108" t="s">
        <v>8774</v>
      </c>
      <c r="I470" s="106" t="s">
        <v>931</v>
      </c>
      <c r="J470" s="107">
        <f>VLOOKUP(Tabela2[[#This Row],[SIEMA]],Siema2025,2,FALSE)</f>
        <v>45848</v>
      </c>
      <c r="K470" s="107" t="str">
        <f>VLOOKUP(Tabela2[[#This Row],[SIEMA]],Siema2025,16,FALSE)</f>
        <v>Quinta</v>
      </c>
      <c r="L470" s="108" t="str">
        <f>IF(Tabela2[[#This Row],[Data]]="","Sem Informação",VLOOKUP(MONTH(Tabela2[[#This Row],[Data]]),'[1]Validação de dados'!$I$1:$J$13,2,0))</f>
        <v>Julho</v>
      </c>
      <c r="M470" s="106">
        <f>YEAR(Tabela2[[#This Row],[Data]])</f>
        <v>2025</v>
      </c>
      <c r="N470" s="107" t="str">
        <f>VLOOKUP(Tabela2[[#This Row],[SIEMA]],Siema2025,17,FALSE)</f>
        <v>Madrugada</v>
      </c>
      <c r="O470" s="107" t="s">
        <v>145</v>
      </c>
      <c r="P470" s="106" t="str">
        <f>VLOOKUP(Tabela2[[#This Row],[SIEMA]],Siema2025,21,FALSE)</f>
        <v>Poço terrestre</v>
      </c>
      <c r="Q470" s="106">
        <v>1267</v>
      </c>
      <c r="R470" s="106"/>
      <c r="S470" s="109" t="str">
        <f>IF(Q470="","", IF(Q470="NC","", IF(Q470="NE","", IF(Q470="NA","",IFERROR(VLOOKUP(Q470,Produtos!$A$1:$C$2319,2,FALSE),"Não Cadastrado")))))</f>
        <v>PETRÓLEO CRU</v>
      </c>
      <c r="T470" s="106" t="s">
        <v>8775</v>
      </c>
      <c r="U470" s="106" t="str">
        <f>VLOOKUP(Tabela2[[#This Row],[SIEMA]],Siema2025,12,FALSE)</f>
        <v>M3</v>
      </c>
      <c r="V470" s="106">
        <f>IF(Q470="","",IF(ISNUMBER(Q470)=FALSE,"Não se aplica",IFERROR(VLOOKUP(Q470,Produtos!$A$1:$C$2319,3,FALSE),"Não Cadastrado")))</f>
        <v>3</v>
      </c>
      <c r="W470" s="106" t="str">
        <f>VLOOKUP(Tabela2[[#This Row],[SIEMA]],Siema2025,10,FALSE)</f>
        <v>Água Produzida fora de especificação</v>
      </c>
      <c r="X470" s="115" t="str">
        <f>IF(Tabela2[[#This Row],[Origem do acidente]] = "Plataforma", "PREENCHER","NA")</f>
        <v>NA</v>
      </c>
      <c r="Y470" s="111" t="str">
        <f>IF(W470="","", IF(W470="NC","", IF(W470="NE","", IF(W470="NA","",IFERROR(VLOOKUP(W470,Produtos!$A$1:$C$2319,2,FALSE),"Não Cadastrado")))))</f>
        <v>Não Cadastrado</v>
      </c>
      <c r="Z470" s="106" t="str">
        <f>VLOOKUP(Tabela2[[#This Row],[SIEMA]],Siema2025,11,FALSE)</f>
        <v>3.22</v>
      </c>
      <c r="AA470" s="106" t="str">
        <f>VLOOKUP(Tabela2[[#This Row],[SIEMA]],Siema2025,12,FALSE)</f>
        <v>M3</v>
      </c>
      <c r="AB470" s="106" t="str">
        <f>IF(W470="","",IF(ISNUMBER(W470)=FALSE,"Não se aplica",IFERROR(VLOOKUP(W470,Produtos!$A$1:$C$2319,3,FALSE),"Não Cadastrado")))</f>
        <v>Não se aplica</v>
      </c>
      <c r="AC470" s="106"/>
      <c r="AD470" s="110" t="str">
        <f>IF(Tabela2[[#This Row],[Origem do acidente]] = "Plataforma", "PREENCHER","NA")</f>
        <v>NA</v>
      </c>
      <c r="AE470" s="109" t="str">
        <f>IF(AC470="","", IF(AC470="NC","", IF(AC470="NE","", IF(AC470="NA","",IFERROR(VLOOKUP(AC470,Produtos!$A$1:$C$2319,2,FALSE),"Não Cadastrado")))))</f>
        <v/>
      </c>
      <c r="AF470" s="106"/>
      <c r="AG470" s="106"/>
      <c r="AH470" s="106" t="str">
        <f>IF(AC470="","",IF(ISNUMBER(AC470)=FALSE,"Não se aplica",IFERROR(VLOOKUP(AC470,Produtos!$A$1:$C$2319,3,FALSE),"Não Cadastrado")))</f>
        <v/>
      </c>
      <c r="AI470" s="106"/>
      <c r="AJ470" s="106" t="str">
        <f>VLOOKUP(Tabela2[[#This Row],[SIEMA]],Siema2025,26,FALSE)</f>
        <v>Desenroscamento da luva do stuffing box da cabeça de produção</v>
      </c>
      <c r="AK470" s="109"/>
      <c r="AL470" s="109"/>
      <c r="AM470" s="109"/>
      <c r="AN470" s="110" t="str">
        <f>VLOOKUP(Tabela2[[#This Row],[SIEMA]],Siema2025,51,FALSE)</f>
        <v/>
      </c>
      <c r="AO470" s="110" t="str">
        <f>VLOOKUP(Tabela2[[#This Row],[SIEMA]],Siema2025,53,FALSE)</f>
        <v/>
      </c>
      <c r="AP470" s="110" t="str">
        <f>VLOOKUP(Tabela2[[#This Row],[SIEMA]],Siema2025,55,FALSE)</f>
        <v/>
      </c>
      <c r="AQ470" s="110" t="str">
        <f>VLOOKUP(Tabela2[[#This Row],[SIEMA]],Siema2025,57,FALSE)</f>
        <v/>
      </c>
      <c r="AR470" s="110" t="str">
        <f>VLOOKUP(Tabela2[[#This Row],[SIEMA]],Siema2025,59,FALSE)</f>
        <v/>
      </c>
      <c r="AS470" s="110" t="str">
        <f>VLOOKUP(Tabela2[[#This Row],[SIEMA]],Siema2025,61,FALSE)</f>
        <v/>
      </c>
      <c r="AT470" s="110" t="str">
        <f>VLOOKUP(Tabela2[[#This Row],[SIEMA]],Siema2025,63,FALSE)</f>
        <v/>
      </c>
      <c r="AU470" s="110" t="str">
        <f>VLOOKUP(Tabela2[[#This Row],[SIEMA]],Siema2025,65,FALSE)</f>
        <v>X</v>
      </c>
      <c r="AV470" s="110" t="str">
        <f>VLOOKUP(Tabela2[[#This Row],[SIEMA]],Siema2025,67,FALSE)</f>
        <v/>
      </c>
      <c r="AW470" s="110" t="str">
        <f>VLOOKUP(Tabela2[[#This Row],[SIEMA]],Siema2025,69,FALSE)</f>
        <v/>
      </c>
      <c r="AX470" s="110" t="str">
        <f>VLOOKUP(Tabela2[[#This Row],[SIEMA]],Siema2025,71,FALSE)</f>
        <v/>
      </c>
      <c r="AY470" s="110" t="str">
        <f>VLOOKUP(Tabela2[[#This Row],[SIEMA]],Siema2025,73,FALSE)</f>
        <v/>
      </c>
      <c r="AZ470" s="110" t="str">
        <f>VLOOKUP(Tabela2[[#This Row],[SIEMA]],Siema2025,75,FALSE)</f>
        <v/>
      </c>
      <c r="BA470" s="110" t="str">
        <f>VLOOKUP(Tabela2[[#This Row],[SIEMA]],Siema2025,77,FALSE)</f>
        <v/>
      </c>
      <c r="BB470" s="110" t="str">
        <f>VLOOKUP(Tabela2[[#This Row],[SIEMA]],Siema2025,79,FALSE)</f>
        <v/>
      </c>
      <c r="BC470" s="110" t="str">
        <f>IF(Tabela2[[#This Row],[Outro(s) ]] = "X", "PREENCHER","NA")</f>
        <v>NA</v>
      </c>
      <c r="BD470" s="110" t="str">
        <f>VLOOKUP(Tabela2[[#This Row],[SIEMA]],Siema2025,82,FALSE)</f>
        <v/>
      </c>
      <c r="BE470" s="110" t="str">
        <f>VLOOKUP(Tabela2[[#This Row],[SIEMA]],Siema2025,81,FALSE)</f>
        <v/>
      </c>
      <c r="BF470" s="112" t="str">
        <f>VLOOKUP(Tabela2[[#This Row],[SIEMA]],Siema2025,28,FALSE)</f>
        <v>3R POTIGUAR S.A</v>
      </c>
      <c r="BG470" s="112"/>
      <c r="BH470" s="113" t="str">
        <f>VLOOKUP(Tabela2[[#This Row],[SIEMA]],Siema2025,29,FALSE)</f>
        <v/>
      </c>
      <c r="BI470" s="114" t="str">
        <f>VLOOKUP(Tabela2[[#This Row],[SIEMA]],Siema2025,107,FALSE)</f>
        <v>Não</v>
      </c>
      <c r="BJ470" s="109" t="s">
        <v>7111</v>
      </c>
      <c r="BK470" s="106" t="s">
        <v>2696</v>
      </c>
      <c r="BL470" s="143">
        <v>45868</v>
      </c>
      <c r="BM470" s="110">
        <f ca="1">IF(Tabela2[[#This Row],[Data de atendimento do Ibama (considerar o primeiro documento/ação)]]="",_xlfn.DAYS(TODAY(),J470),_xlfn.DAYS(Tabela2[[#This Row],[Data de atendimento do Ibama (considerar o primeiro documento/ação)]],J470))</f>
        <v>20</v>
      </c>
      <c r="BN470" s="110" t="str">
        <f>IF(Tabela2[[#This Row],[Atendido pelo Ibama ("Não" ou "Sim")]]="Não","Preencher", IF(Tabela2[[#This Row],[Atendido pelo Ibama ("Não" ou "Sim")]]="Sim","NA",""))</f>
        <v>NA</v>
      </c>
      <c r="BO470" s="116" t="s">
        <v>7139</v>
      </c>
      <c r="BP470" s="110" t="str">
        <f>IF(Tabela2[[#This Row],[Forma de atendimento (primeiro documento/ação)]]= "Outros (especificar)", "PREENCHER","NA")</f>
        <v>NA</v>
      </c>
      <c r="BQ470" s="108" t="s">
        <v>123</v>
      </c>
      <c r="BR470" s="110" t="str">
        <f>IF(Tabela2[[#This Row],[Equipe do Ibama foi a campo? Houve sobrevoo do Poseidon?]] = "Sim", "PREENCHER","NA")</f>
        <v>NA</v>
      </c>
      <c r="BS470" s="110" t="str">
        <f>IF(Tabela2[[#This Row],[Se sim, foi emitida Ordem de Emergência? (informações vinculada à coluna CK)]] = "Sim", "PREENCHER","NA")</f>
        <v>NA</v>
      </c>
      <c r="BT470" s="110" t="str">
        <f>IF(Tabela2[[#This Row],[Foi elaborado Relatório de Vistoria pelo Ibama? (informações vinculada à coluna CK)]] = "Sim", "PREENCHER","NA")</f>
        <v>NA</v>
      </c>
      <c r="BU470" s="110" t="s">
        <v>2696</v>
      </c>
      <c r="BV470" s="110" t="s">
        <v>2696</v>
      </c>
      <c r="BW470" s="110" t="s">
        <v>2696</v>
      </c>
      <c r="BX470" s="108" t="s">
        <v>7113</v>
      </c>
      <c r="BY470" s="143">
        <v>46043</v>
      </c>
      <c r="BZ470" s="106">
        <f>IF(Tabela2[[#This Row],[Data do documento de encerramento]]="NA","NA",IF(Tabela2[[#This Row],[Data do documento de encerramento]]="","Pendente de conclusão/ encerramento",_xlfn.DAYS(Tabela2[[#This Row],[Data do documento de encerramento]],J470)))</f>
        <v>195</v>
      </c>
      <c r="CA470" s="109"/>
      <c r="CB470" s="109"/>
      <c r="CC470" s="109"/>
      <c r="CD470" s="109"/>
      <c r="CE470" s="109"/>
      <c r="CF470" s="109"/>
    </row>
    <row r="471" spans="1:84" ht="45.75">
      <c r="A471" s="172">
        <v>202571454010</v>
      </c>
      <c r="B471" s="120" t="s">
        <v>8776</v>
      </c>
      <c r="C471" s="110" t="str">
        <f>VLOOKUP(Tabela2[[#This Row],[SIEMA]],Siema2025,4,FALSE)</f>
        <v xml:space="preserve"> RJ</v>
      </c>
      <c r="D471" s="108" t="str">
        <f>VLOOKUP(Tabela2[[#This Row],[SIEMA]],Siema2025,3,FALSE)</f>
        <v xml:space="preserve">Macaé </v>
      </c>
      <c r="E471" s="154" t="s">
        <v>8415</v>
      </c>
      <c r="F471" s="108"/>
      <c r="G471" s="108" t="s">
        <v>8777</v>
      </c>
      <c r="H471" s="108" t="s">
        <v>8778</v>
      </c>
      <c r="I471" s="106" t="s">
        <v>201</v>
      </c>
      <c r="J471" s="107">
        <f>VLOOKUP(Tabela2[[#This Row],[SIEMA]],Siema2025,2,FALSE)</f>
        <v>45848</v>
      </c>
      <c r="K471" s="107" t="str">
        <f>VLOOKUP(Tabela2[[#This Row],[SIEMA]],Siema2025,16,FALSE)</f>
        <v>Quinta</v>
      </c>
      <c r="L471" s="108" t="str">
        <f>IF(Tabela2[[#This Row],[Data]]="","Sem Informação",VLOOKUP(MONTH(Tabela2[[#This Row],[Data]]),'[1]Validação de dados'!$I$1:$J$13,2,0))</f>
        <v>Julho</v>
      </c>
      <c r="M471" s="106">
        <f>YEAR(Tabela2[[#This Row],[Data]])</f>
        <v>2025</v>
      </c>
      <c r="N471" s="107" t="str">
        <f>VLOOKUP(Tabela2[[#This Row],[SIEMA]],Siema2025,17,FALSE)</f>
        <v>Matutino</v>
      </c>
      <c r="O471" s="107" t="str">
        <f>VLOOKUP(Tabela2[[#This Row],[SIEMA]],Siema2025,5,FALSE)</f>
        <v>Plataforma</v>
      </c>
      <c r="P471" s="106" t="str">
        <f>VLOOKUP(Tabela2[[#This Row],[SIEMA]],Siema2025,21,FALSE)</f>
        <v/>
      </c>
      <c r="Q471" s="106">
        <v>1267</v>
      </c>
      <c r="R471" s="106" t="s">
        <v>2043</v>
      </c>
      <c r="S471" s="109" t="s">
        <v>2043</v>
      </c>
      <c r="T471" s="106" t="s">
        <v>8779</v>
      </c>
      <c r="U471" s="106" t="s">
        <v>7109</v>
      </c>
      <c r="V471" s="106">
        <f>IF(Q471="","",IF(ISNUMBER(Q471)=FALSE,"Não se aplica",IFERROR(VLOOKUP(Q471,Produtos!$A$1:$C$2319,3,FALSE),"Não Cadastrado")))</f>
        <v>3</v>
      </c>
      <c r="W471" s="106" t="str">
        <f>VLOOKUP(Tabela2[[#This Row],[SIEMA]],Siema2025,10,FALSE)</f>
        <v/>
      </c>
      <c r="X471" s="115"/>
      <c r="Y471" s="111" t="str">
        <f>IF(W471="","", IF(W471="NC","", IF(W471="NE","", IF(W471="NA","",IFERROR(VLOOKUP(W471,Produtos!$A$1:$C$2319,2,FALSE),"Não Cadastrado")))))</f>
        <v/>
      </c>
      <c r="Z471" s="106" t="str">
        <f>VLOOKUP(Tabela2[[#This Row],[SIEMA]],Siema2025,11,FALSE)</f>
        <v xml:space="preserve"> </v>
      </c>
      <c r="AA471" s="106" t="str">
        <f>VLOOKUP(Tabela2[[#This Row],[SIEMA]],Siema2025,12,FALSE)</f>
        <v xml:space="preserve"> </v>
      </c>
      <c r="AB471" s="106" t="str">
        <f>IF(W471="","",IF(ISNUMBER(W471)=FALSE,"Não se aplica",IFERROR(VLOOKUP(W471,Produtos!$A$1:$C$2319,3,FALSE),"Não Cadastrado")))</f>
        <v/>
      </c>
      <c r="AC471" s="106"/>
      <c r="AD471" s="110"/>
      <c r="AE471" s="109" t="str">
        <f>IF(AC471="","", IF(AC471="NC","", IF(AC471="NE","", IF(AC471="NA","",IFERROR(VLOOKUP(AC471,Produtos!$A$1:$C$2319,2,FALSE),"Não Cadastrado")))))</f>
        <v/>
      </c>
      <c r="AF471" s="106"/>
      <c r="AG471" s="106"/>
      <c r="AH471" s="106" t="str">
        <f>IF(AC471="","",IF(ISNUMBER(AC471)=FALSE,"Não se aplica",IFERROR(VLOOKUP(AC471,Produtos!$A$1:$C$2319,3,FALSE),"Não Cadastrado")))</f>
        <v/>
      </c>
      <c r="AI471" s="106"/>
      <c r="AJ471" s="106" t="str">
        <f>VLOOKUP(Tabela2[[#This Row],[SIEMA]],Siema2025,26,FALSE)</f>
        <v>Em investigação</v>
      </c>
      <c r="AK471" s="109" t="s">
        <v>6834</v>
      </c>
      <c r="AL471" s="109"/>
      <c r="AM471" s="109"/>
      <c r="AN471" s="110" t="str">
        <f>VLOOKUP(Tabela2[[#This Row],[SIEMA]],Siema2025,51,FALSE)</f>
        <v/>
      </c>
      <c r="AO471" s="110" t="str">
        <f>VLOOKUP(Tabela2[[#This Row],[SIEMA]],Siema2025,53,FALSE)</f>
        <v/>
      </c>
      <c r="AP471" s="110" t="str">
        <f>VLOOKUP(Tabela2[[#This Row],[SIEMA]],Siema2025,55,FALSE)</f>
        <v/>
      </c>
      <c r="AQ471" s="110" t="str">
        <f>VLOOKUP(Tabela2[[#This Row],[SIEMA]],Siema2025,57,FALSE)</f>
        <v/>
      </c>
      <c r="AR471" s="110" t="str">
        <f>VLOOKUP(Tabela2[[#This Row],[SIEMA]],Siema2025,59,FALSE)</f>
        <v/>
      </c>
      <c r="AS471" s="110" t="str">
        <f>VLOOKUP(Tabela2[[#This Row],[SIEMA]],Siema2025,61,FALSE)</f>
        <v>X</v>
      </c>
      <c r="AT471" s="110" t="str">
        <f>VLOOKUP(Tabela2[[#This Row],[SIEMA]],Siema2025,63,FALSE)</f>
        <v/>
      </c>
      <c r="AU471" s="110" t="str">
        <f>VLOOKUP(Tabela2[[#This Row],[SIEMA]],Siema2025,65,FALSE)</f>
        <v/>
      </c>
      <c r="AV471" s="110" t="str">
        <f>VLOOKUP(Tabela2[[#This Row],[SIEMA]],Siema2025,67,FALSE)</f>
        <v/>
      </c>
      <c r="AW471" s="110" t="str">
        <f>VLOOKUP(Tabela2[[#This Row],[SIEMA]],Siema2025,69,FALSE)</f>
        <v/>
      </c>
      <c r="AX471" s="110" t="str">
        <f>VLOOKUP(Tabela2[[#This Row],[SIEMA]],Siema2025,71,FALSE)</f>
        <v/>
      </c>
      <c r="AY471" s="110" t="str">
        <f>VLOOKUP(Tabela2[[#This Row],[SIEMA]],Siema2025,73,FALSE)</f>
        <v/>
      </c>
      <c r="AZ471" s="110" t="str">
        <f>VLOOKUP(Tabela2[[#This Row],[SIEMA]],Siema2025,75,FALSE)</f>
        <v/>
      </c>
      <c r="BA471" s="110" t="str">
        <f>VLOOKUP(Tabela2[[#This Row],[SIEMA]],Siema2025,77,FALSE)</f>
        <v/>
      </c>
      <c r="BB471" s="110" t="str">
        <f>VLOOKUP(Tabela2[[#This Row],[SIEMA]],Siema2025,79,FALSE)</f>
        <v/>
      </c>
      <c r="BC471" s="110" t="str">
        <f>IF(Tabela2[[#This Row],[Outro(s) ]] = "X", "PREENCHER","NA")</f>
        <v>NA</v>
      </c>
      <c r="BD471" s="110" t="str">
        <f>VLOOKUP(Tabela2[[#This Row],[SIEMA]],Siema2025,82,FALSE)</f>
        <v/>
      </c>
      <c r="BE471" s="110" t="str">
        <f>VLOOKUP(Tabela2[[#This Row],[SIEMA]],Siema2025,81,FALSE)</f>
        <v/>
      </c>
      <c r="BF471" s="112" t="str">
        <f>VLOOKUP(Tabela2[[#This Row],[SIEMA]],Siema2025,28,FALSE)</f>
        <v>PERENCO PETRÓLEO E GÁS DO BRASIL LTDA</v>
      </c>
      <c r="BG471" s="112"/>
      <c r="BH471" s="113" t="str">
        <f>VLOOKUP(Tabela2[[#This Row],[SIEMA]],Siema2025,29,FALSE)</f>
        <v>09309027000135</v>
      </c>
      <c r="BI471" s="114" t="s">
        <v>2696</v>
      </c>
      <c r="BJ471" s="109" t="s">
        <v>7097</v>
      </c>
      <c r="BK471" s="106" t="s">
        <v>2696</v>
      </c>
      <c r="BL471" s="143">
        <v>46006</v>
      </c>
      <c r="BM471" s="110">
        <f ca="1">IF(Tabela2[[#This Row],[Data de atendimento do Ibama (considerar o primeiro documento/ação)]]="",_xlfn.DAYS(TODAY(),J471),_xlfn.DAYS(Tabela2[[#This Row],[Data de atendimento do Ibama (considerar o primeiro documento/ação)]],J471))</f>
        <v>158</v>
      </c>
      <c r="BN471" s="110" t="str">
        <f>IF(Tabela2[[#This Row],[Atendido pelo Ibama ("Não" ou "Sim")]]="Não","Preencher", IF(Tabela2[[#This Row],[Atendido pelo Ibama ("Não" ou "Sim")]]="Sim","NA",""))</f>
        <v>NA</v>
      </c>
      <c r="BO471" s="116" t="s">
        <v>7139</v>
      </c>
      <c r="BP471" s="110" t="str">
        <f>IF(Tabela2[[#This Row],[Forma de atendimento (primeiro documento/ação)]]= "Outros (especificar)", "PREENCHER","NA")</f>
        <v>NA</v>
      </c>
      <c r="BQ471" s="108" t="s">
        <v>123</v>
      </c>
      <c r="BR471" s="110" t="str">
        <f>IF(Tabela2[[#This Row],[Equipe do Ibama foi a campo? Houve sobrevoo do Poseidon?]] = "Sim", "PREENCHER","NA")</f>
        <v>NA</v>
      </c>
      <c r="BS471" s="110" t="str">
        <f>IF(Tabela2[[#This Row],[Se sim, foi emitida Ordem de Emergência? (informações vinculada à coluna CK)]] = "Sim", "PREENCHER","NA")</f>
        <v>NA</v>
      </c>
      <c r="BT471" s="110" t="s">
        <v>7099</v>
      </c>
      <c r="BU471" s="110" t="s">
        <v>123</v>
      </c>
      <c r="BV471" s="110" t="s">
        <v>123</v>
      </c>
      <c r="BW471" s="110" t="s">
        <v>123</v>
      </c>
      <c r="BX471" s="108"/>
      <c r="BY471" s="108"/>
      <c r="BZ471" s="106" t="str">
        <f>IF(Tabela2[[#This Row],[Data do documento de encerramento]]="NA","NA",IF(Tabela2[[#This Row],[Data do documento de encerramento]]="","Pendente de conclusão/ encerramento",_xlfn.DAYS(Tabela2[[#This Row],[Data do documento de encerramento]],J471)))</f>
        <v>Pendente de conclusão/ encerramento</v>
      </c>
      <c r="CA471" s="109" t="s">
        <v>8780</v>
      </c>
      <c r="CB471" s="109"/>
      <c r="CC471" s="117" t="s">
        <v>7636</v>
      </c>
      <c r="CD471" s="109" t="s">
        <v>123</v>
      </c>
      <c r="CE471" s="109" t="s">
        <v>2696</v>
      </c>
      <c r="CF471" s="109" t="s">
        <v>7147</v>
      </c>
    </row>
    <row r="472" spans="1:84" ht="30.75" hidden="1">
      <c r="A472" s="172">
        <v>202571454047</v>
      </c>
      <c r="B472" s="173" t="s">
        <v>8781</v>
      </c>
      <c r="C472" s="110" t="str">
        <f>VLOOKUP(Tabela2[[#This Row],[SIEMA]],Siema2025,4,FALSE)</f>
        <v xml:space="preserve"> RN</v>
      </c>
      <c r="D472" s="108" t="str">
        <f>VLOOKUP(Tabela2[[#This Row],[SIEMA]],Siema2025,3,FALSE)</f>
        <v xml:space="preserve">Caraúbas </v>
      </c>
      <c r="E472" s="108" t="str">
        <f>VLOOKUP(Tabela2[[#This Row],[SIEMA]],Siema2025,20,FALSE)</f>
        <v>Ativo Potiguar, Polo Riacho da Forquilha, Campo Livramento - Poço 7-LV-27-RN (721000285200).</v>
      </c>
      <c r="F472" s="108"/>
      <c r="G472" s="108" t="s">
        <v>8782</v>
      </c>
      <c r="H472" s="108" t="s">
        <v>8783</v>
      </c>
      <c r="I472" s="106" t="s">
        <v>931</v>
      </c>
      <c r="J472" s="107">
        <f>VLOOKUP(Tabela2[[#This Row],[SIEMA]],Siema2025,2,FALSE)</f>
        <v>45848</v>
      </c>
      <c r="K472" s="107" t="str">
        <f>VLOOKUP(Tabela2[[#This Row],[SIEMA]],Siema2025,16,FALSE)</f>
        <v>Quinta</v>
      </c>
      <c r="L472" s="108" t="str">
        <f>IF(Tabela2[[#This Row],[Data]]="","Sem Informação",VLOOKUP(MONTH(Tabela2[[#This Row],[Data]]),'[1]Validação de dados'!$I$1:$J$13,2,0))</f>
        <v>Julho</v>
      </c>
      <c r="M472" s="108">
        <f>YEAR(Tabela2[[#This Row],[Data]])</f>
        <v>2025</v>
      </c>
      <c r="N472" s="107" t="str">
        <f>VLOOKUP(Tabela2[[#This Row],[SIEMA]],Siema2025,17,FALSE)</f>
        <v>Matutino</v>
      </c>
      <c r="O472" s="107" t="s">
        <v>145</v>
      </c>
      <c r="P472" s="106" t="str">
        <f>VLOOKUP(Tabela2[[#This Row],[SIEMA]],Siema2025,21,FALSE)</f>
        <v>Poço terrestre</v>
      </c>
      <c r="Q472" s="106">
        <v>1267</v>
      </c>
      <c r="R472" s="106"/>
      <c r="S472" s="109" t="str">
        <f>IF(Q472="","", IF(Q472="NC","", IF(Q472="NE","", IF(Q472="NA","",IFERROR(VLOOKUP(Q472,Produtos!$A$1:$C$2319,2,FALSE),"Não Cadastrado")))))</f>
        <v>PETRÓLEO CRU</v>
      </c>
      <c r="T472" s="106" t="s">
        <v>8130</v>
      </c>
      <c r="U472" s="106" t="str">
        <f>VLOOKUP(Tabela2[[#This Row],[SIEMA]],Siema2025,12,FALSE)</f>
        <v>M3; M3</v>
      </c>
      <c r="V472" s="106">
        <f>IF(Q472="","",IF(ISNUMBER(Q472)=FALSE,"Não se aplica",IFERROR(VLOOKUP(Q472,Produtos!$A$1:$C$2319,3,FALSE),"Não Cadastrado")))</f>
        <v>3</v>
      </c>
      <c r="W472" s="106" t="str">
        <f>VLOOKUP(Tabela2[[#This Row],[SIEMA]],Siema2025,10,FALSE)</f>
        <v>Água Produzida fora de especificação;  Produto Óleo</v>
      </c>
      <c r="X472" s="115" t="str">
        <f>IF(Tabela2[[#This Row],[Origem do acidente]] = "Plataforma", "PREENCHER","NA")</f>
        <v>NA</v>
      </c>
      <c r="Y472" s="111" t="str">
        <f>IF(W472="","", IF(W472="NC","", IF(W472="NE","", IF(W472="NA","",IFERROR(VLOOKUP(W472,Produtos!$A$1:$C$2319,2,FALSE),"Não Cadastrado")))))</f>
        <v>Não Cadastrado</v>
      </c>
      <c r="Z472" s="106" t="s">
        <v>8784</v>
      </c>
      <c r="AA472" s="106" t="str">
        <f>VLOOKUP(Tabela2[[#This Row],[SIEMA]],Siema2025,12,FALSE)</f>
        <v>M3; M3</v>
      </c>
      <c r="AB472" s="106" t="str">
        <f>IF(W472="","",IF(ISNUMBER(W472)=FALSE,"Não se aplica",IFERROR(VLOOKUP(W472,Produtos!$A$1:$C$2319,3,FALSE),"Não Cadastrado")))</f>
        <v>Não se aplica</v>
      </c>
      <c r="AC472" s="106"/>
      <c r="AD472" s="110" t="str">
        <f>IF(Tabela2[[#This Row],[Origem do acidente]] = "Plataforma", "PREENCHER","NA")</f>
        <v>NA</v>
      </c>
      <c r="AE472" s="109" t="str">
        <f>IF(AC472="","", IF(AC472="NC","", IF(AC472="NE","", IF(AC472="NA","",IFERROR(VLOOKUP(AC472,Produtos!$A$1:$C$2319,2,FALSE),"Não Cadastrado")))))</f>
        <v/>
      </c>
      <c r="AF472" s="106"/>
      <c r="AG472" s="106"/>
      <c r="AH472" s="106" t="str">
        <f>IF(AC472="","",IF(ISNUMBER(AC472)=FALSE,"Não se aplica",IFERROR(VLOOKUP(AC472,Produtos!$A$1:$C$2319,3,FALSE),"Não Cadastrado")))</f>
        <v/>
      </c>
      <c r="AI472" s="106"/>
      <c r="AJ472" s="106" t="str">
        <f>VLOOKUP(Tabela2[[#This Row],[SIEMA]],Siema2025,26,FALSE)</f>
        <v>Corrosão.</v>
      </c>
      <c r="AK472" s="109"/>
      <c r="AL472" s="109"/>
      <c r="AM472" s="109"/>
      <c r="AN472" s="110" t="str">
        <f>VLOOKUP(Tabela2[[#This Row],[SIEMA]],Siema2025,51,FALSE)</f>
        <v/>
      </c>
      <c r="AO472" s="110" t="str">
        <f>VLOOKUP(Tabela2[[#This Row],[SIEMA]],Siema2025,53,FALSE)</f>
        <v/>
      </c>
      <c r="AP472" s="110" t="str">
        <f>VLOOKUP(Tabela2[[#This Row],[SIEMA]],Siema2025,55,FALSE)</f>
        <v/>
      </c>
      <c r="AQ472" s="110" t="str">
        <f>VLOOKUP(Tabela2[[#This Row],[SIEMA]],Siema2025,57,FALSE)</f>
        <v/>
      </c>
      <c r="AR472" s="110" t="str">
        <f>VLOOKUP(Tabela2[[#This Row],[SIEMA]],Siema2025,59,FALSE)</f>
        <v/>
      </c>
      <c r="AS472" s="110" t="str">
        <f>VLOOKUP(Tabela2[[#This Row],[SIEMA]],Siema2025,61,FALSE)</f>
        <v/>
      </c>
      <c r="AT472" s="110" t="str">
        <f>VLOOKUP(Tabela2[[#This Row],[SIEMA]],Siema2025,63,FALSE)</f>
        <v/>
      </c>
      <c r="AU472" s="110" t="str">
        <f>VLOOKUP(Tabela2[[#This Row],[SIEMA]],Siema2025,65,FALSE)</f>
        <v>X</v>
      </c>
      <c r="AV472" s="110" t="str">
        <f>VLOOKUP(Tabela2[[#This Row],[SIEMA]],Siema2025,67,FALSE)</f>
        <v/>
      </c>
      <c r="AW472" s="110" t="str">
        <f>VLOOKUP(Tabela2[[#This Row],[SIEMA]],Siema2025,69,FALSE)</f>
        <v/>
      </c>
      <c r="AX472" s="110" t="str">
        <f>VLOOKUP(Tabela2[[#This Row],[SIEMA]],Siema2025,71,FALSE)</f>
        <v/>
      </c>
      <c r="AY472" s="110" t="str">
        <f>VLOOKUP(Tabela2[[#This Row],[SIEMA]],Siema2025,73,FALSE)</f>
        <v/>
      </c>
      <c r="AZ472" s="110" t="str">
        <f>VLOOKUP(Tabela2[[#This Row],[SIEMA]],Siema2025,75,FALSE)</f>
        <v/>
      </c>
      <c r="BA472" s="110" t="str">
        <f>VLOOKUP(Tabela2[[#This Row],[SIEMA]],Siema2025,77,FALSE)</f>
        <v/>
      </c>
      <c r="BB472" s="110" t="str">
        <f>VLOOKUP(Tabela2[[#This Row],[SIEMA]],Siema2025,79,FALSE)</f>
        <v/>
      </c>
      <c r="BC472" s="110" t="str">
        <f>IF(Tabela2[[#This Row],[Outro(s) ]] = "X", "PREENCHER","NA")</f>
        <v>NA</v>
      </c>
      <c r="BD472" s="110" t="str">
        <f>VLOOKUP(Tabela2[[#This Row],[SIEMA]],Siema2025,82,FALSE)</f>
        <v/>
      </c>
      <c r="BE472" s="110" t="str">
        <f>VLOOKUP(Tabela2[[#This Row],[SIEMA]],Siema2025,81,FALSE)</f>
        <v/>
      </c>
      <c r="BF472" s="112" t="str">
        <f>VLOOKUP(Tabela2[[#This Row],[SIEMA]],Siema2025,28,FALSE)</f>
        <v>PETRORECÔNCAVO S.A</v>
      </c>
      <c r="BG472" s="112"/>
      <c r="BH472" s="113" t="str">
        <f>VLOOKUP(Tabela2[[#This Row],[SIEMA]],Siema2025,29,FALSE)</f>
        <v/>
      </c>
      <c r="BI472" s="114" t="str">
        <f>VLOOKUP(Tabela2[[#This Row],[SIEMA]],Siema2025,107,FALSE)</f>
        <v>Não</v>
      </c>
      <c r="BJ472" s="109" t="s">
        <v>7111</v>
      </c>
      <c r="BK472" s="106" t="s">
        <v>2696</v>
      </c>
      <c r="BL472" s="143">
        <v>45854</v>
      </c>
      <c r="BM472" s="110">
        <f ca="1">IF(Tabela2[[#This Row],[Data de atendimento do Ibama (considerar o primeiro documento/ação)]]="",_xlfn.DAYS(TODAY(),J472),_xlfn.DAYS(Tabela2[[#This Row],[Data de atendimento do Ibama (considerar o primeiro documento/ação)]],J472))</f>
        <v>6</v>
      </c>
      <c r="BN472" s="110" t="str">
        <f>IF(Tabela2[[#This Row],[Atendido pelo Ibama ("Não" ou "Sim")]]="Não","Preencher", IF(Tabela2[[#This Row],[Atendido pelo Ibama ("Não" ou "Sim")]]="Sim","NA",""))</f>
        <v>NA</v>
      </c>
      <c r="BO472" s="116" t="s">
        <v>7139</v>
      </c>
      <c r="BP472" s="110" t="str">
        <f>IF(Tabela2[[#This Row],[Forma de atendimento (primeiro documento/ação)]]= "Outros (especificar)", "PREENCHER","NA")</f>
        <v>NA</v>
      </c>
      <c r="BQ472" s="108" t="s">
        <v>123</v>
      </c>
      <c r="BR472" s="110" t="str">
        <f>IF(Tabela2[[#This Row],[Equipe do Ibama foi a campo? Houve sobrevoo do Poseidon?]] = "Sim", "PREENCHER","NA")</f>
        <v>NA</v>
      </c>
      <c r="BS472" s="110" t="str">
        <f>IF(Tabela2[[#This Row],[Se sim, foi emitida Ordem de Emergência? (informações vinculada à coluna CK)]] = "Sim", "PREENCHER","NA")</f>
        <v>NA</v>
      </c>
      <c r="BT472" s="110" t="str">
        <f>IF(Tabela2[[#This Row],[Foi elaborado Relatório de Vistoria pelo Ibama? (informações vinculada à coluna CK)]] = "Sim", "PREENCHER","NA")</f>
        <v>NA</v>
      </c>
      <c r="BU472" s="110" t="s">
        <v>2696</v>
      </c>
      <c r="BV472" s="110" t="s">
        <v>2696</v>
      </c>
      <c r="BW472" s="110" t="s">
        <v>2696</v>
      </c>
      <c r="BX472" s="108" t="s">
        <v>7113</v>
      </c>
      <c r="BY472" s="143">
        <v>46042</v>
      </c>
      <c r="BZ472" s="106">
        <f>IF(Tabela2[[#This Row],[Data do documento de encerramento]]="NA","NA",IF(Tabela2[[#This Row],[Data do documento de encerramento]]="","Pendente de conclusão/ encerramento",_xlfn.DAYS(Tabela2[[#This Row],[Data do documento de encerramento]],J472)))</f>
        <v>194</v>
      </c>
      <c r="CA472" s="109"/>
      <c r="CB472" s="109"/>
      <c r="CC472" s="117"/>
      <c r="CD472" s="109"/>
      <c r="CE472" s="109"/>
      <c r="CF472" s="109"/>
    </row>
    <row r="473" spans="1:84" ht="60.75" hidden="1">
      <c r="A473" s="172">
        <v>202571554000</v>
      </c>
      <c r="B473" s="173" t="s">
        <v>8785</v>
      </c>
      <c r="C473" s="110" t="str">
        <f>VLOOKUP(Tabela2[[#This Row],[SIEMA]],Siema2025,4,FALSE)</f>
        <v xml:space="preserve"> MG</v>
      </c>
      <c r="D473" s="108" t="str">
        <f>VLOOKUP(Tabela2[[#This Row],[SIEMA]],Siema2025,3,FALSE)</f>
        <v xml:space="preserve">Uberaba </v>
      </c>
      <c r="E473" s="108" t="s">
        <v>8737</v>
      </c>
      <c r="F473" s="108" t="s">
        <v>8786</v>
      </c>
      <c r="G473" s="108" t="s">
        <v>8787</v>
      </c>
      <c r="H473" s="108" t="s">
        <v>8788</v>
      </c>
      <c r="I473" s="106" t="s">
        <v>7118</v>
      </c>
      <c r="J473" s="107">
        <f>VLOOKUP(Tabela2[[#This Row],[SIEMA]],Siema2025,2,FALSE)</f>
        <v>45848</v>
      </c>
      <c r="K473" s="107" t="str">
        <f>VLOOKUP(Tabela2[[#This Row],[SIEMA]],Siema2025,16,FALSE)</f>
        <v>Quinta</v>
      </c>
      <c r="L473" s="108" t="str">
        <f>IF(Tabela2[[#This Row],[Data]]="","Sem Informação",VLOOKUP(MONTH(Tabela2[[#This Row],[Data]]),'[1]Validação de dados'!$I$1:$J$13,2,0))</f>
        <v>Julho</v>
      </c>
      <c r="M473" s="106">
        <f>YEAR(Tabela2[[#This Row],[Data]])</f>
        <v>2025</v>
      </c>
      <c r="N473" s="107" t="str">
        <f>VLOOKUP(Tabela2[[#This Row],[SIEMA]],Siema2025,17,FALSE)</f>
        <v>Matutino</v>
      </c>
      <c r="O473" s="107" t="str">
        <f>VLOOKUP(Tabela2[[#This Row],[SIEMA]],Siema2025,5,FALSE)</f>
        <v>Rodovia</v>
      </c>
      <c r="P473" s="106" t="str">
        <f>VLOOKUP(Tabela2[[#This Row],[SIEMA]],Siema2025,21,FALSE)</f>
        <v>Transporte Rodoviário</v>
      </c>
      <c r="Q473" s="106">
        <v>1830</v>
      </c>
      <c r="R473" s="106" t="str">
        <f>VLOOKUP(Tabela2[[#This Row],[SIEMA]],Siema2025,10,FALSE)</f>
        <v/>
      </c>
      <c r="S473" s="109" t="str">
        <f>IF(Q473="","", IF(Q473="NC","", IF(Q473="NE","", IF(Q473="NA","",IFERROR(VLOOKUP(Q473,Produtos!$A$1:$C$2319,2,FALSE),"Não Cadastrado")))))</f>
        <v>ÁCIDO SULFÚRICO, com mais de 51% de ácido</v>
      </c>
      <c r="T473" s="106" t="s">
        <v>6834</v>
      </c>
      <c r="U473" s="106" t="s">
        <v>7062</v>
      </c>
      <c r="V473" s="106">
        <f>IF(Q473="","",IF(ISNUMBER(Q473)=FALSE,"Não se aplica",IFERROR(VLOOKUP(Q473,Produtos!$A$1:$C$2319,3,FALSE),"Não Cadastrado")))</f>
        <v>8</v>
      </c>
      <c r="W473" s="106" t="str">
        <f>VLOOKUP(Tabela2[[#This Row],[SIEMA]],Siema2025,10,FALSE)</f>
        <v/>
      </c>
      <c r="X473" s="115" t="str">
        <f>IF(Tabela2[[#This Row],[Origem do acidente]] = "Plataforma", "PREENCHER","NA")</f>
        <v>NA</v>
      </c>
      <c r="Y473" s="111"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10"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106" t="str">
        <f>VLOOKUP(Tabela2[[#This Row],[SIEMA]],Siema2025,26,FALSE)</f>
        <v>Vazamento de produto na válvula de descarga</v>
      </c>
      <c r="AK473" s="109" t="s">
        <v>7110</v>
      </c>
      <c r="AL473" s="109"/>
      <c r="AM473" s="109"/>
      <c r="AN473" s="110" t="str">
        <f>VLOOKUP(Tabela2[[#This Row],[SIEMA]],Siema2025,51,FALSE)</f>
        <v/>
      </c>
      <c r="AO473" s="110" t="str">
        <f>VLOOKUP(Tabela2[[#This Row],[SIEMA]],Siema2025,53,FALSE)</f>
        <v/>
      </c>
      <c r="AP473" s="110" t="str">
        <f>VLOOKUP(Tabela2[[#This Row],[SIEMA]],Siema2025,55,FALSE)</f>
        <v/>
      </c>
      <c r="AQ473" s="110" t="str">
        <f>VLOOKUP(Tabela2[[#This Row],[SIEMA]],Siema2025,57,FALSE)</f>
        <v/>
      </c>
      <c r="AR473" s="110" t="str">
        <f>VLOOKUP(Tabela2[[#This Row],[SIEMA]],Siema2025,59,FALSE)</f>
        <v/>
      </c>
      <c r="AS473" s="110" t="str">
        <f>VLOOKUP(Tabela2[[#This Row],[SIEMA]],Siema2025,61,FALSE)</f>
        <v/>
      </c>
      <c r="AT473" s="110" t="str">
        <f>VLOOKUP(Tabela2[[#This Row],[SIEMA]],Siema2025,63,FALSE)</f>
        <v/>
      </c>
      <c r="AU473" s="110"/>
      <c r="AV473" s="110" t="str">
        <f>VLOOKUP(Tabela2[[#This Row],[SIEMA]],Siema2025,67,FALSE)</f>
        <v/>
      </c>
      <c r="AW473" s="110" t="str">
        <f>VLOOKUP(Tabela2[[#This Row],[SIEMA]],Siema2025,69,FALSE)</f>
        <v/>
      </c>
      <c r="AX473" s="110" t="str">
        <f>VLOOKUP(Tabela2[[#This Row],[SIEMA]],Siema2025,71,FALSE)</f>
        <v/>
      </c>
      <c r="AY473" s="110" t="str">
        <f>VLOOKUP(Tabela2[[#This Row],[SIEMA]],Siema2025,73,FALSE)</f>
        <v/>
      </c>
      <c r="AZ473" s="110" t="str">
        <f>VLOOKUP(Tabela2[[#This Row],[SIEMA]],Siema2025,75,FALSE)</f>
        <v/>
      </c>
      <c r="BA473" s="110" t="str">
        <f>VLOOKUP(Tabela2[[#This Row],[SIEMA]],Siema2025,77,FALSE)</f>
        <v/>
      </c>
      <c r="BB473" s="110" t="str">
        <f>VLOOKUP(Tabela2[[#This Row],[SIEMA]],Siema2025,79,FALSE)</f>
        <v/>
      </c>
      <c r="BC473" s="110" t="str">
        <f>IF(Tabela2[[#This Row],[Outro(s) ]] = "X", "PREENCHER","NA")</f>
        <v>NA</v>
      </c>
      <c r="BD473" s="110" t="s">
        <v>7176</v>
      </c>
      <c r="BE473" s="110" t="str">
        <f>VLOOKUP(Tabela2[[#This Row],[SIEMA]],Siema2025,81,FALSE)</f>
        <v/>
      </c>
      <c r="BF473" s="112" t="s">
        <v>8789</v>
      </c>
      <c r="BG473" s="112"/>
      <c r="BH473" s="113" t="s">
        <v>6834</v>
      </c>
      <c r="BI473" s="114" t="s">
        <v>7062</v>
      </c>
      <c r="BJ473" s="109" t="s">
        <v>7097</v>
      </c>
      <c r="BK473" s="106" t="s">
        <v>2696</v>
      </c>
      <c r="BL473" s="143">
        <v>45859</v>
      </c>
      <c r="BM473" s="110">
        <f ca="1">IF(Tabela2[[#This Row],[Data de atendimento do Ibama (considerar o primeiro documento/ação)]]="",_xlfn.DAYS(TODAY(),J473),_xlfn.DAYS(Tabela2[[#This Row],[Data de atendimento do Ibama (considerar o primeiro documento/ação)]],J473))</f>
        <v>11</v>
      </c>
      <c r="BN473" s="110" t="str">
        <f>IF(Tabela2[[#This Row],[Atendido pelo Ibama ("Não" ou "Sim")]]="Não","Preencher", IF(Tabela2[[#This Row],[Atendido pelo Ibama ("Não" ou "Sim")]]="Sim","NA",""))</f>
        <v>NA</v>
      </c>
      <c r="BO473" s="116" t="s">
        <v>7098</v>
      </c>
      <c r="BP473" s="110" t="str">
        <f>IF(Tabela2[[#This Row],[Forma de atendimento (primeiro documento/ação)]]= "Outros (especificar)", "PREENCHER","NA")</f>
        <v>NA</v>
      </c>
      <c r="BQ473" s="108" t="s">
        <v>123</v>
      </c>
      <c r="BR473" s="110" t="str">
        <f>IF(Tabela2[[#This Row],[Equipe do Ibama foi a campo? Houve sobrevoo do Poseidon?]] = "Sim", "PREENCHER","NA")</f>
        <v>NA</v>
      </c>
      <c r="BS473" s="110" t="str">
        <f>IF(Tabela2[[#This Row],[Se sim, foi emitida Ordem de Emergência? (informações vinculada à coluna CK)]] = "Sim", "PREENCHER","NA")</f>
        <v>NA</v>
      </c>
      <c r="BT473" s="110" t="s">
        <v>7112</v>
      </c>
      <c r="BU473" s="110" t="str">
        <f>IF(Tabela2[[#This Row],[Houve envio de Informações Pós-acidente (preencher "não se aplica" quando de competência estadual/municipal)]] = "Sim", "PREENCHER","NA")</f>
        <v>NA</v>
      </c>
      <c r="BV473" s="110" t="s">
        <v>2696</v>
      </c>
      <c r="BW473" s="110" t="s">
        <v>123</v>
      </c>
      <c r="BX473" s="108" t="s">
        <v>7119</v>
      </c>
      <c r="BY473" s="108"/>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8790</v>
      </c>
      <c r="CB473" s="109"/>
      <c r="CC473" s="109"/>
      <c r="CD473" s="109"/>
      <c r="CE473" s="109"/>
      <c r="CF473" s="109"/>
    </row>
    <row r="474" spans="1:84" hidden="1">
      <c r="A474" s="172">
        <v>202571554048</v>
      </c>
      <c r="B474" s="173" t="s">
        <v>8791</v>
      </c>
      <c r="C474" s="110" t="str">
        <f>VLOOKUP(Tabela2[[#This Row],[SIEMA]],Siema2025,4,FALSE)</f>
        <v xml:space="preserve"> MG</v>
      </c>
      <c r="D474" s="108" t="str">
        <f>VLOOKUP(Tabela2[[#This Row],[SIEMA]],Siema2025,3,FALSE)</f>
        <v xml:space="preserve">Lavras </v>
      </c>
      <c r="E474" s="108" t="s">
        <v>4216</v>
      </c>
      <c r="F474" s="108" t="s">
        <v>8792</v>
      </c>
      <c r="G474" s="108" t="s">
        <v>8793</v>
      </c>
      <c r="H474" s="108" t="s">
        <v>8794</v>
      </c>
      <c r="I474" s="106" t="s">
        <v>7118</v>
      </c>
      <c r="J474" s="107">
        <f>VLOOKUP(Tabela2[[#This Row],[SIEMA]],Siema2025,2,FALSE)</f>
        <v>45848</v>
      </c>
      <c r="K474" s="107" t="str">
        <f>VLOOKUP(Tabela2[[#This Row],[SIEMA]],Siema2025,16,FALSE)</f>
        <v>Quinta</v>
      </c>
      <c r="L474" s="108" t="str">
        <f>IF(Tabela2[[#This Row],[Data]]="","Sem Informação",VLOOKUP(MONTH(Tabela2[[#This Row],[Data]]),'[1]Validação de dados'!$I$1:$J$13,2,0))</f>
        <v>Julho</v>
      </c>
      <c r="M474" s="106">
        <f>YEAR(Tabela2[[#This Row],[Data]])</f>
        <v>2025</v>
      </c>
      <c r="N474" s="107" t="str">
        <f>VLOOKUP(Tabela2[[#This Row],[SIEMA]],Siema2025,17,FALSE)</f>
        <v>Matutino</v>
      </c>
      <c r="O474" s="107" t="str">
        <f>VLOOKUP(Tabela2[[#This Row],[SIEMA]],Siema2025,5,FALSE)</f>
        <v>Rodovia</v>
      </c>
      <c r="P474" s="106" t="str">
        <f>VLOOKUP(Tabela2[[#This Row],[SIEMA]],Siema2025,21,FALSE)</f>
        <v>Transporte Rodoviário</v>
      </c>
      <c r="Q474" s="106" t="s">
        <v>7269</v>
      </c>
      <c r="R474" t="s">
        <v>8795</v>
      </c>
      <c r="S474" s="109" t="str">
        <f>IF(Q474="","", IF(Q474="NC","", IF(Q474="NE","", IF(Q474="NA","",IFERROR(VLOOKUP(Q474,Produtos!$A$1:$C$2319,2,FALSE),"Não Cadastrado")))))</f>
        <v/>
      </c>
      <c r="T474" s="106">
        <v>30</v>
      </c>
      <c r="U474" s="106" t="s">
        <v>7120</v>
      </c>
      <c r="V474" s="106" t="s">
        <v>8796</v>
      </c>
      <c r="W474" s="106"/>
      <c r="X474" s="115" t="str">
        <f>IF(Tabela2[[#This Row],[Origem do acidente]] = "Plataforma", "PREENCHER","NA")</f>
        <v>NA</v>
      </c>
      <c r="Y474" s="111" t="str">
        <f>IF(W474="","", IF(W474="NC","", IF(W474="NE","", IF(W474="NA","",IFERROR(VLOOKUP(W474,Produtos!$A$1:$C$2319,2,FALSE),"Não Cadastrado")))))</f>
        <v/>
      </c>
      <c r="Z474" s="106" t="str">
        <f>VLOOKUP(Tabela2[[#This Row],[SIEMA]],Siema2025,11,FALSE)</f>
        <v/>
      </c>
      <c r="AA474" s="106" t="str">
        <f>VLOOKUP(Tabela2[[#This Row],[SIEMA]],Siema2025,12,FALSE)</f>
        <v/>
      </c>
      <c r="AB474" s="106" t="str">
        <f>IF(W474="","",IF(ISNUMBER(W474)=FALSE,"Não se aplica",IFERROR(VLOOKUP(W474,Produtos!$A$1:$C$2319,3,FALSE),"Não Cadastrado")))</f>
        <v/>
      </c>
      <c r="AC474" s="106"/>
      <c r="AD474" s="110" t="str">
        <f>IF(Tabela2[[#This Row],[Origem do acidente]] = "Plataforma", "PREENCHER","NA")</f>
        <v>NA</v>
      </c>
      <c r="AE474" s="109" t="str">
        <f>IF(AC474="","", IF(AC474="NC","", IF(AC474="NE","", IF(AC474="NA","",IFERROR(VLOOKUP(AC474,Produtos!$A$1:$C$2319,2,FALSE),"Não Cadastrado")))))</f>
        <v/>
      </c>
      <c r="AF474" s="106"/>
      <c r="AG474" s="106"/>
      <c r="AH474" s="106" t="str">
        <f>IF(AC474="","",IF(ISNUMBER(AC474)=FALSE,"Não se aplica",IFERROR(VLOOKUP(AC474,Produtos!$A$1:$C$2319,3,FALSE),"Não Cadastrado")))</f>
        <v/>
      </c>
      <c r="AI474" s="106"/>
      <c r="AJ474" s="106" t="str">
        <f>VLOOKUP(Tabela2[[#This Row],[SIEMA]],Siema2025,26,FALSE)</f>
        <v>Tombamento</v>
      </c>
      <c r="AK474" s="109" t="s">
        <v>6834</v>
      </c>
      <c r="AL474" s="109" t="s">
        <v>7175</v>
      </c>
      <c r="AM474" s="109"/>
      <c r="AN474" s="110" t="str">
        <f>VLOOKUP(Tabela2[[#This Row],[SIEMA]],Siema2025,51,FALSE)</f>
        <v/>
      </c>
      <c r="AO474" s="110" t="str">
        <f>VLOOKUP(Tabela2[[#This Row],[SIEMA]],Siema2025,53,FALSE)</f>
        <v/>
      </c>
      <c r="AP474" s="110" t="str">
        <f>VLOOKUP(Tabela2[[#This Row],[SIEMA]],Siema2025,55,FALSE)</f>
        <v/>
      </c>
      <c r="AQ474" s="110" t="str">
        <f>VLOOKUP(Tabela2[[#This Row],[SIEMA]],Siema2025,57,FALSE)</f>
        <v/>
      </c>
      <c r="AR474" s="110" t="str">
        <f>VLOOKUP(Tabela2[[#This Row],[SIEMA]],Siema2025,59,FALSE)</f>
        <v/>
      </c>
      <c r="AS474" s="110" t="str">
        <f>VLOOKUP(Tabela2[[#This Row],[SIEMA]],Siema2025,61,FALSE)</f>
        <v/>
      </c>
      <c r="AT474" s="110" t="str">
        <f>VLOOKUP(Tabela2[[#This Row],[SIEMA]],Siema2025,63,FALSE)</f>
        <v/>
      </c>
      <c r="AU474" s="110" t="str">
        <f>VLOOKUP(Tabela2[[#This Row],[SIEMA]],Siema2025,65,FALSE)</f>
        <v>X</v>
      </c>
      <c r="AV474" s="110" t="str">
        <f>VLOOKUP(Tabela2[[#This Row],[SIEMA]],Siema2025,67,FALSE)</f>
        <v/>
      </c>
      <c r="AW474" s="110" t="str">
        <f>VLOOKUP(Tabela2[[#This Row],[SIEMA]],Siema2025,69,FALSE)</f>
        <v/>
      </c>
      <c r="AX474" s="110" t="s">
        <v>7176</v>
      </c>
      <c r="AY474" s="110" t="str">
        <f>VLOOKUP(Tabela2[[#This Row],[SIEMA]],Siema2025,73,FALSE)</f>
        <v/>
      </c>
      <c r="AZ474" s="110" t="str">
        <f>VLOOKUP(Tabela2[[#This Row],[SIEMA]],Siema2025,75,FALSE)</f>
        <v/>
      </c>
      <c r="BA474" s="110" t="str">
        <f>VLOOKUP(Tabela2[[#This Row],[SIEMA]],Siema2025,77,FALSE)</f>
        <v/>
      </c>
      <c r="BB474" s="110" t="str">
        <f>VLOOKUP(Tabela2[[#This Row],[SIEMA]],Siema2025,79,FALSE)</f>
        <v/>
      </c>
      <c r="BC474" s="110" t="str">
        <f>IF(Tabela2[[#This Row],[Outro(s) ]] = "X", "PREENCHER","NA")</f>
        <v>NA</v>
      </c>
      <c r="BD474" s="110" t="str">
        <f>VLOOKUP(Tabela2[[#This Row],[SIEMA]],Siema2025,82,FALSE)</f>
        <v/>
      </c>
      <c r="BE474" s="110" t="str">
        <f>VLOOKUP(Tabela2[[#This Row],[SIEMA]],Siema2025,81,FALSE)</f>
        <v/>
      </c>
      <c r="BF474" s="112" t="s">
        <v>8797</v>
      </c>
      <c r="BG474" s="112"/>
      <c r="BH474" s="113" t="s">
        <v>8798</v>
      </c>
      <c r="BI474" s="114" t="str">
        <f>VLOOKUP(Tabela2[[#This Row],[SIEMA]],Siema2025,107,FALSE)</f>
        <v>Não</v>
      </c>
      <c r="BJ474" s="109" t="s">
        <v>7097</v>
      </c>
      <c r="BK474" s="106" t="s">
        <v>2696</v>
      </c>
      <c r="BL474" s="143">
        <v>45859</v>
      </c>
      <c r="BM474" s="110">
        <f ca="1">IF(Tabela2[[#This Row],[Data de atendimento do Ibama (considerar o primeiro documento/ação)]]="",_xlfn.DAYS(TODAY(),J474),_xlfn.DAYS(Tabela2[[#This Row],[Data de atendimento do Ibama (considerar o primeiro documento/ação)]],J474))</f>
        <v>11</v>
      </c>
      <c r="BN474" s="110" t="str">
        <f>IF(Tabela2[[#This Row],[Atendido pelo Ibama ("Não" ou "Sim")]]="Não","Preencher", IF(Tabela2[[#This Row],[Atendido pelo Ibama ("Não" ou "Sim")]]="Sim","NA",""))</f>
        <v>NA</v>
      </c>
      <c r="BO474" s="116" t="s">
        <v>7098</v>
      </c>
      <c r="BP474" s="110" t="str">
        <f>IF(Tabela2[[#This Row],[Forma de atendimento (primeiro documento/ação)]]= "Outros (especificar)", "PREENCHER","NA")</f>
        <v>NA</v>
      </c>
      <c r="BQ474" s="108" t="s">
        <v>123</v>
      </c>
      <c r="BR474" s="110" t="str">
        <f>IF(Tabela2[[#This Row],[Equipe do Ibama foi a campo? Houve sobrevoo do Poseidon?]] = "Sim", "PREENCHER","NA")</f>
        <v>NA</v>
      </c>
      <c r="BS474" s="110" t="str">
        <f>IF(Tabela2[[#This Row],[Se sim, foi emitida Ordem de Emergência? (informações vinculada à coluna CK)]] = "Sim", "PREENCHER","NA")</f>
        <v>NA</v>
      </c>
      <c r="BT474" s="110" t="s">
        <v>7099</v>
      </c>
      <c r="BU474" s="110" t="s">
        <v>2696</v>
      </c>
      <c r="BV474" s="110" t="s">
        <v>2696</v>
      </c>
      <c r="BW474" s="110" t="s">
        <v>123</v>
      </c>
      <c r="BX474" s="108" t="s">
        <v>7119</v>
      </c>
      <c r="BY474" s="108"/>
      <c r="BZ474" s="106" t="str">
        <f>IF(Tabela2[[#This Row],[Data do documento de encerramento]]="NA","NA",IF(Tabela2[[#This Row],[Data do documento de encerramento]]="","Pendente de conclusão/ encerramento",_xlfn.DAYS(Tabela2[[#This Row],[Data do documento de encerramento]],J474)))</f>
        <v>Pendente de conclusão/ encerramento</v>
      </c>
      <c r="CA474" s="109" t="s">
        <v>8799</v>
      </c>
      <c r="CB474" s="109"/>
      <c r="CC474" s="109"/>
      <c r="CD474" s="109"/>
      <c r="CE474" s="109"/>
      <c r="CF474" s="109"/>
    </row>
    <row r="475" spans="1:84" ht="106.5" hidden="1">
      <c r="A475" s="172">
        <v>202571232454</v>
      </c>
      <c r="B475" s="173" t="s">
        <v>8800</v>
      </c>
      <c r="C475" s="110" t="str">
        <f>VLOOKUP(Tabela2[[#This Row],[SIEMA]],Siema2025,4,FALSE)</f>
        <v xml:space="preserve"> SP</v>
      </c>
      <c r="D475" s="108" t="str">
        <f>VLOOKUP(Tabela2[[#This Row],[SIEMA]],Siema2025,3,FALSE)</f>
        <v xml:space="preserve">Rincão </v>
      </c>
      <c r="E475" s="108" t="str">
        <f>VLOOKUP(Tabela2[[#This Row],[SIEMA]],Siema2025,20,FALSE)</f>
        <v>28+680</v>
      </c>
      <c r="F475" s="108"/>
      <c r="G475" s="108" t="s">
        <v>8801</v>
      </c>
      <c r="H475" s="108" t="s">
        <v>8802</v>
      </c>
      <c r="I475" s="106" t="s">
        <v>7118</v>
      </c>
      <c r="J475" s="107">
        <f>VLOOKUP(Tabela2[[#This Row],[SIEMA]],Siema2025,2,FALSE)</f>
        <v>45849</v>
      </c>
      <c r="K475" s="107" t="str">
        <f>VLOOKUP(Tabela2[[#This Row],[SIEMA]],Siema2025,16,FALSE)</f>
        <v>Sexta</v>
      </c>
      <c r="L475" s="108" t="str">
        <f>IF(Tabela2[[#This Row],[Data]]="","Sem Informação",VLOOKUP(MONTH(Tabela2[[#This Row],[Data]]),'[1]Validação de dados'!$I$1:$J$13,2,0))</f>
        <v>Julho</v>
      </c>
      <c r="M475" s="106">
        <f>YEAR(Tabela2[[#This Row],[Data]])</f>
        <v>2025</v>
      </c>
      <c r="N475" s="107" t="str">
        <f>VLOOKUP(Tabela2[[#This Row],[SIEMA]],Siema2025,17,FALSE)</f>
        <v>Matutino</v>
      </c>
      <c r="O475" s="107" t="str">
        <f>VLOOKUP(Tabela2[[#This Row],[SIEMA]],Siema2025,5,FALSE)</f>
        <v>Ferrovia</v>
      </c>
      <c r="P475" s="106" t="str">
        <f>VLOOKUP(Tabela2[[#This Row],[SIEMA]],Siema2025,21,FALSE)</f>
        <v>Abalroamento de veiculo pesado</v>
      </c>
      <c r="Q475" s="106" t="s">
        <v>7119</v>
      </c>
      <c r="R475" s="106" t="s">
        <v>7119</v>
      </c>
      <c r="S475" s="109" t="s">
        <v>562</v>
      </c>
      <c r="T475" s="106" t="str">
        <f>VLOOKUP(Tabela2[[#This Row],[SIEMA]],Siema2025,11,FALSE)</f>
        <v>50</v>
      </c>
      <c r="U475" s="106" t="s">
        <v>648</v>
      </c>
      <c r="V475" s="106" t="s">
        <v>7119</v>
      </c>
      <c r="W475" s="106"/>
      <c r="X475" s="115"/>
      <c r="Y475" s="111" t="str">
        <f>IF(W475="","", IF(W475="NC","", IF(W475="NE","", IF(W475="NA","",IFERROR(VLOOKUP(W475,Produtos!$A$1:$C$2319,2,FALSE),"Não Cadastrado")))))</f>
        <v/>
      </c>
      <c r="Z475" s="106"/>
      <c r="AA475" s="106"/>
      <c r="AB475" s="106" t="str">
        <f>IF(W475="","",IF(ISNUMBER(W475)=FALSE,"Não se aplica",IFERROR(VLOOKUP(W475,Produtos!$A$1:$C$2319,3,FALSE),"Não Cadastrado")))</f>
        <v/>
      </c>
      <c r="AC475" s="106"/>
      <c r="AD475" s="110"/>
      <c r="AE475" s="109" t="str">
        <f>IF(AC475="","", IF(AC475="NC","", IF(AC475="NE","", IF(AC475="NA","",IFERROR(VLOOKUP(AC475,Produtos!$A$1:$C$2319,2,FALSE),"Não Cadastrado")))))</f>
        <v/>
      </c>
      <c r="AF475" s="106"/>
      <c r="AG475" s="106"/>
      <c r="AH475" s="106" t="str">
        <f>IF(AC475="","",IF(ISNUMBER(AC475)=FALSE,"Não se aplica",IFERROR(VLOOKUP(AC475,Produtos!$A$1:$C$2319,3,FALSE),"Não Cadastrado")))</f>
        <v/>
      </c>
      <c r="AI475" s="106"/>
      <c r="AJ475" s="106" t="str">
        <f>VLOOKUP(Tabela2[[#This Row],[SIEMA]],Siema2025,26,FALSE)</f>
        <v>Na manhã do dia 11/07, o equipamento de manutenção (esmerilhadora) colidiu com um caminhão que atravessava a Passagem em Nível (PN).</v>
      </c>
      <c r="AK475" s="109" t="s">
        <v>8078</v>
      </c>
      <c r="AL475" s="109"/>
      <c r="AM475" s="109"/>
      <c r="AN475" s="110" t="str">
        <f>VLOOKUP(Tabela2[[#This Row],[SIEMA]],Siema2025,51,FALSE)</f>
        <v/>
      </c>
      <c r="AO475" s="110" t="str">
        <f>VLOOKUP(Tabela2[[#This Row],[SIEMA]],Siema2025,53,FALSE)</f>
        <v/>
      </c>
      <c r="AP475" s="110" t="str">
        <f>VLOOKUP(Tabela2[[#This Row],[SIEMA]],Siema2025,55,FALSE)</f>
        <v/>
      </c>
      <c r="AQ475" s="110" t="str">
        <f>VLOOKUP(Tabela2[[#This Row],[SIEMA]],Siema2025,57,FALSE)</f>
        <v/>
      </c>
      <c r="AR475" s="110" t="str">
        <f>VLOOKUP(Tabela2[[#This Row],[SIEMA]],Siema2025,59,FALSE)</f>
        <v/>
      </c>
      <c r="AS475" s="110" t="str">
        <f>VLOOKUP(Tabela2[[#This Row],[SIEMA]],Siema2025,61,FALSE)</f>
        <v/>
      </c>
      <c r="AT475" s="110" t="str">
        <f>VLOOKUP(Tabela2[[#This Row],[SIEMA]],Siema2025,63,FALSE)</f>
        <v/>
      </c>
      <c r="AU475" s="110" t="str">
        <f>VLOOKUP(Tabela2[[#This Row],[SIEMA]],Siema2025,65,FALSE)</f>
        <v>X</v>
      </c>
      <c r="AV475" s="110" t="str">
        <f>VLOOKUP(Tabela2[[#This Row],[SIEMA]],Siema2025,67,FALSE)</f>
        <v/>
      </c>
      <c r="AW475" s="110" t="str">
        <f>VLOOKUP(Tabela2[[#This Row],[SIEMA]],Siema2025,69,FALSE)</f>
        <v/>
      </c>
      <c r="AX475" s="110" t="str">
        <f>VLOOKUP(Tabela2[[#This Row],[SIEMA]],Siema2025,71,FALSE)</f>
        <v/>
      </c>
      <c r="AY475" s="110" t="str">
        <f>VLOOKUP(Tabela2[[#This Row],[SIEMA]],Siema2025,73,FALSE)</f>
        <v/>
      </c>
      <c r="AZ475" s="110" t="str">
        <f>VLOOKUP(Tabela2[[#This Row],[SIEMA]],Siema2025,75,FALSE)</f>
        <v/>
      </c>
      <c r="BA475" s="110" t="str">
        <f>VLOOKUP(Tabela2[[#This Row],[SIEMA]],Siema2025,77,FALSE)</f>
        <v/>
      </c>
      <c r="BB475" s="110" t="str">
        <f>VLOOKUP(Tabela2[[#This Row],[SIEMA]],Siema2025,79,FALSE)</f>
        <v/>
      </c>
      <c r="BC475" s="110" t="str">
        <f>IF(Tabela2[[#This Row],[Outro(s) ]] = "X", "PREENCHER","NA")</f>
        <v>NA</v>
      </c>
      <c r="BD475" s="110" t="str">
        <f>VLOOKUP(Tabela2[[#This Row],[SIEMA]],Siema2025,82,FALSE)</f>
        <v/>
      </c>
      <c r="BE475" s="110" t="str">
        <f>VLOOKUP(Tabela2[[#This Row],[SIEMA]],Siema2025,81,FALSE)</f>
        <v/>
      </c>
      <c r="BF475" s="112" t="s">
        <v>3066</v>
      </c>
      <c r="BG475" s="112" t="s">
        <v>7122</v>
      </c>
      <c r="BH475" s="113" t="str">
        <f>VLOOKUP(Tabela2[[#This Row],[SIEMA]],Siema2025,29,FALSE)</f>
        <v>02502844000166</v>
      </c>
      <c r="BI475" s="114" t="str">
        <f>VLOOKUP(Tabela2[[#This Row],[SIEMA]],Siema2025,107,FALSE)</f>
        <v>Não</v>
      </c>
      <c r="BJ475" s="109" t="s">
        <v>7097</v>
      </c>
      <c r="BK475" s="106" t="s">
        <v>2696</v>
      </c>
      <c r="BL475" s="143">
        <v>45853</v>
      </c>
      <c r="BM475" s="110">
        <f ca="1">IF(Tabela2[[#This Row],[Data de atendimento do Ibama (considerar o primeiro documento/ação)]]="",_xlfn.DAYS(TODAY(),J475),_xlfn.DAYS(Tabela2[[#This Row],[Data de atendimento do Ibama (considerar o primeiro documento/ação)]],J475))</f>
        <v>4</v>
      </c>
      <c r="BN475" s="110" t="str">
        <f>IF(Tabela2[[#This Row],[Atendido pelo Ibama ("Não" ou "Sim")]]="Não","Preencher", IF(Tabela2[[#This Row],[Atendido pelo Ibama ("Não" ou "Sim")]]="Sim","NA",""))</f>
        <v>NA</v>
      </c>
      <c r="BO475" s="116" t="s">
        <v>7098</v>
      </c>
      <c r="BP475" s="110" t="str">
        <f>IF(Tabela2[[#This Row],[Forma de atendimento (primeiro documento/ação)]]= "Outros (especificar)", "PREENCHER","NA")</f>
        <v>NA</v>
      </c>
      <c r="BQ475" s="108" t="s">
        <v>2696</v>
      </c>
      <c r="BR475" s="110" t="s">
        <v>123</v>
      </c>
      <c r="BS475" s="110" t="s">
        <v>2696</v>
      </c>
      <c r="BT475" s="110" t="s">
        <v>7099</v>
      </c>
      <c r="BU475" s="110" t="s">
        <v>2696</v>
      </c>
      <c r="BV475" s="110" t="s">
        <v>123</v>
      </c>
      <c r="BW475" s="110" t="s">
        <v>2696</v>
      </c>
      <c r="BX475" s="108" t="s">
        <v>7100</v>
      </c>
      <c r="BY475" s="143">
        <v>45999</v>
      </c>
      <c r="BZ475" s="106">
        <f>IF(Tabela2[[#This Row],[Data do documento de encerramento]]="NA","NA",IF(Tabela2[[#This Row],[Data do documento de encerramento]]="","Pendente de conclusão/ encerramento",_xlfn.DAYS(Tabela2[[#This Row],[Data do documento de encerramento]],J475)))</f>
        <v>150</v>
      </c>
      <c r="CA475" s="109" t="s">
        <v>8803</v>
      </c>
      <c r="CB475" s="109"/>
      <c r="CC475" s="109"/>
      <c r="CD475" s="109"/>
      <c r="CE475" s="109"/>
      <c r="CF475" s="109"/>
    </row>
    <row r="476" spans="1:84" ht="30.75" hidden="1">
      <c r="A476" s="172">
        <v>202571439601</v>
      </c>
      <c r="B476" s="173" t="s">
        <v>8804</v>
      </c>
      <c r="C476" s="110" t="str">
        <f>VLOOKUP(Tabela2[[#This Row],[SIEMA]],Siema2025,4,FALSE)</f>
        <v xml:space="preserve"> ES</v>
      </c>
      <c r="D476" s="108" t="str">
        <f>VLOOKUP(Tabela2[[#This Row],[SIEMA]],Siema2025,3,FALSE)</f>
        <v xml:space="preserve">Aracruz </v>
      </c>
      <c r="E476" s="108" t="str">
        <f>VLOOKUP(Tabela2[[#This Row],[SIEMA]],Siema2025,20,FALSE)</f>
        <v/>
      </c>
      <c r="F476" s="108"/>
      <c r="G476" s="108" t="s">
        <v>8805</v>
      </c>
      <c r="H476" s="108" t="s">
        <v>8806</v>
      </c>
      <c r="I476" s="106" t="str">
        <f>VLOOKUP(Tabela2[[#This Row],[SIEMA]],Siema2025,19,FALSE)</f>
        <v/>
      </c>
      <c r="J476" s="107">
        <f>VLOOKUP(Tabela2[[#This Row],[SIEMA]],Siema2025,2,FALSE)</f>
        <v>45849</v>
      </c>
      <c r="K476" s="107" t="str">
        <f>VLOOKUP(Tabela2[[#This Row],[SIEMA]],Siema2025,16,FALSE)</f>
        <v>Sexta</v>
      </c>
      <c r="L476" s="108" t="str">
        <f>IF(Tabela2[[#This Row],[Data]]="","Sem Informação",VLOOKUP(MONTH(Tabela2[[#This Row],[Data]]),'[1]Validação de dados'!$I$1:$J$13,2,0))</f>
        <v>Julho</v>
      </c>
      <c r="M476" s="106">
        <f>YEAR(Tabela2[[#This Row],[Data]])</f>
        <v>2025</v>
      </c>
      <c r="N476" s="107" t="str">
        <f>VLOOKUP(Tabela2[[#This Row],[SIEMA]],Siema2025,17,FALSE)</f>
        <v>Matutino</v>
      </c>
      <c r="O476" s="107" t="s">
        <v>7236</v>
      </c>
      <c r="P476" s="106" t="str">
        <f>VLOOKUP(Tabela2[[#This Row],[SIEMA]],Siema2025,21,FALSE)</f>
        <v/>
      </c>
      <c r="Q476" s="106" t="str">
        <f>VLOOKUP(Tabela2[[#This Row],[SIEMA]],Siema2025,7,FALSE)</f>
        <v/>
      </c>
      <c r="R476" s="106" t="str">
        <f>VLOOKUP(Tabela2[[#This Row],[SIEMA]],Siema2025,10,FALSE)</f>
        <v/>
      </c>
      <c r="S476" s="109" t="str">
        <f>IF(Q476="","", IF(Q476="NC","", IF(Q476="NE","", IF(Q476="NA","",IFERROR(VLOOKUP(Q476,Produtos!$A$1:$C$2319,2,FALSE),"Não Cadastrado")))))</f>
        <v/>
      </c>
      <c r="T476" s="106" t="str">
        <f>VLOOKUP(Tabela2[[#This Row],[SIEMA]],Siema2025,11,FALSE)</f>
        <v xml:space="preserve"> </v>
      </c>
      <c r="U476" s="106" t="str">
        <f>VLOOKUP(Tabela2[[#This Row],[SIEMA]],Siema2025,12,FALSE)</f>
        <v xml:space="preserve"> </v>
      </c>
      <c r="V476" s="106" t="str">
        <f>IF(Q476="","",IF(ISNUMBER(Q476)=FALSE,"Não se aplica",IFERROR(VLOOKUP(Q476,Produtos!$A$1:$C$2319,3,FALSE),"Não Cadastrado")))</f>
        <v/>
      </c>
      <c r="W476" s="106" t="str">
        <f>VLOOKUP(Tabela2[[#This Row],[SIEMA]],Siema2025,10,FALSE)</f>
        <v/>
      </c>
      <c r="X476" s="115" t="str">
        <f>IF(Tabela2[[#This Row],[Origem do acidente]] = "Plataforma", "PREENCHER","NA")</f>
        <v>NA</v>
      </c>
      <c r="Y476" s="111" t="str">
        <f>IF(W476="","", IF(W476="NC","", IF(W476="NE","", IF(W476="NA","",IFERROR(VLOOKUP(W476,Produtos!$A$1:$C$2319,2,FALSE),"Não Cadastrado")))))</f>
        <v/>
      </c>
      <c r="Z476" s="106" t="str">
        <f>VLOOKUP(Tabela2[[#This Row],[SIEMA]],Siema2025,11,FALSE)</f>
        <v xml:space="preserve"> </v>
      </c>
      <c r="AA476" s="106" t="str">
        <f>VLOOKUP(Tabela2[[#This Row],[SIEMA]],Siema2025,12,FALSE)</f>
        <v xml:space="preserve"> </v>
      </c>
      <c r="AB476" s="106" t="str">
        <f>IF(W476="","",IF(ISNUMBER(W476)=FALSE,"Não se aplica",IFERROR(VLOOKUP(W476,Produtos!$A$1:$C$2319,3,FALSE),"Não Cadastrado")))</f>
        <v/>
      </c>
      <c r="AC476" s="106"/>
      <c r="AD476" s="110" t="str">
        <f>IF(Tabela2[[#This Row],[Origem do acidente]] = "Plataforma", "PREENCHER","NA")</f>
        <v>NA</v>
      </c>
      <c r="AE476" s="109" t="str">
        <f>IF(AC476="","", IF(AC476="NC","", IF(AC476="NE","", IF(AC476="NA","",IFERROR(VLOOKUP(AC476,Produtos!$A$1:$C$2319,2,FALSE),"Não Cadastrado")))))</f>
        <v/>
      </c>
      <c r="AF476" s="106"/>
      <c r="AG476" s="106"/>
      <c r="AH476" s="106" t="str">
        <f>IF(AC476="","",IF(ISNUMBER(AC476)=FALSE,"Não se aplica",IFERROR(VLOOKUP(AC476,Produtos!$A$1:$C$2319,3,FALSE),"Não Cadastrado")))</f>
        <v/>
      </c>
      <c r="AI476" s="106"/>
      <c r="AJ476" s="106" t="str">
        <f>VLOOKUP(Tabela2[[#This Row],[SIEMA]],Siema2025,26,FALSE)</f>
        <v/>
      </c>
      <c r="AK476" s="109"/>
      <c r="AL476" s="109"/>
      <c r="AM476" s="109"/>
      <c r="AN476" s="110" t="str">
        <f>VLOOKUP(Tabela2[[#This Row],[SIEMA]],Siema2025,51,FALSE)</f>
        <v/>
      </c>
      <c r="AO476" s="110" t="str">
        <f>VLOOKUP(Tabela2[[#This Row],[SIEMA]],Siema2025,53,FALSE)</f>
        <v/>
      </c>
      <c r="AP476" s="110" t="str">
        <f>VLOOKUP(Tabela2[[#This Row],[SIEMA]],Siema2025,55,FALSE)</f>
        <v/>
      </c>
      <c r="AQ476" s="110" t="str">
        <f>VLOOKUP(Tabela2[[#This Row],[SIEMA]],Siema2025,57,FALSE)</f>
        <v/>
      </c>
      <c r="AR476" s="110" t="str">
        <f>VLOOKUP(Tabela2[[#This Row],[SIEMA]],Siema2025,59,FALSE)</f>
        <v/>
      </c>
      <c r="AS476" s="110" t="s">
        <v>7130</v>
      </c>
      <c r="AT476" s="110" t="str">
        <f>VLOOKUP(Tabela2[[#This Row],[SIEMA]],Siema2025,63,FALSE)</f>
        <v/>
      </c>
      <c r="AU476" s="110" t="str">
        <f>VLOOKUP(Tabela2[[#This Row],[SIEMA]],Siema2025,65,FALSE)</f>
        <v/>
      </c>
      <c r="AV476" s="110" t="str">
        <f>VLOOKUP(Tabela2[[#This Row],[SIEMA]],Siema2025,67,FALSE)</f>
        <v/>
      </c>
      <c r="AW476" s="110" t="str">
        <f>VLOOKUP(Tabela2[[#This Row],[SIEMA]],Siema2025,69,FALSE)</f>
        <v/>
      </c>
      <c r="AX476" s="110" t="str">
        <f>VLOOKUP(Tabela2[[#This Row],[SIEMA]],Siema2025,71,FALSE)</f>
        <v/>
      </c>
      <c r="AY476" s="110" t="str">
        <f>VLOOKUP(Tabela2[[#This Row],[SIEMA]],Siema2025,73,FALSE)</f>
        <v/>
      </c>
      <c r="AZ476" s="110" t="str">
        <f>VLOOKUP(Tabela2[[#This Row],[SIEMA]],Siema2025,75,FALSE)</f>
        <v/>
      </c>
      <c r="BA476" s="110" t="str">
        <f>VLOOKUP(Tabela2[[#This Row],[SIEMA]],Siema2025,77,FALSE)</f>
        <v/>
      </c>
      <c r="BB476" s="110" t="str">
        <f>VLOOKUP(Tabela2[[#This Row],[SIEMA]],Siema2025,79,FALSE)</f>
        <v/>
      </c>
      <c r="BC476" s="110" t="str">
        <f>IF(Tabela2[[#This Row],[Outro(s) ]] = "X", "PREENCHER","NA")</f>
        <v>NA</v>
      </c>
      <c r="BD476" s="110"/>
      <c r="BE476" s="110" t="str">
        <f>VLOOKUP(Tabela2[[#This Row],[SIEMA]],Siema2025,81,FALSE)</f>
        <v/>
      </c>
      <c r="BF476" s="112" t="str">
        <f>VLOOKUP(Tabela2[[#This Row],[SIEMA]],Siema2025,28,FALSE)</f>
        <v/>
      </c>
      <c r="BG476" s="112"/>
      <c r="BH476" s="113" t="str">
        <f>VLOOKUP(Tabela2[[#This Row],[SIEMA]],Siema2025,29,FALSE)</f>
        <v/>
      </c>
      <c r="BI476" s="114" t="str">
        <f>VLOOKUP(Tabela2[[#This Row],[SIEMA]],Siema2025,107,FALSE)</f>
        <v>Não</v>
      </c>
      <c r="BJ476" s="109" t="s">
        <v>7097</v>
      </c>
      <c r="BK476" s="106" t="s">
        <v>2696</v>
      </c>
      <c r="BL476" s="143">
        <v>45883</v>
      </c>
      <c r="BM476" s="110">
        <f ca="1">IF(Tabela2[[#This Row],[Data de atendimento do Ibama (considerar o primeiro documento/ação)]]="",_xlfn.DAYS(TODAY(),J476),_xlfn.DAYS(Tabela2[[#This Row],[Data de atendimento do Ibama (considerar o primeiro documento/ação)]],J476))</f>
        <v>34</v>
      </c>
      <c r="BN476" s="110" t="str">
        <f>IF(Tabela2[[#This Row],[Atendido pelo Ibama ("Não" ou "Sim")]]="Não","Preencher", IF(Tabela2[[#This Row],[Atendido pelo Ibama ("Não" ou "Sim")]]="Sim","NA",""))</f>
        <v>NA</v>
      </c>
      <c r="BO476" s="116" t="s">
        <v>7098</v>
      </c>
      <c r="BP476" s="110" t="str">
        <f>IF(Tabela2[[#This Row],[Forma de atendimento (primeiro documento/ação)]]= "Outros (especificar)", "PREENCHER","NA")</f>
        <v>NA</v>
      </c>
      <c r="BQ476" s="108" t="s">
        <v>123</v>
      </c>
      <c r="BR476" s="110" t="str">
        <f>IF(Tabela2[[#This Row],[Equipe do Ibama foi a campo? Houve sobrevoo do Poseidon?]] = "Sim", "PREENCHER","NA")</f>
        <v>NA</v>
      </c>
      <c r="BS476" s="110" t="str">
        <f>IF(Tabela2[[#This Row],[Se sim, foi emitida Ordem de Emergência? (informações vinculada à coluna CK)]] = "Sim", "PREENCHER","NA")</f>
        <v>NA</v>
      </c>
      <c r="BT476" s="110" t="str">
        <f>IF(Tabela2[[#This Row],[Foi elaborado Relatório de Vistoria pelo Ibama? (informações vinculada à coluna CK)]] = "Sim", "PREENCHER","NA")</f>
        <v>NA</v>
      </c>
      <c r="BU476" s="110" t="s">
        <v>2696</v>
      </c>
      <c r="BV476" s="110" t="s">
        <v>123</v>
      </c>
      <c r="BW476" s="110" t="s">
        <v>2696</v>
      </c>
      <c r="BX476" s="108" t="s">
        <v>7113</v>
      </c>
      <c r="BY476" s="143">
        <v>46045</v>
      </c>
      <c r="BZ476" s="106">
        <f>IF(Tabela2[[#This Row],[Data do documento de encerramento]]="NA","NA",IF(Tabela2[[#This Row],[Data do documento de encerramento]]="","Pendente de conclusão/ encerramento",_xlfn.DAYS(Tabela2[[#This Row],[Data do documento de encerramento]],J476)))</f>
        <v>196</v>
      </c>
      <c r="CA476" s="109"/>
      <c r="CB476" s="109"/>
      <c r="CC476" s="109"/>
      <c r="CD476" s="109"/>
      <c r="CE476" s="109"/>
      <c r="CF476" s="109"/>
    </row>
    <row r="477" spans="1:84" ht="60.75" hidden="1">
      <c r="A477" s="172">
        <v>202571257626</v>
      </c>
      <c r="B477" s="173" t="s">
        <v>8807</v>
      </c>
      <c r="C477" s="110" t="str">
        <f>VLOOKUP(Tabela2[[#This Row],[SIEMA]],Siema2025,4,FALSE)</f>
        <v xml:space="preserve"> SP</v>
      </c>
      <c r="D477" s="108" t="str">
        <f>VLOOKUP(Tabela2[[#This Row],[SIEMA]],Siema2025,3,FALSE)</f>
        <v xml:space="preserve">Dobrada </v>
      </c>
      <c r="E477" s="108" t="str">
        <f>VLOOKUP(Tabela2[[#This Row],[SIEMA]],Siema2025,20,FALSE)</f>
        <v>KM ferroviário 54+500</v>
      </c>
      <c r="F477" s="108"/>
      <c r="G477" s="108" t="s">
        <v>8808</v>
      </c>
      <c r="H477" s="108" t="s">
        <v>8809</v>
      </c>
      <c r="I477" s="106" t="s">
        <v>7118</v>
      </c>
      <c r="J477" s="107">
        <f>VLOOKUP(Tabela2[[#This Row],[SIEMA]],Siema2025,2,FALSE)</f>
        <v>45850</v>
      </c>
      <c r="K477" s="107" t="str">
        <f>VLOOKUP(Tabela2[[#This Row],[SIEMA]],Siema2025,16,FALSE)</f>
        <v>Sábado</v>
      </c>
      <c r="L477" s="108" t="str">
        <f>IF(Tabela2[[#This Row],[Data]]="","Sem Informação",VLOOKUP(MONTH(Tabela2[[#This Row],[Data]]),'[1]Validação de dados'!$I$1:$J$13,2,0))</f>
        <v>Julho</v>
      </c>
      <c r="M477" s="106">
        <f>YEAR(Tabela2[[#This Row],[Data]])</f>
        <v>2025</v>
      </c>
      <c r="N477" s="107" t="str">
        <f>VLOOKUP(Tabela2[[#This Row],[SIEMA]],Siema2025,17,FALSE)</f>
        <v>Vespertino</v>
      </c>
      <c r="O477" s="107" t="str">
        <f>VLOOKUP(Tabela2[[#This Row],[SIEMA]],Siema2025,5,FALSE)</f>
        <v>Ferrovia</v>
      </c>
      <c r="P477" s="106" t="str">
        <f>VLOOKUP(Tabela2[[#This Row],[SIEMA]],Siema2025,21,FALSE)</f>
        <v/>
      </c>
      <c r="Q477" s="106">
        <v>1202</v>
      </c>
      <c r="R477" s="106" t="s">
        <v>7119</v>
      </c>
      <c r="S477" s="109" t="s">
        <v>3060</v>
      </c>
      <c r="T477" s="106">
        <v>2</v>
      </c>
      <c r="U477" s="106" t="s">
        <v>648</v>
      </c>
      <c r="V477" s="106">
        <f>IF(Q477="","",IF(ISNUMBER(Q477)=FALSE,"Não se aplica",IFERROR(VLOOKUP(Q477,Produtos!$A$1:$C$2319,3,FALSE),"Não Cadastrado")))</f>
        <v>3</v>
      </c>
      <c r="W477" s="106" t="str">
        <f>VLOOKUP(Tabela2[[#This Row],[SIEMA]],Siema2025,10,FALSE)</f>
        <v/>
      </c>
      <c r="X477" s="115"/>
      <c r="Y477" s="111" t="str">
        <f>IF(W477="","", IF(W477="NC","", IF(W477="NE","", IF(W477="NA","",IFERROR(VLOOKUP(W477,Produtos!$A$1:$C$2319,2,FALSE),"Não Cadastrado")))))</f>
        <v/>
      </c>
      <c r="Z477" s="106" t="str">
        <f>VLOOKUP(Tabela2[[#This Row],[SIEMA]],Siema2025,11,FALSE)</f>
        <v xml:space="preserve"> </v>
      </c>
      <c r="AA477" s="106" t="str">
        <f>VLOOKUP(Tabela2[[#This Row],[SIEMA]],Siema2025,12,FALSE)</f>
        <v xml:space="preserve"> </v>
      </c>
      <c r="AB477" s="106" t="str">
        <f>IF(W477="","",IF(ISNUMBER(W477)=FALSE,"Não se aplica",IFERROR(VLOOKUP(W477,Produtos!$A$1:$C$2319,3,FALSE),"Não Cadastrado")))</f>
        <v/>
      </c>
      <c r="AC477" s="106"/>
      <c r="AD477" s="110"/>
      <c r="AE477" s="109" t="str">
        <f>IF(AC477="","", IF(AC477="NC","", IF(AC477="NE","", IF(AC477="NA","",IFERROR(VLOOKUP(AC477,Produtos!$A$1:$C$2319,2,FALSE),"Não Cadastrado")))))</f>
        <v/>
      </c>
      <c r="AF477" s="106"/>
      <c r="AG477" s="106"/>
      <c r="AH477" s="106" t="str">
        <f>IF(AC477="","",IF(ISNUMBER(AC477)=FALSE,"Não se aplica",IFERROR(VLOOKUP(AC477,Produtos!$A$1:$C$2319,3,FALSE),"Não Cadastrado")))</f>
        <v/>
      </c>
      <c r="AI477" s="106"/>
      <c r="AJ477" s="106" t="str">
        <f>VLOOKUP(Tabela2[[#This Row],[SIEMA]],Siema2025,26,FALSE)</f>
        <v>Em sindicância</v>
      </c>
      <c r="AK477" s="109" t="s">
        <v>7110</v>
      </c>
      <c r="AL477" s="109"/>
      <c r="AM477" s="109"/>
      <c r="AN477" s="110" t="str">
        <f>VLOOKUP(Tabela2[[#This Row],[SIEMA]],Siema2025,51,FALSE)</f>
        <v/>
      </c>
      <c r="AO477" s="110" t="str">
        <f>VLOOKUP(Tabela2[[#This Row],[SIEMA]],Siema2025,53,FALSE)</f>
        <v/>
      </c>
      <c r="AP477" s="110" t="str">
        <f>VLOOKUP(Tabela2[[#This Row],[SIEMA]],Siema2025,55,FALSE)</f>
        <v/>
      </c>
      <c r="AQ477" s="110" t="str">
        <f>VLOOKUP(Tabela2[[#This Row],[SIEMA]],Siema2025,57,FALSE)</f>
        <v/>
      </c>
      <c r="AR477" s="110" t="str">
        <f>VLOOKUP(Tabela2[[#This Row],[SIEMA]],Siema2025,59,FALSE)</f>
        <v/>
      </c>
      <c r="AS477" s="110" t="str">
        <f>VLOOKUP(Tabela2[[#This Row],[SIEMA]],Siema2025,61,FALSE)</f>
        <v/>
      </c>
      <c r="AT477" s="110" t="str">
        <f>VLOOKUP(Tabela2[[#This Row],[SIEMA]],Siema2025,63,FALSE)</f>
        <v/>
      </c>
      <c r="AU477" s="110" t="str">
        <f>VLOOKUP(Tabela2[[#This Row],[SIEMA]],Siema2025,65,FALSE)</f>
        <v>X</v>
      </c>
      <c r="AV477" s="110" t="str">
        <f>VLOOKUP(Tabela2[[#This Row],[SIEMA]],Siema2025,67,FALSE)</f>
        <v/>
      </c>
      <c r="AW477" s="110" t="str">
        <f>VLOOKUP(Tabela2[[#This Row],[SIEMA]],Siema2025,69,FALSE)</f>
        <v/>
      </c>
      <c r="AX477" s="110" t="s">
        <v>7130</v>
      </c>
      <c r="AY477" s="110" t="str">
        <f>VLOOKUP(Tabela2[[#This Row],[SIEMA]],Siema2025,73,FALSE)</f>
        <v/>
      </c>
      <c r="AZ477" s="110" t="str">
        <f>VLOOKUP(Tabela2[[#This Row],[SIEMA]],Siema2025,75,FALSE)</f>
        <v/>
      </c>
      <c r="BA477" s="110" t="str">
        <f>VLOOKUP(Tabela2[[#This Row],[SIEMA]],Siema2025,77,FALSE)</f>
        <v/>
      </c>
      <c r="BB477" s="110" t="str">
        <f>VLOOKUP(Tabela2[[#This Row],[SIEMA]],Siema2025,79,FALSE)</f>
        <v/>
      </c>
      <c r="BC477" s="110" t="str">
        <f>IF(Tabela2[[#This Row],[Outro(s) ]] = "X", "PREENCHER","NA")</f>
        <v>NA</v>
      </c>
      <c r="BD477" s="110" t="str">
        <f>VLOOKUP(Tabela2[[#This Row],[SIEMA]],Siema2025,82,FALSE)</f>
        <v/>
      </c>
      <c r="BE477" s="110" t="str">
        <f>VLOOKUP(Tabela2[[#This Row],[SIEMA]],Siema2025,81,FALSE)</f>
        <v/>
      </c>
      <c r="BF477" s="112" t="s">
        <v>3066</v>
      </c>
      <c r="BG477" s="112" t="s">
        <v>7122</v>
      </c>
      <c r="BH477" s="113" t="str">
        <f>VLOOKUP(Tabela2[[#This Row],[SIEMA]],Siema2025,29,FALSE)</f>
        <v>02502844000166</v>
      </c>
      <c r="BI477" s="114" t="str">
        <f>VLOOKUP(Tabela2[[#This Row],[SIEMA]],Siema2025,107,FALSE)</f>
        <v>Não</v>
      </c>
      <c r="BJ477" s="109" t="s">
        <v>7097</v>
      </c>
      <c r="BK477" s="106" t="s">
        <v>2696</v>
      </c>
      <c r="BL477" s="143">
        <v>45853</v>
      </c>
      <c r="BM477" s="110">
        <f ca="1">IF(Tabela2[[#This Row],[Data de atendimento do Ibama (considerar o primeiro documento/ação)]]="",_xlfn.DAYS(TODAY(),J477),_xlfn.DAYS(Tabela2[[#This Row],[Data de atendimento do Ibama (considerar o primeiro documento/ação)]],J477))</f>
        <v>3</v>
      </c>
      <c r="BN477" s="110" t="str">
        <f>IF(Tabela2[[#This Row],[Atendido pelo Ibama ("Não" ou "Sim")]]="Não","Preencher", IF(Tabela2[[#This Row],[Atendido pelo Ibama ("Não" ou "Sim")]]="Sim","NA",""))</f>
        <v>NA</v>
      </c>
      <c r="BO477" s="116" t="s">
        <v>7098</v>
      </c>
      <c r="BP477" s="110" t="str">
        <f>IF(Tabela2[[#This Row],[Forma de atendimento (primeiro documento/ação)]]= "Outros (especificar)", "PREENCHER","NA")</f>
        <v>NA</v>
      </c>
      <c r="BQ477" s="108" t="s">
        <v>2696</v>
      </c>
      <c r="BR477" s="110" t="s">
        <v>123</v>
      </c>
      <c r="BS477" s="110" t="s">
        <v>2696</v>
      </c>
      <c r="BT477" s="110" t="s">
        <v>7099</v>
      </c>
      <c r="BU477" s="110" t="s">
        <v>2696</v>
      </c>
      <c r="BV477" s="110" t="s">
        <v>123</v>
      </c>
      <c r="BW477" s="110" t="s">
        <v>123</v>
      </c>
      <c r="BX477" s="108"/>
      <c r="BY477" s="108"/>
      <c r="BZ477" s="106" t="str">
        <f>IF(Tabela2[[#This Row],[Data do documento de encerramento]]="NA","NA",IF(Tabela2[[#This Row],[Data do documento de encerramento]]="","Pendente de conclusão/ encerramento",_xlfn.DAYS(Tabela2[[#This Row],[Data do documento de encerramento]],J477)))</f>
        <v>Pendente de conclusão/ encerramento</v>
      </c>
      <c r="CA477" s="109"/>
      <c r="CB477" s="109"/>
      <c r="CC477" s="109"/>
      <c r="CD477" s="109"/>
      <c r="CE477" s="109"/>
      <c r="CF477" s="109"/>
    </row>
    <row r="478" spans="1:84" ht="76.5" hidden="1">
      <c r="A478" s="172">
        <v>202571275647</v>
      </c>
      <c r="B478" s="173" t="s">
        <v>8810</v>
      </c>
      <c r="C478" s="110" t="str">
        <f>VLOOKUP(Tabela2[[#This Row],[SIEMA]],Siema2025,4,FALSE)</f>
        <v xml:space="preserve"> PR</v>
      </c>
      <c r="D478" s="108" t="str">
        <f>VLOOKUP(Tabela2[[#This Row],[SIEMA]],Siema2025,3,FALSE)</f>
        <v xml:space="preserve">Ortigueira </v>
      </c>
      <c r="E478" s="108" t="str">
        <f>VLOOKUP(Tabela2[[#This Row],[SIEMA]],Siema2025,20,FALSE)</f>
        <v>Estação Ferroviária Bairro dos França - Ortigueira PR - KM Ferroviário 481+150</v>
      </c>
      <c r="F478" s="108"/>
      <c r="G478" s="108" t="s">
        <v>8811</v>
      </c>
      <c r="H478" s="108" t="s">
        <v>8812</v>
      </c>
      <c r="I478" s="106" t="s">
        <v>7118</v>
      </c>
      <c r="J478" s="107">
        <f>VLOOKUP(Tabela2[[#This Row],[SIEMA]],Siema2025,2,FALSE)</f>
        <v>45850</v>
      </c>
      <c r="K478" s="107" t="str">
        <f>VLOOKUP(Tabela2[[#This Row],[SIEMA]],Siema2025,16,FALSE)</f>
        <v>Sábado</v>
      </c>
      <c r="L478" s="108" t="str">
        <f>IF(Tabela2[[#This Row],[Data]]="","Sem Informação",VLOOKUP(MONTH(Tabela2[[#This Row],[Data]]),'[1]Validação de dados'!$I$1:$J$13,2,0))</f>
        <v>Julho</v>
      </c>
      <c r="M478" s="106">
        <f>YEAR(Tabela2[[#This Row],[Data]])</f>
        <v>2025</v>
      </c>
      <c r="N478" s="107" t="str">
        <f>VLOOKUP(Tabela2[[#This Row],[SIEMA]],Siema2025,17,FALSE)</f>
        <v>Vespertino</v>
      </c>
      <c r="O478" s="107" t="str">
        <f>VLOOKUP(Tabela2[[#This Row],[SIEMA]],Siema2025,5,FALSE)</f>
        <v>Ferrovia</v>
      </c>
      <c r="P478" s="106"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8" s="106" t="s">
        <v>7119</v>
      </c>
      <c r="R478" s="106" t="s">
        <v>7119</v>
      </c>
      <c r="S478" s="109" t="s">
        <v>7119</v>
      </c>
      <c r="T478" s="106" t="s">
        <v>7119</v>
      </c>
      <c r="U478" s="106" t="str">
        <f>VLOOKUP(Tabela2[[#This Row],[SIEMA]],Siema2025,12,FALSE)</f>
        <v xml:space="preserve"> </v>
      </c>
      <c r="V478" s="106" t="s">
        <v>7119</v>
      </c>
      <c r="W478" s="106" t="str">
        <f>VLOOKUP(Tabela2[[#This Row],[SIEMA]],Siema2025,10,FALSE)</f>
        <v/>
      </c>
      <c r="X478" s="115"/>
      <c r="Y478" s="111" t="str">
        <f>IF(W478="","", IF(W478="NC","", IF(W478="NE","", IF(W478="NA","",IFERROR(VLOOKUP(W478,Produtos!$A$1:$C$2319,2,FALSE),"Não Cadastrado")))))</f>
        <v/>
      </c>
      <c r="Z478" s="106" t="str">
        <f>VLOOKUP(Tabela2[[#This Row],[SIEMA]],Siema2025,11,FALSE)</f>
        <v xml:space="preserve"> </v>
      </c>
      <c r="AA478" s="106" t="str">
        <f>VLOOKUP(Tabela2[[#This Row],[SIEMA]],Siema2025,12,FALSE)</f>
        <v xml:space="preserve"> </v>
      </c>
      <c r="AB478" s="106" t="str">
        <f>IF(W478="","",IF(ISNUMBER(W478)=FALSE,"Não se aplica",IFERROR(VLOOKUP(W478,Produtos!$A$1:$C$2319,3,FALSE),"Não Cadastrado")))</f>
        <v/>
      </c>
      <c r="AC478" s="106"/>
      <c r="AD478" s="110"/>
      <c r="AE478" s="109" t="str">
        <f>IF(AC478="","", IF(AC478="NC","", IF(AC478="NE","", IF(AC478="NA","",IFERROR(VLOOKUP(AC478,Produtos!$A$1:$C$2319,2,FALSE),"Não Cadastrado")))))</f>
        <v/>
      </c>
      <c r="AF478" s="106"/>
      <c r="AG478" s="106"/>
      <c r="AH478" s="106" t="str">
        <f>IF(AC478="","",IF(ISNUMBER(AC478)=FALSE,"Não se aplica",IFERROR(VLOOKUP(AC478,Produtos!$A$1:$C$2319,3,FALSE),"Não Cadastrado")))</f>
        <v/>
      </c>
      <c r="AI478" s="106"/>
      <c r="AJ478" s="106" t="str">
        <f>VLOOKUP(Tabela2[[#This Row],[SIEMA]],Siema2025,26,FALSE)</f>
        <v>Em sindicância.</v>
      </c>
      <c r="AK478" s="109" t="s">
        <v>7827</v>
      </c>
      <c r="AL478" s="109"/>
      <c r="AM478" s="109"/>
      <c r="AN478" s="110" t="str">
        <f>VLOOKUP(Tabela2[[#This Row],[SIEMA]],Siema2025,51,FALSE)</f>
        <v/>
      </c>
      <c r="AO478" s="110" t="str">
        <f>VLOOKUP(Tabela2[[#This Row],[SIEMA]],Siema2025,53,FALSE)</f>
        <v/>
      </c>
      <c r="AP478" s="110" t="str">
        <f>VLOOKUP(Tabela2[[#This Row],[SIEMA]],Siema2025,55,FALSE)</f>
        <v/>
      </c>
      <c r="AQ478" s="110" t="str">
        <f>VLOOKUP(Tabela2[[#This Row],[SIEMA]],Siema2025,57,FALSE)</f>
        <v/>
      </c>
      <c r="AR478" s="110" t="str">
        <f>VLOOKUP(Tabela2[[#This Row],[SIEMA]],Siema2025,59,FALSE)</f>
        <v/>
      </c>
      <c r="AS478" s="110" t="str">
        <f>VLOOKUP(Tabela2[[#This Row],[SIEMA]],Siema2025,61,FALSE)</f>
        <v/>
      </c>
      <c r="AT478" s="110" t="str">
        <f>VLOOKUP(Tabela2[[#This Row],[SIEMA]],Siema2025,63,FALSE)</f>
        <v/>
      </c>
      <c r="AU478" s="110" t="str">
        <f>VLOOKUP(Tabela2[[#This Row],[SIEMA]],Siema2025,65,FALSE)</f>
        <v>X</v>
      </c>
      <c r="AV478" s="110" t="str">
        <f>VLOOKUP(Tabela2[[#This Row],[SIEMA]],Siema2025,67,FALSE)</f>
        <v/>
      </c>
      <c r="AW478" s="110" t="str">
        <f>VLOOKUP(Tabela2[[#This Row],[SIEMA]],Siema2025,69,FALSE)</f>
        <v>X</v>
      </c>
      <c r="AX478" s="110" t="str">
        <f>VLOOKUP(Tabela2[[#This Row],[SIEMA]],Siema2025,71,FALSE)</f>
        <v/>
      </c>
      <c r="AY478" s="110" t="str">
        <f>VLOOKUP(Tabela2[[#This Row],[SIEMA]],Siema2025,73,FALSE)</f>
        <v/>
      </c>
      <c r="AZ478" s="110" t="str">
        <f>VLOOKUP(Tabela2[[#This Row],[SIEMA]],Siema2025,75,FALSE)</f>
        <v/>
      </c>
      <c r="BA478" s="110" t="str">
        <f>VLOOKUP(Tabela2[[#This Row],[SIEMA]],Siema2025,77,FALSE)</f>
        <v/>
      </c>
      <c r="BB478" s="110" t="str">
        <f>VLOOKUP(Tabela2[[#This Row],[SIEMA]],Siema2025,79,FALSE)</f>
        <v/>
      </c>
      <c r="BC478" s="110" t="str">
        <f>IF(Tabela2[[#This Row],[Outro(s) ]] = "X", "PREENCHER","NA")</f>
        <v>NA</v>
      </c>
      <c r="BD478" s="110" t="str">
        <f>VLOOKUP(Tabela2[[#This Row],[SIEMA]],Siema2025,82,FALSE)</f>
        <v/>
      </c>
      <c r="BE478" s="110" t="str">
        <f>VLOOKUP(Tabela2[[#This Row],[SIEMA]],Siema2025,81,FALSE)</f>
        <v/>
      </c>
      <c r="BF478" s="112" t="s">
        <v>3066</v>
      </c>
      <c r="BG478" s="112" t="s">
        <v>7402</v>
      </c>
      <c r="BH478" s="113" t="str">
        <f>VLOOKUP(Tabela2[[#This Row],[SIEMA]],Siema2025,29,FALSE)</f>
        <v>01258944000550</v>
      </c>
      <c r="BI478" s="114" t="str">
        <f>VLOOKUP(Tabela2[[#This Row],[SIEMA]],Siema2025,107,FALSE)</f>
        <v>Não</v>
      </c>
      <c r="BJ478" s="109" t="s">
        <v>7097</v>
      </c>
      <c r="BK478" s="106" t="s">
        <v>2696</v>
      </c>
      <c r="BL478" s="143">
        <v>45888</v>
      </c>
      <c r="BM478" s="110">
        <f ca="1">IF(Tabela2[[#This Row],[Data de atendimento do Ibama (considerar o primeiro documento/ação)]]="",_xlfn.DAYS(TODAY(),J478),_xlfn.DAYS(Tabela2[[#This Row],[Data de atendimento do Ibama (considerar o primeiro documento/ação)]],J478))</f>
        <v>38</v>
      </c>
      <c r="BN478" s="110" t="str">
        <f>IF(Tabela2[[#This Row],[Atendido pelo Ibama ("Não" ou "Sim")]]="Não","Preencher", IF(Tabela2[[#This Row],[Atendido pelo Ibama ("Não" ou "Sim")]]="Sim","NA",""))</f>
        <v>NA</v>
      </c>
      <c r="BO478" s="116" t="s">
        <v>7177</v>
      </c>
      <c r="BP478" s="110" t="str">
        <f>IF(Tabela2[[#This Row],[Forma de atendimento (primeiro documento/ação)]]= "Outros (especificar)", "PREENCHER","NA")</f>
        <v>NA</v>
      </c>
      <c r="BQ478" s="108" t="s">
        <v>123</v>
      </c>
      <c r="BR478" s="110" t="str">
        <f>IF(Tabela2[[#This Row],[Equipe do Ibama foi a campo? Houve sobrevoo do Poseidon?]] = "Sim", "PREENCHER","NA")</f>
        <v>NA</v>
      </c>
      <c r="BS478" s="110" t="str">
        <f>IF(Tabela2[[#This Row],[Se sim, foi emitida Ordem de Emergência? (informações vinculada à coluna CK)]] = "Sim", "PREENCHER","NA")</f>
        <v>NA</v>
      </c>
      <c r="BT478" s="110" t="s">
        <v>7099</v>
      </c>
      <c r="BU478" s="110" t="s">
        <v>2696</v>
      </c>
      <c r="BV478" s="110" t="s">
        <v>123</v>
      </c>
      <c r="BW478" s="110" t="s">
        <v>2696</v>
      </c>
      <c r="BX478" s="108" t="s">
        <v>7113</v>
      </c>
      <c r="BY478" s="143">
        <v>45890</v>
      </c>
      <c r="BZ478" s="106">
        <f>IF(Tabela2[[#This Row],[Data do documento de encerramento]]="NA","NA",IF(Tabela2[[#This Row],[Data do documento de encerramento]]="","Pendente de conclusão/ encerramento",_xlfn.DAYS(Tabela2[[#This Row],[Data do documento de encerramento]],J478)))</f>
        <v>40</v>
      </c>
      <c r="CA478" s="109"/>
      <c r="CB478" s="109"/>
      <c r="CC478" s="109"/>
      <c r="CD478" s="109"/>
      <c r="CE478" s="109"/>
      <c r="CF478" s="109"/>
    </row>
    <row r="479" spans="1:84" ht="30.75" hidden="1">
      <c r="A479" s="172">
        <v>202571328811</v>
      </c>
      <c r="B479" s="173" t="s">
        <v>8813</v>
      </c>
      <c r="C479" s="110" t="str">
        <f>VLOOKUP(Tabela2[[#This Row],[SIEMA]],Siema2025,4,FALSE)</f>
        <v xml:space="preserve"> SP</v>
      </c>
      <c r="D479" s="108" t="str">
        <f>VLOOKUP(Tabela2[[#This Row],[SIEMA]],Siema2025,3,FALSE)</f>
        <v xml:space="preserve">Matão </v>
      </c>
      <c r="E479" s="108" t="str">
        <f>VLOOKUP(Tabela2[[#This Row],[SIEMA]],Siema2025,20,FALSE)</f>
        <v>km ferroviário 37+100</v>
      </c>
      <c r="F479" s="108"/>
      <c r="G479" s="108" t="s">
        <v>8814</v>
      </c>
      <c r="H479" s="108" t="s">
        <v>8815</v>
      </c>
      <c r="I479" s="106" t="s">
        <v>7118</v>
      </c>
      <c r="J479" s="107">
        <f>VLOOKUP(Tabela2[[#This Row],[SIEMA]],Siema2025,2,FALSE)</f>
        <v>45850</v>
      </c>
      <c r="K479" s="107" t="str">
        <f>VLOOKUP(Tabela2[[#This Row],[SIEMA]],Siema2025,16,FALSE)</f>
        <v>Sábado</v>
      </c>
      <c r="L479" s="108" t="str">
        <f>IF(Tabela2[[#This Row],[Data]]="","Sem Informação",VLOOKUP(MONTH(Tabela2[[#This Row],[Data]]),'[1]Validação de dados'!$I$1:$J$13,2,0))</f>
        <v>Julho</v>
      </c>
      <c r="M479" s="106">
        <f>YEAR(Tabela2[[#This Row],[Data]])</f>
        <v>2025</v>
      </c>
      <c r="N479" s="107" t="str">
        <f>VLOOKUP(Tabela2[[#This Row],[SIEMA]],Siema2025,17,FALSE)</f>
        <v>Noturno</v>
      </c>
      <c r="O479" s="107" t="str">
        <f>VLOOKUP(Tabela2[[#This Row],[SIEMA]],Siema2025,5,FALSE)</f>
        <v>Ferrovia</v>
      </c>
      <c r="P479" s="106" t="str">
        <f>VLOOKUP(Tabela2[[#This Row],[SIEMA]],Siema2025,21,FALSE)</f>
        <v/>
      </c>
      <c r="Q479" s="106" t="s">
        <v>7119</v>
      </c>
      <c r="R479" s="106" t="s">
        <v>7119</v>
      </c>
      <c r="S479" s="109" t="s">
        <v>7430</v>
      </c>
      <c r="T479" s="106" t="str">
        <f>VLOOKUP(Tabela2[[#This Row],[SIEMA]],Siema2025,11,FALSE)</f>
        <v>100</v>
      </c>
      <c r="U479" s="106" t="s">
        <v>7120</v>
      </c>
      <c r="V479" s="106" t="s">
        <v>7119</v>
      </c>
      <c r="W479" s="106"/>
      <c r="X479" s="115"/>
      <c r="Y479" s="111" t="str">
        <f>IF(W479="","", IF(W479="NC","", IF(W479="NE","", IF(W479="NA","",IFERROR(VLOOKUP(W479,Produtos!$A$1:$C$2319,2,FALSE),"Não Cadastrado")))))</f>
        <v/>
      </c>
      <c r="Z479" s="106"/>
      <c r="AA479" s="106"/>
      <c r="AB479" s="106"/>
      <c r="AC479" s="106"/>
      <c r="AD479" s="110"/>
      <c r="AE479" s="109" t="str">
        <f>IF(AC479="","", IF(AC479="NC","", IF(AC479="NE","", IF(AC479="NA","",IFERROR(VLOOKUP(AC479,Produtos!$A$1:$C$2319,2,FALSE),"Não Cadastrado")))))</f>
        <v/>
      </c>
      <c r="AF479" s="106"/>
      <c r="AG479" s="106"/>
      <c r="AH479" s="106" t="str">
        <f>IF(AC479="","",IF(ISNUMBER(AC479)=FALSE,"Não se aplica",IFERROR(VLOOKUP(AC479,Produtos!$A$1:$C$2319,3,FALSE),"Não Cadastrado")))</f>
        <v/>
      </c>
      <c r="AI479" s="106"/>
      <c r="AJ479" s="106" t="str">
        <f>VLOOKUP(Tabela2[[#This Row],[SIEMA]],Siema2025,26,FALSE)</f>
        <v>Trem I26 procedente de TRO com destino PSN, composição formada com 134 vagões carregados, ao transpor km 37+100, ocorreu quebra de longarina com descarrilamento do vagão</v>
      </c>
      <c r="AK479" s="109" t="s">
        <v>6834</v>
      </c>
      <c r="AL479" s="109"/>
      <c r="AM479" s="109"/>
      <c r="AN479" s="110" t="str">
        <f>VLOOKUP(Tabela2[[#This Row],[SIEMA]],Siema2025,51,FALSE)</f>
        <v/>
      </c>
      <c r="AO479" s="110" t="str">
        <f>VLOOKUP(Tabela2[[#This Row],[SIEMA]],Siema2025,53,FALSE)</f>
        <v/>
      </c>
      <c r="AP479" s="110" t="str">
        <f>VLOOKUP(Tabela2[[#This Row],[SIEMA]],Siema2025,55,FALSE)</f>
        <v/>
      </c>
      <c r="AQ479" s="110" t="str">
        <f>VLOOKUP(Tabela2[[#This Row],[SIEMA]],Siema2025,57,FALSE)</f>
        <v/>
      </c>
      <c r="AR479" s="110" t="str">
        <f>VLOOKUP(Tabela2[[#This Row],[SIEMA]],Siema2025,59,FALSE)</f>
        <v/>
      </c>
      <c r="AS479" s="110" t="str">
        <f>VLOOKUP(Tabela2[[#This Row],[SIEMA]],Siema2025,61,FALSE)</f>
        <v/>
      </c>
      <c r="AT479" s="110" t="str">
        <f>VLOOKUP(Tabela2[[#This Row],[SIEMA]],Siema2025,63,FALSE)</f>
        <v/>
      </c>
      <c r="AU479" s="110" t="str">
        <f>VLOOKUP(Tabela2[[#This Row],[SIEMA]],Siema2025,65,FALSE)</f>
        <v>X</v>
      </c>
      <c r="AV479" s="110" t="str">
        <f>VLOOKUP(Tabela2[[#This Row],[SIEMA]],Siema2025,67,FALSE)</f>
        <v/>
      </c>
      <c r="AW479" s="110" t="str">
        <f>VLOOKUP(Tabela2[[#This Row],[SIEMA]],Siema2025,69,FALSE)</f>
        <v/>
      </c>
      <c r="AX479" s="110" t="str">
        <f>VLOOKUP(Tabela2[[#This Row],[SIEMA]],Siema2025,71,FALSE)</f>
        <v/>
      </c>
      <c r="AY479" s="110" t="str">
        <f>VLOOKUP(Tabela2[[#This Row],[SIEMA]],Siema2025,73,FALSE)</f>
        <v/>
      </c>
      <c r="AZ479" s="110" t="str">
        <f>VLOOKUP(Tabela2[[#This Row],[SIEMA]],Siema2025,75,FALSE)</f>
        <v/>
      </c>
      <c r="BA479" s="110" t="str">
        <f>VLOOKUP(Tabela2[[#This Row],[SIEMA]],Siema2025,77,FALSE)</f>
        <v/>
      </c>
      <c r="BB479" s="110" t="str">
        <f>VLOOKUP(Tabela2[[#This Row],[SIEMA]],Siema2025,79,FALSE)</f>
        <v/>
      </c>
      <c r="BC479" s="110" t="str">
        <f>IF(Tabela2[[#This Row],[Outro(s) ]] = "X", "PREENCHER","NA")</f>
        <v>NA</v>
      </c>
      <c r="BD479" s="110" t="str">
        <f>VLOOKUP(Tabela2[[#This Row],[SIEMA]],Siema2025,82,FALSE)</f>
        <v/>
      </c>
      <c r="BE479" s="110" t="str">
        <f>VLOOKUP(Tabela2[[#This Row],[SIEMA]],Siema2025,81,FALSE)</f>
        <v/>
      </c>
      <c r="BF479" s="112" t="s">
        <v>3066</v>
      </c>
      <c r="BG479" s="112" t="s">
        <v>7122</v>
      </c>
      <c r="BH479" s="113" t="str">
        <f>VLOOKUP(Tabela2[[#This Row],[SIEMA]],Siema2025,29,FALSE)</f>
        <v>02502844000166</v>
      </c>
      <c r="BI479" s="114" t="str">
        <f>VLOOKUP(Tabela2[[#This Row],[SIEMA]],Siema2025,107,FALSE)</f>
        <v>Não</v>
      </c>
      <c r="BJ479" s="109" t="s">
        <v>7097</v>
      </c>
      <c r="BK479" s="106" t="s">
        <v>2696</v>
      </c>
      <c r="BL479" s="143">
        <v>45853</v>
      </c>
      <c r="BM479" s="110">
        <f ca="1">IF(Tabela2[[#This Row],[Data de atendimento do Ibama (considerar o primeiro documento/ação)]]="",_xlfn.DAYS(TODAY(),J479),_xlfn.DAYS(Tabela2[[#This Row],[Data de atendimento do Ibama (considerar o primeiro documento/ação)]],J479))</f>
        <v>3</v>
      </c>
      <c r="BN479" s="110" t="str">
        <f>IF(Tabela2[[#This Row],[Atendido pelo Ibama ("Não" ou "Sim")]]="Não","Preencher", IF(Tabela2[[#This Row],[Atendido pelo Ibama ("Não" ou "Sim")]]="Sim","NA",""))</f>
        <v>NA</v>
      </c>
      <c r="BO479" s="116" t="s">
        <v>7098</v>
      </c>
      <c r="BP479" s="110" t="str">
        <f>IF(Tabela2[[#This Row],[Forma de atendimento (primeiro documento/ação)]]= "Outros (especificar)", "PREENCHER","NA")</f>
        <v>NA</v>
      </c>
      <c r="BQ479" s="108" t="s">
        <v>123</v>
      </c>
      <c r="BR479" s="110" t="str">
        <f>IF(Tabela2[[#This Row],[Equipe do Ibama foi a campo? Houve sobrevoo do Poseidon?]] = "Sim", "PREENCHER","NA")</f>
        <v>NA</v>
      </c>
      <c r="BS479" s="110" t="str">
        <f>IF(Tabela2[[#This Row],[Se sim, foi emitida Ordem de Emergência? (informações vinculada à coluna CK)]] = "Sim", "PREENCHER","NA")</f>
        <v>NA</v>
      </c>
      <c r="BT479" s="110" t="s">
        <v>7099</v>
      </c>
      <c r="BU479" s="110" t="s">
        <v>2696</v>
      </c>
      <c r="BV479" s="110" t="s">
        <v>123</v>
      </c>
      <c r="BW479" s="110" t="s">
        <v>123</v>
      </c>
      <c r="BX479" s="108"/>
      <c r="BY479" s="143"/>
      <c r="BZ479" s="106" t="str">
        <f>IF(Tabela2[[#This Row],[Data do documento de encerramento]]="NA","NA",IF(Tabela2[[#This Row],[Data do documento de encerramento]]="","Pendente de conclusão/ encerramento",_xlfn.DAYS(Tabela2[[#This Row],[Data do documento de encerramento]],J479)))</f>
        <v>Pendente de conclusão/ encerramento</v>
      </c>
      <c r="CA479" s="109"/>
      <c r="CB479" s="109"/>
      <c r="CC479" s="117"/>
      <c r="CD479" s="109"/>
      <c r="CE479" s="109"/>
      <c r="CF479" s="109"/>
    </row>
    <row r="480" spans="1:84" ht="60.75">
      <c r="A480" s="185">
        <v>202571364850</v>
      </c>
      <c r="B480" s="173" t="s">
        <v>8816</v>
      </c>
      <c r="C480" s="110" t="s">
        <v>672</v>
      </c>
      <c r="D480" s="108" t="s">
        <v>637</v>
      </c>
      <c r="E480" s="108" t="s">
        <v>8513</v>
      </c>
      <c r="F480" s="108"/>
      <c r="G480" s="108" t="s">
        <v>8817</v>
      </c>
      <c r="H480" s="108" t="s">
        <v>8818</v>
      </c>
      <c r="I480" s="106" t="str">
        <f>VLOOKUP(Tabela2[[#This Row],[SIEMA]],Siema2025,19,FALSE)</f>
        <v>Santos</v>
      </c>
      <c r="J480" s="107">
        <f>VLOOKUP(Tabela2[[#This Row],[SIEMA]],Siema2025,2,FALSE)</f>
        <v>45850</v>
      </c>
      <c r="K480" s="107" t="str">
        <f>VLOOKUP(Tabela2[[#This Row],[SIEMA]],Siema2025,16,FALSE)</f>
        <v>Sábado</v>
      </c>
      <c r="L480" s="108" t="str">
        <f>IF(Tabela2[[#This Row],[Data]]="","Sem Informação",VLOOKUP(MONTH(Tabela2[[#This Row],[Data]]),'[1]Validação de dados'!$I$1:$J$13,2,0))</f>
        <v>Julho</v>
      </c>
      <c r="M480" s="106">
        <f>YEAR(Tabela2[[#This Row],[Data]])</f>
        <v>2025</v>
      </c>
      <c r="N480" s="107" t="str">
        <f>VLOOKUP(Tabela2[[#This Row],[SIEMA]],Siema2025,17,FALSE)</f>
        <v>Noturno</v>
      </c>
      <c r="O480" s="107" t="s">
        <v>111</v>
      </c>
      <c r="P480" s="106" t="str">
        <f>VLOOKUP(Tabela2[[#This Row],[SIEMA]],Siema2025,21,FALSE)</f>
        <v>Embarcação Deep Star, Campo de Búzios, Bacia de Santos.</v>
      </c>
      <c r="Q480" s="106" t="s">
        <v>637</v>
      </c>
      <c r="R480" s="106" t="s">
        <v>7450</v>
      </c>
      <c r="S480" s="109" t="s">
        <v>7095</v>
      </c>
      <c r="T480" s="106">
        <v>1.5E-5</v>
      </c>
      <c r="U480" s="106" t="s">
        <v>7109</v>
      </c>
      <c r="V480" s="106" t="s">
        <v>637</v>
      </c>
      <c r="W480" s="106"/>
      <c r="X480" s="115"/>
      <c r="Y480" s="111" t="str">
        <f>IF(W480="","", IF(W480="NC","", IF(W480="NE","", IF(W480="NA","",IFERROR(VLOOKUP(W480,Produtos!$A$1:$C$2319,2,FALSE),"Não Cadastrado")))))</f>
        <v/>
      </c>
      <c r="Z480" s="106"/>
      <c r="AA480" s="106"/>
      <c r="AB480" s="106" t="str">
        <f>IF(W480="","",IF(ISNUMBER(W480)=FALSE,"Não se aplica",IFERROR(VLOOKUP(W480,Produtos!$A$1:$C$2319,3,FALSE),"Não Cadastrado")))</f>
        <v/>
      </c>
      <c r="AC480" s="106"/>
      <c r="AD480" s="110"/>
      <c r="AE480" s="109" t="str">
        <f>IF(AC480="","", IF(AC480="NC","", IF(AC480="NE","", IF(AC480="NA","",IFERROR(VLOOKUP(AC480,Produtos!$A$1:$C$2319,2,FALSE),"Não Cadastrado")))))</f>
        <v/>
      </c>
      <c r="AF480" s="106"/>
      <c r="AG480" s="106"/>
      <c r="AH480" s="106" t="str">
        <f>IF(AC480="","",IF(ISNUMBER(AC480)=FALSE,"Não se aplica",IFERROR(VLOOKUP(AC480,Produtos!$A$1:$C$2319,3,FALSE),"Não Cadastrado")))</f>
        <v/>
      </c>
      <c r="AI480" s="106"/>
      <c r="AJ480" s="106" t="str">
        <f>VLOOKUP(Tabela2[[#This Row],[SIEMA]],Siema2025,26,FALSE)</f>
        <v>Falha de vedação de componentes do braço articulado do veículo - em investigação.
Atualização do dia 01/08/2025
Performance imprópia de sistema/ equipamento não identificada [13.3.3]</v>
      </c>
      <c r="AK480" s="109" t="s">
        <v>7110</v>
      </c>
      <c r="AL480" s="109"/>
      <c r="AM480" s="109"/>
      <c r="AN480" s="110" t="str">
        <f>VLOOKUP(Tabela2[[#This Row],[SIEMA]],Siema2025,51,FALSE)</f>
        <v/>
      </c>
      <c r="AO480" s="110" t="str">
        <f>VLOOKUP(Tabela2[[#This Row],[SIEMA]],Siema2025,53,FALSE)</f>
        <v/>
      </c>
      <c r="AP480" s="110" t="str">
        <f>VLOOKUP(Tabela2[[#This Row],[SIEMA]],Siema2025,55,FALSE)</f>
        <v/>
      </c>
      <c r="AQ480" s="110" t="str">
        <f>VLOOKUP(Tabela2[[#This Row],[SIEMA]],Siema2025,57,FALSE)</f>
        <v/>
      </c>
      <c r="AR480" s="110" t="str">
        <f>VLOOKUP(Tabela2[[#This Row],[SIEMA]],Siema2025,59,FALSE)</f>
        <v/>
      </c>
      <c r="AS480" s="110" t="str">
        <f>VLOOKUP(Tabela2[[#This Row],[SIEMA]],Siema2025,61,FALSE)</f>
        <v>X</v>
      </c>
      <c r="AT480" s="110" t="str">
        <f>VLOOKUP(Tabela2[[#This Row],[SIEMA]],Siema2025,63,FALSE)</f>
        <v/>
      </c>
      <c r="AU480" s="110" t="str">
        <f>VLOOKUP(Tabela2[[#This Row],[SIEMA]],Siema2025,65,FALSE)</f>
        <v/>
      </c>
      <c r="AV480" s="110" t="str">
        <f>VLOOKUP(Tabela2[[#This Row],[SIEMA]],Siema2025,67,FALSE)</f>
        <v/>
      </c>
      <c r="AW480" s="110" t="str">
        <f>VLOOKUP(Tabela2[[#This Row],[SIEMA]],Siema2025,69,FALSE)</f>
        <v/>
      </c>
      <c r="AX480" s="110" t="str">
        <f>VLOOKUP(Tabela2[[#This Row],[SIEMA]],Siema2025,71,FALSE)</f>
        <v/>
      </c>
      <c r="AY480" s="110" t="str">
        <f>VLOOKUP(Tabela2[[#This Row],[SIEMA]],Siema2025,73,FALSE)</f>
        <v/>
      </c>
      <c r="AZ480" s="110" t="str">
        <f>VLOOKUP(Tabela2[[#This Row],[SIEMA]],Siema2025,75,FALSE)</f>
        <v/>
      </c>
      <c r="BA480" s="110" t="str">
        <f>VLOOKUP(Tabela2[[#This Row],[SIEMA]],Siema2025,77,FALSE)</f>
        <v/>
      </c>
      <c r="BB480" s="110" t="str">
        <f>VLOOKUP(Tabela2[[#This Row],[SIEMA]],Siema2025,79,FALSE)</f>
        <v/>
      </c>
      <c r="BC480" s="110" t="str">
        <f>IF(Tabela2[[#This Row],[Outro(s) ]] = "X", "PREENCHER","NA")</f>
        <v>NA</v>
      </c>
      <c r="BD480" s="110" t="str">
        <f>VLOOKUP(Tabela2[[#This Row],[SIEMA]],Siema2025,82,FALSE)</f>
        <v/>
      </c>
      <c r="BE480" s="110" t="str">
        <f>VLOOKUP(Tabela2[[#This Row],[SIEMA]],Siema2025,81,FALSE)</f>
        <v/>
      </c>
      <c r="BF480" s="112" t="str">
        <f>VLOOKUP(Tabela2[[#This Row],[SIEMA]],Siema2025,28,FALSE)</f>
        <v>Petrobras</v>
      </c>
      <c r="BG480" s="112"/>
      <c r="BH480" s="113">
        <v>33000167000101</v>
      </c>
      <c r="BI480" s="114" t="str">
        <f>VLOOKUP(Tabela2[[#This Row],[SIEMA]],Siema2025,107,FALSE)</f>
        <v>Não</v>
      </c>
      <c r="BJ480" s="109" t="s">
        <v>7097</v>
      </c>
      <c r="BK480" s="106" t="s">
        <v>2696</v>
      </c>
      <c r="BL480" s="143">
        <v>45855</v>
      </c>
      <c r="BM480" s="110">
        <f ca="1">IF(Tabela2[[#This Row],[Data de atendimento do Ibama (considerar o primeiro documento/ação)]]="",_xlfn.DAYS(TODAY(),J480),_xlfn.DAYS(Tabela2[[#This Row],[Data de atendimento do Ibama (considerar o primeiro documento/ação)]],J480))</f>
        <v>5</v>
      </c>
      <c r="BN480" s="110" t="str">
        <f>IF(Tabela2[[#This Row],[Atendido pelo Ibama ("Não" ou "Sim")]]="Não","Preencher", IF(Tabela2[[#This Row],[Atendido pelo Ibama ("Não" ou "Sim")]]="Sim","NA",""))</f>
        <v>NA</v>
      </c>
      <c r="BO480" s="116" t="s">
        <v>7098</v>
      </c>
      <c r="BP480" s="110" t="str">
        <f>IF(Tabela2[[#This Row],[Forma de atendimento (primeiro documento/ação)]]= "Outros (especificar)", "PREENCHER","NA")</f>
        <v>NA</v>
      </c>
      <c r="BQ480" s="108" t="s">
        <v>123</v>
      </c>
      <c r="BR480" s="110" t="str">
        <f>IF(Tabela2[[#This Row],[Equipe do Ibama foi a campo? Houve sobrevoo do Poseidon?]] = "Sim", "PREENCHER","NA")</f>
        <v>NA</v>
      </c>
      <c r="BS480" s="110" t="str">
        <f>IF(Tabela2[[#This Row],[Se sim, foi emitida Ordem de Emergência? (informações vinculada à coluna CK)]] = "Sim", "PREENCHER","NA")</f>
        <v>NA</v>
      </c>
      <c r="BT480" s="110" t="s">
        <v>7099</v>
      </c>
      <c r="BU480" s="110" t="s">
        <v>2696</v>
      </c>
      <c r="BV480" s="110" t="s">
        <v>123</v>
      </c>
      <c r="BW480" s="110" t="s">
        <v>2696</v>
      </c>
      <c r="BX480" s="108" t="s">
        <v>7100</v>
      </c>
      <c r="BY480" s="143">
        <v>45916</v>
      </c>
      <c r="BZ480" s="106">
        <f>IF(Tabela2[[#This Row],[Data do documento de encerramento]]="NA","NA",IF(Tabela2[[#This Row],[Data do documento de encerramento]]="","Pendente de conclusão/ encerramento",_xlfn.DAYS(Tabela2[[#This Row],[Data do documento de encerramento]],J480)))</f>
        <v>66</v>
      </c>
      <c r="CA480" s="109"/>
      <c r="CB480" s="109" t="s">
        <v>7253</v>
      </c>
      <c r="CC480" s="292" t="s">
        <v>7146</v>
      </c>
      <c r="CD480" s="109" t="s">
        <v>123</v>
      </c>
      <c r="CE480" s="109" t="s">
        <v>123</v>
      </c>
      <c r="CF480" s="109" t="s">
        <v>7103</v>
      </c>
    </row>
    <row r="481" spans="1:84" s="23" customFormat="1" ht="45.75" hidden="1">
      <c r="A481" s="172">
        <v>202571432413</v>
      </c>
      <c r="B481" s="173" t="s">
        <v>8819</v>
      </c>
      <c r="C481" s="110" t="str">
        <f>VLOOKUP(Tabela2[[#This Row],[SIEMA]],Siema2025,4,FALSE)</f>
        <v xml:space="preserve"> PA</v>
      </c>
      <c r="D481" s="108" t="str">
        <f>VLOOKUP(Tabela2[[#This Row],[SIEMA]],Siema2025,3,FALSE)</f>
        <v xml:space="preserve">Novo Progresso </v>
      </c>
      <c r="E481" s="108" t="s">
        <v>7326</v>
      </c>
      <c r="F481" s="108" t="s">
        <v>8820</v>
      </c>
      <c r="G481" s="108" t="s">
        <v>8821</v>
      </c>
      <c r="H481" s="108" t="s">
        <v>8822</v>
      </c>
      <c r="I481" s="108" t="s">
        <v>7118</v>
      </c>
      <c r="J481" s="143">
        <f>VLOOKUP(Tabela2[[#This Row],[SIEMA]],Siema2025,2,FALSE)</f>
        <v>45851</v>
      </c>
      <c r="K481" s="143" t="str">
        <f>VLOOKUP(Tabela2[[#This Row],[SIEMA]],Siema2025,16,FALSE)</f>
        <v>Domingo</v>
      </c>
      <c r="L481" s="108" t="str">
        <f>IF(Tabela2[[#This Row],[Data]]="","Sem Informação",VLOOKUP(MONTH(Tabela2[[#This Row],[Data]]),'[1]Validação de dados'!$I$1:$J$13,2,0))</f>
        <v>Julho</v>
      </c>
      <c r="M481" s="108">
        <f>YEAR(Tabela2[[#This Row],[Data]])</f>
        <v>2025</v>
      </c>
      <c r="N481" s="143" t="str">
        <f>VLOOKUP(Tabela2[[#This Row],[SIEMA]],Siema2025,17,FALSE)</f>
        <v>Madrugada</v>
      </c>
      <c r="O481" s="143" t="str">
        <f>VLOOKUP(Tabela2[[#This Row],[SIEMA]],Siema2025,5,FALSE)</f>
        <v>Rodovia</v>
      </c>
      <c r="P481" s="108" t="str">
        <f>VLOOKUP(Tabela2[[#This Row],[SIEMA]],Siema2025,21,FALSE)</f>
        <v/>
      </c>
      <c r="Q481" s="108">
        <v>1202</v>
      </c>
      <c r="R481" s="108" t="str">
        <f>VLOOKUP(Tabela2[[#This Row],[SIEMA]],Siema2025,10,FALSE)</f>
        <v/>
      </c>
      <c r="S481" s="111" t="str">
        <f>IF(Q481="","", IF(Q481="NC","", IF(Q481="NE","", IF(Q481="NA","",IFERROR(VLOOKUP(Q481,Produtos!$A$1:$C$2319,2,FALSE),"Não Cadastrado")))))</f>
        <v>GASÓLEO ou ÓLEO DIESEL ou ÓLEO PARA AQUECIMENTO, LEVE</v>
      </c>
      <c r="T481" s="108">
        <v>42300</v>
      </c>
      <c r="U481" s="108" t="s">
        <v>648</v>
      </c>
      <c r="V481" s="108">
        <f>IF(Q481="","",IF(ISNUMBER(Q481)=FALSE,"Não se aplica",IFERROR(VLOOKUP(Q481,Produtos!$A$1:$C$2319,3,FALSE),"Não Cadastrado")))</f>
        <v>3</v>
      </c>
      <c r="W481" s="108" t="str">
        <f>VLOOKUP(Tabela2[[#This Row],[SIEMA]],Siema2025,10,FALSE)</f>
        <v/>
      </c>
      <c r="X481" s="110" t="str">
        <f>IF(Tabela2[[#This Row],[Origem do acidente]] = "Plataforma", "PREENCHER","NA")</f>
        <v>NA</v>
      </c>
      <c r="Y481" s="111" t="str">
        <f>IF(W481="","", IF(W481="NC","", IF(W481="NE","", IF(W481="NA","",IFERROR(VLOOKUP(W481,Produtos!$A$1:$C$2319,2,FALSE),"Não Cadastrado")))))</f>
        <v/>
      </c>
      <c r="Z481" s="108" t="str">
        <f>VLOOKUP(Tabela2[[#This Row],[SIEMA]],Siema2025,11,FALSE)</f>
        <v xml:space="preserve"> </v>
      </c>
      <c r="AA481" s="108" t="str">
        <f>VLOOKUP(Tabela2[[#This Row],[SIEMA]],Siema2025,12,FALSE)</f>
        <v xml:space="preserve"> </v>
      </c>
      <c r="AB481" s="108" t="str">
        <f>IF(W481="","",IF(ISNUMBER(W481)=FALSE,"Não se aplica",IFERROR(VLOOKUP(W481,Produtos!$A$1:$C$2319,3,FALSE),"Não Cadastrado")))</f>
        <v/>
      </c>
      <c r="AC481" s="108"/>
      <c r="AD481" s="110" t="str">
        <f>IF(Tabela2[[#This Row],[Origem do acidente]] = "Plataforma", "PREENCHER","NA")</f>
        <v>NA</v>
      </c>
      <c r="AE481" s="111" t="str">
        <f>IF(AC481="","", IF(AC481="NC","", IF(AC481="NE","", IF(AC481="NA","",IFERROR(VLOOKUP(AC481,Produtos!$A$1:$C$2319,2,FALSE),"Não Cadastrado")))))</f>
        <v/>
      </c>
      <c r="AF481" s="108"/>
      <c r="AG481" s="108"/>
      <c r="AH481" s="108" t="str">
        <f>IF(AC481="","",IF(ISNUMBER(AC481)=FALSE,"Não se aplica",IFERROR(VLOOKUP(AC481,Produtos!$A$1:$C$2319,3,FALSE),"Não Cadastrado")))</f>
        <v/>
      </c>
      <c r="AI481" s="108"/>
      <c r="AJ481" s="29" t="s">
        <v>8823</v>
      </c>
      <c r="AK481" s="111" t="s">
        <v>7356</v>
      </c>
      <c r="AL481" s="111" t="s">
        <v>7343</v>
      </c>
      <c r="AM481" s="111" t="s">
        <v>7175</v>
      </c>
      <c r="AN481" s="110" t="str">
        <f>VLOOKUP(Tabela2[[#This Row],[SIEMA]],Siema2025,51,FALSE)</f>
        <v/>
      </c>
      <c r="AO481" s="110" t="str">
        <f>VLOOKUP(Tabela2[[#This Row],[SIEMA]],Siema2025,53,FALSE)</f>
        <v/>
      </c>
      <c r="AP481" s="110" t="str">
        <f>VLOOKUP(Tabela2[[#This Row],[SIEMA]],Siema2025,55,FALSE)</f>
        <v/>
      </c>
      <c r="AQ481" s="110" t="str">
        <f>VLOOKUP(Tabela2[[#This Row],[SIEMA]],Siema2025,57,FALSE)</f>
        <v/>
      </c>
      <c r="AR481" s="110" t="str">
        <f>VLOOKUP(Tabela2[[#This Row],[SIEMA]],Siema2025,59,FALSE)</f>
        <v/>
      </c>
      <c r="AS481" s="110" t="str">
        <f>VLOOKUP(Tabela2[[#This Row],[SIEMA]],Siema2025,61,FALSE)</f>
        <v/>
      </c>
      <c r="AT481" s="110" t="str">
        <f>VLOOKUP(Tabela2[[#This Row],[SIEMA]],Siema2025,63,FALSE)</f>
        <v/>
      </c>
      <c r="AU481" s="110" t="str">
        <f>VLOOKUP(Tabela2[[#This Row],[SIEMA]],Siema2025,65,FALSE)</f>
        <v>X</v>
      </c>
      <c r="AV481" s="110" t="str">
        <f>VLOOKUP(Tabela2[[#This Row],[SIEMA]],Siema2025,67,FALSE)</f>
        <v/>
      </c>
      <c r="AW481" s="110" t="str">
        <f>VLOOKUP(Tabela2[[#This Row],[SIEMA]],Siema2025,69,FALSE)</f>
        <v/>
      </c>
      <c r="AX481" s="110" t="str">
        <f>VLOOKUP(Tabela2[[#This Row],[SIEMA]],Siema2025,71,FALSE)</f>
        <v/>
      </c>
      <c r="AY481" s="110" t="str">
        <f>VLOOKUP(Tabela2[[#This Row],[SIEMA]],Siema2025,73,FALSE)</f>
        <v/>
      </c>
      <c r="AZ481" s="110" t="str">
        <f>VLOOKUP(Tabela2[[#This Row],[SIEMA]],Siema2025,75,FALSE)</f>
        <v/>
      </c>
      <c r="BA481" s="110" t="str">
        <f>VLOOKUP(Tabela2[[#This Row],[SIEMA]],Siema2025,77,FALSE)</f>
        <v/>
      </c>
      <c r="BB481" s="110" t="str">
        <f>VLOOKUP(Tabela2[[#This Row],[SIEMA]],Siema2025,79,FALSE)</f>
        <v/>
      </c>
      <c r="BC481" s="110" t="str">
        <f>IF(Tabela2[[#This Row],[Outro(s) ]] = "X", "PREENCHER","NA")</f>
        <v>NA</v>
      </c>
      <c r="BD481" s="110" t="str">
        <f>VLOOKUP(Tabela2[[#This Row],[SIEMA]],Siema2025,82,FALSE)</f>
        <v/>
      </c>
      <c r="BE481" s="110" t="str">
        <f>VLOOKUP(Tabela2[[#This Row],[SIEMA]],Siema2025,81,FALSE)</f>
        <v/>
      </c>
      <c r="BF481" s="112" t="str">
        <f>VLOOKUP(Tabela2[[#This Row],[SIEMA]],Siema2025,28,FALSE)</f>
        <v>ECODIESEL LTDA</v>
      </c>
      <c r="BG481" s="112"/>
      <c r="BH481" s="113" t="str">
        <f>VLOOKUP(Tabela2[[#This Row],[SIEMA]],Siema2025,29,FALSE)</f>
        <v>38392823000182</v>
      </c>
      <c r="BI481" s="114" t="s">
        <v>7062</v>
      </c>
      <c r="BJ481" s="111" t="s">
        <v>7097</v>
      </c>
      <c r="BK481" s="108" t="s">
        <v>2696</v>
      </c>
      <c r="BL481" s="143">
        <v>45861</v>
      </c>
      <c r="BM481" s="110">
        <f ca="1">IF(Tabela2[[#This Row],[Data de atendimento do Ibama (considerar o primeiro documento/ação)]]="",_xlfn.DAYS(TODAY(),J481),_xlfn.DAYS(Tabela2[[#This Row],[Data de atendimento do Ibama (considerar o primeiro documento/ação)]],J481))</f>
        <v>10</v>
      </c>
      <c r="BN481" s="110" t="str">
        <f>IF(Tabela2[[#This Row],[Atendido pelo Ibama ("Não" ou "Sim")]]="Não","Preencher", IF(Tabela2[[#This Row],[Atendido pelo Ibama ("Não" ou "Sim")]]="Sim","NA",""))</f>
        <v>NA</v>
      </c>
      <c r="BO481" s="116" t="s">
        <v>7272</v>
      </c>
      <c r="BP481" s="110" t="str">
        <f>IF(Tabela2[[#This Row],[Forma de atendimento (primeiro documento/ação)]]= "Outros (especificar)", "PREENCHER","NA")</f>
        <v>NA</v>
      </c>
      <c r="BQ481" s="108" t="s">
        <v>123</v>
      </c>
      <c r="BR481" s="110" t="str">
        <f>IF(Tabela2[[#This Row],[Equipe do Ibama foi a campo? Houve sobrevoo do Poseidon?]] = "Sim", "PREENCHER","NA")</f>
        <v>NA</v>
      </c>
      <c r="BS481" s="110" t="str">
        <f>IF(Tabela2[[#This Row],[Se sim, foi emitida Ordem de Emergência? (informações vinculada à coluna CK)]] = "Sim", "PREENCHER","NA")</f>
        <v>NA</v>
      </c>
      <c r="BT481" s="110" t="s">
        <v>7099</v>
      </c>
      <c r="BU481" s="110" t="s">
        <v>123</v>
      </c>
      <c r="BV481" s="110" t="s">
        <v>123</v>
      </c>
      <c r="BW481" s="110" t="s">
        <v>123</v>
      </c>
      <c r="BX481" s="108" t="s">
        <v>7119</v>
      </c>
      <c r="BY481" s="108"/>
      <c r="BZ481" s="108" t="str">
        <f>IF(Tabela2[[#This Row],[Data do documento de encerramento]]="NA","NA",IF(Tabela2[[#This Row],[Data do documento de encerramento]]="","Pendente de conclusão/ encerramento",_xlfn.DAYS(Tabela2[[#This Row],[Data do documento de encerramento]],J481)))</f>
        <v>Pendente de conclusão/ encerramento</v>
      </c>
      <c r="CA481" s="111" t="s">
        <v>8824</v>
      </c>
      <c r="CB481" s="111"/>
      <c r="CC481" s="111"/>
      <c r="CD481" s="111"/>
      <c r="CE481" s="111"/>
      <c r="CF481" s="111"/>
    </row>
    <row r="482" spans="1:84" hidden="1">
      <c r="A482" s="172">
        <v>202571536038</v>
      </c>
      <c r="B482" s="173" t="s">
        <v>8825</v>
      </c>
      <c r="C482" s="110" t="str">
        <f>VLOOKUP(Tabela2[[#This Row],[SIEMA]],Siema2025,4,FALSE)</f>
        <v xml:space="preserve"> RJ</v>
      </c>
      <c r="D482" s="108" t="str">
        <f>VLOOKUP(Tabela2[[#This Row],[SIEMA]],Siema2025,3,FALSE)</f>
        <v xml:space="preserve">Mangaratiba </v>
      </c>
      <c r="E482" s="108" t="str">
        <f>VLOOKUP(Tabela2[[#This Row],[SIEMA]],Siema2025,20,FALSE)</f>
        <v>Zona Oeste &gt; Macumba</v>
      </c>
      <c r="F482" s="108"/>
      <c r="G482" s="108"/>
      <c r="H482" s="108"/>
      <c r="I482" s="106" t="str">
        <f>VLOOKUP(Tabela2[[#This Row],[SIEMA]],Siema2025,19,FALSE)</f>
        <v/>
      </c>
      <c r="J482" s="107">
        <f>VLOOKUP(Tabela2[[#This Row],[SIEMA]],Siema2025,2,FALSE)</f>
        <v>45851</v>
      </c>
      <c r="K482" s="107" t="str">
        <f>VLOOKUP(Tabela2[[#This Row],[SIEMA]],Siema2025,16,FALSE)</f>
        <v>Domingo</v>
      </c>
      <c r="L482" s="108" t="str">
        <f>IF(Tabela2[[#This Row],[Data]]="","Sem Informação",VLOOKUP(MONTH(Tabela2[[#This Row],[Data]]),'[1]Validação de dados'!$I$1:$J$13,2,0))</f>
        <v>Julho</v>
      </c>
      <c r="M482" s="106">
        <f>YEAR(Tabela2[[#This Row],[Data]])</f>
        <v>2025</v>
      </c>
      <c r="N482" s="107" t="str">
        <f>VLOOKUP(Tabela2[[#This Row],[SIEMA]],Siema2025,17,FALSE)</f>
        <v>Matutino</v>
      </c>
      <c r="O482" s="107" t="str">
        <f>VLOOKUP(Tabela2[[#This Row],[SIEMA]],Siema2025,5,FALSE)</f>
        <v>Outro(s)</v>
      </c>
      <c r="P482" s="106" t="str">
        <f>VLOOKUP(Tabela2[[#This Row],[SIEMA]],Siema2025,21,FALSE)</f>
        <v>Notificação fauna oleada</v>
      </c>
      <c r="Q482" s="106" t="str">
        <f>VLOOKUP(Tabela2[[#This Row],[SIEMA]],Siema2025,7,FALSE)</f>
        <v/>
      </c>
      <c r="R482" s="106" t="str">
        <f>VLOOKUP(Tabela2[[#This Row],[SIEMA]],Siema2025,10,FALSE)</f>
        <v/>
      </c>
      <c r="S482" s="109" t="str">
        <f>IF(Q482="","", IF(Q482="NC","", IF(Q482="NE","", IF(Q482="NA","",IFERROR(VLOOKUP(Q482,Produtos!$A$1:$C$2319,2,FALSE),"Não Cadastrado")))))</f>
        <v/>
      </c>
      <c r="T482" s="106" t="str">
        <f>VLOOKUP(Tabela2[[#This Row],[SIEMA]],Siema2025,11,FALSE)</f>
        <v xml:space="preserve"> </v>
      </c>
      <c r="U482" s="106" t="str">
        <f>VLOOKUP(Tabela2[[#This Row],[SIEMA]],Siema2025,12,FALSE)</f>
        <v xml:space="preserve"> </v>
      </c>
      <c r="V482" s="106" t="str">
        <f>IF(Q482="","",IF(ISNUMBER(Q482)=FALSE,"Não se aplica",IFERROR(VLOOKUP(Q482,Produtos!$A$1:$C$2319,3,FALSE),"Não Cadastrado")))</f>
        <v/>
      </c>
      <c r="W482" s="106" t="str">
        <f>VLOOKUP(Tabela2[[#This Row],[SIEMA]],Siema2025,10,FALSE)</f>
        <v/>
      </c>
      <c r="X482" s="115" t="str">
        <f>IF(Tabela2[[#This Row],[Origem do acidente]] = "Plataforma", "PREENCHER","NA")</f>
        <v>NA</v>
      </c>
      <c r="Y482" s="111" t="str">
        <f>IF(W482="","", IF(W482="NC","", IF(W482="NE","", IF(W482="NA","",IFERROR(VLOOKUP(W482,Produtos!$A$1:$C$2319,2,FALSE),"Não Cadastrado")))))</f>
        <v/>
      </c>
      <c r="Z482" s="106" t="str">
        <f>VLOOKUP(Tabela2[[#This Row],[SIEMA]],Siema2025,11,FALSE)</f>
        <v xml:space="preserve"> </v>
      </c>
      <c r="AA482" s="106" t="str">
        <f>VLOOKUP(Tabela2[[#This Row],[SIEMA]],Siema2025,12,FALSE)</f>
        <v xml:space="preserve"> </v>
      </c>
      <c r="AB482" s="106" t="str">
        <f>IF(W482="","",IF(ISNUMBER(W482)=FALSE,"Não se aplica",IFERROR(VLOOKUP(W482,Produtos!$A$1:$C$2319,3,FALSE),"Não Cadastrado")))</f>
        <v/>
      </c>
      <c r="AC482" s="106"/>
      <c r="AD482" s="110" t="str">
        <f>IF(Tabela2[[#This Row],[Origem do acidente]] = "Plataforma", "PREENCHER","NA")</f>
        <v>NA</v>
      </c>
      <c r="AE482" s="109" t="str">
        <f>IF(AC482="","", IF(AC482="NC","", IF(AC482="NE","", IF(AC482="NA","",IFERROR(VLOOKUP(AC482,Produtos!$A$1:$C$2319,2,FALSE),"Não Cadastrado")))))</f>
        <v/>
      </c>
      <c r="AF482" s="106"/>
      <c r="AG482" s="106"/>
      <c r="AH482" s="106" t="str">
        <f>IF(AC482="","",IF(ISNUMBER(AC482)=FALSE,"Não se aplica",IFERROR(VLOOKUP(AC482,Produtos!$A$1:$C$2319,3,FALSE),"Não Cadastrado")))</f>
        <v/>
      </c>
      <c r="AI482" s="106"/>
      <c r="AJ482" s="106" t="str">
        <f>VLOOKUP(Tabela2[[#This Row],[SIEMA]],Siema2025,26,FALSE)</f>
        <v/>
      </c>
      <c r="AK482" s="109"/>
      <c r="AL482" s="109"/>
      <c r="AM482" s="109"/>
      <c r="AN482" s="110" t="str">
        <f>VLOOKUP(Tabela2[[#This Row],[SIEMA]],Siema2025,51,FALSE)</f>
        <v/>
      </c>
      <c r="AO482" s="110" t="str">
        <f>VLOOKUP(Tabela2[[#This Row],[SIEMA]],Siema2025,53,FALSE)</f>
        <v/>
      </c>
      <c r="AP482" s="110" t="str">
        <f>VLOOKUP(Tabela2[[#This Row],[SIEMA]],Siema2025,55,FALSE)</f>
        <v/>
      </c>
      <c r="AQ482" s="110" t="str">
        <f>VLOOKUP(Tabela2[[#This Row],[SIEMA]],Siema2025,57,FALSE)</f>
        <v/>
      </c>
      <c r="AR482" s="110" t="str">
        <f>VLOOKUP(Tabela2[[#This Row],[SIEMA]],Siema2025,59,FALSE)</f>
        <v/>
      </c>
      <c r="AS482" s="110" t="str">
        <f>VLOOKUP(Tabela2[[#This Row],[SIEMA]],Siema2025,61,FALSE)</f>
        <v/>
      </c>
      <c r="AT482" s="110" t="str">
        <f>VLOOKUP(Tabela2[[#This Row],[SIEMA]],Siema2025,63,FALSE)</f>
        <v/>
      </c>
      <c r="AU482" s="110" t="str">
        <f>VLOOKUP(Tabela2[[#This Row],[SIEMA]],Siema2025,65,FALSE)</f>
        <v/>
      </c>
      <c r="AV482" s="110" t="str">
        <f>VLOOKUP(Tabela2[[#This Row],[SIEMA]],Siema2025,67,FALSE)</f>
        <v/>
      </c>
      <c r="AW482" s="110" t="str">
        <f>VLOOKUP(Tabela2[[#This Row],[SIEMA]],Siema2025,69,FALSE)</f>
        <v/>
      </c>
      <c r="AX482" s="110" t="str">
        <f>VLOOKUP(Tabela2[[#This Row],[SIEMA]],Siema2025,71,FALSE)</f>
        <v/>
      </c>
      <c r="AY482" s="110" t="str">
        <f>VLOOKUP(Tabela2[[#This Row],[SIEMA]],Siema2025,73,FALSE)</f>
        <v>X</v>
      </c>
      <c r="AZ482" s="110" t="str">
        <f>VLOOKUP(Tabela2[[#This Row],[SIEMA]],Siema2025,75,FALSE)</f>
        <v/>
      </c>
      <c r="BA482" s="110" t="str">
        <f>VLOOKUP(Tabela2[[#This Row],[SIEMA]],Siema2025,77,FALSE)</f>
        <v/>
      </c>
      <c r="BB482" s="110" t="str">
        <f>VLOOKUP(Tabela2[[#This Row],[SIEMA]],Siema2025,79,FALSE)</f>
        <v/>
      </c>
      <c r="BC482" s="110" t="str">
        <f>IF(Tabela2[[#This Row],[Outro(s) ]] = "X", "PREENCHER","NA")</f>
        <v>NA</v>
      </c>
      <c r="BD482" s="110" t="str">
        <f>VLOOKUP(Tabela2[[#This Row],[SIEMA]],Siema2025,82,FALSE)</f>
        <v/>
      </c>
      <c r="BE482" s="110" t="str">
        <f>VLOOKUP(Tabela2[[#This Row],[SIEMA]],Siema2025,81,FALSE)</f>
        <v/>
      </c>
      <c r="BF482" s="112" t="str">
        <f>VLOOKUP(Tabela2[[#This Row],[SIEMA]],Siema2025,28,FALSE)</f>
        <v/>
      </c>
      <c r="BG482" s="112"/>
      <c r="BH482" s="113" t="str">
        <f>VLOOKUP(Tabela2[[#This Row],[SIEMA]],Siema2025,29,FALSE)</f>
        <v/>
      </c>
      <c r="BI482" s="114" t="str">
        <f>VLOOKUP(Tabela2[[#This Row],[SIEMA]],Siema2025,107,FALSE)</f>
        <v>Não</v>
      </c>
      <c r="BJ482" s="109"/>
      <c r="BK482" s="106"/>
      <c r="BL482" s="143"/>
      <c r="BM482" s="110">
        <f ca="1">IF(Tabela2[[#This Row],[Data de atendimento do Ibama (considerar o primeiro documento/ação)]]="",_xlfn.DAYS(TODAY(),J482),_xlfn.DAYS(Tabela2[[#This Row],[Data de atendimento do Ibama (considerar o primeiro documento/ação)]],J482))</f>
        <v>369</v>
      </c>
      <c r="BN482" s="110" t="str">
        <f>IF(Tabela2[[#This Row],[Atendido pelo Ibama ("Não" ou "Sim")]]="Não","Preencher", IF(Tabela2[[#This Row],[Atendido pelo Ibama ("Não" ou "Sim")]]="Sim","NA",""))</f>
        <v/>
      </c>
      <c r="BO482" s="116"/>
      <c r="BP482" s="110" t="str">
        <f>IF(Tabela2[[#This Row],[Forma de atendimento (primeiro documento/ação)]]= "Outros (especificar)", "PREENCHER","NA")</f>
        <v>NA</v>
      </c>
      <c r="BQ482" s="108"/>
      <c r="BR482" s="110" t="str">
        <f>IF(Tabela2[[#This Row],[Equipe do Ibama foi a campo? Houve sobrevoo do Poseidon?]] = "Sim", "PREENCHER","NA")</f>
        <v>NA</v>
      </c>
      <c r="BS482" s="110" t="str">
        <f>IF(Tabela2[[#This Row],[Se sim, foi emitida Ordem de Emergência? (informações vinculada à coluna CK)]] = "Sim", "PREENCHER","NA")</f>
        <v>NA</v>
      </c>
      <c r="BT482" s="110" t="str">
        <f>IF(Tabela2[[#This Row],[Foi elaborado Relatório de Vistoria pelo Ibama? (informações vinculada à coluna CK)]] = "Sim", "PREENCHER","NA")</f>
        <v>NA</v>
      </c>
      <c r="BU482" s="110" t="str">
        <f>IF(Tabela2[[#This Row],[Houve envio de Informações Pós-acidente (preencher "não se aplica" quando de competência estadual/municipal)]] = "Sim", "PREENCHER","NA")</f>
        <v>NA</v>
      </c>
      <c r="BV482" s="110" t="str">
        <f>IF(Tabela2[[#This Row],[Houve avaliação das informações pós-acidente solicitadas/enviadas?]] = "Sim", "PREENCHER","NA")</f>
        <v>NA</v>
      </c>
      <c r="BW482" s="110" t="str">
        <f>IF(Tabela2[[#This Row],[O Ibama aguarda resposta da empresa/OEMA, etc?]] = "Sim", "PREENCHER","NA")</f>
        <v>NA</v>
      </c>
      <c r="BX482" s="108"/>
      <c r="BY482" s="143"/>
      <c r="BZ482" s="106" t="str">
        <f>IF(Tabela2[[#This Row],[Data do documento de encerramento]]="NA","NA",IF(Tabela2[[#This Row],[Data do documento de encerramento]]="","Pendente de conclusão/ encerramento",_xlfn.DAYS(Tabela2[[#This Row],[Data do documento de encerramento]],J482)))</f>
        <v>Pendente de conclusão/ encerramento</v>
      </c>
      <c r="CA482" s="109"/>
      <c r="CB482" s="109"/>
      <c r="CC482" s="109"/>
      <c r="CD482" s="109"/>
      <c r="CE482" s="109"/>
      <c r="CF482" s="109"/>
    </row>
    <row r="483" spans="1:84" ht="45.75" hidden="1">
      <c r="A483" s="172">
        <v>202571550429</v>
      </c>
      <c r="B483" s="173" t="s">
        <v>8826</v>
      </c>
      <c r="C483" s="110" t="str">
        <f>VLOOKUP(Tabela2[[#This Row],[SIEMA]],Siema2025,4,FALSE)</f>
        <v xml:space="preserve"> RJ</v>
      </c>
      <c r="D483" s="108" t="str">
        <f>VLOOKUP(Tabela2[[#This Row],[SIEMA]],Siema2025,3,FALSE)</f>
        <v xml:space="preserve">Petrópolis </v>
      </c>
      <c r="E483" s="108" t="s">
        <v>7704</v>
      </c>
      <c r="F483" s="108" t="s">
        <v>8827</v>
      </c>
      <c r="G483" s="108" t="s">
        <v>8828</v>
      </c>
      <c r="H483" s="108" t="s">
        <v>8829</v>
      </c>
      <c r="I483" s="106" t="s">
        <v>7118</v>
      </c>
      <c r="J483" s="107">
        <f>VLOOKUP(Tabela2[[#This Row],[SIEMA]],Siema2025,2,FALSE)</f>
        <v>45852</v>
      </c>
      <c r="K483" s="107" t="str">
        <f>VLOOKUP(Tabela2[[#This Row],[SIEMA]],Siema2025,16,FALSE)</f>
        <v>Segunda</v>
      </c>
      <c r="L483" s="108" t="str">
        <f>IF(Tabela2[[#This Row],[Data]]="","Sem Informação",VLOOKUP(MONTH(Tabela2[[#This Row],[Data]]),'[1]Validação de dados'!$I$1:$J$13,2,0))</f>
        <v>Julho</v>
      </c>
      <c r="M483" s="106">
        <f>YEAR(Tabela2[[#This Row],[Data]])</f>
        <v>2025</v>
      </c>
      <c r="N483" s="107" t="str">
        <f>VLOOKUP(Tabela2[[#This Row],[SIEMA]],Siema2025,17,FALSE)</f>
        <v>Vespertino</v>
      </c>
      <c r="O483" s="107" t="str">
        <f>VLOOKUP(Tabela2[[#This Row],[SIEMA]],Siema2025,5,FALSE)</f>
        <v>Rodovia</v>
      </c>
      <c r="P483" s="106" t="str">
        <f>VLOOKUP(Tabela2[[#This Row],[SIEMA]],Siema2025,21,FALSE)</f>
        <v/>
      </c>
      <c r="Q483" s="106" t="s">
        <v>7269</v>
      </c>
      <c r="R483" s="106" t="s">
        <v>8830</v>
      </c>
      <c r="S483" s="109" t="str">
        <f>IF(Q483="","", IF(Q483="NC","", IF(Q483="NE","", IF(Q483="NA","",IFERROR(VLOOKUP(Q483,Produtos!$A$1:$C$2319,2,FALSE),"Não Cadastrado")))))</f>
        <v/>
      </c>
      <c r="T483" s="106">
        <v>35900</v>
      </c>
      <c r="U483" s="106" t="s">
        <v>7294</v>
      </c>
      <c r="V483" s="106" t="s">
        <v>8796</v>
      </c>
      <c r="W483" s="106" t="str">
        <f>VLOOKUP(Tabela2[[#This Row],[SIEMA]],Siema2025,10,FALSE)</f>
        <v/>
      </c>
      <c r="X483" s="115" t="str">
        <f>IF(Tabela2[[#This Row],[Origem do acidente]] = "Plataforma", "PREENCHER","NA")</f>
        <v>NA</v>
      </c>
      <c r="Y483" s="111" t="str">
        <f>IF(W483="","", IF(W483="NC","", IF(W483="NE","", IF(W483="NA","",IFERROR(VLOOKUP(W483,Produtos!$A$1:$C$2319,2,FALSE),"Não Cadastrado")))))</f>
        <v/>
      </c>
      <c r="Z483" s="106" t="str">
        <f>VLOOKUP(Tabela2[[#This Row],[SIEMA]],Siema2025,11,FALSE)</f>
        <v xml:space="preserve"> </v>
      </c>
      <c r="AA483" s="106" t="str">
        <f>VLOOKUP(Tabela2[[#This Row],[SIEMA]],Siema2025,12,FALSE)</f>
        <v xml:space="preserve"> </v>
      </c>
      <c r="AB483" s="106" t="str">
        <f>IF(W483="","",IF(ISNUMBER(W483)=FALSE,"Não se aplica",IFERROR(VLOOKUP(W483,Produtos!$A$1:$C$2319,3,FALSE),"Não Cadastrado")))</f>
        <v/>
      </c>
      <c r="AC483" s="106"/>
      <c r="AD483" s="110" t="str">
        <f>IF(Tabela2[[#This Row],[Origem do acidente]] = "Plataforma", "PREENCHER","NA")</f>
        <v>NA</v>
      </c>
      <c r="AE483" s="109" t="str">
        <f>IF(AC483="","", IF(AC483="NC","", IF(AC483="NE","", IF(AC483="NA","",IFERROR(VLOOKUP(AC483,Produtos!$A$1:$C$2319,2,FALSE),"Não Cadastrado")))))</f>
        <v/>
      </c>
      <c r="AF483" s="106"/>
      <c r="AG483" s="106"/>
      <c r="AH483" s="106" t="str">
        <f>IF(AC483="","",IF(ISNUMBER(AC483)=FALSE,"Não se aplica",IFERROR(VLOOKUP(AC483,Produtos!$A$1:$C$2319,3,FALSE),"Não Cadastrado")))</f>
        <v/>
      </c>
      <c r="AI483" s="106"/>
      <c r="AJ483" s="106" t="s">
        <v>8831</v>
      </c>
      <c r="AK483" s="109" t="s">
        <v>7356</v>
      </c>
      <c r="AL483" s="109" t="s">
        <v>7343</v>
      </c>
      <c r="AM483" s="109" t="s">
        <v>7175</v>
      </c>
      <c r="AN483" s="110" t="str">
        <f>VLOOKUP(Tabela2[[#This Row],[SIEMA]],Siema2025,51,FALSE)</f>
        <v/>
      </c>
      <c r="AO483" s="110" t="str">
        <f>VLOOKUP(Tabela2[[#This Row],[SIEMA]],Siema2025,53,FALSE)</f>
        <v/>
      </c>
      <c r="AP483" s="110" t="str">
        <f>VLOOKUP(Tabela2[[#This Row],[SIEMA]],Siema2025,55,FALSE)</f>
        <v/>
      </c>
      <c r="AQ483" s="110" t="str">
        <f>VLOOKUP(Tabela2[[#This Row],[SIEMA]],Siema2025,57,FALSE)</f>
        <v/>
      </c>
      <c r="AR483" s="110" t="str">
        <f>VLOOKUP(Tabela2[[#This Row],[SIEMA]],Siema2025,59,FALSE)</f>
        <v/>
      </c>
      <c r="AS483" s="110" t="str">
        <f>VLOOKUP(Tabela2[[#This Row],[SIEMA]],Siema2025,61,FALSE)</f>
        <v/>
      </c>
      <c r="AT483" s="110" t="str">
        <f>VLOOKUP(Tabela2[[#This Row],[SIEMA]],Siema2025,63,FALSE)</f>
        <v/>
      </c>
      <c r="AU483" s="110" t="str">
        <f>VLOOKUP(Tabela2[[#This Row],[SIEMA]],Siema2025,65,FALSE)</f>
        <v>X</v>
      </c>
      <c r="AV483" s="110" t="str">
        <f>VLOOKUP(Tabela2[[#This Row],[SIEMA]],Siema2025,67,FALSE)</f>
        <v/>
      </c>
      <c r="AW483" s="110" t="str">
        <f>VLOOKUP(Tabela2[[#This Row],[SIEMA]],Siema2025,69,FALSE)</f>
        <v/>
      </c>
      <c r="AX483" s="110" t="str">
        <f>VLOOKUP(Tabela2[[#This Row],[SIEMA]],Siema2025,71,FALSE)</f>
        <v/>
      </c>
      <c r="AY483" s="110" t="str">
        <f>VLOOKUP(Tabela2[[#This Row],[SIEMA]],Siema2025,73,FALSE)</f>
        <v/>
      </c>
      <c r="AZ483" s="110" t="str">
        <f>VLOOKUP(Tabela2[[#This Row],[SIEMA]],Siema2025,75,FALSE)</f>
        <v/>
      </c>
      <c r="BA483" s="110" t="str">
        <f>VLOOKUP(Tabela2[[#This Row],[SIEMA]],Siema2025,77,FALSE)</f>
        <v/>
      </c>
      <c r="BB483" s="110" t="str">
        <f>VLOOKUP(Tabela2[[#This Row],[SIEMA]],Siema2025,79,FALSE)</f>
        <v/>
      </c>
      <c r="BC483" s="110" t="str">
        <f>IF(Tabela2[[#This Row],[Outro(s) ]] = "X", "PREENCHER","NA")</f>
        <v>NA</v>
      </c>
      <c r="BD483" s="110" t="str">
        <f>VLOOKUP(Tabela2[[#This Row],[SIEMA]],Siema2025,82,FALSE)</f>
        <v/>
      </c>
      <c r="BE483" s="110" t="str">
        <f>VLOOKUP(Tabela2[[#This Row],[SIEMA]],Siema2025,81,FALSE)</f>
        <v/>
      </c>
      <c r="BF483" s="112" t="str">
        <f>VLOOKUP(Tabela2[[#This Row],[SIEMA]],Siema2025,28,FALSE)</f>
        <v>WDA Exportação comércio beneficiamento de minério</v>
      </c>
      <c r="BG483" s="112"/>
      <c r="BH483" s="113" t="str">
        <f>VLOOKUP(Tabela2[[#This Row],[SIEMA]],Siema2025,29,FALSE)</f>
        <v>36951529000138</v>
      </c>
      <c r="BI483" s="114" t="s">
        <v>2696</v>
      </c>
      <c r="BJ483" s="109" t="s">
        <v>7097</v>
      </c>
      <c r="BK483" s="106" t="s">
        <v>2696</v>
      </c>
      <c r="BL483" s="143">
        <v>45867</v>
      </c>
      <c r="BM483" s="110">
        <f ca="1">IF(Tabela2[[#This Row],[Data de atendimento do Ibama (considerar o primeiro documento/ação)]]="",_xlfn.DAYS(TODAY(),J483),_xlfn.DAYS(Tabela2[[#This Row],[Data de atendimento do Ibama (considerar o primeiro documento/ação)]],J483))</f>
        <v>15</v>
      </c>
      <c r="BN483" s="110" t="str">
        <f>IF(Tabela2[[#This Row],[Atendido pelo Ibama ("Não" ou "Sim")]]="Não","Preencher", IF(Tabela2[[#This Row],[Atendido pelo Ibama ("Não" ou "Sim")]]="Sim","NA",""))</f>
        <v>NA</v>
      </c>
      <c r="BO483" s="116" t="s">
        <v>7139</v>
      </c>
      <c r="BP483" s="110" t="str">
        <f>IF(Tabela2[[#This Row],[Forma de atendimento (primeiro documento/ação)]]= "Outros (especificar)", "PREENCHER","NA")</f>
        <v>NA</v>
      </c>
      <c r="BQ483" s="108" t="s">
        <v>123</v>
      </c>
      <c r="BR483" s="110" t="str">
        <f>IF(Tabela2[[#This Row],[Equipe do Ibama foi a campo? Houve sobrevoo do Poseidon?]] = "Sim", "PREENCHER","NA")</f>
        <v>NA</v>
      </c>
      <c r="BS483" s="110" t="str">
        <f>IF(Tabela2[[#This Row],[Se sim, foi emitida Ordem de Emergência? (informações vinculada à coluna CK)]] = "Sim", "PREENCHER","NA")</f>
        <v>NA</v>
      </c>
      <c r="BT483" s="110" t="s">
        <v>7099</v>
      </c>
      <c r="BU483" s="110" t="s">
        <v>2696</v>
      </c>
      <c r="BV483" s="110" t="s">
        <v>123</v>
      </c>
      <c r="BW483" s="110" t="s">
        <v>2696</v>
      </c>
      <c r="BX483" s="108" t="s">
        <v>7100</v>
      </c>
      <c r="BY483" s="143">
        <v>46007</v>
      </c>
      <c r="BZ483" s="106">
        <f>IF(Tabela2[[#This Row],[Data do documento de encerramento]]="NA","NA",IF(Tabela2[[#This Row],[Data do documento de encerramento]]="","Pendente de conclusão/ encerramento",_xlfn.DAYS(Tabela2[[#This Row],[Data do documento de encerramento]],J483)))</f>
        <v>155</v>
      </c>
      <c r="CA483" s="109" t="s">
        <v>8832</v>
      </c>
      <c r="CB483" s="109"/>
      <c r="CC483" s="109"/>
      <c r="CD483" s="109"/>
      <c r="CE483" s="109"/>
      <c r="CF483" s="109"/>
    </row>
    <row r="484" spans="1:84" ht="30.75" hidden="1">
      <c r="A484" s="172">
        <v>202571636015</v>
      </c>
      <c r="B484" s="173" t="s">
        <v>8833</v>
      </c>
      <c r="C484" s="110" t="str">
        <f>VLOOKUP(Tabela2[[#This Row],[SIEMA]],Siema2025,4,FALSE)</f>
        <v xml:space="preserve"> ES</v>
      </c>
      <c r="D484" s="108" t="str">
        <f>VLOOKUP(Tabela2[[#This Row],[SIEMA]],Siema2025,3,FALSE)</f>
        <v xml:space="preserve">Linhares </v>
      </c>
      <c r="E484" s="108" t="str">
        <f>VLOOKUP(Tabela2[[#This Row],[SIEMA]],Siema2025,20,FALSE)</f>
        <v>Campo de produção de Fazenda São Rafael</v>
      </c>
      <c r="F484" s="108"/>
      <c r="G484" s="108" t="s">
        <v>8834</v>
      </c>
      <c r="H484" s="108" t="s">
        <v>8835</v>
      </c>
      <c r="I484" s="106" t="s">
        <v>7118</v>
      </c>
      <c r="J484" s="107">
        <f>VLOOKUP(Tabela2[[#This Row],[SIEMA]],Siema2025,2,FALSE)</f>
        <v>45852</v>
      </c>
      <c r="K484" s="107" t="str">
        <f>VLOOKUP(Tabela2[[#This Row],[SIEMA]],Siema2025,16,FALSE)</f>
        <v>Segunda</v>
      </c>
      <c r="L484" s="108" t="str">
        <f>IF(Tabela2[[#This Row],[Data]]="","Sem Informação",VLOOKUP(MONTH(Tabela2[[#This Row],[Data]]),'[1]Validação de dados'!$I$1:$J$13,2,0))</f>
        <v>Julho</v>
      </c>
      <c r="M484" s="106">
        <f>YEAR(Tabela2[[#This Row],[Data]])</f>
        <v>2025</v>
      </c>
      <c r="N484" s="107" t="str">
        <f>VLOOKUP(Tabela2[[#This Row],[SIEMA]],Siema2025,17,FALSE)</f>
        <v>Matutino</v>
      </c>
      <c r="O484" s="107" t="s">
        <v>145</v>
      </c>
      <c r="P484" s="106" t="str">
        <f>VLOOKUP(Tabela2[[#This Row],[SIEMA]],Siema2025,21,FALSE)</f>
        <v>Poço terrestre</v>
      </c>
      <c r="Q484" s="106">
        <v>1268</v>
      </c>
      <c r="R484" s="106"/>
      <c r="S484" s="109" t="str">
        <f>IF(Q484="","", IF(Q484="NC","", IF(Q484="NE","", IF(Q484="NA","",IFERROR(VLOOKUP(Q484,Produtos!$A$1:$C$2319,2,FALSE),"Não Cadastrado")))))</f>
        <v>DESTILADOS DE PETRÓLEO, N.E. ou DERIVADOS DE PETRÓLEO, N.E.</v>
      </c>
      <c r="T484" s="106">
        <v>6</v>
      </c>
      <c r="U484" s="106" t="str">
        <f>VLOOKUP(Tabela2[[#This Row],[SIEMA]],Siema2025,12,FALSE)</f>
        <v>M3</v>
      </c>
      <c r="V484" s="106">
        <f>IF(Q484="","",IF(ISNUMBER(Q484)=FALSE,"Não se aplica",IFERROR(VLOOKUP(Q484,Produtos!$A$1:$C$2319,3,FALSE),"Não Cadastrado")))</f>
        <v>3</v>
      </c>
      <c r="W484" s="106" t="str">
        <f>VLOOKUP(Tabela2[[#This Row],[SIEMA]],Siema2025,10,FALSE)</f>
        <v>Água Produzida fora de especificação</v>
      </c>
      <c r="X484" s="115" t="str">
        <f>IF(Tabela2[[#This Row],[Origem do acidente]] = "Plataforma", "PREENCHER","NA")</f>
        <v>NA</v>
      </c>
      <c r="Y484" s="111" t="str">
        <f>IF(W484="","", IF(W484="NC","", IF(W484="NE","", IF(W484="NA","",IFERROR(VLOOKUP(W484,Produtos!$A$1:$C$2319,2,FALSE),"Não Cadastrado")))))</f>
        <v>Não Cadastrado</v>
      </c>
      <c r="Z484" s="106" t="s">
        <v>4476</v>
      </c>
      <c r="AA484" s="106" t="str">
        <f>VLOOKUP(Tabela2[[#This Row],[SIEMA]],Siema2025,12,FALSE)</f>
        <v>M3</v>
      </c>
      <c r="AB484" s="106" t="str">
        <f>IF(W484="","",IF(ISNUMBER(W484)=FALSE,"Não se aplica",IFERROR(VLOOKUP(W484,Produtos!$A$1:$C$2319,3,FALSE),"Não Cadastrado")))</f>
        <v>Não se aplica</v>
      </c>
      <c r="AC484" s="106"/>
      <c r="AD484" s="110" t="str">
        <f>IF(Tabela2[[#This Row],[Origem do acidente]] = "Plataforma", "PREENCHER","NA")</f>
        <v>NA</v>
      </c>
      <c r="AE484" s="109" t="str">
        <f>IF(AC484="","", IF(AC484="NC","", IF(AC484="NE","", IF(AC484="NA","",IFERROR(VLOOKUP(AC484,Produtos!$A$1:$C$2319,2,FALSE),"Não Cadastrado")))))</f>
        <v/>
      </c>
      <c r="AF484" s="106"/>
      <c r="AG484" s="106"/>
      <c r="AH484" s="106" t="str">
        <f>IF(AC484="","",IF(ISNUMBER(AC484)=FALSE,"Não se aplica",IFERROR(VLOOKUP(AC484,Produtos!$A$1:$C$2319,3,FALSE),"Não Cadastrado")))</f>
        <v/>
      </c>
      <c r="AI484" s="106"/>
      <c r="AJ484" s="106" t="str">
        <f>VLOOKUP(Tabela2[[#This Row],[SIEMA]],Siema2025,26,FALSE)</f>
        <v>Corrosão</v>
      </c>
      <c r="AK484" s="109"/>
      <c r="AL484" s="109"/>
      <c r="AM484" s="109"/>
      <c r="AN484" s="110" t="str">
        <f>VLOOKUP(Tabela2[[#This Row],[SIEMA]],Siema2025,51,FALSE)</f>
        <v/>
      </c>
      <c r="AO484" s="110" t="str">
        <f>VLOOKUP(Tabela2[[#This Row],[SIEMA]],Siema2025,53,FALSE)</f>
        <v/>
      </c>
      <c r="AP484" s="110" t="str">
        <f>VLOOKUP(Tabela2[[#This Row],[SIEMA]],Siema2025,55,FALSE)</f>
        <v/>
      </c>
      <c r="AQ484" s="110" t="str">
        <f>VLOOKUP(Tabela2[[#This Row],[SIEMA]],Siema2025,57,FALSE)</f>
        <v/>
      </c>
      <c r="AR484" s="110" t="str">
        <f>VLOOKUP(Tabela2[[#This Row],[SIEMA]],Siema2025,59,FALSE)</f>
        <v/>
      </c>
      <c r="AS484" s="110" t="str">
        <f>VLOOKUP(Tabela2[[#This Row],[SIEMA]],Siema2025,61,FALSE)</f>
        <v/>
      </c>
      <c r="AT484" s="110" t="str">
        <f>VLOOKUP(Tabela2[[#This Row],[SIEMA]],Siema2025,63,FALSE)</f>
        <v/>
      </c>
      <c r="AU484" s="110" t="str">
        <f>VLOOKUP(Tabela2[[#This Row],[SIEMA]],Siema2025,65,FALSE)</f>
        <v>X</v>
      </c>
      <c r="AV484" s="110" t="str">
        <f>VLOOKUP(Tabela2[[#This Row],[SIEMA]],Siema2025,67,FALSE)</f>
        <v/>
      </c>
      <c r="AW484" s="110" t="str">
        <f>VLOOKUP(Tabela2[[#This Row],[SIEMA]],Siema2025,69,FALSE)</f>
        <v/>
      </c>
      <c r="AX484" s="110" t="str">
        <f>VLOOKUP(Tabela2[[#This Row],[SIEMA]],Siema2025,71,FALSE)</f>
        <v/>
      </c>
      <c r="AY484" s="110" t="str">
        <f>VLOOKUP(Tabela2[[#This Row],[SIEMA]],Siema2025,73,FALSE)</f>
        <v/>
      </c>
      <c r="AZ484" s="110" t="str">
        <f>VLOOKUP(Tabela2[[#This Row],[SIEMA]],Siema2025,75,FALSE)</f>
        <v/>
      </c>
      <c r="BA484" s="110" t="str">
        <f>VLOOKUP(Tabela2[[#This Row],[SIEMA]],Siema2025,77,FALSE)</f>
        <v/>
      </c>
      <c r="BB484" s="110" t="str">
        <f>VLOOKUP(Tabela2[[#This Row],[SIEMA]],Siema2025,79,FALSE)</f>
        <v/>
      </c>
      <c r="BC484" s="110" t="str">
        <f>IF(Tabela2[[#This Row],[Outro(s) ]] = "X", "PREENCHER","NA")</f>
        <v>NA</v>
      </c>
      <c r="BD484" s="110" t="str">
        <f>VLOOKUP(Tabela2[[#This Row],[SIEMA]],Siema2025,82,FALSE)</f>
        <v/>
      </c>
      <c r="BE484" s="110" t="str">
        <f>VLOOKUP(Tabela2[[#This Row],[SIEMA]],Siema2025,81,FALSE)</f>
        <v/>
      </c>
      <c r="BF484" s="112" t="str">
        <f>VLOOKUP(Tabela2[[#This Row],[SIEMA]],Siema2025,28,FALSE)</f>
        <v>SEACREST PETRÓLEO SPE NORTE CAPIXABA LTDA</v>
      </c>
      <c r="BG484" s="112"/>
      <c r="BH484" s="113" t="str">
        <f>VLOOKUP(Tabela2[[#This Row],[SIEMA]],Siema2025,29,FALSE)</f>
        <v/>
      </c>
      <c r="BI484" s="114" t="str">
        <f>VLOOKUP(Tabela2[[#This Row],[SIEMA]],Siema2025,107,FALSE)</f>
        <v>Não</v>
      </c>
      <c r="BJ484" s="109" t="s">
        <v>7111</v>
      </c>
      <c r="BK484" s="106" t="s">
        <v>2696</v>
      </c>
      <c r="BL484" s="143">
        <v>45891</v>
      </c>
      <c r="BM484" s="110">
        <f ca="1">IF(Tabela2[[#This Row],[Data de atendimento do Ibama (considerar o primeiro documento/ação)]]="",_xlfn.DAYS(TODAY(),J484),_xlfn.DAYS(Tabela2[[#This Row],[Data de atendimento do Ibama (considerar o primeiro documento/ação)]],J484))</f>
        <v>39</v>
      </c>
      <c r="BN484" s="110" t="str">
        <f>IF(Tabela2[[#This Row],[Atendido pelo Ibama ("Não" ou "Sim")]]="Não","Preencher", IF(Tabela2[[#This Row],[Atendido pelo Ibama ("Não" ou "Sim")]]="Sim","NA",""))</f>
        <v>NA</v>
      </c>
      <c r="BO484" s="116" t="s">
        <v>7098</v>
      </c>
      <c r="BP484" s="110" t="str">
        <f>IF(Tabela2[[#This Row],[Forma de atendimento (primeiro documento/ação)]]= "Outros (especificar)", "PREENCHER","NA")</f>
        <v>NA</v>
      </c>
      <c r="BQ484" s="108" t="s">
        <v>123</v>
      </c>
      <c r="BR484" s="110" t="str">
        <f>IF(Tabela2[[#This Row],[Equipe do Ibama foi a campo? Houve sobrevoo do Poseidon?]] = "Sim", "PREENCHER","NA")</f>
        <v>NA</v>
      </c>
      <c r="BS484" s="110" t="str">
        <f>IF(Tabela2[[#This Row],[Se sim, foi emitida Ordem de Emergência? (informações vinculada à coluna CK)]] = "Sim", "PREENCHER","NA")</f>
        <v>NA</v>
      </c>
      <c r="BT484" s="110" t="str">
        <f>IF(Tabela2[[#This Row],[Foi elaborado Relatório de Vistoria pelo Ibama? (informações vinculada à coluna CK)]] = "Sim", "PREENCHER","NA")</f>
        <v>NA</v>
      </c>
      <c r="BU484" s="110" t="s">
        <v>2696</v>
      </c>
      <c r="BV484" s="110" t="s">
        <v>123</v>
      </c>
      <c r="BW484" s="110" t="str">
        <f>IF(Tabela2[[#This Row],[O Ibama aguarda resposta da empresa/OEMA, etc?]] = "Sim", "PREENCHER","NA")</f>
        <v>NA</v>
      </c>
      <c r="BX484" s="108" t="s">
        <v>7113</v>
      </c>
      <c r="BY484" s="143">
        <v>46048</v>
      </c>
      <c r="BZ484" s="106">
        <f>IF(Tabela2[[#This Row],[Data do documento de encerramento]]="NA","NA",IF(Tabela2[[#This Row],[Data do documento de encerramento]]="","Pendente de conclusão/ encerramento",_xlfn.DAYS(Tabela2[[#This Row],[Data do documento de encerramento]],J484)))</f>
        <v>196</v>
      </c>
      <c r="CA484" s="109"/>
      <c r="CB484" s="109"/>
      <c r="CC484" s="109"/>
      <c r="CD484" s="109"/>
      <c r="CE484" s="109"/>
      <c r="CF484" s="109"/>
    </row>
    <row r="485" spans="1:84" ht="76.5" hidden="1">
      <c r="A485" s="172">
        <v>202571557631</v>
      </c>
      <c r="B485" s="173" t="s">
        <v>8836</v>
      </c>
      <c r="C485" s="110" t="str">
        <f>VLOOKUP(Tabela2[[#This Row],[SIEMA]],Siema2025,4,FALSE)</f>
        <v xml:space="preserve"> MS</v>
      </c>
      <c r="D485" s="108" t="str">
        <f>VLOOKUP(Tabela2[[#This Row],[SIEMA]],Siema2025,3,FALSE)</f>
        <v xml:space="preserve">Corumbá </v>
      </c>
      <c r="E485" s="108" t="str">
        <f>VLOOKUP(Tabela2[[#This Row],[SIEMA]],Siema2025,20,FALSE)</f>
        <v>Ferrovia KM 436+700</v>
      </c>
      <c r="F485" s="108"/>
      <c r="G485" s="108" t="s">
        <v>8837</v>
      </c>
      <c r="H485" s="108" t="s">
        <v>8838</v>
      </c>
      <c r="I485" s="106" t="s">
        <v>7118</v>
      </c>
      <c r="J485" s="107">
        <f>VLOOKUP(Tabela2[[#This Row],[SIEMA]],Siema2025,2,FALSE)</f>
        <v>45853</v>
      </c>
      <c r="K485" s="107" t="str">
        <f>VLOOKUP(Tabela2[[#This Row],[SIEMA]],Siema2025,16,FALSE)</f>
        <v>Terça</v>
      </c>
      <c r="L485" s="108" t="str">
        <f>IF(Tabela2[[#This Row],[Data]]="","Sem Informação",VLOOKUP(MONTH(Tabela2[[#This Row],[Data]]),'[1]Validação de dados'!$I$1:$J$13,2,0))</f>
        <v>Julho</v>
      </c>
      <c r="M485" s="106">
        <f>YEAR(Tabela2[[#This Row],[Data]])</f>
        <v>2025</v>
      </c>
      <c r="N485" s="107" t="str">
        <f>VLOOKUP(Tabela2[[#This Row],[SIEMA]],Siema2025,17,FALSE)</f>
        <v>Vespertino</v>
      </c>
      <c r="O485" s="107" t="str">
        <f>VLOOKUP(Tabela2[[#This Row],[SIEMA]],Siema2025,5,FALSE)</f>
        <v>Ferrovia</v>
      </c>
      <c r="P485" s="106" t="str">
        <f>VLOOKUP(Tabela2[[#This Row],[SIEMA]],Siema2025,21,FALSE)</f>
        <v>Abalroamento de veiculo pesado</v>
      </c>
      <c r="Q485" s="106" t="s">
        <v>7119</v>
      </c>
      <c r="R485" s="106" t="s">
        <v>7119</v>
      </c>
      <c r="S485" s="109" t="s">
        <v>365</v>
      </c>
      <c r="T485" s="106" t="s">
        <v>8077</v>
      </c>
      <c r="U485" s="106" t="str">
        <f>VLOOKUP(Tabela2[[#This Row],[SIEMA]],Siema2025,12,FALSE)</f>
        <v xml:space="preserve"> </v>
      </c>
      <c r="V485" s="106" t="s">
        <v>7119</v>
      </c>
      <c r="W485" s="106" t="str">
        <f>VLOOKUP(Tabela2[[#This Row],[SIEMA]],Siema2025,10,FALSE)</f>
        <v/>
      </c>
      <c r="X485" s="115"/>
      <c r="Y485" s="111" t="str">
        <f>IF(W485="","", IF(W485="NC","", IF(W485="NE","", IF(W485="NA","",IFERROR(VLOOKUP(W485,Produtos!$A$1:$C$2319,2,FALSE),"Não Cadastrado")))))</f>
        <v/>
      </c>
      <c r="Z485" s="106" t="str">
        <f>VLOOKUP(Tabela2[[#This Row],[SIEMA]],Siema2025,11,FALSE)</f>
        <v xml:space="preserve"> </v>
      </c>
      <c r="AA485" s="106" t="str">
        <f>VLOOKUP(Tabela2[[#This Row],[SIEMA]],Siema2025,12,FALSE)</f>
        <v xml:space="preserve"> </v>
      </c>
      <c r="AB485" s="106" t="str">
        <f>IF(W485="","",IF(ISNUMBER(W485)=FALSE,"Não se aplica",IFERROR(VLOOKUP(W485,Produtos!$A$1:$C$2319,3,FALSE),"Não Cadastrado")))</f>
        <v/>
      </c>
      <c r="AC485" s="106"/>
      <c r="AD485" s="110"/>
      <c r="AE485" s="109" t="str">
        <f>IF(AC485="","", IF(AC485="NC","", IF(AC485="NE","", IF(AC485="NA","",IFERROR(VLOOKUP(AC485,Produtos!$A$1:$C$2319,2,FALSE),"Não Cadastrado")))))</f>
        <v/>
      </c>
      <c r="AF485" s="106"/>
      <c r="AG485" s="106"/>
      <c r="AH485" s="106" t="str">
        <f>IF(AC485="","",IF(ISNUMBER(AC485)=FALSE,"Não se aplica",IFERROR(VLOOKUP(AC485,Produtos!$A$1:$C$2319,3,FALSE),"Não Cadastrado")))</f>
        <v/>
      </c>
      <c r="AI485" s="106"/>
      <c r="AJ485" s="106" t="str">
        <f>VLOOKUP(Tabela2[[#This Row],[SIEMA]],Siema2025,26,FALSE)</f>
        <v>Trem de carga colidiu com caminhão que transpassava em PN</v>
      </c>
      <c r="AK485" s="109" t="s">
        <v>7368</v>
      </c>
      <c r="AL485" s="109"/>
      <c r="AM485" s="109"/>
      <c r="AN485" s="110" t="str">
        <f>VLOOKUP(Tabela2[[#This Row],[SIEMA]],Siema2025,51,FALSE)</f>
        <v/>
      </c>
      <c r="AO485" s="110" t="str">
        <f>VLOOKUP(Tabela2[[#This Row],[SIEMA]],Siema2025,53,FALSE)</f>
        <v/>
      </c>
      <c r="AP485" s="110" t="str">
        <f>VLOOKUP(Tabela2[[#This Row],[SIEMA]],Siema2025,55,FALSE)</f>
        <v/>
      </c>
      <c r="AQ485" s="110" t="str">
        <f>VLOOKUP(Tabela2[[#This Row],[SIEMA]],Siema2025,57,FALSE)</f>
        <v/>
      </c>
      <c r="AR485" s="110" t="str">
        <f>VLOOKUP(Tabela2[[#This Row],[SIEMA]],Siema2025,59,FALSE)</f>
        <v/>
      </c>
      <c r="AS485" s="110" t="str">
        <f>VLOOKUP(Tabela2[[#This Row],[SIEMA]],Siema2025,61,FALSE)</f>
        <v/>
      </c>
      <c r="AT485" s="110" t="str">
        <f>VLOOKUP(Tabela2[[#This Row],[SIEMA]],Siema2025,63,FALSE)</f>
        <v/>
      </c>
      <c r="AU485" s="110" t="str">
        <f>VLOOKUP(Tabela2[[#This Row],[SIEMA]],Siema2025,65,FALSE)</f>
        <v>X</v>
      </c>
      <c r="AV485" s="110" t="str">
        <f>VLOOKUP(Tabela2[[#This Row],[SIEMA]],Siema2025,67,FALSE)</f>
        <v/>
      </c>
      <c r="AW485" s="110" t="str">
        <f>VLOOKUP(Tabela2[[#This Row],[SIEMA]],Siema2025,69,FALSE)</f>
        <v/>
      </c>
      <c r="AX485" s="110" t="str">
        <f>VLOOKUP(Tabela2[[#This Row],[SIEMA]],Siema2025,71,FALSE)</f>
        <v/>
      </c>
      <c r="AY485" s="110" t="str">
        <f>VLOOKUP(Tabela2[[#This Row],[SIEMA]],Siema2025,73,FALSE)</f>
        <v/>
      </c>
      <c r="AZ485" s="110" t="str">
        <f>VLOOKUP(Tabela2[[#This Row],[SIEMA]],Siema2025,75,FALSE)</f>
        <v/>
      </c>
      <c r="BA485" s="110" t="str">
        <f>VLOOKUP(Tabela2[[#This Row],[SIEMA]],Siema2025,77,FALSE)</f>
        <v/>
      </c>
      <c r="BB485" s="110" t="str">
        <f>VLOOKUP(Tabela2[[#This Row],[SIEMA]],Siema2025,79,FALSE)</f>
        <v/>
      </c>
      <c r="BC485" s="110" t="str">
        <f>IF(Tabela2[[#This Row],[Outro(s) ]] = "X", "PREENCHER","NA")</f>
        <v>NA</v>
      </c>
      <c r="BD485" s="110" t="str">
        <f>VLOOKUP(Tabela2[[#This Row],[SIEMA]],Siema2025,82,FALSE)</f>
        <v/>
      </c>
      <c r="BE485" s="110" t="str">
        <f>VLOOKUP(Tabela2[[#This Row],[SIEMA]],Siema2025,81,FALSE)</f>
        <v/>
      </c>
      <c r="BF485" s="112" t="s">
        <v>3066</v>
      </c>
      <c r="BG485" s="112" t="s">
        <v>8467</v>
      </c>
      <c r="BH485" s="113" t="str">
        <f>VLOOKUP(Tabela2[[#This Row],[SIEMA]],Siema2025,29,FALSE)</f>
        <v/>
      </c>
      <c r="BI485" s="114" t="str">
        <f>VLOOKUP(Tabela2[[#This Row],[SIEMA]],Siema2025,107,FALSE)</f>
        <v>Não</v>
      </c>
      <c r="BJ485" s="109" t="s">
        <v>7097</v>
      </c>
      <c r="BK485" s="106" t="s">
        <v>123</v>
      </c>
      <c r="BL485" s="143"/>
      <c r="BM485" s="110">
        <f ca="1">IF(Tabela2[[#This Row],[Data de atendimento do Ibama (considerar o primeiro documento/ação)]]="",_xlfn.DAYS(TODAY(),J485),_xlfn.DAYS(Tabela2[[#This Row],[Data de atendimento do Ibama (considerar o primeiro documento/ação)]],J485))</f>
        <v>367</v>
      </c>
      <c r="BN485" s="110" t="s">
        <v>7437</v>
      </c>
      <c r="BO485" s="116" t="s">
        <v>637</v>
      </c>
      <c r="BP485" s="110" t="str">
        <f>IF(Tabela2[[#This Row],[Forma de atendimento (primeiro documento/ação)]]= "Outros (especificar)", "PREENCHER","NA")</f>
        <v>NA</v>
      </c>
      <c r="BQ485" s="108" t="s">
        <v>7118</v>
      </c>
      <c r="BR485" s="110" t="str">
        <f>IF(Tabela2[[#This Row],[Equipe do Ibama foi a campo? Houve sobrevoo do Poseidon?]] = "Sim", "PREENCHER","NA")</f>
        <v>NA</v>
      </c>
      <c r="BS485" s="110" t="str">
        <f>IF(Tabela2[[#This Row],[Se sim, foi emitida Ordem de Emergência? (informações vinculada à coluna CK)]] = "Sim", "PREENCHER","NA")</f>
        <v>NA</v>
      </c>
      <c r="BT485" s="110" t="s">
        <v>7099</v>
      </c>
      <c r="BU485" s="110" t="s">
        <v>123</v>
      </c>
      <c r="BV485" s="110" t="s">
        <v>123</v>
      </c>
      <c r="BW485" s="110" t="s">
        <v>123</v>
      </c>
      <c r="BX485" s="108" t="s">
        <v>7119</v>
      </c>
      <c r="BY485" s="143"/>
      <c r="BZ485" s="106" t="str">
        <f>IF(Tabela2[[#This Row],[Data do documento de encerramento]]="NA","NA",IF(Tabela2[[#This Row],[Data do documento de encerramento]]="","Pendente de conclusão/ encerramento",_xlfn.DAYS(Tabela2[[#This Row],[Data do documento de encerramento]],J485)))</f>
        <v>Pendente de conclusão/ encerramento</v>
      </c>
      <c r="CA485" s="109" t="s">
        <v>8839</v>
      </c>
      <c r="CB485" s="109"/>
      <c r="CC485" s="109"/>
      <c r="CD485" s="109"/>
      <c r="CE485" s="109"/>
      <c r="CF485" s="109"/>
    </row>
    <row r="486" spans="1:84" ht="45.75" hidden="1">
      <c r="A486" s="172">
        <v>202571861230</v>
      </c>
      <c r="B486" s="120" t="s">
        <v>8840</v>
      </c>
      <c r="C486" s="110" t="str">
        <f>VLOOKUP(Tabela2[[#This Row],[SIEMA]],Siema2025,4,FALSE)</f>
        <v xml:space="preserve"> MG</v>
      </c>
      <c r="D486" s="108" t="str">
        <f>VLOOKUP(Tabela2[[#This Row],[SIEMA]],Siema2025,3,FALSE)</f>
        <v xml:space="preserve">Fruta de Leite </v>
      </c>
      <c r="E486" s="108" t="s">
        <v>7440</v>
      </c>
      <c r="F486" s="108" t="s">
        <v>8841</v>
      </c>
      <c r="G486" s="108" t="s">
        <v>8842</v>
      </c>
      <c r="H486" s="108" t="s">
        <v>8843</v>
      </c>
      <c r="I486" s="106" t="s">
        <v>7118</v>
      </c>
      <c r="J486" s="107">
        <f>VLOOKUP(Tabela2[[#This Row],[SIEMA]],Siema2025,2,FALSE)</f>
        <v>45853</v>
      </c>
      <c r="K486" s="107" t="str">
        <f>VLOOKUP(Tabela2[[#This Row],[SIEMA]],Siema2025,16,FALSE)</f>
        <v>Terça</v>
      </c>
      <c r="L486" s="108" t="str">
        <f>IF(Tabela2[[#This Row],[Data]]="","Sem Informação",VLOOKUP(MONTH(Tabela2[[#This Row],[Data]]),'[1]Validação de dados'!$I$1:$J$13,2,0))</f>
        <v>Julho</v>
      </c>
      <c r="M486" s="106">
        <f>YEAR(Tabela2[[#This Row],[Data]])</f>
        <v>2025</v>
      </c>
      <c r="N486" s="107" t="str">
        <f>VLOOKUP(Tabela2[[#This Row],[SIEMA]],Siema2025,17,FALSE)</f>
        <v>Matutino</v>
      </c>
      <c r="O486" s="107" t="str">
        <f>VLOOKUP(Tabela2[[#This Row],[SIEMA]],Siema2025,5,FALSE)</f>
        <v>Rodovia</v>
      </c>
      <c r="P486" s="106" t="str">
        <f>VLOOKUP(Tabela2[[#This Row],[SIEMA]],Siema2025,21,FALSE)</f>
        <v/>
      </c>
      <c r="Q486" s="106" t="s">
        <v>7269</v>
      </c>
      <c r="R486" s="106" t="s">
        <v>6932</v>
      </c>
      <c r="S486" s="109" t="str">
        <f>IF(Q486="","", IF(Q486="NC","", IF(Q486="NE","", IF(Q486="NA","",IFERROR(VLOOKUP(Q486,Produtos!$A$1:$C$2319,2,FALSE),"Não Cadastrado")))))</f>
        <v/>
      </c>
      <c r="T486" s="106" t="s">
        <v>6834</v>
      </c>
      <c r="U486" s="106" t="s">
        <v>7062</v>
      </c>
      <c r="V486" s="106" t="s">
        <v>8796</v>
      </c>
      <c r="W486" s="106" t="str">
        <f>VLOOKUP(Tabela2[[#This Row],[SIEMA]],Siema2025,10,FALSE)</f>
        <v/>
      </c>
      <c r="X486" s="115" t="str">
        <f>IF(Tabela2[[#This Row],[Origem do acidente]] = "Plataforma", "PREENCHER","NA")</f>
        <v>NA</v>
      </c>
      <c r="Y486" s="111" t="str">
        <f>IF(W486="","", IF(W486="NC","", IF(W486="NE","", IF(W486="NA","",IFERROR(VLOOKUP(W486,Produtos!$A$1:$C$2319,2,FALSE),"Não Cadastrado")))))</f>
        <v/>
      </c>
      <c r="Z486" s="106" t="str">
        <f>VLOOKUP(Tabela2[[#This Row],[SIEMA]],Siema2025,11,FALSE)</f>
        <v xml:space="preserve"> </v>
      </c>
      <c r="AA486" s="106" t="str">
        <f>VLOOKUP(Tabela2[[#This Row],[SIEMA]],Siema2025,12,FALSE)</f>
        <v xml:space="preserve"> </v>
      </c>
      <c r="AB486" s="106" t="str">
        <f>IF(W486="","",IF(ISNUMBER(W486)=FALSE,"Não se aplica",IFERROR(VLOOKUP(W486,Produtos!$A$1:$C$2319,3,FALSE),"Não Cadastrado")))</f>
        <v/>
      </c>
      <c r="AC486" s="106"/>
      <c r="AD486" s="110" t="str">
        <f>IF(Tabela2[[#This Row],[Origem do acidente]] = "Plataforma", "PREENCHER","NA")</f>
        <v>NA</v>
      </c>
      <c r="AE486" s="109" t="str">
        <f>IF(AC486="","", IF(AC486="NC","", IF(AC486="NE","", IF(AC486="NA","",IFERROR(VLOOKUP(AC486,Produtos!$A$1:$C$2319,2,FALSE),"Não Cadastrado")))))</f>
        <v/>
      </c>
      <c r="AF486" s="106"/>
      <c r="AG486" s="106"/>
      <c r="AH486" s="106" t="str">
        <f>IF(AC486="","",IF(ISNUMBER(AC486)=FALSE,"Não se aplica",IFERROR(VLOOKUP(AC486,Produtos!$A$1:$C$2319,3,FALSE),"Não Cadastrado")))</f>
        <v/>
      </c>
      <c r="AI486" s="106"/>
      <c r="AJ486" s="106" t="str">
        <f>VLOOKUP(Tabela2[[#This Row],[SIEMA]],Siema2025,26,FALSE)</f>
        <v>Tombamento</v>
      </c>
      <c r="AK486" s="109" t="s">
        <v>6834</v>
      </c>
      <c r="AL486" s="109" t="s">
        <v>7175</v>
      </c>
      <c r="AM486" s="109"/>
      <c r="AN486" s="110" t="str">
        <f>VLOOKUP(Tabela2[[#This Row],[SIEMA]],Siema2025,51,FALSE)</f>
        <v/>
      </c>
      <c r="AO486" s="110" t="str">
        <f>VLOOKUP(Tabela2[[#This Row],[SIEMA]],Siema2025,53,FALSE)</f>
        <v/>
      </c>
      <c r="AP486" s="110" t="str">
        <f>VLOOKUP(Tabela2[[#This Row],[SIEMA]],Siema2025,55,FALSE)</f>
        <v/>
      </c>
      <c r="AQ486" s="110" t="str">
        <f>VLOOKUP(Tabela2[[#This Row],[SIEMA]],Siema2025,57,FALSE)</f>
        <v/>
      </c>
      <c r="AR486" s="110" t="str">
        <f>VLOOKUP(Tabela2[[#This Row],[SIEMA]],Siema2025,59,FALSE)</f>
        <v/>
      </c>
      <c r="AS486" s="110" t="str">
        <f>VLOOKUP(Tabela2[[#This Row],[SIEMA]],Siema2025,61,FALSE)</f>
        <v/>
      </c>
      <c r="AT486" s="110" t="str">
        <f>VLOOKUP(Tabela2[[#This Row],[SIEMA]],Siema2025,63,FALSE)</f>
        <v/>
      </c>
      <c r="AU486" s="110" t="str">
        <f>VLOOKUP(Tabela2[[#This Row],[SIEMA]],Siema2025,65,FALSE)</f>
        <v>X</v>
      </c>
      <c r="AV486" s="110" t="str">
        <f>VLOOKUP(Tabela2[[#This Row],[SIEMA]],Siema2025,67,FALSE)</f>
        <v/>
      </c>
      <c r="AW486" s="110" t="str">
        <f>VLOOKUP(Tabela2[[#This Row],[SIEMA]],Siema2025,69,FALSE)</f>
        <v/>
      </c>
      <c r="AX486" s="110" t="str">
        <f>VLOOKUP(Tabela2[[#This Row],[SIEMA]],Siema2025,71,FALSE)</f>
        <v/>
      </c>
      <c r="AY486" s="110" t="str">
        <f>VLOOKUP(Tabela2[[#This Row],[SIEMA]],Siema2025,73,FALSE)</f>
        <v/>
      </c>
      <c r="AZ486" s="110" t="str">
        <f>VLOOKUP(Tabela2[[#This Row],[SIEMA]],Siema2025,75,FALSE)</f>
        <v/>
      </c>
      <c r="BA486" s="110" t="str">
        <f>VLOOKUP(Tabela2[[#This Row],[SIEMA]],Siema2025,77,FALSE)</f>
        <v/>
      </c>
      <c r="BB486" s="110" t="str">
        <f>VLOOKUP(Tabela2[[#This Row],[SIEMA]],Siema2025,79,FALSE)</f>
        <v/>
      </c>
      <c r="BC486" s="110" t="str">
        <f>IF(Tabela2[[#This Row],[Outro(s) ]] = "X", "PREENCHER","NA")</f>
        <v>NA</v>
      </c>
      <c r="BD486" s="110" t="str">
        <f>VLOOKUP(Tabela2[[#This Row],[SIEMA]],Siema2025,82,FALSE)</f>
        <v/>
      </c>
      <c r="BE486" s="110" t="str">
        <f>VLOOKUP(Tabela2[[#This Row],[SIEMA]],Siema2025,81,FALSE)</f>
        <v/>
      </c>
      <c r="BF486" s="112" t="s">
        <v>8844</v>
      </c>
      <c r="BG486" s="112"/>
      <c r="BH486" s="113" t="s">
        <v>8845</v>
      </c>
      <c r="BI486" s="114" t="s">
        <v>7062</v>
      </c>
      <c r="BJ486" s="109" t="s">
        <v>7097</v>
      </c>
      <c r="BK486" s="106" t="s">
        <v>2696</v>
      </c>
      <c r="BL486" s="143">
        <v>45861</v>
      </c>
      <c r="BM486" s="110">
        <f ca="1">IF(Tabela2[[#This Row],[Data de atendimento do Ibama (considerar o primeiro documento/ação)]]="",_xlfn.DAYS(TODAY(),J486),_xlfn.DAYS(Tabela2[[#This Row],[Data de atendimento do Ibama (considerar o primeiro documento/ação)]],J486))</f>
        <v>8</v>
      </c>
      <c r="BN486" s="110" t="str">
        <f>IF(Tabela2[[#This Row],[Atendido pelo Ibama ("Não" ou "Sim")]]="Não","Preencher", IF(Tabela2[[#This Row],[Atendido pelo Ibama ("Não" ou "Sim")]]="Sim","NA",""))</f>
        <v>NA</v>
      </c>
      <c r="BO486" s="116" t="s">
        <v>7098</v>
      </c>
      <c r="BP486" s="110" t="str">
        <f>IF(Tabela2[[#This Row],[Forma de atendimento (primeiro documento/ação)]]= "Outros (especificar)", "PREENCHER","NA")</f>
        <v>NA</v>
      </c>
      <c r="BQ486" s="108" t="s">
        <v>123</v>
      </c>
      <c r="BR486" s="110" t="str">
        <f>IF(Tabela2[[#This Row],[Equipe do Ibama foi a campo? Houve sobrevoo do Poseidon?]] = "Sim", "PREENCHER","NA")</f>
        <v>NA</v>
      </c>
      <c r="BS486" s="110" t="str">
        <f>IF(Tabela2[[#This Row],[Se sim, foi emitida Ordem de Emergência? (informações vinculada à coluna CK)]] = "Sim", "PREENCHER","NA")</f>
        <v>NA</v>
      </c>
      <c r="BT486" s="110" t="s">
        <v>7112</v>
      </c>
      <c r="BU486" s="110" t="str">
        <f>IF(Tabela2[[#This Row],[Houve envio de Informações Pós-acidente (preencher "não se aplica" quando de competência estadual/municipal)]] = "Sim", "PREENCHER","NA")</f>
        <v>NA</v>
      </c>
      <c r="BV486" s="110" t="s">
        <v>2696</v>
      </c>
      <c r="BW486" s="110" t="s">
        <v>123</v>
      </c>
      <c r="BX486" s="108" t="s">
        <v>7119</v>
      </c>
      <c r="BY486" s="108"/>
      <c r="BZ486" s="106" t="str">
        <f>IF(Tabela2[[#This Row],[Data do documento de encerramento]]="NA","NA",IF(Tabela2[[#This Row],[Data do documento de encerramento]]="","Pendente de conclusão/ encerramento",_xlfn.DAYS(Tabela2[[#This Row],[Data do documento de encerramento]],J486)))</f>
        <v>Pendente de conclusão/ encerramento</v>
      </c>
      <c r="CA486" s="109"/>
      <c r="CB486" s="109"/>
      <c r="CC486" s="109"/>
      <c r="CD486" s="109"/>
      <c r="CE486" s="109"/>
      <c r="CF486" s="109"/>
    </row>
    <row r="487" spans="1:84" ht="30.75" hidden="1">
      <c r="A487" s="172">
        <v>202571632408</v>
      </c>
      <c r="B487" s="173" t="s">
        <v>8846</v>
      </c>
      <c r="C487" s="110" t="str">
        <f>VLOOKUP(Tabela2[[#This Row],[SIEMA]],Siema2025,4,FALSE)</f>
        <v xml:space="preserve"> MG</v>
      </c>
      <c r="D487" s="108" t="str">
        <f>VLOOKUP(Tabela2[[#This Row],[SIEMA]],Siema2025,3,FALSE)</f>
        <v xml:space="preserve">Itabirito </v>
      </c>
      <c r="E487" s="108" t="s">
        <v>7704</v>
      </c>
      <c r="F487" s="108" t="s">
        <v>8847</v>
      </c>
      <c r="G487" s="108" t="s">
        <v>8848</v>
      </c>
      <c r="H487" s="108" t="s">
        <v>8849</v>
      </c>
      <c r="I487" s="106" t="s">
        <v>7118</v>
      </c>
      <c r="J487" s="107">
        <f>VLOOKUP(Tabela2[[#This Row],[SIEMA]],Siema2025,2,FALSE)</f>
        <v>45854</v>
      </c>
      <c r="K487" s="107" t="str">
        <f>VLOOKUP(Tabela2[[#This Row],[SIEMA]],Siema2025,16,FALSE)</f>
        <v>Quarta</v>
      </c>
      <c r="L487" s="108" t="str">
        <f>IF(Tabela2[[#This Row],[Data]]="","Sem Informação",VLOOKUP(MONTH(Tabela2[[#This Row],[Data]]),'[1]Validação de dados'!$I$1:$J$13,2,0))</f>
        <v>Julho</v>
      </c>
      <c r="M487" s="106">
        <f>YEAR(Tabela2[[#This Row],[Data]])</f>
        <v>2025</v>
      </c>
      <c r="N487" s="107" t="str">
        <f>VLOOKUP(Tabela2[[#This Row],[SIEMA]],Siema2025,17,FALSE)</f>
        <v>Matutino</v>
      </c>
      <c r="O487" s="107" t="str">
        <f>VLOOKUP(Tabela2[[#This Row],[SIEMA]],Siema2025,5,FALSE)</f>
        <v>Rodovia</v>
      </c>
      <c r="P487" s="106" t="str">
        <f>VLOOKUP(Tabela2[[#This Row],[SIEMA]],Siema2025,21,FALSE)</f>
        <v>BR040 km 586+600 Sul</v>
      </c>
      <c r="Q487" s="106" t="s">
        <v>7269</v>
      </c>
      <c r="R487" s="106" t="str">
        <f>VLOOKUP(Tabela2[[#This Row],[SIEMA]],Siema2025,10,FALSE)</f>
        <v>Cal Hidratada</v>
      </c>
      <c r="S487" s="109" t="str">
        <f>IF(Q487="","", IF(Q487="NC","", IF(Q487="NE","", IF(Q487="NA","",IFERROR(VLOOKUP(Q487,Produtos!$A$1:$C$2319,2,FALSE),"Não Cadastrado")))))</f>
        <v/>
      </c>
      <c r="T487" s="106" t="str">
        <f>VLOOKUP(Tabela2[[#This Row],[SIEMA]],Siema2025,11,FALSE)</f>
        <v>30</v>
      </c>
      <c r="U487" s="106" t="str">
        <f>VLOOKUP(Tabela2[[#This Row],[SIEMA]],Siema2025,12,FALSE)</f>
        <v>T</v>
      </c>
      <c r="V487" s="106" t="s">
        <v>8796</v>
      </c>
      <c r="W487" s="106"/>
      <c r="X487" s="115" t="str">
        <f>IF(Tabela2[[#This Row],[Origem do acidente]] = "Plataforma", "PREENCHER","NA")</f>
        <v>NA</v>
      </c>
      <c r="Y487" s="111" t="str">
        <f>IF(W487="","", IF(W487="NC","", IF(W487="NE","", IF(W487="NA","",IFERROR(VLOOKUP(W487,Produtos!$A$1:$C$2319,2,FALSE),"Não Cadastrado")))))</f>
        <v/>
      </c>
      <c r="Z487" s="106"/>
      <c r="AA487" s="106"/>
      <c r="AB487" s="106" t="str">
        <f>IF(W487="","",IF(ISNUMBER(W487)=FALSE,"Não se aplica",IFERROR(VLOOKUP(W487,Produtos!$A$1:$C$2319,3,FALSE),"Não Cadastrado")))</f>
        <v/>
      </c>
      <c r="AC487" s="106"/>
      <c r="AD487" s="110" t="str">
        <f>IF(Tabela2[[#This Row],[Origem do acidente]] = "Plataforma", "PREENCHER","NA")</f>
        <v>NA</v>
      </c>
      <c r="AE487" s="109" t="str">
        <f>IF(AC487="","", IF(AC487="NC","", IF(AC487="NE","", IF(AC487="NA","",IFERROR(VLOOKUP(AC487,Produtos!$A$1:$C$2319,2,FALSE),"Não Cadastrado")))))</f>
        <v/>
      </c>
      <c r="AF487" s="106"/>
      <c r="AG487" s="106"/>
      <c r="AH487" s="106" t="str">
        <f>IF(AC487="","",IF(ISNUMBER(AC487)=FALSE,"Não se aplica",IFERROR(VLOOKUP(AC487,Produtos!$A$1:$C$2319,3,FALSE),"Não Cadastrado")))</f>
        <v/>
      </c>
      <c r="AI487" s="106"/>
      <c r="AJ487" s="106" t="s">
        <v>8850</v>
      </c>
      <c r="AK487" s="109" t="s">
        <v>6834</v>
      </c>
      <c r="AL487" s="109"/>
      <c r="AM487" s="109"/>
      <c r="AN487" s="110" t="str">
        <f>VLOOKUP(Tabela2[[#This Row],[SIEMA]],Siema2025,51,FALSE)</f>
        <v/>
      </c>
      <c r="AO487" s="110" t="str">
        <f>VLOOKUP(Tabela2[[#This Row],[SIEMA]],Siema2025,53,FALSE)</f>
        <v/>
      </c>
      <c r="AP487" s="110" t="str">
        <f>VLOOKUP(Tabela2[[#This Row],[SIEMA]],Siema2025,55,FALSE)</f>
        <v/>
      </c>
      <c r="AQ487" s="110" t="str">
        <f>VLOOKUP(Tabela2[[#This Row],[SIEMA]],Siema2025,57,FALSE)</f>
        <v/>
      </c>
      <c r="AR487" s="110" t="str">
        <f>VLOOKUP(Tabela2[[#This Row],[SIEMA]],Siema2025,59,FALSE)</f>
        <v/>
      </c>
      <c r="AS487" s="110" t="str">
        <f>VLOOKUP(Tabela2[[#This Row],[SIEMA]],Siema2025,61,FALSE)</f>
        <v/>
      </c>
      <c r="AT487" s="110" t="str">
        <f>VLOOKUP(Tabela2[[#This Row],[SIEMA]],Siema2025,63,FALSE)</f>
        <v/>
      </c>
      <c r="AU487" s="110" t="str">
        <f>VLOOKUP(Tabela2[[#This Row],[SIEMA]],Siema2025,65,FALSE)</f>
        <v>X</v>
      </c>
      <c r="AV487" s="110" t="str">
        <f>VLOOKUP(Tabela2[[#This Row],[SIEMA]],Siema2025,67,FALSE)</f>
        <v/>
      </c>
      <c r="AW487" s="110" t="str">
        <f>VLOOKUP(Tabela2[[#This Row],[SIEMA]],Siema2025,69,FALSE)</f>
        <v/>
      </c>
      <c r="AX487" s="110" t="str">
        <f>VLOOKUP(Tabela2[[#This Row],[SIEMA]],Siema2025,71,FALSE)</f>
        <v>X</v>
      </c>
      <c r="AY487" s="110" t="str">
        <f>VLOOKUP(Tabela2[[#This Row],[SIEMA]],Siema2025,73,FALSE)</f>
        <v/>
      </c>
      <c r="AZ487" s="110" t="str">
        <f>VLOOKUP(Tabela2[[#This Row],[SIEMA]],Siema2025,75,FALSE)</f>
        <v/>
      </c>
      <c r="BA487" s="110" t="str">
        <f>VLOOKUP(Tabela2[[#This Row],[SIEMA]],Siema2025,77,FALSE)</f>
        <v/>
      </c>
      <c r="BB487" s="110" t="str">
        <f>VLOOKUP(Tabela2[[#This Row],[SIEMA]],Siema2025,79,FALSE)</f>
        <v/>
      </c>
      <c r="BC487" s="110" t="str">
        <f>IF(Tabela2[[#This Row],[Outro(s) ]] = "X", "PREENCHER","NA")</f>
        <v>NA</v>
      </c>
      <c r="BD487" s="110" t="str">
        <f>VLOOKUP(Tabela2[[#This Row],[SIEMA]],Siema2025,82,FALSE)</f>
        <v/>
      </c>
      <c r="BE487" s="110" t="str">
        <f>VLOOKUP(Tabela2[[#This Row],[SIEMA]],Siema2025,81,FALSE)</f>
        <v/>
      </c>
      <c r="BF487" s="112" t="str">
        <f>VLOOKUP(Tabela2[[#This Row],[SIEMA]],Siema2025,28,FALSE)</f>
        <v>INTERTRANSMINAS TRANSPORTES GERAIS</v>
      </c>
      <c r="BG487" s="112"/>
      <c r="BH487" s="113" t="str">
        <f>VLOOKUP(Tabela2[[#This Row],[SIEMA]],Siema2025,29,FALSE)</f>
        <v>22753834000100</v>
      </c>
      <c r="BI487" s="114" t="s">
        <v>2696</v>
      </c>
      <c r="BJ487" s="109" t="s">
        <v>7097</v>
      </c>
      <c r="BK487" s="106" t="s">
        <v>2696</v>
      </c>
      <c r="BL487" s="143">
        <v>45859</v>
      </c>
      <c r="BM487" s="110">
        <f ca="1">IF(Tabela2[[#This Row],[Data de atendimento do Ibama (considerar o primeiro documento/ação)]]="",_xlfn.DAYS(TODAY(),J487),_xlfn.DAYS(Tabela2[[#This Row],[Data de atendimento do Ibama (considerar o primeiro documento/ação)]],J487))</f>
        <v>5</v>
      </c>
      <c r="BN487" s="110" t="str">
        <f>IF(Tabela2[[#This Row],[Atendido pelo Ibama ("Não" ou "Sim")]]="Não","Preencher", IF(Tabela2[[#This Row],[Atendido pelo Ibama ("Não" ou "Sim")]]="Sim","NA",""))</f>
        <v>NA</v>
      </c>
      <c r="BO487" s="116" t="s">
        <v>7098</v>
      </c>
      <c r="BP487" s="110" t="str">
        <f>IF(Tabela2[[#This Row],[Forma de atendimento (primeiro documento/ação)]]= "Outros (especificar)", "PREENCHER","NA")</f>
        <v>NA</v>
      </c>
      <c r="BQ487" s="108" t="s">
        <v>123</v>
      </c>
      <c r="BR487" s="110" t="str">
        <f>IF(Tabela2[[#This Row],[Equipe do Ibama foi a campo? Houve sobrevoo do Poseidon?]] = "Sim", "PREENCHER","NA")</f>
        <v>NA</v>
      </c>
      <c r="BS487" s="110" t="str">
        <f>IF(Tabela2[[#This Row],[Se sim, foi emitida Ordem de Emergência? (informações vinculada à coluna CK)]] = "Sim", "PREENCHER","NA")</f>
        <v>NA</v>
      </c>
      <c r="BT487" s="110" t="s">
        <v>7125</v>
      </c>
      <c r="BU487" s="110" t="s">
        <v>2696</v>
      </c>
      <c r="BV487" s="110" t="s">
        <v>123</v>
      </c>
      <c r="BW487" s="110" t="s">
        <v>2696</v>
      </c>
      <c r="BX487" s="108" t="s">
        <v>7100</v>
      </c>
      <c r="BY487" s="143">
        <v>45908</v>
      </c>
      <c r="BZ487" s="106">
        <f>IF(Tabela2[[#This Row],[Data do documento de encerramento]]="NA","NA",IF(Tabela2[[#This Row],[Data do documento de encerramento]]="","Pendente de conclusão/ encerramento",_xlfn.DAYS(Tabela2[[#This Row],[Data do documento de encerramento]],J487)))</f>
        <v>54</v>
      </c>
      <c r="CA487" s="109" t="s">
        <v>8851</v>
      </c>
      <c r="CB487" s="109"/>
      <c r="CC487" s="109"/>
      <c r="CD487" s="109"/>
      <c r="CE487" s="109"/>
      <c r="CF487" s="109"/>
    </row>
    <row r="488" spans="1:84" ht="76.5" hidden="1">
      <c r="A488" s="172">
        <v>202572157655</v>
      </c>
      <c r="B488" s="173" t="s">
        <v>8852</v>
      </c>
      <c r="C488" s="110" t="str">
        <f>VLOOKUP(Tabela2[[#This Row],[SIEMA]],Siema2025,4,FALSE)</f>
        <v xml:space="preserve"> MG</v>
      </c>
      <c r="D488" s="108" t="str">
        <f>VLOOKUP(Tabela2[[#This Row],[SIEMA]],Siema2025,3,FALSE)</f>
        <v xml:space="preserve">Oliveira </v>
      </c>
      <c r="E488" s="108" t="s">
        <v>4216</v>
      </c>
      <c r="F488" s="108" t="s">
        <v>8853</v>
      </c>
      <c r="G488" s="108" t="s">
        <v>8854</v>
      </c>
      <c r="H488" s="108" t="s">
        <v>8855</v>
      </c>
      <c r="I488" s="106" t="s">
        <v>7118</v>
      </c>
      <c r="J488" s="107">
        <f>VLOOKUP(Tabela2[[#This Row],[SIEMA]],Siema2025,2,FALSE)</f>
        <v>45854</v>
      </c>
      <c r="K488" s="107" t="str">
        <f>VLOOKUP(Tabela2[[#This Row],[SIEMA]],Siema2025,16,FALSE)</f>
        <v>Quarta</v>
      </c>
      <c r="L488" s="108" t="str">
        <f>IF(Tabela2[[#This Row],[Data]]="","Sem Informação",VLOOKUP(MONTH(Tabela2[[#This Row],[Data]]),'[1]Validação de dados'!$I$1:$J$13,2,0))</f>
        <v>Julho</v>
      </c>
      <c r="M488" s="106">
        <f>YEAR(Tabela2[[#This Row],[Data]])</f>
        <v>2025</v>
      </c>
      <c r="N488" s="107" t="str">
        <f>VLOOKUP(Tabela2[[#This Row],[SIEMA]],Siema2025,17,FALSE)</f>
        <v>Noturno</v>
      </c>
      <c r="O488" s="107" t="str">
        <f>VLOOKUP(Tabela2[[#This Row],[SIEMA]],Siema2025,5,FALSE)</f>
        <v>Rodovia</v>
      </c>
      <c r="P488" s="106" t="str">
        <f>VLOOKUP(Tabela2[[#This Row],[SIEMA]],Siema2025,21,FALSE)</f>
        <v>Acidente rodoviário</v>
      </c>
      <c r="Q488" s="106" t="s">
        <v>7269</v>
      </c>
      <c r="R488" s="106" t="str">
        <f>VLOOKUP(Tabela2[[#This Row],[SIEMA]],Siema2025,10,FALSE)</f>
        <v>Diversos</v>
      </c>
      <c r="S488" s="109" t="str">
        <f>IF(Q488="","", IF(Q488="NC","", IF(Q488="NE","", IF(Q488="NA","",IFERROR(VLOOKUP(Q488,Produtos!$A$1:$C$2319,2,FALSE),"Não Cadastrado")))))</f>
        <v/>
      </c>
      <c r="T488" s="106">
        <v>10</v>
      </c>
      <c r="U488" s="106" t="s">
        <v>7294</v>
      </c>
      <c r="V488" s="106" t="s">
        <v>8796</v>
      </c>
      <c r="W488" s="106"/>
      <c r="X488" s="115" t="str">
        <f>IF(Tabela2[[#This Row],[Origem do acidente]] = "Plataforma", "PREENCHER","NA")</f>
        <v>NA</v>
      </c>
      <c r="Y488" s="111" t="str">
        <f>IF(W488="","", IF(W488="NC","", IF(W488="NE","", IF(W488="NA","",IFERROR(VLOOKUP(W488,Produtos!$A$1:$C$2319,2,FALSE),"Não Cadastrado")))))</f>
        <v/>
      </c>
      <c r="Z488" s="106" t="str">
        <f>VLOOKUP(Tabela2[[#This Row],[SIEMA]],Siema2025,11,FALSE)</f>
        <v/>
      </c>
      <c r="AA488" s="106" t="str">
        <f>VLOOKUP(Tabela2[[#This Row],[SIEMA]],Siema2025,12,FALSE)</f>
        <v/>
      </c>
      <c r="AB488" s="106" t="str">
        <f>IF(W488="","",IF(ISNUMBER(W488)=FALSE,"Não se aplica",IFERROR(VLOOKUP(W488,Produtos!$A$1:$C$2319,3,FALSE),"Não Cadastrado")))</f>
        <v/>
      </c>
      <c r="AC488" s="106"/>
      <c r="AD488" s="110" t="str">
        <f>IF(Tabela2[[#This Row],[Origem do acidente]] = "Plataforma", "PREENCHER","NA")</f>
        <v>NA</v>
      </c>
      <c r="AE488" s="109" t="str">
        <f>IF(AC488="","", IF(AC488="NC","", IF(AC488="NE","", IF(AC488="NA","",IFERROR(VLOOKUP(AC488,Produtos!$A$1:$C$2319,2,FALSE),"Não Cadastrado")))))</f>
        <v/>
      </c>
      <c r="AF488" s="106"/>
      <c r="AG488" s="106"/>
      <c r="AH488" s="106" t="str">
        <f>IF(AC488="","",IF(ISNUMBER(AC488)=FALSE,"Não se aplica",IFERROR(VLOOKUP(AC488,Produtos!$A$1:$C$2319,3,FALSE),"Não Cadastrado")))</f>
        <v/>
      </c>
      <c r="AI488" s="106"/>
      <c r="AJ488" t="s">
        <v>8856</v>
      </c>
      <c r="AK488" s="109" t="s">
        <v>7271</v>
      </c>
      <c r="AL488" s="109" t="s">
        <v>7827</v>
      </c>
      <c r="AM488" s="109"/>
      <c r="AN488" s="110" t="str">
        <f>VLOOKUP(Tabela2[[#This Row],[SIEMA]],Siema2025,51,FALSE)</f>
        <v/>
      </c>
      <c r="AO488" s="110" t="str">
        <f>VLOOKUP(Tabela2[[#This Row],[SIEMA]],Siema2025,53,FALSE)</f>
        <v/>
      </c>
      <c r="AP488" s="110" t="str">
        <f>VLOOKUP(Tabela2[[#This Row],[SIEMA]],Siema2025,55,FALSE)</f>
        <v/>
      </c>
      <c r="AQ488" s="110"/>
      <c r="AR488" s="110" t="str">
        <f>VLOOKUP(Tabela2[[#This Row],[SIEMA]],Siema2025,59,FALSE)</f>
        <v/>
      </c>
      <c r="AS488" s="110" t="str">
        <f>VLOOKUP(Tabela2[[#This Row],[SIEMA]],Siema2025,61,FALSE)</f>
        <v/>
      </c>
      <c r="AT488" s="110" t="str">
        <f>VLOOKUP(Tabela2[[#This Row],[SIEMA]],Siema2025,63,FALSE)</f>
        <v/>
      </c>
      <c r="AU488" s="110" t="str">
        <f>VLOOKUP(Tabela2[[#This Row],[SIEMA]],Siema2025,65,FALSE)</f>
        <v>X</v>
      </c>
      <c r="AV488" s="110" t="str">
        <f>VLOOKUP(Tabela2[[#This Row],[SIEMA]],Siema2025,67,FALSE)</f>
        <v/>
      </c>
      <c r="AW488" s="110" t="s">
        <v>7176</v>
      </c>
      <c r="AX488" s="110" t="s">
        <v>7176</v>
      </c>
      <c r="AY488" s="110" t="str">
        <f>VLOOKUP(Tabela2[[#This Row],[SIEMA]],Siema2025,73,FALSE)</f>
        <v/>
      </c>
      <c r="AZ488" s="110" t="str">
        <f>VLOOKUP(Tabela2[[#This Row],[SIEMA]],Siema2025,75,FALSE)</f>
        <v/>
      </c>
      <c r="BA488" s="110" t="str">
        <f>VLOOKUP(Tabela2[[#This Row],[SIEMA]],Siema2025,77,FALSE)</f>
        <v/>
      </c>
      <c r="BB488" s="110" t="str">
        <f>VLOOKUP(Tabela2[[#This Row],[SIEMA]],Siema2025,79,FALSE)</f>
        <v/>
      </c>
      <c r="BC488" s="110" t="str">
        <f>IF(Tabela2[[#This Row],[Outro(s) ]] = "X", "PREENCHER","NA")</f>
        <v>NA</v>
      </c>
      <c r="BD488" s="110" t="str">
        <f>VLOOKUP(Tabela2[[#This Row],[SIEMA]],Siema2025,82,FALSE)</f>
        <v/>
      </c>
      <c r="BE488" s="110" t="str">
        <f>VLOOKUP(Tabela2[[#This Row],[SIEMA]],Siema2025,81,FALSE)</f>
        <v/>
      </c>
      <c r="BF488" s="112" t="s">
        <v>8857</v>
      </c>
      <c r="BG488" s="112"/>
      <c r="BH488" s="113" t="s">
        <v>8858</v>
      </c>
      <c r="BI488" s="114" t="s">
        <v>7062</v>
      </c>
      <c r="BJ488" s="109" t="s">
        <v>7097</v>
      </c>
      <c r="BK488" s="106" t="s">
        <v>2696</v>
      </c>
      <c r="BL488" s="143">
        <v>45860</v>
      </c>
      <c r="BM488" s="110">
        <f ca="1">IF(Tabela2[[#This Row],[Data de atendimento do Ibama (considerar o primeiro documento/ação)]]="",_xlfn.DAYS(TODAY(),J488),_xlfn.DAYS(Tabela2[[#This Row],[Data de atendimento do Ibama (considerar o primeiro documento/ação)]],J488))</f>
        <v>6</v>
      </c>
      <c r="BN488" s="110" t="str">
        <f>IF(Tabela2[[#This Row],[Atendido pelo Ibama ("Não" ou "Sim")]]="Não","Preencher", IF(Tabela2[[#This Row],[Atendido pelo Ibama ("Não" ou "Sim")]]="Sim","NA",""))</f>
        <v>NA</v>
      </c>
      <c r="BO488" s="116" t="s">
        <v>7098</v>
      </c>
      <c r="BP488" s="110" t="str">
        <f>IF(Tabela2[[#This Row],[Forma de atendimento (primeiro documento/ação)]]= "Outros (especificar)", "PREENCHER","NA")</f>
        <v>NA</v>
      </c>
      <c r="BQ488" s="108" t="s">
        <v>7118</v>
      </c>
      <c r="BR488" s="110" t="str">
        <f>IF(Tabela2[[#This Row],[Equipe do Ibama foi a campo? Houve sobrevoo do Poseidon?]] = "Sim", "PREENCHER","NA")</f>
        <v>NA</v>
      </c>
      <c r="BS488" s="110" t="str">
        <f>IF(Tabela2[[#This Row],[Se sim, foi emitida Ordem de Emergência? (informações vinculada à coluna CK)]] = "Sim", "PREENCHER","NA")</f>
        <v>NA</v>
      </c>
      <c r="BT488" s="110" t="s">
        <v>7099</v>
      </c>
      <c r="BU488" s="110" t="s">
        <v>2696</v>
      </c>
      <c r="BV488" s="110" t="s">
        <v>123</v>
      </c>
      <c r="BW488" s="110" t="s">
        <v>2696</v>
      </c>
      <c r="BX488" s="108" t="s">
        <v>7100</v>
      </c>
      <c r="BY488" s="143">
        <v>45910</v>
      </c>
      <c r="BZ488" s="106">
        <f>IF(Tabela2[[#This Row],[Data do documento de encerramento]]="NA","NA",IF(Tabela2[[#This Row],[Data do documento de encerramento]]="","Pendente de conclusão/ encerramento",_xlfn.DAYS(Tabela2[[#This Row],[Data do documento de encerramento]],J488)))</f>
        <v>56</v>
      </c>
      <c r="CA488" s="109" t="s">
        <v>7344</v>
      </c>
      <c r="CB488" s="109"/>
      <c r="CC488" s="109"/>
      <c r="CD488" s="109"/>
      <c r="CE488" s="109"/>
      <c r="CF488" s="109"/>
    </row>
    <row r="489" spans="1:84" ht="45.75">
      <c r="A489" s="172">
        <v>202571857629</v>
      </c>
      <c r="B489" s="173" t="s">
        <v>8859</v>
      </c>
      <c r="C489" s="110" t="s">
        <v>7133</v>
      </c>
      <c r="D489" s="108" t="s">
        <v>637</v>
      </c>
      <c r="E489" s="108" t="s">
        <v>8860</v>
      </c>
      <c r="F489" s="108"/>
      <c r="G489" s="108" t="s">
        <v>8861</v>
      </c>
      <c r="H489" s="108" t="s">
        <v>8862</v>
      </c>
      <c r="I489" s="106" t="str">
        <f>VLOOKUP(Tabela2[[#This Row],[SIEMA]],Siema2025,19,FALSE)</f>
        <v>Campos</v>
      </c>
      <c r="J489" s="107">
        <f>VLOOKUP(Tabela2[[#This Row],[SIEMA]],Siema2025,2,FALSE)</f>
        <v>45855</v>
      </c>
      <c r="K489" s="107" t="str">
        <f>VLOOKUP(Tabela2[[#This Row],[SIEMA]],Siema2025,16,FALSE)</f>
        <v>Quinta</v>
      </c>
      <c r="L489" s="108" t="str">
        <f>IF(Tabela2[[#This Row],[Data]]="","Sem Informação",VLOOKUP(MONTH(Tabela2[[#This Row],[Data]]),'[1]Validação de dados'!$I$1:$J$13,2,0))</f>
        <v>Julho</v>
      </c>
      <c r="M489" s="106">
        <f>YEAR(Tabela2[[#This Row],[Data]])</f>
        <v>2025</v>
      </c>
      <c r="N489" s="107" t="str">
        <f>VLOOKUP(Tabela2[[#This Row],[SIEMA]],Siema2025,17,FALSE)</f>
        <v>Noturno</v>
      </c>
      <c r="O489" s="107" t="s">
        <v>111</v>
      </c>
      <c r="P489" s="106" t="str">
        <f>VLOOKUP(Tabela2[[#This Row],[SIEMA]],Siema2025,21,FALSE)</f>
        <v>Normand Cutter %u2013 Solstad Offshore</v>
      </c>
      <c r="Q489" s="106" t="s">
        <v>637</v>
      </c>
      <c r="R489" s="106" t="s">
        <v>954</v>
      </c>
      <c r="S489" s="109" t="s">
        <v>7436</v>
      </c>
      <c r="T489" s="106" t="str">
        <f>VLOOKUP(Tabela2[[#This Row],[SIEMA]],Siema2025,11,FALSE)</f>
        <v>0.0613</v>
      </c>
      <c r="U489" s="106" t="str">
        <f>VLOOKUP(Tabela2[[#This Row],[SIEMA]],Siema2025,12,FALSE)</f>
        <v>M3</v>
      </c>
      <c r="V489" s="106" t="str">
        <f>IF(Q489="","",IF(ISNUMBER(Q489)=FALSE,"Não se aplica",IFERROR(VLOOKUP(Q489,Produtos!$A$1:$C$2319,3,FALSE),"Não Cadastrado")))</f>
        <v>Não se aplica</v>
      </c>
      <c r="W489" s="106"/>
      <c r="X489" s="115"/>
      <c r="Y489" s="111" t="str">
        <f>IF(W489="","", IF(W489="NC","", IF(W489="NE","", IF(W489="NA","",IFERROR(VLOOKUP(W489,Produtos!$A$1:$C$2319,2,FALSE),"Não Cadastrado")))))</f>
        <v/>
      </c>
      <c r="Z489" s="106"/>
      <c r="AA489" s="106"/>
      <c r="AB489" s="106" t="str">
        <f>IF(W489="","",IF(ISNUMBER(W489)=FALSE,"Não se aplica",IFERROR(VLOOKUP(W489,Produtos!$A$1:$C$2319,3,FALSE),"Não Cadastrado")))</f>
        <v/>
      </c>
      <c r="AC489" s="106"/>
      <c r="AD489" s="110"/>
      <c r="AE489" s="109" t="str">
        <f>IF(AC489="","", IF(AC489="NC","", IF(AC489="NE","", IF(AC489="NA","",IFERROR(VLOOKUP(AC489,Produtos!$A$1:$C$2319,2,FALSE),"Não Cadastrado")))))</f>
        <v/>
      </c>
      <c r="AF489" s="106"/>
      <c r="AG489" s="106"/>
      <c r="AH489" s="106" t="str">
        <f>IF(AC489="","",IF(ISNUMBER(AC489)=FALSE,"Não se aplica",IFERROR(VLOOKUP(AC489,Produtos!$A$1:$C$2319,3,FALSE),"Não Cadastrado")))</f>
        <v/>
      </c>
      <c r="AI489" s="106"/>
      <c r="AJ489" s="106" t="str">
        <f>VLOOKUP(Tabela2[[#This Row],[SIEMA]],Siema2025,26,FALSE)</f>
        <v>Escape de resíduos aprisionados na mangueira sendo liberados no momento da desconexão para recolhimento ao convés</v>
      </c>
      <c r="AK489" s="109" t="s">
        <v>7096</v>
      </c>
      <c r="AL489" s="109"/>
      <c r="AM489" s="109"/>
      <c r="AN489" s="110" t="str">
        <f>VLOOKUP(Tabela2[[#This Row],[SIEMA]],Siema2025,51,FALSE)</f>
        <v/>
      </c>
      <c r="AO489" s="110" t="str">
        <f>VLOOKUP(Tabela2[[#This Row],[SIEMA]],Siema2025,53,FALSE)</f>
        <v/>
      </c>
      <c r="AP489" s="110" t="str">
        <f>VLOOKUP(Tabela2[[#This Row],[SIEMA]],Siema2025,55,FALSE)</f>
        <v/>
      </c>
      <c r="AQ489" s="110" t="str">
        <f>VLOOKUP(Tabela2[[#This Row],[SIEMA]],Siema2025,57,FALSE)</f>
        <v/>
      </c>
      <c r="AR489" s="110" t="str">
        <f>VLOOKUP(Tabela2[[#This Row],[SIEMA]],Siema2025,59,FALSE)</f>
        <v/>
      </c>
      <c r="AS489" s="110" t="str">
        <f>VLOOKUP(Tabela2[[#This Row],[SIEMA]],Siema2025,61,FALSE)</f>
        <v>X</v>
      </c>
      <c r="AT489" s="110" t="str">
        <f>VLOOKUP(Tabela2[[#This Row],[SIEMA]],Siema2025,63,FALSE)</f>
        <v/>
      </c>
      <c r="AU489" s="110" t="str">
        <f>VLOOKUP(Tabela2[[#This Row],[SIEMA]],Siema2025,65,FALSE)</f>
        <v/>
      </c>
      <c r="AV489" s="110" t="str">
        <f>VLOOKUP(Tabela2[[#This Row],[SIEMA]],Siema2025,67,FALSE)</f>
        <v/>
      </c>
      <c r="AW489" s="110" t="str">
        <f>VLOOKUP(Tabela2[[#This Row],[SIEMA]],Siema2025,69,FALSE)</f>
        <v/>
      </c>
      <c r="AX489" s="110" t="str">
        <f>VLOOKUP(Tabela2[[#This Row],[SIEMA]],Siema2025,71,FALSE)</f>
        <v/>
      </c>
      <c r="AY489" s="110" t="str">
        <f>VLOOKUP(Tabela2[[#This Row],[SIEMA]],Siema2025,73,FALSE)</f>
        <v/>
      </c>
      <c r="AZ489" s="110" t="str">
        <f>VLOOKUP(Tabela2[[#This Row],[SIEMA]],Siema2025,75,FALSE)</f>
        <v/>
      </c>
      <c r="BA489" s="110" t="str">
        <f>VLOOKUP(Tabela2[[#This Row],[SIEMA]],Siema2025,77,FALSE)</f>
        <v/>
      </c>
      <c r="BB489" s="110" t="str">
        <f>VLOOKUP(Tabela2[[#This Row],[SIEMA]],Siema2025,79,FALSE)</f>
        <v/>
      </c>
      <c r="BC489" s="110" t="str">
        <f>IF(Tabela2[[#This Row],[Outro(s) ]] = "X", "PREENCHER","NA")</f>
        <v>NA</v>
      </c>
      <c r="BD489" s="110" t="str">
        <f>VLOOKUP(Tabela2[[#This Row],[SIEMA]],Siema2025,82,FALSE)</f>
        <v/>
      </c>
      <c r="BE489" s="110" t="str">
        <f>VLOOKUP(Tabela2[[#This Row],[SIEMA]],Siema2025,81,FALSE)</f>
        <v/>
      </c>
      <c r="BF489" s="112" t="str">
        <f>VLOOKUP(Tabela2[[#This Row],[SIEMA]],Siema2025,28,FALSE)</f>
        <v>Equinor Brasil Energia Ltda.</v>
      </c>
      <c r="BG489" s="112"/>
      <c r="BH489" s="113" t="str">
        <f>VLOOKUP(Tabela2[[#This Row],[SIEMA]],Siema2025,29,FALSE)</f>
        <v>04028583000100</v>
      </c>
      <c r="BI489" s="114" t="s">
        <v>2696</v>
      </c>
      <c r="BJ489" s="109" t="s">
        <v>7097</v>
      </c>
      <c r="BK489" s="106" t="s">
        <v>2696</v>
      </c>
      <c r="BL489" s="143">
        <v>45894</v>
      </c>
      <c r="BM489" s="110">
        <f ca="1">IF(Tabela2[[#This Row],[Data de atendimento do Ibama (considerar o primeiro documento/ação)]]="",_xlfn.DAYS(TODAY(),J489),_xlfn.DAYS(Tabela2[[#This Row],[Data de atendimento do Ibama (considerar o primeiro documento/ação)]],J489))</f>
        <v>39</v>
      </c>
      <c r="BN489" s="110" t="str">
        <f>IF(Tabela2[[#This Row],[Atendido pelo Ibama ("Não" ou "Sim")]]="Não","Preencher", IF(Tabela2[[#This Row],[Atendido pelo Ibama ("Não" ou "Sim")]]="Sim","NA",""))</f>
        <v>NA</v>
      </c>
      <c r="BO489" s="116" t="s">
        <v>7139</v>
      </c>
      <c r="BP489" s="110" t="str">
        <f>IF(Tabela2[[#This Row],[Forma de atendimento (primeiro documento/ação)]]= "Outros (especificar)", "PREENCHER","NA")</f>
        <v>NA</v>
      </c>
      <c r="BQ489" s="108" t="s">
        <v>123</v>
      </c>
      <c r="BR489" s="110" t="str">
        <f>IF(Tabela2[[#This Row],[Equipe do Ibama foi a campo? Houve sobrevoo do Poseidon?]] = "Sim", "PREENCHER","NA")</f>
        <v>NA</v>
      </c>
      <c r="BS489" s="110" t="str">
        <f>IF(Tabela2[[#This Row],[Se sim, foi emitida Ordem de Emergência? (informações vinculada à coluna CK)]] = "Sim", "PREENCHER","NA")</f>
        <v>NA</v>
      </c>
      <c r="BT489" s="110" t="s">
        <v>7099</v>
      </c>
      <c r="BU489" s="110" t="s">
        <v>123</v>
      </c>
      <c r="BV489" s="110" t="s">
        <v>123</v>
      </c>
      <c r="BW489" s="110" t="s">
        <v>123</v>
      </c>
      <c r="BX489" s="108"/>
      <c r="BY489" s="108"/>
      <c r="BZ489" s="106" t="str">
        <f>IF(Tabela2[[#This Row],[Data do documento de encerramento]]="NA","NA",IF(Tabela2[[#This Row],[Data do documento de encerramento]]="","Pendente de conclusão/ encerramento",_xlfn.DAYS(Tabela2[[#This Row],[Data do documento de encerramento]],J489)))</f>
        <v>Pendente de conclusão/ encerramento</v>
      </c>
      <c r="CA489" s="109"/>
      <c r="CB489" s="109"/>
      <c r="CC489" s="109" t="s">
        <v>7438</v>
      </c>
      <c r="CD489" s="109" t="s">
        <v>123</v>
      </c>
      <c r="CE489" s="109" t="s">
        <v>123</v>
      </c>
      <c r="CF489" s="109" t="s">
        <v>7141</v>
      </c>
    </row>
    <row r="490" spans="1:84" hidden="1">
      <c r="A490" s="172">
        <v>202571850443</v>
      </c>
      <c r="B490" s="173" t="s">
        <v>8863</v>
      </c>
      <c r="C490" s="110" t="str">
        <f>VLOOKUP(Tabela2[[#This Row],[SIEMA]],Siema2025,4,FALSE)</f>
        <v xml:space="preserve"> GO</v>
      </c>
      <c r="D490" s="108" t="str">
        <f>VLOOKUP(Tabela2[[#This Row],[SIEMA]],Siema2025,3,FALSE)</f>
        <v xml:space="preserve">São Simão </v>
      </c>
      <c r="E490" s="108" t="str">
        <f>VLOOKUP(Tabela2[[#This Row],[SIEMA]],Siema2025,20,FALSE)</f>
        <v>km 2030+400</v>
      </c>
      <c r="F490" s="108"/>
      <c r="G490" s="108"/>
      <c r="H490" s="108"/>
      <c r="I490" s="106" t="str">
        <f>VLOOKUP(Tabela2[[#This Row],[SIEMA]],Siema2025,19,FALSE)</f>
        <v/>
      </c>
      <c r="J490" s="107">
        <f>VLOOKUP(Tabela2[[#This Row],[SIEMA]],Siema2025,2,FALSE)</f>
        <v>45855</v>
      </c>
      <c r="K490" s="107" t="str">
        <f>VLOOKUP(Tabela2[[#This Row],[SIEMA]],Siema2025,16,FALSE)</f>
        <v>Quinta</v>
      </c>
      <c r="L490" s="108" t="str">
        <f>IF(Tabela2[[#This Row],[Data]]="","Sem Informação",VLOOKUP(MONTH(Tabela2[[#This Row],[Data]]),'[1]Validação de dados'!$I$1:$J$13,2,0))</f>
        <v>Julho</v>
      </c>
      <c r="M490" s="106">
        <f>YEAR(Tabela2[[#This Row],[Data]])</f>
        <v>2025</v>
      </c>
      <c r="N490" s="107" t="str">
        <f>VLOOKUP(Tabela2[[#This Row],[SIEMA]],Siema2025,17,FALSE)</f>
        <v>Matutino</v>
      </c>
      <c r="O490" s="107" t="str">
        <f>VLOOKUP(Tabela2[[#This Row],[SIEMA]],Siema2025,5,FALSE)</f>
        <v/>
      </c>
      <c r="P490" s="106" t="str">
        <f>VLOOKUP(Tabela2[[#This Row],[SIEMA]],Siema2025,21,FALSE)</f>
        <v/>
      </c>
      <c r="Q490" s="106" t="str">
        <f>VLOOKUP(Tabela2[[#This Row],[SIEMA]],Siema2025,7,FALSE)</f>
        <v/>
      </c>
      <c r="R490" s="106" t="str">
        <f>VLOOKUP(Tabela2[[#This Row],[SIEMA]],Siema2025,10,FALSE)</f>
        <v>Milho</v>
      </c>
      <c r="S490" s="109" t="str">
        <f>IF(Q490="","", IF(Q490="NC","", IF(Q490="NE","", IF(Q490="NA","",IFERROR(VLOOKUP(Q490,Produtos!$A$1:$C$2319,2,FALSE),"Não Cadastrado")))))</f>
        <v/>
      </c>
      <c r="T490" s="106" t="str">
        <f>VLOOKUP(Tabela2[[#This Row],[SIEMA]],Siema2025,11,FALSE)</f>
        <v>11500</v>
      </c>
      <c r="U490" s="106" t="str">
        <f>VLOOKUP(Tabela2[[#This Row],[SIEMA]],Siema2025,12,FALSE)</f>
        <v>T</v>
      </c>
      <c r="V490" s="106" t="str">
        <f>IF(Q490="","",IF(ISNUMBER(Q490)=FALSE,"Não se aplica",IFERROR(VLOOKUP(Q490,Produtos!$A$1:$C$2319,3,FALSE),"Não Cadastrado")))</f>
        <v/>
      </c>
      <c r="W490" s="106" t="str">
        <f>VLOOKUP(Tabela2[[#This Row],[SIEMA]],Siema2025,10,FALSE)</f>
        <v>Milho</v>
      </c>
      <c r="X490" s="115" t="str">
        <f>IF(Tabela2[[#This Row],[Origem do acidente]] = "Plataforma", "PREENCHER","NA")</f>
        <v>NA</v>
      </c>
      <c r="Y490" s="111" t="str">
        <f>IF(W490="","", IF(W490="NC","", IF(W490="NE","", IF(W490="NA","",IFERROR(VLOOKUP(W490,Produtos!$A$1:$C$2319,2,FALSE),"Não Cadastrado")))))</f>
        <v>Não Cadastrado</v>
      </c>
      <c r="Z490" s="106" t="str">
        <f>VLOOKUP(Tabela2[[#This Row],[SIEMA]],Siema2025,11,FALSE)</f>
        <v>11500</v>
      </c>
      <c r="AA490" s="106" t="str">
        <f>VLOOKUP(Tabela2[[#This Row],[SIEMA]],Siema2025,12,FALSE)</f>
        <v>T</v>
      </c>
      <c r="AB490" s="106" t="str">
        <f>IF(W490="","",IF(ISNUMBER(W490)=FALSE,"Não se aplica",IFERROR(VLOOKUP(W490,Produtos!$A$1:$C$2319,3,FALSE),"Não Cadastrado")))</f>
        <v>Não se aplica</v>
      </c>
      <c r="AC490" s="106"/>
      <c r="AD490" s="110" t="str">
        <f>IF(Tabela2[[#This Row],[Origem do acidente]] = "Plataforma", "PREENCHER","NA")</f>
        <v>NA</v>
      </c>
      <c r="AE490" s="109" t="str">
        <f>IF(AC490="","", IF(AC490="NC","", IF(AC490="NE","", IF(AC490="NA","",IFERROR(VLOOKUP(AC490,Produtos!$A$1:$C$2319,2,FALSE),"Não Cadastrado")))))</f>
        <v/>
      </c>
      <c r="AF490" s="106"/>
      <c r="AG490" s="106"/>
      <c r="AH490" s="106" t="str">
        <f>IF(AC490="","",IF(ISNUMBER(AC490)=FALSE,"Não se aplica",IFERROR(VLOOKUP(AC490,Produtos!$A$1:$C$2319,3,FALSE),"Não Cadastrado")))</f>
        <v/>
      </c>
      <c r="AI490" s="106"/>
      <c r="AJ490" s="106" t="str">
        <f>VLOOKUP(Tabela2[[#This Row],[SIEMA]],Siema2025,26,FALSE)</f>
        <v>Abertura de vagão</v>
      </c>
      <c r="AK490" s="109"/>
      <c r="AL490" s="109"/>
      <c r="AM490" s="109"/>
      <c r="AN490" s="110" t="str">
        <f>VLOOKUP(Tabela2[[#This Row],[SIEMA]],Siema2025,51,FALSE)</f>
        <v/>
      </c>
      <c r="AO490" s="110" t="str">
        <f>VLOOKUP(Tabela2[[#This Row],[SIEMA]],Siema2025,53,FALSE)</f>
        <v/>
      </c>
      <c r="AP490" s="110" t="str">
        <f>VLOOKUP(Tabela2[[#This Row],[SIEMA]],Siema2025,55,FALSE)</f>
        <v/>
      </c>
      <c r="AQ490" s="110" t="str">
        <f>VLOOKUP(Tabela2[[#This Row],[SIEMA]],Siema2025,57,FALSE)</f>
        <v/>
      </c>
      <c r="AR490" s="110" t="str">
        <f>VLOOKUP(Tabela2[[#This Row],[SIEMA]],Siema2025,59,FALSE)</f>
        <v/>
      </c>
      <c r="AS490" s="110" t="str">
        <f>VLOOKUP(Tabela2[[#This Row],[SIEMA]],Siema2025,61,FALSE)</f>
        <v/>
      </c>
      <c r="AT490" s="110" t="str">
        <f>VLOOKUP(Tabela2[[#This Row],[SIEMA]],Siema2025,63,FALSE)</f>
        <v/>
      </c>
      <c r="AU490" s="110" t="str">
        <f>VLOOKUP(Tabela2[[#This Row],[SIEMA]],Siema2025,65,FALSE)</f>
        <v>X</v>
      </c>
      <c r="AV490" s="110" t="str">
        <f>VLOOKUP(Tabela2[[#This Row],[SIEMA]],Siema2025,67,FALSE)</f>
        <v/>
      </c>
      <c r="AW490" s="110" t="str">
        <f>VLOOKUP(Tabela2[[#This Row],[SIEMA]],Siema2025,69,FALSE)</f>
        <v/>
      </c>
      <c r="AX490" s="110" t="str">
        <f>VLOOKUP(Tabela2[[#This Row],[SIEMA]],Siema2025,71,FALSE)</f>
        <v/>
      </c>
      <c r="AY490" s="110" t="str">
        <f>VLOOKUP(Tabela2[[#This Row],[SIEMA]],Siema2025,73,FALSE)</f>
        <v/>
      </c>
      <c r="AZ490" s="110" t="str">
        <f>VLOOKUP(Tabela2[[#This Row],[SIEMA]],Siema2025,75,FALSE)</f>
        <v/>
      </c>
      <c r="BA490" s="110" t="str">
        <f>VLOOKUP(Tabela2[[#This Row],[SIEMA]],Siema2025,77,FALSE)</f>
        <v/>
      </c>
      <c r="BB490" s="110" t="str">
        <f>VLOOKUP(Tabela2[[#This Row],[SIEMA]],Siema2025,79,FALSE)</f>
        <v/>
      </c>
      <c r="BC490" s="110" t="str">
        <f>IF(Tabela2[[#This Row],[Outro(s) ]] = "X", "PREENCHER","NA")</f>
        <v>NA</v>
      </c>
      <c r="BD490" s="110" t="str">
        <f>VLOOKUP(Tabela2[[#This Row],[SIEMA]],Siema2025,82,FALSE)</f>
        <v/>
      </c>
      <c r="BE490" s="110" t="str">
        <f>VLOOKUP(Tabela2[[#This Row],[SIEMA]],Siema2025,81,FALSE)</f>
        <v/>
      </c>
      <c r="BF490" s="112" t="str">
        <f>VLOOKUP(Tabela2[[#This Row],[SIEMA]],Siema2025,28,FALSE)</f>
        <v/>
      </c>
      <c r="BG490" s="112"/>
      <c r="BH490" s="113" t="str">
        <f>VLOOKUP(Tabela2[[#This Row],[SIEMA]],Siema2025,29,FALSE)</f>
        <v/>
      </c>
      <c r="BI490" s="114" t="str">
        <f>VLOOKUP(Tabela2[[#This Row],[SIEMA]],Siema2025,107,FALSE)</f>
        <v>Não</v>
      </c>
      <c r="BJ490" s="109"/>
      <c r="BK490" s="106"/>
      <c r="BL490" s="143"/>
      <c r="BM490" s="110">
        <f ca="1">IF(Tabela2[[#This Row],[Data de atendimento do Ibama (considerar o primeiro documento/ação)]]="",_xlfn.DAYS(TODAY(),J490),_xlfn.DAYS(Tabela2[[#This Row],[Data de atendimento do Ibama (considerar o primeiro documento/ação)]],J490))</f>
        <v>365</v>
      </c>
      <c r="BN490" s="110" t="str">
        <f>IF(Tabela2[[#This Row],[Atendido pelo Ibama ("Não" ou "Sim")]]="Não","Preencher", IF(Tabela2[[#This Row],[Atendido pelo Ibama ("Não" ou "Sim")]]="Sim","NA",""))</f>
        <v/>
      </c>
      <c r="BO490" s="116"/>
      <c r="BP490" s="110" t="str">
        <f>IF(Tabela2[[#This Row],[Forma de atendimento (primeiro documento/ação)]]= "Outros (especificar)", "PREENCHER","NA")</f>
        <v>NA</v>
      </c>
      <c r="BQ490" s="108"/>
      <c r="BR490" s="110" t="str">
        <f>IF(Tabela2[[#This Row],[Equipe do Ibama foi a campo? Houve sobrevoo do Poseidon?]] = "Sim", "PREENCHER","NA")</f>
        <v>NA</v>
      </c>
      <c r="BS490" s="110" t="str">
        <f>IF(Tabela2[[#This Row],[Se sim, foi emitida Ordem de Emergência? (informações vinculada à coluna CK)]] = "Sim", "PREENCHER","NA")</f>
        <v>NA</v>
      </c>
      <c r="BT490" s="110" t="str">
        <f>IF(Tabela2[[#This Row],[Foi elaborado Relatório de Vistoria pelo Ibama? (informações vinculada à coluna CK)]] = "Sim", "PREENCHER","NA")</f>
        <v>NA</v>
      </c>
      <c r="BU490" s="110" t="str">
        <f>IF(Tabela2[[#This Row],[Houve envio de Informações Pós-acidente (preencher "não se aplica" quando de competência estadual/municipal)]] = "Sim", "PREENCHER","NA")</f>
        <v>NA</v>
      </c>
      <c r="BV490" s="110" t="str">
        <f>IF(Tabela2[[#This Row],[Houve avaliação das informações pós-acidente solicitadas/enviadas?]] = "Sim", "PREENCHER","NA")</f>
        <v>NA</v>
      </c>
      <c r="BW490" s="110" t="str">
        <f>IF(Tabela2[[#This Row],[O Ibama aguarda resposta da empresa/OEMA, etc?]] = "Sim", "PREENCHER","NA")</f>
        <v>NA</v>
      </c>
      <c r="BX490" s="108"/>
      <c r="BY490" s="143"/>
      <c r="BZ490" s="106" t="str">
        <f>IF(Tabela2[[#This Row],[Data do documento de encerramento]]="NA","NA",IF(Tabela2[[#This Row],[Data do documento de encerramento]]="","Pendente de conclusão/ encerramento",_xlfn.DAYS(Tabela2[[#This Row],[Data do documento de encerramento]],J490)))</f>
        <v>Pendente de conclusão/ encerramento</v>
      </c>
      <c r="CA490" s="109"/>
      <c r="CB490" s="109"/>
      <c r="CC490" s="117"/>
      <c r="CD490" s="109"/>
      <c r="CE490" s="109"/>
      <c r="CF490" s="109"/>
    </row>
    <row r="491" spans="1:84" ht="76.5">
      <c r="A491" s="172">
        <v>202571846822</v>
      </c>
      <c r="B491" s="173" t="s">
        <v>8864</v>
      </c>
      <c r="C491" s="110" t="s">
        <v>7133</v>
      </c>
      <c r="D491" s="108" t="s">
        <v>637</v>
      </c>
      <c r="E491" s="108" t="s">
        <v>7212</v>
      </c>
      <c r="F491" s="108"/>
      <c r="G491" s="108" t="s">
        <v>8519</v>
      </c>
      <c r="H491" s="108" t="s">
        <v>8865</v>
      </c>
      <c r="I491" s="106" t="str">
        <f>VLOOKUP(Tabela2[[#This Row],[SIEMA]],Siema2025,19,FALSE)</f>
        <v>Campos</v>
      </c>
      <c r="J491" s="107">
        <f>VLOOKUP(Tabela2[[#This Row],[SIEMA]],Siema2025,2,FALSE)</f>
        <v>45855</v>
      </c>
      <c r="K491" s="107" t="str">
        <f>VLOOKUP(Tabela2[[#This Row],[SIEMA]],Siema2025,16,FALSE)</f>
        <v>Quinta</v>
      </c>
      <c r="L491" s="108" t="str">
        <f>IF(Tabela2[[#This Row],[Data]]="","Sem Informação",VLOOKUP(MONTH(Tabela2[[#This Row],[Data]]),'[1]Validação de dados'!$I$1:$J$13,2,0))</f>
        <v>Julho</v>
      </c>
      <c r="M491" s="106">
        <f>YEAR(Tabela2[[#This Row],[Data]])</f>
        <v>2025</v>
      </c>
      <c r="N491" s="107" t="str">
        <f>VLOOKUP(Tabela2[[#This Row],[SIEMA]],Siema2025,17,FALSE)</f>
        <v>Madrugada</v>
      </c>
      <c r="O491" s="107" t="s">
        <v>111</v>
      </c>
      <c r="P491" s="106"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91" s="106" t="s">
        <v>637</v>
      </c>
      <c r="R491" t="s">
        <v>7194</v>
      </c>
      <c r="S491" s="109" t="s">
        <v>7138</v>
      </c>
      <c r="T491" s="106">
        <v>0.151416</v>
      </c>
      <c r="U491" s="106" t="s">
        <v>7109</v>
      </c>
      <c r="V491" s="106" t="str">
        <f>IF(Q491="","",IF(ISNUMBER(Q491)=FALSE,"Não se aplica",IFERROR(VLOOKUP(Q491,Produtos!$A$1:$C$2319,3,FALSE),"Não Cadastrado")))</f>
        <v>Não se aplica</v>
      </c>
      <c r="W491" s="106"/>
      <c r="X491" s="115"/>
      <c r="Y491" s="111" t="str">
        <f>IF(W491="","", IF(W491="NC","", IF(W491="NE","", IF(W491="NA","",IFERROR(VLOOKUP(W491,Produtos!$A$1:$C$2319,2,FALSE),"Não Cadastrado")))))</f>
        <v/>
      </c>
      <c r="Z491" s="106"/>
      <c r="AA491" s="106"/>
      <c r="AB491" s="106" t="str">
        <f>IF(W491="","",IF(ISNUMBER(W491)=FALSE,"Não se aplica",IFERROR(VLOOKUP(W491,Produtos!$A$1:$C$2319,3,FALSE),"Não Cadastrado")))</f>
        <v/>
      </c>
      <c r="AC491" s="106"/>
      <c r="AD491" s="110"/>
      <c r="AE491" s="109" t="str">
        <f>IF(AC491="","", IF(AC491="NC","", IF(AC491="NE","", IF(AC491="NA","",IFERROR(VLOOKUP(AC491,Produtos!$A$1:$C$2319,2,FALSE),"Não Cadastrado")))))</f>
        <v/>
      </c>
      <c r="AF491" s="106"/>
      <c r="AG491" s="106"/>
      <c r="AH491" s="106" t="str">
        <f>IF(AC491="","",IF(ISNUMBER(AC491)=FALSE,"Não se aplica",IFERROR(VLOOKUP(AC491,Produtos!$A$1:$C$2319,3,FALSE),"Não Cadastrado")))</f>
        <v/>
      </c>
      <c r="AI491" s="106"/>
      <c r="AJ491" s="106" t="str">
        <f>VLOOKUP(Tabela2[[#This Row],[SIEMA]],Siema2025,26,FALSE)</f>
        <v>Vazamento na válvula dual check que abastece os acumuladores no BOP stack.</v>
      </c>
      <c r="AK491" s="109" t="s">
        <v>7271</v>
      </c>
      <c r="AL491" s="109" t="s">
        <v>7837</v>
      </c>
      <c r="AM491" s="109"/>
      <c r="AN491" s="110" t="str">
        <f>VLOOKUP(Tabela2[[#This Row],[SIEMA]],Siema2025,51,FALSE)</f>
        <v/>
      </c>
      <c r="AO491" s="110" t="str">
        <f>VLOOKUP(Tabela2[[#This Row],[SIEMA]],Siema2025,53,FALSE)</f>
        <v/>
      </c>
      <c r="AP491" s="110" t="str">
        <f>VLOOKUP(Tabela2[[#This Row],[SIEMA]],Siema2025,55,FALSE)</f>
        <v/>
      </c>
      <c r="AQ491" s="110" t="str">
        <f>VLOOKUP(Tabela2[[#This Row],[SIEMA]],Siema2025,57,FALSE)</f>
        <v/>
      </c>
      <c r="AR491" s="110" t="str">
        <f>VLOOKUP(Tabela2[[#This Row],[SIEMA]],Siema2025,59,FALSE)</f>
        <v/>
      </c>
      <c r="AS491" s="110" t="str">
        <f>VLOOKUP(Tabela2[[#This Row],[SIEMA]],Siema2025,61,FALSE)</f>
        <v>X</v>
      </c>
      <c r="AT491" s="110" t="str">
        <f>VLOOKUP(Tabela2[[#This Row],[SIEMA]],Siema2025,63,FALSE)</f>
        <v/>
      </c>
      <c r="AU491" s="110" t="str">
        <f>VLOOKUP(Tabela2[[#This Row],[SIEMA]],Siema2025,65,FALSE)</f>
        <v/>
      </c>
      <c r="AV491" s="110" t="str">
        <f>VLOOKUP(Tabela2[[#This Row],[SIEMA]],Siema2025,67,FALSE)</f>
        <v/>
      </c>
      <c r="AW491" s="110" t="str">
        <f>VLOOKUP(Tabela2[[#This Row],[SIEMA]],Siema2025,69,FALSE)</f>
        <v/>
      </c>
      <c r="AX491" s="110" t="str">
        <f>VLOOKUP(Tabela2[[#This Row],[SIEMA]],Siema2025,71,FALSE)</f>
        <v/>
      </c>
      <c r="AY491" s="110" t="str">
        <f>VLOOKUP(Tabela2[[#This Row],[SIEMA]],Siema2025,73,FALSE)</f>
        <v/>
      </c>
      <c r="AZ491" s="110" t="str">
        <f>VLOOKUP(Tabela2[[#This Row],[SIEMA]],Siema2025,75,FALSE)</f>
        <v/>
      </c>
      <c r="BA491" s="110" t="str">
        <f>VLOOKUP(Tabela2[[#This Row],[SIEMA]],Siema2025,77,FALSE)</f>
        <v/>
      </c>
      <c r="BB491" s="110" t="str">
        <f>VLOOKUP(Tabela2[[#This Row],[SIEMA]],Siema2025,79,FALSE)</f>
        <v/>
      </c>
      <c r="BC491" s="110" t="str">
        <f>IF(Tabela2[[#This Row],[Outro(s) ]] = "X", "PREENCHER","NA")</f>
        <v>NA</v>
      </c>
      <c r="BD491" s="110" t="str">
        <f>VLOOKUP(Tabela2[[#This Row],[SIEMA]],Siema2025,82,FALSE)</f>
        <v/>
      </c>
      <c r="BE491" s="110" t="str">
        <f>VLOOKUP(Tabela2[[#This Row],[SIEMA]],Siema2025,81,FALSE)</f>
        <v/>
      </c>
      <c r="BF491" s="112" t="str">
        <f>VLOOKUP(Tabela2[[#This Row],[SIEMA]],Siema2025,28,FALSE)</f>
        <v>Petrobras</v>
      </c>
      <c r="BG491" s="112"/>
      <c r="BH491" s="113" t="str">
        <f>VLOOKUP(Tabela2[[#This Row],[SIEMA]],Siema2025,29,FALSE)</f>
        <v>33000167100750</v>
      </c>
      <c r="BI491" s="114" t="str">
        <f>VLOOKUP(Tabela2[[#This Row],[SIEMA]],Siema2025,107,FALSE)</f>
        <v>Não</v>
      </c>
      <c r="BJ491" s="109" t="s">
        <v>7097</v>
      </c>
      <c r="BK491" s="106" t="s">
        <v>2696</v>
      </c>
      <c r="BL491" s="143">
        <v>45890</v>
      </c>
      <c r="BM491" s="110">
        <f ca="1">IF(Tabela2[[#This Row],[Data de atendimento do Ibama (considerar o primeiro documento/ação)]]="",_xlfn.DAYS(TODAY(),J491),_xlfn.DAYS(Tabela2[[#This Row],[Data de atendimento do Ibama (considerar o primeiro documento/ação)]],J491))</f>
        <v>35</v>
      </c>
      <c r="BN491" s="110" t="str">
        <f>IF(Tabela2[[#This Row],[Atendido pelo Ibama ("Não" ou "Sim")]]="Não","Preencher", IF(Tabela2[[#This Row],[Atendido pelo Ibama ("Não" ou "Sim")]]="Sim","NA",""))</f>
        <v>NA</v>
      </c>
      <c r="BO491" s="116" t="s">
        <v>7139</v>
      </c>
      <c r="BP491" s="110" t="str">
        <f>IF(Tabela2[[#This Row],[Forma de atendimento (primeiro documento/ação)]]= "Outros (especificar)", "PREENCHER","NA")</f>
        <v>NA</v>
      </c>
      <c r="BQ491" s="108" t="s">
        <v>123</v>
      </c>
      <c r="BR491" s="110" t="str">
        <f>IF(Tabela2[[#This Row],[Equipe do Ibama foi a campo? Houve sobrevoo do Poseidon?]] = "Sim", "PREENCHER","NA")</f>
        <v>NA</v>
      </c>
      <c r="BS491" s="110" t="str">
        <f>IF(Tabela2[[#This Row],[Se sim, foi emitida Ordem de Emergência? (informações vinculada à coluna CK)]] = "Sim", "PREENCHER","NA")</f>
        <v>NA</v>
      </c>
      <c r="BT491" s="110" t="s">
        <v>7099</v>
      </c>
      <c r="BU491" s="110" t="s">
        <v>123</v>
      </c>
      <c r="BV491" s="110" t="s">
        <v>123</v>
      </c>
      <c r="BW491" s="110" t="s">
        <v>123</v>
      </c>
      <c r="BX491" s="108"/>
      <c r="BY491" s="108"/>
      <c r="BZ491" s="106" t="str">
        <f>IF(Tabela2[[#This Row],[Data do documento de encerramento]]="NA","NA",IF(Tabela2[[#This Row],[Data do documento de encerramento]]="","Pendente de conclusão/ encerramento",_xlfn.DAYS(Tabela2[[#This Row],[Data do documento de encerramento]],J491)))</f>
        <v>Pendente de conclusão/ encerramento</v>
      </c>
      <c r="CA491" s="109"/>
      <c r="CB491" s="109"/>
      <c r="CC491" s="109" t="s">
        <v>7196</v>
      </c>
      <c r="CD491" s="109" t="s">
        <v>123</v>
      </c>
      <c r="CE491" s="109" t="s">
        <v>123</v>
      </c>
      <c r="CF491" s="109" t="s">
        <v>7141</v>
      </c>
    </row>
    <row r="492" spans="1:84" ht="30.75">
      <c r="A492" s="172">
        <v>202572128850</v>
      </c>
      <c r="B492" s="173" t="s">
        <v>8866</v>
      </c>
      <c r="C492" s="110" t="s">
        <v>7133</v>
      </c>
      <c r="D492" s="108" t="s">
        <v>637</v>
      </c>
      <c r="E492" s="108" t="s">
        <v>7305</v>
      </c>
      <c r="F492" s="108"/>
      <c r="G492" s="108" t="s">
        <v>7988</v>
      </c>
      <c r="H492" s="108" t="s">
        <v>7989</v>
      </c>
      <c r="I492" s="106" t="str">
        <f>VLOOKUP(Tabela2[[#This Row],[SIEMA]],Siema2025,19,FALSE)</f>
        <v>Campos</v>
      </c>
      <c r="J492" s="107">
        <f>VLOOKUP(Tabela2[[#This Row],[SIEMA]],Siema2025,2,FALSE)</f>
        <v>45855</v>
      </c>
      <c r="K492" s="107" t="str">
        <f>VLOOKUP(Tabela2[[#This Row],[SIEMA]],Siema2025,16,FALSE)</f>
        <v>Quinta</v>
      </c>
      <c r="L492" s="108" t="str">
        <f>IF(Tabela2[[#This Row],[Data]]="","Sem Informação",VLOOKUP(MONTH(Tabela2[[#This Row],[Data]]),'[1]Validação de dados'!$I$1:$J$13,2,0))</f>
        <v>Julho</v>
      </c>
      <c r="M492" s="106">
        <f>YEAR(Tabela2[[#This Row],[Data]])</f>
        <v>2025</v>
      </c>
      <c r="N492" s="107" t="str">
        <f>VLOOKUP(Tabela2[[#This Row],[SIEMA]],Siema2025,17,FALSE)</f>
        <v>Matutino</v>
      </c>
      <c r="O492" s="107" t="str">
        <f>VLOOKUP(Tabela2[[#This Row],[SIEMA]],Siema2025,5,FALSE)</f>
        <v>Plataforma</v>
      </c>
      <c r="P492" s="106"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92">
        <v>3082</v>
      </c>
      <c r="R492" s="106" t="s">
        <v>1714</v>
      </c>
      <c r="S492" s="109" t="s">
        <v>1714</v>
      </c>
      <c r="T492" s="106">
        <v>1.9199999999999999E-5</v>
      </c>
      <c r="U492" s="106" t="s">
        <v>7109</v>
      </c>
      <c r="V492" s="106">
        <f>IF(Q492="","",IF(ISNUMBER(Q492)=FALSE,"Não se aplica",IFERROR(VLOOKUP(Q492,Produtos!$A$1:$C$2319,3,FALSE),"Não Cadastrado")))</f>
        <v>9</v>
      </c>
      <c r="W492" s="106" t="str">
        <f>VLOOKUP(Tabela2[[#This Row],[SIEMA]],Siema2025,10,FALSE)</f>
        <v/>
      </c>
      <c r="X492" s="115"/>
      <c r="Y492" s="111" t="str">
        <f>IF(W492="","", IF(W492="NC","", IF(W492="NE","", IF(W492="NA","",IFERROR(VLOOKUP(W492,Produtos!$A$1:$C$2319,2,FALSE),"Não Cadastrado")))))</f>
        <v/>
      </c>
      <c r="Z492" s="106" t="str">
        <f>VLOOKUP(Tabela2[[#This Row],[SIEMA]],Siema2025,11,FALSE)</f>
        <v xml:space="preserve"> </v>
      </c>
      <c r="AA492" s="106" t="str">
        <f>VLOOKUP(Tabela2[[#This Row],[SIEMA]],Siema2025,12,FALSE)</f>
        <v xml:space="preserve"> </v>
      </c>
      <c r="AB492" s="106" t="str">
        <f>IF(W492="","",IF(ISNUMBER(W492)=FALSE,"Não se aplica",IFERROR(VLOOKUP(W492,Produtos!$A$1:$C$2319,3,FALSE),"Não Cadastrado")))</f>
        <v/>
      </c>
      <c r="AC492" s="106"/>
      <c r="AD492" s="110"/>
      <c r="AE492" s="109" t="str">
        <f>IF(AC492="","", IF(AC492="NC","", IF(AC492="NE","", IF(AC492="NA","",IFERROR(VLOOKUP(AC492,Produtos!$A$1:$C$2319,2,FALSE),"Não Cadastrado")))))</f>
        <v/>
      </c>
      <c r="AF492" s="106"/>
      <c r="AG492" s="106"/>
      <c r="AH492" s="106" t="str">
        <f>IF(AC492="","",IF(ISNUMBER(AC492)=FALSE,"Não se aplica",IFERROR(VLOOKUP(AC492,Produtos!$A$1:$C$2319,3,FALSE),"Não Cadastrado")))</f>
        <v/>
      </c>
      <c r="AI492" s="106"/>
      <c r="AJ492" s="106" t="str">
        <f>VLOOKUP(Tabela2[[#This Row],[SIEMA]],Siema2025,26,FALSE)</f>
        <v>Em investigação</v>
      </c>
      <c r="AK492" s="109" t="s">
        <v>7356</v>
      </c>
      <c r="AL492" s="109"/>
      <c r="AM492" s="109"/>
      <c r="AN492" s="110" t="str">
        <f>VLOOKUP(Tabela2[[#This Row],[SIEMA]],Siema2025,51,FALSE)</f>
        <v/>
      </c>
      <c r="AO492" s="110" t="str">
        <f>VLOOKUP(Tabela2[[#This Row],[SIEMA]],Siema2025,53,FALSE)</f>
        <v/>
      </c>
      <c r="AP492" s="110" t="str">
        <f>VLOOKUP(Tabela2[[#This Row],[SIEMA]],Siema2025,55,FALSE)</f>
        <v/>
      </c>
      <c r="AQ492" s="110" t="str">
        <f>VLOOKUP(Tabela2[[#This Row],[SIEMA]],Siema2025,57,FALSE)</f>
        <v/>
      </c>
      <c r="AR492" s="110" t="str">
        <f>VLOOKUP(Tabela2[[#This Row],[SIEMA]],Siema2025,59,FALSE)</f>
        <v/>
      </c>
      <c r="AS492" s="110" t="str">
        <f>VLOOKUP(Tabela2[[#This Row],[SIEMA]],Siema2025,61,FALSE)</f>
        <v>X</v>
      </c>
      <c r="AT492" s="110" t="str">
        <f>VLOOKUP(Tabela2[[#This Row],[SIEMA]],Siema2025,63,FALSE)</f>
        <v/>
      </c>
      <c r="AU492" s="110" t="str">
        <f>VLOOKUP(Tabela2[[#This Row],[SIEMA]],Siema2025,65,FALSE)</f>
        <v/>
      </c>
      <c r="AV492" s="110" t="str">
        <f>VLOOKUP(Tabela2[[#This Row],[SIEMA]],Siema2025,67,FALSE)</f>
        <v/>
      </c>
      <c r="AW492" s="110" t="str">
        <f>VLOOKUP(Tabela2[[#This Row],[SIEMA]],Siema2025,69,FALSE)</f>
        <v/>
      </c>
      <c r="AX492" s="110" t="str">
        <f>VLOOKUP(Tabela2[[#This Row],[SIEMA]],Siema2025,71,FALSE)</f>
        <v/>
      </c>
      <c r="AY492" s="110" t="str">
        <f>VLOOKUP(Tabela2[[#This Row],[SIEMA]],Siema2025,73,FALSE)</f>
        <v/>
      </c>
      <c r="AZ492" s="110" t="str">
        <f>VLOOKUP(Tabela2[[#This Row],[SIEMA]],Siema2025,75,FALSE)</f>
        <v/>
      </c>
      <c r="BA492" s="110" t="str">
        <f>VLOOKUP(Tabela2[[#This Row],[SIEMA]],Siema2025,77,FALSE)</f>
        <v/>
      </c>
      <c r="BB492" s="110" t="str">
        <f>VLOOKUP(Tabela2[[#This Row],[SIEMA]],Siema2025,79,FALSE)</f>
        <v/>
      </c>
      <c r="BC492" s="110" t="str">
        <f>IF(Tabela2[[#This Row],[Outro(s) ]] = "X", "PREENCHER","NA")</f>
        <v>NA</v>
      </c>
      <c r="BD492" s="110" t="str">
        <f>VLOOKUP(Tabela2[[#This Row],[SIEMA]],Siema2025,82,FALSE)</f>
        <v/>
      </c>
      <c r="BE492" s="110" t="str">
        <f>VLOOKUP(Tabela2[[#This Row],[SIEMA]],Siema2025,81,FALSE)</f>
        <v/>
      </c>
      <c r="BF492" s="112" t="str">
        <f>VLOOKUP(Tabela2[[#This Row],[SIEMA]],Siema2025,28,FALSE)</f>
        <v>PERENCO PETRÓLEO E GÁS DO BRASIL LTDA.</v>
      </c>
      <c r="BG492" s="112"/>
      <c r="BH492" s="113" t="str">
        <f>VLOOKUP(Tabela2[[#This Row],[SIEMA]],Siema2025,29,FALSE)</f>
        <v>09309027000135</v>
      </c>
      <c r="BI492" s="114" t="s">
        <v>2696</v>
      </c>
      <c r="BJ492" s="109" t="s">
        <v>7097</v>
      </c>
      <c r="BK492" s="106" t="s">
        <v>2696</v>
      </c>
      <c r="BL492" s="143">
        <v>45996</v>
      </c>
      <c r="BM492" s="110">
        <f ca="1">IF(Tabela2[[#This Row],[Data de atendimento do Ibama (considerar o primeiro documento/ação)]]="",_xlfn.DAYS(TODAY(),J492),_xlfn.DAYS(Tabela2[[#This Row],[Data de atendimento do Ibama (considerar o primeiro documento/ação)]],J492))</f>
        <v>141</v>
      </c>
      <c r="BN492" s="110" t="str">
        <f>IF(Tabela2[[#This Row],[Atendido pelo Ibama ("Não" ou "Sim")]]="Não","Preencher", IF(Tabela2[[#This Row],[Atendido pelo Ibama ("Não" ou "Sim")]]="Sim","NA",""))</f>
        <v>NA</v>
      </c>
      <c r="BO492" s="116" t="s">
        <v>7139</v>
      </c>
      <c r="BP492" s="110" t="str">
        <f>IF(Tabela2[[#This Row],[Forma de atendimento (primeiro documento/ação)]]= "Outros (especificar)", "PREENCHER","NA")</f>
        <v>NA</v>
      </c>
      <c r="BQ492" s="108" t="s">
        <v>123</v>
      </c>
      <c r="BR492" s="110" t="str">
        <f>IF(Tabela2[[#This Row],[Equipe do Ibama foi a campo? Houve sobrevoo do Poseidon?]] = "Sim", "PREENCHER","NA")</f>
        <v>NA</v>
      </c>
      <c r="BS492" s="110" t="str">
        <f>IF(Tabela2[[#This Row],[Se sim, foi emitida Ordem de Emergência? (informações vinculada à coluna CK)]] = "Sim", "PREENCHER","NA")</f>
        <v>NA</v>
      </c>
      <c r="BT492" s="110" t="s">
        <v>7099</v>
      </c>
      <c r="BU492" s="110" t="s">
        <v>123</v>
      </c>
      <c r="BV492" s="110" t="s">
        <v>123</v>
      </c>
      <c r="BW492" s="110" t="s">
        <v>123</v>
      </c>
      <c r="BX492" s="108"/>
      <c r="BY492" s="108"/>
      <c r="BZ492" s="106" t="str">
        <f>IF(Tabela2[[#This Row],[Data do documento de encerramento]]="NA","NA",IF(Tabela2[[#This Row],[Data do documento de encerramento]]="","Pendente de conclusão/ encerramento",_xlfn.DAYS(Tabela2[[#This Row],[Data do documento de encerramento]],J492)))</f>
        <v>Pendente de conclusão/ encerramento</v>
      </c>
      <c r="CA492" s="109"/>
      <c r="CB492" s="109"/>
      <c r="CC492" s="109" t="s">
        <v>7189</v>
      </c>
      <c r="CD492" s="109" t="s">
        <v>123</v>
      </c>
      <c r="CE492" s="109" t="s">
        <v>2696</v>
      </c>
      <c r="CF492" s="109" t="s">
        <v>7147</v>
      </c>
    </row>
    <row r="493" spans="1:84" ht="45.75" hidden="1">
      <c r="A493" s="172">
        <v>202571846853</v>
      </c>
      <c r="B493" s="173" t="s">
        <v>8867</v>
      </c>
      <c r="C493" s="110" t="str">
        <f>VLOOKUP(Tabela2[[#This Row],[SIEMA]],Siema2025,4,FALSE)</f>
        <v xml:space="preserve"> RS</v>
      </c>
      <c r="D493" s="108" t="str">
        <f>VLOOKUP(Tabela2[[#This Row],[SIEMA]],Siema2025,3,FALSE)</f>
        <v xml:space="preserve">Camaquã </v>
      </c>
      <c r="E493" s="108" t="s">
        <v>7179</v>
      </c>
      <c r="F493" s="108" t="s">
        <v>8868</v>
      </c>
      <c r="G493" s="108" t="s">
        <v>8869</v>
      </c>
      <c r="H493" s="108" t="s">
        <v>8870</v>
      </c>
      <c r="I493" s="106" t="s">
        <v>7118</v>
      </c>
      <c r="J493" s="107">
        <f>VLOOKUP(Tabela2[[#This Row],[SIEMA]],Siema2025,2,FALSE)</f>
        <v>45856</v>
      </c>
      <c r="K493" s="107" t="str">
        <f>VLOOKUP(Tabela2[[#This Row],[SIEMA]],Siema2025,16,FALSE)</f>
        <v>Sexta</v>
      </c>
      <c r="L493" s="108" t="str">
        <f>IF(Tabela2[[#This Row],[Data]]="","Sem Informação",VLOOKUP(MONTH(Tabela2[[#This Row],[Data]]),'[1]Validação de dados'!$I$1:$J$13,2,0))</f>
        <v>Julho</v>
      </c>
      <c r="M493" s="106">
        <f>YEAR(Tabela2[[#This Row],[Data]])</f>
        <v>2025</v>
      </c>
      <c r="N493" s="107" t="str">
        <f>VLOOKUP(Tabela2[[#This Row],[SIEMA]],Siema2025,17,FALSE)</f>
        <v>Madrugada</v>
      </c>
      <c r="O493" s="107" t="str">
        <f>VLOOKUP(Tabela2[[#This Row],[SIEMA]],Siema2025,5,FALSE)</f>
        <v>Rodovia</v>
      </c>
      <c r="P493" s="106" t="str">
        <f>VLOOKUP(Tabela2[[#This Row],[SIEMA]],Siema2025,21,FALSE)</f>
        <v>Transporte Rodoviário</v>
      </c>
      <c r="Q493" s="106">
        <v>3082</v>
      </c>
      <c r="R493" s="106" t="str">
        <f>VLOOKUP(Tabela2[[#This Row],[SIEMA]],Siema2025,10,FALSE)</f>
        <v/>
      </c>
      <c r="S493" s="109" t="str">
        <f>IF(Q493="","", IF(Q493="NC","", IF(Q493="NE","", IF(Q493="NA","",IFERROR(VLOOKUP(Q493,Produtos!$A$1:$C$2319,2,FALSE),"Não Cadastrado")))))</f>
        <v>SUBSTÂNCIA QUE APRESENTA RISCO PARA O MEIO AMBIENTE, LÍQUIDA, N.E.</v>
      </c>
      <c r="T493" s="106" t="s">
        <v>6834</v>
      </c>
      <c r="U493" s="106" t="s">
        <v>7062</v>
      </c>
      <c r="V493" s="106">
        <f>IF(Q493="","",IF(ISNUMBER(Q493)=FALSE,"Não se aplica",IFERROR(VLOOKUP(Q493,Produtos!$A$1:$C$2319,3,FALSE),"Não Cadastrado")))</f>
        <v>9</v>
      </c>
      <c r="W493" s="106" t="str">
        <f>VLOOKUP(Tabela2[[#This Row],[SIEMA]],Siema2025,10,FALSE)</f>
        <v/>
      </c>
      <c r="X493" s="115" t="str">
        <f>IF(Tabela2[[#This Row],[Origem do acidente]] = "Plataforma", "PREENCHER","NA")</f>
        <v>NA</v>
      </c>
      <c r="Y493" s="111" t="str">
        <f>IF(W493="","", IF(W493="NC","", IF(W493="NE","", IF(W493="NA","",IFERROR(VLOOKUP(W493,Produtos!$A$1:$C$2319,2,FALSE),"Não Cadastrado")))))</f>
        <v/>
      </c>
      <c r="Z493" s="106" t="str">
        <f>VLOOKUP(Tabela2[[#This Row],[SIEMA]],Siema2025,11,FALSE)</f>
        <v xml:space="preserve"> </v>
      </c>
      <c r="AA493" s="106" t="str">
        <f>VLOOKUP(Tabela2[[#This Row],[SIEMA]],Siema2025,12,FALSE)</f>
        <v xml:space="preserve"> </v>
      </c>
      <c r="AB493" s="106" t="str">
        <f>IF(W493="","",IF(ISNUMBER(W493)=FALSE,"Não se aplica",IFERROR(VLOOKUP(W493,Produtos!$A$1:$C$2319,3,FALSE),"Não Cadastrado")))</f>
        <v/>
      </c>
      <c r="AC493" s="106"/>
      <c r="AD493" s="110" t="str">
        <f>IF(Tabela2[[#This Row],[Origem do acidente]] = "Plataforma", "PREENCHER","NA")</f>
        <v>NA</v>
      </c>
      <c r="AE493" s="109" t="str">
        <f>IF(AC493="","", IF(AC493="NC","", IF(AC493="NE","", IF(AC493="NA","",IFERROR(VLOOKUP(AC493,Produtos!$A$1:$C$2319,2,FALSE),"Não Cadastrado")))))</f>
        <v/>
      </c>
      <c r="AF493" s="106"/>
      <c r="AG493" s="106"/>
      <c r="AH493" s="106" t="str">
        <f>IF(AC493="","",IF(ISNUMBER(AC493)=FALSE,"Não se aplica",IFERROR(VLOOKUP(AC493,Produtos!$A$1:$C$2319,3,FALSE),"Não Cadastrado")))</f>
        <v/>
      </c>
      <c r="AI493" s="106"/>
      <c r="AJ493" s="106" t="s">
        <v>8871</v>
      </c>
      <c r="AK493" s="109" t="s">
        <v>7343</v>
      </c>
      <c r="AL493" s="109" t="s">
        <v>7175</v>
      </c>
      <c r="AM493" s="109"/>
      <c r="AN493" s="110" t="str">
        <f>VLOOKUP(Tabela2[[#This Row],[SIEMA]],Siema2025,51,FALSE)</f>
        <v/>
      </c>
      <c r="AO493" s="110" t="str">
        <f>VLOOKUP(Tabela2[[#This Row],[SIEMA]],Siema2025,53,FALSE)</f>
        <v/>
      </c>
      <c r="AP493" s="110" t="str">
        <f>VLOOKUP(Tabela2[[#This Row],[SIEMA]],Siema2025,55,FALSE)</f>
        <v/>
      </c>
      <c r="AQ493" s="110" t="str">
        <f>VLOOKUP(Tabela2[[#This Row],[SIEMA]],Siema2025,57,FALSE)</f>
        <v/>
      </c>
      <c r="AR493" s="110" t="str">
        <f>VLOOKUP(Tabela2[[#This Row],[SIEMA]],Siema2025,59,FALSE)</f>
        <v/>
      </c>
      <c r="AS493" s="110" t="str">
        <f>VLOOKUP(Tabela2[[#This Row],[SIEMA]],Siema2025,61,FALSE)</f>
        <v/>
      </c>
      <c r="AT493" s="110" t="str">
        <f>VLOOKUP(Tabela2[[#This Row],[SIEMA]],Siema2025,63,FALSE)</f>
        <v/>
      </c>
      <c r="AU493" s="110" t="str">
        <f>VLOOKUP(Tabela2[[#This Row],[SIEMA]],Siema2025,65,FALSE)</f>
        <v>X</v>
      </c>
      <c r="AV493" s="110" t="str">
        <f>VLOOKUP(Tabela2[[#This Row],[SIEMA]],Siema2025,67,FALSE)</f>
        <v/>
      </c>
      <c r="AW493" s="110" t="str">
        <f>VLOOKUP(Tabela2[[#This Row],[SIEMA]],Siema2025,69,FALSE)</f>
        <v/>
      </c>
      <c r="AX493" s="110" t="str">
        <f>VLOOKUP(Tabela2[[#This Row],[SIEMA]],Siema2025,71,FALSE)</f>
        <v/>
      </c>
      <c r="AY493" s="110" t="str">
        <f>VLOOKUP(Tabela2[[#This Row],[SIEMA]],Siema2025,73,FALSE)</f>
        <v/>
      </c>
      <c r="AZ493" s="110" t="str">
        <f>VLOOKUP(Tabela2[[#This Row],[SIEMA]],Siema2025,75,FALSE)</f>
        <v/>
      </c>
      <c r="BA493" s="110" t="str">
        <f>VLOOKUP(Tabela2[[#This Row],[SIEMA]],Siema2025,77,FALSE)</f>
        <v/>
      </c>
      <c r="BB493" s="110" t="str">
        <f>VLOOKUP(Tabela2[[#This Row],[SIEMA]],Siema2025,79,FALSE)</f>
        <v/>
      </c>
      <c r="BC493" s="110" t="str">
        <f>IF(Tabela2[[#This Row],[Outro(s) ]] = "X", "PREENCHER","NA")</f>
        <v>NA</v>
      </c>
      <c r="BD493" s="110" t="str">
        <f>VLOOKUP(Tabela2[[#This Row],[SIEMA]],Siema2025,82,FALSE)</f>
        <v/>
      </c>
      <c r="BE493" s="110" t="str">
        <f>VLOOKUP(Tabela2[[#This Row],[SIEMA]],Siema2025,81,FALSE)</f>
        <v/>
      </c>
      <c r="BF493" s="112" t="s">
        <v>8872</v>
      </c>
      <c r="BG493" s="112"/>
      <c r="BH493" s="113" t="s">
        <v>6834</v>
      </c>
      <c r="BI493" s="114" t="s">
        <v>7062</v>
      </c>
      <c r="BJ493" s="109" t="s">
        <v>7097</v>
      </c>
      <c r="BK493" s="106" t="s">
        <v>2696</v>
      </c>
      <c r="BL493" s="143">
        <v>45882</v>
      </c>
      <c r="BM493" s="110">
        <f ca="1">IF(Tabela2[[#This Row],[Data de atendimento do Ibama (considerar o primeiro documento/ação)]]="",_xlfn.DAYS(TODAY(),J493),_xlfn.DAYS(Tabela2[[#This Row],[Data de atendimento do Ibama (considerar o primeiro documento/ação)]],J493))</f>
        <v>26</v>
      </c>
      <c r="BN493" s="110" t="str">
        <f>IF(Tabela2[[#This Row],[Atendido pelo Ibama ("Não" ou "Sim")]]="Não","Preencher", IF(Tabela2[[#This Row],[Atendido pelo Ibama ("Não" ou "Sim")]]="Sim","NA",""))</f>
        <v>NA</v>
      </c>
      <c r="BO493" s="116" t="s">
        <v>7123</v>
      </c>
      <c r="BP493" s="110" t="s">
        <v>7489</v>
      </c>
      <c r="BQ493" s="108" t="s">
        <v>123</v>
      </c>
      <c r="BR493" s="110" t="str">
        <f>IF(Tabela2[[#This Row],[Equipe do Ibama foi a campo? Houve sobrevoo do Poseidon?]] = "Sim", "PREENCHER","NA")</f>
        <v>NA</v>
      </c>
      <c r="BS493" s="110" t="str">
        <f>IF(Tabela2[[#This Row],[Se sim, foi emitida Ordem de Emergência? (informações vinculada à coluna CK)]] = "Sim", "PREENCHER","NA")</f>
        <v>NA</v>
      </c>
      <c r="BT493" s="110" t="s">
        <v>7215</v>
      </c>
      <c r="BU493" s="110" t="str">
        <f>IF(Tabela2[[#This Row],[Houve envio de Informações Pós-acidente (preencher "não se aplica" quando de competência estadual/municipal)]] = "Sim", "PREENCHER","NA")</f>
        <v>NA</v>
      </c>
      <c r="BV493" s="110" t="str">
        <f>IF(Tabela2[[#This Row],[Houve avaliação das informações pós-acidente solicitadas/enviadas?]] = "Sim", "PREENCHER","NA")</f>
        <v>NA</v>
      </c>
      <c r="BW493" s="110" t="s">
        <v>2696</v>
      </c>
      <c r="BX493" s="108" t="s">
        <v>7100</v>
      </c>
      <c r="BY493" s="143">
        <v>45882</v>
      </c>
      <c r="BZ493" s="106">
        <f>IF(Tabela2[[#This Row],[Data do documento de encerramento]]="NA","NA",IF(Tabela2[[#This Row],[Data do documento de encerramento]]="","Pendente de conclusão/ encerramento",_xlfn.DAYS(Tabela2[[#This Row],[Data do documento de encerramento]],J493)))</f>
        <v>26</v>
      </c>
      <c r="CA493" s="109" t="s">
        <v>8873</v>
      </c>
      <c r="CB493" s="109"/>
      <c r="CC493" s="109"/>
      <c r="CD493" s="109"/>
      <c r="CE493" s="109"/>
      <c r="CF493" s="109"/>
    </row>
    <row r="494" spans="1:84" ht="60.75" hidden="1">
      <c r="A494" s="172">
        <v>202571964807</v>
      </c>
      <c r="B494" s="173" t="s">
        <v>8874</v>
      </c>
      <c r="C494" s="110" t="str">
        <f>VLOOKUP(Tabela2[[#This Row],[SIEMA]],Siema2025,4,FALSE)</f>
        <v xml:space="preserve"> PA</v>
      </c>
      <c r="D494" s="108" t="str">
        <f>VLOOKUP(Tabela2[[#This Row],[SIEMA]],Siema2025,3,FALSE)</f>
        <v xml:space="preserve">Itaituba </v>
      </c>
      <c r="E494" s="108" t="s">
        <v>7326</v>
      </c>
      <c r="F494" s="108" t="s">
        <v>8875</v>
      </c>
      <c r="G494" s="108" t="s">
        <v>8876</v>
      </c>
      <c r="H494" s="108" t="s">
        <v>8877</v>
      </c>
      <c r="I494" s="106" t="s">
        <v>7118</v>
      </c>
      <c r="J494" s="107">
        <f>VLOOKUP(Tabela2[[#This Row],[SIEMA]],Siema2025,2,FALSE)</f>
        <v>45856</v>
      </c>
      <c r="K494" s="107" t="str">
        <f>VLOOKUP(Tabela2[[#This Row],[SIEMA]],Siema2025,16,FALSE)</f>
        <v>Sexta</v>
      </c>
      <c r="L494" s="108" t="str">
        <f>IF(Tabela2[[#This Row],[Data]]="","Sem Informação",VLOOKUP(MONTH(Tabela2[[#This Row],[Data]]),'[1]Validação de dados'!$I$1:$J$13,2,0))</f>
        <v>Julho</v>
      </c>
      <c r="M494" s="106">
        <f>YEAR(Tabela2[[#This Row],[Data]])</f>
        <v>2025</v>
      </c>
      <c r="N494" s="107" t="str">
        <f>VLOOKUP(Tabela2[[#This Row],[SIEMA]],Siema2025,17,FALSE)</f>
        <v>Noturno</v>
      </c>
      <c r="O494" s="107" t="str">
        <f>VLOOKUP(Tabela2[[#This Row],[SIEMA]],Siema2025,5,FALSE)</f>
        <v>Rodovia</v>
      </c>
      <c r="P494" s="106" t="str">
        <f>VLOOKUP(Tabela2[[#This Row],[SIEMA]],Siema2025,21,FALSE)</f>
        <v/>
      </c>
      <c r="Q494" s="106">
        <v>3082</v>
      </c>
      <c r="R494" s="106" t="str">
        <f>VLOOKUP(Tabela2[[#This Row],[SIEMA]],Siema2025,10,FALSE)</f>
        <v>biodiesel</v>
      </c>
      <c r="S494" s="109" t="str">
        <f>IF(Q494="","", IF(Q494="NC","", IF(Q494="NE","", IF(Q494="NA","",IFERROR(VLOOKUP(Q494,Produtos!$A$1:$C$2319,2,FALSE),"Não Cadastrado")))))</f>
        <v>SUBSTÂNCIA QUE APRESENTA RISCO PARA O MEIO AMBIENTE, LÍQUIDA, N.E.</v>
      </c>
      <c r="T494" s="106">
        <v>44694</v>
      </c>
      <c r="U494" s="106" t="s">
        <v>648</v>
      </c>
      <c r="V494" s="106">
        <f>IF(Q494="","",IF(ISNUMBER(Q494)=FALSE,"Não se aplica",IFERROR(VLOOKUP(Q494,Produtos!$A$1:$C$2319,3,FALSE),"Não Cadastrado")))</f>
        <v>9</v>
      </c>
      <c r="W494" s="106"/>
      <c r="X494" s="115" t="str">
        <f>IF(Tabela2[[#This Row],[Origem do acidente]] = "Plataforma", "PREENCHER","NA")</f>
        <v>NA</v>
      </c>
      <c r="Y494" s="111" t="str">
        <f>IF(W494="","", IF(W494="NC","", IF(W494="NE","", IF(W494="NA","",IFERROR(VLOOKUP(W494,Produtos!$A$1:$C$2319,2,FALSE),"Não Cadastrado")))))</f>
        <v/>
      </c>
      <c r="Z494" s="106" t="str">
        <f>VLOOKUP(Tabela2[[#This Row],[SIEMA]],Siema2025,11,FALSE)</f>
        <v/>
      </c>
      <c r="AA494" s="106" t="str">
        <f>VLOOKUP(Tabela2[[#This Row],[SIEMA]],Siema2025,12,FALSE)</f>
        <v>M3</v>
      </c>
      <c r="AB494" s="106" t="str">
        <f>IF(W494="","",IF(ISNUMBER(W494)=FALSE,"Não se aplica",IFERROR(VLOOKUP(W494,Produtos!$A$1:$C$2319,3,FALSE),"Não Cadastrado")))</f>
        <v/>
      </c>
      <c r="AC494" s="106"/>
      <c r="AD494" s="110" t="str">
        <f>IF(Tabela2[[#This Row],[Origem do acidente]] = "Plataforma", "PREENCHER","NA")</f>
        <v>NA</v>
      </c>
      <c r="AE494" s="109" t="str">
        <f>IF(AC494="","", IF(AC494="NC","", IF(AC494="NE","", IF(AC494="NA","",IFERROR(VLOOKUP(AC494,Produtos!$A$1:$C$2319,2,FALSE),"Não Cadastrado")))))</f>
        <v/>
      </c>
      <c r="AF494" s="106"/>
      <c r="AG494" s="106"/>
      <c r="AH494" s="106" t="str">
        <f>IF(AC494="","",IF(ISNUMBER(AC494)=FALSE,"Não se aplica",IFERROR(VLOOKUP(AC494,Produtos!$A$1:$C$2319,3,FALSE),"Não Cadastrado")))</f>
        <v/>
      </c>
      <c r="AI494" s="106"/>
      <c r="AJ494" s="106" t="s">
        <v>8878</v>
      </c>
      <c r="AK494" s="109" t="s">
        <v>7110</v>
      </c>
      <c r="AL494" s="109" t="s">
        <v>7271</v>
      </c>
      <c r="AM494" s="109"/>
      <c r="AN494" s="110" t="str">
        <f>VLOOKUP(Tabela2[[#This Row],[SIEMA]],Siema2025,51,FALSE)</f>
        <v/>
      </c>
      <c r="AO494" s="110" t="str">
        <f>VLOOKUP(Tabela2[[#This Row],[SIEMA]],Siema2025,53,FALSE)</f>
        <v/>
      </c>
      <c r="AP494" s="110" t="str">
        <f>VLOOKUP(Tabela2[[#This Row],[SIEMA]],Siema2025,55,FALSE)</f>
        <v/>
      </c>
      <c r="AQ494" s="110" t="str">
        <f>VLOOKUP(Tabela2[[#This Row],[SIEMA]],Siema2025,57,FALSE)</f>
        <v/>
      </c>
      <c r="AR494" s="110" t="str">
        <f>VLOOKUP(Tabela2[[#This Row],[SIEMA]],Siema2025,59,FALSE)</f>
        <v/>
      </c>
      <c r="AS494" s="110" t="str">
        <f>VLOOKUP(Tabela2[[#This Row],[SIEMA]],Siema2025,61,FALSE)</f>
        <v/>
      </c>
      <c r="AT494" s="110" t="str">
        <f>VLOOKUP(Tabela2[[#This Row],[SIEMA]],Siema2025,63,FALSE)</f>
        <v/>
      </c>
      <c r="AU494" s="110" t="str">
        <f>VLOOKUP(Tabela2[[#This Row],[SIEMA]],Siema2025,65,FALSE)</f>
        <v>X</v>
      </c>
      <c r="AV494" s="110" t="str">
        <f>VLOOKUP(Tabela2[[#This Row],[SIEMA]],Siema2025,67,FALSE)</f>
        <v/>
      </c>
      <c r="AW494" s="110" t="str">
        <f>VLOOKUP(Tabela2[[#This Row],[SIEMA]],Siema2025,69,FALSE)</f>
        <v/>
      </c>
      <c r="AX494" s="110" t="str">
        <f>VLOOKUP(Tabela2[[#This Row],[SIEMA]],Siema2025,71,FALSE)</f>
        <v/>
      </c>
      <c r="AY494" s="110" t="str">
        <f>VLOOKUP(Tabela2[[#This Row],[SIEMA]],Siema2025,73,FALSE)</f>
        <v/>
      </c>
      <c r="AZ494" s="110" t="str">
        <f>VLOOKUP(Tabela2[[#This Row],[SIEMA]],Siema2025,75,FALSE)</f>
        <v/>
      </c>
      <c r="BA494" s="110" t="str">
        <f>VLOOKUP(Tabela2[[#This Row],[SIEMA]],Siema2025,77,FALSE)</f>
        <v/>
      </c>
      <c r="BB494" s="110" t="str">
        <f>VLOOKUP(Tabela2[[#This Row],[SIEMA]],Siema2025,79,FALSE)</f>
        <v/>
      </c>
      <c r="BC494" s="110" t="str">
        <f>IF(Tabela2[[#This Row],[Outro(s) ]] = "X", "PREENCHER","NA")</f>
        <v>NA</v>
      </c>
      <c r="BD494" s="110" t="str">
        <f>VLOOKUP(Tabela2[[#This Row],[SIEMA]],Siema2025,82,FALSE)</f>
        <v/>
      </c>
      <c r="BE494" s="110" t="str">
        <f>VLOOKUP(Tabela2[[#This Row],[SIEMA]],Siema2025,81,FALSE)</f>
        <v/>
      </c>
      <c r="BF494" s="112" t="s">
        <v>8879</v>
      </c>
      <c r="BG494" s="112"/>
      <c r="BH494" s="113" t="s">
        <v>8880</v>
      </c>
      <c r="BI494" s="114" t="s">
        <v>7062</v>
      </c>
      <c r="BJ494" s="109" t="s">
        <v>7097</v>
      </c>
      <c r="BK494" s="106" t="s">
        <v>123</v>
      </c>
      <c r="BL494" s="143"/>
      <c r="BM494" s="110">
        <f ca="1">IF(Tabela2[[#This Row],[Data de atendimento do Ibama (considerar o primeiro documento/ação)]]="",_xlfn.DAYS(TODAY(),J494),_xlfn.DAYS(Tabela2[[#This Row],[Data de atendimento do Ibama (considerar o primeiro documento/ação)]],J494))</f>
        <v>364</v>
      </c>
      <c r="BN494" s="110" t="s">
        <v>7437</v>
      </c>
      <c r="BO494" s="116" t="s">
        <v>637</v>
      </c>
      <c r="BP494" s="110" t="str">
        <f>IF(Tabela2[[#This Row],[Forma de atendimento (primeiro documento/ação)]]= "Outros (especificar)", "PREENCHER","NA")</f>
        <v>NA</v>
      </c>
      <c r="BQ494" s="108" t="s">
        <v>7118</v>
      </c>
      <c r="BR494" s="110" t="str">
        <f>IF(Tabela2[[#This Row],[Equipe do Ibama foi a campo? Houve sobrevoo do Poseidon?]] = "Sim", "PREENCHER","NA")</f>
        <v>NA</v>
      </c>
      <c r="BS494" s="110" t="str">
        <f>IF(Tabela2[[#This Row],[Se sim, foi emitida Ordem de Emergência? (informações vinculada à coluna CK)]] = "Sim", "PREENCHER","NA")</f>
        <v>NA</v>
      </c>
      <c r="BT494" s="110" t="s">
        <v>7099</v>
      </c>
      <c r="BU494" s="110" t="s">
        <v>123</v>
      </c>
      <c r="BV494" s="110" t="str">
        <f>IF(Tabela2[[#This Row],[Houve avaliação das informações pós-acidente solicitadas/enviadas?]] = "Sim", "PREENCHER","NA")</f>
        <v>NA</v>
      </c>
      <c r="BW494" s="110" t="s">
        <v>123</v>
      </c>
      <c r="BX494" s="108" t="s">
        <v>7119</v>
      </c>
      <c r="BY494" s="143"/>
      <c r="BZ494" s="106" t="str">
        <f>IF(Tabela2[[#This Row],[Data do documento de encerramento]]="NA","NA",IF(Tabela2[[#This Row],[Data do documento de encerramento]]="","Pendente de conclusão/ encerramento",_xlfn.DAYS(Tabela2[[#This Row],[Data do documento de encerramento]],J494)))</f>
        <v>Pendente de conclusão/ encerramento</v>
      </c>
      <c r="CA494" s="109" t="s">
        <v>8824</v>
      </c>
      <c r="CB494" s="109"/>
      <c r="CC494" s="117"/>
      <c r="CD494" s="109"/>
      <c r="CE494" s="109"/>
      <c r="CF494" s="109"/>
    </row>
    <row r="495" spans="1:84" hidden="1">
      <c r="A495" s="172">
        <v>202573054021</v>
      </c>
      <c r="B495" s="173" t="s">
        <v>8881</v>
      </c>
      <c r="C495" s="110" t="str">
        <f>VLOOKUP(Tabela2[[#This Row],[SIEMA]],Siema2025,4,FALSE)</f>
        <v xml:space="preserve"> MG</v>
      </c>
      <c r="D495" s="108" t="str">
        <f>VLOOKUP(Tabela2[[#This Row],[SIEMA]],Siema2025,3,FALSE)</f>
        <v xml:space="preserve">Esmeraldas </v>
      </c>
      <c r="E495" s="108" t="str">
        <f>VLOOKUP(Tabela2[[#This Row],[SIEMA]],Siema2025,20,FALSE)</f>
        <v>Bairro Tropeiros</v>
      </c>
      <c r="F495" s="108"/>
      <c r="G495" s="108"/>
      <c r="H495" s="108"/>
      <c r="I495" s="106" t="str">
        <f>VLOOKUP(Tabela2[[#This Row],[SIEMA]],Siema2025,19,FALSE)</f>
        <v/>
      </c>
      <c r="J495" s="107">
        <f>VLOOKUP(Tabela2[[#This Row],[SIEMA]],Siema2025,2,FALSE)</f>
        <v>45856</v>
      </c>
      <c r="K495" s="107" t="str">
        <f>VLOOKUP(Tabela2[[#This Row],[SIEMA]],Siema2025,16,FALSE)</f>
        <v>Sexta</v>
      </c>
      <c r="L495" s="108" t="str">
        <f>IF(Tabela2[[#This Row],[Data]]="","Sem Informação",VLOOKUP(MONTH(Tabela2[[#This Row],[Data]]),'[1]Validação de dados'!$I$1:$J$13,2,0))</f>
        <v>Julho</v>
      </c>
      <c r="M495" s="106">
        <f>YEAR(Tabela2[[#This Row],[Data]])</f>
        <v>2025</v>
      </c>
      <c r="N495" s="107" t="str">
        <f>VLOOKUP(Tabela2[[#This Row],[SIEMA]],Siema2025,17,FALSE)</f>
        <v>Vespertino</v>
      </c>
      <c r="O495" s="107" t="str">
        <f>VLOOKUP(Tabela2[[#This Row],[SIEMA]],Siema2025,5,FALSE)</f>
        <v>Outro(s)</v>
      </c>
      <c r="P495" s="106" t="str">
        <f>VLOOKUP(Tabela2[[#This Row],[SIEMA]],Siema2025,21,FALSE)</f>
        <v>Rompimento de cava de mineração</v>
      </c>
      <c r="Q495" s="106" t="str">
        <f>VLOOKUP(Tabela2[[#This Row],[SIEMA]],Siema2025,7,FALSE)</f>
        <v/>
      </c>
      <c r="R495" s="106" t="str">
        <f>VLOOKUP(Tabela2[[#This Row],[SIEMA]],Siema2025,10,FALSE)</f>
        <v>: Efluentes de dragagem de areia</v>
      </c>
      <c r="S495" s="109" t="str">
        <f>IF(Q495="","", IF(Q495="NC","", IF(Q495="NE","", IF(Q495="NA","",IFERROR(VLOOKUP(Q495,Produtos!$A$1:$C$2319,2,FALSE),"Não Cadastrado")))))</f>
        <v/>
      </c>
      <c r="T495" s="106" t="str">
        <f>VLOOKUP(Tabela2[[#This Row],[SIEMA]],Siema2025,11,FALSE)</f>
        <v/>
      </c>
      <c r="U495" s="106" t="str">
        <f>VLOOKUP(Tabela2[[#This Row],[SIEMA]],Siema2025,12,FALSE)</f>
        <v/>
      </c>
      <c r="V495" s="106" t="str">
        <f>IF(Q495="","",IF(ISNUMBER(Q495)=FALSE,"Não se aplica",IFERROR(VLOOKUP(Q495,Produtos!$A$1:$C$2319,3,FALSE),"Não Cadastrado")))</f>
        <v/>
      </c>
      <c r="W495" s="106" t="str">
        <f>VLOOKUP(Tabela2[[#This Row],[SIEMA]],Siema2025,10,FALSE)</f>
        <v>: Efluentes de dragagem de areia</v>
      </c>
      <c r="X495" s="115" t="str">
        <f>IF(Tabela2[[#This Row],[Origem do acidente]] = "Plataforma", "PREENCHER","NA")</f>
        <v>NA</v>
      </c>
      <c r="Y495" s="111" t="str">
        <f>IF(W495="","", IF(W495="NC","", IF(W495="NE","", IF(W495="NA","",IFERROR(VLOOKUP(W495,Produtos!$A$1:$C$2319,2,FALSE),"Não Cadastrado")))))</f>
        <v>Não Cadastrado</v>
      </c>
      <c r="Z495" s="106" t="str">
        <f>VLOOKUP(Tabela2[[#This Row],[SIEMA]],Siema2025,11,FALSE)</f>
        <v/>
      </c>
      <c r="AA495" s="106" t="str">
        <f>VLOOKUP(Tabela2[[#This Row],[SIEMA]],Siema2025,12,FALSE)</f>
        <v/>
      </c>
      <c r="AB495" s="106" t="str">
        <f>IF(W495="","",IF(ISNUMBER(W495)=FALSE,"Não se aplica",IFERROR(VLOOKUP(W495,Produtos!$A$1:$C$2319,3,FALSE),"Não Cadastrado")))</f>
        <v>Não se aplica</v>
      </c>
      <c r="AC495" s="106"/>
      <c r="AD495" s="110" t="str">
        <f>IF(Tabela2[[#This Row],[Origem do acidente]] = "Plataforma", "PREENCHER","NA")</f>
        <v>NA</v>
      </c>
      <c r="AE495" s="109" t="str">
        <f>IF(AC495="","", IF(AC495="NC","", IF(AC495="NE","", IF(AC495="NA","",IFERROR(VLOOKUP(AC495,Produtos!$A$1:$C$2319,2,FALSE),"Não Cadastrado")))))</f>
        <v/>
      </c>
      <c r="AF495" s="106"/>
      <c r="AG495" s="106"/>
      <c r="AH495" s="106" t="str">
        <f>IF(AC495="","",IF(ISNUMBER(AC495)=FALSE,"Não se aplica",IFERROR(VLOOKUP(AC495,Produtos!$A$1:$C$2319,3,FALSE),"Não Cadastrado")))</f>
        <v/>
      </c>
      <c r="AI495" s="106"/>
      <c r="AJ495" s="106" t="str">
        <f>VLOOKUP(Tabela2[[#This Row],[SIEMA]],Siema2025,26,FALSE)</f>
        <v>Rompimento de talude</v>
      </c>
      <c r="AK495" s="109"/>
      <c r="AL495" s="109"/>
      <c r="AM495" s="109"/>
      <c r="AN495" s="110" t="str">
        <f>VLOOKUP(Tabela2[[#This Row],[SIEMA]],Siema2025,51,FALSE)</f>
        <v/>
      </c>
      <c r="AO495" s="110" t="str">
        <f>VLOOKUP(Tabela2[[#This Row],[SIEMA]],Siema2025,53,FALSE)</f>
        <v/>
      </c>
      <c r="AP495" s="110" t="str">
        <f>VLOOKUP(Tabela2[[#This Row],[SIEMA]],Siema2025,55,FALSE)</f>
        <v/>
      </c>
      <c r="AQ495" s="110" t="str">
        <f>VLOOKUP(Tabela2[[#This Row],[SIEMA]],Siema2025,57,FALSE)</f>
        <v>X</v>
      </c>
      <c r="AR495" s="110" t="str">
        <f>VLOOKUP(Tabela2[[#This Row],[SIEMA]],Siema2025,59,FALSE)</f>
        <v/>
      </c>
      <c r="AS495" s="110" t="str">
        <f>VLOOKUP(Tabela2[[#This Row],[SIEMA]],Siema2025,61,FALSE)</f>
        <v/>
      </c>
      <c r="AT495" s="110" t="str">
        <f>VLOOKUP(Tabela2[[#This Row],[SIEMA]],Siema2025,63,FALSE)</f>
        <v/>
      </c>
      <c r="AU495" s="110" t="str">
        <f>VLOOKUP(Tabela2[[#This Row],[SIEMA]],Siema2025,65,FALSE)</f>
        <v/>
      </c>
      <c r="AV495" s="110" t="str">
        <f>VLOOKUP(Tabela2[[#This Row],[SIEMA]],Siema2025,67,FALSE)</f>
        <v/>
      </c>
      <c r="AW495" s="110" t="str">
        <f>VLOOKUP(Tabela2[[#This Row],[SIEMA]],Siema2025,69,FALSE)</f>
        <v/>
      </c>
      <c r="AX495" s="110" t="str">
        <f>VLOOKUP(Tabela2[[#This Row],[SIEMA]],Siema2025,71,FALSE)</f>
        <v/>
      </c>
      <c r="AY495" s="110" t="str">
        <f>VLOOKUP(Tabela2[[#This Row],[SIEMA]],Siema2025,73,FALSE)</f>
        <v/>
      </c>
      <c r="AZ495" s="110" t="str">
        <f>VLOOKUP(Tabela2[[#This Row],[SIEMA]],Siema2025,75,FALSE)</f>
        <v/>
      </c>
      <c r="BA495" s="110" t="str">
        <f>VLOOKUP(Tabela2[[#This Row],[SIEMA]],Siema2025,77,FALSE)</f>
        <v/>
      </c>
      <c r="BB495" s="110" t="str">
        <f>VLOOKUP(Tabela2[[#This Row],[SIEMA]],Siema2025,79,FALSE)</f>
        <v/>
      </c>
      <c r="BC495" s="110" t="str">
        <f>IF(Tabela2[[#This Row],[Outro(s) ]] = "X", "PREENCHER","NA")</f>
        <v>NA</v>
      </c>
      <c r="BD495" s="110" t="str">
        <f>VLOOKUP(Tabela2[[#This Row],[SIEMA]],Siema2025,82,FALSE)</f>
        <v/>
      </c>
      <c r="BE495" s="110" t="str">
        <f>VLOOKUP(Tabela2[[#This Row],[SIEMA]],Siema2025,81,FALSE)</f>
        <v/>
      </c>
      <c r="BF495" s="112" t="str">
        <f>VLOOKUP(Tabela2[[#This Row],[SIEMA]],Siema2025,28,FALSE)</f>
        <v/>
      </c>
      <c r="BG495" s="112"/>
      <c r="BH495" s="113" t="str">
        <f>VLOOKUP(Tabela2[[#This Row],[SIEMA]],Siema2025,29,FALSE)</f>
        <v/>
      </c>
      <c r="BI495" s="114" t="str">
        <f>VLOOKUP(Tabela2[[#This Row],[SIEMA]],Siema2025,107,FALSE)</f>
        <v>Não</v>
      </c>
      <c r="BJ495" s="109"/>
      <c r="BK495" s="106"/>
      <c r="BL495" s="143"/>
      <c r="BM495" s="110">
        <f ca="1">IF(Tabela2[[#This Row],[Data de atendimento do Ibama (considerar o primeiro documento/ação)]]="",_xlfn.DAYS(TODAY(),J495),_xlfn.DAYS(Tabela2[[#This Row],[Data de atendimento do Ibama (considerar o primeiro documento/ação)]],J495))</f>
        <v>364</v>
      </c>
      <c r="BN495" s="110" t="str">
        <f>IF(Tabela2[[#This Row],[Atendido pelo Ibama ("Não" ou "Sim")]]="Não","Preencher", IF(Tabela2[[#This Row],[Atendido pelo Ibama ("Não" ou "Sim")]]="Sim","NA",""))</f>
        <v/>
      </c>
      <c r="BO495" s="116"/>
      <c r="BP495" s="110" t="str">
        <f>IF(Tabela2[[#This Row],[Forma de atendimento (primeiro documento/ação)]]= "Outros (especificar)", "PREENCHER","NA")</f>
        <v>NA</v>
      </c>
      <c r="BQ495" s="108"/>
      <c r="BR495" s="110" t="str">
        <f>IF(Tabela2[[#This Row],[Equipe do Ibama foi a campo? Houve sobrevoo do Poseidon?]] = "Sim", "PREENCHER","NA")</f>
        <v>NA</v>
      </c>
      <c r="BS495" s="110" t="str">
        <f>IF(Tabela2[[#This Row],[Se sim, foi emitida Ordem de Emergência? (informações vinculada à coluna CK)]] = "Sim", "PREENCHER","NA")</f>
        <v>NA</v>
      </c>
      <c r="BT495" s="110" t="str">
        <f>IF(Tabela2[[#This Row],[Foi elaborado Relatório de Vistoria pelo Ibama? (informações vinculada à coluna CK)]] = "Sim", "PREENCHER","NA")</f>
        <v>NA</v>
      </c>
      <c r="BU495" s="110" t="str">
        <f>IF(Tabela2[[#This Row],[Houve envio de Informações Pós-acidente (preencher "não se aplica" quando de competência estadual/municipal)]] = "Sim", "PREENCHER","NA")</f>
        <v>NA</v>
      </c>
      <c r="BV495" s="110" t="str">
        <f>IF(Tabela2[[#This Row],[Houve avaliação das informações pós-acidente solicitadas/enviadas?]] = "Sim", "PREENCHER","NA")</f>
        <v>NA</v>
      </c>
      <c r="BW495" s="110" t="str">
        <f>IF(Tabela2[[#This Row],[O Ibama aguarda resposta da empresa/OEMA, etc?]] = "Sim", "PREENCHER","NA")</f>
        <v>NA</v>
      </c>
      <c r="BX495" s="108"/>
      <c r="BY495" s="108"/>
      <c r="BZ495" s="106" t="str">
        <f>IF(Tabela2[[#This Row],[Data do documento de encerramento]]="NA","NA",IF(Tabela2[[#This Row],[Data do documento de encerramento]]="","Pendente de conclusão/ encerramento",_xlfn.DAYS(Tabela2[[#This Row],[Data do documento de encerramento]],J495)))</f>
        <v>Pendente de conclusão/ encerramento</v>
      </c>
      <c r="CA495" s="109"/>
      <c r="CB495" s="109"/>
      <c r="CC495" s="109"/>
      <c r="CD495" s="109"/>
      <c r="CE495" s="109"/>
      <c r="CF495" s="109"/>
    </row>
    <row r="496" spans="1:84" ht="45.75" hidden="1">
      <c r="A496" s="172">
        <v>202571954005</v>
      </c>
      <c r="B496" s="173" t="s">
        <v>8882</v>
      </c>
      <c r="C496" s="110" t="str">
        <f>VLOOKUP(Tabela2[[#This Row],[SIEMA]],Siema2025,4,FALSE)</f>
        <v xml:space="preserve"> PR</v>
      </c>
      <c r="D496" s="108" t="str">
        <f>VLOOKUP(Tabela2[[#This Row],[SIEMA]],Siema2025,3,FALSE)</f>
        <v xml:space="preserve">Imbaú </v>
      </c>
      <c r="E496" s="108" t="s">
        <v>8883</v>
      </c>
      <c r="F496" s="108" t="s">
        <v>8884</v>
      </c>
      <c r="G496" s="108" t="s">
        <v>8885</v>
      </c>
      <c r="H496" s="108" t="s">
        <v>8886</v>
      </c>
      <c r="I496" s="106" t="s">
        <v>7118</v>
      </c>
      <c r="J496" s="107">
        <f>VLOOKUP(Tabela2[[#This Row],[SIEMA]],Siema2025,2,FALSE)</f>
        <v>45857</v>
      </c>
      <c r="K496" s="107" t="str">
        <f>VLOOKUP(Tabela2[[#This Row],[SIEMA]],Siema2025,16,FALSE)</f>
        <v>Sábado</v>
      </c>
      <c r="L496" s="108" t="str">
        <f>IF(Tabela2[[#This Row],[Data]]="","Sem Informação",VLOOKUP(MONTH(Tabela2[[#This Row],[Data]]),'[1]Validação de dados'!$I$1:$J$13,2,0))</f>
        <v>Julho</v>
      </c>
      <c r="M496" s="106">
        <f>YEAR(Tabela2[[#This Row],[Data]])</f>
        <v>2025</v>
      </c>
      <c r="N496" s="107" t="str">
        <f>VLOOKUP(Tabela2[[#This Row],[SIEMA]],Siema2025,17,FALSE)</f>
        <v>Matutino</v>
      </c>
      <c r="O496" s="107" t="str">
        <f>VLOOKUP(Tabela2[[#This Row],[SIEMA]],Siema2025,5,FALSE)</f>
        <v>Rodovia</v>
      </c>
      <c r="P496" s="106" t="str">
        <f>VLOOKUP(Tabela2[[#This Row],[SIEMA]],Siema2025,21,FALSE)</f>
        <v>Rodovia BR 376 - km 374 - próximo ao Rio Lambedor</v>
      </c>
      <c r="Q496" s="106">
        <v>3082</v>
      </c>
      <c r="R496" s="106" t="s">
        <v>8887</v>
      </c>
      <c r="S496" s="109" t="str">
        <f>IF(Q496="","", IF(Q496="NC","", IF(Q496="NE","", IF(Q496="NA","",IFERROR(VLOOKUP(Q496,Produtos!$A$1:$C$2319,2,FALSE),"Não Cadastrado")))))</f>
        <v>SUBSTÂNCIA QUE APRESENTA RISCO PARA O MEIO AMBIENTE, LÍQUIDA, N.E.</v>
      </c>
      <c r="T496" s="106">
        <v>10</v>
      </c>
      <c r="U496" s="106" t="s">
        <v>648</v>
      </c>
      <c r="V496" s="106">
        <f>IF(Q496="","",IF(ISNUMBER(Q496)=FALSE,"Não se aplica",IFERROR(VLOOKUP(Q496,Produtos!$A$1:$C$2319,3,FALSE),"Não Cadastrado")))</f>
        <v>9</v>
      </c>
      <c r="W496" s="106" t="s">
        <v>8796</v>
      </c>
      <c r="X496" s="115" t="s">
        <v>4585</v>
      </c>
      <c r="Y496" s="111" t="str">
        <f>IF(W496="","", IF(W496="NC","", IF(W496="NE","", IF(W496="NA","",IFERROR(VLOOKUP(W496,Produtos!$A$1:$C$2319,2,FALSE),"Não Cadastrado")))))</f>
        <v>Não Cadastrado</v>
      </c>
      <c r="Z496" s="106" t="str">
        <f>VLOOKUP(Tabela2[[#This Row],[SIEMA]],Siema2025,11,FALSE)</f>
        <v>8640</v>
      </c>
      <c r="AA496" s="106" t="str">
        <f>VLOOKUP(Tabela2[[#This Row],[SIEMA]],Siema2025,12,FALSE)</f>
        <v>KG</v>
      </c>
      <c r="AB496" s="106" t="s">
        <v>8796</v>
      </c>
      <c r="AC496" s="106"/>
      <c r="AD496" s="110" t="str">
        <f>IF(Tabela2[[#This Row],[Origem do acidente]] = "Plataforma", "PREENCHER","NA")</f>
        <v>NA</v>
      </c>
      <c r="AE496" s="109" t="str">
        <f>IF(AC496="","", IF(AC496="NC","", IF(AC496="NE","", IF(AC496="NA","",IFERROR(VLOOKUP(AC496,Produtos!$A$1:$C$2319,2,FALSE),"Não Cadastrado")))))</f>
        <v/>
      </c>
      <c r="AF496" s="106"/>
      <c r="AG496" s="106"/>
      <c r="AH496" s="106" t="str">
        <f>IF(AC496="","",IF(ISNUMBER(AC496)=FALSE,"Não se aplica",IFERROR(VLOOKUP(AC496,Produtos!$A$1:$C$2319,3,FALSE),"Não Cadastrado")))</f>
        <v/>
      </c>
      <c r="AI496" s="106"/>
      <c r="AJ496" s="106" t="str">
        <f>VLOOKUP(Tabela2[[#This Row],[SIEMA]],Siema2025,26,FALSE)</f>
        <v>Segundo informações o condutor perdeu o controle da direção, vindo a tombar a carreta em cima da ponte do Rio Lambedor.</v>
      </c>
      <c r="AK496" s="109" t="s">
        <v>7343</v>
      </c>
      <c r="AL496" s="109" t="s">
        <v>7175</v>
      </c>
      <c r="AM496" s="109"/>
      <c r="AN496" s="110" t="str">
        <f>VLOOKUP(Tabela2[[#This Row],[SIEMA]],Siema2025,51,FALSE)</f>
        <v/>
      </c>
      <c r="AO496" s="110" t="str">
        <f>VLOOKUP(Tabela2[[#This Row],[SIEMA]],Siema2025,53,FALSE)</f>
        <v/>
      </c>
      <c r="AP496" s="110" t="str">
        <f>VLOOKUP(Tabela2[[#This Row],[SIEMA]],Siema2025,55,FALSE)</f>
        <v/>
      </c>
      <c r="AQ496" s="110" t="str">
        <f>VLOOKUP(Tabela2[[#This Row],[SIEMA]],Siema2025,57,FALSE)</f>
        <v/>
      </c>
      <c r="AR496" s="110" t="str">
        <f>VLOOKUP(Tabela2[[#This Row],[SIEMA]],Siema2025,59,FALSE)</f>
        <v/>
      </c>
      <c r="AS496" s="110" t="str">
        <f>VLOOKUP(Tabela2[[#This Row],[SIEMA]],Siema2025,61,FALSE)</f>
        <v/>
      </c>
      <c r="AT496" s="110" t="str">
        <f>VLOOKUP(Tabela2[[#This Row],[SIEMA]],Siema2025,63,FALSE)</f>
        <v/>
      </c>
      <c r="AU496" s="110" t="str">
        <f>VLOOKUP(Tabela2[[#This Row],[SIEMA]],Siema2025,65,FALSE)</f>
        <v>X</v>
      </c>
      <c r="AV496" s="110" t="str">
        <f>VLOOKUP(Tabela2[[#This Row],[SIEMA]],Siema2025,67,FALSE)</f>
        <v/>
      </c>
      <c r="AW496" s="110" t="str">
        <f>VLOOKUP(Tabela2[[#This Row],[SIEMA]],Siema2025,69,FALSE)</f>
        <v/>
      </c>
      <c r="AX496" s="110" t="str">
        <f>VLOOKUP(Tabela2[[#This Row],[SIEMA]],Siema2025,71,FALSE)</f>
        <v/>
      </c>
      <c r="AY496" s="110" t="str">
        <f>VLOOKUP(Tabela2[[#This Row],[SIEMA]],Siema2025,73,FALSE)</f>
        <v/>
      </c>
      <c r="AZ496" s="110" t="str">
        <f>VLOOKUP(Tabela2[[#This Row],[SIEMA]],Siema2025,75,FALSE)</f>
        <v/>
      </c>
      <c r="BA496" s="110" t="str">
        <f>VLOOKUP(Tabela2[[#This Row],[SIEMA]],Siema2025,77,FALSE)</f>
        <v/>
      </c>
      <c r="BB496" s="110" t="str">
        <f>VLOOKUP(Tabela2[[#This Row],[SIEMA]],Siema2025,79,FALSE)</f>
        <v/>
      </c>
      <c r="BC496" s="110" t="str">
        <f>IF(Tabela2[[#This Row],[Outro(s) ]] = "X", "PREENCHER","NA")</f>
        <v>NA</v>
      </c>
      <c r="BD496" s="110" t="str">
        <f>VLOOKUP(Tabela2[[#This Row],[SIEMA]],Siema2025,82,FALSE)</f>
        <v/>
      </c>
      <c r="BE496" s="110" t="str">
        <f>VLOOKUP(Tabela2[[#This Row],[SIEMA]],Siema2025,81,FALSE)</f>
        <v/>
      </c>
      <c r="BF496" s="112" t="str">
        <f>VLOOKUP(Tabela2[[#This Row],[SIEMA]],Siema2025,28,FALSE)</f>
        <v>RODOGIRO TRANSPORTES - 43 999191145</v>
      </c>
      <c r="BG496" s="112"/>
      <c r="BH496" s="113" t="str">
        <f>VLOOKUP(Tabela2[[#This Row],[SIEMA]],Siema2025,29,FALSE)</f>
        <v>01251356000403</v>
      </c>
      <c r="BI496" s="114" t="s">
        <v>2696</v>
      </c>
      <c r="BJ496" s="109" t="s">
        <v>7097</v>
      </c>
      <c r="BK496" s="106" t="s">
        <v>2696</v>
      </c>
      <c r="BL496" s="143">
        <v>45863</v>
      </c>
      <c r="BM496" s="110">
        <f ca="1">IF(Tabela2[[#This Row],[Data de atendimento do Ibama (considerar o primeiro documento/ação)]]="",_xlfn.DAYS(TODAY(),J496),_xlfn.DAYS(Tabela2[[#This Row],[Data de atendimento do Ibama (considerar o primeiro documento/ação)]],J496))</f>
        <v>6</v>
      </c>
      <c r="BN496" s="110" t="str">
        <f>IF(Tabela2[[#This Row],[Atendido pelo Ibama ("Não" ou "Sim")]]="Não","Preencher", IF(Tabela2[[#This Row],[Atendido pelo Ibama ("Não" ou "Sim")]]="Sim","NA",""))</f>
        <v>NA</v>
      </c>
      <c r="BO496" s="116" t="s">
        <v>7123</v>
      </c>
      <c r="BP496" s="110" t="s">
        <v>8888</v>
      </c>
      <c r="BQ496" s="108" t="s">
        <v>123</v>
      </c>
      <c r="BR496" s="110" t="str">
        <f>IF(Tabela2[[#This Row],[Equipe do Ibama foi a campo? Houve sobrevoo do Poseidon?]] = "Sim", "PREENCHER","NA")</f>
        <v>NA</v>
      </c>
      <c r="BS496" s="110" t="str">
        <f>IF(Tabela2[[#This Row],[Se sim, foi emitida Ordem de Emergência? (informações vinculada à coluna CK)]] = "Sim", "PREENCHER","NA")</f>
        <v>NA</v>
      </c>
      <c r="BT496" s="110" t="s">
        <v>7125</v>
      </c>
      <c r="BU496" s="110" t="s">
        <v>2696</v>
      </c>
      <c r="BV496" s="110" t="s">
        <v>123</v>
      </c>
      <c r="BW496" s="110" t="s">
        <v>2696</v>
      </c>
      <c r="BX496" s="108" t="s">
        <v>7100</v>
      </c>
      <c r="BY496" s="143">
        <v>45863</v>
      </c>
      <c r="BZ496" s="106">
        <f>IF(Tabela2[[#This Row],[Data do documento de encerramento]]="NA","NA",IF(Tabela2[[#This Row],[Data do documento de encerramento]]="","Pendente de conclusão/ encerramento",_xlfn.DAYS(Tabela2[[#This Row],[Data do documento de encerramento]],J496)))</f>
        <v>6</v>
      </c>
      <c r="CA496" s="109" t="s">
        <v>8889</v>
      </c>
      <c r="CB496" s="109"/>
      <c r="CC496" s="117"/>
      <c r="CD496" s="109"/>
      <c r="CE496" s="109"/>
      <c r="CF496" s="109"/>
    </row>
    <row r="497" spans="1:84" ht="45.75" hidden="1">
      <c r="A497" s="172">
        <v>202572036000</v>
      </c>
      <c r="B497" s="173" t="s">
        <v>8890</v>
      </c>
      <c r="C497" s="110" t="str">
        <f>VLOOKUP(Tabela2[[#This Row],[SIEMA]],Siema2025,4,FALSE)</f>
        <v xml:space="preserve"> MT</v>
      </c>
      <c r="D497" s="108" t="str">
        <f>VLOOKUP(Tabela2[[#This Row],[SIEMA]],Siema2025,3,FALSE)</f>
        <v xml:space="preserve">Matupá </v>
      </c>
      <c r="E497" s="108" t="s">
        <v>7326</v>
      </c>
      <c r="F497" s="108" t="s">
        <v>8891</v>
      </c>
      <c r="G497" s="108" t="s">
        <v>8892</v>
      </c>
      <c r="H497" s="108" t="s">
        <v>8893</v>
      </c>
      <c r="I497" s="106" t="s">
        <v>7118</v>
      </c>
      <c r="J497" s="107">
        <f>VLOOKUP(Tabela2[[#This Row],[SIEMA]],Siema2025,2,FALSE)</f>
        <v>45857</v>
      </c>
      <c r="K497" s="107" t="str">
        <f>VLOOKUP(Tabela2[[#This Row],[SIEMA]],Siema2025,16,FALSE)</f>
        <v>Sábado</v>
      </c>
      <c r="L497" s="108" t="str">
        <f>IF(Tabela2[[#This Row],[Data]]="","Sem Informação",VLOOKUP(MONTH(Tabela2[[#This Row],[Data]]),'[1]Validação de dados'!$I$1:$J$13,2,0))</f>
        <v>Julho</v>
      </c>
      <c r="M497" s="106">
        <f>YEAR(Tabela2[[#This Row],[Data]])</f>
        <v>2025</v>
      </c>
      <c r="N497" s="107" t="str">
        <f>VLOOKUP(Tabela2[[#This Row],[SIEMA]],Siema2025,17,FALSE)</f>
        <v>Matutino</v>
      </c>
      <c r="O497" s="107" t="str">
        <f>VLOOKUP(Tabela2[[#This Row],[SIEMA]],Siema2025,5,FALSE)</f>
        <v>Rodovia</v>
      </c>
      <c r="P497" s="106" t="str">
        <f>VLOOKUP(Tabela2[[#This Row],[SIEMA]],Siema2025,21,FALSE)</f>
        <v/>
      </c>
      <c r="Q497" s="106">
        <v>1202</v>
      </c>
      <c r="R497" s="106" t="str">
        <f>VLOOKUP(Tabela2[[#This Row],[SIEMA]],Siema2025,10,FALSE)</f>
        <v/>
      </c>
      <c r="S497" s="109" t="str">
        <f>IF(Q497="","", IF(Q497="NC","", IF(Q497="NE","", IF(Q497="NA","",IFERROR(VLOOKUP(Q497,Produtos!$A$1:$C$2319,2,FALSE),"Não Cadastrado")))))</f>
        <v>GASÓLEO ou ÓLEO DIESEL ou ÓLEO PARA AQUECIMENTO, LEVE</v>
      </c>
      <c r="T497" s="106">
        <v>15000</v>
      </c>
      <c r="U497" s="106" t="s">
        <v>648</v>
      </c>
      <c r="V497" s="106">
        <f>IF(Q497="","",IF(ISNUMBER(Q497)=FALSE,"Não se aplica",IFERROR(VLOOKUP(Q497,Produtos!$A$1:$C$2319,3,FALSE),"Não Cadastrado")))</f>
        <v>3</v>
      </c>
      <c r="W497" s="106">
        <v>1170</v>
      </c>
      <c r="X497" s="115" t="str">
        <f>IF(Tabela2[[#This Row],[Origem do acidente]] = "Plataforma", "PREENCHER","NA")</f>
        <v>NA</v>
      </c>
      <c r="Y497" s="111" t="s">
        <v>8894</v>
      </c>
      <c r="Z497" s="106">
        <v>2000</v>
      </c>
      <c r="AA497" s="106" t="s">
        <v>648</v>
      </c>
      <c r="AB497" s="106">
        <v>3</v>
      </c>
      <c r="AC497" s="106"/>
      <c r="AD497" s="110" t="str">
        <f>IF(Tabela2[[#This Row],[Origem do acidente]] = "Plataforma", "PREENCHER","NA")</f>
        <v>NA</v>
      </c>
      <c r="AE497" s="109" t="str">
        <f>IF(AC497="","", IF(AC497="NC","", IF(AC497="NE","", IF(AC497="NA","",IFERROR(VLOOKUP(AC497,Produtos!$A$1:$C$2319,2,FALSE),"Não Cadastrado")))))</f>
        <v/>
      </c>
      <c r="AF497" s="106"/>
      <c r="AG497" s="106"/>
      <c r="AH497" s="106" t="str">
        <f>IF(AC497="","",IF(ISNUMBER(AC497)=FALSE,"Não se aplica",IFERROR(VLOOKUP(AC497,Produtos!$A$1:$C$2319,3,FALSE),"Não Cadastrado")))</f>
        <v/>
      </c>
      <c r="AI497" s="106"/>
      <c r="AJ497" s="106" t="s">
        <v>8895</v>
      </c>
      <c r="AK497" s="109" t="s">
        <v>7356</v>
      </c>
      <c r="AL497" s="109" t="s">
        <v>7368</v>
      </c>
      <c r="AM497" s="109"/>
      <c r="AN497" s="110" t="str">
        <f>VLOOKUP(Tabela2[[#This Row],[SIEMA]],Siema2025,51,FALSE)</f>
        <v/>
      </c>
      <c r="AO497" s="110" t="str">
        <f>VLOOKUP(Tabela2[[#This Row],[SIEMA]],Siema2025,53,FALSE)</f>
        <v/>
      </c>
      <c r="AP497" s="110" t="str">
        <f>VLOOKUP(Tabela2[[#This Row],[SIEMA]],Siema2025,55,FALSE)</f>
        <v/>
      </c>
      <c r="AQ497" s="110" t="str">
        <f>VLOOKUP(Tabela2[[#This Row],[SIEMA]],Siema2025,57,FALSE)</f>
        <v>X</v>
      </c>
      <c r="AR497" s="110" t="str">
        <f>VLOOKUP(Tabela2[[#This Row],[SIEMA]],Siema2025,59,FALSE)</f>
        <v>X</v>
      </c>
      <c r="AS497" s="110" t="str">
        <f>VLOOKUP(Tabela2[[#This Row],[SIEMA]],Siema2025,61,FALSE)</f>
        <v/>
      </c>
      <c r="AT497" s="110" t="str">
        <f>VLOOKUP(Tabela2[[#This Row],[SIEMA]],Siema2025,63,FALSE)</f>
        <v/>
      </c>
      <c r="AU497" s="110" t="str">
        <f>VLOOKUP(Tabela2[[#This Row],[SIEMA]],Siema2025,65,FALSE)</f>
        <v>X</v>
      </c>
      <c r="AV497" s="110" t="str">
        <f>VLOOKUP(Tabela2[[#This Row],[SIEMA]],Siema2025,67,FALSE)</f>
        <v/>
      </c>
      <c r="AW497" s="110" t="str">
        <f>VLOOKUP(Tabela2[[#This Row],[SIEMA]],Siema2025,69,FALSE)</f>
        <v/>
      </c>
      <c r="AX497" s="110" t="str">
        <f>VLOOKUP(Tabela2[[#This Row],[SIEMA]],Siema2025,71,FALSE)</f>
        <v/>
      </c>
      <c r="AY497" s="110" t="str">
        <f>VLOOKUP(Tabela2[[#This Row],[SIEMA]],Siema2025,73,FALSE)</f>
        <v/>
      </c>
      <c r="AZ497" s="110" t="str">
        <f>VLOOKUP(Tabela2[[#This Row],[SIEMA]],Siema2025,75,FALSE)</f>
        <v/>
      </c>
      <c r="BA497" s="110" t="str">
        <f>VLOOKUP(Tabela2[[#This Row],[SIEMA]],Siema2025,77,FALSE)</f>
        <v/>
      </c>
      <c r="BB497" s="110" t="str">
        <f>VLOOKUP(Tabela2[[#This Row],[SIEMA]],Siema2025,79,FALSE)</f>
        <v/>
      </c>
      <c r="BC497" s="110" t="str">
        <f>IF(Tabela2[[#This Row],[Outro(s) ]] = "X", "PREENCHER","NA")</f>
        <v>NA</v>
      </c>
      <c r="BD497" s="110" t="str">
        <f>VLOOKUP(Tabela2[[#This Row],[SIEMA]],Siema2025,82,FALSE)</f>
        <v/>
      </c>
      <c r="BE497" s="110" t="str">
        <f>VLOOKUP(Tabela2[[#This Row],[SIEMA]],Siema2025,81,FALSE)</f>
        <v/>
      </c>
      <c r="BF497" s="112" t="s">
        <v>8896</v>
      </c>
      <c r="BG497" s="112"/>
      <c r="BH497" s="113" t="s">
        <v>8897</v>
      </c>
      <c r="BI497" s="114" t="str">
        <f>VLOOKUP(Tabela2[[#This Row],[SIEMA]],Siema2025,107,FALSE)</f>
        <v>Não</v>
      </c>
      <c r="BJ497" s="109" t="s">
        <v>7097</v>
      </c>
      <c r="BK497" s="106" t="s">
        <v>2696</v>
      </c>
      <c r="BL497" s="143">
        <v>45859</v>
      </c>
      <c r="BM497" s="110">
        <f ca="1">IF(Tabela2[[#This Row],[Data de atendimento do Ibama (considerar o primeiro documento/ação)]]="",_xlfn.DAYS(TODAY(),J497),_xlfn.DAYS(Tabela2[[#This Row],[Data de atendimento do Ibama (considerar o primeiro documento/ação)]],J497))</f>
        <v>2</v>
      </c>
      <c r="BN497" s="110" t="str">
        <f>IF(Tabela2[[#This Row],[Atendido pelo Ibama ("Não" ou "Sim")]]="Não","Preencher", IF(Tabela2[[#This Row],[Atendido pelo Ibama ("Não" ou "Sim")]]="Sim","NA",""))</f>
        <v>NA</v>
      </c>
      <c r="BO497" s="116" t="s">
        <v>7123</v>
      </c>
      <c r="BP497" s="110" t="s">
        <v>7332</v>
      </c>
      <c r="BQ497" s="108" t="s">
        <v>7062</v>
      </c>
      <c r="BR497" s="110" t="str">
        <f>IF(Tabela2[[#This Row],[Equipe do Ibama foi a campo? Houve sobrevoo do Poseidon?]] = "Sim", "PREENCHER","NA")</f>
        <v>NA</v>
      </c>
      <c r="BS497" s="110" t="s">
        <v>123</v>
      </c>
      <c r="BT497" s="110" t="s">
        <v>7099</v>
      </c>
      <c r="BU497" s="110" t="s">
        <v>123</v>
      </c>
      <c r="BV497" s="110" t="s">
        <v>123</v>
      </c>
      <c r="BW497" s="110" t="s">
        <v>123</v>
      </c>
      <c r="BX497" s="108" t="s">
        <v>7119</v>
      </c>
      <c r="BY497" s="143"/>
      <c r="BZ497" s="106" t="str">
        <f>IF(Tabela2[[#This Row],[Data do documento de encerramento]]="NA","NA",IF(Tabela2[[#This Row],[Data do documento de encerramento]]="","Pendente de conclusão/ encerramento",_xlfn.DAYS(Tabela2[[#This Row],[Data do documento de encerramento]],J497)))</f>
        <v>Pendente de conclusão/ encerramento</v>
      </c>
      <c r="CA497" s="109" t="s">
        <v>8898</v>
      </c>
      <c r="CB497" s="109"/>
      <c r="CC497" s="109"/>
      <c r="CD497" s="109"/>
      <c r="CE497" s="109"/>
      <c r="CF497" s="109"/>
    </row>
    <row r="498" spans="1:84" ht="30.75" hidden="1">
      <c r="A498" s="231">
        <v>202572139617</v>
      </c>
      <c r="B498" s="173" t="s">
        <v>8899</v>
      </c>
      <c r="C498" s="110" t="str">
        <f>VLOOKUP(Tabela2[[#This Row],[SIEMA]],Siema2025,4,FALSE)</f>
        <v xml:space="preserve"> SP</v>
      </c>
      <c r="D498" s="108" t="str">
        <f>VLOOKUP(Tabela2[[#This Row],[SIEMA]],Siema2025,3,FALSE)</f>
        <v xml:space="preserve">Cubatão </v>
      </c>
      <c r="E498" s="108" t="s">
        <v>8900</v>
      </c>
      <c r="F498" s="108"/>
      <c r="G498" s="108" t="s">
        <v>8901</v>
      </c>
      <c r="H498" s="108" t="s">
        <v>8902</v>
      </c>
      <c r="I498" s="106" t="s">
        <v>7118</v>
      </c>
      <c r="J498" s="107">
        <f>VLOOKUP(Tabela2[[#This Row],[SIEMA]],Siema2025,2,FALSE)</f>
        <v>45857</v>
      </c>
      <c r="K498" s="107" t="str">
        <f>VLOOKUP(Tabela2[[#This Row],[SIEMA]],Siema2025,16,FALSE)</f>
        <v>Sábado</v>
      </c>
      <c r="L498" s="108" t="str">
        <f>IF(Tabela2[[#This Row],[Data]]="","Sem Informação",VLOOKUP(MONTH(Tabela2[[#This Row],[Data]]),'[1]Validação de dados'!$I$1:$J$13,2,0))</f>
        <v>Julho</v>
      </c>
      <c r="M498" s="106">
        <f>YEAR(Tabela2[[#This Row],[Data]])</f>
        <v>2025</v>
      </c>
      <c r="N498" s="107" t="str">
        <f>VLOOKUP(Tabela2[[#This Row],[SIEMA]],Siema2025,17,FALSE)</f>
        <v>Noturno</v>
      </c>
      <c r="O498" s="107" t="str">
        <f>VLOOKUP(Tabela2[[#This Row],[SIEMA]],Siema2025,5,FALSE)</f>
        <v>Ferrovia</v>
      </c>
      <c r="P498" s="106" t="str">
        <f>VLOOKUP(Tabela2[[#This Row],[SIEMA]],Siema2025,21,FALSE)</f>
        <v>Vandalismo na ferrovia com abertura de 3 bicas em 2 vagões graneeleiros carregados com milho.</v>
      </c>
      <c r="Q498" s="106" t="s">
        <v>7119</v>
      </c>
      <c r="R498" s="106" t="s">
        <v>7119</v>
      </c>
      <c r="S498" s="109" t="s">
        <v>365</v>
      </c>
      <c r="T498" s="106" t="str">
        <f>VLOOKUP(Tabela2[[#This Row],[SIEMA]],Siema2025,11,FALSE)</f>
        <v>15</v>
      </c>
      <c r="U498" s="106" t="s">
        <v>7120</v>
      </c>
      <c r="V498" s="106" t="s">
        <v>7119</v>
      </c>
      <c r="W498" s="106"/>
      <c r="X498" s="115"/>
      <c r="Y498" s="111" t="str">
        <f>IF(W498="","", IF(W498="NC","", IF(W498="NE","", IF(W498="NA","",IFERROR(VLOOKUP(W498,Produtos!$A$1:$C$2319,2,FALSE),"Não Cadastrado")))))</f>
        <v/>
      </c>
      <c r="Z498" s="106"/>
      <c r="AA498" s="106"/>
      <c r="AB498" s="106" t="str">
        <f>IF(W498="","",IF(ISNUMBER(W498)=FALSE,"Não se aplica",IFERROR(VLOOKUP(W498,Produtos!$A$1:$C$2319,3,FALSE),"Não Cadastrado")))</f>
        <v/>
      </c>
      <c r="AC498" s="106"/>
      <c r="AD498" s="110"/>
      <c r="AE498" s="109" t="str">
        <f>IF(AC498="","", IF(AC498="NC","", IF(AC498="NE","", IF(AC498="NA","",IFERROR(VLOOKUP(AC498,Produtos!$A$1:$C$2319,2,FALSE),"Não Cadastrado")))))</f>
        <v/>
      </c>
      <c r="AF498" s="106"/>
      <c r="AG498" s="106"/>
      <c r="AH498" s="106" t="str">
        <f>IF(AC498="","",IF(ISNUMBER(AC498)=FALSE,"Não se aplica",IFERROR(VLOOKUP(AC498,Produtos!$A$1:$C$2319,3,FALSE),"Não Cadastrado")))</f>
        <v/>
      </c>
      <c r="AI498" s="106"/>
      <c r="AJ498" s="106" t="str">
        <f>VLOOKUP(Tabela2[[#This Row],[SIEMA]],Siema2025,26,FALSE)</f>
        <v>Ato criminoso caracterizado pela abertura de bicas em vagões graneleiros ferroviário carregado
com milho.</v>
      </c>
      <c r="AK498" s="109" t="s">
        <v>7121</v>
      </c>
      <c r="AL498" s="109"/>
      <c r="AM498" s="109"/>
      <c r="AN498" s="110" t="str">
        <f>VLOOKUP(Tabela2[[#This Row],[SIEMA]],Siema2025,51,FALSE)</f>
        <v/>
      </c>
      <c r="AO498" s="110" t="str">
        <f>VLOOKUP(Tabela2[[#This Row],[SIEMA]],Siema2025,53,FALSE)</f>
        <v/>
      </c>
      <c r="AP498" s="110" t="str">
        <f>VLOOKUP(Tabela2[[#This Row],[SIEMA]],Siema2025,55,FALSE)</f>
        <v/>
      </c>
      <c r="AQ498" s="110" t="str">
        <f>VLOOKUP(Tabela2[[#This Row],[SIEMA]],Siema2025,57,FALSE)</f>
        <v/>
      </c>
      <c r="AR498" s="110" t="str">
        <f>VLOOKUP(Tabela2[[#This Row],[SIEMA]],Siema2025,59,FALSE)</f>
        <v/>
      </c>
      <c r="AS498" s="110" t="str">
        <f>VLOOKUP(Tabela2[[#This Row],[SIEMA]],Siema2025,61,FALSE)</f>
        <v/>
      </c>
      <c r="AT498" s="110" t="str">
        <f>VLOOKUP(Tabela2[[#This Row],[SIEMA]],Siema2025,63,FALSE)</f>
        <v/>
      </c>
      <c r="AU498" s="110" t="str">
        <f>VLOOKUP(Tabela2[[#This Row],[SIEMA]],Siema2025,65,FALSE)</f>
        <v>X</v>
      </c>
      <c r="AV498" s="110" t="str">
        <f>VLOOKUP(Tabela2[[#This Row],[SIEMA]],Siema2025,67,FALSE)</f>
        <v/>
      </c>
      <c r="AW498" s="110" t="str">
        <f>VLOOKUP(Tabela2[[#This Row],[SIEMA]],Siema2025,69,FALSE)</f>
        <v/>
      </c>
      <c r="AX498" s="110" t="str">
        <f>VLOOKUP(Tabela2[[#This Row],[SIEMA]],Siema2025,71,FALSE)</f>
        <v/>
      </c>
      <c r="AY498" s="110" t="str">
        <f>VLOOKUP(Tabela2[[#This Row],[SIEMA]],Siema2025,73,FALSE)</f>
        <v/>
      </c>
      <c r="AZ498" s="110" t="str">
        <f>VLOOKUP(Tabela2[[#This Row],[SIEMA]],Siema2025,75,FALSE)</f>
        <v/>
      </c>
      <c r="BA498" s="110" t="str">
        <f>VLOOKUP(Tabela2[[#This Row],[SIEMA]],Siema2025,77,FALSE)</f>
        <v/>
      </c>
      <c r="BB498" s="110" t="str">
        <f>VLOOKUP(Tabela2[[#This Row],[SIEMA]],Siema2025,79,FALSE)</f>
        <v/>
      </c>
      <c r="BC498" s="110" t="str">
        <f>IF(Tabela2[[#This Row],[Outro(s) ]] = "X", "PREENCHER","NA")</f>
        <v>NA</v>
      </c>
      <c r="BD498" s="110" t="str">
        <f>VLOOKUP(Tabela2[[#This Row],[SIEMA]],Siema2025,82,FALSE)</f>
        <v/>
      </c>
      <c r="BE498" s="110" t="str">
        <f>VLOOKUP(Tabela2[[#This Row],[SIEMA]],Siema2025,81,FALSE)</f>
        <v/>
      </c>
      <c r="BF498" s="112" t="s">
        <v>3066</v>
      </c>
      <c r="BG498" s="112" t="s">
        <v>7122</v>
      </c>
      <c r="BH498" s="113" t="str">
        <f>VLOOKUP(Tabela2[[#This Row],[SIEMA]],Siema2025,29,FALSE)</f>
        <v>02502844000166</v>
      </c>
      <c r="BI498" s="114" t="str">
        <f>VLOOKUP(Tabela2[[#This Row],[SIEMA]],Siema2025,107,FALSE)</f>
        <v>Não</v>
      </c>
      <c r="BJ498" s="109" t="s">
        <v>7097</v>
      </c>
      <c r="BK498" s="106" t="s">
        <v>2696</v>
      </c>
      <c r="BL498" s="143">
        <v>45868</v>
      </c>
      <c r="BM498" s="110">
        <f ca="1">IF(Tabela2[[#This Row],[Data de atendimento do Ibama (considerar o primeiro documento/ação)]]="",_xlfn.DAYS(TODAY(),J498),_xlfn.DAYS(Tabela2[[#This Row],[Data de atendimento do Ibama (considerar o primeiro documento/ação)]],J498))</f>
        <v>11</v>
      </c>
      <c r="BN498" s="110" t="str">
        <f>IF(Tabela2[[#This Row],[Atendido pelo Ibama ("Não" ou "Sim")]]="Não","Preencher", IF(Tabela2[[#This Row],[Atendido pelo Ibama ("Não" ou "Sim")]]="Sim","NA",""))</f>
        <v>NA</v>
      </c>
      <c r="BO498" s="116" t="s">
        <v>7098</v>
      </c>
      <c r="BP498" s="110" t="str">
        <f>IF(Tabela2[[#This Row],[Forma de atendimento (primeiro documento/ação)]]= "Outros (especificar)", "PREENCHER","NA")</f>
        <v>NA</v>
      </c>
      <c r="BQ498" s="108" t="s">
        <v>123</v>
      </c>
      <c r="BR498" s="110" t="str">
        <f>IF(Tabela2[[#This Row],[Equipe do Ibama foi a campo? Houve sobrevoo do Poseidon?]] = "Sim", "PREENCHER","NA")</f>
        <v>NA</v>
      </c>
      <c r="BS498" s="110" t="str">
        <f>IF(Tabela2[[#This Row],[Se sim, foi emitida Ordem de Emergência? (informações vinculada à coluna CK)]] = "Sim", "PREENCHER","NA")</f>
        <v>NA</v>
      </c>
      <c r="BT498" s="110" t="s">
        <v>7125</v>
      </c>
      <c r="BU498" s="110" t="s">
        <v>2696</v>
      </c>
      <c r="BV498" s="110" t="s">
        <v>123</v>
      </c>
      <c r="BW498" s="110" t="s">
        <v>123</v>
      </c>
      <c r="BX498" s="108" t="s">
        <v>7119</v>
      </c>
      <c r="BY498" s="143"/>
      <c r="BZ498" s="106" t="str">
        <f>IF(Tabela2[[#This Row],[Data do documento de encerramento]]="NA","NA",IF(Tabela2[[#This Row],[Data do documento de encerramento]]="","Pendente de conclusão/ encerramento",_xlfn.DAYS(Tabela2[[#This Row],[Data do documento de encerramento]],J498)))</f>
        <v>Pendente de conclusão/ encerramento</v>
      </c>
      <c r="CA498" s="109" t="s">
        <v>7126</v>
      </c>
      <c r="CB498" s="109"/>
      <c r="CC498" s="109"/>
      <c r="CD498" s="109"/>
      <c r="CE498" s="109"/>
      <c r="CF498" s="109"/>
    </row>
    <row r="499" spans="1:84" ht="30.75">
      <c r="A499" s="185">
        <v>202572150422</v>
      </c>
      <c r="B499" s="120" t="s">
        <v>8903</v>
      </c>
      <c r="C499" s="110" t="s">
        <v>672</v>
      </c>
      <c r="D499" s="108" t="s">
        <v>637</v>
      </c>
      <c r="E499" s="108" t="s">
        <v>8904</v>
      </c>
      <c r="F499" s="108"/>
      <c r="G499" s="108" t="s">
        <v>8905</v>
      </c>
      <c r="H499" s="108" t="s">
        <v>8906</v>
      </c>
      <c r="I499" s="106" t="str">
        <f>VLOOKUP(Tabela2[[#This Row],[SIEMA]],Siema2025,19,FALSE)</f>
        <v>Santos</v>
      </c>
      <c r="J499" s="107">
        <f>VLOOKUP(Tabela2[[#This Row],[SIEMA]],Siema2025,2,FALSE)</f>
        <v>45857</v>
      </c>
      <c r="K499" s="107" t="str">
        <f>VLOOKUP(Tabela2[[#This Row],[SIEMA]],Siema2025,16,FALSE)</f>
        <v>Sábado</v>
      </c>
      <c r="L499" s="108" t="str">
        <f>IF(Tabela2[[#This Row],[Data]]="","Sem Informação",VLOOKUP(MONTH(Tabela2[[#This Row],[Data]]),'[1]Validação de dados'!$I$1:$J$13,2,0))</f>
        <v>Julho</v>
      </c>
      <c r="M499" s="106">
        <f>YEAR(Tabela2[[#This Row],[Data]])</f>
        <v>2025</v>
      </c>
      <c r="N499" s="107" t="str">
        <f>VLOOKUP(Tabela2[[#This Row],[SIEMA]],Siema2025,17,FALSE)</f>
        <v>Vespertino</v>
      </c>
      <c r="O499" s="107" t="str">
        <f>VLOOKUP(Tabela2[[#This Row],[SIEMA]],Siema2025,5,FALSE)</f>
        <v>Plataforma</v>
      </c>
      <c r="P499" s="106" t="str">
        <f>VLOOKUP(Tabela2[[#This Row],[SIEMA]],Siema2025,21,FALSE)</f>
        <v/>
      </c>
      <c r="Q499" s="106">
        <v>1267</v>
      </c>
      <c r="R499" s="106" t="s">
        <v>2043</v>
      </c>
      <c r="S499" s="109" t="str">
        <f>IF(Q499="","", IF(Q499="NC","", IF(Q499="NE","", IF(Q499="NA","",IFERROR(VLOOKUP(Q499,Produtos!$A$1:$C$2319,2,FALSE),"Não Cadastrado")))))</f>
        <v>PETRÓLEO CRU</v>
      </c>
      <c r="T499" s="106">
        <v>4.0000000000000001E-3</v>
      </c>
      <c r="U499" s="106" t="s">
        <v>7109</v>
      </c>
      <c r="V499" s="106">
        <f>IF(Q499="","",IF(ISNUMBER(Q499)=FALSE,"Não se aplica",IFERROR(VLOOKUP(Q499,Produtos!$A$1:$C$2319,3,FALSE),"Não Cadastrado")))</f>
        <v>3</v>
      </c>
      <c r="W499" s="106" t="str">
        <f>VLOOKUP(Tabela2[[#This Row],[SIEMA]],Siema2025,10,FALSE)</f>
        <v/>
      </c>
      <c r="X499" s="115"/>
      <c r="Y499" s="111" t="str">
        <f>IF(W499="","", IF(W499="NC","", IF(W499="NE","", IF(W499="NA","",IFERROR(VLOOKUP(W499,Produtos!$A$1:$C$2319,2,FALSE),"Não Cadastrado")))))</f>
        <v/>
      </c>
      <c r="Z499" s="106" t="str">
        <f>VLOOKUP(Tabela2[[#This Row],[SIEMA]],Siema2025,11,FALSE)</f>
        <v xml:space="preserve"> </v>
      </c>
      <c r="AA499" s="106" t="str">
        <f>VLOOKUP(Tabela2[[#This Row],[SIEMA]],Siema2025,12,FALSE)</f>
        <v xml:space="preserve"> </v>
      </c>
      <c r="AB499" s="106" t="str">
        <f>IF(W499="","",IF(ISNUMBER(W499)=FALSE,"Não se aplica",IFERROR(VLOOKUP(W499,Produtos!$A$1:$C$2319,3,FALSE),"Não Cadastrado")))</f>
        <v/>
      </c>
      <c r="AC499" s="106"/>
      <c r="AD499" s="110"/>
      <c r="AE499" s="109" t="str">
        <f>IF(AC499="","", IF(AC499="NC","", IF(AC499="NE","", IF(AC499="NA","",IFERROR(VLOOKUP(AC499,Produtos!$A$1:$C$2319,2,FALSE),"Não Cadastrado")))))</f>
        <v/>
      </c>
      <c r="AF499" s="106"/>
      <c r="AG499" s="106"/>
      <c r="AH499" s="106" t="str">
        <f>IF(AC499="","",IF(ISNUMBER(AC499)=FALSE,"Não se aplica",IFERROR(VLOOKUP(AC499,Produtos!$A$1:$C$2319,3,FALSE),"Não Cadastrado")))</f>
        <v/>
      </c>
      <c r="AI499" s="106"/>
      <c r="AJ499" s="106" t="str">
        <f>VLOOKUP(Tabela2[[#This Row],[SIEMA]],Siema2025,26,FALSE)</f>
        <v>Retorno de água oleosa presente no sistema de drenagem aberta.</v>
      </c>
      <c r="AK499" s="109" t="s">
        <v>6834</v>
      </c>
      <c r="AL499" s="109"/>
      <c r="AM499" s="109"/>
      <c r="AN499" s="110" t="str">
        <f>VLOOKUP(Tabela2[[#This Row],[SIEMA]],Siema2025,51,FALSE)</f>
        <v/>
      </c>
      <c r="AO499" s="110" t="str">
        <f>VLOOKUP(Tabela2[[#This Row],[SIEMA]],Siema2025,53,FALSE)</f>
        <v/>
      </c>
      <c r="AP499" s="110" t="str">
        <f>VLOOKUP(Tabela2[[#This Row],[SIEMA]],Siema2025,55,FALSE)</f>
        <v/>
      </c>
      <c r="AQ499" s="110" t="str">
        <f>VLOOKUP(Tabela2[[#This Row],[SIEMA]],Siema2025,57,FALSE)</f>
        <v/>
      </c>
      <c r="AR499" s="110" t="str">
        <f>VLOOKUP(Tabela2[[#This Row],[SIEMA]],Siema2025,59,FALSE)</f>
        <v/>
      </c>
      <c r="AS499" s="110" t="str">
        <f>VLOOKUP(Tabela2[[#This Row],[SIEMA]],Siema2025,61,FALSE)</f>
        <v>X</v>
      </c>
      <c r="AT499" s="110" t="str">
        <f>VLOOKUP(Tabela2[[#This Row],[SIEMA]],Siema2025,63,FALSE)</f>
        <v/>
      </c>
      <c r="AU499" s="110" t="str">
        <f>VLOOKUP(Tabela2[[#This Row],[SIEMA]],Siema2025,65,FALSE)</f>
        <v/>
      </c>
      <c r="AV499" s="110" t="str">
        <f>VLOOKUP(Tabela2[[#This Row],[SIEMA]],Siema2025,67,FALSE)</f>
        <v/>
      </c>
      <c r="AW499" s="110" t="str">
        <f>VLOOKUP(Tabela2[[#This Row],[SIEMA]],Siema2025,69,FALSE)</f>
        <v/>
      </c>
      <c r="AX499" s="110" t="str">
        <f>VLOOKUP(Tabela2[[#This Row],[SIEMA]],Siema2025,71,FALSE)</f>
        <v/>
      </c>
      <c r="AY499" s="110" t="str">
        <f>VLOOKUP(Tabela2[[#This Row],[SIEMA]],Siema2025,73,FALSE)</f>
        <v/>
      </c>
      <c r="AZ499" s="110" t="str">
        <f>VLOOKUP(Tabela2[[#This Row],[SIEMA]],Siema2025,75,FALSE)</f>
        <v/>
      </c>
      <c r="BA499" s="110" t="str">
        <f>VLOOKUP(Tabela2[[#This Row],[SIEMA]],Siema2025,77,FALSE)</f>
        <v/>
      </c>
      <c r="BB499" s="110" t="str">
        <f>VLOOKUP(Tabela2[[#This Row],[SIEMA]],Siema2025,79,FALSE)</f>
        <v/>
      </c>
      <c r="BC499" s="110" t="str">
        <f>IF(Tabela2[[#This Row],[Outro(s) ]] = "X", "PREENCHER","NA")</f>
        <v>NA</v>
      </c>
      <c r="BD499" s="110" t="str">
        <f>VLOOKUP(Tabela2[[#This Row],[SIEMA]],Siema2025,82,FALSE)</f>
        <v/>
      </c>
      <c r="BE499" s="110" t="str">
        <f>VLOOKUP(Tabela2[[#This Row],[SIEMA]],Siema2025,81,FALSE)</f>
        <v/>
      </c>
      <c r="BF499" s="112" t="str">
        <f>VLOOKUP(Tabela2[[#This Row],[SIEMA]],Siema2025,28,FALSE)</f>
        <v>Petróleo Brasileiro S.A. - PETROBRAS</v>
      </c>
      <c r="BG499" s="112"/>
      <c r="BH499" s="113">
        <v>33000167000101</v>
      </c>
      <c r="BI499" s="114" t="s">
        <v>2696</v>
      </c>
      <c r="BJ499" s="109" t="s">
        <v>7097</v>
      </c>
      <c r="BK499" s="106" t="s">
        <v>2696</v>
      </c>
      <c r="BL499" s="143">
        <v>45861</v>
      </c>
      <c r="BM499" s="110">
        <f ca="1">IF(Tabela2[[#This Row],[Data de atendimento do Ibama (considerar o primeiro documento/ação)]]="",_xlfn.DAYS(TODAY(),J499),_xlfn.DAYS(Tabela2[[#This Row],[Data de atendimento do Ibama (considerar o primeiro documento/ação)]],J499))</f>
        <v>4</v>
      </c>
      <c r="BN499" s="110" t="str">
        <f>IF(Tabela2[[#This Row],[Atendido pelo Ibama ("Não" ou "Sim")]]="Não","Preencher", IF(Tabela2[[#This Row],[Atendido pelo Ibama ("Não" ou "Sim")]]="Sim","NA",""))</f>
        <v>NA</v>
      </c>
      <c r="BO499" s="116" t="s">
        <v>7098</v>
      </c>
      <c r="BP499" s="110" t="str">
        <f>IF(Tabela2[[#This Row],[Forma de atendimento (primeiro documento/ação)]]= "Outros (especificar)", "PREENCHER","NA")</f>
        <v>NA</v>
      </c>
      <c r="BQ499" s="108" t="s">
        <v>123</v>
      </c>
      <c r="BR499" s="110" t="str">
        <f>IF(Tabela2[[#This Row],[Equipe do Ibama foi a campo? Houve sobrevoo do Poseidon?]] = "Sim", "PREENCHER","NA")</f>
        <v>NA</v>
      </c>
      <c r="BS499" s="110" t="str">
        <f>IF(Tabela2[[#This Row],[Se sim, foi emitida Ordem de Emergência? (informações vinculada à coluna CK)]] = "Sim", "PREENCHER","NA")</f>
        <v>NA</v>
      </c>
      <c r="BT499" s="110" t="s">
        <v>7099</v>
      </c>
      <c r="BU499" s="110" t="s">
        <v>123</v>
      </c>
      <c r="BV499" s="110" t="s">
        <v>123</v>
      </c>
      <c r="BW499" s="110" t="s">
        <v>123</v>
      </c>
      <c r="BX499" s="108" t="s">
        <v>7119</v>
      </c>
      <c r="BY499" s="108"/>
      <c r="BZ499" s="106" t="str">
        <f>IF(Tabela2[[#This Row],[Data do documento de encerramento]]="NA","NA",IF(Tabela2[[#This Row],[Data do documento de encerramento]]="","Pendente de conclusão/ encerramento",_xlfn.DAYS(Tabela2[[#This Row],[Data do documento de encerramento]],J499)))</f>
        <v>Pendente de conclusão/ encerramento</v>
      </c>
      <c r="CA499" s="109"/>
      <c r="CB499" s="109" t="s">
        <v>7156</v>
      </c>
      <c r="CC499" s="117" t="s">
        <v>7189</v>
      </c>
      <c r="CD499" s="109" t="s">
        <v>123</v>
      </c>
      <c r="CE499" s="109" t="s">
        <v>2696</v>
      </c>
      <c r="CF499" s="109" t="s">
        <v>7103</v>
      </c>
    </row>
    <row r="500" spans="1:84" ht="45.75">
      <c r="A500" s="185">
        <v>202572118059</v>
      </c>
      <c r="B500" s="120" t="s">
        <v>8907</v>
      </c>
      <c r="C500" s="110" t="s">
        <v>672</v>
      </c>
      <c r="D500" s="108" t="s">
        <v>637</v>
      </c>
      <c r="E500" s="108" t="s">
        <v>7767</v>
      </c>
      <c r="F500" s="108"/>
      <c r="G500" s="108" t="s">
        <v>8908</v>
      </c>
      <c r="H500" s="108" t="s">
        <v>8909</v>
      </c>
      <c r="I500" s="106" t="str">
        <f>VLOOKUP(Tabela2[[#This Row],[SIEMA]],Siema2025,19,FALSE)</f>
        <v>Santos</v>
      </c>
      <c r="J500" s="107">
        <f>VLOOKUP(Tabela2[[#This Row],[SIEMA]],Siema2025,2,FALSE)</f>
        <v>45858</v>
      </c>
      <c r="K500" s="107" t="str">
        <f>VLOOKUP(Tabela2[[#This Row],[SIEMA]],Siema2025,16,FALSE)</f>
        <v>Domingo</v>
      </c>
      <c r="L500" s="108" t="str">
        <f>IF(Tabela2[[#This Row],[Data]]="","Sem Informação",VLOOKUP(MONTH(Tabela2[[#This Row],[Data]]),'[1]Validação de dados'!$I$1:$J$13,2,0))</f>
        <v>Julho</v>
      </c>
      <c r="M500" s="106">
        <f>YEAR(Tabela2[[#This Row],[Data]])</f>
        <v>2025</v>
      </c>
      <c r="N500" s="107" t="str">
        <f>VLOOKUP(Tabela2[[#This Row],[SIEMA]],Siema2025,17,FALSE)</f>
        <v>Noturno</v>
      </c>
      <c r="O500" s="107" t="s">
        <v>111</v>
      </c>
      <c r="P500" s="106"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500" s="106" t="s">
        <v>637</v>
      </c>
      <c r="R500" s="106" t="s">
        <v>954</v>
      </c>
      <c r="S500" s="109" t="s">
        <v>7138</v>
      </c>
      <c r="T500" s="106">
        <v>1E-4</v>
      </c>
      <c r="U500" s="106" t="s">
        <v>7109</v>
      </c>
      <c r="V500" s="106" t="str">
        <f>IF(Q500="","",IF(ISNUMBER(Q500)=FALSE,"Não se aplica",IFERROR(VLOOKUP(Q500,Produtos!$A$1:$C$2319,3,FALSE),"Não Cadastrado")))</f>
        <v>Não se aplica</v>
      </c>
      <c r="W500" s="106"/>
      <c r="X500" s="115"/>
      <c r="Y500" s="111" t="str">
        <f>IF(W500="","", IF(W500="NC","", IF(W500="NE","", IF(W500="NA","",IFERROR(VLOOKUP(W500,Produtos!$A$1:$C$2319,2,FALSE),"Não Cadastrado")))))</f>
        <v/>
      </c>
      <c r="Z500" s="106"/>
      <c r="AA500" s="106"/>
      <c r="AB500" s="106" t="str">
        <f>IF(W500="","",IF(ISNUMBER(W500)=FALSE,"Não se aplica",IFERROR(VLOOKUP(W500,Produtos!$A$1:$C$2319,3,FALSE),"Não Cadastrado")))</f>
        <v/>
      </c>
      <c r="AC500" s="106"/>
      <c r="AD500" s="110"/>
      <c r="AE500" s="109" t="str">
        <f>IF(AC500="","", IF(AC500="NC","", IF(AC500="NE","", IF(AC500="NA","",IFERROR(VLOOKUP(AC500,Produtos!$A$1:$C$2319,2,FALSE),"Não Cadastrado")))))</f>
        <v/>
      </c>
      <c r="AF500" s="106"/>
      <c r="AG500" s="106"/>
      <c r="AH500" s="106" t="str">
        <f>IF(AC500="","",IF(ISNUMBER(AC500)=FALSE,"Não se aplica",IFERROR(VLOOKUP(AC500,Produtos!$A$1:$C$2319,3,FALSE),"Não Cadastrado")))</f>
        <v/>
      </c>
      <c r="AI500" s="106"/>
      <c r="AJ500" s="106" t="str">
        <f>VLOOKUP(Tabela2[[#This Row],[SIEMA]],Siema2025,26,FALSE)</f>
        <v>Falha de estanqueidade do MQC TOOL.</v>
      </c>
      <c r="AK500" s="109" t="s">
        <v>7096</v>
      </c>
      <c r="AL500" s="109" t="s">
        <v>7219</v>
      </c>
      <c r="AM500" s="109"/>
      <c r="AN500" s="110" t="str">
        <f>VLOOKUP(Tabela2[[#This Row],[SIEMA]],Siema2025,51,FALSE)</f>
        <v/>
      </c>
      <c r="AO500" s="110" t="str">
        <f>VLOOKUP(Tabela2[[#This Row],[SIEMA]],Siema2025,53,FALSE)</f>
        <v/>
      </c>
      <c r="AP500" s="110" t="str">
        <f>VLOOKUP(Tabela2[[#This Row],[SIEMA]],Siema2025,55,FALSE)</f>
        <v/>
      </c>
      <c r="AQ500" s="110" t="str">
        <f>VLOOKUP(Tabela2[[#This Row],[SIEMA]],Siema2025,57,FALSE)</f>
        <v/>
      </c>
      <c r="AR500" s="110" t="str">
        <f>VLOOKUP(Tabela2[[#This Row],[SIEMA]],Siema2025,59,FALSE)</f>
        <v/>
      </c>
      <c r="AS500" s="110" t="str">
        <f>VLOOKUP(Tabela2[[#This Row],[SIEMA]],Siema2025,61,FALSE)</f>
        <v>X</v>
      </c>
      <c r="AT500" s="110" t="str">
        <f>VLOOKUP(Tabela2[[#This Row],[SIEMA]],Siema2025,63,FALSE)</f>
        <v/>
      </c>
      <c r="AU500" s="110" t="str">
        <f>VLOOKUP(Tabela2[[#This Row],[SIEMA]],Siema2025,65,FALSE)</f>
        <v/>
      </c>
      <c r="AV500" s="110" t="str">
        <f>VLOOKUP(Tabela2[[#This Row],[SIEMA]],Siema2025,67,FALSE)</f>
        <v/>
      </c>
      <c r="AW500" s="110" t="str">
        <f>VLOOKUP(Tabela2[[#This Row],[SIEMA]],Siema2025,69,FALSE)</f>
        <v/>
      </c>
      <c r="AX500" s="110" t="str">
        <f>VLOOKUP(Tabela2[[#This Row],[SIEMA]],Siema2025,71,FALSE)</f>
        <v/>
      </c>
      <c r="AY500" s="110" t="str">
        <f>VLOOKUP(Tabela2[[#This Row],[SIEMA]],Siema2025,73,FALSE)</f>
        <v/>
      </c>
      <c r="AZ500" s="110" t="str">
        <f>VLOOKUP(Tabela2[[#This Row],[SIEMA]],Siema2025,75,FALSE)</f>
        <v/>
      </c>
      <c r="BA500" s="110" t="str">
        <f>VLOOKUP(Tabela2[[#This Row],[SIEMA]],Siema2025,77,FALSE)</f>
        <v/>
      </c>
      <c r="BB500" s="110" t="str">
        <f>VLOOKUP(Tabela2[[#This Row],[SIEMA]],Siema2025,79,FALSE)</f>
        <v/>
      </c>
      <c r="BC500" s="110" t="str">
        <f>IF(Tabela2[[#This Row],[Outro(s) ]] = "X", "PREENCHER","NA")</f>
        <v>NA</v>
      </c>
      <c r="BD500" s="110" t="str">
        <f>VLOOKUP(Tabela2[[#This Row],[SIEMA]],Siema2025,82,FALSE)</f>
        <v/>
      </c>
      <c r="BE500" s="110" t="str">
        <f>VLOOKUP(Tabela2[[#This Row],[SIEMA]],Siema2025,81,FALSE)</f>
        <v/>
      </c>
      <c r="BF500" s="112" t="str">
        <f>VLOOKUP(Tabela2[[#This Row],[SIEMA]],Siema2025,28,FALSE)</f>
        <v>Petrobras</v>
      </c>
      <c r="BG500" s="112"/>
      <c r="BH500" s="113">
        <v>33000167000101</v>
      </c>
      <c r="BI500" s="114" t="str">
        <f>VLOOKUP(Tabela2[[#This Row],[SIEMA]],Siema2025,107,FALSE)</f>
        <v>Não</v>
      </c>
      <c r="BJ500" s="109" t="s">
        <v>7097</v>
      </c>
      <c r="BK500" s="106" t="s">
        <v>2696</v>
      </c>
      <c r="BL500" s="143">
        <v>45861</v>
      </c>
      <c r="BM500" s="110">
        <f ca="1">IF(Tabela2[[#This Row],[Data de atendimento do Ibama (considerar o primeiro documento/ação)]]="",_xlfn.DAYS(TODAY(),J500),_xlfn.DAYS(Tabela2[[#This Row],[Data de atendimento do Ibama (considerar o primeiro documento/ação)]],J500))</f>
        <v>3</v>
      </c>
      <c r="BN500" s="110" t="str">
        <f>IF(Tabela2[[#This Row],[Atendido pelo Ibama ("Não" ou "Sim")]]="Não","Preencher", IF(Tabela2[[#This Row],[Atendido pelo Ibama ("Não" ou "Sim")]]="Sim","NA",""))</f>
        <v>NA</v>
      </c>
      <c r="BO500" s="116" t="s">
        <v>7098</v>
      </c>
      <c r="BP500" s="110" t="str">
        <f>IF(Tabela2[[#This Row],[Forma de atendimento (primeiro documento/ação)]]= "Outros (especificar)", "PREENCHER","NA")</f>
        <v>NA</v>
      </c>
      <c r="BQ500" s="108" t="s">
        <v>123</v>
      </c>
      <c r="BR500" s="110" t="str">
        <f>IF(Tabela2[[#This Row],[Equipe do Ibama foi a campo? Houve sobrevoo do Poseidon?]] = "Sim", "PREENCHER","NA")</f>
        <v>NA</v>
      </c>
      <c r="BS500" s="110" t="str">
        <f>IF(Tabela2[[#This Row],[Se sim, foi emitida Ordem de Emergência? (informações vinculada à coluna CK)]] = "Sim", "PREENCHER","NA")</f>
        <v>NA</v>
      </c>
      <c r="BT500" s="110" t="s">
        <v>7099</v>
      </c>
      <c r="BU500" s="110" t="s">
        <v>123</v>
      </c>
      <c r="BV500" s="110" t="s">
        <v>123</v>
      </c>
      <c r="BW500" s="110" t="s">
        <v>123</v>
      </c>
      <c r="BX500" s="108" t="s">
        <v>7119</v>
      </c>
      <c r="BY500" s="108"/>
      <c r="BZ500" s="106" t="str">
        <f>IF(Tabela2[[#This Row],[Data do documento de encerramento]]="NA","NA",IF(Tabela2[[#This Row],[Data do documento de encerramento]]="","Pendente de conclusão/ encerramento",_xlfn.DAYS(Tabela2[[#This Row],[Data do documento de encerramento]],J500)))</f>
        <v>Pendente de conclusão/ encerramento</v>
      </c>
      <c r="CA500" s="109"/>
      <c r="CB500" s="109" t="s">
        <v>7253</v>
      </c>
      <c r="CC500" s="109" t="s">
        <v>7438</v>
      </c>
      <c r="CD500" s="109" t="s">
        <v>123</v>
      </c>
      <c r="CE500" s="109" t="s">
        <v>123</v>
      </c>
      <c r="CF500" s="109" t="s">
        <v>7243</v>
      </c>
    </row>
    <row r="501" spans="1:84" ht="60.75" hidden="1">
      <c r="A501" s="172">
        <v>202581350401</v>
      </c>
      <c r="B501" s="173" t="s">
        <v>8910</v>
      </c>
      <c r="C501" s="110" t="str">
        <f>VLOOKUP(Tabela2[[#This Row],[SIEMA]],Siema2025,4,FALSE)</f>
        <v xml:space="preserve"> MG</v>
      </c>
      <c r="D501" s="108" t="str">
        <f>VLOOKUP(Tabela2[[#This Row],[SIEMA]],Siema2025,3,FALSE)</f>
        <v xml:space="preserve">Brumadinho </v>
      </c>
      <c r="E501" s="108" t="s">
        <v>4216</v>
      </c>
      <c r="F501" s="108" t="s">
        <v>8911</v>
      </c>
      <c r="G501" s="108" t="s">
        <v>8912</v>
      </c>
      <c r="H501" s="108" t="s">
        <v>8913</v>
      </c>
      <c r="I501" s="106" t="s">
        <v>7118</v>
      </c>
      <c r="J501" s="107">
        <f>VLOOKUP(Tabela2[[#This Row],[SIEMA]],Siema2025,2,FALSE)</f>
        <v>45858</v>
      </c>
      <c r="K501" s="107" t="str">
        <f>VLOOKUP(Tabela2[[#This Row],[SIEMA]],Siema2025,16,FALSE)</f>
        <v>Domingo</v>
      </c>
      <c r="L501" s="108" t="str">
        <f>IF(Tabela2[[#This Row],[Data]]="","Sem Informação",VLOOKUP(MONTH(Tabela2[[#This Row],[Data]]),'[1]Validação de dados'!$I$1:$J$13,2,0))</f>
        <v>Julho</v>
      </c>
      <c r="M501" s="106">
        <f>YEAR(Tabela2[[#This Row],[Data]])</f>
        <v>2025</v>
      </c>
      <c r="N501" s="107" t="str">
        <f>VLOOKUP(Tabela2[[#This Row],[SIEMA]],Siema2025,17,FALSE)</f>
        <v>Noturno</v>
      </c>
      <c r="O501" s="107" t="str">
        <f>VLOOKUP(Tabela2[[#This Row],[SIEMA]],Siema2025,5,FALSE)</f>
        <v>Rodovia</v>
      </c>
      <c r="P501" s="106" t="str">
        <f>VLOOKUP(Tabela2[[#This Row],[SIEMA]],Siema2025,21,FALSE)</f>
        <v/>
      </c>
      <c r="Q501" s="106">
        <v>1133</v>
      </c>
      <c r="R501" s="106" t="str">
        <f>VLOOKUP(Tabela2[[#This Row],[SIEMA]],Siema2025,10,FALSE)</f>
        <v/>
      </c>
      <c r="S501" s="109" t="str">
        <f>IF(Q501="","", IF(Q501="NC","", IF(Q501="NE","", IF(Q501="NA","",IFERROR(VLOOKUP(Q501,Produtos!$A$1:$C$2319,2,FALSE),"Não Cadastrado")))))</f>
        <v>ADESIVOS contendo líquido inflamável</v>
      </c>
      <c r="T501" s="106">
        <v>15</v>
      </c>
      <c r="U501" s="106" t="s">
        <v>7120</v>
      </c>
      <c r="V501" s="106">
        <f>IF(Q501="","",IF(ISNUMBER(Q501)=FALSE,"Não se aplica",IFERROR(VLOOKUP(Q501,Produtos!$A$1:$C$2319,3,FALSE),"Não Cadastrado")))</f>
        <v>3</v>
      </c>
      <c r="W501" s="106" t="str">
        <f>VLOOKUP(Tabela2[[#This Row],[SIEMA]],Siema2025,10,FALSE)</f>
        <v/>
      </c>
      <c r="X501" s="115" t="str">
        <f>IF(Tabela2[[#This Row],[Origem do acidente]] = "Plataforma", "PREENCHER","NA")</f>
        <v>NA</v>
      </c>
      <c r="Y501" s="111" t="str">
        <f>IF(W501="","", IF(W501="NC","", IF(W501="NE","", IF(W501="NA","",IFERROR(VLOOKUP(W501,Produtos!$A$1:$C$2319,2,FALSE),"Não Cadastrado")))))</f>
        <v/>
      </c>
      <c r="Z501" s="106" t="str">
        <f>VLOOKUP(Tabela2[[#This Row],[SIEMA]],Siema2025,11,FALSE)</f>
        <v xml:space="preserve"> </v>
      </c>
      <c r="AA501" s="106" t="str">
        <f>VLOOKUP(Tabela2[[#This Row],[SIEMA]],Siema2025,12,FALSE)</f>
        <v xml:space="preserve"> </v>
      </c>
      <c r="AB501" s="106" t="str">
        <f>IF(W501="","",IF(ISNUMBER(W501)=FALSE,"Não se aplica",IFERROR(VLOOKUP(W501,Produtos!$A$1:$C$2319,3,FALSE),"Não Cadastrado")))</f>
        <v/>
      </c>
      <c r="AC501" s="106"/>
      <c r="AD501" s="110" t="str">
        <f>IF(Tabela2[[#This Row],[Origem do acidente]] = "Plataforma", "PREENCHER","NA")</f>
        <v>NA</v>
      </c>
      <c r="AE501" s="109" t="str">
        <f>IF(AC501="","", IF(AC501="NC","", IF(AC501="NE","", IF(AC501="NA","",IFERROR(VLOOKUP(AC501,Produtos!$A$1:$C$2319,2,FALSE),"Não Cadastrado")))))</f>
        <v/>
      </c>
      <c r="AF501" s="106"/>
      <c r="AG501" s="106"/>
      <c r="AH501" s="106" t="str">
        <f>IF(AC501="","",IF(ISNUMBER(AC501)=FALSE,"Não se aplica",IFERROR(VLOOKUP(AC501,Produtos!$A$1:$C$2319,3,FALSE),"Não Cadastrado")))</f>
        <v/>
      </c>
      <c r="AI501" s="106"/>
      <c r="AJ501" s="106"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501" s="109" t="s">
        <v>7343</v>
      </c>
      <c r="AL501" s="109" t="s">
        <v>8078</v>
      </c>
      <c r="AM501" s="109" t="s">
        <v>7175</v>
      </c>
      <c r="AN501" s="110" t="str">
        <f>VLOOKUP(Tabela2[[#This Row],[SIEMA]],Siema2025,51,FALSE)</f>
        <v/>
      </c>
      <c r="AO501" s="110" t="str">
        <f>VLOOKUP(Tabela2[[#This Row],[SIEMA]],Siema2025,53,FALSE)</f>
        <v/>
      </c>
      <c r="AP501" s="110" t="str">
        <f>VLOOKUP(Tabela2[[#This Row],[SIEMA]],Siema2025,55,FALSE)</f>
        <v/>
      </c>
      <c r="AQ501" s="110" t="str">
        <f>VLOOKUP(Tabela2[[#This Row],[SIEMA]],Siema2025,57,FALSE)</f>
        <v/>
      </c>
      <c r="AR501" s="110" t="str">
        <f>VLOOKUP(Tabela2[[#This Row],[SIEMA]],Siema2025,59,FALSE)</f>
        <v/>
      </c>
      <c r="AS501" s="110" t="str">
        <f>VLOOKUP(Tabela2[[#This Row],[SIEMA]],Siema2025,61,FALSE)</f>
        <v/>
      </c>
      <c r="AT501" s="110" t="str">
        <f>VLOOKUP(Tabela2[[#This Row],[SIEMA]],Siema2025,63,FALSE)</f>
        <v/>
      </c>
      <c r="AU501" s="110" t="str">
        <f>VLOOKUP(Tabela2[[#This Row],[SIEMA]],Siema2025,65,FALSE)</f>
        <v>X</v>
      </c>
      <c r="AV501" s="110" t="str">
        <f>VLOOKUP(Tabela2[[#This Row],[SIEMA]],Siema2025,67,FALSE)</f>
        <v/>
      </c>
      <c r="AW501" s="110" t="str">
        <f>VLOOKUP(Tabela2[[#This Row],[SIEMA]],Siema2025,69,FALSE)</f>
        <v/>
      </c>
      <c r="AX501" s="110" t="str">
        <f>VLOOKUP(Tabela2[[#This Row],[SIEMA]],Siema2025,71,FALSE)</f>
        <v/>
      </c>
      <c r="AY501" s="110" t="str">
        <f>VLOOKUP(Tabela2[[#This Row],[SIEMA]],Siema2025,73,FALSE)</f>
        <v/>
      </c>
      <c r="AZ501" s="110" t="str">
        <f>VLOOKUP(Tabela2[[#This Row],[SIEMA]],Siema2025,75,FALSE)</f>
        <v/>
      </c>
      <c r="BA501" s="110" t="str">
        <f>VLOOKUP(Tabela2[[#This Row],[SIEMA]],Siema2025,77,FALSE)</f>
        <v/>
      </c>
      <c r="BB501" s="110" t="str">
        <f>VLOOKUP(Tabela2[[#This Row],[SIEMA]],Siema2025,79,FALSE)</f>
        <v/>
      </c>
      <c r="BC501" s="110" t="str">
        <f>IF(Tabela2[[#This Row],[Outro(s) ]] = "X", "PREENCHER","NA")</f>
        <v>NA</v>
      </c>
      <c r="BD501" s="110" t="str">
        <f>VLOOKUP(Tabela2[[#This Row],[SIEMA]],Siema2025,82,FALSE)</f>
        <v/>
      </c>
      <c r="BE501" s="110" t="str">
        <f>VLOOKUP(Tabela2[[#This Row],[SIEMA]],Siema2025,81,FALSE)</f>
        <v/>
      </c>
      <c r="BF501" s="112" t="str">
        <f>VLOOKUP(Tabela2[[#This Row],[SIEMA]],Siema2025,28,FALSE)</f>
        <v>GESSO VITORIA INDUSTRIA, EXTRACAO E COMERCIO LTDA</v>
      </c>
      <c r="BG501" s="112"/>
      <c r="BH501" s="113" t="str">
        <f>VLOOKUP(Tabela2[[#This Row],[SIEMA]],Siema2025,29,FALSE)</f>
        <v>05472606000143</v>
      </c>
      <c r="BI501" s="114" t="s">
        <v>2696</v>
      </c>
      <c r="BJ501" s="109" t="s">
        <v>7097</v>
      </c>
      <c r="BK501" s="106" t="s">
        <v>2696</v>
      </c>
      <c r="BL501" s="143">
        <v>45883</v>
      </c>
      <c r="BM501" s="110">
        <f ca="1">IF(Tabela2[[#This Row],[Data de atendimento do Ibama (considerar o primeiro documento/ação)]]="",_xlfn.DAYS(TODAY(),J501),_xlfn.DAYS(Tabela2[[#This Row],[Data de atendimento do Ibama (considerar o primeiro documento/ação)]],J501))</f>
        <v>25</v>
      </c>
      <c r="BN501" s="110" t="str">
        <f>IF(Tabela2[[#This Row],[Atendido pelo Ibama ("Não" ou "Sim")]]="Não","Preencher", IF(Tabela2[[#This Row],[Atendido pelo Ibama ("Não" ou "Sim")]]="Sim","NA",""))</f>
        <v>NA</v>
      </c>
      <c r="BO501" s="116" t="s">
        <v>7098</v>
      </c>
      <c r="BP501" s="110" t="str">
        <f>IF(Tabela2[[#This Row],[Forma de atendimento (primeiro documento/ação)]]= "Outros (especificar)", "PREENCHER","NA")</f>
        <v>NA</v>
      </c>
      <c r="BQ501" s="108" t="s">
        <v>123</v>
      </c>
      <c r="BR501" s="110" t="str">
        <f>IF(Tabela2[[#This Row],[Equipe do Ibama foi a campo? Houve sobrevoo do Poseidon?]] = "Sim", "PREENCHER","NA")</f>
        <v>NA</v>
      </c>
      <c r="BS501" s="110" t="str">
        <f>IF(Tabela2[[#This Row],[Se sim, foi emitida Ordem de Emergência? (informações vinculada à coluna CK)]] = "Sim", "PREENCHER","NA")</f>
        <v>NA</v>
      </c>
      <c r="BT501" s="110" t="s">
        <v>7112</v>
      </c>
      <c r="BU501" s="110" t="str">
        <f>IF(Tabela2[[#This Row],[Houve envio de Informações Pós-acidente (preencher "não se aplica" quando de competência estadual/municipal)]] = "Sim", "PREENCHER","NA")</f>
        <v>NA</v>
      </c>
      <c r="BV501" s="110" t="s">
        <v>2696</v>
      </c>
      <c r="BW501" s="110" t="s">
        <v>123</v>
      </c>
      <c r="BX501" s="108" t="s">
        <v>7119</v>
      </c>
      <c r="BY501" s="108"/>
      <c r="BZ501" s="106" t="str">
        <f>IF(Tabela2[[#This Row],[Data do documento de encerramento]]="NA","NA",IF(Tabela2[[#This Row],[Data do documento de encerramento]]="","Pendente de conclusão/ encerramento",_xlfn.DAYS(Tabela2[[#This Row],[Data do documento de encerramento]],J501)))</f>
        <v>Pendente de conclusão/ encerramento</v>
      </c>
      <c r="CA501" s="109" t="s">
        <v>8914</v>
      </c>
      <c r="CB501" s="109"/>
      <c r="CC501" s="109"/>
      <c r="CD501" s="109"/>
      <c r="CE501" s="109"/>
      <c r="CF501" s="109"/>
    </row>
    <row r="502" spans="1:84" ht="60.75" hidden="1">
      <c r="A502" s="172">
        <v>202572136030</v>
      </c>
      <c r="B502" s="173" t="s">
        <v>8915</v>
      </c>
      <c r="C502" s="110" t="str">
        <f>VLOOKUP(Tabela2[[#This Row],[SIEMA]],Siema2025,4,FALSE)</f>
        <v xml:space="preserve"> SP</v>
      </c>
      <c r="D502" s="108" t="str">
        <f>VLOOKUP(Tabela2[[#This Row],[SIEMA]],Siema2025,3,FALSE)</f>
        <v xml:space="preserve">Itapecerica da Serra </v>
      </c>
      <c r="E502" s="108" t="str">
        <f>VLOOKUP(Tabela2[[#This Row],[SIEMA]],Siema2025,20,FALSE)</f>
        <v/>
      </c>
      <c r="F502" s="108"/>
      <c r="G502" s="108" t="s">
        <v>8916</v>
      </c>
      <c r="H502" s="108" t="s">
        <v>8917</v>
      </c>
      <c r="I502" s="106" t="s">
        <v>7118</v>
      </c>
      <c r="J502" s="107">
        <f>VLOOKUP(Tabela2[[#This Row],[SIEMA]],Siema2025,2,FALSE)</f>
        <v>45859</v>
      </c>
      <c r="K502" s="107" t="str">
        <f>VLOOKUP(Tabela2[[#This Row],[SIEMA]],Siema2025,16,FALSE)</f>
        <v>Segunda</v>
      </c>
      <c r="L502" s="108" t="str">
        <f>IF(Tabela2[[#This Row],[Data]]="","Sem Informação",VLOOKUP(MONTH(Tabela2[[#This Row],[Data]]),'[1]Validação de dados'!$I$1:$J$13,2,0))</f>
        <v>Julho</v>
      </c>
      <c r="M502" s="106">
        <f>YEAR(Tabela2[[#This Row],[Data]])</f>
        <v>2025</v>
      </c>
      <c r="N502" s="107" t="str">
        <f>VLOOKUP(Tabela2[[#This Row],[SIEMA]],Siema2025,17,FALSE)</f>
        <v>Matutino</v>
      </c>
      <c r="O502" s="107" t="str">
        <f>VLOOKUP(Tabela2[[#This Row],[SIEMA]],Siema2025,5,FALSE)</f>
        <v>Ferrovia</v>
      </c>
      <c r="P502" s="106" t="str">
        <f>VLOOKUP(Tabela2[[#This Row],[SIEMA]],Siema2025,21,FALSE)</f>
        <v>Quebra de longarina de vagão graneleiro carregado com farelo de soja.</v>
      </c>
      <c r="Q502" s="106" t="s">
        <v>7119</v>
      </c>
      <c r="R502" s="106" t="s">
        <v>7119</v>
      </c>
      <c r="S502" s="109" t="s">
        <v>7430</v>
      </c>
      <c r="T502" s="106" t="s">
        <v>8077</v>
      </c>
      <c r="U502" s="106" t="str">
        <f>VLOOKUP(Tabela2[[#This Row],[SIEMA]],Siema2025,12,FALSE)</f>
        <v/>
      </c>
      <c r="V502" s="106" t="str">
        <f>IF(Q502="","",IF(ISNUMBER(Q502)=FALSE,"Não se aplica",IFERROR(VLOOKUP(Q502,Produtos!$A$1:$C$2319,3,FALSE),"Não Cadastrado")))</f>
        <v>Não se aplica</v>
      </c>
      <c r="W502" s="106"/>
      <c r="X502" s="115"/>
      <c r="Y502" s="111" t="str">
        <f>IF(W502="","", IF(W502="NC","", IF(W502="NE","", IF(W502="NA","",IFERROR(VLOOKUP(W502,Produtos!$A$1:$C$2319,2,FALSE),"Não Cadastrado")))))</f>
        <v/>
      </c>
      <c r="Z502" s="106" t="str">
        <f>VLOOKUP(Tabela2[[#This Row],[SIEMA]],Siema2025,11,FALSE)</f>
        <v/>
      </c>
      <c r="AA502" s="106" t="str">
        <f>VLOOKUP(Tabela2[[#This Row],[SIEMA]],Siema2025,12,FALSE)</f>
        <v/>
      </c>
      <c r="AB502" s="106" t="str">
        <f>IF(W502="","",IF(ISNUMBER(W502)=FALSE,"Não se aplica",IFERROR(VLOOKUP(W502,Produtos!$A$1:$C$2319,3,FALSE),"Não Cadastrado")))</f>
        <v/>
      </c>
      <c r="AC502" s="106"/>
      <c r="AD502" s="110"/>
      <c r="AE502" s="109" t="str">
        <f>IF(AC502="","", IF(AC502="NC","", IF(AC502="NE","", IF(AC502="NA","",IFERROR(VLOOKUP(AC502,Produtos!$A$1:$C$2319,2,FALSE),"Não Cadastrado")))))</f>
        <v/>
      </c>
      <c r="AF502" s="106"/>
      <c r="AG502" s="106"/>
      <c r="AH502" s="106" t="str">
        <f>IF(AC502="","",IF(ISNUMBER(AC502)=FALSE,"Não se aplica",IFERROR(VLOOKUP(AC502,Produtos!$A$1:$C$2319,3,FALSE),"Não Cadastrado")))</f>
        <v/>
      </c>
      <c r="AI502" s="106"/>
      <c r="AJ502" s="106" t="str">
        <f>VLOOKUP(Tabela2[[#This Row],[SIEMA]],Siema2025,26,FALSE)</f>
        <v/>
      </c>
      <c r="AK502" s="109" t="s">
        <v>7110</v>
      </c>
      <c r="AL502" s="109"/>
      <c r="AM502" s="109"/>
      <c r="AN502" s="110" t="str">
        <f>VLOOKUP(Tabela2[[#This Row],[SIEMA]],Siema2025,51,FALSE)</f>
        <v/>
      </c>
      <c r="AO502" s="110" t="str">
        <f>VLOOKUP(Tabela2[[#This Row],[SIEMA]],Siema2025,53,FALSE)</f>
        <v/>
      </c>
      <c r="AP502" s="110" t="str">
        <f>VLOOKUP(Tabela2[[#This Row],[SIEMA]],Siema2025,55,FALSE)</f>
        <v/>
      </c>
      <c r="AQ502" s="110" t="str">
        <f>VLOOKUP(Tabela2[[#This Row],[SIEMA]],Siema2025,57,FALSE)</f>
        <v/>
      </c>
      <c r="AR502" s="110" t="str">
        <f>VLOOKUP(Tabela2[[#This Row],[SIEMA]],Siema2025,59,FALSE)</f>
        <v/>
      </c>
      <c r="AS502" s="110" t="str">
        <f>VLOOKUP(Tabela2[[#This Row],[SIEMA]],Siema2025,61,FALSE)</f>
        <v/>
      </c>
      <c r="AT502" s="110" t="str">
        <f>VLOOKUP(Tabela2[[#This Row],[SIEMA]],Siema2025,63,FALSE)</f>
        <v/>
      </c>
      <c r="AU502" s="110" t="str">
        <f>VLOOKUP(Tabela2[[#This Row],[SIEMA]],Siema2025,65,FALSE)</f>
        <v>X</v>
      </c>
      <c r="AV502" s="110" t="str">
        <f>VLOOKUP(Tabela2[[#This Row],[SIEMA]],Siema2025,67,FALSE)</f>
        <v/>
      </c>
      <c r="AW502" s="110" t="str">
        <f>VLOOKUP(Tabela2[[#This Row],[SIEMA]],Siema2025,69,FALSE)</f>
        <v/>
      </c>
      <c r="AX502" s="110" t="str">
        <f>VLOOKUP(Tabela2[[#This Row],[SIEMA]],Siema2025,71,FALSE)</f>
        <v/>
      </c>
      <c r="AY502" s="110" t="str">
        <f>VLOOKUP(Tabela2[[#This Row],[SIEMA]],Siema2025,73,FALSE)</f>
        <v/>
      </c>
      <c r="AZ502" s="110" t="str">
        <f>VLOOKUP(Tabela2[[#This Row],[SIEMA]],Siema2025,75,FALSE)</f>
        <v/>
      </c>
      <c r="BA502" s="110" t="str">
        <f>VLOOKUP(Tabela2[[#This Row],[SIEMA]],Siema2025,77,FALSE)</f>
        <v/>
      </c>
      <c r="BB502" s="110" t="str">
        <f>VLOOKUP(Tabela2[[#This Row],[SIEMA]],Siema2025,79,FALSE)</f>
        <v/>
      </c>
      <c r="BC502" s="110" t="str">
        <f>IF(Tabela2[[#This Row],[Outro(s) ]] = "X", "PREENCHER","NA")</f>
        <v>NA</v>
      </c>
      <c r="BD502" s="110" t="str">
        <f>VLOOKUP(Tabela2[[#This Row],[SIEMA]],Siema2025,82,FALSE)</f>
        <v/>
      </c>
      <c r="BE502" s="110" t="str">
        <f>VLOOKUP(Tabela2[[#This Row],[SIEMA]],Siema2025,81,FALSE)</f>
        <v/>
      </c>
      <c r="BF502" s="112" t="s">
        <v>3066</v>
      </c>
      <c r="BG502" s="112" t="s">
        <v>7122</v>
      </c>
      <c r="BH502" s="113" t="str">
        <f>VLOOKUP(Tabela2[[#This Row],[SIEMA]],Siema2025,29,FALSE)</f>
        <v>02502844000166</v>
      </c>
      <c r="BI502" s="114" t="str">
        <f>VLOOKUP(Tabela2[[#This Row],[SIEMA]],Siema2025,107,FALSE)</f>
        <v>Não</v>
      </c>
      <c r="BJ502" s="109" t="s">
        <v>7097</v>
      </c>
      <c r="BK502" s="106" t="s">
        <v>2696</v>
      </c>
      <c r="BL502" s="143">
        <v>45868</v>
      </c>
      <c r="BM502" s="110">
        <f ca="1">IF(Tabela2[[#This Row],[Data de atendimento do Ibama (considerar o primeiro documento/ação)]]="",_xlfn.DAYS(TODAY(),J502),_xlfn.DAYS(Tabela2[[#This Row],[Data de atendimento do Ibama (considerar o primeiro documento/ação)]],J502))</f>
        <v>9</v>
      </c>
      <c r="BN502" s="110" t="str">
        <f>IF(Tabela2[[#This Row],[Atendido pelo Ibama ("Não" ou "Sim")]]="Não","Preencher", IF(Tabela2[[#This Row],[Atendido pelo Ibama ("Não" ou "Sim")]]="Sim","NA",""))</f>
        <v>NA</v>
      </c>
      <c r="BO502" s="116" t="s">
        <v>7098</v>
      </c>
      <c r="BP502" s="110" t="str">
        <f>IF(Tabela2[[#This Row],[Forma de atendimento (primeiro documento/ação)]]= "Outros (especificar)", "PREENCHER","NA")</f>
        <v>NA</v>
      </c>
      <c r="BQ502" s="108" t="s">
        <v>123</v>
      </c>
      <c r="BR502" s="110" t="str">
        <f>IF(Tabela2[[#This Row],[Equipe do Ibama foi a campo? Houve sobrevoo do Poseidon?]] = "Sim", "PREENCHER","NA")</f>
        <v>NA</v>
      </c>
      <c r="BS502" s="110" t="str">
        <f>IF(Tabela2[[#This Row],[Se sim, foi emitida Ordem de Emergência? (informações vinculada à coluna CK)]] = "Sim", "PREENCHER","NA")</f>
        <v>NA</v>
      </c>
      <c r="BT502" s="110" t="s">
        <v>7099</v>
      </c>
      <c r="BU502" s="110" t="s">
        <v>2696</v>
      </c>
      <c r="BV502" s="110" t="s">
        <v>123</v>
      </c>
      <c r="BW502" s="110" t="s">
        <v>2696</v>
      </c>
      <c r="BX502" s="108" t="s">
        <v>7100</v>
      </c>
      <c r="BY502" s="143">
        <v>46100</v>
      </c>
      <c r="BZ502" s="106">
        <f>IF(Tabela2[[#This Row],[Data do documento de encerramento]]="NA","NA",IF(Tabela2[[#This Row],[Data do documento de encerramento]]="","Pendente de conclusão/ encerramento",_xlfn.DAYS(Tabela2[[#This Row],[Data do documento de encerramento]],J502)))</f>
        <v>241</v>
      </c>
      <c r="CA502" s="109" t="s">
        <v>8803</v>
      </c>
      <c r="CB502" s="109"/>
      <c r="CC502" s="109"/>
      <c r="CD502" s="109"/>
      <c r="CE502" s="109"/>
      <c r="CF502" s="109"/>
    </row>
    <row r="503" spans="1:84" ht="45.75">
      <c r="A503" s="172">
        <v>202572157647</v>
      </c>
      <c r="B503" s="173" t="s">
        <v>8918</v>
      </c>
      <c r="C503" s="110" t="s">
        <v>7133</v>
      </c>
      <c r="D503" s="108" t="s">
        <v>637</v>
      </c>
      <c r="E503" s="108" t="s">
        <v>8860</v>
      </c>
      <c r="F503" s="108"/>
      <c r="G503" s="108" t="s">
        <v>8861</v>
      </c>
      <c r="H503" s="108" t="s">
        <v>8862</v>
      </c>
      <c r="I503" s="106" t="str">
        <f>VLOOKUP(Tabela2[[#This Row],[SIEMA]],Siema2025,19,FALSE)</f>
        <v>Campos</v>
      </c>
      <c r="J503" s="107">
        <f>VLOOKUP(Tabela2[[#This Row],[SIEMA]],Siema2025,2,FALSE)</f>
        <v>45859</v>
      </c>
      <c r="K503" s="107" t="str">
        <f>VLOOKUP(Tabela2[[#This Row],[SIEMA]],Siema2025,16,FALSE)</f>
        <v>Segunda</v>
      </c>
      <c r="L503" s="108" t="str">
        <f>IF(Tabela2[[#This Row],[Data]]="","Sem Informação",VLOOKUP(MONTH(Tabela2[[#This Row],[Data]]),'[1]Validação de dados'!$I$1:$J$13,2,0))</f>
        <v>Julho</v>
      </c>
      <c r="M503" s="106">
        <f>YEAR(Tabela2[[#This Row],[Data]])</f>
        <v>2025</v>
      </c>
      <c r="N503" s="107" t="str">
        <f>VLOOKUP(Tabela2[[#This Row],[SIEMA]],Siema2025,17,FALSE)</f>
        <v>Madrugada</v>
      </c>
      <c r="O503" s="107" t="s">
        <v>111</v>
      </c>
      <c r="P503" s="106" t="str">
        <f>VLOOKUP(Tabela2[[#This Row],[SIEMA]],Siema2025,21,FALSE)</f>
        <v>Normand Cutter %u2013 Solstad Offshore</v>
      </c>
      <c r="Q503" s="106" t="s">
        <v>637</v>
      </c>
      <c r="R503" s="106" t="s">
        <v>954</v>
      </c>
      <c r="S503" s="109" t="s">
        <v>7436</v>
      </c>
      <c r="T503" s="106" t="str">
        <f>VLOOKUP(Tabela2[[#This Row],[SIEMA]],Siema2025,11,FALSE)</f>
        <v>0.177</v>
      </c>
      <c r="U503" s="106" t="str">
        <f>VLOOKUP(Tabela2[[#This Row],[SIEMA]],Siema2025,12,FALSE)</f>
        <v>M3</v>
      </c>
      <c r="V503" s="106" t="str">
        <f>IF(Q503="","",IF(ISNUMBER(Q503)=FALSE,"Não se aplica",IFERROR(VLOOKUP(Q503,Produtos!$A$1:$C$2319,3,FALSE),"Não Cadastrado")))</f>
        <v>Não se aplica</v>
      </c>
      <c r="W503" s="106"/>
      <c r="X503" s="115"/>
      <c r="Y503" s="111"/>
      <c r="Z503" s="106"/>
      <c r="AA503" s="106"/>
      <c r="AB503" s="106" t="str">
        <f>IF(W503="","",IF(ISNUMBER(W503)=FALSE,"Não se aplica",IFERROR(VLOOKUP(W503,Produtos!$A$1:$C$2319,3,FALSE),"Não Cadastrado")))</f>
        <v/>
      </c>
      <c r="AC503" s="106"/>
      <c r="AD503" s="110"/>
      <c r="AE503" s="109" t="str">
        <f>IF(AC503="","", IF(AC503="NC","", IF(AC503="NE","", IF(AC503="NA","",IFERROR(VLOOKUP(AC503,Produtos!$A$1:$C$2319,2,FALSE),"Não Cadastrado")))))</f>
        <v/>
      </c>
      <c r="AF503" s="106"/>
      <c r="AG503" s="106"/>
      <c r="AH503" s="106" t="str">
        <f>IF(AC503="","",IF(ISNUMBER(AC503)=FALSE,"Não se aplica",IFERROR(VLOOKUP(AC503,Produtos!$A$1:$C$2319,3,FALSE),"Não Cadastrado")))</f>
        <v/>
      </c>
      <c r="AI503" s="106"/>
      <c r="AJ503" s="106" t="str">
        <f>VLOOKUP(Tabela2[[#This Row],[SIEMA]],Siema2025,26,FALSE)</f>
        <v>Escape de resíduos aprisionados no umbilical e MCV, sendo liberados após desconexão e recolhimento ao convés do navio.</v>
      </c>
      <c r="AK503" s="109" t="s">
        <v>7096</v>
      </c>
      <c r="AL503" s="109"/>
      <c r="AM503" s="109"/>
      <c r="AN503" s="110" t="str">
        <f>VLOOKUP(Tabela2[[#This Row],[SIEMA]],Siema2025,51,FALSE)</f>
        <v/>
      </c>
      <c r="AO503" s="110" t="str">
        <f>VLOOKUP(Tabela2[[#This Row],[SIEMA]],Siema2025,53,FALSE)</f>
        <v/>
      </c>
      <c r="AP503" s="110" t="str">
        <f>VLOOKUP(Tabela2[[#This Row],[SIEMA]],Siema2025,55,FALSE)</f>
        <v/>
      </c>
      <c r="AQ503" s="110" t="str">
        <f>VLOOKUP(Tabela2[[#This Row],[SIEMA]],Siema2025,57,FALSE)</f>
        <v/>
      </c>
      <c r="AR503" s="110" t="str">
        <f>VLOOKUP(Tabela2[[#This Row],[SIEMA]],Siema2025,59,FALSE)</f>
        <v/>
      </c>
      <c r="AS503" s="110" t="str">
        <f>VLOOKUP(Tabela2[[#This Row],[SIEMA]],Siema2025,61,FALSE)</f>
        <v>X</v>
      </c>
      <c r="AT503" s="110" t="str">
        <f>VLOOKUP(Tabela2[[#This Row],[SIEMA]],Siema2025,63,FALSE)</f>
        <v/>
      </c>
      <c r="AU503" s="110" t="str">
        <f>VLOOKUP(Tabela2[[#This Row],[SIEMA]],Siema2025,65,FALSE)</f>
        <v/>
      </c>
      <c r="AV503" s="110" t="str">
        <f>VLOOKUP(Tabela2[[#This Row],[SIEMA]],Siema2025,67,FALSE)</f>
        <v/>
      </c>
      <c r="AW503" s="110" t="str">
        <f>VLOOKUP(Tabela2[[#This Row],[SIEMA]],Siema2025,69,FALSE)</f>
        <v/>
      </c>
      <c r="AX503" s="110" t="str">
        <f>VLOOKUP(Tabela2[[#This Row],[SIEMA]],Siema2025,71,FALSE)</f>
        <v/>
      </c>
      <c r="AY503" s="110" t="str">
        <f>VLOOKUP(Tabela2[[#This Row],[SIEMA]],Siema2025,73,FALSE)</f>
        <v/>
      </c>
      <c r="AZ503" s="110" t="str">
        <f>VLOOKUP(Tabela2[[#This Row],[SIEMA]],Siema2025,75,FALSE)</f>
        <v/>
      </c>
      <c r="BA503" s="110" t="str">
        <f>VLOOKUP(Tabela2[[#This Row],[SIEMA]],Siema2025,77,FALSE)</f>
        <v/>
      </c>
      <c r="BB503" s="110" t="str">
        <f>VLOOKUP(Tabela2[[#This Row],[SIEMA]],Siema2025,79,FALSE)</f>
        <v/>
      </c>
      <c r="BC503" s="110" t="str">
        <f>IF(Tabela2[[#This Row],[Outro(s) ]] = "X", "PREENCHER","NA")</f>
        <v>NA</v>
      </c>
      <c r="BD503" s="110" t="str">
        <f>VLOOKUP(Tabela2[[#This Row],[SIEMA]],Siema2025,82,FALSE)</f>
        <v/>
      </c>
      <c r="BE503" s="110" t="str">
        <f>VLOOKUP(Tabela2[[#This Row],[SIEMA]],Siema2025,81,FALSE)</f>
        <v/>
      </c>
      <c r="BF503" s="112" t="str">
        <f>VLOOKUP(Tabela2[[#This Row],[SIEMA]],Siema2025,28,FALSE)</f>
        <v>Equinor Brasil Energia Ltda.</v>
      </c>
      <c r="BG503" s="112"/>
      <c r="BH503" s="113" t="str">
        <f>VLOOKUP(Tabela2[[#This Row],[SIEMA]],Siema2025,29,FALSE)</f>
        <v>04028583000100</v>
      </c>
      <c r="BI503" s="114" t="s">
        <v>2696</v>
      </c>
      <c r="BJ503" s="109" t="s">
        <v>7097</v>
      </c>
      <c r="BK503" s="106" t="s">
        <v>2696</v>
      </c>
      <c r="BL503" s="143">
        <v>45867</v>
      </c>
      <c r="BM503" s="110">
        <f ca="1">IF(Tabela2[[#This Row],[Data de atendimento do Ibama (considerar o primeiro documento/ação)]]="",_xlfn.DAYS(TODAY(),J503),_xlfn.DAYS(Tabela2[[#This Row],[Data de atendimento do Ibama (considerar o primeiro documento/ação)]],J503))</f>
        <v>8</v>
      </c>
      <c r="BN503" s="110" t="str">
        <f>IF(Tabela2[[#This Row],[Atendido pelo Ibama ("Não" ou "Sim")]]="Não","Preencher", IF(Tabela2[[#This Row],[Atendido pelo Ibama ("Não" ou "Sim")]]="Sim","NA",""))</f>
        <v>NA</v>
      </c>
      <c r="BO503" s="116" t="s">
        <v>7139</v>
      </c>
      <c r="BP503" s="110" t="str">
        <f>IF(Tabela2[[#This Row],[Forma de atendimento (primeiro documento/ação)]]= "Outros (especificar)", "PREENCHER","NA")</f>
        <v>NA</v>
      </c>
      <c r="BQ503" s="108" t="s">
        <v>123</v>
      </c>
      <c r="BR503" s="110" t="str">
        <f>IF(Tabela2[[#This Row],[Equipe do Ibama foi a campo? Houve sobrevoo do Poseidon?]] = "Sim", "PREENCHER","NA")</f>
        <v>NA</v>
      </c>
      <c r="BS503" s="110" t="str">
        <f>IF(Tabela2[[#This Row],[Se sim, foi emitida Ordem de Emergência? (informações vinculada à coluna CK)]] = "Sim", "PREENCHER","NA")</f>
        <v>NA</v>
      </c>
      <c r="BT503" s="110" t="s">
        <v>7099</v>
      </c>
      <c r="BU503" s="110" t="s">
        <v>123</v>
      </c>
      <c r="BV503" s="110" t="s">
        <v>123</v>
      </c>
      <c r="BW503" s="110" t="s">
        <v>123</v>
      </c>
      <c r="BX503" s="108"/>
      <c r="BY503" s="143"/>
      <c r="BZ503" s="106" t="str">
        <f>IF(Tabela2[[#This Row],[Data do documento de encerramento]]="NA","NA",IF(Tabela2[[#This Row],[Data do documento de encerramento]]="","Pendente de conclusão/ encerramento",_xlfn.DAYS(Tabela2[[#This Row],[Data do documento de encerramento]],J503)))</f>
        <v>Pendente de conclusão/ encerramento</v>
      </c>
      <c r="CA503" s="109"/>
      <c r="CB503" s="109"/>
      <c r="CC503" s="109" t="s">
        <v>7438</v>
      </c>
      <c r="CD503" s="109" t="s">
        <v>123</v>
      </c>
      <c r="CE503" s="109" t="s">
        <v>123</v>
      </c>
      <c r="CF503" s="109" t="s">
        <v>7141</v>
      </c>
    </row>
    <row r="504" spans="1:84" ht="30.75" hidden="1">
      <c r="A504" s="172">
        <v>202572246803</v>
      </c>
      <c r="B504" s="173" t="s">
        <v>8919</v>
      </c>
      <c r="C504" s="110" t="str">
        <f>VLOOKUP(Tabela2[[#This Row],[SIEMA]],Siema2025,4,FALSE)</f>
        <v xml:space="preserve"> SE</v>
      </c>
      <c r="D504" s="108" t="str">
        <f>VLOOKUP(Tabela2[[#This Row],[SIEMA]],Siema2025,3,FALSE)</f>
        <v xml:space="preserve">Carmópolis </v>
      </c>
      <c r="E504" s="108" t="str">
        <f>VLOOKUP(Tabela2[[#This Row],[SIEMA]],Siema2025,20,FALSE)</f>
        <v>Locação do 7-CP-1971D-SE, Carmópolis-SE.</v>
      </c>
      <c r="F504" s="108"/>
      <c r="G504" s="108" t="s">
        <v>8920</v>
      </c>
      <c r="H504" s="108" t="s">
        <v>8921</v>
      </c>
      <c r="I504" s="106" t="s">
        <v>7456</v>
      </c>
      <c r="J504" s="107">
        <f>VLOOKUP(Tabela2[[#This Row],[SIEMA]],Siema2025,2,FALSE)</f>
        <v>45859</v>
      </c>
      <c r="K504" s="107" t="str">
        <f>VLOOKUP(Tabela2[[#This Row],[SIEMA]],Siema2025,16,FALSE)</f>
        <v>Segunda</v>
      </c>
      <c r="L504" s="108" t="str">
        <f>IF(Tabela2[[#This Row],[Data]]="","Sem Informação",VLOOKUP(MONTH(Tabela2[[#This Row],[Data]]),'[1]Validação de dados'!$I$1:$J$13,2,0))</f>
        <v>Julho</v>
      </c>
      <c r="M504" s="106">
        <f>YEAR(Tabela2[[#This Row],[Data]])</f>
        <v>2025</v>
      </c>
      <c r="N504" s="107" t="str">
        <f>VLOOKUP(Tabela2[[#This Row],[SIEMA]],Siema2025,17,FALSE)</f>
        <v>Matutino</v>
      </c>
      <c r="O504" s="107" t="s">
        <v>145</v>
      </c>
      <c r="P504" s="106" t="str">
        <f>VLOOKUP(Tabela2[[#This Row],[SIEMA]],Siema2025,21,FALSE)</f>
        <v>Poço terrestre</v>
      </c>
      <c r="Q504" s="106">
        <v>1267</v>
      </c>
      <c r="R504" s="106"/>
      <c r="S504" s="109" t="str">
        <f>IF(Q504="","", IF(Q504="NC","", IF(Q504="NE","", IF(Q504="NA","",IFERROR(VLOOKUP(Q504,[1]Produtos!$A$1:$C$2319,2,FALSE),"Não Cadastrado")))))</f>
        <v>PETRÓLEO CRU</v>
      </c>
      <c r="T504" s="106" t="s">
        <v>8922</v>
      </c>
      <c r="U504" s="106" t="str">
        <f>VLOOKUP(Tabela2[[#This Row],[SIEMA]],Siema2025,12,FALSE)</f>
        <v>M3; M3</v>
      </c>
      <c r="V504" s="106">
        <f>IF(Q504="","",IF(ISNUMBER(Q504)=FALSE,"Não se aplica",IFERROR(VLOOKUP(Q504,Produtos!$A$1:$C$2319,3,FALSE),"Não Cadastrado")))</f>
        <v>3</v>
      </c>
      <c r="W504" s="106" t="str">
        <f>VLOOKUP(Tabela2[[#This Row],[SIEMA]],Siema2025,10,FALSE)</f>
        <v>Água Produzida fora de especificação;  Substância Óleo</v>
      </c>
      <c r="X504" s="115" t="str">
        <f>IF(Tabela2[[#This Row],[Origem do acidente]] = "Plataforma", "PREENCHER","NA")</f>
        <v>NA</v>
      </c>
      <c r="Y504" s="111" t="str">
        <f>IF(W504="","", IF(W504="NC","", IF(W504="NE","", IF(W504="NA","",IFERROR(VLOOKUP(W504,Produtos!$A$1:$C$2319,2,FALSE),"Não Cadastrado")))))</f>
        <v>Não Cadastrado</v>
      </c>
      <c r="Z504" s="106" t="s">
        <v>8923</v>
      </c>
      <c r="AA504" s="106" t="str">
        <f>VLOOKUP(Tabela2[[#This Row],[SIEMA]],Siema2025,12,FALSE)</f>
        <v>M3; M3</v>
      </c>
      <c r="AB504" s="106" t="str">
        <f>IF(W504="","",IF(ISNUMBER(W504)=FALSE,"Não se aplica",IFERROR(VLOOKUP(W504,Produtos!$A$1:$C$2319,3,FALSE),"Não Cadastrado")))</f>
        <v>Não se aplica</v>
      </c>
      <c r="AC504" s="106"/>
      <c r="AD504" s="110" t="str">
        <f>IF(Tabela2[[#This Row],[Origem do acidente]] = "Plataforma", "PREENCHER","NA")</f>
        <v>NA</v>
      </c>
      <c r="AE504" s="109" t="str">
        <f>IF(AC504="","", IF(AC504="NC","", IF(AC504="NE","", IF(AC504="NA","",IFERROR(VLOOKUP(AC504,Produtos!$A$1:$C$2319,2,FALSE),"Não Cadastrado")))))</f>
        <v/>
      </c>
      <c r="AF504" s="106"/>
      <c r="AG504" s="106"/>
      <c r="AH504" s="106" t="str">
        <f>IF(AC504="","",IF(ISNUMBER(AC504)=FALSE,"Não se aplica",IFERROR(VLOOKUP(AC504,Produtos!$A$1:$C$2319,3,FALSE),"Não Cadastrado")))</f>
        <v/>
      </c>
      <c r="AI504" s="106"/>
      <c r="AJ504" s="106" t="str">
        <f>VLOOKUP(Tabela2[[#This Row],[SIEMA]],Siema2025,26,FALSE)</f>
        <v>Falha na junta</v>
      </c>
      <c r="AK504" s="109"/>
      <c r="AL504" s="109"/>
      <c r="AM504" s="109"/>
      <c r="AN504" s="110" t="str">
        <f>VLOOKUP(Tabela2[[#This Row],[SIEMA]],Siema2025,51,FALSE)</f>
        <v/>
      </c>
      <c r="AO504" s="110" t="str">
        <f>VLOOKUP(Tabela2[[#This Row],[SIEMA]],Siema2025,53,FALSE)</f>
        <v/>
      </c>
      <c r="AP504" s="110" t="str">
        <f>VLOOKUP(Tabela2[[#This Row],[SIEMA]],Siema2025,55,FALSE)</f>
        <v/>
      </c>
      <c r="AQ504" s="110" t="str">
        <f>VLOOKUP(Tabela2[[#This Row],[SIEMA]],Siema2025,57,FALSE)</f>
        <v/>
      </c>
      <c r="AR504" s="110" t="str">
        <f>VLOOKUP(Tabela2[[#This Row],[SIEMA]],Siema2025,59,FALSE)</f>
        <v/>
      </c>
      <c r="AS504" s="110" t="str">
        <f>VLOOKUP(Tabela2[[#This Row],[SIEMA]],Siema2025,61,FALSE)</f>
        <v/>
      </c>
      <c r="AT504" s="110" t="str">
        <f>VLOOKUP(Tabela2[[#This Row],[SIEMA]],Siema2025,63,FALSE)</f>
        <v/>
      </c>
      <c r="AU504" s="110" t="str">
        <f>VLOOKUP(Tabela2[[#This Row],[SIEMA]],Siema2025,65,FALSE)</f>
        <v>X</v>
      </c>
      <c r="AV504" s="110" t="str">
        <f>VLOOKUP(Tabela2[[#This Row],[SIEMA]],Siema2025,67,FALSE)</f>
        <v/>
      </c>
      <c r="AW504" s="110" t="str">
        <f>VLOOKUP(Tabela2[[#This Row],[SIEMA]],Siema2025,69,FALSE)</f>
        <v/>
      </c>
      <c r="AX504" s="110" t="str">
        <f>VLOOKUP(Tabela2[[#This Row],[SIEMA]],Siema2025,71,FALSE)</f>
        <v/>
      </c>
      <c r="AY504" s="110" t="str">
        <f>VLOOKUP(Tabela2[[#This Row],[SIEMA]],Siema2025,73,FALSE)</f>
        <v/>
      </c>
      <c r="AZ504" s="110" t="str">
        <f>VLOOKUP(Tabela2[[#This Row],[SIEMA]],Siema2025,75,FALSE)</f>
        <v/>
      </c>
      <c r="BA504" s="110" t="str">
        <f>VLOOKUP(Tabela2[[#This Row],[SIEMA]],Siema2025,77,FALSE)</f>
        <v/>
      </c>
      <c r="BB504" s="110" t="str">
        <f>VLOOKUP(Tabela2[[#This Row],[SIEMA]],Siema2025,79,FALSE)</f>
        <v/>
      </c>
      <c r="BC504" s="110" t="str">
        <f>IF(Tabela2[[#This Row],[Outro(s) ]] = "X", "PREENCHER","NA")</f>
        <v>NA</v>
      </c>
      <c r="BD504" s="110" t="str">
        <f>VLOOKUP(Tabela2[[#This Row],[SIEMA]],Siema2025,82,FALSE)</f>
        <v/>
      </c>
      <c r="BE504" s="110" t="str">
        <f>VLOOKUP(Tabela2[[#This Row],[SIEMA]],Siema2025,81,FALSE)</f>
        <v/>
      </c>
      <c r="BF504" s="112" t="str">
        <f>VLOOKUP(Tabela2[[#This Row],[SIEMA]],Siema2025,28,FALSE)</f>
        <v>Carmo Energy S.A</v>
      </c>
      <c r="BG504" s="112"/>
      <c r="BH504" s="113" t="str">
        <f>VLOOKUP(Tabela2[[#This Row],[SIEMA]],Siema2025,29,FALSE)</f>
        <v/>
      </c>
      <c r="BI504" s="114" t="str">
        <f>VLOOKUP(Tabela2[[#This Row],[SIEMA]],Siema2025,107,FALSE)</f>
        <v>Não</v>
      </c>
      <c r="BJ504" s="109" t="s">
        <v>7111</v>
      </c>
      <c r="BK504" s="106" t="s">
        <v>2696</v>
      </c>
      <c r="BL504" s="143">
        <v>45874</v>
      </c>
      <c r="BM504" s="110">
        <f ca="1">IF(Tabela2[[#This Row],[Data de atendimento do Ibama (considerar o primeiro documento/ação)]]="",_xlfn.DAYS(TODAY(),J504),_xlfn.DAYS(Tabela2[[#This Row],[Data de atendimento do Ibama (considerar o primeiro documento/ação)]],J504))</f>
        <v>15</v>
      </c>
      <c r="BN504" s="110" t="str">
        <f>IF(Tabela2[[#This Row],[Atendido pelo Ibama ("Não" ou "Sim")]]="Não","Preencher", IF(Tabela2[[#This Row],[Atendido pelo Ibama ("Não" ou "Sim")]]="Sim","NA",""))</f>
        <v>NA</v>
      </c>
      <c r="BO504" s="116" t="s">
        <v>7098</v>
      </c>
      <c r="BP504" s="110" t="str">
        <f>IF(Tabela2[[#This Row],[Forma de atendimento (primeiro documento/ação)]]= "Outros (especificar)", "PREENCHER","NA")</f>
        <v>NA</v>
      </c>
      <c r="BQ504" s="108" t="s">
        <v>123</v>
      </c>
      <c r="BR504" s="110" t="str">
        <f>IF(Tabela2[[#This Row],[Equipe do Ibama foi a campo? Houve sobrevoo do Poseidon?]] = "Sim", "PREENCHER","NA")</f>
        <v>NA</v>
      </c>
      <c r="BS504" s="110" t="str">
        <f>IF(Tabela2[[#This Row],[Se sim, foi emitida Ordem de Emergência? (informações vinculada à coluna CK)]] = "Sim", "PREENCHER","NA")</f>
        <v>NA</v>
      </c>
      <c r="BT504" s="110" t="str">
        <f>IF(Tabela2[[#This Row],[Foi elaborado Relatório de Vistoria pelo Ibama? (informações vinculada à coluna CK)]] = "Sim", "PREENCHER","NA")</f>
        <v>NA</v>
      </c>
      <c r="BU504" s="110" t="s">
        <v>123</v>
      </c>
      <c r="BV504" s="110" t="s">
        <v>2696</v>
      </c>
      <c r="BW504" s="110" t="s">
        <v>123</v>
      </c>
      <c r="BX504" s="108"/>
      <c r="BY504" s="143"/>
      <c r="BZ504" s="106" t="str">
        <f>IF(Tabela2[[#This Row],[Data do documento de encerramento]]="NA","NA",IF(Tabela2[[#This Row],[Data do documento de encerramento]]="","Pendente de conclusão/ encerramento",_xlfn.DAYS(Tabela2[[#This Row],[Data do documento de encerramento]],J504)))</f>
        <v>Pendente de conclusão/ encerramento</v>
      </c>
      <c r="CA504" s="109"/>
      <c r="CB504" s="109"/>
      <c r="CC504" s="117"/>
      <c r="CD504" s="109"/>
      <c r="CE504" s="109"/>
      <c r="CF504" s="109"/>
    </row>
    <row r="505" spans="1:84" ht="60.75" hidden="1">
      <c r="A505" s="216">
        <v>202572254028</v>
      </c>
      <c r="B505" s="217" t="s">
        <v>8924</v>
      </c>
      <c r="C505" s="218" t="str">
        <f>VLOOKUP(Tabela2[[#This Row],[SIEMA]],Siema2025,4,FALSE)</f>
        <v xml:space="preserve"> SP</v>
      </c>
      <c r="D505" s="219" t="str">
        <f>VLOOKUP(Tabela2[[#This Row],[SIEMA]],Siema2025,3,FALSE)</f>
        <v xml:space="preserve">Conchal </v>
      </c>
      <c r="E505" s="219" t="str">
        <f>VLOOKUP(Tabela2[[#This Row],[SIEMA]],Siema2025,20,FALSE)</f>
        <v>km 409+919 Corredor Centro Sudeste da Ferrovia Centro Atlântica, entre os municípios de Lagoa Branca e Casa Branca</v>
      </c>
      <c r="F505" s="219"/>
      <c r="G505" s="219" t="s">
        <v>8925</v>
      </c>
      <c r="H505" s="219" t="s">
        <v>8926</v>
      </c>
      <c r="I505" s="220" t="s">
        <v>7118</v>
      </c>
      <c r="J505" s="221">
        <f>VLOOKUP(Tabela2[[#This Row],[SIEMA]],Siema2025,2,FALSE)</f>
        <v>45859</v>
      </c>
      <c r="K505" s="221" t="str">
        <f>VLOOKUP(Tabela2[[#This Row],[SIEMA]],Siema2025,16,FALSE)</f>
        <v>Segunda</v>
      </c>
      <c r="L505" s="219" t="str">
        <f>IF(Tabela2[[#This Row],[Data]]="","Sem Informação",VLOOKUP(MONTH(Tabela2[[#This Row],[Data]]),'[1]Validação de dados'!$I$1:$J$13,2,0))</f>
        <v>Julho</v>
      </c>
      <c r="M505" s="220">
        <f>YEAR(Tabela2[[#This Row],[Data]])</f>
        <v>2025</v>
      </c>
      <c r="N505" s="221" t="str">
        <f>VLOOKUP(Tabela2[[#This Row],[SIEMA]],Siema2025,17,FALSE)</f>
        <v>Noturno</v>
      </c>
      <c r="O505" s="221" t="str">
        <f>VLOOKUP(Tabela2[[#This Row],[SIEMA]],Siema2025,5,FALSE)</f>
        <v>Ferrovia</v>
      </c>
      <c r="P505" s="220" t="str">
        <f>VLOOKUP(Tabela2[[#This Row],[SIEMA]],Siema2025,21,FALSE)</f>
        <v/>
      </c>
      <c r="Q505" s="220" t="s">
        <v>7119</v>
      </c>
      <c r="R505" s="220" t="s">
        <v>7119</v>
      </c>
      <c r="S505" s="222" t="s">
        <v>3999</v>
      </c>
      <c r="T505" s="220">
        <v>1619</v>
      </c>
      <c r="U505" s="220" t="s">
        <v>7120</v>
      </c>
      <c r="V505" s="220" t="str">
        <f>IF(Q505="","",IF(ISNUMBER(Q505)=FALSE,"Não se aplica",IFERROR(VLOOKUP(Q505,Produtos!$A$1:$C$2319,3,FALSE),"Não Cadastrado")))</f>
        <v>Não se aplica</v>
      </c>
      <c r="W505" s="220"/>
      <c r="X505" s="223"/>
      <c r="Y505" s="224" t="str">
        <f>IF(W505="","", IF(W505="NC","", IF(W505="NE","", IF(W505="NA","",IFERROR(VLOOKUP(W505,Produtos!$A$1:$C$2319,2,FALSE),"Não Cadastrado")))))</f>
        <v/>
      </c>
      <c r="Z505" s="220" t="str">
        <f>VLOOKUP(Tabela2[[#This Row],[SIEMA]],Siema2025,11,FALSE)</f>
        <v/>
      </c>
      <c r="AA505" s="220" t="str">
        <f>VLOOKUP(Tabela2[[#This Row],[SIEMA]],Siema2025,12,FALSE)</f>
        <v/>
      </c>
      <c r="AB505" s="220" t="str">
        <f>IF(W505="","",IF(ISNUMBER(W505)=FALSE,"Não se aplica",IFERROR(VLOOKUP(W505,Produtos!$A$1:$C$2319,3,FALSE),"Não Cadastrado")))</f>
        <v/>
      </c>
      <c r="AC505" s="220"/>
      <c r="AD505" s="218"/>
      <c r="AE505" s="222" t="str">
        <f>IF(AC505="","", IF(AC505="NC","", IF(AC505="NE","", IF(AC505="NA","",IFERROR(VLOOKUP(AC505,Produtos!$A$1:$C$2319,2,FALSE),"Não Cadastrado")))))</f>
        <v/>
      </c>
      <c r="AF505" s="220"/>
      <c r="AG505" s="220"/>
      <c r="AH505" s="220" t="str">
        <f>IF(AC505="","",IF(ISNUMBER(AC505)=FALSE,"Não se aplica",IFERROR(VLOOKUP(AC505,Produtos!$A$1:$C$2319,3,FALSE),"Não Cadastrado")))</f>
        <v/>
      </c>
      <c r="AI505" s="220"/>
      <c r="AJ505" s="220" t="str">
        <f>VLOOKUP(Tabela2[[#This Row],[SIEMA]],Siema2025,26,FALSE)</f>
        <v>Descarrilar ficando 01 vagão adernado e 01 vagão tombado</v>
      </c>
      <c r="AK505" s="222" t="s">
        <v>7110</v>
      </c>
      <c r="AL505" s="222"/>
      <c r="AM505" s="222"/>
      <c r="AN505" s="218" t="str">
        <f>VLOOKUP(Tabela2[[#This Row],[SIEMA]],Siema2025,51,FALSE)</f>
        <v/>
      </c>
      <c r="AO505" s="218" t="str">
        <f>VLOOKUP(Tabela2[[#This Row],[SIEMA]],Siema2025,53,FALSE)</f>
        <v/>
      </c>
      <c r="AP505" s="218" t="str">
        <f>VLOOKUP(Tabela2[[#This Row],[SIEMA]],Siema2025,55,FALSE)</f>
        <v/>
      </c>
      <c r="AQ505" s="218" t="str">
        <f>VLOOKUP(Tabela2[[#This Row],[SIEMA]],Siema2025,57,FALSE)</f>
        <v/>
      </c>
      <c r="AR505" s="218" t="str">
        <f>VLOOKUP(Tabela2[[#This Row],[SIEMA]],Siema2025,59,FALSE)</f>
        <v/>
      </c>
      <c r="AS505" s="218" t="str">
        <f>VLOOKUP(Tabela2[[#This Row],[SIEMA]],Siema2025,61,FALSE)</f>
        <v/>
      </c>
      <c r="AT505" s="218" t="str">
        <f>VLOOKUP(Tabela2[[#This Row],[SIEMA]],Siema2025,63,FALSE)</f>
        <v/>
      </c>
      <c r="AU505" s="218" t="str">
        <f>VLOOKUP(Tabela2[[#This Row],[SIEMA]],Siema2025,65,FALSE)</f>
        <v>X</v>
      </c>
      <c r="AV505" s="218" t="str">
        <f>VLOOKUP(Tabela2[[#This Row],[SIEMA]],Siema2025,67,FALSE)</f>
        <v/>
      </c>
      <c r="AW505" s="218" t="str">
        <f>VLOOKUP(Tabela2[[#This Row],[SIEMA]],Siema2025,69,FALSE)</f>
        <v/>
      </c>
      <c r="AX505" s="218" t="str">
        <f>VLOOKUP(Tabela2[[#This Row],[SIEMA]],Siema2025,71,FALSE)</f>
        <v/>
      </c>
      <c r="AY505" s="218" t="str">
        <f>VLOOKUP(Tabela2[[#This Row],[SIEMA]],Siema2025,73,FALSE)</f>
        <v/>
      </c>
      <c r="AZ505" s="218" t="str">
        <f>VLOOKUP(Tabela2[[#This Row],[SIEMA]],Siema2025,75,FALSE)</f>
        <v/>
      </c>
      <c r="BA505" s="218" t="str">
        <f>VLOOKUP(Tabela2[[#This Row],[SIEMA]],Siema2025,77,FALSE)</f>
        <v/>
      </c>
      <c r="BB505" s="218" t="str">
        <f>VLOOKUP(Tabela2[[#This Row],[SIEMA]],Siema2025,79,FALSE)</f>
        <v/>
      </c>
      <c r="BC505" s="218" t="str">
        <f>IF(Tabela2[[#This Row],[Outro(s) ]] = "X", "PREENCHER","NA")</f>
        <v>NA</v>
      </c>
      <c r="BD505" s="218" t="str">
        <f>VLOOKUP(Tabela2[[#This Row],[SIEMA]],Siema2025,82,FALSE)</f>
        <v/>
      </c>
      <c r="BE505" s="218" t="str">
        <f>VLOOKUP(Tabela2[[#This Row],[SIEMA]],Siema2025,81,FALSE)</f>
        <v/>
      </c>
      <c r="BF505" s="225" t="s">
        <v>7169</v>
      </c>
      <c r="BG505" s="225" t="s">
        <v>7170</v>
      </c>
      <c r="BH505" s="226" t="str">
        <f>VLOOKUP(Tabela2[[#This Row],[SIEMA]],Siema2025,29,FALSE)</f>
        <v/>
      </c>
      <c r="BI505" s="227" t="str">
        <f>VLOOKUP(Tabela2[[#This Row],[SIEMA]],Siema2025,107,FALSE)</f>
        <v>Não</v>
      </c>
      <c r="BJ505" s="222" t="s">
        <v>7097</v>
      </c>
      <c r="BK505" s="220" t="s">
        <v>2696</v>
      </c>
      <c r="BL505" s="228">
        <v>45868</v>
      </c>
      <c r="BM505" s="218">
        <f ca="1">IF(Tabela2[[#This Row],[Data de atendimento do Ibama (considerar o primeiro documento/ação)]]="",_xlfn.DAYS(TODAY(),J505),_xlfn.DAYS(Tabela2[[#This Row],[Data de atendimento do Ibama (considerar o primeiro documento/ação)]],J505))</f>
        <v>9</v>
      </c>
      <c r="BN505" s="218" t="str">
        <f>IF(Tabela2[[#This Row],[Atendido pelo Ibama ("Não" ou "Sim")]]="Não","Preencher", IF(Tabela2[[#This Row],[Atendido pelo Ibama ("Não" ou "Sim")]]="Sim","NA",""))</f>
        <v>NA</v>
      </c>
      <c r="BO505" s="229" t="s">
        <v>7098</v>
      </c>
      <c r="BP505" s="218" t="str">
        <f>IF(Tabela2[[#This Row],[Forma de atendimento (primeiro documento/ação)]]= "Outros (especificar)", "PREENCHER","NA")</f>
        <v>NA</v>
      </c>
      <c r="BQ505" s="219" t="s">
        <v>123</v>
      </c>
      <c r="BR505" s="218" t="str">
        <f>IF(Tabela2[[#This Row],[Equipe do Ibama foi a campo? Houve sobrevoo do Poseidon?]] = "Sim", "PREENCHER","NA")</f>
        <v>NA</v>
      </c>
      <c r="BS505" s="218" t="str">
        <f>IF(Tabela2[[#This Row],[Se sim, foi emitida Ordem de Emergência? (informações vinculada à coluna CK)]] = "Sim", "PREENCHER","NA")</f>
        <v>NA</v>
      </c>
      <c r="BT505" s="218" t="s">
        <v>7099</v>
      </c>
      <c r="BU505" s="218" t="s">
        <v>2696</v>
      </c>
      <c r="BV505" s="218" t="s">
        <v>123</v>
      </c>
      <c r="BW505" s="218" t="s">
        <v>123</v>
      </c>
      <c r="BX505" s="219"/>
      <c r="BY505" s="219"/>
      <c r="BZ505" s="220" t="str">
        <f>IF(Tabela2[[#This Row],[Data do documento de encerramento]]="NA","NA",IF(Tabela2[[#This Row],[Data do documento de encerramento]]="","Pendente de conclusão/ encerramento",_xlfn.DAYS(Tabela2[[#This Row],[Data do documento de encerramento]],J505)))</f>
        <v>Pendente de conclusão/ encerramento</v>
      </c>
      <c r="CA505" s="222" t="s">
        <v>8927</v>
      </c>
      <c r="CB505" s="109"/>
      <c r="CC505" s="117"/>
      <c r="CD505" s="109"/>
      <c r="CE505" s="109"/>
      <c r="CF505" s="109"/>
    </row>
    <row r="506" spans="1:84" ht="60.75" hidden="1">
      <c r="A506" s="172">
        <v>202572346805</v>
      </c>
      <c r="B506" s="120" t="s">
        <v>8924</v>
      </c>
      <c r="C506" s="110" t="str">
        <f>VLOOKUP(Tabela2[[#This Row],[SIEMA]],Siema2025,4,FALSE)</f>
        <v xml:space="preserve"> SP</v>
      </c>
      <c r="D506" s="108" t="str">
        <f>VLOOKUP(Tabela2[[#This Row],[SIEMA]],Siema2025,3,FALSE)</f>
        <v xml:space="preserve">Casa Branca </v>
      </c>
      <c r="E506" s="108" t="str">
        <f>VLOOKUP(Tabela2[[#This Row],[SIEMA]],Siema2025,20,FALSE)</f>
        <v>Casa Branca no estado de São Paulo, km 409+919</v>
      </c>
      <c r="F506" s="108"/>
      <c r="G506" s="108" t="s">
        <v>8925</v>
      </c>
      <c r="H506" s="108" t="s">
        <v>8928</v>
      </c>
      <c r="I506" s="106" t="s">
        <v>7118</v>
      </c>
      <c r="J506" s="107">
        <f>VLOOKUP(Tabela2[[#This Row],[SIEMA]],Siema2025,2,FALSE)</f>
        <v>45859</v>
      </c>
      <c r="K506" s="107" t="str">
        <f>VLOOKUP(Tabela2[[#This Row],[SIEMA]],Siema2025,16,FALSE)</f>
        <v>Segunda</v>
      </c>
      <c r="L506" s="108" t="str">
        <f>IF(Tabela2[[#This Row],[Data]]="","Sem Informação",VLOOKUP(MONTH(Tabela2[[#This Row],[Data]]),'[1]Validação de dados'!$I$1:$J$13,2,0))</f>
        <v>Julho</v>
      </c>
      <c r="M506" s="106">
        <f>YEAR(Tabela2[[#This Row],[Data]])</f>
        <v>2025</v>
      </c>
      <c r="N506" s="107" t="str">
        <f>VLOOKUP(Tabela2[[#This Row],[SIEMA]],Siema2025,17,FALSE)</f>
        <v>Noturno</v>
      </c>
      <c r="O506" s="107" t="str">
        <f>VLOOKUP(Tabela2[[#This Row],[SIEMA]],Siema2025,5,FALSE)</f>
        <v>Ferrovia</v>
      </c>
      <c r="P506" s="106"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506" s="106" t="s">
        <v>7119</v>
      </c>
      <c r="R506" s="106" t="s">
        <v>7119</v>
      </c>
      <c r="S506" s="109" t="s">
        <v>3999</v>
      </c>
      <c r="T506" s="106">
        <v>1619</v>
      </c>
      <c r="U506" s="106" t="s">
        <v>7120</v>
      </c>
      <c r="V506" s="106" t="s">
        <v>7119</v>
      </c>
      <c r="W506" s="106" t="str">
        <f>VLOOKUP(Tabela2[[#This Row],[SIEMA]],Siema2025,10,FALSE)</f>
        <v/>
      </c>
      <c r="X506" s="115"/>
      <c r="Y506" s="111" t="str">
        <f>IF(W506="","", IF(W506="NC","", IF(W506="NE","", IF(W506="NA","",IFERROR(VLOOKUP(W506,Produtos!$A$1:$C$2319,2,FALSE),"Não Cadastrado")))))</f>
        <v/>
      </c>
      <c r="Z506" s="106" t="str">
        <f>VLOOKUP(Tabela2[[#This Row],[SIEMA]],Siema2025,11,FALSE)</f>
        <v xml:space="preserve"> </v>
      </c>
      <c r="AA506" s="106" t="str">
        <f>VLOOKUP(Tabela2[[#This Row],[SIEMA]],Siema2025,12,FALSE)</f>
        <v xml:space="preserve"> </v>
      </c>
      <c r="AB506" s="106" t="str">
        <f>IF(W506="","",IF(ISNUMBER(W506)=FALSE,"Não se aplica",IFERROR(VLOOKUP(W506,Produtos!$A$1:$C$2319,3,FALSE),"Não Cadastrado")))</f>
        <v/>
      </c>
      <c r="AC506" s="106"/>
      <c r="AD506" s="110"/>
      <c r="AE506" s="109" t="str">
        <f>IF(AC506="","", IF(AC506="NC","", IF(AC506="NE","", IF(AC506="NA","",IFERROR(VLOOKUP(AC506,Produtos!$A$1:$C$2319,2,FALSE),"Não Cadastrado")))))</f>
        <v/>
      </c>
      <c r="AF506" s="106"/>
      <c r="AG506" s="106"/>
      <c r="AH506" s="106" t="str">
        <f>IF(AC506="","",IF(ISNUMBER(AC506)=FALSE,"Não se aplica",IFERROR(VLOOKUP(AC506,Produtos!$A$1:$C$2319,3,FALSE),"Não Cadastrado")))</f>
        <v/>
      </c>
      <c r="AI506" s="106"/>
      <c r="AJ506" s="106" t="str">
        <f>VLOOKUP(Tabela2[[#This Row],[SIEMA]],Siema2025,26,FALSE)</f>
        <v/>
      </c>
      <c r="AK506" s="109" t="s">
        <v>7110</v>
      </c>
      <c r="AL506" s="109"/>
      <c r="AM506" s="109"/>
      <c r="AN506" s="110" t="str">
        <f>VLOOKUP(Tabela2[[#This Row],[SIEMA]],Siema2025,51,FALSE)</f>
        <v/>
      </c>
      <c r="AO506" s="110" t="str">
        <f>VLOOKUP(Tabela2[[#This Row],[SIEMA]],Siema2025,53,FALSE)</f>
        <v/>
      </c>
      <c r="AP506" s="110" t="str">
        <f>VLOOKUP(Tabela2[[#This Row],[SIEMA]],Siema2025,55,FALSE)</f>
        <v/>
      </c>
      <c r="AQ506" s="110" t="str">
        <f>VLOOKUP(Tabela2[[#This Row],[SIEMA]],Siema2025,57,FALSE)</f>
        <v/>
      </c>
      <c r="AR506" s="110" t="str">
        <f>VLOOKUP(Tabela2[[#This Row],[SIEMA]],Siema2025,59,FALSE)</f>
        <v/>
      </c>
      <c r="AS506" s="110" t="str">
        <f>VLOOKUP(Tabela2[[#This Row],[SIEMA]],Siema2025,61,FALSE)</f>
        <v/>
      </c>
      <c r="AT506" s="110" t="str">
        <f>VLOOKUP(Tabela2[[#This Row],[SIEMA]],Siema2025,63,FALSE)</f>
        <v/>
      </c>
      <c r="AU506" s="110" t="str">
        <f>VLOOKUP(Tabela2[[#This Row],[SIEMA]],Siema2025,65,FALSE)</f>
        <v>X</v>
      </c>
      <c r="AV506" s="110" t="str">
        <f>VLOOKUP(Tabela2[[#This Row],[SIEMA]],Siema2025,67,FALSE)</f>
        <v/>
      </c>
      <c r="AW506" s="110" t="str">
        <f>VLOOKUP(Tabela2[[#This Row],[SIEMA]],Siema2025,69,FALSE)</f>
        <v/>
      </c>
      <c r="AX506" s="110" t="str">
        <f>VLOOKUP(Tabela2[[#This Row],[SIEMA]],Siema2025,71,FALSE)</f>
        <v/>
      </c>
      <c r="AY506" s="110" t="str">
        <f>VLOOKUP(Tabela2[[#This Row],[SIEMA]],Siema2025,73,FALSE)</f>
        <v/>
      </c>
      <c r="AZ506" s="110" t="str">
        <f>VLOOKUP(Tabela2[[#This Row],[SIEMA]],Siema2025,75,FALSE)</f>
        <v/>
      </c>
      <c r="BA506" s="110" t="str">
        <f>VLOOKUP(Tabela2[[#This Row],[SIEMA]],Siema2025,77,FALSE)</f>
        <v/>
      </c>
      <c r="BB506" s="110" t="str">
        <f>VLOOKUP(Tabela2[[#This Row],[SIEMA]],Siema2025,79,FALSE)</f>
        <v/>
      </c>
      <c r="BC506" s="110" t="str">
        <f>IF(Tabela2[[#This Row],[Outro(s) ]] = "X", "PREENCHER","NA")</f>
        <v>NA</v>
      </c>
      <c r="BD506" s="110" t="str">
        <f>VLOOKUP(Tabela2[[#This Row],[SIEMA]],Siema2025,82,FALSE)</f>
        <v/>
      </c>
      <c r="BE506" s="110" t="str">
        <f>VLOOKUP(Tabela2[[#This Row],[SIEMA]],Siema2025,81,FALSE)</f>
        <v/>
      </c>
      <c r="BF506" s="112" t="s">
        <v>7169</v>
      </c>
      <c r="BG506" s="112" t="s">
        <v>7170</v>
      </c>
      <c r="BH506" s="113" t="str">
        <f>VLOOKUP(Tabela2[[#This Row],[SIEMA]],Siema2025,29,FALSE)</f>
        <v>00924429000922</v>
      </c>
      <c r="BI506" s="114" t="str">
        <f>VLOOKUP(Tabela2[[#This Row],[SIEMA]],Siema2025,107,FALSE)</f>
        <v>Não</v>
      </c>
      <c r="BJ506" s="109" t="s">
        <v>7097</v>
      </c>
      <c r="BK506" s="106" t="s">
        <v>2696</v>
      </c>
      <c r="BL506" s="143">
        <v>45868</v>
      </c>
      <c r="BM506" s="110">
        <f ca="1">IF(Tabela2[[#This Row],[Data de atendimento do Ibama (considerar o primeiro documento/ação)]]="",_xlfn.DAYS(TODAY(),J506),_xlfn.DAYS(Tabela2[[#This Row],[Data de atendimento do Ibama (considerar o primeiro documento/ação)]],J506))</f>
        <v>9</v>
      </c>
      <c r="BN506" s="110" t="str">
        <f>IF(Tabela2[[#This Row],[Atendido pelo Ibama ("Não" ou "Sim")]]="Não","Preencher", IF(Tabela2[[#This Row],[Atendido pelo Ibama ("Não" ou "Sim")]]="Sim","NA",""))</f>
        <v>NA</v>
      </c>
      <c r="BO506" s="116" t="s">
        <v>7098</v>
      </c>
      <c r="BP506" s="110" t="str">
        <f>IF(Tabela2[[#This Row],[Forma de atendimento (primeiro documento/ação)]]= "Outros (especificar)", "PREENCHER","NA")</f>
        <v>NA</v>
      </c>
      <c r="BQ506" s="108" t="s">
        <v>123</v>
      </c>
      <c r="BR506" s="110" t="str">
        <f>IF(Tabela2[[#This Row],[Equipe do Ibama foi a campo? Houve sobrevoo do Poseidon?]] = "Sim", "PREENCHER","NA")</f>
        <v>NA</v>
      </c>
      <c r="BS506" s="110" t="str">
        <f>IF(Tabela2[[#This Row],[Se sim, foi emitida Ordem de Emergência? (informações vinculada à coluna CK)]] = "Sim", "PREENCHER","NA")</f>
        <v>NA</v>
      </c>
      <c r="BT506" s="110" t="s">
        <v>7099</v>
      </c>
      <c r="BU506" s="110" t="s">
        <v>2696</v>
      </c>
      <c r="BV506" s="110" t="s">
        <v>123</v>
      </c>
      <c r="BW506" s="110" t="s">
        <v>123</v>
      </c>
      <c r="BX506" s="108"/>
      <c r="BY506" s="108"/>
      <c r="BZ506" s="106" t="str">
        <f>IF(Tabela2[[#This Row],[Data do documento de encerramento]]="NA","NA",IF(Tabela2[[#This Row],[Data do documento de encerramento]]="","Pendente de conclusão/ encerramento",_xlfn.DAYS(Tabela2[[#This Row],[Data do documento de encerramento]],J506)))</f>
        <v>Pendente de conclusão/ encerramento</v>
      </c>
      <c r="CA506" s="109" t="s">
        <v>8927</v>
      </c>
      <c r="CB506" s="109"/>
      <c r="CC506" s="109"/>
      <c r="CD506" s="109"/>
      <c r="CE506" s="109"/>
      <c r="CF506" s="109"/>
    </row>
    <row r="507" spans="1:84" ht="60.75">
      <c r="A507" s="185">
        <v>202572357606</v>
      </c>
      <c r="B507" s="120" t="s">
        <v>8929</v>
      </c>
      <c r="C507" s="110" t="s">
        <v>672</v>
      </c>
      <c r="D507" s="108" t="s">
        <v>637</v>
      </c>
      <c r="E507" s="108" t="s">
        <v>8930</v>
      </c>
      <c r="F507" s="108"/>
      <c r="G507" s="108" t="s">
        <v>8931</v>
      </c>
      <c r="H507" s="108" t="s">
        <v>8932</v>
      </c>
      <c r="I507" s="106" t="str">
        <f>VLOOKUP(Tabela2[[#This Row],[SIEMA]],Siema2025,19,FALSE)</f>
        <v>Santos</v>
      </c>
      <c r="J507" s="107">
        <f>VLOOKUP(Tabela2[[#This Row],[SIEMA]],Siema2025,2,FALSE)</f>
        <v>45859</v>
      </c>
      <c r="K507" s="107" t="str">
        <f>VLOOKUP(Tabela2[[#This Row],[SIEMA]],Siema2025,16,FALSE)</f>
        <v>Segunda</v>
      </c>
      <c r="L507" s="108" t="str">
        <f>IF(Tabela2[[#This Row],[Data]]="","Sem Informação",VLOOKUP(MONTH(Tabela2[[#This Row],[Data]]),'[1]Validação de dados'!$I$1:$J$13,2,0))</f>
        <v>Julho</v>
      </c>
      <c r="M507" s="106">
        <f>YEAR(Tabela2[[#This Row],[Data]])</f>
        <v>2025</v>
      </c>
      <c r="N507" s="107" t="str">
        <f>VLOOKUP(Tabela2[[#This Row],[SIEMA]],Siema2025,17,FALSE)</f>
        <v>Noturno</v>
      </c>
      <c r="O507" s="107" t="s">
        <v>111</v>
      </c>
      <c r="P507" s="106" t="str">
        <f>VLOOKUP(Tabela2[[#This Row],[SIEMA]],Siema2025,21,FALSE)</f>
        <v>Sonda NS-47(West Tellus) atuando no poço 8-BUZ-89D, Campo de Búzios, Bacia de Santos</v>
      </c>
      <c r="Q507" s="106" t="s">
        <v>637</v>
      </c>
      <c r="R507" t="s">
        <v>7194</v>
      </c>
      <c r="S507" s="109" t="s">
        <v>7138</v>
      </c>
      <c r="T507" s="106">
        <v>6.7789999999999999</v>
      </c>
      <c r="U507" s="106" t="s">
        <v>7109</v>
      </c>
      <c r="V507" s="106" t="str">
        <f>IF(Q507="","",IF(ISNUMBER(Q507)=FALSE,"Não se aplica",IFERROR(VLOOKUP(Q507,Produtos!$A$1:$C$2319,3,FALSE),"Não Cadastrado")))</f>
        <v>Não se aplica</v>
      </c>
      <c r="W507" s="106"/>
      <c r="X507" s="115"/>
      <c r="Y507" s="111" t="str">
        <f>IF(W507="","", IF(W507="NC","", IF(W507="NE","", IF(W507="NA","",IFERROR(VLOOKUP(W507,Produtos!$A$1:$C$2319,2,FALSE),"Não Cadastrado")))))</f>
        <v/>
      </c>
      <c r="Z507" s="106"/>
      <c r="AA507" s="106"/>
      <c r="AB507" s="106" t="str">
        <f>IF(W507="","",IF(ISNUMBER(W507)=FALSE,"Não se aplica",IFERROR(VLOOKUP(W507,Produtos!$A$1:$C$2319,3,FALSE),"Não Cadastrado")))</f>
        <v/>
      </c>
      <c r="AC507" s="106"/>
      <c r="AD507" s="110"/>
      <c r="AE507" s="109" t="str">
        <f>IF(AC507="","", IF(AC507="NC","", IF(AC507="NE","", IF(AC507="NA","",IFERROR(VLOOKUP(AC507,Produtos!$A$1:$C$2319,2,FALSE),"Não Cadastrado")))))</f>
        <v/>
      </c>
      <c r="AF507" s="106"/>
      <c r="AG507" s="106"/>
      <c r="AH507" s="106" t="str">
        <f>IF(AC507="","",IF(ISNUMBER(AC507)=FALSE,"Não se aplica",IFERROR(VLOOKUP(AC507,Produtos!$A$1:$C$2319,3,FALSE),"Não Cadastrado")))</f>
        <v/>
      </c>
      <c r="AI507" s="106"/>
      <c r="AJ507" s="106" t="str">
        <f>VLOOKUP(Tabela2[[#This Row],[SIEMA]],Siema2025,26,FALSE)</f>
        <v>Perda de estanqueidade da hotline do BOP. Falha eletrônica no POD azul.</v>
      </c>
      <c r="AK507" s="109" t="s">
        <v>7219</v>
      </c>
      <c r="AL507" s="109" t="s">
        <v>7271</v>
      </c>
      <c r="AM507" s="109"/>
      <c r="AN507" s="110" t="str">
        <f>VLOOKUP(Tabela2[[#This Row],[SIEMA]],Siema2025,51,FALSE)</f>
        <v/>
      </c>
      <c r="AO507" s="110" t="str">
        <f>VLOOKUP(Tabela2[[#This Row],[SIEMA]],Siema2025,53,FALSE)</f>
        <v/>
      </c>
      <c r="AP507" s="110" t="str">
        <f>VLOOKUP(Tabela2[[#This Row],[SIEMA]],Siema2025,55,FALSE)</f>
        <v/>
      </c>
      <c r="AQ507" s="110" t="str">
        <f>VLOOKUP(Tabela2[[#This Row],[SIEMA]],Siema2025,57,FALSE)</f>
        <v/>
      </c>
      <c r="AR507" s="110" t="str">
        <f>VLOOKUP(Tabela2[[#This Row],[SIEMA]],Siema2025,59,FALSE)</f>
        <v/>
      </c>
      <c r="AS507" s="110" t="str">
        <f>VLOOKUP(Tabela2[[#This Row],[SIEMA]],Siema2025,61,FALSE)</f>
        <v>X</v>
      </c>
      <c r="AT507" s="110" t="str">
        <f>VLOOKUP(Tabela2[[#This Row],[SIEMA]],Siema2025,63,FALSE)</f>
        <v/>
      </c>
      <c r="AU507" s="110" t="str">
        <f>VLOOKUP(Tabela2[[#This Row],[SIEMA]],Siema2025,65,FALSE)</f>
        <v/>
      </c>
      <c r="AV507" s="110" t="str">
        <f>VLOOKUP(Tabela2[[#This Row],[SIEMA]],Siema2025,67,FALSE)</f>
        <v/>
      </c>
      <c r="AW507" s="110" t="str">
        <f>VLOOKUP(Tabela2[[#This Row],[SIEMA]],Siema2025,69,FALSE)</f>
        <v/>
      </c>
      <c r="AX507" s="110" t="str">
        <f>VLOOKUP(Tabela2[[#This Row],[SIEMA]],Siema2025,71,FALSE)</f>
        <v/>
      </c>
      <c r="AY507" s="110" t="str">
        <f>VLOOKUP(Tabela2[[#This Row],[SIEMA]],Siema2025,73,FALSE)</f>
        <v/>
      </c>
      <c r="AZ507" s="110" t="str">
        <f>VLOOKUP(Tabela2[[#This Row],[SIEMA]],Siema2025,75,FALSE)</f>
        <v/>
      </c>
      <c r="BA507" s="110" t="str">
        <f>VLOOKUP(Tabela2[[#This Row],[SIEMA]],Siema2025,77,FALSE)</f>
        <v/>
      </c>
      <c r="BB507" s="110" t="str">
        <f>VLOOKUP(Tabela2[[#This Row],[SIEMA]],Siema2025,79,FALSE)</f>
        <v/>
      </c>
      <c r="BC507" s="110" t="str">
        <f>IF(Tabela2[[#This Row],[Outro(s) ]] = "X", "PREENCHER","NA")</f>
        <v>NA</v>
      </c>
      <c r="BD507" s="110" t="str">
        <f>VLOOKUP(Tabela2[[#This Row],[SIEMA]],Siema2025,82,FALSE)</f>
        <v/>
      </c>
      <c r="BE507" s="110" t="str">
        <f>VLOOKUP(Tabela2[[#This Row],[SIEMA]],Siema2025,81,FALSE)</f>
        <v/>
      </c>
      <c r="BF507" s="112" t="str">
        <f>VLOOKUP(Tabela2[[#This Row],[SIEMA]],Siema2025,28,FALSE)</f>
        <v>Petrobras</v>
      </c>
      <c r="BG507" s="112"/>
      <c r="BH507" s="113">
        <v>33000167000101</v>
      </c>
      <c r="BI507" s="114" t="str">
        <f>VLOOKUP(Tabela2[[#This Row],[SIEMA]],Siema2025,107,FALSE)</f>
        <v>Não</v>
      </c>
      <c r="BJ507" s="109" t="s">
        <v>7097</v>
      </c>
      <c r="BK507" s="106" t="s">
        <v>2696</v>
      </c>
      <c r="BL507" s="143">
        <v>45863</v>
      </c>
      <c r="BM507" s="110">
        <f ca="1">IF(Tabela2[[#This Row],[Data de atendimento do Ibama (considerar o primeiro documento/ação)]]="",_xlfn.DAYS(TODAY(),J507),_xlfn.DAYS(Tabela2[[#This Row],[Data de atendimento do Ibama (considerar o primeiro documento/ação)]],J507))</f>
        <v>4</v>
      </c>
      <c r="BN507" s="110" t="str">
        <f>IF(Tabela2[[#This Row],[Atendido pelo Ibama ("Não" ou "Sim")]]="Não","Preencher", IF(Tabela2[[#This Row],[Atendido pelo Ibama ("Não" ou "Sim")]]="Sim","NA",""))</f>
        <v>NA</v>
      </c>
      <c r="BO507" s="116" t="s">
        <v>7098</v>
      </c>
      <c r="BP507" s="110" t="str">
        <f>IF(Tabela2[[#This Row],[Forma de atendimento (primeiro documento/ação)]]= "Outros (especificar)", "PREENCHER","NA")</f>
        <v>NA</v>
      </c>
      <c r="BQ507" s="108" t="s">
        <v>123</v>
      </c>
      <c r="BR507" s="110" t="str">
        <f>IF(Tabela2[[#This Row],[Equipe do Ibama foi a campo? Houve sobrevoo do Poseidon?]] = "Sim", "PREENCHER","NA")</f>
        <v>NA</v>
      </c>
      <c r="BS507" s="110" t="str">
        <f>IF(Tabela2[[#This Row],[Se sim, foi emitida Ordem de Emergência? (informações vinculada à coluna CK)]] = "Sim", "PREENCHER","NA")</f>
        <v>NA</v>
      </c>
      <c r="BT507" s="110" t="s">
        <v>7099</v>
      </c>
      <c r="BU507" s="110" t="s">
        <v>2696</v>
      </c>
      <c r="BV507" s="110" t="s">
        <v>123</v>
      </c>
      <c r="BW507" s="110" t="s">
        <v>2696</v>
      </c>
      <c r="BX507" s="108" t="s">
        <v>7100</v>
      </c>
      <c r="BY507" s="143">
        <v>46028</v>
      </c>
      <c r="BZ507" s="106">
        <f>IF(Tabela2[[#This Row],[Data do documento de encerramento]]="NA","NA",IF(Tabela2[[#This Row],[Data do documento de encerramento]]="","Pendente de conclusão/ encerramento",_xlfn.DAYS(Tabela2[[#This Row],[Data do documento de encerramento]],J507)))</f>
        <v>169</v>
      </c>
      <c r="CA507" s="109"/>
      <c r="CB507" s="109" t="s">
        <v>7242</v>
      </c>
      <c r="CC507" s="292" t="s">
        <v>7196</v>
      </c>
      <c r="CD507" s="109" t="s">
        <v>123</v>
      </c>
      <c r="CE507" s="109" t="s">
        <v>123</v>
      </c>
      <c r="CF507" s="109" t="s">
        <v>7243</v>
      </c>
    </row>
    <row r="508" spans="1:84" ht="61.5" hidden="1" customHeight="1">
      <c r="A508" s="172">
        <v>202572246825</v>
      </c>
      <c r="B508" s="120" t="s">
        <v>8933</v>
      </c>
      <c r="C508" s="110" t="str">
        <f>VLOOKUP(Tabela2[[#This Row],[SIEMA]],Siema2025,4,FALSE)</f>
        <v xml:space="preserve"> MA</v>
      </c>
      <c r="D508" s="108" t="str">
        <f>VLOOKUP(Tabela2[[#This Row],[SIEMA]],Siema2025,3,FALSE)</f>
        <v xml:space="preserve">São Luís </v>
      </c>
      <c r="E508" s="108" t="s">
        <v>8934</v>
      </c>
      <c r="F508" s="108" t="s">
        <v>8935</v>
      </c>
      <c r="G508" t="s">
        <v>8936</v>
      </c>
      <c r="H508" t="s">
        <v>8937</v>
      </c>
      <c r="I508" s="106" t="s">
        <v>7118</v>
      </c>
      <c r="J508" s="107">
        <f>VLOOKUP(Tabela2[[#This Row],[SIEMA]],Siema2025,2,FALSE)</f>
        <v>45860</v>
      </c>
      <c r="K508" s="107" t="str">
        <f>VLOOKUP(Tabela2[[#This Row],[SIEMA]],Siema2025,16,FALSE)</f>
        <v>Terça</v>
      </c>
      <c r="L508" s="108" t="str">
        <f>IF(Tabela2[[#This Row],[Data]]="","Sem Informação",VLOOKUP(MONTH(Tabela2[[#This Row],[Data]]),'[1]Validação de dados'!$I$1:$J$13,2,0))</f>
        <v>Julho</v>
      </c>
      <c r="M508" s="106">
        <f>YEAR(Tabela2[[#This Row],[Data]])</f>
        <v>2025</v>
      </c>
      <c r="N508" s="107" t="str">
        <f>VLOOKUP(Tabela2[[#This Row],[SIEMA]],Siema2025,17,FALSE)</f>
        <v>Matutino</v>
      </c>
      <c r="O508" s="107" t="str">
        <f>VLOOKUP(Tabela2[[#This Row],[SIEMA]],Siema2025,5,FALSE)</f>
        <v>Terminal/portos/ancoradouros/etc</v>
      </c>
      <c r="P508" s="106" t="str">
        <f>VLOOKUP(Tabela2[[#This Row],[SIEMA]],Siema2025,21,FALSE)</f>
        <v>Terminal Marítimo de Ponta da Madeira - Píer 1</v>
      </c>
      <c r="Q508" s="106" t="s">
        <v>7269</v>
      </c>
      <c r="R508" s="110"/>
      <c r="S508" s="106" t="s">
        <v>8938</v>
      </c>
      <c r="T508" s="106" t="s">
        <v>8939</v>
      </c>
      <c r="U508" s="106" t="s">
        <v>7062</v>
      </c>
      <c r="V508" s="106" t="str">
        <f>IF(Q508="","",IF(ISNUMBER(Q508)=FALSE,"Não se aplica",IFERROR(VLOOKUP(Q508,Produtos!$A$1:$C$2319,3,FALSE),"Não Cadastrado")))</f>
        <v>Não se aplica</v>
      </c>
      <c r="W508" s="106" t="str">
        <f>VLOOKUP(Tabela2[[#This Row],[SIEMA]],Siema2025,10,FALSE)</f>
        <v/>
      </c>
      <c r="X508" s="115"/>
      <c r="Y508" s="111" t="str">
        <f>IF(W508="","", IF(W508="NC","", IF(W508="NE","", IF(W508="NA","",IFERROR(VLOOKUP(W508,Produtos!$A$1:$C$2319,2,FALSE),"Não Cadastrado")))))</f>
        <v/>
      </c>
      <c r="Z508" s="106" t="str">
        <f>VLOOKUP(Tabela2[[#This Row],[SIEMA]],Siema2025,11,FALSE)</f>
        <v xml:space="preserve"> </v>
      </c>
      <c r="AA508" s="106" t="str">
        <f>VLOOKUP(Tabela2[[#This Row],[SIEMA]],Siema2025,12,FALSE)</f>
        <v xml:space="preserve"> </v>
      </c>
      <c r="AB508" s="106" t="str">
        <f>IF(W508="","",IF(ISNUMBER(W508)=FALSE,"Não se aplica",IFERROR(VLOOKUP(W508,Produtos!$A$1:$C$2319,3,FALSE),"Não Cadastrado")))</f>
        <v/>
      </c>
      <c r="AC508" s="106"/>
      <c r="AD508" s="110"/>
      <c r="AE508" s="109" t="str">
        <f>IF(AC508="","", IF(AC508="NC","", IF(AC508="NE","", IF(AC508="NA","",IFERROR(VLOOKUP(AC508,Produtos!$A$1:$C$2319,2,FALSE),"Não Cadastrado")))))</f>
        <v/>
      </c>
      <c r="AF508" s="106"/>
      <c r="AG508" s="106"/>
      <c r="AH508" s="106" t="str">
        <f>IF(AC508="","",IF(ISNUMBER(AC508)=FALSE,"Não se aplica",IFERROR(VLOOKUP(AC508,Produtos!$A$1:$C$2319,3,FALSE),"Não Cadastrado")))</f>
        <v/>
      </c>
      <c r="AI508" s="106"/>
      <c r="AJ508" s="106"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508" s="109" t="s">
        <v>7110</v>
      </c>
      <c r="AL508" s="109"/>
      <c r="AM508" s="109"/>
      <c r="AN508" s="110" t="str">
        <f>VLOOKUP(Tabela2[[#This Row],[SIEMA]],Siema2025,51,FALSE)</f>
        <v/>
      </c>
      <c r="AO508" s="110" t="str">
        <f>VLOOKUP(Tabela2[[#This Row],[SIEMA]],Siema2025,53,FALSE)</f>
        <v/>
      </c>
      <c r="AP508" s="110" t="str">
        <f>VLOOKUP(Tabela2[[#This Row],[SIEMA]],Siema2025,55,FALSE)</f>
        <v/>
      </c>
      <c r="AQ508" s="110" t="str">
        <f>VLOOKUP(Tabela2[[#This Row],[SIEMA]],Siema2025,57,FALSE)</f>
        <v/>
      </c>
      <c r="AR508" s="110" t="str">
        <f>VLOOKUP(Tabela2[[#This Row],[SIEMA]],Siema2025,59,FALSE)</f>
        <v/>
      </c>
      <c r="AS508" s="110" t="str">
        <f>VLOOKUP(Tabela2[[#This Row],[SIEMA]],Siema2025,61,FALSE)</f>
        <v>X</v>
      </c>
      <c r="AT508" s="110" t="str">
        <f>VLOOKUP(Tabela2[[#This Row],[SIEMA]],Siema2025,63,FALSE)</f>
        <v/>
      </c>
      <c r="AU508" s="110" t="str">
        <f>VLOOKUP(Tabela2[[#This Row],[SIEMA]],Siema2025,65,FALSE)</f>
        <v/>
      </c>
      <c r="AV508" s="110" t="str">
        <f>VLOOKUP(Tabela2[[#This Row],[SIEMA]],Siema2025,67,FALSE)</f>
        <v/>
      </c>
      <c r="AW508" s="110" t="str">
        <f>VLOOKUP(Tabela2[[#This Row],[SIEMA]],Siema2025,69,FALSE)</f>
        <v/>
      </c>
      <c r="AX508" s="110" t="str">
        <f>VLOOKUP(Tabela2[[#This Row],[SIEMA]],Siema2025,71,FALSE)</f>
        <v/>
      </c>
      <c r="AY508" s="110" t="str">
        <f>VLOOKUP(Tabela2[[#This Row],[SIEMA]],Siema2025,73,FALSE)</f>
        <v/>
      </c>
      <c r="AZ508" s="110" t="str">
        <f>VLOOKUP(Tabela2[[#This Row],[SIEMA]],Siema2025,75,FALSE)</f>
        <v/>
      </c>
      <c r="BA508" s="110" t="str">
        <f>VLOOKUP(Tabela2[[#This Row],[SIEMA]],Siema2025,77,FALSE)</f>
        <v/>
      </c>
      <c r="BB508" s="110" t="str">
        <f>VLOOKUP(Tabela2[[#This Row],[SIEMA]],Siema2025,79,FALSE)</f>
        <v/>
      </c>
      <c r="BC508" s="110"/>
      <c r="BD508" s="110" t="str">
        <f>VLOOKUP(Tabela2[[#This Row],[SIEMA]],Siema2025,82,FALSE)</f>
        <v/>
      </c>
      <c r="BE508" s="110" t="str">
        <f>VLOOKUP(Tabela2[[#This Row],[SIEMA]],Siema2025,81,FALSE)</f>
        <v/>
      </c>
      <c r="BF508" s="112" t="str">
        <f>VLOOKUP(Tabela2[[#This Row],[SIEMA]],Siema2025,28,FALSE)</f>
        <v>Vale S.A</v>
      </c>
      <c r="BG508" s="112"/>
      <c r="BH508" s="113" t="str">
        <f>VLOOKUP(Tabela2[[#This Row],[SIEMA]],Siema2025,29,FALSE)</f>
        <v>33592510042400</v>
      </c>
      <c r="BI508" s="114" t="str">
        <f>VLOOKUP(Tabela2[[#This Row],[SIEMA]],Siema2025,107,FALSE)</f>
        <v>Não</v>
      </c>
      <c r="BJ508" s="109" t="s">
        <v>7097</v>
      </c>
      <c r="BK508" s="106" t="s">
        <v>123</v>
      </c>
      <c r="BL508" s="143"/>
      <c r="BM508" s="110">
        <f ca="1">IF(Tabela2[[#This Row],[Data de atendimento do Ibama (considerar o primeiro documento/ação)]]="",_xlfn.DAYS(TODAY(),J508),_xlfn.DAYS(Tabela2[[#This Row],[Data de atendimento do Ibama (considerar o primeiro documento/ação)]],J508))</f>
        <v>360</v>
      </c>
      <c r="BN508" s="110" t="s">
        <v>7437</v>
      </c>
      <c r="BO508" s="116" t="s">
        <v>637</v>
      </c>
      <c r="BP508" s="110" t="str">
        <f>IF(Tabela2[[#This Row],[Forma de atendimento (primeiro documento/ação)]]= "Outros (especificar)", "PREENCHER","NA")</f>
        <v>NA</v>
      </c>
      <c r="BQ508" s="108" t="s">
        <v>123</v>
      </c>
      <c r="BR508" s="110" t="str">
        <f>IF(Tabela2[[#This Row],[Equipe do Ibama foi a campo? Houve sobrevoo do Poseidon?]] = "Sim", "PREENCHER","NA")</f>
        <v>NA</v>
      </c>
      <c r="BS508" s="110" t="str">
        <f>IF(Tabela2[[#This Row],[Se sim, foi emitida Ordem de Emergência? (informações vinculada à coluna CK)]] = "Sim", "PREENCHER","NA")</f>
        <v>NA</v>
      </c>
      <c r="BT508" s="110" t="s">
        <v>7099</v>
      </c>
      <c r="BU508" s="110" t="s">
        <v>123</v>
      </c>
      <c r="BV508" s="110" t="s">
        <v>123</v>
      </c>
      <c r="BW508" s="110" t="s">
        <v>123</v>
      </c>
      <c r="BX508" s="108" t="s">
        <v>7119</v>
      </c>
      <c r="BY508" s="143"/>
      <c r="BZ508" s="106" t="str">
        <f>IF(Tabela2[[#This Row],[Data do documento de encerramento]]="NA","NA",IF(Tabela2[[#This Row],[Data do documento de encerramento]]="","Pendente de conclusão/ encerramento",_xlfn.DAYS(Tabela2[[#This Row],[Data do documento de encerramento]],J508)))</f>
        <v>Pendente de conclusão/ encerramento</v>
      </c>
      <c r="CA508" s="109" t="s">
        <v>8940</v>
      </c>
      <c r="CB508" s="109"/>
      <c r="CC508" s="109"/>
      <c r="CD508" s="109"/>
      <c r="CE508" s="109"/>
      <c r="CF508" s="109"/>
    </row>
    <row r="509" spans="1:84" ht="45.75">
      <c r="A509" s="172">
        <v>202572250413</v>
      </c>
      <c r="B509" s="173" t="s">
        <v>8941</v>
      </c>
      <c r="C509" s="110" t="s">
        <v>7133</v>
      </c>
      <c r="D509" s="108" t="s">
        <v>637</v>
      </c>
      <c r="E509" s="108" t="s">
        <v>8732</v>
      </c>
      <c r="F509" s="108"/>
      <c r="G509" s="108" t="s">
        <v>8861</v>
      </c>
      <c r="H509" s="108" t="s">
        <v>8862</v>
      </c>
      <c r="I509" s="106" t="str">
        <f>VLOOKUP(Tabela2[[#This Row],[SIEMA]],Siema2025,19,FALSE)</f>
        <v>Campos</v>
      </c>
      <c r="J509" s="107">
        <f>VLOOKUP(Tabela2[[#This Row],[SIEMA]],Siema2025,2,FALSE)</f>
        <v>45860</v>
      </c>
      <c r="K509" s="107" t="str">
        <f>VLOOKUP(Tabela2[[#This Row],[SIEMA]],Siema2025,16,FALSE)</f>
        <v>Terça</v>
      </c>
      <c r="L509" s="108" t="str">
        <f>IF(Tabela2[[#This Row],[Data]]="","Sem Informação",VLOOKUP(MONTH(Tabela2[[#This Row],[Data]]),'[1]Validação de dados'!$I$1:$J$13,2,0))</f>
        <v>Julho</v>
      </c>
      <c r="M509" s="106">
        <f>YEAR(Tabela2[[#This Row],[Data]])</f>
        <v>2025</v>
      </c>
      <c r="N509" s="107" t="str">
        <f>VLOOKUP(Tabela2[[#This Row],[SIEMA]],Siema2025,17,FALSE)</f>
        <v>Madrugada</v>
      </c>
      <c r="O509" s="107" t="s">
        <v>111</v>
      </c>
      <c r="P509" s="106" t="str">
        <f>VLOOKUP(Tabela2[[#This Row],[SIEMA]],Siema2025,21,FALSE)</f>
        <v>Normand Cutter %u2013 Solstad Offshore</v>
      </c>
      <c r="Q509" s="106" t="s">
        <v>637</v>
      </c>
      <c r="R509" s="106" t="s">
        <v>954</v>
      </c>
      <c r="S509" s="109" t="s">
        <v>7436</v>
      </c>
      <c r="T509" s="106" t="str">
        <f>VLOOKUP(Tabela2[[#This Row],[SIEMA]],Siema2025,11,FALSE)</f>
        <v>0.000447</v>
      </c>
      <c r="U509" s="106" t="str">
        <f>VLOOKUP(Tabela2[[#This Row],[SIEMA]],Siema2025,12,FALSE)</f>
        <v>M3</v>
      </c>
      <c r="V509" s="106" t="str">
        <f>IF(Q509="","",IF(ISNUMBER(Q509)=FALSE,"Não se aplica",IFERROR(VLOOKUP(Q509,Produtos!$A$1:$C$2319,3,FALSE),"Não Cadastrado")))</f>
        <v>Não se aplica</v>
      </c>
      <c r="W509" s="106"/>
      <c r="X509" s="115"/>
      <c r="Y509" s="111" t="str">
        <f>IF(W509="","", IF(W509="NC","", IF(W509="NE","", IF(W509="NA","",IFERROR(VLOOKUP(W509,Produtos!$A$1:$C$2319,2,FALSE),"Não Cadastrado")))))</f>
        <v/>
      </c>
      <c r="Z509" s="106"/>
      <c r="AA509" s="106"/>
      <c r="AB509" s="106" t="str">
        <f>IF(W509="","",IF(ISNUMBER(W509)=FALSE,"Não se aplica",IFERROR(VLOOKUP(W509,Produtos!$A$1:$C$2319,3,FALSE),"Não Cadastrado")))</f>
        <v/>
      </c>
      <c r="AC509" s="106"/>
      <c r="AD509" s="110"/>
      <c r="AE509" s="109" t="str">
        <f>IF(AC509="","", IF(AC509="NC","", IF(AC509="NE","", IF(AC509="NA","",IFERROR(VLOOKUP(AC509,Produtos!$A$1:$C$2319,2,FALSE),"Não Cadastrado")))))</f>
        <v/>
      </c>
      <c r="AF509" s="106"/>
      <c r="AG509" s="106"/>
      <c r="AH509" s="106" t="str">
        <f>IF(AC509="","",IF(ISNUMBER(AC509)=FALSE,"Não se aplica",IFERROR(VLOOKUP(AC509,Produtos!$A$1:$C$2319,3,FALSE),"Não Cadastrado")))</f>
        <v/>
      </c>
      <c r="AI509" s="106"/>
      <c r="AJ509" s="106" t="str">
        <f>VLOOKUP(Tabela2[[#This Row],[SIEMA]],Siema2025,26,FALSE)</f>
        <v>Escape de MEG após abertura de válvula para depressurização e preparação para descida (abandono) do jumper.</v>
      </c>
      <c r="AK509" s="109" t="s">
        <v>7096</v>
      </c>
      <c r="AL509" s="109"/>
      <c r="AM509" s="109"/>
      <c r="AN509" s="110" t="str">
        <f>VLOOKUP(Tabela2[[#This Row],[SIEMA]],Siema2025,51,FALSE)</f>
        <v/>
      </c>
      <c r="AO509" s="110" t="str">
        <f>VLOOKUP(Tabela2[[#This Row],[SIEMA]],Siema2025,53,FALSE)</f>
        <v/>
      </c>
      <c r="AP509" s="110" t="str">
        <f>VLOOKUP(Tabela2[[#This Row],[SIEMA]],Siema2025,55,FALSE)</f>
        <v/>
      </c>
      <c r="AQ509" s="110" t="str">
        <f>VLOOKUP(Tabela2[[#This Row],[SIEMA]],Siema2025,57,FALSE)</f>
        <v/>
      </c>
      <c r="AR509" s="110" t="str">
        <f>VLOOKUP(Tabela2[[#This Row],[SIEMA]],Siema2025,59,FALSE)</f>
        <v/>
      </c>
      <c r="AS509" s="110" t="str">
        <f>VLOOKUP(Tabela2[[#This Row],[SIEMA]],Siema2025,61,FALSE)</f>
        <v>X</v>
      </c>
      <c r="AT509" s="110" t="str">
        <f>VLOOKUP(Tabela2[[#This Row],[SIEMA]],Siema2025,63,FALSE)</f>
        <v/>
      </c>
      <c r="AU509" s="110" t="str">
        <f>VLOOKUP(Tabela2[[#This Row],[SIEMA]],Siema2025,65,FALSE)</f>
        <v/>
      </c>
      <c r="AV509" s="110" t="str">
        <f>VLOOKUP(Tabela2[[#This Row],[SIEMA]],Siema2025,67,FALSE)</f>
        <v/>
      </c>
      <c r="AW509" s="110" t="str">
        <f>VLOOKUP(Tabela2[[#This Row],[SIEMA]],Siema2025,69,FALSE)</f>
        <v/>
      </c>
      <c r="AX509" s="110" t="str">
        <f>VLOOKUP(Tabela2[[#This Row],[SIEMA]],Siema2025,71,FALSE)</f>
        <v/>
      </c>
      <c r="AY509" s="110" t="str">
        <f>VLOOKUP(Tabela2[[#This Row],[SIEMA]],Siema2025,73,FALSE)</f>
        <v/>
      </c>
      <c r="AZ509" s="110" t="str">
        <f>VLOOKUP(Tabela2[[#This Row],[SIEMA]],Siema2025,75,FALSE)</f>
        <v/>
      </c>
      <c r="BA509" s="110" t="str">
        <f>VLOOKUP(Tabela2[[#This Row],[SIEMA]],Siema2025,77,FALSE)</f>
        <v/>
      </c>
      <c r="BB509" s="110" t="str">
        <f>VLOOKUP(Tabela2[[#This Row],[SIEMA]],Siema2025,79,FALSE)</f>
        <v/>
      </c>
      <c r="BC509" s="110" t="str">
        <f>IF(Tabela2[[#This Row],[Outro(s) ]] = "X", "PREENCHER","NA")</f>
        <v>NA</v>
      </c>
      <c r="BD509" s="110" t="str">
        <f>VLOOKUP(Tabela2[[#This Row],[SIEMA]],Siema2025,82,FALSE)</f>
        <v/>
      </c>
      <c r="BE509" s="110" t="str">
        <f>VLOOKUP(Tabela2[[#This Row],[SIEMA]],Siema2025,81,FALSE)</f>
        <v/>
      </c>
      <c r="BF509" s="112" t="str">
        <f>VLOOKUP(Tabela2[[#This Row],[SIEMA]],Siema2025,28,FALSE)</f>
        <v>Equinor Brasil Energia Ltda.</v>
      </c>
      <c r="BG509" s="112"/>
      <c r="BH509" s="113" t="str">
        <f>VLOOKUP(Tabela2[[#This Row],[SIEMA]],Siema2025,29,FALSE)</f>
        <v>04028583000100</v>
      </c>
      <c r="BI509" s="114" t="s">
        <v>2696</v>
      </c>
      <c r="BJ509" s="109" t="s">
        <v>7097</v>
      </c>
      <c r="BK509" s="106" t="s">
        <v>2696</v>
      </c>
      <c r="BL509" s="143">
        <v>45894</v>
      </c>
      <c r="BM509" s="110">
        <f ca="1">IF(Tabela2[[#This Row],[Data de atendimento do Ibama (considerar o primeiro documento/ação)]]="",_xlfn.DAYS(TODAY(),J509),_xlfn.DAYS(Tabela2[[#This Row],[Data de atendimento do Ibama (considerar o primeiro documento/ação)]],J509))</f>
        <v>34</v>
      </c>
      <c r="BN509" s="110" t="str">
        <f>IF(Tabela2[[#This Row],[Atendido pelo Ibama ("Não" ou "Sim")]]="Não","Preencher", IF(Tabela2[[#This Row],[Atendido pelo Ibama ("Não" ou "Sim")]]="Sim","NA",""))</f>
        <v>NA</v>
      </c>
      <c r="BO509" s="116" t="s">
        <v>7139</v>
      </c>
      <c r="BP509" s="110" t="str">
        <f>IF(Tabela2[[#This Row],[Forma de atendimento (primeiro documento/ação)]]= "Outros (especificar)", "PREENCHER","NA")</f>
        <v>NA</v>
      </c>
      <c r="BQ509" s="108" t="s">
        <v>123</v>
      </c>
      <c r="BR509" s="110" t="str">
        <f>IF(Tabela2[[#This Row],[Equipe do Ibama foi a campo? Houve sobrevoo do Poseidon?]] = "Sim", "PREENCHER","NA")</f>
        <v>NA</v>
      </c>
      <c r="BS509" s="110" t="str">
        <f>IF(Tabela2[[#This Row],[Se sim, foi emitida Ordem de Emergência? (informações vinculada à coluna CK)]] = "Sim", "PREENCHER","NA")</f>
        <v>NA</v>
      </c>
      <c r="BT509" s="110" t="s">
        <v>7099</v>
      </c>
      <c r="BU509" s="110" t="s">
        <v>123</v>
      </c>
      <c r="BV509" s="110" t="s">
        <v>123</v>
      </c>
      <c r="BW509" s="110" t="s">
        <v>123</v>
      </c>
      <c r="BX509" s="108"/>
      <c r="BY509" s="108"/>
      <c r="BZ509" s="106" t="str">
        <f>IF(Tabela2[[#This Row],[Data do documento de encerramento]]="NA","NA",IF(Tabela2[[#This Row],[Data do documento de encerramento]]="","Pendente de conclusão/ encerramento",_xlfn.DAYS(Tabela2[[#This Row],[Data do documento de encerramento]],J509)))</f>
        <v>Pendente de conclusão/ encerramento</v>
      </c>
      <c r="CA509" s="109" t="s">
        <v>7765</v>
      </c>
      <c r="CB509" s="109"/>
      <c r="CC509" s="292" t="s">
        <v>7438</v>
      </c>
      <c r="CD509" s="109" t="s">
        <v>123</v>
      </c>
      <c r="CE509" s="109" t="s">
        <v>123</v>
      </c>
      <c r="CF509" s="109" t="s">
        <v>7141</v>
      </c>
    </row>
    <row r="510" spans="1:84" hidden="1">
      <c r="A510" s="185">
        <v>202572436050</v>
      </c>
      <c r="B510" s="120" t="s">
        <v>8942</v>
      </c>
      <c r="C510" s="110" t="s">
        <v>672</v>
      </c>
      <c r="D510" s="108" t="s">
        <v>637</v>
      </c>
      <c r="E510" s="108" t="str">
        <f>VLOOKUP(Tabela2[[#This Row],[SIEMA]],Siema2025,20,FALSE)</f>
        <v>Campo de Tupi, Bacia de Santos</v>
      </c>
      <c r="F510" s="108"/>
      <c r="G510" s="108"/>
      <c r="H510" s="108"/>
      <c r="I510" s="106" t="str">
        <f>VLOOKUP(Tabela2[[#This Row],[SIEMA]],Siema2025,19,FALSE)</f>
        <v>Santos</v>
      </c>
      <c r="J510" s="107">
        <f>VLOOKUP(Tabela2[[#This Row],[SIEMA]],Siema2025,2,FALSE)</f>
        <v>45860</v>
      </c>
      <c r="K510" s="107" t="str">
        <f>VLOOKUP(Tabela2[[#This Row],[SIEMA]],Siema2025,16,FALSE)</f>
        <v>Terça</v>
      </c>
      <c r="L510" s="108" t="str">
        <f>IF(Tabela2[[#This Row],[Data]]="","Sem Informação",VLOOKUP(MONTH(Tabela2[[#This Row],[Data]]),'[1]Validação de dados'!$I$1:$J$13,2,0))</f>
        <v>Julho</v>
      </c>
      <c r="M510" s="106">
        <f>YEAR(Tabela2[[#This Row],[Data]])</f>
        <v>2025</v>
      </c>
      <c r="N510" s="107" t="str">
        <f>VLOOKUP(Tabela2[[#This Row],[SIEMA]],Siema2025,17,FALSE)</f>
        <v>Vespertino</v>
      </c>
      <c r="O510" s="107" t="s">
        <v>7236</v>
      </c>
      <c r="P510" s="106" t="str">
        <f>VLOOKUP(Tabela2[[#This Row],[SIEMA]],Siema2025,21,FALSE)</f>
        <v>Constatação de mancha de origem indeterminada</v>
      </c>
      <c r="Q510" s="106" t="str">
        <f>VLOOKUP(Tabela2[[#This Row],[SIEMA]],Siema2025,7,FALSE)</f>
        <v/>
      </c>
      <c r="R510" s="106" t="str">
        <f>VLOOKUP(Tabela2[[#This Row],[SIEMA]],Siema2025,10,FALSE)</f>
        <v>Petroleo</v>
      </c>
      <c r="S510" s="109" t="str">
        <f>IF(Q510="","", IF(Q510="NC","", IF(Q510="NE","", IF(Q510="NA","",IFERROR(VLOOKUP(Q510,[1]Produtos!$A$1:$C$2319,2,FALSE),"Não Cadastrado")))))</f>
        <v/>
      </c>
      <c r="T510" s="106" t="str">
        <f>VLOOKUP(Tabela2[[#This Row],[SIEMA]],Siema2025,11,FALSE)</f>
        <v>0.00834</v>
      </c>
      <c r="U510" s="106" t="str">
        <f>VLOOKUP(Tabela2[[#This Row],[SIEMA]],Siema2025,12,FALSE)</f>
        <v>M3</v>
      </c>
      <c r="V510" s="106" t="str">
        <f>IF(Q510="","",IF(ISNUMBER(Q510)=FALSE,"Não se aplica",IFERROR(VLOOKUP(Q510,Produtos!$A$1:$C$2319,3,FALSE),"Não Cadastrado")))</f>
        <v/>
      </c>
      <c r="W510" s="106" t="str">
        <f>VLOOKUP(Tabela2[[#This Row],[SIEMA]],Siema2025,10,FALSE)</f>
        <v>Petroleo</v>
      </c>
      <c r="X510" s="115" t="str">
        <f>IF(Tabela2[[#This Row],[Origem do acidente]] = "Plataforma", "PREENCHER","NA")</f>
        <v>NA</v>
      </c>
      <c r="Y510" s="111" t="str">
        <f>IF(W510="","", IF(W510="NC","", IF(W510="NE","", IF(W510="NA","",IFERROR(VLOOKUP(W510,Produtos!$A$1:$C$2319,2,FALSE),"Não Cadastrado")))))</f>
        <v>Não Cadastrado</v>
      </c>
      <c r="Z510" s="106" t="str">
        <f>VLOOKUP(Tabela2[[#This Row],[SIEMA]],Siema2025,11,FALSE)</f>
        <v>0.00834</v>
      </c>
      <c r="AA510" s="106" t="str">
        <f>VLOOKUP(Tabela2[[#This Row],[SIEMA]],Siema2025,12,FALSE)</f>
        <v>M3</v>
      </c>
      <c r="AB510" s="106" t="str">
        <f>IF(W510="","",IF(ISNUMBER(W510)=FALSE,"Não se aplica",IFERROR(VLOOKUP(W510,Produtos!$A$1:$C$2319,3,FALSE),"Não Cadastrado")))</f>
        <v>Não se aplica</v>
      </c>
      <c r="AC510" s="106"/>
      <c r="AD510" s="110" t="str">
        <f>IF(Tabela2[[#This Row],[Origem do acidente]] = "Plataforma", "PREENCHER","NA")</f>
        <v>NA</v>
      </c>
      <c r="AE510" s="109" t="str">
        <f>IF(AC510="","", IF(AC510="NC","", IF(AC510="NE","", IF(AC510="NA","",IFERROR(VLOOKUP(AC510,Produtos!$A$1:$C$2319,2,FALSE),"Não Cadastrado")))))</f>
        <v/>
      </c>
      <c r="AF510" s="106"/>
      <c r="AG510" s="106"/>
      <c r="AH510" s="106" t="str">
        <f>IF(AC510="","",IF(ISNUMBER(AC510)=FALSE,"Não se aplica",IFERROR(VLOOKUP(AC510,Produtos!$A$1:$C$2319,3,FALSE),"Não Cadastrado")))</f>
        <v/>
      </c>
      <c r="AI510" s="106"/>
      <c r="AJ510" s="106" t="str">
        <f>VLOOKUP(Tabela2[[#This Row],[SIEMA]],Siema2025,26,FALSE)</f>
        <v>em investigação</v>
      </c>
      <c r="AK510" s="109"/>
      <c r="AL510" s="109"/>
      <c r="AM510" s="109"/>
      <c r="AN510" s="110" t="str">
        <f>VLOOKUP(Tabela2[[#This Row],[SIEMA]],Siema2025,51,FALSE)</f>
        <v/>
      </c>
      <c r="AO510" s="110" t="str">
        <f>VLOOKUP(Tabela2[[#This Row],[SIEMA]],Siema2025,53,FALSE)</f>
        <v/>
      </c>
      <c r="AP510" s="110" t="str">
        <f>VLOOKUP(Tabela2[[#This Row],[SIEMA]],Siema2025,55,FALSE)</f>
        <v/>
      </c>
      <c r="AQ510" s="110" t="str">
        <f>VLOOKUP(Tabela2[[#This Row],[SIEMA]],Siema2025,57,FALSE)</f>
        <v/>
      </c>
      <c r="AR510" s="110" t="str">
        <f>VLOOKUP(Tabela2[[#This Row],[SIEMA]],Siema2025,59,FALSE)</f>
        <v/>
      </c>
      <c r="AS510" s="110" t="str">
        <f>VLOOKUP(Tabela2[[#This Row],[SIEMA]],Siema2025,61,FALSE)</f>
        <v>X</v>
      </c>
      <c r="AT510" s="110" t="str">
        <f>VLOOKUP(Tabela2[[#This Row],[SIEMA]],Siema2025,63,FALSE)</f>
        <v/>
      </c>
      <c r="AU510" s="110" t="str">
        <f>VLOOKUP(Tabela2[[#This Row],[SIEMA]],Siema2025,65,FALSE)</f>
        <v/>
      </c>
      <c r="AV510" s="110" t="str">
        <f>VLOOKUP(Tabela2[[#This Row],[SIEMA]],Siema2025,67,FALSE)</f>
        <v/>
      </c>
      <c r="AW510" s="110" t="str">
        <f>VLOOKUP(Tabela2[[#This Row],[SIEMA]],Siema2025,69,FALSE)</f>
        <v/>
      </c>
      <c r="AX510" s="110" t="str">
        <f>VLOOKUP(Tabela2[[#This Row],[SIEMA]],Siema2025,71,FALSE)</f>
        <v/>
      </c>
      <c r="AY510" s="110" t="str">
        <f>VLOOKUP(Tabela2[[#This Row],[SIEMA]],Siema2025,73,FALSE)</f>
        <v/>
      </c>
      <c r="AZ510" s="110" t="str">
        <f>VLOOKUP(Tabela2[[#This Row],[SIEMA]],Siema2025,75,FALSE)</f>
        <v/>
      </c>
      <c r="BA510" s="110" t="str">
        <f>VLOOKUP(Tabela2[[#This Row],[SIEMA]],Siema2025,77,FALSE)</f>
        <v/>
      </c>
      <c r="BB510" s="110" t="str">
        <f>VLOOKUP(Tabela2[[#This Row],[SIEMA]],Siema2025,79,FALSE)</f>
        <v/>
      </c>
      <c r="BC510" s="110" t="str">
        <f>IF(Tabela2[[#This Row],[Outro(s) ]] = "X", "PREENCHER","NA")</f>
        <v>NA</v>
      </c>
      <c r="BD510" s="110" t="str">
        <f>VLOOKUP(Tabela2[[#This Row],[SIEMA]],Siema2025,82,FALSE)</f>
        <v/>
      </c>
      <c r="BE510" s="110" t="str">
        <f>VLOOKUP(Tabela2[[#This Row],[SIEMA]],Siema2025,81,FALSE)</f>
        <v/>
      </c>
      <c r="BF510" s="112" t="str">
        <f>VLOOKUP(Tabela2[[#This Row],[SIEMA]],Siema2025,28,FALSE)</f>
        <v>Petrobras</v>
      </c>
      <c r="BG510" s="112"/>
      <c r="BH510" s="113" t="str">
        <f>VLOOKUP(Tabela2[[#This Row],[SIEMA]],Siema2025,29,FALSE)</f>
        <v>33000167089501</v>
      </c>
      <c r="BI510" s="114" t="str">
        <f>VLOOKUP(Tabela2[[#This Row],[SIEMA]],Siema2025,107,FALSE)</f>
        <v>Não</v>
      </c>
      <c r="BJ510" s="109"/>
      <c r="BK510" s="106"/>
      <c r="BL510" s="143"/>
      <c r="BM510" s="110">
        <f ca="1">IF(Tabela2[[#This Row],[Data de atendimento do Ibama (considerar o primeiro documento/ação)]]="",_xlfn.DAYS(TODAY(),J510),_xlfn.DAYS(Tabela2[[#This Row],[Data de atendimento do Ibama (considerar o primeiro documento/ação)]],J510))</f>
        <v>360</v>
      </c>
      <c r="BN510" s="110" t="str">
        <f>IF(Tabela2[[#This Row],[Atendido pelo Ibama ("Não" ou "Sim")]]="Não","Preencher", IF(Tabela2[[#This Row],[Atendido pelo Ibama ("Não" ou "Sim")]]="Sim","NA",""))</f>
        <v/>
      </c>
      <c r="BO510" s="116"/>
      <c r="BP510" s="110" t="str">
        <f>IF(Tabela2[[#This Row],[Forma de atendimento (primeiro documento/ação)]]= "Outros (especificar)", "PREENCHER","NA")</f>
        <v>NA</v>
      </c>
      <c r="BQ510" s="108"/>
      <c r="BR510" s="110" t="str">
        <f>IF(Tabela2[[#This Row],[Equipe do Ibama foi a campo? Houve sobrevoo do Poseidon?]] = "Sim", "PREENCHER","NA")</f>
        <v>NA</v>
      </c>
      <c r="BS510" s="110" t="str">
        <f>IF(Tabela2[[#This Row],[Se sim, foi emitida Ordem de Emergência? (informações vinculada à coluna CK)]] = "Sim", "PREENCHER","NA")</f>
        <v>NA</v>
      </c>
      <c r="BT510" s="110" t="str">
        <f>IF(Tabela2[[#This Row],[Foi elaborado Relatório de Vistoria pelo Ibama? (informações vinculada à coluna CK)]] = "Sim", "PREENCHER","NA")</f>
        <v>NA</v>
      </c>
      <c r="BU510" s="110" t="str">
        <f>IF(Tabela2[[#This Row],[Houve envio de Informações Pós-acidente (preencher "não se aplica" quando de competência estadual/municipal)]] = "Sim", "PREENCHER","NA")</f>
        <v>NA</v>
      </c>
      <c r="BV510" s="110" t="str">
        <f>IF(Tabela2[[#This Row],[Houve avaliação das informações pós-acidente solicitadas/enviadas?]] = "Sim", "PREENCHER","NA")</f>
        <v>NA</v>
      </c>
      <c r="BW510" s="110" t="str">
        <f>IF(Tabela2[[#This Row],[O Ibama aguarda resposta da empresa/OEMA, etc?]] = "Sim", "PREENCHER","NA")</f>
        <v>NA</v>
      </c>
      <c r="BX510" s="108"/>
      <c r="BY510" s="108"/>
      <c r="BZ510" s="106" t="str">
        <f>IF(Tabela2[[#This Row],[Data do documento de encerramento]]="NA","NA",IF(Tabela2[[#This Row],[Data do documento de encerramento]]="","Pendente de conclusão/ encerramento",_xlfn.DAYS(Tabela2[[#This Row],[Data do documento de encerramento]],J510)))</f>
        <v>Pendente de conclusão/ encerramento</v>
      </c>
      <c r="CA510" s="109"/>
      <c r="CB510" s="109"/>
      <c r="CC510" s="109"/>
      <c r="CD510" s="109"/>
      <c r="CE510" s="109"/>
      <c r="CF510" s="109"/>
    </row>
    <row r="511" spans="1:84" ht="30.75" hidden="1">
      <c r="A511" s="172">
        <v>202572368432</v>
      </c>
      <c r="B511" s="120" t="s">
        <v>8943</v>
      </c>
      <c r="C511" s="110" t="str">
        <f>VLOOKUP(Tabela2[[#This Row],[SIEMA]],Siema2025,4,FALSE)</f>
        <v xml:space="preserve"> SP</v>
      </c>
      <c r="D511" s="108" t="str">
        <f>VLOOKUP(Tabela2[[#This Row],[SIEMA]],Siema2025,3,FALSE)</f>
        <v xml:space="preserve">Votuporanga </v>
      </c>
      <c r="E511" s="108" t="str">
        <f>VLOOKUP(Tabela2[[#This Row],[SIEMA]],Siema2025,20,FALSE)</f>
        <v>304+900</v>
      </c>
      <c r="F511" s="108"/>
      <c r="G511" s="108" t="s">
        <v>8944</v>
      </c>
      <c r="H511" s="108" t="s">
        <v>8945</v>
      </c>
      <c r="I511" s="106" t="s">
        <v>7118</v>
      </c>
      <c r="J511" s="107">
        <f>VLOOKUP(Tabela2[[#This Row],[SIEMA]],Siema2025,2,FALSE)</f>
        <v>45861</v>
      </c>
      <c r="K511" s="107" t="str">
        <f>VLOOKUP(Tabela2[[#This Row],[SIEMA]],Siema2025,16,FALSE)</f>
        <v>Quarta</v>
      </c>
      <c r="L511" s="108" t="str">
        <f>IF(Tabela2[[#This Row],[Data]]="","Sem Informação",VLOOKUP(MONTH(Tabela2[[#This Row],[Data]]),'[1]Validação de dados'!$I$1:$J$13,2,0))</f>
        <v>Julho</v>
      </c>
      <c r="M511" s="106">
        <f>YEAR(Tabela2[[#This Row],[Data]])</f>
        <v>2025</v>
      </c>
      <c r="N511" s="107" t="str">
        <f>VLOOKUP(Tabela2[[#This Row],[SIEMA]],Siema2025,17,FALSE)</f>
        <v>Matutino</v>
      </c>
      <c r="O511" s="107" t="str">
        <f>VLOOKUP(Tabela2[[#This Row],[SIEMA]],Siema2025,5,FALSE)</f>
        <v>Ferrovia</v>
      </c>
      <c r="P511" s="106" t="str">
        <f>VLOOKUP(Tabela2[[#This Row],[SIEMA]],Siema2025,21,FALSE)</f>
        <v>Vazamento de milho sobre a Via</v>
      </c>
      <c r="Q511" s="106" t="s">
        <v>7119</v>
      </c>
      <c r="R511" s="106" t="s">
        <v>7119</v>
      </c>
      <c r="S511" s="109" t="s">
        <v>365</v>
      </c>
      <c r="T511" s="106" t="str">
        <f>VLOOKUP(Tabela2[[#This Row],[SIEMA]],Siema2025,11,FALSE)</f>
        <v>100</v>
      </c>
      <c r="U511" s="106" t="s">
        <v>7120</v>
      </c>
      <c r="V511" s="106" t="s">
        <v>7119</v>
      </c>
      <c r="W511" s="106"/>
      <c r="X511" s="115"/>
      <c r="Y511" s="111" t="str">
        <f>IF(W511="","", IF(W511="NC","", IF(W511="NE","", IF(W511="NA","",IFERROR(VLOOKUP(W511,Produtos!$A$1:$C$2319,2,FALSE),"Não Cadastrado")))))</f>
        <v/>
      </c>
      <c r="Z511" s="106"/>
      <c r="AA511" s="106"/>
      <c r="AB511" s="106" t="str">
        <f>IF(W511="","",IF(ISNUMBER(W511)=FALSE,"Não se aplica",IFERROR(VLOOKUP(W511,Produtos!$A$1:$C$2319,3,FALSE),"Não Cadastrado")))</f>
        <v/>
      </c>
      <c r="AC511" s="106"/>
      <c r="AD511" s="110"/>
      <c r="AE511" s="109" t="str">
        <f>IF(AC511="","", IF(AC511="NC","", IF(AC511="NE","", IF(AC511="NA","",IFERROR(VLOOKUP(AC511,Produtos!$A$1:$C$2319,2,FALSE),"Não Cadastrado")))))</f>
        <v/>
      </c>
      <c r="AF511" s="106"/>
      <c r="AG511" s="106"/>
      <c r="AH511" s="106" t="str">
        <f>IF(AC511="","",IF(ISNUMBER(AC511)=FALSE,"Não se aplica",IFERROR(VLOOKUP(AC511,Produtos!$A$1:$C$2319,3,FALSE),"Não Cadastrado")))</f>
        <v/>
      </c>
      <c r="AI511" s="106"/>
      <c r="AJ511" s="106" t="str">
        <f>VLOOKUP(Tabela2[[#This Row],[SIEMA]],Siema2025,26,FALSE)</f>
        <v>Evento caracterizado por vandalismo e abertura de vagões carregados com milho (Aproximadamente 100 toneladas), em decorrência de ataque criminoso.</v>
      </c>
      <c r="AK511" s="109" t="s">
        <v>7121</v>
      </c>
      <c r="AL511" s="109"/>
      <c r="AM511" s="109"/>
      <c r="AN511" s="110" t="str">
        <f>VLOOKUP(Tabela2[[#This Row],[SIEMA]],Siema2025,51,FALSE)</f>
        <v/>
      </c>
      <c r="AO511" s="110" t="str">
        <f>VLOOKUP(Tabela2[[#This Row],[SIEMA]],Siema2025,53,FALSE)</f>
        <v/>
      </c>
      <c r="AP511" s="110" t="str">
        <f>VLOOKUP(Tabela2[[#This Row],[SIEMA]],Siema2025,55,FALSE)</f>
        <v/>
      </c>
      <c r="AQ511" s="110" t="str">
        <f>VLOOKUP(Tabela2[[#This Row],[SIEMA]],Siema2025,57,FALSE)</f>
        <v/>
      </c>
      <c r="AR511" s="110" t="str">
        <f>VLOOKUP(Tabela2[[#This Row],[SIEMA]],Siema2025,59,FALSE)</f>
        <v/>
      </c>
      <c r="AS511" s="110" t="str">
        <f>VLOOKUP(Tabela2[[#This Row],[SIEMA]],Siema2025,61,FALSE)</f>
        <v/>
      </c>
      <c r="AT511" s="110" t="str">
        <f>VLOOKUP(Tabela2[[#This Row],[SIEMA]],Siema2025,63,FALSE)</f>
        <v/>
      </c>
      <c r="AU511" s="110" t="str">
        <f>VLOOKUP(Tabela2[[#This Row],[SIEMA]],Siema2025,65,FALSE)</f>
        <v>X</v>
      </c>
      <c r="AV511" s="110" t="str">
        <f>VLOOKUP(Tabela2[[#This Row],[SIEMA]],Siema2025,67,FALSE)</f>
        <v/>
      </c>
      <c r="AW511" s="110" t="str">
        <f>VLOOKUP(Tabela2[[#This Row],[SIEMA]],Siema2025,69,FALSE)</f>
        <v/>
      </c>
      <c r="AX511" s="110" t="str">
        <f>VLOOKUP(Tabela2[[#This Row],[SIEMA]],Siema2025,71,FALSE)</f>
        <v/>
      </c>
      <c r="AY511" s="110" t="str">
        <f>VLOOKUP(Tabela2[[#This Row],[SIEMA]],Siema2025,73,FALSE)</f>
        <v/>
      </c>
      <c r="AZ511" s="110" t="str">
        <f>VLOOKUP(Tabela2[[#This Row],[SIEMA]],Siema2025,75,FALSE)</f>
        <v/>
      </c>
      <c r="BA511" s="110" t="str">
        <f>VLOOKUP(Tabela2[[#This Row],[SIEMA]],Siema2025,77,FALSE)</f>
        <v/>
      </c>
      <c r="BB511" s="110" t="str">
        <f>VLOOKUP(Tabela2[[#This Row],[SIEMA]],Siema2025,79,FALSE)</f>
        <v/>
      </c>
      <c r="BC511" s="110" t="str">
        <f>IF(Tabela2[[#This Row],[Outro(s) ]] = "X", "PREENCHER","NA")</f>
        <v>NA</v>
      </c>
      <c r="BD511" s="110" t="str">
        <f>VLOOKUP(Tabela2[[#This Row],[SIEMA]],Siema2025,82,FALSE)</f>
        <v/>
      </c>
      <c r="BE511" s="110" t="str">
        <f>VLOOKUP(Tabela2[[#This Row],[SIEMA]],Siema2025,81,FALSE)</f>
        <v/>
      </c>
      <c r="BF511" s="112" t="s">
        <v>3066</v>
      </c>
      <c r="BG511" s="112" t="s">
        <v>7122</v>
      </c>
      <c r="BH511" s="113" t="str">
        <f>VLOOKUP(Tabela2[[#This Row],[SIEMA]],Siema2025,29,FALSE)</f>
        <v>02502844000166</v>
      </c>
      <c r="BI511" s="114" t="str">
        <f>VLOOKUP(Tabela2[[#This Row],[SIEMA]],Siema2025,107,FALSE)</f>
        <v>Não</v>
      </c>
      <c r="BJ511" s="109" t="s">
        <v>7097</v>
      </c>
      <c r="BK511" s="106" t="s">
        <v>2696</v>
      </c>
      <c r="BL511" s="143">
        <v>45868</v>
      </c>
      <c r="BM511" s="110">
        <f ca="1">IF(Tabela2[[#This Row],[Data de atendimento do Ibama (considerar o primeiro documento/ação)]]="",_xlfn.DAYS(TODAY(),J511),_xlfn.DAYS(Tabela2[[#This Row],[Data de atendimento do Ibama (considerar o primeiro documento/ação)]],J511))</f>
        <v>7</v>
      </c>
      <c r="BN511" s="110" t="str">
        <f>IF(Tabela2[[#This Row],[Atendido pelo Ibama ("Não" ou "Sim")]]="Não","Preencher", IF(Tabela2[[#This Row],[Atendido pelo Ibama ("Não" ou "Sim")]]="Sim","NA",""))</f>
        <v>NA</v>
      </c>
      <c r="BO511" s="116" t="s">
        <v>7098</v>
      </c>
      <c r="BP511" s="110" t="str">
        <f>IF(Tabela2[[#This Row],[Forma de atendimento (primeiro documento/ação)]]= "Outros (especificar)", "PREENCHER","NA")</f>
        <v>NA</v>
      </c>
      <c r="BQ511" s="108" t="s">
        <v>2696</v>
      </c>
      <c r="BR511" s="110" t="s">
        <v>123</v>
      </c>
      <c r="BS511" s="110" t="s">
        <v>2696</v>
      </c>
      <c r="BT511" s="110" t="s">
        <v>7099</v>
      </c>
      <c r="BU511" s="110" t="s">
        <v>2696</v>
      </c>
      <c r="BV511" s="110" t="s">
        <v>123</v>
      </c>
      <c r="BW511" s="110" t="str">
        <f>IF(Tabela2[[#This Row],[O Ibama aguarda resposta da empresa/OEMA, etc?]] = "Sim", "PREENCHER","NA")</f>
        <v>NA</v>
      </c>
      <c r="BX511" s="108" t="s">
        <v>7113</v>
      </c>
      <c r="BY511" s="143">
        <v>46129</v>
      </c>
      <c r="BZ511" s="106">
        <f>IF(Tabela2[[#This Row],[Data do documento de encerramento]]="NA","NA",IF(Tabela2[[#This Row],[Data do documento de encerramento]]="","Pendente de conclusão/ encerramento",_xlfn.DAYS(Tabela2[[#This Row],[Data do documento de encerramento]],J511)))</f>
        <v>268</v>
      </c>
      <c r="CA511" s="109"/>
      <c r="CB511" s="109"/>
      <c r="CC511" s="109"/>
      <c r="CD511" s="109"/>
      <c r="CE511" s="109"/>
      <c r="CF511" s="109"/>
    </row>
    <row r="512" spans="1:84" ht="60.75">
      <c r="A512" s="185">
        <v>202572418050</v>
      </c>
      <c r="B512" s="120" t="s">
        <v>8946</v>
      </c>
      <c r="C512" s="110" t="s">
        <v>672</v>
      </c>
      <c r="D512" s="108" t="s">
        <v>637</v>
      </c>
      <c r="E512" s="108" t="s">
        <v>8513</v>
      </c>
      <c r="F512" s="108"/>
      <c r="G512" s="108" t="s">
        <v>8947</v>
      </c>
      <c r="H512" s="108" t="s">
        <v>8948</v>
      </c>
      <c r="I512" s="106" t="str">
        <f>VLOOKUP(Tabela2[[#This Row],[SIEMA]],Siema2025,19,FALSE)</f>
        <v>Santos</v>
      </c>
      <c r="J512" s="107">
        <f>VLOOKUP(Tabela2[[#This Row],[SIEMA]],Siema2025,2,FALSE)</f>
        <v>45861</v>
      </c>
      <c r="K512" s="107" t="str">
        <f>VLOOKUP(Tabela2[[#This Row],[SIEMA]],Siema2025,16,FALSE)</f>
        <v>Quarta</v>
      </c>
      <c r="L512" s="108" t="str">
        <f>IF(Tabela2[[#This Row],[Data]]="","Sem Informação",VLOOKUP(MONTH(Tabela2[[#This Row],[Data]]),'[1]Validação de dados'!$I$1:$J$13,2,0))</f>
        <v>Julho</v>
      </c>
      <c r="M512" s="106">
        <f>YEAR(Tabela2[[#This Row],[Data]])</f>
        <v>2025</v>
      </c>
      <c r="N512" s="107" t="str">
        <f>VLOOKUP(Tabela2[[#This Row],[SIEMA]],Siema2025,17,FALSE)</f>
        <v>Noturno</v>
      </c>
      <c r="O512" s="107" t="s">
        <v>111</v>
      </c>
      <c r="P512" s="106" t="str">
        <f>VLOOKUP(Tabela2[[#This Row],[SIEMA]],Siema2025,21,FALSE)</f>
        <v>Embarcação DEEP STAR, operando no poço 8-BUZ-65D-RJS.</v>
      </c>
      <c r="Q512" s="106" t="s">
        <v>637</v>
      </c>
      <c r="R512" s="106" t="s">
        <v>954</v>
      </c>
      <c r="S512" s="109" t="s">
        <v>7138</v>
      </c>
      <c r="T512" s="106">
        <v>4.0000000000000002E-4</v>
      </c>
      <c r="U512" s="106" t="s">
        <v>7109</v>
      </c>
      <c r="V512" s="106" t="str">
        <f>IF(Q512="","",IF(ISNUMBER(Q512)=FALSE,"Não se aplica",IFERROR(VLOOKUP(Q512,Produtos!$A$1:$C$2319,3,FALSE),"Não Cadastrado")))</f>
        <v>Não se aplica</v>
      </c>
      <c r="W512" s="106"/>
      <c r="X512" s="115"/>
      <c r="Y512" s="111" t="str">
        <f>IF(W512="","", IF(W512="NC","", IF(W512="NE","", IF(W512="NA","",IFERROR(VLOOKUP(W512,Produtos!$A$1:$C$2319,2,FALSE),"Não Cadastrado")))))</f>
        <v/>
      </c>
      <c r="Z512" s="106"/>
      <c r="AA512" s="106"/>
      <c r="AB512" s="106" t="str">
        <f>IF(W512="","",IF(ISNUMBER(W512)=FALSE,"Não se aplica",IFERROR(VLOOKUP(W512,Produtos!$A$1:$C$2319,3,FALSE),"Não Cadastrado")))</f>
        <v/>
      </c>
      <c r="AC512" s="106"/>
      <c r="AD512" s="110"/>
      <c r="AE512" s="109" t="str">
        <f>IF(AC512="","", IF(AC512="NC","", IF(AC512="NE","", IF(AC512="NA","",IFERROR(VLOOKUP(AC512,Produtos!$A$1:$C$2319,2,FALSE),"Não Cadastrado")))))</f>
        <v/>
      </c>
      <c r="AF512" s="106"/>
      <c r="AG512" s="106"/>
      <c r="AH512" s="106" t="str">
        <f>IF(AC512="","",IF(ISNUMBER(AC512)=FALSE,"Não se aplica",IFERROR(VLOOKUP(AC512,Produtos!$A$1:$C$2319,3,FALSE),"Não Cadastrado")))</f>
        <v/>
      </c>
      <c r="AI512" s="106"/>
      <c r="AJ512" s="106" t="str">
        <f>VLOOKUP(Tabela2[[#This Row],[SIEMA]],Siema2025,26,FALSE)</f>
        <v>Em investigação.</v>
      </c>
      <c r="AK512" s="109" t="s">
        <v>7219</v>
      </c>
      <c r="AL512" s="109"/>
      <c r="AM512" s="109"/>
      <c r="AN512" s="110" t="str">
        <f>VLOOKUP(Tabela2[[#This Row],[SIEMA]],Siema2025,51,FALSE)</f>
        <v/>
      </c>
      <c r="AO512" s="110" t="str">
        <f>VLOOKUP(Tabela2[[#This Row],[SIEMA]],Siema2025,53,FALSE)</f>
        <v/>
      </c>
      <c r="AP512" s="110" t="str">
        <f>VLOOKUP(Tabela2[[#This Row],[SIEMA]],Siema2025,55,FALSE)</f>
        <v/>
      </c>
      <c r="AQ512" s="110" t="str">
        <f>VLOOKUP(Tabela2[[#This Row],[SIEMA]],Siema2025,57,FALSE)</f>
        <v/>
      </c>
      <c r="AR512" s="110" t="str">
        <f>VLOOKUP(Tabela2[[#This Row],[SIEMA]],Siema2025,59,FALSE)</f>
        <v/>
      </c>
      <c r="AS512" s="110" t="str">
        <f>VLOOKUP(Tabela2[[#This Row],[SIEMA]],Siema2025,61,FALSE)</f>
        <v>X</v>
      </c>
      <c r="AT512" s="110" t="str">
        <f>VLOOKUP(Tabela2[[#This Row],[SIEMA]],Siema2025,63,FALSE)</f>
        <v/>
      </c>
      <c r="AU512" s="110" t="str">
        <f>VLOOKUP(Tabela2[[#This Row],[SIEMA]],Siema2025,65,FALSE)</f>
        <v/>
      </c>
      <c r="AV512" s="110" t="str">
        <f>VLOOKUP(Tabela2[[#This Row],[SIEMA]],Siema2025,67,FALSE)</f>
        <v/>
      </c>
      <c r="AW512" s="110" t="str">
        <f>VLOOKUP(Tabela2[[#This Row],[SIEMA]],Siema2025,69,FALSE)</f>
        <v/>
      </c>
      <c r="AX512" s="110" t="str">
        <f>VLOOKUP(Tabela2[[#This Row],[SIEMA]],Siema2025,71,FALSE)</f>
        <v/>
      </c>
      <c r="AY512" s="110" t="str">
        <f>VLOOKUP(Tabela2[[#This Row],[SIEMA]],Siema2025,73,FALSE)</f>
        <v/>
      </c>
      <c r="AZ512" s="110" t="str">
        <f>VLOOKUP(Tabela2[[#This Row],[SIEMA]],Siema2025,75,FALSE)</f>
        <v/>
      </c>
      <c r="BA512" s="110" t="str">
        <f>VLOOKUP(Tabela2[[#This Row],[SIEMA]],Siema2025,77,FALSE)</f>
        <v/>
      </c>
      <c r="BB512" s="110" t="str">
        <f>VLOOKUP(Tabela2[[#This Row],[SIEMA]],Siema2025,79,FALSE)</f>
        <v/>
      </c>
      <c r="BC512" s="110" t="str">
        <f>IF(Tabela2[[#This Row],[Outro(s) ]] = "X", "PREENCHER","NA")</f>
        <v>NA</v>
      </c>
      <c r="BD512" s="110" t="str">
        <f>VLOOKUP(Tabela2[[#This Row],[SIEMA]],Siema2025,82,FALSE)</f>
        <v/>
      </c>
      <c r="BE512" s="110" t="str">
        <f>VLOOKUP(Tabela2[[#This Row],[SIEMA]],Siema2025,81,FALSE)</f>
        <v/>
      </c>
      <c r="BF512" s="112" t="str">
        <f>VLOOKUP(Tabela2[[#This Row],[SIEMA]],Siema2025,28,FALSE)</f>
        <v>Petróleo Brasileiro S.A. - PETROBRAS</v>
      </c>
      <c r="BG512" s="112"/>
      <c r="BH512" s="113">
        <v>33000167000101</v>
      </c>
      <c r="BI512" s="114" t="str">
        <f>VLOOKUP(Tabela2[[#This Row],[SIEMA]],Siema2025,107,FALSE)</f>
        <v>Não</v>
      </c>
      <c r="BJ512" s="109" t="s">
        <v>7097</v>
      </c>
      <c r="BK512" s="106" t="s">
        <v>2696</v>
      </c>
      <c r="BL512" s="143">
        <v>45869</v>
      </c>
      <c r="BM512" s="110">
        <f ca="1">IF(Tabela2[[#This Row],[Data de atendimento do Ibama (considerar o primeiro documento/ação)]]="",_xlfn.DAYS(TODAY(),J512),_xlfn.DAYS(Tabela2[[#This Row],[Data de atendimento do Ibama (considerar o primeiro documento/ação)]],J512))</f>
        <v>8</v>
      </c>
      <c r="BN512" s="110" t="str">
        <f>IF(Tabela2[[#This Row],[Atendido pelo Ibama ("Não" ou "Sim")]]="Não","Preencher", IF(Tabela2[[#This Row],[Atendido pelo Ibama ("Não" ou "Sim")]]="Sim","NA",""))</f>
        <v>NA</v>
      </c>
      <c r="BO512" s="116" t="s">
        <v>7098</v>
      </c>
      <c r="BP512" s="110" t="str">
        <f>IF(Tabela2[[#This Row],[Forma de atendimento (primeiro documento/ação)]]= "Outros (especificar)", "PREENCHER","NA")</f>
        <v>NA</v>
      </c>
      <c r="BQ512" s="108" t="s">
        <v>123</v>
      </c>
      <c r="BR512" s="110" t="str">
        <f>IF(Tabela2[[#This Row],[Equipe do Ibama foi a campo? Houve sobrevoo do Poseidon?]] = "Sim", "PREENCHER","NA")</f>
        <v>NA</v>
      </c>
      <c r="BS512" s="110" t="str">
        <f>IF(Tabela2[[#This Row],[Se sim, foi emitida Ordem de Emergência? (informações vinculada à coluna CK)]] = "Sim", "PREENCHER","NA")</f>
        <v>NA</v>
      </c>
      <c r="BT512" s="110" t="s">
        <v>7099</v>
      </c>
      <c r="BU512" s="110" t="s">
        <v>123</v>
      </c>
      <c r="BV512" s="110" t="s">
        <v>123</v>
      </c>
      <c r="BW512" s="110" t="s">
        <v>123</v>
      </c>
      <c r="BX512" s="108" t="s">
        <v>7119</v>
      </c>
      <c r="BY512" s="108"/>
      <c r="BZ512" s="106" t="str">
        <f>IF(Tabela2[[#This Row],[Data do documento de encerramento]]="NA","NA",IF(Tabela2[[#This Row],[Data do documento de encerramento]]="","Pendente de conclusão/ encerramento",_xlfn.DAYS(Tabela2[[#This Row],[Data do documento de encerramento]],J512)))</f>
        <v>Pendente de conclusão/ encerramento</v>
      </c>
      <c r="CA512" s="109"/>
      <c r="CB512" s="109" t="s">
        <v>7822</v>
      </c>
      <c r="CC512" s="292" t="s">
        <v>7438</v>
      </c>
      <c r="CD512" s="109" t="s">
        <v>8608</v>
      </c>
      <c r="CE512" s="109" t="s">
        <v>123</v>
      </c>
      <c r="CF512" s="109" t="s">
        <v>7243</v>
      </c>
    </row>
    <row r="513" spans="1:84" hidden="1">
      <c r="A513" s="172">
        <v>202573150443</v>
      </c>
      <c r="B513" s="173" t="s">
        <v>8949</v>
      </c>
      <c r="C513" s="110" t="str">
        <f>VLOOKUP(Tabela2[[#This Row],[SIEMA]],Siema2025,4,FALSE)</f>
        <v xml:space="preserve"> MG</v>
      </c>
      <c r="D513" s="108" t="str">
        <f>VLOOKUP(Tabela2[[#This Row],[SIEMA]],Siema2025,3,FALSE)</f>
        <v xml:space="preserve">Brumadinho </v>
      </c>
      <c r="E513" s="108" t="str">
        <f>VLOOKUP(Tabela2[[#This Row],[SIEMA]],Siema2025,20,FALSE)</f>
        <v>Barragem B1-A, Serra da Conquistinha</v>
      </c>
      <c r="F513" s="108"/>
      <c r="G513" s="108"/>
      <c r="H513" s="108"/>
      <c r="I513" s="106" t="str">
        <f>VLOOKUP(Tabela2[[#This Row],[SIEMA]],Siema2025,19,FALSE)</f>
        <v/>
      </c>
      <c r="J513" s="107">
        <f>VLOOKUP(Tabela2[[#This Row],[SIEMA]],Siema2025,2,FALSE)</f>
        <v>45861</v>
      </c>
      <c r="K513" s="107" t="str">
        <f>VLOOKUP(Tabela2[[#This Row],[SIEMA]],Siema2025,16,FALSE)</f>
        <v>Quarta</v>
      </c>
      <c r="L513" s="108" t="str">
        <f>IF(Tabela2[[#This Row],[Data]]="","Sem Informação",VLOOKUP(MONTH(Tabela2[[#This Row],[Data]]),'[1]Validação de dados'!$I$1:$J$13,2,0))</f>
        <v>Julho</v>
      </c>
      <c r="M513" s="106">
        <f>YEAR(Tabela2[[#This Row],[Data]])</f>
        <v>2025</v>
      </c>
      <c r="N513" s="107" t="str">
        <f>VLOOKUP(Tabela2[[#This Row],[SIEMA]],Siema2025,17,FALSE)</f>
        <v>Vespertino</v>
      </c>
      <c r="O513" s="107" t="str">
        <f>VLOOKUP(Tabela2[[#This Row],[SIEMA]],Siema2025,5,FALSE)</f>
        <v>Barragem</v>
      </c>
      <c r="P513" s="106" t="str">
        <f>VLOOKUP(Tabela2[[#This Row],[SIEMA]],Siema2025,21,FALSE)</f>
        <v/>
      </c>
      <c r="Q513" s="106" t="str">
        <f>VLOOKUP(Tabela2[[#This Row],[SIEMA]],Siema2025,7,FALSE)</f>
        <v/>
      </c>
      <c r="R513" s="106" t="str">
        <f>VLOOKUP(Tabela2[[#This Row],[SIEMA]],Siema2025,10,FALSE)</f>
        <v>Rejeito de minério de ferro</v>
      </c>
      <c r="S513" s="109" t="str">
        <f>IF(Q513="","", IF(Q513="NC","", IF(Q513="NE","", IF(Q513="NA","",IFERROR(VLOOKUP(Q513,[1]Produtos!$A$1:$C$2319,2,FALSE),"Não Cadastrado")))))</f>
        <v/>
      </c>
      <c r="T513" s="106" t="str">
        <f>VLOOKUP(Tabela2[[#This Row],[SIEMA]],Siema2025,11,FALSE)</f>
        <v/>
      </c>
      <c r="U513" s="106" t="str">
        <f>VLOOKUP(Tabela2[[#This Row],[SIEMA]],Siema2025,12,FALSE)</f>
        <v/>
      </c>
      <c r="V513" s="106" t="str">
        <f>IF(Q513="","",IF(ISNUMBER(Q513)=FALSE,"Não se aplica",IFERROR(VLOOKUP(Q513,Produtos!$A$1:$C$2319,3,FALSE),"Não Cadastrado")))</f>
        <v/>
      </c>
      <c r="W513" s="106" t="str">
        <f>VLOOKUP(Tabela2[[#This Row],[SIEMA]],Siema2025,10,FALSE)</f>
        <v>Rejeito de minério de ferro</v>
      </c>
      <c r="X513" s="115" t="str">
        <f>IF(Tabela2[[#This Row],[Origem do acidente]] = "Plataforma", "PREENCHER","NA")</f>
        <v>NA</v>
      </c>
      <c r="Y513" s="111" t="str">
        <f>IF(W513="","", IF(W513="NC","", IF(W513="NE","", IF(W513="NA","",IFERROR(VLOOKUP(W513,Produtos!$A$1:$C$2319,2,FALSE),"Não Cadastrado")))))</f>
        <v>Não Cadastrado</v>
      </c>
      <c r="Z513" s="106" t="str">
        <f>VLOOKUP(Tabela2[[#This Row],[SIEMA]],Siema2025,11,FALSE)</f>
        <v/>
      </c>
      <c r="AA513" s="106" t="str">
        <f>VLOOKUP(Tabela2[[#This Row],[SIEMA]],Siema2025,12,FALSE)</f>
        <v/>
      </c>
      <c r="AB513" s="106" t="str">
        <f>IF(W513="","",IF(ISNUMBER(W513)=FALSE,"Não se aplica",IFERROR(VLOOKUP(W513,Produtos!$A$1:$C$2319,3,FALSE),"Não Cadastrado")))</f>
        <v>Não se aplica</v>
      </c>
      <c r="AC513" s="106"/>
      <c r="AD513" s="110" t="str">
        <f>IF(Tabela2[[#This Row],[Origem do acidente]] = "Plataforma", "PREENCHER","NA")</f>
        <v>NA</v>
      </c>
      <c r="AE513" s="109" t="str">
        <f>IF(AC513="","", IF(AC513="NC","", IF(AC513="NE","", IF(AC513="NA","",IFERROR(VLOOKUP(AC513,Produtos!$A$1:$C$2319,2,FALSE),"Não Cadastrado")))))</f>
        <v/>
      </c>
      <c r="AF513" s="106"/>
      <c r="AG513" s="106"/>
      <c r="AH513" s="106" t="str">
        <f>IF(AC513="","",IF(ISNUMBER(AC513)=FALSE,"Não se aplica",IFERROR(VLOOKUP(AC513,Produtos!$A$1:$C$2319,3,FALSE),"Não Cadastrado")))</f>
        <v/>
      </c>
      <c r="AI513" s="106"/>
      <c r="AJ513" s="106" t="str">
        <f>VLOOKUP(Tabela2[[#This Row],[SIEMA]],Siema2025,26,FALSE)</f>
        <v>Classificação de risco de rompimento</v>
      </c>
      <c r="AK513" s="109"/>
      <c r="AL513" s="109"/>
      <c r="AM513" s="109"/>
      <c r="AN513" s="110" t="str">
        <f>VLOOKUP(Tabela2[[#This Row],[SIEMA]],Siema2025,51,FALSE)</f>
        <v/>
      </c>
      <c r="AO513" s="110" t="str">
        <f>VLOOKUP(Tabela2[[#This Row],[SIEMA]],Siema2025,53,FALSE)</f>
        <v/>
      </c>
      <c r="AP513" s="110" t="str">
        <f>VLOOKUP(Tabela2[[#This Row],[SIEMA]],Siema2025,55,FALSE)</f>
        <v/>
      </c>
      <c r="AQ513" s="110" t="str">
        <f>VLOOKUP(Tabela2[[#This Row],[SIEMA]],Siema2025,57,FALSE)</f>
        <v/>
      </c>
      <c r="AR513" s="110" t="str">
        <f>VLOOKUP(Tabela2[[#This Row],[SIEMA]],Siema2025,59,FALSE)</f>
        <v/>
      </c>
      <c r="AS513" s="110" t="str">
        <f>VLOOKUP(Tabela2[[#This Row],[SIEMA]],Siema2025,61,FALSE)</f>
        <v/>
      </c>
      <c r="AT513" s="110" t="str">
        <f>VLOOKUP(Tabela2[[#This Row],[SIEMA]],Siema2025,63,FALSE)</f>
        <v/>
      </c>
      <c r="AU513" s="110" t="str">
        <f>VLOOKUP(Tabela2[[#This Row],[SIEMA]],Siema2025,65,FALSE)</f>
        <v/>
      </c>
      <c r="AV513" s="110" t="str">
        <f>VLOOKUP(Tabela2[[#This Row],[SIEMA]],Siema2025,67,FALSE)</f>
        <v/>
      </c>
      <c r="AW513" s="110" t="str">
        <f>VLOOKUP(Tabela2[[#This Row],[SIEMA]],Siema2025,69,FALSE)</f>
        <v/>
      </c>
      <c r="AX513" s="110" t="str">
        <f>VLOOKUP(Tabela2[[#This Row],[SIEMA]],Siema2025,71,FALSE)</f>
        <v/>
      </c>
      <c r="AY513" s="110" t="str">
        <f>VLOOKUP(Tabela2[[#This Row],[SIEMA]],Siema2025,73,FALSE)</f>
        <v/>
      </c>
      <c r="AZ513" s="110" t="str">
        <f>VLOOKUP(Tabela2[[#This Row],[SIEMA]],Siema2025,75,FALSE)</f>
        <v/>
      </c>
      <c r="BA513" s="110" t="str">
        <f>VLOOKUP(Tabela2[[#This Row],[SIEMA]],Siema2025,77,FALSE)</f>
        <v/>
      </c>
      <c r="BB513" s="110" t="str">
        <f>VLOOKUP(Tabela2[[#This Row],[SIEMA]],Siema2025,79,FALSE)</f>
        <v>X</v>
      </c>
      <c r="BC513" s="110" t="str">
        <f>IF(Tabela2[[#This Row],[Outro(s) ]] = "X", "PREENCHER","NA")</f>
        <v>PREENCHER</v>
      </c>
      <c r="BD513" s="110" t="str">
        <f>VLOOKUP(Tabela2[[#This Row],[SIEMA]],Siema2025,82,FALSE)</f>
        <v/>
      </c>
      <c r="BE513" s="110" t="str">
        <f>VLOOKUP(Tabela2[[#This Row],[SIEMA]],Siema2025,81,FALSE)</f>
        <v/>
      </c>
      <c r="BF513" s="112" t="str">
        <f>VLOOKUP(Tabela2[[#This Row],[SIEMA]],Siema2025,28,FALSE)</f>
        <v>Emicom Mineração e Terraplenagem Ltda</v>
      </c>
      <c r="BG513" s="112"/>
      <c r="BH513" s="113" t="str">
        <f>VLOOKUP(Tabela2[[#This Row],[SIEMA]],Siema2025,29,FALSE)</f>
        <v/>
      </c>
      <c r="BI513" s="114" t="str">
        <f>VLOOKUP(Tabela2[[#This Row],[SIEMA]],Siema2025,107,FALSE)</f>
        <v>Não</v>
      </c>
      <c r="BJ513" s="109"/>
      <c r="BK513" s="106"/>
      <c r="BL513" s="143"/>
      <c r="BM513" s="110">
        <f ca="1">IF(Tabela2[[#This Row],[Data de atendimento do Ibama (considerar o primeiro documento/ação)]]="",_xlfn.DAYS(TODAY(),J513),_xlfn.DAYS(Tabela2[[#This Row],[Data de atendimento do Ibama (considerar o primeiro documento/ação)]],J513))</f>
        <v>359</v>
      </c>
      <c r="BN513" s="110" t="str">
        <f>IF(Tabela2[[#This Row],[Atendido pelo Ibama ("Não" ou "Sim")]]="Não","Preencher", IF(Tabela2[[#This Row],[Atendido pelo Ibama ("Não" ou "Sim")]]="Sim","NA",""))</f>
        <v/>
      </c>
      <c r="BO513" s="116"/>
      <c r="BP513" s="110" t="str">
        <f>IF(Tabela2[[#This Row],[Forma de atendimento (primeiro documento/ação)]]= "Outros (especificar)", "PREENCHER","NA")</f>
        <v>NA</v>
      </c>
      <c r="BQ513" s="108"/>
      <c r="BR513" s="110" t="str">
        <f>IF(Tabela2[[#This Row],[Equipe do Ibama foi a campo? Houve sobrevoo do Poseidon?]] = "Sim", "PREENCHER","NA")</f>
        <v>NA</v>
      </c>
      <c r="BS513" s="110" t="str">
        <f>IF(Tabela2[[#This Row],[Se sim, foi emitida Ordem de Emergência? (informações vinculada à coluna CK)]] = "Sim", "PREENCHER","NA")</f>
        <v>NA</v>
      </c>
      <c r="BT513" s="110" t="str">
        <f>IF(Tabela2[[#This Row],[Foi elaborado Relatório de Vistoria pelo Ibama? (informações vinculada à coluna CK)]] = "Sim", "PREENCHER","NA")</f>
        <v>NA</v>
      </c>
      <c r="BU513" s="110" t="str">
        <f>IF(Tabela2[[#This Row],[Houve envio de Informações Pós-acidente (preencher "não se aplica" quando de competência estadual/municipal)]] = "Sim", "PREENCHER","NA")</f>
        <v>NA</v>
      </c>
      <c r="BV513" s="110" t="str">
        <f>IF(Tabela2[[#This Row],[Houve avaliação das informações pós-acidente solicitadas/enviadas?]] = "Sim", "PREENCHER","NA")</f>
        <v>NA</v>
      </c>
      <c r="BW513" s="110" t="str">
        <f>IF(Tabela2[[#This Row],[O Ibama aguarda resposta da empresa/OEMA, etc?]] = "Sim", "PREENCHER","NA")</f>
        <v>NA</v>
      </c>
      <c r="BX513" s="108"/>
      <c r="BY513" s="108"/>
      <c r="BZ513" s="106" t="str">
        <f>IF(Tabela2[[#This Row],[Data do documento de encerramento]]="NA","NA",IF(Tabela2[[#This Row],[Data do documento de encerramento]]="","Pendente de conclusão/ encerramento",_xlfn.DAYS(Tabela2[[#This Row],[Data do documento de encerramento]],J513)))</f>
        <v>Pendente de conclusão/ encerramento</v>
      </c>
      <c r="CA513" s="109"/>
      <c r="CB513" s="109"/>
      <c r="CC513" s="109"/>
      <c r="CD513" s="109"/>
      <c r="CE513" s="109"/>
      <c r="CF513" s="109"/>
    </row>
    <row r="514" spans="1:84" ht="45.75" hidden="1">
      <c r="A514" s="172">
        <v>202572457625</v>
      </c>
      <c r="B514" s="173" t="s">
        <v>8950</v>
      </c>
      <c r="C514" s="110" t="str">
        <f>VLOOKUP(Tabela2[[#This Row],[SIEMA]],Siema2025,4,FALSE)</f>
        <v xml:space="preserve"> RJ</v>
      </c>
      <c r="D514" s="108" t="str">
        <f>VLOOKUP(Tabela2[[#This Row],[SIEMA]],Siema2025,3,FALSE)</f>
        <v xml:space="preserve">Duque de Caxias </v>
      </c>
      <c r="E514" s="108" t="s">
        <v>8951</v>
      </c>
      <c r="F514" s="108" t="s">
        <v>8952</v>
      </c>
      <c r="G514" s="108" t="s">
        <v>8953</v>
      </c>
      <c r="H514" s="108" t="s">
        <v>8954</v>
      </c>
      <c r="I514" s="106" t="s">
        <v>7118</v>
      </c>
      <c r="J514" s="107">
        <f>VLOOKUP(Tabela2[[#This Row],[SIEMA]],Siema2025,2,FALSE)</f>
        <v>45862</v>
      </c>
      <c r="K514" s="107" t="str">
        <f>VLOOKUP(Tabela2[[#This Row],[SIEMA]],Siema2025,16,FALSE)</f>
        <v>Quinta</v>
      </c>
      <c r="L514" s="108" t="str">
        <f>IF(Tabela2[[#This Row],[Data]]="","Sem Informação",VLOOKUP(MONTH(Tabela2[[#This Row],[Data]]),'[1]Validação de dados'!$I$1:$J$13,2,0))</f>
        <v>Julho</v>
      </c>
      <c r="M514" s="106">
        <f>YEAR(Tabela2[[#This Row],[Data]])</f>
        <v>2025</v>
      </c>
      <c r="N514" s="107" t="str">
        <f>VLOOKUP(Tabela2[[#This Row],[SIEMA]],Siema2025,17,FALSE)</f>
        <v>Matutino</v>
      </c>
      <c r="O514" s="107" t="str">
        <f>VLOOKUP(Tabela2[[#This Row],[SIEMA]],Siema2025,5,FALSE)</f>
        <v>Rodovia</v>
      </c>
      <c r="P514" s="106" t="str">
        <f>VLOOKUP(Tabela2[[#This Row],[SIEMA]],Siema2025,21,FALSE)</f>
        <v/>
      </c>
      <c r="Q514" s="106">
        <v>3077</v>
      </c>
      <c r="R514" s="106" t="str">
        <f>VLOOKUP(Tabela2[[#This Row],[SIEMA]],Siema2025,10,FALSE)</f>
        <v/>
      </c>
      <c r="S514" s="109" t="str">
        <f>IF(Q514="","", IF(Q514="NC","", IF(Q514="NE","", IF(Q514="NA","",IFERROR(VLOOKUP(Q514,[1]Produtos!$A$1:$C$2319,2,FALSE),"Não Cadastrado")))))</f>
        <v>SUBSTÂNCIA QUE APRESENTA RISCO PARA O MEIO AMBIENTE, SÓLIDA, N.E.</v>
      </c>
      <c r="T514" s="106">
        <v>60</v>
      </c>
      <c r="U514" s="106" t="s">
        <v>7294</v>
      </c>
      <c r="V514" s="106">
        <f>IF(Q514="","",IF(ISNUMBER(Q514)=FALSE,"Não se aplica",IFERROR(VLOOKUP(Q514,Produtos!$A$1:$C$2319,3,FALSE),"Não Cadastrado")))</f>
        <v>9</v>
      </c>
      <c r="W514" s="106">
        <v>1993</v>
      </c>
      <c r="X514" s="115" t="str">
        <f>IF(Tabela2[[#This Row],[Origem do acidente]] = "Plataforma", "PREENCHER","NA")</f>
        <v>NA</v>
      </c>
      <c r="Y514" s="111" t="str">
        <f>IF(W514="","", IF(W514="NC","", IF(W514="NE","", IF(W514="NA","",IFERROR(VLOOKUP(W514,Produtos!$A$1:$C$2319,2,FALSE),"Não Cadastrado")))))</f>
        <v>LÍQUIDO INFLAMÁVEL, N.E.</v>
      </c>
      <c r="Z514" s="106">
        <v>80</v>
      </c>
      <c r="AA514" s="106" t="s">
        <v>648</v>
      </c>
      <c r="AB514" s="106">
        <f>IF(W514="","",IF(ISNUMBER(W514)=FALSE,"Não se aplica",IFERROR(VLOOKUP(W514,Produtos!$A$1:$C$2319,3,FALSE),"Não Cadastrado")))</f>
        <v>3</v>
      </c>
      <c r="AC514" s="106"/>
      <c r="AD514" s="110" t="str">
        <f>IF(Tabela2[[#This Row],[Origem do acidente]] = "Plataforma", "PREENCHER","NA")</f>
        <v>NA</v>
      </c>
      <c r="AE514" s="109" t="str">
        <f>IF(AC514="","", IF(AC514="NC","", IF(AC514="NE","", IF(AC514="NA","",IFERROR(VLOOKUP(AC514,Produtos!$A$1:$C$2319,2,FALSE),"Não Cadastrado")))))</f>
        <v/>
      </c>
      <c r="AF514" s="106"/>
      <c r="AG514" s="106"/>
      <c r="AH514" s="106" t="str">
        <f>IF(AC514="","",IF(ISNUMBER(AC514)=FALSE,"Não se aplica",IFERROR(VLOOKUP(AC514,Produtos!$A$1:$C$2319,3,FALSE),"Não Cadastrado")))</f>
        <v/>
      </c>
      <c r="AI514" s="106"/>
      <c r="AJ514" s="106" t="s">
        <v>8955</v>
      </c>
      <c r="AK514" s="109" t="s">
        <v>7343</v>
      </c>
      <c r="AL514" s="109"/>
      <c r="AM514" s="109"/>
      <c r="AN514" s="110" t="str">
        <f>VLOOKUP(Tabela2[[#This Row],[SIEMA]],Siema2025,51,FALSE)</f>
        <v/>
      </c>
      <c r="AO514" s="110" t="str">
        <f>VLOOKUP(Tabela2[[#This Row],[SIEMA]],Siema2025,53,FALSE)</f>
        <v/>
      </c>
      <c r="AP514" s="110" t="str">
        <f>VLOOKUP(Tabela2[[#This Row],[SIEMA]],Siema2025,55,FALSE)</f>
        <v/>
      </c>
      <c r="AQ514" s="110" t="str">
        <f>VLOOKUP(Tabela2[[#This Row],[SIEMA]],Siema2025,57,FALSE)</f>
        <v/>
      </c>
      <c r="AR514" s="110" t="str">
        <f>VLOOKUP(Tabela2[[#This Row],[SIEMA]],Siema2025,59,FALSE)</f>
        <v/>
      </c>
      <c r="AS514" s="110" t="str">
        <f>VLOOKUP(Tabela2[[#This Row],[SIEMA]],Siema2025,61,FALSE)</f>
        <v/>
      </c>
      <c r="AT514" s="110" t="str">
        <f>VLOOKUP(Tabela2[[#This Row],[SIEMA]],Siema2025,63,FALSE)</f>
        <v/>
      </c>
      <c r="AU514" s="110" t="str">
        <f>VLOOKUP(Tabela2[[#This Row],[SIEMA]],Siema2025,65,FALSE)</f>
        <v/>
      </c>
      <c r="AV514" s="110" t="str">
        <f>VLOOKUP(Tabela2[[#This Row],[SIEMA]],Siema2025,67,FALSE)</f>
        <v/>
      </c>
      <c r="AW514" s="110" t="str">
        <f>VLOOKUP(Tabela2[[#This Row],[SIEMA]],Siema2025,69,FALSE)</f>
        <v/>
      </c>
      <c r="AX514" s="110" t="str">
        <f>VLOOKUP(Tabela2[[#This Row],[SIEMA]],Siema2025,71,FALSE)</f>
        <v/>
      </c>
      <c r="AY514" s="110" t="str">
        <f>VLOOKUP(Tabela2[[#This Row],[SIEMA]],Siema2025,73,FALSE)</f>
        <v/>
      </c>
      <c r="AZ514" s="110" t="str">
        <f>VLOOKUP(Tabela2[[#This Row],[SIEMA]],Siema2025,75,FALSE)</f>
        <v/>
      </c>
      <c r="BA514" s="110" t="str">
        <f>VLOOKUP(Tabela2[[#This Row],[SIEMA]],Siema2025,77,FALSE)</f>
        <v/>
      </c>
      <c r="BB514" s="110"/>
      <c r="BC514" s="110" t="str">
        <f>IF(Tabela2[[#This Row],[Outro(s) ]] = "X", "PREENCHER","NA")</f>
        <v>NA</v>
      </c>
      <c r="BD514" s="110" t="str">
        <f>VLOOKUP(Tabela2[[#This Row],[SIEMA]],Siema2025,82,FALSE)</f>
        <v/>
      </c>
      <c r="BE514" s="110" t="s">
        <v>7176</v>
      </c>
      <c r="BF514" s="112" t="str">
        <f>VLOOKUP(Tabela2[[#This Row],[SIEMA]],Siema2025,28,FALSE)</f>
        <v>INGRAX IND E COMÉRCIO DE GRAXAS S/A</v>
      </c>
      <c r="BG514" s="112"/>
      <c r="BH514" s="113" t="str">
        <f>VLOOKUP(Tabela2[[#This Row],[SIEMA]],Siema2025,29,FALSE)</f>
        <v>77575330000482</v>
      </c>
      <c r="BI514" s="114" t="s">
        <v>2696</v>
      </c>
      <c r="BJ514" s="109" t="s">
        <v>7097</v>
      </c>
      <c r="BK514" s="106" t="s">
        <v>2696</v>
      </c>
      <c r="BL514" s="143">
        <v>45926</v>
      </c>
      <c r="BM514" s="110">
        <f ca="1">IF(Tabela2[[#This Row],[Data de atendimento do Ibama (considerar o primeiro documento/ação)]]="",_xlfn.DAYS(TODAY(),J514),_xlfn.DAYS(Tabela2[[#This Row],[Data de atendimento do Ibama (considerar o primeiro documento/ação)]],J514))</f>
        <v>64</v>
      </c>
      <c r="BN514" s="110" t="str">
        <f>IF(Tabela2[[#This Row],[Atendido pelo Ibama ("Não" ou "Sim")]]="Não","Preencher", IF(Tabela2[[#This Row],[Atendido pelo Ibama ("Não" ou "Sim")]]="Sim","NA",""))</f>
        <v>NA</v>
      </c>
      <c r="BO514" s="116" t="s">
        <v>7139</v>
      </c>
      <c r="BP514" s="110" t="str">
        <f>IF(Tabela2[[#This Row],[Forma de atendimento (primeiro documento/ação)]]= "Outros (especificar)", "PREENCHER","NA")</f>
        <v>NA</v>
      </c>
      <c r="BQ514" s="108" t="s">
        <v>123</v>
      </c>
      <c r="BR514" s="110" t="str">
        <f>IF(Tabela2[[#This Row],[Equipe do Ibama foi a campo? Houve sobrevoo do Poseidon?]] = "Sim", "PREENCHER","NA")</f>
        <v>NA</v>
      </c>
      <c r="BS514" s="110" t="str">
        <f>IF(Tabela2[[#This Row],[Se sim, foi emitida Ordem de Emergência? (informações vinculada à coluna CK)]] = "Sim", "PREENCHER","NA")</f>
        <v>NA</v>
      </c>
      <c r="BT514" s="110" t="s">
        <v>7125</v>
      </c>
      <c r="BU514" s="110" t="s">
        <v>123</v>
      </c>
      <c r="BV514" s="110" t="s">
        <v>123</v>
      </c>
      <c r="BW514" s="110" t="s">
        <v>123</v>
      </c>
      <c r="BX514" s="108" t="s">
        <v>7119</v>
      </c>
      <c r="BY514" s="108"/>
      <c r="BZ514" s="106" t="str">
        <f>IF(Tabela2[[#This Row],[Data do documento de encerramento]]="NA","NA",IF(Tabela2[[#This Row],[Data do documento de encerramento]]="","Pendente de conclusão/ encerramento",_xlfn.DAYS(Tabela2[[#This Row],[Data do documento de encerramento]],J514)))</f>
        <v>Pendente de conclusão/ encerramento</v>
      </c>
      <c r="CA514" s="109" t="s">
        <v>8956</v>
      </c>
      <c r="CB514" s="109"/>
      <c r="CC514" s="109"/>
      <c r="CD514" s="109"/>
      <c r="CE514" s="109"/>
      <c r="CF514" s="109"/>
    </row>
    <row r="515" spans="1:84" ht="60.75">
      <c r="A515" s="185">
        <v>202572510832</v>
      </c>
      <c r="B515" s="120" t="s">
        <v>8957</v>
      </c>
      <c r="C515" s="110" t="s">
        <v>672</v>
      </c>
      <c r="D515" s="108" t="s">
        <v>637</v>
      </c>
      <c r="E515" s="108" t="s">
        <v>8604</v>
      </c>
      <c r="F515" s="108"/>
      <c r="G515" s="108" t="s">
        <v>8958</v>
      </c>
      <c r="H515" s="108" t="s">
        <v>8959</v>
      </c>
      <c r="I515" s="106" t="str">
        <f>VLOOKUP(Tabela2[[#This Row],[SIEMA]],Siema2025,19,FALSE)</f>
        <v>Santos</v>
      </c>
      <c r="J515" s="107">
        <f>VLOOKUP(Tabela2[[#This Row],[SIEMA]],Siema2025,2,FALSE)</f>
        <v>45862</v>
      </c>
      <c r="K515" s="107" t="str">
        <f>VLOOKUP(Tabela2[[#This Row],[SIEMA]],Siema2025,16,FALSE)</f>
        <v>Quinta</v>
      </c>
      <c r="L515" s="108" t="str">
        <f>IF(Tabela2[[#This Row],[Data]]="","Sem Informação",VLOOKUP(MONTH(Tabela2[[#This Row],[Data]]),'[1]Validação de dados'!$I$1:$J$13,2,0))</f>
        <v>Julho</v>
      </c>
      <c r="M515" s="106">
        <f>YEAR(Tabela2[[#This Row],[Data]])</f>
        <v>2025</v>
      </c>
      <c r="N515" s="107" t="str">
        <f>VLOOKUP(Tabela2[[#This Row],[SIEMA]],Siema2025,17,FALSE)</f>
        <v>Madrugada</v>
      </c>
      <c r="O515" s="107" t="s">
        <v>111</v>
      </c>
      <c r="P515" s="106" t="str">
        <f>VLOOKUP(Tabela2[[#This Row],[SIEMA]],Siema2025,21,FALSE)</f>
        <v>Embarcação SAIPEM FDS.</v>
      </c>
      <c r="Q515" s="106" t="s">
        <v>637</v>
      </c>
      <c r="R515" s="106" t="s">
        <v>8960</v>
      </c>
      <c r="S515" s="109" t="s">
        <v>7095</v>
      </c>
      <c r="T515" s="106">
        <v>5.0000000000000001E-3</v>
      </c>
      <c r="U515" s="106" t="s">
        <v>7109</v>
      </c>
      <c r="V515" s="106" t="str">
        <f>IF(Q515="","",IF(ISNUMBER(Q515)=FALSE,"Não se aplica",IFERROR(VLOOKUP(Q515,Produtos!$A$1:$C$2319,3,FALSE),"Não Cadastrado")))</f>
        <v>Não se aplica</v>
      </c>
      <c r="W515" s="106"/>
      <c r="X515" s="115"/>
      <c r="Y515" s="111" t="str">
        <f>IF(W515="","", IF(W515="NC","", IF(W515="NE","", IF(W515="NA","",IFERROR(VLOOKUP(W515,Produtos!$A$1:$C$2319,2,FALSE),"Não Cadastrado")))))</f>
        <v/>
      </c>
      <c r="Z515" s="106"/>
      <c r="AA515" s="106"/>
      <c r="AB515" s="106" t="str">
        <f>IF(W515="","",IF(ISNUMBER(W515)=FALSE,"Não se aplica",IFERROR(VLOOKUP(W515,Produtos!$A$1:$C$2319,3,FALSE),"Não Cadastrado")))</f>
        <v/>
      </c>
      <c r="AC515" s="106"/>
      <c r="AD515" s="110"/>
      <c r="AE515" s="109" t="str">
        <f>IF(AC515="","", IF(AC515="NC","", IF(AC515="NE","", IF(AC515="NA","",IFERROR(VLOOKUP(AC515,Produtos!$A$1:$C$2319,2,FALSE),"Não Cadastrado")))))</f>
        <v/>
      </c>
      <c r="AF515" s="106"/>
      <c r="AG515" s="106"/>
      <c r="AH515" s="106" t="str">
        <f>IF(AC515="","",IF(ISNUMBER(AC515)=FALSE,"Não se aplica",IFERROR(VLOOKUP(AC515,Produtos!$A$1:$C$2319,3,FALSE),"Não Cadastrado")))</f>
        <v/>
      </c>
      <c r="AI515" s="106"/>
      <c r="AJ515" s="106" t="str">
        <f>VLOOKUP(Tabela2[[#This Row],[SIEMA]],Siema2025,26,FALSE)</f>
        <v>Vazamento no tubing do sistema hidráulico do HOC (Hang-off clamp).</v>
      </c>
      <c r="AK515" s="109" t="s">
        <v>7110</v>
      </c>
      <c r="AL515" s="109"/>
      <c r="AM515" s="109"/>
      <c r="AN515" s="110" t="str">
        <f>VLOOKUP(Tabela2[[#This Row],[SIEMA]],Siema2025,51,FALSE)</f>
        <v/>
      </c>
      <c r="AO515" s="110" t="str">
        <f>VLOOKUP(Tabela2[[#This Row],[SIEMA]],Siema2025,53,FALSE)</f>
        <v/>
      </c>
      <c r="AP515" s="110" t="str">
        <f>VLOOKUP(Tabela2[[#This Row],[SIEMA]],Siema2025,55,FALSE)</f>
        <v/>
      </c>
      <c r="AQ515" s="110" t="str">
        <f>VLOOKUP(Tabela2[[#This Row],[SIEMA]],Siema2025,57,FALSE)</f>
        <v/>
      </c>
      <c r="AR515" s="110" t="str">
        <f>VLOOKUP(Tabela2[[#This Row],[SIEMA]],Siema2025,59,FALSE)</f>
        <v/>
      </c>
      <c r="AS515" s="110" t="str">
        <f>VLOOKUP(Tabela2[[#This Row],[SIEMA]],Siema2025,61,FALSE)</f>
        <v>X</v>
      </c>
      <c r="AT515" s="110" t="str">
        <f>VLOOKUP(Tabela2[[#This Row],[SIEMA]],Siema2025,63,FALSE)</f>
        <v/>
      </c>
      <c r="AU515" s="110" t="str">
        <f>VLOOKUP(Tabela2[[#This Row],[SIEMA]],Siema2025,65,FALSE)</f>
        <v/>
      </c>
      <c r="AV515" s="110" t="str">
        <f>VLOOKUP(Tabela2[[#This Row],[SIEMA]],Siema2025,67,FALSE)</f>
        <v/>
      </c>
      <c r="AW515" s="110" t="str">
        <f>VLOOKUP(Tabela2[[#This Row],[SIEMA]],Siema2025,69,FALSE)</f>
        <v/>
      </c>
      <c r="AX515" s="110" t="str">
        <f>VLOOKUP(Tabela2[[#This Row],[SIEMA]],Siema2025,71,FALSE)</f>
        <v/>
      </c>
      <c r="AY515" s="110" t="str">
        <f>VLOOKUP(Tabela2[[#This Row],[SIEMA]],Siema2025,73,FALSE)</f>
        <v/>
      </c>
      <c r="AZ515" s="110" t="str">
        <f>VLOOKUP(Tabela2[[#This Row],[SIEMA]],Siema2025,75,FALSE)</f>
        <v/>
      </c>
      <c r="BA515" s="110" t="str">
        <f>VLOOKUP(Tabela2[[#This Row],[SIEMA]],Siema2025,77,FALSE)</f>
        <v/>
      </c>
      <c r="BB515" s="110" t="str">
        <f>VLOOKUP(Tabela2[[#This Row],[SIEMA]],Siema2025,79,FALSE)</f>
        <v/>
      </c>
      <c r="BC515" s="110" t="str">
        <f>IF(Tabela2[[#This Row],[Outro(s) ]] = "X", "PREENCHER","NA")</f>
        <v>NA</v>
      </c>
      <c r="BD515" s="110" t="str">
        <f>VLOOKUP(Tabela2[[#This Row],[SIEMA]],Siema2025,82,FALSE)</f>
        <v/>
      </c>
      <c r="BE515" s="110" t="str">
        <f>VLOOKUP(Tabela2[[#This Row],[SIEMA]],Siema2025,81,FALSE)</f>
        <v/>
      </c>
      <c r="BF515" s="112" t="str">
        <f>VLOOKUP(Tabela2[[#This Row],[SIEMA]],Siema2025,28,FALSE)</f>
        <v>Petróleo Brasileiro S.A. - PETROBRAS</v>
      </c>
      <c r="BG515" s="112"/>
      <c r="BH515" s="113">
        <v>33000167000101</v>
      </c>
      <c r="BI515" s="114" t="str">
        <f>VLOOKUP(Tabela2[[#This Row],[SIEMA]],Siema2025,107,FALSE)</f>
        <v>Não</v>
      </c>
      <c r="BJ515" s="109" t="s">
        <v>7097</v>
      </c>
      <c r="BK515" s="106" t="s">
        <v>2696</v>
      </c>
      <c r="BL515" s="143">
        <v>45869</v>
      </c>
      <c r="BM515" s="110">
        <f ca="1">IF(Tabela2[[#This Row],[Data de atendimento do Ibama (considerar o primeiro documento/ação)]]="",_xlfn.DAYS(TODAY(),J515),_xlfn.DAYS(Tabela2[[#This Row],[Data de atendimento do Ibama (considerar o primeiro documento/ação)]],J515))</f>
        <v>7</v>
      </c>
      <c r="BN515" s="110" t="str">
        <f>IF(Tabela2[[#This Row],[Atendido pelo Ibama ("Não" ou "Sim")]]="Não","Preencher", IF(Tabela2[[#This Row],[Atendido pelo Ibama ("Não" ou "Sim")]]="Sim","NA",""))</f>
        <v>NA</v>
      </c>
      <c r="BO515" s="116" t="s">
        <v>7098</v>
      </c>
      <c r="BP515" s="110" t="str">
        <f>IF(Tabela2[[#This Row],[Forma de atendimento (primeiro documento/ação)]]= "Outros (especificar)", "PREENCHER","NA")</f>
        <v>NA</v>
      </c>
      <c r="BQ515" s="108" t="s">
        <v>123</v>
      </c>
      <c r="BR515" s="110" t="str">
        <f>IF(Tabela2[[#This Row],[Equipe do Ibama foi a campo? Houve sobrevoo do Poseidon?]] = "Sim", "PREENCHER","NA")</f>
        <v>NA</v>
      </c>
      <c r="BS515" s="110" t="str">
        <f>IF(Tabela2[[#This Row],[Se sim, foi emitida Ordem de Emergência? (informações vinculada à coluna CK)]] = "Sim", "PREENCHER","NA")</f>
        <v>NA</v>
      </c>
      <c r="BT515" s="110" t="s">
        <v>7099</v>
      </c>
      <c r="BU515" s="110" t="s">
        <v>123</v>
      </c>
      <c r="BV515" s="110" t="s">
        <v>123</v>
      </c>
      <c r="BW515" s="110" t="s">
        <v>123</v>
      </c>
      <c r="BX515" s="108" t="s">
        <v>7119</v>
      </c>
      <c r="BY515" s="108"/>
      <c r="BZ515" s="106" t="str">
        <f>IF(Tabela2[[#This Row],[Data do documento de encerramento]]="NA","NA",IF(Tabela2[[#This Row],[Data do documento de encerramento]]="","Pendente de conclusão/ encerramento",_xlfn.DAYS(Tabela2[[#This Row],[Data do documento de encerramento]],J515)))</f>
        <v>Pendente de conclusão/ encerramento</v>
      </c>
      <c r="CA515" s="109"/>
      <c r="CB515" s="109" t="s">
        <v>7156</v>
      </c>
      <c r="CC515" s="109" t="s">
        <v>7309</v>
      </c>
      <c r="CD515" s="109" t="s">
        <v>8608</v>
      </c>
      <c r="CE515" s="109" t="s">
        <v>123</v>
      </c>
      <c r="CF515" s="109" t="s">
        <v>7103</v>
      </c>
    </row>
    <row r="516" spans="1:84" ht="30.75" hidden="1">
      <c r="A516" s="172">
        <v>202572557654</v>
      </c>
      <c r="B516" s="173" t="s">
        <v>8961</v>
      </c>
      <c r="C516" s="110" t="str">
        <f>VLOOKUP(Tabela2[[#This Row],[SIEMA]],Siema2025,4,FALSE)</f>
        <v xml:space="preserve"> SE</v>
      </c>
      <c r="D516" s="108" t="str">
        <f>VLOOKUP(Tabela2[[#This Row],[SIEMA]],Siema2025,3,FALSE)</f>
        <v xml:space="preserve">Carmópolis </v>
      </c>
      <c r="E516" s="108" t="str">
        <f>VLOOKUP(Tabela2[[#This Row],[SIEMA]],Siema2025,20,FALSE)</f>
        <v>Poço 7-CP-1122</v>
      </c>
      <c r="F516" s="108"/>
      <c r="G516" s="108" t="s">
        <v>8962</v>
      </c>
      <c r="H516" s="108" t="s">
        <v>8963</v>
      </c>
      <c r="I516" s="106" t="s">
        <v>7456</v>
      </c>
      <c r="J516" s="107">
        <f>VLOOKUP(Tabela2[[#This Row],[SIEMA]],Siema2025,2,FALSE)</f>
        <v>45862</v>
      </c>
      <c r="K516" s="107" t="str">
        <f>VLOOKUP(Tabela2[[#This Row],[SIEMA]],Siema2025,16,FALSE)</f>
        <v>Quinta</v>
      </c>
      <c r="L516" s="108" t="str">
        <f>IF(Tabela2[[#This Row],[Data]]="","Sem Informação",VLOOKUP(MONTH(Tabela2[[#This Row],[Data]]),'[1]Validação de dados'!$I$1:$J$13,2,0))</f>
        <v>Julho</v>
      </c>
      <c r="M516" s="106">
        <f>YEAR(Tabela2[[#This Row],[Data]])</f>
        <v>2025</v>
      </c>
      <c r="N516" s="107" t="str">
        <f>VLOOKUP(Tabela2[[#This Row],[SIEMA]],Siema2025,17,FALSE)</f>
        <v>Vespertino</v>
      </c>
      <c r="O516" s="107" t="s">
        <v>145</v>
      </c>
      <c r="P516" s="106" t="str">
        <f>VLOOKUP(Tabela2[[#This Row],[SIEMA]],Siema2025,21,FALSE)</f>
        <v>Poço terrestre</v>
      </c>
      <c r="Q516" s="106" t="str">
        <f>VLOOKUP(Tabela2[[#This Row],[SIEMA]],Siema2025,7,FALSE)</f>
        <v/>
      </c>
      <c r="R516" s="106" t="str">
        <f>VLOOKUP(Tabela2[[#This Row],[SIEMA]],Siema2025,10,FALSE)</f>
        <v>Água de injeção</v>
      </c>
      <c r="S516" s="109" t="str">
        <f>IF(Q516="","", IF(Q516="NC","", IF(Q516="NE","", IF(Q516="NA","",IFERROR(VLOOKUP(Q516,[1]Produtos!$A$1:$C$2319,2,FALSE),"Não Cadastrado")))))</f>
        <v/>
      </c>
      <c r="T516" s="106" t="str">
        <f>VLOOKUP(Tabela2[[#This Row],[SIEMA]],Siema2025,11,FALSE)</f>
        <v>0.168</v>
      </c>
      <c r="U516" s="106" t="str">
        <f>VLOOKUP(Tabela2[[#This Row],[SIEMA]],Siema2025,12,FALSE)</f>
        <v>M3</v>
      </c>
      <c r="V516" s="106" t="str">
        <f>IF(Q516="","",IF(ISNUMBER(Q516)=FALSE,"Não se aplica",IFERROR(VLOOKUP(Q516,Produtos!$A$1:$C$2319,3,FALSE),"Não Cadastrado")))</f>
        <v/>
      </c>
      <c r="W516" s="106"/>
      <c r="X516" s="115" t="str">
        <f>IF(Tabela2[[#This Row],[Origem do acidente]] = "Plataforma", "PREENCHER","NA")</f>
        <v>NA</v>
      </c>
      <c r="Y516" s="111" t="str">
        <f>IF(W516="","", IF(W516="NC","", IF(W516="NE","", IF(W516="NA","",IFERROR(VLOOKUP(W516,Produtos!$A$1:$C$2319,2,FALSE),"Não Cadastrado")))))</f>
        <v/>
      </c>
      <c r="Z516" s="106"/>
      <c r="AA516" s="106" t="str">
        <f>VLOOKUP(Tabela2[[#This Row],[SIEMA]],Siema2025,12,FALSE)</f>
        <v>M3</v>
      </c>
      <c r="AB516" s="106" t="str">
        <f>IF(W516="","",IF(ISNUMBER(W516)=FALSE,"Não se aplica",IFERROR(VLOOKUP(W516,Produtos!$A$1:$C$2319,3,FALSE),"Não Cadastrado")))</f>
        <v/>
      </c>
      <c r="AC516" s="106"/>
      <c r="AD516" s="110" t="str">
        <f>IF(Tabela2[[#This Row],[Origem do acidente]] = "Plataforma", "PREENCHER","NA")</f>
        <v>NA</v>
      </c>
      <c r="AE516" s="109" t="str">
        <f>IF(AC516="","", IF(AC516="NC","", IF(AC516="NE","", IF(AC516="NA","",IFERROR(VLOOKUP(AC516,Produtos!$A$1:$C$2319,2,FALSE),"Não Cadastrado")))))</f>
        <v/>
      </c>
      <c r="AF516" s="106"/>
      <c r="AG516" s="106"/>
      <c r="AH516" s="106" t="str">
        <f>IF(AC516="","",IF(ISNUMBER(AC516)=FALSE,"Não se aplica",IFERROR(VLOOKUP(AC516,Produtos!$A$1:$C$2319,3,FALSE),"Não Cadastrado")))</f>
        <v/>
      </c>
      <c r="AI516" s="106"/>
      <c r="AJ516" s="106" t="str">
        <f>VLOOKUP(Tabela2[[#This Row],[SIEMA]],Siema2025,26,FALSE)</f>
        <v>Corrosão</v>
      </c>
      <c r="AK516" s="109"/>
      <c r="AL516" s="109"/>
      <c r="AM516" s="109"/>
      <c r="AN516" s="110" t="str">
        <f>VLOOKUP(Tabela2[[#This Row],[SIEMA]],Siema2025,51,FALSE)</f>
        <v/>
      </c>
      <c r="AO516" s="110" t="str">
        <f>VLOOKUP(Tabela2[[#This Row],[SIEMA]],Siema2025,53,FALSE)</f>
        <v/>
      </c>
      <c r="AP516" s="110" t="str">
        <f>VLOOKUP(Tabela2[[#This Row],[SIEMA]],Siema2025,55,FALSE)</f>
        <v/>
      </c>
      <c r="AQ516" s="110" t="str">
        <f>VLOOKUP(Tabela2[[#This Row],[SIEMA]],Siema2025,57,FALSE)</f>
        <v/>
      </c>
      <c r="AR516" s="110" t="str">
        <f>VLOOKUP(Tabela2[[#This Row],[SIEMA]],Siema2025,59,FALSE)</f>
        <v/>
      </c>
      <c r="AS516" s="110" t="str">
        <f>VLOOKUP(Tabela2[[#This Row],[SIEMA]],Siema2025,61,FALSE)</f>
        <v/>
      </c>
      <c r="AT516" s="110" t="str">
        <f>VLOOKUP(Tabela2[[#This Row],[SIEMA]],Siema2025,63,FALSE)</f>
        <v/>
      </c>
      <c r="AU516" s="110" t="str">
        <f>VLOOKUP(Tabela2[[#This Row],[SIEMA]],Siema2025,65,FALSE)</f>
        <v>X</v>
      </c>
      <c r="AV516" s="110" t="str">
        <f>VLOOKUP(Tabela2[[#This Row],[SIEMA]],Siema2025,67,FALSE)</f>
        <v/>
      </c>
      <c r="AW516" s="110" t="str">
        <f>VLOOKUP(Tabela2[[#This Row],[SIEMA]],Siema2025,69,FALSE)</f>
        <v/>
      </c>
      <c r="AX516" s="110" t="str">
        <f>VLOOKUP(Tabela2[[#This Row],[SIEMA]],Siema2025,71,FALSE)</f>
        <v/>
      </c>
      <c r="AY516" s="110" t="str">
        <f>VLOOKUP(Tabela2[[#This Row],[SIEMA]],Siema2025,73,FALSE)</f>
        <v/>
      </c>
      <c r="AZ516" s="110" t="str">
        <f>VLOOKUP(Tabela2[[#This Row],[SIEMA]],Siema2025,75,FALSE)</f>
        <v/>
      </c>
      <c r="BA516" s="110" t="str">
        <f>VLOOKUP(Tabela2[[#This Row],[SIEMA]],Siema2025,77,FALSE)</f>
        <v/>
      </c>
      <c r="BB516" s="110" t="str">
        <f>VLOOKUP(Tabela2[[#This Row],[SIEMA]],Siema2025,79,FALSE)</f>
        <v/>
      </c>
      <c r="BC516" s="110" t="str">
        <f>IF(Tabela2[[#This Row],[Outro(s) ]] = "X", "PREENCHER","NA")</f>
        <v>NA</v>
      </c>
      <c r="BD516" s="110" t="str">
        <f>VLOOKUP(Tabela2[[#This Row],[SIEMA]],Siema2025,82,FALSE)</f>
        <v/>
      </c>
      <c r="BE516" s="110" t="str">
        <f>VLOOKUP(Tabela2[[#This Row],[SIEMA]],Siema2025,81,FALSE)</f>
        <v/>
      </c>
      <c r="BF516" s="112" t="str">
        <f>VLOOKUP(Tabela2[[#This Row],[SIEMA]],Siema2025,28,FALSE)</f>
        <v>Carmo Energy S.A</v>
      </c>
      <c r="BG516" s="112"/>
      <c r="BH516" s="113" t="str">
        <f>VLOOKUP(Tabela2[[#This Row],[SIEMA]],Siema2025,29,FALSE)</f>
        <v/>
      </c>
      <c r="BI516" s="114" t="str">
        <f>VLOOKUP(Tabela2[[#This Row],[SIEMA]],Siema2025,107,FALSE)</f>
        <v>Não</v>
      </c>
      <c r="BJ516" s="109" t="s">
        <v>7111</v>
      </c>
      <c r="BK516" s="106" t="s">
        <v>2696</v>
      </c>
      <c r="BL516" s="143">
        <v>45877</v>
      </c>
      <c r="BM516" s="110">
        <f ca="1">IF(Tabela2[[#This Row],[Data de atendimento do Ibama (considerar o primeiro documento/ação)]]="",_xlfn.DAYS(TODAY(),J516),_xlfn.DAYS(Tabela2[[#This Row],[Data de atendimento do Ibama (considerar o primeiro documento/ação)]],J516))</f>
        <v>15</v>
      </c>
      <c r="BN516" s="110" t="str">
        <f>IF(Tabela2[[#This Row],[Atendido pelo Ibama ("Não" ou "Sim")]]="Não","Preencher", IF(Tabela2[[#This Row],[Atendido pelo Ibama ("Não" ou "Sim")]]="Sim","NA",""))</f>
        <v>NA</v>
      </c>
      <c r="BO516" s="116" t="s">
        <v>7098</v>
      </c>
      <c r="BP516" s="110" t="str">
        <f>IF(Tabela2[[#This Row],[Forma de atendimento (primeiro documento/ação)]]= "Outros (especificar)", "PREENCHER","NA")</f>
        <v>NA</v>
      </c>
      <c r="BQ516" s="108" t="s">
        <v>123</v>
      </c>
      <c r="BR516" s="110" t="str">
        <f>IF(Tabela2[[#This Row],[Equipe do Ibama foi a campo? Houve sobrevoo do Poseidon?]] = "Sim", "PREENCHER","NA")</f>
        <v>NA</v>
      </c>
      <c r="BS516" s="110" t="str">
        <f>IF(Tabela2[[#This Row],[Se sim, foi emitida Ordem de Emergência? (informações vinculada à coluna CK)]] = "Sim", "PREENCHER","NA")</f>
        <v>NA</v>
      </c>
      <c r="BT516" s="110" t="str">
        <f>IF(Tabela2[[#This Row],[Foi elaborado Relatório de Vistoria pelo Ibama? (informações vinculada à coluna CK)]] = "Sim", "PREENCHER","NA")</f>
        <v>NA</v>
      </c>
      <c r="BU516" s="110" t="s">
        <v>123</v>
      </c>
      <c r="BV516" s="110" t="s">
        <v>2696</v>
      </c>
      <c r="BW516" s="110" t="str">
        <f>IF(Tabela2[[#This Row],[O Ibama aguarda resposta da empresa/OEMA, etc?]] = "Sim", "PREENCHER","NA")</f>
        <v>PREENCHER</v>
      </c>
      <c r="BX516" s="108"/>
      <c r="BY516" s="143"/>
      <c r="BZ516" s="106" t="str">
        <f>IF(Tabela2[[#This Row],[Data do documento de encerramento]]="NA","NA",IF(Tabela2[[#This Row],[Data do documento de encerramento]]="","Pendente de conclusão/ encerramento",_xlfn.DAYS(Tabela2[[#This Row],[Data do documento de encerramento]],J516)))</f>
        <v>Pendente de conclusão/ encerramento</v>
      </c>
      <c r="CA516" s="109"/>
      <c r="CB516" s="109"/>
      <c r="CC516" s="109"/>
      <c r="CD516" s="109"/>
      <c r="CE516" s="109"/>
      <c r="CF516" s="109"/>
    </row>
    <row r="517" spans="1:84" ht="60.75">
      <c r="A517" s="172">
        <v>202572575645</v>
      </c>
      <c r="B517" s="181" t="s">
        <v>8964</v>
      </c>
      <c r="C517" s="110" t="s">
        <v>7133</v>
      </c>
      <c r="D517" s="108" t="s">
        <v>637</v>
      </c>
      <c r="E517" s="108" t="s">
        <v>7433</v>
      </c>
      <c r="F517" s="108"/>
      <c r="G517" s="108" t="s">
        <v>7434</v>
      </c>
      <c r="H517" s="108" t="s">
        <v>7435</v>
      </c>
      <c r="I517" s="106" t="str">
        <f>VLOOKUP(Tabela2[[#This Row],[SIEMA]],Siema2025,19,FALSE)</f>
        <v>Campos</v>
      </c>
      <c r="J517" s="107">
        <f>VLOOKUP(Tabela2[[#This Row],[SIEMA]],Siema2025,2,FALSE)</f>
        <v>45862</v>
      </c>
      <c r="K517" s="107" t="str">
        <f>VLOOKUP(Tabela2[[#This Row],[SIEMA]],Siema2025,16,FALSE)</f>
        <v>Quinta</v>
      </c>
      <c r="L517" s="108" t="str">
        <f>IF(Tabela2[[#This Row],[Data]]="","Sem Informação",VLOOKUP(MONTH(Tabela2[[#This Row],[Data]]),'[1]Validação de dados'!$I$1:$J$13,2,0))</f>
        <v>Julho</v>
      </c>
      <c r="M517" s="106">
        <f>YEAR(Tabela2[[#This Row],[Data]])</f>
        <v>2025</v>
      </c>
      <c r="N517" s="107" t="str">
        <f>VLOOKUP(Tabela2[[#This Row],[SIEMA]],Siema2025,17,FALSE)</f>
        <v>Vespertino</v>
      </c>
      <c r="O517" s="107" t="str">
        <f>VLOOKUP(Tabela2[[#This Row],[SIEMA]],Siema2025,5,FALSE)</f>
        <v>Plataforma</v>
      </c>
      <c r="P517" s="106" t="str">
        <f>VLOOKUP(Tabela2[[#This Row],[SIEMA]],Siema2025,21,FALSE)</f>
        <v>Mancha de origem indeterminada constatada pela plataforma PETROBRAS 58 (P-58).</v>
      </c>
      <c r="Q517" s="106">
        <v>1267</v>
      </c>
      <c r="R517" s="106" t="s">
        <v>2043</v>
      </c>
      <c r="S517" s="109" t="s">
        <v>2043</v>
      </c>
      <c r="T517" s="106">
        <v>1.3</v>
      </c>
      <c r="U517" s="106" t="s">
        <v>7109</v>
      </c>
      <c r="V517" s="106">
        <f>IF(Q517="","",IF(ISNUMBER(Q517)=FALSE,"Não se aplica",IFERROR(VLOOKUP(Q517,Produtos!$A$1:$C$2319,3,FALSE),"Não Cadastrado")))</f>
        <v>3</v>
      </c>
      <c r="W517" s="106" t="str">
        <f>VLOOKUP(Tabela2[[#This Row],[SIEMA]],Siema2025,10,FALSE)</f>
        <v/>
      </c>
      <c r="X517" s="115"/>
      <c r="Y517" s="111" t="str">
        <f>IF(W517="","", IF(W517="NC","", IF(W517="NE","", IF(W517="NA","",IFERROR(VLOOKUP(W517,Produtos!$A$1:$C$2319,2,FALSE),"Não Cadastrado")))))</f>
        <v/>
      </c>
      <c r="Z517" s="106" t="str">
        <f>VLOOKUP(Tabela2[[#This Row],[SIEMA]],Siema2025,11,FALSE)</f>
        <v xml:space="preserve"> </v>
      </c>
      <c r="AA517" s="106" t="str">
        <f>VLOOKUP(Tabela2[[#This Row],[SIEMA]],Siema2025,12,FALSE)</f>
        <v xml:space="preserve"> </v>
      </c>
      <c r="AB517" s="106" t="str">
        <f>IF(W517="","",IF(ISNUMBER(W517)=FALSE,"Não se aplica",IFERROR(VLOOKUP(W517,Produtos!$A$1:$C$2319,3,FALSE),"Não Cadastrado")))</f>
        <v/>
      </c>
      <c r="AC517" s="106"/>
      <c r="AD517" s="110"/>
      <c r="AE517" s="109" t="str">
        <f>IF(AC517="","", IF(AC517="NC","", IF(AC517="NE","", IF(AC517="NA","",IFERROR(VLOOKUP(AC517,Produtos!$A$1:$C$2319,2,FALSE),"Não Cadastrado")))))</f>
        <v/>
      </c>
      <c r="AF517" s="106"/>
      <c r="AG517" s="106"/>
      <c r="AH517" s="106" t="str">
        <f>IF(AC517="","",IF(ISNUMBER(AC517)=FALSE,"Não se aplica",IFERROR(VLOOKUP(AC517,Produtos!$A$1:$C$2319,3,FALSE),"Não Cadastrado")))</f>
        <v/>
      </c>
      <c r="AI517" s="106"/>
      <c r="AJ517" s="106" t="str">
        <f>VLOOKUP(Tabela2[[#This Row],[SIEMA]],Siema2025,26,FALSE)</f>
        <v>Em investigação.</v>
      </c>
      <c r="AK517" s="109" t="s">
        <v>7110</v>
      </c>
      <c r="AL517" s="109" t="s">
        <v>7096</v>
      </c>
      <c r="AM517" s="109"/>
      <c r="AN517" s="110" t="str">
        <f>VLOOKUP(Tabela2[[#This Row],[SIEMA]],Siema2025,51,FALSE)</f>
        <v/>
      </c>
      <c r="AO517" s="110" t="str">
        <f>VLOOKUP(Tabela2[[#This Row],[SIEMA]],Siema2025,53,FALSE)</f>
        <v/>
      </c>
      <c r="AP517" s="110" t="str">
        <f>VLOOKUP(Tabela2[[#This Row],[SIEMA]],Siema2025,55,FALSE)</f>
        <v/>
      </c>
      <c r="AQ517" s="110" t="str">
        <f>VLOOKUP(Tabela2[[#This Row],[SIEMA]],Siema2025,57,FALSE)</f>
        <v/>
      </c>
      <c r="AR517" s="110" t="str">
        <f>VLOOKUP(Tabela2[[#This Row],[SIEMA]],Siema2025,59,FALSE)</f>
        <v/>
      </c>
      <c r="AS517" s="110" t="str">
        <f>VLOOKUP(Tabela2[[#This Row],[SIEMA]],Siema2025,61,FALSE)</f>
        <v>X</v>
      </c>
      <c r="AT517" s="110" t="str">
        <f>VLOOKUP(Tabela2[[#This Row],[SIEMA]],Siema2025,63,FALSE)</f>
        <v/>
      </c>
      <c r="AU517" s="110" t="str">
        <f>VLOOKUP(Tabela2[[#This Row],[SIEMA]],Siema2025,65,FALSE)</f>
        <v/>
      </c>
      <c r="AV517" s="110" t="str">
        <f>VLOOKUP(Tabela2[[#This Row],[SIEMA]],Siema2025,67,FALSE)</f>
        <v/>
      </c>
      <c r="AW517" s="110" t="str">
        <f>VLOOKUP(Tabela2[[#This Row],[SIEMA]],Siema2025,69,FALSE)</f>
        <v/>
      </c>
      <c r="AX517" s="110" t="str">
        <f>VLOOKUP(Tabela2[[#This Row],[SIEMA]],Siema2025,71,FALSE)</f>
        <v/>
      </c>
      <c r="AY517" s="110" t="str">
        <f>VLOOKUP(Tabela2[[#This Row],[SIEMA]],Siema2025,73,FALSE)</f>
        <v/>
      </c>
      <c r="AZ517" s="110" t="str">
        <f>VLOOKUP(Tabela2[[#This Row],[SIEMA]],Siema2025,75,FALSE)</f>
        <v/>
      </c>
      <c r="BA517" s="110" t="str">
        <f>VLOOKUP(Tabela2[[#This Row],[SIEMA]],Siema2025,77,FALSE)</f>
        <v/>
      </c>
      <c r="BB517" s="110" t="str">
        <f>VLOOKUP(Tabela2[[#This Row],[SIEMA]],Siema2025,79,FALSE)</f>
        <v/>
      </c>
      <c r="BC517" s="110" t="str">
        <f>IF(Tabela2[[#This Row],[Outro(s) ]] = "X", "PREENCHER","NA")</f>
        <v>NA</v>
      </c>
      <c r="BD517" s="110" t="str">
        <f>VLOOKUP(Tabela2[[#This Row],[SIEMA]],Siema2025,82,FALSE)</f>
        <v/>
      </c>
      <c r="BE517" s="110" t="str">
        <f>VLOOKUP(Tabela2[[#This Row],[SIEMA]],Siema2025,81,FALSE)</f>
        <v/>
      </c>
      <c r="BF517" s="112" t="str">
        <f>VLOOKUP(Tabela2[[#This Row],[SIEMA]],Siema2025,28,FALSE)</f>
        <v>Petróleo Brasileiro S.A. - PETROBRAS</v>
      </c>
      <c r="BG517" s="112"/>
      <c r="BH517" s="113" t="str">
        <f>VLOOKUP(Tabela2[[#This Row],[SIEMA]],Siema2025,29,FALSE)</f>
        <v>33000167000454</v>
      </c>
      <c r="BI517" s="114" t="s">
        <v>2696</v>
      </c>
      <c r="BJ517" s="109" t="s">
        <v>7097</v>
      </c>
      <c r="BK517" s="106" t="s">
        <v>2696</v>
      </c>
      <c r="BL517" s="143">
        <v>45894</v>
      </c>
      <c r="BM517" s="110">
        <f ca="1">IF(Tabela2[[#This Row],[Data de atendimento do Ibama (considerar o primeiro documento/ação)]]="",_xlfn.DAYS(TODAY(),J517),_xlfn.DAYS(Tabela2[[#This Row],[Data de atendimento do Ibama (considerar o primeiro documento/ação)]],J517))</f>
        <v>32</v>
      </c>
      <c r="BN517" s="110" t="str">
        <f>IF(Tabela2[[#This Row],[Atendido pelo Ibama ("Não" ou "Sim")]]="Não","Preencher", IF(Tabela2[[#This Row],[Atendido pelo Ibama ("Não" ou "Sim")]]="Sim","NA",""))</f>
        <v>NA</v>
      </c>
      <c r="BO517" s="116" t="s">
        <v>7139</v>
      </c>
      <c r="BP517" s="110" t="str">
        <f>IF(Tabela2[[#This Row],[Forma de atendimento (primeiro documento/ação)]]= "Outros (especificar)", "PREENCHER","NA")</f>
        <v>NA</v>
      </c>
      <c r="BQ517" s="108" t="s">
        <v>123</v>
      </c>
      <c r="BR517" s="110" t="str">
        <f>IF(Tabela2[[#This Row],[Equipe do Ibama foi a campo? Houve sobrevoo do Poseidon?]] = "Sim", "PREENCHER","NA")</f>
        <v>NA</v>
      </c>
      <c r="BS517" s="110" t="str">
        <f>IF(Tabela2[[#This Row],[Se sim, foi emitida Ordem de Emergência? (informações vinculada à coluna CK)]] = "Sim", "PREENCHER","NA")</f>
        <v>NA</v>
      </c>
      <c r="BT517" s="110" t="s">
        <v>7099</v>
      </c>
      <c r="BU517" s="110" t="s">
        <v>123</v>
      </c>
      <c r="BV517" s="110" t="s">
        <v>123</v>
      </c>
      <c r="BW517" s="110" t="s">
        <v>123</v>
      </c>
      <c r="BX517" s="108"/>
      <c r="BY517" s="108"/>
      <c r="BZ517" s="106" t="str">
        <f>IF(Tabela2[[#This Row],[Data do documento de encerramento]]="NA","NA",IF(Tabela2[[#This Row],[Data do documento de encerramento]]="","Pendente de conclusão/ encerramento",_xlfn.DAYS(Tabela2[[#This Row],[Data do documento de encerramento]],J517)))</f>
        <v>Pendente de conclusão/ encerramento</v>
      </c>
      <c r="CA517" s="109"/>
      <c r="CB517" s="109"/>
      <c r="CC517" s="292" t="s">
        <v>7189</v>
      </c>
      <c r="CD517" s="109" t="s">
        <v>7426</v>
      </c>
      <c r="CE517" s="109" t="s">
        <v>2696</v>
      </c>
      <c r="CF517" s="109" t="s">
        <v>7147</v>
      </c>
    </row>
    <row r="518" spans="1:84" ht="76.5" hidden="1">
      <c r="A518" s="172">
        <v>202573050455</v>
      </c>
      <c r="B518" s="173" t="s">
        <v>8965</v>
      </c>
      <c r="C518" s="110" t="str">
        <f>VLOOKUP(Tabela2[[#This Row],[SIEMA]],Siema2025,4,FALSE)</f>
        <v xml:space="preserve"> MG</v>
      </c>
      <c r="D518" s="108" t="str">
        <f>VLOOKUP(Tabela2[[#This Row],[SIEMA]],Siema2025,3,FALSE)</f>
        <v xml:space="preserve">Sete Lagoas </v>
      </c>
      <c r="E518" s="108" t="s">
        <v>7704</v>
      </c>
      <c r="F518" s="108"/>
      <c r="G518" s="108" t="s">
        <v>8966</v>
      </c>
      <c r="H518" s="108" t="s">
        <v>8967</v>
      </c>
      <c r="I518" s="106" t="s">
        <v>7118</v>
      </c>
      <c r="J518" s="107">
        <f>VLOOKUP(Tabela2[[#This Row],[SIEMA]],Siema2025,2,FALSE)</f>
        <v>45862</v>
      </c>
      <c r="K518" s="107" t="str">
        <f>VLOOKUP(Tabela2[[#This Row],[SIEMA]],Siema2025,16,FALSE)</f>
        <v>Quinta</v>
      </c>
      <c r="L518" s="108" t="str">
        <f>IF(Tabela2[[#This Row],[Data]]="","Sem Informação",VLOOKUP(MONTH(Tabela2[[#This Row],[Data]]),'[1]Validação de dados'!$I$1:$J$13,2,0))</f>
        <v>Julho</v>
      </c>
      <c r="M518" s="106">
        <f>YEAR(Tabela2[[#This Row],[Data]])</f>
        <v>2025</v>
      </c>
      <c r="N518" s="107" t="str">
        <f>VLOOKUP(Tabela2[[#This Row],[SIEMA]],Siema2025,17,FALSE)</f>
        <v>Vespertino</v>
      </c>
      <c r="O518" s="107" t="str">
        <f>VLOOKUP(Tabela2[[#This Row],[SIEMA]],Siema2025,5,FALSE)</f>
        <v>Rodovia</v>
      </c>
      <c r="P518" s="106" t="str">
        <f>VLOOKUP(Tabela2[[#This Row],[SIEMA]],Siema2025,21,FALSE)</f>
        <v>Transporte Rodoviário</v>
      </c>
      <c r="Q518" s="106">
        <v>1350</v>
      </c>
      <c r="R518" s="106" t="s">
        <v>8968</v>
      </c>
      <c r="S518" s="109" t="str">
        <f>IF(Q518="","", IF(Q518="NC","", IF(Q518="NE","", IF(Q518="NA","",IFERROR(VLOOKUP(Q518,[1]Produtos!$A$1:$C$2319,2,FALSE),"Não Cadastrado")))))</f>
        <v>ENXOFRE</v>
      </c>
      <c r="T518" s="106" t="s">
        <v>6834</v>
      </c>
      <c r="U518" s="106" t="s">
        <v>7062</v>
      </c>
      <c r="V518" s="106">
        <f>IF(Q518="","",IF(ISNUMBER(Q518)=FALSE,"Não se aplica",IFERROR(VLOOKUP(Q518,Produtos!$A$1:$C$2319,3,FALSE),"Não Cadastrado")))</f>
        <v>4.0999999999999996</v>
      </c>
      <c r="W518" s="106" t="s">
        <v>7269</v>
      </c>
      <c r="X518" t="s">
        <v>8969</v>
      </c>
      <c r="Y518" s="111" t="str">
        <f>IF(W518="","", IF(W518="NC","", IF(W518="NE","", IF(W518="NA","",IFERROR(VLOOKUP(W518,Produtos!$A$1:$C$2319,2,FALSE),"Não Cadastrado")))))</f>
        <v/>
      </c>
      <c r="Z518" s="106" t="s">
        <v>6834</v>
      </c>
      <c r="AA518" s="106" t="s">
        <v>7062</v>
      </c>
      <c r="AB518" s="106" t="s">
        <v>8796</v>
      </c>
      <c r="AC518" s="106"/>
      <c r="AD518" s="110" t="str">
        <f>IF(Tabela2[[#This Row],[Origem do acidente]] = "Plataforma", "PREENCHER","NA")</f>
        <v>NA</v>
      </c>
      <c r="AE518" s="109" t="str">
        <f>IF(AC518="","", IF(AC518="NC","", IF(AC518="NE","", IF(AC518="NA","",IFERROR(VLOOKUP(AC518,Produtos!$A$1:$C$2319,2,FALSE),"Não Cadastrado")))))</f>
        <v/>
      </c>
      <c r="AF518" s="106"/>
      <c r="AG518" s="106"/>
      <c r="AH518" s="106" t="str">
        <f>IF(AC518="","",IF(ISNUMBER(AC518)=FALSE,"Não se aplica",IFERROR(VLOOKUP(AC518,Produtos!$A$1:$C$2319,3,FALSE),"Não Cadastrado")))</f>
        <v/>
      </c>
      <c r="AI518" s="106"/>
      <c r="AJ518" s="106" t="str">
        <f>VLOOKUP(Tabela2[[#This Row],[SIEMA]],Siema2025,26,FALSE)</f>
        <v>Colisão seguido de ruptura conteiner e vazamento</v>
      </c>
      <c r="AK518" s="109" t="s">
        <v>7368</v>
      </c>
      <c r="AL518" s="109"/>
      <c r="AM518" s="109"/>
      <c r="AN518" s="110" t="str">
        <f>VLOOKUP(Tabela2[[#This Row],[SIEMA]],Siema2025,51,FALSE)</f>
        <v/>
      </c>
      <c r="AO518" s="110" t="str">
        <f>VLOOKUP(Tabela2[[#This Row],[SIEMA]],Siema2025,53,FALSE)</f>
        <v/>
      </c>
      <c r="AP518" s="110" t="str">
        <f>VLOOKUP(Tabela2[[#This Row],[SIEMA]],Siema2025,55,FALSE)</f>
        <v/>
      </c>
      <c r="AQ518" s="110" t="str">
        <f>VLOOKUP(Tabela2[[#This Row],[SIEMA]],Siema2025,57,FALSE)</f>
        <v/>
      </c>
      <c r="AR518" s="110" t="str">
        <f>VLOOKUP(Tabela2[[#This Row],[SIEMA]],Siema2025,59,FALSE)</f>
        <v/>
      </c>
      <c r="AS518" s="110" t="str">
        <f>VLOOKUP(Tabela2[[#This Row],[SIEMA]],Siema2025,61,FALSE)</f>
        <v/>
      </c>
      <c r="AT518" s="110" t="str">
        <f>VLOOKUP(Tabela2[[#This Row],[SIEMA]],Siema2025,63,FALSE)</f>
        <v/>
      </c>
      <c r="AU518" s="110"/>
      <c r="AV518" s="110" t="str">
        <f>VLOOKUP(Tabela2[[#This Row],[SIEMA]],Siema2025,67,FALSE)</f>
        <v/>
      </c>
      <c r="AW518" s="110" t="str">
        <f>VLOOKUP(Tabela2[[#This Row],[SIEMA]],Siema2025,69,FALSE)</f>
        <v/>
      </c>
      <c r="AX518" s="110" t="str">
        <f>VLOOKUP(Tabela2[[#This Row],[SIEMA]],Siema2025,71,FALSE)</f>
        <v/>
      </c>
      <c r="AY518" s="110" t="str">
        <f>VLOOKUP(Tabela2[[#This Row],[SIEMA]],Siema2025,73,FALSE)</f>
        <v/>
      </c>
      <c r="AZ518" s="110" t="str">
        <f>VLOOKUP(Tabela2[[#This Row],[SIEMA]],Siema2025,75,FALSE)</f>
        <v/>
      </c>
      <c r="BA518" s="110" t="str">
        <f>VLOOKUP(Tabela2[[#This Row],[SIEMA]],Siema2025,77,FALSE)</f>
        <v/>
      </c>
      <c r="BB518" s="110"/>
      <c r="BC518" s="110" t="str">
        <f>IF(Tabela2[[#This Row],[Outro(s) ]] = "X", "PREENCHER","NA")</f>
        <v>NA</v>
      </c>
      <c r="BD518" s="110" t="s">
        <v>7176</v>
      </c>
      <c r="BE518" s="110" t="str">
        <f>VLOOKUP(Tabela2[[#This Row],[SIEMA]],Siema2025,81,FALSE)</f>
        <v/>
      </c>
      <c r="BF518" s="112" t="s">
        <v>6834</v>
      </c>
      <c r="BG518" s="112"/>
      <c r="BH518" s="113" t="s">
        <v>6834</v>
      </c>
      <c r="BI518" s="114" t="str">
        <f>VLOOKUP(Tabela2[[#This Row],[SIEMA]],Siema2025,107,FALSE)</f>
        <v>Não</v>
      </c>
      <c r="BJ518" s="109" t="s">
        <v>7097</v>
      </c>
      <c r="BK518" s="106" t="s">
        <v>2696</v>
      </c>
      <c r="BL518" s="143">
        <v>45873</v>
      </c>
      <c r="BM518" s="110">
        <f ca="1">IF(Tabela2[[#This Row],[Data de atendimento do Ibama (considerar o primeiro documento/ação)]]="",_xlfn.DAYS(TODAY(),J518),_xlfn.DAYS(Tabela2[[#This Row],[Data de atendimento do Ibama (considerar o primeiro documento/ação)]],J518))</f>
        <v>11</v>
      </c>
      <c r="BN518" s="110" t="str">
        <f>IF(Tabela2[[#This Row],[Atendido pelo Ibama ("Não" ou "Sim")]]="Não","Preencher", IF(Tabela2[[#This Row],[Atendido pelo Ibama ("Não" ou "Sim")]]="Sim","NA",""))</f>
        <v>NA</v>
      </c>
      <c r="BO518" s="116" t="s">
        <v>7098</v>
      </c>
      <c r="BP518" s="110" t="str">
        <f>IF(Tabela2[[#This Row],[Forma de atendimento (primeiro documento/ação)]]= "Outros (especificar)", "PREENCHER","NA")</f>
        <v>NA</v>
      </c>
      <c r="BQ518" s="108" t="s">
        <v>123</v>
      </c>
      <c r="BR518" s="110" t="str">
        <f>IF(Tabela2[[#This Row],[Equipe do Ibama foi a campo? Houve sobrevoo do Poseidon?]] = "Sim", "PREENCHER","NA")</f>
        <v>NA</v>
      </c>
      <c r="BS518" s="110" t="str">
        <f>IF(Tabela2[[#This Row],[Se sim, foi emitida Ordem de Emergência? (informações vinculada à coluna CK)]] = "Sim", "PREENCHER","NA")</f>
        <v>NA</v>
      </c>
      <c r="BT518" s="110" t="s">
        <v>7112</v>
      </c>
      <c r="BU518" s="110" t="str">
        <f>IF(Tabela2[[#This Row],[Houve envio de Informações Pós-acidente (preencher "não se aplica" quando de competência estadual/municipal)]] = "Sim", "PREENCHER","NA")</f>
        <v>NA</v>
      </c>
      <c r="BV518" s="110" t="s">
        <v>2696</v>
      </c>
      <c r="BW518" s="110" t="s">
        <v>123</v>
      </c>
      <c r="BX518" s="108" t="s">
        <v>7119</v>
      </c>
      <c r="BY518" s="108"/>
      <c r="BZ518" s="106" t="str">
        <f>IF(Tabela2[[#This Row],[Data do documento de encerramento]]="NA","NA",IF(Tabela2[[#This Row],[Data do documento de encerramento]]="","Pendente de conclusão/ encerramento",_xlfn.DAYS(Tabela2[[#This Row],[Data do documento de encerramento]],J518)))</f>
        <v>Pendente de conclusão/ encerramento</v>
      </c>
      <c r="CA518" s="109"/>
      <c r="CB518" s="109"/>
      <c r="CC518" s="109"/>
      <c r="CD518" s="109"/>
      <c r="CE518" s="109"/>
      <c r="CF518" s="109"/>
    </row>
    <row r="519" spans="1:84" hidden="1">
      <c r="A519" s="172">
        <v>202573057602</v>
      </c>
      <c r="B519" s="173" t="s">
        <v>8970</v>
      </c>
      <c r="C519" s="110" t="str">
        <f>VLOOKUP(Tabela2[[#This Row],[SIEMA]],Siema2025,4,FALSE)</f>
        <v xml:space="preserve"> MG</v>
      </c>
      <c r="D519" s="108" t="str">
        <f>VLOOKUP(Tabela2[[#This Row],[SIEMA]],Siema2025,3,FALSE)</f>
        <v xml:space="preserve">Betim </v>
      </c>
      <c r="E519" s="108" t="str">
        <f>VLOOKUP(Tabela2[[#This Row],[SIEMA]],Siema2025,20,FALSE)</f>
        <v>Trecho A da Linha Lateral 05 - Parque Industrial de Betim, faixa servidão GASMIG</v>
      </c>
      <c r="F519" s="108"/>
      <c r="G519" s="108"/>
      <c r="H519" s="108"/>
      <c r="I519" s="106" t="str">
        <f>VLOOKUP(Tabela2[[#This Row],[SIEMA]],Siema2025,19,FALSE)</f>
        <v/>
      </c>
      <c r="J519" s="107">
        <f>VLOOKUP(Tabela2[[#This Row],[SIEMA]],Siema2025,2,FALSE)</f>
        <v>45862</v>
      </c>
      <c r="K519" s="107" t="str">
        <f>VLOOKUP(Tabela2[[#This Row],[SIEMA]],Siema2025,16,FALSE)</f>
        <v>Quinta</v>
      </c>
      <c r="L519" s="108" t="str">
        <f>IF(Tabela2[[#This Row],[Data]]="","Sem Informação",VLOOKUP(MONTH(Tabela2[[#This Row],[Data]]),'[1]Validação de dados'!$I$1:$J$13,2,0))</f>
        <v>Julho</v>
      </c>
      <c r="M519" s="106">
        <f>YEAR(Tabela2[[#This Row],[Data]])</f>
        <v>2025</v>
      </c>
      <c r="N519" s="107" t="str">
        <f>VLOOKUP(Tabela2[[#This Row],[SIEMA]],Siema2025,17,FALSE)</f>
        <v>Vespertino</v>
      </c>
      <c r="O519" s="107" t="str">
        <f>VLOOKUP(Tabela2[[#This Row],[SIEMA]],Siema2025,5,FALSE)</f>
        <v>Outro(s)</v>
      </c>
      <c r="P519" s="106" t="str">
        <f>VLOOKUP(Tabela2[[#This Row],[SIEMA]],Siema2025,21,FALSE)</f>
        <v/>
      </c>
      <c r="Q519" s="106" t="str">
        <f>VLOOKUP(Tabela2[[#This Row],[SIEMA]],Siema2025,7,FALSE)</f>
        <v/>
      </c>
      <c r="R519" s="106" t="str">
        <f>VLOOKUP(Tabela2[[#This Row],[SIEMA]],Siema2025,10,FALSE)</f>
        <v>Fluido de Perfuração</v>
      </c>
      <c r="S519" s="109" t="str">
        <f>IF(Q519="","", IF(Q519="NC","", IF(Q519="NE","", IF(Q519="NA","",IFERROR(VLOOKUP(Q519,[1]Produtos!$A$1:$C$2319,2,FALSE),"Não Cadastrado")))))</f>
        <v/>
      </c>
      <c r="T519" s="106" t="str">
        <f>VLOOKUP(Tabela2[[#This Row],[SIEMA]],Siema2025,11,FALSE)</f>
        <v>100</v>
      </c>
      <c r="U519" s="106" t="str">
        <f>VLOOKUP(Tabela2[[#This Row],[SIEMA]],Siema2025,12,FALSE)</f>
        <v>L</v>
      </c>
      <c r="V519" s="106" t="str">
        <f>IF(Q519="","",IF(ISNUMBER(Q519)=FALSE,"Não se aplica",IFERROR(VLOOKUP(Q519,Produtos!$A$1:$C$2319,3,FALSE),"Não Cadastrado")))</f>
        <v/>
      </c>
      <c r="W519" s="106" t="str">
        <f>VLOOKUP(Tabela2[[#This Row],[SIEMA]],Siema2025,10,FALSE)</f>
        <v>Fluido de Perfuração</v>
      </c>
      <c r="X519" s="115" t="str">
        <f>IF(Tabela2[[#This Row],[Origem do acidente]] = "Plataforma", "PREENCHER","NA")</f>
        <v>NA</v>
      </c>
      <c r="Y519" s="111" t="str">
        <f>IF(W519="","", IF(W519="NC","", IF(W519="NE","", IF(W519="NA","",IFERROR(VLOOKUP(W519,Produtos!$A$1:$C$2319,2,FALSE),"Não Cadastrado")))))</f>
        <v>Não Cadastrado</v>
      </c>
      <c r="Z519" s="106" t="str">
        <f>VLOOKUP(Tabela2[[#This Row],[SIEMA]],Siema2025,11,FALSE)</f>
        <v>100</v>
      </c>
      <c r="AA519" s="106" t="str">
        <f>VLOOKUP(Tabela2[[#This Row],[SIEMA]],Siema2025,12,FALSE)</f>
        <v>L</v>
      </c>
      <c r="AB519" s="106" t="str">
        <f>IF(W519="","",IF(ISNUMBER(W519)=FALSE,"Não se aplica",IFERROR(VLOOKUP(W519,Produtos!$A$1:$C$2319,3,FALSE),"Não Cadastrado")))</f>
        <v>Não se aplica</v>
      </c>
      <c r="AC519" s="106"/>
      <c r="AD519" s="110" t="str">
        <f>IF(Tabela2[[#This Row],[Origem do acidente]] = "Plataforma", "PREENCHER","NA")</f>
        <v>NA</v>
      </c>
      <c r="AE519" s="109" t="str">
        <f>IF(AC519="","", IF(AC519="NC","", IF(AC519="NE","", IF(AC519="NA","",IFERROR(VLOOKUP(AC519,Produtos!$A$1:$C$2319,2,FALSE),"Não Cadastrado")))))</f>
        <v/>
      </c>
      <c r="AF519" s="106"/>
      <c r="AG519" s="106"/>
      <c r="AH519" s="106" t="str">
        <f>IF(AC519="","",IF(ISNUMBER(AC519)=FALSE,"Não se aplica",IFERROR(VLOOKUP(AC519,Produtos!$A$1:$C$2319,3,FALSE),"Não Cadastrado")))</f>
        <v/>
      </c>
      <c r="AI519" s="106"/>
      <c r="AJ519" s="106" t="str">
        <f>VLOOKUP(Tabela2[[#This Row],[SIEMA]],Siema2025,26,FALSE)</f>
        <v>Durante realização de obras</v>
      </c>
      <c r="AK519" s="109"/>
      <c r="AL519" s="109"/>
      <c r="AM519" s="109"/>
      <c r="AN519" s="110" t="str">
        <f>VLOOKUP(Tabela2[[#This Row],[SIEMA]],Siema2025,51,FALSE)</f>
        <v/>
      </c>
      <c r="AO519" s="110" t="str">
        <f>VLOOKUP(Tabela2[[#This Row],[SIEMA]],Siema2025,53,FALSE)</f>
        <v/>
      </c>
      <c r="AP519" s="110" t="str">
        <f>VLOOKUP(Tabela2[[#This Row],[SIEMA]],Siema2025,55,FALSE)</f>
        <v/>
      </c>
      <c r="AQ519" s="110" t="str">
        <f>VLOOKUP(Tabela2[[#This Row],[SIEMA]],Siema2025,57,FALSE)</f>
        <v/>
      </c>
      <c r="AR519" s="110" t="str">
        <f>VLOOKUP(Tabela2[[#This Row],[SIEMA]],Siema2025,59,FALSE)</f>
        <v/>
      </c>
      <c r="AS519" s="110" t="str">
        <f>VLOOKUP(Tabela2[[#This Row],[SIEMA]],Siema2025,61,FALSE)</f>
        <v/>
      </c>
      <c r="AT519" s="110" t="str">
        <f>VLOOKUP(Tabela2[[#This Row],[SIEMA]],Siema2025,63,FALSE)</f>
        <v/>
      </c>
      <c r="AU519" s="110" t="str">
        <f>VLOOKUP(Tabela2[[#This Row],[SIEMA]],Siema2025,65,FALSE)</f>
        <v>X</v>
      </c>
      <c r="AV519" s="110" t="str">
        <f>VLOOKUP(Tabela2[[#This Row],[SIEMA]],Siema2025,67,FALSE)</f>
        <v/>
      </c>
      <c r="AW519" s="110" t="str">
        <f>VLOOKUP(Tabela2[[#This Row],[SIEMA]],Siema2025,69,FALSE)</f>
        <v/>
      </c>
      <c r="AX519" s="110" t="str">
        <f>VLOOKUP(Tabela2[[#This Row],[SIEMA]],Siema2025,71,FALSE)</f>
        <v/>
      </c>
      <c r="AY519" s="110" t="str">
        <f>VLOOKUP(Tabela2[[#This Row],[SIEMA]],Siema2025,73,FALSE)</f>
        <v/>
      </c>
      <c r="AZ519" s="110" t="str">
        <f>VLOOKUP(Tabela2[[#This Row],[SIEMA]],Siema2025,75,FALSE)</f>
        <v/>
      </c>
      <c r="BA519" s="110" t="str">
        <f>VLOOKUP(Tabela2[[#This Row],[SIEMA]],Siema2025,77,FALSE)</f>
        <v/>
      </c>
      <c r="BB519" s="110" t="str">
        <f>VLOOKUP(Tabela2[[#This Row],[SIEMA]],Siema2025,79,FALSE)</f>
        <v/>
      </c>
      <c r="BC519" s="110" t="str">
        <f>IF(Tabela2[[#This Row],[Outro(s) ]] = "X", "PREENCHER","NA")</f>
        <v>NA</v>
      </c>
      <c r="BD519" s="110" t="str">
        <f>VLOOKUP(Tabela2[[#This Row],[SIEMA]],Siema2025,82,FALSE)</f>
        <v/>
      </c>
      <c r="BE519" s="110" t="str">
        <f>VLOOKUP(Tabela2[[#This Row],[SIEMA]],Siema2025,81,FALSE)</f>
        <v/>
      </c>
      <c r="BF519" s="112" t="str">
        <f>VLOOKUP(Tabela2[[#This Row],[SIEMA]],Siema2025,28,FALSE)</f>
        <v>GASMIG</v>
      </c>
      <c r="BG519" s="112"/>
      <c r="BH519" s="113" t="str">
        <f>VLOOKUP(Tabela2[[#This Row],[SIEMA]],Siema2025,29,FALSE)</f>
        <v/>
      </c>
      <c r="BI519" s="114" t="str">
        <f>VLOOKUP(Tabela2[[#This Row],[SIEMA]],Siema2025,107,FALSE)</f>
        <v>Não</v>
      </c>
      <c r="BJ519" s="109"/>
      <c r="BK519" s="106"/>
      <c r="BL519" s="143"/>
      <c r="BM519" s="110">
        <f ca="1">IF(Tabela2[[#This Row],[Data de atendimento do Ibama (considerar o primeiro documento/ação)]]="",_xlfn.DAYS(TODAY(),J519),_xlfn.DAYS(Tabela2[[#This Row],[Data de atendimento do Ibama (considerar o primeiro documento/ação)]],J519))</f>
        <v>358</v>
      </c>
      <c r="BN519" s="110" t="str">
        <f>IF(Tabela2[[#This Row],[Atendido pelo Ibama ("Não" ou "Sim")]]="Não","Preencher", IF(Tabela2[[#This Row],[Atendido pelo Ibama ("Não" ou "Sim")]]="Sim","NA",""))</f>
        <v/>
      </c>
      <c r="BO519" s="116"/>
      <c r="BP519" s="110" t="str">
        <f>IF(Tabela2[[#This Row],[Forma de atendimento (primeiro documento/ação)]]= "Outros (especificar)", "PREENCHER","NA")</f>
        <v>NA</v>
      </c>
      <c r="BQ519" s="108"/>
      <c r="BR519" s="110" t="str">
        <f>IF(Tabela2[[#This Row],[Equipe do Ibama foi a campo? Houve sobrevoo do Poseidon?]] = "Sim", "PREENCHER","NA")</f>
        <v>NA</v>
      </c>
      <c r="BS519" s="110" t="str">
        <f>IF(Tabela2[[#This Row],[Se sim, foi emitida Ordem de Emergência? (informações vinculada à coluna CK)]] = "Sim", "PREENCHER","NA")</f>
        <v>NA</v>
      </c>
      <c r="BT519" s="110" t="str">
        <f>IF(Tabela2[[#This Row],[Foi elaborado Relatório de Vistoria pelo Ibama? (informações vinculada à coluna CK)]] = "Sim", "PREENCHER","NA")</f>
        <v>NA</v>
      </c>
      <c r="BU519" s="110" t="str">
        <f>IF(Tabela2[[#This Row],[Houve envio de Informações Pós-acidente (preencher "não se aplica" quando de competência estadual/municipal)]] = "Sim", "PREENCHER","NA")</f>
        <v>NA</v>
      </c>
      <c r="BV519" s="110" t="str">
        <f>IF(Tabela2[[#This Row],[Houve avaliação das informações pós-acidente solicitadas/enviadas?]] = "Sim", "PREENCHER","NA")</f>
        <v>NA</v>
      </c>
      <c r="BW519" s="110" t="str">
        <f>IF(Tabela2[[#This Row],[O Ibama aguarda resposta da empresa/OEMA, etc?]] = "Sim", "PREENCHER","NA")</f>
        <v>NA</v>
      </c>
      <c r="BX519" s="108"/>
      <c r="BY519" s="143"/>
      <c r="BZ519" s="106" t="str">
        <f>IF(Tabela2[[#This Row],[Data do documento de encerramento]]="NA","NA",IF(Tabela2[[#This Row],[Data do documento de encerramento]]="","Pendente de conclusão/ encerramento",_xlfn.DAYS(Tabela2[[#This Row],[Data do documento de encerramento]],J519)))</f>
        <v>Pendente de conclusão/ encerramento</v>
      </c>
      <c r="CA519" s="109"/>
      <c r="CB519" s="109"/>
      <c r="CC519" s="109"/>
      <c r="CD519" s="109"/>
      <c r="CE519" s="109"/>
      <c r="CF519" s="109"/>
    </row>
    <row r="520" spans="1:84" ht="30.75" hidden="1">
      <c r="A520" s="172">
        <v>202572539640</v>
      </c>
      <c r="B520" s="173" t="s">
        <v>8971</v>
      </c>
      <c r="C520" s="110" t="str">
        <f>VLOOKUP(Tabela2[[#This Row],[SIEMA]],Siema2025,4,FALSE)</f>
        <v>SP</v>
      </c>
      <c r="D520" s="108" t="str">
        <f>VLOOKUP(Tabela2[[#This Row],[SIEMA]],Siema2025,3,FALSE)</f>
        <v>Embu-Guaçu</v>
      </c>
      <c r="E520" s="108" t="str">
        <f>VLOOKUP(Tabela2[[#This Row],[SIEMA]],Siema2025,20,FALSE)</f>
        <v/>
      </c>
      <c r="F520" s="108"/>
      <c r="G520" s="108" t="s">
        <v>8972</v>
      </c>
      <c r="H520" s="108" t="s">
        <v>8973</v>
      </c>
      <c r="I520" s="106" t="s">
        <v>7118</v>
      </c>
      <c r="J520" s="107">
        <f>VLOOKUP(Tabela2[[#This Row],[SIEMA]],Siema2025,2,FALSE)</f>
        <v>45863</v>
      </c>
      <c r="K520" s="107" t="str">
        <f>VLOOKUP(Tabela2[[#This Row],[SIEMA]],Siema2025,16,FALSE)</f>
        <v>Sexta</v>
      </c>
      <c r="L520" s="108" t="str">
        <f>IF(Tabela2[[#This Row],[Data]]="","Sem Informação",VLOOKUP(MONTH(Tabela2[[#This Row],[Data]]),'[1]Validação de dados'!$I$1:$J$13,2,0))</f>
        <v>Julho</v>
      </c>
      <c r="M520" s="106">
        <f>YEAR(Tabela2[[#This Row],[Data]])</f>
        <v>2025</v>
      </c>
      <c r="N520" s="107" t="str">
        <f>VLOOKUP(Tabela2[[#This Row],[SIEMA]],Siema2025,17,FALSE)</f>
        <v>Matutino</v>
      </c>
      <c r="O520" s="107" t="str">
        <f>VLOOKUP(Tabela2[[#This Row],[SIEMA]],Siema2025,5,FALSE)</f>
        <v>Ferrovia</v>
      </c>
      <c r="P520" s="106" t="str">
        <f>VLOOKUP(Tabela2[[#This Row],[SIEMA]],Siema2025,21,FALSE)</f>
        <v>Vandalismo na ferrovia com abertura de 1 bicas em 1 vagões graneleiro carregado com milho.</v>
      </c>
      <c r="Q520" s="106" t="s">
        <v>7119</v>
      </c>
      <c r="R520" s="106" t="s">
        <v>7119</v>
      </c>
      <c r="S520" s="109" t="s">
        <v>365</v>
      </c>
      <c r="T520" s="106" t="str">
        <f>VLOOKUP(Tabela2[[#This Row],[SIEMA]],Siema2025,11,FALSE)</f>
        <v>90</v>
      </c>
      <c r="U520" s="106" t="s">
        <v>7120</v>
      </c>
      <c r="V520" s="106" t="s">
        <v>7119</v>
      </c>
      <c r="W520" s="106"/>
      <c r="X520" s="115"/>
      <c r="Y520" s="111" t="str">
        <f>IF(W520="","", IF(W520="NC","", IF(W520="NE","", IF(W520="NA","",IFERROR(VLOOKUP(W520,Produtos!$A$1:$C$2319,2,FALSE),"Não Cadastrado")))))</f>
        <v/>
      </c>
      <c r="Z520" s="106"/>
      <c r="AA520" s="106"/>
      <c r="AB520" s="106" t="str">
        <f>IF(W520="","",IF(ISNUMBER(W520)=FALSE,"Não se aplica",IFERROR(VLOOKUP(W520,Produtos!$A$1:$C$2319,3,FALSE),"Não Cadastrado")))</f>
        <v/>
      </c>
      <c r="AC520" s="106"/>
      <c r="AD520" s="110"/>
      <c r="AE520" s="109" t="str">
        <f>IF(AC520="","", IF(AC520="NC","", IF(AC520="NE","", IF(AC520="NA","",IFERROR(VLOOKUP(AC520,Produtos!$A$1:$C$2319,2,FALSE),"Não Cadastrado")))))</f>
        <v/>
      </c>
      <c r="AF520" s="106"/>
      <c r="AG520" s="106"/>
      <c r="AH520" s="106" t="str">
        <f>IF(AC520="","",IF(ISNUMBER(AC520)=FALSE,"Não se aplica",IFERROR(VLOOKUP(AC520,Produtos!$A$1:$C$2319,3,FALSE),"Não Cadastrado")))</f>
        <v/>
      </c>
      <c r="AI520" s="106"/>
      <c r="AJ520" s="106" t="str">
        <f>VLOOKUP(Tabela2[[#This Row],[SIEMA]],Siema2025,26,FALSE)</f>
        <v>Ato criminoso caracterizado pela abertura de bicas em vagão graneleiro ferroviário carregado com milho.</v>
      </c>
      <c r="AK520" s="109" t="s">
        <v>7121</v>
      </c>
      <c r="AL520" s="109"/>
      <c r="AM520" s="109"/>
      <c r="AN520" s="110" t="str">
        <f>VLOOKUP(Tabela2[[#This Row],[SIEMA]],Siema2025,51,FALSE)</f>
        <v/>
      </c>
      <c r="AO520" s="110" t="str">
        <f>VLOOKUP(Tabela2[[#This Row],[SIEMA]],Siema2025,53,FALSE)</f>
        <v/>
      </c>
      <c r="AP520" s="110" t="str">
        <f>VLOOKUP(Tabela2[[#This Row],[SIEMA]],Siema2025,55,FALSE)</f>
        <v/>
      </c>
      <c r="AQ520" s="110" t="str">
        <f>VLOOKUP(Tabela2[[#This Row],[SIEMA]],Siema2025,57,FALSE)</f>
        <v/>
      </c>
      <c r="AR520" s="110" t="str">
        <f>VLOOKUP(Tabela2[[#This Row],[SIEMA]],Siema2025,59,FALSE)</f>
        <v/>
      </c>
      <c r="AS520" s="110" t="str">
        <f>VLOOKUP(Tabela2[[#This Row],[SIEMA]],Siema2025,61,FALSE)</f>
        <v/>
      </c>
      <c r="AT520" s="110" t="str">
        <f>VLOOKUP(Tabela2[[#This Row],[SIEMA]],Siema2025,63,FALSE)</f>
        <v/>
      </c>
      <c r="AU520" s="110" t="str">
        <f>VLOOKUP(Tabela2[[#This Row],[SIEMA]],Siema2025,65,FALSE)</f>
        <v>X</v>
      </c>
      <c r="AV520" s="110" t="str">
        <f>VLOOKUP(Tabela2[[#This Row],[SIEMA]],Siema2025,67,FALSE)</f>
        <v/>
      </c>
      <c r="AW520" s="110" t="str">
        <f>VLOOKUP(Tabela2[[#This Row],[SIEMA]],Siema2025,69,FALSE)</f>
        <v/>
      </c>
      <c r="AX520" s="110" t="str">
        <f>VLOOKUP(Tabela2[[#This Row],[SIEMA]],Siema2025,71,FALSE)</f>
        <v/>
      </c>
      <c r="AY520" s="110" t="str">
        <f>VLOOKUP(Tabela2[[#This Row],[SIEMA]],Siema2025,73,FALSE)</f>
        <v/>
      </c>
      <c r="AZ520" s="110" t="str">
        <f>VLOOKUP(Tabela2[[#This Row],[SIEMA]],Siema2025,75,FALSE)</f>
        <v/>
      </c>
      <c r="BA520" s="110" t="str">
        <f>VLOOKUP(Tabela2[[#This Row],[SIEMA]],Siema2025,77,FALSE)</f>
        <v/>
      </c>
      <c r="BB520" s="110" t="str">
        <f>VLOOKUP(Tabela2[[#This Row],[SIEMA]],Siema2025,79,FALSE)</f>
        <v/>
      </c>
      <c r="BC520" s="110" t="str">
        <f>IF(Tabela2[[#This Row],[Outro(s) ]] = "X", "PREENCHER","NA")</f>
        <v>NA</v>
      </c>
      <c r="BD520" s="110" t="str">
        <f>VLOOKUP(Tabela2[[#This Row],[SIEMA]],Siema2025,82,FALSE)</f>
        <v/>
      </c>
      <c r="BE520" s="110" t="str">
        <f>VLOOKUP(Tabela2[[#This Row],[SIEMA]],Siema2025,81,FALSE)</f>
        <v/>
      </c>
      <c r="BF520" s="112" t="s">
        <v>3066</v>
      </c>
      <c r="BG520" s="112" t="s">
        <v>7122</v>
      </c>
      <c r="BH520" s="113" t="str">
        <f>VLOOKUP(Tabela2[[#This Row],[SIEMA]],Siema2025,29,FALSE)</f>
        <v>02502844000166</v>
      </c>
      <c r="BI520" s="114" t="str">
        <f>VLOOKUP(Tabela2[[#This Row],[SIEMA]],Siema2025,107,FALSE)</f>
        <v>Não</v>
      </c>
      <c r="BJ520" s="109" t="s">
        <v>7097</v>
      </c>
      <c r="BK520" s="106" t="s">
        <v>2696</v>
      </c>
      <c r="BL520" s="143">
        <v>45868</v>
      </c>
      <c r="BM520" s="110">
        <f ca="1">IF(Tabela2[[#This Row],[Data de atendimento do Ibama (considerar o primeiro documento/ação)]]="",_xlfn.DAYS(TODAY(),J520),_xlfn.DAYS(Tabela2[[#This Row],[Data de atendimento do Ibama (considerar o primeiro documento/ação)]],J520))</f>
        <v>5</v>
      </c>
      <c r="BN520" s="110" t="str">
        <f>IF(Tabela2[[#This Row],[Atendido pelo Ibama ("Não" ou "Sim")]]="Não","Preencher", IF(Tabela2[[#This Row],[Atendido pelo Ibama ("Não" ou "Sim")]]="Sim","NA",""))</f>
        <v>NA</v>
      </c>
      <c r="BO520" s="116" t="s">
        <v>7098</v>
      </c>
      <c r="BP520" s="110" t="str">
        <f>IF(Tabela2[[#This Row],[Forma de atendimento (primeiro documento/ação)]]= "Outros (especificar)", "PREENCHER","NA")</f>
        <v>NA</v>
      </c>
      <c r="BQ520" s="108" t="s">
        <v>123</v>
      </c>
      <c r="BR520" s="110" t="str">
        <f>IF(Tabela2[[#This Row],[Equipe do Ibama foi a campo? Houve sobrevoo do Poseidon?]] = "Sim", "PREENCHER","NA")</f>
        <v>NA</v>
      </c>
      <c r="BS520" s="110" t="str">
        <f>IF(Tabela2[[#This Row],[Se sim, foi emitida Ordem de Emergência? (informações vinculada à coluna CK)]] = "Sim", "PREENCHER","NA")</f>
        <v>NA</v>
      </c>
      <c r="BT520" s="110" t="s">
        <v>7099</v>
      </c>
      <c r="BU520" s="110" t="s">
        <v>123</v>
      </c>
      <c r="BV520" s="110" t="s">
        <v>123</v>
      </c>
      <c r="BW520" s="110" t="s">
        <v>123</v>
      </c>
      <c r="BX520" s="108"/>
      <c r="BY520" s="143"/>
      <c r="BZ520" s="106" t="str">
        <f>IF(Tabela2[[#This Row],[Data do documento de encerramento]]="NA","NA",IF(Tabela2[[#This Row],[Data do documento de encerramento]]="","Pendente de conclusão/ encerramento",_xlfn.DAYS(Tabela2[[#This Row],[Data do documento de encerramento]],J520)))</f>
        <v>Pendente de conclusão/ encerramento</v>
      </c>
      <c r="CA520" s="109" t="s">
        <v>8974</v>
      </c>
      <c r="CB520" s="109"/>
      <c r="CC520" s="129"/>
      <c r="CD520" s="109"/>
      <c r="CE520" s="109"/>
      <c r="CF520" s="109"/>
    </row>
    <row r="521" spans="1:84" ht="60.75">
      <c r="A521" s="172">
        <v>202572550413</v>
      </c>
      <c r="B521" s="173" t="s">
        <v>8975</v>
      </c>
      <c r="C521" s="110" t="s">
        <v>7133</v>
      </c>
      <c r="D521" s="108" t="s">
        <v>637</v>
      </c>
      <c r="E521" s="108" t="s">
        <v>8976</v>
      </c>
      <c r="F521" s="108"/>
      <c r="G521" s="120" t="s">
        <v>8977</v>
      </c>
      <c r="H521" s="108" t="s">
        <v>8978</v>
      </c>
      <c r="I521" s="106" t="str">
        <f>VLOOKUP(Tabela2[[#This Row],[SIEMA]],Siema2025,19,FALSE)</f>
        <v>Campos</v>
      </c>
      <c r="J521" s="107">
        <f>VLOOKUP(Tabela2[[#This Row],[SIEMA]],Siema2025,2,FALSE)</f>
        <v>45863</v>
      </c>
      <c r="K521" s="107" t="str">
        <f>VLOOKUP(Tabela2[[#This Row],[SIEMA]],Siema2025,16,FALSE)</f>
        <v>Sexta</v>
      </c>
      <c r="L521" s="108" t="str">
        <f>IF(Tabela2[[#This Row],[Data]]="","Sem Informação",VLOOKUP(MONTH(Tabela2[[#This Row],[Data]]),'[1]Validação de dados'!$I$1:$J$13,2,0))</f>
        <v>Julho</v>
      </c>
      <c r="M521" s="106">
        <f>YEAR(Tabela2[[#This Row],[Data]])</f>
        <v>2025</v>
      </c>
      <c r="N521" s="107" t="str">
        <f>VLOOKUP(Tabela2[[#This Row],[SIEMA]],Siema2025,17,FALSE)</f>
        <v>Matutino</v>
      </c>
      <c r="O521" s="107" t="str">
        <f>VLOOKUP(Tabela2[[#This Row],[SIEMA]],Siema2025,5,FALSE)</f>
        <v>Plataforma</v>
      </c>
      <c r="P521" s="106"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21">
        <v>3082</v>
      </c>
      <c r="R521" s="106" t="s">
        <v>1714</v>
      </c>
      <c r="S521" s="109" t="s">
        <v>1714</v>
      </c>
      <c r="T521" s="106" t="s">
        <v>8979</v>
      </c>
      <c r="U521" s="106" t="s">
        <v>7109</v>
      </c>
      <c r="V521" s="106">
        <f>IF(Q521="","",IF(ISNUMBER(Q521)=FALSE,"Não se aplica",IFERROR(VLOOKUP(Q521,Produtos!$A$1:$C$2319,3,FALSE),"Não Cadastrado")))</f>
        <v>9</v>
      </c>
      <c r="W521" s="106" t="str">
        <f>VLOOKUP(Tabela2[[#This Row],[SIEMA]],Siema2025,10,FALSE)</f>
        <v/>
      </c>
      <c r="X521" s="115"/>
      <c r="Y521" s="111" t="str">
        <f>IF(W521="","", IF(W521="NC","", IF(W521="NE","", IF(W521="NA","",IFERROR(VLOOKUP(W521,Produtos!$A$1:$C$2319,2,FALSE),"Não Cadastrado")))))</f>
        <v/>
      </c>
      <c r="Z521" s="106" t="str">
        <f>VLOOKUP(Tabela2[[#This Row],[SIEMA]],Siema2025,11,FALSE)</f>
        <v xml:space="preserve"> </v>
      </c>
      <c r="AA521" s="106" t="str">
        <f>VLOOKUP(Tabela2[[#This Row],[SIEMA]],Siema2025,12,FALSE)</f>
        <v xml:space="preserve"> </v>
      </c>
      <c r="AB521" s="106" t="str">
        <f>IF(W521="","",IF(ISNUMBER(W521)=FALSE,"Não se aplica",IFERROR(VLOOKUP(W521,Produtos!$A$1:$C$2319,3,FALSE),"Não Cadastrado")))</f>
        <v/>
      </c>
      <c r="AC521" s="106"/>
      <c r="AD521" s="110"/>
      <c r="AE521" s="109" t="str">
        <f>IF(AC521="","", IF(AC521="NC","", IF(AC521="NE","", IF(AC521="NA","",IFERROR(VLOOKUP(AC521,Produtos!$A$1:$C$2319,2,FALSE),"Não Cadastrado")))))</f>
        <v/>
      </c>
      <c r="AF521" s="106"/>
      <c r="AG521" s="106"/>
      <c r="AH521" s="106" t="str">
        <f>IF(AC521="","",IF(ISNUMBER(AC521)=FALSE,"Não se aplica",IFERROR(VLOOKUP(AC521,Produtos!$A$1:$C$2319,3,FALSE),"Não Cadastrado")))</f>
        <v/>
      </c>
      <c r="AI521" s="106"/>
      <c r="AJ521" s="106" t="str">
        <f>VLOOKUP(Tabela2[[#This Row],[SIEMA]],Siema2025,26,FALSE)</f>
        <v>Resíduo de água oleosa remanescente na linha após flushing do sistema.</v>
      </c>
      <c r="AK521" s="109" t="s">
        <v>7219</v>
      </c>
      <c r="AL521" s="109"/>
      <c r="AM521" s="109"/>
      <c r="AN521" s="110" t="str">
        <f>VLOOKUP(Tabela2[[#This Row],[SIEMA]],Siema2025,51,FALSE)</f>
        <v/>
      </c>
      <c r="AO521" s="110" t="str">
        <f>VLOOKUP(Tabela2[[#This Row],[SIEMA]],Siema2025,53,FALSE)</f>
        <v/>
      </c>
      <c r="AP521" s="110" t="str">
        <f>VLOOKUP(Tabela2[[#This Row],[SIEMA]],Siema2025,55,FALSE)</f>
        <v/>
      </c>
      <c r="AQ521" s="110" t="str">
        <f>VLOOKUP(Tabela2[[#This Row],[SIEMA]],Siema2025,57,FALSE)</f>
        <v/>
      </c>
      <c r="AR521" s="110" t="str">
        <f>VLOOKUP(Tabela2[[#This Row],[SIEMA]],Siema2025,59,FALSE)</f>
        <v/>
      </c>
      <c r="AS521" s="110" t="str">
        <f>VLOOKUP(Tabela2[[#This Row],[SIEMA]],Siema2025,61,FALSE)</f>
        <v>X</v>
      </c>
      <c r="AT521" s="110" t="str">
        <f>VLOOKUP(Tabela2[[#This Row],[SIEMA]],Siema2025,63,FALSE)</f>
        <v/>
      </c>
      <c r="AU521" s="110" t="str">
        <f>VLOOKUP(Tabela2[[#This Row],[SIEMA]],Siema2025,65,FALSE)</f>
        <v/>
      </c>
      <c r="AV521" s="110" t="str">
        <f>VLOOKUP(Tabela2[[#This Row],[SIEMA]],Siema2025,67,FALSE)</f>
        <v/>
      </c>
      <c r="AW521" s="110" t="str">
        <f>VLOOKUP(Tabela2[[#This Row],[SIEMA]],Siema2025,69,FALSE)</f>
        <v/>
      </c>
      <c r="AX521" s="110" t="str">
        <f>VLOOKUP(Tabela2[[#This Row],[SIEMA]],Siema2025,71,FALSE)</f>
        <v/>
      </c>
      <c r="AY521" s="110" t="str">
        <f>VLOOKUP(Tabela2[[#This Row],[SIEMA]],Siema2025,73,FALSE)</f>
        <v/>
      </c>
      <c r="AZ521" s="110" t="str">
        <f>VLOOKUP(Tabela2[[#This Row],[SIEMA]],Siema2025,75,FALSE)</f>
        <v/>
      </c>
      <c r="BA521" s="110" t="str">
        <f>VLOOKUP(Tabela2[[#This Row],[SIEMA]],Siema2025,77,FALSE)</f>
        <v/>
      </c>
      <c r="BB521" s="110" t="str">
        <f>VLOOKUP(Tabela2[[#This Row],[SIEMA]],Siema2025,79,FALSE)</f>
        <v/>
      </c>
      <c r="BC521" s="110" t="str">
        <f>IF(Tabela2[[#This Row],[Outro(s) ]] = "X", "PREENCHER","NA")</f>
        <v>NA</v>
      </c>
      <c r="BD521" s="110" t="str">
        <f>VLOOKUP(Tabela2[[#This Row],[SIEMA]],Siema2025,82,FALSE)</f>
        <v/>
      </c>
      <c r="BE521" s="110" t="str">
        <f>VLOOKUP(Tabela2[[#This Row],[SIEMA]],Siema2025,81,FALSE)</f>
        <v/>
      </c>
      <c r="BF521" s="112" t="str">
        <f>VLOOKUP(Tabela2[[#This Row],[SIEMA]],Siema2025,28,FALSE)</f>
        <v>Equinor Brasil Energia</v>
      </c>
      <c r="BG521" s="112"/>
      <c r="BH521" s="113" t="str">
        <f>VLOOKUP(Tabela2[[#This Row],[SIEMA]],Siema2025,29,FALSE)</f>
        <v>04028583000110</v>
      </c>
      <c r="BI521" s="114" t="s">
        <v>2696</v>
      </c>
      <c r="BJ521" s="109" t="s">
        <v>7097</v>
      </c>
      <c r="BK521" s="106" t="s">
        <v>2696</v>
      </c>
      <c r="BL521" s="143">
        <v>45894</v>
      </c>
      <c r="BM521" s="110">
        <f ca="1">IF(Tabela2[[#This Row],[Data de atendimento do Ibama (considerar o primeiro documento/ação)]]="",_xlfn.DAYS(TODAY(),J521),_xlfn.DAYS(Tabela2[[#This Row],[Data de atendimento do Ibama (considerar o primeiro documento/ação)]],J521))</f>
        <v>31</v>
      </c>
      <c r="BN521" s="110" t="str">
        <f>IF(Tabela2[[#This Row],[Atendido pelo Ibama ("Não" ou "Sim")]]="Não","Preencher", IF(Tabela2[[#This Row],[Atendido pelo Ibama ("Não" ou "Sim")]]="Sim","NA",""))</f>
        <v>NA</v>
      </c>
      <c r="BO521" s="116" t="s">
        <v>7139</v>
      </c>
      <c r="BP521" s="110" t="str">
        <f>IF(Tabela2[[#This Row],[Forma de atendimento (primeiro documento/ação)]]= "Outros (especificar)", "PREENCHER","NA")</f>
        <v>NA</v>
      </c>
      <c r="BQ521" s="108" t="s">
        <v>123</v>
      </c>
      <c r="BR521" s="110" t="str">
        <f>IF(Tabela2[[#This Row],[Equipe do Ibama foi a campo? Houve sobrevoo do Poseidon?]] = "Sim", "PREENCHER","NA")</f>
        <v>NA</v>
      </c>
      <c r="BS521" s="110" t="str">
        <f>IF(Tabela2[[#This Row],[Se sim, foi emitida Ordem de Emergência? (informações vinculada à coluna CK)]] = "Sim", "PREENCHER","NA")</f>
        <v>NA</v>
      </c>
      <c r="BT521" s="110" t="s">
        <v>7099</v>
      </c>
      <c r="BU521" s="110" t="s">
        <v>123</v>
      </c>
      <c r="BV521" s="110" t="s">
        <v>123</v>
      </c>
      <c r="BW521" s="110" t="s">
        <v>123</v>
      </c>
      <c r="BX521" s="108"/>
      <c r="BY521" s="108"/>
      <c r="BZ521" s="106" t="str">
        <f>IF(Tabela2[[#This Row],[Data do documento de encerramento]]="NA","NA",IF(Tabela2[[#This Row],[Data do documento de encerramento]]="","Pendente de conclusão/ encerramento",_xlfn.DAYS(Tabela2[[#This Row],[Data do documento de encerramento]],J521)))</f>
        <v>Pendente de conclusão/ encerramento</v>
      </c>
      <c r="CA521" s="109"/>
      <c r="CB521" s="109"/>
      <c r="CC521" s="109" t="s">
        <v>7189</v>
      </c>
      <c r="CD521" s="109" t="s">
        <v>8980</v>
      </c>
      <c r="CE521" s="109" t="s">
        <v>2696</v>
      </c>
      <c r="CF521" s="109" t="s">
        <v>7147</v>
      </c>
    </row>
    <row r="522" spans="1:84" ht="275.25" hidden="1">
      <c r="A522" s="172">
        <v>202572582832</v>
      </c>
      <c r="B522" s="120" t="s">
        <v>8981</v>
      </c>
      <c r="C522" s="110" t="str">
        <f>VLOOKUP(Tabela2[[#This Row],[SIEMA]],Siema2025,4,FALSE)</f>
        <v xml:space="preserve"> RJ</v>
      </c>
      <c r="D522" s="108" t="str">
        <f>VLOOKUP(Tabela2[[#This Row],[SIEMA]],Siema2025,3,FALSE)</f>
        <v xml:space="preserve">Macaé </v>
      </c>
      <c r="E522" s="108" t="s">
        <v>7601</v>
      </c>
      <c r="F522" s="108" t="s">
        <v>8982</v>
      </c>
      <c r="G522" t="s">
        <v>8983</v>
      </c>
      <c r="H522" t="s">
        <v>8984</v>
      </c>
      <c r="I522" s="106" t="s">
        <v>7118</v>
      </c>
      <c r="J522" s="107">
        <f>VLOOKUP(Tabela2[[#This Row],[SIEMA]],Siema2025,2,FALSE)</f>
        <v>45863</v>
      </c>
      <c r="K522" s="107" t="str">
        <f>VLOOKUP(Tabela2[[#This Row],[SIEMA]],Siema2025,16,FALSE)</f>
        <v>Sexta</v>
      </c>
      <c r="L522" s="108" t="str">
        <f>IF(Tabela2[[#This Row],[Data]]="","Sem Informação",VLOOKUP(MONTH(Tabela2[[#This Row],[Data]]),'[1]Validação de dados'!$I$1:$J$13,2,0))</f>
        <v>Julho</v>
      </c>
      <c r="M522" s="106">
        <f>YEAR(Tabela2[[#This Row],[Data]])</f>
        <v>2025</v>
      </c>
      <c r="N522" s="107" t="str">
        <f>VLOOKUP(Tabela2[[#This Row],[SIEMA]],Siema2025,17,FALSE)</f>
        <v>Vespertino</v>
      </c>
      <c r="O522" s="107" t="s">
        <v>320</v>
      </c>
      <c r="P522" s="236" t="str">
        <f>VLOOKUP(Tabela2[[#This Row],[SIEMA]],Siema2025,21,FALSE)</f>
        <v>Embarcação LOCAR XX.</v>
      </c>
      <c r="Q522" s="106" t="s">
        <v>7269</v>
      </c>
      <c r="R522" t="s">
        <v>8985</v>
      </c>
      <c r="S522" s="109" t="s">
        <v>541</v>
      </c>
      <c r="T522" s="106">
        <v>2.0000000000000002E-5</v>
      </c>
      <c r="U522" s="106" t="str">
        <f>VLOOKUP(Tabela2[[#This Row],[SIEMA]],Siema2025,12,FALSE)</f>
        <v>M3</v>
      </c>
      <c r="V522" s="106" t="str">
        <f>IF(Q522="","",IF(ISNUMBER(Q522)=FALSE,"Não se aplica",IFERROR(VLOOKUP(Q522,Produtos!$A$1:$C$2319,3,FALSE),"Não Cadastrado")))</f>
        <v>Não se aplica</v>
      </c>
      <c r="W522" s="106"/>
      <c r="X522" s="115"/>
      <c r="Y522" s="111" t="str">
        <f>IF(W522="","", IF(W522="NC","", IF(W522="NE","", IF(W522="NA","",IFERROR(VLOOKUP(W522,Produtos!$A$1:$C$2319,2,FALSE),"Não Cadastrado")))))</f>
        <v/>
      </c>
      <c r="Z522" s="106"/>
      <c r="AA522" s="106"/>
      <c r="AB522" s="106" t="str">
        <f>IF(W522="","",IF(ISNUMBER(W522)=FALSE,"Não se aplica",IFERROR(VLOOKUP(W522,Produtos!$A$1:$C$2319,3,FALSE),"Não Cadastrado")))</f>
        <v/>
      </c>
      <c r="AC522" s="106"/>
      <c r="AD522" s="110"/>
      <c r="AE522" s="109" t="str">
        <f>IF(AC522="","", IF(AC522="NC","", IF(AC522="NE","", IF(AC522="NA","",IFERROR(VLOOKUP(AC522,Produtos!$A$1:$C$2319,2,FALSE),"Não Cadastrado")))))</f>
        <v/>
      </c>
      <c r="AF522" s="106"/>
      <c r="AG522" s="106"/>
      <c r="AH522" s="106" t="str">
        <f>IF(AC522="","",IF(ISNUMBER(AC522)=FALSE,"Não se aplica",IFERROR(VLOOKUP(AC522,Produtos!$A$1:$C$2319,3,FALSE),"Não Cadastrado")))</f>
        <v/>
      </c>
      <c r="AI522" s="106"/>
      <c r="AJ522" s="236"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22" s="109" t="s">
        <v>7271</v>
      </c>
      <c r="AL522" s="109" t="s">
        <v>7096</v>
      </c>
      <c r="AM522" s="109"/>
      <c r="AN522" s="110" t="str">
        <f>VLOOKUP(Tabela2[[#This Row],[SIEMA]],Siema2025,51,FALSE)</f>
        <v/>
      </c>
      <c r="AO522" s="110" t="str">
        <f>VLOOKUP(Tabela2[[#This Row],[SIEMA]],Siema2025,53,FALSE)</f>
        <v/>
      </c>
      <c r="AP522" s="110" t="str">
        <f>VLOOKUP(Tabela2[[#This Row],[SIEMA]],Siema2025,55,FALSE)</f>
        <v/>
      </c>
      <c r="AQ522" s="110" t="str">
        <f>VLOOKUP(Tabela2[[#This Row],[SIEMA]],Siema2025,57,FALSE)</f>
        <v/>
      </c>
      <c r="AR522" s="110" t="str">
        <f>VLOOKUP(Tabela2[[#This Row],[SIEMA]],Siema2025,59,FALSE)</f>
        <v/>
      </c>
      <c r="AS522" s="110" t="str">
        <f>VLOOKUP(Tabela2[[#This Row],[SIEMA]],Siema2025,61,FALSE)</f>
        <v>X</v>
      </c>
      <c r="AT522" s="110" t="str">
        <f>VLOOKUP(Tabela2[[#This Row],[SIEMA]],Siema2025,63,FALSE)</f>
        <v/>
      </c>
      <c r="AU522" s="110" t="str">
        <f>VLOOKUP(Tabela2[[#This Row],[SIEMA]],Siema2025,65,FALSE)</f>
        <v/>
      </c>
      <c r="AV522" s="110" t="str">
        <f>VLOOKUP(Tabela2[[#This Row],[SIEMA]],Siema2025,67,FALSE)</f>
        <v/>
      </c>
      <c r="AW522" s="110" t="str">
        <f>VLOOKUP(Tabela2[[#This Row],[SIEMA]],Siema2025,69,FALSE)</f>
        <v/>
      </c>
      <c r="AX522" s="110" t="str">
        <f>VLOOKUP(Tabela2[[#This Row],[SIEMA]],Siema2025,71,FALSE)</f>
        <v/>
      </c>
      <c r="AY522" s="110" t="str">
        <f>VLOOKUP(Tabela2[[#This Row],[SIEMA]],Siema2025,73,FALSE)</f>
        <v/>
      </c>
      <c r="AZ522" s="110" t="str">
        <f>VLOOKUP(Tabela2[[#This Row],[SIEMA]],Siema2025,75,FALSE)</f>
        <v/>
      </c>
      <c r="BA522" s="110" t="str">
        <f>VLOOKUP(Tabela2[[#This Row],[SIEMA]],Siema2025,77,FALSE)</f>
        <v/>
      </c>
      <c r="BB522" s="110" t="str">
        <f>VLOOKUP(Tabela2[[#This Row],[SIEMA]],Siema2025,79,FALSE)</f>
        <v/>
      </c>
      <c r="BC522" s="110" t="str">
        <f>IF(Tabela2[[#This Row],[Outro(s) ]] = "X", "PREENCHER","NA")</f>
        <v>NA</v>
      </c>
      <c r="BD522" s="110" t="str">
        <f>VLOOKUP(Tabela2[[#This Row],[SIEMA]],Siema2025,82,FALSE)</f>
        <v/>
      </c>
      <c r="BE522" s="110" t="str">
        <f>VLOOKUP(Tabela2[[#This Row],[SIEMA]],Siema2025,81,FALSE)</f>
        <v/>
      </c>
      <c r="BF522" s="112" t="str">
        <f>VLOOKUP(Tabela2[[#This Row],[SIEMA]],Siema2025,28,FALSE)</f>
        <v>Petróleo Brasileiro S.A. - PETROBRAS</v>
      </c>
      <c r="BG522" s="241"/>
      <c r="BH522" s="113" t="str">
        <f>VLOOKUP(Tabela2[[#This Row],[SIEMA]],Siema2025,29,FALSE)</f>
        <v>33000167100750</v>
      </c>
      <c r="BI522" s="114" t="s">
        <v>2696</v>
      </c>
      <c r="BJ522" s="109" t="s">
        <v>7111</v>
      </c>
      <c r="BK522" s="106" t="s">
        <v>2696</v>
      </c>
      <c r="BL522" s="143">
        <v>45944</v>
      </c>
      <c r="BM522" s="110">
        <f ca="1">IF(Tabela2[[#This Row],[Data de atendimento do Ibama (considerar o primeiro documento/ação)]]="",_xlfn.DAYS(TODAY(),J522),_xlfn.DAYS(Tabela2[[#This Row],[Data de atendimento do Ibama (considerar o primeiro documento/ação)]],J522))</f>
        <v>81</v>
      </c>
      <c r="BN522" s="110" t="str">
        <f>IF(Tabela2[[#This Row],[Atendido pelo Ibama ("Não" ou "Sim")]]="Não","Preencher", IF(Tabela2[[#This Row],[Atendido pelo Ibama ("Não" ou "Sim")]]="Sim","NA",""))</f>
        <v>NA</v>
      </c>
      <c r="BO522" s="116" t="s">
        <v>7139</v>
      </c>
      <c r="BP522" s="110" t="str">
        <f>IF(Tabela2[[#This Row],[Forma de atendimento (primeiro documento/ação)]]= "Outros (especificar)", "PREENCHER","NA")</f>
        <v>NA</v>
      </c>
      <c r="BQ522" s="108" t="s">
        <v>123</v>
      </c>
      <c r="BR522" s="110" t="str">
        <f>IF(Tabela2[[#This Row],[Equipe do Ibama foi a campo? Houve sobrevoo do Poseidon?]] = "Sim", "PREENCHER","NA")</f>
        <v>NA</v>
      </c>
      <c r="BS522" s="110" t="str">
        <f>IF(Tabela2[[#This Row],[Se sim, foi emitida Ordem de Emergência? (informações vinculada à coluna CK)]] = "Sim", "PREENCHER","NA")</f>
        <v>NA</v>
      </c>
      <c r="BT522" s="110" t="s">
        <v>637</v>
      </c>
      <c r="BU522" s="110" t="str">
        <f>IF(Tabela2[[#This Row],[Houve envio de Informações Pós-acidente (preencher "não se aplica" quando de competência estadual/municipal)]] = "Sim", "PREENCHER","NA")</f>
        <v>NA</v>
      </c>
      <c r="BV522" s="110" t="s">
        <v>2696</v>
      </c>
      <c r="BW522" s="110" t="s">
        <v>2696</v>
      </c>
      <c r="BX522" s="108" t="s">
        <v>7113</v>
      </c>
      <c r="BY522" s="143">
        <v>46013</v>
      </c>
      <c r="BZ522" s="106">
        <f>IF(Tabela2[[#This Row],[Data do documento de encerramento]]="NA","NA",IF(Tabela2[[#This Row],[Data do documento de encerramento]]="","Pendente de conclusão/ encerramento",_xlfn.DAYS(Tabela2[[#This Row],[Data do documento de encerramento]],J522)))</f>
        <v>150</v>
      </c>
      <c r="CA522" s="109" t="s">
        <v>8986</v>
      </c>
      <c r="CB522" s="109"/>
      <c r="CC522" s="109"/>
      <c r="CD522" s="109"/>
      <c r="CE522" s="109"/>
      <c r="CF522" s="109"/>
    </row>
    <row r="523" spans="1:84" ht="30.75" hidden="1">
      <c r="A523" s="172">
        <v>202573050419</v>
      </c>
      <c r="B523" s="173" t="s">
        <v>8987</v>
      </c>
      <c r="C523" s="110" t="str">
        <f>VLOOKUP(Tabela2[[#This Row],[SIEMA]],Siema2025,4,FALSE)</f>
        <v xml:space="preserve"> MG</v>
      </c>
      <c r="D523" s="108" t="str">
        <f>VLOOKUP(Tabela2[[#This Row],[SIEMA]],Siema2025,3,FALSE)</f>
        <v xml:space="preserve">Belo Horizonte </v>
      </c>
      <c r="E523" s="108" t="str">
        <f>VLOOKUP(Tabela2[[#This Row],[SIEMA]],Siema2025,20,FALSE)</f>
        <v>Rua Barão de Macaúbas, 157, Bairro Santo Antônio</v>
      </c>
      <c r="F523" s="108" t="s">
        <v>8988</v>
      </c>
      <c r="G523" s="108" t="s">
        <v>8989</v>
      </c>
      <c r="H523" s="108" t="s">
        <v>8990</v>
      </c>
      <c r="I523" s="106" t="s">
        <v>7118</v>
      </c>
      <c r="J523" s="107">
        <f>VLOOKUP(Tabela2[[#This Row],[SIEMA]],Siema2025,2,FALSE)</f>
        <v>45863</v>
      </c>
      <c r="K523" s="107" t="str">
        <f>VLOOKUP(Tabela2[[#This Row],[SIEMA]],Siema2025,16,FALSE)</f>
        <v>Sexta</v>
      </c>
      <c r="L523" s="108" t="str">
        <f>IF(Tabela2[[#This Row],[Data]]="","Sem Informação",VLOOKUP(MONTH(Tabela2[[#This Row],[Data]]),'[1]Validação de dados'!$I$1:$J$13,2,0))</f>
        <v>Julho</v>
      </c>
      <c r="M523" s="106">
        <f>YEAR(Tabela2[[#This Row],[Data]])</f>
        <v>2025</v>
      </c>
      <c r="N523" s="107" t="str">
        <f>VLOOKUP(Tabela2[[#This Row],[SIEMA]],Siema2025,17,FALSE)</f>
        <v>Vespertino</v>
      </c>
      <c r="O523" s="107" t="str">
        <f>VLOOKUP(Tabela2[[#This Row],[SIEMA]],Siema2025,5,FALSE)</f>
        <v>Duto</v>
      </c>
      <c r="P523" s="106" t="str">
        <f>VLOOKUP(Tabela2[[#This Row],[SIEMA]],Siema2025,21,FALSE)</f>
        <v>Vazamento de Gás</v>
      </c>
      <c r="Q523" s="106">
        <v>1976</v>
      </c>
      <c r="R523" s="106" t="str">
        <f>VLOOKUP(Tabela2[[#This Row],[SIEMA]],Siema2025,10,FALSE)</f>
        <v/>
      </c>
      <c r="S523" s="109" t="str">
        <f>IF(Q523="","", IF(Q523="NC","", IF(Q523="NE","", IF(Q523="NA","",IFERROR(VLOOKUP(Q523,[1]Produtos!$A$1:$C$2319,2,FALSE),"Não Cadastrado")))))</f>
        <v>OCTAFLUORCICLOBUTANO (GÁS REFRIGERANTE RC 318)</v>
      </c>
      <c r="T523" s="106">
        <v>1.1319999999999999</v>
      </c>
      <c r="U523" s="106" t="s">
        <v>7109</v>
      </c>
      <c r="V523" s="106">
        <f>IF(Q523="","",IF(ISNUMBER(Q523)=FALSE,"Não se aplica",IFERROR(VLOOKUP(Q523,Produtos!$A$1:$C$2319,3,FALSE),"Não Cadastrado")))</f>
        <v>2.2000000000000002</v>
      </c>
      <c r="W523" s="106" t="str">
        <f>VLOOKUP(Tabela2[[#This Row],[SIEMA]],Siema2025,10,FALSE)</f>
        <v/>
      </c>
      <c r="X523" s="115" t="str">
        <f>IF(Tabela2[[#This Row],[Origem do acidente]] = "Plataforma", "PREENCHER","NA")</f>
        <v>NA</v>
      </c>
      <c r="Y523" s="111" t="str">
        <f>IF(W523="","", IF(W523="NC","", IF(W523="NE","", IF(W523="NA","",IFERROR(VLOOKUP(W523,Produtos!$A$1:$C$2319,2,FALSE),"Não Cadastrado")))))</f>
        <v/>
      </c>
      <c r="Z523" s="106" t="str">
        <f>VLOOKUP(Tabela2[[#This Row],[SIEMA]],Siema2025,11,FALSE)</f>
        <v xml:space="preserve"> </v>
      </c>
      <c r="AA523" s="106" t="str">
        <f>VLOOKUP(Tabela2[[#This Row],[SIEMA]],Siema2025,12,FALSE)</f>
        <v xml:space="preserve"> </v>
      </c>
      <c r="AB523" s="106" t="str">
        <f>IF(W523="","",IF(ISNUMBER(W523)=FALSE,"Não se aplica",IFERROR(VLOOKUP(W523,Produtos!$A$1:$C$2319,3,FALSE),"Não Cadastrado")))</f>
        <v/>
      </c>
      <c r="AC523" s="106"/>
      <c r="AD523" s="110" t="str">
        <f>IF(Tabela2[[#This Row],[Origem do acidente]] = "Plataforma", "PREENCHER","NA")</f>
        <v>NA</v>
      </c>
      <c r="AE523" s="109" t="str">
        <f>IF(AC523="","", IF(AC523="NC","", IF(AC523="NE","", IF(AC523="NA","",IFERROR(VLOOKUP(AC523,Produtos!$A$1:$C$2319,2,FALSE),"Não Cadastrado")))))</f>
        <v/>
      </c>
      <c r="AF523" s="106"/>
      <c r="AG523" s="106"/>
      <c r="AH523" s="106" t="str">
        <f>IF(AC523="","",IF(ISNUMBER(AC523)=FALSE,"Não se aplica",IFERROR(VLOOKUP(AC523,Produtos!$A$1:$C$2319,3,FALSE),"Não Cadastrado")))</f>
        <v/>
      </c>
      <c r="AI523" s="106"/>
      <c r="AJ523" s="106" t="str">
        <f>VLOOKUP(Tabela2[[#This Row],[SIEMA]],Siema2025,26,FALSE)</f>
        <v>Rompimento devido a obra local</v>
      </c>
      <c r="AK523" s="109" t="s">
        <v>7356</v>
      </c>
      <c r="AL523" s="109"/>
      <c r="AM523" s="109"/>
      <c r="AN523" s="110" t="str">
        <f>VLOOKUP(Tabela2[[#This Row],[SIEMA]],Siema2025,51,FALSE)</f>
        <v/>
      </c>
      <c r="AO523" s="110" t="str">
        <f>VLOOKUP(Tabela2[[#This Row],[SIEMA]],Siema2025,53,FALSE)</f>
        <v/>
      </c>
      <c r="AP523" s="110" t="str">
        <f>VLOOKUP(Tabela2[[#This Row],[SIEMA]],Siema2025,55,FALSE)</f>
        <v/>
      </c>
      <c r="AQ523" s="110" t="str">
        <f>VLOOKUP(Tabela2[[#This Row],[SIEMA]],Siema2025,57,FALSE)</f>
        <v/>
      </c>
      <c r="AR523" s="110" t="str">
        <f>VLOOKUP(Tabela2[[#This Row],[SIEMA]],Siema2025,59,FALSE)</f>
        <v/>
      </c>
      <c r="AS523" s="110" t="str">
        <f>VLOOKUP(Tabela2[[#This Row],[SIEMA]],Siema2025,61,FALSE)</f>
        <v/>
      </c>
      <c r="AT523" s="110" t="str">
        <f>VLOOKUP(Tabela2[[#This Row],[SIEMA]],Siema2025,63,FALSE)</f>
        <v/>
      </c>
      <c r="AU523" s="110" t="str">
        <f>VLOOKUP(Tabela2[[#This Row],[SIEMA]],Siema2025,65,FALSE)</f>
        <v/>
      </c>
      <c r="AV523" s="110" t="str">
        <f>VLOOKUP(Tabela2[[#This Row],[SIEMA]],Siema2025,67,FALSE)</f>
        <v/>
      </c>
      <c r="AW523" s="110" t="str">
        <f>VLOOKUP(Tabela2[[#This Row],[SIEMA]],Siema2025,69,FALSE)</f>
        <v>X</v>
      </c>
      <c r="AX523" s="110" t="str">
        <f>VLOOKUP(Tabela2[[#This Row],[SIEMA]],Siema2025,71,FALSE)</f>
        <v/>
      </c>
      <c r="AY523" s="110" t="str">
        <f>VLOOKUP(Tabela2[[#This Row],[SIEMA]],Siema2025,73,FALSE)</f>
        <v/>
      </c>
      <c r="AZ523" s="110" t="str">
        <f>VLOOKUP(Tabela2[[#This Row],[SIEMA]],Siema2025,75,FALSE)</f>
        <v/>
      </c>
      <c r="BA523" s="110" t="str">
        <f>VLOOKUP(Tabela2[[#This Row],[SIEMA]],Siema2025,77,FALSE)</f>
        <v/>
      </c>
      <c r="BB523" s="110" t="str">
        <f>VLOOKUP(Tabela2[[#This Row],[SIEMA]],Siema2025,79,FALSE)</f>
        <v/>
      </c>
      <c r="BC523" s="110" t="str">
        <f>IF(Tabela2[[#This Row],[Outro(s) ]] = "X", "PREENCHER","NA")</f>
        <v>NA</v>
      </c>
      <c r="BD523" s="110" t="str">
        <f>VLOOKUP(Tabela2[[#This Row],[SIEMA]],Siema2025,82,FALSE)</f>
        <v/>
      </c>
      <c r="BE523" s="110" t="str">
        <f>VLOOKUP(Tabela2[[#This Row],[SIEMA]],Siema2025,81,FALSE)</f>
        <v/>
      </c>
      <c r="BF523" s="112" t="s">
        <v>6920</v>
      </c>
      <c r="BG523" s="112"/>
      <c r="BH523" s="113" t="s">
        <v>8991</v>
      </c>
      <c r="BI523" s="114" t="str">
        <f>VLOOKUP(Tabela2[[#This Row],[SIEMA]],Siema2025,107,FALSE)</f>
        <v>Não</v>
      </c>
      <c r="BJ523" s="109" t="s">
        <v>7111</v>
      </c>
      <c r="BK523" s="106" t="s">
        <v>2696</v>
      </c>
      <c r="BL523" s="143">
        <v>45873</v>
      </c>
      <c r="BM523" s="110">
        <f ca="1">IF(Tabela2[[#This Row],[Data de atendimento do Ibama (considerar o primeiro documento/ação)]]="",_xlfn.DAYS(TODAY(),J523),_xlfn.DAYS(Tabela2[[#This Row],[Data de atendimento do Ibama (considerar o primeiro documento/ação)]],J523))</f>
        <v>10</v>
      </c>
      <c r="BN523" s="110" t="str">
        <f>IF(Tabela2[[#This Row],[Atendido pelo Ibama ("Não" ou "Sim")]]="Não","Preencher", IF(Tabela2[[#This Row],[Atendido pelo Ibama ("Não" ou "Sim")]]="Sim","NA",""))</f>
        <v>NA</v>
      </c>
      <c r="BO523" s="116" t="s">
        <v>7098</v>
      </c>
      <c r="BP523" s="110" t="str">
        <f>IF(Tabela2[[#This Row],[Forma de atendimento (primeiro documento/ação)]]= "Outros (especificar)", "PREENCHER","NA")</f>
        <v>NA</v>
      </c>
      <c r="BQ523" s="108" t="s">
        <v>123</v>
      </c>
      <c r="BR523" s="110" t="str">
        <f>IF(Tabela2[[#This Row],[Equipe do Ibama foi a campo? Houve sobrevoo do Poseidon?]] = "Sim", "PREENCHER","NA")</f>
        <v>NA</v>
      </c>
      <c r="BS523" s="110" t="str">
        <f>IF(Tabela2[[#This Row],[Se sim, foi emitida Ordem de Emergência? (informações vinculada à coluna CK)]] = "Sim", "PREENCHER","NA")</f>
        <v>NA</v>
      </c>
      <c r="BT523" s="110" t="s">
        <v>7215</v>
      </c>
      <c r="BU523" s="110" t="str">
        <f>IF(Tabela2[[#This Row],[Houve envio de Informações Pós-acidente (preencher "não se aplica" quando de competência estadual/municipal)]] = "Sim", "PREENCHER","NA")</f>
        <v>NA</v>
      </c>
      <c r="BV523" s="110" t="str">
        <f>IF(Tabela2[[#This Row],[Houve avaliação das informações pós-acidente solicitadas/enviadas?]] = "Sim", "PREENCHER","NA")</f>
        <v>NA</v>
      </c>
      <c r="BW523" s="110" t="s">
        <v>2696</v>
      </c>
      <c r="BX523" s="108" t="s">
        <v>7100</v>
      </c>
      <c r="BY523" s="143">
        <v>45881</v>
      </c>
      <c r="BZ523" s="106">
        <f>IF(Tabela2[[#This Row],[Data do documento de encerramento]]="NA","NA",IF(Tabela2[[#This Row],[Data do documento de encerramento]]="","Pendente de conclusão/ encerramento",_xlfn.DAYS(Tabela2[[#This Row],[Data do documento de encerramento]],J523)))</f>
        <v>18</v>
      </c>
      <c r="CA523" s="109"/>
      <c r="CB523" s="109"/>
      <c r="CC523" s="117"/>
      <c r="CD523" s="109"/>
      <c r="CE523" s="109"/>
      <c r="CF523" s="109"/>
    </row>
    <row r="524" spans="1:84" ht="60.75">
      <c r="A524" s="185">
        <v>202572661217</v>
      </c>
      <c r="B524" s="120" t="s">
        <v>8992</v>
      </c>
      <c r="C524" s="110" t="s">
        <v>672</v>
      </c>
      <c r="D524" s="108" t="s">
        <v>637</v>
      </c>
      <c r="E524" s="108" t="s">
        <v>4768</v>
      </c>
      <c r="F524" s="108"/>
      <c r="G524" s="108" t="s">
        <v>8993</v>
      </c>
      <c r="H524" s="108" t="s">
        <v>8994</v>
      </c>
      <c r="I524" s="106" t="str">
        <f>VLOOKUP(Tabela2[[#This Row],[SIEMA]],Siema2025,19,FALSE)</f>
        <v>Santos</v>
      </c>
      <c r="J524" s="107">
        <f>VLOOKUP(Tabela2[[#This Row],[SIEMA]],Siema2025,2,FALSE)</f>
        <v>45864</v>
      </c>
      <c r="K524" s="107" t="str">
        <f>VLOOKUP(Tabela2[[#This Row],[SIEMA]],Siema2025,16,FALSE)</f>
        <v>Sábado</v>
      </c>
      <c r="L524" s="108" t="str">
        <f>IF(Tabela2[[#This Row],[Data]]="","Sem Informação",VLOOKUP(MONTH(Tabela2[[#This Row],[Data]]),'[1]Validação de dados'!$I$1:$J$13,2,0))</f>
        <v>Julho</v>
      </c>
      <c r="M524" s="106">
        <f>YEAR(Tabela2[[#This Row],[Data]])</f>
        <v>2025</v>
      </c>
      <c r="N524" s="107" t="str">
        <f>VLOOKUP(Tabela2[[#This Row],[SIEMA]],Siema2025,17,FALSE)</f>
        <v>Vespertino</v>
      </c>
      <c r="O524" s="107" t="s">
        <v>111</v>
      </c>
      <c r="P524" s="106" t="str">
        <f>VLOOKUP(Tabela2[[#This Row],[SIEMA]],Siema2025,21,FALSE)</f>
        <v>Embarcação JSD6000</v>
      </c>
      <c r="Q524" s="106" t="s">
        <v>637</v>
      </c>
      <c r="R524" s="106" t="s">
        <v>7842</v>
      </c>
      <c r="S524" s="109" t="s">
        <v>7095</v>
      </c>
      <c r="T524" s="106">
        <v>1</v>
      </c>
      <c r="U524" s="106" t="s">
        <v>7109</v>
      </c>
      <c r="V524" s="106" t="str">
        <f>IF(Q524="","",IF(ISNUMBER(Q524)=FALSE,"Não se aplica",IFERROR(VLOOKUP(Q524,Produtos!$A$1:$C$2319,3,FALSE),"Não Cadastrado")))</f>
        <v>Não se aplica</v>
      </c>
      <c r="W524" s="106"/>
      <c r="X524" s="115"/>
      <c r="Y524" s="111" t="str">
        <f>IF(W524="","", IF(W524="NC","", IF(W524="NE","", IF(W524="NA","",IFERROR(VLOOKUP(W524,Produtos!$A$1:$C$2319,2,FALSE),"Não Cadastrado")))))</f>
        <v/>
      </c>
      <c r="Z524" s="106"/>
      <c r="AA524" s="106"/>
      <c r="AB524" s="106" t="str">
        <f>IF(W524="","",IF(ISNUMBER(W524)=FALSE,"Não se aplica",IFERROR(VLOOKUP(W524,Produtos!$A$1:$C$2319,3,FALSE),"Não Cadastrado")))</f>
        <v/>
      </c>
      <c r="AC524" s="106"/>
      <c r="AD524" s="110"/>
      <c r="AE524" s="109" t="str">
        <f>IF(AC524="","", IF(AC524="NC","", IF(AC524="NE","", IF(AC524="NA","",IFERROR(VLOOKUP(AC524,Produtos!$A$1:$C$2319,2,FALSE),"Não Cadastrado")))))</f>
        <v/>
      </c>
      <c r="AF524" s="106"/>
      <c r="AG524" s="106"/>
      <c r="AH524" s="106" t="str">
        <f>IF(AC524="","",IF(ISNUMBER(AC524)=FALSE,"Não se aplica",IFERROR(VLOOKUP(AC524,Produtos!$A$1:$C$2319,3,FALSE),"Não Cadastrado")))</f>
        <v/>
      </c>
      <c r="AI524" s="106"/>
      <c r="AJ524" s="106"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24" s="109" t="s">
        <v>7219</v>
      </c>
      <c r="AL524" s="109" t="s">
        <v>7356</v>
      </c>
      <c r="AM524" s="109"/>
      <c r="AN524" s="110" t="str">
        <f>VLOOKUP(Tabela2[[#This Row],[SIEMA]],Siema2025,51,FALSE)</f>
        <v/>
      </c>
      <c r="AO524" s="110" t="str">
        <f>VLOOKUP(Tabela2[[#This Row],[SIEMA]],Siema2025,53,FALSE)</f>
        <v/>
      </c>
      <c r="AP524" s="110" t="str">
        <f>VLOOKUP(Tabela2[[#This Row],[SIEMA]],Siema2025,55,FALSE)</f>
        <v/>
      </c>
      <c r="AQ524" s="110" t="str">
        <f>VLOOKUP(Tabela2[[#This Row],[SIEMA]],Siema2025,57,FALSE)</f>
        <v/>
      </c>
      <c r="AR524" s="110" t="str">
        <f>VLOOKUP(Tabela2[[#This Row],[SIEMA]],Siema2025,59,FALSE)</f>
        <v/>
      </c>
      <c r="AS524" s="110" t="str">
        <f>VLOOKUP(Tabela2[[#This Row],[SIEMA]],Siema2025,61,FALSE)</f>
        <v>X</v>
      </c>
      <c r="AT524" s="110" t="str">
        <f>VLOOKUP(Tabela2[[#This Row],[SIEMA]],Siema2025,63,FALSE)</f>
        <v/>
      </c>
      <c r="AU524" s="110" t="str">
        <f>VLOOKUP(Tabela2[[#This Row],[SIEMA]],Siema2025,65,FALSE)</f>
        <v/>
      </c>
      <c r="AV524" s="110" t="str">
        <f>VLOOKUP(Tabela2[[#This Row],[SIEMA]],Siema2025,67,FALSE)</f>
        <v/>
      </c>
      <c r="AW524" s="110" t="str">
        <f>VLOOKUP(Tabela2[[#This Row],[SIEMA]],Siema2025,69,FALSE)</f>
        <v/>
      </c>
      <c r="AX524" s="110" t="str">
        <f>VLOOKUP(Tabela2[[#This Row],[SIEMA]],Siema2025,71,FALSE)</f>
        <v/>
      </c>
      <c r="AY524" s="110" t="str">
        <f>VLOOKUP(Tabela2[[#This Row],[SIEMA]],Siema2025,73,FALSE)</f>
        <v/>
      </c>
      <c r="AZ524" s="110" t="str">
        <f>VLOOKUP(Tabela2[[#This Row],[SIEMA]],Siema2025,75,FALSE)</f>
        <v/>
      </c>
      <c r="BA524" s="110" t="str">
        <f>VLOOKUP(Tabela2[[#This Row],[SIEMA]],Siema2025,77,FALSE)</f>
        <v/>
      </c>
      <c r="BB524" s="110" t="str">
        <f>VLOOKUP(Tabela2[[#This Row],[SIEMA]],Siema2025,79,FALSE)</f>
        <v/>
      </c>
      <c r="BC524" s="110" t="str">
        <f>IF(Tabela2[[#This Row],[Outro(s) ]] = "X", "PREENCHER","NA")</f>
        <v>NA</v>
      </c>
      <c r="BD524" s="110" t="str">
        <f>VLOOKUP(Tabela2[[#This Row],[SIEMA]],Siema2025,82,FALSE)</f>
        <v/>
      </c>
      <c r="BE524" s="110" t="str">
        <f>VLOOKUP(Tabela2[[#This Row],[SIEMA]],Siema2025,81,FALSE)</f>
        <v/>
      </c>
      <c r="BF524" s="112" t="str">
        <f>VLOOKUP(Tabela2[[#This Row],[SIEMA]],Siema2025,28,FALSE)</f>
        <v>TOTALENERGIES EP BRASIL LTDA.</v>
      </c>
      <c r="BG524" s="112"/>
      <c r="BH524" s="113" t="str">
        <f>VLOOKUP(Tabela2[[#This Row],[SIEMA]],Siema2025,29,FALSE)</f>
        <v>02461767000143</v>
      </c>
      <c r="BI524" s="114" t="str">
        <f>VLOOKUP(Tabela2[[#This Row],[SIEMA]],Siema2025,107,FALSE)</f>
        <v>Não</v>
      </c>
      <c r="BJ524" s="109" t="s">
        <v>7097</v>
      </c>
      <c r="BK524" s="106" t="s">
        <v>2696</v>
      </c>
      <c r="BL524" s="143">
        <v>45875</v>
      </c>
      <c r="BM524" s="110">
        <f ca="1">IF(Tabela2[[#This Row],[Data de atendimento do Ibama (considerar o primeiro documento/ação)]]="",_xlfn.DAYS(TODAY(),J524),_xlfn.DAYS(Tabela2[[#This Row],[Data de atendimento do Ibama (considerar o primeiro documento/ação)]],J524))</f>
        <v>11</v>
      </c>
      <c r="BN524" s="110" t="str">
        <f>IF(Tabela2[[#This Row],[Atendido pelo Ibama ("Não" ou "Sim")]]="Não","Preencher", IF(Tabela2[[#This Row],[Atendido pelo Ibama ("Não" ou "Sim")]]="Sim","NA",""))</f>
        <v>NA</v>
      </c>
      <c r="BO524" s="116" t="s">
        <v>7098</v>
      </c>
      <c r="BP524" s="110" t="str">
        <f>IF(Tabela2[[#This Row],[Forma de atendimento (primeiro documento/ação)]]= "Outros (especificar)", "PREENCHER","NA")</f>
        <v>NA</v>
      </c>
      <c r="BQ524" s="108" t="s">
        <v>123</v>
      </c>
      <c r="BR524" s="110" t="str">
        <f>IF(Tabela2[[#This Row],[Equipe do Ibama foi a campo? Houve sobrevoo do Poseidon?]] = "Sim", "PREENCHER","NA")</f>
        <v>NA</v>
      </c>
      <c r="BS524" s="110" t="str">
        <f>IF(Tabela2[[#This Row],[Se sim, foi emitida Ordem de Emergência? (informações vinculada à coluna CK)]] = "Sim", "PREENCHER","NA")</f>
        <v>NA</v>
      </c>
      <c r="BT524" s="110" t="s">
        <v>7099</v>
      </c>
      <c r="BU524" s="110" t="s">
        <v>123</v>
      </c>
      <c r="BV524" s="110" t="s">
        <v>123</v>
      </c>
      <c r="BW524" s="110" t="s">
        <v>123</v>
      </c>
      <c r="BX524" s="108" t="s">
        <v>7119</v>
      </c>
      <c r="BY524" s="108"/>
      <c r="BZ524" s="106" t="str">
        <f>IF(Tabela2[[#This Row],[Data do documento de encerramento]]="NA","NA",IF(Tabela2[[#This Row],[Data do documento de encerramento]]="","Pendente de conclusão/ encerramento",_xlfn.DAYS(Tabela2[[#This Row],[Data do documento de encerramento]],J524)))</f>
        <v>Pendente de conclusão/ encerramento</v>
      </c>
      <c r="CA524" s="109"/>
      <c r="CB524" s="109" t="s">
        <v>7156</v>
      </c>
      <c r="CC524" s="109" t="s">
        <v>7309</v>
      </c>
      <c r="CD524" s="109" t="s">
        <v>8995</v>
      </c>
      <c r="CE524" s="109" t="s">
        <v>123</v>
      </c>
      <c r="CF524" s="109" t="s">
        <v>7103</v>
      </c>
    </row>
    <row r="525" spans="1:84" ht="60.75" hidden="1">
      <c r="A525" s="172">
        <v>202572732407</v>
      </c>
      <c r="B525" s="173" t="s">
        <v>8996</v>
      </c>
      <c r="C525" s="110" t="str">
        <f>VLOOKUP(Tabela2[[#This Row],[SIEMA]],Siema2025,4,FALSE)</f>
        <v xml:space="preserve"> PR</v>
      </c>
      <c r="D525" s="108" t="str">
        <f>VLOOKUP(Tabela2[[#This Row],[SIEMA]],Siema2025,3,FALSE)</f>
        <v xml:space="preserve">Morretes </v>
      </c>
      <c r="E525" s="108" t="s">
        <v>8997</v>
      </c>
      <c r="F525" s="108" t="s">
        <v>8998</v>
      </c>
      <c r="G525" s="108" t="s">
        <v>8999</v>
      </c>
      <c r="H525" s="108" t="s">
        <v>9000</v>
      </c>
      <c r="I525" s="106" t="s">
        <v>7118</v>
      </c>
      <c r="J525" s="107">
        <f>VLOOKUP(Tabela2[[#This Row],[SIEMA]],Siema2025,2,FALSE)</f>
        <v>45864</v>
      </c>
      <c r="K525" s="107" t="str">
        <f>VLOOKUP(Tabela2[[#This Row],[SIEMA]],Siema2025,16,FALSE)</f>
        <v>Sábado</v>
      </c>
      <c r="L525" s="108" t="str">
        <f>IF(Tabela2[[#This Row],[Data]]="","Sem Informação",VLOOKUP(MONTH(Tabela2[[#This Row],[Data]]),'[1]Validação de dados'!$I$1:$J$13,2,0))</f>
        <v>Julho</v>
      </c>
      <c r="M525" s="106">
        <f>YEAR(Tabela2[[#This Row],[Data]])</f>
        <v>2025</v>
      </c>
      <c r="N525" s="107" t="str">
        <f>VLOOKUP(Tabela2[[#This Row],[SIEMA]],Siema2025,17,FALSE)</f>
        <v>Vespertino</v>
      </c>
      <c r="O525" s="107" t="str">
        <f>VLOOKUP(Tabela2[[#This Row],[SIEMA]],Siema2025,5,FALSE)</f>
        <v>Rodovia</v>
      </c>
      <c r="P525" s="106" t="str">
        <f>VLOOKUP(Tabela2[[#This Row],[SIEMA]],Siema2025,21,FALSE)</f>
        <v/>
      </c>
      <c r="Q525" s="106" t="s">
        <v>7269</v>
      </c>
      <c r="R525" s="106" t="str">
        <f>VLOOKUP(Tabela2[[#This Row],[SIEMA]],Siema2025,10,FALSE)</f>
        <v>óleo de soja bruto degomado</v>
      </c>
      <c r="S525" s="109" t="str">
        <f>IF(Q525="","", IF(Q525="NC","", IF(Q525="NE","", IF(Q525="NA","",IFERROR(VLOOKUP(Q525,[1]Produtos!$A$1:$C$2319,2,FALSE),"Não Cadastrado")))))</f>
        <v/>
      </c>
      <c r="T525" s="106" t="str">
        <f>VLOOKUP(Tabela2[[#This Row],[SIEMA]],Siema2025,11,FALSE)</f>
        <v>30000</v>
      </c>
      <c r="U525" s="106" t="str">
        <f>VLOOKUP(Tabela2[[#This Row],[SIEMA]],Siema2025,12,FALSE)</f>
        <v>KG</v>
      </c>
      <c r="V525" s="106" t="str">
        <f>IF(Q525="","",IF(ISNUMBER(Q525)=FALSE,"Não se aplica",IFERROR(VLOOKUP(Q525,Produtos!$A$1:$C$2319,3,FALSE),"Não Cadastrado")))</f>
        <v>Não se aplica</v>
      </c>
      <c r="W525" s="106" t="str">
        <f>VLOOKUP(Tabela2[[#This Row],[SIEMA]],Siema2025,10,FALSE)</f>
        <v>óleo de soja bruto degomado</v>
      </c>
      <c r="X525" s="115" t="str">
        <f>IF(Tabela2[[#This Row],[Origem do acidente]] = "Plataforma", "PREENCHER","NA")</f>
        <v>NA</v>
      </c>
      <c r="Y525" s="111" t="str">
        <f>IF(W525="","", IF(W525="NC","", IF(W525="NE","", IF(W525="NA","",IFERROR(VLOOKUP(W525,Produtos!$A$1:$C$2319,2,FALSE),"Não Cadastrado")))))</f>
        <v>Não Cadastrado</v>
      </c>
      <c r="Z525" s="106" t="str">
        <f>VLOOKUP(Tabela2[[#This Row],[SIEMA]],Siema2025,11,FALSE)</f>
        <v>30000</v>
      </c>
      <c r="AA525" s="106" t="str">
        <f>VLOOKUP(Tabela2[[#This Row],[SIEMA]],Siema2025,12,FALSE)</f>
        <v>KG</v>
      </c>
      <c r="AB525" s="106" t="str">
        <f>IF(W525="","",IF(ISNUMBER(W525)=FALSE,"Não se aplica",IFERROR(VLOOKUP(W525,Produtos!$A$1:$C$2319,3,FALSE),"Não Cadastrado")))</f>
        <v>Não se aplica</v>
      </c>
      <c r="AC525" s="106"/>
      <c r="AD525" s="110" t="str">
        <f>IF(Tabela2[[#This Row],[Origem do acidente]] = "Plataforma", "PREENCHER","NA")</f>
        <v>NA</v>
      </c>
      <c r="AE525" s="109" t="str">
        <f>IF(AC525="","", IF(AC525="NC","", IF(AC525="NE","", IF(AC525="NA","",IFERROR(VLOOKUP(AC525,Produtos!$A$1:$C$2319,2,FALSE),"Não Cadastrado")))))</f>
        <v/>
      </c>
      <c r="AF525" s="106"/>
      <c r="AG525" s="106"/>
      <c r="AH525" s="106" t="str">
        <f>IF(AC525="","",IF(ISNUMBER(AC525)=FALSE,"Não se aplica",IFERROR(VLOOKUP(AC525,Produtos!$A$1:$C$2319,3,FALSE),"Não Cadastrado")))</f>
        <v/>
      </c>
      <c r="AI525" s="106"/>
      <c r="AJ525" s="106" t="s">
        <v>9001</v>
      </c>
      <c r="AK525" s="109" t="s">
        <v>7110</v>
      </c>
      <c r="AL525" s="109" t="s">
        <v>7271</v>
      </c>
      <c r="AM525" s="109" t="s">
        <v>8078</v>
      </c>
      <c r="AN525" s="110" t="str">
        <f>VLOOKUP(Tabela2[[#This Row],[SIEMA]],Siema2025,51,FALSE)</f>
        <v>X</v>
      </c>
      <c r="AO525" s="110" t="str">
        <f>VLOOKUP(Tabela2[[#This Row],[SIEMA]],Siema2025,53,FALSE)</f>
        <v/>
      </c>
      <c r="AP525" s="110" t="str">
        <f>VLOOKUP(Tabela2[[#This Row],[SIEMA]],Siema2025,55,FALSE)</f>
        <v/>
      </c>
      <c r="AQ525" s="110" t="str">
        <f>VLOOKUP(Tabela2[[#This Row],[SIEMA]],Siema2025,57,FALSE)</f>
        <v>X</v>
      </c>
      <c r="AR525" s="110" t="str">
        <f>VLOOKUP(Tabela2[[#This Row],[SIEMA]],Siema2025,59,FALSE)</f>
        <v/>
      </c>
      <c r="AS525" s="110" t="str">
        <f>VLOOKUP(Tabela2[[#This Row],[SIEMA]],Siema2025,61,FALSE)</f>
        <v/>
      </c>
      <c r="AT525" s="110" t="str">
        <f>VLOOKUP(Tabela2[[#This Row],[SIEMA]],Siema2025,63,FALSE)</f>
        <v/>
      </c>
      <c r="AU525" s="110" t="str">
        <f>VLOOKUP(Tabela2[[#This Row],[SIEMA]],Siema2025,65,FALSE)</f>
        <v>X</v>
      </c>
      <c r="AV525" s="110" t="str">
        <f>VLOOKUP(Tabela2[[#This Row],[SIEMA]],Siema2025,67,FALSE)</f>
        <v/>
      </c>
      <c r="AW525" s="110" t="str">
        <f>VLOOKUP(Tabela2[[#This Row],[SIEMA]],Siema2025,69,FALSE)</f>
        <v/>
      </c>
      <c r="AX525" s="110" t="str">
        <f>VLOOKUP(Tabela2[[#This Row],[SIEMA]],Siema2025,71,FALSE)</f>
        <v/>
      </c>
      <c r="AY525" s="110" t="str">
        <f>VLOOKUP(Tabela2[[#This Row],[SIEMA]],Siema2025,73,FALSE)</f>
        <v/>
      </c>
      <c r="AZ525" s="110" t="str">
        <f>VLOOKUP(Tabela2[[#This Row],[SIEMA]],Siema2025,75,FALSE)</f>
        <v/>
      </c>
      <c r="BA525" s="110" t="str">
        <f>VLOOKUP(Tabela2[[#This Row],[SIEMA]],Siema2025,77,FALSE)</f>
        <v/>
      </c>
      <c r="BB525" s="110" t="str">
        <f>VLOOKUP(Tabela2[[#This Row],[SIEMA]],Siema2025,79,FALSE)</f>
        <v/>
      </c>
      <c r="BC525" s="110" t="str">
        <f>IF(Tabela2[[#This Row],[Outro(s) ]] = "X", "PREENCHER","NA")</f>
        <v>NA</v>
      </c>
      <c r="BD525" s="110" t="str">
        <f>VLOOKUP(Tabela2[[#This Row],[SIEMA]],Siema2025,82,FALSE)</f>
        <v/>
      </c>
      <c r="BE525" s="110" t="str">
        <f>VLOOKUP(Tabela2[[#This Row],[SIEMA]],Siema2025,81,FALSE)</f>
        <v/>
      </c>
      <c r="BF525" s="112" t="str">
        <f>VLOOKUP(Tabela2[[#This Row],[SIEMA]],Siema2025,28,FALSE)</f>
        <v>Coop. Agroindustrial Prod Rurais de Sudeste Goiano</v>
      </c>
      <c r="BG525" s="112"/>
      <c r="BH525" s="113" t="str">
        <f>VLOOKUP(Tabela2[[#This Row],[SIEMA]],Siema2025,29,FALSE)</f>
        <v>02077618000266</v>
      </c>
      <c r="BI525" s="114" t="s">
        <v>2696</v>
      </c>
      <c r="BJ525" s="109" t="s">
        <v>7097</v>
      </c>
      <c r="BK525" s="106" t="s">
        <v>2696</v>
      </c>
      <c r="BL525" s="143">
        <v>45877</v>
      </c>
      <c r="BM525" s="110">
        <f ca="1">IF(Tabela2[[#This Row],[Data de atendimento do Ibama (considerar o primeiro documento/ação)]]="",_xlfn.DAYS(TODAY(),J525),_xlfn.DAYS(Tabela2[[#This Row],[Data de atendimento do Ibama (considerar o primeiro documento/ação)]],J525))</f>
        <v>13</v>
      </c>
      <c r="BN525" s="110" t="str">
        <f>IF(Tabela2[[#This Row],[Atendido pelo Ibama ("Não" ou "Sim")]]="Não","Preencher", IF(Tabela2[[#This Row],[Atendido pelo Ibama ("Não" ou "Sim")]]="Sim","NA",""))</f>
        <v>NA</v>
      </c>
      <c r="BO525" s="116" t="s">
        <v>7139</v>
      </c>
      <c r="BP525" s="110" t="str">
        <f>IF(Tabela2[[#This Row],[Forma de atendimento (primeiro documento/ação)]]= "Outros (especificar)", "PREENCHER","NA")</f>
        <v>NA</v>
      </c>
      <c r="BQ525" s="108" t="s">
        <v>123</v>
      </c>
      <c r="BR525" s="110" t="str">
        <f>IF(Tabela2[[#This Row],[Equipe do Ibama foi a campo? Houve sobrevoo do Poseidon?]] = "Sim", "PREENCHER","NA")</f>
        <v>NA</v>
      </c>
      <c r="BS525" s="110" t="str">
        <f>IF(Tabela2[[#This Row],[Se sim, foi emitida Ordem de Emergência? (informações vinculada à coluna CK)]] = "Sim", "PREENCHER","NA")</f>
        <v>NA</v>
      </c>
      <c r="BT525" s="110" t="s">
        <v>7099</v>
      </c>
      <c r="BU525" s="110" t="s">
        <v>2696</v>
      </c>
      <c r="BV525" s="110" t="s">
        <v>123</v>
      </c>
      <c r="BW525" s="110" t="s">
        <v>2696</v>
      </c>
      <c r="BX525" s="108" t="s">
        <v>7100</v>
      </c>
      <c r="BY525" s="143">
        <v>45923</v>
      </c>
      <c r="BZ525" s="106">
        <f>IF(Tabela2[[#This Row],[Data do documento de encerramento]]="NA","NA",IF(Tabela2[[#This Row],[Data do documento de encerramento]]="","Pendente de conclusão/ encerramento",_xlfn.DAYS(Tabela2[[#This Row],[Data do documento de encerramento]],J525)))</f>
        <v>59</v>
      </c>
      <c r="CA525" s="109" t="s">
        <v>9002</v>
      </c>
      <c r="CB525" s="109"/>
      <c r="CC525" s="109"/>
      <c r="CD525" s="109"/>
      <c r="CE525" s="109"/>
      <c r="CF525" s="109"/>
    </row>
    <row r="526" spans="1:84" ht="45.75" hidden="1">
      <c r="A526" s="172">
        <v>202572736014</v>
      </c>
      <c r="B526" s="181" t="s">
        <v>9003</v>
      </c>
      <c r="C526" s="110" t="str">
        <f>VLOOKUP(Tabela2[[#This Row],[SIEMA]],Siema2025,4,FALSE)</f>
        <v xml:space="preserve"> MG</v>
      </c>
      <c r="D526" s="108" t="str">
        <f>VLOOKUP(Tabela2[[#This Row],[SIEMA]],Siema2025,3,FALSE)</f>
        <v xml:space="preserve">Além Paraíba </v>
      </c>
      <c r="E526" s="108" t="s">
        <v>7179</v>
      </c>
      <c r="F526" s="108" t="s">
        <v>9004</v>
      </c>
      <c r="G526" s="108" t="s">
        <v>9005</v>
      </c>
      <c r="H526" s="108" t="s">
        <v>9006</v>
      </c>
      <c r="I526" s="106" t="s">
        <v>7118</v>
      </c>
      <c r="J526" s="107">
        <f>VLOOKUP(Tabela2[[#This Row],[SIEMA]],Siema2025,2,FALSE)</f>
        <v>45864</v>
      </c>
      <c r="K526" s="107" t="str">
        <f>VLOOKUP(Tabela2[[#This Row],[SIEMA]],Siema2025,16,FALSE)</f>
        <v>Sábado</v>
      </c>
      <c r="L526" s="108" t="str">
        <f>IF(Tabela2[[#This Row],[Data]]="","Sem Informação",VLOOKUP(MONTH(Tabela2[[#This Row],[Data]]),'[1]Validação de dados'!$I$1:$J$13,2,0))</f>
        <v>Julho</v>
      </c>
      <c r="M526" s="106">
        <f>YEAR(Tabela2[[#This Row],[Data]])</f>
        <v>2025</v>
      </c>
      <c r="N526" s="107" t="str">
        <f>VLOOKUP(Tabela2[[#This Row],[SIEMA]],Siema2025,17,FALSE)</f>
        <v>Noturno</v>
      </c>
      <c r="O526" s="107" t="str">
        <f>VLOOKUP(Tabela2[[#This Row],[SIEMA]],Siema2025,5,FALSE)</f>
        <v>Rodovia</v>
      </c>
      <c r="P526" s="106" t="str">
        <f>VLOOKUP(Tabela2[[#This Row],[SIEMA]],Siema2025,21,FALSE)</f>
        <v/>
      </c>
      <c r="Q526" s="106" t="s">
        <v>7269</v>
      </c>
      <c r="R526" s="106" t="str">
        <f>VLOOKUP(Tabela2[[#This Row],[SIEMA]],Siema2025,10,FALSE)</f>
        <v>Fluido lubrificante</v>
      </c>
      <c r="S526" s="109" t="str">
        <f>IF(Q526="","", IF(Q526="NC","", IF(Q526="NE","", IF(Q526="NA","",IFERROR(VLOOKUP(Q526,[1]Produtos!$A$1:$C$2319,2,FALSE),"Não Cadastrado")))))</f>
        <v/>
      </c>
      <c r="T526" s="106" t="str">
        <f>VLOOKUP(Tabela2[[#This Row],[SIEMA]],Siema2025,11,FALSE)</f>
        <v>100</v>
      </c>
      <c r="U526" s="106" t="str">
        <f>VLOOKUP(Tabela2[[#This Row],[SIEMA]],Siema2025,12,FALSE)</f>
        <v>L</v>
      </c>
      <c r="V526" s="106" t="str">
        <f>IF(Q526="","",IF(ISNUMBER(Q526)=FALSE,"Não se aplica",IFERROR(VLOOKUP(Q526,Produtos!$A$1:$C$2319,3,FALSE),"Não Cadastrado")))</f>
        <v>Não se aplica</v>
      </c>
      <c r="W526" s="106"/>
      <c r="X526" s="115" t="str">
        <f>IF(Tabela2[[#This Row],[Origem do acidente]] = "Plataforma", "PREENCHER","NA")</f>
        <v>NA</v>
      </c>
      <c r="Y526" s="111" t="str">
        <f>IF(W526="","", IF(W526="NC","", IF(W526="NE","", IF(W526="NA","",IFERROR(VLOOKUP(W526,Produtos!$A$1:$C$2319,2,FALSE),"Não Cadastrado")))))</f>
        <v/>
      </c>
      <c r="Z526" s="106"/>
      <c r="AA526" s="106"/>
      <c r="AB526" s="106" t="str">
        <f>IF(W526="","",IF(ISNUMBER(W526)=FALSE,"Não se aplica",IFERROR(VLOOKUP(W526,Produtos!$A$1:$C$2319,3,FALSE),"Não Cadastrado")))</f>
        <v/>
      </c>
      <c r="AC526" s="106"/>
      <c r="AD526" s="110" t="str">
        <f>IF(Tabela2[[#This Row],[Origem do acidente]] = "Plataforma", "PREENCHER","NA")</f>
        <v>NA</v>
      </c>
      <c r="AE526" s="109" t="str">
        <f>IF(AC526="","", IF(AC526="NC","", IF(AC526="NE","", IF(AC526="NA","",IFERROR(VLOOKUP(AC526,Produtos!$A$1:$C$2319,2,FALSE),"Não Cadastrado")))))</f>
        <v/>
      </c>
      <c r="AF526" s="106"/>
      <c r="AG526" s="106"/>
      <c r="AH526" s="106" t="str">
        <f>IF(AC526="","",IF(ISNUMBER(AC526)=FALSE,"Não se aplica",IFERROR(VLOOKUP(AC526,Produtos!$A$1:$C$2319,3,FALSE),"Não Cadastrado")))</f>
        <v/>
      </c>
      <c r="AI526" s="106"/>
      <c r="AJ526" s="106" t="s">
        <v>9007</v>
      </c>
      <c r="AK526" s="109" t="s">
        <v>7343</v>
      </c>
      <c r="AL526" s="109" t="s">
        <v>7175</v>
      </c>
      <c r="AM526" s="109"/>
      <c r="AN526" s="110" t="str">
        <f>VLOOKUP(Tabela2[[#This Row],[SIEMA]],Siema2025,51,FALSE)</f>
        <v>X</v>
      </c>
      <c r="AO526" s="110" t="str">
        <f>VLOOKUP(Tabela2[[#This Row],[SIEMA]],Siema2025,53,FALSE)</f>
        <v/>
      </c>
      <c r="AP526" s="110" t="str">
        <f>VLOOKUP(Tabela2[[#This Row],[SIEMA]],Siema2025,55,FALSE)</f>
        <v/>
      </c>
      <c r="AQ526" s="110" t="str">
        <f>VLOOKUP(Tabela2[[#This Row],[SIEMA]],Siema2025,57,FALSE)</f>
        <v/>
      </c>
      <c r="AR526" s="110" t="str">
        <f>VLOOKUP(Tabela2[[#This Row],[SIEMA]],Siema2025,59,FALSE)</f>
        <v/>
      </c>
      <c r="AS526" s="110" t="str">
        <f>VLOOKUP(Tabela2[[#This Row],[SIEMA]],Siema2025,61,FALSE)</f>
        <v/>
      </c>
      <c r="AT526" s="110" t="str">
        <f>VLOOKUP(Tabela2[[#This Row],[SIEMA]],Siema2025,63,FALSE)</f>
        <v/>
      </c>
      <c r="AU526" s="110" t="str">
        <f>VLOOKUP(Tabela2[[#This Row],[SIEMA]],Siema2025,65,FALSE)</f>
        <v>X</v>
      </c>
      <c r="AV526" s="110" t="str">
        <f>VLOOKUP(Tabela2[[#This Row],[SIEMA]],Siema2025,67,FALSE)</f>
        <v/>
      </c>
      <c r="AW526" s="110" t="str">
        <f>VLOOKUP(Tabela2[[#This Row],[SIEMA]],Siema2025,69,FALSE)</f>
        <v/>
      </c>
      <c r="AX526" s="110" t="str">
        <f>VLOOKUP(Tabela2[[#This Row],[SIEMA]],Siema2025,71,FALSE)</f>
        <v/>
      </c>
      <c r="AY526" s="110" t="str">
        <f>VLOOKUP(Tabela2[[#This Row],[SIEMA]],Siema2025,73,FALSE)</f>
        <v/>
      </c>
      <c r="AZ526" s="110" t="str">
        <f>VLOOKUP(Tabela2[[#This Row],[SIEMA]],Siema2025,75,FALSE)</f>
        <v/>
      </c>
      <c r="BA526" s="110" t="str">
        <f>VLOOKUP(Tabela2[[#This Row],[SIEMA]],Siema2025,77,FALSE)</f>
        <v/>
      </c>
      <c r="BB526" s="110" t="str">
        <f>VLOOKUP(Tabela2[[#This Row],[SIEMA]],Siema2025,79,FALSE)</f>
        <v/>
      </c>
      <c r="BC526" s="110" t="str">
        <f>IF(Tabela2[[#This Row],[Outro(s) ]] = "X", "PREENCHER","NA")</f>
        <v>NA</v>
      </c>
      <c r="BD526" s="110" t="str">
        <f>VLOOKUP(Tabela2[[#This Row],[SIEMA]],Siema2025,82,FALSE)</f>
        <v/>
      </c>
      <c r="BE526" s="110" t="str">
        <f>VLOOKUP(Tabela2[[#This Row],[SIEMA]],Siema2025,81,FALSE)</f>
        <v/>
      </c>
      <c r="BF526" s="112" t="str">
        <f>VLOOKUP(Tabela2[[#This Row],[SIEMA]],Siema2025,28,FALSE)</f>
        <v>Totalenergies Marketing Services Brasil Lubrifican</v>
      </c>
      <c r="BG526" s="112"/>
      <c r="BH526" s="113" t="str">
        <f>VLOOKUP(Tabela2[[#This Row],[SIEMA]],Siema2025,29,FALSE)</f>
        <v>57550225000210</v>
      </c>
      <c r="BI526" s="114" t="s">
        <v>2696</v>
      </c>
      <c r="BJ526" s="109" t="s">
        <v>7097</v>
      </c>
      <c r="BK526" s="106" t="s">
        <v>2696</v>
      </c>
      <c r="BL526" s="143">
        <v>45867</v>
      </c>
      <c r="BM526" s="110">
        <f ca="1">IF(Tabela2[[#This Row],[Data de atendimento do Ibama (considerar o primeiro documento/ação)]]="",_xlfn.DAYS(TODAY(),J526),_xlfn.DAYS(Tabela2[[#This Row],[Data de atendimento do Ibama (considerar o primeiro documento/ação)]],J526))</f>
        <v>3</v>
      </c>
      <c r="BN526" s="110" t="str">
        <f>IF(Tabela2[[#This Row],[Atendido pelo Ibama ("Não" ou "Sim")]]="Não","Preencher", IF(Tabela2[[#This Row],[Atendido pelo Ibama ("Não" ou "Sim")]]="Sim","NA",""))</f>
        <v>NA</v>
      </c>
      <c r="BO526" s="116" t="s">
        <v>7098</v>
      </c>
      <c r="BP526" s="110" t="str">
        <f>IF(Tabela2[[#This Row],[Forma de atendimento (primeiro documento/ação)]]= "Outros (especificar)", "PREENCHER","NA")</f>
        <v>NA</v>
      </c>
      <c r="BQ526" s="108" t="s">
        <v>123</v>
      </c>
      <c r="BR526" s="110" t="str">
        <f>IF(Tabela2[[#This Row],[Equipe do Ibama foi a campo? Houve sobrevoo do Poseidon?]] = "Sim", "PREENCHER","NA")</f>
        <v>NA</v>
      </c>
      <c r="BS526" s="110" t="str">
        <f>IF(Tabela2[[#This Row],[Se sim, foi emitida Ordem de Emergência? (informações vinculada à coluna CK)]] = "Sim", "PREENCHER","NA")</f>
        <v>NA</v>
      </c>
      <c r="BT526" s="110" t="s">
        <v>7125</v>
      </c>
      <c r="BU526" s="110" t="s">
        <v>2696</v>
      </c>
      <c r="BV526" s="110" t="s">
        <v>123</v>
      </c>
      <c r="BW526" s="110" t="s">
        <v>2696</v>
      </c>
      <c r="BX526" s="108" t="s">
        <v>7100</v>
      </c>
      <c r="BY526" s="143">
        <v>46062</v>
      </c>
      <c r="BZ526" s="106">
        <f>IF(Tabela2[[#This Row],[Data do documento de encerramento]]="NA","NA",IF(Tabela2[[#This Row],[Data do documento de encerramento]]="","Pendente de conclusão/ encerramento",_xlfn.DAYS(Tabela2[[#This Row],[Data do documento de encerramento]],J526)))</f>
        <v>198</v>
      </c>
      <c r="CA526" s="109" t="s">
        <v>8956</v>
      </c>
      <c r="CB526" s="109"/>
      <c r="CC526" s="109"/>
      <c r="CD526" s="109"/>
      <c r="CE526" s="109"/>
      <c r="CF526" s="109"/>
    </row>
    <row r="527" spans="1:84" ht="60.75" hidden="1">
      <c r="A527" s="172">
        <v>202572754050</v>
      </c>
      <c r="B527" s="173" t="s">
        <v>9008</v>
      </c>
      <c r="C527" s="110" t="str">
        <f>VLOOKUP(Tabela2[[#This Row],[SIEMA]],Siema2025,4,FALSE)</f>
        <v xml:space="preserve"> MG</v>
      </c>
      <c r="D527" s="108" t="str">
        <f>VLOOKUP(Tabela2[[#This Row],[SIEMA]],Siema2025,3,FALSE)</f>
        <v xml:space="preserve">Carmo da Cachoeira </v>
      </c>
      <c r="E527" s="108" t="s">
        <v>4216</v>
      </c>
      <c r="F527" s="108" t="s">
        <v>9009</v>
      </c>
      <c r="G527" s="108" t="s">
        <v>9010</v>
      </c>
      <c r="H527" s="108" t="s">
        <v>9011</v>
      </c>
      <c r="I527" s="106" t="s">
        <v>7118</v>
      </c>
      <c r="J527" s="107">
        <f>VLOOKUP(Tabela2[[#This Row],[SIEMA]],Siema2025,2,FALSE)</f>
        <v>45864</v>
      </c>
      <c r="K527" s="107" t="str">
        <f>VLOOKUP(Tabela2[[#This Row],[SIEMA]],Siema2025,16,FALSE)</f>
        <v>Sábado</v>
      </c>
      <c r="L527" s="108" t="str">
        <f>IF(Tabela2[[#This Row],[Data]]="","Sem Informação",VLOOKUP(MONTH(Tabela2[[#This Row],[Data]]),'[1]Validação de dados'!$I$1:$J$13,2,0))</f>
        <v>Julho</v>
      </c>
      <c r="M527" s="106">
        <f>YEAR(Tabela2[[#This Row],[Data]])</f>
        <v>2025</v>
      </c>
      <c r="N527" s="107" t="str">
        <f>VLOOKUP(Tabela2[[#This Row],[SIEMA]],Siema2025,17,FALSE)</f>
        <v>Matutino</v>
      </c>
      <c r="O527" s="107" t="str">
        <f>VLOOKUP(Tabela2[[#This Row],[SIEMA]],Siema2025,5,FALSE)</f>
        <v>Rodovia</v>
      </c>
      <c r="P527" s="106" t="str">
        <f>VLOOKUP(Tabela2[[#This Row],[SIEMA]],Siema2025,21,FALSE)</f>
        <v>TOMBAMENTO DO SEGUNDO SEMIRREBOQUE.</v>
      </c>
      <c r="Q527" s="106" t="s">
        <v>7269</v>
      </c>
      <c r="R527" s="106" t="s">
        <v>9012</v>
      </c>
      <c r="S527" s="109" t="str">
        <f>IF(Q527="","", IF(Q527="NC","", IF(Q527="NE","", IF(Q527="NA","",IFERROR(VLOOKUP(Q527,[1]Produtos!$A$1:$C$2319,2,FALSE),"Não Cadastrado")))))</f>
        <v/>
      </c>
      <c r="T527" s="106" t="str">
        <f>VLOOKUP(Tabela2[[#This Row],[SIEMA]],Siema2025,11,FALSE)</f>
        <v>47.44</v>
      </c>
      <c r="U527" s="106" t="str">
        <f>VLOOKUP(Tabela2[[#This Row],[SIEMA]],Siema2025,12,FALSE)</f>
        <v>T</v>
      </c>
      <c r="V527" s="106" t="s">
        <v>8796</v>
      </c>
      <c r="W527" s="106"/>
      <c r="X527" s="115" t="str">
        <f>IF(Tabela2[[#This Row],[Origem do acidente]] = "Plataforma", "PREENCHER","NA")</f>
        <v>NA</v>
      </c>
      <c r="Y527" s="111" t="str">
        <f>IF(W527="","", IF(W527="NC","", IF(W527="NE","", IF(W527="NA","",IFERROR(VLOOKUP(W527,Produtos!$A$1:$C$2319,2,FALSE),"Não Cadastrado")))))</f>
        <v/>
      </c>
      <c r="Z527" s="106"/>
      <c r="AA527" s="106"/>
      <c r="AB527" s="106" t="str">
        <f>IF(W527="","",IF(ISNUMBER(W527)=FALSE,"Não se aplica",IFERROR(VLOOKUP(W527,Produtos!$A$1:$C$2319,3,FALSE),"Não Cadastrado")))</f>
        <v/>
      </c>
      <c r="AC527" s="106"/>
      <c r="AD527" s="110"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
        <v>9013</v>
      </c>
      <c r="AK527" s="109" t="s">
        <v>7110</v>
      </c>
      <c r="AL527" s="109" t="s">
        <v>7271</v>
      </c>
      <c r="AM527" s="109" t="s">
        <v>7175</v>
      </c>
      <c r="AN527" s="110" t="str">
        <f>VLOOKUP(Tabela2[[#This Row],[SIEMA]],Siema2025,51,FALSE)</f>
        <v/>
      </c>
      <c r="AO527" s="110" t="str">
        <f>VLOOKUP(Tabela2[[#This Row],[SIEMA]],Siema2025,53,FALSE)</f>
        <v/>
      </c>
      <c r="AP527" s="110" t="str">
        <f>VLOOKUP(Tabela2[[#This Row],[SIEMA]],Siema2025,55,FALSE)</f>
        <v/>
      </c>
      <c r="AQ527" s="110" t="str">
        <f>VLOOKUP(Tabela2[[#This Row],[SIEMA]],Siema2025,57,FALSE)</f>
        <v/>
      </c>
      <c r="AR527" s="110" t="str">
        <f>VLOOKUP(Tabela2[[#This Row],[SIEMA]],Siema2025,59,FALSE)</f>
        <v/>
      </c>
      <c r="AS527" s="110" t="str">
        <f>VLOOKUP(Tabela2[[#This Row],[SIEMA]],Siema2025,61,FALSE)</f>
        <v/>
      </c>
      <c r="AT527" s="110" t="str">
        <f>VLOOKUP(Tabela2[[#This Row],[SIEMA]],Siema2025,63,FALSE)</f>
        <v/>
      </c>
      <c r="AU527" s="110" t="str">
        <f>VLOOKUP(Tabela2[[#This Row],[SIEMA]],Siema2025,65,FALSE)</f>
        <v>X</v>
      </c>
      <c r="AV527" s="110" t="str">
        <f>VLOOKUP(Tabela2[[#This Row],[SIEMA]],Siema2025,67,FALSE)</f>
        <v/>
      </c>
      <c r="AW527" s="110" t="str">
        <f>VLOOKUP(Tabela2[[#This Row],[SIEMA]],Siema2025,69,FALSE)</f>
        <v/>
      </c>
      <c r="AX527" s="110" t="str">
        <f>VLOOKUP(Tabela2[[#This Row],[SIEMA]],Siema2025,71,FALSE)</f>
        <v/>
      </c>
      <c r="AY527" s="110" t="str">
        <f>VLOOKUP(Tabela2[[#This Row],[SIEMA]],Siema2025,73,FALSE)</f>
        <v/>
      </c>
      <c r="AZ527" s="110" t="str">
        <f>VLOOKUP(Tabela2[[#This Row],[SIEMA]],Siema2025,75,FALSE)</f>
        <v/>
      </c>
      <c r="BA527" s="110" t="str">
        <f>VLOOKUP(Tabela2[[#This Row],[SIEMA]],Siema2025,77,FALSE)</f>
        <v/>
      </c>
      <c r="BB527" s="110" t="str">
        <f>VLOOKUP(Tabela2[[#This Row],[SIEMA]],Siema2025,79,FALSE)</f>
        <v/>
      </c>
      <c r="BC527" s="110" t="str">
        <f>IF(Tabela2[[#This Row],[Outro(s) ]] = "X", "PREENCHER","NA")</f>
        <v>NA</v>
      </c>
      <c r="BD527" s="110" t="str">
        <f>VLOOKUP(Tabela2[[#This Row],[SIEMA]],Siema2025,82,FALSE)</f>
        <v/>
      </c>
      <c r="BE527" s="110" t="str">
        <f>VLOOKUP(Tabela2[[#This Row],[SIEMA]],Siema2025,81,FALSE)</f>
        <v/>
      </c>
      <c r="BF527" s="112" t="str">
        <f>VLOOKUP(Tabela2[[#This Row],[SIEMA]],Siema2025,28,FALSE)</f>
        <v>TERA FERTILIZANTE LTDA</v>
      </c>
      <c r="BG527" s="112"/>
      <c r="BH527" s="113" t="str">
        <f>VLOOKUP(Tabela2[[#This Row],[SIEMA]],Siema2025,29,FALSE)</f>
        <v>42706082000215</v>
      </c>
      <c r="BI527" s="114" t="s">
        <v>2696</v>
      </c>
      <c r="BJ527" s="109" t="s">
        <v>7097</v>
      </c>
      <c r="BK527" s="106" t="s">
        <v>2696</v>
      </c>
      <c r="BL527" s="169">
        <v>45868</v>
      </c>
      <c r="BM527" s="110">
        <f ca="1">IF(Tabela2[[#This Row],[Data de atendimento do Ibama (considerar o primeiro documento/ação)]]="",_xlfn.DAYS(TODAY(),J527),_xlfn.DAYS(Tabela2[[#This Row],[Data de atendimento do Ibama (considerar o primeiro documento/ação)]],J527))</f>
        <v>4</v>
      </c>
      <c r="BN527" s="110" t="str">
        <f>IF(Tabela2[[#This Row],[Atendido pelo Ibama ("Não" ou "Sim")]]="Não","Preencher", IF(Tabela2[[#This Row],[Atendido pelo Ibama ("Não" ou "Sim")]]="Sim","NA",""))</f>
        <v>NA</v>
      </c>
      <c r="BO527" s="116" t="s">
        <v>7098</v>
      </c>
      <c r="BP527" s="110" t="str">
        <f>IF(Tabela2[[#This Row],[Forma de atendimento (primeiro documento/ação)]]= "Outros (especificar)", "PREENCHER","NA")</f>
        <v>NA</v>
      </c>
      <c r="BQ527" s="108" t="s">
        <v>123</v>
      </c>
      <c r="BR527" s="110" t="str">
        <f>IF(Tabela2[[#This Row],[Equipe do Ibama foi a campo? Houve sobrevoo do Poseidon?]] = "Sim", "PREENCHER","NA")</f>
        <v>NA</v>
      </c>
      <c r="BS527" s="110" t="str">
        <f>IF(Tabela2[[#This Row],[Se sim, foi emitida Ordem de Emergência? (informações vinculada à coluna CK)]] = "Sim", "PREENCHER","NA")</f>
        <v>NA</v>
      </c>
      <c r="BT527" s="110" t="s">
        <v>7099</v>
      </c>
      <c r="BU527" s="110" t="s">
        <v>2696</v>
      </c>
      <c r="BV527" s="110" t="s">
        <v>2696</v>
      </c>
      <c r="BW527" s="110" t="s">
        <v>123</v>
      </c>
      <c r="BX527" s="108" t="s">
        <v>7119</v>
      </c>
      <c r="BY527" s="108"/>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9014</v>
      </c>
      <c r="CB527" s="109"/>
      <c r="CC527" s="109"/>
      <c r="CD527" s="109"/>
      <c r="CE527" s="109"/>
      <c r="CF527" s="109"/>
    </row>
    <row r="528" spans="1:84" ht="60.75" hidden="1">
      <c r="A528" s="172">
        <v>202572764851</v>
      </c>
      <c r="B528" s="173" t="s">
        <v>9015</v>
      </c>
      <c r="C528" s="110" t="str">
        <f>VLOOKUP(Tabela2[[#This Row],[SIEMA]],Siema2025,4,FALSE)</f>
        <v xml:space="preserve"> MG</v>
      </c>
      <c r="D528" s="108" t="str">
        <f>VLOOKUP(Tabela2[[#This Row],[SIEMA]],Siema2025,3,FALSE)</f>
        <v xml:space="preserve">Nepomuceno </v>
      </c>
      <c r="E528" s="108" t="s">
        <v>4216</v>
      </c>
      <c r="F528" s="108" t="s">
        <v>9016</v>
      </c>
      <c r="G528" s="108" t="s">
        <v>9017</v>
      </c>
      <c r="H528" s="108" t="s">
        <v>9018</v>
      </c>
      <c r="I528" s="106" t="s">
        <v>7118</v>
      </c>
      <c r="J528" s="107">
        <f>VLOOKUP(Tabela2[[#This Row],[SIEMA]],Siema2025,2,FALSE)</f>
        <v>45864</v>
      </c>
      <c r="K528" s="107" t="str">
        <f>VLOOKUP(Tabela2[[#This Row],[SIEMA]],Siema2025,16,FALSE)</f>
        <v>Sábado</v>
      </c>
      <c r="L528" s="108" t="str">
        <f>IF(Tabela2[[#This Row],[Data]]="","Sem Informação",VLOOKUP(MONTH(Tabela2[[#This Row],[Data]]),'[1]Validação de dados'!$I$1:$J$13,2,0))</f>
        <v>Julho</v>
      </c>
      <c r="M528" s="106">
        <f>YEAR(Tabela2[[#This Row],[Data]])</f>
        <v>2025</v>
      </c>
      <c r="N528" s="107" t="str">
        <f>VLOOKUP(Tabela2[[#This Row],[SIEMA]],Siema2025,17,FALSE)</f>
        <v>Vespertino</v>
      </c>
      <c r="O528" s="107" t="str">
        <f>VLOOKUP(Tabela2[[#This Row],[SIEMA]],Siema2025,5,FALSE)</f>
        <v>Rodovia</v>
      </c>
      <c r="P528" s="106" t="str">
        <f>VLOOKUP(Tabela2[[#This Row],[SIEMA]],Siema2025,21,FALSE)</f>
        <v>TOMBAMENTO.</v>
      </c>
      <c r="Q528" s="106" t="s">
        <v>7269</v>
      </c>
      <c r="R528" s="106" t="s">
        <v>9019</v>
      </c>
      <c r="S528" s="109" t="str">
        <f>IF(Q528="","", IF(Q528="NC","", IF(Q528="NE","", IF(Q528="NA","",IFERROR(VLOOKUP(Q528,[1]Produtos!$A$1:$C$2319,2,FALSE),"Não Cadastrado")))))</f>
        <v/>
      </c>
      <c r="T528" s="106">
        <v>300</v>
      </c>
      <c r="U528" s="106" t="s">
        <v>7294</v>
      </c>
      <c r="V528" s="106" t="s">
        <v>8796</v>
      </c>
      <c r="W528" s="106" t="s">
        <v>7269</v>
      </c>
      <c r="X528" s="106" t="s">
        <v>9020</v>
      </c>
      <c r="Y528" s="111" t="str">
        <f>IF(W528="","", IF(W528="NC","", IF(W528="NE","", IF(W528="NA","",IFERROR(VLOOKUP(W528,Produtos!$A$1:$C$2319,2,FALSE),"Não Cadastrado")))))</f>
        <v/>
      </c>
      <c r="Z528" s="106">
        <v>400</v>
      </c>
      <c r="AA528" s="106" t="s">
        <v>7294</v>
      </c>
      <c r="AB528" s="106" t="s">
        <v>8796</v>
      </c>
      <c r="AC528" s="106" t="s">
        <v>7269</v>
      </c>
      <c r="AD528" s="110" t="s">
        <v>9021</v>
      </c>
      <c r="AE528" s="109" t="str">
        <f>IF(AC528="","", IF(AC528="NC","", IF(AC528="NE","", IF(AC528="NA","",IFERROR(VLOOKUP(AC528,Produtos!$A$1:$C$2319,2,FALSE),"Não Cadastrado")))))</f>
        <v/>
      </c>
      <c r="AF528" s="106">
        <v>10</v>
      </c>
      <c r="AG528" s="106" t="s">
        <v>7120</v>
      </c>
      <c r="AH528" s="106" t="s">
        <v>8796</v>
      </c>
      <c r="AI528" s="106"/>
      <c r="AJ528" s="106" t="s">
        <v>9022</v>
      </c>
      <c r="AK528" s="109" t="s">
        <v>7343</v>
      </c>
      <c r="AL528" s="109" t="s">
        <v>7175</v>
      </c>
      <c r="AM528" s="109" t="s">
        <v>8078</v>
      </c>
      <c r="AN528" s="110" t="str">
        <f>VLOOKUP(Tabela2[[#This Row],[SIEMA]],Siema2025,51,FALSE)</f>
        <v/>
      </c>
      <c r="AO528" s="110" t="str">
        <f>VLOOKUP(Tabela2[[#This Row],[SIEMA]],Siema2025,53,FALSE)</f>
        <v/>
      </c>
      <c r="AP528" s="110" t="str">
        <f>VLOOKUP(Tabela2[[#This Row],[SIEMA]],Siema2025,55,FALSE)</f>
        <v/>
      </c>
      <c r="AQ528" s="110" t="str">
        <f>VLOOKUP(Tabela2[[#This Row],[SIEMA]],Siema2025,57,FALSE)</f>
        <v/>
      </c>
      <c r="AR528" s="110" t="str">
        <f>VLOOKUP(Tabela2[[#This Row],[SIEMA]],Siema2025,59,FALSE)</f>
        <v/>
      </c>
      <c r="AS528" s="110" t="str">
        <f>VLOOKUP(Tabela2[[#This Row],[SIEMA]],Siema2025,61,FALSE)</f>
        <v/>
      </c>
      <c r="AT528" s="110" t="str">
        <f>VLOOKUP(Tabela2[[#This Row],[SIEMA]],Siema2025,63,FALSE)</f>
        <v/>
      </c>
      <c r="AU528" s="110" t="str">
        <f>VLOOKUP(Tabela2[[#This Row],[SIEMA]],Siema2025,65,FALSE)</f>
        <v>X</v>
      </c>
      <c r="AV528" s="110" t="str">
        <f>VLOOKUP(Tabela2[[#This Row],[SIEMA]],Siema2025,67,FALSE)</f>
        <v/>
      </c>
      <c r="AW528" s="110" t="str">
        <f>VLOOKUP(Tabela2[[#This Row],[SIEMA]],Siema2025,69,FALSE)</f>
        <v/>
      </c>
      <c r="AX528" s="110" t="str">
        <f>VLOOKUP(Tabela2[[#This Row],[SIEMA]],Siema2025,71,FALSE)</f>
        <v/>
      </c>
      <c r="AY528" s="110" t="str">
        <f>VLOOKUP(Tabela2[[#This Row],[SIEMA]],Siema2025,73,FALSE)</f>
        <v/>
      </c>
      <c r="AZ528" s="110" t="str">
        <f>VLOOKUP(Tabela2[[#This Row],[SIEMA]],Siema2025,75,FALSE)</f>
        <v/>
      </c>
      <c r="BA528" s="110" t="str">
        <f>VLOOKUP(Tabela2[[#This Row],[SIEMA]],Siema2025,77,FALSE)</f>
        <v/>
      </c>
      <c r="BB528" s="110" t="str">
        <f>VLOOKUP(Tabela2[[#This Row],[SIEMA]],Siema2025,79,FALSE)</f>
        <v/>
      </c>
      <c r="BC528" s="110" t="str">
        <f>IF(Tabela2[[#This Row],[Outro(s) ]] = "X", "PREENCHER","NA")</f>
        <v>NA</v>
      </c>
      <c r="BD528" s="110" t="str">
        <f>VLOOKUP(Tabela2[[#This Row],[SIEMA]],Siema2025,82,FALSE)</f>
        <v/>
      </c>
      <c r="BE528" s="110" t="str">
        <f>VLOOKUP(Tabela2[[#This Row],[SIEMA]],Siema2025,81,FALSE)</f>
        <v/>
      </c>
      <c r="BF528" s="112" t="str">
        <f>VLOOKUP(Tabela2[[#This Row],[SIEMA]],Siema2025,28,FALSE)</f>
        <v>MAIAN INDUSTRIA DE PRODUTOS QUIMICOS LTDA</v>
      </c>
      <c r="BG528" s="112"/>
      <c r="BH528" s="113" t="str">
        <f>VLOOKUP(Tabela2[[#This Row],[SIEMA]],Siema2025,29,FALSE)</f>
        <v>35634515000209</v>
      </c>
      <c r="BI528" s="114" t="s">
        <v>2696</v>
      </c>
      <c r="BJ528" s="109" t="s">
        <v>7097</v>
      </c>
      <c r="BK528" s="106" t="s">
        <v>2696</v>
      </c>
      <c r="BL528" s="169">
        <v>45868</v>
      </c>
      <c r="BM528" s="110">
        <f ca="1">IF(Tabela2[[#This Row],[Data de atendimento do Ibama (considerar o primeiro documento/ação)]]="",_xlfn.DAYS(TODAY(),J528),_xlfn.DAYS(Tabela2[[#This Row],[Data de atendimento do Ibama (considerar o primeiro documento/ação)]],J528))</f>
        <v>4</v>
      </c>
      <c r="BN528" s="110" t="str">
        <f>IF(Tabela2[[#This Row],[Atendido pelo Ibama ("Não" ou "Sim")]]="Não","Preencher", IF(Tabela2[[#This Row],[Atendido pelo Ibama ("Não" ou "Sim")]]="Sim","NA",""))</f>
        <v>NA</v>
      </c>
      <c r="BO528" s="116" t="s">
        <v>7098</v>
      </c>
      <c r="BP528" s="110" t="str">
        <f>IF(Tabela2[[#This Row],[Forma de atendimento (primeiro documento/ação)]]= "Outros (especificar)", "PREENCHER","NA")</f>
        <v>NA</v>
      </c>
      <c r="BQ528" s="108" t="s">
        <v>123</v>
      </c>
      <c r="BR528" s="110" t="str">
        <f>IF(Tabela2[[#This Row],[Equipe do Ibama foi a campo? Houve sobrevoo do Poseidon?]] = "Sim", "PREENCHER","NA")</f>
        <v>NA</v>
      </c>
      <c r="BS528" s="110" t="str">
        <f>IF(Tabela2[[#This Row],[Se sim, foi emitida Ordem de Emergência? (informações vinculada à coluna CK)]] = "Sim", "PREENCHER","NA")</f>
        <v>NA</v>
      </c>
      <c r="BT528" s="110" t="s">
        <v>7099</v>
      </c>
      <c r="BU528" s="110" t="s">
        <v>123</v>
      </c>
      <c r="BV528" s="110" t="s">
        <v>123</v>
      </c>
      <c r="BW528" s="110" t="s">
        <v>123</v>
      </c>
      <c r="BX528" s="108" t="s">
        <v>7119</v>
      </c>
      <c r="BY528" s="143"/>
      <c r="BZ528" s="106" t="str">
        <f>IF(Tabela2[[#This Row],[Data do documento de encerramento]]="NA","NA",IF(Tabela2[[#This Row],[Data do documento de encerramento]]="","Pendente de conclusão/ encerramento",_xlfn.DAYS(Tabela2[[#This Row],[Data do documento de encerramento]],J528)))</f>
        <v>Pendente de conclusão/ encerramento</v>
      </c>
      <c r="CA528" s="109" t="s">
        <v>9023</v>
      </c>
      <c r="CB528" s="109"/>
      <c r="CC528" s="109"/>
      <c r="CD528" s="109"/>
      <c r="CE528" s="109"/>
      <c r="CF528" s="109"/>
    </row>
    <row r="529" spans="1:84" ht="60.75">
      <c r="A529" s="185">
        <v>202572829</v>
      </c>
      <c r="B529" s="120" t="s">
        <v>9024</v>
      </c>
      <c r="C529" s="110" t="s">
        <v>672</v>
      </c>
      <c r="D529" s="108" t="s">
        <v>637</v>
      </c>
      <c r="E529" s="108" t="s">
        <v>9025</v>
      </c>
      <c r="F529" s="108"/>
      <c r="G529" s="108" t="s">
        <v>9026</v>
      </c>
      <c r="H529" s="108" t="s">
        <v>9027</v>
      </c>
      <c r="I529" s="106" t="str">
        <f>VLOOKUP(Tabela2[[#This Row],[SIEMA]],Siema2025,19,FALSE)</f>
        <v>Santos</v>
      </c>
      <c r="J529" s="107">
        <f>VLOOKUP(Tabela2[[#This Row],[SIEMA]],Siema2025,2,FALSE)</f>
        <v>45865</v>
      </c>
      <c r="K529" s="107" t="str">
        <f>VLOOKUP(Tabela2[[#This Row],[SIEMA]],Siema2025,16,FALSE)</f>
        <v>Domingo</v>
      </c>
      <c r="L529" s="108" t="str">
        <f>IF(Tabela2[[#This Row],[Data]]="","Sem Informação",VLOOKUP(MONTH(Tabela2[[#This Row],[Data]]),'[1]Validação de dados'!$I$1:$J$13,2,0))</f>
        <v>Julho</v>
      </c>
      <c r="M529" s="106">
        <f>YEAR(Tabela2[[#This Row],[Data]])</f>
        <v>2025</v>
      </c>
      <c r="N529" s="107" t="str">
        <f>VLOOKUP(Tabela2[[#This Row],[SIEMA]],Siema2025,17,FALSE)</f>
        <v>Vespertino</v>
      </c>
      <c r="O529" s="107" t="s">
        <v>111</v>
      </c>
      <c r="P529" s="106" t="str">
        <f>VLOOKUP(Tabela2[[#This Row],[SIEMA]],Siema2025,21,FALSE)</f>
        <v>RSV Oceanica Sub XI</v>
      </c>
      <c r="Q529" s="106" t="s">
        <v>637</v>
      </c>
      <c r="R529" s="106" t="s">
        <v>7450</v>
      </c>
      <c r="S529" s="109" t="s">
        <v>7095</v>
      </c>
      <c r="T529" s="106">
        <v>1.4499999999999999E-3</v>
      </c>
      <c r="U529" s="106" t="s">
        <v>7109</v>
      </c>
      <c r="V529" s="106" t="s">
        <v>637</v>
      </c>
      <c r="W529" s="106"/>
      <c r="X529" s="115"/>
      <c r="Y529" s="111" t="str">
        <f>IF(W529="","", IF(W529="NC","", IF(W529="NE","", IF(W529="NA","",IFERROR(VLOOKUP(W529,Produtos!$A$1:$C$2319,2,FALSE),"Não Cadastrado")))))</f>
        <v/>
      </c>
      <c r="Z529" s="106"/>
      <c r="AA529" s="106"/>
      <c r="AB529" s="106" t="str">
        <f>IF(W529="","",IF(ISNUMBER(W529)=FALSE,"Não se aplica",IFERROR(VLOOKUP(W529,Produtos!$A$1:$C$2319,3,FALSE),"Não Cadastrado")))</f>
        <v/>
      </c>
      <c r="AC529" s="106"/>
      <c r="AD529" s="110"/>
      <c r="AE529" s="109" t="str">
        <f>IF(AC529="","", IF(AC529="NC","", IF(AC529="NE","", IF(AC529="NA","",IFERROR(VLOOKUP(AC529,Produtos!$A$1:$C$2319,2,FALSE),"Não Cadastrado")))))</f>
        <v/>
      </c>
      <c r="AF529" s="106"/>
      <c r="AG529" s="106"/>
      <c r="AH529" s="106" t="str">
        <f>IF(AC529="","",IF(ISNUMBER(AC529)=FALSE,"Não se aplica",IFERROR(VLOOKUP(AC529,Produtos!$A$1:$C$2319,3,FALSE),"Não Cadastrado")))</f>
        <v/>
      </c>
      <c r="AI529" s="106"/>
      <c r="AJ529" s="106"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29" s="109" t="s">
        <v>7096</v>
      </c>
      <c r="AL529" s="109" t="s">
        <v>7271</v>
      </c>
      <c r="AM529" s="109" t="s">
        <v>7110</v>
      </c>
      <c r="AN529" s="110" t="str">
        <f>VLOOKUP(Tabela2[[#This Row],[SIEMA]],Siema2025,51,FALSE)</f>
        <v/>
      </c>
      <c r="AO529" s="110" t="str">
        <f>VLOOKUP(Tabela2[[#This Row],[SIEMA]],Siema2025,53,FALSE)</f>
        <v/>
      </c>
      <c r="AP529" s="110" t="str">
        <f>VLOOKUP(Tabela2[[#This Row],[SIEMA]],Siema2025,55,FALSE)</f>
        <v/>
      </c>
      <c r="AQ529" s="110" t="str">
        <f>VLOOKUP(Tabela2[[#This Row],[SIEMA]],Siema2025,57,FALSE)</f>
        <v/>
      </c>
      <c r="AR529" s="110" t="str">
        <f>VLOOKUP(Tabela2[[#This Row],[SIEMA]],Siema2025,59,FALSE)</f>
        <v/>
      </c>
      <c r="AS529" s="110" t="str">
        <f>VLOOKUP(Tabela2[[#This Row],[SIEMA]],Siema2025,61,FALSE)</f>
        <v>X</v>
      </c>
      <c r="AT529" s="110" t="str">
        <f>VLOOKUP(Tabela2[[#This Row],[SIEMA]],Siema2025,63,FALSE)</f>
        <v/>
      </c>
      <c r="AU529" s="110" t="str">
        <f>VLOOKUP(Tabela2[[#This Row],[SIEMA]],Siema2025,65,FALSE)</f>
        <v/>
      </c>
      <c r="AV529" s="110" t="str">
        <f>VLOOKUP(Tabela2[[#This Row],[SIEMA]],Siema2025,67,FALSE)</f>
        <v/>
      </c>
      <c r="AW529" s="110" t="str">
        <f>VLOOKUP(Tabela2[[#This Row],[SIEMA]],Siema2025,69,FALSE)</f>
        <v/>
      </c>
      <c r="AX529" s="110" t="str">
        <f>VLOOKUP(Tabela2[[#This Row],[SIEMA]],Siema2025,71,FALSE)</f>
        <v/>
      </c>
      <c r="AY529" s="110" t="str">
        <f>VLOOKUP(Tabela2[[#This Row],[SIEMA]],Siema2025,73,FALSE)</f>
        <v/>
      </c>
      <c r="AZ529" s="110" t="str">
        <f>VLOOKUP(Tabela2[[#This Row],[SIEMA]],Siema2025,75,FALSE)</f>
        <v/>
      </c>
      <c r="BA529" s="110" t="str">
        <f>VLOOKUP(Tabela2[[#This Row],[SIEMA]],Siema2025,77,FALSE)</f>
        <v/>
      </c>
      <c r="BB529" s="110" t="str">
        <f>VLOOKUP(Tabela2[[#This Row],[SIEMA]],Siema2025,79,FALSE)</f>
        <v/>
      </c>
      <c r="BC529" s="110" t="str">
        <f>IF(Tabela2[[#This Row],[Outro(s) ]] = "X", "PREENCHER","NA")</f>
        <v>NA</v>
      </c>
      <c r="BD529" s="110" t="str">
        <f>VLOOKUP(Tabela2[[#This Row],[SIEMA]],Siema2025,82,FALSE)</f>
        <v/>
      </c>
      <c r="BE529" s="110" t="str">
        <f>VLOOKUP(Tabela2[[#This Row],[SIEMA]],Siema2025,81,FALSE)</f>
        <v/>
      </c>
      <c r="BF529" s="112" t="str">
        <f>VLOOKUP(Tabela2[[#This Row],[SIEMA]],Siema2025,28,FALSE)</f>
        <v>Petrobras</v>
      </c>
      <c r="BG529" s="112"/>
      <c r="BH529" s="113">
        <v>33000167000101</v>
      </c>
      <c r="BI529" s="114" t="str">
        <f>VLOOKUP(Tabela2[[#This Row],[SIEMA]],Siema2025,107,FALSE)</f>
        <v>Não</v>
      </c>
      <c r="BJ529" s="109" t="s">
        <v>7097</v>
      </c>
      <c r="BK529" s="106" t="s">
        <v>2696</v>
      </c>
      <c r="BL529" s="169">
        <v>45869</v>
      </c>
      <c r="BM529" s="110">
        <f ca="1">IF(Tabela2[[#This Row],[Data de atendimento do Ibama (considerar o primeiro documento/ação)]]="",_xlfn.DAYS(TODAY(),J529),_xlfn.DAYS(Tabela2[[#This Row],[Data de atendimento do Ibama (considerar o primeiro documento/ação)]],J529))</f>
        <v>4</v>
      </c>
      <c r="BN529" s="110" t="str">
        <f>IF(Tabela2[[#This Row],[Atendido pelo Ibama ("Não" ou "Sim")]]="Não","Preencher", IF(Tabela2[[#This Row],[Atendido pelo Ibama ("Não" ou "Sim")]]="Sim","NA",""))</f>
        <v>NA</v>
      </c>
      <c r="BO529" s="116" t="s">
        <v>7098</v>
      </c>
      <c r="BP529" s="110" t="str">
        <f>IF(Tabela2[[#This Row],[Forma de atendimento (primeiro documento/ação)]]= "Outros (especificar)", "PREENCHER","NA")</f>
        <v>NA</v>
      </c>
      <c r="BQ529" s="108" t="s">
        <v>123</v>
      </c>
      <c r="BR529" s="110" t="str">
        <f>IF(Tabela2[[#This Row],[Equipe do Ibama foi a campo? Houve sobrevoo do Poseidon?]] = "Sim", "PREENCHER","NA")</f>
        <v>NA</v>
      </c>
      <c r="BS529" s="110" t="str">
        <f>IF(Tabela2[[#This Row],[Se sim, foi emitida Ordem de Emergência? (informações vinculada à coluna CK)]] = "Sim", "PREENCHER","NA")</f>
        <v>NA</v>
      </c>
      <c r="BT529" s="110" t="s">
        <v>7099</v>
      </c>
      <c r="BU529" s="110" t="str">
        <f>IF(Tabela2[[#This Row],[Houve envio de Informações Pós-acidente (preencher "não se aplica" quando de competência estadual/municipal)]] = "Sim", "PREENCHER","NA")</f>
        <v>NA</v>
      </c>
      <c r="BV529" s="110" t="str">
        <f>IF(Tabela2[[#This Row],[Houve avaliação das informações pós-acidente solicitadas/enviadas?]] = "Sim", "PREENCHER","NA")</f>
        <v>NA</v>
      </c>
      <c r="BW529" s="110" t="str">
        <f>IF(Tabela2[[#This Row],[O Ibama aguarda resposta da empresa/OEMA, etc?]] = "Sim", "PREENCHER","NA")</f>
        <v>NA</v>
      </c>
      <c r="BX529" s="108" t="s">
        <v>7100</v>
      </c>
      <c r="BY529" s="143">
        <v>45916</v>
      </c>
      <c r="BZ529" s="106">
        <f>IF(Tabela2[[#This Row],[Data do documento de encerramento]]="NA","NA",IF(Tabela2[[#This Row],[Data do documento de encerramento]]="","Pendente de conclusão/ encerramento",_xlfn.DAYS(Tabela2[[#This Row],[Data do documento de encerramento]],J529)))</f>
        <v>51</v>
      </c>
      <c r="CA529" s="109"/>
      <c r="CB529" s="109" t="s">
        <v>7469</v>
      </c>
      <c r="CC529" s="292" t="s">
        <v>7146</v>
      </c>
      <c r="CD529" s="109" t="s">
        <v>123</v>
      </c>
      <c r="CE529" s="109" t="s">
        <v>123</v>
      </c>
      <c r="CF529" s="109" t="s">
        <v>7103</v>
      </c>
    </row>
    <row r="530" spans="1:84" ht="76.5" hidden="1">
      <c r="A530" s="172">
        <v>202572854009</v>
      </c>
      <c r="B530" s="120" t="s">
        <v>9028</v>
      </c>
      <c r="C530" s="110" t="str">
        <f>VLOOKUP(Tabela2[[#This Row],[SIEMA]],Siema2025,4,FALSE)</f>
        <v xml:space="preserve"> CE</v>
      </c>
      <c r="D530" s="108" t="str">
        <f>VLOOKUP(Tabela2[[#This Row],[SIEMA]],Siema2025,3,FALSE)</f>
        <v xml:space="preserve">São Gonçalo do Amarante </v>
      </c>
      <c r="E530" s="108" t="s">
        <v>9029</v>
      </c>
      <c r="F530" s="108" t="s">
        <v>9030</v>
      </c>
      <c r="G530" s="108" t="s">
        <v>9031</v>
      </c>
      <c r="H530" s="108" t="s">
        <v>9032</v>
      </c>
      <c r="I530" s="106" t="s">
        <v>7118</v>
      </c>
      <c r="J530" s="107">
        <f>VLOOKUP(Tabela2[[#This Row],[SIEMA]],Siema2025,2,FALSE)</f>
        <v>45865</v>
      </c>
      <c r="K530" s="107" t="str">
        <f>VLOOKUP(Tabela2[[#This Row],[SIEMA]],Siema2025,16,FALSE)</f>
        <v>Domingo</v>
      </c>
      <c r="L530" s="108" t="str">
        <f>IF(Tabela2[[#This Row],[Data]]="","Sem Informação",VLOOKUP(MONTH(Tabela2[[#This Row],[Data]]),'[1]Validação de dados'!$I$1:$J$13,2,0))</f>
        <v>Julho</v>
      </c>
      <c r="M530" s="106">
        <f>YEAR(Tabela2[[#This Row],[Data]])</f>
        <v>2025</v>
      </c>
      <c r="N530" s="107" t="str">
        <f>VLOOKUP(Tabela2[[#This Row],[SIEMA]],Siema2025,17,FALSE)</f>
        <v>Matutino</v>
      </c>
      <c r="O530" s="107" t="str">
        <f>VLOOKUP(Tabela2[[#This Row],[SIEMA]],Siema2025,5,FALSE)</f>
        <v>Terminal/portos/ancoradouros/etc</v>
      </c>
      <c r="P530" s="106" t="str">
        <f>VLOOKUP(Tabela2[[#This Row],[SIEMA]],Siema2025,21,FALSE)</f>
        <v>Por volta das 08:30h do dia 27/07/2025, teve-se inicio de incêndio em guindaste LIEBHERR LHM 400 (prestadora operacional UNILINK) no terminal portuário do Pecém, berço 7, TMUT.</v>
      </c>
      <c r="Q530" s="106" t="s">
        <v>7269</v>
      </c>
      <c r="R530" s="106" t="str">
        <f>VLOOKUP(Tabela2[[#This Row],[SIEMA]],Siema2025,10,FALSE)</f>
        <v/>
      </c>
      <c r="S530" s="109" t="s">
        <v>541</v>
      </c>
      <c r="T530" s="106">
        <v>1.25</v>
      </c>
      <c r="U530" s="106" t="s">
        <v>7109</v>
      </c>
      <c r="V530" s="106" t="str">
        <f>IF(Q530="","",IF(ISNUMBER(Q530)=FALSE,"Não se aplica",IFERROR(VLOOKUP(Q530,Produtos!$A$1:$C$2319,3,FALSE),"Não Cadastrado")))</f>
        <v>Não se aplica</v>
      </c>
      <c r="W530" s="106" t="str">
        <f>VLOOKUP(Tabela2[[#This Row],[SIEMA]],Siema2025,10,FALSE)</f>
        <v/>
      </c>
      <c r="X530" s="115"/>
      <c r="Y530" s="111" t="str">
        <f>IF(W530="","", IF(W530="NC","", IF(W530="NE","", IF(W530="NA","",IFERROR(VLOOKUP(W530,Produtos!$A$1:$C$2319,2,FALSE),"Não Cadastrado")))))</f>
        <v/>
      </c>
      <c r="Z530" s="106" t="str">
        <f>VLOOKUP(Tabela2[[#This Row],[SIEMA]],Siema2025,11,FALSE)</f>
        <v xml:space="preserve"> </v>
      </c>
      <c r="AA530" s="106" t="str">
        <f>VLOOKUP(Tabela2[[#This Row],[SIEMA]],Siema2025,12,FALSE)</f>
        <v xml:space="preserve"> </v>
      </c>
      <c r="AB530" s="106" t="str">
        <f>IF(W530="","",IF(ISNUMBER(W530)=FALSE,"Não se aplica",IFERROR(VLOOKUP(W530,Produtos!$A$1:$C$2319,3,FALSE),"Não Cadastrado")))</f>
        <v/>
      </c>
      <c r="AC530" s="106"/>
      <c r="AD530" s="110"/>
      <c r="AE530" s="109" t="str">
        <f>IF(AC530="","", IF(AC530="NC","", IF(AC530="NE","", IF(AC530="NA","",IFERROR(VLOOKUP(AC530,Produtos!$A$1:$C$2319,2,FALSE),"Não Cadastrado")))))</f>
        <v/>
      </c>
      <c r="AF530" s="106"/>
      <c r="AG530" s="106"/>
      <c r="AH530" s="106" t="str">
        <f>IF(AC530="","",IF(ISNUMBER(AC530)=FALSE,"Não se aplica",IFERROR(VLOOKUP(AC530,Produtos!$A$1:$C$2319,3,FALSE),"Não Cadastrado")))</f>
        <v/>
      </c>
      <c r="AI530" s="106"/>
      <c r="AJ530" s="106" t="str">
        <f>VLOOKUP(Tabela2[[#This Row],[SIEMA]],Siema2025,26,FALSE)</f>
        <v>Em investigação.</v>
      </c>
      <c r="AK530" s="109" t="s">
        <v>7827</v>
      </c>
      <c r="AL530" s="109"/>
      <c r="AM530" s="109"/>
      <c r="AN530" s="110" t="str">
        <f>VLOOKUP(Tabela2[[#This Row],[SIEMA]],Siema2025,51,FALSE)</f>
        <v/>
      </c>
      <c r="AO530" s="110" t="str">
        <f>VLOOKUP(Tabela2[[#This Row],[SIEMA]],Siema2025,53,FALSE)</f>
        <v/>
      </c>
      <c r="AP530" s="110" t="str">
        <f>VLOOKUP(Tabela2[[#This Row],[SIEMA]],Siema2025,55,FALSE)</f>
        <v/>
      </c>
      <c r="AQ530" s="110" t="str">
        <f>VLOOKUP(Tabela2[[#This Row],[SIEMA]],Siema2025,57,FALSE)</f>
        <v/>
      </c>
      <c r="AR530" s="110" t="str">
        <f>VLOOKUP(Tabela2[[#This Row],[SIEMA]],Siema2025,59,FALSE)</f>
        <v/>
      </c>
      <c r="AS530" s="110" t="str">
        <f>VLOOKUP(Tabela2[[#This Row],[SIEMA]],Siema2025,61,FALSE)</f>
        <v/>
      </c>
      <c r="AT530" s="110" t="str">
        <f>VLOOKUP(Tabela2[[#This Row],[SIEMA]],Siema2025,63,FALSE)</f>
        <v/>
      </c>
      <c r="AU530" s="110"/>
      <c r="AV530" s="110" t="str">
        <f>VLOOKUP(Tabela2[[#This Row],[SIEMA]],Siema2025,67,FALSE)</f>
        <v/>
      </c>
      <c r="AW530" s="110" t="str">
        <f>VLOOKUP(Tabela2[[#This Row],[SIEMA]],Siema2025,69,FALSE)</f>
        <v/>
      </c>
      <c r="AX530" s="110" t="str">
        <f>VLOOKUP(Tabela2[[#This Row],[SIEMA]],Siema2025,71,FALSE)</f>
        <v/>
      </c>
      <c r="AY530" s="110" t="str">
        <f>VLOOKUP(Tabela2[[#This Row],[SIEMA]],Siema2025,73,FALSE)</f>
        <v/>
      </c>
      <c r="AZ530" s="110" t="str">
        <f>VLOOKUP(Tabela2[[#This Row],[SIEMA]],Siema2025,75,FALSE)</f>
        <v/>
      </c>
      <c r="BA530" s="110" t="str">
        <f>VLOOKUP(Tabela2[[#This Row],[SIEMA]],Siema2025,77,FALSE)</f>
        <v/>
      </c>
      <c r="BB530" s="110" t="s">
        <v>7176</v>
      </c>
      <c r="BC530" s="110" t="s">
        <v>9033</v>
      </c>
      <c r="BD530" s="110" t="str">
        <f>VLOOKUP(Tabela2[[#This Row],[SIEMA]],Siema2025,82,FALSE)</f>
        <v/>
      </c>
      <c r="BE530" s="110" t="str">
        <f>VLOOKUP(Tabela2[[#This Row],[SIEMA]],Siema2025,81,FALSE)</f>
        <v/>
      </c>
      <c r="BF530" s="112" t="str">
        <f>VLOOKUP(Tabela2[[#This Row],[SIEMA]],Siema2025,28,FALSE)</f>
        <v>COMPLEXO INDUSTRIAL E PORTUARIO DO PECÉM</v>
      </c>
      <c r="BG530" s="112"/>
      <c r="BH530" s="113" t="str">
        <f>VLOOKUP(Tabela2[[#This Row],[SIEMA]],Siema2025,29,FALSE)</f>
        <v>01256678000100</v>
      </c>
      <c r="BI530" s="114" t="s">
        <v>2696</v>
      </c>
      <c r="BJ530" s="109" t="s">
        <v>7097</v>
      </c>
      <c r="BK530" s="106" t="s">
        <v>2696</v>
      </c>
      <c r="BL530" s="143">
        <v>45882</v>
      </c>
      <c r="BM530" s="110">
        <f ca="1">IF(Tabela2[[#This Row],[Data de atendimento do Ibama (considerar o primeiro documento/ação)]]="",_xlfn.DAYS(TODAY(),J530),_xlfn.DAYS(Tabela2[[#This Row],[Data de atendimento do Ibama (considerar o primeiro documento/ação)]],J530))</f>
        <v>17</v>
      </c>
      <c r="BN530" s="110" t="str">
        <f>IF(Tabela2[[#This Row],[Atendido pelo Ibama ("Não" ou "Sim")]]="Não","Preencher", IF(Tabela2[[#This Row],[Atendido pelo Ibama ("Não" ou "Sim")]]="Sim","NA",""))</f>
        <v>NA</v>
      </c>
      <c r="BO530" s="116" t="s">
        <v>7403</v>
      </c>
      <c r="BP530" s="110" t="str">
        <f>IF(Tabela2[[#This Row],[Forma de atendimento (primeiro documento/ação)]]= "Outros (especificar)", "PREENCHER","NA")</f>
        <v>NA</v>
      </c>
      <c r="BQ530" s="108" t="s">
        <v>2696</v>
      </c>
      <c r="BR530" s="110" t="s">
        <v>123</v>
      </c>
      <c r="BS530" s="110" t="s">
        <v>2696</v>
      </c>
      <c r="BT530" s="110" t="s">
        <v>7099</v>
      </c>
      <c r="BU530" s="110" t="s">
        <v>2696</v>
      </c>
      <c r="BV530" s="110" t="s">
        <v>123</v>
      </c>
      <c r="BW530" s="110" t="s">
        <v>2696</v>
      </c>
      <c r="BX530" s="108" t="s">
        <v>7113</v>
      </c>
      <c r="BY530" s="143">
        <v>46087</v>
      </c>
      <c r="BZ530" s="106">
        <f>IF(Tabela2[[#This Row],[Data do documento de encerramento]]="NA","NA",IF(Tabela2[[#This Row],[Data do documento de encerramento]]="","Pendente de conclusão/ encerramento",_xlfn.DAYS(Tabela2[[#This Row],[Data do documento de encerramento]],J530)))</f>
        <v>222</v>
      </c>
      <c r="CA530" s="109" t="s">
        <v>9034</v>
      </c>
      <c r="CB530" s="109"/>
      <c r="CC530" s="109"/>
      <c r="CD530" s="109"/>
      <c r="CE530" s="109"/>
      <c r="CF530" s="109"/>
    </row>
    <row r="531" spans="1:84" hidden="1">
      <c r="A531" s="172">
        <v>202572939646</v>
      </c>
      <c r="B531" s="173" t="s">
        <v>9035</v>
      </c>
      <c r="C531" s="110" t="s">
        <v>8351</v>
      </c>
      <c r="D531" s="108" t="s">
        <v>637</v>
      </c>
      <c r="E531" s="108" t="s">
        <v>7236</v>
      </c>
      <c r="F531" s="108"/>
      <c r="G531" s="108" t="s">
        <v>9036</v>
      </c>
      <c r="H531" s="108" t="s">
        <v>9037</v>
      </c>
      <c r="I531" s="106" t="s">
        <v>7456</v>
      </c>
      <c r="J531" s="107">
        <f>VLOOKUP(Tabela2[[#This Row],[SIEMA]],Siema2025,2,FALSE)</f>
        <v>45865</v>
      </c>
      <c r="K531" s="107" t="str">
        <f>VLOOKUP(Tabela2[[#This Row],[SIEMA]],Siema2025,16,FALSE)</f>
        <v>Domingo</v>
      </c>
      <c r="L531" s="108" t="str">
        <f>IF(Tabela2[[#This Row],[Data]]="","Sem Informação",VLOOKUP(MONTH(Tabela2[[#This Row],[Data]]),'[1]Validação de dados'!$I$1:$J$13,2,0))</f>
        <v>Julho</v>
      </c>
      <c r="M531" s="106">
        <f>YEAR(Tabela2[[#This Row],[Data]])</f>
        <v>2025</v>
      </c>
      <c r="N531" s="107" t="str">
        <f>VLOOKUP(Tabela2[[#This Row],[SIEMA]],Siema2025,17,FALSE)</f>
        <v>Matutino</v>
      </c>
      <c r="O531" s="107" t="s">
        <v>7236</v>
      </c>
      <c r="P531" s="106"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31" s="106"/>
      <c r="R531" s="106"/>
      <c r="S531" s="109"/>
      <c r="T531" s="106"/>
      <c r="U531" s="106"/>
      <c r="V531" s="106"/>
      <c r="W531" s="106"/>
      <c r="X531" s="115"/>
      <c r="Y531" s="111" t="str">
        <f>IF(W531="","", IF(W531="NC","", IF(W531="NE","", IF(W531="NA","",IFERROR(VLOOKUP(W531,Produtos!$A$1:$C$2319,2,FALSE),"Não Cadastrado")))))</f>
        <v/>
      </c>
      <c r="Z531" s="106"/>
      <c r="AA531" s="106"/>
      <c r="AB531" s="106" t="str">
        <f>IF(W531="","",IF(ISNUMBER(W531)=FALSE,"Não se aplica",IFERROR(VLOOKUP(W531,Produtos!$A$1:$C$2319,3,FALSE),"Não Cadastrado")))</f>
        <v/>
      </c>
      <c r="AC531" s="106"/>
      <c r="AD531" s="110"/>
      <c r="AE531" s="109" t="str">
        <f>IF(AC531="","", IF(AC531="NC","", IF(AC531="NE","", IF(AC531="NA","",IFERROR(VLOOKUP(AC531,Produtos!$A$1:$C$2319,2,FALSE),"Não Cadastrado")))))</f>
        <v/>
      </c>
      <c r="AF531" s="106"/>
      <c r="AG531" s="106"/>
      <c r="AH531" s="106" t="str">
        <f>IF(AC531="","",IF(ISNUMBER(AC531)=FALSE,"Não se aplica",IFERROR(VLOOKUP(AC531,Produtos!$A$1:$C$2319,3,FALSE),"Não Cadastrado")))</f>
        <v/>
      </c>
      <c r="AI531" s="106"/>
      <c r="AJ531" s="106" t="str">
        <f>VLOOKUP(Tabela2[[#This Row],[SIEMA]],Siema2025,26,FALSE)</f>
        <v>Em investigação.</v>
      </c>
      <c r="AK531" s="109"/>
      <c r="AL531" s="109"/>
      <c r="AM531" s="109"/>
      <c r="AN531" s="110" t="str">
        <f>VLOOKUP(Tabela2[[#This Row],[SIEMA]],Siema2025,51,FALSE)</f>
        <v/>
      </c>
      <c r="AO531" s="110" t="str">
        <f>VLOOKUP(Tabela2[[#This Row],[SIEMA]],Siema2025,53,FALSE)</f>
        <v/>
      </c>
      <c r="AP531" s="110" t="str">
        <f>VLOOKUP(Tabela2[[#This Row],[SIEMA]],Siema2025,55,FALSE)</f>
        <v/>
      </c>
      <c r="AQ531" s="110" t="str">
        <f>VLOOKUP(Tabela2[[#This Row],[SIEMA]],Siema2025,57,FALSE)</f>
        <v/>
      </c>
      <c r="AR531" s="110" t="str">
        <f>VLOOKUP(Tabela2[[#This Row],[SIEMA]],Siema2025,59,FALSE)</f>
        <v/>
      </c>
      <c r="AS531" s="110" t="str">
        <f>VLOOKUP(Tabela2[[#This Row],[SIEMA]],Siema2025,61,FALSE)</f>
        <v>X</v>
      </c>
      <c r="AT531" s="110" t="str">
        <f>VLOOKUP(Tabela2[[#This Row],[SIEMA]],Siema2025,63,FALSE)</f>
        <v/>
      </c>
      <c r="AU531" s="110" t="str">
        <f>VLOOKUP(Tabela2[[#This Row],[SIEMA]],Siema2025,65,FALSE)</f>
        <v/>
      </c>
      <c r="AV531" s="110" t="str">
        <f>VLOOKUP(Tabela2[[#This Row],[SIEMA]],Siema2025,67,FALSE)</f>
        <v/>
      </c>
      <c r="AW531" s="110" t="str">
        <f>VLOOKUP(Tabela2[[#This Row],[SIEMA]],Siema2025,69,FALSE)</f>
        <v/>
      </c>
      <c r="AX531" s="110" t="str">
        <f>VLOOKUP(Tabela2[[#This Row],[SIEMA]],Siema2025,71,FALSE)</f>
        <v/>
      </c>
      <c r="AY531" s="110" t="str">
        <f>VLOOKUP(Tabela2[[#This Row],[SIEMA]],Siema2025,73,FALSE)</f>
        <v/>
      </c>
      <c r="AZ531" s="110" t="str">
        <f>VLOOKUP(Tabela2[[#This Row],[SIEMA]],Siema2025,75,FALSE)</f>
        <v/>
      </c>
      <c r="BA531" s="110" t="str">
        <f>VLOOKUP(Tabela2[[#This Row],[SIEMA]],Siema2025,77,FALSE)</f>
        <v/>
      </c>
      <c r="BB531" s="110" t="str">
        <f>VLOOKUP(Tabela2[[#This Row],[SIEMA]],Siema2025,79,FALSE)</f>
        <v/>
      </c>
      <c r="BC531" s="110" t="str">
        <f>IF(Tabela2[[#This Row],[Outro(s) ]] = "X", "PREENCHER","NA")</f>
        <v>NA</v>
      </c>
      <c r="BD531" s="110" t="str">
        <f>VLOOKUP(Tabela2[[#This Row],[SIEMA]],Siema2025,82,FALSE)</f>
        <v/>
      </c>
      <c r="BE531" s="110" t="str">
        <f>VLOOKUP(Tabela2[[#This Row],[SIEMA]],Siema2025,81,FALSE)</f>
        <v/>
      </c>
      <c r="BF531" s="112" t="str">
        <f>VLOOKUP(Tabela2[[#This Row],[SIEMA]],Siema2025,28,FALSE)</f>
        <v>Petrobras</v>
      </c>
      <c r="BG531" s="112"/>
      <c r="BH531" s="113" t="str">
        <f>VLOOKUP(Tabela2[[#This Row],[SIEMA]],Siema2025,29,FALSE)</f>
        <v>33000167057723</v>
      </c>
      <c r="BI531" s="114" t="str">
        <f>VLOOKUP(Tabela2[[#This Row],[SIEMA]],Siema2025,107,FALSE)</f>
        <v>Não</v>
      </c>
      <c r="BJ531" s="109"/>
      <c r="BK531" s="106"/>
      <c r="BL531" s="108"/>
      <c r="BM531" s="110">
        <f ca="1">IF(Tabela2[[#This Row],[Data de atendimento do Ibama (considerar o primeiro documento/ação)]]="",_xlfn.DAYS(TODAY(),J531),_xlfn.DAYS(Tabela2[[#This Row],[Data de atendimento do Ibama (considerar o primeiro documento/ação)]],J531))</f>
        <v>355</v>
      </c>
      <c r="BN531" s="110" t="str">
        <f>IF(Tabela2[[#This Row],[Atendido pelo Ibama ("Não" ou "Sim")]]="Não","Preencher", IF(Tabela2[[#This Row],[Atendido pelo Ibama ("Não" ou "Sim")]]="Sim","NA",""))</f>
        <v/>
      </c>
      <c r="BO531" s="116"/>
      <c r="BP531" s="110" t="str">
        <f>IF(Tabela2[[#This Row],[Forma de atendimento (primeiro documento/ação)]]= "Outros (especificar)", "PREENCHER","NA")</f>
        <v>NA</v>
      </c>
      <c r="BQ531" s="108"/>
      <c r="BR531" s="110" t="str">
        <f>IF(Tabela2[[#This Row],[Equipe do Ibama foi a campo? Houve sobrevoo do Poseidon?]] = "Sim", "PREENCHER","NA")</f>
        <v>NA</v>
      </c>
      <c r="BS531" s="110" t="str">
        <f>IF(Tabela2[[#This Row],[Se sim, foi emitida Ordem de Emergência? (informações vinculada à coluna CK)]] = "Sim", "PREENCHER","NA")</f>
        <v>NA</v>
      </c>
      <c r="BT531" s="110" t="str">
        <f>IF(Tabela2[[#This Row],[Foi elaborado Relatório de Vistoria pelo Ibama? (informações vinculada à coluna CK)]] = "Sim", "PREENCHER","NA")</f>
        <v>NA</v>
      </c>
      <c r="BU531" s="110" t="str">
        <f>IF(Tabela2[[#This Row],[Houve envio de Informações Pós-acidente (preencher "não se aplica" quando de competência estadual/municipal)]] = "Sim", "PREENCHER","NA")</f>
        <v>NA</v>
      </c>
      <c r="BV531" s="110" t="str">
        <f>IF(Tabela2[[#This Row],[Houve avaliação das informações pós-acidente solicitadas/enviadas?]] = "Sim", "PREENCHER","NA")</f>
        <v>NA</v>
      </c>
      <c r="BW531" s="110" t="str">
        <f>IF(Tabela2[[#This Row],[O Ibama aguarda resposta da empresa/OEMA, etc?]] = "Sim", "PREENCHER","NA")</f>
        <v>NA</v>
      </c>
      <c r="BX531" s="108"/>
      <c r="BY531" s="143"/>
      <c r="BZ531" s="106" t="str">
        <f>IF(Tabela2[[#This Row],[Data do documento de encerramento]]="NA","NA",IF(Tabela2[[#This Row],[Data do documento de encerramento]]="","Pendente de conclusão/ encerramento",_xlfn.DAYS(Tabela2[[#This Row],[Data do documento de encerramento]],J531)))</f>
        <v>Pendente de conclusão/ encerramento</v>
      </c>
      <c r="CA531" s="109"/>
      <c r="CB531" s="109"/>
      <c r="CC531" s="109"/>
      <c r="CD531" s="109"/>
      <c r="CE531" s="109"/>
      <c r="CF531" s="109"/>
    </row>
    <row r="532" spans="1:84" ht="30.75" hidden="1">
      <c r="A532" s="172">
        <v>202572954052</v>
      </c>
      <c r="B532" s="173" t="s">
        <v>9038</v>
      </c>
      <c r="C532" s="110" t="str">
        <f>VLOOKUP(Tabela2[[#This Row],[SIEMA]],Siema2025,4,FALSE)</f>
        <v xml:space="preserve"> BA</v>
      </c>
      <c r="D532" s="108" t="str">
        <f>VLOOKUP(Tabela2[[#This Row],[SIEMA]],Siema2025,3,FALSE)</f>
        <v xml:space="preserve">Caetité </v>
      </c>
      <c r="E532" s="108" t="str">
        <f>VLOOKUP(Tabela2[[#This Row],[SIEMA]],Siema2025,20,FALSE)</f>
        <v>Fazenda Cachoeira, S/N, Zona Rural</v>
      </c>
      <c r="F532" s="108"/>
      <c r="G532" s="108" t="s">
        <v>9039</v>
      </c>
      <c r="H532" s="108" t="s">
        <v>9040</v>
      </c>
      <c r="I532" s="106" t="str">
        <f>VLOOKUP(Tabela2[[#This Row],[SIEMA]],Siema2025,19,FALSE)</f>
        <v/>
      </c>
      <c r="J532" s="107">
        <f>VLOOKUP(Tabela2[[#This Row],[SIEMA]],Siema2025,2,FALSE)</f>
        <v>45867</v>
      </c>
      <c r="K532" s="107" t="str">
        <f>VLOOKUP(Tabela2[[#This Row],[SIEMA]],Siema2025,16,FALSE)</f>
        <v>Terça</v>
      </c>
      <c r="L532" s="108" t="str">
        <f>IF(Tabela2[[#This Row],[Data]]="","Sem Informação",VLOOKUP(MONTH(Tabela2[[#This Row],[Data]]),'[1]Validação de dados'!$I$1:$J$13,2,0))</f>
        <v>Julho</v>
      </c>
      <c r="M532" s="106">
        <f>YEAR(Tabela2[[#This Row],[Data]])</f>
        <v>2025</v>
      </c>
      <c r="N532" s="107" t="str">
        <f>VLOOKUP(Tabela2[[#This Row],[SIEMA]],Siema2025,17,FALSE)</f>
        <v>Matutino</v>
      </c>
      <c r="O532" s="107" t="str">
        <f>VLOOKUP(Tabela2[[#This Row],[SIEMA]],Siema2025,5,FALSE)</f>
        <v>Indústria</v>
      </c>
      <c r="P532" s="106" t="str">
        <f>VLOOKUP(Tabela2[[#This Row],[SIEMA]],Siema2025,21,FALSE)</f>
        <v>Liberação não controlada de óleo diesel do tanque da BA-4112/B. Área da ocorrência: AA-410.</v>
      </c>
      <c r="Q532" s="106">
        <v>1202</v>
      </c>
      <c r="R532" s="106" t="str">
        <f>VLOOKUP(Tabela2[[#This Row],[SIEMA]],Siema2025,10,FALSE)</f>
        <v/>
      </c>
      <c r="S532" s="109" t="str">
        <f>IF(Q532="","", IF(Q532="NC","", IF(Q532="NE","", IF(Q532="NA","",IFERROR(VLOOKUP(Q532,[1]Produtos!$A$1:$C$2319,2,FALSE),"Não Cadastrado")))))</f>
        <v>GASÓLEO ou ÓLEO DIESEL ou ÓLEO PARA AQUECIMENTO, LEVE</v>
      </c>
      <c r="T532" s="106" t="s">
        <v>563</v>
      </c>
      <c r="U532" s="106" t="str">
        <f>VLOOKUP(Tabela2[[#This Row],[SIEMA]],Siema2025,12,FALSE)</f>
        <v xml:space="preserve"> </v>
      </c>
      <c r="V532" s="106">
        <f>IF(Q532="","",IF(ISNUMBER(Q532)=FALSE,"Não se aplica",IFERROR(VLOOKUP(Q532,Produtos!$A$1:$C$2319,3,FALSE),"Não Cadastrado")))</f>
        <v>3</v>
      </c>
      <c r="W532" s="106" t="str">
        <f>VLOOKUP(Tabela2[[#This Row],[SIEMA]],Siema2025,10,FALSE)</f>
        <v/>
      </c>
      <c r="X532" s="115" t="str">
        <f>IF(Tabela2[[#This Row],[Origem do acidente]] = "Plataforma", "PREENCHER","NA")</f>
        <v>NA</v>
      </c>
      <c r="Y532" s="111" t="str">
        <f>IF(W532="","", IF(W532="NC","", IF(W532="NE","", IF(W532="NA","",IFERROR(VLOOKUP(W532,Produtos!$A$1:$C$2319,2,FALSE),"Não Cadastrado")))))</f>
        <v/>
      </c>
      <c r="Z532" s="106" t="str">
        <f>VLOOKUP(Tabela2[[#This Row],[SIEMA]],Siema2025,11,FALSE)</f>
        <v xml:space="preserve"> </v>
      </c>
      <c r="AA532" s="106" t="str">
        <f>VLOOKUP(Tabela2[[#This Row],[SIEMA]],Siema2025,12,FALSE)</f>
        <v xml:space="preserve"> </v>
      </c>
      <c r="AB532" s="106" t="str">
        <f>IF(W532="","",IF(ISNUMBER(W532)=FALSE,"Não se aplica",IFERROR(VLOOKUP(W532,Produtos!$A$1:$C$2319,3,FALSE),"Não Cadastrado")))</f>
        <v/>
      </c>
      <c r="AC532" s="106"/>
      <c r="AD532" s="110" t="str">
        <f>IF(Tabela2[[#This Row],[Origem do acidente]] = "Plataforma", "PREENCHER","NA")</f>
        <v>NA</v>
      </c>
      <c r="AE532" s="109" t="str">
        <f>IF(AC532="","", IF(AC532="NC","", IF(AC532="NE","", IF(AC532="NA","",IFERROR(VLOOKUP(AC532,Produtos!$A$1:$C$2319,2,FALSE),"Não Cadastrado")))))</f>
        <v/>
      </c>
      <c r="AF532" s="106"/>
      <c r="AG532" s="106"/>
      <c r="AH532" s="106" t="str">
        <f>IF(AC532="","",IF(ISNUMBER(AC532)=FALSE,"Não se aplica",IFERROR(VLOOKUP(AC532,Produtos!$A$1:$C$2319,3,FALSE),"Não Cadastrado")))</f>
        <v/>
      </c>
      <c r="AI532" s="106"/>
      <c r="AJ532" s="106" t="str">
        <f>VLOOKUP(Tabela2[[#This Row],[SIEMA]],Siema2025,26,FALSE)</f>
        <v>Erro de procedimento durante o abastecimento do reservatório da BA-4112/B.</v>
      </c>
      <c r="AK532" s="109"/>
      <c r="AL532" s="109"/>
      <c r="AM532" s="109"/>
      <c r="AN532" s="110" t="str">
        <f>VLOOKUP(Tabela2[[#This Row],[SIEMA]],Siema2025,51,FALSE)</f>
        <v/>
      </c>
      <c r="AO532" s="110" t="str">
        <f>VLOOKUP(Tabela2[[#This Row],[SIEMA]],Siema2025,53,FALSE)</f>
        <v/>
      </c>
      <c r="AP532" s="110" t="str">
        <f>VLOOKUP(Tabela2[[#This Row],[SIEMA]],Siema2025,55,FALSE)</f>
        <v/>
      </c>
      <c r="AQ532" s="110" t="str">
        <f>VLOOKUP(Tabela2[[#This Row],[SIEMA]],Siema2025,57,FALSE)</f>
        <v/>
      </c>
      <c r="AR532" s="110" t="str">
        <f>VLOOKUP(Tabela2[[#This Row],[SIEMA]],Siema2025,59,FALSE)</f>
        <v/>
      </c>
      <c r="AS532" s="110" t="str">
        <f>VLOOKUP(Tabela2[[#This Row],[SIEMA]],Siema2025,61,FALSE)</f>
        <v/>
      </c>
      <c r="AT532" s="110" t="str">
        <f>VLOOKUP(Tabela2[[#This Row],[SIEMA]],Siema2025,63,FALSE)</f>
        <v/>
      </c>
      <c r="AU532" s="110" t="str">
        <f>VLOOKUP(Tabela2[[#This Row],[SIEMA]],Siema2025,65,FALSE)</f>
        <v>X</v>
      </c>
      <c r="AV532" s="110" t="str">
        <f>VLOOKUP(Tabela2[[#This Row],[SIEMA]],Siema2025,67,FALSE)</f>
        <v/>
      </c>
      <c r="AW532" s="110" t="str">
        <f>VLOOKUP(Tabela2[[#This Row],[SIEMA]],Siema2025,69,FALSE)</f>
        <v/>
      </c>
      <c r="AX532" s="110" t="str">
        <f>VLOOKUP(Tabela2[[#This Row],[SIEMA]],Siema2025,71,FALSE)</f>
        <v/>
      </c>
      <c r="AY532" s="110" t="str">
        <f>VLOOKUP(Tabela2[[#This Row],[SIEMA]],Siema2025,73,FALSE)</f>
        <v/>
      </c>
      <c r="AZ532" s="110" t="str">
        <f>VLOOKUP(Tabela2[[#This Row],[SIEMA]],Siema2025,75,FALSE)</f>
        <v/>
      </c>
      <c r="BA532" s="110" t="str">
        <f>VLOOKUP(Tabela2[[#This Row],[SIEMA]],Siema2025,77,FALSE)</f>
        <v/>
      </c>
      <c r="BB532" s="110" t="str">
        <f>VLOOKUP(Tabela2[[#This Row],[SIEMA]],Siema2025,79,FALSE)</f>
        <v/>
      </c>
      <c r="BC532" s="110" t="str">
        <f>IF(Tabela2[[#This Row],[Outro(s) ]] = "X", "PREENCHER","NA")</f>
        <v>NA</v>
      </c>
      <c r="BD532" s="110" t="str">
        <f>VLOOKUP(Tabela2[[#This Row],[SIEMA]],Siema2025,82,FALSE)</f>
        <v/>
      </c>
      <c r="BE532" s="110" t="str">
        <f>VLOOKUP(Tabela2[[#This Row],[SIEMA]],Siema2025,81,FALSE)</f>
        <v/>
      </c>
      <c r="BF532" s="112" t="str">
        <f>VLOOKUP(Tabela2[[#This Row],[SIEMA]],Siema2025,28,FALSE)</f>
        <v>INB - Indústrias Nucleares do Brasil</v>
      </c>
      <c r="BG532" s="112"/>
      <c r="BH532" s="113" t="str">
        <f>VLOOKUP(Tabela2[[#This Row],[SIEMA]],Siema2025,29,FALSE)</f>
        <v>00322818003570</v>
      </c>
      <c r="BI532" s="114" t="str">
        <f>VLOOKUP(Tabela2[[#This Row],[SIEMA]],Siema2025,107,FALSE)</f>
        <v>Não</v>
      </c>
      <c r="BJ532" s="109" t="s">
        <v>7097</v>
      </c>
      <c r="BK532" s="106" t="s">
        <v>2696</v>
      </c>
      <c r="BL532" s="143">
        <v>45869</v>
      </c>
      <c r="BM532" s="110">
        <f ca="1">IF(Tabela2[[#This Row],[Data de atendimento do Ibama (considerar o primeiro documento/ação)]]="",_xlfn.DAYS(TODAY(),J532),_xlfn.DAYS(Tabela2[[#This Row],[Data de atendimento do Ibama (considerar o primeiro documento/ação)]],J532))</f>
        <v>2</v>
      </c>
      <c r="BN532" s="110" t="str">
        <f>IF(Tabela2[[#This Row],[Atendido pelo Ibama ("Não" ou "Sim")]]="Não","Preencher", IF(Tabela2[[#This Row],[Atendido pelo Ibama ("Não" ou "Sim")]]="Sim","NA",""))</f>
        <v>NA</v>
      </c>
      <c r="BO532" s="116" t="s">
        <v>7098</v>
      </c>
      <c r="BP532" s="110" t="str">
        <f>IF(Tabela2[[#This Row],[Forma de atendimento (primeiro documento/ação)]]= "Outros (especificar)", "PREENCHER","NA")</f>
        <v>NA</v>
      </c>
      <c r="BQ532" s="108" t="s">
        <v>123</v>
      </c>
      <c r="BR532" s="110" t="str">
        <f>IF(Tabela2[[#This Row],[Equipe do Ibama foi a campo? Houve sobrevoo do Poseidon?]] = "Sim", "PREENCHER","NA")</f>
        <v>NA</v>
      </c>
      <c r="BS532" s="110" t="str">
        <f>IF(Tabela2[[#This Row],[Se sim, foi emitida Ordem de Emergência? (informações vinculada à coluna CK)]] = "Sim", "PREENCHER","NA")</f>
        <v>NA</v>
      </c>
      <c r="BT532" s="110" t="str">
        <f>IF(Tabela2[[#This Row],[Foi elaborado Relatório de Vistoria pelo Ibama? (informações vinculada à coluna CK)]] = "Sim", "PREENCHER","NA")</f>
        <v>NA</v>
      </c>
      <c r="BU532" s="110" t="s">
        <v>123</v>
      </c>
      <c r="BV532" s="110" t="s">
        <v>123</v>
      </c>
      <c r="BW532" s="110" t="s">
        <v>123</v>
      </c>
      <c r="BX532" s="108"/>
      <c r="BY532" s="108"/>
      <c r="BZ532" s="106" t="str">
        <f>IF(Tabela2[[#This Row],[Data do documento de encerramento]]="NA","NA",IF(Tabela2[[#This Row],[Data do documento de encerramento]]="","Pendente de conclusão/ encerramento",_xlfn.DAYS(Tabela2[[#This Row],[Data do documento de encerramento]],J532)))</f>
        <v>Pendente de conclusão/ encerramento</v>
      </c>
      <c r="CA532" s="109"/>
      <c r="CB532" s="109"/>
      <c r="CC532" s="117"/>
      <c r="CD532" s="109"/>
      <c r="CE532" s="109"/>
      <c r="CF532" s="109"/>
    </row>
    <row r="533" spans="1:84" ht="30.75" hidden="1">
      <c r="A533" s="231">
        <v>202573054025</v>
      </c>
      <c r="B533" s="173" t="s">
        <v>9041</v>
      </c>
      <c r="C533" s="110" t="str">
        <f>VLOOKUP(Tabela2[[#This Row],[SIEMA]],Siema2025,4,FALSE)</f>
        <v xml:space="preserve"> SP</v>
      </c>
      <c r="D533" s="108" t="str">
        <f>VLOOKUP(Tabela2[[#This Row],[SIEMA]],Siema2025,3,FALSE)</f>
        <v xml:space="preserve">São Vicente </v>
      </c>
      <c r="E533" s="108" t="s">
        <v>9042</v>
      </c>
      <c r="F533" s="108"/>
      <c r="G533" s="108" t="s">
        <v>9043</v>
      </c>
      <c r="H533" s="108" t="s">
        <v>9044</v>
      </c>
      <c r="I533" s="106" t="s">
        <v>7118</v>
      </c>
      <c r="J533" s="107">
        <f>VLOOKUP(Tabela2[[#This Row],[SIEMA]],Siema2025,2,FALSE)</f>
        <v>45867</v>
      </c>
      <c r="K533" s="107" t="str">
        <f>VLOOKUP(Tabela2[[#This Row],[SIEMA]],Siema2025,16,FALSE)</f>
        <v>Terça</v>
      </c>
      <c r="L533" s="108" t="str">
        <f>IF(Tabela2[[#This Row],[Data]]="","Sem Informação",VLOOKUP(MONTH(Tabela2[[#This Row],[Data]]),'[1]Validação de dados'!$I$1:$J$13,2,0))</f>
        <v>Julho</v>
      </c>
      <c r="M533" s="106">
        <f>YEAR(Tabela2[[#This Row],[Data]])</f>
        <v>2025</v>
      </c>
      <c r="N533" s="107" t="str">
        <f>VLOOKUP(Tabela2[[#This Row],[SIEMA]],Siema2025,17,FALSE)</f>
        <v>Noturno</v>
      </c>
      <c r="O533" s="107" t="str">
        <f>VLOOKUP(Tabela2[[#This Row],[SIEMA]],Siema2025,5,FALSE)</f>
        <v>Ferrovia</v>
      </c>
      <c r="P533" s="106" t="str">
        <f>VLOOKUP(Tabela2[[#This Row],[SIEMA]],Siema2025,21,FALSE)</f>
        <v>Vandalismo na ferrovia com abertura de 2 bicas em 1 vagão graneleiro carregado com açúcar.</v>
      </c>
      <c r="Q533" s="106" t="s">
        <v>7119</v>
      </c>
      <c r="R533" s="106" t="s">
        <v>7119</v>
      </c>
      <c r="S533" s="109" t="s">
        <v>3999</v>
      </c>
      <c r="T533" s="106">
        <v>100</v>
      </c>
      <c r="U533" s="106" t="s">
        <v>7120</v>
      </c>
      <c r="V533" s="106" t="s">
        <v>7119</v>
      </c>
      <c r="W533" s="106"/>
      <c r="X533" s="115"/>
      <c r="Y533" s="111" t="str">
        <f>IF(W533="","", IF(W533="NC","", IF(W533="NE","", IF(W533="NA","",IFERROR(VLOOKUP(W533,Produtos!$A$1:$C$2319,2,FALSE),"Não Cadastrado")))))</f>
        <v/>
      </c>
      <c r="Z533" s="106" t="str">
        <f>VLOOKUP(Tabela2[[#This Row],[SIEMA]],Siema2025,11,FALSE)</f>
        <v/>
      </c>
      <c r="AA533" s="106" t="str">
        <f>VLOOKUP(Tabela2[[#This Row],[SIEMA]],Siema2025,12,FALSE)</f>
        <v/>
      </c>
      <c r="AB533" s="106" t="str">
        <f>IF(W533="","",IF(ISNUMBER(W533)=FALSE,"Não se aplica",IFERROR(VLOOKUP(W533,Produtos!$A$1:$C$2319,3,FALSE),"Não Cadastrado")))</f>
        <v/>
      </c>
      <c r="AC533" s="106"/>
      <c r="AD533" s="110"/>
      <c r="AE533" s="109" t="str">
        <f>IF(AC533="","", IF(AC533="NC","", IF(AC533="NE","", IF(AC533="NA","",IFERROR(VLOOKUP(AC533,Produtos!$A$1:$C$2319,2,FALSE),"Não Cadastrado")))))</f>
        <v/>
      </c>
      <c r="AF533" s="106"/>
      <c r="AG533" s="106"/>
      <c r="AH533" s="106" t="str">
        <f>IF(AC533="","",IF(ISNUMBER(AC533)=FALSE,"Não se aplica",IFERROR(VLOOKUP(AC533,Produtos!$A$1:$C$2319,3,FALSE),"Não Cadastrado")))</f>
        <v/>
      </c>
      <c r="AI533" s="106"/>
      <c r="AJ533" s="106" t="str">
        <f>VLOOKUP(Tabela2[[#This Row],[SIEMA]],Siema2025,26,FALSE)</f>
        <v>Ato criminoso caracterizado pela abertura de bicas em vagão graneleiro ferroviário carregado com açúcar.</v>
      </c>
      <c r="AK533" s="109" t="s">
        <v>7121</v>
      </c>
      <c r="AL533" s="109"/>
      <c r="AM533" s="109"/>
      <c r="AN533" s="110" t="str">
        <f>VLOOKUP(Tabela2[[#This Row],[SIEMA]],Siema2025,51,FALSE)</f>
        <v/>
      </c>
      <c r="AO533" s="110" t="str">
        <f>VLOOKUP(Tabela2[[#This Row],[SIEMA]],Siema2025,53,FALSE)</f>
        <v/>
      </c>
      <c r="AP533" s="110" t="str">
        <f>VLOOKUP(Tabela2[[#This Row],[SIEMA]],Siema2025,55,FALSE)</f>
        <v/>
      </c>
      <c r="AQ533" s="110" t="str">
        <f>VLOOKUP(Tabela2[[#This Row],[SIEMA]],Siema2025,57,FALSE)</f>
        <v/>
      </c>
      <c r="AR533" s="110" t="str">
        <f>VLOOKUP(Tabela2[[#This Row],[SIEMA]],Siema2025,59,FALSE)</f>
        <v/>
      </c>
      <c r="AS533" s="110" t="str">
        <f>VLOOKUP(Tabela2[[#This Row],[SIEMA]],Siema2025,61,FALSE)</f>
        <v/>
      </c>
      <c r="AT533" s="110" t="str">
        <f>VLOOKUP(Tabela2[[#This Row],[SIEMA]],Siema2025,63,FALSE)</f>
        <v/>
      </c>
      <c r="AU533" s="110" t="str">
        <f>VLOOKUP(Tabela2[[#This Row],[SIEMA]],Siema2025,65,FALSE)</f>
        <v>X</v>
      </c>
      <c r="AV533" s="110" t="str">
        <f>VLOOKUP(Tabela2[[#This Row],[SIEMA]],Siema2025,67,FALSE)</f>
        <v/>
      </c>
      <c r="AW533" s="110" t="str">
        <f>VLOOKUP(Tabela2[[#This Row],[SIEMA]],Siema2025,69,FALSE)</f>
        <v/>
      </c>
      <c r="AX533" s="110" t="str">
        <f>VLOOKUP(Tabela2[[#This Row],[SIEMA]],Siema2025,71,FALSE)</f>
        <v/>
      </c>
      <c r="AY533" s="110" t="str">
        <f>VLOOKUP(Tabela2[[#This Row],[SIEMA]],Siema2025,73,FALSE)</f>
        <v/>
      </c>
      <c r="AZ533" s="110" t="str">
        <f>VLOOKUP(Tabela2[[#This Row],[SIEMA]],Siema2025,75,FALSE)</f>
        <v/>
      </c>
      <c r="BA533" s="110" t="str">
        <f>VLOOKUP(Tabela2[[#This Row],[SIEMA]],Siema2025,77,FALSE)</f>
        <v/>
      </c>
      <c r="BB533" s="110" t="str">
        <f>VLOOKUP(Tabela2[[#This Row],[SIEMA]],Siema2025,79,FALSE)</f>
        <v/>
      </c>
      <c r="BC533" s="110" t="str">
        <f>IF(Tabela2[[#This Row],[Outro(s) ]] = "X", "PREENCHER","NA")</f>
        <v>NA</v>
      </c>
      <c r="BD533" s="110" t="str">
        <f>VLOOKUP(Tabela2[[#This Row],[SIEMA]],Siema2025,82,FALSE)</f>
        <v/>
      </c>
      <c r="BE533" s="110" t="str">
        <f>VLOOKUP(Tabela2[[#This Row],[SIEMA]],Siema2025,81,FALSE)</f>
        <v/>
      </c>
      <c r="BF533" s="112" t="s">
        <v>3066</v>
      </c>
      <c r="BG533" s="112" t="s">
        <v>7122</v>
      </c>
      <c r="BH533" s="113" t="str">
        <f>VLOOKUP(Tabela2[[#This Row],[SIEMA]],Siema2025,29,FALSE)</f>
        <v>02502844000166</v>
      </c>
      <c r="BI533" s="114" t="str">
        <f>VLOOKUP(Tabela2[[#This Row],[SIEMA]],Siema2025,107,FALSE)</f>
        <v>Não</v>
      </c>
      <c r="BJ533" s="109" t="s">
        <v>7097</v>
      </c>
      <c r="BK533" s="106" t="s">
        <v>2696</v>
      </c>
      <c r="BL533" s="143">
        <v>45876</v>
      </c>
      <c r="BM533" s="110">
        <f ca="1">IF(Tabela2[[#This Row],[Data de atendimento do Ibama (considerar o primeiro documento/ação)]]="",_xlfn.DAYS(TODAY(),J533),_xlfn.DAYS(Tabela2[[#This Row],[Data de atendimento do Ibama (considerar o primeiro documento/ação)]],J533))</f>
        <v>9</v>
      </c>
      <c r="BN533" s="110" t="str">
        <f>IF(Tabela2[[#This Row],[Atendido pelo Ibama ("Não" ou "Sim")]]="Não","Preencher", IF(Tabela2[[#This Row],[Atendido pelo Ibama ("Não" ou "Sim")]]="Sim","NA",""))</f>
        <v>NA</v>
      </c>
      <c r="BO533" s="116" t="s">
        <v>7098</v>
      </c>
      <c r="BP533" s="110" t="str">
        <f>IF(Tabela2[[#This Row],[Forma de atendimento (primeiro documento/ação)]]= "Outros (especificar)", "PREENCHER","NA")</f>
        <v>NA</v>
      </c>
      <c r="BQ533" s="108" t="s">
        <v>123</v>
      </c>
      <c r="BR533" s="110" t="str">
        <f>IF(Tabela2[[#This Row],[Equipe do Ibama foi a campo? Houve sobrevoo do Poseidon?]] = "Sim", "PREENCHER","NA")</f>
        <v>NA</v>
      </c>
      <c r="BS533" s="110" t="str">
        <f>IF(Tabela2[[#This Row],[Se sim, foi emitida Ordem de Emergência? (informações vinculada à coluna CK)]] = "Sim", "PREENCHER","NA")</f>
        <v>NA</v>
      </c>
      <c r="BT533" s="110" t="s">
        <v>7125</v>
      </c>
      <c r="BU533" s="110" t="s">
        <v>2696</v>
      </c>
      <c r="BV533" s="110" t="s">
        <v>123</v>
      </c>
      <c r="BW533" s="110" t="s">
        <v>123</v>
      </c>
      <c r="BX533" s="108" t="s">
        <v>7119</v>
      </c>
      <c r="BY533" s="108"/>
      <c r="BZ533" s="106" t="str">
        <f>IF(Tabela2[[#This Row],[Data do documento de encerramento]]="NA","NA",IF(Tabela2[[#This Row],[Data do documento de encerramento]]="","Pendente de conclusão/ encerramento",_xlfn.DAYS(Tabela2[[#This Row],[Data do documento de encerramento]],J533)))</f>
        <v>Pendente de conclusão/ encerramento</v>
      </c>
      <c r="CA533" s="109" t="s">
        <v>7126</v>
      </c>
      <c r="CB533" s="109"/>
      <c r="CC533" s="109"/>
      <c r="CD533" s="109"/>
      <c r="CE533" s="109"/>
      <c r="CF533" s="109"/>
    </row>
    <row r="534" spans="1:84" ht="30.75" hidden="1">
      <c r="A534" s="172">
        <v>202573050409</v>
      </c>
      <c r="B534" s="173" t="s">
        <v>9045</v>
      </c>
      <c r="C534" s="110" t="str">
        <f>VLOOKUP(Tabela2[[#This Row],[SIEMA]],Siema2025,4,FALSE)</f>
        <v xml:space="preserve"> SP</v>
      </c>
      <c r="D534" s="108" t="str">
        <f>VLOOKUP(Tabela2[[#This Row],[SIEMA]],Siema2025,3,FALSE)</f>
        <v xml:space="preserve">Taquaritinga </v>
      </c>
      <c r="E534" s="108" t="str">
        <f>VLOOKUP(Tabela2[[#This Row],[SIEMA]],Siema2025,20,FALSE)</f>
        <v>73+900</v>
      </c>
      <c r="F534" s="108"/>
      <c r="G534" s="108" t="s">
        <v>9046</v>
      </c>
      <c r="H534" s="108" t="s">
        <v>9047</v>
      </c>
      <c r="I534" s="106" t="s">
        <v>7118</v>
      </c>
      <c r="J534" s="107">
        <f>VLOOKUP(Tabela2[[#This Row],[SIEMA]],Siema2025,2,FALSE)</f>
        <v>45868</v>
      </c>
      <c r="K534" s="107" t="str">
        <f>VLOOKUP(Tabela2[[#This Row],[SIEMA]],Siema2025,16,FALSE)</f>
        <v>Quarta</v>
      </c>
      <c r="L534" s="108" t="str">
        <f>IF(Tabela2[[#This Row],[Data]]="","Sem Informação",VLOOKUP(MONTH(Tabela2[[#This Row],[Data]]),'[1]Validação de dados'!$I$1:$J$13,2,0))</f>
        <v>Julho</v>
      </c>
      <c r="M534" s="106">
        <f>YEAR(Tabela2[[#This Row],[Data]])</f>
        <v>2025</v>
      </c>
      <c r="N534" s="107" t="str">
        <f>VLOOKUP(Tabela2[[#This Row],[SIEMA]],Siema2025,17,FALSE)</f>
        <v>Vespertino</v>
      </c>
      <c r="O534" s="107" t="str">
        <f>VLOOKUP(Tabela2[[#This Row],[SIEMA]],Siema2025,5,FALSE)</f>
        <v>Ferrovia</v>
      </c>
      <c r="P534" s="106" t="str">
        <f>VLOOKUP(Tabela2[[#This Row],[SIEMA]],Siema2025,21,FALSE)</f>
        <v>Vazamento de Milho sobre a Via Permanente</v>
      </c>
      <c r="Q534" s="106" t="s">
        <v>7119</v>
      </c>
      <c r="R534" s="106" t="s">
        <v>7119</v>
      </c>
      <c r="S534" s="109" t="s">
        <v>365</v>
      </c>
      <c r="T534" s="106" t="str">
        <f>VLOOKUP(Tabela2[[#This Row],[SIEMA]],Siema2025,11,FALSE)</f>
        <v>230</v>
      </c>
      <c r="U534" s="106" t="s">
        <v>7120</v>
      </c>
      <c r="V534" s="106" t="s">
        <v>7119</v>
      </c>
      <c r="W534" s="106"/>
      <c r="X534" s="115"/>
      <c r="Y534" s="111" t="str">
        <f>IF(W534="","", IF(W534="NC","", IF(W534="NE","", IF(W534="NA","",IFERROR(VLOOKUP(W534,Produtos!$A$1:$C$2319,2,FALSE),"Não Cadastrado")))))</f>
        <v/>
      </c>
      <c r="Z534" s="106"/>
      <c r="AA534" s="106"/>
      <c r="AB534" s="106" t="str">
        <f>IF(W534="","",IF(ISNUMBER(W534)=FALSE,"Não se aplica",IFERROR(VLOOKUP(W534,Produtos!$A$1:$C$2319,3,FALSE),"Não Cadastrado")))</f>
        <v/>
      </c>
      <c r="AC534" s="106"/>
      <c r="AD534" s="110"/>
      <c r="AE534" s="109" t="str">
        <f>IF(AC534="","", IF(AC534="NC","", IF(AC534="NE","", IF(AC534="NA","",IFERROR(VLOOKUP(AC534,Produtos!$A$1:$C$2319,2,FALSE),"Não Cadastrado")))))</f>
        <v/>
      </c>
      <c r="AF534" s="106"/>
      <c r="AG534" s="106"/>
      <c r="AH534" s="106" t="str">
        <f>IF(AC534="","",IF(ISNUMBER(AC534)=FALSE,"Não se aplica",IFERROR(VLOOKUP(AC534,Produtos!$A$1:$C$2319,3,FALSE),"Não Cadastrado")))</f>
        <v/>
      </c>
      <c r="AI534" s="106"/>
      <c r="AJ534" s="106" t="str">
        <f>VLOOKUP(Tabela2[[#This Row],[SIEMA]],Siema2025,26,FALSE)</f>
        <v>Evento caracterizado por vandalismo e abertura de vagões carregados com milho (Aproximadamente 230 toneladas), em decorrência de ataque criminoso.</v>
      </c>
      <c r="AK534" s="109" t="s">
        <v>7121</v>
      </c>
      <c r="AL534" s="109"/>
      <c r="AM534" s="109"/>
      <c r="AN534" s="110" t="str">
        <f>VLOOKUP(Tabela2[[#This Row],[SIEMA]],Siema2025,51,FALSE)</f>
        <v/>
      </c>
      <c r="AO534" s="110" t="str">
        <f>VLOOKUP(Tabela2[[#This Row],[SIEMA]],Siema2025,53,FALSE)</f>
        <v/>
      </c>
      <c r="AP534" s="110" t="str">
        <f>VLOOKUP(Tabela2[[#This Row],[SIEMA]],Siema2025,55,FALSE)</f>
        <v/>
      </c>
      <c r="AQ534" s="110" t="str">
        <f>VLOOKUP(Tabela2[[#This Row],[SIEMA]],Siema2025,57,FALSE)</f>
        <v/>
      </c>
      <c r="AR534" s="110" t="str">
        <f>VLOOKUP(Tabela2[[#This Row],[SIEMA]],Siema2025,59,FALSE)</f>
        <v/>
      </c>
      <c r="AS534" s="110" t="str">
        <f>VLOOKUP(Tabela2[[#This Row],[SIEMA]],Siema2025,61,FALSE)</f>
        <v/>
      </c>
      <c r="AT534" s="110" t="str">
        <f>VLOOKUP(Tabela2[[#This Row],[SIEMA]],Siema2025,63,FALSE)</f>
        <v/>
      </c>
      <c r="AU534" s="110" t="str">
        <f>VLOOKUP(Tabela2[[#This Row],[SIEMA]],Siema2025,65,FALSE)</f>
        <v>X</v>
      </c>
      <c r="AV534" s="110" t="str">
        <f>VLOOKUP(Tabela2[[#This Row],[SIEMA]],Siema2025,67,FALSE)</f>
        <v/>
      </c>
      <c r="AW534" s="110" t="str">
        <f>VLOOKUP(Tabela2[[#This Row],[SIEMA]],Siema2025,69,FALSE)</f>
        <v/>
      </c>
      <c r="AX534" s="110" t="str">
        <f>VLOOKUP(Tabela2[[#This Row],[SIEMA]],Siema2025,71,FALSE)</f>
        <v/>
      </c>
      <c r="AY534" s="110" t="str">
        <f>VLOOKUP(Tabela2[[#This Row],[SIEMA]],Siema2025,73,FALSE)</f>
        <v/>
      </c>
      <c r="AZ534" s="110" t="str">
        <f>VLOOKUP(Tabela2[[#This Row],[SIEMA]],Siema2025,75,FALSE)</f>
        <v/>
      </c>
      <c r="BA534" s="110" t="str">
        <f>VLOOKUP(Tabela2[[#This Row],[SIEMA]],Siema2025,77,FALSE)</f>
        <v/>
      </c>
      <c r="BB534" s="110" t="str">
        <f>VLOOKUP(Tabela2[[#This Row],[SIEMA]],Siema2025,79,FALSE)</f>
        <v/>
      </c>
      <c r="BC534" s="110" t="str">
        <f>IF(Tabela2[[#This Row],[Outro(s) ]] = "X", "PREENCHER","NA")</f>
        <v>NA</v>
      </c>
      <c r="BD534" s="110" t="str">
        <f>VLOOKUP(Tabela2[[#This Row],[SIEMA]],Siema2025,82,FALSE)</f>
        <v/>
      </c>
      <c r="BE534" s="110" t="str">
        <f>VLOOKUP(Tabela2[[#This Row],[SIEMA]],Siema2025,81,FALSE)</f>
        <v/>
      </c>
      <c r="BF534" s="112" t="s">
        <v>3066</v>
      </c>
      <c r="BG534" s="112" t="s">
        <v>7122</v>
      </c>
      <c r="BH534" s="113" t="str">
        <f>VLOOKUP(Tabela2[[#This Row],[SIEMA]],Siema2025,29,FALSE)</f>
        <v>02502844000166</v>
      </c>
      <c r="BI534" s="114" t="str">
        <f>VLOOKUP(Tabela2[[#This Row],[SIEMA]],Siema2025,107,FALSE)</f>
        <v>Não</v>
      </c>
      <c r="BJ534" s="109" t="s">
        <v>7097</v>
      </c>
      <c r="BK534" s="106" t="s">
        <v>2696</v>
      </c>
      <c r="BL534" s="143">
        <v>45870</v>
      </c>
      <c r="BM534" s="110">
        <f ca="1">IF(Tabela2[[#This Row],[Data de atendimento do Ibama (considerar o primeiro documento/ação)]]="",_xlfn.DAYS(TODAY(),J534),_xlfn.DAYS(Tabela2[[#This Row],[Data de atendimento do Ibama (considerar o primeiro documento/ação)]],J534))</f>
        <v>2</v>
      </c>
      <c r="BN534" s="110" t="str">
        <f>IF(Tabela2[[#This Row],[Atendido pelo Ibama ("Não" ou "Sim")]]="Não","Preencher", IF(Tabela2[[#This Row],[Atendido pelo Ibama ("Não" ou "Sim")]]="Sim","NA",""))</f>
        <v>NA</v>
      </c>
      <c r="BO534" s="116" t="s">
        <v>7098</v>
      </c>
      <c r="BP534" s="110" t="str">
        <f>IF(Tabela2[[#This Row],[Forma de atendimento (primeiro documento/ação)]]= "Outros (especificar)", "PREENCHER","NA")</f>
        <v>NA</v>
      </c>
      <c r="BQ534" s="108" t="s">
        <v>2696</v>
      </c>
      <c r="BR534" s="110" t="s">
        <v>123</v>
      </c>
      <c r="BS534" s="110" t="s">
        <v>2696</v>
      </c>
      <c r="BT534" s="110" t="s">
        <v>7099</v>
      </c>
      <c r="BU534" s="110" t="s">
        <v>2696</v>
      </c>
      <c r="BV534" s="110" t="s">
        <v>123</v>
      </c>
      <c r="BW534" s="110" t="s">
        <v>2696</v>
      </c>
      <c r="BX534" s="108" t="s">
        <v>7113</v>
      </c>
      <c r="BY534" s="143">
        <v>45932</v>
      </c>
      <c r="BZ534" s="106">
        <f>IF(Tabela2[[#This Row],[Data do documento de encerramento]]="NA","NA",IF(Tabela2[[#This Row],[Data do documento de encerramento]]="","Pendente de conclusão/ encerramento",_xlfn.DAYS(Tabela2[[#This Row],[Data do documento de encerramento]],J534)))</f>
        <v>64</v>
      </c>
      <c r="CA534" s="109"/>
      <c r="CB534" s="109"/>
      <c r="CC534" s="109"/>
      <c r="CD534" s="109"/>
      <c r="CE534" s="109"/>
      <c r="CF534" s="109"/>
    </row>
    <row r="535" spans="1:84" ht="60.75" hidden="1">
      <c r="A535" s="172">
        <v>202573050415</v>
      </c>
      <c r="B535" s="173" t="s">
        <v>9048</v>
      </c>
      <c r="C535" s="110" t="str">
        <f>VLOOKUP(Tabela2[[#This Row],[SIEMA]],Siema2025,4,FALSE)</f>
        <v xml:space="preserve"> SP</v>
      </c>
      <c r="D535" s="108" t="str">
        <f>VLOOKUP(Tabela2[[#This Row],[SIEMA]],Siema2025,3,FALSE)</f>
        <v xml:space="preserve">Itapecerica da Serra </v>
      </c>
      <c r="E535" s="108" t="str">
        <f>VLOOKUP(Tabela2[[#This Row],[SIEMA]],Siema2025,20,FALSE)</f>
        <v/>
      </c>
      <c r="F535" s="108"/>
      <c r="G535" s="108" t="s">
        <v>9049</v>
      </c>
      <c r="H535" s="108" t="s">
        <v>9050</v>
      </c>
      <c r="I535" s="106" t="s">
        <v>7118</v>
      </c>
      <c r="J535" s="107">
        <f>VLOOKUP(Tabela2[[#This Row],[SIEMA]],Siema2025,2,FALSE)</f>
        <v>45868</v>
      </c>
      <c r="K535" s="107" t="str">
        <f>VLOOKUP(Tabela2[[#This Row],[SIEMA]],Siema2025,16,FALSE)</f>
        <v>Quarta</v>
      </c>
      <c r="L535" s="108" t="str">
        <f>IF(Tabela2[[#This Row],[Data]]="","Sem Informação",VLOOKUP(MONTH(Tabela2[[#This Row],[Data]]),'[1]Validação de dados'!$I$1:$J$13,2,0))</f>
        <v>Julho</v>
      </c>
      <c r="M535" s="106">
        <f>YEAR(Tabela2[[#This Row],[Data]])</f>
        <v>2025</v>
      </c>
      <c r="N535" s="107" t="str">
        <f>VLOOKUP(Tabela2[[#This Row],[SIEMA]],Siema2025,17,FALSE)</f>
        <v>Matutino</v>
      </c>
      <c r="O535" s="107" t="str">
        <f>VLOOKUP(Tabela2[[#This Row],[SIEMA]],Siema2025,5,FALSE)</f>
        <v>Ferrovia</v>
      </c>
      <c r="P535" s="106" t="str">
        <f>VLOOKUP(Tabela2[[#This Row],[SIEMA]],Siema2025,21,FALSE)</f>
        <v>Quebra de mandíbula de 1 vagão graneleiro carregado com farelo de soja, e descarrilhou esse vagão, devido o tempo de locomotiva extra para auxiliar ser muito alto e a circulação travada , foi definido o tombamento.</v>
      </c>
      <c r="Q535" s="106" t="s">
        <v>7119</v>
      </c>
      <c r="R535" s="106" t="s">
        <v>7119</v>
      </c>
      <c r="S535" s="109" t="s">
        <v>7430</v>
      </c>
      <c r="T535" s="106" t="s">
        <v>8077</v>
      </c>
      <c r="U535" s="106" t="str">
        <f>VLOOKUP(Tabela2[[#This Row],[SIEMA]],Siema2025,12,FALSE)</f>
        <v/>
      </c>
      <c r="V535" s="106" t="str">
        <f>IF(Q535="","",IF(ISNUMBER(Q535)=FALSE,"Não se aplica",IFERROR(VLOOKUP(Q535,Produtos!$A$1:$C$2319,3,FALSE),"Não Cadastrado")))</f>
        <v>Não se aplica</v>
      </c>
      <c r="W535" s="106"/>
      <c r="X535" s="115"/>
      <c r="Y535" s="111" t="str">
        <f>IF(W535="","", IF(W535="NC","", IF(W535="NE","", IF(W535="NA","",IFERROR(VLOOKUP(W535,Produtos!$A$1:$C$2319,2,FALSE),"Não Cadastrado")))))</f>
        <v/>
      </c>
      <c r="Z535" s="106" t="str">
        <f>VLOOKUP(Tabela2[[#This Row],[SIEMA]],Siema2025,11,FALSE)</f>
        <v/>
      </c>
      <c r="AA535" s="106" t="str">
        <f>VLOOKUP(Tabela2[[#This Row],[SIEMA]],Siema2025,12,FALSE)</f>
        <v/>
      </c>
      <c r="AB535" s="106" t="str">
        <f>IF(W535="","",IF(ISNUMBER(W535)=FALSE,"Não se aplica",IFERROR(VLOOKUP(W535,Produtos!$A$1:$C$2319,3,FALSE),"Não Cadastrado")))</f>
        <v/>
      </c>
      <c r="AC535" s="106"/>
      <c r="AD535" s="110"/>
      <c r="AE535" s="109" t="str">
        <f>IF(AC535="","", IF(AC535="NC","", IF(AC535="NE","", IF(AC535="NA","",IFERROR(VLOOKUP(AC535,Produtos!$A$1:$C$2319,2,FALSE),"Não Cadastrado")))))</f>
        <v/>
      </c>
      <c r="AF535" s="106"/>
      <c r="AG535" s="106"/>
      <c r="AH535" s="106" t="str">
        <f>IF(AC535="","",IF(ISNUMBER(AC535)=FALSE,"Não se aplica",IFERROR(VLOOKUP(AC535,Produtos!$A$1:$C$2319,3,FALSE),"Não Cadastrado")))</f>
        <v/>
      </c>
      <c r="AI535" s="106"/>
      <c r="AJ535" s="106" t="str">
        <f>VLOOKUP(Tabela2[[#This Row],[SIEMA]],Siema2025,26,FALSE)</f>
        <v>Quebra de mandíbula de 1 vagão graneleiro carregado com farelo de soja, e descarrilhou esse vagão, devido o tempo de locomotiva extra para auxiliar ser muito alto e a circulação travada , foi definido o tombamento.</v>
      </c>
      <c r="AK535" s="109" t="s">
        <v>7110</v>
      </c>
      <c r="AL535" s="109"/>
      <c r="AM535" s="109"/>
      <c r="AN535" s="110" t="str">
        <f>VLOOKUP(Tabela2[[#This Row],[SIEMA]],Siema2025,51,FALSE)</f>
        <v/>
      </c>
      <c r="AO535" s="110" t="str">
        <f>VLOOKUP(Tabela2[[#This Row],[SIEMA]],Siema2025,53,FALSE)</f>
        <v/>
      </c>
      <c r="AP535" s="110" t="str">
        <f>VLOOKUP(Tabela2[[#This Row],[SIEMA]],Siema2025,55,FALSE)</f>
        <v/>
      </c>
      <c r="AQ535" s="110" t="str">
        <f>VLOOKUP(Tabela2[[#This Row],[SIEMA]],Siema2025,57,FALSE)</f>
        <v/>
      </c>
      <c r="AR535" s="110" t="str">
        <f>VLOOKUP(Tabela2[[#This Row],[SIEMA]],Siema2025,59,FALSE)</f>
        <v/>
      </c>
      <c r="AS535" s="110" t="str">
        <f>VLOOKUP(Tabela2[[#This Row],[SIEMA]],Siema2025,61,FALSE)</f>
        <v/>
      </c>
      <c r="AT535" s="110" t="str">
        <f>VLOOKUP(Tabela2[[#This Row],[SIEMA]],Siema2025,63,FALSE)</f>
        <v/>
      </c>
      <c r="AU535" s="110" t="str">
        <f>VLOOKUP(Tabela2[[#This Row],[SIEMA]],Siema2025,65,FALSE)</f>
        <v>X</v>
      </c>
      <c r="AV535" s="110" t="str">
        <f>VLOOKUP(Tabela2[[#This Row],[SIEMA]],Siema2025,67,FALSE)</f>
        <v/>
      </c>
      <c r="AW535" s="110" t="str">
        <f>VLOOKUP(Tabela2[[#This Row],[SIEMA]],Siema2025,69,FALSE)</f>
        <v/>
      </c>
      <c r="AX535" s="110" t="str">
        <f>VLOOKUP(Tabela2[[#This Row],[SIEMA]],Siema2025,71,FALSE)</f>
        <v/>
      </c>
      <c r="AY535" s="110" t="str">
        <f>VLOOKUP(Tabela2[[#This Row],[SIEMA]],Siema2025,73,FALSE)</f>
        <v/>
      </c>
      <c r="AZ535" s="110" t="str">
        <f>VLOOKUP(Tabela2[[#This Row],[SIEMA]],Siema2025,75,FALSE)</f>
        <v/>
      </c>
      <c r="BA535" s="110" t="str">
        <f>VLOOKUP(Tabela2[[#This Row],[SIEMA]],Siema2025,77,FALSE)</f>
        <v/>
      </c>
      <c r="BB535" s="110" t="str">
        <f>VLOOKUP(Tabela2[[#This Row],[SIEMA]],Siema2025,79,FALSE)</f>
        <v/>
      </c>
      <c r="BC535" s="110" t="str">
        <f>IF(Tabela2[[#This Row],[Outro(s) ]] = "X", "PREENCHER","NA")</f>
        <v>NA</v>
      </c>
      <c r="BD535" s="110" t="str">
        <f>VLOOKUP(Tabela2[[#This Row],[SIEMA]],Siema2025,82,FALSE)</f>
        <v/>
      </c>
      <c r="BE535" s="110" t="str">
        <f>VLOOKUP(Tabela2[[#This Row],[SIEMA]],Siema2025,81,FALSE)</f>
        <v/>
      </c>
      <c r="BF535" s="112" t="s">
        <v>3066</v>
      </c>
      <c r="BG535" s="112" t="s">
        <v>7122</v>
      </c>
      <c r="BH535" s="113" t="str">
        <f>VLOOKUP(Tabela2[[#This Row],[SIEMA]],Siema2025,29,FALSE)</f>
        <v>02502844000166</v>
      </c>
      <c r="BI535" s="114" t="str">
        <f>VLOOKUP(Tabela2[[#This Row],[SIEMA]],Siema2025,107,FALSE)</f>
        <v>Não</v>
      </c>
      <c r="BJ535" s="109" t="s">
        <v>7097</v>
      </c>
      <c r="BK535" s="106" t="s">
        <v>2696</v>
      </c>
      <c r="BL535" s="143">
        <v>45870</v>
      </c>
      <c r="BM535" s="110">
        <f ca="1">IF(Tabela2[[#This Row],[Data de atendimento do Ibama (considerar o primeiro documento/ação)]]="",_xlfn.DAYS(TODAY(),J535),_xlfn.DAYS(Tabela2[[#This Row],[Data de atendimento do Ibama (considerar o primeiro documento/ação)]],J535))</f>
        <v>2</v>
      </c>
      <c r="BN535" s="110" t="str">
        <f>IF(Tabela2[[#This Row],[Atendido pelo Ibama ("Não" ou "Sim")]]="Não","Preencher", IF(Tabela2[[#This Row],[Atendido pelo Ibama ("Não" ou "Sim")]]="Sim","NA",""))</f>
        <v>NA</v>
      </c>
      <c r="BO535" s="116" t="s">
        <v>7098</v>
      </c>
      <c r="BP535" s="110" t="str">
        <f>IF(Tabela2[[#This Row],[Forma de atendimento (primeiro documento/ação)]]= "Outros (especificar)", "PREENCHER","NA")</f>
        <v>NA</v>
      </c>
      <c r="BQ535" s="108" t="s">
        <v>123</v>
      </c>
      <c r="BR535" s="110" t="str">
        <f>IF(Tabela2[[#This Row],[Equipe do Ibama foi a campo? Houve sobrevoo do Poseidon?]] = "Sim", "PREENCHER","NA")</f>
        <v>NA</v>
      </c>
      <c r="BS535" s="110" t="str">
        <f>IF(Tabela2[[#This Row],[Se sim, foi emitida Ordem de Emergência? (informações vinculada à coluna CK)]] = "Sim", "PREENCHER","NA")</f>
        <v>NA</v>
      </c>
      <c r="BT535" s="110" t="s">
        <v>7099</v>
      </c>
      <c r="BU535" s="110" t="s">
        <v>123</v>
      </c>
      <c r="BV535" s="110" t="s">
        <v>123</v>
      </c>
      <c r="BW535" s="110" t="s">
        <v>123</v>
      </c>
      <c r="BX535" s="108"/>
      <c r="BY535" s="143"/>
      <c r="BZ535" s="106" t="str">
        <f>IF(Tabela2[[#This Row],[Data do documento de encerramento]]="NA","NA",IF(Tabela2[[#This Row],[Data do documento de encerramento]]="","Pendente de conclusão/ encerramento",_xlfn.DAYS(Tabela2[[#This Row],[Data do documento de encerramento]],J535)))</f>
        <v>Pendente de conclusão/ encerramento</v>
      </c>
      <c r="CA535" s="109" t="s">
        <v>9051</v>
      </c>
      <c r="CB535" s="109"/>
      <c r="CC535" s="109"/>
      <c r="CD535" s="109"/>
      <c r="CE535" s="109"/>
      <c r="CF535" s="109"/>
    </row>
    <row r="536" spans="1:84" ht="45.75">
      <c r="A536" s="185">
        <v>202573182843</v>
      </c>
      <c r="B536" s="120" t="s">
        <v>9052</v>
      </c>
      <c r="C536" s="110" t="s">
        <v>672</v>
      </c>
      <c r="D536" s="108" t="s">
        <v>637</v>
      </c>
      <c r="E536" s="108" t="s">
        <v>7239</v>
      </c>
      <c r="F536" s="108"/>
      <c r="G536" s="108" t="s">
        <v>9053</v>
      </c>
      <c r="H536" s="108" t="s">
        <v>9054</v>
      </c>
      <c r="I536" s="106" t="s">
        <v>124</v>
      </c>
      <c r="J536" s="107">
        <f>VLOOKUP(Tabela2[[#This Row],[SIEMA]],Siema2025,2,FALSE)</f>
        <v>45868</v>
      </c>
      <c r="K536" s="107" t="str">
        <f>VLOOKUP(Tabela2[[#This Row],[SIEMA]],Siema2025,16,FALSE)</f>
        <v>Quarta</v>
      </c>
      <c r="L536" s="108" t="str">
        <f>IF(Tabela2[[#This Row],[Data]]="","Sem Informação",VLOOKUP(MONTH(Tabela2[[#This Row],[Data]]),'[1]Validação de dados'!$I$1:$J$13,2,0))</f>
        <v>Julho</v>
      </c>
      <c r="M536" s="106">
        <f>YEAR(Tabela2[[#This Row],[Data]])</f>
        <v>2025</v>
      </c>
      <c r="N536" s="107" t="str">
        <f>VLOOKUP(Tabela2[[#This Row],[SIEMA]],Siema2025,17,FALSE)</f>
        <v>Vespertino</v>
      </c>
      <c r="O536" s="107" t="s">
        <v>111</v>
      </c>
      <c r="P536" s="106" t="str">
        <f>VLOOKUP(Tabela2[[#This Row],[SIEMA]],Siema2025,21,FALSE)</f>
        <v>Sonda NS-54 (VALARIS DS-4) em operação no poço 3-SPS-113 (ANP: 3-BRSA-1399-SPS), Campo de Aram, Bacia de Santos. Número IMO: 9459943.</v>
      </c>
      <c r="Q536" s="106" t="s">
        <v>637</v>
      </c>
      <c r="R536" t="s">
        <v>7194</v>
      </c>
      <c r="S536" s="109" t="s">
        <v>7138</v>
      </c>
      <c r="T536" s="106">
        <v>0.36</v>
      </c>
      <c r="U536" s="106" t="s">
        <v>7109</v>
      </c>
      <c r="V536" s="106" t="s">
        <v>637</v>
      </c>
      <c r="W536" s="106"/>
      <c r="X536" s="115"/>
      <c r="Y536" s="111" t="str">
        <f>IF(W536="","", IF(W536="NC","", IF(W536="NE","", IF(W536="NA","",IFERROR(VLOOKUP(W536,Produtos!$A$1:$C$2319,2,FALSE),"Não Cadastrado")))))</f>
        <v/>
      </c>
      <c r="Z536" s="106"/>
      <c r="AA536" s="106"/>
      <c r="AB536" s="106" t="str">
        <f>IF(W536="","",IF(ISNUMBER(W536)=FALSE,"Não se aplica",IFERROR(VLOOKUP(W536,Produtos!$A$1:$C$2319,3,FALSE),"Não Cadastrado")))</f>
        <v/>
      </c>
      <c r="AC536" s="106"/>
      <c r="AD536" s="110"/>
      <c r="AE536" s="109" t="str">
        <f>IF(AC536="","", IF(AC536="NC","", IF(AC536="NE","", IF(AC536="NA","",IFERROR(VLOOKUP(AC536,Produtos!$A$1:$C$2319,2,FALSE),"Não Cadastrado")))))</f>
        <v/>
      </c>
      <c r="AF536" s="106"/>
      <c r="AG536" s="106"/>
      <c r="AH536" s="106" t="str">
        <f>IF(AC536="","",IF(ISNUMBER(AC536)=FALSE,"Não se aplica",IFERROR(VLOOKUP(AC536,Produtos!$A$1:$C$2319,3,FALSE),"Não Cadastrado")))</f>
        <v/>
      </c>
      <c r="AI536" s="106"/>
      <c r="AJ536" s="106" t="str">
        <f>VLOOKUP(Tabela2[[#This Row],[SIEMA]],Siema2025,26,FALSE)</f>
        <v>Em análise.</v>
      </c>
      <c r="AK536" s="109" t="s">
        <v>7593</v>
      </c>
      <c r="AL536" s="109"/>
      <c r="AM536" s="109"/>
      <c r="AN536" s="110" t="str">
        <f>VLOOKUP(Tabela2[[#This Row],[SIEMA]],Siema2025,51,FALSE)</f>
        <v/>
      </c>
      <c r="AO536" s="110" t="str">
        <f>VLOOKUP(Tabela2[[#This Row],[SIEMA]],Siema2025,53,FALSE)</f>
        <v/>
      </c>
      <c r="AP536" s="110" t="str">
        <f>VLOOKUP(Tabela2[[#This Row],[SIEMA]],Siema2025,55,FALSE)</f>
        <v/>
      </c>
      <c r="AQ536" s="110" t="str">
        <f>VLOOKUP(Tabela2[[#This Row],[SIEMA]],Siema2025,57,FALSE)</f>
        <v/>
      </c>
      <c r="AR536" s="110" t="str">
        <f>VLOOKUP(Tabela2[[#This Row],[SIEMA]],Siema2025,59,FALSE)</f>
        <v/>
      </c>
      <c r="AS536" s="110" t="str">
        <f>VLOOKUP(Tabela2[[#This Row],[SIEMA]],Siema2025,61,FALSE)</f>
        <v>X</v>
      </c>
      <c r="AT536" s="110" t="str">
        <f>VLOOKUP(Tabela2[[#This Row],[SIEMA]],Siema2025,63,FALSE)</f>
        <v/>
      </c>
      <c r="AU536" s="110" t="str">
        <f>VLOOKUP(Tabela2[[#This Row],[SIEMA]],Siema2025,65,FALSE)</f>
        <v/>
      </c>
      <c r="AV536" s="110" t="str">
        <f>VLOOKUP(Tabela2[[#This Row],[SIEMA]],Siema2025,67,FALSE)</f>
        <v/>
      </c>
      <c r="AW536" s="110" t="str">
        <f>VLOOKUP(Tabela2[[#This Row],[SIEMA]],Siema2025,69,FALSE)</f>
        <v/>
      </c>
      <c r="AX536" s="110" t="str">
        <f>VLOOKUP(Tabela2[[#This Row],[SIEMA]],Siema2025,71,FALSE)</f>
        <v/>
      </c>
      <c r="AY536" s="110" t="str">
        <f>VLOOKUP(Tabela2[[#This Row],[SIEMA]],Siema2025,73,FALSE)</f>
        <v/>
      </c>
      <c r="AZ536" s="110" t="str">
        <f>VLOOKUP(Tabela2[[#This Row],[SIEMA]],Siema2025,75,FALSE)</f>
        <v/>
      </c>
      <c r="BA536" s="110" t="str">
        <f>VLOOKUP(Tabela2[[#This Row],[SIEMA]],Siema2025,77,FALSE)</f>
        <v/>
      </c>
      <c r="BB536" s="110" t="str">
        <f>VLOOKUP(Tabela2[[#This Row],[SIEMA]],Siema2025,79,FALSE)</f>
        <v/>
      </c>
      <c r="BC536" s="110" t="str">
        <f>IF(Tabela2[[#This Row],[Outro(s) ]] = "X", "PREENCHER","NA")</f>
        <v>NA</v>
      </c>
      <c r="BD536" s="110" t="str">
        <f>VLOOKUP(Tabela2[[#This Row],[SIEMA]],Siema2025,82,FALSE)</f>
        <v/>
      </c>
      <c r="BE536" s="110" t="str">
        <f>VLOOKUP(Tabela2[[#This Row],[SIEMA]],Siema2025,81,FALSE)</f>
        <v/>
      </c>
      <c r="BF536" s="112" t="str">
        <f>VLOOKUP(Tabela2[[#This Row],[SIEMA]],Siema2025,28,FALSE)</f>
        <v>Petrobras</v>
      </c>
      <c r="BG536" s="112"/>
      <c r="BH536" s="113">
        <v>33000167000101</v>
      </c>
      <c r="BI536" s="114" t="str">
        <f>VLOOKUP(Tabela2[[#This Row],[SIEMA]],Siema2025,107,FALSE)</f>
        <v>Não</v>
      </c>
      <c r="BJ536" s="109" t="s">
        <v>7097</v>
      </c>
      <c r="BK536" s="106" t="s">
        <v>2696</v>
      </c>
      <c r="BL536" s="143">
        <v>45874</v>
      </c>
      <c r="BM536" s="110">
        <f ca="1">IF(Tabela2[[#This Row],[Data de atendimento do Ibama (considerar o primeiro documento/ação)]]="",_xlfn.DAYS(TODAY(),J536),_xlfn.DAYS(Tabela2[[#This Row],[Data de atendimento do Ibama (considerar o primeiro documento/ação)]],J536))</f>
        <v>6</v>
      </c>
      <c r="BN536" s="110" t="str">
        <f>IF(Tabela2[[#This Row],[Atendido pelo Ibama ("Não" ou "Sim")]]="Não","Preencher", IF(Tabela2[[#This Row],[Atendido pelo Ibama ("Não" ou "Sim")]]="Sim","NA",""))</f>
        <v>NA</v>
      </c>
      <c r="BO536" s="116" t="s">
        <v>7098</v>
      </c>
      <c r="BP536" s="110" t="str">
        <f>IF(Tabela2[[#This Row],[Forma de atendimento (primeiro documento/ação)]]= "Outros (especificar)", "PREENCHER","NA")</f>
        <v>NA</v>
      </c>
      <c r="BQ536" s="108" t="s">
        <v>123</v>
      </c>
      <c r="BR536" s="110" t="str">
        <f>IF(Tabela2[[#This Row],[Equipe do Ibama foi a campo? Houve sobrevoo do Poseidon?]] = "Sim", "PREENCHER","NA")</f>
        <v>NA</v>
      </c>
      <c r="BS536" s="110" t="str">
        <f>IF(Tabela2[[#This Row],[Se sim, foi emitida Ordem de Emergência? (informações vinculada à coluna CK)]] = "Sim", "PREENCHER","NA")</f>
        <v>NA</v>
      </c>
      <c r="BT536" s="110" t="s">
        <v>7099</v>
      </c>
      <c r="BU536" s="110" t="s">
        <v>2696</v>
      </c>
      <c r="BV536" s="110" t="s">
        <v>123</v>
      </c>
      <c r="BW536" s="110" t="s">
        <v>123</v>
      </c>
      <c r="BX536" s="108" t="s">
        <v>7100</v>
      </c>
      <c r="BY536" s="143">
        <v>46118</v>
      </c>
      <c r="BZ536" s="106">
        <f>IF(Tabela2[[#This Row],[Data do documento de encerramento]]="NA","NA",IF(Tabela2[[#This Row],[Data do documento de encerramento]]="","Pendente de conclusão/ encerramento",_xlfn.DAYS(Tabela2[[#This Row],[Data do documento de encerramento]],J536)))</f>
        <v>250</v>
      </c>
      <c r="CA536" s="109"/>
      <c r="CB536" s="109" t="s">
        <v>7242</v>
      </c>
      <c r="CC536" s="117" t="s">
        <v>7196</v>
      </c>
      <c r="CD536" s="109" t="s">
        <v>123</v>
      </c>
      <c r="CE536" s="109" t="s">
        <v>123</v>
      </c>
      <c r="CF536" s="109" t="s">
        <v>7243</v>
      </c>
    </row>
    <row r="537" spans="1:84" s="23" customFormat="1" ht="76.5" hidden="1">
      <c r="A537" s="172">
        <v>2025817217</v>
      </c>
      <c r="B537" s="173" t="s">
        <v>9055</v>
      </c>
      <c r="C537" s="110" t="str">
        <f>VLOOKUP(Tabela2[[#This Row],[SIEMA]],Siema2025,4,FALSE)</f>
        <v xml:space="preserve"> MG</v>
      </c>
      <c r="D537" s="108" t="str">
        <f>VLOOKUP(Tabela2[[#This Row],[SIEMA]],Siema2025,3,FALSE)</f>
        <v xml:space="preserve">Itabirito </v>
      </c>
      <c r="E537" s="108" t="s">
        <v>9056</v>
      </c>
      <c r="F537" s="108" t="s">
        <v>9057</v>
      </c>
      <c r="G537" s="108" t="s">
        <v>9058</v>
      </c>
      <c r="H537" s="108" t="s">
        <v>9059</v>
      </c>
      <c r="I537" s="108" t="s">
        <v>7118</v>
      </c>
      <c r="J537" s="143">
        <f>VLOOKUP(Tabela2[[#This Row],[SIEMA]],Siema2025,2,FALSE)</f>
        <v>45869</v>
      </c>
      <c r="K537" s="143" t="str">
        <f>VLOOKUP(Tabela2[[#This Row],[SIEMA]],Siema2025,16,FALSE)</f>
        <v>Quinta</v>
      </c>
      <c r="L537" s="108" t="str">
        <f>IF(Tabela2[[#This Row],[Data]]="","Sem Informação",VLOOKUP(MONTH(Tabela2[[#This Row],[Data]]),'[1]Validação de dados'!$I$1:$J$13,2,0))</f>
        <v>Julho</v>
      </c>
      <c r="M537" s="108">
        <f>YEAR(Tabela2[[#This Row],[Data]])</f>
        <v>2025</v>
      </c>
      <c r="N537" s="143" t="str">
        <f>VLOOKUP(Tabela2[[#This Row],[SIEMA]],Siema2025,17,FALSE)</f>
        <v>Noturno</v>
      </c>
      <c r="O537" s="143" t="str">
        <f>VLOOKUP(Tabela2[[#This Row],[SIEMA]],Siema2025,5,FALSE)</f>
        <v>Rodovia</v>
      </c>
      <c r="P537" s="108" t="str">
        <f>VLOOKUP(Tabela2[[#This Row],[SIEMA]],Siema2025,21,FALSE)</f>
        <v/>
      </c>
      <c r="Q537" s="108">
        <v>1361</v>
      </c>
      <c r="R537" s="108" t="str">
        <f>VLOOKUP(Tabela2[[#This Row],[SIEMA]],Siema2025,10,FALSE)</f>
        <v/>
      </c>
      <c r="S537" s="111" t="str">
        <f>IF(Q537="","", IF(Q537="NC","", IF(Q537="NE","", IF(Q537="NA","",IFERROR(VLOOKUP(Q537,[1]Produtos!$A$1:$C$2319,2,FALSE),"Não Cadastrado")))))</f>
        <v>CARVÃO, de origem animal ou vegetal</v>
      </c>
      <c r="T537" s="108">
        <v>28.37</v>
      </c>
      <c r="U537" s="108" t="s">
        <v>7120</v>
      </c>
      <c r="V537" s="108">
        <f>IF(Q537="","",IF(ISNUMBER(Q537)=FALSE,"Não se aplica",IFERROR(VLOOKUP(Q537,Produtos!$A$1:$C$2319,3,FALSE),"Não Cadastrado")))</f>
        <v>4.2</v>
      </c>
      <c r="W537" s="108" t="str">
        <f>VLOOKUP(Tabela2[[#This Row],[SIEMA]],Siema2025,10,FALSE)</f>
        <v/>
      </c>
      <c r="X537" s="110" t="str">
        <f>IF(Tabela2[[#This Row],[Origem do acidente]] = "Plataforma", "PREENCHER","NA")</f>
        <v>NA</v>
      </c>
      <c r="Y537" s="111" t="str">
        <f>IF(W537="","", IF(W537="NC","", IF(W537="NE","", IF(W537="NA","",IFERROR(VLOOKUP(W537,Produtos!$A$1:$C$2319,2,FALSE),"Não Cadastrado")))))</f>
        <v/>
      </c>
      <c r="Z537" s="108" t="str">
        <f>VLOOKUP(Tabela2[[#This Row],[SIEMA]],Siema2025,11,FALSE)</f>
        <v xml:space="preserve"> </v>
      </c>
      <c r="AA537" s="108" t="str">
        <f>VLOOKUP(Tabela2[[#This Row],[SIEMA]],Siema2025,12,FALSE)</f>
        <v xml:space="preserve"> </v>
      </c>
      <c r="AB537" s="108" t="str">
        <f>IF(W537="","",IF(ISNUMBER(W537)=FALSE,"Não se aplica",IFERROR(VLOOKUP(W537,Produtos!$A$1:$C$2319,3,FALSE),"Não Cadastrado")))</f>
        <v/>
      </c>
      <c r="AC537" s="108"/>
      <c r="AD537" s="110" t="str">
        <f>IF(Tabela2[[#This Row],[Origem do acidente]] = "Plataforma", "PREENCHER","NA")</f>
        <v>NA</v>
      </c>
      <c r="AE537" s="111" t="str">
        <f>IF(AC537="","", IF(AC537="NC","", IF(AC537="NE","", IF(AC537="NA","",IFERROR(VLOOKUP(AC537,Produtos!$A$1:$C$2319,2,FALSE),"Não Cadastrado")))))</f>
        <v/>
      </c>
      <c r="AF537" s="108"/>
      <c r="AG537" s="108"/>
      <c r="AH537" s="108" t="str">
        <f>IF(AC537="","",IF(ISNUMBER(AC537)=FALSE,"Não se aplica",IFERROR(VLOOKUP(AC537,Produtos!$A$1:$C$2319,3,FALSE),"Não Cadastrado")))</f>
        <v/>
      </c>
      <c r="AI537" s="108"/>
      <c r="AJ537" s="108" t="str">
        <f>VLOOKUP(Tabela2[[#This Row],[SIEMA]],Siema2025,26,FALSE)</f>
        <v>Incêndio em carga de carvão, despejada pelos bombeiros</v>
      </c>
      <c r="AK537" s="111" t="s">
        <v>7827</v>
      </c>
      <c r="AL537" s="111"/>
      <c r="AM537" s="111"/>
      <c r="AN537" s="110" t="str">
        <f>VLOOKUP(Tabela2[[#This Row],[SIEMA]],Siema2025,51,FALSE)</f>
        <v/>
      </c>
      <c r="AO537" s="110" t="str">
        <f>VLOOKUP(Tabela2[[#This Row],[SIEMA]],Siema2025,53,FALSE)</f>
        <v/>
      </c>
      <c r="AP537" s="110" t="str">
        <f>VLOOKUP(Tabela2[[#This Row],[SIEMA]],Siema2025,55,FALSE)</f>
        <v/>
      </c>
      <c r="AQ537" s="110" t="str">
        <f>VLOOKUP(Tabela2[[#This Row],[SIEMA]],Siema2025,57,FALSE)</f>
        <v/>
      </c>
      <c r="AR537" s="110" t="str">
        <f>VLOOKUP(Tabela2[[#This Row],[SIEMA]],Siema2025,59,FALSE)</f>
        <v/>
      </c>
      <c r="AS537" s="110" t="str">
        <f>VLOOKUP(Tabela2[[#This Row],[SIEMA]],Siema2025,61,FALSE)</f>
        <v/>
      </c>
      <c r="AT537" s="110" t="str">
        <f>VLOOKUP(Tabela2[[#This Row],[SIEMA]],Siema2025,63,FALSE)</f>
        <v/>
      </c>
      <c r="AU537" s="110" t="str">
        <f>VLOOKUP(Tabela2[[#This Row],[SIEMA]],Siema2025,65,FALSE)</f>
        <v>X</v>
      </c>
      <c r="AV537" s="110" t="str">
        <f>VLOOKUP(Tabela2[[#This Row],[SIEMA]],Siema2025,67,FALSE)</f>
        <v/>
      </c>
      <c r="AW537" s="110" t="str">
        <f>VLOOKUP(Tabela2[[#This Row],[SIEMA]],Siema2025,69,FALSE)</f>
        <v/>
      </c>
      <c r="AX537" s="110" t="str">
        <f>VLOOKUP(Tabela2[[#This Row],[SIEMA]],Siema2025,71,FALSE)</f>
        <v/>
      </c>
      <c r="AY537" s="110" t="str">
        <f>VLOOKUP(Tabela2[[#This Row],[SIEMA]],Siema2025,73,FALSE)</f>
        <v/>
      </c>
      <c r="AZ537" s="110" t="str">
        <f>VLOOKUP(Tabela2[[#This Row],[SIEMA]],Siema2025,75,FALSE)</f>
        <v/>
      </c>
      <c r="BA537" s="110" t="str">
        <f>VLOOKUP(Tabela2[[#This Row],[SIEMA]],Siema2025,77,FALSE)</f>
        <v/>
      </c>
      <c r="BB537" s="110" t="str">
        <f>VLOOKUP(Tabela2[[#This Row],[SIEMA]],Siema2025,79,FALSE)</f>
        <v/>
      </c>
      <c r="BC537" s="110" t="str">
        <f>IF(Tabela2[[#This Row],[Outro(s) ]] = "X", "PREENCHER","NA")</f>
        <v>NA</v>
      </c>
      <c r="BD537" s="110" t="str">
        <f>VLOOKUP(Tabela2[[#This Row],[SIEMA]],Siema2025,82,FALSE)</f>
        <v/>
      </c>
      <c r="BE537" s="110" t="str">
        <f>VLOOKUP(Tabela2[[#This Row],[SIEMA]],Siema2025,81,FALSE)</f>
        <v/>
      </c>
      <c r="BF537" s="112" t="str">
        <f>VLOOKUP(Tabela2[[#This Row],[SIEMA]],Siema2025,28,FALSE)</f>
        <v>TRANSJOFER LOGISTICA E TRANSPORTES EIRE</v>
      </c>
      <c r="BG537" s="112"/>
      <c r="BH537" s="113" t="str">
        <f>VLOOKUP(Tabela2[[#This Row],[SIEMA]],Siema2025,29,FALSE)</f>
        <v>35584818000183</v>
      </c>
      <c r="BI537" s="114" t="s">
        <v>2696</v>
      </c>
      <c r="BJ537" s="111" t="s">
        <v>7097</v>
      </c>
      <c r="BK537" s="108" t="s">
        <v>2696</v>
      </c>
      <c r="BL537" s="143">
        <v>45873</v>
      </c>
      <c r="BM537" s="110">
        <f ca="1">IF(Tabela2[[#This Row],[Data de atendimento do Ibama (considerar o primeiro documento/ação)]]="",_xlfn.DAYS(TODAY(),J537),_xlfn.DAYS(Tabela2[[#This Row],[Data de atendimento do Ibama (considerar o primeiro documento/ação)]],J537))</f>
        <v>4</v>
      </c>
      <c r="BN537" s="110" t="str">
        <f>IF(Tabela2[[#This Row],[Atendido pelo Ibama ("Não" ou "Sim")]]="Não","Preencher", IF(Tabela2[[#This Row],[Atendido pelo Ibama ("Não" ou "Sim")]]="Sim","NA",""))</f>
        <v>NA</v>
      </c>
      <c r="BO537" s="116" t="s">
        <v>7098</v>
      </c>
      <c r="BP537" s="110" t="str">
        <f>IF(Tabela2[[#This Row],[Forma de atendimento (primeiro documento/ação)]]= "Outros (especificar)", "PREENCHER","NA")</f>
        <v>NA</v>
      </c>
      <c r="BQ537" s="108" t="s">
        <v>123</v>
      </c>
      <c r="BR537" s="110" t="str">
        <f>IF(Tabela2[[#This Row],[Equipe do Ibama foi a campo? Houve sobrevoo do Poseidon?]] = "Sim", "PREENCHER","NA")</f>
        <v>NA</v>
      </c>
      <c r="BS537" s="110" t="str">
        <f>IF(Tabela2[[#This Row],[Se sim, foi emitida Ordem de Emergência? (informações vinculada à coluna CK)]] = "Sim", "PREENCHER","NA")</f>
        <v>NA</v>
      </c>
      <c r="BT537" s="110" t="s">
        <v>7099</v>
      </c>
      <c r="BU537" s="110" t="s">
        <v>2696</v>
      </c>
      <c r="BV537" s="110" t="s">
        <v>2696</v>
      </c>
      <c r="BW537" s="110" t="s">
        <v>123</v>
      </c>
      <c r="BX537" s="108" t="s">
        <v>7119</v>
      </c>
      <c r="BY537" s="143"/>
      <c r="BZ537" s="108" t="str">
        <f>IF(Tabela2[[#This Row],[Data do documento de encerramento]]="NA","NA",IF(Tabela2[[#This Row],[Data do documento de encerramento]]="","Pendente de conclusão/ encerramento",_xlfn.DAYS(Tabela2[[#This Row],[Data do documento de encerramento]],J537)))</f>
        <v>Pendente de conclusão/ encerramento</v>
      </c>
      <c r="CA537" s="111" t="s">
        <v>9060</v>
      </c>
      <c r="CB537" s="111"/>
      <c r="CC537" s="111"/>
      <c r="CD537" s="111"/>
      <c r="CE537" s="111"/>
      <c r="CF537" s="111"/>
    </row>
    <row r="538" spans="1:84" ht="76.5" hidden="1">
      <c r="A538" s="172">
        <v>20258650411</v>
      </c>
      <c r="B538" s="173" t="s">
        <v>9061</v>
      </c>
      <c r="C538" s="110" t="str">
        <f>VLOOKUP(Tabela2[[#This Row],[SIEMA]],Siema2025,4,FALSE)</f>
        <v xml:space="preserve"> MG</v>
      </c>
      <c r="D538" s="108" t="str">
        <f>VLOOKUP(Tabela2[[#This Row],[SIEMA]],Siema2025,3,FALSE)</f>
        <v xml:space="preserve">Buenópolis </v>
      </c>
      <c r="E538" s="108" t="s">
        <v>9062</v>
      </c>
      <c r="F538" s="108" t="s">
        <v>9063</v>
      </c>
      <c r="G538" s="108" t="s">
        <v>9064</v>
      </c>
      <c r="H538" s="108" t="s">
        <v>9065</v>
      </c>
      <c r="I538" s="106" t="s">
        <v>7118</v>
      </c>
      <c r="J538" s="107">
        <f>VLOOKUP(Tabela2[[#This Row],[SIEMA]],Siema2025,2,FALSE)</f>
        <v>45869</v>
      </c>
      <c r="K538" s="107" t="str">
        <f>VLOOKUP(Tabela2[[#This Row],[SIEMA]],Siema2025,16,FALSE)</f>
        <v>Quinta</v>
      </c>
      <c r="L538" s="108" t="str">
        <f>IF(Tabela2[[#This Row],[Data]]="","Sem Informação",VLOOKUP(MONTH(Tabela2[[#This Row],[Data]]),'[1]Validação de dados'!$I$1:$J$13,2,0))</f>
        <v>Julho</v>
      </c>
      <c r="M538" s="106">
        <f>YEAR(Tabela2[[#This Row],[Data]])</f>
        <v>2025</v>
      </c>
      <c r="N538" s="107" t="str">
        <f>VLOOKUP(Tabela2[[#This Row],[SIEMA]],Siema2025,17,FALSE)</f>
        <v>Matutino</v>
      </c>
      <c r="O538" s="107" t="str">
        <f>VLOOKUP(Tabela2[[#This Row],[SIEMA]],Siema2025,5,FALSE)</f>
        <v>Rodovia</v>
      </c>
      <c r="P538" s="106" t="str">
        <f>VLOOKUP(Tabela2[[#This Row],[SIEMA]],Siema2025,21,FALSE)</f>
        <v>Transporte rodoviário</v>
      </c>
      <c r="Q538" s="106" t="s">
        <v>9066</v>
      </c>
      <c r="R538" s="106" t="s">
        <v>9067</v>
      </c>
      <c r="S538" s="109" t="str">
        <f>IF(Q538="","", IF(Q538="NC","", IF(Q538="NE","", IF(Q538="NA","",IFERROR(VLOOKUP(Q538,[1]Produtos!$A$1:$C$2319,2,FALSE),"Não Cadastrado")))))</f>
        <v/>
      </c>
      <c r="T538" s="106" t="s">
        <v>6834</v>
      </c>
      <c r="U538" s="106" t="s">
        <v>7062</v>
      </c>
      <c r="V538" s="106" t="s">
        <v>9068</v>
      </c>
      <c r="W538" s="106"/>
      <c r="X538" s="115" t="str">
        <f>IF(Tabela2[[#This Row],[Origem do acidente]] = "Plataforma", "PREENCHER","NA")</f>
        <v>NA</v>
      </c>
      <c r="Y538" s="111" t="str">
        <f>IF(W538="","", IF(W538="NC","", IF(W538="NE","", IF(W538="NA","",IFERROR(VLOOKUP(W538,Produtos!$A$1:$C$2319,2,FALSE),"Não Cadastrado")))))</f>
        <v/>
      </c>
      <c r="Z538" s="106" t="str">
        <f>VLOOKUP(Tabela2[[#This Row],[SIEMA]],Siema2025,11,FALSE)</f>
        <v/>
      </c>
      <c r="AA538" s="106" t="str">
        <f>VLOOKUP(Tabela2[[#This Row],[SIEMA]],Siema2025,12,FALSE)</f>
        <v/>
      </c>
      <c r="AB538" s="106" t="str">
        <f>IF(W538="","",IF(ISNUMBER(W538)=FALSE,"Não se aplica",IFERROR(VLOOKUP(W538,Produtos!$A$1:$C$2319,3,FALSE),"Não Cadastrado")))</f>
        <v/>
      </c>
      <c r="AC538" s="106"/>
      <c r="AD538" s="110" t="str">
        <f>IF(Tabela2[[#This Row],[Origem do acidente]] = "Plataforma", "PREENCHER","NA")</f>
        <v>NA</v>
      </c>
      <c r="AE538" s="109" t="str">
        <f>IF(AC538="","", IF(AC538="NC","", IF(AC538="NE","", IF(AC538="NA","",IFERROR(VLOOKUP(AC538,Produtos!$A$1:$C$2319,2,FALSE),"Não Cadastrado")))))</f>
        <v/>
      </c>
      <c r="AF538" s="106"/>
      <c r="AG538" s="106"/>
      <c r="AH538" s="106" t="str">
        <f>IF(AC538="","",IF(ISNUMBER(AC538)=FALSE,"Não se aplica",IFERROR(VLOOKUP(AC538,Produtos!$A$1:$C$2319,3,FALSE),"Não Cadastrado")))</f>
        <v/>
      </c>
      <c r="AI538" s="106"/>
      <c r="AJ538" s="106" t="s">
        <v>9069</v>
      </c>
      <c r="AK538" s="109" t="s">
        <v>7827</v>
      </c>
      <c r="AL538" s="109"/>
      <c r="AM538" s="109"/>
      <c r="AN538" s="110" t="str">
        <f>VLOOKUP(Tabela2[[#This Row],[SIEMA]],Siema2025,51,FALSE)</f>
        <v/>
      </c>
      <c r="AO538" s="110" t="str">
        <f>VLOOKUP(Tabela2[[#This Row],[SIEMA]],Siema2025,53,FALSE)</f>
        <v/>
      </c>
      <c r="AP538" s="110" t="str">
        <f>VLOOKUP(Tabela2[[#This Row],[SIEMA]],Siema2025,55,FALSE)</f>
        <v/>
      </c>
      <c r="AQ538" s="110" t="str">
        <f>VLOOKUP(Tabela2[[#This Row],[SIEMA]],Siema2025,57,FALSE)</f>
        <v/>
      </c>
      <c r="AR538" s="110" t="str">
        <f>VLOOKUP(Tabela2[[#This Row],[SIEMA]],Siema2025,59,FALSE)</f>
        <v/>
      </c>
      <c r="AS538" s="110" t="str">
        <f>VLOOKUP(Tabela2[[#This Row],[SIEMA]],Siema2025,61,FALSE)</f>
        <v/>
      </c>
      <c r="AT538" s="110" t="str">
        <f>VLOOKUP(Tabela2[[#This Row],[SIEMA]],Siema2025,63,FALSE)</f>
        <v/>
      </c>
      <c r="AU538" s="110"/>
      <c r="AV538" s="110" t="str">
        <f>VLOOKUP(Tabela2[[#This Row],[SIEMA]],Siema2025,67,FALSE)</f>
        <v/>
      </c>
      <c r="AW538" s="110" t="s">
        <v>7176</v>
      </c>
      <c r="AX538" s="110" t="str">
        <f>VLOOKUP(Tabela2[[#This Row],[SIEMA]],Siema2025,71,FALSE)</f>
        <v/>
      </c>
      <c r="AY538" s="110" t="str">
        <f>VLOOKUP(Tabela2[[#This Row],[SIEMA]],Siema2025,73,FALSE)</f>
        <v/>
      </c>
      <c r="AZ538" s="110" t="str">
        <f>VLOOKUP(Tabela2[[#This Row],[SIEMA]],Siema2025,75,FALSE)</f>
        <v/>
      </c>
      <c r="BA538" s="110" t="str">
        <f>VLOOKUP(Tabela2[[#This Row],[SIEMA]],Siema2025,77,FALSE)</f>
        <v/>
      </c>
      <c r="BB538" s="110"/>
      <c r="BC538" s="110" t="str">
        <f>IF(Tabela2[[#This Row],[Outro(s) ]] = "X", "PREENCHER","NA")</f>
        <v>NA</v>
      </c>
      <c r="BD538" s="110" t="str">
        <f>VLOOKUP(Tabela2[[#This Row],[SIEMA]],Siema2025,82,FALSE)</f>
        <v/>
      </c>
      <c r="BE538" s="110" t="str">
        <f>VLOOKUP(Tabela2[[#This Row],[SIEMA]],Siema2025,81,FALSE)</f>
        <v/>
      </c>
      <c r="BF538" s="112" t="s">
        <v>9070</v>
      </c>
      <c r="BG538" s="112"/>
      <c r="BH538" s="113" t="s">
        <v>9071</v>
      </c>
      <c r="BI538" s="114" t="str">
        <f>VLOOKUP(Tabela2[[#This Row],[SIEMA]],Siema2025,107,FALSE)</f>
        <v>Não</v>
      </c>
      <c r="BJ538" s="109" t="s">
        <v>7097</v>
      </c>
      <c r="BK538" s="106" t="s">
        <v>2696</v>
      </c>
      <c r="BL538" s="143">
        <v>45877</v>
      </c>
      <c r="BM538" s="110">
        <f ca="1">IF(Tabela2[[#This Row],[Data de atendimento do Ibama (considerar o primeiro documento/ação)]]="",_xlfn.DAYS(TODAY(),J538),_xlfn.DAYS(Tabela2[[#This Row],[Data de atendimento do Ibama (considerar o primeiro documento/ação)]],J538))</f>
        <v>8</v>
      </c>
      <c r="BN538" s="110" t="str">
        <f>IF(Tabela2[[#This Row],[Atendido pelo Ibama ("Não" ou "Sim")]]="Não","Preencher", IF(Tabela2[[#This Row],[Atendido pelo Ibama ("Não" ou "Sim")]]="Sim","NA",""))</f>
        <v>NA</v>
      </c>
      <c r="BO538" s="116" t="s">
        <v>7098</v>
      </c>
      <c r="BP538" s="110" t="str">
        <f>IF(Tabela2[[#This Row],[Forma de atendimento (primeiro documento/ação)]]= "Outros (especificar)", "PREENCHER","NA")</f>
        <v>NA</v>
      </c>
      <c r="BQ538" s="108" t="s">
        <v>123</v>
      </c>
      <c r="BR538" s="110" t="str">
        <f>IF(Tabela2[[#This Row],[Equipe do Ibama foi a campo? Houve sobrevoo do Poseidon?]] = "Sim", "PREENCHER","NA")</f>
        <v>NA</v>
      </c>
      <c r="BS538" s="110" t="str">
        <f>IF(Tabela2[[#This Row],[Se sim, foi emitida Ordem de Emergência? (informações vinculada à coluna CK)]] = "Sim", "PREENCHER","NA")</f>
        <v>NA</v>
      </c>
      <c r="BT538" s="110" t="s">
        <v>7125</v>
      </c>
      <c r="BU538" s="110" t="s">
        <v>2696</v>
      </c>
      <c r="BV538" s="110" t="s">
        <v>2696</v>
      </c>
      <c r="BW538" s="110" t="s">
        <v>123</v>
      </c>
      <c r="BX538" s="108" t="s">
        <v>7119</v>
      </c>
      <c r="BY538" s="143"/>
      <c r="BZ538" s="106" t="str">
        <f>IF(Tabela2[[#This Row],[Data do documento de encerramento]]="NA","NA",IF(Tabela2[[#This Row],[Data do documento de encerramento]]="","Pendente de conclusão/ encerramento",_xlfn.DAYS(Tabela2[[#This Row],[Data do documento de encerramento]],J538)))</f>
        <v>Pendente de conclusão/ encerramento</v>
      </c>
      <c r="CA538" s="109" t="s">
        <v>9072</v>
      </c>
      <c r="CB538" s="109"/>
      <c r="CC538" s="109"/>
      <c r="CD538" s="109"/>
      <c r="CE538" s="109"/>
      <c r="CF538" s="109"/>
    </row>
    <row r="539" spans="1:84" ht="45.75" hidden="1">
      <c r="A539" s="172">
        <v>202573164829</v>
      </c>
      <c r="B539" s="173" t="s">
        <v>9073</v>
      </c>
      <c r="C539" s="110" t="str">
        <f>VLOOKUP(Tabela2[[#This Row],[SIEMA]],Siema2025,4,FALSE)</f>
        <v xml:space="preserve"> PR</v>
      </c>
      <c r="D539" s="108" t="str">
        <f>VLOOKUP(Tabela2[[#This Row],[SIEMA]],Siema2025,3,FALSE)</f>
        <v xml:space="preserve">Mauá da Serra </v>
      </c>
      <c r="E539" s="108" t="s">
        <v>8883</v>
      </c>
      <c r="F539" s="108" t="s">
        <v>9074</v>
      </c>
      <c r="G539" s="108" t="s">
        <v>9075</v>
      </c>
      <c r="H539" s="108" t="s">
        <v>9076</v>
      </c>
      <c r="I539" s="106" t="s">
        <v>7118</v>
      </c>
      <c r="J539" s="107">
        <f>VLOOKUP(Tabela2[[#This Row],[SIEMA]],Siema2025,2,FALSE)</f>
        <v>45869</v>
      </c>
      <c r="K539" s="107" t="str">
        <f>VLOOKUP(Tabela2[[#This Row],[SIEMA]],Siema2025,16,FALSE)</f>
        <v>Quinta</v>
      </c>
      <c r="L539" s="108" t="str">
        <f>IF(Tabela2[[#This Row],[Data]]="","Sem Informação",VLOOKUP(MONTH(Tabela2[[#This Row],[Data]]),'[1]Validação de dados'!$I$1:$J$13,2,0))</f>
        <v>Julho</v>
      </c>
      <c r="M539" s="106">
        <f>YEAR(Tabela2[[#This Row],[Data]])</f>
        <v>2025</v>
      </c>
      <c r="N539" s="107" t="str">
        <f>VLOOKUP(Tabela2[[#This Row],[SIEMA]],Siema2025,17,FALSE)</f>
        <v>Matutino</v>
      </c>
      <c r="O539" s="107" t="str">
        <f>VLOOKUP(Tabela2[[#This Row],[SIEMA]],Siema2025,5,FALSE)</f>
        <v>Rodovia</v>
      </c>
      <c r="P539" s="106" t="str">
        <f>VLOOKUP(Tabela2[[#This Row],[SIEMA]],Siema2025,21,FALSE)</f>
        <v>Tombamento de Carreta carregada com enxofre</v>
      </c>
      <c r="Q539" s="106">
        <v>1350</v>
      </c>
      <c r="R539" s="106" t="str">
        <f>VLOOKUP(Tabela2[[#This Row],[SIEMA]],Siema2025,10,FALSE)</f>
        <v/>
      </c>
      <c r="S539" s="109" t="str">
        <f>IF(Q539="","", IF(Q539="NC","", IF(Q539="NE","", IF(Q539="NA","",IFERROR(VLOOKUP(Q539,[1]Produtos!$A$1:$C$2319,2,FALSE),"Não Cadastrado")))))</f>
        <v>ENXOFRE</v>
      </c>
      <c r="T539" s="106">
        <v>32580</v>
      </c>
      <c r="U539" s="106" t="s">
        <v>7294</v>
      </c>
      <c r="V539" s="106">
        <f>IF(Q539="","",IF(ISNUMBER(Q539)=FALSE,"Não se aplica",IFERROR(VLOOKUP(Q539,Produtos!$A$1:$C$2319,3,FALSE),"Não Cadastrado")))</f>
        <v>4.0999999999999996</v>
      </c>
      <c r="W539" s="106" t="str">
        <f>VLOOKUP(Tabela2[[#This Row],[SIEMA]],Siema2025,10,FALSE)</f>
        <v/>
      </c>
      <c r="X539" s="115" t="str">
        <f>IF(Tabela2[[#This Row],[Origem do acidente]] = "Plataforma", "PREENCHER","NA")</f>
        <v>NA</v>
      </c>
      <c r="Y539" s="111" t="str">
        <f>IF(W539="","", IF(W539="NC","", IF(W539="NE","", IF(W539="NA","",IFERROR(VLOOKUP(W539,Produtos!$A$1:$C$2319,2,FALSE),"Não Cadastrado")))))</f>
        <v/>
      </c>
      <c r="Z539" s="106" t="str">
        <f>VLOOKUP(Tabela2[[#This Row],[SIEMA]],Siema2025,11,FALSE)</f>
        <v xml:space="preserve"> </v>
      </c>
      <c r="AA539" s="106" t="str">
        <f>VLOOKUP(Tabela2[[#This Row],[SIEMA]],Siema2025,12,FALSE)</f>
        <v xml:space="preserve"> </v>
      </c>
      <c r="AB539" s="106" t="str">
        <f>IF(W539="","",IF(ISNUMBER(W539)=FALSE,"Não se aplica",IFERROR(VLOOKUP(W539,Produtos!$A$1:$C$2319,3,FALSE),"Não Cadastrado")))</f>
        <v/>
      </c>
      <c r="AC539" s="106"/>
      <c r="AD539" s="110" t="str">
        <f>IF(Tabela2[[#This Row],[Origem do acidente]] = "Plataforma", "PREENCHER","NA")</f>
        <v>NA</v>
      </c>
      <c r="AE539" s="109" t="str">
        <f>IF(AC539="","", IF(AC539="NC","", IF(AC539="NE","", IF(AC539="NA","",IFERROR(VLOOKUP(AC539,Produtos!$A$1:$C$2319,2,FALSE),"Não Cadastrado")))))</f>
        <v/>
      </c>
      <c r="AF539" s="106"/>
      <c r="AG539" s="106"/>
      <c r="AH539" s="106" t="str">
        <f>IF(AC539="","",IF(ISNUMBER(AC539)=FALSE,"Não se aplica",IFERROR(VLOOKUP(AC539,Produtos!$A$1:$C$2319,3,FALSE),"Não Cadastrado")))</f>
        <v/>
      </c>
      <c r="AI539" s="106"/>
      <c r="AJ539" s="106" t="s">
        <v>9077</v>
      </c>
      <c r="AK539" s="109" t="s">
        <v>6834</v>
      </c>
      <c r="AL539" s="109" t="s">
        <v>7175</v>
      </c>
      <c r="AM539" s="109"/>
      <c r="AN539" s="110" t="str">
        <f>VLOOKUP(Tabela2[[#This Row],[SIEMA]],Siema2025,51,FALSE)</f>
        <v/>
      </c>
      <c r="AO539" s="110" t="str">
        <f>VLOOKUP(Tabela2[[#This Row],[SIEMA]],Siema2025,53,FALSE)</f>
        <v/>
      </c>
      <c r="AP539" s="110" t="str">
        <f>VLOOKUP(Tabela2[[#This Row],[SIEMA]],Siema2025,55,FALSE)</f>
        <v/>
      </c>
      <c r="AQ539" s="110" t="str">
        <f>VLOOKUP(Tabela2[[#This Row],[SIEMA]],Siema2025,57,FALSE)</f>
        <v/>
      </c>
      <c r="AR539" s="110" t="str">
        <f>VLOOKUP(Tabela2[[#This Row],[SIEMA]],Siema2025,59,FALSE)</f>
        <v/>
      </c>
      <c r="AS539" s="110" t="str">
        <f>VLOOKUP(Tabela2[[#This Row],[SIEMA]],Siema2025,61,FALSE)</f>
        <v/>
      </c>
      <c r="AT539" s="110" t="str">
        <f>VLOOKUP(Tabela2[[#This Row],[SIEMA]],Siema2025,63,FALSE)</f>
        <v/>
      </c>
      <c r="AU539" s="110" t="str">
        <f>VLOOKUP(Tabela2[[#This Row],[SIEMA]],Siema2025,65,FALSE)</f>
        <v/>
      </c>
      <c r="AV539" s="110" t="str">
        <f>VLOOKUP(Tabela2[[#This Row],[SIEMA]],Siema2025,67,FALSE)</f>
        <v/>
      </c>
      <c r="AW539" s="110" t="str">
        <f>VLOOKUP(Tabela2[[#This Row],[SIEMA]],Siema2025,69,FALSE)</f>
        <v/>
      </c>
      <c r="AX539" s="110" t="str">
        <f>VLOOKUP(Tabela2[[#This Row],[SIEMA]],Siema2025,71,FALSE)</f>
        <v/>
      </c>
      <c r="AY539" s="110" t="str">
        <f>VLOOKUP(Tabela2[[#This Row],[SIEMA]],Siema2025,73,FALSE)</f>
        <v/>
      </c>
      <c r="AZ539" s="110" t="str">
        <f>VLOOKUP(Tabela2[[#This Row],[SIEMA]],Siema2025,75,FALSE)</f>
        <v/>
      </c>
      <c r="BA539" s="110" t="str">
        <f>VLOOKUP(Tabela2[[#This Row],[SIEMA]],Siema2025,77,FALSE)</f>
        <v/>
      </c>
      <c r="BB539" s="110"/>
      <c r="BC539" s="110" t="str">
        <f>IF(Tabela2[[#This Row],[Outro(s) ]] = "X", "PREENCHER","NA")</f>
        <v>NA</v>
      </c>
      <c r="BD539" s="110" t="str">
        <f>VLOOKUP(Tabela2[[#This Row],[SIEMA]],Siema2025,82,FALSE)</f>
        <v/>
      </c>
      <c r="BE539" s="110" t="s">
        <v>7176</v>
      </c>
      <c r="BF539" s="112" t="s">
        <v>9078</v>
      </c>
      <c r="BG539" s="112"/>
      <c r="BH539" s="113" t="s">
        <v>9079</v>
      </c>
      <c r="BI539" s="114" t="s">
        <v>7062</v>
      </c>
      <c r="BJ539" s="109" t="s">
        <v>7097</v>
      </c>
      <c r="BK539" s="106" t="s">
        <v>2696</v>
      </c>
      <c r="BL539" s="143">
        <v>45881</v>
      </c>
      <c r="BM539" s="110">
        <f ca="1">IF(Tabela2[[#This Row],[Data de atendimento do Ibama (considerar o primeiro documento/ação)]]="",_xlfn.DAYS(TODAY(),J539),_xlfn.DAYS(Tabela2[[#This Row],[Data de atendimento do Ibama (considerar o primeiro documento/ação)]],J539))</f>
        <v>12</v>
      </c>
      <c r="BN539" s="110" t="str">
        <f>IF(Tabela2[[#This Row],[Atendido pelo Ibama ("Não" ou "Sim")]]="Não","Preencher", IF(Tabela2[[#This Row],[Atendido pelo Ibama ("Não" ou "Sim")]]="Sim","NA",""))</f>
        <v>NA</v>
      </c>
      <c r="BO539" s="116" t="s">
        <v>7123</v>
      </c>
      <c r="BP539" s="110" t="s">
        <v>9080</v>
      </c>
      <c r="BQ539" s="108" t="s">
        <v>123</v>
      </c>
      <c r="BR539" s="110" t="str">
        <f>IF(Tabela2[[#This Row],[Equipe do Ibama foi a campo? Houve sobrevoo do Poseidon?]] = "Sim", "PREENCHER","NA")</f>
        <v>NA</v>
      </c>
      <c r="BS539" s="110" t="str">
        <f>IF(Tabela2[[#This Row],[Se sim, foi emitida Ordem de Emergência? (informações vinculada à coluna CK)]] = "Sim", "PREENCHER","NA")</f>
        <v>NA</v>
      </c>
      <c r="BT539" s="110" t="s">
        <v>7125</v>
      </c>
      <c r="BU539" s="110" t="s">
        <v>2696</v>
      </c>
      <c r="BV539" s="110" t="s">
        <v>123</v>
      </c>
      <c r="BW539" s="110" t="s">
        <v>2696</v>
      </c>
      <c r="BX539" s="108" t="s">
        <v>7100</v>
      </c>
      <c r="BY539" s="143">
        <v>45881</v>
      </c>
      <c r="BZ539" s="106">
        <f>IF(Tabela2[[#This Row],[Data do documento de encerramento]]="NA","NA",IF(Tabela2[[#This Row],[Data do documento de encerramento]]="","Pendente de conclusão/ encerramento",_xlfn.DAYS(Tabela2[[#This Row],[Data do documento de encerramento]],J539)))</f>
        <v>12</v>
      </c>
      <c r="CA539" s="109" t="s">
        <v>9081</v>
      </c>
      <c r="CB539" s="109"/>
      <c r="CC539" s="109"/>
      <c r="CD539" s="109"/>
      <c r="CE539" s="109"/>
      <c r="CF539" s="109"/>
    </row>
    <row r="540" spans="1:84" hidden="1">
      <c r="A540" s="172">
        <v>20258157623</v>
      </c>
      <c r="B540" s="173" t="s">
        <v>9082</v>
      </c>
      <c r="C540" s="110" t="str">
        <f>VLOOKUP(Tabela2[[#This Row],[SIEMA]],Siema2025,4,FALSE)</f>
        <v xml:space="preserve"> RJ</v>
      </c>
      <c r="D540" s="108" t="str">
        <f>VLOOKUP(Tabela2[[#This Row],[SIEMA]],Siema2025,3,FALSE)</f>
        <v xml:space="preserve">São Gonçalo </v>
      </c>
      <c r="E540" s="108" t="str">
        <f>VLOOKUP(Tabela2[[#This Row],[SIEMA]],Siema2025,20,FALSE)</f>
        <v>FUNDEADOURO Nº 8</v>
      </c>
      <c r="F540" s="108"/>
      <c r="G540" s="108"/>
      <c r="H540" s="108"/>
      <c r="I540" s="106" t="str">
        <f>VLOOKUP(Tabela2[[#This Row],[SIEMA]],Siema2025,19,FALSE)</f>
        <v/>
      </c>
      <c r="J540" s="107">
        <f>VLOOKUP(Tabela2[[#This Row],[SIEMA]],Siema2025,2,FALSE)</f>
        <v>45870</v>
      </c>
      <c r="K540" s="107" t="str">
        <f>VLOOKUP(Tabela2[[#This Row],[SIEMA]],Siema2025,16,FALSE)</f>
        <v>Sexta</v>
      </c>
      <c r="L540" s="108" t="str">
        <f>IF(Tabela2[[#This Row],[Data]]="","Sem Informação",VLOOKUP(MONTH(Tabela2[[#This Row],[Data]]),'[1]Validação de dados'!$I$1:$J$13,2,0))</f>
        <v>Agosto</v>
      </c>
      <c r="M540" s="106">
        <f>YEAR(Tabela2[[#This Row],[Data]])</f>
        <v>2025</v>
      </c>
      <c r="N540" s="107" t="str">
        <f>VLOOKUP(Tabela2[[#This Row],[SIEMA]],Siema2025,17,FALSE)</f>
        <v>Madrugada</v>
      </c>
      <c r="O540" s="107" t="str">
        <f>VLOOKUP(Tabela2[[#This Row],[SIEMA]],Siema2025,5,FALSE)</f>
        <v>Embarcação</v>
      </c>
      <c r="P540" s="106" t="str">
        <f>VLOOKUP(Tabela2[[#This Row],[SIEMA]],Siema2025,21,FALSE)</f>
        <v/>
      </c>
      <c r="Q540" s="106" t="str">
        <f>VLOOKUP(Tabela2[[#This Row],[SIEMA]],Siema2025,7,FALSE)</f>
        <v/>
      </c>
      <c r="R540" s="106" t="str">
        <f>VLOOKUP(Tabela2[[#This Row],[SIEMA]],Siema2025,10,FALSE)</f>
        <v>Produto Óleo</v>
      </c>
      <c r="S540" s="109" t="str">
        <f>IF(Q540="","", IF(Q540="NC","", IF(Q540="NE","", IF(Q540="NA","",IFERROR(VLOOKUP(Q540,[1]Produtos!$A$1:$C$2319,2,FALSE),"Não Cadastrado")))))</f>
        <v/>
      </c>
      <c r="T540" s="106" t="str">
        <f>VLOOKUP(Tabela2[[#This Row],[SIEMA]],Siema2025,11,FALSE)</f>
        <v>100</v>
      </c>
      <c r="U540" s="106" t="str">
        <f>VLOOKUP(Tabela2[[#This Row],[SIEMA]],Siema2025,12,FALSE)</f>
        <v>L</v>
      </c>
      <c r="V540" s="106" t="str">
        <f>IF(Q540="","",IF(ISNUMBER(Q540)=FALSE,"Não se aplica",IFERROR(VLOOKUP(Q540,Produtos!$A$1:$C$2319,3,FALSE),"Não Cadastrado")))</f>
        <v/>
      </c>
      <c r="W540" s="106" t="str">
        <f>VLOOKUP(Tabela2[[#This Row],[SIEMA]],Siema2025,10,FALSE)</f>
        <v>Produto Óleo</v>
      </c>
      <c r="X540" s="115" t="str">
        <f>IF(Tabela2[[#This Row],[Origem do acidente]] = "Plataforma", "PREENCHER","NA")</f>
        <v>NA</v>
      </c>
      <c r="Y540" s="111" t="str">
        <f>IF(W540="","", IF(W540="NC","", IF(W540="NE","", IF(W540="NA","",IFERROR(VLOOKUP(W540,Produtos!$A$1:$C$2319,2,FALSE),"Não Cadastrado")))))</f>
        <v>Não Cadastrado</v>
      </c>
      <c r="Z540" s="106" t="str">
        <f>VLOOKUP(Tabela2[[#This Row],[SIEMA]],Siema2025,11,FALSE)</f>
        <v>100</v>
      </c>
      <c r="AA540" s="106" t="str">
        <f>VLOOKUP(Tabela2[[#This Row],[SIEMA]],Siema2025,12,FALSE)</f>
        <v>L</v>
      </c>
      <c r="AB540" s="106" t="str">
        <f>IF(W540="","",IF(ISNUMBER(W540)=FALSE,"Não se aplica",IFERROR(VLOOKUP(W540,Produtos!$A$1:$C$2319,3,FALSE),"Não Cadastrado")))</f>
        <v>Não se aplica</v>
      </c>
      <c r="AC540" s="106"/>
      <c r="AD540" s="110" t="str">
        <f>IF(Tabela2[[#This Row],[Origem do acidente]] = "Plataforma", "PREENCHER","NA")</f>
        <v>NA</v>
      </c>
      <c r="AE540" s="109" t="str">
        <f>IF(AC540="","", IF(AC540="NC","", IF(AC540="NE","", IF(AC540="NA","",IFERROR(VLOOKUP(AC540,Produtos!$A$1:$C$2319,2,FALSE),"Não Cadastrado")))))</f>
        <v/>
      </c>
      <c r="AF540" s="106"/>
      <c r="AG540" s="106"/>
      <c r="AH540" s="106" t="str">
        <f>IF(AC540="","",IF(ISNUMBER(AC540)=FALSE,"Não se aplica",IFERROR(VLOOKUP(AC540,Produtos!$A$1:$C$2319,3,FALSE),"Não Cadastrado")))</f>
        <v/>
      </c>
      <c r="AI540" s="106"/>
      <c r="AJ540" s="106" t="str">
        <f>VLOOKUP(Tabela2[[#This Row],[SIEMA]],Siema2025,26,FALSE)</f>
        <v>Rompimento de mangote</v>
      </c>
      <c r="AK540" s="109"/>
      <c r="AL540" s="109"/>
      <c r="AM540" s="109"/>
      <c r="AN540" s="110" t="str">
        <f>VLOOKUP(Tabela2[[#This Row],[SIEMA]],Siema2025,51,FALSE)</f>
        <v/>
      </c>
      <c r="AO540" s="110" t="str">
        <f>VLOOKUP(Tabela2[[#This Row],[SIEMA]],Siema2025,53,FALSE)</f>
        <v/>
      </c>
      <c r="AP540" s="110" t="str">
        <f>VLOOKUP(Tabela2[[#This Row],[SIEMA]],Siema2025,55,FALSE)</f>
        <v/>
      </c>
      <c r="AQ540" s="110" t="str">
        <f>VLOOKUP(Tabela2[[#This Row],[SIEMA]],Siema2025,57,FALSE)</f>
        <v/>
      </c>
      <c r="AR540" s="110" t="str">
        <f>VLOOKUP(Tabela2[[#This Row],[SIEMA]],Siema2025,59,FALSE)</f>
        <v/>
      </c>
      <c r="AS540" s="110" t="str">
        <f>VLOOKUP(Tabela2[[#This Row],[SIEMA]],Siema2025,61,FALSE)</f>
        <v>X</v>
      </c>
      <c r="AT540" s="110" t="str">
        <f>VLOOKUP(Tabela2[[#This Row],[SIEMA]],Siema2025,63,FALSE)</f>
        <v/>
      </c>
      <c r="AU540" s="110" t="str">
        <f>VLOOKUP(Tabela2[[#This Row],[SIEMA]],Siema2025,65,FALSE)</f>
        <v/>
      </c>
      <c r="AV540" s="110" t="str">
        <f>VLOOKUP(Tabela2[[#This Row],[SIEMA]],Siema2025,67,FALSE)</f>
        <v/>
      </c>
      <c r="AW540" s="110" t="str">
        <f>VLOOKUP(Tabela2[[#This Row],[SIEMA]],Siema2025,69,FALSE)</f>
        <v/>
      </c>
      <c r="AX540" s="110" t="str">
        <f>VLOOKUP(Tabela2[[#This Row],[SIEMA]],Siema2025,71,FALSE)</f>
        <v/>
      </c>
      <c r="AY540" s="110" t="str">
        <f>VLOOKUP(Tabela2[[#This Row],[SIEMA]],Siema2025,73,FALSE)</f>
        <v/>
      </c>
      <c r="AZ540" s="110" t="str">
        <f>VLOOKUP(Tabela2[[#This Row],[SIEMA]],Siema2025,75,FALSE)</f>
        <v/>
      </c>
      <c r="BA540" s="110" t="str">
        <f>VLOOKUP(Tabela2[[#This Row],[SIEMA]],Siema2025,77,FALSE)</f>
        <v/>
      </c>
      <c r="BB540" s="110" t="str">
        <f>VLOOKUP(Tabela2[[#This Row],[SIEMA]],Siema2025,79,FALSE)</f>
        <v/>
      </c>
      <c r="BC540" s="110" t="str">
        <f>IF(Tabela2[[#This Row],[Outro(s) ]] = "X", "PREENCHER","NA")</f>
        <v>NA</v>
      </c>
      <c r="BD540" s="110" t="str">
        <f>VLOOKUP(Tabela2[[#This Row],[SIEMA]],Siema2025,82,FALSE)</f>
        <v/>
      </c>
      <c r="BE540" s="110" t="str">
        <f>VLOOKUP(Tabela2[[#This Row],[SIEMA]],Siema2025,81,FALSE)</f>
        <v/>
      </c>
      <c r="BF540" s="112" t="str">
        <f>VLOOKUP(Tabela2[[#This Row],[SIEMA]],Siema2025,28,FALSE)</f>
        <v>Luiz Rebelo II</v>
      </c>
      <c r="BG540" s="112"/>
      <c r="BH540" s="113" t="str">
        <f>VLOOKUP(Tabela2[[#This Row],[SIEMA]],Siema2025,29,FALSE)</f>
        <v/>
      </c>
      <c r="BI540" s="114" t="str">
        <f>VLOOKUP(Tabela2[[#This Row],[SIEMA]],Siema2025,107,FALSE)</f>
        <v>Não</v>
      </c>
      <c r="BJ540" s="109"/>
      <c r="BK540" s="106"/>
      <c r="BL540" s="143"/>
      <c r="BM540" s="110">
        <f ca="1">IF(Tabela2[[#This Row],[Data de atendimento do Ibama (considerar o primeiro documento/ação)]]="",_xlfn.DAYS(TODAY(),J540),_xlfn.DAYS(Tabela2[[#This Row],[Data de atendimento do Ibama (considerar o primeiro documento/ação)]],J540))</f>
        <v>350</v>
      </c>
      <c r="BN540" s="110" t="str">
        <f>IF(Tabela2[[#This Row],[Atendido pelo Ibama ("Não" ou "Sim")]]="Não","Preencher", IF(Tabela2[[#This Row],[Atendido pelo Ibama ("Não" ou "Sim")]]="Sim","NA",""))</f>
        <v/>
      </c>
      <c r="BO540" s="116"/>
      <c r="BP540" s="110" t="str">
        <f>IF(Tabela2[[#This Row],[Forma de atendimento (primeiro documento/ação)]]= "Outros (especificar)", "PREENCHER","NA")</f>
        <v>NA</v>
      </c>
      <c r="BQ540" s="108"/>
      <c r="BR540" s="110" t="str">
        <f>IF(Tabela2[[#This Row],[Equipe do Ibama foi a campo? Houve sobrevoo do Poseidon?]] = "Sim", "PREENCHER","NA")</f>
        <v>NA</v>
      </c>
      <c r="BS540" s="110" t="str">
        <f>IF(Tabela2[[#This Row],[Se sim, foi emitida Ordem de Emergência? (informações vinculada à coluna CK)]] = "Sim", "PREENCHER","NA")</f>
        <v>NA</v>
      </c>
      <c r="BT540" s="110" t="str">
        <f>IF(Tabela2[[#This Row],[Foi elaborado Relatório de Vistoria pelo Ibama? (informações vinculada à coluna CK)]] = "Sim", "PREENCHER","NA")</f>
        <v>NA</v>
      </c>
      <c r="BU540" s="110" t="str">
        <f>IF(Tabela2[[#This Row],[Houve envio de Informações Pós-acidente (preencher "não se aplica" quando de competência estadual/municipal)]] = "Sim", "PREENCHER","NA")</f>
        <v>NA</v>
      </c>
      <c r="BV540" s="110" t="str">
        <f>IF(Tabela2[[#This Row],[Houve avaliação das informações pós-acidente solicitadas/enviadas?]] = "Sim", "PREENCHER","NA")</f>
        <v>NA</v>
      </c>
      <c r="BW540" s="110" t="str">
        <f>IF(Tabela2[[#This Row],[O Ibama aguarda resposta da empresa/OEMA, etc?]] = "Sim", "PREENCHER","NA")</f>
        <v>NA</v>
      </c>
      <c r="BX540" s="108"/>
      <c r="BY540" s="143"/>
      <c r="BZ540" s="106" t="str">
        <f>IF(Tabela2[[#This Row],[Data do documento de encerramento]]="NA","NA",IF(Tabela2[[#This Row],[Data do documento de encerramento]]="","Pendente de conclusão/ encerramento",_xlfn.DAYS(Tabela2[[#This Row],[Data do documento de encerramento]],J540)))</f>
        <v>Pendente de conclusão/ encerramento</v>
      </c>
      <c r="CA540" s="109"/>
      <c r="CB540" s="109"/>
      <c r="CC540" s="109"/>
      <c r="CD540" s="109"/>
      <c r="CE540" s="109"/>
      <c r="CF540" s="109"/>
    </row>
    <row r="541" spans="1:84" ht="30.75" hidden="1">
      <c r="A541" s="172">
        <v>20258243245</v>
      </c>
      <c r="B541" s="173" t="s">
        <v>9083</v>
      </c>
      <c r="C541" s="110" t="str">
        <f>VLOOKUP(Tabela2[[#This Row],[SIEMA]],Siema2025,4,FALSE)</f>
        <v xml:space="preserve"> SP</v>
      </c>
      <c r="D541" s="108" t="str">
        <f>VLOOKUP(Tabela2[[#This Row],[SIEMA]],Siema2025,3,FALSE)</f>
        <v xml:space="preserve">Taquaritinga </v>
      </c>
      <c r="E541" s="108" t="str">
        <f>VLOOKUP(Tabela2[[#This Row],[SIEMA]],Siema2025,20,FALSE)</f>
        <v>km 74+000</v>
      </c>
      <c r="F541" s="108"/>
      <c r="G541" s="108" t="s">
        <v>9084</v>
      </c>
      <c r="H541" s="108" t="s">
        <v>9085</v>
      </c>
      <c r="I541" s="106" t="s">
        <v>7118</v>
      </c>
      <c r="J541" s="107">
        <f>VLOOKUP(Tabela2[[#This Row],[SIEMA]],Siema2025,2,FALSE)</f>
        <v>45870</v>
      </c>
      <c r="K541" s="107" t="str">
        <f>VLOOKUP(Tabela2[[#This Row],[SIEMA]],Siema2025,16,FALSE)</f>
        <v>Sexta</v>
      </c>
      <c r="L541" s="108" t="str">
        <f>IF(Tabela2[[#This Row],[Data]]="","Sem Informação",VLOOKUP(MONTH(Tabela2[[#This Row],[Data]]),'[1]Validação de dados'!$I$1:$J$13,2,0))</f>
        <v>Agosto</v>
      </c>
      <c r="M541" s="106">
        <f>YEAR(Tabela2[[#This Row],[Data]])</f>
        <v>2025</v>
      </c>
      <c r="N541" s="107" t="str">
        <f>VLOOKUP(Tabela2[[#This Row],[SIEMA]],Siema2025,17,FALSE)</f>
        <v>Noturno</v>
      </c>
      <c r="O541" s="107" t="str">
        <f>VLOOKUP(Tabela2[[#This Row],[SIEMA]],Siema2025,5,FALSE)</f>
        <v>Ferrovia</v>
      </c>
      <c r="P541" s="106" t="str">
        <f>VLOOKUP(Tabela2[[#This Row],[SIEMA]],Siema2025,21,FALSE)</f>
        <v>Vazamento de Farelo de Soja</v>
      </c>
      <c r="Q541" s="106" t="s">
        <v>7119</v>
      </c>
      <c r="R541" s="106" t="s">
        <v>7119</v>
      </c>
      <c r="S541" s="109" t="s">
        <v>7430</v>
      </c>
      <c r="T541" s="106">
        <v>108</v>
      </c>
      <c r="U541" s="106" t="s">
        <v>7120</v>
      </c>
      <c r="V541" s="106" t="s">
        <v>7119</v>
      </c>
      <c r="W541" s="106"/>
      <c r="X541" s="115"/>
      <c r="Y541" s="111" t="str">
        <f>IF(W541="","", IF(W541="NC","", IF(W541="NE","", IF(W541="NA","",IFERROR(VLOOKUP(W541,Produtos!$A$1:$C$2319,2,FALSE),"Não Cadastrado")))))</f>
        <v/>
      </c>
      <c r="Z541" s="106" t="str">
        <f>VLOOKUP(Tabela2[[#This Row],[SIEMA]],Siema2025,11,FALSE)</f>
        <v/>
      </c>
      <c r="AA541" s="106" t="str">
        <f>VLOOKUP(Tabela2[[#This Row],[SIEMA]],Siema2025,12,FALSE)</f>
        <v/>
      </c>
      <c r="AB541" s="106"/>
      <c r="AC541" s="106"/>
      <c r="AD541" s="110"/>
      <c r="AE541" s="109" t="str">
        <f>IF(AC541="","", IF(AC541="NC","", IF(AC541="NE","", IF(AC541="NA","",IFERROR(VLOOKUP(AC541,Produtos!$A$1:$C$2319,2,FALSE),"Não Cadastrado")))))</f>
        <v/>
      </c>
      <c r="AF541" s="106"/>
      <c r="AG541" s="106"/>
      <c r="AH541" s="106" t="str">
        <f>IF(AC541="","",IF(ISNUMBER(AC541)=FALSE,"Não se aplica",IFERROR(VLOOKUP(AC541,Produtos!$A$1:$C$2319,3,FALSE),"Não Cadastrado")))</f>
        <v/>
      </c>
      <c r="AI541" s="106"/>
      <c r="AJ541" s="106" t="str">
        <f>VLOOKUP(Tabela2[[#This Row],[SIEMA]],Siema2025,26,FALSE)</f>
        <v>Evento caracterizado por vandalismo e abertura de vagão carregado com farelo soja, em decorrência de ataque criminoso</v>
      </c>
      <c r="AK541" s="109" t="s">
        <v>7121</v>
      </c>
      <c r="AL541" s="109"/>
      <c r="AM541" s="109"/>
      <c r="AN541" s="110" t="str">
        <f>VLOOKUP(Tabela2[[#This Row],[SIEMA]],Siema2025,51,FALSE)</f>
        <v/>
      </c>
      <c r="AO541" s="110" t="str">
        <f>VLOOKUP(Tabela2[[#This Row],[SIEMA]],Siema2025,53,FALSE)</f>
        <v/>
      </c>
      <c r="AP541" s="110" t="str">
        <f>VLOOKUP(Tabela2[[#This Row],[SIEMA]],Siema2025,55,FALSE)</f>
        <v/>
      </c>
      <c r="AQ541" s="110" t="str">
        <f>VLOOKUP(Tabela2[[#This Row],[SIEMA]],Siema2025,57,FALSE)</f>
        <v/>
      </c>
      <c r="AR541" s="110" t="str">
        <f>VLOOKUP(Tabela2[[#This Row],[SIEMA]],Siema2025,59,FALSE)</f>
        <v/>
      </c>
      <c r="AS541" s="110" t="str">
        <f>VLOOKUP(Tabela2[[#This Row],[SIEMA]],Siema2025,61,FALSE)</f>
        <v/>
      </c>
      <c r="AT541" s="110" t="str">
        <f>VLOOKUP(Tabela2[[#This Row],[SIEMA]],Siema2025,63,FALSE)</f>
        <v/>
      </c>
      <c r="AU541" s="110" t="str">
        <f>VLOOKUP(Tabela2[[#This Row],[SIEMA]],Siema2025,65,FALSE)</f>
        <v>X</v>
      </c>
      <c r="AV541" s="110" t="str">
        <f>VLOOKUP(Tabela2[[#This Row],[SIEMA]],Siema2025,67,FALSE)</f>
        <v/>
      </c>
      <c r="AW541" s="110" t="str">
        <f>VLOOKUP(Tabela2[[#This Row],[SIEMA]],Siema2025,69,FALSE)</f>
        <v/>
      </c>
      <c r="AX541" s="110" t="str">
        <f>VLOOKUP(Tabela2[[#This Row],[SIEMA]],Siema2025,71,FALSE)</f>
        <v/>
      </c>
      <c r="AY541" s="110" t="str">
        <f>VLOOKUP(Tabela2[[#This Row],[SIEMA]],Siema2025,73,FALSE)</f>
        <v/>
      </c>
      <c r="AZ541" s="110" t="str">
        <f>VLOOKUP(Tabela2[[#This Row],[SIEMA]],Siema2025,75,FALSE)</f>
        <v/>
      </c>
      <c r="BA541" s="110" t="str">
        <f>VLOOKUP(Tabela2[[#This Row],[SIEMA]],Siema2025,77,FALSE)</f>
        <v/>
      </c>
      <c r="BB541" s="110" t="str">
        <f>VLOOKUP(Tabela2[[#This Row],[SIEMA]],Siema2025,79,FALSE)</f>
        <v/>
      </c>
      <c r="BC541" s="110" t="str">
        <f>IF(Tabela2[[#This Row],[Outro(s) ]] = "X", "PREENCHER","NA")</f>
        <v>NA</v>
      </c>
      <c r="BD541" s="110" t="str">
        <f>VLOOKUP(Tabela2[[#This Row],[SIEMA]],Siema2025,82,FALSE)</f>
        <v/>
      </c>
      <c r="BE541" s="110" t="str">
        <f>VLOOKUP(Tabela2[[#This Row],[SIEMA]],Siema2025,81,FALSE)</f>
        <v/>
      </c>
      <c r="BF541" s="112" t="s">
        <v>3066</v>
      </c>
      <c r="BG541" s="112" t="s">
        <v>7122</v>
      </c>
      <c r="BH541" s="113" t="str">
        <f>VLOOKUP(Tabela2[[#This Row],[SIEMA]],Siema2025,29,FALSE)</f>
        <v>02502844000166</v>
      </c>
      <c r="BI541" s="114" t="str">
        <f>VLOOKUP(Tabela2[[#This Row],[SIEMA]],Siema2025,107,FALSE)</f>
        <v>Não</v>
      </c>
      <c r="BJ541" s="109" t="s">
        <v>7097</v>
      </c>
      <c r="BK541" s="106" t="s">
        <v>2696</v>
      </c>
      <c r="BL541" s="143">
        <v>45880</v>
      </c>
      <c r="BM541" s="110">
        <f ca="1">IF(Tabela2[[#This Row],[Data de atendimento do Ibama (considerar o primeiro documento/ação)]]="",_xlfn.DAYS(TODAY(),J541),_xlfn.DAYS(Tabela2[[#This Row],[Data de atendimento do Ibama (considerar o primeiro documento/ação)]],J541))</f>
        <v>10</v>
      </c>
      <c r="BN541" s="110" t="str">
        <f>IF(Tabela2[[#This Row],[Atendido pelo Ibama ("Não" ou "Sim")]]="Não","Preencher", IF(Tabela2[[#This Row],[Atendido pelo Ibama ("Não" ou "Sim")]]="Sim","NA",""))</f>
        <v>NA</v>
      </c>
      <c r="BO541" s="116" t="s">
        <v>7098</v>
      </c>
      <c r="BP541" s="110" t="str">
        <f>IF(Tabela2[[#This Row],[Forma de atendimento (primeiro documento/ação)]]= "Outros (especificar)", "PREENCHER","NA")</f>
        <v>NA</v>
      </c>
      <c r="BQ541" s="108" t="s">
        <v>2696</v>
      </c>
      <c r="BR541" s="110" t="s">
        <v>123</v>
      </c>
      <c r="BS541" s="110" t="s">
        <v>2696</v>
      </c>
      <c r="BT541" s="110" t="s">
        <v>7099</v>
      </c>
      <c r="BU541" s="110" t="s">
        <v>2696</v>
      </c>
      <c r="BV541" s="110" t="s">
        <v>123</v>
      </c>
      <c r="BW541" s="110" t="s">
        <v>2696</v>
      </c>
      <c r="BX541" s="108" t="s">
        <v>7100</v>
      </c>
      <c r="BY541" s="143">
        <v>46129</v>
      </c>
      <c r="BZ541" s="106">
        <f>IF(Tabela2[[#This Row],[Data do documento de encerramento]]="NA","NA",IF(Tabela2[[#This Row],[Data do documento de encerramento]]="","Pendente de conclusão/ encerramento",_xlfn.DAYS(Tabela2[[#This Row],[Data do documento de encerramento]],J541)))</f>
        <v>259</v>
      </c>
      <c r="CA541" s="109" t="s">
        <v>8639</v>
      </c>
      <c r="CB541" s="109"/>
      <c r="CC541" s="117"/>
      <c r="CD541" s="109"/>
      <c r="CE541" s="109"/>
      <c r="CF541" s="109"/>
    </row>
    <row r="542" spans="1:84" ht="45.75" hidden="1">
      <c r="A542" s="172">
        <v>20258439603</v>
      </c>
      <c r="B542" s="173" t="s">
        <v>9086</v>
      </c>
      <c r="C542" s="110" t="str">
        <f>VLOOKUP(Tabela2[[#This Row],[SIEMA]],Siema2025,4,FALSE)</f>
        <v xml:space="preserve"> BA</v>
      </c>
      <c r="D542" s="108" t="str">
        <f>VLOOKUP(Tabela2[[#This Row],[SIEMA]],Siema2025,3,FALSE)</f>
        <v xml:space="preserve">Caetité </v>
      </c>
      <c r="E542" s="108" t="str">
        <f>VLOOKUP(Tabela2[[#This Row],[SIEMA]],Siema2025,20,FALSE)</f>
        <v>Fazenda Cachoeira, S/N, Zona Rural</v>
      </c>
      <c r="F542" s="108"/>
      <c r="G542" s="108" t="s">
        <v>9087</v>
      </c>
      <c r="H542" s="108" t="s">
        <v>9088</v>
      </c>
      <c r="I542" s="106" t="str">
        <f>VLOOKUP(Tabela2[[#This Row],[SIEMA]],Siema2025,19,FALSE)</f>
        <v/>
      </c>
      <c r="J542" s="107">
        <f>VLOOKUP(Tabela2[[#This Row],[SIEMA]],Siema2025,2,FALSE)</f>
        <v>45870</v>
      </c>
      <c r="K542" s="107" t="str">
        <f>VLOOKUP(Tabela2[[#This Row],[SIEMA]],Siema2025,16,FALSE)</f>
        <v>Sexta</v>
      </c>
      <c r="L542" s="108" t="str">
        <f>IF(Tabela2[[#This Row],[Data]]="","Sem Informação",VLOOKUP(MONTH(Tabela2[[#This Row],[Data]]),'[1]Validação de dados'!$I$1:$J$13,2,0))</f>
        <v>Agosto</v>
      </c>
      <c r="M542" s="106">
        <f>YEAR(Tabela2[[#This Row],[Data]])</f>
        <v>2025</v>
      </c>
      <c r="N542" s="107" t="str">
        <f>VLOOKUP(Tabela2[[#This Row],[SIEMA]],Siema2025,17,FALSE)</f>
        <v>Matutino</v>
      </c>
      <c r="O542" s="107" t="str">
        <f>VLOOKUP(Tabela2[[#This Row],[SIEMA]],Siema2025,5,FALSE)</f>
        <v>Indústria</v>
      </c>
      <c r="P542" s="106"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42" s="106">
        <v>2912</v>
      </c>
      <c r="R542" s="106"/>
      <c r="S542" s="109" t="str">
        <f>IF(Q542="","", IF(Q542="NC","", IF(Q542="NE","", IF(Q542="NA","",IFERROR(VLOOKUP(Q542,[1]Produtos!$A$1:$C$2319,2,FALSE),"Não Cadastrado")))))</f>
        <v>MATERIAL RADIOATIVO, BAIXA ATIVIDADE ESPECÍFICA (BAE I), não-fissil ou fissil exceptivo</v>
      </c>
      <c r="T542" s="106" t="s">
        <v>2373</v>
      </c>
      <c r="U542" s="106" t="str">
        <f>VLOOKUP(Tabela2[[#This Row],[SIEMA]],Siema2025,12,FALSE)</f>
        <v xml:space="preserve"> </v>
      </c>
      <c r="V542" s="106">
        <f>IF(Q542="","",IF(ISNUMBER(Q542)=FALSE,"Não se aplica",IFERROR(VLOOKUP(Q542,Produtos!$A$1:$C$2319,3,FALSE),"Não Cadastrado")))</f>
        <v>7</v>
      </c>
      <c r="W542" s="106" t="str">
        <f>VLOOKUP(Tabela2[[#This Row],[SIEMA]],Siema2025,10,FALSE)</f>
        <v/>
      </c>
      <c r="X542" s="115" t="str">
        <f>IF(Tabela2[[#This Row],[Origem do acidente]] = "Plataforma", "PREENCHER","NA")</f>
        <v>NA</v>
      </c>
      <c r="Y542" s="111" t="str">
        <f>IF(W542="","", IF(W542="NC","", IF(W542="NE","", IF(W542="NA","",IFERROR(VLOOKUP(W542,Produtos!$A$1:$C$2319,2,FALSE),"Não Cadastrado")))))</f>
        <v/>
      </c>
      <c r="Z542" s="106" t="str">
        <f>VLOOKUP(Tabela2[[#This Row],[SIEMA]],Siema2025,11,FALSE)</f>
        <v xml:space="preserve"> </v>
      </c>
      <c r="AA542" s="106" t="str">
        <f>VLOOKUP(Tabela2[[#This Row],[SIEMA]],Siema2025,12,FALSE)</f>
        <v xml:space="preserve"> </v>
      </c>
      <c r="AB542" s="106" t="str">
        <f>IF(W542="","",IF(ISNUMBER(W542)=FALSE,"Não se aplica",IFERROR(VLOOKUP(W542,Produtos!$A$1:$C$2319,3,FALSE),"Não Cadastrado")))</f>
        <v/>
      </c>
      <c r="AC542" s="106"/>
      <c r="AD542" s="110" t="str">
        <f>IF(Tabela2[[#This Row],[Origem do acidente]] = "Plataforma", "PREENCHER","NA")</f>
        <v>NA</v>
      </c>
      <c r="AE542" s="109" t="str">
        <f>IF(AC542="","", IF(AC542="NC","", IF(AC542="NE","", IF(AC542="NA","",IFERROR(VLOOKUP(AC542,Produtos!$A$1:$C$2319,2,FALSE),"Não Cadastrado")))))</f>
        <v/>
      </c>
      <c r="AF542" s="106"/>
      <c r="AG542" s="106"/>
      <c r="AH542" s="106" t="str">
        <f>IF(AC542="","",IF(ISNUMBER(AC542)=FALSE,"Não se aplica",IFERROR(VLOOKUP(AC542,Produtos!$A$1:$C$2319,3,FALSE),"Não Cadastrado")))</f>
        <v/>
      </c>
      <c r="AI542" s="106"/>
      <c r="AJ542" s="106" t="str">
        <f>VLOOKUP(Tabela2[[#This Row],[SIEMA]],Siema2025,26,FALSE)</f>
        <v>A tubulação foi atingida e perfurada por uma ferramenta corte durante atividades de capina no local, dando início à liberação não-controlada do líquido.</v>
      </c>
      <c r="AK542" s="109"/>
      <c r="AL542" s="109"/>
      <c r="AM542" s="109"/>
      <c r="AN542" s="110" t="str">
        <f>VLOOKUP(Tabela2[[#This Row],[SIEMA]],Siema2025,51,FALSE)</f>
        <v/>
      </c>
      <c r="AO542" s="110" t="str">
        <f>VLOOKUP(Tabela2[[#This Row],[SIEMA]],Siema2025,53,FALSE)</f>
        <v/>
      </c>
      <c r="AP542" s="110" t="str">
        <f>VLOOKUP(Tabela2[[#This Row],[SIEMA]],Siema2025,55,FALSE)</f>
        <v/>
      </c>
      <c r="AQ542" s="110" t="str">
        <f>VLOOKUP(Tabela2[[#This Row],[SIEMA]],Siema2025,57,FALSE)</f>
        <v/>
      </c>
      <c r="AR542" s="110" t="str">
        <f>VLOOKUP(Tabela2[[#This Row],[SIEMA]],Siema2025,59,FALSE)</f>
        <v/>
      </c>
      <c r="AS542" s="110" t="str">
        <f>VLOOKUP(Tabela2[[#This Row],[SIEMA]],Siema2025,61,FALSE)</f>
        <v/>
      </c>
      <c r="AT542" s="110" t="str">
        <f>VLOOKUP(Tabela2[[#This Row],[SIEMA]],Siema2025,63,FALSE)</f>
        <v/>
      </c>
      <c r="AU542" s="110" t="s">
        <v>7130</v>
      </c>
      <c r="AV542" s="110" t="str">
        <f>VLOOKUP(Tabela2[[#This Row],[SIEMA]],Siema2025,67,FALSE)</f>
        <v/>
      </c>
      <c r="AW542" s="110" t="str">
        <f>VLOOKUP(Tabela2[[#This Row],[SIEMA]],Siema2025,69,FALSE)</f>
        <v/>
      </c>
      <c r="AX542" s="110" t="str">
        <f>VLOOKUP(Tabela2[[#This Row],[SIEMA]],Siema2025,71,FALSE)</f>
        <v/>
      </c>
      <c r="AY542" s="110" t="str">
        <f>VLOOKUP(Tabela2[[#This Row],[SIEMA]],Siema2025,73,FALSE)</f>
        <v/>
      </c>
      <c r="AZ542" s="110" t="str">
        <f>VLOOKUP(Tabela2[[#This Row],[SIEMA]],Siema2025,75,FALSE)</f>
        <v/>
      </c>
      <c r="BA542" s="110" t="str">
        <f>VLOOKUP(Tabela2[[#This Row],[SIEMA]],Siema2025,77,FALSE)</f>
        <v/>
      </c>
      <c r="BB542" s="110"/>
      <c r="BC542" s="110" t="str">
        <f>IF(Tabela2[[#This Row],[Outro(s) ]] = "X", "PREENCHER","NA")</f>
        <v>NA</v>
      </c>
      <c r="BD542" s="110" t="str">
        <f>VLOOKUP(Tabela2[[#This Row],[SIEMA]],Siema2025,82,FALSE)</f>
        <v/>
      </c>
      <c r="BE542" s="110" t="str">
        <f>VLOOKUP(Tabela2[[#This Row],[SIEMA]],Siema2025,81,FALSE)</f>
        <v/>
      </c>
      <c r="BF542" s="112" t="str">
        <f>VLOOKUP(Tabela2[[#This Row],[SIEMA]],Siema2025,28,FALSE)</f>
        <v>INB - Indústrias Nucleares do Brasil</v>
      </c>
      <c r="BG542" s="112"/>
      <c r="BH542" s="113" t="str">
        <f>VLOOKUP(Tabela2[[#This Row],[SIEMA]],Siema2025,29,FALSE)</f>
        <v>00322818003570</v>
      </c>
      <c r="BI542" s="114" t="str">
        <f>VLOOKUP(Tabela2[[#This Row],[SIEMA]],Siema2025,107,FALSE)</f>
        <v>Não</v>
      </c>
      <c r="BJ542" s="109" t="s">
        <v>7097</v>
      </c>
      <c r="BK542" s="106" t="s">
        <v>2696</v>
      </c>
      <c r="BL542" s="143">
        <v>45902</v>
      </c>
      <c r="BM542" s="110">
        <f ca="1">IF(Tabela2[[#This Row],[Data de atendimento do Ibama (considerar o primeiro documento/ação)]]="",_xlfn.DAYS(TODAY(),J542),_xlfn.DAYS(Tabela2[[#This Row],[Data de atendimento do Ibama (considerar o primeiro documento/ação)]],J542))</f>
        <v>32</v>
      </c>
      <c r="BN542" s="110" t="str">
        <f>IF(Tabela2[[#This Row],[Atendido pelo Ibama ("Não" ou "Sim")]]="Não","Preencher", IF(Tabela2[[#This Row],[Atendido pelo Ibama ("Não" ou "Sim")]]="Sim","NA",""))</f>
        <v>NA</v>
      </c>
      <c r="BO542" s="116" t="s">
        <v>7139</v>
      </c>
      <c r="BP542" s="110"/>
      <c r="BQ542" s="108" t="s">
        <v>123</v>
      </c>
      <c r="BR542" s="110" t="str">
        <f>IF(Tabela2[[#This Row],[Equipe do Ibama foi a campo? Houve sobrevoo do Poseidon?]] = "Sim", "PREENCHER","NA")</f>
        <v>NA</v>
      </c>
      <c r="BS542" s="110" t="str">
        <f>IF(Tabela2[[#This Row],[Se sim, foi emitida Ordem de Emergência? (informações vinculada à coluna CK)]] = "Sim", "PREENCHER","NA")</f>
        <v>NA</v>
      </c>
      <c r="BT542" s="110" t="str">
        <f>IF(Tabela2[[#This Row],[Foi elaborado Relatório de Vistoria pelo Ibama? (informações vinculada à coluna CK)]] = "Sim", "PREENCHER","NA")</f>
        <v>NA</v>
      </c>
      <c r="BU542" s="110" t="s">
        <v>2696</v>
      </c>
      <c r="BV542" s="110" t="s">
        <v>123</v>
      </c>
      <c r="BW542" s="110" t="s">
        <v>2696</v>
      </c>
      <c r="BX542" s="108" t="s">
        <v>7113</v>
      </c>
      <c r="BY542" s="143">
        <v>45924</v>
      </c>
      <c r="BZ542" s="106">
        <f>IF(Tabela2[[#This Row],[Data do documento de encerramento]]="NA","NA",IF(Tabela2[[#This Row],[Data do documento de encerramento]]="","Pendente de conclusão/ encerramento",_xlfn.DAYS(Tabela2[[#This Row],[Data do documento de encerramento]],J542)))</f>
        <v>54</v>
      </c>
      <c r="CA542" s="109"/>
      <c r="CB542" s="109"/>
      <c r="CC542" s="109"/>
      <c r="CD542" s="109"/>
      <c r="CE542" s="109"/>
      <c r="CF542" s="109"/>
    </row>
    <row r="543" spans="1:84" ht="60.75">
      <c r="A543" s="172">
        <v>2025843646</v>
      </c>
      <c r="B543" s="173" t="s">
        <v>9089</v>
      </c>
      <c r="C543" s="110" t="s">
        <v>7133</v>
      </c>
      <c r="D543" s="108" t="s">
        <v>637</v>
      </c>
      <c r="E543" s="29" t="s">
        <v>9090</v>
      </c>
      <c r="F543" s="287"/>
      <c r="G543" s="108" t="s">
        <v>9091</v>
      </c>
      <c r="H543" s="108" t="s">
        <v>9092</v>
      </c>
      <c r="I543" s="106" t="str">
        <f>VLOOKUP(Tabela2[[#This Row],[SIEMA]],Siema2025,19,FALSE)</f>
        <v>Campos</v>
      </c>
      <c r="J543" s="107">
        <f>VLOOKUP(Tabela2[[#This Row],[SIEMA]],Siema2025,2,FALSE)</f>
        <v>45871</v>
      </c>
      <c r="K543" s="107" t="str">
        <f>VLOOKUP(Tabela2[[#This Row],[SIEMA]],Siema2025,16,FALSE)</f>
        <v>Sábado</v>
      </c>
      <c r="L543" s="108" t="str">
        <f>IF(Tabela2[[#This Row],[Data]]="","Sem Informação",VLOOKUP(MONTH(Tabela2[[#This Row],[Data]]),'[1]Validação de dados'!$I$1:$J$13,2,0))</f>
        <v>Agosto</v>
      </c>
      <c r="M543" s="106">
        <f>YEAR(Tabela2[[#This Row],[Data]])</f>
        <v>2025</v>
      </c>
      <c r="N543" s="107" t="str">
        <f>VLOOKUP(Tabela2[[#This Row],[SIEMA]],Siema2025,17,FALSE)</f>
        <v>Vespertino</v>
      </c>
      <c r="O543" s="107" t="s">
        <v>111</v>
      </c>
      <c r="P543" s="106"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43" s="106" t="s">
        <v>637</v>
      </c>
      <c r="R543" s="106" t="s">
        <v>7450</v>
      </c>
      <c r="S543" s="109" t="s">
        <v>7095</v>
      </c>
      <c r="T543" t="s">
        <v>9093</v>
      </c>
      <c r="U543" s="106" t="str">
        <f>VLOOKUP(Tabela2[[#This Row],[SIEMA]],Siema2025,12,FALSE)</f>
        <v>M3</v>
      </c>
      <c r="V543" s="106" t="s">
        <v>637</v>
      </c>
      <c r="W543" s="106"/>
      <c r="X543" s="115"/>
      <c r="Y543" s="111" t="str">
        <f>IF(W543="","", IF(W543="NC","", IF(W543="NE","", IF(W543="NA","",IFERROR(VLOOKUP(W543,Produtos!$A$1:$C$2319,2,FALSE),"Não Cadastrado")))))</f>
        <v/>
      </c>
      <c r="Z543" s="106"/>
      <c r="AA543" s="106"/>
      <c r="AB543" s="106" t="str">
        <f>IF(W543="","",IF(ISNUMBER(W543)=FALSE,"Não se aplica",IFERROR(VLOOKUP(W543,Produtos!$A$1:$C$2319,3,FALSE),"Não Cadastrado")))</f>
        <v/>
      </c>
      <c r="AC543" s="288"/>
      <c r="AD543" s="289" t="str">
        <f>IF(Tabela2[[#This Row],[Origem do acidente]] = "Plataforma", "PREENCHER","NA")</f>
        <v>PREENCHER</v>
      </c>
      <c r="AE543" s="109" t="str">
        <f>IF(AC543="","", IF(AC543="NC","", IF(AC543="NE","", IF(AC543="NA","",IFERROR(VLOOKUP(AC543,Produtos!$A$1:$C$2319,2,FALSE),"Não Cadastrado")))))</f>
        <v/>
      </c>
      <c r="AF543" s="288"/>
      <c r="AG543" s="106"/>
      <c r="AH543" s="106" t="str">
        <f>IF(AC543="","",IF(ISNUMBER(AC543)=FALSE,"Não se aplica",IFERROR(VLOOKUP(AC543,Produtos!$A$1:$C$2319,3,FALSE),"Não Cadastrado")))</f>
        <v/>
      </c>
      <c r="AI543" s="288"/>
      <c r="AJ543" s="106" t="str">
        <f>VLOOKUP(Tabela2[[#This Row],[SIEMA]],Siema2025,26,FALSE)</f>
        <v>Vazamento de fluido hidráulico base óleo em estaleirador hidráulico de tubulares na torre de perfuração (HydraRacker).</v>
      </c>
      <c r="AK543" s="109" t="s">
        <v>7219</v>
      </c>
      <c r="AL543" s="109"/>
      <c r="AM543" s="109"/>
      <c r="AN543" s="110" t="str">
        <f>VLOOKUP(Tabela2[[#This Row],[SIEMA]],Siema2025,51,FALSE)</f>
        <v/>
      </c>
      <c r="AO543" s="110" t="str">
        <f>VLOOKUP(Tabela2[[#This Row],[SIEMA]],Siema2025,53,FALSE)</f>
        <v/>
      </c>
      <c r="AP543" s="110" t="str">
        <f>VLOOKUP(Tabela2[[#This Row],[SIEMA]],Siema2025,55,FALSE)</f>
        <v/>
      </c>
      <c r="AQ543" s="110" t="str">
        <f>VLOOKUP(Tabela2[[#This Row],[SIEMA]],Siema2025,57,FALSE)</f>
        <v/>
      </c>
      <c r="AR543" s="110" t="str">
        <f>VLOOKUP(Tabela2[[#This Row],[SIEMA]],Siema2025,59,FALSE)</f>
        <v/>
      </c>
      <c r="AS543" s="110" t="str">
        <f>VLOOKUP(Tabela2[[#This Row],[SIEMA]],Siema2025,61,FALSE)</f>
        <v>X</v>
      </c>
      <c r="AT543" s="110" t="str">
        <f>VLOOKUP(Tabela2[[#This Row],[SIEMA]],Siema2025,63,FALSE)</f>
        <v/>
      </c>
      <c r="AU543" s="110" t="str">
        <f>VLOOKUP(Tabela2[[#This Row],[SIEMA]],Siema2025,65,FALSE)</f>
        <v/>
      </c>
      <c r="AV543" s="110" t="str">
        <f>VLOOKUP(Tabela2[[#This Row],[SIEMA]],Siema2025,67,FALSE)</f>
        <v/>
      </c>
      <c r="AW543" s="110" t="str">
        <f>VLOOKUP(Tabela2[[#This Row],[SIEMA]],Siema2025,69,FALSE)</f>
        <v/>
      </c>
      <c r="AX543" s="110" t="str">
        <f>VLOOKUP(Tabela2[[#This Row],[SIEMA]],Siema2025,71,FALSE)</f>
        <v/>
      </c>
      <c r="AY543" s="110" t="str">
        <f>VLOOKUP(Tabela2[[#This Row],[SIEMA]],Siema2025,73,FALSE)</f>
        <v/>
      </c>
      <c r="AZ543" s="110" t="str">
        <f>VLOOKUP(Tabela2[[#This Row],[SIEMA]],Siema2025,75,FALSE)</f>
        <v/>
      </c>
      <c r="BA543" s="110" t="str">
        <f>VLOOKUP(Tabela2[[#This Row],[SIEMA]],Siema2025,77,FALSE)</f>
        <v/>
      </c>
      <c r="BB543" s="110" t="str">
        <f>VLOOKUP(Tabela2[[#This Row],[SIEMA]],Siema2025,79,FALSE)</f>
        <v/>
      </c>
      <c r="BC543" s="110" t="str">
        <f>IF(Tabela2[[#This Row],[Outro(s) ]] = "X", "PREENCHER","NA")</f>
        <v>NA</v>
      </c>
      <c r="BD543" s="110" t="str">
        <f>VLOOKUP(Tabela2[[#This Row],[SIEMA]],Siema2025,82,FALSE)</f>
        <v/>
      </c>
      <c r="BE543" s="110" t="str">
        <f>VLOOKUP(Tabela2[[#This Row],[SIEMA]],Siema2025,81,FALSE)</f>
        <v/>
      </c>
      <c r="BF543" s="112" t="str">
        <f>VLOOKUP(Tabela2[[#This Row],[SIEMA]],Siema2025,28,FALSE)</f>
        <v>Petrobras</v>
      </c>
      <c r="BG543" s="290"/>
      <c r="BH543" s="113" t="str">
        <f>VLOOKUP(Tabela2[[#This Row],[SIEMA]],Siema2025,29,FALSE)</f>
        <v>33000167100750</v>
      </c>
      <c r="BI543" s="114" t="str">
        <f>VLOOKUP(Tabela2[[#This Row],[SIEMA]],Siema2025,107,FALSE)</f>
        <v>Não</v>
      </c>
      <c r="BJ543" s="109" t="s">
        <v>7097</v>
      </c>
      <c r="BK543" s="106" t="s">
        <v>2696</v>
      </c>
      <c r="BL543" s="291">
        <v>45919</v>
      </c>
      <c r="BM543" s="110">
        <f ca="1">IF(Tabela2[[#This Row],[Data de atendimento do Ibama (considerar o primeiro documento/ação)]]="",_xlfn.DAYS(TODAY(),J543),_xlfn.DAYS(Tabela2[[#This Row],[Data de atendimento do Ibama (considerar o primeiro documento/ação)]],J543))</f>
        <v>48</v>
      </c>
      <c r="BN543" s="110" t="str">
        <f>IF(Tabela2[[#This Row],[Atendido pelo Ibama ("Não" ou "Sim")]]="Não","Preencher", IF(Tabela2[[#This Row],[Atendido pelo Ibama ("Não" ou "Sim")]]="Sim","NA",""))</f>
        <v>NA</v>
      </c>
      <c r="BO543" s="116" t="s">
        <v>7139</v>
      </c>
      <c r="BP543" s="110" t="str">
        <f>IF(Tabela2[[#This Row],[Forma de atendimento (primeiro documento/ação)]]= "Outros (especificar)", "PREENCHER","NA")</f>
        <v>NA</v>
      </c>
      <c r="BQ543" s="108" t="s">
        <v>123</v>
      </c>
      <c r="BR543" s="110" t="str">
        <f>IF(Tabela2[[#This Row],[Equipe do Ibama foi a campo? Houve sobrevoo do Poseidon?]] = "Sim", "PREENCHER","NA")</f>
        <v>NA</v>
      </c>
      <c r="BS543" s="110" t="str">
        <f>IF(Tabela2[[#This Row],[Se sim, foi emitida Ordem de Emergência? (informações vinculada à coluna CK)]] = "Sim", "PREENCHER","NA")</f>
        <v>NA</v>
      </c>
      <c r="BT543" s="110" t="s">
        <v>7099</v>
      </c>
      <c r="BU543" s="110" t="s">
        <v>123</v>
      </c>
      <c r="BV543" s="110" t="s">
        <v>123</v>
      </c>
      <c r="BW543" s="110" t="s">
        <v>123</v>
      </c>
      <c r="BX543" s="108"/>
      <c r="BY543" s="291"/>
      <c r="BZ543" s="106" t="str">
        <f>IF(Tabela2[[#This Row],[Data do documento de encerramento]]="NA","NA",IF(Tabela2[[#This Row],[Data do documento de encerramento]]="","Pendente de conclusão/ encerramento",_xlfn.DAYS(Tabela2[[#This Row],[Data do documento de encerramento]],J543)))</f>
        <v>Pendente de conclusão/ encerramento</v>
      </c>
      <c r="CA543" s="292"/>
      <c r="CB543" s="109"/>
      <c r="CC543" s="109" t="s">
        <v>7242</v>
      </c>
      <c r="CD543" s="109" t="s">
        <v>123</v>
      </c>
      <c r="CE543" s="109" t="s">
        <v>123</v>
      </c>
      <c r="CF543" s="109" t="s">
        <v>7147</v>
      </c>
    </row>
    <row r="544" spans="1:84" ht="30.75" hidden="1">
      <c r="A544" s="172">
        <v>20258239629</v>
      </c>
      <c r="B544" s="173" t="s">
        <v>9094</v>
      </c>
      <c r="C544" s="110" t="str">
        <f>VLOOKUP(Tabela2[[#This Row],[SIEMA]],Siema2025,4,FALSE)</f>
        <v xml:space="preserve"> SP</v>
      </c>
      <c r="D544" s="108" t="str">
        <f>VLOOKUP(Tabela2[[#This Row],[SIEMA]],Siema2025,3,FALSE)</f>
        <v xml:space="preserve">Cravinhos </v>
      </c>
      <c r="E544" s="108" t="str">
        <f>VLOOKUP(Tabela2[[#This Row],[SIEMA]],Siema2025,20,FALSE)</f>
        <v>Faixa de Dutos OSBRA km 178+800 - Válvula VES-20120</v>
      </c>
      <c r="F544" s="108"/>
      <c r="G544" s="108" t="s">
        <v>9095</v>
      </c>
      <c r="H544" s="111" t="s">
        <v>9096</v>
      </c>
      <c r="I544" s="106" t="s">
        <v>7118</v>
      </c>
      <c r="J544" s="107">
        <f>VLOOKUP(Tabela2[[#This Row],[SIEMA]],Siema2025,2,FALSE)</f>
        <v>45871</v>
      </c>
      <c r="K544" s="107" t="str">
        <f>VLOOKUP(Tabela2[[#This Row],[SIEMA]],Siema2025,16,FALSE)</f>
        <v>Sábado</v>
      </c>
      <c r="L544" s="108" t="str">
        <f>IF(Tabela2[[#This Row],[Data]]="","Sem Informação",VLOOKUP(MONTH(Tabela2[[#This Row],[Data]]),'[1]Validação de dados'!$I$1:$J$13,2,0))</f>
        <v>Agosto</v>
      </c>
      <c r="M544" s="106">
        <f>YEAR(Tabela2[[#This Row],[Data]])</f>
        <v>2025</v>
      </c>
      <c r="N544" s="107" t="str">
        <f>VLOOKUP(Tabela2[[#This Row],[SIEMA]],Siema2025,17,FALSE)</f>
        <v>Matutino</v>
      </c>
      <c r="O544" s="107" t="str">
        <f>VLOOKUP(Tabela2[[#This Row],[SIEMA]],Siema2025,5,FALSE)</f>
        <v>Duto</v>
      </c>
      <c r="P544" s="106" t="str">
        <f>VLOOKUP(Tabela2[[#This Row],[SIEMA]],Siema2025,21,FALSE)</f>
        <v>Faixa de Dutos OSBRA km 178+800 - Válvula VES-20120</v>
      </c>
      <c r="Q544" s="106">
        <v>1202</v>
      </c>
      <c r="R544" s="106" t="s">
        <v>9097</v>
      </c>
      <c r="S544" s="109" t="str">
        <f>IF(Q544="","", IF(Q544="NC","", IF(Q544="NE","", IF(Q544="NA","",IFERROR(VLOOKUP(Q544,[1]Produtos!$A$1:$C$2319,2,FALSE),"Não Cadastrado")))))</f>
        <v>GASÓLEO ou ÓLEO DIESEL ou ÓLEO PARA AQUECIMENTO, LEVE</v>
      </c>
      <c r="T544" s="106">
        <v>0</v>
      </c>
      <c r="U544" s="106" t="s">
        <v>7109</v>
      </c>
      <c r="V544" s="106">
        <f>IF(Q544="","",IF(ISNUMBER(Q544)=FALSE,"Não se aplica",IFERROR(VLOOKUP(Q544,Produtos!$A$1:$C$2319,3,FALSE),"Não Cadastrado")))</f>
        <v>3</v>
      </c>
      <c r="W544" s="106" t="str">
        <f>VLOOKUP(Tabela2[[#This Row],[SIEMA]],Siema2025,10,FALSE)</f>
        <v/>
      </c>
      <c r="X544" s="115" t="str">
        <f>IF(Tabela2[[#This Row],[Origem do acidente]] = "Plataforma", "PREENCHER","NA")</f>
        <v>NA</v>
      </c>
      <c r="Y544" s="111" t="str">
        <f>IF(W544="","", IF(W544="NC","", IF(W544="NE","", IF(W544="NA","",IFERROR(VLOOKUP(W544,Produtos!$A$1:$C$2319,2,FALSE),"Não Cadastrado")))))</f>
        <v/>
      </c>
      <c r="Z544" s="106" t="str">
        <f>VLOOKUP(Tabela2[[#This Row],[SIEMA]],Siema2025,11,FALSE)</f>
        <v xml:space="preserve"> </v>
      </c>
      <c r="AA544" s="106" t="str">
        <f>VLOOKUP(Tabela2[[#This Row],[SIEMA]],Siema2025,12,FALSE)</f>
        <v xml:space="preserve"> </v>
      </c>
      <c r="AB544" s="106" t="str">
        <f>IF(W544="","",IF(ISNUMBER(W544)=FALSE,"Não se aplica",IFERROR(VLOOKUP(W544,Produtos!$A$1:$C$2319,3,FALSE),"Não Cadastrado")))</f>
        <v/>
      </c>
      <c r="AC544" s="106"/>
      <c r="AD544" s="110" t="str">
        <f>IF(Tabela2[[#This Row],[Origem do acidente]] = "Plataforma", "PREENCHER","NA")</f>
        <v>NA</v>
      </c>
      <c r="AE544" s="109" t="str">
        <f>IF(AC544="","", IF(AC544="NC","", IF(AC544="NE","", IF(AC544="NA","",IFERROR(VLOOKUP(AC544,Produtos!$A$1:$C$2319,2,FALSE),"Não Cadastrado")))))</f>
        <v/>
      </c>
      <c r="AF544" s="106"/>
      <c r="AG544" s="106"/>
      <c r="AH544" s="106" t="str">
        <f>IF(AC544="","",IF(ISNUMBER(AC544)=FALSE,"Não se aplica",IFERROR(VLOOKUP(AC544,Produtos!$A$1:$C$2319,3,FALSE),"Não Cadastrado")))</f>
        <v/>
      </c>
      <c r="AI544" s="106"/>
      <c r="AJ544" s="106" t="str">
        <f>VLOOKUP(Tabela2[[#This Row],[SIEMA]],Siema2025,26,FALSE)</f>
        <v>Após detecção de despressurização pelo CNCL, equipe da Proteção de Dutos encontrou derivação clandestina no OSBRA 20", na área de válvulas VES-20120 (km 178+800).</v>
      </c>
      <c r="AK544" s="109" t="s">
        <v>7121</v>
      </c>
      <c r="AL544" s="109"/>
      <c r="AM544" s="109"/>
      <c r="AN544" s="110" t="str">
        <f>VLOOKUP(Tabela2[[#This Row],[SIEMA]],Siema2025,51,FALSE)</f>
        <v/>
      </c>
      <c r="AO544" s="110" t="str">
        <f>VLOOKUP(Tabela2[[#This Row],[SIEMA]],Siema2025,53,FALSE)</f>
        <v/>
      </c>
      <c r="AP544" s="110" t="str">
        <f>VLOOKUP(Tabela2[[#This Row],[SIEMA]],Siema2025,55,FALSE)</f>
        <v/>
      </c>
      <c r="AQ544" s="110" t="str">
        <f>VLOOKUP(Tabela2[[#This Row],[SIEMA]],Siema2025,57,FALSE)</f>
        <v/>
      </c>
      <c r="AR544" s="110" t="str">
        <f>VLOOKUP(Tabela2[[#This Row],[SIEMA]],Siema2025,59,FALSE)</f>
        <v/>
      </c>
      <c r="AS544" s="110" t="str">
        <f>VLOOKUP(Tabela2[[#This Row],[SIEMA]],Siema2025,61,FALSE)</f>
        <v/>
      </c>
      <c r="AT544" s="110" t="str">
        <f>VLOOKUP(Tabela2[[#This Row],[SIEMA]],Siema2025,63,FALSE)</f>
        <v/>
      </c>
      <c r="AU544" s="110"/>
      <c r="AV544" s="110" t="str">
        <f>VLOOKUP(Tabela2[[#This Row],[SIEMA]],Siema2025,67,FALSE)</f>
        <v/>
      </c>
      <c r="AW544" s="110" t="str">
        <f>VLOOKUP(Tabela2[[#This Row],[SIEMA]],Siema2025,69,FALSE)</f>
        <v/>
      </c>
      <c r="AX544" s="110" t="str">
        <f>VLOOKUP(Tabela2[[#This Row],[SIEMA]],Siema2025,71,FALSE)</f>
        <v/>
      </c>
      <c r="AY544" s="110" t="str">
        <f>VLOOKUP(Tabela2[[#This Row],[SIEMA]],Siema2025,73,FALSE)</f>
        <v/>
      </c>
      <c r="AZ544" s="110" t="str">
        <f>VLOOKUP(Tabela2[[#This Row],[SIEMA]],Siema2025,75,FALSE)</f>
        <v/>
      </c>
      <c r="BA544" s="110" t="str">
        <f>VLOOKUP(Tabela2[[#This Row],[SIEMA]],Siema2025,77,FALSE)</f>
        <v/>
      </c>
      <c r="BB544" s="110" t="str">
        <f>VLOOKUP(Tabela2[[#This Row],[SIEMA]],Siema2025,79,FALSE)</f>
        <v/>
      </c>
      <c r="BC544" s="110" t="str">
        <f>IF(Tabela2[[#This Row],[Outro(s) ]] = "X", "PREENCHER","NA")</f>
        <v>NA</v>
      </c>
      <c r="BD544" s="110" t="str">
        <f>VLOOKUP(Tabela2[[#This Row],[SIEMA]],Siema2025,82,FALSE)</f>
        <v/>
      </c>
      <c r="BE544" s="110" t="s">
        <v>7130</v>
      </c>
      <c r="BF544" s="112" t="str">
        <f>VLOOKUP(Tabela2[[#This Row],[SIEMA]],Siema2025,28,FALSE)</f>
        <v>Petrobras Transporte S.A. - Transpetro</v>
      </c>
      <c r="BG544" s="112"/>
      <c r="BH544" s="113" t="str">
        <f>VLOOKUP(Tabela2[[#This Row],[SIEMA]],Siema2025,29,FALSE)</f>
        <v>02709449000159</v>
      </c>
      <c r="BI544" s="114" t="str">
        <f>VLOOKUP(Tabela2[[#This Row],[SIEMA]],Siema2025,107,FALSE)</f>
        <v>Não</v>
      </c>
      <c r="BJ544" s="109" t="s">
        <v>7097</v>
      </c>
      <c r="BK544" s="106" t="s">
        <v>2696</v>
      </c>
      <c r="BL544" s="143">
        <v>45876</v>
      </c>
      <c r="BM544" s="110">
        <f ca="1">IF(Tabela2[[#This Row],[Data de atendimento do Ibama (considerar o primeiro documento/ação)]]="",_xlfn.DAYS(TODAY(),J544),_xlfn.DAYS(Tabela2[[#This Row],[Data de atendimento do Ibama (considerar o primeiro documento/ação)]],J544))</f>
        <v>5</v>
      </c>
      <c r="BN544" s="110" t="str">
        <f>IF(Tabela2[[#This Row],[Atendido pelo Ibama ("Não" ou "Sim")]]="Não","Preencher", IF(Tabela2[[#This Row],[Atendido pelo Ibama ("Não" ou "Sim")]]="Sim","NA",""))</f>
        <v>NA</v>
      </c>
      <c r="BO544" s="116" t="s">
        <v>7098</v>
      </c>
      <c r="BP544" s="110" t="str">
        <f>IF(Tabela2[[#This Row],[Forma de atendimento (primeiro documento/ação)]]= "Outros (especificar)", "PREENCHER","NA")</f>
        <v>NA</v>
      </c>
      <c r="BQ544" s="108" t="s">
        <v>123</v>
      </c>
      <c r="BR544" s="110" t="str">
        <f>IF(Tabela2[[#This Row],[Equipe do Ibama foi a campo? Houve sobrevoo do Poseidon?]] = "Sim", "PREENCHER","NA")</f>
        <v>NA</v>
      </c>
      <c r="BS544" s="110" t="str">
        <f>IF(Tabela2[[#This Row],[Se sim, foi emitida Ordem de Emergência? (informações vinculada à coluna CK)]] = "Sim", "PREENCHER","NA")</f>
        <v>NA</v>
      </c>
      <c r="BT544" s="110" t="str">
        <f>IF(Tabela2[[#This Row],[Foi elaborado Relatório de Vistoria pelo Ibama? (informações vinculada à coluna CK)]] = "Sim", "PREENCHER","NA")</f>
        <v>NA</v>
      </c>
      <c r="BU544" s="110" t="str">
        <f>IF(Tabela2[[#This Row],[Houve envio de Informações Pós-acidente (preencher "não se aplica" quando de competência estadual/municipal)]] = "Sim", "PREENCHER","NA")</f>
        <v>NA</v>
      </c>
      <c r="BV544" s="110" t="str">
        <f>IF(Tabela2[[#This Row],[Houve avaliação das informações pós-acidente solicitadas/enviadas?]] = "Sim", "PREENCHER","NA")</f>
        <v>NA</v>
      </c>
      <c r="BW544" s="110" t="str">
        <f>IF(Tabela2[[#This Row],[O Ibama aguarda resposta da empresa/OEMA, etc?]] = "Sim", "PREENCHER","NA")</f>
        <v>NA</v>
      </c>
      <c r="BX544" s="108" t="s">
        <v>7100</v>
      </c>
      <c r="BY544" s="143">
        <v>46020</v>
      </c>
      <c r="BZ544" s="106">
        <f>IF(Tabela2[[#This Row],[Data do documento de encerramento]]="NA","NA",IF(Tabela2[[#This Row],[Data do documento de encerramento]]="","Pendente de conclusão/ encerramento",_xlfn.DAYS(Tabela2[[#This Row],[Data do documento de encerramento]],J544)))</f>
        <v>149</v>
      </c>
      <c r="CA544" s="109"/>
      <c r="CB544" s="109"/>
      <c r="CC544" s="109"/>
      <c r="CD544" s="109"/>
      <c r="CE544" s="109"/>
      <c r="CF544" s="109"/>
    </row>
    <row r="545" spans="1:84" ht="45.75" hidden="1">
      <c r="A545" s="172">
        <v>20258657616</v>
      </c>
      <c r="B545" s="173" t="s">
        <v>9098</v>
      </c>
      <c r="C545" s="110" t="str">
        <f>VLOOKUP(Tabela2[[#This Row],[SIEMA]],Siema2025,4,FALSE)</f>
        <v xml:space="preserve"> MG</v>
      </c>
      <c r="D545" s="108" t="str">
        <f>VLOOKUP(Tabela2[[#This Row],[SIEMA]],Siema2025,3,FALSE)</f>
        <v xml:space="preserve">Água Boa </v>
      </c>
      <c r="E545" s="29" t="s">
        <v>9099</v>
      </c>
      <c r="F545" s="108" t="s">
        <v>9100</v>
      </c>
      <c r="G545" s="108" t="s">
        <v>9101</v>
      </c>
      <c r="H545" s="108" t="s">
        <v>9102</v>
      </c>
      <c r="I545" s="106" t="s">
        <v>7118</v>
      </c>
      <c r="J545" s="107">
        <f>VLOOKUP(Tabela2[[#This Row],[SIEMA]],Siema2025,2,FALSE)</f>
        <v>45871</v>
      </c>
      <c r="K545" s="107" t="str">
        <f>VLOOKUP(Tabela2[[#This Row],[SIEMA]],Siema2025,16,FALSE)</f>
        <v>Sábado</v>
      </c>
      <c r="L545" s="108" t="str">
        <f>IF(Tabela2[[#This Row],[Data]]="","Sem Informação",VLOOKUP(MONTH(Tabela2[[#This Row],[Data]]),'[1]Validação de dados'!$I$1:$J$13,2,0))</f>
        <v>Agosto</v>
      </c>
      <c r="M545" s="106">
        <f>YEAR(Tabela2[[#This Row],[Data]])</f>
        <v>2025</v>
      </c>
      <c r="N545" s="107" t="str">
        <f>VLOOKUP(Tabela2[[#This Row],[SIEMA]],Siema2025,17,FALSE)</f>
        <v>Noturno</v>
      </c>
      <c r="O545" s="107" t="str">
        <f>VLOOKUP(Tabela2[[#This Row],[SIEMA]],Siema2025,5,FALSE)</f>
        <v>Rodovia</v>
      </c>
      <c r="P545" s="106" t="str">
        <f>VLOOKUP(Tabela2[[#This Row],[SIEMA]],Siema2025,21,FALSE)</f>
        <v/>
      </c>
      <c r="Q545" s="106">
        <v>1202</v>
      </c>
      <c r="R545" s="106" t="str">
        <f>VLOOKUP(Tabela2[[#This Row],[SIEMA]],Siema2025,10,FALSE)</f>
        <v/>
      </c>
      <c r="S545" s="109" t="str">
        <f>IF(Q545="","", IF(Q545="NC","", IF(Q545="NE","", IF(Q545="NA","",IFERROR(VLOOKUP(Q545,[1]Produtos!$A$1:$C$2319,2,FALSE),"Não Cadastrado")))))</f>
        <v>GASÓLEO ou ÓLEO DIESEL ou ÓLEO PARA AQUECIMENTO, LEVE</v>
      </c>
      <c r="T545" s="106" t="s">
        <v>6834</v>
      </c>
      <c r="U545" s="106" t="s">
        <v>7062</v>
      </c>
      <c r="V545" s="106">
        <f>IF(Q545="","",IF(ISNUMBER(Q545)=FALSE,"Não se aplica",IFERROR(VLOOKUP(Q545,Produtos!$A$1:$C$2319,3,FALSE),"Não Cadastrado")))</f>
        <v>3</v>
      </c>
      <c r="W545" s="106">
        <v>1203</v>
      </c>
      <c r="X545" s="115" t="str">
        <f>IF(Tabela2[[#This Row],[Origem do acidente]] = "Plataforma", "PREENCHER","NA")</f>
        <v>NA</v>
      </c>
      <c r="Y545" s="111" t="str">
        <f>IF(W545="","", IF(W545="NC","", IF(W545="NE","", IF(W545="NA","",IFERROR(VLOOKUP(W545,Produtos!$A$1:$C$2319,2,FALSE),"Não Cadastrado")))))</f>
        <v>COMBUSTÍVEL PARA MOTORES  ou GASOLINA ou GASOLINA DE AVIAÇÃO (GAV-100LL ou AVGAS-100LL)</v>
      </c>
      <c r="Z545" s="106" t="s">
        <v>6834</v>
      </c>
      <c r="AA545" s="106" t="s">
        <v>7062</v>
      </c>
      <c r="AB545" s="106">
        <f>IF(W545="","",IF(ISNUMBER(W545)=FALSE,"Não se aplica",IFERROR(VLOOKUP(W545,Produtos!$A$1:$C$2319,3,FALSE),"Não Cadastrado")))</f>
        <v>3</v>
      </c>
      <c r="AC545" s="106"/>
      <c r="AD545" s="110" t="str">
        <f>IF(Tabela2[[#This Row],[Origem do acidente]] = "Plataforma", "PREENCHER","NA")</f>
        <v>NA</v>
      </c>
      <c r="AE545" s="109" t="str">
        <f>IF(AC545="","", IF(AC545="NC","", IF(AC545="NE","", IF(AC545="NA","",IFERROR(VLOOKUP(AC545,Produtos!$A$1:$C$2319,2,FALSE),"Não Cadastrado")))))</f>
        <v/>
      </c>
      <c r="AF545" s="106"/>
      <c r="AG545" s="106"/>
      <c r="AH545" s="106" t="str">
        <f>IF(AC545="","",IF(ISNUMBER(AC545)=FALSE,"Não se aplica",IFERROR(VLOOKUP(AC545,Produtos!$A$1:$C$2319,3,FALSE),"Não Cadastrado")))</f>
        <v/>
      </c>
      <c r="AI545" s="106"/>
      <c r="AJ545" s="106" t="str">
        <f>VLOOKUP(Tabela2[[#This Row],[SIEMA]],Siema2025,26,FALSE)</f>
        <v>Não informado, não diz que colidiu, não diz que tombou.</v>
      </c>
      <c r="AK545" s="109" t="s">
        <v>6834</v>
      </c>
      <c r="AL545" s="109" t="s">
        <v>7827</v>
      </c>
      <c r="AM545" s="109"/>
      <c r="AN545" s="110" t="str">
        <f>VLOOKUP(Tabela2[[#This Row],[SIEMA]],Siema2025,51,FALSE)</f>
        <v>X</v>
      </c>
      <c r="AO545" s="110" t="str">
        <f>VLOOKUP(Tabela2[[#This Row],[SIEMA]],Siema2025,53,FALSE)</f>
        <v/>
      </c>
      <c r="AP545" s="110" t="str">
        <f>VLOOKUP(Tabela2[[#This Row],[SIEMA]],Siema2025,55,FALSE)</f>
        <v/>
      </c>
      <c r="AQ545" s="110" t="str">
        <f>VLOOKUP(Tabela2[[#This Row],[SIEMA]],Siema2025,57,FALSE)</f>
        <v/>
      </c>
      <c r="AR545" s="110" t="str">
        <f>VLOOKUP(Tabela2[[#This Row],[SIEMA]],Siema2025,59,FALSE)</f>
        <v/>
      </c>
      <c r="AS545" s="110" t="str">
        <f>VLOOKUP(Tabela2[[#This Row],[SIEMA]],Siema2025,61,FALSE)</f>
        <v/>
      </c>
      <c r="AT545" s="110" t="str">
        <f>VLOOKUP(Tabela2[[#This Row],[SIEMA]],Siema2025,63,FALSE)</f>
        <v/>
      </c>
      <c r="AU545" s="110" t="str">
        <f>VLOOKUP(Tabela2[[#This Row],[SIEMA]],Siema2025,65,FALSE)</f>
        <v>X</v>
      </c>
      <c r="AV545" s="110" t="str">
        <f>VLOOKUP(Tabela2[[#This Row],[SIEMA]],Siema2025,67,FALSE)</f>
        <v/>
      </c>
      <c r="AW545" s="110" t="s">
        <v>7176</v>
      </c>
      <c r="AX545" s="110" t="str">
        <f>VLOOKUP(Tabela2[[#This Row],[SIEMA]],Siema2025,71,FALSE)</f>
        <v>X</v>
      </c>
      <c r="AY545" s="110" t="str">
        <f>VLOOKUP(Tabela2[[#This Row],[SIEMA]],Siema2025,73,FALSE)</f>
        <v/>
      </c>
      <c r="AZ545" s="110" t="str">
        <f>VLOOKUP(Tabela2[[#This Row],[SIEMA]],Siema2025,75,FALSE)</f>
        <v/>
      </c>
      <c r="BA545" s="110" t="str">
        <f>VLOOKUP(Tabela2[[#This Row],[SIEMA]],Siema2025,77,FALSE)</f>
        <v/>
      </c>
      <c r="BB545" s="110" t="str">
        <f>VLOOKUP(Tabela2[[#This Row],[SIEMA]],Siema2025,79,FALSE)</f>
        <v/>
      </c>
      <c r="BC545" s="110" t="str">
        <f>IF(Tabela2[[#This Row],[Outro(s) ]] = "X", "PREENCHER","NA")</f>
        <v>NA</v>
      </c>
      <c r="BD545" s="110" t="str">
        <f>VLOOKUP(Tabela2[[#This Row],[SIEMA]],Siema2025,82,FALSE)</f>
        <v/>
      </c>
      <c r="BE545" s="110" t="str">
        <f>VLOOKUP(Tabela2[[#This Row],[SIEMA]],Siema2025,81,FALSE)</f>
        <v/>
      </c>
      <c r="BF545" s="112" t="s">
        <v>9103</v>
      </c>
      <c r="BG545" s="112"/>
      <c r="BH545" s="113" t="s">
        <v>9104</v>
      </c>
      <c r="BI545" s="114" t="s">
        <v>7062</v>
      </c>
      <c r="BJ545" s="109" t="s">
        <v>7111</v>
      </c>
      <c r="BK545" s="106" t="s">
        <v>2696</v>
      </c>
      <c r="BL545" s="143">
        <v>45877</v>
      </c>
      <c r="BM545" s="110">
        <f ca="1">IF(Tabela2[[#This Row],[Data de atendimento do Ibama (considerar o primeiro documento/ação)]]="",_xlfn.DAYS(TODAY(),J545),_xlfn.DAYS(Tabela2[[#This Row],[Data de atendimento do Ibama (considerar o primeiro documento/ação)]],J545))</f>
        <v>6</v>
      </c>
      <c r="BN545" s="110" t="str">
        <f>IF(Tabela2[[#This Row],[Atendido pelo Ibama ("Não" ou "Sim")]]="Não","Preencher", IF(Tabela2[[#This Row],[Atendido pelo Ibama ("Não" ou "Sim")]]="Sim","NA",""))</f>
        <v>NA</v>
      </c>
      <c r="BO545" s="116" t="s">
        <v>7098</v>
      </c>
      <c r="BP545" s="110" t="str">
        <f>IF(Tabela2[[#This Row],[Forma de atendimento (primeiro documento/ação)]]= "Outros (especificar)", "PREENCHER","NA")</f>
        <v>NA</v>
      </c>
      <c r="BQ545" s="108" t="s">
        <v>123</v>
      </c>
      <c r="BR545" s="110" t="str">
        <f>IF(Tabela2[[#This Row],[Equipe do Ibama foi a campo? Houve sobrevoo do Poseidon?]] = "Sim", "PREENCHER","NA")</f>
        <v>NA</v>
      </c>
      <c r="BS545" s="110" t="str">
        <f>IF(Tabela2[[#This Row],[Se sim, foi emitida Ordem de Emergência? (informações vinculada à coluna CK)]] = "Sim", "PREENCHER","NA")</f>
        <v>NA</v>
      </c>
      <c r="BT545" s="110" t="s">
        <v>7112</v>
      </c>
      <c r="BU545" s="110" t="str">
        <f>IF(Tabela2[[#This Row],[Houve envio de Informações Pós-acidente (preencher "não se aplica" quando de competência estadual/municipal)]] = "Sim", "PREENCHER","NA")</f>
        <v>NA</v>
      </c>
      <c r="BV545" s="110" t="s">
        <v>2696</v>
      </c>
      <c r="BW545" s="110" t="s">
        <v>2696</v>
      </c>
      <c r="BX545" s="108" t="s">
        <v>7113</v>
      </c>
      <c r="BY545" s="143">
        <v>46084</v>
      </c>
      <c r="BZ545" s="106">
        <f>IF(Tabela2[[#This Row],[Data do documento de encerramento]]="NA","NA",IF(Tabela2[[#This Row],[Data do documento de encerramento]]="","Pendente de conclusão/ encerramento",_xlfn.DAYS(Tabela2[[#This Row],[Data do documento de encerramento]],J545)))</f>
        <v>213</v>
      </c>
      <c r="CA545" s="109" t="s">
        <v>9105</v>
      </c>
      <c r="CB545" s="109"/>
      <c r="CC545" s="117"/>
      <c r="CD545" s="109"/>
      <c r="CE545" s="109"/>
      <c r="CF545" s="109"/>
    </row>
    <row r="546" spans="1:84" ht="60.75" hidden="1" customHeight="1">
      <c r="A546" s="172">
        <v>20258425218</v>
      </c>
      <c r="B546" s="120" t="s">
        <v>9106</v>
      </c>
      <c r="C546" s="110" t="str">
        <f>VLOOKUP(Tabela2[[#This Row],[SIEMA]],Siema2025,4,FALSE)</f>
        <v xml:space="preserve"> RJ</v>
      </c>
      <c r="D546" s="108" t="str">
        <f>VLOOKUP(Tabela2[[#This Row],[SIEMA]],Siema2025,3,FALSE)</f>
        <v xml:space="preserve">São João da Barra </v>
      </c>
      <c r="E546" s="108" t="s">
        <v>6240</v>
      </c>
      <c r="F546" s="108" t="s">
        <v>9107</v>
      </c>
      <c r="G546" s="108" t="s">
        <v>9108</v>
      </c>
      <c r="H546" s="108" t="s">
        <v>9109</v>
      </c>
      <c r="I546" s="106" t="s">
        <v>7118</v>
      </c>
      <c r="J546" s="107">
        <f>VLOOKUP(Tabela2[[#This Row],[SIEMA]],Siema2025,2,FALSE)</f>
        <v>45872</v>
      </c>
      <c r="K546" s="107" t="str">
        <f>VLOOKUP(Tabela2[[#This Row],[SIEMA]],Siema2025,16,FALSE)</f>
        <v>Domingo</v>
      </c>
      <c r="L546" s="108" t="str">
        <f>IF(Tabela2[[#This Row],[Data]]="","Sem Informação",VLOOKUP(MONTH(Tabela2[[#This Row],[Data]]),'[1]Validação de dados'!$I$1:$J$13,2,0))</f>
        <v>Agosto</v>
      </c>
      <c r="M546" s="106">
        <f>YEAR(Tabela2[[#This Row],[Data]])</f>
        <v>2025</v>
      </c>
      <c r="N546" s="107" t="str">
        <f>VLOOKUP(Tabela2[[#This Row],[SIEMA]],Siema2025,17,FALSE)</f>
        <v>Vespertino</v>
      </c>
      <c r="O546" s="107" t="str">
        <f>VLOOKUP(Tabela2[[#This Row],[SIEMA]],Siema2025,5,FALSE)</f>
        <v>Terminal/portos/ancoradouros/etc</v>
      </c>
      <c r="P546" s="106"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46" s="106">
        <v>1202</v>
      </c>
      <c r="R546" s="106"/>
      <c r="S546" s="109" t="str">
        <f>IF(Q546="","", IF(Q546="NC","", IF(Q546="NE","", IF(Q546="NA","",IFERROR(VLOOKUP(Q546,[1]Produtos!$A$1:$C$2319,2,FALSE),"Não Cadastrado")))))</f>
        <v>GASÓLEO ou ÓLEO DIESEL ou ÓLEO PARA AQUECIMENTO, LEVE</v>
      </c>
      <c r="T546" s="106">
        <v>5.0000000000000001E-4</v>
      </c>
      <c r="U546" s="106" t="str">
        <f>VLOOKUP(Tabela2[[#This Row],[SIEMA]],Siema2025,12,FALSE)</f>
        <v>M3</v>
      </c>
      <c r="V546" s="106">
        <f>IF(Q546="","",IF(ISNUMBER(Q546)=FALSE,"Não se aplica",IFERROR(VLOOKUP(Q546,Produtos!$A$1:$C$2319,3,FALSE),"Não Cadastrado")))</f>
        <v>3</v>
      </c>
      <c r="W546" s="106"/>
      <c r="X546" s="115"/>
      <c r="Y546" s="111" t="str">
        <f>IF(W546="","", IF(W546="NC","", IF(W546="NE","", IF(W546="NA","",IFERROR(VLOOKUP(W546,Produtos!$A$1:$C$2319,2,FALSE),"Não Cadastrado")))))</f>
        <v/>
      </c>
      <c r="Z546" s="106"/>
      <c r="AA546" s="106"/>
      <c r="AB546" s="106" t="str">
        <f>IF(W546="","",IF(ISNUMBER(W546)=FALSE,"Não se aplica",IFERROR(VLOOKUP(W546,Produtos!$A$1:$C$2319,3,FALSE),"Não Cadastrado")))</f>
        <v/>
      </c>
      <c r="AC546" s="106"/>
      <c r="AD546" s="110"/>
      <c r="AE546" s="109" t="str">
        <f>IF(AC546="","", IF(AC546="NC","", IF(AC546="NE","", IF(AC546="NA","",IFERROR(VLOOKUP(AC546,Produtos!$A$1:$C$2319,2,FALSE),"Não Cadastrado")))))</f>
        <v/>
      </c>
      <c r="AF546" s="106"/>
      <c r="AG546" s="106"/>
      <c r="AH546" s="106" t="str">
        <f>IF(AC546="","",IF(ISNUMBER(AC546)=FALSE,"Não se aplica",IFERROR(VLOOKUP(AC546,Produtos!$A$1:$C$2319,3,FALSE),"Não Cadastrado")))</f>
        <v/>
      </c>
      <c r="AI546" s="106"/>
      <c r="AJ546" s="106" t="str">
        <f>VLOOKUP(Tabela2[[#This Row],[SIEMA]],Siema2025,26,FALSE)</f>
        <v>Diesel residual no manifold. Em investigação.</v>
      </c>
      <c r="AK546" s="109" t="s">
        <v>7096</v>
      </c>
      <c r="AL546" s="109"/>
      <c r="AM546" s="109"/>
      <c r="AN546" s="110" t="str">
        <f>VLOOKUP(Tabela2[[#This Row],[SIEMA]],Siema2025,51,FALSE)</f>
        <v/>
      </c>
      <c r="AO546" s="110" t="str">
        <f>VLOOKUP(Tabela2[[#This Row],[SIEMA]],Siema2025,53,FALSE)</f>
        <v/>
      </c>
      <c r="AP546" s="110" t="str">
        <f>VLOOKUP(Tabela2[[#This Row],[SIEMA]],Siema2025,55,FALSE)</f>
        <v/>
      </c>
      <c r="AQ546" s="110" t="str">
        <f>VLOOKUP(Tabela2[[#This Row],[SIEMA]],Siema2025,57,FALSE)</f>
        <v/>
      </c>
      <c r="AR546" s="110" t="str">
        <f>VLOOKUP(Tabela2[[#This Row],[SIEMA]],Siema2025,59,FALSE)</f>
        <v/>
      </c>
      <c r="AS546" s="110" t="str">
        <f>VLOOKUP(Tabela2[[#This Row],[SIEMA]],Siema2025,61,FALSE)</f>
        <v>X</v>
      </c>
      <c r="AT546" s="110" t="str">
        <f>VLOOKUP(Tabela2[[#This Row],[SIEMA]],Siema2025,63,FALSE)</f>
        <v/>
      </c>
      <c r="AU546" s="110" t="str">
        <f>VLOOKUP(Tabela2[[#This Row],[SIEMA]],Siema2025,65,FALSE)</f>
        <v/>
      </c>
      <c r="AV546" s="110" t="str">
        <f>VLOOKUP(Tabela2[[#This Row],[SIEMA]],Siema2025,67,FALSE)</f>
        <v/>
      </c>
      <c r="AW546" s="110" t="str">
        <f>VLOOKUP(Tabela2[[#This Row],[SIEMA]],Siema2025,69,FALSE)</f>
        <v/>
      </c>
      <c r="AX546" s="110" t="str">
        <f>VLOOKUP(Tabela2[[#This Row],[SIEMA]],Siema2025,71,FALSE)</f>
        <v/>
      </c>
      <c r="AY546" s="110" t="str">
        <f>VLOOKUP(Tabela2[[#This Row],[SIEMA]],Siema2025,73,FALSE)</f>
        <v/>
      </c>
      <c r="AZ546" s="110" t="str">
        <f>VLOOKUP(Tabela2[[#This Row],[SIEMA]],Siema2025,75,FALSE)</f>
        <v/>
      </c>
      <c r="BA546" s="110" t="str">
        <f>VLOOKUP(Tabela2[[#This Row],[SIEMA]],Siema2025,77,FALSE)</f>
        <v/>
      </c>
      <c r="BB546" s="110" t="str">
        <f>VLOOKUP(Tabela2[[#This Row],[SIEMA]],Siema2025,79,FALSE)</f>
        <v/>
      </c>
      <c r="BC546" s="110"/>
      <c r="BD546" s="110" t="str">
        <f>VLOOKUP(Tabela2[[#This Row],[SIEMA]],Siema2025,82,FALSE)</f>
        <v/>
      </c>
      <c r="BE546" s="110" t="str">
        <f>VLOOKUP(Tabela2[[#This Row],[SIEMA]],Siema2025,81,FALSE)</f>
        <v/>
      </c>
      <c r="BF546" s="112" t="str">
        <f>VLOOKUP(Tabela2[[#This Row],[SIEMA]],Siema2025,28,FALSE)</f>
        <v>Petrobras</v>
      </c>
      <c r="BG546" s="112"/>
      <c r="BH546" s="113" t="str">
        <f>VLOOKUP(Tabela2[[#This Row],[SIEMA]],Siema2025,29,FALSE)</f>
        <v>33000167000101</v>
      </c>
      <c r="BI546" s="114" t="s">
        <v>2696</v>
      </c>
      <c r="BJ546" s="109" t="s">
        <v>7111</v>
      </c>
      <c r="BK546" s="106" t="s">
        <v>2696</v>
      </c>
      <c r="BL546" s="143">
        <v>45944</v>
      </c>
      <c r="BM546" s="110">
        <f ca="1">IF(Tabela2[[#This Row],[Data de atendimento do Ibama (considerar o primeiro documento/ação)]]="",_xlfn.DAYS(TODAY(),J546),_xlfn.DAYS(Tabela2[[#This Row],[Data de atendimento do Ibama (considerar o primeiro documento/ação)]],J546))</f>
        <v>72</v>
      </c>
      <c r="BN546" s="110" t="str">
        <f>IF(Tabela2[[#This Row],[Atendido pelo Ibama ("Não" ou "Sim")]]="Não","Preencher", IF(Tabela2[[#This Row],[Atendido pelo Ibama ("Não" ou "Sim")]]="Sim","NA",""))</f>
        <v>NA</v>
      </c>
      <c r="BO546" s="116" t="s">
        <v>7139</v>
      </c>
      <c r="BP546" s="110" t="str">
        <f>IF(Tabela2[[#This Row],[Forma de atendimento (primeiro documento/ação)]]= "Outros (especificar)", "PREENCHER","NA")</f>
        <v>NA</v>
      </c>
      <c r="BQ546" s="108" t="s">
        <v>8026</v>
      </c>
      <c r="BR546" s="110" t="str">
        <f>IF(Tabela2[[#This Row],[Equipe do Ibama foi a campo? Houve sobrevoo do Poseidon?]] = "Sim", "PREENCHER","NA")</f>
        <v>NA</v>
      </c>
      <c r="BS546" s="110" t="str">
        <f>IF(Tabela2[[#This Row],[Se sim, foi emitida Ordem de Emergência? (informações vinculada à coluna CK)]] = "Sim", "PREENCHER","NA")</f>
        <v>NA</v>
      </c>
      <c r="BT546" s="110" t="s">
        <v>637</v>
      </c>
      <c r="BU546" s="110" t="str">
        <f>IF(Tabela2[[#This Row],[Houve envio de Informações Pós-acidente (preencher "não se aplica" quando de competência estadual/municipal)]] = "Sim", "PREENCHER","NA")</f>
        <v>NA</v>
      </c>
      <c r="BV546" s="110" t="s">
        <v>123</v>
      </c>
      <c r="BW546" s="110" t="s">
        <v>2696</v>
      </c>
      <c r="BX546" s="108" t="s">
        <v>7113</v>
      </c>
      <c r="BY546" s="143">
        <v>46013</v>
      </c>
      <c r="BZ546" s="106">
        <f>IF(Tabela2[[#This Row],[Data do documento de encerramento]]="NA","NA",IF(Tabela2[[#This Row],[Data do documento de encerramento]]="","Pendente de conclusão/ encerramento",_xlfn.DAYS(Tabela2[[#This Row],[Data do documento de encerramento]],J546)))</f>
        <v>141</v>
      </c>
      <c r="CA546" s="109" t="s">
        <v>9110</v>
      </c>
      <c r="CB546" s="109"/>
      <c r="CC546" s="109"/>
      <c r="CD546" s="109"/>
      <c r="CE546" s="109"/>
      <c r="CF546" s="109"/>
    </row>
    <row r="547" spans="1:84" ht="45.75" hidden="1">
      <c r="A547" s="172">
        <v>20258436017</v>
      </c>
      <c r="B547" s="173" t="s">
        <v>9111</v>
      </c>
      <c r="C547" s="110" t="str">
        <f>VLOOKUP(Tabela2[[#This Row],[SIEMA]],Siema2025,4,FALSE)</f>
        <v xml:space="preserve"> BA</v>
      </c>
      <c r="D547" s="108" t="str">
        <f>VLOOKUP(Tabela2[[#This Row],[SIEMA]],Siema2025,3,FALSE)</f>
        <v xml:space="preserve">Caetité </v>
      </c>
      <c r="E547" s="108" t="str">
        <f>VLOOKUP(Tabela2[[#This Row],[SIEMA]],Siema2025,20,FALSE)</f>
        <v>Fazenda Cachoeira, S/N, Zona Rural</v>
      </c>
      <c r="F547" s="108"/>
      <c r="G547" s="108" t="s">
        <v>9112</v>
      </c>
      <c r="H547" s="108" t="s">
        <v>9113</v>
      </c>
      <c r="I547" s="106" t="str">
        <f>VLOOKUP(Tabela2[[#This Row],[SIEMA]],Siema2025,19,FALSE)</f>
        <v/>
      </c>
      <c r="J547" s="107">
        <f>VLOOKUP(Tabela2[[#This Row],[SIEMA]],Siema2025,2,FALSE)</f>
        <v>45872</v>
      </c>
      <c r="K547" s="107" t="str">
        <f>VLOOKUP(Tabela2[[#This Row],[SIEMA]],Siema2025,16,FALSE)</f>
        <v>Domingo</v>
      </c>
      <c r="L547" s="108" t="str">
        <f>IF(Tabela2[[#This Row],[Data]]="","Sem Informação",VLOOKUP(MONTH(Tabela2[[#This Row],[Data]]),'[1]Validação de dados'!$I$1:$J$13,2,0))</f>
        <v>Agosto</v>
      </c>
      <c r="M547" s="106">
        <f>YEAR(Tabela2[[#This Row],[Data]])</f>
        <v>2025</v>
      </c>
      <c r="N547" s="107" t="str">
        <f>VLOOKUP(Tabela2[[#This Row],[SIEMA]],Siema2025,17,FALSE)</f>
        <v>Noturno</v>
      </c>
      <c r="O547" s="107" t="str">
        <f>VLOOKUP(Tabela2[[#This Row],[SIEMA]],Siema2025,5,FALSE)</f>
        <v>Indústria</v>
      </c>
      <c r="P547" s="106" t="str">
        <f>VLOOKUP(Tabela2[[#This Row],[SIEMA]],Siema2025,21,FALSE)</f>
        <v>Liberação não-controlada do re-extrato aquoso da regeneração de solvente orgânico, bombeamento do TQ-3310 para o TQ-6308, através da BA-3312.</v>
      </c>
      <c r="Q547" s="106">
        <v>2912</v>
      </c>
      <c r="R547" s="106" t="str">
        <f>VLOOKUP(Tabela2[[#This Row],[SIEMA]],Siema2025,10,FALSE)</f>
        <v/>
      </c>
      <c r="S547" s="109" t="str">
        <f>IF(Q547="","", IF(Q547="NC","", IF(Q547="NE","", IF(Q547="NA","",IFERROR(VLOOKUP(Q547,[1]Produtos!$A$1:$C$2319,2,FALSE),"Não Cadastrado")))))</f>
        <v>MATERIAL RADIOATIVO, BAIXA ATIVIDADE ESPECÍFICA (BAE I), não-fissil ou fissil exceptivo</v>
      </c>
      <c r="T547" s="106">
        <v>1</v>
      </c>
      <c r="U547" s="106" t="str">
        <f>VLOOKUP(Tabela2[[#This Row],[SIEMA]],Siema2025,12,FALSE)</f>
        <v xml:space="preserve"> </v>
      </c>
      <c r="V547" s="106">
        <f>IF(Q547="","",IF(ISNUMBER(Q547)=FALSE,"Não se aplica",IFERROR(VLOOKUP(Q547,Produtos!$A$1:$C$2319,3,FALSE),"Não Cadastrado")))</f>
        <v>7</v>
      </c>
      <c r="W547" s="106" t="str">
        <f>VLOOKUP(Tabela2[[#This Row],[SIEMA]],Siema2025,10,FALSE)</f>
        <v/>
      </c>
      <c r="X547" s="115" t="str">
        <f>IF(Tabela2[[#This Row],[Origem do acidente]] = "Plataforma", "PREENCHER","NA")</f>
        <v>NA</v>
      </c>
      <c r="Y547" s="111" t="str">
        <f>IF(W547="","", IF(W547="NC","", IF(W547="NE","", IF(W547="NA","",IFERROR(VLOOKUP(W547,Produtos!$A$1:$C$2319,2,FALSE),"Não Cadastrado")))))</f>
        <v/>
      </c>
      <c r="Z547" s="106" t="str">
        <f>VLOOKUP(Tabela2[[#This Row],[SIEMA]],Siema2025,11,FALSE)</f>
        <v xml:space="preserve"> </v>
      </c>
      <c r="AA547" s="106" t="str">
        <f>VLOOKUP(Tabela2[[#This Row],[SIEMA]],Siema2025,12,FALSE)</f>
        <v xml:space="preserve"> </v>
      </c>
      <c r="AB547" s="106" t="str">
        <f>IF(W547="","",IF(ISNUMBER(W547)=FALSE,"Não se aplica",IFERROR(VLOOKUP(W547,Produtos!$A$1:$C$2319,3,FALSE),"Não Cadastrado")))</f>
        <v/>
      </c>
      <c r="AC547" s="106"/>
      <c r="AD547" s="110" t="str">
        <f>IF(Tabela2[[#This Row],[Origem do acidente]] = "Plataforma", "PREENCHER","NA")</f>
        <v>NA</v>
      </c>
      <c r="AE547" s="109" t="str">
        <f>IF(AC547="","", IF(AC547="NC","", IF(AC547="NE","", IF(AC547="NA","",IFERROR(VLOOKUP(AC547,Produtos!$A$1:$C$2319,2,FALSE),"Não Cadastrado")))))</f>
        <v/>
      </c>
      <c r="AF547" s="106"/>
      <c r="AG547" s="106"/>
      <c r="AH547" s="106" t="str">
        <f>IF(AC547="","",IF(ISNUMBER(AC547)=FALSE,"Não se aplica",IFERROR(VLOOKUP(AC547,Produtos!$A$1:$C$2319,3,FALSE),"Não Cadastrado")))</f>
        <v/>
      </c>
      <c r="AI547" s="106"/>
      <c r="AJ547" s="106" t="str">
        <f>VLOOKUP(Tabela2[[#This Row],[SIEMA]],Siema2025,26,FALSE)</f>
        <v>O vazamento ocorreu devido ao desacoplamento de uma flange na linha.</v>
      </c>
      <c r="AK547" s="109"/>
      <c r="AL547" s="109"/>
      <c r="AM547" s="109"/>
      <c r="AN547" s="110" t="str">
        <f>VLOOKUP(Tabela2[[#This Row],[SIEMA]],Siema2025,51,FALSE)</f>
        <v/>
      </c>
      <c r="AO547" s="110" t="str">
        <f>VLOOKUP(Tabela2[[#This Row],[SIEMA]],Siema2025,53,FALSE)</f>
        <v/>
      </c>
      <c r="AP547" s="110" t="str">
        <f>VLOOKUP(Tabela2[[#This Row],[SIEMA]],Siema2025,55,FALSE)</f>
        <v/>
      </c>
      <c r="AQ547" s="110" t="str">
        <f>VLOOKUP(Tabela2[[#This Row],[SIEMA]],Siema2025,57,FALSE)</f>
        <v/>
      </c>
      <c r="AR547" s="110" t="str">
        <f>VLOOKUP(Tabela2[[#This Row],[SIEMA]],Siema2025,59,FALSE)</f>
        <v/>
      </c>
      <c r="AS547" s="110" t="str">
        <f>VLOOKUP(Tabela2[[#This Row],[SIEMA]],Siema2025,61,FALSE)</f>
        <v/>
      </c>
      <c r="AT547" s="110" t="str">
        <f>VLOOKUP(Tabela2[[#This Row],[SIEMA]],Siema2025,63,FALSE)</f>
        <v/>
      </c>
      <c r="AU547" s="110" t="str">
        <f>VLOOKUP(Tabela2[[#This Row],[SIEMA]],Siema2025,65,FALSE)</f>
        <v/>
      </c>
      <c r="AV547" s="110" t="str">
        <f>VLOOKUP(Tabela2[[#This Row],[SIEMA]],Siema2025,67,FALSE)</f>
        <v/>
      </c>
      <c r="AW547" s="110" t="str">
        <f>VLOOKUP(Tabela2[[#This Row],[SIEMA]],Siema2025,69,FALSE)</f>
        <v/>
      </c>
      <c r="AX547" s="110" t="str">
        <f>VLOOKUP(Tabela2[[#This Row],[SIEMA]],Siema2025,71,FALSE)</f>
        <v/>
      </c>
      <c r="AY547" s="110" t="str">
        <f>VLOOKUP(Tabela2[[#This Row],[SIEMA]],Siema2025,73,FALSE)</f>
        <v/>
      </c>
      <c r="AZ547" s="110" t="str">
        <f>VLOOKUP(Tabela2[[#This Row],[SIEMA]],Siema2025,75,FALSE)</f>
        <v/>
      </c>
      <c r="BA547" s="110" t="str">
        <f>VLOOKUP(Tabela2[[#This Row],[SIEMA]],Siema2025,77,FALSE)</f>
        <v/>
      </c>
      <c r="BB547" s="110" t="str">
        <f>VLOOKUP(Tabela2[[#This Row],[SIEMA]],Siema2025,79,FALSE)</f>
        <v>X</v>
      </c>
      <c r="BC547" s="110" t="str">
        <f>IF(Tabela2[[#This Row],[Outro(s) ]] = "X", "PREENCHER","NA")</f>
        <v>PREENCHER</v>
      </c>
      <c r="BD547" s="110" t="s">
        <v>9114</v>
      </c>
      <c r="BE547" s="110" t="s">
        <v>4708</v>
      </c>
      <c r="BF547" s="112" t="str">
        <f>VLOOKUP(Tabela2[[#This Row],[SIEMA]],Siema2025,28,FALSE)</f>
        <v>INB - Indústrias Nucleares do Brasil</v>
      </c>
      <c r="BG547" s="112"/>
      <c r="BH547" s="113" t="str">
        <f>VLOOKUP(Tabela2[[#This Row],[SIEMA]],Siema2025,29,FALSE)</f>
        <v>00322818003570</v>
      </c>
      <c r="BI547" s="114" t="str">
        <f>VLOOKUP(Tabela2[[#This Row],[SIEMA]],Siema2025,107,FALSE)</f>
        <v>Não</v>
      </c>
      <c r="BJ547" s="109" t="s">
        <v>7097</v>
      </c>
      <c r="BK547" s="106" t="s">
        <v>2696</v>
      </c>
      <c r="BL547" s="143">
        <v>45888</v>
      </c>
      <c r="BM547" s="110">
        <f ca="1">IF(Tabela2[[#This Row],[Data de atendimento do Ibama (considerar o primeiro documento/ação)]]="",_xlfn.DAYS(TODAY(),J547),_xlfn.DAYS(Tabela2[[#This Row],[Data de atendimento do Ibama (considerar o primeiro documento/ação)]],J547))</f>
        <v>16</v>
      </c>
      <c r="BN547" s="110" t="str">
        <f>IF(Tabela2[[#This Row],[Atendido pelo Ibama ("Não" ou "Sim")]]="Não","Preencher", IF(Tabela2[[#This Row],[Atendido pelo Ibama ("Não" ou "Sim")]]="Sim","NA",""))</f>
        <v>NA</v>
      </c>
      <c r="BO547" s="116" t="s">
        <v>7139</v>
      </c>
      <c r="BP547" s="110" t="str">
        <f>IF(Tabela2[[#This Row],[Forma de atendimento (primeiro documento/ação)]]= "Outros (especificar)", "PREENCHER","NA")</f>
        <v>NA</v>
      </c>
      <c r="BQ547" s="108" t="s">
        <v>123</v>
      </c>
      <c r="BR547" s="110" t="str">
        <f>IF(Tabela2[[#This Row],[Equipe do Ibama foi a campo? Houve sobrevoo do Poseidon?]] = "Sim", "PREENCHER","NA")</f>
        <v>NA</v>
      </c>
      <c r="BS547" s="110" t="str">
        <f>IF(Tabela2[[#This Row],[Se sim, foi emitida Ordem de Emergência? (informações vinculada à coluna CK)]] = "Sim", "PREENCHER","NA")</f>
        <v>NA</v>
      </c>
      <c r="BT547" s="110" t="str">
        <f>IF(Tabela2[[#This Row],[Foi elaborado Relatório de Vistoria pelo Ibama? (informações vinculada à coluna CK)]] = "Sim", "PREENCHER","NA")</f>
        <v>NA</v>
      </c>
      <c r="BU547" s="110" t="s">
        <v>123</v>
      </c>
      <c r="BV547" s="110" t="s">
        <v>123</v>
      </c>
      <c r="BW547" s="110" t="s">
        <v>123</v>
      </c>
      <c r="BX547" s="108"/>
      <c r="BY547" s="108"/>
      <c r="BZ547" s="106" t="str">
        <f>IF(Tabela2[[#This Row],[Data do documento de encerramento]]="NA","NA",IF(Tabela2[[#This Row],[Data do documento de encerramento]]="","Pendente de conclusão/ encerramento",_xlfn.DAYS(Tabela2[[#This Row],[Data do documento de encerramento]],J547)))</f>
        <v>Pendente de conclusão/ encerramento</v>
      </c>
      <c r="CA547" s="109"/>
      <c r="CB547" s="109"/>
      <c r="CC547" s="117"/>
      <c r="CD547" s="109"/>
      <c r="CE547" s="109"/>
      <c r="CF547" s="109"/>
    </row>
    <row r="548" spans="1:84" ht="30" hidden="1">
      <c r="A548" s="172">
        <v>20258454044</v>
      </c>
      <c r="B548" s="173" t="s">
        <v>9115</v>
      </c>
      <c r="C548" s="110" t="str">
        <f>VLOOKUP(Tabela2[[#This Row],[SIEMA]],Siema2025,4,FALSE)</f>
        <v>SP</v>
      </c>
      <c r="D548" s="108" t="str">
        <f>VLOOKUP(Tabela2[[#This Row],[SIEMA]],Siema2025,3,FALSE)</f>
        <v>Embu-Guaçu</v>
      </c>
      <c r="E548" s="108" t="str">
        <f>VLOOKUP(Tabela2[[#This Row],[SIEMA]],Siema2025,20,FALSE)</f>
        <v/>
      </c>
      <c r="F548" s="108"/>
      <c r="G548" s="108" t="s">
        <v>9116</v>
      </c>
      <c r="H548" s="108" t="s">
        <v>9117</v>
      </c>
      <c r="I548" s="106" t="s">
        <v>7118</v>
      </c>
      <c r="J548" s="107">
        <f>VLOOKUP(Tabela2[[#This Row],[SIEMA]],Siema2025,2,FALSE)</f>
        <v>45872</v>
      </c>
      <c r="K548" s="107" t="str">
        <f>VLOOKUP(Tabela2[[#This Row],[SIEMA]],Siema2025,16,FALSE)</f>
        <v>Domingo</v>
      </c>
      <c r="L548" s="108" t="str">
        <f>IF(Tabela2[[#This Row],[Data]]="","Sem Informação",VLOOKUP(MONTH(Tabela2[[#This Row],[Data]]),'[1]Validação de dados'!$I$1:$J$13,2,0))</f>
        <v>Agosto</v>
      </c>
      <c r="M548" s="106">
        <f>YEAR(Tabela2[[#This Row],[Data]])</f>
        <v>2025</v>
      </c>
      <c r="N548" s="107" t="str">
        <f>VLOOKUP(Tabela2[[#This Row],[SIEMA]],Siema2025,17,FALSE)</f>
        <v>Vespertino</v>
      </c>
      <c r="O548" s="107" t="str">
        <f>VLOOKUP(Tabela2[[#This Row],[SIEMA]],Siema2025,5,FALSE)</f>
        <v>Ferrovia</v>
      </c>
      <c r="P548" s="106" t="str">
        <f>VLOOKUP(Tabela2[[#This Row],[SIEMA]],Siema2025,21,FALSE)</f>
        <v>Vandalismo com abertura de vagão ferroviária graneleiro carregado com soja.</v>
      </c>
      <c r="Q548" s="106" t="s">
        <v>7119</v>
      </c>
      <c r="R548" s="106" t="s">
        <v>7119</v>
      </c>
      <c r="S548" s="109" t="s">
        <v>7430</v>
      </c>
      <c r="T548" s="106">
        <v>26.45</v>
      </c>
      <c r="U548" s="106" t="s">
        <v>7120</v>
      </c>
      <c r="V548" s="106" t="s">
        <v>7119</v>
      </c>
      <c r="W548" s="106"/>
      <c r="X548" s="115"/>
      <c r="Y548" s="111" t="str">
        <f>IF(W548="","", IF(W548="NC","", IF(W548="NE","", IF(W548="NA","",IFERROR(VLOOKUP(W548,Produtos!$A$1:$C$2319,2,FALSE),"Não Cadastrado")))))</f>
        <v/>
      </c>
      <c r="Z548" s="106" t="str">
        <f>VLOOKUP(Tabela2[[#This Row],[SIEMA]],Siema2025,11,FALSE)</f>
        <v/>
      </c>
      <c r="AA548" s="106" t="str">
        <f>VLOOKUP(Tabela2[[#This Row],[SIEMA]],Siema2025,12,FALSE)</f>
        <v/>
      </c>
      <c r="AB548" s="106" t="str">
        <f>IF(W548="","",IF(ISNUMBER(W548)=FALSE,"Não se aplica",IFERROR(VLOOKUP(W548,Produtos!$A$1:$C$2319,3,FALSE),"Não Cadastrado")))</f>
        <v/>
      </c>
      <c r="AC548" s="106"/>
      <c r="AD548" s="110"/>
      <c r="AE548" s="109" t="str">
        <f>IF(AC548="","", IF(AC548="NC","", IF(AC548="NE","", IF(AC548="NA","",IFERROR(VLOOKUP(AC548,Produtos!$A$1:$C$2319,2,FALSE),"Não Cadastrado")))))</f>
        <v/>
      </c>
      <c r="AF548" s="106"/>
      <c r="AG548" s="106"/>
      <c r="AH548" s="106" t="str">
        <f>IF(AC548="","",IF(ISNUMBER(AC548)=FALSE,"Não se aplica",IFERROR(VLOOKUP(AC548,Produtos!$A$1:$C$2319,3,FALSE),"Não Cadastrado")))</f>
        <v/>
      </c>
      <c r="AI548" s="106"/>
      <c r="AJ548" s="106" t="str">
        <f>VLOOKUP(Tabela2[[#This Row],[SIEMA]],Siema2025,26,FALSE)</f>
        <v>Ato criminoso caracterizado pela abertura de vagão graneleiro ferroviário carregado com soja.</v>
      </c>
      <c r="AK548" s="109" t="s">
        <v>7121</v>
      </c>
      <c r="AL548" s="109"/>
      <c r="AM548" s="109"/>
      <c r="AN548" s="110" t="str">
        <f>VLOOKUP(Tabela2[[#This Row],[SIEMA]],Siema2025,51,FALSE)</f>
        <v/>
      </c>
      <c r="AO548" s="110" t="str">
        <f>VLOOKUP(Tabela2[[#This Row],[SIEMA]],Siema2025,53,FALSE)</f>
        <v/>
      </c>
      <c r="AP548" s="110" t="str">
        <f>VLOOKUP(Tabela2[[#This Row],[SIEMA]],Siema2025,55,FALSE)</f>
        <v/>
      </c>
      <c r="AQ548" s="110" t="str">
        <f>VLOOKUP(Tabela2[[#This Row],[SIEMA]],Siema2025,57,FALSE)</f>
        <v/>
      </c>
      <c r="AR548" s="110" t="str">
        <f>VLOOKUP(Tabela2[[#This Row],[SIEMA]],Siema2025,59,FALSE)</f>
        <v/>
      </c>
      <c r="AS548" s="110" t="str">
        <f>VLOOKUP(Tabela2[[#This Row],[SIEMA]],Siema2025,61,FALSE)</f>
        <v/>
      </c>
      <c r="AT548" s="110" t="str">
        <f>VLOOKUP(Tabela2[[#This Row],[SIEMA]],Siema2025,63,FALSE)</f>
        <v/>
      </c>
      <c r="AU548" s="110" t="str">
        <f>VLOOKUP(Tabela2[[#This Row],[SIEMA]],Siema2025,65,FALSE)</f>
        <v>X</v>
      </c>
      <c r="AV548" s="110" t="str">
        <f>VLOOKUP(Tabela2[[#This Row],[SIEMA]],Siema2025,67,FALSE)</f>
        <v/>
      </c>
      <c r="AW548" s="110" t="str">
        <f>VLOOKUP(Tabela2[[#This Row],[SIEMA]],Siema2025,69,FALSE)</f>
        <v/>
      </c>
      <c r="AX548" s="110" t="str">
        <f>VLOOKUP(Tabela2[[#This Row],[SIEMA]],Siema2025,71,FALSE)</f>
        <v/>
      </c>
      <c r="AY548" s="110" t="str">
        <f>VLOOKUP(Tabela2[[#This Row],[SIEMA]],Siema2025,73,FALSE)</f>
        <v/>
      </c>
      <c r="AZ548" s="110" t="str">
        <f>VLOOKUP(Tabela2[[#This Row],[SIEMA]],Siema2025,75,FALSE)</f>
        <v/>
      </c>
      <c r="BA548" s="110" t="str">
        <f>VLOOKUP(Tabela2[[#This Row],[SIEMA]],Siema2025,77,FALSE)</f>
        <v/>
      </c>
      <c r="BB548" s="110" t="str">
        <f>VLOOKUP(Tabela2[[#This Row],[SIEMA]],Siema2025,79,FALSE)</f>
        <v/>
      </c>
      <c r="BC548" s="110" t="str">
        <f>IF(Tabela2[[#This Row],[Outro(s) ]] = "X", "PREENCHER","NA")</f>
        <v>NA</v>
      </c>
      <c r="BD548" s="110" t="str">
        <f>VLOOKUP(Tabela2[[#This Row],[SIEMA]],Siema2025,82,FALSE)</f>
        <v/>
      </c>
      <c r="BE548" s="110" t="str">
        <f>VLOOKUP(Tabela2[[#This Row],[SIEMA]],Siema2025,81,FALSE)</f>
        <v/>
      </c>
      <c r="BF548" s="112" t="s">
        <v>3066</v>
      </c>
      <c r="BG548" s="112" t="s">
        <v>7122</v>
      </c>
      <c r="BH548" s="113" t="str">
        <f>VLOOKUP(Tabela2[[#This Row],[SIEMA]],Siema2025,29,FALSE)</f>
        <v>02502844000166</v>
      </c>
      <c r="BI548" s="114" t="str">
        <f>VLOOKUP(Tabela2[[#This Row],[SIEMA]],Siema2025,107,FALSE)</f>
        <v>Não</v>
      </c>
      <c r="BJ548" s="109" t="s">
        <v>7097</v>
      </c>
      <c r="BK548" s="106" t="s">
        <v>2696</v>
      </c>
      <c r="BL548" s="169">
        <v>45880</v>
      </c>
      <c r="BM548" s="110">
        <f ca="1">IF(Tabela2[[#This Row],[Data de atendimento do Ibama (considerar o primeiro documento/ação)]]="",_xlfn.DAYS(TODAY(),J548),_xlfn.DAYS(Tabela2[[#This Row],[Data de atendimento do Ibama (considerar o primeiro documento/ação)]],J548))</f>
        <v>8</v>
      </c>
      <c r="BN548" s="110" t="str">
        <f>IF(Tabela2[[#This Row],[Atendido pelo Ibama ("Não" ou "Sim")]]="Não","Preencher", IF(Tabela2[[#This Row],[Atendido pelo Ibama ("Não" ou "Sim")]]="Sim","NA",""))</f>
        <v>NA</v>
      </c>
      <c r="BO548" s="116" t="s">
        <v>7098</v>
      </c>
      <c r="BP548" s="110" t="str">
        <f>IF(Tabela2[[#This Row],[Forma de atendimento (primeiro documento/ação)]]= "Outros (especificar)", "PREENCHER","NA")</f>
        <v>NA</v>
      </c>
      <c r="BQ548" s="108" t="s">
        <v>123</v>
      </c>
      <c r="BR548" s="110" t="str">
        <f>IF(Tabela2[[#This Row],[Equipe do Ibama foi a campo? Houve sobrevoo do Poseidon?]] = "Sim", "PREENCHER","NA")</f>
        <v>NA</v>
      </c>
      <c r="BS548" s="110" t="str">
        <f>IF(Tabela2[[#This Row],[Se sim, foi emitida Ordem de Emergência? (informações vinculada à coluna CK)]] = "Sim", "PREENCHER","NA")</f>
        <v>NA</v>
      </c>
      <c r="BT548" s="110" t="s">
        <v>7099</v>
      </c>
      <c r="BU548" s="110" t="s">
        <v>2696</v>
      </c>
      <c r="BV548" s="110" t="s">
        <v>123</v>
      </c>
      <c r="BW548" s="110" t="s">
        <v>2696</v>
      </c>
      <c r="BX548" s="108" t="s">
        <v>7100</v>
      </c>
      <c r="BY548" s="143">
        <v>46098</v>
      </c>
      <c r="BZ548" s="106">
        <f>IF(Tabela2[[#This Row],[Data do documento de encerramento]]="NA","NA",IF(Tabela2[[#This Row],[Data do documento de encerramento]]="","Pendente de conclusão/ encerramento",_xlfn.DAYS(Tabela2[[#This Row],[Data do documento de encerramento]],J548)))</f>
        <v>226</v>
      </c>
      <c r="CA548" s="109" t="s">
        <v>8639</v>
      </c>
      <c r="CB548" s="109"/>
      <c r="CC548" s="117"/>
      <c r="CD548" s="109"/>
      <c r="CE548" s="109"/>
      <c r="CF548" s="109"/>
    </row>
    <row r="549" spans="1:84" ht="60" hidden="1">
      <c r="A549" s="172">
        <v>20258461242</v>
      </c>
      <c r="B549" s="173" t="s">
        <v>9118</v>
      </c>
      <c r="C549" s="110" t="str">
        <f>VLOOKUP(Tabela2[[#This Row],[SIEMA]],Siema2025,4,FALSE)</f>
        <v xml:space="preserve"> MT</v>
      </c>
      <c r="D549" s="108" t="str">
        <f>VLOOKUP(Tabela2[[#This Row],[SIEMA]],Siema2025,3,FALSE)</f>
        <v xml:space="preserve">Itiquira </v>
      </c>
      <c r="E549" s="108" t="str">
        <f>VLOOKUP(Tabela2[[#This Row],[SIEMA]],Siema2025,20,FALSE)</f>
        <v>Km 637+532</v>
      </c>
      <c r="F549" s="108"/>
      <c r="G549" s="108" t="s">
        <v>9119</v>
      </c>
      <c r="H549" s="108" t="s">
        <v>9120</v>
      </c>
      <c r="I549" s="106" t="s">
        <v>7118</v>
      </c>
      <c r="J549" s="107">
        <f>VLOOKUP(Tabela2[[#This Row],[SIEMA]],Siema2025,2,FALSE)</f>
        <v>45873</v>
      </c>
      <c r="K549" s="107" t="str">
        <f>VLOOKUP(Tabela2[[#This Row],[SIEMA]],Siema2025,16,FALSE)</f>
        <v>Segunda</v>
      </c>
      <c r="L549" s="108" t="str">
        <f>IF(Tabela2[[#This Row],[Data]]="","Sem Informação",VLOOKUP(MONTH(Tabela2[[#This Row],[Data]]),'[1]Validação de dados'!$I$1:$J$13,2,0))</f>
        <v>Agosto</v>
      </c>
      <c r="M549" s="106">
        <f>YEAR(Tabela2[[#This Row],[Data]])</f>
        <v>2025</v>
      </c>
      <c r="N549" s="107" t="str">
        <f>VLOOKUP(Tabela2[[#This Row],[SIEMA]],Siema2025,17,FALSE)</f>
        <v>Matutino</v>
      </c>
      <c r="O549" s="107" t="str">
        <f>VLOOKUP(Tabela2[[#This Row],[SIEMA]],Siema2025,5,FALSE)</f>
        <v>Ferrovia</v>
      </c>
      <c r="P549" s="106" t="str">
        <f>VLOOKUP(Tabela2[[#This Row],[SIEMA]],Siema2025,21,FALSE)</f>
        <v>Tombamento de vagão.</v>
      </c>
      <c r="Q549" s="106" t="s">
        <v>7119</v>
      </c>
      <c r="R549" s="106" t="s">
        <v>7119</v>
      </c>
      <c r="S549" s="109" t="s">
        <v>9121</v>
      </c>
      <c r="T549" s="106" t="str">
        <f>VLOOKUP(Tabela2[[#This Row],[SIEMA]],Siema2025,11,FALSE)</f>
        <v/>
      </c>
      <c r="U549" s="106" t="str">
        <f>VLOOKUP(Tabela2[[#This Row],[SIEMA]],Siema2025,12,FALSE)</f>
        <v/>
      </c>
      <c r="V549" s="106" t="s">
        <v>7119</v>
      </c>
      <c r="W549" s="106" t="s">
        <v>7119</v>
      </c>
      <c r="X549" s="115" t="str">
        <f>IF(Tabela2[[#This Row],[Origem do acidente]] = "Plataforma", "PREENCHER","NA")</f>
        <v>NA</v>
      </c>
      <c r="Y549" s="111" t="s">
        <v>9122</v>
      </c>
      <c r="Z549" s="106" t="str">
        <f>VLOOKUP(Tabela2[[#This Row],[SIEMA]],Siema2025,11,FALSE)</f>
        <v/>
      </c>
      <c r="AA549" s="106" t="str">
        <f>VLOOKUP(Tabela2[[#This Row],[SIEMA]],Siema2025,12,FALSE)</f>
        <v/>
      </c>
      <c r="AB549" s="106" t="s">
        <v>7119</v>
      </c>
      <c r="AC549" s="106"/>
      <c r="AD549" s="110"/>
      <c r="AE549" s="109" t="str">
        <f>IF(AC549="","", IF(AC549="NC","", IF(AC549="NE","", IF(AC549="NA","",IFERROR(VLOOKUP(AC549,Produtos!$A$1:$C$2319,2,FALSE),"Não Cadastrado")))))</f>
        <v/>
      </c>
      <c r="AF549" s="106"/>
      <c r="AG549" s="106"/>
      <c r="AH549" s="106" t="str">
        <f>IF(AC549="","",IF(ISNUMBER(AC549)=FALSE,"Não se aplica",IFERROR(VLOOKUP(AC549,Produtos!$A$1:$C$2319,3,FALSE),"Não Cadastrado")))</f>
        <v/>
      </c>
      <c r="AI549" s="106"/>
      <c r="AJ549" s="106" t="str">
        <f>VLOOKUP(Tabela2[[#This Row],[SIEMA]],Siema2025,26,FALSE)</f>
        <v>As causas do acidente estão sendo investigadas pelas áreas responsáveis Rumo.</v>
      </c>
      <c r="AK549" s="109" t="s">
        <v>7110</v>
      </c>
      <c r="AL549" s="109"/>
      <c r="AM549" s="109"/>
      <c r="AN549" s="110" t="str">
        <f>VLOOKUP(Tabela2[[#This Row],[SIEMA]],Siema2025,51,FALSE)</f>
        <v/>
      </c>
      <c r="AO549" s="110" t="str">
        <f>VLOOKUP(Tabela2[[#This Row],[SIEMA]],Siema2025,53,FALSE)</f>
        <v/>
      </c>
      <c r="AP549" s="110" t="str">
        <f>VLOOKUP(Tabela2[[#This Row],[SIEMA]],Siema2025,55,FALSE)</f>
        <v/>
      </c>
      <c r="AQ549" s="110" t="str">
        <f>VLOOKUP(Tabela2[[#This Row],[SIEMA]],Siema2025,57,FALSE)</f>
        <v/>
      </c>
      <c r="AR549" s="110" t="str">
        <f>VLOOKUP(Tabela2[[#This Row],[SIEMA]],Siema2025,59,FALSE)</f>
        <v/>
      </c>
      <c r="AS549" s="110" t="str">
        <f>VLOOKUP(Tabela2[[#This Row],[SIEMA]],Siema2025,61,FALSE)</f>
        <v/>
      </c>
      <c r="AT549" s="110" t="str">
        <f>VLOOKUP(Tabela2[[#This Row],[SIEMA]],Siema2025,63,FALSE)</f>
        <v/>
      </c>
      <c r="AU549" s="110" t="s">
        <v>7130</v>
      </c>
      <c r="AV549" s="110" t="str">
        <f>VLOOKUP(Tabela2[[#This Row],[SIEMA]],Siema2025,67,FALSE)</f>
        <v/>
      </c>
      <c r="AW549" s="110" t="str">
        <f>VLOOKUP(Tabela2[[#This Row],[SIEMA]],Siema2025,69,FALSE)</f>
        <v/>
      </c>
      <c r="AX549" s="110" t="str">
        <f>VLOOKUP(Tabela2[[#This Row],[SIEMA]],Siema2025,71,FALSE)</f>
        <v/>
      </c>
      <c r="AY549" s="110" t="str">
        <f>VLOOKUP(Tabela2[[#This Row],[SIEMA]],Siema2025,73,FALSE)</f>
        <v/>
      </c>
      <c r="AZ549" s="110" t="str">
        <f>VLOOKUP(Tabela2[[#This Row],[SIEMA]],Siema2025,75,FALSE)</f>
        <v/>
      </c>
      <c r="BA549" s="110" t="str">
        <f>VLOOKUP(Tabela2[[#This Row],[SIEMA]],Siema2025,77,FALSE)</f>
        <v/>
      </c>
      <c r="BB549" s="110" t="str">
        <f>VLOOKUP(Tabela2[[#This Row],[SIEMA]],Siema2025,79,FALSE)</f>
        <v/>
      </c>
      <c r="BC549" s="110" t="str">
        <f>IF(Tabela2[[#This Row],[Outro(s) ]] = "X", "PREENCHER","NA")</f>
        <v>NA</v>
      </c>
      <c r="BD549" s="110"/>
      <c r="BE549" s="110" t="str">
        <f>VLOOKUP(Tabela2[[#This Row],[SIEMA]],Siema2025,81,FALSE)</f>
        <v/>
      </c>
      <c r="BF549" s="112" t="s">
        <v>3066</v>
      </c>
      <c r="BG549" s="112" t="s">
        <v>8467</v>
      </c>
      <c r="BH549" s="113" t="str">
        <f>VLOOKUP(Tabela2[[#This Row],[SIEMA]],Siema2025,29,FALSE)</f>
        <v>24962466000136</v>
      </c>
      <c r="BI549" s="114" t="str">
        <f>VLOOKUP(Tabela2[[#This Row],[SIEMA]],Siema2025,107,FALSE)</f>
        <v>Não</v>
      </c>
      <c r="BJ549" s="109" t="s">
        <v>7097</v>
      </c>
      <c r="BK549" s="106" t="s">
        <v>2696</v>
      </c>
      <c r="BL549" s="169">
        <v>45884</v>
      </c>
      <c r="BM549" s="110">
        <f ca="1">IF(Tabela2[[#This Row],[Data de atendimento do Ibama (considerar o primeiro documento/ação)]]="",_xlfn.DAYS(TODAY(),J549),_xlfn.DAYS(Tabela2[[#This Row],[Data de atendimento do Ibama (considerar o primeiro documento/ação)]],J549))</f>
        <v>11</v>
      </c>
      <c r="BN549" s="110" t="str">
        <f>IF(Tabela2[[#This Row],[Atendido pelo Ibama ("Não" ou "Sim")]]="Não","Preencher", IF(Tabela2[[#This Row],[Atendido pelo Ibama ("Não" ou "Sim")]]="Sim","NA",""))</f>
        <v>NA</v>
      </c>
      <c r="BO549" s="116" t="s">
        <v>7123</v>
      </c>
      <c r="BP549" s="110" t="s">
        <v>9123</v>
      </c>
      <c r="BQ549" s="108"/>
      <c r="BR549" s="110" t="s">
        <v>2696</v>
      </c>
      <c r="BS549" s="110" t="s">
        <v>123</v>
      </c>
      <c r="BT549" s="110" t="s">
        <v>7099</v>
      </c>
      <c r="BU549" s="110" t="s">
        <v>123</v>
      </c>
      <c r="BV549" s="110" t="s">
        <v>123</v>
      </c>
      <c r="BW549" s="110" t="s">
        <v>123</v>
      </c>
      <c r="BX549" s="108"/>
      <c r="BY549" s="108"/>
      <c r="BZ549" s="106" t="str">
        <f>IF(Tabela2[[#This Row],[Data do documento de encerramento]]="NA","NA",IF(Tabela2[[#This Row],[Data do documento de encerramento]]="","Pendente de conclusão/ encerramento",_xlfn.DAYS(Tabela2[[#This Row],[Data do documento de encerramento]],J549)))</f>
        <v>Pendente de conclusão/ encerramento</v>
      </c>
      <c r="CA549" s="109" t="s">
        <v>9124</v>
      </c>
      <c r="CB549" s="109"/>
      <c r="CC549" s="109"/>
      <c r="CD549" s="109"/>
      <c r="CE549" s="109"/>
      <c r="CF549" s="109"/>
    </row>
    <row r="550" spans="1:84" ht="45.75" hidden="1">
      <c r="A550" s="172">
        <v>20258539645</v>
      </c>
      <c r="B550" s="173" t="s">
        <v>9125</v>
      </c>
      <c r="C550" s="110" t="str">
        <f>VLOOKUP(Tabela2[[#This Row],[SIEMA]],Siema2025,4,FALSE)</f>
        <v xml:space="preserve"> PR</v>
      </c>
      <c r="D550" s="108" t="str">
        <f>VLOOKUP(Tabela2[[#This Row],[SIEMA]],Siema2025,3,FALSE)</f>
        <v xml:space="preserve">Tibagi </v>
      </c>
      <c r="E550" s="108" t="s">
        <v>8883</v>
      </c>
      <c r="F550" s="108" t="s">
        <v>9126</v>
      </c>
      <c r="G550" s="108" t="s">
        <v>9127</v>
      </c>
      <c r="H550" s="108" t="s">
        <v>9128</v>
      </c>
      <c r="I550" s="106" t="s">
        <v>7118</v>
      </c>
      <c r="J550" s="107">
        <f>VLOOKUP(Tabela2[[#This Row],[SIEMA]],Siema2025,2,FALSE)</f>
        <v>45873</v>
      </c>
      <c r="K550" s="107" t="str">
        <f>VLOOKUP(Tabela2[[#This Row],[SIEMA]],Siema2025,16,FALSE)</f>
        <v>Segunda</v>
      </c>
      <c r="L550" s="108" t="str">
        <f>IF(Tabela2[[#This Row],[Data]]="","Sem Informação",VLOOKUP(MONTH(Tabela2[[#This Row],[Data]]),'[1]Validação de dados'!$I$1:$J$13,2,0))</f>
        <v>Agosto</v>
      </c>
      <c r="M550" s="106">
        <f>YEAR(Tabela2[[#This Row],[Data]])</f>
        <v>2025</v>
      </c>
      <c r="N550" s="107" t="str">
        <f>VLOOKUP(Tabela2[[#This Row],[SIEMA]],Siema2025,17,FALSE)</f>
        <v>Vespertino</v>
      </c>
      <c r="O550" s="107" t="str">
        <f>VLOOKUP(Tabela2[[#This Row],[SIEMA]],Siema2025,5,FALSE)</f>
        <v>Rodovia</v>
      </c>
      <c r="P550" s="106" t="str">
        <f>VLOOKUP(Tabela2[[#This Row],[SIEMA]],Siema2025,21,FALSE)</f>
        <v>Carreta carregada com Etanol pegou fogo</v>
      </c>
      <c r="Q550" s="106">
        <v>1170</v>
      </c>
      <c r="R550" s="106" t="str">
        <f>VLOOKUP(Tabela2[[#This Row],[SIEMA]],Siema2025,10,FALSE)</f>
        <v/>
      </c>
      <c r="S550" s="109" t="str">
        <f>IF(Q550="","", IF(Q550="NC","", IF(Q550="NE","", IF(Q550="NA","",IFERROR(VLOOKUP(Q550,[1]Produtos!$A$1:$C$2319,2,FALSE),"Não Cadastrado")))))</f>
        <v>ÁLCOOL ETÍLICO, ETANOL</v>
      </c>
      <c r="T550" s="106">
        <v>41894</v>
      </c>
      <c r="U550" s="106" t="s">
        <v>648</v>
      </c>
      <c r="V550" s="106">
        <f>IF(Q550="","",IF(ISNUMBER(Q550)=FALSE,"Não se aplica",IFERROR(VLOOKUP(Q550,Produtos!$A$1:$C$2319,3,FALSE),"Não Cadastrado")))</f>
        <v>3</v>
      </c>
      <c r="W550" s="106" t="str">
        <f>VLOOKUP(Tabela2[[#This Row],[SIEMA]],Siema2025,10,FALSE)</f>
        <v/>
      </c>
      <c r="X550" s="115" t="str">
        <f>IF(Tabela2[[#This Row],[Origem do acidente]] = "Plataforma", "PREENCHER","NA")</f>
        <v>NA</v>
      </c>
      <c r="Y550" s="111" t="str">
        <f>IF(W550="","", IF(W550="NC","", IF(W550="NE","", IF(W550="NA","",IFERROR(VLOOKUP(W550,Produtos!$A$1:$C$2319,2,FALSE),"Não Cadastrado")))))</f>
        <v/>
      </c>
      <c r="Z550" s="106" t="str">
        <f>VLOOKUP(Tabela2[[#This Row],[SIEMA]],Siema2025,11,FALSE)</f>
        <v xml:space="preserve"> </v>
      </c>
      <c r="AA550" s="106" t="str">
        <f>VLOOKUP(Tabela2[[#This Row],[SIEMA]],Siema2025,12,FALSE)</f>
        <v xml:space="preserve"> </v>
      </c>
      <c r="AB550" s="106" t="str">
        <f>IF(W550="","",IF(ISNUMBER(W550)=FALSE,"Não se aplica",IFERROR(VLOOKUP(W550,Produtos!$A$1:$C$2319,3,FALSE),"Não Cadastrado")))</f>
        <v/>
      </c>
      <c r="AC550" s="106"/>
      <c r="AD550" s="110" t="str">
        <f>IF(Tabela2[[#This Row],[Origem do acidente]] = "Plataforma", "PREENCHER","NA")</f>
        <v>NA</v>
      </c>
      <c r="AE550" s="109" t="str">
        <f>IF(AC550="","", IF(AC550="NC","", IF(AC550="NE","", IF(AC550="NA","",IFERROR(VLOOKUP(AC550,Produtos!$A$1:$C$2319,2,FALSE),"Não Cadastrado")))))</f>
        <v/>
      </c>
      <c r="AF550" s="106"/>
      <c r="AG550" s="106"/>
      <c r="AH550" s="106" t="str">
        <f>IF(AC550="","",IF(ISNUMBER(AC550)=FALSE,"Não se aplica",IFERROR(VLOOKUP(AC550,Produtos!$A$1:$C$2319,3,FALSE),"Não Cadastrado")))</f>
        <v/>
      </c>
      <c r="AI550" s="106"/>
      <c r="AJ550" s="106" t="str">
        <f>VLOOKUP(Tabela2[[#This Row],[SIEMA]],Siema2025,26,FALSE)</f>
        <v>Veículo trafegava na faixa 3, quando por motivos a serem esclarecidos, perdeu controle da direção vindo a sofrer o tombamento pelo gramado lateral,
após permanecendo no gramado lateral em posição de tombamento.</v>
      </c>
      <c r="AK550" s="109" t="s">
        <v>7343</v>
      </c>
      <c r="AL550" s="109" t="s">
        <v>7175</v>
      </c>
      <c r="AM550" s="109"/>
      <c r="AN550" s="110" t="str">
        <f>VLOOKUP(Tabela2[[#This Row],[SIEMA]],Siema2025,51,FALSE)</f>
        <v>X</v>
      </c>
      <c r="AO550" s="110" t="str">
        <f>VLOOKUP(Tabela2[[#This Row],[SIEMA]],Siema2025,53,FALSE)</f>
        <v/>
      </c>
      <c r="AP550" s="110" t="str">
        <f>VLOOKUP(Tabela2[[#This Row],[SIEMA]],Siema2025,55,FALSE)</f>
        <v/>
      </c>
      <c r="AQ550" s="110" t="str">
        <f>VLOOKUP(Tabela2[[#This Row],[SIEMA]],Siema2025,57,FALSE)</f>
        <v/>
      </c>
      <c r="AR550" s="110" t="str">
        <f>VLOOKUP(Tabela2[[#This Row],[SIEMA]],Siema2025,59,FALSE)</f>
        <v/>
      </c>
      <c r="AS550" s="110" t="str">
        <f>VLOOKUP(Tabela2[[#This Row],[SIEMA]],Siema2025,61,FALSE)</f>
        <v/>
      </c>
      <c r="AT550" s="110" t="str">
        <f>VLOOKUP(Tabela2[[#This Row],[SIEMA]],Siema2025,63,FALSE)</f>
        <v/>
      </c>
      <c r="AU550" s="110" t="s">
        <v>7176</v>
      </c>
      <c r="AV550" s="110" t="str">
        <f>VLOOKUP(Tabela2[[#This Row],[SIEMA]],Siema2025,67,FALSE)</f>
        <v/>
      </c>
      <c r="AW550" s="110" t="str">
        <f>VLOOKUP(Tabela2[[#This Row],[SIEMA]],Siema2025,69,FALSE)</f>
        <v/>
      </c>
      <c r="AX550" s="110" t="s">
        <v>7176</v>
      </c>
      <c r="AY550" s="110" t="str">
        <f>VLOOKUP(Tabela2[[#This Row],[SIEMA]],Siema2025,73,FALSE)</f>
        <v/>
      </c>
      <c r="AZ550" s="110" t="str">
        <f>VLOOKUP(Tabela2[[#This Row],[SIEMA]],Siema2025,75,FALSE)</f>
        <v/>
      </c>
      <c r="BA550" s="110" t="str">
        <f>VLOOKUP(Tabela2[[#This Row],[SIEMA]],Siema2025,77,FALSE)</f>
        <v/>
      </c>
      <c r="BB550" s="110" t="str">
        <f>VLOOKUP(Tabela2[[#This Row],[SIEMA]],Siema2025,79,FALSE)</f>
        <v/>
      </c>
      <c r="BC550" s="110" t="str">
        <f>IF(Tabela2[[#This Row],[Outro(s) ]] = "X", "PREENCHER","NA")</f>
        <v>NA</v>
      </c>
      <c r="BD550" s="110" t="str">
        <f>VLOOKUP(Tabela2[[#This Row],[SIEMA]],Siema2025,82,FALSE)</f>
        <v/>
      </c>
      <c r="BE550" s="110" t="str">
        <f>VLOOKUP(Tabela2[[#This Row],[SIEMA]],Siema2025,81,FALSE)</f>
        <v/>
      </c>
      <c r="BF550" s="112" t="str">
        <f>VLOOKUP(Tabela2[[#This Row],[SIEMA]],Siema2025,28,FALSE)</f>
        <v>CCR PRVias S.A.</v>
      </c>
      <c r="BG550" s="112"/>
      <c r="BH550" s="113" t="str">
        <f>VLOOKUP(Tabela2[[#This Row],[SIEMA]],Siema2025,29,FALSE)</f>
        <v>59196897000113</v>
      </c>
      <c r="BI550" s="114" t="s">
        <v>2696</v>
      </c>
      <c r="BJ550" s="109" t="s">
        <v>7097</v>
      </c>
      <c r="BK550" s="106" t="s">
        <v>2696</v>
      </c>
      <c r="BL550" s="169">
        <v>45981</v>
      </c>
      <c r="BM550" s="110">
        <f ca="1">IF(Tabela2[[#This Row],[Data de atendimento do Ibama (considerar o primeiro documento/ação)]]="",_xlfn.DAYS(TODAY(),J550),_xlfn.DAYS(Tabela2[[#This Row],[Data de atendimento do Ibama (considerar o primeiro documento/ação)]],J550))</f>
        <v>108</v>
      </c>
      <c r="BN550" s="110" t="str">
        <f>IF(Tabela2[[#This Row],[Atendido pelo Ibama ("Não" ou "Sim")]]="Não","Preencher", IF(Tabela2[[#This Row],[Atendido pelo Ibama ("Não" ou "Sim")]]="Sim","NA",""))</f>
        <v>NA</v>
      </c>
      <c r="BO550" s="116" t="s">
        <v>7123</v>
      </c>
      <c r="BP550" s="110" t="s">
        <v>9080</v>
      </c>
      <c r="BQ550" s="108" t="s">
        <v>123</v>
      </c>
      <c r="BR550" s="110" t="str">
        <f>IF(Tabela2[[#This Row],[Equipe do Ibama foi a campo? Houve sobrevoo do Poseidon?]] = "Sim", "PREENCHER","NA")</f>
        <v>NA</v>
      </c>
      <c r="BS550" s="110" t="str">
        <f>IF(Tabela2[[#This Row],[Se sim, foi emitida Ordem de Emergência? (informações vinculada à coluna CK)]] = "Sim", "PREENCHER","NA")</f>
        <v>NA</v>
      </c>
      <c r="BT550" s="110" t="s">
        <v>7099</v>
      </c>
      <c r="BU550" s="110" t="s">
        <v>2696</v>
      </c>
      <c r="BV550" s="110" t="s">
        <v>123</v>
      </c>
      <c r="BW550" s="110" t="s">
        <v>2696</v>
      </c>
      <c r="BX550" s="108" t="s">
        <v>7100</v>
      </c>
      <c r="BY550" s="143">
        <v>45981</v>
      </c>
      <c r="BZ550" s="106">
        <f>IF(Tabela2[[#This Row],[Data do documento de encerramento]]="NA","NA",IF(Tabela2[[#This Row],[Data do documento de encerramento]]="","Pendente de conclusão/ encerramento",_xlfn.DAYS(Tabela2[[#This Row],[Data do documento de encerramento]],J550)))</f>
        <v>108</v>
      </c>
      <c r="CA550" s="109" t="s">
        <v>9129</v>
      </c>
      <c r="CB550" s="109"/>
      <c r="CC550" s="109"/>
      <c r="CD550" s="109"/>
      <c r="CE550" s="109"/>
      <c r="CF550" s="109"/>
    </row>
    <row r="551" spans="1:84" ht="45.75" hidden="1">
      <c r="A551" s="172">
        <v>20258761217</v>
      </c>
      <c r="B551" s="173" t="s">
        <v>9130</v>
      </c>
      <c r="C551" s="110" t="str">
        <f>VLOOKUP(Tabela2[[#This Row],[SIEMA]],Siema2025,4,FALSE)</f>
        <v xml:space="preserve"> MG</v>
      </c>
      <c r="D551" s="108" t="str">
        <f>VLOOKUP(Tabela2[[#This Row],[SIEMA]],Siema2025,3,FALSE)</f>
        <v xml:space="preserve">Ouro Preto </v>
      </c>
      <c r="E551" s="108" t="str">
        <f>VLOOKUP(Tabela2[[#This Row],[SIEMA]],Siema2025,20,FALSE)</f>
        <v>Rua Passa Dez n 910</v>
      </c>
      <c r="F551" s="108"/>
      <c r="G551" s="108" t="s">
        <v>9131</v>
      </c>
      <c r="H551" s="108" t="s">
        <v>9132</v>
      </c>
      <c r="I551" s="106" t="s">
        <v>7118</v>
      </c>
      <c r="J551" s="107">
        <f>VLOOKUP(Tabela2[[#This Row],[SIEMA]],Siema2025,2,FALSE)</f>
        <v>45873</v>
      </c>
      <c r="K551" s="107" t="str">
        <f>VLOOKUP(Tabela2[[#This Row],[SIEMA]],Siema2025,16,FALSE)</f>
        <v>Segunda</v>
      </c>
      <c r="L551" s="108" t="str">
        <f>IF(Tabela2[[#This Row],[Data]]="","Sem Informação",VLOOKUP(MONTH(Tabela2[[#This Row],[Data]]),'[1]Validação de dados'!$I$1:$J$13,2,0))</f>
        <v>Agosto</v>
      </c>
      <c r="M551" s="106">
        <f>YEAR(Tabela2[[#This Row],[Data]])</f>
        <v>2025</v>
      </c>
      <c r="N551" s="107" t="str">
        <f>VLOOKUP(Tabela2[[#This Row],[SIEMA]],Siema2025,17,FALSE)</f>
        <v>Vespertino</v>
      </c>
      <c r="O551" s="107" t="str">
        <f>VLOOKUP(Tabela2[[#This Row],[SIEMA]],Siema2025,5,FALSE)</f>
        <v>Rodovia</v>
      </c>
      <c r="P551" s="106" t="str">
        <f>VLOOKUP(Tabela2[[#This Row],[SIEMA]],Siema2025,21,FALSE)</f>
        <v>Transporte Rodoviário</v>
      </c>
      <c r="Q551" s="106">
        <v>1760</v>
      </c>
      <c r="R551" s="106" t="str">
        <f>VLOOKUP(Tabela2[[#This Row],[SIEMA]],Siema2025,10,FALSE)</f>
        <v/>
      </c>
      <c r="S551" s="109" t="str">
        <f>IF(Q551="","", IF(Q551="NC","", IF(Q551="NE","", IF(Q551="NA","",IFERROR(VLOOKUP(Q551,[1]Produtos!$A$1:$C$2319,2,FALSE),"Não Cadastrado")))))</f>
        <v>LÍQUIDO CORROSIVO, N.E.</v>
      </c>
      <c r="T551" s="106" t="s">
        <v>6834</v>
      </c>
      <c r="U551" s="106" t="s">
        <v>7062</v>
      </c>
      <c r="V551" s="106">
        <f>IF(Q551="","",IF(ISNUMBER(Q551)=FALSE,"Não se aplica",IFERROR(VLOOKUP(Q551,Produtos!$A$1:$C$2319,3,FALSE),"Não Cadastrado")))</f>
        <v>8</v>
      </c>
      <c r="W551" s="106" t="str">
        <f>VLOOKUP(Tabela2[[#This Row],[SIEMA]],Siema2025,10,FALSE)</f>
        <v/>
      </c>
      <c r="X551" s="115" t="str">
        <f>IF(Tabela2[[#This Row],[Origem do acidente]] = "Plataforma", "PREENCHER","NA")</f>
        <v>NA</v>
      </c>
      <c r="Y551" s="111"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10"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tr">
        <f>VLOOKUP(Tabela2[[#This Row],[SIEMA]],Siema2025,26,FALSE)</f>
        <v>Tombamento seguido de derramamento da carga</v>
      </c>
      <c r="AK551" s="109" t="s">
        <v>6834</v>
      </c>
      <c r="AL551" s="109" t="s">
        <v>7175</v>
      </c>
      <c r="AM551" s="109"/>
      <c r="AN551" s="110" t="str">
        <f>VLOOKUP(Tabela2[[#This Row],[SIEMA]],Siema2025,51,FALSE)</f>
        <v/>
      </c>
      <c r="AO551" s="110" t="str">
        <f>VLOOKUP(Tabela2[[#This Row],[SIEMA]],Siema2025,53,FALSE)</f>
        <v/>
      </c>
      <c r="AP551" s="110" t="str">
        <f>VLOOKUP(Tabela2[[#This Row],[SIEMA]],Siema2025,55,FALSE)</f>
        <v/>
      </c>
      <c r="AQ551" s="110" t="str">
        <f>VLOOKUP(Tabela2[[#This Row],[SIEMA]],Siema2025,57,FALSE)</f>
        <v>X</v>
      </c>
      <c r="AR551" s="110" t="str">
        <f>VLOOKUP(Tabela2[[#This Row],[SIEMA]],Siema2025,59,FALSE)</f>
        <v/>
      </c>
      <c r="AS551" s="110" t="str">
        <f>VLOOKUP(Tabela2[[#This Row],[SIEMA]],Siema2025,61,FALSE)</f>
        <v/>
      </c>
      <c r="AT551" s="110" t="str">
        <f>VLOOKUP(Tabela2[[#This Row],[SIEMA]],Siema2025,63,FALSE)</f>
        <v/>
      </c>
      <c r="AU551" s="110" t="str">
        <f>VLOOKUP(Tabela2[[#This Row],[SIEMA]],Siema2025,65,FALSE)</f>
        <v>X</v>
      </c>
      <c r="AV551" s="110" t="str">
        <f>VLOOKUP(Tabela2[[#This Row],[SIEMA]],Siema2025,67,FALSE)</f>
        <v/>
      </c>
      <c r="AW551" s="110" t="str">
        <f>VLOOKUP(Tabela2[[#This Row],[SIEMA]],Siema2025,69,FALSE)</f>
        <v/>
      </c>
      <c r="AX551" s="110" t="str">
        <f>VLOOKUP(Tabela2[[#This Row],[SIEMA]],Siema2025,71,FALSE)</f>
        <v/>
      </c>
      <c r="AY551" s="110" t="str">
        <f>VLOOKUP(Tabela2[[#This Row],[SIEMA]],Siema2025,73,FALSE)</f>
        <v/>
      </c>
      <c r="AZ551" s="110" t="str">
        <f>VLOOKUP(Tabela2[[#This Row],[SIEMA]],Siema2025,75,FALSE)</f>
        <v/>
      </c>
      <c r="BA551" s="110" t="str">
        <f>VLOOKUP(Tabela2[[#This Row],[SIEMA]],Siema2025,77,FALSE)</f>
        <v/>
      </c>
      <c r="BB551" s="110" t="str">
        <f>VLOOKUP(Tabela2[[#This Row],[SIEMA]],Siema2025,79,FALSE)</f>
        <v/>
      </c>
      <c r="BC551" s="110" t="str">
        <f>IF(Tabela2[[#This Row],[Outro(s) ]] = "X", "PREENCHER","NA")</f>
        <v>NA</v>
      </c>
      <c r="BD551" s="110" t="str">
        <f>VLOOKUP(Tabela2[[#This Row],[SIEMA]],Siema2025,82,FALSE)</f>
        <v/>
      </c>
      <c r="BE551" s="110" t="str">
        <f>VLOOKUP(Tabela2[[#This Row],[SIEMA]],Siema2025,81,FALSE)</f>
        <v/>
      </c>
      <c r="BF551" s="112" t="s">
        <v>6834</v>
      </c>
      <c r="BG551" s="112"/>
      <c r="BH551" s="113" t="s">
        <v>6834</v>
      </c>
      <c r="BI551" s="114" t="str">
        <f>VLOOKUP(Tabela2[[#This Row],[SIEMA]],Siema2025,107,FALSE)</f>
        <v>Não</v>
      </c>
      <c r="BJ551" s="109" t="s">
        <v>7097</v>
      </c>
      <c r="BK551" s="106" t="s">
        <v>2696</v>
      </c>
      <c r="BL551" s="143">
        <v>45877</v>
      </c>
      <c r="BM551" s="110">
        <f ca="1">IF(Tabela2[[#This Row],[Data de atendimento do Ibama (considerar o primeiro documento/ação)]]="",_xlfn.DAYS(TODAY(),J551),_xlfn.DAYS(Tabela2[[#This Row],[Data de atendimento do Ibama (considerar o primeiro documento/ação)]],J551))</f>
        <v>4</v>
      </c>
      <c r="BN551" s="110" t="str">
        <f>IF(Tabela2[[#This Row],[Atendido pelo Ibama ("Não" ou "Sim")]]="Não","Preencher", IF(Tabela2[[#This Row],[Atendido pelo Ibama ("Não" ou "Sim")]]="Sim","NA",""))</f>
        <v>NA</v>
      </c>
      <c r="BO551" s="116" t="s">
        <v>7098</v>
      </c>
      <c r="BP551" s="110" t="str">
        <f>IF(Tabela2[[#This Row],[Forma de atendimento (primeiro documento/ação)]]= "Outros (especificar)", "PREENCHER","NA")</f>
        <v>NA</v>
      </c>
      <c r="BQ551" s="108" t="s">
        <v>123</v>
      </c>
      <c r="BR551" s="110" t="str">
        <f>IF(Tabela2[[#This Row],[Equipe do Ibama foi a campo? Houve sobrevoo do Poseidon?]] = "Sim", "PREENCHER","NA")</f>
        <v>NA</v>
      </c>
      <c r="BS551" s="110" t="str">
        <f>IF(Tabela2[[#This Row],[Se sim, foi emitida Ordem de Emergência? (informações vinculada à coluna CK)]] = "Sim", "PREENCHER","NA")</f>
        <v>NA</v>
      </c>
      <c r="BT551" s="110" t="s">
        <v>7112</v>
      </c>
      <c r="BU551" s="110" t="str">
        <f>IF(Tabela2[[#This Row],[Houve envio de Informações Pós-acidente (preencher "não se aplica" quando de competência estadual/municipal)]] = "Sim", "PREENCHER","NA")</f>
        <v>NA</v>
      </c>
      <c r="BV551" s="110" t="s">
        <v>2696</v>
      </c>
      <c r="BW551" s="110" t="s">
        <v>123</v>
      </c>
      <c r="BX551" s="108" t="s">
        <v>7119</v>
      </c>
      <c r="BY551" s="108"/>
      <c r="BZ551" s="106" t="str">
        <f>IF(Tabela2[[#This Row],[Data do documento de encerramento]]="NA","NA",IF(Tabela2[[#This Row],[Data do documento de encerramento]]="","Pendente de conclusão/ encerramento",_xlfn.DAYS(Tabela2[[#This Row],[Data do documento de encerramento]],J551)))</f>
        <v>Pendente de conclusão/ encerramento</v>
      </c>
      <c r="CA551" s="109" t="s">
        <v>9133</v>
      </c>
      <c r="CB551" s="109"/>
      <c r="CC551" s="109"/>
      <c r="CD551" s="109"/>
      <c r="CE551" s="109"/>
      <c r="CF551" s="109"/>
    </row>
    <row r="552" spans="1:84" ht="60.75">
      <c r="A552" s="172">
        <v>20258664847</v>
      </c>
      <c r="B552" s="173" t="s">
        <v>9134</v>
      </c>
      <c r="C552" s="110" t="s">
        <v>7133</v>
      </c>
      <c r="D552" s="108" t="s">
        <v>637</v>
      </c>
      <c r="E552" s="108" t="s">
        <v>9135</v>
      </c>
      <c r="F552" s="108"/>
      <c r="G552" s="108" t="s">
        <v>9136</v>
      </c>
      <c r="H552" s="108" t="s">
        <v>9137</v>
      </c>
      <c r="I552" s="106" t="str">
        <f>VLOOKUP(Tabela2[[#This Row],[SIEMA]],Siema2025,19,FALSE)</f>
        <v>Campos</v>
      </c>
      <c r="J552" s="107">
        <f>VLOOKUP(Tabela2[[#This Row],[SIEMA]],Siema2025,2,FALSE)</f>
        <v>45874</v>
      </c>
      <c r="K552" s="107" t="str">
        <f>VLOOKUP(Tabela2[[#This Row],[SIEMA]],Siema2025,16,FALSE)</f>
        <v>Terça</v>
      </c>
      <c r="L552" s="108" t="str">
        <f>IF(Tabela2[[#This Row],[Data]]="","Sem Informação",VLOOKUP(MONTH(Tabela2[[#This Row],[Data]]),'[1]Validação de dados'!$I$1:$J$13,2,0))</f>
        <v>Agosto</v>
      </c>
      <c r="M552" s="106">
        <f>YEAR(Tabela2[[#This Row],[Data]])</f>
        <v>2025</v>
      </c>
      <c r="N552" s="107" t="str">
        <f>VLOOKUP(Tabela2[[#This Row],[SIEMA]],Siema2025,17,FALSE)</f>
        <v>Matutino</v>
      </c>
      <c r="O552" s="107" t="s">
        <v>111</v>
      </c>
      <c r="P552" s="106" t="str">
        <f>VLOOKUP(Tabela2[[#This Row],[SIEMA]],Siema2025,21,FALSE)</f>
        <v/>
      </c>
      <c r="Q552" s="106">
        <v>1267</v>
      </c>
      <c r="R552" s="106" t="s">
        <v>2043</v>
      </c>
      <c r="S552" t="s">
        <v>2043</v>
      </c>
      <c r="T552">
        <v>9.3399999999999993E-3</v>
      </c>
      <c r="U552" s="106" t="s">
        <v>7109</v>
      </c>
      <c r="V552" s="106">
        <f>IF(Q552="","",IF(ISNUMBER(Q552)=FALSE,"Não se aplica",IFERROR(VLOOKUP(Q552,Produtos!$A$1:$C$2319,3,FALSE),"Não Cadastrado")))</f>
        <v>3</v>
      </c>
      <c r="W552" s="106" t="str">
        <f>VLOOKUP(Tabela2[[#This Row],[SIEMA]],Siema2025,10,FALSE)</f>
        <v/>
      </c>
      <c r="X552" s="115"/>
      <c r="Y552" s="111" t="str">
        <f>IF(W552="","", IF(W552="NC","", IF(W552="NE","", IF(W552="NA","",IFERROR(VLOOKUP(W552,Produtos!$A$1:$C$2319,2,FALSE),"Não Cadastrado")))))</f>
        <v/>
      </c>
      <c r="Z552" s="106" t="str">
        <f>VLOOKUP(Tabela2[[#This Row],[SIEMA]],Siema2025,11,FALSE)</f>
        <v xml:space="preserve"> </v>
      </c>
      <c r="AA552" s="106" t="str">
        <f>VLOOKUP(Tabela2[[#This Row],[SIEMA]],Siema2025,12,FALSE)</f>
        <v xml:space="preserve"> </v>
      </c>
      <c r="AB552" s="106" t="str">
        <f>IF(W552="","",IF(ISNUMBER(W552)=FALSE,"Não se aplica",IFERROR(VLOOKUP(W552,Produtos!$A$1:$C$2319,3,FALSE),"Não Cadastrado")))</f>
        <v/>
      </c>
      <c r="AC552" s="106"/>
      <c r="AD552" s="110"/>
      <c r="AE552" s="109" t="str">
        <f>IF(AC552="","", IF(AC552="NC","", IF(AC552="NE","", IF(AC552="NA","",IFERROR(VLOOKUP(AC552,Produtos!$A$1:$C$2319,2,FALSE),"Não Cadastrado")))))</f>
        <v/>
      </c>
      <c r="AF552" s="106"/>
      <c r="AG552" s="106"/>
      <c r="AH552" s="106" t="str">
        <f>IF(AC552="","",IF(ISNUMBER(AC552)=FALSE,"Não se aplica",IFERROR(VLOOKUP(AC552,Produtos!$A$1:$C$2319,3,FALSE),"Não Cadastrado")))</f>
        <v/>
      </c>
      <c r="AI552" s="106"/>
      <c r="AJ552" s="106"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52" s="109" t="s">
        <v>7219</v>
      </c>
      <c r="AL552" s="109" t="s">
        <v>7356</v>
      </c>
      <c r="AM552" s="109" t="s">
        <v>7096</v>
      </c>
      <c r="AN552" s="110" t="str">
        <f>VLOOKUP(Tabela2[[#This Row],[SIEMA]],Siema2025,51,FALSE)</f>
        <v/>
      </c>
      <c r="AO552" s="110" t="str">
        <f>VLOOKUP(Tabela2[[#This Row],[SIEMA]],Siema2025,53,FALSE)</f>
        <v/>
      </c>
      <c r="AP552" s="110" t="str">
        <f>VLOOKUP(Tabela2[[#This Row],[SIEMA]],Siema2025,55,FALSE)</f>
        <v/>
      </c>
      <c r="AQ552" s="110" t="str">
        <f>VLOOKUP(Tabela2[[#This Row],[SIEMA]],Siema2025,57,FALSE)</f>
        <v/>
      </c>
      <c r="AR552" s="110" t="str">
        <f>VLOOKUP(Tabela2[[#This Row],[SIEMA]],Siema2025,59,FALSE)</f>
        <v/>
      </c>
      <c r="AS552" s="110" t="str">
        <f>VLOOKUP(Tabela2[[#This Row],[SIEMA]],Siema2025,61,FALSE)</f>
        <v>X</v>
      </c>
      <c r="AT552" s="110" t="str">
        <f>VLOOKUP(Tabela2[[#This Row],[SIEMA]],Siema2025,63,FALSE)</f>
        <v/>
      </c>
      <c r="AU552" s="110" t="str">
        <f>VLOOKUP(Tabela2[[#This Row],[SIEMA]],Siema2025,65,FALSE)</f>
        <v/>
      </c>
      <c r="AV552" s="110" t="str">
        <f>VLOOKUP(Tabela2[[#This Row],[SIEMA]],Siema2025,67,FALSE)</f>
        <v/>
      </c>
      <c r="AW552" s="110" t="str">
        <f>VLOOKUP(Tabela2[[#This Row],[SIEMA]],Siema2025,69,FALSE)</f>
        <v/>
      </c>
      <c r="AX552" s="110" t="str">
        <f>VLOOKUP(Tabela2[[#This Row],[SIEMA]],Siema2025,71,FALSE)</f>
        <v/>
      </c>
      <c r="AY552" s="110" t="str">
        <f>VLOOKUP(Tabela2[[#This Row],[SIEMA]],Siema2025,73,FALSE)</f>
        <v/>
      </c>
      <c r="AZ552" s="110" t="str">
        <f>VLOOKUP(Tabela2[[#This Row],[SIEMA]],Siema2025,75,FALSE)</f>
        <v/>
      </c>
      <c r="BA552" s="110" t="str">
        <f>VLOOKUP(Tabela2[[#This Row],[SIEMA]],Siema2025,77,FALSE)</f>
        <v/>
      </c>
      <c r="BB552" s="110" t="str">
        <f>VLOOKUP(Tabela2[[#This Row],[SIEMA]],Siema2025,79,FALSE)</f>
        <v/>
      </c>
      <c r="BC552" s="110" t="str">
        <f>IF(Tabela2[[#This Row],[Outro(s) ]] = "X", "PREENCHER","NA")</f>
        <v>NA</v>
      </c>
      <c r="BD552" s="110" t="str">
        <f>VLOOKUP(Tabela2[[#This Row],[SIEMA]],Siema2025,82,FALSE)</f>
        <v/>
      </c>
      <c r="BE552" s="110" t="str">
        <f>VLOOKUP(Tabela2[[#This Row],[SIEMA]],Siema2025,81,FALSE)</f>
        <v/>
      </c>
      <c r="BF552" s="112" t="str">
        <f>VLOOKUP(Tabela2[[#This Row],[SIEMA]],Siema2025,28,FALSE)</f>
        <v>Petróleo Brasileiro S.A. - PETROBRAS</v>
      </c>
      <c r="BG552" s="112"/>
      <c r="BH552" s="113" t="str">
        <f>VLOOKUP(Tabela2[[#This Row],[SIEMA]],Siema2025,29,FALSE)</f>
        <v>33000167100750</v>
      </c>
      <c r="BI552" s="114" t="s">
        <v>2696</v>
      </c>
      <c r="BJ552" s="109" t="s">
        <v>7097</v>
      </c>
      <c r="BK552" s="106" t="s">
        <v>2696</v>
      </c>
      <c r="BL552" s="143">
        <v>45994</v>
      </c>
      <c r="BM552" s="110">
        <f ca="1">IF(Tabela2[[#This Row],[Data de atendimento do Ibama (considerar o primeiro documento/ação)]]="",_xlfn.DAYS(TODAY(),J552),_xlfn.DAYS(Tabela2[[#This Row],[Data de atendimento do Ibama (considerar o primeiro documento/ação)]],J552))</f>
        <v>120</v>
      </c>
      <c r="BN552" s="110" t="str">
        <f>IF(Tabela2[[#This Row],[Atendido pelo Ibama ("Não" ou "Sim")]]="Não","Preencher", IF(Tabela2[[#This Row],[Atendido pelo Ibama ("Não" ou "Sim")]]="Sim","NA",""))</f>
        <v>NA</v>
      </c>
      <c r="BO552" s="116" t="s">
        <v>7162</v>
      </c>
      <c r="BP552" s="110" t="str">
        <f>IF(Tabela2[[#This Row],[Forma de atendimento (primeiro documento/ação)]]= "Outros (especificar)", "PREENCHER","NA")</f>
        <v>NA</v>
      </c>
      <c r="BQ552" s="108" t="s">
        <v>123</v>
      </c>
      <c r="BR552" s="110" t="str">
        <f>IF(Tabela2[[#This Row],[Equipe do Ibama foi a campo? Houve sobrevoo do Poseidon?]] = "Sim", "PREENCHER","NA")</f>
        <v>NA</v>
      </c>
      <c r="BS552" s="110" t="str">
        <f>IF(Tabela2[[#This Row],[Se sim, foi emitida Ordem de Emergência? (informações vinculada à coluna CK)]] = "Sim", "PREENCHER","NA")</f>
        <v>NA</v>
      </c>
      <c r="BT552" s="110" t="s">
        <v>7099</v>
      </c>
      <c r="BU552" s="110" t="s">
        <v>2696</v>
      </c>
      <c r="BV552" s="110" t="s">
        <v>123</v>
      </c>
      <c r="BW552" s="110" t="s">
        <v>123</v>
      </c>
      <c r="BX552" s="108"/>
      <c r="BY552" s="108"/>
      <c r="BZ552" s="106" t="str">
        <f>IF(Tabela2[[#This Row],[Data do documento de encerramento]]="NA","NA",IF(Tabela2[[#This Row],[Data do documento de encerramento]]="","Pendente de conclusão/ encerramento",_xlfn.DAYS(Tabela2[[#This Row],[Data do documento de encerramento]],J552)))</f>
        <v>Pendente de conclusão/ encerramento</v>
      </c>
      <c r="CA552" s="109" t="s">
        <v>7765</v>
      </c>
      <c r="CB552" s="109"/>
      <c r="CC552" s="109" t="s">
        <v>7102</v>
      </c>
      <c r="CD552" s="109" t="s">
        <v>7426</v>
      </c>
      <c r="CE552" s="109" t="s">
        <v>2696</v>
      </c>
      <c r="CF552" s="109" t="s">
        <v>7147</v>
      </c>
    </row>
    <row r="553" spans="1:84" ht="60.75" hidden="1">
      <c r="A553" s="172">
        <v>20258532442</v>
      </c>
      <c r="B553" s="173" t="s">
        <v>9138</v>
      </c>
      <c r="C553" s="110" t="str">
        <f>VLOOKUP(Tabela2[[#This Row],[SIEMA]],Siema2025,4,FALSE)</f>
        <v xml:space="preserve"> MG</v>
      </c>
      <c r="D553" s="108" t="str">
        <f>VLOOKUP(Tabela2[[#This Row],[SIEMA]],Siema2025,3,FALSE)</f>
        <v xml:space="preserve">Congonhas </v>
      </c>
      <c r="E553" s="108" t="s">
        <v>7704</v>
      </c>
      <c r="F553" s="108" t="s">
        <v>9139</v>
      </c>
      <c r="G553" s="108" t="s">
        <v>9140</v>
      </c>
      <c r="H553" s="108" t="s">
        <v>9141</v>
      </c>
      <c r="I553" s="106" t="s">
        <v>7118</v>
      </c>
      <c r="J553" s="107">
        <f>VLOOKUP(Tabela2[[#This Row],[SIEMA]],Siema2025,2,FALSE)</f>
        <v>45874</v>
      </c>
      <c r="K553" s="107" t="str">
        <f>VLOOKUP(Tabela2[[#This Row],[SIEMA]],Siema2025,16,FALSE)</f>
        <v>Terça</v>
      </c>
      <c r="L553" s="108" t="str">
        <f>IF(Tabela2[[#This Row],[Data]]="","Sem Informação",VLOOKUP(MONTH(Tabela2[[#This Row],[Data]]),'[1]Validação de dados'!$I$1:$J$13,2,0))</f>
        <v>Agosto</v>
      </c>
      <c r="M553" s="106">
        <f>YEAR(Tabela2[[#This Row],[Data]])</f>
        <v>2025</v>
      </c>
      <c r="N553" s="107" t="str">
        <f>VLOOKUP(Tabela2[[#This Row],[SIEMA]],Siema2025,17,FALSE)</f>
        <v>Matutino</v>
      </c>
      <c r="O553" s="107" t="str">
        <f>VLOOKUP(Tabela2[[#This Row],[SIEMA]],Siema2025,5,FALSE)</f>
        <v>Rodovia</v>
      </c>
      <c r="P553" s="106" t="str">
        <f>VLOOKUP(Tabela2[[#This Row],[SIEMA]],Siema2025,21,FALSE)</f>
        <v>BR-040 km 603+735 Sul - Congonhas/MG</v>
      </c>
      <c r="Q553" s="106">
        <v>1170</v>
      </c>
      <c r="R553" s="106" t="str">
        <f>VLOOKUP(Tabela2[[#This Row],[SIEMA]],Siema2025,10,FALSE)</f>
        <v/>
      </c>
      <c r="S553" s="109" t="str">
        <f>IF(Q553="","", IF(Q553="NC","", IF(Q553="NE","", IF(Q553="NA","",IFERROR(VLOOKUP(Q553,[1]Produtos!$A$1:$C$2319,2,FALSE),"Não Cadastrado")))))</f>
        <v>ÁLCOOL ETÍLICO, ETANOL</v>
      </c>
      <c r="T553" s="106">
        <v>17700</v>
      </c>
      <c r="U553" s="106" t="s">
        <v>648</v>
      </c>
      <c r="V553" s="106">
        <f>IF(Q553="","",IF(ISNUMBER(Q553)=FALSE,"Não se aplica",IFERROR(VLOOKUP(Q553,Produtos!$A$1:$C$2319,3,FALSE),"Não Cadastrado")))</f>
        <v>3</v>
      </c>
      <c r="W553" s="106" t="str">
        <f>VLOOKUP(Tabela2[[#This Row],[SIEMA]],Siema2025,10,FALSE)</f>
        <v/>
      </c>
      <c r="X553" s="115" t="str">
        <f>IF(Tabela2[[#This Row],[Origem do acidente]] = "Plataforma", "PREENCHER","NA")</f>
        <v>NA</v>
      </c>
      <c r="Y553" s="111" t="str">
        <f>IF(W553="","", IF(W553="NC","", IF(W553="NE","", IF(W553="NA","",IFERROR(VLOOKUP(W553,Produtos!$A$1:$C$2319,2,FALSE),"Não Cadastrado")))))</f>
        <v/>
      </c>
      <c r="Z553" s="106" t="str">
        <f>VLOOKUP(Tabela2[[#This Row],[SIEMA]],Siema2025,11,FALSE)</f>
        <v xml:space="preserve"> </v>
      </c>
      <c r="AA553" s="106" t="str">
        <f>VLOOKUP(Tabela2[[#This Row],[SIEMA]],Siema2025,12,FALSE)</f>
        <v xml:space="preserve"> </v>
      </c>
      <c r="AB553" s="106" t="str">
        <f>IF(W553="","",IF(ISNUMBER(W553)=FALSE,"Não se aplica",IFERROR(VLOOKUP(W553,Produtos!$A$1:$C$2319,3,FALSE),"Não Cadastrado")))</f>
        <v/>
      </c>
      <c r="AC553" s="106"/>
      <c r="AD553" s="110" t="str">
        <f>IF(Tabela2[[#This Row],[Origem do acidente]] = "Plataforma", "PREENCHER","NA")</f>
        <v>NA</v>
      </c>
      <c r="AE553" s="109" t="str">
        <f>IF(AC553="","", IF(AC553="NC","", IF(AC553="NE","", IF(AC553="NA","",IFERROR(VLOOKUP(AC553,Produtos!$A$1:$C$2319,2,FALSE),"Não Cadastrado")))))</f>
        <v/>
      </c>
      <c r="AF553" s="106"/>
      <c r="AG553" s="106"/>
      <c r="AH553" s="106" t="str">
        <f>IF(AC553="","",IF(ISNUMBER(AC553)=FALSE,"Não se aplica",IFERROR(VLOOKUP(AC553,Produtos!$A$1:$C$2319,3,FALSE),"Não Cadastrado")))</f>
        <v/>
      </c>
      <c r="AI553" s="106"/>
      <c r="AJ553" s="106" t="str">
        <f>VLOOKUP(Tabela2[[#This Row],[SIEMA]],Siema2025,26,FALSE)</f>
        <v/>
      </c>
      <c r="AK553" s="109" t="s">
        <v>7343</v>
      </c>
      <c r="AL553" s="109" t="s">
        <v>8078</v>
      </c>
      <c r="AM553" s="109" t="s">
        <v>7827</v>
      </c>
      <c r="AN553" s="110" t="str">
        <f>VLOOKUP(Tabela2[[#This Row],[SIEMA]],Siema2025,51,FALSE)</f>
        <v>X</v>
      </c>
      <c r="AO553" s="110" t="str">
        <f>VLOOKUP(Tabela2[[#This Row],[SIEMA]],Siema2025,53,FALSE)</f>
        <v/>
      </c>
      <c r="AP553" s="110" t="str">
        <f>VLOOKUP(Tabela2[[#This Row],[SIEMA]],Siema2025,55,FALSE)</f>
        <v/>
      </c>
      <c r="AQ553" s="110" t="str">
        <f>VLOOKUP(Tabela2[[#This Row],[SIEMA]],Siema2025,57,FALSE)</f>
        <v/>
      </c>
      <c r="AR553" s="110" t="str">
        <f>VLOOKUP(Tabela2[[#This Row],[SIEMA]],Siema2025,59,FALSE)</f>
        <v/>
      </c>
      <c r="AS553" s="110" t="str">
        <f>VLOOKUP(Tabela2[[#This Row],[SIEMA]],Siema2025,61,FALSE)</f>
        <v/>
      </c>
      <c r="AT553" s="110" t="str">
        <f>VLOOKUP(Tabela2[[#This Row],[SIEMA]],Siema2025,63,FALSE)</f>
        <v/>
      </c>
      <c r="AU553" s="110" t="str">
        <f>VLOOKUP(Tabela2[[#This Row],[SIEMA]],Siema2025,65,FALSE)</f>
        <v>X</v>
      </c>
      <c r="AV553" s="110" t="str">
        <f>VLOOKUP(Tabela2[[#This Row],[SIEMA]],Siema2025,67,FALSE)</f>
        <v/>
      </c>
      <c r="AW553" s="110" t="s">
        <v>7176</v>
      </c>
      <c r="AX553" s="110" t="str">
        <f>VLOOKUP(Tabela2[[#This Row],[SIEMA]],Siema2025,71,FALSE)</f>
        <v>X</v>
      </c>
      <c r="AY553" s="110" t="str">
        <f>VLOOKUP(Tabela2[[#This Row],[SIEMA]],Siema2025,73,FALSE)</f>
        <v/>
      </c>
      <c r="AZ553" s="110" t="str">
        <f>VLOOKUP(Tabela2[[#This Row],[SIEMA]],Siema2025,75,FALSE)</f>
        <v/>
      </c>
      <c r="BA553" s="110" t="str">
        <f>VLOOKUP(Tabela2[[#This Row],[SIEMA]],Siema2025,77,FALSE)</f>
        <v/>
      </c>
      <c r="BB553" s="110" t="str">
        <f>VLOOKUP(Tabela2[[#This Row],[SIEMA]],Siema2025,79,FALSE)</f>
        <v/>
      </c>
      <c r="BC553" s="110" t="str">
        <f>IF(Tabela2[[#This Row],[Outro(s) ]] = "X", "PREENCHER","NA")</f>
        <v>NA</v>
      </c>
      <c r="BD553" s="110" t="str">
        <f>VLOOKUP(Tabela2[[#This Row],[SIEMA]],Siema2025,82,FALSE)</f>
        <v/>
      </c>
      <c r="BE553" s="110" t="str">
        <f>VLOOKUP(Tabela2[[#This Row],[SIEMA]],Siema2025,81,FALSE)</f>
        <v/>
      </c>
      <c r="BF553" s="112" t="s">
        <v>9142</v>
      </c>
      <c r="BG553" s="112"/>
      <c r="BH553" s="281" t="s">
        <v>9143</v>
      </c>
      <c r="BI553" s="114" t="s">
        <v>2696</v>
      </c>
      <c r="BJ553" s="109" t="s">
        <v>7097</v>
      </c>
      <c r="BK553" s="106" t="s">
        <v>2696</v>
      </c>
      <c r="BL553" s="143">
        <v>45877</v>
      </c>
      <c r="BM553" s="110">
        <f ca="1">IF(Tabela2[[#This Row],[Data de atendimento do Ibama (considerar o primeiro documento/ação)]]="",_xlfn.DAYS(TODAY(),J553),_xlfn.DAYS(Tabela2[[#This Row],[Data de atendimento do Ibama (considerar o primeiro documento/ação)]],J553))</f>
        <v>3</v>
      </c>
      <c r="BN553" s="110" t="str">
        <f>IF(Tabela2[[#This Row],[Atendido pelo Ibama ("Não" ou "Sim")]]="Não","Preencher", IF(Tabela2[[#This Row],[Atendido pelo Ibama ("Não" ou "Sim")]]="Sim","NA",""))</f>
        <v>NA</v>
      </c>
      <c r="BO553" s="116" t="s">
        <v>7098</v>
      </c>
      <c r="BP553" s="110" t="str">
        <f>IF(Tabela2[[#This Row],[Forma de atendimento (primeiro documento/ação)]]= "Outros (especificar)", "PREENCHER","NA")</f>
        <v>NA</v>
      </c>
      <c r="BQ553" s="108" t="s">
        <v>123</v>
      </c>
      <c r="BR553" s="110" t="str">
        <f>IF(Tabela2[[#This Row],[Equipe do Ibama foi a campo? Houve sobrevoo do Poseidon?]] = "Sim", "PREENCHER","NA")</f>
        <v>NA</v>
      </c>
      <c r="BS553" s="110" t="str">
        <f>IF(Tabela2[[#This Row],[Se sim, foi emitida Ordem de Emergência? (informações vinculada à coluna CK)]] = "Sim", "PREENCHER","NA")</f>
        <v>NA</v>
      </c>
      <c r="BT553" s="110" t="s">
        <v>7099</v>
      </c>
      <c r="BU553" s="110" t="s">
        <v>123</v>
      </c>
      <c r="BV553" s="110" t="s">
        <v>123</v>
      </c>
      <c r="BW553" s="110" t="s">
        <v>123</v>
      </c>
      <c r="BX553" s="108" t="s">
        <v>7119</v>
      </c>
      <c r="BY553" s="108"/>
      <c r="BZ553" s="106" t="str">
        <f>IF(Tabela2[[#This Row],[Data do documento de encerramento]]="NA","NA",IF(Tabela2[[#This Row],[Data do documento de encerramento]]="","Pendente de conclusão/ encerramento",_xlfn.DAYS(Tabela2[[#This Row],[Data do documento de encerramento]],J553)))</f>
        <v>Pendente de conclusão/ encerramento</v>
      </c>
      <c r="CA553" s="109" t="s">
        <v>9144</v>
      </c>
      <c r="CB553" s="109"/>
      <c r="CC553" s="109"/>
      <c r="CD553" s="109"/>
      <c r="CE553" s="109"/>
      <c r="CF553" s="109"/>
    </row>
    <row r="554" spans="1:84" ht="30.75" hidden="1">
      <c r="A554" s="231">
        <v>20258557626</v>
      </c>
      <c r="B554" s="180" t="s">
        <v>8310</v>
      </c>
      <c r="C554" s="110" t="str">
        <f>VLOOKUP(Tabela2[[#This Row],[SIEMA]],Siema2025,4,FALSE)</f>
        <v xml:space="preserve"> SP</v>
      </c>
      <c r="D554" s="108" t="str">
        <f>VLOOKUP(Tabela2[[#This Row],[SIEMA]],Siema2025,3,FALSE)</f>
        <v xml:space="preserve">Matão </v>
      </c>
      <c r="E554" s="108" t="str">
        <f>VLOOKUP(Tabela2[[#This Row],[SIEMA]],Siema2025,20,FALSE)</f>
        <v>km 39+200</v>
      </c>
      <c r="F554" s="108"/>
      <c r="G554" s="108" t="s">
        <v>9145</v>
      </c>
      <c r="H554" s="108" t="s">
        <v>9146</v>
      </c>
      <c r="I554" s="106" t="s">
        <v>7118</v>
      </c>
      <c r="J554" s="107">
        <f>VLOOKUP(Tabela2[[#This Row],[SIEMA]],Siema2025,2,FALSE)</f>
        <v>45874</v>
      </c>
      <c r="K554" s="107" t="str">
        <f>VLOOKUP(Tabela2[[#This Row],[SIEMA]],Siema2025,16,FALSE)</f>
        <v>Terça</v>
      </c>
      <c r="L554" s="108" t="str">
        <f>IF(Tabela2[[#This Row],[Data]]="","Sem Informação",VLOOKUP(MONTH(Tabela2[[#This Row],[Data]]),'[1]Validação de dados'!$I$1:$J$13,2,0))</f>
        <v>Agosto</v>
      </c>
      <c r="M554" s="106">
        <f>YEAR(Tabela2[[#This Row],[Data]])</f>
        <v>2025</v>
      </c>
      <c r="N554" s="107" t="str">
        <f>VLOOKUP(Tabela2[[#This Row],[SIEMA]],Siema2025,17,FALSE)</f>
        <v>Vespertino</v>
      </c>
      <c r="O554" s="107" t="str">
        <f>VLOOKUP(Tabela2[[#This Row],[SIEMA]],Siema2025,5,FALSE)</f>
        <v>Ferrovia</v>
      </c>
      <c r="P554" s="106" t="str">
        <f>VLOOKUP(Tabela2[[#This Row],[SIEMA]],Siema2025,21,FALSE)</f>
        <v>Vazamento de açúcar sobre a Via</v>
      </c>
      <c r="Q554" s="106" t="s">
        <v>7119</v>
      </c>
      <c r="R554" s="106" t="s">
        <v>7119</v>
      </c>
      <c r="S554" s="109" t="s">
        <v>3999</v>
      </c>
      <c r="T554" s="106" t="s">
        <v>8077</v>
      </c>
      <c r="U554" s="106" t="str">
        <f>VLOOKUP(Tabela2[[#This Row],[SIEMA]],Siema2025,12,FALSE)</f>
        <v/>
      </c>
      <c r="V554" s="106" t="s">
        <v>7119</v>
      </c>
      <c r="W554" s="106"/>
      <c r="X554" s="115"/>
      <c r="Y554" s="111" t="str">
        <f>IF(W554="","", IF(W554="NC","", IF(W554="NE","", IF(W554="NA","",IFERROR(VLOOKUP(W554,Produtos!$A$1:$C$2319,2,FALSE),"Não Cadastrado")))))</f>
        <v/>
      </c>
      <c r="Z554" s="106" t="str">
        <f>VLOOKUP(Tabela2[[#This Row],[SIEMA]],Siema2025,11,FALSE)</f>
        <v/>
      </c>
      <c r="AA554" s="106" t="str">
        <f>VLOOKUP(Tabela2[[#This Row],[SIEMA]],Siema2025,12,FALSE)</f>
        <v/>
      </c>
      <c r="AB554" s="106" t="str">
        <f>IF(W554="","",IF(ISNUMBER(W554)=FALSE,"Não se aplica",IFERROR(VLOOKUP(W554,Produtos!$A$1:$C$2319,3,FALSE),"Não Cadastrado")))</f>
        <v/>
      </c>
      <c r="AC554" s="106"/>
      <c r="AD554" s="110"/>
      <c r="AE554" s="109" t="str">
        <f>IF(AC554="","", IF(AC554="NC","", IF(AC554="NE","", IF(AC554="NA","",IFERROR(VLOOKUP(AC554,Produtos!$A$1:$C$2319,2,FALSE),"Não Cadastrado")))))</f>
        <v/>
      </c>
      <c r="AF554" s="106"/>
      <c r="AG554" s="106"/>
      <c r="AH554" s="106" t="str">
        <f>IF(AC554="","",IF(ISNUMBER(AC554)=FALSE,"Não se aplica",IFERROR(VLOOKUP(AC554,Produtos!$A$1:$C$2319,3,FALSE),"Não Cadastrado")))</f>
        <v/>
      </c>
      <c r="AI554" s="106"/>
      <c r="AJ554" s="106" t="str">
        <f>VLOOKUP(Tabela2[[#This Row],[SIEMA]],Siema2025,26,FALSE)</f>
        <v>Evento caracterizado por vandalismo e abertura de 2 vagões carregados com açúcar, em decorrência de ataque criminoso.</v>
      </c>
      <c r="AK554" s="109" t="s">
        <v>7121</v>
      </c>
      <c r="AL554" s="109"/>
      <c r="AM554" s="109"/>
      <c r="AN554" s="110" t="str">
        <f>VLOOKUP(Tabela2[[#This Row],[SIEMA]],Siema2025,51,FALSE)</f>
        <v/>
      </c>
      <c r="AO554" s="110" t="str">
        <f>VLOOKUP(Tabela2[[#This Row],[SIEMA]],Siema2025,53,FALSE)</f>
        <v/>
      </c>
      <c r="AP554" s="110" t="str">
        <f>VLOOKUP(Tabela2[[#This Row],[SIEMA]],Siema2025,55,FALSE)</f>
        <v/>
      </c>
      <c r="AQ554" s="110" t="str">
        <f>VLOOKUP(Tabela2[[#This Row],[SIEMA]],Siema2025,57,FALSE)</f>
        <v/>
      </c>
      <c r="AR554" s="110" t="str">
        <f>VLOOKUP(Tabela2[[#This Row],[SIEMA]],Siema2025,59,FALSE)</f>
        <v/>
      </c>
      <c r="AS554" s="110" t="str">
        <f>VLOOKUP(Tabela2[[#This Row],[SIEMA]],Siema2025,61,FALSE)</f>
        <v/>
      </c>
      <c r="AT554" s="110" t="str">
        <f>VLOOKUP(Tabela2[[#This Row],[SIEMA]],Siema2025,63,FALSE)</f>
        <v/>
      </c>
      <c r="AU554" s="110" t="str">
        <f>VLOOKUP(Tabela2[[#This Row],[SIEMA]],Siema2025,65,FALSE)</f>
        <v>X</v>
      </c>
      <c r="AV554" s="110" t="str">
        <f>VLOOKUP(Tabela2[[#This Row],[SIEMA]],Siema2025,67,FALSE)</f>
        <v/>
      </c>
      <c r="AW554" s="110" t="str">
        <f>VLOOKUP(Tabela2[[#This Row],[SIEMA]],Siema2025,69,FALSE)</f>
        <v/>
      </c>
      <c r="AX554" s="110" t="str">
        <f>VLOOKUP(Tabela2[[#This Row],[SIEMA]],Siema2025,71,FALSE)</f>
        <v/>
      </c>
      <c r="AY554" s="110" t="str">
        <f>VLOOKUP(Tabela2[[#This Row],[SIEMA]],Siema2025,73,FALSE)</f>
        <v/>
      </c>
      <c r="AZ554" s="110" t="str">
        <f>VLOOKUP(Tabela2[[#This Row],[SIEMA]],Siema2025,75,FALSE)</f>
        <v/>
      </c>
      <c r="BA554" s="110" t="str">
        <f>VLOOKUP(Tabela2[[#This Row],[SIEMA]],Siema2025,77,FALSE)</f>
        <v/>
      </c>
      <c r="BB554" s="110" t="str">
        <f>VLOOKUP(Tabela2[[#This Row],[SIEMA]],Siema2025,79,FALSE)</f>
        <v/>
      </c>
      <c r="BC554" s="110" t="str">
        <f>IF(Tabela2[[#This Row],[Outro(s) ]] = "X", "PREENCHER","NA")</f>
        <v>NA</v>
      </c>
      <c r="BD554" s="110" t="str">
        <f>VLOOKUP(Tabela2[[#This Row],[SIEMA]],Siema2025,82,FALSE)</f>
        <v/>
      </c>
      <c r="BE554" s="110" t="str">
        <f>VLOOKUP(Tabela2[[#This Row],[SIEMA]],Siema2025,81,FALSE)</f>
        <v/>
      </c>
      <c r="BF554" s="112" t="s">
        <v>3066</v>
      </c>
      <c r="BG554" s="112" t="s">
        <v>7122</v>
      </c>
      <c r="BH554" s="113" t="str">
        <f>VLOOKUP(Tabela2[[#This Row],[SIEMA]],Siema2025,29,FALSE)</f>
        <v>02502844000166</v>
      </c>
      <c r="BI554" s="114" t="str">
        <f>VLOOKUP(Tabela2[[#This Row],[SIEMA]],Siema2025,107,FALSE)</f>
        <v>Não</v>
      </c>
      <c r="BJ554" s="109" t="s">
        <v>7097</v>
      </c>
      <c r="BK554" s="106" t="s">
        <v>123</v>
      </c>
      <c r="BL554" s="143"/>
      <c r="BM554" s="110">
        <f ca="1">IF(Tabela2[[#This Row],[Data de atendimento do Ibama (considerar o primeiro documento/ação)]]="",_xlfn.DAYS(TODAY(),J554),_xlfn.DAYS(Tabela2[[#This Row],[Data de atendimento do Ibama (considerar o primeiro documento/ação)]],J554))</f>
        <v>346</v>
      </c>
      <c r="BN554" s="110" t="s">
        <v>7437</v>
      </c>
      <c r="BO554" s="116" t="s">
        <v>637</v>
      </c>
      <c r="BP554" s="110" t="str">
        <f>IF(Tabela2[[#This Row],[Forma de atendimento (primeiro documento/ação)]]= "Outros (especificar)", "PREENCHER","NA")</f>
        <v>NA</v>
      </c>
      <c r="BQ554" s="108" t="s">
        <v>123</v>
      </c>
      <c r="BR554" s="110" t="str">
        <f>IF(Tabela2[[#This Row],[Equipe do Ibama foi a campo? Houve sobrevoo do Poseidon?]] = "Sim", "PREENCHER","NA")</f>
        <v>NA</v>
      </c>
      <c r="BS554" s="110" t="str">
        <f>IF(Tabela2[[#This Row],[Se sim, foi emitida Ordem de Emergência? (informações vinculada à coluna CK)]] = "Sim", "PREENCHER","NA")</f>
        <v>NA</v>
      </c>
      <c r="BT554" s="110" t="s">
        <v>7099</v>
      </c>
      <c r="BU554" s="110" t="s">
        <v>123</v>
      </c>
      <c r="BV554" s="110" t="s">
        <v>123</v>
      </c>
      <c r="BW554" s="110" t="s">
        <v>123</v>
      </c>
      <c r="BX554" s="108" t="s">
        <v>7119</v>
      </c>
      <c r="BY554" s="108"/>
      <c r="BZ554" s="106" t="str">
        <f>IF(Tabela2[[#This Row],[Data do documento de encerramento]]="NA","NA",IF(Tabela2[[#This Row],[Data do documento de encerramento]]="","Pendente de conclusão/ encerramento",_xlfn.DAYS(Tabela2[[#This Row],[Data do documento de encerramento]],J554)))</f>
        <v>Pendente de conclusão/ encerramento</v>
      </c>
      <c r="CA554" s="233" t="s">
        <v>8659</v>
      </c>
      <c r="CB554" s="109"/>
      <c r="CC554" s="109"/>
      <c r="CD554" s="109"/>
      <c r="CE554" s="109"/>
      <c r="CF554" s="109"/>
    </row>
    <row r="555" spans="1:84" ht="76.5">
      <c r="A555" s="185">
        <v>20258782822</v>
      </c>
      <c r="B555" s="120" t="s">
        <v>9147</v>
      </c>
      <c r="C555" s="110" t="s">
        <v>672</v>
      </c>
      <c r="D555" s="108" t="s">
        <v>637</v>
      </c>
      <c r="E555" s="108" t="s">
        <v>9148</v>
      </c>
      <c r="F555" s="108"/>
      <c r="G555" s="108" t="s">
        <v>9149</v>
      </c>
      <c r="H555" s="108" t="s">
        <v>9150</v>
      </c>
      <c r="I555" s="106" t="str">
        <f>VLOOKUP(Tabela2[[#This Row],[SIEMA]],Siema2025,19,FALSE)</f>
        <v>Santos</v>
      </c>
      <c r="J555" s="107">
        <f>VLOOKUP(Tabela2[[#This Row],[SIEMA]],Siema2025,2,FALSE)</f>
        <v>45874</v>
      </c>
      <c r="K555" s="107" t="str">
        <f>VLOOKUP(Tabela2[[#This Row],[SIEMA]],Siema2025,16,FALSE)</f>
        <v>Terça</v>
      </c>
      <c r="L555" s="108" t="str">
        <f>IF(Tabela2[[#This Row],[Data]]="","Sem Informação",VLOOKUP(MONTH(Tabela2[[#This Row],[Data]]),'[1]Validação de dados'!$I$1:$J$13,2,0))</f>
        <v>Agosto</v>
      </c>
      <c r="M555" s="106">
        <f>YEAR(Tabela2[[#This Row],[Data]])</f>
        <v>2025</v>
      </c>
      <c r="N555" s="107" t="str">
        <f>VLOOKUP(Tabela2[[#This Row],[SIEMA]],Siema2025,17,FALSE)</f>
        <v>Vespertino</v>
      </c>
      <c r="O555" s="107" t="str">
        <f>VLOOKUP(Tabela2[[#This Row],[SIEMA]],Siema2025,5,FALSE)</f>
        <v>Plataforma</v>
      </c>
      <c r="P555" s="106" t="str">
        <f>VLOOKUP(Tabela2[[#This Row],[SIEMA]],Siema2025,21,FALSE)</f>
        <v>Poço 8-BUZ-102D-RJS.</v>
      </c>
      <c r="Q555" s="106" t="s">
        <v>637</v>
      </c>
      <c r="R555" t="s">
        <v>7194</v>
      </c>
      <c r="S555" s="109" t="s">
        <v>7138</v>
      </c>
      <c r="T555" s="106">
        <v>1.2150000000000001</v>
      </c>
      <c r="U555" s="106" t="s">
        <v>7109</v>
      </c>
      <c r="V555" s="106" t="str">
        <f>IF(Q555="","",IF(ISNUMBER(Q555)=FALSE,"Não se aplica",IFERROR(VLOOKUP(Q555,Produtos!$A$1:$C$2319,3,FALSE),"Não Cadastrado")))</f>
        <v>Não se aplica</v>
      </c>
      <c r="W555" s="106"/>
      <c r="X555" s="115"/>
      <c r="Y555" s="111"/>
      <c r="Z555" s="106"/>
      <c r="AA555" s="106"/>
      <c r="AB555" s="106" t="str">
        <f>IF(W555="","",IF(ISNUMBER(W555)=FALSE,"Não se aplica",IFERROR(VLOOKUP(W555,Produtos!$A$1:$C$2319,3,FALSE),"Não Cadastrado")))</f>
        <v/>
      </c>
      <c r="AC555" s="106"/>
      <c r="AD555" s="110"/>
      <c r="AE555" s="109" t="str">
        <f>IF(AC555="","", IF(AC555="NC","", IF(AC555="NE","", IF(AC555="NA","",IFERROR(VLOOKUP(AC555,Produtos!$A$1:$C$2319,2,FALSE),"Não Cadastrado")))))</f>
        <v/>
      </c>
      <c r="AF555" s="106"/>
      <c r="AG555" s="106"/>
      <c r="AH555" s="106" t="str">
        <f>IF(AC555="","",IF(ISNUMBER(AC555)=FALSE,"Não se aplica",IFERROR(VLOOKUP(AC555,Produtos!$A$1:$C$2319,3,FALSE),"Não Cadastrado")))</f>
        <v/>
      </c>
      <c r="AI555" s="106"/>
      <c r="AJ555" s="106" t="str">
        <f>VLOOKUP(Tabela2[[#This Row],[SIEMA]],Siema2025,26,FALSE)</f>
        <v>Em investigação.</v>
      </c>
      <c r="AK555" s="109" t="s">
        <v>7271</v>
      </c>
      <c r="AL555" s="109" t="s">
        <v>7219</v>
      </c>
      <c r="AM555" s="109"/>
      <c r="AN555" s="110" t="str">
        <f>VLOOKUP(Tabela2[[#This Row],[SIEMA]],Siema2025,51,FALSE)</f>
        <v/>
      </c>
      <c r="AO555" s="110" t="str">
        <f>VLOOKUP(Tabela2[[#This Row],[SIEMA]],Siema2025,53,FALSE)</f>
        <v/>
      </c>
      <c r="AP555" s="110" t="str">
        <f>VLOOKUP(Tabela2[[#This Row],[SIEMA]],Siema2025,55,FALSE)</f>
        <v/>
      </c>
      <c r="AQ555" s="110" t="str">
        <f>VLOOKUP(Tabela2[[#This Row],[SIEMA]],Siema2025,57,FALSE)</f>
        <v/>
      </c>
      <c r="AR555" s="110" t="str">
        <f>VLOOKUP(Tabela2[[#This Row],[SIEMA]],Siema2025,59,FALSE)</f>
        <v/>
      </c>
      <c r="AS555" s="110" t="str">
        <f>VLOOKUP(Tabela2[[#This Row],[SIEMA]],Siema2025,61,FALSE)</f>
        <v>X</v>
      </c>
      <c r="AT555" s="110" t="str">
        <f>VLOOKUP(Tabela2[[#This Row],[SIEMA]],Siema2025,63,FALSE)</f>
        <v/>
      </c>
      <c r="AU555" s="110" t="str">
        <f>VLOOKUP(Tabela2[[#This Row],[SIEMA]],Siema2025,65,FALSE)</f>
        <v/>
      </c>
      <c r="AV555" s="110" t="str">
        <f>VLOOKUP(Tabela2[[#This Row],[SIEMA]],Siema2025,67,FALSE)</f>
        <v/>
      </c>
      <c r="AW555" s="110" t="str">
        <f>VLOOKUP(Tabela2[[#This Row],[SIEMA]],Siema2025,69,FALSE)</f>
        <v/>
      </c>
      <c r="AX555" s="110" t="str">
        <f>VLOOKUP(Tabela2[[#This Row],[SIEMA]],Siema2025,71,FALSE)</f>
        <v/>
      </c>
      <c r="AY555" s="110" t="str">
        <f>VLOOKUP(Tabela2[[#This Row],[SIEMA]],Siema2025,73,FALSE)</f>
        <v/>
      </c>
      <c r="AZ555" s="110" t="str">
        <f>VLOOKUP(Tabela2[[#This Row],[SIEMA]],Siema2025,75,FALSE)</f>
        <v/>
      </c>
      <c r="BA555" s="110" t="str">
        <f>VLOOKUP(Tabela2[[#This Row],[SIEMA]],Siema2025,77,FALSE)</f>
        <v/>
      </c>
      <c r="BB555" s="110" t="str">
        <f>VLOOKUP(Tabela2[[#This Row],[SIEMA]],Siema2025,79,FALSE)</f>
        <v/>
      </c>
      <c r="BC555" s="110" t="str">
        <f>IF(Tabela2[[#This Row],[Outro(s) ]] = "X", "PREENCHER","NA")</f>
        <v>NA</v>
      </c>
      <c r="BD555" s="110" t="str">
        <f>VLOOKUP(Tabela2[[#This Row],[SIEMA]],Siema2025,82,FALSE)</f>
        <v/>
      </c>
      <c r="BE555" s="110" t="str">
        <f>VLOOKUP(Tabela2[[#This Row],[SIEMA]],Siema2025,81,FALSE)</f>
        <v/>
      </c>
      <c r="BF555" s="112" t="str">
        <f>VLOOKUP(Tabela2[[#This Row],[SIEMA]],Siema2025,28,FALSE)</f>
        <v>Petróleo Brasileiro S.A. - PETROBRAS</v>
      </c>
      <c r="BG555" s="112"/>
      <c r="BH555" s="113">
        <v>33000167000101</v>
      </c>
      <c r="BI555" s="114" t="str">
        <f>VLOOKUP(Tabela2[[#This Row],[SIEMA]],Siema2025,107,FALSE)</f>
        <v>Não</v>
      </c>
      <c r="BJ555" s="109" t="s">
        <v>7097</v>
      </c>
      <c r="BK555" s="106" t="s">
        <v>2696</v>
      </c>
      <c r="BL555" s="143">
        <v>45888</v>
      </c>
      <c r="BM555" s="110">
        <f ca="1">IF(Tabela2[[#This Row],[Data de atendimento do Ibama (considerar o primeiro documento/ação)]]="",_xlfn.DAYS(TODAY(),J555),_xlfn.DAYS(Tabela2[[#This Row],[Data de atendimento do Ibama (considerar o primeiro documento/ação)]],J555))</f>
        <v>14</v>
      </c>
      <c r="BN555" s="110" t="str">
        <f>IF(Tabela2[[#This Row],[Atendido pelo Ibama ("Não" ou "Sim")]]="Não","Preencher", IF(Tabela2[[#This Row],[Atendido pelo Ibama ("Não" ou "Sim")]]="Sim","NA",""))</f>
        <v>NA</v>
      </c>
      <c r="BO555" s="116" t="s">
        <v>7098</v>
      </c>
      <c r="BP555" s="110" t="str">
        <f>IF(Tabela2[[#This Row],[Forma de atendimento (primeiro documento/ação)]]= "Outros (especificar)", "PREENCHER","NA")</f>
        <v>NA</v>
      </c>
      <c r="BQ555" s="108" t="s">
        <v>123</v>
      </c>
      <c r="BR555" s="110" t="str">
        <f>IF(Tabela2[[#This Row],[Equipe do Ibama foi a campo? Houve sobrevoo do Poseidon?]] = "Sim", "PREENCHER","NA")</f>
        <v>NA</v>
      </c>
      <c r="BS555" s="110" t="str">
        <f>IF(Tabela2[[#This Row],[Se sim, foi emitida Ordem de Emergência? (informações vinculada à coluna CK)]] = "Sim", "PREENCHER","NA")</f>
        <v>NA</v>
      </c>
      <c r="BT555" s="110" t="s">
        <v>7099</v>
      </c>
      <c r="BU555" s="110" t="s">
        <v>123</v>
      </c>
      <c r="BV555" s="110" t="s">
        <v>123</v>
      </c>
      <c r="BW555" s="110" t="s">
        <v>123</v>
      </c>
      <c r="BX555" s="108" t="s">
        <v>7119</v>
      </c>
      <c r="BY555" s="108"/>
      <c r="BZ555" s="106" t="str">
        <f>IF(Tabela2[[#This Row],[Data do documento de encerramento]]="NA","NA",IF(Tabela2[[#This Row],[Data do documento de encerramento]]="","Pendente de conclusão/ encerramento",_xlfn.DAYS(Tabela2[[#This Row],[Data do documento de encerramento]],J555)))</f>
        <v>Pendente de conclusão/ encerramento</v>
      </c>
      <c r="CA555" s="109"/>
      <c r="CB555" s="109" t="s">
        <v>7242</v>
      </c>
      <c r="CC555" s="292" t="s">
        <v>7196</v>
      </c>
      <c r="CD555" s="109" t="s">
        <v>123</v>
      </c>
      <c r="CE555" s="109" t="s">
        <v>123</v>
      </c>
      <c r="CF555" s="109" t="s">
        <v>7243</v>
      </c>
    </row>
    <row r="556" spans="1:84" ht="76.5">
      <c r="A556" s="172">
        <v>20258568435</v>
      </c>
      <c r="B556" s="173" t="s">
        <v>9151</v>
      </c>
      <c r="C556" s="110" t="s">
        <v>7133</v>
      </c>
      <c r="D556" s="108" t="s">
        <v>637</v>
      </c>
      <c r="E556" s="108" t="s">
        <v>9152</v>
      </c>
      <c r="F556" s="108"/>
      <c r="G556" s="108" t="s">
        <v>9153</v>
      </c>
      <c r="H556" s="108" t="s">
        <v>9154</v>
      </c>
      <c r="I556" s="106" t="str">
        <f>VLOOKUP(Tabela2[[#This Row],[SIEMA]],Siema2025,19,FALSE)</f>
        <v>Campos</v>
      </c>
      <c r="J556" s="107">
        <f>VLOOKUP(Tabela2[[#This Row],[SIEMA]],Siema2025,2,FALSE)</f>
        <v>45874</v>
      </c>
      <c r="K556" s="107" t="str">
        <f>VLOOKUP(Tabela2[[#This Row],[SIEMA]],Siema2025,16,FALSE)</f>
        <v>Terça</v>
      </c>
      <c r="L556" s="108" t="str">
        <f>IF(Tabela2[[#This Row],[Data]]="","Sem Informação",VLOOKUP(MONTH(Tabela2[[#This Row],[Data]]),'[1]Validação de dados'!$I$1:$J$13,2,0))</f>
        <v>Agosto</v>
      </c>
      <c r="M556" s="106">
        <f>YEAR(Tabela2[[#This Row],[Data]])</f>
        <v>2025</v>
      </c>
      <c r="N556" s="107" t="str">
        <f>VLOOKUP(Tabela2[[#This Row],[SIEMA]],Siema2025,17,FALSE)</f>
        <v>Vespertino</v>
      </c>
      <c r="O556" s="107" t="str">
        <f>VLOOKUP(Tabela2[[#This Row],[SIEMA]],Siema2025,5,FALSE)</f>
        <v>Plataforma</v>
      </c>
      <c r="P556" s="106" t="str">
        <f>VLOOKUP(Tabela2[[#This Row],[SIEMA]],Siema2025,21,FALSE)</f>
        <v>A fonte do vazamento foi identificada como uma fissura na linha de vent do vaso do sistema de drenagem fechada.</v>
      </c>
      <c r="Q556">
        <v>3082</v>
      </c>
      <c r="R556" s="106" t="s">
        <v>1714</v>
      </c>
      <c r="S556" s="109" t="s">
        <v>1714</v>
      </c>
      <c r="T556" s="106" t="s">
        <v>9155</v>
      </c>
      <c r="U556" s="106" t="s">
        <v>7109</v>
      </c>
      <c r="V556" s="106">
        <f>IF(Q556="","",IF(ISNUMBER(Q556)=FALSE,"Não se aplica",IFERROR(VLOOKUP(Q556,Produtos!$A$1:$C$2319,3,FALSE),"Não Cadastrado")))</f>
        <v>9</v>
      </c>
      <c r="W556" s="106" t="str">
        <f>VLOOKUP(Tabela2[[#This Row],[SIEMA]],Siema2025,10,FALSE)</f>
        <v/>
      </c>
      <c r="X556" s="115"/>
      <c r="Y556" s="111" t="str">
        <f>IF(W556="","", IF(W556="NC","", IF(W556="NE","", IF(W556="NA","",IFERROR(VLOOKUP(W556,Produtos!$A$1:$C$2319,2,FALSE),"Não Cadastrado")))))</f>
        <v/>
      </c>
      <c r="Z556" s="106" t="str">
        <f>VLOOKUP(Tabela2[[#This Row],[SIEMA]],Siema2025,11,FALSE)</f>
        <v xml:space="preserve"> </v>
      </c>
      <c r="AA556" s="106" t="str">
        <f>VLOOKUP(Tabela2[[#This Row],[SIEMA]],Siema2025,12,FALSE)</f>
        <v xml:space="preserve"> </v>
      </c>
      <c r="AB556" s="106" t="str">
        <f>IF(W556="","",IF(ISNUMBER(W556)=FALSE,"Não se aplica",IFERROR(VLOOKUP(W556,Produtos!$A$1:$C$2319,3,FALSE),"Não Cadastrado")))</f>
        <v/>
      </c>
      <c r="AC556" s="106"/>
      <c r="AD556" s="110"/>
      <c r="AE556" s="109" t="str">
        <f>IF(AC556="","", IF(AC556="NC","", IF(AC556="NE","", IF(AC556="NA","",IFERROR(VLOOKUP(AC556,Produtos!$A$1:$C$2319,2,FALSE),"Não Cadastrado")))))</f>
        <v/>
      </c>
      <c r="AF556" s="106"/>
      <c r="AG556" s="106"/>
      <c r="AH556" s="106" t="str">
        <f>IF(AC556="","",IF(ISNUMBER(AC556)=FALSE,"Não se aplica",IFERROR(VLOOKUP(AC556,Produtos!$A$1:$C$2319,3,FALSE),"Não Cadastrado")))</f>
        <v/>
      </c>
      <c r="AI556" s="106"/>
      <c r="AJ556" s="106" t="str">
        <f>VLOOKUP(Tabela2[[#This Row],[SIEMA]],Siema2025,26,FALSE)</f>
        <v>Em investigação</v>
      </c>
      <c r="AK556" s="109" t="s">
        <v>7271</v>
      </c>
      <c r="AL556" s="109"/>
      <c r="AM556" s="109"/>
      <c r="AN556" s="110" t="str">
        <f>VLOOKUP(Tabela2[[#This Row],[SIEMA]],Siema2025,51,FALSE)</f>
        <v/>
      </c>
      <c r="AO556" s="110" t="str">
        <f>VLOOKUP(Tabela2[[#This Row],[SIEMA]],Siema2025,53,FALSE)</f>
        <v/>
      </c>
      <c r="AP556" s="110" t="str">
        <f>VLOOKUP(Tabela2[[#This Row],[SIEMA]],Siema2025,55,FALSE)</f>
        <v/>
      </c>
      <c r="AQ556" s="110" t="str">
        <f>VLOOKUP(Tabela2[[#This Row],[SIEMA]],Siema2025,57,FALSE)</f>
        <v/>
      </c>
      <c r="AR556" s="110" t="str">
        <f>VLOOKUP(Tabela2[[#This Row],[SIEMA]],Siema2025,59,FALSE)</f>
        <v/>
      </c>
      <c r="AS556" s="110" t="str">
        <f>VLOOKUP(Tabela2[[#This Row],[SIEMA]],Siema2025,61,FALSE)</f>
        <v>X</v>
      </c>
      <c r="AT556" s="110" t="str">
        <f>VLOOKUP(Tabela2[[#This Row],[SIEMA]],Siema2025,63,FALSE)</f>
        <v/>
      </c>
      <c r="AU556" s="110" t="str">
        <f>VLOOKUP(Tabela2[[#This Row],[SIEMA]],Siema2025,65,FALSE)</f>
        <v/>
      </c>
      <c r="AV556" s="110" t="str">
        <f>VLOOKUP(Tabela2[[#This Row],[SIEMA]],Siema2025,67,FALSE)</f>
        <v/>
      </c>
      <c r="AW556" s="110" t="str">
        <f>VLOOKUP(Tabela2[[#This Row],[SIEMA]],Siema2025,69,FALSE)</f>
        <v/>
      </c>
      <c r="AX556" s="110" t="str">
        <f>VLOOKUP(Tabela2[[#This Row],[SIEMA]],Siema2025,71,FALSE)</f>
        <v/>
      </c>
      <c r="AY556" s="110" t="str">
        <f>VLOOKUP(Tabela2[[#This Row],[SIEMA]],Siema2025,73,FALSE)</f>
        <v/>
      </c>
      <c r="AZ556" s="110" t="str">
        <f>VLOOKUP(Tabela2[[#This Row],[SIEMA]],Siema2025,75,FALSE)</f>
        <v/>
      </c>
      <c r="BA556" s="110" t="str">
        <f>VLOOKUP(Tabela2[[#This Row],[SIEMA]],Siema2025,77,FALSE)</f>
        <v/>
      </c>
      <c r="BB556" s="110" t="str">
        <f>VLOOKUP(Tabela2[[#This Row],[SIEMA]],Siema2025,79,FALSE)</f>
        <v/>
      </c>
      <c r="BC556" s="110" t="str">
        <f>IF(Tabela2[[#This Row],[Outro(s) ]] = "X", "PREENCHER","NA")</f>
        <v>NA</v>
      </c>
      <c r="BD556" s="110" t="str">
        <f>VLOOKUP(Tabela2[[#This Row],[SIEMA]],Siema2025,82,FALSE)</f>
        <v/>
      </c>
      <c r="BE556" s="110" t="str">
        <f>VLOOKUP(Tabela2[[#This Row],[SIEMA]],Siema2025,81,FALSE)</f>
        <v/>
      </c>
      <c r="BF556" s="112" t="str">
        <f>VLOOKUP(Tabela2[[#This Row],[SIEMA]],Siema2025,28,FALSE)</f>
        <v>TRIDENT ENERGY DO BRASIL LTDA</v>
      </c>
      <c r="BG556" s="112"/>
      <c r="BH556" s="113" t="str">
        <f>VLOOKUP(Tabela2[[#This Row],[SIEMA]],Siema2025,29,FALSE)</f>
        <v>33639843000191</v>
      </c>
      <c r="BI556" s="114" t="s">
        <v>2696</v>
      </c>
      <c r="BJ556" s="109" t="s">
        <v>7097</v>
      </c>
      <c r="BK556" s="106" t="s">
        <v>2696</v>
      </c>
      <c r="BL556" s="143">
        <v>45919</v>
      </c>
      <c r="BM556" s="110">
        <f ca="1">IF(Tabela2[[#This Row],[Data de atendimento do Ibama (considerar o primeiro documento/ação)]]="",_xlfn.DAYS(TODAY(),J556),_xlfn.DAYS(Tabela2[[#This Row],[Data de atendimento do Ibama (considerar o primeiro documento/ação)]],J556))</f>
        <v>45</v>
      </c>
      <c r="BN556" s="110" t="str">
        <f>IF(Tabela2[[#This Row],[Atendido pelo Ibama ("Não" ou "Sim")]]="Não","Preencher", IF(Tabela2[[#This Row],[Atendido pelo Ibama ("Não" ou "Sim")]]="Sim","NA",""))</f>
        <v>NA</v>
      </c>
      <c r="BO556" s="116" t="s">
        <v>7139</v>
      </c>
      <c r="BP556" s="110" t="str">
        <f>IF(Tabela2[[#This Row],[Forma de atendimento (primeiro documento/ação)]]= "Outros (especificar)", "PREENCHER","NA")</f>
        <v>NA</v>
      </c>
      <c r="BQ556" s="108" t="s">
        <v>123</v>
      </c>
      <c r="BR556" s="110" t="str">
        <f>IF(Tabela2[[#This Row],[Equipe do Ibama foi a campo? Houve sobrevoo do Poseidon?]] = "Sim", "PREENCHER","NA")</f>
        <v>NA</v>
      </c>
      <c r="BS556" s="110" t="str">
        <f>IF(Tabela2[[#This Row],[Se sim, foi emitida Ordem de Emergência? (informações vinculada à coluna CK)]] = "Sim", "PREENCHER","NA")</f>
        <v>NA</v>
      </c>
      <c r="BT556" s="110" t="s">
        <v>7099</v>
      </c>
      <c r="BU556" s="110" t="s">
        <v>123</v>
      </c>
      <c r="BV556" s="110" t="s">
        <v>123</v>
      </c>
      <c r="BW556" s="110" t="s">
        <v>123</v>
      </c>
      <c r="BX556" s="108"/>
      <c r="BY556" s="143"/>
      <c r="BZ556" s="106" t="str">
        <f>IF(Tabela2[[#This Row],[Data do documento de encerramento]]="NA","NA",IF(Tabela2[[#This Row],[Data do documento de encerramento]]="","Pendente de conclusão/ encerramento",_xlfn.DAYS(Tabela2[[#This Row],[Data do documento de encerramento]],J556)))</f>
        <v>Pendente de conclusão/ encerramento</v>
      </c>
      <c r="CA556" s="292"/>
      <c r="CB556" s="149"/>
      <c r="CC556" s="109" t="s">
        <v>7189</v>
      </c>
      <c r="CD556" s="109" t="s">
        <v>7426</v>
      </c>
      <c r="CE556" s="109" t="s">
        <v>2696</v>
      </c>
      <c r="CF556" s="109" t="s">
        <v>7147</v>
      </c>
    </row>
    <row r="557" spans="1:84" ht="45.75" hidden="1">
      <c r="A557" s="172">
        <v>20258764805</v>
      </c>
      <c r="B557" s="173" t="s">
        <v>9156</v>
      </c>
      <c r="C557" s="110" t="str">
        <f>VLOOKUP(Tabela2[[#This Row],[SIEMA]],Siema2025,4,FALSE)</f>
        <v xml:space="preserve"> MG</v>
      </c>
      <c r="D557" s="108" t="str">
        <f>VLOOKUP(Tabela2[[#This Row],[SIEMA]],Siema2025,3,FALSE)</f>
        <v xml:space="preserve">Sete Lagoas </v>
      </c>
      <c r="E557" s="108" t="s">
        <v>7704</v>
      </c>
      <c r="F557" s="108" t="s">
        <v>9157</v>
      </c>
      <c r="G557" s="108" t="s">
        <v>9158</v>
      </c>
      <c r="H557" s="108" t="s">
        <v>9159</v>
      </c>
      <c r="I557" s="106" t="s">
        <v>7118</v>
      </c>
      <c r="J557" s="107">
        <f>VLOOKUP(Tabela2[[#This Row],[SIEMA]],Siema2025,2,FALSE)</f>
        <v>45874</v>
      </c>
      <c r="K557" s="107" t="str">
        <f>VLOOKUP(Tabela2[[#This Row],[SIEMA]],Siema2025,16,FALSE)</f>
        <v>Terça</v>
      </c>
      <c r="L557" s="108" t="str">
        <f>IF(Tabela2[[#This Row],[Data]]="","Sem Informação",VLOOKUP(MONTH(Tabela2[[#This Row],[Data]]),'[1]Validação de dados'!$I$1:$J$13,2,0))</f>
        <v>Agosto</v>
      </c>
      <c r="M557" s="106">
        <f>YEAR(Tabela2[[#This Row],[Data]])</f>
        <v>2025</v>
      </c>
      <c r="N557" s="107" t="str">
        <f>VLOOKUP(Tabela2[[#This Row],[SIEMA]],Siema2025,17,FALSE)</f>
        <v>Noturno</v>
      </c>
      <c r="O557" s="107" t="str">
        <f>VLOOKUP(Tabela2[[#This Row],[SIEMA]],Siema2025,5,FALSE)</f>
        <v>Rodovia</v>
      </c>
      <c r="P557" s="106" t="str">
        <f>VLOOKUP(Tabela2[[#This Row],[SIEMA]],Siema2025,21,FALSE)</f>
        <v>Transporte Rodoviário</v>
      </c>
      <c r="Q557" s="106">
        <v>1361</v>
      </c>
      <c r="R557" s="106" t="str">
        <f>VLOOKUP(Tabela2[[#This Row],[SIEMA]],Siema2025,10,FALSE)</f>
        <v/>
      </c>
      <c r="S557" s="109" t="str">
        <f>IF(Q557="","", IF(Q557="NC","", IF(Q557="NE","", IF(Q557="NA","",IFERROR(VLOOKUP(Q557,[1]Produtos!$A$1:$C$2319,2,FALSE),"Não Cadastrado")))))</f>
        <v>CARVÃO, de origem animal ou vegetal</v>
      </c>
      <c r="T557" s="106" t="s">
        <v>6834</v>
      </c>
      <c r="U557" s="106" t="s">
        <v>7062</v>
      </c>
      <c r="V557" s="106">
        <f>IF(Q557="","",IF(ISNUMBER(Q557)=FALSE,"Não se aplica",IFERROR(VLOOKUP(Q557,Produtos!$A$1:$C$2319,3,FALSE),"Não Cadastrado")))</f>
        <v>4.2</v>
      </c>
      <c r="W557" s="106" t="str">
        <f>VLOOKUP(Tabela2[[#This Row],[SIEMA]],Siema2025,10,FALSE)</f>
        <v/>
      </c>
      <c r="X557" s="115" t="str">
        <f>IF(Tabela2[[#This Row],[Origem do acidente]] = "Plataforma", "PREENCHER","NA")</f>
        <v>NA</v>
      </c>
      <c r="Y557" s="111" t="str">
        <f>IF(W557="","", IF(W557="NC","", IF(W557="NE","", IF(W557="NA","",IFERROR(VLOOKUP(W557,Produtos!$A$1:$C$2319,2,FALSE),"Não Cadastrado")))))</f>
        <v/>
      </c>
      <c r="Z557" s="106" t="str">
        <f>VLOOKUP(Tabela2[[#This Row],[SIEMA]],Siema2025,11,FALSE)</f>
        <v xml:space="preserve"> </v>
      </c>
      <c r="AA557" s="106" t="str">
        <f>VLOOKUP(Tabela2[[#This Row],[SIEMA]],Siema2025,12,FALSE)</f>
        <v xml:space="preserve"> </v>
      </c>
      <c r="AB557" s="106" t="str">
        <f>IF(W557="","",IF(ISNUMBER(W557)=FALSE,"Não se aplica",IFERROR(VLOOKUP(W557,Produtos!$A$1:$C$2319,3,FALSE),"Não Cadastrado")))</f>
        <v/>
      </c>
      <c r="AC557" s="106"/>
      <c r="AD557" s="110" t="str">
        <f>IF(Tabela2[[#This Row],[Origem do acidente]] = "Plataforma", "PREENCHER","NA")</f>
        <v>NA</v>
      </c>
      <c r="AE557" s="109" t="str">
        <f>IF(AC557="","", IF(AC557="NC","", IF(AC557="NE","", IF(AC557="NA","",IFERROR(VLOOKUP(AC557,Produtos!$A$1:$C$2319,2,FALSE),"Não Cadastrado")))))</f>
        <v/>
      </c>
      <c r="AF557" s="106"/>
      <c r="AG557" s="106"/>
      <c r="AH557" s="106" t="str">
        <f>IF(AC557="","",IF(ISNUMBER(AC557)=FALSE,"Não se aplica",IFERROR(VLOOKUP(AC557,Produtos!$A$1:$C$2319,3,FALSE),"Não Cadastrado")))</f>
        <v/>
      </c>
      <c r="AI557" s="106"/>
      <c r="AJ557" s="106" t="str">
        <f>VLOOKUP(Tabela2[[#This Row],[SIEMA]],Siema2025,26,FALSE)</f>
        <v>Tombamento seguido de queda da carga</v>
      </c>
      <c r="AK557" s="109" t="s">
        <v>6834</v>
      </c>
      <c r="AL557" s="109" t="s">
        <v>7175</v>
      </c>
      <c r="AM557" s="109"/>
      <c r="AN557" s="110" t="str">
        <f>VLOOKUP(Tabela2[[#This Row],[SIEMA]],Siema2025,51,FALSE)</f>
        <v/>
      </c>
      <c r="AO557" s="110" t="str">
        <f>VLOOKUP(Tabela2[[#This Row],[SIEMA]],Siema2025,53,FALSE)</f>
        <v/>
      </c>
      <c r="AP557" s="110" t="str">
        <f>VLOOKUP(Tabela2[[#This Row],[SIEMA]],Siema2025,55,FALSE)</f>
        <v/>
      </c>
      <c r="AQ557" s="110" t="str">
        <f>VLOOKUP(Tabela2[[#This Row],[SIEMA]],Siema2025,57,FALSE)</f>
        <v/>
      </c>
      <c r="AR557" s="110" t="str">
        <f>VLOOKUP(Tabela2[[#This Row],[SIEMA]],Siema2025,59,FALSE)</f>
        <v/>
      </c>
      <c r="AS557" s="110" t="str">
        <f>VLOOKUP(Tabela2[[#This Row],[SIEMA]],Siema2025,61,FALSE)</f>
        <v/>
      </c>
      <c r="AT557" s="110" t="str">
        <f>VLOOKUP(Tabela2[[#This Row],[SIEMA]],Siema2025,63,FALSE)</f>
        <v/>
      </c>
      <c r="AU557" s="110" t="str">
        <f>VLOOKUP(Tabela2[[#This Row],[SIEMA]],Siema2025,65,FALSE)</f>
        <v>X</v>
      </c>
      <c r="AV557" s="110" t="str">
        <f>VLOOKUP(Tabela2[[#This Row],[SIEMA]],Siema2025,67,FALSE)</f>
        <v/>
      </c>
      <c r="AW557" s="110" t="str">
        <f>VLOOKUP(Tabela2[[#This Row],[SIEMA]],Siema2025,69,FALSE)</f>
        <v/>
      </c>
      <c r="AX557" s="110" t="str">
        <f>VLOOKUP(Tabela2[[#This Row],[SIEMA]],Siema2025,71,FALSE)</f>
        <v/>
      </c>
      <c r="AY557" s="110" t="str">
        <f>VLOOKUP(Tabela2[[#This Row],[SIEMA]],Siema2025,73,FALSE)</f>
        <v/>
      </c>
      <c r="AZ557" s="110" t="str">
        <f>VLOOKUP(Tabela2[[#This Row],[SIEMA]],Siema2025,75,FALSE)</f>
        <v/>
      </c>
      <c r="BA557" s="110" t="str">
        <f>VLOOKUP(Tabela2[[#This Row],[SIEMA]],Siema2025,77,FALSE)</f>
        <v/>
      </c>
      <c r="BB557" s="110" t="str">
        <f>VLOOKUP(Tabela2[[#This Row],[SIEMA]],Siema2025,79,FALSE)</f>
        <v/>
      </c>
      <c r="BC557" s="110" t="str">
        <f>IF(Tabela2[[#This Row],[Outro(s) ]] = "X", "PREENCHER","NA")</f>
        <v>NA</v>
      </c>
      <c r="BD557" s="110" t="str">
        <f>VLOOKUP(Tabela2[[#This Row],[SIEMA]],Siema2025,82,FALSE)</f>
        <v/>
      </c>
      <c r="BE557" s="110" t="str">
        <f>VLOOKUP(Tabela2[[#This Row],[SIEMA]],Siema2025,81,FALSE)</f>
        <v/>
      </c>
      <c r="BF557" s="112" t="s">
        <v>6834</v>
      </c>
      <c r="BG557" s="112"/>
      <c r="BH557" s="113" t="s">
        <v>6834</v>
      </c>
      <c r="BI557" s="114" t="s">
        <v>7062</v>
      </c>
      <c r="BJ557" s="109" t="s">
        <v>7097</v>
      </c>
      <c r="BK557" s="106" t="s">
        <v>2696</v>
      </c>
      <c r="BL557" s="143">
        <v>45880</v>
      </c>
      <c r="BM557" s="110">
        <f ca="1">IF(Tabela2[[#This Row],[Data de atendimento do Ibama (considerar o primeiro documento/ação)]]="",_xlfn.DAYS(TODAY(),J557),_xlfn.DAYS(Tabela2[[#This Row],[Data de atendimento do Ibama (considerar o primeiro documento/ação)]],J557))</f>
        <v>6</v>
      </c>
      <c r="BN557" s="110" t="str">
        <f>IF(Tabela2[[#This Row],[Atendido pelo Ibama ("Não" ou "Sim")]]="Não","Preencher", IF(Tabela2[[#This Row],[Atendido pelo Ibama ("Não" ou "Sim")]]="Sim","NA",""))</f>
        <v>NA</v>
      </c>
      <c r="BO557" s="116" t="s">
        <v>7098</v>
      </c>
      <c r="BP557" s="110" t="str">
        <f>IF(Tabela2[[#This Row],[Forma de atendimento (primeiro documento/ação)]]= "Outros (especificar)", "PREENCHER","NA")</f>
        <v>NA</v>
      </c>
      <c r="BQ557" s="108" t="s">
        <v>123</v>
      </c>
      <c r="BR557" s="110" t="str">
        <f>IF(Tabela2[[#This Row],[Equipe do Ibama foi a campo? Houve sobrevoo do Poseidon?]] = "Sim", "PREENCHER","NA")</f>
        <v>NA</v>
      </c>
      <c r="BS557" s="110" t="str">
        <f>IF(Tabela2[[#This Row],[Se sim, foi emitida Ordem de Emergência? (informações vinculada à coluna CK)]] = "Sim", "PREENCHER","NA")</f>
        <v>NA</v>
      </c>
      <c r="BT557" s="110" t="s">
        <v>7112</v>
      </c>
      <c r="BU557" s="110" t="str">
        <f>IF(Tabela2[[#This Row],[Houve envio de Informações Pós-acidente (preencher "não se aplica" quando de competência estadual/municipal)]] = "Sim", "PREENCHER","NA")</f>
        <v>NA</v>
      </c>
      <c r="BV557" s="110" t="s">
        <v>2696</v>
      </c>
      <c r="BW557" s="110" t="s">
        <v>123</v>
      </c>
      <c r="BX557" s="108" t="s">
        <v>7119</v>
      </c>
      <c r="BY557" s="108"/>
      <c r="BZ557" s="106" t="str">
        <f>IF(Tabela2[[#This Row],[Data do documento de encerramento]]="NA","NA",IF(Tabela2[[#This Row],[Data do documento de encerramento]]="","Pendente de conclusão/ encerramento",_xlfn.DAYS(Tabela2[[#This Row],[Data do documento de encerramento]],J557)))</f>
        <v>Pendente de conclusão/ encerramento</v>
      </c>
      <c r="CA557" s="109" t="s">
        <v>9160</v>
      </c>
      <c r="CB557" s="109"/>
      <c r="CC557" s="109"/>
      <c r="CD557" s="109"/>
      <c r="CE557" s="109"/>
      <c r="CF557" s="109"/>
    </row>
    <row r="558" spans="1:84" ht="60.75">
      <c r="A558" s="172">
        <v>2025877253</v>
      </c>
      <c r="B558" s="173" t="s">
        <v>9161</v>
      </c>
      <c r="C558" s="110" t="s">
        <v>7133</v>
      </c>
      <c r="D558" s="108" t="s">
        <v>637</v>
      </c>
      <c r="E558" s="108" t="s">
        <v>9162</v>
      </c>
      <c r="F558" s="108"/>
      <c r="G558" s="108" t="s">
        <v>9163</v>
      </c>
      <c r="H558" s="108" t="s">
        <v>9164</v>
      </c>
      <c r="I558" s="106" t="str">
        <f>VLOOKUP(Tabela2[[#This Row],[SIEMA]],Siema2025,19,FALSE)</f>
        <v>Campos</v>
      </c>
      <c r="J558" s="107">
        <f>VLOOKUP(Tabela2[[#This Row],[SIEMA]],Siema2025,2,FALSE)</f>
        <v>45874</v>
      </c>
      <c r="K558" s="107" t="str">
        <f>VLOOKUP(Tabela2[[#This Row],[SIEMA]],Siema2025,16,FALSE)</f>
        <v>Terça</v>
      </c>
      <c r="L558" s="108" t="str">
        <f>IF(Tabela2[[#This Row],[Data]]="","Sem Informação",VLOOKUP(MONTH(Tabela2[[#This Row],[Data]]),'[1]Validação de dados'!$I$1:$J$13,2,0))</f>
        <v>Agosto</v>
      </c>
      <c r="M558" s="106">
        <f>YEAR(Tabela2[[#This Row],[Data]])</f>
        <v>2025</v>
      </c>
      <c r="N558" s="107" t="str">
        <f>VLOOKUP(Tabela2[[#This Row],[SIEMA]],Siema2025,17,FALSE)</f>
        <v>Vespertino</v>
      </c>
      <c r="O558" s="107" t="str">
        <f>VLOOKUP(Tabela2[[#This Row],[SIEMA]],Siema2025,5,FALSE)</f>
        <v>Plataforma</v>
      </c>
      <c r="P558" s="106" t="str">
        <f>VLOOKUP(Tabela2[[#This Row],[SIEMA]],Siema2025,21,FALSE)</f>
        <v>Descarga menor de óleo lubrificante pelo carter do motor do guindaste de boreste. Volume estimado em 0,001 m3.</v>
      </c>
      <c r="Q558" s="106" t="s">
        <v>637</v>
      </c>
      <c r="R558" s="106" t="s">
        <v>7851</v>
      </c>
      <c r="S558" s="109" t="s">
        <v>7852</v>
      </c>
      <c r="T558" s="106" t="str">
        <f>VLOOKUP(Tabela2[[#This Row],[SIEMA]],Siema2025,11,FALSE)</f>
        <v>0.001</v>
      </c>
      <c r="U558" s="106" t="str">
        <f>VLOOKUP(Tabela2[[#This Row],[SIEMA]],Siema2025,12,FALSE)</f>
        <v>M3</v>
      </c>
      <c r="V558" s="106" t="s">
        <v>637</v>
      </c>
      <c r="W558" s="106"/>
      <c r="X558" s="115"/>
      <c r="Y558" s="111" t="str">
        <f>IF(W558="","", IF(W558="NC","", IF(W558="NE","", IF(W558="NA","",IFERROR(VLOOKUP(W558,Produtos!$A$1:$C$2319,2,FALSE),"Não Cadastrado")))))</f>
        <v/>
      </c>
      <c r="Z558" s="106"/>
      <c r="AA558" s="106"/>
      <c r="AB558" s="106"/>
      <c r="AC558" s="106"/>
      <c r="AD558" s="110"/>
      <c r="AE558" s="109" t="str">
        <f>IF(AC558="","", IF(AC558="NC","", IF(AC558="NE","", IF(AC558="NA","",IFERROR(VLOOKUP(AC558,Produtos!$A$1:$C$2319,2,FALSE),"Não Cadastrado")))))</f>
        <v/>
      </c>
      <c r="AF558" s="106"/>
      <c r="AG558" s="106"/>
      <c r="AH558" s="106" t="str">
        <f>IF(AC558="","",IF(ISNUMBER(AC558)=FALSE,"Não se aplica",IFERROR(VLOOKUP(AC558,Produtos!$A$1:$C$2319,3,FALSE),"Não Cadastrado")))</f>
        <v/>
      </c>
      <c r="AI558" s="106"/>
      <c r="AJ558" s="106" t="str">
        <f>VLOOKUP(Tabela2[[#This Row],[SIEMA]],Siema2025,26,FALSE)</f>
        <v>Rompimento de mangueira.</v>
      </c>
      <c r="AK558" s="109" t="s">
        <v>7110</v>
      </c>
      <c r="AL558" s="109"/>
      <c r="AM558" s="109"/>
      <c r="AN558" s="110" t="str">
        <f>VLOOKUP(Tabela2[[#This Row],[SIEMA]],Siema2025,51,FALSE)</f>
        <v/>
      </c>
      <c r="AO558" s="110" t="str">
        <f>VLOOKUP(Tabela2[[#This Row],[SIEMA]],Siema2025,53,FALSE)</f>
        <v/>
      </c>
      <c r="AP558" s="110" t="str">
        <f>VLOOKUP(Tabela2[[#This Row],[SIEMA]],Siema2025,55,FALSE)</f>
        <v/>
      </c>
      <c r="AQ558" s="110" t="str">
        <f>VLOOKUP(Tabela2[[#This Row],[SIEMA]],Siema2025,57,FALSE)</f>
        <v/>
      </c>
      <c r="AR558" s="110" t="str">
        <f>VLOOKUP(Tabela2[[#This Row],[SIEMA]],Siema2025,59,FALSE)</f>
        <v/>
      </c>
      <c r="AS558" s="110" t="str">
        <f>VLOOKUP(Tabela2[[#This Row],[SIEMA]],Siema2025,61,FALSE)</f>
        <v>X</v>
      </c>
      <c r="AT558" s="110" t="str">
        <f>VLOOKUP(Tabela2[[#This Row],[SIEMA]],Siema2025,63,FALSE)</f>
        <v/>
      </c>
      <c r="AU558" s="110" t="str">
        <f>VLOOKUP(Tabela2[[#This Row],[SIEMA]],Siema2025,65,FALSE)</f>
        <v/>
      </c>
      <c r="AV558" s="110" t="str">
        <f>VLOOKUP(Tabela2[[#This Row],[SIEMA]],Siema2025,67,FALSE)</f>
        <v/>
      </c>
      <c r="AW558" s="110" t="str">
        <f>VLOOKUP(Tabela2[[#This Row],[SIEMA]],Siema2025,69,FALSE)</f>
        <v/>
      </c>
      <c r="AX558" s="110" t="str">
        <f>VLOOKUP(Tabela2[[#This Row],[SIEMA]],Siema2025,71,FALSE)</f>
        <v/>
      </c>
      <c r="AY558" s="110" t="str">
        <f>VLOOKUP(Tabela2[[#This Row],[SIEMA]],Siema2025,73,FALSE)</f>
        <v/>
      </c>
      <c r="AZ558" s="110" t="str">
        <f>VLOOKUP(Tabela2[[#This Row],[SIEMA]],Siema2025,75,FALSE)</f>
        <v/>
      </c>
      <c r="BA558" s="110" t="str">
        <f>VLOOKUP(Tabela2[[#This Row],[SIEMA]],Siema2025,77,FALSE)</f>
        <v/>
      </c>
      <c r="BB558" s="110" t="str">
        <f>VLOOKUP(Tabela2[[#This Row],[SIEMA]],Siema2025,79,FALSE)</f>
        <v/>
      </c>
      <c r="BC558" s="110" t="str">
        <f>IF(Tabela2[[#This Row],[Outro(s) ]] = "X", "PREENCHER","NA")</f>
        <v>NA</v>
      </c>
      <c r="BD558" s="110" t="str">
        <f>VLOOKUP(Tabela2[[#This Row],[SIEMA]],Siema2025,82,FALSE)</f>
        <v/>
      </c>
      <c r="BE558" s="110" t="str">
        <f>VLOOKUP(Tabela2[[#This Row],[SIEMA]],Siema2025,81,FALSE)</f>
        <v/>
      </c>
      <c r="BF558" s="112" t="str">
        <f>VLOOKUP(Tabela2[[#This Row],[SIEMA]],Siema2025,28,FALSE)</f>
        <v>Petrobras</v>
      </c>
      <c r="BG558" s="112"/>
      <c r="BH558" s="113" t="str">
        <f>VLOOKUP(Tabela2[[#This Row],[SIEMA]],Siema2025,29,FALSE)</f>
        <v>33000167100750</v>
      </c>
      <c r="BI558" s="114" t="s">
        <v>2696</v>
      </c>
      <c r="BJ558" s="109" t="s">
        <v>7097</v>
      </c>
      <c r="BK558" s="106" t="s">
        <v>2696</v>
      </c>
      <c r="BL558" s="143">
        <v>46134</v>
      </c>
      <c r="BM558" s="110">
        <f ca="1">IF(Tabela2[[#This Row],[Data de atendimento do Ibama (considerar o primeiro documento/ação)]]="",_xlfn.DAYS(TODAY(),J558),_xlfn.DAYS(Tabela2[[#This Row],[Data de atendimento do Ibama (considerar o primeiro documento/ação)]],J558))</f>
        <v>260</v>
      </c>
      <c r="BN558" s="110" t="str">
        <f>IF(Tabela2[[#This Row],[Atendido pelo Ibama ("Não" ou "Sim")]]="Não","Preencher", IF(Tabela2[[#This Row],[Atendido pelo Ibama ("Não" ou "Sim")]]="Sim","NA",""))</f>
        <v>NA</v>
      </c>
      <c r="BO558" s="116" t="s">
        <v>7162</v>
      </c>
      <c r="BP558" s="110" t="str">
        <f>IF(Tabela2[[#This Row],[Forma de atendimento (primeiro documento/ação)]]= "Outros (especificar)", "PREENCHER","NA")</f>
        <v>NA</v>
      </c>
      <c r="BQ558" s="108" t="s">
        <v>123</v>
      </c>
      <c r="BR558" s="110" t="str">
        <f>IF(Tabela2[[#This Row],[Equipe do Ibama foi a campo? Houve sobrevoo do Poseidon?]] = "Sim", "PREENCHER","NA")</f>
        <v>NA</v>
      </c>
      <c r="BS558" s="110" t="str">
        <f>IF(Tabela2[[#This Row],[Se sim, foi emitida Ordem de Emergência? (informações vinculada à coluna CK)]] = "Sim", "PREENCHER","NA")</f>
        <v>NA</v>
      </c>
      <c r="BT558" s="110" t="s">
        <v>7099</v>
      </c>
      <c r="BU558" s="110" t="s">
        <v>2696</v>
      </c>
      <c r="BV558" s="110" t="s">
        <v>123</v>
      </c>
      <c r="BW558" s="110" t="s">
        <v>123</v>
      </c>
      <c r="BX558" s="108"/>
      <c r="BY558" s="108"/>
      <c r="BZ558" s="106" t="str">
        <f>IF(Tabela2[[#This Row],[Data do documento de encerramento]]="NA","NA",IF(Tabela2[[#This Row],[Data do documento de encerramento]]="","Pendente de conclusão/ encerramento",_xlfn.DAYS(Tabela2[[#This Row],[Data do documento de encerramento]],J558)))</f>
        <v>Pendente de conclusão/ encerramento</v>
      </c>
      <c r="CA558" s="109"/>
      <c r="CB558" s="109" t="s">
        <v>7599</v>
      </c>
      <c r="CC558" s="117" t="s">
        <v>7599</v>
      </c>
      <c r="CD558" s="109" t="s">
        <v>123</v>
      </c>
      <c r="CE558" s="109" t="s">
        <v>123</v>
      </c>
      <c r="CF558" s="109" t="s">
        <v>7147</v>
      </c>
    </row>
    <row r="559" spans="1:84" ht="76.5">
      <c r="A559" s="172">
        <v>20258668458</v>
      </c>
      <c r="B559" s="173" t="s">
        <v>9165</v>
      </c>
      <c r="C559" s="110" t="s">
        <v>7133</v>
      </c>
      <c r="D559" s="108" t="s">
        <v>637</v>
      </c>
      <c r="E559" s="108" t="s">
        <v>9166</v>
      </c>
      <c r="F559" s="108"/>
      <c r="G559" s="108" t="s">
        <v>9167</v>
      </c>
      <c r="H559" s="108" t="s">
        <v>9168</v>
      </c>
      <c r="I559" s="106" t="str">
        <f>VLOOKUP(Tabela2[[#This Row],[SIEMA]],Siema2025,19,FALSE)</f>
        <v>Campos</v>
      </c>
      <c r="J559" s="107">
        <f>VLOOKUP(Tabela2[[#This Row],[SIEMA]],Siema2025,2,FALSE)</f>
        <v>45875</v>
      </c>
      <c r="K559" s="107" t="str">
        <f>VLOOKUP(Tabela2[[#This Row],[SIEMA]],Siema2025,16,FALSE)</f>
        <v>Quarta</v>
      </c>
      <c r="L559" s="108" t="str">
        <f>IF(Tabela2[[#This Row],[Data]]="","Sem Informação",VLOOKUP(MONTH(Tabela2[[#This Row],[Data]]),'[1]Validação de dados'!$I$1:$J$13,2,0))</f>
        <v>Agosto</v>
      </c>
      <c r="M559" s="106">
        <f>YEAR(Tabela2[[#This Row],[Data]])</f>
        <v>2025</v>
      </c>
      <c r="N559" s="107" t="str">
        <f>VLOOKUP(Tabela2[[#This Row],[SIEMA]],Siema2025,17,FALSE)</f>
        <v>Matutino</v>
      </c>
      <c r="O559" s="107" t="str">
        <f>VLOOKUP(Tabela2[[#This Row],[SIEMA]],Siema2025,5,FALSE)</f>
        <v>Plataforma</v>
      </c>
      <c r="P559" s="106" t="str">
        <f>VLOOKUP(Tabela2[[#This Row],[SIEMA]],Siema2025,21,FALSE)</f>
        <v/>
      </c>
      <c r="Q559" s="106">
        <v>1202</v>
      </c>
      <c r="R559" s="106" t="s">
        <v>3060</v>
      </c>
      <c r="S559" s="109" t="s">
        <v>252</v>
      </c>
      <c r="T559" s="106">
        <v>3.5999999999999999E-3</v>
      </c>
      <c r="U559" s="106" t="s">
        <v>7109</v>
      </c>
      <c r="V559" s="106">
        <f>IF(Q559="","",IF(ISNUMBER(Q559)=FALSE,"Não se aplica",IFERROR(VLOOKUP(Q559,Produtos!$A$1:$C$2319,3,FALSE),"Não Cadastrado")))</f>
        <v>3</v>
      </c>
      <c r="W559" s="106" t="str">
        <f>VLOOKUP(Tabela2[[#This Row],[SIEMA]],Siema2025,10,FALSE)</f>
        <v/>
      </c>
      <c r="X559" s="115"/>
      <c r="Y559" s="111" t="str">
        <f>IF(W559="","", IF(W559="NC","", IF(W559="NE","", IF(W559="NA","",IFERROR(VLOOKUP(W559,Produtos!$A$1:$C$2319,2,FALSE),"Não Cadastrado")))))</f>
        <v/>
      </c>
      <c r="Z559" s="106" t="str">
        <f>VLOOKUP(Tabela2[[#This Row],[SIEMA]],Siema2025,11,FALSE)</f>
        <v xml:space="preserve"> </v>
      </c>
      <c r="AA559" s="106" t="str">
        <f>VLOOKUP(Tabela2[[#This Row],[SIEMA]],Siema2025,12,FALSE)</f>
        <v xml:space="preserve"> </v>
      </c>
      <c r="AB559" s="106" t="str">
        <f>IF(W559="","",IF(ISNUMBER(W559)=FALSE,"Não se aplica",IFERROR(VLOOKUP(W559,Produtos!$A$1:$C$2319,3,FALSE),"Não Cadastrado")))</f>
        <v/>
      </c>
      <c r="AC559" s="106"/>
      <c r="AD559" s="110"/>
      <c r="AE559" s="109" t="str">
        <f>IF(AC559="","", IF(AC559="NC","", IF(AC559="NE","", IF(AC559="NA","",IFERROR(VLOOKUP(AC559,Produtos!$A$1:$C$2319,2,FALSE),"Não Cadastrado")))))</f>
        <v/>
      </c>
      <c r="AF559" s="106"/>
      <c r="AG559" s="106"/>
      <c r="AH559" s="106" t="str">
        <f>IF(AC559="","",IF(ISNUMBER(AC559)=FALSE,"Não se aplica",IFERROR(VLOOKUP(AC559,Produtos!$A$1:$C$2319,3,FALSE),"Não Cadastrado")))</f>
        <v/>
      </c>
      <c r="AI559" s="106"/>
      <c r="AJ559" s="106" t="str">
        <f>VLOOKUP(Tabela2[[#This Row],[SIEMA]],Siema2025,26,FALSE)</f>
        <v>Possível contaminação da tubulação de overboard com diesel em função de perda de estanqueidade de válvulas.</v>
      </c>
      <c r="AK559" s="109" t="s">
        <v>7271</v>
      </c>
      <c r="AL559" s="109"/>
      <c r="AM559" s="109"/>
      <c r="AN559" s="110" t="str">
        <f>VLOOKUP(Tabela2[[#This Row],[SIEMA]],Siema2025,51,FALSE)</f>
        <v/>
      </c>
      <c r="AO559" s="110" t="str">
        <f>VLOOKUP(Tabela2[[#This Row],[SIEMA]],Siema2025,53,FALSE)</f>
        <v/>
      </c>
      <c r="AP559" s="110" t="str">
        <f>VLOOKUP(Tabela2[[#This Row],[SIEMA]],Siema2025,55,FALSE)</f>
        <v/>
      </c>
      <c r="AQ559" s="110" t="str">
        <f>VLOOKUP(Tabela2[[#This Row],[SIEMA]],Siema2025,57,FALSE)</f>
        <v/>
      </c>
      <c r="AR559" s="110" t="str">
        <f>VLOOKUP(Tabela2[[#This Row],[SIEMA]],Siema2025,59,FALSE)</f>
        <v/>
      </c>
      <c r="AS559" s="110" t="str">
        <f>VLOOKUP(Tabela2[[#This Row],[SIEMA]],Siema2025,61,FALSE)</f>
        <v>X</v>
      </c>
      <c r="AT559" s="110" t="str">
        <f>VLOOKUP(Tabela2[[#This Row],[SIEMA]],Siema2025,63,FALSE)</f>
        <v/>
      </c>
      <c r="AU559" s="110" t="str">
        <f>VLOOKUP(Tabela2[[#This Row],[SIEMA]],Siema2025,65,FALSE)</f>
        <v/>
      </c>
      <c r="AV559" s="110" t="str">
        <f>VLOOKUP(Tabela2[[#This Row],[SIEMA]],Siema2025,67,FALSE)</f>
        <v/>
      </c>
      <c r="AW559" s="110" t="str">
        <f>VLOOKUP(Tabela2[[#This Row],[SIEMA]],Siema2025,69,FALSE)</f>
        <v/>
      </c>
      <c r="AX559" s="110" t="str">
        <f>VLOOKUP(Tabela2[[#This Row],[SIEMA]],Siema2025,71,FALSE)</f>
        <v/>
      </c>
      <c r="AY559" s="110" t="str">
        <f>VLOOKUP(Tabela2[[#This Row],[SIEMA]],Siema2025,73,FALSE)</f>
        <v/>
      </c>
      <c r="AZ559" s="110" t="str">
        <f>VLOOKUP(Tabela2[[#This Row],[SIEMA]],Siema2025,75,FALSE)</f>
        <v/>
      </c>
      <c r="BA559" s="110" t="str">
        <f>VLOOKUP(Tabela2[[#This Row],[SIEMA]],Siema2025,77,FALSE)</f>
        <v/>
      </c>
      <c r="BB559" s="110" t="str">
        <f>VLOOKUP(Tabela2[[#This Row],[SIEMA]],Siema2025,79,FALSE)</f>
        <v/>
      </c>
      <c r="BC559" s="110" t="str">
        <f>IF(Tabela2[[#This Row],[Outro(s) ]] = "X", "PREENCHER","NA")</f>
        <v>NA</v>
      </c>
      <c r="BD559" s="110" t="str">
        <f>VLOOKUP(Tabela2[[#This Row],[SIEMA]],Siema2025,82,FALSE)</f>
        <v/>
      </c>
      <c r="BE559" s="110" t="str">
        <f>VLOOKUP(Tabela2[[#This Row],[SIEMA]],Siema2025,81,FALSE)</f>
        <v/>
      </c>
      <c r="BF559" s="112" t="str">
        <f>VLOOKUP(Tabela2[[#This Row],[SIEMA]],Siema2025,28,FALSE)</f>
        <v>Petróleo Brasileiro S.A. - PETROBRAS</v>
      </c>
      <c r="BG559" s="112"/>
      <c r="BH559" s="113" t="str">
        <f>VLOOKUP(Tabela2[[#This Row],[SIEMA]],Siema2025,29,FALSE)</f>
        <v>33000167000454</v>
      </c>
      <c r="BI559" s="114" t="s">
        <v>2696</v>
      </c>
      <c r="BJ559" s="109" t="s">
        <v>7097</v>
      </c>
      <c r="BK559" s="106" t="s">
        <v>2696</v>
      </c>
      <c r="BL559" s="143">
        <v>45919</v>
      </c>
      <c r="BM559" s="110">
        <f ca="1">IF(Tabela2[[#This Row],[Data de atendimento do Ibama (considerar o primeiro documento/ação)]]="",_xlfn.DAYS(TODAY(),J559),_xlfn.DAYS(Tabela2[[#This Row],[Data de atendimento do Ibama (considerar o primeiro documento/ação)]],J559))</f>
        <v>44</v>
      </c>
      <c r="BN559" s="110" t="str">
        <f>IF(Tabela2[[#This Row],[Atendido pelo Ibama ("Não" ou "Sim")]]="Não","Preencher", IF(Tabela2[[#This Row],[Atendido pelo Ibama ("Não" ou "Sim")]]="Sim","NA",""))</f>
        <v>NA</v>
      </c>
      <c r="BO559" s="116" t="s">
        <v>7139</v>
      </c>
      <c r="BP559" s="110" t="str">
        <f>IF(Tabela2[[#This Row],[Forma de atendimento (primeiro documento/ação)]]= "Outros (especificar)", "PREENCHER","NA")</f>
        <v>NA</v>
      </c>
      <c r="BQ559" s="108" t="s">
        <v>123</v>
      </c>
      <c r="BR559" s="110" t="str">
        <f>IF(Tabela2[[#This Row],[Equipe do Ibama foi a campo? Houve sobrevoo do Poseidon?]] = "Sim", "PREENCHER","NA")</f>
        <v>NA</v>
      </c>
      <c r="BS559" s="110" t="str">
        <f>IF(Tabela2[[#This Row],[Se sim, foi emitida Ordem de Emergência? (informações vinculada à coluna CK)]] = "Sim", "PREENCHER","NA")</f>
        <v>NA</v>
      </c>
      <c r="BT559" s="110" t="s">
        <v>7099</v>
      </c>
      <c r="BU559" s="110" t="s">
        <v>2696</v>
      </c>
      <c r="BV559" s="110" t="s">
        <v>123</v>
      </c>
      <c r="BW559" s="110" t="s">
        <v>123</v>
      </c>
      <c r="BX559" s="108"/>
      <c r="BY559" s="108"/>
      <c r="BZ559" s="106" t="str">
        <f>IF(Tabela2[[#This Row],[Data do documento de encerramento]]="NA","NA",IF(Tabela2[[#This Row],[Data do documento de encerramento]]="","Pendente de conclusão/ encerramento",_xlfn.DAYS(Tabela2[[#This Row],[Data do documento de encerramento]],J559)))</f>
        <v>Pendente de conclusão/ encerramento</v>
      </c>
      <c r="CA559" s="109"/>
      <c r="CB559" s="109"/>
      <c r="CC559" s="117" t="s">
        <v>7189</v>
      </c>
      <c r="CD559" s="109" t="s">
        <v>123</v>
      </c>
      <c r="CE559" s="109" t="s">
        <v>2696</v>
      </c>
      <c r="CF559" s="109" t="s">
        <v>7147</v>
      </c>
    </row>
    <row r="560" spans="1:84" ht="45.75">
      <c r="A560" s="172">
        <v>20258739623</v>
      </c>
      <c r="B560" s="173" t="s">
        <v>9169</v>
      </c>
      <c r="C560" s="110" t="s">
        <v>7133</v>
      </c>
      <c r="D560" s="108" t="s">
        <v>637</v>
      </c>
      <c r="E560" s="108" t="s">
        <v>7305</v>
      </c>
      <c r="F560" s="108"/>
      <c r="G560" s="108" t="s">
        <v>7988</v>
      </c>
      <c r="H560" s="108" t="s">
        <v>7989</v>
      </c>
      <c r="I560" s="106" t="str">
        <f>VLOOKUP(Tabela2[[#This Row],[SIEMA]],Siema2025,19,FALSE)</f>
        <v>Campos</v>
      </c>
      <c r="J560" s="107">
        <f>VLOOKUP(Tabela2[[#This Row],[SIEMA]],Siema2025,2,FALSE)</f>
        <v>45875</v>
      </c>
      <c r="K560" s="107" t="str">
        <f>VLOOKUP(Tabela2[[#This Row],[SIEMA]],Siema2025,16,FALSE)</f>
        <v>Quarta</v>
      </c>
      <c r="L560" s="108" t="str">
        <f>IF(Tabela2[[#This Row],[Data]]="","Sem Informação",VLOOKUP(MONTH(Tabela2[[#This Row],[Data]]),'[1]Validação de dados'!$I$1:$J$13,2,0))</f>
        <v>Agosto</v>
      </c>
      <c r="M560" s="106">
        <f>YEAR(Tabela2[[#This Row],[Data]])</f>
        <v>2025</v>
      </c>
      <c r="N560" s="107" t="str">
        <f>VLOOKUP(Tabela2[[#This Row],[SIEMA]],Siema2025,17,FALSE)</f>
        <v>Matutino</v>
      </c>
      <c r="O560" s="107" t="str">
        <f>VLOOKUP(Tabela2[[#This Row],[SIEMA]],Siema2025,5,FALSE)</f>
        <v>Plataforma</v>
      </c>
      <c r="P560" s="106"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60">
        <v>3082</v>
      </c>
      <c r="R560" s="106" t="s">
        <v>1714</v>
      </c>
      <c r="S560" s="109" t="s">
        <v>1714</v>
      </c>
      <c r="T560" s="106">
        <v>1.26E-5</v>
      </c>
      <c r="U560" s="106" t="s">
        <v>7109</v>
      </c>
      <c r="V560" s="106">
        <f>IF(Q560="","",IF(ISNUMBER(Q560)=FALSE,"Não se aplica",IFERROR(VLOOKUP(Q560,Produtos!$A$1:$C$2319,3,FALSE),"Não Cadastrado")))</f>
        <v>9</v>
      </c>
      <c r="W560" s="106" t="str">
        <f>VLOOKUP(Tabela2[[#This Row],[SIEMA]],Siema2025,10,FALSE)</f>
        <v/>
      </c>
      <c r="X560" s="115"/>
      <c r="Y560" s="111" t="str">
        <f>IF(W560="","", IF(W560="NC","", IF(W560="NE","", IF(W560="NA","",IFERROR(VLOOKUP(W560,Produtos!$A$1:$C$2319,2,FALSE),"Não Cadastrado")))))</f>
        <v/>
      </c>
      <c r="Z560" s="106" t="str">
        <f>VLOOKUP(Tabela2[[#This Row],[SIEMA]],Siema2025,11,FALSE)</f>
        <v xml:space="preserve"> </v>
      </c>
      <c r="AA560" s="106" t="str">
        <f>VLOOKUP(Tabela2[[#This Row],[SIEMA]],Siema2025,12,FALSE)</f>
        <v xml:space="preserve"> </v>
      </c>
      <c r="AB560" s="106" t="str">
        <f>IF(W560="","",IF(ISNUMBER(W560)=FALSE,"Não se aplica",IFERROR(VLOOKUP(W560,Produtos!$A$1:$C$2319,3,FALSE),"Não Cadastrado")))</f>
        <v/>
      </c>
      <c r="AC560" s="106"/>
      <c r="AD560" s="110"/>
      <c r="AE560" s="109" t="str">
        <f>IF(AC560="","", IF(AC560="NC","", IF(AC560="NE","", IF(AC560="NA","",IFERROR(VLOOKUP(AC560,Produtos!$A$1:$C$2319,2,FALSE),"Não Cadastrado")))))</f>
        <v/>
      </c>
      <c r="AF560" s="106"/>
      <c r="AG560" s="106"/>
      <c r="AH560" s="106" t="str">
        <f>IF(AC560="","",IF(ISNUMBER(AC560)=FALSE,"Não se aplica",IFERROR(VLOOKUP(AC560,Produtos!$A$1:$C$2319,3,FALSE),"Não Cadastrado")))</f>
        <v/>
      </c>
      <c r="AI560" s="106"/>
      <c r="AJ560" s="106" t="str">
        <f>VLOOKUP(Tabela2[[#This Row],[SIEMA]],Siema2025,26,FALSE)</f>
        <v>Em investigação.</v>
      </c>
      <c r="AK560" s="109" t="s">
        <v>7593</v>
      </c>
      <c r="AL560" s="109"/>
      <c r="AM560" s="109"/>
      <c r="AN560" s="110" t="str">
        <f>VLOOKUP(Tabela2[[#This Row],[SIEMA]],Siema2025,51,FALSE)</f>
        <v/>
      </c>
      <c r="AO560" s="110" t="str">
        <f>VLOOKUP(Tabela2[[#This Row],[SIEMA]],Siema2025,53,FALSE)</f>
        <v/>
      </c>
      <c r="AP560" s="110" t="str">
        <f>VLOOKUP(Tabela2[[#This Row],[SIEMA]],Siema2025,55,FALSE)</f>
        <v/>
      </c>
      <c r="AQ560" s="110" t="str">
        <f>VLOOKUP(Tabela2[[#This Row],[SIEMA]],Siema2025,57,FALSE)</f>
        <v/>
      </c>
      <c r="AR560" s="110" t="str">
        <f>VLOOKUP(Tabela2[[#This Row],[SIEMA]],Siema2025,59,FALSE)</f>
        <v/>
      </c>
      <c r="AS560" s="110" t="str">
        <f>VLOOKUP(Tabela2[[#This Row],[SIEMA]],Siema2025,61,FALSE)</f>
        <v>X</v>
      </c>
      <c r="AT560" s="110" t="str">
        <f>VLOOKUP(Tabela2[[#This Row],[SIEMA]],Siema2025,63,FALSE)</f>
        <v/>
      </c>
      <c r="AU560" s="110" t="str">
        <f>VLOOKUP(Tabela2[[#This Row],[SIEMA]],Siema2025,65,FALSE)</f>
        <v/>
      </c>
      <c r="AV560" s="110" t="str">
        <f>VLOOKUP(Tabela2[[#This Row],[SIEMA]],Siema2025,67,FALSE)</f>
        <v/>
      </c>
      <c r="AW560" s="110" t="str">
        <f>VLOOKUP(Tabela2[[#This Row],[SIEMA]],Siema2025,69,FALSE)</f>
        <v/>
      </c>
      <c r="AX560" s="110" t="str">
        <f>VLOOKUP(Tabela2[[#This Row],[SIEMA]],Siema2025,71,FALSE)</f>
        <v/>
      </c>
      <c r="AY560" s="110" t="str">
        <f>VLOOKUP(Tabela2[[#This Row],[SIEMA]],Siema2025,73,FALSE)</f>
        <v/>
      </c>
      <c r="AZ560" s="110" t="str">
        <f>VLOOKUP(Tabela2[[#This Row],[SIEMA]],Siema2025,75,FALSE)</f>
        <v/>
      </c>
      <c r="BA560" s="110" t="str">
        <f>VLOOKUP(Tabela2[[#This Row],[SIEMA]],Siema2025,77,FALSE)</f>
        <v/>
      </c>
      <c r="BB560" s="110" t="str">
        <f>VLOOKUP(Tabela2[[#This Row],[SIEMA]],Siema2025,79,FALSE)</f>
        <v/>
      </c>
      <c r="BC560" s="110" t="str">
        <f>IF(Tabela2[[#This Row],[Outro(s) ]] = "X", "PREENCHER","NA")</f>
        <v>NA</v>
      </c>
      <c r="BD560" s="110" t="str">
        <f>VLOOKUP(Tabela2[[#This Row],[SIEMA]],Siema2025,82,FALSE)</f>
        <v/>
      </c>
      <c r="BE560" s="110" t="str">
        <f>VLOOKUP(Tabela2[[#This Row],[SIEMA]],Siema2025,81,FALSE)</f>
        <v/>
      </c>
      <c r="BF560" s="112" t="str">
        <f>VLOOKUP(Tabela2[[#This Row],[SIEMA]],Siema2025,28,FALSE)</f>
        <v>PERENCO PETRÓLEO E GÁS DO BRASIL LTDA.</v>
      </c>
      <c r="BG560" s="112"/>
      <c r="BH560" s="113" t="str">
        <f>VLOOKUP(Tabela2[[#This Row],[SIEMA]],Siema2025,29,FALSE)</f>
        <v>09309027000135</v>
      </c>
      <c r="BI560" s="114" t="s">
        <v>2696</v>
      </c>
      <c r="BJ560" s="109" t="s">
        <v>7097</v>
      </c>
      <c r="BK560" s="106" t="s">
        <v>2696</v>
      </c>
      <c r="BL560" s="143">
        <v>46027</v>
      </c>
      <c r="BM560" s="110">
        <f ca="1">IF(Tabela2[[#This Row],[Data de atendimento do Ibama (considerar o primeiro documento/ação)]]="",_xlfn.DAYS(TODAY(),J560),_xlfn.DAYS(Tabela2[[#This Row],[Data de atendimento do Ibama (considerar o primeiro documento/ação)]],J560))</f>
        <v>152</v>
      </c>
      <c r="BN560" s="110" t="str">
        <f>IF(Tabela2[[#This Row],[Atendido pelo Ibama ("Não" ou "Sim")]]="Não","Preencher", IF(Tabela2[[#This Row],[Atendido pelo Ibama ("Não" ou "Sim")]]="Sim","NA",""))</f>
        <v>NA</v>
      </c>
      <c r="BO560" s="116" t="s">
        <v>7162</v>
      </c>
      <c r="BP560" s="110" t="str">
        <f>IF(Tabela2[[#This Row],[Forma de atendimento (primeiro documento/ação)]]= "Outros (especificar)", "PREENCHER","NA")</f>
        <v>NA</v>
      </c>
      <c r="BQ560" s="108" t="s">
        <v>123</v>
      </c>
      <c r="BR560" s="110" t="str">
        <f>IF(Tabela2[[#This Row],[Equipe do Ibama foi a campo? Houve sobrevoo do Poseidon?]] = "Sim", "PREENCHER","NA")</f>
        <v>NA</v>
      </c>
      <c r="BS560" s="110" t="str">
        <f>IF(Tabela2[[#This Row],[Se sim, foi emitida Ordem de Emergência? (informações vinculada à coluna CK)]] = "Sim", "PREENCHER","NA")</f>
        <v>NA</v>
      </c>
      <c r="BT560" s="110" t="s">
        <v>7099</v>
      </c>
      <c r="BU560" s="110" t="s">
        <v>2696</v>
      </c>
      <c r="BV560" s="110" t="s">
        <v>123</v>
      </c>
      <c r="BW560" s="110" t="s">
        <v>123</v>
      </c>
      <c r="BX560" s="108"/>
      <c r="BY560" s="108"/>
      <c r="BZ560" s="106" t="str">
        <f>IF(Tabela2[[#This Row],[Data do documento de encerramento]]="NA","NA",IF(Tabela2[[#This Row],[Data do documento de encerramento]]="","Pendente de conclusão/ encerramento",_xlfn.DAYS(Tabela2[[#This Row],[Data do documento de encerramento]],J560)))</f>
        <v>Pendente de conclusão/ encerramento</v>
      </c>
      <c r="CA560" s="109"/>
      <c r="CB560" s="109"/>
      <c r="CC560" s="117" t="s">
        <v>7189</v>
      </c>
      <c r="CD560" s="109" t="s">
        <v>7254</v>
      </c>
      <c r="CE560" s="109" t="s">
        <v>2696</v>
      </c>
      <c r="CF560" s="109" t="s">
        <v>7147</v>
      </c>
    </row>
    <row r="561" spans="1:84" s="23" customFormat="1" ht="45.75" hidden="1">
      <c r="A561" s="172">
        <v>20258736052</v>
      </c>
      <c r="B561" s="173" t="s">
        <v>9170</v>
      </c>
      <c r="C561" s="110" t="str">
        <f>VLOOKUP(Tabela2[[#This Row],[SIEMA]],Siema2025,4,FALSE)</f>
        <v xml:space="preserve"> MG</v>
      </c>
      <c r="D561" s="108" t="str">
        <f>VLOOKUP(Tabela2[[#This Row],[SIEMA]],Siema2025,3,FALSE)</f>
        <v xml:space="preserve">Prata </v>
      </c>
      <c r="E561" s="108" t="s">
        <v>7372</v>
      </c>
      <c r="F561" s="108" t="s">
        <v>9171</v>
      </c>
      <c r="G561" s="108" t="s">
        <v>9172</v>
      </c>
      <c r="H561" s="108" t="s">
        <v>9173</v>
      </c>
      <c r="I561" s="108" t="s">
        <v>7118</v>
      </c>
      <c r="J561" s="143">
        <f>VLOOKUP(Tabela2[[#This Row],[SIEMA]],Siema2025,2,FALSE)</f>
        <v>45876</v>
      </c>
      <c r="K561" s="143" t="str">
        <f>VLOOKUP(Tabela2[[#This Row],[SIEMA]],Siema2025,16,FALSE)</f>
        <v>Quinta</v>
      </c>
      <c r="L561" s="108" t="str">
        <f>IF(Tabela2[[#This Row],[Data]]="","Sem Informação",VLOOKUP(MONTH(Tabela2[[#This Row],[Data]]),'[1]Validação de dados'!$I$1:$J$13,2,0))</f>
        <v>Agosto</v>
      </c>
      <c r="M561" s="108">
        <f>YEAR(Tabela2[[#This Row],[Data]])</f>
        <v>2025</v>
      </c>
      <c r="N561" s="143" t="str">
        <f>VLOOKUP(Tabela2[[#This Row],[SIEMA]],Siema2025,17,FALSE)</f>
        <v>Madrugada</v>
      </c>
      <c r="O561" s="143" t="str">
        <f>VLOOKUP(Tabela2[[#This Row],[SIEMA]],Siema2025,5,FALSE)</f>
        <v>Rodovia</v>
      </c>
      <c r="P561" s="108" t="str">
        <f>VLOOKUP(Tabela2[[#This Row],[SIEMA]],Siema2025,21,FALSE)</f>
        <v>Rodovia BR 153, km 114 (-19.194183, -48.944572)</v>
      </c>
      <c r="Q561" s="108">
        <v>2590</v>
      </c>
      <c r="R561" s="108" t="str">
        <f>VLOOKUP(Tabela2[[#This Row],[SIEMA]],Siema2025,10,FALSE)</f>
        <v/>
      </c>
      <c r="S561" s="111" t="str">
        <f>IF(Q561="","", IF(Q561="NC","", IF(Q561="NE","", IF(Q561="NA","",IFERROR(VLOOKUP(Q561,[1]Produtos!$A$1:$C$2319,2,FALSE),"Não Cadastrado")))))</f>
        <v>AMIANTOS, CRISOTILIA</v>
      </c>
      <c r="T561" s="108" t="s">
        <v>5051</v>
      </c>
      <c r="U561" s="108" t="s">
        <v>7120</v>
      </c>
      <c r="V561" s="108">
        <f>IF(Q561="","",IF(ISNUMBER(Q561)=FALSE,"Não se aplica",IFERROR(VLOOKUP(Q561,Produtos!$A$1:$C$2319,3,FALSE),"Não Cadastrado")))</f>
        <v>9</v>
      </c>
      <c r="W561" s="108" t="str">
        <f>VLOOKUP(Tabela2[[#This Row],[SIEMA]],Siema2025,10,FALSE)</f>
        <v/>
      </c>
      <c r="X561" s="110" t="str">
        <f>IF(Tabela2[[#This Row],[Origem do acidente]] = "Plataforma", "PREENCHER","NA")</f>
        <v>NA</v>
      </c>
      <c r="Y561" s="111" t="str">
        <f>IF(W561="","", IF(W561="NC","", IF(W561="NE","", IF(W561="NA","",IFERROR(VLOOKUP(W561,Produtos!$A$1:$C$2319,2,FALSE),"Não Cadastrado")))))</f>
        <v/>
      </c>
      <c r="Z561" s="108" t="str">
        <f>VLOOKUP(Tabela2[[#This Row],[SIEMA]],Siema2025,11,FALSE)</f>
        <v xml:space="preserve"> </v>
      </c>
      <c r="AA561" s="108" t="str">
        <f>VLOOKUP(Tabela2[[#This Row],[SIEMA]],Siema2025,12,FALSE)</f>
        <v xml:space="preserve"> </v>
      </c>
      <c r="AB561" s="108" t="str">
        <f>IF(W561="","",IF(ISNUMBER(W561)=FALSE,"Não se aplica",IFERROR(VLOOKUP(W561,Produtos!$A$1:$C$2319,3,FALSE),"Não Cadastrado")))</f>
        <v/>
      </c>
      <c r="AC561" s="108"/>
      <c r="AD561" s="110" t="str">
        <f>IF(Tabela2[[#This Row],[Origem do acidente]] = "Plataforma", "PREENCHER","NA")</f>
        <v>NA</v>
      </c>
      <c r="AE561" s="111" t="str">
        <f>IF(AC561="","", IF(AC561="NC","", IF(AC561="NE","", IF(AC561="NA","",IFERROR(VLOOKUP(AC561,Produtos!$A$1:$C$2319,2,FALSE),"Não Cadastrado")))))</f>
        <v/>
      </c>
      <c r="AF561" s="108"/>
      <c r="AG561" s="108"/>
      <c r="AH561" s="108" t="str">
        <f>IF(AC561="","",IF(ISNUMBER(AC561)=FALSE,"Não se aplica",IFERROR(VLOOKUP(AC561,Produtos!$A$1:$C$2319,3,FALSE),"Não Cadastrado")))</f>
        <v/>
      </c>
      <c r="AI561" s="108"/>
      <c r="AJ561" s="108" t="s">
        <v>9174</v>
      </c>
      <c r="AK561" s="111" t="s">
        <v>7356</v>
      </c>
      <c r="AL561" s="111" t="s">
        <v>7368</v>
      </c>
      <c r="AM561" s="111"/>
      <c r="AN561" s="110" t="str">
        <f>VLOOKUP(Tabela2[[#This Row],[SIEMA]],Siema2025,51,FALSE)</f>
        <v/>
      </c>
      <c r="AO561" s="110" t="str">
        <f>VLOOKUP(Tabela2[[#This Row],[SIEMA]],Siema2025,53,FALSE)</f>
        <v/>
      </c>
      <c r="AP561" s="110" t="str">
        <f>VLOOKUP(Tabela2[[#This Row],[SIEMA]],Siema2025,55,FALSE)</f>
        <v/>
      </c>
      <c r="AQ561" s="110" t="str">
        <f>VLOOKUP(Tabela2[[#This Row],[SIEMA]],Siema2025,57,FALSE)</f>
        <v/>
      </c>
      <c r="AR561" s="110" t="str">
        <f>VLOOKUP(Tabela2[[#This Row],[SIEMA]],Siema2025,59,FALSE)</f>
        <v/>
      </c>
      <c r="AS561" s="110" t="str">
        <f>VLOOKUP(Tabela2[[#This Row],[SIEMA]],Siema2025,61,FALSE)</f>
        <v/>
      </c>
      <c r="AT561" s="110" t="str">
        <f>VLOOKUP(Tabela2[[#This Row],[SIEMA]],Siema2025,63,FALSE)</f>
        <v/>
      </c>
      <c r="AU561" s="110" t="str">
        <f>VLOOKUP(Tabela2[[#This Row],[SIEMA]],Siema2025,65,FALSE)</f>
        <v>X</v>
      </c>
      <c r="AV561" s="110" t="str">
        <f>VLOOKUP(Tabela2[[#This Row],[SIEMA]],Siema2025,67,FALSE)</f>
        <v/>
      </c>
      <c r="AW561" s="110" t="str">
        <f>VLOOKUP(Tabela2[[#This Row],[SIEMA]],Siema2025,69,FALSE)</f>
        <v/>
      </c>
      <c r="AX561" s="110" t="s">
        <v>7176</v>
      </c>
      <c r="AY561" s="110" t="str">
        <f>VLOOKUP(Tabela2[[#This Row],[SIEMA]],Siema2025,73,FALSE)</f>
        <v/>
      </c>
      <c r="AZ561" s="110" t="str">
        <f>VLOOKUP(Tabela2[[#This Row],[SIEMA]],Siema2025,75,FALSE)</f>
        <v/>
      </c>
      <c r="BA561" s="110" t="str">
        <f>VLOOKUP(Tabela2[[#This Row],[SIEMA]],Siema2025,77,FALSE)</f>
        <v/>
      </c>
      <c r="BB561" s="110" t="str">
        <f>VLOOKUP(Tabela2[[#This Row],[SIEMA]],Siema2025,79,FALSE)</f>
        <v/>
      </c>
      <c r="BC561" s="110" t="str">
        <f>IF(Tabela2[[#This Row],[Outro(s) ]] = "X", "PREENCHER","NA")</f>
        <v>NA</v>
      </c>
      <c r="BD561" s="110" t="str">
        <f>VLOOKUP(Tabela2[[#This Row],[SIEMA]],Siema2025,82,FALSE)</f>
        <v/>
      </c>
      <c r="BE561" s="110" t="str">
        <f>VLOOKUP(Tabela2[[#This Row],[SIEMA]],Siema2025,81,FALSE)</f>
        <v/>
      </c>
      <c r="BF561" s="112" t="str">
        <f>VLOOKUP(Tabela2[[#This Row],[SIEMA]],Siema2025,28,FALSE)</f>
        <v>TRANS TIJOLAO LTDA</v>
      </c>
      <c r="BG561" s="112"/>
      <c r="BH561" s="113" t="str">
        <f>VLOOKUP(Tabela2[[#This Row],[SIEMA]],Siema2025,29,FALSE)</f>
        <v>05570463000102</v>
      </c>
      <c r="BI561" s="114" t="str">
        <f>VLOOKUP(Tabela2[[#This Row],[SIEMA]],Siema2025,107,FALSE)</f>
        <v>Não</v>
      </c>
      <c r="BJ561" s="111" t="s">
        <v>7097</v>
      </c>
      <c r="BK561" s="108" t="s">
        <v>2696</v>
      </c>
      <c r="BL561" s="143">
        <v>45877</v>
      </c>
      <c r="BM561" s="110">
        <f ca="1">IF(Tabela2[[#This Row],[Data de atendimento do Ibama (considerar o primeiro documento/ação)]]="",_xlfn.DAYS(TODAY(),J561),_xlfn.DAYS(Tabela2[[#This Row],[Data de atendimento do Ibama (considerar o primeiro documento/ação)]],J561))</f>
        <v>1</v>
      </c>
      <c r="BN561" s="110" t="str">
        <f>IF(Tabela2[[#This Row],[Atendido pelo Ibama ("Não" ou "Sim")]]="Não","Preencher", IF(Tabela2[[#This Row],[Atendido pelo Ibama ("Não" ou "Sim")]]="Sim","NA",""))</f>
        <v>NA</v>
      </c>
      <c r="BO561" s="116" t="s">
        <v>7098</v>
      </c>
      <c r="BP561" s="110" t="str">
        <f>IF(Tabela2[[#This Row],[Forma de atendimento (primeiro documento/ação)]]= "Outros (especificar)", "PREENCHER","NA")</f>
        <v>NA</v>
      </c>
      <c r="BQ561" s="108" t="s">
        <v>123</v>
      </c>
      <c r="BR561" s="110" t="str">
        <f>IF(Tabela2[[#This Row],[Equipe do Ibama foi a campo? Houve sobrevoo do Poseidon?]] = "Sim", "PREENCHER","NA")</f>
        <v>NA</v>
      </c>
      <c r="BS561" s="110" t="str">
        <f>IF(Tabela2[[#This Row],[Se sim, foi emitida Ordem de Emergência? (informações vinculada à coluna CK)]] = "Sim", "PREENCHER","NA")</f>
        <v>NA</v>
      </c>
      <c r="BT561" s="110" t="s">
        <v>7099</v>
      </c>
      <c r="BU561" s="110" t="s">
        <v>2696</v>
      </c>
      <c r="BV561" s="110" t="s">
        <v>123</v>
      </c>
      <c r="BW561" s="110" t="s">
        <v>2696</v>
      </c>
      <c r="BX561" s="108" t="s">
        <v>7100</v>
      </c>
      <c r="BY561" s="143">
        <v>45916</v>
      </c>
      <c r="BZ561" s="108">
        <f>IF(Tabela2[[#This Row],[Data do documento de encerramento]]="NA","NA",IF(Tabela2[[#This Row],[Data do documento de encerramento]]="","Pendente de conclusão/ encerramento",_xlfn.DAYS(Tabela2[[#This Row],[Data do documento de encerramento]],J561)))</f>
        <v>40</v>
      </c>
      <c r="CA561" s="111" t="s">
        <v>9175</v>
      </c>
      <c r="CB561" s="111"/>
      <c r="CC561" s="111"/>
      <c r="CD561" s="111"/>
      <c r="CE561" s="111"/>
      <c r="CF561" s="111"/>
    </row>
    <row r="562" spans="1:84" hidden="1">
      <c r="A562" s="172">
        <v>20258743251</v>
      </c>
      <c r="B562" s="180" t="s">
        <v>8310</v>
      </c>
      <c r="C562" s="110" t="str">
        <f>VLOOKUP(Tabela2[[#This Row],[SIEMA]],Siema2025,4,FALSE)</f>
        <v xml:space="preserve"> AL</v>
      </c>
      <c r="D562" s="108" t="str">
        <f>VLOOKUP(Tabela2[[#This Row],[SIEMA]],Siema2025,3,FALSE)</f>
        <v xml:space="preserve">São Miguel dos Campos </v>
      </c>
      <c r="E562" s="108" t="str">
        <f>VLOOKUP(Tabela2[[#This Row],[SIEMA]],Siema2025,20,FALSE)</f>
        <v>Área rural</v>
      </c>
      <c r="F562" s="108"/>
      <c r="G562" s="108"/>
      <c r="H562" s="108"/>
      <c r="I562" s="106" t="str">
        <f>VLOOKUP(Tabela2[[#This Row],[SIEMA]],Siema2025,19,FALSE)</f>
        <v/>
      </c>
      <c r="J562" s="107">
        <f>VLOOKUP(Tabela2[[#This Row],[SIEMA]],Siema2025,2,FALSE)</f>
        <v>45876</v>
      </c>
      <c r="K562" s="107" t="str">
        <f>VLOOKUP(Tabela2[[#This Row],[SIEMA]],Siema2025,16,FALSE)</f>
        <v>Quinta</v>
      </c>
      <c r="L562" s="108" t="str">
        <f>IF(Tabela2[[#This Row],[Data]]="","Sem Informação",VLOOKUP(MONTH(Tabela2[[#This Row],[Data]]),'[1]Validação de dados'!$I$1:$J$13,2,0))</f>
        <v>Agosto</v>
      </c>
      <c r="M562" s="106">
        <f>YEAR(Tabela2[[#This Row],[Data]])</f>
        <v>2025</v>
      </c>
      <c r="N562" s="107" t="str">
        <f>VLOOKUP(Tabela2[[#This Row],[SIEMA]],Siema2025,17,FALSE)</f>
        <v>Matutino</v>
      </c>
      <c r="O562" s="107" t="s">
        <v>145</v>
      </c>
      <c r="P562" s="106" t="str">
        <f>VLOOKUP(Tabela2[[#This Row],[SIEMA]],Siema2025,21,FALSE)</f>
        <v>Campo de produção e exploração de gás e óleo.
Campo de Anambé, linha do poço ANB-0013.</v>
      </c>
      <c r="Q562" s="106" t="str">
        <f>VLOOKUP(Tabela2[[#This Row],[SIEMA]],Siema2025,7,FALSE)</f>
        <v/>
      </c>
      <c r="R562" s="106" t="str">
        <f>VLOOKUP(Tabela2[[#This Row],[SIEMA]],Siema2025,10,FALSE)</f>
        <v>emulsão oleosa BSW</v>
      </c>
      <c r="S562" s="109" t="str">
        <f>IF(Q562="","", IF(Q562="NC","", IF(Q562="NE","", IF(Q562="NA","",IFERROR(VLOOKUP(Q562,[1]Produtos!$A$1:$C$2319,2,FALSE),"Não Cadastrado")))))</f>
        <v/>
      </c>
      <c r="T562" s="106" t="str">
        <f>VLOOKUP(Tabela2[[#This Row],[SIEMA]],Siema2025,11,FALSE)</f>
        <v>0.55</v>
      </c>
      <c r="U562" s="106" t="str">
        <f>VLOOKUP(Tabela2[[#This Row],[SIEMA]],Siema2025,12,FALSE)</f>
        <v>M3</v>
      </c>
      <c r="V562" s="106" t="str">
        <f>IF(Q562="","",IF(ISNUMBER(Q562)=FALSE,"Não se aplica",IFERROR(VLOOKUP(Q562,Produtos!$A$1:$C$2319,3,FALSE),"Não Cadastrado")))</f>
        <v/>
      </c>
      <c r="W562" s="106" t="str">
        <f>VLOOKUP(Tabela2[[#This Row],[SIEMA]],Siema2025,10,FALSE)</f>
        <v>emulsão oleosa BSW</v>
      </c>
      <c r="X562" s="115" t="str">
        <f>IF(Tabela2[[#This Row],[Origem do acidente]] = "Plataforma", "PREENCHER","NA")</f>
        <v>NA</v>
      </c>
      <c r="Y562" s="111" t="str">
        <f>IF(W562="","", IF(W562="NC","", IF(W562="NE","", IF(W562="NA","",IFERROR(VLOOKUP(W562,Produtos!$A$1:$C$2319,2,FALSE),"Não Cadastrado")))))</f>
        <v>Não Cadastrado</v>
      </c>
      <c r="Z562" s="106" t="str">
        <f>VLOOKUP(Tabela2[[#This Row],[SIEMA]],Siema2025,11,FALSE)</f>
        <v>0.55</v>
      </c>
      <c r="AA562" s="106" t="str">
        <f>VLOOKUP(Tabela2[[#This Row],[SIEMA]],Siema2025,12,FALSE)</f>
        <v>M3</v>
      </c>
      <c r="AB562" s="106" t="str">
        <f>IF(W562="","",IF(ISNUMBER(W562)=FALSE,"Não se aplica",IFERROR(VLOOKUP(W562,Produtos!$A$1:$C$2319,3,FALSE),"Não Cadastrado")))</f>
        <v>Não se aplica</v>
      </c>
      <c r="AC562" s="106"/>
      <c r="AD562" s="110" t="str">
        <f>IF(Tabela2[[#This Row],[Origem do acidente]] = "Plataforma", "PREENCHER","NA")</f>
        <v>NA</v>
      </c>
      <c r="AE562" s="109" t="str">
        <f>IF(AC562="","", IF(AC562="NC","", IF(AC562="NE","", IF(AC562="NA","",IFERROR(VLOOKUP(AC562,Produtos!$A$1:$C$2319,2,FALSE),"Não Cadastrado")))))</f>
        <v/>
      </c>
      <c r="AF562" s="106"/>
      <c r="AG562" s="106"/>
      <c r="AH562" s="106" t="str">
        <f>IF(AC562="","",IF(ISNUMBER(AC562)=FALSE,"Não se aplica",IFERROR(VLOOKUP(AC562,Produtos!$A$1:$C$2319,3,FALSE),"Não Cadastrado")))</f>
        <v/>
      </c>
      <c r="AI562" s="106"/>
      <c r="AJ562" s="106" t="str">
        <f>VLOOKUP(Tabela2[[#This Row],[SIEMA]],Siema2025,26,FALSE)</f>
        <v>Perda de contenção em linha do poço</v>
      </c>
      <c r="AK562" s="109"/>
      <c r="AL562" s="109"/>
      <c r="AM562" s="109"/>
      <c r="AN562" s="110" t="str">
        <f>VLOOKUP(Tabela2[[#This Row],[SIEMA]],Siema2025,51,FALSE)</f>
        <v/>
      </c>
      <c r="AO562" s="110" t="str">
        <f>VLOOKUP(Tabela2[[#This Row],[SIEMA]],Siema2025,53,FALSE)</f>
        <v/>
      </c>
      <c r="AP562" s="110" t="str">
        <f>VLOOKUP(Tabela2[[#This Row],[SIEMA]],Siema2025,55,FALSE)</f>
        <v/>
      </c>
      <c r="AQ562" s="110" t="str">
        <f>VLOOKUP(Tabela2[[#This Row],[SIEMA]],Siema2025,57,FALSE)</f>
        <v/>
      </c>
      <c r="AR562" s="110" t="str">
        <f>VLOOKUP(Tabela2[[#This Row],[SIEMA]],Siema2025,59,FALSE)</f>
        <v/>
      </c>
      <c r="AS562" s="110" t="str">
        <f>VLOOKUP(Tabela2[[#This Row],[SIEMA]],Siema2025,61,FALSE)</f>
        <v/>
      </c>
      <c r="AT562" s="110" t="str">
        <f>VLOOKUP(Tabela2[[#This Row],[SIEMA]],Siema2025,63,FALSE)</f>
        <v/>
      </c>
      <c r="AU562" s="110" t="str">
        <f>VLOOKUP(Tabela2[[#This Row],[SIEMA]],Siema2025,65,FALSE)</f>
        <v>X</v>
      </c>
      <c r="AV562" s="110" t="str">
        <f>VLOOKUP(Tabela2[[#This Row],[SIEMA]],Siema2025,67,FALSE)</f>
        <v/>
      </c>
      <c r="AW562" s="110" t="str">
        <f>VLOOKUP(Tabela2[[#This Row],[SIEMA]],Siema2025,69,FALSE)</f>
        <v/>
      </c>
      <c r="AX562" s="110" t="str">
        <f>VLOOKUP(Tabela2[[#This Row],[SIEMA]],Siema2025,71,FALSE)</f>
        <v/>
      </c>
      <c r="AY562" s="110" t="str">
        <f>VLOOKUP(Tabela2[[#This Row],[SIEMA]],Siema2025,73,FALSE)</f>
        <v/>
      </c>
      <c r="AZ562" s="110" t="str">
        <f>VLOOKUP(Tabela2[[#This Row],[SIEMA]],Siema2025,75,FALSE)</f>
        <v/>
      </c>
      <c r="BA562" s="110" t="str">
        <f>VLOOKUP(Tabela2[[#This Row],[SIEMA]],Siema2025,77,FALSE)</f>
        <v/>
      </c>
      <c r="BB562" s="110" t="str">
        <f>VLOOKUP(Tabela2[[#This Row],[SIEMA]],Siema2025,79,FALSE)</f>
        <v/>
      </c>
      <c r="BC562" s="110" t="str">
        <f>IF(Tabela2[[#This Row],[Outro(s) ]] = "X", "PREENCHER","NA")</f>
        <v>NA</v>
      </c>
      <c r="BD562" s="110" t="str">
        <f>VLOOKUP(Tabela2[[#This Row],[SIEMA]],Siema2025,82,FALSE)</f>
        <v/>
      </c>
      <c r="BE562" s="110" t="str">
        <f>VLOOKUP(Tabela2[[#This Row],[SIEMA]],Siema2025,81,FALSE)</f>
        <v/>
      </c>
      <c r="BF562" s="112" t="str">
        <f>VLOOKUP(Tabela2[[#This Row],[SIEMA]],Siema2025,28,FALSE)</f>
        <v>ORIGEM ENERGIA ALAGOAS S.A</v>
      </c>
      <c r="BG562" s="112"/>
      <c r="BH562" s="113" t="str">
        <f>VLOOKUP(Tabela2[[#This Row],[SIEMA]],Siema2025,29,FALSE)</f>
        <v>34186669000565</v>
      </c>
      <c r="BI562" s="114" t="str">
        <f>VLOOKUP(Tabela2[[#This Row],[SIEMA]],Siema2025,107,FALSE)</f>
        <v>Não</v>
      </c>
      <c r="BJ562" s="109"/>
      <c r="BK562" s="106"/>
      <c r="BL562" s="108"/>
      <c r="BM562" s="110">
        <f ca="1">IF(Tabela2[[#This Row],[Data de atendimento do Ibama (considerar o primeiro documento/ação)]]="",_xlfn.DAYS(TODAY(),J562),_xlfn.DAYS(Tabela2[[#This Row],[Data de atendimento do Ibama (considerar o primeiro documento/ação)]],J562))</f>
        <v>344</v>
      </c>
      <c r="BN562" s="110" t="str">
        <f>IF(Tabela2[[#This Row],[Atendido pelo Ibama ("Não" ou "Sim")]]="Não","Preencher", IF(Tabela2[[#This Row],[Atendido pelo Ibama ("Não" ou "Sim")]]="Sim","NA",""))</f>
        <v/>
      </c>
      <c r="BO562" s="116"/>
      <c r="BP562" s="110" t="str">
        <f>IF(Tabela2[[#This Row],[Forma de atendimento (primeiro documento/ação)]]= "Outros (especificar)", "PREENCHER","NA")</f>
        <v>NA</v>
      </c>
      <c r="BQ562" s="108"/>
      <c r="BR562" s="110" t="str">
        <f>IF(Tabela2[[#This Row],[Equipe do Ibama foi a campo? Houve sobrevoo do Poseidon?]] = "Sim", "PREENCHER","NA")</f>
        <v>NA</v>
      </c>
      <c r="BS562" s="110" t="str">
        <f>IF(Tabela2[[#This Row],[Se sim, foi emitida Ordem de Emergência? (informações vinculada à coluna CK)]] = "Sim", "PREENCHER","NA")</f>
        <v>NA</v>
      </c>
      <c r="BT562" s="110" t="str">
        <f>IF(Tabela2[[#This Row],[Foi elaborado Relatório de Vistoria pelo Ibama? (informações vinculada à coluna CK)]] = "Sim", "PREENCHER","NA")</f>
        <v>NA</v>
      </c>
      <c r="BU562" s="110" t="str">
        <f>IF(Tabela2[[#This Row],[Houve envio de Informações Pós-acidente (preencher "não se aplica" quando de competência estadual/municipal)]] = "Sim", "PREENCHER","NA")</f>
        <v>NA</v>
      </c>
      <c r="BV562" s="110" t="str">
        <f>IF(Tabela2[[#This Row],[Houve avaliação das informações pós-acidente solicitadas/enviadas?]] = "Sim", "PREENCHER","NA")</f>
        <v>NA</v>
      </c>
      <c r="BW562" s="110" t="str">
        <f>IF(Tabela2[[#This Row],[O Ibama aguarda resposta da empresa/OEMA, etc?]] = "Sim", "PREENCHER","NA")</f>
        <v>NA</v>
      </c>
      <c r="BX562" s="108"/>
      <c r="BY562" s="108"/>
      <c r="BZ562" s="106" t="str">
        <f>IF(Tabela2[[#This Row],[Data do documento de encerramento]]="NA","NA",IF(Tabela2[[#This Row],[Data do documento de encerramento]]="","Pendente de conclusão/ encerramento",_xlfn.DAYS(Tabela2[[#This Row],[Data do documento de encerramento]],J562)))</f>
        <v>Pendente de conclusão/ encerramento</v>
      </c>
      <c r="CA562" s="109"/>
      <c r="CB562" s="109"/>
      <c r="CC562" s="109"/>
      <c r="CD562" s="109"/>
      <c r="CE562" s="109"/>
      <c r="CF562" s="109"/>
    </row>
    <row r="563" spans="1:84" hidden="1">
      <c r="A563" s="172">
        <v>20258946859</v>
      </c>
      <c r="B563" s="180" t="s">
        <v>8310</v>
      </c>
      <c r="C563" s="110" t="str">
        <f>VLOOKUP(Tabela2[[#This Row],[SIEMA]],Siema2025,4,FALSE)</f>
        <v xml:space="preserve"> null</v>
      </c>
      <c r="D563" s="108" t="str">
        <f>VLOOKUP(Tabela2[[#This Row],[SIEMA]],Siema2025,3,FALSE)</f>
        <v xml:space="preserve">null </v>
      </c>
      <c r="E563" s="108" t="str">
        <f>VLOOKUP(Tabela2[[#This Row],[SIEMA]],Siema2025,20,FALSE)</f>
        <v>Sonda NS-60 (Deepwater Aquila), atuando junto ao poço 1-BRSA-1401DA-RJS (1-RJS-763DA), Campo de Água-Marinha, Bacia de Campos</v>
      </c>
      <c r="F563" s="108"/>
      <c r="G563" s="108"/>
      <c r="H563" s="108"/>
      <c r="I563" s="106" t="str">
        <f>VLOOKUP(Tabela2[[#This Row],[SIEMA]],Siema2025,19,FALSE)</f>
        <v/>
      </c>
      <c r="J563" s="107">
        <f>VLOOKUP(Tabela2[[#This Row],[SIEMA]],Siema2025,2,FALSE)</f>
        <v>45876</v>
      </c>
      <c r="K563" s="107" t="str">
        <f>VLOOKUP(Tabela2[[#This Row],[SIEMA]],Siema2025,16,FALSE)</f>
        <v>Quinta</v>
      </c>
      <c r="L563" s="108" t="str">
        <f>IF(Tabela2[[#This Row],[Data]]="","Sem Informação",VLOOKUP(MONTH(Tabela2[[#This Row],[Data]]),'[1]Validação de dados'!$I$1:$J$13,2,0))</f>
        <v>Agosto</v>
      </c>
      <c r="M563" s="106">
        <f>YEAR(Tabela2[[#This Row],[Data]])</f>
        <v>2025</v>
      </c>
      <c r="N563" s="107" t="str">
        <f>VLOOKUP(Tabela2[[#This Row],[SIEMA]],Siema2025,17,FALSE)</f>
        <v>Noturno</v>
      </c>
      <c r="O563" s="107" t="str">
        <f>VLOOKUP(Tabela2[[#This Row],[SIEMA]],Siema2025,5,FALSE)</f>
        <v>Outro(s)</v>
      </c>
      <c r="P563" s="106" t="str">
        <f>VLOOKUP(Tabela2[[#This Row],[SIEMA]],Siema2025,21,FALSE)</f>
        <v>Sonda NS-60 (Deepwater Aquila), atuando junto ao poço 1-BRSA-1401DA-RJS (1-RJS-763DA), Campo de Água-Marinha, Bacia de Campos</v>
      </c>
      <c r="Q563" s="106" t="str">
        <f>VLOOKUP(Tabela2[[#This Row],[SIEMA]],Siema2025,7,FALSE)</f>
        <v/>
      </c>
      <c r="R563" s="106" t="str">
        <f>VLOOKUP(Tabela2[[#This Row],[SIEMA]],Siema2025,10,FALSE)</f>
        <v>Água;  Fluido Hidráulico</v>
      </c>
      <c r="S563" s="109" t="str">
        <f>IF(Q563="","", IF(Q563="NC","", IF(Q563="NE","", IF(Q563="NA","",IFERROR(VLOOKUP(Q563,[1]Produtos!$A$1:$C$2319,2,FALSE),"Não Cadastrado")))))</f>
        <v/>
      </c>
      <c r="T563" s="106" t="str">
        <f>VLOOKUP(Tabela2[[#This Row],[SIEMA]],Siema2025,11,FALSE)</f>
        <v>0.31945; 0.00987</v>
      </c>
      <c r="U563" s="106" t="str">
        <f>VLOOKUP(Tabela2[[#This Row],[SIEMA]],Siema2025,12,FALSE)</f>
        <v>M3; M3</v>
      </c>
      <c r="V563" s="106" t="str">
        <f>IF(Q563="","",IF(ISNUMBER(Q563)=FALSE,"Não se aplica",IFERROR(VLOOKUP(Q563,Produtos!$A$1:$C$2319,3,FALSE),"Não Cadastrado")))</f>
        <v/>
      </c>
      <c r="W563" s="106" t="str">
        <f>VLOOKUP(Tabela2[[#This Row],[SIEMA]],Siema2025,10,FALSE)</f>
        <v>Água;  Fluido Hidráulico</v>
      </c>
      <c r="X563" s="115" t="str">
        <f>IF(Tabela2[[#This Row],[Origem do acidente]] = "Plataforma", "PREENCHER","NA")</f>
        <v>NA</v>
      </c>
      <c r="Y563" s="111" t="str">
        <f>IF(W563="","", IF(W563="NC","", IF(W563="NE","", IF(W563="NA","",IFERROR(VLOOKUP(W563,Produtos!$A$1:$C$2319,2,FALSE),"Não Cadastrado")))))</f>
        <v>Não Cadastrado</v>
      </c>
      <c r="Z563" s="106" t="str">
        <f>VLOOKUP(Tabela2[[#This Row],[SIEMA]],Siema2025,11,FALSE)</f>
        <v>0.31945; 0.00987</v>
      </c>
      <c r="AA563" s="106" t="str">
        <f>VLOOKUP(Tabela2[[#This Row],[SIEMA]],Siema2025,12,FALSE)</f>
        <v>M3; M3</v>
      </c>
      <c r="AB563" s="106" t="str">
        <f>IF(W563="","",IF(ISNUMBER(W563)=FALSE,"Não se aplica",IFERROR(VLOOKUP(W563,Produtos!$A$1:$C$2319,3,FALSE),"Não Cadastrado")))</f>
        <v>Não se aplica</v>
      </c>
      <c r="AC563" s="106"/>
      <c r="AD563" s="110" t="str">
        <f>IF(Tabela2[[#This Row],[Origem do acidente]] = "Plataforma", "PREENCHER","NA")</f>
        <v>NA</v>
      </c>
      <c r="AE563" s="109" t="str">
        <f>IF(AC563="","", IF(AC563="NC","", IF(AC563="NE","", IF(AC563="NA","",IFERROR(VLOOKUP(AC563,Produtos!$A$1:$C$2319,2,FALSE),"Não Cadastrado")))))</f>
        <v/>
      </c>
      <c r="AF563" s="106"/>
      <c r="AG563" s="106"/>
      <c r="AH563" s="106" t="str">
        <f>IF(AC563="","",IF(ISNUMBER(AC563)=FALSE,"Não se aplica",IFERROR(VLOOKUP(AC563,Produtos!$A$1:$C$2319,3,FALSE),"Não Cadastrado")))</f>
        <v/>
      </c>
      <c r="AI563" s="106"/>
      <c r="AJ563" s="106" t="str">
        <f>VLOOKUP(Tabela2[[#This Row],[SIEMA]],Siema2025,26,FALSE)</f>
        <v>Em investigação</v>
      </c>
      <c r="AK563" s="109"/>
      <c r="AL563" s="109"/>
      <c r="AM563" s="109"/>
      <c r="AN563" s="110" t="str">
        <f>VLOOKUP(Tabela2[[#This Row],[SIEMA]],Siema2025,51,FALSE)</f>
        <v/>
      </c>
      <c r="AO563" s="110" t="str">
        <f>VLOOKUP(Tabela2[[#This Row],[SIEMA]],Siema2025,53,FALSE)</f>
        <v/>
      </c>
      <c r="AP563" s="110" t="str">
        <f>VLOOKUP(Tabela2[[#This Row],[SIEMA]],Siema2025,55,FALSE)</f>
        <v/>
      </c>
      <c r="AQ563" s="110" t="str">
        <f>VLOOKUP(Tabela2[[#This Row],[SIEMA]],Siema2025,57,FALSE)</f>
        <v/>
      </c>
      <c r="AR563" s="110" t="str">
        <f>VLOOKUP(Tabela2[[#This Row],[SIEMA]],Siema2025,59,FALSE)</f>
        <v/>
      </c>
      <c r="AS563" s="110" t="str">
        <f>VLOOKUP(Tabela2[[#This Row],[SIEMA]],Siema2025,61,FALSE)</f>
        <v>X</v>
      </c>
      <c r="AT563" s="110" t="str">
        <f>VLOOKUP(Tabela2[[#This Row],[SIEMA]],Siema2025,63,FALSE)</f>
        <v/>
      </c>
      <c r="AU563" s="110" t="str">
        <f>VLOOKUP(Tabela2[[#This Row],[SIEMA]],Siema2025,65,FALSE)</f>
        <v/>
      </c>
      <c r="AV563" s="110" t="str">
        <f>VLOOKUP(Tabela2[[#This Row],[SIEMA]],Siema2025,67,FALSE)</f>
        <v/>
      </c>
      <c r="AW563" s="110" t="str">
        <f>VLOOKUP(Tabela2[[#This Row],[SIEMA]],Siema2025,69,FALSE)</f>
        <v/>
      </c>
      <c r="AX563" s="110" t="str">
        <f>VLOOKUP(Tabela2[[#This Row],[SIEMA]],Siema2025,71,FALSE)</f>
        <v/>
      </c>
      <c r="AY563" s="110" t="str">
        <f>VLOOKUP(Tabela2[[#This Row],[SIEMA]],Siema2025,73,FALSE)</f>
        <v/>
      </c>
      <c r="AZ563" s="110" t="str">
        <f>VLOOKUP(Tabela2[[#This Row],[SIEMA]],Siema2025,75,FALSE)</f>
        <v/>
      </c>
      <c r="BA563" s="110" t="str">
        <f>VLOOKUP(Tabela2[[#This Row],[SIEMA]],Siema2025,77,FALSE)</f>
        <v/>
      </c>
      <c r="BB563" s="110" t="str">
        <f>VLOOKUP(Tabela2[[#This Row],[SIEMA]],Siema2025,79,FALSE)</f>
        <v/>
      </c>
      <c r="BC563" s="110" t="str">
        <f>IF(Tabela2[[#This Row],[Outro(s) ]] = "X", "PREENCHER","NA")</f>
        <v>NA</v>
      </c>
      <c r="BD563" s="110" t="str">
        <f>VLOOKUP(Tabela2[[#This Row],[SIEMA]],Siema2025,82,FALSE)</f>
        <v/>
      </c>
      <c r="BE563" s="110" t="str">
        <f>VLOOKUP(Tabela2[[#This Row],[SIEMA]],Siema2025,81,FALSE)</f>
        <v/>
      </c>
      <c r="BF563" s="112" t="str">
        <f>VLOOKUP(Tabela2[[#This Row],[SIEMA]],Siema2025,28,FALSE)</f>
        <v>Petrobras</v>
      </c>
      <c r="BG563" s="112"/>
      <c r="BH563" s="113" t="str">
        <f>VLOOKUP(Tabela2[[#This Row],[SIEMA]],Siema2025,29,FALSE)</f>
        <v>33000167100750</v>
      </c>
      <c r="BI563" s="114" t="str">
        <f>VLOOKUP(Tabela2[[#This Row],[SIEMA]],Siema2025,107,FALSE)</f>
        <v>Não</v>
      </c>
      <c r="BJ563" s="109"/>
      <c r="BK563" s="106"/>
      <c r="BL563" s="108"/>
      <c r="BM563" s="110">
        <f ca="1">IF(Tabela2[[#This Row],[Data de atendimento do Ibama (considerar o primeiro documento/ação)]]="",_xlfn.DAYS(TODAY(),J563),_xlfn.DAYS(Tabela2[[#This Row],[Data de atendimento do Ibama (considerar o primeiro documento/ação)]],J563))</f>
        <v>344</v>
      </c>
      <c r="BN563" s="110" t="str">
        <f>IF(Tabela2[[#This Row],[Atendido pelo Ibama ("Não" ou "Sim")]]="Não","Preencher", IF(Tabela2[[#This Row],[Atendido pelo Ibama ("Não" ou "Sim")]]="Sim","NA",""))</f>
        <v/>
      </c>
      <c r="BO563" s="116"/>
      <c r="BP563" s="110" t="str">
        <f>IF(Tabela2[[#This Row],[Forma de atendimento (primeiro documento/ação)]]= "Outros (especificar)", "PREENCHER","NA")</f>
        <v>NA</v>
      </c>
      <c r="BQ563" s="108"/>
      <c r="BR563" s="110" t="str">
        <f>IF(Tabela2[[#This Row],[Equipe do Ibama foi a campo? Houve sobrevoo do Poseidon?]] = "Sim", "PREENCHER","NA")</f>
        <v>NA</v>
      </c>
      <c r="BS563" s="110" t="str">
        <f>IF(Tabela2[[#This Row],[Se sim, foi emitida Ordem de Emergência? (informações vinculada à coluna CK)]] = "Sim", "PREENCHER","NA")</f>
        <v>NA</v>
      </c>
      <c r="BT563" s="110" t="str">
        <f>IF(Tabela2[[#This Row],[Foi elaborado Relatório de Vistoria pelo Ibama? (informações vinculada à coluna CK)]] = "Sim", "PREENCHER","NA")</f>
        <v>NA</v>
      </c>
      <c r="BU563" s="110" t="str">
        <f>IF(Tabela2[[#This Row],[Houve envio de Informações Pós-acidente (preencher "não se aplica" quando de competência estadual/municipal)]] = "Sim", "PREENCHER","NA")</f>
        <v>NA</v>
      </c>
      <c r="BV563" s="110" t="str">
        <f>IF(Tabela2[[#This Row],[Houve avaliação das informações pós-acidente solicitadas/enviadas?]] = "Sim", "PREENCHER","NA")</f>
        <v>NA</v>
      </c>
      <c r="BW563" s="110" t="str">
        <f>IF(Tabela2[[#This Row],[O Ibama aguarda resposta da empresa/OEMA, etc?]] = "Sim", "PREENCHER","NA")</f>
        <v>NA</v>
      </c>
      <c r="BX563" s="108"/>
      <c r="BY563" s="108"/>
      <c r="BZ563" s="106" t="str">
        <f>IF(Tabela2[[#This Row],[Data do documento de encerramento]]="NA","NA",IF(Tabela2[[#This Row],[Data do documento de encerramento]]="","Pendente de conclusão/ encerramento",_xlfn.DAYS(Tabela2[[#This Row],[Data do documento de encerramento]],J563)))</f>
        <v>Pendente de conclusão/ encerramento</v>
      </c>
      <c r="CA563" s="109"/>
      <c r="CB563" s="109"/>
      <c r="CC563" s="109"/>
      <c r="CD563" s="109"/>
      <c r="CE563" s="109"/>
      <c r="CF563" s="109"/>
    </row>
    <row r="564" spans="1:84" ht="30.75">
      <c r="A564" s="172">
        <v>202581372044</v>
      </c>
      <c r="B564" s="173" t="s">
        <v>9176</v>
      </c>
      <c r="C564" s="110" t="s">
        <v>7133</v>
      </c>
      <c r="D564" s="108" t="s">
        <v>637</v>
      </c>
      <c r="E564" s="108" t="s">
        <v>7305</v>
      </c>
      <c r="F564" s="108"/>
      <c r="G564" s="108" t="s">
        <v>7988</v>
      </c>
      <c r="H564" s="108" t="s">
        <v>7989</v>
      </c>
      <c r="I564" s="106" t="str">
        <f>VLOOKUP(Tabela2[[#This Row],[SIEMA]],Siema2025,19,FALSE)</f>
        <v>Campos</v>
      </c>
      <c r="J564" s="107">
        <f>VLOOKUP(Tabela2[[#This Row],[SIEMA]],Siema2025,2,FALSE)</f>
        <v>45878</v>
      </c>
      <c r="K564" s="107" t="str">
        <f>VLOOKUP(Tabela2[[#This Row],[SIEMA]],Siema2025,16,FALSE)</f>
        <v>Sábado</v>
      </c>
      <c r="L564" s="108" t="str">
        <f>IF(Tabela2[[#This Row],[Data]]="","Sem Informação",VLOOKUP(MONTH(Tabela2[[#This Row],[Data]]),'[1]Validação de dados'!$I$1:$J$13,2,0))</f>
        <v>Agosto</v>
      </c>
      <c r="M564" s="106">
        <f>YEAR(Tabela2[[#This Row],[Data]])</f>
        <v>2025</v>
      </c>
      <c r="N564" s="107" t="str">
        <f>VLOOKUP(Tabela2[[#This Row],[SIEMA]],Siema2025,17,FALSE)</f>
        <v>Matutino</v>
      </c>
      <c r="O564" s="107" t="str">
        <f>VLOOKUP(Tabela2[[#This Row],[SIEMA]],Siema2025,5,FALSE)</f>
        <v>Plataforma</v>
      </c>
      <c r="P564" s="106" t="str">
        <f>VLOOKUP(Tabela2[[#This Row],[SIEMA]],Siema2025,21,FALSE)</f>
        <v/>
      </c>
      <c r="Q564" s="106">
        <v>1267</v>
      </c>
      <c r="R564" s="106" t="s">
        <v>2043</v>
      </c>
      <c r="S564" s="109" t="s">
        <v>2043</v>
      </c>
      <c r="T564" s="106">
        <v>1.8E-5</v>
      </c>
      <c r="U564" s="106" t="s">
        <v>7109</v>
      </c>
      <c r="V564" s="106">
        <f>IF(Q564="","",IF(ISNUMBER(Q564)=FALSE,"Não se aplica",IFERROR(VLOOKUP(Q564,Produtos!$A$1:$C$2319,3,FALSE),"Não Cadastrado")))</f>
        <v>3</v>
      </c>
      <c r="W564" s="106" t="str">
        <f>VLOOKUP(Tabela2[[#This Row],[SIEMA]],Siema2025,10,FALSE)</f>
        <v/>
      </c>
      <c r="X564" s="115"/>
      <c r="Y564" s="111" t="str">
        <f>IF(W564="","", IF(W564="NC","", IF(W564="NE","", IF(W564="NA","",IFERROR(VLOOKUP(W564,Produtos!$A$1:$C$2319,2,FALSE),"Não Cadastrado")))))</f>
        <v/>
      </c>
      <c r="Z564" s="106" t="str">
        <f>VLOOKUP(Tabela2[[#This Row],[SIEMA]],Siema2025,11,FALSE)</f>
        <v xml:space="preserve"> </v>
      </c>
      <c r="AA564" s="106" t="str">
        <f>VLOOKUP(Tabela2[[#This Row],[SIEMA]],Siema2025,12,FALSE)</f>
        <v xml:space="preserve"> </v>
      </c>
      <c r="AB564" s="106" t="str">
        <f>IF(W564="","",IF(ISNUMBER(W564)=FALSE,"Não se aplica",IFERROR(VLOOKUP(W564,Produtos!$A$1:$C$2319,3,FALSE),"Não Cadastrado")))</f>
        <v/>
      </c>
      <c r="AC564" s="106"/>
      <c r="AD564" s="110"/>
      <c r="AE564" s="109" t="str">
        <f>IF(AC564="","", IF(AC564="NC","", IF(AC564="NE","", IF(AC564="NA","",IFERROR(VLOOKUP(AC564,Produtos!$A$1:$C$2319,2,FALSE),"Não Cadastrado")))))</f>
        <v/>
      </c>
      <c r="AF564" s="106"/>
      <c r="AG564" s="106"/>
      <c r="AH564" s="106" t="str">
        <f>IF(AC564="","",IF(ISNUMBER(AC564)=FALSE,"Não se aplica",IFERROR(VLOOKUP(AC564,Produtos!$A$1:$C$2319,3,FALSE),"Não Cadastrado")))</f>
        <v/>
      </c>
      <c r="AI564" s="106"/>
      <c r="AJ564" s="106" t="str">
        <f>VLOOKUP(Tabela2[[#This Row],[SIEMA]],Siema2025,26,FALSE)</f>
        <v>Em investigação</v>
      </c>
      <c r="AK564" s="109" t="s">
        <v>6834</v>
      </c>
      <c r="AL564" s="109"/>
      <c r="AM564" s="109"/>
      <c r="AN564" s="110" t="str">
        <f>VLOOKUP(Tabela2[[#This Row],[SIEMA]],Siema2025,51,FALSE)</f>
        <v/>
      </c>
      <c r="AO564" s="110" t="str">
        <f>VLOOKUP(Tabela2[[#This Row],[SIEMA]],Siema2025,53,FALSE)</f>
        <v/>
      </c>
      <c r="AP564" s="110" t="str">
        <f>VLOOKUP(Tabela2[[#This Row],[SIEMA]],Siema2025,55,FALSE)</f>
        <v/>
      </c>
      <c r="AQ564" s="110" t="str">
        <f>VLOOKUP(Tabela2[[#This Row],[SIEMA]],Siema2025,57,FALSE)</f>
        <v/>
      </c>
      <c r="AR564" s="110" t="str">
        <f>VLOOKUP(Tabela2[[#This Row],[SIEMA]],Siema2025,59,FALSE)</f>
        <v/>
      </c>
      <c r="AS564" s="110" t="str">
        <f>VLOOKUP(Tabela2[[#This Row],[SIEMA]],Siema2025,61,FALSE)</f>
        <v>X</v>
      </c>
      <c r="AT564" s="110" t="str">
        <f>VLOOKUP(Tabela2[[#This Row],[SIEMA]],Siema2025,63,FALSE)</f>
        <v/>
      </c>
      <c r="AU564" s="110" t="str">
        <f>VLOOKUP(Tabela2[[#This Row],[SIEMA]],Siema2025,65,FALSE)</f>
        <v/>
      </c>
      <c r="AV564" s="110" t="str">
        <f>VLOOKUP(Tabela2[[#This Row],[SIEMA]],Siema2025,67,FALSE)</f>
        <v/>
      </c>
      <c r="AW564" s="110" t="str">
        <f>VLOOKUP(Tabela2[[#This Row],[SIEMA]],Siema2025,69,FALSE)</f>
        <v/>
      </c>
      <c r="AX564" s="110" t="str">
        <f>VLOOKUP(Tabela2[[#This Row],[SIEMA]],Siema2025,71,FALSE)</f>
        <v/>
      </c>
      <c r="AY564" s="110" t="str">
        <f>VLOOKUP(Tabela2[[#This Row],[SIEMA]],Siema2025,73,FALSE)</f>
        <v/>
      </c>
      <c r="AZ564" s="110" t="str">
        <f>VLOOKUP(Tabela2[[#This Row],[SIEMA]],Siema2025,75,FALSE)</f>
        <v/>
      </c>
      <c r="BA564" s="110" t="str">
        <f>VLOOKUP(Tabela2[[#This Row],[SIEMA]],Siema2025,77,FALSE)</f>
        <v/>
      </c>
      <c r="BB564" s="110" t="str">
        <f>VLOOKUP(Tabela2[[#This Row],[SIEMA]],Siema2025,79,FALSE)</f>
        <v/>
      </c>
      <c r="BC564" s="110" t="str">
        <f>IF(Tabela2[[#This Row],[Outro(s) ]] = "X", "PREENCHER","NA")</f>
        <v>NA</v>
      </c>
      <c r="BD564" s="110" t="str">
        <f>VLOOKUP(Tabela2[[#This Row],[SIEMA]],Siema2025,82,FALSE)</f>
        <v/>
      </c>
      <c r="BE564" s="110" t="str">
        <f>VLOOKUP(Tabela2[[#This Row],[SIEMA]],Siema2025,81,FALSE)</f>
        <v/>
      </c>
      <c r="BF564" s="112" t="str">
        <f>VLOOKUP(Tabela2[[#This Row],[SIEMA]],Siema2025,28,FALSE)</f>
        <v>PERENCO PETROLEO E GAS DO BRASIL LTDA</v>
      </c>
      <c r="BG564" s="112"/>
      <c r="BH564" s="113" t="str">
        <f>VLOOKUP(Tabela2[[#This Row],[SIEMA]],Siema2025,29,FALSE)</f>
        <v>09309027000135</v>
      </c>
      <c r="BI564" s="114" t="s">
        <v>2696</v>
      </c>
      <c r="BJ564" s="109" t="s">
        <v>7097</v>
      </c>
      <c r="BK564" s="106" t="s">
        <v>2696</v>
      </c>
      <c r="BL564" s="143">
        <v>45999</v>
      </c>
      <c r="BM564" s="110">
        <f ca="1">IF(Tabela2[[#This Row],[Data de atendimento do Ibama (considerar o primeiro documento/ação)]]="",_xlfn.DAYS(TODAY(),J564),_xlfn.DAYS(Tabela2[[#This Row],[Data de atendimento do Ibama (considerar o primeiro documento/ação)]],J564))</f>
        <v>121</v>
      </c>
      <c r="BN564" s="110" t="str">
        <f>IF(Tabela2[[#This Row],[Atendido pelo Ibama ("Não" ou "Sim")]]="Não","Preencher", IF(Tabela2[[#This Row],[Atendido pelo Ibama ("Não" ou "Sim")]]="Sim","NA",""))</f>
        <v>NA</v>
      </c>
      <c r="BO564" s="116" t="s">
        <v>7162</v>
      </c>
      <c r="BP564" s="110" t="str">
        <f>IF(Tabela2[[#This Row],[Forma de atendimento (primeiro documento/ação)]]= "Outros (especificar)", "PREENCHER","NA")</f>
        <v>NA</v>
      </c>
      <c r="BQ564" s="108" t="s">
        <v>123</v>
      </c>
      <c r="BR564" s="110" t="str">
        <f>IF(Tabela2[[#This Row],[Equipe do Ibama foi a campo? Houve sobrevoo do Poseidon?]] = "Sim", "PREENCHER","NA")</f>
        <v>NA</v>
      </c>
      <c r="BS564" s="110" t="str">
        <f>IF(Tabela2[[#This Row],[Se sim, foi emitida Ordem de Emergência? (informações vinculada à coluna CK)]] = "Sim", "PREENCHER","NA")</f>
        <v>NA</v>
      </c>
      <c r="BT564" s="110" t="s">
        <v>7099</v>
      </c>
      <c r="BU564" s="110" t="s">
        <v>2696</v>
      </c>
      <c r="BV564" s="110" t="s">
        <v>123</v>
      </c>
      <c r="BW564" s="110" t="s">
        <v>123</v>
      </c>
      <c r="BX564" s="108"/>
      <c r="BY564" s="143"/>
      <c r="BZ564" s="106" t="str">
        <f>IF(Tabela2[[#This Row],[Data do documento de encerramento]]="NA","NA",IF(Tabela2[[#This Row],[Data do documento de encerramento]]="","Pendente de conclusão/ encerramento",_xlfn.DAYS(Tabela2[[#This Row],[Data do documento de encerramento]],J564)))</f>
        <v>Pendente de conclusão/ encerramento</v>
      </c>
      <c r="CA564" s="109"/>
      <c r="CB564" s="109"/>
      <c r="CC564" s="292" t="s">
        <v>7309</v>
      </c>
      <c r="CD564" s="109" t="s">
        <v>7426</v>
      </c>
      <c r="CE564" s="109" t="s">
        <v>2696</v>
      </c>
      <c r="CF564" s="109" t="s">
        <v>7147</v>
      </c>
    </row>
    <row r="565" spans="1:84" ht="30.75">
      <c r="A565" s="172">
        <v>202581082807</v>
      </c>
      <c r="B565" s="120" t="s">
        <v>9177</v>
      </c>
      <c r="C565" s="110" t="s">
        <v>7133</v>
      </c>
      <c r="D565" s="108" t="s">
        <v>637</v>
      </c>
      <c r="E565" s="108" t="s">
        <v>8406</v>
      </c>
      <c r="F565" s="108"/>
      <c r="G565" s="108" t="s">
        <v>9178</v>
      </c>
      <c r="H565" s="108" t="s">
        <v>9179</v>
      </c>
      <c r="I565" s="106" t="str">
        <f>VLOOKUP(Tabela2[[#This Row],[SIEMA]],Siema2025,19,FALSE)</f>
        <v>Campos</v>
      </c>
      <c r="J565" s="107">
        <f>VLOOKUP(Tabela2[[#This Row],[SIEMA]],Siema2025,2,FALSE)</f>
        <v>45879</v>
      </c>
      <c r="K565" s="107" t="str">
        <f>VLOOKUP(Tabela2[[#This Row],[SIEMA]],Siema2025,16,FALSE)</f>
        <v>Domingo</v>
      </c>
      <c r="L565" s="108" t="str">
        <f>IF(Tabela2[[#This Row],[Data]]="","Sem Informação",VLOOKUP(MONTH(Tabela2[[#This Row],[Data]]),'[1]Validação de dados'!$I$1:$J$13,2,0))</f>
        <v>Agosto</v>
      </c>
      <c r="M565" s="106">
        <f>YEAR(Tabela2[[#This Row],[Data]])</f>
        <v>2025</v>
      </c>
      <c r="N565" s="107" t="str">
        <f>VLOOKUP(Tabela2[[#This Row],[SIEMA]],Siema2025,17,FALSE)</f>
        <v>Madrugada</v>
      </c>
      <c r="O565" s="107" t="s">
        <v>111</v>
      </c>
      <c r="P565" s="106" t="str">
        <f>VLOOKUP(Tabela2[[#This Row],[SIEMA]],Siema2025,21,FALSE)</f>
        <v>Poço 8-RO-189D-RJS.</v>
      </c>
      <c r="Q565" s="106" t="s">
        <v>637</v>
      </c>
      <c r="R565" s="106" t="s">
        <v>7733</v>
      </c>
      <c r="S565" s="109" t="s">
        <v>7138</v>
      </c>
      <c r="T565" s="106" t="s">
        <v>9180</v>
      </c>
      <c r="U565" s="106" t="s">
        <v>7109</v>
      </c>
      <c r="V565" s="106" t="str">
        <f>IF(Q565="","",IF(ISNUMBER(Q565)=FALSE,"Não se aplica",IFERROR(VLOOKUP(Q565,Produtos!$A$1:$C$2319,3,FALSE),"Não Cadastrado")))</f>
        <v>Não se aplica</v>
      </c>
      <c r="W565" s="106"/>
      <c r="X565" s="115"/>
      <c r="Y565" s="111" t="str">
        <f>IF(W565="","", IF(W565="NC","", IF(W565="NE","", IF(W565="NA","",IFERROR(VLOOKUP(W565,Produtos!$A$1:$C$2319,2,FALSE),"Não Cadastrado")))))</f>
        <v/>
      </c>
      <c r="Z565" s="106"/>
      <c r="AA565" s="106"/>
      <c r="AB565" s="106" t="str">
        <f>IF(W565="","",IF(ISNUMBER(W565)=FALSE,"Não se aplica",IFERROR(VLOOKUP(W565,Produtos!$A$1:$C$2319,3,FALSE),"Não Cadastrado")))</f>
        <v/>
      </c>
      <c r="AC565" s="106"/>
      <c r="AD565" s="110"/>
      <c r="AE565" s="109" t="str">
        <f>IF(AC565="","", IF(AC565="NC","", IF(AC565="NE","", IF(AC565="NA","",IFERROR(VLOOKUP(AC565,Produtos!$A$1:$C$2319,2,FALSE),"Não Cadastrado")))))</f>
        <v/>
      </c>
      <c r="AF565" s="106"/>
      <c r="AG565" s="106"/>
      <c r="AH565" s="106" t="str">
        <f>IF(AC565="","",IF(ISNUMBER(AC565)=FALSE,"Não se aplica",IFERROR(VLOOKUP(AC565,Produtos!$A$1:$C$2319,3,FALSE),"Não Cadastrado")))</f>
        <v/>
      </c>
      <c r="AI565" s="106"/>
      <c r="AJ565" s="106" t="str">
        <f>VLOOKUP(Tabela2[[#This Row],[SIEMA]],Siema2025,26,FALSE)</f>
        <v>Rompimento de tubo 1/4" no acumulador piloto do sistema de EHBS.</v>
      </c>
      <c r="AK565" s="109" t="s">
        <v>6834</v>
      </c>
      <c r="AL565" s="109"/>
      <c r="AM565" s="109"/>
      <c r="AN565" s="110" t="str">
        <f>VLOOKUP(Tabela2[[#This Row],[SIEMA]],Siema2025,51,FALSE)</f>
        <v/>
      </c>
      <c r="AO565" s="110" t="str">
        <f>VLOOKUP(Tabela2[[#This Row],[SIEMA]],Siema2025,53,FALSE)</f>
        <v/>
      </c>
      <c r="AP565" s="110" t="str">
        <f>VLOOKUP(Tabela2[[#This Row],[SIEMA]],Siema2025,55,FALSE)</f>
        <v/>
      </c>
      <c r="AQ565" s="110" t="str">
        <f>VLOOKUP(Tabela2[[#This Row],[SIEMA]],Siema2025,57,FALSE)</f>
        <v/>
      </c>
      <c r="AR565" s="110" t="str">
        <f>VLOOKUP(Tabela2[[#This Row],[SIEMA]],Siema2025,59,FALSE)</f>
        <v/>
      </c>
      <c r="AS565" s="110" t="str">
        <f>VLOOKUP(Tabela2[[#This Row],[SIEMA]],Siema2025,61,FALSE)</f>
        <v>X</v>
      </c>
      <c r="AT565" s="110" t="str">
        <f>VLOOKUP(Tabela2[[#This Row],[SIEMA]],Siema2025,63,FALSE)</f>
        <v/>
      </c>
      <c r="AU565" s="110" t="str">
        <f>VLOOKUP(Tabela2[[#This Row],[SIEMA]],Siema2025,65,FALSE)</f>
        <v/>
      </c>
      <c r="AV565" s="110" t="str">
        <f>VLOOKUP(Tabela2[[#This Row],[SIEMA]],Siema2025,67,FALSE)</f>
        <v/>
      </c>
      <c r="AW565" s="110" t="str">
        <f>VLOOKUP(Tabela2[[#This Row],[SIEMA]],Siema2025,69,FALSE)</f>
        <v/>
      </c>
      <c r="AX565" s="110" t="str">
        <f>VLOOKUP(Tabela2[[#This Row],[SIEMA]],Siema2025,71,FALSE)</f>
        <v/>
      </c>
      <c r="AY565" s="110" t="str">
        <f>VLOOKUP(Tabela2[[#This Row],[SIEMA]],Siema2025,73,FALSE)</f>
        <v/>
      </c>
      <c r="AZ565" s="110" t="str">
        <f>VLOOKUP(Tabela2[[#This Row],[SIEMA]],Siema2025,75,FALSE)</f>
        <v/>
      </c>
      <c r="BA565" s="110" t="str">
        <f>VLOOKUP(Tabela2[[#This Row],[SIEMA]],Siema2025,77,FALSE)</f>
        <v/>
      </c>
      <c r="BB565" s="110" t="str">
        <f>VLOOKUP(Tabela2[[#This Row],[SIEMA]],Siema2025,79,FALSE)</f>
        <v/>
      </c>
      <c r="BC565" s="110" t="str">
        <f>IF(Tabela2[[#This Row],[Outro(s) ]] = "X", "PREENCHER","NA")</f>
        <v>NA</v>
      </c>
      <c r="BD565" s="110" t="str">
        <f>VLOOKUP(Tabela2[[#This Row],[SIEMA]],Siema2025,82,FALSE)</f>
        <v/>
      </c>
      <c r="BE565" s="110" t="str">
        <f>VLOOKUP(Tabela2[[#This Row],[SIEMA]],Siema2025,81,FALSE)</f>
        <v/>
      </c>
      <c r="BF565" s="112" t="str">
        <f>VLOOKUP(Tabela2[[#This Row],[SIEMA]],Siema2025,28,FALSE)</f>
        <v>Petrobras</v>
      </c>
      <c r="BG565" s="112"/>
      <c r="BH565" s="113" t="str">
        <f>VLOOKUP(Tabela2[[#This Row],[SIEMA]],Siema2025,29,FALSE)</f>
        <v>33000167000454</v>
      </c>
      <c r="BI565" s="114" t="str">
        <f>VLOOKUP(Tabela2[[#This Row],[SIEMA]],Siema2025,107,FALSE)</f>
        <v>Não</v>
      </c>
      <c r="BJ565" s="109" t="s">
        <v>7097</v>
      </c>
      <c r="BK565" s="106" t="s">
        <v>2696</v>
      </c>
      <c r="BL565" s="143">
        <v>45978</v>
      </c>
      <c r="BM565" s="110">
        <f ca="1">IF(Tabela2[[#This Row],[Data de atendimento do Ibama (considerar o primeiro documento/ação)]]="",_xlfn.DAYS(TODAY(),J565),_xlfn.DAYS(Tabela2[[#This Row],[Data de atendimento do Ibama (considerar o primeiro documento/ação)]],J565))</f>
        <v>99</v>
      </c>
      <c r="BN565" s="110" t="str">
        <f>IF(Tabela2[[#This Row],[Atendido pelo Ibama ("Não" ou "Sim")]]="Não","Preencher", IF(Tabela2[[#This Row],[Atendido pelo Ibama ("Não" ou "Sim")]]="Sim","NA",""))</f>
        <v>NA</v>
      </c>
      <c r="BO565" s="116" t="s">
        <v>7139</v>
      </c>
      <c r="BP565" s="110" t="str">
        <f>IF(Tabela2[[#This Row],[Forma de atendimento (primeiro documento/ação)]]= "Outros (especificar)", "PREENCHER","NA")</f>
        <v>NA</v>
      </c>
      <c r="BQ565" s="108" t="s">
        <v>123</v>
      </c>
      <c r="BR565" s="110" t="str">
        <f>IF(Tabela2[[#This Row],[Equipe do Ibama foi a campo? Houve sobrevoo do Poseidon?]] = "Sim", "PREENCHER","NA")</f>
        <v>NA</v>
      </c>
      <c r="BS565" s="110" t="str">
        <f>IF(Tabela2[[#This Row],[Se sim, foi emitida Ordem de Emergência? (informações vinculada à coluna CK)]] = "Sim", "PREENCHER","NA")</f>
        <v>NA</v>
      </c>
      <c r="BT565" s="110" t="s">
        <v>7112</v>
      </c>
      <c r="BU565" s="110" t="s">
        <v>123</v>
      </c>
      <c r="BV565" s="110" t="s">
        <v>2696</v>
      </c>
      <c r="BW565" s="110" t="s">
        <v>123</v>
      </c>
      <c r="BX565" s="108"/>
      <c r="BY565" s="108"/>
      <c r="BZ565" s="106" t="str">
        <f>IF(Tabela2[[#This Row],[Data do documento de encerramento]]="NA","NA",IF(Tabela2[[#This Row],[Data do documento de encerramento]]="","Pendente de conclusão/ encerramento",_xlfn.DAYS(Tabela2[[#This Row],[Data do documento de encerramento]],J565)))</f>
        <v>Pendente de conclusão/ encerramento</v>
      </c>
      <c r="CA565" s="109"/>
      <c r="CB565" s="109"/>
      <c r="CC565" s="117" t="s">
        <v>7196</v>
      </c>
      <c r="CD565" s="109" t="s">
        <v>123</v>
      </c>
      <c r="CE565" s="109" t="s">
        <v>123</v>
      </c>
      <c r="CF565" s="109" t="s">
        <v>7141</v>
      </c>
    </row>
    <row r="566" spans="1:84" ht="60.75" hidden="1">
      <c r="A566" s="172">
        <v>202581246825</v>
      </c>
      <c r="B566" s="173" t="s">
        <v>9181</v>
      </c>
      <c r="C566" s="110" t="str">
        <f>VLOOKUP(Tabela2[[#This Row],[SIEMA]],Siema2025,4,FALSE)</f>
        <v xml:space="preserve"> MG</v>
      </c>
      <c r="D566" s="108" t="str">
        <f>VLOOKUP(Tabela2[[#This Row],[SIEMA]],Siema2025,3,FALSE)</f>
        <v xml:space="preserve">Romaria </v>
      </c>
      <c r="E566" s="108" t="str">
        <f>VLOOKUP(Tabela2[[#This Row],[SIEMA]],Siema2025,20,FALSE)</f>
        <v>Corredor Centro Leste da Ferrovia Centro Atlânca (FCA)</v>
      </c>
      <c r="F566" s="108"/>
      <c r="G566" s="108" t="s">
        <v>9182</v>
      </c>
      <c r="H566" s="108" t="s">
        <v>9183</v>
      </c>
      <c r="I566" s="106" t="s">
        <v>7118</v>
      </c>
      <c r="J566" s="107">
        <f>VLOOKUP(Tabela2[[#This Row],[SIEMA]],Siema2025,2,FALSE)</f>
        <v>45880</v>
      </c>
      <c r="K566" s="107" t="str">
        <f>VLOOKUP(Tabela2[[#This Row],[SIEMA]],Siema2025,16,FALSE)</f>
        <v>Segunda</v>
      </c>
      <c r="L566" s="108" t="str">
        <f>IF(Tabela2[[#This Row],[Data]]="","Sem Informação",VLOOKUP(MONTH(Tabela2[[#This Row],[Data]]),'[1]Validação de dados'!$I$1:$J$13,2,0))</f>
        <v>Agosto</v>
      </c>
      <c r="M566" s="106">
        <f>YEAR(Tabela2[[#This Row],[Data]])</f>
        <v>2025</v>
      </c>
      <c r="N566" s="107" t="str">
        <f>VLOOKUP(Tabela2[[#This Row],[SIEMA]],Siema2025,17,FALSE)</f>
        <v>Matutino</v>
      </c>
      <c r="O566" s="107" t="str">
        <f>VLOOKUP(Tabela2[[#This Row],[SIEMA]],Siema2025,5,FALSE)</f>
        <v>Ferrovia</v>
      </c>
      <c r="P566" s="106" t="str">
        <f>VLOOKUP(Tabela2[[#This Row],[SIEMA]],Siema2025,21,FALSE)</f>
        <v/>
      </c>
      <c r="Q566" s="106" t="s">
        <v>7119</v>
      </c>
      <c r="R566" s="106" t="s">
        <v>7119</v>
      </c>
      <c r="S566" s="109" t="s">
        <v>7852</v>
      </c>
      <c r="T566" s="106">
        <v>300</v>
      </c>
      <c r="U566" s="106" t="s">
        <v>648</v>
      </c>
      <c r="V566" s="106" t="s">
        <v>7119</v>
      </c>
      <c r="W566" s="106" t="str">
        <f>VLOOKUP(Tabela2[[#This Row],[SIEMA]],Siema2025,10,FALSE)</f>
        <v/>
      </c>
      <c r="X566" s="115"/>
      <c r="Y566" s="111" t="str">
        <f>IF(W566="","", IF(W566="NC","", IF(W566="NE","", IF(W566="NA","",IFERROR(VLOOKUP(W566,Produtos!$A$1:$C$2319,2,FALSE),"Não Cadastrado")))))</f>
        <v/>
      </c>
      <c r="Z566" s="106" t="str">
        <f>VLOOKUP(Tabela2[[#This Row],[SIEMA]],Siema2025,11,FALSE)</f>
        <v xml:space="preserve"> </v>
      </c>
      <c r="AA566" s="106" t="str">
        <f>VLOOKUP(Tabela2[[#This Row],[SIEMA]],Siema2025,12,FALSE)</f>
        <v xml:space="preserve"> </v>
      </c>
      <c r="AB566" s="106" t="str">
        <f>IF(W566="","",IF(ISNUMBER(W566)=FALSE,"Não se aplica",IFERROR(VLOOKUP(W566,Produtos!$A$1:$C$2319,3,FALSE),"Não Cadastrado")))</f>
        <v/>
      </c>
      <c r="AC566" s="106"/>
      <c r="AD566" s="110"/>
      <c r="AE566" s="109" t="str">
        <f>IF(AC566="","", IF(AC566="NC","", IF(AC566="NE","", IF(AC566="NA","",IFERROR(VLOOKUP(AC566,Produtos!$A$1:$C$2319,2,FALSE),"Não Cadastrado")))))</f>
        <v/>
      </c>
      <c r="AF566" s="106"/>
      <c r="AG566" s="106"/>
      <c r="AH566" s="106" t="str">
        <f>IF(AC566="","",IF(ISNUMBER(AC566)=FALSE,"Não se aplica",IFERROR(VLOOKUP(AC566,Produtos!$A$1:$C$2319,3,FALSE),"Não Cadastrado")))</f>
        <v/>
      </c>
      <c r="AI566" s="106"/>
      <c r="AJ566" s="106" t="str">
        <f>VLOOKUP(Tabela2[[#This Row],[SIEMA]],Siema2025,26,FALSE)</f>
        <v/>
      </c>
      <c r="AK566" s="109" t="s">
        <v>7110</v>
      </c>
      <c r="AL566" s="109"/>
      <c r="AM566" s="109"/>
      <c r="AN566" s="110" t="str">
        <f>VLOOKUP(Tabela2[[#This Row],[SIEMA]],Siema2025,51,FALSE)</f>
        <v/>
      </c>
      <c r="AO566" s="110" t="str">
        <f>VLOOKUP(Tabela2[[#This Row],[SIEMA]],Siema2025,53,FALSE)</f>
        <v/>
      </c>
      <c r="AP566" s="110" t="str">
        <f>VLOOKUP(Tabela2[[#This Row],[SIEMA]],Siema2025,55,FALSE)</f>
        <v/>
      </c>
      <c r="AQ566" s="110" t="str">
        <f>VLOOKUP(Tabela2[[#This Row],[SIEMA]],Siema2025,57,FALSE)</f>
        <v/>
      </c>
      <c r="AR566" s="110" t="str">
        <f>VLOOKUP(Tabela2[[#This Row],[SIEMA]],Siema2025,59,FALSE)</f>
        <v/>
      </c>
      <c r="AS566" s="110" t="str">
        <f>VLOOKUP(Tabela2[[#This Row],[SIEMA]],Siema2025,61,FALSE)</f>
        <v/>
      </c>
      <c r="AT566" s="110" t="str">
        <f>VLOOKUP(Tabela2[[#This Row],[SIEMA]],Siema2025,63,FALSE)</f>
        <v/>
      </c>
      <c r="AU566" s="110" t="str">
        <f>VLOOKUP(Tabela2[[#This Row],[SIEMA]],Siema2025,65,FALSE)</f>
        <v>X</v>
      </c>
      <c r="AV566" s="110" t="str">
        <f>VLOOKUP(Tabela2[[#This Row],[SIEMA]],Siema2025,67,FALSE)</f>
        <v/>
      </c>
      <c r="AW566" s="110" t="str">
        <f>VLOOKUP(Tabela2[[#This Row],[SIEMA]],Siema2025,69,FALSE)</f>
        <v/>
      </c>
      <c r="AX566" s="110" t="str">
        <f>VLOOKUP(Tabela2[[#This Row],[SIEMA]],Siema2025,71,FALSE)</f>
        <v/>
      </c>
      <c r="AY566" s="110" t="str">
        <f>VLOOKUP(Tabela2[[#This Row],[SIEMA]],Siema2025,73,FALSE)</f>
        <v/>
      </c>
      <c r="AZ566" s="110" t="str">
        <f>VLOOKUP(Tabela2[[#This Row],[SIEMA]],Siema2025,75,FALSE)</f>
        <v/>
      </c>
      <c r="BA566" s="110" t="str">
        <f>VLOOKUP(Tabela2[[#This Row],[SIEMA]],Siema2025,77,FALSE)</f>
        <v/>
      </c>
      <c r="BB566" s="110" t="str">
        <f>VLOOKUP(Tabela2[[#This Row],[SIEMA]],Siema2025,79,FALSE)</f>
        <v/>
      </c>
      <c r="BC566" s="110" t="str">
        <f>IF(Tabela2[[#This Row],[Outro(s) ]] = "X", "PREENCHER","NA")</f>
        <v>NA</v>
      </c>
      <c r="BD566" s="110" t="str">
        <f>VLOOKUP(Tabela2[[#This Row],[SIEMA]],Siema2025,82,FALSE)</f>
        <v/>
      </c>
      <c r="BE566" s="110" t="str">
        <f>VLOOKUP(Tabela2[[#This Row],[SIEMA]],Siema2025,81,FALSE)</f>
        <v/>
      </c>
      <c r="BF566" s="112" t="s">
        <v>7169</v>
      </c>
      <c r="BG566" s="112" t="s">
        <v>7170</v>
      </c>
      <c r="BH566" s="113" t="str">
        <f>VLOOKUP(Tabela2[[#This Row],[SIEMA]],Siema2025,29,FALSE)</f>
        <v/>
      </c>
      <c r="BI566" s="114" t="str">
        <f>VLOOKUP(Tabela2[[#This Row],[SIEMA]],Siema2025,107,FALSE)</f>
        <v>Não</v>
      </c>
      <c r="BJ566" s="109" t="s">
        <v>7097</v>
      </c>
      <c r="BK566" s="106" t="s">
        <v>2696</v>
      </c>
      <c r="BL566" s="143">
        <v>45883</v>
      </c>
      <c r="BM566" s="110">
        <f ca="1">IF(Tabela2[[#This Row],[Data de atendimento do Ibama (considerar o primeiro documento/ação)]]="",_xlfn.DAYS(TODAY(),J566),_xlfn.DAYS(Tabela2[[#This Row],[Data de atendimento do Ibama (considerar o primeiro documento/ação)]],J566))</f>
        <v>3</v>
      </c>
      <c r="BN566" s="110" t="str">
        <f>IF(Tabela2[[#This Row],[Atendido pelo Ibama ("Não" ou "Sim")]]="Não","Preencher", IF(Tabela2[[#This Row],[Atendido pelo Ibama ("Não" ou "Sim")]]="Sim","NA",""))</f>
        <v>NA</v>
      </c>
      <c r="BO566" s="116" t="s">
        <v>7098</v>
      </c>
      <c r="BP566" s="110" t="str">
        <f>IF(Tabela2[[#This Row],[Forma de atendimento (primeiro documento/ação)]]= "Outros (especificar)", "PREENCHER","NA")</f>
        <v>NA</v>
      </c>
      <c r="BQ566" s="108" t="s">
        <v>2696</v>
      </c>
      <c r="BR566" s="110" t="s">
        <v>123</v>
      </c>
      <c r="BS566" s="110" t="s">
        <v>2696</v>
      </c>
      <c r="BT566" s="110" t="s">
        <v>7099</v>
      </c>
      <c r="BU566" s="110" t="s">
        <v>2696</v>
      </c>
      <c r="BV566" s="110" t="s">
        <v>123</v>
      </c>
      <c r="BW566" s="110" t="s">
        <v>123</v>
      </c>
      <c r="BX566" s="108"/>
      <c r="BY566" s="108"/>
      <c r="BZ566" s="106" t="str">
        <f>IF(Tabela2[[#This Row],[Data do documento de encerramento]]="NA","NA",IF(Tabela2[[#This Row],[Data do documento de encerramento]]="","Pendente de conclusão/ encerramento",_xlfn.DAYS(Tabela2[[#This Row],[Data do documento de encerramento]],J566)))</f>
        <v>Pendente de conclusão/ encerramento</v>
      </c>
      <c r="CA566" s="109"/>
      <c r="CB566" s="109"/>
      <c r="CC566" s="109"/>
      <c r="CD566" s="109"/>
      <c r="CE566" s="109"/>
      <c r="CF566" s="109"/>
    </row>
    <row r="567" spans="1:84" ht="76.5" hidden="1">
      <c r="A567" s="172">
        <v>202581268424</v>
      </c>
      <c r="B567" s="173" t="s">
        <v>9184</v>
      </c>
      <c r="C567" s="110" t="str">
        <f>VLOOKUP(Tabela2[[#This Row],[SIEMA]],Siema2025,4,FALSE)</f>
        <v xml:space="preserve"> GO</v>
      </c>
      <c r="D567" s="108" t="str">
        <f>VLOOKUP(Tabela2[[#This Row],[SIEMA]],Siema2025,3,FALSE)</f>
        <v xml:space="preserve">Goiandira </v>
      </c>
      <c r="E567" s="108" t="str">
        <f>VLOOKUP(Tabela2[[#This Row],[SIEMA]],Siema2025,20,FALSE)</f>
        <v>Rua Jesuíno Martins Macedo, 25 - Vila Cristina</v>
      </c>
      <c r="F567" s="108"/>
      <c r="G567" s="108" t="s">
        <v>9185</v>
      </c>
      <c r="H567" s="108" t="s">
        <v>9186</v>
      </c>
      <c r="I567" s="106" t="s">
        <v>7118</v>
      </c>
      <c r="J567" s="107">
        <f>VLOOKUP(Tabela2[[#This Row],[SIEMA]],Siema2025,2,FALSE)</f>
        <v>45880</v>
      </c>
      <c r="K567" s="107" t="str">
        <f>VLOOKUP(Tabela2[[#This Row],[SIEMA]],Siema2025,16,FALSE)</f>
        <v>Segunda</v>
      </c>
      <c r="L567" s="108" t="str">
        <f>IF(Tabela2[[#This Row],[Data]]="","Sem Informação",VLOOKUP(MONTH(Tabela2[[#This Row],[Data]]),'[1]Validação de dados'!$I$1:$J$13,2,0))</f>
        <v>Agosto</v>
      </c>
      <c r="M567" s="106">
        <f>YEAR(Tabela2[[#This Row],[Data]])</f>
        <v>2025</v>
      </c>
      <c r="N567" s="107" t="str">
        <f>VLOOKUP(Tabela2[[#This Row],[SIEMA]],Siema2025,17,FALSE)</f>
        <v>Vespertino</v>
      </c>
      <c r="O567" s="107" t="str">
        <f>VLOOKUP(Tabela2[[#This Row],[SIEMA]],Siema2025,5,FALSE)</f>
        <v>Ferrovia</v>
      </c>
      <c r="P567" s="106"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67" s="106" t="s">
        <v>7119</v>
      </c>
      <c r="R567" s="106" t="s">
        <v>7119</v>
      </c>
      <c r="S567" s="109" t="s">
        <v>7119</v>
      </c>
      <c r="T567" s="106"/>
      <c r="U567" s="106" t="str">
        <f>VLOOKUP(Tabela2[[#This Row],[SIEMA]],Siema2025,12,FALSE)</f>
        <v xml:space="preserve"> </v>
      </c>
      <c r="V567" s="106" t="s">
        <v>7119</v>
      </c>
      <c r="W567" s="106" t="str">
        <f>VLOOKUP(Tabela2[[#This Row],[SIEMA]],Siema2025,10,FALSE)</f>
        <v/>
      </c>
      <c r="X567" s="115"/>
      <c r="Y567" s="111" t="str">
        <f>IF(W567="","", IF(W567="NC","", IF(W567="NE","", IF(W567="NA","",IFERROR(VLOOKUP(W567,Produtos!$A$1:$C$2319,2,FALSE),"Não Cadastrado")))))</f>
        <v/>
      </c>
      <c r="Z567" s="106" t="str">
        <f>VLOOKUP(Tabela2[[#This Row],[SIEMA]],Siema2025,11,FALSE)</f>
        <v xml:space="preserve"> </v>
      </c>
      <c r="AA567" s="106" t="str">
        <f>VLOOKUP(Tabela2[[#This Row],[SIEMA]],Siema2025,12,FALSE)</f>
        <v xml:space="preserve"> </v>
      </c>
      <c r="AB567" s="106" t="str">
        <f>IF(W567="","",IF(ISNUMBER(W567)=FALSE,"Não se aplica",IFERROR(VLOOKUP(W567,Produtos!$A$1:$C$2319,3,FALSE),"Não Cadastrado")))</f>
        <v/>
      </c>
      <c r="AC567" s="106"/>
      <c r="AD567" s="110"/>
      <c r="AE567" s="109" t="str">
        <f>IF(AC567="","", IF(AC567="NC","", IF(AC567="NE","", IF(AC567="NA","",IFERROR(VLOOKUP(AC567,Produtos!$A$1:$C$2319,2,FALSE),"Não Cadastrado")))))</f>
        <v/>
      </c>
      <c r="AF567" s="106"/>
      <c r="AG567" s="106"/>
      <c r="AH567" s="106" t="str">
        <f>IF(AC567="","",IF(ISNUMBER(AC567)=FALSE,"Não se aplica",IFERROR(VLOOKUP(AC567,Produtos!$A$1:$C$2319,3,FALSE),"Não Cadastrado")))</f>
        <v/>
      </c>
      <c r="AI567" s="106"/>
      <c r="AJ567" s="106" t="str">
        <f>VLOOKUP(Tabela2[[#This Row],[SIEMA]],Siema2025,26,FALSE)</f>
        <v/>
      </c>
      <c r="AK567" s="109" t="s">
        <v>7827</v>
      </c>
      <c r="AL567" s="109"/>
      <c r="AM567" s="109"/>
      <c r="AN567" s="110" t="str">
        <f>VLOOKUP(Tabela2[[#This Row],[SIEMA]],Siema2025,51,FALSE)</f>
        <v/>
      </c>
      <c r="AO567" s="110" t="str">
        <f>VLOOKUP(Tabela2[[#This Row],[SIEMA]],Siema2025,53,FALSE)</f>
        <v/>
      </c>
      <c r="AP567" s="110" t="str">
        <f>VLOOKUP(Tabela2[[#This Row],[SIEMA]],Siema2025,55,FALSE)</f>
        <v/>
      </c>
      <c r="AQ567" s="110" t="str">
        <f>VLOOKUP(Tabela2[[#This Row],[SIEMA]],Siema2025,57,FALSE)</f>
        <v/>
      </c>
      <c r="AR567" s="110" t="str">
        <f>VLOOKUP(Tabela2[[#This Row],[SIEMA]],Siema2025,59,FALSE)</f>
        <v/>
      </c>
      <c r="AS567" s="110" t="str">
        <f>VLOOKUP(Tabela2[[#This Row],[SIEMA]],Siema2025,61,FALSE)</f>
        <v/>
      </c>
      <c r="AT567" s="110" t="str">
        <f>VLOOKUP(Tabela2[[#This Row],[SIEMA]],Siema2025,63,FALSE)</f>
        <v/>
      </c>
      <c r="AU567" s="110"/>
      <c r="AV567" s="110" t="str">
        <f>VLOOKUP(Tabela2[[#This Row],[SIEMA]],Siema2025,67,FALSE)</f>
        <v/>
      </c>
      <c r="AW567" s="110" t="str">
        <f>VLOOKUP(Tabela2[[#This Row],[SIEMA]],Siema2025,69,FALSE)</f>
        <v/>
      </c>
      <c r="AX567" s="110" t="s">
        <v>7130</v>
      </c>
      <c r="AY567" s="110" t="str">
        <f>VLOOKUP(Tabela2[[#This Row],[SIEMA]],Siema2025,73,FALSE)</f>
        <v/>
      </c>
      <c r="AZ567" s="110" t="str">
        <f>VLOOKUP(Tabela2[[#This Row],[SIEMA]],Siema2025,75,FALSE)</f>
        <v/>
      </c>
      <c r="BA567" s="110" t="str">
        <f>VLOOKUP(Tabela2[[#This Row],[SIEMA]],Siema2025,77,FALSE)</f>
        <v/>
      </c>
      <c r="BB567" s="110" t="s">
        <v>7130</v>
      </c>
      <c r="BC567" s="110" t="s">
        <v>9187</v>
      </c>
      <c r="BD567" s="110" t="str">
        <f>VLOOKUP(Tabela2[[#This Row],[SIEMA]],Siema2025,82,FALSE)</f>
        <v/>
      </c>
      <c r="BE567" s="110" t="str">
        <f>VLOOKUP(Tabela2[[#This Row],[SIEMA]],Siema2025,81,FALSE)</f>
        <v/>
      </c>
      <c r="BF567" s="112" t="s">
        <v>7169</v>
      </c>
      <c r="BG567" s="112" t="s">
        <v>7170</v>
      </c>
      <c r="BH567" s="113" t="str">
        <f>VLOOKUP(Tabela2[[#This Row],[SIEMA]],Siema2025,29,FALSE)</f>
        <v>00924429000680</v>
      </c>
      <c r="BI567" s="114" t="str">
        <f>VLOOKUP(Tabela2[[#This Row],[SIEMA]],Siema2025,107,FALSE)</f>
        <v>Não</v>
      </c>
      <c r="BJ567" s="109" t="s">
        <v>7097</v>
      </c>
      <c r="BK567" s="106" t="s">
        <v>2696</v>
      </c>
      <c r="BL567" s="143">
        <v>45896</v>
      </c>
      <c r="BM567" s="110">
        <f ca="1">IF(Tabela2[[#This Row],[Data de atendimento do Ibama (considerar o primeiro documento/ação)]]="",_xlfn.DAYS(TODAY(),J567),_xlfn.DAYS(Tabela2[[#This Row],[Data de atendimento do Ibama (considerar o primeiro documento/ação)]],J567))</f>
        <v>16</v>
      </c>
      <c r="BN567" s="110" t="str">
        <f>IF(Tabela2[[#This Row],[Atendido pelo Ibama ("Não" ou "Sim")]]="Não","Preencher", IF(Tabela2[[#This Row],[Atendido pelo Ibama ("Não" ou "Sim")]]="Sim","NA",""))</f>
        <v>NA</v>
      </c>
      <c r="BO567" s="116" t="s">
        <v>7139</v>
      </c>
      <c r="BP567" s="110" t="str">
        <f>IF(Tabela2[[#This Row],[Forma de atendimento (primeiro documento/ação)]]= "Outros (especificar)", "PREENCHER","NA")</f>
        <v>NA</v>
      </c>
      <c r="BQ567" s="108" t="s">
        <v>2696</v>
      </c>
      <c r="BR567" s="110" t="s">
        <v>2696</v>
      </c>
      <c r="BS567" s="110" t="s">
        <v>2696</v>
      </c>
      <c r="BT567" s="110" t="s">
        <v>7099</v>
      </c>
      <c r="BU567" s="110" t="s">
        <v>123</v>
      </c>
      <c r="BV567" s="110" t="s">
        <v>123</v>
      </c>
      <c r="BW567" s="110" t="s">
        <v>123</v>
      </c>
      <c r="BX567" s="108"/>
      <c r="BY567" s="143"/>
      <c r="BZ567" s="106" t="str">
        <f>IF(Tabela2[[#This Row],[Data do documento de encerramento]]="NA","NA",IF(Tabela2[[#This Row],[Data do documento de encerramento]]="","Pendente de conclusão/ encerramento",_xlfn.DAYS(Tabela2[[#This Row],[Data do documento de encerramento]],J567)))</f>
        <v>Pendente de conclusão/ encerramento</v>
      </c>
      <c r="CA567" s="109"/>
      <c r="CB567" s="109"/>
      <c r="CC567" s="117"/>
      <c r="CD567" s="109"/>
      <c r="CE567" s="109"/>
      <c r="CF567" s="109"/>
    </row>
    <row r="568" spans="1:84" ht="45.75" hidden="1">
      <c r="A568" s="172">
        <v>202581364811</v>
      </c>
      <c r="B568" s="173" t="s">
        <v>9188</v>
      </c>
      <c r="C568" s="110" t="str">
        <f>VLOOKUP(Tabela2[[#This Row],[SIEMA]],Siema2025,4,FALSE)</f>
        <v xml:space="preserve"> MG</v>
      </c>
      <c r="D568" s="108" t="str">
        <f>VLOOKUP(Tabela2[[#This Row],[SIEMA]],Siema2025,3,FALSE)</f>
        <v xml:space="preserve">Ouro Preto </v>
      </c>
      <c r="E568" s="108" t="s">
        <v>9189</v>
      </c>
      <c r="F568" s="108" t="s">
        <v>9190</v>
      </c>
      <c r="G568" s="108" t="s">
        <v>9191</v>
      </c>
      <c r="H568" s="108" t="s">
        <v>9192</v>
      </c>
      <c r="I568" s="106" t="s">
        <v>7118</v>
      </c>
      <c r="J568" s="107">
        <f>VLOOKUP(Tabela2[[#This Row],[SIEMA]],Siema2025,2,FALSE)</f>
        <v>45880</v>
      </c>
      <c r="K568" s="107" t="str">
        <f>VLOOKUP(Tabela2[[#This Row],[SIEMA]],Siema2025,16,FALSE)</f>
        <v>Segunda</v>
      </c>
      <c r="L568" s="108" t="str">
        <f>IF(Tabela2[[#This Row],[Data]]="","Sem Informação",VLOOKUP(MONTH(Tabela2[[#This Row],[Data]]),'[1]Validação de dados'!$I$1:$J$13,2,0))</f>
        <v>Agosto</v>
      </c>
      <c r="M568" s="106">
        <f>YEAR(Tabela2[[#This Row],[Data]])</f>
        <v>2025</v>
      </c>
      <c r="N568" s="107" t="str">
        <f>VLOOKUP(Tabela2[[#This Row],[SIEMA]],Siema2025,17,FALSE)</f>
        <v>Vespertino</v>
      </c>
      <c r="O568" s="107" t="str">
        <f>VLOOKUP(Tabela2[[#This Row],[SIEMA]],Siema2025,5,FALSE)</f>
        <v>Rodovia</v>
      </c>
      <c r="P568" s="106" t="str">
        <f>VLOOKUP(Tabela2[[#This Row],[SIEMA]],Siema2025,21,FALSE)</f>
        <v>Transporte rodoviário</v>
      </c>
      <c r="Q568" s="106">
        <v>1824</v>
      </c>
      <c r="R568" s="106" t="str">
        <f>VLOOKUP(Tabela2[[#This Row],[SIEMA]],Siema2025,10,FALSE)</f>
        <v/>
      </c>
      <c r="S568" s="109" t="str">
        <f>IF(Q568="","", IF(Q568="NC","", IF(Q568="NE","", IF(Q568="NA","",IFERROR(VLOOKUP(Q568,[1]Produtos!$A$1:$C$2319,2,FALSE),"Não Cadastrado")))))</f>
        <v>HIDRÓXIDO DE SÓDIO SOLUÇÃO</v>
      </c>
      <c r="T568" s="106" t="s">
        <v>6834</v>
      </c>
      <c r="U568" s="106" t="s">
        <v>7062</v>
      </c>
      <c r="V568" s="106">
        <f>IF(Q568="","",IF(ISNUMBER(Q568)=FALSE,"Não se aplica",IFERROR(VLOOKUP(Q568,Produtos!$A$1:$C$2319,3,FALSE),"Não Cadastrado")))</f>
        <v>8</v>
      </c>
      <c r="W568" s="106" t="str">
        <f>VLOOKUP(Tabela2[[#This Row],[SIEMA]],Siema2025,10,FALSE)</f>
        <v/>
      </c>
      <c r="X568" s="115" t="str">
        <f>IF(Tabela2[[#This Row],[Origem do acidente]] = "Plataforma", "PREENCHER","NA")</f>
        <v>NA</v>
      </c>
      <c r="Y568" s="111"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10"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9193</v>
      </c>
      <c r="AK568" s="109" t="s">
        <v>6834</v>
      </c>
      <c r="AL568" s="109" t="s">
        <v>7175</v>
      </c>
      <c r="AM568" s="109"/>
      <c r="AN568" s="110" t="str">
        <f>VLOOKUP(Tabela2[[#This Row],[SIEMA]],Siema2025,51,FALSE)</f>
        <v/>
      </c>
      <c r="AO568" s="110" t="str">
        <f>VLOOKUP(Tabela2[[#This Row],[SIEMA]],Siema2025,53,FALSE)</f>
        <v/>
      </c>
      <c r="AP568" s="110" t="str">
        <f>VLOOKUP(Tabela2[[#This Row],[SIEMA]],Siema2025,55,FALSE)</f>
        <v/>
      </c>
      <c r="AQ568" s="110" t="str">
        <f>VLOOKUP(Tabela2[[#This Row],[SIEMA]],Siema2025,57,FALSE)</f>
        <v/>
      </c>
      <c r="AR568" s="110" t="str">
        <f>VLOOKUP(Tabela2[[#This Row],[SIEMA]],Siema2025,59,FALSE)</f>
        <v/>
      </c>
      <c r="AS568" s="110" t="str">
        <f>VLOOKUP(Tabela2[[#This Row],[SIEMA]],Siema2025,61,FALSE)</f>
        <v/>
      </c>
      <c r="AT568" s="110" t="str">
        <f>VLOOKUP(Tabela2[[#This Row],[SIEMA]],Siema2025,63,FALSE)</f>
        <v/>
      </c>
      <c r="AU568" s="110" t="str">
        <f>VLOOKUP(Tabela2[[#This Row],[SIEMA]],Siema2025,65,FALSE)</f>
        <v>X</v>
      </c>
      <c r="AV568" s="110" t="str">
        <f>VLOOKUP(Tabela2[[#This Row],[SIEMA]],Siema2025,67,FALSE)</f>
        <v/>
      </c>
      <c r="AW568" s="110" t="str">
        <f>VLOOKUP(Tabela2[[#This Row],[SIEMA]],Siema2025,69,FALSE)</f>
        <v/>
      </c>
      <c r="AX568" s="110" t="str">
        <f>VLOOKUP(Tabela2[[#This Row],[SIEMA]],Siema2025,71,FALSE)</f>
        <v/>
      </c>
      <c r="AY568" s="110" t="str">
        <f>VLOOKUP(Tabela2[[#This Row],[SIEMA]],Siema2025,73,FALSE)</f>
        <v/>
      </c>
      <c r="AZ568" s="110" t="str">
        <f>VLOOKUP(Tabela2[[#This Row],[SIEMA]],Siema2025,75,FALSE)</f>
        <v/>
      </c>
      <c r="BA568" s="110" t="str">
        <f>VLOOKUP(Tabela2[[#This Row],[SIEMA]],Siema2025,77,FALSE)</f>
        <v/>
      </c>
      <c r="BB568" s="110" t="str">
        <f>VLOOKUP(Tabela2[[#This Row],[SIEMA]],Siema2025,79,FALSE)</f>
        <v/>
      </c>
      <c r="BC568" s="110" t="str">
        <f>IF(Tabela2[[#This Row],[Outro(s) ]] = "X", "PREENCHER","NA")</f>
        <v>NA</v>
      </c>
      <c r="BD568" s="110" t="str">
        <f>VLOOKUP(Tabela2[[#This Row],[SIEMA]],Siema2025,82,FALSE)</f>
        <v/>
      </c>
      <c r="BE568" s="110" t="str">
        <f>VLOOKUP(Tabela2[[#This Row],[SIEMA]],Siema2025,81,FALSE)</f>
        <v/>
      </c>
      <c r="BF568" s="112" t="str">
        <f>VLOOKUP(Tabela2[[#This Row],[SIEMA]],Siema2025,28,FALSE)</f>
        <v>PSTrans Transporte Ltda</v>
      </c>
      <c r="BG568" s="112"/>
      <c r="BH568" s="113" t="s">
        <v>6834</v>
      </c>
      <c r="BI568" s="114" t="str">
        <f>VLOOKUP(Tabela2[[#This Row],[SIEMA]],Siema2025,107,FALSE)</f>
        <v>Não</v>
      </c>
      <c r="BJ568" s="109" t="s">
        <v>7097</v>
      </c>
      <c r="BK568" s="106" t="s">
        <v>2696</v>
      </c>
      <c r="BL568" s="143">
        <v>45887</v>
      </c>
      <c r="BM568" s="110">
        <f ca="1">IF(Tabela2[[#This Row],[Data de atendimento do Ibama (considerar o primeiro documento/ação)]]="",_xlfn.DAYS(TODAY(),J568),_xlfn.DAYS(Tabela2[[#This Row],[Data de atendimento do Ibama (considerar o primeiro documento/ação)]],J568))</f>
        <v>7</v>
      </c>
      <c r="BN568" s="110" t="str">
        <f>IF(Tabela2[[#This Row],[Atendido pelo Ibama ("Não" ou "Sim")]]="Não","Preencher", IF(Tabela2[[#This Row],[Atendido pelo Ibama ("Não" ou "Sim")]]="Sim","NA",""))</f>
        <v>NA</v>
      </c>
      <c r="BO568" s="116" t="s">
        <v>7098</v>
      </c>
      <c r="BP568" s="110" t="str">
        <f>IF(Tabela2[[#This Row],[Forma de atendimento (primeiro documento/ação)]]= "Outros (especificar)", "PREENCHER","NA")</f>
        <v>NA</v>
      </c>
      <c r="BQ568" s="108" t="s">
        <v>123</v>
      </c>
      <c r="BR568" s="110" t="str">
        <f>IF(Tabela2[[#This Row],[Equipe do Ibama foi a campo? Houve sobrevoo do Poseidon?]] = "Sim", "PREENCHER","NA")</f>
        <v>NA</v>
      </c>
      <c r="BS568" s="110" t="str">
        <f>IF(Tabela2[[#This Row],[Se sim, foi emitida Ordem de Emergência? (informações vinculada à coluna CK)]] = "Sim", "PREENCHER","NA")</f>
        <v>NA</v>
      </c>
      <c r="BT568" s="110" t="s">
        <v>7112</v>
      </c>
      <c r="BU568" s="110" t="str">
        <f>IF(Tabela2[[#This Row],[Houve envio de Informações Pós-acidente (preencher "não se aplica" quando de competência estadual/municipal)]] = "Sim", "PREENCHER","NA")</f>
        <v>NA</v>
      </c>
      <c r="BV568" s="110" t="s">
        <v>2696</v>
      </c>
      <c r="BW568" s="110" t="s">
        <v>123</v>
      </c>
      <c r="BX568" s="108" t="s">
        <v>7119</v>
      </c>
      <c r="BY568" s="108"/>
      <c r="BZ568" s="106" t="str">
        <f>IF(Tabela2[[#This Row],[Data do documento de encerramento]]="NA","NA",IF(Tabela2[[#This Row],[Data do documento de encerramento]]="","Pendente de conclusão/ encerramento",_xlfn.DAYS(Tabela2[[#This Row],[Data do documento de encerramento]],J568)))</f>
        <v>Pendente de conclusão/ encerramento</v>
      </c>
      <c r="CA568" s="109"/>
      <c r="CB568" s="109"/>
      <c r="CC568" s="109"/>
      <c r="CD568" s="109"/>
      <c r="CE568" s="109"/>
      <c r="CF568" s="109"/>
    </row>
    <row r="569" spans="1:84" ht="60.75" hidden="1">
      <c r="A569" s="216">
        <v>202581972008</v>
      </c>
      <c r="B569" s="217" t="s">
        <v>9194</v>
      </c>
      <c r="C569" s="218" t="str">
        <f>VLOOKUP(Tabela2[[#This Row],[SIEMA]],Siema2025,4,FALSE)</f>
        <v xml:space="preserve"> MG</v>
      </c>
      <c r="D569" s="219" t="str">
        <f>VLOOKUP(Tabela2[[#This Row],[SIEMA]],Siema2025,3,FALSE)</f>
        <v xml:space="preserve">Romaria </v>
      </c>
      <c r="E569" s="219" t="str">
        <f>VLOOKUP(Tabela2[[#This Row],[SIEMA]],Siema2025,20,FALSE)</f>
        <v>Corredor Centro Leste da Ferrovia Centro Atlântica (FCA), km 982</v>
      </c>
      <c r="F569" s="219"/>
      <c r="G569" s="219" t="s">
        <v>9195</v>
      </c>
      <c r="H569" s="219" t="s">
        <v>9196</v>
      </c>
      <c r="I569" s="220" t="s">
        <v>7118</v>
      </c>
      <c r="J569" s="221">
        <f>VLOOKUP(Tabela2[[#This Row],[SIEMA]],Siema2025,2,FALSE)</f>
        <v>45880</v>
      </c>
      <c r="K569" s="221" t="str">
        <f>VLOOKUP(Tabela2[[#This Row],[SIEMA]],Siema2025,16,FALSE)</f>
        <v>Segunda</v>
      </c>
      <c r="L569" s="219" t="str">
        <f>IF(Tabela2[[#This Row],[Data]]="","Sem Informação",VLOOKUP(MONTH(Tabela2[[#This Row],[Data]]),'[1]Validação de dados'!$I$1:$J$13,2,0))</f>
        <v>Agosto</v>
      </c>
      <c r="M569" s="220">
        <f>YEAR(Tabela2[[#This Row],[Data]])</f>
        <v>2025</v>
      </c>
      <c r="N569" s="221" t="str">
        <f>VLOOKUP(Tabela2[[#This Row],[SIEMA]],Siema2025,17,FALSE)</f>
        <v>Matutino</v>
      </c>
      <c r="O569" s="221" t="str">
        <f>VLOOKUP(Tabela2[[#This Row],[SIEMA]],Siema2025,5,FALSE)</f>
        <v>Ferrovia</v>
      </c>
      <c r="P569" s="220" t="str">
        <f>VLOOKUP(Tabela2[[#This Row],[SIEMA]],Siema2025,21,FALSE)</f>
        <v>Acidente ferroviário</v>
      </c>
      <c r="Q569" s="220" t="s">
        <v>7119</v>
      </c>
      <c r="R569" s="220" t="s">
        <v>9197</v>
      </c>
      <c r="S569" s="222" t="s">
        <v>7852</v>
      </c>
      <c r="T569" s="220" t="str">
        <f>VLOOKUP(Tabela2[[#This Row],[SIEMA]],Siema2025,11,FALSE)</f>
        <v>200</v>
      </c>
      <c r="U569" s="220" t="s">
        <v>648</v>
      </c>
      <c r="V569" s="220" t="s">
        <v>7119</v>
      </c>
      <c r="W569" s="220"/>
      <c r="X569" s="223"/>
      <c r="Y569" s="224" t="str">
        <f>IF(W569="","", IF(W569="NC","", IF(W569="NE","", IF(W569="NA","",IFERROR(VLOOKUP(W569,Produtos!$A$1:$C$2319,2,FALSE),"Não Cadastrado")))))</f>
        <v/>
      </c>
      <c r="Z569" s="220"/>
      <c r="AA569" s="220"/>
      <c r="AB569" s="220" t="str">
        <f>IF(W569="","",IF(ISNUMBER(W569)=FALSE,"Não se aplica",IFERROR(VLOOKUP(W569,Produtos!$A$1:$C$2319,3,FALSE),"Não Cadastrado")))</f>
        <v/>
      </c>
      <c r="AC569" s="220"/>
      <c r="AD569" s="218"/>
      <c r="AE569" s="222" t="str">
        <f>IF(AC569="","", IF(AC569="NC","", IF(AC569="NE","", IF(AC569="NA","",IFERROR(VLOOKUP(AC569,Produtos!$A$1:$C$2319,2,FALSE),"Não Cadastrado")))))</f>
        <v/>
      </c>
      <c r="AF569" s="220"/>
      <c r="AG569" s="220"/>
      <c r="AH569" s="220" t="str">
        <f>IF(AC569="","",IF(ISNUMBER(AC569)=FALSE,"Não se aplica",IFERROR(VLOOKUP(AC569,Produtos!$A$1:$C$2319,3,FALSE),"Não Cadastrado")))</f>
        <v/>
      </c>
      <c r="AI569" s="220"/>
      <c r="AJ569" s="220" t="str">
        <f>VLOOKUP(Tabela2[[#This Row],[SIEMA]],Siema2025,26,FALSE)</f>
        <v>Problema com o funcionamento da locomotiva</v>
      </c>
      <c r="AK569" s="222" t="s">
        <v>7110</v>
      </c>
      <c r="AL569" s="222"/>
      <c r="AM569" s="222"/>
      <c r="AN569" s="218" t="str">
        <f>VLOOKUP(Tabela2[[#This Row],[SIEMA]],Siema2025,51,FALSE)</f>
        <v/>
      </c>
      <c r="AO569" s="218" t="str">
        <f>VLOOKUP(Tabela2[[#This Row],[SIEMA]],Siema2025,53,FALSE)</f>
        <v/>
      </c>
      <c r="AP569" s="218" t="str">
        <f>VLOOKUP(Tabela2[[#This Row],[SIEMA]],Siema2025,55,FALSE)</f>
        <v/>
      </c>
      <c r="AQ569" s="218" t="str">
        <f>VLOOKUP(Tabela2[[#This Row],[SIEMA]],Siema2025,57,FALSE)</f>
        <v/>
      </c>
      <c r="AR569" s="218" t="str">
        <f>VLOOKUP(Tabela2[[#This Row],[SIEMA]],Siema2025,59,FALSE)</f>
        <v/>
      </c>
      <c r="AS569" s="218" t="str">
        <f>VLOOKUP(Tabela2[[#This Row],[SIEMA]],Siema2025,61,FALSE)</f>
        <v/>
      </c>
      <c r="AT569" s="218" t="str">
        <f>VLOOKUP(Tabela2[[#This Row],[SIEMA]],Siema2025,63,FALSE)</f>
        <v/>
      </c>
      <c r="AU569" s="218" t="str">
        <f>VLOOKUP(Tabela2[[#This Row],[SIEMA]],Siema2025,65,FALSE)</f>
        <v>X</v>
      </c>
      <c r="AV569" s="218" t="str">
        <f>VLOOKUP(Tabela2[[#This Row],[SIEMA]],Siema2025,67,FALSE)</f>
        <v/>
      </c>
      <c r="AW569" s="218" t="str">
        <f>VLOOKUP(Tabela2[[#This Row],[SIEMA]],Siema2025,69,FALSE)</f>
        <v/>
      </c>
      <c r="AX569" s="218" t="s">
        <v>7130</v>
      </c>
      <c r="AY569" s="218"/>
      <c r="AZ569" s="218" t="str">
        <f>VLOOKUP(Tabela2[[#This Row],[SIEMA]],Siema2025,75,FALSE)</f>
        <v/>
      </c>
      <c r="BA569" s="218" t="str">
        <f>VLOOKUP(Tabela2[[#This Row],[SIEMA]],Siema2025,77,FALSE)</f>
        <v/>
      </c>
      <c r="BB569" s="218" t="str">
        <f>VLOOKUP(Tabela2[[#This Row],[SIEMA]],Siema2025,79,FALSE)</f>
        <v/>
      </c>
      <c r="BC569" s="218" t="str">
        <f>IF(Tabela2[[#This Row],[Outro(s) ]] = "X", "PREENCHER","NA")</f>
        <v>NA</v>
      </c>
      <c r="BD569" s="218" t="str">
        <f>VLOOKUP(Tabela2[[#This Row],[SIEMA]],Siema2025,82,FALSE)</f>
        <v/>
      </c>
      <c r="BE569" s="218" t="str">
        <f>VLOOKUP(Tabela2[[#This Row],[SIEMA]],Siema2025,81,FALSE)</f>
        <v/>
      </c>
      <c r="BF569" s="225" t="s">
        <v>7169</v>
      </c>
      <c r="BG569" s="225" t="s">
        <v>7170</v>
      </c>
      <c r="BH569" s="226" t="str">
        <f>VLOOKUP(Tabela2[[#This Row],[SIEMA]],Siema2025,29,FALSE)</f>
        <v/>
      </c>
      <c r="BI569" s="227" t="str">
        <f>VLOOKUP(Tabela2[[#This Row],[SIEMA]],Siema2025,107,FALSE)</f>
        <v>Não</v>
      </c>
      <c r="BJ569" s="222" t="s">
        <v>7097</v>
      </c>
      <c r="BK569" s="220" t="s">
        <v>2696</v>
      </c>
      <c r="BL569" s="228">
        <v>45890</v>
      </c>
      <c r="BM569" s="218">
        <f ca="1">IF(Tabela2[[#This Row],[Data de atendimento do Ibama (considerar o primeiro documento/ação)]]="",_xlfn.DAYS(TODAY(),J569),_xlfn.DAYS(Tabela2[[#This Row],[Data de atendimento do Ibama (considerar o primeiro documento/ação)]],J569))</f>
        <v>10</v>
      </c>
      <c r="BN569" s="218" t="str">
        <f>IF(Tabela2[[#This Row],[Atendido pelo Ibama ("Não" ou "Sim")]]="Não","Preencher", IF(Tabela2[[#This Row],[Atendido pelo Ibama ("Não" ou "Sim")]]="Sim","NA",""))</f>
        <v>NA</v>
      </c>
      <c r="BO569" s="229" t="s">
        <v>7098</v>
      </c>
      <c r="BP569" s="218" t="str">
        <f>IF(Tabela2[[#This Row],[Forma de atendimento (primeiro documento/ação)]]= "Outros (especificar)", "PREENCHER","NA")</f>
        <v>NA</v>
      </c>
      <c r="BQ569" s="219"/>
      <c r="BR569" s="218" t="str">
        <f>IF(Tabela2[[#This Row],[Equipe do Ibama foi a campo? Houve sobrevoo do Poseidon?]] = "Sim", "PREENCHER","NA")</f>
        <v>NA</v>
      </c>
      <c r="BS569" s="218" t="str">
        <f>IF(Tabela2[[#This Row],[Se sim, foi emitida Ordem de Emergência? (informações vinculada à coluna CK)]] = "Sim", "PREENCHER","NA")</f>
        <v>NA</v>
      </c>
      <c r="BT569" s="218" t="str">
        <f>IF(Tabela2[[#This Row],[Foi elaborado Relatório de Vistoria pelo Ibama? (informações vinculada à coluna CK)]] = "Sim", "PREENCHER","NA")</f>
        <v>NA</v>
      </c>
      <c r="BU569" s="218" t="str">
        <f>IF(Tabela2[[#This Row],[Houve envio de Informações Pós-acidente (preencher "não se aplica" quando de competência estadual/municipal)]] = "Sim", "PREENCHER","NA")</f>
        <v>NA</v>
      </c>
      <c r="BV569" s="218" t="str">
        <f>IF(Tabela2[[#This Row],[Houve avaliação das informações pós-acidente solicitadas/enviadas?]] = "Sim", "PREENCHER","NA")</f>
        <v>NA</v>
      </c>
      <c r="BW569" s="218" t="str">
        <f>IF(Tabela2[[#This Row],[O Ibama aguarda resposta da empresa/OEMA, etc?]] = "Sim", "PREENCHER","NA")</f>
        <v>NA</v>
      </c>
      <c r="BX569" s="219"/>
      <c r="BY569" s="219"/>
      <c r="BZ569" s="220" t="str">
        <f>IF(Tabela2[[#This Row],[Data do documento de encerramento]]="NA","NA",IF(Tabela2[[#This Row],[Data do documento de encerramento]]="","Pendente de conclusão/ encerramento",_xlfn.DAYS(Tabela2[[#This Row],[Data do documento de encerramento]],J569)))</f>
        <v>Pendente de conclusão/ encerramento</v>
      </c>
      <c r="CA569" s="109" t="s">
        <v>9198</v>
      </c>
      <c r="CB569" s="109"/>
      <c r="CC569" s="109"/>
      <c r="CD569" s="109"/>
      <c r="CE569" s="109"/>
      <c r="CF569" s="109"/>
    </row>
    <row r="570" spans="1:84" ht="60.75">
      <c r="A570" s="185">
        <v>202581275631</v>
      </c>
      <c r="B570" s="120" t="s">
        <v>9199</v>
      </c>
      <c r="C570" s="110" t="s">
        <v>672</v>
      </c>
      <c r="D570" s="108" t="s">
        <v>637</v>
      </c>
      <c r="E570" s="108" t="s">
        <v>9200</v>
      </c>
      <c r="F570" s="108"/>
      <c r="G570" s="108" t="s">
        <v>9201</v>
      </c>
      <c r="H570" s="108" t="s">
        <v>9202</v>
      </c>
      <c r="I570" s="106" t="str">
        <f>VLOOKUP(Tabela2[[#This Row],[SIEMA]],Siema2025,19,FALSE)</f>
        <v>Santos</v>
      </c>
      <c r="J570" s="107">
        <f>VLOOKUP(Tabela2[[#This Row],[SIEMA]],Siema2025,2,FALSE)</f>
        <v>45881</v>
      </c>
      <c r="K570" s="107" t="str">
        <f>VLOOKUP(Tabela2[[#This Row],[SIEMA]],Siema2025,16,FALSE)</f>
        <v>Terça</v>
      </c>
      <c r="L570" s="108" t="str">
        <f>IF(Tabela2[[#This Row],[Data]]="","Sem Informação",VLOOKUP(MONTH(Tabela2[[#This Row],[Data]]),'[1]Validação de dados'!$I$1:$J$13,2,0))</f>
        <v>Agosto</v>
      </c>
      <c r="M570" s="106">
        <f>YEAR(Tabela2[[#This Row],[Data]])</f>
        <v>2025</v>
      </c>
      <c r="N570" s="107" t="str">
        <f>VLOOKUP(Tabela2[[#This Row],[SIEMA]],Siema2025,17,FALSE)</f>
        <v>Matutino</v>
      </c>
      <c r="O570" s="107" t="s">
        <v>111</v>
      </c>
      <c r="P570" s="106" t="str">
        <f>VLOOKUP(Tabela2[[#This Row],[SIEMA]],Siema2025,21,FALSE)</f>
        <v>Deep Blue</v>
      </c>
      <c r="Q570" s="106" t="s">
        <v>637</v>
      </c>
      <c r="R570" s="106" t="s">
        <v>7094</v>
      </c>
      <c r="S570" s="109" t="s">
        <v>7095</v>
      </c>
      <c r="T570" s="106">
        <v>6.3E-3</v>
      </c>
      <c r="U570" s="106" t="s">
        <v>7109</v>
      </c>
      <c r="V570" s="106" t="s">
        <v>637</v>
      </c>
      <c r="W570" s="106"/>
      <c r="X570" s="115"/>
      <c r="Y570" s="111" t="str">
        <f>IF(W570="","", IF(W570="NC","", IF(W570="NE","", IF(W570="NA","",IFERROR(VLOOKUP(W570,Produtos!$A$1:$C$2319,2,FALSE),"Não Cadastrado")))))</f>
        <v/>
      </c>
      <c r="Z570" s="106"/>
      <c r="AA570" s="106"/>
      <c r="AB570" s="106" t="str">
        <f>IF(W570="","",IF(ISNUMBER(W570)=FALSE,"Não se aplica",IFERROR(VLOOKUP(W570,Produtos!$A$1:$C$2319,3,FALSE),"Não Cadastrado")))</f>
        <v/>
      </c>
      <c r="AC570" s="106"/>
      <c r="AD570" s="110"/>
      <c r="AE570" s="109" t="str">
        <f>IF(AC570="","", IF(AC570="NC","", IF(AC570="NE","", IF(AC570="NA","",IFERROR(VLOOKUP(AC570,Produtos!$A$1:$C$2319,2,FALSE),"Não Cadastrado")))))</f>
        <v/>
      </c>
      <c r="AF570" s="106"/>
      <c r="AG570" s="106"/>
      <c r="AH570" s="106" t="str">
        <f>IF(AC570="","",IF(ISNUMBER(AC570)=FALSE,"Não se aplica",IFERROR(VLOOKUP(AC570,Produtos!$A$1:$C$2319,3,FALSE),"Não Cadastrado")))</f>
        <v/>
      </c>
      <c r="AI570" s="106"/>
      <c r="AJ570" s="106" t="str">
        <f>VLOOKUP(Tabela2[[#This Row],[SIEMA]],Siema2025,26,FALSE)</f>
        <v>Investigação</v>
      </c>
      <c r="AK570" s="109" t="s">
        <v>7110</v>
      </c>
      <c r="AL570" s="109"/>
      <c r="AM570" s="109"/>
      <c r="AN570" s="110" t="str">
        <f>VLOOKUP(Tabela2[[#This Row],[SIEMA]],Siema2025,51,FALSE)</f>
        <v/>
      </c>
      <c r="AO570" s="110" t="str">
        <f>VLOOKUP(Tabela2[[#This Row],[SIEMA]],Siema2025,53,FALSE)</f>
        <v/>
      </c>
      <c r="AP570" s="110" t="str">
        <f>VLOOKUP(Tabela2[[#This Row],[SIEMA]],Siema2025,55,FALSE)</f>
        <v/>
      </c>
      <c r="AQ570" s="110" t="str">
        <f>VLOOKUP(Tabela2[[#This Row],[SIEMA]],Siema2025,57,FALSE)</f>
        <v/>
      </c>
      <c r="AR570" s="110" t="str">
        <f>VLOOKUP(Tabela2[[#This Row],[SIEMA]],Siema2025,59,FALSE)</f>
        <v/>
      </c>
      <c r="AS570" s="110" t="str">
        <f>VLOOKUP(Tabela2[[#This Row],[SIEMA]],Siema2025,61,FALSE)</f>
        <v>X</v>
      </c>
      <c r="AT570" s="110" t="str">
        <f>VLOOKUP(Tabela2[[#This Row],[SIEMA]],Siema2025,63,FALSE)</f>
        <v/>
      </c>
      <c r="AU570" s="110" t="str">
        <f>VLOOKUP(Tabela2[[#This Row],[SIEMA]],Siema2025,65,FALSE)</f>
        <v/>
      </c>
      <c r="AV570" s="110" t="str">
        <f>VLOOKUP(Tabela2[[#This Row],[SIEMA]],Siema2025,67,FALSE)</f>
        <v/>
      </c>
      <c r="AW570" s="110" t="str">
        <f>VLOOKUP(Tabela2[[#This Row],[SIEMA]],Siema2025,69,FALSE)</f>
        <v/>
      </c>
      <c r="AX570" s="110" t="str">
        <f>VLOOKUP(Tabela2[[#This Row],[SIEMA]],Siema2025,71,FALSE)</f>
        <v/>
      </c>
      <c r="AY570" s="110" t="str">
        <f>VLOOKUP(Tabela2[[#This Row],[SIEMA]],Siema2025,73,FALSE)</f>
        <v/>
      </c>
      <c r="AZ570" s="110" t="str">
        <f>VLOOKUP(Tabela2[[#This Row],[SIEMA]],Siema2025,75,FALSE)</f>
        <v/>
      </c>
      <c r="BA570" s="110" t="str">
        <f>VLOOKUP(Tabela2[[#This Row],[SIEMA]],Siema2025,77,FALSE)</f>
        <v/>
      </c>
      <c r="BB570" s="110" t="str">
        <f>VLOOKUP(Tabela2[[#This Row],[SIEMA]],Siema2025,79,FALSE)</f>
        <v/>
      </c>
      <c r="BC570" s="110" t="str">
        <f>IF(Tabela2[[#This Row],[Outro(s) ]] = "X", "PREENCHER","NA")</f>
        <v>NA</v>
      </c>
      <c r="BD570" s="110" t="str">
        <f>VLOOKUP(Tabela2[[#This Row],[SIEMA]],Siema2025,82,FALSE)</f>
        <v/>
      </c>
      <c r="BE570" s="110" t="str">
        <f>VLOOKUP(Tabela2[[#This Row],[SIEMA]],Siema2025,81,FALSE)</f>
        <v/>
      </c>
      <c r="BF570" s="112" t="str">
        <f>VLOOKUP(Tabela2[[#This Row],[SIEMA]],Siema2025,28,FALSE)</f>
        <v>Petrobrobras</v>
      </c>
      <c r="BG570" s="112"/>
      <c r="BH570" s="113">
        <v>33000167000101</v>
      </c>
      <c r="BI570" s="114" t="str">
        <f>VLOOKUP(Tabela2[[#This Row],[SIEMA]],Siema2025,107,FALSE)</f>
        <v>Não</v>
      </c>
      <c r="BJ570" s="109" t="s">
        <v>7097</v>
      </c>
      <c r="BK570" s="106" t="s">
        <v>2696</v>
      </c>
      <c r="BL570" s="143">
        <v>45888</v>
      </c>
      <c r="BM570" s="110">
        <f ca="1">IF(Tabela2[[#This Row],[Data de atendimento do Ibama (considerar o primeiro documento/ação)]]="",_xlfn.DAYS(TODAY(),J570),_xlfn.DAYS(Tabela2[[#This Row],[Data de atendimento do Ibama (considerar o primeiro documento/ação)]],J570))</f>
        <v>7</v>
      </c>
      <c r="BN570" s="110" t="str">
        <f>IF(Tabela2[[#This Row],[Atendido pelo Ibama ("Não" ou "Sim")]]="Não","Preencher", IF(Tabela2[[#This Row],[Atendido pelo Ibama ("Não" ou "Sim")]]="Sim","NA",""))</f>
        <v>NA</v>
      </c>
      <c r="BO570" s="116" t="s">
        <v>7098</v>
      </c>
      <c r="BP570" s="110" t="str">
        <f>IF(Tabela2[[#This Row],[Forma de atendimento (primeiro documento/ação)]]= "Outros (especificar)", "PREENCHER","NA")</f>
        <v>NA</v>
      </c>
      <c r="BQ570" s="108" t="s">
        <v>123</v>
      </c>
      <c r="BR570" s="110" t="str">
        <f>IF(Tabela2[[#This Row],[Equipe do Ibama foi a campo? Houve sobrevoo do Poseidon?]] = "Sim", "PREENCHER","NA")</f>
        <v>NA</v>
      </c>
      <c r="BS570" s="110" t="str">
        <f>IF(Tabela2[[#This Row],[Se sim, foi emitida Ordem de Emergência? (informações vinculada à coluna CK)]] = "Sim", "PREENCHER","NA")</f>
        <v>NA</v>
      </c>
      <c r="BT570" s="110" t="s">
        <v>7099</v>
      </c>
      <c r="BU570" s="110" t="str">
        <f>IF(Tabela2[[#This Row],[Houve envio de Informações Pós-acidente (preencher "não se aplica" quando de competência estadual/municipal)]] = "Sim", "PREENCHER","NA")</f>
        <v>NA</v>
      </c>
      <c r="BV570" s="110" t="str">
        <f>IF(Tabela2[[#This Row],[Houve avaliação das informações pós-acidente solicitadas/enviadas?]] = "Sim", "PREENCHER","NA")</f>
        <v>NA</v>
      </c>
      <c r="BW570" s="110" t="s">
        <v>2696</v>
      </c>
      <c r="BX570" s="108" t="s">
        <v>7100</v>
      </c>
      <c r="BY570" s="143">
        <v>46104</v>
      </c>
      <c r="BZ570" s="106">
        <f>IF(Tabela2[[#This Row],[Data do documento de encerramento]]="NA","NA",IF(Tabela2[[#This Row],[Data do documento de encerramento]]="","Pendente de conclusão/ encerramento",_xlfn.DAYS(Tabela2[[#This Row],[Data do documento de encerramento]],J570)))</f>
        <v>223</v>
      </c>
      <c r="CA570" s="109"/>
      <c r="CB570" s="109" t="s">
        <v>7156</v>
      </c>
      <c r="CC570" s="109" t="s">
        <v>7146</v>
      </c>
      <c r="CD570" s="109" t="s">
        <v>123</v>
      </c>
      <c r="CE570" s="109" t="s">
        <v>123</v>
      </c>
      <c r="CF570" s="109" t="s">
        <v>7103</v>
      </c>
    </row>
    <row r="571" spans="1:84" hidden="1">
      <c r="A571" s="172">
        <v>202581375642</v>
      </c>
      <c r="B571" s="173" t="s">
        <v>9203</v>
      </c>
      <c r="C571" s="110" t="str">
        <f>VLOOKUP(Tabela2[[#This Row],[SIEMA]],Siema2025,4,FALSE)</f>
        <v xml:space="preserve"> null</v>
      </c>
      <c r="D571" s="108" t="str">
        <f>VLOOKUP(Tabela2[[#This Row],[SIEMA]],Siema2025,3,FALSE)</f>
        <v xml:space="preserve">null </v>
      </c>
      <c r="E571" s="108" t="str">
        <f>VLOOKUP(Tabela2[[#This Row],[SIEMA]],Siema2025,20,FALSE)</f>
        <v>Bacia de Campos</v>
      </c>
      <c r="F571" s="108"/>
      <c r="G571" s="108"/>
      <c r="H571" s="108"/>
      <c r="I571" s="106" t="str">
        <f>VLOOKUP(Tabela2[[#This Row],[SIEMA]],Siema2025,19,FALSE)</f>
        <v/>
      </c>
      <c r="J571" s="107">
        <f>VLOOKUP(Tabela2[[#This Row],[SIEMA]],Siema2025,2,FALSE)</f>
        <v>45881</v>
      </c>
      <c r="K571" s="107" t="str">
        <f>VLOOKUP(Tabela2[[#This Row],[SIEMA]],Siema2025,16,FALSE)</f>
        <v>Terça</v>
      </c>
      <c r="L571" s="108" t="str">
        <f>IF(Tabela2[[#This Row],[Data]]="","Sem Informação",VLOOKUP(MONTH(Tabela2[[#This Row],[Data]]),'[1]Validação de dados'!$I$1:$J$13,2,0))</f>
        <v>Agosto</v>
      </c>
      <c r="M571" s="106">
        <f>YEAR(Tabela2[[#This Row],[Data]])</f>
        <v>2025</v>
      </c>
      <c r="N571" s="107" t="str">
        <f>VLOOKUP(Tabela2[[#This Row],[SIEMA]],Siema2025,17,FALSE)</f>
        <v>Matutino</v>
      </c>
      <c r="O571" s="107" t="str">
        <f>VLOOKUP(Tabela2[[#This Row],[SIEMA]],Siema2025,5,FALSE)</f>
        <v>Embarcação</v>
      </c>
      <c r="P571" s="106" t="str">
        <f>VLOOKUP(Tabela2[[#This Row],[SIEMA]],Siema2025,21,FALSE)</f>
        <v>Sonda NS-60 (DEEPWATER AQUILA) em operação no poço 1-RJS-763DA, Campo de Água-Marinha, Bacia de Campos. Número IMO: 9709738.</v>
      </c>
      <c r="Q571" s="106" t="str">
        <f>VLOOKUP(Tabela2[[#This Row],[SIEMA]],Siema2025,7,FALSE)</f>
        <v/>
      </c>
      <c r="R571" s="106" t="str">
        <f>VLOOKUP(Tabela2[[#This Row],[SIEMA]],Siema2025,10,FALSE)</f>
        <v>Fluido hidraulico;  Água</v>
      </c>
      <c r="S571" s="109" t="str">
        <f>IF(Q571="","", IF(Q571="NC","", IF(Q571="NE","", IF(Q571="NA","",IFERROR(VLOOKUP(Q571,[1]Produtos!$A$1:$C$2319,2,FALSE),"Não Cadastrado")))))</f>
        <v/>
      </c>
      <c r="T571" s="106" t="str">
        <f>VLOOKUP(Tabela2[[#This Row],[SIEMA]],Siema2025,11,FALSE)</f>
        <v>0.06; 1.71</v>
      </c>
      <c r="U571" s="106" t="str">
        <f>VLOOKUP(Tabela2[[#This Row],[SIEMA]],Siema2025,12,FALSE)</f>
        <v>M3; M3</v>
      </c>
      <c r="V571" s="106" t="str">
        <f>IF(Q571="","",IF(ISNUMBER(Q571)=FALSE,"Não se aplica",IFERROR(VLOOKUP(Q571,Produtos!$A$1:$C$2319,3,FALSE),"Não Cadastrado")))</f>
        <v/>
      </c>
      <c r="W571" s="106" t="str">
        <f>VLOOKUP(Tabela2[[#This Row],[SIEMA]],Siema2025,10,FALSE)</f>
        <v>Fluido hidraulico;  Água</v>
      </c>
      <c r="X571" s="115" t="str">
        <f>IF(Tabela2[[#This Row],[Origem do acidente]] = "Plataforma", "PREENCHER","NA")</f>
        <v>NA</v>
      </c>
      <c r="Y571" s="111" t="str">
        <f>IF(W571="","", IF(W571="NC","", IF(W571="NE","", IF(W571="NA","",IFERROR(VLOOKUP(W571,Produtos!$A$1:$C$2319,2,FALSE),"Não Cadastrado")))))</f>
        <v>Não Cadastrado</v>
      </c>
      <c r="Z571" s="106" t="str">
        <f>VLOOKUP(Tabela2[[#This Row],[SIEMA]],Siema2025,11,FALSE)</f>
        <v>0.06; 1.71</v>
      </c>
      <c r="AA571" s="106" t="str">
        <f>VLOOKUP(Tabela2[[#This Row],[SIEMA]],Siema2025,12,FALSE)</f>
        <v>M3; M3</v>
      </c>
      <c r="AB571" s="106" t="str">
        <f>IF(W571="","",IF(ISNUMBER(W571)=FALSE,"Não se aplica",IFERROR(VLOOKUP(W571,Produtos!$A$1:$C$2319,3,FALSE),"Não Cadastrado")))</f>
        <v>Não se aplica</v>
      </c>
      <c r="AC571" s="106"/>
      <c r="AD571" s="110" t="str">
        <f>IF(Tabela2[[#This Row],[Origem do acidente]] = "Plataforma", "PREENCHER","NA")</f>
        <v>NA</v>
      </c>
      <c r="AE571" s="109" t="str">
        <f>IF(AC571="","", IF(AC571="NC","", IF(AC571="NE","", IF(AC571="NA","",IFERROR(VLOOKUP(AC571,Produtos!$A$1:$C$2319,2,FALSE),"Não Cadastrado")))))</f>
        <v/>
      </c>
      <c r="AF571" s="106"/>
      <c r="AG571" s="106"/>
      <c r="AH571" s="106" t="str">
        <f>IF(AC571="","",IF(ISNUMBER(AC571)=FALSE,"Não se aplica",IFERROR(VLOOKUP(AC571,Produtos!$A$1:$C$2319,3,FALSE),"Não Cadastrado")))</f>
        <v/>
      </c>
      <c r="AI571" s="106"/>
      <c r="AJ571" s="106" t="str">
        <f>VLOOKUP(Tabela2[[#This Row],[SIEMA]],Siema2025,26,FALSE)</f>
        <v>Em investigação.</v>
      </c>
      <c r="AK571" s="109"/>
      <c r="AL571" s="109"/>
      <c r="AM571" s="109"/>
      <c r="AN571" s="110" t="str">
        <f>VLOOKUP(Tabela2[[#This Row],[SIEMA]],Siema2025,51,FALSE)</f>
        <v/>
      </c>
      <c r="AO571" s="110" t="str">
        <f>VLOOKUP(Tabela2[[#This Row],[SIEMA]],Siema2025,53,FALSE)</f>
        <v/>
      </c>
      <c r="AP571" s="110" t="str">
        <f>VLOOKUP(Tabela2[[#This Row],[SIEMA]],Siema2025,55,FALSE)</f>
        <v/>
      </c>
      <c r="AQ571" s="110" t="str">
        <f>VLOOKUP(Tabela2[[#This Row],[SIEMA]],Siema2025,57,FALSE)</f>
        <v/>
      </c>
      <c r="AR571" s="110" t="str">
        <f>VLOOKUP(Tabela2[[#This Row],[SIEMA]],Siema2025,59,FALSE)</f>
        <v/>
      </c>
      <c r="AS571" s="110" t="str">
        <f>VLOOKUP(Tabela2[[#This Row],[SIEMA]],Siema2025,61,FALSE)</f>
        <v>X</v>
      </c>
      <c r="AT571" s="110" t="str">
        <f>VLOOKUP(Tabela2[[#This Row],[SIEMA]],Siema2025,63,FALSE)</f>
        <v/>
      </c>
      <c r="AU571" s="110" t="str">
        <f>VLOOKUP(Tabela2[[#This Row],[SIEMA]],Siema2025,65,FALSE)</f>
        <v/>
      </c>
      <c r="AV571" s="110" t="str">
        <f>VLOOKUP(Tabela2[[#This Row],[SIEMA]],Siema2025,67,FALSE)</f>
        <v/>
      </c>
      <c r="AW571" s="110" t="str">
        <f>VLOOKUP(Tabela2[[#This Row],[SIEMA]],Siema2025,69,FALSE)</f>
        <v/>
      </c>
      <c r="AX571" s="110" t="str">
        <f>VLOOKUP(Tabela2[[#This Row],[SIEMA]],Siema2025,71,FALSE)</f>
        <v/>
      </c>
      <c r="AY571" s="110" t="str">
        <f>VLOOKUP(Tabela2[[#This Row],[SIEMA]],Siema2025,73,FALSE)</f>
        <v/>
      </c>
      <c r="AZ571" s="110" t="str">
        <f>VLOOKUP(Tabela2[[#This Row],[SIEMA]],Siema2025,75,FALSE)</f>
        <v/>
      </c>
      <c r="BA571" s="110" t="str">
        <f>VLOOKUP(Tabela2[[#This Row],[SIEMA]],Siema2025,77,FALSE)</f>
        <v/>
      </c>
      <c r="BB571" s="110" t="str">
        <f>VLOOKUP(Tabela2[[#This Row],[SIEMA]],Siema2025,79,FALSE)</f>
        <v/>
      </c>
      <c r="BC571" s="110" t="str">
        <f>IF(Tabela2[[#This Row],[Outro(s) ]] = "X", "PREENCHER","NA")</f>
        <v>NA</v>
      </c>
      <c r="BD571" s="110" t="str">
        <f>VLOOKUP(Tabela2[[#This Row],[SIEMA]],Siema2025,82,FALSE)</f>
        <v/>
      </c>
      <c r="BE571" s="110" t="str">
        <f>VLOOKUP(Tabela2[[#This Row],[SIEMA]],Siema2025,81,FALSE)</f>
        <v/>
      </c>
      <c r="BF571" s="112" t="str">
        <f>VLOOKUP(Tabela2[[#This Row],[SIEMA]],Siema2025,28,FALSE)</f>
        <v>Petrobras</v>
      </c>
      <c r="BG571" s="112"/>
      <c r="BH571" s="113" t="str">
        <f>VLOOKUP(Tabela2[[#This Row],[SIEMA]],Siema2025,29,FALSE)</f>
        <v>33000167100750</v>
      </c>
      <c r="BI571" s="114" t="str">
        <f>VLOOKUP(Tabela2[[#This Row],[SIEMA]],Siema2025,107,FALSE)</f>
        <v>Não</v>
      </c>
      <c r="BJ571" s="109"/>
      <c r="BK571" s="106"/>
      <c r="BL571" s="143"/>
      <c r="BM571" s="110">
        <f ca="1">IF(Tabela2[[#This Row],[Data de atendimento do Ibama (considerar o primeiro documento/ação)]]="",_xlfn.DAYS(TODAY(),J571),_xlfn.DAYS(Tabela2[[#This Row],[Data de atendimento do Ibama (considerar o primeiro documento/ação)]],J571))</f>
        <v>339</v>
      </c>
      <c r="BN571" s="110" t="str">
        <f>IF(Tabela2[[#This Row],[Atendido pelo Ibama ("Não" ou "Sim")]]="Não","Preencher", IF(Tabela2[[#This Row],[Atendido pelo Ibama ("Não" ou "Sim")]]="Sim","NA",""))</f>
        <v/>
      </c>
      <c r="BO571" s="116"/>
      <c r="BP571" s="110" t="str">
        <f>IF(Tabela2[[#This Row],[Forma de atendimento (primeiro documento/ação)]]= "Outros (especificar)", "PREENCHER","NA")</f>
        <v>NA</v>
      </c>
      <c r="BQ571" s="108"/>
      <c r="BR571" s="110" t="str">
        <f>IF(Tabela2[[#This Row],[Equipe do Ibama foi a campo? Houve sobrevoo do Poseidon?]] = "Sim", "PREENCHER","NA")</f>
        <v>NA</v>
      </c>
      <c r="BS571" s="110" t="str">
        <f>IF(Tabela2[[#This Row],[Se sim, foi emitida Ordem de Emergência? (informações vinculada à coluna CK)]] = "Sim", "PREENCHER","NA")</f>
        <v>NA</v>
      </c>
      <c r="BT571" s="110" t="str">
        <f>IF(Tabela2[[#This Row],[Foi elaborado Relatório de Vistoria pelo Ibama? (informações vinculada à coluna CK)]] = "Sim", "PREENCHER","NA")</f>
        <v>NA</v>
      </c>
      <c r="BU571" s="110" t="str">
        <f>IF(Tabela2[[#This Row],[Houve envio de Informações Pós-acidente (preencher "não se aplica" quando de competência estadual/municipal)]] = "Sim", "PREENCHER","NA")</f>
        <v>NA</v>
      </c>
      <c r="BV571" s="110" t="str">
        <f>IF(Tabela2[[#This Row],[Houve avaliação das informações pós-acidente solicitadas/enviadas?]] = "Sim", "PREENCHER","NA")</f>
        <v>NA</v>
      </c>
      <c r="BW571" s="110" t="str">
        <f>IF(Tabela2[[#This Row],[O Ibama aguarda resposta da empresa/OEMA, etc?]] = "Sim", "PREENCHER","NA")</f>
        <v>NA</v>
      </c>
      <c r="BX571" s="108"/>
      <c r="BY571" s="143"/>
      <c r="BZ571" s="106" t="str">
        <f>IF(Tabela2[[#This Row],[Data do documento de encerramento]]="NA","NA",IF(Tabela2[[#This Row],[Data do documento de encerramento]]="","Pendente de conclusão/ encerramento",_xlfn.DAYS(Tabela2[[#This Row],[Data do documento de encerramento]],J571)))</f>
        <v>Pendente de conclusão/ encerramento</v>
      </c>
      <c r="CA571" s="109"/>
      <c r="CB571" s="109"/>
      <c r="CC571" s="109"/>
      <c r="CD571" s="109"/>
      <c r="CE571" s="109"/>
      <c r="CF571" s="109"/>
    </row>
    <row r="572" spans="1:84" hidden="1">
      <c r="A572" s="172">
        <v>202581457610</v>
      </c>
      <c r="B572" s="173" t="s">
        <v>9204</v>
      </c>
      <c r="C572" s="110" t="str">
        <f>VLOOKUP(Tabela2[[#This Row],[SIEMA]],Siema2025,4,FALSE)</f>
        <v xml:space="preserve"> RN</v>
      </c>
      <c r="D572" s="108" t="str">
        <f>VLOOKUP(Tabela2[[#This Row],[SIEMA]],Siema2025,3,FALSE)</f>
        <v xml:space="preserve">Caiçara do Norte </v>
      </c>
      <c r="E572" s="108" t="str">
        <f>VLOOKUP(Tabela2[[#This Row],[SIEMA]],Siema2025,20,FALSE)</f>
        <v>Praia de Caiçara do Norte</v>
      </c>
      <c r="F572" s="108"/>
      <c r="G572" s="108"/>
      <c r="H572" s="108"/>
      <c r="I572" s="106" t="str">
        <f>VLOOKUP(Tabela2[[#This Row],[SIEMA]],Siema2025,19,FALSE)</f>
        <v/>
      </c>
      <c r="J572" s="107">
        <f>VLOOKUP(Tabela2[[#This Row],[SIEMA]],Siema2025,2,FALSE)</f>
        <v>45881</v>
      </c>
      <c r="K572" s="107" t="str">
        <f>VLOOKUP(Tabela2[[#This Row],[SIEMA]],Siema2025,16,FALSE)</f>
        <v>Terça</v>
      </c>
      <c r="L572" s="108" t="str">
        <f>IF(Tabela2[[#This Row],[Data]]="","Sem Informação",VLOOKUP(MONTH(Tabela2[[#This Row],[Data]]),'[1]Validação de dados'!$I$1:$J$13,2,0))</f>
        <v>Agosto</v>
      </c>
      <c r="M572" s="106">
        <f>YEAR(Tabela2[[#This Row],[Data]])</f>
        <v>2025</v>
      </c>
      <c r="N572" s="107" t="str">
        <f>VLOOKUP(Tabela2[[#This Row],[SIEMA]],Siema2025,17,FALSE)</f>
        <v>Vespertino</v>
      </c>
      <c r="O572" s="107" t="str">
        <f>VLOOKUP(Tabela2[[#This Row],[SIEMA]],Siema2025,5,FALSE)</f>
        <v/>
      </c>
      <c r="P572" s="106" t="str">
        <f>VLOOKUP(Tabela2[[#This Row],[SIEMA]],Siema2025,21,FALSE)</f>
        <v/>
      </c>
      <c r="Q572" s="106" t="str">
        <f>VLOOKUP(Tabela2[[#This Row],[SIEMA]],Siema2025,7,FALSE)</f>
        <v/>
      </c>
      <c r="R572" s="106" t="str">
        <f>VLOOKUP(Tabela2[[#This Row],[SIEMA]],Siema2025,10,FALSE)</f>
        <v/>
      </c>
      <c r="S572" s="109" t="str">
        <f>IF(Q572="","", IF(Q572="NC","", IF(Q572="NE","", IF(Q572="NA","",IFERROR(VLOOKUP(Q572,[1]Produtos!$A$1:$C$2319,2,FALSE),"Não Cadastrado")))))</f>
        <v/>
      </c>
      <c r="T572" s="106" t="str">
        <f>VLOOKUP(Tabela2[[#This Row],[SIEMA]],Siema2025,11,FALSE)</f>
        <v xml:space="preserve"> </v>
      </c>
      <c r="U572" s="106" t="str">
        <f>VLOOKUP(Tabela2[[#This Row],[SIEMA]],Siema2025,12,FALSE)</f>
        <v xml:space="preserve"> </v>
      </c>
      <c r="V572" s="106" t="str">
        <f>IF(Q572="","",IF(ISNUMBER(Q572)=FALSE,"Não se aplica",IFERROR(VLOOKUP(Q572,Produtos!$A$1:$C$2319,3,FALSE),"Não Cadastrado")))</f>
        <v/>
      </c>
      <c r="W572" s="106" t="str">
        <f>VLOOKUP(Tabela2[[#This Row],[SIEMA]],Siema2025,10,FALSE)</f>
        <v/>
      </c>
      <c r="X572" s="115" t="str">
        <f>IF(Tabela2[[#This Row],[Origem do acidente]] = "Plataforma", "PREENCHER","NA")</f>
        <v>NA</v>
      </c>
      <c r="Y572" s="111" t="str">
        <f>IF(W572="","", IF(W572="NC","", IF(W572="NE","", IF(W572="NA","",IFERROR(VLOOKUP(W572,Produtos!$A$1:$C$2319,2,FALSE),"Não Cadastrado")))))</f>
        <v/>
      </c>
      <c r="Z572" s="106" t="str">
        <f>VLOOKUP(Tabela2[[#This Row],[SIEMA]],Siema2025,11,FALSE)</f>
        <v xml:space="preserve"> </v>
      </c>
      <c r="AA572" s="106" t="str">
        <f>VLOOKUP(Tabela2[[#This Row],[SIEMA]],Siema2025,12,FALSE)</f>
        <v xml:space="preserve"> </v>
      </c>
      <c r="AB572" s="106" t="str">
        <f>IF(W572="","",IF(ISNUMBER(W572)=FALSE,"Não se aplica",IFERROR(VLOOKUP(W572,Produtos!$A$1:$C$2319,3,FALSE),"Não Cadastrado")))</f>
        <v/>
      </c>
      <c r="AC572" s="106"/>
      <c r="AD572" s="110" t="str">
        <f>IF(Tabela2[[#This Row],[Origem do acidente]] = "Plataforma", "PREENCHER","NA")</f>
        <v>NA</v>
      </c>
      <c r="AE572" s="109" t="str">
        <f>IF(AC572="","", IF(AC572="NC","", IF(AC572="NE","", IF(AC572="NA","",IFERROR(VLOOKUP(AC572,Produtos!$A$1:$C$2319,2,FALSE),"Não Cadastrado")))))</f>
        <v/>
      </c>
      <c r="AF572" s="106"/>
      <c r="AG572" s="106"/>
      <c r="AH572" s="106" t="str">
        <f>IF(AC572="","",IF(ISNUMBER(AC572)=FALSE,"Não se aplica",IFERROR(VLOOKUP(AC572,Produtos!$A$1:$C$2319,3,FALSE),"Não Cadastrado")))</f>
        <v/>
      </c>
      <c r="AI572" s="106"/>
      <c r="AJ572" s="106" t="str">
        <f>VLOOKUP(Tabela2[[#This Row],[SIEMA]],Siema2025,26,FALSE)</f>
        <v>Descarte inapropriado de produto oleoso</v>
      </c>
      <c r="AK572" s="109"/>
      <c r="AL572" s="109"/>
      <c r="AM572" s="109"/>
      <c r="AN572" s="110" t="str">
        <f>VLOOKUP(Tabela2[[#This Row],[SIEMA]],Siema2025,51,FALSE)</f>
        <v/>
      </c>
      <c r="AO572" s="110" t="str">
        <f>VLOOKUP(Tabela2[[#This Row],[SIEMA]],Siema2025,53,FALSE)</f>
        <v/>
      </c>
      <c r="AP572" s="110" t="str">
        <f>VLOOKUP(Tabela2[[#This Row],[SIEMA]],Siema2025,55,FALSE)</f>
        <v/>
      </c>
      <c r="AQ572" s="110" t="str">
        <f>VLOOKUP(Tabela2[[#This Row],[SIEMA]],Siema2025,57,FALSE)</f>
        <v/>
      </c>
      <c r="AR572" s="110" t="str">
        <f>VLOOKUP(Tabela2[[#This Row],[SIEMA]],Siema2025,59,FALSE)</f>
        <v/>
      </c>
      <c r="AS572" s="110" t="str">
        <f>VLOOKUP(Tabela2[[#This Row],[SIEMA]],Siema2025,61,FALSE)</f>
        <v>X</v>
      </c>
      <c r="AT572" s="110" t="str">
        <f>VLOOKUP(Tabela2[[#This Row],[SIEMA]],Siema2025,63,FALSE)</f>
        <v/>
      </c>
      <c r="AU572" s="110" t="str">
        <f>VLOOKUP(Tabela2[[#This Row],[SIEMA]],Siema2025,65,FALSE)</f>
        <v/>
      </c>
      <c r="AV572" s="110" t="str">
        <f>VLOOKUP(Tabela2[[#This Row],[SIEMA]],Siema2025,67,FALSE)</f>
        <v/>
      </c>
      <c r="AW572" s="110" t="str">
        <f>VLOOKUP(Tabela2[[#This Row],[SIEMA]],Siema2025,69,FALSE)</f>
        <v/>
      </c>
      <c r="AX572" s="110" t="str">
        <f>VLOOKUP(Tabela2[[#This Row],[SIEMA]],Siema2025,71,FALSE)</f>
        <v/>
      </c>
      <c r="AY572" s="110" t="str">
        <f>VLOOKUP(Tabela2[[#This Row],[SIEMA]],Siema2025,73,FALSE)</f>
        <v/>
      </c>
      <c r="AZ572" s="110" t="str">
        <f>VLOOKUP(Tabela2[[#This Row],[SIEMA]],Siema2025,75,FALSE)</f>
        <v/>
      </c>
      <c r="BA572" s="110" t="str">
        <f>VLOOKUP(Tabela2[[#This Row],[SIEMA]],Siema2025,77,FALSE)</f>
        <v/>
      </c>
      <c r="BB572" s="110" t="str">
        <f>VLOOKUP(Tabela2[[#This Row],[SIEMA]],Siema2025,79,FALSE)</f>
        <v/>
      </c>
      <c r="BC572" s="110" t="str">
        <f>IF(Tabela2[[#This Row],[Outro(s) ]] = "X", "PREENCHER","NA")</f>
        <v>NA</v>
      </c>
      <c r="BD572" s="110" t="str">
        <f>VLOOKUP(Tabela2[[#This Row],[SIEMA]],Siema2025,82,FALSE)</f>
        <v/>
      </c>
      <c r="BE572" s="110" t="str">
        <f>VLOOKUP(Tabela2[[#This Row],[SIEMA]],Siema2025,81,FALSE)</f>
        <v/>
      </c>
      <c r="BF572" s="112" t="str">
        <f>VLOOKUP(Tabela2[[#This Row],[SIEMA]],Siema2025,28,FALSE)</f>
        <v/>
      </c>
      <c r="BG572" s="112"/>
      <c r="BH572" s="113" t="str">
        <f>VLOOKUP(Tabela2[[#This Row],[SIEMA]],Siema2025,29,FALSE)</f>
        <v/>
      </c>
      <c r="BI572" s="114" t="str">
        <f>VLOOKUP(Tabela2[[#This Row],[SIEMA]],Siema2025,107,FALSE)</f>
        <v>Não</v>
      </c>
      <c r="BJ572" s="109"/>
      <c r="BK572" s="106"/>
      <c r="BL572" s="108"/>
      <c r="BM572" s="110">
        <f ca="1">IF(Tabela2[[#This Row],[Data de atendimento do Ibama (considerar o primeiro documento/ação)]]="",_xlfn.DAYS(TODAY(),J572),_xlfn.DAYS(Tabela2[[#This Row],[Data de atendimento do Ibama (considerar o primeiro documento/ação)]],J572))</f>
        <v>339</v>
      </c>
      <c r="BN572" s="110" t="str">
        <f>IF(Tabela2[[#This Row],[Atendido pelo Ibama ("Não" ou "Sim")]]="Não","Preencher", IF(Tabela2[[#This Row],[Atendido pelo Ibama ("Não" ou "Sim")]]="Sim","NA",""))</f>
        <v/>
      </c>
      <c r="BO572" s="116"/>
      <c r="BP572" s="110" t="str">
        <f>IF(Tabela2[[#This Row],[Forma de atendimento (primeiro documento/ação)]]= "Outros (especificar)", "PREENCHER","NA")</f>
        <v>NA</v>
      </c>
      <c r="BQ572" s="108"/>
      <c r="BR572" s="110" t="str">
        <f>IF(Tabela2[[#This Row],[Equipe do Ibama foi a campo? Houve sobrevoo do Poseidon?]] = "Sim", "PREENCHER","NA")</f>
        <v>NA</v>
      </c>
      <c r="BS572" s="110" t="str">
        <f>IF(Tabela2[[#This Row],[Se sim, foi emitida Ordem de Emergência? (informações vinculada à coluna CK)]] = "Sim", "PREENCHER","NA")</f>
        <v>NA</v>
      </c>
      <c r="BT572" s="110" t="str">
        <f>IF(Tabela2[[#This Row],[Foi elaborado Relatório de Vistoria pelo Ibama? (informações vinculada à coluna CK)]] = "Sim", "PREENCHER","NA")</f>
        <v>NA</v>
      </c>
      <c r="BU572" s="110" t="str">
        <f>IF(Tabela2[[#This Row],[Houve envio de Informações Pós-acidente (preencher "não se aplica" quando de competência estadual/municipal)]] = "Sim", "PREENCHER","NA")</f>
        <v>NA</v>
      </c>
      <c r="BV572" s="110" t="str">
        <f>IF(Tabela2[[#This Row],[Houve avaliação das informações pós-acidente solicitadas/enviadas?]] = "Sim", "PREENCHER","NA")</f>
        <v>NA</v>
      </c>
      <c r="BW572" s="110" t="str">
        <f>IF(Tabela2[[#This Row],[O Ibama aguarda resposta da empresa/OEMA, etc?]] = "Sim", "PREENCHER","NA")</f>
        <v>NA</v>
      </c>
      <c r="BX572" s="108"/>
      <c r="BY572" s="108"/>
      <c r="BZ572" s="106" t="str">
        <f>IF(Tabela2[[#This Row],[Data do documento de encerramento]]="NA","NA",IF(Tabela2[[#This Row],[Data do documento de encerramento]]="","Pendente de conclusão/ encerramento",_xlfn.DAYS(Tabela2[[#This Row],[Data do documento de encerramento]],J572)))</f>
        <v>Pendente de conclusão/ encerramento</v>
      </c>
      <c r="CA572" s="109"/>
      <c r="CB572" s="109"/>
      <c r="CC572" s="109"/>
      <c r="CD572" s="109"/>
      <c r="CE572" s="109"/>
      <c r="CF572" s="109"/>
    </row>
    <row r="573" spans="1:84" ht="76.5" hidden="1">
      <c r="A573" s="172">
        <v>202581546805</v>
      </c>
      <c r="B573" s="173" t="s">
        <v>9205</v>
      </c>
      <c r="C573" s="110" t="str">
        <f>VLOOKUP(Tabela2[[#This Row],[SIEMA]],Siema2025,4,FALSE)</f>
        <v xml:space="preserve"> MG</v>
      </c>
      <c r="D573" s="108" t="str">
        <f>VLOOKUP(Tabela2[[#This Row],[SIEMA]],Siema2025,3,FALSE)</f>
        <v xml:space="preserve">Betim </v>
      </c>
      <c r="E573" s="108" t="s">
        <v>9206</v>
      </c>
      <c r="F573" s="108"/>
      <c r="G573" s="108" t="s">
        <v>9207</v>
      </c>
      <c r="H573" s="108" t="s">
        <v>9208</v>
      </c>
      <c r="I573" s="106" t="s">
        <v>7118</v>
      </c>
      <c r="J573" s="107">
        <f>VLOOKUP(Tabela2[[#This Row],[SIEMA]],Siema2025,2,FALSE)</f>
        <v>45881</v>
      </c>
      <c r="K573" s="107" t="str">
        <f>VLOOKUP(Tabela2[[#This Row],[SIEMA]],Siema2025,16,FALSE)</f>
        <v>Terça</v>
      </c>
      <c r="L573" s="108" t="str">
        <f>IF(Tabela2[[#This Row],[Data]]="","Sem Informação",VLOOKUP(MONTH(Tabela2[[#This Row],[Data]]),'[1]Validação de dados'!$I$1:$J$13,2,0))</f>
        <v>Agosto</v>
      </c>
      <c r="M573" s="106">
        <f>YEAR(Tabela2[[#This Row],[Data]])</f>
        <v>2025</v>
      </c>
      <c r="N573" s="107" t="str">
        <f>VLOOKUP(Tabela2[[#This Row],[SIEMA]],Siema2025,17,FALSE)</f>
        <v>Matutino</v>
      </c>
      <c r="O573" s="107" t="s">
        <v>9209</v>
      </c>
      <c r="P573" s="106"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73" s="106">
        <v>1971</v>
      </c>
      <c r="R573" s="106" t="str">
        <f>VLOOKUP(Tabela2[[#This Row],[SIEMA]],Siema2025,10,FALSE)</f>
        <v/>
      </c>
      <c r="S573" s="109" t="str">
        <f>IF(Q573="","", IF(Q573="NC","", IF(Q573="NE","", IF(Q573="NA","",IFERROR(VLOOKUP(Q573,[1]Produtos!$A$1:$C$2319,2,FALSE),"Não Cadastrado")))))</f>
        <v>METANO, COMPRIMIDO, ou GÁS NATURAL, COMPRIMIDO, com elevado teor de metano</v>
      </c>
      <c r="T573" s="106" t="str">
        <f>VLOOKUP(Tabela2[[#This Row],[SIEMA]],Siema2025,11,FALSE)</f>
        <v xml:space="preserve"> </v>
      </c>
      <c r="U573" s="106" t="str">
        <f>VLOOKUP(Tabela2[[#This Row],[SIEMA]],Siema2025,12,FALSE)</f>
        <v xml:space="preserve"> </v>
      </c>
      <c r="V573" s="106">
        <f>IF(Q573="","",IF(ISNUMBER(Q573)=FALSE,"Não se aplica",IFERROR(VLOOKUP(Q573,Produtos!$A$1:$C$2319,3,FALSE),"Não Cadastrado")))</f>
        <v>2.1</v>
      </c>
      <c r="W573" s="106" t="str">
        <f>VLOOKUP(Tabela2[[#This Row],[SIEMA]],Siema2025,10,FALSE)</f>
        <v/>
      </c>
      <c r="X573" s="115" t="str">
        <f>IF(Tabela2[[#This Row],[Origem do acidente]] = "Plataforma", "PREENCHER","NA")</f>
        <v>NA</v>
      </c>
      <c r="Y573" s="111" t="str">
        <f>IF(W573="","", IF(W573="NC","", IF(W573="NE","", IF(W573="NA","",IFERROR(VLOOKUP(W573,Produtos!$A$1:$C$2319,2,FALSE),"Não Cadastrado")))))</f>
        <v/>
      </c>
      <c r="Z573" s="106" t="str">
        <f>VLOOKUP(Tabela2[[#This Row],[SIEMA]],Siema2025,11,FALSE)</f>
        <v xml:space="preserve"> </v>
      </c>
      <c r="AA573" s="106" t="str">
        <f>VLOOKUP(Tabela2[[#This Row],[SIEMA]],Siema2025,12,FALSE)</f>
        <v xml:space="preserve"> </v>
      </c>
      <c r="AB573" s="106" t="str">
        <f>IF(W573="","",IF(ISNUMBER(W573)=FALSE,"Não se aplica",IFERROR(VLOOKUP(W573,Produtos!$A$1:$C$2319,3,FALSE),"Não Cadastrado")))</f>
        <v/>
      </c>
      <c r="AC573" s="106"/>
      <c r="AD573" s="110" t="str">
        <f>IF(Tabela2[[#This Row],[Origem do acidente]] = "Plataforma", "PREENCHER","NA")</f>
        <v>NA</v>
      </c>
      <c r="AE573" s="109" t="str">
        <f>IF(AC573="","", IF(AC573="NC","", IF(AC573="NE","", IF(AC573="NA","",IFERROR(VLOOKUP(AC573,Produtos!$A$1:$C$2319,2,FALSE),"Não Cadastrado")))))</f>
        <v/>
      </c>
      <c r="AF573" s="106"/>
      <c r="AG573" s="106"/>
      <c r="AH573" s="106" t="str">
        <f>IF(AC573="","",IF(ISNUMBER(AC573)=FALSE,"Não se aplica",IFERROR(VLOOKUP(AC573,Produtos!$A$1:$C$2319,3,FALSE),"Não Cadastrado")))</f>
        <v/>
      </c>
      <c r="AI573" s="106"/>
      <c r="AJ573" s="106"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73" s="109" t="s">
        <v>7827</v>
      </c>
      <c r="AL573" s="109"/>
      <c r="AM573" s="109"/>
      <c r="AN573" s="110" t="str">
        <f>VLOOKUP(Tabela2[[#This Row],[SIEMA]],Siema2025,51,FALSE)</f>
        <v/>
      </c>
      <c r="AO573" s="110" t="str">
        <f>VLOOKUP(Tabela2[[#This Row],[SIEMA]],Siema2025,53,FALSE)</f>
        <v/>
      </c>
      <c r="AP573" s="110" t="str">
        <f>VLOOKUP(Tabela2[[#This Row],[SIEMA]],Siema2025,55,FALSE)</f>
        <v/>
      </c>
      <c r="AQ573" s="110" t="str">
        <f>VLOOKUP(Tabela2[[#This Row],[SIEMA]],Siema2025,57,FALSE)</f>
        <v/>
      </c>
      <c r="AR573" s="110" t="str">
        <f>VLOOKUP(Tabela2[[#This Row],[SIEMA]],Siema2025,59,FALSE)</f>
        <v/>
      </c>
      <c r="AS573" s="110" t="str">
        <f>VLOOKUP(Tabela2[[#This Row],[SIEMA]],Siema2025,61,FALSE)</f>
        <v/>
      </c>
      <c r="AT573" s="110" t="str">
        <f>VLOOKUP(Tabela2[[#This Row],[SIEMA]],Siema2025,63,FALSE)</f>
        <v/>
      </c>
      <c r="AU573" s="110" t="str">
        <f>VLOOKUP(Tabela2[[#This Row],[SIEMA]],Siema2025,65,FALSE)</f>
        <v/>
      </c>
      <c r="AV573" s="110" t="str">
        <f>VLOOKUP(Tabela2[[#This Row],[SIEMA]],Siema2025,67,FALSE)</f>
        <v/>
      </c>
      <c r="AW573" s="110" t="s">
        <v>7176</v>
      </c>
      <c r="AX573" s="110" t="str">
        <f>VLOOKUP(Tabela2[[#This Row],[SIEMA]],Siema2025,71,FALSE)</f>
        <v/>
      </c>
      <c r="AY573" s="110" t="str">
        <f>VLOOKUP(Tabela2[[#This Row],[SIEMA]],Siema2025,73,FALSE)</f>
        <v/>
      </c>
      <c r="AZ573" s="110" t="str">
        <f>VLOOKUP(Tabela2[[#This Row],[SIEMA]],Siema2025,75,FALSE)</f>
        <v/>
      </c>
      <c r="BA573" s="110" t="str">
        <f>VLOOKUP(Tabela2[[#This Row],[SIEMA]],Siema2025,77,FALSE)</f>
        <v/>
      </c>
      <c r="BB573" s="110"/>
      <c r="BC573" s="110" t="str">
        <f>IF(Tabela2[[#This Row],[Outro(s) ]] = "X", "PREENCHER","NA")</f>
        <v>NA</v>
      </c>
      <c r="BD573" s="110" t="str">
        <f>VLOOKUP(Tabela2[[#This Row],[SIEMA]],Siema2025,82,FALSE)</f>
        <v/>
      </c>
      <c r="BE573" s="110" t="str">
        <f>VLOOKUP(Tabela2[[#This Row],[SIEMA]],Siema2025,81,FALSE)</f>
        <v/>
      </c>
      <c r="BF573" s="112" t="str">
        <f>VLOOKUP(Tabela2[[#This Row],[SIEMA]],Siema2025,28,FALSE)</f>
        <v>LOGAS - LOGISTICA E DISTRIBUICAO DE GAS LTDA</v>
      </c>
      <c r="BG573" s="112"/>
      <c r="BH573" s="113" t="str">
        <f>VLOOKUP(Tabela2[[#This Row],[SIEMA]],Siema2025,29,FALSE)</f>
        <v>11893134000103</v>
      </c>
      <c r="BI573" s="114" t="s">
        <v>7062</v>
      </c>
      <c r="BJ573" s="109" t="s">
        <v>7111</v>
      </c>
      <c r="BK573" s="106" t="s">
        <v>2696</v>
      </c>
      <c r="BL573" s="143">
        <v>45887</v>
      </c>
      <c r="BM573" s="110">
        <f ca="1">IF(Tabela2[[#This Row],[Data de atendimento do Ibama (considerar o primeiro documento/ação)]]="",_xlfn.DAYS(TODAY(),J573),_xlfn.DAYS(Tabela2[[#This Row],[Data de atendimento do Ibama (considerar o primeiro documento/ação)]],J573))</f>
        <v>6</v>
      </c>
      <c r="BN573" s="110" t="str">
        <f>IF(Tabela2[[#This Row],[Atendido pelo Ibama ("Não" ou "Sim")]]="Não","Preencher", IF(Tabela2[[#This Row],[Atendido pelo Ibama ("Não" ou "Sim")]]="Sim","NA",""))</f>
        <v>NA</v>
      </c>
      <c r="BO573" s="116" t="s">
        <v>7098</v>
      </c>
      <c r="BP573" s="110" t="str">
        <f>IF(Tabela2[[#This Row],[Forma de atendimento (primeiro documento/ação)]]= "Outros (especificar)", "PREENCHER","NA")</f>
        <v>NA</v>
      </c>
      <c r="BQ573" s="108" t="s">
        <v>123</v>
      </c>
      <c r="BR573" s="110" t="str">
        <f>IF(Tabela2[[#This Row],[Equipe do Ibama foi a campo? Houve sobrevoo do Poseidon?]] = "Sim", "PREENCHER","NA")</f>
        <v>NA</v>
      </c>
      <c r="BS573" s="110" t="str">
        <f>IF(Tabela2[[#This Row],[Se sim, foi emitida Ordem de Emergência? (informações vinculada à coluna CK)]] = "Sim", "PREENCHER","NA")</f>
        <v>NA</v>
      </c>
      <c r="BT573" s="110" t="s">
        <v>7125</v>
      </c>
      <c r="BU573" s="110" t="s">
        <v>2696</v>
      </c>
      <c r="BV573" s="110" t="s">
        <v>123</v>
      </c>
      <c r="BW573" s="110" t="s">
        <v>2696</v>
      </c>
      <c r="BX573" s="108" t="s">
        <v>7100</v>
      </c>
      <c r="BY573" s="143">
        <v>45929</v>
      </c>
      <c r="BZ573" s="106">
        <f>IF(Tabela2[[#This Row],[Data do documento de encerramento]]="NA","NA",IF(Tabela2[[#This Row],[Data do documento de encerramento]]="","Pendente de conclusão/ encerramento",_xlfn.DAYS(Tabela2[[#This Row],[Data do documento de encerramento]],J573)))</f>
        <v>48</v>
      </c>
      <c r="CA573" s="109"/>
      <c r="CB573" s="109"/>
      <c r="CC573" s="109"/>
      <c r="CD573" s="109"/>
      <c r="CE573" s="109"/>
      <c r="CF573" s="109"/>
    </row>
    <row r="574" spans="1:84" ht="76.5" hidden="1">
      <c r="A574" s="172">
        <v>202581357655</v>
      </c>
      <c r="B574" s="120" t="s">
        <v>9210</v>
      </c>
      <c r="C574" s="110" t="str">
        <f>VLOOKUP(Tabela2[[#This Row],[SIEMA]],Siema2025,4,FALSE)</f>
        <v xml:space="preserve"> SP</v>
      </c>
      <c r="D574" s="108" t="str">
        <f>VLOOKUP(Tabela2[[#This Row],[SIEMA]],Siema2025,3,FALSE)</f>
        <v xml:space="preserve">Bragança Paulista </v>
      </c>
      <c r="E574" s="108" t="s">
        <v>4216</v>
      </c>
      <c r="F574" s="108" t="s">
        <v>9211</v>
      </c>
      <c r="G574" s="108" t="s">
        <v>9212</v>
      </c>
      <c r="H574" s="108" t="s">
        <v>9213</v>
      </c>
      <c r="I574" s="106" t="s">
        <v>7118</v>
      </c>
      <c r="J574" s="107">
        <f>VLOOKUP(Tabela2[[#This Row],[SIEMA]],Siema2025,2,FALSE)</f>
        <v>45882</v>
      </c>
      <c r="K574" s="107" t="str">
        <f>VLOOKUP(Tabela2[[#This Row],[SIEMA]],Siema2025,16,FALSE)</f>
        <v>Quarta</v>
      </c>
      <c r="L574" s="108" t="str">
        <f>IF(Tabela2[[#This Row],[Data]]="","Sem Informação",VLOOKUP(MONTH(Tabela2[[#This Row],[Data]]),'[1]Validação de dados'!$I$1:$J$13,2,0))</f>
        <v>Agosto</v>
      </c>
      <c r="M574" s="106">
        <f>YEAR(Tabela2[[#This Row],[Data]])</f>
        <v>2025</v>
      </c>
      <c r="N574" s="107" t="str">
        <f>VLOOKUP(Tabela2[[#This Row],[SIEMA]],Siema2025,17,FALSE)</f>
        <v>Vespertino</v>
      </c>
      <c r="O574" s="107" t="str">
        <f>VLOOKUP(Tabela2[[#This Row],[SIEMA]],Siema2025,5,FALSE)</f>
        <v>Rodovia</v>
      </c>
      <c r="P574" s="106" t="str">
        <f>VLOOKUP(Tabela2[[#This Row],[SIEMA]],Siema2025,21,FALSE)</f>
        <v/>
      </c>
      <c r="Q574" s="106">
        <v>1202</v>
      </c>
      <c r="R574" s="106" t="str">
        <f>VLOOKUP(Tabela2[[#This Row],[SIEMA]],Siema2025,10,FALSE)</f>
        <v/>
      </c>
      <c r="S574" s="109" t="str">
        <f>IF(Q574="","", IF(Q574="NC","", IF(Q574="NE","", IF(Q574="NA","",IFERROR(VLOOKUP(Q574,[1]Produtos!$A$1:$C$2319,2,FALSE),"Não Cadastrado")))))</f>
        <v>GASÓLEO ou ÓLEO DIESEL ou ÓLEO PARA AQUECIMENTO, LEVE</v>
      </c>
      <c r="T574" s="106" t="s">
        <v>6834</v>
      </c>
      <c r="U574" s="106" t="s">
        <v>7062</v>
      </c>
      <c r="V574" s="106">
        <f>IF(Q574="","",IF(ISNUMBER(Q574)=FALSE,"Não se aplica",IFERROR(VLOOKUP(Q574,Produtos!$A$1:$C$2319,3,FALSE),"Não Cadastrado")))</f>
        <v>3</v>
      </c>
      <c r="W574" s="106" t="str">
        <f>VLOOKUP(Tabela2[[#This Row],[SIEMA]],Siema2025,10,FALSE)</f>
        <v/>
      </c>
      <c r="X574" s="115" t="str">
        <f>IF(Tabela2[[#This Row],[Origem do acidente]] = "Plataforma", "PREENCHER","NA")</f>
        <v>NA</v>
      </c>
      <c r="Y574" s="111" t="str">
        <f>IF(W574="","", IF(W574="NC","", IF(W574="NE","", IF(W574="NA","",IFERROR(VLOOKUP(W574,Produtos!$A$1:$C$2319,2,FALSE),"Não Cadastrado")))))</f>
        <v/>
      </c>
      <c r="Z574" s="106" t="str">
        <f>VLOOKUP(Tabela2[[#This Row],[SIEMA]],Siema2025,11,FALSE)</f>
        <v xml:space="preserve"> </v>
      </c>
      <c r="AA574" s="106" t="str">
        <f>VLOOKUP(Tabela2[[#This Row],[SIEMA]],Siema2025,12,FALSE)</f>
        <v xml:space="preserve"> </v>
      </c>
      <c r="AB574" s="106" t="str">
        <f>IF(W574="","",IF(ISNUMBER(W574)=FALSE,"Não se aplica",IFERROR(VLOOKUP(W574,Produtos!$A$1:$C$2319,3,FALSE),"Não Cadastrado")))</f>
        <v/>
      </c>
      <c r="AC574" s="106"/>
      <c r="AD574" s="110" t="str">
        <f>IF(Tabela2[[#This Row],[Origem do acidente]] = "Plataforma", "PREENCHER","NA")</f>
        <v>NA</v>
      </c>
      <c r="AE574" s="109" t="str">
        <f>IF(AC574="","", IF(AC574="NC","", IF(AC574="NE","", IF(AC574="NA","",IFERROR(VLOOKUP(AC574,Produtos!$A$1:$C$2319,2,FALSE),"Não Cadastrado")))))</f>
        <v/>
      </c>
      <c r="AF574" s="106"/>
      <c r="AG574" s="106"/>
      <c r="AH574" s="106" t="str">
        <f>IF(AC574="","",IF(ISNUMBER(AC574)=FALSE,"Não se aplica",IFERROR(VLOOKUP(AC574,Produtos!$A$1:$C$2319,3,FALSE),"Não Cadastrado")))</f>
        <v/>
      </c>
      <c r="AI574" s="106"/>
      <c r="AJ574" s="106"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74" s="109" t="s">
        <v>7368</v>
      </c>
      <c r="AL574" s="109"/>
      <c r="AM574" s="109"/>
      <c r="AN574" s="110" t="str">
        <f>VLOOKUP(Tabela2[[#This Row],[SIEMA]],Siema2025,51,FALSE)</f>
        <v/>
      </c>
      <c r="AO574" s="110" t="str">
        <f>VLOOKUP(Tabela2[[#This Row],[SIEMA]],Siema2025,53,FALSE)</f>
        <v/>
      </c>
      <c r="AP574" s="110" t="str">
        <f>VLOOKUP(Tabela2[[#This Row],[SIEMA]],Siema2025,55,FALSE)</f>
        <v/>
      </c>
      <c r="AQ574" s="110"/>
      <c r="AR574" s="110" t="str">
        <f>VLOOKUP(Tabela2[[#This Row],[SIEMA]],Siema2025,59,FALSE)</f>
        <v/>
      </c>
      <c r="AS574" s="110" t="str">
        <f>VLOOKUP(Tabela2[[#This Row],[SIEMA]],Siema2025,61,FALSE)</f>
        <v/>
      </c>
      <c r="AT574" s="110" t="str">
        <f>VLOOKUP(Tabela2[[#This Row],[SIEMA]],Siema2025,63,FALSE)</f>
        <v/>
      </c>
      <c r="AU574" s="110" t="str">
        <f>VLOOKUP(Tabela2[[#This Row],[SIEMA]],Siema2025,65,FALSE)</f>
        <v>X</v>
      </c>
      <c r="AV574" s="110" t="str">
        <f>VLOOKUP(Tabela2[[#This Row],[SIEMA]],Siema2025,67,FALSE)</f>
        <v/>
      </c>
      <c r="AW574" s="110" t="str">
        <f>VLOOKUP(Tabela2[[#This Row],[SIEMA]],Siema2025,69,FALSE)</f>
        <v/>
      </c>
      <c r="AX574" s="110" t="str">
        <f>VLOOKUP(Tabela2[[#This Row],[SIEMA]],Siema2025,71,FALSE)</f>
        <v/>
      </c>
      <c r="AY574" s="110" t="str">
        <f>VLOOKUP(Tabela2[[#This Row],[SIEMA]],Siema2025,73,FALSE)</f>
        <v/>
      </c>
      <c r="AZ574" s="110" t="str">
        <f>VLOOKUP(Tabela2[[#This Row],[SIEMA]],Siema2025,75,FALSE)</f>
        <v/>
      </c>
      <c r="BA574" s="110" t="str">
        <f>VLOOKUP(Tabela2[[#This Row],[SIEMA]],Siema2025,77,FALSE)</f>
        <v/>
      </c>
      <c r="BB574" s="110" t="str">
        <f>VLOOKUP(Tabela2[[#This Row],[SIEMA]],Siema2025,79,FALSE)</f>
        <v/>
      </c>
      <c r="BC574" s="110" t="str">
        <f>IF(Tabela2[[#This Row],[Outro(s) ]] = "X", "PREENCHER","NA")</f>
        <v>NA</v>
      </c>
      <c r="BD574" s="110" t="str">
        <f>VLOOKUP(Tabela2[[#This Row],[SIEMA]],Siema2025,82,FALSE)</f>
        <v/>
      </c>
      <c r="BE574" s="110" t="str">
        <f>VLOOKUP(Tabela2[[#This Row],[SIEMA]],Siema2025,81,FALSE)</f>
        <v/>
      </c>
      <c r="BF574" s="112" t="str">
        <f>VLOOKUP(Tabela2[[#This Row],[SIEMA]],Siema2025,28,FALSE)</f>
        <v>UALICE CARVALHO MENDES</v>
      </c>
      <c r="BG574" s="112"/>
      <c r="BH574" s="113" t="str">
        <f>VLOOKUP(Tabela2[[#This Row],[SIEMA]],Siema2025,29,FALSE)</f>
        <v>11940345600</v>
      </c>
      <c r="BI574" s="114" t="s">
        <v>2696</v>
      </c>
      <c r="BJ574" s="109" t="s">
        <v>7097</v>
      </c>
      <c r="BK574" s="106" t="s">
        <v>2696</v>
      </c>
      <c r="BL574" s="143">
        <v>45888</v>
      </c>
      <c r="BM574" s="110">
        <f ca="1">IF(Tabela2[[#This Row],[Data de atendimento do Ibama (considerar o primeiro documento/ação)]]="",_xlfn.DAYS(TODAY(),J574),_xlfn.DAYS(Tabela2[[#This Row],[Data de atendimento do Ibama (considerar o primeiro documento/ação)]],J574))</f>
        <v>6</v>
      </c>
      <c r="BN574" s="110" t="str">
        <f>IF(Tabela2[[#This Row],[Atendido pelo Ibama ("Não" ou "Sim")]]="Não","Preencher", IF(Tabela2[[#This Row],[Atendido pelo Ibama ("Não" ou "Sim")]]="Sim","NA",""))</f>
        <v>NA</v>
      </c>
      <c r="BO574" s="116" t="s">
        <v>7098</v>
      </c>
      <c r="BP574" s="110" t="str">
        <f>IF(Tabela2[[#This Row],[Forma de atendimento (primeiro documento/ação)]]= "Outros (especificar)", "PREENCHER","NA")</f>
        <v>NA</v>
      </c>
      <c r="BQ574" s="108" t="s">
        <v>123</v>
      </c>
      <c r="BR574" s="110" t="str">
        <f>IF(Tabela2[[#This Row],[Equipe do Ibama foi a campo? Houve sobrevoo do Poseidon?]] = "Sim", "PREENCHER","NA")</f>
        <v>NA</v>
      </c>
      <c r="BS574" s="110" t="str">
        <f>IF(Tabela2[[#This Row],[Se sim, foi emitida Ordem de Emergência? (informações vinculada à coluna CK)]] = "Sim", "PREENCHER","NA")</f>
        <v>NA</v>
      </c>
      <c r="BT574" s="110" t="s">
        <v>7125</v>
      </c>
      <c r="BU574" s="110" t="s">
        <v>2696</v>
      </c>
      <c r="BV574" s="110" t="s">
        <v>123</v>
      </c>
      <c r="BW574" s="110" t="s">
        <v>2696</v>
      </c>
      <c r="BX574" s="108" t="s">
        <v>7100</v>
      </c>
      <c r="BY574" s="143">
        <v>45980</v>
      </c>
      <c r="BZ574" s="106">
        <f>IF(Tabela2[[#This Row],[Data do documento de encerramento]]="NA","NA",IF(Tabela2[[#This Row],[Data do documento de encerramento]]="","Pendente de conclusão/ encerramento",_xlfn.DAYS(Tabela2[[#This Row],[Data do documento de encerramento]],J574)))</f>
        <v>98</v>
      </c>
      <c r="CA574" s="109" t="s">
        <v>9214</v>
      </c>
      <c r="CB574" s="109"/>
      <c r="CC574" s="109"/>
      <c r="CD574" s="109"/>
      <c r="CE574" s="109"/>
      <c r="CF574" s="109"/>
    </row>
    <row r="575" spans="1:84" hidden="1">
      <c r="A575" s="172">
        <v>202581450431</v>
      </c>
      <c r="B575" s="173" t="s">
        <v>9215</v>
      </c>
      <c r="C575" s="110" t="str">
        <f>VLOOKUP(Tabela2[[#This Row],[SIEMA]],Siema2025,4,FALSE)</f>
        <v xml:space="preserve"> RS</v>
      </c>
      <c r="D575" s="108" t="str">
        <f>VLOOKUP(Tabela2[[#This Row],[SIEMA]],Siema2025,3,FALSE)</f>
        <v xml:space="preserve">Rio Grande </v>
      </c>
      <c r="E575" s="108" t="str">
        <f>VLOOKUP(Tabela2[[#This Row],[SIEMA]],Siema2025,20,FALSE)</f>
        <v>Av. Alm. Maximiniano da Fonseca - Industrial Tamandaré, Rio Grande - RS</v>
      </c>
      <c r="F575" s="108"/>
      <c r="G575" s="108"/>
      <c r="H575" s="108"/>
      <c r="I575" s="106" t="str">
        <f>VLOOKUP(Tabela2[[#This Row],[SIEMA]],Siema2025,19,FALSE)</f>
        <v/>
      </c>
      <c r="J575" s="107">
        <f>VLOOKUP(Tabela2[[#This Row],[SIEMA]],Siema2025,2,FALSE)</f>
        <v>45882</v>
      </c>
      <c r="K575" s="107" t="str">
        <f>VLOOKUP(Tabela2[[#This Row],[SIEMA]],Siema2025,16,FALSE)</f>
        <v>Quarta</v>
      </c>
      <c r="L575" s="108" t="str">
        <f>IF(Tabela2[[#This Row],[Data]]="","Sem Informação",VLOOKUP(MONTH(Tabela2[[#This Row],[Data]]),'[1]Validação de dados'!$I$1:$J$13,2,0))</f>
        <v>Agosto</v>
      </c>
      <c r="M575" s="106">
        <f>YEAR(Tabela2[[#This Row],[Data]])</f>
        <v>2025</v>
      </c>
      <c r="N575" s="107" t="str">
        <f>VLOOKUP(Tabela2[[#This Row],[SIEMA]],Siema2025,17,FALSE)</f>
        <v>Madrugada</v>
      </c>
      <c r="O575" s="107" t="str">
        <f>VLOOKUP(Tabela2[[#This Row],[SIEMA]],Siema2025,5,FALSE)</f>
        <v>Ferrovia; Rodovia</v>
      </c>
      <c r="P575" s="106"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75" s="106" t="str">
        <f>VLOOKUP(Tabela2[[#This Row],[SIEMA]],Siema2025,7,FALSE)</f>
        <v/>
      </c>
      <c r="R575" s="106" t="str">
        <f>VLOOKUP(Tabela2[[#This Row],[SIEMA]],Siema2025,10,FALSE)</f>
        <v>soja em grãos</v>
      </c>
      <c r="S575" s="109" t="str">
        <f>IF(Q575="","", IF(Q575="NC","", IF(Q575="NE","", IF(Q575="NA","",IFERROR(VLOOKUP(Q575,[1]Produtos!$A$1:$C$2319,2,FALSE),"Não Cadastrado")))))</f>
        <v/>
      </c>
      <c r="T575" s="106" t="str">
        <f>VLOOKUP(Tabela2[[#This Row],[SIEMA]],Siema2025,11,FALSE)</f>
        <v>36.54</v>
      </c>
      <c r="U575" s="106" t="str">
        <f>VLOOKUP(Tabela2[[#This Row],[SIEMA]],Siema2025,12,FALSE)</f>
        <v>T</v>
      </c>
      <c r="V575" s="106" t="str">
        <f>IF(Q575="","",IF(ISNUMBER(Q575)=FALSE,"Não se aplica",IFERROR(VLOOKUP(Q575,Produtos!$A$1:$C$2319,3,FALSE),"Não Cadastrado")))</f>
        <v/>
      </c>
      <c r="W575" s="106" t="str">
        <f>VLOOKUP(Tabela2[[#This Row],[SIEMA]],Siema2025,10,FALSE)</f>
        <v>soja em grãos</v>
      </c>
      <c r="X575" s="115" t="str">
        <f>IF(Tabela2[[#This Row],[Origem do acidente]] = "Plataforma", "PREENCHER","NA")</f>
        <v>NA</v>
      </c>
      <c r="Y575" s="111" t="str">
        <f>IF(W575="","", IF(W575="NC","", IF(W575="NE","", IF(W575="NA","",IFERROR(VLOOKUP(W575,Produtos!$A$1:$C$2319,2,FALSE),"Não Cadastrado")))))</f>
        <v>Não Cadastrado</v>
      </c>
      <c r="Z575" s="106" t="str">
        <f>VLOOKUP(Tabela2[[#This Row],[SIEMA]],Siema2025,11,FALSE)</f>
        <v>36.54</v>
      </c>
      <c r="AA575" s="106" t="str">
        <f>VLOOKUP(Tabela2[[#This Row],[SIEMA]],Siema2025,12,FALSE)</f>
        <v>T</v>
      </c>
      <c r="AB575" s="106" t="str">
        <f>IF(W575="","",IF(ISNUMBER(W575)=FALSE,"Não se aplica",IFERROR(VLOOKUP(W575,Produtos!$A$1:$C$2319,3,FALSE),"Não Cadastrado")))</f>
        <v>Não se aplica</v>
      </c>
      <c r="AC575" s="106"/>
      <c r="AD575" s="110" t="str">
        <f>IF(Tabela2[[#This Row],[Origem do acidente]] = "Plataforma", "PREENCHER","NA")</f>
        <v>NA</v>
      </c>
      <c r="AE575" s="109" t="str">
        <f>IF(AC575="","", IF(AC575="NC","", IF(AC575="NE","", IF(AC575="NA","",IFERROR(VLOOKUP(AC575,Produtos!$A$1:$C$2319,2,FALSE),"Não Cadastrado")))))</f>
        <v/>
      </c>
      <c r="AF575" s="106"/>
      <c r="AG575" s="106"/>
      <c r="AH575" s="106" t="str">
        <f>IF(AC575="","",IF(ISNUMBER(AC575)=FALSE,"Não se aplica",IFERROR(VLOOKUP(AC575,Produtos!$A$1:$C$2319,3,FALSE),"Não Cadastrado")))</f>
        <v/>
      </c>
      <c r="AI575" s="106"/>
      <c r="AJ575" s="106"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75" s="109"/>
      <c r="AL575" s="109"/>
      <c r="AM575" s="109"/>
      <c r="AN575" s="110" t="str">
        <f>VLOOKUP(Tabela2[[#This Row],[SIEMA]],Siema2025,51,FALSE)</f>
        <v/>
      </c>
      <c r="AO575" s="110" t="str">
        <f>VLOOKUP(Tabela2[[#This Row],[SIEMA]],Siema2025,53,FALSE)</f>
        <v/>
      </c>
      <c r="AP575" s="110" t="str">
        <f>VLOOKUP(Tabela2[[#This Row],[SIEMA]],Siema2025,55,FALSE)</f>
        <v/>
      </c>
      <c r="AQ575" s="110" t="str">
        <f>VLOOKUP(Tabela2[[#This Row],[SIEMA]],Siema2025,57,FALSE)</f>
        <v/>
      </c>
      <c r="AR575" s="110" t="str">
        <f>VLOOKUP(Tabela2[[#This Row],[SIEMA]],Siema2025,59,FALSE)</f>
        <v/>
      </c>
      <c r="AS575" s="110" t="str">
        <f>VLOOKUP(Tabela2[[#This Row],[SIEMA]],Siema2025,61,FALSE)</f>
        <v/>
      </c>
      <c r="AT575" s="110" t="str">
        <f>VLOOKUP(Tabela2[[#This Row],[SIEMA]],Siema2025,63,FALSE)</f>
        <v/>
      </c>
      <c r="AU575" s="110" t="str">
        <f>VLOOKUP(Tabela2[[#This Row],[SIEMA]],Siema2025,65,FALSE)</f>
        <v>X</v>
      </c>
      <c r="AV575" s="110" t="str">
        <f>VLOOKUP(Tabela2[[#This Row],[SIEMA]],Siema2025,67,FALSE)</f>
        <v/>
      </c>
      <c r="AW575" s="110" t="str">
        <f>VLOOKUP(Tabela2[[#This Row],[SIEMA]],Siema2025,69,FALSE)</f>
        <v/>
      </c>
      <c r="AX575" s="110" t="str">
        <f>VLOOKUP(Tabela2[[#This Row],[SIEMA]],Siema2025,71,FALSE)</f>
        <v/>
      </c>
      <c r="AY575" s="110" t="str">
        <f>VLOOKUP(Tabela2[[#This Row],[SIEMA]],Siema2025,73,FALSE)</f>
        <v/>
      </c>
      <c r="AZ575" s="110" t="str">
        <f>VLOOKUP(Tabela2[[#This Row],[SIEMA]],Siema2025,75,FALSE)</f>
        <v/>
      </c>
      <c r="BA575" s="110" t="str">
        <f>VLOOKUP(Tabela2[[#This Row],[SIEMA]],Siema2025,77,FALSE)</f>
        <v/>
      </c>
      <c r="BB575" s="110" t="str">
        <f>VLOOKUP(Tabela2[[#This Row],[SIEMA]],Siema2025,79,FALSE)</f>
        <v/>
      </c>
      <c r="BC575" s="110" t="str">
        <f>IF(Tabela2[[#This Row],[Outro(s) ]] = "X", "PREENCHER","NA")</f>
        <v>NA</v>
      </c>
      <c r="BD575" s="110" t="str">
        <f>VLOOKUP(Tabela2[[#This Row],[SIEMA]],Siema2025,82,FALSE)</f>
        <v/>
      </c>
      <c r="BE575" s="110" t="str">
        <f>VLOOKUP(Tabela2[[#This Row],[SIEMA]],Siema2025,81,FALSE)</f>
        <v/>
      </c>
      <c r="BF575" s="112" t="str">
        <f>VLOOKUP(Tabela2[[#This Row],[SIEMA]],Siema2025,28,FALSE)</f>
        <v>Rumo Logística Malha Sul</v>
      </c>
      <c r="BG575" s="112"/>
      <c r="BH575" s="113" t="str">
        <f>VLOOKUP(Tabela2[[#This Row],[SIEMA]],Siema2025,29,FALSE)</f>
        <v>01258944000550</v>
      </c>
      <c r="BI575" s="114" t="str">
        <f>VLOOKUP(Tabela2[[#This Row],[SIEMA]],Siema2025,107,FALSE)</f>
        <v>Não</v>
      </c>
      <c r="BJ575" s="109"/>
      <c r="BK575" s="106"/>
      <c r="BL575" s="143"/>
      <c r="BM575" s="110">
        <f ca="1">IF(Tabela2[[#This Row],[Data de atendimento do Ibama (considerar o primeiro documento/ação)]]="",_xlfn.DAYS(TODAY(),J575),_xlfn.DAYS(Tabela2[[#This Row],[Data de atendimento do Ibama (considerar o primeiro documento/ação)]],J575))</f>
        <v>338</v>
      </c>
      <c r="BN575" s="110" t="str">
        <f>IF(Tabela2[[#This Row],[Atendido pelo Ibama ("Não" ou "Sim")]]="Não","Preencher", IF(Tabela2[[#This Row],[Atendido pelo Ibama ("Não" ou "Sim")]]="Sim","NA",""))</f>
        <v/>
      </c>
      <c r="BO575" s="116"/>
      <c r="BP575" s="110" t="str">
        <f>IF(Tabela2[[#This Row],[Forma de atendimento (primeiro documento/ação)]]= "Outros (especificar)", "PREENCHER","NA")</f>
        <v>NA</v>
      </c>
      <c r="BQ575" s="108"/>
      <c r="BR575" s="110" t="str">
        <f>IF(Tabela2[[#This Row],[Equipe do Ibama foi a campo? Houve sobrevoo do Poseidon?]] = "Sim", "PREENCHER","NA")</f>
        <v>NA</v>
      </c>
      <c r="BS575" s="110" t="str">
        <f>IF(Tabela2[[#This Row],[Se sim, foi emitida Ordem de Emergência? (informações vinculada à coluna CK)]] = "Sim", "PREENCHER","NA")</f>
        <v>NA</v>
      </c>
      <c r="BT575" s="110" t="str">
        <f>IF(Tabela2[[#This Row],[Foi elaborado Relatório de Vistoria pelo Ibama? (informações vinculada à coluna CK)]] = "Sim", "PREENCHER","NA")</f>
        <v>NA</v>
      </c>
      <c r="BU575" s="110" t="str">
        <f>IF(Tabela2[[#This Row],[Houve envio de Informações Pós-acidente (preencher "não se aplica" quando de competência estadual/municipal)]] = "Sim", "PREENCHER","NA")</f>
        <v>NA</v>
      </c>
      <c r="BV575" s="110" t="str">
        <f>IF(Tabela2[[#This Row],[Houve avaliação das informações pós-acidente solicitadas/enviadas?]] = "Sim", "PREENCHER","NA")</f>
        <v>NA</v>
      </c>
      <c r="BW575" s="110" t="str">
        <f>IF(Tabela2[[#This Row],[O Ibama aguarda resposta da empresa/OEMA, etc?]] = "Sim", "PREENCHER","NA")</f>
        <v>NA</v>
      </c>
      <c r="BX575" s="108"/>
      <c r="BY575" s="108"/>
      <c r="BZ575" s="106" t="str">
        <f>IF(Tabela2[[#This Row],[Data do documento de encerramento]]="NA","NA",IF(Tabela2[[#This Row],[Data do documento de encerramento]]="","Pendente de conclusão/ encerramento",_xlfn.DAYS(Tabela2[[#This Row],[Data do documento de encerramento]],J575)))</f>
        <v>Pendente de conclusão/ encerramento</v>
      </c>
      <c r="CA575" s="109"/>
      <c r="CB575" s="109"/>
      <c r="CC575" s="117"/>
      <c r="CD575" s="109"/>
      <c r="CE575" s="109"/>
      <c r="CF575" s="109"/>
    </row>
    <row r="576" spans="1:84" hidden="1">
      <c r="A576" s="172">
        <v>202581454021</v>
      </c>
      <c r="B576" s="180" t="s">
        <v>8310</v>
      </c>
      <c r="C576" s="110" t="str">
        <f>VLOOKUP(Tabela2[[#This Row],[SIEMA]],Siema2025,4,FALSE)</f>
        <v xml:space="preserve"> RJ</v>
      </c>
      <c r="D576" s="108" t="str">
        <f>VLOOKUP(Tabela2[[#This Row],[SIEMA]],Siema2025,3,FALSE)</f>
        <v xml:space="preserve">Angra dos Reis </v>
      </c>
      <c r="E576" s="108" t="str">
        <f>VLOOKUP(Tabela2[[#This Row],[SIEMA]],Siema2025,20,FALSE)</f>
        <v>Central Nuclear Almirante Álvaro Alberto (Usina Angra 1)</v>
      </c>
      <c r="F576" s="108"/>
      <c r="G576" s="108"/>
      <c r="H576" s="108"/>
      <c r="I576" s="106" t="str">
        <f>VLOOKUP(Tabela2[[#This Row],[SIEMA]],Siema2025,19,FALSE)</f>
        <v/>
      </c>
      <c r="J576" s="107">
        <f>VLOOKUP(Tabela2[[#This Row],[SIEMA]],Siema2025,2,FALSE)</f>
        <v>45882</v>
      </c>
      <c r="K576" s="107" t="str">
        <f>VLOOKUP(Tabela2[[#This Row],[SIEMA]],Siema2025,16,FALSE)</f>
        <v>Quarta</v>
      </c>
      <c r="L576" s="108" t="str">
        <f>IF(Tabela2[[#This Row],[Data]]="","Sem Informação",VLOOKUP(MONTH(Tabela2[[#This Row],[Data]]),'[1]Validação de dados'!$I$1:$J$13,2,0))</f>
        <v>Agosto</v>
      </c>
      <c r="M576" s="106">
        <f>YEAR(Tabela2[[#This Row],[Data]])</f>
        <v>2025</v>
      </c>
      <c r="N576" s="107" t="str">
        <f>VLOOKUP(Tabela2[[#This Row],[SIEMA]],Siema2025,17,FALSE)</f>
        <v>Vespertino</v>
      </c>
      <c r="O576" s="107" t="str">
        <f>VLOOKUP(Tabela2[[#This Row],[SIEMA]],Siema2025,5,FALSE)</f>
        <v>Outro(s)</v>
      </c>
      <c r="P576" s="106" t="str">
        <f>VLOOKUP(Tabela2[[#This Row],[SIEMA]],Siema2025,21,FALSE)</f>
        <v>Ocorrência de um evento identificado no dia 13 de agosto de 2025, às 14h38, envolvendo uma mancha oleosa na superfície da água do Canal Sul da Central Nuclear Almirante Álvaro Alberto (CNAAA).</v>
      </c>
      <c r="Q576" s="106" t="str">
        <f>VLOOKUP(Tabela2[[#This Row],[SIEMA]],Siema2025,7,FALSE)</f>
        <v/>
      </c>
      <c r="R576" s="106" t="str">
        <f>VLOOKUP(Tabela2[[#This Row],[SIEMA]],Siema2025,10,FALSE)</f>
        <v/>
      </c>
      <c r="S576" s="109" t="str">
        <f>IF(Q576="","", IF(Q576="NC","", IF(Q576="NE","", IF(Q576="NA","",IFERROR(VLOOKUP(Q576,[1]Produtos!$A$1:$C$2319,2,FALSE),"Não Cadastrado")))))</f>
        <v/>
      </c>
      <c r="T576" s="106" t="str">
        <f>VLOOKUP(Tabela2[[#This Row],[SIEMA]],Siema2025,11,FALSE)</f>
        <v xml:space="preserve"> </v>
      </c>
      <c r="U576" s="106" t="str">
        <f>VLOOKUP(Tabela2[[#This Row],[SIEMA]],Siema2025,12,FALSE)</f>
        <v xml:space="preserve"> </v>
      </c>
      <c r="V576" s="106" t="str">
        <f>IF(Q576="","",IF(ISNUMBER(Q576)=FALSE,"Não se aplica",IFERROR(VLOOKUP(Q576,Produtos!$A$1:$C$2319,3,FALSE),"Não Cadastrado")))</f>
        <v/>
      </c>
      <c r="W576" s="106" t="str">
        <f>VLOOKUP(Tabela2[[#This Row],[SIEMA]],Siema2025,10,FALSE)</f>
        <v/>
      </c>
      <c r="X576" s="115" t="str">
        <f>IF(Tabela2[[#This Row],[Origem do acidente]] = "Plataforma", "PREENCHER","NA")</f>
        <v>NA</v>
      </c>
      <c r="Y576" s="111" t="str">
        <f>IF(W576="","", IF(W576="NC","", IF(W576="NE","", IF(W576="NA","",IFERROR(VLOOKUP(W576,Produtos!$A$1:$C$2319,2,FALSE),"Não Cadastrado")))))</f>
        <v/>
      </c>
      <c r="Z576" s="106" t="str">
        <f>VLOOKUP(Tabela2[[#This Row],[SIEMA]],Siema2025,11,FALSE)</f>
        <v xml:space="preserve"> </v>
      </c>
      <c r="AA576" s="106" t="str">
        <f>VLOOKUP(Tabela2[[#This Row],[SIEMA]],Siema2025,12,FALSE)</f>
        <v xml:space="preserve"> </v>
      </c>
      <c r="AB576" s="106" t="str">
        <f>IF(W576="","",IF(ISNUMBER(W576)=FALSE,"Não se aplica",IFERROR(VLOOKUP(W576,Produtos!$A$1:$C$2319,3,FALSE),"Não Cadastrado")))</f>
        <v/>
      </c>
      <c r="AC576" s="106"/>
      <c r="AD576" s="110" t="str">
        <f>IF(Tabela2[[#This Row],[Origem do acidente]] = "Plataforma", "PREENCHER","NA")</f>
        <v>NA</v>
      </c>
      <c r="AE576" s="109" t="str">
        <f>IF(AC576="","", IF(AC576="NC","", IF(AC576="NE","", IF(AC576="NA","",IFERROR(VLOOKUP(AC576,Produtos!$A$1:$C$2319,2,FALSE),"Não Cadastrado")))))</f>
        <v/>
      </c>
      <c r="AF576" s="106"/>
      <c r="AG576" s="106"/>
      <c r="AH576" s="106" t="str">
        <f>IF(AC576="","",IF(ISNUMBER(AC576)=FALSE,"Não se aplica",IFERROR(VLOOKUP(AC576,Produtos!$A$1:$C$2319,3,FALSE),"Não Cadastrado")))</f>
        <v/>
      </c>
      <c r="AI576" s="106"/>
      <c r="AJ576" s="106" t="str">
        <f>VLOOKUP(Tabela2[[#This Row],[SIEMA]],Siema2025,26,FALSE)</f>
        <v>Indeterminda</v>
      </c>
      <c r="AK576" s="109"/>
      <c r="AL576" s="109"/>
      <c r="AM576" s="109"/>
      <c r="AN576" s="110" t="str">
        <f>VLOOKUP(Tabela2[[#This Row],[SIEMA]],Siema2025,51,FALSE)</f>
        <v/>
      </c>
      <c r="AO576" s="110" t="str">
        <f>VLOOKUP(Tabela2[[#This Row],[SIEMA]],Siema2025,53,FALSE)</f>
        <v/>
      </c>
      <c r="AP576" s="110" t="str">
        <f>VLOOKUP(Tabela2[[#This Row],[SIEMA]],Siema2025,55,FALSE)</f>
        <v/>
      </c>
      <c r="AQ576" s="110" t="str">
        <f>VLOOKUP(Tabela2[[#This Row],[SIEMA]],Siema2025,57,FALSE)</f>
        <v/>
      </c>
      <c r="AR576" s="110" t="str">
        <f>VLOOKUP(Tabela2[[#This Row],[SIEMA]],Siema2025,59,FALSE)</f>
        <v/>
      </c>
      <c r="AS576" s="110" t="str">
        <f>VLOOKUP(Tabela2[[#This Row],[SIEMA]],Siema2025,61,FALSE)</f>
        <v>X</v>
      </c>
      <c r="AT576" s="110" t="str">
        <f>VLOOKUP(Tabela2[[#This Row],[SIEMA]],Siema2025,63,FALSE)</f>
        <v/>
      </c>
      <c r="AU576" s="110" t="str">
        <f>VLOOKUP(Tabela2[[#This Row],[SIEMA]],Siema2025,65,FALSE)</f>
        <v/>
      </c>
      <c r="AV576" s="110" t="str">
        <f>VLOOKUP(Tabela2[[#This Row],[SIEMA]],Siema2025,67,FALSE)</f>
        <v/>
      </c>
      <c r="AW576" s="110" t="str">
        <f>VLOOKUP(Tabela2[[#This Row],[SIEMA]],Siema2025,69,FALSE)</f>
        <v/>
      </c>
      <c r="AX576" s="110" t="str">
        <f>VLOOKUP(Tabela2[[#This Row],[SIEMA]],Siema2025,71,FALSE)</f>
        <v/>
      </c>
      <c r="AY576" s="110" t="str">
        <f>VLOOKUP(Tabela2[[#This Row],[SIEMA]],Siema2025,73,FALSE)</f>
        <v/>
      </c>
      <c r="AZ576" s="110" t="str">
        <f>VLOOKUP(Tabela2[[#This Row],[SIEMA]],Siema2025,75,FALSE)</f>
        <v/>
      </c>
      <c r="BA576" s="110" t="str">
        <f>VLOOKUP(Tabela2[[#This Row],[SIEMA]],Siema2025,77,FALSE)</f>
        <v/>
      </c>
      <c r="BB576" s="110" t="str">
        <f>VLOOKUP(Tabela2[[#This Row],[SIEMA]],Siema2025,79,FALSE)</f>
        <v/>
      </c>
      <c r="BC576" s="110" t="str">
        <f>IF(Tabela2[[#This Row],[Outro(s) ]] = "X", "PREENCHER","NA")</f>
        <v>NA</v>
      </c>
      <c r="BD576" s="110" t="str">
        <f>VLOOKUP(Tabela2[[#This Row],[SIEMA]],Siema2025,82,FALSE)</f>
        <v/>
      </c>
      <c r="BE576" s="110" t="str">
        <f>VLOOKUP(Tabela2[[#This Row],[SIEMA]],Siema2025,81,FALSE)</f>
        <v/>
      </c>
      <c r="BF576" s="112" t="str">
        <f>VLOOKUP(Tabela2[[#This Row],[SIEMA]],Siema2025,28,FALSE)</f>
        <v/>
      </c>
      <c r="BG576" s="112"/>
      <c r="BH576" s="113" t="str">
        <f>VLOOKUP(Tabela2[[#This Row],[SIEMA]],Siema2025,29,FALSE)</f>
        <v/>
      </c>
      <c r="BI576" s="114" t="str">
        <f>VLOOKUP(Tabela2[[#This Row],[SIEMA]],Siema2025,107,FALSE)</f>
        <v>Não</v>
      </c>
      <c r="BJ576" s="109"/>
      <c r="BK576" s="106"/>
      <c r="BL576" s="143"/>
      <c r="BM576" s="110">
        <f ca="1">IF(Tabela2[[#This Row],[Data de atendimento do Ibama (considerar o primeiro documento/ação)]]="",_xlfn.DAYS(TODAY(),J576),_xlfn.DAYS(Tabela2[[#This Row],[Data de atendimento do Ibama (considerar o primeiro documento/ação)]],J576))</f>
        <v>338</v>
      </c>
      <c r="BN576" s="110" t="str">
        <f>IF(Tabela2[[#This Row],[Atendido pelo Ibama ("Não" ou "Sim")]]="Não","Preencher", IF(Tabela2[[#This Row],[Atendido pelo Ibama ("Não" ou "Sim")]]="Sim","NA",""))</f>
        <v/>
      </c>
      <c r="BO576" s="116"/>
      <c r="BP576" s="110" t="str">
        <f>IF(Tabela2[[#This Row],[Forma de atendimento (primeiro documento/ação)]]= "Outros (especificar)", "PREENCHER","NA")</f>
        <v>NA</v>
      </c>
      <c r="BQ576" s="108"/>
      <c r="BR576" s="110" t="str">
        <f>IF(Tabela2[[#This Row],[Equipe do Ibama foi a campo? Houve sobrevoo do Poseidon?]] = "Sim", "PREENCHER","NA")</f>
        <v>NA</v>
      </c>
      <c r="BS576" s="110" t="str">
        <f>IF(Tabela2[[#This Row],[Se sim, foi emitida Ordem de Emergência? (informações vinculada à coluna CK)]] = "Sim", "PREENCHER","NA")</f>
        <v>NA</v>
      </c>
      <c r="BT576" s="110" t="str">
        <f>IF(Tabela2[[#This Row],[Foi elaborado Relatório de Vistoria pelo Ibama? (informações vinculada à coluna CK)]] = "Sim", "PREENCHER","NA")</f>
        <v>NA</v>
      </c>
      <c r="BU576" s="110" t="str">
        <f>IF(Tabela2[[#This Row],[Houve envio de Informações Pós-acidente (preencher "não se aplica" quando de competência estadual/municipal)]] = "Sim", "PREENCHER","NA")</f>
        <v>NA</v>
      </c>
      <c r="BV576" s="110" t="str">
        <f>IF(Tabela2[[#This Row],[Houve avaliação das informações pós-acidente solicitadas/enviadas?]] = "Sim", "PREENCHER","NA")</f>
        <v>NA</v>
      </c>
      <c r="BW576" s="110" t="str">
        <f>IF(Tabela2[[#This Row],[O Ibama aguarda resposta da empresa/OEMA, etc?]] = "Sim", "PREENCHER","NA")</f>
        <v>NA</v>
      </c>
      <c r="BX576" s="108"/>
      <c r="BY576" s="108"/>
      <c r="BZ576" s="106" t="str">
        <f>IF(Tabela2[[#This Row],[Data do documento de encerramento]]="NA","NA",IF(Tabela2[[#This Row],[Data do documento de encerramento]]="","Pendente de conclusão/ encerramento",_xlfn.DAYS(Tabela2[[#This Row],[Data do documento de encerramento]],J576)))</f>
        <v>Pendente de conclusão/ encerramento</v>
      </c>
      <c r="CA576" s="109"/>
      <c r="CB576" s="109"/>
      <c r="CC576" s="117"/>
      <c r="CD576" s="109"/>
      <c r="CE576" s="109"/>
      <c r="CF576" s="109"/>
    </row>
    <row r="577" spans="1:84" hidden="1">
      <c r="A577" s="172">
        <v>202581468444</v>
      </c>
      <c r="B577" s="173" t="s">
        <v>9216</v>
      </c>
      <c r="C577" s="110" t="str">
        <f>VLOOKUP(Tabela2[[#This Row],[SIEMA]],Siema2025,4,FALSE)</f>
        <v xml:space="preserve"> null</v>
      </c>
      <c r="D577" s="108" t="str">
        <f>VLOOKUP(Tabela2[[#This Row],[SIEMA]],Siema2025,3,FALSE)</f>
        <v xml:space="preserve">null </v>
      </c>
      <c r="E577" s="108" t="str">
        <f>VLOOKUP(Tabela2[[#This Row],[SIEMA]],Siema2025,20,FALSE)</f>
        <v>Bacia de Campos</v>
      </c>
      <c r="F577" s="108"/>
      <c r="G577" s="108"/>
      <c r="H577" s="108"/>
      <c r="I577" s="106" t="str">
        <f>VLOOKUP(Tabela2[[#This Row],[SIEMA]],Siema2025,19,FALSE)</f>
        <v/>
      </c>
      <c r="J577" s="107">
        <f>VLOOKUP(Tabela2[[#This Row],[SIEMA]],Siema2025,2,FALSE)</f>
        <v>45882</v>
      </c>
      <c r="K577" s="107" t="str">
        <f>VLOOKUP(Tabela2[[#This Row],[SIEMA]],Siema2025,16,FALSE)</f>
        <v>Quarta</v>
      </c>
      <c r="L577" s="108" t="str">
        <f>IF(Tabela2[[#This Row],[Data]]="","Sem Informação",VLOOKUP(MONTH(Tabela2[[#This Row],[Data]]),'[1]Validação de dados'!$I$1:$J$13,2,0))</f>
        <v>Agosto</v>
      </c>
      <c r="M577" s="106">
        <f>YEAR(Tabela2[[#This Row],[Data]])</f>
        <v>2025</v>
      </c>
      <c r="N577" s="107" t="str">
        <f>VLOOKUP(Tabela2[[#This Row],[SIEMA]],Siema2025,17,FALSE)</f>
        <v>Matutino</v>
      </c>
      <c r="O577" s="107" t="str">
        <f>VLOOKUP(Tabela2[[#This Row],[SIEMA]],Siema2025,5,FALSE)</f>
        <v>Embarcação</v>
      </c>
      <c r="P577" s="106" t="str">
        <f>VLOOKUP(Tabela2[[#This Row],[SIEMA]],Siema2025,21,FALSE)</f>
        <v>SS-75 (OCEAN COURAGE) em operação no poço 8-MRL-73D-RJS - Campo Marlim - Bacia de Campos.</v>
      </c>
      <c r="Q577" s="106" t="str">
        <f>VLOOKUP(Tabela2[[#This Row],[SIEMA]],Siema2025,7,FALSE)</f>
        <v/>
      </c>
      <c r="R577" s="106" t="str">
        <f>VLOOKUP(Tabela2[[#This Row],[SIEMA]],Siema2025,10,FALSE)</f>
        <v>Petroleo</v>
      </c>
      <c r="S577" s="109" t="str">
        <f>IF(Q577="","", IF(Q577="NC","", IF(Q577="NE","", IF(Q577="NA","",IFERROR(VLOOKUP(Q577,[1]Produtos!$A$1:$C$2319,2,FALSE),"Não Cadastrado")))))</f>
        <v/>
      </c>
      <c r="T577" s="106" t="str">
        <f>VLOOKUP(Tabela2[[#This Row],[SIEMA]],Siema2025,11,FALSE)</f>
        <v>0.006</v>
      </c>
      <c r="U577" s="106" t="str">
        <f>VLOOKUP(Tabela2[[#This Row],[SIEMA]],Siema2025,12,FALSE)</f>
        <v>M3</v>
      </c>
      <c r="V577" s="106" t="str">
        <f>IF(Q577="","",IF(ISNUMBER(Q577)=FALSE,"Não se aplica",IFERROR(VLOOKUP(Q577,Produtos!$A$1:$C$2319,3,FALSE),"Não Cadastrado")))</f>
        <v/>
      </c>
      <c r="W577" s="106" t="str">
        <f>VLOOKUP(Tabela2[[#This Row],[SIEMA]],Siema2025,10,FALSE)</f>
        <v>Petroleo</v>
      </c>
      <c r="X577" s="115" t="str">
        <f>IF(Tabela2[[#This Row],[Origem do acidente]] = "Plataforma", "PREENCHER","NA")</f>
        <v>NA</v>
      </c>
      <c r="Y577" s="111" t="str">
        <f>IF(W577="","", IF(W577="NC","", IF(W577="NE","", IF(W577="NA","",IFERROR(VLOOKUP(W577,Produtos!$A$1:$C$2319,2,FALSE),"Não Cadastrado")))))</f>
        <v>Não Cadastrado</v>
      </c>
      <c r="Z577" s="106" t="str">
        <f>VLOOKUP(Tabela2[[#This Row],[SIEMA]],Siema2025,11,FALSE)</f>
        <v>0.006</v>
      </c>
      <c r="AA577" s="106" t="str">
        <f>VLOOKUP(Tabela2[[#This Row],[SIEMA]],Siema2025,12,FALSE)</f>
        <v>M3</v>
      </c>
      <c r="AB577" s="106" t="str">
        <f>IF(W577="","",IF(ISNUMBER(W577)=FALSE,"Não se aplica",IFERROR(VLOOKUP(W577,Produtos!$A$1:$C$2319,3,FALSE),"Não Cadastrado")))</f>
        <v>Não se aplica</v>
      </c>
      <c r="AC577" s="106"/>
      <c r="AD577" s="110" t="str">
        <f>IF(Tabela2[[#This Row],[Origem do acidente]] = "Plataforma", "PREENCHER","NA")</f>
        <v>NA</v>
      </c>
      <c r="AE577" s="109" t="str">
        <f>IF(AC577="","", IF(AC577="NC","", IF(AC577="NE","", IF(AC577="NA","",IFERROR(VLOOKUP(AC577,Produtos!$A$1:$C$2319,2,FALSE),"Não Cadastrado")))))</f>
        <v/>
      </c>
      <c r="AF577" s="106"/>
      <c r="AG577" s="106"/>
      <c r="AH577" s="106" t="str">
        <f>IF(AC577="","",IF(ISNUMBER(AC577)=FALSE,"Não se aplica",IFERROR(VLOOKUP(AC577,Produtos!$A$1:$C$2319,3,FALSE),"Não Cadastrado")))</f>
        <v/>
      </c>
      <c r="AI577" s="106"/>
      <c r="AJ577" s="106" t="str">
        <f>VLOOKUP(Tabela2[[#This Row],[SIEMA]],Siema2025,26,FALSE)</f>
        <v>Em investigação.</v>
      </c>
      <c r="AK577" s="109"/>
      <c r="AL577" s="109"/>
      <c r="AM577" s="109"/>
      <c r="AN577" s="110" t="str">
        <f>VLOOKUP(Tabela2[[#This Row],[SIEMA]],Siema2025,51,FALSE)</f>
        <v/>
      </c>
      <c r="AO577" s="110" t="str">
        <f>VLOOKUP(Tabela2[[#This Row],[SIEMA]],Siema2025,53,FALSE)</f>
        <v/>
      </c>
      <c r="AP577" s="110" t="str">
        <f>VLOOKUP(Tabela2[[#This Row],[SIEMA]],Siema2025,55,FALSE)</f>
        <v/>
      </c>
      <c r="AQ577" s="110" t="str">
        <f>VLOOKUP(Tabela2[[#This Row],[SIEMA]],Siema2025,57,FALSE)</f>
        <v/>
      </c>
      <c r="AR577" s="110" t="str">
        <f>VLOOKUP(Tabela2[[#This Row],[SIEMA]],Siema2025,59,FALSE)</f>
        <v/>
      </c>
      <c r="AS577" s="110" t="str">
        <f>VLOOKUP(Tabela2[[#This Row],[SIEMA]],Siema2025,61,FALSE)</f>
        <v>X</v>
      </c>
      <c r="AT577" s="110" t="str">
        <f>VLOOKUP(Tabela2[[#This Row],[SIEMA]],Siema2025,63,FALSE)</f>
        <v/>
      </c>
      <c r="AU577" s="110" t="str">
        <f>VLOOKUP(Tabela2[[#This Row],[SIEMA]],Siema2025,65,FALSE)</f>
        <v/>
      </c>
      <c r="AV577" s="110" t="str">
        <f>VLOOKUP(Tabela2[[#This Row],[SIEMA]],Siema2025,67,FALSE)</f>
        <v/>
      </c>
      <c r="AW577" s="110" t="str">
        <f>VLOOKUP(Tabela2[[#This Row],[SIEMA]],Siema2025,69,FALSE)</f>
        <v/>
      </c>
      <c r="AX577" s="110" t="str">
        <f>VLOOKUP(Tabela2[[#This Row],[SIEMA]],Siema2025,71,FALSE)</f>
        <v/>
      </c>
      <c r="AY577" s="110" t="str">
        <f>VLOOKUP(Tabela2[[#This Row],[SIEMA]],Siema2025,73,FALSE)</f>
        <v/>
      </c>
      <c r="AZ577" s="110" t="str">
        <f>VLOOKUP(Tabela2[[#This Row],[SIEMA]],Siema2025,75,FALSE)</f>
        <v/>
      </c>
      <c r="BA577" s="110" t="str">
        <f>VLOOKUP(Tabela2[[#This Row],[SIEMA]],Siema2025,77,FALSE)</f>
        <v/>
      </c>
      <c r="BB577" s="110" t="str">
        <f>VLOOKUP(Tabela2[[#This Row],[SIEMA]],Siema2025,79,FALSE)</f>
        <v/>
      </c>
      <c r="BC577" s="110" t="str">
        <f>IF(Tabela2[[#This Row],[Outro(s) ]] = "X", "PREENCHER","NA")</f>
        <v>NA</v>
      </c>
      <c r="BD577" s="110" t="str">
        <f>VLOOKUP(Tabela2[[#This Row],[SIEMA]],Siema2025,82,FALSE)</f>
        <v/>
      </c>
      <c r="BE577" s="110" t="str">
        <f>VLOOKUP(Tabela2[[#This Row],[SIEMA]],Siema2025,81,FALSE)</f>
        <v/>
      </c>
      <c r="BF577" s="112" t="str">
        <f>VLOOKUP(Tabela2[[#This Row],[SIEMA]],Siema2025,28,FALSE)</f>
        <v>Petrobras</v>
      </c>
      <c r="BG577" s="112"/>
      <c r="BH577" s="113" t="str">
        <f>VLOOKUP(Tabela2[[#This Row],[SIEMA]],Siema2025,29,FALSE)</f>
        <v>33000167100750</v>
      </c>
      <c r="BI577" s="114" t="str">
        <f>VLOOKUP(Tabela2[[#This Row],[SIEMA]],Siema2025,107,FALSE)</f>
        <v>Não</v>
      </c>
      <c r="BJ577" s="109"/>
      <c r="BK577" s="106"/>
      <c r="BL577" s="143"/>
      <c r="BM577" s="110">
        <f ca="1">IF(Tabela2[[#This Row],[Data de atendimento do Ibama (considerar o primeiro documento/ação)]]="",_xlfn.DAYS(TODAY(),J577),_xlfn.DAYS(Tabela2[[#This Row],[Data de atendimento do Ibama (considerar o primeiro documento/ação)]],J577))</f>
        <v>338</v>
      </c>
      <c r="BN577" s="110" t="str">
        <f>IF(Tabela2[[#This Row],[Atendido pelo Ibama ("Não" ou "Sim")]]="Não","Preencher", IF(Tabela2[[#This Row],[Atendido pelo Ibama ("Não" ou "Sim")]]="Sim","NA",""))</f>
        <v/>
      </c>
      <c r="BO577" s="116"/>
      <c r="BP577" s="110" t="str">
        <f>IF(Tabela2[[#This Row],[Forma de atendimento (primeiro documento/ação)]]= "Outros (especificar)", "PREENCHER","NA")</f>
        <v>NA</v>
      </c>
      <c r="BQ577" s="108"/>
      <c r="BR577" s="110" t="str">
        <f>IF(Tabela2[[#This Row],[Equipe do Ibama foi a campo? Houve sobrevoo do Poseidon?]] = "Sim", "PREENCHER","NA")</f>
        <v>NA</v>
      </c>
      <c r="BS577" s="110" t="str">
        <f>IF(Tabela2[[#This Row],[Se sim, foi emitida Ordem de Emergência? (informações vinculada à coluna CK)]] = "Sim", "PREENCHER","NA")</f>
        <v>NA</v>
      </c>
      <c r="BT577" s="110" t="str">
        <f>IF(Tabela2[[#This Row],[Foi elaborado Relatório de Vistoria pelo Ibama? (informações vinculada à coluna CK)]] = "Sim", "PREENCHER","NA")</f>
        <v>NA</v>
      </c>
      <c r="BU577" s="110" t="str">
        <f>IF(Tabela2[[#This Row],[Houve envio de Informações Pós-acidente (preencher "não se aplica" quando de competência estadual/municipal)]] = "Sim", "PREENCHER","NA")</f>
        <v>NA</v>
      </c>
      <c r="BV577" s="110" t="str">
        <f>IF(Tabela2[[#This Row],[Houve avaliação das informações pós-acidente solicitadas/enviadas?]] = "Sim", "PREENCHER","NA")</f>
        <v>NA</v>
      </c>
      <c r="BW577" s="110" t="str">
        <f>IF(Tabela2[[#This Row],[O Ibama aguarda resposta da empresa/OEMA, etc?]] = "Sim", "PREENCHER","NA")</f>
        <v>NA</v>
      </c>
      <c r="BX577" s="108"/>
      <c r="BY577" s="143"/>
      <c r="BZ577" s="106" t="str">
        <f>IF(Tabela2[[#This Row],[Data do documento de encerramento]]="NA","NA",IF(Tabela2[[#This Row],[Data do documento de encerramento]]="","Pendente de conclusão/ encerramento",_xlfn.DAYS(Tabela2[[#This Row],[Data do documento de encerramento]],J577)))</f>
        <v>Pendente de conclusão/ encerramento</v>
      </c>
      <c r="CA577" s="109"/>
      <c r="CB577" s="109"/>
      <c r="CC577" s="109"/>
      <c r="CD577" s="109"/>
      <c r="CE577" s="109"/>
      <c r="CF577" s="109"/>
    </row>
    <row r="578" spans="1:84" ht="60.75" hidden="1">
      <c r="A578" s="172">
        <v>20259328819</v>
      </c>
      <c r="B578" s="173" t="s">
        <v>9217</v>
      </c>
      <c r="C578" s="110" t="str">
        <f>VLOOKUP(Tabela2[[#This Row],[SIEMA]],Siema2025,4,FALSE)</f>
        <v xml:space="preserve"> MG</v>
      </c>
      <c r="D578" s="108" t="str">
        <f>VLOOKUP(Tabela2[[#This Row],[SIEMA]],Siema2025,3,FALSE)</f>
        <v xml:space="preserve">Iguatama </v>
      </c>
      <c r="E578" s="108" t="s">
        <v>9218</v>
      </c>
      <c r="F578" s="108" t="s">
        <v>9219</v>
      </c>
      <c r="G578" s="108" t="s">
        <v>9220</v>
      </c>
      <c r="H578" s="108" t="s">
        <v>9221</v>
      </c>
      <c r="I578" s="106" t="s">
        <v>7118</v>
      </c>
      <c r="J578" s="107">
        <f>VLOOKUP(Tabela2[[#This Row],[SIEMA]],Siema2025,2,FALSE)</f>
        <v>45883</v>
      </c>
      <c r="K578" s="107" t="str">
        <f>VLOOKUP(Tabela2[[#This Row],[SIEMA]],Siema2025,16,FALSE)</f>
        <v>Quinta</v>
      </c>
      <c r="L578" s="108" t="str">
        <f>IF(Tabela2[[#This Row],[Data]]="","Sem Informação",VLOOKUP(MONTH(Tabela2[[#This Row],[Data]]),'[1]Validação de dados'!$I$1:$J$13,2,0))</f>
        <v>Agosto</v>
      </c>
      <c r="M578" s="106">
        <f>YEAR(Tabela2[[#This Row],[Data]])</f>
        <v>2025</v>
      </c>
      <c r="N578" s="107" t="str">
        <f>VLOOKUP(Tabela2[[#This Row],[SIEMA]],Siema2025,17,FALSE)</f>
        <v>Madrugada</v>
      </c>
      <c r="O578" s="107" t="str">
        <f>VLOOKUP(Tabela2[[#This Row],[SIEMA]],Siema2025,5,FALSE)</f>
        <v>Rodovia</v>
      </c>
      <c r="P578" s="106" t="str">
        <f>VLOOKUP(Tabela2[[#This Row],[SIEMA]],Siema2025,21,FALSE)</f>
        <v>Rodovia BR-354, Km 447, município de Iguatama/MG, próximo ao ponto de referência %u201CFerro Velho do Repolho%u201D, sob as coordenadas geográficas 20º8%u201936,89%u201D S e 45º44%u201910,87%u201D W.</v>
      </c>
      <c r="Q578" s="106">
        <v>1760</v>
      </c>
      <c r="R578" s="106" t="s">
        <v>9222</v>
      </c>
      <c r="S578" s="109" t="str">
        <f>IF(Q578="","", IF(Q578="NC","", IF(Q578="NE","", IF(Q578="NA","",IFERROR(VLOOKUP(Q578,[1]Produtos!$A$1:$C$2319,2,FALSE),"Não Cadastrado")))))</f>
        <v>LÍQUIDO CORROSIVO, N.E.</v>
      </c>
      <c r="T578" s="106">
        <v>10560</v>
      </c>
      <c r="U578" s="106" t="s">
        <v>648</v>
      </c>
      <c r="V578" s="106">
        <f>IF(Q578="","",IF(ISNUMBER(Q578)=FALSE,"Não se aplica",IFERROR(VLOOKUP(Q578,Produtos!$A$1:$C$2319,3,FALSE),"Não Cadastrado")))</f>
        <v>8</v>
      </c>
      <c r="W578" s="106">
        <v>1760</v>
      </c>
      <c r="X578" s="115" t="str">
        <f>IF(Tabela2[[#This Row],[Origem do acidente]] = "Plataforma", "PREENCHER","NA")</f>
        <v>NA</v>
      </c>
      <c r="Y578" s="111" t="str">
        <f>IF(W578="","", IF(W578="NC","", IF(W578="NE","", IF(W578="NA","",IFERROR(VLOOKUP(W578,Produtos!$A$1:$C$2319,2,FALSE),"Não Cadastrado")))))</f>
        <v>LÍQUIDO CORROSIVO, N.E.</v>
      </c>
      <c r="Z578" s="106">
        <v>2000</v>
      </c>
      <c r="AA578" s="106" t="s">
        <v>648</v>
      </c>
      <c r="AB578" s="106">
        <f>IF(W578="","",IF(ISNUMBER(W578)=FALSE,"Não se aplica",IFERROR(VLOOKUP(W578,Produtos!$A$1:$C$2319,3,FALSE),"Não Cadastrado")))</f>
        <v>8</v>
      </c>
      <c r="AC578" s="106"/>
      <c r="AD578" s="110" t="str">
        <f>IF(Tabela2[[#This Row],[Origem do acidente]] = "Plataforma", "PREENCHER","NA")</f>
        <v>NA</v>
      </c>
      <c r="AE578" s="109" t="str">
        <f>IF(AC578="","", IF(AC578="NC","", IF(AC578="NE","", IF(AC578="NA","",IFERROR(VLOOKUP(AC578,Produtos!$A$1:$C$2319,2,FALSE),"Não Cadastrado")))))</f>
        <v/>
      </c>
      <c r="AF578" s="106"/>
      <c r="AG578" s="106"/>
      <c r="AH578" s="106" t="str">
        <f>IF(AC578="","",IF(ISNUMBER(AC578)=FALSE,"Não se aplica",IFERROR(VLOOKUP(AC578,Produtos!$A$1:$C$2319,3,FALSE),"Não Cadastrado")))</f>
        <v/>
      </c>
      <c r="AI578" s="106"/>
      <c r="AJ578" s="106" t="s">
        <v>9223</v>
      </c>
      <c r="AK578" s="109" t="s">
        <v>7110</v>
      </c>
      <c r="AL578" s="109" t="s">
        <v>7271</v>
      </c>
      <c r="AM578" s="109" t="s">
        <v>7827</v>
      </c>
      <c r="AN578" s="110" t="str">
        <f>VLOOKUP(Tabela2[[#This Row],[SIEMA]],Siema2025,51,FALSE)</f>
        <v/>
      </c>
      <c r="AO578" s="110" t="str">
        <f>VLOOKUP(Tabela2[[#This Row],[SIEMA]],Siema2025,53,FALSE)</f>
        <v/>
      </c>
      <c r="AP578" s="110" t="str">
        <f>VLOOKUP(Tabela2[[#This Row],[SIEMA]],Siema2025,55,FALSE)</f>
        <v/>
      </c>
      <c r="AQ578" s="110" t="str">
        <f>VLOOKUP(Tabela2[[#This Row],[SIEMA]],Siema2025,57,FALSE)</f>
        <v/>
      </c>
      <c r="AR578" s="110" t="str">
        <f>VLOOKUP(Tabela2[[#This Row],[SIEMA]],Siema2025,59,FALSE)</f>
        <v/>
      </c>
      <c r="AS578" s="110" t="str">
        <f>VLOOKUP(Tabela2[[#This Row],[SIEMA]],Siema2025,61,FALSE)</f>
        <v/>
      </c>
      <c r="AT578" s="110" t="str">
        <f>VLOOKUP(Tabela2[[#This Row],[SIEMA]],Siema2025,63,FALSE)</f>
        <v/>
      </c>
      <c r="AU578" s="110" t="str">
        <f>VLOOKUP(Tabela2[[#This Row],[SIEMA]],Siema2025,65,FALSE)</f>
        <v>X</v>
      </c>
      <c r="AV578" s="110" t="str">
        <f>VLOOKUP(Tabela2[[#This Row],[SIEMA]],Siema2025,67,FALSE)</f>
        <v/>
      </c>
      <c r="AW578" s="110" t="s">
        <v>7176</v>
      </c>
      <c r="AX578" s="110" t="str">
        <f>VLOOKUP(Tabela2[[#This Row],[SIEMA]],Siema2025,71,FALSE)</f>
        <v/>
      </c>
      <c r="AY578" s="110" t="str">
        <f>VLOOKUP(Tabela2[[#This Row],[SIEMA]],Siema2025,73,FALSE)</f>
        <v/>
      </c>
      <c r="AZ578" s="110" t="str">
        <f>VLOOKUP(Tabela2[[#This Row],[SIEMA]],Siema2025,75,FALSE)</f>
        <v/>
      </c>
      <c r="BA578" s="110" t="str">
        <f>VLOOKUP(Tabela2[[#This Row],[SIEMA]],Siema2025,77,FALSE)</f>
        <v/>
      </c>
      <c r="BB578" s="110" t="str">
        <f>VLOOKUP(Tabela2[[#This Row],[SIEMA]],Siema2025,79,FALSE)</f>
        <v/>
      </c>
      <c r="BC578" s="110" t="str">
        <f>IF(Tabela2[[#This Row],[Outro(s) ]] = "X", "PREENCHER","NA")</f>
        <v>NA</v>
      </c>
      <c r="BD578" s="110" t="str">
        <f>VLOOKUP(Tabela2[[#This Row],[SIEMA]],Siema2025,82,FALSE)</f>
        <v/>
      </c>
      <c r="BE578" s="110" t="str">
        <f>VLOOKUP(Tabela2[[#This Row],[SIEMA]],Siema2025,81,FALSE)</f>
        <v/>
      </c>
      <c r="BF578" s="112" t="str">
        <f>VLOOKUP(Tabela2[[#This Row],[SIEMA]],Siema2025,28,FALSE)</f>
        <v>CALDAS QUÍMICA INDÚSTRIA E COMÉRCIO LTDA</v>
      </c>
      <c r="BG578" s="112"/>
      <c r="BH578" s="113" t="str">
        <f>VLOOKUP(Tabela2[[#This Row],[SIEMA]],Siema2025,29,FALSE)</f>
        <v>01591897000138</v>
      </c>
      <c r="BI578" s="114" t="s">
        <v>2696</v>
      </c>
      <c r="BJ578" s="109" t="s">
        <v>7097</v>
      </c>
      <c r="BK578" s="106" t="s">
        <v>2696</v>
      </c>
      <c r="BL578" s="143">
        <v>45905</v>
      </c>
      <c r="BM578" s="110">
        <f ca="1">IF(Tabela2[[#This Row],[Data de atendimento do Ibama (considerar o primeiro documento/ação)]]="",_xlfn.DAYS(TODAY(),J578),_xlfn.DAYS(Tabela2[[#This Row],[Data de atendimento do Ibama (considerar o primeiro documento/ação)]],J578))</f>
        <v>22</v>
      </c>
      <c r="BN578" s="110" t="str">
        <f>IF(Tabela2[[#This Row],[Atendido pelo Ibama ("Não" ou "Sim")]]="Não","Preencher", IF(Tabela2[[#This Row],[Atendido pelo Ibama ("Não" ou "Sim")]]="Sim","NA",""))</f>
        <v>NA</v>
      </c>
      <c r="BO578" s="116" t="s">
        <v>7098</v>
      </c>
      <c r="BP578" s="110" t="str">
        <f>IF(Tabela2[[#This Row],[Forma de atendimento (primeiro documento/ação)]]= "Outros (especificar)", "PREENCHER","NA")</f>
        <v>NA</v>
      </c>
      <c r="BQ578" s="108" t="s">
        <v>123</v>
      </c>
      <c r="BR578" s="110" t="str">
        <f>IF(Tabela2[[#This Row],[Equipe do Ibama foi a campo? Houve sobrevoo do Poseidon?]] = "Sim", "PREENCHER","NA")</f>
        <v>NA</v>
      </c>
      <c r="BS578" s="110" t="str">
        <f>IF(Tabela2[[#This Row],[Se sim, foi emitida Ordem de Emergência? (informações vinculada à coluna CK)]] = "Sim", "PREENCHER","NA")</f>
        <v>NA</v>
      </c>
      <c r="BT578" s="110" t="s">
        <v>7112</v>
      </c>
      <c r="BU578" s="110" t="str">
        <f>IF(Tabela2[[#This Row],[Houve envio de Informações Pós-acidente (preencher "não se aplica" quando de competência estadual/municipal)]] = "Sim", "PREENCHER","NA")</f>
        <v>NA</v>
      </c>
      <c r="BV578" s="110" t="s">
        <v>2696</v>
      </c>
      <c r="BW578" s="110" t="s">
        <v>123</v>
      </c>
      <c r="BX578" s="108" t="s">
        <v>7119</v>
      </c>
      <c r="BY578" s="108"/>
      <c r="BZ578" s="106" t="str">
        <f>IF(Tabela2[[#This Row],[Data do documento de encerramento]]="NA","NA",IF(Tabela2[[#This Row],[Data do documento de encerramento]]="","Pendente de conclusão/ encerramento",_xlfn.DAYS(Tabela2[[#This Row],[Data do documento de encerramento]],J578)))</f>
        <v>Pendente de conclusão/ encerramento</v>
      </c>
      <c r="CA578" s="109"/>
      <c r="CB578" s="109"/>
      <c r="CC578" s="117"/>
      <c r="CD578" s="109"/>
      <c r="CE578" s="109"/>
      <c r="CF578" s="109"/>
    </row>
    <row r="579" spans="1:84" ht="30.75" hidden="1">
      <c r="A579" s="172">
        <v>202581525239</v>
      </c>
      <c r="B579" s="173" t="s">
        <v>9224</v>
      </c>
      <c r="C579" s="110" t="str">
        <f>VLOOKUP(Tabela2[[#This Row],[SIEMA]],Siema2025,4,FALSE)</f>
        <v xml:space="preserve"> AL</v>
      </c>
      <c r="D579" s="108" t="str">
        <f>VLOOKUP(Tabela2[[#This Row],[SIEMA]],Siema2025,3,FALSE)</f>
        <v xml:space="preserve">Pilar </v>
      </c>
      <c r="E579" s="108" t="str">
        <f>VLOOKUP(Tabela2[[#This Row],[SIEMA]],Siema2025,20,FALSE)</f>
        <v>Fazenda Lamarão, S/N. Área rural.</v>
      </c>
      <c r="F579" s="108"/>
      <c r="G579" s="108" t="s">
        <v>7556</v>
      </c>
      <c r="H579" s="108" t="s">
        <v>7557</v>
      </c>
      <c r="I579" s="106" t="s">
        <v>7456</v>
      </c>
      <c r="J579" s="107">
        <f>VLOOKUP(Tabela2[[#This Row],[SIEMA]],Siema2025,2,FALSE)</f>
        <v>45883</v>
      </c>
      <c r="K579" s="107" t="str">
        <f>VLOOKUP(Tabela2[[#This Row],[SIEMA]],Siema2025,16,FALSE)</f>
        <v>Quinta</v>
      </c>
      <c r="L579" s="108" t="str">
        <f>IF(Tabela2[[#This Row],[Data]]="","Sem Informação",VLOOKUP(MONTH(Tabela2[[#This Row],[Data]]),'[1]Validação de dados'!$I$1:$J$13,2,0))</f>
        <v>Agosto</v>
      </c>
      <c r="M579" s="106">
        <f>YEAR(Tabela2[[#This Row],[Data]])</f>
        <v>2025</v>
      </c>
      <c r="N579" s="107" t="str">
        <f>VLOOKUP(Tabela2[[#This Row],[SIEMA]],Siema2025,17,FALSE)</f>
        <v>Matutino</v>
      </c>
      <c r="O579" s="107" t="s">
        <v>145</v>
      </c>
      <c r="P579" s="106" t="str">
        <f>VLOOKUP(Tabela2[[#This Row],[SIEMA]],Siema2025,21,FALSE)</f>
        <v>Campo de produção de Pilar - Satélite de injeção (SAT-07)</v>
      </c>
      <c r="Q579" s="106" t="str">
        <f>VLOOKUP(Tabela2[[#This Row],[SIEMA]],Siema2025,7,FALSE)</f>
        <v/>
      </c>
      <c r="R579" s="106" t="str">
        <f>VLOOKUP(Tabela2[[#This Row],[SIEMA]],Siema2025,10,FALSE)</f>
        <v>Água de injeção</v>
      </c>
      <c r="S579" s="109" t="str">
        <f>IF(Q579="","", IF(Q579="NC","", IF(Q579="NE","", IF(Q579="NA","",IFERROR(VLOOKUP(Q579,[1]Produtos!$A$1:$C$2319,2,FALSE),"Não Cadastrado")))))</f>
        <v/>
      </c>
      <c r="T579" s="106" t="str">
        <f>VLOOKUP(Tabela2[[#This Row],[SIEMA]],Siema2025,11,FALSE)</f>
        <v>7.58</v>
      </c>
      <c r="U579" s="106" t="str">
        <f>VLOOKUP(Tabela2[[#This Row],[SIEMA]],Siema2025,12,FALSE)</f>
        <v>M3</v>
      </c>
      <c r="V579" s="106" t="str">
        <f>IF(Q579="","",IF(ISNUMBER(Q579)=FALSE,"Não se aplica",IFERROR(VLOOKUP(Q579,Produtos!$A$1:$C$2319,3,FALSE),"Não Cadastrado")))</f>
        <v/>
      </c>
      <c r="W579" s="106"/>
      <c r="X579" s="115" t="str">
        <f>IF(Tabela2[[#This Row],[Origem do acidente]] = "Plataforma", "PREENCHER","NA")</f>
        <v>NA</v>
      </c>
      <c r="Y579" s="111" t="str">
        <f>IF(W579="","", IF(W579="NC","", IF(W579="NE","", IF(W579="NA","",IFERROR(VLOOKUP(W579,Produtos!$A$1:$C$2319,2,FALSE),"Não Cadastrado")))))</f>
        <v/>
      </c>
      <c r="Z579" s="106"/>
      <c r="AA579" s="106" t="str">
        <f>VLOOKUP(Tabela2[[#This Row],[SIEMA]],Siema2025,12,FALSE)</f>
        <v>M3</v>
      </c>
      <c r="AB579" s="106" t="str">
        <f>IF(W579="","",IF(ISNUMBER(W579)=FALSE,"Não se aplica",IFERROR(VLOOKUP(W579,Produtos!$A$1:$C$2319,3,FALSE),"Não Cadastrado")))</f>
        <v/>
      </c>
      <c r="AC579" s="106"/>
      <c r="AD579" s="110" t="str">
        <f>IF(Tabela2[[#This Row],[Origem do acidente]] = "Plataforma", "PREENCHER","NA")</f>
        <v>NA</v>
      </c>
      <c r="AE579" s="109" t="str">
        <f>IF(AC579="","", IF(AC579="NC","", IF(AC579="NE","", IF(AC579="NA","",IFERROR(VLOOKUP(AC579,Produtos!$A$1:$C$2319,2,FALSE),"Não Cadastrado")))))</f>
        <v/>
      </c>
      <c r="AF579" s="106"/>
      <c r="AG579" s="106"/>
      <c r="AH579" s="106" t="str">
        <f>IF(AC579="","",IF(ISNUMBER(AC579)=FALSE,"Não se aplica",IFERROR(VLOOKUP(AC579,Produtos!$A$1:$C$2319,3,FALSE),"Não Cadastrado")))</f>
        <v/>
      </c>
      <c r="AI579" s="106"/>
      <c r="AJ579" s="106" t="str">
        <f>VLOOKUP(Tabela2[[#This Row],[SIEMA]],Siema2025,26,FALSE)</f>
        <v>Rompimento na conexão do tubo de 4'' do SAT-007 com causa ainda não identificada.</v>
      </c>
      <c r="AK579" s="109"/>
      <c r="AL579" s="109"/>
      <c r="AM579" s="109"/>
      <c r="AN579" s="110" t="str">
        <f>VLOOKUP(Tabela2[[#This Row],[SIEMA]],Siema2025,51,FALSE)</f>
        <v/>
      </c>
      <c r="AO579" s="110" t="str">
        <f>VLOOKUP(Tabela2[[#This Row],[SIEMA]],Siema2025,53,FALSE)</f>
        <v/>
      </c>
      <c r="AP579" s="110" t="str">
        <f>VLOOKUP(Tabela2[[#This Row],[SIEMA]],Siema2025,55,FALSE)</f>
        <v/>
      </c>
      <c r="AQ579" s="110" t="str">
        <f>VLOOKUP(Tabela2[[#This Row],[SIEMA]],Siema2025,57,FALSE)</f>
        <v/>
      </c>
      <c r="AR579" s="110" t="str">
        <f>VLOOKUP(Tabela2[[#This Row],[SIEMA]],Siema2025,59,FALSE)</f>
        <v/>
      </c>
      <c r="AS579" s="110" t="str">
        <f>VLOOKUP(Tabela2[[#This Row],[SIEMA]],Siema2025,61,FALSE)</f>
        <v/>
      </c>
      <c r="AT579" s="110" t="str">
        <f>VLOOKUP(Tabela2[[#This Row],[SIEMA]],Siema2025,63,FALSE)</f>
        <v/>
      </c>
      <c r="AU579" s="110" t="str">
        <f>VLOOKUP(Tabela2[[#This Row],[SIEMA]],Siema2025,65,FALSE)</f>
        <v>X</v>
      </c>
      <c r="AV579" s="110" t="str">
        <f>VLOOKUP(Tabela2[[#This Row],[SIEMA]],Siema2025,67,FALSE)</f>
        <v/>
      </c>
      <c r="AW579" s="110" t="str">
        <f>VLOOKUP(Tabela2[[#This Row],[SIEMA]],Siema2025,69,FALSE)</f>
        <v/>
      </c>
      <c r="AX579" s="110" t="str">
        <f>VLOOKUP(Tabela2[[#This Row],[SIEMA]],Siema2025,71,FALSE)</f>
        <v/>
      </c>
      <c r="AY579" s="110" t="str">
        <f>VLOOKUP(Tabela2[[#This Row],[SIEMA]],Siema2025,73,FALSE)</f>
        <v/>
      </c>
      <c r="AZ579" s="110" t="str">
        <f>VLOOKUP(Tabela2[[#This Row],[SIEMA]],Siema2025,75,FALSE)</f>
        <v/>
      </c>
      <c r="BA579" s="110" t="str">
        <f>VLOOKUP(Tabela2[[#This Row],[SIEMA]],Siema2025,77,FALSE)</f>
        <v/>
      </c>
      <c r="BB579" s="110" t="str">
        <f>VLOOKUP(Tabela2[[#This Row],[SIEMA]],Siema2025,79,FALSE)</f>
        <v/>
      </c>
      <c r="BC579" s="110" t="str">
        <f>IF(Tabela2[[#This Row],[Outro(s) ]] = "X", "PREENCHER","NA")</f>
        <v>NA</v>
      </c>
      <c r="BD579" s="110" t="str">
        <f>VLOOKUP(Tabela2[[#This Row],[SIEMA]],Siema2025,82,FALSE)</f>
        <v/>
      </c>
      <c r="BE579" s="110" t="str">
        <f>VLOOKUP(Tabela2[[#This Row],[SIEMA]],Siema2025,81,FALSE)</f>
        <v/>
      </c>
      <c r="BF579" s="112" t="str">
        <f>VLOOKUP(Tabela2[[#This Row],[SIEMA]],Siema2025,28,FALSE)</f>
        <v>ORIGEM ENERGIA ALAGOAS S.A</v>
      </c>
      <c r="BG579" s="112"/>
      <c r="BH579" s="113" t="str">
        <f>VLOOKUP(Tabela2[[#This Row],[SIEMA]],Siema2025,29,FALSE)</f>
        <v>34186669000301</v>
      </c>
      <c r="BI579" s="114" t="str">
        <f>VLOOKUP(Tabela2[[#This Row],[SIEMA]],Siema2025,107,FALSE)</f>
        <v>Não</v>
      </c>
      <c r="BJ579" s="109" t="s">
        <v>7111</v>
      </c>
      <c r="BK579" s="106" t="s">
        <v>2696</v>
      </c>
      <c r="BL579" s="143">
        <v>45890</v>
      </c>
      <c r="BM579" s="110">
        <f ca="1">IF(Tabela2[[#This Row],[Data de atendimento do Ibama (considerar o primeiro documento/ação)]]="",_xlfn.DAYS(TODAY(),J579),_xlfn.DAYS(Tabela2[[#This Row],[Data de atendimento do Ibama (considerar o primeiro documento/ação)]],J579))</f>
        <v>7</v>
      </c>
      <c r="BN579" s="110" t="str">
        <f>IF(Tabela2[[#This Row],[Atendido pelo Ibama ("Não" ou "Sim")]]="Não","Preencher", IF(Tabela2[[#This Row],[Atendido pelo Ibama ("Não" ou "Sim")]]="Sim","NA",""))</f>
        <v>NA</v>
      </c>
      <c r="BO579" s="116" t="s">
        <v>7139</v>
      </c>
      <c r="BP579" s="110" t="str">
        <f>IF(Tabela2[[#This Row],[Forma de atendimento (primeiro documento/ação)]]= "Outros (especificar)", "PREENCHER","NA")</f>
        <v>NA</v>
      </c>
      <c r="BQ579" s="108" t="s">
        <v>123</v>
      </c>
      <c r="BR579" s="110" t="str">
        <f>IF(Tabela2[[#This Row],[Equipe do Ibama foi a campo? Houve sobrevoo do Poseidon?]] = "Sim", "PREENCHER","NA")</f>
        <v>NA</v>
      </c>
      <c r="BS579" s="110" t="str">
        <f>IF(Tabela2[[#This Row],[Se sim, foi emitida Ordem de Emergência? (informações vinculada à coluna CK)]] = "Sim", "PREENCHER","NA")</f>
        <v>NA</v>
      </c>
      <c r="BT579" s="110" t="str">
        <f>IF(Tabela2[[#This Row],[Foi elaborado Relatório de Vistoria pelo Ibama? (informações vinculada à coluna CK)]] = "Sim", "PREENCHER","NA")</f>
        <v>NA</v>
      </c>
      <c r="BU579" s="110" t="s">
        <v>123</v>
      </c>
      <c r="BV579" s="110" t="s">
        <v>2696</v>
      </c>
      <c r="BW579" s="110" t="s">
        <v>123</v>
      </c>
      <c r="BX579" s="108"/>
      <c r="BY579" s="143"/>
      <c r="BZ579" s="106" t="str">
        <f>IF(Tabela2[[#This Row],[Data do documento de encerramento]]="NA","NA",IF(Tabela2[[#This Row],[Data do documento de encerramento]]="","Pendente de conclusão/ encerramento",_xlfn.DAYS(Tabela2[[#This Row],[Data do documento de encerramento]],J579)))</f>
        <v>Pendente de conclusão/ encerramento</v>
      </c>
      <c r="CA579" s="109"/>
      <c r="CB579" s="109"/>
      <c r="CC579" s="117"/>
      <c r="CD579" s="109"/>
      <c r="CE579" s="109"/>
      <c r="CF579" s="109"/>
    </row>
    <row r="580" spans="1:84" s="23" customFormat="1" ht="30.75" hidden="1">
      <c r="A580" s="172">
        <v>202581975654</v>
      </c>
      <c r="B580" s="173" t="s">
        <v>9225</v>
      </c>
      <c r="C580" s="110" t="str">
        <f>VLOOKUP(Tabela2[[#This Row],[SIEMA]],Siema2025,4,FALSE)</f>
        <v xml:space="preserve"> MG</v>
      </c>
      <c r="D580" s="108" t="str">
        <f>VLOOKUP(Tabela2[[#This Row],[SIEMA]],Siema2025,3,FALSE)</f>
        <v xml:space="preserve">Betim </v>
      </c>
      <c r="E580" s="108" t="s">
        <v>4216</v>
      </c>
      <c r="F580" s="108" t="s">
        <v>9226</v>
      </c>
      <c r="G580" s="108" t="s">
        <v>9227</v>
      </c>
      <c r="H580" s="108" t="s">
        <v>9228</v>
      </c>
      <c r="I580" s="108" t="s">
        <v>7118</v>
      </c>
      <c r="J580" s="143">
        <f>VLOOKUP(Tabela2[[#This Row],[SIEMA]],Siema2025,2,FALSE)</f>
        <v>45883</v>
      </c>
      <c r="K580" s="143" t="str">
        <f>VLOOKUP(Tabela2[[#This Row],[SIEMA]],Siema2025,16,FALSE)</f>
        <v>Quinta</v>
      </c>
      <c r="L580" s="108" t="str">
        <f>IF(Tabela2[[#This Row],[Data]]="","Sem Informação",VLOOKUP(MONTH(Tabela2[[#This Row],[Data]]),'[1]Validação de dados'!$I$1:$J$13,2,0))</f>
        <v>Agosto</v>
      </c>
      <c r="M580" s="108">
        <f>YEAR(Tabela2[[#This Row],[Data]])</f>
        <v>2025</v>
      </c>
      <c r="N580" s="143" t="str">
        <f>VLOOKUP(Tabela2[[#This Row],[SIEMA]],Siema2025,17,FALSE)</f>
        <v>Matutino</v>
      </c>
      <c r="O580" s="143" t="str">
        <f>VLOOKUP(Tabela2[[#This Row],[SIEMA]],Siema2025,5,FALSE)</f>
        <v>Rodovia</v>
      </c>
      <c r="P580" s="108" t="str">
        <f>VLOOKUP(Tabela2[[#This Row],[SIEMA]],Siema2025,21,FALSE)</f>
        <v>Acidente rodoviário</v>
      </c>
      <c r="Q580" s="108">
        <v>1202</v>
      </c>
      <c r="R580" s="108" t="str">
        <f>VLOOKUP(Tabela2[[#This Row],[SIEMA]],Siema2025,10,FALSE)</f>
        <v/>
      </c>
      <c r="S580" s="111" t="str">
        <f>IF(Q580="","", IF(Q580="NC","", IF(Q580="NE","", IF(Q580="NA","",IFERROR(VLOOKUP(Q580,[1]Produtos!$A$1:$C$2319,2,FALSE),"Não Cadastrado")))))</f>
        <v>GASÓLEO ou ÓLEO DIESEL ou ÓLEO PARA AQUECIMENTO, LEVE</v>
      </c>
      <c r="T580" s="108">
        <v>61690</v>
      </c>
      <c r="U580" s="108" t="s">
        <v>648</v>
      </c>
      <c r="V580" s="108">
        <f>IF(Q580="","",IF(ISNUMBER(Q580)=FALSE,"Não se aplica",IFERROR(VLOOKUP(Q580,Produtos!$A$1:$C$2319,3,FALSE),"Não Cadastrado")))</f>
        <v>3</v>
      </c>
      <c r="W580" s="108" t="str">
        <f>VLOOKUP(Tabela2[[#This Row],[SIEMA]],Siema2025,10,FALSE)</f>
        <v/>
      </c>
      <c r="X580" s="110" t="str">
        <f>IF(Tabela2[[#This Row],[Origem do acidente]] = "Plataforma", "PREENCHER","NA")</f>
        <v>NA</v>
      </c>
      <c r="Y580" s="111" t="str">
        <f>IF(W580="","", IF(W580="NC","", IF(W580="NE","", IF(W580="NA","",IFERROR(VLOOKUP(W580,Produtos!$A$1:$C$2319,2,FALSE),"Não Cadastrado")))))</f>
        <v/>
      </c>
      <c r="Z580" s="108" t="str">
        <f>VLOOKUP(Tabela2[[#This Row],[SIEMA]],Siema2025,11,FALSE)</f>
        <v xml:space="preserve"> </v>
      </c>
      <c r="AA580" s="108" t="str">
        <f>VLOOKUP(Tabela2[[#This Row],[SIEMA]],Siema2025,12,FALSE)</f>
        <v xml:space="preserve"> </v>
      </c>
      <c r="AB580" s="108" t="str">
        <f>IF(W580="","",IF(ISNUMBER(W580)=FALSE,"Não se aplica",IFERROR(VLOOKUP(W580,Produtos!$A$1:$C$2319,3,FALSE),"Não Cadastrado")))</f>
        <v/>
      </c>
      <c r="AC580" s="108"/>
      <c r="AD580" s="110" t="str">
        <f>IF(Tabela2[[#This Row],[Origem do acidente]] = "Plataforma", "PREENCHER","NA")</f>
        <v>NA</v>
      </c>
      <c r="AE580" s="111" t="str">
        <f>IF(AC580="","", IF(AC580="NC","", IF(AC580="NE","", IF(AC580="NA","",IFERROR(VLOOKUP(AC580,Produtos!$A$1:$C$2319,2,FALSE),"Não Cadastrado")))))</f>
        <v/>
      </c>
      <c r="AF580" s="108"/>
      <c r="AG580" s="108"/>
      <c r="AH580" s="108" t="str">
        <f>IF(AC580="","",IF(ISNUMBER(AC580)=FALSE,"Não se aplica",IFERROR(VLOOKUP(AC580,Produtos!$A$1:$C$2319,3,FALSE),"Não Cadastrado")))</f>
        <v/>
      </c>
      <c r="AI580" s="108"/>
      <c r="AJ580" s="108" t="s">
        <v>9229</v>
      </c>
      <c r="AK580" s="111" t="s">
        <v>7121</v>
      </c>
      <c r="AL580" s="111"/>
      <c r="AM580" s="111"/>
      <c r="AN580" s="110" t="str">
        <f>VLOOKUP(Tabela2[[#This Row],[SIEMA]],Siema2025,51,FALSE)</f>
        <v/>
      </c>
      <c r="AO580" s="110" t="str">
        <f>VLOOKUP(Tabela2[[#This Row],[SIEMA]],Siema2025,53,FALSE)</f>
        <v/>
      </c>
      <c r="AP580" s="110" t="str">
        <f>VLOOKUP(Tabela2[[#This Row],[SIEMA]],Siema2025,55,FALSE)</f>
        <v/>
      </c>
      <c r="AQ580" s="110" t="str">
        <f>VLOOKUP(Tabela2[[#This Row],[SIEMA]],Siema2025,57,FALSE)</f>
        <v>X</v>
      </c>
      <c r="AR580" s="110" t="str">
        <f>VLOOKUP(Tabela2[[#This Row],[SIEMA]],Siema2025,59,FALSE)</f>
        <v/>
      </c>
      <c r="AS580" s="110" t="str">
        <f>VLOOKUP(Tabela2[[#This Row],[SIEMA]],Siema2025,61,FALSE)</f>
        <v/>
      </c>
      <c r="AT580" s="110" t="str">
        <f>VLOOKUP(Tabela2[[#This Row],[SIEMA]],Siema2025,63,FALSE)</f>
        <v/>
      </c>
      <c r="AU580" s="110" t="str">
        <f>VLOOKUP(Tabela2[[#This Row],[SIEMA]],Siema2025,65,FALSE)</f>
        <v>X</v>
      </c>
      <c r="AV580" s="110" t="str">
        <f>VLOOKUP(Tabela2[[#This Row],[SIEMA]],Siema2025,67,FALSE)</f>
        <v/>
      </c>
      <c r="AW580" s="110" t="str">
        <f>VLOOKUP(Tabela2[[#This Row],[SIEMA]],Siema2025,69,FALSE)</f>
        <v/>
      </c>
      <c r="AX580" s="110" t="str">
        <f>VLOOKUP(Tabela2[[#This Row],[SIEMA]],Siema2025,71,FALSE)</f>
        <v/>
      </c>
      <c r="AY580" s="110" t="str">
        <f>VLOOKUP(Tabela2[[#This Row],[SIEMA]],Siema2025,73,FALSE)</f>
        <v/>
      </c>
      <c r="AZ580" s="110" t="str">
        <f>VLOOKUP(Tabela2[[#This Row],[SIEMA]],Siema2025,75,FALSE)</f>
        <v/>
      </c>
      <c r="BA580" s="110" t="str">
        <f>VLOOKUP(Tabela2[[#This Row],[SIEMA]],Siema2025,77,FALSE)</f>
        <v/>
      </c>
      <c r="BB580" s="110"/>
      <c r="BC580" s="110" t="str">
        <f>IF(Tabela2[[#This Row],[Outro(s) ]] = "X", "PREENCHER","NA")</f>
        <v>NA</v>
      </c>
      <c r="BD580" s="110" t="str">
        <f>VLOOKUP(Tabela2[[#This Row],[SIEMA]],Siema2025,82,FALSE)</f>
        <v/>
      </c>
      <c r="BE580" s="110" t="str">
        <f>VLOOKUP(Tabela2[[#This Row],[SIEMA]],Siema2025,81,FALSE)</f>
        <v/>
      </c>
      <c r="BF580" s="281" t="s">
        <v>5651</v>
      </c>
      <c r="BG580" s="112"/>
      <c r="BH580" s="281" t="s">
        <v>9230</v>
      </c>
      <c r="BI580" s="114" t="s">
        <v>2696</v>
      </c>
      <c r="BJ580" s="111" t="s">
        <v>7097</v>
      </c>
      <c r="BK580" s="108" t="s">
        <v>2696</v>
      </c>
      <c r="BL580" s="143">
        <v>45890</v>
      </c>
      <c r="BM580" s="110">
        <f ca="1">IF(Tabela2[[#This Row],[Data de atendimento do Ibama (considerar o primeiro documento/ação)]]="",_xlfn.DAYS(TODAY(),J580),_xlfn.DAYS(Tabela2[[#This Row],[Data de atendimento do Ibama (considerar o primeiro documento/ação)]],J580))</f>
        <v>7</v>
      </c>
      <c r="BN580" s="110" t="str">
        <f>IF(Tabela2[[#This Row],[Atendido pelo Ibama ("Não" ou "Sim")]]="Não","Preencher", IF(Tabela2[[#This Row],[Atendido pelo Ibama ("Não" ou "Sim")]]="Sim","NA",""))</f>
        <v>NA</v>
      </c>
      <c r="BO580" s="116" t="s">
        <v>7098</v>
      </c>
      <c r="BP580" s="110" t="str">
        <f>IF(Tabela2[[#This Row],[Forma de atendimento (primeiro documento/ação)]]= "Outros (especificar)", "PREENCHER","NA")</f>
        <v>NA</v>
      </c>
      <c r="BQ580" s="108" t="s">
        <v>123</v>
      </c>
      <c r="BR580" s="110" t="str">
        <f>IF(Tabela2[[#This Row],[Equipe do Ibama foi a campo? Houve sobrevoo do Poseidon?]] = "Sim", "PREENCHER","NA")</f>
        <v>NA</v>
      </c>
      <c r="BS580" s="110" t="str">
        <f>IF(Tabela2[[#This Row],[Se sim, foi emitida Ordem de Emergência? (informações vinculada à coluna CK)]] = "Sim", "PREENCHER","NA")</f>
        <v>NA</v>
      </c>
      <c r="BT580" s="110" t="s">
        <v>7125</v>
      </c>
      <c r="BU580" s="110" t="s">
        <v>2696</v>
      </c>
      <c r="BV580" s="110" t="s">
        <v>123</v>
      </c>
      <c r="BW580" s="110" t="s">
        <v>2696</v>
      </c>
      <c r="BX580" s="108" t="s">
        <v>7100</v>
      </c>
      <c r="BY580" s="143">
        <v>45972</v>
      </c>
      <c r="BZ580" s="108">
        <f>IF(Tabela2[[#This Row],[Data do documento de encerramento]]="NA","NA",IF(Tabela2[[#This Row],[Data do documento de encerramento]]="","Pendente de conclusão/ encerramento",_xlfn.DAYS(Tabela2[[#This Row],[Data do documento de encerramento]],J580)))</f>
        <v>89</v>
      </c>
      <c r="CA580" s="111" t="s">
        <v>9231</v>
      </c>
      <c r="CB580" s="111"/>
      <c r="CC580" s="111"/>
      <c r="CD580" s="111"/>
      <c r="CE580" s="111"/>
      <c r="CF580" s="111"/>
    </row>
    <row r="581" spans="1:84" ht="45.75">
      <c r="A581" s="185">
        <v>202581668446</v>
      </c>
      <c r="B581" s="120" t="s">
        <v>9232</v>
      </c>
      <c r="C581" s="110" t="s">
        <v>672</v>
      </c>
      <c r="D581" s="108" t="s">
        <v>637</v>
      </c>
      <c r="E581" s="108" t="s">
        <v>8513</v>
      </c>
      <c r="F581" s="108"/>
      <c r="G581" s="108" t="s">
        <v>9233</v>
      </c>
      <c r="H581" s="108" t="s">
        <v>9234</v>
      </c>
      <c r="I581" s="106" t="str">
        <f>VLOOKUP(Tabela2[[#This Row],[SIEMA]],Siema2025,19,FALSE)</f>
        <v>Santos</v>
      </c>
      <c r="J581" s="107">
        <f>VLOOKUP(Tabela2[[#This Row],[SIEMA]],Siema2025,2,FALSE)</f>
        <v>45884</v>
      </c>
      <c r="K581" s="107" t="str">
        <f>VLOOKUP(Tabela2[[#This Row],[SIEMA]],Siema2025,16,FALSE)</f>
        <v>Sexta</v>
      </c>
      <c r="L581" s="108" t="str">
        <f>IF(Tabela2[[#This Row],[Data]]="","Sem Informação",VLOOKUP(MONTH(Tabela2[[#This Row],[Data]]),'[1]Validação de dados'!$I$1:$J$13,2,0))</f>
        <v>Agosto</v>
      </c>
      <c r="M581" s="106">
        <f>YEAR(Tabela2[[#This Row],[Data]])</f>
        <v>2025</v>
      </c>
      <c r="N581" s="107" t="str">
        <f>VLOOKUP(Tabela2[[#This Row],[SIEMA]],Siema2025,17,FALSE)</f>
        <v>Vespertino</v>
      </c>
      <c r="O581" s="107" t="s">
        <v>111</v>
      </c>
      <c r="P581" s="106" t="str">
        <f>VLOOKUP(Tabela2[[#This Row],[SIEMA]],Siema2025,21,FALSE)</f>
        <v>Constatada queda do nível de óleo do Truster T2. Após investigação, por eliminação, concluiu-se que houve descarga para o mar de aproximadamente 48 litros de fluido lubrificante.</v>
      </c>
      <c r="Q581" s="106" t="s">
        <v>637</v>
      </c>
      <c r="R581" s="106" t="s">
        <v>9235</v>
      </c>
      <c r="S581" s="109" t="s">
        <v>7095</v>
      </c>
      <c r="T581" s="106">
        <v>7.8E-2</v>
      </c>
      <c r="U581" s="106" t="s">
        <v>7109</v>
      </c>
      <c r="V581" s="106" t="str">
        <f>IF(Q581="","",IF(ISNUMBER(Q581)=FALSE,"Não se aplica",IFERROR(VLOOKUP(Q581,Produtos!$A$1:$C$2319,3,FALSE),"Não Cadastrado")))</f>
        <v>Não se aplica</v>
      </c>
      <c r="W581" s="106"/>
      <c r="X581" s="115"/>
      <c r="Y581" s="111" t="str">
        <f>IF(W581="","", IF(W581="NC","", IF(W581="NE","", IF(W581="NA","",IFERROR(VLOOKUP(W581,Produtos!$A$1:$C$2319,2,FALSE),"Não Cadastrado")))))</f>
        <v/>
      </c>
      <c r="Z581" s="106"/>
      <c r="AA581" s="106"/>
      <c r="AB581" s="106" t="str">
        <f>IF(W581="","",IF(ISNUMBER(W581)=FALSE,"Não se aplica",IFERROR(VLOOKUP(W581,Produtos!$A$1:$C$2319,3,FALSE),"Não Cadastrado")))</f>
        <v/>
      </c>
      <c r="AC581" s="106"/>
      <c r="AD581" s="110"/>
      <c r="AE581" s="109" t="str">
        <f>IF(AC581="","", IF(AC581="NC","", IF(AC581="NE","", IF(AC581="NA","",IFERROR(VLOOKUP(AC581,Produtos!$A$1:$C$2319,2,FALSE),"Não Cadastrado")))))</f>
        <v/>
      </c>
      <c r="AF581" s="106"/>
      <c r="AG581" s="106"/>
      <c r="AH581" s="106" t="str">
        <f>IF(AC581="","",IF(ISNUMBER(AC581)=FALSE,"Não se aplica",IFERROR(VLOOKUP(AC581,Produtos!$A$1:$C$2319,3,FALSE),"Não Cadastrado")))</f>
        <v/>
      </c>
      <c r="AI581" s="106"/>
      <c r="AJ581" s="106" t="str">
        <f>VLOOKUP(Tabela2[[#This Row],[SIEMA]],Siema2025,26,FALSE)</f>
        <v>Perda de estanqueidade de algum elemento do tanque de óleo do thruster. Em investigação.</v>
      </c>
      <c r="AK581" s="109" t="s">
        <v>7096</v>
      </c>
      <c r="AL581" s="109"/>
      <c r="AM581" s="109"/>
      <c r="AN581" s="110" t="str">
        <f>VLOOKUP(Tabela2[[#This Row],[SIEMA]],Siema2025,51,FALSE)</f>
        <v/>
      </c>
      <c r="AO581" s="110" t="str">
        <f>VLOOKUP(Tabela2[[#This Row],[SIEMA]],Siema2025,53,FALSE)</f>
        <v/>
      </c>
      <c r="AP581" s="110" t="str">
        <f>VLOOKUP(Tabela2[[#This Row],[SIEMA]],Siema2025,55,FALSE)</f>
        <v/>
      </c>
      <c r="AQ581" s="110" t="str">
        <f>VLOOKUP(Tabela2[[#This Row],[SIEMA]],Siema2025,57,FALSE)</f>
        <v/>
      </c>
      <c r="AR581" s="110" t="str">
        <f>VLOOKUP(Tabela2[[#This Row],[SIEMA]],Siema2025,59,FALSE)</f>
        <v/>
      </c>
      <c r="AS581" s="110" t="str">
        <f>VLOOKUP(Tabela2[[#This Row],[SIEMA]],Siema2025,61,FALSE)</f>
        <v>X</v>
      </c>
      <c r="AT581" s="110" t="str">
        <f>VLOOKUP(Tabela2[[#This Row],[SIEMA]],Siema2025,63,FALSE)</f>
        <v/>
      </c>
      <c r="AU581" s="110" t="str">
        <f>VLOOKUP(Tabela2[[#This Row],[SIEMA]],Siema2025,65,FALSE)</f>
        <v/>
      </c>
      <c r="AV581" s="110" t="str">
        <f>VLOOKUP(Tabela2[[#This Row],[SIEMA]],Siema2025,67,FALSE)</f>
        <v/>
      </c>
      <c r="AW581" s="110" t="str">
        <f>VLOOKUP(Tabela2[[#This Row],[SIEMA]],Siema2025,69,FALSE)</f>
        <v/>
      </c>
      <c r="AX581" s="110" t="str">
        <f>VLOOKUP(Tabela2[[#This Row],[SIEMA]],Siema2025,71,FALSE)</f>
        <v/>
      </c>
      <c r="AY581" s="110" t="str">
        <f>VLOOKUP(Tabela2[[#This Row],[SIEMA]],Siema2025,73,FALSE)</f>
        <v/>
      </c>
      <c r="AZ581" s="110" t="str">
        <f>VLOOKUP(Tabela2[[#This Row],[SIEMA]],Siema2025,75,FALSE)</f>
        <v/>
      </c>
      <c r="BA581" s="110" t="str">
        <f>VLOOKUP(Tabela2[[#This Row],[SIEMA]],Siema2025,77,FALSE)</f>
        <v/>
      </c>
      <c r="BB581" s="110" t="str">
        <f>VLOOKUP(Tabela2[[#This Row],[SIEMA]],Siema2025,79,FALSE)</f>
        <v/>
      </c>
      <c r="BC581" s="110" t="str">
        <f>IF(Tabela2[[#This Row],[Outro(s) ]] = "X", "PREENCHER","NA")</f>
        <v>NA</v>
      </c>
      <c r="BD581" s="110" t="str">
        <f>VLOOKUP(Tabela2[[#This Row],[SIEMA]],Siema2025,82,FALSE)</f>
        <v/>
      </c>
      <c r="BE581" s="110" t="str">
        <f>VLOOKUP(Tabela2[[#This Row],[SIEMA]],Siema2025,81,FALSE)</f>
        <v/>
      </c>
      <c r="BF581" s="112" t="str">
        <f>VLOOKUP(Tabela2[[#This Row],[SIEMA]],Siema2025,28,FALSE)</f>
        <v>Petrobras</v>
      </c>
      <c r="BG581" s="112"/>
      <c r="BH581" s="113">
        <v>33000167000101</v>
      </c>
      <c r="BI581" s="114" t="str">
        <f>VLOOKUP(Tabela2[[#This Row],[SIEMA]],Siema2025,107,FALSE)</f>
        <v>Não</v>
      </c>
      <c r="BJ581" s="109" t="s">
        <v>7097</v>
      </c>
      <c r="BK581" s="106" t="s">
        <v>2696</v>
      </c>
      <c r="BL581" s="143">
        <v>45888</v>
      </c>
      <c r="BM581" s="110">
        <f ca="1">IF(Tabela2[[#This Row],[Data de atendimento do Ibama (considerar o primeiro documento/ação)]]="",_xlfn.DAYS(TODAY(),J581),_xlfn.DAYS(Tabela2[[#This Row],[Data de atendimento do Ibama (considerar o primeiro documento/ação)]],J581))</f>
        <v>4</v>
      </c>
      <c r="BN581" s="110" t="str">
        <f>IF(Tabela2[[#This Row],[Atendido pelo Ibama ("Não" ou "Sim")]]="Não","Preencher", IF(Tabela2[[#This Row],[Atendido pelo Ibama ("Não" ou "Sim")]]="Sim","NA",""))</f>
        <v>NA</v>
      </c>
      <c r="BO581" s="116" t="s">
        <v>7098</v>
      </c>
      <c r="BP581" s="110" t="str">
        <f>IF(Tabela2[[#This Row],[Forma de atendimento (primeiro documento/ação)]]= "Outros (especificar)", "PREENCHER","NA")</f>
        <v>NA</v>
      </c>
      <c r="BQ581" s="108" t="s">
        <v>123</v>
      </c>
      <c r="BR581" s="110" t="str">
        <f>IF(Tabela2[[#This Row],[Equipe do Ibama foi a campo? Houve sobrevoo do Poseidon?]] = "Sim", "PREENCHER","NA")</f>
        <v>NA</v>
      </c>
      <c r="BS581" s="110" t="str">
        <f>IF(Tabela2[[#This Row],[Se sim, foi emitida Ordem de Emergência? (informações vinculada à coluna CK)]] = "Sim", "PREENCHER","NA")</f>
        <v>NA</v>
      </c>
      <c r="BT581" s="110" t="s">
        <v>7099</v>
      </c>
      <c r="BU581" s="110" t="s">
        <v>2696</v>
      </c>
      <c r="BV581" s="110" t="s">
        <v>123</v>
      </c>
      <c r="BW581" s="110" t="s">
        <v>2696</v>
      </c>
      <c r="BX581" s="108" t="s">
        <v>7100</v>
      </c>
      <c r="BY581" s="143">
        <v>46111</v>
      </c>
      <c r="BZ581" s="106">
        <f>IF(Tabela2[[#This Row],[Data do documento de encerramento]]="NA","NA",IF(Tabela2[[#This Row],[Data do documento de encerramento]]="","Pendente de conclusão/ encerramento",_xlfn.DAYS(Tabela2[[#This Row],[Data do documento de encerramento]],J581)))</f>
        <v>227</v>
      </c>
      <c r="CA581" s="109"/>
      <c r="CB581" s="109" t="s">
        <v>7156</v>
      </c>
      <c r="CC581" s="117" t="s">
        <v>7884</v>
      </c>
      <c r="CD581" s="109" t="s">
        <v>123</v>
      </c>
      <c r="CE581" s="109" t="s">
        <v>123</v>
      </c>
      <c r="CF581" s="109" t="s">
        <v>7103</v>
      </c>
    </row>
    <row r="582" spans="1:84" ht="76.5" hidden="1">
      <c r="A582" s="172">
        <v>202581850408</v>
      </c>
      <c r="B582" s="173" t="s">
        <v>9236</v>
      </c>
      <c r="C582" s="110" t="str">
        <f>VLOOKUP(Tabela2[[#This Row],[SIEMA]],Siema2025,4,FALSE)</f>
        <v xml:space="preserve"> SP</v>
      </c>
      <c r="D582" s="108" t="str">
        <f>VLOOKUP(Tabela2[[#This Row],[SIEMA]],Siema2025,3,FALSE)</f>
        <v xml:space="preserve">Barra do Turvo </v>
      </c>
      <c r="E582" s="108" t="s">
        <v>7179</v>
      </c>
      <c r="F582" s="108" t="s">
        <v>9237</v>
      </c>
      <c r="G582" s="108" t="s">
        <v>9238</v>
      </c>
      <c r="H582" s="108" t="s">
        <v>9239</v>
      </c>
      <c r="I582" s="106" t="s">
        <v>7118</v>
      </c>
      <c r="J582" s="107">
        <f>VLOOKUP(Tabela2[[#This Row],[SIEMA]],Siema2025,2,FALSE)</f>
        <v>45884</v>
      </c>
      <c r="K582" s="107" t="str">
        <f>VLOOKUP(Tabela2[[#This Row],[SIEMA]],Siema2025,16,FALSE)</f>
        <v>Sexta</v>
      </c>
      <c r="L582" s="108" t="str">
        <f>IF(Tabela2[[#This Row],[Data]]="","Sem Informação",VLOOKUP(MONTH(Tabela2[[#This Row],[Data]]),'[1]Validação de dados'!$I$1:$J$13,2,0))</f>
        <v>Agosto</v>
      </c>
      <c r="M582" s="106">
        <f>YEAR(Tabela2[[#This Row],[Data]])</f>
        <v>2025</v>
      </c>
      <c r="N582" s="107" t="str">
        <f>VLOOKUP(Tabela2[[#This Row],[SIEMA]],Siema2025,17,FALSE)</f>
        <v>Matutino</v>
      </c>
      <c r="O582" s="107" t="str">
        <f>VLOOKUP(Tabela2[[#This Row],[SIEMA]],Siema2025,5,FALSE)</f>
        <v>Rodovia</v>
      </c>
      <c r="P582" s="106" t="str">
        <f>VLOOKUP(Tabela2[[#This Row],[SIEMA]],Siema2025,21,FALSE)</f>
        <v>acidente com veículo que transportava produtos perigosos, Tinta e solventes. PRF, concessionária, bombeiros e cetesb cientes</v>
      </c>
      <c r="Q582" s="106" t="s">
        <v>9066</v>
      </c>
      <c r="R582" s="106" t="s">
        <v>9240</v>
      </c>
      <c r="S582" s="109" t="str">
        <f>IF(Q582="","", IF(Q582="NC","", IF(Q582="NE","", IF(Q582="NA","",IFERROR(VLOOKUP(Q582,[1]Produtos!$A$1:$C$2319,2,FALSE),"Não Cadastrado")))))</f>
        <v/>
      </c>
      <c r="T582" s="106" t="s">
        <v>8939</v>
      </c>
      <c r="U582" s="106" t="s">
        <v>7062</v>
      </c>
      <c r="V582" s="106" t="s">
        <v>9068</v>
      </c>
      <c r="W582" s="106" t="str">
        <f>VLOOKUP(Tabela2[[#This Row],[SIEMA]],Siema2025,10,FALSE)</f>
        <v/>
      </c>
      <c r="X582" s="115" t="str">
        <f>IF(Tabela2[[#This Row],[Origem do acidente]] = "Plataforma", "PREENCHER","NA")</f>
        <v>NA</v>
      </c>
      <c r="Y582" s="111"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10"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
        <v>9241</v>
      </c>
      <c r="AK582" s="109" t="s">
        <v>7368</v>
      </c>
      <c r="AL582" s="109"/>
      <c r="AM582" s="109"/>
      <c r="AN582" s="110" t="str">
        <f>VLOOKUP(Tabela2[[#This Row],[SIEMA]],Siema2025,51,FALSE)</f>
        <v>X</v>
      </c>
      <c r="AO582" s="110" t="str">
        <f>VLOOKUP(Tabela2[[#This Row],[SIEMA]],Siema2025,53,FALSE)</f>
        <v/>
      </c>
      <c r="AP582" s="110" t="str">
        <f>VLOOKUP(Tabela2[[#This Row],[SIEMA]],Siema2025,55,FALSE)</f>
        <v/>
      </c>
      <c r="AQ582" s="110" t="str">
        <f>VLOOKUP(Tabela2[[#This Row],[SIEMA]],Siema2025,57,FALSE)</f>
        <v>X</v>
      </c>
      <c r="AR582" s="110" t="str">
        <f>VLOOKUP(Tabela2[[#This Row],[SIEMA]],Siema2025,59,FALSE)</f>
        <v/>
      </c>
      <c r="AS582" s="110" t="str">
        <f>VLOOKUP(Tabela2[[#This Row],[SIEMA]],Siema2025,61,FALSE)</f>
        <v/>
      </c>
      <c r="AT582" s="110" t="str">
        <f>VLOOKUP(Tabela2[[#This Row],[SIEMA]],Siema2025,63,FALSE)</f>
        <v/>
      </c>
      <c r="AU582" s="110" t="s">
        <v>7176</v>
      </c>
      <c r="AV582" s="110" t="str">
        <f>VLOOKUP(Tabela2[[#This Row],[SIEMA]],Siema2025,67,FALSE)</f>
        <v/>
      </c>
      <c r="AW582" s="110" t="str">
        <f>VLOOKUP(Tabela2[[#This Row],[SIEMA]],Siema2025,69,FALSE)</f>
        <v/>
      </c>
      <c r="AX582" s="110" t="str">
        <f>VLOOKUP(Tabela2[[#This Row],[SIEMA]],Siema2025,71,FALSE)</f>
        <v>X</v>
      </c>
      <c r="AY582" s="110" t="str">
        <f>VLOOKUP(Tabela2[[#This Row],[SIEMA]],Siema2025,73,FALSE)</f>
        <v/>
      </c>
      <c r="AZ582" s="110" t="str">
        <f>VLOOKUP(Tabela2[[#This Row],[SIEMA]],Siema2025,75,FALSE)</f>
        <v/>
      </c>
      <c r="BA582" s="110" t="str">
        <f>VLOOKUP(Tabela2[[#This Row],[SIEMA]],Siema2025,77,FALSE)</f>
        <v/>
      </c>
      <c r="BB582" s="110" t="str">
        <f>VLOOKUP(Tabela2[[#This Row],[SIEMA]],Siema2025,79,FALSE)</f>
        <v/>
      </c>
      <c r="BC582" s="110" t="str">
        <f>IF(Tabela2[[#This Row],[Outro(s) ]] = "X", "PREENCHER","NA")</f>
        <v>NA</v>
      </c>
      <c r="BD582" s="110" t="str">
        <f>VLOOKUP(Tabela2[[#This Row],[SIEMA]],Siema2025,82,FALSE)</f>
        <v/>
      </c>
      <c r="BE582" s="110" t="str">
        <f>VLOOKUP(Tabela2[[#This Row],[SIEMA]],Siema2025,81,FALSE)</f>
        <v/>
      </c>
      <c r="BF582" s="112" t="str">
        <f>VLOOKUP(Tabela2[[#This Row],[SIEMA]],Siema2025,28,FALSE)</f>
        <v>renner sayerlack sa</v>
      </c>
      <c r="BG582" s="112"/>
      <c r="BH582" s="113" t="str">
        <f>VLOOKUP(Tabela2[[#This Row],[SIEMA]],Siema2025,29,FALSE)</f>
        <v>61142865000691</v>
      </c>
      <c r="BI582" s="114" t="s">
        <v>2696</v>
      </c>
      <c r="BJ582" s="109" t="s">
        <v>7097</v>
      </c>
      <c r="BK582" s="106" t="s">
        <v>2696</v>
      </c>
      <c r="BL582" s="143">
        <v>45888</v>
      </c>
      <c r="BM582" s="110">
        <f ca="1">IF(Tabela2[[#This Row],[Data de atendimento do Ibama (considerar o primeiro documento/ação)]]="",_xlfn.DAYS(TODAY(),J582),_xlfn.DAYS(Tabela2[[#This Row],[Data de atendimento do Ibama (considerar o primeiro documento/ação)]],J582))</f>
        <v>4</v>
      </c>
      <c r="BN582" s="110" t="str">
        <f>IF(Tabela2[[#This Row],[Atendido pelo Ibama ("Não" ou "Sim")]]="Não","Preencher", IF(Tabela2[[#This Row],[Atendido pelo Ibama ("Não" ou "Sim")]]="Sim","NA",""))</f>
        <v>NA</v>
      </c>
      <c r="BO582" s="116" t="s">
        <v>7098</v>
      </c>
      <c r="BP582" s="110" t="str">
        <f>IF(Tabela2[[#This Row],[Forma de atendimento (primeiro documento/ação)]]= "Outros (especificar)", "PREENCHER","NA")</f>
        <v>NA</v>
      </c>
      <c r="BQ582" s="108" t="s">
        <v>123</v>
      </c>
      <c r="BR582" s="110" t="str">
        <f>IF(Tabela2[[#This Row],[Equipe do Ibama foi a campo? Houve sobrevoo do Poseidon?]] = "Sim", "PREENCHER","NA")</f>
        <v>NA</v>
      </c>
      <c r="BS582" s="110" t="str">
        <f>IF(Tabela2[[#This Row],[Se sim, foi emitida Ordem de Emergência? (informações vinculada à coluna CK)]] = "Sim", "PREENCHER","NA")</f>
        <v>NA</v>
      </c>
      <c r="BT582" s="110" t="s">
        <v>7112</v>
      </c>
      <c r="BU582" s="110" t="str">
        <f>IF(Tabela2[[#This Row],[Houve envio de Informações Pós-acidente (preencher "não se aplica" quando de competência estadual/municipal)]] = "Sim", "PREENCHER","NA")</f>
        <v>NA</v>
      </c>
      <c r="BV582" s="110" t="s">
        <v>2696</v>
      </c>
      <c r="BW582" s="110" t="s">
        <v>123</v>
      </c>
      <c r="BX582" s="108" t="s">
        <v>7119</v>
      </c>
      <c r="BY582" s="143"/>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9242</v>
      </c>
      <c r="CB582" s="109"/>
      <c r="CC582" s="117"/>
      <c r="CD582" s="109"/>
      <c r="CE582" s="109"/>
      <c r="CF582" s="109"/>
    </row>
    <row r="583" spans="1:84" ht="30.75" hidden="1">
      <c r="A583" s="172">
        <v>202581636054</v>
      </c>
      <c r="B583" s="173" t="s">
        <v>9243</v>
      </c>
      <c r="C583" s="110" t="str">
        <f>VLOOKUP(Tabela2[[#This Row],[SIEMA]],Siema2025,4,FALSE)</f>
        <v xml:space="preserve"> MS</v>
      </c>
      <c r="D583" s="108" t="str">
        <f>VLOOKUP(Tabela2[[#This Row],[SIEMA]],Siema2025,3,FALSE)</f>
        <v xml:space="preserve">Inocência </v>
      </c>
      <c r="E583" s="108" t="str">
        <f>VLOOKUP(Tabela2[[#This Row],[SIEMA]],Siema2025,20,FALSE)</f>
        <v>KM 61+100</v>
      </c>
      <c r="F583" s="108"/>
      <c r="G583" s="108" t="s">
        <v>9244</v>
      </c>
      <c r="H583" s="108" t="s">
        <v>9245</v>
      </c>
      <c r="I583" s="106" t="s">
        <v>7118</v>
      </c>
      <c r="J583" s="107">
        <f>VLOOKUP(Tabela2[[#This Row],[SIEMA]],Siema2025,2,FALSE)</f>
        <v>45885</v>
      </c>
      <c r="K583" s="107" t="str">
        <f>VLOOKUP(Tabela2[[#This Row],[SIEMA]],Siema2025,16,FALSE)</f>
        <v>Sábado</v>
      </c>
      <c r="L583" s="108" t="str">
        <f>IF(Tabela2[[#This Row],[Data]]="","Sem Informação",VLOOKUP(MONTH(Tabela2[[#This Row],[Data]]),'[1]Validação de dados'!$I$1:$J$13,2,0))</f>
        <v>Agosto</v>
      </c>
      <c r="M583" s="106">
        <f>YEAR(Tabela2[[#This Row],[Data]])</f>
        <v>2025</v>
      </c>
      <c r="N583" s="107" t="str">
        <f>VLOOKUP(Tabela2[[#This Row],[SIEMA]],Siema2025,17,FALSE)</f>
        <v>Madrugada</v>
      </c>
      <c r="O583" s="107" t="str">
        <f>VLOOKUP(Tabela2[[#This Row],[SIEMA]],Siema2025,5,FALSE)</f>
        <v>Ferrovia</v>
      </c>
      <c r="P583" s="106" t="str">
        <f>VLOOKUP(Tabela2[[#This Row],[SIEMA]],Siema2025,21,FALSE)</f>
        <v>Tombamento de vagão.</v>
      </c>
      <c r="Q583" s="106">
        <v>1202</v>
      </c>
      <c r="R583" s="106" t="s">
        <v>7119</v>
      </c>
      <c r="S583" s="109" t="s">
        <v>3060</v>
      </c>
      <c r="T583" s="106" t="str">
        <f>VLOOKUP(Tabela2[[#This Row],[SIEMA]],Siema2025,11,FALSE)</f>
        <v xml:space="preserve"> </v>
      </c>
      <c r="U583" s="106" t="str">
        <f>VLOOKUP(Tabela2[[#This Row],[SIEMA]],Siema2025,12,FALSE)</f>
        <v xml:space="preserve"> </v>
      </c>
      <c r="V583" s="106">
        <v>3</v>
      </c>
      <c r="W583" s="106" t="s">
        <v>7119</v>
      </c>
      <c r="X583" s="115" t="s">
        <v>7119</v>
      </c>
      <c r="Y583" s="111" t="s">
        <v>365</v>
      </c>
      <c r="Z583" s="106" t="str">
        <f>VLOOKUP(Tabela2[[#This Row],[SIEMA]],Siema2025,11,FALSE)</f>
        <v xml:space="preserve"> </v>
      </c>
      <c r="AA583" s="106" t="str">
        <f>VLOOKUP(Tabela2[[#This Row],[SIEMA]],Siema2025,12,FALSE)</f>
        <v xml:space="preserve"> </v>
      </c>
      <c r="AB583" s="106" t="s">
        <v>7119</v>
      </c>
      <c r="AC583" s="106"/>
      <c r="AD583" s="110"/>
      <c r="AE583" s="109" t="str">
        <f>IF(AC583="","", IF(AC583="NC","", IF(AC583="NE","", IF(AC583="NA","",IFERROR(VLOOKUP(AC583,Produtos!$A$1:$C$2319,2,FALSE),"Não Cadastrado")))))</f>
        <v/>
      </c>
      <c r="AF583" s="106"/>
      <c r="AG583" s="106"/>
      <c r="AH583" s="106" t="str">
        <f>IF(AC583="","",IF(ISNUMBER(AC583)=FALSE,"Não se aplica",IFERROR(VLOOKUP(AC583,Produtos!$A$1:$C$2319,3,FALSE),"Não Cadastrado")))</f>
        <v/>
      </c>
      <c r="AI583" s="106"/>
      <c r="AJ583" s="106" t="str">
        <f>VLOOKUP(Tabela2[[#This Row],[SIEMA]],Siema2025,26,FALSE)</f>
        <v>As causas do acidente estão sendo investigadas pelas áreas responsáveis Rumo.</v>
      </c>
      <c r="AK583" s="109" t="s">
        <v>7231</v>
      </c>
      <c r="AL583" s="109"/>
      <c r="AM583" s="109"/>
      <c r="AN583" s="110" t="str">
        <f>VLOOKUP(Tabela2[[#This Row],[SIEMA]],Siema2025,51,FALSE)</f>
        <v/>
      </c>
      <c r="AO583" s="110" t="str">
        <f>VLOOKUP(Tabela2[[#This Row],[SIEMA]],Siema2025,53,FALSE)</f>
        <v/>
      </c>
      <c r="AP583" s="110" t="str">
        <f>VLOOKUP(Tabela2[[#This Row],[SIEMA]],Siema2025,55,FALSE)</f>
        <v/>
      </c>
      <c r="AQ583" s="110" t="str">
        <f>VLOOKUP(Tabela2[[#This Row],[SIEMA]],Siema2025,57,FALSE)</f>
        <v/>
      </c>
      <c r="AR583" s="110" t="str">
        <f>VLOOKUP(Tabela2[[#This Row],[SIEMA]],Siema2025,59,FALSE)</f>
        <v/>
      </c>
      <c r="AS583" s="110" t="str">
        <f>VLOOKUP(Tabela2[[#This Row],[SIEMA]],Siema2025,61,FALSE)</f>
        <v/>
      </c>
      <c r="AT583" s="110" t="str">
        <f>VLOOKUP(Tabela2[[#This Row],[SIEMA]],Siema2025,63,FALSE)</f>
        <v/>
      </c>
      <c r="AU583" s="110" t="s">
        <v>7130</v>
      </c>
      <c r="AV583" s="110" t="str">
        <f>VLOOKUP(Tabela2[[#This Row],[SIEMA]],Siema2025,67,FALSE)</f>
        <v/>
      </c>
      <c r="AW583" s="110" t="str">
        <f>VLOOKUP(Tabela2[[#This Row],[SIEMA]],Siema2025,69,FALSE)</f>
        <v/>
      </c>
      <c r="AX583" s="110" t="str">
        <f>VLOOKUP(Tabela2[[#This Row],[SIEMA]],Siema2025,71,FALSE)</f>
        <v/>
      </c>
      <c r="AY583" s="110" t="str">
        <f>VLOOKUP(Tabela2[[#This Row],[SIEMA]],Siema2025,73,FALSE)</f>
        <v/>
      </c>
      <c r="AZ583" s="110" t="str">
        <f>VLOOKUP(Tabela2[[#This Row],[SIEMA]],Siema2025,75,FALSE)</f>
        <v/>
      </c>
      <c r="BA583" s="110" t="str">
        <f>VLOOKUP(Tabela2[[#This Row],[SIEMA]],Siema2025,77,FALSE)</f>
        <v/>
      </c>
      <c r="BB583" s="110"/>
      <c r="BC583" s="110" t="str">
        <f>IF(Tabela2[[#This Row],[Outro(s) ]] = "X", "PREENCHER","NA")</f>
        <v>NA</v>
      </c>
      <c r="BD583" s="110" t="str">
        <f>VLOOKUP(Tabela2[[#This Row],[SIEMA]],Siema2025,82,FALSE)</f>
        <v/>
      </c>
      <c r="BE583" s="110" t="str">
        <f>VLOOKUP(Tabela2[[#This Row],[SIEMA]],Siema2025,81,FALSE)</f>
        <v/>
      </c>
      <c r="BF583" s="112" t="s">
        <v>3066</v>
      </c>
      <c r="BG583" s="112" t="s">
        <v>8467</v>
      </c>
      <c r="BH583" s="113" t="str">
        <f>VLOOKUP(Tabela2[[#This Row],[SIEMA]],Siema2025,29,FALSE)</f>
        <v>24962466000136</v>
      </c>
      <c r="BI583" s="114" t="str">
        <f>VLOOKUP(Tabela2[[#This Row],[SIEMA]],Siema2025,107,FALSE)</f>
        <v>Não</v>
      </c>
      <c r="BJ583" s="109" t="s">
        <v>7097</v>
      </c>
      <c r="BK583" s="106" t="s">
        <v>2696</v>
      </c>
      <c r="BL583" s="143">
        <v>45887</v>
      </c>
      <c r="BM583" s="110">
        <f ca="1">IF(Tabela2[[#This Row],[Data de atendimento do Ibama (considerar o primeiro documento/ação)]]="",_xlfn.DAYS(TODAY(),J583),_xlfn.DAYS(Tabela2[[#This Row],[Data de atendimento do Ibama (considerar o primeiro documento/ação)]],J583))</f>
        <v>2</v>
      </c>
      <c r="BN583" s="110" t="str">
        <f>IF(Tabela2[[#This Row],[Atendido pelo Ibama ("Não" ou "Sim")]]="Não","Preencher", IF(Tabela2[[#This Row],[Atendido pelo Ibama ("Não" ou "Sim")]]="Sim","NA",""))</f>
        <v>NA</v>
      </c>
      <c r="BO583" s="116" t="s">
        <v>7123</v>
      </c>
      <c r="BP583" s="110" t="s">
        <v>9123</v>
      </c>
      <c r="BQ583" s="108" t="s">
        <v>2696</v>
      </c>
      <c r="BR583" s="110" t="s">
        <v>2696</v>
      </c>
      <c r="BS583" s="110" t="s">
        <v>123</v>
      </c>
      <c r="BT583" s="110" t="s">
        <v>7099</v>
      </c>
      <c r="BU583" s="110" t="s">
        <v>123</v>
      </c>
      <c r="BV583" s="110" t="s">
        <v>123</v>
      </c>
      <c r="BW583" s="110" t="s">
        <v>123</v>
      </c>
      <c r="BX583" s="108"/>
      <c r="BY583" s="108"/>
      <c r="BZ583" s="106" t="str">
        <f>IF(Tabela2[[#This Row],[Data do documento de encerramento]]="NA","NA",IF(Tabela2[[#This Row],[Data do documento de encerramento]]="","Pendente de conclusão/ encerramento",_xlfn.DAYS(Tabela2[[#This Row],[Data do documento de encerramento]],J583)))</f>
        <v>Pendente de conclusão/ encerramento</v>
      </c>
      <c r="CA583" s="109" t="s">
        <v>9246</v>
      </c>
      <c r="CB583" s="109"/>
      <c r="CC583" s="117"/>
      <c r="CD583" s="109"/>
      <c r="CE583" s="109"/>
      <c r="CF583" s="109"/>
    </row>
    <row r="584" spans="1:84" ht="30.75" hidden="1">
      <c r="A584" s="172">
        <v>202581654044</v>
      </c>
      <c r="B584" s="173" t="s">
        <v>9247</v>
      </c>
      <c r="C584" s="110" t="str">
        <f>VLOOKUP(Tabela2[[#This Row],[SIEMA]],Siema2025,4,FALSE)</f>
        <v xml:space="preserve"> AL</v>
      </c>
      <c r="D584" s="108" t="str">
        <f>VLOOKUP(Tabela2[[#This Row],[SIEMA]],Siema2025,3,FALSE)</f>
        <v xml:space="preserve">Maceió </v>
      </c>
      <c r="E584" s="108" t="str">
        <f>VLOOKUP(Tabela2[[#This Row],[SIEMA]],Siema2025,20,FALSE)</f>
        <v>Avenida Guiomar de Omena, Bairro Petrópolis</v>
      </c>
      <c r="F584" s="108"/>
      <c r="G584" s="108" t="s">
        <v>9248</v>
      </c>
      <c r="H584" s="108" t="s">
        <v>9249</v>
      </c>
      <c r="I584" s="106" t="str">
        <f>VLOOKUP(Tabela2[[#This Row],[SIEMA]],Siema2025,19,FALSE)</f>
        <v/>
      </c>
      <c r="J584" s="107">
        <f>VLOOKUP(Tabela2[[#This Row],[SIEMA]],Siema2025,2,FALSE)</f>
        <v>45885</v>
      </c>
      <c r="K584" s="107" t="str">
        <f>VLOOKUP(Tabela2[[#This Row],[SIEMA]],Siema2025,16,FALSE)</f>
        <v>Sábado</v>
      </c>
      <c r="L584" s="108" t="str">
        <f>IF(Tabela2[[#This Row],[Data]]="","Sem Informação",VLOOKUP(MONTH(Tabela2[[#This Row],[Data]]),'[1]Validação de dados'!$I$1:$J$13,2,0))</f>
        <v>Agosto</v>
      </c>
      <c r="M584" s="106">
        <f>YEAR(Tabela2[[#This Row],[Data]])</f>
        <v>2025</v>
      </c>
      <c r="N584" s="107" t="str">
        <f>VLOOKUP(Tabela2[[#This Row],[SIEMA]],Siema2025,17,FALSE)</f>
        <v>Madrugada</v>
      </c>
      <c r="O584" s="107" t="str">
        <f>VLOOKUP(Tabela2[[#This Row],[SIEMA]],Siema2025,5,FALSE)</f>
        <v>Outro(s)</v>
      </c>
      <c r="P584" s="106" t="str">
        <f>VLOOKUP(Tabela2[[#This Row],[SIEMA]],Siema2025,21,FALSE)</f>
        <v>poço terrestre</v>
      </c>
      <c r="Q584" s="106">
        <v>1267</v>
      </c>
      <c r="R584" s="106" t="str">
        <f>VLOOKUP(Tabela2[[#This Row],[SIEMA]],Siema2025,10,FALSE)</f>
        <v/>
      </c>
      <c r="S584" s="109" t="str">
        <f>IF(Q584="","", IF(Q584="NC","", IF(Q584="NE","", IF(Q584="NA","",IFERROR(VLOOKUP(Q584,[1]Produtos!$A$1:$C$2319,2,FALSE),"Não Cadastrado")))))</f>
        <v>PETRÓLEO CRU</v>
      </c>
      <c r="T584" s="106" t="s">
        <v>2908</v>
      </c>
      <c r="U584" s="106" t="str">
        <f>VLOOKUP(Tabela2[[#This Row],[SIEMA]],Siema2025,12,FALSE)</f>
        <v xml:space="preserve"> </v>
      </c>
      <c r="V584" s="106">
        <f>IF(Q584="","",IF(ISNUMBER(Q584)=FALSE,"Não se aplica",IFERROR(VLOOKUP(Q584,Produtos!$A$1:$C$2319,3,FALSE),"Não Cadastrado")))</f>
        <v>3</v>
      </c>
      <c r="W584" s="106" t="str">
        <f>VLOOKUP(Tabela2[[#This Row],[SIEMA]],Siema2025,10,FALSE)</f>
        <v/>
      </c>
      <c r="X584" s="115" t="str">
        <f>IF(Tabela2[[#This Row],[Origem do acidente]] = "Plataforma", "PREENCHER","NA")</f>
        <v>NA</v>
      </c>
      <c r="Y584" s="111" t="str">
        <f>IF(W584="","", IF(W584="NC","", IF(W584="NE","", IF(W584="NA","",IFERROR(VLOOKUP(W584,Produtos!$A$1:$C$2319,2,FALSE),"Não Cadastrado")))))</f>
        <v/>
      </c>
      <c r="Z584" s="106" t="str">
        <f>VLOOKUP(Tabela2[[#This Row],[SIEMA]],Siema2025,11,FALSE)</f>
        <v xml:space="preserve"> </v>
      </c>
      <c r="AA584" s="106" t="str">
        <f>VLOOKUP(Tabela2[[#This Row],[SIEMA]],Siema2025,12,FALSE)</f>
        <v xml:space="preserve"> </v>
      </c>
      <c r="AB584" s="106" t="str">
        <f>IF(W584="","",IF(ISNUMBER(W584)=FALSE,"Não se aplica",IFERROR(VLOOKUP(W584,Produtos!$A$1:$C$2319,3,FALSE),"Não Cadastrado")))</f>
        <v/>
      </c>
      <c r="AC584" s="106"/>
      <c r="AD584" s="110" t="str">
        <f>IF(Tabela2[[#This Row],[Origem do acidente]] = "Plataforma", "PREENCHER","NA")</f>
        <v>NA</v>
      </c>
      <c r="AE584" s="109" t="str">
        <f>IF(AC584="","", IF(AC584="NC","", IF(AC584="NE","", IF(AC584="NA","",IFERROR(VLOOKUP(AC584,Produtos!$A$1:$C$2319,2,FALSE),"Não Cadastrado")))))</f>
        <v/>
      </c>
      <c r="AF584" s="106"/>
      <c r="AG584" s="106"/>
      <c r="AH584" s="106" t="str">
        <f>IF(AC584="","",IF(ISNUMBER(AC584)=FALSE,"Não se aplica",IFERROR(VLOOKUP(AC584,Produtos!$A$1:$C$2319,3,FALSE),"Não Cadastrado")))</f>
        <v/>
      </c>
      <c r="AI584" s="106"/>
      <c r="AJ584" s="106" t="str">
        <f>VLOOKUP(Tabela2[[#This Row],[SIEMA]],Siema2025,26,FALSE)</f>
        <v>fissura na linha</v>
      </c>
      <c r="AK584" s="109"/>
      <c r="AL584" s="109"/>
      <c r="AM584" s="109"/>
      <c r="AN584" s="110" t="str">
        <f>VLOOKUP(Tabela2[[#This Row],[SIEMA]],Siema2025,51,FALSE)</f>
        <v/>
      </c>
      <c r="AO584" s="110" t="str">
        <f>VLOOKUP(Tabela2[[#This Row],[SIEMA]],Siema2025,53,FALSE)</f>
        <v/>
      </c>
      <c r="AP584" s="110" t="str">
        <f>VLOOKUP(Tabela2[[#This Row],[SIEMA]],Siema2025,55,FALSE)</f>
        <v/>
      </c>
      <c r="AQ584" s="110" t="str">
        <f>VLOOKUP(Tabela2[[#This Row],[SIEMA]],Siema2025,57,FALSE)</f>
        <v/>
      </c>
      <c r="AR584" s="110" t="str">
        <f>VLOOKUP(Tabela2[[#This Row],[SIEMA]],Siema2025,59,FALSE)</f>
        <v/>
      </c>
      <c r="AS584" s="110" t="str">
        <f>VLOOKUP(Tabela2[[#This Row],[SIEMA]],Siema2025,61,FALSE)</f>
        <v/>
      </c>
      <c r="AT584" s="110" t="str">
        <f>VLOOKUP(Tabela2[[#This Row],[SIEMA]],Siema2025,63,FALSE)</f>
        <v/>
      </c>
      <c r="AU584" s="110" t="str">
        <f>VLOOKUP(Tabela2[[#This Row],[SIEMA]],Siema2025,65,FALSE)</f>
        <v/>
      </c>
      <c r="AV584" s="110" t="str">
        <f>VLOOKUP(Tabela2[[#This Row],[SIEMA]],Siema2025,67,FALSE)</f>
        <v/>
      </c>
      <c r="AW584" s="110" t="str">
        <f>VLOOKUP(Tabela2[[#This Row],[SIEMA]],Siema2025,69,FALSE)</f>
        <v/>
      </c>
      <c r="AX584" s="110" t="str">
        <f>VLOOKUP(Tabela2[[#This Row],[SIEMA]],Siema2025,71,FALSE)</f>
        <v/>
      </c>
      <c r="AY584" s="110" t="str">
        <f>VLOOKUP(Tabela2[[#This Row],[SIEMA]],Siema2025,73,FALSE)</f>
        <v/>
      </c>
      <c r="AZ584" s="110" t="str">
        <f>VLOOKUP(Tabela2[[#This Row],[SIEMA]],Siema2025,75,FALSE)</f>
        <v/>
      </c>
      <c r="BA584" s="110" t="str">
        <f>VLOOKUP(Tabela2[[#This Row],[SIEMA]],Siema2025,77,FALSE)</f>
        <v/>
      </c>
      <c r="BB584" s="110" t="str">
        <f>VLOOKUP(Tabela2[[#This Row],[SIEMA]],Siema2025,79,FALSE)</f>
        <v/>
      </c>
      <c r="BC584" s="110" t="str">
        <f>IF(Tabela2[[#This Row],[Outro(s) ]] = "X", "PREENCHER","NA")</f>
        <v>NA</v>
      </c>
      <c r="BD584" s="110" t="str">
        <f>VLOOKUP(Tabela2[[#This Row],[SIEMA]],Siema2025,82,FALSE)</f>
        <v>X</v>
      </c>
      <c r="BE584" s="110" t="str">
        <f>VLOOKUP(Tabela2[[#This Row],[SIEMA]],Siema2025,81,FALSE)</f>
        <v/>
      </c>
      <c r="BF584" s="112" t="str">
        <f>VLOOKUP(Tabela2[[#This Row],[SIEMA]],Siema2025,28,FALSE)</f>
        <v>Petrosynergy LTDA</v>
      </c>
      <c r="BG584" s="112"/>
      <c r="BH584" s="113" t="str">
        <f>VLOOKUP(Tabela2[[#This Row],[SIEMA]],Siema2025,29,FALSE)</f>
        <v/>
      </c>
      <c r="BI584" s="114" t="str">
        <f>VLOOKUP(Tabela2[[#This Row],[SIEMA]],Siema2025,107,FALSE)</f>
        <v>Não</v>
      </c>
      <c r="BJ584" s="109" t="s">
        <v>7111</v>
      </c>
      <c r="BK584" s="106" t="s">
        <v>2696</v>
      </c>
      <c r="BL584" s="143">
        <v>45910</v>
      </c>
      <c r="BM584" s="110">
        <f ca="1">IF(Tabela2[[#This Row],[Data de atendimento do Ibama (considerar o primeiro documento/ação)]]="",_xlfn.DAYS(TODAY(),J584),_xlfn.DAYS(Tabela2[[#This Row],[Data de atendimento do Ibama (considerar o primeiro documento/ação)]],J584))</f>
        <v>25</v>
      </c>
      <c r="BN584" s="110" t="str">
        <f>IF(Tabela2[[#This Row],[Atendido pelo Ibama ("Não" ou "Sim")]]="Não","Preencher", IF(Tabela2[[#This Row],[Atendido pelo Ibama ("Não" ou "Sim")]]="Sim","NA",""))</f>
        <v>NA</v>
      </c>
      <c r="BO584" s="116" t="s">
        <v>7139</v>
      </c>
      <c r="BP584" s="110" t="str">
        <f>IF(Tabela2[[#This Row],[Forma de atendimento (primeiro documento/ação)]]= "Outros (especificar)", "PREENCHER","NA")</f>
        <v>NA</v>
      </c>
      <c r="BQ584" s="108" t="s">
        <v>123</v>
      </c>
      <c r="BR584" s="110" t="str">
        <f>IF(Tabela2[[#This Row],[Equipe do Ibama foi a campo? Houve sobrevoo do Poseidon?]] = "Sim", "PREENCHER","NA")</f>
        <v>NA</v>
      </c>
      <c r="BS584" s="110" t="str">
        <f>IF(Tabela2[[#This Row],[Se sim, foi emitida Ordem de Emergência? (informações vinculada à coluna CK)]] = "Sim", "PREENCHER","NA")</f>
        <v>NA</v>
      </c>
      <c r="BT584" s="110" t="str">
        <f>IF(Tabela2[[#This Row],[Foi elaborado Relatório de Vistoria pelo Ibama? (informações vinculada à coluna CK)]] = "Sim", "PREENCHER","NA")</f>
        <v>NA</v>
      </c>
      <c r="BU584" s="110" t="s">
        <v>123</v>
      </c>
      <c r="BV584" s="110" t="s">
        <v>2696</v>
      </c>
      <c r="BW584" s="110" t="s">
        <v>123</v>
      </c>
      <c r="BX584" s="108"/>
      <c r="BY584" s="143"/>
      <c r="BZ584" s="106" t="str">
        <f>IF(Tabela2[[#This Row],[Data do documento de encerramento]]="NA","NA",IF(Tabela2[[#This Row],[Data do documento de encerramento]]="","Pendente de conclusão/ encerramento",_xlfn.DAYS(Tabela2[[#This Row],[Data do documento de encerramento]],J584)))</f>
        <v>Pendente de conclusão/ encerramento</v>
      </c>
      <c r="CA584" s="109"/>
      <c r="CB584" s="109"/>
      <c r="CC584" s="109"/>
      <c r="CD584" s="109"/>
      <c r="CE584" s="109"/>
      <c r="CF584" s="109"/>
    </row>
    <row r="585" spans="1:84" ht="30.75">
      <c r="A585" s="185">
        <v>202581664855</v>
      </c>
      <c r="B585" s="120" t="s">
        <v>9250</v>
      </c>
      <c r="C585" s="110" t="s">
        <v>672</v>
      </c>
      <c r="D585" s="108" t="s">
        <v>637</v>
      </c>
      <c r="E585" s="108" t="s">
        <v>7767</v>
      </c>
      <c r="F585" s="108"/>
      <c r="G585" s="108" t="s">
        <v>9251</v>
      </c>
      <c r="H585" s="108" t="s">
        <v>9252</v>
      </c>
      <c r="I585" s="106" t="str">
        <f>VLOOKUP(Tabela2[[#This Row],[SIEMA]],Siema2025,19,FALSE)</f>
        <v>Santos</v>
      </c>
      <c r="J585" s="107">
        <f>VLOOKUP(Tabela2[[#This Row],[SIEMA]],Siema2025,2,FALSE)</f>
        <v>45885</v>
      </c>
      <c r="K585" s="107" t="str">
        <f>VLOOKUP(Tabela2[[#This Row],[SIEMA]],Siema2025,16,FALSE)</f>
        <v>Sábado</v>
      </c>
      <c r="L585" s="108" t="str">
        <f>IF(Tabela2[[#This Row],[Data]]="","Sem Informação",VLOOKUP(MONTH(Tabela2[[#This Row],[Data]]),'[1]Validação de dados'!$I$1:$J$13,2,0))</f>
        <v>Agosto</v>
      </c>
      <c r="M585" s="106">
        <f>YEAR(Tabela2[[#This Row],[Data]])</f>
        <v>2025</v>
      </c>
      <c r="N585" s="107" t="str">
        <f>VLOOKUP(Tabela2[[#This Row],[SIEMA]],Siema2025,17,FALSE)</f>
        <v>Madrugada</v>
      </c>
      <c r="O585" s="107" t="s">
        <v>111</v>
      </c>
      <c r="P585" s="106"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85" s="106" t="s">
        <v>637</v>
      </c>
      <c r="R585" s="106" t="s">
        <v>7701</v>
      </c>
      <c r="S585" s="109" t="s">
        <v>7138</v>
      </c>
      <c r="T585" s="106">
        <v>1E-3</v>
      </c>
      <c r="U585" s="106" t="s">
        <v>7109</v>
      </c>
      <c r="V585" s="106" t="str">
        <f>IF(Q585="","",IF(ISNUMBER(Q585)=FALSE,"Não se aplica",IFERROR(VLOOKUP(Q585,Produtos!$A$1:$C$2319,3,FALSE),"Não Cadastrado")))</f>
        <v>Não se aplica</v>
      </c>
      <c r="W585" s="106"/>
      <c r="X585" s="115"/>
      <c r="Y585" s="111" t="str">
        <f>IF(W585="","", IF(W585="NC","", IF(W585="NE","", IF(W585="NA","",IFERROR(VLOOKUP(W585,Produtos!$A$1:$C$2319,2,FALSE),"Não Cadastrado")))))</f>
        <v/>
      </c>
      <c r="Z585" s="106"/>
      <c r="AA585" s="106"/>
      <c r="AB585" s="106" t="str">
        <f>IF(W585="","",IF(ISNUMBER(W585)=FALSE,"Não se aplica",IFERROR(VLOOKUP(W585,Produtos!$A$1:$C$2319,3,FALSE),"Não Cadastrado")))</f>
        <v/>
      </c>
      <c r="AC585" s="106"/>
      <c r="AD585" s="110"/>
      <c r="AE585" s="109" t="str">
        <f>IF(AC585="","", IF(AC585="NC","", IF(AC585="NE","", IF(AC585="NA","",IFERROR(VLOOKUP(AC585,Produtos!$A$1:$C$2319,2,FALSE),"Não Cadastrado")))))</f>
        <v/>
      </c>
      <c r="AF585" s="106"/>
      <c r="AG585" s="106"/>
      <c r="AH585" s="106" t="str">
        <f>IF(AC585="","",IF(ISNUMBER(AC585)=FALSE,"Não se aplica",IFERROR(VLOOKUP(AC585,Produtos!$A$1:$C$2319,3,FALSE),"Não Cadastrado")))</f>
        <v/>
      </c>
      <c r="AI585" s="106"/>
      <c r="AJ585" s="106" t="str">
        <f>VLOOKUP(Tabela2[[#This Row],[SIEMA]],Siema2025,26,FALSE)</f>
        <v>Falha estanqueidade na conexão da instrumentação da ferramenta MQCTool.</v>
      </c>
      <c r="AK585" s="109" t="s">
        <v>7356</v>
      </c>
      <c r="AL585" s="109" t="s">
        <v>7096</v>
      </c>
      <c r="AM585" s="109"/>
      <c r="AN585" s="110" t="str">
        <f>VLOOKUP(Tabela2[[#This Row],[SIEMA]],Siema2025,51,FALSE)</f>
        <v/>
      </c>
      <c r="AO585" s="110" t="str">
        <f>VLOOKUP(Tabela2[[#This Row],[SIEMA]],Siema2025,53,FALSE)</f>
        <v/>
      </c>
      <c r="AP585" s="110" t="str">
        <f>VLOOKUP(Tabela2[[#This Row],[SIEMA]],Siema2025,55,FALSE)</f>
        <v/>
      </c>
      <c r="AQ585" s="110" t="str">
        <f>VLOOKUP(Tabela2[[#This Row],[SIEMA]],Siema2025,57,FALSE)</f>
        <v/>
      </c>
      <c r="AR585" s="110" t="str">
        <f>VLOOKUP(Tabela2[[#This Row],[SIEMA]],Siema2025,59,FALSE)</f>
        <v/>
      </c>
      <c r="AS585" s="110" t="str">
        <f>VLOOKUP(Tabela2[[#This Row],[SIEMA]],Siema2025,61,FALSE)</f>
        <v>X</v>
      </c>
      <c r="AT585" s="110" t="str">
        <f>VLOOKUP(Tabela2[[#This Row],[SIEMA]],Siema2025,63,FALSE)</f>
        <v/>
      </c>
      <c r="AU585" s="110" t="str">
        <f>VLOOKUP(Tabela2[[#This Row],[SIEMA]],Siema2025,65,FALSE)</f>
        <v/>
      </c>
      <c r="AV585" s="110" t="str">
        <f>VLOOKUP(Tabela2[[#This Row],[SIEMA]],Siema2025,67,FALSE)</f>
        <v/>
      </c>
      <c r="AW585" s="110" t="str">
        <f>VLOOKUP(Tabela2[[#This Row],[SIEMA]],Siema2025,69,FALSE)</f>
        <v/>
      </c>
      <c r="AX585" s="110" t="str">
        <f>VLOOKUP(Tabela2[[#This Row],[SIEMA]],Siema2025,71,FALSE)</f>
        <v/>
      </c>
      <c r="AY585" s="110" t="str">
        <f>VLOOKUP(Tabela2[[#This Row],[SIEMA]],Siema2025,73,FALSE)</f>
        <v/>
      </c>
      <c r="AZ585" s="110" t="str">
        <f>VLOOKUP(Tabela2[[#This Row],[SIEMA]],Siema2025,75,FALSE)</f>
        <v/>
      </c>
      <c r="BA585" s="110" t="str">
        <f>VLOOKUP(Tabela2[[#This Row],[SIEMA]],Siema2025,77,FALSE)</f>
        <v/>
      </c>
      <c r="BB585" s="110" t="str">
        <f>VLOOKUP(Tabela2[[#This Row],[SIEMA]],Siema2025,79,FALSE)</f>
        <v/>
      </c>
      <c r="BC585" s="110" t="str">
        <f>IF(Tabela2[[#This Row],[Outro(s) ]] = "X", "PREENCHER","NA")</f>
        <v>NA</v>
      </c>
      <c r="BD585" s="110" t="str">
        <f>VLOOKUP(Tabela2[[#This Row],[SIEMA]],Siema2025,82,FALSE)</f>
        <v/>
      </c>
      <c r="BE585" s="110" t="str">
        <f>VLOOKUP(Tabela2[[#This Row],[SIEMA]],Siema2025,81,FALSE)</f>
        <v/>
      </c>
      <c r="BF585" s="112" t="str">
        <f>VLOOKUP(Tabela2[[#This Row],[SIEMA]],Siema2025,28,FALSE)</f>
        <v>Petrobras</v>
      </c>
      <c r="BG585" s="112"/>
      <c r="BH585" s="113">
        <v>33000167000101</v>
      </c>
      <c r="BI585" s="114" t="str">
        <f>VLOOKUP(Tabela2[[#This Row],[SIEMA]],Siema2025,107,FALSE)</f>
        <v>Não</v>
      </c>
      <c r="BJ585" s="109" t="s">
        <v>7097</v>
      </c>
      <c r="BK585" s="106" t="s">
        <v>2696</v>
      </c>
      <c r="BL585" s="143">
        <v>45888</v>
      </c>
      <c r="BM585" s="110">
        <f ca="1">IF(Tabela2[[#This Row],[Data de atendimento do Ibama (considerar o primeiro documento/ação)]]="",_xlfn.DAYS(TODAY(),J585),_xlfn.DAYS(Tabela2[[#This Row],[Data de atendimento do Ibama (considerar o primeiro documento/ação)]],J585))</f>
        <v>3</v>
      </c>
      <c r="BN585" s="110" t="str">
        <f>IF(Tabela2[[#This Row],[Atendido pelo Ibama ("Não" ou "Sim")]]="Não","Preencher", IF(Tabela2[[#This Row],[Atendido pelo Ibama ("Não" ou "Sim")]]="Sim","NA",""))</f>
        <v>NA</v>
      </c>
      <c r="BO585" s="116" t="s">
        <v>7098</v>
      </c>
      <c r="BP585" s="110" t="str">
        <f>IF(Tabela2[[#This Row],[Forma de atendimento (primeiro documento/ação)]]= "Outros (especificar)", "PREENCHER","NA")</f>
        <v>NA</v>
      </c>
      <c r="BQ585" s="108" t="s">
        <v>123</v>
      </c>
      <c r="BR585" s="110" t="str">
        <f>IF(Tabela2[[#This Row],[Equipe do Ibama foi a campo? Houve sobrevoo do Poseidon?]] = "Sim", "PREENCHER","NA")</f>
        <v>NA</v>
      </c>
      <c r="BS585" s="110" t="str">
        <f>IF(Tabela2[[#This Row],[Se sim, foi emitida Ordem de Emergência? (informações vinculada à coluna CK)]] = "Sim", "PREENCHER","NA")</f>
        <v>NA</v>
      </c>
      <c r="BT585" s="110" t="s">
        <v>7099</v>
      </c>
      <c r="BU585" s="110" t="str">
        <f>IF(Tabela2[[#This Row],[Houve envio de Informações Pós-acidente (preencher "não se aplica" quando de competência estadual/municipal)]] = "Sim", "PREENCHER","NA")</f>
        <v>NA</v>
      </c>
      <c r="BV585" s="110" t="s">
        <v>123</v>
      </c>
      <c r="BW585" s="110" t="s">
        <v>123</v>
      </c>
      <c r="BX585" s="108" t="s">
        <v>7119</v>
      </c>
      <c r="BY585" s="108"/>
      <c r="BZ585" s="106" t="str">
        <f>IF(Tabela2[[#This Row],[Data do documento de encerramento]]="NA","NA",IF(Tabela2[[#This Row],[Data do documento de encerramento]]="","Pendente de conclusão/ encerramento",_xlfn.DAYS(Tabela2[[#This Row],[Data do documento de encerramento]],J585)))</f>
        <v>Pendente de conclusão/ encerramento</v>
      </c>
      <c r="CA585" s="109" t="s">
        <v>7220</v>
      </c>
      <c r="CB585" s="109" t="s">
        <v>7253</v>
      </c>
      <c r="CC585" s="117" t="s">
        <v>7140</v>
      </c>
      <c r="CD585" s="109" t="s">
        <v>123</v>
      </c>
      <c r="CE585" s="109" t="s">
        <v>123</v>
      </c>
      <c r="CF585" s="109" t="s">
        <v>7243</v>
      </c>
    </row>
    <row r="586" spans="1:84" s="23" customFormat="1" ht="45.75" hidden="1">
      <c r="A586" s="172">
        <v>202581754009</v>
      </c>
      <c r="B586" s="120" t="s">
        <v>9253</v>
      </c>
      <c r="C586" s="110" t="str">
        <f>VLOOKUP(Tabela2[[#This Row],[SIEMA]],Siema2025,4,FALSE)</f>
        <v xml:space="preserve"> MS</v>
      </c>
      <c r="D586" s="108" t="str">
        <f>VLOOKUP(Tabela2[[#This Row],[SIEMA]],Siema2025,3,FALSE)</f>
        <v xml:space="preserve">Mundo Novo </v>
      </c>
      <c r="E586" s="108" t="s">
        <v>7326</v>
      </c>
      <c r="F586" s="108" t="s">
        <v>9254</v>
      </c>
      <c r="G586" s="108" t="s">
        <v>9255</v>
      </c>
      <c r="H586" s="108" t="s">
        <v>9256</v>
      </c>
      <c r="I586" s="106" t="s">
        <v>7118</v>
      </c>
      <c r="J586" s="107">
        <f>VLOOKUP(Tabela2[[#This Row],[SIEMA]],Siema2025,2,FALSE)</f>
        <v>45886</v>
      </c>
      <c r="K586" s="107" t="str">
        <f>VLOOKUP(Tabela2[[#This Row],[SIEMA]],Siema2025,16,FALSE)</f>
        <v>Domingo</v>
      </c>
      <c r="L586" s="108" t="str">
        <f>IF(Tabela2[[#This Row],[Data]]="","Sem Informação",VLOOKUP(MONTH(Tabela2[[#This Row],[Data]]),'[1]Validação de dados'!$I$1:$J$13,2,0))</f>
        <v>Agosto</v>
      </c>
      <c r="M586" s="106">
        <f>YEAR(Tabela2[[#This Row],[Data]])</f>
        <v>2025</v>
      </c>
      <c r="N586" s="107" t="str">
        <f>VLOOKUP(Tabela2[[#This Row],[SIEMA]],Siema2025,17,FALSE)</f>
        <v>Vespertino</v>
      </c>
      <c r="O586" s="107" t="str">
        <f>VLOOKUP(Tabela2[[#This Row],[SIEMA]],Siema2025,5,FALSE)</f>
        <v>Rodovia</v>
      </c>
      <c r="P586" s="106" t="str">
        <f>VLOOKUP(Tabela2[[#This Row],[SIEMA]],Siema2025,21,FALSE)</f>
        <v>Acidente envolvendo usuário da Rodovia BR-163/MS, com tombamento de carreta carregada de diesel e consequente derramamento do produto, nas proximidades de um córrego.</v>
      </c>
      <c r="Q586" s="106">
        <v>1202</v>
      </c>
      <c r="R586" s="106" t="str">
        <f>VLOOKUP(Tabela2[[#This Row],[SIEMA]],Siema2025,10,FALSE)</f>
        <v/>
      </c>
      <c r="S586" s="109" t="str">
        <f>IF(Q586="","", IF(Q586="NC","", IF(Q586="NE","", IF(Q586="NA","",IFERROR(VLOOKUP(Q586,[1]Produtos!$A$1:$C$2319,2,FALSE),"Não Cadastrado")))))</f>
        <v>GASÓLEO ou ÓLEO DIESEL ou ÓLEO PARA AQUECIMENTO, LEVE</v>
      </c>
      <c r="T586" s="106">
        <v>45000</v>
      </c>
      <c r="U586" s="106" t="s">
        <v>648</v>
      </c>
      <c r="V586" s="106">
        <f>IF(Q586="","",IF(ISNUMBER(Q586)=FALSE,"Não se aplica",IFERROR(VLOOKUP(Q586,Produtos!$A$1:$C$2319,3,FALSE),"Não Cadastrado")))</f>
        <v>3</v>
      </c>
      <c r="W586" s="106" t="str">
        <f>VLOOKUP(Tabela2[[#This Row],[SIEMA]],Siema2025,10,FALSE)</f>
        <v/>
      </c>
      <c r="X586" s="115" t="str">
        <f>IF(Tabela2[[#This Row],[Origem do acidente]] = "Plataforma", "PREENCHER","NA")</f>
        <v>NA</v>
      </c>
      <c r="Y586" s="111" t="str">
        <f>IF(W586="","", IF(W586="NC","", IF(W586="NE","", IF(W586="NA","",IFERROR(VLOOKUP(W586,Produtos!$A$1:$C$2319,2,FALSE),"Não Cadastrado")))))</f>
        <v/>
      </c>
      <c r="Z586" s="106" t="str">
        <f>VLOOKUP(Tabela2[[#This Row],[SIEMA]],Siema2025,11,FALSE)</f>
        <v xml:space="preserve"> </v>
      </c>
      <c r="AA586" s="106" t="str">
        <f>VLOOKUP(Tabela2[[#This Row],[SIEMA]],Siema2025,12,FALSE)</f>
        <v xml:space="preserve"> </v>
      </c>
      <c r="AB586" s="106" t="str">
        <f>IF(W586="","",IF(ISNUMBER(W586)=FALSE,"Não se aplica",IFERROR(VLOOKUP(W586,Produtos!$A$1:$C$2319,3,FALSE),"Não Cadastrado")))</f>
        <v/>
      </c>
      <c r="AC586" s="106"/>
      <c r="AD586" s="110" t="str">
        <f>IF(Tabela2[[#This Row],[Origem do acidente]] = "Plataforma", "PREENCHER","NA")</f>
        <v>NA</v>
      </c>
      <c r="AE586" s="109" t="str">
        <f>IF(AC586="","", IF(AC586="NC","", IF(AC586="NE","", IF(AC586="NA","",IFERROR(VLOOKUP(AC586,Produtos!$A$1:$C$2319,2,FALSE),"Não Cadastrado")))))</f>
        <v/>
      </c>
      <c r="AF586" s="106"/>
      <c r="AG586" s="106"/>
      <c r="AH586" s="106" t="str">
        <f>IF(AC586="","",IF(ISNUMBER(AC586)=FALSE,"Não se aplica",IFERROR(VLOOKUP(AC586,Produtos!$A$1:$C$2319,3,FALSE),"Não Cadastrado")))</f>
        <v/>
      </c>
      <c r="AI586" s="106"/>
      <c r="AJ586" s="106" t="str">
        <f>VLOOKUP(Tabela2[[#This Row],[SIEMA]],Siema2025,26,FALSE)</f>
        <v>As causas do acidente ainda estão sendo apuradas. O condutor foi socorrido com ferimentos leves, recebeu atendimento médico e posteriormente encaminhado ao hospital.</v>
      </c>
      <c r="AK586" s="109" t="s">
        <v>7231</v>
      </c>
      <c r="AL586" s="109" t="s">
        <v>7343</v>
      </c>
      <c r="AM586" s="109" t="s">
        <v>7175</v>
      </c>
      <c r="AN586" s="110" t="str">
        <f>VLOOKUP(Tabela2[[#This Row],[SIEMA]],Siema2025,51,FALSE)</f>
        <v/>
      </c>
      <c r="AO586" s="110" t="str">
        <f>VLOOKUP(Tabela2[[#This Row],[SIEMA]],Siema2025,53,FALSE)</f>
        <v/>
      </c>
      <c r="AP586" s="110" t="str">
        <f>VLOOKUP(Tabela2[[#This Row],[SIEMA]],Siema2025,55,FALSE)</f>
        <v/>
      </c>
      <c r="AQ586" s="110" t="str">
        <f>VLOOKUP(Tabela2[[#This Row],[SIEMA]],Siema2025,57,FALSE)</f>
        <v>X</v>
      </c>
      <c r="AR586" s="110" t="str">
        <f>VLOOKUP(Tabela2[[#This Row],[SIEMA]],Siema2025,59,FALSE)</f>
        <v/>
      </c>
      <c r="AS586" s="110" t="str">
        <f>VLOOKUP(Tabela2[[#This Row],[SIEMA]],Siema2025,61,FALSE)</f>
        <v/>
      </c>
      <c r="AT586" s="110" t="str">
        <f>VLOOKUP(Tabela2[[#This Row],[SIEMA]],Siema2025,63,FALSE)</f>
        <v/>
      </c>
      <c r="AU586" s="110" t="str">
        <f>VLOOKUP(Tabela2[[#This Row],[SIEMA]],Siema2025,65,FALSE)</f>
        <v>X</v>
      </c>
      <c r="AV586" s="110" t="str">
        <f>VLOOKUP(Tabela2[[#This Row],[SIEMA]],Siema2025,67,FALSE)</f>
        <v/>
      </c>
      <c r="AW586" s="110" t="str">
        <f>VLOOKUP(Tabela2[[#This Row],[SIEMA]],Siema2025,69,FALSE)</f>
        <v/>
      </c>
      <c r="AX586" s="110" t="str">
        <f>VLOOKUP(Tabela2[[#This Row],[SIEMA]],Siema2025,71,FALSE)</f>
        <v/>
      </c>
      <c r="AY586" s="110" t="str">
        <f>VLOOKUP(Tabela2[[#This Row],[SIEMA]],Siema2025,73,FALSE)</f>
        <v/>
      </c>
      <c r="AZ586" s="110" t="str">
        <f>VLOOKUP(Tabela2[[#This Row],[SIEMA]],Siema2025,75,FALSE)</f>
        <v/>
      </c>
      <c r="BA586" s="110" t="str">
        <f>VLOOKUP(Tabela2[[#This Row],[SIEMA]],Siema2025,77,FALSE)</f>
        <v/>
      </c>
      <c r="BB586" s="110" t="str">
        <f>VLOOKUP(Tabela2[[#This Row],[SIEMA]],Siema2025,79,FALSE)</f>
        <v/>
      </c>
      <c r="BC586" s="110" t="str">
        <f>IF(Tabela2[[#This Row],[Outro(s) ]] = "X", "PREENCHER","NA")</f>
        <v>NA</v>
      </c>
      <c r="BD586" s="110" t="str">
        <f>VLOOKUP(Tabela2[[#This Row],[SIEMA]],Siema2025,82,FALSE)</f>
        <v/>
      </c>
      <c r="BE586" s="110" t="str">
        <f>VLOOKUP(Tabela2[[#This Row],[SIEMA]],Siema2025,81,FALSE)</f>
        <v/>
      </c>
      <c r="BF586" s="112" t="str">
        <f>VLOOKUP(Tabela2[[#This Row],[SIEMA]],Siema2025,28,FALSE)</f>
        <v>Next Logistica Ltda</v>
      </c>
      <c r="BG586" s="112"/>
      <c r="BH586" s="113" t="str">
        <f>VLOOKUP(Tabela2[[#This Row],[SIEMA]],Siema2025,29,FALSE)</f>
        <v>54501735000128</v>
      </c>
      <c r="BI586" s="114" t="s">
        <v>2696</v>
      </c>
      <c r="BJ586" s="109" t="s">
        <v>7097</v>
      </c>
      <c r="BK586" s="106" t="s">
        <v>2696</v>
      </c>
      <c r="BL586" s="143">
        <v>45889</v>
      </c>
      <c r="BM586" s="110">
        <f ca="1">IF(Tabela2[[#This Row],[Data de atendimento do Ibama (considerar o primeiro documento/ação)]]="",_xlfn.DAYS(TODAY(),J586),_xlfn.DAYS(Tabela2[[#This Row],[Data de atendimento do Ibama (considerar o primeiro documento/ação)]],J586))</f>
        <v>3</v>
      </c>
      <c r="BN586" s="110" t="str">
        <f>IF(Tabela2[[#This Row],[Atendido pelo Ibama ("Não" ou "Sim")]]="Não","Preencher", IF(Tabela2[[#This Row],[Atendido pelo Ibama ("Não" ou "Sim")]]="Sim","NA",""))</f>
        <v>NA</v>
      </c>
      <c r="BO586" s="116" t="s">
        <v>7123</v>
      </c>
      <c r="BP586" s="110" t="s">
        <v>7332</v>
      </c>
      <c r="BQ586" s="108" t="s">
        <v>7062</v>
      </c>
      <c r="BR586" s="110" t="s">
        <v>2696</v>
      </c>
      <c r="BS586" s="110" t="s">
        <v>123</v>
      </c>
      <c r="BT586" s="110" t="s">
        <v>7125</v>
      </c>
      <c r="BU586" s="110" t="s">
        <v>123</v>
      </c>
      <c r="BV586" s="110" t="str">
        <f>IF(Tabela2[[#This Row],[Houve avaliação das informações pós-acidente solicitadas/enviadas?]] = "Sim", "PREENCHER","NA")</f>
        <v>NA</v>
      </c>
      <c r="BW586" s="110" t="s">
        <v>123</v>
      </c>
      <c r="BX586" s="108" t="s">
        <v>7119</v>
      </c>
      <c r="BY586" s="143"/>
      <c r="BZ586" s="106" t="str">
        <f>IF(Tabela2[[#This Row],[Data do documento de encerramento]]="NA","NA",IF(Tabela2[[#This Row],[Data do documento de encerramento]]="","Pendente de conclusão/ encerramento",_xlfn.DAYS(Tabela2[[#This Row],[Data do documento de encerramento]],J586)))</f>
        <v>Pendente de conclusão/ encerramento</v>
      </c>
      <c r="CA586" s="109" t="s">
        <v>9257</v>
      </c>
      <c r="CB586" s="109"/>
      <c r="CC586" s="109"/>
      <c r="CD586" s="109"/>
      <c r="CE586" s="109"/>
      <c r="CF586" s="109"/>
    </row>
    <row r="587" spans="1:84" hidden="1">
      <c r="A587" s="172">
        <v>202582650443</v>
      </c>
      <c r="B587" s="173" t="s">
        <v>9258</v>
      </c>
      <c r="C587" s="110" t="str">
        <f>VLOOKUP(Tabela2[[#This Row],[SIEMA]],Siema2025,4,FALSE)</f>
        <v xml:space="preserve"> RJ</v>
      </c>
      <c r="D587" s="108" t="str">
        <f>VLOOKUP(Tabela2[[#This Row],[SIEMA]],Siema2025,3,FALSE)</f>
        <v xml:space="preserve">Resende </v>
      </c>
      <c r="E587" s="108" t="str">
        <f>VLOOKUP(Tabela2[[#This Row],[SIEMA]],Siema2025,20,FALSE)</f>
        <v>Rodovia Presidente Dutra Km 336, Eng. Passos</v>
      </c>
      <c r="F587" s="108"/>
      <c r="G587" s="108"/>
      <c r="H587" s="108"/>
      <c r="I587" s="106" t="str">
        <f>VLOOKUP(Tabela2[[#This Row],[SIEMA]],Siema2025,19,FALSE)</f>
        <v/>
      </c>
      <c r="J587" s="107">
        <f>VLOOKUP(Tabela2[[#This Row],[SIEMA]],Siema2025,2,FALSE)</f>
        <v>45886</v>
      </c>
      <c r="K587" s="107" t="str">
        <f>VLOOKUP(Tabela2[[#This Row],[SIEMA]],Siema2025,16,FALSE)</f>
        <v>Domingo</v>
      </c>
      <c r="L587" s="108" t="str">
        <f>IF(Tabela2[[#This Row],[Data]]="","Sem Informação",VLOOKUP(MONTH(Tabela2[[#This Row],[Data]]),'[1]Validação de dados'!$I$1:$J$13,2,0))</f>
        <v>Agosto</v>
      </c>
      <c r="M587" s="106">
        <f>YEAR(Tabela2[[#This Row],[Data]])</f>
        <v>2025</v>
      </c>
      <c r="N587" s="107" t="str">
        <f>VLOOKUP(Tabela2[[#This Row],[SIEMA]],Siema2025,17,FALSE)</f>
        <v>Matutino</v>
      </c>
      <c r="O587" s="107" t="str">
        <f>VLOOKUP(Tabela2[[#This Row],[SIEMA]],Siema2025,5,FALSE)</f>
        <v>Indústria</v>
      </c>
      <c r="P587" s="106" t="str">
        <f>VLOOKUP(Tabela2[[#This Row],[SIEMA]],Siema2025,21,FALSE)</f>
        <v>FCN-RP- Fábrica de Combustível Nuclear, unidade de Pó e Pastilhas das Indústrias Nucleares do Brasil</v>
      </c>
      <c r="Q587" s="106" t="str">
        <f>VLOOKUP(Tabela2[[#This Row],[SIEMA]],Siema2025,7,FALSE)</f>
        <v>MATERIAL RADIOATIVO, HEXAFLUORETO DE URÂNIO, NÃO FÍSSIL OU FÍSSIL EXCEPTIVO</v>
      </c>
      <c r="R587" s="106" t="str">
        <f>VLOOKUP(Tabela2[[#This Row],[SIEMA]],Siema2025,10,FALSE)</f>
        <v/>
      </c>
      <c r="S587" s="109" t="str">
        <f>IF(Q587="","", IF(Q587="NC","", IF(Q587="NE","", IF(Q587="NA","",IFERROR(VLOOKUP(Q587,[1]Produtos!$A$1:$C$2319,2,FALSE),"Não Cadastrado")))))</f>
        <v>Não Cadastrado</v>
      </c>
      <c r="T587" s="106" t="str">
        <f>VLOOKUP(Tabela2[[#This Row],[SIEMA]],Siema2025,11,FALSE)</f>
        <v xml:space="preserve"> </v>
      </c>
      <c r="U587" s="106" t="str">
        <f>VLOOKUP(Tabela2[[#This Row],[SIEMA]],Siema2025,12,FALSE)</f>
        <v xml:space="preserve"> </v>
      </c>
      <c r="V587" s="106" t="str">
        <f>IF(Q587="","",IF(ISNUMBER(Q587)=FALSE,"Não se aplica",IFERROR(VLOOKUP(Q587,Produtos!$A$1:$C$2319,3,FALSE),"Não Cadastrado")))</f>
        <v>Não se aplica</v>
      </c>
      <c r="W587" s="106" t="str">
        <f>VLOOKUP(Tabela2[[#This Row],[SIEMA]],Siema2025,10,FALSE)</f>
        <v/>
      </c>
      <c r="X587" s="115" t="str">
        <f>IF(Tabela2[[#This Row],[Origem do acidente]] = "Plataforma", "PREENCHER","NA")</f>
        <v>NA</v>
      </c>
      <c r="Y587" s="111"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10"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106" t="str">
        <f>VLOOKUP(Tabela2[[#This Row],[SIEMA]],Siema2025,26,FALSE)</f>
        <v>Pequeno escape de material durante as atividades rotineiras de operação (Precipitação). A análise de causas raízes e ações corretivas serão disponibilizadas a esse órgão em momento oportuno.</v>
      </c>
      <c r="AK587" s="109"/>
      <c r="AL587" s="109"/>
      <c r="AM587" s="109"/>
      <c r="AN587" s="110" t="str">
        <f>VLOOKUP(Tabela2[[#This Row],[SIEMA]],Siema2025,51,FALSE)</f>
        <v/>
      </c>
      <c r="AO587" s="110" t="str">
        <f>VLOOKUP(Tabela2[[#This Row],[SIEMA]],Siema2025,53,FALSE)</f>
        <v/>
      </c>
      <c r="AP587" s="110" t="str">
        <f>VLOOKUP(Tabela2[[#This Row],[SIEMA]],Siema2025,55,FALSE)</f>
        <v/>
      </c>
      <c r="AQ587" s="110" t="str">
        <f>VLOOKUP(Tabela2[[#This Row],[SIEMA]],Siema2025,57,FALSE)</f>
        <v/>
      </c>
      <c r="AR587" s="110" t="str">
        <f>VLOOKUP(Tabela2[[#This Row],[SIEMA]],Siema2025,59,FALSE)</f>
        <v/>
      </c>
      <c r="AS587" s="110" t="str">
        <f>VLOOKUP(Tabela2[[#This Row],[SIEMA]],Siema2025,61,FALSE)</f>
        <v/>
      </c>
      <c r="AT587" s="110" t="str">
        <f>VLOOKUP(Tabela2[[#This Row],[SIEMA]],Siema2025,63,FALSE)</f>
        <v/>
      </c>
      <c r="AU587" s="110" t="str">
        <f>VLOOKUP(Tabela2[[#This Row],[SIEMA]],Siema2025,65,FALSE)</f>
        <v/>
      </c>
      <c r="AV587" s="110" t="str">
        <f>VLOOKUP(Tabela2[[#This Row],[SIEMA]],Siema2025,67,FALSE)</f>
        <v/>
      </c>
      <c r="AW587" s="110" t="str">
        <f>VLOOKUP(Tabela2[[#This Row],[SIEMA]],Siema2025,69,FALSE)</f>
        <v/>
      </c>
      <c r="AX587" s="110" t="str">
        <f>VLOOKUP(Tabela2[[#This Row],[SIEMA]],Siema2025,71,FALSE)</f>
        <v/>
      </c>
      <c r="AY587" s="110" t="str">
        <f>VLOOKUP(Tabela2[[#This Row],[SIEMA]],Siema2025,73,FALSE)</f>
        <v/>
      </c>
      <c r="AZ587" s="110" t="str">
        <f>VLOOKUP(Tabela2[[#This Row],[SIEMA]],Siema2025,75,FALSE)</f>
        <v/>
      </c>
      <c r="BA587" s="110" t="str">
        <f>VLOOKUP(Tabela2[[#This Row],[SIEMA]],Siema2025,77,FALSE)</f>
        <v/>
      </c>
      <c r="BB587" s="110" t="str">
        <f>VLOOKUP(Tabela2[[#This Row],[SIEMA]],Siema2025,79,FALSE)</f>
        <v>X</v>
      </c>
      <c r="BC587" s="110" t="str">
        <f>IF(Tabela2[[#This Row],[Outro(s) ]] = "X", "PREENCHER","NA")</f>
        <v>PREENCHER</v>
      </c>
      <c r="BD587" s="110" t="str">
        <f>VLOOKUP(Tabela2[[#This Row],[SIEMA]],Siema2025,82,FALSE)</f>
        <v/>
      </c>
      <c r="BE587" s="110" t="str">
        <f>VLOOKUP(Tabela2[[#This Row],[SIEMA]],Siema2025,81,FALSE)</f>
        <v/>
      </c>
      <c r="BF587" s="112" t="str">
        <f>VLOOKUP(Tabela2[[#This Row],[SIEMA]],Siema2025,28,FALSE)</f>
        <v>Reinaldo Gonzaga</v>
      </c>
      <c r="BG587" s="112"/>
      <c r="BH587" s="113" t="str">
        <f>VLOOKUP(Tabela2[[#This Row],[SIEMA]],Siema2025,29,FALSE)</f>
        <v>00631717757</v>
      </c>
      <c r="BI587" s="114" t="str">
        <f>VLOOKUP(Tabela2[[#This Row],[SIEMA]],Siema2025,107,FALSE)</f>
        <v>Não</v>
      </c>
      <c r="BJ587" s="109"/>
      <c r="BK587" s="106"/>
      <c r="BL587" s="143"/>
      <c r="BM587" s="110">
        <f ca="1">IF(Tabela2[[#This Row],[Data de atendimento do Ibama (considerar o primeiro documento/ação)]]="",_xlfn.DAYS(TODAY(),J587),_xlfn.DAYS(Tabela2[[#This Row],[Data de atendimento do Ibama (considerar o primeiro documento/ação)]],J587))</f>
        <v>334</v>
      </c>
      <c r="BN587" s="110" t="str">
        <f>IF(Tabela2[[#This Row],[Atendido pelo Ibama ("Não" ou "Sim")]]="Não","Preencher", IF(Tabela2[[#This Row],[Atendido pelo Ibama ("Não" ou "Sim")]]="Sim","NA",""))</f>
        <v/>
      </c>
      <c r="BO587" s="116"/>
      <c r="BP587" s="110" t="str">
        <f>IF(Tabela2[[#This Row],[Forma de atendimento (primeiro documento/ação)]]= "Outros (especificar)", "PREENCHER","NA")</f>
        <v>NA</v>
      </c>
      <c r="BQ587" s="108"/>
      <c r="BR587" s="110" t="str">
        <f>IF(Tabela2[[#This Row],[Equipe do Ibama foi a campo? Houve sobrevoo do Poseidon?]] = "Sim", "PREENCHER","NA")</f>
        <v>NA</v>
      </c>
      <c r="BS587" s="110" t="str">
        <f>IF(Tabela2[[#This Row],[Se sim, foi emitida Ordem de Emergência? (informações vinculada à coluna CK)]] = "Sim", "PREENCHER","NA")</f>
        <v>NA</v>
      </c>
      <c r="BT587" s="110" t="str">
        <f>IF(Tabela2[[#This Row],[Foi elaborado Relatório de Vistoria pelo Ibama? (informações vinculada à coluna CK)]] = "Sim", "PREENCHER","NA")</f>
        <v>NA</v>
      </c>
      <c r="BU587" s="110" t="str">
        <f>IF(Tabela2[[#This Row],[Houve envio de Informações Pós-acidente (preencher "não se aplica" quando de competência estadual/municipal)]] = "Sim", "PREENCHER","NA")</f>
        <v>NA</v>
      </c>
      <c r="BV587" s="110" t="str">
        <f>IF(Tabela2[[#This Row],[Houve avaliação das informações pós-acidente solicitadas/enviadas?]] = "Sim", "PREENCHER","NA")</f>
        <v>NA</v>
      </c>
      <c r="BW587" s="110" t="str">
        <f>IF(Tabela2[[#This Row],[O Ibama aguarda resposta da empresa/OEMA, etc?]] = "Sim", "PREENCHER","NA")</f>
        <v>NA</v>
      </c>
      <c r="BX587" s="108"/>
      <c r="BY587" s="108"/>
      <c r="BZ587" s="106" t="str">
        <f>IF(Tabela2[[#This Row],[Data do documento de encerramento]]="NA","NA",IF(Tabela2[[#This Row],[Data do documento de encerramento]]="","Pendente de conclusão/ encerramento",_xlfn.DAYS(Tabela2[[#This Row],[Data do documento de encerramento]],J587)))</f>
        <v>Pendente de conclusão/ encerramento</v>
      </c>
      <c r="CA587" s="109"/>
      <c r="CB587" s="109"/>
      <c r="CC587" s="109"/>
      <c r="CD587" s="109"/>
      <c r="CE587" s="109"/>
      <c r="CF587" s="109"/>
    </row>
    <row r="588" spans="1:84" ht="30.75" hidden="1">
      <c r="A588" s="172">
        <v>202581828829</v>
      </c>
      <c r="B588" s="173" t="s">
        <v>9259</v>
      </c>
      <c r="C588" s="110" t="str">
        <f>VLOOKUP(Tabela2[[#This Row],[SIEMA]],Siema2025,4,FALSE)</f>
        <v xml:space="preserve"> GO</v>
      </c>
      <c r="D588" s="108" t="str">
        <f>VLOOKUP(Tabela2[[#This Row],[SIEMA]],Siema2025,3,FALSE)</f>
        <v xml:space="preserve">Gameleira de Goiás </v>
      </c>
      <c r="E588" s="108" t="str">
        <f>VLOOKUP(Tabela2[[#This Row],[SIEMA]],Siema2025,20,FALSE)</f>
        <v/>
      </c>
      <c r="F588" t="s">
        <v>5295</v>
      </c>
      <c r="G588" s="111" t="s">
        <v>9260</v>
      </c>
      <c r="H588" s="108" t="s">
        <v>9261</v>
      </c>
      <c r="I588" s="106" t="s">
        <v>7118</v>
      </c>
      <c r="J588" s="107">
        <f>VLOOKUP(Tabela2[[#This Row],[SIEMA]],Siema2025,2,FALSE)</f>
        <v>45887</v>
      </c>
      <c r="K588" s="107" t="str">
        <f>VLOOKUP(Tabela2[[#This Row],[SIEMA]],Siema2025,16,FALSE)</f>
        <v>Segunda</v>
      </c>
      <c r="L588" s="108" t="str">
        <f>IF(Tabela2[[#This Row],[Data]]="","Sem Informação",VLOOKUP(MONTH(Tabela2[[#This Row],[Data]]),'[1]Validação de dados'!$I$1:$J$13,2,0))</f>
        <v>Agosto</v>
      </c>
      <c r="M588" s="106">
        <f>YEAR(Tabela2[[#This Row],[Data]])</f>
        <v>2025</v>
      </c>
      <c r="N588" s="107" t="str">
        <f>VLOOKUP(Tabela2[[#This Row],[SIEMA]],Siema2025,17,FALSE)</f>
        <v>Matutino</v>
      </c>
      <c r="O588" s="107" t="str">
        <f>VLOOKUP(Tabela2[[#This Row],[SIEMA]],Siema2025,5,FALSE)</f>
        <v>Duto</v>
      </c>
      <c r="P588" s="106" t="str">
        <f>VLOOKUP(Tabela2[[#This Row],[SIEMA]],Siema2025,21,FALSE)</f>
        <v>Faixa de Dutos OSBRA km 845+300</v>
      </c>
      <c r="Q588" s="106">
        <v>1202</v>
      </c>
      <c r="R588" s="106" t="str">
        <f>VLOOKUP(Tabela2[[#This Row],[SIEMA]],Siema2025,10,FALSE)</f>
        <v/>
      </c>
      <c r="S588" s="109" t="str">
        <f>IF(Q588="","", IF(Q588="NC","", IF(Q588="NE","", IF(Q588="NA","",IFERROR(VLOOKUP(Q588,[1]Produtos!$A$1:$C$2319,2,FALSE),"Não Cadastrado")))))</f>
        <v>GASÓLEO ou ÓLEO DIESEL ou ÓLEO PARA AQUECIMENTO, LEVE</v>
      </c>
      <c r="T588" s="106">
        <v>0</v>
      </c>
      <c r="U588" s="106" t="s">
        <v>7109</v>
      </c>
      <c r="V588" s="106">
        <f>IF(Q588="","",IF(ISNUMBER(Q588)=FALSE,"Não se aplica",IFERROR(VLOOKUP(Q588,Produtos!$A$1:$C$2319,3,FALSE),"Não Cadastrado")))</f>
        <v>3</v>
      </c>
      <c r="W588" s="106" t="str">
        <f>VLOOKUP(Tabela2[[#This Row],[SIEMA]],Siema2025,10,FALSE)</f>
        <v/>
      </c>
      <c r="X588" s="115" t="str">
        <f>IF(Tabela2[[#This Row],[Origem do acidente]] = "Plataforma", "PREENCHER","NA")</f>
        <v>NA</v>
      </c>
      <c r="Y588" s="111" t="str">
        <f>IF(W588="","", IF(W588="NC","", IF(W588="NE","", IF(W588="NA","",IFERROR(VLOOKUP(W588,Produtos!$A$1:$C$2319,2,FALSE),"Não Cadastrado")))))</f>
        <v/>
      </c>
      <c r="Z588" s="106" t="str">
        <f>VLOOKUP(Tabela2[[#This Row],[SIEMA]],Siema2025,11,FALSE)</f>
        <v xml:space="preserve"> </v>
      </c>
      <c r="AA588" s="106" t="str">
        <f>VLOOKUP(Tabela2[[#This Row],[SIEMA]],Siema2025,12,FALSE)</f>
        <v xml:space="preserve"> </v>
      </c>
      <c r="AB588" s="106" t="str">
        <f>IF(W588="","",IF(ISNUMBER(W588)=FALSE,"Não se aplica",IFERROR(VLOOKUP(W588,Produtos!$A$1:$C$2319,3,FALSE),"Não Cadastrado")))</f>
        <v/>
      </c>
      <c r="AC588" s="106"/>
      <c r="AD588" s="110" t="str">
        <f>IF(Tabela2[[#This Row],[Origem do acidente]] = "Plataforma", "PREENCHER","NA")</f>
        <v>NA</v>
      </c>
      <c r="AE588" s="109" t="str">
        <f>IF(AC588="","", IF(AC588="NC","", IF(AC588="NE","", IF(AC588="NA","",IFERROR(VLOOKUP(AC588,Produtos!$A$1:$C$2319,2,FALSE),"Não Cadastrado")))))</f>
        <v/>
      </c>
      <c r="AF588" s="106"/>
      <c r="AG588" s="106"/>
      <c r="AH588" s="106" t="str">
        <f>IF(AC588="","",IF(ISNUMBER(AC588)=FALSE,"Não se aplica",IFERROR(VLOOKUP(AC588,Produtos!$A$1:$C$2319,3,FALSE),"Não Cadastrado")))</f>
        <v/>
      </c>
      <c r="AI588" s="106"/>
      <c r="AJ588" s="106" t="str">
        <f>VLOOKUP(Tabela2[[#This Row],[SIEMA]],Siema2025,26,FALSE)</f>
        <v>Após identificação de despressurização pelo CNCL, equipe de patrulha técnica de proteção de dutos identificou derivação clandestina no OSBRA 12" no km 845+300.</v>
      </c>
      <c r="AK588" s="109" t="s">
        <v>7121</v>
      </c>
      <c r="AL588" s="109"/>
      <c r="AM588" s="109"/>
      <c r="AN588" s="110" t="str">
        <f>VLOOKUP(Tabela2[[#This Row],[SIEMA]],Siema2025,51,FALSE)</f>
        <v/>
      </c>
      <c r="AO588" s="110" t="str">
        <f>VLOOKUP(Tabela2[[#This Row],[SIEMA]],Siema2025,53,FALSE)</f>
        <v/>
      </c>
      <c r="AP588" s="110" t="str">
        <f>VLOOKUP(Tabela2[[#This Row],[SIEMA]],Siema2025,55,FALSE)</f>
        <v/>
      </c>
      <c r="AQ588" s="110" t="str">
        <f>VLOOKUP(Tabela2[[#This Row],[SIEMA]],Siema2025,57,FALSE)</f>
        <v/>
      </c>
      <c r="AR588" s="110" t="str">
        <f>VLOOKUP(Tabela2[[#This Row],[SIEMA]],Siema2025,59,FALSE)</f>
        <v/>
      </c>
      <c r="AS588" s="110" t="str">
        <f>VLOOKUP(Tabela2[[#This Row],[SIEMA]],Siema2025,61,FALSE)</f>
        <v/>
      </c>
      <c r="AT588" s="110" t="str">
        <f>VLOOKUP(Tabela2[[#This Row],[SIEMA]],Siema2025,63,FALSE)</f>
        <v/>
      </c>
      <c r="AU588" s="110" t="str">
        <f>VLOOKUP(Tabela2[[#This Row],[SIEMA]],Siema2025,65,FALSE)</f>
        <v/>
      </c>
      <c r="AV588" s="110" t="str">
        <f>VLOOKUP(Tabela2[[#This Row],[SIEMA]],Siema2025,67,FALSE)</f>
        <v/>
      </c>
      <c r="AW588" s="110" t="str">
        <f>VLOOKUP(Tabela2[[#This Row],[SIEMA]],Siema2025,69,FALSE)</f>
        <v/>
      </c>
      <c r="AX588" s="110" t="str">
        <f>VLOOKUP(Tabela2[[#This Row],[SIEMA]],Siema2025,71,FALSE)</f>
        <v/>
      </c>
      <c r="AY588" s="110" t="str">
        <f>VLOOKUP(Tabela2[[#This Row],[SIEMA]],Siema2025,73,FALSE)</f>
        <v/>
      </c>
      <c r="AZ588" s="110" t="str">
        <f>VLOOKUP(Tabela2[[#This Row],[SIEMA]],Siema2025,75,FALSE)</f>
        <v/>
      </c>
      <c r="BA588" s="110" t="str">
        <f>VLOOKUP(Tabela2[[#This Row],[SIEMA]],Siema2025,77,FALSE)</f>
        <v/>
      </c>
      <c r="BB588" s="110"/>
      <c r="BC588" s="110" t="str">
        <f>IF(Tabela2[[#This Row],[Outro(s) ]] = "X", "PREENCHER","NA")</f>
        <v>NA</v>
      </c>
      <c r="BD588" s="110" t="str">
        <f>VLOOKUP(Tabela2[[#This Row],[SIEMA]],Siema2025,82,FALSE)</f>
        <v/>
      </c>
      <c r="BE588" s="110" t="s">
        <v>7130</v>
      </c>
      <c r="BF588" s="112" t="str">
        <f>VLOOKUP(Tabela2[[#This Row],[SIEMA]],Siema2025,28,FALSE)</f>
        <v>Petrobras Transporte S.A. - Transpetro</v>
      </c>
      <c r="BG588" s="112"/>
      <c r="BH588" s="113" t="str">
        <f>VLOOKUP(Tabela2[[#This Row],[SIEMA]],Siema2025,29,FALSE)</f>
        <v>02709449000159</v>
      </c>
      <c r="BI588" s="114" t="str">
        <f>VLOOKUP(Tabela2[[#This Row],[SIEMA]],Siema2025,107,FALSE)</f>
        <v>Não</v>
      </c>
      <c r="BJ588" s="109" t="s">
        <v>7097</v>
      </c>
      <c r="BK588" s="106" t="s">
        <v>2696</v>
      </c>
      <c r="BL588" s="143">
        <v>45889</v>
      </c>
      <c r="BM588" s="110">
        <f ca="1">IF(Tabela2[[#This Row],[Data de atendimento do Ibama (considerar o primeiro documento/ação)]]="",_xlfn.DAYS(TODAY(),J588),_xlfn.DAYS(Tabela2[[#This Row],[Data de atendimento do Ibama (considerar o primeiro documento/ação)]],J588))</f>
        <v>2</v>
      </c>
      <c r="BN588" s="110" t="str">
        <f>IF(Tabela2[[#This Row],[Atendido pelo Ibama ("Não" ou "Sim")]]="Não","Preencher", IF(Tabela2[[#This Row],[Atendido pelo Ibama ("Não" ou "Sim")]]="Sim","NA",""))</f>
        <v>NA</v>
      </c>
      <c r="BO588" s="116" t="s">
        <v>7123</v>
      </c>
      <c r="BP588" s="110" t="s">
        <v>7332</v>
      </c>
      <c r="BQ588" s="108" t="s">
        <v>2696</v>
      </c>
      <c r="BR588" s="110" t="s">
        <v>2696</v>
      </c>
      <c r="BS588" s="110" t="s">
        <v>2696</v>
      </c>
      <c r="BT588" s="110" t="s">
        <v>7099</v>
      </c>
      <c r="BU588" s="110" t="s">
        <v>123</v>
      </c>
      <c r="BV588" s="110" t="str">
        <f>IF(Tabela2[[#This Row],[Houve avaliação das informações pós-acidente solicitadas/enviadas?]] = "Sim", "PREENCHER","NA")</f>
        <v>NA</v>
      </c>
      <c r="BW588" s="110" t="s">
        <v>123</v>
      </c>
      <c r="BX588" s="108"/>
      <c r="BY588" s="143"/>
      <c r="BZ588" s="106" t="str">
        <f>IF(Tabela2[[#This Row],[Data do documento de encerramento]]="NA","NA",IF(Tabela2[[#This Row],[Data do documento de encerramento]]="","Pendente de conclusão/ encerramento",_xlfn.DAYS(Tabela2[[#This Row],[Data do documento de encerramento]],J588)))</f>
        <v>Pendente de conclusão/ encerramento</v>
      </c>
      <c r="CA588" s="109"/>
      <c r="CB588" s="109"/>
      <c r="CC588" s="117"/>
      <c r="CD588" s="109"/>
      <c r="CE588" s="109"/>
      <c r="CF588" s="109"/>
    </row>
    <row r="589" spans="1:84" ht="60.75" hidden="1">
      <c r="A589" s="172">
        <v>202581836034</v>
      </c>
      <c r="B589" s="173" t="s">
        <v>9262</v>
      </c>
      <c r="C589" s="110" t="str">
        <f>VLOOKUP(Tabela2[[#This Row],[SIEMA]],Siema2025,4,FALSE)</f>
        <v xml:space="preserve"> MG</v>
      </c>
      <c r="D589" s="108" t="str">
        <f>VLOOKUP(Tabela2[[#This Row],[SIEMA]],Siema2025,3,FALSE)</f>
        <v xml:space="preserve">Congonhas </v>
      </c>
      <c r="E589" s="108" t="s">
        <v>7704</v>
      </c>
      <c r="F589" s="108" t="s">
        <v>9263</v>
      </c>
      <c r="G589" s="108" t="s">
        <v>9264</v>
      </c>
      <c r="H589" s="108" t="s">
        <v>9265</v>
      </c>
      <c r="I589" s="106" t="s">
        <v>7118</v>
      </c>
      <c r="J589" s="107">
        <f>VLOOKUP(Tabela2[[#This Row],[SIEMA]],Siema2025,2,FALSE)</f>
        <v>45887</v>
      </c>
      <c r="K589" s="107" t="str">
        <f>VLOOKUP(Tabela2[[#This Row],[SIEMA]],Siema2025,16,FALSE)</f>
        <v>Segunda</v>
      </c>
      <c r="L589" s="108" t="str">
        <f>IF(Tabela2[[#This Row],[Data]]="","Sem Informação",VLOOKUP(MONTH(Tabela2[[#This Row],[Data]]),'[1]Validação de dados'!$I$1:$J$13,2,0))</f>
        <v>Agosto</v>
      </c>
      <c r="M589" s="106">
        <f>YEAR(Tabela2[[#This Row],[Data]])</f>
        <v>2025</v>
      </c>
      <c r="N589" s="107" t="str">
        <f>VLOOKUP(Tabela2[[#This Row],[SIEMA]],Siema2025,17,FALSE)</f>
        <v>Matutino</v>
      </c>
      <c r="O589" s="107" t="str">
        <f>VLOOKUP(Tabela2[[#This Row],[SIEMA]],Siema2025,5,FALSE)</f>
        <v>Rodovia</v>
      </c>
      <c r="P589" s="106" t="str">
        <f>VLOOKUP(Tabela2[[#This Row],[SIEMA]],Siema2025,21,FALSE)</f>
        <v>INCÊNDIO DERIVADO DE UMA PANE ELÉTRICA NO CAMINHÃO, SEGUNDO O CONDUTOR.</v>
      </c>
      <c r="Q589" s="106">
        <v>3082</v>
      </c>
      <c r="R589" s="106" t="str">
        <f>VLOOKUP(Tabela2[[#This Row],[SIEMA]],Siema2025,10,FALSE)</f>
        <v>MASSA ASFÁLTICA</v>
      </c>
      <c r="S589" s="109" t="str">
        <f>IF(Q589="","", IF(Q589="NC","", IF(Q589="NE","", IF(Q589="NA","",IFERROR(VLOOKUP(Q589,[1]Produtos!$A$1:$C$2319,2,FALSE),"Não Cadastrado")))))</f>
        <v>SUBSTÂNCIA QUE APRESENTA RISCO PARA O MEIO AMBIENTE, LÍQUIDA, N.E.</v>
      </c>
      <c r="T589" s="106" t="str">
        <f>VLOOKUP(Tabela2[[#This Row],[SIEMA]],Siema2025,11,FALSE)</f>
        <v>1</v>
      </c>
      <c r="U589" s="106" t="str">
        <f>VLOOKUP(Tabela2[[#This Row],[SIEMA]],Siema2025,12,FALSE)</f>
        <v>T</v>
      </c>
      <c r="V589" s="106">
        <f>IF(Q589="","",IF(ISNUMBER(Q589)=FALSE,"Não se aplica",IFERROR(VLOOKUP(Q589,Produtos!$A$1:$C$2319,3,FALSE),"Não Cadastrado")))</f>
        <v>9</v>
      </c>
      <c r="W589" s="106"/>
      <c r="X589" s="115" t="str">
        <f>IF(Tabela2[[#This Row],[Origem do acidente]] = "Plataforma", "PREENCHER","NA")</f>
        <v>NA</v>
      </c>
      <c r="Y589" s="111" t="str">
        <f>IF(W589="","", IF(W589="NC","", IF(W589="NE","", IF(W589="NA","",IFERROR(VLOOKUP(W589,Produtos!$A$1:$C$2319,2,FALSE),"Não Cadastrado")))))</f>
        <v/>
      </c>
      <c r="Z589" s="106"/>
      <c r="AA589" s="106"/>
      <c r="AB589" s="106" t="str">
        <f>IF(W589="","",IF(ISNUMBER(W589)=FALSE,"Não se aplica",IFERROR(VLOOKUP(W589,Produtos!$A$1:$C$2319,3,FALSE),"Não Cadastrado")))</f>
        <v/>
      </c>
      <c r="AC589" s="106"/>
      <c r="AD589" s="110" t="str">
        <f>IF(Tabela2[[#This Row],[Origem do acidente]] = "Plataforma", "PREENCHER","NA")</f>
        <v>NA</v>
      </c>
      <c r="AE589" s="109" t="str">
        <f>IF(AC589="","", IF(AC589="NC","", IF(AC589="NE","", IF(AC589="NA","",IFERROR(VLOOKUP(AC589,Produtos!$A$1:$C$2319,2,FALSE),"Não Cadastrado")))))</f>
        <v/>
      </c>
      <c r="AF589" s="106"/>
      <c r="AG589" s="106"/>
      <c r="AH589" s="106" t="str">
        <f>IF(AC589="","",IF(ISNUMBER(AC589)=FALSE,"Não se aplica",IFERROR(VLOOKUP(AC589,Produtos!$A$1:$C$2319,3,FALSE),"Não Cadastrado")))</f>
        <v/>
      </c>
      <c r="AI589" s="106"/>
      <c r="AJ589" s="106" t="str">
        <f>VLOOKUP(Tabela2[[#This Row],[SIEMA]],Siema2025,26,FALSE)</f>
        <v>Pane elétrica no caminhão, conforme relatado pelo condutor.</v>
      </c>
      <c r="AK589" s="109" t="s">
        <v>7110</v>
      </c>
      <c r="AL589" s="109" t="s">
        <v>7271</v>
      </c>
      <c r="AM589" s="109" t="s">
        <v>7827</v>
      </c>
      <c r="AN589" s="110" t="str">
        <f>VLOOKUP(Tabela2[[#This Row],[SIEMA]],Siema2025,51,FALSE)</f>
        <v/>
      </c>
      <c r="AO589" s="110" t="str">
        <f>VLOOKUP(Tabela2[[#This Row],[SIEMA]],Siema2025,53,FALSE)</f>
        <v/>
      </c>
      <c r="AP589" s="110" t="str">
        <f>VLOOKUP(Tabela2[[#This Row],[SIEMA]],Siema2025,55,FALSE)</f>
        <v/>
      </c>
      <c r="AQ589" s="110" t="str">
        <f>VLOOKUP(Tabela2[[#This Row],[SIEMA]],Siema2025,57,FALSE)</f>
        <v/>
      </c>
      <c r="AR589" s="110" t="str">
        <f>VLOOKUP(Tabela2[[#This Row],[SIEMA]],Siema2025,59,FALSE)</f>
        <v/>
      </c>
      <c r="AS589" s="110" t="str">
        <f>VLOOKUP(Tabela2[[#This Row],[SIEMA]],Siema2025,61,FALSE)</f>
        <v/>
      </c>
      <c r="AT589" s="110" t="str">
        <f>VLOOKUP(Tabela2[[#This Row],[SIEMA]],Siema2025,63,FALSE)</f>
        <v/>
      </c>
      <c r="AU589" s="110" t="str">
        <f>VLOOKUP(Tabela2[[#This Row],[SIEMA]],Siema2025,65,FALSE)</f>
        <v/>
      </c>
      <c r="AV589" s="110" t="str">
        <f>VLOOKUP(Tabela2[[#This Row],[SIEMA]],Siema2025,67,FALSE)</f>
        <v/>
      </c>
      <c r="AW589" s="110" t="s">
        <v>7176</v>
      </c>
      <c r="AX589" s="110" t="str">
        <f>VLOOKUP(Tabela2[[#This Row],[SIEMA]],Siema2025,71,FALSE)</f>
        <v/>
      </c>
      <c r="AY589" s="110" t="str">
        <f>VLOOKUP(Tabela2[[#This Row],[SIEMA]],Siema2025,73,FALSE)</f>
        <v/>
      </c>
      <c r="AZ589" s="110" t="str">
        <f>VLOOKUP(Tabela2[[#This Row],[SIEMA]],Siema2025,75,FALSE)</f>
        <v/>
      </c>
      <c r="BA589" s="110" t="str">
        <f>VLOOKUP(Tabela2[[#This Row],[SIEMA]],Siema2025,77,FALSE)</f>
        <v/>
      </c>
      <c r="BB589" s="110" t="str">
        <f>VLOOKUP(Tabela2[[#This Row],[SIEMA]],Siema2025,79,FALSE)</f>
        <v/>
      </c>
      <c r="BC589" s="110" t="str">
        <f>IF(Tabela2[[#This Row],[Outro(s) ]] = "X", "PREENCHER","NA")</f>
        <v>NA</v>
      </c>
      <c r="BD589" s="110"/>
      <c r="BE589" s="110" t="str">
        <f>VLOOKUP(Tabela2[[#This Row],[SIEMA]],Siema2025,81,FALSE)</f>
        <v/>
      </c>
      <c r="BF589" s="112" t="str">
        <f>VLOOKUP(Tabela2[[#This Row],[SIEMA]],Siema2025,28,FALSE)</f>
        <v>PAVIDEZ ENGENHARIA LTDA</v>
      </c>
      <c r="BG589" s="112"/>
      <c r="BH589" s="113" t="str">
        <f>VLOOKUP(Tabela2[[#This Row],[SIEMA]],Siema2025,29,FALSE)</f>
        <v>01744153000106</v>
      </c>
      <c r="BI589" s="114" t="s">
        <v>2696</v>
      </c>
      <c r="BJ589" s="109" t="s">
        <v>7097</v>
      </c>
      <c r="BK589" s="106" t="s">
        <v>2696</v>
      </c>
      <c r="BL589" s="143">
        <v>45890</v>
      </c>
      <c r="BM589" s="110">
        <f ca="1">IF(Tabela2[[#This Row],[Data de atendimento do Ibama (considerar o primeiro documento/ação)]]="",_xlfn.DAYS(TODAY(),J589),_xlfn.DAYS(Tabela2[[#This Row],[Data de atendimento do Ibama (considerar o primeiro documento/ação)]],J589))</f>
        <v>3</v>
      </c>
      <c r="BN589" s="110" t="str">
        <f>IF(Tabela2[[#This Row],[Atendido pelo Ibama ("Não" ou "Sim")]]="Não","Preencher", IF(Tabela2[[#This Row],[Atendido pelo Ibama ("Não" ou "Sim")]]="Sim","NA",""))</f>
        <v>NA</v>
      </c>
      <c r="BO589" s="116" t="s">
        <v>7098</v>
      </c>
      <c r="BP589" s="110" t="str">
        <f>IF(Tabela2[[#This Row],[Forma de atendimento (primeiro documento/ação)]]= "Outros (especificar)", "PREENCHER","NA")</f>
        <v>NA</v>
      </c>
      <c r="BQ589" s="108" t="s">
        <v>123</v>
      </c>
      <c r="BR589" s="110" t="str">
        <f>IF(Tabela2[[#This Row],[Equipe do Ibama foi a campo? Houve sobrevoo do Poseidon?]] = "Sim", "PREENCHER","NA")</f>
        <v>NA</v>
      </c>
      <c r="BS589" s="110" t="str">
        <f>IF(Tabela2[[#This Row],[Se sim, foi emitida Ordem de Emergência? (informações vinculada à coluna CK)]] = "Sim", "PREENCHER","NA")</f>
        <v>NA</v>
      </c>
      <c r="BT589" s="110" t="s">
        <v>7125</v>
      </c>
      <c r="BU589" s="110" t="s">
        <v>123</v>
      </c>
      <c r="BV589" s="110" t="s">
        <v>123</v>
      </c>
      <c r="BW589" s="110" t="s">
        <v>123</v>
      </c>
      <c r="BX589" s="108" t="s">
        <v>7119</v>
      </c>
      <c r="BY589" s="108"/>
      <c r="BZ589" s="106" t="str">
        <f>IF(Tabela2[[#This Row],[Data do documento de encerramento]]="NA","NA",IF(Tabela2[[#This Row],[Data do documento de encerramento]]="","Pendente de conclusão/ encerramento",_xlfn.DAYS(Tabela2[[#This Row],[Data do documento de encerramento]],J589)))</f>
        <v>Pendente de conclusão/ encerramento</v>
      </c>
      <c r="CA589" s="109" t="s">
        <v>9266</v>
      </c>
      <c r="CB589" s="109"/>
      <c r="CC589" s="117"/>
      <c r="CD589" s="109"/>
      <c r="CE589" s="109"/>
      <c r="CF589" s="109"/>
    </row>
    <row r="590" spans="1:84" ht="60.75">
      <c r="A590" s="172">
        <v>202581943210</v>
      </c>
      <c r="B590" s="173" t="s">
        <v>9267</v>
      </c>
      <c r="C590" s="110" t="s">
        <v>7133</v>
      </c>
      <c r="D590" s="108" t="s">
        <v>637</v>
      </c>
      <c r="E590" s="108" t="s">
        <v>7633</v>
      </c>
      <c r="F590" s="108"/>
      <c r="G590" s="108" t="s">
        <v>7634</v>
      </c>
      <c r="H590" s="108" t="s">
        <v>7697</v>
      </c>
      <c r="I590" s="106" t="str">
        <f>VLOOKUP(Tabela2[[#This Row],[SIEMA]],Siema2025,19,FALSE)</f>
        <v>Campos</v>
      </c>
      <c r="J590" s="107">
        <f>VLOOKUP(Tabela2[[#This Row],[SIEMA]],Siema2025,2,FALSE)</f>
        <v>45887</v>
      </c>
      <c r="K590" s="107" t="str">
        <f>VLOOKUP(Tabela2[[#This Row],[SIEMA]],Siema2025,16,FALSE)</f>
        <v>Segunda</v>
      </c>
      <c r="L590" s="108" t="str">
        <f>IF(Tabela2[[#This Row],[Data]]="","Sem Informação",VLOOKUP(MONTH(Tabela2[[#This Row],[Data]]),'[1]Validação de dados'!$I$1:$J$13,2,0))</f>
        <v>Agosto</v>
      </c>
      <c r="M590" s="106">
        <f>YEAR(Tabela2[[#This Row],[Data]])</f>
        <v>2025</v>
      </c>
      <c r="N590" s="107" t="str">
        <f>VLOOKUP(Tabela2[[#This Row],[SIEMA]],Siema2025,17,FALSE)</f>
        <v>Matutino</v>
      </c>
      <c r="O590" s="107" t="str">
        <f>VLOOKUP(Tabela2[[#This Row],[SIEMA]],Siema2025,5,FALSE)</f>
        <v>Plataforma</v>
      </c>
      <c r="P590" s="106" t="str">
        <f>VLOOKUP(Tabela2[[#This Row],[SIEMA]],Siema2025,21,FALSE)</f>
        <v/>
      </c>
      <c r="Q590" s="106">
        <v>1202</v>
      </c>
      <c r="R590" s="106" t="s">
        <v>252</v>
      </c>
      <c r="S590" s="106" t="s">
        <v>252</v>
      </c>
      <c r="T590" s="106">
        <v>7.0000000000000001E-3</v>
      </c>
      <c r="U590" s="106" t="s">
        <v>7109</v>
      </c>
      <c r="V590" s="106">
        <f>IF(Q590="","",IF(ISNUMBER(Q590)=FALSE,"Não se aplica",IFERROR(VLOOKUP(Q590,Produtos!$A$1:$C$2319,3,FALSE),"Não Cadastrado")))</f>
        <v>3</v>
      </c>
      <c r="W590" s="106" t="str">
        <f>VLOOKUP(Tabela2[[#This Row],[SIEMA]],Siema2025,10,FALSE)</f>
        <v/>
      </c>
      <c r="X590" s="115"/>
      <c r="Y590" s="111" t="str">
        <f>IF(W590="","", IF(W590="NC","", IF(W590="NE","", IF(W590="NA","",IFERROR(VLOOKUP(W590,Produtos!$A$1:$C$2319,2,FALSE),"Não Cadastrado")))))</f>
        <v/>
      </c>
      <c r="Z590" s="106" t="str">
        <f>VLOOKUP(Tabela2[[#This Row],[SIEMA]],Siema2025,11,FALSE)</f>
        <v xml:space="preserve"> </v>
      </c>
      <c r="AA590" s="106" t="str">
        <f>VLOOKUP(Tabela2[[#This Row],[SIEMA]],Siema2025,12,FALSE)</f>
        <v xml:space="preserve"> </v>
      </c>
      <c r="AB590" s="106" t="str">
        <f>IF(W590="","",IF(ISNUMBER(W590)=FALSE,"Não se aplica",IFERROR(VLOOKUP(W590,Produtos!$A$1:$C$2319,3,FALSE),"Não Cadastrado")))</f>
        <v/>
      </c>
      <c r="AC590" s="106"/>
      <c r="AD590" s="110"/>
      <c r="AE590" s="109" t="str">
        <f>IF(AC590="","", IF(AC590="NC","", IF(AC590="NE","", IF(AC590="NA","",IFERROR(VLOOKUP(AC590,Produtos!$A$1:$C$2319,2,FALSE),"Não Cadastrado")))))</f>
        <v/>
      </c>
      <c r="AF590" s="106"/>
      <c r="AG590" s="106"/>
      <c r="AH590" s="106" t="str">
        <f>IF(AC590="","",IF(ISNUMBER(AC590)=FALSE,"Não se aplica",IFERROR(VLOOKUP(AC590,Produtos!$A$1:$C$2319,3,FALSE),"Não Cadastrado")))</f>
        <v/>
      </c>
      <c r="AI590" s="106"/>
      <c r="AJ590" s="106" t="str">
        <f>VLOOKUP(Tabela2[[#This Row],[SIEMA]],Siema2025,26,FALSE)</f>
        <v>Falha operacional em tomada de abastecimento e falha de vedação de embornal.</v>
      </c>
      <c r="AK590" s="109" t="s">
        <v>7096</v>
      </c>
      <c r="AL590" s="109" t="s">
        <v>7271</v>
      </c>
      <c r="AM590" s="109"/>
      <c r="AN590" s="110" t="str">
        <f>VLOOKUP(Tabela2[[#This Row],[SIEMA]],Siema2025,51,FALSE)</f>
        <v/>
      </c>
      <c r="AO590" s="110" t="str">
        <f>VLOOKUP(Tabela2[[#This Row],[SIEMA]],Siema2025,53,FALSE)</f>
        <v/>
      </c>
      <c r="AP590" s="110" t="str">
        <f>VLOOKUP(Tabela2[[#This Row],[SIEMA]],Siema2025,55,FALSE)</f>
        <v/>
      </c>
      <c r="AQ590" s="110" t="str">
        <f>VLOOKUP(Tabela2[[#This Row],[SIEMA]],Siema2025,57,FALSE)</f>
        <v/>
      </c>
      <c r="AR590" s="110" t="str">
        <f>VLOOKUP(Tabela2[[#This Row],[SIEMA]],Siema2025,59,FALSE)</f>
        <v/>
      </c>
      <c r="AS590" s="110" t="str">
        <f>VLOOKUP(Tabela2[[#This Row],[SIEMA]],Siema2025,61,FALSE)</f>
        <v>X</v>
      </c>
      <c r="AT590" s="110" t="str">
        <f>VLOOKUP(Tabela2[[#This Row],[SIEMA]],Siema2025,63,FALSE)</f>
        <v/>
      </c>
      <c r="AU590" s="110" t="str">
        <f>VLOOKUP(Tabela2[[#This Row],[SIEMA]],Siema2025,65,FALSE)</f>
        <v/>
      </c>
      <c r="AV590" s="110" t="str">
        <f>VLOOKUP(Tabela2[[#This Row],[SIEMA]],Siema2025,67,FALSE)</f>
        <v/>
      </c>
      <c r="AW590" s="110" t="str">
        <f>VLOOKUP(Tabela2[[#This Row],[SIEMA]],Siema2025,69,FALSE)</f>
        <v/>
      </c>
      <c r="AX590" s="110" t="str">
        <f>VLOOKUP(Tabela2[[#This Row],[SIEMA]],Siema2025,71,FALSE)</f>
        <v/>
      </c>
      <c r="AY590" s="110" t="str">
        <f>VLOOKUP(Tabela2[[#This Row],[SIEMA]],Siema2025,73,FALSE)</f>
        <v/>
      </c>
      <c r="AZ590" s="110" t="str">
        <f>VLOOKUP(Tabela2[[#This Row],[SIEMA]],Siema2025,75,FALSE)</f>
        <v/>
      </c>
      <c r="BA590" s="110" t="str">
        <f>VLOOKUP(Tabela2[[#This Row],[SIEMA]],Siema2025,77,FALSE)</f>
        <v/>
      </c>
      <c r="BB590" s="110" t="str">
        <f>VLOOKUP(Tabela2[[#This Row],[SIEMA]],Siema2025,79,FALSE)</f>
        <v/>
      </c>
      <c r="BC590" s="110" t="str">
        <f>IF(Tabela2[[#This Row],[Outro(s) ]] = "X", "PREENCHER","NA")</f>
        <v>NA</v>
      </c>
      <c r="BD590" s="110" t="str">
        <f>VLOOKUP(Tabela2[[#This Row],[SIEMA]],Siema2025,82,FALSE)</f>
        <v/>
      </c>
      <c r="BE590" s="110" t="str">
        <f>VLOOKUP(Tabela2[[#This Row],[SIEMA]],Siema2025,81,FALSE)</f>
        <v/>
      </c>
      <c r="BF590" s="112" t="str">
        <f>VLOOKUP(Tabela2[[#This Row],[SIEMA]],Siema2025,28,FALSE)</f>
        <v>Petróleo Brasileiro S.A. - PETROBRAS</v>
      </c>
      <c r="BG590" s="112"/>
      <c r="BH590" s="113" t="str">
        <f>VLOOKUP(Tabela2[[#This Row],[SIEMA]],Siema2025,29,FALSE)</f>
        <v>33000167000454</v>
      </c>
      <c r="BI590" s="114" t="s">
        <v>2696</v>
      </c>
      <c r="BJ590" s="109" t="s">
        <v>7097</v>
      </c>
      <c r="BK590" s="106" t="s">
        <v>2696</v>
      </c>
      <c r="BL590" s="143">
        <v>45931</v>
      </c>
      <c r="BM590" s="110">
        <f ca="1">IF(Tabela2[[#This Row],[Data de atendimento do Ibama (considerar o primeiro documento/ação)]]="",_xlfn.DAYS(TODAY(),J590),_xlfn.DAYS(Tabela2[[#This Row],[Data de atendimento do Ibama (considerar o primeiro documento/ação)]],J590))</f>
        <v>44</v>
      </c>
      <c r="BN590" s="110" t="str">
        <f>IF(Tabela2[[#This Row],[Atendido pelo Ibama ("Não" ou "Sim")]]="Não","Preencher", IF(Tabela2[[#This Row],[Atendido pelo Ibama ("Não" ou "Sim")]]="Sim","NA",""))</f>
        <v>NA</v>
      </c>
      <c r="BO590" s="116" t="s">
        <v>7139</v>
      </c>
      <c r="BP590" s="110" t="str">
        <f>IF(Tabela2[[#This Row],[Forma de atendimento (primeiro documento/ação)]]= "Outros (especificar)", "PREENCHER","NA")</f>
        <v>NA</v>
      </c>
      <c r="BQ590" s="108" t="s">
        <v>123</v>
      </c>
      <c r="BR590" s="110" t="str">
        <f>IF(Tabela2[[#This Row],[Equipe do Ibama foi a campo? Houve sobrevoo do Poseidon?]] = "Sim", "PREENCHER","NA")</f>
        <v>NA</v>
      </c>
      <c r="BS590" s="110" t="str">
        <f>IF(Tabela2[[#This Row],[Se sim, foi emitida Ordem de Emergência? (informações vinculada à coluna CK)]] = "Sim", "PREENCHER","NA")</f>
        <v>NA</v>
      </c>
      <c r="BT590" s="110" t="s">
        <v>7099</v>
      </c>
      <c r="BU590" s="110" t="s">
        <v>123</v>
      </c>
      <c r="BV590" s="110" t="s">
        <v>123</v>
      </c>
      <c r="BW590" s="110" t="s">
        <v>123</v>
      </c>
      <c r="BX590" s="108"/>
      <c r="BY590" s="143"/>
      <c r="BZ590" s="106" t="str">
        <f>IF(Tabela2[[#This Row],[Data do documento de encerramento]]="NA","NA",IF(Tabela2[[#This Row],[Data do documento de encerramento]]="","Pendente de conclusão/ encerramento",_xlfn.DAYS(Tabela2[[#This Row],[Data do documento de encerramento]],J590)))</f>
        <v>Pendente de conclusão/ encerramento</v>
      </c>
      <c r="CA590" s="109" t="s">
        <v>9268</v>
      </c>
      <c r="CB590" s="109"/>
      <c r="CC590" s="117" t="s">
        <v>7189</v>
      </c>
      <c r="CD590" s="109" t="s">
        <v>7254</v>
      </c>
      <c r="CE590" s="109" t="s">
        <v>123</v>
      </c>
      <c r="CF590" s="109" t="s">
        <v>7147</v>
      </c>
    </row>
    <row r="591" spans="1:84" ht="30.75" hidden="1">
      <c r="A591" s="231">
        <v>202581954041</v>
      </c>
      <c r="B591" s="173" t="s">
        <v>9269</v>
      </c>
      <c r="C591" s="110" t="str">
        <f>VLOOKUP(Tabela2[[#This Row],[SIEMA]],Siema2025,4,FALSE)</f>
        <v xml:space="preserve"> SP</v>
      </c>
      <c r="D591" s="108" t="str">
        <f>VLOOKUP(Tabela2[[#This Row],[SIEMA]],Siema2025,3,FALSE)</f>
        <v xml:space="preserve">Cubatão </v>
      </c>
      <c r="E591" s="108" t="s">
        <v>9270</v>
      </c>
      <c r="F591" s="108"/>
      <c r="G591" s="108" t="s">
        <v>9271</v>
      </c>
      <c r="H591" s="108" t="s">
        <v>9272</v>
      </c>
      <c r="I591" s="106" t="s">
        <v>7118</v>
      </c>
      <c r="J591" s="107">
        <f>VLOOKUP(Tabela2[[#This Row],[SIEMA]],Siema2025,2,FALSE)</f>
        <v>45887</v>
      </c>
      <c r="K591" s="107" t="str">
        <f>VLOOKUP(Tabela2[[#This Row],[SIEMA]],Siema2025,16,FALSE)</f>
        <v>Segunda</v>
      </c>
      <c r="L591" s="108" t="str">
        <f>IF(Tabela2[[#This Row],[Data]]="","Sem Informação",VLOOKUP(MONTH(Tabela2[[#This Row],[Data]]),'[1]Validação de dados'!$I$1:$J$13,2,0))</f>
        <v>Agosto</v>
      </c>
      <c r="M591" s="106">
        <f>YEAR(Tabela2[[#This Row],[Data]])</f>
        <v>2025</v>
      </c>
      <c r="N591" s="107" t="str">
        <f>VLOOKUP(Tabela2[[#This Row],[SIEMA]],Siema2025,17,FALSE)</f>
        <v>Noturno</v>
      </c>
      <c r="O591" s="107" t="str">
        <f>VLOOKUP(Tabela2[[#This Row],[SIEMA]],Siema2025,5,FALSE)</f>
        <v>Ferrovia</v>
      </c>
      <c r="P591" s="106" t="str">
        <f>VLOOKUP(Tabela2[[#This Row],[SIEMA]],Siema2025,21,FALSE)</f>
        <v>Vandalismo na ferrovia com abertura de bicas em 1 vagões graneleiro carregado com milho.</v>
      </c>
      <c r="Q591" s="106" t="s">
        <v>7119</v>
      </c>
      <c r="R591" s="106" t="s">
        <v>7119</v>
      </c>
      <c r="S591" s="109" t="s">
        <v>365</v>
      </c>
      <c r="T591" s="106">
        <v>50</v>
      </c>
      <c r="U591" s="106" t="s">
        <v>7120</v>
      </c>
      <c r="V591" s="106" t="s">
        <v>7119</v>
      </c>
      <c r="W591" s="106"/>
      <c r="X591" s="115"/>
      <c r="Y591" s="111" t="str">
        <f>IF(W591="","", IF(W591="NC","", IF(W591="NE","", IF(W591="NA","",IFERROR(VLOOKUP(W591,Produtos!$A$1:$C$2319,2,FALSE),"Não Cadastrado")))))</f>
        <v/>
      </c>
      <c r="Z591" s="106" t="str">
        <f>VLOOKUP(Tabela2[[#This Row],[SIEMA]],Siema2025,11,FALSE)</f>
        <v/>
      </c>
      <c r="AA591" s="106" t="str">
        <f>VLOOKUP(Tabela2[[#This Row],[SIEMA]],Siema2025,12,FALSE)</f>
        <v/>
      </c>
      <c r="AB591" s="106" t="str">
        <f>IF(W591="","",IF(ISNUMBER(W591)=FALSE,"Não se aplica",IFERROR(VLOOKUP(W591,Produtos!$A$1:$C$2319,3,FALSE),"Não Cadastrado")))</f>
        <v/>
      </c>
      <c r="AC591" s="106"/>
      <c r="AD591" s="110"/>
      <c r="AE591" s="109" t="str">
        <f>IF(AC591="","", IF(AC591="NC","", IF(AC591="NE","", IF(AC591="NA","",IFERROR(VLOOKUP(AC591,Produtos!$A$1:$C$2319,2,FALSE),"Não Cadastrado")))))</f>
        <v/>
      </c>
      <c r="AF591" s="106"/>
      <c r="AG591" s="106"/>
      <c r="AH591" s="106" t="str">
        <f>IF(AC591="","",IF(ISNUMBER(AC591)=FALSE,"Não se aplica",IFERROR(VLOOKUP(AC591,Produtos!$A$1:$C$2319,3,FALSE),"Não Cadastrado")))</f>
        <v/>
      </c>
      <c r="AI591" s="106"/>
      <c r="AJ591" s="106" t="str">
        <f>VLOOKUP(Tabela2[[#This Row],[SIEMA]],Siema2025,26,FALSE)</f>
        <v>Ato criminoso caracterizado pela abertura de bicas em vagões graneleiros ferroviário carregado com milho.</v>
      </c>
      <c r="AK591" s="109" t="s">
        <v>7121</v>
      </c>
      <c r="AL591" s="109"/>
      <c r="AM591" s="109"/>
      <c r="AN591" s="110" t="str">
        <f>VLOOKUP(Tabela2[[#This Row],[SIEMA]],Siema2025,51,FALSE)</f>
        <v/>
      </c>
      <c r="AO591" s="110" t="str">
        <f>VLOOKUP(Tabela2[[#This Row],[SIEMA]],Siema2025,53,FALSE)</f>
        <v/>
      </c>
      <c r="AP591" s="110" t="str">
        <f>VLOOKUP(Tabela2[[#This Row],[SIEMA]],Siema2025,55,FALSE)</f>
        <v/>
      </c>
      <c r="AQ591" s="110" t="str">
        <f>VLOOKUP(Tabela2[[#This Row],[SIEMA]],Siema2025,57,FALSE)</f>
        <v/>
      </c>
      <c r="AR591" s="110" t="str">
        <f>VLOOKUP(Tabela2[[#This Row],[SIEMA]],Siema2025,59,FALSE)</f>
        <v/>
      </c>
      <c r="AS591" s="110" t="str">
        <f>VLOOKUP(Tabela2[[#This Row],[SIEMA]],Siema2025,61,FALSE)</f>
        <v/>
      </c>
      <c r="AT591" s="110" t="str">
        <f>VLOOKUP(Tabela2[[#This Row],[SIEMA]],Siema2025,63,FALSE)</f>
        <v/>
      </c>
      <c r="AU591" s="110" t="str">
        <f>VLOOKUP(Tabela2[[#This Row],[SIEMA]],Siema2025,65,FALSE)</f>
        <v>X</v>
      </c>
      <c r="AV591" s="110" t="str">
        <f>VLOOKUP(Tabela2[[#This Row],[SIEMA]],Siema2025,67,FALSE)</f>
        <v/>
      </c>
      <c r="AW591" s="110" t="str">
        <f>VLOOKUP(Tabela2[[#This Row],[SIEMA]],Siema2025,69,FALSE)</f>
        <v/>
      </c>
      <c r="AX591" s="110" t="str">
        <f>VLOOKUP(Tabela2[[#This Row],[SIEMA]],Siema2025,71,FALSE)</f>
        <v/>
      </c>
      <c r="AY591" s="110" t="str">
        <f>VLOOKUP(Tabela2[[#This Row],[SIEMA]],Siema2025,73,FALSE)</f>
        <v/>
      </c>
      <c r="AZ591" s="110" t="str">
        <f>VLOOKUP(Tabela2[[#This Row],[SIEMA]],Siema2025,75,FALSE)</f>
        <v/>
      </c>
      <c r="BA591" s="110" t="str">
        <f>VLOOKUP(Tabela2[[#This Row],[SIEMA]],Siema2025,77,FALSE)</f>
        <v/>
      </c>
      <c r="BB591" s="110" t="str">
        <f>VLOOKUP(Tabela2[[#This Row],[SIEMA]],Siema2025,79,FALSE)</f>
        <v/>
      </c>
      <c r="BC591" s="110" t="str">
        <f>IF(Tabela2[[#This Row],[Outro(s) ]] = "X", "PREENCHER","NA")</f>
        <v>NA</v>
      </c>
      <c r="BD591" s="110" t="str">
        <f>VLOOKUP(Tabela2[[#This Row],[SIEMA]],Siema2025,82,FALSE)</f>
        <v/>
      </c>
      <c r="BE591" s="110" t="str">
        <f>VLOOKUP(Tabela2[[#This Row],[SIEMA]],Siema2025,81,FALSE)</f>
        <v/>
      </c>
      <c r="BF591" s="112" t="s">
        <v>3066</v>
      </c>
      <c r="BG591" s="112" t="s">
        <v>7122</v>
      </c>
      <c r="BH591" s="113" t="str">
        <f>VLOOKUP(Tabela2[[#This Row],[SIEMA]],Siema2025,29,FALSE)</f>
        <v>02502844000166</v>
      </c>
      <c r="BI591" s="114" t="str">
        <f>VLOOKUP(Tabela2[[#This Row],[SIEMA]],Siema2025,107,FALSE)</f>
        <v>Não</v>
      </c>
      <c r="BJ591" s="109" t="s">
        <v>7097</v>
      </c>
      <c r="BK591" s="106" t="s">
        <v>2696</v>
      </c>
      <c r="BL591" s="143">
        <v>45896</v>
      </c>
      <c r="BM591" s="110">
        <f ca="1">IF(Tabela2[[#This Row],[Data de atendimento do Ibama (considerar o primeiro documento/ação)]]="",_xlfn.DAYS(TODAY(),J591),_xlfn.DAYS(Tabela2[[#This Row],[Data de atendimento do Ibama (considerar o primeiro documento/ação)]],J591))</f>
        <v>9</v>
      </c>
      <c r="BN591" s="110" t="str">
        <f>IF(Tabela2[[#This Row],[Atendido pelo Ibama ("Não" ou "Sim")]]="Não","Preencher", IF(Tabela2[[#This Row],[Atendido pelo Ibama ("Não" ou "Sim")]]="Sim","NA",""))</f>
        <v>NA</v>
      </c>
      <c r="BO591" s="116" t="s">
        <v>7098</v>
      </c>
      <c r="BP591" s="110" t="str">
        <f>IF(Tabela2[[#This Row],[Forma de atendimento (primeiro documento/ação)]]= "Outros (especificar)", "PREENCHER","NA")</f>
        <v>NA</v>
      </c>
      <c r="BQ591" s="108" t="s">
        <v>123</v>
      </c>
      <c r="BR591" s="110" t="str">
        <f>IF(Tabela2[[#This Row],[Equipe do Ibama foi a campo? Houve sobrevoo do Poseidon?]] = "Sim", "PREENCHER","NA")</f>
        <v>NA</v>
      </c>
      <c r="BS591" s="110" t="str">
        <f>IF(Tabela2[[#This Row],[Se sim, foi emitida Ordem de Emergência? (informações vinculada à coluna CK)]] = "Sim", "PREENCHER","NA")</f>
        <v>NA</v>
      </c>
      <c r="BT591" s="110" t="s">
        <v>7125</v>
      </c>
      <c r="BU591" s="110" t="s">
        <v>2696</v>
      </c>
      <c r="BV591" s="110" t="s">
        <v>123</v>
      </c>
      <c r="BW591" s="110" t="s">
        <v>123</v>
      </c>
      <c r="BX591" s="108" t="s">
        <v>7119</v>
      </c>
      <c r="BY591" s="108"/>
      <c r="BZ591" s="106" t="str">
        <f>IF(Tabela2[[#This Row],[Data do documento de encerramento]]="NA","NA",IF(Tabela2[[#This Row],[Data do documento de encerramento]]="","Pendente de conclusão/ encerramento",_xlfn.DAYS(Tabela2[[#This Row],[Data do documento de encerramento]],J591)))</f>
        <v>Pendente de conclusão/ encerramento</v>
      </c>
      <c r="CA591" s="109" t="s">
        <v>7126</v>
      </c>
      <c r="CB591" s="109"/>
      <c r="CC591" s="109"/>
      <c r="CD591" s="109"/>
      <c r="CE591" s="109"/>
      <c r="CF591" s="109"/>
    </row>
    <row r="592" spans="1:84" ht="60.75">
      <c r="A592" s="172">
        <v>202581979224</v>
      </c>
      <c r="B592" s="173" t="s">
        <v>9273</v>
      </c>
      <c r="C592" s="110" t="s">
        <v>7133</v>
      </c>
      <c r="D592" s="108" t="s">
        <v>637</v>
      </c>
      <c r="E592" s="108" t="s">
        <v>7433</v>
      </c>
      <c r="F592" s="108"/>
      <c r="G592" s="108" t="s">
        <v>7434</v>
      </c>
      <c r="H592" s="108" t="s">
        <v>7435</v>
      </c>
      <c r="I592" s="106" t="str">
        <f>VLOOKUP(Tabela2[[#This Row],[SIEMA]],Siema2025,19,FALSE)</f>
        <v>Campos</v>
      </c>
      <c r="J592" s="107">
        <f>VLOOKUP(Tabela2[[#This Row],[SIEMA]],Siema2025,2,FALSE)</f>
        <v>45887</v>
      </c>
      <c r="K592" s="107" t="str">
        <f>VLOOKUP(Tabela2[[#This Row],[SIEMA]],Siema2025,16,FALSE)</f>
        <v>Segunda</v>
      </c>
      <c r="L592" s="108" t="str">
        <f>IF(Tabela2[[#This Row],[Data]]="","Sem Informação",VLOOKUP(MONTH(Tabela2[[#This Row],[Data]]),'[1]Validação de dados'!$I$1:$J$13,2,0))</f>
        <v>Agosto</v>
      </c>
      <c r="M592" s="106">
        <f>YEAR(Tabela2[[#This Row],[Data]])</f>
        <v>2025</v>
      </c>
      <c r="N592" s="107" t="str">
        <f>VLOOKUP(Tabela2[[#This Row],[SIEMA]],Siema2025,17,FALSE)</f>
        <v>Matutino</v>
      </c>
      <c r="O592" s="107" t="s">
        <v>111</v>
      </c>
      <c r="P592" s="106"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92" s="106">
        <v>1202</v>
      </c>
      <c r="R592" s="106" t="str">
        <f>VLOOKUP(Tabela2[[#This Row],[SIEMA]],Siema2025,10,FALSE)</f>
        <v>Óleo diesel</v>
      </c>
      <c r="S592" s="106" t="str">
        <f>VLOOKUP(Tabela2[[#This Row],[SIEMA]],Siema2025,10,FALSE)</f>
        <v>Óleo diesel</v>
      </c>
      <c r="T592" s="106" t="str">
        <f>VLOOKUP(Tabela2[[#This Row],[SIEMA]],Siema2025,11,FALSE)</f>
        <v>0.008</v>
      </c>
      <c r="U592" s="106" t="str">
        <f>VLOOKUP(Tabela2[[#This Row],[SIEMA]],Siema2025,12,FALSE)</f>
        <v>M3</v>
      </c>
      <c r="V592" s="106">
        <f>IF(Q592="","",IF(ISNUMBER(Q592)=FALSE,"Não se aplica",IFERROR(VLOOKUP(Q592,Produtos!$A$1:$C$2319,3,FALSE),"Não Cadastrado")))</f>
        <v>3</v>
      </c>
      <c r="W592" s="106"/>
      <c r="X592" s="115"/>
      <c r="Y592" s="111" t="str">
        <f>IF(W592="","", IF(W592="NC","", IF(W592="NE","", IF(W592="NA","",IFERROR(VLOOKUP(W592,Produtos!$A$1:$C$2319,2,FALSE),"Não Cadastrado")))))</f>
        <v/>
      </c>
      <c r="Z592" s="106"/>
      <c r="AA592" s="106"/>
      <c r="AB592" s="106" t="str">
        <f>IF(W592="","",IF(ISNUMBER(W592)=FALSE,"Não se aplica",IFERROR(VLOOKUP(W592,Produtos!$A$1:$C$2319,3,FALSE),"Não Cadastrado")))</f>
        <v/>
      </c>
      <c r="AC592" s="106"/>
      <c r="AD592" s="110"/>
      <c r="AE592" s="109" t="str">
        <f>IF(AC592="","", IF(AC592="NC","", IF(AC592="NE","", IF(AC592="NA","",IFERROR(VLOOKUP(AC592,Produtos!$A$1:$C$2319,2,FALSE),"Não Cadastrado")))))</f>
        <v/>
      </c>
      <c r="AF592" s="106"/>
      <c r="AG592" s="106"/>
      <c r="AH592" s="106" t="str">
        <f>IF(AC592="","",IF(ISNUMBER(AC592)=FALSE,"Não se aplica",IFERROR(VLOOKUP(AC592,Produtos!$A$1:$C$2319,3,FALSE),"Não Cadastrado")))</f>
        <v/>
      </c>
      <c r="AI592" s="106"/>
      <c r="AJ592" s="106" t="str">
        <f>VLOOKUP(Tabela2[[#This Row],[SIEMA]],Siema2025,26,FALSE)</f>
        <v>Em investigação.</v>
      </c>
      <c r="AK592" s="109" t="s">
        <v>7110</v>
      </c>
      <c r="AL592" s="109"/>
      <c r="AM592" s="109"/>
      <c r="AN592" s="110" t="str">
        <f>VLOOKUP(Tabela2[[#This Row],[SIEMA]],Siema2025,51,FALSE)</f>
        <v/>
      </c>
      <c r="AO592" s="110" t="str">
        <f>VLOOKUP(Tabela2[[#This Row],[SIEMA]],Siema2025,53,FALSE)</f>
        <v/>
      </c>
      <c r="AP592" s="110" t="str">
        <f>VLOOKUP(Tabela2[[#This Row],[SIEMA]],Siema2025,55,FALSE)</f>
        <v/>
      </c>
      <c r="AQ592" s="110" t="str">
        <f>VLOOKUP(Tabela2[[#This Row],[SIEMA]],Siema2025,57,FALSE)</f>
        <v/>
      </c>
      <c r="AR592" s="110" t="str">
        <f>VLOOKUP(Tabela2[[#This Row],[SIEMA]],Siema2025,59,FALSE)</f>
        <v/>
      </c>
      <c r="AS592" s="110" t="str">
        <f>VLOOKUP(Tabela2[[#This Row],[SIEMA]],Siema2025,61,FALSE)</f>
        <v>X</v>
      </c>
      <c r="AT592" s="110" t="str">
        <f>VLOOKUP(Tabela2[[#This Row],[SIEMA]],Siema2025,63,FALSE)</f>
        <v/>
      </c>
      <c r="AU592" s="110" t="str">
        <f>VLOOKUP(Tabela2[[#This Row],[SIEMA]],Siema2025,65,FALSE)</f>
        <v/>
      </c>
      <c r="AV592" s="110" t="str">
        <f>VLOOKUP(Tabela2[[#This Row],[SIEMA]],Siema2025,67,FALSE)</f>
        <v/>
      </c>
      <c r="AW592" s="110" t="str">
        <f>VLOOKUP(Tabela2[[#This Row],[SIEMA]],Siema2025,69,FALSE)</f>
        <v/>
      </c>
      <c r="AX592" s="110" t="str">
        <f>VLOOKUP(Tabela2[[#This Row],[SIEMA]],Siema2025,71,FALSE)</f>
        <v/>
      </c>
      <c r="AY592" s="110" t="str">
        <f>VLOOKUP(Tabela2[[#This Row],[SIEMA]],Siema2025,73,FALSE)</f>
        <v/>
      </c>
      <c r="AZ592" s="110" t="str">
        <f>VLOOKUP(Tabela2[[#This Row],[SIEMA]],Siema2025,75,FALSE)</f>
        <v/>
      </c>
      <c r="BA592" s="110" t="str">
        <f>VLOOKUP(Tabela2[[#This Row],[SIEMA]],Siema2025,77,FALSE)</f>
        <v/>
      </c>
      <c r="BB592" s="110" t="str">
        <f>VLOOKUP(Tabela2[[#This Row],[SIEMA]],Siema2025,79,FALSE)</f>
        <v/>
      </c>
      <c r="BC592" s="110" t="str">
        <f>IF(Tabela2[[#This Row],[Outro(s) ]] = "X", "PREENCHER","NA")</f>
        <v>NA</v>
      </c>
      <c r="BD592" s="110" t="str">
        <f>VLOOKUP(Tabela2[[#This Row],[SIEMA]],Siema2025,82,FALSE)</f>
        <v/>
      </c>
      <c r="BE592" s="110" t="str">
        <f>VLOOKUP(Tabela2[[#This Row],[SIEMA]],Siema2025,81,FALSE)</f>
        <v/>
      </c>
      <c r="BF592" s="112" t="str">
        <f>VLOOKUP(Tabela2[[#This Row],[SIEMA]],Siema2025,28,FALSE)</f>
        <v>Petrobras</v>
      </c>
      <c r="BG592" s="112"/>
      <c r="BH592" s="113" t="str">
        <f>VLOOKUP(Tabela2[[#This Row],[SIEMA]],Siema2025,29,FALSE)</f>
        <v>33000167000454</v>
      </c>
      <c r="BI592" s="114" t="str">
        <f>VLOOKUP(Tabela2[[#This Row],[SIEMA]],Siema2025,107,FALSE)</f>
        <v>Não</v>
      </c>
      <c r="BJ592" s="109" t="s">
        <v>7097</v>
      </c>
      <c r="BK592" s="106" t="s">
        <v>2696</v>
      </c>
      <c r="BL592" s="143">
        <v>46009</v>
      </c>
      <c r="BM592" s="110">
        <f ca="1">IF(Tabela2[[#This Row],[Data de atendimento do Ibama (considerar o primeiro documento/ação)]]="",_xlfn.DAYS(TODAY(),J592),_xlfn.DAYS(Tabela2[[#This Row],[Data de atendimento do Ibama (considerar o primeiro documento/ação)]],J592))</f>
        <v>122</v>
      </c>
      <c r="BN592" s="110" t="str">
        <f>IF(Tabela2[[#This Row],[Atendido pelo Ibama ("Não" ou "Sim")]]="Não","Preencher", IF(Tabela2[[#This Row],[Atendido pelo Ibama ("Não" ou "Sim")]]="Sim","NA",""))</f>
        <v>NA</v>
      </c>
      <c r="BO592" s="116" t="s">
        <v>7162</v>
      </c>
      <c r="BP592" s="110" t="str">
        <f>IF(Tabela2[[#This Row],[Forma de atendimento (primeiro documento/ação)]]= "Outros (especificar)", "PREENCHER","NA")</f>
        <v>NA</v>
      </c>
      <c r="BQ592" s="108" t="s">
        <v>123</v>
      </c>
      <c r="BR592" s="110" t="str">
        <f>IF(Tabela2[[#This Row],[Equipe do Ibama foi a campo? Houve sobrevoo do Poseidon?]] = "Sim", "PREENCHER","NA")</f>
        <v>NA</v>
      </c>
      <c r="BS592" s="110" t="str">
        <f>IF(Tabela2[[#This Row],[Se sim, foi emitida Ordem de Emergência? (informações vinculada à coluna CK)]] = "Sim", "PREENCHER","NA")</f>
        <v>NA</v>
      </c>
      <c r="BT592" s="110" t="s">
        <v>7099</v>
      </c>
      <c r="BU592" s="110" t="s">
        <v>2696</v>
      </c>
      <c r="BV592" s="110" t="s">
        <v>123</v>
      </c>
      <c r="BW592" s="110" t="s">
        <v>123</v>
      </c>
      <c r="BX592" s="108"/>
      <c r="BY592" s="143"/>
      <c r="BZ592" s="106" t="str">
        <f>IF(Tabela2[[#This Row],[Data do documento de encerramento]]="NA","NA",IF(Tabela2[[#This Row],[Data do documento de encerramento]]="","Pendente de conclusão/ encerramento",_xlfn.DAYS(Tabela2[[#This Row],[Data do documento de encerramento]],J592)))</f>
        <v>Pendente de conclusão/ encerramento</v>
      </c>
      <c r="CA592" s="109" t="s">
        <v>9274</v>
      </c>
      <c r="CB592" s="109"/>
      <c r="CC592" s="117" t="s">
        <v>7140</v>
      </c>
      <c r="CD592" s="109" t="s">
        <v>123</v>
      </c>
      <c r="CE592" s="109" t="s">
        <v>123</v>
      </c>
      <c r="CF592" s="109" t="s">
        <v>7147</v>
      </c>
    </row>
    <row r="593" spans="1:84" ht="30.75" hidden="1">
      <c r="A593" s="172">
        <v>202582032458</v>
      </c>
      <c r="B593" s="173" t="s">
        <v>9275</v>
      </c>
      <c r="C593" s="110" t="str">
        <f>VLOOKUP(Tabela2[[#This Row],[SIEMA]],Siema2025,4,FALSE)</f>
        <v xml:space="preserve"> RN</v>
      </c>
      <c r="D593" s="108" t="str">
        <f>VLOOKUP(Tabela2[[#This Row],[SIEMA]],Siema2025,3,FALSE)</f>
        <v xml:space="preserve">Caicó </v>
      </c>
      <c r="E593" s="108" t="str">
        <f>VLOOKUP(Tabela2[[#This Row],[SIEMA]],Siema2025,20,FALSE)</f>
        <v>Poço 7-BAL-46-RN (72100020093) Campo Baixa do Algodão - Bacia Potiguar.</v>
      </c>
      <c r="F593" s="122"/>
      <c r="G593" s="122" t="s">
        <v>9276</v>
      </c>
      <c r="H593" s="122" t="s">
        <v>9277</v>
      </c>
      <c r="I593" s="106" t="s">
        <v>931</v>
      </c>
      <c r="J593" s="107">
        <f>VLOOKUP(Tabela2[[#This Row],[SIEMA]],Siema2025,2,FALSE)</f>
        <v>45887</v>
      </c>
      <c r="K593" s="107" t="str">
        <f>VLOOKUP(Tabela2[[#This Row],[SIEMA]],Siema2025,16,FALSE)</f>
        <v>Segunda</v>
      </c>
      <c r="L593" s="108" t="str">
        <f>IF(Tabela2[[#This Row],[Data]]="","Sem Informação",VLOOKUP(MONTH(Tabela2[[#This Row],[Data]]),'[1]Validação de dados'!$I$1:$J$13,2,0))</f>
        <v>Agosto</v>
      </c>
      <c r="M593" s="106">
        <f>YEAR(Tabela2[[#This Row],[Data]])</f>
        <v>2025</v>
      </c>
      <c r="N593" s="107" t="str">
        <f>VLOOKUP(Tabela2[[#This Row],[SIEMA]],Siema2025,17,FALSE)</f>
        <v>Matutino</v>
      </c>
      <c r="O593" s="107" t="s">
        <v>145</v>
      </c>
      <c r="P593" s="106" t="str">
        <f>VLOOKUP(Tabela2[[#This Row],[SIEMA]],Siema2025,21,FALSE)</f>
        <v>Campo terrestre de Exploração de Petróleo</v>
      </c>
      <c r="Q593" s="106" t="str">
        <f>VLOOKUP(Tabela2[[#This Row],[SIEMA]],Siema2025,7,FALSE)</f>
        <v/>
      </c>
      <c r="R593" s="106" t="str">
        <f>VLOOKUP(Tabela2[[#This Row],[SIEMA]],Siema2025,10,FALSE)</f>
        <v>Água de injeção</v>
      </c>
      <c r="S593" s="109" t="str">
        <f>IF(Q593="","", IF(Q593="NC","", IF(Q593="NE","", IF(Q593="NA","",IFERROR(VLOOKUP(Q593,[1]Produtos!$A$1:$C$2319,2,FALSE),"Não Cadastrado")))))</f>
        <v/>
      </c>
      <c r="T593" s="106" t="str">
        <f>VLOOKUP(Tabela2[[#This Row],[SIEMA]],Siema2025,11,FALSE)</f>
        <v>0.2</v>
      </c>
      <c r="U593" s="106" t="str">
        <f>VLOOKUP(Tabela2[[#This Row],[SIEMA]],Siema2025,12,FALSE)</f>
        <v>M3</v>
      </c>
      <c r="V593" s="106" t="str">
        <f>IF(Q593="","",IF(ISNUMBER(Q593)=FALSE,"Não se aplica",IFERROR(VLOOKUP(Q593,Produtos!$A$1:$C$2319,3,FALSE),"Não Cadastrado")))</f>
        <v/>
      </c>
      <c r="W593" s="106"/>
      <c r="X593" s="115" t="str">
        <f>IF(Tabela2[[#This Row],[Origem do acidente]] = "Plataforma", "PREENCHER","NA")</f>
        <v>NA</v>
      </c>
      <c r="Y593" s="111" t="str">
        <f>IF(W593="","", IF(W593="NC","", IF(W593="NE","", IF(W593="NA","",IFERROR(VLOOKUP(W593,Produtos!$A$1:$C$2319,2,FALSE),"Não Cadastrado")))))</f>
        <v/>
      </c>
      <c r="Z593" s="106"/>
      <c r="AA593" s="106" t="str">
        <f>VLOOKUP(Tabela2[[#This Row],[SIEMA]],Siema2025,12,FALSE)</f>
        <v>M3</v>
      </c>
      <c r="AB593" s="106" t="str">
        <f>IF(W593="","",IF(ISNUMBER(W593)=FALSE,"Não se aplica",IFERROR(VLOOKUP(W593,Produtos!$A$1:$C$2319,3,FALSE),"Não Cadastrado")))</f>
        <v/>
      </c>
      <c r="AC593" s="106"/>
      <c r="AD593" s="110" t="str">
        <f>IF(Tabela2[[#This Row],[Origem do acidente]] = "Plataforma", "PREENCHER","NA")</f>
        <v>NA</v>
      </c>
      <c r="AE593" s="109" t="str">
        <f>IF(AC593="","", IF(AC593="NC","", IF(AC593="NE","", IF(AC593="NA","",IFERROR(VLOOKUP(AC593,Produtos!$A$1:$C$2319,2,FALSE),"Não Cadastrado")))))</f>
        <v/>
      </c>
      <c r="AF593" s="106"/>
      <c r="AG593" s="106"/>
      <c r="AH593" s="106" t="str">
        <f>IF(AC593="","",IF(ISNUMBER(AC593)=FALSE,"Não se aplica",IFERROR(VLOOKUP(AC593,Produtos!$A$1:$C$2319,3,FALSE),"Não Cadastrado")))</f>
        <v/>
      </c>
      <c r="AI593" s="106"/>
      <c r="AJ593" s="106" t="str">
        <f>VLOOKUP(Tabela2[[#This Row],[SIEMA]],Siema2025,26,FALSE)</f>
        <v>Corrosão</v>
      </c>
      <c r="AK593" s="109"/>
      <c r="AL593" s="109"/>
      <c r="AM593" s="109"/>
      <c r="AN593" s="110" t="str">
        <f>VLOOKUP(Tabela2[[#This Row],[SIEMA]],Siema2025,51,FALSE)</f>
        <v/>
      </c>
      <c r="AO593" s="110" t="str">
        <f>VLOOKUP(Tabela2[[#This Row],[SIEMA]],Siema2025,53,FALSE)</f>
        <v/>
      </c>
      <c r="AP593" s="110" t="str">
        <f>VLOOKUP(Tabela2[[#This Row],[SIEMA]],Siema2025,55,FALSE)</f>
        <v/>
      </c>
      <c r="AQ593" s="110" t="str">
        <f>VLOOKUP(Tabela2[[#This Row],[SIEMA]],Siema2025,57,FALSE)</f>
        <v/>
      </c>
      <c r="AR593" s="110" t="str">
        <f>VLOOKUP(Tabela2[[#This Row],[SIEMA]],Siema2025,59,FALSE)</f>
        <v/>
      </c>
      <c r="AS593" s="110" t="str">
        <f>VLOOKUP(Tabela2[[#This Row],[SIEMA]],Siema2025,61,FALSE)</f>
        <v/>
      </c>
      <c r="AT593" s="110" t="str">
        <f>VLOOKUP(Tabela2[[#This Row],[SIEMA]],Siema2025,63,FALSE)</f>
        <v/>
      </c>
      <c r="AU593" s="110" t="s">
        <v>7130</v>
      </c>
      <c r="AV593" s="110" t="str">
        <f>VLOOKUP(Tabela2[[#This Row],[SIEMA]],Siema2025,67,FALSE)</f>
        <v/>
      </c>
      <c r="AW593" s="110" t="str">
        <f>VLOOKUP(Tabela2[[#This Row],[SIEMA]],Siema2025,69,FALSE)</f>
        <v/>
      </c>
      <c r="AX593" s="110" t="str">
        <f>VLOOKUP(Tabela2[[#This Row],[SIEMA]],Siema2025,71,FALSE)</f>
        <v/>
      </c>
      <c r="AY593" s="110" t="str">
        <f>VLOOKUP(Tabela2[[#This Row],[SIEMA]],Siema2025,73,FALSE)</f>
        <v/>
      </c>
      <c r="AZ593" s="110" t="str">
        <f>VLOOKUP(Tabela2[[#This Row],[SIEMA]],Siema2025,75,FALSE)</f>
        <v/>
      </c>
      <c r="BA593" s="110" t="str">
        <f>VLOOKUP(Tabela2[[#This Row],[SIEMA]],Siema2025,77,FALSE)</f>
        <v/>
      </c>
      <c r="BB593" s="110"/>
      <c r="BC593" s="110" t="str">
        <f>IF(Tabela2[[#This Row],[Outro(s) ]] = "X", "PREENCHER","NA")</f>
        <v>NA</v>
      </c>
      <c r="BD593" s="110" t="str">
        <f>VLOOKUP(Tabela2[[#This Row],[SIEMA]],Siema2025,82,FALSE)</f>
        <v/>
      </c>
      <c r="BE593" s="110" t="str">
        <f>VLOOKUP(Tabela2[[#This Row],[SIEMA]],Siema2025,81,FALSE)</f>
        <v/>
      </c>
      <c r="BF593" s="112" t="str">
        <f>VLOOKUP(Tabela2[[#This Row],[SIEMA]],Siema2025,28,FALSE)</f>
        <v>PETRORECÔNCAVO S.A.</v>
      </c>
      <c r="BG593" s="128"/>
      <c r="BH593" s="113" t="str">
        <f>VLOOKUP(Tabela2[[#This Row],[SIEMA]],Siema2025,29,FALSE)</f>
        <v>03342704000130</v>
      </c>
      <c r="BI593" s="114" t="str">
        <f>VLOOKUP(Tabela2[[#This Row],[SIEMA]],Siema2025,107,FALSE)</f>
        <v>Não</v>
      </c>
      <c r="BJ593" s="109" t="s">
        <v>7111</v>
      </c>
      <c r="BK593" s="106" t="s">
        <v>2696</v>
      </c>
      <c r="BL593" s="167">
        <v>45889</v>
      </c>
      <c r="BM593" s="110">
        <f ca="1">IF(Tabela2[[#This Row],[Data de atendimento do Ibama (considerar o primeiro documento/ação)]]="",_xlfn.DAYS(TODAY(),J593),_xlfn.DAYS(Tabela2[[#This Row],[Data de atendimento do Ibama (considerar o primeiro documento/ação)]],J593))</f>
        <v>2</v>
      </c>
      <c r="BN593" s="110" t="str">
        <f>IF(Tabela2[[#This Row],[Atendido pelo Ibama ("Não" ou "Sim")]]="Não","Preencher", IF(Tabela2[[#This Row],[Atendido pelo Ibama ("Não" ou "Sim")]]="Sim","NA",""))</f>
        <v>NA</v>
      </c>
      <c r="BO593" s="116" t="s">
        <v>7098</v>
      </c>
      <c r="BP593" s="110" t="str">
        <f>IF(Tabela2[[#This Row],[Forma de atendimento (primeiro documento/ação)]]= "Outros (especificar)", "PREENCHER","NA")</f>
        <v>NA</v>
      </c>
      <c r="BQ593" s="108" t="s">
        <v>123</v>
      </c>
      <c r="BR593" s="110" t="str">
        <f>IF(Tabela2[[#This Row],[Equipe do Ibama foi a campo? Houve sobrevoo do Poseidon?]] = "Sim", "PREENCHER","NA")</f>
        <v>NA</v>
      </c>
      <c r="BS593" s="110" t="str">
        <f>IF(Tabela2[[#This Row],[Se sim, foi emitida Ordem de Emergência? (informações vinculada à coluna CK)]] = "Sim", "PREENCHER","NA")</f>
        <v>NA</v>
      </c>
      <c r="BT593" s="110" t="str">
        <f>IF(Tabela2[[#This Row],[Foi elaborado Relatório de Vistoria pelo Ibama? (informações vinculada à coluna CK)]] = "Sim", "PREENCHER","NA")</f>
        <v>NA</v>
      </c>
      <c r="BU593" s="110" t="s">
        <v>123</v>
      </c>
      <c r="BV593" s="110" t="s">
        <v>2696</v>
      </c>
      <c r="BW593" s="110" t="s">
        <v>123</v>
      </c>
      <c r="BX593" s="108"/>
      <c r="BY593" s="122"/>
      <c r="BZ593" s="106" t="str">
        <f>IF(Tabela2[[#This Row],[Data do documento de encerramento]]="NA","NA",IF(Tabela2[[#This Row],[Data do documento de encerramento]]="","Pendente de conclusão/ encerramento",_xlfn.DAYS(Tabela2[[#This Row],[Data do documento de encerramento]],J593)))</f>
        <v>Pendente de conclusão/ encerramento</v>
      </c>
      <c r="CA593" s="109"/>
      <c r="CB593" s="109"/>
      <c r="CC593" s="109"/>
      <c r="CD593" s="109"/>
      <c r="CE593" s="109"/>
      <c r="CF593" s="109"/>
    </row>
    <row r="594" spans="1:84" s="23" customFormat="1" ht="60.75" hidden="1">
      <c r="A594" s="172">
        <v>202582132446</v>
      </c>
      <c r="B594" s="173" t="s">
        <v>9278</v>
      </c>
      <c r="C594" s="110" t="str">
        <f>VLOOKUP(Tabela2[[#This Row],[SIEMA]],Siema2025,4,FALSE)</f>
        <v xml:space="preserve"> GO</v>
      </c>
      <c r="D594" s="108" t="str">
        <f>VLOOKUP(Tabela2[[#This Row],[SIEMA]],Siema2025,3,FALSE)</f>
        <v xml:space="preserve">Anápolis </v>
      </c>
      <c r="E594" s="108" t="s">
        <v>9279</v>
      </c>
      <c r="F594" s="108" t="s">
        <v>9280</v>
      </c>
      <c r="G594" s="108" t="s">
        <v>9281</v>
      </c>
      <c r="H594" s="108" t="s">
        <v>9282</v>
      </c>
      <c r="I594" s="108" t="s">
        <v>7118</v>
      </c>
      <c r="J594" s="143">
        <f>VLOOKUP(Tabela2[[#This Row],[SIEMA]],Siema2025,2,FALSE)</f>
        <v>45889</v>
      </c>
      <c r="K594" s="143" t="str">
        <f>VLOOKUP(Tabela2[[#This Row],[SIEMA]],Siema2025,16,FALSE)</f>
        <v>Quarta</v>
      </c>
      <c r="L594" s="108" t="str">
        <f>IF(Tabela2[[#This Row],[Data]]="","Sem Informação",VLOOKUP(MONTH(Tabela2[[#This Row],[Data]]),'[1]Validação de dados'!$I$1:$J$13,2,0))</f>
        <v>Agosto</v>
      </c>
      <c r="M594" s="108">
        <f>YEAR(Tabela2[[#This Row],[Data]])</f>
        <v>2025</v>
      </c>
      <c r="N594" s="143" t="str">
        <f>VLOOKUP(Tabela2[[#This Row],[SIEMA]],Siema2025,17,FALSE)</f>
        <v>Vespertino</v>
      </c>
      <c r="O594" s="143" t="str">
        <f>VLOOKUP(Tabela2[[#This Row],[SIEMA]],Siema2025,5,FALSE)</f>
        <v>Rodovia</v>
      </c>
      <c r="P594" s="108" t="str">
        <f>VLOOKUP(Tabela2[[#This Row],[SIEMA]],Siema2025,21,FALSE)</f>
        <v>Saider da carreta abriu, ocasionando a queda da carga sobre a segunda faixa e acostamento.</v>
      </c>
      <c r="Q594" s="108">
        <v>3082</v>
      </c>
      <c r="R594" s="111" t="s">
        <v>9283</v>
      </c>
      <c r="S594" s="111" t="str">
        <f>IF(Q594="","", IF(Q594="NC","", IF(Q594="NE","", IF(Q594="NA","",IFERROR(VLOOKUP(Q594,[1]Produtos!$A$1:$C$2319,2,FALSE),"Não Cadastrado")))))</f>
        <v>SUBSTÂNCIA QUE APRESENTA RISCO PARA O MEIO AMBIENTE, LÍQUIDA, N.E.</v>
      </c>
      <c r="T594" s="108">
        <v>240</v>
      </c>
      <c r="U594" s="108" t="s">
        <v>9284</v>
      </c>
      <c r="V594" s="108">
        <f>IF(Q594="","",IF(ISNUMBER(Q594)=FALSE,"Não se aplica",IFERROR(VLOOKUP(Q594,Produtos!$A$1:$C$2319,3,FALSE),"Não Cadastrado")))</f>
        <v>9</v>
      </c>
      <c r="W594" s="108" t="str">
        <f>VLOOKUP(Tabela2[[#This Row],[SIEMA]],Siema2025,10,FALSE)</f>
        <v/>
      </c>
      <c r="X594" s="110" t="str">
        <f>IF(Tabela2[[#This Row],[Origem do acidente]] = "Plataforma", "PREENCHER","NA")</f>
        <v>NA</v>
      </c>
      <c r="Y594" s="111" t="str">
        <f>IF(W594="","", IF(W594="NC","", IF(W594="NE","", IF(W594="NA","",IFERROR(VLOOKUP(W594,Produtos!$A$1:$C$2319,2,FALSE),"Não Cadastrado")))))</f>
        <v/>
      </c>
      <c r="Z594" s="108" t="str">
        <f>VLOOKUP(Tabela2[[#This Row],[SIEMA]],Siema2025,11,FALSE)</f>
        <v xml:space="preserve"> </v>
      </c>
      <c r="AA594" s="108" t="str">
        <f>VLOOKUP(Tabela2[[#This Row],[SIEMA]],Siema2025,12,FALSE)</f>
        <v xml:space="preserve"> </v>
      </c>
      <c r="AB594" s="108" t="str">
        <f>IF(W594="","",IF(ISNUMBER(W594)=FALSE,"Não se aplica",IFERROR(VLOOKUP(W594,Produtos!$A$1:$C$2319,3,FALSE),"Não Cadastrado")))</f>
        <v/>
      </c>
      <c r="AC594" s="108"/>
      <c r="AD594" s="110" t="str">
        <f>IF(Tabela2[[#This Row],[Origem do acidente]] = "Plataforma", "PREENCHER","NA")</f>
        <v>NA</v>
      </c>
      <c r="AE594" s="111" t="str">
        <f>IF(AC594="","", IF(AC594="NC","", IF(AC594="NE","", IF(AC594="NA","",IFERROR(VLOOKUP(AC594,Produtos!$A$1:$C$2319,2,FALSE),"Não Cadastrado")))))</f>
        <v/>
      </c>
      <c r="AF594" s="108"/>
      <c r="AG594" s="108"/>
      <c r="AH594" s="108" t="str">
        <f>IF(AC594="","",IF(ISNUMBER(AC594)=FALSE,"Não se aplica",IFERROR(VLOOKUP(AC594,Produtos!$A$1:$C$2319,3,FALSE),"Não Cadastrado")))</f>
        <v/>
      </c>
      <c r="AI594" s="108"/>
      <c r="AJ594" s="108" t="str">
        <f>VLOOKUP(Tabela2[[#This Row],[SIEMA]],Siema2025,26,FALSE)</f>
        <v>Saider da carreta abriu, ocasionando a queda da carga sobre a segunda faixa e o acostamento. Carga se espalhou sendo que algumas embalagens se romperam e provocaram o derramamento do produto na via.</v>
      </c>
      <c r="AK594" s="111" t="s">
        <v>7110</v>
      </c>
      <c r="AL594" s="111"/>
      <c r="AM594" s="111"/>
      <c r="AN594" s="110" t="str">
        <f>VLOOKUP(Tabela2[[#This Row],[SIEMA]],Siema2025,51,FALSE)</f>
        <v/>
      </c>
      <c r="AO594" s="110" t="str">
        <f>VLOOKUP(Tabela2[[#This Row],[SIEMA]],Siema2025,53,FALSE)</f>
        <v/>
      </c>
      <c r="AP594" s="110" t="str">
        <f>VLOOKUP(Tabela2[[#This Row],[SIEMA]],Siema2025,55,FALSE)</f>
        <v/>
      </c>
      <c r="AQ594" s="110" t="str">
        <f>VLOOKUP(Tabela2[[#This Row],[SIEMA]],Siema2025,57,FALSE)</f>
        <v/>
      </c>
      <c r="AR594" s="110" t="str">
        <f>VLOOKUP(Tabela2[[#This Row],[SIEMA]],Siema2025,59,FALSE)</f>
        <v/>
      </c>
      <c r="AS594" s="110" t="str">
        <f>VLOOKUP(Tabela2[[#This Row],[SIEMA]],Siema2025,61,FALSE)</f>
        <v/>
      </c>
      <c r="AT594" s="110" t="str">
        <f>VLOOKUP(Tabela2[[#This Row],[SIEMA]],Siema2025,63,FALSE)</f>
        <v/>
      </c>
      <c r="AU594" s="110" t="str">
        <f>VLOOKUP(Tabela2[[#This Row],[SIEMA]],Siema2025,65,FALSE)</f>
        <v>X</v>
      </c>
      <c r="AV594" s="110" t="str">
        <f>VLOOKUP(Tabela2[[#This Row],[SIEMA]],Siema2025,67,FALSE)</f>
        <v/>
      </c>
      <c r="AW594" s="110" t="str">
        <f>VLOOKUP(Tabela2[[#This Row],[SIEMA]],Siema2025,69,FALSE)</f>
        <v/>
      </c>
      <c r="AX594" s="110" t="str">
        <f>VLOOKUP(Tabela2[[#This Row],[SIEMA]],Siema2025,71,FALSE)</f>
        <v/>
      </c>
      <c r="AY594" s="110" t="str">
        <f>VLOOKUP(Tabela2[[#This Row],[SIEMA]],Siema2025,73,FALSE)</f>
        <v/>
      </c>
      <c r="AZ594" s="110" t="str">
        <f>VLOOKUP(Tabela2[[#This Row],[SIEMA]],Siema2025,75,FALSE)</f>
        <v/>
      </c>
      <c r="BA594" s="110" t="str">
        <f>VLOOKUP(Tabela2[[#This Row],[SIEMA]],Siema2025,77,FALSE)</f>
        <v/>
      </c>
      <c r="BB594" s="110"/>
      <c r="BC594" s="110" t="str">
        <f>IF(Tabela2[[#This Row],[Outro(s) ]] = "X", "PREENCHER","NA")</f>
        <v>NA</v>
      </c>
      <c r="BD594" s="110" t="str">
        <f>VLOOKUP(Tabela2[[#This Row],[SIEMA]],Siema2025,82,FALSE)</f>
        <v/>
      </c>
      <c r="BE594" s="110" t="str">
        <f>VLOOKUP(Tabela2[[#This Row],[SIEMA]],Siema2025,81,FALSE)</f>
        <v/>
      </c>
      <c r="BF594" s="112" t="str">
        <f>VLOOKUP(Tabela2[[#This Row],[SIEMA]],Siema2025,28,FALSE)</f>
        <v>H&amp;F GOIANA AGRICOLA DO BRASIL LTDA</v>
      </c>
      <c r="BG594" s="112"/>
      <c r="BH594" s="113" t="str">
        <f>VLOOKUP(Tabela2[[#This Row],[SIEMA]],Siema2025,29,FALSE)</f>
        <v>47861748000142</v>
      </c>
      <c r="BI594" s="114" t="s">
        <v>2696</v>
      </c>
      <c r="BJ594" s="111" t="s">
        <v>7097</v>
      </c>
      <c r="BK594" s="108" t="s">
        <v>2696</v>
      </c>
      <c r="BL594" s="143">
        <v>45890</v>
      </c>
      <c r="BM594" s="110">
        <f ca="1">IF(Tabela2[[#This Row],[Data de atendimento do Ibama (considerar o primeiro documento/ação)]]="",_xlfn.DAYS(TODAY(),J594),_xlfn.DAYS(Tabela2[[#This Row],[Data de atendimento do Ibama (considerar o primeiro documento/ação)]],J594))</f>
        <v>1</v>
      </c>
      <c r="BN594" s="110" t="str">
        <f>IF(Tabela2[[#This Row],[Atendido pelo Ibama ("Não" ou "Sim")]]="Não","Preencher", IF(Tabela2[[#This Row],[Atendido pelo Ibama ("Não" ou "Sim")]]="Sim","NA",""))</f>
        <v>NA</v>
      </c>
      <c r="BO594" s="116" t="s">
        <v>7123</v>
      </c>
      <c r="BP594" s="110" t="s">
        <v>7332</v>
      </c>
      <c r="BQ594" s="108" t="s">
        <v>2696</v>
      </c>
      <c r="BR594" s="110" t="s">
        <v>2696</v>
      </c>
      <c r="BS594" s="110" t="s">
        <v>2696</v>
      </c>
      <c r="BT594" s="110" t="s">
        <v>7099</v>
      </c>
      <c r="BU594" s="110" t="s">
        <v>123</v>
      </c>
      <c r="BV594" s="110" t="s">
        <v>2696</v>
      </c>
      <c r="BW594" s="110" t="s">
        <v>123</v>
      </c>
      <c r="BX594" s="108" t="s">
        <v>7119</v>
      </c>
      <c r="BY594" s="143"/>
      <c r="BZ594" s="108" t="str">
        <f>IF(Tabela2[[#This Row],[Data do documento de encerramento]]="NA","NA",IF(Tabela2[[#This Row],[Data do documento de encerramento]]="","Pendente de conclusão/ encerramento",_xlfn.DAYS(Tabela2[[#This Row],[Data do documento de encerramento]],J594)))</f>
        <v>Pendente de conclusão/ encerramento</v>
      </c>
      <c r="CA594" s="111" t="s">
        <v>9285</v>
      </c>
      <c r="CB594" s="111"/>
      <c r="CC594" s="111"/>
      <c r="CD594" s="111"/>
      <c r="CE594" s="111"/>
      <c r="CF594" s="111"/>
    </row>
    <row r="595" spans="1:84" ht="30.75" hidden="1">
      <c r="A595" s="172">
        <v>202582246827</v>
      </c>
      <c r="B595" s="173" t="s">
        <v>9286</v>
      </c>
      <c r="C595" s="110" t="str">
        <f>VLOOKUP(Tabela2[[#This Row],[SIEMA]],Siema2025,4,FALSE)</f>
        <v xml:space="preserve"> SP</v>
      </c>
      <c r="D595" s="108" t="str">
        <f>VLOOKUP(Tabela2[[#This Row],[SIEMA]],Siema2025,3,FALSE)</f>
        <v xml:space="preserve">Matão </v>
      </c>
      <c r="E595" s="108" t="str">
        <f>VLOOKUP(Tabela2[[#This Row],[SIEMA]],Siema2025,20,FALSE)</f>
        <v>Km ferroviário 40+000</v>
      </c>
      <c r="F595" s="108"/>
      <c r="G595" s="108" t="s">
        <v>9287</v>
      </c>
      <c r="H595" s="108" t="s">
        <v>9288</v>
      </c>
      <c r="I595" s="106" t="s">
        <v>7118</v>
      </c>
      <c r="J595" s="107">
        <f>VLOOKUP(Tabela2[[#This Row],[SIEMA]],Siema2025,2,FALSE)</f>
        <v>45890</v>
      </c>
      <c r="K595" s="107" t="str">
        <f>VLOOKUP(Tabela2[[#This Row],[SIEMA]],Siema2025,16,FALSE)</f>
        <v>Quinta</v>
      </c>
      <c r="L595" s="108" t="str">
        <f>IF(Tabela2[[#This Row],[Data]]="","Sem Informação",VLOOKUP(MONTH(Tabela2[[#This Row],[Data]]),'[1]Validação de dados'!$I$1:$J$13,2,0))</f>
        <v>Agosto</v>
      </c>
      <c r="M595" s="106">
        <f>YEAR(Tabela2[[#This Row],[Data]])</f>
        <v>2025</v>
      </c>
      <c r="N595" s="107" t="str">
        <f>VLOOKUP(Tabela2[[#This Row],[SIEMA]],Siema2025,17,FALSE)</f>
        <v>Noturno</v>
      </c>
      <c r="O595" s="107" t="str">
        <f>VLOOKUP(Tabela2[[#This Row],[SIEMA]],Siema2025,5,FALSE)</f>
        <v>Ferrovia</v>
      </c>
      <c r="P595" s="106" t="str">
        <f>VLOOKUP(Tabela2[[#This Row],[SIEMA]],Siema2025,21,FALSE)</f>
        <v/>
      </c>
      <c r="Q595" s="106" t="s">
        <v>7119</v>
      </c>
      <c r="R595" s="106" t="s">
        <v>7119</v>
      </c>
      <c r="S595" s="109" t="s">
        <v>365</v>
      </c>
      <c r="T595" s="106" t="str">
        <f>VLOOKUP(Tabela2[[#This Row],[SIEMA]],Siema2025,11,FALSE)</f>
        <v>270</v>
      </c>
      <c r="U595" s="106" t="s">
        <v>7120</v>
      </c>
      <c r="V595" s="106" t="s">
        <v>7119</v>
      </c>
      <c r="W595" s="106"/>
      <c r="X595" s="115"/>
      <c r="Y595" s="111"/>
      <c r="Z595" s="106"/>
      <c r="AA595" s="106"/>
      <c r="AB595" s="106" t="str">
        <f>IF(W595="","",IF(ISNUMBER(W595)=FALSE,"Não se aplica",IFERROR(VLOOKUP(W595,Produtos!$A$1:$C$2319,3,FALSE),"Não Cadastrado")))</f>
        <v/>
      </c>
      <c r="AC595" s="106"/>
      <c r="AD595" s="110"/>
      <c r="AE595" s="109" t="str">
        <f>IF(AC595="","", IF(AC595="NC","", IF(AC595="NE","", IF(AC595="NA","",IFERROR(VLOOKUP(AC595,Produtos!$A$1:$C$2319,2,FALSE),"Não Cadastrado")))))</f>
        <v/>
      </c>
      <c r="AF595" s="106"/>
      <c r="AG595" s="106"/>
      <c r="AH595" s="106" t="str">
        <f>IF(AC595="","",IF(ISNUMBER(AC595)=FALSE,"Não se aplica",IFERROR(VLOOKUP(AC595,Produtos!$A$1:$C$2319,3,FALSE),"Não Cadastrado")))</f>
        <v/>
      </c>
      <c r="AI595" s="106"/>
      <c r="AJ595" s="106" t="str">
        <f>VLOOKUP(Tabela2[[#This Row],[SIEMA]],Siema2025,26,FALSE)</f>
        <v>Vandalismo da composição resultando na abertura de 03 vagões carregados com soja</v>
      </c>
      <c r="AK595" s="109" t="s">
        <v>7121</v>
      </c>
      <c r="AL595" s="109"/>
      <c r="AM595" s="109"/>
      <c r="AN595" s="110" t="str">
        <f>VLOOKUP(Tabela2[[#This Row],[SIEMA]],Siema2025,51,FALSE)</f>
        <v/>
      </c>
      <c r="AO595" s="110" t="str">
        <f>VLOOKUP(Tabela2[[#This Row],[SIEMA]],Siema2025,53,FALSE)</f>
        <v/>
      </c>
      <c r="AP595" s="110" t="str">
        <f>VLOOKUP(Tabela2[[#This Row],[SIEMA]],Siema2025,55,FALSE)</f>
        <v/>
      </c>
      <c r="AQ595" s="110" t="str">
        <f>VLOOKUP(Tabela2[[#This Row],[SIEMA]],Siema2025,57,FALSE)</f>
        <v/>
      </c>
      <c r="AR595" s="110" t="str">
        <f>VLOOKUP(Tabela2[[#This Row],[SIEMA]],Siema2025,59,FALSE)</f>
        <v/>
      </c>
      <c r="AS595" s="110" t="str">
        <f>VLOOKUP(Tabela2[[#This Row],[SIEMA]],Siema2025,61,FALSE)</f>
        <v/>
      </c>
      <c r="AT595" s="110" t="str">
        <f>VLOOKUP(Tabela2[[#This Row],[SIEMA]],Siema2025,63,FALSE)</f>
        <v/>
      </c>
      <c r="AU595" s="110" t="str">
        <f>VLOOKUP(Tabela2[[#This Row],[SIEMA]],Siema2025,65,FALSE)</f>
        <v>X</v>
      </c>
      <c r="AV595" s="110" t="str">
        <f>VLOOKUP(Tabela2[[#This Row],[SIEMA]],Siema2025,67,FALSE)</f>
        <v/>
      </c>
      <c r="AW595" s="110" t="str">
        <f>VLOOKUP(Tabela2[[#This Row],[SIEMA]],Siema2025,69,FALSE)</f>
        <v/>
      </c>
      <c r="AX595" s="110" t="str">
        <f>VLOOKUP(Tabela2[[#This Row],[SIEMA]],Siema2025,71,FALSE)</f>
        <v/>
      </c>
      <c r="AY595" s="110" t="str">
        <f>VLOOKUP(Tabela2[[#This Row],[SIEMA]],Siema2025,73,FALSE)</f>
        <v/>
      </c>
      <c r="AZ595" s="110" t="str">
        <f>VLOOKUP(Tabela2[[#This Row],[SIEMA]],Siema2025,75,FALSE)</f>
        <v/>
      </c>
      <c r="BA595" s="110" t="str">
        <f>VLOOKUP(Tabela2[[#This Row],[SIEMA]],Siema2025,77,FALSE)</f>
        <v/>
      </c>
      <c r="BB595" s="110" t="str">
        <f>VLOOKUP(Tabela2[[#This Row],[SIEMA]],Siema2025,79,FALSE)</f>
        <v/>
      </c>
      <c r="BC595" s="110" t="str">
        <f>IF(Tabela2[[#This Row],[Outro(s) ]] = "X", "PREENCHER","NA")</f>
        <v>NA</v>
      </c>
      <c r="BD595" s="110" t="str">
        <f>VLOOKUP(Tabela2[[#This Row],[SIEMA]],Siema2025,82,FALSE)</f>
        <v/>
      </c>
      <c r="BE595" s="110" t="str">
        <f>VLOOKUP(Tabela2[[#This Row],[SIEMA]],Siema2025,81,FALSE)</f>
        <v/>
      </c>
      <c r="BF595" s="112" t="s">
        <v>3066</v>
      </c>
      <c r="BG595" s="112" t="s">
        <v>7122</v>
      </c>
      <c r="BH595" s="113" t="str">
        <f>VLOOKUP(Tabela2[[#This Row],[SIEMA]],Siema2025,29,FALSE)</f>
        <v/>
      </c>
      <c r="BI595" s="114" t="str">
        <f>VLOOKUP(Tabela2[[#This Row],[SIEMA]],Siema2025,107,FALSE)</f>
        <v>Não</v>
      </c>
      <c r="BJ595" s="109" t="s">
        <v>7097</v>
      </c>
      <c r="BK595" s="106" t="s">
        <v>2696</v>
      </c>
      <c r="BL595" s="143">
        <v>45896</v>
      </c>
      <c r="BM595" s="110">
        <f ca="1">IF(Tabela2[[#This Row],[Data de atendimento do Ibama (considerar o primeiro documento/ação)]]="",_xlfn.DAYS(TODAY(),J595),_xlfn.DAYS(Tabela2[[#This Row],[Data de atendimento do Ibama (considerar o primeiro documento/ação)]],J595))</f>
        <v>6</v>
      </c>
      <c r="BN595" s="110" t="str">
        <f>IF(Tabela2[[#This Row],[Atendido pelo Ibama ("Não" ou "Sim")]]="Não","Preencher", IF(Tabela2[[#This Row],[Atendido pelo Ibama ("Não" ou "Sim")]]="Sim","NA",""))</f>
        <v>NA</v>
      </c>
      <c r="BO595" s="116" t="s">
        <v>7098</v>
      </c>
      <c r="BP595" s="110" t="str">
        <f>IF(Tabela2[[#This Row],[Forma de atendimento (primeiro documento/ação)]]= "Outros (especificar)", "PREENCHER","NA")</f>
        <v>NA</v>
      </c>
      <c r="BQ595" s="108" t="s">
        <v>123</v>
      </c>
      <c r="BR595" s="110" t="str">
        <f>IF(Tabela2[[#This Row],[Equipe do Ibama foi a campo? Houve sobrevoo do Poseidon?]] = "Sim", "PREENCHER","NA")</f>
        <v>NA</v>
      </c>
      <c r="BS595" s="110" t="str">
        <f>IF(Tabela2[[#This Row],[Se sim, foi emitida Ordem de Emergência? (informações vinculada à coluna CK)]] = "Sim", "PREENCHER","NA")</f>
        <v>NA</v>
      </c>
      <c r="BT595" s="110" t="s">
        <v>6834</v>
      </c>
      <c r="BU595" s="110" t="s">
        <v>123</v>
      </c>
      <c r="BV595" s="110" t="s">
        <v>123</v>
      </c>
      <c r="BW595" s="110" t="s">
        <v>123</v>
      </c>
      <c r="BX595" s="108"/>
      <c r="BY595" s="143"/>
      <c r="BZ595" s="106" t="str">
        <f>IF(Tabela2[[#This Row],[Data do documento de encerramento]]="NA","NA",IF(Tabela2[[#This Row],[Data do documento de encerramento]]="","Pendente de conclusão/ encerramento",_xlfn.DAYS(Tabela2[[#This Row],[Data do documento de encerramento]],J595)))</f>
        <v>Pendente de conclusão/ encerramento</v>
      </c>
      <c r="CA595" s="109"/>
      <c r="CB595" s="109"/>
      <c r="CC595" s="109"/>
      <c r="CD595" s="109"/>
      <c r="CE595" s="109"/>
      <c r="CF595" s="109"/>
    </row>
    <row r="596" spans="1:84" s="23" customFormat="1" ht="30.75" hidden="1">
      <c r="A596" s="172">
        <v>202582528809</v>
      </c>
      <c r="B596" s="173" t="s">
        <v>9289</v>
      </c>
      <c r="C596" s="110" t="str">
        <f>VLOOKUP(Tabela2[[#This Row],[SIEMA]],Siema2025,4,FALSE)</f>
        <v xml:space="preserve"> SE</v>
      </c>
      <c r="D596" s="108" t="str">
        <f>VLOOKUP(Tabela2[[#This Row],[SIEMA]],Siema2025,3,FALSE)</f>
        <v xml:space="preserve">Carmópolis </v>
      </c>
      <c r="E596" s="108" t="str">
        <f>VLOOKUP(Tabela2[[#This Row],[SIEMA]],Siema2025,20,FALSE)</f>
        <v>Estação Central de Bonsucesso, Carmópolis-SE.</v>
      </c>
      <c r="F596" s="108"/>
      <c r="G596" s="182" t="s">
        <v>9290</v>
      </c>
      <c r="H596" s="182" t="s">
        <v>9291</v>
      </c>
      <c r="I596" s="106" t="s">
        <v>7456</v>
      </c>
      <c r="J596" s="107">
        <f>VLOOKUP(Tabela2[[#This Row],[SIEMA]],Siema2025,2,FALSE)</f>
        <v>45890</v>
      </c>
      <c r="K596" s="107" t="str">
        <f>VLOOKUP(Tabela2[[#This Row],[SIEMA]],Siema2025,16,FALSE)</f>
        <v>Quinta</v>
      </c>
      <c r="L596" s="108" t="str">
        <f>IF(Tabela2[[#This Row],[Data]]="","Sem Informação",VLOOKUP(MONTH(Tabela2[[#This Row],[Data]]),'[1]Validação de dados'!$I$1:$J$13,2,0))</f>
        <v>Agosto</v>
      </c>
      <c r="M596" s="106">
        <f>YEAR(Tabela2[[#This Row],[Data]])</f>
        <v>2025</v>
      </c>
      <c r="N596" s="107" t="str">
        <f>VLOOKUP(Tabela2[[#This Row],[SIEMA]],Siema2025,17,FALSE)</f>
        <v>Noturno</v>
      </c>
      <c r="O596" s="107" t="s">
        <v>145</v>
      </c>
      <c r="P596" s="106" t="str">
        <f>VLOOKUP(Tabela2[[#This Row],[SIEMA]],Siema2025,21,FALSE)</f>
        <v>Poço terrestre</v>
      </c>
      <c r="Q596" s="106" t="str">
        <f>VLOOKUP(Tabela2[[#This Row],[SIEMA]],Siema2025,7,FALSE)</f>
        <v/>
      </c>
      <c r="R596" s="106" t="str">
        <f>VLOOKUP(Tabela2[[#This Row],[SIEMA]],Siema2025,10,FALSE)</f>
        <v>Água de injeção</v>
      </c>
      <c r="S596" s="109" t="str">
        <f>IF(Q596="","", IF(Q596="NC","", IF(Q596="NE","", IF(Q596="NA","",IFERROR(VLOOKUP(Q596,[1]Produtos!$A$1:$C$2319,2,FALSE),"Não Cadastrado")))))</f>
        <v/>
      </c>
      <c r="T596" s="106" t="str">
        <f>VLOOKUP(Tabela2[[#This Row],[SIEMA]],Siema2025,11,FALSE)</f>
        <v>4.98</v>
      </c>
      <c r="U596" s="106" t="str">
        <f>VLOOKUP(Tabela2[[#This Row],[SIEMA]],Siema2025,12,FALSE)</f>
        <v>M3</v>
      </c>
      <c r="V596" s="106" t="str">
        <f>IF(Q596="","",IF(ISNUMBER(Q596)=FALSE,"Não se aplica",IFERROR(VLOOKUP(Q596,Produtos!$A$1:$C$2319,3,FALSE),"Não Cadastrado")))</f>
        <v/>
      </c>
      <c r="W596" s="106"/>
      <c r="X596" s="115" t="str">
        <f>IF(Tabela2[[#This Row],[Origem do acidente]] = "Plataforma", "PREENCHER","NA")</f>
        <v>NA</v>
      </c>
      <c r="Y596" s="111" t="str">
        <f>IF(W596="","", IF(W596="NC","", IF(W596="NE","", IF(W596="NA","",IFERROR(VLOOKUP(W596,Produtos!$A$1:$C$2319,2,FALSE),"Não Cadastrado")))))</f>
        <v/>
      </c>
      <c r="Z596" s="106"/>
      <c r="AA596" s="106" t="str">
        <f>VLOOKUP(Tabela2[[#This Row],[SIEMA]],Siema2025,12,FALSE)</f>
        <v>M3</v>
      </c>
      <c r="AB596" s="106" t="str">
        <f>IF(W596="","",IF(ISNUMBER(W596)=FALSE,"Não se aplica",IFERROR(VLOOKUP(W596,Produtos!$A$1:$C$2319,3,FALSE),"Não Cadastrado")))</f>
        <v/>
      </c>
      <c r="AC596" s="106"/>
      <c r="AD596" s="110" t="str">
        <f>IF(Tabela2[[#This Row],[Origem do acidente]] = "Plataforma", "PREENCHER","NA")</f>
        <v>NA</v>
      </c>
      <c r="AE596" s="109" t="str">
        <f>IF(AC596="","", IF(AC596="NC","", IF(AC596="NE","", IF(AC596="NA","",IFERROR(VLOOKUP(AC596,Produtos!$A$1:$C$2319,2,FALSE),"Não Cadastrado")))))</f>
        <v/>
      </c>
      <c r="AF596" s="106"/>
      <c r="AG596" s="106"/>
      <c r="AH596" s="106" t="str">
        <f>IF(AC596="","",IF(ISNUMBER(AC596)=FALSE,"Não se aplica",IFERROR(VLOOKUP(AC596,Produtos!$A$1:$C$2319,3,FALSE),"Não Cadastrado")))</f>
        <v/>
      </c>
      <c r="AI596" s="106"/>
      <c r="AJ596" s="106" t="str">
        <f>VLOOKUP(Tabela2[[#This Row],[SIEMA]],Siema2025,26,FALSE)</f>
        <v>Causa: Falha na junta.</v>
      </c>
      <c r="AK596" s="109"/>
      <c r="AL596" s="109"/>
      <c r="AM596" s="109"/>
      <c r="AN596" s="110" t="str">
        <f>VLOOKUP(Tabela2[[#This Row],[SIEMA]],Siema2025,51,FALSE)</f>
        <v/>
      </c>
      <c r="AO596" s="110" t="str">
        <f>VLOOKUP(Tabela2[[#This Row],[SIEMA]],Siema2025,53,FALSE)</f>
        <v/>
      </c>
      <c r="AP596" s="110" t="str">
        <f>VLOOKUP(Tabela2[[#This Row],[SIEMA]],Siema2025,55,FALSE)</f>
        <v/>
      </c>
      <c r="AQ596" s="110" t="str">
        <f>VLOOKUP(Tabela2[[#This Row],[SIEMA]],Siema2025,57,FALSE)</f>
        <v/>
      </c>
      <c r="AR596" s="110" t="str">
        <f>VLOOKUP(Tabela2[[#This Row],[SIEMA]],Siema2025,59,FALSE)</f>
        <v/>
      </c>
      <c r="AS596" s="110" t="str">
        <f>VLOOKUP(Tabela2[[#This Row],[SIEMA]],Siema2025,61,FALSE)</f>
        <v/>
      </c>
      <c r="AT596" s="110" t="str">
        <f>VLOOKUP(Tabela2[[#This Row],[SIEMA]],Siema2025,63,FALSE)</f>
        <v/>
      </c>
      <c r="AU596" s="110" t="str">
        <f>VLOOKUP(Tabela2[[#This Row],[SIEMA]],Siema2025,65,FALSE)</f>
        <v/>
      </c>
      <c r="AV596" s="110" t="str">
        <f>VLOOKUP(Tabela2[[#This Row],[SIEMA]],Siema2025,67,FALSE)</f>
        <v/>
      </c>
      <c r="AW596" s="110" t="str">
        <f>VLOOKUP(Tabela2[[#This Row],[SIEMA]],Siema2025,69,FALSE)</f>
        <v/>
      </c>
      <c r="AX596" s="110" t="str">
        <f>VLOOKUP(Tabela2[[#This Row],[SIEMA]],Siema2025,71,FALSE)</f>
        <v/>
      </c>
      <c r="AY596" s="110" t="str">
        <f>VLOOKUP(Tabela2[[#This Row],[SIEMA]],Siema2025,73,FALSE)</f>
        <v/>
      </c>
      <c r="AZ596" s="110" t="str">
        <f>VLOOKUP(Tabela2[[#This Row],[SIEMA]],Siema2025,75,FALSE)</f>
        <v/>
      </c>
      <c r="BA596" s="110" t="str">
        <f>VLOOKUP(Tabela2[[#This Row],[SIEMA]],Siema2025,77,FALSE)</f>
        <v/>
      </c>
      <c r="BB596" s="110" t="str">
        <f>VLOOKUP(Tabela2[[#This Row],[SIEMA]],Siema2025,79,FALSE)</f>
        <v/>
      </c>
      <c r="BC596" s="110" t="str">
        <f>IF(Tabela2[[#This Row],[Outro(s) ]] = "X", "PREENCHER","NA")</f>
        <v>NA</v>
      </c>
      <c r="BD596" s="110" t="str">
        <f>VLOOKUP(Tabela2[[#This Row],[SIEMA]],Siema2025,82,FALSE)</f>
        <v>X</v>
      </c>
      <c r="BE596" s="110" t="str">
        <f>VLOOKUP(Tabela2[[#This Row],[SIEMA]],Siema2025,81,FALSE)</f>
        <v/>
      </c>
      <c r="BF596" s="112" t="str">
        <f>VLOOKUP(Tabela2[[#This Row],[SIEMA]],Siema2025,28,FALSE)</f>
        <v>Carmo Energy S.A.</v>
      </c>
      <c r="BG596" s="112"/>
      <c r="BH596" s="113" t="str">
        <f>VLOOKUP(Tabela2[[#This Row],[SIEMA]],Siema2025,29,FALSE)</f>
        <v>41955491000101</v>
      </c>
      <c r="BI596" s="114" t="str">
        <f>VLOOKUP(Tabela2[[#This Row],[SIEMA]],Siema2025,107,FALSE)</f>
        <v>Não</v>
      </c>
      <c r="BJ596" s="109" t="s">
        <v>7111</v>
      </c>
      <c r="BK596" s="106" t="s">
        <v>2696</v>
      </c>
      <c r="BL596" s="143">
        <v>45953</v>
      </c>
      <c r="BM596" s="110">
        <f ca="1">IF(Tabela2[[#This Row],[Data de atendimento do Ibama (considerar o primeiro documento/ação)]]="",_xlfn.DAYS(TODAY(),J596),_xlfn.DAYS(Tabela2[[#This Row],[Data de atendimento do Ibama (considerar o primeiro documento/ação)]],J596))</f>
        <v>63</v>
      </c>
      <c r="BN596" s="110" t="str">
        <f>IF(Tabela2[[#This Row],[Atendido pelo Ibama ("Não" ou "Sim")]]="Não","Preencher", IF(Tabela2[[#This Row],[Atendido pelo Ibama ("Não" ou "Sim")]]="Sim","NA",""))</f>
        <v>NA</v>
      </c>
      <c r="BO596" s="116" t="s">
        <v>7098</v>
      </c>
      <c r="BP596" s="110" t="str">
        <f>IF(Tabela2[[#This Row],[Forma de atendimento (primeiro documento/ação)]]= "Outros (especificar)", "PREENCHER","NA")</f>
        <v>NA</v>
      </c>
      <c r="BQ596" s="108" t="s">
        <v>123</v>
      </c>
      <c r="BR596" s="110" t="str">
        <f>IF(Tabela2[[#This Row],[Equipe do Ibama foi a campo? Houve sobrevoo do Poseidon?]] = "Sim", "PREENCHER","NA")</f>
        <v>NA</v>
      </c>
      <c r="BS596" s="110" t="str">
        <f>IF(Tabela2[[#This Row],[Se sim, foi emitida Ordem de Emergência? (informações vinculada à coluna CK)]] = "Sim", "PREENCHER","NA")</f>
        <v>NA</v>
      </c>
      <c r="BT596" s="110" t="str">
        <f>IF(Tabela2[[#This Row],[Foi elaborado Relatório de Vistoria pelo Ibama? (informações vinculada à coluna CK)]] = "Sim", "PREENCHER","NA")</f>
        <v>NA</v>
      </c>
      <c r="BU596" s="110" t="s">
        <v>123</v>
      </c>
      <c r="BV596" s="110" t="s">
        <v>2696</v>
      </c>
      <c r="BW596" s="110" t="s">
        <v>123</v>
      </c>
      <c r="BX596" s="108"/>
      <c r="BY596" s="143"/>
      <c r="BZ596" s="106" t="str">
        <f>IF(Tabela2[[#This Row],[Data do documento de encerramento]]="NA","NA",IF(Tabela2[[#This Row],[Data do documento de encerramento]]="","Pendente de conclusão/ encerramento",_xlfn.DAYS(Tabela2[[#This Row],[Data do documento de encerramento]],J596)))</f>
        <v>Pendente de conclusão/ encerramento</v>
      </c>
      <c r="CA596" s="109"/>
      <c r="CB596" s="109"/>
      <c r="CC596" s="109"/>
      <c r="CD596" s="138"/>
      <c r="CE596" s="109"/>
      <c r="CF596" s="109"/>
    </row>
    <row r="597" spans="1:84" ht="76.5" hidden="1">
      <c r="A597" s="172">
        <v>202582225250</v>
      </c>
      <c r="B597" s="173" t="s">
        <v>9292</v>
      </c>
      <c r="C597" s="110" t="str">
        <f>VLOOKUP(Tabela2[[#This Row],[SIEMA]],Siema2025,4,FALSE)</f>
        <v xml:space="preserve"> BA</v>
      </c>
      <c r="D597" s="108" t="str">
        <f>VLOOKUP(Tabela2[[#This Row],[SIEMA]],Siema2025,3,FALSE)</f>
        <v xml:space="preserve">Palmeiras </v>
      </c>
      <c r="E597" s="108" t="s">
        <v>9293</v>
      </c>
      <c r="F597" s="108" t="s">
        <v>8884</v>
      </c>
      <c r="G597" s="108" t="s">
        <v>9294</v>
      </c>
      <c r="H597" s="108" t="s">
        <v>9295</v>
      </c>
      <c r="I597" s="106" t="s">
        <v>7118</v>
      </c>
      <c r="J597" s="107">
        <f>VLOOKUP(Tabela2[[#This Row],[SIEMA]],Siema2025,2,FALSE)</f>
        <v>45891</v>
      </c>
      <c r="K597" s="107" t="str">
        <f>VLOOKUP(Tabela2[[#This Row],[SIEMA]],Siema2025,16,FALSE)</f>
        <v>Sexta</v>
      </c>
      <c r="L597" s="108" t="str">
        <f>IF(Tabela2[[#This Row],[Data]]="","Sem Informação",VLOOKUP(MONTH(Tabela2[[#This Row],[Data]]),'[1]Validação de dados'!$I$1:$J$13,2,0))</f>
        <v>Agosto</v>
      </c>
      <c r="M597" s="106">
        <f>YEAR(Tabela2[[#This Row],[Data]])</f>
        <v>2025</v>
      </c>
      <c r="N597" s="107" t="str">
        <f>VLOOKUP(Tabela2[[#This Row],[SIEMA]],Siema2025,17,FALSE)</f>
        <v>Matutino</v>
      </c>
      <c r="O597" s="107" t="str">
        <f>VLOOKUP(Tabela2[[#This Row],[SIEMA]],Siema2025,5,FALSE)</f>
        <v>Rodovia</v>
      </c>
      <c r="P597" s="106" t="str">
        <f>VLOOKUP(Tabela2[[#This Row],[SIEMA]],Siema2025,21,FALSE)</f>
        <v/>
      </c>
      <c r="Q597" s="106">
        <v>3475</v>
      </c>
      <c r="R597" s="106" t="str">
        <f>VLOOKUP(Tabela2[[#This Row],[SIEMA]],Siema2025,10,FALSE)</f>
        <v/>
      </c>
      <c r="S597" s="109" t="str">
        <f>IF(Q597="","", IF(Q597="NC","", IF(Q597="NE","", IF(Q597="NA","",IFERROR(VLOOKUP(Q597,[1]Produtos!$A$1:$C$2319,2,FALSE),"Não Cadastrado")))))</f>
        <v>MISTURA DE ETANOL E GASOLINA ou MISTURA DE ETANOL E COMBUSTÍVEL PARA MOTORES  com mais de
10% de etanol</v>
      </c>
      <c r="T597" s="106">
        <v>15000</v>
      </c>
      <c r="U597" s="106" t="s">
        <v>648</v>
      </c>
      <c r="V597" s="106">
        <f>IF(Q597="","",IF(ISNUMBER(Q597)=FALSE,"Não se aplica",IFERROR(VLOOKUP(Q597,Produtos!$A$1:$C$2319,3,FALSE),"Não Cadastrado")))</f>
        <v>3</v>
      </c>
      <c r="W597" s="106" t="str">
        <f>VLOOKUP(Tabela2[[#This Row],[SIEMA]],Siema2025,10,FALSE)</f>
        <v/>
      </c>
      <c r="X597" s="115" t="str">
        <f>IF(Tabela2[[#This Row],[Origem do acidente]] = "Plataforma", "PREENCHER","NA")</f>
        <v>NA</v>
      </c>
      <c r="Y597" s="111" t="str">
        <f>IF(W597="","", IF(W597="NC","", IF(W597="NE","", IF(W597="NA","",IFERROR(VLOOKUP(W597,Produtos!$A$1:$C$2319,2,FALSE),"Não Cadastrado")))))</f>
        <v/>
      </c>
      <c r="Z597" s="106" t="str">
        <f>VLOOKUP(Tabela2[[#This Row],[SIEMA]],Siema2025,11,FALSE)</f>
        <v xml:space="preserve"> </v>
      </c>
      <c r="AA597" s="106" t="str">
        <f>VLOOKUP(Tabela2[[#This Row],[SIEMA]],Siema2025,12,FALSE)</f>
        <v xml:space="preserve"> </v>
      </c>
      <c r="AB597" s="106" t="str">
        <f>IF(W597="","",IF(ISNUMBER(W597)=FALSE,"Não se aplica",IFERROR(VLOOKUP(W597,Produtos!$A$1:$C$2319,3,FALSE),"Não Cadastrado")))</f>
        <v/>
      </c>
      <c r="AC597" s="106"/>
      <c r="AD597" s="110" t="str">
        <f>IF(Tabela2[[#This Row],[Origem do acidente]] = "Plataforma", "PREENCHER","NA")</f>
        <v>NA</v>
      </c>
      <c r="AE597" s="109" t="str">
        <f>IF(AC597="","", IF(AC597="NC","", IF(AC597="NE","", IF(AC597="NA","",IFERROR(VLOOKUP(AC597,Produtos!$A$1:$C$2319,2,FALSE),"Não Cadastrado")))))</f>
        <v/>
      </c>
      <c r="AF597" s="106"/>
      <c r="AG597" s="106"/>
      <c r="AH597" s="106" t="str">
        <f>IF(AC597="","",IF(ISNUMBER(AC597)=FALSE,"Não se aplica",IFERROR(VLOOKUP(AC597,Produtos!$A$1:$C$2319,3,FALSE),"Não Cadastrado")))</f>
        <v/>
      </c>
      <c r="AI597" s="106"/>
      <c r="AJ597" s="106" t="str">
        <f>VLOOKUP(Tabela2[[#This Row],[SIEMA]],Siema2025,26,FALSE)</f>
        <v>Falta de atenção do condutor ou excesso de velocidade.</v>
      </c>
      <c r="AK597" s="109" t="s">
        <v>7356</v>
      </c>
      <c r="AL597" s="109" t="s">
        <v>7175</v>
      </c>
      <c r="AM597" s="109"/>
      <c r="AN597" s="110" t="str">
        <f>VLOOKUP(Tabela2[[#This Row],[SIEMA]],Siema2025,51,FALSE)</f>
        <v>X</v>
      </c>
      <c r="AO597" s="110" t="str">
        <f>VLOOKUP(Tabela2[[#This Row],[SIEMA]],Siema2025,53,FALSE)</f>
        <v/>
      </c>
      <c r="AP597" s="110" t="str">
        <f>VLOOKUP(Tabela2[[#This Row],[SIEMA]],Siema2025,55,FALSE)</f>
        <v/>
      </c>
      <c r="AQ597" s="110" t="str">
        <f>VLOOKUP(Tabela2[[#This Row],[SIEMA]],Siema2025,57,FALSE)</f>
        <v/>
      </c>
      <c r="AR597" s="110" t="str">
        <f>VLOOKUP(Tabela2[[#This Row],[SIEMA]],Siema2025,59,FALSE)</f>
        <v/>
      </c>
      <c r="AS597" s="110" t="str">
        <f>VLOOKUP(Tabela2[[#This Row],[SIEMA]],Siema2025,61,FALSE)</f>
        <v/>
      </c>
      <c r="AT597" s="110" t="str">
        <f>VLOOKUP(Tabela2[[#This Row],[SIEMA]],Siema2025,63,FALSE)</f>
        <v/>
      </c>
      <c r="AU597" s="110" t="str">
        <f>VLOOKUP(Tabela2[[#This Row],[SIEMA]],Siema2025,65,FALSE)</f>
        <v>X</v>
      </c>
      <c r="AV597" s="110" t="str">
        <f>VLOOKUP(Tabela2[[#This Row],[SIEMA]],Siema2025,67,FALSE)</f>
        <v/>
      </c>
      <c r="AW597" s="110" t="str">
        <f>VLOOKUP(Tabela2[[#This Row],[SIEMA]],Siema2025,69,FALSE)</f>
        <v/>
      </c>
      <c r="AX597" s="110" t="str">
        <f>VLOOKUP(Tabela2[[#This Row],[SIEMA]],Siema2025,71,FALSE)</f>
        <v/>
      </c>
      <c r="AY597" s="110" t="str">
        <f>VLOOKUP(Tabela2[[#This Row],[SIEMA]],Siema2025,73,FALSE)</f>
        <v/>
      </c>
      <c r="AZ597" s="110" t="str">
        <f>VLOOKUP(Tabela2[[#This Row],[SIEMA]],Siema2025,75,FALSE)</f>
        <v/>
      </c>
      <c r="BA597" s="110" t="str">
        <f>VLOOKUP(Tabela2[[#This Row],[SIEMA]],Siema2025,77,FALSE)</f>
        <v/>
      </c>
      <c r="BB597" s="110" t="str">
        <f>VLOOKUP(Tabela2[[#This Row],[SIEMA]],Siema2025,79,FALSE)</f>
        <v/>
      </c>
      <c r="BC597" s="110" t="str">
        <f>IF(Tabela2[[#This Row],[Outro(s) ]] = "X", "PREENCHER","NA")</f>
        <v>NA</v>
      </c>
      <c r="BD597" s="110" t="str">
        <f>VLOOKUP(Tabela2[[#This Row],[SIEMA]],Siema2025,82,FALSE)</f>
        <v/>
      </c>
      <c r="BE597" s="110" t="str">
        <f>VLOOKUP(Tabela2[[#This Row],[SIEMA]],Siema2025,81,FALSE)</f>
        <v/>
      </c>
      <c r="BF597" s="112" t="str">
        <f>VLOOKUP(Tabela2[[#This Row],[SIEMA]],Siema2025,28,FALSE)</f>
        <v>L R TRANSPORTES E SERVIÇOS LOGISTICA</v>
      </c>
      <c r="BG597" s="112"/>
      <c r="BH597" s="113" t="str">
        <f>VLOOKUP(Tabela2[[#This Row],[SIEMA]],Siema2025,29,FALSE)</f>
        <v>46383299000101</v>
      </c>
      <c r="BI597" s="114" t="s">
        <v>7062</v>
      </c>
      <c r="BJ597" s="109" t="s">
        <v>7097</v>
      </c>
      <c r="BK597" s="106" t="s">
        <v>2696</v>
      </c>
      <c r="BL597" s="143">
        <v>45894</v>
      </c>
      <c r="BM597" s="110">
        <f ca="1">IF(Tabela2[[#This Row],[Data de atendimento do Ibama (considerar o primeiro documento/ação)]]="",_xlfn.DAYS(TODAY(),J597),_xlfn.DAYS(Tabela2[[#This Row],[Data de atendimento do Ibama (considerar o primeiro documento/ação)]],J597))</f>
        <v>3</v>
      </c>
      <c r="BN597" s="110" t="str">
        <f>IF(Tabela2[[#This Row],[Atendido pelo Ibama ("Não" ou "Sim")]]="Não","Preencher", IF(Tabela2[[#This Row],[Atendido pelo Ibama ("Não" ou "Sim")]]="Sim","NA",""))</f>
        <v>NA</v>
      </c>
      <c r="BO597" s="116" t="s">
        <v>7098</v>
      </c>
      <c r="BP597" s="110" t="str">
        <f>IF(Tabela2[[#This Row],[Forma de atendimento (primeiro documento/ação)]]= "Outros (especificar)", "PREENCHER","NA")</f>
        <v>NA</v>
      </c>
      <c r="BQ597" s="108" t="s">
        <v>123</v>
      </c>
      <c r="BR597" s="110" t="str">
        <f>IF(Tabela2[[#This Row],[Equipe do Ibama foi a campo? Houve sobrevoo do Poseidon?]] = "Sim", "PREENCHER","NA")</f>
        <v>NA</v>
      </c>
      <c r="BS597" s="110" t="str">
        <f>IF(Tabela2[[#This Row],[Se sim, foi emitida Ordem de Emergência? (informações vinculada à coluna CK)]] = "Sim", "PREENCHER","NA")</f>
        <v>NA</v>
      </c>
      <c r="BT597" s="110" t="s">
        <v>7125</v>
      </c>
      <c r="BU597" s="110" t="s">
        <v>123</v>
      </c>
      <c r="BV597" s="110" t="s">
        <v>123</v>
      </c>
      <c r="BW597" s="110" t="s">
        <v>123</v>
      </c>
      <c r="BX597" s="108" t="s">
        <v>7119</v>
      </c>
      <c r="BY597" s="143"/>
      <c r="BZ597" s="106" t="str">
        <f>IF(Tabela2[[#This Row],[Data do documento de encerramento]]="NA","NA",IF(Tabela2[[#This Row],[Data do documento de encerramento]]="","Pendente de conclusão/ encerramento",_xlfn.DAYS(Tabela2[[#This Row],[Data do documento de encerramento]],J597)))</f>
        <v>Pendente de conclusão/ encerramento</v>
      </c>
      <c r="CA597" s="109" t="s">
        <v>7344</v>
      </c>
      <c r="CB597" s="109"/>
      <c r="CC597" s="138"/>
      <c r="CD597" s="109"/>
      <c r="CE597" s="109"/>
      <c r="CF597" s="109"/>
    </row>
    <row r="598" spans="1:84" s="23" customFormat="1" ht="30.75" hidden="1">
      <c r="A598" s="172">
        <v>202582232417</v>
      </c>
      <c r="B598" s="173" t="s">
        <v>9296</v>
      </c>
      <c r="C598" s="110" t="str">
        <f>VLOOKUP(Tabela2[[#This Row],[SIEMA]],Siema2025,4,FALSE)</f>
        <v xml:space="preserve"> MG</v>
      </c>
      <c r="D598" s="108" t="str">
        <f>VLOOKUP(Tabela2[[#This Row],[SIEMA]],Siema2025,3,FALSE)</f>
        <v xml:space="preserve">Canápolis </v>
      </c>
      <c r="E598" s="108" t="s">
        <v>7372</v>
      </c>
      <c r="F598" s="108" t="s">
        <v>9297</v>
      </c>
      <c r="G598" s="108" t="s">
        <v>9298</v>
      </c>
      <c r="H598" s="108" t="s">
        <v>9299</v>
      </c>
      <c r="I598" s="106" t="s">
        <v>7118</v>
      </c>
      <c r="J598" s="107">
        <f>VLOOKUP(Tabela2[[#This Row],[SIEMA]],Siema2025,2,FALSE)</f>
        <v>45891</v>
      </c>
      <c r="K598" s="107" t="str">
        <f>VLOOKUP(Tabela2[[#This Row],[SIEMA]],Siema2025,16,FALSE)</f>
        <v>Sexta</v>
      </c>
      <c r="L598" s="108" t="str">
        <f>IF(Tabela2[[#This Row],[Data]]="","Sem Informação",VLOOKUP(MONTH(Tabela2[[#This Row],[Data]]),'[1]Validação de dados'!$I$1:$J$13,2,0))</f>
        <v>Agosto</v>
      </c>
      <c r="M598" s="106">
        <f>YEAR(Tabela2[[#This Row],[Data]])</f>
        <v>2025</v>
      </c>
      <c r="N598" s="107" t="str">
        <f>VLOOKUP(Tabela2[[#This Row],[SIEMA]],Siema2025,17,FALSE)</f>
        <v>Madrugada</v>
      </c>
      <c r="O598" s="107" t="str">
        <f>VLOOKUP(Tabela2[[#This Row],[SIEMA]],Siema2025,5,FALSE)</f>
        <v>Rodovia</v>
      </c>
      <c r="P598" s="106" t="str">
        <f>VLOOKUP(Tabela2[[#This Row],[SIEMA]],Siema2025,21,FALSE)</f>
        <v>Veículo seguia em sentido sul sobre a segunda faixa quando veio a perder o controle do veículo e saiu da pista, tombando sobre a área de domínio.</v>
      </c>
      <c r="Q598" s="106">
        <v>1170</v>
      </c>
      <c r="R598" s="106" t="str">
        <f>VLOOKUP(Tabela2[[#This Row],[SIEMA]],Siema2025,10,FALSE)</f>
        <v/>
      </c>
      <c r="S598" s="109" t="str">
        <f>IF(Q598="","", IF(Q598="NC","", IF(Q598="NE","", IF(Q598="NA","",IFERROR(VLOOKUP(Q598,[1]Produtos!$A$1:$C$2319,2,FALSE),"Não Cadastrado")))))</f>
        <v>ÁLCOOL ETÍLICO, ETANOL</v>
      </c>
      <c r="T598" s="106">
        <v>48716</v>
      </c>
      <c r="U598" s="106" t="s">
        <v>648</v>
      </c>
      <c r="V598" s="106">
        <f>IF(Q598="","",IF(ISNUMBER(Q598)=FALSE,"Não se aplica",IFERROR(VLOOKUP(Q598,Produtos!$A$1:$C$2319,3,FALSE),"Não Cadastrado")))</f>
        <v>3</v>
      </c>
      <c r="W598" s="106" t="str">
        <f>VLOOKUP(Tabela2[[#This Row],[SIEMA]],Siema2025,10,FALSE)</f>
        <v/>
      </c>
      <c r="X598" s="115" t="str">
        <f>IF(Tabela2[[#This Row],[Origem do acidente]] = "Plataforma", "PREENCHER","NA")</f>
        <v>NA</v>
      </c>
      <c r="Y598" s="111" t="str">
        <f>IF(W598="","", IF(W598="NC","", IF(W598="NE","", IF(W598="NA","",IFERROR(VLOOKUP(W598,Produtos!$A$1:$C$2319,2,FALSE),"Não Cadastrado")))))</f>
        <v/>
      </c>
      <c r="Z598" s="106" t="str">
        <f>VLOOKUP(Tabela2[[#This Row],[SIEMA]],Siema2025,11,FALSE)</f>
        <v xml:space="preserve"> </v>
      </c>
      <c r="AA598" s="106" t="str">
        <f>VLOOKUP(Tabela2[[#This Row],[SIEMA]],Siema2025,12,FALSE)</f>
        <v xml:space="preserve"> </v>
      </c>
      <c r="AB598" s="106" t="str">
        <f>IF(W598="","",IF(ISNUMBER(W598)=FALSE,"Não se aplica",IFERROR(VLOOKUP(W598,Produtos!$A$1:$C$2319,3,FALSE),"Não Cadastrado")))</f>
        <v/>
      </c>
      <c r="AC598" s="106"/>
      <c r="AD598" s="110" t="str">
        <f>IF(Tabela2[[#This Row],[Origem do acidente]] = "Plataforma", "PREENCHER","NA")</f>
        <v>NA</v>
      </c>
      <c r="AE598" s="109" t="str">
        <f>IF(AC598="","", IF(AC598="NC","", IF(AC598="NE","", IF(AC598="NA","",IFERROR(VLOOKUP(AC598,Produtos!$A$1:$C$2319,2,FALSE),"Não Cadastrado")))))</f>
        <v/>
      </c>
      <c r="AF598" s="106"/>
      <c r="AG598" s="106"/>
      <c r="AH598" s="106" t="str">
        <f>IF(AC598="","",IF(ISNUMBER(AC598)=FALSE,"Não se aplica",IFERROR(VLOOKUP(AC598,Produtos!$A$1:$C$2319,3,FALSE),"Não Cadastrado")))</f>
        <v/>
      </c>
      <c r="AI598" s="106"/>
      <c r="AJ598" s="106" t="str">
        <f>VLOOKUP(Tabela2[[#This Row],[SIEMA]],Siema2025,26,FALSE)</f>
        <v>Veículo seguia em sentido sul sobre a segunda faixa quando veio a perder o controle do veículo e saiu da pista, tombando sobre a área de domínio. Não houve derramamento de carga.</v>
      </c>
      <c r="AK598" s="109" t="s">
        <v>6834</v>
      </c>
      <c r="AL598" s="109" t="s">
        <v>7343</v>
      </c>
      <c r="AM598" s="109"/>
      <c r="AN598" s="110" t="str">
        <f>VLOOKUP(Tabela2[[#This Row],[SIEMA]],Siema2025,51,FALSE)</f>
        <v/>
      </c>
      <c r="AO598" s="110" t="str">
        <f>VLOOKUP(Tabela2[[#This Row],[SIEMA]],Siema2025,53,FALSE)</f>
        <v/>
      </c>
      <c r="AP598" s="110" t="str">
        <f>VLOOKUP(Tabela2[[#This Row],[SIEMA]],Siema2025,55,FALSE)</f>
        <v/>
      </c>
      <c r="AQ598" s="110" t="str">
        <f>VLOOKUP(Tabela2[[#This Row],[SIEMA]],Siema2025,57,FALSE)</f>
        <v/>
      </c>
      <c r="AR598" s="110" t="str">
        <f>VLOOKUP(Tabela2[[#This Row],[SIEMA]],Siema2025,59,FALSE)</f>
        <v/>
      </c>
      <c r="AS598" s="110" t="str">
        <f>VLOOKUP(Tabela2[[#This Row],[SIEMA]],Siema2025,61,FALSE)</f>
        <v/>
      </c>
      <c r="AT598" s="110" t="str">
        <f>VLOOKUP(Tabela2[[#This Row],[SIEMA]],Siema2025,63,FALSE)</f>
        <v/>
      </c>
      <c r="AU598" s="110" t="str">
        <f>VLOOKUP(Tabela2[[#This Row],[SIEMA]],Siema2025,65,FALSE)</f>
        <v/>
      </c>
      <c r="AV598" s="110" t="str">
        <f>VLOOKUP(Tabela2[[#This Row],[SIEMA]],Siema2025,67,FALSE)</f>
        <v/>
      </c>
      <c r="AW598" s="110" t="str">
        <f>VLOOKUP(Tabela2[[#This Row],[SIEMA]],Siema2025,69,FALSE)</f>
        <v/>
      </c>
      <c r="AX598" s="110" t="str">
        <f>VLOOKUP(Tabela2[[#This Row],[SIEMA]],Siema2025,71,FALSE)</f>
        <v/>
      </c>
      <c r="AY598" s="110" t="str">
        <f>VLOOKUP(Tabela2[[#This Row],[SIEMA]],Siema2025,73,FALSE)</f>
        <v/>
      </c>
      <c r="AZ598" s="110" t="str">
        <f>VLOOKUP(Tabela2[[#This Row],[SIEMA]],Siema2025,75,FALSE)</f>
        <v/>
      </c>
      <c r="BA598" s="110" t="str">
        <f>VLOOKUP(Tabela2[[#This Row],[SIEMA]],Siema2025,77,FALSE)</f>
        <v/>
      </c>
      <c r="BB598" s="110"/>
      <c r="BC598" s="110" t="str">
        <f>IF(Tabela2[[#This Row],[Outro(s) ]] = "X", "PREENCHER","NA")</f>
        <v>NA</v>
      </c>
      <c r="BD598" s="110" t="str">
        <f>VLOOKUP(Tabela2[[#This Row],[SIEMA]],Siema2025,82,FALSE)</f>
        <v/>
      </c>
      <c r="BE598" s="110" t="s">
        <v>7176</v>
      </c>
      <c r="BF598" s="112" t="str">
        <f>VLOOKUP(Tabela2[[#This Row],[SIEMA]],Siema2025,28,FALSE)</f>
        <v>CORDIOLLI TRANSPORTES LTDA</v>
      </c>
      <c r="BG598" s="112"/>
      <c r="BH598" s="113" t="str">
        <f>VLOOKUP(Tabela2[[#This Row],[SIEMA]],Siema2025,29,FALSE)</f>
        <v>77269009000127</v>
      </c>
      <c r="BI598" s="114" t="s">
        <v>2696</v>
      </c>
      <c r="BJ598" s="109" t="s">
        <v>7097</v>
      </c>
      <c r="BK598" s="106" t="s">
        <v>2696</v>
      </c>
      <c r="BL598" s="143">
        <v>45894</v>
      </c>
      <c r="BM598" s="110">
        <f ca="1">IF(Tabela2[[#This Row],[Data de atendimento do Ibama (considerar o primeiro documento/ação)]]="",_xlfn.DAYS(TODAY(),J598),_xlfn.DAYS(Tabela2[[#This Row],[Data de atendimento do Ibama (considerar o primeiro documento/ação)]],J598))</f>
        <v>3</v>
      </c>
      <c r="BN598" s="110" t="str">
        <f>IF(Tabela2[[#This Row],[Atendido pelo Ibama ("Não" ou "Sim")]]="Não","Preencher", IF(Tabela2[[#This Row],[Atendido pelo Ibama ("Não" ou "Sim")]]="Sim","NA",""))</f>
        <v>NA</v>
      </c>
      <c r="BO598" s="116" t="s">
        <v>7098</v>
      </c>
      <c r="BP598" s="110" t="str">
        <f>IF(Tabela2[[#This Row],[Forma de atendimento (primeiro documento/ação)]]= "Outros (especificar)", "PREENCHER","NA")</f>
        <v>NA</v>
      </c>
      <c r="BQ598" s="108" t="s">
        <v>123</v>
      </c>
      <c r="BR598" s="110" t="str">
        <f>IF(Tabela2[[#This Row],[Equipe do Ibama foi a campo? Houve sobrevoo do Poseidon?]] = "Sim", "PREENCHER","NA")</f>
        <v>NA</v>
      </c>
      <c r="BS598" s="110" t="str">
        <f>IF(Tabela2[[#This Row],[Se sim, foi emitida Ordem de Emergência? (informações vinculada à coluna CK)]] = "Sim", "PREENCHER","NA")</f>
        <v>NA</v>
      </c>
      <c r="BT598" s="110" t="s">
        <v>7125</v>
      </c>
      <c r="BU598" s="110" t="s">
        <v>2696</v>
      </c>
      <c r="BV598" s="110" t="s">
        <v>123</v>
      </c>
      <c r="BW598" s="110" t="s">
        <v>2696</v>
      </c>
      <c r="BX598" s="108" t="s">
        <v>7100</v>
      </c>
      <c r="BY598" s="143">
        <v>45966</v>
      </c>
      <c r="BZ598" s="106">
        <f>IF(Tabela2[[#This Row],[Data do documento de encerramento]]="NA","NA",IF(Tabela2[[#This Row],[Data do documento de encerramento]]="","Pendente de conclusão/ encerramento",_xlfn.DAYS(Tabela2[[#This Row],[Data do documento de encerramento]],J598)))</f>
        <v>75</v>
      </c>
      <c r="CA598" s="109" t="s">
        <v>9285</v>
      </c>
      <c r="CB598" s="109"/>
      <c r="CC598" s="109"/>
      <c r="CD598" s="109"/>
      <c r="CE598" s="109"/>
      <c r="CF598" s="109"/>
    </row>
    <row r="599" spans="1:84" s="23" customFormat="1" ht="121.5" hidden="1">
      <c r="A599" s="172">
        <v>202582250427</v>
      </c>
      <c r="B599" s="173" t="s">
        <v>9300</v>
      </c>
      <c r="C599" s="110" t="str">
        <f>VLOOKUP(Tabela2[[#This Row],[SIEMA]],Siema2025,4,FALSE)</f>
        <v xml:space="preserve"> MG</v>
      </c>
      <c r="D599" s="108" t="str">
        <f>VLOOKUP(Tabela2[[#This Row],[SIEMA]],Siema2025,3,FALSE)</f>
        <v xml:space="preserve">Três Corações </v>
      </c>
      <c r="E599" s="108" t="s">
        <v>4216</v>
      </c>
      <c r="F599" s="108" t="s">
        <v>9301</v>
      </c>
      <c r="G599" s="108" t="s">
        <v>9302</v>
      </c>
      <c r="H599" s="108" t="s">
        <v>9303</v>
      </c>
      <c r="I599" s="108" t="s">
        <v>7118</v>
      </c>
      <c r="J599" s="143">
        <f>VLOOKUP(Tabela2[[#This Row],[SIEMA]],Siema2025,2,FALSE)</f>
        <v>45891</v>
      </c>
      <c r="K599" s="143" t="str">
        <f>VLOOKUP(Tabela2[[#This Row],[SIEMA]],Siema2025,16,FALSE)</f>
        <v>Sexta</v>
      </c>
      <c r="L599" s="108" t="str">
        <f>IF(Tabela2[[#This Row],[Data]]="","Sem Informação",VLOOKUP(MONTH(Tabela2[[#This Row],[Data]]),'[1]Validação de dados'!$I$1:$J$13,2,0))</f>
        <v>Agosto</v>
      </c>
      <c r="M599" s="108">
        <f>YEAR(Tabela2[[#This Row],[Data]])</f>
        <v>2025</v>
      </c>
      <c r="N599" s="143" t="str">
        <f>VLOOKUP(Tabela2[[#This Row],[SIEMA]],Siema2025,17,FALSE)</f>
        <v>Vespertino</v>
      </c>
      <c r="O599" s="143" t="str">
        <f>VLOOKUP(Tabela2[[#This Row],[SIEMA]],Siema2025,5,FALSE)</f>
        <v>Rodovia</v>
      </c>
      <c r="P599" s="108" t="str">
        <f>VLOOKUP(Tabela2[[#This Row],[SIEMA]],Siema2025,21,FALSE)</f>
        <v/>
      </c>
      <c r="Q599" s="108">
        <v>3066</v>
      </c>
      <c r="R599" s="108" t="str">
        <f>VLOOKUP(Tabela2[[#This Row],[SIEMA]],Siema2025,10,FALSE)</f>
        <v/>
      </c>
      <c r="S599" s="111" t="str">
        <f>IF(Q599="","", IF(Q599="NC","", IF(Q599="NE","", IF(Q599="NA","",IFERROR(VLOOKUP(Q599,[1]Produtos!$A$1:$C$2319,2,FALSE),"Não Cadastrado")))))</f>
        <v>TINTA (incluindo tintas, lascas, esmaltes, tinturas, goma-lacas,vernizes, polidores, enchimentos líquidos e bases líquidas para lacas) ou MATERIAL RELACIONADO COM TINTAS (incluindo diluentes ou redutores para tintas)</v>
      </c>
      <c r="T599" s="108">
        <v>2.7</v>
      </c>
      <c r="U599" s="108" t="s">
        <v>7120</v>
      </c>
      <c r="V599" s="108">
        <f>IF(Q599="","",IF(ISNUMBER(Q599)=FALSE,"Não se aplica",IFERROR(VLOOKUP(Q599,Produtos!$A$1:$C$2319,3,FALSE),"Não Cadastrado")))</f>
        <v>8</v>
      </c>
      <c r="W599" s="108" t="str">
        <f>VLOOKUP(Tabela2[[#This Row],[SIEMA]],Siema2025,10,FALSE)</f>
        <v/>
      </c>
      <c r="X599" s="110" t="str">
        <f>IF(Tabela2[[#This Row],[Origem do acidente]] = "Plataforma", "PREENCHER","NA")</f>
        <v>NA</v>
      </c>
      <c r="Y599" s="111" t="str">
        <f>IF(W599="","", IF(W599="NC","", IF(W599="NE","", IF(W599="NA","",IFERROR(VLOOKUP(W599,Produtos!$A$1:$C$2319,2,FALSE),"Não Cadastrado")))))</f>
        <v/>
      </c>
      <c r="Z599" s="108" t="str">
        <f>VLOOKUP(Tabela2[[#This Row],[SIEMA]],Siema2025,11,FALSE)</f>
        <v xml:space="preserve"> </v>
      </c>
      <c r="AA599" s="108" t="str">
        <f>VLOOKUP(Tabela2[[#This Row],[SIEMA]],Siema2025,12,FALSE)</f>
        <v xml:space="preserve"> </v>
      </c>
      <c r="AB599" s="108" t="str">
        <f>IF(W599="","",IF(ISNUMBER(W599)=FALSE,"Não se aplica",IFERROR(VLOOKUP(W599,Produtos!$A$1:$C$2319,3,FALSE),"Não Cadastrado")))</f>
        <v/>
      </c>
      <c r="AC599" s="108"/>
      <c r="AD599" s="110" t="str">
        <f>IF(Tabela2[[#This Row],[Origem do acidente]] = "Plataforma", "PREENCHER","NA")</f>
        <v>NA</v>
      </c>
      <c r="AE599" s="111" t="str">
        <f>IF(AC599="","", IF(AC599="NC","", IF(AC599="NE","", IF(AC599="NA","",IFERROR(VLOOKUP(AC599,Produtos!$A$1:$C$2319,2,FALSE),"Não Cadastrado")))))</f>
        <v/>
      </c>
      <c r="AF599" s="108"/>
      <c r="AG599" s="108"/>
      <c r="AH599" s="108" t="str">
        <f>IF(AC599="","",IF(ISNUMBER(AC599)=FALSE,"Não se aplica",IFERROR(VLOOKUP(AC599,Produtos!$A$1:$C$2319,3,FALSE),"Não Cadastrado")))</f>
        <v/>
      </c>
      <c r="AI599" s="108"/>
      <c r="AJ599" s="281" t="s">
        <v>9304</v>
      </c>
      <c r="AK599" s="111" t="s">
        <v>7219</v>
      </c>
      <c r="AL599" s="111"/>
      <c r="AM599" s="111"/>
      <c r="AN599" s="110" t="str">
        <f>VLOOKUP(Tabela2[[#This Row],[SIEMA]],Siema2025,51,FALSE)</f>
        <v/>
      </c>
      <c r="AO599" s="110" t="str">
        <f>VLOOKUP(Tabela2[[#This Row],[SIEMA]],Siema2025,53,FALSE)</f>
        <v/>
      </c>
      <c r="AP599" s="110" t="str">
        <f>VLOOKUP(Tabela2[[#This Row],[SIEMA]],Siema2025,55,FALSE)</f>
        <v/>
      </c>
      <c r="AQ599" s="110" t="str">
        <f>VLOOKUP(Tabela2[[#This Row],[SIEMA]],Siema2025,57,FALSE)</f>
        <v/>
      </c>
      <c r="AR599" s="110" t="str">
        <f>VLOOKUP(Tabela2[[#This Row],[SIEMA]],Siema2025,59,FALSE)</f>
        <v/>
      </c>
      <c r="AS599" s="110" t="str">
        <f>VLOOKUP(Tabela2[[#This Row],[SIEMA]],Siema2025,61,FALSE)</f>
        <v/>
      </c>
      <c r="AT599" s="110" t="str">
        <f>VLOOKUP(Tabela2[[#This Row],[SIEMA]],Siema2025,63,FALSE)</f>
        <v/>
      </c>
      <c r="AU599" s="110" t="str">
        <f>VLOOKUP(Tabela2[[#This Row],[SIEMA]],Siema2025,65,FALSE)</f>
        <v/>
      </c>
      <c r="AV599" s="110" t="str">
        <f>VLOOKUP(Tabela2[[#This Row],[SIEMA]],Siema2025,67,FALSE)</f>
        <v/>
      </c>
      <c r="AW599" s="110" t="str">
        <f>VLOOKUP(Tabela2[[#This Row],[SIEMA]],Siema2025,69,FALSE)</f>
        <v/>
      </c>
      <c r="AX599" s="110" t="str">
        <f>VLOOKUP(Tabela2[[#This Row],[SIEMA]],Siema2025,71,FALSE)</f>
        <v/>
      </c>
      <c r="AY599" s="110" t="str">
        <f>VLOOKUP(Tabela2[[#This Row],[SIEMA]],Siema2025,73,FALSE)</f>
        <v/>
      </c>
      <c r="AZ599" s="110" t="str">
        <f>VLOOKUP(Tabela2[[#This Row],[SIEMA]],Siema2025,75,FALSE)</f>
        <v/>
      </c>
      <c r="BA599" s="110" t="str">
        <f>VLOOKUP(Tabela2[[#This Row],[SIEMA]],Siema2025,77,FALSE)</f>
        <v/>
      </c>
      <c r="BB599" s="110"/>
      <c r="BC599" s="110" t="str">
        <f>IF(Tabela2[[#This Row],[Outro(s) ]] = "X", "PREENCHER","NA")</f>
        <v>NA</v>
      </c>
      <c r="BD599" s="110" t="str">
        <f>VLOOKUP(Tabela2[[#This Row],[SIEMA]],Siema2025,82,FALSE)</f>
        <v/>
      </c>
      <c r="BE599" s="110" t="s">
        <v>7176</v>
      </c>
      <c r="BF599" s="112" t="str">
        <f>VLOOKUP(Tabela2[[#This Row],[SIEMA]],Siema2025,28,FALSE)</f>
        <v>EMPRESA EXPRESSO NEPOMUCENO</v>
      </c>
      <c r="BG599" s="112"/>
      <c r="BH599" s="113" t="str">
        <f>VLOOKUP(Tabela2[[#This Row],[SIEMA]],Siema2025,29,FALSE)</f>
        <v>19368927002150</v>
      </c>
      <c r="BI599" s="114" t="s">
        <v>2696</v>
      </c>
      <c r="BJ599" s="111" t="s">
        <v>7097</v>
      </c>
      <c r="BK599" s="108" t="s">
        <v>2696</v>
      </c>
      <c r="BL599" s="143">
        <v>45894</v>
      </c>
      <c r="BM599" s="110">
        <f ca="1">IF(Tabela2[[#This Row],[Data de atendimento do Ibama (considerar o primeiro documento/ação)]]="",_xlfn.DAYS(TODAY(),J599),_xlfn.DAYS(Tabela2[[#This Row],[Data de atendimento do Ibama (considerar o primeiro documento/ação)]],J599))</f>
        <v>3</v>
      </c>
      <c r="BN599" s="110" t="str">
        <f>IF(Tabela2[[#This Row],[Atendido pelo Ibama ("Não" ou "Sim")]]="Não","Preencher", IF(Tabela2[[#This Row],[Atendido pelo Ibama ("Não" ou "Sim")]]="Sim","NA",""))</f>
        <v>NA</v>
      </c>
      <c r="BO599" s="116" t="s">
        <v>7098</v>
      </c>
      <c r="BP599" s="110" t="str">
        <f>IF(Tabela2[[#This Row],[Forma de atendimento (primeiro documento/ação)]]= "Outros (especificar)", "PREENCHER","NA")</f>
        <v>NA</v>
      </c>
      <c r="BQ599" s="108" t="s">
        <v>123</v>
      </c>
      <c r="BR599" s="110" t="str">
        <f>IF(Tabela2[[#This Row],[Equipe do Ibama foi a campo? Houve sobrevoo do Poseidon?]] = "Sim", "PREENCHER","NA")</f>
        <v>NA</v>
      </c>
      <c r="BS599" s="110" t="str">
        <f>IF(Tabela2[[#This Row],[Se sim, foi emitida Ordem de Emergência? (informações vinculada à coluna CK)]] = "Sim", "PREENCHER","NA")</f>
        <v>NA</v>
      </c>
      <c r="BT599" s="110" t="s">
        <v>7125</v>
      </c>
      <c r="BU599" s="110" t="s">
        <v>2696</v>
      </c>
      <c r="BV599" s="110" t="s">
        <v>123</v>
      </c>
      <c r="BW599" s="110" t="s">
        <v>2696</v>
      </c>
      <c r="BX599" s="108" t="s">
        <v>7100</v>
      </c>
      <c r="BY599" s="143">
        <v>45960</v>
      </c>
      <c r="BZ599" s="108">
        <f>IF(Tabela2[[#This Row],[Data do documento de encerramento]]="NA","NA",IF(Tabela2[[#This Row],[Data do documento de encerramento]]="","Pendente de conclusão/ encerramento",_xlfn.DAYS(Tabela2[[#This Row],[Data do documento de encerramento]],J599)))</f>
        <v>69</v>
      </c>
      <c r="CA599" s="111" t="s">
        <v>9231</v>
      </c>
      <c r="CB599" s="111"/>
      <c r="CC599" s="111"/>
      <c r="CD599" s="111"/>
      <c r="CE599" s="111"/>
      <c r="CF599" s="111"/>
    </row>
    <row r="600" spans="1:84" ht="45.75" hidden="1">
      <c r="A600" s="172">
        <v>202582350454</v>
      </c>
      <c r="B600" s="173" t="s">
        <v>9305</v>
      </c>
      <c r="C600" s="110" t="str">
        <f>VLOOKUP(Tabela2[[#This Row],[SIEMA]],Siema2025,4,FALSE)</f>
        <v xml:space="preserve"> MG</v>
      </c>
      <c r="D600" s="108" t="str">
        <f>VLOOKUP(Tabela2[[#This Row],[SIEMA]],Siema2025,3,FALSE)</f>
        <v xml:space="preserve">Brumadinho </v>
      </c>
      <c r="E600" s="108" t="s">
        <v>4216</v>
      </c>
      <c r="F600" s="108" t="s">
        <v>9306</v>
      </c>
      <c r="G600" s="108" t="s">
        <v>9307</v>
      </c>
      <c r="H600" s="108" t="s">
        <v>9308</v>
      </c>
      <c r="I600" s="106" t="s">
        <v>7118</v>
      </c>
      <c r="J600" s="107">
        <f>VLOOKUP(Tabela2[[#This Row],[SIEMA]],Siema2025,2,FALSE)</f>
        <v>45892</v>
      </c>
      <c r="K600" s="107" t="str">
        <f>VLOOKUP(Tabela2[[#This Row],[SIEMA]],Siema2025,16,FALSE)</f>
        <v>Sábado</v>
      </c>
      <c r="L600" s="108" t="str">
        <f>IF(Tabela2[[#This Row],[Data]]="","Sem Informação",VLOOKUP(MONTH(Tabela2[[#This Row],[Data]]),'[1]Validação de dados'!$I$1:$J$13,2,0))</f>
        <v>Agosto</v>
      </c>
      <c r="M600" s="106">
        <f>YEAR(Tabela2[[#This Row],[Data]])</f>
        <v>2025</v>
      </c>
      <c r="N600" s="107" t="str">
        <f>VLOOKUP(Tabela2[[#This Row],[SIEMA]],Siema2025,17,FALSE)</f>
        <v>Vespertino</v>
      </c>
      <c r="O600" s="107" t="str">
        <f>VLOOKUP(Tabela2[[#This Row],[SIEMA]],Siema2025,5,FALSE)</f>
        <v>Rodovia</v>
      </c>
      <c r="P600" s="106" t="str">
        <f>VLOOKUP(Tabela2[[#This Row],[SIEMA]],Siema2025,21,FALSE)</f>
        <v>BR-381</v>
      </c>
      <c r="Q600" s="106" t="s">
        <v>7269</v>
      </c>
      <c r="R600" s="106" t="s">
        <v>2857</v>
      </c>
      <c r="S600" s="109"/>
      <c r="T600" s="106">
        <v>60000</v>
      </c>
      <c r="U600" s="106" t="s">
        <v>7294</v>
      </c>
      <c r="V600" s="106" t="s">
        <v>8796</v>
      </c>
      <c r="W600" s="106" t="str">
        <f>VLOOKUP(Tabela2[[#This Row],[SIEMA]],Siema2025,10,FALSE)</f>
        <v/>
      </c>
      <c r="X600" s="115" t="str">
        <f>IF(Tabela2[[#This Row],[Origem do acidente]] = "Plataforma", "PREENCHER","NA")</f>
        <v>NA</v>
      </c>
      <c r="Y600" s="111" t="str">
        <f>IF(W600="","", IF(W600="NC","", IF(W600="NE","", IF(W600="NA","",IFERROR(VLOOKUP(W600,Produtos!$A$1:$C$2319,2,FALSE),"Não Cadastrado")))))</f>
        <v/>
      </c>
      <c r="Z600" s="106" t="str">
        <f>VLOOKUP(Tabela2[[#This Row],[SIEMA]],Siema2025,11,FALSE)</f>
        <v xml:space="preserve"> </v>
      </c>
      <c r="AA600" s="106" t="str">
        <f>VLOOKUP(Tabela2[[#This Row],[SIEMA]],Siema2025,12,FALSE)</f>
        <v xml:space="preserve"> </v>
      </c>
      <c r="AB600" s="106" t="str">
        <f>IF(W600="","",IF(ISNUMBER(W600)=FALSE,"Não se aplica",IFERROR(VLOOKUP(W600,Produtos!$A$1:$C$2319,3,FALSE),"Não Cadastrado")))</f>
        <v/>
      </c>
      <c r="AC600" s="106"/>
      <c r="AD600" s="110" t="str">
        <f>IF(Tabela2[[#This Row],[Origem do acidente]] = "Plataforma", "PREENCHER","NA")</f>
        <v>NA</v>
      </c>
      <c r="AE600" s="109" t="str">
        <f>IF(AC600="","", IF(AC600="NC","", IF(AC600="NE","", IF(AC600="NA","",IFERROR(VLOOKUP(AC600,Produtos!$A$1:$C$2319,2,FALSE),"Não Cadastrado")))))</f>
        <v/>
      </c>
      <c r="AF600" s="106"/>
      <c r="AG600" s="106"/>
      <c r="AH600" s="106" t="str">
        <f>IF(AC600="","",IF(ISNUMBER(AC600)=FALSE,"Não se aplica",IFERROR(VLOOKUP(AC600,Produtos!$A$1:$C$2319,3,FALSE),"Não Cadastrado")))</f>
        <v/>
      </c>
      <c r="AI600" s="106"/>
      <c r="AJ600" s="106" t="str">
        <f>VLOOKUP(Tabela2[[#This Row],[SIEMA]],Siema2025,26,FALSE)</f>
        <v>SEGUNDO INFORMAÇÕES O CONDUTOR SEGUIA SENTIDO  SUL, QUANDO POR MOTIVOS DESCONHECIDOS VEIO A PERDER O CONTROLE DIRECIONA DE SEU VEICULO  VINDO  A TOMBAR, PARANDO COMO POSIÇÃO FINAL TOMBADO EM AREA DE DOMÍNIO.</v>
      </c>
      <c r="AK600" s="109" t="s">
        <v>6834</v>
      </c>
      <c r="AL600" s="109" t="s">
        <v>7343</v>
      </c>
      <c r="AM600" s="109" t="s">
        <v>7175</v>
      </c>
      <c r="AN600" s="110" t="str">
        <f>VLOOKUP(Tabela2[[#This Row],[SIEMA]],Siema2025,51,FALSE)</f>
        <v/>
      </c>
      <c r="AO600" s="110" t="str">
        <f>VLOOKUP(Tabela2[[#This Row],[SIEMA]],Siema2025,53,FALSE)</f>
        <v/>
      </c>
      <c r="AP600" s="110" t="str">
        <f>VLOOKUP(Tabela2[[#This Row],[SIEMA]],Siema2025,55,FALSE)</f>
        <v/>
      </c>
      <c r="AQ600" s="110" t="str">
        <f>VLOOKUP(Tabela2[[#This Row],[SIEMA]],Siema2025,57,FALSE)</f>
        <v/>
      </c>
      <c r="AR600" s="110" t="str">
        <f>VLOOKUP(Tabela2[[#This Row],[SIEMA]],Siema2025,59,FALSE)</f>
        <v/>
      </c>
      <c r="AS600" s="110" t="str">
        <f>VLOOKUP(Tabela2[[#This Row],[SIEMA]],Siema2025,61,FALSE)</f>
        <v/>
      </c>
      <c r="AT600" s="110" t="str">
        <f>VLOOKUP(Tabela2[[#This Row],[SIEMA]],Siema2025,63,FALSE)</f>
        <v/>
      </c>
      <c r="AU600" s="110" t="str">
        <f>VLOOKUP(Tabela2[[#This Row],[SIEMA]],Siema2025,65,FALSE)</f>
        <v>X</v>
      </c>
      <c r="AV600" s="110" t="str">
        <f>VLOOKUP(Tabela2[[#This Row],[SIEMA]],Siema2025,67,FALSE)</f>
        <v/>
      </c>
      <c r="AW600" s="110" t="str">
        <f>VLOOKUP(Tabela2[[#This Row],[SIEMA]],Siema2025,69,FALSE)</f>
        <v/>
      </c>
      <c r="AX600" s="110" t="str">
        <f>VLOOKUP(Tabela2[[#This Row],[SIEMA]],Siema2025,71,FALSE)</f>
        <v/>
      </c>
      <c r="AY600" s="110" t="str">
        <f>VLOOKUP(Tabela2[[#This Row],[SIEMA]],Siema2025,73,FALSE)</f>
        <v/>
      </c>
      <c r="AZ600" s="110" t="str">
        <f>VLOOKUP(Tabela2[[#This Row],[SIEMA]],Siema2025,75,FALSE)</f>
        <v/>
      </c>
      <c r="BA600" s="110" t="str">
        <f>VLOOKUP(Tabela2[[#This Row],[SIEMA]],Siema2025,77,FALSE)</f>
        <v/>
      </c>
      <c r="BB600" s="110" t="str">
        <f>VLOOKUP(Tabela2[[#This Row],[SIEMA]],Siema2025,79,FALSE)</f>
        <v/>
      </c>
      <c r="BC600" s="110" t="str">
        <f>IF(Tabela2[[#This Row],[Outro(s) ]] = "X", "PREENCHER","NA")</f>
        <v>NA</v>
      </c>
      <c r="BD600" s="110" t="str">
        <f>VLOOKUP(Tabela2[[#This Row],[SIEMA]],Siema2025,82,FALSE)</f>
        <v/>
      </c>
      <c r="BE600" s="110" t="str">
        <f>VLOOKUP(Tabela2[[#This Row],[SIEMA]],Siema2025,81,FALSE)</f>
        <v/>
      </c>
      <c r="BF600" s="112" t="str">
        <f>VLOOKUP(Tabela2[[#This Row],[SIEMA]],Siema2025,28,FALSE)</f>
        <v>BENDO ALIMENTS E LOGISTICA LTDA</v>
      </c>
      <c r="BG600" s="112"/>
      <c r="BH600" s="113" t="str">
        <f>VLOOKUP(Tabela2[[#This Row],[SIEMA]],Siema2025,29,FALSE)</f>
        <v>51410529000114</v>
      </c>
      <c r="BI600" s="114" t="s">
        <v>7062</v>
      </c>
      <c r="BJ600" s="109" t="s">
        <v>7097</v>
      </c>
      <c r="BK600" s="106" t="s">
        <v>2696</v>
      </c>
      <c r="BL600" s="143">
        <v>45895</v>
      </c>
      <c r="BM600" s="110">
        <f ca="1">IF(Tabela2[[#This Row],[Data de atendimento do Ibama (considerar o primeiro documento/ação)]]="",_xlfn.DAYS(TODAY(),J600),_xlfn.DAYS(Tabela2[[#This Row],[Data de atendimento do Ibama (considerar o primeiro documento/ação)]],J600))</f>
        <v>3</v>
      </c>
      <c r="BN600" s="110" t="str">
        <f>IF(Tabela2[[#This Row],[Atendido pelo Ibama ("Não" ou "Sim")]]="Não","Preencher", IF(Tabela2[[#This Row],[Atendido pelo Ibama ("Não" ou "Sim")]]="Sim","NA",""))</f>
        <v>NA</v>
      </c>
      <c r="BO600" s="116" t="s">
        <v>7098</v>
      </c>
      <c r="BP600" s="110" t="str">
        <f>IF(Tabela2[[#This Row],[Forma de atendimento (primeiro documento/ação)]]= "Outros (especificar)", "PREENCHER","NA")</f>
        <v>NA</v>
      </c>
      <c r="BQ600" s="108" t="s">
        <v>123</v>
      </c>
      <c r="BR600" s="110" t="str">
        <f>IF(Tabela2[[#This Row],[Equipe do Ibama foi a campo? Houve sobrevoo do Poseidon?]] = "Sim", "PREENCHER","NA")</f>
        <v>NA</v>
      </c>
      <c r="BS600" s="110" t="str">
        <f>IF(Tabela2[[#This Row],[Se sim, foi emitida Ordem de Emergência? (informações vinculada à coluna CK)]] = "Sim", "PREENCHER","NA")</f>
        <v>NA</v>
      </c>
      <c r="BT600" s="110" t="s">
        <v>7125</v>
      </c>
      <c r="BU600" s="110" t="s">
        <v>123</v>
      </c>
      <c r="BV600" s="110" t="s">
        <v>123</v>
      </c>
      <c r="BW600" s="110" t="s">
        <v>123</v>
      </c>
      <c r="BX600" s="108" t="s">
        <v>7119</v>
      </c>
      <c r="BY600" s="143"/>
      <c r="BZ600" s="106" t="str">
        <f>IF(Tabela2[[#This Row],[Data do documento de encerramento]]="NA","NA",IF(Tabela2[[#This Row],[Data do documento de encerramento]]="","Pendente de conclusão/ encerramento",_xlfn.DAYS(Tabela2[[#This Row],[Data do documento de encerramento]],J600)))</f>
        <v>Pendente de conclusão/ encerramento</v>
      </c>
      <c r="CA600" s="109" t="s">
        <v>9309</v>
      </c>
      <c r="CB600" s="109"/>
      <c r="CC600" s="109"/>
      <c r="CD600" s="109"/>
      <c r="CE600" s="109"/>
      <c r="CF600" s="109"/>
    </row>
    <row r="601" spans="1:84" ht="30.75" hidden="1">
      <c r="A601" s="172">
        <v>202582372022</v>
      </c>
      <c r="B601" s="173" t="s">
        <v>9310</v>
      </c>
      <c r="C601" s="110" t="str">
        <f>VLOOKUP(Tabela2[[#This Row],[SIEMA]],Siema2025,4,FALSE)</f>
        <v xml:space="preserve"> MG</v>
      </c>
      <c r="D601" s="108" t="str">
        <f>VLOOKUP(Tabela2[[#This Row],[SIEMA]],Siema2025,3,FALSE)</f>
        <v xml:space="preserve">Cachoeira de Minas </v>
      </c>
      <c r="E601" s="108" t="s">
        <v>4216</v>
      </c>
      <c r="F601" s="108" t="s">
        <v>9311</v>
      </c>
      <c r="G601" s="108" t="s">
        <v>9312</v>
      </c>
      <c r="H601" s="108" t="s">
        <v>9313</v>
      </c>
      <c r="I601" s="106" t="s">
        <v>7118</v>
      </c>
      <c r="J601" s="107">
        <f>VLOOKUP(Tabela2[[#This Row],[SIEMA]],Siema2025,2,FALSE)</f>
        <v>45892</v>
      </c>
      <c r="K601" s="107" t="str">
        <f>VLOOKUP(Tabela2[[#This Row],[SIEMA]],Siema2025,16,FALSE)</f>
        <v>Sábado</v>
      </c>
      <c r="L601" s="108" t="str">
        <f>IF(Tabela2[[#This Row],[Data]]="","Sem Informação",VLOOKUP(MONTH(Tabela2[[#This Row],[Data]]),'[1]Validação de dados'!$I$1:$J$13,2,0))</f>
        <v>Agosto</v>
      </c>
      <c r="M601" s="106">
        <f>YEAR(Tabela2[[#This Row],[Data]])</f>
        <v>2025</v>
      </c>
      <c r="N601" s="107" t="str">
        <f>VLOOKUP(Tabela2[[#This Row],[SIEMA]],Siema2025,17,FALSE)</f>
        <v>Vespertino</v>
      </c>
      <c r="O601" s="107" t="str">
        <f>VLOOKUP(Tabela2[[#This Row],[SIEMA]],Siema2025,5,FALSE)</f>
        <v>Rodovia</v>
      </c>
      <c r="P601" s="106" t="str">
        <f>VLOOKUP(Tabela2[[#This Row],[SIEMA]],Siema2025,21,FALSE)</f>
        <v/>
      </c>
      <c r="Q601" s="106" t="s">
        <v>7269</v>
      </c>
      <c r="R601" s="106" t="str">
        <f>VLOOKUP(Tabela2[[#This Row],[SIEMA]],Siema2025,10,FALSE)</f>
        <v>Sulfato de amônio</v>
      </c>
      <c r="S601" s="109" t="s">
        <v>6834</v>
      </c>
      <c r="T601" s="106" t="s">
        <v>8939</v>
      </c>
      <c r="U601" s="106" t="s">
        <v>7062</v>
      </c>
      <c r="V601" s="106" t="s">
        <v>8796</v>
      </c>
      <c r="W601" s="106"/>
      <c r="X601" s="115" t="str">
        <f>IF(Tabela2[[#This Row],[Origem do acidente]] = "Plataforma", "PREENCHER","NA")</f>
        <v>NA</v>
      </c>
      <c r="Y601" s="111" t="str">
        <f>IF(W601="","", IF(W601="NC","", IF(W601="NE","", IF(W601="NA","",IFERROR(VLOOKUP(W601,Produtos!$A$1:$C$2319,2,FALSE),"Não Cadastrado")))))</f>
        <v/>
      </c>
      <c r="Z601" s="106" t="str">
        <f>VLOOKUP(Tabela2[[#This Row],[SIEMA]],Siema2025,11,FALSE)</f>
        <v/>
      </c>
      <c r="AA601" s="106" t="str">
        <f>VLOOKUP(Tabela2[[#This Row],[SIEMA]],Siema2025,12,FALSE)</f>
        <v>M3</v>
      </c>
      <c r="AB601" s="106" t="str">
        <f>IF(W601="","",IF(ISNUMBER(W601)=FALSE,"Não se aplica",IFERROR(VLOOKUP(W601,Produtos!$A$1:$C$2319,3,FALSE),"Não Cadastrado")))</f>
        <v/>
      </c>
      <c r="AC601" s="106"/>
      <c r="AD601" s="110" t="str">
        <f>IF(Tabela2[[#This Row],[Origem do acidente]] = "Plataforma", "PREENCHER","NA")</f>
        <v>NA</v>
      </c>
      <c r="AE601" s="109" t="str">
        <f>IF(AC601="","", IF(AC601="NC","", IF(AC601="NE","", IF(AC601="NA","",IFERROR(VLOOKUP(AC601,Produtos!$A$1:$C$2319,2,FALSE),"Não Cadastrado")))))</f>
        <v/>
      </c>
      <c r="AF601" s="106"/>
      <c r="AG601" s="106"/>
      <c r="AH601" s="106" t="str">
        <f>IF(AC601="","",IF(ISNUMBER(AC601)=FALSE,"Não se aplica",IFERROR(VLOOKUP(AC601,Produtos!$A$1:$C$2319,3,FALSE),"Não Cadastrado")))</f>
        <v/>
      </c>
      <c r="AI601" s="106"/>
      <c r="AJ601" s="106" t="s">
        <v>9314</v>
      </c>
      <c r="AK601" s="109" t="s">
        <v>6834</v>
      </c>
      <c r="AL601" s="109"/>
      <c r="AM601" s="109"/>
      <c r="AN601" s="110" t="str">
        <f>VLOOKUP(Tabela2[[#This Row],[SIEMA]],Siema2025,51,FALSE)</f>
        <v/>
      </c>
      <c r="AO601" s="110" t="str">
        <f>VLOOKUP(Tabela2[[#This Row],[SIEMA]],Siema2025,53,FALSE)</f>
        <v/>
      </c>
      <c r="AP601" s="110" t="str">
        <f>VLOOKUP(Tabela2[[#This Row],[SIEMA]],Siema2025,55,FALSE)</f>
        <v/>
      </c>
      <c r="AQ601" s="110" t="str">
        <f>VLOOKUP(Tabela2[[#This Row],[SIEMA]],Siema2025,57,FALSE)</f>
        <v/>
      </c>
      <c r="AR601" s="110" t="str">
        <f>VLOOKUP(Tabela2[[#This Row],[SIEMA]],Siema2025,59,FALSE)</f>
        <v/>
      </c>
      <c r="AS601" s="110" t="str">
        <f>VLOOKUP(Tabela2[[#This Row],[SIEMA]],Siema2025,61,FALSE)</f>
        <v/>
      </c>
      <c r="AT601" s="110" t="str">
        <f>VLOOKUP(Tabela2[[#This Row],[SIEMA]],Siema2025,63,FALSE)</f>
        <v/>
      </c>
      <c r="AU601" s="110" t="str">
        <f>VLOOKUP(Tabela2[[#This Row],[SIEMA]],Siema2025,65,FALSE)</f>
        <v>X</v>
      </c>
      <c r="AV601" s="110" t="str">
        <f>VLOOKUP(Tabela2[[#This Row],[SIEMA]],Siema2025,67,FALSE)</f>
        <v/>
      </c>
      <c r="AW601" s="110" t="str">
        <f>VLOOKUP(Tabela2[[#This Row],[SIEMA]],Siema2025,69,FALSE)</f>
        <v/>
      </c>
      <c r="AX601" s="110" t="str">
        <f>VLOOKUP(Tabela2[[#This Row],[SIEMA]],Siema2025,71,FALSE)</f>
        <v/>
      </c>
      <c r="AY601" s="110" t="str">
        <f>VLOOKUP(Tabela2[[#This Row],[SIEMA]],Siema2025,73,FALSE)</f>
        <v/>
      </c>
      <c r="AZ601" s="110" t="str">
        <f>VLOOKUP(Tabela2[[#This Row],[SIEMA]],Siema2025,75,FALSE)</f>
        <v/>
      </c>
      <c r="BA601" s="110" t="str">
        <f>VLOOKUP(Tabela2[[#This Row],[SIEMA]],Siema2025,77,FALSE)</f>
        <v/>
      </c>
      <c r="BB601" s="110" t="str">
        <f>VLOOKUP(Tabela2[[#This Row],[SIEMA]],Siema2025,79,FALSE)</f>
        <v/>
      </c>
      <c r="BC601" s="110" t="str">
        <f>IF(Tabela2[[#This Row],[Outro(s) ]] = "X", "PREENCHER","NA")</f>
        <v>NA</v>
      </c>
      <c r="BD601" s="110" t="str">
        <f>VLOOKUP(Tabela2[[#This Row],[SIEMA]],Siema2025,82,FALSE)</f>
        <v/>
      </c>
      <c r="BE601" s="110" t="str">
        <f>VLOOKUP(Tabela2[[#This Row],[SIEMA]],Siema2025,81,FALSE)</f>
        <v/>
      </c>
      <c r="BF601" s="112" t="s">
        <v>6834</v>
      </c>
      <c r="BG601" s="112"/>
      <c r="BH601" s="113" t="s">
        <v>6834</v>
      </c>
      <c r="BI601" s="114" t="s">
        <v>2696</v>
      </c>
      <c r="BJ601" s="109" t="s">
        <v>7097</v>
      </c>
      <c r="BK601" s="106" t="s">
        <v>2696</v>
      </c>
      <c r="BL601" s="143">
        <v>45895</v>
      </c>
      <c r="BM601" s="110">
        <f ca="1">IF(Tabela2[[#This Row],[Data de atendimento do Ibama (considerar o primeiro documento/ação)]]="",_xlfn.DAYS(TODAY(),J601),_xlfn.DAYS(Tabela2[[#This Row],[Data de atendimento do Ibama (considerar o primeiro documento/ação)]],J601))</f>
        <v>3</v>
      </c>
      <c r="BN601" s="110" t="str">
        <f>IF(Tabela2[[#This Row],[Atendido pelo Ibama ("Não" ou "Sim")]]="Não","Preencher", IF(Tabela2[[#This Row],[Atendido pelo Ibama ("Não" ou "Sim")]]="Sim","NA",""))</f>
        <v>NA</v>
      </c>
      <c r="BO601" s="116" t="s">
        <v>7098</v>
      </c>
      <c r="BP601" s="110" t="str">
        <f>IF(Tabela2[[#This Row],[Forma de atendimento (primeiro documento/ação)]]= "Outros (especificar)", "PREENCHER","NA")</f>
        <v>NA</v>
      </c>
      <c r="BQ601" s="108" t="s">
        <v>123</v>
      </c>
      <c r="BR601" s="110" t="str">
        <f>IF(Tabela2[[#This Row],[Equipe do Ibama foi a campo? Houve sobrevoo do Poseidon?]] = "Sim", "PREENCHER","NA")</f>
        <v>NA</v>
      </c>
      <c r="BS601" s="110" t="str">
        <f>IF(Tabela2[[#This Row],[Se sim, foi emitida Ordem de Emergência? (informações vinculada à coluna CK)]] = "Sim", "PREENCHER","NA")</f>
        <v>NA</v>
      </c>
      <c r="BT601" s="110" t="s">
        <v>7125</v>
      </c>
      <c r="BU601" s="110" t="s">
        <v>123</v>
      </c>
      <c r="BV601" s="110" t="s">
        <v>123</v>
      </c>
      <c r="BW601" s="110" t="s">
        <v>123</v>
      </c>
      <c r="BX601" s="108" t="s">
        <v>7119</v>
      </c>
      <c r="BY601" s="143"/>
      <c r="BZ601" s="106" t="str">
        <f>IF(Tabela2[[#This Row],[Data do documento de encerramento]]="NA","NA",IF(Tabela2[[#This Row],[Data do documento de encerramento]]="","Pendente de conclusão/ encerramento",_xlfn.DAYS(Tabela2[[#This Row],[Data do documento de encerramento]],J601)))</f>
        <v>Pendente de conclusão/ encerramento</v>
      </c>
      <c r="CA601" s="109" t="s">
        <v>9315</v>
      </c>
      <c r="CB601" s="109"/>
      <c r="CC601" s="109"/>
      <c r="CD601" s="109"/>
      <c r="CE601" s="109"/>
      <c r="CF601" s="109"/>
    </row>
    <row r="602" spans="1:84" ht="60.75" hidden="1">
      <c r="A602" s="172">
        <v>202582446845</v>
      </c>
      <c r="B602" s="173" t="s">
        <v>9316</v>
      </c>
      <c r="C602" s="110" t="str">
        <f>VLOOKUP(Tabela2[[#This Row],[SIEMA]],Siema2025,4,FALSE)</f>
        <v xml:space="preserve"> SP</v>
      </c>
      <c r="D602" s="108" t="str">
        <f>VLOOKUP(Tabela2[[#This Row],[SIEMA]],Siema2025,3,FALSE)</f>
        <v xml:space="preserve">Santos </v>
      </c>
      <c r="E602" s="108" t="s">
        <v>7930</v>
      </c>
      <c r="F602" t="s">
        <v>9317</v>
      </c>
      <c r="G602" s="108" t="s">
        <v>9318</v>
      </c>
      <c r="H602" s="108" t="s">
        <v>9319</v>
      </c>
      <c r="I602" s="106" t="s">
        <v>7118</v>
      </c>
      <c r="J602" s="107">
        <f>VLOOKUP(Tabela2[[#This Row],[SIEMA]],Siema2025,2,FALSE)</f>
        <v>45892</v>
      </c>
      <c r="K602" s="107" t="str">
        <f>VLOOKUP(Tabela2[[#This Row],[SIEMA]],Siema2025,16,FALSE)</f>
        <v>Sábado</v>
      </c>
      <c r="L602" s="108" t="str">
        <f>IF(Tabela2[[#This Row],[Data]]="","Sem Informação",VLOOKUP(MONTH(Tabela2[[#This Row],[Data]]),'[1]Validação de dados'!$I$1:$J$13,2,0))</f>
        <v>Agosto</v>
      </c>
      <c r="M602" s="106">
        <f>YEAR(Tabela2[[#This Row],[Data]])</f>
        <v>2025</v>
      </c>
      <c r="N602" s="107" t="str">
        <f>VLOOKUP(Tabela2[[#This Row],[SIEMA]],Siema2025,17,FALSE)</f>
        <v>Noturno</v>
      </c>
      <c r="O602" s="107" t="s">
        <v>320</v>
      </c>
      <c r="P602" s="106" t="str">
        <f>VLOOKUP(Tabela2[[#This Row],[SIEMA]],Siema2025,21,FALSE)</f>
        <v>Mancha orfã. Características odoríficas e densidade de óleo diesel. Sem identificação da origem.</v>
      </c>
      <c r="Q602" s="106" t="str">
        <f>VLOOKUP(Tabela2[[#This Row],[SIEMA]],Siema2025,7,FALSE)</f>
        <v/>
      </c>
      <c r="R602" s="106" t="str">
        <f>VLOOKUP(Tabela2[[#This Row],[SIEMA]],Siema2025,10,FALSE)</f>
        <v/>
      </c>
      <c r="S602" s="109" t="str">
        <f>IF(Q602="","", IF(Q602="NC","", IF(Q602="NE","", IF(Q602="NA","",IFERROR(VLOOKUP(Q602,[1]Produtos!$A$1:$C$2319,2,FALSE),"Não Cadastrado")))))</f>
        <v/>
      </c>
      <c r="T602" s="106" t="str">
        <f>VLOOKUP(Tabela2[[#This Row],[SIEMA]],Siema2025,11,FALSE)</f>
        <v xml:space="preserve"> </v>
      </c>
      <c r="U602" s="106" t="str">
        <f>VLOOKUP(Tabela2[[#This Row],[SIEMA]],Siema2025,12,FALSE)</f>
        <v xml:space="preserve"> </v>
      </c>
      <c r="V602" s="106" t="str">
        <f>IF(Q602="","",IF(ISNUMBER(Q602)=FALSE,"Não se aplica",IFERROR(VLOOKUP(Q602,Produtos!$A$1:$C$2319,3,FALSE),"Não Cadastrado")))</f>
        <v/>
      </c>
      <c r="W602" s="106" t="str">
        <f>VLOOKUP(Tabela2[[#This Row],[SIEMA]],Siema2025,10,FALSE)</f>
        <v/>
      </c>
      <c r="X602" s="115"/>
      <c r="Y602" s="111" t="str">
        <f>IF(W602="","", IF(W602="NC","", IF(W602="NE","", IF(W602="NA","",IFERROR(VLOOKUP(W602,Produtos!$A$1:$C$2319,2,FALSE),"Não Cadastrado")))))</f>
        <v/>
      </c>
      <c r="Z602" s="106" t="str">
        <f>VLOOKUP(Tabela2[[#This Row],[SIEMA]],Siema2025,11,FALSE)</f>
        <v xml:space="preserve"> </v>
      </c>
      <c r="AA602" s="106" t="str">
        <f>VLOOKUP(Tabela2[[#This Row],[SIEMA]],Siema2025,12,FALSE)</f>
        <v xml:space="preserve"> </v>
      </c>
      <c r="AB602" s="106" t="str">
        <f>IF(W602="","",IF(ISNUMBER(W602)=FALSE,"Não se aplica",IFERROR(VLOOKUP(W602,Produtos!$A$1:$C$2319,3,FALSE),"Não Cadastrado")))</f>
        <v/>
      </c>
      <c r="AC602" s="106"/>
      <c r="AD602" s="110" t="str">
        <f>IF(Tabela2[[#This Row],[Origem do acidente]] = "Plataforma", "PREENCHER","NA")</f>
        <v>NA</v>
      </c>
      <c r="AE602" s="109" t="str">
        <f>IF(AC602="","", IF(AC602="NC","", IF(AC602="NE","", IF(AC602="NA","",IFERROR(VLOOKUP(AC602,Produtos!$A$1:$C$2319,2,FALSE),"Não Cadastrado")))))</f>
        <v/>
      </c>
      <c r="AF602" s="106"/>
      <c r="AG602" s="106"/>
      <c r="AH602" s="106" t="str">
        <f>IF(AC602="","",IF(ISNUMBER(AC602)=FALSE,"Não se aplica",IFERROR(VLOOKUP(AC602,Produtos!$A$1:$C$2319,3,FALSE),"Não Cadastrado")))</f>
        <v/>
      </c>
      <c r="AI602" s="106" t="s">
        <v>7176</v>
      </c>
      <c r="AJ602" s="106" t="str">
        <f>VLOOKUP(Tabela2[[#This Row],[SIEMA]],Siema2025,26,FALSE)</f>
        <v>Provavel origem do sistema de drenagem pluvial.</v>
      </c>
      <c r="AK602" s="109" t="s">
        <v>9320</v>
      </c>
      <c r="AL602" s="109"/>
      <c r="AM602" s="109"/>
      <c r="AN602" s="110" t="str">
        <f>VLOOKUP(Tabela2[[#This Row],[SIEMA]],Siema2025,51,FALSE)</f>
        <v/>
      </c>
      <c r="AO602" s="110" t="str">
        <f>VLOOKUP(Tabela2[[#This Row],[SIEMA]],Siema2025,53,FALSE)</f>
        <v/>
      </c>
      <c r="AP602" s="110" t="str">
        <f>VLOOKUP(Tabela2[[#This Row],[SIEMA]],Siema2025,55,FALSE)</f>
        <v/>
      </c>
      <c r="AQ602" s="110" t="str">
        <f>VLOOKUP(Tabela2[[#This Row],[SIEMA]],Siema2025,57,FALSE)</f>
        <v/>
      </c>
      <c r="AR602" s="110" t="str">
        <f>VLOOKUP(Tabela2[[#This Row],[SIEMA]],Siema2025,59,FALSE)</f>
        <v/>
      </c>
      <c r="AS602" s="110" t="str">
        <f>VLOOKUP(Tabela2[[#This Row],[SIEMA]],Siema2025,61,FALSE)</f>
        <v>X</v>
      </c>
      <c r="AT602" s="110" t="str">
        <f>VLOOKUP(Tabela2[[#This Row],[SIEMA]],Siema2025,63,FALSE)</f>
        <v/>
      </c>
      <c r="AU602" s="110" t="str">
        <f>VLOOKUP(Tabela2[[#This Row],[SIEMA]],Siema2025,65,FALSE)</f>
        <v/>
      </c>
      <c r="AV602" s="110" t="str">
        <f>VLOOKUP(Tabela2[[#This Row],[SIEMA]],Siema2025,67,FALSE)</f>
        <v/>
      </c>
      <c r="AW602" s="110" t="str">
        <f>VLOOKUP(Tabela2[[#This Row],[SIEMA]],Siema2025,69,FALSE)</f>
        <v/>
      </c>
      <c r="AX602" s="110" t="str">
        <f>VLOOKUP(Tabela2[[#This Row],[SIEMA]],Siema2025,71,FALSE)</f>
        <v/>
      </c>
      <c r="AY602" s="110" t="str">
        <f>VLOOKUP(Tabela2[[#This Row],[SIEMA]],Siema2025,73,FALSE)</f>
        <v/>
      </c>
      <c r="AZ602" s="110" t="str">
        <f>VLOOKUP(Tabela2[[#This Row],[SIEMA]],Siema2025,75,FALSE)</f>
        <v/>
      </c>
      <c r="BA602" s="110" t="str">
        <f>VLOOKUP(Tabela2[[#This Row],[SIEMA]],Siema2025,77,FALSE)</f>
        <v/>
      </c>
      <c r="BB602" s="110" t="str">
        <f>VLOOKUP(Tabela2[[#This Row],[SIEMA]],Siema2025,79,FALSE)</f>
        <v/>
      </c>
      <c r="BC602" s="110"/>
      <c r="BD602" s="110" t="str">
        <f>VLOOKUP(Tabela2[[#This Row],[SIEMA]],Siema2025,82,FALSE)</f>
        <v/>
      </c>
      <c r="BE602" s="110" t="str">
        <f>VLOOKUP(Tabela2[[#This Row],[SIEMA]],Siema2025,81,FALSE)</f>
        <v/>
      </c>
      <c r="BF602" s="112" t="str">
        <f>VLOOKUP(Tabela2[[#This Row],[SIEMA]],Siema2025,28,FALSE)</f>
        <v/>
      </c>
      <c r="BG602" s="112"/>
      <c r="BH602" s="113" t="str">
        <f>VLOOKUP(Tabela2[[#This Row],[SIEMA]],Siema2025,29,FALSE)</f>
        <v/>
      </c>
      <c r="BI602" s="114" t="s">
        <v>2696</v>
      </c>
      <c r="BJ602" s="109" t="s">
        <v>7097</v>
      </c>
      <c r="BK602" s="106" t="s">
        <v>2696</v>
      </c>
      <c r="BL602" s="143">
        <v>45931</v>
      </c>
      <c r="BM602" s="110">
        <f ca="1">IF(Tabela2[[#This Row],[Data de atendimento do Ibama (considerar o primeiro documento/ação)]]="",_xlfn.DAYS(TODAY(),J602),_xlfn.DAYS(Tabela2[[#This Row],[Data de atendimento do Ibama (considerar o primeiro documento/ação)]],J602))</f>
        <v>39</v>
      </c>
      <c r="BN602" s="110" t="s">
        <v>7118</v>
      </c>
      <c r="BO602" s="116" t="s">
        <v>637</v>
      </c>
      <c r="BP602" s="110" t="str">
        <f>IF(Tabela2[[#This Row],[Forma de atendimento (primeiro documento/ação)]]= "Outros (especificar)", "PREENCHER","NA")</f>
        <v>NA</v>
      </c>
      <c r="BQ602" s="108" t="s">
        <v>123</v>
      </c>
      <c r="BR602" s="110" t="str">
        <f>IF(Tabela2[[#This Row],[Equipe do Ibama foi a campo? Houve sobrevoo do Poseidon?]] = "Sim", "PREENCHER","NA")</f>
        <v>NA</v>
      </c>
      <c r="BS602" s="110" t="s">
        <v>7118</v>
      </c>
      <c r="BT602" s="110" t="s">
        <v>7099</v>
      </c>
      <c r="BU602" s="110" t="s">
        <v>123</v>
      </c>
      <c r="BV602" s="110" t="s">
        <v>123</v>
      </c>
      <c r="BW602" s="110" t="s">
        <v>123</v>
      </c>
      <c r="BX602" s="108" t="s">
        <v>7119</v>
      </c>
      <c r="BY602" s="143"/>
      <c r="BZ602" s="106" t="str">
        <f>IF(Tabela2[[#This Row],[Data do documento de encerramento]]="NA","NA",IF(Tabela2[[#This Row],[Data do documento de encerramento]]="","Pendente de conclusão/ encerramento",_xlfn.DAYS(Tabela2[[#This Row],[Data do documento de encerramento]],J602)))</f>
        <v>Pendente de conclusão/ encerramento</v>
      </c>
      <c r="CA602" s="109" t="s">
        <v>9321</v>
      </c>
      <c r="CB602" s="109"/>
      <c r="CC602" s="109"/>
      <c r="CD602" s="109"/>
      <c r="CE602" s="109"/>
      <c r="CF602" s="109"/>
    </row>
    <row r="603" spans="1:84" ht="76.5">
      <c r="A603" s="172">
        <v>202582550450</v>
      </c>
      <c r="B603" s="173" t="s">
        <v>9322</v>
      </c>
      <c r="C603" s="110" t="s">
        <v>7133</v>
      </c>
      <c r="D603" s="108" t="s">
        <v>637</v>
      </c>
      <c r="E603" t="s">
        <v>7159</v>
      </c>
      <c r="F603" s="108"/>
      <c r="G603" t="s">
        <v>9323</v>
      </c>
      <c r="H603" t="s">
        <v>9324</v>
      </c>
      <c r="I603" s="106" t="str">
        <f>VLOOKUP(Tabela2[[#This Row],[SIEMA]],Siema2025,19,FALSE)</f>
        <v>Campos</v>
      </c>
      <c r="J603" s="107">
        <f>VLOOKUP(Tabela2[[#This Row],[SIEMA]],Siema2025,2,FALSE)</f>
        <v>45892</v>
      </c>
      <c r="K603" s="107" t="str">
        <f>VLOOKUP(Tabela2[[#This Row],[SIEMA]],Siema2025,16,FALSE)</f>
        <v>Sábado</v>
      </c>
      <c r="L603" s="108" t="str">
        <f>IF(Tabela2[[#This Row],[Data]]="","Sem Informação",VLOOKUP(MONTH(Tabela2[[#This Row],[Data]]),'[1]Validação de dados'!$I$1:$J$13,2,0))</f>
        <v>Agosto</v>
      </c>
      <c r="M603" s="106">
        <f>YEAR(Tabela2[[#This Row],[Data]])</f>
        <v>2025</v>
      </c>
      <c r="N603" s="107" t="str">
        <f>VLOOKUP(Tabela2[[#This Row],[SIEMA]],Siema2025,17,FALSE)</f>
        <v>Vespertino</v>
      </c>
      <c r="O603" s="107" t="str">
        <f>VLOOKUP(Tabela2[[#This Row],[SIEMA]],Siema2025,5,FALSE)</f>
        <v>Plataforma</v>
      </c>
      <c r="P603" s="106"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603">
        <v>3082</v>
      </c>
      <c r="R603" s="106" t="s">
        <v>1714</v>
      </c>
      <c r="S603" s="109" t="s">
        <v>1714</v>
      </c>
      <c r="T603">
        <v>3.0000000000000001E-3</v>
      </c>
      <c r="U603" s="106" t="s">
        <v>7109</v>
      </c>
      <c r="V603" s="106">
        <f>IF(Q603="","",IF(ISNUMBER(Q603)=FALSE,"Não se aplica",IFERROR(VLOOKUP(Q603,Produtos!$A$1:$C$2319,3,FALSE),"Não Cadastrado")))</f>
        <v>9</v>
      </c>
      <c r="W603" s="106" t="str">
        <f>VLOOKUP(Tabela2[[#This Row],[SIEMA]],Siema2025,10,FALSE)</f>
        <v/>
      </c>
      <c r="X603" s="115"/>
      <c r="Y603" s="111" t="str">
        <f>IF(W603="","", IF(W603="NC","", IF(W603="NE","", IF(W603="NA","",IFERROR(VLOOKUP(W603,Produtos!$A$1:$C$2319,2,FALSE),"Não Cadastrado")))))</f>
        <v/>
      </c>
      <c r="Z603" s="106" t="str">
        <f>VLOOKUP(Tabela2[[#This Row],[SIEMA]],Siema2025,11,FALSE)</f>
        <v xml:space="preserve"> </v>
      </c>
      <c r="AA603" s="106" t="str">
        <f>VLOOKUP(Tabela2[[#This Row],[SIEMA]],Siema2025,12,FALSE)</f>
        <v xml:space="preserve"> </v>
      </c>
      <c r="AB603" s="106" t="str">
        <f>IF(W603="","",IF(ISNUMBER(W603)=FALSE,"Não se aplica",IFERROR(VLOOKUP(W603,Produtos!$A$1:$C$2319,3,FALSE),"Não Cadastrado")))</f>
        <v/>
      </c>
      <c r="AC603" s="106"/>
      <c r="AD603" s="110"/>
      <c r="AE603" s="109" t="str">
        <f>IF(AC603="","", IF(AC603="NC","", IF(AC603="NE","", IF(AC603="NA","",IFERROR(VLOOKUP(AC603,Produtos!$A$1:$C$2319,2,FALSE),"Não Cadastrado")))))</f>
        <v/>
      </c>
      <c r="AF603" s="106"/>
      <c r="AG603" s="106"/>
      <c r="AH603" s="106" t="str">
        <f>IF(AC603="","",IF(ISNUMBER(AC603)=FALSE,"Não se aplica",IFERROR(VLOOKUP(AC603,Produtos!$A$1:$C$2319,3,FALSE),"Não Cadastrado")))</f>
        <v/>
      </c>
      <c r="AI603" s="106"/>
      <c r="AJ603" s="106" t="str">
        <f>VLOOKUP(Tabela2[[#This Row],[SIEMA]],Siema2025,26,FALSE)</f>
        <v>Em investigação</v>
      </c>
      <c r="AK603" s="109" t="s">
        <v>7271</v>
      </c>
      <c r="AL603" s="109"/>
      <c r="AM603" s="109"/>
      <c r="AN603" s="110" t="str">
        <f>VLOOKUP(Tabela2[[#This Row],[SIEMA]],Siema2025,51,FALSE)</f>
        <v/>
      </c>
      <c r="AO603" s="110" t="str">
        <f>VLOOKUP(Tabela2[[#This Row],[SIEMA]],Siema2025,53,FALSE)</f>
        <v/>
      </c>
      <c r="AP603" s="110" t="str">
        <f>VLOOKUP(Tabela2[[#This Row],[SIEMA]],Siema2025,55,FALSE)</f>
        <v/>
      </c>
      <c r="AQ603" s="110" t="str">
        <f>VLOOKUP(Tabela2[[#This Row],[SIEMA]],Siema2025,57,FALSE)</f>
        <v/>
      </c>
      <c r="AR603" s="110" t="str">
        <f>VLOOKUP(Tabela2[[#This Row],[SIEMA]],Siema2025,59,FALSE)</f>
        <v/>
      </c>
      <c r="AS603" s="110" t="str">
        <f>VLOOKUP(Tabela2[[#This Row],[SIEMA]],Siema2025,61,FALSE)</f>
        <v>X</v>
      </c>
      <c r="AT603" s="110" t="str">
        <f>VLOOKUP(Tabela2[[#This Row],[SIEMA]],Siema2025,63,FALSE)</f>
        <v/>
      </c>
      <c r="AU603" s="110" t="str">
        <f>VLOOKUP(Tabela2[[#This Row],[SIEMA]],Siema2025,65,FALSE)</f>
        <v/>
      </c>
      <c r="AV603" s="110" t="str">
        <f>VLOOKUP(Tabela2[[#This Row],[SIEMA]],Siema2025,67,FALSE)</f>
        <v/>
      </c>
      <c r="AW603" s="110" t="str">
        <f>VLOOKUP(Tabela2[[#This Row],[SIEMA]],Siema2025,69,FALSE)</f>
        <v/>
      </c>
      <c r="AX603" s="110" t="str">
        <f>VLOOKUP(Tabela2[[#This Row],[SIEMA]],Siema2025,71,FALSE)</f>
        <v/>
      </c>
      <c r="AY603" s="110" t="str">
        <f>VLOOKUP(Tabela2[[#This Row],[SIEMA]],Siema2025,73,FALSE)</f>
        <v/>
      </c>
      <c r="AZ603" s="110" t="str">
        <f>VLOOKUP(Tabela2[[#This Row],[SIEMA]],Siema2025,75,FALSE)</f>
        <v/>
      </c>
      <c r="BA603" s="110" t="str">
        <f>VLOOKUP(Tabela2[[#This Row],[SIEMA]],Siema2025,77,FALSE)</f>
        <v/>
      </c>
      <c r="BB603" s="110" t="str">
        <f>VLOOKUP(Tabela2[[#This Row],[SIEMA]],Siema2025,79,FALSE)</f>
        <v/>
      </c>
      <c r="BC603" s="110" t="str">
        <f>IF(Tabela2[[#This Row],[Outro(s) ]] = "X", "PREENCHER","NA")</f>
        <v>NA</v>
      </c>
      <c r="BD603" s="110" t="str">
        <f>VLOOKUP(Tabela2[[#This Row],[SIEMA]],Siema2025,82,FALSE)</f>
        <v/>
      </c>
      <c r="BE603" s="110" t="str">
        <f>VLOOKUP(Tabela2[[#This Row],[SIEMA]],Siema2025,81,FALSE)</f>
        <v/>
      </c>
      <c r="BF603" s="112" t="str">
        <f>VLOOKUP(Tabela2[[#This Row],[SIEMA]],Siema2025,28,FALSE)</f>
        <v>PERENCO PETROLEO E GAS DO BRASIL LTDA</v>
      </c>
      <c r="BG603" s="112"/>
      <c r="BH603" s="113" t="str">
        <f>VLOOKUP(Tabela2[[#This Row],[SIEMA]],Siema2025,29,FALSE)</f>
        <v>09309027000135</v>
      </c>
      <c r="BI603" s="114" t="s">
        <v>2696</v>
      </c>
      <c r="BJ603" s="109" t="s">
        <v>7097</v>
      </c>
      <c r="BK603" s="106" t="s">
        <v>2696</v>
      </c>
      <c r="BL603" s="143">
        <v>46024</v>
      </c>
      <c r="BM603" s="110">
        <f ca="1">IF(Tabela2[[#This Row],[Data de atendimento do Ibama (considerar o primeiro documento/ação)]]="",_xlfn.DAYS(TODAY(),J603),_xlfn.DAYS(Tabela2[[#This Row],[Data de atendimento do Ibama (considerar o primeiro documento/ação)]],J603))</f>
        <v>132</v>
      </c>
      <c r="BN603" s="110" t="str">
        <f>IF(Tabela2[[#This Row],[Atendido pelo Ibama ("Não" ou "Sim")]]="Não","Preencher", IF(Tabela2[[#This Row],[Atendido pelo Ibama ("Não" ou "Sim")]]="Sim","NA",""))</f>
        <v>NA</v>
      </c>
      <c r="BO603" s="116" t="s">
        <v>7162</v>
      </c>
      <c r="BP603" s="110" t="str">
        <f>IF(Tabela2[[#This Row],[Forma de atendimento (primeiro documento/ação)]]= "Outros (especificar)", "PREENCHER","NA")</f>
        <v>NA</v>
      </c>
      <c r="BQ603" s="108" t="s">
        <v>123</v>
      </c>
      <c r="BR603" s="110" t="str">
        <f>IF(Tabela2[[#This Row],[Equipe do Ibama foi a campo? Houve sobrevoo do Poseidon?]] = "Sim", "PREENCHER","NA")</f>
        <v>NA</v>
      </c>
      <c r="BS603" s="110" t="str">
        <f>IF(Tabela2[[#This Row],[Se sim, foi emitida Ordem de Emergência? (informações vinculada à coluna CK)]] = "Sim", "PREENCHER","NA")</f>
        <v>NA</v>
      </c>
      <c r="BT603" s="110" t="s">
        <v>7099</v>
      </c>
      <c r="BU603" s="110" t="s">
        <v>2696</v>
      </c>
      <c r="BV603" s="110" t="s">
        <v>123</v>
      </c>
      <c r="BW603" s="110" t="s">
        <v>123</v>
      </c>
      <c r="BX603" s="108"/>
      <c r="BY603" s="143"/>
      <c r="BZ603" s="106" t="str">
        <f>IF(Tabela2[[#This Row],[Data do documento de encerramento]]="NA","NA",IF(Tabela2[[#This Row],[Data do documento de encerramento]]="","Pendente de conclusão/ encerramento",_xlfn.DAYS(Tabela2[[#This Row],[Data do documento de encerramento]],J603)))</f>
        <v>Pendente de conclusão/ encerramento</v>
      </c>
      <c r="CA603" s="109"/>
      <c r="CB603" s="109"/>
      <c r="CC603" s="117" t="s">
        <v>7189</v>
      </c>
      <c r="CD603" s="109" t="s">
        <v>9325</v>
      </c>
      <c r="CE603" s="109" t="s">
        <v>2696</v>
      </c>
      <c r="CF603" s="109" t="s">
        <v>7147</v>
      </c>
    </row>
    <row r="604" spans="1:84" s="23" customFormat="1" ht="45.75" hidden="1">
      <c r="A604" s="172">
        <v>202582572043</v>
      </c>
      <c r="B604" s="173" t="s">
        <v>9326</v>
      </c>
      <c r="C604" s="110" t="str">
        <f>VLOOKUP(Tabela2[[#This Row],[SIEMA]],Siema2025,4,FALSE)</f>
        <v xml:space="preserve"> MG</v>
      </c>
      <c r="D604" s="108" t="str">
        <f>VLOOKUP(Tabela2[[#This Row],[SIEMA]],Siema2025,3,FALSE)</f>
        <v xml:space="preserve">João Monlevade </v>
      </c>
      <c r="E604" s="108" t="s">
        <v>4216</v>
      </c>
      <c r="F604" s="108" t="s">
        <v>9327</v>
      </c>
      <c r="G604" s="108" t="s">
        <v>9328</v>
      </c>
      <c r="H604" s="108" t="s">
        <v>9329</v>
      </c>
      <c r="I604" s="106" t="s">
        <v>7118</v>
      </c>
      <c r="J604" s="107">
        <f>VLOOKUP(Tabela2[[#This Row],[SIEMA]],Siema2025,2,FALSE)</f>
        <v>45892</v>
      </c>
      <c r="K604" s="107" t="str">
        <f>VLOOKUP(Tabela2[[#This Row],[SIEMA]],Siema2025,16,FALSE)</f>
        <v>Sábado</v>
      </c>
      <c r="L604" s="108" t="str">
        <f>IF(Tabela2[[#This Row],[Data]]="","Sem Informação",VLOOKUP(MONTH(Tabela2[[#This Row],[Data]]),'[1]Validação de dados'!$I$1:$J$13,2,0))</f>
        <v>Agosto</v>
      </c>
      <c r="M604" s="106">
        <f>YEAR(Tabela2[[#This Row],[Data]])</f>
        <v>2025</v>
      </c>
      <c r="N604" s="107" t="str">
        <f>VLOOKUP(Tabela2[[#This Row],[SIEMA]],Siema2025,17,FALSE)</f>
        <v>Matutino</v>
      </c>
      <c r="O604" s="107" t="str">
        <f>VLOOKUP(Tabela2[[#This Row],[SIEMA]],Siema2025,5,FALSE)</f>
        <v>Rodovia</v>
      </c>
      <c r="P604" s="106" t="str">
        <f>VLOOKUP(Tabela2[[#This Row],[SIEMA]],Siema2025,21,FALSE)</f>
        <v/>
      </c>
      <c r="Q604" s="106" t="s">
        <v>7269</v>
      </c>
      <c r="R604" s="106" t="str">
        <f>VLOOKUP(Tabela2[[#This Row],[SIEMA]],Siema2025,10,FALSE)</f>
        <v>Oleo Lubrificante</v>
      </c>
      <c r="S604" s="109" t="str">
        <f>IF(Q604="","", IF(Q604="NC","", IF(Q604="NE","", IF(Q604="NA","",IFERROR(VLOOKUP(Q604,[1]Produtos!$A$1:$C$2319,2,FALSE),"Não Cadastrado")))))</f>
        <v/>
      </c>
      <c r="T604" s="106" t="s">
        <v>8939</v>
      </c>
      <c r="U604" s="106" t="s">
        <v>7062</v>
      </c>
      <c r="V604" s="106" t="s">
        <v>8796</v>
      </c>
      <c r="W604" s="106"/>
      <c r="X604" s="115" t="str">
        <f>IF(Tabela2[[#This Row],[Origem do acidente]] = "Plataforma", "PREENCHER","NA")</f>
        <v>NA</v>
      </c>
      <c r="Y604" s="111" t="str">
        <f>IF(W604="","", IF(W604="NC","", IF(W604="NE","", IF(W604="NA","",IFERROR(VLOOKUP(W604,Produtos!$A$1:$C$2319,2,FALSE),"Não Cadastrado")))))</f>
        <v/>
      </c>
      <c r="Z604" s="106"/>
      <c r="AA604" s="106" t="str">
        <f>VLOOKUP(Tabela2[[#This Row],[SIEMA]],Siema2025,12,FALSE)</f>
        <v/>
      </c>
      <c r="AB604" s="106" t="str">
        <f>IF(W604="","",IF(ISNUMBER(W604)=FALSE,"Não se aplica",IFERROR(VLOOKUP(W604,Produtos!$A$1:$C$2319,3,FALSE),"Não Cadastrado")))</f>
        <v/>
      </c>
      <c r="AC604" s="106"/>
      <c r="AD604" s="110" t="str">
        <f>IF(Tabela2[[#This Row],[Origem do acidente]] = "Plataforma", "PREENCHER","NA")</f>
        <v>NA</v>
      </c>
      <c r="AE604" s="109" t="str">
        <f>IF(AC604="","", IF(AC604="NC","", IF(AC604="NE","", IF(AC604="NA","",IFERROR(VLOOKUP(AC604,Produtos!$A$1:$C$2319,2,FALSE),"Não Cadastrado")))))</f>
        <v/>
      </c>
      <c r="AF604" s="106"/>
      <c r="AG604" s="106"/>
      <c r="AH604" s="106" t="str">
        <f>IF(AC604="","",IF(ISNUMBER(AC604)=FALSE,"Não se aplica",IFERROR(VLOOKUP(AC604,Produtos!$A$1:$C$2319,3,FALSE),"Não Cadastrado")))</f>
        <v/>
      </c>
      <c r="AI604" s="106"/>
      <c r="AJ604" s="106" t="str">
        <f>VLOOKUP(Tabela2[[#This Row],[SIEMA]],Siema2025,26,FALSE)</f>
        <v>Conforme informado ao NEA, ocorreu o tombamento do veículo em faixa marginal da rodovia com derramamento da carga no solo lateral. Algumas embalagens se romperam e o produto extravasou atingindo o solo.</v>
      </c>
      <c r="AK604" s="109" t="s">
        <v>6834</v>
      </c>
      <c r="AL604" s="109" t="s">
        <v>7175</v>
      </c>
      <c r="AM604" s="109"/>
      <c r="AN604" s="110" t="str">
        <f>VLOOKUP(Tabela2[[#This Row],[SIEMA]],Siema2025,51,FALSE)</f>
        <v/>
      </c>
      <c r="AO604" s="110" t="str">
        <f>VLOOKUP(Tabela2[[#This Row],[SIEMA]],Siema2025,53,FALSE)</f>
        <v/>
      </c>
      <c r="AP604" s="110" t="str">
        <f>VLOOKUP(Tabela2[[#This Row],[SIEMA]],Siema2025,55,FALSE)</f>
        <v/>
      </c>
      <c r="AQ604" s="110" t="str">
        <f>VLOOKUP(Tabela2[[#This Row],[SIEMA]],Siema2025,57,FALSE)</f>
        <v/>
      </c>
      <c r="AR604" s="110" t="str">
        <f>VLOOKUP(Tabela2[[#This Row],[SIEMA]],Siema2025,59,FALSE)</f>
        <v/>
      </c>
      <c r="AS604" s="110" t="str">
        <f>VLOOKUP(Tabela2[[#This Row],[SIEMA]],Siema2025,61,FALSE)</f>
        <v/>
      </c>
      <c r="AT604" s="110" t="str">
        <f>VLOOKUP(Tabela2[[#This Row],[SIEMA]],Siema2025,63,FALSE)</f>
        <v/>
      </c>
      <c r="AU604" s="110" t="str">
        <f>VLOOKUP(Tabela2[[#This Row],[SIEMA]],Siema2025,65,FALSE)</f>
        <v>X</v>
      </c>
      <c r="AV604" s="110" t="str">
        <f>VLOOKUP(Tabela2[[#This Row],[SIEMA]],Siema2025,67,FALSE)</f>
        <v/>
      </c>
      <c r="AW604" s="110" t="str">
        <f>VLOOKUP(Tabela2[[#This Row],[SIEMA]],Siema2025,69,FALSE)</f>
        <v/>
      </c>
      <c r="AX604" s="110" t="str">
        <f>VLOOKUP(Tabela2[[#This Row],[SIEMA]],Siema2025,71,FALSE)</f>
        <v/>
      </c>
      <c r="AY604" s="110" t="str">
        <f>VLOOKUP(Tabela2[[#This Row],[SIEMA]],Siema2025,73,FALSE)</f>
        <v/>
      </c>
      <c r="AZ604" s="110" t="str">
        <f>VLOOKUP(Tabela2[[#This Row],[SIEMA]],Siema2025,75,FALSE)</f>
        <v/>
      </c>
      <c r="BA604" s="110" t="str">
        <f>VLOOKUP(Tabela2[[#This Row],[SIEMA]],Siema2025,77,FALSE)</f>
        <v/>
      </c>
      <c r="BB604" s="110" t="str">
        <f>VLOOKUP(Tabela2[[#This Row],[SIEMA]],Siema2025,79,FALSE)</f>
        <v/>
      </c>
      <c r="BC604" s="110" t="str">
        <f>IF(Tabela2[[#This Row],[Outro(s) ]] = "X", "PREENCHER","NA")</f>
        <v>NA</v>
      </c>
      <c r="BD604" s="110" t="str">
        <f>VLOOKUP(Tabela2[[#This Row],[SIEMA]],Siema2025,82,FALSE)</f>
        <v/>
      </c>
      <c r="BE604" s="110" t="str">
        <f>VLOOKUP(Tabela2[[#This Row],[SIEMA]],Siema2025,81,FALSE)</f>
        <v/>
      </c>
      <c r="BF604" s="112" t="s">
        <v>6834</v>
      </c>
      <c r="BG604" s="112"/>
      <c r="BH604" s="113" t="s">
        <v>6834</v>
      </c>
      <c r="BI604" s="114" t="s">
        <v>7062</v>
      </c>
      <c r="BJ604" s="109" t="s">
        <v>7097</v>
      </c>
      <c r="BK604" s="106" t="s">
        <v>2696</v>
      </c>
      <c r="BL604" s="143">
        <v>45895</v>
      </c>
      <c r="BM604" s="110">
        <f ca="1">IF(Tabela2[[#This Row],[Data de atendimento do Ibama (considerar o primeiro documento/ação)]]="",_xlfn.DAYS(TODAY(),J604),_xlfn.DAYS(Tabela2[[#This Row],[Data de atendimento do Ibama (considerar o primeiro documento/ação)]],J604))</f>
        <v>3</v>
      </c>
      <c r="BN604" s="110" t="str">
        <f>IF(Tabela2[[#This Row],[Atendido pelo Ibama ("Não" ou "Sim")]]="Não","Preencher", IF(Tabela2[[#This Row],[Atendido pelo Ibama ("Não" ou "Sim")]]="Sim","NA",""))</f>
        <v>NA</v>
      </c>
      <c r="BO604" s="116" t="s">
        <v>7177</v>
      </c>
      <c r="BP604" s="110" t="str">
        <f>IF(Tabela2[[#This Row],[Forma de atendimento (primeiro documento/ação)]]= "Outros (especificar)", "PREENCHER","NA")</f>
        <v>NA</v>
      </c>
      <c r="BQ604" s="108" t="s">
        <v>123</v>
      </c>
      <c r="BR604" s="110" t="str">
        <f>IF(Tabela2[[#This Row],[Equipe do Ibama foi a campo? Houve sobrevoo do Poseidon?]] = "Sim", "PREENCHER","NA")</f>
        <v>NA</v>
      </c>
      <c r="BS604" s="110" t="str">
        <f>IF(Tabela2[[#This Row],[Se sim, foi emitida Ordem de Emergência? (informações vinculada à coluna CK)]] = "Sim", "PREENCHER","NA")</f>
        <v>NA</v>
      </c>
      <c r="BT604" s="110" t="s">
        <v>7215</v>
      </c>
      <c r="BU604" s="110" t="str">
        <f>IF(Tabela2[[#This Row],[Houve envio de Informações Pós-acidente (preencher "não se aplica" quando de competência estadual/municipal)]] = "Sim", "PREENCHER","NA")</f>
        <v>NA</v>
      </c>
      <c r="BV604" s="110" t="str">
        <f>IF(Tabela2[[#This Row],[Houve avaliação das informações pós-acidente solicitadas/enviadas?]] = "Sim", "PREENCHER","NA")</f>
        <v>NA</v>
      </c>
      <c r="BW604" s="110" t="s">
        <v>2696</v>
      </c>
      <c r="BX604" s="108" t="s">
        <v>7100</v>
      </c>
      <c r="BY604" s="143">
        <v>45895</v>
      </c>
      <c r="BZ604" s="106">
        <f>IF(Tabela2[[#This Row],[Data do documento de encerramento]]="NA","NA",IF(Tabela2[[#This Row],[Data do documento de encerramento]]="","Pendente de conclusão/ encerramento",_xlfn.DAYS(Tabela2[[#This Row],[Data do documento de encerramento]],J604)))</f>
        <v>3</v>
      </c>
      <c r="CA604" s="109"/>
      <c r="CB604" s="109"/>
      <c r="CC604" s="109"/>
      <c r="CD604" s="109"/>
      <c r="CE604" s="109"/>
      <c r="CF604" s="109"/>
    </row>
    <row r="605" spans="1:84" ht="60.75">
      <c r="A605" s="185">
        <v>202582575647</v>
      </c>
      <c r="B605" s="120" t="s">
        <v>9330</v>
      </c>
      <c r="C605" s="110" t="s">
        <v>672</v>
      </c>
      <c r="D605" s="108" t="s">
        <v>637</v>
      </c>
      <c r="E605" s="108" t="s">
        <v>7153</v>
      </c>
      <c r="F605" s="108"/>
      <c r="G605" s="108" t="s">
        <v>9331</v>
      </c>
      <c r="H605" s="108" t="s">
        <v>9332</v>
      </c>
      <c r="I605" s="106" t="str">
        <f>VLOOKUP(Tabela2[[#This Row],[SIEMA]],Siema2025,19,FALSE)</f>
        <v>Santos</v>
      </c>
      <c r="J605" s="107">
        <f>VLOOKUP(Tabela2[[#This Row],[SIEMA]],Siema2025,2,FALSE)</f>
        <v>45893</v>
      </c>
      <c r="K605" s="107" t="str">
        <f>VLOOKUP(Tabela2[[#This Row],[SIEMA]],Siema2025,16,FALSE)</f>
        <v>Domingo</v>
      </c>
      <c r="L605" s="108" t="str">
        <f>IF(Tabela2[[#This Row],[Data]]="","Sem Informação",VLOOKUP(MONTH(Tabela2[[#This Row],[Data]]),'[1]Validação de dados'!$I$1:$J$13,2,0))</f>
        <v>Agosto</v>
      </c>
      <c r="M605" s="106">
        <f>YEAR(Tabela2[[#This Row],[Data]])</f>
        <v>2025</v>
      </c>
      <c r="N605" s="107" t="str">
        <f>VLOOKUP(Tabela2[[#This Row],[SIEMA]],Siema2025,17,FALSE)</f>
        <v>Matutino</v>
      </c>
      <c r="O605" s="107" t="s">
        <v>111</v>
      </c>
      <c r="P605" s="106" t="str">
        <f>VLOOKUP(Tabela2[[#This Row],[SIEMA]],Siema2025,21,FALSE)</f>
        <v>Poço 3-RJS-742A (ANP 3-BRSA-1339A-RJS) conectado a plataforma FPSO Marechal Duque de Caxias, Campo de Mero, Bacia de Santos.</v>
      </c>
      <c r="Q605" s="106" t="s">
        <v>637</v>
      </c>
      <c r="R605" s="106" t="s">
        <v>7217</v>
      </c>
      <c r="S605" s="109" t="s">
        <v>7218</v>
      </c>
      <c r="T605" s="106">
        <v>1.1599999999999999</v>
      </c>
      <c r="U605" s="106" t="s">
        <v>7109</v>
      </c>
      <c r="V605" s="106" t="str">
        <f>IF(Q605="","",IF(ISNUMBER(Q605)=FALSE,"Não se aplica",IFERROR(VLOOKUP(Q605,Produtos!$A$1:$C$2319,3,FALSE),"Não Cadastrado")))</f>
        <v>Não se aplica</v>
      </c>
      <c r="W605" s="106"/>
      <c r="X605" s="115"/>
      <c r="Y605" s="111" t="str">
        <f>IF(W605="","", IF(W605="NC","", IF(W605="NE","", IF(W605="NA","",IFERROR(VLOOKUP(W605,Produtos!$A$1:$C$2319,2,FALSE),"Não Cadastrado")))))</f>
        <v/>
      </c>
      <c r="Z605" s="106"/>
      <c r="AA605" s="106"/>
      <c r="AB605" s="106" t="str">
        <f>IF(W605="","",IF(ISNUMBER(W605)=FALSE,"Não se aplica",IFERROR(VLOOKUP(W605,Produtos!$A$1:$C$2319,3,FALSE),"Não Cadastrado")))</f>
        <v/>
      </c>
      <c r="AC605" s="106"/>
      <c r="AD605" s="110"/>
      <c r="AE605" s="109" t="str">
        <f>IF(AC605="","", IF(AC605="NC","", IF(AC605="NE","", IF(AC605="NA","",IFERROR(VLOOKUP(AC605,Produtos!$A$1:$C$2319,2,FALSE),"Não Cadastrado")))))</f>
        <v/>
      </c>
      <c r="AF605" s="106"/>
      <c r="AG605" s="106"/>
      <c r="AH605" s="106" t="str">
        <f>IF(AC605="","",IF(ISNUMBER(AC605)=FALSE,"Não se aplica",IFERROR(VLOOKUP(AC605,Produtos!$A$1:$C$2319,3,FALSE),"Não Cadastrado")))</f>
        <v/>
      </c>
      <c r="AI605" s="106"/>
      <c r="AJ605" s="106" t="str">
        <f>VLOOKUP(Tabela2[[#This Row],[SIEMA]],Siema2025,26,FALSE)</f>
        <v>Em investigação.</v>
      </c>
      <c r="AK605" s="109" t="s">
        <v>7219</v>
      </c>
      <c r="AL605" s="109"/>
      <c r="AM605" s="109"/>
      <c r="AN605" s="110" t="str">
        <f>VLOOKUP(Tabela2[[#This Row],[SIEMA]],Siema2025,51,FALSE)</f>
        <v/>
      </c>
      <c r="AO605" s="110" t="str">
        <f>VLOOKUP(Tabela2[[#This Row],[SIEMA]],Siema2025,53,FALSE)</f>
        <v/>
      </c>
      <c r="AP605" s="110" t="str">
        <f>VLOOKUP(Tabela2[[#This Row],[SIEMA]],Siema2025,55,FALSE)</f>
        <v/>
      </c>
      <c r="AQ605" s="110" t="str">
        <f>VLOOKUP(Tabela2[[#This Row],[SIEMA]],Siema2025,57,FALSE)</f>
        <v/>
      </c>
      <c r="AR605" s="110" t="str">
        <f>VLOOKUP(Tabela2[[#This Row],[SIEMA]],Siema2025,59,FALSE)</f>
        <v/>
      </c>
      <c r="AS605" s="110" t="str">
        <f>VLOOKUP(Tabela2[[#This Row],[SIEMA]],Siema2025,61,FALSE)</f>
        <v>X</v>
      </c>
      <c r="AT605" s="110" t="str">
        <f>VLOOKUP(Tabela2[[#This Row],[SIEMA]],Siema2025,63,FALSE)</f>
        <v/>
      </c>
      <c r="AU605" s="110" t="str">
        <f>VLOOKUP(Tabela2[[#This Row],[SIEMA]],Siema2025,65,FALSE)</f>
        <v/>
      </c>
      <c r="AV605" s="110" t="str">
        <f>VLOOKUP(Tabela2[[#This Row],[SIEMA]],Siema2025,67,FALSE)</f>
        <v/>
      </c>
      <c r="AW605" s="110" t="str">
        <f>VLOOKUP(Tabela2[[#This Row],[SIEMA]],Siema2025,69,FALSE)</f>
        <v/>
      </c>
      <c r="AX605" s="110" t="str">
        <f>VLOOKUP(Tabela2[[#This Row],[SIEMA]],Siema2025,71,FALSE)</f>
        <v/>
      </c>
      <c r="AY605" s="110" t="str">
        <f>VLOOKUP(Tabela2[[#This Row],[SIEMA]],Siema2025,73,FALSE)</f>
        <v/>
      </c>
      <c r="AZ605" s="110" t="str">
        <f>VLOOKUP(Tabela2[[#This Row],[SIEMA]],Siema2025,75,FALSE)</f>
        <v/>
      </c>
      <c r="BA605" s="110" t="str">
        <f>VLOOKUP(Tabela2[[#This Row],[SIEMA]],Siema2025,77,FALSE)</f>
        <v/>
      </c>
      <c r="BB605" s="110" t="str">
        <f>VLOOKUP(Tabela2[[#This Row],[SIEMA]],Siema2025,79,FALSE)</f>
        <v/>
      </c>
      <c r="BC605" s="110" t="str">
        <f>IF(Tabela2[[#This Row],[Outro(s) ]] = "X", "PREENCHER","NA")</f>
        <v>NA</v>
      </c>
      <c r="BD605" s="110" t="str">
        <f>VLOOKUP(Tabela2[[#This Row],[SIEMA]],Siema2025,82,FALSE)</f>
        <v/>
      </c>
      <c r="BE605" s="110" t="str">
        <f>VLOOKUP(Tabela2[[#This Row],[SIEMA]],Siema2025,81,FALSE)</f>
        <v/>
      </c>
      <c r="BF605" s="112" t="s">
        <v>206</v>
      </c>
      <c r="BG605" s="112"/>
      <c r="BH605" s="113">
        <v>33000167000101</v>
      </c>
      <c r="BI605" s="114" t="str">
        <f>VLOOKUP(Tabela2[[#This Row],[SIEMA]],Siema2025,107,FALSE)</f>
        <v>Não</v>
      </c>
      <c r="BJ605" s="109" t="s">
        <v>7097</v>
      </c>
      <c r="BK605" s="106" t="s">
        <v>2696</v>
      </c>
      <c r="BL605" s="169">
        <v>45895</v>
      </c>
      <c r="BM605" s="110">
        <f ca="1">IF(Tabela2[[#This Row],[Data de atendimento do Ibama (considerar o primeiro documento/ação)]]="",_xlfn.DAYS(TODAY(),J605),_xlfn.DAYS(Tabela2[[#This Row],[Data de atendimento do Ibama (considerar o primeiro documento/ação)]],J605))</f>
        <v>2</v>
      </c>
      <c r="BN605" s="110" t="str">
        <f>IF(Tabela2[[#This Row],[Atendido pelo Ibama ("Não" ou "Sim")]]="Não","Preencher", IF(Tabela2[[#This Row],[Atendido pelo Ibama ("Não" ou "Sim")]]="Sim","NA",""))</f>
        <v>NA</v>
      </c>
      <c r="BO605" s="116" t="s">
        <v>7098</v>
      </c>
      <c r="BP605" s="110" t="str">
        <f>IF(Tabela2[[#This Row],[Forma de atendimento (primeiro documento/ação)]]= "Outros (especificar)", "PREENCHER","NA")</f>
        <v>NA</v>
      </c>
      <c r="BQ605" s="108" t="s">
        <v>123</v>
      </c>
      <c r="BR605" s="110" t="str">
        <f>IF(Tabela2[[#This Row],[Equipe do Ibama foi a campo? Houve sobrevoo do Poseidon?]] = "Sim", "PREENCHER","NA")</f>
        <v>NA</v>
      </c>
      <c r="BS605" s="110" t="str">
        <f>IF(Tabela2[[#This Row],[Se sim, foi emitida Ordem de Emergência? (informações vinculada à coluna CK)]] = "Sim", "PREENCHER","NA")</f>
        <v>NA</v>
      </c>
      <c r="BT605" s="110" t="s">
        <v>7099</v>
      </c>
      <c r="BU605" s="110" t="s">
        <v>2696</v>
      </c>
      <c r="BV605" s="110" t="s">
        <v>123</v>
      </c>
      <c r="BW605" s="110" t="s">
        <v>123</v>
      </c>
      <c r="BX605" s="108" t="s">
        <v>7119</v>
      </c>
      <c r="BY605" s="108"/>
      <c r="BZ605" s="106" t="str">
        <f>IF(Tabela2[[#This Row],[Data do documento de encerramento]]="NA","NA",IF(Tabela2[[#This Row],[Data do documento de encerramento]]="","Pendente de conclusão/ encerramento",_xlfn.DAYS(Tabela2[[#This Row],[Data do documento de encerramento]],J605)))</f>
        <v>Pendente de conclusão/ encerramento</v>
      </c>
      <c r="CA605" s="292" t="s">
        <v>7220</v>
      </c>
      <c r="CB605" s="109" t="s">
        <v>7156</v>
      </c>
      <c r="CC605" s="109" t="s">
        <v>7260</v>
      </c>
      <c r="CD605" s="109" t="s">
        <v>7659</v>
      </c>
      <c r="CE605" s="109" t="s">
        <v>123</v>
      </c>
      <c r="CF605" s="109" t="s">
        <v>7103</v>
      </c>
    </row>
    <row r="606" spans="1:84" ht="76.5" hidden="1">
      <c r="A606" s="172">
        <v>202582572035</v>
      </c>
      <c r="B606" s="173" t="s">
        <v>9333</v>
      </c>
      <c r="C606" s="110" t="str">
        <f>VLOOKUP(Tabela2[[#This Row],[SIEMA]],Siema2025,4,FALSE)</f>
        <v xml:space="preserve"> MG</v>
      </c>
      <c r="D606" s="108" t="str">
        <f>VLOOKUP(Tabela2[[#This Row],[SIEMA]],Siema2025,3,FALSE)</f>
        <v xml:space="preserve">Francisco Sá </v>
      </c>
      <c r="E606" s="108" t="s">
        <v>7440</v>
      </c>
      <c r="F606" s="108" t="s">
        <v>9334</v>
      </c>
      <c r="G606" s="108" t="s">
        <v>9335</v>
      </c>
      <c r="H606" s="108" t="s">
        <v>9336</v>
      </c>
      <c r="I606" s="106" t="s">
        <v>7118</v>
      </c>
      <c r="J606" s="107">
        <f>VLOOKUP(Tabela2[[#This Row],[SIEMA]],Siema2025,2,FALSE)</f>
        <v>45894</v>
      </c>
      <c r="K606" s="107" t="str">
        <f>VLOOKUP(Tabela2[[#This Row],[SIEMA]],Siema2025,16,FALSE)</f>
        <v>Segunda</v>
      </c>
      <c r="L606" s="108" t="str">
        <f>IF(Tabela2[[#This Row],[Data]]="","Sem Informação",VLOOKUP(MONTH(Tabela2[[#This Row],[Data]]),'[1]Validação de dados'!$I$1:$J$13,2,0))</f>
        <v>Agosto</v>
      </c>
      <c r="M606" s="106">
        <f>YEAR(Tabela2[[#This Row],[Data]])</f>
        <v>2025</v>
      </c>
      <c r="N606" s="107" t="str">
        <f>VLOOKUP(Tabela2[[#This Row],[SIEMA]],Siema2025,17,FALSE)</f>
        <v>Matutino</v>
      </c>
      <c r="O606" s="107" t="str">
        <f>VLOOKUP(Tabela2[[#This Row],[SIEMA]],Siema2025,5,FALSE)</f>
        <v>Rodovia</v>
      </c>
      <c r="P606" s="106" t="str">
        <f>VLOOKUP(Tabela2[[#This Row],[SIEMA]],Siema2025,21,FALSE)</f>
        <v>Rodovia BR-251, km 446 - Norte</v>
      </c>
      <c r="Q606" s="106" t="s">
        <v>7269</v>
      </c>
      <c r="R606" s="106" t="str">
        <f>VLOOKUP(Tabela2[[#This Row],[SIEMA]],Siema2025,10,FALSE)</f>
        <v>Herbicida Artys</v>
      </c>
      <c r="S606" s="109" t="str">
        <f>IF(Q606="","", IF(Q606="NC","", IF(Q606="NE","", IF(Q606="NA","",IFERROR(VLOOKUP(Q606,[1]Produtos!$A$1:$C$2319,2,FALSE),"Não Cadastrado")))))</f>
        <v/>
      </c>
      <c r="T606" s="106" t="str">
        <f>VLOOKUP(Tabela2[[#This Row],[SIEMA]],Siema2025,11,FALSE)</f>
        <v>20</v>
      </c>
      <c r="U606" s="106" t="str">
        <f>VLOOKUP(Tabela2[[#This Row],[SIEMA]],Siema2025,12,FALSE)</f>
        <v>L</v>
      </c>
      <c r="V606" s="106" t="s">
        <v>8796</v>
      </c>
      <c r="W606" s="106"/>
      <c r="X606" s="115" t="str">
        <f>IF(Tabela2[[#This Row],[Origem do acidente]] = "Plataforma", "PREENCHER","NA")</f>
        <v>NA</v>
      </c>
      <c r="Y606" s="111" t="str">
        <f>IF(W606="","", IF(W606="NC","", IF(W606="NE","", IF(W606="NA","",IFERROR(VLOOKUP(W606,Produtos!$A$1:$C$2319,2,FALSE),"Não Cadastrado")))))</f>
        <v/>
      </c>
      <c r="Z606" s="106"/>
      <c r="AA606" s="106"/>
      <c r="AB606" s="106" t="str">
        <f>IF(W606="","",IF(ISNUMBER(W606)=FALSE,"Não se aplica",IFERROR(VLOOKUP(W606,Produtos!$A$1:$C$2319,3,FALSE),"Não Cadastrado")))</f>
        <v/>
      </c>
      <c r="AC606" s="106"/>
      <c r="AD606" s="110" t="str">
        <f>IF(Tabela2[[#This Row],[Origem do acidente]] = "Plataforma", "PREENCHER","NA")</f>
        <v>NA</v>
      </c>
      <c r="AE606" s="109" t="str">
        <f>IF(AC606="","", IF(AC606="NC","", IF(AC606="NE","", IF(AC606="NA","",IFERROR(VLOOKUP(AC606,Produtos!$A$1:$C$2319,2,FALSE),"Não Cadastrado")))))</f>
        <v/>
      </c>
      <c r="AF606" s="106"/>
      <c r="AG606" s="106"/>
      <c r="AH606" s="106" t="str">
        <f>IF(AC606="","",IF(ISNUMBER(AC606)=FALSE,"Não se aplica",IFERROR(VLOOKUP(AC606,Produtos!$A$1:$C$2319,3,FALSE),"Não Cadastrado")))</f>
        <v/>
      </c>
      <c r="AI606" s="106"/>
      <c r="AJ606" s="106" t="s">
        <v>9337</v>
      </c>
      <c r="AK606" s="109" t="s">
        <v>7368</v>
      </c>
      <c r="AL606" s="109"/>
      <c r="AM606" s="109"/>
      <c r="AN606" s="110" t="str">
        <f>VLOOKUP(Tabela2[[#This Row],[SIEMA]],Siema2025,51,FALSE)</f>
        <v/>
      </c>
      <c r="AO606" s="110" t="str">
        <f>VLOOKUP(Tabela2[[#This Row],[SIEMA]],Siema2025,53,FALSE)</f>
        <v/>
      </c>
      <c r="AP606" s="110" t="str">
        <f>VLOOKUP(Tabela2[[#This Row],[SIEMA]],Siema2025,55,FALSE)</f>
        <v/>
      </c>
      <c r="AQ606" s="110" t="str">
        <f>VLOOKUP(Tabela2[[#This Row],[SIEMA]],Siema2025,57,FALSE)</f>
        <v/>
      </c>
      <c r="AR606" s="110" t="str">
        <f>VLOOKUP(Tabela2[[#This Row],[SIEMA]],Siema2025,59,FALSE)</f>
        <v/>
      </c>
      <c r="AS606" s="110" t="str">
        <f>VLOOKUP(Tabela2[[#This Row],[SIEMA]],Siema2025,61,FALSE)</f>
        <v/>
      </c>
      <c r="AT606" s="110" t="str">
        <f>VLOOKUP(Tabela2[[#This Row],[SIEMA]],Siema2025,63,FALSE)</f>
        <v/>
      </c>
      <c r="AU606" s="110" t="str">
        <f>VLOOKUP(Tabela2[[#This Row],[SIEMA]],Siema2025,65,FALSE)</f>
        <v>X</v>
      </c>
      <c r="AV606" s="110" t="str">
        <f>VLOOKUP(Tabela2[[#This Row],[SIEMA]],Siema2025,67,FALSE)</f>
        <v/>
      </c>
      <c r="AW606" s="110" t="str">
        <f>VLOOKUP(Tabela2[[#This Row],[SIEMA]],Siema2025,69,FALSE)</f>
        <v/>
      </c>
      <c r="AX606" s="110" t="str">
        <f>VLOOKUP(Tabela2[[#This Row],[SIEMA]],Siema2025,71,FALSE)</f>
        <v/>
      </c>
      <c r="AY606" s="110" t="str">
        <f>VLOOKUP(Tabela2[[#This Row],[SIEMA]],Siema2025,73,FALSE)</f>
        <v/>
      </c>
      <c r="AZ606" s="110" t="str">
        <f>VLOOKUP(Tabela2[[#This Row],[SIEMA]],Siema2025,75,FALSE)</f>
        <v/>
      </c>
      <c r="BA606" s="110" t="str">
        <f>VLOOKUP(Tabela2[[#This Row],[SIEMA]],Siema2025,77,FALSE)</f>
        <v/>
      </c>
      <c r="BB606" s="110"/>
      <c r="BC606" s="110" t="str">
        <f>IF(Tabela2[[#This Row],[Outro(s) ]] = "X", "PREENCHER","NA")</f>
        <v>NA</v>
      </c>
      <c r="BD606" s="110" t="str">
        <f>VLOOKUP(Tabela2[[#This Row],[SIEMA]],Siema2025,82,FALSE)</f>
        <v/>
      </c>
      <c r="BE606" s="110" t="str">
        <f>VLOOKUP(Tabela2[[#This Row],[SIEMA]],Siema2025,81,FALSE)</f>
        <v/>
      </c>
      <c r="BF606" s="112" t="s">
        <v>6834</v>
      </c>
      <c r="BG606" s="112"/>
      <c r="BH606" s="113" t="s">
        <v>6834</v>
      </c>
      <c r="BI606" s="114" t="s">
        <v>7062</v>
      </c>
      <c r="BJ606" s="109" t="s">
        <v>7097</v>
      </c>
      <c r="BK606" s="106" t="s">
        <v>2696</v>
      </c>
      <c r="BL606" s="143">
        <v>45895</v>
      </c>
      <c r="BM606" s="110">
        <f ca="1">IF(Tabela2[[#This Row],[Data de atendimento do Ibama (considerar o primeiro documento/ação)]]="",_xlfn.DAYS(TODAY(),J606),_xlfn.DAYS(Tabela2[[#This Row],[Data de atendimento do Ibama (considerar o primeiro documento/ação)]],J606))</f>
        <v>1</v>
      </c>
      <c r="BN606" s="110" t="str">
        <f>IF(Tabela2[[#This Row],[Atendido pelo Ibama ("Não" ou "Sim")]]="Não","Preencher", IF(Tabela2[[#This Row],[Atendido pelo Ibama ("Não" ou "Sim")]]="Sim","NA",""))</f>
        <v>NA</v>
      </c>
      <c r="BO606" s="116" t="s">
        <v>7177</v>
      </c>
      <c r="BP606" s="110" t="str">
        <f>IF(Tabela2[[#This Row],[Forma de atendimento (primeiro documento/ação)]]= "Outros (especificar)", "PREENCHER","NA")</f>
        <v>NA</v>
      </c>
      <c r="BQ606" s="108" t="s">
        <v>123</v>
      </c>
      <c r="BR606" s="110" t="str">
        <f>IF(Tabela2[[#This Row],[Equipe do Ibama foi a campo? Houve sobrevoo do Poseidon?]] = "Sim", "PREENCHER","NA")</f>
        <v>NA</v>
      </c>
      <c r="BS606" s="110" t="str">
        <f>IF(Tabela2[[#This Row],[Se sim, foi emitida Ordem de Emergência? (informações vinculada à coluna CK)]] = "Sim", "PREENCHER","NA")</f>
        <v>NA</v>
      </c>
      <c r="BT606" s="110" t="s">
        <v>7215</v>
      </c>
      <c r="BU606" s="110" t="str">
        <f>IF(Tabela2[[#This Row],[Houve envio de Informações Pós-acidente (preencher "não se aplica" quando de competência estadual/municipal)]] = "Sim", "PREENCHER","NA")</f>
        <v>NA</v>
      </c>
      <c r="BV606" s="110" t="str">
        <f>IF(Tabela2[[#This Row],[Houve avaliação das informações pós-acidente solicitadas/enviadas?]] = "Sim", "PREENCHER","NA")</f>
        <v>NA</v>
      </c>
      <c r="BW606" s="110" t="s">
        <v>2696</v>
      </c>
      <c r="BX606" s="108" t="s">
        <v>7100</v>
      </c>
      <c r="BY606" s="143">
        <v>45895</v>
      </c>
      <c r="BZ606" s="106">
        <f>IF(Tabela2[[#This Row],[Data do documento de encerramento]]="NA","NA",IF(Tabela2[[#This Row],[Data do documento de encerramento]]="","Pendente de conclusão/ encerramento",_xlfn.DAYS(Tabela2[[#This Row],[Data do documento de encerramento]],J606)))</f>
        <v>1</v>
      </c>
      <c r="CA606" s="109"/>
      <c r="CB606" s="109"/>
      <c r="CC606" s="117"/>
      <c r="CD606" s="109"/>
      <c r="CE606" s="109"/>
      <c r="CF606" s="109"/>
    </row>
    <row r="607" spans="1:84" ht="60.75">
      <c r="A607" s="172">
        <v>202582661256</v>
      </c>
      <c r="B607" s="120" t="s">
        <v>9338</v>
      </c>
      <c r="C607" s="110" t="s">
        <v>7133</v>
      </c>
      <c r="D607" s="108" t="s">
        <v>637</v>
      </c>
      <c r="E607" s="108" t="s">
        <v>9339</v>
      </c>
      <c r="F607" s="108"/>
      <c r="G607" s="108" t="s">
        <v>9340</v>
      </c>
      <c r="H607" s="108" t="s">
        <v>9341</v>
      </c>
      <c r="I607" s="106" t="str">
        <f>VLOOKUP(Tabela2[[#This Row],[SIEMA]],Siema2025,19,FALSE)</f>
        <v>Campos</v>
      </c>
      <c r="J607" s="107">
        <f>VLOOKUP(Tabela2[[#This Row],[SIEMA]],Siema2025,2,FALSE)</f>
        <v>45894</v>
      </c>
      <c r="K607" s="107" t="str">
        <f>VLOOKUP(Tabela2[[#This Row],[SIEMA]],Siema2025,16,FALSE)</f>
        <v>Segunda</v>
      </c>
      <c r="L607" s="108" t="str">
        <f>IF(Tabela2[[#This Row],[Data]]="","Sem Informação",VLOOKUP(MONTH(Tabela2[[#This Row],[Data]]),'[1]Validação de dados'!$I$1:$J$13,2,0))</f>
        <v>Agosto</v>
      </c>
      <c r="M607" s="106">
        <f>YEAR(Tabela2[[#This Row],[Data]])</f>
        <v>2025</v>
      </c>
      <c r="N607" s="107" t="str">
        <f>VLOOKUP(Tabela2[[#This Row],[SIEMA]],Siema2025,17,FALSE)</f>
        <v>Madrugada</v>
      </c>
      <c r="O607" s="107" t="s">
        <v>111</v>
      </c>
      <c r="P607" s="106" t="str">
        <f>VLOOKUP(Tabela2[[#This Row],[SIEMA]],Siema2025,21,FALSE)</f>
        <v>Sonda NS-60 (DEEPWATER AQUILA) em operação no poço 1-RJS-763DA, Campo de Água-Marinha, Bacia de Campos. Número IMO: 9709738.</v>
      </c>
      <c r="Q607" s="106" t="s">
        <v>637</v>
      </c>
      <c r="R607" t="s">
        <v>7194</v>
      </c>
      <c r="S607" s="109" t="s">
        <v>7138</v>
      </c>
      <c r="T607" s="106" t="s">
        <v>9342</v>
      </c>
      <c r="U607" s="106" t="s">
        <v>7109</v>
      </c>
      <c r="V607" s="106" t="s">
        <v>637</v>
      </c>
      <c r="W607" s="106"/>
      <c r="X607" s="115"/>
      <c r="Y607" s="111" t="str">
        <f>IF(W607="","", IF(W607="NC","", IF(W607="NE","", IF(W607="NA","",IFERROR(VLOOKUP(W607,Produtos!$A$1:$C$2319,2,FALSE),"Não Cadastrado")))))</f>
        <v/>
      </c>
      <c r="Z607" s="106"/>
      <c r="AA607" s="106"/>
      <c r="AB607" s="106" t="str">
        <f>IF(W607="","",IF(ISNUMBER(W607)=FALSE,"Não se aplica",IFERROR(VLOOKUP(W607,Produtos!$A$1:$C$2319,3,FALSE),"Não Cadastrado")))</f>
        <v/>
      </c>
      <c r="AC607" s="106"/>
      <c r="AD607" s="110"/>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Falha na vedação da válvula.</v>
      </c>
      <c r="AK607" s="109" t="s">
        <v>7110</v>
      </c>
      <c r="AL607" s="109"/>
      <c r="AM607" s="109"/>
      <c r="AN607" s="110" t="str">
        <f>VLOOKUP(Tabela2[[#This Row],[SIEMA]],Siema2025,51,FALSE)</f>
        <v/>
      </c>
      <c r="AO607" s="110" t="str">
        <f>VLOOKUP(Tabela2[[#This Row],[SIEMA]],Siema2025,53,FALSE)</f>
        <v/>
      </c>
      <c r="AP607" s="110" t="str">
        <f>VLOOKUP(Tabela2[[#This Row],[SIEMA]],Siema2025,55,FALSE)</f>
        <v/>
      </c>
      <c r="AQ607" s="110" t="str">
        <f>VLOOKUP(Tabela2[[#This Row],[SIEMA]],Siema2025,57,FALSE)</f>
        <v/>
      </c>
      <c r="AR607" s="110" t="str">
        <f>VLOOKUP(Tabela2[[#This Row],[SIEMA]],Siema2025,59,FALSE)</f>
        <v/>
      </c>
      <c r="AS607" s="110" t="str">
        <f>VLOOKUP(Tabela2[[#This Row],[SIEMA]],Siema2025,61,FALSE)</f>
        <v>X</v>
      </c>
      <c r="AT607" s="110" t="str">
        <f>VLOOKUP(Tabela2[[#This Row],[SIEMA]],Siema2025,63,FALSE)</f>
        <v/>
      </c>
      <c r="AU607" s="110" t="str">
        <f>VLOOKUP(Tabela2[[#This Row],[SIEMA]],Siema2025,65,FALSE)</f>
        <v/>
      </c>
      <c r="AV607" s="110" t="str">
        <f>VLOOKUP(Tabela2[[#This Row],[SIEMA]],Siema2025,67,FALSE)</f>
        <v/>
      </c>
      <c r="AW607" s="110" t="str">
        <f>VLOOKUP(Tabela2[[#This Row],[SIEMA]],Siema2025,69,FALSE)</f>
        <v/>
      </c>
      <c r="AX607" s="110" t="str">
        <f>VLOOKUP(Tabela2[[#This Row],[SIEMA]],Siema2025,71,FALSE)</f>
        <v/>
      </c>
      <c r="AY607" s="110" t="str">
        <f>VLOOKUP(Tabela2[[#This Row],[SIEMA]],Siema2025,73,FALSE)</f>
        <v/>
      </c>
      <c r="AZ607" s="110" t="str">
        <f>VLOOKUP(Tabela2[[#This Row],[SIEMA]],Siema2025,75,FALSE)</f>
        <v/>
      </c>
      <c r="BA607" s="110" t="str">
        <f>VLOOKUP(Tabela2[[#This Row],[SIEMA]],Siema2025,77,FALSE)</f>
        <v/>
      </c>
      <c r="BB607" s="110" t="str">
        <f>VLOOKUP(Tabela2[[#This Row],[SIEMA]],Siema2025,79,FALSE)</f>
        <v/>
      </c>
      <c r="BC607" s="110" t="str">
        <f>IF(Tabela2[[#This Row],[Outro(s) ]] = "X", "PREENCHER","NA")</f>
        <v>NA</v>
      </c>
      <c r="BD607" s="110" t="str">
        <f>VLOOKUP(Tabela2[[#This Row],[SIEMA]],Siema2025,82,FALSE)</f>
        <v/>
      </c>
      <c r="BE607" s="110" t="str">
        <f>VLOOKUP(Tabela2[[#This Row],[SIEMA]],Siema2025,81,FALSE)</f>
        <v/>
      </c>
      <c r="BF607" s="112" t="str">
        <f>VLOOKUP(Tabela2[[#This Row],[SIEMA]],Siema2025,28,FALSE)</f>
        <v>Petrobras</v>
      </c>
      <c r="BG607" s="112"/>
      <c r="BH607" s="113" t="str">
        <f>VLOOKUP(Tabela2[[#This Row],[SIEMA]],Siema2025,29,FALSE)</f>
        <v>33000167100750</v>
      </c>
      <c r="BI607" s="114" t="str">
        <f>VLOOKUP(Tabela2[[#This Row],[SIEMA]],Siema2025,107,FALSE)</f>
        <v>Não</v>
      </c>
      <c r="BJ607" s="109" t="s">
        <v>7097</v>
      </c>
      <c r="BK607" s="106" t="s">
        <v>2696</v>
      </c>
      <c r="BL607" s="143">
        <v>45978</v>
      </c>
      <c r="BM607" s="110">
        <f ca="1">IF(Tabela2[[#This Row],[Data de atendimento do Ibama (considerar o primeiro documento/ação)]]="",_xlfn.DAYS(TODAY(),J607),_xlfn.DAYS(Tabela2[[#This Row],[Data de atendimento do Ibama (considerar o primeiro documento/ação)]],J607))</f>
        <v>84</v>
      </c>
      <c r="BN607" s="110" t="str">
        <f>IF(Tabela2[[#This Row],[Atendido pelo Ibama ("Não" ou "Sim")]]="Não","Preencher", IF(Tabela2[[#This Row],[Atendido pelo Ibama ("Não" ou "Sim")]]="Sim","NA",""))</f>
        <v>NA</v>
      </c>
      <c r="BO607" s="116" t="s">
        <v>7139</v>
      </c>
      <c r="BP607" s="110" t="str">
        <f>IF(Tabela2[[#This Row],[Forma de atendimento (primeiro documento/ação)]]= "Outros (especificar)", "PREENCHER","NA")</f>
        <v>NA</v>
      </c>
      <c r="BQ607" s="108" t="s">
        <v>123</v>
      </c>
      <c r="BR607" s="110" t="str">
        <f>IF(Tabela2[[#This Row],[Equipe do Ibama foi a campo? Houve sobrevoo do Poseidon?]] = "Sim", "PREENCHER","NA")</f>
        <v>NA</v>
      </c>
      <c r="BS607" s="110" t="str">
        <f>IF(Tabela2[[#This Row],[Se sim, foi emitida Ordem de Emergência? (informações vinculada à coluna CK)]] = "Sim", "PREENCHER","NA")</f>
        <v>NA</v>
      </c>
      <c r="BT607" s="110" t="s">
        <v>7112</v>
      </c>
      <c r="BU607" s="110" t="s">
        <v>123</v>
      </c>
      <c r="BV607" s="110" t="s">
        <v>2696</v>
      </c>
      <c r="BW607" s="110" t="s">
        <v>123</v>
      </c>
      <c r="BX607" s="108"/>
      <c r="BY607" s="108"/>
      <c r="BZ607" s="106" t="str">
        <f>IF(Tabela2[[#This Row],[Data do documento de encerramento]]="NA","NA",IF(Tabela2[[#This Row],[Data do documento de encerramento]]="","Pendente de conclusão/ encerramento",_xlfn.DAYS(Tabela2[[#This Row],[Data do documento de encerramento]],J607)))</f>
        <v>Pendente de conclusão/ encerramento</v>
      </c>
      <c r="CA607" s="109"/>
      <c r="CB607" s="109"/>
      <c r="CC607" s="292" t="s">
        <v>7196</v>
      </c>
      <c r="CD607" s="109" t="s">
        <v>123</v>
      </c>
      <c r="CE607" s="109" t="s">
        <v>123</v>
      </c>
      <c r="CF607" s="109" t="s">
        <v>7141</v>
      </c>
    </row>
    <row r="608" spans="1:84" ht="45.75" hidden="1">
      <c r="A608" s="172">
        <v>202582761228</v>
      </c>
      <c r="B608" s="173" t="s">
        <v>9343</v>
      </c>
      <c r="C608" s="110" t="str">
        <f>VLOOKUP(Tabela2[[#This Row],[SIEMA]],Siema2025,4,FALSE)</f>
        <v xml:space="preserve"> MG</v>
      </c>
      <c r="D608" s="108" t="str">
        <f>VLOOKUP(Tabela2[[#This Row],[SIEMA]],Siema2025,3,FALSE)</f>
        <v xml:space="preserve">Araguari </v>
      </c>
      <c r="E608" s="108" t="s">
        <v>8737</v>
      </c>
      <c r="F608" s="108" t="s">
        <v>9344</v>
      </c>
      <c r="G608" s="182" t="s">
        <v>9345</v>
      </c>
      <c r="H608" s="108" t="s">
        <v>9346</v>
      </c>
      <c r="I608" s="106" t="s">
        <v>7118</v>
      </c>
      <c r="J608" s="107">
        <f>VLOOKUP(Tabela2[[#This Row],[SIEMA]],Siema2025,2,FALSE)</f>
        <v>45894</v>
      </c>
      <c r="K608" s="107" t="str">
        <f>VLOOKUP(Tabela2[[#This Row],[SIEMA]],Siema2025,16,FALSE)</f>
        <v>Segunda</v>
      </c>
      <c r="L608" s="108" t="str">
        <f>IF(Tabela2[[#This Row],[Data]]="","Sem Informação",VLOOKUP(MONTH(Tabela2[[#This Row],[Data]]),'[1]Validação de dados'!$I$1:$J$13,2,0))</f>
        <v>Agosto</v>
      </c>
      <c r="M608" s="106">
        <f>YEAR(Tabela2[[#This Row],[Data]])</f>
        <v>2025</v>
      </c>
      <c r="N608" s="107" t="str">
        <f>VLOOKUP(Tabela2[[#This Row],[SIEMA]],Siema2025,17,FALSE)</f>
        <v>Matutino</v>
      </c>
      <c r="O608" s="107" t="str">
        <f>VLOOKUP(Tabela2[[#This Row],[SIEMA]],Siema2025,5,FALSE)</f>
        <v>Rodovia</v>
      </c>
      <c r="P608" s="106" t="str">
        <f>VLOOKUP(Tabela2[[#This Row],[SIEMA]],Siema2025,21,FALSE)</f>
        <v/>
      </c>
      <c r="Q608" s="106">
        <v>1202</v>
      </c>
      <c r="R608" s="106" t="str">
        <f>VLOOKUP(Tabela2[[#This Row],[SIEMA]],Siema2025,10,FALSE)</f>
        <v/>
      </c>
      <c r="S608" s="109" t="str">
        <f>IF(Q608="","", IF(Q608="NC","", IF(Q608="NE","", IF(Q608="NA","",IFERROR(VLOOKUP(Q608,[1]Produtos!$A$1:$C$2319,2,FALSE),"Não Cadastrado")))))</f>
        <v>GASÓLEO ou ÓLEO DIESEL ou ÓLEO PARA AQUECIMENTO, LEVE</v>
      </c>
      <c r="T608" s="106">
        <v>1000</v>
      </c>
      <c r="U608" s="106" t="s">
        <v>648</v>
      </c>
      <c r="V608" s="106">
        <f>IF(Q608="","",IF(ISNUMBER(Q608)=FALSE,"Não se aplica",IFERROR(VLOOKUP(Q608,Produtos!$A$1:$C$2319,3,FALSE),"Não Cadastrado")))</f>
        <v>3</v>
      </c>
      <c r="W608" s="106" t="str">
        <f>VLOOKUP(Tabela2[[#This Row],[SIEMA]],Siema2025,10,FALSE)</f>
        <v/>
      </c>
      <c r="X608" s="115" t="str">
        <f>IF(Tabela2[[#This Row],[Origem do acidente]] = "Plataforma", "PREENCHER","NA")</f>
        <v>NA</v>
      </c>
      <c r="Y608" s="111" t="str">
        <f>IF(W608="","", IF(W608="NC","", IF(W608="NE","", IF(W608="NA","",IFERROR(VLOOKUP(W608,Produtos!$A$1:$C$2319,2,FALSE),"Não Cadastrado")))))</f>
        <v/>
      </c>
      <c r="Z608" s="106" t="str">
        <f>VLOOKUP(Tabela2[[#This Row],[SIEMA]],Siema2025,11,FALSE)</f>
        <v xml:space="preserve"> </v>
      </c>
      <c r="AA608" s="106" t="str">
        <f>VLOOKUP(Tabela2[[#This Row],[SIEMA]],Siema2025,12,FALSE)</f>
        <v xml:space="preserve"> </v>
      </c>
      <c r="AB608" s="106" t="str">
        <f>IF(W608="","",IF(ISNUMBER(W608)=FALSE,"Não se aplica",IFERROR(VLOOKUP(W608,Produtos!$A$1:$C$2319,3,FALSE),"Não Cadastrado")))</f>
        <v/>
      </c>
      <c r="AC608" s="106"/>
      <c r="AD608" s="110" t="str">
        <f>IF(Tabela2[[#This Row],[Origem do acidente]] = "Plataforma", "PREENCHER","NA")</f>
        <v>NA</v>
      </c>
      <c r="AE608" s="109" t="str">
        <f>IF(AC608="","", IF(AC608="NC","", IF(AC608="NE","", IF(AC608="NA","",IFERROR(VLOOKUP(AC608,Produtos!$A$1:$C$2319,2,FALSE),"Não Cadastrado")))))</f>
        <v/>
      </c>
      <c r="AF608" s="106"/>
      <c r="AG608" s="106"/>
      <c r="AH608" s="106" t="str">
        <f>IF(AC608="","",IF(ISNUMBER(AC608)=FALSE,"Não se aplica",IFERROR(VLOOKUP(AC608,Produtos!$A$1:$C$2319,3,FALSE),"Não Cadastrado")))</f>
        <v/>
      </c>
      <c r="AI608" s="106"/>
      <c r="AJ608" s="106" t="str">
        <f>VLOOKUP(Tabela2[[#This Row],[SIEMA]],Siema2025,26,FALSE)</f>
        <v>Segundo informações repassadas ao NEA, ocorreu o tombamento de veículo carregado com combustível, seguido de vazamento de parte do produto no
solo. Há informações de curso d'água nas proximidades.</v>
      </c>
      <c r="AK608" s="109" t="s">
        <v>6834</v>
      </c>
      <c r="AL608" s="109" t="s">
        <v>7175</v>
      </c>
      <c r="AM608" s="109"/>
      <c r="AN608" s="110" t="str">
        <f>VLOOKUP(Tabela2[[#This Row],[SIEMA]],Siema2025,51,FALSE)</f>
        <v/>
      </c>
      <c r="AO608" s="110" t="str">
        <f>VLOOKUP(Tabela2[[#This Row],[SIEMA]],Siema2025,53,FALSE)</f>
        <v/>
      </c>
      <c r="AP608" s="110" t="str">
        <f>VLOOKUP(Tabela2[[#This Row],[SIEMA]],Siema2025,55,FALSE)</f>
        <v/>
      </c>
      <c r="AQ608" s="110" t="str">
        <f>VLOOKUP(Tabela2[[#This Row],[SIEMA]],Siema2025,57,FALSE)</f>
        <v/>
      </c>
      <c r="AR608" s="110" t="str">
        <f>VLOOKUP(Tabela2[[#This Row],[SIEMA]],Siema2025,59,FALSE)</f>
        <v/>
      </c>
      <c r="AS608" s="110" t="str">
        <f>VLOOKUP(Tabela2[[#This Row],[SIEMA]],Siema2025,61,FALSE)</f>
        <v/>
      </c>
      <c r="AT608" s="110" t="str">
        <f>VLOOKUP(Tabela2[[#This Row],[SIEMA]],Siema2025,63,FALSE)</f>
        <v/>
      </c>
      <c r="AU608" s="110" t="str">
        <f>VLOOKUP(Tabela2[[#This Row],[SIEMA]],Siema2025,65,FALSE)</f>
        <v>X</v>
      </c>
      <c r="AV608" s="110" t="str">
        <f>VLOOKUP(Tabela2[[#This Row],[SIEMA]],Siema2025,67,FALSE)</f>
        <v/>
      </c>
      <c r="AW608" s="110" t="str">
        <f>VLOOKUP(Tabela2[[#This Row],[SIEMA]],Siema2025,69,FALSE)</f>
        <v/>
      </c>
      <c r="AX608" s="110" t="s">
        <v>7176</v>
      </c>
      <c r="AY608" s="110" t="str">
        <f>VLOOKUP(Tabela2[[#This Row],[SIEMA]],Siema2025,73,FALSE)</f>
        <v/>
      </c>
      <c r="AZ608" s="110" t="str">
        <f>VLOOKUP(Tabela2[[#This Row],[SIEMA]],Siema2025,75,FALSE)</f>
        <v/>
      </c>
      <c r="BA608" s="110" t="str">
        <f>VLOOKUP(Tabela2[[#This Row],[SIEMA]],Siema2025,77,FALSE)</f>
        <v/>
      </c>
      <c r="BB608" s="110" t="str">
        <f>VLOOKUP(Tabela2[[#This Row],[SIEMA]],Siema2025,79,FALSE)</f>
        <v/>
      </c>
      <c r="BC608" s="110" t="str">
        <f>IF(Tabela2[[#This Row],[Outro(s) ]] = "X", "PREENCHER","NA")</f>
        <v>NA</v>
      </c>
      <c r="BD608" s="110" t="str">
        <f>VLOOKUP(Tabela2[[#This Row],[SIEMA]],Siema2025,82,FALSE)</f>
        <v/>
      </c>
      <c r="BE608" s="110" t="str">
        <f>VLOOKUP(Tabela2[[#This Row],[SIEMA]],Siema2025,81,FALSE)</f>
        <v/>
      </c>
      <c r="BF608" s="112" t="s">
        <v>6834</v>
      </c>
      <c r="BG608" s="112"/>
      <c r="BH608" s="113" t="s">
        <v>6834</v>
      </c>
      <c r="BI608" s="114" t="s">
        <v>2696</v>
      </c>
      <c r="BJ608" s="109" t="s">
        <v>7097</v>
      </c>
      <c r="BK608" s="106" t="s">
        <v>2696</v>
      </c>
      <c r="BL608" s="170">
        <v>45898</v>
      </c>
      <c r="BM608" s="110">
        <f ca="1">IF(Tabela2[[#This Row],[Data de atendimento do Ibama (considerar o primeiro documento/ação)]]="",_xlfn.DAYS(TODAY(),J608),_xlfn.DAYS(Tabela2[[#This Row],[Data de atendimento do Ibama (considerar o primeiro documento/ação)]],J608))</f>
        <v>4</v>
      </c>
      <c r="BN608" s="110" t="str">
        <f>IF(Tabela2[[#This Row],[Atendido pelo Ibama ("Não" ou "Sim")]]="Não","Preencher", IF(Tabela2[[#This Row],[Atendido pelo Ibama ("Não" ou "Sim")]]="Sim","NA",""))</f>
        <v>NA</v>
      </c>
      <c r="BO608" s="116" t="s">
        <v>7098</v>
      </c>
      <c r="BP608" s="110" t="str">
        <f>IF(Tabela2[[#This Row],[Forma de atendimento (primeiro documento/ação)]]= "Outros (especificar)", "PREENCHER","NA")</f>
        <v>NA</v>
      </c>
      <c r="BQ608" s="108" t="s">
        <v>123</v>
      </c>
      <c r="BR608" s="110" t="str">
        <f>IF(Tabela2[[#This Row],[Equipe do Ibama foi a campo? Houve sobrevoo do Poseidon?]] = "Sim", "PREENCHER","NA")</f>
        <v>NA</v>
      </c>
      <c r="BS608" s="110" t="str">
        <f>IF(Tabela2[[#This Row],[Se sim, foi emitida Ordem de Emergência? (informações vinculada à coluna CK)]] = "Sim", "PREENCHER","NA")</f>
        <v>NA</v>
      </c>
      <c r="BT608" s="110" t="s">
        <v>7125</v>
      </c>
      <c r="BU608" s="110" t="s">
        <v>2696</v>
      </c>
      <c r="BV608" s="110" t="s">
        <v>2696</v>
      </c>
      <c r="BW608" s="110" t="s">
        <v>123</v>
      </c>
      <c r="BX608" s="108" t="s">
        <v>7119</v>
      </c>
      <c r="BY608" s="108"/>
      <c r="BZ608" s="106" t="str">
        <f>IF(Tabela2[[#This Row],[Data do documento de encerramento]]="NA","NA",IF(Tabela2[[#This Row],[Data do documento de encerramento]]="","Pendente de conclusão/ encerramento",_xlfn.DAYS(Tabela2[[#This Row],[Data do documento de encerramento]],J608)))</f>
        <v>Pendente de conclusão/ encerramento</v>
      </c>
      <c r="CA608" s="109" t="s">
        <v>9347</v>
      </c>
      <c r="CB608" s="109"/>
      <c r="CC608" s="117"/>
      <c r="CD608" s="109"/>
      <c r="CE608" s="109"/>
      <c r="CF608" s="109"/>
    </row>
    <row r="609" spans="1:84" ht="30.75" hidden="1">
      <c r="A609" s="172">
        <v>202582764853</v>
      </c>
      <c r="B609" s="173" t="s">
        <v>9348</v>
      </c>
      <c r="C609" s="110" t="str">
        <f>VLOOKUP(Tabela2[[#This Row],[SIEMA]],Siema2025,4,FALSE)</f>
        <v xml:space="preserve"> SE</v>
      </c>
      <c r="D609" s="108" t="str">
        <f>VLOOKUP(Tabela2[[#This Row],[SIEMA]],Siema2025,3,FALSE)</f>
        <v xml:space="preserve">Divina Pastora </v>
      </c>
      <c r="E609" s="108" t="str">
        <f>VLOOKUP(Tabela2[[#This Row],[SIEMA]],Siema2025,20,FALSE)</f>
        <v>Linha de produção do poço 7-RO-646-SE.</v>
      </c>
      <c r="F609" s="108"/>
      <c r="G609" s="182" t="s">
        <v>9349</v>
      </c>
      <c r="H609" s="182" t="s">
        <v>9350</v>
      </c>
      <c r="I609" s="106" t="s">
        <v>7456</v>
      </c>
      <c r="J609" s="107">
        <f>VLOOKUP(Tabela2[[#This Row],[SIEMA]],Siema2025,2,FALSE)</f>
        <v>45894</v>
      </c>
      <c r="K609" s="107" t="str">
        <f>VLOOKUP(Tabela2[[#This Row],[SIEMA]],Siema2025,16,FALSE)</f>
        <v>Segunda</v>
      </c>
      <c r="L609" s="108" t="str">
        <f>IF(Tabela2[[#This Row],[Data]]="","Sem Informação",VLOOKUP(MONTH(Tabela2[[#This Row],[Data]]),'[1]Validação de dados'!$I$1:$J$13,2,0))</f>
        <v>Agosto</v>
      </c>
      <c r="M609" s="106">
        <f>YEAR(Tabela2[[#This Row],[Data]])</f>
        <v>2025</v>
      </c>
      <c r="N609" s="107" t="str">
        <f>VLOOKUP(Tabela2[[#This Row],[SIEMA]],Siema2025,17,FALSE)</f>
        <v>Vespertino</v>
      </c>
      <c r="O609" s="107" t="s">
        <v>145</v>
      </c>
      <c r="P609" s="106" t="str">
        <f>VLOOKUP(Tabela2[[#This Row],[SIEMA]],Siema2025,21,FALSE)</f>
        <v>Poço Terrestre - Causa provável: Corrosão</v>
      </c>
      <c r="Q609" s="106">
        <v>1267</v>
      </c>
      <c r="R609" s="106"/>
      <c r="S609" s="109" t="str">
        <f>IF(Q609="","", IF(Q609="NC","", IF(Q609="NE","", IF(Q609="NA","",IFERROR(VLOOKUP(Q609,[1]Produtos!$A$1:$C$2319,2,FALSE),"Não Cadastrado")))))</f>
        <v>PETRÓLEO CRU</v>
      </c>
      <c r="T609" s="106" t="s">
        <v>9351</v>
      </c>
      <c r="U609" s="106" t="str">
        <f>VLOOKUP(Tabela2[[#This Row],[SIEMA]],Siema2025,12,FALSE)</f>
        <v>M3</v>
      </c>
      <c r="V609" s="106">
        <f>IF(Q609="","",IF(ISNUMBER(Q609)=FALSE,"Não se aplica",IFERROR(VLOOKUP(Q609,Produtos!$A$1:$C$2319,3,FALSE),"Não Cadastrado")))</f>
        <v>3</v>
      </c>
      <c r="W609" s="106"/>
      <c r="X609" s="115" t="str">
        <f>IF(Tabela2[[#This Row],[Origem do acidente]] = "Plataforma", "PREENCHER","NA")</f>
        <v>NA</v>
      </c>
      <c r="Y609" s="111" t="str">
        <f>IF(W609="","", IF(W609="NC","", IF(W609="NE","", IF(W609="NA","",IFERROR(VLOOKUP(W609,Produtos!$A$1:$C$2319,2,FALSE),"Não Cadastrado")))))</f>
        <v/>
      </c>
      <c r="Z609" s="106"/>
      <c r="AA609" s="106" t="str">
        <f>VLOOKUP(Tabela2[[#This Row],[SIEMA]],Siema2025,12,FALSE)</f>
        <v>M3</v>
      </c>
      <c r="AB609" s="106" t="str">
        <f>IF(W609="","",IF(ISNUMBER(W609)=FALSE,"Não se aplica",IFERROR(VLOOKUP(W609,Produtos!$A$1:$C$2319,3,FALSE),"Não Cadastrado")))</f>
        <v/>
      </c>
      <c r="AC609" s="106"/>
      <c r="AD609" s="110" t="str">
        <f>IF(Tabela2[[#This Row],[Origem do acidente]] = "Plataforma", "PREENCHER","NA")</f>
        <v>NA</v>
      </c>
      <c r="AE609" s="109" t="str">
        <f>IF(AC609="","", IF(AC609="NC","", IF(AC609="NE","", IF(AC609="NA","",IFERROR(VLOOKUP(AC609,Produtos!$A$1:$C$2319,2,FALSE),"Não Cadastrado")))))</f>
        <v/>
      </c>
      <c r="AF609" s="106"/>
      <c r="AG609" s="106"/>
      <c r="AH609" s="106" t="str">
        <f>IF(AC609="","",IF(ISNUMBER(AC609)=FALSE,"Não se aplica",IFERROR(VLOOKUP(AC609,Produtos!$A$1:$C$2319,3,FALSE),"Não Cadastrado")))</f>
        <v/>
      </c>
      <c r="AI609" s="106"/>
      <c r="AJ609" s="106"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609" s="109"/>
      <c r="AL609" s="109"/>
      <c r="AM609" s="109"/>
      <c r="AN609" s="110" t="str">
        <f>VLOOKUP(Tabela2[[#This Row],[SIEMA]],Siema2025,51,FALSE)</f>
        <v/>
      </c>
      <c r="AO609" s="110" t="str">
        <f>VLOOKUP(Tabela2[[#This Row],[SIEMA]],Siema2025,53,FALSE)</f>
        <v/>
      </c>
      <c r="AP609" s="110" t="str">
        <f>VLOOKUP(Tabela2[[#This Row],[SIEMA]],Siema2025,55,FALSE)</f>
        <v/>
      </c>
      <c r="AQ609" s="110" t="str">
        <f>VLOOKUP(Tabela2[[#This Row],[SIEMA]],Siema2025,57,FALSE)</f>
        <v/>
      </c>
      <c r="AR609" s="110" t="str">
        <f>VLOOKUP(Tabela2[[#This Row],[SIEMA]],Siema2025,59,FALSE)</f>
        <v/>
      </c>
      <c r="AS609" s="110" t="str">
        <f>VLOOKUP(Tabela2[[#This Row],[SIEMA]],Siema2025,61,FALSE)</f>
        <v/>
      </c>
      <c r="AT609" s="110" t="str">
        <f>VLOOKUP(Tabela2[[#This Row],[SIEMA]],Siema2025,63,FALSE)</f>
        <v/>
      </c>
      <c r="AU609" s="110" t="str">
        <f>VLOOKUP(Tabela2[[#This Row],[SIEMA]],Siema2025,65,FALSE)</f>
        <v>X</v>
      </c>
      <c r="AV609" s="110" t="str">
        <f>VLOOKUP(Tabela2[[#This Row],[SIEMA]],Siema2025,67,FALSE)</f>
        <v/>
      </c>
      <c r="AW609" s="110" t="str">
        <f>VLOOKUP(Tabela2[[#This Row],[SIEMA]],Siema2025,69,FALSE)</f>
        <v/>
      </c>
      <c r="AX609" s="110" t="str">
        <f>VLOOKUP(Tabela2[[#This Row],[SIEMA]],Siema2025,71,FALSE)</f>
        <v/>
      </c>
      <c r="AY609" s="110" t="str">
        <f>VLOOKUP(Tabela2[[#This Row],[SIEMA]],Siema2025,73,FALSE)</f>
        <v/>
      </c>
      <c r="AZ609" s="110" t="str">
        <f>VLOOKUP(Tabela2[[#This Row],[SIEMA]],Siema2025,75,FALSE)</f>
        <v/>
      </c>
      <c r="BA609" s="110" t="str">
        <f>VLOOKUP(Tabela2[[#This Row],[SIEMA]],Siema2025,77,FALSE)</f>
        <v/>
      </c>
      <c r="BB609" s="110" t="str">
        <f>VLOOKUP(Tabela2[[#This Row],[SIEMA]],Siema2025,79,FALSE)</f>
        <v/>
      </c>
      <c r="BC609" s="110" t="str">
        <f>IF(Tabela2[[#This Row],[Outro(s) ]] = "X", "PREENCHER","NA")</f>
        <v>NA</v>
      </c>
      <c r="BD609" s="110" t="str">
        <f>VLOOKUP(Tabela2[[#This Row],[SIEMA]],Siema2025,82,FALSE)</f>
        <v/>
      </c>
      <c r="BE609" s="110" t="str">
        <f>VLOOKUP(Tabela2[[#This Row],[SIEMA]],Siema2025,81,FALSE)</f>
        <v/>
      </c>
      <c r="BF609" s="112" t="str">
        <f>VLOOKUP(Tabela2[[#This Row],[SIEMA]],Siema2025,28,FALSE)</f>
        <v>CARMO ENERGY S.A.</v>
      </c>
      <c r="BG609" s="112"/>
      <c r="BH609" s="113" t="str">
        <f>VLOOKUP(Tabela2[[#This Row],[SIEMA]],Siema2025,29,FALSE)</f>
        <v>41955491000101</v>
      </c>
      <c r="BI609" s="114" t="str">
        <f>VLOOKUP(Tabela2[[#This Row],[SIEMA]],Siema2025,107,FALSE)</f>
        <v>Não</v>
      </c>
      <c r="BJ609" s="109" t="s">
        <v>7111</v>
      </c>
      <c r="BK609" s="106" t="s">
        <v>2696</v>
      </c>
      <c r="BL609" s="143">
        <v>45960</v>
      </c>
      <c r="BM609" s="110">
        <f ca="1">IF(Tabela2[[#This Row],[Data de atendimento do Ibama (considerar o primeiro documento/ação)]]="",_xlfn.DAYS(TODAY(),J609),_xlfn.DAYS(Tabela2[[#This Row],[Data de atendimento do Ibama (considerar o primeiro documento/ação)]],J609))</f>
        <v>66</v>
      </c>
      <c r="BN609" s="110" t="str">
        <f>IF(Tabela2[[#This Row],[Atendido pelo Ibama ("Não" ou "Sim")]]="Não","Preencher", IF(Tabela2[[#This Row],[Atendido pelo Ibama ("Não" ou "Sim")]]="Sim","NA",""))</f>
        <v>NA</v>
      </c>
      <c r="BO609" s="116" t="s">
        <v>7098</v>
      </c>
      <c r="BP609" s="110" t="str">
        <f>IF(Tabela2[[#This Row],[Forma de atendimento (primeiro documento/ação)]]= "Outros (especificar)", "PREENCHER","NA")</f>
        <v>NA</v>
      </c>
      <c r="BQ609" s="108" t="s">
        <v>123</v>
      </c>
      <c r="BR609" s="110" t="str">
        <f>IF(Tabela2[[#This Row],[Equipe do Ibama foi a campo? Houve sobrevoo do Poseidon?]] = "Sim", "PREENCHER","NA")</f>
        <v>NA</v>
      </c>
      <c r="BS609" s="110" t="str">
        <f>IF(Tabela2[[#This Row],[Se sim, foi emitida Ordem de Emergência? (informações vinculada à coluna CK)]] = "Sim", "PREENCHER","NA")</f>
        <v>NA</v>
      </c>
      <c r="BT609" s="110" t="str">
        <f>IF(Tabela2[[#This Row],[Foi elaborado Relatório de Vistoria pelo Ibama? (informações vinculada à coluna CK)]] = "Sim", "PREENCHER","NA")</f>
        <v>NA</v>
      </c>
      <c r="BU609" s="110" t="s">
        <v>123</v>
      </c>
      <c r="BV609" s="110" t="s">
        <v>2696</v>
      </c>
      <c r="BW609" s="110" t="s">
        <v>123</v>
      </c>
      <c r="BX609" s="108"/>
      <c r="BY609" s="108"/>
      <c r="BZ609" s="106" t="str">
        <f>IF(Tabela2[[#This Row],[Data do documento de encerramento]]="NA","NA",IF(Tabela2[[#This Row],[Data do documento de encerramento]]="","Pendente de conclusão/ encerramento",_xlfn.DAYS(Tabela2[[#This Row],[Data do documento de encerramento]],J609)))</f>
        <v>Pendente de conclusão/ encerramento</v>
      </c>
      <c r="CA609" s="109"/>
      <c r="CB609" s="109"/>
      <c r="CC609" s="117"/>
      <c r="CD609" s="109"/>
      <c r="CE609" s="109"/>
      <c r="CF609" s="109"/>
    </row>
    <row r="610" spans="1:84" ht="76.5">
      <c r="A610" s="185">
        <v>202582818028</v>
      </c>
      <c r="B610" s="120" t="s">
        <v>9352</v>
      </c>
      <c r="C610" s="110" t="s">
        <v>672</v>
      </c>
      <c r="D610" s="108" t="s">
        <v>637</v>
      </c>
      <c r="E610" s="108" t="s">
        <v>9353</v>
      </c>
      <c r="F610" s="108"/>
      <c r="G610" s="108" t="s">
        <v>9354</v>
      </c>
      <c r="H610" s="108" t="s">
        <v>9355</v>
      </c>
      <c r="I610" s="106" t="s">
        <v>124</v>
      </c>
      <c r="J610" s="107">
        <f>VLOOKUP(Tabela2[[#This Row],[SIEMA]],Siema2025,2,FALSE)</f>
        <v>45895</v>
      </c>
      <c r="K610" s="107" t="str">
        <f>VLOOKUP(Tabela2[[#This Row],[SIEMA]],Siema2025,16,FALSE)</f>
        <v>Terça</v>
      </c>
      <c r="L610" s="108" t="str">
        <f>IF(Tabela2[[#This Row],[Data]]="","Sem Informação",VLOOKUP(MONTH(Tabela2[[#This Row],[Data]]),'[1]Validação de dados'!$I$1:$J$13,2,0))</f>
        <v>Agosto</v>
      </c>
      <c r="M610" s="106">
        <f>YEAR(Tabela2[[#This Row],[Data]])</f>
        <v>2025</v>
      </c>
      <c r="N610" s="107" t="str">
        <f>VLOOKUP(Tabela2[[#This Row],[SIEMA]],Siema2025,17,FALSE)</f>
        <v>Noturno</v>
      </c>
      <c r="O610" s="107" t="s">
        <v>111</v>
      </c>
      <c r="P610" s="106" t="str">
        <f>VLOOKUP(Tabela2[[#This Row],[SIEMA]],Siema2025,21,FALSE)</f>
        <v>Sonda SS-70 (SSV Victoria) em operação no poço 7-BUZ-97D-RJS, Campo de Búzios, Bacia de Santos. Número IMO 8769547.</v>
      </c>
      <c r="Q610" s="106" t="s">
        <v>637</v>
      </c>
      <c r="R610" t="s">
        <v>7194</v>
      </c>
      <c r="S610" s="109" t="s">
        <v>7138</v>
      </c>
      <c r="T610" s="106">
        <v>1.95</v>
      </c>
      <c r="U610" s="106" t="s">
        <v>7109</v>
      </c>
      <c r="V610" s="106" t="s">
        <v>637</v>
      </c>
      <c r="W610" s="106"/>
      <c r="X610" s="115"/>
      <c r="Y610" s="111" t="str">
        <f>IF(W610="","", IF(W610="NC","", IF(W610="NE","", IF(W610="NA","",IFERROR(VLOOKUP(W610,Produtos!$A$1:$C$2319,2,FALSE),"Não Cadastrado")))))</f>
        <v/>
      </c>
      <c r="Z610" s="106"/>
      <c r="AA610" s="106"/>
      <c r="AB610" s="106" t="str">
        <f>IF(W610="","",IF(ISNUMBER(W610)=FALSE,"Não se aplica",IFERROR(VLOOKUP(W610,Produtos!$A$1:$C$2319,3,FALSE),"Não Cadastrado")))</f>
        <v/>
      </c>
      <c r="AC610" s="106"/>
      <c r="AD610" s="110"/>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106" t="str">
        <f>VLOOKUP(Tabela2[[#This Row],[SIEMA]],Siema2025,26,FALSE)</f>
        <v>Falha no sistema de controle quando acionada a função ACOUSTIC AND HOT STAB EXTEND.</v>
      </c>
      <c r="AK610" s="109" t="s">
        <v>7271</v>
      </c>
      <c r="AL610" s="109" t="s">
        <v>7219</v>
      </c>
      <c r="AM610" s="109"/>
      <c r="AN610" s="110" t="str">
        <f>VLOOKUP(Tabela2[[#This Row],[SIEMA]],Siema2025,51,FALSE)</f>
        <v/>
      </c>
      <c r="AO610" s="110" t="str">
        <f>VLOOKUP(Tabela2[[#This Row],[SIEMA]],Siema2025,53,FALSE)</f>
        <v/>
      </c>
      <c r="AP610" s="110" t="str">
        <f>VLOOKUP(Tabela2[[#This Row],[SIEMA]],Siema2025,55,FALSE)</f>
        <v/>
      </c>
      <c r="AQ610" s="110" t="str">
        <f>VLOOKUP(Tabela2[[#This Row],[SIEMA]],Siema2025,57,FALSE)</f>
        <v/>
      </c>
      <c r="AR610" s="110" t="str">
        <f>VLOOKUP(Tabela2[[#This Row],[SIEMA]],Siema2025,59,FALSE)</f>
        <v/>
      </c>
      <c r="AS610" s="110" t="str">
        <f>VLOOKUP(Tabela2[[#This Row],[SIEMA]],Siema2025,61,FALSE)</f>
        <v>X</v>
      </c>
      <c r="AT610" s="110" t="str">
        <f>VLOOKUP(Tabela2[[#This Row],[SIEMA]],Siema2025,63,FALSE)</f>
        <v/>
      </c>
      <c r="AU610" s="110" t="str">
        <f>VLOOKUP(Tabela2[[#This Row],[SIEMA]],Siema2025,65,FALSE)</f>
        <v/>
      </c>
      <c r="AV610" s="110" t="str">
        <f>VLOOKUP(Tabela2[[#This Row],[SIEMA]],Siema2025,67,FALSE)</f>
        <v/>
      </c>
      <c r="AW610" s="110" t="str">
        <f>VLOOKUP(Tabela2[[#This Row],[SIEMA]],Siema2025,69,FALSE)</f>
        <v/>
      </c>
      <c r="AX610" s="110" t="str">
        <f>VLOOKUP(Tabela2[[#This Row],[SIEMA]],Siema2025,71,FALSE)</f>
        <v/>
      </c>
      <c r="AY610" s="110" t="str">
        <f>VLOOKUP(Tabela2[[#This Row],[SIEMA]],Siema2025,73,FALSE)</f>
        <v/>
      </c>
      <c r="AZ610" s="110" t="str">
        <f>VLOOKUP(Tabela2[[#This Row],[SIEMA]],Siema2025,75,FALSE)</f>
        <v/>
      </c>
      <c r="BA610" s="110" t="str">
        <f>VLOOKUP(Tabela2[[#This Row],[SIEMA]],Siema2025,77,FALSE)</f>
        <v/>
      </c>
      <c r="BB610" s="110" t="str">
        <f>VLOOKUP(Tabela2[[#This Row],[SIEMA]],Siema2025,79,FALSE)</f>
        <v/>
      </c>
      <c r="BC610" s="110" t="str">
        <f>IF(Tabela2[[#This Row],[Outro(s) ]] = "X", "PREENCHER","NA")</f>
        <v>NA</v>
      </c>
      <c r="BD610" s="110" t="str">
        <f>VLOOKUP(Tabela2[[#This Row],[SIEMA]],Siema2025,82,FALSE)</f>
        <v/>
      </c>
      <c r="BE610" s="110" t="str">
        <f>VLOOKUP(Tabela2[[#This Row],[SIEMA]],Siema2025,81,FALSE)</f>
        <v/>
      </c>
      <c r="BF610" s="112" t="str">
        <f>VLOOKUP(Tabela2[[#This Row],[SIEMA]],Siema2025,28,FALSE)</f>
        <v>Petrobras</v>
      </c>
      <c r="BG610" s="112"/>
      <c r="BH610" s="113">
        <v>33000167000101</v>
      </c>
      <c r="BI610" s="114" t="str">
        <f>VLOOKUP(Tabela2[[#This Row],[SIEMA]],Siema2025,107,FALSE)</f>
        <v>Não</v>
      </c>
      <c r="BJ610" s="109" t="s">
        <v>7097</v>
      </c>
      <c r="BK610" s="106" t="s">
        <v>2696</v>
      </c>
      <c r="BL610" s="143">
        <v>45908</v>
      </c>
      <c r="BM610" s="110">
        <f ca="1">IF(Tabela2[[#This Row],[Data de atendimento do Ibama (considerar o primeiro documento/ação)]]="",_xlfn.DAYS(TODAY(),J610),_xlfn.DAYS(Tabela2[[#This Row],[Data de atendimento do Ibama (considerar o primeiro documento/ação)]],J610))</f>
        <v>13</v>
      </c>
      <c r="BN610" s="110" t="str">
        <f>IF(Tabela2[[#This Row],[Atendido pelo Ibama ("Não" ou "Sim")]]="Não","Preencher", IF(Tabela2[[#This Row],[Atendido pelo Ibama ("Não" ou "Sim")]]="Sim","NA",""))</f>
        <v>NA</v>
      </c>
      <c r="BO610" s="116" t="s">
        <v>7098</v>
      </c>
      <c r="BP610" s="110" t="str">
        <f>IF(Tabela2[[#This Row],[Forma de atendimento (primeiro documento/ação)]]= "Outros (especificar)", "PREENCHER","NA")</f>
        <v>NA</v>
      </c>
      <c r="BQ610" s="108" t="s">
        <v>123</v>
      </c>
      <c r="BR610" s="110" t="str">
        <f>IF(Tabela2[[#This Row],[Equipe do Ibama foi a campo? Houve sobrevoo do Poseidon?]] = "Sim", "PREENCHER","NA")</f>
        <v>NA</v>
      </c>
      <c r="BS610" s="110" t="str">
        <f>IF(Tabela2[[#This Row],[Se sim, foi emitida Ordem de Emergência? (informações vinculada à coluna CK)]] = "Sim", "PREENCHER","NA")</f>
        <v>NA</v>
      </c>
      <c r="BT610" s="110" t="s">
        <v>7099</v>
      </c>
      <c r="BU610" s="110" t="s">
        <v>123</v>
      </c>
      <c r="BV610" s="110" t="s">
        <v>123</v>
      </c>
      <c r="BW610" s="110" t="s">
        <v>123</v>
      </c>
      <c r="BX610" s="108" t="s">
        <v>7119</v>
      </c>
      <c r="BY610" s="108"/>
      <c r="BZ610" s="106" t="str">
        <f>IF(Tabela2[[#This Row],[Data do documento de encerramento]]="NA","NA",IF(Tabela2[[#This Row],[Data do documento de encerramento]]="","Pendente de conclusão/ encerramento",_xlfn.DAYS(Tabela2[[#This Row],[Data do documento de encerramento]],J610)))</f>
        <v>Pendente de conclusão/ encerramento</v>
      </c>
      <c r="CA610" s="109"/>
      <c r="CB610" s="109" t="s">
        <v>7242</v>
      </c>
      <c r="CC610" s="292" t="s">
        <v>7196</v>
      </c>
      <c r="CD610" s="109" t="s">
        <v>123</v>
      </c>
      <c r="CE610" s="109" t="s">
        <v>123</v>
      </c>
      <c r="CF610" s="109" t="s">
        <v>7243</v>
      </c>
    </row>
    <row r="611" spans="1:84" ht="76.5" hidden="1">
      <c r="A611" s="172">
        <v>202582861224</v>
      </c>
      <c r="B611" s="173" t="s">
        <v>9356</v>
      </c>
      <c r="C611" s="110" t="str">
        <f>VLOOKUP(Tabela2[[#This Row],[SIEMA]],Siema2025,4,FALSE)</f>
        <v xml:space="preserve"> SP</v>
      </c>
      <c r="D611" s="108" t="str">
        <f>VLOOKUP(Tabela2[[#This Row],[SIEMA]],Siema2025,3,FALSE)</f>
        <v xml:space="preserve">Caçapava </v>
      </c>
      <c r="E611" s="108" t="s">
        <v>7179</v>
      </c>
      <c r="F611" s="108" t="s">
        <v>9357</v>
      </c>
      <c r="G611" s="108" t="s">
        <v>9358</v>
      </c>
      <c r="H611" s="108" t="s">
        <v>9359</v>
      </c>
      <c r="I611" s="106" t="s">
        <v>7118</v>
      </c>
      <c r="J611" s="107">
        <f>VLOOKUP(Tabela2[[#This Row],[SIEMA]],Siema2025,2,FALSE)</f>
        <v>45895</v>
      </c>
      <c r="K611" s="107" t="str">
        <f>VLOOKUP(Tabela2[[#This Row],[SIEMA]],Siema2025,16,FALSE)</f>
        <v>Terça</v>
      </c>
      <c r="L611" s="108" t="str">
        <f>IF(Tabela2[[#This Row],[Data]]="","Sem Informação",VLOOKUP(MONTH(Tabela2[[#This Row],[Data]]),'[1]Validação de dados'!$I$1:$J$13,2,0))</f>
        <v>Agosto</v>
      </c>
      <c r="M611" s="106">
        <f>YEAR(Tabela2[[#This Row],[Data]])</f>
        <v>2025</v>
      </c>
      <c r="N611" s="107" t="str">
        <f>VLOOKUP(Tabela2[[#This Row],[SIEMA]],Siema2025,17,FALSE)</f>
        <v>Noturno</v>
      </c>
      <c r="O611" s="107" t="str">
        <f>VLOOKUP(Tabela2[[#This Row],[SIEMA]],Siema2025,5,FALSE)</f>
        <v>Rodovia</v>
      </c>
      <c r="P611" s="106" t="str">
        <f>VLOOKUP(Tabela2[[#This Row],[SIEMA]],Siema2025,21,FALSE)</f>
        <v>Rod. Presidente Dutra  Km132+000 Sentido Norte</v>
      </c>
      <c r="Q611" s="106" t="s">
        <v>9066</v>
      </c>
      <c r="R611" s="106" t="s">
        <v>9360</v>
      </c>
      <c r="S611" s="109" t="str">
        <f>IF(Q611="","", IF(Q611="NC","", IF(Q611="NE","", IF(Q611="NA","",IFERROR(VLOOKUP(Q611,[1]Produtos!$A$1:$C$2319,2,FALSE),"Não Cadastrado")))))</f>
        <v/>
      </c>
      <c r="T611" s="106" t="s">
        <v>8939</v>
      </c>
      <c r="U611" s="106" t="s">
        <v>7062</v>
      </c>
      <c r="V611" s="106" t="s">
        <v>9068</v>
      </c>
      <c r="W611" s="106" t="str">
        <f>VLOOKUP(Tabela2[[#This Row],[SIEMA]],Siema2025,10,FALSE)</f>
        <v/>
      </c>
      <c r="X611" s="115" t="str">
        <f>IF(Tabela2[[#This Row],[Origem do acidente]] = "Plataforma", "PREENCHER","NA")</f>
        <v>NA</v>
      </c>
      <c r="Y611" s="111" t="str">
        <f>IF(W611="","", IF(W611="NC","", IF(W611="NE","", IF(W611="NA","",IFERROR(VLOOKUP(W611,Produtos!$A$1:$C$2319,2,FALSE),"Não Cadastrado")))))</f>
        <v/>
      </c>
      <c r="Z611" s="106" t="str">
        <f>VLOOKUP(Tabela2[[#This Row],[SIEMA]],Siema2025,11,FALSE)</f>
        <v xml:space="preserve"> </v>
      </c>
      <c r="AA611" s="106" t="str">
        <f>VLOOKUP(Tabela2[[#This Row],[SIEMA]],Siema2025,12,FALSE)</f>
        <v xml:space="preserve"> </v>
      </c>
      <c r="AB611" s="106" t="str">
        <f>IF(W611="","",IF(ISNUMBER(W611)=FALSE,"Não se aplica",IFERROR(VLOOKUP(W611,Produtos!$A$1:$C$2319,3,FALSE),"Não Cadastrado")))</f>
        <v/>
      </c>
      <c r="AC611" s="106"/>
      <c r="AD611" s="110" t="str">
        <f>IF(Tabela2[[#This Row],[Origem do acidente]] = "Plataforma", "PREENCHER","NA")</f>
        <v>NA</v>
      </c>
      <c r="AE611" s="109" t="str">
        <f>IF(AC611="","", IF(AC611="NC","", IF(AC611="NE","", IF(AC611="NA","",IFERROR(VLOOKUP(AC611,Produtos!$A$1:$C$2319,2,FALSE),"Não Cadastrado")))))</f>
        <v/>
      </c>
      <c r="AF611" s="106"/>
      <c r="AG611" s="106"/>
      <c r="AH611" s="106" t="str">
        <f>IF(AC611="","",IF(ISNUMBER(AC611)=FALSE,"Não se aplica",IFERROR(VLOOKUP(AC611,Produtos!$A$1:$C$2319,3,FALSE),"Não Cadastrado")))</f>
        <v/>
      </c>
      <c r="AI611" s="106"/>
      <c r="AJ611" s="106"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611" s="109" t="s">
        <v>7368</v>
      </c>
      <c r="AL611" s="109"/>
      <c r="AM611" s="109"/>
      <c r="AN611" s="110" t="str">
        <f>VLOOKUP(Tabela2[[#This Row],[SIEMA]],Siema2025,51,FALSE)</f>
        <v/>
      </c>
      <c r="AO611" s="110" t="str">
        <f>VLOOKUP(Tabela2[[#This Row],[SIEMA]],Siema2025,53,FALSE)</f>
        <v/>
      </c>
      <c r="AP611" s="110" t="str">
        <f>VLOOKUP(Tabela2[[#This Row],[SIEMA]],Siema2025,55,FALSE)</f>
        <v/>
      </c>
      <c r="AQ611" s="110" t="str">
        <f>VLOOKUP(Tabela2[[#This Row],[SIEMA]],Siema2025,57,FALSE)</f>
        <v/>
      </c>
      <c r="AR611" s="110" t="str">
        <f>VLOOKUP(Tabela2[[#This Row],[SIEMA]],Siema2025,59,FALSE)</f>
        <v/>
      </c>
      <c r="AS611" s="110" t="str">
        <f>VLOOKUP(Tabela2[[#This Row],[SIEMA]],Siema2025,61,FALSE)</f>
        <v/>
      </c>
      <c r="AT611" s="110" t="str">
        <f>VLOOKUP(Tabela2[[#This Row],[SIEMA]],Siema2025,63,FALSE)</f>
        <v/>
      </c>
      <c r="AU611" s="110" t="str">
        <f>VLOOKUP(Tabela2[[#This Row],[SIEMA]],Siema2025,65,FALSE)</f>
        <v/>
      </c>
      <c r="AV611" s="110" t="str">
        <f>VLOOKUP(Tabela2[[#This Row],[SIEMA]],Siema2025,67,FALSE)</f>
        <v/>
      </c>
      <c r="AW611" s="110" t="str">
        <f>VLOOKUP(Tabela2[[#This Row],[SIEMA]],Siema2025,69,FALSE)</f>
        <v/>
      </c>
      <c r="AX611" s="110" t="str">
        <f>VLOOKUP(Tabela2[[#This Row],[SIEMA]],Siema2025,71,FALSE)</f>
        <v/>
      </c>
      <c r="AY611" s="110" t="str">
        <f>VLOOKUP(Tabela2[[#This Row],[SIEMA]],Siema2025,73,FALSE)</f>
        <v/>
      </c>
      <c r="AZ611" s="110" t="str">
        <f>VLOOKUP(Tabela2[[#This Row],[SIEMA]],Siema2025,75,FALSE)</f>
        <v/>
      </c>
      <c r="BA611" s="110" t="str">
        <f>VLOOKUP(Tabela2[[#This Row],[SIEMA]],Siema2025,77,FALSE)</f>
        <v/>
      </c>
      <c r="BB611" s="110"/>
      <c r="BC611" s="110" t="str">
        <f>IF(Tabela2[[#This Row],[Outro(s) ]] = "X", "PREENCHER","NA")</f>
        <v>NA</v>
      </c>
      <c r="BD611" s="110" t="str">
        <f>VLOOKUP(Tabela2[[#This Row],[SIEMA]],Siema2025,82,FALSE)</f>
        <v/>
      </c>
      <c r="BE611" s="110" t="s">
        <v>7176</v>
      </c>
      <c r="BF611" s="112" t="str">
        <f>VLOOKUP(Tabela2[[#This Row],[SIEMA]],Siema2025,28,FALSE)</f>
        <v>OSMANI FRANCISCO SANTANA</v>
      </c>
      <c r="BG611" s="112"/>
      <c r="BH611" s="113" t="str">
        <f>VLOOKUP(Tabela2[[#This Row],[SIEMA]],Siema2025,29,FALSE)</f>
        <v>314</v>
      </c>
      <c r="BI611" s="114" t="str">
        <f>VLOOKUP(Tabela2[[#This Row],[SIEMA]],Siema2025,107,FALSE)</f>
        <v>Não</v>
      </c>
      <c r="BJ611" s="109" t="s">
        <v>7097</v>
      </c>
      <c r="BK611" s="106" t="s">
        <v>2696</v>
      </c>
      <c r="BL611" s="143">
        <v>45905</v>
      </c>
      <c r="BM611" s="110">
        <f ca="1">IF(Tabela2[[#This Row],[Data de atendimento do Ibama (considerar o primeiro documento/ação)]]="",_xlfn.DAYS(TODAY(),J611),_xlfn.DAYS(Tabela2[[#This Row],[Data de atendimento do Ibama (considerar o primeiro documento/ação)]],J611))</f>
        <v>10</v>
      </c>
      <c r="BN611" s="110" t="str">
        <f>IF(Tabela2[[#This Row],[Atendido pelo Ibama ("Não" ou "Sim")]]="Não","Preencher", IF(Tabela2[[#This Row],[Atendido pelo Ibama ("Não" ou "Sim")]]="Sim","NA",""))</f>
        <v>NA</v>
      </c>
      <c r="BO611" s="116" t="s">
        <v>7098</v>
      </c>
      <c r="BP611" s="110" t="str">
        <f>IF(Tabela2[[#This Row],[Forma de atendimento (primeiro documento/ação)]]= "Outros (especificar)", "PREENCHER","NA")</f>
        <v>NA</v>
      </c>
      <c r="BQ611" s="108" t="s">
        <v>123</v>
      </c>
      <c r="BR611" s="110" t="str">
        <f>IF(Tabela2[[#This Row],[Equipe do Ibama foi a campo? Houve sobrevoo do Poseidon?]] = "Sim", "PREENCHER","NA")</f>
        <v>NA</v>
      </c>
      <c r="BS611" s="110" t="str">
        <f>IF(Tabela2[[#This Row],[Se sim, foi emitida Ordem de Emergência? (informações vinculada à coluna CK)]] = "Sim", "PREENCHER","NA")</f>
        <v>NA</v>
      </c>
      <c r="BT611" s="110" t="s">
        <v>7125</v>
      </c>
      <c r="BU611" s="110" t="s">
        <v>2696</v>
      </c>
      <c r="BV611" s="110" t="s">
        <v>123</v>
      </c>
      <c r="BW611" s="110" t="s">
        <v>2696</v>
      </c>
      <c r="BX611" s="108" t="s">
        <v>7100</v>
      </c>
      <c r="BY611" s="143">
        <v>45947</v>
      </c>
      <c r="BZ611" s="106">
        <f>IF(Tabela2[[#This Row],[Data do documento de encerramento]]="NA","NA",IF(Tabela2[[#This Row],[Data do documento de encerramento]]="","Pendente de conclusão/ encerramento",_xlfn.DAYS(Tabela2[[#This Row],[Data do documento de encerramento]],J611)))</f>
        <v>52</v>
      </c>
      <c r="CA611" s="109" t="s">
        <v>9361</v>
      </c>
      <c r="CB611" s="109"/>
      <c r="CC611" s="109"/>
      <c r="CD611" s="109"/>
      <c r="CE611" s="109"/>
      <c r="CF611" s="109"/>
    </row>
    <row r="612" spans="1:84" ht="30.75" hidden="1">
      <c r="A612" s="172">
        <v>202582946855</v>
      </c>
      <c r="B612" s="173" t="s">
        <v>9362</v>
      </c>
      <c r="C612" s="110" t="str">
        <f>VLOOKUP(Tabela2[[#This Row],[SIEMA]],Siema2025,4,FALSE)</f>
        <v xml:space="preserve"> SE</v>
      </c>
      <c r="D612" s="108" t="str">
        <f>VLOOKUP(Tabela2[[#This Row],[SIEMA]],Siema2025,3,FALSE)</f>
        <v xml:space="preserve">Riachuelo </v>
      </c>
      <c r="E612" s="108" t="str">
        <f>VLOOKUP(Tabela2[[#This Row],[SIEMA]],Siema2025,20,FALSE)</f>
        <v/>
      </c>
      <c r="F612" s="108"/>
      <c r="G612" s="108" t="s">
        <v>9363</v>
      </c>
      <c r="H612" s="108" t="s">
        <v>9364</v>
      </c>
      <c r="I612" s="106" t="s">
        <v>7456</v>
      </c>
      <c r="J612" s="107">
        <f>VLOOKUP(Tabela2[[#This Row],[SIEMA]],Siema2025,2,FALSE)</f>
        <v>45895</v>
      </c>
      <c r="K612" s="107" t="str">
        <f>VLOOKUP(Tabela2[[#This Row],[SIEMA]],Siema2025,16,FALSE)</f>
        <v>Terça</v>
      </c>
      <c r="L612" s="108" t="str">
        <f>IF(Tabela2[[#This Row],[Data]]="","Sem Informação",VLOOKUP(MONTH(Tabela2[[#This Row],[Data]]),'[1]Validação de dados'!$I$1:$J$13,2,0))</f>
        <v>Agosto</v>
      </c>
      <c r="M612" s="106">
        <f>YEAR(Tabela2[[#This Row],[Data]])</f>
        <v>2025</v>
      </c>
      <c r="N612" s="107" t="str">
        <f>VLOOKUP(Tabela2[[#This Row],[SIEMA]],Siema2025,17,FALSE)</f>
        <v>Vespertino</v>
      </c>
      <c r="O612" s="107" t="s">
        <v>145</v>
      </c>
      <c r="P612" s="106" t="str">
        <f>VLOOKUP(Tabela2[[#This Row],[SIEMA]],Siema2025,21,FALSE)</f>
        <v>Poço Terrestre</v>
      </c>
      <c r="Q612" s="106">
        <v>1267</v>
      </c>
      <c r="R612" s="106" t="str">
        <f>VLOOKUP(Tabela2[[#This Row],[SIEMA]],Siema2025,10,FALSE)</f>
        <v>água</v>
      </c>
      <c r="S612" s="109" t="str">
        <f>IF(Q612="","", IF(Q612="NC","", IF(Q612="NE","", IF(Q612="NA","",IFERROR(VLOOKUP(Q612,[1]Produtos!$A$1:$C$2319,2,FALSE),"Não Cadastrado")))))</f>
        <v>PETRÓLEO CRU</v>
      </c>
      <c r="T612" s="106" t="s">
        <v>9365</v>
      </c>
      <c r="U612" s="106" t="str">
        <f>VLOOKUP(Tabela2[[#This Row],[SIEMA]],Siema2025,12,FALSE)</f>
        <v>M3</v>
      </c>
      <c r="V612" s="106">
        <f>IF(Q612="","",IF(ISNUMBER(Q612)=FALSE,"Não se aplica",IFERROR(VLOOKUP(Q612,Produtos!$A$1:$C$2319,3,FALSE),"Não Cadastrado")))</f>
        <v>3</v>
      </c>
      <c r="W612" s="106"/>
      <c r="X612" s="115" t="str">
        <f>IF(Tabela2[[#This Row],[Origem do acidente]] = "Plataforma", "PREENCHER","NA")</f>
        <v>NA</v>
      </c>
      <c r="Y612" s="111" t="s">
        <v>404</v>
      </c>
      <c r="Z612" s="106" t="s">
        <v>5483</v>
      </c>
      <c r="AA612" s="106" t="str">
        <f>VLOOKUP(Tabela2[[#This Row],[SIEMA]],Siema2025,12,FALSE)</f>
        <v>M3</v>
      </c>
      <c r="AB612" s="106"/>
      <c r="AC612" s="106"/>
      <c r="AD612" s="110" t="str">
        <f>IF(Tabela2[[#This Row],[Origem do acidente]] = "Plataforma", "PREENCHER","NA")</f>
        <v>NA</v>
      </c>
      <c r="AE612" s="109" t="str">
        <f>IF(AC612="","", IF(AC612="NC","", IF(AC612="NE","", IF(AC612="NA","",IFERROR(VLOOKUP(AC612,Produtos!$A$1:$C$2319,2,FALSE),"Não Cadastrado")))))</f>
        <v/>
      </c>
      <c r="AF612" s="106"/>
      <c r="AG612" s="106"/>
      <c r="AH612" s="106" t="str">
        <f>IF(AC612="","",IF(ISNUMBER(AC612)=FALSE,"Não se aplica",IFERROR(VLOOKUP(AC612,Produtos!$A$1:$C$2319,3,FALSE),"Não Cadastrado")))</f>
        <v/>
      </c>
      <c r="AI612" s="106"/>
      <c r="AJ612" s="106" t="str">
        <f>VLOOKUP(Tabela2[[#This Row],[SIEMA]],Siema2025,26,FALSE)</f>
        <v>Falha na váuvula</v>
      </c>
      <c r="AK612" s="109"/>
      <c r="AL612" s="109"/>
      <c r="AM612" s="109"/>
      <c r="AN612" s="110" t="str">
        <f>VLOOKUP(Tabela2[[#This Row],[SIEMA]],Siema2025,51,FALSE)</f>
        <v/>
      </c>
      <c r="AO612" s="110" t="str">
        <f>VLOOKUP(Tabela2[[#This Row],[SIEMA]],Siema2025,53,FALSE)</f>
        <v/>
      </c>
      <c r="AP612" s="110" t="str">
        <f>VLOOKUP(Tabela2[[#This Row],[SIEMA]],Siema2025,55,FALSE)</f>
        <v/>
      </c>
      <c r="AQ612" s="110" t="str">
        <f>VLOOKUP(Tabela2[[#This Row],[SIEMA]],Siema2025,57,FALSE)</f>
        <v/>
      </c>
      <c r="AR612" s="110" t="str">
        <f>VLOOKUP(Tabela2[[#This Row],[SIEMA]],Siema2025,59,FALSE)</f>
        <v/>
      </c>
      <c r="AS612" s="110" t="str">
        <f>VLOOKUP(Tabela2[[#This Row],[SIEMA]],Siema2025,61,FALSE)</f>
        <v/>
      </c>
      <c r="AT612" s="110" t="str">
        <f>VLOOKUP(Tabela2[[#This Row],[SIEMA]],Siema2025,63,FALSE)</f>
        <v/>
      </c>
      <c r="AU612" s="110" t="str">
        <f>VLOOKUP(Tabela2[[#This Row],[SIEMA]],Siema2025,65,FALSE)</f>
        <v>X</v>
      </c>
      <c r="AV612" s="110" t="str">
        <f>VLOOKUP(Tabela2[[#This Row],[SIEMA]],Siema2025,67,FALSE)</f>
        <v/>
      </c>
      <c r="AW612" s="110" t="str">
        <f>VLOOKUP(Tabela2[[#This Row],[SIEMA]],Siema2025,69,FALSE)</f>
        <v/>
      </c>
      <c r="AX612" s="110" t="str">
        <f>VLOOKUP(Tabela2[[#This Row],[SIEMA]],Siema2025,71,FALSE)</f>
        <v/>
      </c>
      <c r="AY612" s="110" t="str">
        <f>VLOOKUP(Tabela2[[#This Row],[SIEMA]],Siema2025,73,FALSE)</f>
        <v/>
      </c>
      <c r="AZ612" s="110" t="str">
        <f>VLOOKUP(Tabela2[[#This Row],[SIEMA]],Siema2025,75,FALSE)</f>
        <v/>
      </c>
      <c r="BA612" s="110" t="str">
        <f>VLOOKUP(Tabela2[[#This Row],[SIEMA]],Siema2025,77,FALSE)</f>
        <v/>
      </c>
      <c r="BB612" s="110" t="str">
        <f>VLOOKUP(Tabela2[[#This Row],[SIEMA]],Siema2025,79,FALSE)</f>
        <v/>
      </c>
      <c r="BC612" s="110" t="str">
        <f>IF(Tabela2[[#This Row],[Outro(s) ]] = "X", "PREENCHER","NA")</f>
        <v>NA</v>
      </c>
      <c r="BD612" s="110" t="str">
        <f>VLOOKUP(Tabela2[[#This Row],[SIEMA]],Siema2025,82,FALSE)</f>
        <v/>
      </c>
      <c r="BE612" s="110" t="str">
        <f>VLOOKUP(Tabela2[[#This Row],[SIEMA]],Siema2025,81,FALSE)</f>
        <v/>
      </c>
      <c r="BF612" s="112" t="str">
        <f>VLOOKUP(Tabela2[[#This Row],[SIEMA]],Siema2025,28,FALSE)</f>
        <v>Carmo Energy S.A</v>
      </c>
      <c r="BG612" s="112"/>
      <c r="BH612" s="113" t="str">
        <f>VLOOKUP(Tabela2[[#This Row],[SIEMA]],Siema2025,29,FALSE)</f>
        <v/>
      </c>
      <c r="BI612" s="114" t="str">
        <f>VLOOKUP(Tabela2[[#This Row],[SIEMA]],Siema2025,107,FALSE)</f>
        <v>Não</v>
      </c>
      <c r="BJ612" s="109" t="s">
        <v>7111</v>
      </c>
      <c r="BK612" s="106" t="s">
        <v>2696</v>
      </c>
      <c r="BL612" s="143">
        <v>45961</v>
      </c>
      <c r="BM612" s="110">
        <f ca="1">IF(Tabela2[[#This Row],[Data de atendimento do Ibama (considerar o primeiro documento/ação)]]="",_xlfn.DAYS(TODAY(),J612),_xlfn.DAYS(Tabela2[[#This Row],[Data de atendimento do Ibama (considerar o primeiro documento/ação)]],J612))</f>
        <v>66</v>
      </c>
      <c r="BN612" s="110" t="str">
        <f>IF(Tabela2[[#This Row],[Atendido pelo Ibama ("Não" ou "Sim")]]="Não","Preencher", IF(Tabela2[[#This Row],[Atendido pelo Ibama ("Não" ou "Sim")]]="Sim","NA",""))</f>
        <v>NA</v>
      </c>
      <c r="BO612" s="116" t="s">
        <v>7098</v>
      </c>
      <c r="BP612" s="110" t="str">
        <f>IF(Tabela2[[#This Row],[Forma de atendimento (primeiro documento/ação)]]= "Outros (especificar)", "PREENCHER","NA")</f>
        <v>NA</v>
      </c>
      <c r="BQ612" s="108" t="s">
        <v>123</v>
      </c>
      <c r="BR612" s="110" t="str">
        <f>IF(Tabela2[[#This Row],[Equipe do Ibama foi a campo? Houve sobrevoo do Poseidon?]] = "Sim", "PREENCHER","NA")</f>
        <v>NA</v>
      </c>
      <c r="BS612" s="110" t="str">
        <f>IF(Tabela2[[#This Row],[Se sim, foi emitida Ordem de Emergência? (informações vinculada à coluna CK)]] = "Sim", "PREENCHER","NA")</f>
        <v>NA</v>
      </c>
      <c r="BT612" s="110" t="str">
        <f>IF(Tabela2[[#This Row],[Foi elaborado Relatório de Vistoria pelo Ibama? (informações vinculada à coluna CK)]] = "Sim", "PREENCHER","NA")</f>
        <v>NA</v>
      </c>
      <c r="BU612" s="110" t="s">
        <v>123</v>
      </c>
      <c r="BV612" s="110" t="s">
        <v>2696</v>
      </c>
      <c r="BW612" s="110" t="s">
        <v>123</v>
      </c>
      <c r="BX612" s="108"/>
      <c r="BY612" s="143"/>
      <c r="BZ612" s="106" t="str">
        <f>IF(Tabela2[[#This Row],[Data do documento de encerramento]]="NA","NA",IF(Tabela2[[#This Row],[Data do documento de encerramento]]="","Pendente de conclusão/ encerramento",_xlfn.DAYS(Tabela2[[#This Row],[Data do documento de encerramento]],J612)))</f>
        <v>Pendente de conclusão/ encerramento</v>
      </c>
      <c r="CA612" s="109"/>
      <c r="CB612" s="109"/>
      <c r="CC612" s="109"/>
      <c r="CD612" s="109"/>
      <c r="CE612" s="109"/>
      <c r="CF612" s="109"/>
    </row>
    <row r="613" spans="1:84" ht="30.75" hidden="1">
      <c r="A613" s="172">
        <v>202582739644</v>
      </c>
      <c r="B613" s="173" t="s">
        <v>9366</v>
      </c>
      <c r="C613" s="110" t="str">
        <f>VLOOKUP(Tabela2[[#This Row],[SIEMA]],Siema2025,4,FALSE)</f>
        <v xml:space="preserve"> MG</v>
      </c>
      <c r="D613" s="108" t="str">
        <f>VLOOKUP(Tabela2[[#This Row],[SIEMA]],Siema2025,3,FALSE)</f>
        <v xml:space="preserve">Monte Alegre de Minas </v>
      </c>
      <c r="E613" s="108" t="str">
        <f>VLOOKUP(Tabela2[[#This Row],[SIEMA]],Siema2025,20,FALSE)</f>
        <v>Faixa de dutos OSBRA km 542+650</v>
      </c>
      <c r="F613" s="108"/>
      <c r="G613" s="108" t="s">
        <v>9367</v>
      </c>
      <c r="H613" s="108" t="s">
        <v>9368</v>
      </c>
      <c r="I613" s="106" t="s">
        <v>7118</v>
      </c>
      <c r="J613" s="107">
        <f>VLOOKUP(Tabela2[[#This Row],[SIEMA]],Siema2025,2,FALSE)</f>
        <v>45896</v>
      </c>
      <c r="K613" s="107" t="str">
        <f>VLOOKUP(Tabela2[[#This Row],[SIEMA]],Siema2025,16,FALSE)</f>
        <v>Quarta</v>
      </c>
      <c r="L613" s="108" t="str">
        <f>IF(Tabela2[[#This Row],[Data]]="","Sem Informação",VLOOKUP(MONTH(Tabela2[[#This Row],[Data]]),'[1]Validação de dados'!$I$1:$J$13,2,0))</f>
        <v>Agosto</v>
      </c>
      <c r="M613" s="106">
        <f>YEAR(Tabela2[[#This Row],[Data]])</f>
        <v>2025</v>
      </c>
      <c r="N613" s="107" t="str">
        <f>VLOOKUP(Tabela2[[#This Row],[SIEMA]],Siema2025,17,FALSE)</f>
        <v>Matutino</v>
      </c>
      <c r="O613" s="107" t="str">
        <f>VLOOKUP(Tabela2[[#This Row],[SIEMA]],Siema2025,5,FALSE)</f>
        <v>Duto</v>
      </c>
      <c r="P613" s="106" t="str">
        <f>VLOOKUP(Tabela2[[#This Row],[SIEMA]],Siema2025,21,FALSE)</f>
        <v>Faixa de dutos OSBRA km 542+650</v>
      </c>
      <c r="Q613" s="106">
        <v>1202</v>
      </c>
      <c r="R613" s="106" t="s">
        <v>9097</v>
      </c>
      <c r="S613" s="109" t="str">
        <f>IF(Q613="","", IF(Q613="NC","", IF(Q613="NE","", IF(Q613="NA","",IFERROR(VLOOKUP(Q613,[1]Produtos!$A$1:$C$2319,2,FALSE),"Não Cadastrado")))))</f>
        <v>GASÓLEO ou ÓLEO DIESEL ou ÓLEO PARA AQUECIMENTO, LEVE</v>
      </c>
      <c r="T613" s="106" t="str">
        <f>VLOOKUP(Tabela2[[#This Row],[SIEMA]],Siema2025,11,FALSE)</f>
        <v xml:space="preserve"> </v>
      </c>
      <c r="U613" s="106" t="s">
        <v>7109</v>
      </c>
      <c r="V613" s="106">
        <f>IF(Q613="","",IF(ISNUMBER(Q613)=FALSE,"Não se aplica",IFERROR(VLOOKUP(Q613,Produtos!$A$1:$C$2319,3,FALSE),"Não Cadastrado")))</f>
        <v>3</v>
      </c>
      <c r="W613" s="106" t="str">
        <f>VLOOKUP(Tabela2[[#This Row],[SIEMA]],Siema2025,10,FALSE)</f>
        <v/>
      </c>
      <c r="X613" s="115" t="str">
        <f>IF(Tabela2[[#This Row],[Origem do acidente]] = "Plataforma", "PREENCHER","NA")</f>
        <v>NA</v>
      </c>
      <c r="Y613" s="111" t="str">
        <f>IF(W613="","", IF(W613="NC","", IF(W613="NE","", IF(W613="NA","",IFERROR(VLOOKUP(W613,Produtos!$A$1:$C$2319,2,FALSE),"Não Cadastrado")))))</f>
        <v/>
      </c>
      <c r="Z613" s="106" t="str">
        <f>VLOOKUP(Tabela2[[#This Row],[SIEMA]],Siema2025,11,FALSE)</f>
        <v xml:space="preserve"> </v>
      </c>
      <c r="AA613" s="106" t="str">
        <f>VLOOKUP(Tabela2[[#This Row],[SIEMA]],Siema2025,12,FALSE)</f>
        <v xml:space="preserve"> </v>
      </c>
      <c r="AB613" s="106" t="str">
        <f>IF(W613="","",IF(ISNUMBER(W613)=FALSE,"Não se aplica",IFERROR(VLOOKUP(W613,Produtos!$A$1:$C$2319,3,FALSE),"Não Cadastrado")))</f>
        <v/>
      </c>
      <c r="AC613" s="106"/>
      <c r="AD613" s="110" t="str">
        <f>IF(Tabela2[[#This Row],[Origem do acidente]] = "Plataforma", "PREENCHER","NA")</f>
        <v>NA</v>
      </c>
      <c r="AE613" s="109" t="str">
        <f>IF(AC613="","", IF(AC613="NC","", IF(AC613="NE","", IF(AC613="NA","",IFERROR(VLOOKUP(AC613,Produtos!$A$1:$C$2319,2,FALSE),"Não Cadastrado")))))</f>
        <v/>
      </c>
      <c r="AF613" s="106"/>
      <c r="AG613" s="106"/>
      <c r="AH613" s="106" t="str">
        <f>IF(AC613="","",IF(ISNUMBER(AC613)=FALSE,"Não se aplica",IFERROR(VLOOKUP(AC613,Produtos!$A$1:$C$2319,3,FALSE),"Não Cadastrado")))</f>
        <v/>
      </c>
      <c r="AI613" s="106"/>
      <c r="AJ613" s="106" t="str">
        <f>VLOOKUP(Tabela2[[#This Row],[SIEMA]],Siema2025,26,FALSE)</f>
        <v>Após inspeção a equipe técnica de proteção de dutos identificou a derivação clandestina. 
Deflagrou-se o fluxo de comunicação, acionando as equipes de contingência que foram mobilizadas no local.</v>
      </c>
      <c r="AK613" s="109" t="s">
        <v>7121</v>
      </c>
      <c r="AL613" s="109"/>
      <c r="AM613" s="109"/>
      <c r="AN613" s="110" t="str">
        <f>VLOOKUP(Tabela2[[#This Row],[SIEMA]],Siema2025,51,FALSE)</f>
        <v/>
      </c>
      <c r="AO613" s="110" t="str">
        <f>VLOOKUP(Tabela2[[#This Row],[SIEMA]],Siema2025,53,FALSE)</f>
        <v/>
      </c>
      <c r="AP613" s="110" t="str">
        <f>VLOOKUP(Tabela2[[#This Row],[SIEMA]],Siema2025,55,FALSE)</f>
        <v/>
      </c>
      <c r="AQ613" s="110" t="str">
        <f>VLOOKUP(Tabela2[[#This Row],[SIEMA]],Siema2025,57,FALSE)</f>
        <v/>
      </c>
      <c r="AR613" s="110" t="str">
        <f>VLOOKUP(Tabela2[[#This Row],[SIEMA]],Siema2025,59,FALSE)</f>
        <v/>
      </c>
      <c r="AS613" s="110" t="str">
        <f>VLOOKUP(Tabela2[[#This Row],[SIEMA]],Siema2025,61,FALSE)</f>
        <v/>
      </c>
      <c r="AT613" s="110" t="str">
        <f>VLOOKUP(Tabela2[[#This Row],[SIEMA]],Siema2025,63,FALSE)</f>
        <v/>
      </c>
      <c r="AU613" s="110" t="str">
        <f>VLOOKUP(Tabela2[[#This Row],[SIEMA]],Siema2025,65,FALSE)</f>
        <v>X</v>
      </c>
      <c r="AV613" s="110" t="str">
        <f>VLOOKUP(Tabela2[[#This Row],[SIEMA]],Siema2025,67,FALSE)</f>
        <v/>
      </c>
      <c r="AW613" s="110" t="str">
        <f>VLOOKUP(Tabela2[[#This Row],[SIEMA]],Siema2025,69,FALSE)</f>
        <v/>
      </c>
      <c r="AX613" s="110" t="str">
        <f>VLOOKUP(Tabela2[[#This Row],[SIEMA]],Siema2025,71,FALSE)</f>
        <v/>
      </c>
      <c r="AY613" s="110" t="str">
        <f>VLOOKUP(Tabela2[[#This Row],[SIEMA]],Siema2025,73,FALSE)</f>
        <v/>
      </c>
      <c r="AZ613" s="110" t="str">
        <f>VLOOKUP(Tabela2[[#This Row],[SIEMA]],Siema2025,75,FALSE)</f>
        <v/>
      </c>
      <c r="BA613" s="110" t="str">
        <f>VLOOKUP(Tabela2[[#This Row],[SIEMA]],Siema2025,77,FALSE)</f>
        <v/>
      </c>
      <c r="BB613" s="110" t="str">
        <f>VLOOKUP(Tabela2[[#This Row],[SIEMA]],Siema2025,79,FALSE)</f>
        <v/>
      </c>
      <c r="BC613" s="110" t="str">
        <f>IF(Tabela2[[#This Row],[Outro(s) ]] = "X", "PREENCHER","NA")</f>
        <v>NA</v>
      </c>
      <c r="BD613" s="110" t="str">
        <f>VLOOKUP(Tabela2[[#This Row],[SIEMA]],Siema2025,82,FALSE)</f>
        <v/>
      </c>
      <c r="BE613" s="110" t="str">
        <f>VLOOKUP(Tabela2[[#This Row],[SIEMA]],Siema2025,81,FALSE)</f>
        <v/>
      </c>
      <c r="BF613" s="112" t="str">
        <f>VLOOKUP(Tabela2[[#This Row],[SIEMA]],Siema2025,28,FALSE)</f>
        <v>Petrobras Transporte S.A. - Transpetro</v>
      </c>
      <c r="BG613" s="112"/>
      <c r="BH613" s="113" t="str">
        <f>VLOOKUP(Tabela2[[#This Row],[SIEMA]],Siema2025,29,FALSE)</f>
        <v>02709449000159</v>
      </c>
      <c r="BI613" s="114" t="str">
        <f>VLOOKUP(Tabela2[[#This Row],[SIEMA]],Siema2025,107,FALSE)</f>
        <v>Não</v>
      </c>
      <c r="BJ613" s="109" t="s">
        <v>7097</v>
      </c>
      <c r="BK613" s="106" t="s">
        <v>2696</v>
      </c>
      <c r="BL613" s="143">
        <v>45898</v>
      </c>
      <c r="BM613" s="110">
        <f ca="1">IF(Tabela2[[#This Row],[Data de atendimento do Ibama (considerar o primeiro documento/ação)]]="",_xlfn.DAYS(TODAY(),J613),_xlfn.DAYS(Tabela2[[#This Row],[Data de atendimento do Ibama (considerar o primeiro documento/ação)]],J613))</f>
        <v>2</v>
      </c>
      <c r="BN613" s="110" t="str">
        <f>IF(Tabela2[[#This Row],[Atendido pelo Ibama ("Não" ou "Sim")]]="Não","Preencher", IF(Tabela2[[#This Row],[Atendido pelo Ibama ("Não" ou "Sim")]]="Sim","NA",""))</f>
        <v>NA</v>
      </c>
      <c r="BO613" s="116" t="s">
        <v>7098</v>
      </c>
      <c r="BP613" s="110" t="str">
        <f>IF(Tabela2[[#This Row],[Forma de atendimento (primeiro documento/ação)]]= "Outros (especificar)", "PREENCHER","NA")</f>
        <v>NA</v>
      </c>
      <c r="BQ613" s="108" t="s">
        <v>123</v>
      </c>
      <c r="BR613" s="110" t="str">
        <f>IF(Tabela2[[#This Row],[Equipe do Ibama foi a campo? Houve sobrevoo do Poseidon?]] = "Sim", "PREENCHER","NA")</f>
        <v>NA</v>
      </c>
      <c r="BS613" s="110" t="str">
        <f>IF(Tabela2[[#This Row],[Se sim, foi emitida Ordem de Emergência? (informações vinculada à coluna CK)]] = "Sim", "PREENCHER","NA")</f>
        <v>NA</v>
      </c>
      <c r="BT613" s="110" t="s">
        <v>7112</v>
      </c>
      <c r="BU613" s="110" t="str">
        <f>IF(Tabela2[[#This Row],[Houve envio de Informações Pós-acidente (preencher "não se aplica" quando de competência estadual/municipal)]] = "Sim", "PREENCHER","NA")</f>
        <v>NA</v>
      </c>
      <c r="BV613" s="110" t="s">
        <v>2696</v>
      </c>
      <c r="BW613" s="110" t="s">
        <v>123</v>
      </c>
      <c r="BX613" s="108"/>
      <c r="BY613" s="108"/>
      <c r="BZ613" s="106" t="str">
        <f>IF(Tabela2[[#This Row],[Data do documento de encerramento]]="NA","NA",IF(Tabela2[[#This Row],[Data do documento de encerramento]]="","Pendente de conclusão/ encerramento",_xlfn.DAYS(Tabela2[[#This Row],[Data do documento de encerramento]],J613)))</f>
        <v>Pendente de conclusão/ encerramento</v>
      </c>
      <c r="CA613" s="109" t="s">
        <v>9369</v>
      </c>
      <c r="CB613" s="109"/>
      <c r="CC613" s="109"/>
      <c r="CD613" s="109"/>
      <c r="CE613" s="109"/>
      <c r="CF613" s="109"/>
    </row>
    <row r="614" spans="1:84" ht="30.75" hidden="1">
      <c r="A614" s="172">
        <v>202582836004</v>
      </c>
      <c r="B614" s="173" t="s">
        <v>9370</v>
      </c>
      <c r="C614" s="110" t="str">
        <f>VLOOKUP(Tabela2[[#This Row],[SIEMA]],Siema2025,4,FALSE)</f>
        <v xml:space="preserve"> PE</v>
      </c>
      <c r="D614" s="108" t="str">
        <f>VLOOKUP(Tabela2[[#This Row],[SIEMA]],Siema2025,3,FALSE)</f>
        <v xml:space="preserve">Cabo de Santo Agostinho </v>
      </c>
      <c r="E614" s="108" t="s">
        <v>7919</v>
      </c>
      <c r="F614" s="108"/>
      <c r="G614" s="108" t="s">
        <v>9371</v>
      </c>
      <c r="H614" s="108" t="s">
        <v>9372</v>
      </c>
      <c r="I614" s="106" t="s">
        <v>7118</v>
      </c>
      <c r="J614" s="107">
        <f>VLOOKUP(Tabela2[[#This Row],[SIEMA]],Siema2025,2,FALSE)</f>
        <v>45896</v>
      </c>
      <c r="K614" s="107" t="str">
        <f>VLOOKUP(Tabela2[[#This Row],[SIEMA]],Siema2025,16,FALSE)</f>
        <v>Quarta</v>
      </c>
      <c r="L614" s="108" t="str">
        <f>IF(Tabela2[[#This Row],[Data]]="","Sem Informação",VLOOKUP(MONTH(Tabela2[[#This Row],[Data]]),'[1]Validação de dados'!$I$1:$J$13,2,0))</f>
        <v>Agosto</v>
      </c>
      <c r="M614" s="106">
        <f>YEAR(Tabela2[[#This Row],[Data]])</f>
        <v>2025</v>
      </c>
      <c r="N614" s="107" t="str">
        <f>VLOOKUP(Tabela2[[#This Row],[SIEMA]],Siema2025,17,FALSE)</f>
        <v>Noturno</v>
      </c>
      <c r="O614" s="107" t="str">
        <f>VLOOKUP(Tabela2[[#This Row],[SIEMA]],Siema2025,5,FALSE)</f>
        <v>Rodovia</v>
      </c>
      <c r="P614" s="106"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14" s="106">
        <v>1789</v>
      </c>
      <c r="R614" s="106" t="str">
        <f>VLOOKUP(Tabela2[[#This Row],[SIEMA]],Siema2025,10,FALSE)</f>
        <v/>
      </c>
      <c r="S614" s="109" t="str">
        <f>IF(Q614="","", IF(Q614="NC","", IF(Q614="NE","", IF(Q614="NA","",IFERROR(VLOOKUP(Q614,[1]Produtos!$A$1:$C$2319,2,FALSE),"Não Cadastrado")))))</f>
        <v>ÁCIDO CLORÍDRICO</v>
      </c>
      <c r="T614" s="106" t="s">
        <v>8939</v>
      </c>
      <c r="U614" s="106" t="s">
        <v>7062</v>
      </c>
      <c r="V614" s="106">
        <f>IF(Q614="","",IF(ISNUMBER(Q614)=FALSE,"Não se aplica",IFERROR(VLOOKUP(Q614,Produtos!$A$1:$C$2319,3,FALSE),"Não Cadastrado")))</f>
        <v>8</v>
      </c>
      <c r="W614" s="106" t="str">
        <f>VLOOKUP(Tabela2[[#This Row],[SIEMA]],Siema2025,10,FALSE)</f>
        <v/>
      </c>
      <c r="X614" s="115" t="str">
        <f>IF(Tabela2[[#This Row],[Origem do acidente]] = "Plataforma", "PREENCHER","NA")</f>
        <v>NA</v>
      </c>
      <c r="Y614" s="111" t="str">
        <f>IF(W614="","", IF(W614="NC","", IF(W614="NE","", IF(W614="NA","",IFERROR(VLOOKUP(W614,Produtos!$A$1:$C$2319,2,FALSE),"Não Cadastrado")))))</f>
        <v/>
      </c>
      <c r="Z614" s="106" t="str">
        <f>VLOOKUP(Tabela2[[#This Row],[SIEMA]],Siema2025,11,FALSE)</f>
        <v xml:space="preserve"> </v>
      </c>
      <c r="AA614" s="106" t="str">
        <f>VLOOKUP(Tabela2[[#This Row],[SIEMA]],Siema2025,12,FALSE)</f>
        <v xml:space="preserve"> </v>
      </c>
      <c r="AB614" s="106" t="str">
        <f>IF(W614="","",IF(ISNUMBER(W614)=FALSE,"Não se aplica",IFERROR(VLOOKUP(W614,Produtos!$A$1:$C$2319,3,FALSE),"Não Cadastrado")))</f>
        <v/>
      </c>
      <c r="AC614" s="106"/>
      <c r="AD614" s="110" t="str">
        <f>IF(Tabela2[[#This Row],[Origem do acidente]] = "Plataforma", "PREENCHER","NA")</f>
        <v>NA</v>
      </c>
      <c r="AE614" s="109" t="str">
        <f>IF(AC614="","", IF(AC614="NC","", IF(AC614="NE","", IF(AC614="NA","",IFERROR(VLOOKUP(AC614,Produtos!$A$1:$C$2319,2,FALSE),"Não Cadastrado")))))</f>
        <v/>
      </c>
      <c r="AF614" s="106"/>
      <c r="AG614" s="106"/>
      <c r="AH614" s="106" t="str">
        <f>IF(AC614="","",IF(ISNUMBER(AC614)=FALSE,"Não se aplica",IFERROR(VLOOKUP(AC614,Produtos!$A$1:$C$2319,3,FALSE),"Não Cadastrado")))</f>
        <v/>
      </c>
      <c r="AI614" s="106"/>
      <c r="AJ614" s="106" t="s">
        <v>9373</v>
      </c>
      <c r="AK614" s="109" t="s">
        <v>6834</v>
      </c>
      <c r="AL614" s="109"/>
      <c r="AM614" s="109"/>
      <c r="AN614" s="110" t="str">
        <f>VLOOKUP(Tabela2[[#This Row],[SIEMA]],Siema2025,51,FALSE)</f>
        <v/>
      </c>
      <c r="AO614" s="110" t="str">
        <f>VLOOKUP(Tabela2[[#This Row],[SIEMA]],Siema2025,53,FALSE)</f>
        <v/>
      </c>
      <c r="AP614" s="110" t="str">
        <f>VLOOKUP(Tabela2[[#This Row],[SIEMA]],Siema2025,55,FALSE)</f>
        <v/>
      </c>
      <c r="AQ614" s="110" t="str">
        <f>VLOOKUP(Tabela2[[#This Row],[SIEMA]],Siema2025,57,FALSE)</f>
        <v/>
      </c>
      <c r="AR614" s="110" t="str">
        <f>VLOOKUP(Tabela2[[#This Row],[SIEMA]],Siema2025,59,FALSE)</f>
        <v/>
      </c>
      <c r="AS614" s="110" t="str">
        <f>VLOOKUP(Tabela2[[#This Row],[SIEMA]],Siema2025,61,FALSE)</f>
        <v/>
      </c>
      <c r="AT614" s="110" t="str">
        <f>VLOOKUP(Tabela2[[#This Row],[SIEMA]],Siema2025,63,FALSE)</f>
        <v/>
      </c>
      <c r="AU614" s="110" t="str">
        <f>VLOOKUP(Tabela2[[#This Row],[SIEMA]],Siema2025,65,FALSE)</f>
        <v/>
      </c>
      <c r="AV614" s="110" t="str">
        <f>VLOOKUP(Tabela2[[#This Row],[SIEMA]],Siema2025,67,FALSE)</f>
        <v/>
      </c>
      <c r="AW614" s="110" t="str">
        <f>VLOOKUP(Tabela2[[#This Row],[SIEMA]],Siema2025,69,FALSE)</f>
        <v/>
      </c>
      <c r="AX614" s="110" t="str">
        <f>VLOOKUP(Tabela2[[#This Row],[SIEMA]],Siema2025,71,FALSE)</f>
        <v/>
      </c>
      <c r="AY614" s="110" t="str">
        <f>VLOOKUP(Tabela2[[#This Row],[SIEMA]],Siema2025,73,FALSE)</f>
        <v/>
      </c>
      <c r="AZ614" s="110" t="str">
        <f>VLOOKUP(Tabela2[[#This Row],[SIEMA]],Siema2025,75,FALSE)</f>
        <v/>
      </c>
      <c r="BA614" s="110" t="str">
        <f>VLOOKUP(Tabela2[[#This Row],[SIEMA]],Siema2025,77,FALSE)</f>
        <v/>
      </c>
      <c r="BB614" s="110"/>
      <c r="BC614" s="110" t="str">
        <f>IF(Tabela2[[#This Row],[Outro(s) ]] = "X", "PREENCHER","NA")</f>
        <v>NA</v>
      </c>
      <c r="BD614" s="110" t="s">
        <v>7176</v>
      </c>
      <c r="BE614" s="110" t="str">
        <f>VLOOKUP(Tabela2[[#This Row],[SIEMA]],Siema2025,81,FALSE)</f>
        <v/>
      </c>
      <c r="BF614" s="112" t="str">
        <f>VLOOKUP(Tabela2[[#This Row],[SIEMA]],Siema2025,28,FALSE)</f>
        <v>EJG TRANSPORTE</v>
      </c>
      <c r="BG614" s="112"/>
      <c r="BH614" s="113" t="str">
        <f>VLOOKUP(Tabela2[[#This Row],[SIEMA]],Siema2025,29,FALSE)</f>
        <v>44185912000150</v>
      </c>
      <c r="BI614" s="114" t="str">
        <f>VLOOKUP(Tabela2[[#This Row],[SIEMA]],Siema2025,107,FALSE)</f>
        <v>Não</v>
      </c>
      <c r="BJ614" s="109" t="s">
        <v>7097</v>
      </c>
      <c r="BK614" s="106" t="s">
        <v>2696</v>
      </c>
      <c r="BL614" s="143">
        <v>45896</v>
      </c>
      <c r="BM614" s="110">
        <f ca="1">IF(Tabela2[[#This Row],[Data de atendimento do Ibama (considerar o primeiro documento/ação)]]="",_xlfn.DAYS(TODAY(),J614),_xlfn.DAYS(Tabela2[[#This Row],[Data de atendimento do Ibama (considerar o primeiro documento/ação)]],J614))</f>
        <v>0</v>
      </c>
      <c r="BN614" s="110" t="str">
        <f>IF(Tabela2[[#This Row],[Atendido pelo Ibama ("Não" ou "Sim")]]="Não","Preencher", IF(Tabela2[[#This Row],[Atendido pelo Ibama ("Não" ou "Sim")]]="Sim","NA",""))</f>
        <v>NA</v>
      </c>
      <c r="BO614" s="116" t="s">
        <v>7403</v>
      </c>
      <c r="BP614" s="110" t="str">
        <f>IF(Tabela2[[#This Row],[Forma de atendimento (primeiro documento/ação)]]= "Outros (especificar)", "PREENCHER","NA")</f>
        <v>NA</v>
      </c>
      <c r="BQ614" s="108" t="s">
        <v>2696</v>
      </c>
      <c r="BR614" s="110" t="s">
        <v>123</v>
      </c>
      <c r="BS614" s="110" t="s">
        <v>2696</v>
      </c>
      <c r="BT614" s="110" t="s">
        <v>7215</v>
      </c>
      <c r="BU614" s="110" t="str">
        <f>IF(Tabela2[[#This Row],[Houve envio de Informações Pós-acidente (preencher "não se aplica" quando de competência estadual/municipal)]] = "Sim", "PREENCHER","NA")</f>
        <v>NA</v>
      </c>
      <c r="BV614" s="110" t="str">
        <f>IF(Tabela2[[#This Row],[Houve avaliação das informações pós-acidente solicitadas/enviadas?]] = "Sim", "PREENCHER","NA")</f>
        <v>NA</v>
      </c>
      <c r="BW614" s="110" t="s">
        <v>2696</v>
      </c>
      <c r="BX614" s="108" t="s">
        <v>7100</v>
      </c>
      <c r="BY614" s="143">
        <v>46002</v>
      </c>
      <c r="BZ614" s="106">
        <f>IF(Tabela2[[#This Row],[Data do documento de encerramento]]="NA","NA",IF(Tabela2[[#This Row],[Data do documento de encerramento]]="","Pendente de conclusão/ encerramento",_xlfn.DAYS(Tabela2[[#This Row],[Data do documento de encerramento]],J614)))</f>
        <v>106</v>
      </c>
      <c r="CA614" s="109"/>
      <c r="CB614" s="109"/>
      <c r="CC614" s="109"/>
      <c r="CD614" s="109"/>
      <c r="CE614" s="109"/>
      <c r="CF614" s="109"/>
    </row>
    <row r="615" spans="1:84" ht="60.75">
      <c r="A615" s="185">
        <v>202582936036</v>
      </c>
      <c r="B615" s="120" t="s">
        <v>9374</v>
      </c>
      <c r="C615" s="110" t="s">
        <v>672</v>
      </c>
      <c r="D615" s="108" t="s">
        <v>637</v>
      </c>
      <c r="E615" s="108" t="s">
        <v>7866</v>
      </c>
      <c r="F615" s="108"/>
      <c r="G615" s="108" t="s">
        <v>9375</v>
      </c>
      <c r="H615" s="108" t="s">
        <v>9376</v>
      </c>
      <c r="I615" s="106" t="str">
        <f>VLOOKUP(Tabela2[[#This Row],[SIEMA]],Siema2025,19,FALSE)</f>
        <v>Santos</v>
      </c>
      <c r="J615" s="107">
        <f>VLOOKUP(Tabela2[[#This Row],[SIEMA]],Siema2025,2,FALSE)</f>
        <v>45896</v>
      </c>
      <c r="K615" s="107" t="str">
        <f>VLOOKUP(Tabela2[[#This Row],[SIEMA]],Siema2025,16,FALSE)</f>
        <v>Quarta</v>
      </c>
      <c r="L615" s="108" t="str">
        <f>IF(Tabela2[[#This Row],[Data]]="","Sem Informação",VLOOKUP(MONTH(Tabela2[[#This Row],[Data]]),'[1]Validação de dados'!$I$1:$J$13,2,0))</f>
        <v>Agosto</v>
      </c>
      <c r="M615" s="106">
        <f>YEAR(Tabela2[[#This Row],[Data]])</f>
        <v>2025</v>
      </c>
      <c r="N615" s="107" t="str">
        <f>VLOOKUP(Tabela2[[#This Row],[SIEMA]],Siema2025,17,FALSE)</f>
        <v>Matutino</v>
      </c>
      <c r="O615" s="107" t="s">
        <v>111</v>
      </c>
      <c r="P615" s="106"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15" s="106">
        <v>1202</v>
      </c>
      <c r="R615" s="106" t="s">
        <v>3060</v>
      </c>
      <c r="S615" s="109" t="str">
        <f>IF(Q615="","", IF(Q615="NC","", IF(Q615="NE","", IF(Q615="NA","",IFERROR(VLOOKUP(Q615,[1]Produtos!$A$1:$C$2319,2,FALSE),"Não Cadastrado")))))</f>
        <v>GASÓLEO ou ÓLEO DIESEL ou ÓLEO PARA AQUECIMENTO, LEVE</v>
      </c>
      <c r="T615" s="106">
        <v>1.0000000000000001E-5</v>
      </c>
      <c r="U615" s="106" t="s">
        <v>7109</v>
      </c>
      <c r="V615" s="106">
        <f>IF(Q615="","",IF(ISNUMBER(Q615)=FALSE,"Não se aplica",IFERROR(VLOOKUP(Q615,Produtos!$A$1:$C$2319,3,FALSE),"Não Cadastrado")))</f>
        <v>3</v>
      </c>
      <c r="W615" s="106" t="str">
        <f>VLOOKUP(Tabela2[[#This Row],[SIEMA]],Siema2025,10,FALSE)</f>
        <v/>
      </c>
      <c r="X615" s="115"/>
      <c r="Y615" s="111" t="str">
        <f>IF(W615="","", IF(W615="NC","", IF(W615="NE","", IF(W615="NA","",IFERROR(VLOOKUP(W615,Produtos!$A$1:$C$2319,2,FALSE),"Não Cadastrado")))))</f>
        <v/>
      </c>
      <c r="Z615" s="106" t="str">
        <f>VLOOKUP(Tabela2[[#This Row],[SIEMA]],Siema2025,11,FALSE)</f>
        <v xml:space="preserve"> </v>
      </c>
      <c r="AA615" s="106" t="str">
        <f>VLOOKUP(Tabela2[[#This Row],[SIEMA]],Siema2025,12,FALSE)</f>
        <v xml:space="preserve"> </v>
      </c>
      <c r="AB615" s="106" t="str">
        <f>IF(W615="","",IF(ISNUMBER(W615)=FALSE,"Não se aplica",IFERROR(VLOOKUP(W615,Produtos!$A$1:$C$2319,3,FALSE),"Não Cadastrado")))</f>
        <v/>
      </c>
      <c r="AC615" s="106"/>
      <c r="AD615" s="110"/>
      <c r="AE615" s="109" t="str">
        <f>IF(AC615="","", IF(AC615="NC","", IF(AC615="NE","", IF(AC615="NA","",IFERROR(VLOOKUP(AC615,Produtos!$A$1:$C$2319,2,FALSE),"Não Cadastrado")))))</f>
        <v/>
      </c>
      <c r="AF615" s="106"/>
      <c r="AG615" s="106"/>
      <c r="AH615" s="106" t="str">
        <f>IF(AC615="","",IF(ISNUMBER(AC615)=FALSE,"Não se aplica",IFERROR(VLOOKUP(AC615,Produtos!$A$1:$C$2319,3,FALSE),"Não Cadastrado")))</f>
        <v/>
      </c>
      <c r="AI615" s="106"/>
      <c r="AJ615" s="106" t="str">
        <f>VLOOKUP(Tabela2[[#This Row],[SIEMA]],Siema2025,26,FALSE)</f>
        <v>Provável falha na vedação da tampa do filtro.</v>
      </c>
      <c r="AK615" s="109" t="s">
        <v>7110</v>
      </c>
      <c r="AL615" s="109"/>
      <c r="AM615" s="109"/>
      <c r="AN615" s="110" t="str">
        <f>VLOOKUP(Tabela2[[#This Row],[SIEMA]],Siema2025,51,FALSE)</f>
        <v/>
      </c>
      <c r="AO615" s="110" t="str">
        <f>VLOOKUP(Tabela2[[#This Row],[SIEMA]],Siema2025,53,FALSE)</f>
        <v/>
      </c>
      <c r="AP615" s="110" t="str">
        <f>VLOOKUP(Tabela2[[#This Row],[SIEMA]],Siema2025,55,FALSE)</f>
        <v/>
      </c>
      <c r="AQ615" s="110" t="str">
        <f>VLOOKUP(Tabela2[[#This Row],[SIEMA]],Siema2025,57,FALSE)</f>
        <v/>
      </c>
      <c r="AR615" s="110" t="str">
        <f>VLOOKUP(Tabela2[[#This Row],[SIEMA]],Siema2025,59,FALSE)</f>
        <v/>
      </c>
      <c r="AS615" s="110" t="str">
        <f>VLOOKUP(Tabela2[[#This Row],[SIEMA]],Siema2025,61,FALSE)</f>
        <v>X</v>
      </c>
      <c r="AT615" s="110" t="str">
        <f>VLOOKUP(Tabela2[[#This Row],[SIEMA]],Siema2025,63,FALSE)</f>
        <v/>
      </c>
      <c r="AU615" s="110" t="str">
        <f>VLOOKUP(Tabela2[[#This Row],[SIEMA]],Siema2025,65,FALSE)</f>
        <v/>
      </c>
      <c r="AV615" s="110" t="str">
        <f>VLOOKUP(Tabela2[[#This Row],[SIEMA]],Siema2025,67,FALSE)</f>
        <v/>
      </c>
      <c r="AW615" s="110" t="str">
        <f>VLOOKUP(Tabela2[[#This Row],[SIEMA]],Siema2025,69,FALSE)</f>
        <v/>
      </c>
      <c r="AX615" s="110" t="str">
        <f>VLOOKUP(Tabela2[[#This Row],[SIEMA]],Siema2025,71,FALSE)</f>
        <v/>
      </c>
      <c r="AY615" s="110" t="str">
        <f>VLOOKUP(Tabela2[[#This Row],[SIEMA]],Siema2025,73,FALSE)</f>
        <v/>
      </c>
      <c r="AZ615" s="110" t="str">
        <f>VLOOKUP(Tabela2[[#This Row],[SIEMA]],Siema2025,75,FALSE)</f>
        <v/>
      </c>
      <c r="BA615" s="110" t="str">
        <f>VLOOKUP(Tabela2[[#This Row],[SIEMA]],Siema2025,77,FALSE)</f>
        <v/>
      </c>
      <c r="BB615" s="110" t="str">
        <f>VLOOKUP(Tabela2[[#This Row],[SIEMA]],Siema2025,79,FALSE)</f>
        <v/>
      </c>
      <c r="BC615" s="110" t="str">
        <f>IF(Tabela2[[#This Row],[Outro(s) ]] = "X", "PREENCHER","NA")</f>
        <v>NA</v>
      </c>
      <c r="BD615" s="110" t="str">
        <f>VLOOKUP(Tabela2[[#This Row],[SIEMA]],Siema2025,82,FALSE)</f>
        <v/>
      </c>
      <c r="BE615" s="110" t="str">
        <f>VLOOKUP(Tabela2[[#This Row],[SIEMA]],Siema2025,81,FALSE)</f>
        <v/>
      </c>
      <c r="BF615" s="112" t="str">
        <f>VLOOKUP(Tabela2[[#This Row],[SIEMA]],Siema2025,28,FALSE)</f>
        <v>Petrobras</v>
      </c>
      <c r="BG615" s="112"/>
      <c r="BH615" s="113">
        <v>33000167000101</v>
      </c>
      <c r="BI615" s="114" t="str">
        <f>VLOOKUP(Tabela2[[#This Row],[SIEMA]],Siema2025,107,FALSE)</f>
        <v>Não</v>
      </c>
      <c r="BJ615" s="109" t="s">
        <v>7097</v>
      </c>
      <c r="BK615" s="106" t="s">
        <v>2696</v>
      </c>
      <c r="BL615" s="143">
        <v>45901</v>
      </c>
      <c r="BM615" s="110">
        <f ca="1">IF(Tabela2[[#This Row],[Data de atendimento do Ibama (considerar o primeiro documento/ação)]]="",_xlfn.DAYS(TODAY(),J615),_xlfn.DAYS(Tabela2[[#This Row],[Data de atendimento do Ibama (considerar o primeiro documento/ação)]],J615))</f>
        <v>5</v>
      </c>
      <c r="BN615" s="110" t="str">
        <f>IF(Tabela2[[#This Row],[Atendido pelo Ibama ("Não" ou "Sim")]]="Não","Preencher", IF(Tabela2[[#This Row],[Atendido pelo Ibama ("Não" ou "Sim")]]="Sim","NA",""))</f>
        <v>NA</v>
      </c>
      <c r="BO615" s="116" t="s">
        <v>7098</v>
      </c>
      <c r="BP615" s="110" t="str">
        <f>IF(Tabela2[[#This Row],[Forma de atendimento (primeiro documento/ação)]]= "Outros (especificar)", "PREENCHER","NA")</f>
        <v>NA</v>
      </c>
      <c r="BQ615" s="108" t="s">
        <v>123</v>
      </c>
      <c r="BR615" s="110" t="str">
        <f>IF(Tabela2[[#This Row],[Equipe do Ibama foi a campo? Houve sobrevoo do Poseidon?]] = "Sim", "PREENCHER","NA")</f>
        <v>NA</v>
      </c>
      <c r="BS615" s="110" t="str">
        <f>IF(Tabela2[[#This Row],[Se sim, foi emitida Ordem de Emergência? (informações vinculada à coluna CK)]] = "Sim", "PREENCHER","NA")</f>
        <v>NA</v>
      </c>
      <c r="BT615" s="110" t="s">
        <v>7099</v>
      </c>
      <c r="BU615" s="110" t="s">
        <v>123</v>
      </c>
      <c r="BV615" s="110" t="s">
        <v>123</v>
      </c>
      <c r="BW615" s="110" t="s">
        <v>123</v>
      </c>
      <c r="BX615" s="108" t="s">
        <v>7119</v>
      </c>
      <c r="BY615" s="108"/>
      <c r="BZ615" s="106" t="str">
        <f>IF(Tabela2[[#This Row],[Data do documento de encerramento]]="NA","NA",IF(Tabela2[[#This Row],[Data do documento de encerramento]]="","Pendente de conclusão/ encerramento",_xlfn.DAYS(Tabela2[[#This Row],[Data do documento de encerramento]],J615)))</f>
        <v>Pendente de conclusão/ encerramento</v>
      </c>
      <c r="CA615" s="109"/>
      <c r="CB615" s="109" t="s">
        <v>1163</v>
      </c>
      <c r="CC615" s="292" t="s">
        <v>8241</v>
      </c>
      <c r="CD615" s="109" t="s">
        <v>123</v>
      </c>
      <c r="CE615" s="109" t="s">
        <v>2696</v>
      </c>
      <c r="CF615" s="109" t="s">
        <v>7103</v>
      </c>
    </row>
    <row r="616" spans="1:84" ht="76.5">
      <c r="A616" s="185">
        <v>202582839655</v>
      </c>
      <c r="B616" s="120" t="s">
        <v>9377</v>
      </c>
      <c r="C616" s="110" t="s">
        <v>672</v>
      </c>
      <c r="D616" s="108" t="s">
        <v>637</v>
      </c>
      <c r="E616" s="108" t="s">
        <v>4768</v>
      </c>
      <c r="F616" s="108"/>
      <c r="G616" s="108" t="s">
        <v>9378</v>
      </c>
      <c r="H616" s="108" t="s">
        <v>9379</v>
      </c>
      <c r="I616" s="106" t="str">
        <f>VLOOKUP(Tabela2[[#This Row],[SIEMA]],Siema2025,19,FALSE)</f>
        <v>Santos</v>
      </c>
      <c r="J616" s="107">
        <f>VLOOKUP(Tabela2[[#This Row],[SIEMA]],Siema2025,2,FALSE)</f>
        <v>45897</v>
      </c>
      <c r="K616" s="107" t="str">
        <f>VLOOKUP(Tabela2[[#This Row],[SIEMA]],Siema2025,16,FALSE)</f>
        <v>Quinta</v>
      </c>
      <c r="L616" s="108" t="str">
        <f>IF(Tabela2[[#This Row],[Data]]="","Sem Informação",VLOOKUP(MONTH(Tabela2[[#This Row],[Data]]),'[1]Validação de dados'!$I$1:$J$13,2,0))</f>
        <v>Agosto</v>
      </c>
      <c r="M616" s="106">
        <f>YEAR(Tabela2[[#This Row],[Data]])</f>
        <v>2025</v>
      </c>
      <c r="N616" s="107" t="str">
        <f>VLOOKUP(Tabela2[[#This Row],[SIEMA]],Siema2025,17,FALSE)</f>
        <v>Madrugada</v>
      </c>
      <c r="O616" s="107" t="s">
        <v>111</v>
      </c>
      <c r="P616" s="106" t="str">
        <f>VLOOKUP(Tabela2[[#This Row],[SIEMA]],Siema2025,21,FALSE)</f>
        <v>Embarcação JSD6000</v>
      </c>
      <c r="Q616" s="106" t="s">
        <v>637</v>
      </c>
      <c r="R616" s="106" t="s">
        <v>7842</v>
      </c>
      <c r="S616" s="109" t="s">
        <v>7095</v>
      </c>
      <c r="T616" s="106">
        <v>1.1000000000000001</v>
      </c>
      <c r="U616" s="106" t="s">
        <v>7109</v>
      </c>
      <c r="V616" s="106" t="str">
        <f>IF(Q616="","",IF(ISNUMBER(Q616)=FALSE,"Não se aplica",IFERROR(VLOOKUP(Q616,Produtos!$A$1:$C$2319,3,FALSE),"Não Cadastrado")))</f>
        <v>Não se aplica</v>
      </c>
      <c r="W616" s="106"/>
      <c r="X616" s="115"/>
      <c r="Y616" s="111" t="str">
        <f>IF(W616="","", IF(W616="NC","", IF(W616="NE","", IF(W616="NA","",IFERROR(VLOOKUP(W616,Produtos!$A$1:$C$2319,2,FALSE),"Não Cadastrado")))))</f>
        <v/>
      </c>
      <c r="Z616" s="106"/>
      <c r="AA616" s="106"/>
      <c r="AB616" s="106" t="str">
        <f>IF(W616="","",IF(ISNUMBER(W616)=FALSE,"Não se aplica",IFERROR(VLOOKUP(W616,Produtos!$A$1:$C$2319,3,FALSE),"Não Cadastrado")))</f>
        <v/>
      </c>
      <c r="AC616" s="106"/>
      <c r="AD616" s="110"/>
      <c r="AE616" s="109" t="str">
        <f>IF(AC616="","", IF(AC616="NC","", IF(AC616="NE","", IF(AC616="NA","",IFERROR(VLOOKUP(AC616,Produtos!$A$1:$C$2319,2,FALSE),"Não Cadastrado")))))</f>
        <v/>
      </c>
      <c r="AF616" s="106"/>
      <c r="AG616" s="106"/>
      <c r="AH616" s="106" t="str">
        <f>IF(AC616="","",IF(ISNUMBER(AC616)=FALSE,"Não se aplica",IFERROR(VLOOKUP(AC616,Produtos!$A$1:$C$2319,3,FALSE),"Não Cadastrado")))</f>
        <v/>
      </c>
      <c r="AI616" s="106"/>
      <c r="AJ616" s="106"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16" s="109" t="s">
        <v>7271</v>
      </c>
      <c r="AL616" s="109" t="s">
        <v>7110</v>
      </c>
      <c r="AM616" s="109"/>
      <c r="AN616" s="110" t="str">
        <f>VLOOKUP(Tabela2[[#This Row],[SIEMA]],Siema2025,51,FALSE)</f>
        <v/>
      </c>
      <c r="AO616" s="110" t="str">
        <f>VLOOKUP(Tabela2[[#This Row],[SIEMA]],Siema2025,53,FALSE)</f>
        <v/>
      </c>
      <c r="AP616" s="110" t="str">
        <f>VLOOKUP(Tabela2[[#This Row],[SIEMA]],Siema2025,55,FALSE)</f>
        <v/>
      </c>
      <c r="AQ616" s="110" t="str">
        <f>VLOOKUP(Tabela2[[#This Row],[SIEMA]],Siema2025,57,FALSE)</f>
        <v/>
      </c>
      <c r="AR616" s="110" t="str">
        <f>VLOOKUP(Tabela2[[#This Row],[SIEMA]],Siema2025,59,FALSE)</f>
        <v/>
      </c>
      <c r="AS616" s="110" t="str">
        <f>VLOOKUP(Tabela2[[#This Row],[SIEMA]],Siema2025,61,FALSE)</f>
        <v>X</v>
      </c>
      <c r="AT616" s="110" t="str">
        <f>VLOOKUP(Tabela2[[#This Row],[SIEMA]],Siema2025,63,FALSE)</f>
        <v/>
      </c>
      <c r="AU616" s="110" t="str">
        <f>VLOOKUP(Tabela2[[#This Row],[SIEMA]],Siema2025,65,FALSE)</f>
        <v/>
      </c>
      <c r="AV616" s="110" t="str">
        <f>VLOOKUP(Tabela2[[#This Row],[SIEMA]],Siema2025,67,FALSE)</f>
        <v/>
      </c>
      <c r="AW616" s="110" t="str">
        <f>VLOOKUP(Tabela2[[#This Row],[SIEMA]],Siema2025,69,FALSE)</f>
        <v/>
      </c>
      <c r="AX616" s="110" t="str">
        <f>VLOOKUP(Tabela2[[#This Row],[SIEMA]],Siema2025,71,FALSE)</f>
        <v/>
      </c>
      <c r="AY616" s="110" t="str">
        <f>VLOOKUP(Tabela2[[#This Row],[SIEMA]],Siema2025,73,FALSE)</f>
        <v/>
      </c>
      <c r="AZ616" s="110" t="str">
        <f>VLOOKUP(Tabela2[[#This Row],[SIEMA]],Siema2025,75,FALSE)</f>
        <v/>
      </c>
      <c r="BA616" s="110" t="str">
        <f>VLOOKUP(Tabela2[[#This Row],[SIEMA]],Siema2025,77,FALSE)</f>
        <v/>
      </c>
      <c r="BB616" s="110" t="str">
        <f>VLOOKUP(Tabela2[[#This Row],[SIEMA]],Siema2025,79,FALSE)</f>
        <v/>
      </c>
      <c r="BC616" s="110" t="str">
        <f>IF(Tabela2[[#This Row],[Outro(s) ]] = "X", "PREENCHER","NA")</f>
        <v>NA</v>
      </c>
      <c r="BD616" s="110" t="str">
        <f>VLOOKUP(Tabela2[[#This Row],[SIEMA]],Siema2025,82,FALSE)</f>
        <v/>
      </c>
      <c r="BE616" s="110" t="str">
        <f>VLOOKUP(Tabela2[[#This Row],[SIEMA]],Siema2025,81,FALSE)</f>
        <v/>
      </c>
      <c r="BF616" s="112" t="str">
        <f>VLOOKUP(Tabela2[[#This Row],[SIEMA]],Siema2025,28,FALSE)</f>
        <v>TotalEnergies EP Brasil LTDA</v>
      </c>
      <c r="BG616" s="112"/>
      <c r="BH616" s="113" t="str">
        <f>VLOOKUP(Tabela2[[#This Row],[SIEMA]],Siema2025,29,FALSE)</f>
        <v>02461767000143</v>
      </c>
      <c r="BI616" s="114" t="str">
        <f>VLOOKUP(Tabela2[[#This Row],[SIEMA]],Siema2025,107,FALSE)</f>
        <v>Não</v>
      </c>
      <c r="BJ616" s="109" t="s">
        <v>7097</v>
      </c>
      <c r="BK616" s="106" t="s">
        <v>2696</v>
      </c>
      <c r="BL616" s="143">
        <v>45901</v>
      </c>
      <c r="BM616" s="110">
        <f ca="1">IF(Tabela2[[#This Row],[Data de atendimento do Ibama (considerar o primeiro documento/ação)]]="",_xlfn.DAYS(TODAY(),J616),_xlfn.DAYS(Tabela2[[#This Row],[Data de atendimento do Ibama (considerar o primeiro documento/ação)]],J616))</f>
        <v>4</v>
      </c>
      <c r="BN616" s="110" t="str">
        <f>IF(Tabela2[[#This Row],[Atendido pelo Ibama ("Não" ou "Sim")]]="Não","Preencher", IF(Tabela2[[#This Row],[Atendido pelo Ibama ("Não" ou "Sim")]]="Sim","NA",""))</f>
        <v>NA</v>
      </c>
      <c r="BO616" s="116" t="s">
        <v>7098</v>
      </c>
      <c r="BP616" s="110" t="str">
        <f>IF(Tabela2[[#This Row],[Forma de atendimento (primeiro documento/ação)]]= "Outros (especificar)", "PREENCHER","NA")</f>
        <v>NA</v>
      </c>
      <c r="BQ616" s="108" t="s">
        <v>123</v>
      </c>
      <c r="BR616" s="110" t="str">
        <f>IF(Tabela2[[#This Row],[Equipe do Ibama foi a campo? Houve sobrevoo do Poseidon?]] = "Sim", "PREENCHER","NA")</f>
        <v>NA</v>
      </c>
      <c r="BS616" s="110" t="str">
        <f>IF(Tabela2[[#This Row],[Se sim, foi emitida Ordem de Emergência? (informações vinculada à coluna CK)]] = "Sim", "PREENCHER","NA")</f>
        <v>NA</v>
      </c>
      <c r="BT616" s="110" t="s">
        <v>7099</v>
      </c>
      <c r="BU616" s="110" t="s">
        <v>123</v>
      </c>
      <c r="BV616" s="110" t="s">
        <v>123</v>
      </c>
      <c r="BW616" s="110" t="s">
        <v>123</v>
      </c>
      <c r="BX616" s="108" t="s">
        <v>7119</v>
      </c>
      <c r="BY616" s="143"/>
      <c r="BZ616" s="106" t="str">
        <f>IF(Tabela2[[#This Row],[Data do documento de encerramento]]="NA","NA",IF(Tabela2[[#This Row],[Data do documento de encerramento]]="","Pendente de conclusão/ encerramento",_xlfn.DAYS(Tabela2[[#This Row],[Data do documento de encerramento]],J616)))</f>
        <v>Pendente de conclusão/ encerramento</v>
      </c>
      <c r="CA616" s="109"/>
      <c r="CB616" s="109" t="s">
        <v>7156</v>
      </c>
      <c r="CC616" s="109" t="s">
        <v>7309</v>
      </c>
      <c r="CD616" s="109" t="s">
        <v>8995</v>
      </c>
      <c r="CE616" s="109" t="s">
        <v>123</v>
      </c>
      <c r="CF616" s="109" t="s">
        <v>7103</v>
      </c>
    </row>
    <row r="617" spans="1:84" ht="76.5" hidden="1">
      <c r="A617" s="172">
        <v>202582864806</v>
      </c>
      <c r="B617" s="173" t="s">
        <v>9380</v>
      </c>
      <c r="C617" s="110" t="str">
        <f>VLOOKUP(Tabela2[[#This Row],[SIEMA]],Siema2025,4,FALSE)</f>
        <v xml:space="preserve"> MG</v>
      </c>
      <c r="D617" s="108" t="str">
        <f>VLOOKUP(Tabela2[[#This Row],[SIEMA]],Siema2025,3,FALSE)</f>
        <v xml:space="preserve">Formiga </v>
      </c>
      <c r="E617" s="108" t="str">
        <f>VLOOKUP(Tabela2[[#This Row],[SIEMA]],Siema2025,20,FALSE)</f>
        <v>FCA km 544+500</v>
      </c>
      <c r="F617" s="108"/>
      <c r="G617" s="175" t="s">
        <v>9381</v>
      </c>
      <c r="H617" s="175" t="s">
        <v>9382</v>
      </c>
      <c r="I617" s="106" t="s">
        <v>7118</v>
      </c>
      <c r="J617" s="107">
        <f>VLOOKUP(Tabela2[[#This Row],[SIEMA]],Siema2025,2,FALSE)</f>
        <v>45897</v>
      </c>
      <c r="K617" s="107" t="str">
        <f>VLOOKUP(Tabela2[[#This Row],[SIEMA]],Siema2025,16,FALSE)</f>
        <v>Quinta</v>
      </c>
      <c r="L617" s="108" t="str">
        <f>IF(Tabela2[[#This Row],[Data]]="","Sem Informação",VLOOKUP(MONTH(Tabela2[[#This Row],[Data]]),'[1]Validação de dados'!$I$1:$J$13,2,0))</f>
        <v>Agosto</v>
      </c>
      <c r="M617" s="106">
        <f>YEAR(Tabela2[[#This Row],[Data]])</f>
        <v>2025</v>
      </c>
      <c r="N617" s="107" t="str">
        <f>VLOOKUP(Tabela2[[#This Row],[SIEMA]],Siema2025,17,FALSE)</f>
        <v>Matutino</v>
      </c>
      <c r="O617" s="107" t="str">
        <f>VLOOKUP(Tabela2[[#This Row],[SIEMA]],Siema2025,5,FALSE)</f>
        <v>Ferrovia</v>
      </c>
      <c r="P617" s="106" t="str">
        <f>VLOOKUP(Tabela2[[#This Row],[SIEMA]],Siema2025,21,FALSE)</f>
        <v>Incêndio próximo a via férrea</v>
      </c>
      <c r="Q617" s="106" t="s">
        <v>7119</v>
      </c>
      <c r="R617" s="106" t="s">
        <v>7119</v>
      </c>
      <c r="S617" s="109" t="s">
        <v>7119</v>
      </c>
      <c r="T617" s="106" t="str">
        <f>VLOOKUP(Tabela2[[#This Row],[SIEMA]],Siema2025,11,FALSE)</f>
        <v xml:space="preserve"> </v>
      </c>
      <c r="U617" s="106" t="str">
        <f>VLOOKUP(Tabela2[[#This Row],[SIEMA]],Siema2025,12,FALSE)</f>
        <v xml:space="preserve"> </v>
      </c>
      <c r="V617" s="106" t="s">
        <v>7119</v>
      </c>
      <c r="W617" s="106" t="str">
        <f>VLOOKUP(Tabela2[[#This Row],[SIEMA]],Siema2025,10,FALSE)</f>
        <v/>
      </c>
      <c r="X617" s="115"/>
      <c r="Y617" s="111" t="str">
        <f>IF(W617="","", IF(W617="NC","", IF(W617="NE","", IF(W617="NA","",IFERROR(VLOOKUP(W617,Produtos!$A$1:$C$2319,2,FALSE),"Não Cadastrado")))))</f>
        <v/>
      </c>
      <c r="Z617" s="106" t="str">
        <f>VLOOKUP(Tabela2[[#This Row],[SIEMA]],Siema2025,11,FALSE)</f>
        <v xml:space="preserve"> </v>
      </c>
      <c r="AA617" s="106" t="str">
        <f>VLOOKUP(Tabela2[[#This Row],[SIEMA]],Siema2025,12,FALSE)</f>
        <v xml:space="preserve"> </v>
      </c>
      <c r="AB617" s="106" t="str">
        <f>IF(W617="","",IF(ISNUMBER(W617)=FALSE,"Não se aplica",IFERROR(VLOOKUP(W617,Produtos!$A$1:$C$2319,3,FALSE),"Não Cadastrado")))</f>
        <v/>
      </c>
      <c r="AC617" s="106"/>
      <c r="AD617" s="110"/>
      <c r="AE617" s="109" t="str">
        <f>IF(AC617="","", IF(AC617="NC","", IF(AC617="NE","", IF(AC617="NA","",IFERROR(VLOOKUP(AC617,Produtos!$A$1:$C$2319,2,FALSE),"Não Cadastrado")))))</f>
        <v/>
      </c>
      <c r="AF617" s="106"/>
      <c r="AG617" s="106"/>
      <c r="AH617" s="106" t="str">
        <f>IF(AC617="","",IF(ISNUMBER(AC617)=FALSE,"Não se aplica",IFERROR(VLOOKUP(AC617,Produtos!$A$1:$C$2319,3,FALSE),"Não Cadastrado")))</f>
        <v/>
      </c>
      <c r="AI617" s="106"/>
      <c r="AJ617" s="106" t="str">
        <f>VLOOKUP(Tabela2[[#This Row],[SIEMA]],Siema2025,26,FALSE)</f>
        <v/>
      </c>
      <c r="AK617" s="109" t="s">
        <v>7827</v>
      </c>
      <c r="AL617" s="109"/>
      <c r="AM617" s="109"/>
      <c r="AN617" s="110" t="str">
        <f>VLOOKUP(Tabela2[[#This Row],[SIEMA]],Siema2025,51,FALSE)</f>
        <v/>
      </c>
      <c r="AO617" s="110" t="str">
        <f>VLOOKUP(Tabela2[[#This Row],[SIEMA]],Siema2025,53,FALSE)</f>
        <v/>
      </c>
      <c r="AP617" s="110" t="str">
        <f>VLOOKUP(Tabela2[[#This Row],[SIEMA]],Siema2025,55,FALSE)</f>
        <v/>
      </c>
      <c r="AQ617" s="110" t="str">
        <f>VLOOKUP(Tabela2[[#This Row],[SIEMA]],Siema2025,57,FALSE)</f>
        <v/>
      </c>
      <c r="AR617" s="110" t="str">
        <f>VLOOKUP(Tabela2[[#This Row],[SIEMA]],Siema2025,59,FALSE)</f>
        <v/>
      </c>
      <c r="AS617" s="110" t="str">
        <f>VLOOKUP(Tabela2[[#This Row],[SIEMA]],Siema2025,61,FALSE)</f>
        <v/>
      </c>
      <c r="AT617" s="110" t="str">
        <f>VLOOKUP(Tabela2[[#This Row],[SIEMA]],Siema2025,63,FALSE)</f>
        <v/>
      </c>
      <c r="AU617" s="110" t="str">
        <f>VLOOKUP(Tabela2[[#This Row],[SIEMA]],Siema2025,65,FALSE)</f>
        <v/>
      </c>
      <c r="AV617" s="110" t="str">
        <f>VLOOKUP(Tabela2[[#This Row],[SIEMA]],Siema2025,67,FALSE)</f>
        <v/>
      </c>
      <c r="AW617" s="110" t="s">
        <v>7130</v>
      </c>
      <c r="AX617" s="110"/>
      <c r="AY617" s="110" t="str">
        <f>VLOOKUP(Tabela2[[#This Row],[SIEMA]],Siema2025,73,FALSE)</f>
        <v/>
      </c>
      <c r="AZ617" s="110" t="str">
        <f>VLOOKUP(Tabela2[[#This Row],[SIEMA]],Siema2025,75,FALSE)</f>
        <v/>
      </c>
      <c r="BA617" s="110" t="str">
        <f>VLOOKUP(Tabela2[[#This Row],[SIEMA]],Siema2025,77,FALSE)</f>
        <v/>
      </c>
      <c r="BB617" s="110" t="str">
        <f>VLOOKUP(Tabela2[[#This Row],[SIEMA]],Siema2025,79,FALSE)</f>
        <v/>
      </c>
      <c r="BC617" s="110" t="str">
        <f>IF(Tabela2[[#This Row],[Outro(s) ]] = "X", "PREENCHER","NA")</f>
        <v>NA</v>
      </c>
      <c r="BD617" s="110" t="str">
        <f>VLOOKUP(Tabela2[[#This Row],[SIEMA]],Siema2025,82,FALSE)</f>
        <v/>
      </c>
      <c r="BE617" s="110" t="str">
        <f>VLOOKUP(Tabela2[[#This Row],[SIEMA]],Siema2025,81,FALSE)</f>
        <v/>
      </c>
      <c r="BF617" s="112" t="s">
        <v>7169</v>
      </c>
      <c r="BG617" s="112" t="s">
        <v>7170</v>
      </c>
      <c r="BH617" s="113" t="str">
        <f>VLOOKUP(Tabela2[[#This Row],[SIEMA]],Siema2025,29,FALSE)</f>
        <v>00924429000175</v>
      </c>
      <c r="BI617" s="114" t="str">
        <f>VLOOKUP(Tabela2[[#This Row],[SIEMA]],Siema2025,107,FALSE)</f>
        <v>Não</v>
      </c>
      <c r="BJ617" s="109" t="s">
        <v>7097</v>
      </c>
      <c r="BK617" s="106" t="s">
        <v>2696</v>
      </c>
      <c r="BL617" s="143">
        <v>45901</v>
      </c>
      <c r="BM617" s="110">
        <f ca="1">IF(Tabela2[[#This Row],[Data de atendimento do Ibama (considerar o primeiro documento/ação)]]="",_xlfn.DAYS(TODAY(),J617),_xlfn.DAYS(Tabela2[[#This Row],[Data de atendimento do Ibama (considerar o primeiro documento/ação)]],J617))</f>
        <v>4</v>
      </c>
      <c r="BN617" s="110" t="str">
        <f>IF(Tabela2[[#This Row],[Atendido pelo Ibama ("Não" ou "Sim")]]="Não","Preencher", IF(Tabela2[[#This Row],[Atendido pelo Ibama ("Não" ou "Sim")]]="Sim","NA",""))</f>
        <v>NA</v>
      </c>
      <c r="BO617" s="116" t="s">
        <v>7098</v>
      </c>
      <c r="BP617" s="110" t="str">
        <f>IF(Tabela2[[#This Row],[Forma de atendimento (primeiro documento/ação)]]= "Outros (especificar)", "PREENCHER","NA")</f>
        <v>NA</v>
      </c>
      <c r="BQ617" s="108" t="s">
        <v>123</v>
      </c>
      <c r="BR617" s="110" t="str">
        <f>IF(Tabela2[[#This Row],[Equipe do Ibama foi a campo? Houve sobrevoo do Poseidon?]] = "Sim", "PREENCHER","NA")</f>
        <v>NA</v>
      </c>
      <c r="BS617" s="110" t="str">
        <f>IF(Tabela2[[#This Row],[Se sim, foi emitida Ordem de Emergência? (informações vinculada à coluna CK)]] = "Sim", "PREENCHER","NA")</f>
        <v>NA</v>
      </c>
      <c r="BT617" s="110" t="s">
        <v>7099</v>
      </c>
      <c r="BU617" s="110" t="s">
        <v>2696</v>
      </c>
      <c r="BV617" s="110" t="s">
        <v>123</v>
      </c>
      <c r="BW617" s="110" t="s">
        <v>123</v>
      </c>
      <c r="BX617" s="108" t="s">
        <v>7119</v>
      </c>
      <c r="BY617" s="143"/>
      <c r="BZ617" s="106" t="str">
        <f>IF(Tabela2[[#This Row],[Data do documento de encerramento]]="NA","NA",IF(Tabela2[[#This Row],[Data do documento de encerramento]]="","Pendente de conclusão/ encerramento",_xlfn.DAYS(Tabela2[[#This Row],[Data do documento de encerramento]],J617)))</f>
        <v>Pendente de conclusão/ encerramento</v>
      </c>
      <c r="CA617" s="109"/>
      <c r="CB617" s="109"/>
      <c r="CC617" s="117"/>
      <c r="CD617" s="109"/>
      <c r="CE617" s="109"/>
      <c r="CF617" s="109"/>
    </row>
    <row r="618" spans="1:84" ht="76.5">
      <c r="A618" s="172">
        <v>202582946809</v>
      </c>
      <c r="B618" s="173" t="s">
        <v>9383</v>
      </c>
      <c r="C618" s="110" t="s">
        <v>7133</v>
      </c>
      <c r="D618" s="108" t="s">
        <v>637</v>
      </c>
      <c r="E618" s="108" t="s">
        <v>5536</v>
      </c>
      <c r="F618" s="108"/>
      <c r="G618" s="175" t="s">
        <v>7507</v>
      </c>
      <c r="H618" s="175" t="s">
        <v>7508</v>
      </c>
      <c r="I618" s="106" t="str">
        <f>VLOOKUP(Tabela2[[#This Row],[SIEMA]],Siema2025,19,FALSE)</f>
        <v>Campos</v>
      </c>
      <c r="J618" s="107">
        <f>VLOOKUP(Tabela2[[#This Row],[SIEMA]],Siema2025,2,FALSE)</f>
        <v>45897</v>
      </c>
      <c r="K618" s="107" t="str">
        <f>VLOOKUP(Tabela2[[#This Row],[SIEMA]],Siema2025,16,FALSE)</f>
        <v>Quinta</v>
      </c>
      <c r="L618" s="108" t="str">
        <f>IF(Tabela2[[#This Row],[Data]]="","Sem Informação",VLOOKUP(MONTH(Tabela2[[#This Row],[Data]]),'[1]Validação de dados'!$I$1:$J$13,2,0))</f>
        <v>Agosto</v>
      </c>
      <c r="M618" s="106">
        <f>YEAR(Tabela2[[#This Row],[Data]])</f>
        <v>2025</v>
      </c>
      <c r="N618" s="107" t="str">
        <f>VLOOKUP(Tabela2[[#This Row],[SIEMA]],Siema2025,17,FALSE)</f>
        <v>Vespertino</v>
      </c>
      <c r="O618" s="107" t="str">
        <f>VLOOKUP(Tabela2[[#This Row],[SIEMA]],Siema2025,5,FALSE)</f>
        <v>Plataforma</v>
      </c>
      <c r="P618" s="106" t="str">
        <f>VLOOKUP(Tabela2[[#This Row],[SIEMA]],Siema2025,21,FALSE)</f>
        <v>FPSO Frade</v>
      </c>
      <c r="Q618">
        <v>3082</v>
      </c>
      <c r="R618" s="106" t="s">
        <v>1714</v>
      </c>
      <c r="S618" s="106" t="s">
        <v>1714</v>
      </c>
      <c r="T618" s="106" t="str">
        <f>VLOOKUP(Tabela2[[#This Row],[SIEMA]],Siema2025,11,FALSE)</f>
        <v>0.103</v>
      </c>
      <c r="U618" s="106" t="str">
        <f>VLOOKUP(Tabela2[[#This Row],[SIEMA]],Siema2025,12,FALSE)</f>
        <v>M3</v>
      </c>
      <c r="V618" s="106">
        <f>IF(Q618="","",IF(ISNUMBER(Q618)=FALSE,"Não se aplica",IFERROR(VLOOKUP(Q618,Produtos!$A$1:$C$2319,3,FALSE),"Não Cadastrado")))</f>
        <v>9</v>
      </c>
      <c r="W618" s="106"/>
      <c r="X618" s="115"/>
      <c r="Y618" s="111" t="str">
        <f>IF(W618="","", IF(W618="NC","", IF(W618="NE","", IF(W618="NA","",IFERROR(VLOOKUP(W618,Produtos!$A$1:$C$2319,2,FALSE),"Não Cadastrado")))))</f>
        <v/>
      </c>
      <c r="Z618" s="106"/>
      <c r="AA618" s="106"/>
      <c r="AB618" s="106" t="str">
        <f>IF(W618="","",IF(ISNUMBER(W618)=FALSE,"Não se aplica",IFERROR(VLOOKUP(W618,Produtos!$A$1:$C$2319,3,FALSE),"Não Cadastrado")))</f>
        <v/>
      </c>
      <c r="AC618" s="106"/>
      <c r="AD618" s="110"/>
      <c r="AE618" s="109" t="str">
        <f>IF(AC618="","", IF(AC618="NC","", IF(AC618="NE","", IF(AC618="NA","",IFERROR(VLOOKUP(AC618,Produtos!$A$1:$C$2319,2,FALSE),"Não Cadastrado")))))</f>
        <v/>
      </c>
      <c r="AF618" s="106"/>
      <c r="AG618" s="106"/>
      <c r="AH618" s="106" t="str">
        <f>IF(AC618="","",IF(ISNUMBER(AC618)=FALSE,"Não se aplica",IFERROR(VLOOKUP(AC618,Produtos!$A$1:$C$2319,3,FALSE),"Não Cadastrado")))</f>
        <v/>
      </c>
      <c r="AI618" s="106"/>
      <c r="AJ618" s="106"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18" s="109" t="s">
        <v>7271</v>
      </c>
      <c r="AL618" s="109" t="s">
        <v>7096</v>
      </c>
      <c r="AM618" s="109"/>
      <c r="AN618" s="110" t="str">
        <f>VLOOKUP(Tabela2[[#This Row],[SIEMA]],Siema2025,51,FALSE)</f>
        <v/>
      </c>
      <c r="AO618" s="110" t="str">
        <f>VLOOKUP(Tabela2[[#This Row],[SIEMA]],Siema2025,53,FALSE)</f>
        <v/>
      </c>
      <c r="AP618" s="110" t="str">
        <f>VLOOKUP(Tabela2[[#This Row],[SIEMA]],Siema2025,55,FALSE)</f>
        <v/>
      </c>
      <c r="AQ618" s="110" t="str">
        <f>VLOOKUP(Tabela2[[#This Row],[SIEMA]],Siema2025,57,FALSE)</f>
        <v/>
      </c>
      <c r="AR618" s="110" t="str">
        <f>VLOOKUP(Tabela2[[#This Row],[SIEMA]],Siema2025,59,FALSE)</f>
        <v/>
      </c>
      <c r="AS618" s="110" t="str">
        <f>VLOOKUP(Tabela2[[#This Row],[SIEMA]],Siema2025,61,FALSE)</f>
        <v>X</v>
      </c>
      <c r="AT618" s="110" t="str">
        <f>VLOOKUP(Tabela2[[#This Row],[SIEMA]],Siema2025,63,FALSE)</f>
        <v/>
      </c>
      <c r="AU618" s="110" t="str">
        <f>VLOOKUP(Tabela2[[#This Row],[SIEMA]],Siema2025,65,FALSE)</f>
        <v/>
      </c>
      <c r="AV618" s="110" t="str">
        <f>VLOOKUP(Tabela2[[#This Row],[SIEMA]],Siema2025,67,FALSE)</f>
        <v/>
      </c>
      <c r="AW618" s="110" t="str">
        <f>VLOOKUP(Tabela2[[#This Row],[SIEMA]],Siema2025,69,FALSE)</f>
        <v/>
      </c>
      <c r="AX618" s="110" t="str">
        <f>VLOOKUP(Tabela2[[#This Row],[SIEMA]],Siema2025,71,FALSE)</f>
        <v/>
      </c>
      <c r="AY618" s="110" t="str">
        <f>VLOOKUP(Tabela2[[#This Row],[SIEMA]],Siema2025,73,FALSE)</f>
        <v/>
      </c>
      <c r="AZ618" s="110" t="str">
        <f>VLOOKUP(Tabela2[[#This Row],[SIEMA]],Siema2025,75,FALSE)</f>
        <v/>
      </c>
      <c r="BA618" s="110" t="str">
        <f>VLOOKUP(Tabela2[[#This Row],[SIEMA]],Siema2025,77,FALSE)</f>
        <v/>
      </c>
      <c r="BB618" s="110" t="str">
        <f>VLOOKUP(Tabela2[[#This Row],[SIEMA]],Siema2025,79,FALSE)</f>
        <v/>
      </c>
      <c r="BC618" s="110" t="str">
        <f>IF(Tabela2[[#This Row],[Outro(s) ]] = "X", "PREENCHER","NA")</f>
        <v>NA</v>
      </c>
      <c r="BD618" s="110" t="str">
        <f>VLOOKUP(Tabela2[[#This Row],[SIEMA]],Siema2025,82,FALSE)</f>
        <v/>
      </c>
      <c r="BE618" s="110" t="str">
        <f>VLOOKUP(Tabela2[[#This Row],[SIEMA]],Siema2025,81,FALSE)</f>
        <v/>
      </c>
      <c r="BF618" s="112" t="str">
        <f>VLOOKUP(Tabela2[[#This Row],[SIEMA]],Siema2025,28,FALSE)</f>
        <v>PETRO RIO JAGUAR PETRÓLEO SA.</v>
      </c>
      <c r="BG618" s="112"/>
      <c r="BH618" s="113" t="str">
        <f>VLOOKUP(Tabela2[[#This Row],[SIEMA]],Siema2025,29,FALSE)</f>
        <v>02031413000169</v>
      </c>
      <c r="BI618" s="114" t="s">
        <v>2696</v>
      </c>
      <c r="BJ618" s="109" t="s">
        <v>7097</v>
      </c>
      <c r="BK618" s="106" t="s">
        <v>2696</v>
      </c>
      <c r="BL618" s="143">
        <v>45978</v>
      </c>
      <c r="BM618" s="110">
        <f ca="1">IF(Tabela2[[#This Row],[Data de atendimento do Ibama (considerar o primeiro documento/ação)]]="",_xlfn.DAYS(TODAY(),J618),_xlfn.DAYS(Tabela2[[#This Row],[Data de atendimento do Ibama (considerar o primeiro documento/ação)]],J618))</f>
        <v>81</v>
      </c>
      <c r="BN618" s="110" t="str">
        <f>IF(Tabela2[[#This Row],[Atendido pelo Ibama ("Não" ou "Sim")]]="Não","Preencher", IF(Tabela2[[#This Row],[Atendido pelo Ibama ("Não" ou "Sim")]]="Sim","NA",""))</f>
        <v>NA</v>
      </c>
      <c r="BO618" s="116" t="s">
        <v>7139</v>
      </c>
      <c r="BP618" s="110" t="str">
        <f>IF(Tabela2[[#This Row],[Forma de atendimento (primeiro documento/ação)]]= "Outros (especificar)", "PREENCHER","NA")</f>
        <v>NA</v>
      </c>
      <c r="BQ618" s="108" t="s">
        <v>123</v>
      </c>
      <c r="BR618" s="110" t="str">
        <f>IF(Tabela2[[#This Row],[Equipe do Ibama foi a campo? Houve sobrevoo do Poseidon?]] = "Sim", "PREENCHER","NA")</f>
        <v>NA</v>
      </c>
      <c r="BS618" s="110" t="str">
        <f>IF(Tabela2[[#This Row],[Se sim, foi emitida Ordem de Emergência? (informações vinculada à coluna CK)]] = "Sim", "PREENCHER","NA")</f>
        <v>NA</v>
      </c>
      <c r="BT618" s="110" t="s">
        <v>7099</v>
      </c>
      <c r="BU618" s="110" t="s">
        <v>123</v>
      </c>
      <c r="BV618" s="110" t="s">
        <v>123</v>
      </c>
      <c r="BW618" s="110" t="s">
        <v>123</v>
      </c>
      <c r="BX618" s="108"/>
      <c r="BY618" s="108"/>
      <c r="BZ618" s="106" t="str">
        <f>IF(Tabela2[[#This Row],[Data do documento de encerramento]]="NA","NA",IF(Tabela2[[#This Row],[Data do documento de encerramento]]="","Pendente de conclusão/ encerramento",_xlfn.DAYS(Tabela2[[#This Row],[Data do documento de encerramento]],J618)))</f>
        <v>Pendente de conclusão/ encerramento</v>
      </c>
      <c r="CA618" s="109"/>
      <c r="CB618" s="109"/>
      <c r="CC618" s="117" t="s">
        <v>7102</v>
      </c>
      <c r="CD618" s="109" t="s">
        <v>9384</v>
      </c>
      <c r="CE618" s="109" t="s">
        <v>2696</v>
      </c>
      <c r="CF618" s="109" t="s">
        <v>7147</v>
      </c>
    </row>
    <row r="619" spans="1:84" s="23" customFormat="1" ht="106.5" hidden="1">
      <c r="A619" s="172">
        <v>20259132421</v>
      </c>
      <c r="B619" s="173" t="s">
        <v>9385</v>
      </c>
      <c r="C619" s="110" t="str">
        <f>VLOOKUP(Tabela2[[#This Row],[SIEMA]],Siema2025,4,FALSE)</f>
        <v xml:space="preserve"> GO</v>
      </c>
      <c r="D619" s="108" t="str">
        <f>VLOOKUP(Tabela2[[#This Row],[SIEMA]],Siema2025,3,FALSE)</f>
        <v xml:space="preserve">Morrinhos </v>
      </c>
      <c r="E619" s="108" t="s">
        <v>7372</v>
      </c>
      <c r="F619" s="108" t="s">
        <v>9386</v>
      </c>
      <c r="G619" s="175" t="s">
        <v>9387</v>
      </c>
      <c r="H619" s="175" t="s">
        <v>9388</v>
      </c>
      <c r="I619" s="108" t="s">
        <v>7118</v>
      </c>
      <c r="J619" s="143">
        <f>VLOOKUP(Tabela2[[#This Row],[SIEMA]],Siema2025,2,FALSE)</f>
        <v>45898</v>
      </c>
      <c r="K619" s="143" t="str">
        <f>VLOOKUP(Tabela2[[#This Row],[SIEMA]],Siema2025,16,FALSE)</f>
        <v>Sexta</v>
      </c>
      <c r="L619" s="108" t="str">
        <f>IF(Tabela2[[#This Row],[Data]]="","Sem Informação",VLOOKUP(MONTH(Tabela2[[#This Row],[Data]]),'[1]Validação de dados'!$I$1:$J$13,2,0))</f>
        <v>Agosto</v>
      </c>
      <c r="M619" s="108">
        <f>YEAR(Tabela2[[#This Row],[Data]])</f>
        <v>2025</v>
      </c>
      <c r="N619" s="143" t="str">
        <f>VLOOKUP(Tabela2[[#This Row],[SIEMA]],Siema2025,17,FALSE)</f>
        <v>Vespertino</v>
      </c>
      <c r="O619" s="143" t="str">
        <f>VLOOKUP(Tabela2[[#This Row],[SIEMA]],Siema2025,5,FALSE)</f>
        <v>Rodovia</v>
      </c>
      <c r="P619" s="108"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19" s="108">
        <v>1263</v>
      </c>
      <c r="R619" s="108" t="str">
        <f>VLOOKUP(Tabela2[[#This Row],[SIEMA]],Siema2025,10,FALSE)</f>
        <v/>
      </c>
      <c r="S619" s="111" t="str">
        <f>IF(Q619="","", IF(Q619="NC","", IF(Q619="NE","", IF(Q619="NA","",IFERROR(VLOOKUP(Q619,[1]Produtos!$A$1:$C$2319,2,FALSE),"Não Cadastrado")))))</f>
        <v>TINTA  (incluindo  tintas,  lacas,  esmaltes,  tinturas,  goma-lacas,  vernizes,  polidores,  enenchimentos  líquidos  e  bases  líquidas para lacas) ou MATERIAL RELACIONADO COM TINTAS (incluindo diluentes ou redutores para tintas)</v>
      </c>
      <c r="T619" s="108" t="str">
        <f>VLOOKUP(Tabela2[[#This Row],[SIEMA]],Siema2025,11,FALSE)</f>
        <v xml:space="preserve"> </v>
      </c>
      <c r="U619" s="108" t="str">
        <f>VLOOKUP(Tabela2[[#This Row],[SIEMA]],Siema2025,12,FALSE)</f>
        <v xml:space="preserve"> </v>
      </c>
      <c r="V619" s="108">
        <f>IF(Q619="","",IF(ISNUMBER(Q619)=FALSE,"Não se aplica",IFERROR(VLOOKUP(Q619,Produtos!$A$1:$C$2319,3,FALSE),"Não Cadastrado")))</f>
        <v>3</v>
      </c>
      <c r="W619" s="108" t="str">
        <f>VLOOKUP(Tabela2[[#This Row],[SIEMA]],Siema2025,10,FALSE)</f>
        <v/>
      </c>
      <c r="X619" s="110" t="str">
        <f>IF(Tabela2[[#This Row],[Origem do acidente]] = "Plataforma", "PREENCHER","NA")</f>
        <v>NA</v>
      </c>
      <c r="Y619" s="111" t="str">
        <f>IF(W619="","", IF(W619="NC","", IF(W619="NE","", IF(W619="NA","",IFERROR(VLOOKUP(W619,Produtos!$A$1:$C$2319,2,FALSE),"Não Cadastrado")))))</f>
        <v/>
      </c>
      <c r="Z619" s="108" t="str">
        <f>VLOOKUP(Tabela2[[#This Row],[SIEMA]],Siema2025,11,FALSE)</f>
        <v xml:space="preserve"> </v>
      </c>
      <c r="AA619" s="108" t="str">
        <f>VLOOKUP(Tabela2[[#This Row],[SIEMA]],Siema2025,12,FALSE)</f>
        <v xml:space="preserve"> </v>
      </c>
      <c r="AB619" s="108" t="str">
        <f>IF(W619="","",IF(ISNUMBER(W619)=FALSE,"Não se aplica",IFERROR(VLOOKUP(W619,Produtos!$A$1:$C$2319,3,FALSE),"Não Cadastrado")))</f>
        <v/>
      </c>
      <c r="AC619" s="108"/>
      <c r="AD619" s="110" t="str">
        <f>IF(Tabela2[[#This Row],[Origem do acidente]] = "Plataforma", "PREENCHER","NA")</f>
        <v>NA</v>
      </c>
      <c r="AE619" s="111" t="str">
        <f>IF(AC619="","", IF(AC619="NC","", IF(AC619="NE","", IF(AC619="NA","",IFERROR(VLOOKUP(AC619,Produtos!$A$1:$C$2319,2,FALSE),"Não Cadastrado")))))</f>
        <v/>
      </c>
      <c r="AF619" s="108"/>
      <c r="AG619" s="108"/>
      <c r="AH619" s="108" t="str">
        <f>IF(AC619="","",IF(ISNUMBER(AC619)=FALSE,"Não se aplica",IFERROR(VLOOKUP(AC619,Produtos!$A$1:$C$2319,3,FALSE),"Não Cadastrado")))</f>
        <v/>
      </c>
      <c r="AI619" s="108"/>
      <c r="AJ619" s="108"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19" s="111" t="s">
        <v>7110</v>
      </c>
      <c r="AL619" s="111" t="s">
        <v>7343</v>
      </c>
      <c r="AM619" s="111" t="s">
        <v>7175</v>
      </c>
      <c r="AN619" s="110" t="str">
        <f>VLOOKUP(Tabela2[[#This Row],[SIEMA]],Siema2025,51,FALSE)</f>
        <v/>
      </c>
      <c r="AO619" s="110" t="str">
        <f>VLOOKUP(Tabela2[[#This Row],[SIEMA]],Siema2025,53,FALSE)</f>
        <v/>
      </c>
      <c r="AP619" s="110" t="str">
        <f>VLOOKUP(Tabela2[[#This Row],[SIEMA]],Siema2025,55,FALSE)</f>
        <v/>
      </c>
      <c r="AQ619" s="110" t="str">
        <f>VLOOKUP(Tabela2[[#This Row],[SIEMA]],Siema2025,57,FALSE)</f>
        <v/>
      </c>
      <c r="AR619" s="110" t="str">
        <f>VLOOKUP(Tabela2[[#This Row],[SIEMA]],Siema2025,59,FALSE)</f>
        <v/>
      </c>
      <c r="AS619" s="110" t="str">
        <f>VLOOKUP(Tabela2[[#This Row],[SIEMA]],Siema2025,61,FALSE)</f>
        <v/>
      </c>
      <c r="AT619" s="110" t="str">
        <f>VLOOKUP(Tabela2[[#This Row],[SIEMA]],Siema2025,63,FALSE)</f>
        <v/>
      </c>
      <c r="AU619" s="110" t="str">
        <f>VLOOKUP(Tabela2[[#This Row],[SIEMA]],Siema2025,65,FALSE)</f>
        <v>X</v>
      </c>
      <c r="AV619" s="110" t="str">
        <f>VLOOKUP(Tabela2[[#This Row],[SIEMA]],Siema2025,67,FALSE)</f>
        <v/>
      </c>
      <c r="AW619" s="110" t="str">
        <f>VLOOKUP(Tabela2[[#This Row],[SIEMA]],Siema2025,69,FALSE)</f>
        <v/>
      </c>
      <c r="AX619" s="110" t="str">
        <f>VLOOKUP(Tabela2[[#This Row],[SIEMA]],Siema2025,71,FALSE)</f>
        <v>X</v>
      </c>
      <c r="AY619" s="110" t="str">
        <f>VLOOKUP(Tabela2[[#This Row],[SIEMA]],Siema2025,73,FALSE)</f>
        <v/>
      </c>
      <c r="AZ619" s="110" t="str">
        <f>VLOOKUP(Tabela2[[#This Row],[SIEMA]],Siema2025,75,FALSE)</f>
        <v/>
      </c>
      <c r="BA619" s="110" t="str">
        <f>VLOOKUP(Tabela2[[#This Row],[SIEMA]],Siema2025,77,FALSE)</f>
        <v/>
      </c>
      <c r="BB619" s="110" t="str">
        <f>VLOOKUP(Tabela2[[#This Row],[SIEMA]],Siema2025,79,FALSE)</f>
        <v/>
      </c>
      <c r="BC619" s="110" t="str">
        <f>IF(Tabela2[[#This Row],[Outro(s) ]] = "X", "PREENCHER","NA")</f>
        <v>NA</v>
      </c>
      <c r="BD619" s="110" t="str">
        <f>VLOOKUP(Tabela2[[#This Row],[SIEMA]],Siema2025,82,FALSE)</f>
        <v/>
      </c>
      <c r="BE619" s="110" t="str">
        <f>VLOOKUP(Tabela2[[#This Row],[SIEMA]],Siema2025,81,FALSE)</f>
        <v/>
      </c>
      <c r="BF619" s="112" t="str">
        <f>VLOOKUP(Tabela2[[#This Row],[SIEMA]],Siema2025,28,FALSE)</f>
        <v/>
      </c>
      <c r="BG619" s="112"/>
      <c r="BH619" s="113" t="str">
        <f>VLOOKUP(Tabela2[[#This Row],[SIEMA]],Siema2025,29,FALSE)</f>
        <v/>
      </c>
      <c r="BI619" s="114" t="str">
        <f>VLOOKUP(Tabela2[[#This Row],[SIEMA]],Siema2025,107,FALSE)</f>
        <v>Não</v>
      </c>
      <c r="BJ619" s="111" t="s">
        <v>7097</v>
      </c>
      <c r="BK619" s="108" t="s">
        <v>2696</v>
      </c>
      <c r="BL619" s="143">
        <v>45902</v>
      </c>
      <c r="BM619" s="110">
        <f ca="1">IF(Tabela2[[#This Row],[Data de atendimento do Ibama (considerar o primeiro documento/ação)]]="",_xlfn.DAYS(TODAY(),J619),_xlfn.DAYS(Tabela2[[#This Row],[Data de atendimento do Ibama (considerar o primeiro documento/ação)]],J619))</f>
        <v>4</v>
      </c>
      <c r="BN619" s="110" t="str">
        <f>IF(Tabela2[[#This Row],[Atendido pelo Ibama ("Não" ou "Sim")]]="Não","Preencher", IF(Tabela2[[#This Row],[Atendido pelo Ibama ("Não" ou "Sim")]]="Sim","NA",""))</f>
        <v>NA</v>
      </c>
      <c r="BO619" s="116" t="s">
        <v>7123</v>
      </c>
      <c r="BP619" s="110" t="s">
        <v>7332</v>
      </c>
      <c r="BQ619" s="108" t="s">
        <v>2696</v>
      </c>
      <c r="BR619" s="110" t="s">
        <v>2696</v>
      </c>
      <c r="BS619" s="110" t="s">
        <v>2696</v>
      </c>
      <c r="BT619" s="110" t="s">
        <v>7112</v>
      </c>
      <c r="BU619" s="110" t="s">
        <v>123</v>
      </c>
      <c r="BV619" s="110" t="s">
        <v>2696</v>
      </c>
      <c r="BW619" s="110" t="s">
        <v>123</v>
      </c>
      <c r="BX619" s="108" t="s">
        <v>7119</v>
      </c>
      <c r="BY619" s="143"/>
      <c r="BZ619" s="108" t="str">
        <f>IF(Tabela2[[#This Row],[Data do documento de encerramento]]="NA","NA",IF(Tabela2[[#This Row],[Data do documento de encerramento]]="","Pendente de conclusão/ encerramento",_xlfn.DAYS(Tabela2[[#This Row],[Data do documento de encerramento]],J619)))</f>
        <v>Pendente de conclusão/ encerramento</v>
      </c>
      <c r="CA619" s="111" t="s">
        <v>9389</v>
      </c>
      <c r="CB619" s="111"/>
      <c r="CC619" s="111"/>
      <c r="CD619" s="111"/>
      <c r="CE619" s="111"/>
      <c r="CF619" s="111"/>
    </row>
    <row r="620" spans="1:84" hidden="1">
      <c r="A620" s="172">
        <v>20259228838</v>
      </c>
      <c r="B620" s="173" t="s">
        <v>9390</v>
      </c>
      <c r="C620" s="110" t="str">
        <f>VLOOKUP(Tabela2[[#This Row],[SIEMA]],Siema2025,4,FALSE)</f>
        <v xml:space="preserve"> MG</v>
      </c>
      <c r="D620" s="108" t="str">
        <f>VLOOKUP(Tabela2[[#This Row],[SIEMA]],Siema2025,3,FALSE)</f>
        <v xml:space="preserve">Ponte Nova </v>
      </c>
      <c r="E620" s="108" t="str">
        <f>VLOOKUP(Tabela2[[#This Row],[SIEMA]],Siema2025,20,FALSE)</f>
        <v>Rio Piranga</v>
      </c>
      <c r="F620" s="108"/>
      <c r="G620" s="175"/>
      <c r="H620" s="175"/>
      <c r="I620" s="106" t="str">
        <f>VLOOKUP(Tabela2[[#This Row],[SIEMA]],Siema2025,19,FALSE)</f>
        <v/>
      </c>
      <c r="J620" s="107">
        <f>VLOOKUP(Tabela2[[#This Row],[SIEMA]],Siema2025,2,FALSE)</f>
        <v>45898</v>
      </c>
      <c r="K620" s="107" t="str">
        <f>VLOOKUP(Tabela2[[#This Row],[SIEMA]],Siema2025,16,FALSE)</f>
        <v>Sexta</v>
      </c>
      <c r="L620" s="108" t="str">
        <f>IF(Tabela2[[#This Row],[Data]]="","Sem Informação",VLOOKUP(MONTH(Tabela2[[#This Row],[Data]]),'[1]Validação de dados'!$I$1:$J$13,2,0))</f>
        <v>Agosto</v>
      </c>
      <c r="M620" s="106">
        <f>YEAR(Tabela2[[#This Row],[Data]])</f>
        <v>2025</v>
      </c>
      <c r="N620" s="107" t="str">
        <f>VLOOKUP(Tabela2[[#This Row],[SIEMA]],Siema2025,17,FALSE)</f>
        <v>Matutino</v>
      </c>
      <c r="O620" s="107" t="str">
        <f>VLOOKUP(Tabela2[[#This Row],[SIEMA]],Siema2025,5,FALSE)</f>
        <v>Indústria</v>
      </c>
      <c r="P620" s="106"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20" s="106" t="str">
        <f>VLOOKUP(Tabela2[[#This Row],[SIEMA]],Siema2025,7,FALSE)</f>
        <v/>
      </c>
      <c r="R620" s="106" t="str">
        <f>VLOOKUP(Tabela2[[#This Row],[SIEMA]],Siema2025,10,FALSE)</f>
        <v>Dejetos de suinocultura</v>
      </c>
      <c r="S620" s="109" t="str">
        <f>IF(Q620="","", IF(Q620="NC","", IF(Q620="NE","", IF(Q620="NA","",IFERROR(VLOOKUP(Q620,[1]Produtos!$A$1:$C$2319,2,FALSE),"Não Cadastrado")))))</f>
        <v/>
      </c>
      <c r="T620" s="106" t="str">
        <f>VLOOKUP(Tabela2[[#This Row],[SIEMA]],Siema2025,11,FALSE)</f>
        <v/>
      </c>
      <c r="U620" s="106" t="str">
        <f>VLOOKUP(Tabela2[[#This Row],[SIEMA]],Siema2025,12,FALSE)</f>
        <v/>
      </c>
      <c r="V620" s="106" t="str">
        <f>IF(Q620="","",IF(ISNUMBER(Q620)=FALSE,"Não se aplica",IFERROR(VLOOKUP(Q620,Produtos!$A$1:$C$2319,3,FALSE),"Não Cadastrado")))</f>
        <v/>
      </c>
      <c r="W620" s="106" t="str">
        <f>VLOOKUP(Tabela2[[#This Row],[SIEMA]],Siema2025,10,FALSE)</f>
        <v>Dejetos de suinocultura</v>
      </c>
      <c r="X620" s="115" t="str">
        <f>IF(Tabela2[[#This Row],[Origem do acidente]] = "Plataforma", "PREENCHER","NA")</f>
        <v>NA</v>
      </c>
      <c r="Y620" s="111" t="str">
        <f>IF(W620="","", IF(W620="NC","", IF(W620="NE","", IF(W620="NA","",IFERROR(VLOOKUP(W620,Produtos!$A$1:$C$2319,2,FALSE),"Não Cadastrado")))))</f>
        <v>Não Cadastrado</v>
      </c>
      <c r="Z620" s="106" t="str">
        <f>VLOOKUP(Tabela2[[#This Row],[SIEMA]],Siema2025,11,FALSE)</f>
        <v/>
      </c>
      <c r="AA620" s="106" t="str">
        <f>VLOOKUP(Tabela2[[#This Row],[SIEMA]],Siema2025,12,FALSE)</f>
        <v/>
      </c>
      <c r="AB620" s="106" t="str">
        <f>IF(W620="","",IF(ISNUMBER(W620)=FALSE,"Não se aplica",IFERROR(VLOOKUP(W620,Produtos!$A$1:$C$2319,3,FALSE),"Não Cadastrado")))</f>
        <v>Não se aplica</v>
      </c>
      <c r="AC620" s="106"/>
      <c r="AD620" s="110" t="str">
        <f>IF(Tabela2[[#This Row],[Origem do acidente]] = "Plataforma", "PREENCHER","NA")</f>
        <v>NA</v>
      </c>
      <c r="AE620" s="109" t="str">
        <f>IF(AC620="","", IF(AC620="NC","", IF(AC620="NE","", IF(AC620="NA","",IFERROR(VLOOKUP(AC620,Produtos!$A$1:$C$2319,2,FALSE),"Não Cadastrado")))))</f>
        <v/>
      </c>
      <c r="AF620" s="106"/>
      <c r="AG620" s="106"/>
      <c r="AH620" s="106" t="str">
        <f>IF(AC620="","",IF(ISNUMBER(AC620)=FALSE,"Não se aplica",IFERROR(VLOOKUP(AC620,Produtos!$A$1:$C$2319,3,FALSE),"Não Cadastrado")))</f>
        <v/>
      </c>
      <c r="AI620" s="106"/>
      <c r="AJ620" s="106" t="str">
        <f>VLOOKUP(Tabela2[[#This Row],[SIEMA]],Siema2025,26,FALSE)</f>
        <v/>
      </c>
      <c r="AK620" s="109"/>
      <c r="AL620" s="109"/>
      <c r="AM620" s="109"/>
      <c r="AN620" s="110" t="str">
        <f>VLOOKUP(Tabela2[[#This Row],[SIEMA]],Siema2025,51,FALSE)</f>
        <v/>
      </c>
      <c r="AO620" s="110" t="str">
        <f>VLOOKUP(Tabela2[[#This Row],[SIEMA]],Siema2025,53,FALSE)</f>
        <v/>
      </c>
      <c r="AP620" s="110" t="str">
        <f>VLOOKUP(Tabela2[[#This Row],[SIEMA]],Siema2025,55,FALSE)</f>
        <v/>
      </c>
      <c r="AQ620" s="110" t="str">
        <f>VLOOKUP(Tabela2[[#This Row],[SIEMA]],Siema2025,57,FALSE)</f>
        <v>X</v>
      </c>
      <c r="AR620" s="110" t="str">
        <f>VLOOKUP(Tabela2[[#This Row],[SIEMA]],Siema2025,59,FALSE)</f>
        <v/>
      </c>
      <c r="AS620" s="110" t="str">
        <f>VLOOKUP(Tabela2[[#This Row],[SIEMA]],Siema2025,61,FALSE)</f>
        <v/>
      </c>
      <c r="AT620" s="110" t="str">
        <f>VLOOKUP(Tabela2[[#This Row],[SIEMA]],Siema2025,63,FALSE)</f>
        <v/>
      </c>
      <c r="AU620" s="110" t="str">
        <f>VLOOKUP(Tabela2[[#This Row],[SIEMA]],Siema2025,65,FALSE)</f>
        <v/>
      </c>
      <c r="AV620" s="110" t="str">
        <f>VLOOKUP(Tabela2[[#This Row],[SIEMA]],Siema2025,67,FALSE)</f>
        <v/>
      </c>
      <c r="AW620" s="110" t="str">
        <f>VLOOKUP(Tabela2[[#This Row],[SIEMA]],Siema2025,69,FALSE)</f>
        <v/>
      </c>
      <c r="AX620" s="110" t="str">
        <f>VLOOKUP(Tabela2[[#This Row],[SIEMA]],Siema2025,71,FALSE)</f>
        <v/>
      </c>
      <c r="AY620" s="110" t="str">
        <f>VLOOKUP(Tabela2[[#This Row],[SIEMA]],Siema2025,73,FALSE)</f>
        <v/>
      </c>
      <c r="AZ620" s="110" t="str">
        <f>VLOOKUP(Tabela2[[#This Row],[SIEMA]],Siema2025,75,FALSE)</f>
        <v/>
      </c>
      <c r="BA620" s="110" t="str">
        <f>VLOOKUP(Tabela2[[#This Row],[SIEMA]],Siema2025,77,FALSE)</f>
        <v/>
      </c>
      <c r="BB620" s="110" t="str">
        <f>VLOOKUP(Tabela2[[#This Row],[SIEMA]],Siema2025,79,FALSE)</f>
        <v/>
      </c>
      <c r="BC620" s="110" t="str">
        <f>IF(Tabela2[[#This Row],[Outro(s) ]] = "X", "PREENCHER","NA")</f>
        <v>NA</v>
      </c>
      <c r="BD620" s="110" t="str">
        <f>VLOOKUP(Tabela2[[#This Row],[SIEMA]],Siema2025,82,FALSE)</f>
        <v/>
      </c>
      <c r="BE620" s="110" t="str">
        <f>VLOOKUP(Tabela2[[#This Row],[SIEMA]],Siema2025,81,FALSE)</f>
        <v/>
      </c>
      <c r="BF620" s="112" t="str">
        <f>VLOOKUP(Tabela2[[#This Row],[SIEMA]],Siema2025,28,FALSE)</f>
        <v>Granja Oriente</v>
      </c>
      <c r="BG620" s="112"/>
      <c r="BH620" s="113" t="str">
        <f>VLOOKUP(Tabela2[[#This Row],[SIEMA]],Siema2025,29,FALSE)</f>
        <v/>
      </c>
      <c r="BI620" s="114" t="str">
        <f>VLOOKUP(Tabela2[[#This Row],[SIEMA]],Siema2025,107,FALSE)</f>
        <v>Não</v>
      </c>
      <c r="BJ620" s="109"/>
      <c r="BK620" s="106"/>
      <c r="BL620" s="143"/>
      <c r="BM620" s="110">
        <f ca="1">IF(Tabela2[[#This Row],[Data de atendimento do Ibama (considerar o primeiro documento/ação)]]="",_xlfn.DAYS(TODAY(),J620),_xlfn.DAYS(Tabela2[[#This Row],[Data de atendimento do Ibama (considerar o primeiro documento/ação)]],J620))</f>
        <v>322</v>
      </c>
      <c r="BN620" s="110" t="str">
        <f>IF(Tabela2[[#This Row],[Atendido pelo Ibama ("Não" ou "Sim")]]="Não","Preencher", IF(Tabela2[[#This Row],[Atendido pelo Ibama ("Não" ou "Sim")]]="Sim","NA",""))</f>
        <v/>
      </c>
      <c r="BO620" s="116"/>
      <c r="BP620" s="110" t="str">
        <f>IF(Tabela2[[#This Row],[Forma de atendimento (primeiro documento/ação)]]= "Outros (especificar)", "PREENCHER","NA")</f>
        <v>NA</v>
      </c>
      <c r="BQ620" s="108"/>
      <c r="BR620" s="110" t="str">
        <f>IF(Tabela2[[#This Row],[Equipe do Ibama foi a campo? Houve sobrevoo do Poseidon?]] = "Sim", "PREENCHER","NA")</f>
        <v>NA</v>
      </c>
      <c r="BS620" s="110" t="str">
        <f>IF(Tabela2[[#This Row],[Se sim, foi emitida Ordem de Emergência? (informações vinculada à coluna CK)]] = "Sim", "PREENCHER","NA")</f>
        <v>NA</v>
      </c>
      <c r="BT620" s="110" t="str">
        <f>IF(Tabela2[[#This Row],[Foi elaborado Relatório de Vistoria pelo Ibama? (informações vinculada à coluna CK)]] = "Sim", "PREENCHER","NA")</f>
        <v>NA</v>
      </c>
      <c r="BU620" s="110" t="str">
        <f>IF(Tabela2[[#This Row],[Houve envio de Informações Pós-acidente (preencher "não se aplica" quando de competência estadual/municipal)]] = "Sim", "PREENCHER","NA")</f>
        <v>NA</v>
      </c>
      <c r="BV620" s="110" t="str">
        <f>IF(Tabela2[[#This Row],[Houve avaliação das informações pós-acidente solicitadas/enviadas?]] = "Sim", "PREENCHER","NA")</f>
        <v>NA</v>
      </c>
      <c r="BW620" s="110" t="str">
        <f>IF(Tabela2[[#This Row],[O Ibama aguarda resposta da empresa/OEMA, etc?]] = "Sim", "PREENCHER","NA")</f>
        <v>NA</v>
      </c>
      <c r="BX620" s="108"/>
      <c r="BY620" s="108"/>
      <c r="BZ620" s="106" t="str">
        <f>IF(Tabela2[[#This Row],[Data do documento de encerramento]]="NA","NA",IF(Tabela2[[#This Row],[Data do documento de encerramento]]="","Pendente de conclusão/ encerramento",_xlfn.DAYS(Tabela2[[#This Row],[Data do documento de encerramento]],J620)))</f>
        <v>Pendente de conclusão/ encerramento</v>
      </c>
      <c r="CA620" s="109"/>
      <c r="CB620" s="109"/>
      <c r="CC620" s="117"/>
      <c r="CD620" s="109"/>
      <c r="CE620" s="109"/>
      <c r="CF620" s="109"/>
    </row>
    <row r="621" spans="1:84" ht="30.75" hidden="1">
      <c r="A621" s="172">
        <v>202582954012</v>
      </c>
      <c r="B621" s="181" t="s">
        <v>9391</v>
      </c>
      <c r="C621" s="110" t="str">
        <f>VLOOKUP(Tabela2[[#This Row],[SIEMA]],Siema2025,4,FALSE)</f>
        <v xml:space="preserve"> BA</v>
      </c>
      <c r="D621" s="108" t="str">
        <f>VLOOKUP(Tabela2[[#This Row],[SIEMA]],Siema2025,3,FALSE)</f>
        <v xml:space="preserve">Pojuca </v>
      </c>
      <c r="E621" s="108" t="str">
        <f>VLOOKUP(Tabela2[[#This Row],[SIEMA]],Siema2025,20,FALSE)</f>
        <v>Parque Recife/Refinaria Mataripe, Município de Pojuca, Bahia.</v>
      </c>
      <c r="F621" s="108"/>
      <c r="G621" s="175"/>
      <c r="H621" s="175"/>
      <c r="I621" s="106" t="str">
        <f>VLOOKUP(Tabela2[[#This Row],[SIEMA]],Siema2025,19,FALSE)</f>
        <v/>
      </c>
      <c r="J621" s="107">
        <f>VLOOKUP(Tabela2[[#This Row],[SIEMA]],Siema2025,2,FALSE)</f>
        <v>45898</v>
      </c>
      <c r="K621" s="107" t="str">
        <f>VLOOKUP(Tabela2[[#This Row],[SIEMA]],Siema2025,16,FALSE)</f>
        <v>Sexta</v>
      </c>
      <c r="L621" s="108" t="str">
        <f>IF(Tabela2[[#This Row],[Data]]="","Sem Informação",VLOOKUP(MONTH(Tabela2[[#This Row],[Data]]),'[1]Validação de dados'!$I$1:$J$13,2,0))</f>
        <v>Agosto</v>
      </c>
      <c r="M621" s="106">
        <f>YEAR(Tabela2[[#This Row],[Data]])</f>
        <v>2025</v>
      </c>
      <c r="N621" s="107" t="str">
        <f>VLOOKUP(Tabela2[[#This Row],[SIEMA]],Siema2025,17,FALSE)</f>
        <v>Matutino</v>
      </c>
      <c r="O621" s="107" t="str">
        <f>VLOOKUP(Tabela2[[#This Row],[SIEMA]],Siema2025,5,FALSE)</f>
        <v>Duto</v>
      </c>
      <c r="P621" s="106" t="str">
        <f>VLOOKUP(Tabela2[[#This Row],[SIEMA]],Siema2025,21,FALSE)</f>
        <v>Duto proveniente do oleoduto de 20 polegadas</v>
      </c>
      <c r="Q621" s="106" t="str">
        <f>VLOOKUP(Tabela2[[#This Row],[SIEMA]],Siema2025,7,FALSE)</f>
        <v>ÓLEO DE PETRÓLEO CRU</v>
      </c>
      <c r="R621" s="106" t="str">
        <f>VLOOKUP(Tabela2[[#This Row],[SIEMA]],Siema2025,10,FALSE)</f>
        <v>Água</v>
      </c>
      <c r="S621" s="109" t="s">
        <v>9392</v>
      </c>
      <c r="T621" s="106" t="str">
        <f>VLOOKUP(Tabela2[[#This Row],[SIEMA]],Siema2025,11,FALSE)</f>
        <v>0.0035</v>
      </c>
      <c r="U621" s="106" t="str">
        <f>VLOOKUP(Tabela2[[#This Row],[SIEMA]],Siema2025,12,FALSE)</f>
        <v>M3</v>
      </c>
      <c r="V621" s="106" t="str">
        <f>IF(Q621="","",IF(ISNUMBER(Q621)=FALSE,"Não se aplica",IFERROR(VLOOKUP(Q621,Produtos!$A$1:$C$2319,3,FALSE),"Não Cadastrado")))</f>
        <v>Não se aplica</v>
      </c>
      <c r="W621" s="106" t="str">
        <f>VLOOKUP(Tabela2[[#This Row],[SIEMA]],Siema2025,10,FALSE)</f>
        <v>Água</v>
      </c>
      <c r="X621" s="115" t="str">
        <f>IF(Tabela2[[#This Row],[Origem do acidente]] = "Plataforma", "PREENCHER","NA")</f>
        <v>NA</v>
      </c>
      <c r="Y621" s="111" t="str">
        <f>IF(W621="","", IF(W621="NC","", IF(W621="NE","", IF(W621="NA","",IFERROR(VLOOKUP(W621,Produtos!$A$1:$C$2319,2,FALSE),"Não Cadastrado")))))</f>
        <v>Não Cadastrado</v>
      </c>
      <c r="Z621" s="106" t="str">
        <f>VLOOKUP(Tabela2[[#This Row],[SIEMA]],Siema2025,11,FALSE)</f>
        <v>0.0035</v>
      </c>
      <c r="AA621" s="106" t="str">
        <f>VLOOKUP(Tabela2[[#This Row],[SIEMA]],Siema2025,12,FALSE)</f>
        <v>M3</v>
      </c>
      <c r="AB621" s="106" t="str">
        <f>IF(W621="","",IF(ISNUMBER(W621)=FALSE,"Não se aplica",IFERROR(VLOOKUP(W621,Produtos!$A$1:$C$2319,3,FALSE),"Não Cadastrado")))</f>
        <v>Não se aplica</v>
      </c>
      <c r="AC621" s="106"/>
      <c r="AD621" s="110" t="str">
        <f>IF(Tabela2[[#This Row],[Origem do acidente]] = "Plataforma", "PREENCHER","NA")</f>
        <v>NA</v>
      </c>
      <c r="AE621" s="109" t="str">
        <f>IF(AC621="","", IF(AC621="NC","", IF(AC621="NE","", IF(AC621="NA","",IFERROR(VLOOKUP(AC621,Produtos!$A$1:$C$2319,2,FALSE),"Não Cadastrado")))))</f>
        <v/>
      </c>
      <c r="AF621" s="106"/>
      <c r="AG621" s="106"/>
      <c r="AH621" s="106" t="str">
        <f>IF(AC621="","",IF(ISNUMBER(AC621)=FALSE,"Não se aplica",IFERROR(VLOOKUP(AC621,Produtos!$A$1:$C$2319,3,FALSE),"Não Cadastrado")))</f>
        <v/>
      </c>
      <c r="AI621" s="106"/>
      <c r="AJ621" s="106" t="str">
        <f>VLOOKUP(Tabela2[[#This Row],[SIEMA]],Siema2025,26,FALSE)</f>
        <v/>
      </c>
      <c r="AK621" s="109"/>
      <c r="AL621" s="109"/>
      <c r="AM621" s="109"/>
      <c r="AN621" s="110" t="str">
        <f>VLOOKUP(Tabela2[[#This Row],[SIEMA]],Siema2025,51,FALSE)</f>
        <v/>
      </c>
      <c r="AO621" s="110" t="str">
        <f>VLOOKUP(Tabela2[[#This Row],[SIEMA]],Siema2025,53,FALSE)</f>
        <v/>
      </c>
      <c r="AP621" s="110" t="str">
        <f>VLOOKUP(Tabela2[[#This Row],[SIEMA]],Siema2025,55,FALSE)</f>
        <v/>
      </c>
      <c r="AQ621" s="110" t="str">
        <f>VLOOKUP(Tabela2[[#This Row],[SIEMA]],Siema2025,57,FALSE)</f>
        <v/>
      </c>
      <c r="AR621" s="110" t="str">
        <f>VLOOKUP(Tabela2[[#This Row],[SIEMA]],Siema2025,59,FALSE)</f>
        <v/>
      </c>
      <c r="AS621" s="110" t="str">
        <f>VLOOKUP(Tabela2[[#This Row],[SIEMA]],Siema2025,61,FALSE)</f>
        <v/>
      </c>
      <c r="AT621" s="110" t="str">
        <f>VLOOKUP(Tabela2[[#This Row],[SIEMA]],Siema2025,63,FALSE)</f>
        <v/>
      </c>
      <c r="AU621" s="110" t="str">
        <f>VLOOKUP(Tabela2[[#This Row],[SIEMA]],Siema2025,65,FALSE)</f>
        <v>X</v>
      </c>
      <c r="AV621" s="110" t="str">
        <f>VLOOKUP(Tabela2[[#This Row],[SIEMA]],Siema2025,67,FALSE)</f>
        <v/>
      </c>
      <c r="AW621" s="110" t="str">
        <f>VLOOKUP(Tabela2[[#This Row],[SIEMA]],Siema2025,69,FALSE)</f>
        <v/>
      </c>
      <c r="AX621" s="110" t="str">
        <f>VLOOKUP(Tabela2[[#This Row],[SIEMA]],Siema2025,71,FALSE)</f>
        <v/>
      </c>
      <c r="AY621" s="110" t="str">
        <f>VLOOKUP(Tabela2[[#This Row],[SIEMA]],Siema2025,73,FALSE)</f>
        <v/>
      </c>
      <c r="AZ621" s="110" t="str">
        <f>VLOOKUP(Tabela2[[#This Row],[SIEMA]],Siema2025,75,FALSE)</f>
        <v/>
      </c>
      <c r="BA621" s="110" t="str">
        <f>VLOOKUP(Tabela2[[#This Row],[SIEMA]],Siema2025,77,FALSE)</f>
        <v/>
      </c>
      <c r="BB621" s="110" t="str">
        <f>VLOOKUP(Tabela2[[#This Row],[SIEMA]],Siema2025,79,FALSE)</f>
        <v/>
      </c>
      <c r="BC621" s="110" t="str">
        <f>IF(Tabela2[[#This Row],[Outro(s) ]] = "X", "PREENCHER","NA")</f>
        <v>NA</v>
      </c>
      <c r="BD621" s="110" t="str">
        <f>VLOOKUP(Tabela2[[#This Row],[SIEMA]],Siema2025,82,FALSE)</f>
        <v/>
      </c>
      <c r="BE621" s="110" t="str">
        <f>VLOOKUP(Tabela2[[#This Row],[SIEMA]],Siema2025,81,FALSE)</f>
        <v/>
      </c>
      <c r="BF621" s="112" t="str">
        <f>VLOOKUP(Tabela2[[#This Row],[SIEMA]],Siema2025,28,FALSE)</f>
        <v/>
      </c>
      <c r="BG621" s="112"/>
      <c r="BH621" s="113" t="str">
        <f>VLOOKUP(Tabela2[[#This Row],[SIEMA]],Siema2025,29,FALSE)</f>
        <v/>
      </c>
      <c r="BI621" s="114" t="str">
        <f>VLOOKUP(Tabela2[[#This Row],[SIEMA]],Siema2025,107,FALSE)</f>
        <v>Não</v>
      </c>
      <c r="BJ621" s="109"/>
      <c r="BK621" s="106"/>
      <c r="BL621" s="143"/>
      <c r="BM621" s="110">
        <f ca="1">IF(Tabela2[[#This Row],[Data de atendimento do Ibama (considerar o primeiro documento/ação)]]="",_xlfn.DAYS(TODAY(),J621),_xlfn.DAYS(Tabela2[[#This Row],[Data de atendimento do Ibama (considerar o primeiro documento/ação)]],J621))</f>
        <v>322</v>
      </c>
      <c r="BN621" s="110" t="str">
        <f>IF(Tabela2[[#This Row],[Atendido pelo Ibama ("Não" ou "Sim")]]="Não","Preencher", IF(Tabela2[[#This Row],[Atendido pelo Ibama ("Não" ou "Sim")]]="Sim","NA",""))</f>
        <v/>
      </c>
      <c r="BO621" s="116"/>
      <c r="BP621" s="110" t="str">
        <f>IF(Tabela2[[#This Row],[Forma de atendimento (primeiro documento/ação)]]= "Outros (especificar)", "PREENCHER","NA")</f>
        <v>NA</v>
      </c>
      <c r="BQ621" s="108"/>
      <c r="BR621" s="110" t="str">
        <f>IF(Tabela2[[#This Row],[Equipe do Ibama foi a campo? Houve sobrevoo do Poseidon?]] = "Sim", "PREENCHER","NA")</f>
        <v>NA</v>
      </c>
      <c r="BS621" s="110" t="str">
        <f>IF(Tabela2[[#This Row],[Se sim, foi emitida Ordem de Emergência? (informações vinculada à coluna CK)]] = "Sim", "PREENCHER","NA")</f>
        <v>NA</v>
      </c>
      <c r="BT621" s="110" t="str">
        <f>IF(Tabela2[[#This Row],[Foi elaborado Relatório de Vistoria pelo Ibama? (informações vinculada à coluna CK)]] = "Sim", "PREENCHER","NA")</f>
        <v>NA</v>
      </c>
      <c r="BU621" s="110" t="str">
        <f>IF(Tabela2[[#This Row],[Houve envio de Informações Pós-acidente (preencher "não se aplica" quando de competência estadual/municipal)]] = "Sim", "PREENCHER","NA")</f>
        <v>NA</v>
      </c>
      <c r="BV621" s="110" t="str">
        <f>IF(Tabela2[[#This Row],[Houve avaliação das informações pós-acidente solicitadas/enviadas?]] = "Sim", "PREENCHER","NA")</f>
        <v>NA</v>
      </c>
      <c r="BW621" s="110" t="str">
        <f>IF(Tabela2[[#This Row],[O Ibama aguarda resposta da empresa/OEMA, etc?]] = "Sim", "PREENCHER","NA")</f>
        <v>NA</v>
      </c>
      <c r="BX621" s="108"/>
      <c r="BY621" s="143"/>
      <c r="BZ621" s="106" t="str">
        <f>IF(Tabela2[[#This Row],[Data do documento de encerramento]]="NA","NA",IF(Tabela2[[#This Row],[Data do documento de encerramento]]="","Pendente de conclusão/ encerramento",_xlfn.DAYS(Tabela2[[#This Row],[Data do documento de encerramento]],J621)))</f>
        <v>Pendente de conclusão/ encerramento</v>
      </c>
      <c r="CA621" s="109"/>
      <c r="CB621" s="109"/>
      <c r="CC621" s="109"/>
      <c r="CD621" s="109"/>
      <c r="CE621" s="109"/>
      <c r="CF621" s="109"/>
    </row>
    <row r="622" spans="1:84" s="23" customFormat="1" ht="60.75" hidden="1">
      <c r="A622" s="172">
        <v>202582954015</v>
      </c>
      <c r="B622" s="173" t="s">
        <v>9393</v>
      </c>
      <c r="C622" s="110" t="str">
        <f>VLOOKUP(Tabela2[[#This Row],[SIEMA]],Siema2025,4,FALSE)</f>
        <v xml:space="preserve"> MG</v>
      </c>
      <c r="D622" s="108" t="str">
        <f>VLOOKUP(Tabela2[[#This Row],[SIEMA]],Siema2025,3,FALSE)</f>
        <v xml:space="preserve">Iguatama </v>
      </c>
      <c r="E622" s="108" t="s">
        <v>9218</v>
      </c>
      <c r="F622" s="108" t="s">
        <v>9394</v>
      </c>
      <c r="G622" s="108" t="s">
        <v>9395</v>
      </c>
      <c r="H622" s="108" t="s">
        <v>9396</v>
      </c>
      <c r="I622" s="108" t="s">
        <v>7118</v>
      </c>
      <c r="J622" s="143">
        <f>VLOOKUP(Tabela2[[#This Row],[SIEMA]],Siema2025,2,FALSE)</f>
        <v>45898</v>
      </c>
      <c r="K622" s="143" t="str">
        <f>VLOOKUP(Tabela2[[#This Row],[SIEMA]],Siema2025,16,FALSE)</f>
        <v>Sexta</v>
      </c>
      <c r="L622" s="108" t="str">
        <f>IF(Tabela2[[#This Row],[Data]]="","Sem Informação",VLOOKUP(MONTH(Tabela2[[#This Row],[Data]]),'[1]Validação de dados'!$I$1:$J$13,2,0))</f>
        <v>Agosto</v>
      </c>
      <c r="M622" s="108">
        <f>YEAR(Tabela2[[#This Row],[Data]])</f>
        <v>2025</v>
      </c>
      <c r="N622" s="143" t="str">
        <f>VLOOKUP(Tabela2[[#This Row],[SIEMA]],Siema2025,17,FALSE)</f>
        <v>Matutino</v>
      </c>
      <c r="O622" s="143" t="str">
        <f>VLOOKUP(Tabela2[[#This Row],[SIEMA]],Siema2025,5,FALSE)</f>
        <v>Rodovia</v>
      </c>
      <c r="P622" s="108" t="str">
        <f>VLOOKUP(Tabela2[[#This Row],[SIEMA]],Siema2025,21,FALSE)</f>
        <v/>
      </c>
      <c r="Q622" s="108">
        <v>1824</v>
      </c>
      <c r="R622" s="108" t="str">
        <f>VLOOKUP(Tabela2[[#This Row],[SIEMA]],Siema2025,10,FALSE)</f>
        <v/>
      </c>
      <c r="S622" s="111" t="s">
        <v>9397</v>
      </c>
      <c r="T622" s="108">
        <v>11800</v>
      </c>
      <c r="U622" s="108" t="s">
        <v>648</v>
      </c>
      <c r="V622" s="108">
        <f>IF(Q622="","",IF(ISNUMBER(Q622)=FALSE,"Não se aplica",IFERROR(VLOOKUP(Q622,Produtos!$A$1:$C$2319,3,FALSE),"Não Cadastrado")))</f>
        <v>8</v>
      </c>
      <c r="W622" s="108" t="str">
        <f>VLOOKUP(Tabela2[[#This Row],[SIEMA]],Siema2025,10,FALSE)</f>
        <v/>
      </c>
      <c r="X622" s="110" t="str">
        <f>IF(Tabela2[[#This Row],[Origem do acidente]] = "Plataforma", "PREENCHER","NA")</f>
        <v>NA</v>
      </c>
      <c r="Y622" s="111" t="str">
        <f>IF(W622="","", IF(W622="NC","", IF(W622="NE","", IF(W622="NA","",IFERROR(VLOOKUP(W622,Produtos!$A$1:$C$2319,2,FALSE),"Não Cadastrado")))))</f>
        <v/>
      </c>
      <c r="Z622" s="108" t="str">
        <f>VLOOKUP(Tabela2[[#This Row],[SIEMA]],Siema2025,11,FALSE)</f>
        <v xml:space="preserve"> </v>
      </c>
      <c r="AA622" s="108" t="str">
        <f>VLOOKUP(Tabela2[[#This Row],[SIEMA]],Siema2025,12,FALSE)</f>
        <v xml:space="preserve"> </v>
      </c>
      <c r="AB622" s="108" t="str">
        <f>IF(W622="","",IF(ISNUMBER(W622)=FALSE,"Não se aplica",IFERROR(VLOOKUP(W622,Produtos!$A$1:$C$2319,3,FALSE),"Não Cadastrado")))</f>
        <v/>
      </c>
      <c r="AC622" s="108"/>
      <c r="AD622" s="110" t="str">
        <f>IF(Tabela2[[#This Row],[Origem do acidente]] = "Plataforma", "PREENCHER","NA")</f>
        <v>NA</v>
      </c>
      <c r="AE622" s="111" t="str">
        <f>IF(AC622="","", IF(AC622="NC","", IF(AC622="NE","", IF(AC622="NA","",IFERROR(VLOOKUP(AC622,Produtos!$A$1:$C$2319,2,FALSE),"Não Cadastrado")))))</f>
        <v/>
      </c>
      <c r="AF622" s="108"/>
      <c r="AG622" s="108"/>
      <c r="AH622" s="108" t="str">
        <f>IF(AC622="","",IF(ISNUMBER(AC622)=FALSE,"Não se aplica",IFERROR(VLOOKUP(AC622,Produtos!$A$1:$C$2319,3,FALSE),"Não Cadastrado")))</f>
        <v/>
      </c>
      <c r="AI622" s="108"/>
      <c r="AJ622" s="29" t="s">
        <v>9398</v>
      </c>
      <c r="AK622" s="111" t="s">
        <v>7331</v>
      </c>
      <c r="AL622" s="111" t="s">
        <v>7110</v>
      </c>
      <c r="AM622" s="111" t="s">
        <v>8078</v>
      </c>
      <c r="AN622" s="110" t="str">
        <f>VLOOKUP(Tabela2[[#This Row],[SIEMA]],Siema2025,51,FALSE)</f>
        <v/>
      </c>
      <c r="AO622" s="110" t="str">
        <f>VLOOKUP(Tabela2[[#This Row],[SIEMA]],Siema2025,53,FALSE)</f>
        <v/>
      </c>
      <c r="AP622" s="110" t="str">
        <f>VLOOKUP(Tabela2[[#This Row],[SIEMA]],Siema2025,55,FALSE)</f>
        <v/>
      </c>
      <c r="AQ622" s="110" t="str">
        <f>VLOOKUP(Tabela2[[#This Row],[SIEMA]],Siema2025,57,FALSE)</f>
        <v/>
      </c>
      <c r="AR622" s="110" t="str">
        <f>VLOOKUP(Tabela2[[#This Row],[SIEMA]],Siema2025,59,FALSE)</f>
        <v/>
      </c>
      <c r="AS622" s="110" t="str">
        <f>VLOOKUP(Tabela2[[#This Row],[SIEMA]],Siema2025,61,FALSE)</f>
        <v/>
      </c>
      <c r="AT622" s="110" t="str">
        <f>VLOOKUP(Tabela2[[#This Row],[SIEMA]],Siema2025,63,FALSE)</f>
        <v/>
      </c>
      <c r="AU622" s="110" t="str">
        <f>VLOOKUP(Tabela2[[#This Row],[SIEMA]],Siema2025,65,FALSE)</f>
        <v>X</v>
      </c>
      <c r="AV622" s="110" t="str">
        <f>VLOOKUP(Tabela2[[#This Row],[SIEMA]],Siema2025,67,FALSE)</f>
        <v/>
      </c>
      <c r="AW622" s="110" t="str">
        <f>VLOOKUP(Tabela2[[#This Row],[SIEMA]],Siema2025,69,FALSE)</f>
        <v/>
      </c>
      <c r="AX622" s="110" t="str">
        <f>VLOOKUP(Tabela2[[#This Row],[SIEMA]],Siema2025,71,FALSE)</f>
        <v/>
      </c>
      <c r="AY622" s="110" t="str">
        <f>VLOOKUP(Tabela2[[#This Row],[SIEMA]],Siema2025,73,FALSE)</f>
        <v/>
      </c>
      <c r="AZ622" s="110" t="str">
        <f>VLOOKUP(Tabela2[[#This Row],[SIEMA]],Siema2025,75,FALSE)</f>
        <v/>
      </c>
      <c r="BA622" s="110" t="str">
        <f>VLOOKUP(Tabela2[[#This Row],[SIEMA]],Siema2025,77,FALSE)</f>
        <v/>
      </c>
      <c r="BB622" s="110" t="str">
        <f>VLOOKUP(Tabela2[[#This Row],[SIEMA]],Siema2025,79,FALSE)</f>
        <v/>
      </c>
      <c r="BC622" s="110" t="str">
        <f>IF(Tabela2[[#This Row],[Outro(s) ]] = "X", "PREENCHER","NA")</f>
        <v>NA</v>
      </c>
      <c r="BD622" s="110" t="str">
        <f>VLOOKUP(Tabela2[[#This Row],[SIEMA]],Siema2025,82,FALSE)</f>
        <v/>
      </c>
      <c r="BE622" s="110" t="str">
        <f>VLOOKUP(Tabela2[[#This Row],[SIEMA]],Siema2025,81,FALSE)</f>
        <v/>
      </c>
      <c r="BF622" s="112" t="str">
        <f>VLOOKUP(Tabela2[[#This Row],[SIEMA]],Siema2025,28,FALSE)</f>
        <v>A5LOG Transportes Ltda</v>
      </c>
      <c r="BG622" s="112"/>
      <c r="BH622" s="113" t="str">
        <f>VLOOKUP(Tabela2[[#This Row],[SIEMA]],Siema2025,29,FALSE)</f>
        <v>51121053000100</v>
      </c>
      <c r="BI622" s="114" t="s">
        <v>7062</v>
      </c>
      <c r="BJ622" s="111" t="s">
        <v>7097</v>
      </c>
      <c r="BK622" s="108" t="s">
        <v>2696</v>
      </c>
      <c r="BL622" s="143">
        <v>45905</v>
      </c>
      <c r="BM622" s="110">
        <f ca="1">IF(Tabela2[[#This Row],[Data de atendimento do Ibama (considerar o primeiro documento/ação)]]="",_xlfn.DAYS(TODAY(),J622),_xlfn.DAYS(Tabela2[[#This Row],[Data de atendimento do Ibama (considerar o primeiro documento/ação)]],J622))</f>
        <v>7</v>
      </c>
      <c r="BN622" s="110" t="str">
        <f>IF(Tabela2[[#This Row],[Atendido pelo Ibama ("Não" ou "Sim")]]="Não","Preencher", IF(Tabela2[[#This Row],[Atendido pelo Ibama ("Não" ou "Sim")]]="Sim","NA",""))</f>
        <v>NA</v>
      </c>
      <c r="BO622" s="116" t="s">
        <v>7098</v>
      </c>
      <c r="BP622" s="110" t="str">
        <f>IF(Tabela2[[#This Row],[Forma de atendimento (primeiro documento/ação)]]= "Outros (especificar)", "PREENCHER","NA")</f>
        <v>NA</v>
      </c>
      <c r="BQ622" s="108" t="s">
        <v>123</v>
      </c>
      <c r="BR622" s="110" t="str">
        <f>IF(Tabela2[[#This Row],[Equipe do Ibama foi a campo? Houve sobrevoo do Poseidon?]] = "Sim", "PREENCHER","NA")</f>
        <v>NA</v>
      </c>
      <c r="BS622" s="110" t="str">
        <f>IF(Tabela2[[#This Row],[Se sim, foi emitida Ordem de Emergência? (informações vinculada à coluna CK)]] = "Sim", "PREENCHER","NA")</f>
        <v>NA</v>
      </c>
      <c r="BT622" s="110" t="s">
        <v>7125</v>
      </c>
      <c r="BU622" s="110" t="s">
        <v>2696</v>
      </c>
      <c r="BV622" s="110" t="s">
        <v>123</v>
      </c>
      <c r="BW622" s="110" t="s">
        <v>2696</v>
      </c>
      <c r="BX622" s="108" t="s">
        <v>7100</v>
      </c>
      <c r="BY622" s="143">
        <v>45974</v>
      </c>
      <c r="BZ622" s="108">
        <f>IF(Tabela2[[#This Row],[Data do documento de encerramento]]="NA","NA",IF(Tabela2[[#This Row],[Data do documento de encerramento]]="","Pendente de conclusão/ encerramento",_xlfn.DAYS(Tabela2[[#This Row],[Data do documento de encerramento]],J622)))</f>
        <v>76</v>
      </c>
      <c r="CA622" s="111" t="s">
        <v>7184</v>
      </c>
      <c r="CB622" s="111"/>
      <c r="CC622" s="119"/>
      <c r="CD622" s="111"/>
      <c r="CE622" s="111"/>
      <c r="CF622" s="111"/>
    </row>
    <row r="623" spans="1:84" ht="60.75">
      <c r="A623" s="172">
        <v>202583032438</v>
      </c>
      <c r="B623" s="173" t="s">
        <v>9399</v>
      </c>
      <c r="C623" s="110" t="s">
        <v>7133</v>
      </c>
      <c r="D623" s="108" t="s">
        <v>637</v>
      </c>
      <c r="E623" s="108" t="s">
        <v>8976</v>
      </c>
      <c r="F623" s="108"/>
      <c r="G623" s="175" t="s">
        <v>9400</v>
      </c>
      <c r="H623" s="175" t="s">
        <v>9401</v>
      </c>
      <c r="I623" s="106" t="str">
        <f>VLOOKUP(Tabela2[[#This Row],[SIEMA]],Siema2025,19,FALSE)</f>
        <v>Campos</v>
      </c>
      <c r="J623" s="107">
        <f>VLOOKUP(Tabela2[[#This Row],[SIEMA]],Siema2025,2,FALSE)</f>
        <v>45898</v>
      </c>
      <c r="K623" s="107" t="str">
        <f>VLOOKUP(Tabela2[[#This Row],[SIEMA]],Siema2025,16,FALSE)</f>
        <v>Sexta</v>
      </c>
      <c r="L623" s="108" t="str">
        <f>IF(Tabela2[[#This Row],[Data]]="","Sem Informação",VLOOKUP(MONTH(Tabela2[[#This Row],[Data]]),'[1]Validação de dados'!$I$1:$J$13,2,0))</f>
        <v>Agosto</v>
      </c>
      <c r="M623" s="106">
        <f>YEAR(Tabela2[[#This Row],[Data]])</f>
        <v>2025</v>
      </c>
      <c r="N623" s="107" t="str">
        <f>VLOOKUP(Tabela2[[#This Row],[SIEMA]],Siema2025,17,FALSE)</f>
        <v>Vespertino</v>
      </c>
      <c r="O623" s="107" t="str">
        <f>VLOOKUP(Tabela2[[#This Row],[SIEMA]],Siema2025,5,FALSE)</f>
        <v>Plataforma</v>
      </c>
      <c r="P623" s="106" t="str">
        <f>VLOOKUP(Tabela2[[#This Row],[SIEMA]],Siema2025,21,FALSE)</f>
        <v/>
      </c>
      <c r="Q623">
        <v>3082</v>
      </c>
      <c r="R623" s="106" t="s">
        <v>1714</v>
      </c>
      <c r="S623" s="106" t="s">
        <v>1714</v>
      </c>
      <c r="T623" s="106" t="s">
        <v>7582</v>
      </c>
      <c r="U623" s="106" t="str">
        <f>VLOOKUP(Tabela2[[#This Row],[SIEMA]],Siema2025,12,FALSE)</f>
        <v>M3</v>
      </c>
      <c r="V623" s="106">
        <f>IF(Q623="","",IF(ISNUMBER(Q623)=FALSE,"Não se aplica",IFERROR(VLOOKUP(Q623,Produtos!$A$1:$C$2319,3,FALSE),"Não Cadastrado")))</f>
        <v>9</v>
      </c>
      <c r="W623" s="106"/>
      <c r="X623" s="115"/>
      <c r="Y623" s="111" t="str">
        <f>IF(W623="","", IF(W623="NC","", IF(W623="NE","", IF(W623="NA","",IFERROR(VLOOKUP(W623,Produtos!$A$1:$C$2319,2,FALSE),"Não Cadastrado")))))</f>
        <v/>
      </c>
      <c r="Z623" s="106"/>
      <c r="AA623" s="106"/>
      <c r="AB623" s="106"/>
      <c r="AC623" s="106"/>
      <c r="AD623" s="110"/>
      <c r="AE623" s="109" t="str">
        <f>IF(AC623="","", IF(AC623="NC","", IF(AC623="NE","", IF(AC623="NA","",IFERROR(VLOOKUP(AC623,Produtos!$A$1:$C$2319,2,FALSE),"Não Cadastrado")))))</f>
        <v/>
      </c>
      <c r="AF623" s="106"/>
      <c r="AG623" s="106"/>
      <c r="AH623" s="106" t="str">
        <f>IF(AC623="","",IF(ISNUMBER(AC623)=FALSE,"Não se aplica",IFERROR(VLOOKUP(AC623,Produtos!$A$1:$C$2319,3,FALSE),"Não Cadastrado")))</f>
        <v/>
      </c>
      <c r="AI623" s="106"/>
      <c r="AJ623" s="106" t="str">
        <f>VLOOKUP(Tabela2[[#This Row],[SIEMA]],Siema2025,26,FALSE)</f>
        <v>Resíduo de óleo remanescente na linha após flushing do sistema.</v>
      </c>
      <c r="AK623" s="109" t="s">
        <v>7219</v>
      </c>
      <c r="AL623" s="109"/>
      <c r="AM623" s="109"/>
      <c r="AN623" s="110" t="str">
        <f>VLOOKUP(Tabela2[[#This Row],[SIEMA]],Siema2025,51,FALSE)</f>
        <v/>
      </c>
      <c r="AO623" s="110" t="str">
        <f>VLOOKUP(Tabela2[[#This Row],[SIEMA]],Siema2025,53,FALSE)</f>
        <v/>
      </c>
      <c r="AP623" s="110" t="str">
        <f>VLOOKUP(Tabela2[[#This Row],[SIEMA]],Siema2025,55,FALSE)</f>
        <v/>
      </c>
      <c r="AQ623" s="110" t="str">
        <f>VLOOKUP(Tabela2[[#This Row],[SIEMA]],Siema2025,57,FALSE)</f>
        <v/>
      </c>
      <c r="AR623" s="110" t="str">
        <f>VLOOKUP(Tabela2[[#This Row],[SIEMA]],Siema2025,59,FALSE)</f>
        <v/>
      </c>
      <c r="AS623" s="110" t="str">
        <f>VLOOKUP(Tabela2[[#This Row],[SIEMA]],Siema2025,61,FALSE)</f>
        <v>X</v>
      </c>
      <c r="AT623" s="110" t="str">
        <f>VLOOKUP(Tabela2[[#This Row],[SIEMA]],Siema2025,63,FALSE)</f>
        <v/>
      </c>
      <c r="AU623" s="110" t="str">
        <f>VLOOKUP(Tabela2[[#This Row],[SIEMA]],Siema2025,65,FALSE)</f>
        <v/>
      </c>
      <c r="AV623" s="110" t="str">
        <f>VLOOKUP(Tabela2[[#This Row],[SIEMA]],Siema2025,67,FALSE)</f>
        <v/>
      </c>
      <c r="AW623" s="110" t="str">
        <f>VLOOKUP(Tabela2[[#This Row],[SIEMA]],Siema2025,69,FALSE)</f>
        <v/>
      </c>
      <c r="AX623" s="110" t="str">
        <f>VLOOKUP(Tabela2[[#This Row],[SIEMA]],Siema2025,71,FALSE)</f>
        <v/>
      </c>
      <c r="AY623" s="110" t="str">
        <f>VLOOKUP(Tabela2[[#This Row],[SIEMA]],Siema2025,73,FALSE)</f>
        <v/>
      </c>
      <c r="AZ623" s="110" t="str">
        <f>VLOOKUP(Tabela2[[#This Row],[SIEMA]],Siema2025,75,FALSE)</f>
        <v/>
      </c>
      <c r="BA623" s="110" t="str">
        <f>VLOOKUP(Tabela2[[#This Row],[SIEMA]],Siema2025,77,FALSE)</f>
        <v/>
      </c>
      <c r="BB623" s="110" t="str">
        <f>VLOOKUP(Tabela2[[#This Row],[SIEMA]],Siema2025,79,FALSE)</f>
        <v/>
      </c>
      <c r="BC623" s="110" t="str">
        <f>IF(Tabela2[[#This Row],[Outro(s) ]] = "X", "PREENCHER","NA")</f>
        <v>NA</v>
      </c>
      <c r="BD623" s="110" t="str">
        <f>VLOOKUP(Tabela2[[#This Row],[SIEMA]],Siema2025,82,FALSE)</f>
        <v/>
      </c>
      <c r="BE623" s="110" t="str">
        <f>VLOOKUP(Tabela2[[#This Row],[SIEMA]],Siema2025,81,FALSE)</f>
        <v/>
      </c>
      <c r="BF623" s="112" t="str">
        <f>VLOOKUP(Tabela2[[#This Row],[SIEMA]],Siema2025,28,FALSE)</f>
        <v>Equinor Brasil Energia Ltda</v>
      </c>
      <c r="BG623" s="112"/>
      <c r="BH623" s="113" t="str">
        <f>VLOOKUP(Tabela2[[#This Row],[SIEMA]],Siema2025,29,FALSE)</f>
        <v>04028583000110</v>
      </c>
      <c r="BI623" s="114" t="s">
        <v>2696</v>
      </c>
      <c r="BJ623" s="109" t="s">
        <v>7097</v>
      </c>
      <c r="BK623" s="106" t="s">
        <v>2696</v>
      </c>
      <c r="BL623" s="143">
        <v>45919</v>
      </c>
      <c r="BM623" s="110">
        <f ca="1">IF(Tabela2[[#This Row],[Data de atendimento do Ibama (considerar o primeiro documento/ação)]]="",_xlfn.DAYS(TODAY(),J623),_xlfn.DAYS(Tabela2[[#This Row],[Data de atendimento do Ibama (considerar o primeiro documento/ação)]],J623))</f>
        <v>21</v>
      </c>
      <c r="BN623" s="110" t="str">
        <f>IF(Tabela2[[#This Row],[Atendido pelo Ibama ("Não" ou "Sim")]]="Não","Preencher", IF(Tabela2[[#This Row],[Atendido pelo Ibama ("Não" ou "Sim")]]="Sim","NA",""))</f>
        <v>NA</v>
      </c>
      <c r="BO623" s="116" t="s">
        <v>7139</v>
      </c>
      <c r="BP623" s="110" t="str">
        <f>IF(Tabela2[[#This Row],[Forma de atendimento (primeiro documento/ação)]]= "Outros (especificar)", "PREENCHER","NA")</f>
        <v>NA</v>
      </c>
      <c r="BQ623" s="108" t="s">
        <v>123</v>
      </c>
      <c r="BR623" s="110" t="str">
        <f>IF(Tabela2[[#This Row],[Equipe do Ibama foi a campo? Houve sobrevoo do Poseidon?]] = "Sim", "PREENCHER","NA")</f>
        <v>NA</v>
      </c>
      <c r="BS623" s="110" t="str">
        <f>IF(Tabela2[[#This Row],[Se sim, foi emitida Ordem de Emergência? (informações vinculada à coluna CK)]] = "Sim", "PREENCHER","NA")</f>
        <v>NA</v>
      </c>
      <c r="BT623" s="110" t="s">
        <v>7099</v>
      </c>
      <c r="BU623" s="110" t="s">
        <v>123</v>
      </c>
      <c r="BV623" s="110" t="s">
        <v>123</v>
      </c>
      <c r="BW623" s="110" t="s">
        <v>123</v>
      </c>
      <c r="BX623" s="108"/>
      <c r="BY623" s="108"/>
      <c r="BZ623" s="106" t="str">
        <f>IF(Tabela2[[#This Row],[Data do documento de encerramento]]="NA","NA",IF(Tabela2[[#This Row],[Data do documento de encerramento]]="","Pendente de conclusão/ encerramento",_xlfn.DAYS(Tabela2[[#This Row],[Data do documento de encerramento]],J623)))</f>
        <v>Pendente de conclusão/ encerramento</v>
      </c>
      <c r="CA623" s="109"/>
      <c r="CB623" s="109"/>
      <c r="CC623" s="109" t="s">
        <v>7189</v>
      </c>
      <c r="CD623" s="109" t="s">
        <v>123</v>
      </c>
      <c r="CE623" s="109" t="s">
        <v>123</v>
      </c>
      <c r="CF623" s="109" t="s">
        <v>7147</v>
      </c>
    </row>
    <row r="624" spans="1:84" ht="45.75">
      <c r="A624" s="185">
        <v>202583018050</v>
      </c>
      <c r="B624" s="120" t="s">
        <v>9402</v>
      </c>
      <c r="C624" s="110" t="s">
        <v>672</v>
      </c>
      <c r="D624" s="108" t="s">
        <v>637</v>
      </c>
      <c r="E624" s="108" t="s">
        <v>8669</v>
      </c>
      <c r="F624" s="108"/>
      <c r="G624" s="175" t="s">
        <v>9403</v>
      </c>
      <c r="H624" s="139" t="s">
        <v>9404</v>
      </c>
      <c r="I624" s="106" t="str">
        <f>VLOOKUP(Tabela2[[#This Row],[SIEMA]],Siema2025,19,FALSE)</f>
        <v>Santos</v>
      </c>
      <c r="J624" s="107">
        <f>VLOOKUP(Tabela2[[#This Row],[SIEMA]],Siema2025,2,FALSE)</f>
        <v>45898</v>
      </c>
      <c r="K624" s="107" t="str">
        <f>VLOOKUP(Tabela2[[#This Row],[SIEMA]],Siema2025,16,FALSE)</f>
        <v>Sexta</v>
      </c>
      <c r="L624" s="108" t="str">
        <f>IF(Tabela2[[#This Row],[Data]]="","Sem Informação",VLOOKUP(MONTH(Tabela2[[#This Row],[Data]]),'[1]Validação de dados'!$I$1:$J$13,2,0))</f>
        <v>Agosto</v>
      </c>
      <c r="M624" s="106">
        <f>YEAR(Tabela2[[#This Row],[Data]])</f>
        <v>2025</v>
      </c>
      <c r="N624" s="107" t="str">
        <f>VLOOKUP(Tabela2[[#This Row],[SIEMA]],Siema2025,17,FALSE)</f>
        <v>Madrugada</v>
      </c>
      <c r="O624" s="107" t="s">
        <v>111</v>
      </c>
      <c r="P624" s="106" t="str">
        <f>VLOOKUP(Tabela2[[#This Row],[SIEMA]],Siema2025,21,FALSE)</f>
        <v>Sonda (NS-48) West Carina</v>
      </c>
      <c r="Q624" s="106" t="s">
        <v>637</v>
      </c>
      <c r="R624" s="106" t="s">
        <v>7450</v>
      </c>
      <c r="S624" s="109" t="s">
        <v>7095</v>
      </c>
      <c r="T624" s="106">
        <v>2.0000000000000001E-4</v>
      </c>
      <c r="U624" s="106" t="s">
        <v>7109</v>
      </c>
      <c r="V624" s="106" t="s">
        <v>637</v>
      </c>
      <c r="W624" s="106"/>
      <c r="X624" s="115"/>
      <c r="Y624" s="111" t="str">
        <f>IF(W624="","", IF(W624="NC","", IF(W624="NE","", IF(W624="NA","",IFERROR(VLOOKUP(W624,Produtos!$A$1:$C$2319,2,FALSE),"Não Cadastrado")))))</f>
        <v/>
      </c>
      <c r="Z624" s="106"/>
      <c r="AA624" s="106"/>
      <c r="AB624" s="106" t="str">
        <f>IF(W624="","",IF(ISNUMBER(W624)=FALSE,"Não se aplica",IFERROR(VLOOKUP(W624,Produtos!$A$1:$C$2319,3,FALSE),"Não Cadastrado")))</f>
        <v/>
      </c>
      <c r="AC624" s="106"/>
      <c r="AD624" s="110"/>
      <c r="AE624" s="109" t="str">
        <f>IF(AC624="","", IF(AC624="NC","", IF(AC624="NE","", IF(AC624="NA","",IFERROR(VLOOKUP(AC624,Produtos!$A$1:$C$2319,2,FALSE),"Não Cadastrado")))))</f>
        <v/>
      </c>
      <c r="AF624" s="106"/>
      <c r="AG624" s="106"/>
      <c r="AH624" s="106" t="str">
        <f>IF(AC624="","",IF(ISNUMBER(AC624)=FALSE,"Não se aplica",IFERROR(VLOOKUP(AC624,Produtos!$A$1:$C$2319,3,FALSE),"Não Cadastrado")))</f>
        <v/>
      </c>
      <c r="AI624" s="106"/>
      <c r="AJ624" s="106" t="str">
        <f>VLOOKUP(Tabela2[[#This Row],[SIEMA]],Siema2025,26,FALSE)</f>
        <v>Vazamento no sistema hidráulico do compensador ativo de movimentos da torre de perfuração.</v>
      </c>
      <c r="AK624" s="109" t="s">
        <v>7096</v>
      </c>
      <c r="AL624" s="109" t="s">
        <v>7219</v>
      </c>
      <c r="AM624" s="109"/>
      <c r="AN624" s="110" t="str">
        <f>VLOOKUP(Tabela2[[#This Row],[SIEMA]],Siema2025,51,FALSE)</f>
        <v/>
      </c>
      <c r="AO624" s="110" t="str">
        <f>VLOOKUP(Tabela2[[#This Row],[SIEMA]],Siema2025,53,FALSE)</f>
        <v/>
      </c>
      <c r="AP624" s="110" t="str">
        <f>VLOOKUP(Tabela2[[#This Row],[SIEMA]],Siema2025,55,FALSE)</f>
        <v/>
      </c>
      <c r="AQ624" s="110" t="str">
        <f>VLOOKUP(Tabela2[[#This Row],[SIEMA]],Siema2025,57,FALSE)</f>
        <v/>
      </c>
      <c r="AR624" s="110" t="str">
        <f>VLOOKUP(Tabela2[[#This Row],[SIEMA]],Siema2025,59,FALSE)</f>
        <v/>
      </c>
      <c r="AS624" s="110" t="str">
        <f>VLOOKUP(Tabela2[[#This Row],[SIEMA]],Siema2025,61,FALSE)</f>
        <v>X</v>
      </c>
      <c r="AT624" s="110" t="str">
        <f>VLOOKUP(Tabela2[[#This Row],[SIEMA]],Siema2025,63,FALSE)</f>
        <v/>
      </c>
      <c r="AU624" s="110" t="str">
        <f>VLOOKUP(Tabela2[[#This Row],[SIEMA]],Siema2025,65,FALSE)</f>
        <v/>
      </c>
      <c r="AV624" s="110" t="str">
        <f>VLOOKUP(Tabela2[[#This Row],[SIEMA]],Siema2025,67,FALSE)</f>
        <v/>
      </c>
      <c r="AW624" s="110" t="str">
        <f>VLOOKUP(Tabela2[[#This Row],[SIEMA]],Siema2025,69,FALSE)</f>
        <v/>
      </c>
      <c r="AX624" s="110" t="str">
        <f>VLOOKUP(Tabela2[[#This Row],[SIEMA]],Siema2025,71,FALSE)</f>
        <v/>
      </c>
      <c r="AY624" s="110" t="str">
        <f>VLOOKUP(Tabela2[[#This Row],[SIEMA]],Siema2025,73,FALSE)</f>
        <v/>
      </c>
      <c r="AZ624" s="110" t="str">
        <f>VLOOKUP(Tabela2[[#This Row],[SIEMA]],Siema2025,75,FALSE)</f>
        <v/>
      </c>
      <c r="BA624" s="110" t="str">
        <f>VLOOKUP(Tabela2[[#This Row],[SIEMA]],Siema2025,77,FALSE)</f>
        <v/>
      </c>
      <c r="BB624" s="110" t="str">
        <f>VLOOKUP(Tabela2[[#This Row],[SIEMA]],Siema2025,79,FALSE)</f>
        <v/>
      </c>
      <c r="BC624" s="110" t="str">
        <f>IF(Tabela2[[#This Row],[Outro(s) ]] = "X", "PREENCHER","NA")</f>
        <v>NA</v>
      </c>
      <c r="BD624" s="110" t="str">
        <f>VLOOKUP(Tabela2[[#This Row],[SIEMA]],Siema2025,82,FALSE)</f>
        <v/>
      </c>
      <c r="BE624" s="110" t="str">
        <f>VLOOKUP(Tabela2[[#This Row],[SIEMA]],Siema2025,81,FALSE)</f>
        <v/>
      </c>
      <c r="BF624" s="112" t="str">
        <f>VLOOKUP(Tabela2[[#This Row],[SIEMA]],Siema2025,28,FALSE)</f>
        <v>Petrobras</v>
      </c>
      <c r="BG624" s="112"/>
      <c r="BH624" s="113">
        <v>33000167000101</v>
      </c>
      <c r="BI624" s="114" t="str">
        <f>VLOOKUP(Tabela2[[#This Row],[SIEMA]],Siema2025,107,FALSE)</f>
        <v>Não</v>
      </c>
      <c r="BJ624" s="109" t="s">
        <v>7097</v>
      </c>
      <c r="BK624" s="106" t="s">
        <v>2696</v>
      </c>
      <c r="BL624" s="143">
        <v>45903</v>
      </c>
      <c r="BM624" s="110">
        <f ca="1">IF(Tabela2[[#This Row],[Data de atendimento do Ibama (considerar o primeiro documento/ação)]]="",_xlfn.DAYS(TODAY(),J624),_xlfn.DAYS(Tabela2[[#This Row],[Data de atendimento do Ibama (considerar o primeiro documento/ação)]],J624))</f>
        <v>5</v>
      </c>
      <c r="BN624" s="110" t="str">
        <f>IF(Tabela2[[#This Row],[Atendido pelo Ibama ("Não" ou "Sim")]]="Não","Preencher", IF(Tabela2[[#This Row],[Atendido pelo Ibama ("Não" ou "Sim")]]="Sim","NA",""))</f>
        <v>NA</v>
      </c>
      <c r="BO624" s="116" t="s">
        <v>7098</v>
      </c>
      <c r="BP624" s="110" t="str">
        <f>IF(Tabela2[[#This Row],[Forma de atendimento (primeiro documento/ação)]]= "Outros (especificar)", "PREENCHER","NA")</f>
        <v>NA</v>
      </c>
      <c r="BQ624" s="108" t="s">
        <v>123</v>
      </c>
      <c r="BR624" s="110" t="str">
        <f>IF(Tabela2[[#This Row],[Equipe do Ibama foi a campo? Houve sobrevoo do Poseidon?]] = "Sim", "PREENCHER","NA")</f>
        <v>NA</v>
      </c>
      <c r="BS624" s="110" t="str">
        <f>IF(Tabela2[[#This Row],[Se sim, foi emitida Ordem de Emergência? (informações vinculada à coluna CK)]] = "Sim", "PREENCHER","NA")</f>
        <v>NA</v>
      </c>
      <c r="BT624" s="110" t="s">
        <v>7099</v>
      </c>
      <c r="BU624" s="110" t="s">
        <v>123</v>
      </c>
      <c r="BV624" s="110" t="s">
        <v>123</v>
      </c>
      <c r="BW624" s="110" t="s">
        <v>123</v>
      </c>
      <c r="BX624" s="108" t="s">
        <v>7119</v>
      </c>
      <c r="BY624" s="108"/>
      <c r="BZ624" s="106" t="str">
        <f>IF(Tabela2[[#This Row],[Data do documento de encerramento]]="NA","NA",IF(Tabela2[[#This Row],[Data do documento de encerramento]]="","Pendente de conclusão/ encerramento",_xlfn.DAYS(Tabela2[[#This Row],[Data do documento de encerramento]],J624)))</f>
        <v>Pendente de conclusão/ encerramento</v>
      </c>
      <c r="CA624" s="109" t="s">
        <v>7220</v>
      </c>
      <c r="CB624" s="109" t="s">
        <v>7242</v>
      </c>
      <c r="CC624" s="292" t="s">
        <v>7242</v>
      </c>
      <c r="CD624" s="109" t="s">
        <v>123</v>
      </c>
      <c r="CE624" s="109" t="s">
        <v>123</v>
      </c>
      <c r="CF624" s="109" t="s">
        <v>7103</v>
      </c>
    </row>
    <row r="625" spans="1:84" s="23" customFormat="1" ht="106.5" hidden="1">
      <c r="A625" s="172">
        <v>20258317256</v>
      </c>
      <c r="B625" s="181" t="s">
        <v>9405</v>
      </c>
      <c r="C625" s="110" t="str">
        <f>VLOOKUP(Tabela2[[#This Row],[SIEMA]],Siema2025,4,FALSE)</f>
        <v xml:space="preserve"> MG</v>
      </c>
      <c r="D625" s="108" t="str">
        <f>VLOOKUP(Tabela2[[#This Row],[SIEMA]],Siema2025,3,FALSE)</f>
        <v xml:space="preserve">Cambuí </v>
      </c>
      <c r="E625" s="108" t="s">
        <v>4216</v>
      </c>
      <c r="F625" s="108" t="s">
        <v>9406</v>
      </c>
      <c r="G625" s="175" t="s">
        <v>9407</v>
      </c>
      <c r="H625" s="175" t="s">
        <v>9408</v>
      </c>
      <c r="I625" s="106" t="s">
        <v>7118</v>
      </c>
      <c r="J625" s="107">
        <f>VLOOKUP(Tabela2[[#This Row],[SIEMA]],Siema2025,2,FALSE)</f>
        <v>45899</v>
      </c>
      <c r="K625" s="107" t="str">
        <f>VLOOKUP(Tabela2[[#This Row],[SIEMA]],Siema2025,16,FALSE)</f>
        <v>Sábado</v>
      </c>
      <c r="L625" s="108" t="str">
        <f>IF(Tabela2[[#This Row],[Data]]="","Sem Informação",VLOOKUP(MONTH(Tabela2[[#This Row],[Data]]),'[1]Validação de dados'!$I$1:$J$13,2,0))</f>
        <v>Agosto</v>
      </c>
      <c r="M625" s="106">
        <f>YEAR(Tabela2[[#This Row],[Data]])</f>
        <v>2025</v>
      </c>
      <c r="N625" s="107" t="str">
        <f>VLOOKUP(Tabela2[[#This Row],[SIEMA]],Siema2025,17,FALSE)</f>
        <v>Vespertino</v>
      </c>
      <c r="O625" s="107" t="str">
        <f>VLOOKUP(Tabela2[[#This Row],[SIEMA]],Siema2025,5,FALSE)</f>
        <v>Rodovia</v>
      </c>
      <c r="P625" s="106" t="str">
        <f>VLOOKUP(Tabela2[[#This Row],[SIEMA]],Siema2025,21,FALSE)</f>
        <v>CARRETA TOMBOU E PEGOU FOGO PELO KM 908,137 NORTE</v>
      </c>
      <c r="Q625" s="106" t="s">
        <v>9066</v>
      </c>
      <c r="R625" s="106" t="str">
        <f>VLOOKUP(Tabela2[[#This Row],[SIEMA]],Siema2025,10,FALSE)</f>
        <v>Diversos</v>
      </c>
      <c r="S625" s="109" t="str">
        <f>IF(Q625="","", IF(Q625="NC","", IF(Q625="NE","", IF(Q625="NA","",IFERROR(VLOOKUP(Q625,[1]Produtos!$A$1:$C$2319,2,FALSE),"Não Cadastrado")))))</f>
        <v/>
      </c>
      <c r="T625" s="106" t="str">
        <f>VLOOKUP(Tabela2[[#This Row],[SIEMA]],Siema2025,11,FALSE)</f>
        <v>24000</v>
      </c>
      <c r="U625" s="106" t="str">
        <f>VLOOKUP(Tabela2[[#This Row],[SIEMA]],Siema2025,12,FALSE)</f>
        <v>KG</v>
      </c>
      <c r="V625" s="106" t="s">
        <v>9066</v>
      </c>
      <c r="W625" s="106"/>
      <c r="X625" s="115" t="str">
        <f>IF(Tabela2[[#This Row],[Origem do acidente]] = "Plataforma", "PREENCHER","NA")</f>
        <v>NA</v>
      </c>
      <c r="Y625" s="111" t="str">
        <f>IF(W625="","", IF(W625="NC","", IF(W625="NE","", IF(W625="NA","",IFERROR(VLOOKUP(W625,Produtos!$A$1:$C$2319,2,FALSE),"Não Cadastrado")))))</f>
        <v/>
      </c>
      <c r="Z625" s="106"/>
      <c r="AA625" s="106"/>
      <c r="AB625" s="106" t="str">
        <f>IF(W625="","",IF(ISNUMBER(W625)=FALSE,"Não se aplica",IFERROR(VLOOKUP(W625,Produtos!$A$1:$C$2319,3,FALSE),"Não Cadastrado")))</f>
        <v/>
      </c>
      <c r="AC625" s="106"/>
      <c r="AD625" s="110" t="str">
        <f>IF(Tabela2[[#This Row],[Origem do acidente]] = "Plataforma", "PREENCHER","NA")</f>
        <v>NA</v>
      </c>
      <c r="AE625" s="109" t="str">
        <f>IF(AC625="","", IF(AC625="NC","", IF(AC625="NE","", IF(AC625="NA","",IFERROR(VLOOKUP(AC625,Produtos!$A$1:$C$2319,2,FALSE),"Não Cadastrado")))))</f>
        <v/>
      </c>
      <c r="AF625" s="106"/>
      <c r="AG625" s="106"/>
      <c r="AH625" s="106" t="str">
        <f>IF(AC625="","",IF(ISNUMBER(AC625)=FALSE,"Não se aplica",IFERROR(VLOOKUP(AC625,Produtos!$A$1:$C$2319,3,FALSE),"Não Cadastrado")))</f>
        <v/>
      </c>
      <c r="AI625" s="106"/>
      <c r="AJ625" s="106" t="s">
        <v>9409</v>
      </c>
      <c r="AK625" s="109" t="s">
        <v>8078</v>
      </c>
      <c r="AL625" s="109" t="s">
        <v>7175</v>
      </c>
      <c r="AM625" s="109" t="s">
        <v>7827</v>
      </c>
      <c r="AN625" s="110" t="str">
        <f>VLOOKUP(Tabela2[[#This Row],[SIEMA]],Siema2025,51,FALSE)</f>
        <v/>
      </c>
      <c r="AO625" s="110" t="str">
        <f>VLOOKUP(Tabela2[[#This Row],[SIEMA]],Siema2025,53,FALSE)</f>
        <v/>
      </c>
      <c r="AP625" s="110" t="str">
        <f>VLOOKUP(Tabela2[[#This Row],[SIEMA]],Siema2025,55,FALSE)</f>
        <v/>
      </c>
      <c r="AQ625" s="110" t="str">
        <f>VLOOKUP(Tabela2[[#This Row],[SIEMA]],Siema2025,57,FALSE)</f>
        <v/>
      </c>
      <c r="AR625" s="110" t="str">
        <f>VLOOKUP(Tabela2[[#This Row],[SIEMA]],Siema2025,59,FALSE)</f>
        <v/>
      </c>
      <c r="AS625" s="110" t="str">
        <f>VLOOKUP(Tabela2[[#This Row],[SIEMA]],Siema2025,61,FALSE)</f>
        <v/>
      </c>
      <c r="AT625" s="110" t="str">
        <f>VLOOKUP(Tabela2[[#This Row],[SIEMA]],Siema2025,63,FALSE)</f>
        <v/>
      </c>
      <c r="AU625" s="110" t="str">
        <f>VLOOKUP(Tabela2[[#This Row],[SIEMA]],Siema2025,65,FALSE)</f>
        <v>X</v>
      </c>
      <c r="AV625" s="110" t="str">
        <f>VLOOKUP(Tabela2[[#This Row],[SIEMA]],Siema2025,67,FALSE)</f>
        <v/>
      </c>
      <c r="AW625" s="110" t="s">
        <v>7176</v>
      </c>
      <c r="AX625" s="110" t="str">
        <f>VLOOKUP(Tabela2[[#This Row],[SIEMA]],Siema2025,71,FALSE)</f>
        <v/>
      </c>
      <c r="AY625" s="110" t="str">
        <f>VLOOKUP(Tabela2[[#This Row],[SIEMA]],Siema2025,73,FALSE)</f>
        <v/>
      </c>
      <c r="AZ625" s="110" t="str">
        <f>VLOOKUP(Tabela2[[#This Row],[SIEMA]],Siema2025,75,FALSE)</f>
        <v/>
      </c>
      <c r="BA625" s="110" t="str">
        <f>VLOOKUP(Tabela2[[#This Row],[SIEMA]],Siema2025,77,FALSE)</f>
        <v/>
      </c>
      <c r="BB625" s="110" t="str">
        <f>VLOOKUP(Tabela2[[#This Row],[SIEMA]],Siema2025,79,FALSE)</f>
        <v/>
      </c>
      <c r="BC625" s="110" t="str">
        <f>IF(Tabela2[[#This Row],[Outro(s) ]] = "X", "PREENCHER","NA")</f>
        <v>NA</v>
      </c>
      <c r="BD625" s="110" t="str">
        <f>VLOOKUP(Tabela2[[#This Row],[SIEMA]],Siema2025,82,FALSE)</f>
        <v/>
      </c>
      <c r="BE625" s="110" t="str">
        <f>VLOOKUP(Tabela2[[#This Row],[SIEMA]],Siema2025,81,FALSE)</f>
        <v/>
      </c>
      <c r="BF625" s="112" t="str">
        <f>VLOOKUP(Tabela2[[#This Row],[SIEMA]],Siema2025,28,FALSE)</f>
        <v>ZAMBELI TRANSPORTES - SÃO BERNARDO DO CAMPO</v>
      </c>
      <c r="BG625" s="112"/>
      <c r="BH625" s="113" t="s">
        <v>9410</v>
      </c>
      <c r="BI625" s="114" t="s">
        <v>2696</v>
      </c>
      <c r="BJ625" s="109" t="s">
        <v>7097</v>
      </c>
      <c r="BK625" s="106" t="s">
        <v>2696</v>
      </c>
      <c r="BL625" s="143">
        <v>45905</v>
      </c>
      <c r="BM625" s="110">
        <f ca="1">IF(Tabela2[[#This Row],[Data de atendimento do Ibama (considerar o primeiro documento/ação)]]="",_xlfn.DAYS(TODAY(),J625),_xlfn.DAYS(Tabela2[[#This Row],[Data de atendimento do Ibama (considerar o primeiro documento/ação)]],J625))</f>
        <v>6</v>
      </c>
      <c r="BN625" s="110" t="str">
        <f>IF(Tabela2[[#This Row],[Atendido pelo Ibama ("Não" ou "Sim")]]="Não","Preencher", IF(Tabela2[[#This Row],[Atendido pelo Ibama ("Não" ou "Sim")]]="Sim","NA",""))</f>
        <v>NA</v>
      </c>
      <c r="BO625" s="116" t="s">
        <v>7098</v>
      </c>
      <c r="BP625" s="110" t="str">
        <f>IF(Tabela2[[#This Row],[Forma de atendimento (primeiro documento/ação)]]= "Outros (especificar)", "PREENCHER","NA")</f>
        <v>NA</v>
      </c>
      <c r="BQ625" s="108" t="s">
        <v>123</v>
      </c>
      <c r="BR625" s="110" t="str">
        <f>IF(Tabela2[[#This Row],[Equipe do Ibama foi a campo? Houve sobrevoo do Poseidon?]] = "Sim", "PREENCHER","NA")</f>
        <v>NA</v>
      </c>
      <c r="BS625" s="110" t="str">
        <f>IF(Tabela2[[#This Row],[Se sim, foi emitida Ordem de Emergência? (informações vinculada à coluna CK)]] = "Sim", "PREENCHER","NA")</f>
        <v>NA</v>
      </c>
      <c r="BT625" s="110" t="s">
        <v>7125</v>
      </c>
      <c r="BU625" s="110" t="s">
        <v>2696</v>
      </c>
      <c r="BV625" s="110" t="s">
        <v>2696</v>
      </c>
      <c r="BW625" s="110" t="s">
        <v>123</v>
      </c>
      <c r="BX625" s="108" t="s">
        <v>7119</v>
      </c>
      <c r="BY625" s="108"/>
      <c r="BZ625" s="106" t="str">
        <f>IF(Tabela2[[#This Row],[Data do documento de encerramento]]="NA","NA",IF(Tabela2[[#This Row],[Data do documento de encerramento]]="","Pendente de conclusão/ encerramento",_xlfn.DAYS(Tabela2[[#This Row],[Data do documento de encerramento]],J625)))</f>
        <v>Pendente de conclusão/ encerramento</v>
      </c>
      <c r="CA625" s="109"/>
      <c r="CB625" s="109"/>
      <c r="CC625" s="109"/>
      <c r="CD625" s="109"/>
      <c r="CE625" s="109"/>
      <c r="CF625" s="109"/>
    </row>
    <row r="626" spans="1:84" ht="60.75">
      <c r="A626" s="172">
        <v>202583082845</v>
      </c>
      <c r="B626" s="173" t="s">
        <v>9411</v>
      </c>
      <c r="C626" s="110" t="s">
        <v>7133</v>
      </c>
      <c r="D626" s="108" t="s">
        <v>637</v>
      </c>
      <c r="E626" s="108" t="s">
        <v>9412</v>
      </c>
      <c r="F626" s="108"/>
      <c r="G626" s="139" t="s">
        <v>9413</v>
      </c>
      <c r="H626" s="175" t="s">
        <v>9414</v>
      </c>
      <c r="I626" s="106" t="str">
        <f>VLOOKUP(Tabela2[[#This Row],[SIEMA]],Siema2025,19,FALSE)</f>
        <v>Campos</v>
      </c>
      <c r="J626" s="107">
        <f>VLOOKUP(Tabela2[[#This Row],[SIEMA]],Siema2025,2,FALSE)</f>
        <v>45899</v>
      </c>
      <c r="K626" s="107" t="str">
        <f>VLOOKUP(Tabela2[[#This Row],[SIEMA]],Siema2025,16,FALSE)</f>
        <v>Sábado</v>
      </c>
      <c r="L626" s="108" t="str">
        <f>IF(Tabela2[[#This Row],[Data]]="","Sem Informação",VLOOKUP(MONTH(Tabela2[[#This Row],[Data]]),'[1]Validação de dados'!$I$1:$J$13,2,0))</f>
        <v>Agosto</v>
      </c>
      <c r="M626" s="106">
        <f>YEAR(Tabela2[[#This Row],[Data]])</f>
        <v>2025</v>
      </c>
      <c r="N626" s="107" t="str">
        <f>VLOOKUP(Tabela2[[#This Row],[SIEMA]],Siema2025,17,FALSE)</f>
        <v>Matutino</v>
      </c>
      <c r="O626" s="107" t="s">
        <v>111</v>
      </c>
      <c r="P626" s="106" t="str">
        <f>VLOOKUP(Tabela2[[#This Row],[SIEMA]],Siema2025,21,FALSE)</f>
        <v>Poço 7-MLL-10HP-RJS</v>
      </c>
      <c r="Q626" s="106" t="s">
        <v>637</v>
      </c>
      <c r="R626" s="106" t="s">
        <v>7733</v>
      </c>
      <c r="S626" s="109" t="s">
        <v>7138</v>
      </c>
      <c r="T626" s="106" t="s">
        <v>9415</v>
      </c>
      <c r="U626" s="106" t="s">
        <v>7109</v>
      </c>
      <c r="V626" s="106" t="s">
        <v>637</v>
      </c>
      <c r="W626" s="106"/>
      <c r="X626" s="115"/>
      <c r="Y626" s="111" t="str">
        <f>IF(W626="","", IF(W626="NC","", IF(W626="NE","", IF(W626="NA","",IFERROR(VLOOKUP(W626,Produtos!$A$1:$C$2319,2,FALSE),"Não Cadastrado")))))</f>
        <v/>
      </c>
      <c r="Z626" s="106"/>
      <c r="AA626" s="106"/>
      <c r="AB626" s="106" t="str">
        <f>IF(W626="","",IF(ISNUMBER(W626)=FALSE,"Não se aplica",IFERROR(VLOOKUP(W626,Produtos!$A$1:$C$2319,3,FALSE),"Não Cadastrado")))</f>
        <v/>
      </c>
      <c r="AC626" s="106"/>
      <c r="AD626" s="110"/>
      <c r="AE626" s="109" t="str">
        <f>IF(AC626="","", IF(AC626="NC","", IF(AC626="NE","", IF(AC626="NA","",IFERROR(VLOOKUP(AC626,Produtos!$A$1:$C$2319,2,FALSE),"Não Cadastrado")))))</f>
        <v/>
      </c>
      <c r="AF626" s="106"/>
      <c r="AG626" s="106"/>
      <c r="AH626" s="106" t="str">
        <f>IF(AC626="","",IF(ISNUMBER(AC626)=FALSE,"Não se aplica",IFERROR(VLOOKUP(AC626,Produtos!$A$1:$C$2319,3,FALSE),"Não Cadastrado")))</f>
        <v/>
      </c>
      <c r="AI626" s="106"/>
      <c r="AJ626" s="106" t="str">
        <f>VLOOKUP(Tabela2[[#This Row],[SIEMA]],Siema2025,26,FALSE)</f>
        <v>Falha de estanqueidade das conduit lines do BOP devido esforço mecânico de torção.</v>
      </c>
      <c r="AK626" s="109" t="s">
        <v>7219</v>
      </c>
      <c r="AL626" s="109"/>
      <c r="AM626" s="109"/>
      <c r="AN626" s="110" t="str">
        <f>VLOOKUP(Tabela2[[#This Row],[SIEMA]],Siema2025,51,FALSE)</f>
        <v/>
      </c>
      <c r="AO626" s="110" t="str">
        <f>VLOOKUP(Tabela2[[#This Row],[SIEMA]],Siema2025,53,FALSE)</f>
        <v/>
      </c>
      <c r="AP626" s="110" t="str">
        <f>VLOOKUP(Tabela2[[#This Row],[SIEMA]],Siema2025,55,FALSE)</f>
        <v/>
      </c>
      <c r="AQ626" s="110" t="str">
        <f>VLOOKUP(Tabela2[[#This Row],[SIEMA]],Siema2025,57,FALSE)</f>
        <v/>
      </c>
      <c r="AR626" s="110" t="str">
        <f>VLOOKUP(Tabela2[[#This Row],[SIEMA]],Siema2025,59,FALSE)</f>
        <v/>
      </c>
      <c r="AS626" s="110" t="str">
        <f>VLOOKUP(Tabela2[[#This Row],[SIEMA]],Siema2025,61,FALSE)</f>
        <v>X</v>
      </c>
      <c r="AT626" s="110" t="str">
        <f>VLOOKUP(Tabela2[[#This Row],[SIEMA]],Siema2025,63,FALSE)</f>
        <v/>
      </c>
      <c r="AU626" s="110" t="str">
        <f>VLOOKUP(Tabela2[[#This Row],[SIEMA]],Siema2025,65,FALSE)</f>
        <v/>
      </c>
      <c r="AV626" s="110" t="str">
        <f>VLOOKUP(Tabela2[[#This Row],[SIEMA]],Siema2025,67,FALSE)</f>
        <v/>
      </c>
      <c r="AW626" s="110" t="str">
        <f>VLOOKUP(Tabela2[[#This Row],[SIEMA]],Siema2025,69,FALSE)</f>
        <v/>
      </c>
      <c r="AX626" s="110" t="str">
        <f>VLOOKUP(Tabela2[[#This Row],[SIEMA]],Siema2025,71,FALSE)</f>
        <v/>
      </c>
      <c r="AY626" s="110" t="str">
        <f>VLOOKUP(Tabela2[[#This Row],[SIEMA]],Siema2025,73,FALSE)</f>
        <v/>
      </c>
      <c r="AZ626" s="110" t="str">
        <f>VLOOKUP(Tabela2[[#This Row],[SIEMA]],Siema2025,75,FALSE)</f>
        <v/>
      </c>
      <c r="BA626" s="110" t="str">
        <f>VLOOKUP(Tabela2[[#This Row],[SIEMA]],Siema2025,77,FALSE)</f>
        <v/>
      </c>
      <c r="BB626" s="110" t="str">
        <f>VLOOKUP(Tabela2[[#This Row],[SIEMA]],Siema2025,79,FALSE)</f>
        <v/>
      </c>
      <c r="BC626" s="110" t="str">
        <f>IF(Tabela2[[#This Row],[Outro(s) ]] = "X", "PREENCHER","NA")</f>
        <v>NA</v>
      </c>
      <c r="BD626" s="110" t="str">
        <f>VLOOKUP(Tabela2[[#This Row],[SIEMA]],Siema2025,82,FALSE)</f>
        <v/>
      </c>
      <c r="BE626" s="110" t="str">
        <f>VLOOKUP(Tabela2[[#This Row],[SIEMA]],Siema2025,81,FALSE)</f>
        <v/>
      </c>
      <c r="BF626" s="112" t="str">
        <f>VLOOKUP(Tabela2[[#This Row],[SIEMA]],Siema2025,28,FALSE)</f>
        <v>Petrobras</v>
      </c>
      <c r="BG626" s="112"/>
      <c r="BH626" s="113" t="str">
        <f>VLOOKUP(Tabela2[[#This Row],[SIEMA]],Siema2025,29,FALSE)</f>
        <v>33000167100750</v>
      </c>
      <c r="BI626" s="114" t="str">
        <f>VLOOKUP(Tabela2[[#This Row],[SIEMA]],Siema2025,107,FALSE)</f>
        <v>Não</v>
      </c>
      <c r="BJ626" s="109" t="s">
        <v>7097</v>
      </c>
      <c r="BK626" s="106" t="s">
        <v>2696</v>
      </c>
      <c r="BL626" s="143">
        <v>45978</v>
      </c>
      <c r="BM626" s="110">
        <f ca="1">IF(Tabela2[[#This Row],[Data de atendimento do Ibama (considerar o primeiro documento/ação)]]="",_xlfn.DAYS(TODAY(),J626),_xlfn.DAYS(Tabela2[[#This Row],[Data de atendimento do Ibama (considerar o primeiro documento/ação)]],J626))</f>
        <v>79</v>
      </c>
      <c r="BN626" s="110" t="str">
        <f>IF(Tabela2[[#This Row],[Atendido pelo Ibama ("Não" ou "Sim")]]="Não","Preencher", IF(Tabela2[[#This Row],[Atendido pelo Ibama ("Não" ou "Sim")]]="Sim","NA",""))</f>
        <v>NA</v>
      </c>
      <c r="BO626" s="116" t="s">
        <v>7139</v>
      </c>
      <c r="BP626" s="110" t="str">
        <f>IF(Tabela2[[#This Row],[Forma de atendimento (primeiro documento/ação)]]= "Outros (especificar)", "PREENCHER","NA")</f>
        <v>NA</v>
      </c>
      <c r="BQ626" s="108" t="s">
        <v>123</v>
      </c>
      <c r="BR626" s="110" t="str">
        <f>IF(Tabela2[[#This Row],[Equipe do Ibama foi a campo? Houve sobrevoo do Poseidon?]] = "Sim", "PREENCHER","NA")</f>
        <v>NA</v>
      </c>
      <c r="BS626" s="110" t="str">
        <f>IF(Tabela2[[#This Row],[Se sim, foi emitida Ordem de Emergência? (informações vinculada à coluna CK)]] = "Sim", "PREENCHER","NA")</f>
        <v>NA</v>
      </c>
      <c r="BT626" s="110" t="s">
        <v>7099</v>
      </c>
      <c r="BU626" s="110" t="s">
        <v>123</v>
      </c>
      <c r="BV626" s="110" t="s">
        <v>123</v>
      </c>
      <c r="BW626" s="110" t="s">
        <v>123</v>
      </c>
      <c r="BX626" s="108"/>
      <c r="BY626" s="108"/>
      <c r="BZ626" s="106" t="str">
        <f>IF(Tabela2[[#This Row],[Data do documento de encerramento]]="NA","NA",IF(Tabela2[[#This Row],[Data do documento de encerramento]]="","Pendente de conclusão/ encerramento",_xlfn.DAYS(Tabela2[[#This Row],[Data do documento de encerramento]],J626)))</f>
        <v>Pendente de conclusão/ encerramento</v>
      </c>
      <c r="CA626" s="109"/>
      <c r="CB626" s="109"/>
      <c r="CC626" s="292" t="s">
        <v>7196</v>
      </c>
      <c r="CD626" s="109" t="s">
        <v>123</v>
      </c>
      <c r="CE626" s="109" t="s">
        <v>123</v>
      </c>
      <c r="CF626" s="109" t="s">
        <v>7141</v>
      </c>
    </row>
    <row r="627" spans="1:84" ht="76.5">
      <c r="A627" s="172">
        <v>202583072025</v>
      </c>
      <c r="B627" s="173" t="s">
        <v>9416</v>
      </c>
      <c r="C627" s="110" t="s">
        <v>7133</v>
      </c>
      <c r="D627" s="108" t="s">
        <v>637</v>
      </c>
      <c r="E627" s="108" t="s">
        <v>9166</v>
      </c>
      <c r="F627" s="108"/>
      <c r="G627" s="175" t="s">
        <v>9167</v>
      </c>
      <c r="H627" s="175" t="s">
        <v>9168</v>
      </c>
      <c r="I627" s="106" t="str">
        <f>VLOOKUP(Tabela2[[#This Row],[SIEMA]],Siema2025,19,FALSE)</f>
        <v>Campos</v>
      </c>
      <c r="J627" s="107">
        <f>VLOOKUP(Tabela2[[#This Row],[SIEMA]],Siema2025,2,FALSE)</f>
        <v>45899</v>
      </c>
      <c r="K627" s="107" t="str">
        <f>VLOOKUP(Tabela2[[#This Row],[SIEMA]],Siema2025,16,FALSE)</f>
        <v>Sábado</v>
      </c>
      <c r="L627" s="108" t="str">
        <f>IF(Tabela2[[#This Row],[Data]]="","Sem Informação",VLOOKUP(MONTH(Tabela2[[#This Row],[Data]]),'[1]Validação de dados'!$I$1:$J$13,2,0))</f>
        <v>Agosto</v>
      </c>
      <c r="M627" s="106">
        <f>YEAR(Tabela2[[#This Row],[Data]])</f>
        <v>2025</v>
      </c>
      <c r="N627" s="107" t="str">
        <f>VLOOKUP(Tabela2[[#This Row],[SIEMA]],Siema2025,17,FALSE)</f>
        <v>Madrugada</v>
      </c>
      <c r="O627" s="107" t="str">
        <f>VLOOKUP(Tabela2[[#This Row],[SIEMA]],Siema2025,5,FALSE)</f>
        <v>Plataforma</v>
      </c>
      <c r="P627" s="106" t="str">
        <f>VLOOKUP(Tabela2[[#This Row],[SIEMA]],Siema2025,21,FALSE)</f>
        <v>PETROBRAS 54</v>
      </c>
      <c r="Q627" s="106">
        <v>1202</v>
      </c>
      <c r="R627" s="106" t="str">
        <f>VLOOKUP(Tabela2[[#This Row],[SIEMA]],Siema2025,10,FALSE)</f>
        <v>Óleo diesel</v>
      </c>
      <c r="S627" s="109" t="s">
        <v>9417</v>
      </c>
      <c r="T627" s="106" t="str">
        <f>VLOOKUP(Tabela2[[#This Row],[SIEMA]],Siema2025,11,FALSE)</f>
        <v>0.0001</v>
      </c>
      <c r="U627" s="106" t="str">
        <f>VLOOKUP(Tabela2[[#This Row],[SIEMA]],Siema2025,12,FALSE)</f>
        <v>M3</v>
      </c>
      <c r="V627" s="106">
        <f>IF(Q627="","",IF(ISNUMBER(Q627)=FALSE,"Não se aplica",IFERROR(VLOOKUP(Q627,Produtos!$A$1:$C$2319,3,FALSE),"Não Cadastrado")))</f>
        <v>3</v>
      </c>
      <c r="W627" s="106"/>
      <c r="X627" s="115"/>
      <c r="Y627" s="111" t="str">
        <f>IF(W627="","", IF(W627="NC","", IF(W627="NE","", IF(W627="NA","",IFERROR(VLOOKUP(W627,Produtos!$A$1:$C$2319,2,FALSE),"Não Cadastrado")))))</f>
        <v/>
      </c>
      <c r="Z627" s="106"/>
      <c r="AA627" s="106"/>
      <c r="AB627" s="106" t="str">
        <f>IF(W627="","",IF(ISNUMBER(W627)=FALSE,"Não se aplica",IFERROR(VLOOKUP(W627,Produtos!$A$1:$C$2319,3,FALSE),"Não Cadastrado")))</f>
        <v/>
      </c>
      <c r="AC627" s="106"/>
      <c r="AD627" s="110"/>
      <c r="AE627" s="109" t="str">
        <f>IF(AC627="","", IF(AC627="NC","", IF(AC627="NE","", IF(AC627="NA","",IFERROR(VLOOKUP(AC627,Produtos!$A$1:$C$2319,2,FALSE),"Não Cadastrado")))))</f>
        <v/>
      </c>
      <c r="AF627" s="106"/>
      <c r="AG627" s="106"/>
      <c r="AH627" s="106" t="str">
        <f>IF(AC627="","",IF(ISNUMBER(AC627)=FALSE,"Não se aplica",IFERROR(VLOOKUP(AC627,Produtos!$A$1:$C$2319,3,FALSE),"Não Cadastrado")))</f>
        <v/>
      </c>
      <c r="AI627" s="106"/>
      <c r="AJ627" s="106" t="str">
        <f>VLOOKUP(Tabela2[[#This Row],[SIEMA]],Siema2025,26,FALSE)</f>
        <v>Degradação do mangote. Em investigação.</v>
      </c>
      <c r="AK627" s="109" t="s">
        <v>7271</v>
      </c>
      <c r="AL627" s="109" t="s">
        <v>7096</v>
      </c>
      <c r="AM627" s="109"/>
      <c r="AN627" s="110" t="str">
        <f>VLOOKUP(Tabela2[[#This Row],[SIEMA]],Siema2025,51,FALSE)</f>
        <v/>
      </c>
      <c r="AO627" s="110" t="str">
        <f>VLOOKUP(Tabela2[[#This Row],[SIEMA]],Siema2025,53,FALSE)</f>
        <v/>
      </c>
      <c r="AP627" s="110" t="str">
        <f>VLOOKUP(Tabela2[[#This Row],[SIEMA]],Siema2025,55,FALSE)</f>
        <v/>
      </c>
      <c r="AQ627" s="110" t="str">
        <f>VLOOKUP(Tabela2[[#This Row],[SIEMA]],Siema2025,57,FALSE)</f>
        <v/>
      </c>
      <c r="AR627" s="110" t="str">
        <f>VLOOKUP(Tabela2[[#This Row],[SIEMA]],Siema2025,59,FALSE)</f>
        <v/>
      </c>
      <c r="AS627" s="110" t="str">
        <f>VLOOKUP(Tabela2[[#This Row],[SIEMA]],Siema2025,61,FALSE)</f>
        <v>X</v>
      </c>
      <c r="AT627" s="110" t="str">
        <f>VLOOKUP(Tabela2[[#This Row],[SIEMA]],Siema2025,63,FALSE)</f>
        <v/>
      </c>
      <c r="AU627" s="110" t="str">
        <f>VLOOKUP(Tabela2[[#This Row],[SIEMA]],Siema2025,65,FALSE)</f>
        <v/>
      </c>
      <c r="AV627" s="110" t="str">
        <f>VLOOKUP(Tabela2[[#This Row],[SIEMA]],Siema2025,67,FALSE)</f>
        <v/>
      </c>
      <c r="AW627" s="110" t="str">
        <f>VLOOKUP(Tabela2[[#This Row],[SIEMA]],Siema2025,69,FALSE)</f>
        <v/>
      </c>
      <c r="AX627" s="110" t="str">
        <f>VLOOKUP(Tabela2[[#This Row],[SIEMA]],Siema2025,71,FALSE)</f>
        <v/>
      </c>
      <c r="AY627" s="110" t="str">
        <f>VLOOKUP(Tabela2[[#This Row],[SIEMA]],Siema2025,73,FALSE)</f>
        <v/>
      </c>
      <c r="AZ627" s="110" t="str">
        <f>VLOOKUP(Tabela2[[#This Row],[SIEMA]],Siema2025,75,FALSE)</f>
        <v/>
      </c>
      <c r="BA627" s="110" t="str">
        <f>VLOOKUP(Tabela2[[#This Row],[SIEMA]],Siema2025,77,FALSE)</f>
        <v/>
      </c>
      <c r="BB627" s="110" t="str">
        <f>VLOOKUP(Tabela2[[#This Row],[SIEMA]],Siema2025,79,FALSE)</f>
        <v/>
      </c>
      <c r="BC627" s="110" t="str">
        <f>IF(Tabela2[[#This Row],[Outro(s) ]] = "X", "PREENCHER","NA")</f>
        <v>NA</v>
      </c>
      <c r="BD627" s="110" t="str">
        <f>VLOOKUP(Tabela2[[#This Row],[SIEMA]],Siema2025,82,FALSE)</f>
        <v/>
      </c>
      <c r="BE627" s="110" t="str">
        <f>VLOOKUP(Tabela2[[#This Row],[SIEMA]],Siema2025,81,FALSE)</f>
        <v/>
      </c>
      <c r="BF627" s="112" t="str">
        <f>VLOOKUP(Tabela2[[#This Row],[SIEMA]],Siema2025,28,FALSE)</f>
        <v>Petrobras</v>
      </c>
      <c r="BG627" s="112"/>
      <c r="BH627" s="113" t="str">
        <f>VLOOKUP(Tabela2[[#This Row],[SIEMA]],Siema2025,29,FALSE)</f>
        <v>33000167000454</v>
      </c>
      <c r="BI627" s="114" t="s">
        <v>2696</v>
      </c>
      <c r="BJ627" s="109" t="s">
        <v>7097</v>
      </c>
      <c r="BK627" s="106" t="s">
        <v>2696</v>
      </c>
      <c r="BL627" s="143">
        <v>45919</v>
      </c>
      <c r="BM627" s="110">
        <f ca="1">IF(Tabela2[[#This Row],[Data de atendimento do Ibama (considerar o primeiro documento/ação)]]="",_xlfn.DAYS(TODAY(),J627),_xlfn.DAYS(Tabela2[[#This Row],[Data de atendimento do Ibama (considerar o primeiro documento/ação)]],J627))</f>
        <v>20</v>
      </c>
      <c r="BN627" s="110" t="str">
        <f>IF(Tabela2[[#This Row],[Atendido pelo Ibama ("Não" ou "Sim")]]="Não","Preencher", IF(Tabela2[[#This Row],[Atendido pelo Ibama ("Não" ou "Sim")]]="Sim","NA",""))</f>
        <v>NA</v>
      </c>
      <c r="BO627" s="116" t="s">
        <v>7139</v>
      </c>
      <c r="BP627" s="110" t="str">
        <f>IF(Tabela2[[#This Row],[Forma de atendimento (primeiro documento/ação)]]= "Outros (especificar)", "PREENCHER","NA")</f>
        <v>NA</v>
      </c>
      <c r="BQ627" s="108" t="s">
        <v>123</v>
      </c>
      <c r="BR627" s="110" t="str">
        <f>IF(Tabela2[[#This Row],[Equipe do Ibama foi a campo? Houve sobrevoo do Poseidon?]] = "Sim", "PREENCHER","NA")</f>
        <v>NA</v>
      </c>
      <c r="BS627" s="110" t="str">
        <f>IF(Tabela2[[#This Row],[Se sim, foi emitida Ordem de Emergência? (informações vinculada à coluna CK)]] = "Sim", "PREENCHER","NA")</f>
        <v>NA</v>
      </c>
      <c r="BT627" s="110" t="s">
        <v>7099</v>
      </c>
      <c r="BU627" s="110" t="s">
        <v>123</v>
      </c>
      <c r="BV627" s="110" t="s">
        <v>123</v>
      </c>
      <c r="BW627" s="110" t="s">
        <v>123</v>
      </c>
      <c r="BX627" s="108"/>
      <c r="BY627" s="108"/>
      <c r="BZ627" s="106" t="str">
        <f>IF(Tabela2[[#This Row],[Data do documento de encerramento]]="NA","NA",IF(Tabela2[[#This Row],[Data do documento de encerramento]]="","Pendente de conclusão/ encerramento",_xlfn.DAYS(Tabela2[[#This Row],[Data do documento de encerramento]],J627)))</f>
        <v>Pendente de conclusão/ encerramento</v>
      </c>
      <c r="CA627" s="109"/>
      <c r="CB627" s="109"/>
      <c r="CC627" s="117" t="s">
        <v>8241</v>
      </c>
      <c r="CD627" s="109" t="s">
        <v>123</v>
      </c>
      <c r="CE627" s="109" t="s">
        <v>2696</v>
      </c>
      <c r="CF627" s="109" t="s">
        <v>7147</v>
      </c>
    </row>
    <row r="628" spans="1:84" ht="60.75">
      <c r="A628" s="172">
        <v>202583182849</v>
      </c>
      <c r="B628" s="173" t="s">
        <v>9418</v>
      </c>
      <c r="C628" s="110" t="s">
        <v>7133</v>
      </c>
      <c r="D628" s="108" t="s">
        <v>637</v>
      </c>
      <c r="E628" s="108" t="s">
        <v>9419</v>
      </c>
      <c r="F628" s="108"/>
      <c r="G628" s="175" t="s">
        <v>9420</v>
      </c>
      <c r="H628" s="175" t="s">
        <v>9421</v>
      </c>
      <c r="I628" s="106" t="str">
        <f>VLOOKUP(Tabela2[[#This Row],[SIEMA]],Siema2025,19,FALSE)</f>
        <v>Campos</v>
      </c>
      <c r="J628" s="107">
        <f>VLOOKUP(Tabela2[[#This Row],[SIEMA]],Siema2025,2,FALSE)</f>
        <v>45900</v>
      </c>
      <c r="K628" s="107" t="str">
        <f>VLOOKUP(Tabela2[[#This Row],[SIEMA]],Siema2025,16,FALSE)</f>
        <v>Domingo</v>
      </c>
      <c r="L628" s="108" t="str">
        <f>IF(Tabela2[[#This Row],[Data]]="","Sem Informação",VLOOKUP(MONTH(Tabela2[[#This Row],[Data]]),'[1]Validação de dados'!$I$1:$J$13,2,0))</f>
        <v>Agosto</v>
      </c>
      <c r="M628" s="106">
        <f>YEAR(Tabela2[[#This Row],[Data]])</f>
        <v>2025</v>
      </c>
      <c r="N628" s="107" t="str">
        <f>VLOOKUP(Tabela2[[#This Row],[SIEMA]],Siema2025,17,FALSE)</f>
        <v>Matutino</v>
      </c>
      <c r="O628" s="107" t="str">
        <f>VLOOKUP(Tabela2[[#This Row],[SIEMA]],Siema2025,5,FALSE)</f>
        <v>Plataforma</v>
      </c>
      <c r="P628" s="106"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28" s="106">
        <v>1267</v>
      </c>
      <c r="R628" s="106" t="s">
        <v>2043</v>
      </c>
      <c r="S628" s="109" t="s">
        <v>2043</v>
      </c>
      <c r="T628" s="106" t="str">
        <f>VLOOKUP(Tabela2[[#This Row],[SIEMA]],Siema2025,11,FALSE)</f>
        <v>0.00853</v>
      </c>
      <c r="U628" s="106" t="str">
        <f>VLOOKUP(Tabela2[[#This Row],[SIEMA]],Siema2025,12,FALSE)</f>
        <v>M3</v>
      </c>
      <c r="V628" s="106">
        <f>IF(Q628="","",IF(ISNUMBER(Q628)=FALSE,"Não se aplica",IFERROR(VLOOKUP(Q628,Produtos!$A$1:$C$2319,3,FALSE),"Não Cadastrado")))</f>
        <v>3</v>
      </c>
      <c r="W628" s="106"/>
      <c r="X628" s="115"/>
      <c r="Y628" s="111" t="str">
        <f>IF(W628="","", IF(W628="NC","", IF(W628="NE","", IF(W628="NA","",IFERROR(VLOOKUP(W628,Produtos!$A$1:$C$2319,2,FALSE),"Não Cadastrado")))))</f>
        <v/>
      </c>
      <c r="Z628" s="106"/>
      <c r="AA628" s="106"/>
      <c r="AB628" s="106" t="str">
        <f>IF(W628="","",IF(ISNUMBER(W628)=FALSE,"Não se aplica",IFERROR(VLOOKUP(W628,Produtos!$A$1:$C$2319,3,FALSE),"Não Cadastrado")))</f>
        <v/>
      </c>
      <c r="AC628" s="106"/>
      <c r="AD628" s="110"/>
      <c r="AE628" s="109" t="str">
        <f>IF(AC628="","", IF(AC628="NC","", IF(AC628="NE","", IF(AC628="NA","",IFERROR(VLOOKUP(AC628,Produtos!$A$1:$C$2319,2,FALSE),"Não Cadastrado")))))</f>
        <v/>
      </c>
      <c r="AF628" s="106"/>
      <c r="AG628" s="106"/>
      <c r="AH628" s="106" t="str">
        <f>IF(AC628="","",IF(ISNUMBER(AC628)=FALSE,"Não se aplica",IFERROR(VLOOKUP(AC628,Produtos!$A$1:$C$2319,3,FALSE),"Não Cadastrado")))</f>
        <v/>
      </c>
      <c r="AI628" s="106"/>
      <c r="AJ628" s="106" t="str">
        <f>VLOOKUP(Tabela2[[#This Row],[SIEMA]],Siema2025,26,FALSE)</f>
        <v>Transbordamento do dreno para o slop da unidade e direcionamento de parte do fluído para a linha de dreno para o mar. Em investigação.
A empresa não especifica o tipo de óleo envolvido no transbordamento.</v>
      </c>
      <c r="AK628" s="109" t="s">
        <v>7219</v>
      </c>
      <c r="AL628" s="109" t="s">
        <v>7356</v>
      </c>
      <c r="AM628" s="109"/>
      <c r="AN628" s="110" t="str">
        <f>VLOOKUP(Tabela2[[#This Row],[SIEMA]],Siema2025,51,FALSE)</f>
        <v/>
      </c>
      <c r="AO628" s="110" t="str">
        <f>VLOOKUP(Tabela2[[#This Row],[SIEMA]],Siema2025,53,FALSE)</f>
        <v/>
      </c>
      <c r="AP628" s="110" t="str">
        <f>VLOOKUP(Tabela2[[#This Row],[SIEMA]],Siema2025,55,FALSE)</f>
        <v/>
      </c>
      <c r="AQ628" s="110" t="str">
        <f>VLOOKUP(Tabela2[[#This Row],[SIEMA]],Siema2025,57,FALSE)</f>
        <v/>
      </c>
      <c r="AR628" s="110" t="str">
        <f>VLOOKUP(Tabela2[[#This Row],[SIEMA]],Siema2025,59,FALSE)</f>
        <v/>
      </c>
      <c r="AS628" s="110" t="str">
        <f>VLOOKUP(Tabela2[[#This Row],[SIEMA]],Siema2025,61,FALSE)</f>
        <v>X</v>
      </c>
      <c r="AT628" s="110" t="str">
        <f>VLOOKUP(Tabela2[[#This Row],[SIEMA]],Siema2025,63,FALSE)</f>
        <v/>
      </c>
      <c r="AU628" s="110" t="str">
        <f>VLOOKUP(Tabela2[[#This Row],[SIEMA]],Siema2025,65,FALSE)</f>
        <v/>
      </c>
      <c r="AV628" s="110" t="str">
        <f>VLOOKUP(Tabela2[[#This Row],[SIEMA]],Siema2025,67,FALSE)</f>
        <v/>
      </c>
      <c r="AW628" s="110" t="str">
        <f>VLOOKUP(Tabela2[[#This Row],[SIEMA]],Siema2025,69,FALSE)</f>
        <v/>
      </c>
      <c r="AX628" s="110" t="str">
        <f>VLOOKUP(Tabela2[[#This Row],[SIEMA]],Siema2025,71,FALSE)</f>
        <v/>
      </c>
      <c r="AY628" s="110" t="str">
        <f>VLOOKUP(Tabela2[[#This Row],[SIEMA]],Siema2025,73,FALSE)</f>
        <v/>
      </c>
      <c r="AZ628" s="110" t="str">
        <f>VLOOKUP(Tabela2[[#This Row],[SIEMA]],Siema2025,75,FALSE)</f>
        <v/>
      </c>
      <c r="BA628" s="110" t="str">
        <f>VLOOKUP(Tabela2[[#This Row],[SIEMA]],Siema2025,77,FALSE)</f>
        <v/>
      </c>
      <c r="BB628" s="110" t="str">
        <f>VLOOKUP(Tabela2[[#This Row],[SIEMA]],Siema2025,79,FALSE)</f>
        <v/>
      </c>
      <c r="BC628" s="110" t="str">
        <f>IF(Tabela2[[#This Row],[Outro(s) ]] = "X", "PREENCHER","NA")</f>
        <v>NA</v>
      </c>
      <c r="BD628" s="110" t="str">
        <f>VLOOKUP(Tabela2[[#This Row],[SIEMA]],Siema2025,82,FALSE)</f>
        <v/>
      </c>
      <c r="BE628" s="110" t="str">
        <f>VLOOKUP(Tabela2[[#This Row],[SIEMA]],Siema2025,81,FALSE)</f>
        <v/>
      </c>
      <c r="BF628" s="112" t="str">
        <f>VLOOKUP(Tabela2[[#This Row],[SIEMA]],Siema2025,28,FALSE)</f>
        <v>Petrobras</v>
      </c>
      <c r="BG628" s="112"/>
      <c r="BH628" s="113" t="str">
        <f>VLOOKUP(Tabela2[[#This Row],[SIEMA]],Siema2025,29,FALSE)</f>
        <v>33000167000454</v>
      </c>
      <c r="BI628" s="114" t="s">
        <v>2696</v>
      </c>
      <c r="BJ628" s="109" t="s">
        <v>7097</v>
      </c>
      <c r="BK628" s="106" t="s">
        <v>2696</v>
      </c>
      <c r="BL628" s="143">
        <v>45919</v>
      </c>
      <c r="BM628" s="110">
        <f ca="1">IF(Tabela2[[#This Row],[Data de atendimento do Ibama (considerar o primeiro documento/ação)]]="",_xlfn.DAYS(TODAY(),J628),_xlfn.DAYS(Tabela2[[#This Row],[Data de atendimento do Ibama (considerar o primeiro documento/ação)]],J628))</f>
        <v>19</v>
      </c>
      <c r="BN628" s="110" t="str">
        <f>IF(Tabela2[[#This Row],[Atendido pelo Ibama ("Não" ou "Sim")]]="Não","Preencher", IF(Tabela2[[#This Row],[Atendido pelo Ibama ("Não" ou "Sim")]]="Sim","NA",""))</f>
        <v>NA</v>
      </c>
      <c r="BO628" s="116" t="s">
        <v>7139</v>
      </c>
      <c r="BP628" s="110" t="str">
        <f>IF(Tabela2[[#This Row],[Forma de atendimento (primeiro documento/ação)]]= "Outros (especificar)", "PREENCHER","NA")</f>
        <v>NA</v>
      </c>
      <c r="BQ628" s="108" t="s">
        <v>123</v>
      </c>
      <c r="BR628" s="110" t="str">
        <f>IF(Tabela2[[#This Row],[Equipe do Ibama foi a campo? Houve sobrevoo do Poseidon?]] = "Sim", "PREENCHER","NA")</f>
        <v>NA</v>
      </c>
      <c r="BS628" s="110" t="str">
        <f>IF(Tabela2[[#This Row],[Se sim, foi emitida Ordem de Emergência? (informações vinculada à coluna CK)]] = "Sim", "PREENCHER","NA")</f>
        <v>NA</v>
      </c>
      <c r="BT628" s="110" t="s">
        <v>7099</v>
      </c>
      <c r="BU628" s="110" t="s">
        <v>123</v>
      </c>
      <c r="BV628" s="110" t="s">
        <v>123</v>
      </c>
      <c r="BW628" s="110" t="s">
        <v>123</v>
      </c>
      <c r="BX628" s="108"/>
      <c r="BY628" s="108"/>
      <c r="BZ628" s="106" t="str">
        <f>IF(Tabela2[[#This Row],[Data do documento de encerramento]]="NA","NA",IF(Tabela2[[#This Row],[Data do documento de encerramento]]="","Pendente de conclusão/ encerramento",_xlfn.DAYS(Tabela2[[#This Row],[Data do documento de encerramento]],J628)))</f>
        <v>Pendente de conclusão/ encerramento</v>
      </c>
      <c r="CA628" s="109"/>
      <c r="CB628" s="109"/>
      <c r="CC628" s="117" t="s">
        <v>7189</v>
      </c>
      <c r="CD628" s="109" t="s">
        <v>7426</v>
      </c>
      <c r="CE628" s="109" t="s">
        <v>2696</v>
      </c>
      <c r="CF628" s="109" t="s">
        <v>7147</v>
      </c>
    </row>
    <row r="629" spans="1:84" hidden="1">
      <c r="A629" s="172">
        <v>202591664839</v>
      </c>
      <c r="B629" s="173" t="s">
        <v>9422</v>
      </c>
      <c r="C629" s="110" t="str">
        <f>VLOOKUP(Tabela2[[#This Row],[SIEMA]],Siema2025,4,FALSE)</f>
        <v xml:space="preserve"> AC</v>
      </c>
      <c r="D629" s="108" t="str">
        <f>VLOOKUP(Tabela2[[#This Row],[SIEMA]],Siema2025,3,FALSE)</f>
        <v xml:space="preserve">Cruzeiro do Sul </v>
      </c>
      <c r="E629" s="108" t="str">
        <f>VLOOKUP(Tabela2[[#This Row],[SIEMA]],Siema2025,20,FALSE)</f>
        <v>Próximo à ponte de acesso à cidade de Cruzeiro do Sul/AC</v>
      </c>
      <c r="F629" s="108"/>
      <c r="G629" s="175"/>
      <c r="H629" s="175"/>
      <c r="I629" s="106" t="str">
        <f>VLOOKUP(Tabela2[[#This Row],[SIEMA]],Siema2025,19,FALSE)</f>
        <v/>
      </c>
      <c r="J629" s="107">
        <f>VLOOKUP(Tabela2[[#This Row],[SIEMA]],Siema2025,2,FALSE)</f>
        <v>45901</v>
      </c>
      <c r="K629" s="107" t="str">
        <f>VLOOKUP(Tabela2[[#This Row],[SIEMA]],Siema2025,16,FALSE)</f>
        <v>Segunda</v>
      </c>
      <c r="L629" s="108" t="str">
        <f>IF(Tabela2[[#This Row],[Data]]="","Sem Informação",VLOOKUP(MONTH(Tabela2[[#This Row],[Data]]),'[1]Validação de dados'!$I$1:$J$13,2,0))</f>
        <v>Setembro</v>
      </c>
      <c r="M629" s="106">
        <f>YEAR(Tabela2[[#This Row],[Data]])</f>
        <v>2025</v>
      </c>
      <c r="N629" s="107" t="str">
        <f>VLOOKUP(Tabela2[[#This Row],[SIEMA]],Siema2025,17,FALSE)</f>
        <v>Noturno</v>
      </c>
      <c r="O629" s="107" t="str">
        <f>VLOOKUP(Tabela2[[#This Row],[SIEMA]],Siema2025,5,FALSE)</f>
        <v>Embarcação</v>
      </c>
      <c r="P629" s="106"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29" s="106" t="str">
        <f>VLOOKUP(Tabela2[[#This Row],[SIEMA]],Siema2025,7,FALSE)</f>
        <v/>
      </c>
      <c r="R629" s="106" t="str">
        <f>VLOOKUP(Tabela2[[#This Row],[SIEMA]],Siema2025,10,FALSE)</f>
        <v/>
      </c>
      <c r="S629" s="109" t="str">
        <f>IF(Q629="","", IF(Q629="NC","", IF(Q629="NE","", IF(Q629="NA","",IFERROR(VLOOKUP(Q629,[1]Produtos!$A$1:$C$2319,2,FALSE),"Não Cadastrado")))))</f>
        <v/>
      </c>
      <c r="T629" s="106" t="str">
        <f>VLOOKUP(Tabela2[[#This Row],[SIEMA]],Siema2025,11,FALSE)</f>
        <v xml:space="preserve"> </v>
      </c>
      <c r="U629" s="106" t="str">
        <f>VLOOKUP(Tabela2[[#This Row],[SIEMA]],Siema2025,12,FALSE)</f>
        <v xml:space="preserve"> </v>
      </c>
      <c r="V629" s="106" t="str">
        <f>IF(Q629="","",IF(ISNUMBER(Q629)=FALSE,"Não se aplica",IFERROR(VLOOKUP(Q629,Produtos!$A$1:$C$2319,3,FALSE),"Não Cadastrado")))</f>
        <v/>
      </c>
      <c r="W629" s="106" t="str">
        <f>VLOOKUP(Tabela2[[#This Row],[SIEMA]],Siema2025,10,FALSE)</f>
        <v/>
      </c>
      <c r="X629" s="115" t="str">
        <f>IF(Tabela2[[#This Row],[Origem do acidente]] = "Plataforma", "PREENCHER","NA")</f>
        <v>NA</v>
      </c>
      <c r="Y629" s="111" t="str">
        <f>IF(W629="","", IF(W629="NC","", IF(W629="NE","", IF(W629="NA","",IFERROR(VLOOKUP(W629,Produtos!$A$1:$C$2319,2,FALSE),"Não Cadastrado")))))</f>
        <v/>
      </c>
      <c r="Z629" s="106" t="str">
        <f>VLOOKUP(Tabela2[[#This Row],[SIEMA]],Siema2025,11,FALSE)</f>
        <v xml:space="preserve"> </v>
      </c>
      <c r="AA629" s="106" t="str">
        <f>VLOOKUP(Tabela2[[#This Row],[SIEMA]],Siema2025,12,FALSE)</f>
        <v xml:space="preserve"> </v>
      </c>
      <c r="AB629" s="106" t="str">
        <f>IF(W629="","",IF(ISNUMBER(W629)=FALSE,"Não se aplica",IFERROR(VLOOKUP(W629,Produtos!$A$1:$C$2319,3,FALSE),"Não Cadastrado")))</f>
        <v/>
      </c>
      <c r="AC629" s="106"/>
      <c r="AD629" s="110" t="str">
        <f>IF(Tabela2[[#This Row],[Origem do acidente]] = "Plataforma", "PREENCHER","NA")</f>
        <v>NA</v>
      </c>
      <c r="AE629" s="109" t="str">
        <f>IF(AC629="","", IF(AC629="NC","", IF(AC629="NE","", IF(AC629="NA","",IFERROR(VLOOKUP(AC629,Produtos!$A$1:$C$2319,2,FALSE),"Não Cadastrado")))))</f>
        <v/>
      </c>
      <c r="AF629" s="106"/>
      <c r="AG629" s="106"/>
      <c r="AH629" s="106" t="str">
        <f>IF(AC629="","",IF(ISNUMBER(AC629)=FALSE,"Não se aplica",IFERROR(VLOOKUP(AC629,Produtos!$A$1:$C$2319,3,FALSE),"Não Cadastrado")))</f>
        <v/>
      </c>
      <c r="AI629" s="106"/>
      <c r="AJ629" s="106" t="str">
        <f>VLOOKUP(Tabela2[[#This Row],[SIEMA]],Siema2025,26,FALSE)</f>
        <v>Manutenção de embarcação</v>
      </c>
      <c r="AK629" s="109"/>
      <c r="AL629" s="109"/>
      <c r="AM629" s="109"/>
      <c r="AN629" s="110" t="str">
        <f>VLOOKUP(Tabela2[[#This Row],[SIEMA]],Siema2025,51,FALSE)</f>
        <v/>
      </c>
      <c r="AO629" s="110" t="str">
        <f>VLOOKUP(Tabela2[[#This Row],[SIEMA]],Siema2025,53,FALSE)</f>
        <v/>
      </c>
      <c r="AP629" s="110" t="str">
        <f>VLOOKUP(Tabela2[[#This Row],[SIEMA]],Siema2025,55,FALSE)</f>
        <v/>
      </c>
      <c r="AQ629" s="110" t="str">
        <f>VLOOKUP(Tabela2[[#This Row],[SIEMA]],Siema2025,57,FALSE)</f>
        <v/>
      </c>
      <c r="AR629" s="110" t="str">
        <f>VLOOKUP(Tabela2[[#This Row],[SIEMA]],Siema2025,59,FALSE)</f>
        <v>X</v>
      </c>
      <c r="AS629" s="110" t="str">
        <f>VLOOKUP(Tabela2[[#This Row],[SIEMA]],Siema2025,61,FALSE)</f>
        <v/>
      </c>
      <c r="AT629" s="110" t="str">
        <f>VLOOKUP(Tabela2[[#This Row],[SIEMA]],Siema2025,63,FALSE)</f>
        <v/>
      </c>
      <c r="AU629" s="110" t="str">
        <f>VLOOKUP(Tabela2[[#This Row],[SIEMA]],Siema2025,65,FALSE)</f>
        <v/>
      </c>
      <c r="AV629" s="110" t="str">
        <f>VLOOKUP(Tabela2[[#This Row],[SIEMA]],Siema2025,67,FALSE)</f>
        <v/>
      </c>
      <c r="AW629" s="110" t="str">
        <f>VLOOKUP(Tabela2[[#This Row],[SIEMA]],Siema2025,69,FALSE)</f>
        <v/>
      </c>
      <c r="AX629" s="110" t="str">
        <f>VLOOKUP(Tabela2[[#This Row],[SIEMA]],Siema2025,71,FALSE)</f>
        <v/>
      </c>
      <c r="AY629" s="110" t="str">
        <f>VLOOKUP(Tabela2[[#This Row],[SIEMA]],Siema2025,73,FALSE)</f>
        <v/>
      </c>
      <c r="AZ629" s="110" t="str">
        <f>VLOOKUP(Tabela2[[#This Row],[SIEMA]],Siema2025,75,FALSE)</f>
        <v/>
      </c>
      <c r="BA629" s="110" t="str">
        <f>VLOOKUP(Tabela2[[#This Row],[SIEMA]],Siema2025,77,FALSE)</f>
        <v/>
      </c>
      <c r="BB629" s="110" t="str">
        <f>VLOOKUP(Tabela2[[#This Row],[SIEMA]],Siema2025,79,FALSE)</f>
        <v/>
      </c>
      <c r="BC629" s="110" t="str">
        <f>IF(Tabela2[[#This Row],[Outro(s) ]] = "X", "PREENCHER","NA")</f>
        <v>NA</v>
      </c>
      <c r="BD629" s="110" t="str">
        <f>VLOOKUP(Tabela2[[#This Row],[SIEMA]],Siema2025,82,FALSE)</f>
        <v/>
      </c>
      <c r="BE629" s="110" t="str">
        <f>VLOOKUP(Tabela2[[#This Row],[SIEMA]],Siema2025,81,FALSE)</f>
        <v/>
      </c>
      <c r="BF629" s="112" t="str">
        <f>VLOOKUP(Tabela2[[#This Row],[SIEMA]],Siema2025,28,FALSE)</f>
        <v/>
      </c>
      <c r="BG629" s="112"/>
      <c r="BH629" s="113" t="str">
        <f>VLOOKUP(Tabela2[[#This Row],[SIEMA]],Siema2025,29,FALSE)</f>
        <v/>
      </c>
      <c r="BI629" s="114" t="str">
        <f>VLOOKUP(Tabela2[[#This Row],[SIEMA]],Siema2025,107,FALSE)</f>
        <v>Não</v>
      </c>
      <c r="BJ629" s="109"/>
      <c r="BK629" s="106"/>
      <c r="BL629" s="143"/>
      <c r="BM629" s="110">
        <f ca="1">IF(Tabela2[[#This Row],[Data de atendimento do Ibama (considerar o primeiro documento/ação)]]="",_xlfn.DAYS(TODAY(),J629),_xlfn.DAYS(Tabela2[[#This Row],[Data de atendimento do Ibama (considerar o primeiro documento/ação)]],J629))</f>
        <v>319</v>
      </c>
      <c r="BN629" s="110" t="str">
        <f>IF(Tabela2[[#This Row],[Atendido pelo Ibama ("Não" ou "Sim")]]="Não","Preencher", IF(Tabela2[[#This Row],[Atendido pelo Ibama ("Não" ou "Sim")]]="Sim","NA",""))</f>
        <v/>
      </c>
      <c r="BO629" s="116"/>
      <c r="BP629" s="110" t="str">
        <f>IF(Tabela2[[#This Row],[Forma de atendimento (primeiro documento/ação)]]= "Outros (especificar)", "PREENCHER","NA")</f>
        <v>NA</v>
      </c>
      <c r="BQ629" s="108"/>
      <c r="BR629" s="110" t="str">
        <f>IF(Tabela2[[#This Row],[Equipe do Ibama foi a campo? Houve sobrevoo do Poseidon?]] = "Sim", "PREENCHER","NA")</f>
        <v>NA</v>
      </c>
      <c r="BS629" s="110" t="str">
        <f>IF(Tabela2[[#This Row],[Se sim, foi emitida Ordem de Emergência? (informações vinculada à coluna CK)]] = "Sim", "PREENCHER","NA")</f>
        <v>NA</v>
      </c>
      <c r="BT629" s="110" t="str">
        <f>IF(Tabela2[[#This Row],[Foi elaborado Relatório de Vistoria pelo Ibama? (informações vinculada à coluna CK)]] = "Sim", "PREENCHER","NA")</f>
        <v>NA</v>
      </c>
      <c r="BU629" s="110" t="str">
        <f>IF(Tabela2[[#This Row],[Houve envio de Informações Pós-acidente (preencher "não se aplica" quando de competência estadual/municipal)]] = "Sim", "PREENCHER","NA")</f>
        <v>NA</v>
      </c>
      <c r="BV629" s="110" t="str">
        <f>IF(Tabela2[[#This Row],[Houve avaliação das informações pós-acidente solicitadas/enviadas?]] = "Sim", "PREENCHER","NA")</f>
        <v>NA</v>
      </c>
      <c r="BW629" s="110" t="str">
        <f>IF(Tabela2[[#This Row],[O Ibama aguarda resposta da empresa/OEMA, etc?]] = "Sim", "PREENCHER","NA")</f>
        <v>NA</v>
      </c>
      <c r="BX629" s="108"/>
      <c r="BY629" s="143"/>
      <c r="BZ629" s="106" t="str">
        <f>IF(Tabela2[[#This Row],[Data do documento de encerramento]]="NA","NA",IF(Tabela2[[#This Row],[Data do documento de encerramento]]="","Pendente de conclusão/ encerramento",_xlfn.DAYS(Tabela2[[#This Row],[Data do documento de encerramento]],J629)))</f>
        <v>Pendente de conclusão/ encerramento</v>
      </c>
      <c r="CA629" s="109"/>
      <c r="CB629" s="109"/>
      <c r="CC629" s="117"/>
      <c r="CD629" s="109"/>
      <c r="CE629" s="109"/>
      <c r="CF629" s="109"/>
    </row>
    <row r="630" spans="1:84" ht="30.75" hidden="1">
      <c r="A630" s="172">
        <v>20259261228</v>
      </c>
      <c r="B630" s="173" t="s">
        <v>9423</v>
      </c>
      <c r="C630" s="110" t="str">
        <f>VLOOKUP(Tabela2[[#This Row],[SIEMA]],Siema2025,4,FALSE)</f>
        <v xml:space="preserve"> SC</v>
      </c>
      <c r="D630" s="108" t="str">
        <f>VLOOKUP(Tabela2[[#This Row],[SIEMA]],Siema2025,3,FALSE)</f>
        <v xml:space="preserve">Guaramirim </v>
      </c>
      <c r="E630" s="108" t="str">
        <f>VLOOKUP(Tabela2[[#This Row],[SIEMA]],Siema2025,20,FALSE)</f>
        <v/>
      </c>
      <c r="F630" s="108"/>
      <c r="G630" s="175" t="s">
        <v>9424</v>
      </c>
      <c r="H630" s="175" t="s">
        <v>9425</v>
      </c>
      <c r="I630" s="106" t="s">
        <v>7118</v>
      </c>
      <c r="J630" s="107">
        <f>VLOOKUP(Tabela2[[#This Row],[SIEMA]],Siema2025,2,FALSE)</f>
        <v>45902</v>
      </c>
      <c r="K630" s="107" t="str">
        <f>VLOOKUP(Tabela2[[#This Row],[SIEMA]],Siema2025,16,FALSE)</f>
        <v>Terça</v>
      </c>
      <c r="L630" s="108" t="str">
        <f>IF(Tabela2[[#This Row],[Data]]="","Sem Informação",VLOOKUP(MONTH(Tabela2[[#This Row],[Data]]),'[1]Validação de dados'!$I$1:$J$13,2,0))</f>
        <v>Setembro</v>
      </c>
      <c r="M630" s="106">
        <f>YEAR(Tabela2[[#This Row],[Data]])</f>
        <v>2025</v>
      </c>
      <c r="N630" s="107" t="str">
        <f>VLOOKUP(Tabela2[[#This Row],[SIEMA]],Siema2025,17,FALSE)</f>
        <v>Matutino</v>
      </c>
      <c r="O630" s="107" t="str">
        <f>VLOOKUP(Tabela2[[#This Row],[SIEMA]],Siema2025,5,FALSE)</f>
        <v>Ferrovia</v>
      </c>
      <c r="P630" s="106" t="str">
        <f>VLOOKUP(Tabela2[[#This Row],[SIEMA]],Siema2025,21,FALSE)</f>
        <v/>
      </c>
      <c r="Q630" s="106" t="s">
        <v>7119</v>
      </c>
      <c r="R630" s="106" t="s">
        <v>7119</v>
      </c>
      <c r="S630" s="109" t="s">
        <v>7430</v>
      </c>
      <c r="T630" s="106">
        <v>740</v>
      </c>
      <c r="U630" s="106" t="s">
        <v>7294</v>
      </c>
      <c r="V630" s="106" t="s">
        <v>7119</v>
      </c>
      <c r="W630" s="106"/>
      <c r="X630" s="115"/>
      <c r="Y630" s="111"/>
      <c r="Z630" s="106" t="str">
        <f>VLOOKUP(Tabela2[[#This Row],[SIEMA]],Siema2025,11,FALSE)</f>
        <v/>
      </c>
      <c r="AA630" s="106" t="str">
        <f>VLOOKUP(Tabela2[[#This Row],[SIEMA]],Siema2025,12,FALSE)</f>
        <v/>
      </c>
      <c r="AB630" s="106" t="str">
        <f>IF(W630="","",IF(ISNUMBER(W630)=FALSE,"Não se aplica",IFERROR(VLOOKUP(W630,Produtos!$A$1:$C$2319,3,FALSE),"Não Cadastrado")))</f>
        <v/>
      </c>
      <c r="AC630" s="106"/>
      <c r="AD630" s="110"/>
      <c r="AE630" s="109" t="str">
        <f>IF(AC630="","", IF(AC630="NC","", IF(AC630="NE","", IF(AC630="NA","",IFERROR(VLOOKUP(AC630,Produtos!$A$1:$C$2319,2,FALSE),"Não Cadastrado")))))</f>
        <v/>
      </c>
      <c r="AF630" s="106"/>
      <c r="AG630" s="106"/>
      <c r="AH630" s="106" t="str">
        <f>IF(AC630="","",IF(ISNUMBER(AC630)=FALSE,"Não se aplica",IFERROR(VLOOKUP(AC630,Produtos!$A$1:$C$2319,3,FALSE),"Não Cadastrado")))</f>
        <v/>
      </c>
      <c r="AI630" s="106"/>
      <c r="AJ630" s="106" t="str">
        <f>VLOOKUP(Tabela2[[#This Row],[SIEMA]],Siema2025,26,FALSE)</f>
        <v>Possivel vandalismo, causas sendo levantadas.</v>
      </c>
      <c r="AK630" s="109" t="s">
        <v>7121</v>
      </c>
      <c r="AL630" s="109"/>
      <c r="AM630" s="109"/>
      <c r="AN630" s="110" t="str">
        <f>VLOOKUP(Tabela2[[#This Row],[SIEMA]],Siema2025,51,FALSE)</f>
        <v/>
      </c>
      <c r="AO630" s="110" t="str">
        <f>VLOOKUP(Tabela2[[#This Row],[SIEMA]],Siema2025,53,FALSE)</f>
        <v/>
      </c>
      <c r="AP630" s="110" t="str">
        <f>VLOOKUP(Tabela2[[#This Row],[SIEMA]],Siema2025,55,FALSE)</f>
        <v/>
      </c>
      <c r="AQ630" s="110" t="str">
        <f>VLOOKUP(Tabela2[[#This Row],[SIEMA]],Siema2025,57,FALSE)</f>
        <v/>
      </c>
      <c r="AR630" s="110" t="str">
        <f>VLOOKUP(Tabela2[[#This Row],[SIEMA]],Siema2025,59,FALSE)</f>
        <v/>
      </c>
      <c r="AS630" s="110" t="str">
        <f>VLOOKUP(Tabela2[[#This Row],[SIEMA]],Siema2025,61,FALSE)</f>
        <v/>
      </c>
      <c r="AT630" s="110" t="str">
        <f>VLOOKUP(Tabela2[[#This Row],[SIEMA]],Siema2025,63,FALSE)</f>
        <v/>
      </c>
      <c r="AU630" s="110" t="str">
        <f>VLOOKUP(Tabela2[[#This Row],[SIEMA]],Siema2025,65,FALSE)</f>
        <v>X</v>
      </c>
      <c r="AV630" s="110" t="str">
        <f>VLOOKUP(Tabela2[[#This Row],[SIEMA]],Siema2025,67,FALSE)</f>
        <v/>
      </c>
      <c r="AW630" s="110" t="str">
        <f>VLOOKUP(Tabela2[[#This Row],[SIEMA]],Siema2025,69,FALSE)</f>
        <v/>
      </c>
      <c r="AX630" s="110" t="str">
        <f>VLOOKUP(Tabela2[[#This Row],[SIEMA]],Siema2025,71,FALSE)</f>
        <v/>
      </c>
      <c r="AY630" s="110" t="str">
        <f>VLOOKUP(Tabela2[[#This Row],[SIEMA]],Siema2025,73,FALSE)</f>
        <v/>
      </c>
      <c r="AZ630" s="110" t="str">
        <f>VLOOKUP(Tabela2[[#This Row],[SIEMA]],Siema2025,75,FALSE)</f>
        <v/>
      </c>
      <c r="BA630" s="110" t="str">
        <f>VLOOKUP(Tabela2[[#This Row],[SIEMA]],Siema2025,77,FALSE)</f>
        <v/>
      </c>
      <c r="BB630" s="110" t="str">
        <f>VLOOKUP(Tabela2[[#This Row],[SIEMA]],Siema2025,79,FALSE)</f>
        <v/>
      </c>
      <c r="BC630" s="110" t="str">
        <f>IF(Tabela2[[#This Row],[Outro(s) ]] = "X", "PREENCHER","NA")</f>
        <v>NA</v>
      </c>
      <c r="BD630" s="110" t="str">
        <f>VLOOKUP(Tabela2[[#This Row],[SIEMA]],Siema2025,82,FALSE)</f>
        <v/>
      </c>
      <c r="BE630" s="110" t="str">
        <f>VLOOKUP(Tabela2[[#This Row],[SIEMA]],Siema2025,81,FALSE)</f>
        <v/>
      </c>
      <c r="BF630" s="112" t="s">
        <v>3066</v>
      </c>
      <c r="BG630" s="112" t="s">
        <v>7402</v>
      </c>
      <c r="BH630" s="113" t="str">
        <f>VLOOKUP(Tabela2[[#This Row],[SIEMA]],Siema2025,29,FALSE)</f>
        <v>01258944000550</v>
      </c>
      <c r="BI630" s="114" t="str">
        <f>VLOOKUP(Tabela2[[#This Row],[SIEMA]],Siema2025,107,FALSE)</f>
        <v>Não</v>
      </c>
      <c r="BJ630" s="109" t="s">
        <v>7097</v>
      </c>
      <c r="BK630" s="106" t="s">
        <v>2696</v>
      </c>
      <c r="BL630" s="143">
        <v>45964</v>
      </c>
      <c r="BM630" s="110">
        <f ca="1">IF(Tabela2[[#This Row],[Data de atendimento do Ibama (considerar o primeiro documento/ação)]]="",_xlfn.DAYS(TODAY(),J630),_xlfn.DAYS(Tabela2[[#This Row],[Data de atendimento do Ibama (considerar o primeiro documento/ação)]],J630))</f>
        <v>62</v>
      </c>
      <c r="BN630" s="110" t="str">
        <f>IF(Tabela2[[#This Row],[Atendido pelo Ibama ("Não" ou "Sim")]]="Não","Preencher", IF(Tabela2[[#This Row],[Atendido pelo Ibama ("Não" ou "Sim")]]="Sim","NA",""))</f>
        <v>NA</v>
      </c>
      <c r="BO630" s="116" t="s">
        <v>7403</v>
      </c>
      <c r="BP630" s="110" t="str">
        <f>IF(Tabela2[[#This Row],[Forma de atendimento (primeiro documento/ação)]]= "Outros (especificar)", "PREENCHER","NA")</f>
        <v>NA</v>
      </c>
      <c r="BQ630" s="108" t="s">
        <v>2696</v>
      </c>
      <c r="BR630" s="110" t="s">
        <v>123</v>
      </c>
      <c r="BS630" s="110" t="s">
        <v>2696</v>
      </c>
      <c r="BT630" s="110" t="s">
        <v>7099</v>
      </c>
      <c r="BU630" s="110" t="s">
        <v>2696</v>
      </c>
      <c r="BV630" s="110" t="s">
        <v>123</v>
      </c>
      <c r="BW630" s="110" t="s">
        <v>123</v>
      </c>
      <c r="BX630" s="108" t="s">
        <v>7119</v>
      </c>
      <c r="BY630" s="108"/>
      <c r="BZ630" s="106" t="str">
        <f>IF(Tabela2[[#This Row],[Data do documento de encerramento]]="NA","NA",IF(Tabela2[[#This Row],[Data do documento de encerramento]]="","Pendente de conclusão/ encerramento",_xlfn.DAYS(Tabela2[[#This Row],[Data do documento de encerramento]],J630)))</f>
        <v>Pendente de conclusão/ encerramento</v>
      </c>
      <c r="CA630" s="109" t="s">
        <v>9426</v>
      </c>
      <c r="CB630" s="109"/>
      <c r="CC630" s="109"/>
      <c r="CD630" s="109"/>
      <c r="CE630" s="109"/>
      <c r="CF630" s="109"/>
    </row>
    <row r="631" spans="1:84" ht="30.75" hidden="1">
      <c r="A631" s="172">
        <v>20259328853</v>
      </c>
      <c r="B631" s="173" t="s">
        <v>9427</v>
      </c>
      <c r="C631" s="110" t="str">
        <f>VLOOKUP(Tabela2[[#This Row],[SIEMA]],Siema2025,4,FALSE)</f>
        <v xml:space="preserve"> GO</v>
      </c>
      <c r="D631" s="108" t="str">
        <f>VLOOKUP(Tabela2[[#This Row],[SIEMA]],Siema2025,3,FALSE)</f>
        <v xml:space="preserve">Alexânia </v>
      </c>
      <c r="E631" s="108" t="s">
        <v>9279</v>
      </c>
      <c r="F631" s="108" t="s">
        <v>9428</v>
      </c>
      <c r="G631" s="108" t="s">
        <v>9429</v>
      </c>
      <c r="H631" s="108" t="s">
        <v>9430</v>
      </c>
      <c r="I631" s="106" t="s">
        <v>7118</v>
      </c>
      <c r="J631" s="107">
        <f>VLOOKUP(Tabela2[[#This Row],[SIEMA]],Siema2025,2,FALSE)</f>
        <v>45902</v>
      </c>
      <c r="K631" s="107" t="str">
        <f>VLOOKUP(Tabela2[[#This Row],[SIEMA]],Siema2025,16,FALSE)</f>
        <v>Terça</v>
      </c>
      <c r="L631" s="108" t="str">
        <f>IF(Tabela2[[#This Row],[Data]]="","Sem Informação",VLOOKUP(MONTH(Tabela2[[#This Row],[Data]]),'[1]Validação de dados'!$I$1:$J$13,2,0))</f>
        <v>Setembro</v>
      </c>
      <c r="M631" s="106">
        <f>YEAR(Tabela2[[#This Row],[Data]])</f>
        <v>2025</v>
      </c>
      <c r="N631" s="107" t="str">
        <f>VLOOKUP(Tabela2[[#This Row],[SIEMA]],Siema2025,17,FALSE)</f>
        <v>Noturno</v>
      </c>
      <c r="O631" s="107" t="str">
        <f>VLOOKUP(Tabela2[[#This Row],[SIEMA]],Siema2025,5,FALSE)</f>
        <v>Rodovia</v>
      </c>
      <c r="P631" s="106"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31" s="106">
        <v>1170</v>
      </c>
      <c r="R631" s="106" t="str">
        <f>VLOOKUP(Tabela2[[#This Row],[SIEMA]],Siema2025,10,FALSE)</f>
        <v/>
      </c>
      <c r="S631" s="109" t="str">
        <f>IF(Q631="","", IF(Q631="NC","", IF(Q631="NE","", IF(Q631="NA","",IFERROR(VLOOKUP(Q631,[1]Produtos!$A$1:$C$2319,2,FALSE),"Não Cadastrado")))))</f>
        <v>ÁLCOOL ETÍLICO, ETANOL</v>
      </c>
      <c r="T631" s="106">
        <v>46.81</v>
      </c>
      <c r="U631" s="106" t="s">
        <v>7294</v>
      </c>
      <c r="V631" s="106">
        <f>IF(Q631="","",IF(ISNUMBER(Q631)=FALSE,"Não se aplica",IFERROR(VLOOKUP(Q631,Produtos!$A$1:$C$2319,3,FALSE),"Não Cadastrado")))</f>
        <v>3</v>
      </c>
      <c r="W631" s="106" t="str">
        <f>VLOOKUP(Tabela2[[#This Row],[SIEMA]],Siema2025,10,FALSE)</f>
        <v/>
      </c>
      <c r="X631" s="115" t="str">
        <f>IF(Tabela2[[#This Row],[Origem do acidente]] = "Plataforma", "PREENCHER","NA")</f>
        <v>NA</v>
      </c>
      <c r="Y631" s="111" t="str">
        <f>IF(W631="","", IF(W631="NC","", IF(W631="NE","", IF(W631="NA","",IFERROR(VLOOKUP(W631,Produtos!$A$1:$C$2319,2,FALSE),"Não Cadastrado")))))</f>
        <v/>
      </c>
      <c r="Z631" s="106" t="str">
        <f>VLOOKUP(Tabela2[[#This Row],[SIEMA]],Siema2025,11,FALSE)</f>
        <v xml:space="preserve"> </v>
      </c>
      <c r="AA631" s="106" t="str">
        <f>VLOOKUP(Tabela2[[#This Row],[SIEMA]],Siema2025,12,FALSE)</f>
        <v xml:space="preserve"> </v>
      </c>
      <c r="AB631" s="106" t="str">
        <f>IF(W631="","",IF(ISNUMBER(W631)=FALSE,"Não se aplica",IFERROR(VLOOKUP(W631,Produtos!$A$1:$C$2319,3,FALSE),"Não Cadastrado")))</f>
        <v/>
      </c>
      <c r="AC631" s="106"/>
      <c r="AD631" s="110" t="str">
        <f>IF(Tabela2[[#This Row],[Origem do acidente]] = "Plataforma", "PREENCHER","NA")</f>
        <v>NA</v>
      </c>
      <c r="AE631" s="109" t="str">
        <f>IF(AC631="","", IF(AC631="NC","", IF(AC631="NE","", IF(AC631="NA","",IFERROR(VLOOKUP(AC631,Produtos!$A$1:$C$2319,2,FALSE),"Não Cadastrado")))))</f>
        <v/>
      </c>
      <c r="AF631" s="106"/>
      <c r="AG631" s="106"/>
      <c r="AH631" s="106" t="str">
        <f>IF(AC631="","",IF(ISNUMBER(AC631)=FALSE,"Não se aplica",IFERROR(VLOOKUP(AC631,Produtos!$A$1:$C$2319,3,FALSE),"Não Cadastrado")))</f>
        <v/>
      </c>
      <c r="AI631" s="106"/>
      <c r="AJ631" s="106" t="s">
        <v>9431</v>
      </c>
      <c r="AK631" s="109" t="s">
        <v>7356</v>
      </c>
      <c r="AL631" s="109" t="s">
        <v>7343</v>
      </c>
      <c r="AM631" s="109"/>
      <c r="AN631" s="110" t="str">
        <f>VLOOKUP(Tabela2[[#This Row],[SIEMA]],Siema2025,51,FALSE)</f>
        <v/>
      </c>
      <c r="AO631" s="110" t="str">
        <f>VLOOKUP(Tabela2[[#This Row],[SIEMA]],Siema2025,53,FALSE)</f>
        <v/>
      </c>
      <c r="AP631" s="110" t="str">
        <f>VLOOKUP(Tabela2[[#This Row],[SIEMA]],Siema2025,55,FALSE)</f>
        <v/>
      </c>
      <c r="AQ631" s="110" t="str">
        <f>VLOOKUP(Tabela2[[#This Row],[SIEMA]],Siema2025,57,FALSE)</f>
        <v/>
      </c>
      <c r="AR631" s="110" t="str">
        <f>VLOOKUP(Tabela2[[#This Row],[SIEMA]],Siema2025,59,FALSE)</f>
        <v/>
      </c>
      <c r="AS631" s="110" t="str">
        <f>VLOOKUP(Tabela2[[#This Row],[SIEMA]],Siema2025,61,FALSE)</f>
        <v/>
      </c>
      <c r="AT631" s="110" t="str">
        <f>VLOOKUP(Tabela2[[#This Row],[SIEMA]],Siema2025,63,FALSE)</f>
        <v/>
      </c>
      <c r="AU631" s="110" t="str">
        <f>VLOOKUP(Tabela2[[#This Row],[SIEMA]],Siema2025,65,FALSE)</f>
        <v/>
      </c>
      <c r="AV631" s="110" t="str">
        <f>VLOOKUP(Tabela2[[#This Row],[SIEMA]],Siema2025,67,FALSE)</f>
        <v/>
      </c>
      <c r="AW631" s="110" t="str">
        <f>VLOOKUP(Tabela2[[#This Row],[SIEMA]],Siema2025,69,FALSE)</f>
        <v/>
      </c>
      <c r="AX631" s="110" t="str">
        <f>VLOOKUP(Tabela2[[#This Row],[SIEMA]],Siema2025,71,FALSE)</f>
        <v/>
      </c>
      <c r="AY631" s="110" t="str">
        <f>VLOOKUP(Tabela2[[#This Row],[SIEMA]],Siema2025,73,FALSE)</f>
        <v/>
      </c>
      <c r="AZ631" s="110" t="str">
        <f>VLOOKUP(Tabela2[[#This Row],[SIEMA]],Siema2025,75,FALSE)</f>
        <v/>
      </c>
      <c r="BA631" s="110" t="str">
        <f>VLOOKUP(Tabela2[[#This Row],[SIEMA]],Siema2025,77,FALSE)</f>
        <v/>
      </c>
      <c r="BB631" s="110"/>
      <c r="BC631" s="110" t="str">
        <f>IF(Tabela2[[#This Row],[Outro(s) ]] = "X", "PREENCHER","NA")</f>
        <v>NA</v>
      </c>
      <c r="BD631" s="110" t="str">
        <f>VLOOKUP(Tabela2[[#This Row],[SIEMA]],Siema2025,82,FALSE)</f>
        <v/>
      </c>
      <c r="BE631" s="110" t="s">
        <v>7176</v>
      </c>
      <c r="BF631" s="112" t="str">
        <f>VLOOKUP(Tabela2[[#This Row],[SIEMA]],Siema2025,28,FALSE)</f>
        <v>TRANSPREX TRANSPORTADORA LTDA</v>
      </c>
      <c r="BG631" s="112"/>
      <c r="BH631" s="113" t="str">
        <f>VLOOKUP(Tabela2[[#This Row],[SIEMA]],Siema2025,29,FALSE)</f>
        <v>33431854000343</v>
      </c>
      <c r="BI631" s="114" t="str">
        <f>VLOOKUP(Tabela2[[#This Row],[SIEMA]],Siema2025,107,FALSE)</f>
        <v>Não</v>
      </c>
      <c r="BJ631" s="109" t="s">
        <v>7097</v>
      </c>
      <c r="BK631" s="106" t="s">
        <v>2696</v>
      </c>
      <c r="BL631" s="143">
        <v>45923</v>
      </c>
      <c r="BM631" s="110">
        <f ca="1">IF(Tabela2[[#This Row],[Data de atendimento do Ibama (considerar o primeiro documento/ação)]]="",_xlfn.DAYS(TODAY(),J631),_xlfn.DAYS(Tabela2[[#This Row],[Data de atendimento do Ibama (considerar o primeiro documento/ação)]],J631))</f>
        <v>21</v>
      </c>
      <c r="BN631" s="110" t="str">
        <f>IF(Tabela2[[#This Row],[Atendido pelo Ibama ("Não" ou "Sim")]]="Não","Preencher", IF(Tabela2[[#This Row],[Atendido pelo Ibama ("Não" ou "Sim")]]="Sim","NA",""))</f>
        <v>NA</v>
      </c>
      <c r="BO631" s="116" t="s">
        <v>7123</v>
      </c>
      <c r="BP631" s="110" t="s">
        <v>7183</v>
      </c>
      <c r="BQ631" s="108" t="s">
        <v>123</v>
      </c>
      <c r="BR631" s="110" t="str">
        <f>IF(Tabela2[[#This Row],[Equipe do Ibama foi a campo? Houve sobrevoo do Poseidon?]] = "Sim", "PREENCHER","NA")</f>
        <v>NA</v>
      </c>
      <c r="BS631" s="110" t="str">
        <f>IF(Tabela2[[#This Row],[Se sim, foi emitida Ordem de Emergência? (informações vinculada à coluna CK)]] = "Sim", "PREENCHER","NA")</f>
        <v>NA</v>
      </c>
      <c r="BT631" s="110" t="s">
        <v>7215</v>
      </c>
      <c r="BU631" s="110" t="str">
        <f>IF(Tabela2[[#This Row],[Houve envio de Informações Pós-acidente (preencher "não se aplica" quando de competência estadual/municipal)]] = "Sim", "PREENCHER","NA")</f>
        <v>NA</v>
      </c>
      <c r="BV631" s="110" t="str">
        <f>IF(Tabela2[[#This Row],[Houve avaliação das informações pós-acidente solicitadas/enviadas?]] = "Sim", "PREENCHER","NA")</f>
        <v>NA</v>
      </c>
      <c r="BW631" s="110" t="s">
        <v>2696</v>
      </c>
      <c r="BX631" s="108" t="s">
        <v>7100</v>
      </c>
      <c r="BY631" s="143">
        <v>45923</v>
      </c>
      <c r="BZ631" s="106">
        <f>IF(Tabela2[[#This Row],[Data do documento de encerramento]]="NA","NA",IF(Tabela2[[#This Row],[Data do documento de encerramento]]="","Pendente de conclusão/ encerramento",_xlfn.DAYS(Tabela2[[#This Row],[Data do documento de encerramento]],J631)))</f>
        <v>21</v>
      </c>
      <c r="CA631" s="109" t="s">
        <v>9432</v>
      </c>
      <c r="CB631" s="109"/>
      <c r="CC631" s="109"/>
      <c r="CD631" s="109"/>
      <c r="CE631" s="109"/>
      <c r="CF631" s="109"/>
    </row>
    <row r="632" spans="1:84" ht="45.75">
      <c r="A632" s="172">
        <v>20259461240</v>
      </c>
      <c r="B632" s="173" t="s">
        <v>9433</v>
      </c>
      <c r="C632" s="110" t="s">
        <v>7133</v>
      </c>
      <c r="D632" s="108" t="s">
        <v>637</v>
      </c>
      <c r="E632" s="29" t="s">
        <v>7574</v>
      </c>
      <c r="F632" s="108"/>
      <c r="G632" s="175" t="s">
        <v>9434</v>
      </c>
      <c r="H632" s="175" t="s">
        <v>9435</v>
      </c>
      <c r="I632" s="106" t="str">
        <f>VLOOKUP(Tabela2[[#This Row],[SIEMA]],Siema2025,19,FALSE)</f>
        <v>Campos</v>
      </c>
      <c r="J632" s="107">
        <f>VLOOKUP(Tabela2[[#This Row],[SIEMA]],Siema2025,2,FALSE)</f>
        <v>45903</v>
      </c>
      <c r="K632" s="107" t="str">
        <f>VLOOKUP(Tabela2[[#This Row],[SIEMA]],Siema2025,16,FALSE)</f>
        <v>Quarta</v>
      </c>
      <c r="L632" s="108" t="str">
        <f>IF(Tabela2[[#This Row],[Data]]="","Sem Informação",VLOOKUP(MONTH(Tabela2[[#This Row],[Data]]),'[1]Validação de dados'!$I$1:$J$13,2,0))</f>
        <v>Setembro</v>
      </c>
      <c r="M632" s="106">
        <f>YEAR(Tabela2[[#This Row],[Data]])</f>
        <v>2025</v>
      </c>
      <c r="N632" s="107" t="str">
        <f>VLOOKUP(Tabela2[[#This Row],[SIEMA]],Siema2025,17,FALSE)</f>
        <v>Noturno</v>
      </c>
      <c r="O632" s="107" t="s">
        <v>111</v>
      </c>
      <c r="P632" s="106" t="str">
        <f>VLOOKUP(Tabela2[[#This Row],[SIEMA]],Siema2025,21,FALSE)</f>
        <v>Poço 7-JUB-65H-RJS</v>
      </c>
      <c r="Q632" s="106" t="s">
        <v>637</v>
      </c>
      <c r="R632" s="106" t="s">
        <v>7137</v>
      </c>
      <c r="S632" s="109" t="s">
        <v>7138</v>
      </c>
      <c r="T632" s="106" t="str">
        <f>VLOOKUP(Tabela2[[#This Row],[SIEMA]],Siema2025,11,FALSE)</f>
        <v>0.006</v>
      </c>
      <c r="U632" s="106" t="str">
        <f>VLOOKUP(Tabela2[[#This Row],[SIEMA]],Siema2025,12,FALSE)</f>
        <v>M3</v>
      </c>
      <c r="V632" s="106" t="str">
        <f>IF(Q632="","",IF(ISNUMBER(Q632)=FALSE,"Não se aplica",IFERROR(VLOOKUP(Q632,Produtos!$A$1:$C$2319,3,FALSE),"Não Cadastrado")))</f>
        <v>Não se aplica</v>
      </c>
      <c r="W632" s="106"/>
      <c r="X632" s="115"/>
      <c r="Y632" s="111" t="str">
        <f>IF(W632="","", IF(W632="NC","", IF(W632="NE","", IF(W632="NA","",IFERROR(VLOOKUP(W632,Produtos!$A$1:$C$2319,2,FALSE),"Não Cadastrado")))))</f>
        <v/>
      </c>
      <c r="Z632" s="106"/>
      <c r="AA632" s="106"/>
      <c r="AB632" s="106" t="str">
        <f>IF(W632="","",IF(ISNUMBER(W632)=FALSE,"Não se aplica",IFERROR(VLOOKUP(W632,Produtos!$A$1:$C$2319,3,FALSE),"Não Cadastrado")))</f>
        <v/>
      </c>
      <c r="AC632" s="106"/>
      <c r="AD632" s="110"/>
      <c r="AE632" s="109" t="str">
        <f>IF(AC632="","", IF(AC632="NC","", IF(AC632="NE","", IF(AC632="NA","",IFERROR(VLOOKUP(AC632,Produtos!$A$1:$C$2319,2,FALSE),"Não Cadastrado")))))</f>
        <v/>
      </c>
      <c r="AF632" s="106"/>
      <c r="AG632" s="106"/>
      <c r="AH632" s="106" t="str">
        <f>IF(AC632="","",IF(ISNUMBER(AC632)=FALSE,"Não se aplica",IFERROR(VLOOKUP(AC632,Produtos!$A$1:$C$2319,3,FALSE),"Não Cadastrado")))</f>
        <v/>
      </c>
      <c r="AI632" s="106"/>
      <c r="AJ632" s="106"/>
      <c r="AK632" s="109" t="s">
        <v>7096</v>
      </c>
      <c r="AL632" s="109"/>
      <c r="AM632" s="109"/>
      <c r="AN632" s="110" t="str">
        <f>VLOOKUP(Tabela2[[#This Row],[SIEMA]],Siema2025,51,FALSE)</f>
        <v/>
      </c>
      <c r="AO632" s="110" t="str">
        <f>VLOOKUP(Tabela2[[#This Row],[SIEMA]],Siema2025,53,FALSE)</f>
        <v/>
      </c>
      <c r="AP632" s="110" t="str">
        <f>VLOOKUP(Tabela2[[#This Row],[SIEMA]],Siema2025,55,FALSE)</f>
        <v/>
      </c>
      <c r="AQ632" s="110" t="str">
        <f>VLOOKUP(Tabela2[[#This Row],[SIEMA]],Siema2025,57,FALSE)</f>
        <v/>
      </c>
      <c r="AR632" s="110" t="str">
        <f>VLOOKUP(Tabela2[[#This Row],[SIEMA]],Siema2025,59,FALSE)</f>
        <v/>
      </c>
      <c r="AS632" s="110" t="str">
        <f>VLOOKUP(Tabela2[[#This Row],[SIEMA]],Siema2025,61,FALSE)</f>
        <v>X</v>
      </c>
      <c r="AT632" s="110" t="str">
        <f>VLOOKUP(Tabela2[[#This Row],[SIEMA]],Siema2025,63,FALSE)</f>
        <v/>
      </c>
      <c r="AU632" s="110" t="str">
        <f>VLOOKUP(Tabela2[[#This Row],[SIEMA]],Siema2025,65,FALSE)</f>
        <v/>
      </c>
      <c r="AV632" s="110" t="str">
        <f>VLOOKUP(Tabela2[[#This Row],[SIEMA]],Siema2025,67,FALSE)</f>
        <v/>
      </c>
      <c r="AW632" s="110" t="str">
        <f>VLOOKUP(Tabela2[[#This Row],[SIEMA]],Siema2025,69,FALSE)</f>
        <v/>
      </c>
      <c r="AX632" s="110" t="str">
        <f>VLOOKUP(Tabela2[[#This Row],[SIEMA]],Siema2025,71,FALSE)</f>
        <v/>
      </c>
      <c r="AY632" s="110" t="str">
        <f>VLOOKUP(Tabela2[[#This Row],[SIEMA]],Siema2025,73,FALSE)</f>
        <v/>
      </c>
      <c r="AZ632" s="110" t="str">
        <f>VLOOKUP(Tabela2[[#This Row],[SIEMA]],Siema2025,75,FALSE)</f>
        <v/>
      </c>
      <c r="BA632" s="110" t="str">
        <f>VLOOKUP(Tabela2[[#This Row],[SIEMA]],Siema2025,77,FALSE)</f>
        <v/>
      </c>
      <c r="BB632" s="110" t="str">
        <f>VLOOKUP(Tabela2[[#This Row],[SIEMA]],Siema2025,79,FALSE)</f>
        <v/>
      </c>
      <c r="BC632" s="110" t="str">
        <f>IF(Tabela2[[#This Row],[Outro(s) ]] = "X", "PREENCHER","NA")</f>
        <v>NA</v>
      </c>
      <c r="BD632" s="110" t="str">
        <f>VLOOKUP(Tabela2[[#This Row],[SIEMA]],Siema2025,82,FALSE)</f>
        <v/>
      </c>
      <c r="BE632" s="110" t="str">
        <f>VLOOKUP(Tabela2[[#This Row],[SIEMA]],Siema2025,81,FALSE)</f>
        <v/>
      </c>
      <c r="BF632" s="112" t="str">
        <f>VLOOKUP(Tabela2[[#This Row],[SIEMA]],Siema2025,28,FALSE)</f>
        <v>Petrobras</v>
      </c>
      <c r="BG632" s="112"/>
      <c r="BH632" s="113" t="str">
        <f>VLOOKUP(Tabela2[[#This Row],[SIEMA]],Siema2025,29,FALSE)</f>
        <v>33000167000454</v>
      </c>
      <c r="BI632" s="114" t="str">
        <f>VLOOKUP(Tabela2[[#This Row],[SIEMA]],Siema2025,107,FALSE)</f>
        <v>Não</v>
      </c>
      <c r="BJ632" s="109" t="s">
        <v>7097</v>
      </c>
      <c r="BK632" s="106" t="s">
        <v>2696</v>
      </c>
      <c r="BL632" s="143">
        <v>45919</v>
      </c>
      <c r="BM632" s="110">
        <f ca="1">IF(Tabela2[[#This Row],[Data de atendimento do Ibama (considerar o primeiro documento/ação)]]="",_xlfn.DAYS(TODAY(),J632),_xlfn.DAYS(Tabela2[[#This Row],[Data de atendimento do Ibama (considerar o primeiro documento/ação)]],J632))</f>
        <v>16</v>
      </c>
      <c r="BN632" s="110" t="str">
        <f>IF(Tabela2[[#This Row],[Atendido pelo Ibama ("Não" ou "Sim")]]="Não","Preencher", IF(Tabela2[[#This Row],[Atendido pelo Ibama ("Não" ou "Sim")]]="Sim","NA",""))</f>
        <v>NA</v>
      </c>
      <c r="BO632" s="116" t="s">
        <v>7139</v>
      </c>
      <c r="BP632" s="110" t="str">
        <f>IF(Tabela2[[#This Row],[Forma de atendimento (primeiro documento/ação)]]= "Outros (especificar)", "PREENCHER","NA")</f>
        <v>NA</v>
      </c>
      <c r="BQ632" s="108" t="s">
        <v>123</v>
      </c>
      <c r="BR632" s="110" t="str">
        <f>IF(Tabela2[[#This Row],[Equipe do Ibama foi a campo? Houve sobrevoo do Poseidon?]] = "Sim", "PREENCHER","NA")</f>
        <v>NA</v>
      </c>
      <c r="BS632" s="110" t="str">
        <f>IF(Tabela2[[#This Row],[Se sim, foi emitida Ordem de Emergência? (informações vinculada à coluna CK)]] = "Sim", "PREENCHER","NA")</f>
        <v>NA</v>
      </c>
      <c r="BT632" s="110" t="s">
        <v>7099</v>
      </c>
      <c r="BU632" s="110" t="s">
        <v>123</v>
      </c>
      <c r="BV632" s="110" t="s">
        <v>123</v>
      </c>
      <c r="BW632" s="110" t="s">
        <v>123</v>
      </c>
      <c r="BX632" s="108"/>
      <c r="BY632" s="108"/>
      <c r="BZ632" s="106" t="str">
        <f>IF(Tabela2[[#This Row],[Data do documento de encerramento]]="NA","NA",IF(Tabela2[[#This Row],[Data do documento de encerramento]]="","Pendente de conclusão/ encerramento",_xlfn.DAYS(Tabela2[[#This Row],[Data do documento de encerramento]],J632)))</f>
        <v>Pendente de conclusão/ encerramento</v>
      </c>
      <c r="CA632" s="109"/>
      <c r="CB632" s="149"/>
      <c r="CC632" s="150" t="s">
        <v>7140</v>
      </c>
      <c r="CD632" s="150" t="s">
        <v>123</v>
      </c>
      <c r="CE632" s="109" t="s">
        <v>123</v>
      </c>
      <c r="CF632" s="109" t="s">
        <v>7141</v>
      </c>
    </row>
    <row r="633" spans="1:84" ht="76.5" hidden="1">
      <c r="A633" s="172">
        <v>20259475647</v>
      </c>
      <c r="B633" s="173" t="s">
        <v>9436</v>
      </c>
      <c r="C633" s="110" t="str">
        <f>VLOOKUP(Tabela2[[#This Row],[SIEMA]],Siema2025,4,FALSE)</f>
        <v xml:space="preserve"> MA</v>
      </c>
      <c r="D633" s="108" t="str">
        <f>VLOOKUP(Tabela2[[#This Row],[SIEMA]],Siema2025,3,FALSE)</f>
        <v xml:space="preserve">Açailândia </v>
      </c>
      <c r="E633" s="108" t="str">
        <f>VLOOKUP(Tabela2[[#This Row],[SIEMA]],Siema2025,20,FALSE)</f>
        <v>km 513, Estrada de Ferro Carajás (Pátio da Floresta)</v>
      </c>
      <c r="F633" s="108"/>
      <c r="G633" s="108" t="s">
        <v>9437</v>
      </c>
      <c r="H633" s="108" t="s">
        <v>9438</v>
      </c>
      <c r="I633" s="106" t="s">
        <v>7118</v>
      </c>
      <c r="J633" s="107">
        <f>VLOOKUP(Tabela2[[#This Row],[SIEMA]],Siema2025,2,FALSE)</f>
        <v>45904</v>
      </c>
      <c r="K633" s="107" t="str">
        <f>VLOOKUP(Tabela2[[#This Row],[SIEMA]],Siema2025,16,FALSE)</f>
        <v>Quinta</v>
      </c>
      <c r="L633" s="108" t="str">
        <f>IF(Tabela2[[#This Row],[Data]]="","Sem Informação",VLOOKUP(MONTH(Tabela2[[#This Row],[Data]]),'[1]Validação de dados'!$I$1:$J$13,2,0))</f>
        <v>Setembro</v>
      </c>
      <c r="M633" s="106">
        <f>YEAR(Tabela2[[#This Row],[Data]])</f>
        <v>2025</v>
      </c>
      <c r="N633" s="107" t="str">
        <f>VLOOKUP(Tabela2[[#This Row],[SIEMA]],Siema2025,17,FALSE)</f>
        <v>Vespertino</v>
      </c>
      <c r="O633" s="107" t="str">
        <f>VLOOKUP(Tabela2[[#This Row],[SIEMA]],Siema2025,5,FALSE)</f>
        <v>Ferrovia</v>
      </c>
      <c r="P633" s="106"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33" s="106" t="s">
        <v>7119</v>
      </c>
      <c r="R633" s="106" t="s">
        <v>7119</v>
      </c>
      <c r="S633" s="109" t="s">
        <v>7119</v>
      </c>
      <c r="T633" s="106" t="s">
        <v>7119</v>
      </c>
      <c r="U633" s="106" t="str">
        <f>VLOOKUP(Tabela2[[#This Row],[SIEMA]],Siema2025,12,FALSE)</f>
        <v xml:space="preserve"> </v>
      </c>
      <c r="V633" s="106" t="s">
        <v>7119</v>
      </c>
      <c r="W633" s="106" t="str">
        <f>VLOOKUP(Tabela2[[#This Row],[SIEMA]],Siema2025,10,FALSE)</f>
        <v/>
      </c>
      <c r="X633" s="115"/>
      <c r="Y633" s="111" t="str">
        <f>IF(W633="","", IF(W633="NC","", IF(W633="NE","", IF(W633="NA","",IFERROR(VLOOKUP(W633,Produtos!$A$1:$C$2319,2,FALSE),"Não Cadastrado")))))</f>
        <v/>
      </c>
      <c r="Z633" s="106" t="str">
        <f>VLOOKUP(Tabela2[[#This Row],[SIEMA]],Siema2025,11,FALSE)</f>
        <v xml:space="preserve"> </v>
      </c>
      <c r="AA633" s="106" t="str">
        <f>VLOOKUP(Tabela2[[#This Row],[SIEMA]],Siema2025,12,FALSE)</f>
        <v xml:space="preserve"> </v>
      </c>
      <c r="AB633" s="106" t="str">
        <f>IF(W633="","",IF(ISNUMBER(W633)=FALSE,"Não se aplica",IFERROR(VLOOKUP(W633,Produtos!$A$1:$C$2319,3,FALSE),"Não Cadastrado")))</f>
        <v/>
      </c>
      <c r="AC633" s="106"/>
      <c r="AD633" s="110"/>
      <c r="AE633" s="109" t="str">
        <f>IF(AC633="","", IF(AC633="NC","", IF(AC633="NE","", IF(AC633="NA","",IFERROR(VLOOKUP(AC633,Produtos!$A$1:$C$2319,2,FALSE),"Não Cadastrado")))))</f>
        <v/>
      </c>
      <c r="AF633" s="106"/>
      <c r="AG633" s="106"/>
      <c r="AH633" s="106" t="str">
        <f>IF(AC633="","",IF(ISNUMBER(AC633)=FALSE,"Não se aplica",IFERROR(VLOOKUP(AC633,Produtos!$A$1:$C$2319,3,FALSE),"Não Cadastrado")))</f>
        <v/>
      </c>
      <c r="AI633" s="106"/>
      <c r="AJ633" s="106"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33" s="109" t="s">
        <v>7827</v>
      </c>
      <c r="AL633" s="109"/>
      <c r="AM633" s="109"/>
      <c r="AN633" s="110" t="str">
        <f>VLOOKUP(Tabela2[[#This Row],[SIEMA]],Siema2025,51,FALSE)</f>
        <v/>
      </c>
      <c r="AO633" s="110" t="str">
        <f>VLOOKUP(Tabela2[[#This Row],[SIEMA]],Siema2025,53,FALSE)</f>
        <v/>
      </c>
      <c r="AP633" s="110" t="str">
        <f>VLOOKUP(Tabela2[[#This Row],[SIEMA]],Siema2025,55,FALSE)</f>
        <v/>
      </c>
      <c r="AQ633" s="110" t="str">
        <f>VLOOKUP(Tabela2[[#This Row],[SIEMA]],Siema2025,57,FALSE)</f>
        <v/>
      </c>
      <c r="AR633" s="110" t="str">
        <f>VLOOKUP(Tabela2[[#This Row],[SIEMA]],Siema2025,59,FALSE)</f>
        <v/>
      </c>
      <c r="AS633" s="110" t="str">
        <f>VLOOKUP(Tabela2[[#This Row],[SIEMA]],Siema2025,61,FALSE)</f>
        <v/>
      </c>
      <c r="AT633" s="110" t="str">
        <f>VLOOKUP(Tabela2[[#This Row],[SIEMA]],Siema2025,63,FALSE)</f>
        <v/>
      </c>
      <c r="AU633" s="110" t="str">
        <f>VLOOKUP(Tabela2[[#This Row],[SIEMA]],Siema2025,65,FALSE)</f>
        <v>X</v>
      </c>
      <c r="AV633" s="110" t="str">
        <f>VLOOKUP(Tabela2[[#This Row],[SIEMA]],Siema2025,67,FALSE)</f>
        <v/>
      </c>
      <c r="AW633" s="110" t="str">
        <f>VLOOKUP(Tabela2[[#This Row],[SIEMA]],Siema2025,69,FALSE)</f>
        <v/>
      </c>
      <c r="AX633" s="110" t="str">
        <f>VLOOKUP(Tabela2[[#This Row],[SIEMA]],Siema2025,71,FALSE)</f>
        <v/>
      </c>
      <c r="AY633" s="110" t="str">
        <f>VLOOKUP(Tabela2[[#This Row],[SIEMA]],Siema2025,73,FALSE)</f>
        <v/>
      </c>
      <c r="AZ633" s="110" t="str">
        <f>VLOOKUP(Tabela2[[#This Row],[SIEMA]],Siema2025,75,FALSE)</f>
        <v/>
      </c>
      <c r="BA633" s="110" t="str">
        <f>VLOOKUP(Tabela2[[#This Row],[SIEMA]],Siema2025,77,FALSE)</f>
        <v/>
      </c>
      <c r="BB633" s="110" t="str">
        <f>VLOOKUP(Tabela2[[#This Row],[SIEMA]],Siema2025,79,FALSE)</f>
        <v/>
      </c>
      <c r="BC633" s="110" t="str">
        <f>IF(Tabela2[[#This Row],[Outro(s) ]] = "X", "PREENCHER","NA")</f>
        <v>NA</v>
      </c>
      <c r="BD633" s="110" t="str">
        <f>VLOOKUP(Tabela2[[#This Row],[SIEMA]],Siema2025,82,FALSE)</f>
        <v/>
      </c>
      <c r="BE633" s="110" t="str">
        <f>VLOOKUP(Tabela2[[#This Row],[SIEMA]],Siema2025,81,FALSE)</f>
        <v/>
      </c>
      <c r="BF633" s="112" t="s">
        <v>7360</v>
      </c>
      <c r="BG633" s="112" t="s">
        <v>7361</v>
      </c>
      <c r="BH633" s="113" t="str">
        <f>VLOOKUP(Tabela2[[#This Row],[SIEMA]],Siema2025,29,FALSE)</f>
        <v>33592510037821</v>
      </c>
      <c r="BI633" s="114" t="str">
        <f>VLOOKUP(Tabela2[[#This Row],[SIEMA]],Siema2025,107,FALSE)</f>
        <v>Não</v>
      </c>
      <c r="BJ633" s="109" t="s">
        <v>7097</v>
      </c>
      <c r="BK633" s="106" t="s">
        <v>2696</v>
      </c>
      <c r="BL633" s="143">
        <v>46006</v>
      </c>
      <c r="BM633" s="110">
        <f ca="1">IF(Tabela2[[#This Row],[Data de atendimento do Ibama (considerar o primeiro documento/ação)]]="",_xlfn.DAYS(TODAY(),J633),_xlfn.DAYS(Tabela2[[#This Row],[Data de atendimento do Ibama (considerar o primeiro documento/ação)]],J633))</f>
        <v>102</v>
      </c>
      <c r="BN633" s="110" t="str">
        <f>IF(Tabela2[[#This Row],[Atendido pelo Ibama ("Não" ou "Sim")]]="Não","Preencher", IF(Tabela2[[#This Row],[Atendido pelo Ibama ("Não" ou "Sim")]]="Sim","NA",""))</f>
        <v>NA</v>
      </c>
      <c r="BO633" s="116" t="s">
        <v>7098</v>
      </c>
      <c r="BP633" s="110" t="str">
        <f>IF(Tabela2[[#This Row],[Forma de atendimento (primeiro documento/ação)]]= "Outros (especificar)", "PREENCHER","NA")</f>
        <v>NA</v>
      </c>
      <c r="BQ633" s="108" t="s">
        <v>123</v>
      </c>
      <c r="BR633" s="110" t="str">
        <f>IF(Tabela2[[#This Row],[Equipe do Ibama foi a campo? Houve sobrevoo do Poseidon?]] = "Sim", "PREENCHER","NA")</f>
        <v>NA</v>
      </c>
      <c r="BS633" s="110" t="str">
        <f>IF(Tabela2[[#This Row],[Se sim, foi emitida Ordem de Emergência? (informações vinculada à coluna CK)]] = "Sim", "PREENCHER","NA")</f>
        <v>NA</v>
      </c>
      <c r="BT633" s="110" t="s">
        <v>7099</v>
      </c>
      <c r="BU633" s="110" t="s">
        <v>123</v>
      </c>
      <c r="BV633" s="110" t="s">
        <v>123</v>
      </c>
      <c r="BW633" s="110" t="s">
        <v>123</v>
      </c>
      <c r="BX633" s="108" t="s">
        <v>7119</v>
      </c>
      <c r="BY633" s="108"/>
      <c r="BZ633" s="106" t="str">
        <f>IF(Tabela2[[#This Row],[Data do documento de encerramento]]="NA","NA",IF(Tabela2[[#This Row],[Data do documento de encerramento]]="","Pendente de conclusão/ encerramento",_xlfn.DAYS(Tabela2[[#This Row],[Data do documento de encerramento]],J633)))</f>
        <v>Pendente de conclusão/ encerramento</v>
      </c>
      <c r="CA633" s="109" t="s">
        <v>9051</v>
      </c>
      <c r="CB633" s="109"/>
      <c r="CC633" s="109"/>
      <c r="CD633" s="109"/>
      <c r="CE633" s="109"/>
      <c r="CF633" s="109"/>
    </row>
    <row r="634" spans="1:84" ht="76.5">
      <c r="A634" s="185">
        <v>20259518037</v>
      </c>
      <c r="B634" s="120" t="s">
        <v>9439</v>
      </c>
      <c r="C634" s="110" t="s">
        <v>672</v>
      </c>
      <c r="D634" s="108" t="s">
        <v>637</v>
      </c>
      <c r="E634" s="108" t="s">
        <v>8669</v>
      </c>
      <c r="F634" s="287"/>
      <c r="G634" s="175" t="s">
        <v>9403</v>
      </c>
      <c r="H634" s="139" t="s">
        <v>9404</v>
      </c>
      <c r="I634" s="106" t="str">
        <f>VLOOKUP(Tabela2[[#This Row],[SIEMA]],Siema2025,19,FALSE)</f>
        <v>Santos</v>
      </c>
      <c r="J634" s="107">
        <f>VLOOKUP(Tabela2[[#This Row],[SIEMA]],Siema2025,2,FALSE)</f>
        <v>45904</v>
      </c>
      <c r="K634" s="107" t="str">
        <f>VLOOKUP(Tabela2[[#This Row],[SIEMA]],Siema2025,16,FALSE)</f>
        <v>Quinta</v>
      </c>
      <c r="L634" s="108" t="str">
        <f>IF(Tabela2[[#This Row],[Data]]="","Sem Informação",VLOOKUP(MONTH(Tabela2[[#This Row],[Data]]),'[1]Validação de dados'!$I$1:$J$13,2,0))</f>
        <v>Setembro</v>
      </c>
      <c r="M634" s="106">
        <f>YEAR(Tabela2[[#This Row],[Data]])</f>
        <v>2025</v>
      </c>
      <c r="N634" s="107" t="str">
        <f>VLOOKUP(Tabela2[[#This Row],[SIEMA]],Siema2025,17,FALSE)</f>
        <v>Madrugada</v>
      </c>
      <c r="O634" s="107" t="s">
        <v>111</v>
      </c>
      <c r="P634" s="106"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34" s="106" t="s">
        <v>637</v>
      </c>
      <c r="R634" s="106" t="s">
        <v>9440</v>
      </c>
      <c r="S634" s="109" t="s">
        <v>8098</v>
      </c>
      <c r="T634" s="106">
        <v>1.2E-4</v>
      </c>
      <c r="U634" s="106" t="s">
        <v>7109</v>
      </c>
      <c r="V634" s="106" t="str">
        <f>IF(Q634="","",IF(ISNUMBER(Q634)=FALSE,"Não se aplica",IFERROR(VLOOKUP(Q634,Produtos!$A$1:$C$2319,3,FALSE),"Não Cadastrado")))</f>
        <v>Não se aplica</v>
      </c>
      <c r="W634" s="106"/>
      <c r="X634" s="115"/>
      <c r="Y634" s="111" t="str">
        <f>IF(W634="","", IF(W634="NC","", IF(W634="NE","", IF(W634="NA","",IFERROR(VLOOKUP(W634,Produtos!$A$1:$C$2319,2,FALSE),"Não Cadastrado")))))</f>
        <v/>
      </c>
      <c r="Z634" s="106"/>
      <c r="AA634" s="106"/>
      <c r="AB634" s="106" t="str">
        <f>IF(W634="","",IF(ISNUMBER(W634)=FALSE,"Não se aplica",IFERROR(VLOOKUP(W634,Produtos!$A$1:$C$2319,3,FALSE),"Não Cadastrado")))</f>
        <v/>
      </c>
      <c r="AC634" s="106"/>
      <c r="AD634" s="110"/>
      <c r="AE634" s="109" t="str">
        <f>IF(AC634="","", IF(AC634="NC","", IF(AC634="NE","", IF(AC634="NA","",IFERROR(VLOOKUP(AC634,Produtos!$A$1:$C$2319,2,FALSE),"Não Cadastrado")))))</f>
        <v/>
      </c>
      <c r="AF634" s="106"/>
      <c r="AG634" s="106"/>
      <c r="AH634" s="106" t="str">
        <f>IF(AC634="","",IF(ISNUMBER(AC634)=FALSE,"Não se aplica",IFERROR(VLOOKUP(AC634,Produtos!$A$1:$C$2319,3,FALSE),"Não Cadastrado")))</f>
        <v/>
      </c>
      <c r="AI634" s="106"/>
      <c r="AJ634" s="106" t="str">
        <f>VLOOKUP(Tabela2[[#This Row],[SIEMA]],Siema2025,26,FALSE)</f>
        <v>Em investigação.</v>
      </c>
      <c r="AK634" s="109" t="s">
        <v>7271</v>
      </c>
      <c r="AL634" s="109" t="s">
        <v>7219</v>
      </c>
      <c r="AM634" s="109"/>
      <c r="AN634" s="110" t="str">
        <f>VLOOKUP(Tabela2[[#This Row],[SIEMA]],Siema2025,51,FALSE)</f>
        <v/>
      </c>
      <c r="AO634" s="110" t="str">
        <f>VLOOKUP(Tabela2[[#This Row],[SIEMA]],Siema2025,53,FALSE)</f>
        <v/>
      </c>
      <c r="AP634" s="110" t="str">
        <f>VLOOKUP(Tabela2[[#This Row],[SIEMA]],Siema2025,55,FALSE)</f>
        <v/>
      </c>
      <c r="AQ634" s="110" t="str">
        <f>VLOOKUP(Tabela2[[#This Row],[SIEMA]],Siema2025,57,FALSE)</f>
        <v/>
      </c>
      <c r="AR634" s="110" t="str">
        <f>VLOOKUP(Tabela2[[#This Row],[SIEMA]],Siema2025,59,FALSE)</f>
        <v/>
      </c>
      <c r="AS634" s="110" t="str">
        <f>VLOOKUP(Tabela2[[#This Row],[SIEMA]],Siema2025,61,FALSE)</f>
        <v>X</v>
      </c>
      <c r="AT634" s="110" t="str">
        <f>VLOOKUP(Tabela2[[#This Row],[SIEMA]],Siema2025,63,FALSE)</f>
        <v/>
      </c>
      <c r="AU634" s="110" t="str">
        <f>VLOOKUP(Tabela2[[#This Row],[SIEMA]],Siema2025,65,FALSE)</f>
        <v/>
      </c>
      <c r="AV634" s="110" t="str">
        <f>VLOOKUP(Tabela2[[#This Row],[SIEMA]],Siema2025,67,FALSE)</f>
        <v/>
      </c>
      <c r="AW634" s="110" t="str">
        <f>VLOOKUP(Tabela2[[#This Row],[SIEMA]],Siema2025,69,FALSE)</f>
        <v/>
      </c>
      <c r="AX634" s="110" t="str">
        <f>VLOOKUP(Tabela2[[#This Row],[SIEMA]],Siema2025,71,FALSE)</f>
        <v/>
      </c>
      <c r="AY634" s="110" t="str">
        <f>VLOOKUP(Tabela2[[#This Row],[SIEMA]],Siema2025,73,FALSE)</f>
        <v/>
      </c>
      <c r="AZ634" s="110" t="str">
        <f>VLOOKUP(Tabela2[[#This Row],[SIEMA]],Siema2025,75,FALSE)</f>
        <v/>
      </c>
      <c r="BA634" s="110" t="str">
        <f>VLOOKUP(Tabela2[[#This Row],[SIEMA]],Siema2025,77,FALSE)</f>
        <v/>
      </c>
      <c r="BB634" s="110" t="str">
        <f>VLOOKUP(Tabela2[[#This Row],[SIEMA]],Siema2025,79,FALSE)</f>
        <v/>
      </c>
      <c r="BC634" s="110" t="str">
        <f>IF(Tabela2[[#This Row],[Outro(s) ]] = "X", "PREENCHER","NA")</f>
        <v>NA</v>
      </c>
      <c r="BD634" s="110" t="str">
        <f>VLOOKUP(Tabela2[[#This Row],[SIEMA]],Siema2025,82,FALSE)</f>
        <v/>
      </c>
      <c r="BE634" s="110" t="str">
        <f>VLOOKUP(Tabela2[[#This Row],[SIEMA]],Siema2025,81,FALSE)</f>
        <v/>
      </c>
      <c r="BF634" s="112" t="str">
        <f>VLOOKUP(Tabela2[[#This Row],[SIEMA]],Siema2025,28,FALSE)</f>
        <v>Petrobras</v>
      </c>
      <c r="BG634" s="112"/>
      <c r="BH634" s="113">
        <v>33000167000101</v>
      </c>
      <c r="BI634" s="114" t="str">
        <f>VLOOKUP(Tabela2[[#This Row],[SIEMA]],Siema2025,107,FALSE)</f>
        <v>Não</v>
      </c>
      <c r="BJ634" s="109" t="s">
        <v>7097</v>
      </c>
      <c r="BK634" s="106" t="s">
        <v>2696</v>
      </c>
      <c r="BL634" s="291">
        <v>45908</v>
      </c>
      <c r="BM634" s="110">
        <f ca="1">IF(Tabela2[[#This Row],[Data de atendimento do Ibama (considerar o primeiro documento/ação)]]="",_xlfn.DAYS(TODAY(),J634),_xlfn.DAYS(Tabela2[[#This Row],[Data de atendimento do Ibama (considerar o primeiro documento/ação)]],J634))</f>
        <v>4</v>
      </c>
      <c r="BN634" s="110" t="str">
        <f>IF(Tabela2[[#This Row],[Atendido pelo Ibama ("Não" ou "Sim")]]="Não","Preencher", IF(Tabela2[[#This Row],[Atendido pelo Ibama ("Não" ou "Sim")]]="Sim","NA",""))</f>
        <v>NA</v>
      </c>
      <c r="BO634" s="116" t="s">
        <v>7098</v>
      </c>
      <c r="BP634" s="110" t="str">
        <f>IF(Tabela2[[#This Row],[Forma de atendimento (primeiro documento/ação)]]= "Outros (especificar)", "PREENCHER","NA")</f>
        <v>NA</v>
      </c>
      <c r="BQ634" s="108" t="s">
        <v>123</v>
      </c>
      <c r="BR634" s="110" t="str">
        <f>IF(Tabela2[[#This Row],[Equipe do Ibama foi a campo? Houve sobrevoo do Poseidon?]] = "Sim", "PREENCHER","NA")</f>
        <v>NA</v>
      </c>
      <c r="BS634" s="110" t="str">
        <f>IF(Tabela2[[#This Row],[Se sim, foi emitida Ordem de Emergência? (informações vinculada à coluna CK)]] = "Sim", "PREENCHER","NA")</f>
        <v>NA</v>
      </c>
      <c r="BT634" s="110" t="s">
        <v>7099</v>
      </c>
      <c r="BU634" s="110" t="s">
        <v>123</v>
      </c>
      <c r="BV634" s="110" t="s">
        <v>123</v>
      </c>
      <c r="BW634" s="110" t="s">
        <v>123</v>
      </c>
      <c r="BX634" s="108" t="s">
        <v>7119</v>
      </c>
      <c r="BY634" s="287"/>
      <c r="BZ634" s="106" t="str">
        <f>IF(Tabela2[[#This Row],[Data do documento de encerramento]]="NA","NA",IF(Tabela2[[#This Row],[Data do documento de encerramento]]="","Pendente de conclusão/ encerramento",_xlfn.DAYS(Tabela2[[#This Row],[Data do documento de encerramento]],J634)))</f>
        <v>Pendente de conclusão/ encerramento</v>
      </c>
      <c r="CA634" s="109" t="s">
        <v>7220</v>
      </c>
      <c r="CB634" s="109" t="s">
        <v>7242</v>
      </c>
      <c r="CC634" s="109" t="s">
        <v>7242</v>
      </c>
      <c r="CD634" s="109" t="s">
        <v>123</v>
      </c>
      <c r="CE634" s="109" t="s">
        <v>123</v>
      </c>
      <c r="CF634" s="109" t="s">
        <v>7243</v>
      </c>
    </row>
    <row r="635" spans="1:84" s="23" customFormat="1" ht="45.75" hidden="1">
      <c r="A635" s="172">
        <v>20259850451</v>
      </c>
      <c r="B635" s="173" t="s">
        <v>9441</v>
      </c>
      <c r="C635" s="110" t="str">
        <f>VLOOKUP(Tabela2[[#This Row],[SIEMA]],Siema2025,4,FALSE)</f>
        <v xml:space="preserve"> MT</v>
      </c>
      <c r="D635" s="108" t="str">
        <f>VLOOKUP(Tabela2[[#This Row],[SIEMA]],Siema2025,3,FALSE)</f>
        <v xml:space="preserve">Campo Verde </v>
      </c>
      <c r="E635" s="108" t="s">
        <v>9442</v>
      </c>
      <c r="F635" s="108" t="s">
        <v>9443</v>
      </c>
      <c r="G635" s="108" t="s">
        <v>9444</v>
      </c>
      <c r="H635" s="111" t="s">
        <v>9445</v>
      </c>
      <c r="I635" s="106" t="s">
        <v>7118</v>
      </c>
      <c r="J635" s="107">
        <f>VLOOKUP(Tabela2[[#This Row],[SIEMA]],Siema2025,2,FALSE)</f>
        <v>45904</v>
      </c>
      <c r="K635" s="107" t="str">
        <f>VLOOKUP(Tabela2[[#This Row],[SIEMA]],Siema2025,16,FALSE)</f>
        <v>Quinta</v>
      </c>
      <c r="L635" s="108" t="str">
        <f>IF(Tabela2[[#This Row],[Data]]="","Sem Informação",VLOOKUP(MONTH(Tabela2[[#This Row],[Data]]),'[1]Validação de dados'!$I$1:$J$13,2,0))</f>
        <v>Setembro</v>
      </c>
      <c r="M635" s="106">
        <f>YEAR(Tabela2[[#This Row],[Data]])</f>
        <v>2025</v>
      </c>
      <c r="N635" s="107" t="str">
        <f>VLOOKUP(Tabela2[[#This Row],[SIEMA]],Siema2025,17,FALSE)</f>
        <v>Vespertino</v>
      </c>
      <c r="O635" s="107" t="str">
        <f>VLOOKUP(Tabela2[[#This Row],[SIEMA]],Siema2025,5,FALSE)</f>
        <v>Rodovia</v>
      </c>
      <c r="P635" s="106" t="str">
        <f>VLOOKUP(Tabela2[[#This Row],[SIEMA]],Siema2025,21,FALSE)</f>
        <v>TOMBAMENTO DE VEÍCULO CAMINHÃO TANQUE CHEIO DE PRODUTO 30 (1202) Óleo Diesel</v>
      </c>
      <c r="Q635" s="106">
        <v>1202</v>
      </c>
      <c r="R635" s="106"/>
      <c r="S635" s="109" t="str">
        <f>IF(Q635="","", IF(Q635="NC","", IF(Q635="NE","", IF(Q635="NA","",IFERROR(VLOOKUP(Q635,[1]Produtos!$A$1:$C$2319,2,FALSE),"Não Cadastrado")))))</f>
        <v>GASÓLEO ou ÓLEO DIESEL ou ÓLEO PARA AQUECIMENTO, LEVE</v>
      </c>
      <c r="T635" s="106">
        <v>20000</v>
      </c>
      <c r="U635" s="106" t="s">
        <v>648</v>
      </c>
      <c r="V635" s="106">
        <f>IF(Q635="","",IF(ISNUMBER(Q635)=FALSE,"Não se aplica",IFERROR(VLOOKUP(Q635,Produtos!$A$1:$C$2319,3,FALSE),"Não Cadastrado")))</f>
        <v>3</v>
      </c>
      <c r="W635" s="106" t="str">
        <f>VLOOKUP(Tabela2[[#This Row],[SIEMA]],Siema2025,10,FALSE)</f>
        <v/>
      </c>
      <c r="X635" s="115" t="str">
        <f>IF(Tabela2[[#This Row],[Origem do acidente]] = "Plataforma", "PREENCHER","NA")</f>
        <v>NA</v>
      </c>
      <c r="Y635" s="111" t="str">
        <f>IF(W635="","", IF(W635="NC","", IF(W635="NE","", IF(W635="NA","",IFERROR(VLOOKUP(W635,Produtos!$A$1:$C$2319,2,FALSE),"Não Cadastrado")))))</f>
        <v/>
      </c>
      <c r="Z635" s="106" t="str">
        <f>VLOOKUP(Tabela2[[#This Row],[SIEMA]],Siema2025,11,FALSE)</f>
        <v xml:space="preserve"> </v>
      </c>
      <c r="AA635" s="106" t="str">
        <f>VLOOKUP(Tabela2[[#This Row],[SIEMA]],Siema2025,12,FALSE)</f>
        <v xml:space="preserve"> </v>
      </c>
      <c r="AB635" s="106" t="str">
        <f>IF(W635="","",IF(ISNUMBER(W635)=FALSE,"Não se aplica",IFERROR(VLOOKUP(W635,Produtos!$A$1:$C$2319,3,FALSE),"Não Cadastrado")))</f>
        <v/>
      </c>
      <c r="AC635" s="106"/>
      <c r="AD635" s="110" t="str">
        <f>IF(Tabela2[[#This Row],[Origem do acidente]] = "Plataforma", "PREENCHER","NA")</f>
        <v>NA</v>
      </c>
      <c r="AE635" s="109" t="str">
        <f>IF(AC635="","", IF(AC635="NC","", IF(AC635="NE","", IF(AC635="NA","",IFERROR(VLOOKUP(AC635,Produtos!$A$1:$C$2319,2,FALSE),"Não Cadastrado")))))</f>
        <v/>
      </c>
      <c r="AF635" s="106"/>
      <c r="AG635" s="106"/>
      <c r="AH635" s="106" t="str">
        <f>IF(AC635="","",IF(ISNUMBER(AC635)=FALSE,"Não se aplica",IFERROR(VLOOKUP(AC635,Produtos!$A$1:$C$2319,3,FALSE),"Não Cadastrado")))</f>
        <v/>
      </c>
      <c r="AI635" s="106"/>
      <c r="AJ635" s="106"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35" s="109" t="s">
        <v>6834</v>
      </c>
      <c r="AL635" s="109" t="s">
        <v>7175</v>
      </c>
      <c r="AM635" s="109"/>
      <c r="AN635" s="110" t="str">
        <f>VLOOKUP(Tabela2[[#This Row],[SIEMA]],Siema2025,51,FALSE)</f>
        <v>X</v>
      </c>
      <c r="AO635" s="110" t="str">
        <f>VLOOKUP(Tabela2[[#This Row],[SIEMA]],Siema2025,53,FALSE)</f>
        <v/>
      </c>
      <c r="AP635" s="110" t="str">
        <f>VLOOKUP(Tabela2[[#This Row],[SIEMA]],Siema2025,55,FALSE)</f>
        <v/>
      </c>
      <c r="AQ635" s="110" t="str">
        <f>VLOOKUP(Tabela2[[#This Row],[SIEMA]],Siema2025,57,FALSE)</f>
        <v>X</v>
      </c>
      <c r="AR635" s="110" t="str">
        <f>VLOOKUP(Tabela2[[#This Row],[SIEMA]],Siema2025,59,FALSE)</f>
        <v>X</v>
      </c>
      <c r="AS635" s="110" t="str">
        <f>VLOOKUP(Tabela2[[#This Row],[SIEMA]],Siema2025,61,FALSE)</f>
        <v/>
      </c>
      <c r="AT635" s="110" t="str">
        <f>VLOOKUP(Tabela2[[#This Row],[SIEMA]],Siema2025,63,FALSE)</f>
        <v/>
      </c>
      <c r="AU635" s="110" t="s">
        <v>7176</v>
      </c>
      <c r="AV635" s="110" t="str">
        <f>VLOOKUP(Tabela2[[#This Row],[SIEMA]],Siema2025,67,FALSE)</f>
        <v/>
      </c>
      <c r="AW635" s="110" t="str">
        <f>VLOOKUP(Tabela2[[#This Row],[SIEMA]],Siema2025,69,FALSE)</f>
        <v/>
      </c>
      <c r="AX635" s="110" t="str">
        <f>VLOOKUP(Tabela2[[#This Row],[SIEMA]],Siema2025,71,FALSE)</f>
        <v/>
      </c>
      <c r="AY635" s="110" t="str">
        <f>VLOOKUP(Tabela2[[#This Row],[SIEMA]],Siema2025,73,FALSE)</f>
        <v/>
      </c>
      <c r="AZ635" s="110" t="str">
        <f>VLOOKUP(Tabela2[[#This Row],[SIEMA]],Siema2025,75,FALSE)</f>
        <v/>
      </c>
      <c r="BA635" s="110" t="str">
        <f>VLOOKUP(Tabela2[[#This Row],[SIEMA]],Siema2025,77,FALSE)</f>
        <v/>
      </c>
      <c r="BB635" s="110"/>
      <c r="BC635" s="110" t="str">
        <f>IF(Tabela2[[#This Row],[Outro(s) ]] = "X", "PREENCHER","NA")</f>
        <v>NA</v>
      </c>
      <c r="BD635" s="110" t="str">
        <f>VLOOKUP(Tabela2[[#This Row],[SIEMA]],Siema2025,82,FALSE)</f>
        <v/>
      </c>
      <c r="BE635" s="110" t="str">
        <f>VLOOKUP(Tabela2[[#This Row],[SIEMA]],Siema2025,81,FALSE)</f>
        <v/>
      </c>
      <c r="BF635" s="112" t="str">
        <f>VLOOKUP(Tabela2[[#This Row],[SIEMA]],Siema2025,28,FALSE)</f>
        <v>Larco Distribuidora de Combustível</v>
      </c>
      <c r="BG635" s="112"/>
      <c r="BH635" s="113" t="str">
        <f>VLOOKUP(Tabela2[[#This Row],[SIEMA]],Siema2025,29,FALSE)</f>
        <v>02805889003397</v>
      </c>
      <c r="BI635" s="114" t="s">
        <v>2696</v>
      </c>
      <c r="BJ635" s="109" t="s">
        <v>7097</v>
      </c>
      <c r="BK635" s="106" t="s">
        <v>2696</v>
      </c>
      <c r="BL635" s="143">
        <v>45906</v>
      </c>
      <c r="BM635" s="110">
        <f ca="1">IF(Tabela2[[#This Row],[Data de atendimento do Ibama (considerar o primeiro documento/ação)]]="",_xlfn.DAYS(TODAY(),J635),_xlfn.DAYS(Tabela2[[#This Row],[Data de atendimento do Ibama (considerar o primeiro documento/ação)]],J635))</f>
        <v>2</v>
      </c>
      <c r="BN635" s="110" t="str">
        <f>IF(Tabela2[[#This Row],[Atendido pelo Ibama ("Não" ou "Sim")]]="Não","Preencher", IF(Tabela2[[#This Row],[Atendido pelo Ibama ("Não" ou "Sim")]]="Sim","NA",""))</f>
        <v>NA</v>
      </c>
      <c r="BO635" s="116" t="s">
        <v>7123</v>
      </c>
      <c r="BP635" s="110" t="s">
        <v>7332</v>
      </c>
      <c r="BQ635" s="108" t="s">
        <v>2696</v>
      </c>
      <c r="BR635" s="110" t="s">
        <v>2696</v>
      </c>
      <c r="BS635" s="110" t="s">
        <v>123</v>
      </c>
      <c r="BT635" s="110" t="s">
        <v>7215</v>
      </c>
      <c r="BU635" s="110" t="str">
        <f>IF(Tabela2[[#This Row],[Houve envio de Informações Pós-acidente (preencher "não se aplica" quando de competência estadual/municipal)]] = "Sim", "PREENCHER","NA")</f>
        <v>NA</v>
      </c>
      <c r="BV635" s="110" t="str">
        <f>IF(Tabela2[[#This Row],[Houve avaliação das informações pós-acidente solicitadas/enviadas?]] = "Sim", "PREENCHER","NA")</f>
        <v>NA</v>
      </c>
      <c r="BW635" s="110" t="s">
        <v>123</v>
      </c>
      <c r="BX635" s="108" t="s">
        <v>7119</v>
      </c>
      <c r="BY635" s="143"/>
      <c r="BZ635" s="106" t="str">
        <f>IF(Tabela2[[#This Row],[Data do documento de encerramento]]="NA","NA",IF(Tabela2[[#This Row],[Data do documento de encerramento]]="","Pendente de conclusão/ encerramento",_xlfn.DAYS(Tabela2[[#This Row],[Data do documento de encerramento]],J635)))</f>
        <v>Pendente de conclusão/ encerramento</v>
      </c>
      <c r="CA635" s="109" t="s">
        <v>9446</v>
      </c>
      <c r="CB635" s="109"/>
      <c r="CC635" s="109"/>
      <c r="CD635" s="109"/>
      <c r="CE635" s="109"/>
      <c r="CF635" s="109"/>
    </row>
    <row r="636" spans="1:84" hidden="1">
      <c r="A636" s="172">
        <v>20259675616</v>
      </c>
      <c r="B636" s="180" t="s">
        <v>8310</v>
      </c>
      <c r="C636" s="110" t="str">
        <f>VLOOKUP(Tabela2[[#This Row],[SIEMA]],Siema2025,4,FALSE)</f>
        <v xml:space="preserve"> MG</v>
      </c>
      <c r="D636" s="108" t="str">
        <f>VLOOKUP(Tabela2[[#This Row],[SIEMA]],Siema2025,3,FALSE)</f>
        <v xml:space="preserve">Três Corações </v>
      </c>
      <c r="E636" s="108" t="str">
        <f>VLOOKUP(Tabela2[[#This Row],[SIEMA]],Siema2025,20,FALSE)</f>
        <v>Rodovia Fernão Dias KM 750 -  TRES CORAÇÕES /MG</v>
      </c>
      <c r="F636" s="108" t="s">
        <v>9447</v>
      </c>
      <c r="G636" s="108"/>
      <c r="H636" s="108"/>
      <c r="I636" s="106" t="str">
        <f>VLOOKUP(Tabela2[[#This Row],[SIEMA]],Siema2025,19,FALSE)</f>
        <v/>
      </c>
      <c r="J636" s="107">
        <f>VLOOKUP(Tabela2[[#This Row],[SIEMA]],Siema2025,2,FALSE)</f>
        <v>45905</v>
      </c>
      <c r="K636" s="107" t="str">
        <f>VLOOKUP(Tabela2[[#This Row],[SIEMA]],Siema2025,16,FALSE)</f>
        <v>Sexta</v>
      </c>
      <c r="L636" s="108" t="str">
        <f>IF(Tabela2[[#This Row],[Data]]="","Sem Informação",VLOOKUP(MONTH(Tabela2[[#This Row],[Data]]),'[1]Validação de dados'!$I$1:$J$13,2,0))</f>
        <v>Setembro</v>
      </c>
      <c r="M636" s="106">
        <f>YEAR(Tabela2[[#This Row],[Data]])</f>
        <v>2025</v>
      </c>
      <c r="N636" s="107" t="str">
        <f>VLOOKUP(Tabela2[[#This Row],[SIEMA]],Siema2025,17,FALSE)</f>
        <v>Vespertino</v>
      </c>
      <c r="O636" s="107" t="str">
        <f>VLOOKUP(Tabela2[[#This Row],[SIEMA]],Siema2025,5,FALSE)</f>
        <v>Rodovia</v>
      </c>
      <c r="P636" s="106" t="str">
        <f>VLOOKUP(Tabela2[[#This Row],[SIEMA]],Siema2025,21,FALSE)</f>
        <v>DERRAMAMENTO DE CARGA 
TIPO DE CARGA:
- 27 % LAURIL ETER SULFATO DE SODIO
- 27 % SODIUM LEURETH SULFATE
- 27 %LAURIL ETOXI SULFATO DE SODICO</v>
      </c>
      <c r="Q636" s="106" t="str">
        <f>VLOOKUP(Tabela2[[#This Row],[SIEMA]],Siema2025,7,FALSE)</f>
        <v/>
      </c>
      <c r="R636" s="106" t="str">
        <f>VLOOKUP(Tabela2[[#This Row],[SIEMA]],Siema2025,10,FALSE)</f>
        <v/>
      </c>
      <c r="S636" s="106" t="s">
        <v>9448</v>
      </c>
      <c r="T636" s="106" t="str">
        <f>VLOOKUP(Tabela2[[#This Row],[SIEMA]],Siema2025,11,FALSE)</f>
        <v xml:space="preserve"> </v>
      </c>
      <c r="U636" s="106" t="str">
        <f>VLOOKUP(Tabela2[[#This Row],[SIEMA]],Siema2025,12,FALSE)</f>
        <v xml:space="preserve"> </v>
      </c>
      <c r="V636" s="106" t="str">
        <f>IF(Q636="","",IF(ISNUMBER(Q636)=FALSE,"Não se aplica",IFERROR(VLOOKUP(Q636,Produtos!$A$1:$C$2319,3,FALSE),"Não Cadastrado")))</f>
        <v/>
      </c>
      <c r="W636" s="106" t="str">
        <f>VLOOKUP(Tabela2[[#This Row],[SIEMA]],Siema2025,10,FALSE)</f>
        <v/>
      </c>
      <c r="X636" s="115" t="str">
        <f>IF(Tabela2[[#This Row],[Origem do acidente]] = "Plataforma", "PREENCHER","NA")</f>
        <v>NA</v>
      </c>
      <c r="Y636" s="111" t="str">
        <f>IF(W636="","", IF(W636="NC","", IF(W636="NE","", IF(W636="NA","",IFERROR(VLOOKUP(W636,Produtos!$A$1:$C$2319,2,FALSE),"Não Cadastrado")))))</f>
        <v/>
      </c>
      <c r="Z636" s="106" t="str">
        <f>VLOOKUP(Tabela2[[#This Row],[SIEMA]],Siema2025,11,FALSE)</f>
        <v xml:space="preserve"> </v>
      </c>
      <c r="AA636" s="106" t="str">
        <f>VLOOKUP(Tabela2[[#This Row],[SIEMA]],Siema2025,12,FALSE)</f>
        <v xml:space="preserve"> </v>
      </c>
      <c r="AB636" s="106" t="str">
        <f>IF(W636="","",IF(ISNUMBER(W636)=FALSE,"Não se aplica",IFERROR(VLOOKUP(W636,Produtos!$A$1:$C$2319,3,FALSE),"Não Cadastrado")))</f>
        <v/>
      </c>
      <c r="AC636" s="106"/>
      <c r="AD636" s="110" t="str">
        <f>IF(Tabela2[[#This Row],[Origem do acidente]] = "Plataforma", "PREENCHER","NA")</f>
        <v>NA</v>
      </c>
      <c r="AE636" s="109" t="str">
        <f>IF(AC636="","", IF(AC636="NC","", IF(AC636="NE","", IF(AC636="NA","",IFERROR(VLOOKUP(AC636,Produtos!$A$1:$C$2319,2,FALSE),"Não Cadastrado")))))</f>
        <v/>
      </c>
      <c r="AF636" s="106"/>
      <c r="AG636" s="106"/>
      <c r="AH636" s="106" t="str">
        <f>IF(AC636="","",IF(ISNUMBER(AC636)=FALSE,"Não se aplica",IFERROR(VLOOKUP(AC636,Produtos!$A$1:$C$2319,3,FALSE),"Não Cadastrado")))</f>
        <v/>
      </c>
      <c r="AI636" s="106"/>
      <c r="AJ636" s="106" t="str">
        <f>VLOOKUP(Tabela2[[#This Row],[SIEMA]],Siema2025,26,FALSE)</f>
        <v>CONFORME RELATOS, O VEICULO TRAFEGAVA PELO SENTIDO SUL, SOBRE A  FAIXA DOIS, QUANDO O CONDUTOR ALEGA QUE APÓS UMA FRENAGEM, PARTE DA CARGA CAIU SOBRE A RODOVIA TOMANDO CONTA DAS FAIXAS UM E DOIS.</v>
      </c>
      <c r="AK636" s="109"/>
      <c r="AL636" s="109"/>
      <c r="AM636" s="109"/>
      <c r="AN636" s="110" t="str">
        <f>VLOOKUP(Tabela2[[#This Row],[SIEMA]],Siema2025,51,FALSE)</f>
        <v/>
      </c>
      <c r="AO636" s="110" t="str">
        <f>VLOOKUP(Tabela2[[#This Row],[SIEMA]],Siema2025,53,FALSE)</f>
        <v/>
      </c>
      <c r="AP636" s="110" t="str">
        <f>VLOOKUP(Tabela2[[#This Row],[SIEMA]],Siema2025,55,FALSE)</f>
        <v/>
      </c>
      <c r="AQ636" s="110" t="str">
        <f>VLOOKUP(Tabela2[[#This Row],[SIEMA]],Siema2025,57,FALSE)</f>
        <v/>
      </c>
      <c r="AR636" s="110" t="str">
        <f>VLOOKUP(Tabela2[[#This Row],[SIEMA]],Siema2025,59,FALSE)</f>
        <v/>
      </c>
      <c r="AS636" s="110" t="str">
        <f>VLOOKUP(Tabela2[[#This Row],[SIEMA]],Siema2025,61,FALSE)</f>
        <v/>
      </c>
      <c r="AT636" s="110" t="str">
        <f>VLOOKUP(Tabela2[[#This Row],[SIEMA]],Siema2025,63,FALSE)</f>
        <v/>
      </c>
      <c r="AU636" s="110" t="str">
        <f>VLOOKUP(Tabela2[[#This Row],[SIEMA]],Siema2025,65,FALSE)</f>
        <v>X</v>
      </c>
      <c r="AV636" s="110" t="str">
        <f>VLOOKUP(Tabela2[[#This Row],[SIEMA]],Siema2025,67,FALSE)</f>
        <v/>
      </c>
      <c r="AW636" s="110" t="str">
        <f>VLOOKUP(Tabela2[[#This Row],[SIEMA]],Siema2025,69,FALSE)</f>
        <v/>
      </c>
      <c r="AX636" s="110" t="str">
        <f>VLOOKUP(Tabela2[[#This Row],[SIEMA]],Siema2025,71,FALSE)</f>
        <v/>
      </c>
      <c r="AY636" s="110" t="str">
        <f>VLOOKUP(Tabela2[[#This Row],[SIEMA]],Siema2025,73,FALSE)</f>
        <v/>
      </c>
      <c r="AZ636" s="110" t="str">
        <f>VLOOKUP(Tabela2[[#This Row],[SIEMA]],Siema2025,75,FALSE)</f>
        <v/>
      </c>
      <c r="BA636" s="110" t="str">
        <f>VLOOKUP(Tabela2[[#This Row],[SIEMA]],Siema2025,77,FALSE)</f>
        <v/>
      </c>
      <c r="BB636" s="110" t="str">
        <f>VLOOKUP(Tabela2[[#This Row],[SIEMA]],Siema2025,79,FALSE)</f>
        <v/>
      </c>
      <c r="BC636" s="110" t="str">
        <f>IF(Tabela2[[#This Row],[Outro(s) ]] = "X", "PREENCHER","NA")</f>
        <v>NA</v>
      </c>
      <c r="BD636" s="110" t="str">
        <f>VLOOKUP(Tabela2[[#This Row],[SIEMA]],Siema2025,82,FALSE)</f>
        <v/>
      </c>
      <c r="BE636" s="110" t="str">
        <f>VLOOKUP(Tabela2[[#This Row],[SIEMA]],Siema2025,81,FALSE)</f>
        <v/>
      </c>
      <c r="BF636" s="112" t="str">
        <f>VLOOKUP(Tabela2[[#This Row],[SIEMA]],Siema2025,28,FALSE)</f>
        <v>AXOR TRANSPORTES:</v>
      </c>
      <c r="BG636" s="112"/>
      <c r="BH636" s="113" t="str">
        <f>VLOOKUP(Tabela2[[#This Row],[SIEMA]],Siema2025,29,FALSE)</f>
        <v>24794204000100</v>
      </c>
      <c r="BI636" s="114" t="str">
        <f>VLOOKUP(Tabela2[[#This Row],[SIEMA]],Siema2025,107,FALSE)</f>
        <v>Não</v>
      </c>
      <c r="BJ636" s="109"/>
      <c r="BK636" s="106"/>
      <c r="BL636" s="143"/>
      <c r="BM636" s="110">
        <f ca="1">IF(Tabela2[[#This Row],[Data de atendimento do Ibama (considerar o primeiro documento/ação)]]="",_xlfn.DAYS(TODAY(),J636),_xlfn.DAYS(Tabela2[[#This Row],[Data de atendimento do Ibama (considerar o primeiro documento/ação)]],J636))</f>
        <v>315</v>
      </c>
      <c r="BN636" s="110" t="str">
        <f>IF(Tabela2[[#This Row],[Atendido pelo Ibama ("Não" ou "Sim")]]="Não","Preencher", IF(Tabela2[[#This Row],[Atendido pelo Ibama ("Não" ou "Sim")]]="Sim","NA",""))</f>
        <v/>
      </c>
      <c r="BO636" s="116"/>
      <c r="BP636" s="110" t="str">
        <f>IF(Tabela2[[#This Row],[Forma de atendimento (primeiro documento/ação)]]= "Outros (especificar)", "PREENCHER","NA")</f>
        <v>NA</v>
      </c>
      <c r="BQ636" s="108"/>
      <c r="BR636" s="110" t="str">
        <f>IF(Tabela2[[#This Row],[Equipe do Ibama foi a campo? Houve sobrevoo do Poseidon?]] = "Sim", "PREENCHER","NA")</f>
        <v>NA</v>
      </c>
      <c r="BS636" s="110" t="str">
        <f>IF(Tabela2[[#This Row],[Se sim, foi emitida Ordem de Emergência? (informações vinculada à coluna CK)]] = "Sim", "PREENCHER","NA")</f>
        <v>NA</v>
      </c>
      <c r="BT636" s="110" t="str">
        <f>IF(Tabela2[[#This Row],[Foi elaborado Relatório de Vistoria pelo Ibama? (informações vinculada à coluna CK)]] = "Sim", "PREENCHER","NA")</f>
        <v>NA</v>
      </c>
      <c r="BU636" s="110" t="str">
        <f>IF(Tabela2[[#This Row],[Houve envio de Informações Pós-acidente (preencher "não se aplica" quando de competência estadual/municipal)]] = "Sim", "PREENCHER","NA")</f>
        <v>NA</v>
      </c>
      <c r="BV636" s="110" t="str">
        <f>IF(Tabela2[[#This Row],[Houve avaliação das informações pós-acidente solicitadas/enviadas?]] = "Sim", "PREENCHER","NA")</f>
        <v>NA</v>
      </c>
      <c r="BW636" s="110" t="str">
        <f>IF(Tabela2[[#This Row],[O Ibama aguarda resposta da empresa/OEMA, etc?]] = "Sim", "PREENCHER","NA")</f>
        <v>NA</v>
      </c>
      <c r="BX636" s="108"/>
      <c r="BY636" s="143"/>
      <c r="BZ636" s="106" t="str">
        <f>IF(Tabela2[[#This Row],[Data do documento de encerramento]]="NA","NA",IF(Tabela2[[#This Row],[Data do documento de encerramento]]="","Pendente de conclusão/ encerramento",_xlfn.DAYS(Tabela2[[#This Row],[Data do documento de encerramento]],J636)))</f>
        <v>Pendente de conclusão/ encerramento</v>
      </c>
      <c r="CA636" s="109"/>
      <c r="CB636" s="109"/>
      <c r="CC636" s="109"/>
      <c r="CD636" s="109"/>
      <c r="CE636" s="109"/>
      <c r="CF636" s="109"/>
    </row>
    <row r="637" spans="1:84" ht="76.5" hidden="1">
      <c r="A637" s="172">
        <v>20259936041</v>
      </c>
      <c r="B637" s="173" t="s">
        <v>9449</v>
      </c>
      <c r="C637" s="110" t="str">
        <f>VLOOKUP(Tabela2[[#This Row],[SIEMA]],Siema2025,4,FALSE)</f>
        <v xml:space="preserve"> GO</v>
      </c>
      <c r="D637" s="108" t="str">
        <f>VLOOKUP(Tabela2[[#This Row],[SIEMA]],Siema2025,3,FALSE)</f>
        <v xml:space="preserve">Luziânia </v>
      </c>
      <c r="E637" s="108" t="s">
        <v>7704</v>
      </c>
      <c r="F637" s="108" t="s">
        <v>9450</v>
      </c>
      <c r="G637" s="108" t="s">
        <v>9451</v>
      </c>
      <c r="H637" s="108" t="s">
        <v>9452</v>
      </c>
      <c r="I637" s="106" t="s">
        <v>7118</v>
      </c>
      <c r="J637" s="107">
        <f>VLOOKUP(Tabela2[[#This Row],[SIEMA]],Siema2025,2,FALSE)</f>
        <v>45905</v>
      </c>
      <c r="K637" s="107" t="str">
        <f>VLOOKUP(Tabela2[[#This Row],[SIEMA]],Siema2025,16,FALSE)</f>
        <v>Sexta</v>
      </c>
      <c r="L637" s="108" t="str">
        <f>IF(Tabela2[[#This Row],[Data]]="","Sem Informação",VLOOKUP(MONTH(Tabela2[[#This Row],[Data]]),'[1]Validação de dados'!$I$1:$J$13,2,0))</f>
        <v>Setembro</v>
      </c>
      <c r="M637" s="106">
        <f>YEAR(Tabela2[[#This Row],[Data]])</f>
        <v>2025</v>
      </c>
      <c r="N637" s="107" t="str">
        <f>VLOOKUP(Tabela2[[#This Row],[SIEMA]],Siema2025,17,FALSE)</f>
        <v>Vespertino</v>
      </c>
      <c r="O637" s="107" t="str">
        <f>VLOOKUP(Tabela2[[#This Row],[SIEMA]],Siema2025,5,FALSE)</f>
        <v>Rodovia</v>
      </c>
      <c r="P637" s="106" t="str">
        <f>VLOOKUP(Tabela2[[#This Row],[SIEMA]],Siema2025,21,FALSE)</f>
        <v>BR 040 - Km 43, sentido Brasília</v>
      </c>
      <c r="Q637" s="106">
        <v>1863</v>
      </c>
      <c r="R637" s="106" t="str">
        <f>VLOOKUP(Tabela2[[#This Row],[SIEMA]],Siema2025,10,FALSE)</f>
        <v/>
      </c>
      <c r="S637" s="109" t="str">
        <f>IF(Q637="","", IF(Q637="NC","", IF(Q637="NE","", IF(Q637="NA","",IFERROR(VLOOKUP(Q637,[1]Produtos!$A$1:$C$2319,2,FALSE),"Não Cadastrado")))))</f>
        <v>COMBUSTÍVEL PARA AVIÕES A TURBINA ou QUEROSENE DE AVIAÇÃO QAV-1 ou JET A-1</v>
      </c>
      <c r="T637" s="106">
        <v>65000</v>
      </c>
      <c r="U637" s="106" t="s">
        <v>648</v>
      </c>
      <c r="V637" s="106">
        <f>IF(Q637="","",IF(ISNUMBER(Q637)=FALSE,"Não se aplica",IFERROR(VLOOKUP(Q637,Produtos!$A$1:$C$2319,3,FALSE),"Não Cadastrado")))</f>
        <v>3</v>
      </c>
      <c r="W637" s="106" t="str">
        <f>VLOOKUP(Tabela2[[#This Row],[SIEMA]],Siema2025,10,FALSE)</f>
        <v/>
      </c>
      <c r="X637" s="115" t="str">
        <f>IF(Tabela2[[#This Row],[Origem do acidente]] = "Plataforma", "PREENCHER","NA")</f>
        <v>NA</v>
      </c>
      <c r="Y637" s="111" t="str">
        <f>IF(W637="","", IF(W637="NC","", IF(W637="NE","", IF(W637="NA","",IFERROR(VLOOKUP(W637,Produtos!$A$1:$C$2319,2,FALSE),"Não Cadastrado")))))</f>
        <v/>
      </c>
      <c r="Z637" s="106" t="str">
        <f>VLOOKUP(Tabela2[[#This Row],[SIEMA]],Siema2025,11,FALSE)</f>
        <v xml:space="preserve"> </v>
      </c>
      <c r="AA637" s="106" t="str">
        <f>VLOOKUP(Tabela2[[#This Row],[SIEMA]],Siema2025,12,FALSE)</f>
        <v xml:space="preserve"> </v>
      </c>
      <c r="AB637" s="106" t="str">
        <f>IF(W637="","",IF(ISNUMBER(W637)=FALSE,"Não se aplica",IFERROR(VLOOKUP(W637,Produtos!$A$1:$C$2319,3,FALSE),"Não Cadastrado")))</f>
        <v/>
      </c>
      <c r="AC637" s="106"/>
      <c r="AD637" s="110" t="str">
        <f>IF(Tabela2[[#This Row],[Origem do acidente]] = "Plataforma", "PREENCHER","NA")</f>
        <v>NA</v>
      </c>
      <c r="AE637" s="109" t="str">
        <f>IF(AC637="","", IF(AC637="NC","", IF(AC637="NE","", IF(AC637="NA","",IFERROR(VLOOKUP(AC637,Produtos!$A$1:$C$2319,2,FALSE),"Não Cadastrado")))))</f>
        <v/>
      </c>
      <c r="AF637" s="106"/>
      <c r="AG637" s="106"/>
      <c r="AH637" s="106" t="str">
        <f>IF(AC637="","",IF(ISNUMBER(AC637)=FALSE,"Não se aplica",IFERROR(VLOOKUP(AC637,Produtos!$A$1:$C$2319,3,FALSE),"Não Cadastrado")))</f>
        <v/>
      </c>
      <c r="AI637" s="106"/>
      <c r="AJ637" s="106" t="s">
        <v>9453</v>
      </c>
      <c r="AK637" s="109" t="s">
        <v>7368</v>
      </c>
      <c r="AL637" s="109" t="s">
        <v>7827</v>
      </c>
      <c r="AM637" s="109"/>
      <c r="AN637" s="110" t="str">
        <f>VLOOKUP(Tabela2[[#This Row],[SIEMA]],Siema2025,51,FALSE)</f>
        <v>X</v>
      </c>
      <c r="AO637" s="110" t="str">
        <f>VLOOKUP(Tabela2[[#This Row],[SIEMA]],Siema2025,53,FALSE)</f>
        <v/>
      </c>
      <c r="AP637" s="110" t="str">
        <f>VLOOKUP(Tabela2[[#This Row],[SIEMA]],Siema2025,55,FALSE)</f>
        <v/>
      </c>
      <c r="AQ637" s="110" t="str">
        <f>VLOOKUP(Tabela2[[#This Row],[SIEMA]],Siema2025,57,FALSE)</f>
        <v/>
      </c>
      <c r="AR637" s="110" t="str">
        <f>VLOOKUP(Tabela2[[#This Row],[SIEMA]],Siema2025,59,FALSE)</f>
        <v/>
      </c>
      <c r="AS637" s="110" t="str">
        <f>VLOOKUP(Tabela2[[#This Row],[SIEMA]],Siema2025,61,FALSE)</f>
        <v/>
      </c>
      <c r="AT637" s="110" t="str">
        <f>VLOOKUP(Tabela2[[#This Row],[SIEMA]],Siema2025,63,FALSE)</f>
        <v/>
      </c>
      <c r="AU637" s="110" t="str">
        <f>VLOOKUP(Tabela2[[#This Row],[SIEMA]],Siema2025,65,FALSE)</f>
        <v>X</v>
      </c>
      <c r="AV637" s="110" t="str">
        <f>VLOOKUP(Tabela2[[#This Row],[SIEMA]],Siema2025,67,FALSE)</f>
        <v/>
      </c>
      <c r="AW637" s="110" t="s">
        <v>7176</v>
      </c>
      <c r="AX637" s="110" t="str">
        <f>VLOOKUP(Tabela2[[#This Row],[SIEMA]],Siema2025,71,FALSE)</f>
        <v>X</v>
      </c>
      <c r="AY637" s="110" t="str">
        <f>VLOOKUP(Tabela2[[#This Row],[SIEMA]],Siema2025,73,FALSE)</f>
        <v/>
      </c>
      <c r="AZ637" s="110" t="str">
        <f>VLOOKUP(Tabela2[[#This Row],[SIEMA]],Siema2025,75,FALSE)</f>
        <v/>
      </c>
      <c r="BA637" s="110" t="str">
        <f>VLOOKUP(Tabela2[[#This Row],[SIEMA]],Siema2025,77,FALSE)</f>
        <v/>
      </c>
      <c r="BB637" s="110" t="str">
        <f>VLOOKUP(Tabela2[[#This Row],[SIEMA]],Siema2025,79,FALSE)</f>
        <v/>
      </c>
      <c r="BC637" s="110" t="str">
        <f>IF(Tabela2[[#This Row],[Outro(s) ]] = "X", "PREENCHER","NA")</f>
        <v>NA</v>
      </c>
      <c r="BD637" s="110" t="str">
        <f>VLOOKUP(Tabela2[[#This Row],[SIEMA]],Siema2025,82,FALSE)</f>
        <v/>
      </c>
      <c r="BE637" s="110" t="str">
        <f>VLOOKUP(Tabela2[[#This Row],[SIEMA]],Siema2025,81,FALSE)</f>
        <v/>
      </c>
      <c r="BF637" s="112" t="str">
        <f>VLOOKUP(Tabela2[[#This Row],[SIEMA]],Siema2025,28,FALSE)</f>
        <v>TRANSPORTADORA VERONESE LTDA</v>
      </c>
      <c r="BG637" s="112"/>
      <c r="BH637" s="113" t="str">
        <f>VLOOKUP(Tabela2[[#This Row],[SIEMA]],Siema2025,29,FALSE)</f>
        <v>52397767000108</v>
      </c>
      <c r="BI637" s="114" t="str">
        <f>VLOOKUP(Tabela2[[#This Row],[SIEMA]],Siema2025,107,FALSE)</f>
        <v>Não</v>
      </c>
      <c r="BJ637" s="109" t="s">
        <v>7097</v>
      </c>
      <c r="BK637" s="106" t="s">
        <v>2696</v>
      </c>
      <c r="BL637" s="143">
        <v>45908</v>
      </c>
      <c r="BM637" s="110">
        <f ca="1">IF(Tabela2[[#This Row],[Data de atendimento do Ibama (considerar o primeiro documento/ação)]]="",_xlfn.DAYS(TODAY(),J637),_xlfn.DAYS(Tabela2[[#This Row],[Data de atendimento do Ibama (considerar o primeiro documento/ação)]],J637))</f>
        <v>3</v>
      </c>
      <c r="BN637" s="110" t="str">
        <f>IF(Tabela2[[#This Row],[Atendido pelo Ibama ("Não" ou "Sim")]]="Não","Preencher", IF(Tabela2[[#This Row],[Atendido pelo Ibama ("Não" ou "Sim")]]="Sim","NA",""))</f>
        <v>NA</v>
      </c>
      <c r="BO637" s="116" t="s">
        <v>7123</v>
      </c>
      <c r="BP637" s="110" t="s">
        <v>7332</v>
      </c>
      <c r="BQ637" s="108" t="s">
        <v>2696</v>
      </c>
      <c r="BR637" s="110" t="s">
        <v>2696</v>
      </c>
      <c r="BS637" s="110" t="s">
        <v>123</v>
      </c>
      <c r="BT637" s="110" t="s">
        <v>7112</v>
      </c>
      <c r="BU637" s="110" t="str">
        <f>IF(Tabela2[[#This Row],[Houve envio de Informações Pós-acidente (preencher "não se aplica" quando de competência estadual/municipal)]] = "Sim", "PREENCHER","NA")</f>
        <v>NA</v>
      </c>
      <c r="BV637" s="110" t="s">
        <v>2696</v>
      </c>
      <c r="BW637" s="110" t="s">
        <v>123</v>
      </c>
      <c r="BX637" s="108" t="s">
        <v>7119</v>
      </c>
      <c r="BY637" s="143"/>
      <c r="BZ637" s="106" t="str">
        <f>IF(Tabela2[[#This Row],[Data do documento de encerramento]]="NA","NA",IF(Tabela2[[#This Row],[Data do documento de encerramento]]="","Pendente de conclusão/ encerramento",_xlfn.DAYS(Tabela2[[#This Row],[Data do documento de encerramento]],J637)))</f>
        <v>Pendente de conclusão/ encerramento</v>
      </c>
      <c r="CA637" s="109" t="s">
        <v>9454</v>
      </c>
      <c r="CB637" s="109"/>
      <c r="CC637" s="109"/>
      <c r="CD637" s="109"/>
      <c r="CE637" s="109"/>
      <c r="CF637" s="109"/>
    </row>
    <row r="638" spans="1:84" ht="45.75" hidden="1">
      <c r="A638" s="172">
        <v>20259732410</v>
      </c>
      <c r="B638" s="173" t="s">
        <v>9455</v>
      </c>
      <c r="C638" s="110" t="str">
        <f>VLOOKUP(Tabela2[[#This Row],[SIEMA]],Siema2025,4,FALSE)</f>
        <v xml:space="preserve"> BA</v>
      </c>
      <c r="D638" s="108" t="str">
        <f>VLOOKUP(Tabela2[[#This Row],[SIEMA]],Siema2025,3,FALSE)</f>
        <v xml:space="preserve">Caetité </v>
      </c>
      <c r="E638" s="108" t="str">
        <f>VLOOKUP(Tabela2[[#This Row],[SIEMA]],Siema2025,20,FALSE)</f>
        <v>Fazenda Cachoeira s/n</v>
      </c>
      <c r="F638" s="108" t="s">
        <v>9456</v>
      </c>
      <c r="G638" s="108" t="s">
        <v>9457</v>
      </c>
      <c r="H638" s="111" t="s">
        <v>9458</v>
      </c>
      <c r="I638" s="106" t="str">
        <f>VLOOKUP(Tabela2[[#This Row],[SIEMA]],Siema2025,19,FALSE)</f>
        <v/>
      </c>
      <c r="J638" s="107">
        <f>VLOOKUP(Tabela2[[#This Row],[SIEMA]],Siema2025,2,FALSE)</f>
        <v>45906</v>
      </c>
      <c r="K638" s="107" t="str">
        <f>VLOOKUP(Tabela2[[#This Row],[SIEMA]],Siema2025,16,FALSE)</f>
        <v>Sábado</v>
      </c>
      <c r="L638" s="108" t="str">
        <f>IF(Tabela2[[#This Row],[Data]]="","Sem Informação",VLOOKUP(MONTH(Tabela2[[#This Row],[Data]]),'[1]Validação de dados'!$I$1:$J$13,2,0))</f>
        <v>Setembro</v>
      </c>
      <c r="M638" s="108">
        <f>YEAR(Tabela2[[#This Row],[Data]])</f>
        <v>2025</v>
      </c>
      <c r="N638" s="107" t="str">
        <f>VLOOKUP(Tabela2[[#This Row],[SIEMA]],Siema2025,17,FALSE)</f>
        <v>Vespertino</v>
      </c>
      <c r="O638" s="107" t="str">
        <f>VLOOKUP(Tabela2[[#This Row],[SIEMA]],Siema2025,5,FALSE)</f>
        <v>Indústria</v>
      </c>
      <c r="P638" s="106" t="str">
        <f>VLOOKUP(Tabela2[[#This Row],[SIEMA]],Siema2025,21,FALSE)</f>
        <v>A situação anormal de operação teve origem na AA140 bacias, entre os tanques TQ1402 e 1403B, através de vazamento na saída da bomba BA1410.</v>
      </c>
      <c r="Q638" s="106">
        <v>2912</v>
      </c>
      <c r="R638" s="106" t="str">
        <f>VLOOKUP(Tabela2[[#This Row],[SIEMA]],Siema2025,10,FALSE)</f>
        <v/>
      </c>
      <c r="S638" s="109" t="str">
        <f>IF(Q638="","", IF(Q638="NC","", IF(Q638="NE","", IF(Q638="NA","",IFERROR(VLOOKUP(Q638,[1]Produtos!$A$1:$C$2319,2,FALSE),"Não Cadastrado")))))</f>
        <v>MATERIAL RADIOATIVO, BAIXA ATIVIDADE ESPECÍFICA (BAE I), não-fissil ou fissil exceptivo</v>
      </c>
      <c r="T638" s="106" t="s">
        <v>5508</v>
      </c>
      <c r="U638" s="106" t="str">
        <f>VLOOKUP(Tabela2[[#This Row],[SIEMA]],Siema2025,12,FALSE)</f>
        <v xml:space="preserve"> </v>
      </c>
      <c r="V638" s="106">
        <f>IF(Q638="","",IF(ISNUMBER(Q638)=FALSE,"Não se aplica",IFERROR(VLOOKUP(Q638,Produtos!$A$1:$C$2319,3,FALSE),"Não Cadastrado")))</f>
        <v>7</v>
      </c>
      <c r="W638" s="106" t="str">
        <f>VLOOKUP(Tabela2[[#This Row],[SIEMA]],Siema2025,10,FALSE)</f>
        <v/>
      </c>
      <c r="X638" s="115" t="str">
        <f>IF(Tabela2[[#This Row],[Origem do acidente]] = "Plataforma", "PREENCHER","NA")</f>
        <v>NA</v>
      </c>
      <c r="Y638" s="111" t="str">
        <f>IF(W638="","", IF(W638="NC","", IF(W638="NE","", IF(W638="NA","",IFERROR(VLOOKUP(W638,Produtos!$A$1:$C$2319,2,FALSE),"Não Cadastrado")))))</f>
        <v/>
      </c>
      <c r="Z638" s="106" t="str">
        <f>VLOOKUP(Tabela2[[#This Row],[SIEMA]],Siema2025,11,FALSE)</f>
        <v xml:space="preserve"> </v>
      </c>
      <c r="AA638" s="106" t="str">
        <f>VLOOKUP(Tabela2[[#This Row],[SIEMA]],Siema2025,12,FALSE)</f>
        <v xml:space="preserve"> </v>
      </c>
      <c r="AB638" s="106" t="str">
        <f>IF(W638="","",IF(ISNUMBER(W638)=FALSE,"Não se aplica",IFERROR(VLOOKUP(W638,Produtos!$A$1:$C$2319,3,FALSE),"Não Cadastrado")))</f>
        <v/>
      </c>
      <c r="AC638" s="106"/>
      <c r="AD638" s="110" t="str">
        <f>IF(Tabela2[[#This Row],[Origem do acidente]] = "Plataforma", "PREENCHER","NA")</f>
        <v>NA</v>
      </c>
      <c r="AE638" s="109" t="str">
        <f>IF(AC638="","", IF(AC638="NC","", IF(AC638="NE","", IF(AC638="NA","",IFERROR(VLOOKUP(AC638,Produtos!$A$1:$C$2319,2,FALSE),"Não Cadastrado")))))</f>
        <v/>
      </c>
      <c r="AF638" s="106"/>
      <c r="AG638" s="106"/>
      <c r="AH638" s="106" t="str">
        <f>IF(AC638="","",IF(ISNUMBER(AC638)=FALSE,"Não se aplica",IFERROR(VLOOKUP(AC638,Produtos!$A$1:$C$2319,3,FALSE),"Não Cadastrado")))</f>
        <v/>
      </c>
      <c r="AI638" s="106"/>
      <c r="AJ638" s="106" t="str">
        <f>VLOOKUP(Tabela2[[#This Row],[SIEMA]],Siema2025,26,FALSE)</f>
        <v>A causa da situação anormal de operação ocorreu devido ao mau funcionamento da valvula de saída da bomba BA1410.</v>
      </c>
      <c r="AK638" s="109"/>
      <c r="AL638" s="109"/>
      <c r="AM638" s="109"/>
      <c r="AN638" s="110" t="str">
        <f>VLOOKUP(Tabela2[[#This Row],[SIEMA]],Siema2025,51,FALSE)</f>
        <v/>
      </c>
      <c r="AO638" s="110" t="str">
        <f>VLOOKUP(Tabela2[[#This Row],[SIEMA]],Siema2025,53,FALSE)</f>
        <v/>
      </c>
      <c r="AP638" s="110" t="str">
        <f>VLOOKUP(Tabela2[[#This Row],[SIEMA]],Siema2025,55,FALSE)</f>
        <v/>
      </c>
      <c r="AQ638" s="110" t="str">
        <f>VLOOKUP(Tabela2[[#This Row],[SIEMA]],Siema2025,57,FALSE)</f>
        <v/>
      </c>
      <c r="AR638" s="110" t="str">
        <f>VLOOKUP(Tabela2[[#This Row],[SIEMA]],Siema2025,59,FALSE)</f>
        <v/>
      </c>
      <c r="AS638" s="110" t="str">
        <f>VLOOKUP(Tabela2[[#This Row],[SIEMA]],Siema2025,61,FALSE)</f>
        <v/>
      </c>
      <c r="AT638" s="110" t="str">
        <f>VLOOKUP(Tabela2[[#This Row],[SIEMA]],Siema2025,63,FALSE)</f>
        <v/>
      </c>
      <c r="AU638" s="110" t="str">
        <f>VLOOKUP(Tabela2[[#This Row],[SIEMA]],Siema2025,65,FALSE)</f>
        <v>X</v>
      </c>
      <c r="AV638" s="110" t="str">
        <f>VLOOKUP(Tabela2[[#This Row],[SIEMA]],Siema2025,67,FALSE)</f>
        <v/>
      </c>
      <c r="AW638" s="110" t="str">
        <f>VLOOKUP(Tabela2[[#This Row],[SIEMA]],Siema2025,69,FALSE)</f>
        <v/>
      </c>
      <c r="AX638" s="110" t="str">
        <f>VLOOKUP(Tabela2[[#This Row],[SIEMA]],Siema2025,71,FALSE)</f>
        <v/>
      </c>
      <c r="AY638" s="110" t="str">
        <f>VLOOKUP(Tabela2[[#This Row],[SIEMA]],Siema2025,73,FALSE)</f>
        <v/>
      </c>
      <c r="AZ638" s="110" t="str">
        <f>VLOOKUP(Tabela2[[#This Row],[SIEMA]],Siema2025,75,FALSE)</f>
        <v/>
      </c>
      <c r="BA638" s="110" t="str">
        <f>VLOOKUP(Tabela2[[#This Row],[SIEMA]],Siema2025,77,FALSE)</f>
        <v/>
      </c>
      <c r="BB638" s="110" t="str">
        <f>VLOOKUP(Tabela2[[#This Row],[SIEMA]],Siema2025,79,FALSE)</f>
        <v/>
      </c>
      <c r="BC638" s="110" t="str">
        <f>IF(Tabela2[[#This Row],[Outro(s) ]] = "X", "PREENCHER","NA")</f>
        <v>NA</v>
      </c>
      <c r="BD638" s="110" t="str">
        <f>VLOOKUP(Tabela2[[#This Row],[SIEMA]],Siema2025,82,FALSE)</f>
        <v/>
      </c>
      <c r="BE638" s="110" t="str">
        <f>VLOOKUP(Tabela2[[#This Row],[SIEMA]],Siema2025,81,FALSE)</f>
        <v/>
      </c>
      <c r="BF638" s="112" t="str">
        <f>VLOOKUP(Tabela2[[#This Row],[SIEMA]],Siema2025,28,FALSE)</f>
        <v>INB - Indústrias Nucleares do Brasil</v>
      </c>
      <c r="BG638" s="112"/>
      <c r="BH638" s="113" t="str">
        <f>VLOOKUP(Tabela2[[#This Row],[SIEMA]],Siema2025,29,FALSE)</f>
        <v>00322818003570</v>
      </c>
      <c r="BI638" s="114" t="str">
        <f>VLOOKUP(Tabela2[[#This Row],[SIEMA]],Siema2025,107,FALSE)</f>
        <v>Não</v>
      </c>
      <c r="BJ638" s="109" t="s">
        <v>7097</v>
      </c>
      <c r="BK638" s="106" t="s">
        <v>2696</v>
      </c>
      <c r="BL638" s="143">
        <v>45908</v>
      </c>
      <c r="BM638" s="110">
        <f ca="1">IF(Tabela2[[#This Row],[Data de atendimento do Ibama (considerar o primeiro documento/ação)]]="",_xlfn.DAYS(TODAY(),J638),_xlfn.DAYS(Tabela2[[#This Row],[Data de atendimento do Ibama (considerar o primeiro documento/ação)]],J638))</f>
        <v>2</v>
      </c>
      <c r="BN638" s="110" t="str">
        <f>IF(Tabela2[[#This Row],[Atendido pelo Ibama ("Não" ou "Sim")]]="Não","Preencher", IF(Tabela2[[#This Row],[Atendido pelo Ibama ("Não" ou "Sim")]]="Sim","NA",""))</f>
        <v>NA</v>
      </c>
      <c r="BO638" s="116" t="s">
        <v>7139</v>
      </c>
      <c r="BP638" s="110" t="str">
        <f>IF(Tabela2[[#This Row],[Forma de atendimento (primeiro documento/ação)]]= "Outros (especificar)", "PREENCHER","NA")</f>
        <v>NA</v>
      </c>
      <c r="BQ638" s="108" t="s">
        <v>123</v>
      </c>
      <c r="BR638" s="110" t="str">
        <f>IF(Tabela2[[#This Row],[Equipe do Ibama foi a campo? Houve sobrevoo do Poseidon?]] = "Sim", "PREENCHER","NA")</f>
        <v>NA</v>
      </c>
      <c r="BS638" s="110" t="str">
        <f>IF(Tabela2[[#This Row],[Se sim, foi emitida Ordem de Emergência? (informações vinculada à coluna CK)]] = "Sim", "PREENCHER","NA")</f>
        <v>NA</v>
      </c>
      <c r="BT638" s="110" t="str">
        <f>IF(Tabela2[[#This Row],[Foi elaborado Relatório de Vistoria pelo Ibama? (informações vinculada à coluna CK)]] = "Sim", "PREENCHER","NA")</f>
        <v>NA</v>
      </c>
      <c r="BU638" s="110" t="s">
        <v>2696</v>
      </c>
      <c r="BV638" s="110" t="s">
        <v>123</v>
      </c>
      <c r="BW638" s="110" t="s">
        <v>123</v>
      </c>
      <c r="BX638" s="108"/>
      <c r="BY638" s="108"/>
      <c r="BZ638" s="106" t="str">
        <f>IF(Tabela2[[#This Row],[Data do documento de encerramento]]="NA","NA",IF(Tabela2[[#This Row],[Data do documento de encerramento]]="","Pendente de conclusão/ encerramento",_xlfn.DAYS(Tabela2[[#This Row],[Data do documento de encerramento]],J638)))</f>
        <v>Pendente de conclusão/ encerramento</v>
      </c>
      <c r="CA638" s="109"/>
      <c r="CB638" s="109"/>
      <c r="CC638" s="109"/>
      <c r="CD638" s="109"/>
      <c r="CE638" s="109"/>
      <c r="CF638" s="109"/>
    </row>
    <row r="639" spans="1:84" ht="76.5">
      <c r="A639" s="172">
        <v>20259761252</v>
      </c>
      <c r="B639" s="173" t="s">
        <v>9459</v>
      </c>
      <c r="C639" s="110" t="s">
        <v>7133</v>
      </c>
      <c r="D639" s="108" t="s">
        <v>637</v>
      </c>
      <c r="E639" s="108" t="s">
        <v>5730</v>
      </c>
      <c r="F639" s="108"/>
      <c r="G639" s="108" t="s">
        <v>9460</v>
      </c>
      <c r="H639" s="108" t="s">
        <v>9461</v>
      </c>
      <c r="I639" s="106" t="str">
        <f>VLOOKUP(Tabela2[[#This Row],[SIEMA]],Siema2025,19,FALSE)</f>
        <v>Campos</v>
      </c>
      <c r="J639" s="107">
        <f>VLOOKUP(Tabela2[[#This Row],[SIEMA]],Siema2025,2,FALSE)</f>
        <v>45907</v>
      </c>
      <c r="K639" s="107" t="str">
        <f>VLOOKUP(Tabela2[[#This Row],[SIEMA]],Siema2025,16,FALSE)</f>
        <v>Domingo</v>
      </c>
      <c r="L639" s="108" t="str">
        <f>IF(Tabela2[[#This Row],[Data]]="","Sem Informação",VLOOKUP(MONTH(Tabela2[[#This Row],[Data]]),'[1]Validação de dados'!$I$1:$J$13,2,0))</f>
        <v>Setembro</v>
      </c>
      <c r="M639" s="108">
        <f>YEAR(Tabela2[[#This Row],[Data]])</f>
        <v>2025</v>
      </c>
      <c r="N639" s="107" t="str">
        <f>VLOOKUP(Tabela2[[#This Row],[SIEMA]],Siema2025,17,FALSE)</f>
        <v>Matutino</v>
      </c>
      <c r="O639" s="107" t="str">
        <f>VLOOKUP(Tabela2[[#This Row],[SIEMA]],Siema2025,5,FALSE)</f>
        <v>Plataforma</v>
      </c>
      <c r="P639" s="106" t="str">
        <f>VLOOKUP(Tabela2[[#This Row],[SIEMA]],Siema2025,21,FALSE)</f>
        <v/>
      </c>
      <c r="Q639" s="106">
        <v>1267</v>
      </c>
      <c r="R639" s="106" t="s">
        <v>2043</v>
      </c>
      <c r="S639" s="109" t="s">
        <v>2043</v>
      </c>
      <c r="T639" s="282">
        <v>1.8E-3</v>
      </c>
      <c r="U639" s="106" t="s">
        <v>7109</v>
      </c>
      <c r="V639" s="106">
        <f>IF(Q639="","",IF(ISNUMBER(Q639)=FALSE,"Não se aplica",IFERROR(VLOOKUP(Q639,Produtos!$A$1:$C$2319,3,FALSE),"Não Cadastrado")))</f>
        <v>3</v>
      </c>
      <c r="W639" s="106" t="str">
        <f>VLOOKUP(Tabela2[[#This Row],[SIEMA]],Siema2025,10,FALSE)</f>
        <v/>
      </c>
      <c r="X639" s="115"/>
      <c r="Y639" s="111" t="str">
        <f>IF(W639="","", IF(W639="NC","", IF(W639="NE","", IF(W639="NA","",IFERROR(VLOOKUP(W639,Produtos!$A$1:$C$2319,2,FALSE),"Não Cadastrado")))))</f>
        <v/>
      </c>
      <c r="Z639" s="106" t="str">
        <f>VLOOKUP(Tabela2[[#This Row],[SIEMA]],Siema2025,11,FALSE)</f>
        <v xml:space="preserve"> </v>
      </c>
      <c r="AA639" s="106" t="str">
        <f>VLOOKUP(Tabela2[[#This Row],[SIEMA]],Siema2025,12,FALSE)</f>
        <v xml:space="preserve"> </v>
      </c>
      <c r="AB639" s="106" t="str">
        <f>IF(W639="","",IF(ISNUMBER(W639)=FALSE,"Não se aplica",IFERROR(VLOOKUP(W639,Produtos!$A$1:$C$2319,3,FALSE),"Não Cadastrado")))</f>
        <v/>
      </c>
      <c r="AC639" s="106"/>
      <c r="AD639" s="110"/>
      <c r="AE639" s="109" t="str">
        <f>IF(AC639="","", IF(AC639="NC","", IF(AC639="NE","", IF(AC639="NA","",IFERROR(VLOOKUP(AC639,Produtos!$A$1:$C$2319,2,FALSE),"Não Cadastrado")))))</f>
        <v/>
      </c>
      <c r="AF639" s="106"/>
      <c r="AG639" s="106"/>
      <c r="AH639" s="106" t="str">
        <f>IF(AC639="","",IF(ISNUMBER(AC639)=FALSE,"Não se aplica",IFERROR(VLOOKUP(AC639,Produtos!$A$1:$C$2319,3,FALSE),"Não Cadastrado")))</f>
        <v/>
      </c>
      <c r="AI639" s="106"/>
      <c r="AJ639" s="106" t="str">
        <f>VLOOKUP(Tabela2[[#This Row],[SIEMA]],Siema2025,26,FALSE)</f>
        <v>Em investigação.</v>
      </c>
      <c r="AK639" s="109" t="s">
        <v>7271</v>
      </c>
      <c r="AL639" s="109"/>
      <c r="AM639" s="109"/>
      <c r="AN639" s="110" t="str">
        <f>VLOOKUP(Tabela2[[#This Row],[SIEMA]],Siema2025,51,FALSE)</f>
        <v/>
      </c>
      <c r="AO639" s="110" t="str">
        <f>VLOOKUP(Tabela2[[#This Row],[SIEMA]],Siema2025,53,FALSE)</f>
        <v/>
      </c>
      <c r="AP639" s="110" t="str">
        <f>VLOOKUP(Tabela2[[#This Row],[SIEMA]],Siema2025,55,FALSE)</f>
        <v/>
      </c>
      <c r="AQ639" s="110" t="str">
        <f>VLOOKUP(Tabela2[[#This Row],[SIEMA]],Siema2025,57,FALSE)</f>
        <v/>
      </c>
      <c r="AR639" s="110" t="str">
        <f>VLOOKUP(Tabela2[[#This Row],[SIEMA]],Siema2025,59,FALSE)</f>
        <v/>
      </c>
      <c r="AS639" s="110" t="str">
        <f>VLOOKUP(Tabela2[[#This Row],[SIEMA]],Siema2025,61,FALSE)</f>
        <v>X</v>
      </c>
      <c r="AT639" s="110" t="str">
        <f>VLOOKUP(Tabela2[[#This Row],[SIEMA]],Siema2025,63,FALSE)</f>
        <v/>
      </c>
      <c r="AU639" s="110" t="str">
        <f>VLOOKUP(Tabela2[[#This Row],[SIEMA]],Siema2025,65,FALSE)</f>
        <v/>
      </c>
      <c r="AV639" s="110" t="str">
        <f>VLOOKUP(Tabela2[[#This Row],[SIEMA]],Siema2025,67,FALSE)</f>
        <v/>
      </c>
      <c r="AW639" s="110" t="str">
        <f>VLOOKUP(Tabela2[[#This Row],[SIEMA]],Siema2025,69,FALSE)</f>
        <v/>
      </c>
      <c r="AX639" s="110" t="str">
        <f>VLOOKUP(Tabela2[[#This Row],[SIEMA]],Siema2025,71,FALSE)</f>
        <v/>
      </c>
      <c r="AY639" s="110" t="str">
        <f>VLOOKUP(Tabela2[[#This Row],[SIEMA]],Siema2025,73,FALSE)</f>
        <v/>
      </c>
      <c r="AZ639" s="110" t="str">
        <f>VLOOKUP(Tabela2[[#This Row],[SIEMA]],Siema2025,75,FALSE)</f>
        <v/>
      </c>
      <c r="BA639" s="110" t="str">
        <f>VLOOKUP(Tabela2[[#This Row],[SIEMA]],Siema2025,77,FALSE)</f>
        <v/>
      </c>
      <c r="BB639" s="110" t="str">
        <f>VLOOKUP(Tabela2[[#This Row],[SIEMA]],Siema2025,79,FALSE)</f>
        <v/>
      </c>
      <c r="BC639" s="110" t="str">
        <f>IF(Tabela2[[#This Row],[Outro(s) ]] = "X", "PREENCHER","NA")</f>
        <v>NA</v>
      </c>
      <c r="BD639" s="110" t="str">
        <f>VLOOKUP(Tabela2[[#This Row],[SIEMA]],Siema2025,82,FALSE)</f>
        <v/>
      </c>
      <c r="BE639" s="110" t="str">
        <f>VLOOKUP(Tabela2[[#This Row],[SIEMA]],Siema2025,81,FALSE)</f>
        <v/>
      </c>
      <c r="BF639" s="112" t="str">
        <f>VLOOKUP(Tabela2[[#This Row],[SIEMA]],Siema2025,28,FALSE)</f>
        <v>Petróleo Brasileiro S.A. - PETROBRAS</v>
      </c>
      <c r="BG639" s="112"/>
      <c r="BH639" s="113" t="str">
        <f>VLOOKUP(Tabela2[[#This Row],[SIEMA]],Siema2025,29,FALSE)</f>
        <v>33000167100750</v>
      </c>
      <c r="BI639" s="114" t="s">
        <v>2696</v>
      </c>
      <c r="BJ639" s="109" t="s">
        <v>7097</v>
      </c>
      <c r="BK639" s="106" t="s">
        <v>2696</v>
      </c>
      <c r="BL639" s="143">
        <v>46101</v>
      </c>
      <c r="BM639" s="110">
        <f ca="1">IF(Tabela2[[#This Row],[Data de atendimento do Ibama (considerar o primeiro documento/ação)]]="",_xlfn.DAYS(TODAY(),J639),_xlfn.DAYS(Tabela2[[#This Row],[Data de atendimento do Ibama (considerar o primeiro documento/ação)]],J639))</f>
        <v>194</v>
      </c>
      <c r="BN639" s="110" t="str">
        <f>IF(Tabela2[[#This Row],[Atendido pelo Ibama ("Não" ou "Sim")]]="Não","Preencher", IF(Tabela2[[#This Row],[Atendido pelo Ibama ("Não" ou "Sim")]]="Sim","NA",""))</f>
        <v>NA</v>
      </c>
      <c r="BO639" s="116" t="s">
        <v>7162</v>
      </c>
      <c r="BP639" s="110" t="str">
        <f>IF(Tabela2[[#This Row],[Forma de atendimento (primeiro documento/ação)]]= "Outros (especificar)", "PREENCHER","NA")</f>
        <v>NA</v>
      </c>
      <c r="BQ639" s="108" t="s">
        <v>123</v>
      </c>
      <c r="BR639" s="110" t="str">
        <f>IF(Tabela2[[#This Row],[Equipe do Ibama foi a campo? Houve sobrevoo do Poseidon?]] = "Sim", "PREENCHER","NA")</f>
        <v>NA</v>
      </c>
      <c r="BS639" s="110" t="str">
        <f>IF(Tabela2[[#This Row],[Se sim, foi emitida Ordem de Emergência? (informações vinculada à coluna CK)]] = "Sim", "PREENCHER","NA")</f>
        <v>NA</v>
      </c>
      <c r="BT639" s="110" t="s">
        <v>7099</v>
      </c>
      <c r="BU639" s="110" t="s">
        <v>2696</v>
      </c>
      <c r="BV639" s="110" t="s">
        <v>123</v>
      </c>
      <c r="BW639" s="110" t="s">
        <v>123</v>
      </c>
      <c r="BX639" s="108"/>
      <c r="BY639" s="143"/>
      <c r="BZ639" s="106" t="str">
        <f>IF(Tabela2[[#This Row],[Data do documento de encerramento]]="NA","NA",IF(Tabela2[[#This Row],[Data do documento de encerramento]]="","Pendente de conclusão/ encerramento",_xlfn.DAYS(Tabela2[[#This Row],[Data do documento de encerramento]],J639)))</f>
        <v>Pendente de conclusão/ encerramento</v>
      </c>
      <c r="CA639" s="109"/>
      <c r="CB639" s="149"/>
      <c r="CC639" s="292" t="s">
        <v>9462</v>
      </c>
      <c r="CD639" s="109" t="s">
        <v>123</v>
      </c>
      <c r="CE639" s="109" t="s">
        <v>2696</v>
      </c>
      <c r="CF639" s="109" t="s">
        <v>7147</v>
      </c>
    </row>
    <row r="640" spans="1:84" ht="45.75" hidden="1">
      <c r="A640" s="172">
        <v>20259957620</v>
      </c>
      <c r="B640" s="173" t="s">
        <v>9463</v>
      </c>
      <c r="C640" s="110" t="str">
        <f>VLOOKUP(Tabela2[[#This Row],[SIEMA]],Siema2025,4,FALSE)</f>
        <v xml:space="preserve"> MG</v>
      </c>
      <c r="D640" s="108" t="str">
        <f>VLOOKUP(Tabela2[[#This Row],[SIEMA]],Siema2025,3,FALSE)</f>
        <v xml:space="preserve">São Domingos das Dores </v>
      </c>
      <c r="E640" s="108" t="str">
        <f>VLOOKUP(Tabela2[[#This Row],[SIEMA]],Siema2025,20,FALSE)</f>
        <v>Rodovia LMG 823, km 13,7</v>
      </c>
      <c r="F640" s="108"/>
      <c r="G640" s="111" t="s">
        <v>9464</v>
      </c>
      <c r="H640" s="108" t="s">
        <v>9465</v>
      </c>
      <c r="I640" s="106" t="s">
        <v>7118</v>
      </c>
      <c r="J640" s="107">
        <f>VLOOKUP(Tabela2[[#This Row],[SIEMA]],Siema2025,2,FALSE)</f>
        <v>45907</v>
      </c>
      <c r="K640" s="107" t="str">
        <f>VLOOKUP(Tabela2[[#This Row],[SIEMA]],Siema2025,16,FALSE)</f>
        <v>Domingo</v>
      </c>
      <c r="L640" s="108" t="str">
        <f>IF(Tabela2[[#This Row],[Data]]="","Sem Informação",VLOOKUP(MONTH(Tabela2[[#This Row],[Data]]),'[1]Validação de dados'!$I$1:$J$13,2,0))</f>
        <v>Setembro</v>
      </c>
      <c r="M640" s="106">
        <f>YEAR(Tabela2[[#This Row],[Data]])</f>
        <v>2025</v>
      </c>
      <c r="N640" s="107" t="str">
        <f>VLOOKUP(Tabela2[[#This Row],[SIEMA]],Siema2025,17,FALSE)</f>
        <v>Matutino</v>
      </c>
      <c r="O640" s="107" t="str">
        <f>VLOOKUP(Tabela2[[#This Row],[SIEMA]],Siema2025,5,FALSE)</f>
        <v>Rodovia</v>
      </c>
      <c r="P640" s="106" t="str">
        <f>VLOOKUP(Tabela2[[#This Row],[SIEMA]],Siema2025,21,FALSE)</f>
        <v>Rodovia LMG 823, Km 13,7</v>
      </c>
      <c r="Q640" s="106">
        <v>1202</v>
      </c>
      <c r="R640" s="106" t="s">
        <v>9466</v>
      </c>
      <c r="S640" s="109" t="str">
        <f>IF(Q640="","", IF(Q640="NC","", IF(Q640="NE","", IF(Q640="NA","",IFERROR(VLOOKUP(Q640,[1]Produtos!$A$1:$C$2319,2,FALSE),"Não Cadastrado")))))</f>
        <v>GASÓLEO ou ÓLEO DIESEL ou ÓLEO PARA AQUECIMENTO, LEVE</v>
      </c>
      <c r="T640" s="106" t="s">
        <v>8939</v>
      </c>
      <c r="U640" s="106" t="s">
        <v>7062</v>
      </c>
      <c r="V640" s="106">
        <f>IF(Q640="","",IF(ISNUMBER(Q640)=FALSE,"Não se aplica",IFERROR(VLOOKUP(Q640,Produtos!$A$1:$C$2319,3,FALSE),"Não Cadastrado")))</f>
        <v>3</v>
      </c>
      <c r="W640" s="106" t="s">
        <v>7269</v>
      </c>
      <c r="X640" s="115" t="s">
        <v>7852</v>
      </c>
      <c r="Y640" s="111" t="str">
        <f>IF(W640="","", IF(W640="NC","", IF(W640="NE","", IF(W640="NA","",IFERROR(VLOOKUP(W640,Produtos!$A$1:$C$2319,2,FALSE),"Não Cadastrado")))))</f>
        <v/>
      </c>
      <c r="Z640" s="106" t="s">
        <v>6834</v>
      </c>
      <c r="AA640" s="106" t="s">
        <v>7062</v>
      </c>
      <c r="AB640" s="106" t="s">
        <v>7462</v>
      </c>
      <c r="AC640" s="106" t="s">
        <v>7119</v>
      </c>
      <c r="AD640" s="110" t="s">
        <v>9467</v>
      </c>
      <c r="AE640" s="109" t="str">
        <f>IF(AC640="","", IF(AC640="NC","", IF(AC640="NE","", IF(AC640="NA","",IFERROR(VLOOKUP(AC640,Produtos!$A$1:$C$2319,2,FALSE),"Não Cadastrado")))))</f>
        <v/>
      </c>
      <c r="AF640" s="106" t="s">
        <v>6834</v>
      </c>
      <c r="AG640" s="106" t="s">
        <v>7062</v>
      </c>
      <c r="AH640" s="106" t="str">
        <f>IF(AC640="","",IF(ISNUMBER(AC640)=FALSE,"Não se aplica",IFERROR(VLOOKUP(AC640,Produtos!$A$1:$C$2319,3,FALSE),"Não Cadastrado")))</f>
        <v>Não se aplica</v>
      </c>
      <c r="AI640" s="106"/>
      <c r="AJ640" s="106" t="str">
        <f>VLOOKUP(Tabela2[[#This Row],[SIEMA]],Siema2025,26,FALSE)</f>
        <v/>
      </c>
      <c r="AK640" s="109" t="s">
        <v>6834</v>
      </c>
      <c r="AL640" s="109" t="s">
        <v>7175</v>
      </c>
      <c r="AM640" s="109"/>
      <c r="AN640" s="110" t="str">
        <f>VLOOKUP(Tabela2[[#This Row],[SIEMA]],Siema2025,51,FALSE)</f>
        <v/>
      </c>
      <c r="AO640" s="110" t="str">
        <f>VLOOKUP(Tabela2[[#This Row],[SIEMA]],Siema2025,53,FALSE)</f>
        <v/>
      </c>
      <c r="AP640" s="110" t="str">
        <f>VLOOKUP(Tabela2[[#This Row],[SIEMA]],Siema2025,55,FALSE)</f>
        <v>X</v>
      </c>
      <c r="AQ640" s="110" t="str">
        <f>VLOOKUP(Tabela2[[#This Row],[SIEMA]],Siema2025,57,FALSE)</f>
        <v>X</v>
      </c>
      <c r="AR640" s="110" t="str">
        <f>VLOOKUP(Tabela2[[#This Row],[SIEMA]],Siema2025,59,FALSE)</f>
        <v/>
      </c>
      <c r="AS640" s="110" t="str">
        <f>VLOOKUP(Tabela2[[#This Row],[SIEMA]],Siema2025,61,FALSE)</f>
        <v/>
      </c>
      <c r="AT640" s="110" t="str">
        <f>VLOOKUP(Tabela2[[#This Row],[SIEMA]],Siema2025,63,FALSE)</f>
        <v/>
      </c>
      <c r="AU640" s="110" t="str">
        <f>VLOOKUP(Tabela2[[#This Row],[SIEMA]],Siema2025,65,FALSE)</f>
        <v>X</v>
      </c>
      <c r="AV640" s="110" t="str">
        <f>VLOOKUP(Tabela2[[#This Row],[SIEMA]],Siema2025,67,FALSE)</f>
        <v/>
      </c>
      <c r="AW640" s="110" t="str">
        <f>VLOOKUP(Tabela2[[#This Row],[SIEMA]],Siema2025,69,FALSE)</f>
        <v/>
      </c>
      <c r="AX640" s="110" t="str">
        <f>VLOOKUP(Tabela2[[#This Row],[SIEMA]],Siema2025,71,FALSE)</f>
        <v/>
      </c>
      <c r="AY640" s="110" t="str">
        <f>VLOOKUP(Tabela2[[#This Row],[SIEMA]],Siema2025,73,FALSE)</f>
        <v/>
      </c>
      <c r="AZ640" s="110" t="str">
        <f>VLOOKUP(Tabela2[[#This Row],[SIEMA]],Siema2025,75,FALSE)</f>
        <v/>
      </c>
      <c r="BA640" s="110" t="str">
        <f>VLOOKUP(Tabela2[[#This Row],[SIEMA]],Siema2025,77,FALSE)</f>
        <v/>
      </c>
      <c r="BB640" s="110" t="str">
        <f>VLOOKUP(Tabela2[[#This Row],[SIEMA]],Siema2025,79,FALSE)</f>
        <v/>
      </c>
      <c r="BC640" s="110" t="str">
        <f>IF(Tabela2[[#This Row],[Outro(s) ]] = "X", "PREENCHER","NA")</f>
        <v>NA</v>
      </c>
      <c r="BD640" s="110" t="str">
        <f>VLOOKUP(Tabela2[[#This Row],[SIEMA]],Siema2025,82,FALSE)</f>
        <v/>
      </c>
      <c r="BE640" s="110" t="str">
        <f>VLOOKUP(Tabela2[[#This Row],[SIEMA]],Siema2025,81,FALSE)</f>
        <v/>
      </c>
      <c r="BF640" s="112" t="s">
        <v>6834</v>
      </c>
      <c r="BG640" s="112"/>
      <c r="BH640" s="113" t="s">
        <v>7062</v>
      </c>
      <c r="BI640" s="114" t="s">
        <v>7062</v>
      </c>
      <c r="BJ640" s="109" t="s">
        <v>7097</v>
      </c>
      <c r="BK640" s="106" t="s">
        <v>2696</v>
      </c>
      <c r="BL640" s="143">
        <v>45916</v>
      </c>
      <c r="BM640" s="110">
        <f ca="1">IF(Tabela2[[#This Row],[Data de atendimento do Ibama (considerar o primeiro documento/ação)]]="",_xlfn.DAYS(TODAY(),J640),_xlfn.DAYS(Tabela2[[#This Row],[Data de atendimento do Ibama (considerar o primeiro documento/ação)]],J640))</f>
        <v>9</v>
      </c>
      <c r="BN640" s="110" t="str">
        <f>IF(Tabela2[[#This Row],[Atendido pelo Ibama ("Não" ou "Sim")]]="Não","Preencher", IF(Tabela2[[#This Row],[Atendido pelo Ibama ("Não" ou "Sim")]]="Sim","NA",""))</f>
        <v>NA</v>
      </c>
      <c r="BO640" s="116" t="s">
        <v>7177</v>
      </c>
      <c r="BP640" s="110" t="str">
        <f>IF(Tabela2[[#This Row],[Forma de atendimento (primeiro documento/ação)]]= "Outros (especificar)", "PREENCHER","NA")</f>
        <v>NA</v>
      </c>
      <c r="BQ640" s="108" t="s">
        <v>123</v>
      </c>
      <c r="BR640" s="110" t="str">
        <f>IF(Tabela2[[#This Row],[Equipe do Ibama foi a campo? Houve sobrevoo do Poseidon?]] = "Sim", "PREENCHER","NA")</f>
        <v>NA</v>
      </c>
      <c r="BS640" s="110" t="str">
        <f>IF(Tabela2[[#This Row],[Se sim, foi emitida Ordem de Emergência? (informações vinculada à coluna CK)]] = "Sim", "PREENCHER","NA")</f>
        <v>NA</v>
      </c>
      <c r="BT640" s="110" t="s">
        <v>7215</v>
      </c>
      <c r="BU640" s="110" t="str">
        <f>IF(Tabela2[[#This Row],[Houve envio de Informações Pós-acidente (preencher "não se aplica" quando de competência estadual/municipal)]] = "Sim", "PREENCHER","NA")</f>
        <v>NA</v>
      </c>
      <c r="BV640" s="110" t="str">
        <f>IF(Tabela2[[#This Row],[Houve avaliação das informações pós-acidente solicitadas/enviadas?]] = "Sim", "PREENCHER","NA")</f>
        <v>NA</v>
      </c>
      <c r="BW640" s="110" t="s">
        <v>2696</v>
      </c>
      <c r="BX640" s="108" t="s">
        <v>7100</v>
      </c>
      <c r="BY640" s="143">
        <v>45916</v>
      </c>
      <c r="BZ640" s="106">
        <f>IF(Tabela2[[#This Row],[Data do documento de encerramento]]="NA","NA",IF(Tabela2[[#This Row],[Data do documento de encerramento]]="","Pendente de conclusão/ encerramento",_xlfn.DAYS(Tabela2[[#This Row],[Data do documento de encerramento]],J640)))</f>
        <v>9</v>
      </c>
      <c r="CA640" s="109"/>
      <c r="CB640" s="109"/>
      <c r="CC640" s="109"/>
      <c r="CD640" s="109"/>
      <c r="CE640" s="109"/>
      <c r="CF640" s="109"/>
    </row>
    <row r="641" spans="1:84" ht="15" hidden="1" customHeight="1">
      <c r="A641" s="172">
        <v>20259861222</v>
      </c>
      <c r="B641" s="173" t="s">
        <v>9468</v>
      </c>
      <c r="C641" s="110" t="str">
        <f>VLOOKUP(Tabela2[[#This Row],[SIEMA]],Siema2025,4,FALSE)</f>
        <v xml:space="preserve"> TO</v>
      </c>
      <c r="D641" s="108" t="str">
        <f>VLOOKUP(Tabela2[[#This Row],[SIEMA]],Siema2025,3,FALSE)</f>
        <v xml:space="preserve">Palmeirante </v>
      </c>
      <c r="E641" s="108" t="str">
        <f>VLOOKUP(Tabela2[[#This Row],[SIEMA]],Siema2025,20,FALSE)</f>
        <v>Fazenda Buritirana, s/n°, 77798-000 - Palmeirante %u2013 TO, Brasil</v>
      </c>
      <c r="F641" s="108" t="s">
        <v>9469</v>
      </c>
      <c r="G641" s="108"/>
      <c r="H641" s="108"/>
      <c r="I641" s="106" t="str">
        <f>VLOOKUP(Tabela2[[#This Row],[SIEMA]],Siema2025,19,FALSE)</f>
        <v/>
      </c>
      <c r="J641" s="107">
        <f>VLOOKUP(Tabela2[[#This Row],[SIEMA]],Siema2025,2,FALSE)</f>
        <v>45908</v>
      </c>
      <c r="K641" s="107" t="str">
        <f>VLOOKUP(Tabela2[[#This Row],[SIEMA]],Siema2025,16,FALSE)</f>
        <v>Segunda</v>
      </c>
      <c r="L641" s="108" t="str">
        <f>IF(Tabela2[[#This Row],[Data]]="","Sem Informação",VLOOKUP(MONTH(Tabela2[[#This Row],[Data]]),'[1]Validação de dados'!$I$1:$J$13,2,0))</f>
        <v>Setembro</v>
      </c>
      <c r="M641" s="106">
        <f>YEAR(Tabela2[[#This Row],[Data]])</f>
        <v>2025</v>
      </c>
      <c r="N641" s="107" t="str">
        <f>VLOOKUP(Tabela2[[#This Row],[SIEMA]],Siema2025,17,FALSE)</f>
        <v>Matutino</v>
      </c>
      <c r="O641" s="107" t="s">
        <v>162</v>
      </c>
      <c r="P641" s="106"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41" s="106" t="str">
        <f>VLOOKUP(Tabela2[[#This Row],[SIEMA]],Siema2025,7,FALSE)</f>
        <v/>
      </c>
      <c r="R641" s="106" t="str">
        <f>VLOOKUP(Tabela2[[#This Row],[SIEMA]],Siema2025,10,FALSE)</f>
        <v/>
      </c>
      <c r="S641" s="109" t="str">
        <f>IF(Q641="","", IF(Q641="NC","", IF(Q641="NE","", IF(Q641="NA","",IFERROR(VLOOKUP(Q641,[1]Produtos!$A$1:$C$2319,2,FALSE),"Não Cadastrado")))))</f>
        <v/>
      </c>
      <c r="T641" s="106" t="str">
        <f>VLOOKUP(Tabela2[[#This Row],[SIEMA]],Siema2025,11,FALSE)</f>
        <v xml:space="preserve"> </v>
      </c>
      <c r="U641" s="106" t="str">
        <f>VLOOKUP(Tabela2[[#This Row],[SIEMA]],Siema2025,12,FALSE)</f>
        <v xml:space="preserve"> </v>
      </c>
      <c r="V641" s="106" t="str">
        <f>IF(Q641="","",IF(ISNUMBER(Q641)=FALSE,"Não se aplica",IFERROR(VLOOKUP(Q641,Produtos!$A$1:$C$2319,3,FALSE),"Não Cadastrado")))</f>
        <v/>
      </c>
      <c r="W641" s="106" t="str">
        <f>VLOOKUP(Tabela2[[#This Row],[SIEMA]],Siema2025,10,FALSE)</f>
        <v/>
      </c>
      <c r="X641" s="115" t="str">
        <f>IF(Tabela2[[#This Row],[Origem do acidente]] = "Plataforma", "PREENCHER","NA")</f>
        <v>NA</v>
      </c>
      <c r="Y641" s="111" t="str">
        <f>IF(W641="","", IF(W641="NC","", IF(W641="NE","", IF(W641="NA","",IFERROR(VLOOKUP(W641,Produtos!$A$1:$C$2319,2,FALSE),"Não Cadastrado")))))</f>
        <v/>
      </c>
      <c r="Z641" s="106" t="str">
        <f>VLOOKUP(Tabela2[[#This Row],[SIEMA]],Siema2025,11,FALSE)</f>
        <v xml:space="preserve"> </v>
      </c>
      <c r="AA641" s="106" t="str">
        <f>VLOOKUP(Tabela2[[#This Row],[SIEMA]],Siema2025,12,FALSE)</f>
        <v xml:space="preserve"> </v>
      </c>
      <c r="AB641" s="106" t="str">
        <f>IF(W641="","",IF(ISNUMBER(W641)=FALSE,"Não se aplica",IFERROR(VLOOKUP(W641,Produtos!$A$1:$C$2319,3,FALSE),"Não Cadastrado")))</f>
        <v/>
      </c>
      <c r="AC641" s="106"/>
      <c r="AD641" s="110" t="str">
        <f>IF(Tabela2[[#This Row],[Origem do acidente]] = "Plataforma", "PREENCHER","NA")</f>
        <v>NA</v>
      </c>
      <c r="AE641" s="109" t="str">
        <f>IF(AC641="","", IF(AC641="NC","", IF(AC641="NE","", IF(AC641="NA","",IFERROR(VLOOKUP(AC641,Produtos!$A$1:$C$2319,2,FALSE),"Não Cadastrado")))))</f>
        <v/>
      </c>
      <c r="AF641" s="106"/>
      <c r="AG641" s="106"/>
      <c r="AH641" s="106" t="str">
        <f>IF(AC641="","",IF(ISNUMBER(AC641)=FALSE,"Não se aplica",IFERROR(VLOOKUP(AC641,Produtos!$A$1:$C$2319,3,FALSE),"Não Cadastrado")))</f>
        <v/>
      </c>
      <c r="AI641" s="106"/>
      <c r="AJ641" s="106" t="str">
        <f>VLOOKUP(Tabela2[[#This Row],[SIEMA]],Siema2025,26,FALSE)</f>
        <v>Em investigação pela equipe VLI</v>
      </c>
      <c r="AK641" s="109"/>
      <c r="AL641" s="109"/>
      <c r="AM641" s="109"/>
      <c r="AN641" s="110" t="str">
        <f>VLOOKUP(Tabela2[[#This Row],[SIEMA]],Siema2025,51,FALSE)</f>
        <v/>
      </c>
      <c r="AO641" s="110" t="str">
        <f>VLOOKUP(Tabela2[[#This Row],[SIEMA]],Siema2025,53,FALSE)</f>
        <v/>
      </c>
      <c r="AP641" s="110" t="str">
        <f>VLOOKUP(Tabela2[[#This Row],[SIEMA]],Siema2025,55,FALSE)</f>
        <v/>
      </c>
      <c r="AQ641" s="110" t="str">
        <f>VLOOKUP(Tabela2[[#This Row],[SIEMA]],Siema2025,57,FALSE)</f>
        <v/>
      </c>
      <c r="AR641" s="110" t="str">
        <f>VLOOKUP(Tabela2[[#This Row],[SIEMA]],Siema2025,59,FALSE)</f>
        <v/>
      </c>
      <c r="AS641" s="110" t="str">
        <f>VLOOKUP(Tabela2[[#This Row],[SIEMA]],Siema2025,61,FALSE)</f>
        <v/>
      </c>
      <c r="AT641" s="110" t="str">
        <f>VLOOKUP(Tabela2[[#This Row],[SIEMA]],Siema2025,63,FALSE)</f>
        <v/>
      </c>
      <c r="AU641" s="110" t="str">
        <f>VLOOKUP(Tabela2[[#This Row],[SIEMA]],Siema2025,65,FALSE)</f>
        <v>X</v>
      </c>
      <c r="AV641" s="110" t="str">
        <f>VLOOKUP(Tabela2[[#This Row],[SIEMA]],Siema2025,67,FALSE)</f>
        <v/>
      </c>
      <c r="AW641" s="110" t="str">
        <f>VLOOKUP(Tabela2[[#This Row],[SIEMA]],Siema2025,69,FALSE)</f>
        <v/>
      </c>
      <c r="AX641" s="110" t="str">
        <f>VLOOKUP(Tabela2[[#This Row],[SIEMA]],Siema2025,71,FALSE)</f>
        <v>X</v>
      </c>
      <c r="AY641" s="110" t="str">
        <f>VLOOKUP(Tabela2[[#This Row],[SIEMA]],Siema2025,73,FALSE)</f>
        <v/>
      </c>
      <c r="AZ641" s="110" t="str">
        <f>VLOOKUP(Tabela2[[#This Row],[SIEMA]],Siema2025,75,FALSE)</f>
        <v/>
      </c>
      <c r="BA641" s="110" t="str">
        <f>VLOOKUP(Tabela2[[#This Row],[SIEMA]],Siema2025,77,FALSE)</f>
        <v/>
      </c>
      <c r="BB641" s="110" t="str">
        <f>VLOOKUP(Tabela2[[#This Row],[SIEMA]],Siema2025,79,FALSE)</f>
        <v/>
      </c>
      <c r="BC641" s="110" t="str">
        <f>IF(Tabela2[[#This Row],[Outro(s) ]] = "X", "PREENCHER","NA")</f>
        <v>NA</v>
      </c>
      <c r="BD641" s="110" t="str">
        <f>VLOOKUP(Tabela2[[#This Row],[SIEMA]],Siema2025,82,FALSE)</f>
        <v/>
      </c>
      <c r="BE641" s="110" t="str">
        <f>VLOOKUP(Tabela2[[#This Row],[SIEMA]],Siema2025,81,FALSE)</f>
        <v/>
      </c>
      <c r="BF641" s="112" t="str">
        <f>VLOOKUP(Tabela2[[#This Row],[SIEMA]],Siema2025,28,FALSE)</f>
        <v>VLI Multi Modal</v>
      </c>
      <c r="BG641" s="112"/>
      <c r="BH641" s="113" t="str">
        <f>VLOOKUP(Tabela2[[#This Row],[SIEMA]],Siema2025,29,FALSE)</f>
        <v/>
      </c>
      <c r="BI641" s="114" t="str">
        <f>VLOOKUP(Tabela2[[#This Row],[SIEMA]],Siema2025,107,FALSE)</f>
        <v>Não</v>
      </c>
      <c r="BJ641" s="109"/>
      <c r="BK641" s="106"/>
      <c r="BL641" s="143"/>
      <c r="BM641" s="110">
        <f ca="1">IF(Tabela2[[#This Row],[Data de atendimento do Ibama (considerar o primeiro documento/ação)]]="",_xlfn.DAYS(TODAY(),J641),_xlfn.DAYS(Tabela2[[#This Row],[Data de atendimento do Ibama (considerar o primeiro documento/ação)]],J641))</f>
        <v>312</v>
      </c>
      <c r="BN641" s="110" t="str">
        <f>IF(Tabela2[[#This Row],[Atendido pelo Ibama ("Não" ou "Sim")]]="Não","Preencher", IF(Tabela2[[#This Row],[Atendido pelo Ibama ("Não" ou "Sim")]]="Sim","NA",""))</f>
        <v/>
      </c>
      <c r="BO641" s="116"/>
      <c r="BP641" s="110" t="str">
        <f>IF(Tabela2[[#This Row],[Forma de atendimento (primeiro documento/ação)]]= "Outros (especificar)", "PREENCHER","NA")</f>
        <v>NA</v>
      </c>
      <c r="BQ641" s="108"/>
      <c r="BR641" s="110" t="str">
        <f>IF(Tabela2[[#This Row],[Equipe do Ibama foi a campo? Houve sobrevoo do Poseidon?]] = "Sim", "PREENCHER","NA")</f>
        <v>NA</v>
      </c>
      <c r="BS641" s="110" t="str">
        <f>IF(Tabela2[[#This Row],[Se sim, foi emitida Ordem de Emergência? (informações vinculada à coluna CK)]] = "Sim", "PREENCHER","NA")</f>
        <v>NA</v>
      </c>
      <c r="BT641" s="110" t="str">
        <f>IF(Tabela2[[#This Row],[Foi elaborado Relatório de Vistoria pelo Ibama? (informações vinculada à coluna CK)]] = "Sim", "PREENCHER","NA")</f>
        <v>NA</v>
      </c>
      <c r="BU641" s="110" t="str">
        <f>IF(Tabela2[[#This Row],[Houve envio de Informações Pós-acidente (preencher "não se aplica" quando de competência estadual/municipal)]] = "Sim", "PREENCHER","NA")</f>
        <v>NA</v>
      </c>
      <c r="BV641" s="110" t="str">
        <f>IF(Tabela2[[#This Row],[Houve avaliação das informações pós-acidente solicitadas/enviadas?]] = "Sim", "PREENCHER","NA")</f>
        <v>NA</v>
      </c>
      <c r="BW641" s="110" t="str">
        <f>IF(Tabela2[[#This Row],[O Ibama aguarda resposta da empresa/OEMA, etc?]] = "Sim", "PREENCHER","NA")</f>
        <v>NA</v>
      </c>
      <c r="BX641" s="108"/>
      <c r="BY641" s="143"/>
      <c r="BZ641" s="106" t="str">
        <f>IF(Tabela2[[#This Row],[Data do documento de encerramento]]="NA","NA",IF(Tabela2[[#This Row],[Data do documento de encerramento]]="","Pendente de conclusão/ encerramento",_xlfn.DAYS(Tabela2[[#This Row],[Data do documento de encerramento]],J641)))</f>
        <v>Pendente de conclusão/ encerramento</v>
      </c>
      <c r="CA641" s="109"/>
      <c r="CB641" s="109"/>
      <c r="CC641" s="117"/>
      <c r="CD641" s="109"/>
      <c r="CE641" s="109"/>
      <c r="CF641" s="109"/>
    </row>
    <row r="642" spans="1:84" ht="15" hidden="1" customHeight="1">
      <c r="A642" s="172">
        <v>20259879228</v>
      </c>
      <c r="B642" s="173" t="s">
        <v>9470</v>
      </c>
      <c r="C642" s="110" t="str">
        <f>VLOOKUP(Tabela2[[#This Row],[SIEMA]],Siema2025,4,FALSE)</f>
        <v xml:space="preserve"> MG</v>
      </c>
      <c r="D642" s="108" t="str">
        <f>VLOOKUP(Tabela2[[#This Row],[SIEMA]],Siema2025,3,FALSE)</f>
        <v xml:space="preserve">Córrego Danta </v>
      </c>
      <c r="E642" s="108" t="str">
        <f>VLOOKUP(Tabela2[[#This Row],[SIEMA]],Siema2025,20,FALSE)</f>
        <v>km 700</v>
      </c>
      <c r="F642" s="108" t="s">
        <v>9471</v>
      </c>
      <c r="G642" s="108" t="s">
        <v>9472</v>
      </c>
      <c r="H642" s="108" t="s">
        <v>9473</v>
      </c>
      <c r="I642" s="106" t="s">
        <v>7118</v>
      </c>
      <c r="J642" s="107">
        <f>VLOOKUP(Tabela2[[#This Row],[SIEMA]],Siema2025,2,FALSE)</f>
        <v>45908</v>
      </c>
      <c r="K642" s="107" t="str">
        <f>VLOOKUP(Tabela2[[#This Row],[SIEMA]],Siema2025,16,FALSE)</f>
        <v>Segunda</v>
      </c>
      <c r="L642" s="108" t="str">
        <f>IF(Tabela2[[#This Row],[Data]]="","Sem Informação",VLOOKUP(MONTH(Tabela2[[#This Row],[Data]]),'[1]Validação de dados'!$I$1:$J$13,2,0))</f>
        <v>Setembro</v>
      </c>
      <c r="M642" s="106">
        <f>YEAR(Tabela2[[#This Row],[Data]])</f>
        <v>2025</v>
      </c>
      <c r="N642" s="107" t="str">
        <f>VLOOKUP(Tabela2[[#This Row],[SIEMA]],Siema2025,17,FALSE)</f>
        <v>Noturno</v>
      </c>
      <c r="O642" s="107" t="str">
        <f>VLOOKUP(Tabela2[[#This Row],[SIEMA]],Siema2025,5,FALSE)</f>
        <v>Ferrovia</v>
      </c>
      <c r="P642" s="106"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42" s="106" t="s">
        <v>7119</v>
      </c>
      <c r="R642" s="106" t="s">
        <v>7119</v>
      </c>
      <c r="S642" s="109" t="s">
        <v>7430</v>
      </c>
      <c r="T642" s="106">
        <v>77.7</v>
      </c>
      <c r="U642" s="106" t="s">
        <v>7120</v>
      </c>
      <c r="V642" s="106" t="s">
        <v>7119</v>
      </c>
      <c r="W642" s="106"/>
      <c r="X642" s="115"/>
      <c r="Y642" s="111" t="str">
        <f>IF(W642="","", IF(W642="NC","", IF(W642="NE","", IF(W642="NA","",IFERROR(VLOOKUP(W642,Produtos!$A$1:$C$2319,2,FALSE),"Não Cadastrado")))))</f>
        <v/>
      </c>
      <c r="Z642" s="106" t="str">
        <f>VLOOKUP(Tabela2[[#This Row],[SIEMA]],Siema2025,11,FALSE)</f>
        <v/>
      </c>
      <c r="AA642" s="106" t="str">
        <f>VLOOKUP(Tabela2[[#This Row],[SIEMA]],Siema2025,12,FALSE)</f>
        <v/>
      </c>
      <c r="AB642" s="106" t="str">
        <f>IF(W642="","",IF(ISNUMBER(W642)=FALSE,"Não se aplica",IFERROR(VLOOKUP(W642,Produtos!$A$1:$C$2319,3,FALSE),"Não Cadastrado")))</f>
        <v/>
      </c>
      <c r="AC642" s="106"/>
      <c r="AD642" s="110"/>
      <c r="AE642" s="109" t="str">
        <f>IF(AC642="","", IF(AC642="NC","", IF(AC642="NE","", IF(AC642="NA","",IFERROR(VLOOKUP(AC642,Produtos!$A$1:$C$2319,2,FALSE),"Não Cadastrado")))))</f>
        <v/>
      </c>
      <c r="AF642" s="106"/>
      <c r="AG642" s="106"/>
      <c r="AH642" s="106" t="str">
        <f>IF(AC642="","",IF(ISNUMBER(AC642)=FALSE,"Não se aplica",IFERROR(VLOOKUP(AC642,Produtos!$A$1:$C$2319,3,FALSE),"Não Cadastrado")))</f>
        <v/>
      </c>
      <c r="AI642" s="106"/>
      <c r="AJ642" s="106" t="str">
        <f>VLOOKUP(Tabela2[[#This Row],[SIEMA]],Siema2025,26,FALSE)</f>
        <v/>
      </c>
      <c r="AK642" s="109" t="s">
        <v>7110</v>
      </c>
      <c r="AL642" s="109"/>
      <c r="AM642" s="109"/>
      <c r="AN642" s="110" t="str">
        <f>VLOOKUP(Tabela2[[#This Row],[SIEMA]],Siema2025,51,FALSE)</f>
        <v/>
      </c>
      <c r="AO642" s="110" t="str">
        <f>VLOOKUP(Tabela2[[#This Row],[SIEMA]],Siema2025,53,FALSE)</f>
        <v/>
      </c>
      <c r="AP642" s="110" t="str">
        <f>VLOOKUP(Tabela2[[#This Row],[SIEMA]],Siema2025,55,FALSE)</f>
        <v/>
      </c>
      <c r="AQ642" s="110" t="str">
        <f>VLOOKUP(Tabela2[[#This Row],[SIEMA]],Siema2025,57,FALSE)</f>
        <v/>
      </c>
      <c r="AR642" s="110" t="str">
        <f>VLOOKUP(Tabela2[[#This Row],[SIEMA]],Siema2025,59,FALSE)</f>
        <v/>
      </c>
      <c r="AS642" s="110" t="str">
        <f>VLOOKUP(Tabela2[[#This Row],[SIEMA]],Siema2025,61,FALSE)</f>
        <v/>
      </c>
      <c r="AT642" s="110" t="str">
        <f>VLOOKUP(Tabela2[[#This Row],[SIEMA]],Siema2025,63,FALSE)</f>
        <v/>
      </c>
      <c r="AU642" s="110" t="str">
        <f>VLOOKUP(Tabela2[[#This Row],[SIEMA]],Siema2025,65,FALSE)</f>
        <v>X</v>
      </c>
      <c r="AV642" s="110" t="str">
        <f>VLOOKUP(Tabela2[[#This Row],[SIEMA]],Siema2025,67,FALSE)</f>
        <v/>
      </c>
      <c r="AW642" s="110" t="str">
        <f>VLOOKUP(Tabela2[[#This Row],[SIEMA]],Siema2025,69,FALSE)</f>
        <v/>
      </c>
      <c r="AX642" s="110" t="str">
        <f>VLOOKUP(Tabela2[[#This Row],[SIEMA]],Siema2025,71,FALSE)</f>
        <v/>
      </c>
      <c r="AY642" s="110" t="str">
        <f>VLOOKUP(Tabela2[[#This Row],[SIEMA]],Siema2025,73,FALSE)</f>
        <v/>
      </c>
      <c r="AZ642" s="110" t="str">
        <f>VLOOKUP(Tabela2[[#This Row],[SIEMA]],Siema2025,75,FALSE)</f>
        <v/>
      </c>
      <c r="BA642" s="110" t="str">
        <f>VLOOKUP(Tabela2[[#This Row],[SIEMA]],Siema2025,77,FALSE)</f>
        <v/>
      </c>
      <c r="BB642" s="110" t="str">
        <f>VLOOKUP(Tabela2[[#This Row],[SIEMA]],Siema2025,79,FALSE)</f>
        <v/>
      </c>
      <c r="BC642" s="110" t="str">
        <f>IF(Tabela2[[#This Row],[Outro(s) ]] = "X", "PREENCHER","NA")</f>
        <v>NA</v>
      </c>
      <c r="BD642" s="110" t="str">
        <f>VLOOKUP(Tabela2[[#This Row],[SIEMA]],Siema2025,82,FALSE)</f>
        <v/>
      </c>
      <c r="BE642" s="110" t="str">
        <f>VLOOKUP(Tabela2[[#This Row],[SIEMA]],Siema2025,81,FALSE)</f>
        <v/>
      </c>
      <c r="BF642" s="112" t="s">
        <v>7169</v>
      </c>
      <c r="BG642" s="112" t="s">
        <v>7170</v>
      </c>
      <c r="BH642" s="113" t="str">
        <f>VLOOKUP(Tabela2[[#This Row],[SIEMA]],Siema2025,29,FALSE)</f>
        <v>00924429000175</v>
      </c>
      <c r="BI642" s="114" t="str">
        <f>VLOOKUP(Tabela2[[#This Row],[SIEMA]],Siema2025,107,FALSE)</f>
        <v>Não</v>
      </c>
      <c r="BJ642" s="109" t="s">
        <v>7097</v>
      </c>
      <c r="BK642" s="106" t="s">
        <v>2696</v>
      </c>
      <c r="BL642" s="143">
        <v>45909</v>
      </c>
      <c r="BM642" s="110">
        <f ca="1">IF(Tabela2[[#This Row],[Data de atendimento do Ibama (considerar o primeiro documento/ação)]]="",_xlfn.DAYS(TODAY(),J642),_xlfn.DAYS(Tabela2[[#This Row],[Data de atendimento do Ibama (considerar o primeiro documento/ação)]],J642))</f>
        <v>1</v>
      </c>
      <c r="BN642" s="110" t="str">
        <f>IF(Tabela2[[#This Row],[Atendido pelo Ibama ("Não" ou "Sim")]]="Não","Preencher", IF(Tabela2[[#This Row],[Atendido pelo Ibama ("Não" ou "Sim")]]="Sim","NA",""))</f>
        <v>NA</v>
      </c>
      <c r="BO642" s="116" t="s">
        <v>7098</v>
      </c>
      <c r="BP642" s="110" t="str">
        <f>IF(Tabela2[[#This Row],[Forma de atendimento (primeiro documento/ação)]]= "Outros (especificar)", "PREENCHER","NA")</f>
        <v>NA</v>
      </c>
      <c r="BQ642" s="108" t="s">
        <v>123</v>
      </c>
      <c r="BR642" s="110" t="str">
        <f>IF(Tabela2[[#This Row],[Equipe do Ibama foi a campo? Houve sobrevoo do Poseidon?]] = "Sim", "PREENCHER","NA")</f>
        <v>NA</v>
      </c>
      <c r="BS642" s="110" t="str">
        <f>IF(Tabela2[[#This Row],[Se sim, foi emitida Ordem de Emergência? (informações vinculada à coluna CK)]] = "Sim", "PREENCHER","NA")</f>
        <v>NA</v>
      </c>
      <c r="BT642" s="110" t="s">
        <v>7099</v>
      </c>
      <c r="BU642" s="110" t="s">
        <v>2696</v>
      </c>
      <c r="BV642" s="110" t="s">
        <v>123</v>
      </c>
      <c r="BW642" s="110" t="s">
        <v>123</v>
      </c>
      <c r="BX642" s="108" t="s">
        <v>7119</v>
      </c>
      <c r="BY642" s="108"/>
      <c r="BZ642" s="106" t="str">
        <f>IF(Tabela2[[#This Row],[Data do documento de encerramento]]="NA","NA",IF(Tabela2[[#This Row],[Data do documento de encerramento]]="","Pendente de conclusão/ encerramento",_xlfn.DAYS(Tabela2[[#This Row],[Data do documento de encerramento]],J642)))</f>
        <v>Pendente de conclusão/ encerramento</v>
      </c>
      <c r="CA642" s="109"/>
      <c r="CB642" s="109"/>
      <c r="CC642" s="109"/>
      <c r="CD642" s="109"/>
      <c r="CE642" s="109"/>
      <c r="CF642" s="109"/>
    </row>
    <row r="643" spans="1:84" ht="60.75" hidden="1">
      <c r="A643" s="172">
        <v>20259928809</v>
      </c>
      <c r="B643" s="173" t="s">
        <v>9474</v>
      </c>
      <c r="C643" s="110" t="str">
        <f>VLOOKUP(Tabela2[[#This Row],[SIEMA]],Siema2025,4,FALSE)</f>
        <v xml:space="preserve"> SP</v>
      </c>
      <c r="D643" s="108" t="str">
        <f>VLOOKUP(Tabela2[[#This Row],[SIEMA]],Siema2025,3,FALSE)</f>
        <v xml:space="preserve">José Bonifácio </v>
      </c>
      <c r="E643" s="108" t="s">
        <v>7372</v>
      </c>
      <c r="F643" s="108" t="s">
        <v>9475</v>
      </c>
      <c r="G643" s="108" t="s">
        <v>9476</v>
      </c>
      <c r="H643" s="108" t="s">
        <v>9477</v>
      </c>
      <c r="I643" s="106" t="s">
        <v>7118</v>
      </c>
      <c r="J643" s="107">
        <f>VLOOKUP(Tabela2[[#This Row],[SIEMA]],Siema2025,2,FALSE)</f>
        <v>45908</v>
      </c>
      <c r="K643" s="107" t="str">
        <f>VLOOKUP(Tabela2[[#This Row],[SIEMA]],Siema2025,16,FALSE)</f>
        <v>Segunda</v>
      </c>
      <c r="L643" s="108" t="str">
        <f>IF(Tabela2[[#This Row],[Data]]="","Sem Informação",VLOOKUP(MONTH(Tabela2[[#This Row],[Data]]),'[1]Validação de dados'!$I$1:$J$13,2,0))</f>
        <v>Setembro</v>
      </c>
      <c r="M643" s="106">
        <f>YEAR(Tabela2[[#This Row],[Data]])</f>
        <v>2025</v>
      </c>
      <c r="N643" s="107" t="str">
        <f>VLOOKUP(Tabela2[[#This Row],[SIEMA]],Siema2025,17,FALSE)</f>
        <v>Noturno</v>
      </c>
      <c r="O643" s="107" t="str">
        <f>VLOOKUP(Tabela2[[#This Row],[SIEMA]],Siema2025,5,FALSE)</f>
        <v>Rodovia</v>
      </c>
      <c r="P643" s="106"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43" s="106">
        <v>1202</v>
      </c>
      <c r="R643" s="106" t="s">
        <v>9478</v>
      </c>
      <c r="S643" s="109" t="str">
        <f>IF(Q643="","", IF(Q643="NC","", IF(Q643="NE","", IF(Q643="NA","",IFERROR(VLOOKUP(Q643,[1]Produtos!$A$1:$C$2319,2,FALSE),"Não Cadastrado")))))</f>
        <v>GASÓLEO ou ÓLEO DIESEL ou ÓLEO PARA AQUECIMENTO, LEVE</v>
      </c>
      <c r="T643" s="106">
        <v>150</v>
      </c>
      <c r="U643" s="106" t="s">
        <v>648</v>
      </c>
      <c r="V643" s="106">
        <f>IF(Q643="","",IF(ISNUMBER(Q643)=FALSE,"Não se aplica",IFERROR(VLOOKUP(Q643,Produtos!$A$1:$C$2319,3,FALSE),"Não Cadastrado")))</f>
        <v>3</v>
      </c>
      <c r="W643" s="106" t="str">
        <f>VLOOKUP(Tabela2[[#This Row],[SIEMA]],Siema2025,10,FALSE)</f>
        <v/>
      </c>
      <c r="X643" s="115" t="str">
        <f>IF(Tabela2[[#This Row],[Origem do acidente]] = "Plataforma", "PREENCHER","NA")</f>
        <v>NA</v>
      </c>
      <c r="Y643" s="111" t="str">
        <f>IF(W643="","", IF(W643="NC","", IF(W643="NE","", IF(W643="NA","",IFERROR(VLOOKUP(W643,Produtos!$A$1:$C$2319,2,FALSE),"Não Cadastrado")))))</f>
        <v/>
      </c>
      <c r="Z643" s="106" t="str">
        <f>VLOOKUP(Tabela2[[#This Row],[SIEMA]],Siema2025,11,FALSE)</f>
        <v xml:space="preserve"> </v>
      </c>
      <c r="AA643" s="106" t="str">
        <f>VLOOKUP(Tabela2[[#This Row],[SIEMA]],Siema2025,12,FALSE)</f>
        <v xml:space="preserve"> </v>
      </c>
      <c r="AB643" s="106" t="str">
        <f>IF(W643="","",IF(ISNUMBER(W643)=FALSE,"Não se aplica",IFERROR(VLOOKUP(W643,Produtos!$A$1:$C$2319,3,FALSE),"Não Cadastrado")))</f>
        <v/>
      </c>
      <c r="AC643" s="106"/>
      <c r="AD643" s="110" t="str">
        <f>IF(Tabela2[[#This Row],[Origem do acidente]] = "Plataforma", "PREENCHER","NA")</f>
        <v>NA</v>
      </c>
      <c r="AE643" s="109" t="str">
        <f>IF(AC643="","", IF(AC643="NC","", IF(AC643="NE","", IF(AC643="NA","",IFERROR(VLOOKUP(AC643,Produtos!$A$1:$C$2319,2,FALSE),"Não Cadastrado")))))</f>
        <v/>
      </c>
      <c r="AF643" s="106"/>
      <c r="AG643" s="106"/>
      <c r="AH643" s="106" t="str">
        <f>IF(AC643="","",IF(ISNUMBER(AC643)=FALSE,"Não se aplica",IFERROR(VLOOKUP(AC643,Produtos!$A$1:$C$2319,3,FALSE),"Não Cadastrado")))</f>
        <v/>
      </c>
      <c r="AI643" s="106"/>
      <c r="AJ643" s="106" t="s">
        <v>9479</v>
      </c>
      <c r="AK643" s="109" t="s">
        <v>7356</v>
      </c>
      <c r="AL643" s="109" t="s">
        <v>8078</v>
      </c>
      <c r="AM643" s="109"/>
      <c r="AN643" s="110" t="str">
        <f>VLOOKUP(Tabela2[[#This Row],[SIEMA]],Siema2025,51,FALSE)</f>
        <v/>
      </c>
      <c r="AO643" s="110" t="str">
        <f>VLOOKUP(Tabela2[[#This Row],[SIEMA]],Siema2025,53,FALSE)</f>
        <v/>
      </c>
      <c r="AP643" s="110" t="str">
        <f>VLOOKUP(Tabela2[[#This Row],[SIEMA]],Siema2025,55,FALSE)</f>
        <v/>
      </c>
      <c r="AQ643" s="110" t="str">
        <f>VLOOKUP(Tabela2[[#This Row],[SIEMA]],Siema2025,57,FALSE)</f>
        <v/>
      </c>
      <c r="AR643" s="110" t="str">
        <f>VLOOKUP(Tabela2[[#This Row],[SIEMA]],Siema2025,59,FALSE)</f>
        <v/>
      </c>
      <c r="AS643" s="110" t="str">
        <f>VLOOKUP(Tabela2[[#This Row],[SIEMA]],Siema2025,61,FALSE)</f>
        <v/>
      </c>
      <c r="AT643" s="110" t="str">
        <f>VLOOKUP(Tabela2[[#This Row],[SIEMA]],Siema2025,63,FALSE)</f>
        <v/>
      </c>
      <c r="AU643" s="110"/>
      <c r="AV643" s="110" t="str">
        <f>VLOOKUP(Tabela2[[#This Row],[SIEMA]],Siema2025,67,FALSE)</f>
        <v/>
      </c>
      <c r="AW643" s="110" t="str">
        <f>VLOOKUP(Tabela2[[#This Row],[SIEMA]],Siema2025,69,FALSE)</f>
        <v/>
      </c>
      <c r="AX643" s="110" t="str">
        <f>VLOOKUP(Tabela2[[#This Row],[SIEMA]],Siema2025,71,FALSE)</f>
        <v/>
      </c>
      <c r="AY643" s="110" t="str">
        <f>VLOOKUP(Tabela2[[#This Row],[SIEMA]],Siema2025,73,FALSE)</f>
        <v/>
      </c>
      <c r="AZ643" s="110" t="str">
        <f>VLOOKUP(Tabela2[[#This Row],[SIEMA]],Siema2025,75,FALSE)</f>
        <v/>
      </c>
      <c r="BA643" s="110" t="str">
        <f>VLOOKUP(Tabela2[[#This Row],[SIEMA]],Siema2025,77,FALSE)</f>
        <v/>
      </c>
      <c r="BB643" s="110" t="str">
        <f>VLOOKUP(Tabela2[[#This Row],[SIEMA]],Siema2025,79,FALSE)</f>
        <v/>
      </c>
      <c r="BC643" s="110" t="str">
        <f>IF(Tabela2[[#This Row],[Outro(s) ]] = "X", "PREENCHER","NA")</f>
        <v>NA</v>
      </c>
      <c r="BD643" s="110" t="str">
        <f>VLOOKUP(Tabela2[[#This Row],[SIEMA]],Siema2025,82,FALSE)</f>
        <v/>
      </c>
      <c r="BE643" s="110" t="s">
        <v>7176</v>
      </c>
      <c r="BF643" s="112" t="str">
        <f>VLOOKUP(Tabela2[[#This Row],[SIEMA]],Siema2025,28,FALSE)</f>
        <v>Gato Transportes Ltda</v>
      </c>
      <c r="BG643" s="112"/>
      <c r="BH643" s="113" t="s">
        <v>7062</v>
      </c>
      <c r="BI643" s="114" t="s">
        <v>2696</v>
      </c>
      <c r="BJ643" s="109" t="s">
        <v>7097</v>
      </c>
      <c r="BK643" s="106" t="s">
        <v>123</v>
      </c>
      <c r="BL643" s="143" t="s">
        <v>7119</v>
      </c>
      <c r="BM643" s="110" t="e">
        <f ca="1">IF(Tabela2[[#This Row],[Data de atendimento do Ibama (considerar o primeiro documento/ação)]]="",_xlfn.DAYS(TODAY(),J643),_xlfn.DAYS(Tabela2[[#This Row],[Data de atendimento do Ibama (considerar o primeiro documento/ação)]],J643))</f>
        <v>#VALUE!</v>
      </c>
      <c r="BN643" s="110" t="s">
        <v>7437</v>
      </c>
      <c r="BO643" s="116" t="s">
        <v>637</v>
      </c>
      <c r="BP643" s="110" t="str">
        <f>IF(Tabela2[[#This Row],[Forma de atendimento (primeiro documento/ação)]]= "Outros (especificar)", "PREENCHER","NA")</f>
        <v>NA</v>
      </c>
      <c r="BQ643" s="108" t="s">
        <v>7118</v>
      </c>
      <c r="BR643" s="110" t="str">
        <f>IF(Tabela2[[#This Row],[Equipe do Ibama foi a campo? Houve sobrevoo do Poseidon?]] = "Sim", "PREENCHER","NA")</f>
        <v>NA</v>
      </c>
      <c r="BS643" s="110" t="str">
        <f>IF(Tabela2[[#This Row],[Se sim, foi emitida Ordem de Emergência? (informações vinculada à coluna CK)]] = "Sim", "PREENCHER","NA")</f>
        <v>NA</v>
      </c>
      <c r="BT643" s="110" t="s">
        <v>7099</v>
      </c>
      <c r="BU643" s="110" t="s">
        <v>123</v>
      </c>
      <c r="BV643" s="110" t="str">
        <f>IF(Tabela2[[#This Row],[Houve avaliação das informações pós-acidente solicitadas/enviadas?]] = "Sim", "PREENCHER","NA")</f>
        <v>NA</v>
      </c>
      <c r="BW643" s="110" t="s">
        <v>123</v>
      </c>
      <c r="BX643" s="108" t="s">
        <v>7119</v>
      </c>
      <c r="BY643" s="108"/>
      <c r="BZ643" s="106" t="str">
        <f>IF(Tabela2[[#This Row],[Data do documento de encerramento]]="NA","NA",IF(Tabela2[[#This Row],[Data do documento de encerramento]]="","Pendente de conclusão/ encerramento",_xlfn.DAYS(Tabela2[[#This Row],[Data do documento de encerramento]],J643)))</f>
        <v>Pendente de conclusão/ encerramento</v>
      </c>
      <c r="CA643" s="109" t="s">
        <v>9480</v>
      </c>
      <c r="CB643" s="109"/>
      <c r="CC643" s="109"/>
      <c r="CD643" s="109"/>
      <c r="CE643" s="109"/>
      <c r="CF643" s="109"/>
    </row>
    <row r="644" spans="1:84" ht="30.75" hidden="1">
      <c r="A644" s="172">
        <v>202591046828</v>
      </c>
      <c r="B644" s="173" t="s">
        <v>9481</v>
      </c>
      <c r="C644" s="110" t="str">
        <f>VLOOKUP(Tabela2[[#This Row],[SIEMA]],Siema2025,4,FALSE)</f>
        <v xml:space="preserve"> SE</v>
      </c>
      <c r="D644" s="108" t="str">
        <f>VLOOKUP(Tabela2[[#This Row],[SIEMA]],Siema2025,3,FALSE)</f>
        <v xml:space="preserve">Carmópolis </v>
      </c>
      <c r="E644" s="108" t="str">
        <f>VLOOKUP(Tabela2[[#This Row],[SIEMA]],Siema2025,20,FALSE)</f>
        <v>Poço LOC-CP39D-CE (Poço em perfuração), Carmópolis-SE</v>
      </c>
      <c r="F644" s="108" t="s">
        <v>9482</v>
      </c>
      <c r="G644" s="108" t="s">
        <v>9483</v>
      </c>
      <c r="H644" s="108" t="s">
        <v>9484</v>
      </c>
      <c r="I644" s="106" t="str">
        <f>VLOOKUP(Tabela2[[#This Row],[SIEMA]],Siema2025,19,FALSE)</f>
        <v/>
      </c>
      <c r="J644" s="107">
        <f>VLOOKUP(Tabela2[[#This Row],[SIEMA]],Siema2025,2,FALSE)</f>
        <v>45908</v>
      </c>
      <c r="K644" s="107" t="str">
        <f>VLOOKUP(Tabela2[[#This Row],[SIEMA]],Siema2025,16,FALSE)</f>
        <v>Segunda</v>
      </c>
      <c r="L644" s="108" t="str">
        <f>IF(Tabela2[[#This Row],[Data]]="","Sem Informação",VLOOKUP(MONTH(Tabela2[[#This Row],[Data]]),'[1]Validação de dados'!$I$1:$J$13,2,0))</f>
        <v>Setembro</v>
      </c>
      <c r="M644" s="106">
        <f>YEAR(Tabela2[[#This Row],[Data]])</f>
        <v>2025</v>
      </c>
      <c r="N644" s="107" t="str">
        <f>VLOOKUP(Tabela2[[#This Row],[SIEMA]],Siema2025,17,FALSE)</f>
        <v>Vespertino</v>
      </c>
      <c r="O644" s="107" t="str">
        <f>VLOOKUP(Tabela2[[#This Row],[SIEMA]],Siema2025,5,FALSE)</f>
        <v>Outro(s)</v>
      </c>
      <c r="P644" s="106" t="str">
        <f>VLOOKUP(Tabela2[[#This Row],[SIEMA]],Siema2025,21,FALSE)</f>
        <v>Poço Terrestre (Poço LOC-CP39D-CE)</v>
      </c>
      <c r="Q644" s="106" t="str">
        <f>VLOOKUP(Tabela2[[#This Row],[SIEMA]],Siema2025,7,FALSE)</f>
        <v/>
      </c>
      <c r="R644" s="106" t="str">
        <f>VLOOKUP(Tabela2[[#This Row],[SIEMA]],Siema2025,10,FALSE)</f>
        <v>Fluido de perfuração/completação a base de água</v>
      </c>
      <c r="S644" s="109" t="str">
        <f>IF(Q644="","", IF(Q644="NC","", IF(Q644="NE","", IF(Q644="NA","",IFERROR(VLOOKUP(Q644,[1]Produtos!$A$1:$C$2319,2,FALSE),"Não Cadastrado")))))</f>
        <v/>
      </c>
      <c r="T644" s="106" t="str">
        <f>VLOOKUP(Tabela2[[#This Row],[SIEMA]],Siema2025,11,FALSE)</f>
        <v>0.686</v>
      </c>
      <c r="U644" s="106" t="str">
        <f>VLOOKUP(Tabela2[[#This Row],[SIEMA]],Siema2025,12,FALSE)</f>
        <v>M3</v>
      </c>
      <c r="V644" s="106" t="str">
        <f>IF(Q644="","",IF(ISNUMBER(Q644)=FALSE,"Não se aplica",IFERROR(VLOOKUP(Q644,Produtos!$A$1:$C$2319,3,FALSE),"Não Cadastrado")))</f>
        <v/>
      </c>
      <c r="W644" s="106"/>
      <c r="X644" s="115" t="str">
        <f>IF(Tabela2[[#This Row],[Origem do acidente]] = "Plataforma", "PREENCHER","NA")</f>
        <v>NA</v>
      </c>
      <c r="Y644" s="111" t="str">
        <f>IF(W644="","", IF(W644="NC","", IF(W644="NE","", IF(W644="NA","",IFERROR(VLOOKUP(W644,Produtos!$A$1:$C$2319,2,FALSE),"Não Cadastrado")))))</f>
        <v/>
      </c>
      <c r="Z644" s="106"/>
      <c r="AA644" s="106" t="str">
        <f>VLOOKUP(Tabela2[[#This Row],[SIEMA]],Siema2025,12,FALSE)</f>
        <v>M3</v>
      </c>
      <c r="AB644" s="106" t="str">
        <f>IF(W644="","",IF(ISNUMBER(W644)=FALSE,"Não se aplica",IFERROR(VLOOKUP(W644,Produtos!$A$1:$C$2319,3,FALSE),"Não Cadastrado")))</f>
        <v/>
      </c>
      <c r="AC644" s="106"/>
      <c r="AD644" s="110" t="str">
        <f>IF(Tabela2[[#This Row],[Origem do acidente]] = "Plataforma", "PREENCHER","NA")</f>
        <v>NA</v>
      </c>
      <c r="AE644" s="109" t="str">
        <f>IF(AC644="","", IF(AC644="NC","", IF(AC644="NE","", IF(AC644="NA","",IFERROR(VLOOKUP(AC644,Produtos!$A$1:$C$2319,2,FALSE),"Não Cadastrado")))))</f>
        <v/>
      </c>
      <c r="AF644" s="106"/>
      <c r="AG644" s="106"/>
      <c r="AH644" s="106" t="str">
        <f>IF(AC644="","",IF(ISNUMBER(AC644)=FALSE,"Não se aplica",IFERROR(VLOOKUP(AC644,Produtos!$A$1:$C$2319,3,FALSE),"Não Cadastrado")))</f>
        <v/>
      </c>
      <c r="AI644" s="106"/>
      <c r="AJ644" s="106" t="str">
        <f>VLOOKUP(Tabela2[[#This Row],[SIEMA]],Siema2025,26,FALSE)</f>
        <v>Obstrução da flow line.</v>
      </c>
      <c r="AK644" s="109"/>
      <c r="AL644" s="109"/>
      <c r="AM644" s="109"/>
      <c r="AN644" s="110" t="str">
        <f>VLOOKUP(Tabela2[[#This Row],[SIEMA]],Siema2025,51,FALSE)</f>
        <v/>
      </c>
      <c r="AO644" s="110" t="str">
        <f>VLOOKUP(Tabela2[[#This Row],[SIEMA]],Siema2025,53,FALSE)</f>
        <v/>
      </c>
      <c r="AP644" s="110" t="str">
        <f>VLOOKUP(Tabela2[[#This Row],[SIEMA]],Siema2025,55,FALSE)</f>
        <v/>
      </c>
      <c r="AQ644" s="110" t="str">
        <f>VLOOKUP(Tabela2[[#This Row],[SIEMA]],Siema2025,57,FALSE)</f>
        <v/>
      </c>
      <c r="AR644" s="110" t="str">
        <f>VLOOKUP(Tabela2[[#This Row],[SIEMA]],Siema2025,59,FALSE)</f>
        <v/>
      </c>
      <c r="AS644" s="110" t="str">
        <f>VLOOKUP(Tabela2[[#This Row],[SIEMA]],Siema2025,61,FALSE)</f>
        <v/>
      </c>
      <c r="AT644" s="110" t="str">
        <f>VLOOKUP(Tabela2[[#This Row],[SIEMA]],Siema2025,63,FALSE)</f>
        <v/>
      </c>
      <c r="AU644" s="110" t="str">
        <f>VLOOKUP(Tabela2[[#This Row],[SIEMA]],Siema2025,65,FALSE)</f>
        <v>X</v>
      </c>
      <c r="AV644" s="110" t="str">
        <f>VLOOKUP(Tabela2[[#This Row],[SIEMA]],Siema2025,67,FALSE)</f>
        <v/>
      </c>
      <c r="AW644" s="110" t="str">
        <f>VLOOKUP(Tabela2[[#This Row],[SIEMA]],Siema2025,69,FALSE)</f>
        <v/>
      </c>
      <c r="AX644" s="110" t="str">
        <f>VLOOKUP(Tabela2[[#This Row],[SIEMA]],Siema2025,71,FALSE)</f>
        <v/>
      </c>
      <c r="AY644" s="110" t="str">
        <f>VLOOKUP(Tabela2[[#This Row],[SIEMA]],Siema2025,73,FALSE)</f>
        <v/>
      </c>
      <c r="AZ644" s="110" t="str">
        <f>VLOOKUP(Tabela2[[#This Row],[SIEMA]],Siema2025,75,FALSE)</f>
        <v/>
      </c>
      <c r="BA644" s="110" t="str">
        <f>VLOOKUP(Tabela2[[#This Row],[SIEMA]],Siema2025,77,FALSE)</f>
        <v/>
      </c>
      <c r="BB644" s="110" t="str">
        <f>VLOOKUP(Tabela2[[#This Row],[SIEMA]],Siema2025,79,FALSE)</f>
        <v/>
      </c>
      <c r="BC644" s="110" t="str">
        <f>IF(Tabela2[[#This Row],[Outro(s) ]] = "X", "PREENCHER","NA")</f>
        <v>NA</v>
      </c>
      <c r="BD644" s="110" t="str">
        <f>VLOOKUP(Tabela2[[#This Row],[SIEMA]],Siema2025,82,FALSE)</f>
        <v/>
      </c>
      <c r="BE644" s="110" t="str">
        <f>VLOOKUP(Tabela2[[#This Row],[SIEMA]],Siema2025,81,FALSE)</f>
        <v/>
      </c>
      <c r="BF644" s="112" t="str">
        <f>VLOOKUP(Tabela2[[#This Row],[SIEMA]],Siema2025,28,FALSE)</f>
        <v>Carmo Energy S.A.</v>
      </c>
      <c r="BG644" s="112"/>
      <c r="BH644" s="113" t="str">
        <f>VLOOKUP(Tabela2[[#This Row],[SIEMA]],Siema2025,29,FALSE)</f>
        <v/>
      </c>
      <c r="BI644" s="114" t="str">
        <f>VLOOKUP(Tabela2[[#This Row],[SIEMA]],Siema2025,107,FALSE)</f>
        <v>Não</v>
      </c>
      <c r="BJ644" s="109" t="s">
        <v>7111</v>
      </c>
      <c r="BK644" s="106" t="s">
        <v>2696</v>
      </c>
      <c r="BL644" s="143">
        <v>45961</v>
      </c>
      <c r="BM644" s="110">
        <f ca="1">IF(Tabela2[[#This Row],[Data de atendimento do Ibama (considerar o primeiro documento/ação)]]="",_xlfn.DAYS(TODAY(),J644),_xlfn.DAYS(Tabela2[[#This Row],[Data de atendimento do Ibama (considerar o primeiro documento/ação)]],J644))</f>
        <v>53</v>
      </c>
      <c r="BN644" s="110" t="str">
        <f>IF(Tabela2[[#This Row],[Atendido pelo Ibama ("Não" ou "Sim")]]="Não","Preencher", IF(Tabela2[[#This Row],[Atendido pelo Ibama ("Não" ou "Sim")]]="Sim","NA",""))</f>
        <v>NA</v>
      </c>
      <c r="BO644" s="116" t="s">
        <v>7098</v>
      </c>
      <c r="BP644" s="110" t="str">
        <f>IF(Tabela2[[#This Row],[Forma de atendimento (primeiro documento/ação)]]= "Outros (especificar)", "PREENCHER","NA")</f>
        <v>NA</v>
      </c>
      <c r="BQ644" s="108" t="s">
        <v>123</v>
      </c>
      <c r="BR644" s="110" t="str">
        <f>IF(Tabela2[[#This Row],[Equipe do Ibama foi a campo? Houve sobrevoo do Poseidon?]] = "Sim", "PREENCHER","NA")</f>
        <v>NA</v>
      </c>
      <c r="BS644" s="110" t="str">
        <f>IF(Tabela2[[#This Row],[Se sim, foi emitida Ordem de Emergência? (informações vinculada à coluna CK)]] = "Sim", "PREENCHER","NA")</f>
        <v>NA</v>
      </c>
      <c r="BT644" s="110" t="str">
        <f>IF(Tabela2[[#This Row],[Foi elaborado Relatório de Vistoria pelo Ibama? (informações vinculada à coluna CK)]] = "Sim", "PREENCHER","NA")</f>
        <v>NA</v>
      </c>
      <c r="BU644" s="110" t="s">
        <v>123</v>
      </c>
      <c r="BV644" s="110" t="s">
        <v>2696</v>
      </c>
      <c r="BW644" s="110" t="s">
        <v>123</v>
      </c>
      <c r="BX644" s="108"/>
      <c r="BY644" s="143"/>
      <c r="BZ644" s="106" t="str">
        <f>IF(Tabela2[[#This Row],[Data do documento de encerramento]]="NA","NA",IF(Tabela2[[#This Row],[Data do documento de encerramento]]="","Pendente de conclusão/ encerramento",_xlfn.DAYS(Tabela2[[#This Row],[Data do documento de encerramento]],J644)))</f>
        <v>Pendente de conclusão/ encerramento</v>
      </c>
      <c r="CA644" s="109"/>
      <c r="CB644" s="109"/>
      <c r="CC644" s="117"/>
      <c r="CD644" s="109"/>
      <c r="CE644" s="109"/>
      <c r="CF644" s="109"/>
    </row>
    <row r="645" spans="1:84" ht="15" customHeight="1">
      <c r="A645" s="185">
        <v>202591061212</v>
      </c>
      <c r="B645" s="120" t="s">
        <v>9485</v>
      </c>
      <c r="C645" s="110" t="s">
        <v>672</v>
      </c>
      <c r="D645" s="108" t="s">
        <v>637</v>
      </c>
      <c r="E645" s="108" t="s">
        <v>9353</v>
      </c>
      <c r="F645" s="108"/>
      <c r="G645" s="108" t="s">
        <v>9354</v>
      </c>
      <c r="H645" s="108" t="s">
        <v>9355</v>
      </c>
      <c r="I645" s="106" t="str">
        <f>VLOOKUP(Tabela2[[#This Row],[SIEMA]],Siema2025,19,FALSE)</f>
        <v>Santos</v>
      </c>
      <c r="J645" s="107">
        <f>VLOOKUP(Tabela2[[#This Row],[SIEMA]],Siema2025,2,FALSE)</f>
        <v>45908</v>
      </c>
      <c r="K645" s="107" t="str">
        <f>VLOOKUP(Tabela2[[#This Row],[SIEMA]],Siema2025,16,FALSE)</f>
        <v>Segunda</v>
      </c>
      <c r="L645" s="108" t="str">
        <f>IF(Tabela2[[#This Row],[Data]]="","Sem Informação",VLOOKUP(MONTH(Tabela2[[#This Row],[Data]]),'[1]Validação de dados'!$I$1:$J$13,2,0))</f>
        <v>Setembro</v>
      </c>
      <c r="M645" s="106">
        <f>YEAR(Tabela2[[#This Row],[Data]])</f>
        <v>2025</v>
      </c>
      <c r="N645" s="107" t="str">
        <f>VLOOKUP(Tabela2[[#This Row],[SIEMA]],Siema2025,17,FALSE)</f>
        <v>Noturno</v>
      </c>
      <c r="O645" s="107" t="s">
        <v>111</v>
      </c>
      <c r="P645" s="106" t="str">
        <f>VLOOKUP(Tabela2[[#This Row],[SIEMA]],Siema2025,21,FALSE)</f>
        <v>Sonda SS-70 (Victória) em operação no poço 7-BUZ-97D-RJS, Campo de Buzios, Bacia de Santos. Número IMO 8769547.</v>
      </c>
      <c r="Q645" s="106" t="s">
        <v>637</v>
      </c>
      <c r="R645" t="s">
        <v>7194</v>
      </c>
      <c r="S645" s="109" t="s">
        <v>7138</v>
      </c>
      <c r="T645" s="106">
        <v>0.53</v>
      </c>
      <c r="U645" s="106" t="s">
        <v>7109</v>
      </c>
      <c r="V645" s="106" t="str">
        <f>IF(Q645="","",IF(ISNUMBER(Q645)=FALSE,"Não se aplica",IFERROR(VLOOKUP(Q645,Produtos!$A$1:$C$2319,3,FALSE),"Não Cadastrado")))</f>
        <v>Não se aplica</v>
      </c>
      <c r="W645" s="106"/>
      <c r="X645" s="115"/>
      <c r="Y645" s="111" t="str">
        <f>IF(W645="","", IF(W645="NC","", IF(W645="NE","", IF(W645="NA","",IFERROR(VLOOKUP(W645,Produtos!$A$1:$C$2319,2,FALSE),"Não Cadastrado")))))</f>
        <v/>
      </c>
      <c r="Z645" s="106"/>
      <c r="AA645" s="106"/>
      <c r="AB645" s="106" t="str">
        <f>IF(W645="","",IF(ISNUMBER(W645)=FALSE,"Não se aplica",IFERROR(VLOOKUP(W645,Produtos!$A$1:$C$2319,3,FALSE),"Não Cadastrado")))</f>
        <v/>
      </c>
      <c r="AC645" s="106"/>
      <c r="AD645" s="110"/>
      <c r="AE645" s="109" t="str">
        <f>IF(AC645="","", IF(AC645="NC","", IF(AC645="NE","", IF(AC645="NA","",IFERROR(VLOOKUP(AC645,Produtos!$A$1:$C$2319,2,FALSE),"Não Cadastrado")))))</f>
        <v/>
      </c>
      <c r="AF645" s="106"/>
      <c r="AG645" s="106"/>
      <c r="AH645" s="106" t="str">
        <f>IF(AC645="","",IF(ISNUMBER(AC645)=FALSE,"Não se aplica",IFERROR(VLOOKUP(AC645,Produtos!$A$1:$C$2319,3,FALSE),"Não Cadastrado")))</f>
        <v/>
      </c>
      <c r="AI645" s="106"/>
      <c r="AJ645" s="106" t="str">
        <f>VLOOKUP(Tabela2[[#This Row],[SIEMA]],Siema2025,26,FALSE)</f>
        <v>Em investigação.</v>
      </c>
      <c r="AK645" s="109" t="s">
        <v>7271</v>
      </c>
      <c r="AL645" s="109"/>
      <c r="AM645" s="109"/>
      <c r="AN645" s="110" t="str">
        <f>VLOOKUP(Tabela2[[#This Row],[SIEMA]],Siema2025,51,FALSE)</f>
        <v/>
      </c>
      <c r="AO645" s="110" t="str">
        <f>VLOOKUP(Tabela2[[#This Row],[SIEMA]],Siema2025,53,FALSE)</f>
        <v/>
      </c>
      <c r="AP645" s="110" t="str">
        <f>VLOOKUP(Tabela2[[#This Row],[SIEMA]],Siema2025,55,FALSE)</f>
        <v/>
      </c>
      <c r="AQ645" s="110" t="str">
        <f>VLOOKUP(Tabela2[[#This Row],[SIEMA]],Siema2025,57,FALSE)</f>
        <v/>
      </c>
      <c r="AR645" s="110" t="str">
        <f>VLOOKUP(Tabela2[[#This Row],[SIEMA]],Siema2025,59,FALSE)</f>
        <v/>
      </c>
      <c r="AS645" s="110" t="str">
        <f>VLOOKUP(Tabela2[[#This Row],[SIEMA]],Siema2025,61,FALSE)</f>
        <v>X</v>
      </c>
      <c r="AT645" s="110" t="str">
        <f>VLOOKUP(Tabela2[[#This Row],[SIEMA]],Siema2025,63,FALSE)</f>
        <v/>
      </c>
      <c r="AU645" s="110" t="str">
        <f>VLOOKUP(Tabela2[[#This Row],[SIEMA]],Siema2025,65,FALSE)</f>
        <v/>
      </c>
      <c r="AV645" s="110" t="str">
        <f>VLOOKUP(Tabela2[[#This Row],[SIEMA]],Siema2025,67,FALSE)</f>
        <v/>
      </c>
      <c r="AW645" s="110" t="str">
        <f>VLOOKUP(Tabela2[[#This Row],[SIEMA]],Siema2025,69,FALSE)</f>
        <v/>
      </c>
      <c r="AX645" s="110" t="str">
        <f>VLOOKUP(Tabela2[[#This Row],[SIEMA]],Siema2025,71,FALSE)</f>
        <v/>
      </c>
      <c r="AY645" s="110" t="str">
        <f>VLOOKUP(Tabela2[[#This Row],[SIEMA]],Siema2025,73,FALSE)</f>
        <v/>
      </c>
      <c r="AZ645" s="110" t="str">
        <f>VLOOKUP(Tabela2[[#This Row],[SIEMA]],Siema2025,75,FALSE)</f>
        <v/>
      </c>
      <c r="BA645" s="110" t="str">
        <f>VLOOKUP(Tabela2[[#This Row],[SIEMA]],Siema2025,77,FALSE)</f>
        <v/>
      </c>
      <c r="BB645" s="110" t="str">
        <f>VLOOKUP(Tabela2[[#This Row],[SIEMA]],Siema2025,79,FALSE)</f>
        <v/>
      </c>
      <c r="BC645" s="110" t="str">
        <f>IF(Tabela2[[#This Row],[Outro(s) ]] = "X", "PREENCHER","NA")</f>
        <v>NA</v>
      </c>
      <c r="BD645" s="110" t="str">
        <f>VLOOKUP(Tabela2[[#This Row],[SIEMA]],Siema2025,82,FALSE)</f>
        <v/>
      </c>
      <c r="BE645" s="110" t="str">
        <f>VLOOKUP(Tabela2[[#This Row],[SIEMA]],Siema2025,81,FALSE)</f>
        <v/>
      </c>
      <c r="BF645" s="112" t="str">
        <f>VLOOKUP(Tabela2[[#This Row],[SIEMA]],Siema2025,28,FALSE)</f>
        <v>Petrobras</v>
      </c>
      <c r="BG645" s="112"/>
      <c r="BH645" s="113">
        <v>33000167000101</v>
      </c>
      <c r="BI645" s="114" t="str">
        <f>VLOOKUP(Tabela2[[#This Row],[SIEMA]],Siema2025,107,FALSE)</f>
        <v>Não</v>
      </c>
      <c r="BJ645" s="109" t="s">
        <v>7097</v>
      </c>
      <c r="BK645" s="106" t="s">
        <v>2696</v>
      </c>
      <c r="BL645" s="143">
        <v>45933</v>
      </c>
      <c r="BM645" s="110">
        <f ca="1">IF(Tabela2[[#This Row],[Data de atendimento do Ibama (considerar o primeiro documento/ação)]]="",_xlfn.DAYS(TODAY(),J645),_xlfn.DAYS(Tabela2[[#This Row],[Data de atendimento do Ibama (considerar o primeiro documento/ação)]],J645))</f>
        <v>25</v>
      </c>
      <c r="BN645" s="110" t="str">
        <f>IF(Tabela2[[#This Row],[Atendido pelo Ibama ("Não" ou "Sim")]]="Não","Preencher", IF(Tabela2[[#This Row],[Atendido pelo Ibama ("Não" ou "Sim")]]="Sim","NA",""))</f>
        <v>NA</v>
      </c>
      <c r="BO645" s="116" t="s">
        <v>7098</v>
      </c>
      <c r="BP645" s="110" t="str">
        <f>IF(Tabela2[[#This Row],[Forma de atendimento (primeiro documento/ação)]]= "Outros (especificar)", "PREENCHER","NA")</f>
        <v>NA</v>
      </c>
      <c r="BQ645" s="108" t="s">
        <v>123</v>
      </c>
      <c r="BR645" s="110" t="str">
        <f>IF(Tabela2[[#This Row],[Equipe do Ibama foi a campo? Houve sobrevoo do Poseidon?]] = "Sim", "PREENCHER","NA")</f>
        <v>NA</v>
      </c>
      <c r="BS645" s="110" t="str">
        <f>IF(Tabela2[[#This Row],[Se sim, foi emitida Ordem de Emergência? (informações vinculada à coluna CK)]] = "Sim", "PREENCHER","NA")</f>
        <v>NA</v>
      </c>
      <c r="BT645" s="110" t="s">
        <v>7099</v>
      </c>
      <c r="BU645" s="110" t="s">
        <v>2696</v>
      </c>
      <c r="BV645" s="110" t="s">
        <v>123</v>
      </c>
      <c r="BW645" s="110" t="s">
        <v>2696</v>
      </c>
      <c r="BX645" s="108" t="s">
        <v>7100</v>
      </c>
      <c r="BY645" s="143">
        <v>46028</v>
      </c>
      <c r="BZ645" s="106">
        <f>IF(Tabela2[[#This Row],[Data do documento de encerramento]]="NA","NA",IF(Tabela2[[#This Row],[Data do documento de encerramento]]="","Pendente de conclusão/ encerramento",_xlfn.DAYS(Tabela2[[#This Row],[Data do documento de encerramento]],J645)))</f>
        <v>120</v>
      </c>
      <c r="CA645" s="109"/>
      <c r="CB645" s="109" t="s">
        <v>7242</v>
      </c>
      <c r="CC645" s="117" t="s">
        <v>7196</v>
      </c>
      <c r="CD645" s="109" t="s">
        <v>123</v>
      </c>
      <c r="CE645" s="109" t="s">
        <v>123</v>
      </c>
      <c r="CF645" s="109" t="s">
        <v>7243</v>
      </c>
    </row>
    <row r="646" spans="1:84" hidden="1">
      <c r="A646" s="172">
        <v>202591250405</v>
      </c>
      <c r="B646" s="173" t="s">
        <v>9486</v>
      </c>
      <c r="C646" s="110" t="str">
        <f>VLOOKUP(Tabela2[[#This Row],[SIEMA]],Siema2025,4,FALSE)</f>
        <v xml:space="preserve"> MG</v>
      </c>
      <c r="D646" s="108" t="str">
        <f>VLOOKUP(Tabela2[[#This Row],[SIEMA]],Siema2025,3,FALSE)</f>
        <v xml:space="preserve">Divinópolis </v>
      </c>
      <c r="E646" s="108" t="str">
        <f>VLOOKUP(Tabela2[[#This Row],[SIEMA]],Siema2025,20,FALSE)</f>
        <v>Av. Cel. Júlio Ribeiro Gontijo, 391 - Esplanada</v>
      </c>
      <c r="F646" s="108"/>
      <c r="G646" s="108"/>
      <c r="H646" s="108"/>
      <c r="I646" s="106" t="str">
        <f>VLOOKUP(Tabela2[[#This Row],[SIEMA]],Siema2025,19,FALSE)</f>
        <v/>
      </c>
      <c r="J646" s="107">
        <f>VLOOKUP(Tabela2[[#This Row],[SIEMA]],Siema2025,2,FALSE)</f>
        <v>45908</v>
      </c>
      <c r="K646" s="107" t="str">
        <f>VLOOKUP(Tabela2[[#This Row],[SIEMA]],Siema2025,16,FALSE)</f>
        <v>Segunda</v>
      </c>
      <c r="L646" s="108" t="str">
        <f>IF(Tabela2[[#This Row],[Data]]="","Sem Informação",VLOOKUP(MONTH(Tabela2[[#This Row],[Data]]),'[1]Validação de dados'!$I$1:$J$13,2,0))</f>
        <v>Setembro</v>
      </c>
      <c r="M646" s="108">
        <f>YEAR(Tabela2[[#This Row],[Data]])</f>
        <v>2025</v>
      </c>
      <c r="N646" s="107" t="str">
        <f>VLOOKUP(Tabela2[[#This Row],[SIEMA]],Siema2025,17,FALSE)</f>
        <v>Matutino</v>
      </c>
      <c r="O646" s="107" t="str">
        <f>VLOOKUP(Tabela2[[#This Row],[SIEMA]],Siema2025,5,FALSE)</f>
        <v>Indústria</v>
      </c>
      <c r="P646" s="106" t="str">
        <f>VLOOKUP(Tabela2[[#This Row],[SIEMA]],Siema2025,21,FALSE)</f>
        <v>Oficina de Manutenção da VLI</v>
      </c>
      <c r="Q646" s="106" t="str">
        <f>VLOOKUP(Tabela2[[#This Row],[SIEMA]],Siema2025,7,FALSE)</f>
        <v/>
      </c>
      <c r="R646" s="106" t="str">
        <f>VLOOKUP(Tabela2[[#This Row],[SIEMA]],Siema2025,10,FALSE)</f>
        <v>Efluente Industrial</v>
      </c>
      <c r="S646" s="109" t="s">
        <v>9487</v>
      </c>
      <c r="T646" s="106" t="str">
        <f>VLOOKUP(Tabela2[[#This Row],[SIEMA]],Siema2025,11,FALSE)</f>
        <v/>
      </c>
      <c r="U646" s="106" t="str">
        <f>VLOOKUP(Tabela2[[#This Row],[SIEMA]],Siema2025,12,FALSE)</f>
        <v/>
      </c>
      <c r="V646" s="106" t="str">
        <f>IF(Q646="","",IF(ISNUMBER(Q646)=FALSE,"Não se aplica",IFERROR(VLOOKUP(Q646,Produtos!$A$1:$C$2319,3,FALSE),"Não Cadastrado")))</f>
        <v/>
      </c>
      <c r="W646" s="106" t="str">
        <f>VLOOKUP(Tabela2[[#This Row],[SIEMA]],Siema2025,10,FALSE)</f>
        <v>Efluente Industrial</v>
      </c>
      <c r="X646" s="115" t="str">
        <f>IF(Tabela2[[#This Row],[Origem do acidente]] = "Plataforma", "PREENCHER","NA")</f>
        <v>NA</v>
      </c>
      <c r="Y646" s="111" t="str">
        <f>IF(W646="","", IF(W646="NC","", IF(W646="NE","", IF(W646="NA","",IFERROR(VLOOKUP(W646,Produtos!$A$1:$C$2319,2,FALSE),"Não Cadastrado")))))</f>
        <v>Não Cadastrado</v>
      </c>
      <c r="Z646" s="106" t="str">
        <f>VLOOKUP(Tabela2[[#This Row],[SIEMA]],Siema2025,11,FALSE)</f>
        <v/>
      </c>
      <c r="AA646" s="106" t="str">
        <f>VLOOKUP(Tabela2[[#This Row],[SIEMA]],Siema2025,12,FALSE)</f>
        <v/>
      </c>
      <c r="AB646" s="106" t="str">
        <f>IF(W646="","",IF(ISNUMBER(W646)=FALSE,"Não se aplica",IFERROR(VLOOKUP(W646,Produtos!$A$1:$C$2319,3,FALSE),"Não Cadastrado")))</f>
        <v>Não se aplica</v>
      </c>
      <c r="AC646" s="106"/>
      <c r="AD646" s="110" t="str">
        <f>IF(Tabela2[[#This Row],[Origem do acidente]] = "Plataforma", "PREENCHER","NA")</f>
        <v>NA</v>
      </c>
      <c r="AE646" s="109" t="str">
        <f>IF(AC646="","", IF(AC646="NC","", IF(AC646="NE","", IF(AC646="NA","",IFERROR(VLOOKUP(AC646,Produtos!$A$1:$C$2319,2,FALSE),"Não Cadastrado")))))</f>
        <v/>
      </c>
      <c r="AF646" s="106"/>
      <c r="AG646" s="106"/>
      <c r="AH646" s="106" t="str">
        <f>IF(AC646="","",IF(ISNUMBER(AC646)=FALSE,"Não se aplica",IFERROR(VLOOKUP(AC646,Produtos!$A$1:$C$2319,3,FALSE),"Não Cadastrado")))</f>
        <v/>
      </c>
      <c r="AI646" s="106"/>
      <c r="AJ646" s="106" t="str">
        <f>VLOOKUP(Tabela2[[#This Row],[SIEMA]],Siema2025,26,FALSE)</f>
        <v>Vandalismo - a bomba da ETEI foi roubada</v>
      </c>
      <c r="AK646" s="109"/>
      <c r="AL646" s="109"/>
      <c r="AM646" s="109"/>
      <c r="AN646" s="110" t="str">
        <f>VLOOKUP(Tabela2[[#This Row],[SIEMA]],Siema2025,51,FALSE)</f>
        <v/>
      </c>
      <c r="AO646" s="110" t="str">
        <f>VLOOKUP(Tabela2[[#This Row],[SIEMA]],Siema2025,53,FALSE)</f>
        <v/>
      </c>
      <c r="AP646" s="110" t="str">
        <f>VLOOKUP(Tabela2[[#This Row],[SIEMA]],Siema2025,55,FALSE)</f>
        <v/>
      </c>
      <c r="AQ646" s="110" t="str">
        <f>VLOOKUP(Tabela2[[#This Row],[SIEMA]],Siema2025,57,FALSE)</f>
        <v/>
      </c>
      <c r="AR646" s="110" t="str">
        <f>VLOOKUP(Tabela2[[#This Row],[SIEMA]],Siema2025,59,FALSE)</f>
        <v/>
      </c>
      <c r="AS646" s="110" t="str">
        <f>VLOOKUP(Tabela2[[#This Row],[SIEMA]],Siema2025,61,FALSE)</f>
        <v/>
      </c>
      <c r="AT646" s="110" t="str">
        <f>VLOOKUP(Tabela2[[#This Row],[SIEMA]],Siema2025,63,FALSE)</f>
        <v/>
      </c>
      <c r="AU646" s="110" t="str">
        <f>VLOOKUP(Tabela2[[#This Row],[SIEMA]],Siema2025,65,FALSE)</f>
        <v>X</v>
      </c>
      <c r="AV646" s="110" t="str">
        <f>VLOOKUP(Tabela2[[#This Row],[SIEMA]],Siema2025,67,FALSE)</f>
        <v/>
      </c>
      <c r="AW646" s="110" t="str">
        <f>VLOOKUP(Tabela2[[#This Row],[SIEMA]],Siema2025,69,FALSE)</f>
        <v/>
      </c>
      <c r="AX646" s="110" t="str">
        <f>VLOOKUP(Tabela2[[#This Row],[SIEMA]],Siema2025,71,FALSE)</f>
        <v/>
      </c>
      <c r="AY646" s="110" t="str">
        <f>VLOOKUP(Tabela2[[#This Row],[SIEMA]],Siema2025,73,FALSE)</f>
        <v/>
      </c>
      <c r="AZ646" s="110" t="str">
        <f>VLOOKUP(Tabela2[[#This Row],[SIEMA]],Siema2025,75,FALSE)</f>
        <v/>
      </c>
      <c r="BA646" s="110" t="str">
        <f>VLOOKUP(Tabela2[[#This Row],[SIEMA]],Siema2025,77,FALSE)</f>
        <v/>
      </c>
      <c r="BB646" s="110" t="str">
        <f>VLOOKUP(Tabela2[[#This Row],[SIEMA]],Siema2025,79,FALSE)</f>
        <v/>
      </c>
      <c r="BC646" s="110" t="str">
        <f>IF(Tabela2[[#This Row],[Outro(s) ]] = "X", "PREENCHER","NA")</f>
        <v>NA</v>
      </c>
      <c r="BD646" s="110" t="str">
        <f>VLOOKUP(Tabela2[[#This Row],[SIEMA]],Siema2025,82,FALSE)</f>
        <v/>
      </c>
      <c r="BE646" s="110" t="str">
        <f>VLOOKUP(Tabela2[[#This Row],[SIEMA]],Siema2025,81,FALSE)</f>
        <v/>
      </c>
      <c r="BF646" s="112" t="str">
        <f>VLOOKUP(Tabela2[[#This Row],[SIEMA]],Siema2025,28,FALSE)</f>
        <v>Ferrovia Centro Atlântico</v>
      </c>
      <c r="BG646" s="112"/>
      <c r="BH646" s="113" t="str">
        <f>VLOOKUP(Tabela2[[#This Row],[SIEMA]],Siema2025,29,FALSE)</f>
        <v/>
      </c>
      <c r="BI646" s="114" t="str">
        <f>VLOOKUP(Tabela2[[#This Row],[SIEMA]],Siema2025,107,FALSE)</f>
        <v>Não</v>
      </c>
      <c r="BJ646" s="109"/>
      <c r="BK646" s="106"/>
      <c r="BL646" s="143"/>
      <c r="BM646" s="110">
        <f ca="1">IF(Tabela2[[#This Row],[Data de atendimento do Ibama (considerar o primeiro documento/ação)]]="",_xlfn.DAYS(TODAY(),J646),_xlfn.DAYS(Tabela2[[#This Row],[Data de atendimento do Ibama (considerar o primeiro documento/ação)]],J646))</f>
        <v>312</v>
      </c>
      <c r="BN646" s="110" t="str">
        <f>IF(Tabela2[[#This Row],[Atendido pelo Ibama ("Não" ou "Sim")]]="Não","Preencher", IF(Tabela2[[#This Row],[Atendido pelo Ibama ("Não" ou "Sim")]]="Sim","NA",""))</f>
        <v/>
      </c>
      <c r="BO646" s="116"/>
      <c r="BP646" s="110" t="str">
        <f>IF(Tabela2[[#This Row],[Forma de atendimento (primeiro documento/ação)]]= "Outros (especificar)", "PREENCHER","NA")</f>
        <v>NA</v>
      </c>
      <c r="BQ646" s="108"/>
      <c r="BR646" s="110" t="str">
        <f>IF(Tabela2[[#This Row],[Equipe do Ibama foi a campo? Houve sobrevoo do Poseidon?]] = "Sim", "PREENCHER","NA")</f>
        <v>NA</v>
      </c>
      <c r="BS646" s="110" t="str">
        <f>IF(Tabela2[[#This Row],[Se sim, foi emitida Ordem de Emergência? (informações vinculada à coluna CK)]] = "Sim", "PREENCHER","NA")</f>
        <v>NA</v>
      </c>
      <c r="BT646" s="110" t="str">
        <f>IF(Tabela2[[#This Row],[Foi elaborado Relatório de Vistoria pelo Ibama? (informações vinculada à coluna CK)]] = "Sim", "PREENCHER","NA")</f>
        <v>NA</v>
      </c>
      <c r="BU646" s="110" t="str">
        <f>IF(Tabela2[[#This Row],[Houve envio de Informações Pós-acidente (preencher "não se aplica" quando de competência estadual/municipal)]] = "Sim", "PREENCHER","NA")</f>
        <v>NA</v>
      </c>
      <c r="BV646" s="110" t="str">
        <f>IF(Tabela2[[#This Row],[Houve avaliação das informações pós-acidente solicitadas/enviadas?]] = "Sim", "PREENCHER","NA")</f>
        <v>NA</v>
      </c>
      <c r="BW646" s="110" t="str">
        <f>IF(Tabela2[[#This Row],[O Ibama aguarda resposta da empresa/OEMA, etc?]] = "Sim", "PREENCHER","NA")</f>
        <v>NA</v>
      </c>
      <c r="BX646" s="108"/>
      <c r="BY646" s="108"/>
      <c r="BZ646" s="106" t="str">
        <f>IF(Tabela2[[#This Row],[Data do documento de encerramento]]="NA","NA",IF(Tabela2[[#This Row],[Data do documento de encerramento]]="","Pendente de conclusão/ encerramento",_xlfn.DAYS(Tabela2[[#This Row],[Data do documento de encerramento]],J646)))</f>
        <v>Pendente de conclusão/ encerramento</v>
      </c>
      <c r="CA646" s="109"/>
      <c r="CB646" s="109"/>
      <c r="CC646" s="117"/>
      <c r="CD646" s="109"/>
      <c r="CE646" s="109"/>
      <c r="CF646" s="109"/>
    </row>
    <row r="647" spans="1:84" ht="60.75" hidden="1">
      <c r="A647" s="172">
        <v>202591250421</v>
      </c>
      <c r="B647" s="173" t="s">
        <v>9488</v>
      </c>
      <c r="C647" s="110" t="str">
        <f>VLOOKUP(Tabela2[[#This Row],[SIEMA]],Siema2025,4,FALSE)</f>
        <v xml:space="preserve"> MG</v>
      </c>
      <c r="D647" s="108" t="str">
        <f>VLOOKUP(Tabela2[[#This Row],[SIEMA]],Siema2025,3,FALSE)</f>
        <v xml:space="preserve">Betim </v>
      </c>
      <c r="E647" s="108" t="s">
        <v>4216</v>
      </c>
      <c r="F647" s="108" t="s">
        <v>9489</v>
      </c>
      <c r="G647" s="108" t="s">
        <v>9490</v>
      </c>
      <c r="H647" s="108" t="s">
        <v>9491</v>
      </c>
      <c r="I647" s="106" t="s">
        <v>7118</v>
      </c>
      <c r="J647" s="107">
        <f>VLOOKUP(Tabela2[[#This Row],[SIEMA]],Siema2025,2,FALSE)</f>
        <v>45908</v>
      </c>
      <c r="K647" s="107" t="str">
        <f>VLOOKUP(Tabela2[[#This Row],[SIEMA]],Siema2025,16,FALSE)</f>
        <v>Segunda</v>
      </c>
      <c r="L647" s="108" t="str">
        <f>IF(Tabela2[[#This Row],[Data]]="","Sem Informação",VLOOKUP(MONTH(Tabela2[[#This Row],[Data]]),'[1]Validação de dados'!$I$1:$J$13,2,0))</f>
        <v>Setembro</v>
      </c>
      <c r="M647" s="106">
        <f>YEAR(Tabela2[[#This Row],[Data]])</f>
        <v>2025</v>
      </c>
      <c r="N647" s="107" t="str">
        <f>VLOOKUP(Tabela2[[#This Row],[SIEMA]],Siema2025,17,FALSE)</f>
        <v>Vespertino</v>
      </c>
      <c r="O647" s="107" t="str">
        <f>VLOOKUP(Tabela2[[#This Row],[SIEMA]],Siema2025,5,FALSE)</f>
        <v>Rodovia</v>
      </c>
      <c r="P647" s="106" t="str">
        <f>VLOOKUP(Tabela2[[#This Row],[SIEMA]],Siema2025,21,FALSE)</f>
        <v>Rodovia BR-381 (Fernão Dias), km 432</v>
      </c>
      <c r="Q647" s="106">
        <v>3082</v>
      </c>
      <c r="R647" s="106" t="str">
        <f>VLOOKUP(Tabela2[[#This Row],[SIEMA]],Siema2025,10,FALSE)</f>
        <v>Efluente Industrial</v>
      </c>
      <c r="S647" s="109" t="str">
        <f>IF(Q647="","", IF(Q647="NC","", IF(Q647="NE","", IF(Q647="NA","",IFERROR(VLOOKUP(Q647,[1]Produtos!$A$1:$C$2319,2,FALSE),"Não Cadastrado")))))</f>
        <v>SUBSTÂNCIA QUE APRESENTA RISCO PARA O MEIO AMBIENTE, LÍQUIDA, N.E.</v>
      </c>
      <c r="T647" s="106" t="str">
        <f>VLOOKUP(Tabela2[[#This Row],[SIEMA]],Siema2025,11,FALSE)</f>
        <v>15000</v>
      </c>
      <c r="U647" s="106" t="str">
        <f>VLOOKUP(Tabela2[[#This Row],[SIEMA]],Siema2025,12,FALSE)</f>
        <v>L</v>
      </c>
      <c r="V647" s="106">
        <f>IF(Q647="","",IF(ISNUMBER(Q647)=FALSE,"Não se aplica",IFERROR(VLOOKUP(Q647,Produtos!$A$1:$C$2319,3,FALSE),"Não Cadastrado")))</f>
        <v>9</v>
      </c>
      <c r="W647" s="106"/>
      <c r="X647" s="115" t="str">
        <f>IF(Tabela2[[#This Row],[Origem do acidente]] = "Plataforma", "PREENCHER","NA")</f>
        <v>NA</v>
      </c>
      <c r="Y647" s="111" t="str">
        <f>IF(W647="","", IF(W647="NC","", IF(W647="NE","", IF(W647="NA","",IFERROR(VLOOKUP(W647,Produtos!$A$1:$C$2319,2,FALSE),"Não Cadastrado")))))</f>
        <v/>
      </c>
      <c r="Z647" s="106"/>
      <c r="AA647" s="106"/>
      <c r="AB647" s="106" t="str">
        <f>IF(W647="","",IF(ISNUMBER(W647)=FALSE,"Não se aplica",IFERROR(VLOOKUP(W647,Produtos!$A$1:$C$2319,3,FALSE),"Não Cadastrado")))</f>
        <v/>
      </c>
      <c r="AC647" s="106"/>
      <c r="AD647" s="110" t="str">
        <f>IF(Tabela2[[#This Row],[Origem do acidente]] = "Plataforma", "PREENCHER","NA")</f>
        <v>NA</v>
      </c>
      <c r="AE647" s="109" t="str">
        <f>IF(AC647="","", IF(AC647="NC","", IF(AC647="NE","", IF(AC647="NA","",IFERROR(VLOOKUP(AC647,Produtos!$A$1:$C$2319,2,FALSE),"Não Cadastrado")))))</f>
        <v/>
      </c>
      <c r="AF647" s="106"/>
      <c r="AG647" s="106"/>
      <c r="AH647" s="106" t="str">
        <f>IF(AC647="","",IF(ISNUMBER(AC647)=FALSE,"Não se aplica",IFERROR(VLOOKUP(AC647,Produtos!$A$1:$C$2319,3,FALSE),"Não Cadastrado")))</f>
        <v/>
      </c>
      <c r="AI647" s="106"/>
      <c r="AJ647" s="106" t="str">
        <f>VLOOKUP(Tabela2[[#This Row],[SIEMA]],Siema2025,26,FALSE)</f>
        <v>Conforme relatado ao NEA, durante coleta do efluente industrial de um tanque de armazenamento, parte do equipamento instalado no caminhão se rompeu</v>
      </c>
      <c r="AK647" s="109" t="s">
        <v>7110</v>
      </c>
      <c r="AL647" s="109"/>
      <c r="AM647" s="109"/>
      <c r="AN647" s="110" t="str">
        <f>VLOOKUP(Tabela2[[#This Row],[SIEMA]],Siema2025,51,FALSE)</f>
        <v/>
      </c>
      <c r="AO647" s="110" t="str">
        <f>VLOOKUP(Tabela2[[#This Row],[SIEMA]],Siema2025,53,FALSE)</f>
        <v/>
      </c>
      <c r="AP647" s="110" t="str">
        <f>VLOOKUP(Tabela2[[#This Row],[SIEMA]],Siema2025,55,FALSE)</f>
        <v/>
      </c>
      <c r="AQ647" s="110" t="str">
        <f>VLOOKUP(Tabela2[[#This Row],[SIEMA]],Siema2025,57,FALSE)</f>
        <v>X</v>
      </c>
      <c r="AR647" s="110" t="str">
        <f>VLOOKUP(Tabela2[[#This Row],[SIEMA]],Siema2025,59,FALSE)</f>
        <v/>
      </c>
      <c r="AS647" s="110" t="str">
        <f>VLOOKUP(Tabela2[[#This Row],[SIEMA]],Siema2025,61,FALSE)</f>
        <v/>
      </c>
      <c r="AT647" s="110" t="str">
        <f>VLOOKUP(Tabela2[[#This Row],[SIEMA]],Siema2025,63,FALSE)</f>
        <v/>
      </c>
      <c r="AU647" s="110" t="str">
        <f>VLOOKUP(Tabela2[[#This Row],[SIEMA]],Siema2025,65,FALSE)</f>
        <v>X</v>
      </c>
      <c r="AV647" s="110" t="str">
        <f>VLOOKUP(Tabela2[[#This Row],[SIEMA]],Siema2025,67,FALSE)</f>
        <v/>
      </c>
      <c r="AW647" s="110" t="str">
        <f>VLOOKUP(Tabela2[[#This Row],[SIEMA]],Siema2025,69,FALSE)</f>
        <v/>
      </c>
      <c r="AX647" s="110" t="str">
        <f>VLOOKUP(Tabela2[[#This Row],[SIEMA]],Siema2025,71,FALSE)</f>
        <v/>
      </c>
      <c r="AY647" s="110" t="str">
        <f>VLOOKUP(Tabela2[[#This Row],[SIEMA]],Siema2025,73,FALSE)</f>
        <v/>
      </c>
      <c r="AZ647" s="110" t="str">
        <f>VLOOKUP(Tabela2[[#This Row],[SIEMA]],Siema2025,75,FALSE)</f>
        <v/>
      </c>
      <c r="BA647" s="110" t="str">
        <f>VLOOKUP(Tabela2[[#This Row],[SIEMA]],Siema2025,77,FALSE)</f>
        <v/>
      </c>
      <c r="BB647" s="110" t="str">
        <f>VLOOKUP(Tabela2[[#This Row],[SIEMA]],Siema2025,79,FALSE)</f>
        <v/>
      </c>
      <c r="BC647" s="110" t="str">
        <f>IF(Tabela2[[#This Row],[Outro(s) ]] = "X", "PREENCHER","NA")</f>
        <v>NA</v>
      </c>
      <c r="BD647" s="110" t="str">
        <f>VLOOKUP(Tabela2[[#This Row],[SIEMA]],Siema2025,82,FALSE)</f>
        <v/>
      </c>
      <c r="BE647" s="110" t="str">
        <f>VLOOKUP(Tabela2[[#This Row],[SIEMA]],Siema2025,81,FALSE)</f>
        <v/>
      </c>
      <c r="BF647" s="112" t="s">
        <v>6834</v>
      </c>
      <c r="BG647" s="112"/>
      <c r="BH647" s="113" t="s">
        <v>7062</v>
      </c>
      <c r="BI647" s="114" t="s">
        <v>7062</v>
      </c>
      <c r="BJ647" s="109" t="s">
        <v>7097</v>
      </c>
      <c r="BK647" s="106" t="s">
        <v>2696</v>
      </c>
      <c r="BL647" s="143">
        <v>45916</v>
      </c>
      <c r="BM647" s="110">
        <f ca="1">IF(Tabela2[[#This Row],[Data de atendimento do Ibama (considerar o primeiro documento/ação)]]="",_xlfn.DAYS(TODAY(),J647),_xlfn.DAYS(Tabela2[[#This Row],[Data de atendimento do Ibama (considerar o primeiro documento/ação)]],J647))</f>
        <v>8</v>
      </c>
      <c r="BN647" s="110" t="str">
        <f>IF(Tabela2[[#This Row],[Atendido pelo Ibama ("Não" ou "Sim")]]="Não","Preencher", IF(Tabela2[[#This Row],[Atendido pelo Ibama ("Não" ou "Sim")]]="Sim","NA",""))</f>
        <v>NA</v>
      </c>
      <c r="BO647" s="116" t="s">
        <v>7177</v>
      </c>
      <c r="BP647" s="110" t="str">
        <f>IF(Tabela2[[#This Row],[Forma de atendimento (primeiro documento/ação)]]= "Outros (especificar)", "PREENCHER","NA")</f>
        <v>NA</v>
      </c>
      <c r="BQ647" s="108" t="s">
        <v>123</v>
      </c>
      <c r="BR647" s="110" t="str">
        <f>IF(Tabela2[[#This Row],[Equipe do Ibama foi a campo? Houve sobrevoo do Poseidon?]] = "Sim", "PREENCHER","NA")</f>
        <v>NA</v>
      </c>
      <c r="BS647" s="110" t="str">
        <f>IF(Tabela2[[#This Row],[Se sim, foi emitida Ordem de Emergência? (informações vinculada à coluna CK)]] = "Sim", "PREENCHER","NA")</f>
        <v>NA</v>
      </c>
      <c r="BT647" s="110" t="s">
        <v>7215</v>
      </c>
      <c r="BU647" s="110" t="str">
        <f>IF(Tabela2[[#This Row],[Houve envio de Informações Pós-acidente (preencher "não se aplica" quando de competência estadual/municipal)]] = "Sim", "PREENCHER","NA")</f>
        <v>NA</v>
      </c>
      <c r="BV647" s="110" t="str">
        <f>IF(Tabela2[[#This Row],[Houve avaliação das informações pós-acidente solicitadas/enviadas?]] = "Sim", "PREENCHER","NA")</f>
        <v>NA</v>
      </c>
      <c r="BW647" s="110" t="s">
        <v>2696</v>
      </c>
      <c r="BX647" s="108" t="s">
        <v>7100</v>
      </c>
      <c r="BY647" s="143">
        <v>45916</v>
      </c>
      <c r="BZ647" s="106">
        <f>IF(Tabela2[[#This Row],[Data do documento de encerramento]]="NA","NA",IF(Tabela2[[#This Row],[Data do documento de encerramento]]="","Pendente de conclusão/ encerramento",_xlfn.DAYS(Tabela2[[#This Row],[Data do documento de encerramento]],J647)))</f>
        <v>8</v>
      </c>
      <c r="CA647" s="109"/>
      <c r="CB647" s="109"/>
      <c r="CC647" s="117"/>
      <c r="CD647" s="109"/>
      <c r="CE647" s="109"/>
      <c r="CF647" s="109"/>
    </row>
    <row r="648" spans="1:84" ht="60.75">
      <c r="A648" s="172">
        <v>202591068436</v>
      </c>
      <c r="B648" s="120" t="s">
        <v>9492</v>
      </c>
      <c r="C648" s="110" t="s">
        <v>7133</v>
      </c>
      <c r="D648" s="108" t="s">
        <v>637</v>
      </c>
      <c r="E648" s="108" t="s">
        <v>5821</v>
      </c>
      <c r="F648" s="108"/>
      <c r="G648" s="111" t="s">
        <v>7537</v>
      </c>
      <c r="H648" s="108" t="s">
        <v>7538</v>
      </c>
      <c r="I648" s="106" t="str">
        <f>VLOOKUP(Tabela2[[#This Row],[SIEMA]],Siema2025,19,FALSE)</f>
        <v>Campos</v>
      </c>
      <c r="J648" s="107">
        <f>VLOOKUP(Tabela2[[#This Row],[SIEMA]],Siema2025,2,FALSE)</f>
        <v>45909</v>
      </c>
      <c r="K648" s="107" t="str">
        <f>VLOOKUP(Tabela2[[#This Row],[SIEMA]],Siema2025,16,FALSE)</f>
        <v>Terça</v>
      </c>
      <c r="L648" s="108" t="str">
        <f>IF(Tabela2[[#This Row],[Data]]="","Sem Informação",VLOOKUP(MONTH(Tabela2[[#This Row],[Data]]),'[1]Validação de dados'!$I$1:$J$13,2,0))</f>
        <v>Setembro</v>
      </c>
      <c r="M648" s="106">
        <f>YEAR(Tabela2[[#This Row],[Data]])</f>
        <v>2025</v>
      </c>
      <c r="N648" s="107" t="str">
        <f>VLOOKUP(Tabela2[[#This Row],[SIEMA]],Siema2025,17,FALSE)</f>
        <v>Matutino</v>
      </c>
      <c r="O648" s="107" t="s">
        <v>111</v>
      </c>
      <c r="P648" s="106" t="str">
        <f>VLOOKUP(Tabela2[[#This Row],[SIEMA]],Siema2025,21,FALSE)</f>
        <v>UEH (acionado a partir de PNA-1) da Válvula ESDV-VE-14-PNA-1 do Gasoduto GA_MIS-MRL-1/PNA-1, Campo de Namorado, Bacia de Campos.</v>
      </c>
      <c r="Q648" s="106" t="s">
        <v>637</v>
      </c>
      <c r="R648" s="106" t="s">
        <v>7259</v>
      </c>
      <c r="S648" s="106" t="s">
        <v>8525</v>
      </c>
      <c r="T648" s="106" t="str">
        <f>VLOOKUP(Tabela2[[#This Row],[SIEMA]],Siema2025,11,FALSE)</f>
        <v>0.0001</v>
      </c>
      <c r="U648" s="106" t="str">
        <f>VLOOKUP(Tabela2[[#This Row],[SIEMA]],Siema2025,12,FALSE)</f>
        <v>M3</v>
      </c>
      <c r="V648" s="106" t="str">
        <f>IF(Q648="","",IF(ISNUMBER(Q648)=FALSE,"Não se aplica",IFERROR(VLOOKUP(Q648,Produtos!$A$1:$C$2319,3,FALSE),"Não Cadastrado")))</f>
        <v>Não se aplica</v>
      </c>
      <c r="W648" s="106"/>
      <c r="X648" s="115"/>
      <c r="Y648" s="111" t="str">
        <f>IF(W648="","", IF(W648="NC","", IF(W648="NE","", IF(W648="NA","",IFERROR(VLOOKUP(W648,Produtos!$A$1:$C$2319,2,FALSE),"Não Cadastrado")))))</f>
        <v/>
      </c>
      <c r="Z648" s="106"/>
      <c r="AA648" s="106"/>
      <c r="AB648" s="106" t="str">
        <f>IF(W648="","",IF(ISNUMBER(W648)=FALSE,"Não se aplica",IFERROR(VLOOKUP(W648,Produtos!$A$1:$C$2319,3,FALSE),"Não Cadastrado")))</f>
        <v/>
      </c>
      <c r="AC648" s="106"/>
      <c r="AD648" s="110"/>
      <c r="AE648" s="109" t="str">
        <f>IF(AC648="","", IF(AC648="NC","", IF(AC648="NE","", IF(AC648="NA","",IFERROR(VLOOKUP(AC648,Produtos!$A$1:$C$2319,2,FALSE),"Não Cadastrado")))))</f>
        <v/>
      </c>
      <c r="AF648" s="106"/>
      <c r="AG648" s="106"/>
      <c r="AH648" s="106" t="str">
        <f>IF(AC648="","",IF(ISNUMBER(AC648)=FALSE,"Não se aplica",IFERROR(VLOOKUP(AC648,Produtos!$A$1:$C$2319,3,FALSE),"Não Cadastrado")))</f>
        <v/>
      </c>
      <c r="AI648" s="106"/>
      <c r="AJ648" s="106" t="str">
        <f>VLOOKUP(Tabela2[[#This Row],[SIEMA]],Siema2025,26,FALSE)</f>
        <v>Em investigação.</v>
      </c>
      <c r="AK648" s="109" t="s">
        <v>7110</v>
      </c>
      <c r="AL648" s="109"/>
      <c r="AM648" s="109"/>
      <c r="AN648" s="110" t="str">
        <f>VLOOKUP(Tabela2[[#This Row],[SIEMA]],Siema2025,51,FALSE)</f>
        <v/>
      </c>
      <c r="AO648" s="110" t="str">
        <f>VLOOKUP(Tabela2[[#This Row],[SIEMA]],Siema2025,53,FALSE)</f>
        <v/>
      </c>
      <c r="AP648" s="110" t="str">
        <f>VLOOKUP(Tabela2[[#This Row],[SIEMA]],Siema2025,55,FALSE)</f>
        <v/>
      </c>
      <c r="AQ648" s="110" t="str">
        <f>VLOOKUP(Tabela2[[#This Row],[SIEMA]],Siema2025,57,FALSE)</f>
        <v/>
      </c>
      <c r="AR648" s="110" t="str">
        <f>VLOOKUP(Tabela2[[#This Row],[SIEMA]],Siema2025,59,FALSE)</f>
        <v/>
      </c>
      <c r="AS648" s="110" t="str">
        <f>VLOOKUP(Tabela2[[#This Row],[SIEMA]],Siema2025,61,FALSE)</f>
        <v>X</v>
      </c>
      <c r="AT648" s="110" t="str">
        <f>VLOOKUP(Tabela2[[#This Row],[SIEMA]],Siema2025,63,FALSE)</f>
        <v/>
      </c>
      <c r="AU648" s="110" t="str">
        <f>VLOOKUP(Tabela2[[#This Row],[SIEMA]],Siema2025,65,FALSE)</f>
        <v/>
      </c>
      <c r="AV648" s="110" t="str">
        <f>VLOOKUP(Tabela2[[#This Row],[SIEMA]],Siema2025,67,FALSE)</f>
        <v/>
      </c>
      <c r="AW648" s="110" t="str">
        <f>VLOOKUP(Tabela2[[#This Row],[SIEMA]],Siema2025,69,FALSE)</f>
        <v/>
      </c>
      <c r="AX648" s="110" t="str">
        <f>VLOOKUP(Tabela2[[#This Row],[SIEMA]],Siema2025,71,FALSE)</f>
        <v/>
      </c>
      <c r="AY648" s="110" t="str">
        <f>VLOOKUP(Tabela2[[#This Row],[SIEMA]],Siema2025,73,FALSE)</f>
        <v/>
      </c>
      <c r="AZ648" s="110" t="str">
        <f>VLOOKUP(Tabela2[[#This Row],[SIEMA]],Siema2025,75,FALSE)</f>
        <v/>
      </c>
      <c r="BA648" s="110" t="str">
        <f>VLOOKUP(Tabela2[[#This Row],[SIEMA]],Siema2025,77,FALSE)</f>
        <v/>
      </c>
      <c r="BB648" s="110" t="str">
        <f>VLOOKUP(Tabela2[[#This Row],[SIEMA]],Siema2025,79,FALSE)</f>
        <v/>
      </c>
      <c r="BC648" s="110" t="str">
        <f>IF(Tabela2[[#This Row],[Outro(s) ]] = "X", "PREENCHER","NA")</f>
        <v>NA</v>
      </c>
      <c r="BD648" s="110" t="str">
        <f>VLOOKUP(Tabela2[[#This Row],[SIEMA]],Siema2025,82,FALSE)</f>
        <v/>
      </c>
      <c r="BE648" s="110" t="str">
        <f>VLOOKUP(Tabela2[[#This Row],[SIEMA]],Siema2025,81,FALSE)</f>
        <v/>
      </c>
      <c r="BF648" s="112" t="str">
        <f>VLOOKUP(Tabela2[[#This Row],[SIEMA]],Siema2025,28,FALSE)</f>
        <v>Petrobras</v>
      </c>
      <c r="BG648" s="112"/>
      <c r="BH648" s="113" t="str">
        <f>VLOOKUP(Tabela2[[#This Row],[SIEMA]],Siema2025,29,FALSE)</f>
        <v>33000167100750</v>
      </c>
      <c r="BI648" s="114" t="str">
        <f>VLOOKUP(Tabela2[[#This Row],[SIEMA]],Siema2025,107,FALSE)</f>
        <v>Não</v>
      </c>
      <c r="BJ648" s="109" t="s">
        <v>7097</v>
      </c>
      <c r="BK648" s="106" t="s">
        <v>2696</v>
      </c>
      <c r="BL648" s="291">
        <v>45919</v>
      </c>
      <c r="BM648" s="110">
        <f ca="1">IF(Tabela2[[#This Row],[Data de atendimento do Ibama (considerar o primeiro documento/ação)]]="",_xlfn.DAYS(TODAY(),J648),_xlfn.DAYS(Tabela2[[#This Row],[Data de atendimento do Ibama (considerar o primeiro documento/ação)]],J648))</f>
        <v>10</v>
      </c>
      <c r="BN648" s="110" t="str">
        <f>IF(Tabela2[[#This Row],[Atendido pelo Ibama ("Não" ou "Sim")]]="Não","Preencher", IF(Tabela2[[#This Row],[Atendido pelo Ibama ("Não" ou "Sim")]]="Sim","NA",""))</f>
        <v>NA</v>
      </c>
      <c r="BO648" s="116" t="s">
        <v>7139</v>
      </c>
      <c r="BP648" s="110" t="str">
        <f>IF(Tabela2[[#This Row],[Forma de atendimento (primeiro documento/ação)]]= "Outros (especificar)", "PREENCHER","NA")</f>
        <v>NA</v>
      </c>
      <c r="BQ648" s="108" t="s">
        <v>123</v>
      </c>
      <c r="BR648" s="110" t="str">
        <f>IF(Tabela2[[#This Row],[Equipe do Ibama foi a campo? Houve sobrevoo do Poseidon?]] = "Sim", "PREENCHER","NA")</f>
        <v>NA</v>
      </c>
      <c r="BS648" s="110" t="str">
        <f>IF(Tabela2[[#This Row],[Se sim, foi emitida Ordem de Emergência? (informações vinculada à coluna CK)]] = "Sim", "PREENCHER","NA")</f>
        <v>NA</v>
      </c>
      <c r="BT648" s="110" t="s">
        <v>7099</v>
      </c>
      <c r="BU648" s="110" t="s">
        <v>123</v>
      </c>
      <c r="BV648" s="110" t="s">
        <v>123</v>
      </c>
      <c r="BW648" s="110" t="s">
        <v>123</v>
      </c>
      <c r="BX648" s="108"/>
      <c r="BY648" s="287"/>
      <c r="BZ648" s="106" t="str">
        <f>IF(Tabela2[[#This Row],[Data do documento de encerramento]]="NA","NA",IF(Tabela2[[#This Row],[Data do documento de encerramento]]="","Pendente de conclusão/ encerramento",_xlfn.DAYS(Tabela2[[#This Row],[Data do documento de encerramento]],J648)))</f>
        <v>Pendente de conclusão/ encerramento</v>
      </c>
      <c r="CA648" s="292"/>
      <c r="CB648" s="109"/>
      <c r="CC648" s="292" t="s">
        <v>7438</v>
      </c>
      <c r="CD648" s="109" t="s">
        <v>123</v>
      </c>
      <c r="CE648" s="109" t="s">
        <v>123</v>
      </c>
      <c r="CF648" s="109" t="s">
        <v>7141</v>
      </c>
    </row>
    <row r="649" spans="1:84" ht="30.75" hidden="1">
      <c r="A649" s="172">
        <v>202591032429</v>
      </c>
      <c r="B649" s="173" t="s">
        <v>9493</v>
      </c>
      <c r="C649" s="110" t="str">
        <f>VLOOKUP(Tabela2[[#This Row],[SIEMA]],Siema2025,4,FALSE)</f>
        <v xml:space="preserve"> SP</v>
      </c>
      <c r="D649" s="108" t="str">
        <f>VLOOKUP(Tabela2[[#This Row],[SIEMA]],Siema2025,3,FALSE)</f>
        <v xml:space="preserve">Pindorama </v>
      </c>
      <c r="E649" s="108" t="str">
        <f>VLOOKUP(Tabela2[[#This Row],[SIEMA]],Siema2025,20,FALSE)</f>
        <v>km 126+300</v>
      </c>
      <c r="F649" s="122" t="s">
        <v>9494</v>
      </c>
      <c r="G649" s="108" t="s">
        <v>9495</v>
      </c>
      <c r="H649" s="108" t="s">
        <v>9496</v>
      </c>
      <c r="I649" s="106" t="s">
        <v>7118</v>
      </c>
      <c r="J649" s="107">
        <f>VLOOKUP(Tabela2[[#This Row],[SIEMA]],Siema2025,2,FALSE)</f>
        <v>45909</v>
      </c>
      <c r="K649" s="107" t="str">
        <f>VLOOKUP(Tabela2[[#This Row],[SIEMA]],Siema2025,16,FALSE)</f>
        <v>Terça</v>
      </c>
      <c r="L649" s="108" t="str">
        <f>IF(Tabela2[[#This Row],[Data]]="","Sem Informação",VLOOKUP(MONTH(Tabela2[[#This Row],[Data]]),'[1]Validação de dados'!$I$1:$J$13,2,0))</f>
        <v>Setembro</v>
      </c>
      <c r="M649" s="108">
        <f>YEAR(Tabela2[[#This Row],[Data]])</f>
        <v>2025</v>
      </c>
      <c r="N649" s="107" t="str">
        <f>VLOOKUP(Tabela2[[#This Row],[SIEMA]],Siema2025,17,FALSE)</f>
        <v>Noturno</v>
      </c>
      <c r="O649" s="107" t="str">
        <f>VLOOKUP(Tabela2[[#This Row],[SIEMA]],Siema2025,5,FALSE)</f>
        <v>Ferrovia</v>
      </c>
      <c r="P649" s="106" t="str">
        <f>VLOOKUP(Tabela2[[#This Row],[SIEMA]],Siema2025,21,FALSE)</f>
        <v>Abertura de vagão</v>
      </c>
      <c r="Q649" s="106" t="s">
        <v>7119</v>
      </c>
      <c r="R649" s="106" t="s">
        <v>7119</v>
      </c>
      <c r="S649" s="109" t="s">
        <v>365</v>
      </c>
      <c r="T649" s="106">
        <v>140</v>
      </c>
      <c r="U649" s="106" t="s">
        <v>7120</v>
      </c>
      <c r="V649" s="106" t="s">
        <v>7119</v>
      </c>
      <c r="W649" s="106"/>
      <c r="X649" s="115"/>
      <c r="Y649" s="111" t="str">
        <f>IF(W649="","", IF(W649="NC","", IF(W649="NE","", IF(W649="NA","",IFERROR(VLOOKUP(W649,Produtos!$A$1:$C$2319,2,FALSE),"Não Cadastrado")))))</f>
        <v/>
      </c>
      <c r="Z649" s="106" t="str">
        <f>VLOOKUP(Tabela2[[#This Row],[SIEMA]],Siema2025,11,FALSE)</f>
        <v/>
      </c>
      <c r="AA649" s="106" t="str">
        <f>VLOOKUP(Tabela2[[#This Row],[SIEMA]],Siema2025,12,FALSE)</f>
        <v/>
      </c>
      <c r="AB649" s="106" t="str">
        <f>IF(W649="","",IF(ISNUMBER(W649)=FALSE,"Não se aplica",IFERROR(VLOOKUP(W649,Produtos!$A$1:$C$2319,3,FALSE),"Não Cadastrado")))</f>
        <v/>
      </c>
      <c r="AC649" s="106"/>
      <c r="AD649" s="110"/>
      <c r="AE649" s="109" t="str">
        <f>IF(AC649="","", IF(AC649="NC","", IF(AC649="NE","", IF(AC649="NA","",IFERROR(VLOOKUP(AC649,Produtos!$A$1:$C$2319,2,FALSE),"Não Cadastrado")))))</f>
        <v/>
      </c>
      <c r="AF649" s="106"/>
      <c r="AG649" s="106"/>
      <c r="AH649" s="106" t="str">
        <f>IF(AC649="","",IF(ISNUMBER(AC649)=FALSE,"Não se aplica",IFERROR(VLOOKUP(AC649,Produtos!$A$1:$C$2319,3,FALSE),"Não Cadastrado")))</f>
        <v/>
      </c>
      <c r="AI649" s="106"/>
      <c r="AJ649" s="106" t="str">
        <f>VLOOKUP(Tabela2[[#This Row],[SIEMA]],Siema2025,26,FALSE)</f>
        <v>As causas estão sendo investigadas pelas áreas responsáveis</v>
      </c>
      <c r="AK649" s="109" t="s">
        <v>7121</v>
      </c>
      <c r="AL649" s="109"/>
      <c r="AM649" s="109"/>
      <c r="AN649" s="110" t="str">
        <f>VLOOKUP(Tabela2[[#This Row],[SIEMA]],Siema2025,51,FALSE)</f>
        <v/>
      </c>
      <c r="AO649" s="110" t="str">
        <f>VLOOKUP(Tabela2[[#This Row],[SIEMA]],Siema2025,53,FALSE)</f>
        <v/>
      </c>
      <c r="AP649" s="110" t="str">
        <f>VLOOKUP(Tabela2[[#This Row],[SIEMA]],Siema2025,55,FALSE)</f>
        <v/>
      </c>
      <c r="AQ649" s="110" t="str">
        <f>VLOOKUP(Tabela2[[#This Row],[SIEMA]],Siema2025,57,FALSE)</f>
        <v/>
      </c>
      <c r="AR649" s="110" t="str">
        <f>VLOOKUP(Tabela2[[#This Row],[SIEMA]],Siema2025,59,FALSE)</f>
        <v/>
      </c>
      <c r="AS649" s="110" t="str">
        <f>VLOOKUP(Tabela2[[#This Row],[SIEMA]],Siema2025,61,FALSE)</f>
        <v/>
      </c>
      <c r="AT649" s="110" t="str">
        <f>VLOOKUP(Tabela2[[#This Row],[SIEMA]],Siema2025,63,FALSE)</f>
        <v/>
      </c>
      <c r="AU649" s="110" t="str">
        <f>VLOOKUP(Tabela2[[#This Row],[SIEMA]],Siema2025,65,FALSE)</f>
        <v>X</v>
      </c>
      <c r="AV649" s="110" t="str">
        <f>VLOOKUP(Tabela2[[#This Row],[SIEMA]],Siema2025,67,FALSE)</f>
        <v/>
      </c>
      <c r="AW649" s="110" t="str">
        <f>VLOOKUP(Tabela2[[#This Row],[SIEMA]],Siema2025,69,FALSE)</f>
        <v/>
      </c>
      <c r="AX649" s="110" t="str">
        <f>VLOOKUP(Tabela2[[#This Row],[SIEMA]],Siema2025,71,FALSE)</f>
        <v/>
      </c>
      <c r="AY649" s="110" t="str">
        <f>VLOOKUP(Tabela2[[#This Row],[SIEMA]],Siema2025,73,FALSE)</f>
        <v/>
      </c>
      <c r="AZ649" s="110" t="str">
        <f>VLOOKUP(Tabela2[[#This Row],[SIEMA]],Siema2025,75,FALSE)</f>
        <v/>
      </c>
      <c r="BA649" s="110" t="str">
        <f>VLOOKUP(Tabela2[[#This Row],[SIEMA]],Siema2025,77,FALSE)</f>
        <v/>
      </c>
      <c r="BB649" s="110" t="str">
        <f>VLOOKUP(Tabela2[[#This Row],[SIEMA]],Siema2025,79,FALSE)</f>
        <v/>
      </c>
      <c r="BC649" s="110" t="str">
        <f>IF(Tabela2[[#This Row],[Outro(s) ]] = "X", "PREENCHER","NA")</f>
        <v>NA</v>
      </c>
      <c r="BD649" s="110" t="str">
        <f>VLOOKUP(Tabela2[[#This Row],[SIEMA]],Siema2025,82,FALSE)</f>
        <v/>
      </c>
      <c r="BE649" s="110" t="str">
        <f>VLOOKUP(Tabela2[[#This Row],[SIEMA]],Siema2025,81,FALSE)</f>
        <v/>
      </c>
      <c r="BF649" s="112" t="s">
        <v>3066</v>
      </c>
      <c r="BG649" s="112" t="s">
        <v>7122</v>
      </c>
      <c r="BH649" s="113" t="str">
        <f>VLOOKUP(Tabela2[[#This Row],[SIEMA]],Siema2025,29,FALSE)</f>
        <v>02502844000166</v>
      </c>
      <c r="BI649" s="114" t="str">
        <f>VLOOKUP(Tabela2[[#This Row],[SIEMA]],Siema2025,107,FALSE)</f>
        <v>Não</v>
      </c>
      <c r="BJ649" s="109" t="s">
        <v>7097</v>
      </c>
      <c r="BK649" s="106" t="s">
        <v>2696</v>
      </c>
      <c r="BL649" s="167">
        <v>45932</v>
      </c>
      <c r="BM649" s="110">
        <f ca="1">IF(Tabela2[[#This Row],[Data de atendimento do Ibama (considerar o primeiro documento/ação)]]="",_xlfn.DAYS(TODAY(),J649),_xlfn.DAYS(Tabela2[[#This Row],[Data de atendimento do Ibama (considerar o primeiro documento/ação)]],J649))</f>
        <v>23</v>
      </c>
      <c r="BN649" s="110" t="str">
        <f>IF(Tabela2[[#This Row],[Atendido pelo Ibama ("Não" ou "Sim")]]="Não","Preencher", IF(Tabela2[[#This Row],[Atendido pelo Ibama ("Não" ou "Sim")]]="Sim","NA",""))</f>
        <v>NA</v>
      </c>
      <c r="BO649" s="116" t="s">
        <v>7098</v>
      </c>
      <c r="BP649" s="110" t="str">
        <f>IF(Tabela2[[#This Row],[Forma de atendimento (primeiro documento/ação)]]= "Outros (especificar)", "PREENCHER","NA")</f>
        <v>NA</v>
      </c>
      <c r="BQ649" s="108" t="s">
        <v>2696</v>
      </c>
      <c r="BR649" s="110" t="s">
        <v>123</v>
      </c>
      <c r="BS649" s="110" t="s">
        <v>2696</v>
      </c>
      <c r="BT649" s="110" t="s">
        <v>7099</v>
      </c>
      <c r="BU649" s="110" t="s">
        <v>2696</v>
      </c>
      <c r="BV649" s="110" t="s">
        <v>123</v>
      </c>
      <c r="BW649" s="110" t="s">
        <v>2696</v>
      </c>
      <c r="BX649" s="108" t="s">
        <v>7100</v>
      </c>
      <c r="BY649" s="167">
        <v>45999</v>
      </c>
      <c r="BZ649" s="106">
        <f>IF(Tabela2[[#This Row],[Data do documento de encerramento]]="NA","NA",IF(Tabela2[[#This Row],[Data do documento de encerramento]]="","Pendente de conclusão/ encerramento",_xlfn.DAYS(Tabela2[[#This Row],[Data do documento de encerramento]],J649)))</f>
        <v>90</v>
      </c>
      <c r="CA649" s="125" t="s">
        <v>8803</v>
      </c>
      <c r="CB649" s="109"/>
      <c r="CC649" s="109"/>
      <c r="CD649" s="109"/>
      <c r="CE649" s="109"/>
      <c r="CF649" s="109"/>
    </row>
    <row r="650" spans="1:84" ht="76.5">
      <c r="A650" s="172">
        <v>20259972040</v>
      </c>
      <c r="B650" s="173" t="s">
        <v>9497</v>
      </c>
      <c r="C650" s="110" t="s">
        <v>7133</v>
      </c>
      <c r="D650" s="108" t="s">
        <v>637</v>
      </c>
      <c r="E650" s="108" t="s">
        <v>9152</v>
      </c>
      <c r="F650" s="108"/>
      <c r="G650" s="108" t="s">
        <v>9498</v>
      </c>
      <c r="H650" s="108" t="s">
        <v>9499</v>
      </c>
      <c r="I650" s="106" t="str">
        <f>VLOOKUP(Tabela2[[#This Row],[SIEMA]],Siema2025,19,FALSE)</f>
        <v>Campos</v>
      </c>
      <c r="J650" s="107">
        <f>VLOOKUP(Tabela2[[#This Row],[SIEMA]],Siema2025,2,FALSE)</f>
        <v>45909</v>
      </c>
      <c r="K650" s="107" t="str">
        <f>VLOOKUP(Tabela2[[#This Row],[SIEMA]],Siema2025,16,FALSE)</f>
        <v>Terça</v>
      </c>
      <c r="L650" s="108" t="str">
        <f>IF(Tabela2[[#This Row],[Data]]="","Sem Informação",VLOOKUP(MONTH(Tabela2[[#This Row],[Data]]),'[1]Validação de dados'!$I$1:$J$13,2,0))</f>
        <v>Setembro</v>
      </c>
      <c r="M650" s="106">
        <f>YEAR(Tabela2[[#This Row],[Data]])</f>
        <v>2025</v>
      </c>
      <c r="N650" s="107" t="str">
        <f>VLOOKUP(Tabela2[[#This Row],[SIEMA]],Siema2025,17,FALSE)</f>
        <v>Matutino</v>
      </c>
      <c r="O650" s="107" t="str">
        <f>VLOOKUP(Tabela2[[#This Row],[SIEMA]],Siema2025,5,FALSE)</f>
        <v>Plataforma</v>
      </c>
      <c r="P650" s="106" t="str">
        <f>VLOOKUP(Tabela2[[#This Row],[SIEMA]],Siema2025,21,FALSE)</f>
        <v>A fonte identificada como um vazamento no sistema de drenagem aberta de bombaordo, que foi prontamente contido.</v>
      </c>
      <c r="Q650">
        <v>3082</v>
      </c>
      <c r="R650" s="106" t="str">
        <f>VLOOKUP(Tabela2[[#This Row],[SIEMA]],Siema2025,10,FALSE)</f>
        <v>Água oleosa</v>
      </c>
      <c r="S650" s="109" t="s">
        <v>1714</v>
      </c>
      <c r="T650" s="106" t="str">
        <f>VLOOKUP(Tabela2[[#This Row],[SIEMA]],Siema2025,11,FALSE)</f>
        <v>0.00212</v>
      </c>
      <c r="U650" s="106" t="str">
        <f>VLOOKUP(Tabela2[[#This Row],[SIEMA]],Siema2025,12,FALSE)</f>
        <v>M3</v>
      </c>
      <c r="V650" s="106">
        <f>IF(Q650="","",IF(ISNUMBER(Q650)=FALSE,"Não se aplica",IFERROR(VLOOKUP(Q650,Produtos!$A$1:$C$2319,3,FALSE),"Não Cadastrado")))</f>
        <v>9</v>
      </c>
      <c r="W650" s="106"/>
      <c r="X650" s="115"/>
      <c r="Y650" s="111"/>
      <c r="Z650" s="106"/>
      <c r="AA650" s="106"/>
      <c r="AB650" s="106" t="str">
        <f>IF(W650="","",IF(ISNUMBER(W650)=FALSE,"Não se aplica",IFERROR(VLOOKUP(W650,Produtos!$A$1:$C$2319,3,FALSE),"Não Cadastrado")))</f>
        <v/>
      </c>
      <c r="AC650" s="106"/>
      <c r="AD650" s="110"/>
      <c r="AE650" s="109" t="str">
        <f>IF(AC650="","", IF(AC650="NC","", IF(AC650="NE","", IF(AC650="NA","",IFERROR(VLOOKUP(AC650,Produtos!$A$1:$C$2319,2,FALSE),"Não Cadastrado")))))</f>
        <v/>
      </c>
      <c r="AF650" s="106"/>
      <c r="AG650" s="106"/>
      <c r="AH650" s="106" t="str">
        <f>IF(AC650="","",IF(ISNUMBER(AC650)=FALSE,"Não se aplica",IFERROR(VLOOKUP(AC650,Produtos!$A$1:$C$2319,3,FALSE),"Não Cadastrado")))</f>
        <v/>
      </c>
      <c r="AI650" s="106"/>
      <c r="AJ650" s="106" t="str">
        <f>VLOOKUP(Tabela2[[#This Row],[SIEMA]],Siema2025,26,FALSE)</f>
        <v>Em investigação</v>
      </c>
      <c r="AK650" s="109" t="s">
        <v>7271</v>
      </c>
      <c r="AL650" s="109"/>
      <c r="AM650" s="109"/>
      <c r="AN650" s="110" t="str">
        <f>VLOOKUP(Tabela2[[#This Row],[SIEMA]],Siema2025,51,FALSE)</f>
        <v/>
      </c>
      <c r="AO650" s="110" t="str">
        <f>VLOOKUP(Tabela2[[#This Row],[SIEMA]],Siema2025,53,FALSE)</f>
        <v/>
      </c>
      <c r="AP650" s="110" t="str">
        <f>VLOOKUP(Tabela2[[#This Row],[SIEMA]],Siema2025,55,FALSE)</f>
        <v/>
      </c>
      <c r="AQ650" s="110" t="str">
        <f>VLOOKUP(Tabela2[[#This Row],[SIEMA]],Siema2025,57,FALSE)</f>
        <v/>
      </c>
      <c r="AR650" s="110" t="str">
        <f>VLOOKUP(Tabela2[[#This Row],[SIEMA]],Siema2025,59,FALSE)</f>
        <v/>
      </c>
      <c r="AS650" s="110" t="str">
        <f>VLOOKUP(Tabela2[[#This Row],[SIEMA]],Siema2025,61,FALSE)</f>
        <v>X</v>
      </c>
      <c r="AT650" s="110" t="str">
        <f>VLOOKUP(Tabela2[[#This Row],[SIEMA]],Siema2025,63,FALSE)</f>
        <v/>
      </c>
      <c r="AU650" s="110" t="str">
        <f>VLOOKUP(Tabela2[[#This Row],[SIEMA]],Siema2025,65,FALSE)</f>
        <v/>
      </c>
      <c r="AV650" s="110" t="str">
        <f>VLOOKUP(Tabela2[[#This Row],[SIEMA]],Siema2025,67,FALSE)</f>
        <v/>
      </c>
      <c r="AW650" s="110" t="str">
        <f>VLOOKUP(Tabela2[[#This Row],[SIEMA]],Siema2025,69,FALSE)</f>
        <v/>
      </c>
      <c r="AX650" s="110" t="str">
        <f>VLOOKUP(Tabela2[[#This Row],[SIEMA]],Siema2025,71,FALSE)</f>
        <v/>
      </c>
      <c r="AY650" s="110" t="str">
        <f>VLOOKUP(Tabela2[[#This Row],[SIEMA]],Siema2025,73,FALSE)</f>
        <v/>
      </c>
      <c r="AZ650" s="110" t="str">
        <f>VLOOKUP(Tabela2[[#This Row],[SIEMA]],Siema2025,75,FALSE)</f>
        <v/>
      </c>
      <c r="BA650" s="110" t="str">
        <f>VLOOKUP(Tabela2[[#This Row],[SIEMA]],Siema2025,77,FALSE)</f>
        <v/>
      </c>
      <c r="BB650" s="110" t="str">
        <f>VLOOKUP(Tabela2[[#This Row],[SIEMA]],Siema2025,79,FALSE)</f>
        <v/>
      </c>
      <c r="BC650" s="110" t="str">
        <f>IF(Tabela2[[#This Row],[Outro(s) ]] = "X", "PREENCHER","NA")</f>
        <v>NA</v>
      </c>
      <c r="BD650" s="110" t="str">
        <f>VLOOKUP(Tabela2[[#This Row],[SIEMA]],Siema2025,82,FALSE)</f>
        <v/>
      </c>
      <c r="BE650" s="110" t="str">
        <f>VLOOKUP(Tabela2[[#This Row],[SIEMA]],Siema2025,81,FALSE)</f>
        <v/>
      </c>
      <c r="BF650" s="112" t="str">
        <f>VLOOKUP(Tabela2[[#This Row],[SIEMA]],Siema2025,28,FALSE)</f>
        <v>TRIDENT ENERGY DO BRASIL LTDA</v>
      </c>
      <c r="BG650" s="112"/>
      <c r="BH650" s="113" t="str">
        <f>VLOOKUP(Tabela2[[#This Row],[SIEMA]],Siema2025,29,FALSE)</f>
        <v>33639843000191</v>
      </c>
      <c r="BI650" s="114" t="s">
        <v>2696</v>
      </c>
      <c r="BJ650" s="109" t="s">
        <v>7097</v>
      </c>
      <c r="BK650" s="106" t="s">
        <v>2696</v>
      </c>
      <c r="BL650" s="167">
        <v>45919</v>
      </c>
      <c r="BM650" s="110">
        <f ca="1">IF(Tabela2[[#This Row],[Data de atendimento do Ibama (considerar o primeiro documento/ação)]]="",_xlfn.DAYS(TODAY(),J650),_xlfn.DAYS(Tabela2[[#This Row],[Data de atendimento do Ibama (considerar o primeiro documento/ação)]],J650))</f>
        <v>10</v>
      </c>
      <c r="BN650" s="110" t="str">
        <f>IF(Tabela2[[#This Row],[Atendido pelo Ibama ("Não" ou "Sim")]]="Não","Preencher", IF(Tabela2[[#This Row],[Atendido pelo Ibama ("Não" ou "Sim")]]="Sim","NA",""))</f>
        <v>NA</v>
      </c>
      <c r="BO650" s="116" t="s">
        <v>7139</v>
      </c>
      <c r="BP650" s="110" t="str">
        <f>IF(Tabela2[[#This Row],[Forma de atendimento (primeiro documento/ação)]]= "Outros (especificar)", "PREENCHER","NA")</f>
        <v>NA</v>
      </c>
      <c r="BQ650" s="108" t="s">
        <v>123</v>
      </c>
      <c r="BR650" s="110" t="str">
        <f>IF(Tabela2[[#This Row],[Equipe do Ibama foi a campo? Houve sobrevoo do Poseidon?]] = "Sim", "PREENCHER","NA")</f>
        <v>NA</v>
      </c>
      <c r="BS650" s="110" t="str">
        <f>IF(Tabela2[[#This Row],[Se sim, foi emitida Ordem de Emergência? (informações vinculada à coluna CK)]] = "Sim", "PREENCHER","NA")</f>
        <v>NA</v>
      </c>
      <c r="BT650" s="110" t="s">
        <v>7099</v>
      </c>
      <c r="BU650" s="110" t="s">
        <v>123</v>
      </c>
      <c r="BV650" s="110" t="s">
        <v>123</v>
      </c>
      <c r="BW650" s="110" t="s">
        <v>123</v>
      </c>
      <c r="BX650" s="108"/>
      <c r="BY650" s="167"/>
      <c r="BZ650" s="106" t="str">
        <f>IF(Tabela2[[#This Row],[Data do documento de encerramento]]="NA","NA",IF(Tabela2[[#This Row],[Data do documento de encerramento]]="","Pendente de conclusão/ encerramento",_xlfn.DAYS(Tabela2[[#This Row],[Data do documento de encerramento]],J650)))</f>
        <v>Pendente de conclusão/ encerramento</v>
      </c>
      <c r="CA650" s="125" t="s">
        <v>9500</v>
      </c>
      <c r="CB650" s="109"/>
      <c r="CC650" s="292" t="s">
        <v>7189</v>
      </c>
      <c r="CD650" s="109" t="s">
        <v>7426</v>
      </c>
      <c r="CE650" s="109" t="s">
        <v>2696</v>
      </c>
      <c r="CF650" s="109" t="s">
        <v>7147</v>
      </c>
    </row>
    <row r="651" spans="1:84" ht="151.5" hidden="1" customHeight="1">
      <c r="A651" s="172">
        <v>202591650446</v>
      </c>
      <c r="B651" s="173" t="s">
        <v>9501</v>
      </c>
      <c r="C651" s="110" t="str">
        <f>VLOOKUP(Tabela2[[#This Row],[SIEMA]],Siema2025,4,FALSE)</f>
        <v xml:space="preserve"> MA</v>
      </c>
      <c r="D651" s="108" t="str">
        <f>VLOOKUP(Tabela2[[#This Row],[SIEMA]],Siema2025,3,FALSE)</f>
        <v xml:space="preserve">São Luís </v>
      </c>
      <c r="E651" s="108" t="s">
        <v>8934</v>
      </c>
      <c r="F651" s="108" t="s">
        <v>9502</v>
      </c>
      <c r="G651" s="108" t="s">
        <v>9503</v>
      </c>
      <c r="H651" s="108" t="s">
        <v>9504</v>
      </c>
      <c r="I651" s="106" t="s">
        <v>7118</v>
      </c>
      <c r="J651" s="107">
        <f>VLOOKUP(Tabela2[[#This Row],[SIEMA]],Siema2025,2,FALSE)</f>
        <v>45909</v>
      </c>
      <c r="K651" s="107" t="str">
        <f>VLOOKUP(Tabela2[[#This Row],[SIEMA]],Siema2025,16,FALSE)</f>
        <v>Terça</v>
      </c>
      <c r="L651" s="108" t="str">
        <f>IF(Tabela2[[#This Row],[Data]]="","Sem Informação",VLOOKUP(MONTH(Tabela2[[#This Row],[Data]]),'[1]Validação de dados'!$I$1:$J$13,2,0))</f>
        <v>Setembro</v>
      </c>
      <c r="M651" s="106">
        <f>YEAR(Tabela2[[#This Row],[Data]])</f>
        <v>2025</v>
      </c>
      <c r="N651" s="107" t="str">
        <f>VLOOKUP(Tabela2[[#This Row],[SIEMA]],Siema2025,17,FALSE)</f>
        <v>Matutino</v>
      </c>
      <c r="O651" s="107" t="str">
        <f>VLOOKUP(Tabela2[[#This Row],[SIEMA]],Siema2025,5,FALSE)</f>
        <v>Terminal/portos/ancoradouros/etc</v>
      </c>
      <c r="P651" s="106" t="str">
        <f>VLOOKUP(Tabela2[[#This Row],[SIEMA]],Siema2025,21,FALSE)</f>
        <v>Terminal Marítimo de Ponta da Madeira.</v>
      </c>
      <c r="Q651" s="106" t="str">
        <f>VLOOKUP(Tabela2[[#This Row],[SIEMA]],Siema2025,7,FALSE)</f>
        <v/>
      </c>
      <c r="R651" s="106" t="str">
        <f>VLOOKUP(Tabela2[[#This Row],[SIEMA]],Siema2025,10,FALSE)</f>
        <v/>
      </c>
      <c r="S651" s="109"/>
      <c r="T651" s="106" t="str">
        <f>VLOOKUP(Tabela2[[#This Row],[SIEMA]],Siema2025,11,FALSE)</f>
        <v xml:space="preserve"> </v>
      </c>
      <c r="U651" s="106" t="str">
        <f>VLOOKUP(Tabela2[[#This Row],[SIEMA]],Siema2025,12,FALSE)</f>
        <v xml:space="preserve"> </v>
      </c>
      <c r="V651" s="106" t="str">
        <f>IF(Q651="","",IF(ISNUMBER(Q651)=FALSE,"Não se aplica",IFERROR(VLOOKUP(Q651,Produtos!$A$1:$C$2319,3,FALSE),"Não Cadastrado")))</f>
        <v/>
      </c>
      <c r="W651" s="106" t="str">
        <f>VLOOKUP(Tabela2[[#This Row],[SIEMA]],Siema2025,10,FALSE)</f>
        <v/>
      </c>
      <c r="X651" s="115"/>
      <c r="Y651" s="111" t="str">
        <f>IF(W651="","", IF(W651="NC","", IF(W651="NE","", IF(W651="NA","",IFERROR(VLOOKUP(W651,Produtos!$A$1:$C$2319,2,FALSE),"Não Cadastrado")))))</f>
        <v/>
      </c>
      <c r="Z651" s="106" t="str">
        <f>VLOOKUP(Tabela2[[#This Row],[SIEMA]],Siema2025,11,FALSE)</f>
        <v xml:space="preserve"> </v>
      </c>
      <c r="AA651" s="106" t="str">
        <f>VLOOKUP(Tabela2[[#This Row],[SIEMA]],Siema2025,12,FALSE)</f>
        <v xml:space="preserve"> </v>
      </c>
      <c r="AB651" s="106" t="str">
        <f>IF(W651="","",IF(ISNUMBER(W651)=FALSE,"Não se aplica",IFERROR(VLOOKUP(W651,Produtos!$A$1:$C$2319,3,FALSE),"Não Cadastrado")))</f>
        <v/>
      </c>
      <c r="AC651" s="106"/>
      <c r="AD651" s="110"/>
      <c r="AE651" s="109" t="str">
        <f>IF(AC651="","", IF(AC651="NC","", IF(AC651="NE","", IF(AC651="NA","",IFERROR(VLOOKUP(AC651,Produtos!$A$1:$C$2319,2,FALSE),"Não Cadastrado")))))</f>
        <v/>
      </c>
      <c r="AF651" s="106"/>
      <c r="AG651" s="106"/>
      <c r="AH651" s="106" t="str">
        <f>IF(AC651="","",IF(ISNUMBER(AC651)=FALSE,"Não se aplica",IFERROR(VLOOKUP(AC651,Produtos!$A$1:$C$2319,3,FALSE),"Não Cadastrado")))</f>
        <v/>
      </c>
      <c r="AI651" s="106"/>
      <c r="AJ651" s="106"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51" s="109" t="s">
        <v>7219</v>
      </c>
      <c r="AL651" s="109" t="s">
        <v>7827</v>
      </c>
      <c r="AM651" s="109"/>
      <c r="AN651" s="110" t="str">
        <f>VLOOKUP(Tabela2[[#This Row],[SIEMA]],Siema2025,51,FALSE)</f>
        <v/>
      </c>
      <c r="AO651" s="110" t="str">
        <f>VLOOKUP(Tabela2[[#This Row],[SIEMA]],Siema2025,53,FALSE)</f>
        <v/>
      </c>
      <c r="AP651" s="110" t="str">
        <f>VLOOKUP(Tabela2[[#This Row],[SIEMA]],Siema2025,55,FALSE)</f>
        <v/>
      </c>
      <c r="AQ651" s="110" t="str">
        <f>VLOOKUP(Tabela2[[#This Row],[SIEMA]],Siema2025,57,FALSE)</f>
        <v/>
      </c>
      <c r="AR651" s="110" t="str">
        <f>VLOOKUP(Tabela2[[#This Row],[SIEMA]],Siema2025,59,FALSE)</f>
        <v/>
      </c>
      <c r="AS651" s="110" t="str">
        <f>VLOOKUP(Tabela2[[#This Row],[SIEMA]],Siema2025,61,FALSE)</f>
        <v/>
      </c>
      <c r="AT651" s="110" t="str">
        <f>VLOOKUP(Tabela2[[#This Row],[SIEMA]],Siema2025,63,FALSE)</f>
        <v/>
      </c>
      <c r="AU651" s="110" t="str">
        <f>VLOOKUP(Tabela2[[#This Row],[SIEMA]],Siema2025,65,FALSE)</f>
        <v/>
      </c>
      <c r="AV651" s="110" t="str">
        <f>VLOOKUP(Tabela2[[#This Row],[SIEMA]],Siema2025,67,FALSE)</f>
        <v/>
      </c>
      <c r="AW651" s="110" t="s">
        <v>7176</v>
      </c>
      <c r="AX651" s="110" t="str">
        <f>VLOOKUP(Tabela2[[#This Row],[SIEMA]],Siema2025,71,FALSE)</f>
        <v/>
      </c>
      <c r="AY651" s="110" t="str">
        <f>VLOOKUP(Tabela2[[#This Row],[SIEMA]],Siema2025,73,FALSE)</f>
        <v/>
      </c>
      <c r="AZ651" s="110" t="str">
        <f>VLOOKUP(Tabela2[[#This Row],[SIEMA]],Siema2025,75,FALSE)</f>
        <v/>
      </c>
      <c r="BA651" s="110" t="str">
        <f>VLOOKUP(Tabela2[[#This Row],[SIEMA]],Siema2025,77,FALSE)</f>
        <v/>
      </c>
      <c r="BB651" s="110"/>
      <c r="BC651" s="110"/>
      <c r="BD651" s="110" t="str">
        <f>VLOOKUP(Tabela2[[#This Row],[SIEMA]],Siema2025,82,FALSE)</f>
        <v/>
      </c>
      <c r="BE651" s="110" t="str">
        <f>VLOOKUP(Tabela2[[#This Row],[SIEMA]],Siema2025,81,FALSE)</f>
        <v/>
      </c>
      <c r="BF651" s="112" t="str">
        <f>VLOOKUP(Tabela2[[#This Row],[SIEMA]],Siema2025,28,FALSE)</f>
        <v>VALE S.A</v>
      </c>
      <c r="BG651" s="112"/>
      <c r="BH651" s="113" t="str">
        <f>VLOOKUP(Tabela2[[#This Row],[SIEMA]],Siema2025,29,FALSE)</f>
        <v>33592510042400</v>
      </c>
      <c r="BI651" s="114" t="s">
        <v>2696</v>
      </c>
      <c r="BJ651" s="109" t="s">
        <v>7097</v>
      </c>
      <c r="BK651" s="106" t="s">
        <v>2696</v>
      </c>
      <c r="BL651" s="143">
        <v>45915</v>
      </c>
      <c r="BM651" s="110">
        <f ca="1">IF(Tabela2[[#This Row],[Data de atendimento do Ibama (considerar o primeiro documento/ação)]]="",_xlfn.DAYS(TODAY(),J651),_xlfn.DAYS(Tabela2[[#This Row],[Data de atendimento do Ibama (considerar o primeiro documento/ação)]],J651))</f>
        <v>6</v>
      </c>
      <c r="BN651" s="110" t="str">
        <f>IF(Tabela2[[#This Row],[Atendido pelo Ibama ("Não" ou "Sim")]]="Não","Preencher", IF(Tabela2[[#This Row],[Atendido pelo Ibama ("Não" ou "Sim")]]="Sim","NA",""))</f>
        <v>NA</v>
      </c>
      <c r="BO651" s="116" t="s">
        <v>7139</v>
      </c>
      <c r="BP651" s="110" t="str">
        <f>IF(Tabela2[[#This Row],[Forma de atendimento (primeiro documento/ação)]]= "Outros (especificar)", "PREENCHER","NA")</f>
        <v>NA</v>
      </c>
      <c r="BQ651" s="108" t="s">
        <v>123</v>
      </c>
      <c r="BR651" s="110" t="str">
        <f>IF(Tabela2[[#This Row],[Equipe do Ibama foi a campo? Houve sobrevoo do Poseidon?]] = "Sim", "PREENCHER","NA")</f>
        <v>NA</v>
      </c>
      <c r="BS651" s="110" t="s">
        <v>7118</v>
      </c>
      <c r="BT651" s="110" t="s">
        <v>7099</v>
      </c>
      <c r="BU651" s="110" t="s">
        <v>123</v>
      </c>
      <c r="BV651" s="110" t="s">
        <v>123</v>
      </c>
      <c r="BW651" s="110" t="s">
        <v>123</v>
      </c>
      <c r="BX651" s="108" t="s">
        <v>7119</v>
      </c>
      <c r="BY651" s="143"/>
      <c r="BZ651" s="106" t="str">
        <f>IF(Tabela2[[#This Row],[Data do documento de encerramento]]="NA","NA",IF(Tabela2[[#This Row],[Data do documento de encerramento]]="","Pendente de conclusão/ encerramento",_xlfn.DAYS(Tabela2[[#This Row],[Data do documento de encerramento]],J651)))</f>
        <v>Pendente de conclusão/ encerramento</v>
      </c>
      <c r="CA651" s="109" t="s">
        <v>9505</v>
      </c>
      <c r="CB651" s="109"/>
      <c r="CC651" s="117"/>
      <c r="CD651" s="109"/>
      <c r="CE651" s="109"/>
      <c r="CF651" s="109"/>
    </row>
    <row r="652" spans="1:84" ht="76.5" hidden="1">
      <c r="A652" s="172">
        <v>202591157615</v>
      </c>
      <c r="B652" s="173" t="s">
        <v>9506</v>
      </c>
      <c r="C652" s="110" t="str">
        <f>VLOOKUP(Tabela2[[#This Row],[SIEMA]],Siema2025,4,FALSE)</f>
        <v xml:space="preserve"> PR</v>
      </c>
      <c r="D652" s="108" t="str">
        <f>VLOOKUP(Tabela2[[#This Row],[SIEMA]],Siema2025,3,FALSE)</f>
        <v xml:space="preserve">Guaratuba </v>
      </c>
      <c r="E652" s="108" t="s">
        <v>8883</v>
      </c>
      <c r="F652" s="108" t="s">
        <v>9507</v>
      </c>
      <c r="G652" s="108" t="s">
        <v>9508</v>
      </c>
      <c r="H652" s="108" t="s">
        <v>9509</v>
      </c>
      <c r="I652" s="106" t="s">
        <v>7118</v>
      </c>
      <c r="J652" s="107">
        <f>VLOOKUP(Tabela2[[#This Row],[SIEMA]],Siema2025,2,FALSE)</f>
        <v>45910</v>
      </c>
      <c r="K652" s="107" t="str">
        <f>VLOOKUP(Tabela2[[#This Row],[SIEMA]],Siema2025,16,FALSE)</f>
        <v>Quarta</v>
      </c>
      <c r="L652" s="108" t="str">
        <f>IF(Tabela2[[#This Row],[Data]]="","Sem Informação",VLOOKUP(MONTH(Tabela2[[#This Row],[Data]]),'[1]Validação de dados'!$I$1:$J$13,2,0))</f>
        <v>Setembro</v>
      </c>
      <c r="M652" s="106">
        <f>YEAR(Tabela2[[#This Row],[Data]])</f>
        <v>2025</v>
      </c>
      <c r="N652" s="107" t="str">
        <f>VLOOKUP(Tabela2[[#This Row],[SIEMA]],Siema2025,17,FALSE)</f>
        <v>Vespertino</v>
      </c>
      <c r="O652" s="107" t="str">
        <f>VLOOKUP(Tabela2[[#This Row],[SIEMA]],Siema2025,5,FALSE)</f>
        <v>Rodovia</v>
      </c>
      <c r="P652" s="106" t="str">
        <f>VLOOKUP(Tabela2[[#This Row],[SIEMA]],Siema2025,21,FALSE)</f>
        <v>BR 376 - 673+100 - Pista Sul</v>
      </c>
      <c r="Q652" s="106" t="s">
        <v>7269</v>
      </c>
      <c r="R652" s="106" t="str">
        <f>VLOOKUP(Tabela2[[#This Row],[SIEMA]],Siema2025,10,FALSE)</f>
        <v>Óleo Lubrificante</v>
      </c>
      <c r="S652" s="109" t="str">
        <f>IF(Q652="","", IF(Q652="NC","", IF(Q652="NE","", IF(Q652="NA","",IFERROR(VLOOKUP(Q652,[1]Produtos!$A$1:$C$2319,2,FALSE),"Não Cadastrado")))))</f>
        <v/>
      </c>
      <c r="T652" s="106" t="s">
        <v>8939</v>
      </c>
      <c r="U652" s="106" t="s">
        <v>7062</v>
      </c>
      <c r="V652" s="106" t="s">
        <v>7269</v>
      </c>
      <c r="W652" s="106"/>
      <c r="X652" s="115" t="str">
        <f>IF(Tabela2[[#This Row],[Origem do acidente]] = "Plataforma", "PREENCHER","NA")</f>
        <v>NA</v>
      </c>
      <c r="Y652" s="111" t="str">
        <f>IF(W652="","", IF(W652="NC","", IF(W652="NE","", IF(W652="NA","",IFERROR(VLOOKUP(W652,Produtos!$A$1:$C$2319,2,FALSE),"Não Cadastrado")))))</f>
        <v/>
      </c>
      <c r="Z652" s="106" t="str">
        <f>VLOOKUP(Tabela2[[#This Row],[SIEMA]],Siema2025,11,FALSE)</f>
        <v/>
      </c>
      <c r="AA652" s="106" t="str">
        <f>VLOOKUP(Tabela2[[#This Row],[SIEMA]],Siema2025,12,FALSE)</f>
        <v/>
      </c>
      <c r="AB652" s="106" t="str">
        <f>IF(W652="","",IF(ISNUMBER(W652)=FALSE,"Não se aplica",IFERROR(VLOOKUP(W652,Produtos!$A$1:$C$2319,3,FALSE),"Não Cadastrado")))</f>
        <v/>
      </c>
      <c r="AC652" s="106"/>
      <c r="AD652" s="110" t="str">
        <f>IF(Tabela2[[#This Row],[Origem do acidente]] = "Plataforma", "PREENCHER","NA")</f>
        <v>NA</v>
      </c>
      <c r="AE652" s="109" t="str">
        <f>IF(AC652="","", IF(AC652="NC","", IF(AC652="NE","", IF(AC652="NA","",IFERROR(VLOOKUP(AC652,Produtos!$A$1:$C$2319,2,FALSE),"Não Cadastrado")))))</f>
        <v/>
      </c>
      <c r="AF652" s="106"/>
      <c r="AG652" s="106"/>
      <c r="AH652" s="106" t="str">
        <f>IF(AC652="","",IF(ISNUMBER(AC652)=FALSE,"Não se aplica",IFERROR(VLOOKUP(AC652,Produtos!$A$1:$C$2319,3,FALSE),"Não Cadastrado")))</f>
        <v/>
      </c>
      <c r="AI652" s="106"/>
      <c r="AJ652" s="106" t="str">
        <f>VLOOKUP(Tabela2[[#This Row],[SIEMA]],Siema2025,26,FALSE)</f>
        <v>USUÁRIO INFORMA QUE TRAFEGAVA EM FAIXA 2 QUANDO A CARRETA COMEÇOU COM PRINCIPIO DE INCÊNDIO.</v>
      </c>
      <c r="AK652" s="109" t="s">
        <v>7827</v>
      </c>
      <c r="AL652" s="109"/>
      <c r="AM652" s="109"/>
      <c r="AN652" s="110" t="str">
        <f>VLOOKUP(Tabela2[[#This Row],[SIEMA]],Siema2025,51,FALSE)</f>
        <v/>
      </c>
      <c r="AO652" s="110" t="str">
        <f>VLOOKUP(Tabela2[[#This Row],[SIEMA]],Siema2025,53,FALSE)</f>
        <v/>
      </c>
      <c r="AP652" s="110" t="str">
        <f>VLOOKUP(Tabela2[[#This Row],[SIEMA]],Siema2025,55,FALSE)</f>
        <v/>
      </c>
      <c r="AQ652" s="110" t="str">
        <f>VLOOKUP(Tabela2[[#This Row],[SIEMA]],Siema2025,57,FALSE)</f>
        <v>X</v>
      </c>
      <c r="AR652" s="110" t="str">
        <f>VLOOKUP(Tabela2[[#This Row],[SIEMA]],Siema2025,59,FALSE)</f>
        <v/>
      </c>
      <c r="AS652" s="110" t="str">
        <f>VLOOKUP(Tabela2[[#This Row],[SIEMA]],Siema2025,61,FALSE)</f>
        <v/>
      </c>
      <c r="AT652" s="110" t="str">
        <f>VLOOKUP(Tabela2[[#This Row],[SIEMA]],Siema2025,63,FALSE)</f>
        <v/>
      </c>
      <c r="AU652" s="110" t="s">
        <v>7176</v>
      </c>
      <c r="AV652" s="110" t="str">
        <f>VLOOKUP(Tabela2[[#This Row],[SIEMA]],Siema2025,67,FALSE)</f>
        <v/>
      </c>
      <c r="AW652" s="110" t="str">
        <f>VLOOKUP(Tabela2[[#This Row],[SIEMA]],Siema2025,69,FALSE)</f>
        <v>X</v>
      </c>
      <c r="AX652" s="110" t="str">
        <f>VLOOKUP(Tabela2[[#This Row],[SIEMA]],Siema2025,71,FALSE)</f>
        <v/>
      </c>
      <c r="AY652" s="110" t="str">
        <f>VLOOKUP(Tabela2[[#This Row],[SIEMA]],Siema2025,73,FALSE)</f>
        <v/>
      </c>
      <c r="AZ652" s="110" t="str">
        <f>VLOOKUP(Tabela2[[#This Row],[SIEMA]],Siema2025,75,FALSE)</f>
        <v/>
      </c>
      <c r="BA652" s="110" t="str">
        <f>VLOOKUP(Tabela2[[#This Row],[SIEMA]],Siema2025,77,FALSE)</f>
        <v/>
      </c>
      <c r="BB652" s="110" t="str">
        <f>VLOOKUP(Tabela2[[#This Row],[SIEMA]],Siema2025,79,FALSE)</f>
        <v/>
      </c>
      <c r="BC652" s="110" t="str">
        <f>IF(Tabela2[[#This Row],[Outro(s) ]] = "X", "PREENCHER","NA")</f>
        <v>NA</v>
      </c>
      <c r="BD652" s="110" t="str">
        <f>VLOOKUP(Tabela2[[#This Row],[SIEMA]],Siema2025,82,FALSE)</f>
        <v/>
      </c>
      <c r="BE652" s="110" t="str">
        <f>VLOOKUP(Tabela2[[#This Row],[SIEMA]],Siema2025,81,FALSE)</f>
        <v/>
      </c>
      <c r="BF652" s="112" t="s">
        <v>9510</v>
      </c>
      <c r="BG652" s="112"/>
      <c r="BH652" s="113" t="s">
        <v>9511</v>
      </c>
      <c r="BI652" s="114" t="s">
        <v>2696</v>
      </c>
      <c r="BJ652" s="109" t="s">
        <v>7097</v>
      </c>
      <c r="BK652" s="106" t="s">
        <v>2696</v>
      </c>
      <c r="BL652" s="143">
        <v>45943</v>
      </c>
      <c r="BM652" s="110">
        <f ca="1">IF(Tabela2[[#This Row],[Data de atendimento do Ibama (considerar o primeiro documento/ação)]]="",_xlfn.DAYS(TODAY(),J652),_xlfn.DAYS(Tabela2[[#This Row],[Data de atendimento do Ibama (considerar o primeiro documento/ação)]],J652))</f>
        <v>33</v>
      </c>
      <c r="BN652" s="110" t="str">
        <f>IF(Tabela2[[#This Row],[Atendido pelo Ibama ("Não" ou "Sim")]]="Não","Preencher", IF(Tabela2[[#This Row],[Atendido pelo Ibama ("Não" ou "Sim")]]="Sim","NA",""))</f>
        <v>NA</v>
      </c>
      <c r="BO652" s="116" t="s">
        <v>7123</v>
      </c>
      <c r="BP652" s="110" t="s">
        <v>9080</v>
      </c>
      <c r="BQ652" s="108" t="s">
        <v>123</v>
      </c>
      <c r="BR652" s="110" t="str">
        <f>IF(Tabela2[[#This Row],[Equipe do Ibama foi a campo? Houve sobrevoo do Poseidon?]] = "Sim", "PREENCHER","NA")</f>
        <v>NA</v>
      </c>
      <c r="BS652" s="110" t="str">
        <f>IF(Tabela2[[#This Row],[Se sim, foi emitida Ordem de Emergência? (informações vinculada à coluna CK)]] = "Sim", "PREENCHER","NA")</f>
        <v>NA</v>
      </c>
      <c r="BT652" s="110" t="s">
        <v>7099</v>
      </c>
      <c r="BU652" s="110" t="s">
        <v>2696</v>
      </c>
      <c r="BV652" s="110" t="s">
        <v>123</v>
      </c>
      <c r="BW652" s="110" t="s">
        <v>123</v>
      </c>
      <c r="BX652" s="108" t="s">
        <v>7119</v>
      </c>
      <c r="BY652" s="108"/>
      <c r="BZ652" s="106" t="str">
        <f>IF(Tabela2[[#This Row],[Data do documento de encerramento]]="NA","NA",IF(Tabela2[[#This Row],[Data do documento de encerramento]]="","Pendente de conclusão/ encerramento",_xlfn.DAYS(Tabela2[[#This Row],[Data do documento de encerramento]],J652)))</f>
        <v>Pendente de conclusão/ encerramento</v>
      </c>
      <c r="CA652" s="109" t="s">
        <v>9512</v>
      </c>
      <c r="CB652" s="109"/>
      <c r="CC652" s="109"/>
      <c r="CD652" s="109"/>
      <c r="CE652" s="109"/>
      <c r="CF652" s="109"/>
    </row>
    <row r="653" spans="1:84" ht="45.75">
      <c r="A653" s="172">
        <v>20259133603</v>
      </c>
      <c r="B653" s="173" t="s">
        <v>9513</v>
      </c>
      <c r="C653" s="110" t="s">
        <v>7133</v>
      </c>
      <c r="D653" s="108" t="s">
        <v>637</v>
      </c>
      <c r="E653" s="108" t="s">
        <v>9514</v>
      </c>
      <c r="F653" s="108"/>
      <c r="G653" s="108" t="s">
        <v>9515</v>
      </c>
      <c r="H653" s="108" t="s">
        <v>9516</v>
      </c>
      <c r="I653" s="106" t="str">
        <f>VLOOKUP(Tabela2[[#This Row],[SIEMA]],Siema2025,19,FALSE)</f>
        <v>Campos</v>
      </c>
      <c r="J653" s="107">
        <f>VLOOKUP(Tabela2[[#This Row],[SIEMA]],Siema2025,2,FALSE)</f>
        <v>45911</v>
      </c>
      <c r="K653" s="107" t="str">
        <f>VLOOKUP(Tabela2[[#This Row],[SIEMA]],Siema2025,16,FALSE)</f>
        <v>Quinta</v>
      </c>
      <c r="L653" s="108" t="str">
        <f>IF(Tabela2[[#This Row],[Data]]="","Sem Informação",VLOOKUP(MONTH(Tabela2[[#This Row],[Data]]),'[1]Validação de dados'!$I$1:$J$13,2,0))</f>
        <v>Setembro</v>
      </c>
      <c r="M653" s="106">
        <f>YEAR(Tabela2[[#This Row],[Data]])</f>
        <v>2025</v>
      </c>
      <c r="N653" s="107" t="str">
        <f>VLOOKUP(Tabela2[[#This Row],[SIEMA]],Siema2025,17,FALSE)</f>
        <v>Matutino</v>
      </c>
      <c r="O653" s="107" t="s">
        <v>111</v>
      </c>
      <c r="P653" s="106" t="str">
        <f>VLOOKUP(Tabela2[[#This Row],[SIEMA]],Siema2025,21,FALSE)</f>
        <v>PO_MSPI-MRL-02/P-35, Campo de Marlim, Bacia de Campos.</v>
      </c>
      <c r="Q653" s="106">
        <v>1202</v>
      </c>
      <c r="R653" s="106" t="s">
        <v>252</v>
      </c>
      <c r="S653" s="109" t="str">
        <f>IF(Q653="","", IF(Q653="NC","", IF(Q653="NE","", IF(Q653="NA","",IFERROR(VLOOKUP(Q653,[1]Produtos!$A$1:$C$2319,2,FALSE),"Não Cadastrado")))))</f>
        <v>GASÓLEO ou ÓLEO DIESEL ou ÓLEO PARA AQUECIMENTO, LEVE</v>
      </c>
      <c r="T653" s="106" t="s">
        <v>9517</v>
      </c>
      <c r="U653" s="106" t="s">
        <v>7109</v>
      </c>
      <c r="V653" s="106">
        <f>IF(Q653="","",IF(ISNUMBER(Q653)=FALSE,"Não se aplica",IFERROR(VLOOKUP(Q653,Produtos!$A$1:$C$2319,3,FALSE),"Não Cadastrado")))</f>
        <v>3</v>
      </c>
      <c r="W653" s="106" t="str">
        <f>VLOOKUP(Tabela2[[#This Row],[SIEMA]],Siema2025,10,FALSE)</f>
        <v/>
      </c>
      <c r="X653" s="115"/>
      <c r="Y653" s="111" t="str">
        <f>IF(W653="","", IF(W653="NC","", IF(W653="NE","", IF(W653="NA","",IFERROR(VLOOKUP(W653,Produtos!$A$1:$C$2319,2,FALSE),"Não Cadastrado")))))</f>
        <v/>
      </c>
      <c r="Z653" s="106" t="str">
        <f>VLOOKUP(Tabela2[[#This Row],[SIEMA]],Siema2025,11,FALSE)</f>
        <v xml:space="preserve"> </v>
      </c>
      <c r="AA653" s="106" t="str">
        <f>VLOOKUP(Tabela2[[#This Row],[SIEMA]],Siema2025,12,FALSE)</f>
        <v xml:space="preserve"> </v>
      </c>
      <c r="AB653" s="106" t="str">
        <f>IF(W653="","",IF(ISNUMBER(W653)=FALSE,"Não se aplica",IFERROR(VLOOKUP(W653,Produtos!$A$1:$C$2319,3,FALSE),"Não Cadastrado")))</f>
        <v/>
      </c>
      <c r="AC653" s="106"/>
      <c r="AD653" s="110"/>
      <c r="AE653" s="109" t="str">
        <f>IF(AC653="","", IF(AC653="NC","", IF(AC653="NE","", IF(AC653="NA","",IFERROR(VLOOKUP(AC653,Produtos!$A$1:$C$2319,2,FALSE),"Não Cadastrado")))))</f>
        <v/>
      </c>
      <c r="AF653" s="106"/>
      <c r="AG653" s="106"/>
      <c r="AH653" s="106" t="str">
        <f>IF(AC653="","",IF(ISNUMBER(AC653)=FALSE,"Não se aplica",IFERROR(VLOOKUP(AC653,Produtos!$A$1:$C$2319,3,FALSE),"Não Cadastrado")))</f>
        <v/>
      </c>
      <c r="AI653" s="106"/>
      <c r="AJ653" s="106" t="str">
        <f>VLOOKUP(Tabela2[[#This Row],[SIEMA]],Siema2025,26,FALSE)</f>
        <v>Falha de vedação no flange de manuseio.</v>
      </c>
      <c r="AK653" s="109" t="s">
        <v>7096</v>
      </c>
      <c r="AL653" s="109" t="s">
        <v>7219</v>
      </c>
      <c r="AM653" s="109"/>
      <c r="AN653" s="110" t="str">
        <f>VLOOKUP(Tabela2[[#This Row],[SIEMA]],Siema2025,51,FALSE)</f>
        <v/>
      </c>
      <c r="AO653" s="110" t="str">
        <f>VLOOKUP(Tabela2[[#This Row],[SIEMA]],Siema2025,53,FALSE)</f>
        <v/>
      </c>
      <c r="AP653" s="110" t="str">
        <f>VLOOKUP(Tabela2[[#This Row],[SIEMA]],Siema2025,55,FALSE)</f>
        <v/>
      </c>
      <c r="AQ653" s="110" t="str">
        <f>VLOOKUP(Tabela2[[#This Row],[SIEMA]],Siema2025,57,FALSE)</f>
        <v/>
      </c>
      <c r="AR653" s="110" t="str">
        <f>VLOOKUP(Tabela2[[#This Row],[SIEMA]],Siema2025,59,FALSE)</f>
        <v/>
      </c>
      <c r="AS653" s="110" t="str">
        <f>VLOOKUP(Tabela2[[#This Row],[SIEMA]],Siema2025,61,FALSE)</f>
        <v>X</v>
      </c>
      <c r="AT653" s="110" t="str">
        <f>VLOOKUP(Tabela2[[#This Row],[SIEMA]],Siema2025,63,FALSE)</f>
        <v/>
      </c>
      <c r="AU653" s="110" t="str">
        <f>VLOOKUP(Tabela2[[#This Row],[SIEMA]],Siema2025,65,FALSE)</f>
        <v/>
      </c>
      <c r="AV653" s="110" t="str">
        <f>VLOOKUP(Tabela2[[#This Row],[SIEMA]],Siema2025,67,FALSE)</f>
        <v/>
      </c>
      <c r="AW653" s="110" t="str">
        <f>VLOOKUP(Tabela2[[#This Row],[SIEMA]],Siema2025,69,FALSE)</f>
        <v/>
      </c>
      <c r="AX653" s="110" t="str">
        <f>VLOOKUP(Tabela2[[#This Row],[SIEMA]],Siema2025,71,FALSE)</f>
        <v/>
      </c>
      <c r="AY653" s="110" t="str">
        <f>VLOOKUP(Tabela2[[#This Row],[SIEMA]],Siema2025,73,FALSE)</f>
        <v/>
      </c>
      <c r="AZ653" s="110" t="str">
        <f>VLOOKUP(Tabela2[[#This Row],[SIEMA]],Siema2025,75,FALSE)</f>
        <v/>
      </c>
      <c r="BA653" s="110" t="str">
        <f>VLOOKUP(Tabela2[[#This Row],[SIEMA]],Siema2025,77,FALSE)</f>
        <v/>
      </c>
      <c r="BB653" s="110" t="str">
        <f>VLOOKUP(Tabela2[[#This Row],[SIEMA]],Siema2025,79,FALSE)</f>
        <v/>
      </c>
      <c r="BC653" s="110" t="str">
        <f>IF(Tabela2[[#This Row],[Outro(s) ]] = "X", "PREENCHER","NA")</f>
        <v>NA</v>
      </c>
      <c r="BD653" s="110" t="str">
        <f>VLOOKUP(Tabela2[[#This Row],[SIEMA]],Siema2025,82,FALSE)</f>
        <v/>
      </c>
      <c r="BE653" s="110" t="str">
        <f>VLOOKUP(Tabela2[[#This Row],[SIEMA]],Siema2025,81,FALSE)</f>
        <v/>
      </c>
      <c r="BF653" s="112" t="str">
        <f>VLOOKUP(Tabela2[[#This Row],[SIEMA]],Siema2025,28,FALSE)</f>
        <v>Petrobras</v>
      </c>
      <c r="BG653" s="112"/>
      <c r="BH653" s="113" t="str">
        <f>VLOOKUP(Tabela2[[#This Row],[SIEMA]],Siema2025,29,FALSE)</f>
        <v>33000167000101</v>
      </c>
      <c r="BI653" s="114" t="str">
        <f>VLOOKUP(Tabela2[[#This Row],[SIEMA]],Siema2025,107,FALSE)</f>
        <v>Não</v>
      </c>
      <c r="BJ653" s="109" t="s">
        <v>7097</v>
      </c>
      <c r="BK653" s="106" t="s">
        <v>2696</v>
      </c>
      <c r="BL653" s="167">
        <v>45919</v>
      </c>
      <c r="BM653" s="110">
        <f ca="1">IF(Tabela2[[#This Row],[Data de atendimento do Ibama (considerar o primeiro documento/ação)]]="",_xlfn.DAYS(TODAY(),J653),_xlfn.DAYS(Tabela2[[#This Row],[Data de atendimento do Ibama (considerar o primeiro documento/ação)]],J653))</f>
        <v>8</v>
      </c>
      <c r="BN653" s="110" t="str">
        <f>IF(Tabela2[[#This Row],[Atendido pelo Ibama ("Não" ou "Sim")]]="Não","Preencher", IF(Tabela2[[#This Row],[Atendido pelo Ibama ("Não" ou "Sim")]]="Sim","NA",""))</f>
        <v>NA</v>
      </c>
      <c r="BO653" s="116" t="s">
        <v>7139</v>
      </c>
      <c r="BP653" s="110" t="str">
        <f>IF(Tabela2[[#This Row],[Forma de atendimento (primeiro documento/ação)]]= "Outros (especificar)", "PREENCHER","NA")</f>
        <v>NA</v>
      </c>
      <c r="BQ653" s="108" t="s">
        <v>123</v>
      </c>
      <c r="BR653" s="110" t="str">
        <f>IF(Tabela2[[#This Row],[Equipe do Ibama foi a campo? Houve sobrevoo do Poseidon?]] = "Sim", "PREENCHER","NA")</f>
        <v>NA</v>
      </c>
      <c r="BS653" s="110" t="str">
        <f>IF(Tabela2[[#This Row],[Se sim, foi emitida Ordem de Emergência? (informações vinculada à coluna CK)]] = "Sim", "PREENCHER","NA")</f>
        <v>NA</v>
      </c>
      <c r="BT653" s="110" t="s">
        <v>7099</v>
      </c>
      <c r="BU653" s="110" t="s">
        <v>123</v>
      </c>
      <c r="BV653" s="110" t="s">
        <v>123</v>
      </c>
      <c r="BW653" s="110" t="s">
        <v>123</v>
      </c>
      <c r="BX653" s="108"/>
      <c r="BY653" s="143"/>
      <c r="BZ653" s="106" t="str">
        <f>IF(Tabela2[[#This Row],[Data do documento de encerramento]]="NA","NA",IF(Tabela2[[#This Row],[Data do documento de encerramento]]="","Pendente de conclusão/ encerramento",_xlfn.DAYS(Tabela2[[#This Row],[Data do documento de encerramento]],J653)))</f>
        <v>Pendente de conclusão/ encerramento</v>
      </c>
      <c r="CA653" s="109"/>
      <c r="CB653" s="109"/>
      <c r="CC653" s="292" t="s">
        <v>7309</v>
      </c>
      <c r="CD653" s="109" t="s">
        <v>123</v>
      </c>
      <c r="CE653" s="109" t="s">
        <v>123</v>
      </c>
      <c r="CF653" s="109" t="s">
        <v>7147</v>
      </c>
    </row>
    <row r="654" spans="1:84" ht="45.75" hidden="1">
      <c r="A654" s="172">
        <v>202591668426</v>
      </c>
      <c r="B654" s="173" t="s">
        <v>9518</v>
      </c>
      <c r="C654" s="110" t="str">
        <f>VLOOKUP(Tabela2[[#This Row],[SIEMA]],Siema2025,4,FALSE)</f>
        <v xml:space="preserve"> MG</v>
      </c>
      <c r="D654" s="108" t="str">
        <f>VLOOKUP(Tabela2[[#This Row],[SIEMA]],Siema2025,3,FALSE)</f>
        <v xml:space="preserve">Bambuí </v>
      </c>
      <c r="E654" s="108" t="s">
        <v>9519</v>
      </c>
      <c r="F654" s="108" t="s">
        <v>9520</v>
      </c>
      <c r="G654" s="108" t="s">
        <v>9521</v>
      </c>
      <c r="H654" s="108" t="s">
        <v>9522</v>
      </c>
      <c r="I654" s="106" t="s">
        <v>7118</v>
      </c>
      <c r="J654" s="107">
        <f>VLOOKUP(Tabela2[[#This Row],[SIEMA]],Siema2025,2,FALSE)</f>
        <v>45911</v>
      </c>
      <c r="K654" s="107" t="str">
        <f>VLOOKUP(Tabela2[[#This Row],[SIEMA]],Siema2025,16,FALSE)</f>
        <v>Quinta</v>
      </c>
      <c r="L654" s="108" t="str">
        <f>IF(Tabela2[[#This Row],[Data]]="","Sem Informação",VLOOKUP(MONTH(Tabela2[[#This Row],[Data]]),'[1]Validação de dados'!$I$1:$J$13,2,0))</f>
        <v>Setembro</v>
      </c>
      <c r="M654" s="106">
        <f>YEAR(Tabela2[[#This Row],[Data]])</f>
        <v>2025</v>
      </c>
      <c r="N654" s="107" t="str">
        <f>VLOOKUP(Tabela2[[#This Row],[SIEMA]],Siema2025,17,FALSE)</f>
        <v>Matutino</v>
      </c>
      <c r="O654" s="107" t="str">
        <f>VLOOKUP(Tabela2[[#This Row],[SIEMA]],Siema2025,5,FALSE)</f>
        <v>Rodovia</v>
      </c>
      <c r="P654" s="106" t="str">
        <f>VLOOKUP(Tabela2[[#This Row],[SIEMA]],Siema2025,21,FALSE)</f>
        <v>Transporte Rodoviário</v>
      </c>
      <c r="Q654" s="106" t="s">
        <v>7119</v>
      </c>
      <c r="R654" s="106" t="s">
        <v>9523</v>
      </c>
      <c r="S654" s="109" t="str">
        <f>IF(Q654="","", IF(Q654="NC","", IF(Q654="NE","", IF(Q654="NA","",IFERROR(VLOOKUP(Q654,[1]Produtos!$A$1:$C$2319,2,FALSE),"Não Cadastrado")))))</f>
        <v/>
      </c>
      <c r="T654" s="106" t="s">
        <v>8939</v>
      </c>
      <c r="U654" s="106" t="s">
        <v>7062</v>
      </c>
      <c r="V654" s="106" t="str">
        <f>IF(Q654="","",IF(ISNUMBER(Q654)=FALSE,"Não se aplica",IFERROR(VLOOKUP(Q654,Produtos!$A$1:$C$2319,3,FALSE),"Não Cadastrado")))</f>
        <v>Não se aplica</v>
      </c>
      <c r="W654" s="106">
        <v>1202</v>
      </c>
      <c r="X654" s="115" t="s">
        <v>9524</v>
      </c>
      <c r="Y654" s="111" t="str">
        <f>IF(W654="","", IF(W654="NC","", IF(W654="NE","", IF(W654="NA","",IFERROR(VLOOKUP(W654,Produtos!$A$1:$C$2319,2,FALSE),"Não Cadastrado")))))</f>
        <v>GASÓLEO ou ÓLEO DIESEL ou ÓLEO PARA AQUECIMENTO, LEVE</v>
      </c>
      <c r="Z654" s="106" t="s">
        <v>6834</v>
      </c>
      <c r="AA654" s="106" t="s">
        <v>7062</v>
      </c>
      <c r="AB654" s="106">
        <f>IF(W654="","",IF(ISNUMBER(W654)=FALSE,"Não se aplica",IFERROR(VLOOKUP(W654,Produtos!$A$1:$C$2319,3,FALSE),"Não Cadastrado")))</f>
        <v>3</v>
      </c>
      <c r="AC654" s="106"/>
      <c r="AD654" s="110" t="str">
        <f>IF(Tabela2[[#This Row],[Origem do acidente]] = "Plataforma", "PREENCHER","NA")</f>
        <v>NA</v>
      </c>
      <c r="AE654" s="109" t="str">
        <f>IF(AC654="","", IF(AC654="NC","", IF(AC654="NE","", IF(AC654="NA","",IFERROR(VLOOKUP(AC654,Produtos!$A$1:$C$2319,2,FALSE),"Não Cadastrado")))))</f>
        <v/>
      </c>
      <c r="AF654" s="106"/>
      <c r="AG654" s="106"/>
      <c r="AH654" s="106" t="str">
        <f>IF(AC654="","",IF(ISNUMBER(AC654)=FALSE,"Não se aplica",IFERROR(VLOOKUP(AC654,Produtos!$A$1:$C$2319,3,FALSE),"Não Cadastrado")))</f>
        <v/>
      </c>
      <c r="AI654" s="106"/>
      <c r="AJ654" s="106" t="str">
        <f>VLOOKUP(Tabela2[[#This Row],[SIEMA]],Siema2025,26,FALSE)</f>
        <v>Tombamento</v>
      </c>
      <c r="AK654" s="109" t="s">
        <v>6834</v>
      </c>
      <c r="AL654" s="109" t="s">
        <v>7175</v>
      </c>
      <c r="AM654" s="109"/>
      <c r="AN654" s="110" t="str">
        <f>VLOOKUP(Tabela2[[#This Row],[SIEMA]],Siema2025,51,FALSE)</f>
        <v/>
      </c>
      <c r="AO654" s="110" t="str">
        <f>VLOOKUP(Tabela2[[#This Row],[SIEMA]],Siema2025,53,FALSE)</f>
        <v/>
      </c>
      <c r="AP654" s="110" t="str">
        <f>VLOOKUP(Tabela2[[#This Row],[SIEMA]],Siema2025,55,FALSE)</f>
        <v/>
      </c>
      <c r="AQ654" s="110" t="str">
        <f>VLOOKUP(Tabela2[[#This Row],[SIEMA]],Siema2025,57,FALSE)</f>
        <v>X</v>
      </c>
      <c r="AR654" s="110" t="str">
        <f>VLOOKUP(Tabela2[[#This Row],[SIEMA]],Siema2025,59,FALSE)</f>
        <v/>
      </c>
      <c r="AS654" s="110" t="str">
        <f>VLOOKUP(Tabela2[[#This Row],[SIEMA]],Siema2025,61,FALSE)</f>
        <v/>
      </c>
      <c r="AT654" s="110" t="str">
        <f>VLOOKUP(Tabela2[[#This Row],[SIEMA]],Siema2025,63,FALSE)</f>
        <v/>
      </c>
      <c r="AU654" s="110" t="s">
        <v>7176</v>
      </c>
      <c r="AV654" s="110" t="str">
        <f>VLOOKUP(Tabela2[[#This Row],[SIEMA]],Siema2025,67,FALSE)</f>
        <v/>
      </c>
      <c r="AW654" s="110" t="str">
        <f>VLOOKUP(Tabela2[[#This Row],[SIEMA]],Siema2025,69,FALSE)</f>
        <v/>
      </c>
      <c r="AX654" s="110" t="str">
        <f>VLOOKUP(Tabela2[[#This Row],[SIEMA]],Siema2025,71,FALSE)</f>
        <v/>
      </c>
      <c r="AY654" s="110" t="str">
        <f>VLOOKUP(Tabela2[[#This Row],[SIEMA]],Siema2025,73,FALSE)</f>
        <v/>
      </c>
      <c r="AZ654" s="110" t="str">
        <f>VLOOKUP(Tabela2[[#This Row],[SIEMA]],Siema2025,75,FALSE)</f>
        <v/>
      </c>
      <c r="BA654" s="110" t="str">
        <f>VLOOKUP(Tabela2[[#This Row],[SIEMA]],Siema2025,77,FALSE)</f>
        <v/>
      </c>
      <c r="BB654" s="110" t="str">
        <f>VLOOKUP(Tabela2[[#This Row],[SIEMA]],Siema2025,79,FALSE)</f>
        <v/>
      </c>
      <c r="BC654" s="110" t="str">
        <f>IF(Tabela2[[#This Row],[Outro(s) ]] = "X", "PREENCHER","NA")</f>
        <v>NA</v>
      </c>
      <c r="BD654" s="110" t="str">
        <f>VLOOKUP(Tabela2[[#This Row],[SIEMA]],Siema2025,82,FALSE)</f>
        <v/>
      </c>
      <c r="BE654" s="110" t="str">
        <f>VLOOKUP(Tabela2[[#This Row],[SIEMA]],Siema2025,81,FALSE)</f>
        <v/>
      </c>
      <c r="BF654" s="112" t="s">
        <v>6834</v>
      </c>
      <c r="BG654" s="112"/>
      <c r="BH654" s="113" t="s">
        <v>7062</v>
      </c>
      <c r="BI654" s="114" t="s">
        <v>7062</v>
      </c>
      <c r="BJ654" s="109" t="s">
        <v>7097</v>
      </c>
      <c r="BK654" s="106" t="s">
        <v>2696</v>
      </c>
      <c r="BL654" s="143">
        <v>45918</v>
      </c>
      <c r="BM654" s="110">
        <f ca="1">IF(Tabela2[[#This Row],[Data de atendimento do Ibama (considerar o primeiro documento/ação)]]="",_xlfn.DAYS(TODAY(),J654),_xlfn.DAYS(Tabela2[[#This Row],[Data de atendimento do Ibama (considerar o primeiro documento/ação)]],J654))</f>
        <v>7</v>
      </c>
      <c r="BN654" s="110" t="str">
        <f>IF(Tabela2[[#This Row],[Atendido pelo Ibama ("Não" ou "Sim")]]="Não","Preencher", IF(Tabela2[[#This Row],[Atendido pelo Ibama ("Não" ou "Sim")]]="Sim","NA",""))</f>
        <v>NA</v>
      </c>
      <c r="BO654" s="116" t="s">
        <v>7177</v>
      </c>
      <c r="BP654" s="110" t="str">
        <f>IF(Tabela2[[#This Row],[Forma de atendimento (primeiro documento/ação)]]= "Outros (especificar)", "PREENCHER","NA")</f>
        <v>NA</v>
      </c>
      <c r="BQ654" s="108" t="s">
        <v>123</v>
      </c>
      <c r="BR654" s="110" t="str">
        <f>IF(Tabela2[[#This Row],[Equipe do Ibama foi a campo? Houve sobrevoo do Poseidon?]] = "Sim", "PREENCHER","NA")</f>
        <v>NA</v>
      </c>
      <c r="BS654" s="110" t="str">
        <f>IF(Tabela2[[#This Row],[Se sim, foi emitida Ordem de Emergência? (informações vinculada à coluna CK)]] = "Sim", "PREENCHER","NA")</f>
        <v>NA</v>
      </c>
      <c r="BT654" s="110" t="s">
        <v>7112</v>
      </c>
      <c r="BU654" s="110" t="s">
        <v>123</v>
      </c>
      <c r="BV654" s="110" t="s">
        <v>2696</v>
      </c>
      <c r="BW654" s="110" t="s">
        <v>2696</v>
      </c>
      <c r="BX654" s="108" t="s">
        <v>7100</v>
      </c>
      <c r="BY654" s="143">
        <v>45918</v>
      </c>
      <c r="BZ654" s="106">
        <f>IF(Tabela2[[#This Row],[Data do documento de encerramento]]="NA","NA",IF(Tabela2[[#This Row],[Data do documento de encerramento]]="","Pendente de conclusão/ encerramento",_xlfn.DAYS(Tabela2[[#This Row],[Data do documento de encerramento]],J654)))</f>
        <v>7</v>
      </c>
      <c r="CA654" s="109"/>
      <c r="CB654" s="109"/>
      <c r="CC654" s="117"/>
      <c r="CD654" s="109"/>
      <c r="CE654" s="109"/>
      <c r="CF654" s="109"/>
    </row>
    <row r="655" spans="1:84" ht="15" hidden="1" customHeight="1">
      <c r="A655" s="172">
        <v>202591675627</v>
      </c>
      <c r="B655" s="173" t="s">
        <v>9525</v>
      </c>
      <c r="C655" s="110" t="str">
        <f>VLOOKUP(Tabela2[[#This Row],[SIEMA]],Siema2025,4,FALSE)</f>
        <v xml:space="preserve"> MG</v>
      </c>
      <c r="D655" s="108" t="str">
        <f>VLOOKUP(Tabela2[[#This Row],[SIEMA]],Siema2025,3,FALSE)</f>
        <v xml:space="preserve">Buritis </v>
      </c>
      <c r="E655" s="108" t="str">
        <f>VLOOKUP(Tabela2[[#This Row],[SIEMA]],Siema2025,20,FALSE)</f>
        <v>Rodovia MG 400, km 06</v>
      </c>
      <c r="F655" s="156" t="s">
        <v>9526</v>
      </c>
      <c r="G655" s="183" t="s">
        <v>9527</v>
      </c>
      <c r="H655" s="156" t="s">
        <v>9528</v>
      </c>
      <c r="I655" s="106" t="s">
        <v>7118</v>
      </c>
      <c r="J655" s="107">
        <f>VLOOKUP(Tabela2[[#This Row],[SIEMA]],Siema2025,2,FALSE)</f>
        <v>45911</v>
      </c>
      <c r="K655" s="107" t="str">
        <f>VLOOKUP(Tabela2[[#This Row],[SIEMA]],Siema2025,16,FALSE)</f>
        <v>Quinta</v>
      </c>
      <c r="L655" s="136" t="s">
        <v>9529</v>
      </c>
      <c r="M655" s="136">
        <v>2024</v>
      </c>
      <c r="N655" s="107" t="str">
        <f>VLOOKUP(Tabela2[[#This Row],[SIEMA]],Siema2025,17,FALSE)</f>
        <v>Matutino</v>
      </c>
      <c r="O655" s="107" t="str">
        <f>VLOOKUP(Tabela2[[#This Row],[SIEMA]],Siema2025,5,FALSE)</f>
        <v>Rodovia</v>
      </c>
      <c r="P655" s="106" t="str">
        <f>VLOOKUP(Tabela2[[#This Row],[SIEMA]],Siema2025,21,FALSE)</f>
        <v>Transporte Rodoviário</v>
      </c>
      <c r="Q655" s="106">
        <v>2902</v>
      </c>
      <c r="R655" s="106" t="s">
        <v>9530</v>
      </c>
      <c r="S655" s="140" t="s">
        <v>9531</v>
      </c>
      <c r="T655" s="106" t="s">
        <v>8939</v>
      </c>
      <c r="U655" s="106" t="s">
        <v>7062</v>
      </c>
      <c r="V655" s="106">
        <f>IF(Q655="","",IF(ISNUMBER(Q655)=FALSE,"Não se aplica",IFERROR(VLOOKUP(Q655,Produtos!$A$1:$C$2319,3,FALSE),"Não Cadastrado")))</f>
        <v>6.1</v>
      </c>
      <c r="W655" s="106">
        <v>1993</v>
      </c>
      <c r="X655" s="115" t="str">
        <f>IF(Tabela2[[#This Row],[Origem do acidente]] = "Plataforma", "PREENCHER","NA")</f>
        <v>NA</v>
      </c>
      <c r="Y655" s="111" t="str">
        <f>IF(W655="","", IF(W655="NC","", IF(W655="NE","", IF(W655="NA","",IFERROR(VLOOKUP(W655,Produtos!$A$1:$C$2319,2,FALSE),"Não Cadastrado")))))</f>
        <v>LÍQUIDO INFLAMÁVEL, N.E.</v>
      </c>
      <c r="Z655" s="106" t="s">
        <v>6834</v>
      </c>
      <c r="AA655" s="106" t="s">
        <v>7062</v>
      </c>
      <c r="AB655" s="106">
        <f>IF(W655="","",IF(ISNUMBER(W655)=FALSE,"Não se aplica",IFERROR(VLOOKUP(W655,Produtos!$A$1:$C$2319,3,FALSE),"Não Cadastrado")))</f>
        <v>3</v>
      </c>
      <c r="AC655" s="136">
        <v>3077</v>
      </c>
      <c r="AD655" s="136" t="s">
        <v>7119</v>
      </c>
      <c r="AE655" s="109" t="str">
        <f>IF(AC655="","", IF(AC655="NC","", IF(AC655="NE","", IF(AC655="NA","",IFERROR(VLOOKUP(AC655,Produtos!$A$1:$C$2319,2,FALSE),"Não Cadastrado")))))</f>
        <v>SUBSTÂNCIA QUE APRESENTA RISCO PARA O MEIO AMBIENTE, SÓLIDA, N.E.</v>
      </c>
      <c r="AF655" s="136" t="s">
        <v>6834</v>
      </c>
      <c r="AG655" s="106" t="s">
        <v>7062</v>
      </c>
      <c r="AH655" s="106">
        <f>IF(AC655="","",IF(ISNUMBER(AC655)=FALSE,"Não se aplica",IFERROR(VLOOKUP(AC655,Produtos!$A$1:$C$2319,3,FALSE),"Não Cadastrado")))</f>
        <v>9</v>
      </c>
      <c r="AI655" s="136"/>
      <c r="AJ655" s="106" t="str">
        <f>VLOOKUP(Tabela2[[#This Row],[SIEMA]],Siema2025,26,FALSE)</f>
        <v>Tombamento</v>
      </c>
      <c r="AK655" s="109" t="s">
        <v>6834</v>
      </c>
      <c r="AL655" s="109" t="s">
        <v>7175</v>
      </c>
      <c r="AM655" s="109"/>
      <c r="AN655" s="110" t="str">
        <f>VLOOKUP(Tabela2[[#This Row],[SIEMA]],Siema2025,51,FALSE)</f>
        <v/>
      </c>
      <c r="AO655" s="110" t="str">
        <f>VLOOKUP(Tabela2[[#This Row],[SIEMA]],Siema2025,53,FALSE)</f>
        <v/>
      </c>
      <c r="AP655" s="110" t="str">
        <f>VLOOKUP(Tabela2[[#This Row],[SIEMA]],Siema2025,55,FALSE)</f>
        <v/>
      </c>
      <c r="AQ655" s="110" t="str">
        <f>VLOOKUP(Tabela2[[#This Row],[SIEMA]],Siema2025,57,FALSE)</f>
        <v/>
      </c>
      <c r="AR655" s="110" t="str">
        <f>VLOOKUP(Tabela2[[#This Row],[SIEMA]],Siema2025,59,FALSE)</f>
        <v/>
      </c>
      <c r="AS655" s="110" t="str">
        <f>VLOOKUP(Tabela2[[#This Row],[SIEMA]],Siema2025,61,FALSE)</f>
        <v/>
      </c>
      <c r="AT655" s="110" t="str">
        <f>VLOOKUP(Tabela2[[#This Row],[SIEMA]],Siema2025,63,FALSE)</f>
        <v/>
      </c>
      <c r="AU655" s="110" t="str">
        <f>VLOOKUP(Tabela2[[#This Row],[SIEMA]],Siema2025,65,FALSE)</f>
        <v>X</v>
      </c>
      <c r="AV655" s="110" t="str">
        <f>VLOOKUP(Tabela2[[#This Row],[SIEMA]],Siema2025,67,FALSE)</f>
        <v/>
      </c>
      <c r="AW655" s="110" t="str">
        <f>VLOOKUP(Tabela2[[#This Row],[SIEMA]],Siema2025,69,FALSE)</f>
        <v/>
      </c>
      <c r="AX655" s="110" t="str">
        <f>VLOOKUP(Tabela2[[#This Row],[SIEMA]],Siema2025,71,FALSE)</f>
        <v/>
      </c>
      <c r="AY655" s="110" t="str">
        <f>VLOOKUP(Tabela2[[#This Row],[SIEMA]],Siema2025,73,FALSE)</f>
        <v/>
      </c>
      <c r="AZ655" s="110" t="str">
        <f>VLOOKUP(Tabela2[[#This Row],[SIEMA]],Siema2025,75,FALSE)</f>
        <v/>
      </c>
      <c r="BA655" s="110" t="str">
        <f>VLOOKUP(Tabela2[[#This Row],[SIEMA]],Siema2025,77,FALSE)</f>
        <v/>
      </c>
      <c r="BB655" s="110" t="str">
        <f>VLOOKUP(Tabela2[[#This Row],[SIEMA]],Siema2025,79,FALSE)</f>
        <v/>
      </c>
      <c r="BC655" s="110" t="str">
        <f>IF(Tabela2[[#This Row],[Outro(s) ]] = "X", "PREENCHER","NA")</f>
        <v>NA</v>
      </c>
      <c r="BD655" s="110" t="str">
        <f>VLOOKUP(Tabela2[[#This Row],[SIEMA]],Siema2025,82,FALSE)</f>
        <v/>
      </c>
      <c r="BE655" s="110" t="str">
        <f>VLOOKUP(Tabela2[[#This Row],[SIEMA]],Siema2025,81,FALSE)</f>
        <v/>
      </c>
      <c r="BF655" s="112" t="s">
        <v>6834</v>
      </c>
      <c r="BG655" s="136"/>
      <c r="BH655" s="113" t="s">
        <v>7062</v>
      </c>
      <c r="BI655" s="114" t="s">
        <v>7062</v>
      </c>
      <c r="BJ655" s="109" t="s">
        <v>7111</v>
      </c>
      <c r="BK655" s="106" t="s">
        <v>2696</v>
      </c>
      <c r="BL655" s="171">
        <v>45918</v>
      </c>
      <c r="BM655" s="110">
        <f ca="1">IF(Tabela2[[#This Row],[Data de atendimento do Ibama (considerar o primeiro documento/ação)]]="",_xlfn.DAYS(TODAY(),J655),_xlfn.DAYS(Tabela2[[#This Row],[Data de atendimento do Ibama (considerar o primeiro documento/ação)]],J655))</f>
        <v>7</v>
      </c>
      <c r="BN655" s="110" t="str">
        <f>IF(Tabela2[[#This Row],[Atendido pelo Ibama ("Não" ou "Sim")]]="Não","Preencher", IF(Tabela2[[#This Row],[Atendido pelo Ibama ("Não" ou "Sim")]]="Sim","NA",""))</f>
        <v>NA</v>
      </c>
      <c r="BO655" s="116" t="s">
        <v>7177</v>
      </c>
      <c r="BP655" s="110" t="str">
        <f>IF(Tabela2[[#This Row],[Forma de atendimento (primeiro documento/ação)]]= "Outros (especificar)", "PREENCHER","NA")</f>
        <v>NA</v>
      </c>
      <c r="BQ655" s="108" t="s">
        <v>123</v>
      </c>
      <c r="BR655" s="110" t="str">
        <f>IF(Tabela2[[#This Row],[Equipe do Ibama foi a campo? Houve sobrevoo do Poseidon?]] = "Sim", "PREENCHER","NA")</f>
        <v>NA</v>
      </c>
      <c r="BS655" s="110" t="str">
        <f>IF(Tabela2[[#This Row],[Se sim, foi emitida Ordem de Emergência? (informações vinculada à coluna CK)]] = "Sim", "PREENCHER","NA")</f>
        <v>NA</v>
      </c>
      <c r="BT655" s="110" t="s">
        <v>7215</v>
      </c>
      <c r="BU655" s="110" t="str">
        <f>IF(Tabela2[[#This Row],[Houve envio de Informações Pós-acidente (preencher "não se aplica" quando de competência estadual/municipal)]] = "Sim", "PREENCHER","NA")</f>
        <v>NA</v>
      </c>
      <c r="BV655" s="110" t="s">
        <v>123</v>
      </c>
      <c r="BW655" s="110" t="s">
        <v>2696</v>
      </c>
      <c r="BX655" s="108" t="s">
        <v>7100</v>
      </c>
      <c r="BY655" s="171">
        <v>45918</v>
      </c>
      <c r="BZ655" s="106">
        <f>IF(Tabela2[[#This Row],[Data do documento de encerramento]]="NA","NA",IF(Tabela2[[#This Row],[Data do documento de encerramento]]="","Pendente de conclusão/ encerramento",_xlfn.DAYS(Tabela2[[#This Row],[Data do documento de encerramento]],J655)))</f>
        <v>7</v>
      </c>
      <c r="CA655" s="140"/>
      <c r="CB655" s="140"/>
      <c r="CC655" s="140"/>
      <c r="CD655" s="140"/>
      <c r="CE655" s="140"/>
      <c r="CF655" s="136"/>
    </row>
    <row r="656" spans="1:84" ht="76.5" hidden="1">
      <c r="A656" s="172">
        <v>202591532421</v>
      </c>
      <c r="B656" s="173" t="s">
        <v>9532</v>
      </c>
      <c r="C656" s="110" t="str">
        <f>VLOOKUP(Tabela2[[#This Row],[SIEMA]],Siema2025,4,FALSE)</f>
        <v xml:space="preserve"> RS</v>
      </c>
      <c r="D656" s="108" t="str">
        <f>VLOOKUP(Tabela2[[#This Row],[SIEMA]],Siema2025,3,FALSE)</f>
        <v xml:space="preserve">Pouso Novo </v>
      </c>
      <c r="E656" s="108" t="s">
        <v>9533</v>
      </c>
      <c r="F656" s="108" t="s">
        <v>9534</v>
      </c>
      <c r="G656" s="111" t="s">
        <v>9535</v>
      </c>
      <c r="H656" s="111" t="s">
        <v>9536</v>
      </c>
      <c r="I656" s="106" t="s">
        <v>7118</v>
      </c>
      <c r="J656" s="107">
        <f>VLOOKUP(Tabela2[[#This Row],[SIEMA]],Siema2025,2,FALSE)</f>
        <v>45912</v>
      </c>
      <c r="K656" s="107" t="str">
        <f>VLOOKUP(Tabela2[[#This Row],[SIEMA]],Siema2025,16,FALSE)</f>
        <v>Sexta</v>
      </c>
      <c r="L656" s="108" t="str">
        <f>IF(Tabela2[[#This Row],[Data]]="","Sem Informação",VLOOKUP(MONTH(Tabela2[[#This Row],[Data]]),'[1]Validação de dados'!$I$1:$J$13,2,0))</f>
        <v>Setembro</v>
      </c>
      <c r="M656" s="106">
        <f>YEAR(Tabela2[[#This Row],[Data]])</f>
        <v>2025</v>
      </c>
      <c r="N656" s="107" t="str">
        <f>VLOOKUP(Tabela2[[#This Row],[SIEMA]],Siema2025,17,FALSE)</f>
        <v>Noturno</v>
      </c>
      <c r="O656" s="107" t="str">
        <f>VLOOKUP(Tabela2[[#This Row],[SIEMA]],Siema2025,5,FALSE)</f>
        <v>Rodovia</v>
      </c>
      <c r="P656" s="106"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56" s="106">
        <v>1170</v>
      </c>
      <c r="R656" s="106" t="str">
        <f>VLOOKUP(Tabela2[[#This Row],[SIEMA]],Siema2025,10,FALSE)</f>
        <v/>
      </c>
      <c r="S656" s="109" t="str">
        <f>IF(Q656="","", IF(Q656="NC","", IF(Q656="NE","", IF(Q656="NA","",IFERROR(VLOOKUP(Q656,[1]Produtos!$A$1:$C$2319,2,FALSE),"Não Cadastrado")))))</f>
        <v>ÁLCOOL ETÍLICO, ETANOL</v>
      </c>
      <c r="T656" s="106">
        <v>60000</v>
      </c>
      <c r="U656" s="106" t="s">
        <v>648</v>
      </c>
      <c r="V656" s="106">
        <f>IF(Q656="","",IF(ISNUMBER(Q656)=FALSE,"Não se aplica",IFERROR(VLOOKUP(Q656,Produtos!$A$1:$C$2319,3,FALSE),"Não Cadastrado")))</f>
        <v>3</v>
      </c>
      <c r="W656" s="106">
        <v>1202</v>
      </c>
      <c r="X656" s="115" t="s">
        <v>9537</v>
      </c>
      <c r="Y656" s="111" t="str">
        <f>IF(W656="","", IF(W656="NC","", IF(W656="NE","", IF(W656="NA","",IFERROR(VLOOKUP(W656,Produtos!$A$1:$C$2319,2,FALSE),"Não Cadastrado")))))</f>
        <v>GASÓLEO ou ÓLEO DIESEL ou ÓLEO PARA AQUECIMENTO, LEVE</v>
      </c>
      <c r="Z656" s="106" t="s">
        <v>6834</v>
      </c>
      <c r="AA656" s="106" t="s">
        <v>7062</v>
      </c>
      <c r="AB656" s="106">
        <f>IF(W656="","",IF(ISNUMBER(W656)=FALSE,"Não se aplica",IFERROR(VLOOKUP(W656,Produtos!$A$1:$C$2319,3,FALSE),"Não Cadastrado")))</f>
        <v>3</v>
      </c>
      <c r="AC656" s="106"/>
      <c r="AD656" s="110" t="str">
        <f>IF(Tabela2[[#This Row],[Origem do acidente]] = "Plataforma", "PREENCHER","NA")</f>
        <v>NA</v>
      </c>
      <c r="AE656" s="109" t="str">
        <f>IF(AC656="","", IF(AC656="NC","", IF(AC656="NE","", IF(AC656="NA","",IFERROR(VLOOKUP(AC656,Produtos!$A$1:$C$2319,2,FALSE),"Não Cadastrado")))))</f>
        <v/>
      </c>
      <c r="AF656" s="106"/>
      <c r="AG656" s="106"/>
      <c r="AH656" s="106" t="str">
        <f>IF(AC656="","",IF(ISNUMBER(AC656)=FALSE,"Não se aplica",IFERROR(VLOOKUP(AC656,Produtos!$A$1:$C$2319,3,FALSE),"Não Cadastrado")))</f>
        <v/>
      </c>
      <c r="AI656" s="106"/>
      <c r="AJ656" s="106" t="s">
        <v>9538</v>
      </c>
      <c r="AK656" s="109" t="s">
        <v>7271</v>
      </c>
      <c r="AL656" s="109"/>
      <c r="AM656" s="109"/>
      <c r="AN656" s="110" t="str">
        <f>VLOOKUP(Tabela2[[#This Row],[SIEMA]],Siema2025,51,FALSE)</f>
        <v/>
      </c>
      <c r="AO656" s="110" t="str">
        <f>VLOOKUP(Tabela2[[#This Row],[SIEMA]],Siema2025,53,FALSE)</f>
        <v/>
      </c>
      <c r="AP656" s="110" t="str">
        <f>VLOOKUP(Tabela2[[#This Row],[SIEMA]],Siema2025,55,FALSE)</f>
        <v/>
      </c>
      <c r="AQ656" s="110" t="str">
        <f>VLOOKUP(Tabela2[[#This Row],[SIEMA]],Siema2025,57,FALSE)</f>
        <v/>
      </c>
      <c r="AR656" s="110" t="str">
        <f>VLOOKUP(Tabela2[[#This Row],[SIEMA]],Siema2025,59,FALSE)</f>
        <v/>
      </c>
      <c r="AS656" s="110" t="str">
        <f>VLOOKUP(Tabela2[[#This Row],[SIEMA]],Siema2025,61,FALSE)</f>
        <v/>
      </c>
      <c r="AT656" s="110" t="str">
        <f>VLOOKUP(Tabela2[[#This Row],[SIEMA]],Siema2025,63,FALSE)</f>
        <v/>
      </c>
      <c r="AU656" s="110" t="str">
        <f>VLOOKUP(Tabela2[[#This Row],[SIEMA]],Siema2025,65,FALSE)</f>
        <v/>
      </c>
      <c r="AV656" s="110" t="str">
        <f>VLOOKUP(Tabela2[[#This Row],[SIEMA]],Siema2025,67,FALSE)</f>
        <v/>
      </c>
      <c r="AW656" s="110" t="str">
        <f>VLOOKUP(Tabela2[[#This Row],[SIEMA]],Siema2025,69,FALSE)</f>
        <v/>
      </c>
      <c r="AX656" s="110" t="str">
        <f>VLOOKUP(Tabela2[[#This Row],[SIEMA]],Siema2025,71,FALSE)</f>
        <v/>
      </c>
      <c r="AY656" s="110" t="str">
        <f>VLOOKUP(Tabela2[[#This Row],[SIEMA]],Siema2025,73,FALSE)</f>
        <v/>
      </c>
      <c r="AZ656" s="110" t="str">
        <f>VLOOKUP(Tabela2[[#This Row],[SIEMA]],Siema2025,75,FALSE)</f>
        <v/>
      </c>
      <c r="BA656" s="110" t="str">
        <f>VLOOKUP(Tabela2[[#This Row],[SIEMA]],Siema2025,77,FALSE)</f>
        <v/>
      </c>
      <c r="BB656" s="110"/>
      <c r="BC656" s="110" t="str">
        <f>IF(Tabela2[[#This Row],[Outro(s) ]] = "X", "PREENCHER","NA")</f>
        <v>NA</v>
      </c>
      <c r="BD656" s="110" t="str">
        <f>VLOOKUP(Tabela2[[#This Row],[SIEMA]],Siema2025,82,FALSE)</f>
        <v/>
      </c>
      <c r="BE656" s="110" t="s">
        <v>7176</v>
      </c>
      <c r="BF656" s="112" t="str">
        <f>VLOOKUP(Tabela2[[#This Row],[SIEMA]],Siema2025,28,FALSE)</f>
        <v>Transporte Rodoviário Gabiju Ltda</v>
      </c>
      <c r="BG656" s="112"/>
      <c r="BH656" s="113" t="str">
        <f>VLOOKUP(Tabela2[[#This Row],[SIEMA]],Siema2025,29,FALSE)</f>
        <v>01168727000145</v>
      </c>
      <c r="BI656" s="114" t="s">
        <v>2696</v>
      </c>
      <c r="BJ656" s="109" t="s">
        <v>7097</v>
      </c>
      <c r="BK656" s="106" t="s">
        <v>2696</v>
      </c>
      <c r="BL656" s="143">
        <v>45915</v>
      </c>
      <c r="BM656" s="110">
        <f ca="1">IF(Tabela2[[#This Row],[Data de atendimento do Ibama (considerar o primeiro documento/ação)]]="",_xlfn.DAYS(TODAY(),J656),_xlfn.DAYS(Tabela2[[#This Row],[Data de atendimento do Ibama (considerar o primeiro documento/ação)]],J656))</f>
        <v>3</v>
      </c>
      <c r="BN656" s="110" t="str">
        <f>IF(Tabela2[[#This Row],[Atendido pelo Ibama ("Não" ou "Sim")]]="Não","Preencher", IF(Tabela2[[#This Row],[Atendido pelo Ibama ("Não" ou "Sim")]]="Sim","NA",""))</f>
        <v>NA</v>
      </c>
      <c r="BO656" s="116" t="s">
        <v>7139</v>
      </c>
      <c r="BP656" s="110" t="str">
        <f>IF(Tabela2[[#This Row],[Forma de atendimento (primeiro documento/ação)]]= "Outros (especificar)", "PREENCHER","NA")</f>
        <v>NA</v>
      </c>
      <c r="BQ656" s="108" t="s">
        <v>123</v>
      </c>
      <c r="BR656" s="110" t="str">
        <f>IF(Tabela2[[#This Row],[Equipe do Ibama foi a campo? Houve sobrevoo do Poseidon?]] = "Sim", "PREENCHER","NA")</f>
        <v>NA</v>
      </c>
      <c r="BS656" s="110" t="str">
        <f>IF(Tabela2[[#This Row],[Se sim, foi emitida Ordem de Emergência? (informações vinculada à coluna CK)]] = "Sim", "PREENCHER","NA")</f>
        <v>NA</v>
      </c>
      <c r="BT656" s="110" t="s">
        <v>7112</v>
      </c>
      <c r="BU656" s="110" t="str">
        <f>IF(Tabela2[[#This Row],[Houve envio de Informações Pós-acidente (preencher "não se aplica" quando de competência estadual/municipal)]] = "Sim", "PREENCHER","NA")</f>
        <v>NA</v>
      </c>
      <c r="BV656" s="110" t="s">
        <v>2696</v>
      </c>
      <c r="BW656" s="110" t="s">
        <v>123</v>
      </c>
      <c r="BX656" s="108" t="s">
        <v>7119</v>
      </c>
      <c r="BY656" s="108"/>
      <c r="BZ656" s="106" t="str">
        <f>IF(Tabela2[[#This Row],[Data do documento de encerramento]]="NA","NA",IF(Tabela2[[#This Row],[Data do documento de encerramento]]="","Pendente de conclusão/ encerramento",_xlfn.DAYS(Tabela2[[#This Row],[Data do documento de encerramento]],J656)))</f>
        <v>Pendente de conclusão/ encerramento</v>
      </c>
      <c r="CA656" s="109" t="s">
        <v>9539</v>
      </c>
      <c r="CB656" s="109"/>
      <c r="CC656" s="109"/>
      <c r="CD656" s="109"/>
      <c r="CE656" s="109"/>
      <c r="CF656" s="109"/>
    </row>
    <row r="657" spans="1:84" ht="76.5" hidden="1">
      <c r="A657" s="172">
        <v>202591668411</v>
      </c>
      <c r="B657" s="173" t="s">
        <v>9540</v>
      </c>
      <c r="C657" s="110" t="str">
        <f>VLOOKUP(Tabela2[[#This Row],[SIEMA]],Siema2025,4,FALSE)</f>
        <v xml:space="preserve"> MG</v>
      </c>
      <c r="D657" s="108" t="str">
        <f>VLOOKUP(Tabela2[[#This Row],[SIEMA]],Siema2025,3,FALSE)</f>
        <v xml:space="preserve">Pitangui </v>
      </c>
      <c r="E657" s="108" t="s">
        <v>9541</v>
      </c>
      <c r="F657" s="108" t="s">
        <v>9542</v>
      </c>
      <c r="G657" s="108" t="s">
        <v>9543</v>
      </c>
      <c r="H657" s="108" t="s">
        <v>9544</v>
      </c>
      <c r="I657" s="106" t="s">
        <v>7118</v>
      </c>
      <c r="J657" s="107">
        <f>VLOOKUP(Tabela2[[#This Row],[SIEMA]],Siema2025,2,FALSE)</f>
        <v>45912</v>
      </c>
      <c r="K657" s="107" t="str">
        <f>VLOOKUP(Tabela2[[#This Row],[SIEMA]],Siema2025,16,FALSE)</f>
        <v>Sexta</v>
      </c>
      <c r="L657" s="108" t="str">
        <f>IF(Tabela2[[#This Row],[Data]]="","Sem Informação",VLOOKUP(MONTH(Tabela2[[#This Row],[Data]]),'[1]Validação de dados'!$I$1:$J$13,2,0))</f>
        <v>Setembro</v>
      </c>
      <c r="M657" s="108">
        <f>YEAR(Tabela2[[#This Row],[Data]])</f>
        <v>2025</v>
      </c>
      <c r="N657" s="107" t="str">
        <f>VLOOKUP(Tabela2[[#This Row],[SIEMA]],Siema2025,17,FALSE)</f>
        <v>Matutino</v>
      </c>
      <c r="O657" s="107" t="str">
        <f>VLOOKUP(Tabela2[[#This Row],[SIEMA]],Siema2025,5,FALSE)</f>
        <v>Rodovia</v>
      </c>
      <c r="P657" s="106" t="str">
        <f>VLOOKUP(Tabela2[[#This Row],[SIEMA]],Siema2025,21,FALSE)</f>
        <v>Transporte rodoviário</v>
      </c>
      <c r="Q657" s="106">
        <v>1202</v>
      </c>
      <c r="R657" s="106" t="s">
        <v>9478</v>
      </c>
      <c r="S657" s="109" t="str">
        <f>IF(Q657="","", IF(Q657="NC","", IF(Q657="NE","", IF(Q657="NA","",IFERROR(VLOOKUP(Q657,[1]Produtos!$A$1:$C$2319,2,FALSE),"Não Cadastrado")))))</f>
        <v>GASÓLEO ou ÓLEO DIESEL ou ÓLEO PARA AQUECIMENTO, LEVE</v>
      </c>
      <c r="T657" s="106" t="s">
        <v>8939</v>
      </c>
      <c r="U657" s="106" t="s">
        <v>7062</v>
      </c>
      <c r="V657" s="106">
        <f>IF(Q657="","",IF(ISNUMBER(Q657)=FALSE,"Não se aplica",IFERROR(VLOOKUP(Q657,Produtos!$A$1:$C$2319,3,FALSE),"Não Cadastrado")))</f>
        <v>3</v>
      </c>
      <c r="W657" s="106" t="s">
        <v>7119</v>
      </c>
      <c r="X657" s="115" t="s">
        <v>9545</v>
      </c>
      <c r="Y657" s="111" t="str">
        <f>IF(W657="","", IF(W657="NC","", IF(W657="NE","", IF(W657="NA","",IFERROR(VLOOKUP(W657,Produtos!$A$1:$C$2319,2,FALSE),"Não Cadastrado")))))</f>
        <v/>
      </c>
      <c r="Z657" s="106" t="s">
        <v>6834</v>
      </c>
      <c r="AA657" s="106" t="s">
        <v>7062</v>
      </c>
      <c r="AB657" s="106" t="str">
        <f>IF(W657="","",IF(ISNUMBER(W657)=FALSE,"Não se aplica",IFERROR(VLOOKUP(W657,Produtos!$A$1:$C$2319,3,FALSE),"Não Cadastrado")))</f>
        <v>Não se aplica</v>
      </c>
      <c r="AC657" s="106"/>
      <c r="AD657" s="110" t="str">
        <f>IF(Tabela2[[#This Row],[Origem do acidente]] = "Plataforma", "PREENCHER","NA")</f>
        <v>NA</v>
      </c>
      <c r="AE657" s="109" t="str">
        <f>IF(AC657="","", IF(AC657="NC","", IF(AC657="NE","", IF(AC657="NA","",IFERROR(VLOOKUP(AC657,Produtos!$A$1:$C$2319,2,FALSE),"Não Cadastrado")))))</f>
        <v/>
      </c>
      <c r="AF657" s="106"/>
      <c r="AG657" s="106"/>
      <c r="AH657" s="106" t="str">
        <f>IF(AC657="","",IF(ISNUMBER(AC657)=FALSE,"Não se aplica",IFERROR(VLOOKUP(AC657,Produtos!$A$1:$C$2319,3,FALSE),"Não Cadastrado")))</f>
        <v/>
      </c>
      <c r="AI657" s="106"/>
      <c r="AJ657" s="106" t="str">
        <f>VLOOKUP(Tabela2[[#This Row],[SIEMA]],Siema2025,26,FALSE)</f>
        <v>Colisão</v>
      </c>
      <c r="AK657" s="109" t="s">
        <v>7368</v>
      </c>
      <c r="AL657" s="109"/>
      <c r="AM657" s="109"/>
      <c r="AN657" s="110" t="str">
        <f>VLOOKUP(Tabela2[[#This Row],[SIEMA]],Siema2025,51,FALSE)</f>
        <v>X</v>
      </c>
      <c r="AO657" s="110" t="str">
        <f>VLOOKUP(Tabela2[[#This Row],[SIEMA]],Siema2025,53,FALSE)</f>
        <v/>
      </c>
      <c r="AP657" s="110" t="str">
        <f>VLOOKUP(Tabela2[[#This Row],[SIEMA]],Siema2025,55,FALSE)</f>
        <v/>
      </c>
      <c r="AQ657" s="110" t="str">
        <f>VLOOKUP(Tabela2[[#This Row],[SIEMA]],Siema2025,57,FALSE)</f>
        <v>X</v>
      </c>
      <c r="AR657" s="110" t="str">
        <f>VLOOKUP(Tabela2[[#This Row],[SIEMA]],Siema2025,59,FALSE)</f>
        <v/>
      </c>
      <c r="AS657" s="110" t="str">
        <f>VLOOKUP(Tabela2[[#This Row],[SIEMA]],Siema2025,61,FALSE)</f>
        <v/>
      </c>
      <c r="AT657" s="110" t="str">
        <f>VLOOKUP(Tabela2[[#This Row],[SIEMA]],Siema2025,63,FALSE)</f>
        <v/>
      </c>
      <c r="AU657" s="110" t="str">
        <f>VLOOKUP(Tabela2[[#This Row],[SIEMA]],Siema2025,65,FALSE)</f>
        <v>X</v>
      </c>
      <c r="AV657" s="110" t="str">
        <f>VLOOKUP(Tabela2[[#This Row],[SIEMA]],Siema2025,67,FALSE)</f>
        <v/>
      </c>
      <c r="AW657" s="110" t="str">
        <f>VLOOKUP(Tabela2[[#This Row],[SIEMA]],Siema2025,69,FALSE)</f>
        <v/>
      </c>
      <c r="AX657" s="110"/>
      <c r="AY657" s="110" t="str">
        <f>VLOOKUP(Tabela2[[#This Row],[SIEMA]],Siema2025,73,FALSE)</f>
        <v/>
      </c>
      <c r="AZ657" s="110" t="str">
        <f>VLOOKUP(Tabela2[[#This Row],[SIEMA]],Siema2025,75,FALSE)</f>
        <v/>
      </c>
      <c r="BA657" s="110" t="str">
        <f>VLOOKUP(Tabela2[[#This Row],[SIEMA]],Siema2025,77,FALSE)</f>
        <v/>
      </c>
      <c r="BB657" s="110" t="str">
        <f>VLOOKUP(Tabela2[[#This Row],[SIEMA]],Siema2025,79,FALSE)</f>
        <v/>
      </c>
      <c r="BC657" s="110" t="str">
        <f>IF(Tabela2[[#This Row],[Outro(s) ]] = "X", "PREENCHER","NA")</f>
        <v>NA</v>
      </c>
      <c r="BD657" s="110" t="str">
        <f>VLOOKUP(Tabela2[[#This Row],[SIEMA]],Siema2025,82,FALSE)</f>
        <v/>
      </c>
      <c r="BE657" s="110" t="str">
        <f>VLOOKUP(Tabela2[[#This Row],[SIEMA]],Siema2025,81,FALSE)</f>
        <v/>
      </c>
      <c r="BF657" s="112" t="s">
        <v>6834</v>
      </c>
      <c r="BG657" s="112"/>
      <c r="BH657" s="113" t="s">
        <v>6834</v>
      </c>
      <c r="BI657" s="114" t="s">
        <v>7062</v>
      </c>
      <c r="BJ657" s="109" t="s">
        <v>7097</v>
      </c>
      <c r="BK657" s="106" t="s">
        <v>2696</v>
      </c>
      <c r="BL657" s="143">
        <v>45918</v>
      </c>
      <c r="BM657" s="110">
        <f ca="1">IF(Tabela2[[#This Row],[Data de atendimento do Ibama (considerar o primeiro documento/ação)]]="",_xlfn.DAYS(TODAY(),J657),_xlfn.DAYS(Tabela2[[#This Row],[Data de atendimento do Ibama (considerar o primeiro documento/ação)]],J657))</f>
        <v>6</v>
      </c>
      <c r="BN657" s="110" t="str">
        <f>IF(Tabela2[[#This Row],[Atendido pelo Ibama ("Não" ou "Sim")]]="Não","Preencher", IF(Tabela2[[#This Row],[Atendido pelo Ibama ("Não" ou "Sim")]]="Sim","NA",""))</f>
        <v>NA</v>
      </c>
      <c r="BO657" s="116" t="s">
        <v>7177</v>
      </c>
      <c r="BP657" s="110" t="str">
        <f>IF(Tabela2[[#This Row],[Forma de atendimento (primeiro documento/ação)]]= "Outros (especificar)", "PREENCHER","NA")</f>
        <v>NA</v>
      </c>
      <c r="BQ657" s="108" t="s">
        <v>123</v>
      </c>
      <c r="BR657" s="110" t="str">
        <f>IF(Tabela2[[#This Row],[Equipe do Ibama foi a campo? Houve sobrevoo do Poseidon?]] = "Sim", "PREENCHER","NA")</f>
        <v>NA</v>
      </c>
      <c r="BS657" s="110" t="str">
        <f>IF(Tabela2[[#This Row],[Se sim, foi emitida Ordem de Emergência? (informações vinculada à coluna CK)]] = "Sim", "PREENCHER","NA")</f>
        <v>NA</v>
      </c>
      <c r="BT657" s="110" t="s">
        <v>7215</v>
      </c>
      <c r="BU657" s="110" t="str">
        <f>IF(Tabela2[[#This Row],[Houve envio de Informações Pós-acidente (preencher "não se aplica" quando de competência estadual/municipal)]] = "Sim", "PREENCHER","NA")</f>
        <v>NA</v>
      </c>
      <c r="BV657" s="110" t="str">
        <f>IF(Tabela2[[#This Row],[Houve avaliação das informações pós-acidente solicitadas/enviadas?]] = "Sim", "PREENCHER","NA")</f>
        <v>NA</v>
      </c>
      <c r="BW657" s="110" t="s">
        <v>2696</v>
      </c>
      <c r="BX657" s="108" t="s">
        <v>7100</v>
      </c>
      <c r="BY657" s="143">
        <v>45918</v>
      </c>
      <c r="BZ657" s="106">
        <f>IF(Tabela2[[#This Row],[Data do documento de encerramento]]="NA","NA",IF(Tabela2[[#This Row],[Data do documento de encerramento]]="","Pendente de conclusão/ encerramento",_xlfn.DAYS(Tabela2[[#This Row],[Data do documento de encerramento]],J657)))</f>
        <v>6</v>
      </c>
      <c r="CA657" s="109"/>
      <c r="CB657" s="109"/>
      <c r="CC657" s="109"/>
      <c r="CD657" s="109"/>
      <c r="CE657" s="109"/>
      <c r="CF657" s="109"/>
    </row>
    <row r="658" spans="1:84" hidden="1">
      <c r="A658" s="172">
        <v>202591468451</v>
      </c>
      <c r="B658" s="173" t="s">
        <v>9546</v>
      </c>
      <c r="C658" s="110" t="s">
        <v>7133</v>
      </c>
      <c r="D658" s="108" t="s">
        <v>637</v>
      </c>
      <c r="E658" s="108" t="s">
        <v>7236</v>
      </c>
      <c r="F658" s="108"/>
      <c r="G658" s="108"/>
      <c r="H658" s="108"/>
      <c r="I658" s="106" t="str">
        <f>VLOOKUP(Tabela2[[#This Row],[SIEMA]],Siema2025,19,FALSE)</f>
        <v>Campos</v>
      </c>
      <c r="J658" s="107">
        <f>VLOOKUP(Tabela2[[#This Row],[SIEMA]],Siema2025,2,FALSE)</f>
        <v>45913</v>
      </c>
      <c r="K658" s="107" t="str">
        <f>VLOOKUP(Tabela2[[#This Row],[SIEMA]],Siema2025,16,FALSE)</f>
        <v>Sábado</v>
      </c>
      <c r="L658" s="108" t="str">
        <f>IF(Tabela2[[#This Row],[Data]]="","Sem Informação",VLOOKUP(MONTH(Tabela2[[#This Row],[Data]]),'[1]Validação de dados'!$I$1:$J$13,2,0))</f>
        <v>Setembro</v>
      </c>
      <c r="M658" s="106">
        <f>YEAR(Tabela2[[#This Row],[Data]])</f>
        <v>2025</v>
      </c>
      <c r="N658" s="107" t="str">
        <f>VLOOKUP(Tabela2[[#This Row],[SIEMA]],Siema2025,17,FALSE)</f>
        <v>Madrugada</v>
      </c>
      <c r="O658" s="107" t="s">
        <v>7236</v>
      </c>
      <c r="P658" s="106" t="str">
        <f>VLOOKUP(Tabela2[[#This Row],[SIEMA]],Siema2025,21,FALSE)</f>
        <v>Embarcação oil recovery, Campo de Marlim- Bacia de Campos.</v>
      </c>
      <c r="Q658" s="106" t="str">
        <f>VLOOKUP(Tabela2[[#This Row],[SIEMA]],Siema2025,7,FALSE)</f>
        <v/>
      </c>
      <c r="R658" s="106" t="str">
        <f>VLOOKUP(Tabela2[[#This Row],[SIEMA]],Siema2025,10,FALSE)</f>
        <v/>
      </c>
      <c r="S658" s="109" t="s">
        <v>3060</v>
      </c>
      <c r="T658" s="106" t="str">
        <f>VLOOKUP(Tabela2[[#This Row],[SIEMA]],Siema2025,11,FALSE)</f>
        <v xml:space="preserve"> </v>
      </c>
      <c r="U658" s="106" t="str">
        <f>VLOOKUP(Tabela2[[#This Row],[SIEMA]],Siema2025,12,FALSE)</f>
        <v xml:space="preserve"> </v>
      </c>
      <c r="V658" s="106" t="str">
        <f>IF(Q658="","",IF(ISNUMBER(Q658)=FALSE,"Não se aplica",IFERROR(VLOOKUP(Q658,Produtos!$A$1:$C$2319,3,FALSE),"Não Cadastrado")))</f>
        <v/>
      </c>
      <c r="W658" s="106" t="str">
        <f>VLOOKUP(Tabela2[[#This Row],[SIEMA]],Siema2025,10,FALSE)</f>
        <v/>
      </c>
      <c r="X658" s="115" t="str">
        <f>IF(Tabela2[[#This Row],[Origem do acidente]] = "Plataforma", "PREENCHER","NA")</f>
        <v>NA</v>
      </c>
      <c r="Y658" s="111" t="str">
        <f>IF(W658="","", IF(W658="NC","", IF(W658="NE","", IF(W658="NA","",IFERROR(VLOOKUP(W658,Produtos!$A$1:$C$2319,2,FALSE),"Não Cadastrado")))))</f>
        <v/>
      </c>
      <c r="Z658" s="106" t="str">
        <f>VLOOKUP(Tabela2[[#This Row],[SIEMA]],Siema2025,11,FALSE)</f>
        <v xml:space="preserve"> </v>
      </c>
      <c r="AA658" s="106" t="str">
        <f>VLOOKUP(Tabela2[[#This Row],[SIEMA]],Siema2025,12,FALSE)</f>
        <v xml:space="preserve"> </v>
      </c>
      <c r="AB658" s="106" t="str">
        <f>IF(W658="","",IF(ISNUMBER(W658)=FALSE,"Não se aplica",IFERROR(VLOOKUP(W658,Produtos!$A$1:$C$2319,3,FALSE),"Não Cadastrado")))</f>
        <v/>
      </c>
      <c r="AC658" s="106"/>
      <c r="AD658" s="110" t="str">
        <f>IF(Tabela2[[#This Row],[Origem do acidente]] = "Plataforma", "PREENCHER","NA")</f>
        <v>NA</v>
      </c>
      <c r="AE658" s="109" t="str">
        <f>IF(AC658="","", IF(AC658="NC","", IF(AC658="NE","", IF(AC658="NA","",IFERROR(VLOOKUP(AC658,Produtos!$A$1:$C$2319,2,FALSE),"Não Cadastrado")))))</f>
        <v/>
      </c>
      <c r="AF658" s="106"/>
      <c r="AG658" s="106"/>
      <c r="AH658" s="106" t="str">
        <f>IF(AC658="","",IF(ISNUMBER(AC658)=FALSE,"Não se aplica",IFERROR(VLOOKUP(AC658,Produtos!$A$1:$C$2319,3,FALSE),"Não Cadastrado")))</f>
        <v/>
      </c>
      <c r="AI658" s="106"/>
      <c r="AJ658" s="106" t="str">
        <f>VLOOKUP(Tabela2[[#This Row],[SIEMA]],Siema2025,26,FALSE)</f>
        <v>Mancha de origem indeterminada. Em avaliação.</v>
      </c>
      <c r="AK658" s="109"/>
      <c r="AL658" s="109"/>
      <c r="AM658" s="109"/>
      <c r="AN658" s="110" t="str">
        <f>VLOOKUP(Tabela2[[#This Row],[SIEMA]],Siema2025,51,FALSE)</f>
        <v/>
      </c>
      <c r="AO658" s="110" t="str">
        <f>VLOOKUP(Tabela2[[#This Row],[SIEMA]],Siema2025,53,FALSE)</f>
        <v/>
      </c>
      <c r="AP658" s="110" t="str">
        <f>VLOOKUP(Tabela2[[#This Row],[SIEMA]],Siema2025,55,FALSE)</f>
        <v/>
      </c>
      <c r="AQ658" s="110" t="str">
        <f>VLOOKUP(Tabela2[[#This Row],[SIEMA]],Siema2025,57,FALSE)</f>
        <v/>
      </c>
      <c r="AR658" s="110" t="str">
        <f>VLOOKUP(Tabela2[[#This Row],[SIEMA]],Siema2025,59,FALSE)</f>
        <v/>
      </c>
      <c r="AS658" s="110" t="str">
        <f>VLOOKUP(Tabela2[[#This Row],[SIEMA]],Siema2025,61,FALSE)</f>
        <v>X</v>
      </c>
      <c r="AT658" s="110" t="str">
        <f>VLOOKUP(Tabela2[[#This Row],[SIEMA]],Siema2025,63,FALSE)</f>
        <v/>
      </c>
      <c r="AU658" s="110" t="str">
        <f>VLOOKUP(Tabela2[[#This Row],[SIEMA]],Siema2025,65,FALSE)</f>
        <v/>
      </c>
      <c r="AV658" s="110" t="str">
        <f>VLOOKUP(Tabela2[[#This Row],[SIEMA]],Siema2025,67,FALSE)</f>
        <v/>
      </c>
      <c r="AW658" s="110" t="str">
        <f>VLOOKUP(Tabela2[[#This Row],[SIEMA]],Siema2025,69,FALSE)</f>
        <v/>
      </c>
      <c r="AX658" s="110" t="str">
        <f>VLOOKUP(Tabela2[[#This Row],[SIEMA]],Siema2025,71,FALSE)</f>
        <v/>
      </c>
      <c r="AY658" s="110" t="str">
        <f>VLOOKUP(Tabela2[[#This Row],[SIEMA]],Siema2025,73,FALSE)</f>
        <v/>
      </c>
      <c r="AZ658" s="110" t="str">
        <f>VLOOKUP(Tabela2[[#This Row],[SIEMA]],Siema2025,75,FALSE)</f>
        <v/>
      </c>
      <c r="BA658" s="110" t="str">
        <f>VLOOKUP(Tabela2[[#This Row],[SIEMA]],Siema2025,77,FALSE)</f>
        <v/>
      </c>
      <c r="BB658" s="110" t="str">
        <f>VLOOKUP(Tabela2[[#This Row],[SIEMA]],Siema2025,79,FALSE)</f>
        <v/>
      </c>
      <c r="BC658" s="110" t="str">
        <f>IF(Tabela2[[#This Row],[Outro(s) ]] = "X", "PREENCHER","NA")</f>
        <v>NA</v>
      </c>
      <c r="BD658" s="110" t="str">
        <f>VLOOKUP(Tabela2[[#This Row],[SIEMA]],Siema2025,82,FALSE)</f>
        <v/>
      </c>
      <c r="BE658" s="110" t="str">
        <f>VLOOKUP(Tabela2[[#This Row],[SIEMA]],Siema2025,81,FALSE)</f>
        <v/>
      </c>
      <c r="BF658" s="112" t="str">
        <f>VLOOKUP(Tabela2[[#This Row],[SIEMA]],Siema2025,28,FALSE)</f>
        <v>Petrobras</v>
      </c>
      <c r="BG658" s="112"/>
      <c r="BH658" s="113" t="str">
        <f>VLOOKUP(Tabela2[[#This Row],[SIEMA]],Siema2025,29,FALSE)</f>
        <v>33000167000750</v>
      </c>
      <c r="BI658" s="114" t="str">
        <f>VLOOKUP(Tabela2[[#This Row],[SIEMA]],Siema2025,107,FALSE)</f>
        <v>Não</v>
      </c>
      <c r="BJ658" s="109" t="s">
        <v>7097</v>
      </c>
      <c r="BK658" s="106"/>
      <c r="BL658" s="143"/>
      <c r="BM658" s="110">
        <f ca="1">IF(Tabela2[[#This Row],[Data de atendimento do Ibama (considerar o primeiro documento/ação)]]="",_xlfn.DAYS(TODAY(),J658),_xlfn.DAYS(Tabela2[[#This Row],[Data de atendimento do Ibama (considerar o primeiro documento/ação)]],J658))</f>
        <v>307</v>
      </c>
      <c r="BN658" s="110" t="str">
        <f>IF(Tabela2[[#This Row],[Atendido pelo Ibama ("Não" ou "Sim")]]="Não","Preencher", IF(Tabela2[[#This Row],[Atendido pelo Ibama ("Não" ou "Sim")]]="Sim","NA",""))</f>
        <v/>
      </c>
      <c r="BO658" s="116"/>
      <c r="BP658" s="110" t="str">
        <f>IF(Tabela2[[#This Row],[Forma de atendimento (primeiro documento/ação)]]= "Outros (especificar)", "PREENCHER","NA")</f>
        <v>NA</v>
      </c>
      <c r="BQ658" s="108"/>
      <c r="BR658" s="110" t="str">
        <f>IF(Tabela2[[#This Row],[Equipe do Ibama foi a campo? Houve sobrevoo do Poseidon?]] = "Sim", "PREENCHER","NA")</f>
        <v>NA</v>
      </c>
      <c r="BS658" s="110" t="str">
        <f>IF(Tabela2[[#This Row],[Se sim, foi emitida Ordem de Emergência? (informações vinculada à coluna CK)]] = "Sim", "PREENCHER","NA")</f>
        <v>NA</v>
      </c>
      <c r="BT658" s="110" t="str">
        <f>IF(Tabela2[[#This Row],[Foi elaborado Relatório de Vistoria pelo Ibama? (informações vinculada à coluna CK)]] = "Sim", "PREENCHER","NA")</f>
        <v>NA</v>
      </c>
      <c r="BU658" s="110" t="str">
        <f>IF(Tabela2[[#This Row],[Houve envio de Informações Pós-acidente (preencher "não se aplica" quando de competência estadual/municipal)]] = "Sim", "PREENCHER","NA")</f>
        <v>NA</v>
      </c>
      <c r="BV658" s="110" t="str">
        <f>IF(Tabela2[[#This Row],[Houve avaliação das informações pós-acidente solicitadas/enviadas?]] = "Sim", "PREENCHER","NA")</f>
        <v>NA</v>
      </c>
      <c r="BW658" s="110" t="str">
        <f>IF(Tabela2[[#This Row],[O Ibama aguarda resposta da empresa/OEMA, etc?]] = "Sim", "PREENCHER","NA")</f>
        <v>NA</v>
      </c>
      <c r="BX658" s="108"/>
      <c r="BY658" s="143"/>
      <c r="BZ658" s="106" t="str">
        <f>IF(Tabela2[[#This Row],[Data do documento de encerramento]]="NA","NA",IF(Tabela2[[#This Row],[Data do documento de encerramento]]="","Pendente de conclusão/ encerramento",_xlfn.DAYS(Tabela2[[#This Row],[Data do documento de encerramento]],J658)))</f>
        <v>Pendente de conclusão/ encerramento</v>
      </c>
      <c r="CA658" s="109"/>
      <c r="CB658" s="109"/>
      <c r="CC658" s="109"/>
      <c r="CD658" s="109"/>
      <c r="CE658" s="109"/>
      <c r="CF658" s="109"/>
    </row>
    <row r="659" spans="1:84" hidden="1">
      <c r="A659" s="172">
        <v>202591525231</v>
      </c>
      <c r="B659" s="180" t="s">
        <v>8310</v>
      </c>
      <c r="C659" s="110" t="str">
        <f>VLOOKUP(Tabela2[[#This Row],[SIEMA]],Siema2025,4,FALSE)</f>
        <v xml:space="preserve"> SE</v>
      </c>
      <c r="D659" s="108" t="str">
        <f>VLOOKUP(Tabela2[[#This Row],[SIEMA]],Siema2025,3,FALSE)</f>
        <v xml:space="preserve">Cristinápolis </v>
      </c>
      <c r="E659" s="108" t="str">
        <f>VLOOKUP(Tabela2[[#This Row],[SIEMA]],Siema2025,20,FALSE)</f>
        <v>CP-0069</v>
      </c>
      <c r="F659" s="108" t="s">
        <v>9547</v>
      </c>
      <c r="G659" s="108"/>
      <c r="H659" s="108"/>
      <c r="I659" s="106" t="str">
        <f>VLOOKUP(Tabela2[[#This Row],[SIEMA]],Siema2025,19,FALSE)</f>
        <v/>
      </c>
      <c r="J659" s="107">
        <f>VLOOKUP(Tabela2[[#This Row],[SIEMA]],Siema2025,2,FALSE)</f>
        <v>45914</v>
      </c>
      <c r="K659" s="107" t="str">
        <f>VLOOKUP(Tabela2[[#This Row],[SIEMA]],Siema2025,16,FALSE)</f>
        <v>Domingo</v>
      </c>
      <c r="L659" s="108" t="str">
        <f>IF(Tabela2[[#This Row],[Data]]="","Sem Informação",VLOOKUP(MONTH(Tabela2[[#This Row],[Data]]),'[1]Validação de dados'!$I$1:$J$13,2,0))</f>
        <v>Setembro</v>
      </c>
      <c r="M659" s="106">
        <f>YEAR(Tabela2[[#This Row],[Data]])</f>
        <v>2025</v>
      </c>
      <c r="N659" s="107" t="str">
        <f>VLOOKUP(Tabela2[[#This Row],[SIEMA]],Siema2025,17,FALSE)</f>
        <v>Matutino</v>
      </c>
      <c r="O659" s="107" t="str">
        <f>VLOOKUP(Tabela2[[#This Row],[SIEMA]],Siema2025,5,FALSE)</f>
        <v>Outro(s)</v>
      </c>
      <c r="P659" s="106" t="str">
        <f>VLOOKUP(Tabela2[[#This Row],[SIEMA]],Siema2025,21,FALSE)</f>
        <v>Poço terrestre</v>
      </c>
      <c r="Q659" s="106" t="str">
        <f>VLOOKUP(Tabela2[[#This Row],[SIEMA]],Siema2025,7,FALSE)</f>
        <v/>
      </c>
      <c r="R659" s="106" t="str">
        <f>VLOOKUP(Tabela2[[#This Row],[SIEMA]],Siema2025,10,FALSE)</f>
        <v/>
      </c>
      <c r="S659" s="140" t="s">
        <v>3119</v>
      </c>
      <c r="T659" s="106" t="str">
        <f>VLOOKUP(Tabela2[[#This Row],[SIEMA]],Siema2025,11,FALSE)</f>
        <v xml:space="preserve"> </v>
      </c>
      <c r="U659" s="106" t="str">
        <f>VLOOKUP(Tabela2[[#This Row],[SIEMA]],Siema2025,12,FALSE)</f>
        <v xml:space="preserve"> </v>
      </c>
      <c r="V659" s="106" t="str">
        <f>IF(Q659="","",IF(ISNUMBER(Q659)=FALSE,"Não se aplica",IFERROR(VLOOKUP(Q659,Produtos!$A$1:$C$2319,3,FALSE),"Não Cadastrado")))</f>
        <v/>
      </c>
      <c r="W659" s="106" t="str">
        <f>VLOOKUP(Tabela2[[#This Row],[SIEMA]],Siema2025,10,FALSE)</f>
        <v/>
      </c>
      <c r="X659" s="115" t="str">
        <f>IF(Tabela2[[#This Row],[Origem do acidente]] = "Plataforma", "PREENCHER","NA")</f>
        <v>NA</v>
      </c>
      <c r="Y659" s="111" t="str">
        <f>IF(W659="","", IF(W659="NC","", IF(W659="NE","", IF(W659="NA","",IFERROR(VLOOKUP(W659,Produtos!$A$1:$C$2319,2,FALSE),"Não Cadastrado")))))</f>
        <v/>
      </c>
      <c r="Z659" s="106" t="str">
        <f>VLOOKUP(Tabela2[[#This Row],[SIEMA]],Siema2025,11,FALSE)</f>
        <v xml:space="preserve"> </v>
      </c>
      <c r="AA659" s="106" t="str">
        <f>VLOOKUP(Tabela2[[#This Row],[SIEMA]],Siema2025,12,FALSE)</f>
        <v xml:space="preserve"> </v>
      </c>
      <c r="AB659" s="106" t="str">
        <f>IF(W659="","",IF(ISNUMBER(W659)=FALSE,"Não se aplica",IFERROR(VLOOKUP(W659,Produtos!$A$1:$C$2319,3,FALSE),"Não Cadastrado")))</f>
        <v/>
      </c>
      <c r="AC659" s="136"/>
      <c r="AD659" s="136" t="s">
        <v>7119</v>
      </c>
      <c r="AE659" s="109" t="str">
        <f>IF(AC659="","", IF(AC659="NC","", IF(AC659="NE","", IF(AC659="NA","",IFERROR(VLOOKUP(AC659,Produtos!$A$1:$C$2319,2,FALSE),"Não Cadastrado")))))</f>
        <v/>
      </c>
      <c r="AF659" s="136"/>
      <c r="AG659" s="106"/>
      <c r="AH659" s="106" t="str">
        <f>IF(AC659="","",IF(ISNUMBER(AC659)=FALSE,"Não se aplica",IFERROR(VLOOKUP(AC659,Produtos!$A$1:$C$2319,3,FALSE),"Não Cadastrado")))</f>
        <v/>
      </c>
      <c r="AI659" s="136"/>
      <c r="AJ659" s="106" t="str">
        <f>VLOOKUP(Tabela2[[#This Row],[SIEMA]],Siema2025,26,FALSE)</f>
        <v>Furo de linha 2%u201D em fibra abaixo do solo na locação</v>
      </c>
      <c r="AK659" s="109"/>
      <c r="AL659" s="109"/>
      <c r="AM659" s="109"/>
      <c r="AN659" s="110" t="str">
        <f>VLOOKUP(Tabela2[[#This Row],[SIEMA]],Siema2025,51,FALSE)</f>
        <v/>
      </c>
      <c r="AO659" s="110" t="str">
        <f>VLOOKUP(Tabela2[[#This Row],[SIEMA]],Siema2025,53,FALSE)</f>
        <v/>
      </c>
      <c r="AP659" s="110" t="str">
        <f>VLOOKUP(Tabela2[[#This Row],[SIEMA]],Siema2025,55,FALSE)</f>
        <v/>
      </c>
      <c r="AQ659" s="110" t="str">
        <f>VLOOKUP(Tabela2[[#This Row],[SIEMA]],Siema2025,57,FALSE)</f>
        <v/>
      </c>
      <c r="AR659" s="110" t="str">
        <f>VLOOKUP(Tabela2[[#This Row],[SIEMA]],Siema2025,59,FALSE)</f>
        <v/>
      </c>
      <c r="AS659" s="110" t="str">
        <f>VLOOKUP(Tabela2[[#This Row],[SIEMA]],Siema2025,61,FALSE)</f>
        <v/>
      </c>
      <c r="AT659" s="110" t="str">
        <f>VLOOKUP(Tabela2[[#This Row],[SIEMA]],Siema2025,63,FALSE)</f>
        <v/>
      </c>
      <c r="AU659" s="110" t="str">
        <f>VLOOKUP(Tabela2[[#This Row],[SIEMA]],Siema2025,65,FALSE)</f>
        <v>X</v>
      </c>
      <c r="AV659" s="110" t="str">
        <f>VLOOKUP(Tabela2[[#This Row],[SIEMA]],Siema2025,67,FALSE)</f>
        <v/>
      </c>
      <c r="AW659" s="110" t="str">
        <f>VLOOKUP(Tabela2[[#This Row],[SIEMA]],Siema2025,69,FALSE)</f>
        <v/>
      </c>
      <c r="AX659" s="110" t="str">
        <f>VLOOKUP(Tabela2[[#This Row],[SIEMA]],Siema2025,71,FALSE)</f>
        <v/>
      </c>
      <c r="AY659" s="110" t="str">
        <f>VLOOKUP(Tabela2[[#This Row],[SIEMA]],Siema2025,73,FALSE)</f>
        <v/>
      </c>
      <c r="AZ659" s="110" t="str">
        <f>VLOOKUP(Tabela2[[#This Row],[SIEMA]],Siema2025,75,FALSE)</f>
        <v/>
      </c>
      <c r="BA659" s="110" t="str">
        <f>VLOOKUP(Tabela2[[#This Row],[SIEMA]],Siema2025,77,FALSE)</f>
        <v/>
      </c>
      <c r="BB659" s="110" t="str">
        <f>VLOOKUP(Tabela2[[#This Row],[SIEMA]],Siema2025,79,FALSE)</f>
        <v/>
      </c>
      <c r="BC659" s="110" t="str">
        <f>IF(Tabela2[[#This Row],[Outro(s) ]] = "X", "PREENCHER","NA")</f>
        <v>NA</v>
      </c>
      <c r="BD659" s="110" t="str">
        <f>VLOOKUP(Tabela2[[#This Row],[SIEMA]],Siema2025,82,FALSE)</f>
        <v/>
      </c>
      <c r="BE659" s="110" t="str">
        <f>VLOOKUP(Tabela2[[#This Row],[SIEMA]],Siema2025,81,FALSE)</f>
        <v/>
      </c>
      <c r="BF659" s="112" t="str">
        <f>VLOOKUP(Tabela2[[#This Row],[SIEMA]],Siema2025,28,FALSE)</f>
        <v>CARMO ENERGY S.A.</v>
      </c>
      <c r="BG659" s="136"/>
      <c r="BH659" s="113" t="str">
        <f>VLOOKUP(Tabela2[[#This Row],[SIEMA]],Siema2025,29,FALSE)</f>
        <v/>
      </c>
      <c r="BI659" s="114" t="str">
        <f>VLOOKUP(Tabela2[[#This Row],[SIEMA]],Siema2025,107,FALSE)</f>
        <v>Não</v>
      </c>
      <c r="BJ659" s="109"/>
      <c r="BK659" s="106"/>
      <c r="BL659" s="156"/>
      <c r="BM659" s="110">
        <f ca="1">IF(Tabela2[[#This Row],[Data de atendimento do Ibama (considerar o primeiro documento/ação)]]="",_xlfn.DAYS(TODAY(),J659),_xlfn.DAYS(Tabela2[[#This Row],[Data de atendimento do Ibama (considerar o primeiro documento/ação)]],J659))</f>
        <v>306</v>
      </c>
      <c r="BN659" s="110" t="str">
        <f>IF(Tabela2[[#This Row],[Atendido pelo Ibama ("Não" ou "Sim")]]="Não","Preencher", IF(Tabela2[[#This Row],[Atendido pelo Ibama ("Não" ou "Sim")]]="Sim","NA",""))</f>
        <v/>
      </c>
      <c r="BO659" s="116"/>
      <c r="BP659" s="110" t="str">
        <f>IF(Tabela2[[#This Row],[Forma de atendimento (primeiro documento/ação)]]= "Outros (especificar)", "PREENCHER","NA")</f>
        <v>NA</v>
      </c>
      <c r="BQ659" s="108"/>
      <c r="BR659" s="110" t="str">
        <f>IF(Tabela2[[#This Row],[Equipe do Ibama foi a campo? Houve sobrevoo do Poseidon?]] = "Sim", "PREENCHER","NA")</f>
        <v>NA</v>
      </c>
      <c r="BS659" s="110" t="str">
        <f>IF(Tabela2[[#This Row],[Se sim, foi emitida Ordem de Emergência? (informações vinculada à coluna CK)]] = "Sim", "PREENCHER","NA")</f>
        <v>NA</v>
      </c>
      <c r="BT659" s="110" t="str">
        <f>IF(Tabela2[[#This Row],[Foi elaborado Relatório de Vistoria pelo Ibama? (informações vinculada à coluna CK)]] = "Sim", "PREENCHER","NA")</f>
        <v>NA</v>
      </c>
      <c r="BU659" s="110" t="str">
        <f>IF(Tabela2[[#This Row],[Houve envio de Informações Pós-acidente (preencher "não se aplica" quando de competência estadual/municipal)]] = "Sim", "PREENCHER","NA")</f>
        <v>NA</v>
      </c>
      <c r="BV659" s="110" t="str">
        <f>IF(Tabela2[[#This Row],[Houve avaliação das informações pós-acidente solicitadas/enviadas?]] = "Sim", "PREENCHER","NA")</f>
        <v>NA</v>
      </c>
      <c r="BW659" s="110" t="str">
        <f>IF(Tabela2[[#This Row],[O Ibama aguarda resposta da empresa/OEMA, etc?]] = "Sim", "PREENCHER","NA")</f>
        <v>NA</v>
      </c>
      <c r="BX659" s="108"/>
      <c r="BY659" s="156"/>
      <c r="BZ659" s="106" t="str">
        <f>IF(Tabela2[[#This Row],[Data do documento de encerramento]]="NA","NA",IF(Tabela2[[#This Row],[Data do documento de encerramento]]="","Pendente de conclusão/ encerramento",_xlfn.DAYS(Tabela2[[#This Row],[Data do documento de encerramento]],J659)))</f>
        <v>Pendente de conclusão/ encerramento</v>
      </c>
      <c r="CA659" s="109"/>
      <c r="CB659" s="109"/>
      <c r="CC659" s="117"/>
      <c r="CD659" s="109"/>
      <c r="CE659" s="109"/>
      <c r="CF659" s="109"/>
    </row>
    <row r="660" spans="1:84" ht="30.75" hidden="1">
      <c r="A660" s="231">
        <v>202591532427</v>
      </c>
      <c r="B660" s="173" t="s">
        <v>9548</v>
      </c>
      <c r="C660" s="110" t="str">
        <f>VLOOKUP(Tabela2[[#This Row],[SIEMA]],Siema2025,4,FALSE)</f>
        <v xml:space="preserve"> SP</v>
      </c>
      <c r="D660" s="108" t="str">
        <f>VLOOKUP(Tabela2[[#This Row],[SIEMA]],Siema2025,3,FALSE)</f>
        <v xml:space="preserve">São Vicente </v>
      </c>
      <c r="E660" s="108" t="s">
        <v>9549</v>
      </c>
      <c r="F660" s="108"/>
      <c r="G660" s="108" t="s">
        <v>9550</v>
      </c>
      <c r="H660" s="108" t="s">
        <v>9551</v>
      </c>
      <c r="I660" s="106" t="s">
        <v>7118</v>
      </c>
      <c r="J660" s="107">
        <f>VLOOKUP(Tabela2[[#This Row],[SIEMA]],Siema2025,2,FALSE)</f>
        <v>45914</v>
      </c>
      <c r="K660" s="107" t="str">
        <f>VLOOKUP(Tabela2[[#This Row],[SIEMA]],Siema2025,16,FALSE)</f>
        <v>Domingo</v>
      </c>
      <c r="L660" s="108" t="str">
        <f>IF(Tabela2[[#This Row],[Data]]="","Sem Informação",VLOOKUP(MONTH(Tabela2[[#This Row],[Data]]),'[1]Validação de dados'!$I$1:$J$13,2,0))</f>
        <v>Setembro</v>
      </c>
      <c r="M660" s="106">
        <f>YEAR(Tabela2[[#This Row],[Data]])</f>
        <v>2025</v>
      </c>
      <c r="N660" s="107" t="str">
        <f>VLOOKUP(Tabela2[[#This Row],[SIEMA]],Siema2025,17,FALSE)</f>
        <v>Vespertino</v>
      </c>
      <c r="O660" s="107" t="str">
        <f>VLOOKUP(Tabela2[[#This Row],[SIEMA]],Siema2025,5,FALSE)</f>
        <v>Ferrovia</v>
      </c>
      <c r="P660" s="106" t="str">
        <f>VLOOKUP(Tabela2[[#This Row],[SIEMA]],Siema2025,21,FALSE)</f>
        <v>Vandalismo na ferrovia com abertura de 2 bicas em 1 vagões graneleiros carregado com milho.</v>
      </c>
      <c r="Q660" s="106" t="s">
        <v>7119</v>
      </c>
      <c r="R660" s="106" t="s">
        <v>7119</v>
      </c>
      <c r="S660" s="140" t="s">
        <v>365</v>
      </c>
      <c r="T660" s="106" t="str">
        <f>VLOOKUP(Tabela2[[#This Row],[SIEMA]],Siema2025,11,FALSE)</f>
        <v>100</v>
      </c>
      <c r="U660" s="106" t="s">
        <v>7120</v>
      </c>
      <c r="V660" s="106" t="s">
        <v>7119</v>
      </c>
      <c r="W660" s="106"/>
      <c r="X660" s="115"/>
      <c r="Y660" s="111" t="str">
        <f>IF(W660="","", IF(W660="NC","", IF(W660="NE","", IF(W660="NA","",IFERROR(VLOOKUP(W660,Produtos!$A$1:$C$2319,2,FALSE),"Não Cadastrado")))))</f>
        <v/>
      </c>
      <c r="Z660" s="106"/>
      <c r="AA660" s="106"/>
      <c r="AB660" s="106" t="str">
        <f>IF(W660="","",IF(ISNUMBER(W660)=FALSE,"Não se aplica",IFERROR(VLOOKUP(W660,Produtos!$A$1:$C$2319,3,FALSE),"Não Cadastrado")))</f>
        <v/>
      </c>
      <c r="AC660" s="136"/>
      <c r="AD660" s="136"/>
      <c r="AE660" s="109" t="str">
        <f>IF(AC660="","", IF(AC660="NC","", IF(AC660="NE","", IF(AC660="NA","",IFERROR(VLOOKUP(AC660,Produtos!$A$1:$C$2319,2,FALSE),"Não Cadastrado")))))</f>
        <v/>
      </c>
      <c r="AF660" s="136"/>
      <c r="AG660" s="106"/>
      <c r="AH660" s="106" t="str">
        <f>IF(AC660="","",IF(ISNUMBER(AC660)=FALSE,"Não se aplica",IFERROR(VLOOKUP(AC660,Produtos!$A$1:$C$2319,3,FALSE),"Não Cadastrado")))</f>
        <v/>
      </c>
      <c r="AI660" s="136"/>
      <c r="AJ660" s="106" t="str">
        <f>VLOOKUP(Tabela2[[#This Row],[SIEMA]],Siema2025,26,FALSE)</f>
        <v>Ato criminoso caracterizado pela abertura de bicas em vagões graneleiros ferroviário carregado
com milho.</v>
      </c>
      <c r="AK660" s="109" t="s">
        <v>7121</v>
      </c>
      <c r="AL660" s="109"/>
      <c r="AM660" s="109"/>
      <c r="AN660" s="110" t="str">
        <f>VLOOKUP(Tabela2[[#This Row],[SIEMA]],Siema2025,51,FALSE)</f>
        <v/>
      </c>
      <c r="AO660" s="110" t="str">
        <f>VLOOKUP(Tabela2[[#This Row],[SIEMA]],Siema2025,53,FALSE)</f>
        <v/>
      </c>
      <c r="AP660" s="110" t="str">
        <f>VLOOKUP(Tabela2[[#This Row],[SIEMA]],Siema2025,55,FALSE)</f>
        <v/>
      </c>
      <c r="AQ660" s="110" t="str">
        <f>VLOOKUP(Tabela2[[#This Row],[SIEMA]],Siema2025,57,FALSE)</f>
        <v/>
      </c>
      <c r="AR660" s="110" t="str">
        <f>VLOOKUP(Tabela2[[#This Row],[SIEMA]],Siema2025,59,FALSE)</f>
        <v/>
      </c>
      <c r="AS660" s="110" t="str">
        <f>VLOOKUP(Tabela2[[#This Row],[SIEMA]],Siema2025,61,FALSE)</f>
        <v/>
      </c>
      <c r="AT660" s="110" t="str">
        <f>VLOOKUP(Tabela2[[#This Row],[SIEMA]],Siema2025,63,FALSE)</f>
        <v/>
      </c>
      <c r="AU660" s="110" t="str">
        <f>VLOOKUP(Tabela2[[#This Row],[SIEMA]],Siema2025,65,FALSE)</f>
        <v>X</v>
      </c>
      <c r="AV660" s="110" t="str">
        <f>VLOOKUP(Tabela2[[#This Row],[SIEMA]],Siema2025,67,FALSE)</f>
        <v/>
      </c>
      <c r="AW660" s="110" t="str">
        <f>VLOOKUP(Tabela2[[#This Row],[SIEMA]],Siema2025,69,FALSE)</f>
        <v/>
      </c>
      <c r="AX660" s="110" t="str">
        <f>VLOOKUP(Tabela2[[#This Row],[SIEMA]],Siema2025,71,FALSE)</f>
        <v/>
      </c>
      <c r="AY660" s="110" t="str">
        <f>VLOOKUP(Tabela2[[#This Row],[SIEMA]],Siema2025,73,FALSE)</f>
        <v/>
      </c>
      <c r="AZ660" s="110" t="str">
        <f>VLOOKUP(Tabela2[[#This Row],[SIEMA]],Siema2025,75,FALSE)</f>
        <v/>
      </c>
      <c r="BA660" s="110" t="str">
        <f>VLOOKUP(Tabela2[[#This Row],[SIEMA]],Siema2025,77,FALSE)</f>
        <v/>
      </c>
      <c r="BB660" s="110" t="str">
        <f>VLOOKUP(Tabela2[[#This Row],[SIEMA]],Siema2025,79,FALSE)</f>
        <v/>
      </c>
      <c r="BC660" s="110" t="str">
        <f>IF(Tabela2[[#This Row],[Outro(s) ]] = "X", "PREENCHER","NA")</f>
        <v>NA</v>
      </c>
      <c r="BD660" s="110" t="str">
        <f>VLOOKUP(Tabela2[[#This Row],[SIEMA]],Siema2025,82,FALSE)</f>
        <v/>
      </c>
      <c r="BE660" s="110" t="str">
        <f>VLOOKUP(Tabela2[[#This Row],[SIEMA]],Siema2025,81,FALSE)</f>
        <v/>
      </c>
      <c r="BF660" s="112" t="s">
        <v>3066</v>
      </c>
      <c r="BG660" s="136" t="s">
        <v>7122</v>
      </c>
      <c r="BH660" s="113" t="str">
        <f>VLOOKUP(Tabela2[[#This Row],[SIEMA]],Siema2025,29,FALSE)</f>
        <v>02502844000166</v>
      </c>
      <c r="BI660" s="114" t="str">
        <f>VLOOKUP(Tabela2[[#This Row],[SIEMA]],Siema2025,107,FALSE)</f>
        <v>Não</v>
      </c>
      <c r="BJ660" s="109" t="s">
        <v>7097</v>
      </c>
      <c r="BK660" s="106" t="s">
        <v>2696</v>
      </c>
      <c r="BL660" s="171">
        <v>45933</v>
      </c>
      <c r="BM660" s="110">
        <f ca="1">IF(Tabela2[[#This Row],[Data de atendimento do Ibama (considerar o primeiro documento/ação)]]="",_xlfn.DAYS(TODAY(),J660),_xlfn.DAYS(Tabela2[[#This Row],[Data de atendimento do Ibama (considerar o primeiro documento/ação)]],J660))</f>
        <v>19</v>
      </c>
      <c r="BN660" s="110" t="str">
        <f>IF(Tabela2[[#This Row],[Atendido pelo Ibama ("Não" ou "Sim")]]="Não","Preencher", IF(Tabela2[[#This Row],[Atendido pelo Ibama ("Não" ou "Sim")]]="Sim","NA",""))</f>
        <v>NA</v>
      </c>
      <c r="BO660" s="116" t="s">
        <v>7098</v>
      </c>
      <c r="BP660" s="110" t="str">
        <f>IF(Tabela2[[#This Row],[Forma de atendimento (primeiro documento/ação)]]= "Outros (especificar)", "PREENCHER","NA")</f>
        <v>NA</v>
      </c>
      <c r="BQ660" s="108" t="s">
        <v>123</v>
      </c>
      <c r="BR660" s="110" t="str">
        <f>IF(Tabela2[[#This Row],[Equipe do Ibama foi a campo? Houve sobrevoo do Poseidon?]] = "Sim", "PREENCHER","NA")</f>
        <v>NA</v>
      </c>
      <c r="BS660" s="110" t="str">
        <f>IF(Tabela2[[#This Row],[Se sim, foi emitida Ordem de Emergência? (informações vinculada à coluna CK)]] = "Sim", "PREENCHER","NA")</f>
        <v>NA</v>
      </c>
      <c r="BT660" s="110" t="s">
        <v>7125</v>
      </c>
      <c r="BU660" s="110" t="s">
        <v>2696</v>
      </c>
      <c r="BV660" s="110" t="s">
        <v>123</v>
      </c>
      <c r="BW660" s="110" t="s">
        <v>123</v>
      </c>
      <c r="BX660" s="108" t="s">
        <v>7119</v>
      </c>
      <c r="BY660" s="156"/>
      <c r="BZ660" s="106" t="str">
        <f>IF(Tabela2[[#This Row],[Data do documento de encerramento]]="NA","NA",IF(Tabela2[[#This Row],[Data do documento de encerramento]]="","Pendente de conclusão/ encerramento",_xlfn.DAYS(Tabela2[[#This Row],[Data do documento de encerramento]],J660)))</f>
        <v>Pendente de conclusão/ encerramento</v>
      </c>
      <c r="CA660" s="109" t="s">
        <v>7126</v>
      </c>
      <c r="CB660" s="109"/>
      <c r="CC660" s="117"/>
      <c r="CD660" s="109"/>
      <c r="CE660" s="109"/>
      <c r="CF660" s="109"/>
    </row>
    <row r="661" spans="1:84" ht="76.5" hidden="1">
      <c r="A661" s="172">
        <v>202591536049</v>
      </c>
      <c r="B661" s="173" t="s">
        <v>9552</v>
      </c>
      <c r="C661" s="110" t="str">
        <f>VLOOKUP(Tabela2[[#This Row],[SIEMA]],Siema2025,4,FALSE)</f>
        <v xml:space="preserve"> MG</v>
      </c>
      <c r="D661" s="108" t="str">
        <f>VLOOKUP(Tabela2[[#This Row],[SIEMA]],Siema2025,3,FALSE)</f>
        <v xml:space="preserve">Ibiá </v>
      </c>
      <c r="E661" s="108" t="str">
        <f>VLOOKUP(Tabela2[[#This Row],[SIEMA]],Siema2025,20,FALSE)</f>
        <v>Pátio</v>
      </c>
      <c r="F661" s="108" t="s">
        <v>9553</v>
      </c>
      <c r="G661" s="108" t="s">
        <v>9554</v>
      </c>
      <c r="H661" s="108" t="s">
        <v>9555</v>
      </c>
      <c r="I661" s="106" t="s">
        <v>7118</v>
      </c>
      <c r="J661" s="107">
        <f>VLOOKUP(Tabela2[[#This Row],[SIEMA]],Siema2025,2,FALSE)</f>
        <v>45914</v>
      </c>
      <c r="K661" s="107" t="str">
        <f>VLOOKUP(Tabela2[[#This Row],[SIEMA]],Siema2025,16,FALSE)</f>
        <v>Domingo</v>
      </c>
      <c r="L661" s="108" t="str">
        <f>IF(Tabela2[[#This Row],[Data]]="","Sem Informação",VLOOKUP(MONTH(Tabela2[[#This Row],[Data]]),'[1]Validação de dados'!$I$1:$J$13,2,0))</f>
        <v>Setembro</v>
      </c>
      <c r="M661" s="106">
        <f>YEAR(Tabela2[[#This Row],[Data]])</f>
        <v>2025</v>
      </c>
      <c r="N661" s="107" t="str">
        <f>VLOOKUP(Tabela2[[#This Row],[SIEMA]],Siema2025,17,FALSE)</f>
        <v>Vespertino</v>
      </c>
      <c r="O661" s="107" t="str">
        <f>VLOOKUP(Tabela2[[#This Row],[SIEMA]],Siema2025,5,FALSE)</f>
        <v>Ferrovia</v>
      </c>
      <c r="P661" s="106" t="str">
        <f>VLOOKUP(Tabela2[[#This Row],[SIEMA]],Siema2025,21,FALSE)</f>
        <v/>
      </c>
      <c r="Q661" s="106" t="s">
        <v>7119</v>
      </c>
      <c r="R661" s="106" t="s">
        <v>9556</v>
      </c>
      <c r="S661" s="141" t="s">
        <v>9557</v>
      </c>
      <c r="T661" s="106">
        <v>800</v>
      </c>
      <c r="U661" s="106" t="s">
        <v>648</v>
      </c>
      <c r="V661" s="106" t="s">
        <v>7119</v>
      </c>
      <c r="W661" s="106" t="str">
        <f>VLOOKUP(Tabela2[[#This Row],[SIEMA]],Siema2025,10,FALSE)</f>
        <v/>
      </c>
      <c r="X661" s="115"/>
      <c r="Y661" s="111" t="str">
        <f>IF(W661="","", IF(W661="NC","", IF(W661="NE","", IF(W661="NA","",IFERROR(VLOOKUP(W661,Produtos!$A$1:$C$2319,2,FALSE),"Não Cadastrado")))))</f>
        <v/>
      </c>
      <c r="Z661" s="106" t="str">
        <f>VLOOKUP(Tabela2[[#This Row],[SIEMA]],Siema2025,11,FALSE)</f>
        <v xml:space="preserve"> </v>
      </c>
      <c r="AA661" s="106" t="str">
        <f>VLOOKUP(Tabela2[[#This Row],[SIEMA]],Siema2025,12,FALSE)</f>
        <v xml:space="preserve"> </v>
      </c>
      <c r="AB661" s="106" t="str">
        <f>IF(W661="","",IF(ISNUMBER(W661)=FALSE,"Não se aplica",IFERROR(VLOOKUP(W661,Produtos!$A$1:$C$2319,3,FALSE),"Não Cadastrado")))</f>
        <v/>
      </c>
      <c r="AC661" s="106"/>
      <c r="AD661" s="110"/>
      <c r="AE661" s="109" t="str">
        <f>IF(AC661="","", IF(AC661="NC","", IF(AC661="NE","", IF(AC661="NA","",IFERROR(VLOOKUP(AC661,Produtos!$A$1:$C$2319,2,FALSE),"Não Cadastrado")))))</f>
        <v/>
      </c>
      <c r="AF661" s="106"/>
      <c r="AG661" s="106"/>
      <c r="AH661" s="106" t="str">
        <f>IF(AC661="","",IF(ISNUMBER(AC661)=FALSE,"Não se aplica",IFERROR(VLOOKUP(AC661,Produtos!$A$1:$C$2319,3,FALSE),"Não Cadastrado")))</f>
        <v/>
      </c>
      <c r="AI661" s="106"/>
      <c r="AJ661" s="106" t="str">
        <f>VLOOKUP(Tabela2[[#This Row],[SIEMA]],Siema2025,26,FALSE)</f>
        <v>Incêndio</v>
      </c>
      <c r="AK661" s="109" t="s">
        <v>7827</v>
      </c>
      <c r="AL661" s="109"/>
      <c r="AM661" s="109"/>
      <c r="AN661" s="110" t="str">
        <f>VLOOKUP(Tabela2[[#This Row],[SIEMA]],Siema2025,51,FALSE)</f>
        <v/>
      </c>
      <c r="AO661" s="110" t="str">
        <f>VLOOKUP(Tabela2[[#This Row],[SIEMA]],Siema2025,53,FALSE)</f>
        <v/>
      </c>
      <c r="AP661" s="110" t="str">
        <f>VLOOKUP(Tabela2[[#This Row],[SIEMA]],Siema2025,55,FALSE)</f>
        <v/>
      </c>
      <c r="AQ661" s="110" t="str">
        <f>VLOOKUP(Tabela2[[#This Row],[SIEMA]],Siema2025,57,FALSE)</f>
        <v/>
      </c>
      <c r="AR661" s="110" t="str">
        <f>VLOOKUP(Tabela2[[#This Row],[SIEMA]],Siema2025,59,FALSE)</f>
        <v/>
      </c>
      <c r="AS661" s="110" t="str">
        <f>VLOOKUP(Tabela2[[#This Row],[SIEMA]],Siema2025,61,FALSE)</f>
        <v/>
      </c>
      <c r="AT661" s="110" t="str">
        <f>VLOOKUP(Tabela2[[#This Row],[SIEMA]],Siema2025,63,FALSE)</f>
        <v/>
      </c>
      <c r="AU661" s="110" t="s">
        <v>7130</v>
      </c>
      <c r="AV661" s="110" t="str">
        <f>VLOOKUP(Tabela2[[#This Row],[SIEMA]],Siema2025,67,FALSE)</f>
        <v/>
      </c>
      <c r="AW661" s="110" t="str">
        <f>VLOOKUP(Tabela2[[#This Row],[SIEMA]],Siema2025,69,FALSE)</f>
        <v/>
      </c>
      <c r="AX661" s="110" t="s">
        <v>7130</v>
      </c>
      <c r="AY661" s="110"/>
      <c r="AZ661" s="110" t="str">
        <f>VLOOKUP(Tabela2[[#This Row],[SIEMA]],Siema2025,75,FALSE)</f>
        <v/>
      </c>
      <c r="BA661" s="110" t="str">
        <f>VLOOKUP(Tabela2[[#This Row],[SIEMA]],Siema2025,77,FALSE)</f>
        <v/>
      </c>
      <c r="BB661" s="110" t="str">
        <f>VLOOKUP(Tabela2[[#This Row],[SIEMA]],Siema2025,79,FALSE)</f>
        <v/>
      </c>
      <c r="BC661" s="110" t="str">
        <f>IF(Tabela2[[#This Row],[Outro(s) ]] = "X", "PREENCHER","NA")</f>
        <v>NA</v>
      </c>
      <c r="BD661" s="110" t="str">
        <f>VLOOKUP(Tabela2[[#This Row],[SIEMA]],Siema2025,82,FALSE)</f>
        <v/>
      </c>
      <c r="BE661" s="110" t="str">
        <f>VLOOKUP(Tabela2[[#This Row],[SIEMA]],Siema2025,81,FALSE)</f>
        <v/>
      </c>
      <c r="BF661" s="112" t="s">
        <v>7169</v>
      </c>
      <c r="BG661" s="112" t="s">
        <v>7170</v>
      </c>
      <c r="BH661" s="113" t="str">
        <f>VLOOKUP(Tabela2[[#This Row],[SIEMA]],Siema2025,29,FALSE)</f>
        <v/>
      </c>
      <c r="BI661" s="114" t="str">
        <f>VLOOKUP(Tabela2[[#This Row],[SIEMA]],Siema2025,107,FALSE)</f>
        <v>Não</v>
      </c>
      <c r="BJ661" s="109" t="s">
        <v>7097</v>
      </c>
      <c r="BK661" s="106" t="s">
        <v>2696</v>
      </c>
      <c r="BL661" s="169">
        <v>45916</v>
      </c>
      <c r="BM661" s="110">
        <f ca="1">IF(Tabela2[[#This Row],[Data de atendimento do Ibama (considerar o primeiro documento/ação)]]="",_xlfn.DAYS(TODAY(),J661),_xlfn.DAYS(Tabela2[[#This Row],[Data de atendimento do Ibama (considerar o primeiro documento/ação)]],J661))</f>
        <v>2</v>
      </c>
      <c r="BN661" s="110" t="str">
        <f>IF(Tabela2[[#This Row],[Atendido pelo Ibama ("Não" ou "Sim")]]="Não","Preencher", IF(Tabela2[[#This Row],[Atendido pelo Ibama ("Não" ou "Sim")]]="Sim","NA",""))</f>
        <v>NA</v>
      </c>
      <c r="BO661" s="116" t="s">
        <v>7098</v>
      </c>
      <c r="BP661" s="110" t="str">
        <f>IF(Tabela2[[#This Row],[Forma de atendimento (primeiro documento/ação)]]= "Outros (especificar)", "PREENCHER","NA")</f>
        <v>NA</v>
      </c>
      <c r="BQ661" s="108" t="s">
        <v>123</v>
      </c>
      <c r="BR661" s="110" t="str">
        <f>IF(Tabela2[[#This Row],[Equipe do Ibama foi a campo? Houve sobrevoo do Poseidon?]] = "Sim", "PREENCHER","NA")</f>
        <v>NA</v>
      </c>
      <c r="BS661" s="110" t="str">
        <f>IF(Tabela2[[#This Row],[Se sim, foi emitida Ordem de Emergência? (informações vinculada à coluna CK)]] = "Sim", "PREENCHER","NA")</f>
        <v>NA</v>
      </c>
      <c r="BT661" s="110" t="s">
        <v>7099</v>
      </c>
      <c r="BU661" s="110" t="s">
        <v>2696</v>
      </c>
      <c r="BV661" s="110" t="s">
        <v>123</v>
      </c>
      <c r="BW661" s="110" t="s">
        <v>2696</v>
      </c>
      <c r="BX661" s="108" t="s">
        <v>7727</v>
      </c>
      <c r="BY661" s="143">
        <v>46064</v>
      </c>
      <c r="BZ661" s="106">
        <f>IF(Tabela2[[#This Row],[Data do documento de encerramento]]="NA","NA",IF(Tabela2[[#This Row],[Data do documento de encerramento]]="","Pendente de conclusão/ encerramento",_xlfn.DAYS(Tabela2[[#This Row],[Data do documento de encerramento]],J661)))</f>
        <v>150</v>
      </c>
      <c r="CA661" s="109" t="s">
        <v>9558</v>
      </c>
      <c r="CB661" s="109"/>
      <c r="CC661" s="109"/>
      <c r="CD661" s="109"/>
      <c r="CE661" s="109"/>
      <c r="CF661" s="109"/>
    </row>
    <row r="662" spans="1:84" ht="76.5">
      <c r="A662" s="172">
        <v>202591664843</v>
      </c>
      <c r="B662" s="120" t="s">
        <v>9559</v>
      </c>
      <c r="C662" s="110" t="s">
        <v>7133</v>
      </c>
      <c r="D662" s="108" t="s">
        <v>637</v>
      </c>
      <c r="E662" s="29" t="s">
        <v>9339</v>
      </c>
      <c r="F662" s="108"/>
      <c r="G662" s="108" t="s">
        <v>9560</v>
      </c>
      <c r="H662" s="108" t="s">
        <v>9341</v>
      </c>
      <c r="I662" s="106" t="str">
        <f>VLOOKUP(Tabela2[[#This Row],[SIEMA]],Siema2025,19,FALSE)</f>
        <v>Campos</v>
      </c>
      <c r="J662" s="107">
        <f>VLOOKUP(Tabela2[[#This Row],[SIEMA]],Siema2025,2,FALSE)</f>
        <v>45914</v>
      </c>
      <c r="K662" s="107" t="str">
        <f>VLOOKUP(Tabela2[[#This Row],[SIEMA]],Siema2025,16,FALSE)</f>
        <v>Domingo</v>
      </c>
      <c r="L662" s="108" t="str">
        <f>IF(Tabela2[[#This Row],[Data]]="","Sem Informação",VLOOKUP(MONTH(Tabela2[[#This Row],[Data]]),'[1]Validação de dados'!$I$1:$J$13,2,0))</f>
        <v>Setembro</v>
      </c>
      <c r="M662" s="106">
        <f>YEAR(Tabela2[[#This Row],[Data]])</f>
        <v>2025</v>
      </c>
      <c r="N662" s="107" t="str">
        <f>VLOOKUP(Tabela2[[#This Row],[SIEMA]],Siema2025,17,FALSE)</f>
        <v>Noturno</v>
      </c>
      <c r="O662" s="107" t="s">
        <v>111</v>
      </c>
      <c r="P662" s="106"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62" s="106" t="s">
        <v>637</v>
      </c>
      <c r="R662" t="s">
        <v>7194</v>
      </c>
      <c r="S662" s="109" t="s">
        <v>7138</v>
      </c>
      <c r="T662" t="s">
        <v>9561</v>
      </c>
      <c r="U662" s="106" t="s">
        <v>7109</v>
      </c>
      <c r="V662" s="106" t="str">
        <f>IF(Q662="","",IF(ISNUMBER(Q662)=FALSE,"Não se aplica",IFERROR(VLOOKUP(Q662,Produtos!$A$1:$C$2319,3,FALSE),"Não Cadastrado")))</f>
        <v>Não se aplica</v>
      </c>
      <c r="W662" s="106"/>
      <c r="X662" s="115"/>
      <c r="Y662" s="111" t="str">
        <f>IF(W662="","", IF(W662="NC","", IF(W662="NE","", IF(W662="NA","",IFERROR(VLOOKUP(W662,Produtos!$A$1:$C$2319,2,FALSE),"Não Cadastrado")))))</f>
        <v/>
      </c>
      <c r="Z662" s="106"/>
      <c r="AA662" s="106"/>
      <c r="AB662" s="106" t="str">
        <f>IF(W662="","",IF(ISNUMBER(W662)=FALSE,"Não se aplica",IFERROR(VLOOKUP(W662,Produtos!$A$1:$C$2319,3,FALSE),"Não Cadastrado")))</f>
        <v/>
      </c>
      <c r="AC662" s="106"/>
      <c r="AD662" s="110" t="str">
        <f>IF(Tabela2[[#This Row],[Origem do acidente]] = "Plataforma", "PREENCHER","NA")</f>
        <v>PREENCHER</v>
      </c>
      <c r="AE662" s="109" t="str">
        <f>IF(AC662="","", IF(AC662="NC","", IF(AC662="NE","", IF(AC662="NA","",IFERROR(VLOOKUP(AC662,Produtos!$A$1:$C$2319,2,FALSE),"Não Cadastrado")))))</f>
        <v/>
      </c>
      <c r="AF662" s="106"/>
      <c r="AG662" s="106"/>
      <c r="AH662" s="106" t="str">
        <f>IF(AC662="","",IF(ISNUMBER(AC662)=FALSE,"Não se aplica",IFERROR(VLOOKUP(AC662,Produtos!$A$1:$C$2319,3,FALSE),"Não Cadastrado")))</f>
        <v/>
      </c>
      <c r="AI662" s="106"/>
      <c r="AJ662" s="106" t="str">
        <f>VLOOKUP(Tabela2[[#This Row],[SIEMA]],Siema2025,26,FALSE)</f>
        <v>Falha de estanqueidade da hot line do BOP. Falha elétrica.</v>
      </c>
      <c r="AK662" s="109" t="s">
        <v>7271</v>
      </c>
      <c r="AL662" s="109" t="s">
        <v>7219</v>
      </c>
      <c r="AM662" s="109"/>
      <c r="AN662" s="110" t="str">
        <f>VLOOKUP(Tabela2[[#This Row],[SIEMA]],Siema2025,51,FALSE)</f>
        <v/>
      </c>
      <c r="AO662" s="110" t="str">
        <f>VLOOKUP(Tabela2[[#This Row],[SIEMA]],Siema2025,53,FALSE)</f>
        <v/>
      </c>
      <c r="AP662" s="110" t="str">
        <f>VLOOKUP(Tabela2[[#This Row],[SIEMA]],Siema2025,55,FALSE)</f>
        <v/>
      </c>
      <c r="AQ662" s="110" t="str">
        <f>VLOOKUP(Tabela2[[#This Row],[SIEMA]],Siema2025,57,FALSE)</f>
        <v/>
      </c>
      <c r="AR662" s="110" t="str">
        <f>VLOOKUP(Tabela2[[#This Row],[SIEMA]],Siema2025,59,FALSE)</f>
        <v/>
      </c>
      <c r="AS662" s="110" t="str">
        <f>VLOOKUP(Tabela2[[#This Row],[SIEMA]],Siema2025,61,FALSE)</f>
        <v>X</v>
      </c>
      <c r="AT662" s="110" t="str">
        <f>VLOOKUP(Tabela2[[#This Row],[SIEMA]],Siema2025,63,FALSE)</f>
        <v/>
      </c>
      <c r="AU662" s="110" t="str">
        <f>VLOOKUP(Tabela2[[#This Row],[SIEMA]],Siema2025,65,FALSE)</f>
        <v/>
      </c>
      <c r="AV662" s="110" t="str">
        <f>VLOOKUP(Tabela2[[#This Row],[SIEMA]],Siema2025,67,FALSE)</f>
        <v/>
      </c>
      <c r="AW662" s="110" t="str">
        <f>VLOOKUP(Tabela2[[#This Row],[SIEMA]],Siema2025,69,FALSE)</f>
        <v/>
      </c>
      <c r="AX662" s="110" t="str">
        <f>VLOOKUP(Tabela2[[#This Row],[SIEMA]],Siema2025,71,FALSE)</f>
        <v/>
      </c>
      <c r="AY662" s="110" t="str">
        <f>VLOOKUP(Tabela2[[#This Row],[SIEMA]],Siema2025,73,FALSE)</f>
        <v/>
      </c>
      <c r="AZ662" s="110" t="str">
        <f>VLOOKUP(Tabela2[[#This Row],[SIEMA]],Siema2025,75,FALSE)</f>
        <v/>
      </c>
      <c r="BA662" s="110" t="str">
        <f>VLOOKUP(Tabela2[[#This Row],[SIEMA]],Siema2025,77,FALSE)</f>
        <v/>
      </c>
      <c r="BB662" s="110" t="str">
        <f>VLOOKUP(Tabela2[[#This Row],[SIEMA]],Siema2025,79,FALSE)</f>
        <v/>
      </c>
      <c r="BC662" s="110" t="str">
        <f>IF(Tabela2[[#This Row],[Outro(s) ]] = "X", "PREENCHER","NA")</f>
        <v>NA</v>
      </c>
      <c r="BD662" s="110" t="str">
        <f>VLOOKUP(Tabela2[[#This Row],[SIEMA]],Siema2025,82,FALSE)</f>
        <v/>
      </c>
      <c r="BE662" s="110" t="str">
        <f>VLOOKUP(Tabela2[[#This Row],[SIEMA]],Siema2025,81,FALSE)</f>
        <v/>
      </c>
      <c r="BF662" s="112" t="str">
        <f>VLOOKUP(Tabela2[[#This Row],[SIEMA]],Siema2025,28,FALSE)</f>
        <v>Petrobras</v>
      </c>
      <c r="BG662" s="112"/>
      <c r="BH662" s="113" t="str">
        <f>VLOOKUP(Tabela2[[#This Row],[SIEMA]],Siema2025,29,FALSE)</f>
        <v>33000167100750</v>
      </c>
      <c r="BI662" s="114" t="str">
        <f>VLOOKUP(Tabela2[[#This Row],[SIEMA]],Siema2025,107,FALSE)</f>
        <v>Não</v>
      </c>
      <c r="BJ662" s="109" t="s">
        <v>7097</v>
      </c>
      <c r="BK662" s="106" t="s">
        <v>2696</v>
      </c>
      <c r="BL662" s="143">
        <v>45978</v>
      </c>
      <c r="BM662" s="110">
        <f ca="1">IF(Tabela2[[#This Row],[Data de atendimento do Ibama (considerar o primeiro documento/ação)]]="",_xlfn.DAYS(TODAY(),J662),_xlfn.DAYS(Tabela2[[#This Row],[Data de atendimento do Ibama (considerar o primeiro documento/ação)]],J662))</f>
        <v>64</v>
      </c>
      <c r="BN662" s="110" t="str">
        <f>IF(Tabela2[[#This Row],[Atendido pelo Ibama ("Não" ou "Sim")]]="Não","Preencher", IF(Tabela2[[#This Row],[Atendido pelo Ibama ("Não" ou "Sim")]]="Sim","NA",""))</f>
        <v>NA</v>
      </c>
      <c r="BO662" s="116" t="s">
        <v>7139</v>
      </c>
      <c r="BP662" s="110" t="str">
        <f>IF(Tabela2[[#This Row],[Forma de atendimento (primeiro documento/ação)]]= "Outros (especificar)", "PREENCHER","NA")</f>
        <v>NA</v>
      </c>
      <c r="BQ662" s="108" t="s">
        <v>123</v>
      </c>
      <c r="BR662" s="110" t="str">
        <f>IF(Tabela2[[#This Row],[Equipe do Ibama foi a campo? Houve sobrevoo do Poseidon?]] = "Sim", "PREENCHER","NA")</f>
        <v>NA</v>
      </c>
      <c r="BS662" s="110" t="str">
        <f>IF(Tabela2[[#This Row],[Se sim, foi emitida Ordem de Emergência? (informações vinculada à coluna CK)]] = "Sim", "PREENCHER","NA")</f>
        <v>NA</v>
      </c>
      <c r="BT662" s="110" t="s">
        <v>7099</v>
      </c>
      <c r="BU662" s="110" t="s">
        <v>123</v>
      </c>
      <c r="BV662" s="110" t="s">
        <v>123</v>
      </c>
      <c r="BW662" s="110" t="s">
        <v>123</v>
      </c>
      <c r="BX662" s="108"/>
      <c r="BY662" s="108"/>
      <c r="BZ662" s="106" t="str">
        <f>IF(Tabela2[[#This Row],[Data do documento de encerramento]]="NA","NA",IF(Tabela2[[#This Row],[Data do documento de encerramento]]="","Pendente de conclusão/ encerramento",_xlfn.DAYS(Tabela2[[#This Row],[Data do documento de encerramento]],J662)))</f>
        <v>Pendente de conclusão/ encerramento</v>
      </c>
      <c r="CA662" s="109"/>
      <c r="CB662" s="109"/>
      <c r="CC662" s="292" t="s">
        <v>7196</v>
      </c>
      <c r="CD662" s="109" t="s">
        <v>123</v>
      </c>
      <c r="CE662" s="109" t="s">
        <v>123</v>
      </c>
      <c r="CF662" s="109" t="s">
        <v>7141</v>
      </c>
    </row>
    <row r="663" spans="1:84" ht="30.75">
      <c r="A663" s="172">
        <v>202591736023</v>
      </c>
      <c r="B663" s="173" t="s">
        <v>9562</v>
      </c>
      <c r="C663" s="110" t="s">
        <v>7133</v>
      </c>
      <c r="D663" s="108" t="s">
        <v>637</v>
      </c>
      <c r="E663" s="108" t="s">
        <v>5911</v>
      </c>
      <c r="F663" s="108"/>
      <c r="G663" s="108" t="s">
        <v>7503</v>
      </c>
      <c r="H663" s="108" t="s">
        <v>7504</v>
      </c>
      <c r="I663" s="106" t="str">
        <f>VLOOKUP(Tabela2[[#This Row],[SIEMA]],Siema2025,19,FALSE)</f>
        <v>Campos</v>
      </c>
      <c r="J663" s="107">
        <f>VLOOKUP(Tabela2[[#This Row],[SIEMA]],Siema2025,2,FALSE)</f>
        <v>45915</v>
      </c>
      <c r="K663" s="107" t="str">
        <f>VLOOKUP(Tabela2[[#This Row],[SIEMA]],Siema2025,16,FALSE)</f>
        <v>Segunda</v>
      </c>
      <c r="L663" s="108" t="str">
        <f>IF(Tabela2[[#This Row],[Data]]="","Sem Informação",VLOOKUP(MONTH(Tabela2[[#This Row],[Data]]),'[1]Validação de dados'!$I$1:$J$13,2,0))</f>
        <v>Setembro</v>
      </c>
      <c r="M663" s="106">
        <f>YEAR(Tabela2[[#This Row],[Data]])</f>
        <v>2025</v>
      </c>
      <c r="N663" s="107" t="str">
        <f>VLOOKUP(Tabela2[[#This Row],[SIEMA]],Siema2025,17,FALSE)</f>
        <v>Vespertino</v>
      </c>
      <c r="O663" s="107" t="s">
        <v>111</v>
      </c>
      <c r="P663" s="106" t="str">
        <f>VLOOKUP(Tabela2[[#This Row],[SIEMA]],Siema2025,21,FALSE)</f>
        <v/>
      </c>
      <c r="Q663">
        <v>3082</v>
      </c>
      <c r="R663" s="106" t="s">
        <v>1714</v>
      </c>
      <c r="S663" s="106" t="s">
        <v>1714</v>
      </c>
      <c r="T663" s="106">
        <v>2.0000000000000002E-5</v>
      </c>
      <c r="U663" s="106" t="s">
        <v>7109</v>
      </c>
      <c r="V663" s="106">
        <f>IF(Q663="","",IF(ISNUMBER(Q663)=FALSE,"Não se aplica",IFERROR(VLOOKUP(Q663,Produtos!$A$1:$C$2319,3,FALSE),"Não Cadastrado")))</f>
        <v>9</v>
      </c>
      <c r="W663" s="106" t="str">
        <f>VLOOKUP(Tabela2[[#This Row],[SIEMA]],Siema2025,10,FALSE)</f>
        <v/>
      </c>
      <c r="X663" s="115"/>
      <c r="Y663" s="111" t="str">
        <f>IF(W663="","", IF(W663="NC","", IF(W663="NE","", IF(W663="NA","",IFERROR(VLOOKUP(W663,Produtos!$A$1:$C$2319,2,FALSE),"Não Cadastrado")))))</f>
        <v/>
      </c>
      <c r="Z663" s="106" t="str">
        <f>VLOOKUP(Tabela2[[#This Row],[SIEMA]],Siema2025,11,FALSE)</f>
        <v xml:space="preserve"> </v>
      </c>
      <c r="AA663" s="106" t="str">
        <f>VLOOKUP(Tabela2[[#This Row],[SIEMA]],Siema2025,12,FALSE)</f>
        <v xml:space="preserve"> </v>
      </c>
      <c r="AB663" s="106" t="str">
        <f>IF(W663="","",IF(ISNUMBER(W663)=FALSE,"Não se aplica",IFERROR(VLOOKUP(W663,Produtos!$A$1:$C$2319,3,FALSE),"Não Cadastrado")))</f>
        <v/>
      </c>
      <c r="AC663" s="106"/>
      <c r="AD663" s="110"/>
      <c r="AE663" s="109" t="str">
        <f>IF(AC663="","", IF(AC663="NC","", IF(AC663="NE","", IF(AC663="NA","",IFERROR(VLOOKUP(AC663,Produtos!$A$1:$C$2319,2,FALSE),"Não Cadastrado")))))</f>
        <v/>
      </c>
      <c r="AF663" s="106"/>
      <c r="AG663" s="106"/>
      <c r="AH663" s="106" t="str">
        <f>IF(AC663="","",IF(ISNUMBER(AC663)=FALSE,"Não se aplica",IFERROR(VLOOKUP(AC663,Produtos!$A$1:$C$2319,3,FALSE),"Não Cadastrado")))</f>
        <v/>
      </c>
      <c r="AI663" s="106"/>
      <c r="AJ663" s="106" t="str">
        <f>VLOOKUP(Tabela2[[#This Row],[SIEMA]],Siema2025,26,FALSE)</f>
        <v>Em investigação.</v>
      </c>
      <c r="AK663" s="109" t="s">
        <v>6834</v>
      </c>
      <c r="AL663" s="109"/>
      <c r="AM663" s="109"/>
      <c r="AN663" s="110" t="str">
        <f>VLOOKUP(Tabela2[[#This Row],[SIEMA]],Siema2025,51,FALSE)</f>
        <v/>
      </c>
      <c r="AO663" s="110" t="str">
        <f>VLOOKUP(Tabela2[[#This Row],[SIEMA]],Siema2025,53,FALSE)</f>
        <v/>
      </c>
      <c r="AP663" s="110" t="str">
        <f>VLOOKUP(Tabela2[[#This Row],[SIEMA]],Siema2025,55,FALSE)</f>
        <v/>
      </c>
      <c r="AQ663" s="110" t="str">
        <f>VLOOKUP(Tabela2[[#This Row],[SIEMA]],Siema2025,57,FALSE)</f>
        <v/>
      </c>
      <c r="AR663" s="110" t="str">
        <f>VLOOKUP(Tabela2[[#This Row],[SIEMA]],Siema2025,59,FALSE)</f>
        <v/>
      </c>
      <c r="AS663" s="110" t="str">
        <f>VLOOKUP(Tabela2[[#This Row],[SIEMA]],Siema2025,61,FALSE)</f>
        <v>X</v>
      </c>
      <c r="AT663" s="110" t="str">
        <f>VLOOKUP(Tabela2[[#This Row],[SIEMA]],Siema2025,63,FALSE)</f>
        <v/>
      </c>
      <c r="AU663" s="110" t="str">
        <f>VLOOKUP(Tabela2[[#This Row],[SIEMA]],Siema2025,65,FALSE)</f>
        <v/>
      </c>
      <c r="AV663" s="110" t="str">
        <f>VLOOKUP(Tabela2[[#This Row],[SIEMA]],Siema2025,67,FALSE)</f>
        <v/>
      </c>
      <c r="AW663" s="110" t="str">
        <f>VLOOKUP(Tabela2[[#This Row],[SIEMA]],Siema2025,69,FALSE)</f>
        <v/>
      </c>
      <c r="AX663" s="110" t="str">
        <f>VLOOKUP(Tabela2[[#This Row],[SIEMA]],Siema2025,71,FALSE)</f>
        <v/>
      </c>
      <c r="AY663" s="110" t="str">
        <f>VLOOKUP(Tabela2[[#This Row],[SIEMA]],Siema2025,73,FALSE)</f>
        <v/>
      </c>
      <c r="AZ663" s="110" t="str">
        <f>VLOOKUP(Tabela2[[#This Row],[SIEMA]],Siema2025,75,FALSE)</f>
        <v/>
      </c>
      <c r="BA663" s="110" t="str">
        <f>VLOOKUP(Tabela2[[#This Row],[SIEMA]],Siema2025,77,FALSE)</f>
        <v/>
      </c>
      <c r="BB663" s="110" t="str">
        <f>VLOOKUP(Tabela2[[#This Row],[SIEMA]],Siema2025,79,FALSE)</f>
        <v/>
      </c>
      <c r="BC663" s="110" t="str">
        <f>IF(Tabela2[[#This Row],[Outro(s) ]] = "X", "PREENCHER","NA")</f>
        <v>NA</v>
      </c>
      <c r="BD663" s="110" t="str">
        <f>VLOOKUP(Tabela2[[#This Row],[SIEMA]],Siema2025,82,FALSE)</f>
        <v/>
      </c>
      <c r="BE663" s="110" t="str">
        <f>VLOOKUP(Tabela2[[#This Row],[SIEMA]],Siema2025,81,FALSE)</f>
        <v/>
      </c>
      <c r="BF663" s="112" t="str">
        <f>VLOOKUP(Tabela2[[#This Row],[SIEMA]],Siema2025,28,FALSE)</f>
        <v>PERENCO PETRÓLEO E GÁS DO BRASIL LTDA</v>
      </c>
      <c r="BG663" s="112"/>
      <c r="BH663" s="113" t="str">
        <f>VLOOKUP(Tabela2[[#This Row],[SIEMA]],Siema2025,29,FALSE)</f>
        <v>09309027000135</v>
      </c>
      <c r="BI663" s="114" t="s">
        <v>2696</v>
      </c>
      <c r="BJ663" s="109" t="s">
        <v>7097</v>
      </c>
      <c r="BK663" s="106" t="s">
        <v>2696</v>
      </c>
      <c r="BL663" s="143">
        <v>46065</v>
      </c>
      <c r="BM663" s="110">
        <f ca="1">IF(Tabela2[[#This Row],[Data de atendimento do Ibama (considerar o primeiro documento/ação)]]="",_xlfn.DAYS(TODAY(),J663),_xlfn.DAYS(Tabela2[[#This Row],[Data de atendimento do Ibama (considerar o primeiro documento/ação)]],J663))</f>
        <v>150</v>
      </c>
      <c r="BN663" s="110" t="str">
        <f>IF(Tabela2[[#This Row],[Atendido pelo Ibama ("Não" ou "Sim")]]="Não","Preencher", IF(Tabela2[[#This Row],[Atendido pelo Ibama ("Não" ou "Sim")]]="Sim","NA",""))</f>
        <v>NA</v>
      </c>
      <c r="BO663" s="116" t="s">
        <v>7139</v>
      </c>
      <c r="BP663" s="110" t="str">
        <f>IF(Tabela2[[#This Row],[Forma de atendimento (primeiro documento/ação)]]= "Outros (especificar)", "PREENCHER","NA")</f>
        <v>NA</v>
      </c>
      <c r="BQ663" s="108" t="s">
        <v>123</v>
      </c>
      <c r="BR663" s="110" t="str">
        <f>IF(Tabela2[[#This Row],[Equipe do Ibama foi a campo? Houve sobrevoo do Poseidon?]] = "Sim", "PREENCHER","NA")</f>
        <v>NA</v>
      </c>
      <c r="BS663" s="110" t="str">
        <f>IF(Tabela2[[#This Row],[Se sim, foi emitida Ordem de Emergência? (informações vinculada à coluna CK)]] = "Sim", "PREENCHER","NA")</f>
        <v>NA</v>
      </c>
      <c r="BT663" s="110" t="s">
        <v>7099</v>
      </c>
      <c r="BU663" s="110" t="s">
        <v>123</v>
      </c>
      <c r="BV663" s="110" t="s">
        <v>123</v>
      </c>
      <c r="BW663" s="110" t="s">
        <v>123</v>
      </c>
      <c r="BX663" s="108"/>
      <c r="BY663" s="108"/>
      <c r="BZ663" s="106" t="str">
        <f>IF(Tabela2[[#This Row],[Data do documento de encerramento]]="NA","NA",IF(Tabela2[[#This Row],[Data do documento de encerramento]]="","Pendente de conclusão/ encerramento",_xlfn.DAYS(Tabela2[[#This Row],[Data do documento de encerramento]],J663)))</f>
        <v>Pendente de conclusão/ encerramento</v>
      </c>
      <c r="CA663" s="109" t="s">
        <v>7765</v>
      </c>
      <c r="CB663" s="109"/>
      <c r="CC663" s="109" t="s">
        <v>7189</v>
      </c>
      <c r="CD663" s="109" t="s">
        <v>123</v>
      </c>
      <c r="CE663" s="109" t="s">
        <v>123</v>
      </c>
      <c r="CF663" s="109" t="s">
        <v>7147</v>
      </c>
    </row>
    <row r="664" spans="1:84" ht="45.75" hidden="1">
      <c r="A664" s="172">
        <v>202591657606</v>
      </c>
      <c r="B664" s="173" t="s">
        <v>9563</v>
      </c>
      <c r="C664" s="110" t="str">
        <f>VLOOKUP(Tabela2[[#This Row],[SIEMA]],Siema2025,4,FALSE)</f>
        <v xml:space="preserve"> GO</v>
      </c>
      <c r="D664" s="108" t="str">
        <f>VLOOKUP(Tabela2[[#This Row],[SIEMA]],Siema2025,3,FALSE)</f>
        <v xml:space="preserve">Minaçu </v>
      </c>
      <c r="E664" s="108" t="str">
        <f>VLOOKUP(Tabela2[[#This Row],[SIEMA]],Siema2025,20,FALSE)</f>
        <v>GO-241 KM 320</v>
      </c>
      <c r="F664" s="108" t="s">
        <v>9564</v>
      </c>
      <c r="G664" s="184" t="s">
        <v>9565</v>
      </c>
      <c r="H664" s="108" t="s">
        <v>9566</v>
      </c>
      <c r="I664" s="106" t="s">
        <v>7118</v>
      </c>
      <c r="J664" s="107">
        <f>VLOOKUP(Tabela2[[#This Row],[SIEMA]],Siema2025,2,FALSE)</f>
        <v>45916</v>
      </c>
      <c r="K664" s="107" t="str">
        <f>VLOOKUP(Tabela2[[#This Row],[SIEMA]],Siema2025,16,FALSE)</f>
        <v>Terça</v>
      </c>
      <c r="L664" s="108" t="str">
        <f>IF(Tabela2[[#This Row],[Data]]="","Sem Informação",VLOOKUP(MONTH(Tabela2[[#This Row],[Data]]),'[1]Validação de dados'!$I$1:$J$13,2,0))</f>
        <v>Setembro</v>
      </c>
      <c r="M664" s="106">
        <f>YEAR(Tabela2[[#This Row],[Data]])</f>
        <v>2025</v>
      </c>
      <c r="N664" s="107" t="str">
        <f>VLOOKUP(Tabela2[[#This Row],[SIEMA]],Siema2025,17,FALSE)</f>
        <v>Matutino</v>
      </c>
      <c r="O664" s="107" t="str">
        <f>VLOOKUP(Tabela2[[#This Row],[SIEMA]],Siema2025,5,FALSE)</f>
        <v>Rodovia</v>
      </c>
      <c r="P664" s="106" t="str">
        <f>VLOOKUP(Tabela2[[#This Row],[SIEMA]],Siema2025,21,FALSE)</f>
        <v>Acidente Rodoviário GO-241</v>
      </c>
      <c r="Q664" s="106">
        <v>2590</v>
      </c>
      <c r="R664" s="106" t="str">
        <f>VLOOKUP(Tabela2[[#This Row],[SIEMA]],Siema2025,10,FALSE)</f>
        <v/>
      </c>
      <c r="S664" s="109" t="str">
        <f>IF(Q664="","", IF(Q664="NC","", IF(Q664="NE","", IF(Q664="NA","",IFERROR(VLOOKUP(Q664,[1]Produtos!$A$1:$C$2319,2,FALSE),"Não Cadastrado")))))</f>
        <v>AMIANTOS, CRISOTILIA</v>
      </c>
      <c r="T664" s="106">
        <v>38.25</v>
      </c>
      <c r="U664" s="106" t="s">
        <v>7120</v>
      </c>
      <c r="V664" s="106">
        <f>IF(Q664="","",IF(ISNUMBER(Q664)=FALSE,"Não se aplica",IFERROR(VLOOKUP(Q664,Produtos!$A$1:$C$2319,3,FALSE),"Não Cadastrado")))</f>
        <v>9</v>
      </c>
      <c r="W664" s="106" t="str">
        <f>VLOOKUP(Tabela2[[#This Row],[SIEMA]],Siema2025,10,FALSE)</f>
        <v/>
      </c>
      <c r="X664" s="115" t="str">
        <f>IF(Tabela2[[#This Row],[Origem do acidente]] = "Plataforma", "PREENCHER","NA")</f>
        <v>NA</v>
      </c>
      <c r="Y664" s="111" t="str">
        <f>IF(W664="","", IF(W664="NC","", IF(W664="NE","", IF(W664="NA","",IFERROR(VLOOKUP(W664,Produtos!$A$1:$C$2319,2,FALSE),"Não Cadastrado")))))</f>
        <v/>
      </c>
      <c r="Z664" s="106" t="str">
        <f>VLOOKUP(Tabela2[[#This Row],[SIEMA]],Siema2025,11,FALSE)</f>
        <v xml:space="preserve"> </v>
      </c>
      <c r="AA664" s="106" t="str">
        <f>VLOOKUP(Tabela2[[#This Row],[SIEMA]],Siema2025,12,FALSE)</f>
        <v xml:space="preserve"> </v>
      </c>
      <c r="AB664" s="106" t="str">
        <f>IF(W664="","",IF(ISNUMBER(W664)=FALSE,"Não se aplica",IFERROR(VLOOKUP(W664,Produtos!$A$1:$C$2319,3,FALSE),"Não Cadastrado")))</f>
        <v/>
      </c>
      <c r="AC664" s="106"/>
      <c r="AD664" s="110" t="str">
        <f>IF(Tabela2[[#This Row],[Origem do acidente]] = "Plataforma", "PREENCHER","NA")</f>
        <v>NA</v>
      </c>
      <c r="AE664" s="109" t="str">
        <f>IF(AC664="","", IF(AC664="NC","", IF(AC664="NE","", IF(AC664="NA","",IFERROR(VLOOKUP(AC664,Produtos!$A$1:$C$2319,2,FALSE),"Não Cadastrado")))))</f>
        <v/>
      </c>
      <c r="AF664" s="106"/>
      <c r="AG664" s="106"/>
      <c r="AH664" s="106" t="str">
        <f>IF(AC664="","",IF(ISNUMBER(AC664)=FALSE,"Não se aplica",IFERROR(VLOOKUP(AC664,Produtos!$A$1:$C$2319,3,FALSE),"Não Cadastrado")))</f>
        <v/>
      </c>
      <c r="AI664" s="106"/>
      <c r="AJ664" s="106" t="s">
        <v>9567</v>
      </c>
      <c r="AK664" s="109" t="s">
        <v>6834</v>
      </c>
      <c r="AL664" s="109" t="s">
        <v>7175</v>
      </c>
      <c r="AM664" s="109"/>
      <c r="AN664" s="110" t="str">
        <f>VLOOKUP(Tabela2[[#This Row],[SIEMA]],Siema2025,51,FALSE)</f>
        <v/>
      </c>
      <c r="AO664" s="110" t="str">
        <f>VLOOKUP(Tabela2[[#This Row],[SIEMA]],Siema2025,53,FALSE)</f>
        <v/>
      </c>
      <c r="AP664" s="110" t="str">
        <f>VLOOKUP(Tabela2[[#This Row],[SIEMA]],Siema2025,55,FALSE)</f>
        <v/>
      </c>
      <c r="AQ664" s="110" t="str">
        <f>VLOOKUP(Tabela2[[#This Row],[SIEMA]],Siema2025,57,FALSE)</f>
        <v/>
      </c>
      <c r="AR664" s="110" t="str">
        <f>VLOOKUP(Tabela2[[#This Row],[SIEMA]],Siema2025,59,FALSE)</f>
        <v/>
      </c>
      <c r="AS664" s="110" t="str">
        <f>VLOOKUP(Tabela2[[#This Row],[SIEMA]],Siema2025,61,FALSE)</f>
        <v/>
      </c>
      <c r="AT664" s="110" t="str">
        <f>VLOOKUP(Tabela2[[#This Row],[SIEMA]],Siema2025,63,FALSE)</f>
        <v/>
      </c>
      <c r="AU664" s="110" t="s">
        <v>7176</v>
      </c>
      <c r="AV664" s="110" t="str">
        <f>VLOOKUP(Tabela2[[#This Row],[SIEMA]],Siema2025,67,FALSE)</f>
        <v/>
      </c>
      <c r="AW664" s="110" t="str">
        <f>VLOOKUP(Tabela2[[#This Row],[SIEMA]],Siema2025,69,FALSE)</f>
        <v/>
      </c>
      <c r="AX664" s="110" t="str">
        <f>VLOOKUP(Tabela2[[#This Row],[SIEMA]],Siema2025,71,FALSE)</f>
        <v/>
      </c>
      <c r="AY664" s="110" t="str">
        <f>VLOOKUP(Tabela2[[#This Row],[SIEMA]],Siema2025,73,FALSE)</f>
        <v/>
      </c>
      <c r="AZ664" s="110" t="str">
        <f>VLOOKUP(Tabela2[[#This Row],[SIEMA]],Siema2025,75,FALSE)</f>
        <v/>
      </c>
      <c r="BA664" s="110" t="str">
        <f>VLOOKUP(Tabela2[[#This Row],[SIEMA]],Siema2025,77,FALSE)</f>
        <v/>
      </c>
      <c r="BB664" s="110"/>
      <c r="BC664" s="110" t="str">
        <f>IF(Tabela2[[#This Row],[Outro(s) ]] = "X", "PREENCHER","NA")</f>
        <v>NA</v>
      </c>
      <c r="BD664" s="110" t="str">
        <f>VLOOKUP(Tabela2[[#This Row],[SIEMA]],Siema2025,82,FALSE)</f>
        <v/>
      </c>
      <c r="BE664" s="110" t="str">
        <f>VLOOKUP(Tabela2[[#This Row],[SIEMA]],Siema2025,81,FALSE)</f>
        <v/>
      </c>
      <c r="BF664" s="112" t="str">
        <f>VLOOKUP(Tabela2[[#This Row],[SIEMA]],Siema2025,28,FALSE)</f>
        <v>MAHNIC OPERADORA LOGÍSTICA LTDA</v>
      </c>
      <c r="BG664" s="112"/>
      <c r="BH664" s="113" t="str">
        <f>VLOOKUP(Tabela2[[#This Row],[SIEMA]],Siema2025,29,FALSE)</f>
        <v>01657287000190</v>
      </c>
      <c r="BI664" s="114" t="s">
        <v>7062</v>
      </c>
      <c r="BJ664" s="109" t="s">
        <v>7097</v>
      </c>
      <c r="BK664" s="106" t="s">
        <v>2696</v>
      </c>
      <c r="BL664" s="143">
        <v>45917</v>
      </c>
      <c r="BM664" s="110">
        <f ca="1">IF(Tabela2[[#This Row],[Data de atendimento do Ibama (considerar o primeiro documento/ação)]]="",_xlfn.DAYS(TODAY(),J664),_xlfn.DAYS(Tabela2[[#This Row],[Data de atendimento do Ibama (considerar o primeiro documento/ação)]],J664))</f>
        <v>1</v>
      </c>
      <c r="BN664" s="110" t="s">
        <v>7118</v>
      </c>
      <c r="BO664" s="116" t="s">
        <v>7098</v>
      </c>
      <c r="BP664" s="110" t="str">
        <f>IF(Tabela2[[#This Row],[Forma de atendimento (primeiro documento/ação)]]= "Outros (especificar)", "PREENCHER","NA")</f>
        <v>NA</v>
      </c>
      <c r="BQ664" s="108" t="s">
        <v>7062</v>
      </c>
      <c r="BR664" s="110" t="s">
        <v>2696</v>
      </c>
      <c r="BS664" s="110" t="s">
        <v>123</v>
      </c>
      <c r="BT664" s="110" t="s">
        <v>7099</v>
      </c>
      <c r="BU664" s="110" t="s">
        <v>123</v>
      </c>
      <c r="BV664" s="110" t="s">
        <v>123</v>
      </c>
      <c r="BW664" s="110" t="s">
        <v>123</v>
      </c>
      <c r="BX664" s="108" t="s">
        <v>7119</v>
      </c>
      <c r="BY664" s="108"/>
      <c r="BZ664" s="106" t="str">
        <f>IF(Tabela2[[#This Row],[Data do documento de encerramento]]="NA","NA",IF(Tabela2[[#This Row],[Data do documento de encerramento]]="","Pendente de conclusão/ encerramento",_xlfn.DAYS(Tabela2[[#This Row],[Data do documento de encerramento]],J664)))</f>
        <v>Pendente de conclusão/ encerramento</v>
      </c>
      <c r="CA664" s="109" t="s">
        <v>9568</v>
      </c>
      <c r="CB664" s="109"/>
      <c r="CC664" s="117"/>
      <c r="CD664" s="109"/>
      <c r="CE664" s="109"/>
      <c r="CF664" s="109"/>
    </row>
    <row r="665" spans="1:84" ht="30.75" hidden="1">
      <c r="A665" s="172">
        <v>202591839614</v>
      </c>
      <c r="B665" s="173" t="s">
        <v>9569</v>
      </c>
      <c r="C665" s="110" t="str">
        <f>VLOOKUP(Tabela2[[#This Row],[SIEMA]],Siema2025,4,FALSE)</f>
        <v xml:space="preserve"> CE</v>
      </c>
      <c r="D665" s="108" t="str">
        <f>VLOOKUP(Tabela2[[#This Row],[SIEMA]],Siema2025,3,FALSE)</f>
        <v xml:space="preserve">Aquiraz </v>
      </c>
      <c r="E665" s="108" t="str">
        <f>VLOOKUP(Tabela2[[#This Row],[SIEMA]],Siema2025,20,FALSE)</f>
        <v>Praia do Porto das Dunas</v>
      </c>
      <c r="F665" s="108" t="s">
        <v>9570</v>
      </c>
      <c r="G665" s="108" t="s">
        <v>9571</v>
      </c>
      <c r="H665" s="108" t="s">
        <v>9572</v>
      </c>
      <c r="I665" s="106" t="str">
        <f>VLOOKUP(Tabela2[[#This Row],[SIEMA]],Siema2025,19,FALSE)</f>
        <v/>
      </c>
      <c r="J665" s="107">
        <f>VLOOKUP(Tabela2[[#This Row],[SIEMA]],Siema2025,2,FALSE)</f>
        <v>45916</v>
      </c>
      <c r="K665" s="107" t="str">
        <f>VLOOKUP(Tabela2[[#This Row],[SIEMA]],Siema2025,16,FALSE)</f>
        <v>Terça</v>
      </c>
      <c r="L665" s="108" t="str">
        <f>IF(Tabela2[[#This Row],[Data]]="","Sem Informação",VLOOKUP(MONTH(Tabela2[[#This Row],[Data]]),'[1]Validação de dados'!$I$1:$J$13,2,0))</f>
        <v>Setembro</v>
      </c>
      <c r="M665" s="106">
        <f>YEAR(Tabela2[[#This Row],[Data]])</f>
        <v>2025</v>
      </c>
      <c r="N665" s="107" t="str">
        <f>VLOOKUP(Tabela2[[#This Row],[SIEMA]],Siema2025,17,FALSE)</f>
        <v>Matutino</v>
      </c>
      <c r="O665" s="107" t="s">
        <v>7236</v>
      </c>
      <c r="P665" s="106" t="str">
        <f>VLOOKUP(Tabela2[[#This Row],[SIEMA]],Siema2025,21,FALSE)</f>
        <v>Mancha de Origem Desconhecida (MOD)</v>
      </c>
      <c r="Q665" s="106">
        <v>1267</v>
      </c>
      <c r="R665" s="106" t="str">
        <f>VLOOKUP(Tabela2[[#This Row],[SIEMA]],Siema2025,10,FALSE)</f>
        <v/>
      </c>
      <c r="S665" s="109" t="str">
        <f>IF(Q665="","", IF(Q665="NC","", IF(Q665="NE","", IF(Q665="NA","",IFERROR(VLOOKUP(Q665,[1]Produtos!$A$1:$C$2319,2,FALSE),"Não Cadastrado")))))</f>
        <v>PETRÓLEO CRU</v>
      </c>
      <c r="T665" s="106" t="str">
        <f>VLOOKUP(Tabela2[[#This Row],[SIEMA]],Siema2025,11,FALSE)</f>
        <v xml:space="preserve"> </v>
      </c>
      <c r="U665" s="106" t="str">
        <f>VLOOKUP(Tabela2[[#This Row],[SIEMA]],Siema2025,12,FALSE)</f>
        <v xml:space="preserve"> </v>
      </c>
      <c r="V665" s="106">
        <f>IF(Q665="","",IF(ISNUMBER(Q665)=FALSE,"Não se aplica",IFERROR(VLOOKUP(Q665,Produtos!$A$1:$C$2319,3,FALSE),"Não Cadastrado")))</f>
        <v>3</v>
      </c>
      <c r="W665" s="106" t="str">
        <f>VLOOKUP(Tabela2[[#This Row],[SIEMA]],Siema2025,10,FALSE)</f>
        <v/>
      </c>
      <c r="X665" s="115" t="str">
        <f>IF(Tabela2[[#This Row],[Origem do acidente]] = "Plataforma", "PREENCHER","NA")</f>
        <v>NA</v>
      </c>
      <c r="Y665" s="111" t="str">
        <f>IF(W665="","", IF(W665="NC","", IF(W665="NE","", IF(W665="NA","",IFERROR(VLOOKUP(W665,Produtos!$A$1:$C$2319,2,FALSE),"Não Cadastrado")))))</f>
        <v/>
      </c>
      <c r="Z665" s="106" t="str">
        <f>VLOOKUP(Tabela2[[#This Row],[SIEMA]],Siema2025,11,FALSE)</f>
        <v xml:space="preserve"> </v>
      </c>
      <c r="AA665" s="106" t="str">
        <f>VLOOKUP(Tabela2[[#This Row],[SIEMA]],Siema2025,12,FALSE)</f>
        <v xml:space="preserve"> </v>
      </c>
      <c r="AB665" s="106" t="str">
        <f>IF(W665="","",IF(ISNUMBER(W665)=FALSE,"Não se aplica",IFERROR(VLOOKUP(W665,Produtos!$A$1:$C$2319,3,FALSE),"Não Cadastrado")))</f>
        <v/>
      </c>
      <c r="AC665" s="106"/>
      <c r="AD665" s="110" t="str">
        <f>IF(Tabela2[[#This Row],[Origem do acidente]] = "Plataforma", "PREENCHER","NA")</f>
        <v>NA</v>
      </c>
      <c r="AE665" s="109" t="str">
        <f>IF(AC665="","", IF(AC665="NC","", IF(AC665="NE","", IF(AC665="NA","",IFERROR(VLOOKUP(AC665,Produtos!$A$1:$C$2319,2,FALSE),"Não Cadastrado")))))</f>
        <v/>
      </c>
      <c r="AF665" s="106"/>
      <c r="AG665" s="106"/>
      <c r="AH665" s="106" t="str">
        <f>IF(AC665="","",IF(ISNUMBER(AC665)=FALSE,"Não se aplica",IFERROR(VLOOKUP(AC665,Produtos!$A$1:$C$2319,3,FALSE),"Não Cadastrado")))</f>
        <v/>
      </c>
      <c r="AI665" s="106"/>
      <c r="AJ665" s="106" t="str">
        <f>VLOOKUP(Tabela2[[#This Row],[SIEMA]],Siema2025,26,FALSE)</f>
        <v/>
      </c>
      <c r="AK665" s="109"/>
      <c r="AL665" s="109"/>
      <c r="AM665" s="109"/>
      <c r="AN665" s="110" t="str">
        <f>VLOOKUP(Tabela2[[#This Row],[SIEMA]],Siema2025,51,FALSE)</f>
        <v/>
      </c>
      <c r="AO665" s="110" t="str">
        <f>VLOOKUP(Tabela2[[#This Row],[SIEMA]],Siema2025,53,FALSE)</f>
        <v/>
      </c>
      <c r="AP665" s="110" t="str">
        <f>VLOOKUP(Tabela2[[#This Row],[SIEMA]],Siema2025,55,FALSE)</f>
        <v/>
      </c>
      <c r="AQ665" s="110" t="str">
        <f>VLOOKUP(Tabela2[[#This Row],[SIEMA]],Siema2025,57,FALSE)</f>
        <v/>
      </c>
      <c r="AR665" s="110" t="str">
        <f>VLOOKUP(Tabela2[[#This Row],[SIEMA]],Siema2025,59,FALSE)</f>
        <v/>
      </c>
      <c r="AS665" s="110" t="str">
        <f>VLOOKUP(Tabela2[[#This Row],[SIEMA]],Siema2025,61,FALSE)</f>
        <v/>
      </c>
      <c r="AT665" s="110" t="str">
        <f>VLOOKUP(Tabela2[[#This Row],[SIEMA]],Siema2025,63,FALSE)</f>
        <v>X</v>
      </c>
      <c r="AU665" s="110" t="str">
        <f>VLOOKUP(Tabela2[[#This Row],[SIEMA]],Siema2025,65,FALSE)</f>
        <v/>
      </c>
      <c r="AV665" s="110" t="str">
        <f>VLOOKUP(Tabela2[[#This Row],[SIEMA]],Siema2025,67,FALSE)</f>
        <v/>
      </c>
      <c r="AW665" s="110" t="str">
        <f>VLOOKUP(Tabela2[[#This Row],[SIEMA]],Siema2025,69,FALSE)</f>
        <v/>
      </c>
      <c r="AX665" s="110" t="str">
        <f>VLOOKUP(Tabela2[[#This Row],[SIEMA]],Siema2025,71,FALSE)</f>
        <v/>
      </c>
      <c r="AY665" s="110" t="str">
        <f>VLOOKUP(Tabela2[[#This Row],[SIEMA]],Siema2025,73,FALSE)</f>
        <v/>
      </c>
      <c r="AZ665" s="110" t="str">
        <f>VLOOKUP(Tabela2[[#This Row],[SIEMA]],Siema2025,75,FALSE)</f>
        <v/>
      </c>
      <c r="BA665" s="110" t="str">
        <f>VLOOKUP(Tabela2[[#This Row],[SIEMA]],Siema2025,77,FALSE)</f>
        <v/>
      </c>
      <c r="BB665" s="110" t="str">
        <f>VLOOKUP(Tabela2[[#This Row],[SIEMA]],Siema2025,79,FALSE)</f>
        <v/>
      </c>
      <c r="BC665" s="110" t="str">
        <f>IF(Tabela2[[#This Row],[Outro(s) ]] = "X", "PREENCHER","NA")</f>
        <v>NA</v>
      </c>
      <c r="BD665" s="110" t="str">
        <f>VLOOKUP(Tabela2[[#This Row],[SIEMA]],Siema2025,82,FALSE)</f>
        <v/>
      </c>
      <c r="BE665" s="110" t="str">
        <f>VLOOKUP(Tabela2[[#This Row],[SIEMA]],Siema2025,81,FALSE)</f>
        <v/>
      </c>
      <c r="BF665" s="112" t="str">
        <f>VLOOKUP(Tabela2[[#This Row],[SIEMA]],Siema2025,28,FALSE)</f>
        <v/>
      </c>
      <c r="BG665" s="112"/>
      <c r="BH665" s="113" t="str">
        <f>VLOOKUP(Tabela2[[#This Row],[SIEMA]],Siema2025,29,FALSE)</f>
        <v/>
      </c>
      <c r="BI665" s="114" t="str">
        <f>VLOOKUP(Tabela2[[#This Row],[SIEMA]],Siema2025,107,FALSE)</f>
        <v>Não</v>
      </c>
      <c r="BJ665" s="109" t="s">
        <v>7097</v>
      </c>
      <c r="BK665" s="106" t="s">
        <v>2696</v>
      </c>
      <c r="BL665" s="143">
        <v>45918</v>
      </c>
      <c r="BM665" s="110">
        <f ca="1">IF(Tabela2[[#This Row],[Data de atendimento do Ibama (considerar o primeiro documento/ação)]]="",_xlfn.DAYS(TODAY(),J665),_xlfn.DAYS(Tabela2[[#This Row],[Data de atendimento do Ibama (considerar o primeiro documento/ação)]],J665))</f>
        <v>2</v>
      </c>
      <c r="BN665" s="110" t="str">
        <f>IF(Tabela2[[#This Row],[Atendido pelo Ibama ("Não" ou "Sim")]]="Não","Preencher", IF(Tabela2[[#This Row],[Atendido pelo Ibama ("Não" ou "Sim")]]="Sim","NA",""))</f>
        <v>NA</v>
      </c>
      <c r="BO665" s="116" t="s">
        <v>7098</v>
      </c>
      <c r="BP665" s="110" t="str">
        <f>IF(Tabela2[[#This Row],[Forma de atendimento (primeiro documento/ação)]]= "Outros (especificar)", "PREENCHER","NA")</f>
        <v>NA</v>
      </c>
      <c r="BQ665" s="108" t="s">
        <v>2696</v>
      </c>
      <c r="BR665" s="110" t="s">
        <v>2696</v>
      </c>
      <c r="BS665" s="110" t="str">
        <f>IF(Tabela2[[#This Row],[Se sim, foi emitida Ordem de Emergência? (informações vinculada à coluna CK)]] = "Sim", "PREENCHER","NA")</f>
        <v>PREENCHER</v>
      </c>
      <c r="BT665" s="110" t="str">
        <f>IF(Tabela2[[#This Row],[Foi elaborado Relatório de Vistoria pelo Ibama? (informações vinculada à coluna CK)]] = "Sim", "PREENCHER","NA")</f>
        <v>NA</v>
      </c>
      <c r="BU665" s="110" t="s">
        <v>2696</v>
      </c>
      <c r="BV665" s="110" t="s">
        <v>123</v>
      </c>
      <c r="BW665" s="110" t="s">
        <v>123</v>
      </c>
      <c r="BX665" s="108" t="s">
        <v>7113</v>
      </c>
      <c r="BY665" s="143">
        <v>45960</v>
      </c>
      <c r="BZ665" s="106">
        <f>IF(Tabela2[[#This Row],[Data do documento de encerramento]]="NA","NA",IF(Tabela2[[#This Row],[Data do documento de encerramento]]="","Pendente de conclusão/ encerramento",_xlfn.DAYS(Tabela2[[#This Row],[Data do documento de encerramento]],J665)))</f>
        <v>44</v>
      </c>
      <c r="CA665" s="109"/>
      <c r="CB665" s="109"/>
      <c r="CC665" s="109"/>
      <c r="CD665" s="109"/>
      <c r="CE665" s="109"/>
      <c r="CF665" s="109"/>
    </row>
    <row r="666" spans="1:84" ht="60.75">
      <c r="A666" s="172">
        <v>202591850436</v>
      </c>
      <c r="B666" s="173" t="s">
        <v>9573</v>
      </c>
      <c r="C666" s="110" t="s">
        <v>7133</v>
      </c>
      <c r="D666" s="108" t="s">
        <v>637</v>
      </c>
      <c r="E666" s="108" t="s">
        <v>9574</v>
      </c>
      <c r="F666" s="108"/>
      <c r="G666" s="111" t="s">
        <v>9575</v>
      </c>
      <c r="H666" s="108" t="s">
        <v>9576</v>
      </c>
      <c r="I666" s="106" t="str">
        <f>VLOOKUP(Tabela2[[#This Row],[SIEMA]],Siema2025,19,FALSE)</f>
        <v>Campos</v>
      </c>
      <c r="J666" s="107">
        <f>VLOOKUP(Tabela2[[#This Row],[SIEMA]],Siema2025,2,FALSE)</f>
        <v>45916</v>
      </c>
      <c r="K666" s="107" t="str">
        <f>VLOOKUP(Tabela2[[#This Row],[SIEMA]],Siema2025,16,FALSE)</f>
        <v>Terça</v>
      </c>
      <c r="L666" s="108" t="str">
        <f>IF(Tabela2[[#This Row],[Data]]="","Sem Informação",VLOOKUP(MONTH(Tabela2[[#This Row],[Data]]),'[1]Validação de dados'!$I$1:$J$13,2,0))</f>
        <v>Setembro</v>
      </c>
      <c r="M666" s="106">
        <f>YEAR(Tabela2[[#This Row],[Data]])</f>
        <v>2025</v>
      </c>
      <c r="N666" s="107" t="str">
        <f>VLOOKUP(Tabela2[[#This Row],[SIEMA]],Siema2025,17,FALSE)</f>
        <v>Vespertino</v>
      </c>
      <c r="O666" s="107" t="s">
        <v>111</v>
      </c>
      <c r="P666" s="106" t="str">
        <f>VLOOKUP(Tabela2[[#This Row],[SIEMA]],Siema2025,21,FALSE)</f>
        <v/>
      </c>
      <c r="Q666" s="106">
        <v>1267</v>
      </c>
      <c r="R666" s="106" t="s">
        <v>2043</v>
      </c>
      <c r="S666" s="109" t="s">
        <v>2043</v>
      </c>
      <c r="T666" s="106">
        <v>1.0999999999999999E-2</v>
      </c>
      <c r="U666" s="106" t="s">
        <v>7109</v>
      </c>
      <c r="V666" s="106">
        <f>IF(Q666="","",IF(ISNUMBER(Q666)=FALSE,"Não se aplica",IFERROR(VLOOKUP(Q666,Produtos!$A$1:$C$2319,3,FALSE),"Não Cadastrado")))</f>
        <v>3</v>
      </c>
      <c r="W666" s="106" t="str">
        <f>VLOOKUP(Tabela2[[#This Row],[SIEMA]],Siema2025,10,FALSE)</f>
        <v/>
      </c>
      <c r="X666" s="115"/>
      <c r="Y666" s="111" t="str">
        <f>IF(W666="","", IF(W666="NC","", IF(W666="NE","", IF(W666="NA","",IFERROR(VLOOKUP(W666,Produtos!$A$1:$C$2319,2,FALSE),"Não Cadastrado")))))</f>
        <v/>
      </c>
      <c r="Z666" s="106" t="str">
        <f>VLOOKUP(Tabela2[[#This Row],[SIEMA]],Siema2025,11,FALSE)</f>
        <v xml:space="preserve"> </v>
      </c>
      <c r="AA666" s="106" t="str">
        <f>VLOOKUP(Tabela2[[#This Row],[SIEMA]],Siema2025,12,FALSE)</f>
        <v xml:space="preserve"> </v>
      </c>
      <c r="AB666" s="106" t="str">
        <f>IF(W666="","",IF(ISNUMBER(W666)=FALSE,"Não se aplica",IFERROR(VLOOKUP(W666,Produtos!$A$1:$C$2319,3,FALSE),"Não Cadastrado")))</f>
        <v/>
      </c>
      <c r="AC666" s="106"/>
      <c r="AD666" s="110"/>
      <c r="AE666" s="109" t="str">
        <f>IF(AC666="","", IF(AC666="NC","", IF(AC666="NE","", IF(AC666="NA","",IFERROR(VLOOKUP(AC666,Produtos!$A$1:$C$2319,2,FALSE),"Não Cadastrado")))))</f>
        <v/>
      </c>
      <c r="AF666" s="106"/>
      <c r="AG666" s="106"/>
      <c r="AH666" s="106" t="str">
        <f>IF(AC666="","",IF(ISNUMBER(AC666)=FALSE,"Não se aplica",IFERROR(VLOOKUP(AC666,Produtos!$A$1:$C$2319,3,FALSE),"Não Cadastrado")))</f>
        <v/>
      </c>
      <c r="AI666" s="106"/>
      <c r="AJ666" s="106" t="str">
        <f>VLOOKUP(Tabela2[[#This Row],[SIEMA]],Siema2025,26,FALSE)</f>
        <v>Falta de estanqueidade da conexão do jumper com a cabeça de tração. Aumento do diferencial entre a pressão interna e externa da linha, devido à subida da extremidade na LDA.</v>
      </c>
      <c r="AK666" s="109" t="s">
        <v>7219</v>
      </c>
      <c r="AL666" s="109" t="s">
        <v>7096</v>
      </c>
      <c r="AM666" s="109"/>
      <c r="AN666" s="110" t="str">
        <f>VLOOKUP(Tabela2[[#This Row],[SIEMA]],Siema2025,51,FALSE)</f>
        <v/>
      </c>
      <c r="AO666" s="110" t="str">
        <f>VLOOKUP(Tabela2[[#This Row],[SIEMA]],Siema2025,53,FALSE)</f>
        <v/>
      </c>
      <c r="AP666" s="110" t="str">
        <f>VLOOKUP(Tabela2[[#This Row],[SIEMA]],Siema2025,55,FALSE)</f>
        <v/>
      </c>
      <c r="AQ666" s="110" t="str">
        <f>VLOOKUP(Tabela2[[#This Row],[SIEMA]],Siema2025,57,FALSE)</f>
        <v/>
      </c>
      <c r="AR666" s="110" t="str">
        <f>VLOOKUP(Tabela2[[#This Row],[SIEMA]],Siema2025,59,FALSE)</f>
        <v/>
      </c>
      <c r="AS666" s="110" t="str">
        <f>VLOOKUP(Tabela2[[#This Row],[SIEMA]],Siema2025,61,FALSE)</f>
        <v>X</v>
      </c>
      <c r="AT666" s="110" t="str">
        <f>VLOOKUP(Tabela2[[#This Row],[SIEMA]],Siema2025,63,FALSE)</f>
        <v/>
      </c>
      <c r="AU666" s="110" t="str">
        <f>VLOOKUP(Tabela2[[#This Row],[SIEMA]],Siema2025,65,FALSE)</f>
        <v/>
      </c>
      <c r="AV666" s="110" t="str">
        <f>VLOOKUP(Tabela2[[#This Row],[SIEMA]],Siema2025,67,FALSE)</f>
        <v/>
      </c>
      <c r="AW666" s="110" t="str">
        <f>VLOOKUP(Tabela2[[#This Row],[SIEMA]],Siema2025,69,FALSE)</f>
        <v/>
      </c>
      <c r="AX666" s="110" t="str">
        <f>VLOOKUP(Tabela2[[#This Row],[SIEMA]],Siema2025,71,FALSE)</f>
        <v/>
      </c>
      <c r="AY666" s="110" t="str">
        <f>VLOOKUP(Tabela2[[#This Row],[SIEMA]],Siema2025,73,FALSE)</f>
        <v/>
      </c>
      <c r="AZ666" s="110" t="str">
        <f>VLOOKUP(Tabela2[[#This Row],[SIEMA]],Siema2025,75,FALSE)</f>
        <v/>
      </c>
      <c r="BA666" s="110" t="str">
        <f>VLOOKUP(Tabela2[[#This Row],[SIEMA]],Siema2025,77,FALSE)</f>
        <v/>
      </c>
      <c r="BB666" s="110" t="str">
        <f>VLOOKUP(Tabela2[[#This Row],[SIEMA]],Siema2025,79,FALSE)</f>
        <v/>
      </c>
      <c r="BC666" s="110" t="str">
        <f>IF(Tabela2[[#This Row],[Outro(s) ]] = "X", "PREENCHER","NA")</f>
        <v>NA</v>
      </c>
      <c r="BD666" s="110" t="str">
        <f>VLOOKUP(Tabela2[[#This Row],[SIEMA]],Siema2025,82,FALSE)</f>
        <v/>
      </c>
      <c r="BE666" s="110" t="str">
        <f>VLOOKUP(Tabela2[[#This Row],[SIEMA]],Siema2025,81,FALSE)</f>
        <v/>
      </c>
      <c r="BF666" s="112" t="str">
        <f>VLOOKUP(Tabela2[[#This Row],[SIEMA]],Siema2025,28,FALSE)</f>
        <v>Petróleo Brasileiro S.A. - PETROBRAS</v>
      </c>
      <c r="BG666" s="112"/>
      <c r="BH666" s="113" t="str">
        <f>VLOOKUP(Tabela2[[#This Row],[SIEMA]],Siema2025,29,FALSE)</f>
        <v>33000167000454</v>
      </c>
      <c r="BI666" s="114" t="s">
        <v>2696</v>
      </c>
      <c r="BJ666" s="109" t="s">
        <v>7097</v>
      </c>
      <c r="BK666" s="106" t="s">
        <v>2696</v>
      </c>
      <c r="BL666" s="143">
        <v>46065</v>
      </c>
      <c r="BM666" s="110">
        <f ca="1">IF(Tabela2[[#This Row],[Data de atendimento do Ibama (considerar o primeiro documento/ação)]]="",_xlfn.DAYS(TODAY(),J666),_xlfn.DAYS(Tabela2[[#This Row],[Data de atendimento do Ibama (considerar o primeiro documento/ação)]],J666))</f>
        <v>149</v>
      </c>
      <c r="BN666" s="110" t="str">
        <f>IF(Tabela2[[#This Row],[Atendido pelo Ibama ("Não" ou "Sim")]]="Não","Preencher", IF(Tabela2[[#This Row],[Atendido pelo Ibama ("Não" ou "Sim")]]="Sim","NA",""))</f>
        <v>NA</v>
      </c>
      <c r="BO666" s="116" t="s">
        <v>7139</v>
      </c>
      <c r="BP666" s="110" t="str">
        <f>IF(Tabela2[[#This Row],[Forma de atendimento (primeiro documento/ação)]]= "Outros (especificar)", "PREENCHER","NA")</f>
        <v>NA</v>
      </c>
      <c r="BQ666" s="108" t="s">
        <v>123</v>
      </c>
      <c r="BR666" s="110" t="str">
        <f>IF(Tabela2[[#This Row],[Equipe do Ibama foi a campo? Houve sobrevoo do Poseidon?]] = "Sim", "PREENCHER","NA")</f>
        <v>NA</v>
      </c>
      <c r="BS666" s="110" t="str">
        <f>IF(Tabela2[[#This Row],[Se sim, foi emitida Ordem de Emergência? (informações vinculada à coluna CK)]] = "Sim", "PREENCHER","NA")</f>
        <v>NA</v>
      </c>
      <c r="BT666" s="110" t="s">
        <v>7099</v>
      </c>
      <c r="BU666" s="110" t="s">
        <v>123</v>
      </c>
      <c r="BV666" s="110" t="s">
        <v>123</v>
      </c>
      <c r="BW666" s="110" t="s">
        <v>123</v>
      </c>
      <c r="BX666" s="108"/>
      <c r="BY666" s="108"/>
      <c r="BZ666" s="106" t="str">
        <f>IF(Tabela2[[#This Row],[Data do documento de encerramento]]="NA","NA",IF(Tabela2[[#This Row],[Data do documento de encerramento]]="","Pendente de conclusão/ encerramento",_xlfn.DAYS(Tabela2[[#This Row],[Data do documento de encerramento]],J666)))</f>
        <v>Pendente de conclusão/ encerramento</v>
      </c>
      <c r="CA666" s="109" t="s">
        <v>7765</v>
      </c>
      <c r="CB666" s="109"/>
      <c r="CC666" s="109" t="s">
        <v>7309</v>
      </c>
      <c r="CD666" s="109" t="s">
        <v>123</v>
      </c>
      <c r="CE666" s="109" t="s">
        <v>2696</v>
      </c>
      <c r="CF666" s="109" t="s">
        <v>7147</v>
      </c>
    </row>
    <row r="667" spans="1:84" ht="45.75" hidden="1">
      <c r="A667" s="172">
        <v>202591875606</v>
      </c>
      <c r="B667" s="173" t="s">
        <v>9577</v>
      </c>
      <c r="C667" s="110" t="str">
        <f>VLOOKUP(Tabela2[[#This Row],[SIEMA]],Siema2025,4,FALSE)</f>
        <v xml:space="preserve"> MG</v>
      </c>
      <c r="D667" s="108" t="str">
        <f>VLOOKUP(Tabela2[[#This Row],[SIEMA]],Siema2025,3,FALSE)</f>
        <v xml:space="preserve">Curvelo </v>
      </c>
      <c r="E667" s="108" t="s">
        <v>7372</v>
      </c>
      <c r="F667" s="108" t="s">
        <v>9578</v>
      </c>
      <c r="G667" s="108" t="s">
        <v>9579</v>
      </c>
      <c r="H667" s="108" t="s">
        <v>9580</v>
      </c>
      <c r="I667" s="106" t="s">
        <v>7118</v>
      </c>
      <c r="J667" s="107">
        <f>VLOOKUP(Tabela2[[#This Row],[SIEMA]],Siema2025,2,FALSE)</f>
        <v>45916</v>
      </c>
      <c r="K667" s="107" t="str">
        <f>VLOOKUP(Tabela2[[#This Row],[SIEMA]],Siema2025,16,FALSE)</f>
        <v>Terça</v>
      </c>
      <c r="L667" s="108" t="str">
        <f>IF(Tabela2[[#This Row],[Data]]="","Sem Informação",VLOOKUP(MONTH(Tabela2[[#This Row],[Data]]),'[1]Validação de dados'!$I$1:$J$13,2,0))</f>
        <v>Setembro</v>
      </c>
      <c r="M667" s="106">
        <f>YEAR(Tabela2[[#This Row],[Data]])</f>
        <v>2025</v>
      </c>
      <c r="N667" s="107" t="str">
        <f>VLOOKUP(Tabela2[[#This Row],[SIEMA]],Siema2025,17,FALSE)</f>
        <v>Matutino</v>
      </c>
      <c r="O667" s="107" t="str">
        <f>VLOOKUP(Tabela2[[#This Row],[SIEMA]],Siema2025,5,FALSE)</f>
        <v>Rodovia</v>
      </c>
      <c r="P667" s="106" t="str">
        <f>VLOOKUP(Tabela2[[#This Row],[SIEMA]],Siema2025,21,FALSE)</f>
        <v/>
      </c>
      <c r="Q667" s="106">
        <v>1361</v>
      </c>
      <c r="R667" s="106" t="str">
        <f>VLOOKUP(Tabela2[[#This Row],[SIEMA]],Siema2025,10,FALSE)</f>
        <v/>
      </c>
      <c r="S667" s="109" t="str">
        <f>IF(Q667="","", IF(Q667="NC","", IF(Q667="NE","", IF(Q667="NA","",IFERROR(VLOOKUP(Q667,[1]Produtos!$A$1:$C$2319,2,FALSE),"Não Cadastrado")))))</f>
        <v>CARVÃO, de origem animal ou vegetal</v>
      </c>
      <c r="T667" s="106" t="s">
        <v>8939</v>
      </c>
      <c r="U667" s="106" t="s">
        <v>7062</v>
      </c>
      <c r="V667" s="106">
        <f>IF(Q667="","",IF(ISNUMBER(Q667)=FALSE,"Não se aplica",IFERROR(VLOOKUP(Q667,Produtos!$A$1:$C$2319,3,FALSE),"Não Cadastrado")))</f>
        <v>4.2</v>
      </c>
      <c r="W667" s="106" t="str">
        <f>VLOOKUP(Tabela2[[#This Row],[SIEMA]],Siema2025,10,FALSE)</f>
        <v/>
      </c>
      <c r="X667" s="115" t="str">
        <f>IF(Tabela2[[#This Row],[Origem do acidente]] = "Plataforma", "PREENCHER","NA")</f>
        <v>NA</v>
      </c>
      <c r="Y667" s="111" t="str">
        <f>IF(W667="","", IF(W667="NC","", IF(W667="NE","", IF(W667="NA","",IFERROR(VLOOKUP(W667,Produtos!$A$1:$C$2319,2,FALSE),"Não Cadastrado")))))</f>
        <v/>
      </c>
      <c r="Z667" s="106" t="str">
        <f>VLOOKUP(Tabela2[[#This Row],[SIEMA]],Siema2025,11,FALSE)</f>
        <v xml:space="preserve"> </v>
      </c>
      <c r="AA667" s="106" t="str">
        <f>VLOOKUP(Tabela2[[#This Row],[SIEMA]],Siema2025,12,FALSE)</f>
        <v xml:space="preserve"> </v>
      </c>
      <c r="AB667" s="106" t="str">
        <f>IF(W667="","",IF(ISNUMBER(W667)=FALSE,"Não se aplica",IFERROR(VLOOKUP(W667,Produtos!$A$1:$C$2319,3,FALSE),"Não Cadastrado")))</f>
        <v/>
      </c>
      <c r="AC667" s="106"/>
      <c r="AD667" s="110" t="str">
        <f>IF(Tabela2[[#This Row],[Origem do acidente]] = "Plataforma", "PREENCHER","NA")</f>
        <v>NA</v>
      </c>
      <c r="AE667" s="109" t="str">
        <f>IF(AC667="","", IF(AC667="NC","", IF(AC667="NE","", IF(AC667="NA","",IFERROR(VLOOKUP(AC667,Produtos!$A$1:$C$2319,2,FALSE),"Não Cadastrado")))))</f>
        <v/>
      </c>
      <c r="AF667" s="106"/>
      <c r="AG667" s="106"/>
      <c r="AH667" s="106" t="str">
        <f>IF(AC667="","",IF(ISNUMBER(AC667)=FALSE,"Não se aplica",IFERROR(VLOOKUP(AC667,Produtos!$A$1:$C$2319,3,FALSE),"Não Cadastrado")))</f>
        <v/>
      </c>
      <c r="AI667" s="106"/>
      <c r="AJ667" s="106" t="str">
        <f>VLOOKUP(Tabela2[[#This Row],[SIEMA]],Siema2025,26,FALSE)</f>
        <v>Tombamento</v>
      </c>
      <c r="AK667" s="109" t="s">
        <v>6834</v>
      </c>
      <c r="AL667" s="109" t="s">
        <v>7175</v>
      </c>
      <c r="AM667" s="109"/>
      <c r="AN667" s="110" t="str">
        <f>VLOOKUP(Tabela2[[#This Row],[SIEMA]],Siema2025,51,FALSE)</f>
        <v/>
      </c>
      <c r="AO667" s="110" t="str">
        <f>VLOOKUP(Tabela2[[#This Row],[SIEMA]],Siema2025,53,FALSE)</f>
        <v/>
      </c>
      <c r="AP667" s="110" t="str">
        <f>VLOOKUP(Tabela2[[#This Row],[SIEMA]],Siema2025,55,FALSE)</f>
        <v/>
      </c>
      <c r="AQ667" s="110" t="str">
        <f>VLOOKUP(Tabela2[[#This Row],[SIEMA]],Siema2025,57,FALSE)</f>
        <v/>
      </c>
      <c r="AR667" s="110" t="str">
        <f>VLOOKUP(Tabela2[[#This Row],[SIEMA]],Siema2025,59,FALSE)</f>
        <v/>
      </c>
      <c r="AS667" s="110" t="str">
        <f>VLOOKUP(Tabela2[[#This Row],[SIEMA]],Siema2025,61,FALSE)</f>
        <v/>
      </c>
      <c r="AT667" s="110" t="str">
        <f>VLOOKUP(Tabela2[[#This Row],[SIEMA]],Siema2025,63,FALSE)</f>
        <v/>
      </c>
      <c r="AU667" s="110" t="str">
        <f>VLOOKUP(Tabela2[[#This Row],[SIEMA]],Siema2025,65,FALSE)</f>
        <v>X</v>
      </c>
      <c r="AV667" s="110" t="str">
        <f>VLOOKUP(Tabela2[[#This Row],[SIEMA]],Siema2025,67,FALSE)</f>
        <v/>
      </c>
      <c r="AW667" s="110" t="str">
        <f>VLOOKUP(Tabela2[[#This Row],[SIEMA]],Siema2025,69,FALSE)</f>
        <v/>
      </c>
      <c r="AX667" s="110" t="str">
        <f>VLOOKUP(Tabela2[[#This Row],[SIEMA]],Siema2025,71,FALSE)</f>
        <v/>
      </c>
      <c r="AY667" s="110" t="str">
        <f>VLOOKUP(Tabela2[[#This Row],[SIEMA]],Siema2025,73,FALSE)</f>
        <v/>
      </c>
      <c r="AZ667" s="110" t="str">
        <f>VLOOKUP(Tabela2[[#This Row],[SIEMA]],Siema2025,75,FALSE)</f>
        <v/>
      </c>
      <c r="BA667" s="110" t="str">
        <f>VLOOKUP(Tabela2[[#This Row],[SIEMA]],Siema2025,77,FALSE)</f>
        <v/>
      </c>
      <c r="BB667" s="110" t="str">
        <f>VLOOKUP(Tabela2[[#This Row],[SIEMA]],Siema2025,79,FALSE)</f>
        <v/>
      </c>
      <c r="BC667" s="110" t="str">
        <f>IF(Tabela2[[#This Row],[Outro(s) ]] = "X", "PREENCHER","NA")</f>
        <v>NA</v>
      </c>
      <c r="BD667" s="110" t="str">
        <f>VLOOKUP(Tabela2[[#This Row],[SIEMA]],Siema2025,82,FALSE)</f>
        <v/>
      </c>
      <c r="BE667" s="110" t="str">
        <f>VLOOKUP(Tabela2[[#This Row],[SIEMA]],Siema2025,81,FALSE)</f>
        <v/>
      </c>
      <c r="BF667" s="112" t="s">
        <v>6834</v>
      </c>
      <c r="BG667" s="112"/>
      <c r="BH667" s="113" t="s">
        <v>6834</v>
      </c>
      <c r="BI667" s="114" t="s">
        <v>7062</v>
      </c>
      <c r="BJ667" s="109" t="s">
        <v>7097</v>
      </c>
      <c r="BK667" s="106" t="s">
        <v>2696</v>
      </c>
      <c r="BL667" s="143">
        <v>45919</v>
      </c>
      <c r="BM667" s="110">
        <f ca="1">IF(Tabela2[[#This Row],[Data de atendimento do Ibama (considerar o primeiro documento/ação)]]="",_xlfn.DAYS(TODAY(),J667),_xlfn.DAYS(Tabela2[[#This Row],[Data de atendimento do Ibama (considerar o primeiro documento/ação)]],J667))</f>
        <v>3</v>
      </c>
      <c r="BN667" s="110" t="str">
        <f>IF(Tabela2[[#This Row],[Atendido pelo Ibama ("Não" ou "Sim")]]="Não","Preencher", IF(Tabela2[[#This Row],[Atendido pelo Ibama ("Não" ou "Sim")]]="Sim","NA",""))</f>
        <v>NA</v>
      </c>
      <c r="BO667" s="116" t="s">
        <v>7098</v>
      </c>
      <c r="BP667" s="110" t="str">
        <f>IF(Tabela2[[#This Row],[Forma de atendimento (primeiro documento/ação)]]= "Outros (especificar)", "PREENCHER","NA")</f>
        <v>NA</v>
      </c>
      <c r="BQ667" s="108" t="s">
        <v>123</v>
      </c>
      <c r="BR667" s="110" t="str">
        <f>IF(Tabela2[[#This Row],[Equipe do Ibama foi a campo? Houve sobrevoo do Poseidon?]] = "Sim", "PREENCHER","NA")</f>
        <v>NA</v>
      </c>
      <c r="BS667" s="110" t="str">
        <f>IF(Tabela2[[#This Row],[Se sim, foi emitida Ordem de Emergência? (informações vinculada à coluna CK)]] = "Sim", "PREENCHER","NA")</f>
        <v>NA</v>
      </c>
      <c r="BT667" s="110" t="s">
        <v>7125</v>
      </c>
      <c r="BU667" s="110" t="s">
        <v>2696</v>
      </c>
      <c r="BV667" s="110" t="s">
        <v>123</v>
      </c>
      <c r="BW667" s="110" t="s">
        <v>2696</v>
      </c>
      <c r="BX667" s="108" t="s">
        <v>7100</v>
      </c>
      <c r="BY667" s="143">
        <v>45966</v>
      </c>
      <c r="BZ667" s="106">
        <f>IF(Tabela2[[#This Row],[Data do documento de encerramento]]="NA","NA",IF(Tabela2[[#This Row],[Data do documento de encerramento]]="","Pendente de conclusão/ encerramento",_xlfn.DAYS(Tabela2[[#This Row],[Data do documento de encerramento]],J667)))</f>
        <v>50</v>
      </c>
      <c r="CA667" s="109" t="s">
        <v>9581</v>
      </c>
      <c r="CB667" s="109"/>
      <c r="CC667" s="117"/>
      <c r="CD667" s="109"/>
      <c r="CE667" s="109"/>
      <c r="CF667" s="109"/>
    </row>
    <row r="668" spans="1:84" ht="45.75" hidden="1">
      <c r="A668" s="172">
        <v>202591879207</v>
      </c>
      <c r="B668" s="173" t="s">
        <v>9582</v>
      </c>
      <c r="C668" s="110" t="str">
        <f>VLOOKUP(Tabela2[[#This Row],[SIEMA]],Siema2025,4,FALSE)</f>
        <v xml:space="preserve"> MG</v>
      </c>
      <c r="D668" s="108" t="str">
        <f>VLOOKUP(Tabela2[[#This Row],[SIEMA]],Siema2025,3,FALSE)</f>
        <v xml:space="preserve">Muriaé </v>
      </c>
      <c r="E668" s="108" t="s">
        <v>9189</v>
      </c>
      <c r="F668" s="108" t="s">
        <v>9583</v>
      </c>
      <c r="G668" s="108" t="s">
        <v>9584</v>
      </c>
      <c r="H668" s="108" t="s">
        <v>9585</v>
      </c>
      <c r="I668" s="106" t="s">
        <v>7118</v>
      </c>
      <c r="J668" s="107">
        <f>VLOOKUP(Tabela2[[#This Row],[SIEMA]],Siema2025,2,FALSE)</f>
        <v>45916</v>
      </c>
      <c r="K668" s="107" t="str">
        <f>VLOOKUP(Tabela2[[#This Row],[SIEMA]],Siema2025,16,FALSE)</f>
        <v>Terça</v>
      </c>
      <c r="L668" s="108" t="str">
        <f>IF(Tabela2[[#This Row],[Data]]="","Sem Informação",VLOOKUP(MONTH(Tabela2[[#This Row],[Data]]),'[1]Validação de dados'!$I$1:$J$13,2,0))</f>
        <v>Setembro</v>
      </c>
      <c r="M668" s="106">
        <f>YEAR(Tabela2[[#This Row],[Data]])</f>
        <v>2025</v>
      </c>
      <c r="N668" s="107" t="str">
        <f>VLOOKUP(Tabela2[[#This Row],[SIEMA]],Siema2025,17,FALSE)</f>
        <v>Matutino</v>
      </c>
      <c r="O668" s="107" t="str">
        <f>VLOOKUP(Tabela2[[#This Row],[SIEMA]],Siema2025,5,FALSE)</f>
        <v>Rodovia</v>
      </c>
      <c r="P668" s="106" t="str">
        <f>VLOOKUP(Tabela2[[#This Row],[SIEMA]],Siema2025,21,FALSE)</f>
        <v>Transporte Rodoviário</v>
      </c>
      <c r="Q668" s="106">
        <v>3082</v>
      </c>
      <c r="R668" s="106" t="s">
        <v>9586</v>
      </c>
      <c r="S668" s="109" t="str">
        <f>IF(Q668="","", IF(Q668="NC","", IF(Q668="NE","", IF(Q668="NA","",IFERROR(VLOOKUP(Q668,[1]Produtos!$A$1:$C$2319,2,FALSE),"Não Cadastrado")))))</f>
        <v>SUBSTÂNCIA QUE APRESENTA RISCO PARA O MEIO AMBIENTE, LÍQUIDA, N.E.</v>
      </c>
      <c r="T668" s="106" t="s">
        <v>8939</v>
      </c>
      <c r="U668" s="106" t="s">
        <v>7062</v>
      </c>
      <c r="V668" s="106">
        <f>IF(Q668="","",IF(ISNUMBER(Q668)=FALSE,"Não se aplica",IFERROR(VLOOKUP(Q668,Produtos!$A$1:$C$2319,3,FALSE),"Não Cadastrado")))</f>
        <v>9</v>
      </c>
      <c r="W668" s="106" t="str">
        <f>VLOOKUP(Tabela2[[#This Row],[SIEMA]],Siema2025,10,FALSE)</f>
        <v/>
      </c>
      <c r="X668" s="115" t="str">
        <f>IF(Tabela2[[#This Row],[Origem do acidente]] = "Plataforma", "PREENCHER","NA")</f>
        <v>NA</v>
      </c>
      <c r="Y668" s="111" t="str">
        <f>IF(W668="","", IF(W668="NC","", IF(W668="NE","", IF(W668="NA","",IFERROR(VLOOKUP(W668,Produtos!$A$1:$C$2319,2,FALSE),"Não Cadastrado")))))</f>
        <v/>
      </c>
      <c r="Z668" s="106" t="str">
        <f>VLOOKUP(Tabela2[[#This Row],[SIEMA]],Siema2025,11,FALSE)</f>
        <v xml:space="preserve"> </v>
      </c>
      <c r="AA668" s="106" t="str">
        <f>VLOOKUP(Tabela2[[#This Row],[SIEMA]],Siema2025,12,FALSE)</f>
        <v xml:space="preserve"> </v>
      </c>
      <c r="AB668" s="106" t="str">
        <f>IF(W668="","",IF(ISNUMBER(W668)=FALSE,"Não se aplica",IFERROR(VLOOKUP(W668,Produtos!$A$1:$C$2319,3,FALSE),"Não Cadastrado")))</f>
        <v/>
      </c>
      <c r="AC668" s="106"/>
      <c r="AD668" s="110" t="str">
        <f>IF(Tabela2[[#This Row],[Origem do acidente]] = "Plataforma", "PREENCHER","NA")</f>
        <v>NA</v>
      </c>
      <c r="AE668" s="109" t="str">
        <f>IF(AC668="","", IF(AC668="NC","", IF(AC668="NE","", IF(AC668="NA","",IFERROR(VLOOKUP(AC668,Produtos!$A$1:$C$2319,2,FALSE),"Não Cadastrado")))))</f>
        <v/>
      </c>
      <c r="AF668" s="106"/>
      <c r="AG668" s="106"/>
      <c r="AH668" s="106" t="str">
        <f>IF(AC668="","",IF(ISNUMBER(AC668)=FALSE,"Não se aplica",IFERROR(VLOOKUP(AC668,Produtos!$A$1:$C$2319,3,FALSE),"Não Cadastrado")))</f>
        <v/>
      </c>
      <c r="AI668" s="106"/>
      <c r="AJ668" s="106" t="str">
        <f>VLOOKUP(Tabela2[[#This Row],[SIEMA]],Siema2025,26,FALSE)</f>
        <v>Tombamento seguido de rompimento do tanque, conseguinte queda plena da carga ao solo.</v>
      </c>
      <c r="AK668" s="109" t="s">
        <v>6834</v>
      </c>
      <c r="AL668" s="109" t="s">
        <v>7175</v>
      </c>
      <c r="AM668" s="109"/>
      <c r="AN668" s="110" t="str">
        <f>VLOOKUP(Tabela2[[#This Row],[SIEMA]],Siema2025,51,FALSE)</f>
        <v/>
      </c>
      <c r="AO668" s="110" t="str">
        <f>VLOOKUP(Tabela2[[#This Row],[SIEMA]],Siema2025,53,FALSE)</f>
        <v/>
      </c>
      <c r="AP668" s="110" t="str">
        <f>VLOOKUP(Tabela2[[#This Row],[SIEMA]],Siema2025,55,FALSE)</f>
        <v/>
      </c>
      <c r="AQ668" s="110" t="str">
        <f>VLOOKUP(Tabela2[[#This Row],[SIEMA]],Siema2025,57,FALSE)</f>
        <v/>
      </c>
      <c r="AR668" s="110" t="str">
        <f>VLOOKUP(Tabela2[[#This Row],[SIEMA]],Siema2025,59,FALSE)</f>
        <v/>
      </c>
      <c r="AS668" s="110" t="str">
        <f>VLOOKUP(Tabela2[[#This Row],[SIEMA]],Siema2025,61,FALSE)</f>
        <v/>
      </c>
      <c r="AT668" s="110" t="str">
        <f>VLOOKUP(Tabela2[[#This Row],[SIEMA]],Siema2025,63,FALSE)</f>
        <v/>
      </c>
      <c r="AU668" s="110" t="str">
        <f>VLOOKUP(Tabela2[[#This Row],[SIEMA]],Siema2025,65,FALSE)</f>
        <v>X</v>
      </c>
      <c r="AV668" s="110" t="str">
        <f>VLOOKUP(Tabela2[[#This Row],[SIEMA]],Siema2025,67,FALSE)</f>
        <v/>
      </c>
      <c r="AW668" s="110" t="str">
        <f>VLOOKUP(Tabela2[[#This Row],[SIEMA]],Siema2025,69,FALSE)</f>
        <v/>
      </c>
      <c r="AX668" s="110" t="str">
        <f>VLOOKUP(Tabela2[[#This Row],[SIEMA]],Siema2025,71,FALSE)</f>
        <v/>
      </c>
      <c r="AY668" s="110" t="str">
        <f>VLOOKUP(Tabela2[[#This Row],[SIEMA]],Siema2025,73,FALSE)</f>
        <v/>
      </c>
      <c r="AZ668" s="110" t="str">
        <f>VLOOKUP(Tabela2[[#This Row],[SIEMA]],Siema2025,75,FALSE)</f>
        <v/>
      </c>
      <c r="BA668" s="110" t="str">
        <f>VLOOKUP(Tabela2[[#This Row],[SIEMA]],Siema2025,77,FALSE)</f>
        <v/>
      </c>
      <c r="BB668" s="110" t="str">
        <f>VLOOKUP(Tabela2[[#This Row],[SIEMA]],Siema2025,79,FALSE)</f>
        <v/>
      </c>
      <c r="BC668" s="110" t="str">
        <f>IF(Tabela2[[#This Row],[Outro(s) ]] = "X", "PREENCHER","NA")</f>
        <v>NA</v>
      </c>
      <c r="BD668" s="110" t="str">
        <f>VLOOKUP(Tabela2[[#This Row],[SIEMA]],Siema2025,82,FALSE)</f>
        <v/>
      </c>
      <c r="BE668" s="110" t="str">
        <f>VLOOKUP(Tabela2[[#This Row],[SIEMA]],Siema2025,81,FALSE)</f>
        <v/>
      </c>
      <c r="BF668" s="112" t="s">
        <v>6834</v>
      </c>
      <c r="BG668" s="112"/>
      <c r="BH668" s="113" t="s">
        <v>6834</v>
      </c>
      <c r="BI668" s="114" t="s">
        <v>7062</v>
      </c>
      <c r="BJ668" s="109" t="s">
        <v>7097</v>
      </c>
      <c r="BK668" s="106" t="s">
        <v>123</v>
      </c>
      <c r="BL668" s="108"/>
      <c r="BM668" s="110">
        <f ca="1">IF(Tabela2[[#This Row],[Data de atendimento do Ibama (considerar o primeiro documento/ação)]]="",_xlfn.DAYS(TODAY(),J668),_xlfn.DAYS(Tabela2[[#This Row],[Data de atendimento do Ibama (considerar o primeiro documento/ação)]],J668))</f>
        <v>304</v>
      </c>
      <c r="BN668" s="110" t="s">
        <v>7837</v>
      </c>
      <c r="BO668" s="116" t="s">
        <v>637</v>
      </c>
      <c r="BP668" s="110" t="str">
        <f>IF(Tabela2[[#This Row],[Forma de atendimento (primeiro documento/ação)]]= "Outros (especificar)", "PREENCHER","NA")</f>
        <v>NA</v>
      </c>
      <c r="BQ668" s="108" t="s">
        <v>123</v>
      </c>
      <c r="BR668" s="110" t="str">
        <f>IF(Tabela2[[#This Row],[Equipe do Ibama foi a campo? Houve sobrevoo do Poseidon?]] = "Sim", "PREENCHER","NA")</f>
        <v>NA</v>
      </c>
      <c r="BS668" s="110" t="str">
        <f>IF(Tabela2[[#This Row],[Se sim, foi emitida Ordem de Emergência? (informações vinculada à coluna CK)]] = "Sim", "PREENCHER","NA")</f>
        <v>NA</v>
      </c>
      <c r="BT668" s="110" t="s">
        <v>7215</v>
      </c>
      <c r="BU668" s="110" t="str">
        <f>IF(Tabela2[[#This Row],[Houve envio de Informações Pós-acidente (preencher "não se aplica" quando de competência estadual/municipal)]] = "Sim", "PREENCHER","NA")</f>
        <v>NA</v>
      </c>
      <c r="BV668" s="110" t="str">
        <f>IF(Tabela2[[#This Row],[Houve avaliação das informações pós-acidente solicitadas/enviadas?]] = "Sim", "PREENCHER","NA")</f>
        <v>NA</v>
      </c>
      <c r="BW668" s="110" t="s">
        <v>123</v>
      </c>
      <c r="BX668" s="108" t="s">
        <v>7119</v>
      </c>
      <c r="BY668" s="108"/>
      <c r="BZ668" s="106" t="str">
        <f>IF(Tabela2[[#This Row],[Data do documento de encerramento]]="NA","NA",IF(Tabela2[[#This Row],[Data do documento de encerramento]]="","Pendente de conclusão/ encerramento",_xlfn.DAYS(Tabela2[[#This Row],[Data do documento de encerramento]],J668)))</f>
        <v>Pendente de conclusão/ encerramento</v>
      </c>
      <c r="CA668" s="109"/>
      <c r="CB668" s="109"/>
      <c r="CC668" s="117"/>
      <c r="CD668" s="109"/>
      <c r="CE668" s="109"/>
      <c r="CF668" s="109"/>
    </row>
    <row r="669" spans="1:84" hidden="1">
      <c r="A669" s="172">
        <v>202591942</v>
      </c>
      <c r="B669" s="173" t="s">
        <v>9582</v>
      </c>
      <c r="C669" s="110" t="s">
        <v>7133</v>
      </c>
      <c r="D669" s="108" t="s">
        <v>637</v>
      </c>
      <c r="E669" s="108"/>
      <c r="F669" s="108" t="s">
        <v>9587</v>
      </c>
      <c r="G669" s="108"/>
      <c r="H669" s="108"/>
      <c r="I669" s="106" t="s">
        <v>7118</v>
      </c>
      <c r="J669" s="107">
        <f>VLOOKUP(Tabela2[[#This Row],[SIEMA]],Siema2025,2,FALSE)</f>
        <v>45917</v>
      </c>
      <c r="K669" s="107" t="str">
        <f>VLOOKUP(Tabela2[[#This Row],[SIEMA]],Siema2025,16,FALSE)</f>
        <v>Quarta</v>
      </c>
      <c r="L669" s="108" t="str">
        <f>IF(Tabela2[[#This Row],[Data]]="","Sem Informação",VLOOKUP(MONTH(Tabela2[[#This Row],[Data]]),'[1]Validação de dados'!$I$1:$J$13,2,0))</f>
        <v>Setembro</v>
      </c>
      <c r="M669" s="106">
        <f>YEAR(Tabela2[[#This Row],[Data]])</f>
        <v>2025</v>
      </c>
      <c r="N669" s="107" t="str">
        <f>VLOOKUP(Tabela2[[#This Row],[SIEMA]],Siema2025,17,FALSE)</f>
        <v>Matutino</v>
      </c>
      <c r="O669" s="107" t="s">
        <v>286</v>
      </c>
      <c r="P669" s="106" t="str">
        <f>VLOOKUP(Tabela2[[#This Row],[SIEMA]],Siema2025,21,FALSE)</f>
        <v>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v>
      </c>
      <c r="Q669" s="106" t="str">
        <f>VLOOKUP(Tabela2[[#This Row],[SIEMA]],Siema2025,7,FALSE)</f>
        <v/>
      </c>
      <c r="R669" s="106" t="str">
        <f>VLOOKUP(Tabela2[[#This Row],[SIEMA]],Siema2025,10,FALSE)</f>
        <v>fluido hidralico</v>
      </c>
      <c r="S669" s="109" t="str">
        <f>IF(Q669="","", IF(Q669="NC","", IF(Q669="NE","", IF(Q669="NA","",IFERROR(VLOOKUP(Q669,[1]Produtos!$A$1:$C$2319,2,FALSE),"Não Cadastrado")))))</f>
        <v/>
      </c>
      <c r="T669" s="106" t="str">
        <f>VLOOKUP(Tabela2[[#This Row],[SIEMA]],Siema2025,11,FALSE)</f>
        <v>0.077</v>
      </c>
      <c r="U669" s="106" t="str">
        <f>VLOOKUP(Tabela2[[#This Row],[SIEMA]],Siema2025,12,FALSE)</f>
        <v>M3</v>
      </c>
      <c r="V669" s="106" t="str">
        <f>IF(Q669="","",IF(ISNUMBER(Q669)=FALSE,"Não se aplica",IFERROR(VLOOKUP(Q669,Produtos!$A$1:$C$2319,3,FALSE),"Não Cadastrado")))</f>
        <v/>
      </c>
      <c r="W669" s="106" t="str">
        <f>VLOOKUP(Tabela2[[#This Row],[SIEMA]],Siema2025,10,FALSE)</f>
        <v>fluido hidralico</v>
      </c>
      <c r="X669" s="115" t="str">
        <f>IF(Tabela2[[#This Row],[Origem do acidente]] = "Plataforma", "PREENCHER","NA")</f>
        <v>NA</v>
      </c>
      <c r="Y669" s="111" t="str">
        <f>IF(W669="","", IF(W669="NC","", IF(W669="NE","", IF(W669="NA","",IFERROR(VLOOKUP(W669,Produtos!$A$1:$C$2319,2,FALSE),"Não Cadastrado")))))</f>
        <v>Não Cadastrado</v>
      </c>
      <c r="Z669" s="106" t="str">
        <f>VLOOKUP(Tabela2[[#This Row],[SIEMA]],Siema2025,11,FALSE)</f>
        <v>0.077</v>
      </c>
      <c r="AA669" s="106" t="str">
        <f>VLOOKUP(Tabela2[[#This Row],[SIEMA]],Siema2025,12,FALSE)</f>
        <v>M3</v>
      </c>
      <c r="AB669" s="106" t="str">
        <f>IF(W669="","",IF(ISNUMBER(W669)=FALSE,"Não se aplica",IFERROR(VLOOKUP(W669,Produtos!$A$1:$C$2319,3,FALSE),"Não Cadastrado")))</f>
        <v>Não se aplica</v>
      </c>
      <c r="AC669" s="106"/>
      <c r="AD669" s="110" t="str">
        <f>IF(Tabela2[[#This Row],[Origem do acidente]] = "Plataforma", "PREENCHER","NA")</f>
        <v>NA</v>
      </c>
      <c r="AE669" s="109" t="str">
        <f>IF(AC669="","", IF(AC669="NC","", IF(AC669="NE","", IF(AC669="NA","",IFERROR(VLOOKUP(AC669,Produtos!$A$1:$C$2319,2,FALSE),"Não Cadastrado")))))</f>
        <v/>
      </c>
      <c r="AF669" s="106"/>
      <c r="AG669" s="106"/>
      <c r="AH669" s="106" t="str">
        <f>IF(AC669="","",IF(ISNUMBER(AC669)=FALSE,"Não se aplica",IFERROR(VLOOKUP(AC669,Produtos!$A$1:$C$2319,3,FALSE),"Não Cadastrado")))</f>
        <v/>
      </c>
      <c r="AI669" s="106"/>
      <c r="AJ669" s="106" t="str">
        <f>VLOOKUP(Tabela2[[#This Row],[SIEMA]],Siema2025,26,FALSE)</f>
        <v>Perda de estanqueidade da função "abre S1-ANM".</v>
      </c>
      <c r="AK669" s="109"/>
      <c r="AL669" s="109"/>
      <c r="AM669" s="109"/>
      <c r="AN669" s="110" t="str">
        <f>VLOOKUP(Tabela2[[#This Row],[SIEMA]],Siema2025,51,FALSE)</f>
        <v/>
      </c>
      <c r="AO669" s="110" t="str">
        <f>VLOOKUP(Tabela2[[#This Row],[SIEMA]],Siema2025,53,FALSE)</f>
        <v/>
      </c>
      <c r="AP669" s="110" t="str">
        <f>VLOOKUP(Tabela2[[#This Row],[SIEMA]],Siema2025,55,FALSE)</f>
        <v/>
      </c>
      <c r="AQ669" s="110" t="str">
        <f>VLOOKUP(Tabela2[[#This Row],[SIEMA]],Siema2025,57,FALSE)</f>
        <v/>
      </c>
      <c r="AR669" s="110" t="str">
        <f>VLOOKUP(Tabela2[[#This Row],[SIEMA]],Siema2025,59,FALSE)</f>
        <v/>
      </c>
      <c r="AS669" s="110" t="str">
        <f>VLOOKUP(Tabela2[[#This Row],[SIEMA]],Siema2025,61,FALSE)</f>
        <v>X</v>
      </c>
      <c r="AT669" s="110" t="str">
        <f>VLOOKUP(Tabela2[[#This Row],[SIEMA]],Siema2025,63,FALSE)</f>
        <v/>
      </c>
      <c r="AU669" s="110" t="str">
        <f>VLOOKUP(Tabela2[[#This Row],[SIEMA]],Siema2025,65,FALSE)</f>
        <v/>
      </c>
      <c r="AV669" s="110" t="str">
        <f>VLOOKUP(Tabela2[[#This Row],[SIEMA]],Siema2025,67,FALSE)</f>
        <v/>
      </c>
      <c r="AW669" s="110" t="str">
        <f>VLOOKUP(Tabela2[[#This Row],[SIEMA]],Siema2025,69,FALSE)</f>
        <v/>
      </c>
      <c r="AX669" s="110" t="str">
        <f>VLOOKUP(Tabela2[[#This Row],[SIEMA]],Siema2025,71,FALSE)</f>
        <v/>
      </c>
      <c r="AY669" s="110" t="str">
        <f>VLOOKUP(Tabela2[[#This Row],[SIEMA]],Siema2025,73,FALSE)</f>
        <v/>
      </c>
      <c r="AZ669" s="110" t="str">
        <f>VLOOKUP(Tabela2[[#This Row],[SIEMA]],Siema2025,75,FALSE)</f>
        <v/>
      </c>
      <c r="BA669" s="110" t="str">
        <f>VLOOKUP(Tabela2[[#This Row],[SIEMA]],Siema2025,77,FALSE)</f>
        <v/>
      </c>
      <c r="BB669" s="110" t="str">
        <f>VLOOKUP(Tabela2[[#This Row],[SIEMA]],Siema2025,79,FALSE)</f>
        <v/>
      </c>
      <c r="BC669" s="110" t="str">
        <f>IF(Tabela2[[#This Row],[Outro(s) ]] = "X", "PREENCHER","NA")</f>
        <v>NA</v>
      </c>
      <c r="BD669" s="110" t="str">
        <f>VLOOKUP(Tabela2[[#This Row],[SIEMA]],Siema2025,82,FALSE)</f>
        <v/>
      </c>
      <c r="BE669" s="110" t="str">
        <f>VLOOKUP(Tabela2[[#This Row],[SIEMA]],Siema2025,81,FALSE)</f>
        <v/>
      </c>
      <c r="BF669" s="112" t="str">
        <f>VLOOKUP(Tabela2[[#This Row],[SIEMA]],Siema2025,28,FALSE)</f>
        <v>Petrobras</v>
      </c>
      <c r="BG669" s="112"/>
      <c r="BH669" s="113" t="str">
        <f>VLOOKUP(Tabela2[[#This Row],[SIEMA]],Siema2025,29,FALSE)</f>
        <v>33000167100750</v>
      </c>
      <c r="BI669" s="114" t="str">
        <f>VLOOKUP(Tabela2[[#This Row],[SIEMA]],Siema2025,107,FALSE)</f>
        <v>Não</v>
      </c>
      <c r="BJ669" s="109" t="s">
        <v>7097</v>
      </c>
      <c r="BK669" s="106"/>
      <c r="BL669" s="143"/>
      <c r="BM669" s="110">
        <f ca="1">IF(Tabela2[[#This Row],[Data de atendimento do Ibama (considerar o primeiro documento/ação)]]="",_xlfn.DAYS(TODAY(),J669),_xlfn.DAYS(Tabela2[[#This Row],[Data de atendimento do Ibama (considerar o primeiro documento/ação)]],J669))</f>
        <v>303</v>
      </c>
      <c r="BN669" s="110" t="str">
        <f>IF(Tabela2[[#This Row],[Atendido pelo Ibama ("Não" ou "Sim")]]="Não","Preencher", IF(Tabela2[[#This Row],[Atendido pelo Ibama ("Não" ou "Sim")]]="Sim","NA",""))</f>
        <v/>
      </c>
      <c r="BO669" s="116"/>
      <c r="BP669" s="110" t="str">
        <f>IF(Tabela2[[#This Row],[Forma de atendimento (primeiro documento/ação)]]= "Outros (especificar)", "PREENCHER","NA")</f>
        <v>NA</v>
      </c>
      <c r="BQ669" s="108"/>
      <c r="BR669" s="110" t="str">
        <f>IF(Tabela2[[#This Row],[Equipe do Ibama foi a campo? Houve sobrevoo do Poseidon?]] = "Sim", "PREENCHER","NA")</f>
        <v>NA</v>
      </c>
      <c r="BS669" s="110" t="str">
        <f>IF(Tabela2[[#This Row],[Se sim, foi emitida Ordem de Emergência? (informações vinculada à coluna CK)]] = "Sim", "PREENCHER","NA")</f>
        <v>NA</v>
      </c>
      <c r="BT669" s="110" t="str">
        <f>IF(Tabela2[[#This Row],[Foi elaborado Relatório de Vistoria pelo Ibama? (informações vinculada à coluna CK)]] = "Sim", "PREENCHER","NA")</f>
        <v>NA</v>
      </c>
      <c r="BU669" s="110" t="str">
        <f>IF(Tabela2[[#This Row],[Houve envio de Informações Pós-acidente (preencher "não se aplica" quando de competência estadual/municipal)]] = "Sim", "PREENCHER","NA")</f>
        <v>NA</v>
      </c>
      <c r="BV669" s="110" t="str">
        <f>IF(Tabela2[[#This Row],[Houve avaliação das informações pós-acidente solicitadas/enviadas?]] = "Sim", "PREENCHER","NA")</f>
        <v>NA</v>
      </c>
      <c r="BW669" s="110" t="str">
        <f>IF(Tabela2[[#This Row],[O Ibama aguarda resposta da empresa/OEMA, etc?]] = "Sim", "PREENCHER","NA")</f>
        <v>NA</v>
      </c>
      <c r="BX669" s="108"/>
      <c r="BY669" s="108"/>
      <c r="BZ669" s="106" t="str">
        <f>IF(Tabela2[[#This Row],[Data do documento de encerramento]]="NA","NA",IF(Tabela2[[#This Row],[Data do documento de encerramento]]="","Pendente de conclusão/ encerramento",_xlfn.DAYS(Tabela2[[#This Row],[Data do documento de encerramento]],J669)))</f>
        <v>Pendente de conclusão/ encerramento</v>
      </c>
      <c r="CA669" s="109"/>
      <c r="CB669" s="109"/>
      <c r="CC669" s="109"/>
      <c r="CD669" s="109"/>
      <c r="CE669" s="109"/>
      <c r="CF669" s="109"/>
    </row>
    <row r="670" spans="1:84" ht="15" hidden="1" customHeight="1">
      <c r="A670" s="172">
        <v>202591732421</v>
      </c>
      <c r="B670" s="173" t="s">
        <v>9588</v>
      </c>
      <c r="C670" s="110" t="str">
        <f>VLOOKUP(Tabela2[[#This Row],[SIEMA]],Siema2025,4,FALSE)</f>
        <v xml:space="preserve"> SP</v>
      </c>
      <c r="D670" s="108" t="str">
        <f>VLOOKUP(Tabela2[[#This Row],[SIEMA]],Siema2025,3,FALSE)</f>
        <v xml:space="preserve">São José dos Campos </v>
      </c>
      <c r="E670" s="108" t="str">
        <f>VLOOKUP(Tabela2[[#This Row],[SIEMA]],Siema2025,20,FALSE)</f>
        <v/>
      </c>
      <c r="F670" s="108"/>
      <c r="G670" s="108"/>
      <c r="H670" s="108"/>
      <c r="I670" s="106" t="str">
        <f>VLOOKUP(Tabela2[[#This Row],[SIEMA]],Siema2025,19,FALSE)</f>
        <v/>
      </c>
      <c r="J670" s="107">
        <f>VLOOKUP(Tabela2[[#This Row],[SIEMA]],Siema2025,2,FALSE)</f>
        <v>45917</v>
      </c>
      <c r="K670" s="107" t="str">
        <f>VLOOKUP(Tabela2[[#This Row],[SIEMA]],Siema2025,16,FALSE)</f>
        <v>Quarta</v>
      </c>
      <c r="L670" s="108" t="str">
        <f>IF(Tabela2[[#This Row],[Data]]="","Sem Informação",VLOOKUP(MONTH(Tabela2[[#This Row],[Data]]),'[1]Validação de dados'!$I$1:$J$13,2,0))</f>
        <v>Setembro</v>
      </c>
      <c r="M670" s="106">
        <f>YEAR(Tabela2[[#This Row],[Data]])</f>
        <v>2025</v>
      </c>
      <c r="N670" s="107" t="str">
        <f>VLOOKUP(Tabela2[[#This Row],[SIEMA]],Siema2025,17,FALSE)</f>
        <v>Matutino</v>
      </c>
      <c r="O670" s="107" t="str">
        <f>VLOOKUP(Tabela2[[#This Row],[SIEMA]],Siema2025,5,FALSE)</f>
        <v>Duto</v>
      </c>
      <c r="P670" s="106" t="str">
        <f>VLOOKUP(Tabela2[[#This Row],[SIEMA]],Siema2025,21,FALSE)</f>
        <v>Faixa de dutos GASTAU km 63+700</v>
      </c>
      <c r="Q670" s="106" t="str">
        <f>VLOOKUP(Tabela2[[#This Row],[SIEMA]],Siema2025,7,FALSE)</f>
        <v>LÍQUIDO COMBUSTÍVEL,  N.E.</v>
      </c>
      <c r="R670" s="106" t="str">
        <f>VLOOKUP(Tabela2[[#This Row],[SIEMA]],Siema2025,10,FALSE)</f>
        <v/>
      </c>
      <c r="S670" s="109" t="str">
        <f>IF(Q670="","", IF(Q670="NC","", IF(Q670="NE","", IF(Q670="NA","",IFERROR(VLOOKUP(Q670,[1]Produtos!$A$1:$C$2319,2,FALSE),"Não Cadastrado")))))</f>
        <v>Não Cadastrado</v>
      </c>
      <c r="T670" s="106" t="str">
        <f>VLOOKUP(Tabela2[[#This Row],[SIEMA]],Siema2025,11,FALSE)</f>
        <v xml:space="preserve"> </v>
      </c>
      <c r="U670" s="106" t="str">
        <f>VLOOKUP(Tabela2[[#This Row],[SIEMA]],Siema2025,12,FALSE)</f>
        <v xml:space="preserve"> </v>
      </c>
      <c r="V670" s="106" t="str">
        <f>IF(Q670="","",IF(ISNUMBER(Q670)=FALSE,"Não se aplica",IFERROR(VLOOKUP(Q670,Produtos!$A$1:$C$2319,3,FALSE),"Não Cadastrado")))</f>
        <v>Não se aplica</v>
      </c>
      <c r="W670" s="106" t="str">
        <f>VLOOKUP(Tabela2[[#This Row],[SIEMA]],Siema2025,10,FALSE)</f>
        <v/>
      </c>
      <c r="X670" s="115" t="str">
        <f>IF(Tabela2[[#This Row],[Origem do acidente]] = "Plataforma", "PREENCHER","NA")</f>
        <v>NA</v>
      </c>
      <c r="Y670" s="111" t="str">
        <f>IF(W670="","", IF(W670="NC","", IF(W670="NE","", IF(W670="NA","",IFERROR(VLOOKUP(W670,Produtos!$A$1:$C$2319,2,FALSE),"Não Cadastrado")))))</f>
        <v/>
      </c>
      <c r="Z670" s="106" t="str">
        <f>VLOOKUP(Tabela2[[#This Row],[SIEMA]],Siema2025,11,FALSE)</f>
        <v xml:space="preserve"> </v>
      </c>
      <c r="AA670" s="106" t="str">
        <f>VLOOKUP(Tabela2[[#This Row],[SIEMA]],Siema2025,12,FALSE)</f>
        <v xml:space="preserve"> </v>
      </c>
      <c r="AB670" s="106" t="str">
        <f>IF(W670="","",IF(ISNUMBER(W670)=FALSE,"Não se aplica",IFERROR(VLOOKUP(W670,Produtos!$A$1:$C$2319,3,FALSE),"Não Cadastrado")))</f>
        <v/>
      </c>
      <c r="AC670" s="106"/>
      <c r="AD670" s="110" t="str">
        <f>IF(Tabela2[[#This Row],[Origem do acidente]] = "Plataforma", "PREENCHER","NA")</f>
        <v>NA</v>
      </c>
      <c r="AE670" s="109" t="str">
        <f>IF(AC670="","", IF(AC670="NC","", IF(AC670="NE","", IF(AC670="NA","",IFERROR(VLOOKUP(AC670,Produtos!$A$1:$C$2319,2,FALSE),"Não Cadastrado")))))</f>
        <v/>
      </c>
      <c r="AF670" s="106"/>
      <c r="AG670" s="106"/>
      <c r="AH670" s="106" t="str">
        <f>IF(AC670="","",IF(ISNUMBER(AC670)=FALSE,"Não se aplica",IFERROR(VLOOKUP(AC670,Produtos!$A$1:$C$2319,3,FALSE),"Não Cadastrado")))</f>
        <v/>
      </c>
      <c r="AI670" s="106"/>
      <c r="AJ670" s="106" t="str">
        <f>VLOOKUP(Tabela2[[#This Row],[SIEMA]],Siema2025,26,FALSE)</f>
        <v>Após despressurizações detectadas pelo CNCL, equipe técnica da PD identificou derivação clandestina no DUTO OCVAP II</v>
      </c>
      <c r="AK670" s="109"/>
      <c r="AL670" s="109"/>
      <c r="AM670" s="109"/>
      <c r="AN670" s="110" t="str">
        <f>VLOOKUP(Tabela2[[#This Row],[SIEMA]],Siema2025,51,FALSE)</f>
        <v/>
      </c>
      <c r="AO670" s="110" t="str">
        <f>VLOOKUP(Tabela2[[#This Row],[SIEMA]],Siema2025,53,FALSE)</f>
        <v/>
      </c>
      <c r="AP670" s="110" t="str">
        <f>VLOOKUP(Tabela2[[#This Row],[SIEMA]],Siema2025,55,FALSE)</f>
        <v/>
      </c>
      <c r="AQ670" s="110" t="str">
        <f>VLOOKUP(Tabela2[[#This Row],[SIEMA]],Siema2025,57,FALSE)</f>
        <v/>
      </c>
      <c r="AR670" s="110" t="str">
        <f>VLOOKUP(Tabela2[[#This Row],[SIEMA]],Siema2025,59,FALSE)</f>
        <v/>
      </c>
      <c r="AS670" s="110" t="str">
        <f>VLOOKUP(Tabela2[[#This Row],[SIEMA]],Siema2025,61,FALSE)</f>
        <v/>
      </c>
      <c r="AT670" s="110" t="str">
        <f>VLOOKUP(Tabela2[[#This Row],[SIEMA]],Siema2025,63,FALSE)</f>
        <v/>
      </c>
      <c r="AU670" s="110" t="str">
        <f>VLOOKUP(Tabela2[[#This Row],[SIEMA]],Siema2025,65,FALSE)</f>
        <v/>
      </c>
      <c r="AV670" s="110" t="str">
        <f>VLOOKUP(Tabela2[[#This Row],[SIEMA]],Siema2025,67,FALSE)</f>
        <v/>
      </c>
      <c r="AW670" s="110" t="str">
        <f>VLOOKUP(Tabela2[[#This Row],[SIEMA]],Siema2025,69,FALSE)</f>
        <v/>
      </c>
      <c r="AX670" s="110" t="str">
        <f>VLOOKUP(Tabela2[[#This Row],[SIEMA]],Siema2025,71,FALSE)</f>
        <v/>
      </c>
      <c r="AY670" s="110" t="str">
        <f>VLOOKUP(Tabela2[[#This Row],[SIEMA]],Siema2025,73,FALSE)</f>
        <v/>
      </c>
      <c r="AZ670" s="110" t="str">
        <f>VLOOKUP(Tabela2[[#This Row],[SIEMA]],Siema2025,75,FALSE)</f>
        <v/>
      </c>
      <c r="BA670" s="110" t="str">
        <f>VLOOKUP(Tabela2[[#This Row],[SIEMA]],Siema2025,77,FALSE)</f>
        <v/>
      </c>
      <c r="BB670" s="110" t="str">
        <f>VLOOKUP(Tabela2[[#This Row],[SIEMA]],Siema2025,79,FALSE)</f>
        <v>X</v>
      </c>
      <c r="BC670" s="110" t="str">
        <f>IF(Tabela2[[#This Row],[Outro(s) ]] = "X", "PREENCHER","NA")</f>
        <v>PREENCHER</v>
      </c>
      <c r="BD670" s="110" t="str">
        <f>VLOOKUP(Tabela2[[#This Row],[SIEMA]],Siema2025,82,FALSE)</f>
        <v/>
      </c>
      <c r="BE670" s="110" t="str">
        <f>VLOOKUP(Tabela2[[#This Row],[SIEMA]],Siema2025,81,FALSE)</f>
        <v/>
      </c>
      <c r="BF670" s="112" t="str">
        <f>VLOOKUP(Tabela2[[#This Row],[SIEMA]],Siema2025,28,FALSE)</f>
        <v>Petrobras Transporte S.A. - Transpetro</v>
      </c>
      <c r="BG670" s="112"/>
      <c r="BH670" s="113" t="str">
        <f>VLOOKUP(Tabela2[[#This Row],[SIEMA]],Siema2025,29,FALSE)</f>
        <v>02709449004227</v>
      </c>
      <c r="BI670" s="114" t="str">
        <f>VLOOKUP(Tabela2[[#This Row],[SIEMA]],Siema2025,107,FALSE)</f>
        <v>Não</v>
      </c>
      <c r="BJ670" s="109"/>
      <c r="BK670" s="106"/>
      <c r="BL670" s="143"/>
      <c r="BM670" s="110">
        <f ca="1">IF(Tabela2[[#This Row],[Data de atendimento do Ibama (considerar o primeiro documento/ação)]]="",_xlfn.DAYS(TODAY(),J670),_xlfn.DAYS(Tabela2[[#This Row],[Data de atendimento do Ibama (considerar o primeiro documento/ação)]],J670))</f>
        <v>303</v>
      </c>
      <c r="BN670" s="110" t="str">
        <f>IF(Tabela2[[#This Row],[Atendido pelo Ibama ("Não" ou "Sim")]]="Não","Preencher", IF(Tabela2[[#This Row],[Atendido pelo Ibama ("Não" ou "Sim")]]="Sim","NA",""))</f>
        <v/>
      </c>
      <c r="BO670" s="116"/>
      <c r="BP670" s="110" t="str">
        <f>IF(Tabela2[[#This Row],[Forma de atendimento (primeiro documento/ação)]]= "Outros (especificar)", "PREENCHER","NA")</f>
        <v>NA</v>
      </c>
      <c r="BQ670" s="108"/>
      <c r="BR670" s="110" t="str">
        <f>IF(Tabela2[[#This Row],[Equipe do Ibama foi a campo? Houve sobrevoo do Poseidon?]] = "Sim", "PREENCHER","NA")</f>
        <v>NA</v>
      </c>
      <c r="BS670" s="110" t="str">
        <f>IF(Tabela2[[#This Row],[Se sim, foi emitida Ordem de Emergência? (informações vinculada à coluna CK)]] = "Sim", "PREENCHER","NA")</f>
        <v>NA</v>
      </c>
      <c r="BT670" s="110" t="str">
        <f>IF(Tabela2[[#This Row],[Foi elaborado Relatório de Vistoria pelo Ibama? (informações vinculada à coluna CK)]] = "Sim", "PREENCHER","NA")</f>
        <v>NA</v>
      </c>
      <c r="BU670" s="110" t="str">
        <f>IF(Tabela2[[#This Row],[Houve envio de Informações Pós-acidente (preencher "não se aplica" quando de competência estadual/municipal)]] = "Sim", "PREENCHER","NA")</f>
        <v>NA</v>
      </c>
      <c r="BV670" s="110" t="str">
        <f>IF(Tabela2[[#This Row],[Houve avaliação das informações pós-acidente solicitadas/enviadas?]] = "Sim", "PREENCHER","NA")</f>
        <v>NA</v>
      </c>
      <c r="BW670" s="110" t="str">
        <f>IF(Tabela2[[#This Row],[O Ibama aguarda resposta da empresa/OEMA, etc?]] = "Sim", "PREENCHER","NA")</f>
        <v>NA</v>
      </c>
      <c r="BX670" s="108"/>
      <c r="BY670" s="143"/>
      <c r="BZ670" s="106" t="str">
        <f>IF(Tabela2[[#This Row],[Data do documento de encerramento]]="NA","NA",IF(Tabela2[[#This Row],[Data do documento de encerramento]]="","Pendente de conclusão/ encerramento",_xlfn.DAYS(Tabela2[[#This Row],[Data do documento de encerramento]],J670)))</f>
        <v>Pendente de conclusão/ encerramento</v>
      </c>
      <c r="CA670" s="109"/>
      <c r="CB670" s="109"/>
      <c r="CC670" s="109"/>
      <c r="CD670" s="109"/>
      <c r="CE670" s="109"/>
      <c r="CF670" s="109"/>
    </row>
    <row r="671" spans="1:84" ht="76.5" hidden="1">
      <c r="A671" s="172">
        <v>202591754006</v>
      </c>
      <c r="B671" s="120" t="s">
        <v>9589</v>
      </c>
      <c r="C671" s="110" t="str">
        <f>VLOOKUP(Tabela2[[#This Row],[SIEMA]],Siema2025,4,FALSE)</f>
        <v xml:space="preserve"> SC</v>
      </c>
      <c r="D671" s="108" t="str">
        <f>VLOOKUP(Tabela2[[#This Row],[SIEMA]],Siema2025,3,FALSE)</f>
        <v xml:space="preserve">Itapoá </v>
      </c>
      <c r="E671" s="108" t="s">
        <v>9590</v>
      </c>
      <c r="F671" s="108"/>
      <c r="G671" s="108" t="s">
        <v>9591</v>
      </c>
      <c r="H671" s="108" t="s">
        <v>9592</v>
      </c>
      <c r="I671" s="106" t="s">
        <v>7118</v>
      </c>
      <c r="J671" s="107">
        <f>VLOOKUP(Tabela2[[#This Row],[SIEMA]],Siema2025,2,FALSE)</f>
        <v>45917</v>
      </c>
      <c r="K671" s="107" t="str">
        <f>VLOOKUP(Tabela2[[#This Row],[SIEMA]],Siema2025,16,FALSE)</f>
        <v>Quarta</v>
      </c>
      <c r="L671" s="108" t="str">
        <f>IF(Tabela2[[#This Row],[Data]]="","Sem Informação",VLOOKUP(MONTH(Tabela2[[#This Row],[Data]]),'[1]Validação de dados'!$I$1:$J$13,2,0))</f>
        <v>Setembro</v>
      </c>
      <c r="M671" s="106">
        <f>YEAR(Tabela2[[#This Row],[Data]])</f>
        <v>2025</v>
      </c>
      <c r="N671" s="107" t="str">
        <f>VLOOKUP(Tabela2[[#This Row],[SIEMA]],Siema2025,17,FALSE)</f>
        <v>Matutino</v>
      </c>
      <c r="O671" s="107" t="str">
        <f>VLOOKUP(Tabela2[[#This Row],[SIEMA]],Siema2025,5,FALSE)</f>
        <v>Terminal/portos/ancoradouros/etc</v>
      </c>
      <c r="P671" s="106"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71" s="106" t="s">
        <v>7269</v>
      </c>
      <c r="R671" s="106"/>
      <c r="S671" s="109" t="s">
        <v>1714</v>
      </c>
      <c r="T671" s="106">
        <v>0.2</v>
      </c>
      <c r="U671" s="106" t="s">
        <v>7109</v>
      </c>
      <c r="V671" s="106" t="str">
        <f>IF(Q671="","",IF(ISNUMBER(Q671)=FALSE,"Não se aplica",IFERROR(VLOOKUP(Q671,Produtos!$A$1:$C$2319,3,FALSE),"Não Cadastrado")))</f>
        <v>Não se aplica</v>
      </c>
      <c r="W671" s="106"/>
      <c r="X671" s="115"/>
      <c r="Y671" s="111" t="str">
        <f>IF(W671="","", IF(W671="NC","", IF(W671="NE","", IF(W671="NA","",IFERROR(VLOOKUP(W671,Produtos!$A$1:$C$2319,2,FALSE),"Não Cadastrado")))))</f>
        <v/>
      </c>
      <c r="Z671" s="106"/>
      <c r="AA671" s="106"/>
      <c r="AB671" s="106" t="str">
        <f>IF(W671="","",IF(ISNUMBER(W671)=FALSE,"Não se aplica",IFERROR(VLOOKUP(W671,Produtos!$A$1:$C$2319,3,FALSE),"Não Cadastrado")))</f>
        <v/>
      </c>
      <c r="AC671" s="106"/>
      <c r="AD671" s="110"/>
      <c r="AE671" s="109" t="str">
        <f>IF(AC671="","", IF(AC671="NC","", IF(AC671="NE","", IF(AC671="NA","",IFERROR(VLOOKUP(AC671,Produtos!$A$1:$C$2319,2,FALSE),"Não Cadastrado")))))</f>
        <v/>
      </c>
      <c r="AF671" s="106"/>
      <c r="AG671" s="106"/>
      <c r="AH671" s="106" t="str">
        <f>IF(AC671="","",IF(ISNUMBER(AC671)=FALSE,"Não se aplica",IFERROR(VLOOKUP(AC671,Produtos!$A$1:$C$2319,3,FALSE),"Não Cadastrado")))</f>
        <v/>
      </c>
      <c r="AI671" s="106"/>
      <c r="AJ671" s="106"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71" s="109" t="s">
        <v>7110</v>
      </c>
      <c r="AL671" s="109"/>
      <c r="AM671" s="109"/>
      <c r="AN671" s="110" t="str">
        <f>VLOOKUP(Tabela2[[#This Row],[SIEMA]],Siema2025,51,FALSE)</f>
        <v/>
      </c>
      <c r="AO671" s="110" t="str">
        <f>VLOOKUP(Tabela2[[#This Row],[SIEMA]],Siema2025,53,FALSE)</f>
        <v/>
      </c>
      <c r="AP671" s="110" t="str">
        <f>VLOOKUP(Tabela2[[#This Row],[SIEMA]],Siema2025,55,FALSE)</f>
        <v/>
      </c>
      <c r="AQ671" s="110" t="str">
        <f>VLOOKUP(Tabela2[[#This Row],[SIEMA]],Siema2025,57,FALSE)</f>
        <v/>
      </c>
      <c r="AR671" s="110" t="str">
        <f>VLOOKUP(Tabela2[[#This Row],[SIEMA]],Siema2025,59,FALSE)</f>
        <v/>
      </c>
      <c r="AS671" s="110" t="str">
        <f>VLOOKUP(Tabela2[[#This Row],[SIEMA]],Siema2025,61,FALSE)</f>
        <v/>
      </c>
      <c r="AT671" s="110" t="str">
        <f>VLOOKUP(Tabela2[[#This Row],[SIEMA]],Siema2025,63,FALSE)</f>
        <v>X</v>
      </c>
      <c r="AU671" s="110" t="str">
        <f>VLOOKUP(Tabela2[[#This Row],[SIEMA]],Siema2025,65,FALSE)</f>
        <v/>
      </c>
      <c r="AV671" s="110" t="str">
        <f>VLOOKUP(Tabela2[[#This Row],[SIEMA]],Siema2025,67,FALSE)</f>
        <v/>
      </c>
      <c r="AW671" s="110" t="str">
        <f>VLOOKUP(Tabela2[[#This Row],[SIEMA]],Siema2025,69,FALSE)</f>
        <v/>
      </c>
      <c r="AX671" s="110" t="str">
        <f>VLOOKUP(Tabela2[[#This Row],[SIEMA]],Siema2025,71,FALSE)</f>
        <v/>
      </c>
      <c r="AY671" s="110" t="str">
        <f>VLOOKUP(Tabela2[[#This Row],[SIEMA]],Siema2025,73,FALSE)</f>
        <v/>
      </c>
      <c r="AZ671" s="110" t="str">
        <f>VLOOKUP(Tabela2[[#This Row],[SIEMA]],Siema2025,75,FALSE)</f>
        <v/>
      </c>
      <c r="BA671" s="110" t="str">
        <f>VLOOKUP(Tabela2[[#This Row],[SIEMA]],Siema2025,77,FALSE)</f>
        <v/>
      </c>
      <c r="BB671" s="110" t="str">
        <f>VLOOKUP(Tabela2[[#This Row],[SIEMA]],Siema2025,79,FALSE)</f>
        <v/>
      </c>
      <c r="BC671" s="110"/>
      <c r="BD671" s="110" t="str">
        <f>VLOOKUP(Tabela2[[#This Row],[SIEMA]],Siema2025,82,FALSE)</f>
        <v/>
      </c>
      <c r="BE671" s="110" t="str">
        <f>VLOOKUP(Tabela2[[#This Row],[SIEMA]],Siema2025,81,FALSE)</f>
        <v/>
      </c>
      <c r="BF671" s="112" t="str">
        <f>VLOOKUP(Tabela2[[#This Row],[SIEMA]],Siema2025,28,FALSE)</f>
        <v>Itapoá Terminais Portuários SA</v>
      </c>
      <c r="BG671" s="112"/>
      <c r="BH671" s="113" t="str">
        <f>VLOOKUP(Tabela2[[#This Row],[SIEMA]],Siema2025,29,FALSE)</f>
        <v>01317277000105</v>
      </c>
      <c r="BI671" s="114" t="s">
        <v>2696</v>
      </c>
      <c r="BJ671" s="109" t="s">
        <v>7097</v>
      </c>
      <c r="BK671" s="106" t="s">
        <v>123</v>
      </c>
      <c r="BL671" s="143"/>
      <c r="BM671" s="110">
        <f ca="1">IF(Tabela2[[#This Row],[Data de atendimento do Ibama (considerar o primeiro documento/ação)]]="",_xlfn.DAYS(TODAY(),J671),_xlfn.DAYS(Tabela2[[#This Row],[Data de atendimento do Ibama (considerar o primeiro documento/ação)]],J671))</f>
        <v>303</v>
      </c>
      <c r="BN671" s="110" t="s">
        <v>7437</v>
      </c>
      <c r="BO671" s="116" t="s">
        <v>637</v>
      </c>
      <c r="BP671" s="110" t="str">
        <f>IF(Tabela2[[#This Row],[Forma de atendimento (primeiro documento/ação)]]= "Outros (especificar)", "PREENCHER","NA")</f>
        <v>NA</v>
      </c>
      <c r="BQ671" s="108" t="s">
        <v>123</v>
      </c>
      <c r="BR671" s="110" t="str">
        <f>IF(Tabela2[[#This Row],[Equipe do Ibama foi a campo? Houve sobrevoo do Poseidon?]] = "Sim", "PREENCHER","NA")</f>
        <v>NA</v>
      </c>
      <c r="BS671" s="110" t="s">
        <v>7118</v>
      </c>
      <c r="BT671" s="110" t="s">
        <v>7099</v>
      </c>
      <c r="BU671" s="110" t="s">
        <v>123</v>
      </c>
      <c r="BV671" s="110" t="s">
        <v>123</v>
      </c>
      <c r="BW671" s="110" t="s">
        <v>123</v>
      </c>
      <c r="BX671" s="108" t="s">
        <v>7119</v>
      </c>
      <c r="BY671" s="143"/>
      <c r="BZ671" s="106" t="str">
        <f>IF(Tabela2[[#This Row],[Data do documento de encerramento]]="NA","NA",IF(Tabela2[[#This Row],[Data do documento de encerramento]]="","Pendente de conclusão/ encerramento",_xlfn.DAYS(Tabela2[[#This Row],[Data do documento de encerramento]],J671)))</f>
        <v>Pendente de conclusão/ encerramento</v>
      </c>
      <c r="CA671" s="109" t="s">
        <v>9593</v>
      </c>
      <c r="CB671" s="109"/>
      <c r="CC671" s="109"/>
      <c r="CD671" s="109"/>
      <c r="CE671" s="109"/>
      <c r="CF671" s="109"/>
    </row>
    <row r="672" spans="1:84" ht="45.75">
      <c r="A672" s="185">
        <v>202591964818</v>
      </c>
      <c r="B672" s="120" t="s">
        <v>9594</v>
      </c>
      <c r="C672" s="110" t="s">
        <v>672</v>
      </c>
      <c r="D672" s="108" t="s">
        <v>637</v>
      </c>
      <c r="E672" s="108" t="s">
        <v>8669</v>
      </c>
      <c r="F672" s="108"/>
      <c r="G672" s="108" t="s">
        <v>8393</v>
      </c>
      <c r="H672" s="108" t="s">
        <v>8394</v>
      </c>
      <c r="I672" s="106" t="str">
        <f>VLOOKUP(Tabela2[[#This Row],[SIEMA]],Siema2025,19,FALSE)</f>
        <v>Santos</v>
      </c>
      <c r="J672" s="107">
        <f>VLOOKUP(Tabela2[[#This Row],[SIEMA]],Siema2025,2,FALSE)</f>
        <v>45917</v>
      </c>
      <c r="K672" s="107" t="str">
        <f>VLOOKUP(Tabela2[[#This Row],[SIEMA]],Siema2025,16,FALSE)</f>
        <v>Quarta</v>
      </c>
      <c r="L672" s="108" t="str">
        <f>IF(Tabela2[[#This Row],[Data]]="","Sem Informação",VLOOKUP(MONTH(Tabela2[[#This Row],[Data]]),'[1]Validação de dados'!$I$1:$J$13,2,0))</f>
        <v>Setembro</v>
      </c>
      <c r="M672" s="106">
        <f>YEAR(Tabela2[[#This Row],[Data]])</f>
        <v>2025</v>
      </c>
      <c r="N672" s="107" t="str">
        <f>VLOOKUP(Tabela2[[#This Row],[SIEMA]],Siema2025,17,FALSE)</f>
        <v>Noturno</v>
      </c>
      <c r="O672" s="107" t="str">
        <f>VLOOKUP(Tabela2[[#This Row],[SIEMA]],Siema2025,5,FALSE)</f>
        <v>Plataforma</v>
      </c>
      <c r="P672" s="106" t="str">
        <f>VLOOKUP(Tabela2[[#This Row],[SIEMA]],Siema2025,21,FALSE)</f>
        <v>NS WEST CARINA.</v>
      </c>
      <c r="Q672" s="106" t="s">
        <v>637</v>
      </c>
      <c r="R672" s="106" t="s">
        <v>9595</v>
      </c>
      <c r="S672" s="109" t="s">
        <v>7095</v>
      </c>
      <c r="T672" s="106">
        <v>0.19500000000000001</v>
      </c>
      <c r="U672" s="106" t="s">
        <v>7109</v>
      </c>
      <c r="V672" s="106" t="str">
        <f>IF(Q672="","",IF(ISNUMBER(Q672)=FALSE,"Não se aplica",IFERROR(VLOOKUP(Q672,Produtos!$A$1:$C$2319,3,FALSE),"Não Cadastrado")))</f>
        <v>Não se aplica</v>
      </c>
      <c r="W672" s="106"/>
      <c r="X672" s="115"/>
      <c r="Y672" s="111" t="str">
        <f>IF(W672="","", IF(W672="NC","", IF(W672="NE","", IF(W672="NA","",IFERROR(VLOOKUP(W672,Produtos!$A$1:$C$2319,2,FALSE),"Não Cadastrado")))))</f>
        <v/>
      </c>
      <c r="Z672" s="106"/>
      <c r="AA672" s="106"/>
      <c r="AB672" s="106" t="str">
        <f>IF(W672="","",IF(ISNUMBER(W672)=FALSE,"Não se aplica",IFERROR(VLOOKUP(W672,Produtos!$A$1:$C$2319,3,FALSE),"Não Cadastrado")))</f>
        <v/>
      </c>
      <c r="AC672" s="106"/>
      <c r="AD672" s="110"/>
      <c r="AE672" s="109" t="str">
        <f>IF(AC672="","", IF(AC672="NC","", IF(AC672="NE","", IF(AC672="NA","",IFERROR(VLOOKUP(AC672,Produtos!$A$1:$C$2319,2,FALSE),"Não Cadastrado")))))</f>
        <v/>
      </c>
      <c r="AF672" s="106"/>
      <c r="AG672" s="106"/>
      <c r="AH672" s="106" t="str">
        <f>IF(AC672="","",IF(ISNUMBER(AC672)=FALSE,"Não se aplica",IFERROR(VLOOKUP(AC672,Produtos!$A$1:$C$2319,3,FALSE),"Não Cadastrado")))</f>
        <v/>
      </c>
      <c r="AI672" s="106"/>
      <c r="AJ672" s="106" t="str">
        <f>VLOOKUP(Tabela2[[#This Row],[SIEMA]],Siema2025,26,FALSE)</f>
        <v>Em investigação.</v>
      </c>
      <c r="AK672" s="109" t="s">
        <v>7096</v>
      </c>
      <c r="AL672" s="109" t="s">
        <v>7219</v>
      </c>
      <c r="AM672" s="109" t="s">
        <v>7110</v>
      </c>
      <c r="AN672" s="110" t="str">
        <f>VLOOKUP(Tabela2[[#This Row],[SIEMA]],Siema2025,51,FALSE)</f>
        <v/>
      </c>
      <c r="AO672" s="110" t="str">
        <f>VLOOKUP(Tabela2[[#This Row],[SIEMA]],Siema2025,53,FALSE)</f>
        <v/>
      </c>
      <c r="AP672" s="110" t="str">
        <f>VLOOKUP(Tabela2[[#This Row],[SIEMA]],Siema2025,55,FALSE)</f>
        <v/>
      </c>
      <c r="AQ672" s="110" t="str">
        <f>VLOOKUP(Tabela2[[#This Row],[SIEMA]],Siema2025,57,FALSE)</f>
        <v/>
      </c>
      <c r="AR672" s="110" t="str">
        <f>VLOOKUP(Tabela2[[#This Row],[SIEMA]],Siema2025,59,FALSE)</f>
        <v/>
      </c>
      <c r="AS672" s="110" t="str">
        <f>VLOOKUP(Tabela2[[#This Row],[SIEMA]],Siema2025,61,FALSE)</f>
        <v>X</v>
      </c>
      <c r="AT672" s="110" t="str">
        <f>VLOOKUP(Tabela2[[#This Row],[SIEMA]],Siema2025,63,FALSE)</f>
        <v/>
      </c>
      <c r="AU672" s="110" t="str">
        <f>VLOOKUP(Tabela2[[#This Row],[SIEMA]],Siema2025,65,FALSE)</f>
        <v/>
      </c>
      <c r="AV672" s="110" t="str">
        <f>VLOOKUP(Tabela2[[#This Row],[SIEMA]],Siema2025,67,FALSE)</f>
        <v/>
      </c>
      <c r="AW672" s="110" t="str">
        <f>VLOOKUP(Tabela2[[#This Row],[SIEMA]],Siema2025,69,FALSE)</f>
        <v/>
      </c>
      <c r="AX672" s="110" t="str">
        <f>VLOOKUP(Tabela2[[#This Row],[SIEMA]],Siema2025,71,FALSE)</f>
        <v/>
      </c>
      <c r="AY672" s="110" t="str">
        <f>VLOOKUP(Tabela2[[#This Row],[SIEMA]],Siema2025,73,FALSE)</f>
        <v/>
      </c>
      <c r="AZ672" s="110" t="str">
        <f>VLOOKUP(Tabela2[[#This Row],[SIEMA]],Siema2025,75,FALSE)</f>
        <v/>
      </c>
      <c r="BA672" s="110" t="str">
        <f>VLOOKUP(Tabela2[[#This Row],[SIEMA]],Siema2025,77,FALSE)</f>
        <v/>
      </c>
      <c r="BB672" s="110" t="str">
        <f>VLOOKUP(Tabela2[[#This Row],[SIEMA]],Siema2025,79,FALSE)</f>
        <v/>
      </c>
      <c r="BC672" s="110" t="str">
        <f>IF(Tabela2[[#This Row],[Outro(s) ]] = "X", "PREENCHER","NA")</f>
        <v>NA</v>
      </c>
      <c r="BD672" s="110" t="str">
        <f>VLOOKUP(Tabela2[[#This Row],[SIEMA]],Siema2025,82,FALSE)</f>
        <v/>
      </c>
      <c r="BE672" s="110" t="str">
        <f>VLOOKUP(Tabela2[[#This Row],[SIEMA]],Siema2025,81,FALSE)</f>
        <v/>
      </c>
      <c r="BF672" s="112" t="str">
        <f>VLOOKUP(Tabela2[[#This Row],[SIEMA]],Siema2025,28,FALSE)</f>
        <v>Petróleo Brasileiro S.A. - PETROBRAS</v>
      </c>
      <c r="BG672" s="112"/>
      <c r="BH672" s="113">
        <v>33000167000101</v>
      </c>
      <c r="BI672" s="114" t="str">
        <f>VLOOKUP(Tabela2[[#This Row],[SIEMA]],Siema2025,107,FALSE)</f>
        <v>Não</v>
      </c>
      <c r="BJ672" s="109" t="s">
        <v>7097</v>
      </c>
      <c r="BK672" s="106" t="s">
        <v>2696</v>
      </c>
      <c r="BL672" s="143">
        <v>45933</v>
      </c>
      <c r="BM672" s="110">
        <f ca="1">IF(Tabela2[[#This Row],[Data de atendimento do Ibama (considerar o primeiro documento/ação)]]="",_xlfn.DAYS(TODAY(),J672),_xlfn.DAYS(Tabela2[[#This Row],[Data de atendimento do Ibama (considerar o primeiro documento/ação)]],J672))</f>
        <v>16</v>
      </c>
      <c r="BN672" s="110" t="str">
        <f>IF(Tabela2[[#This Row],[Atendido pelo Ibama ("Não" ou "Sim")]]="Não","Preencher", IF(Tabela2[[#This Row],[Atendido pelo Ibama ("Não" ou "Sim")]]="Sim","NA",""))</f>
        <v>NA</v>
      </c>
      <c r="BO672" s="116" t="s">
        <v>7098</v>
      </c>
      <c r="BP672" s="110" t="str">
        <f>IF(Tabela2[[#This Row],[Forma de atendimento (primeiro documento/ação)]]= "Outros (especificar)", "PREENCHER","NA")</f>
        <v>NA</v>
      </c>
      <c r="BQ672" s="108" t="s">
        <v>123</v>
      </c>
      <c r="BR672" s="110" t="str">
        <f>IF(Tabela2[[#This Row],[Equipe do Ibama foi a campo? Houve sobrevoo do Poseidon?]] = "Sim", "PREENCHER","NA")</f>
        <v>NA</v>
      </c>
      <c r="BS672" s="110" t="str">
        <f>IF(Tabela2[[#This Row],[Se sim, foi emitida Ordem de Emergência? (informações vinculada à coluna CK)]] = "Sim", "PREENCHER","NA")</f>
        <v>NA</v>
      </c>
      <c r="BT672" s="110" t="s">
        <v>7099</v>
      </c>
      <c r="BU672" s="110" t="s">
        <v>123</v>
      </c>
      <c r="BV672" s="110" t="s">
        <v>123</v>
      </c>
      <c r="BW672" s="110" t="s">
        <v>123</v>
      </c>
      <c r="BX672" s="108" t="s">
        <v>7119</v>
      </c>
      <c r="BY672" s="108"/>
      <c r="BZ672" s="106" t="str">
        <f>IF(Tabela2[[#This Row],[Data do documento de encerramento]]="NA","NA",IF(Tabela2[[#This Row],[Data do documento de encerramento]]="","Pendente de conclusão/ encerramento",_xlfn.DAYS(Tabela2[[#This Row],[Data do documento de encerramento]],J672)))</f>
        <v>Pendente de conclusão/ encerramento</v>
      </c>
      <c r="CA672" s="117" t="s">
        <v>7220</v>
      </c>
      <c r="CB672" s="109" t="s">
        <v>7822</v>
      </c>
      <c r="CC672" s="300" t="s">
        <v>7140</v>
      </c>
      <c r="CD672" s="109" t="s">
        <v>123</v>
      </c>
      <c r="CE672" s="109" t="s">
        <v>123</v>
      </c>
      <c r="CF672" s="109" t="s">
        <v>7103</v>
      </c>
    </row>
    <row r="673" spans="1:84" ht="60.75">
      <c r="A673" s="172">
        <v>202592018041</v>
      </c>
      <c r="B673" s="173" t="s">
        <v>9596</v>
      </c>
      <c r="C673" s="110" t="s">
        <v>7133</v>
      </c>
      <c r="D673" s="108" t="s">
        <v>637</v>
      </c>
      <c r="E673" s="108" t="s">
        <v>8406</v>
      </c>
      <c r="F673" s="108"/>
      <c r="G673" s="108" t="s">
        <v>9597</v>
      </c>
      <c r="H673" s="108" t="s">
        <v>9598</v>
      </c>
      <c r="I673" s="106" t="str">
        <f>VLOOKUP(Tabela2[[#This Row],[SIEMA]],Siema2025,19,FALSE)</f>
        <v>Campos</v>
      </c>
      <c r="J673" s="107">
        <f>VLOOKUP(Tabela2[[#This Row],[SIEMA]],Siema2025,2,FALSE)</f>
        <v>45918</v>
      </c>
      <c r="K673" s="107" t="str">
        <f>VLOOKUP(Tabela2[[#This Row],[SIEMA]],Siema2025,16,FALSE)</f>
        <v>Quinta</v>
      </c>
      <c r="L673" s="108" t="str">
        <f>IF(Tabela2[[#This Row],[Data]]="","Sem Informação",VLOOKUP(MONTH(Tabela2[[#This Row],[Data]]),'[1]Validação de dados'!$I$1:$J$13,2,0))</f>
        <v>Setembro</v>
      </c>
      <c r="M673" s="106">
        <f>YEAR(Tabela2[[#This Row],[Data]])</f>
        <v>2025</v>
      </c>
      <c r="N673" s="107" t="str">
        <f>VLOOKUP(Tabela2[[#This Row],[SIEMA]],Siema2025,17,FALSE)</f>
        <v>Matutino</v>
      </c>
      <c r="O673" s="107" t="str">
        <f>VLOOKUP(Tabela2[[#This Row],[SIEMA]],Siema2025,5,FALSE)</f>
        <v>Plataforma</v>
      </c>
      <c r="P673" s="106"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73" s="106" t="s">
        <v>637</v>
      </c>
      <c r="R673" s="106" t="s">
        <v>7733</v>
      </c>
      <c r="S673" s="109" t="s">
        <v>7138</v>
      </c>
      <c r="T673" s="106" t="s">
        <v>9599</v>
      </c>
      <c r="U673" s="106" t="s">
        <v>7109</v>
      </c>
      <c r="V673" s="106" t="str">
        <f>IF(Q673="","",IF(ISNUMBER(Q673)=FALSE,"Não se aplica",IFERROR(VLOOKUP(Q673,Produtos!$A$1:$C$2319,3,FALSE),"Não Cadastrado")))</f>
        <v>Não se aplica</v>
      </c>
      <c r="W673" s="106"/>
      <c r="X673" s="115"/>
      <c r="Y673" s="111" t="str">
        <f>IF(W673="","", IF(W673="NC","", IF(W673="NE","", IF(W673="NA","",IFERROR(VLOOKUP(W673,Produtos!$A$1:$C$2319,2,FALSE),"Não Cadastrado")))))</f>
        <v/>
      </c>
      <c r="Z673" s="106"/>
      <c r="AA673" s="106"/>
      <c r="AB673" s="106" t="str">
        <f>IF(W673="","",IF(ISNUMBER(W673)=FALSE,"Não se aplica",IFERROR(VLOOKUP(W673,Produtos!$A$1:$C$2319,3,FALSE),"Não Cadastrado")))</f>
        <v/>
      </c>
      <c r="AC673" s="106"/>
      <c r="AD673" s="110"/>
      <c r="AE673" s="109" t="str">
        <f>IF(AC673="","", IF(AC673="NC","", IF(AC673="NE","", IF(AC673="NA","",IFERROR(VLOOKUP(AC673,Produtos!$A$1:$C$2319,2,FALSE),"Não Cadastrado")))))</f>
        <v/>
      </c>
      <c r="AF673" s="106"/>
      <c r="AG673" s="106"/>
      <c r="AH673" s="106" t="str">
        <f>IF(AC673="","",IF(ISNUMBER(AC673)=FALSE,"Não se aplica",IFERROR(VLOOKUP(AC673,Produtos!$A$1:$C$2319,3,FALSE),"Não Cadastrado")))</f>
        <v/>
      </c>
      <c r="AI673" s="106"/>
      <c r="AJ673" s="106" t="str">
        <f>VLOOKUP(Tabela2[[#This Row],[SIEMA]],Siema2025,26,FALSE)</f>
        <v>Em investigação.</v>
      </c>
      <c r="AK673" s="109" t="s">
        <v>7110</v>
      </c>
      <c r="AL673" s="109"/>
      <c r="AM673" s="109"/>
      <c r="AN673" s="110" t="str">
        <f>VLOOKUP(Tabela2[[#This Row],[SIEMA]],Siema2025,51,FALSE)</f>
        <v/>
      </c>
      <c r="AO673" s="110" t="str">
        <f>VLOOKUP(Tabela2[[#This Row],[SIEMA]],Siema2025,53,FALSE)</f>
        <v/>
      </c>
      <c r="AP673" s="110" t="str">
        <f>VLOOKUP(Tabela2[[#This Row],[SIEMA]],Siema2025,55,FALSE)</f>
        <v/>
      </c>
      <c r="AQ673" s="110" t="str">
        <f>VLOOKUP(Tabela2[[#This Row],[SIEMA]],Siema2025,57,FALSE)</f>
        <v/>
      </c>
      <c r="AR673" s="110" t="str">
        <f>VLOOKUP(Tabela2[[#This Row],[SIEMA]],Siema2025,59,FALSE)</f>
        <v/>
      </c>
      <c r="AS673" s="110" t="str">
        <f>VLOOKUP(Tabela2[[#This Row],[SIEMA]],Siema2025,61,FALSE)</f>
        <v>X</v>
      </c>
      <c r="AT673" s="110" t="str">
        <f>VLOOKUP(Tabela2[[#This Row],[SIEMA]],Siema2025,63,FALSE)</f>
        <v/>
      </c>
      <c r="AU673" s="110" t="str">
        <f>VLOOKUP(Tabela2[[#This Row],[SIEMA]],Siema2025,65,FALSE)</f>
        <v/>
      </c>
      <c r="AV673" s="110" t="str">
        <f>VLOOKUP(Tabela2[[#This Row],[SIEMA]],Siema2025,67,FALSE)</f>
        <v/>
      </c>
      <c r="AW673" s="110" t="str">
        <f>VLOOKUP(Tabela2[[#This Row],[SIEMA]],Siema2025,69,FALSE)</f>
        <v/>
      </c>
      <c r="AX673" s="110" t="str">
        <f>VLOOKUP(Tabela2[[#This Row],[SIEMA]],Siema2025,71,FALSE)</f>
        <v/>
      </c>
      <c r="AY673" s="110" t="str">
        <f>VLOOKUP(Tabela2[[#This Row],[SIEMA]],Siema2025,73,FALSE)</f>
        <v/>
      </c>
      <c r="AZ673" s="110" t="str">
        <f>VLOOKUP(Tabela2[[#This Row],[SIEMA]],Siema2025,75,FALSE)</f>
        <v/>
      </c>
      <c r="BA673" s="110" t="str">
        <f>VLOOKUP(Tabela2[[#This Row],[SIEMA]],Siema2025,77,FALSE)</f>
        <v/>
      </c>
      <c r="BB673" s="110" t="str">
        <f>VLOOKUP(Tabela2[[#This Row],[SIEMA]],Siema2025,79,FALSE)</f>
        <v/>
      </c>
      <c r="BC673" s="110" t="str">
        <f>IF(Tabela2[[#This Row],[Outro(s) ]] = "X", "PREENCHER","NA")</f>
        <v>NA</v>
      </c>
      <c r="BD673" s="110" t="str">
        <f>VLOOKUP(Tabela2[[#This Row],[SIEMA]],Siema2025,82,FALSE)</f>
        <v/>
      </c>
      <c r="BE673" s="110" t="str">
        <f>VLOOKUP(Tabela2[[#This Row],[SIEMA]],Siema2025,81,FALSE)</f>
        <v/>
      </c>
      <c r="BF673" s="112" t="str">
        <f>VLOOKUP(Tabela2[[#This Row],[SIEMA]],Siema2025,28,FALSE)</f>
        <v>Petrobras</v>
      </c>
      <c r="BG673" s="112"/>
      <c r="BH673" s="113" t="str">
        <f>VLOOKUP(Tabela2[[#This Row],[SIEMA]],Siema2025,29,FALSE)</f>
        <v>33000167000454</v>
      </c>
      <c r="BI673" s="114" t="str">
        <f>VLOOKUP(Tabela2[[#This Row],[SIEMA]],Siema2025,107,FALSE)</f>
        <v>Não</v>
      </c>
      <c r="BJ673" s="109" t="s">
        <v>7097</v>
      </c>
      <c r="BK673" s="106" t="s">
        <v>2696</v>
      </c>
      <c r="BL673" s="143">
        <v>45978</v>
      </c>
      <c r="BM673" s="110">
        <f ca="1">IF(Tabela2[[#This Row],[Data de atendimento do Ibama (considerar o primeiro documento/ação)]]="",_xlfn.DAYS(TODAY(),J673),_xlfn.DAYS(Tabela2[[#This Row],[Data de atendimento do Ibama (considerar o primeiro documento/ação)]],J673))</f>
        <v>60</v>
      </c>
      <c r="BN673" s="110" t="str">
        <f>IF(Tabela2[[#This Row],[Atendido pelo Ibama ("Não" ou "Sim")]]="Não","Preencher", IF(Tabela2[[#This Row],[Atendido pelo Ibama ("Não" ou "Sim")]]="Sim","NA",""))</f>
        <v>NA</v>
      </c>
      <c r="BO673" s="116" t="s">
        <v>7139</v>
      </c>
      <c r="BP673" s="110" t="str">
        <f>IF(Tabela2[[#This Row],[Forma de atendimento (primeiro documento/ação)]]= "Outros (especificar)", "PREENCHER","NA")</f>
        <v>NA</v>
      </c>
      <c r="BQ673" s="108" t="s">
        <v>123</v>
      </c>
      <c r="BR673" s="110" t="str">
        <f>IF(Tabela2[[#This Row],[Equipe do Ibama foi a campo? Houve sobrevoo do Poseidon?]] = "Sim", "PREENCHER","NA")</f>
        <v>NA</v>
      </c>
      <c r="BS673" s="110" t="str">
        <f>IF(Tabela2[[#This Row],[Se sim, foi emitida Ordem de Emergência? (informações vinculada à coluna CK)]] = "Sim", "PREENCHER","NA")</f>
        <v>NA</v>
      </c>
      <c r="BT673" s="110" t="s">
        <v>7099</v>
      </c>
      <c r="BU673" s="110" t="s">
        <v>123</v>
      </c>
      <c r="BV673" s="110" t="s">
        <v>123</v>
      </c>
      <c r="BW673" s="110" t="s">
        <v>123</v>
      </c>
      <c r="BX673" s="108"/>
      <c r="BY673" s="108"/>
      <c r="BZ673" s="106" t="str">
        <f>IF(Tabela2[[#This Row],[Data do documento de encerramento]]="NA","NA",IF(Tabela2[[#This Row],[Data do documento de encerramento]]="","Pendente de conclusão/ encerramento",_xlfn.DAYS(Tabela2[[#This Row],[Data do documento de encerramento]],J673)))</f>
        <v>Pendente de conclusão/ encerramento</v>
      </c>
      <c r="CA673" s="109"/>
      <c r="CB673" s="109"/>
      <c r="CC673" s="117" t="s">
        <v>7196</v>
      </c>
      <c r="CD673" s="109" t="s">
        <v>123</v>
      </c>
      <c r="CE673" s="109" t="s">
        <v>123</v>
      </c>
      <c r="CF673" s="109" t="s">
        <v>7141</v>
      </c>
    </row>
    <row r="674" spans="1:84" ht="45.75" hidden="1">
      <c r="A674" s="172">
        <v>202592014439</v>
      </c>
      <c r="B674" s="173" t="s">
        <v>9600</v>
      </c>
      <c r="C674" s="110" t="str">
        <f>VLOOKUP(Tabela2[[#This Row],[SIEMA]],Siema2025,4,FALSE)</f>
        <v xml:space="preserve"> MG</v>
      </c>
      <c r="D674" s="108" t="str">
        <f>VLOOKUP(Tabela2[[#This Row],[SIEMA]],Siema2025,3,FALSE)</f>
        <v xml:space="preserve">Santo Antônio do Amparo </v>
      </c>
      <c r="E674" s="108" t="s">
        <v>4216</v>
      </c>
      <c r="F674" s="108" t="s">
        <v>9601</v>
      </c>
      <c r="G674" s="108" t="s">
        <v>9602</v>
      </c>
      <c r="H674" s="108" t="s">
        <v>9603</v>
      </c>
      <c r="I674" s="106" t="s">
        <v>7118</v>
      </c>
      <c r="J674" s="107">
        <f>VLOOKUP(Tabela2[[#This Row],[SIEMA]],Siema2025,2,FALSE)</f>
        <v>45919</v>
      </c>
      <c r="K674" s="107" t="str">
        <f>VLOOKUP(Tabela2[[#This Row],[SIEMA]],Siema2025,16,FALSE)</f>
        <v>Sexta</v>
      </c>
      <c r="L674" s="108" t="str">
        <f>IF(Tabela2[[#This Row],[Data]]="","Sem Informação",VLOOKUP(MONTH(Tabela2[[#This Row],[Data]]),'[1]Validação de dados'!$I$1:$J$13,2,0))</f>
        <v>Setembro</v>
      </c>
      <c r="M674" s="106">
        <f>YEAR(Tabela2[[#This Row],[Data]])</f>
        <v>2025</v>
      </c>
      <c r="N674" s="107" t="str">
        <f>VLOOKUP(Tabela2[[#This Row],[SIEMA]],Siema2025,17,FALSE)</f>
        <v>Madrugada</v>
      </c>
      <c r="O674" s="107" t="str">
        <f>VLOOKUP(Tabela2[[#This Row],[SIEMA]],Siema2025,5,FALSE)</f>
        <v>Rodovia</v>
      </c>
      <c r="P674" s="106" t="str">
        <f>VLOOKUP(Tabela2[[#This Row],[SIEMA]],Siema2025,21,FALSE)</f>
        <v/>
      </c>
      <c r="Q674" s="106" t="s">
        <v>7269</v>
      </c>
      <c r="R674" s="106" t="str">
        <f>VLOOKUP(Tabela2[[#This Row],[SIEMA]],Siema2025,10,FALSE)</f>
        <v>Cimento</v>
      </c>
      <c r="S674" s="109" t="str">
        <f>IF(Q674="","", IF(Q674="NC","", IF(Q674="NE","", IF(Q674="NA","",IFERROR(VLOOKUP(Q674,[1]Produtos!$A$1:$C$2319,2,FALSE),"Não Cadastrado")))))</f>
        <v/>
      </c>
      <c r="T674" s="106" t="str">
        <f>VLOOKUP(Tabela2[[#This Row],[SIEMA]],Siema2025,11,FALSE)</f>
        <v>50</v>
      </c>
      <c r="U674" s="106" t="str">
        <f>VLOOKUP(Tabela2[[#This Row],[SIEMA]],Siema2025,12,FALSE)</f>
        <v>KG</v>
      </c>
      <c r="V674" s="106" t="s">
        <v>8796</v>
      </c>
      <c r="W674" s="106"/>
      <c r="X674" s="115" t="str">
        <f>IF(Tabela2[[#This Row],[Origem do acidente]] = "Plataforma", "PREENCHER","NA")</f>
        <v>NA</v>
      </c>
      <c r="Y674" s="111" t="str">
        <f>IF(W674="","", IF(W674="NC","", IF(W674="NE","", IF(W674="NA","",IFERROR(VLOOKUP(W674,Produtos!$A$1:$C$2319,2,FALSE),"Não Cadastrado")))))</f>
        <v/>
      </c>
      <c r="Z674" s="106"/>
      <c r="AA674" s="106"/>
      <c r="AB674" s="106" t="str">
        <f>IF(W674="","",IF(ISNUMBER(W674)=FALSE,"Não se aplica",IFERROR(VLOOKUP(W674,Produtos!$A$1:$C$2319,3,FALSE),"Não Cadastrado")))</f>
        <v/>
      </c>
      <c r="AC674" s="106"/>
      <c r="AD674" s="110" t="str">
        <f>IF(Tabela2[[#This Row],[Origem do acidente]] = "Plataforma", "PREENCHER","NA")</f>
        <v>NA</v>
      </c>
      <c r="AE674" s="109" t="str">
        <f>IF(AC674="","", IF(AC674="NC","", IF(AC674="NE","", IF(AC674="NA","",IFERROR(VLOOKUP(AC674,Produtos!$A$1:$C$2319,2,FALSE),"Não Cadastrado")))))</f>
        <v/>
      </c>
      <c r="AF674" s="106"/>
      <c r="AG674" s="106"/>
      <c r="AH674" s="106" t="str">
        <f>IF(AC674="","",IF(ISNUMBER(AC674)=FALSE,"Não se aplica",IFERROR(VLOOKUP(AC674,Produtos!$A$1:$C$2319,3,FALSE),"Não Cadastrado")))</f>
        <v/>
      </c>
      <c r="AI674" s="106"/>
      <c r="AJ674" s="106" t="s">
        <v>9604</v>
      </c>
      <c r="AK674" s="109" t="s">
        <v>7356</v>
      </c>
      <c r="AL674" s="109" t="s">
        <v>7343</v>
      </c>
      <c r="AM674" s="109" t="s">
        <v>7175</v>
      </c>
      <c r="AN674" s="110" t="str">
        <f>VLOOKUP(Tabela2[[#This Row],[SIEMA]],Siema2025,51,FALSE)</f>
        <v/>
      </c>
      <c r="AO674" s="110" t="str">
        <f>VLOOKUP(Tabela2[[#This Row],[SIEMA]],Siema2025,53,FALSE)</f>
        <v/>
      </c>
      <c r="AP674" s="110" t="str">
        <f>VLOOKUP(Tabela2[[#This Row],[SIEMA]],Siema2025,55,FALSE)</f>
        <v/>
      </c>
      <c r="AQ674" s="110" t="str">
        <f>VLOOKUP(Tabela2[[#This Row],[SIEMA]],Siema2025,57,FALSE)</f>
        <v/>
      </c>
      <c r="AR674" s="110" t="str">
        <f>VLOOKUP(Tabela2[[#This Row],[SIEMA]],Siema2025,59,FALSE)</f>
        <v/>
      </c>
      <c r="AS674" s="110" t="str">
        <f>VLOOKUP(Tabela2[[#This Row],[SIEMA]],Siema2025,61,FALSE)</f>
        <v/>
      </c>
      <c r="AT674" s="110" t="str">
        <f>VLOOKUP(Tabela2[[#This Row],[SIEMA]],Siema2025,63,FALSE)</f>
        <v/>
      </c>
      <c r="AU674" s="110" t="str">
        <f>VLOOKUP(Tabela2[[#This Row],[SIEMA]],Siema2025,65,FALSE)</f>
        <v>X</v>
      </c>
      <c r="AV674" s="110" t="str">
        <f>VLOOKUP(Tabela2[[#This Row],[SIEMA]],Siema2025,67,FALSE)</f>
        <v/>
      </c>
      <c r="AW674" s="110" t="str">
        <f>VLOOKUP(Tabela2[[#This Row],[SIEMA]],Siema2025,69,FALSE)</f>
        <v/>
      </c>
      <c r="AX674" s="110" t="str">
        <f>VLOOKUP(Tabela2[[#This Row],[SIEMA]],Siema2025,71,FALSE)</f>
        <v/>
      </c>
      <c r="AY674" s="110" t="str">
        <f>VLOOKUP(Tabela2[[#This Row],[SIEMA]],Siema2025,73,FALSE)</f>
        <v/>
      </c>
      <c r="AZ674" s="110" t="str">
        <f>VLOOKUP(Tabela2[[#This Row],[SIEMA]],Siema2025,75,FALSE)</f>
        <v/>
      </c>
      <c r="BA674" s="110" t="str">
        <f>VLOOKUP(Tabela2[[#This Row],[SIEMA]],Siema2025,77,FALSE)</f>
        <v/>
      </c>
      <c r="BB674" s="110" t="str">
        <f>VLOOKUP(Tabela2[[#This Row],[SIEMA]],Siema2025,79,FALSE)</f>
        <v/>
      </c>
      <c r="BC674" s="110" t="str">
        <f>IF(Tabela2[[#This Row],[Outro(s) ]] = "X", "PREENCHER","NA")</f>
        <v>NA</v>
      </c>
      <c r="BD674" s="110" t="str">
        <f>VLOOKUP(Tabela2[[#This Row],[SIEMA]],Siema2025,82,FALSE)</f>
        <v/>
      </c>
      <c r="BE674" s="110" t="str">
        <f>VLOOKUP(Tabela2[[#This Row],[SIEMA]],Siema2025,81,FALSE)</f>
        <v/>
      </c>
      <c r="BF674" s="112" t="str">
        <f>VLOOKUP(Tabela2[[#This Row],[SIEMA]],Siema2025,28,FALSE)</f>
        <v>THIAGO CESAREZ DIAS</v>
      </c>
      <c r="BG674" s="112"/>
      <c r="BH674" s="113" t="str">
        <f>VLOOKUP(Tabela2[[#This Row],[SIEMA]],Siema2025,29,FALSE)</f>
        <v>06654438620</v>
      </c>
      <c r="BI674" s="114" t="str">
        <f>VLOOKUP(Tabela2[[#This Row],[SIEMA]],Siema2025,107,FALSE)</f>
        <v>Não</v>
      </c>
      <c r="BJ674" s="109" t="s">
        <v>7097</v>
      </c>
      <c r="BK674" s="106" t="s">
        <v>2696</v>
      </c>
      <c r="BL674" s="143">
        <v>45923</v>
      </c>
      <c r="BM674" s="110">
        <f ca="1">IF(Tabela2[[#This Row],[Data de atendimento do Ibama (considerar o primeiro documento/ação)]]="",_xlfn.DAYS(TODAY(),J674),_xlfn.DAYS(Tabela2[[#This Row],[Data de atendimento do Ibama (considerar o primeiro documento/ação)]],J674))</f>
        <v>4</v>
      </c>
      <c r="BN674" s="110" t="str">
        <f>IF(Tabela2[[#This Row],[Atendido pelo Ibama ("Não" ou "Sim")]]="Não","Preencher", IF(Tabela2[[#This Row],[Atendido pelo Ibama ("Não" ou "Sim")]]="Sim","NA",""))</f>
        <v>NA</v>
      </c>
      <c r="BO674" s="116" t="s">
        <v>7098</v>
      </c>
      <c r="BP674" s="110" t="str">
        <f>IF(Tabela2[[#This Row],[Forma de atendimento (primeiro documento/ação)]]= "Outros (especificar)", "PREENCHER","NA")</f>
        <v>NA</v>
      </c>
      <c r="BQ674" s="108" t="s">
        <v>123</v>
      </c>
      <c r="BR674" s="110" t="str">
        <f>IF(Tabela2[[#This Row],[Equipe do Ibama foi a campo? Houve sobrevoo do Poseidon?]] = "Sim", "PREENCHER","NA")</f>
        <v>NA</v>
      </c>
      <c r="BS674" s="110" t="str">
        <f>IF(Tabela2[[#This Row],[Se sim, foi emitida Ordem de Emergência? (informações vinculada à coluna CK)]] = "Sim", "PREENCHER","NA")</f>
        <v>NA</v>
      </c>
      <c r="BT674" s="110" t="s">
        <v>7125</v>
      </c>
      <c r="BU674" s="110" t="s">
        <v>2696</v>
      </c>
      <c r="BV674" s="110" t="s">
        <v>123</v>
      </c>
      <c r="BW674" s="110" t="s">
        <v>2696</v>
      </c>
      <c r="BX674" s="108" t="s">
        <v>7100</v>
      </c>
      <c r="BY674" s="143">
        <v>45966</v>
      </c>
      <c r="BZ674" s="106">
        <f>IF(Tabela2[[#This Row],[Data do documento de encerramento]]="NA","NA",IF(Tabela2[[#This Row],[Data do documento de encerramento]]="","Pendente de conclusão/ encerramento",_xlfn.DAYS(Tabela2[[#This Row],[Data do documento de encerramento]],J674)))</f>
        <v>47</v>
      </c>
      <c r="CA674" s="109" t="s">
        <v>9605</v>
      </c>
      <c r="CB674" s="109"/>
      <c r="CC674" s="109"/>
      <c r="CD674" s="109"/>
      <c r="CE674" s="109"/>
      <c r="CF674" s="109"/>
    </row>
    <row r="675" spans="1:84" ht="15" customHeight="1">
      <c r="A675" s="172">
        <v>202592079200</v>
      </c>
      <c r="B675" s="173" t="s">
        <v>9606</v>
      </c>
      <c r="C675" s="110" t="s">
        <v>7133</v>
      </c>
      <c r="D675" s="108" t="s">
        <v>637</v>
      </c>
      <c r="E675" s="108" t="s">
        <v>9339</v>
      </c>
      <c r="F675" s="108"/>
      <c r="G675" s="108" t="s">
        <v>9340</v>
      </c>
      <c r="H675" s="108" t="s">
        <v>9341</v>
      </c>
      <c r="I675" s="106" t="str">
        <f>VLOOKUP(Tabela2[[#This Row],[SIEMA]],Siema2025,19,FALSE)</f>
        <v>Campos</v>
      </c>
      <c r="J675" s="107">
        <f>VLOOKUP(Tabela2[[#This Row],[SIEMA]],Siema2025,2,FALSE)</f>
        <v>45919</v>
      </c>
      <c r="K675" s="107" t="str">
        <f>VLOOKUP(Tabela2[[#This Row],[SIEMA]],Siema2025,16,FALSE)</f>
        <v>Sexta</v>
      </c>
      <c r="L675" s="108" t="str">
        <f>IF(Tabela2[[#This Row],[Data]]="","Sem Informação",VLOOKUP(MONTH(Tabela2[[#This Row],[Data]]),'[1]Validação de dados'!$I$1:$J$13,2,0))</f>
        <v>Setembro</v>
      </c>
      <c r="M675" s="106">
        <f>YEAR(Tabela2[[#This Row],[Data]])</f>
        <v>2025</v>
      </c>
      <c r="N675" s="107" t="str">
        <f>VLOOKUP(Tabela2[[#This Row],[SIEMA]],Siema2025,17,FALSE)</f>
        <v>Vespertino</v>
      </c>
      <c r="O675" s="107" t="str">
        <f>VLOOKUP(Tabela2[[#This Row],[SIEMA]],Siema2025,5,FALSE)</f>
        <v>Plataforma</v>
      </c>
      <c r="P675" s="106"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75" s="106" t="s">
        <v>637</v>
      </c>
      <c r="R675" t="s">
        <v>7194</v>
      </c>
      <c r="S675" s="109" t="s">
        <v>7138</v>
      </c>
      <c r="T675" s="106" t="s">
        <v>3183</v>
      </c>
      <c r="U675" s="106" t="s">
        <v>7109</v>
      </c>
      <c r="V675" s="106" t="s">
        <v>637</v>
      </c>
      <c r="W675" s="106"/>
      <c r="X675" s="115"/>
      <c r="Y675" s="111" t="str">
        <f>IF(W675="","", IF(W675="NC","", IF(W675="NE","", IF(W675="NA","",IFERROR(VLOOKUP(W675,Produtos!$A$1:$C$2319,2,FALSE),"Não Cadastrado")))))</f>
        <v/>
      </c>
      <c r="Z675" s="106"/>
      <c r="AA675" s="106"/>
      <c r="AB675" s="106" t="str">
        <f>IF(W675="","",IF(ISNUMBER(W675)=FALSE,"Não se aplica",IFERROR(VLOOKUP(W675,Produtos!$A$1:$C$2319,3,FALSE),"Não Cadastrado")))</f>
        <v/>
      </c>
      <c r="AC675" s="106"/>
      <c r="AD675" s="110"/>
      <c r="AE675" s="109" t="str">
        <f>IF(AC675="","", IF(AC675="NC","", IF(AC675="NE","", IF(AC675="NA","",IFERROR(VLOOKUP(AC675,Produtos!$A$1:$C$2319,2,FALSE),"Não Cadastrado")))))</f>
        <v/>
      </c>
      <c r="AF675" s="106"/>
      <c r="AG675" s="106"/>
      <c r="AH675" s="106" t="str">
        <f>IF(AC675="","",IF(ISNUMBER(AC675)=FALSE,"Não se aplica",IFERROR(VLOOKUP(AC675,Produtos!$A$1:$C$2319,3,FALSE),"Não Cadastrado")))</f>
        <v/>
      </c>
      <c r="AI675" s="106"/>
      <c r="AJ675" s="106" t="str">
        <f>VLOOKUP(Tabela2[[#This Row],[SIEMA]],Siema2025,26,FALSE)</f>
        <v>Em investigação.</v>
      </c>
      <c r="AK675" s="109" t="s">
        <v>6834</v>
      </c>
      <c r="AL675" s="109"/>
      <c r="AM675" s="109"/>
      <c r="AN675" s="110" t="str">
        <f>VLOOKUP(Tabela2[[#This Row],[SIEMA]],Siema2025,51,FALSE)</f>
        <v/>
      </c>
      <c r="AO675" s="110" t="str">
        <f>VLOOKUP(Tabela2[[#This Row],[SIEMA]],Siema2025,53,FALSE)</f>
        <v/>
      </c>
      <c r="AP675" s="110" t="str">
        <f>VLOOKUP(Tabela2[[#This Row],[SIEMA]],Siema2025,55,FALSE)</f>
        <v/>
      </c>
      <c r="AQ675" s="110" t="str">
        <f>VLOOKUP(Tabela2[[#This Row],[SIEMA]],Siema2025,57,FALSE)</f>
        <v/>
      </c>
      <c r="AR675" s="110" t="str">
        <f>VLOOKUP(Tabela2[[#This Row],[SIEMA]],Siema2025,59,FALSE)</f>
        <v/>
      </c>
      <c r="AS675" s="110" t="str">
        <f>VLOOKUP(Tabela2[[#This Row],[SIEMA]],Siema2025,61,FALSE)</f>
        <v>X</v>
      </c>
      <c r="AT675" s="110" t="str">
        <f>VLOOKUP(Tabela2[[#This Row],[SIEMA]],Siema2025,63,FALSE)</f>
        <v/>
      </c>
      <c r="AU675" s="110" t="str">
        <f>VLOOKUP(Tabela2[[#This Row],[SIEMA]],Siema2025,65,FALSE)</f>
        <v/>
      </c>
      <c r="AV675" s="110" t="str">
        <f>VLOOKUP(Tabela2[[#This Row],[SIEMA]],Siema2025,67,FALSE)</f>
        <v/>
      </c>
      <c r="AW675" s="110" t="str">
        <f>VLOOKUP(Tabela2[[#This Row],[SIEMA]],Siema2025,69,FALSE)</f>
        <v/>
      </c>
      <c r="AX675" s="110" t="str">
        <f>VLOOKUP(Tabela2[[#This Row],[SIEMA]],Siema2025,71,FALSE)</f>
        <v/>
      </c>
      <c r="AY675" s="110" t="str">
        <f>VLOOKUP(Tabela2[[#This Row],[SIEMA]],Siema2025,73,FALSE)</f>
        <v/>
      </c>
      <c r="AZ675" s="110" t="str">
        <f>VLOOKUP(Tabela2[[#This Row],[SIEMA]],Siema2025,75,FALSE)</f>
        <v/>
      </c>
      <c r="BA675" s="110" t="str">
        <f>VLOOKUP(Tabela2[[#This Row],[SIEMA]],Siema2025,77,FALSE)</f>
        <v/>
      </c>
      <c r="BB675" s="110" t="str">
        <f>VLOOKUP(Tabela2[[#This Row],[SIEMA]],Siema2025,79,FALSE)</f>
        <v/>
      </c>
      <c r="BC675" s="110" t="str">
        <f>IF(Tabela2[[#This Row],[Outro(s) ]] = "X", "PREENCHER","NA")</f>
        <v>NA</v>
      </c>
      <c r="BD675" s="110" t="str">
        <f>VLOOKUP(Tabela2[[#This Row],[SIEMA]],Siema2025,82,FALSE)</f>
        <v/>
      </c>
      <c r="BE675" s="110" t="str">
        <f>VLOOKUP(Tabela2[[#This Row],[SIEMA]],Siema2025,81,FALSE)</f>
        <v/>
      </c>
      <c r="BF675" s="112" t="str">
        <f>VLOOKUP(Tabela2[[#This Row],[SIEMA]],Siema2025,28,FALSE)</f>
        <v>Petrobras</v>
      </c>
      <c r="BG675" s="112"/>
      <c r="BH675" s="113" t="str">
        <f>VLOOKUP(Tabela2[[#This Row],[SIEMA]],Siema2025,29,FALSE)</f>
        <v>33000167100750</v>
      </c>
      <c r="BI675" s="114" t="str">
        <f>VLOOKUP(Tabela2[[#This Row],[SIEMA]],Siema2025,107,FALSE)</f>
        <v>Não</v>
      </c>
      <c r="BJ675" s="109" t="s">
        <v>7097</v>
      </c>
      <c r="BK675" s="106" t="s">
        <v>2696</v>
      </c>
      <c r="BL675" s="143">
        <v>45978</v>
      </c>
      <c r="BM675" s="110">
        <f ca="1">IF(Tabela2[[#This Row],[Data de atendimento do Ibama (considerar o primeiro documento/ação)]]="",_xlfn.DAYS(TODAY(),J675),_xlfn.DAYS(Tabela2[[#This Row],[Data de atendimento do Ibama (considerar o primeiro documento/ação)]],J675))</f>
        <v>59</v>
      </c>
      <c r="BN675" s="110" t="str">
        <f>IF(Tabela2[[#This Row],[Atendido pelo Ibama ("Não" ou "Sim")]]="Não","Preencher", IF(Tabela2[[#This Row],[Atendido pelo Ibama ("Não" ou "Sim")]]="Sim","NA",""))</f>
        <v>NA</v>
      </c>
      <c r="BO675" s="116" t="s">
        <v>7139</v>
      </c>
      <c r="BP675" s="110" t="str">
        <f>IF(Tabela2[[#This Row],[Forma de atendimento (primeiro documento/ação)]]= "Outros (especificar)", "PREENCHER","NA")</f>
        <v>NA</v>
      </c>
      <c r="BQ675" s="108" t="s">
        <v>123</v>
      </c>
      <c r="BR675" s="110" t="str">
        <f>IF(Tabela2[[#This Row],[Equipe do Ibama foi a campo? Houve sobrevoo do Poseidon?]] = "Sim", "PREENCHER","NA")</f>
        <v>NA</v>
      </c>
      <c r="BS675" s="110" t="str">
        <f>IF(Tabela2[[#This Row],[Se sim, foi emitida Ordem de Emergência? (informações vinculada à coluna CK)]] = "Sim", "PREENCHER","NA")</f>
        <v>NA</v>
      </c>
      <c r="BT675" s="110" t="s">
        <v>7112</v>
      </c>
      <c r="BU675" s="110" t="s">
        <v>123</v>
      </c>
      <c r="BV675" s="110" t="s">
        <v>2696</v>
      </c>
      <c r="BW675" s="110" t="s">
        <v>123</v>
      </c>
      <c r="BX675" s="108"/>
      <c r="BY675" s="108"/>
      <c r="BZ675" s="106" t="str">
        <f>IF(Tabela2[[#This Row],[Data do documento de encerramento]]="NA","NA",IF(Tabela2[[#This Row],[Data do documento de encerramento]]="","Pendente de conclusão/ encerramento",_xlfn.DAYS(Tabela2[[#This Row],[Data do documento de encerramento]],J675)))</f>
        <v>Pendente de conclusão/ encerramento</v>
      </c>
      <c r="CA675" s="109"/>
      <c r="CB675" s="109"/>
      <c r="CC675" s="292" t="s">
        <v>7196</v>
      </c>
      <c r="CD675" s="109" t="s">
        <v>123</v>
      </c>
      <c r="CE675" s="109" t="s">
        <v>123</v>
      </c>
      <c r="CF675" s="109" t="s">
        <v>7141</v>
      </c>
    </row>
    <row r="676" spans="1:84" ht="15" hidden="1" customHeight="1">
      <c r="A676" s="172">
        <v>202592061215</v>
      </c>
      <c r="B676" s="173" t="s">
        <v>9607</v>
      </c>
      <c r="C676" s="110" t="str">
        <f>VLOOKUP(Tabela2[[#This Row],[SIEMA]],Siema2025,4,FALSE)</f>
        <v xml:space="preserve"> MT</v>
      </c>
      <c r="D676" s="108" t="str">
        <f>VLOOKUP(Tabela2[[#This Row],[SIEMA]],Siema2025,3,FALSE)</f>
        <v xml:space="preserve">Primavera do Leste </v>
      </c>
      <c r="E676" s="108" t="str">
        <f>VLOOKUP(Tabela2[[#This Row],[SIEMA]],Siema2025,20,FALSE)</f>
        <v>MT-130 km167 (Praça de Pedagio 1) - Primavera do Leste, MT, 78850-000</v>
      </c>
      <c r="F676" s="108" t="s">
        <v>9608</v>
      </c>
      <c r="G676" s="108" t="s">
        <v>9609</v>
      </c>
      <c r="H676" s="108" t="s">
        <v>9610</v>
      </c>
      <c r="I676" s="106" t="s">
        <v>7118</v>
      </c>
      <c r="J676" s="107">
        <f>VLOOKUP(Tabela2[[#This Row],[SIEMA]],Siema2025,2,FALSE)</f>
        <v>45920</v>
      </c>
      <c r="K676" s="107" t="str">
        <f>VLOOKUP(Tabela2[[#This Row],[SIEMA]],Siema2025,16,FALSE)</f>
        <v>Sábado</v>
      </c>
      <c r="L676" s="108" t="str">
        <f>IF(Tabela2[[#This Row],[Data]]="","Sem Informação",VLOOKUP(MONTH(Tabela2[[#This Row],[Data]]),'[1]Validação de dados'!$I$1:$J$13,2,0))</f>
        <v>Setembro</v>
      </c>
      <c r="M676" s="106">
        <f>YEAR(Tabela2[[#This Row],[Data]])</f>
        <v>2025</v>
      </c>
      <c r="N676" s="107" t="str">
        <f>VLOOKUP(Tabela2[[#This Row],[SIEMA]],Siema2025,17,FALSE)</f>
        <v>Matutino</v>
      </c>
      <c r="O676" s="107" t="str">
        <f>VLOOKUP(Tabela2[[#This Row],[SIEMA]],Siema2025,5,FALSE)</f>
        <v>Rodovia</v>
      </c>
      <c r="P676" s="106" t="str">
        <f>VLOOKUP(Tabela2[[#This Row],[SIEMA]],Siema2025,21,FALSE)</f>
        <v/>
      </c>
      <c r="Q676" s="106">
        <v>3082</v>
      </c>
      <c r="R676" s="106" t="str">
        <f>VLOOKUP(Tabela2[[#This Row],[SIEMA]],Siema2025,10,FALSE)</f>
        <v/>
      </c>
      <c r="S676" s="109" t="s">
        <v>9611</v>
      </c>
      <c r="T676" s="106" t="s">
        <v>8939</v>
      </c>
      <c r="U676" s="106" t="s">
        <v>7062</v>
      </c>
      <c r="V676" s="106">
        <f>IF(Q676="","",IF(ISNUMBER(Q676)=FALSE,"Não se aplica",IFERROR(VLOOKUP(Q676,Produtos!$A$1:$C$2319,3,FALSE),"Não Cadastrado")))</f>
        <v>9</v>
      </c>
      <c r="W676" s="106" t="str">
        <f>VLOOKUP(Tabela2[[#This Row],[SIEMA]],Siema2025,10,FALSE)</f>
        <v/>
      </c>
      <c r="X676" s="115" t="str">
        <f>IF(Tabela2[[#This Row],[Origem do acidente]] = "Plataforma", "PREENCHER","NA")</f>
        <v>NA</v>
      </c>
      <c r="Y676" s="111" t="str">
        <f>IF(W676="","", IF(W676="NC","", IF(W676="NE","", IF(W676="NA","",IFERROR(VLOOKUP(W676,Produtos!$A$1:$C$2319,2,FALSE),"Não Cadastrado")))))</f>
        <v/>
      </c>
      <c r="Z676" s="106" t="str">
        <f>VLOOKUP(Tabela2[[#This Row],[SIEMA]],Siema2025,11,FALSE)</f>
        <v xml:space="preserve"> </v>
      </c>
      <c r="AA676" s="106" t="str">
        <f>VLOOKUP(Tabela2[[#This Row],[SIEMA]],Siema2025,12,FALSE)</f>
        <v xml:space="preserve"> </v>
      </c>
      <c r="AB676" s="106" t="str">
        <f>IF(W676="","",IF(ISNUMBER(W676)=FALSE,"Não se aplica",IFERROR(VLOOKUP(W676,Produtos!$A$1:$C$2319,3,FALSE),"Não Cadastrado")))</f>
        <v/>
      </c>
      <c r="AC676" s="106"/>
      <c r="AD676" s="110"/>
      <c r="AE676" s="109" t="str">
        <f>IF(AC676="","", IF(AC676="NC","", IF(AC676="NE","", IF(AC676="NA","",IFERROR(VLOOKUP(AC676,Produtos!$A$1:$C$2319,2,FALSE),"Não Cadastrado")))))</f>
        <v/>
      </c>
      <c r="AF676" s="106"/>
      <c r="AG676" s="106"/>
      <c r="AH676" s="106" t="str">
        <f>IF(AC676="","",IF(ISNUMBER(AC676)=FALSE,"Não se aplica",IFERROR(VLOOKUP(AC676,Produtos!$A$1:$C$2319,3,FALSE),"Não Cadastrado")))</f>
        <v/>
      </c>
      <c r="AI676" s="106"/>
      <c r="AJ676" s="106" t="s">
        <v>9612</v>
      </c>
      <c r="AK676" s="109" t="s">
        <v>7356</v>
      </c>
      <c r="AL676" s="109"/>
      <c r="AM676" s="109"/>
      <c r="AN676" s="110" t="str">
        <f>VLOOKUP(Tabela2[[#This Row],[SIEMA]],Siema2025,51,FALSE)</f>
        <v/>
      </c>
      <c r="AO676" s="110" t="str">
        <f>VLOOKUP(Tabela2[[#This Row],[SIEMA]],Siema2025,53,FALSE)</f>
        <v/>
      </c>
      <c r="AP676" s="110" t="str">
        <f>VLOOKUP(Tabela2[[#This Row],[SIEMA]],Siema2025,55,FALSE)</f>
        <v/>
      </c>
      <c r="AQ676" s="110" t="str">
        <f>VLOOKUP(Tabela2[[#This Row],[SIEMA]],Siema2025,57,FALSE)</f>
        <v/>
      </c>
      <c r="AR676" s="110" t="str">
        <f>VLOOKUP(Tabela2[[#This Row],[SIEMA]],Siema2025,59,FALSE)</f>
        <v/>
      </c>
      <c r="AS676" s="110" t="str">
        <f>VLOOKUP(Tabela2[[#This Row],[SIEMA]],Siema2025,61,FALSE)</f>
        <v/>
      </c>
      <c r="AT676" s="110" t="str">
        <f>VLOOKUP(Tabela2[[#This Row],[SIEMA]],Siema2025,63,FALSE)</f>
        <v/>
      </c>
      <c r="AU676" s="110"/>
      <c r="AV676" s="110" t="str">
        <f>VLOOKUP(Tabela2[[#This Row],[SIEMA]],Siema2025,67,FALSE)</f>
        <v/>
      </c>
      <c r="AW676" s="110" t="str">
        <f>VLOOKUP(Tabela2[[#This Row],[SIEMA]],Siema2025,69,FALSE)</f>
        <v/>
      </c>
      <c r="AX676" s="110" t="str">
        <f>VLOOKUP(Tabela2[[#This Row],[SIEMA]],Siema2025,71,FALSE)</f>
        <v/>
      </c>
      <c r="AY676" s="110" t="str">
        <f>VLOOKUP(Tabela2[[#This Row],[SIEMA]],Siema2025,73,FALSE)</f>
        <v/>
      </c>
      <c r="AZ676" s="110" t="str">
        <f>VLOOKUP(Tabela2[[#This Row],[SIEMA]],Siema2025,75,FALSE)</f>
        <v/>
      </c>
      <c r="BA676" s="110" t="str">
        <f>VLOOKUP(Tabela2[[#This Row],[SIEMA]],Siema2025,77,FALSE)</f>
        <v/>
      </c>
      <c r="BB676" s="110" t="str">
        <f>VLOOKUP(Tabela2[[#This Row],[SIEMA]],Siema2025,79,FALSE)</f>
        <v/>
      </c>
      <c r="BC676" s="110" t="str">
        <f>IF(Tabela2[[#This Row],[Outro(s) ]] = "X", "PREENCHER","NA")</f>
        <v>NA</v>
      </c>
      <c r="BD676" s="110" t="str">
        <f>VLOOKUP(Tabela2[[#This Row],[SIEMA]],Siema2025,82,FALSE)</f>
        <v/>
      </c>
      <c r="BE676" s="110" t="s">
        <v>7176</v>
      </c>
      <c r="BF676" s="112" t="str">
        <f>VLOOKUP(Tabela2[[#This Row],[SIEMA]],Siema2025,28,FALSE)</f>
        <v>BRAVO SERVIÇOS LOGISTICOS LTDA</v>
      </c>
      <c r="BG676" s="112"/>
      <c r="BH676" s="113" t="str">
        <f>VLOOKUP(Tabela2[[#This Row],[SIEMA]],Siema2025,29,FALSE)</f>
        <v>00950001000792</v>
      </c>
      <c r="BI676" s="114" t="str">
        <f>VLOOKUP(Tabela2[[#This Row],[SIEMA]],Siema2025,107,FALSE)</f>
        <v>Não</v>
      </c>
      <c r="BJ676" s="109" t="s">
        <v>7111</v>
      </c>
      <c r="BK676" s="106" t="s">
        <v>123</v>
      </c>
      <c r="BL676" s="143"/>
      <c r="BM676" s="110">
        <f ca="1">IF(Tabela2[[#This Row],[Data de atendimento do Ibama (considerar o primeiro documento/ação)]]="",_xlfn.DAYS(TODAY(),J676),_xlfn.DAYS(Tabela2[[#This Row],[Data de atendimento do Ibama (considerar o primeiro documento/ação)]],J676))</f>
        <v>300</v>
      </c>
      <c r="BN676" s="110" t="s">
        <v>7437</v>
      </c>
      <c r="BO676" s="116" t="s">
        <v>637</v>
      </c>
      <c r="BP676" s="110" t="str">
        <f>IF(Tabela2[[#This Row],[Forma de atendimento (primeiro documento/ação)]]= "Outros (especificar)", "PREENCHER","NA")</f>
        <v>NA</v>
      </c>
      <c r="BQ676" s="108" t="s">
        <v>123</v>
      </c>
      <c r="BR676" s="110" t="str">
        <f>IF(Tabela2[[#This Row],[Equipe do Ibama foi a campo? Houve sobrevoo do Poseidon?]] = "Sim", "PREENCHER","NA")</f>
        <v>NA</v>
      </c>
      <c r="BS676" s="110" t="str">
        <f>IF(Tabela2[[#This Row],[Se sim, foi emitida Ordem de Emergência? (informações vinculada à coluna CK)]] = "Sim", "PREENCHER","NA")</f>
        <v>NA</v>
      </c>
      <c r="BT676" s="110" t="s">
        <v>7215</v>
      </c>
      <c r="BU676" s="110" t="str">
        <f>IF(Tabela2[[#This Row],[Houve envio de Informações Pós-acidente (preencher "não se aplica" quando de competência estadual/municipal)]] = "Sim", "PREENCHER","NA")</f>
        <v>NA</v>
      </c>
      <c r="BV676" s="110" t="str">
        <f>IF(Tabela2[[#This Row],[Houve avaliação das informações pós-acidente solicitadas/enviadas?]] = "Sim", "PREENCHER","NA")</f>
        <v>NA</v>
      </c>
      <c r="BW676" s="110" t="str">
        <f>IF(Tabela2[[#This Row],[O Ibama aguarda resposta da empresa/OEMA, etc?]] = "Sim", "PREENCHER","NA")</f>
        <v>NA</v>
      </c>
      <c r="BX676" s="108" t="s">
        <v>7119</v>
      </c>
      <c r="BY676" s="143"/>
      <c r="BZ676" s="106" t="str">
        <f>IF(Tabela2[[#This Row],[Data do documento de encerramento]]="NA","NA",IF(Tabela2[[#This Row],[Data do documento de encerramento]]="","Pendente de conclusão/ encerramento",_xlfn.DAYS(Tabela2[[#This Row],[Data do documento de encerramento]],J676)))</f>
        <v>Pendente de conclusão/ encerramento</v>
      </c>
      <c r="CA676" s="109" t="s">
        <v>9613</v>
      </c>
      <c r="CB676" s="109"/>
      <c r="CC676" s="109"/>
      <c r="CD676" s="109"/>
      <c r="CE676" s="109"/>
      <c r="CF676" s="109"/>
    </row>
    <row r="677" spans="1:84" ht="30.75" hidden="1">
      <c r="A677" s="172">
        <v>202592354020</v>
      </c>
      <c r="B677" s="173" t="s">
        <v>9614</v>
      </c>
      <c r="C677" s="110" t="str">
        <f>VLOOKUP(Tabela2[[#This Row],[SIEMA]],Siema2025,4,FALSE)</f>
        <v xml:space="preserve"> SE</v>
      </c>
      <c r="D677" s="108" t="str">
        <f>VLOOKUP(Tabela2[[#This Row],[SIEMA]],Siema2025,3,FALSE)</f>
        <v xml:space="preserve">Carmópolis </v>
      </c>
      <c r="E677" s="108" t="str">
        <f>VLOOKUP(Tabela2[[#This Row],[SIEMA]],Siema2025,20,FALSE)</f>
        <v>Locação do SAT.CP-0013, Carmópolis-SE</v>
      </c>
      <c r="F677" s="108"/>
      <c r="G677" s="108" t="s">
        <v>9615</v>
      </c>
      <c r="H677" s="108" t="s">
        <v>9616</v>
      </c>
      <c r="I677" s="106" t="str">
        <f>VLOOKUP(Tabela2[[#This Row],[SIEMA]],Siema2025,19,FALSE)</f>
        <v/>
      </c>
      <c r="J677" s="107">
        <f>VLOOKUP(Tabela2[[#This Row],[SIEMA]],Siema2025,2,FALSE)</f>
        <v>45921</v>
      </c>
      <c r="K677" s="107" t="str">
        <f>VLOOKUP(Tabela2[[#This Row],[SIEMA]],Siema2025,16,FALSE)</f>
        <v>Domingo</v>
      </c>
      <c r="L677" s="108" t="str">
        <f>IF(Tabela2[[#This Row],[Data]]="","Sem Informação",VLOOKUP(MONTH(Tabela2[[#This Row],[Data]]),'[1]Validação de dados'!$I$1:$J$13,2,0))</f>
        <v>Setembro</v>
      </c>
      <c r="M677" s="106">
        <f>YEAR(Tabela2[[#This Row],[Data]])</f>
        <v>2025</v>
      </c>
      <c r="N677" s="107" t="str">
        <f>VLOOKUP(Tabela2[[#This Row],[SIEMA]],Siema2025,17,FALSE)</f>
        <v>Matutino</v>
      </c>
      <c r="O677" s="107" t="str">
        <f>VLOOKUP(Tabela2[[#This Row],[SIEMA]],Siema2025,5,FALSE)</f>
        <v>Outro(s)</v>
      </c>
      <c r="P677" s="106" t="str">
        <f>VLOOKUP(Tabela2[[#This Row],[SIEMA]],Siema2025,21,FALSE)</f>
        <v>Poço terrestre</v>
      </c>
      <c r="Q677" s="106" t="str">
        <f>VLOOKUP(Tabela2[[#This Row],[SIEMA]],Siema2025,7,FALSE)</f>
        <v/>
      </c>
      <c r="R677" s="106" t="str">
        <f>VLOOKUP(Tabela2[[#This Row],[SIEMA]],Siema2025,10,FALSE)</f>
        <v>Água de injeção</v>
      </c>
      <c r="S677" s="106"/>
      <c r="T677" s="106" t="str">
        <f>VLOOKUP(Tabela2[[#This Row],[SIEMA]],Siema2025,11,FALSE)</f>
        <v>0.9</v>
      </c>
      <c r="U677" s="106" t="str">
        <f>VLOOKUP(Tabela2[[#This Row],[SIEMA]],Siema2025,12,FALSE)</f>
        <v>M3</v>
      </c>
      <c r="V677" s="106" t="str">
        <f>IF(Q677="","",IF(ISNUMBER(Q677)=FALSE,"Não se aplica",IFERROR(VLOOKUP(Q677,Produtos!$A$1:$C$2319,3,FALSE),"Não Cadastrado")))</f>
        <v/>
      </c>
      <c r="W677" s="106"/>
      <c r="X677" s="115" t="str">
        <f>IF(Tabela2[[#This Row],[Origem do acidente]] = "Plataforma", "PREENCHER","NA")</f>
        <v>NA</v>
      </c>
      <c r="Y677" s="111"/>
      <c r="Z677" s="106"/>
      <c r="AA677" s="106" t="str">
        <f>VLOOKUP(Tabela2[[#This Row],[SIEMA]],Siema2025,12,FALSE)</f>
        <v>M3</v>
      </c>
      <c r="AB677" s="106" t="str">
        <f>IF(W677="","",IF(ISNUMBER(W677)=FALSE,"Não se aplica",IFERROR(VLOOKUP(W677,Produtos!$A$1:$C$2319,3,FALSE),"Não Cadastrado")))</f>
        <v/>
      </c>
      <c r="AC677" s="106"/>
      <c r="AD677" s="110" t="str">
        <f>IF(Tabela2[[#This Row],[Origem do acidente]] = "Plataforma", "PREENCHER","NA")</f>
        <v>NA</v>
      </c>
      <c r="AE677" s="109" t="str">
        <f>IF(AC677="","", IF(AC677="NC","", IF(AC677="NE","", IF(AC677="NA","",IFERROR(VLOOKUP(AC677,Produtos!$A$1:$C$2319,2,FALSE),"Não Cadastrado")))))</f>
        <v/>
      </c>
      <c r="AF677" s="106"/>
      <c r="AG677" s="106"/>
      <c r="AH677" s="106" t="str">
        <f>IF(AC677="","",IF(ISNUMBER(AC677)=FALSE,"Não se aplica",IFERROR(VLOOKUP(AC677,Produtos!$A$1:$C$2319,3,FALSE),"Não Cadastrado")))</f>
        <v/>
      </c>
      <c r="AI677" s="106"/>
      <c r="AJ677" s="106" t="str">
        <f>VLOOKUP(Tabela2[[#This Row],[SIEMA]],Siema2025,26,FALSE)</f>
        <v>Falha de integridade da linha de fibra. Furo da linha em fibra de 2%u2019%u2019 do poço 7-CP-1038-SE.</v>
      </c>
      <c r="AK677" s="109"/>
      <c r="AL677" s="109"/>
      <c r="AM677" s="109"/>
      <c r="AN677" s="110" t="str">
        <f>VLOOKUP(Tabela2[[#This Row],[SIEMA]],Siema2025,51,FALSE)</f>
        <v/>
      </c>
      <c r="AO677" s="110" t="str">
        <f>VLOOKUP(Tabela2[[#This Row],[SIEMA]],Siema2025,53,FALSE)</f>
        <v/>
      </c>
      <c r="AP677" s="110" t="str">
        <f>VLOOKUP(Tabela2[[#This Row],[SIEMA]],Siema2025,55,FALSE)</f>
        <v/>
      </c>
      <c r="AQ677" s="110" t="str">
        <f>VLOOKUP(Tabela2[[#This Row],[SIEMA]],Siema2025,57,FALSE)</f>
        <v/>
      </c>
      <c r="AR677" s="110" t="str">
        <f>VLOOKUP(Tabela2[[#This Row],[SIEMA]],Siema2025,59,FALSE)</f>
        <v/>
      </c>
      <c r="AS677" s="110" t="str">
        <f>VLOOKUP(Tabela2[[#This Row],[SIEMA]],Siema2025,61,FALSE)</f>
        <v/>
      </c>
      <c r="AT677" s="110" t="str">
        <f>VLOOKUP(Tabela2[[#This Row],[SIEMA]],Siema2025,63,FALSE)</f>
        <v/>
      </c>
      <c r="AU677" s="110" t="s">
        <v>7130</v>
      </c>
      <c r="AV677" s="110" t="str">
        <f>VLOOKUP(Tabela2[[#This Row],[SIEMA]],Siema2025,67,FALSE)</f>
        <v/>
      </c>
      <c r="AW677" s="110" t="str">
        <f>VLOOKUP(Tabela2[[#This Row],[SIEMA]],Siema2025,69,FALSE)</f>
        <v/>
      </c>
      <c r="AX677" s="110" t="str">
        <f>VLOOKUP(Tabela2[[#This Row],[SIEMA]],Siema2025,71,FALSE)</f>
        <v/>
      </c>
      <c r="AY677" s="110" t="str">
        <f>VLOOKUP(Tabela2[[#This Row],[SIEMA]],Siema2025,73,FALSE)</f>
        <v/>
      </c>
      <c r="AZ677" s="110" t="str">
        <f>VLOOKUP(Tabela2[[#This Row],[SIEMA]],Siema2025,75,FALSE)</f>
        <v/>
      </c>
      <c r="BA677" s="110" t="str">
        <f>VLOOKUP(Tabela2[[#This Row],[SIEMA]],Siema2025,77,FALSE)</f>
        <v/>
      </c>
      <c r="BB677" s="110" t="str">
        <f>VLOOKUP(Tabela2[[#This Row],[SIEMA]],Siema2025,79,FALSE)</f>
        <v/>
      </c>
      <c r="BC677" s="110" t="str">
        <f>IF(Tabela2[[#This Row],[Outro(s) ]] = "X", "PREENCHER","NA")</f>
        <v>NA</v>
      </c>
      <c r="BD677" s="110"/>
      <c r="BE677" s="110" t="str">
        <f>VLOOKUP(Tabela2[[#This Row],[SIEMA]],Siema2025,81,FALSE)</f>
        <v/>
      </c>
      <c r="BF677" s="112" t="str">
        <f>VLOOKUP(Tabela2[[#This Row],[SIEMA]],Siema2025,28,FALSE)</f>
        <v>Carmo Energy S.A.</v>
      </c>
      <c r="BG677" s="112"/>
      <c r="BH677" s="113" t="str">
        <f>VLOOKUP(Tabela2[[#This Row],[SIEMA]],Siema2025,29,FALSE)</f>
        <v>41955491000101</v>
      </c>
      <c r="BI677" s="114" t="str">
        <f>VLOOKUP(Tabela2[[#This Row],[SIEMA]],Siema2025,107,FALSE)</f>
        <v>Não</v>
      </c>
      <c r="BJ677" s="109" t="s">
        <v>7111</v>
      </c>
      <c r="BK677" s="106" t="s">
        <v>2696</v>
      </c>
      <c r="BL677" s="143">
        <v>45961</v>
      </c>
      <c r="BM677" s="110">
        <f ca="1">IF(Tabela2[[#This Row],[Data de atendimento do Ibama (considerar o primeiro documento/ação)]]="",_xlfn.DAYS(TODAY(),J677),_xlfn.DAYS(Tabela2[[#This Row],[Data de atendimento do Ibama (considerar o primeiro documento/ação)]],J677))</f>
        <v>40</v>
      </c>
      <c r="BN677" s="110" t="str">
        <f>IF(Tabela2[[#This Row],[Atendido pelo Ibama ("Não" ou "Sim")]]="Não","Preencher", IF(Tabela2[[#This Row],[Atendido pelo Ibama ("Não" ou "Sim")]]="Sim","NA",""))</f>
        <v>NA</v>
      </c>
      <c r="BO677" s="116" t="s">
        <v>7098</v>
      </c>
      <c r="BP677" s="110" t="str">
        <f>IF(Tabela2[[#This Row],[Forma de atendimento (primeiro documento/ação)]]= "Outros (especificar)", "PREENCHER","NA")</f>
        <v>NA</v>
      </c>
      <c r="BQ677" s="108" t="s">
        <v>123</v>
      </c>
      <c r="BR677" s="110" t="str">
        <f>IF(Tabela2[[#This Row],[Equipe do Ibama foi a campo? Houve sobrevoo do Poseidon?]] = "Sim", "PREENCHER","NA")</f>
        <v>NA</v>
      </c>
      <c r="BS677" s="110" t="str">
        <f>IF(Tabela2[[#This Row],[Se sim, foi emitida Ordem de Emergência? (informações vinculada à coluna CK)]] = "Sim", "PREENCHER","NA")</f>
        <v>NA</v>
      </c>
      <c r="BT677" s="110" t="str">
        <f>IF(Tabela2[[#This Row],[Foi elaborado Relatório de Vistoria pelo Ibama? (informações vinculada à coluna CK)]] = "Sim", "PREENCHER","NA")</f>
        <v>NA</v>
      </c>
      <c r="BU677" s="110" t="s">
        <v>123</v>
      </c>
      <c r="BV677" s="110" t="s">
        <v>2696</v>
      </c>
      <c r="BW677" s="110" t="s">
        <v>123</v>
      </c>
      <c r="BX677" s="108"/>
      <c r="BY677" s="143"/>
      <c r="BZ677" s="106" t="str">
        <f>IF(Tabela2[[#This Row],[Data do documento de encerramento]]="NA","NA",IF(Tabela2[[#This Row],[Data do documento de encerramento]]="","Pendente de conclusão/ encerramento",_xlfn.DAYS(Tabela2[[#This Row],[Data do documento de encerramento]],J677)))</f>
        <v>Pendente de conclusão/ encerramento</v>
      </c>
      <c r="CA677" s="109"/>
      <c r="CB677" s="109"/>
      <c r="CC677" s="109"/>
      <c r="CD677" s="109"/>
      <c r="CE677" s="109"/>
      <c r="CF677" s="109"/>
    </row>
    <row r="678" spans="1:84" ht="45.75" hidden="1">
      <c r="A678" s="172">
        <v>202592239655</v>
      </c>
      <c r="B678" s="173" t="s">
        <v>9617</v>
      </c>
      <c r="C678" s="110" t="str">
        <f>VLOOKUP(Tabela2[[#This Row],[SIEMA]],Siema2025,4,FALSE)</f>
        <v xml:space="preserve"> MS</v>
      </c>
      <c r="D678" s="108" t="str">
        <f>VLOOKUP(Tabela2[[#This Row],[SIEMA]],Siema2025,3,FALSE)</f>
        <v xml:space="preserve">Douradina </v>
      </c>
      <c r="E678" s="108" t="s">
        <v>7326</v>
      </c>
      <c r="F678" s="108" t="s">
        <v>9618</v>
      </c>
      <c r="G678" t="s">
        <v>9619</v>
      </c>
      <c r="H678" t="s">
        <v>9620</v>
      </c>
      <c r="I678" s="106" t="s">
        <v>7118</v>
      </c>
      <c r="J678" s="107">
        <f>VLOOKUP(Tabela2[[#This Row],[SIEMA]],Siema2025,2,FALSE)</f>
        <v>45922</v>
      </c>
      <c r="K678" s="107" t="str">
        <f>VLOOKUP(Tabela2[[#This Row],[SIEMA]],Siema2025,16,FALSE)</f>
        <v>Segunda</v>
      </c>
      <c r="L678" s="108" t="str">
        <f>IF(Tabela2[[#This Row],[Data]]="","Sem Informação",VLOOKUP(MONTH(Tabela2[[#This Row],[Data]]),'[1]Validação de dados'!$I$1:$J$13,2,0))</f>
        <v>Setembro</v>
      </c>
      <c r="M678" s="106">
        <f>YEAR(Tabela2[[#This Row],[Data]])</f>
        <v>2025</v>
      </c>
      <c r="N678" s="107" t="str">
        <f>VLOOKUP(Tabela2[[#This Row],[SIEMA]],Siema2025,17,FALSE)</f>
        <v>Matutino</v>
      </c>
      <c r="O678" s="107" t="str">
        <f>VLOOKUP(Tabela2[[#This Row],[SIEMA]],Siema2025,5,FALSE)</f>
        <v>Rodovia</v>
      </c>
      <c r="P678" s="106" t="str">
        <f>VLOOKUP(Tabela2[[#This Row],[SIEMA]],Siema2025,21,FALSE)</f>
        <v>Acidente envolvendo colisão frontal entre uma carreta transportando agrotóxicos e um automóvel de passeio.</v>
      </c>
      <c r="Q678" s="106">
        <v>3082</v>
      </c>
      <c r="R678" s="106" t="s">
        <v>9621</v>
      </c>
      <c r="S678" s="109" t="str">
        <f>IF(Q678="","", IF(Q678="NC","", IF(Q678="NE","", IF(Q678="NA","",IFERROR(VLOOKUP(Q678,[1]Produtos!$A$1:$C$2319,2,FALSE),"Não Cadastrado")))))</f>
        <v>SUBSTÂNCIA QUE APRESENTA RISCO PARA O MEIO AMBIENTE, LÍQUIDA, N.E.</v>
      </c>
      <c r="T678" s="106">
        <v>240</v>
      </c>
      <c r="U678" s="106" t="s">
        <v>648</v>
      </c>
      <c r="V678" s="106">
        <f>IF(Q678="","",IF(ISNUMBER(Q678)=FALSE,"Não se aplica",IFERROR(VLOOKUP(Q678,Produtos!$A$1:$C$2319,3,FALSE),"Não Cadastrado")))</f>
        <v>9</v>
      </c>
      <c r="W678" s="106" t="str">
        <f>VLOOKUP(Tabela2[[#This Row],[SIEMA]],Siema2025,10,FALSE)</f>
        <v/>
      </c>
      <c r="X678" s="115" t="str">
        <f>IF(Tabela2[[#This Row],[Origem do acidente]] = "Plataforma", "PREENCHER","NA")</f>
        <v>NA</v>
      </c>
      <c r="Y678" s="111" t="str">
        <f>IF(W678="","", IF(W678="NC","", IF(W678="NE","", IF(W678="NA","",IFERROR(VLOOKUP(W678,Produtos!$A$1:$C$2319,2,FALSE),"Não Cadastrado")))))</f>
        <v/>
      </c>
      <c r="Z678" s="106" t="str">
        <f>VLOOKUP(Tabela2[[#This Row],[SIEMA]],Siema2025,11,FALSE)</f>
        <v xml:space="preserve"> </v>
      </c>
      <c r="AA678" s="106" t="str">
        <f>VLOOKUP(Tabela2[[#This Row],[SIEMA]],Siema2025,12,FALSE)</f>
        <v xml:space="preserve"> </v>
      </c>
      <c r="AB678" s="106" t="str">
        <f>IF(W678="","",IF(ISNUMBER(W678)=FALSE,"Não se aplica",IFERROR(VLOOKUP(W678,Produtos!$A$1:$C$2319,3,FALSE),"Não Cadastrado")))</f>
        <v/>
      </c>
      <c r="AC678" s="106"/>
      <c r="AD678" s="110" t="str">
        <f>IF(Tabela2[[#This Row],[Origem do acidente]] = "Plataforma", "PREENCHER","NA")</f>
        <v>NA</v>
      </c>
      <c r="AE678" s="109" t="str">
        <f>IF(AC678="","", IF(AC678="NC","", IF(AC678="NE","", IF(AC678="NA","",IFERROR(VLOOKUP(AC678,Produtos!$A$1:$C$2319,2,FALSE),"Não Cadastrado")))))</f>
        <v/>
      </c>
      <c r="AF678" s="106"/>
      <c r="AG678" s="106"/>
      <c r="AH678" s="106" t="str">
        <f>IF(AC678="","",IF(ISNUMBER(AC678)=FALSE,"Não se aplica",IFERROR(VLOOKUP(AC678,Produtos!$A$1:$C$2319,3,FALSE),"Não Cadastrado")))</f>
        <v/>
      </c>
      <c r="AI678" s="106"/>
      <c r="AJ678" s="106" t="s">
        <v>9622</v>
      </c>
      <c r="AK678" s="109" t="s">
        <v>7356</v>
      </c>
      <c r="AL678" s="109" t="s">
        <v>7368</v>
      </c>
      <c r="AM678" s="109"/>
      <c r="AN678" s="110" t="str">
        <f>VLOOKUP(Tabela2[[#This Row],[SIEMA]],Siema2025,51,FALSE)</f>
        <v>X</v>
      </c>
      <c r="AO678" s="110" t="str">
        <f>VLOOKUP(Tabela2[[#This Row],[SIEMA]],Siema2025,53,FALSE)</f>
        <v/>
      </c>
      <c r="AP678" s="110" t="str">
        <f>VLOOKUP(Tabela2[[#This Row],[SIEMA]],Siema2025,55,FALSE)</f>
        <v/>
      </c>
      <c r="AQ678" s="110" t="str">
        <f>VLOOKUP(Tabela2[[#This Row],[SIEMA]],Siema2025,57,FALSE)</f>
        <v/>
      </c>
      <c r="AR678" s="110" t="str">
        <f>VLOOKUP(Tabela2[[#This Row],[SIEMA]],Siema2025,59,FALSE)</f>
        <v/>
      </c>
      <c r="AS678" s="110" t="str">
        <f>VLOOKUP(Tabela2[[#This Row],[SIEMA]],Siema2025,61,FALSE)</f>
        <v/>
      </c>
      <c r="AT678" s="110" t="str">
        <f>VLOOKUP(Tabela2[[#This Row],[SIEMA]],Siema2025,63,FALSE)</f>
        <v/>
      </c>
      <c r="AU678" s="110" t="str">
        <f>VLOOKUP(Tabela2[[#This Row],[SIEMA]],Siema2025,65,FALSE)</f>
        <v>X</v>
      </c>
      <c r="AV678" s="110" t="str">
        <f>VLOOKUP(Tabela2[[#This Row],[SIEMA]],Siema2025,67,FALSE)</f>
        <v/>
      </c>
      <c r="AW678" s="110" t="str">
        <f>VLOOKUP(Tabela2[[#This Row],[SIEMA]],Siema2025,69,FALSE)</f>
        <v/>
      </c>
      <c r="AX678" s="110" t="str">
        <f>VLOOKUP(Tabela2[[#This Row],[SIEMA]],Siema2025,71,FALSE)</f>
        <v/>
      </c>
      <c r="AY678" s="110" t="str">
        <f>VLOOKUP(Tabela2[[#This Row],[SIEMA]],Siema2025,73,FALSE)</f>
        <v/>
      </c>
      <c r="AZ678" s="110" t="str">
        <f>VLOOKUP(Tabela2[[#This Row],[SIEMA]],Siema2025,75,FALSE)</f>
        <v/>
      </c>
      <c r="BA678" s="110" t="str">
        <f>VLOOKUP(Tabela2[[#This Row],[SIEMA]],Siema2025,77,FALSE)</f>
        <v/>
      </c>
      <c r="BB678" s="110" t="str">
        <f>VLOOKUP(Tabela2[[#This Row],[SIEMA]],Siema2025,79,FALSE)</f>
        <v/>
      </c>
      <c r="BC678" s="110" t="str">
        <f>IF(Tabela2[[#This Row],[Outro(s) ]] = "X", "PREENCHER","NA")</f>
        <v>NA</v>
      </c>
      <c r="BD678" s="110" t="str">
        <f>VLOOKUP(Tabela2[[#This Row],[SIEMA]],Siema2025,82,FALSE)</f>
        <v/>
      </c>
      <c r="BE678" s="110" t="str">
        <f>VLOOKUP(Tabela2[[#This Row],[SIEMA]],Siema2025,81,FALSE)</f>
        <v/>
      </c>
      <c r="BF678" s="112" t="s">
        <v>6834</v>
      </c>
      <c r="BG678" s="112"/>
      <c r="BH678" s="113" t="s">
        <v>6834</v>
      </c>
      <c r="BI678" s="114" t="s">
        <v>2696</v>
      </c>
      <c r="BJ678" s="109" t="s">
        <v>7097</v>
      </c>
      <c r="BK678" s="106" t="s">
        <v>2696</v>
      </c>
      <c r="BL678" s="143">
        <v>45923</v>
      </c>
      <c r="BM678" s="110">
        <f ca="1">IF(Tabela2[[#This Row],[Data de atendimento do Ibama (considerar o primeiro documento/ação)]]="",_xlfn.DAYS(TODAY(),J678),_xlfn.DAYS(Tabela2[[#This Row],[Data de atendimento do Ibama (considerar o primeiro documento/ação)]],J678))</f>
        <v>1</v>
      </c>
      <c r="BN678" s="110" t="str">
        <f>IF(Tabela2[[#This Row],[Atendido pelo Ibama ("Não" ou "Sim")]]="Não","Preencher", IF(Tabela2[[#This Row],[Atendido pelo Ibama ("Não" ou "Sim")]]="Sim","NA",""))</f>
        <v>NA</v>
      </c>
      <c r="BO678" s="116" t="s">
        <v>7123</v>
      </c>
      <c r="BP678" s="110" t="s">
        <v>7332</v>
      </c>
      <c r="BQ678" s="108" t="s">
        <v>7062</v>
      </c>
      <c r="BR678" s="110" t="s">
        <v>2696</v>
      </c>
      <c r="BS678" s="110" t="s">
        <v>123</v>
      </c>
      <c r="BT678" s="110" t="s">
        <v>7215</v>
      </c>
      <c r="BU678" s="110" t="str">
        <f>IF(Tabela2[[#This Row],[Houve envio de Informações Pós-acidente (preencher "não se aplica" quando de competência estadual/municipal)]] = "Sim", "PREENCHER","NA")</f>
        <v>NA</v>
      </c>
      <c r="BV678" s="110" t="str">
        <f>IF(Tabela2[[#This Row],[Houve avaliação das informações pós-acidente solicitadas/enviadas?]] = "Sim", "PREENCHER","NA")</f>
        <v>NA</v>
      </c>
      <c r="BW678" s="110" t="s">
        <v>123</v>
      </c>
      <c r="BX678" s="108" t="s">
        <v>7119</v>
      </c>
      <c r="BY678" s="143"/>
      <c r="BZ678" s="106" t="str">
        <f>IF(Tabela2[[#This Row],[Data do documento de encerramento]]="NA","NA",IF(Tabela2[[#This Row],[Data do documento de encerramento]]="","Pendente de conclusão/ encerramento",_xlfn.DAYS(Tabela2[[#This Row],[Data do documento de encerramento]],J678)))</f>
        <v>Pendente de conclusão/ encerramento</v>
      </c>
      <c r="CA678" s="109" t="s">
        <v>6058</v>
      </c>
      <c r="CB678" s="109"/>
      <c r="CC678" s="109"/>
      <c r="CD678" s="109"/>
      <c r="CE678" s="109"/>
      <c r="CF678" s="109"/>
    </row>
    <row r="679" spans="1:84" ht="60.75" hidden="1">
      <c r="A679" s="172">
        <v>202592264859</v>
      </c>
      <c r="B679" s="173" t="s">
        <v>9623</v>
      </c>
      <c r="C679" s="110" t="str">
        <f>VLOOKUP(Tabela2[[#This Row],[SIEMA]],Siema2025,4,FALSE)</f>
        <v xml:space="preserve"> PR</v>
      </c>
      <c r="D679" s="108" t="str">
        <f>VLOOKUP(Tabela2[[#This Row],[SIEMA]],Siema2025,3,FALSE)</f>
        <v xml:space="preserve">Campo Bonito </v>
      </c>
      <c r="E679" s="108" t="s">
        <v>8997</v>
      </c>
      <c r="F679" s="108" t="s">
        <v>9624</v>
      </c>
      <c r="G679" t="s">
        <v>9625</v>
      </c>
      <c r="H679" t="s">
        <v>9626</v>
      </c>
      <c r="I679" s="106" t="s">
        <v>7118</v>
      </c>
      <c r="J679" s="107">
        <f>VLOOKUP(Tabela2[[#This Row],[SIEMA]],Siema2025,2,FALSE)</f>
        <v>45922</v>
      </c>
      <c r="K679" s="107" t="str">
        <f>VLOOKUP(Tabela2[[#This Row],[SIEMA]],Siema2025,16,FALSE)</f>
        <v>Segunda</v>
      </c>
      <c r="L679" s="108" t="str">
        <f>IF(Tabela2[[#This Row],[Data]]="","Sem Informação",VLOOKUP(MONTH(Tabela2[[#This Row],[Data]]),'[1]Validação de dados'!$I$1:$J$13,2,0))</f>
        <v>Setembro</v>
      </c>
      <c r="M679" s="106">
        <f>YEAR(Tabela2[[#This Row],[Data]])</f>
        <v>2025</v>
      </c>
      <c r="N679" s="107" t="str">
        <f>VLOOKUP(Tabela2[[#This Row],[SIEMA]],Siema2025,17,FALSE)</f>
        <v>Vespertino</v>
      </c>
      <c r="O679" s="107" t="str">
        <f>VLOOKUP(Tabela2[[#This Row],[SIEMA]],Siema2025,5,FALSE)</f>
        <v>Rodovia</v>
      </c>
      <c r="P679" s="106" t="str">
        <f>VLOOKUP(Tabela2[[#This Row],[SIEMA]],Siema2025,21,FALSE)</f>
        <v/>
      </c>
      <c r="Q679" s="106">
        <v>1202</v>
      </c>
      <c r="R679" s="106" t="str">
        <f>VLOOKUP(Tabela2[[#This Row],[SIEMA]],Siema2025,10,FALSE)</f>
        <v/>
      </c>
      <c r="S679" s="109" t="str">
        <f>IF(Q679="","", IF(Q679="NC","", IF(Q679="NE","", IF(Q679="NA","",IFERROR(VLOOKUP(Q679,[1]Produtos!$A$1:$C$2319,2,FALSE),"Não Cadastrado")))))</f>
        <v>GASÓLEO ou ÓLEO DIESEL ou ÓLEO PARA AQUECIMENTO, LEVE</v>
      </c>
      <c r="T679" s="106">
        <v>20</v>
      </c>
      <c r="U679" s="106" t="s">
        <v>7109</v>
      </c>
      <c r="V679" s="106">
        <f>IF(Q679="","",IF(ISNUMBER(Q679)=FALSE,"Não se aplica",IFERROR(VLOOKUP(Q679,Produtos!$A$1:$C$2319,3,FALSE),"Não Cadastrado")))</f>
        <v>3</v>
      </c>
      <c r="W679" s="106">
        <v>1203</v>
      </c>
      <c r="X679" s="115" t="str">
        <f>IF(Tabela2[[#This Row],[Origem do acidente]] = "Plataforma", "PREENCHER","NA")</f>
        <v>NA</v>
      </c>
      <c r="Y679" s="111" t="str">
        <f>IF(W679="","", IF(W679="NC","", IF(W679="NE","", IF(W679="NA","",IFERROR(VLOOKUP(W679,Produtos!$A$1:$C$2319,2,FALSE),"Não Cadastrado")))))</f>
        <v>COMBUSTÍVEL PARA MOTORES  ou GASOLINA ou GASOLINA DE AVIAÇÃO (GAV-100LL ou AVGAS-100LL)</v>
      </c>
      <c r="Z679" s="106">
        <v>20</v>
      </c>
      <c r="AA679" s="106" t="s">
        <v>7109</v>
      </c>
      <c r="AB679" s="106">
        <f>IF(W679="","",IF(ISNUMBER(W679)=FALSE,"Não se aplica",IFERROR(VLOOKUP(W679,Produtos!$A$1:$C$2319,3,FALSE),"Não Cadastrado")))</f>
        <v>3</v>
      </c>
      <c r="AC679" s="106"/>
      <c r="AD679" s="110" t="str">
        <f>IF(Tabela2[[#This Row],[Origem do acidente]] = "Plataforma", "PREENCHER","NA")</f>
        <v>NA</v>
      </c>
      <c r="AE679" s="109" t="str">
        <f>IF(AC679="","", IF(AC679="NC","", IF(AC679="NE","", IF(AC679="NA","",IFERROR(VLOOKUP(AC679,Produtos!$A$1:$C$2319,2,FALSE),"Não Cadastrado")))))</f>
        <v/>
      </c>
      <c r="AF679" s="106"/>
      <c r="AG679" s="106"/>
      <c r="AH679" s="106" t="str">
        <f>IF(AC679="","",IF(ISNUMBER(AC679)=FALSE,"Não se aplica",IFERROR(VLOOKUP(AC679,Produtos!$A$1:$C$2319,3,FALSE),"Não Cadastrado")))</f>
        <v/>
      </c>
      <c r="AI679" s="106"/>
      <c r="AJ679" s="106"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79" s="109" t="s">
        <v>7110</v>
      </c>
      <c r="AL679" s="109" t="s">
        <v>7343</v>
      </c>
      <c r="AM679" s="109" t="s">
        <v>7175</v>
      </c>
      <c r="AN679" s="110" t="str">
        <f>VLOOKUP(Tabela2[[#This Row],[SIEMA]],Siema2025,51,FALSE)</f>
        <v/>
      </c>
      <c r="AO679" s="110" t="str">
        <f>VLOOKUP(Tabela2[[#This Row],[SIEMA]],Siema2025,53,FALSE)</f>
        <v/>
      </c>
      <c r="AP679" s="110" t="str">
        <f>VLOOKUP(Tabela2[[#This Row],[SIEMA]],Siema2025,55,FALSE)</f>
        <v/>
      </c>
      <c r="AQ679" s="110" t="str">
        <f>VLOOKUP(Tabela2[[#This Row],[SIEMA]],Siema2025,57,FALSE)</f>
        <v/>
      </c>
      <c r="AR679" s="110" t="str">
        <f>VLOOKUP(Tabela2[[#This Row],[SIEMA]],Siema2025,59,FALSE)</f>
        <v/>
      </c>
      <c r="AS679" s="110" t="str">
        <f>VLOOKUP(Tabela2[[#This Row],[SIEMA]],Siema2025,61,FALSE)</f>
        <v/>
      </c>
      <c r="AT679" s="110" t="str">
        <f>VLOOKUP(Tabela2[[#This Row],[SIEMA]],Siema2025,63,FALSE)</f>
        <v/>
      </c>
      <c r="AU679" s="110" t="str">
        <f>VLOOKUP(Tabela2[[#This Row],[SIEMA]],Siema2025,65,FALSE)</f>
        <v>X</v>
      </c>
      <c r="AV679" s="110" t="str">
        <f>VLOOKUP(Tabela2[[#This Row],[SIEMA]],Siema2025,67,FALSE)</f>
        <v/>
      </c>
      <c r="AW679" s="110" t="str">
        <f>VLOOKUP(Tabela2[[#This Row],[SIEMA]],Siema2025,69,FALSE)</f>
        <v/>
      </c>
      <c r="AX679" s="110" t="str">
        <f>VLOOKUP(Tabela2[[#This Row],[SIEMA]],Siema2025,71,FALSE)</f>
        <v>X</v>
      </c>
      <c r="AY679" s="110" t="str">
        <f>VLOOKUP(Tabela2[[#This Row],[SIEMA]],Siema2025,73,FALSE)</f>
        <v/>
      </c>
      <c r="AZ679" s="110" t="str">
        <f>VLOOKUP(Tabela2[[#This Row],[SIEMA]],Siema2025,75,FALSE)</f>
        <v/>
      </c>
      <c r="BA679" s="110" t="str">
        <f>VLOOKUP(Tabela2[[#This Row],[SIEMA]],Siema2025,77,FALSE)</f>
        <v/>
      </c>
      <c r="BB679" s="110" t="str">
        <f>VLOOKUP(Tabela2[[#This Row],[SIEMA]],Siema2025,79,FALSE)</f>
        <v/>
      </c>
      <c r="BC679" s="110" t="str">
        <f>IF(Tabela2[[#This Row],[Outro(s) ]] = "X", "PREENCHER","NA")</f>
        <v>NA</v>
      </c>
      <c r="BD679" s="110" t="str">
        <f>VLOOKUP(Tabela2[[#This Row],[SIEMA]],Siema2025,82,FALSE)</f>
        <v/>
      </c>
      <c r="BE679" s="110" t="str">
        <f>VLOOKUP(Tabela2[[#This Row],[SIEMA]],Siema2025,81,FALSE)</f>
        <v/>
      </c>
      <c r="BF679" s="112" t="s">
        <v>9627</v>
      </c>
      <c r="BG679" s="112"/>
      <c r="BH679" s="113" t="s">
        <v>9628</v>
      </c>
      <c r="BI679" s="114" t="s">
        <v>7062</v>
      </c>
      <c r="BJ679" s="109" t="s">
        <v>7097</v>
      </c>
      <c r="BK679" s="106" t="s">
        <v>2696</v>
      </c>
      <c r="BL679" s="143">
        <v>45950</v>
      </c>
      <c r="BM679" s="110">
        <f ca="1">IF(Tabela2[[#This Row],[Data de atendimento do Ibama (considerar o primeiro documento/ação)]]="",_xlfn.DAYS(TODAY(),J679),_xlfn.DAYS(Tabela2[[#This Row],[Data de atendimento do Ibama (considerar o primeiro documento/ação)]],J679))</f>
        <v>28</v>
      </c>
      <c r="BN679" s="110" t="str">
        <f>IF(Tabela2[[#This Row],[Atendido pelo Ibama ("Não" ou "Sim")]]="Não","Preencher", IF(Tabela2[[#This Row],[Atendido pelo Ibama ("Não" ou "Sim")]]="Sim","NA",""))</f>
        <v>NA</v>
      </c>
      <c r="BO679" s="116" t="s">
        <v>7098</v>
      </c>
      <c r="BP679" s="110" t="str">
        <f>IF(Tabela2[[#This Row],[Forma de atendimento (primeiro documento/ação)]]= "Outros (especificar)", "PREENCHER","NA")</f>
        <v>NA</v>
      </c>
      <c r="BQ679" s="108" t="s">
        <v>123</v>
      </c>
      <c r="BR679" s="110" t="str">
        <f>IF(Tabela2[[#This Row],[Equipe do Ibama foi a campo? Houve sobrevoo do Poseidon?]] = "Sim", "PREENCHER","NA")</f>
        <v>NA</v>
      </c>
      <c r="BS679" s="110" t="str">
        <f>IF(Tabela2[[#This Row],[Se sim, foi emitida Ordem de Emergência? (informações vinculada à coluna CK)]] = "Sim", "PREENCHER","NA")</f>
        <v>NA</v>
      </c>
      <c r="BT679" s="110" t="s">
        <v>7099</v>
      </c>
      <c r="BU679" s="110" t="s">
        <v>2696</v>
      </c>
      <c r="BV679" s="110" t="s">
        <v>123</v>
      </c>
      <c r="BW679" s="110" t="s">
        <v>2696</v>
      </c>
      <c r="BX679" s="108" t="s">
        <v>7100</v>
      </c>
      <c r="BY679" s="143">
        <v>45982</v>
      </c>
      <c r="BZ679" s="106">
        <f>IF(Tabela2[[#This Row],[Data do documento de encerramento]]="NA","NA",IF(Tabela2[[#This Row],[Data do documento de encerramento]]="","Pendente de conclusão/ encerramento",_xlfn.DAYS(Tabela2[[#This Row],[Data do documento de encerramento]],J679)))</f>
        <v>60</v>
      </c>
      <c r="CA679" s="109" t="s">
        <v>9629</v>
      </c>
      <c r="CB679" s="109"/>
      <c r="CC679" s="109"/>
      <c r="CD679" s="109"/>
      <c r="CE679" s="109"/>
      <c r="CF679" s="109"/>
    </row>
    <row r="680" spans="1:84" ht="30.75">
      <c r="A680" s="172">
        <v>202592454050</v>
      </c>
      <c r="B680" s="173" t="s">
        <v>9630</v>
      </c>
      <c r="C680" s="110" t="s">
        <v>7133</v>
      </c>
      <c r="D680" s="108" t="s">
        <v>637</v>
      </c>
      <c r="E680" s="108" t="s">
        <v>5730</v>
      </c>
      <c r="F680" s="108"/>
      <c r="G680" s="282" t="s">
        <v>9631</v>
      </c>
      <c r="H680" s="282" t="s">
        <v>9632</v>
      </c>
      <c r="I680" s="106" t="s">
        <v>201</v>
      </c>
      <c r="J680" s="107">
        <f>VLOOKUP(Tabela2[[#This Row],[SIEMA]],Siema2025,2,FALSE)</f>
        <v>45923</v>
      </c>
      <c r="K680" s="107" t="str">
        <f>VLOOKUP(Tabela2[[#This Row],[SIEMA]],Siema2025,16,FALSE)</f>
        <v>Terça</v>
      </c>
      <c r="L680" s="108" t="str">
        <f>IF(Tabela2[[#This Row],[Data]]="","Sem Informação",VLOOKUP(MONTH(Tabela2[[#This Row],[Data]]),'[1]Validação de dados'!$I$1:$J$13,2,0))</f>
        <v>Setembro</v>
      </c>
      <c r="M680" s="106">
        <f>YEAR(Tabela2[[#This Row],[Data]])</f>
        <v>2025</v>
      </c>
      <c r="N680" s="107" t="str">
        <f>VLOOKUP(Tabela2[[#This Row],[SIEMA]],Siema2025,17,FALSE)</f>
        <v>Matutino</v>
      </c>
      <c r="O680" s="107" t="str">
        <f>VLOOKUP(Tabela2[[#This Row],[SIEMA]],Siema2025,5,FALSE)</f>
        <v>Plataforma</v>
      </c>
      <c r="P680" s="106" t="str">
        <f>VLOOKUP(Tabela2[[#This Row],[SIEMA]],Siema2025,21,FALSE)</f>
        <v>Plataforma de Cherne 2 (PCH-2) Polo Cherne, Bacia de Campos.</v>
      </c>
      <c r="Q680" s="106">
        <v>1267</v>
      </c>
      <c r="R680" s="106" t="s">
        <v>2043</v>
      </c>
      <c r="S680" s="109" t="s">
        <v>2043</v>
      </c>
      <c r="T680" s="282">
        <v>8.9999999999999998E-4</v>
      </c>
      <c r="U680" s="106" t="s">
        <v>7109</v>
      </c>
      <c r="V680" s="106">
        <f>IF(Q680="","",IF(ISNUMBER(Q680)=FALSE,"Não se aplica",IFERROR(VLOOKUP(Q680,Produtos!$A$1:$C$2319,3,FALSE),"Não Cadastrado")))</f>
        <v>3</v>
      </c>
      <c r="W680" s="106" t="str">
        <f>VLOOKUP(Tabela2[[#This Row],[SIEMA]],Siema2025,10,FALSE)</f>
        <v/>
      </c>
      <c r="X680" s="115"/>
      <c r="Y680" s="111" t="str">
        <f>IF(W680="","", IF(W680="NC","", IF(W680="NE","", IF(W680="NA","",IFERROR(VLOOKUP(W680,Produtos!$A$1:$C$2319,2,FALSE),"Não Cadastrado")))))</f>
        <v/>
      </c>
      <c r="Z680" s="106" t="str">
        <f>VLOOKUP(Tabela2[[#This Row],[SIEMA]],Siema2025,11,FALSE)</f>
        <v xml:space="preserve"> </v>
      </c>
      <c r="AA680" s="106" t="str">
        <f>VLOOKUP(Tabela2[[#This Row],[SIEMA]],Siema2025,12,FALSE)</f>
        <v xml:space="preserve"> </v>
      </c>
      <c r="AB680" s="106" t="str">
        <f>IF(W680="","",IF(ISNUMBER(W680)=FALSE,"Não se aplica",IFERROR(VLOOKUP(W680,Produtos!$A$1:$C$2319,3,FALSE),"Não Cadastrado")))</f>
        <v/>
      </c>
      <c r="AC680" s="106"/>
      <c r="AD680" s="110"/>
      <c r="AE680" s="109" t="str">
        <f>IF(AC680="","", IF(AC680="NC","", IF(AC680="NE","", IF(AC680="NA","",IFERROR(VLOOKUP(AC680,Produtos!$A$1:$C$2319,2,FALSE),"Não Cadastrado")))))</f>
        <v/>
      </c>
      <c r="AF680" s="106"/>
      <c r="AG680" s="106"/>
      <c r="AH680" s="106" t="str">
        <f>IF(AC680="","",IF(ISNUMBER(AC680)=FALSE,"Não se aplica",IFERROR(VLOOKUP(AC680,Produtos!$A$1:$C$2319,3,FALSE),"Não Cadastrado")))</f>
        <v/>
      </c>
      <c r="AI680" s="106"/>
      <c r="AJ680" s="106" t="str">
        <f>VLOOKUP(Tabela2[[#This Row],[SIEMA]],Siema2025,26,FALSE)</f>
        <v>Em investigação.</v>
      </c>
      <c r="AK680" s="109" t="s">
        <v>7356</v>
      </c>
      <c r="AL680" s="109" t="s">
        <v>7110</v>
      </c>
      <c r="AM680" s="109" t="s">
        <v>7096</v>
      </c>
      <c r="AN680" s="110" t="str">
        <f>VLOOKUP(Tabela2[[#This Row],[SIEMA]],Siema2025,51,FALSE)</f>
        <v/>
      </c>
      <c r="AO680" s="110" t="str">
        <f>VLOOKUP(Tabela2[[#This Row],[SIEMA]],Siema2025,53,FALSE)</f>
        <v/>
      </c>
      <c r="AP680" s="110" t="str">
        <f>VLOOKUP(Tabela2[[#This Row],[SIEMA]],Siema2025,55,FALSE)</f>
        <v/>
      </c>
      <c r="AQ680" s="110" t="str">
        <f>VLOOKUP(Tabela2[[#This Row],[SIEMA]],Siema2025,57,FALSE)</f>
        <v/>
      </c>
      <c r="AR680" s="110" t="str">
        <f>VLOOKUP(Tabela2[[#This Row],[SIEMA]],Siema2025,59,FALSE)</f>
        <v/>
      </c>
      <c r="AS680" s="110" t="str">
        <f>VLOOKUP(Tabela2[[#This Row],[SIEMA]],Siema2025,61,FALSE)</f>
        <v>X</v>
      </c>
      <c r="AT680" s="110" t="str">
        <f>VLOOKUP(Tabela2[[#This Row],[SIEMA]],Siema2025,63,FALSE)</f>
        <v/>
      </c>
      <c r="AU680" s="110" t="str">
        <f>VLOOKUP(Tabela2[[#This Row],[SIEMA]],Siema2025,65,FALSE)</f>
        <v/>
      </c>
      <c r="AV680" s="110" t="str">
        <f>VLOOKUP(Tabela2[[#This Row],[SIEMA]],Siema2025,67,FALSE)</f>
        <v/>
      </c>
      <c r="AW680" s="110" t="str">
        <f>VLOOKUP(Tabela2[[#This Row],[SIEMA]],Siema2025,69,FALSE)</f>
        <v/>
      </c>
      <c r="AX680" s="110" t="str">
        <f>VLOOKUP(Tabela2[[#This Row],[SIEMA]],Siema2025,71,FALSE)</f>
        <v/>
      </c>
      <c r="AY680" s="110" t="str">
        <f>VLOOKUP(Tabela2[[#This Row],[SIEMA]],Siema2025,73,FALSE)</f>
        <v/>
      </c>
      <c r="AZ680" s="110" t="str">
        <f>VLOOKUP(Tabela2[[#This Row],[SIEMA]],Siema2025,75,FALSE)</f>
        <v/>
      </c>
      <c r="BA680" s="110" t="str">
        <f>VLOOKUP(Tabela2[[#This Row],[SIEMA]],Siema2025,77,FALSE)</f>
        <v/>
      </c>
      <c r="BB680" s="110" t="str">
        <f>VLOOKUP(Tabela2[[#This Row],[SIEMA]],Siema2025,79,FALSE)</f>
        <v/>
      </c>
      <c r="BC680" s="110" t="str">
        <f>IF(Tabela2[[#This Row],[Outro(s) ]] = "X", "PREENCHER","NA")</f>
        <v>NA</v>
      </c>
      <c r="BD680" s="110" t="str">
        <f>VLOOKUP(Tabela2[[#This Row],[SIEMA]],Siema2025,82,FALSE)</f>
        <v/>
      </c>
      <c r="BE680" s="110" t="str">
        <f>VLOOKUP(Tabela2[[#This Row],[SIEMA]],Siema2025,81,FALSE)</f>
        <v/>
      </c>
      <c r="BF680" s="112" t="str">
        <f>VLOOKUP(Tabela2[[#This Row],[SIEMA]],Siema2025,28,FALSE)</f>
        <v>Petrobras</v>
      </c>
      <c r="BG680" s="112"/>
      <c r="BH680" s="113" t="str">
        <f>VLOOKUP(Tabela2[[#This Row],[SIEMA]],Siema2025,29,FALSE)</f>
        <v>33000167100750</v>
      </c>
      <c r="BI680" s="114" t="str">
        <f>VLOOKUP(Tabela2[[#This Row],[SIEMA]],Siema2025,107,FALSE)</f>
        <v>Não</v>
      </c>
      <c r="BJ680" s="109" t="s">
        <v>7097</v>
      </c>
      <c r="BK680" s="106" t="s">
        <v>2696</v>
      </c>
      <c r="BL680" s="143">
        <v>46076</v>
      </c>
      <c r="BM680" s="110">
        <f ca="1">IF(Tabela2[[#This Row],[Data de atendimento do Ibama (considerar o primeiro documento/ação)]]="",_xlfn.DAYS(TODAY(),J680),_xlfn.DAYS(Tabela2[[#This Row],[Data de atendimento do Ibama (considerar o primeiro documento/ação)]],J680))</f>
        <v>153</v>
      </c>
      <c r="BN680" s="110" t="str">
        <f>IF(Tabela2[[#This Row],[Atendido pelo Ibama ("Não" ou "Sim")]]="Não","Preencher", IF(Tabela2[[#This Row],[Atendido pelo Ibama ("Não" ou "Sim")]]="Sim","NA",""))</f>
        <v>NA</v>
      </c>
      <c r="BO680" s="116" t="s">
        <v>7162</v>
      </c>
      <c r="BP680" s="110" t="str">
        <f>IF(Tabela2[[#This Row],[Forma de atendimento (primeiro documento/ação)]]= "Outros (especificar)", "PREENCHER","NA")</f>
        <v>NA</v>
      </c>
      <c r="BQ680" s="108" t="s">
        <v>123</v>
      </c>
      <c r="BR680" s="110" t="str">
        <f>IF(Tabela2[[#This Row],[Equipe do Ibama foi a campo? Houve sobrevoo do Poseidon?]] = "Sim", "PREENCHER","NA")</f>
        <v>NA</v>
      </c>
      <c r="BS680" s="110" t="str">
        <f>IF(Tabela2[[#This Row],[Se sim, foi emitida Ordem de Emergência? (informações vinculada à coluna CK)]] = "Sim", "PREENCHER","NA")</f>
        <v>NA</v>
      </c>
      <c r="BT680" s="110" t="s">
        <v>7099</v>
      </c>
      <c r="BU680" s="110" t="s">
        <v>2696</v>
      </c>
      <c r="BV680" s="110" t="s">
        <v>123</v>
      </c>
      <c r="BW680" s="110" t="s">
        <v>123</v>
      </c>
      <c r="BX680" s="108"/>
      <c r="BY680" s="108"/>
      <c r="BZ680" s="106" t="str">
        <f>IF(Tabela2[[#This Row],[Data do documento de encerramento]]="NA","NA",IF(Tabela2[[#This Row],[Data do documento de encerramento]]="","Pendente de conclusão/ encerramento",_xlfn.DAYS(Tabela2[[#This Row],[Data do documento de encerramento]],J680)))</f>
        <v>Pendente de conclusão/ encerramento</v>
      </c>
      <c r="CA680" s="109"/>
      <c r="CB680" s="109"/>
      <c r="CC680" s="292" t="s">
        <v>9462</v>
      </c>
      <c r="CD680" s="109" t="s">
        <v>123</v>
      </c>
      <c r="CE680" s="109" t="s">
        <v>123</v>
      </c>
      <c r="CF680" s="109" t="s">
        <v>7147</v>
      </c>
    </row>
    <row r="681" spans="1:84" ht="76.5">
      <c r="A681" s="172">
        <v>202592421648</v>
      </c>
      <c r="B681" s="173" t="s">
        <v>9633</v>
      </c>
      <c r="C681" s="110" t="s">
        <v>7133</v>
      </c>
      <c r="D681" s="108" t="s">
        <v>637</v>
      </c>
      <c r="E681" s="108" t="s">
        <v>9634</v>
      </c>
      <c r="F681" s="108"/>
      <c r="G681" s="108" t="s">
        <v>9635</v>
      </c>
      <c r="H681" s="108" t="s">
        <v>9636</v>
      </c>
      <c r="I681" s="106" t="str">
        <f>VLOOKUP(Tabela2[[#This Row],[SIEMA]],Siema2025,19,FALSE)</f>
        <v>Campos</v>
      </c>
      <c r="J681" s="107">
        <f>VLOOKUP(Tabela2[[#This Row],[SIEMA]],Siema2025,2,FALSE)</f>
        <v>45923</v>
      </c>
      <c r="K681" s="107" t="str">
        <f>VLOOKUP(Tabela2[[#This Row],[SIEMA]],Siema2025,16,FALSE)</f>
        <v>Terça</v>
      </c>
      <c r="L681" s="108" t="str">
        <f>IF(Tabela2[[#This Row],[Data]]="","Sem Informação",VLOOKUP(MONTH(Tabela2[[#This Row],[Data]]),'[1]Validação de dados'!$I$1:$J$13,2,0))</f>
        <v>Setembro</v>
      </c>
      <c r="M681" s="106">
        <f>YEAR(Tabela2[[#This Row],[Data]])</f>
        <v>2025</v>
      </c>
      <c r="N681" s="107" t="str">
        <f>VLOOKUP(Tabela2[[#This Row],[SIEMA]],Siema2025,17,FALSE)</f>
        <v>Vespertino</v>
      </c>
      <c r="O681" s="107" t="s">
        <v>111</v>
      </c>
      <c r="P681" s="106" t="str">
        <f>VLOOKUP(Tabela2[[#This Row],[SIEMA]],Siema2025,21,FALSE)</f>
        <v>Embarcação NORMAND FLOWER.</v>
      </c>
      <c r="Q681" s="106" t="s">
        <v>637</v>
      </c>
      <c r="R681" s="106" t="s">
        <v>7094</v>
      </c>
      <c r="S681" s="109" t="s">
        <v>8620</v>
      </c>
      <c r="T681" s="106" t="str">
        <f>VLOOKUP(Tabela2[[#This Row],[SIEMA]],Siema2025,11,FALSE)</f>
        <v>0.0015</v>
      </c>
      <c r="U681" s="106" t="str">
        <f>VLOOKUP(Tabela2[[#This Row],[SIEMA]],Siema2025,12,FALSE)</f>
        <v>M3</v>
      </c>
      <c r="V681" s="106" t="s">
        <v>637</v>
      </c>
      <c r="W681" s="106"/>
      <c r="X681" s="115"/>
      <c r="Y681" s="111" t="str">
        <f>IF(W681="","", IF(W681="NC","", IF(W681="NE","", IF(W681="NA","",IFERROR(VLOOKUP(W681,Produtos!$A$1:$C$2319,2,FALSE),"Não Cadastrado")))))</f>
        <v/>
      </c>
      <c r="Z681" s="106"/>
      <c r="AA681" s="106"/>
      <c r="AB681" s="106" t="str">
        <f>IF(W681="","",IF(ISNUMBER(W681)=FALSE,"Não se aplica",IFERROR(VLOOKUP(W681,Produtos!$A$1:$C$2319,3,FALSE),"Não Cadastrado")))</f>
        <v/>
      </c>
      <c r="AC681" s="106"/>
      <c r="AD681" s="110"/>
      <c r="AE681" s="109" t="str">
        <f>IF(AC681="","", IF(AC681="NC","", IF(AC681="NE","", IF(AC681="NA","",IFERROR(VLOOKUP(AC681,Produtos!$A$1:$C$2319,2,FALSE),"Não Cadastrado")))))</f>
        <v/>
      </c>
      <c r="AF681" s="106"/>
      <c r="AG681" s="106"/>
      <c r="AH681" s="106" t="str">
        <f>IF(AC681="","",IF(ISNUMBER(AC681)=FALSE,"Não se aplica",IFERROR(VLOOKUP(AC681,Produtos!$A$1:$C$2319,3,FALSE),"Não Cadastrado")))</f>
        <v/>
      </c>
      <c r="AI681" s="106"/>
      <c r="AJ681" s="106" t="str">
        <f>VLOOKUP(Tabela2[[#This Row],[SIEMA]],Siema2025,26,FALSE)</f>
        <v>Em investigação.</v>
      </c>
      <c r="AK681" s="109" t="s">
        <v>7271</v>
      </c>
      <c r="AL681" s="109"/>
      <c r="AM681" s="109"/>
      <c r="AN681" s="110" t="str">
        <f>VLOOKUP(Tabela2[[#This Row],[SIEMA]],Siema2025,51,FALSE)</f>
        <v/>
      </c>
      <c r="AO681" s="110" t="str">
        <f>VLOOKUP(Tabela2[[#This Row],[SIEMA]],Siema2025,53,FALSE)</f>
        <v/>
      </c>
      <c r="AP681" s="110" t="str">
        <f>VLOOKUP(Tabela2[[#This Row],[SIEMA]],Siema2025,55,FALSE)</f>
        <v/>
      </c>
      <c r="AQ681" s="110" t="str">
        <f>VLOOKUP(Tabela2[[#This Row],[SIEMA]],Siema2025,57,FALSE)</f>
        <v/>
      </c>
      <c r="AR681" s="110" t="str">
        <f>VLOOKUP(Tabela2[[#This Row],[SIEMA]],Siema2025,59,FALSE)</f>
        <v/>
      </c>
      <c r="AS681" s="110" t="str">
        <f>VLOOKUP(Tabela2[[#This Row],[SIEMA]],Siema2025,61,FALSE)</f>
        <v>X</v>
      </c>
      <c r="AT681" s="110" t="str">
        <f>VLOOKUP(Tabela2[[#This Row],[SIEMA]],Siema2025,63,FALSE)</f>
        <v/>
      </c>
      <c r="AU681" s="110" t="str">
        <f>VLOOKUP(Tabela2[[#This Row],[SIEMA]],Siema2025,65,FALSE)</f>
        <v/>
      </c>
      <c r="AV681" s="110" t="str">
        <f>VLOOKUP(Tabela2[[#This Row],[SIEMA]],Siema2025,67,FALSE)</f>
        <v/>
      </c>
      <c r="AW681" s="110" t="str">
        <f>VLOOKUP(Tabela2[[#This Row],[SIEMA]],Siema2025,69,FALSE)</f>
        <v/>
      </c>
      <c r="AX681" s="110" t="str">
        <f>VLOOKUP(Tabela2[[#This Row],[SIEMA]],Siema2025,71,FALSE)</f>
        <v/>
      </c>
      <c r="AY681" s="110" t="str">
        <f>VLOOKUP(Tabela2[[#This Row],[SIEMA]],Siema2025,73,FALSE)</f>
        <v/>
      </c>
      <c r="AZ681" s="110" t="str">
        <f>VLOOKUP(Tabela2[[#This Row],[SIEMA]],Siema2025,75,FALSE)</f>
        <v/>
      </c>
      <c r="BA681" s="110" t="str">
        <f>VLOOKUP(Tabela2[[#This Row],[SIEMA]],Siema2025,77,FALSE)</f>
        <v/>
      </c>
      <c r="BB681" s="110" t="str">
        <f>VLOOKUP(Tabela2[[#This Row],[SIEMA]],Siema2025,79,FALSE)</f>
        <v/>
      </c>
      <c r="BC681" s="110" t="str">
        <f>IF(Tabela2[[#This Row],[Outro(s) ]] = "X", "PREENCHER","NA")</f>
        <v>NA</v>
      </c>
      <c r="BD681" s="110" t="str">
        <f>VLOOKUP(Tabela2[[#This Row],[SIEMA]],Siema2025,82,FALSE)</f>
        <v/>
      </c>
      <c r="BE681" s="110" t="str">
        <f>VLOOKUP(Tabela2[[#This Row],[SIEMA]],Siema2025,81,FALSE)</f>
        <v/>
      </c>
      <c r="BF681" s="112" t="str">
        <f>VLOOKUP(Tabela2[[#This Row],[SIEMA]],Siema2025,28,FALSE)</f>
        <v>Petróleo Brasileiro S.A. - PETROBRAS</v>
      </c>
      <c r="BG681" s="112"/>
      <c r="BH681" s="113" t="str">
        <f>VLOOKUP(Tabela2[[#This Row],[SIEMA]],Siema2025,29,FALSE)</f>
        <v>33000167100750</v>
      </c>
      <c r="BI681" s="114" t="str">
        <f>VLOOKUP(Tabela2[[#This Row],[SIEMA]],Siema2025,107,FALSE)</f>
        <v>Não</v>
      </c>
      <c r="BJ681" s="109" t="s">
        <v>7097</v>
      </c>
      <c r="BK681" s="106" t="s">
        <v>2696</v>
      </c>
      <c r="BL681" s="143">
        <v>46065</v>
      </c>
      <c r="BM681" s="110">
        <f ca="1">IF(Tabela2[[#This Row],[Data de atendimento do Ibama (considerar o primeiro documento/ação)]]="",_xlfn.DAYS(TODAY(),J681),_xlfn.DAYS(Tabela2[[#This Row],[Data de atendimento do Ibama (considerar o primeiro documento/ação)]],J681))</f>
        <v>142</v>
      </c>
      <c r="BN681" s="110" t="str">
        <f>IF(Tabela2[[#This Row],[Atendido pelo Ibama ("Não" ou "Sim")]]="Não","Preencher", IF(Tabela2[[#This Row],[Atendido pelo Ibama ("Não" ou "Sim")]]="Sim","NA",""))</f>
        <v>NA</v>
      </c>
      <c r="BO681" s="116" t="s">
        <v>7139</v>
      </c>
      <c r="BP681" s="110" t="str">
        <f>IF(Tabela2[[#This Row],[Forma de atendimento (primeiro documento/ação)]]= "Outros (especificar)", "PREENCHER","NA")</f>
        <v>NA</v>
      </c>
      <c r="BQ681" s="108" t="s">
        <v>123</v>
      </c>
      <c r="BR681" s="110" t="str">
        <f>IF(Tabela2[[#This Row],[Equipe do Ibama foi a campo? Houve sobrevoo do Poseidon?]] = "Sim", "PREENCHER","NA")</f>
        <v>NA</v>
      </c>
      <c r="BS681" s="110" t="str">
        <f>IF(Tabela2[[#This Row],[Se sim, foi emitida Ordem de Emergência? (informações vinculada à coluna CK)]] = "Sim", "PREENCHER","NA")</f>
        <v>NA</v>
      </c>
      <c r="BT681" s="110" t="s">
        <v>7099</v>
      </c>
      <c r="BU681" s="110" t="s">
        <v>123</v>
      </c>
      <c r="BV681" s="110" t="s">
        <v>123</v>
      </c>
      <c r="BW681" s="110" t="s">
        <v>123</v>
      </c>
      <c r="BX681" s="108"/>
      <c r="BY681" s="143"/>
      <c r="BZ681" s="106" t="str">
        <f>IF(Tabela2[[#This Row],[Data do documento de encerramento]]="NA","NA",IF(Tabela2[[#This Row],[Data do documento de encerramento]]="","Pendente de conclusão/ encerramento",_xlfn.DAYS(Tabela2[[#This Row],[Data do documento de encerramento]],J681)))</f>
        <v>Pendente de conclusão/ encerramento</v>
      </c>
      <c r="CA681" s="109"/>
      <c r="CB681" s="109"/>
      <c r="CC681" s="292" t="s">
        <v>7146</v>
      </c>
      <c r="CD681" s="109" t="s">
        <v>123</v>
      </c>
      <c r="CE681" s="109" t="s">
        <v>123</v>
      </c>
      <c r="CF681" s="109" t="s">
        <v>7147</v>
      </c>
    </row>
    <row r="682" spans="1:84" ht="45.75" hidden="1">
      <c r="A682" s="172">
        <v>202592436034</v>
      </c>
      <c r="B682" s="173" t="s">
        <v>9637</v>
      </c>
      <c r="C682" s="110" t="str">
        <f>VLOOKUP(Tabela2[[#This Row],[SIEMA]],Siema2025,4,FALSE)</f>
        <v xml:space="preserve"> MG</v>
      </c>
      <c r="D682" s="108" t="str">
        <f>VLOOKUP(Tabela2[[#This Row],[SIEMA]],Siema2025,3,FALSE)</f>
        <v xml:space="preserve">Leopoldina </v>
      </c>
      <c r="E682" s="108" t="s">
        <v>7179</v>
      </c>
      <c r="F682" s="108" t="s">
        <v>9638</v>
      </c>
      <c r="G682" s="108" t="s">
        <v>9639</v>
      </c>
      <c r="H682" s="108" t="s">
        <v>9640</v>
      </c>
      <c r="I682" s="106" t="s">
        <v>7118</v>
      </c>
      <c r="J682" s="107">
        <f>VLOOKUP(Tabela2[[#This Row],[SIEMA]],Siema2025,2,FALSE)</f>
        <v>45924</v>
      </c>
      <c r="K682" s="107" t="str">
        <f>VLOOKUP(Tabela2[[#This Row],[SIEMA]],Siema2025,16,FALSE)</f>
        <v>Quarta</v>
      </c>
      <c r="L682" s="108" t="str">
        <f>IF(Tabela2[[#This Row],[Data]]="","Sem Informação",VLOOKUP(MONTH(Tabela2[[#This Row],[Data]]),'[1]Validação de dados'!$I$1:$J$13,2,0))</f>
        <v>Setembro</v>
      </c>
      <c r="M682" s="106">
        <f>YEAR(Tabela2[[#This Row],[Data]])</f>
        <v>2025</v>
      </c>
      <c r="N682" s="107" t="str">
        <f>VLOOKUP(Tabela2[[#This Row],[SIEMA]],Siema2025,17,FALSE)</f>
        <v>Matutino</v>
      </c>
      <c r="O682" s="107" t="str">
        <f>VLOOKUP(Tabela2[[#This Row],[SIEMA]],Siema2025,5,FALSE)</f>
        <v>Rodovia</v>
      </c>
      <c r="P682" s="106" t="str">
        <f>VLOOKUP(Tabela2[[#This Row],[SIEMA]],Siema2025,21,FALSE)</f>
        <v/>
      </c>
      <c r="Q682" s="106">
        <v>3077</v>
      </c>
      <c r="R682" s="106" t="str">
        <f>VLOOKUP(Tabela2[[#This Row],[SIEMA]],Siema2025,10,FALSE)</f>
        <v>Fertilizante Ácido Bórico;  Concentrado de Cobre</v>
      </c>
      <c r="S682" s="109" t="str">
        <f>IF(Q682="","", IF(Q682="NC","", IF(Q682="NE","", IF(Q682="NA","",IFERROR(VLOOKUP(Q682,[1]Produtos!$A$1:$C$2319,2,FALSE),"Não Cadastrado")))))</f>
        <v>SUBSTÂNCIA QUE APRESENTA RISCO PARA O MEIO AMBIENTE, SÓLIDA, N.E.</v>
      </c>
      <c r="T682" s="106">
        <v>2</v>
      </c>
      <c r="U682" s="106" t="s">
        <v>7120</v>
      </c>
      <c r="V682" s="106">
        <f>IF(Q682="","",IF(ISNUMBER(Q682)=FALSE,"Não se aplica",IFERROR(VLOOKUP(Q682,Produtos!$A$1:$C$2319,3,FALSE),"Não Cadastrado")))</f>
        <v>9</v>
      </c>
      <c r="W682" s="106" t="s">
        <v>7269</v>
      </c>
      <c r="X682" s="115" t="s">
        <v>9641</v>
      </c>
      <c r="Y682" s="111" t="str">
        <f>IF(W682="","", IF(W682="NC","", IF(W682="NE","", IF(W682="NA","",IFERROR(VLOOKUP(W682,Produtos!$A$1:$C$2319,2,FALSE),"Não Cadastrado")))))</f>
        <v/>
      </c>
      <c r="Z682" s="106">
        <v>17</v>
      </c>
      <c r="AA682" s="106" t="s">
        <v>7120</v>
      </c>
      <c r="AB682" s="106" t="s">
        <v>8796</v>
      </c>
      <c r="AC682" s="106"/>
      <c r="AD682" s="110" t="str">
        <f>IF(Tabela2[[#This Row],[Origem do acidente]] = "Plataforma", "PREENCHER","NA")</f>
        <v>NA</v>
      </c>
      <c r="AE682" s="109" t="str">
        <f>IF(AC682="","", IF(AC682="NC","", IF(AC682="NE","", IF(AC682="NA","",IFERROR(VLOOKUP(AC682,Produtos!$A$1:$C$2319,2,FALSE),"Não Cadastrado")))))</f>
        <v/>
      </c>
      <c r="AF682" s="106"/>
      <c r="AG682" s="106"/>
      <c r="AH682" s="106" t="str">
        <f>IF(AC682="","",IF(ISNUMBER(AC682)=FALSE,"Não se aplica",IFERROR(VLOOKUP(AC682,Produtos!$A$1:$C$2319,3,FALSE),"Não Cadastrado")))</f>
        <v/>
      </c>
      <c r="AI682" s="106"/>
      <c r="AJ682" s="106" t="str">
        <f>VLOOKUP(Tabela2[[#This Row],[SIEMA]],Siema2025,26,FALSE)</f>
        <v/>
      </c>
      <c r="AK682" s="109" t="s">
        <v>6834</v>
      </c>
      <c r="AL682" s="109" t="s">
        <v>7343</v>
      </c>
      <c r="AM682" s="109" t="s">
        <v>7175</v>
      </c>
      <c r="AN682" s="110" t="str">
        <f>VLOOKUP(Tabela2[[#This Row],[SIEMA]],Siema2025,51,FALSE)</f>
        <v/>
      </c>
      <c r="AO682" s="110" t="str">
        <f>VLOOKUP(Tabela2[[#This Row],[SIEMA]],Siema2025,53,FALSE)</f>
        <v/>
      </c>
      <c r="AP682" s="110" t="str">
        <f>VLOOKUP(Tabela2[[#This Row],[SIEMA]],Siema2025,55,FALSE)</f>
        <v/>
      </c>
      <c r="AQ682" s="110" t="str">
        <f>VLOOKUP(Tabela2[[#This Row],[SIEMA]],Siema2025,57,FALSE)</f>
        <v/>
      </c>
      <c r="AR682" s="110" t="str">
        <f>VLOOKUP(Tabela2[[#This Row],[SIEMA]],Siema2025,59,FALSE)</f>
        <v/>
      </c>
      <c r="AS682" s="110" t="str">
        <f>VLOOKUP(Tabela2[[#This Row],[SIEMA]],Siema2025,61,FALSE)</f>
        <v/>
      </c>
      <c r="AT682" s="110" t="str">
        <f>VLOOKUP(Tabela2[[#This Row],[SIEMA]],Siema2025,63,FALSE)</f>
        <v/>
      </c>
      <c r="AU682" s="110" t="str">
        <f>VLOOKUP(Tabela2[[#This Row],[SIEMA]],Siema2025,65,FALSE)</f>
        <v>X</v>
      </c>
      <c r="AV682" s="110" t="str">
        <f>VLOOKUP(Tabela2[[#This Row],[SIEMA]],Siema2025,67,FALSE)</f>
        <v/>
      </c>
      <c r="AW682" s="110" t="str">
        <f>VLOOKUP(Tabela2[[#This Row],[SIEMA]],Siema2025,69,FALSE)</f>
        <v/>
      </c>
      <c r="AX682" s="110" t="s">
        <v>7176</v>
      </c>
      <c r="AY682" s="110" t="str">
        <f>VLOOKUP(Tabela2[[#This Row],[SIEMA]],Siema2025,73,FALSE)</f>
        <v/>
      </c>
      <c r="AZ682" s="110" t="str">
        <f>VLOOKUP(Tabela2[[#This Row],[SIEMA]],Siema2025,75,FALSE)</f>
        <v/>
      </c>
      <c r="BA682" s="110" t="str">
        <f>VLOOKUP(Tabela2[[#This Row],[SIEMA]],Siema2025,77,FALSE)</f>
        <v/>
      </c>
      <c r="BB682" s="110" t="str">
        <f>VLOOKUP(Tabela2[[#This Row],[SIEMA]],Siema2025,79,FALSE)</f>
        <v/>
      </c>
      <c r="BC682" s="110" t="str">
        <f>IF(Tabela2[[#This Row],[Outro(s) ]] = "X", "PREENCHER","NA")</f>
        <v>NA</v>
      </c>
      <c r="BD682" s="110" t="str">
        <f>VLOOKUP(Tabela2[[#This Row],[SIEMA]],Siema2025,82,FALSE)</f>
        <v/>
      </c>
      <c r="BE682" s="110" t="str">
        <f>VLOOKUP(Tabela2[[#This Row],[SIEMA]],Siema2025,81,FALSE)</f>
        <v/>
      </c>
      <c r="BF682" s="112" t="str">
        <f>VLOOKUP(Tabela2[[#This Row],[SIEMA]],Siema2025,28,FALSE)</f>
        <v>FAST SOLUCOES EM TRANSPORTES E LOGISTICA LTDA</v>
      </c>
      <c r="BG682" s="112"/>
      <c r="BH682" s="113" t="str">
        <f>VLOOKUP(Tabela2[[#This Row],[SIEMA]],Siema2025,29,FALSE)</f>
        <v>52854021000178</v>
      </c>
      <c r="BI682" s="114" t="str">
        <f>VLOOKUP(Tabela2[[#This Row],[SIEMA]],Siema2025,107,FALSE)</f>
        <v>Não</v>
      </c>
      <c r="BJ682" s="109" t="s">
        <v>7097</v>
      </c>
      <c r="BK682" s="106" t="s">
        <v>2696</v>
      </c>
      <c r="BL682" s="143">
        <v>45925</v>
      </c>
      <c r="BM682" s="110">
        <f ca="1">IF(Tabela2[[#This Row],[Data de atendimento do Ibama (considerar o primeiro documento/ação)]]="",_xlfn.DAYS(TODAY(),J682),_xlfn.DAYS(Tabela2[[#This Row],[Data de atendimento do Ibama (considerar o primeiro documento/ação)]],J682))</f>
        <v>1</v>
      </c>
      <c r="BN682" s="110" t="str">
        <f>IF(Tabela2[[#This Row],[Atendido pelo Ibama ("Não" ou "Sim")]]="Não","Preencher", IF(Tabela2[[#This Row],[Atendido pelo Ibama ("Não" ou "Sim")]]="Sim","NA",""))</f>
        <v>NA</v>
      </c>
      <c r="BO682" s="116" t="s">
        <v>7098</v>
      </c>
      <c r="BP682" s="110" t="str">
        <f>IF(Tabela2[[#This Row],[Forma de atendimento (primeiro documento/ação)]]= "Outros (especificar)", "PREENCHER","NA")</f>
        <v>NA</v>
      </c>
      <c r="BQ682" s="108" t="s">
        <v>123</v>
      </c>
      <c r="BR682" s="110" t="str">
        <f>IF(Tabela2[[#This Row],[Equipe do Ibama foi a campo? Houve sobrevoo do Poseidon?]] = "Sim", "PREENCHER","NA")</f>
        <v>NA</v>
      </c>
      <c r="BS682" s="110" t="str">
        <f>IF(Tabela2[[#This Row],[Se sim, foi emitida Ordem de Emergência? (informações vinculada à coluna CK)]] = "Sim", "PREENCHER","NA")</f>
        <v>NA</v>
      </c>
      <c r="BT682" s="110" t="s">
        <v>7099</v>
      </c>
      <c r="BU682" s="110" t="s">
        <v>123</v>
      </c>
      <c r="BV682" s="110" t="s">
        <v>123</v>
      </c>
      <c r="BW682" s="110" t="s">
        <v>123</v>
      </c>
      <c r="BX682" s="108" t="s">
        <v>7119</v>
      </c>
      <c r="BY682" s="108"/>
      <c r="BZ682" s="106" t="str">
        <f>IF(Tabela2[[#This Row],[Data do documento de encerramento]]="NA","NA",IF(Tabela2[[#This Row],[Data do documento de encerramento]]="","Pendente de conclusão/ encerramento",_xlfn.DAYS(Tabela2[[#This Row],[Data do documento de encerramento]],J682)))</f>
        <v>Pendente de conclusão/ encerramento</v>
      </c>
      <c r="CA682" s="109" t="s">
        <v>9642</v>
      </c>
      <c r="CB682" s="109"/>
      <c r="CC682" s="109"/>
      <c r="CD682" s="109"/>
      <c r="CE682" s="109"/>
      <c r="CF682" s="109"/>
    </row>
    <row r="683" spans="1:84" ht="167.25">
      <c r="A683" s="185">
        <v>202592636042</v>
      </c>
      <c r="B683" s="120" t="s">
        <v>9643</v>
      </c>
      <c r="C683" s="110" t="s">
        <v>672</v>
      </c>
      <c r="D683" s="108" t="s">
        <v>637</v>
      </c>
      <c r="E683" s="108" t="s">
        <v>8669</v>
      </c>
      <c r="F683" s="108" t="s">
        <v>9644</v>
      </c>
      <c r="G683" s="108" t="s">
        <v>8393</v>
      </c>
      <c r="H683" s="108" t="s">
        <v>8394</v>
      </c>
      <c r="I683" s="106" t="s">
        <v>124</v>
      </c>
      <c r="J683" s="107">
        <f>VLOOKUP(Tabela2[[#This Row],[SIEMA]],Siema2025,2,FALSE)</f>
        <v>45924</v>
      </c>
      <c r="K683" s="107" t="str">
        <f>VLOOKUP(Tabela2[[#This Row],[SIEMA]],Siema2025,16,FALSE)</f>
        <v>Quarta</v>
      </c>
      <c r="L683" s="108" t="str">
        <f>IF(Tabela2[[#This Row],[Data]]="","Sem Informação",VLOOKUP(MONTH(Tabela2[[#This Row],[Data]]),'[1]Validação de dados'!$I$1:$J$13,2,0))</f>
        <v>Setembro</v>
      </c>
      <c r="M683" s="106">
        <f>YEAR(Tabela2[[#This Row],[Data]])</f>
        <v>2025</v>
      </c>
      <c r="N683" s="107" t="str">
        <f>VLOOKUP(Tabela2[[#This Row],[SIEMA]],Siema2025,17,FALSE)</f>
        <v>Noturno</v>
      </c>
      <c r="O683" s="107" t="s">
        <v>111</v>
      </c>
      <c r="P683" s="106" t="str">
        <f>VLOOKUP(Tabela2[[#This Row],[SIEMA]],Siema2025,21,FALSE)</f>
        <v>Sonda NS-48 (West Carina) em operação no poço 7-BUZ-94D-RJS, Campo de Búzios, Bacia de Santos. Número IMO: 9674127.</v>
      </c>
      <c r="Q683" s="106" t="s">
        <v>637</v>
      </c>
      <c r="R683" s="106" t="s">
        <v>7450</v>
      </c>
      <c r="S683" s="109" t="s">
        <v>7095</v>
      </c>
      <c r="T683" s="106">
        <v>7.0000000000000001E-3</v>
      </c>
      <c r="U683" s="106" t="s">
        <v>7109</v>
      </c>
      <c r="V683" s="106" t="s">
        <v>637</v>
      </c>
      <c r="W683" s="106"/>
      <c r="X683" s="293"/>
      <c r="Y683" s="111" t="str">
        <f>IF(W683="","", IF(W683="NC","", IF(W683="NE","", IF(W683="NA","",IFERROR(VLOOKUP(W683,Produtos!$A$1:$C$2319,2,FALSE),"Não Cadastrado")))))</f>
        <v/>
      </c>
      <c r="Z683" s="106"/>
      <c r="AA683" s="106"/>
      <c r="AB683" s="106" t="str">
        <f>IF(W683="","",IF(ISNUMBER(W683)=FALSE,"Não se aplica",IFERROR(VLOOKUP(W683,Produtos!$A$1:$C$2319,3,FALSE),"Não Cadastrado")))</f>
        <v/>
      </c>
      <c r="AC683" s="288"/>
      <c r="AD683" s="289"/>
      <c r="AE683" s="109" t="str">
        <f>IF(AC683="","", IF(AC683="NC","", IF(AC683="NE","", IF(AC683="NA","",IFERROR(VLOOKUP(AC683,Produtos!$A$1:$C$2319,2,FALSE),"Não Cadastrado")))))</f>
        <v/>
      </c>
      <c r="AF683" s="288"/>
      <c r="AG683" s="106"/>
      <c r="AH683" s="106" t="str">
        <f>IF(AC683="","",IF(ISNUMBER(AC683)=FALSE,"Não se aplica",IFERROR(VLOOKUP(AC683,Produtos!$A$1:$C$2319,3,FALSE),"Não Cadastrado")))</f>
        <v/>
      </c>
      <c r="AI683" s="288"/>
      <c r="AJ683" s="106" t="str">
        <f>VLOOKUP(Tabela2[[#This Row],[SIEMA]],Siema2025,26,FALSE)</f>
        <v>Interferência do trolley com mangueira, danificando a mangueira.</v>
      </c>
      <c r="AK683" s="109" t="s">
        <v>7271</v>
      </c>
      <c r="AL683" s="109" t="s">
        <v>7096</v>
      </c>
      <c r="AM683" s="109"/>
      <c r="AN683" s="110" t="str">
        <f>VLOOKUP(Tabela2[[#This Row],[SIEMA]],Siema2025,51,FALSE)</f>
        <v/>
      </c>
      <c r="AO683" s="110" t="str">
        <f>VLOOKUP(Tabela2[[#This Row],[SIEMA]],Siema2025,53,FALSE)</f>
        <v/>
      </c>
      <c r="AP683" s="110" t="str">
        <f>VLOOKUP(Tabela2[[#This Row],[SIEMA]],Siema2025,55,FALSE)</f>
        <v/>
      </c>
      <c r="AQ683" s="110" t="str">
        <f>VLOOKUP(Tabela2[[#This Row],[SIEMA]],Siema2025,57,FALSE)</f>
        <v/>
      </c>
      <c r="AR683" s="110" t="str">
        <f>VLOOKUP(Tabela2[[#This Row],[SIEMA]],Siema2025,59,FALSE)</f>
        <v/>
      </c>
      <c r="AS683" s="110" t="str">
        <f>VLOOKUP(Tabela2[[#This Row],[SIEMA]],Siema2025,61,FALSE)</f>
        <v>X</v>
      </c>
      <c r="AT683" s="110" t="str">
        <f>VLOOKUP(Tabela2[[#This Row],[SIEMA]],Siema2025,63,FALSE)</f>
        <v/>
      </c>
      <c r="AU683" s="110" t="str">
        <f>VLOOKUP(Tabela2[[#This Row],[SIEMA]],Siema2025,65,FALSE)</f>
        <v/>
      </c>
      <c r="AV683" s="110" t="str">
        <f>VLOOKUP(Tabela2[[#This Row],[SIEMA]],Siema2025,67,FALSE)</f>
        <v/>
      </c>
      <c r="AW683" s="110" t="str">
        <f>VLOOKUP(Tabela2[[#This Row],[SIEMA]],Siema2025,69,FALSE)</f>
        <v/>
      </c>
      <c r="AX683" s="110" t="str">
        <f>VLOOKUP(Tabela2[[#This Row],[SIEMA]],Siema2025,71,FALSE)</f>
        <v/>
      </c>
      <c r="AY683" s="110" t="str">
        <f>VLOOKUP(Tabela2[[#This Row],[SIEMA]],Siema2025,73,FALSE)</f>
        <v/>
      </c>
      <c r="AZ683" s="110" t="str">
        <f>VLOOKUP(Tabela2[[#This Row],[SIEMA]],Siema2025,75,FALSE)</f>
        <v/>
      </c>
      <c r="BA683" s="110" t="str">
        <f>VLOOKUP(Tabela2[[#This Row],[SIEMA]],Siema2025,77,FALSE)</f>
        <v/>
      </c>
      <c r="BB683" s="110" t="str">
        <f>VLOOKUP(Tabela2[[#This Row],[SIEMA]],Siema2025,79,FALSE)</f>
        <v/>
      </c>
      <c r="BC683" s="110" t="str">
        <f>IF(Tabela2[[#This Row],[Outro(s) ]] = "X", "PREENCHER","NA")</f>
        <v>NA</v>
      </c>
      <c r="BD683" s="110" t="str">
        <f>VLOOKUP(Tabela2[[#This Row],[SIEMA]],Siema2025,82,FALSE)</f>
        <v/>
      </c>
      <c r="BE683" s="110" t="str">
        <f>VLOOKUP(Tabela2[[#This Row],[SIEMA]],Siema2025,81,FALSE)</f>
        <v/>
      </c>
      <c r="BF683" s="112" t="str">
        <f>VLOOKUP(Tabela2[[#This Row],[SIEMA]],Siema2025,28,FALSE)</f>
        <v>Petrobras</v>
      </c>
      <c r="BG683" s="112"/>
      <c r="BH683" s="113">
        <v>33000167000101</v>
      </c>
      <c r="BI683" s="114" t="str">
        <f>VLOOKUP(Tabela2[[#This Row],[SIEMA]],Siema2025,107,FALSE)</f>
        <v>Não</v>
      </c>
      <c r="BJ683" s="109" t="s">
        <v>7097</v>
      </c>
      <c r="BK683" s="106" t="s">
        <v>2696</v>
      </c>
      <c r="BL683" s="291">
        <v>45933</v>
      </c>
      <c r="BM683" s="110">
        <f ca="1">IF(Tabela2[[#This Row],[Data de atendimento do Ibama (considerar o primeiro documento/ação)]]="",_xlfn.DAYS(TODAY(),J683),_xlfn.DAYS(Tabela2[[#This Row],[Data de atendimento do Ibama (considerar o primeiro documento/ação)]],J683))</f>
        <v>9</v>
      </c>
      <c r="BN683" s="110" t="str">
        <f>IF(Tabela2[[#This Row],[Atendido pelo Ibama ("Não" ou "Sim")]]="Não","Preencher", IF(Tabela2[[#This Row],[Atendido pelo Ibama ("Não" ou "Sim")]]="Sim","NA",""))</f>
        <v>NA</v>
      </c>
      <c r="BO683" s="116" t="s">
        <v>7098</v>
      </c>
      <c r="BP683" s="110" t="str">
        <f>IF(Tabela2[[#This Row],[Forma de atendimento (primeiro documento/ação)]]= "Outros (especificar)", "PREENCHER","NA")</f>
        <v>NA</v>
      </c>
      <c r="BQ683" s="108" t="s">
        <v>123</v>
      </c>
      <c r="BR683" s="110" t="str">
        <f>IF(Tabela2[[#This Row],[Equipe do Ibama foi a campo? Houve sobrevoo do Poseidon?]] = "Sim", "PREENCHER","NA")</f>
        <v>NA</v>
      </c>
      <c r="BS683" s="110" t="str">
        <f>IF(Tabela2[[#This Row],[Se sim, foi emitida Ordem de Emergência? (informações vinculada à coluna CK)]] = "Sim", "PREENCHER","NA")</f>
        <v>NA</v>
      </c>
      <c r="BT683" s="110" t="s">
        <v>7099</v>
      </c>
      <c r="BU683" s="110" t="s">
        <v>123</v>
      </c>
      <c r="BV683" s="110" t="s">
        <v>123</v>
      </c>
      <c r="BW683" s="110" t="s">
        <v>123</v>
      </c>
      <c r="BX683" s="108" t="s">
        <v>7119</v>
      </c>
      <c r="BY683" s="287"/>
      <c r="BZ683" s="106" t="str">
        <f>IF(Tabela2[[#This Row],[Data do documento de encerramento]]="NA","NA",IF(Tabela2[[#This Row],[Data do documento de encerramento]]="","Pendente de conclusão/ encerramento",_xlfn.DAYS(Tabela2[[#This Row],[Data do documento de encerramento]],J683)))</f>
        <v>Pendente de conclusão/ encerramento</v>
      </c>
      <c r="CA683" s="109" t="s">
        <v>9645</v>
      </c>
      <c r="CB683" s="109" t="s">
        <v>7242</v>
      </c>
      <c r="CC683" s="275" t="s">
        <v>7599</v>
      </c>
      <c r="CD683" s="109" t="s">
        <v>9646</v>
      </c>
      <c r="CE683" s="109" t="s">
        <v>123</v>
      </c>
      <c r="CF683" s="109" t="s">
        <v>7103</v>
      </c>
    </row>
    <row r="684" spans="1:84" ht="76.5" hidden="1">
      <c r="A684" s="172">
        <v>202592972008</v>
      </c>
      <c r="B684" s="173" t="s">
        <v>9647</v>
      </c>
      <c r="C684" s="110" t="str">
        <f>VLOOKUP(Tabela2[[#This Row],[SIEMA]],Siema2025,4,FALSE)</f>
        <v xml:space="preserve"> MG</v>
      </c>
      <c r="D684" s="108" t="str">
        <f>VLOOKUP(Tabela2[[#This Row],[SIEMA]],Siema2025,3,FALSE)</f>
        <v xml:space="preserve">Cachoeira de Pajeú </v>
      </c>
      <c r="E684" s="108" t="s">
        <v>7440</v>
      </c>
      <c r="F684" s="108" t="s">
        <v>9648</v>
      </c>
      <c r="G684" s="108" t="s">
        <v>9649</v>
      </c>
      <c r="H684" s="108" t="s">
        <v>9650</v>
      </c>
      <c r="I684" s="106" t="s">
        <v>7118</v>
      </c>
      <c r="J684" s="107">
        <f>VLOOKUP(Tabela2[[#This Row],[SIEMA]],Siema2025,2,FALSE)</f>
        <v>45924</v>
      </c>
      <c r="K684" s="107" t="str">
        <f>VLOOKUP(Tabela2[[#This Row],[SIEMA]],Siema2025,16,FALSE)</f>
        <v>Quarta</v>
      </c>
      <c r="L684" s="108" t="str">
        <f>IF(Tabela2[[#This Row],[Data]]="","Sem Informação",VLOOKUP(MONTH(Tabela2[[#This Row],[Data]]),'[1]Validação de dados'!$I$1:$J$13,2,0))</f>
        <v>Setembro</v>
      </c>
      <c r="M684" s="106">
        <f>YEAR(Tabela2[[#This Row],[Data]])</f>
        <v>2025</v>
      </c>
      <c r="N684" s="107" t="str">
        <f>VLOOKUP(Tabela2[[#This Row],[SIEMA]],Siema2025,17,FALSE)</f>
        <v>Vespertino</v>
      </c>
      <c r="O684" s="107" t="str">
        <f>VLOOKUP(Tabela2[[#This Row],[SIEMA]],Siema2025,5,FALSE)</f>
        <v>Rodovia</v>
      </c>
      <c r="P684" s="106" t="str">
        <f>VLOOKUP(Tabela2[[#This Row],[SIEMA]],Siema2025,21,FALSE)</f>
        <v/>
      </c>
      <c r="Q684" s="106">
        <v>3082</v>
      </c>
      <c r="R684" s="106" t="str">
        <f>VLOOKUP(Tabela2[[#This Row],[SIEMA]],Siema2025,10,FALSE)</f>
        <v/>
      </c>
      <c r="S684" s="109" t="str">
        <f>IF(Q684="","", IF(Q684="NC","", IF(Q684="NE","", IF(Q684="NA","",IFERROR(VLOOKUP(Q684,[1]Produtos!$A$1:$C$2319,2,FALSE),"Não Cadastrado")))))</f>
        <v>SUBSTÂNCIA QUE APRESENTA RISCO PARA O MEIO AMBIENTE, LÍQUIDA, N.E.</v>
      </c>
      <c r="T684" s="106" t="str">
        <f>VLOOKUP(Tabela2[[#This Row],[SIEMA]],Siema2025,11,FALSE)</f>
        <v xml:space="preserve"> </v>
      </c>
      <c r="U684" s="106" t="str">
        <f>VLOOKUP(Tabela2[[#This Row],[SIEMA]],Siema2025,12,FALSE)</f>
        <v xml:space="preserve"> </v>
      </c>
      <c r="V684" s="106">
        <f>IF(Q684="","",IF(ISNUMBER(Q684)=FALSE,"Não se aplica",IFERROR(VLOOKUP(Q684,Produtos!$A$1:$C$2319,3,FALSE),"Não Cadastrado")))</f>
        <v>9</v>
      </c>
      <c r="W684" s="106" t="str">
        <f>VLOOKUP(Tabela2[[#This Row],[SIEMA]],Siema2025,10,FALSE)</f>
        <v/>
      </c>
      <c r="X684" s="115" t="str">
        <f>IF(Tabela2[[#This Row],[Origem do acidente]] = "Plataforma", "PREENCHER","NA")</f>
        <v>NA</v>
      </c>
      <c r="Y684" s="111" t="str">
        <f>IF(W684="","", IF(W684="NC","", IF(W684="NE","", IF(W684="NA","",IFERROR(VLOOKUP(W684,Produtos!$A$1:$C$2319,2,FALSE),"Não Cadastrado")))))</f>
        <v/>
      </c>
      <c r="Z684" s="106" t="str">
        <f>VLOOKUP(Tabela2[[#This Row],[SIEMA]],Siema2025,11,FALSE)</f>
        <v xml:space="preserve"> </v>
      </c>
      <c r="AA684" s="106" t="str">
        <f>VLOOKUP(Tabela2[[#This Row],[SIEMA]],Siema2025,12,FALSE)</f>
        <v xml:space="preserve"> </v>
      </c>
      <c r="AB684" s="106" t="str">
        <f>IF(W684="","",IF(ISNUMBER(W684)=FALSE,"Não se aplica",IFERROR(VLOOKUP(W684,Produtos!$A$1:$C$2319,3,FALSE),"Não Cadastrado")))</f>
        <v/>
      </c>
      <c r="AC684" s="106"/>
      <c r="AD684" s="110" t="str">
        <f>IF(Tabela2[[#This Row],[Origem do acidente]] = "Plataforma", "PREENCHER","NA")</f>
        <v>NA</v>
      </c>
      <c r="AE684" s="109" t="str">
        <f>IF(AC684="","", IF(AC684="NC","", IF(AC684="NE","", IF(AC684="NA","",IFERROR(VLOOKUP(AC684,Produtos!$A$1:$C$2319,2,FALSE),"Não Cadastrado")))))</f>
        <v/>
      </c>
      <c r="AF684" s="106"/>
      <c r="AG684" s="106"/>
      <c r="AH684" s="106" t="str">
        <f>IF(AC684="","",IF(ISNUMBER(AC684)=FALSE,"Não se aplica",IFERROR(VLOOKUP(AC684,Produtos!$A$1:$C$2319,3,FALSE),"Não Cadastrado")))</f>
        <v/>
      </c>
      <c r="AI684" s="106"/>
      <c r="AJ684" s="106" t="str">
        <f>VLOOKUP(Tabela2[[#This Row],[SIEMA]],Siema2025,26,FALSE)</f>
        <v>Colisão</v>
      </c>
      <c r="AK684" s="109" t="s">
        <v>7368</v>
      </c>
      <c r="AL684" s="109"/>
      <c r="AM684" s="109"/>
      <c r="AN684" s="110" t="str">
        <f>VLOOKUP(Tabela2[[#This Row],[SIEMA]],Siema2025,51,FALSE)</f>
        <v/>
      </c>
      <c r="AO684" s="110" t="str">
        <f>VLOOKUP(Tabela2[[#This Row],[SIEMA]],Siema2025,53,FALSE)</f>
        <v/>
      </c>
      <c r="AP684" s="110" t="str">
        <f>VLOOKUP(Tabela2[[#This Row],[SIEMA]],Siema2025,55,FALSE)</f>
        <v/>
      </c>
      <c r="AQ684" s="110" t="str">
        <f>VLOOKUP(Tabela2[[#This Row],[SIEMA]],Siema2025,57,FALSE)</f>
        <v/>
      </c>
      <c r="AR684" s="110" t="str">
        <f>VLOOKUP(Tabela2[[#This Row],[SIEMA]],Siema2025,59,FALSE)</f>
        <v/>
      </c>
      <c r="AS684" s="110" t="str">
        <f>VLOOKUP(Tabela2[[#This Row],[SIEMA]],Siema2025,61,FALSE)</f>
        <v/>
      </c>
      <c r="AT684" s="110" t="str">
        <f>VLOOKUP(Tabela2[[#This Row],[SIEMA]],Siema2025,63,FALSE)</f>
        <v/>
      </c>
      <c r="AU684" s="110" t="str">
        <f>VLOOKUP(Tabela2[[#This Row],[SIEMA]],Siema2025,65,FALSE)</f>
        <v>X</v>
      </c>
      <c r="AV684" s="110" t="str">
        <f>VLOOKUP(Tabela2[[#This Row],[SIEMA]],Siema2025,67,FALSE)</f>
        <v/>
      </c>
      <c r="AW684" s="110" t="str">
        <f>VLOOKUP(Tabela2[[#This Row],[SIEMA]],Siema2025,69,FALSE)</f>
        <v/>
      </c>
      <c r="AX684" s="110" t="str">
        <f>VLOOKUP(Tabela2[[#This Row],[SIEMA]],Siema2025,71,FALSE)</f>
        <v/>
      </c>
      <c r="AY684" s="110" t="str">
        <f>VLOOKUP(Tabela2[[#This Row],[SIEMA]],Siema2025,73,FALSE)</f>
        <v/>
      </c>
      <c r="AZ684" s="110" t="str">
        <f>VLOOKUP(Tabela2[[#This Row],[SIEMA]],Siema2025,75,FALSE)</f>
        <v/>
      </c>
      <c r="BA684" s="110" t="str">
        <f>VLOOKUP(Tabela2[[#This Row],[SIEMA]],Siema2025,77,FALSE)</f>
        <v/>
      </c>
      <c r="BB684" s="110" t="str">
        <f>VLOOKUP(Tabela2[[#This Row],[SIEMA]],Siema2025,79,FALSE)</f>
        <v/>
      </c>
      <c r="BC684" s="110" t="str">
        <f>IF(Tabela2[[#This Row],[Outro(s) ]] = "X", "PREENCHER","NA")</f>
        <v>NA</v>
      </c>
      <c r="BD684" s="110" t="str">
        <f>VLOOKUP(Tabela2[[#This Row],[SIEMA]],Siema2025,82,FALSE)</f>
        <v/>
      </c>
      <c r="BE684" s="110" t="str">
        <f>VLOOKUP(Tabela2[[#This Row],[SIEMA]],Siema2025,81,FALSE)</f>
        <v/>
      </c>
      <c r="BF684" s="112" t="s">
        <v>6834</v>
      </c>
      <c r="BG684" s="112"/>
      <c r="BH684" s="113" t="s">
        <v>6834</v>
      </c>
      <c r="BI684" s="114" t="s">
        <v>7062</v>
      </c>
      <c r="BJ684" s="109" t="s">
        <v>7097</v>
      </c>
      <c r="BK684" s="106" t="s">
        <v>2696</v>
      </c>
      <c r="BL684" s="143">
        <v>45932</v>
      </c>
      <c r="BM684" s="110">
        <f ca="1">IF(Tabela2[[#This Row],[Data de atendimento do Ibama (considerar o primeiro documento/ação)]]="",_xlfn.DAYS(TODAY(),J684),_xlfn.DAYS(Tabela2[[#This Row],[Data de atendimento do Ibama (considerar o primeiro documento/ação)]],J684))</f>
        <v>8</v>
      </c>
      <c r="BN684" s="110" t="str">
        <f>IF(Tabela2[[#This Row],[Atendido pelo Ibama ("Não" ou "Sim")]]="Não","Preencher", IF(Tabela2[[#This Row],[Atendido pelo Ibama ("Não" ou "Sim")]]="Sim","NA",""))</f>
        <v>NA</v>
      </c>
      <c r="BO684" s="116" t="s">
        <v>7177</v>
      </c>
      <c r="BP684" s="110" t="str">
        <f>IF(Tabela2[[#This Row],[Forma de atendimento (primeiro documento/ação)]]= "Outros (especificar)", "PREENCHER","NA")</f>
        <v>NA</v>
      </c>
      <c r="BQ684" s="108" t="s">
        <v>123</v>
      </c>
      <c r="BR684" s="110" t="str">
        <f>IF(Tabela2[[#This Row],[Equipe do Ibama foi a campo? Houve sobrevoo do Poseidon?]] = "Sim", "PREENCHER","NA")</f>
        <v>NA</v>
      </c>
      <c r="BS684" s="110" t="str">
        <f>IF(Tabela2[[#This Row],[Se sim, foi emitida Ordem de Emergência? (informações vinculada à coluna CK)]] = "Sim", "PREENCHER","NA")</f>
        <v>NA</v>
      </c>
      <c r="BT684" s="110" t="s">
        <v>7215</v>
      </c>
      <c r="BU684" s="110" t="str">
        <f>IF(Tabela2[[#This Row],[Houve envio de Informações Pós-acidente (preencher "não se aplica" quando de competência estadual/municipal)]] = "Sim", "PREENCHER","NA")</f>
        <v>NA</v>
      </c>
      <c r="BV684" s="110" t="str">
        <f>IF(Tabela2[[#This Row],[Houve avaliação das informações pós-acidente solicitadas/enviadas?]] = "Sim", "PREENCHER","NA")</f>
        <v>NA</v>
      </c>
      <c r="BW684" s="110" t="s">
        <v>2696</v>
      </c>
      <c r="BX684" s="108" t="s">
        <v>7100</v>
      </c>
      <c r="BY684" s="143">
        <v>45932</v>
      </c>
      <c r="BZ684" s="106">
        <f>IF(Tabela2[[#This Row],[Data do documento de encerramento]]="NA","NA",IF(Tabela2[[#This Row],[Data do documento de encerramento]]="","Pendente de conclusão/ encerramento",_xlfn.DAYS(Tabela2[[#This Row],[Data do documento de encerramento]],J684)))</f>
        <v>8</v>
      </c>
      <c r="CA684" s="109"/>
      <c r="CB684" s="109"/>
      <c r="CC684" s="109"/>
      <c r="CD684" s="109"/>
      <c r="CE684" s="109"/>
      <c r="CF684" s="109"/>
    </row>
    <row r="685" spans="1:84" ht="30.75">
      <c r="A685" s="185">
        <v>202592625246</v>
      </c>
      <c r="B685" s="120" t="s">
        <v>9651</v>
      </c>
      <c r="C685" s="110" t="s">
        <v>672</v>
      </c>
      <c r="D685" s="108" t="s">
        <v>637</v>
      </c>
      <c r="E685" s="108" t="s">
        <v>9652</v>
      </c>
      <c r="F685" s="108" t="s">
        <v>9653</v>
      </c>
      <c r="G685" s="108" t="s">
        <v>9654</v>
      </c>
      <c r="H685" s="108" t="s">
        <v>9655</v>
      </c>
      <c r="I685" s="106" t="s">
        <v>124</v>
      </c>
      <c r="J685" s="107">
        <f>VLOOKUP(Tabela2[[#This Row],[SIEMA]],Siema2025,2,FALSE)</f>
        <v>45925</v>
      </c>
      <c r="K685" s="107" t="str">
        <f>VLOOKUP(Tabela2[[#This Row],[SIEMA]],Siema2025,16,FALSE)</f>
        <v>Quinta</v>
      </c>
      <c r="L685" s="108" t="str">
        <f>IF(Tabela2[[#This Row],[Data]]="","Sem Informação",VLOOKUP(MONTH(Tabela2[[#This Row],[Data]]),'[1]Validação de dados'!$I$1:$J$13,2,0))</f>
        <v>Setembro</v>
      </c>
      <c r="M685" s="106">
        <f>YEAR(Tabela2[[#This Row],[Data]])</f>
        <v>2025</v>
      </c>
      <c r="N685" s="107" t="str">
        <f>VLOOKUP(Tabela2[[#This Row],[SIEMA]],Siema2025,17,FALSE)</f>
        <v>Vespertino</v>
      </c>
      <c r="O685" s="107" t="s">
        <v>111</v>
      </c>
      <c r="P685" s="106" t="str">
        <f>VLOOKUP(Tabela2[[#This Row],[SIEMA]],Siema2025,21,FALSE)</f>
        <v>EMBARCAÇÃO SKANDI ACHIEVER, Campo de Búzios, Bacia de Santos.</v>
      </c>
      <c r="Q685" s="106" t="s">
        <v>637</v>
      </c>
      <c r="R685" s="106" t="s">
        <v>9656</v>
      </c>
      <c r="S685" s="109" t="s">
        <v>7095</v>
      </c>
      <c r="T685" s="106">
        <v>3.1999999999999999E-5</v>
      </c>
      <c r="U685" s="106" t="s">
        <v>7109</v>
      </c>
      <c r="V685" s="106" t="str">
        <f>IF(Q685="","",IF(ISNUMBER(Q685)=FALSE,"Não se aplica",IFERROR(VLOOKUP(Q685,Produtos!$A$1:$C$2319,3,FALSE),"Não Cadastrado")))</f>
        <v>Não se aplica</v>
      </c>
      <c r="W685" s="106"/>
      <c r="X685" s="115"/>
      <c r="Y685" s="111" t="str">
        <f>IF(W685="","", IF(W685="NC","", IF(W685="NE","", IF(W685="NA","",IFERROR(VLOOKUP(W685,Produtos!$A$1:$C$2319,2,FALSE),"Não Cadastrado")))))</f>
        <v/>
      </c>
      <c r="Z685" s="106"/>
      <c r="AA685" s="106"/>
      <c r="AB685" s="106" t="str">
        <f>IF(W685="","",IF(ISNUMBER(W685)=FALSE,"Não se aplica",IFERROR(VLOOKUP(W685,Produtos!$A$1:$C$2319,3,FALSE),"Não Cadastrado")))</f>
        <v/>
      </c>
      <c r="AC685" s="106"/>
      <c r="AD685" s="110"/>
      <c r="AE685" s="109" t="str">
        <f>IF(AC685="","", IF(AC685="NC","", IF(AC685="NE","", IF(AC685="NA","",IFERROR(VLOOKUP(AC685,Produtos!$A$1:$C$2319,2,FALSE),"Não Cadastrado")))))</f>
        <v/>
      </c>
      <c r="AF685" s="106"/>
      <c r="AG685" s="106"/>
      <c r="AH685" s="106" t="str">
        <f>IF(AC685="","",IF(ISNUMBER(AC685)=FALSE,"Não se aplica",IFERROR(VLOOKUP(AC685,Produtos!$A$1:$C$2319,3,FALSE),"Não Cadastrado")))</f>
        <v/>
      </c>
      <c r="AI685" s="106"/>
      <c r="AJ685" s="106" t="str">
        <f>VLOOKUP(Tabela2[[#This Row],[SIEMA]],Siema2025,26,FALSE)</f>
        <v>Sem condições de informar, as causas prováveis estão sendo investigadas.</v>
      </c>
      <c r="AK685" s="109" t="s">
        <v>7356</v>
      </c>
      <c r="AL685" s="109"/>
      <c r="AM685" s="109"/>
      <c r="AN685" s="110" t="str">
        <f>VLOOKUP(Tabela2[[#This Row],[SIEMA]],Siema2025,51,FALSE)</f>
        <v/>
      </c>
      <c r="AO685" s="110" t="str">
        <f>VLOOKUP(Tabela2[[#This Row],[SIEMA]],Siema2025,53,FALSE)</f>
        <v/>
      </c>
      <c r="AP685" s="110" t="str">
        <f>VLOOKUP(Tabela2[[#This Row],[SIEMA]],Siema2025,55,FALSE)</f>
        <v/>
      </c>
      <c r="AQ685" s="110" t="str">
        <f>VLOOKUP(Tabela2[[#This Row],[SIEMA]],Siema2025,57,FALSE)</f>
        <v/>
      </c>
      <c r="AR685" s="110" t="str">
        <f>VLOOKUP(Tabela2[[#This Row],[SIEMA]],Siema2025,59,FALSE)</f>
        <v/>
      </c>
      <c r="AS685" s="110" t="str">
        <f>VLOOKUP(Tabela2[[#This Row],[SIEMA]],Siema2025,61,FALSE)</f>
        <v>X</v>
      </c>
      <c r="AT685" s="110" t="str">
        <f>VLOOKUP(Tabela2[[#This Row],[SIEMA]],Siema2025,63,FALSE)</f>
        <v/>
      </c>
      <c r="AU685" s="110" t="str">
        <f>VLOOKUP(Tabela2[[#This Row],[SIEMA]],Siema2025,65,FALSE)</f>
        <v/>
      </c>
      <c r="AV685" s="110" t="str">
        <f>VLOOKUP(Tabela2[[#This Row],[SIEMA]],Siema2025,67,FALSE)</f>
        <v/>
      </c>
      <c r="AW685" s="110" t="str">
        <f>VLOOKUP(Tabela2[[#This Row],[SIEMA]],Siema2025,69,FALSE)</f>
        <v/>
      </c>
      <c r="AX685" s="110" t="str">
        <f>VLOOKUP(Tabela2[[#This Row],[SIEMA]],Siema2025,71,FALSE)</f>
        <v/>
      </c>
      <c r="AY685" s="110" t="str">
        <f>VLOOKUP(Tabela2[[#This Row],[SIEMA]],Siema2025,73,FALSE)</f>
        <v/>
      </c>
      <c r="AZ685" s="110" t="str">
        <f>VLOOKUP(Tabela2[[#This Row],[SIEMA]],Siema2025,75,FALSE)</f>
        <v/>
      </c>
      <c r="BA685" s="110" t="str">
        <f>VLOOKUP(Tabela2[[#This Row],[SIEMA]],Siema2025,77,FALSE)</f>
        <v/>
      </c>
      <c r="BB685" s="110" t="str">
        <f>VLOOKUP(Tabela2[[#This Row],[SIEMA]],Siema2025,79,FALSE)</f>
        <v/>
      </c>
      <c r="BC685" s="110" t="str">
        <f>IF(Tabela2[[#This Row],[Outro(s) ]] = "X", "PREENCHER","NA")</f>
        <v>NA</v>
      </c>
      <c r="BD685" s="110" t="str">
        <f>VLOOKUP(Tabela2[[#This Row],[SIEMA]],Siema2025,82,FALSE)</f>
        <v/>
      </c>
      <c r="BE685" s="110" t="str">
        <f>VLOOKUP(Tabela2[[#This Row],[SIEMA]],Siema2025,81,FALSE)</f>
        <v/>
      </c>
      <c r="BF685" s="112" t="str">
        <f>VLOOKUP(Tabela2[[#This Row],[SIEMA]],Siema2025,28,FALSE)</f>
        <v>Petrobras</v>
      </c>
      <c r="BG685" s="112"/>
      <c r="BH685" s="113">
        <v>33000167000101</v>
      </c>
      <c r="BI685" s="114" t="str">
        <f>VLOOKUP(Tabela2[[#This Row],[SIEMA]],Siema2025,107,FALSE)</f>
        <v>Não</v>
      </c>
      <c r="BJ685" s="109" t="s">
        <v>7097</v>
      </c>
      <c r="BK685" s="106" t="s">
        <v>2696</v>
      </c>
      <c r="BL685" s="143">
        <v>45933</v>
      </c>
      <c r="BM685" s="110">
        <f ca="1">IF(Tabela2[[#This Row],[Data de atendimento do Ibama (considerar o primeiro documento/ação)]]="",_xlfn.DAYS(TODAY(),J685),_xlfn.DAYS(Tabela2[[#This Row],[Data de atendimento do Ibama (considerar o primeiro documento/ação)]],J685))</f>
        <v>8</v>
      </c>
      <c r="BN685" s="110" t="str">
        <f>IF(Tabela2[[#This Row],[Atendido pelo Ibama ("Não" ou "Sim")]]="Não","Preencher", IF(Tabela2[[#This Row],[Atendido pelo Ibama ("Não" ou "Sim")]]="Sim","NA",""))</f>
        <v>NA</v>
      </c>
      <c r="BO685" s="116" t="s">
        <v>7098</v>
      </c>
      <c r="BP685" s="110" t="str">
        <f>IF(Tabela2[[#This Row],[Forma de atendimento (primeiro documento/ação)]]= "Outros (especificar)", "PREENCHER","NA")</f>
        <v>NA</v>
      </c>
      <c r="BQ685" s="108" t="s">
        <v>123</v>
      </c>
      <c r="BR685" s="110" t="str">
        <f>IF(Tabela2[[#This Row],[Equipe do Ibama foi a campo? Houve sobrevoo do Poseidon?]] = "Sim", "PREENCHER","NA")</f>
        <v>NA</v>
      </c>
      <c r="BS685" s="110" t="str">
        <f>IF(Tabela2[[#This Row],[Se sim, foi emitida Ordem de Emergência? (informações vinculada à coluna CK)]] = "Sim", "PREENCHER","NA")</f>
        <v>NA</v>
      </c>
      <c r="BT685" s="110" t="s">
        <v>7099</v>
      </c>
      <c r="BU685" s="110" t="s">
        <v>123</v>
      </c>
      <c r="BV685" s="110" t="s">
        <v>123</v>
      </c>
      <c r="BW685" s="110" t="s">
        <v>123</v>
      </c>
      <c r="BX685" s="108" t="s">
        <v>7119</v>
      </c>
      <c r="BY685" s="143"/>
      <c r="BZ685" s="106" t="str">
        <f>IF(Tabela2[[#This Row],[Data do documento de encerramento]]="NA","NA",IF(Tabela2[[#This Row],[Data do documento de encerramento]]="","Pendente de conclusão/ encerramento",_xlfn.DAYS(Tabela2[[#This Row],[Data do documento de encerramento]],J685)))</f>
        <v>Pendente de conclusão/ encerramento</v>
      </c>
      <c r="CA685" s="109" t="s">
        <v>7220</v>
      </c>
      <c r="CB685" s="109" t="s">
        <v>7469</v>
      </c>
      <c r="CC685" s="297" t="s">
        <v>7539</v>
      </c>
      <c r="CD685" s="109" t="s">
        <v>9657</v>
      </c>
      <c r="CE685" s="109" t="s">
        <v>123</v>
      </c>
      <c r="CF685" s="109" t="s">
        <v>7103</v>
      </c>
    </row>
    <row r="686" spans="1:84" ht="76.5">
      <c r="A686" s="172">
        <v>202592728</v>
      </c>
      <c r="B686" s="173" t="s">
        <v>9658</v>
      </c>
      <c r="C686" s="110" t="s">
        <v>138</v>
      </c>
      <c r="D686" s="108" t="s">
        <v>637</v>
      </c>
      <c r="E686" s="274" t="s">
        <v>6110</v>
      </c>
      <c r="F686" s="108"/>
      <c r="G686" s="108" t="s">
        <v>9659</v>
      </c>
      <c r="H686" s="108" t="s">
        <v>9660</v>
      </c>
      <c r="I686" s="106" t="str">
        <f>VLOOKUP(Tabela2[[#This Row],[SIEMA]],Siema2025,19,FALSE)</f>
        <v>Potiguar</v>
      </c>
      <c r="J686" s="107">
        <f>VLOOKUP(Tabela2[[#This Row],[SIEMA]],Siema2025,2,FALSE)</f>
        <v>45925</v>
      </c>
      <c r="K686" s="107" t="str">
        <f>VLOOKUP(Tabela2[[#This Row],[SIEMA]],Siema2025,16,FALSE)</f>
        <v>Quinta</v>
      </c>
      <c r="L686" s="108" t="str">
        <f>IF(Tabela2[[#This Row],[Data]]="","Sem Informação",VLOOKUP(MONTH(Tabela2[[#This Row],[Data]]),'[1]Validação de dados'!$I$1:$J$13,2,0))</f>
        <v>Setembro</v>
      </c>
      <c r="M686" s="106">
        <f>YEAR(Tabela2[[#This Row],[Data]])</f>
        <v>2025</v>
      </c>
      <c r="N686" s="107" t="str">
        <f>VLOOKUP(Tabela2[[#This Row],[SIEMA]],Siema2025,17,FALSE)</f>
        <v>Matutino</v>
      </c>
      <c r="O686" s="107" t="str">
        <f>VLOOKUP(Tabela2[[#This Row],[SIEMA]],Siema2025,5,FALSE)</f>
        <v>Plataforma</v>
      </c>
      <c r="P686" s="106"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86" s="106">
        <v>1202</v>
      </c>
      <c r="R686" s="106" t="s">
        <v>252</v>
      </c>
      <c r="S686" s="109" t="str">
        <f>IF(Q686="","", IF(Q686="NC","", IF(Q686="NE","", IF(Q686="NA","",IFERROR(VLOOKUP(Q686,[1]Produtos!$A$1:$C$2319,2,FALSE),"Não Cadastrado")))))</f>
        <v>GASÓLEO ou ÓLEO DIESEL ou ÓLEO PARA AQUECIMENTO, LEVE</v>
      </c>
      <c r="T686" s="274">
        <v>1E-3</v>
      </c>
      <c r="U686" s="106" t="s">
        <v>7109</v>
      </c>
      <c r="V686" s="106">
        <f>IF(Q686="","",IF(ISNUMBER(Q686)=FALSE,"Não se aplica",IFERROR(VLOOKUP(Q686,Produtos!$A$1:$C$2319,3,FALSE),"Não Cadastrado")))</f>
        <v>3</v>
      </c>
      <c r="W686" s="106" t="str">
        <f>VLOOKUP(Tabela2[[#This Row],[SIEMA]],Siema2025,10,FALSE)</f>
        <v/>
      </c>
      <c r="X686" s="115"/>
      <c r="Y686" s="111" t="str">
        <f>IF(W686="","", IF(W686="NC","", IF(W686="NE","", IF(W686="NA","",IFERROR(VLOOKUP(W686,Produtos!$A$1:$C$2319,2,FALSE),"Não Cadastrado")))))</f>
        <v/>
      </c>
      <c r="Z686" s="106" t="str">
        <f>VLOOKUP(Tabela2[[#This Row],[SIEMA]],Siema2025,11,FALSE)</f>
        <v xml:space="preserve"> </v>
      </c>
      <c r="AA686" s="106" t="str">
        <f>VLOOKUP(Tabela2[[#This Row],[SIEMA]],Siema2025,12,FALSE)</f>
        <v xml:space="preserve"> </v>
      </c>
      <c r="AB686" s="106" t="str">
        <f>IF(W686="","",IF(ISNUMBER(W686)=FALSE,"Não se aplica",IFERROR(VLOOKUP(W686,Produtos!$A$1:$C$2319,3,FALSE),"Não Cadastrado")))</f>
        <v/>
      </c>
      <c r="AC686" s="106"/>
      <c r="AD686" s="110"/>
      <c r="AE686" s="109" t="str">
        <f>IF(AC686="","", IF(AC686="NC","", IF(AC686="NE","", IF(AC686="NA","",IFERROR(VLOOKUP(AC686,Produtos!$A$1:$C$2319,2,FALSE),"Não Cadastrado")))))</f>
        <v/>
      </c>
      <c r="AF686" s="106"/>
      <c r="AG686" s="106"/>
      <c r="AH686" s="106" t="str">
        <f>IF(AC686="","",IF(ISNUMBER(AC686)=FALSE,"Não se aplica",IFERROR(VLOOKUP(AC686,Produtos!$A$1:$C$2319,3,FALSE),"Não Cadastrado")))</f>
        <v/>
      </c>
      <c r="AI686" s="106"/>
      <c r="AJ686" s="106" t="str">
        <f>VLOOKUP(Tabela2[[#This Row],[SIEMA]],Siema2025,26,FALSE)</f>
        <v>Furo no tanque de armazenamento de óleo diesel do guindaste da plataforma 3R-14</v>
      </c>
      <c r="AK686" s="109" t="s">
        <v>7271</v>
      </c>
      <c r="AL686" s="109"/>
      <c r="AM686" s="109"/>
      <c r="AN686" s="110" t="str">
        <f>VLOOKUP(Tabela2[[#This Row],[SIEMA]],Siema2025,51,FALSE)</f>
        <v/>
      </c>
      <c r="AO686" s="110" t="str">
        <f>VLOOKUP(Tabela2[[#This Row],[SIEMA]],Siema2025,53,FALSE)</f>
        <v/>
      </c>
      <c r="AP686" s="110" t="str">
        <f>VLOOKUP(Tabela2[[#This Row],[SIEMA]],Siema2025,55,FALSE)</f>
        <v/>
      </c>
      <c r="AQ686" s="110" t="str">
        <f>VLOOKUP(Tabela2[[#This Row],[SIEMA]],Siema2025,57,FALSE)</f>
        <v/>
      </c>
      <c r="AR686" s="110" t="str">
        <f>VLOOKUP(Tabela2[[#This Row],[SIEMA]],Siema2025,59,FALSE)</f>
        <v/>
      </c>
      <c r="AS686" s="110" t="str">
        <f>VLOOKUP(Tabela2[[#This Row],[SIEMA]],Siema2025,61,FALSE)</f>
        <v>X</v>
      </c>
      <c r="AT686" s="110" t="str">
        <f>VLOOKUP(Tabela2[[#This Row],[SIEMA]],Siema2025,63,FALSE)</f>
        <v/>
      </c>
      <c r="AU686" s="110" t="str">
        <f>VLOOKUP(Tabela2[[#This Row],[SIEMA]],Siema2025,65,FALSE)</f>
        <v/>
      </c>
      <c r="AV686" s="110" t="str">
        <f>VLOOKUP(Tabela2[[#This Row],[SIEMA]],Siema2025,67,FALSE)</f>
        <v/>
      </c>
      <c r="AW686" s="110" t="str">
        <f>VLOOKUP(Tabela2[[#This Row],[SIEMA]],Siema2025,69,FALSE)</f>
        <v/>
      </c>
      <c r="AX686" s="110" t="str">
        <f>VLOOKUP(Tabela2[[#This Row],[SIEMA]],Siema2025,71,FALSE)</f>
        <v/>
      </c>
      <c r="AY686" s="110" t="str">
        <f>VLOOKUP(Tabela2[[#This Row],[SIEMA]],Siema2025,73,FALSE)</f>
        <v/>
      </c>
      <c r="AZ686" s="110" t="str">
        <f>VLOOKUP(Tabela2[[#This Row],[SIEMA]],Siema2025,75,FALSE)</f>
        <v/>
      </c>
      <c r="BA686" s="110" t="str">
        <f>VLOOKUP(Tabela2[[#This Row],[SIEMA]],Siema2025,77,FALSE)</f>
        <v/>
      </c>
      <c r="BB686" s="110" t="str">
        <f>VLOOKUP(Tabela2[[#This Row],[SIEMA]],Siema2025,79,FALSE)</f>
        <v/>
      </c>
      <c r="BC686" s="110" t="str">
        <f>IF(Tabela2[[#This Row],[Outro(s) ]] = "X", "PREENCHER","NA")</f>
        <v>NA</v>
      </c>
      <c r="BD686" s="110" t="str">
        <f>VLOOKUP(Tabela2[[#This Row],[SIEMA]],Siema2025,82,FALSE)</f>
        <v/>
      </c>
      <c r="BE686" s="110" t="str">
        <f>VLOOKUP(Tabela2[[#This Row],[SIEMA]],Siema2025,81,FALSE)</f>
        <v/>
      </c>
      <c r="BF686" s="112" t="str">
        <f>VLOOKUP(Tabela2[[#This Row],[SIEMA]],Siema2025,28,FALSE)</f>
        <v>3R Potiguar</v>
      </c>
      <c r="BG686" s="112"/>
      <c r="BH686" s="113" t="str">
        <f>VLOOKUP(Tabela2[[#This Row],[SIEMA]],Siema2025,29,FALSE)</f>
        <v>44186763000144</v>
      </c>
      <c r="BI686" s="114" t="s">
        <v>2696</v>
      </c>
      <c r="BJ686" s="109" t="s">
        <v>7097</v>
      </c>
      <c r="BK686" s="106" t="s">
        <v>2696</v>
      </c>
      <c r="BL686" s="143">
        <v>45999</v>
      </c>
      <c r="BM686" s="110">
        <f ca="1">IF(Tabela2[[#This Row],[Data de atendimento do Ibama (considerar o primeiro documento/ação)]]="",_xlfn.DAYS(TODAY(),J686),_xlfn.DAYS(Tabela2[[#This Row],[Data de atendimento do Ibama (considerar o primeiro documento/ação)]],J686))</f>
        <v>74</v>
      </c>
      <c r="BN686" s="110" t="str">
        <f>IF(Tabela2[[#This Row],[Atendido pelo Ibama ("Não" ou "Sim")]]="Não","Preencher", IF(Tabela2[[#This Row],[Atendido pelo Ibama ("Não" ou "Sim")]]="Sim","NA",""))</f>
        <v>NA</v>
      </c>
      <c r="BO686" s="116" t="s">
        <v>7272</v>
      </c>
      <c r="BP686" s="110" t="str">
        <f>IF(Tabela2[[#This Row],[Forma de atendimento (primeiro documento/ação)]]= "Outros (especificar)", "PREENCHER","NA")</f>
        <v>NA</v>
      </c>
      <c r="BQ686" s="108" t="s">
        <v>123</v>
      </c>
      <c r="BR686" s="110" t="str">
        <f>IF(Tabela2[[#This Row],[Equipe do Ibama foi a campo? Houve sobrevoo do Poseidon?]] = "Sim", "PREENCHER","NA")</f>
        <v>NA</v>
      </c>
      <c r="BS686" s="110" t="str">
        <f>IF(Tabela2[[#This Row],[Se sim, foi emitida Ordem de Emergência? (informações vinculada à coluna CK)]] = "Sim", "PREENCHER","NA")</f>
        <v>NA</v>
      </c>
      <c r="BT686" s="110" t="s">
        <v>7099</v>
      </c>
      <c r="BU686" s="110" t="s">
        <v>2696</v>
      </c>
      <c r="BV686" s="110" t="s">
        <v>123</v>
      </c>
      <c r="BW686" s="110" t="s">
        <v>2696</v>
      </c>
      <c r="BX686" s="108" t="s">
        <v>7100</v>
      </c>
      <c r="BY686" s="143">
        <v>46056</v>
      </c>
      <c r="BZ686" s="106">
        <f>IF(Tabela2[[#This Row],[Data do documento de encerramento]]="NA","NA",IF(Tabela2[[#This Row],[Data do documento de encerramento]]="","Pendente de conclusão/ encerramento",_xlfn.DAYS(Tabela2[[#This Row],[Data do documento de encerramento]],J686)))</f>
        <v>131</v>
      </c>
      <c r="CA686" s="109"/>
      <c r="CB686" s="109"/>
      <c r="CC686" s="292" t="s">
        <v>7599</v>
      </c>
      <c r="CD686" s="109" t="s">
        <v>123</v>
      </c>
      <c r="CE686" s="109" t="s">
        <v>2696</v>
      </c>
      <c r="CF686" s="109" t="s">
        <v>7147</v>
      </c>
    </row>
    <row r="687" spans="1:84" hidden="1">
      <c r="A687" s="172">
        <v>202592814437</v>
      </c>
      <c r="B687" s="173" t="s">
        <v>9661</v>
      </c>
      <c r="C687" s="110" t="str">
        <f>VLOOKUP(Tabela2[[#This Row],[SIEMA]],Siema2025,4,FALSE)</f>
        <v xml:space="preserve"> null</v>
      </c>
      <c r="D687" s="108" t="str">
        <f>VLOOKUP(Tabela2[[#This Row],[SIEMA]],Siema2025,3,FALSE)</f>
        <v xml:space="preserve">null </v>
      </c>
      <c r="E687" s="108" t="str">
        <f>VLOOKUP(Tabela2[[#This Row],[SIEMA]],Siema2025,20,FALSE)</f>
        <v>Bacia de Campos</v>
      </c>
      <c r="F687" s="108"/>
      <c r="G687" s="108"/>
      <c r="H687" s="108"/>
      <c r="I687" s="106" t="str">
        <f>VLOOKUP(Tabela2[[#This Row],[SIEMA]],Siema2025,19,FALSE)</f>
        <v/>
      </c>
      <c r="J687" s="107">
        <f>VLOOKUP(Tabela2[[#This Row],[SIEMA]],Siema2025,2,FALSE)</f>
        <v>45926</v>
      </c>
      <c r="K687" s="107" t="str">
        <f>VLOOKUP(Tabela2[[#This Row],[SIEMA]],Siema2025,16,FALSE)</f>
        <v>Sexta</v>
      </c>
      <c r="L687" s="108" t="str">
        <f>IF(Tabela2[[#This Row],[Data]]="","Sem Informação",VLOOKUP(MONTH(Tabela2[[#This Row],[Data]]),'[1]Validação de dados'!$I$1:$J$13,2,0))</f>
        <v>Setembro</v>
      </c>
      <c r="M687" s="106">
        <f>YEAR(Tabela2[[#This Row],[Data]])</f>
        <v>2025</v>
      </c>
      <c r="N687" s="107" t="str">
        <f>VLOOKUP(Tabela2[[#This Row],[SIEMA]],Siema2025,17,FALSE)</f>
        <v>Noturno</v>
      </c>
      <c r="O687" s="107" t="str">
        <f>VLOOKUP(Tabela2[[#This Row],[SIEMA]],Siema2025,5,FALSE)</f>
        <v>Embarcação</v>
      </c>
      <c r="P687" s="106" t="str">
        <f>VLOOKUP(Tabela2[[#This Row],[SIEMA]],Siema2025,21,FALSE)</f>
        <v>Sonda SS-45 (Atlantic Star) em operação no Poço 7-CG-5HPA-RJS, Campo de Congro, Bacia de Campos. Número IMO 7417616.</v>
      </c>
      <c r="Q687" s="106" t="str">
        <f>VLOOKUP(Tabela2[[#This Row],[SIEMA]],Siema2025,7,FALSE)</f>
        <v/>
      </c>
      <c r="R687" s="106" t="str">
        <f>VLOOKUP(Tabela2[[#This Row],[SIEMA]],Siema2025,10,FALSE)</f>
        <v>Fluido hidraulico;  Água</v>
      </c>
      <c r="S687" s="109" t="str">
        <f>IF(Q687="","", IF(Q687="NC","", IF(Q687="NE","", IF(Q687="NA","",IFERROR(VLOOKUP(Q687,[1]Produtos!$A$1:$C$2319,2,FALSE),"Não Cadastrado")))))</f>
        <v/>
      </c>
      <c r="T687" s="106" t="str">
        <f>VLOOKUP(Tabela2[[#This Row],[SIEMA]],Siema2025,11,FALSE)</f>
        <v>0.01325; 0.25175</v>
      </c>
      <c r="U687" s="106" t="str">
        <f>VLOOKUP(Tabela2[[#This Row],[SIEMA]],Siema2025,12,FALSE)</f>
        <v>M3; M3</v>
      </c>
      <c r="V687" s="106" t="str">
        <f>IF(Q687="","",IF(ISNUMBER(Q687)=FALSE,"Não se aplica",IFERROR(VLOOKUP(Q687,Produtos!$A$1:$C$2319,3,FALSE),"Não Cadastrado")))</f>
        <v/>
      </c>
      <c r="W687" s="106" t="str">
        <f>VLOOKUP(Tabela2[[#This Row],[SIEMA]],Siema2025,10,FALSE)</f>
        <v>Fluido hidraulico;  Água</v>
      </c>
      <c r="X687" s="115" t="str">
        <f>IF(Tabela2[[#This Row],[Origem do acidente]] = "Plataforma", "PREENCHER","NA")</f>
        <v>NA</v>
      </c>
      <c r="Y687" s="111" t="str">
        <f>IF(W687="","", IF(W687="NC","", IF(W687="NE","", IF(W687="NA","",IFERROR(VLOOKUP(W687,Produtos!$A$1:$C$2319,2,FALSE),"Não Cadastrado")))))</f>
        <v>Não Cadastrado</v>
      </c>
      <c r="Z687" s="106" t="str">
        <f>VLOOKUP(Tabela2[[#This Row],[SIEMA]],Siema2025,11,FALSE)</f>
        <v>0.01325; 0.25175</v>
      </c>
      <c r="AA687" s="106" t="str">
        <f>VLOOKUP(Tabela2[[#This Row],[SIEMA]],Siema2025,12,FALSE)</f>
        <v>M3; M3</v>
      </c>
      <c r="AB687" s="106" t="str">
        <f>IF(W687="","",IF(ISNUMBER(W687)=FALSE,"Não se aplica",IFERROR(VLOOKUP(W687,Produtos!$A$1:$C$2319,3,FALSE),"Não Cadastrado")))</f>
        <v>Não se aplica</v>
      </c>
      <c r="AC687" s="106"/>
      <c r="AD687" s="110" t="str">
        <f>IF(Tabela2[[#This Row],[Origem do acidente]] = "Plataforma", "PREENCHER","NA")</f>
        <v>NA</v>
      </c>
      <c r="AE687" s="109" t="str">
        <f>IF(AC687="","", IF(AC687="NC","", IF(AC687="NE","", IF(AC687="NA","",IFERROR(VLOOKUP(AC687,Produtos!$A$1:$C$2319,2,FALSE),"Não Cadastrado")))))</f>
        <v/>
      </c>
      <c r="AF687" s="106"/>
      <c r="AG687" s="106"/>
      <c r="AH687" s="106" t="str">
        <f>IF(AC687="","",IF(ISNUMBER(AC687)=FALSE,"Não se aplica",IFERROR(VLOOKUP(AC687,Produtos!$A$1:$C$2319,3,FALSE),"Não Cadastrado")))</f>
        <v/>
      </c>
      <c r="AI687" s="106"/>
      <c r="AJ687" s="106" t="str">
        <f>VLOOKUP(Tabela2[[#This Row],[SIEMA]],Siema2025,26,FALSE)</f>
        <v>Em investigação.</v>
      </c>
      <c r="AK687" s="109"/>
      <c r="AL687" s="109"/>
      <c r="AM687" s="109"/>
      <c r="AN687" s="110" t="str">
        <f>VLOOKUP(Tabela2[[#This Row],[SIEMA]],Siema2025,51,FALSE)</f>
        <v/>
      </c>
      <c r="AO687" s="110" t="str">
        <f>VLOOKUP(Tabela2[[#This Row],[SIEMA]],Siema2025,53,FALSE)</f>
        <v/>
      </c>
      <c r="AP687" s="110" t="str">
        <f>VLOOKUP(Tabela2[[#This Row],[SIEMA]],Siema2025,55,FALSE)</f>
        <v/>
      </c>
      <c r="AQ687" s="110" t="str">
        <f>VLOOKUP(Tabela2[[#This Row],[SIEMA]],Siema2025,57,FALSE)</f>
        <v/>
      </c>
      <c r="AR687" s="110" t="str">
        <f>VLOOKUP(Tabela2[[#This Row],[SIEMA]],Siema2025,59,FALSE)</f>
        <v/>
      </c>
      <c r="AS687" s="110" t="str">
        <f>VLOOKUP(Tabela2[[#This Row],[SIEMA]],Siema2025,61,FALSE)</f>
        <v>X</v>
      </c>
      <c r="AT687" s="110" t="str">
        <f>VLOOKUP(Tabela2[[#This Row],[SIEMA]],Siema2025,63,FALSE)</f>
        <v/>
      </c>
      <c r="AU687" s="110" t="str">
        <f>VLOOKUP(Tabela2[[#This Row],[SIEMA]],Siema2025,65,FALSE)</f>
        <v/>
      </c>
      <c r="AV687" s="110" t="str">
        <f>VLOOKUP(Tabela2[[#This Row],[SIEMA]],Siema2025,67,FALSE)</f>
        <v/>
      </c>
      <c r="AW687" s="110" t="str">
        <f>VLOOKUP(Tabela2[[#This Row],[SIEMA]],Siema2025,69,FALSE)</f>
        <v/>
      </c>
      <c r="AX687" s="110" t="str">
        <f>VLOOKUP(Tabela2[[#This Row],[SIEMA]],Siema2025,71,FALSE)</f>
        <v/>
      </c>
      <c r="AY687" s="110" t="str">
        <f>VLOOKUP(Tabela2[[#This Row],[SIEMA]],Siema2025,73,FALSE)</f>
        <v/>
      </c>
      <c r="AZ687" s="110" t="str">
        <f>VLOOKUP(Tabela2[[#This Row],[SIEMA]],Siema2025,75,FALSE)</f>
        <v/>
      </c>
      <c r="BA687" s="110" t="str">
        <f>VLOOKUP(Tabela2[[#This Row],[SIEMA]],Siema2025,77,FALSE)</f>
        <v/>
      </c>
      <c r="BB687" s="110" t="str">
        <f>VLOOKUP(Tabela2[[#This Row],[SIEMA]],Siema2025,79,FALSE)</f>
        <v/>
      </c>
      <c r="BC687" s="110" t="str">
        <f>IF(Tabela2[[#This Row],[Outro(s) ]] = "X", "PREENCHER","NA")</f>
        <v>NA</v>
      </c>
      <c r="BD687" s="110" t="str">
        <f>VLOOKUP(Tabela2[[#This Row],[SIEMA]],Siema2025,82,FALSE)</f>
        <v/>
      </c>
      <c r="BE687" s="110" t="str">
        <f>VLOOKUP(Tabela2[[#This Row],[SIEMA]],Siema2025,81,FALSE)</f>
        <v/>
      </c>
      <c r="BF687" s="112" t="str">
        <f>VLOOKUP(Tabela2[[#This Row],[SIEMA]],Siema2025,28,FALSE)</f>
        <v>Petrobras</v>
      </c>
      <c r="BG687" s="112"/>
      <c r="BH687" s="113" t="str">
        <f>VLOOKUP(Tabela2[[#This Row],[SIEMA]],Siema2025,29,FALSE)</f>
        <v>33000167100750</v>
      </c>
      <c r="BI687" s="114" t="str">
        <f>VLOOKUP(Tabela2[[#This Row],[SIEMA]],Siema2025,107,FALSE)</f>
        <v>Não</v>
      </c>
      <c r="BJ687" s="109"/>
      <c r="BK687" s="106"/>
      <c r="BL687" s="108"/>
      <c r="BM687" s="110">
        <f ca="1">IF(Tabela2[[#This Row],[Data de atendimento do Ibama (considerar o primeiro documento/ação)]]="",_xlfn.DAYS(TODAY(),J687),_xlfn.DAYS(Tabela2[[#This Row],[Data de atendimento do Ibama (considerar o primeiro documento/ação)]],J687))</f>
        <v>294</v>
      </c>
      <c r="BN687" s="110" t="str">
        <f>IF(Tabela2[[#This Row],[Atendido pelo Ibama ("Não" ou "Sim")]]="Não","Preencher", IF(Tabela2[[#This Row],[Atendido pelo Ibama ("Não" ou "Sim")]]="Sim","NA",""))</f>
        <v/>
      </c>
      <c r="BO687" s="116"/>
      <c r="BP687" s="110" t="str">
        <f>IF(Tabela2[[#This Row],[Forma de atendimento (primeiro documento/ação)]]= "Outros (especificar)", "PREENCHER","NA")</f>
        <v>NA</v>
      </c>
      <c r="BQ687" s="108"/>
      <c r="BR687" s="110" t="str">
        <f>IF(Tabela2[[#This Row],[Equipe do Ibama foi a campo? Houve sobrevoo do Poseidon?]] = "Sim", "PREENCHER","NA")</f>
        <v>NA</v>
      </c>
      <c r="BS687" s="110" t="str">
        <f>IF(Tabela2[[#This Row],[Se sim, foi emitida Ordem de Emergência? (informações vinculada à coluna CK)]] = "Sim", "PREENCHER","NA")</f>
        <v>NA</v>
      </c>
      <c r="BT687" s="110" t="str">
        <f>IF(Tabela2[[#This Row],[Foi elaborado Relatório de Vistoria pelo Ibama? (informações vinculada à coluna CK)]] = "Sim", "PREENCHER","NA")</f>
        <v>NA</v>
      </c>
      <c r="BU687" s="110" t="str">
        <f>IF(Tabela2[[#This Row],[Houve envio de Informações Pós-acidente (preencher "não se aplica" quando de competência estadual/municipal)]] = "Sim", "PREENCHER","NA")</f>
        <v>NA</v>
      </c>
      <c r="BV687" s="110" t="str">
        <f>IF(Tabela2[[#This Row],[Houve avaliação das informações pós-acidente solicitadas/enviadas?]] = "Sim", "PREENCHER","NA")</f>
        <v>NA</v>
      </c>
      <c r="BW687" s="110" t="str">
        <f>IF(Tabela2[[#This Row],[O Ibama aguarda resposta da empresa/OEMA, etc?]] = "Sim", "PREENCHER","NA")</f>
        <v>NA</v>
      </c>
      <c r="BX687" s="108"/>
      <c r="BY687" s="143"/>
      <c r="BZ687" s="106" t="str">
        <f>IF(Tabela2[[#This Row],[Data do documento de encerramento]]="NA","NA",IF(Tabela2[[#This Row],[Data do documento de encerramento]]="","Pendente de conclusão/ encerramento",_xlfn.DAYS(Tabela2[[#This Row],[Data do documento de encerramento]],J687)))</f>
        <v>Pendente de conclusão/ encerramento</v>
      </c>
      <c r="CA687" s="109"/>
      <c r="CB687" s="109"/>
      <c r="CC687" s="109"/>
      <c r="CD687" s="109"/>
      <c r="CE687" s="109"/>
      <c r="CF687" s="109"/>
    </row>
    <row r="688" spans="1:84" ht="76.5" hidden="1">
      <c r="A688" s="172">
        <v>202592975612</v>
      </c>
      <c r="B688" s="173" t="s">
        <v>9662</v>
      </c>
      <c r="C688" s="110" t="str">
        <f>VLOOKUP(Tabela2[[#This Row],[SIEMA]],Siema2025,4,FALSE)</f>
        <v xml:space="preserve"> MG</v>
      </c>
      <c r="D688" s="108" t="str">
        <f>VLOOKUP(Tabela2[[#This Row],[SIEMA]],Siema2025,3,FALSE)</f>
        <v xml:space="preserve">Nova Resende </v>
      </c>
      <c r="E688" s="108" t="s">
        <v>6834</v>
      </c>
      <c r="F688" s="108"/>
      <c r="G688" s="108" t="s">
        <v>9663</v>
      </c>
      <c r="H688" s="108" t="s">
        <v>9664</v>
      </c>
      <c r="I688" s="106" t="s">
        <v>7118</v>
      </c>
      <c r="J688" s="107">
        <f>VLOOKUP(Tabela2[[#This Row],[SIEMA]],Siema2025,2,FALSE)</f>
        <v>45926</v>
      </c>
      <c r="K688" s="107" t="str">
        <f>VLOOKUP(Tabela2[[#This Row],[SIEMA]],Siema2025,16,FALSE)</f>
        <v>Sexta</v>
      </c>
      <c r="L688" s="108" t="str">
        <f>IF(Tabela2[[#This Row],[Data]]="","Sem Informação",VLOOKUP(MONTH(Tabela2[[#This Row],[Data]]),'[1]Validação de dados'!$I$1:$J$13,2,0))</f>
        <v>Setembro</v>
      </c>
      <c r="M688" s="106">
        <f>YEAR(Tabela2[[#This Row],[Data]])</f>
        <v>2025</v>
      </c>
      <c r="N688" s="107" t="str">
        <f>VLOOKUP(Tabela2[[#This Row],[SIEMA]],Siema2025,17,FALSE)</f>
        <v>Noturno</v>
      </c>
      <c r="O688" s="107" t="str">
        <f>VLOOKUP(Tabela2[[#This Row],[SIEMA]],Siema2025,5,FALSE)</f>
        <v>Rodovia</v>
      </c>
      <c r="P688" s="106" t="str">
        <f>VLOOKUP(Tabela2[[#This Row],[SIEMA]],Siema2025,21,FALSE)</f>
        <v>Acidente rodoviário</v>
      </c>
      <c r="Q688" s="106">
        <v>3475</v>
      </c>
      <c r="R688" s="106" t="str">
        <f>VLOOKUP(Tabela2[[#This Row],[SIEMA]],Siema2025,10,FALSE)</f>
        <v/>
      </c>
      <c r="S688" s="109" t="str">
        <f>IF(Q688="","", IF(Q688="NC","", IF(Q688="NE","", IF(Q688="NA","",IFERROR(VLOOKUP(Q688,[1]Produtos!$A$1:$C$2319,2,FALSE),"Não Cadastrado")))))</f>
        <v>MISTURA DE ETANOL E GASOLINA ou MISTURA DE ETANOL E COMBUSTÍVEL PARA MOTORES  com mais de
10% de etanol</v>
      </c>
      <c r="T688" s="106" t="s">
        <v>8939</v>
      </c>
      <c r="U688" s="106" t="s">
        <v>7062</v>
      </c>
      <c r="V688" s="106">
        <f>IF(Q688="","",IF(ISNUMBER(Q688)=FALSE,"Não se aplica",IFERROR(VLOOKUP(Q688,Produtos!$A$1:$C$2319,3,FALSE),"Não Cadastrado")))</f>
        <v>3</v>
      </c>
      <c r="W688" s="106">
        <v>1202</v>
      </c>
      <c r="X688" s="115" t="str">
        <f>IF(Tabela2[[#This Row],[Origem do acidente]] = "Plataforma", "PREENCHER","NA")</f>
        <v>NA</v>
      </c>
      <c r="Y688" s="111" t="str">
        <f>IF(W688="","", IF(W688="NC","", IF(W688="NE","", IF(W688="NA","",IFERROR(VLOOKUP(W688,Produtos!$A$1:$C$2319,2,FALSE),"Não Cadastrado")))))</f>
        <v>GASÓLEO ou ÓLEO DIESEL ou ÓLEO PARA AQUECIMENTO, LEVE</v>
      </c>
      <c r="Z688" s="106" t="str">
        <f>VLOOKUP(Tabela2[[#This Row],[SIEMA]],Siema2025,11,FALSE)</f>
        <v xml:space="preserve"> </v>
      </c>
      <c r="AA688" s="106" t="str">
        <f>VLOOKUP(Tabela2[[#This Row],[SIEMA]],Siema2025,12,FALSE)</f>
        <v xml:space="preserve"> </v>
      </c>
      <c r="AB688" s="106">
        <f>IF(W688="","",IF(ISNUMBER(W688)=FALSE,"Não se aplica",IFERROR(VLOOKUP(W688,Produtos!$A$1:$C$2319,3,FALSE),"Não Cadastrado")))</f>
        <v>3</v>
      </c>
      <c r="AC688" s="106"/>
      <c r="AD688" s="110" t="str">
        <f>IF(Tabela2[[#This Row],[Origem do acidente]] = "Plataforma", "PREENCHER","NA")</f>
        <v>NA</v>
      </c>
      <c r="AE688" s="109" t="str">
        <f>IF(AC688="","", IF(AC688="NC","", IF(AC688="NE","", IF(AC688="NA","",IFERROR(VLOOKUP(AC688,Produtos!$A$1:$C$2319,2,FALSE),"Não Cadastrado")))))</f>
        <v/>
      </c>
      <c r="AF688" s="106"/>
      <c r="AG688" s="106"/>
      <c r="AH688" s="106" t="str">
        <f>IF(AC688="","",IF(ISNUMBER(AC688)=FALSE,"Não se aplica",IFERROR(VLOOKUP(AC688,Produtos!$A$1:$C$2319,3,FALSE),"Não Cadastrado")))</f>
        <v/>
      </c>
      <c r="AI688" s="106"/>
      <c r="AJ688" s="106" t="str">
        <f>VLOOKUP(Tabela2[[#This Row],[SIEMA]],Siema2025,26,FALSE)</f>
        <v>Tombamento seguido de vazamento dos combustíveis</v>
      </c>
      <c r="AK688" s="109" t="s">
        <v>6834</v>
      </c>
      <c r="AL688" s="109" t="s">
        <v>7175</v>
      </c>
      <c r="AM688" s="109"/>
      <c r="AN688" s="110" t="str">
        <f>VLOOKUP(Tabela2[[#This Row],[SIEMA]],Siema2025,51,FALSE)</f>
        <v/>
      </c>
      <c r="AO688" s="110" t="str">
        <f>VLOOKUP(Tabela2[[#This Row],[SIEMA]],Siema2025,53,FALSE)</f>
        <v/>
      </c>
      <c r="AP688" s="110" t="str">
        <f>VLOOKUP(Tabela2[[#This Row],[SIEMA]],Siema2025,55,FALSE)</f>
        <v/>
      </c>
      <c r="AQ688" s="110" t="str">
        <f>VLOOKUP(Tabela2[[#This Row],[SIEMA]],Siema2025,57,FALSE)</f>
        <v/>
      </c>
      <c r="AR688" s="110" t="str">
        <f>VLOOKUP(Tabela2[[#This Row],[SIEMA]],Siema2025,59,FALSE)</f>
        <v/>
      </c>
      <c r="AS688" s="110" t="str">
        <f>VLOOKUP(Tabela2[[#This Row],[SIEMA]],Siema2025,61,FALSE)</f>
        <v/>
      </c>
      <c r="AT688" s="110" t="str">
        <f>VLOOKUP(Tabela2[[#This Row],[SIEMA]],Siema2025,63,FALSE)</f>
        <v/>
      </c>
      <c r="AU688" s="110" t="str">
        <f>VLOOKUP(Tabela2[[#This Row],[SIEMA]],Siema2025,65,FALSE)</f>
        <v>X</v>
      </c>
      <c r="AV688" s="110" t="str">
        <f>VLOOKUP(Tabela2[[#This Row],[SIEMA]],Siema2025,67,FALSE)</f>
        <v/>
      </c>
      <c r="AW688" s="110" t="str">
        <f>VLOOKUP(Tabela2[[#This Row],[SIEMA]],Siema2025,69,FALSE)</f>
        <v/>
      </c>
      <c r="AX688" s="110" t="str">
        <f>VLOOKUP(Tabela2[[#This Row],[SIEMA]],Siema2025,71,FALSE)</f>
        <v/>
      </c>
      <c r="AY688" s="110" t="str">
        <f>VLOOKUP(Tabela2[[#This Row],[SIEMA]],Siema2025,73,FALSE)</f>
        <v/>
      </c>
      <c r="AZ688" s="110" t="str">
        <f>VLOOKUP(Tabela2[[#This Row],[SIEMA]],Siema2025,75,FALSE)</f>
        <v/>
      </c>
      <c r="BA688" s="110" t="str">
        <f>VLOOKUP(Tabela2[[#This Row],[SIEMA]],Siema2025,77,FALSE)</f>
        <v/>
      </c>
      <c r="BB688" s="110" t="str">
        <f>VLOOKUP(Tabela2[[#This Row],[SIEMA]],Siema2025,79,FALSE)</f>
        <v/>
      </c>
      <c r="BC688" s="110" t="str">
        <f>IF(Tabela2[[#This Row],[Outro(s) ]] = "X", "PREENCHER","NA")</f>
        <v>NA</v>
      </c>
      <c r="BD688" s="110" t="str">
        <f>VLOOKUP(Tabela2[[#This Row],[SIEMA]],Siema2025,82,FALSE)</f>
        <v/>
      </c>
      <c r="BE688" s="110" t="str">
        <f>VLOOKUP(Tabela2[[#This Row],[SIEMA]],Siema2025,81,FALSE)</f>
        <v/>
      </c>
      <c r="BF688" s="112" t="s">
        <v>6834</v>
      </c>
      <c r="BG688" s="112"/>
      <c r="BH688" s="113" t="s">
        <v>6834</v>
      </c>
      <c r="BI688" s="114" t="str">
        <f>VLOOKUP(Tabela2[[#This Row],[SIEMA]],Siema2025,107,FALSE)</f>
        <v>Não</v>
      </c>
      <c r="BJ688" s="109" t="s">
        <v>7111</v>
      </c>
      <c r="BK688" s="106" t="s">
        <v>2696</v>
      </c>
      <c r="BL688" s="143">
        <v>45932</v>
      </c>
      <c r="BM688" s="110">
        <f ca="1">IF(Tabela2[[#This Row],[Data de atendimento do Ibama (considerar o primeiro documento/ação)]]="",_xlfn.DAYS(TODAY(),J688),_xlfn.DAYS(Tabela2[[#This Row],[Data de atendimento do Ibama (considerar o primeiro documento/ação)]],J688))</f>
        <v>6</v>
      </c>
      <c r="BN688" s="110" t="str">
        <f>IF(Tabela2[[#This Row],[Atendido pelo Ibama ("Não" ou "Sim")]]="Não","Preencher", IF(Tabela2[[#This Row],[Atendido pelo Ibama ("Não" ou "Sim")]]="Sim","NA",""))</f>
        <v>NA</v>
      </c>
      <c r="BO688" s="116" t="s">
        <v>7177</v>
      </c>
      <c r="BP688" s="110" t="str">
        <f>IF(Tabela2[[#This Row],[Forma de atendimento (primeiro documento/ação)]]= "Outros (especificar)", "PREENCHER","NA")</f>
        <v>NA</v>
      </c>
      <c r="BQ688" s="108" t="s">
        <v>123</v>
      </c>
      <c r="BR688" s="110" t="str">
        <f>IF(Tabela2[[#This Row],[Equipe do Ibama foi a campo? Houve sobrevoo do Poseidon?]] = "Sim", "PREENCHER","NA")</f>
        <v>NA</v>
      </c>
      <c r="BS688" s="110" t="str">
        <f>IF(Tabela2[[#This Row],[Se sim, foi emitida Ordem de Emergência? (informações vinculada à coluna CK)]] = "Sim", "PREENCHER","NA")</f>
        <v>NA</v>
      </c>
      <c r="BT688" s="110" t="s">
        <v>7215</v>
      </c>
      <c r="BU688" s="110" t="str">
        <f>IF(Tabela2[[#This Row],[Houve envio de Informações Pós-acidente (preencher "não se aplica" quando de competência estadual/municipal)]] = "Sim", "PREENCHER","NA")</f>
        <v>NA</v>
      </c>
      <c r="BV688" s="110" t="str">
        <f>IF(Tabela2[[#This Row],[Houve avaliação das informações pós-acidente solicitadas/enviadas?]] = "Sim", "PREENCHER","NA")</f>
        <v>NA</v>
      </c>
      <c r="BW688" s="110" t="s">
        <v>2696</v>
      </c>
      <c r="BX688" s="108" t="s">
        <v>7100</v>
      </c>
      <c r="BY688" s="143">
        <v>45932</v>
      </c>
      <c r="BZ688" s="106">
        <f>IF(Tabela2[[#This Row],[Data do documento de encerramento]]="NA","NA",IF(Tabela2[[#This Row],[Data do documento de encerramento]]="","Pendente de conclusão/ encerramento",_xlfn.DAYS(Tabela2[[#This Row],[Data do documento de encerramento]],J688)))</f>
        <v>6</v>
      </c>
      <c r="CA688" s="109"/>
      <c r="CB688" s="109"/>
      <c r="CC688" s="109"/>
      <c r="CD688" s="109"/>
      <c r="CE688" s="109"/>
      <c r="CF688" s="109"/>
    </row>
    <row r="689" spans="1:84" ht="45.75" hidden="1">
      <c r="A689" s="172">
        <v>202592836033</v>
      </c>
      <c r="B689" s="173" t="s">
        <v>9665</v>
      </c>
      <c r="C689" s="110" t="str">
        <f>VLOOKUP(Tabela2[[#This Row],[SIEMA]],Siema2025,4,FALSE)</f>
        <v xml:space="preserve"> PA</v>
      </c>
      <c r="D689" s="108" t="str">
        <f>VLOOKUP(Tabela2[[#This Row],[SIEMA]],Siema2025,3,FALSE)</f>
        <v xml:space="preserve">Itaituba </v>
      </c>
      <c r="E689" s="108" t="s">
        <v>9666</v>
      </c>
      <c r="F689" s="108" t="s">
        <v>9667</v>
      </c>
      <c r="G689" s="108" t="s">
        <v>9668</v>
      </c>
      <c r="H689" s="108" t="s">
        <v>9669</v>
      </c>
      <c r="I689" s="106" t="s">
        <v>7118</v>
      </c>
      <c r="J689" s="107">
        <f>VLOOKUP(Tabela2[[#This Row],[SIEMA]],Siema2025,2,FALSE)</f>
        <v>45927</v>
      </c>
      <c r="K689" s="107" t="str">
        <f>VLOOKUP(Tabela2[[#This Row],[SIEMA]],Siema2025,16,FALSE)</f>
        <v>Sábado</v>
      </c>
      <c r="L689" s="108" t="str">
        <f>IF(Tabela2[[#This Row],[Data]]="","Sem Informação",VLOOKUP(MONTH(Tabela2[[#This Row],[Data]]),'[1]Validação de dados'!$I$1:$J$13,2,0))</f>
        <v>Setembro</v>
      </c>
      <c r="M689" s="106">
        <f>YEAR(Tabela2[[#This Row],[Data]])</f>
        <v>2025</v>
      </c>
      <c r="N689" s="107" t="str">
        <f>VLOOKUP(Tabela2[[#This Row],[SIEMA]],Siema2025,17,FALSE)</f>
        <v>Matutino</v>
      </c>
      <c r="O689" s="107" t="str">
        <f>VLOOKUP(Tabela2[[#This Row],[SIEMA]],Siema2025,5,FALSE)</f>
        <v>Rodovia</v>
      </c>
      <c r="P689" s="106"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89" s="106">
        <v>1202</v>
      </c>
      <c r="R689" s="106" t="s">
        <v>9670</v>
      </c>
      <c r="S689" s="109" t="str">
        <f>IF(Q689="","", IF(Q689="NC","", IF(Q689="NE","", IF(Q689="NA","",IFERROR(VLOOKUP(Q689,[1]Produtos!$A$1:$C$2319,2,FALSE),"Não Cadastrado")))))</f>
        <v>GASÓLEO ou ÓLEO DIESEL ou ÓLEO PARA AQUECIMENTO, LEVE</v>
      </c>
      <c r="T689" s="106">
        <v>62000</v>
      </c>
      <c r="U689" s="106" t="s">
        <v>648</v>
      </c>
      <c r="V689" s="106">
        <f>IF(Q689="","",IF(ISNUMBER(Q689)=FALSE,"Não se aplica",IFERROR(VLOOKUP(Q689,Produtos!$A$1:$C$2319,3,FALSE),"Não Cadastrado")))</f>
        <v>3</v>
      </c>
      <c r="W689" s="106" t="str">
        <f>VLOOKUP(Tabela2[[#This Row],[SIEMA]],Siema2025,10,FALSE)</f>
        <v/>
      </c>
      <c r="X689" s="115" t="str">
        <f>IF(Tabela2[[#This Row],[Origem do acidente]] = "Plataforma", "PREENCHER","NA")</f>
        <v>NA</v>
      </c>
      <c r="Y689" s="111" t="str">
        <f>IF(W689="","", IF(W689="NC","", IF(W689="NE","", IF(W689="NA","",IFERROR(VLOOKUP(W689,Produtos!$A$1:$C$2319,2,FALSE),"Não Cadastrado")))))</f>
        <v/>
      </c>
      <c r="Z689" s="106" t="str">
        <f>VLOOKUP(Tabela2[[#This Row],[SIEMA]],Siema2025,11,FALSE)</f>
        <v xml:space="preserve"> </v>
      </c>
      <c r="AA689" s="106" t="str">
        <f>VLOOKUP(Tabela2[[#This Row],[SIEMA]],Siema2025,12,FALSE)</f>
        <v xml:space="preserve"> </v>
      </c>
      <c r="AB689" s="106" t="str">
        <f>IF(W689="","",IF(ISNUMBER(W689)=FALSE,"Não se aplica",IFERROR(VLOOKUP(W689,Produtos!$A$1:$C$2319,3,FALSE),"Não Cadastrado")))</f>
        <v/>
      </c>
      <c r="AC689" s="106"/>
      <c r="AD689" s="110" t="str">
        <f>IF(Tabela2[[#This Row],[Origem do acidente]] = "Plataforma", "PREENCHER","NA")</f>
        <v>NA</v>
      </c>
      <c r="AE689" s="109" t="str">
        <f>IF(AC689="","", IF(AC689="NC","", IF(AC689="NE","", IF(AC689="NA","",IFERROR(VLOOKUP(AC689,Produtos!$A$1:$C$2319,2,FALSE),"Não Cadastrado")))))</f>
        <v/>
      </c>
      <c r="AF689" s="106"/>
      <c r="AG689" s="106"/>
      <c r="AH689" s="106" t="str">
        <f>IF(AC689="","",IF(ISNUMBER(AC689)=FALSE,"Não se aplica",IFERROR(VLOOKUP(AC689,Produtos!$A$1:$C$2319,3,FALSE),"Não Cadastrado")))</f>
        <v/>
      </c>
      <c r="AI689" s="106"/>
      <c r="AJ689" s="106" t="s">
        <v>9671</v>
      </c>
      <c r="AK689" s="109" t="s">
        <v>7356</v>
      </c>
      <c r="AL689" s="109" t="s">
        <v>7343</v>
      </c>
      <c r="AM689" s="109" t="s">
        <v>7175</v>
      </c>
      <c r="AN689" s="110" t="str">
        <f>VLOOKUP(Tabela2[[#This Row],[SIEMA]],Siema2025,51,FALSE)</f>
        <v/>
      </c>
      <c r="AO689" s="110" t="str">
        <f>VLOOKUP(Tabela2[[#This Row],[SIEMA]],Siema2025,53,FALSE)</f>
        <v/>
      </c>
      <c r="AP689" s="110" t="str">
        <f>VLOOKUP(Tabela2[[#This Row],[SIEMA]],Siema2025,55,FALSE)</f>
        <v/>
      </c>
      <c r="AQ689" s="110" t="str">
        <f>VLOOKUP(Tabela2[[#This Row],[SIEMA]],Siema2025,57,FALSE)</f>
        <v/>
      </c>
      <c r="AR689" s="110" t="str">
        <f>VLOOKUP(Tabela2[[#This Row],[SIEMA]],Siema2025,59,FALSE)</f>
        <v/>
      </c>
      <c r="AS689" s="110" t="str">
        <f>VLOOKUP(Tabela2[[#This Row],[SIEMA]],Siema2025,61,FALSE)</f>
        <v/>
      </c>
      <c r="AT689" s="110" t="str">
        <f>VLOOKUP(Tabela2[[#This Row],[SIEMA]],Siema2025,63,FALSE)</f>
        <v/>
      </c>
      <c r="AU689" s="110" t="str">
        <f>VLOOKUP(Tabela2[[#This Row],[SIEMA]],Siema2025,65,FALSE)</f>
        <v>X</v>
      </c>
      <c r="AV689" s="110" t="str">
        <f>VLOOKUP(Tabela2[[#This Row],[SIEMA]],Siema2025,67,FALSE)</f>
        <v/>
      </c>
      <c r="AW689" s="110" t="str">
        <f>VLOOKUP(Tabela2[[#This Row],[SIEMA]],Siema2025,69,FALSE)</f>
        <v/>
      </c>
      <c r="AX689" s="110" t="str">
        <f>VLOOKUP(Tabela2[[#This Row],[SIEMA]],Siema2025,71,FALSE)</f>
        <v>X</v>
      </c>
      <c r="AY689" s="110" t="str">
        <f>VLOOKUP(Tabela2[[#This Row],[SIEMA]],Siema2025,73,FALSE)</f>
        <v/>
      </c>
      <c r="AZ689" s="110" t="str">
        <f>VLOOKUP(Tabela2[[#This Row],[SIEMA]],Siema2025,75,FALSE)</f>
        <v/>
      </c>
      <c r="BA689" s="110" t="str">
        <f>VLOOKUP(Tabela2[[#This Row],[SIEMA]],Siema2025,77,FALSE)</f>
        <v/>
      </c>
      <c r="BB689" s="110" t="str">
        <f>VLOOKUP(Tabela2[[#This Row],[SIEMA]],Siema2025,79,FALSE)</f>
        <v/>
      </c>
      <c r="BC689" s="110" t="str">
        <f>IF(Tabela2[[#This Row],[Outro(s) ]] = "X", "PREENCHER","NA")</f>
        <v>NA</v>
      </c>
      <c r="BD689" s="110" t="str">
        <f>VLOOKUP(Tabela2[[#This Row],[SIEMA]],Siema2025,82,FALSE)</f>
        <v/>
      </c>
      <c r="BE689" s="110" t="str">
        <f>VLOOKUP(Tabela2[[#This Row],[SIEMA]],Siema2025,81,FALSE)</f>
        <v/>
      </c>
      <c r="BF689" s="112" t="str">
        <f>VLOOKUP(Tabela2[[#This Row],[SIEMA]],Siema2025,28,FALSE)</f>
        <v>Clara M TRANSPORTES LTDA</v>
      </c>
      <c r="BG689" s="112"/>
      <c r="BH689" s="113" t="str">
        <f>VLOOKUP(Tabela2[[#This Row],[SIEMA]],Siema2025,29,FALSE)</f>
        <v>39538180000103</v>
      </c>
      <c r="BI689" s="114" t="s">
        <v>7062</v>
      </c>
      <c r="BJ689" s="109" t="s">
        <v>7097</v>
      </c>
      <c r="BK689" s="106" t="s">
        <v>2696</v>
      </c>
      <c r="BL689" s="143">
        <v>45939</v>
      </c>
      <c r="BM689" s="110">
        <f ca="1">IF(Tabela2[[#This Row],[Data de atendimento do Ibama (considerar o primeiro documento/ação)]]="",_xlfn.DAYS(TODAY(),J689),_xlfn.DAYS(Tabela2[[#This Row],[Data de atendimento do Ibama (considerar o primeiro documento/ação)]],J689))</f>
        <v>12</v>
      </c>
      <c r="BN689" s="110" t="str">
        <f>IF(Tabela2[[#This Row],[Atendido pelo Ibama ("Não" ou "Sim")]]="Não","Preencher", IF(Tabela2[[#This Row],[Atendido pelo Ibama ("Não" ou "Sim")]]="Sim","NA",""))</f>
        <v>NA</v>
      </c>
      <c r="BO689" s="116" t="s">
        <v>7403</v>
      </c>
      <c r="BP689" s="110" t="str">
        <f>IF(Tabela2[[#This Row],[Forma de atendimento (primeiro documento/ação)]]= "Outros (especificar)", "PREENCHER","NA")</f>
        <v>NA</v>
      </c>
      <c r="BQ689" s="108" t="s">
        <v>2696</v>
      </c>
      <c r="BR689" s="110" t="s">
        <v>123</v>
      </c>
      <c r="BS689" s="110" t="s">
        <v>2696</v>
      </c>
      <c r="BT689" s="110" t="s">
        <v>7112</v>
      </c>
      <c r="BU689" s="110" t="str">
        <f>IF(Tabela2[[#This Row],[Houve envio de Informações Pós-acidente (preencher "não se aplica" quando de competência estadual/municipal)]] = "Sim", "PREENCHER","NA")</f>
        <v>NA</v>
      </c>
      <c r="BV689" s="110" t="s">
        <v>2696</v>
      </c>
      <c r="BW689" s="110" t="s">
        <v>123</v>
      </c>
      <c r="BX689" s="108" t="s">
        <v>7119</v>
      </c>
      <c r="BY689" s="108"/>
      <c r="BZ689" s="106" t="str">
        <f>IF(Tabela2[[#This Row],[Data do documento de encerramento]]="NA","NA",IF(Tabela2[[#This Row],[Data do documento de encerramento]]="","Pendente de conclusão/ encerramento",_xlfn.DAYS(Tabela2[[#This Row],[Data do documento de encerramento]],J689)))</f>
        <v>Pendente de conclusão/ encerramento</v>
      </c>
      <c r="CA689" s="109" t="s">
        <v>9672</v>
      </c>
      <c r="CB689" s="109"/>
      <c r="CC689" s="117"/>
      <c r="CD689" s="109"/>
      <c r="CE689" s="109"/>
      <c r="CF689" s="109"/>
    </row>
    <row r="690" spans="1:84" hidden="1">
      <c r="A690" s="172">
        <v>202593075611</v>
      </c>
      <c r="B690" s="173" t="s">
        <v>9673</v>
      </c>
      <c r="C690" s="110" t="str">
        <f>VLOOKUP(Tabela2[[#This Row],[SIEMA]],Siema2025,4,FALSE)</f>
        <v xml:space="preserve"> SC</v>
      </c>
      <c r="D690" s="108" t="str">
        <f>VLOOKUP(Tabela2[[#This Row],[SIEMA]],Siema2025,3,FALSE)</f>
        <v xml:space="preserve">Paulo Lopes </v>
      </c>
      <c r="E690" s="108" t="str">
        <f>VLOOKUP(Tabela2[[#This Row],[SIEMA]],Siema2025,20,FALSE)</f>
        <v>Praia de Guardo do Embaú</v>
      </c>
      <c r="F690" s="108"/>
      <c r="G690" s="108"/>
      <c r="H690" s="108"/>
      <c r="I690" s="106" t="str">
        <f>VLOOKUP(Tabela2[[#This Row],[SIEMA]],Siema2025,19,FALSE)</f>
        <v/>
      </c>
      <c r="J690" s="107">
        <f>VLOOKUP(Tabela2[[#This Row],[SIEMA]],Siema2025,2,FALSE)</f>
        <v>45927</v>
      </c>
      <c r="K690" s="107" t="str">
        <f>VLOOKUP(Tabela2[[#This Row],[SIEMA]],Siema2025,16,FALSE)</f>
        <v>Sábado</v>
      </c>
      <c r="L690" s="108" t="str">
        <f>IF(Tabela2[[#This Row],[Data]]="","Sem Informação",VLOOKUP(MONTH(Tabela2[[#This Row],[Data]]),'[1]Validação de dados'!$I$1:$J$13,2,0))</f>
        <v>Setembro</v>
      </c>
      <c r="M690" s="106">
        <f>YEAR(Tabela2[[#This Row],[Data]])</f>
        <v>2025</v>
      </c>
      <c r="N690" s="107" t="str">
        <f>VLOOKUP(Tabela2[[#This Row],[SIEMA]],Siema2025,17,FALSE)</f>
        <v>Matutino</v>
      </c>
      <c r="O690" s="107" t="str">
        <f>VLOOKUP(Tabela2[[#This Row],[SIEMA]],Siema2025,5,FALSE)</f>
        <v>Outro(s)</v>
      </c>
      <c r="P690" s="106" t="str">
        <f>VLOOKUP(Tabela2[[#This Row],[SIEMA]],Siema2025,21,FALSE)</f>
        <v>Notificação de resíduo oleoso 
Mancha de origem desconhecida</v>
      </c>
      <c r="Q690" s="106" t="str">
        <f>VLOOKUP(Tabela2[[#This Row],[SIEMA]],Siema2025,7,FALSE)</f>
        <v/>
      </c>
      <c r="R690" s="106" t="str">
        <f>VLOOKUP(Tabela2[[#This Row],[SIEMA]],Siema2025,10,FALSE)</f>
        <v>Lata de resíduo oleoso</v>
      </c>
      <c r="S690" s="109" t="str">
        <f>IF(Q690="","", IF(Q690="NC","", IF(Q690="NE","", IF(Q690="NA","",IFERROR(VLOOKUP(Q690,[1]Produtos!$A$1:$C$2319,2,FALSE),"Não Cadastrado")))))</f>
        <v/>
      </c>
      <c r="T690" s="106" t="str">
        <f>VLOOKUP(Tabela2[[#This Row],[SIEMA]],Siema2025,11,FALSE)</f>
        <v/>
      </c>
      <c r="U690" s="106" t="str">
        <f>VLOOKUP(Tabela2[[#This Row],[SIEMA]],Siema2025,12,FALSE)</f>
        <v/>
      </c>
      <c r="V690" s="106" t="str">
        <f>IF(Q690="","",IF(ISNUMBER(Q690)=FALSE,"Não se aplica",IFERROR(VLOOKUP(Q690,Produtos!$A$1:$C$2319,3,FALSE),"Não Cadastrado")))</f>
        <v/>
      </c>
      <c r="W690" s="106" t="str">
        <f>VLOOKUP(Tabela2[[#This Row],[SIEMA]],Siema2025,10,FALSE)</f>
        <v>Lata de resíduo oleoso</v>
      </c>
      <c r="X690" s="115" t="str">
        <f>IF(Tabela2[[#This Row],[Origem do acidente]] = "Plataforma", "PREENCHER","NA")</f>
        <v>NA</v>
      </c>
      <c r="Y690" s="111" t="str">
        <f>IF(W690="","", IF(W690="NC","", IF(W690="NE","", IF(W690="NA","",IFERROR(VLOOKUP(W690,Produtos!$A$1:$C$2319,2,FALSE),"Não Cadastrado")))))</f>
        <v>Não Cadastrado</v>
      </c>
      <c r="Z690" s="106" t="str">
        <f>VLOOKUP(Tabela2[[#This Row],[SIEMA]],Siema2025,11,FALSE)</f>
        <v/>
      </c>
      <c r="AA690" s="106" t="str">
        <f>VLOOKUP(Tabela2[[#This Row],[SIEMA]],Siema2025,12,FALSE)</f>
        <v/>
      </c>
      <c r="AB690" s="106" t="str">
        <f>IF(W690="","",IF(ISNUMBER(W690)=FALSE,"Não se aplica",IFERROR(VLOOKUP(W690,Produtos!$A$1:$C$2319,3,FALSE),"Não Cadastrado")))</f>
        <v>Não se aplica</v>
      </c>
      <c r="AC690" s="106"/>
      <c r="AD690" s="110" t="str">
        <f>IF(Tabela2[[#This Row],[Origem do acidente]] = "Plataforma", "PREENCHER","NA")</f>
        <v>NA</v>
      </c>
      <c r="AE690" s="109" t="str">
        <f>IF(AC690="","", IF(AC690="NC","", IF(AC690="NE","", IF(AC690="NA","",IFERROR(VLOOKUP(AC690,Produtos!$A$1:$C$2319,2,FALSE),"Não Cadastrado")))))</f>
        <v/>
      </c>
      <c r="AF690" s="106"/>
      <c r="AG690" s="106"/>
      <c r="AH690" s="106" t="str">
        <f>IF(AC690="","",IF(ISNUMBER(AC690)=FALSE,"Não se aplica",IFERROR(VLOOKUP(AC690,Produtos!$A$1:$C$2319,3,FALSE),"Não Cadastrado")))</f>
        <v/>
      </c>
      <c r="AI690" s="106"/>
      <c r="AJ690" s="106" t="str">
        <f>VLOOKUP(Tabela2[[#This Row],[SIEMA]],Siema2025,26,FALSE)</f>
        <v/>
      </c>
      <c r="AK690" s="109"/>
      <c r="AL690" s="109"/>
      <c r="AM690" s="109"/>
      <c r="AN690" s="110" t="str">
        <f>VLOOKUP(Tabela2[[#This Row],[SIEMA]],Siema2025,51,FALSE)</f>
        <v/>
      </c>
      <c r="AO690" s="110" t="str">
        <f>VLOOKUP(Tabela2[[#This Row],[SIEMA]],Siema2025,53,FALSE)</f>
        <v/>
      </c>
      <c r="AP690" s="110" t="str">
        <f>VLOOKUP(Tabela2[[#This Row],[SIEMA]],Siema2025,55,FALSE)</f>
        <v/>
      </c>
      <c r="AQ690" s="110" t="str">
        <f>VLOOKUP(Tabela2[[#This Row],[SIEMA]],Siema2025,57,FALSE)</f>
        <v/>
      </c>
      <c r="AR690" s="110" t="str">
        <f>VLOOKUP(Tabela2[[#This Row],[SIEMA]],Siema2025,59,FALSE)</f>
        <v/>
      </c>
      <c r="AS690" s="110" t="str">
        <f>VLOOKUP(Tabela2[[#This Row],[SIEMA]],Siema2025,61,FALSE)</f>
        <v/>
      </c>
      <c r="AT690" s="110" t="str">
        <f>VLOOKUP(Tabela2[[#This Row],[SIEMA]],Siema2025,63,FALSE)</f>
        <v>X</v>
      </c>
      <c r="AU690" s="110" t="str">
        <f>VLOOKUP(Tabela2[[#This Row],[SIEMA]],Siema2025,65,FALSE)</f>
        <v/>
      </c>
      <c r="AV690" s="110" t="str">
        <f>VLOOKUP(Tabela2[[#This Row],[SIEMA]],Siema2025,67,FALSE)</f>
        <v/>
      </c>
      <c r="AW690" s="110" t="str">
        <f>VLOOKUP(Tabela2[[#This Row],[SIEMA]],Siema2025,69,FALSE)</f>
        <v/>
      </c>
      <c r="AX690" s="110" t="str">
        <f>VLOOKUP(Tabela2[[#This Row],[SIEMA]],Siema2025,71,FALSE)</f>
        <v/>
      </c>
      <c r="AY690" s="110" t="str">
        <f>VLOOKUP(Tabela2[[#This Row],[SIEMA]],Siema2025,73,FALSE)</f>
        <v/>
      </c>
      <c r="AZ690" s="110" t="str">
        <f>VLOOKUP(Tabela2[[#This Row],[SIEMA]],Siema2025,75,FALSE)</f>
        <v/>
      </c>
      <c r="BA690" s="110" t="str">
        <f>VLOOKUP(Tabela2[[#This Row],[SIEMA]],Siema2025,77,FALSE)</f>
        <v/>
      </c>
      <c r="BB690" s="110" t="str">
        <f>VLOOKUP(Tabela2[[#This Row],[SIEMA]],Siema2025,79,FALSE)</f>
        <v/>
      </c>
      <c r="BC690" s="110" t="str">
        <f>IF(Tabela2[[#This Row],[Outro(s) ]] = "X", "PREENCHER","NA")</f>
        <v>NA</v>
      </c>
      <c r="BD690" s="110" t="str">
        <f>VLOOKUP(Tabela2[[#This Row],[SIEMA]],Siema2025,82,FALSE)</f>
        <v/>
      </c>
      <c r="BE690" s="110" t="str">
        <f>VLOOKUP(Tabela2[[#This Row],[SIEMA]],Siema2025,81,FALSE)</f>
        <v/>
      </c>
      <c r="BF690" s="112" t="str">
        <f>VLOOKUP(Tabela2[[#This Row],[SIEMA]],Siema2025,28,FALSE)</f>
        <v/>
      </c>
      <c r="BG690" s="112"/>
      <c r="BH690" s="113" t="str">
        <f>VLOOKUP(Tabela2[[#This Row],[SIEMA]],Siema2025,29,FALSE)</f>
        <v/>
      </c>
      <c r="BI690" s="114" t="str">
        <f>VLOOKUP(Tabela2[[#This Row],[SIEMA]],Siema2025,107,FALSE)</f>
        <v>Não</v>
      </c>
      <c r="BJ690" s="109"/>
      <c r="BK690" s="106"/>
      <c r="BL690" s="143"/>
      <c r="BM690" s="110">
        <f ca="1">IF(Tabela2[[#This Row],[Data de atendimento do Ibama (considerar o primeiro documento/ação)]]="",_xlfn.DAYS(TODAY(),J690),_xlfn.DAYS(Tabela2[[#This Row],[Data de atendimento do Ibama (considerar o primeiro documento/ação)]],J690))</f>
        <v>293</v>
      </c>
      <c r="BN690" s="110" t="str">
        <f>IF(Tabela2[[#This Row],[Atendido pelo Ibama ("Não" ou "Sim")]]="Não","Preencher", IF(Tabela2[[#This Row],[Atendido pelo Ibama ("Não" ou "Sim")]]="Sim","NA",""))</f>
        <v/>
      </c>
      <c r="BO690" s="116"/>
      <c r="BP690" s="110" t="str">
        <f>IF(Tabela2[[#This Row],[Forma de atendimento (primeiro documento/ação)]]= "Outros (especificar)", "PREENCHER","NA")</f>
        <v>NA</v>
      </c>
      <c r="BQ690" s="108"/>
      <c r="BR690" s="110" t="str">
        <f>IF(Tabela2[[#This Row],[Equipe do Ibama foi a campo? Houve sobrevoo do Poseidon?]] = "Sim", "PREENCHER","NA")</f>
        <v>NA</v>
      </c>
      <c r="BS690" s="110" t="str">
        <f>IF(Tabela2[[#This Row],[Se sim, foi emitida Ordem de Emergência? (informações vinculada à coluna CK)]] = "Sim", "PREENCHER","NA")</f>
        <v>NA</v>
      </c>
      <c r="BT690" s="110" t="str">
        <f>IF(Tabela2[[#This Row],[Foi elaborado Relatório de Vistoria pelo Ibama? (informações vinculada à coluna CK)]] = "Sim", "PREENCHER","NA")</f>
        <v>NA</v>
      </c>
      <c r="BU690" s="110" t="str">
        <f>IF(Tabela2[[#This Row],[Houve envio de Informações Pós-acidente (preencher "não se aplica" quando de competência estadual/municipal)]] = "Sim", "PREENCHER","NA")</f>
        <v>NA</v>
      </c>
      <c r="BV690" s="110" t="str">
        <f>IF(Tabela2[[#This Row],[Houve avaliação das informações pós-acidente solicitadas/enviadas?]] = "Sim", "PREENCHER","NA")</f>
        <v>NA</v>
      </c>
      <c r="BW690" s="110" t="str">
        <f>IF(Tabela2[[#This Row],[O Ibama aguarda resposta da empresa/OEMA, etc?]] = "Sim", "PREENCHER","NA")</f>
        <v>NA</v>
      </c>
      <c r="BX690" s="108"/>
      <c r="BY690" s="108"/>
      <c r="BZ690" s="106" t="str">
        <f>IF(Tabela2[[#This Row],[Data do documento de encerramento]]="NA","NA",IF(Tabela2[[#This Row],[Data do documento de encerramento]]="","Pendente de conclusão/ encerramento",_xlfn.DAYS(Tabela2[[#This Row],[Data do documento de encerramento]],J690)))</f>
        <v>Pendente de conclusão/ encerramento</v>
      </c>
      <c r="CA690" s="109"/>
      <c r="CB690" s="109"/>
      <c r="CC690" s="109"/>
      <c r="CD690" s="109"/>
      <c r="CE690" s="109"/>
      <c r="CF690" s="109"/>
    </row>
    <row r="691" spans="1:84" ht="60.75" hidden="1">
      <c r="A691" s="172">
        <v>2025111128834</v>
      </c>
      <c r="B691" s="120" t="s">
        <v>9674</v>
      </c>
      <c r="C691" s="110" t="str">
        <f>VLOOKUP(Tabela2[[#This Row],[SIEMA]],Siema2025,4,FALSE)</f>
        <v xml:space="preserve"> RJ</v>
      </c>
      <c r="D691" s="108" t="str">
        <f>VLOOKUP(Tabela2[[#This Row],[SIEMA]],Siema2025,3,FALSE)</f>
        <v xml:space="preserve">Rio de Janeiro </v>
      </c>
      <c r="E691" s="108" t="s">
        <v>6157</v>
      </c>
      <c r="F691" s="108" t="s">
        <v>9675</v>
      </c>
      <c r="G691" s="108" t="s">
        <v>9676</v>
      </c>
      <c r="H691" s="108" t="s">
        <v>9677</v>
      </c>
      <c r="I691" s="106" t="s">
        <v>7118</v>
      </c>
      <c r="J691" s="107">
        <f>VLOOKUP(Tabela2[[#This Row],[SIEMA]],Siema2025,2,FALSE)</f>
        <v>45928</v>
      </c>
      <c r="K691" s="107" t="str">
        <f>VLOOKUP(Tabela2[[#This Row],[SIEMA]],Siema2025,16,FALSE)</f>
        <v>Domingo</v>
      </c>
      <c r="L691" s="108" t="str">
        <f>IF(Tabela2[[#This Row],[Data]]="","Sem Informação",VLOOKUP(MONTH(Tabela2[[#This Row],[Data]]),'[1]Validação de dados'!$I$1:$J$13,2,0))</f>
        <v>Setembro</v>
      </c>
      <c r="M691" s="106">
        <f>YEAR(Tabela2[[#This Row],[Data]])</f>
        <v>2025</v>
      </c>
      <c r="N691" s="107" t="str">
        <f>VLOOKUP(Tabela2[[#This Row],[SIEMA]],Siema2025,17,FALSE)</f>
        <v>Madrugada</v>
      </c>
      <c r="O691" s="107" t="str">
        <f>VLOOKUP(Tabela2[[#This Row],[SIEMA]],Siema2025,5,FALSE)</f>
        <v>Terminal/portos/ancoradouros/etc</v>
      </c>
      <c r="P691" s="106" t="str">
        <f>VLOOKUP(Tabela2[[#This Row],[SIEMA]],Siema2025,21,FALSE)</f>
        <v>Porto do Rio de Janeiro</v>
      </c>
      <c r="Q691" s="106" t="s">
        <v>7269</v>
      </c>
      <c r="R691" s="110"/>
      <c r="S691" s="106" t="s">
        <v>1714</v>
      </c>
      <c r="T691" s="106">
        <v>4.0000000000000002E-4</v>
      </c>
      <c r="U691" s="106" t="s">
        <v>7109</v>
      </c>
      <c r="V691" s="106" t="str">
        <f>IF(Q691="","",IF(ISNUMBER(Q691)=FALSE,"Não se aplica",IFERROR(VLOOKUP(Q691,Produtos!$A$1:$C$2319,3,FALSE),"Não Cadastrado")))</f>
        <v>Não se aplica</v>
      </c>
      <c r="W691" s="106" t="str">
        <f>VLOOKUP(Tabela2[[#This Row],[SIEMA]],Siema2025,10,FALSE)</f>
        <v/>
      </c>
      <c r="X691" s="115"/>
      <c r="Y691" s="111" t="str">
        <f>IF(W691="","", IF(W691="NC","", IF(W691="NE","", IF(W691="NA","",IFERROR(VLOOKUP(W691,Produtos!$A$1:$C$2319,2,FALSE),"Não Cadastrado")))))</f>
        <v/>
      </c>
      <c r="Z691" s="106" t="str">
        <f>VLOOKUP(Tabela2[[#This Row],[SIEMA]],Siema2025,11,FALSE)</f>
        <v xml:space="preserve"> </v>
      </c>
      <c r="AA691" s="106" t="str">
        <f>VLOOKUP(Tabela2[[#This Row],[SIEMA]],Siema2025,12,FALSE)</f>
        <v xml:space="preserve"> </v>
      </c>
      <c r="AB691" s="106" t="str">
        <f>IF(W691="","",IF(ISNUMBER(W691)=FALSE,"Não se aplica",IFERROR(VLOOKUP(W691,Produtos!$A$1:$C$2319,3,FALSE),"Não Cadastrado")))</f>
        <v/>
      </c>
      <c r="AC691" s="106"/>
      <c r="AD691" s="110"/>
      <c r="AE691" s="109" t="str">
        <f>IF(AC691="","", IF(AC691="NC","", IF(AC691="NE","", IF(AC691="NA","",IFERROR(VLOOKUP(AC691,Produtos!$A$1:$C$2319,2,FALSE),"Não Cadastrado")))))</f>
        <v/>
      </c>
      <c r="AF691" s="106"/>
      <c r="AG691" s="106"/>
      <c r="AH691" s="106" t="str">
        <f>IF(AC691="","",IF(ISNUMBER(AC691)=FALSE,"Não se aplica",IFERROR(VLOOKUP(AC691,Produtos!$A$1:$C$2319,3,FALSE),"Não Cadastrado")))</f>
        <v/>
      </c>
      <c r="AI691" s="106"/>
      <c r="AJ691" s="106"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91" s="109" t="s">
        <v>7219</v>
      </c>
      <c r="AL691" s="109"/>
      <c r="AM691" s="109"/>
      <c r="AN691" s="110" t="str">
        <f>VLOOKUP(Tabela2[[#This Row],[SIEMA]],Siema2025,51,FALSE)</f>
        <v/>
      </c>
      <c r="AO691" s="110" t="str">
        <f>VLOOKUP(Tabela2[[#This Row],[SIEMA]],Siema2025,53,FALSE)</f>
        <v/>
      </c>
      <c r="AP691" s="110" t="str">
        <f>VLOOKUP(Tabela2[[#This Row],[SIEMA]],Siema2025,55,FALSE)</f>
        <v/>
      </c>
      <c r="AQ691" s="110" t="str">
        <f>VLOOKUP(Tabela2[[#This Row],[SIEMA]],Siema2025,57,FALSE)</f>
        <v/>
      </c>
      <c r="AR691" s="110" t="str">
        <f>VLOOKUP(Tabela2[[#This Row],[SIEMA]],Siema2025,59,FALSE)</f>
        <v/>
      </c>
      <c r="AS691" s="110" t="str">
        <f>VLOOKUP(Tabela2[[#This Row],[SIEMA]],Siema2025,61,FALSE)</f>
        <v>X</v>
      </c>
      <c r="AT691" s="110" t="str">
        <f>VLOOKUP(Tabela2[[#This Row],[SIEMA]],Siema2025,63,FALSE)</f>
        <v/>
      </c>
      <c r="AU691" s="110" t="str">
        <f>VLOOKUP(Tabela2[[#This Row],[SIEMA]],Siema2025,65,FALSE)</f>
        <v/>
      </c>
      <c r="AV691" s="110" t="str">
        <f>VLOOKUP(Tabela2[[#This Row],[SIEMA]],Siema2025,67,FALSE)</f>
        <v/>
      </c>
      <c r="AW691" s="110" t="str">
        <f>VLOOKUP(Tabela2[[#This Row],[SIEMA]],Siema2025,69,FALSE)</f>
        <v/>
      </c>
      <c r="AX691" s="110" t="str">
        <f>VLOOKUP(Tabela2[[#This Row],[SIEMA]],Siema2025,71,FALSE)</f>
        <v/>
      </c>
      <c r="AY691" s="110" t="str">
        <f>VLOOKUP(Tabela2[[#This Row],[SIEMA]],Siema2025,73,FALSE)</f>
        <v/>
      </c>
      <c r="AZ691" s="110" t="str">
        <f>VLOOKUP(Tabela2[[#This Row],[SIEMA]],Siema2025,75,FALSE)</f>
        <v/>
      </c>
      <c r="BA691" s="110" t="str">
        <f>VLOOKUP(Tabela2[[#This Row],[SIEMA]],Siema2025,77,FALSE)</f>
        <v/>
      </c>
      <c r="BB691" s="110" t="str">
        <f>VLOOKUP(Tabela2[[#This Row],[SIEMA]],Siema2025,79,FALSE)</f>
        <v/>
      </c>
      <c r="BC691" s="110"/>
      <c r="BD691" s="110" t="str">
        <f>VLOOKUP(Tabela2[[#This Row],[SIEMA]],Siema2025,82,FALSE)</f>
        <v/>
      </c>
      <c r="BE691" s="110" t="str">
        <f>VLOOKUP(Tabela2[[#This Row],[SIEMA]],Siema2025,81,FALSE)</f>
        <v/>
      </c>
      <c r="BF691" s="112" t="str">
        <f>VLOOKUP(Tabela2[[#This Row],[SIEMA]],Siema2025,28,FALSE)</f>
        <v>Delima</v>
      </c>
      <c r="BG691" s="112"/>
      <c r="BH691" s="113" t="str">
        <f>VLOOKUP(Tabela2[[#This Row],[SIEMA]],Siema2025,29,FALSE)</f>
        <v/>
      </c>
      <c r="BI691" s="114" t="s">
        <v>2696</v>
      </c>
      <c r="BJ691" s="109" t="s">
        <v>7111</v>
      </c>
      <c r="BK691" s="106" t="s">
        <v>2696</v>
      </c>
      <c r="BL691" s="143">
        <v>45978</v>
      </c>
      <c r="BM691" s="110">
        <f ca="1">IF(Tabela2[[#This Row],[Data de atendimento do Ibama (considerar o primeiro documento/ação)]]="",_xlfn.DAYS(TODAY(),J691),_xlfn.DAYS(Tabela2[[#This Row],[Data de atendimento do Ibama (considerar o primeiro documento/ação)]],J691))</f>
        <v>50</v>
      </c>
      <c r="BN691" s="110" t="str">
        <f>IF(Tabela2[[#This Row],[Atendido pelo Ibama ("Não" ou "Sim")]]="Não","Preencher", IF(Tabela2[[#This Row],[Atendido pelo Ibama ("Não" ou "Sim")]]="Sim","NA",""))</f>
        <v>NA</v>
      </c>
      <c r="BO691" s="116" t="s">
        <v>7139</v>
      </c>
      <c r="BP691" s="110" t="str">
        <f>IF(Tabela2[[#This Row],[Forma de atendimento (primeiro documento/ação)]]= "Outros (especificar)", "PREENCHER","NA")</f>
        <v>NA</v>
      </c>
      <c r="BQ691" s="108" t="s">
        <v>123</v>
      </c>
      <c r="BR691" s="110" t="str">
        <f>IF(Tabela2[[#This Row],[Equipe do Ibama foi a campo? Houve sobrevoo do Poseidon?]] = "Sim", "PREENCHER","NA")</f>
        <v>NA</v>
      </c>
      <c r="BS691" s="110" t="s">
        <v>7118</v>
      </c>
      <c r="BT691" s="110" t="s">
        <v>637</v>
      </c>
      <c r="BU691" s="110" t="str">
        <f>IF(Tabela2[[#This Row],[Houve envio de Informações Pós-acidente (preencher "não se aplica" quando de competência estadual/municipal)]] = "Sim", "PREENCHER","NA")</f>
        <v>NA</v>
      </c>
      <c r="BV691" s="110" t="s">
        <v>2696</v>
      </c>
      <c r="BW691" s="110" t="s">
        <v>2696</v>
      </c>
      <c r="BX691" s="108" t="s">
        <v>7100</v>
      </c>
      <c r="BY691" s="143">
        <v>45985</v>
      </c>
      <c r="BZ691" s="106">
        <f>IF(Tabela2[[#This Row],[Data do documento de encerramento]]="NA","NA",IF(Tabela2[[#This Row],[Data do documento de encerramento]]="","Pendente de conclusão/ encerramento",_xlfn.DAYS(Tabela2[[#This Row],[Data do documento de encerramento]],J691)))</f>
        <v>57</v>
      </c>
      <c r="CA691" s="109" t="s">
        <v>9678</v>
      </c>
      <c r="CB691" s="109"/>
      <c r="CC691" s="109"/>
      <c r="CD691" s="109"/>
      <c r="CE691" s="109"/>
      <c r="CF691" s="109"/>
    </row>
    <row r="692" spans="1:84" ht="76.5">
      <c r="A692" s="172">
        <v>202593046819</v>
      </c>
      <c r="B692" s="173" t="s">
        <v>9679</v>
      </c>
      <c r="C692" s="110" t="s">
        <v>7133</v>
      </c>
      <c r="D692" s="108" t="s">
        <v>637</v>
      </c>
      <c r="E692" s="282" t="s">
        <v>9680</v>
      </c>
      <c r="F692" s="108"/>
      <c r="G692" s="282" t="s">
        <v>9681</v>
      </c>
      <c r="H692" s="282" t="s">
        <v>9682</v>
      </c>
      <c r="I692" s="106" t="str">
        <f>VLOOKUP(Tabela2[[#This Row],[SIEMA]],Siema2025,19,FALSE)</f>
        <v>Campos</v>
      </c>
      <c r="J692" s="107">
        <f>VLOOKUP(Tabela2[[#This Row],[SIEMA]],Siema2025,2,FALSE)</f>
        <v>45929</v>
      </c>
      <c r="K692" s="107" t="str">
        <f>VLOOKUP(Tabela2[[#This Row],[SIEMA]],Siema2025,16,FALSE)</f>
        <v>Segunda</v>
      </c>
      <c r="L692" s="108" t="str">
        <f>IF(Tabela2[[#This Row],[Data]]="","Sem Informação",VLOOKUP(MONTH(Tabela2[[#This Row],[Data]]),'[1]Validação de dados'!$I$1:$J$13,2,0))</f>
        <v>Setembro</v>
      </c>
      <c r="M692" s="106">
        <f>YEAR(Tabela2[[#This Row],[Data]])</f>
        <v>2025</v>
      </c>
      <c r="N692" s="107" t="str">
        <f>VLOOKUP(Tabela2[[#This Row],[SIEMA]],Siema2025,17,FALSE)</f>
        <v>Matutino</v>
      </c>
      <c r="O692" s="107" t="str">
        <f>VLOOKUP(Tabela2[[#This Row],[SIEMA]],Siema2025,5,FALSE)</f>
        <v>Plataforma</v>
      </c>
      <c r="P692" s="106" t="str">
        <f>VLOOKUP(Tabela2[[#This Row],[SIEMA]],Siema2025,21,FALSE)</f>
        <v>PLATAFORMA DE CHERNE-1 (PCH-1), Polo Cherne, Bacia de Campos</v>
      </c>
      <c r="Q692" s="106">
        <v>1202</v>
      </c>
      <c r="R692" s="106" t="str">
        <f>VLOOKUP(Tabela2[[#This Row],[SIEMA]],Siema2025,10,FALSE)</f>
        <v>Óleo diesel</v>
      </c>
      <c r="S692" s="109" t="s">
        <v>252</v>
      </c>
      <c r="T692" s="106" t="str">
        <f>VLOOKUP(Tabela2[[#This Row],[SIEMA]],Siema2025,11,FALSE)</f>
        <v>0.0012</v>
      </c>
      <c r="U692" s="106" t="str">
        <f>VLOOKUP(Tabela2[[#This Row],[SIEMA]],Siema2025,12,FALSE)</f>
        <v>M3</v>
      </c>
      <c r="V692" s="106">
        <f>IF(Q692="","",IF(ISNUMBER(Q692)=FALSE,"Não se aplica",IFERROR(VLOOKUP(Q692,Produtos!$A$1:$C$2319,3,FALSE),"Não Cadastrado")))</f>
        <v>3</v>
      </c>
      <c r="W692" s="106"/>
      <c r="X692" s="115"/>
      <c r="Y692" s="111" t="str">
        <f>IF(W692="","", IF(W692="NC","", IF(W692="NE","", IF(W692="NA","",IFERROR(VLOOKUP(W692,Produtos!$A$1:$C$2319,2,FALSE),"Não Cadastrado")))))</f>
        <v/>
      </c>
      <c r="Z692" s="106"/>
      <c r="AA692" s="106"/>
      <c r="AB692" s="106" t="str">
        <f>IF(W692="","",IF(ISNUMBER(W692)=FALSE,"Não se aplica",IFERROR(VLOOKUP(W692,Produtos!$A$1:$C$2319,3,FALSE),"Não Cadastrado")))</f>
        <v/>
      </c>
      <c r="AC692" s="106"/>
      <c r="AD692" s="110"/>
      <c r="AE692" s="109" t="str">
        <f>IF(AC692="","", IF(AC692="NC","", IF(AC692="NE","", IF(AC692="NA","",IFERROR(VLOOKUP(AC692,Produtos!$A$1:$C$2319,2,FALSE),"Não Cadastrado")))))</f>
        <v/>
      </c>
      <c r="AF692" s="106"/>
      <c r="AG692" s="106"/>
      <c r="AH692" s="106" t="str">
        <f>IF(AC692="","",IF(ISNUMBER(AC692)=FALSE,"Não se aplica",IFERROR(VLOOKUP(AC692,Produtos!$A$1:$C$2319,3,FALSE),"Não Cadastrado")))</f>
        <v/>
      </c>
      <c r="AI692" s="106"/>
      <c r="AJ692" s="106" t="str">
        <f>VLOOKUP(Tabela2[[#This Row],[SIEMA]],Siema2025,26,FALSE)</f>
        <v>Em investigação.</v>
      </c>
      <c r="AK692" s="109" t="s">
        <v>7271</v>
      </c>
      <c r="AL692" s="109"/>
      <c r="AM692" s="109"/>
      <c r="AN692" s="110" t="str">
        <f>VLOOKUP(Tabela2[[#This Row],[SIEMA]],Siema2025,51,FALSE)</f>
        <v/>
      </c>
      <c r="AO692" s="110" t="str">
        <f>VLOOKUP(Tabela2[[#This Row],[SIEMA]],Siema2025,53,FALSE)</f>
        <v/>
      </c>
      <c r="AP692" s="110" t="str">
        <f>VLOOKUP(Tabela2[[#This Row],[SIEMA]],Siema2025,55,FALSE)</f>
        <v/>
      </c>
      <c r="AQ692" s="110" t="str">
        <f>VLOOKUP(Tabela2[[#This Row],[SIEMA]],Siema2025,57,FALSE)</f>
        <v/>
      </c>
      <c r="AR692" s="110" t="str">
        <f>VLOOKUP(Tabela2[[#This Row],[SIEMA]],Siema2025,59,FALSE)</f>
        <v/>
      </c>
      <c r="AS692" s="110" t="str">
        <f>VLOOKUP(Tabela2[[#This Row],[SIEMA]],Siema2025,61,FALSE)</f>
        <v>X</v>
      </c>
      <c r="AT692" s="110" t="str">
        <f>VLOOKUP(Tabela2[[#This Row],[SIEMA]],Siema2025,63,FALSE)</f>
        <v/>
      </c>
      <c r="AU692" s="110" t="str">
        <f>VLOOKUP(Tabela2[[#This Row],[SIEMA]],Siema2025,65,FALSE)</f>
        <v/>
      </c>
      <c r="AV692" s="110" t="str">
        <f>VLOOKUP(Tabela2[[#This Row],[SIEMA]],Siema2025,67,FALSE)</f>
        <v/>
      </c>
      <c r="AW692" s="110" t="str">
        <f>VLOOKUP(Tabela2[[#This Row],[SIEMA]],Siema2025,69,FALSE)</f>
        <v/>
      </c>
      <c r="AX692" s="110" t="str">
        <f>VLOOKUP(Tabela2[[#This Row],[SIEMA]],Siema2025,71,FALSE)</f>
        <v/>
      </c>
      <c r="AY692" s="110" t="str">
        <f>VLOOKUP(Tabela2[[#This Row],[SIEMA]],Siema2025,73,FALSE)</f>
        <v/>
      </c>
      <c r="AZ692" s="110" t="str">
        <f>VLOOKUP(Tabela2[[#This Row],[SIEMA]],Siema2025,75,FALSE)</f>
        <v/>
      </c>
      <c r="BA692" s="110" t="str">
        <f>VLOOKUP(Tabela2[[#This Row],[SIEMA]],Siema2025,77,FALSE)</f>
        <v/>
      </c>
      <c r="BB692" s="110" t="str">
        <f>VLOOKUP(Tabela2[[#This Row],[SIEMA]],Siema2025,79,FALSE)</f>
        <v/>
      </c>
      <c r="BC692" s="110" t="str">
        <f>IF(Tabela2[[#This Row],[Outro(s) ]] = "X", "PREENCHER","NA")</f>
        <v>NA</v>
      </c>
      <c r="BD692" s="110" t="str">
        <f>VLOOKUP(Tabela2[[#This Row],[SIEMA]],Siema2025,82,FALSE)</f>
        <v/>
      </c>
      <c r="BE692" s="110" t="str">
        <f>VLOOKUP(Tabela2[[#This Row],[SIEMA]],Siema2025,81,FALSE)</f>
        <v/>
      </c>
      <c r="BF692" s="112" t="str">
        <f>VLOOKUP(Tabela2[[#This Row],[SIEMA]],Siema2025,28,FALSE)</f>
        <v>Petrobras</v>
      </c>
      <c r="BG692" s="112"/>
      <c r="BH692" s="113" t="str">
        <f>VLOOKUP(Tabela2[[#This Row],[SIEMA]],Siema2025,29,FALSE)</f>
        <v>3300016700750</v>
      </c>
      <c r="BI692" s="114" t="s">
        <v>2696</v>
      </c>
      <c r="BJ692" s="109" t="s">
        <v>7097</v>
      </c>
      <c r="BK692" s="106" t="s">
        <v>2696</v>
      </c>
      <c r="BL692" s="143">
        <v>46076</v>
      </c>
      <c r="BM692" s="110">
        <f ca="1">IF(Tabela2[[#This Row],[Data de atendimento do Ibama (considerar o primeiro documento/ação)]]="",_xlfn.DAYS(TODAY(),J692),_xlfn.DAYS(Tabela2[[#This Row],[Data de atendimento do Ibama (considerar o primeiro documento/ação)]],J692))</f>
        <v>147</v>
      </c>
      <c r="BN692" s="110" t="str">
        <f>IF(Tabela2[[#This Row],[Atendido pelo Ibama ("Não" ou "Sim")]]="Não","Preencher", IF(Tabela2[[#This Row],[Atendido pelo Ibama ("Não" ou "Sim")]]="Sim","NA",""))</f>
        <v>NA</v>
      </c>
      <c r="BO692" s="116" t="s">
        <v>7162</v>
      </c>
      <c r="BP692" s="110" t="str">
        <f>IF(Tabela2[[#This Row],[Forma de atendimento (primeiro documento/ação)]]= "Outros (especificar)", "PREENCHER","NA")</f>
        <v>NA</v>
      </c>
      <c r="BQ692" s="108" t="s">
        <v>123</v>
      </c>
      <c r="BR692" s="110" t="str">
        <f>IF(Tabela2[[#This Row],[Equipe do Ibama foi a campo? Houve sobrevoo do Poseidon?]] = "Sim", "PREENCHER","NA")</f>
        <v>NA</v>
      </c>
      <c r="BS692" s="110" t="str">
        <f>IF(Tabela2[[#This Row],[Se sim, foi emitida Ordem de Emergência? (informações vinculada à coluna CK)]] = "Sim", "PREENCHER","NA")</f>
        <v>NA</v>
      </c>
      <c r="BT692" s="110" t="s">
        <v>7099</v>
      </c>
      <c r="BU692" s="110" t="s">
        <v>2696</v>
      </c>
      <c r="BV692" s="110" t="s">
        <v>123</v>
      </c>
      <c r="BW692" s="110" t="s">
        <v>123</v>
      </c>
      <c r="BX692" s="108"/>
      <c r="BY692" s="108"/>
      <c r="BZ692" s="106" t="str">
        <f>IF(Tabela2[[#This Row],[Data do documento de encerramento]]="NA","NA",IF(Tabela2[[#This Row],[Data do documento de encerramento]]="","Pendente de conclusão/ encerramento",_xlfn.DAYS(Tabela2[[#This Row],[Data do documento de encerramento]],J692)))</f>
        <v>Pendente de conclusão/ encerramento</v>
      </c>
      <c r="CA692" s="109"/>
      <c r="CB692" s="109"/>
      <c r="CC692" s="292" t="s">
        <v>7189</v>
      </c>
      <c r="CD692" s="109" t="s">
        <v>123</v>
      </c>
      <c r="CE692" s="109" t="s">
        <v>123</v>
      </c>
      <c r="CF692" s="109" t="s">
        <v>7147</v>
      </c>
    </row>
    <row r="693" spans="1:84" ht="60.75" hidden="1">
      <c r="A693" s="172">
        <v>202593072025</v>
      </c>
      <c r="B693" s="173" t="s">
        <v>9683</v>
      </c>
      <c r="C693" s="110" t="str">
        <f>VLOOKUP(Tabela2[[#This Row],[SIEMA]],Siema2025,4,FALSE)</f>
        <v xml:space="preserve"> RN</v>
      </c>
      <c r="D693" s="108" t="str">
        <f>VLOOKUP(Tabela2[[#This Row],[SIEMA]],Siema2025,3,FALSE)</f>
        <v xml:space="preserve">Macau </v>
      </c>
      <c r="E693" s="108" t="str">
        <f>VLOOKUP(Tabela2[[#This Row],[SIEMA]],Siema2025,20,FALSE)</f>
        <v>Campo Salina Cristal</v>
      </c>
      <c r="F693" s="108" t="s">
        <v>9684</v>
      </c>
      <c r="G693" s="108" t="s">
        <v>9685</v>
      </c>
      <c r="H693" s="108" t="s">
        <v>9686</v>
      </c>
      <c r="I693" s="106" t="str">
        <f>VLOOKUP(Tabela2[[#This Row],[SIEMA]],Siema2025,19,FALSE)</f>
        <v/>
      </c>
      <c r="J693" s="107">
        <f>VLOOKUP(Tabela2[[#This Row],[SIEMA]],Siema2025,2,FALSE)</f>
        <v>45929</v>
      </c>
      <c r="K693" s="107" t="str">
        <f>VLOOKUP(Tabela2[[#This Row],[SIEMA]],Siema2025,16,FALSE)</f>
        <v>Segunda</v>
      </c>
      <c r="L693" s="108" t="str">
        <f>IF(Tabela2[[#This Row],[Data]]="","Sem Informação",VLOOKUP(MONTH(Tabela2[[#This Row],[Data]]),'[1]Validação de dados'!$I$1:$J$13,2,0))</f>
        <v>Setembro</v>
      </c>
      <c r="M693" s="106">
        <f>YEAR(Tabela2[[#This Row],[Data]])</f>
        <v>2025</v>
      </c>
      <c r="N693" s="107" t="str">
        <f>VLOOKUP(Tabela2[[#This Row],[SIEMA]],Siema2025,17,FALSE)</f>
        <v>Madrugada</v>
      </c>
      <c r="O693" s="107" t="str">
        <f>VLOOKUP(Tabela2[[#This Row],[SIEMA]],Siema2025,5,FALSE)</f>
        <v>Outro(s)</v>
      </c>
      <c r="P693" s="106" t="str">
        <f>VLOOKUP(Tabela2[[#This Row],[SIEMA]],Siema2025,21,FALSE)</f>
        <v>Poço terrestre</v>
      </c>
      <c r="Q693" s="106">
        <v>1267</v>
      </c>
      <c r="R693" s="106"/>
      <c r="S693" s="109" t="str">
        <f>IF(Q693="","", IF(Q693="NC","", IF(Q693="NE","", IF(Q693="NA","",IFERROR(VLOOKUP(Q693,[1]Produtos!$A$1:$C$2319,2,FALSE),"Não Cadastrado")))))</f>
        <v>PETRÓLEO CRU</v>
      </c>
      <c r="T693" s="106" t="s">
        <v>9687</v>
      </c>
      <c r="U693" s="106" t="str">
        <f>VLOOKUP(Tabela2[[#This Row],[SIEMA]],Siema2025,12,FALSE)</f>
        <v>M3</v>
      </c>
      <c r="V693" s="106">
        <f>IF(Q693="","",IF(ISNUMBER(Q693)=FALSE,"Não se aplica",IFERROR(VLOOKUP(Q693,Produtos!$A$1:$C$2319,3,FALSE),"Não Cadastrado")))</f>
        <v>3</v>
      </c>
      <c r="W693" s="106" t="str">
        <f>VLOOKUP(Tabela2[[#This Row],[SIEMA]],Siema2025,10,FALSE)</f>
        <v>Água Produzida fora de especificação</v>
      </c>
      <c r="X693" s="115" t="str">
        <f>IF(Tabela2[[#This Row],[Origem do acidente]] = "Plataforma", "PREENCHER","NA")</f>
        <v>NA</v>
      </c>
      <c r="Y693" s="111" t="str">
        <f>IF(W693="","", IF(W693="NC","", IF(W693="NE","", IF(W693="NA","",IFERROR(VLOOKUP(W693,Produtos!$A$1:$C$2319,2,FALSE),"Não Cadastrado")))))</f>
        <v>Não Cadastrado</v>
      </c>
      <c r="Z693" s="106" t="str">
        <f>VLOOKUP(Tabela2[[#This Row],[SIEMA]],Siema2025,11,FALSE)</f>
        <v>2.286</v>
      </c>
      <c r="AA693" s="106" t="str">
        <f>VLOOKUP(Tabela2[[#This Row],[SIEMA]],Siema2025,12,FALSE)</f>
        <v>M3</v>
      </c>
      <c r="AB693" s="106" t="str">
        <f>IF(W693="","",IF(ISNUMBER(W693)=FALSE,"Não se aplica",IFERROR(VLOOKUP(W693,Produtos!$A$1:$C$2319,3,FALSE),"Não Cadastrado")))</f>
        <v>Não se aplica</v>
      </c>
      <c r="AC693" s="106"/>
      <c r="AD693" s="110" t="str">
        <f>IF(Tabela2[[#This Row],[Origem do acidente]] = "Plataforma", "PREENCHER","NA")</f>
        <v>NA</v>
      </c>
      <c r="AE693" s="109" t="str">
        <f>IF(AC693="","", IF(AC693="NC","", IF(AC693="NE","", IF(AC693="NA","",IFERROR(VLOOKUP(AC693,Produtos!$A$1:$C$2319,2,FALSE),"Não Cadastrado")))))</f>
        <v/>
      </c>
      <c r="AF693" s="106"/>
      <c r="AG693" s="106"/>
      <c r="AH693" s="106" t="str">
        <f>IF(AC693="","",IF(ISNUMBER(AC693)=FALSE,"Não se aplica",IFERROR(VLOOKUP(AC693,Produtos!$A$1:$C$2319,3,FALSE),"Não Cadastrado")))</f>
        <v/>
      </c>
      <c r="AI693" s="106"/>
      <c r="AJ693" s="106" t="str">
        <f>VLOOKUP(Tabela2[[#This Row],[SIEMA]],Siema2025,26,FALSE)</f>
        <v>Quebra da haste polida.</v>
      </c>
      <c r="AK693" s="109" t="s">
        <v>7110</v>
      </c>
      <c r="AL693" s="109"/>
      <c r="AM693" s="109"/>
      <c r="AN693" s="110" t="str">
        <f>VLOOKUP(Tabela2[[#This Row],[SIEMA]],Siema2025,51,FALSE)</f>
        <v/>
      </c>
      <c r="AO693" s="110" t="str">
        <f>VLOOKUP(Tabela2[[#This Row],[SIEMA]],Siema2025,53,FALSE)</f>
        <v/>
      </c>
      <c r="AP693" s="110" t="str">
        <f>VLOOKUP(Tabela2[[#This Row],[SIEMA]],Siema2025,55,FALSE)</f>
        <v/>
      </c>
      <c r="AQ693" s="110" t="str">
        <f>VLOOKUP(Tabela2[[#This Row],[SIEMA]],Siema2025,57,FALSE)</f>
        <v/>
      </c>
      <c r="AR693" s="110" t="str">
        <f>VLOOKUP(Tabela2[[#This Row],[SIEMA]],Siema2025,59,FALSE)</f>
        <v/>
      </c>
      <c r="AS693" s="110" t="str">
        <f>VLOOKUP(Tabela2[[#This Row],[SIEMA]],Siema2025,61,FALSE)</f>
        <v>X</v>
      </c>
      <c r="AT693" s="110" t="str">
        <f>VLOOKUP(Tabela2[[#This Row],[SIEMA]],Siema2025,63,FALSE)</f>
        <v/>
      </c>
      <c r="AU693" s="110" t="str">
        <f>VLOOKUP(Tabela2[[#This Row],[SIEMA]],Siema2025,65,FALSE)</f>
        <v/>
      </c>
      <c r="AV693" s="110" t="str">
        <f>VLOOKUP(Tabela2[[#This Row],[SIEMA]],Siema2025,67,FALSE)</f>
        <v/>
      </c>
      <c r="AW693" s="110" t="str">
        <f>VLOOKUP(Tabela2[[#This Row],[SIEMA]],Siema2025,69,FALSE)</f>
        <v/>
      </c>
      <c r="AX693" s="110" t="str">
        <f>VLOOKUP(Tabela2[[#This Row],[SIEMA]],Siema2025,71,FALSE)</f>
        <v/>
      </c>
      <c r="AY693" s="110" t="str">
        <f>VLOOKUP(Tabela2[[#This Row],[SIEMA]],Siema2025,73,FALSE)</f>
        <v/>
      </c>
      <c r="AZ693" s="110" t="str">
        <f>VLOOKUP(Tabela2[[#This Row],[SIEMA]],Siema2025,75,FALSE)</f>
        <v/>
      </c>
      <c r="BA693" s="110" t="str">
        <f>VLOOKUP(Tabela2[[#This Row],[SIEMA]],Siema2025,77,FALSE)</f>
        <v/>
      </c>
      <c r="BB693" s="110" t="str">
        <f>VLOOKUP(Tabela2[[#This Row],[SIEMA]],Siema2025,79,FALSE)</f>
        <v/>
      </c>
      <c r="BC693" s="110" t="str">
        <f>IF(Tabela2[[#This Row],[Outro(s) ]] = "X", "PREENCHER","NA")</f>
        <v>NA</v>
      </c>
      <c r="BD693" s="110" t="str">
        <f>VLOOKUP(Tabela2[[#This Row],[SIEMA]],Siema2025,82,FALSE)</f>
        <v/>
      </c>
      <c r="BE693" s="110" t="str">
        <f>VLOOKUP(Tabela2[[#This Row],[SIEMA]],Siema2025,81,FALSE)</f>
        <v/>
      </c>
      <c r="BF693" s="112" t="str">
        <f>VLOOKUP(Tabela2[[#This Row],[SIEMA]],Siema2025,28,FALSE)</f>
        <v>3R Potiguar S.A</v>
      </c>
      <c r="BG693" s="112"/>
      <c r="BH693" s="113" t="str">
        <f>VLOOKUP(Tabela2[[#This Row],[SIEMA]],Siema2025,29,FALSE)</f>
        <v/>
      </c>
      <c r="BI693" s="114" t="str">
        <f>VLOOKUP(Tabela2[[#This Row],[SIEMA]],Siema2025,107,FALSE)</f>
        <v>Não</v>
      </c>
      <c r="BJ693" s="109" t="s">
        <v>7111</v>
      </c>
      <c r="BK693" s="106" t="s">
        <v>2696</v>
      </c>
      <c r="BL693" s="1">
        <v>45993</v>
      </c>
      <c r="BM693" s="110">
        <f ca="1">IF(Tabela2[[#This Row],[Data de atendimento do Ibama (considerar o primeiro documento/ação)]]="",_xlfn.DAYS(TODAY(),J693),_xlfn.DAYS(Tabela2[[#This Row],[Data de atendimento do Ibama (considerar o primeiro documento/ação)]],J693))</f>
        <v>64</v>
      </c>
      <c r="BN693" s="110" t="str">
        <f>IF(Tabela2[[#This Row],[Atendido pelo Ibama ("Não" ou "Sim")]]="Não","Preencher", IF(Tabela2[[#This Row],[Atendido pelo Ibama ("Não" ou "Sim")]]="Sim","NA",""))</f>
        <v>NA</v>
      </c>
      <c r="BO693" s="116" t="s">
        <v>7139</v>
      </c>
      <c r="BP693" s="110" t="str">
        <f>IF(Tabela2[[#This Row],[Forma de atendimento (primeiro documento/ação)]]= "Outros (especificar)", "PREENCHER","NA")</f>
        <v>NA</v>
      </c>
      <c r="BQ693" s="108" t="s">
        <v>123</v>
      </c>
      <c r="BR693" s="110" t="str">
        <f>IF(Tabela2[[#This Row],[Equipe do Ibama foi a campo? Houve sobrevoo do Poseidon?]] = "Sim", "PREENCHER","NA")</f>
        <v>NA</v>
      </c>
      <c r="BS693" s="110" t="str">
        <f>IF(Tabela2[[#This Row],[Se sim, foi emitida Ordem de Emergência? (informações vinculada à coluna CK)]] = "Sim", "PREENCHER","NA")</f>
        <v>NA</v>
      </c>
      <c r="BT693" s="110" t="s">
        <v>7125</v>
      </c>
      <c r="BU693" s="110" t="s">
        <v>2696</v>
      </c>
      <c r="BV693" s="110" t="s">
        <v>123</v>
      </c>
      <c r="BW693" s="110" t="s">
        <v>123</v>
      </c>
      <c r="BX693" s="108"/>
      <c r="BY693" s="143"/>
      <c r="BZ693" s="106" t="str">
        <f>IF(Tabela2[[#This Row],[Data do documento de encerramento]]="NA","NA",IF(Tabela2[[#This Row],[Data do documento de encerramento]]="","Pendente de conclusão/ encerramento",_xlfn.DAYS(Tabela2[[#This Row],[Data do documento de encerramento]],J693)))</f>
        <v>Pendente de conclusão/ encerramento</v>
      </c>
      <c r="CA693" s="109"/>
      <c r="CB693" s="109"/>
      <c r="CC693" s="109"/>
      <c r="CD693" s="109"/>
      <c r="CE693" s="109"/>
      <c r="CF693" s="109"/>
    </row>
    <row r="694" spans="1:84" ht="15" hidden="1" customHeight="1">
      <c r="A694" s="172">
        <v>202510736000</v>
      </c>
      <c r="B694" s="173" t="s">
        <v>9688</v>
      </c>
      <c r="C694" s="110" t="str">
        <f>VLOOKUP(Tabela2[[#This Row],[SIEMA]],Siema2025,4,FALSE)</f>
        <v xml:space="preserve"> MG</v>
      </c>
      <c r="D694" s="108" t="str">
        <f>VLOOKUP(Tabela2[[#This Row],[SIEMA]],Siema2025,3,FALSE)</f>
        <v xml:space="preserve">Silveirânia </v>
      </c>
      <c r="E694" s="108" t="str">
        <f>VLOOKUP(Tabela2[[#This Row],[SIEMA]],Siema2025,20,FALSE)</f>
        <v>Rodovia MGC 265, km 128</v>
      </c>
      <c r="F694" s="108" t="s">
        <v>9689</v>
      </c>
      <c r="G694" s="108" t="s">
        <v>9690</v>
      </c>
      <c r="H694" s="108" t="s">
        <v>9691</v>
      </c>
      <c r="I694" s="106" t="s">
        <v>7118</v>
      </c>
      <c r="J694" s="107">
        <f>VLOOKUP(Tabela2[[#This Row],[SIEMA]],Siema2025,2,FALSE)</f>
        <v>45930</v>
      </c>
      <c r="K694" s="107" t="str">
        <f>VLOOKUP(Tabela2[[#This Row],[SIEMA]],Siema2025,16,FALSE)</f>
        <v>Terça</v>
      </c>
      <c r="L694" s="108" t="str">
        <f>IF(Tabela2[[#This Row],[Data]]="","Sem Informação",VLOOKUP(MONTH(Tabela2[[#This Row],[Data]]),'[1]Validação de dados'!$I$1:$J$13,2,0))</f>
        <v>Setembro</v>
      </c>
      <c r="M694" s="106">
        <f>YEAR(Tabela2[[#This Row],[Data]])</f>
        <v>2025</v>
      </c>
      <c r="N694" s="107" t="str">
        <f>VLOOKUP(Tabela2[[#This Row],[SIEMA]],Siema2025,17,FALSE)</f>
        <v>Vespertino</v>
      </c>
      <c r="O694" s="107" t="str">
        <f>VLOOKUP(Tabela2[[#This Row],[SIEMA]],Siema2025,5,FALSE)</f>
        <v>Rodovia</v>
      </c>
      <c r="P694" s="106" t="str">
        <f>VLOOKUP(Tabela2[[#This Row],[SIEMA]],Siema2025,21,FALSE)</f>
        <v>Transporte Rodoviário</v>
      </c>
      <c r="Q694" s="106" t="s">
        <v>7269</v>
      </c>
      <c r="R694" s="106" t="str">
        <f>VLOOKUP(Tabela2[[#This Row],[SIEMA]],Siema2025,10,FALSE)</f>
        <v>Coque verde de petróleo</v>
      </c>
      <c r="S694" s="109" t="str">
        <f>IF(Q694="","", IF(Q694="NC","", IF(Q694="NE","", IF(Q694="NA","",IFERROR(VLOOKUP(Q694,[1]Produtos!$A$1:$C$2319,2,FALSE),"Não Cadastrado")))))</f>
        <v/>
      </c>
      <c r="T694" s="106" t="str">
        <f>VLOOKUP(Tabela2[[#This Row],[SIEMA]],Siema2025,11,FALSE)</f>
        <v/>
      </c>
      <c r="U694" s="106" t="str">
        <f>VLOOKUP(Tabela2[[#This Row],[SIEMA]],Siema2025,12,FALSE)</f>
        <v/>
      </c>
      <c r="V694" s="106" t="s">
        <v>8796</v>
      </c>
      <c r="W694" s="106"/>
      <c r="X694" s="115" t="str">
        <f>IF(Tabela2[[#This Row],[Origem do acidente]] = "Plataforma", "PREENCHER","NA")</f>
        <v>NA</v>
      </c>
      <c r="Y694" s="111" t="str">
        <f>IF(W694="","", IF(W694="NC","", IF(W694="NE","", IF(W694="NA","",IFERROR(VLOOKUP(W694,Produtos!$A$1:$C$2319,2,FALSE),"Não Cadastrado")))))</f>
        <v/>
      </c>
      <c r="Z694" s="106" t="str">
        <f>VLOOKUP(Tabela2[[#This Row],[SIEMA]],Siema2025,11,FALSE)</f>
        <v/>
      </c>
      <c r="AA694" s="106" t="str">
        <f>VLOOKUP(Tabela2[[#This Row],[SIEMA]],Siema2025,12,FALSE)</f>
        <v/>
      </c>
      <c r="AB694" s="106" t="str">
        <f>IF(W694="","",IF(ISNUMBER(W694)=FALSE,"Não se aplica",IFERROR(VLOOKUP(W694,Produtos!$A$1:$C$2319,3,FALSE),"Não Cadastrado")))</f>
        <v/>
      </c>
      <c r="AC694" s="106"/>
      <c r="AD694" s="110" t="str">
        <f>IF(Tabela2[[#This Row],[Origem do acidente]] = "Plataforma", "PREENCHER","NA")</f>
        <v>NA</v>
      </c>
      <c r="AE694" s="109" t="str">
        <f>IF(AC694="","", IF(AC694="NC","", IF(AC694="NE","", IF(AC694="NA","",IFERROR(VLOOKUP(AC694,Produtos!$A$1:$C$2319,2,FALSE),"Não Cadastrado")))))</f>
        <v/>
      </c>
      <c r="AF694" s="106"/>
      <c r="AG694" s="106"/>
      <c r="AH694" s="106" t="str">
        <f>IF(AC694="","",IF(ISNUMBER(AC694)=FALSE,"Não se aplica",IFERROR(VLOOKUP(AC694,Produtos!$A$1:$C$2319,3,FALSE),"Não Cadastrado")))</f>
        <v/>
      </c>
      <c r="AI694" s="106"/>
      <c r="AJ694" s="106" t="str">
        <f>VLOOKUP(Tabela2[[#This Row],[SIEMA]],Siema2025,26,FALSE)</f>
        <v>Tombamento seguido de queda da carga</v>
      </c>
      <c r="AK694" s="109" t="s">
        <v>6834</v>
      </c>
      <c r="AL694" s="109" t="s">
        <v>7175</v>
      </c>
      <c r="AM694" s="109"/>
      <c r="AN694" s="110" t="str">
        <f>VLOOKUP(Tabela2[[#This Row],[SIEMA]],Siema2025,51,FALSE)</f>
        <v/>
      </c>
      <c r="AO694" s="110" t="str">
        <f>VLOOKUP(Tabela2[[#This Row],[SIEMA]],Siema2025,53,FALSE)</f>
        <v/>
      </c>
      <c r="AP694" s="110" t="str">
        <f>VLOOKUP(Tabela2[[#This Row],[SIEMA]],Siema2025,55,FALSE)</f>
        <v/>
      </c>
      <c r="AQ694" s="110" t="str">
        <f>VLOOKUP(Tabela2[[#This Row],[SIEMA]],Siema2025,57,FALSE)</f>
        <v/>
      </c>
      <c r="AR694" s="110" t="str">
        <f>VLOOKUP(Tabela2[[#This Row],[SIEMA]],Siema2025,59,FALSE)</f>
        <v/>
      </c>
      <c r="AS694" s="110" t="str">
        <f>VLOOKUP(Tabela2[[#This Row],[SIEMA]],Siema2025,61,FALSE)</f>
        <v/>
      </c>
      <c r="AT694" s="110" t="str">
        <f>VLOOKUP(Tabela2[[#This Row],[SIEMA]],Siema2025,63,FALSE)</f>
        <v/>
      </c>
      <c r="AU694" s="110" t="str">
        <f>VLOOKUP(Tabela2[[#This Row],[SIEMA]],Siema2025,65,FALSE)</f>
        <v>X</v>
      </c>
      <c r="AV694" s="110" t="str">
        <f>VLOOKUP(Tabela2[[#This Row],[SIEMA]],Siema2025,67,FALSE)</f>
        <v/>
      </c>
      <c r="AW694" s="110" t="str">
        <f>VLOOKUP(Tabela2[[#This Row],[SIEMA]],Siema2025,69,FALSE)</f>
        <v/>
      </c>
      <c r="AX694" s="110" t="str">
        <f>VLOOKUP(Tabela2[[#This Row],[SIEMA]],Siema2025,71,FALSE)</f>
        <v/>
      </c>
      <c r="AY694" s="110" t="str">
        <f>VLOOKUP(Tabela2[[#This Row],[SIEMA]],Siema2025,73,FALSE)</f>
        <v/>
      </c>
      <c r="AZ694" s="110" t="str">
        <f>VLOOKUP(Tabela2[[#This Row],[SIEMA]],Siema2025,75,FALSE)</f>
        <v/>
      </c>
      <c r="BA694" s="110" t="str">
        <f>VLOOKUP(Tabela2[[#This Row],[SIEMA]],Siema2025,77,FALSE)</f>
        <v/>
      </c>
      <c r="BB694" s="110" t="str">
        <f>VLOOKUP(Tabela2[[#This Row],[SIEMA]],Siema2025,79,FALSE)</f>
        <v/>
      </c>
      <c r="BC694" s="110" t="str">
        <f>IF(Tabela2[[#This Row],[Outro(s) ]] = "X", "PREENCHER","NA")</f>
        <v>NA</v>
      </c>
      <c r="BD694" s="110" t="str">
        <f>VLOOKUP(Tabela2[[#This Row],[SIEMA]],Siema2025,82,FALSE)</f>
        <v/>
      </c>
      <c r="BE694" s="110" t="str">
        <f>VLOOKUP(Tabela2[[#This Row],[SIEMA]],Siema2025,81,FALSE)</f>
        <v/>
      </c>
      <c r="BF694" s="112" t="s">
        <v>6834</v>
      </c>
      <c r="BG694" s="112"/>
      <c r="BH694" s="113" t="s">
        <v>6834</v>
      </c>
      <c r="BI694" s="114" t="str">
        <f>VLOOKUP(Tabela2[[#This Row],[SIEMA]],Siema2025,107,FALSE)</f>
        <v>Não</v>
      </c>
      <c r="BJ694" s="109" t="s">
        <v>7111</v>
      </c>
      <c r="BK694" s="106" t="s">
        <v>2696</v>
      </c>
      <c r="BL694" s="143">
        <v>45950</v>
      </c>
      <c r="BM694" s="110">
        <f ca="1">IF(Tabela2[[#This Row],[Data de atendimento do Ibama (considerar o primeiro documento/ação)]]="",_xlfn.DAYS(TODAY(),J694),_xlfn.DAYS(Tabela2[[#This Row],[Data de atendimento do Ibama (considerar o primeiro documento/ação)]],J694))</f>
        <v>20</v>
      </c>
      <c r="BN694" s="110" t="str">
        <f>IF(Tabela2[[#This Row],[Atendido pelo Ibama ("Não" ou "Sim")]]="Não","Preencher", IF(Tabela2[[#This Row],[Atendido pelo Ibama ("Não" ou "Sim")]]="Sim","NA",""))</f>
        <v>NA</v>
      </c>
      <c r="BO694" s="116" t="s">
        <v>7177</v>
      </c>
      <c r="BP694" s="110" t="str">
        <f>IF(Tabela2[[#This Row],[Forma de atendimento (primeiro documento/ação)]]= "Outros (especificar)", "PREENCHER","NA")</f>
        <v>NA</v>
      </c>
      <c r="BQ694" s="108" t="s">
        <v>123</v>
      </c>
      <c r="BR694" s="110" t="str">
        <f>IF(Tabela2[[#This Row],[Equipe do Ibama foi a campo? Houve sobrevoo do Poseidon?]] = "Sim", "PREENCHER","NA")</f>
        <v>NA</v>
      </c>
      <c r="BS694" s="110" t="str">
        <f>IF(Tabela2[[#This Row],[Se sim, foi emitida Ordem de Emergência? (informações vinculada à coluna CK)]] = "Sim", "PREENCHER","NA")</f>
        <v>NA</v>
      </c>
      <c r="BT694" s="110" t="s">
        <v>7215</v>
      </c>
      <c r="BU694" s="110" t="str">
        <f>IF(Tabela2[[#This Row],[Houve envio de Informações Pós-acidente (preencher "não se aplica" quando de competência estadual/municipal)]] = "Sim", "PREENCHER","NA")</f>
        <v>NA</v>
      </c>
      <c r="BV694" s="110" t="s">
        <v>123</v>
      </c>
      <c r="BW694" s="110" t="s">
        <v>2696</v>
      </c>
      <c r="BX694" s="108" t="s">
        <v>7100</v>
      </c>
      <c r="BY694" s="143">
        <v>45950</v>
      </c>
      <c r="BZ694" s="106">
        <f>IF(Tabela2[[#This Row],[Data do documento de encerramento]]="NA","NA",IF(Tabela2[[#This Row],[Data do documento de encerramento]]="","Pendente de conclusão/ encerramento",_xlfn.DAYS(Tabela2[[#This Row],[Data do documento de encerramento]],J694)))</f>
        <v>20</v>
      </c>
      <c r="CA694" s="109"/>
      <c r="CB694" s="109"/>
      <c r="CC694" s="117"/>
      <c r="CD694" s="109"/>
      <c r="CE694" s="109"/>
      <c r="CF694" s="109"/>
    </row>
    <row r="695" spans="1:84" ht="45.75" hidden="1">
      <c r="A695" s="172">
        <v>202510743253</v>
      </c>
      <c r="B695" s="173" t="s">
        <v>9692</v>
      </c>
      <c r="C695" s="110" t="str">
        <f>VLOOKUP(Tabela2[[#This Row],[SIEMA]],Siema2025,4,FALSE)</f>
        <v xml:space="preserve"> MG</v>
      </c>
      <c r="D695" s="108" t="str">
        <f>VLOOKUP(Tabela2[[#This Row],[SIEMA]],Siema2025,3,FALSE)</f>
        <v xml:space="preserve">Abaeté </v>
      </c>
      <c r="E695" s="108" t="s">
        <v>9541</v>
      </c>
      <c r="F695" s="108" t="s">
        <v>9693</v>
      </c>
      <c r="G695" s="108" t="s">
        <v>9694</v>
      </c>
      <c r="H695" s="108" t="s">
        <v>9695</v>
      </c>
      <c r="I695" s="106" t="s">
        <v>7118</v>
      </c>
      <c r="J695" s="107">
        <f>VLOOKUP(Tabela2[[#This Row],[SIEMA]],Siema2025,2,FALSE)</f>
        <v>45931</v>
      </c>
      <c r="K695" s="107" t="str">
        <f>VLOOKUP(Tabela2[[#This Row],[SIEMA]],Siema2025,16,FALSE)</f>
        <v>Quarta</v>
      </c>
      <c r="L695" s="108" t="str">
        <f>IF(Tabela2[[#This Row],[Data]]="","Sem Informação",VLOOKUP(MONTH(Tabela2[[#This Row],[Data]]),'[1]Validação de dados'!$I$1:$J$13,2,0))</f>
        <v>Outubro</v>
      </c>
      <c r="M695" s="106">
        <f>YEAR(Tabela2[[#This Row],[Data]])</f>
        <v>2025</v>
      </c>
      <c r="N695" s="107" t="str">
        <f>VLOOKUP(Tabela2[[#This Row],[SIEMA]],Siema2025,17,FALSE)</f>
        <v>Vespertino</v>
      </c>
      <c r="O695" s="107" t="str">
        <f>VLOOKUP(Tabela2[[#This Row],[SIEMA]],Siema2025,5,FALSE)</f>
        <v>Rodovia</v>
      </c>
      <c r="P695" s="106" t="str">
        <f>VLOOKUP(Tabela2[[#This Row],[SIEMA]],Siema2025,21,FALSE)</f>
        <v>Transporte Rodoviário</v>
      </c>
      <c r="Q695" s="106">
        <v>1361</v>
      </c>
      <c r="R695" s="106" t="str">
        <f>VLOOKUP(Tabela2[[#This Row],[SIEMA]],Siema2025,10,FALSE)</f>
        <v/>
      </c>
      <c r="S695" s="109" t="str">
        <f>IF(Q695="","", IF(Q695="NC","", IF(Q695="NE","", IF(Q695="NA","",IFERROR(VLOOKUP(Q695,[1]Produtos!$A$1:$C$2319,2,FALSE),"Não Cadastrado")))))</f>
        <v>CARVÃO, de origem animal ou vegetal</v>
      </c>
      <c r="T695" s="106" t="str">
        <f>VLOOKUP(Tabela2[[#This Row],[SIEMA]],Siema2025,11,FALSE)</f>
        <v xml:space="preserve"> </v>
      </c>
      <c r="U695" s="106" t="str">
        <f>VLOOKUP(Tabela2[[#This Row],[SIEMA]],Siema2025,12,FALSE)</f>
        <v xml:space="preserve"> </v>
      </c>
      <c r="V695" s="106">
        <f>IF(Q695="","",IF(ISNUMBER(Q695)=FALSE,"Não se aplica",IFERROR(VLOOKUP(Q695,Produtos!$A$1:$C$2319,3,FALSE),"Não Cadastrado")))</f>
        <v>4.2</v>
      </c>
      <c r="W695" s="106" t="str">
        <f>VLOOKUP(Tabela2[[#This Row],[SIEMA]],Siema2025,10,FALSE)</f>
        <v/>
      </c>
      <c r="X695" s="115" t="str">
        <f>IF(Tabela2[[#This Row],[Origem do acidente]] = "Plataforma", "PREENCHER","NA")</f>
        <v>NA</v>
      </c>
      <c r="Y695" s="111" t="str">
        <f>IF(W695="","", IF(W695="NC","", IF(W695="NE","", IF(W695="NA","",IFERROR(VLOOKUP(W695,Produtos!$A$1:$C$2319,2,FALSE),"Não Cadastrado")))))</f>
        <v/>
      </c>
      <c r="Z695" s="106" t="str">
        <f>VLOOKUP(Tabela2[[#This Row],[SIEMA]],Siema2025,11,FALSE)</f>
        <v xml:space="preserve"> </v>
      </c>
      <c r="AA695" s="106" t="str">
        <f>VLOOKUP(Tabela2[[#This Row],[SIEMA]],Siema2025,12,FALSE)</f>
        <v xml:space="preserve"> </v>
      </c>
      <c r="AB695" s="106" t="str">
        <f>IF(W695="","",IF(ISNUMBER(W695)=FALSE,"Não se aplica",IFERROR(VLOOKUP(W695,Produtos!$A$1:$C$2319,3,FALSE),"Não Cadastrado")))</f>
        <v/>
      </c>
      <c r="AC695" s="106"/>
      <c r="AD695" s="110" t="str">
        <f>IF(Tabela2[[#This Row],[Origem do acidente]] = "Plataforma", "PREENCHER","NA")</f>
        <v>NA</v>
      </c>
      <c r="AE695" s="109" t="str">
        <f>IF(AC695="","", IF(AC695="NC","", IF(AC695="NE","", IF(AC695="NA","",IFERROR(VLOOKUP(AC695,Produtos!$A$1:$C$2319,2,FALSE),"Não Cadastrado")))))</f>
        <v/>
      </c>
      <c r="AF695" s="106"/>
      <c r="AG695" s="106"/>
      <c r="AH695" s="106" t="str">
        <f>IF(AC695="","",IF(ISNUMBER(AC695)=FALSE,"Não se aplica",IFERROR(VLOOKUP(AC695,Produtos!$A$1:$C$2319,3,FALSE),"Não Cadastrado")))</f>
        <v/>
      </c>
      <c r="AI695" s="106"/>
      <c r="AJ695" s="106" t="str">
        <f>VLOOKUP(Tabela2[[#This Row],[SIEMA]],Siema2025,26,FALSE)</f>
        <v>Tombamento seguido de queda da carga ao solo</v>
      </c>
      <c r="AK695" s="109" t="s">
        <v>6834</v>
      </c>
      <c r="AL695" s="109" t="s">
        <v>7175</v>
      </c>
      <c r="AM695" s="109"/>
      <c r="AN695" s="110" t="str">
        <f>VLOOKUP(Tabela2[[#This Row],[SIEMA]],Siema2025,51,FALSE)</f>
        <v/>
      </c>
      <c r="AO695" s="110" t="str">
        <f>VLOOKUP(Tabela2[[#This Row],[SIEMA]],Siema2025,53,FALSE)</f>
        <v/>
      </c>
      <c r="AP695" s="110" t="str">
        <f>VLOOKUP(Tabela2[[#This Row],[SIEMA]],Siema2025,55,FALSE)</f>
        <v/>
      </c>
      <c r="AQ695" s="110" t="str">
        <f>VLOOKUP(Tabela2[[#This Row],[SIEMA]],Siema2025,57,FALSE)</f>
        <v/>
      </c>
      <c r="AR695" s="110" t="str">
        <f>VLOOKUP(Tabela2[[#This Row],[SIEMA]],Siema2025,59,FALSE)</f>
        <v/>
      </c>
      <c r="AS695" s="110" t="str">
        <f>VLOOKUP(Tabela2[[#This Row],[SIEMA]],Siema2025,61,FALSE)</f>
        <v/>
      </c>
      <c r="AT695" s="110" t="str">
        <f>VLOOKUP(Tabela2[[#This Row],[SIEMA]],Siema2025,63,FALSE)</f>
        <v/>
      </c>
      <c r="AU695" s="110" t="str">
        <f>VLOOKUP(Tabela2[[#This Row],[SIEMA]],Siema2025,65,FALSE)</f>
        <v>X</v>
      </c>
      <c r="AV695" s="110" t="str">
        <f>VLOOKUP(Tabela2[[#This Row],[SIEMA]],Siema2025,67,FALSE)</f>
        <v/>
      </c>
      <c r="AW695" s="110" t="str">
        <f>VLOOKUP(Tabela2[[#This Row],[SIEMA]],Siema2025,69,FALSE)</f>
        <v/>
      </c>
      <c r="AX695" s="110" t="str">
        <f>VLOOKUP(Tabela2[[#This Row],[SIEMA]],Siema2025,71,FALSE)</f>
        <v/>
      </c>
      <c r="AY695" s="110" t="str">
        <f>VLOOKUP(Tabela2[[#This Row],[SIEMA]],Siema2025,73,FALSE)</f>
        <v/>
      </c>
      <c r="AZ695" s="110" t="str">
        <f>VLOOKUP(Tabela2[[#This Row],[SIEMA]],Siema2025,75,FALSE)</f>
        <v/>
      </c>
      <c r="BA695" s="110" t="str">
        <f>VLOOKUP(Tabela2[[#This Row],[SIEMA]],Siema2025,77,FALSE)</f>
        <v/>
      </c>
      <c r="BB695" s="110" t="str">
        <f>VLOOKUP(Tabela2[[#This Row],[SIEMA]],Siema2025,79,FALSE)</f>
        <v/>
      </c>
      <c r="BC695" s="110" t="str">
        <f>IF(Tabela2[[#This Row],[Outro(s) ]] = "X", "PREENCHER","NA")</f>
        <v>NA</v>
      </c>
      <c r="BD695" s="110" t="str">
        <f>VLOOKUP(Tabela2[[#This Row],[SIEMA]],Siema2025,82,FALSE)</f>
        <v/>
      </c>
      <c r="BE695" s="110" t="str">
        <f>VLOOKUP(Tabela2[[#This Row],[SIEMA]],Siema2025,81,FALSE)</f>
        <v/>
      </c>
      <c r="BF695" s="112" t="s">
        <v>6834</v>
      </c>
      <c r="BG695" s="112"/>
      <c r="BH695" s="113" t="str">
        <f>VLOOKUP(Tabela2[[#This Row],[SIEMA]],Siema2025,29,FALSE)</f>
        <v/>
      </c>
      <c r="BI695" s="114" t="str">
        <f>VLOOKUP(Tabela2[[#This Row],[SIEMA]],Siema2025,107,FALSE)</f>
        <v>Não</v>
      </c>
      <c r="BJ695" s="109" t="s">
        <v>7111</v>
      </c>
      <c r="BK695" s="106" t="s">
        <v>2696</v>
      </c>
      <c r="BL695" s="143">
        <v>45950</v>
      </c>
      <c r="BM695" s="110">
        <f ca="1">IF(Tabela2[[#This Row],[Data de atendimento do Ibama (considerar o primeiro documento/ação)]]="",_xlfn.DAYS(TODAY(),J695),_xlfn.DAYS(Tabela2[[#This Row],[Data de atendimento do Ibama (considerar o primeiro documento/ação)]],J695))</f>
        <v>19</v>
      </c>
      <c r="BN695" s="110" t="str">
        <f>IF(Tabela2[[#This Row],[Atendido pelo Ibama ("Não" ou "Sim")]]="Não","Preencher", IF(Tabela2[[#This Row],[Atendido pelo Ibama ("Não" ou "Sim")]]="Sim","NA",""))</f>
        <v>NA</v>
      </c>
      <c r="BO695" s="116" t="s">
        <v>7177</v>
      </c>
      <c r="BP695" s="110" t="str">
        <f>IF(Tabela2[[#This Row],[Forma de atendimento (primeiro documento/ação)]]= "Outros (especificar)", "PREENCHER","NA")</f>
        <v>NA</v>
      </c>
      <c r="BQ695" s="108" t="s">
        <v>123</v>
      </c>
      <c r="BR695" s="110" t="str">
        <f>IF(Tabela2[[#This Row],[Equipe do Ibama foi a campo? Houve sobrevoo do Poseidon?]] = "Sim", "PREENCHER","NA")</f>
        <v>NA</v>
      </c>
      <c r="BS695" s="110" t="str">
        <f>IF(Tabela2[[#This Row],[Se sim, foi emitida Ordem de Emergência? (informações vinculada à coluna CK)]] = "Sim", "PREENCHER","NA")</f>
        <v>NA</v>
      </c>
      <c r="BT695" s="110" t="s">
        <v>7215</v>
      </c>
      <c r="BU695" s="110" t="s">
        <v>123</v>
      </c>
      <c r="BV695" s="110" t="s">
        <v>123</v>
      </c>
      <c r="BW695" s="110" t="s">
        <v>2696</v>
      </c>
      <c r="BX695" s="108" t="s">
        <v>7100</v>
      </c>
      <c r="BY695" s="143">
        <v>45950</v>
      </c>
      <c r="BZ695" s="106">
        <f>IF(Tabela2[[#This Row],[Data do documento de encerramento]]="NA","NA",IF(Tabela2[[#This Row],[Data do documento de encerramento]]="","Pendente de conclusão/ encerramento",_xlfn.DAYS(Tabela2[[#This Row],[Data do documento de encerramento]],J695)))</f>
        <v>19</v>
      </c>
      <c r="CA695" s="109"/>
      <c r="CB695" s="109"/>
      <c r="CC695" s="117"/>
      <c r="CD695" s="109"/>
      <c r="CE695" s="109"/>
      <c r="CF695" s="109"/>
    </row>
    <row r="696" spans="1:84" ht="76.5" hidden="1">
      <c r="A696" s="172">
        <v>202510221646</v>
      </c>
      <c r="B696" s="173" t="s">
        <v>9696</v>
      </c>
      <c r="C696" s="110" t="str">
        <f>VLOOKUP(Tabela2[[#This Row],[SIEMA]],Siema2025,4,FALSE)</f>
        <v xml:space="preserve"> PR</v>
      </c>
      <c r="D696" s="108" t="str">
        <f>VLOOKUP(Tabela2[[#This Row],[SIEMA]],Siema2025,3,FALSE)</f>
        <v xml:space="preserve">Carambeí </v>
      </c>
      <c r="E696" s="108" t="s">
        <v>9697</v>
      </c>
      <c r="F696" s="108" t="s">
        <v>9698</v>
      </c>
      <c r="G696" s="108" t="s">
        <v>9699</v>
      </c>
      <c r="H696" s="108" t="s">
        <v>9700</v>
      </c>
      <c r="I696" s="106" t="s">
        <v>7118</v>
      </c>
      <c r="J696" s="107">
        <f>VLOOKUP(Tabela2[[#This Row],[SIEMA]],Siema2025,2,FALSE)</f>
        <v>45932</v>
      </c>
      <c r="K696" s="107" t="str">
        <f>VLOOKUP(Tabela2[[#This Row],[SIEMA]],Siema2025,16,FALSE)</f>
        <v>Quinta</v>
      </c>
      <c r="L696" s="108" t="str">
        <f>IF(Tabela2[[#This Row],[Data]]="","Sem Informação",VLOOKUP(MONTH(Tabela2[[#This Row],[Data]]),'[1]Validação de dados'!$I$1:$J$13,2,0))</f>
        <v>Outubro</v>
      </c>
      <c r="M696" s="106">
        <f>YEAR(Tabela2[[#This Row],[Data]])</f>
        <v>2025</v>
      </c>
      <c r="N696" s="107" t="str">
        <f>VLOOKUP(Tabela2[[#This Row],[SIEMA]],Siema2025,17,FALSE)</f>
        <v>Madrugada</v>
      </c>
      <c r="O696" s="107" t="str">
        <f>VLOOKUP(Tabela2[[#This Row],[SIEMA]],Siema2025,5,FALSE)</f>
        <v>Rodovia</v>
      </c>
      <c r="P696" s="106" t="str">
        <f>VLOOKUP(Tabela2[[#This Row],[SIEMA]],Siema2025,21,FALSE)</f>
        <v>Caminhão tanque tombou na canaleta central</v>
      </c>
      <c r="Q696" s="106">
        <v>3475</v>
      </c>
      <c r="R696" s="106" t="str">
        <f>VLOOKUP(Tabela2[[#This Row],[SIEMA]],Siema2025,10,FALSE)</f>
        <v>Mistura de etanol e gasolina - 3475 - 3</v>
      </c>
      <c r="S696" s="109" t="str">
        <f>IF(Q696="","", IF(Q696="NC","", IF(Q696="NE","", IF(Q696="NA","",IFERROR(VLOOKUP(Q696,[1]Produtos!$A$1:$C$2319,2,FALSE),"Não Cadastrado")))))</f>
        <v>MISTURA DE ETANOL E GASOLINA ou MISTURA DE ETANOL E COMBUSTÍVEL PARA MOTORES  com mais de
10% de etanol</v>
      </c>
      <c r="T696" s="106" t="str">
        <f>VLOOKUP(Tabela2[[#This Row],[SIEMA]],Siema2025,11,FALSE)</f>
        <v>27000</v>
      </c>
      <c r="U696" s="106" t="str">
        <f>VLOOKUP(Tabela2[[#This Row],[SIEMA]],Siema2025,12,FALSE)</f>
        <v>L</v>
      </c>
      <c r="V696" s="106">
        <f>IF(Q696="","",IF(ISNUMBER(Q696)=FALSE,"Não se aplica",IFERROR(VLOOKUP(Q696,Produtos!$A$1:$C$2319,3,FALSE),"Não Cadastrado")))</f>
        <v>3</v>
      </c>
      <c r="W696" s="106"/>
      <c r="X696" s="115" t="str">
        <f>IF(Tabela2[[#This Row],[Origem do acidente]] = "Plataforma", "PREENCHER","NA")</f>
        <v>NA</v>
      </c>
      <c r="Y696" s="111" t="str">
        <f>IF(W696="","", IF(W696="NC","", IF(W696="NE","", IF(W696="NA","",IFERROR(VLOOKUP(W696,Produtos!$A$1:$C$2319,2,FALSE),"Não Cadastrado")))))</f>
        <v/>
      </c>
      <c r="Z696" s="106"/>
      <c r="AA696" s="106"/>
      <c r="AB696" s="106" t="str">
        <f>IF(W696="","",IF(ISNUMBER(W696)=FALSE,"Não se aplica",IFERROR(VLOOKUP(W696,Produtos!$A$1:$C$2319,3,FALSE),"Não Cadastrado")))</f>
        <v/>
      </c>
      <c r="AC696" s="106"/>
      <c r="AD696" s="110" t="str">
        <f>IF(Tabela2[[#This Row],[Origem do acidente]] = "Plataforma", "PREENCHER","NA")</f>
        <v>NA</v>
      </c>
      <c r="AE696" s="109" t="str">
        <f>IF(AC696="","", IF(AC696="NC","", IF(AC696="NE","", IF(AC696="NA","",IFERROR(VLOOKUP(AC696,Produtos!$A$1:$C$2319,2,FALSE),"Não Cadastrado")))))</f>
        <v/>
      </c>
      <c r="AF696" s="106"/>
      <c r="AG696" s="106"/>
      <c r="AH696" s="106" t="str">
        <f>IF(AC696="","",IF(ISNUMBER(AC696)=FALSE,"Não se aplica",IFERROR(VLOOKUP(AC696,Produtos!$A$1:$C$2319,3,FALSE),"Não Cadastrado")))</f>
        <v/>
      </c>
      <c r="AI696" s="106"/>
      <c r="AJ696" s="106" t="str">
        <f>VLOOKUP(Tabela2[[#This Row],[SIEMA]],Siema2025,26,FALSE)</f>
        <v>Caminhão tanque perdeu o controle e tombou na canaleta central da rodovia</v>
      </c>
      <c r="AK696" s="109" t="s">
        <v>7343</v>
      </c>
      <c r="AL696" s="109" t="s">
        <v>7175</v>
      </c>
      <c r="AM696" s="109"/>
      <c r="AN696" s="110" t="str">
        <f>VLOOKUP(Tabela2[[#This Row],[SIEMA]],Siema2025,51,FALSE)</f>
        <v/>
      </c>
      <c r="AO696" s="110" t="str">
        <f>VLOOKUP(Tabela2[[#This Row],[SIEMA]],Siema2025,53,FALSE)</f>
        <v/>
      </c>
      <c r="AP696" s="110" t="str">
        <f>VLOOKUP(Tabela2[[#This Row],[SIEMA]],Siema2025,55,FALSE)</f>
        <v/>
      </c>
      <c r="AQ696" s="110" t="str">
        <f>VLOOKUP(Tabela2[[#This Row],[SIEMA]],Siema2025,57,FALSE)</f>
        <v>X</v>
      </c>
      <c r="AR696" s="110" t="str">
        <f>VLOOKUP(Tabela2[[#This Row],[SIEMA]],Siema2025,59,FALSE)</f>
        <v/>
      </c>
      <c r="AS696" s="110" t="str">
        <f>VLOOKUP(Tabela2[[#This Row],[SIEMA]],Siema2025,61,FALSE)</f>
        <v/>
      </c>
      <c r="AT696" s="110" t="str">
        <f>VLOOKUP(Tabela2[[#This Row],[SIEMA]],Siema2025,63,FALSE)</f>
        <v/>
      </c>
      <c r="AU696" s="110" t="str">
        <f>VLOOKUP(Tabela2[[#This Row],[SIEMA]],Siema2025,65,FALSE)</f>
        <v>X</v>
      </c>
      <c r="AV696" s="110" t="str">
        <f>VLOOKUP(Tabela2[[#This Row],[SIEMA]],Siema2025,67,FALSE)</f>
        <v/>
      </c>
      <c r="AW696" s="110" t="str">
        <f>VLOOKUP(Tabela2[[#This Row],[SIEMA]],Siema2025,69,FALSE)</f>
        <v/>
      </c>
      <c r="AX696" s="110" t="s">
        <v>7176</v>
      </c>
      <c r="AY696" s="110" t="str">
        <f>VLOOKUP(Tabela2[[#This Row],[SIEMA]],Siema2025,73,FALSE)</f>
        <v/>
      </c>
      <c r="AZ696" s="110" t="str">
        <f>VLOOKUP(Tabela2[[#This Row],[SIEMA]],Siema2025,75,FALSE)</f>
        <v/>
      </c>
      <c r="BA696" s="110" t="str">
        <f>VLOOKUP(Tabela2[[#This Row],[SIEMA]],Siema2025,77,FALSE)</f>
        <v/>
      </c>
      <c r="BB696" s="110" t="str">
        <f>VLOOKUP(Tabela2[[#This Row],[SIEMA]],Siema2025,79,FALSE)</f>
        <v/>
      </c>
      <c r="BC696" s="110" t="str">
        <f>IF(Tabela2[[#This Row],[Outro(s) ]] = "X", "PREENCHER","NA")</f>
        <v>NA</v>
      </c>
      <c r="BD696" s="110" t="str">
        <f>VLOOKUP(Tabela2[[#This Row],[SIEMA]],Siema2025,82,FALSE)</f>
        <v/>
      </c>
      <c r="BE696" s="110" t="str">
        <f>VLOOKUP(Tabela2[[#This Row],[SIEMA]],Siema2025,81,FALSE)</f>
        <v/>
      </c>
      <c r="BF696" s="112" t="s">
        <v>9701</v>
      </c>
      <c r="BG696" s="112"/>
      <c r="BH696" s="113" t="s">
        <v>9702</v>
      </c>
      <c r="BI696" s="114" t="s">
        <v>7062</v>
      </c>
      <c r="BJ696" s="109" t="s">
        <v>7111</v>
      </c>
      <c r="BK696" s="106" t="s">
        <v>2696</v>
      </c>
      <c r="BL696" s="143">
        <v>46071</v>
      </c>
      <c r="BM696" s="110">
        <f ca="1">IF(Tabela2[[#This Row],[Data de atendimento do Ibama (considerar o primeiro documento/ação)]]="",_xlfn.DAYS(TODAY(),J696),_xlfn.DAYS(Tabela2[[#This Row],[Data de atendimento do Ibama (considerar o primeiro documento/ação)]],J696))</f>
        <v>139</v>
      </c>
      <c r="BN696" s="110" t="str">
        <f>IF(Tabela2[[#This Row],[Atendido pelo Ibama ("Não" ou "Sim")]]="Não","Preencher", IF(Tabela2[[#This Row],[Atendido pelo Ibama ("Não" ou "Sim")]]="Sim","NA",""))</f>
        <v>NA</v>
      </c>
      <c r="BO696" s="116" t="s">
        <v>7123</v>
      </c>
      <c r="BP696" s="110" t="s">
        <v>9080</v>
      </c>
      <c r="BQ696" s="108" t="s">
        <v>123</v>
      </c>
      <c r="BR696" s="110" t="str">
        <f>IF(Tabela2[[#This Row],[Equipe do Ibama foi a campo? Houve sobrevoo do Poseidon?]] = "Sim", "PREENCHER","NA")</f>
        <v>NA</v>
      </c>
      <c r="BS696" s="110" t="str">
        <f>IF(Tabela2[[#This Row],[Se sim, foi emitida Ordem de Emergência? (informações vinculada à coluna CK)]] = "Sim", "PREENCHER","NA")</f>
        <v>NA</v>
      </c>
      <c r="BT696" s="110" t="s">
        <v>7125</v>
      </c>
      <c r="BU696" s="110" t="s">
        <v>2696</v>
      </c>
      <c r="BV696" s="110" t="s">
        <v>123</v>
      </c>
      <c r="BW696" s="110" t="s">
        <v>2696</v>
      </c>
      <c r="BX696" s="108" t="s">
        <v>7100</v>
      </c>
      <c r="BY696" s="143">
        <v>46071</v>
      </c>
      <c r="BZ696" s="106">
        <f>IF(Tabela2[[#This Row],[Data do documento de encerramento]]="NA","NA",IF(Tabela2[[#This Row],[Data do documento de encerramento]]="","Pendente de conclusão/ encerramento",_xlfn.DAYS(Tabela2[[#This Row],[Data do documento de encerramento]],J696)))</f>
        <v>139</v>
      </c>
      <c r="CA696" s="109" t="s">
        <v>9703</v>
      </c>
      <c r="CB696" s="109"/>
      <c r="CC696" s="109"/>
      <c r="CD696" s="109"/>
      <c r="CE696" s="109"/>
      <c r="CF696" s="109"/>
    </row>
    <row r="697" spans="1:84" ht="30.75" hidden="1">
      <c r="A697" s="172">
        <v>202510261209</v>
      </c>
      <c r="B697" s="173" t="s">
        <v>9704</v>
      </c>
      <c r="C697" s="110" t="str">
        <f>VLOOKUP(Tabela2[[#This Row],[SIEMA]],Siema2025,4,FALSE)</f>
        <v xml:space="preserve"> SP</v>
      </c>
      <c r="D697" s="108" t="str">
        <f>VLOOKUP(Tabela2[[#This Row],[SIEMA]],Siema2025,3,FALSE)</f>
        <v xml:space="preserve">Araraquara </v>
      </c>
      <c r="E697" s="108" t="str">
        <f>VLOOKUP(Tabela2[[#This Row],[SIEMA]],Siema2025,20,FALSE)</f>
        <v>km 14+100</v>
      </c>
      <c r="F697" s="108" t="s">
        <v>9705</v>
      </c>
      <c r="G697" s="108" t="s">
        <v>9706</v>
      </c>
      <c r="H697" s="108" t="s">
        <v>9707</v>
      </c>
      <c r="I697" s="106" t="s">
        <v>7118</v>
      </c>
      <c r="J697" s="107">
        <f>VLOOKUP(Tabela2[[#This Row],[SIEMA]],Siema2025,2,FALSE)</f>
        <v>45932</v>
      </c>
      <c r="K697" s="107" t="str">
        <f>VLOOKUP(Tabela2[[#This Row],[SIEMA]],Siema2025,16,FALSE)</f>
        <v>Quinta</v>
      </c>
      <c r="L697" s="108" t="str">
        <f>IF(Tabela2[[#This Row],[Data]]="","Sem Informação",VLOOKUP(MONTH(Tabela2[[#This Row],[Data]]),'[1]Validação de dados'!$I$1:$J$13,2,0))</f>
        <v>Outubro</v>
      </c>
      <c r="M697" s="106">
        <f>YEAR(Tabela2[[#This Row],[Data]])</f>
        <v>2025</v>
      </c>
      <c r="N697" s="107" t="str">
        <f>VLOOKUP(Tabela2[[#This Row],[SIEMA]],Siema2025,17,FALSE)</f>
        <v>Vespertino</v>
      </c>
      <c r="O697" s="107" t="str">
        <f>VLOOKUP(Tabela2[[#This Row],[SIEMA]],Siema2025,5,FALSE)</f>
        <v>Ferrovia</v>
      </c>
      <c r="P697" s="106" t="str">
        <f>VLOOKUP(Tabela2[[#This Row],[SIEMA]],Siema2025,21,FALSE)</f>
        <v>Descarrilhamento de 30 vagões</v>
      </c>
      <c r="Q697" s="106" t="s">
        <v>7119</v>
      </c>
      <c r="R697" s="106" t="s">
        <v>7119</v>
      </c>
      <c r="S697" s="109" t="s">
        <v>365</v>
      </c>
      <c r="T697" s="106"/>
      <c r="U697" s="106"/>
      <c r="V697" s="106" t="s">
        <v>7119</v>
      </c>
      <c r="W697" s="106"/>
      <c r="X697" s="115"/>
      <c r="Y697" s="111"/>
      <c r="Z697" s="106" t="str">
        <f>VLOOKUP(Tabela2[[#This Row],[SIEMA]],Siema2025,11,FALSE)</f>
        <v/>
      </c>
      <c r="AA697" s="106" t="str">
        <f>VLOOKUP(Tabela2[[#This Row],[SIEMA]],Siema2025,12,FALSE)</f>
        <v/>
      </c>
      <c r="AB697" s="106" t="str">
        <f>IF(W697="","",IF(ISNUMBER(W697)=FALSE,"Não se aplica",IFERROR(VLOOKUP(W697,Produtos!$A$1:$C$2319,3,FALSE),"Não Cadastrado")))</f>
        <v/>
      </c>
      <c r="AC697" s="106"/>
      <c r="AD697" s="110"/>
      <c r="AE697" s="109" t="str">
        <f>IF(AC697="","", IF(AC697="NC","", IF(AC697="NE","", IF(AC697="NA","",IFERROR(VLOOKUP(AC697,Produtos!$A$1:$C$2319,2,FALSE),"Não Cadastrado")))))</f>
        <v/>
      </c>
      <c r="AF697" s="106"/>
      <c r="AG697" s="106"/>
      <c r="AH697" s="106" t="str">
        <f>IF(AC697="","",IF(ISNUMBER(AC697)=FALSE,"Não se aplica",IFERROR(VLOOKUP(AC697,Produtos!$A$1:$C$2319,3,FALSE),"Não Cadastrado")))</f>
        <v/>
      </c>
      <c r="AI697" s="106"/>
      <c r="AJ697" s="106" t="str">
        <f>VLOOKUP(Tabela2[[#This Row],[SIEMA]],Siema2025,26,FALSE)</f>
        <v>As Causas do incidente será investigado pelas áreas responsáveis</v>
      </c>
      <c r="AK697" s="109" t="s">
        <v>7231</v>
      </c>
      <c r="AL697" s="109"/>
      <c r="AM697" s="109"/>
      <c r="AN697" s="110" t="str">
        <f>VLOOKUP(Tabela2[[#This Row],[SIEMA]],Siema2025,51,FALSE)</f>
        <v/>
      </c>
      <c r="AO697" s="110" t="str">
        <f>VLOOKUP(Tabela2[[#This Row],[SIEMA]],Siema2025,53,FALSE)</f>
        <v/>
      </c>
      <c r="AP697" s="110" t="str">
        <f>VLOOKUP(Tabela2[[#This Row],[SIEMA]],Siema2025,55,FALSE)</f>
        <v/>
      </c>
      <c r="AQ697" s="110" t="str">
        <f>VLOOKUP(Tabela2[[#This Row],[SIEMA]],Siema2025,57,FALSE)</f>
        <v/>
      </c>
      <c r="AR697" s="110" t="str">
        <f>VLOOKUP(Tabela2[[#This Row],[SIEMA]],Siema2025,59,FALSE)</f>
        <v/>
      </c>
      <c r="AS697" s="110" t="str">
        <f>VLOOKUP(Tabela2[[#This Row],[SIEMA]],Siema2025,61,FALSE)</f>
        <v/>
      </c>
      <c r="AT697" s="110" t="str">
        <f>VLOOKUP(Tabela2[[#This Row],[SIEMA]],Siema2025,63,FALSE)</f>
        <v/>
      </c>
      <c r="AU697" s="110" t="str">
        <f>VLOOKUP(Tabela2[[#This Row],[SIEMA]],Siema2025,65,FALSE)</f>
        <v>X</v>
      </c>
      <c r="AV697" s="110" t="str">
        <f>VLOOKUP(Tabela2[[#This Row],[SIEMA]],Siema2025,67,FALSE)</f>
        <v/>
      </c>
      <c r="AW697" s="110" t="str">
        <f>VLOOKUP(Tabela2[[#This Row],[SIEMA]],Siema2025,69,FALSE)</f>
        <v/>
      </c>
      <c r="AX697" s="110" t="str">
        <f>VLOOKUP(Tabela2[[#This Row],[SIEMA]],Siema2025,71,FALSE)</f>
        <v/>
      </c>
      <c r="AY697" s="110" t="str">
        <f>VLOOKUP(Tabela2[[#This Row],[SIEMA]],Siema2025,73,FALSE)</f>
        <v/>
      </c>
      <c r="AZ697" s="110" t="str">
        <f>VLOOKUP(Tabela2[[#This Row],[SIEMA]],Siema2025,75,FALSE)</f>
        <v/>
      </c>
      <c r="BA697" s="110" t="str">
        <f>VLOOKUP(Tabela2[[#This Row],[SIEMA]],Siema2025,77,FALSE)</f>
        <v/>
      </c>
      <c r="BB697" s="110" t="str">
        <f>VLOOKUP(Tabela2[[#This Row],[SIEMA]],Siema2025,79,FALSE)</f>
        <v/>
      </c>
      <c r="BC697" s="110" t="str">
        <f>IF(Tabela2[[#This Row],[Outro(s) ]] = "X", "PREENCHER","NA")</f>
        <v>NA</v>
      </c>
      <c r="BD697" s="110" t="str">
        <f>VLOOKUP(Tabela2[[#This Row],[SIEMA]],Siema2025,82,FALSE)</f>
        <v/>
      </c>
      <c r="BE697" s="110" t="str">
        <f>VLOOKUP(Tabela2[[#This Row],[SIEMA]],Siema2025,81,FALSE)</f>
        <v/>
      </c>
      <c r="BF697" s="112" t="s">
        <v>3066</v>
      </c>
      <c r="BG697" s="112" t="s">
        <v>7122</v>
      </c>
      <c r="BH697" s="113" t="str">
        <f>VLOOKUP(Tabela2[[#This Row],[SIEMA]],Siema2025,29,FALSE)</f>
        <v>02502844000166</v>
      </c>
      <c r="BI697" s="114" t="str">
        <f>VLOOKUP(Tabela2[[#This Row],[SIEMA]],Siema2025,107,FALSE)</f>
        <v>Não</v>
      </c>
      <c r="BJ697" s="109" t="s">
        <v>7097</v>
      </c>
      <c r="BK697" s="106" t="s">
        <v>2696</v>
      </c>
      <c r="BL697" s="143">
        <v>45933</v>
      </c>
      <c r="BM697" s="110">
        <f ca="1">IF(Tabela2[[#This Row],[Data de atendimento do Ibama (considerar o primeiro documento/ação)]]="",_xlfn.DAYS(TODAY(),J697),_xlfn.DAYS(Tabela2[[#This Row],[Data de atendimento do Ibama (considerar o primeiro documento/ação)]],J697))</f>
        <v>1</v>
      </c>
      <c r="BN697" s="110" t="str">
        <f>IF(Tabela2[[#This Row],[Atendido pelo Ibama ("Não" ou "Sim")]]="Não","Preencher", IF(Tabela2[[#This Row],[Atendido pelo Ibama ("Não" ou "Sim")]]="Sim","NA",""))</f>
        <v>NA</v>
      </c>
      <c r="BO697" s="116" t="s">
        <v>7098</v>
      </c>
      <c r="BP697" s="110" t="str">
        <f>IF(Tabela2[[#This Row],[Forma de atendimento (primeiro documento/ação)]]= "Outros (especificar)", "PREENCHER","NA")</f>
        <v>NA</v>
      </c>
      <c r="BQ697" s="108" t="s">
        <v>2696</v>
      </c>
      <c r="BR697" s="110" t="s">
        <v>2696</v>
      </c>
      <c r="BS697" s="110" t="s">
        <v>2696</v>
      </c>
      <c r="BT697" s="110" t="s">
        <v>7099</v>
      </c>
      <c r="BU697" s="110" t="s">
        <v>2696</v>
      </c>
      <c r="BV697" s="110" t="s">
        <v>123</v>
      </c>
      <c r="BW697" s="110" t="s">
        <v>123</v>
      </c>
      <c r="BX697" s="108" t="s">
        <v>7119</v>
      </c>
      <c r="BY697" s="108"/>
      <c r="BZ697" s="106" t="str">
        <f>IF(Tabela2[[#This Row],[Data do documento de encerramento]]="NA","NA",IF(Tabela2[[#This Row],[Data do documento de encerramento]]="","Pendente de conclusão/ encerramento",_xlfn.DAYS(Tabela2[[#This Row],[Data do documento de encerramento]],J697)))</f>
        <v>Pendente de conclusão/ encerramento</v>
      </c>
      <c r="CA697" s="109"/>
      <c r="CB697" s="109"/>
      <c r="CC697" s="109"/>
      <c r="CD697" s="109"/>
      <c r="CE697" s="109"/>
      <c r="CF697" s="109"/>
    </row>
    <row r="698" spans="1:84" ht="76.5" hidden="1">
      <c r="A698" s="172">
        <v>202510357608</v>
      </c>
      <c r="B698" s="173" t="s">
        <v>9708</v>
      </c>
      <c r="C698" s="110" t="str">
        <f>VLOOKUP(Tabela2[[#This Row],[SIEMA]],Siema2025,4,FALSE)</f>
        <v xml:space="preserve"> RJ</v>
      </c>
      <c r="D698" s="108" t="str">
        <f>VLOOKUP(Tabela2[[#This Row],[SIEMA]],Siema2025,3,FALSE)</f>
        <v xml:space="preserve">Piraí </v>
      </c>
      <c r="E698" s="108" t="s">
        <v>7179</v>
      </c>
      <c r="F698" s="108" t="s">
        <v>9709</v>
      </c>
      <c r="G698" s="108" t="s">
        <v>9710</v>
      </c>
      <c r="H698" s="108" t="s">
        <v>9711</v>
      </c>
      <c r="I698" s="106" t="s">
        <v>7118</v>
      </c>
      <c r="J698" s="107">
        <f>VLOOKUP(Tabela2[[#This Row],[SIEMA]],Siema2025,2,FALSE)</f>
        <v>45932</v>
      </c>
      <c r="K698" s="107" t="str">
        <f>VLOOKUP(Tabela2[[#This Row],[SIEMA]],Siema2025,16,FALSE)</f>
        <v>Quinta</v>
      </c>
      <c r="L698" s="108" t="str">
        <f>IF(Tabela2[[#This Row],[Data]]="","Sem Informação",VLOOKUP(MONTH(Tabela2[[#This Row],[Data]]),'[1]Validação de dados'!$I$1:$J$13,2,0))</f>
        <v>Outubro</v>
      </c>
      <c r="M698" s="106">
        <f>YEAR(Tabela2[[#This Row],[Data]])</f>
        <v>2025</v>
      </c>
      <c r="N698" s="107" t="str">
        <f>VLOOKUP(Tabela2[[#This Row],[SIEMA]],Siema2025,17,FALSE)</f>
        <v>Noturno</v>
      </c>
      <c r="O698" s="107" t="str">
        <f>VLOOKUP(Tabela2[[#This Row],[SIEMA]],Siema2025,5,FALSE)</f>
        <v>Rodovia</v>
      </c>
      <c r="P698" s="106" t="str">
        <f>VLOOKUP(Tabela2[[#This Row],[SIEMA]],Siema2025,21,FALSE)</f>
        <v>Rod. Pres. Dutra, 348 %u2013 Latitude: 22°40'46.4"S e Longitude: 43°50'10.8"W</v>
      </c>
      <c r="Q698" s="106">
        <v>1170</v>
      </c>
      <c r="R698" s="106" t="str">
        <f>VLOOKUP(Tabela2[[#This Row],[SIEMA]],Siema2025,10,FALSE)</f>
        <v/>
      </c>
      <c r="S698" s="109" t="str">
        <f>IF(Q698="","", IF(Q698="NC","", IF(Q698="NE","", IF(Q698="NA","",IFERROR(VLOOKUP(Q698,[1]Produtos!$A$1:$C$2319,2,FALSE),"Não Cadastrado")))))</f>
        <v>ÁLCOOL ETÍLICO, ETANOL</v>
      </c>
      <c r="T698" s="106">
        <v>44000</v>
      </c>
      <c r="U698" s="106" t="s">
        <v>648</v>
      </c>
      <c r="V698" s="106">
        <f>IF(Q698="","",IF(ISNUMBER(Q698)=FALSE,"Não se aplica",IFERROR(VLOOKUP(Q698,Produtos!$A$1:$C$2319,3,FALSE),"Não Cadastrado")))</f>
        <v>3</v>
      </c>
      <c r="W698" s="106" t="str">
        <f>VLOOKUP(Tabela2[[#This Row],[SIEMA]],Siema2025,10,FALSE)</f>
        <v/>
      </c>
      <c r="X698" s="115" t="str">
        <f>IF(Tabela2[[#This Row],[Origem do acidente]] = "Plataforma", "PREENCHER","NA")</f>
        <v>NA</v>
      </c>
      <c r="Y698" s="111" t="str">
        <f>IF(W698="","", IF(W698="NC","", IF(W698="NE","", IF(W698="NA","",IFERROR(VLOOKUP(W698,Produtos!$A$1:$C$2319,2,FALSE),"Não Cadastrado")))))</f>
        <v/>
      </c>
      <c r="Z698" s="106" t="str">
        <f>VLOOKUP(Tabela2[[#This Row],[SIEMA]],Siema2025,11,FALSE)</f>
        <v xml:space="preserve"> </v>
      </c>
      <c r="AA698" s="106" t="str">
        <f>VLOOKUP(Tabela2[[#This Row],[SIEMA]],Siema2025,12,FALSE)</f>
        <v xml:space="preserve"> </v>
      </c>
      <c r="AB698" s="106" t="str">
        <f>IF(W698="","",IF(ISNUMBER(W698)=FALSE,"Não se aplica",IFERROR(VLOOKUP(W698,Produtos!$A$1:$C$2319,3,FALSE),"Não Cadastrado")))</f>
        <v/>
      </c>
      <c r="AC698" s="106"/>
      <c r="AD698" s="110" t="str">
        <f>IF(Tabela2[[#This Row],[Origem do acidente]] = "Plataforma", "PREENCHER","NA")</f>
        <v>NA</v>
      </c>
      <c r="AE698" s="109" t="str">
        <f>IF(AC698="","", IF(AC698="NC","", IF(AC698="NE","", IF(AC698="NA","",IFERROR(VLOOKUP(AC698,Produtos!$A$1:$C$2319,2,FALSE),"Não Cadastrado")))))</f>
        <v/>
      </c>
      <c r="AF698" s="106"/>
      <c r="AG698" s="106"/>
      <c r="AH698" s="106" t="str">
        <f>IF(AC698="","",IF(ISNUMBER(AC698)=FALSE,"Não se aplica",IFERROR(VLOOKUP(AC698,Produtos!$A$1:$C$2319,3,FALSE),"Não Cadastrado")))</f>
        <v/>
      </c>
      <c r="AI698" s="106"/>
      <c r="AJ698" s="106" t="s">
        <v>9712</v>
      </c>
      <c r="AK698" s="109" t="s">
        <v>7271</v>
      </c>
      <c r="AL698" s="109" t="s">
        <v>7827</v>
      </c>
      <c r="AM698" s="109"/>
      <c r="AN698" s="110" t="s">
        <v>7176</v>
      </c>
      <c r="AO698" s="110" t="str">
        <f>VLOOKUP(Tabela2[[#This Row],[SIEMA]],Siema2025,53,FALSE)</f>
        <v/>
      </c>
      <c r="AP698" s="110" t="str">
        <f>VLOOKUP(Tabela2[[#This Row],[SIEMA]],Siema2025,55,FALSE)</f>
        <v/>
      </c>
      <c r="AQ698" s="110" t="str">
        <f>VLOOKUP(Tabela2[[#This Row],[SIEMA]],Siema2025,57,FALSE)</f>
        <v/>
      </c>
      <c r="AR698" s="110" t="str">
        <f>VLOOKUP(Tabela2[[#This Row],[SIEMA]],Siema2025,59,FALSE)</f>
        <v/>
      </c>
      <c r="AS698" s="110" t="str">
        <f>VLOOKUP(Tabela2[[#This Row],[SIEMA]],Siema2025,61,FALSE)</f>
        <v/>
      </c>
      <c r="AT698" s="110" t="str">
        <f>VLOOKUP(Tabela2[[#This Row],[SIEMA]],Siema2025,63,FALSE)</f>
        <v/>
      </c>
      <c r="AU698" s="110" t="s">
        <v>7176</v>
      </c>
      <c r="AV698" s="110" t="str">
        <f>VLOOKUP(Tabela2[[#This Row],[SIEMA]],Siema2025,67,FALSE)</f>
        <v/>
      </c>
      <c r="AW698" s="110" t="str">
        <f>VLOOKUP(Tabela2[[#This Row],[SIEMA]],Siema2025,69,FALSE)</f>
        <v/>
      </c>
      <c r="AX698" s="110" t="s">
        <v>7176</v>
      </c>
      <c r="AY698" s="110" t="str">
        <f>VLOOKUP(Tabela2[[#This Row],[SIEMA]],Siema2025,73,FALSE)</f>
        <v/>
      </c>
      <c r="AZ698" s="110" t="str">
        <f>VLOOKUP(Tabela2[[#This Row],[SIEMA]],Siema2025,75,FALSE)</f>
        <v/>
      </c>
      <c r="BA698" s="110" t="str">
        <f>VLOOKUP(Tabela2[[#This Row],[SIEMA]],Siema2025,77,FALSE)</f>
        <v/>
      </c>
      <c r="BB698" s="110" t="str">
        <f>VLOOKUP(Tabela2[[#This Row],[SIEMA]],Siema2025,79,FALSE)</f>
        <v/>
      </c>
      <c r="BC698" s="110" t="str">
        <f>IF(Tabela2[[#This Row],[Outro(s) ]] = "X", "PREENCHER","NA")</f>
        <v>NA</v>
      </c>
      <c r="BD698" s="110" t="str">
        <f>VLOOKUP(Tabela2[[#This Row],[SIEMA]],Siema2025,82,FALSE)</f>
        <v/>
      </c>
      <c r="BE698" s="110" t="str">
        <f>VLOOKUP(Tabela2[[#This Row],[SIEMA]],Siema2025,81,FALSE)</f>
        <v/>
      </c>
      <c r="BF698" s="112" t="str">
        <f>VLOOKUP(Tabela2[[#This Row],[SIEMA]],Siema2025,28,FALSE)</f>
        <v>FLAGLER COMBUSTIVEIS S/A</v>
      </c>
      <c r="BG698" s="112"/>
      <c r="BH698" s="113" t="str">
        <f>VLOOKUP(Tabela2[[#This Row],[SIEMA]],Siema2025,29,FALSE)</f>
        <v>10775497000254</v>
      </c>
      <c r="BI698" s="114" t="str">
        <f>VLOOKUP(Tabela2[[#This Row],[SIEMA]],Siema2025,107,FALSE)</f>
        <v>Não</v>
      </c>
      <c r="BJ698" s="109" t="s">
        <v>7097</v>
      </c>
      <c r="BK698" s="106" t="s">
        <v>2696</v>
      </c>
      <c r="BL698" s="143">
        <v>45940</v>
      </c>
      <c r="BM698" s="110">
        <f ca="1">IF(Tabela2[[#This Row],[Data de atendimento do Ibama (considerar o primeiro documento/ação)]]="",_xlfn.DAYS(TODAY(),J698),_xlfn.DAYS(Tabela2[[#This Row],[Data de atendimento do Ibama (considerar o primeiro documento/ação)]],J698))</f>
        <v>8</v>
      </c>
      <c r="BN698" s="110" t="str">
        <f>IF(Tabela2[[#This Row],[Atendido pelo Ibama ("Não" ou "Sim")]]="Não","Preencher", IF(Tabela2[[#This Row],[Atendido pelo Ibama ("Não" ou "Sim")]]="Sim","NA",""))</f>
        <v>NA</v>
      </c>
      <c r="BO698" s="116" t="s">
        <v>7123</v>
      </c>
      <c r="BP698" s="110" t="s">
        <v>9713</v>
      </c>
      <c r="BQ698" s="108" t="s">
        <v>123</v>
      </c>
      <c r="BR698" s="110" t="str">
        <f>IF(Tabela2[[#This Row],[Equipe do Ibama foi a campo? Houve sobrevoo do Poseidon?]] = "Sim", "PREENCHER","NA")</f>
        <v>NA</v>
      </c>
      <c r="BS698" s="110" t="str">
        <f>IF(Tabela2[[#This Row],[Se sim, foi emitida Ordem de Emergência? (informações vinculada à coluna CK)]] = "Sim", "PREENCHER","NA")</f>
        <v>NA</v>
      </c>
      <c r="BT698" s="110" t="s">
        <v>7125</v>
      </c>
      <c r="BU698" s="110" t="s">
        <v>123</v>
      </c>
      <c r="BV698" s="110" t="str">
        <f>IF(Tabela2[[#This Row],[Houve avaliação das informações pós-acidente solicitadas/enviadas?]] = "Sim", "PREENCHER","NA")</f>
        <v>NA</v>
      </c>
      <c r="BW698" s="110" t="s">
        <v>123</v>
      </c>
      <c r="BX698" s="108" t="s">
        <v>7119</v>
      </c>
      <c r="BY698" s="108"/>
      <c r="BZ698" s="106" t="str">
        <f>IF(Tabela2[[#This Row],[Data do documento de encerramento]]="NA","NA",IF(Tabela2[[#This Row],[Data do documento de encerramento]]="","Pendente de conclusão/ encerramento",_xlfn.DAYS(Tabela2[[#This Row],[Data do documento de encerramento]],J698)))</f>
        <v>Pendente de conclusão/ encerramento</v>
      </c>
      <c r="CA698" s="109" t="s">
        <v>9703</v>
      </c>
      <c r="CB698" s="109"/>
      <c r="CC698" s="117"/>
      <c r="CD698" s="109"/>
      <c r="CE698" s="109"/>
      <c r="CF698" s="109"/>
    </row>
    <row r="699" spans="1:84" hidden="1">
      <c r="A699" s="172">
        <v>202510357644</v>
      </c>
      <c r="B699" s="120" t="s">
        <v>9708</v>
      </c>
      <c r="C699" s="110" t="str">
        <f>VLOOKUP(Tabela2[[#This Row],[SIEMA]],Siema2025,4,FALSE)</f>
        <v xml:space="preserve"> RJ</v>
      </c>
      <c r="D699" s="108" t="str">
        <f>VLOOKUP(Tabela2[[#This Row],[SIEMA]],Siema2025,3,FALSE)</f>
        <v xml:space="preserve">Piraí </v>
      </c>
      <c r="E699" s="108" t="str">
        <f>VLOOKUP(Tabela2[[#This Row],[SIEMA]],Siema2025,20,FALSE)</f>
        <v>Rodovia Presidente Dutra. KM 228+200 - PISTA Norte</v>
      </c>
      <c r="F699" s="108"/>
      <c r="G699" s="108"/>
      <c r="H699" s="108"/>
      <c r="I699" s="106" t="str">
        <f>VLOOKUP(Tabela2[[#This Row],[SIEMA]],Siema2025,19,FALSE)</f>
        <v/>
      </c>
      <c r="J699" s="107">
        <f>VLOOKUP(Tabela2[[#This Row],[SIEMA]],Siema2025,2,FALSE)</f>
        <v>45932</v>
      </c>
      <c r="K699" s="107" t="str">
        <f>VLOOKUP(Tabela2[[#This Row],[SIEMA]],Siema2025,16,FALSE)</f>
        <v>Quinta</v>
      </c>
      <c r="L699" s="108" t="str">
        <f>IF(Tabela2[[#This Row],[Data]]="","Sem Informação",VLOOKUP(MONTH(Tabela2[[#This Row],[Data]]),'[1]Validação de dados'!$I$1:$J$13,2,0))</f>
        <v>Outubro</v>
      </c>
      <c r="M699" s="106">
        <f>YEAR(Tabela2[[#This Row],[Data]])</f>
        <v>2025</v>
      </c>
      <c r="N699" s="107" t="str">
        <f>VLOOKUP(Tabela2[[#This Row],[SIEMA]],Siema2025,17,FALSE)</f>
        <v>Noturno</v>
      </c>
      <c r="O699" s="107" t="str">
        <f>VLOOKUP(Tabela2[[#This Row],[SIEMA]],Siema2025,5,FALSE)</f>
        <v>Rodovia</v>
      </c>
      <c r="P699" s="106"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99" s="106" t="str">
        <f>VLOOKUP(Tabela2[[#This Row],[SIEMA]],Siema2025,7,FALSE)</f>
        <v/>
      </c>
      <c r="R699" s="106" t="str">
        <f>VLOOKUP(Tabela2[[#This Row],[SIEMA]],Siema2025,10,FALSE)</f>
        <v/>
      </c>
      <c r="S699" s="109" t="str">
        <f>IF(Q699="","", IF(Q699="NC","", IF(Q699="NE","", IF(Q699="NA","",IFERROR(VLOOKUP(Q699,[1]Produtos!$A$1:$C$2319,2,FALSE),"Não Cadastrado")))))</f>
        <v/>
      </c>
      <c r="T699" s="106" t="str">
        <f>VLOOKUP(Tabela2[[#This Row],[SIEMA]],Siema2025,11,FALSE)</f>
        <v xml:space="preserve"> </v>
      </c>
      <c r="U699" s="106" t="str">
        <f>VLOOKUP(Tabela2[[#This Row],[SIEMA]],Siema2025,12,FALSE)</f>
        <v xml:space="preserve"> </v>
      </c>
      <c r="V699" s="106" t="str">
        <f>IF(Q699="","",IF(ISNUMBER(Q699)=FALSE,"Não se aplica",IFERROR(VLOOKUP(Q699,Produtos!$A$1:$C$2319,3,FALSE),"Não Cadastrado")))</f>
        <v/>
      </c>
      <c r="W699" s="106" t="str">
        <f>VLOOKUP(Tabela2[[#This Row],[SIEMA]],Siema2025,10,FALSE)</f>
        <v/>
      </c>
      <c r="X699" s="115" t="str">
        <f>IF(Tabela2[[#This Row],[Origem do acidente]] = "Plataforma", "PREENCHER","NA")</f>
        <v>NA</v>
      </c>
      <c r="Y699" s="111" t="str">
        <f>IF(W699="","", IF(W699="NC","", IF(W699="NE","", IF(W699="NA","",IFERROR(VLOOKUP(W699,Produtos!$A$1:$C$2319,2,FALSE),"Não Cadastrado")))))</f>
        <v/>
      </c>
      <c r="Z699" s="106" t="str">
        <f>VLOOKUP(Tabela2[[#This Row],[SIEMA]],Siema2025,11,FALSE)</f>
        <v xml:space="preserve"> </v>
      </c>
      <c r="AA699" s="106" t="str">
        <f>VLOOKUP(Tabela2[[#This Row],[SIEMA]],Siema2025,12,FALSE)</f>
        <v xml:space="preserve"> </v>
      </c>
      <c r="AB699" s="106" t="str">
        <f>IF(W699="","",IF(ISNUMBER(W699)=FALSE,"Não se aplica",IFERROR(VLOOKUP(W699,Produtos!$A$1:$C$2319,3,FALSE),"Não Cadastrado")))</f>
        <v/>
      </c>
      <c r="AC699" s="106"/>
      <c r="AD699" s="110" t="str">
        <f>IF(Tabela2[[#This Row],[Origem do acidente]] = "Plataforma", "PREENCHER","NA")</f>
        <v>NA</v>
      </c>
      <c r="AE699" s="109" t="str">
        <f>IF(AC699="","", IF(AC699="NC","", IF(AC699="NE","", IF(AC699="NA","",IFERROR(VLOOKUP(AC699,Produtos!$A$1:$C$2319,2,FALSE),"Não Cadastrado")))))</f>
        <v/>
      </c>
      <c r="AF699" s="106"/>
      <c r="AG699" s="106"/>
      <c r="AH699" s="106" t="str">
        <f>IF(AC699="","",IF(ISNUMBER(AC699)=FALSE,"Não se aplica",IFERROR(VLOOKUP(AC699,Produtos!$A$1:$C$2319,3,FALSE),"Não Cadastrado")))</f>
        <v/>
      </c>
      <c r="AI699" s="106"/>
      <c r="AJ699" s="106" t="str">
        <f>VLOOKUP(Tabela2[[#This Row],[SIEMA]],Siema2025,26,FALSE)</f>
        <v>Perda dos freios do veículo.</v>
      </c>
      <c r="AK699" s="109"/>
      <c r="AL699" s="109"/>
      <c r="AM699" s="109"/>
      <c r="AN699" s="110" t="str">
        <f>VLOOKUP(Tabela2[[#This Row],[SIEMA]],Siema2025,51,FALSE)</f>
        <v/>
      </c>
      <c r="AO699" s="110" t="str">
        <f>VLOOKUP(Tabela2[[#This Row],[SIEMA]],Siema2025,53,FALSE)</f>
        <v/>
      </c>
      <c r="AP699" s="110" t="str">
        <f>VLOOKUP(Tabela2[[#This Row],[SIEMA]],Siema2025,55,FALSE)</f>
        <v/>
      </c>
      <c r="AQ699" s="110" t="str">
        <f>VLOOKUP(Tabela2[[#This Row],[SIEMA]],Siema2025,57,FALSE)</f>
        <v/>
      </c>
      <c r="AR699" s="110" t="str">
        <f>VLOOKUP(Tabela2[[#This Row],[SIEMA]],Siema2025,59,FALSE)</f>
        <v/>
      </c>
      <c r="AS699" s="110" t="str">
        <f>VLOOKUP(Tabela2[[#This Row],[SIEMA]],Siema2025,61,FALSE)</f>
        <v/>
      </c>
      <c r="AT699" s="110" t="str">
        <f>VLOOKUP(Tabela2[[#This Row],[SIEMA]],Siema2025,63,FALSE)</f>
        <v/>
      </c>
      <c r="AU699" s="110" t="str">
        <f>VLOOKUP(Tabela2[[#This Row],[SIEMA]],Siema2025,65,FALSE)</f>
        <v/>
      </c>
      <c r="AV699" s="110" t="str">
        <f>VLOOKUP(Tabela2[[#This Row],[SIEMA]],Siema2025,67,FALSE)</f>
        <v/>
      </c>
      <c r="AW699" s="110" t="str">
        <f>VLOOKUP(Tabela2[[#This Row],[SIEMA]],Siema2025,69,FALSE)</f>
        <v/>
      </c>
      <c r="AX699" s="110" t="str">
        <f>VLOOKUP(Tabela2[[#This Row],[SIEMA]],Siema2025,71,FALSE)</f>
        <v>X</v>
      </c>
      <c r="AY699" s="110" t="str">
        <f>VLOOKUP(Tabela2[[#This Row],[SIEMA]],Siema2025,73,FALSE)</f>
        <v/>
      </c>
      <c r="AZ699" s="110" t="str">
        <f>VLOOKUP(Tabela2[[#This Row],[SIEMA]],Siema2025,75,FALSE)</f>
        <v/>
      </c>
      <c r="BA699" s="110" t="str">
        <f>VLOOKUP(Tabela2[[#This Row],[SIEMA]],Siema2025,77,FALSE)</f>
        <v/>
      </c>
      <c r="BB699" s="110" t="str">
        <f>VLOOKUP(Tabela2[[#This Row],[SIEMA]],Siema2025,79,FALSE)</f>
        <v/>
      </c>
      <c r="BC699" s="110" t="str">
        <f>IF(Tabela2[[#This Row],[Outro(s) ]] = "X", "PREENCHER","NA")</f>
        <v>NA</v>
      </c>
      <c r="BD699" s="110" t="str">
        <f>VLOOKUP(Tabela2[[#This Row],[SIEMA]],Siema2025,82,FALSE)</f>
        <v/>
      </c>
      <c r="BE699" s="110" t="str">
        <f>VLOOKUP(Tabela2[[#This Row],[SIEMA]],Siema2025,81,FALSE)</f>
        <v/>
      </c>
      <c r="BF699" s="112" t="str">
        <f>VLOOKUP(Tabela2[[#This Row],[SIEMA]],Siema2025,28,FALSE)</f>
        <v>LoGFIT</v>
      </c>
      <c r="BG699" s="112"/>
      <c r="BH699" s="113" t="str">
        <f>VLOOKUP(Tabela2[[#This Row],[SIEMA]],Siema2025,29,FALSE)</f>
        <v/>
      </c>
      <c r="BI699" s="114" t="str">
        <f>VLOOKUP(Tabela2[[#This Row],[SIEMA]],Siema2025,107,FALSE)</f>
        <v>Não</v>
      </c>
      <c r="BJ699" s="109"/>
      <c r="BK699" s="106"/>
      <c r="BL699" s="143"/>
      <c r="BM699" s="110">
        <f ca="1">IF(Tabela2[[#This Row],[Data de atendimento do Ibama (considerar o primeiro documento/ação)]]="",_xlfn.DAYS(TODAY(),J699),_xlfn.DAYS(Tabela2[[#This Row],[Data de atendimento do Ibama (considerar o primeiro documento/ação)]],J699))</f>
        <v>288</v>
      </c>
      <c r="BN699" s="110" t="str">
        <f>IF(Tabela2[[#This Row],[Atendido pelo Ibama ("Não" ou "Sim")]]="Não","Preencher", IF(Tabela2[[#This Row],[Atendido pelo Ibama ("Não" ou "Sim")]]="Sim","NA",""))</f>
        <v/>
      </c>
      <c r="BO699" s="116"/>
      <c r="BP699" s="110" t="str">
        <f>IF(Tabela2[[#This Row],[Forma de atendimento (primeiro documento/ação)]]= "Outros (especificar)", "PREENCHER","NA")</f>
        <v>NA</v>
      </c>
      <c r="BQ699" s="108"/>
      <c r="BR699" s="110" t="str">
        <f>IF(Tabela2[[#This Row],[Equipe do Ibama foi a campo? Houve sobrevoo do Poseidon?]] = "Sim", "PREENCHER","NA")</f>
        <v>NA</v>
      </c>
      <c r="BS699" s="110" t="str">
        <f>IF(Tabela2[[#This Row],[Se sim, foi emitida Ordem de Emergência? (informações vinculada à coluna CK)]] = "Sim", "PREENCHER","NA")</f>
        <v>NA</v>
      </c>
      <c r="BT699" s="110" t="str">
        <f>IF(Tabela2[[#This Row],[Foi elaborado Relatório de Vistoria pelo Ibama? (informações vinculada à coluna CK)]] = "Sim", "PREENCHER","NA")</f>
        <v>NA</v>
      </c>
      <c r="BU699" s="110" t="str">
        <f>IF(Tabela2[[#This Row],[Houve envio de Informações Pós-acidente (preencher "não se aplica" quando de competência estadual/municipal)]] = "Sim", "PREENCHER","NA")</f>
        <v>NA</v>
      </c>
      <c r="BV699" s="110" t="str">
        <f>IF(Tabela2[[#This Row],[Houve avaliação das informações pós-acidente solicitadas/enviadas?]] = "Sim", "PREENCHER","NA")</f>
        <v>NA</v>
      </c>
      <c r="BW699" s="110" t="str">
        <f>IF(Tabela2[[#This Row],[O Ibama aguarda resposta da empresa/OEMA, etc?]] = "Sim", "PREENCHER","NA")</f>
        <v>NA</v>
      </c>
      <c r="BX699" s="108"/>
      <c r="BY699" s="143"/>
      <c r="BZ699" s="106" t="str">
        <f>IF(Tabela2[[#This Row],[Data do documento de encerramento]]="NA","NA",IF(Tabela2[[#This Row],[Data do documento de encerramento]]="","Pendente de conclusão/ encerramento",_xlfn.DAYS(Tabela2[[#This Row],[Data do documento de encerramento]],J699)))</f>
        <v>Pendente de conclusão/ encerramento</v>
      </c>
      <c r="CA699" s="109"/>
      <c r="CB699" s="109"/>
      <c r="CC699" s="109"/>
      <c r="CD699" s="109"/>
      <c r="CE699" s="109"/>
      <c r="CF699" s="109"/>
    </row>
    <row r="700" spans="1:84" ht="60.75" hidden="1">
      <c r="A700" s="172">
        <v>202510361222</v>
      </c>
      <c r="B700" s="120" t="s">
        <v>9714</v>
      </c>
      <c r="C700" s="110" t="str">
        <f>VLOOKUP(Tabela2[[#This Row],[SIEMA]],Siema2025,4,FALSE)</f>
        <v xml:space="preserve"> RJ</v>
      </c>
      <c r="D700" s="108" t="str">
        <f>VLOOKUP(Tabela2[[#This Row],[SIEMA]],Siema2025,3,FALSE)</f>
        <v xml:space="preserve">Niterói </v>
      </c>
      <c r="E700" s="108" t="s">
        <v>6240</v>
      </c>
      <c r="F700" s="108"/>
      <c r="G700" s="108" t="s">
        <v>9715</v>
      </c>
      <c r="H700" s="108" t="s">
        <v>9716</v>
      </c>
      <c r="I700" s="106" t="s">
        <v>7118</v>
      </c>
      <c r="J700" s="107">
        <f>VLOOKUP(Tabela2[[#This Row],[SIEMA]],Siema2025,2,FALSE)</f>
        <v>45932</v>
      </c>
      <c r="K700" s="107" t="str">
        <f>VLOOKUP(Tabela2[[#This Row],[SIEMA]],Siema2025,16,FALSE)</f>
        <v>Quinta</v>
      </c>
      <c r="L700" s="108" t="str">
        <f>IF(Tabela2[[#This Row],[Data]]="","Sem Informação",VLOOKUP(MONTH(Tabela2[[#This Row],[Data]]),'[1]Validação de dados'!$I$1:$J$13,2,0))</f>
        <v>Outubro</v>
      </c>
      <c r="M700" s="106">
        <f>YEAR(Tabela2[[#This Row],[Data]])</f>
        <v>2025</v>
      </c>
      <c r="N700" s="107" t="str">
        <f>VLOOKUP(Tabela2[[#This Row],[SIEMA]],Siema2025,17,FALSE)</f>
        <v>Matutino</v>
      </c>
      <c r="O700" s="107" t="str">
        <f>VLOOKUP(Tabela2[[#This Row],[SIEMA]],Siema2025,5,FALSE)</f>
        <v>Terminal/portos/ancoradouros/etc</v>
      </c>
      <c r="P700" s="106" t="str">
        <f>VLOOKUP(Tabela2[[#This Row],[SIEMA]],Siema2025,21,FALSE)</f>
        <v>Porto do Açu</v>
      </c>
      <c r="Q700" s="106" t="s">
        <v>7269</v>
      </c>
      <c r="R700" s="106" t="str">
        <f>VLOOKUP(Tabela2[[#This Row],[SIEMA]],Siema2025,10,FALSE)</f>
        <v>Óleo Hidráulico Shell Tellus</v>
      </c>
      <c r="S700" s="109" t="s">
        <v>541</v>
      </c>
      <c r="T700" s="106" t="str">
        <f>VLOOKUP(Tabela2[[#This Row],[SIEMA]],Siema2025,11,FALSE)</f>
        <v>0.01</v>
      </c>
      <c r="U700" s="106" t="str">
        <f>VLOOKUP(Tabela2[[#This Row],[SIEMA]],Siema2025,12,FALSE)</f>
        <v>M3</v>
      </c>
      <c r="V700" s="106" t="str">
        <f>IF(Q700="","",IF(ISNUMBER(Q700)=FALSE,"Não se aplica",IFERROR(VLOOKUP(Q700,Produtos!$A$1:$C$2319,3,FALSE),"Não Cadastrado")))</f>
        <v>Não se aplica</v>
      </c>
      <c r="W700" s="106"/>
      <c r="X700" s="115"/>
      <c r="Y700" s="111" t="str">
        <f>IF(W700="","", IF(W700="NC","", IF(W700="NE","", IF(W700="NA","",IFERROR(VLOOKUP(W700,Produtos!$A$1:$C$2319,2,FALSE),"Não Cadastrado")))))</f>
        <v/>
      </c>
      <c r="Z700" s="106"/>
      <c r="AA700" s="106"/>
      <c r="AB700" s="106" t="str">
        <f>IF(W700="","",IF(ISNUMBER(W700)=FALSE,"Não se aplica",IFERROR(VLOOKUP(W700,Produtos!$A$1:$C$2319,3,FALSE),"Não Cadastrado")))</f>
        <v/>
      </c>
      <c r="AC700" s="106"/>
      <c r="AD700" s="110"/>
      <c r="AE700" s="109" t="str">
        <f>IF(AC700="","", IF(AC700="NC","", IF(AC700="NE","", IF(AC700="NA","",IFERROR(VLOOKUP(AC700,Produtos!$A$1:$C$2319,2,FALSE),"Não Cadastrado")))))</f>
        <v/>
      </c>
      <c r="AF700" s="106"/>
      <c r="AG700" s="106"/>
      <c r="AH700" s="106" t="str">
        <f>IF(AC700="","",IF(ISNUMBER(AC700)=FALSE,"Não se aplica",IFERROR(VLOOKUP(AC700,Produtos!$A$1:$C$2319,3,FALSE),"Não Cadastrado")))</f>
        <v/>
      </c>
      <c r="AI700" s="106"/>
      <c r="AJ700" s="106" t="str">
        <f>VLOOKUP(Tabela2[[#This Row],[SIEMA]],Siema2025,26,FALSE)</f>
        <v/>
      </c>
      <c r="AK700" s="109" t="s">
        <v>7110</v>
      </c>
      <c r="AL700" s="109"/>
      <c r="AM700" s="109"/>
      <c r="AN700" s="110" t="str">
        <f>VLOOKUP(Tabela2[[#This Row],[SIEMA]],Siema2025,51,FALSE)</f>
        <v/>
      </c>
      <c r="AO700" s="110" t="str">
        <f>VLOOKUP(Tabela2[[#This Row],[SIEMA]],Siema2025,53,FALSE)</f>
        <v/>
      </c>
      <c r="AP700" s="110" t="str">
        <f>VLOOKUP(Tabela2[[#This Row],[SIEMA]],Siema2025,55,FALSE)</f>
        <v/>
      </c>
      <c r="AQ700" s="110" t="str">
        <f>VLOOKUP(Tabela2[[#This Row],[SIEMA]],Siema2025,57,FALSE)</f>
        <v/>
      </c>
      <c r="AR700" s="110" t="str">
        <f>VLOOKUP(Tabela2[[#This Row],[SIEMA]],Siema2025,59,FALSE)</f>
        <v/>
      </c>
      <c r="AS700" s="110" t="str">
        <f>VLOOKUP(Tabela2[[#This Row],[SIEMA]],Siema2025,61,FALSE)</f>
        <v>X</v>
      </c>
      <c r="AT700" s="110" t="str">
        <f>VLOOKUP(Tabela2[[#This Row],[SIEMA]],Siema2025,63,FALSE)</f>
        <v/>
      </c>
      <c r="AU700" s="110" t="str">
        <f>VLOOKUP(Tabela2[[#This Row],[SIEMA]],Siema2025,65,FALSE)</f>
        <v/>
      </c>
      <c r="AV700" s="110" t="str">
        <f>VLOOKUP(Tabela2[[#This Row],[SIEMA]],Siema2025,67,FALSE)</f>
        <v/>
      </c>
      <c r="AW700" s="110" t="str">
        <f>VLOOKUP(Tabela2[[#This Row],[SIEMA]],Siema2025,69,FALSE)</f>
        <v/>
      </c>
      <c r="AX700" s="110" t="str">
        <f>VLOOKUP(Tabela2[[#This Row],[SIEMA]],Siema2025,71,FALSE)</f>
        <v/>
      </c>
      <c r="AY700" s="110" t="str">
        <f>VLOOKUP(Tabela2[[#This Row],[SIEMA]],Siema2025,73,FALSE)</f>
        <v/>
      </c>
      <c r="AZ700" s="110" t="str">
        <f>VLOOKUP(Tabela2[[#This Row],[SIEMA]],Siema2025,75,FALSE)</f>
        <v/>
      </c>
      <c r="BA700" s="110" t="str">
        <f>VLOOKUP(Tabela2[[#This Row],[SIEMA]],Siema2025,77,FALSE)</f>
        <v/>
      </c>
      <c r="BB700" s="110"/>
      <c r="BC700" s="110"/>
      <c r="BD700" s="110" t="str">
        <f>VLOOKUP(Tabela2[[#This Row],[SIEMA]],Siema2025,82,FALSE)</f>
        <v/>
      </c>
      <c r="BE700" s="110" t="str">
        <f>VLOOKUP(Tabela2[[#This Row],[SIEMA]],Siema2025,81,FALSE)</f>
        <v/>
      </c>
      <c r="BF700" s="112" t="str">
        <f>VLOOKUP(Tabela2[[#This Row],[SIEMA]],Siema2025,28,FALSE)</f>
        <v>BRAM OFFSHORE Transportes Marítimos Ltda.</v>
      </c>
      <c r="BG700" s="112"/>
      <c r="BH700" s="113" t="str">
        <f>VLOOKUP(Tabela2[[#This Row],[SIEMA]],Siema2025,29,FALSE)</f>
        <v/>
      </c>
      <c r="BI700" s="114" t="str">
        <f>VLOOKUP(Tabela2[[#This Row],[SIEMA]],Siema2025,107,FALSE)</f>
        <v>Não</v>
      </c>
      <c r="BJ700" s="109" t="s">
        <v>7111</v>
      </c>
      <c r="BK700" s="106" t="s">
        <v>2696</v>
      </c>
      <c r="BL700" s="143">
        <v>45978</v>
      </c>
      <c r="BM700" s="110">
        <f ca="1">IF(Tabela2[[#This Row],[Data de atendimento do Ibama (considerar o primeiro documento/ação)]]="",_xlfn.DAYS(TODAY(),J700),_xlfn.DAYS(Tabela2[[#This Row],[Data de atendimento do Ibama (considerar o primeiro documento/ação)]],J700))</f>
        <v>46</v>
      </c>
      <c r="BN700" s="110" t="str">
        <f>IF(Tabela2[[#This Row],[Atendido pelo Ibama ("Não" ou "Sim")]]="Não","Preencher", IF(Tabela2[[#This Row],[Atendido pelo Ibama ("Não" ou "Sim")]]="Sim","NA",""))</f>
        <v>NA</v>
      </c>
      <c r="BO700" s="116" t="s">
        <v>7139</v>
      </c>
      <c r="BP700" s="110" t="str">
        <f>IF(Tabela2[[#This Row],[Forma de atendimento (primeiro documento/ação)]]= "Outros (especificar)", "PREENCHER","NA")</f>
        <v>NA</v>
      </c>
      <c r="BQ700" s="108" t="s">
        <v>123</v>
      </c>
      <c r="BR700" s="110" t="str">
        <f>IF(Tabela2[[#This Row],[Equipe do Ibama foi a campo? Houve sobrevoo do Poseidon?]] = "Sim", "PREENCHER","NA")</f>
        <v>NA</v>
      </c>
      <c r="BS700" s="110" t="s">
        <v>7118</v>
      </c>
      <c r="BT700" s="110" t="s">
        <v>637</v>
      </c>
      <c r="BU700" s="110" t="str">
        <f>IF(Tabela2[[#This Row],[Houve envio de Informações Pós-acidente (preencher "não se aplica" quando de competência estadual/municipal)]] = "Sim", "PREENCHER","NA")</f>
        <v>NA</v>
      </c>
      <c r="BV700" s="110" t="s">
        <v>2696</v>
      </c>
      <c r="BW700" s="110" t="s">
        <v>2696</v>
      </c>
      <c r="BX700" s="108" t="s">
        <v>7113</v>
      </c>
      <c r="BY700" s="143">
        <v>46111</v>
      </c>
      <c r="BZ700" s="106">
        <f>IF(Tabela2[[#This Row],[Data do documento de encerramento]]="NA","NA",IF(Tabela2[[#This Row],[Data do documento de encerramento]]="","Pendente de conclusão/ encerramento",_xlfn.DAYS(Tabela2[[#This Row],[Data do documento de encerramento]],J700)))</f>
        <v>179</v>
      </c>
      <c r="CA700" s="109" t="s">
        <v>9717</v>
      </c>
      <c r="CB700" s="109"/>
      <c r="CC700" s="109"/>
      <c r="CD700" s="109"/>
      <c r="CE700" s="109"/>
      <c r="CF700" s="109"/>
    </row>
    <row r="701" spans="1:84" ht="15" customHeight="1">
      <c r="A701" s="185">
        <v>202510650402</v>
      </c>
      <c r="B701" s="120" t="s">
        <v>9718</v>
      </c>
      <c r="C701" s="110" t="s">
        <v>672</v>
      </c>
      <c r="D701" s="108" t="s">
        <v>637</v>
      </c>
      <c r="E701" s="108" t="s">
        <v>8285</v>
      </c>
      <c r="F701" s="156" t="s">
        <v>9719</v>
      </c>
      <c r="G701" s="156" t="s">
        <v>9720</v>
      </c>
      <c r="H701" s="156" t="s">
        <v>9721</v>
      </c>
      <c r="I701" s="106" t="str">
        <f>VLOOKUP(Tabela2[[#This Row],[SIEMA]],Siema2025,19,FALSE)</f>
        <v>Santos</v>
      </c>
      <c r="J701" s="107">
        <f>VLOOKUP(Tabela2[[#This Row],[SIEMA]],Siema2025,2,FALSE)</f>
        <v>45932</v>
      </c>
      <c r="K701" s="107" t="str">
        <f>VLOOKUP(Tabela2[[#This Row],[SIEMA]],Siema2025,16,FALSE)</f>
        <v>Quinta</v>
      </c>
      <c r="L701" s="108" t="str">
        <f>IF(Tabela2[[#This Row],[Data]]="","Sem Informação",VLOOKUP(MONTH(Tabela2[[#This Row],[Data]]),'[1]Validação de dados'!$I$1:$J$13,2,0))</f>
        <v>Outubro</v>
      </c>
      <c r="M701" s="106">
        <f>YEAR(Tabela2[[#This Row],[Data]])</f>
        <v>2025</v>
      </c>
      <c r="N701" s="107" t="str">
        <f>VLOOKUP(Tabela2[[#This Row],[SIEMA]],Siema2025,17,FALSE)</f>
        <v>Noturno</v>
      </c>
      <c r="O701" s="107" t="s">
        <v>111</v>
      </c>
      <c r="P701" s="106" t="str">
        <f>VLOOKUP(Tabela2[[#This Row],[SIEMA]],Siema2025,21,FALSE)</f>
        <v>NS-62 (WEST AURIGA) em operação no poço 3-BRSA-1400A-SPS, Campo de Aram, Bacia de Santos</v>
      </c>
      <c r="Q701" s="106" t="s">
        <v>637</v>
      </c>
      <c r="R701" t="s">
        <v>7194</v>
      </c>
      <c r="S701" s="140" t="s">
        <v>7138</v>
      </c>
      <c r="T701" s="106">
        <v>0.06</v>
      </c>
      <c r="U701" s="106" t="s">
        <v>7109</v>
      </c>
      <c r="V701" s="106" t="str">
        <f>IF(Q701="","",IF(ISNUMBER(Q701)=FALSE,"Não se aplica",IFERROR(VLOOKUP(Q701,Produtos!$A$1:$C$2319,3,FALSE),"Não Cadastrado")))</f>
        <v>Não se aplica</v>
      </c>
      <c r="W701" s="106"/>
      <c r="X701" s="115"/>
      <c r="Y701" s="111" t="str">
        <f>IF(W701="","", IF(W701="NC","", IF(W701="NE","", IF(W701="NA","",IFERROR(VLOOKUP(W701,Produtos!$A$1:$C$2319,2,FALSE),"Não Cadastrado")))))</f>
        <v/>
      </c>
      <c r="Z701" s="106"/>
      <c r="AA701" s="106"/>
      <c r="AB701" s="106" t="str">
        <f>IF(W701="","",IF(ISNUMBER(W701)=FALSE,"Não se aplica",IFERROR(VLOOKUP(W701,Produtos!$A$1:$C$2319,3,FALSE),"Não Cadastrado")))</f>
        <v/>
      </c>
      <c r="AC701" s="136"/>
      <c r="AD701" s="136"/>
      <c r="AE701" s="109" t="str">
        <f>IF(AC701="","", IF(AC701="NC","", IF(AC701="NE","", IF(AC701="NA","",IFERROR(VLOOKUP(AC701,Produtos!$A$1:$C$2319,2,FALSE),"Não Cadastrado")))))</f>
        <v/>
      </c>
      <c r="AF701" s="136"/>
      <c r="AG701" s="106"/>
      <c r="AH701" s="106" t="str">
        <f>IF(AC701="","",IF(ISNUMBER(AC701)=FALSE,"Não se aplica",IFERROR(VLOOKUP(AC701,Produtos!$A$1:$C$2319,3,FALSE),"Não Cadastrado")))</f>
        <v/>
      </c>
      <c r="AI701" s="136"/>
      <c r="AJ701" s="106" t="str">
        <f>VLOOKUP(Tabela2[[#This Row],[SIEMA]],Siema2025,26,FALSE)</f>
        <v>Em Investigação.</v>
      </c>
      <c r="AK701" s="109" t="s">
        <v>7219</v>
      </c>
      <c r="AL701" s="109" t="s">
        <v>7271</v>
      </c>
      <c r="AM701" s="109"/>
      <c r="AN701" s="110" t="str">
        <f>VLOOKUP(Tabela2[[#This Row],[SIEMA]],Siema2025,51,FALSE)</f>
        <v/>
      </c>
      <c r="AO701" s="110" t="str">
        <f>VLOOKUP(Tabela2[[#This Row],[SIEMA]],Siema2025,53,FALSE)</f>
        <v/>
      </c>
      <c r="AP701" s="110" t="str">
        <f>VLOOKUP(Tabela2[[#This Row],[SIEMA]],Siema2025,55,FALSE)</f>
        <v/>
      </c>
      <c r="AQ701" s="110" t="str">
        <f>VLOOKUP(Tabela2[[#This Row],[SIEMA]],Siema2025,57,FALSE)</f>
        <v/>
      </c>
      <c r="AR701" s="110" t="str">
        <f>VLOOKUP(Tabela2[[#This Row],[SIEMA]],Siema2025,59,FALSE)</f>
        <v/>
      </c>
      <c r="AS701" s="110" t="str">
        <f>VLOOKUP(Tabela2[[#This Row],[SIEMA]],Siema2025,61,FALSE)</f>
        <v>X</v>
      </c>
      <c r="AT701" s="110" t="str">
        <f>VLOOKUP(Tabela2[[#This Row],[SIEMA]],Siema2025,63,FALSE)</f>
        <v/>
      </c>
      <c r="AU701" s="110" t="str">
        <f>VLOOKUP(Tabela2[[#This Row],[SIEMA]],Siema2025,65,FALSE)</f>
        <v/>
      </c>
      <c r="AV701" s="110" t="str">
        <f>VLOOKUP(Tabela2[[#This Row],[SIEMA]],Siema2025,67,FALSE)</f>
        <v/>
      </c>
      <c r="AW701" s="110" t="str">
        <f>VLOOKUP(Tabela2[[#This Row],[SIEMA]],Siema2025,69,FALSE)</f>
        <v/>
      </c>
      <c r="AX701" s="110" t="str">
        <f>VLOOKUP(Tabela2[[#This Row],[SIEMA]],Siema2025,71,FALSE)</f>
        <v/>
      </c>
      <c r="AY701" s="110" t="str">
        <f>VLOOKUP(Tabela2[[#This Row],[SIEMA]],Siema2025,73,FALSE)</f>
        <v/>
      </c>
      <c r="AZ701" s="110" t="str">
        <f>VLOOKUP(Tabela2[[#This Row],[SIEMA]],Siema2025,75,FALSE)</f>
        <v/>
      </c>
      <c r="BA701" s="110" t="str">
        <f>VLOOKUP(Tabela2[[#This Row],[SIEMA]],Siema2025,77,FALSE)</f>
        <v/>
      </c>
      <c r="BB701" s="110" t="str">
        <f>VLOOKUP(Tabela2[[#This Row],[SIEMA]],Siema2025,79,FALSE)</f>
        <v/>
      </c>
      <c r="BC701" s="110" t="str">
        <f>IF(Tabela2[[#This Row],[Outro(s) ]] = "X", "PREENCHER","NA")</f>
        <v>NA</v>
      </c>
      <c r="BD701" s="110" t="str">
        <f>VLOOKUP(Tabela2[[#This Row],[SIEMA]],Siema2025,82,FALSE)</f>
        <v/>
      </c>
      <c r="BE701" s="110" t="str">
        <f>VLOOKUP(Tabela2[[#This Row],[SIEMA]],Siema2025,81,FALSE)</f>
        <v/>
      </c>
      <c r="BF701" s="112" t="str">
        <f>VLOOKUP(Tabela2[[#This Row],[SIEMA]],Siema2025,28,FALSE)</f>
        <v>Petrobras</v>
      </c>
      <c r="BG701" s="136"/>
      <c r="BH701" s="113">
        <v>33000167000101</v>
      </c>
      <c r="BI701" s="114" t="str">
        <f>VLOOKUP(Tabela2[[#This Row],[SIEMA]],Siema2025,107,FALSE)</f>
        <v>Não</v>
      </c>
      <c r="BJ701" s="109" t="s">
        <v>7097</v>
      </c>
      <c r="BK701" s="106" t="s">
        <v>2696</v>
      </c>
      <c r="BL701" s="171">
        <v>45947</v>
      </c>
      <c r="BM701" s="110">
        <f ca="1">IF(Tabela2[[#This Row],[Data de atendimento do Ibama (considerar o primeiro documento/ação)]]="",_xlfn.DAYS(TODAY(),J701),_xlfn.DAYS(Tabela2[[#This Row],[Data de atendimento do Ibama (considerar o primeiro documento/ação)]],J701))</f>
        <v>15</v>
      </c>
      <c r="BN701" s="110" t="str">
        <f>IF(Tabela2[[#This Row],[Atendido pelo Ibama ("Não" ou "Sim")]]="Não","Preencher", IF(Tabela2[[#This Row],[Atendido pelo Ibama ("Não" ou "Sim")]]="Sim","NA",""))</f>
        <v>NA</v>
      </c>
      <c r="BO701" s="116" t="s">
        <v>7098</v>
      </c>
      <c r="BP701" s="110" t="str">
        <f>IF(Tabela2[[#This Row],[Forma de atendimento (primeiro documento/ação)]]= "Outros (especificar)", "PREENCHER","NA")</f>
        <v>NA</v>
      </c>
      <c r="BQ701" s="108" t="s">
        <v>123</v>
      </c>
      <c r="BR701" s="110" t="str">
        <f>IF(Tabela2[[#This Row],[Equipe do Ibama foi a campo? Houve sobrevoo do Poseidon?]] = "Sim", "PREENCHER","NA")</f>
        <v>NA</v>
      </c>
      <c r="BS701" s="110" t="str">
        <f>IF(Tabela2[[#This Row],[Se sim, foi emitida Ordem de Emergência? (informações vinculada à coluna CK)]] = "Sim", "PREENCHER","NA")</f>
        <v>NA</v>
      </c>
      <c r="BT701" s="110" t="s">
        <v>7099</v>
      </c>
      <c r="BU701" s="110" t="s">
        <v>123</v>
      </c>
      <c r="BV701" s="110" t="s">
        <v>123</v>
      </c>
      <c r="BW701" s="110" t="s">
        <v>123</v>
      </c>
      <c r="BX701" s="108" t="s">
        <v>7119</v>
      </c>
      <c r="BY701" s="156"/>
      <c r="BZ701" s="106" t="str">
        <f>IF(Tabela2[[#This Row],[Data do documento de encerramento]]="NA","NA",IF(Tabela2[[#This Row],[Data do documento de encerramento]]="","Pendente de conclusão/ encerramento",_xlfn.DAYS(Tabela2[[#This Row],[Data do documento de encerramento]],J701)))</f>
        <v>Pendente de conclusão/ encerramento</v>
      </c>
      <c r="CA701" s="109"/>
      <c r="CB701" s="109" t="s">
        <v>7242</v>
      </c>
      <c r="CC701" s="292" t="s">
        <v>7196</v>
      </c>
      <c r="CD701" s="109" t="s">
        <v>123</v>
      </c>
      <c r="CE701" s="109" t="s">
        <v>123</v>
      </c>
      <c r="CF701" s="109" t="s">
        <v>7243</v>
      </c>
    </row>
    <row r="702" spans="1:84" hidden="1">
      <c r="A702" s="172">
        <v>202510739648</v>
      </c>
      <c r="B702" s="120" t="s">
        <v>9722</v>
      </c>
      <c r="C702" s="110" t="str">
        <f>VLOOKUP(Tabela2[[#This Row],[SIEMA]],Siema2025,4,FALSE)</f>
        <v xml:space="preserve"> MG</v>
      </c>
      <c r="D702" s="108" t="str">
        <f>VLOOKUP(Tabela2[[#This Row],[SIEMA]],Siema2025,3,FALSE)</f>
        <v xml:space="preserve">Ouro Preto </v>
      </c>
      <c r="E702" s="108" t="str">
        <f>VLOOKUP(Tabela2[[#This Row],[SIEMA]],Siema2025,20,FALSE)</f>
        <v>Rodovia dos Inconfidentes , km 80, Cachoeira do Campo</v>
      </c>
      <c r="F702" s="156" t="s">
        <v>9723</v>
      </c>
      <c r="G702" s="108"/>
      <c r="H702" s="108"/>
      <c r="I702" s="106" t="str">
        <f>VLOOKUP(Tabela2[[#This Row],[SIEMA]],Siema2025,19,FALSE)</f>
        <v/>
      </c>
      <c r="J702" s="107">
        <f>VLOOKUP(Tabela2[[#This Row],[SIEMA]],Siema2025,2,FALSE)</f>
        <v>45932</v>
      </c>
      <c r="K702" s="107" t="str">
        <f>VLOOKUP(Tabela2[[#This Row],[SIEMA]],Siema2025,16,FALSE)</f>
        <v>Quinta</v>
      </c>
      <c r="L702" s="108" t="s">
        <v>9724</v>
      </c>
      <c r="M702" s="106">
        <v>2024</v>
      </c>
      <c r="N702" s="107" t="str">
        <f>VLOOKUP(Tabela2[[#This Row],[SIEMA]],Siema2025,17,FALSE)</f>
        <v>Vespertino</v>
      </c>
      <c r="O702" s="107" t="str">
        <f>VLOOKUP(Tabela2[[#This Row],[SIEMA]],Siema2025,5,FALSE)</f>
        <v>Outro(s)</v>
      </c>
      <c r="P702" s="106" t="str">
        <f>VLOOKUP(Tabela2[[#This Row],[SIEMA]],Siema2025,21,FALSE)</f>
        <v>Outros - mineração</v>
      </c>
      <c r="Q702" s="106" t="str">
        <f>VLOOKUP(Tabela2[[#This Row],[SIEMA]],Siema2025,7,FALSE)</f>
        <v/>
      </c>
      <c r="R702" s="106" t="str">
        <f>VLOOKUP(Tabela2[[#This Row],[SIEMA]],Siema2025,10,FALSE)</f>
        <v>Fragmentos de rocha e terra.</v>
      </c>
      <c r="S702" s="109" t="str">
        <f>IF(Q702="","", IF(Q702="NC","", IF(Q702="NE","", IF(Q702="NA","",IFERROR(VLOOKUP(Q702,[1]Produtos!$A$1:$C$2319,2,FALSE),"Não Cadastrado")))))</f>
        <v/>
      </c>
      <c r="T702" s="106" t="str">
        <f>VLOOKUP(Tabela2[[#This Row],[SIEMA]],Siema2025,11,FALSE)</f>
        <v/>
      </c>
      <c r="U702" s="106" t="str">
        <f>VLOOKUP(Tabela2[[#This Row],[SIEMA]],Siema2025,12,FALSE)</f>
        <v/>
      </c>
      <c r="V702" s="106" t="str">
        <f>IF(Q702="","",IF(ISNUMBER(Q702)=FALSE,"Não se aplica",IFERROR(VLOOKUP(Q702,Produtos!$A$1:$C$2319,3,FALSE),"Não Cadastrado")))</f>
        <v/>
      </c>
      <c r="W702" s="106" t="str">
        <f>VLOOKUP(Tabela2[[#This Row],[SIEMA]],Siema2025,10,FALSE)</f>
        <v>Fragmentos de rocha e terra.</v>
      </c>
      <c r="X702" s="115" t="str">
        <f>IF(Tabela2[[#This Row],[Origem do acidente]] = "Plataforma", "PREENCHER","NA")</f>
        <v>NA</v>
      </c>
      <c r="Y702" s="111" t="str">
        <f>IF(W702="","", IF(W702="NC","", IF(W702="NE","", IF(W702="NA","",IFERROR(VLOOKUP(W702,Produtos!$A$1:$C$2319,2,FALSE),"Não Cadastrado")))))</f>
        <v>Não Cadastrado</v>
      </c>
      <c r="Z702" s="106" t="str">
        <f>VLOOKUP(Tabela2[[#This Row],[SIEMA]],Siema2025,11,FALSE)</f>
        <v/>
      </c>
      <c r="AA702" s="106" t="str">
        <f>VLOOKUP(Tabela2[[#This Row],[SIEMA]],Siema2025,12,FALSE)</f>
        <v/>
      </c>
      <c r="AB702" s="106" t="str">
        <f>IF(W702="","",IF(ISNUMBER(W702)=FALSE,"Não se aplica",IFERROR(VLOOKUP(W702,Produtos!$A$1:$C$2319,3,FALSE),"Não Cadastrado")))</f>
        <v>Não se aplica</v>
      </c>
      <c r="AC702" s="106"/>
      <c r="AD702" s="110" t="str">
        <f>IF(Tabela2[[#This Row],[Origem do acidente]] = "Plataforma", "PREENCHER","NA")</f>
        <v>NA</v>
      </c>
      <c r="AE702" s="109" t="str">
        <f>IF(AC702="","", IF(AC702="NC","", IF(AC702="NE","", IF(AC702="NA","",IFERROR(VLOOKUP(AC702,Produtos!$A$1:$C$2319,2,FALSE),"Não Cadastrado")))))</f>
        <v/>
      </c>
      <c r="AF702" s="106"/>
      <c r="AG702" s="106"/>
      <c r="AH702" s="106" t="str">
        <f>IF(AC702="","",IF(ISNUMBER(AC702)=FALSE,"Não se aplica",IFERROR(VLOOKUP(AC702,Produtos!$A$1:$C$2319,3,FALSE),"Não Cadastrado")))</f>
        <v/>
      </c>
      <c r="AI702" s="106"/>
      <c r="AJ702" s="106" t="str">
        <f>VLOOKUP(Tabela2[[#This Row],[SIEMA]],Siema2025,26,FALSE)</f>
        <v>Durante desmonte de rocha</v>
      </c>
      <c r="AK702" s="109"/>
      <c r="AL702" s="109"/>
      <c r="AM702" s="109"/>
      <c r="AN702" s="110" t="str">
        <f>VLOOKUP(Tabela2[[#This Row],[SIEMA]],Siema2025,51,FALSE)</f>
        <v/>
      </c>
      <c r="AO702" s="110" t="str">
        <f>VLOOKUP(Tabela2[[#This Row],[SIEMA]],Siema2025,53,FALSE)</f>
        <v/>
      </c>
      <c r="AP702" s="110" t="str">
        <f>VLOOKUP(Tabela2[[#This Row],[SIEMA]],Siema2025,55,FALSE)</f>
        <v/>
      </c>
      <c r="AQ702" s="110" t="str">
        <f>VLOOKUP(Tabela2[[#This Row],[SIEMA]],Siema2025,57,FALSE)</f>
        <v>X</v>
      </c>
      <c r="AR702" s="110" t="str">
        <f>VLOOKUP(Tabela2[[#This Row],[SIEMA]],Siema2025,59,FALSE)</f>
        <v/>
      </c>
      <c r="AS702" s="110" t="str">
        <f>VLOOKUP(Tabela2[[#This Row],[SIEMA]],Siema2025,61,FALSE)</f>
        <v/>
      </c>
      <c r="AT702" s="110" t="str">
        <f>VLOOKUP(Tabela2[[#This Row],[SIEMA]],Siema2025,63,FALSE)</f>
        <v/>
      </c>
      <c r="AU702" s="110" t="str">
        <f>VLOOKUP(Tabela2[[#This Row],[SIEMA]],Siema2025,65,FALSE)</f>
        <v/>
      </c>
      <c r="AV702" s="110" t="str">
        <f>VLOOKUP(Tabela2[[#This Row],[SIEMA]],Siema2025,67,FALSE)</f>
        <v/>
      </c>
      <c r="AW702" s="110" t="str">
        <f>VLOOKUP(Tabela2[[#This Row],[SIEMA]],Siema2025,69,FALSE)</f>
        <v/>
      </c>
      <c r="AX702" s="110" t="str">
        <f>VLOOKUP(Tabela2[[#This Row],[SIEMA]],Siema2025,71,FALSE)</f>
        <v/>
      </c>
      <c r="AY702" s="110" t="str">
        <f>VLOOKUP(Tabela2[[#This Row],[SIEMA]],Siema2025,73,FALSE)</f>
        <v/>
      </c>
      <c r="AZ702" s="110" t="str">
        <f>VLOOKUP(Tabela2[[#This Row],[SIEMA]],Siema2025,75,FALSE)</f>
        <v/>
      </c>
      <c r="BA702" s="110" t="str">
        <f>VLOOKUP(Tabela2[[#This Row],[SIEMA]],Siema2025,77,FALSE)</f>
        <v/>
      </c>
      <c r="BB702" s="110" t="str">
        <f>VLOOKUP(Tabela2[[#This Row],[SIEMA]],Siema2025,79,FALSE)</f>
        <v/>
      </c>
      <c r="BC702" s="110" t="str">
        <f>IF(Tabela2[[#This Row],[Outro(s) ]] = "X", "PREENCHER","NA")</f>
        <v>NA</v>
      </c>
      <c r="BD702" s="110" t="str">
        <f>VLOOKUP(Tabela2[[#This Row],[SIEMA]],Siema2025,82,FALSE)</f>
        <v/>
      </c>
      <c r="BE702" s="110" t="str">
        <f>VLOOKUP(Tabela2[[#This Row],[SIEMA]],Siema2025,81,FALSE)</f>
        <v/>
      </c>
      <c r="BF702" s="112" t="str">
        <f>VLOOKUP(Tabela2[[#This Row],[SIEMA]],Siema2025,28,FALSE)</f>
        <v/>
      </c>
      <c r="BG702" s="112"/>
      <c r="BH702" s="113" t="str">
        <f>VLOOKUP(Tabela2[[#This Row],[SIEMA]],Siema2025,29,FALSE)</f>
        <v/>
      </c>
      <c r="BI702" s="114" t="str">
        <f>VLOOKUP(Tabela2[[#This Row],[SIEMA]],Siema2025,107,FALSE)</f>
        <v>Não</v>
      </c>
      <c r="BJ702" s="109"/>
      <c r="BK702" s="106"/>
      <c r="BL702" s="171"/>
      <c r="BM702" s="110">
        <f ca="1">IF(Tabela2[[#This Row],[Data de atendimento do Ibama (considerar o primeiro documento/ação)]]="",_xlfn.DAYS(TODAY(),J702),_xlfn.DAYS(Tabela2[[#This Row],[Data de atendimento do Ibama (considerar o primeiro documento/ação)]],J702))</f>
        <v>288</v>
      </c>
      <c r="BN702" s="110" t="str">
        <f>IF(Tabela2[[#This Row],[Atendido pelo Ibama ("Não" ou "Sim")]]="Não","Preencher", IF(Tabela2[[#This Row],[Atendido pelo Ibama ("Não" ou "Sim")]]="Sim","NA",""))</f>
        <v/>
      </c>
      <c r="BO702" s="116"/>
      <c r="BP702" s="110" t="str">
        <f>IF(Tabela2[[#This Row],[Forma de atendimento (primeiro documento/ação)]]= "Outros (especificar)", "PREENCHER","NA")</f>
        <v>NA</v>
      </c>
      <c r="BQ702" s="108"/>
      <c r="BR702" s="110" t="str">
        <f>IF(Tabela2[[#This Row],[Equipe do Ibama foi a campo? Houve sobrevoo do Poseidon?]] = "Sim", "PREENCHER","NA")</f>
        <v>NA</v>
      </c>
      <c r="BS702" s="110" t="str">
        <f>IF(Tabela2[[#This Row],[Se sim, foi emitida Ordem de Emergência? (informações vinculada à coluna CK)]] = "Sim", "PREENCHER","NA")</f>
        <v>NA</v>
      </c>
      <c r="BT702" s="110" t="str">
        <f>IF(Tabela2[[#This Row],[Foi elaborado Relatório de Vistoria pelo Ibama? (informações vinculada à coluna CK)]] = "Sim", "PREENCHER","NA")</f>
        <v>NA</v>
      </c>
      <c r="BU702" s="110" t="str">
        <f>IF(Tabela2[[#This Row],[Houve envio de Informações Pós-acidente (preencher "não se aplica" quando de competência estadual/municipal)]] = "Sim", "PREENCHER","NA")</f>
        <v>NA</v>
      </c>
      <c r="BV702" s="110" t="str">
        <f>IF(Tabela2[[#This Row],[Houve avaliação das informações pós-acidente solicitadas/enviadas?]] = "Sim", "PREENCHER","NA")</f>
        <v>NA</v>
      </c>
      <c r="BW702" s="110" t="str">
        <f>IF(Tabela2[[#This Row],[O Ibama aguarda resposta da empresa/OEMA, etc?]] = "Sim", "PREENCHER","NA")</f>
        <v>NA</v>
      </c>
      <c r="BX702" s="108"/>
      <c r="BY702" s="171"/>
      <c r="BZ702" s="106" t="str">
        <f>IF(Tabela2[[#This Row],[Data do documento de encerramento]]="NA","NA",IF(Tabela2[[#This Row],[Data do documento de encerramento]]="","Pendente de conclusão/ encerramento",_xlfn.DAYS(Tabela2[[#This Row],[Data do documento de encerramento]],J702)))</f>
        <v>Pendente de conclusão/ encerramento</v>
      </c>
      <c r="CA702" s="140"/>
      <c r="CB702" s="109"/>
      <c r="CC702" s="109"/>
      <c r="CD702" s="109"/>
      <c r="CE702" s="109"/>
      <c r="CF702" s="109"/>
    </row>
    <row r="703" spans="1:84" ht="30.75">
      <c r="A703" s="172">
        <v>202510925231</v>
      </c>
      <c r="B703" s="173" t="s">
        <v>9725</v>
      </c>
      <c r="C703" s="110" t="s">
        <v>7133</v>
      </c>
      <c r="D703" s="108" t="s">
        <v>637</v>
      </c>
      <c r="E703" s="282" t="s">
        <v>9726</v>
      </c>
      <c r="F703" s="108"/>
      <c r="G703" s="282" t="s">
        <v>9727</v>
      </c>
      <c r="H703" s="282" t="s">
        <v>9728</v>
      </c>
      <c r="I703" s="106" t="str">
        <f>VLOOKUP(Tabela2[[#This Row],[SIEMA]],Siema2025,19,FALSE)</f>
        <v>Campos</v>
      </c>
      <c r="J703" s="107">
        <f>VLOOKUP(Tabela2[[#This Row],[SIEMA]],Siema2025,2,FALSE)</f>
        <v>45933</v>
      </c>
      <c r="K703" s="107" t="str">
        <f>VLOOKUP(Tabela2[[#This Row],[SIEMA]],Siema2025,16,FALSE)</f>
        <v>Sexta</v>
      </c>
      <c r="L703" s="108" t="str">
        <f>IF(Tabela2[[#This Row],[Data]]="","Sem Informação",VLOOKUP(MONTH(Tabela2[[#This Row],[Data]]),'[1]Validação de dados'!$I$1:$J$13,2,0))</f>
        <v>Outubro</v>
      </c>
      <c r="M703" s="106">
        <f>YEAR(Tabela2[[#This Row],[Data]])</f>
        <v>2025</v>
      </c>
      <c r="N703" s="107" t="str">
        <f>VLOOKUP(Tabela2[[#This Row],[SIEMA]],Siema2025,17,FALSE)</f>
        <v>Vespertino</v>
      </c>
      <c r="O703" s="107" t="str">
        <f>VLOOKUP(Tabela2[[#This Row],[SIEMA]],Siema2025,5,FALSE)</f>
        <v>Plataforma</v>
      </c>
      <c r="P703" s="106" t="str">
        <f>VLOOKUP(Tabela2[[#This Row],[SIEMA]],Siema2025,21,FALSE)</f>
        <v/>
      </c>
      <c r="Q703" s="106">
        <v>1202</v>
      </c>
      <c r="R703" s="106" t="s">
        <v>252</v>
      </c>
      <c r="S703" s="109" t="s">
        <v>252</v>
      </c>
      <c r="T703" s="282">
        <v>2.24E-2</v>
      </c>
      <c r="U703" s="106" t="s">
        <v>7109</v>
      </c>
      <c r="V703" s="106">
        <f>IF(Q703="","",IF(ISNUMBER(Q703)=FALSE,"Não se aplica",IFERROR(VLOOKUP(Q703,Produtos!$A$1:$C$2319,3,FALSE),"Não Cadastrado")))</f>
        <v>3</v>
      </c>
      <c r="W703" s="106" t="str">
        <f>VLOOKUP(Tabela2[[#This Row],[SIEMA]],Siema2025,10,FALSE)</f>
        <v/>
      </c>
      <c r="X703" s="115"/>
      <c r="Y703" s="111" t="str">
        <f>IF(W703="","", IF(W703="NC","", IF(W703="NE","", IF(W703="NA","",IFERROR(VLOOKUP(W703,Produtos!$A$1:$C$2319,2,FALSE),"Não Cadastrado")))))</f>
        <v/>
      </c>
      <c r="Z703" s="106" t="str">
        <f>VLOOKUP(Tabela2[[#This Row],[SIEMA]],Siema2025,11,FALSE)</f>
        <v xml:space="preserve"> </v>
      </c>
      <c r="AA703" s="106" t="str">
        <f>VLOOKUP(Tabela2[[#This Row],[SIEMA]],Siema2025,12,FALSE)</f>
        <v xml:space="preserve"> </v>
      </c>
      <c r="AB703" s="106" t="str">
        <f>IF(W703="","",IF(ISNUMBER(W703)=FALSE,"Não se aplica",IFERROR(VLOOKUP(W703,Produtos!$A$1:$C$2319,3,FALSE),"Não Cadastrado")))</f>
        <v/>
      </c>
      <c r="AC703" s="106"/>
      <c r="AD703" s="110"/>
      <c r="AE703" s="109" t="str">
        <f>IF(AC703="","", IF(AC703="NC","", IF(AC703="NE","", IF(AC703="NA","",IFERROR(VLOOKUP(AC703,Produtos!$A$1:$C$2319,2,FALSE),"Não Cadastrado")))))</f>
        <v/>
      </c>
      <c r="AF703" s="106"/>
      <c r="AG703" s="106"/>
      <c r="AH703" s="106" t="str">
        <f>IF(AC703="","",IF(ISNUMBER(AC703)=FALSE,"Não se aplica",IFERROR(VLOOKUP(AC703,Produtos!$A$1:$C$2319,3,FALSE),"Não Cadastrado")))</f>
        <v/>
      </c>
      <c r="AI703" s="106"/>
      <c r="AJ703" s="106" t="str">
        <f>VLOOKUP(Tabela2[[#This Row],[SIEMA]],Siema2025,26,FALSE)</f>
        <v>Em investigação</v>
      </c>
      <c r="AK703" s="109" t="s">
        <v>7356</v>
      </c>
      <c r="AL703" s="109"/>
      <c r="AM703" s="109"/>
      <c r="AN703" s="110" t="str">
        <f>VLOOKUP(Tabela2[[#This Row],[SIEMA]],Siema2025,51,FALSE)</f>
        <v/>
      </c>
      <c r="AO703" s="110" t="str">
        <f>VLOOKUP(Tabela2[[#This Row],[SIEMA]],Siema2025,53,FALSE)</f>
        <v/>
      </c>
      <c r="AP703" s="110" t="str">
        <f>VLOOKUP(Tabela2[[#This Row],[SIEMA]],Siema2025,55,FALSE)</f>
        <v/>
      </c>
      <c r="AQ703" s="110" t="str">
        <f>VLOOKUP(Tabela2[[#This Row],[SIEMA]],Siema2025,57,FALSE)</f>
        <v/>
      </c>
      <c r="AR703" s="110" t="str">
        <f>VLOOKUP(Tabela2[[#This Row],[SIEMA]],Siema2025,59,FALSE)</f>
        <v/>
      </c>
      <c r="AS703" s="110" t="str">
        <f>VLOOKUP(Tabela2[[#This Row],[SIEMA]],Siema2025,61,FALSE)</f>
        <v>X</v>
      </c>
      <c r="AT703" s="110" t="str">
        <f>VLOOKUP(Tabela2[[#This Row],[SIEMA]],Siema2025,63,FALSE)</f>
        <v/>
      </c>
      <c r="AU703" s="110" t="str">
        <f>VLOOKUP(Tabela2[[#This Row],[SIEMA]],Siema2025,65,FALSE)</f>
        <v/>
      </c>
      <c r="AV703" s="110" t="str">
        <f>VLOOKUP(Tabela2[[#This Row],[SIEMA]],Siema2025,67,FALSE)</f>
        <v/>
      </c>
      <c r="AW703" s="110" t="str">
        <f>VLOOKUP(Tabela2[[#This Row],[SIEMA]],Siema2025,69,FALSE)</f>
        <v/>
      </c>
      <c r="AX703" s="110" t="str">
        <f>VLOOKUP(Tabela2[[#This Row],[SIEMA]],Siema2025,71,FALSE)</f>
        <v/>
      </c>
      <c r="AY703" s="110" t="str">
        <f>VLOOKUP(Tabela2[[#This Row],[SIEMA]],Siema2025,73,FALSE)</f>
        <v/>
      </c>
      <c r="AZ703" s="110" t="str">
        <f>VLOOKUP(Tabela2[[#This Row],[SIEMA]],Siema2025,75,FALSE)</f>
        <v/>
      </c>
      <c r="BA703" s="110" t="str">
        <f>VLOOKUP(Tabela2[[#This Row],[SIEMA]],Siema2025,77,FALSE)</f>
        <v/>
      </c>
      <c r="BB703" s="110" t="str">
        <f>VLOOKUP(Tabela2[[#This Row],[SIEMA]],Siema2025,79,FALSE)</f>
        <v/>
      </c>
      <c r="BC703" s="110" t="str">
        <f>IF(Tabela2[[#This Row],[Outro(s) ]] = "X", "PREENCHER","NA")</f>
        <v>NA</v>
      </c>
      <c r="BD703" s="110" t="str">
        <f>VLOOKUP(Tabela2[[#This Row],[SIEMA]],Siema2025,82,FALSE)</f>
        <v/>
      </c>
      <c r="BE703" s="110" t="str">
        <f>VLOOKUP(Tabela2[[#This Row],[SIEMA]],Siema2025,81,FALSE)</f>
        <v/>
      </c>
      <c r="BF703" s="112" t="str">
        <f>VLOOKUP(Tabela2[[#This Row],[SIEMA]],Siema2025,28,FALSE)</f>
        <v>PERENCO PETRÓLEO E GÁS DO BRASIL LTDA.</v>
      </c>
      <c r="BG703" s="112"/>
      <c r="BH703" s="113" t="str">
        <f>VLOOKUP(Tabela2[[#This Row],[SIEMA]],Siema2025,29,FALSE)</f>
        <v>09309027000135</v>
      </c>
      <c r="BI703" s="114" t="s">
        <v>2696</v>
      </c>
      <c r="BJ703" s="109" t="s">
        <v>7097</v>
      </c>
      <c r="BK703" s="106" t="s">
        <v>2696</v>
      </c>
      <c r="BL703" s="143">
        <v>45944</v>
      </c>
      <c r="BM703" s="110">
        <f ca="1">IF(Tabela2[[#This Row],[Data de atendimento do Ibama (considerar o primeiro documento/ação)]]="",_xlfn.DAYS(TODAY(),J703),_xlfn.DAYS(Tabela2[[#This Row],[Data de atendimento do Ibama (considerar o primeiro documento/ação)]],J703))</f>
        <v>11</v>
      </c>
      <c r="BN703" s="110" t="str">
        <f>IF(Tabela2[[#This Row],[Atendido pelo Ibama ("Não" ou "Sim")]]="Não","Preencher", IF(Tabela2[[#This Row],[Atendido pelo Ibama ("Não" ou "Sim")]]="Sim","NA",""))</f>
        <v>NA</v>
      </c>
      <c r="BO703" s="116" t="s">
        <v>7139</v>
      </c>
      <c r="BP703" s="110" t="str">
        <f>IF(Tabela2[[#This Row],[Forma de atendimento (primeiro documento/ação)]]= "Outros (especificar)", "PREENCHER","NA")</f>
        <v>NA</v>
      </c>
      <c r="BQ703" s="108" t="s">
        <v>123</v>
      </c>
      <c r="BR703" s="110" t="str">
        <f>IF(Tabela2[[#This Row],[Equipe do Ibama foi a campo? Houve sobrevoo do Poseidon?]] = "Sim", "PREENCHER","NA")</f>
        <v>NA</v>
      </c>
      <c r="BS703" s="110" t="str">
        <f>IF(Tabela2[[#This Row],[Se sim, foi emitida Ordem de Emergência? (informações vinculada à coluna CK)]] = "Sim", "PREENCHER","NA")</f>
        <v>NA</v>
      </c>
      <c r="BT703" s="110" t="s">
        <v>7099</v>
      </c>
      <c r="BU703" s="110" t="s">
        <v>2696</v>
      </c>
      <c r="BV703" s="110" t="s">
        <v>123</v>
      </c>
      <c r="BW703" s="110" t="s">
        <v>123</v>
      </c>
      <c r="BX703" s="108"/>
      <c r="BY703" s="108"/>
      <c r="BZ703" s="106" t="str">
        <f>IF(Tabela2[[#This Row],[Data do documento de encerramento]]="NA","NA",IF(Tabela2[[#This Row],[Data do documento de encerramento]]="","Pendente de conclusão/ encerramento",_xlfn.DAYS(Tabela2[[#This Row],[Data do documento de encerramento]],J703)))</f>
        <v>Pendente de conclusão/ encerramento</v>
      </c>
      <c r="CA703" s="109"/>
      <c r="CB703" s="109"/>
      <c r="CC703" s="292" t="s">
        <v>8241</v>
      </c>
      <c r="CD703" s="109" t="s">
        <v>7426</v>
      </c>
      <c r="CE703" s="109" t="s">
        <v>2696</v>
      </c>
      <c r="CF703" s="109" t="s">
        <v>7147</v>
      </c>
    </row>
    <row r="704" spans="1:84" ht="60.75">
      <c r="A704" s="185">
        <v>202510646815</v>
      </c>
      <c r="B704" s="174" t="s">
        <v>9729</v>
      </c>
      <c r="C704" s="110" t="s">
        <v>672</v>
      </c>
      <c r="D704" s="108" t="s">
        <v>637</v>
      </c>
      <c r="E704" s="108" t="s">
        <v>9730</v>
      </c>
      <c r="F704" s="108"/>
      <c r="G704" s="108" t="s">
        <v>9731</v>
      </c>
      <c r="H704" s="108" t="s">
        <v>9732</v>
      </c>
      <c r="I704" s="106" t="str">
        <f>VLOOKUP(Tabela2[[#This Row],[SIEMA]],Siema2025,19,FALSE)</f>
        <v>Santos</v>
      </c>
      <c r="J704" s="107">
        <f>VLOOKUP(Tabela2[[#This Row],[SIEMA]],Siema2025,2,FALSE)</f>
        <v>45934</v>
      </c>
      <c r="K704" s="107" t="str">
        <f>VLOOKUP(Tabela2[[#This Row],[SIEMA]],Siema2025,16,FALSE)</f>
        <v>Sábado</v>
      </c>
      <c r="L704" s="108" t="str">
        <f>IF(Tabela2[[#This Row],[Data]]="","Sem Informação",VLOOKUP(MONTH(Tabela2[[#This Row],[Data]]),'[1]Validação de dados'!$I$1:$J$13,2,0))</f>
        <v>Outubro</v>
      </c>
      <c r="M704" s="106">
        <f>YEAR(Tabela2[[#This Row],[Data]])</f>
        <v>2025</v>
      </c>
      <c r="N704" s="107" t="str">
        <f>VLOOKUP(Tabela2[[#This Row],[SIEMA]],Siema2025,17,FALSE)</f>
        <v>Vespertino</v>
      </c>
      <c r="O704" s="107" t="str">
        <f>VLOOKUP(Tabela2[[#This Row],[SIEMA]],Siema2025,5,FALSE)</f>
        <v>Plataforma</v>
      </c>
      <c r="P704" s="106" t="str">
        <f>VLOOKUP(Tabela2[[#This Row],[SIEMA]],Siema2025,21,FALSE)</f>
        <v>FPSO CIDADE DE MARICÁ</v>
      </c>
      <c r="Q704" s="106">
        <v>1267</v>
      </c>
      <c r="R704" s="106" t="s">
        <v>2043</v>
      </c>
      <c r="S704" s="109" t="str">
        <f>IF(Q704="","", IF(Q704="NC","", IF(Q704="NE","", IF(Q704="NA","",IFERROR(VLOOKUP(Q704,[1]Produtos!$A$1:$C$2319,2,FALSE),"Não Cadastrado")))))</f>
        <v>PETRÓLEO CRU</v>
      </c>
      <c r="T704" s="106">
        <v>5.9999999999999995E-4</v>
      </c>
      <c r="U704" s="106" t="s">
        <v>7109</v>
      </c>
      <c r="V704" s="106">
        <f>IF(Q704="","",IF(ISNUMBER(Q704)=FALSE,"Não se aplica",IFERROR(VLOOKUP(Q704,Produtos!$A$1:$C$2319,3,FALSE),"Não Cadastrado")))</f>
        <v>3</v>
      </c>
      <c r="W704" s="106"/>
      <c r="X704" s="115"/>
      <c r="Y704" s="111"/>
      <c r="Z704" s="106"/>
      <c r="AA704" s="106"/>
      <c r="AB704" s="106" t="str">
        <f>IF(W704="","",IF(ISNUMBER(W704)=FALSE,"Não se aplica",IFERROR(VLOOKUP(W704,Produtos!$A$1:$C$2319,3,FALSE),"Não Cadastrado")))</f>
        <v/>
      </c>
      <c r="AC704" s="106"/>
      <c r="AD704" s="110"/>
      <c r="AE704" s="109" t="str">
        <f>IF(AC704="","", IF(AC704="NC","", IF(AC704="NE","", IF(AC704="NA","",IFERROR(VLOOKUP(AC704,Produtos!$A$1:$C$2319,2,FALSE),"Não Cadastrado")))))</f>
        <v/>
      </c>
      <c r="AF704" s="106"/>
      <c r="AG704" s="106"/>
      <c r="AH704" s="106" t="str">
        <f>IF(AC704="","",IF(ISNUMBER(AC704)=FALSE,"Não se aplica",IFERROR(VLOOKUP(AC704,Produtos!$A$1:$C$2319,3,FALSE),"Não Cadastrado")))</f>
        <v/>
      </c>
      <c r="AI704" s="106"/>
      <c r="AJ704" s="106" t="str">
        <f>VLOOKUP(Tabela2[[#This Row],[SIEMA]],Siema2025,26,FALSE)</f>
        <v>Obstrução no filtro do header de bombordo do sistema de drenagem (V13-SP-120001), impedindo o escoamento.</v>
      </c>
      <c r="AK704" s="109" t="s">
        <v>7356</v>
      </c>
      <c r="AL704" s="109" t="s">
        <v>7219</v>
      </c>
      <c r="AM704" s="109" t="s">
        <v>7271</v>
      </c>
      <c r="AN704" s="110" t="str">
        <f>VLOOKUP(Tabela2[[#This Row],[SIEMA]],Siema2025,51,FALSE)</f>
        <v/>
      </c>
      <c r="AO704" s="110" t="str">
        <f>VLOOKUP(Tabela2[[#This Row],[SIEMA]],Siema2025,53,FALSE)</f>
        <v/>
      </c>
      <c r="AP704" s="110" t="str">
        <f>VLOOKUP(Tabela2[[#This Row],[SIEMA]],Siema2025,55,FALSE)</f>
        <v/>
      </c>
      <c r="AQ704" s="110" t="str">
        <f>VLOOKUP(Tabela2[[#This Row],[SIEMA]],Siema2025,57,FALSE)</f>
        <v/>
      </c>
      <c r="AR704" s="110" t="str">
        <f>VLOOKUP(Tabela2[[#This Row],[SIEMA]],Siema2025,59,FALSE)</f>
        <v/>
      </c>
      <c r="AS704" s="110" t="str">
        <f>VLOOKUP(Tabela2[[#This Row],[SIEMA]],Siema2025,61,FALSE)</f>
        <v>X</v>
      </c>
      <c r="AT704" s="110" t="str">
        <f>VLOOKUP(Tabela2[[#This Row],[SIEMA]],Siema2025,63,FALSE)</f>
        <v/>
      </c>
      <c r="AU704" s="110" t="str">
        <f>VLOOKUP(Tabela2[[#This Row],[SIEMA]],Siema2025,65,FALSE)</f>
        <v/>
      </c>
      <c r="AV704" s="110" t="str">
        <f>VLOOKUP(Tabela2[[#This Row],[SIEMA]],Siema2025,67,FALSE)</f>
        <v/>
      </c>
      <c r="AW704" s="110" t="str">
        <f>VLOOKUP(Tabela2[[#This Row],[SIEMA]],Siema2025,69,FALSE)</f>
        <v/>
      </c>
      <c r="AX704" s="110" t="str">
        <f>VLOOKUP(Tabela2[[#This Row],[SIEMA]],Siema2025,71,FALSE)</f>
        <v/>
      </c>
      <c r="AY704" s="110" t="str">
        <f>VLOOKUP(Tabela2[[#This Row],[SIEMA]],Siema2025,73,FALSE)</f>
        <v/>
      </c>
      <c r="AZ704" s="110" t="str">
        <f>VLOOKUP(Tabela2[[#This Row],[SIEMA]],Siema2025,75,FALSE)</f>
        <v/>
      </c>
      <c r="BA704" s="110" t="str">
        <f>VLOOKUP(Tabela2[[#This Row],[SIEMA]],Siema2025,77,FALSE)</f>
        <v/>
      </c>
      <c r="BB704" s="110" t="str">
        <f>VLOOKUP(Tabela2[[#This Row],[SIEMA]],Siema2025,79,FALSE)</f>
        <v/>
      </c>
      <c r="BC704" s="110" t="str">
        <f>IF(Tabela2[[#This Row],[Outro(s) ]] = "X", "PREENCHER","NA")</f>
        <v>NA</v>
      </c>
      <c r="BD704" s="110" t="str">
        <f>VLOOKUP(Tabela2[[#This Row],[SIEMA]],Siema2025,82,FALSE)</f>
        <v/>
      </c>
      <c r="BE704" s="110" t="str">
        <f>VLOOKUP(Tabela2[[#This Row],[SIEMA]],Siema2025,81,FALSE)</f>
        <v/>
      </c>
      <c r="BF704" s="112" t="str">
        <f>VLOOKUP(Tabela2[[#This Row],[SIEMA]],Siema2025,28,FALSE)</f>
        <v>Petrobras</v>
      </c>
      <c r="BG704" s="112"/>
      <c r="BH704" s="113">
        <v>33000167000101</v>
      </c>
      <c r="BI704" s="114" t="s">
        <v>2696</v>
      </c>
      <c r="BJ704" s="109" t="s">
        <v>7097</v>
      </c>
      <c r="BK704" s="106" t="s">
        <v>2696</v>
      </c>
      <c r="BL704" s="143">
        <v>45944</v>
      </c>
      <c r="BM704" s="110">
        <f ca="1">IF(Tabela2[[#This Row],[Data de atendimento do Ibama (considerar o primeiro documento/ação)]]="",_xlfn.DAYS(TODAY(),J704),_xlfn.DAYS(Tabela2[[#This Row],[Data de atendimento do Ibama (considerar o primeiro documento/ação)]],J704))</f>
        <v>10</v>
      </c>
      <c r="BN704" s="110" t="str">
        <f>IF(Tabela2[[#This Row],[Atendido pelo Ibama ("Não" ou "Sim")]]="Não","Preencher", IF(Tabela2[[#This Row],[Atendido pelo Ibama ("Não" ou "Sim")]]="Sim","NA",""))</f>
        <v>NA</v>
      </c>
      <c r="BO704" s="116" t="s">
        <v>7098</v>
      </c>
      <c r="BP704" s="110" t="str">
        <f>IF(Tabela2[[#This Row],[Forma de atendimento (primeiro documento/ação)]]= "Outros (especificar)", "PREENCHER","NA")</f>
        <v>NA</v>
      </c>
      <c r="BQ704" s="108" t="s">
        <v>123</v>
      </c>
      <c r="BR704" s="110" t="str">
        <f>IF(Tabela2[[#This Row],[Equipe do Ibama foi a campo? Houve sobrevoo do Poseidon?]] = "Sim", "PREENCHER","NA")</f>
        <v>NA</v>
      </c>
      <c r="BS704" s="110" t="str">
        <f>IF(Tabela2[[#This Row],[Se sim, foi emitida Ordem de Emergência? (informações vinculada à coluna CK)]] = "Sim", "PREENCHER","NA")</f>
        <v>NA</v>
      </c>
      <c r="BT704" s="110" t="s">
        <v>7099</v>
      </c>
      <c r="BU704" s="110" t="s">
        <v>123</v>
      </c>
      <c r="BV704" s="110" t="s">
        <v>123</v>
      </c>
      <c r="BW704" s="110" t="s">
        <v>123</v>
      </c>
      <c r="BX704" s="108" t="s">
        <v>7119</v>
      </c>
      <c r="BY704" s="143"/>
      <c r="BZ704" s="106" t="str">
        <f>IF(Tabela2[[#This Row],[Data do documento de encerramento]]="NA","NA",IF(Tabela2[[#This Row],[Data do documento de encerramento]]="","Pendente de conclusão/ encerramento",_xlfn.DAYS(Tabela2[[#This Row],[Data do documento de encerramento]],J704)))</f>
        <v>Pendente de conclusão/ encerramento</v>
      </c>
      <c r="CA704" s="109"/>
      <c r="CB704" s="109" t="s">
        <v>7156</v>
      </c>
      <c r="CC704" s="292" t="s">
        <v>7189</v>
      </c>
      <c r="CD704" s="109" t="s">
        <v>123</v>
      </c>
      <c r="CE704" s="109" t="s">
        <v>2696</v>
      </c>
      <c r="CF704" s="109" t="s">
        <v>7103</v>
      </c>
    </row>
    <row r="705" spans="1:84" ht="106.5" hidden="1">
      <c r="A705" s="172">
        <v>202510661216</v>
      </c>
      <c r="B705" s="120" t="s">
        <v>9733</v>
      </c>
      <c r="C705" s="110" t="str">
        <f>VLOOKUP(Tabela2[[#This Row],[SIEMA]],Siema2025,4,FALSE)</f>
        <v xml:space="preserve"> SP</v>
      </c>
      <c r="D705" s="108" t="str">
        <f>VLOOKUP(Tabela2[[#This Row],[SIEMA]],Siema2025,3,FALSE)</f>
        <v xml:space="preserve">Santos </v>
      </c>
      <c r="E705" s="108" t="s">
        <v>7930</v>
      </c>
      <c r="F705" s="108" t="s">
        <v>9734</v>
      </c>
      <c r="G705" s="108" t="s">
        <v>9735</v>
      </c>
      <c r="H705" s="108" t="s">
        <v>9736</v>
      </c>
      <c r="I705" s="106" t="s">
        <v>7118</v>
      </c>
      <c r="J705" s="107">
        <f>VLOOKUP(Tabela2[[#This Row],[SIEMA]],Siema2025,2,FALSE)</f>
        <v>45934</v>
      </c>
      <c r="K705" s="107" t="str">
        <f>VLOOKUP(Tabela2[[#This Row],[SIEMA]],Siema2025,16,FALSE)</f>
        <v>Sábado</v>
      </c>
      <c r="L705" s="108" t="str">
        <f>IF(Tabela2[[#This Row],[Data]]="","Sem Informação",VLOOKUP(MONTH(Tabela2[[#This Row],[Data]]),'[1]Validação de dados'!$I$1:$J$13,2,0))</f>
        <v>Outubro</v>
      </c>
      <c r="M705" s="106">
        <f>YEAR(Tabela2[[#This Row],[Data]])</f>
        <v>2025</v>
      </c>
      <c r="N705" s="107" t="str">
        <f>VLOOKUP(Tabela2[[#This Row],[SIEMA]],Siema2025,17,FALSE)</f>
        <v>Vespertino</v>
      </c>
      <c r="O705" s="107" t="str">
        <f>VLOOKUP(Tabela2[[#This Row],[SIEMA]],Siema2025,5,FALSE)</f>
        <v>Terminal/portos/ancoradouros/etc</v>
      </c>
      <c r="P705" s="106" t="str">
        <f>VLOOKUP(Tabela2[[#This Row],[SIEMA]],Siema2025,21,FALSE)</f>
        <v>Caminhão com problema mecânico, em operação no cais.</v>
      </c>
      <c r="Q705" s="106">
        <v>1202</v>
      </c>
      <c r="R705" s="106" t="str">
        <f>VLOOKUP(Tabela2[[#This Row],[SIEMA]],Siema2025,10,FALSE)</f>
        <v/>
      </c>
      <c r="S705" s="109" t="s">
        <v>9737</v>
      </c>
      <c r="T705" s="106" t="s">
        <v>8939</v>
      </c>
      <c r="U705" s="106" t="s">
        <v>7062</v>
      </c>
      <c r="V705" s="106">
        <f>IF(Q705="","",IF(ISNUMBER(Q705)=FALSE,"Não se aplica",IFERROR(VLOOKUP(Q705,Produtos!$A$1:$C$2319,3,FALSE),"Não Cadastrado")))</f>
        <v>3</v>
      </c>
      <c r="W705" s="106" t="str">
        <f>VLOOKUP(Tabela2[[#This Row],[SIEMA]],Siema2025,10,FALSE)</f>
        <v/>
      </c>
      <c r="X705" s="115"/>
      <c r="Y705" s="111" t="str">
        <f>IF(W705="","", IF(W705="NC","", IF(W705="NE","", IF(W705="NA","",IFERROR(VLOOKUP(W705,Produtos!$A$1:$C$2319,2,FALSE),"Não Cadastrado")))))</f>
        <v/>
      </c>
      <c r="Z705" s="106" t="str">
        <f>VLOOKUP(Tabela2[[#This Row],[SIEMA]],Siema2025,11,FALSE)</f>
        <v xml:space="preserve"> </v>
      </c>
      <c r="AA705" s="106" t="str">
        <f>VLOOKUP(Tabela2[[#This Row],[SIEMA]],Siema2025,12,FALSE)</f>
        <v xml:space="preserve"> </v>
      </c>
      <c r="AB705" s="106" t="str">
        <f>IF(W705="","",IF(ISNUMBER(W705)=FALSE,"Não se aplica",IFERROR(VLOOKUP(W705,Produtos!$A$1:$C$2319,3,FALSE),"Não Cadastrado")))</f>
        <v/>
      </c>
      <c r="AC705" s="106"/>
      <c r="AD705" s="110"/>
      <c r="AE705" s="109" t="str">
        <f>IF(AC705="","", IF(AC705="NC","", IF(AC705="NE","", IF(AC705="NA","",IFERROR(VLOOKUP(AC705,Produtos!$A$1:$C$2319,2,FALSE),"Não Cadastrado")))))</f>
        <v/>
      </c>
      <c r="AF705" s="106"/>
      <c r="AG705" s="106"/>
      <c r="AH705" s="106" t="str">
        <f>IF(AC705="","",IF(ISNUMBER(AC705)=FALSE,"Não se aplica",IFERROR(VLOOKUP(AC705,Produtos!$A$1:$C$2319,3,FALSE),"Não Cadastrado")))</f>
        <v/>
      </c>
      <c r="AI705" s="106"/>
      <c r="AJ705" s="106" t="str">
        <f>VLOOKUP(Tabela2[[#This Row],[SIEMA]],Siema2025,26,FALSE)</f>
        <v>Caminhão com problema mecânico, em operação no cais.</v>
      </c>
      <c r="AK705" s="109" t="s">
        <v>7110</v>
      </c>
      <c r="AL705" s="109"/>
      <c r="AM705" s="109"/>
      <c r="AN705" s="110" t="str">
        <f>VLOOKUP(Tabela2[[#This Row],[SIEMA]],Siema2025,51,FALSE)</f>
        <v/>
      </c>
      <c r="AO705" s="110" t="str">
        <f>VLOOKUP(Tabela2[[#This Row],[SIEMA]],Siema2025,53,FALSE)</f>
        <v/>
      </c>
      <c r="AP705" s="110" t="str">
        <f>VLOOKUP(Tabela2[[#This Row],[SIEMA]],Siema2025,55,FALSE)</f>
        <v/>
      </c>
      <c r="AQ705" s="110" t="str">
        <f>VLOOKUP(Tabela2[[#This Row],[SIEMA]],Siema2025,57,FALSE)</f>
        <v/>
      </c>
      <c r="AR705" s="110" t="str">
        <f>VLOOKUP(Tabela2[[#This Row],[SIEMA]],Siema2025,59,FALSE)</f>
        <v/>
      </c>
      <c r="AS705" s="110" t="str">
        <f>VLOOKUP(Tabela2[[#This Row],[SIEMA]],Siema2025,61,FALSE)</f>
        <v>X</v>
      </c>
      <c r="AT705" s="110" t="str">
        <f>VLOOKUP(Tabela2[[#This Row],[SIEMA]],Siema2025,63,FALSE)</f>
        <v/>
      </c>
      <c r="AU705" s="110" t="str">
        <f>VLOOKUP(Tabela2[[#This Row],[SIEMA]],Siema2025,65,FALSE)</f>
        <v/>
      </c>
      <c r="AV705" s="110" t="str">
        <f>VLOOKUP(Tabela2[[#This Row],[SIEMA]],Siema2025,67,FALSE)</f>
        <v/>
      </c>
      <c r="AW705" s="110" t="str">
        <f>VLOOKUP(Tabela2[[#This Row],[SIEMA]],Siema2025,69,FALSE)</f>
        <v/>
      </c>
      <c r="AX705" s="110" t="str">
        <f>VLOOKUP(Tabela2[[#This Row],[SIEMA]],Siema2025,71,FALSE)</f>
        <v/>
      </c>
      <c r="AY705" s="110" t="str">
        <f>VLOOKUP(Tabela2[[#This Row],[SIEMA]],Siema2025,73,FALSE)</f>
        <v/>
      </c>
      <c r="AZ705" s="110" t="str">
        <f>VLOOKUP(Tabela2[[#This Row],[SIEMA]],Siema2025,75,FALSE)</f>
        <v/>
      </c>
      <c r="BA705" s="110" t="str">
        <f>VLOOKUP(Tabela2[[#This Row],[SIEMA]],Siema2025,77,FALSE)</f>
        <v/>
      </c>
      <c r="BB705" s="110" t="str">
        <f>VLOOKUP(Tabela2[[#This Row],[SIEMA]],Siema2025,79,FALSE)</f>
        <v/>
      </c>
      <c r="BC705" s="110"/>
      <c r="BD705" s="110" t="str">
        <f>VLOOKUP(Tabela2[[#This Row],[SIEMA]],Siema2025,82,FALSE)</f>
        <v/>
      </c>
      <c r="BE705" s="110" t="str">
        <f>VLOOKUP(Tabela2[[#This Row],[SIEMA]],Siema2025,81,FALSE)</f>
        <v/>
      </c>
      <c r="BF705" s="112" t="str">
        <f>VLOOKUP(Tabela2[[#This Row],[SIEMA]],Siema2025,28,FALSE)</f>
        <v>COMPORTCE OPERADOR PORTUÁRIO CESARI LTDA.</v>
      </c>
      <c r="BG705" s="112"/>
      <c r="BH705" s="113" t="str">
        <f>VLOOKUP(Tabela2[[#This Row],[SIEMA]],Siema2025,29,FALSE)</f>
        <v>00288078000153</v>
      </c>
      <c r="BI705" s="114" t="s">
        <v>2696</v>
      </c>
      <c r="BJ705" s="109" t="s">
        <v>7097</v>
      </c>
      <c r="BK705" s="106" t="s">
        <v>123</v>
      </c>
      <c r="BL705" s="143"/>
      <c r="BM705" s="110">
        <f ca="1">IF(Tabela2[[#This Row],[Data de atendimento do Ibama (considerar o primeiro documento/ação)]]="",_xlfn.DAYS(TODAY(),J705),_xlfn.DAYS(Tabela2[[#This Row],[Data de atendimento do Ibama (considerar o primeiro documento/ação)]],J705))</f>
        <v>286</v>
      </c>
      <c r="BN705" s="110" t="s">
        <v>7437</v>
      </c>
      <c r="BO705" s="116" t="s">
        <v>637</v>
      </c>
      <c r="BP705" s="110" t="str">
        <f>IF(Tabela2[[#This Row],[Forma de atendimento (primeiro documento/ação)]]= "Outros (especificar)", "PREENCHER","NA")</f>
        <v>NA</v>
      </c>
      <c r="BQ705" s="108" t="s">
        <v>123</v>
      </c>
      <c r="BR705" s="110" t="str">
        <f>IF(Tabela2[[#This Row],[Equipe do Ibama foi a campo? Houve sobrevoo do Poseidon?]] = "Sim", "PREENCHER","NA")</f>
        <v>NA</v>
      </c>
      <c r="BS705" s="110" t="s">
        <v>7118</v>
      </c>
      <c r="BT705" s="110" t="s">
        <v>7099</v>
      </c>
      <c r="BU705" s="110" t="s">
        <v>123</v>
      </c>
      <c r="BV705" s="110" t="s">
        <v>123</v>
      </c>
      <c r="BW705" s="110" t="s">
        <v>123</v>
      </c>
      <c r="BX705" s="108" t="s">
        <v>7119</v>
      </c>
      <c r="BY705" s="143"/>
      <c r="BZ705" s="106" t="str">
        <f>IF(Tabela2[[#This Row],[Data do documento de encerramento]]="NA","NA",IF(Tabela2[[#This Row],[Data do documento de encerramento]]="","Pendente de conclusão/ encerramento",_xlfn.DAYS(Tabela2[[#This Row],[Data do documento de encerramento]],J705)))</f>
        <v>Pendente de conclusão/ encerramento</v>
      </c>
      <c r="CA705" s="109" t="s">
        <v>9738</v>
      </c>
      <c r="CB705" s="109"/>
      <c r="CC705" s="109"/>
      <c r="CD705" s="109"/>
      <c r="CE705" s="109"/>
      <c r="CF705" s="109"/>
    </row>
    <row r="706" spans="1:84" ht="30.75" hidden="1">
      <c r="A706" s="172">
        <v>202510654052</v>
      </c>
      <c r="B706" s="173" t="s">
        <v>9739</v>
      </c>
      <c r="C706" s="110" t="str">
        <f>VLOOKUP(Tabela2[[#This Row],[SIEMA]],Siema2025,4,FALSE)</f>
        <v xml:space="preserve"> SP</v>
      </c>
      <c r="D706" s="108" t="str">
        <f>VLOOKUP(Tabela2[[#This Row],[SIEMA]],Siema2025,3,FALSE)</f>
        <v xml:space="preserve">Jales </v>
      </c>
      <c r="E706" s="108" t="str">
        <f>VLOOKUP(Tabela2[[#This Row],[SIEMA]],Siema2025,20,FALSE)</f>
        <v>km 373+500</v>
      </c>
      <c r="F706" s="108" t="s">
        <v>9740</v>
      </c>
      <c r="G706" s="108" t="s">
        <v>9741</v>
      </c>
      <c r="H706" s="108" t="s">
        <v>9742</v>
      </c>
      <c r="I706" s="106" t="s">
        <v>7118</v>
      </c>
      <c r="J706" s="107">
        <f>VLOOKUP(Tabela2[[#This Row],[SIEMA]],Siema2025,2,FALSE)</f>
        <v>45936</v>
      </c>
      <c r="K706" s="107" t="str">
        <f>VLOOKUP(Tabela2[[#This Row],[SIEMA]],Siema2025,16,FALSE)</f>
        <v>Segunda</v>
      </c>
      <c r="L706" s="108" t="str">
        <f>IF(Tabela2[[#This Row],[Data]]="","Sem Informação",VLOOKUP(MONTH(Tabela2[[#This Row],[Data]]),'[1]Validação de dados'!$I$1:$J$13,2,0))</f>
        <v>Outubro</v>
      </c>
      <c r="M706" s="106">
        <f>YEAR(Tabela2[[#This Row],[Data]])</f>
        <v>2025</v>
      </c>
      <c r="N706" s="107" t="str">
        <f>VLOOKUP(Tabela2[[#This Row],[SIEMA]],Siema2025,17,FALSE)</f>
        <v>Matutino</v>
      </c>
      <c r="O706" s="107" t="str">
        <f>VLOOKUP(Tabela2[[#This Row],[SIEMA]],Siema2025,5,FALSE)</f>
        <v>Ferrovia</v>
      </c>
      <c r="P706" s="106" t="str">
        <f>VLOOKUP(Tabela2[[#This Row],[SIEMA]],Siema2025,21,FALSE)</f>
        <v>Trem L84 na região de ZJA (Jales) , carregado com celulose, no pátio de Jales veio a descarrilar 2 locomotivas e 3 vagões.</v>
      </c>
      <c r="Q706" s="106" t="s">
        <v>7119</v>
      </c>
      <c r="R706" s="106" t="s">
        <v>7119</v>
      </c>
      <c r="S706" s="109" t="s">
        <v>8399</v>
      </c>
      <c r="T706" s="106">
        <v>160</v>
      </c>
      <c r="U706" s="106" t="s">
        <v>7120</v>
      </c>
      <c r="V706" s="106" t="s">
        <v>7119</v>
      </c>
      <c r="W706" s="106" t="str">
        <f>VLOOKUP(Tabela2[[#This Row],[SIEMA]],Siema2025,10,FALSE)</f>
        <v/>
      </c>
      <c r="X706" s="115" t="str">
        <f>IF(Tabela2[[#This Row],[Origem do acidente]] = "Plataforma", "PREENCHER","NA")</f>
        <v>NA</v>
      </c>
      <c r="Y706" s="111" t="str">
        <f>IF(W706="","", IF(W706="NC","", IF(W706="NE","", IF(W706="NA","",IFERROR(VLOOKUP(W706,Produtos!$A$1:$C$2319,2,FALSE),"Não Cadastrado")))))</f>
        <v/>
      </c>
      <c r="Z706" s="106" t="str">
        <f>VLOOKUP(Tabela2[[#This Row],[SIEMA]],Siema2025,11,FALSE)</f>
        <v xml:space="preserve"> </v>
      </c>
      <c r="AA706" s="106" t="str">
        <f>VLOOKUP(Tabela2[[#This Row],[SIEMA]],Siema2025,12,FALSE)</f>
        <v xml:space="preserve"> </v>
      </c>
      <c r="AB706" s="106" t="str">
        <f>IF(W706="","",IF(ISNUMBER(W706)=FALSE,"Não se aplica",IFERROR(VLOOKUP(W706,Produtos!$A$1:$C$2319,3,FALSE),"Não Cadastrado")))</f>
        <v/>
      </c>
      <c r="AC706" s="106"/>
      <c r="AD706" s="110"/>
      <c r="AE706" s="109" t="str">
        <f>IF(AC706="","", IF(AC706="NC","", IF(AC706="NE","", IF(AC706="NA","",IFERROR(VLOOKUP(AC706,Produtos!$A$1:$C$2319,2,FALSE),"Não Cadastrado")))))</f>
        <v/>
      </c>
      <c r="AF706" s="106"/>
      <c r="AG706" s="106"/>
      <c r="AH706" s="106" t="str">
        <f>IF(AC706="","",IF(ISNUMBER(AC706)=FALSE,"Não se aplica",IFERROR(VLOOKUP(AC706,Produtos!$A$1:$C$2319,3,FALSE),"Não Cadastrado")))</f>
        <v/>
      </c>
      <c r="AI706" s="106"/>
      <c r="AJ706" s="106" t="str">
        <f>VLOOKUP(Tabela2[[#This Row],[SIEMA]],Siema2025,26,FALSE)</f>
        <v>Em sindicância</v>
      </c>
      <c r="AK706" s="109" t="s">
        <v>7231</v>
      </c>
      <c r="AL706" s="109"/>
      <c r="AM706" s="109"/>
      <c r="AN706" s="110" t="str">
        <f>VLOOKUP(Tabela2[[#This Row],[SIEMA]],Siema2025,51,FALSE)</f>
        <v/>
      </c>
      <c r="AO706" s="110" t="str">
        <f>VLOOKUP(Tabela2[[#This Row],[SIEMA]],Siema2025,53,FALSE)</f>
        <v/>
      </c>
      <c r="AP706" s="110" t="str">
        <f>VLOOKUP(Tabela2[[#This Row],[SIEMA]],Siema2025,55,FALSE)</f>
        <v/>
      </c>
      <c r="AQ706" s="110" t="str">
        <f>VLOOKUP(Tabela2[[#This Row],[SIEMA]],Siema2025,57,FALSE)</f>
        <v/>
      </c>
      <c r="AR706" s="110" t="str">
        <f>VLOOKUP(Tabela2[[#This Row],[SIEMA]],Siema2025,59,FALSE)</f>
        <v/>
      </c>
      <c r="AS706" s="110" t="str">
        <f>VLOOKUP(Tabela2[[#This Row],[SIEMA]],Siema2025,61,FALSE)</f>
        <v/>
      </c>
      <c r="AT706" s="110" t="str">
        <f>VLOOKUP(Tabela2[[#This Row],[SIEMA]],Siema2025,63,FALSE)</f>
        <v/>
      </c>
      <c r="AU706" s="110" t="s">
        <v>7130</v>
      </c>
      <c r="AV706" s="110" t="str">
        <f>VLOOKUP(Tabela2[[#This Row],[SIEMA]],Siema2025,67,FALSE)</f>
        <v/>
      </c>
      <c r="AW706" s="110" t="str">
        <f>VLOOKUP(Tabela2[[#This Row],[SIEMA]],Siema2025,69,FALSE)</f>
        <v/>
      </c>
      <c r="AX706" s="110" t="str">
        <f>VLOOKUP(Tabela2[[#This Row],[SIEMA]],Siema2025,71,FALSE)</f>
        <v/>
      </c>
      <c r="AY706" s="110" t="str">
        <f>VLOOKUP(Tabela2[[#This Row],[SIEMA]],Siema2025,73,FALSE)</f>
        <v/>
      </c>
      <c r="AZ706" s="110" t="str">
        <f>VLOOKUP(Tabela2[[#This Row],[SIEMA]],Siema2025,75,FALSE)</f>
        <v/>
      </c>
      <c r="BA706" s="110" t="str">
        <f>VLOOKUP(Tabela2[[#This Row],[SIEMA]],Siema2025,77,FALSE)</f>
        <v/>
      </c>
      <c r="BB706" s="110" t="str">
        <f>VLOOKUP(Tabela2[[#This Row],[SIEMA]],Siema2025,79,FALSE)</f>
        <v/>
      </c>
      <c r="BC706" s="110" t="str">
        <f>IF(Tabela2[[#This Row],[Outro(s) ]] = "X", "PREENCHER","NA")</f>
        <v>NA</v>
      </c>
      <c r="BD706" s="110"/>
      <c r="BE706" s="110" t="str">
        <f>VLOOKUP(Tabela2[[#This Row],[SIEMA]],Siema2025,81,FALSE)</f>
        <v/>
      </c>
      <c r="BF706" s="112" t="s">
        <v>3066</v>
      </c>
      <c r="BG706" s="112" t="s">
        <v>7122</v>
      </c>
      <c r="BH706" s="113" t="str">
        <f>VLOOKUP(Tabela2[[#This Row],[SIEMA]],Siema2025,29,FALSE)</f>
        <v/>
      </c>
      <c r="BI706" s="114" t="str">
        <f>VLOOKUP(Tabela2[[#This Row],[SIEMA]],Siema2025,107,FALSE)</f>
        <v>Não</v>
      </c>
      <c r="BJ706" s="109" t="s">
        <v>7097</v>
      </c>
      <c r="BK706" s="106" t="s">
        <v>2696</v>
      </c>
      <c r="BL706" s="143">
        <v>45939</v>
      </c>
      <c r="BM706" s="110">
        <f ca="1">IF(Tabela2[[#This Row],[Data de atendimento do Ibama (considerar o primeiro documento/ação)]]="",_xlfn.DAYS(TODAY(),J706),_xlfn.DAYS(Tabela2[[#This Row],[Data de atendimento do Ibama (considerar o primeiro documento/ação)]],J706))</f>
        <v>3</v>
      </c>
      <c r="BN706" s="110" t="str">
        <f>IF(Tabela2[[#This Row],[Atendido pelo Ibama ("Não" ou "Sim")]]="Não","Preencher", IF(Tabela2[[#This Row],[Atendido pelo Ibama ("Não" ou "Sim")]]="Sim","NA",""))</f>
        <v>NA</v>
      </c>
      <c r="BO706" s="116" t="s">
        <v>7098</v>
      </c>
      <c r="BP706" s="110" t="str">
        <f>IF(Tabela2[[#This Row],[Forma de atendimento (primeiro documento/ação)]]= "Outros (especificar)", "PREENCHER","NA")</f>
        <v>NA</v>
      </c>
      <c r="BQ706" s="108" t="s">
        <v>2696</v>
      </c>
      <c r="BR706" s="110" t="s">
        <v>123</v>
      </c>
      <c r="BS706" s="110" t="s">
        <v>2696</v>
      </c>
      <c r="BT706" s="110" t="s">
        <v>7099</v>
      </c>
      <c r="BU706" s="110" t="s">
        <v>2696</v>
      </c>
      <c r="BV706" s="110" t="s">
        <v>123</v>
      </c>
      <c r="BW706" s="110" t="s">
        <v>2696</v>
      </c>
      <c r="BX706" s="108" t="s">
        <v>7100</v>
      </c>
      <c r="BY706" s="143">
        <v>46113</v>
      </c>
      <c r="BZ706" s="106">
        <f>IF(Tabela2[[#This Row],[Data do documento de encerramento]]="NA","NA",IF(Tabela2[[#This Row],[Data do documento de encerramento]]="","Pendente de conclusão/ encerramento",_xlfn.DAYS(Tabela2[[#This Row],[Data do documento de encerramento]],J706)))</f>
        <v>177</v>
      </c>
      <c r="CA706" s="109" t="s">
        <v>8639</v>
      </c>
      <c r="CB706" s="109"/>
      <c r="CC706" s="117"/>
      <c r="CD706" s="109"/>
      <c r="CE706" s="109"/>
      <c r="CF706" s="109"/>
    </row>
    <row r="707" spans="1:84" ht="30.75" hidden="1">
      <c r="A707" s="172">
        <v>202510732404</v>
      </c>
      <c r="B707" s="173" t="s">
        <v>9743</v>
      </c>
      <c r="C707" s="110" t="str">
        <f>VLOOKUP(Tabela2[[#This Row],[SIEMA]],Siema2025,4,FALSE)</f>
        <v xml:space="preserve"> MT</v>
      </c>
      <c r="D707" s="108" t="str">
        <f>VLOOKUP(Tabela2[[#This Row],[SIEMA]],Siema2025,3,FALSE)</f>
        <v xml:space="preserve">Rondonópolis </v>
      </c>
      <c r="E707" s="108" t="str">
        <f>VLOOKUP(Tabela2[[#This Row],[SIEMA]],Siema2025,20,FALSE)</f>
        <v/>
      </c>
      <c r="F707" s="108" t="s">
        <v>9744</v>
      </c>
      <c r="G707" s="108" t="s">
        <v>9745</v>
      </c>
      <c r="H707" s="108" t="s">
        <v>9746</v>
      </c>
      <c r="I707" s="106" t="s">
        <v>7118</v>
      </c>
      <c r="J707" s="107">
        <f>VLOOKUP(Tabela2[[#This Row],[SIEMA]],Siema2025,2,FALSE)</f>
        <v>45936</v>
      </c>
      <c r="K707" s="107" t="str">
        <f>VLOOKUP(Tabela2[[#This Row],[SIEMA]],Siema2025,16,FALSE)</f>
        <v>Segunda</v>
      </c>
      <c r="L707" s="108" t="str">
        <f>IF(Tabela2[[#This Row],[Data]]="","Sem Informação",VLOOKUP(MONTH(Tabela2[[#This Row],[Data]]),'[1]Validação de dados'!$I$1:$J$13,2,0))</f>
        <v>Outubro</v>
      </c>
      <c r="M707" s="106">
        <f>YEAR(Tabela2[[#This Row],[Data]])</f>
        <v>2025</v>
      </c>
      <c r="N707" s="107" t="str">
        <f>VLOOKUP(Tabela2[[#This Row],[SIEMA]],Siema2025,17,FALSE)</f>
        <v>Matutino</v>
      </c>
      <c r="O707" s="107" t="str">
        <f>VLOOKUP(Tabela2[[#This Row],[SIEMA]],Siema2025,5,FALSE)</f>
        <v>Ferrovia</v>
      </c>
      <c r="P707" s="106" t="str">
        <f>VLOOKUP(Tabela2[[#This Row],[SIEMA]],Siema2025,21,FALSE)</f>
        <v>Vazamento de grãos de milho proveniente de um vagão ferroviário, ocorrido sobre a via permanente da Rumo, no trecho compreendido entre os quilômetros 693+000 e 693+300.</v>
      </c>
      <c r="Q707" s="106" t="s">
        <v>7119</v>
      </c>
      <c r="R707" s="106" t="s">
        <v>7119</v>
      </c>
      <c r="S707" s="109" t="s">
        <v>365</v>
      </c>
      <c r="T707" s="106" t="s">
        <v>8077</v>
      </c>
      <c r="U707" s="106" t="str">
        <f>VLOOKUP(Tabela2[[#This Row],[SIEMA]],Siema2025,12,FALSE)</f>
        <v xml:space="preserve"> </v>
      </c>
      <c r="V707" s="106" t="s">
        <v>7119</v>
      </c>
      <c r="W707" s="106" t="str">
        <f>VLOOKUP(Tabela2[[#This Row],[SIEMA]],Siema2025,10,FALSE)</f>
        <v/>
      </c>
      <c r="X707" s="115"/>
      <c r="Y707" s="111" t="str">
        <f>IF(W707="","", IF(W707="NC","", IF(W707="NE","", IF(W707="NA","",IFERROR(VLOOKUP(W707,Produtos!$A$1:$C$2319,2,FALSE),"Não Cadastrado")))))</f>
        <v/>
      </c>
      <c r="Z707" s="106" t="str">
        <f>VLOOKUP(Tabela2[[#This Row],[SIEMA]],Siema2025,11,FALSE)</f>
        <v xml:space="preserve"> </v>
      </c>
      <c r="AA707" s="106" t="str">
        <f>VLOOKUP(Tabela2[[#This Row],[SIEMA]],Siema2025,12,FALSE)</f>
        <v xml:space="preserve"> </v>
      </c>
      <c r="AB707" s="106" t="str">
        <f>IF(W707="","",IF(ISNUMBER(W707)=FALSE,"Não se aplica",IFERROR(VLOOKUP(W707,Produtos!$A$1:$C$2319,3,FALSE),"Não Cadastrado")))</f>
        <v/>
      </c>
      <c r="AC707" s="106"/>
      <c r="AD707" s="110"/>
      <c r="AE707" s="109" t="str">
        <f>IF(AC707="","", IF(AC707="NC","", IF(AC707="NE","", IF(AC707="NA","",IFERROR(VLOOKUP(AC707,Produtos!$A$1:$C$2319,2,FALSE),"Não Cadastrado")))))</f>
        <v/>
      </c>
      <c r="AF707" s="106"/>
      <c r="AG707" s="106"/>
      <c r="AH707" s="106" t="str">
        <f>IF(AC707="","",IF(ISNUMBER(AC707)=FALSE,"Não se aplica",IFERROR(VLOOKUP(AC707,Produtos!$A$1:$C$2319,3,FALSE),"Não Cadastrado")))</f>
        <v/>
      </c>
      <c r="AI707" s="106"/>
      <c r="AJ707" s="106" t="str">
        <f>VLOOKUP(Tabela2[[#This Row],[SIEMA]],Siema2025,26,FALSE)</f>
        <v>As causas do vazamento ainda estão sendo investigadas pelo setor responsável da Rumo.</v>
      </c>
      <c r="AK707" s="109" t="s">
        <v>7231</v>
      </c>
      <c r="AL707" s="109"/>
      <c r="AM707" s="109"/>
      <c r="AN707" s="110" t="str">
        <f>VLOOKUP(Tabela2[[#This Row],[SIEMA]],Siema2025,51,FALSE)</f>
        <v/>
      </c>
      <c r="AO707" s="110" t="str">
        <f>VLOOKUP(Tabela2[[#This Row],[SIEMA]],Siema2025,53,FALSE)</f>
        <v/>
      </c>
      <c r="AP707" s="110" t="str">
        <f>VLOOKUP(Tabela2[[#This Row],[SIEMA]],Siema2025,55,FALSE)</f>
        <v/>
      </c>
      <c r="AQ707" s="110" t="str">
        <f>VLOOKUP(Tabela2[[#This Row],[SIEMA]],Siema2025,57,FALSE)</f>
        <v/>
      </c>
      <c r="AR707" s="110" t="str">
        <f>VLOOKUP(Tabela2[[#This Row],[SIEMA]],Siema2025,59,FALSE)</f>
        <v/>
      </c>
      <c r="AS707" s="110" t="str">
        <f>VLOOKUP(Tabela2[[#This Row],[SIEMA]],Siema2025,61,FALSE)</f>
        <v/>
      </c>
      <c r="AT707" s="110" t="str">
        <f>VLOOKUP(Tabela2[[#This Row],[SIEMA]],Siema2025,63,FALSE)</f>
        <v/>
      </c>
      <c r="AU707" s="110" t="str">
        <f>VLOOKUP(Tabela2[[#This Row],[SIEMA]],Siema2025,65,FALSE)</f>
        <v>X</v>
      </c>
      <c r="AV707" s="110" t="str">
        <f>VLOOKUP(Tabela2[[#This Row],[SIEMA]],Siema2025,67,FALSE)</f>
        <v/>
      </c>
      <c r="AW707" s="110" t="str">
        <f>VLOOKUP(Tabela2[[#This Row],[SIEMA]],Siema2025,69,FALSE)</f>
        <v/>
      </c>
      <c r="AX707" s="110" t="str">
        <f>VLOOKUP(Tabela2[[#This Row],[SIEMA]],Siema2025,71,FALSE)</f>
        <v/>
      </c>
      <c r="AY707" s="110" t="str">
        <f>VLOOKUP(Tabela2[[#This Row],[SIEMA]],Siema2025,73,FALSE)</f>
        <v/>
      </c>
      <c r="AZ707" s="110" t="str">
        <f>VLOOKUP(Tabela2[[#This Row],[SIEMA]],Siema2025,75,FALSE)</f>
        <v/>
      </c>
      <c r="BA707" s="110" t="str">
        <f>VLOOKUP(Tabela2[[#This Row],[SIEMA]],Siema2025,77,FALSE)</f>
        <v/>
      </c>
      <c r="BB707" s="110" t="str">
        <f>VLOOKUP(Tabela2[[#This Row],[SIEMA]],Siema2025,79,FALSE)</f>
        <v/>
      </c>
      <c r="BC707" s="110" t="str">
        <f>IF(Tabela2[[#This Row],[Outro(s) ]] = "X", "PREENCHER","NA")</f>
        <v>NA</v>
      </c>
      <c r="BD707" s="110" t="str">
        <f>VLOOKUP(Tabela2[[#This Row],[SIEMA]],Siema2025,82,FALSE)</f>
        <v/>
      </c>
      <c r="BE707" s="110" t="str">
        <f>VLOOKUP(Tabela2[[#This Row],[SIEMA]],Siema2025,81,FALSE)</f>
        <v/>
      </c>
      <c r="BF707" s="112" t="s">
        <v>3066</v>
      </c>
      <c r="BG707" s="112" t="s">
        <v>8467</v>
      </c>
      <c r="BH707" s="113" t="str">
        <f>VLOOKUP(Tabela2[[#This Row],[SIEMA]],Siema2025,29,FALSE)</f>
        <v>24962466000136</v>
      </c>
      <c r="BI707" s="114" t="str">
        <f>VLOOKUP(Tabela2[[#This Row],[SIEMA]],Siema2025,107,FALSE)</f>
        <v>Não</v>
      </c>
      <c r="BJ707" s="109" t="s">
        <v>7097</v>
      </c>
      <c r="BK707" s="106" t="s">
        <v>2696</v>
      </c>
      <c r="BL707" s="143">
        <v>46002</v>
      </c>
      <c r="BM707" s="110">
        <f ca="1">IF(Tabela2[[#This Row],[Data de atendimento do Ibama (considerar o primeiro documento/ação)]]="",_xlfn.DAYS(TODAY(),J707),_xlfn.DAYS(Tabela2[[#This Row],[Data de atendimento do Ibama (considerar o primeiro documento/ação)]],J707))</f>
        <v>66</v>
      </c>
      <c r="BN707" s="110" t="str">
        <f>IF(Tabela2[[#This Row],[Atendido pelo Ibama ("Não" ou "Sim")]]="Não","Preencher", IF(Tabela2[[#This Row],[Atendido pelo Ibama ("Não" ou "Sim")]]="Sim","NA",""))</f>
        <v>NA</v>
      </c>
      <c r="BO707" s="116" t="s">
        <v>7123</v>
      </c>
      <c r="BP707" s="110" t="s">
        <v>9123</v>
      </c>
      <c r="BQ707" s="108" t="s">
        <v>2696</v>
      </c>
      <c r="BR707" s="110" t="s">
        <v>2696</v>
      </c>
      <c r="BS707" s="110" t="s">
        <v>123</v>
      </c>
      <c r="BT707" s="110" t="s">
        <v>7099</v>
      </c>
      <c r="BU707" s="110" t="s">
        <v>123</v>
      </c>
      <c r="BV707" s="110" t="s">
        <v>123</v>
      </c>
      <c r="BW707" s="110" t="s">
        <v>123</v>
      </c>
      <c r="BX707" s="108" t="s">
        <v>7119</v>
      </c>
      <c r="BY707" s="143"/>
      <c r="BZ707" s="106" t="str">
        <f>IF(Tabela2[[#This Row],[Data do documento de encerramento]]="NA","NA",IF(Tabela2[[#This Row],[Data do documento de encerramento]]="","Pendente de conclusão/ encerramento",_xlfn.DAYS(Tabela2[[#This Row],[Data do documento de encerramento]],J707)))</f>
        <v>Pendente de conclusão/ encerramento</v>
      </c>
      <c r="CA707" s="109" t="s">
        <v>7789</v>
      </c>
      <c r="CB707" s="109"/>
      <c r="CC707" s="109"/>
      <c r="CD707" s="109"/>
      <c r="CE707" s="109"/>
      <c r="CF707" s="109"/>
    </row>
    <row r="708" spans="1:84" ht="30.75">
      <c r="A708" s="172">
        <v>202510764836</v>
      </c>
      <c r="B708" s="120" t="s">
        <v>9747</v>
      </c>
      <c r="C708" s="110" t="s">
        <v>8351</v>
      </c>
      <c r="D708" s="108" t="s">
        <v>637</v>
      </c>
      <c r="E708" s="108" t="s">
        <v>9748</v>
      </c>
      <c r="F708" s="108"/>
      <c r="G708" s="108" t="s">
        <v>9749</v>
      </c>
      <c r="H708" s="108" t="s">
        <v>9750</v>
      </c>
      <c r="I708" s="106" t="s">
        <v>7456</v>
      </c>
      <c r="J708" s="107">
        <f>VLOOKUP(Tabela2[[#This Row],[SIEMA]],Siema2025,2,FALSE)</f>
        <v>45937</v>
      </c>
      <c r="K708" s="107" t="str">
        <f>VLOOKUP(Tabela2[[#This Row],[SIEMA]],Siema2025,16,FALSE)</f>
        <v>Terça</v>
      </c>
      <c r="L708" s="108" t="str">
        <f>IF(Tabela2[[#This Row],[Data]]="","Sem Informação",VLOOKUP(MONTH(Tabela2[[#This Row],[Data]]),'[1]Validação de dados'!$I$1:$J$13,2,0))</f>
        <v>Outubro</v>
      </c>
      <c r="M708" s="106">
        <f>YEAR(Tabela2[[#This Row],[Data]])</f>
        <v>2025</v>
      </c>
      <c r="N708" s="107" t="str">
        <f>VLOOKUP(Tabela2[[#This Row],[SIEMA]],Siema2025,17,FALSE)</f>
        <v>Vespertino</v>
      </c>
      <c r="O708" s="107" t="s">
        <v>111</v>
      </c>
      <c r="P708" s="106" t="str">
        <f>VLOOKUP(Tabela2[[#This Row],[SIEMA]],Siema2025,21,FALSE)</f>
        <v>poço 7-GA-31D-SES</v>
      </c>
      <c r="Q708" s="106" t="s">
        <v>637</v>
      </c>
      <c r="R708" s="106" t="s">
        <v>8180</v>
      </c>
      <c r="S708" s="106" t="s">
        <v>7952</v>
      </c>
      <c r="T708" s="106" t="s">
        <v>9751</v>
      </c>
      <c r="U708" s="106" t="s">
        <v>7109</v>
      </c>
      <c r="V708" s="106" t="str">
        <f>IF(Q708="","",IF(ISNUMBER(Q708)=FALSE,"Não se aplica",IFERROR(VLOOKUP(Q708,Produtos!$A$1:$C$2319,3,FALSE),"Não Cadastrado")))</f>
        <v>Não se aplica</v>
      </c>
      <c r="W708" s="106" t="str">
        <f>VLOOKUP(Tabela2[[#This Row],[SIEMA]],Siema2025,10,FALSE)</f>
        <v/>
      </c>
      <c r="X708" s="115"/>
      <c r="Y708" s="111" t="str">
        <f>IF(W708="","", IF(W708="NC","", IF(W708="NE","", IF(W708="NA","",IFERROR(VLOOKUP(W708,Produtos!$A$1:$C$2319,2,FALSE),"Não Cadastrado")))))</f>
        <v/>
      </c>
      <c r="Z708" s="106" t="str">
        <f>VLOOKUP(Tabela2[[#This Row],[SIEMA]],Siema2025,11,FALSE)</f>
        <v xml:space="preserve"> </v>
      </c>
      <c r="AA708" s="106" t="str">
        <f>VLOOKUP(Tabela2[[#This Row],[SIEMA]],Siema2025,12,FALSE)</f>
        <v xml:space="preserve"> </v>
      </c>
      <c r="AB708" s="106" t="str">
        <f>IF(W708="","",IF(ISNUMBER(W708)=FALSE,"Não se aplica",IFERROR(VLOOKUP(W708,Produtos!$A$1:$C$2319,3,FALSE),"Não Cadastrado")))</f>
        <v/>
      </c>
      <c r="AC708" s="106"/>
      <c r="AD708" s="110"/>
      <c r="AE708" s="109" t="str">
        <f>IF(AC708="","", IF(AC708="NC","", IF(AC708="NE","", IF(AC708="NA","",IFERROR(VLOOKUP(AC708,Produtos!$A$1:$C$2319,2,FALSE),"Não Cadastrado")))))</f>
        <v/>
      </c>
      <c r="AF708" s="106"/>
      <c r="AG708" s="106"/>
      <c r="AH708" s="106" t="str">
        <f>IF(AC708="","",IF(ISNUMBER(AC708)=FALSE,"Não se aplica",IFERROR(VLOOKUP(AC708,Produtos!$A$1:$C$2319,3,FALSE),"Não Cadastrado")))</f>
        <v/>
      </c>
      <c r="AI708" s="106"/>
      <c r="AJ708" s="106" t="str">
        <f>VLOOKUP(Tabela2[[#This Row],[SIEMA]],Siema2025,26,FALSE)</f>
        <v>Dano no condutor de 20", comunicando o interior do condutor com o mar.</v>
      </c>
      <c r="AK708" s="109" t="s">
        <v>6834</v>
      </c>
      <c r="AL708" s="109"/>
      <c r="AM708" s="109"/>
      <c r="AN708" s="110" t="str">
        <f>VLOOKUP(Tabela2[[#This Row],[SIEMA]],Siema2025,51,FALSE)</f>
        <v/>
      </c>
      <c r="AO708" s="110" t="str">
        <f>VLOOKUP(Tabela2[[#This Row],[SIEMA]],Siema2025,53,FALSE)</f>
        <v/>
      </c>
      <c r="AP708" s="110" t="str">
        <f>VLOOKUP(Tabela2[[#This Row],[SIEMA]],Siema2025,55,FALSE)</f>
        <v/>
      </c>
      <c r="AQ708" s="110" t="str">
        <f>VLOOKUP(Tabela2[[#This Row],[SIEMA]],Siema2025,57,FALSE)</f>
        <v/>
      </c>
      <c r="AR708" s="110" t="str">
        <f>VLOOKUP(Tabela2[[#This Row],[SIEMA]],Siema2025,59,FALSE)</f>
        <v/>
      </c>
      <c r="AS708" s="110" t="str">
        <f>VLOOKUP(Tabela2[[#This Row],[SIEMA]],Siema2025,61,FALSE)</f>
        <v>X</v>
      </c>
      <c r="AT708" s="110" t="str">
        <f>VLOOKUP(Tabela2[[#This Row],[SIEMA]],Siema2025,63,FALSE)</f>
        <v/>
      </c>
      <c r="AU708" s="110" t="str">
        <f>VLOOKUP(Tabela2[[#This Row],[SIEMA]],Siema2025,65,FALSE)</f>
        <v/>
      </c>
      <c r="AV708" s="110" t="str">
        <f>VLOOKUP(Tabela2[[#This Row],[SIEMA]],Siema2025,67,FALSE)</f>
        <v/>
      </c>
      <c r="AW708" s="110" t="str">
        <f>VLOOKUP(Tabela2[[#This Row],[SIEMA]],Siema2025,69,FALSE)</f>
        <v/>
      </c>
      <c r="AX708" s="110" t="str">
        <f>VLOOKUP(Tabela2[[#This Row],[SIEMA]],Siema2025,71,FALSE)</f>
        <v/>
      </c>
      <c r="AY708" s="110" t="str">
        <f>VLOOKUP(Tabela2[[#This Row],[SIEMA]],Siema2025,73,FALSE)</f>
        <v/>
      </c>
      <c r="AZ708" s="110" t="str">
        <f>VLOOKUP(Tabela2[[#This Row],[SIEMA]],Siema2025,75,FALSE)</f>
        <v/>
      </c>
      <c r="BA708" s="110" t="str">
        <f>VLOOKUP(Tabela2[[#This Row],[SIEMA]],Siema2025,77,FALSE)</f>
        <v/>
      </c>
      <c r="BB708" s="110" t="str">
        <f>VLOOKUP(Tabela2[[#This Row],[SIEMA]],Siema2025,79,FALSE)</f>
        <v/>
      </c>
      <c r="BC708" s="110" t="str">
        <f>IF(Tabela2[[#This Row],[Outro(s) ]] = "X", "PREENCHER","NA")</f>
        <v>NA</v>
      </c>
      <c r="BD708" s="110" t="str">
        <f>VLOOKUP(Tabela2[[#This Row],[SIEMA]],Siema2025,82,FALSE)</f>
        <v/>
      </c>
      <c r="BE708" s="110" t="str">
        <f>VLOOKUP(Tabela2[[#This Row],[SIEMA]],Siema2025,81,FALSE)</f>
        <v/>
      </c>
      <c r="BF708" s="112" t="str">
        <f>VLOOKUP(Tabela2[[#This Row],[SIEMA]],Siema2025,28,FALSE)</f>
        <v>Petrobras</v>
      </c>
      <c r="BG708" s="112"/>
      <c r="BH708" s="113" t="str">
        <f>VLOOKUP(Tabela2[[#This Row],[SIEMA]],Siema2025,29,FALSE)</f>
        <v>33000167057723</v>
      </c>
      <c r="BI708" s="114" t="str">
        <f>VLOOKUP(Tabela2[[#This Row],[SIEMA]],Siema2025,107,FALSE)</f>
        <v>Não</v>
      </c>
      <c r="BJ708" s="109" t="s">
        <v>7097</v>
      </c>
      <c r="BK708" s="106" t="s">
        <v>123</v>
      </c>
      <c r="BL708" s="143"/>
      <c r="BM708" s="110">
        <f ca="1">IF(Tabela2[[#This Row],[Data de atendimento do Ibama (considerar o primeiro documento/ação)]]="",_xlfn.DAYS(TODAY(),J708),_xlfn.DAYS(Tabela2[[#This Row],[Data de atendimento do Ibama (considerar o primeiro documento/ação)]],J708))</f>
        <v>283</v>
      </c>
      <c r="BN708" s="110" t="s">
        <v>7437</v>
      </c>
      <c r="BO708" s="116"/>
      <c r="BP708" s="110" t="str">
        <f>IF(Tabela2[[#This Row],[Forma de atendimento (primeiro documento/ação)]]= "Outros (especificar)", "PREENCHER","NA")</f>
        <v>NA</v>
      </c>
      <c r="BQ708" s="108" t="s">
        <v>123</v>
      </c>
      <c r="BR708" s="110" t="str">
        <f>IF(Tabela2[[#This Row],[Equipe do Ibama foi a campo? Houve sobrevoo do Poseidon?]] = "Sim", "PREENCHER","NA")</f>
        <v>NA</v>
      </c>
      <c r="BS708" s="110" t="str">
        <f>IF(Tabela2[[#This Row],[Se sim, foi emitida Ordem de Emergência? (informações vinculada à coluna CK)]] = "Sim", "PREENCHER","NA")</f>
        <v>NA</v>
      </c>
      <c r="BT708" s="110" t="s">
        <v>7215</v>
      </c>
      <c r="BU708" s="110" t="s">
        <v>123</v>
      </c>
      <c r="BV708" s="110" t="s">
        <v>123</v>
      </c>
      <c r="BW708" s="110" t="s">
        <v>123</v>
      </c>
      <c r="BX708" s="108"/>
      <c r="BY708" s="108"/>
      <c r="BZ708" s="106" t="str">
        <f>IF(Tabela2[[#This Row],[Data do documento de encerramento]]="NA","NA",IF(Tabela2[[#This Row],[Data do documento de encerramento]]="","Pendente de conclusão/ encerramento",_xlfn.DAYS(Tabela2[[#This Row],[Data do documento de encerramento]],J708)))</f>
        <v>Pendente de conclusão/ encerramento</v>
      </c>
      <c r="CA708" s="109"/>
      <c r="CB708" s="109"/>
      <c r="CC708" s="109" t="s">
        <v>7260</v>
      </c>
      <c r="CD708" s="109" t="s">
        <v>123</v>
      </c>
      <c r="CE708" s="109" t="s">
        <v>123</v>
      </c>
      <c r="CF708" s="109" t="s">
        <v>7141</v>
      </c>
    </row>
    <row r="709" spans="1:84" ht="76.5">
      <c r="A709" s="172">
        <v>202510946830</v>
      </c>
      <c r="B709" s="120" t="s">
        <v>9752</v>
      </c>
      <c r="C709" s="110" t="s">
        <v>8351</v>
      </c>
      <c r="D709" s="108" t="s">
        <v>637</v>
      </c>
      <c r="E709" s="108" t="s">
        <v>9753</v>
      </c>
      <c r="F709" s="156"/>
      <c r="G709" s="108" t="s">
        <v>9754</v>
      </c>
      <c r="H709" s="108" t="s">
        <v>9755</v>
      </c>
      <c r="I709" s="106" t="s">
        <v>7456</v>
      </c>
      <c r="J709" s="107">
        <f>VLOOKUP(Tabela2[[#This Row],[SIEMA]],Siema2025,2,FALSE)</f>
        <v>45938</v>
      </c>
      <c r="K709" s="107" t="str">
        <f>VLOOKUP(Tabela2[[#This Row],[SIEMA]],Siema2025,16,FALSE)</f>
        <v>Quarta</v>
      </c>
      <c r="L709" s="108" t="str">
        <f>IF(Tabela2[[#This Row],[Data]]="","Sem Informação",VLOOKUP(MONTH(Tabela2[[#This Row],[Data]]),'[1]Validação de dados'!$I$1:$J$13,2,0))</f>
        <v>Outubro</v>
      </c>
      <c r="M709" s="106">
        <f>YEAR(Tabela2[[#This Row],[Data]])</f>
        <v>2025</v>
      </c>
      <c r="N709" s="107" t="str">
        <f>VLOOKUP(Tabela2[[#This Row],[SIEMA]],Siema2025,17,FALSE)</f>
        <v>Matutino</v>
      </c>
      <c r="O709" s="107" t="str">
        <f>VLOOKUP(Tabela2[[#This Row],[SIEMA]],Siema2025,5,FALSE)</f>
        <v>Plataforma</v>
      </c>
      <c r="P709" s="106" t="str">
        <f>VLOOKUP(Tabela2[[#This Row],[SIEMA]],Siema2025,21,FALSE)</f>
        <v>Oleoduto PE-08-GA-64/PGA-03, Conectado a Plataforma PGA-3, Campo de Guaricema, Bacia Sergipe-Alagoas.</v>
      </c>
      <c r="Q709" s="106">
        <v>1267</v>
      </c>
      <c r="R709" s="106" t="s">
        <v>2043</v>
      </c>
      <c r="S709" s="109" t="s">
        <v>2043</v>
      </c>
      <c r="T709" s="106">
        <v>3.3600000000000001E-3</v>
      </c>
      <c r="U709" s="106" t="s">
        <v>7109</v>
      </c>
      <c r="V709" s="106">
        <f>IF(Q709="","",IF(ISNUMBER(Q709)=FALSE,"Não se aplica",IFERROR(VLOOKUP(Q709,Produtos!$A$1:$C$2319,3,FALSE),"Não Cadastrado")))</f>
        <v>3</v>
      </c>
      <c r="W709" s="106" t="str">
        <f>VLOOKUP(Tabela2[[#This Row],[SIEMA]],Siema2025,10,FALSE)</f>
        <v/>
      </c>
      <c r="X709" s="115"/>
      <c r="Y709" s="111" t="str">
        <f>IF(W709="","", IF(W709="NC","", IF(W709="NE","", IF(W709="NA","",IFERROR(VLOOKUP(W709,Produtos!$A$1:$C$2319,2,FALSE),"Não Cadastrado")))))</f>
        <v/>
      </c>
      <c r="Z709" s="106" t="str">
        <f>VLOOKUP(Tabela2[[#This Row],[SIEMA]],Siema2025,11,FALSE)</f>
        <v xml:space="preserve"> </v>
      </c>
      <c r="AA709" s="106" t="str">
        <f>VLOOKUP(Tabela2[[#This Row],[SIEMA]],Siema2025,12,FALSE)</f>
        <v xml:space="preserve"> </v>
      </c>
      <c r="AB709" s="106" t="str">
        <f>IF(W709="","",IF(ISNUMBER(W709)=FALSE,"Não se aplica",IFERROR(VLOOKUP(W709,Produtos!$A$1:$C$2319,3,FALSE),"Não Cadastrado")))</f>
        <v/>
      </c>
      <c r="AC709" s="106"/>
      <c r="AD709" s="110"/>
      <c r="AE709" s="109" t="str">
        <f>IF(AC709="","", IF(AC709="NC","", IF(AC709="NE","", IF(AC709="NA","",IFERROR(VLOOKUP(AC709,Produtos!$A$1:$C$2319,2,FALSE),"Não Cadastrado")))))</f>
        <v/>
      </c>
      <c r="AF709" s="106"/>
      <c r="AG709" s="106"/>
      <c r="AH709" s="106" t="str">
        <f>IF(AC709="","",IF(ISNUMBER(AC709)=FALSE,"Não se aplica",IFERROR(VLOOKUP(AC709,Produtos!$A$1:$C$2319,3,FALSE),"Não Cadastrado")))</f>
        <v/>
      </c>
      <c r="AI709" s="106"/>
      <c r="AJ709" s="106" t="str">
        <f>VLOOKUP(Tabela2[[#This Row],[SIEMA]],Siema2025,26,FALSE)</f>
        <v>Corrosão.</v>
      </c>
      <c r="AK709" s="109" t="s">
        <v>7271</v>
      </c>
      <c r="AL709" s="109"/>
      <c r="AM709" s="109"/>
      <c r="AN709" s="110" t="str">
        <f>VLOOKUP(Tabela2[[#This Row],[SIEMA]],Siema2025,51,FALSE)</f>
        <v/>
      </c>
      <c r="AO709" s="110" t="str">
        <f>VLOOKUP(Tabela2[[#This Row],[SIEMA]],Siema2025,53,FALSE)</f>
        <v/>
      </c>
      <c r="AP709" s="110" t="str">
        <f>VLOOKUP(Tabela2[[#This Row],[SIEMA]],Siema2025,55,FALSE)</f>
        <v/>
      </c>
      <c r="AQ709" s="110" t="str">
        <f>VLOOKUP(Tabela2[[#This Row],[SIEMA]],Siema2025,57,FALSE)</f>
        <v/>
      </c>
      <c r="AR709" s="110" t="str">
        <f>VLOOKUP(Tabela2[[#This Row],[SIEMA]],Siema2025,59,FALSE)</f>
        <v/>
      </c>
      <c r="AS709" s="110" t="str">
        <f>VLOOKUP(Tabela2[[#This Row],[SIEMA]],Siema2025,61,FALSE)</f>
        <v>X</v>
      </c>
      <c r="AT709" s="110" t="str">
        <f>VLOOKUP(Tabela2[[#This Row],[SIEMA]],Siema2025,63,FALSE)</f>
        <v/>
      </c>
      <c r="AU709" s="110" t="str">
        <f>VLOOKUP(Tabela2[[#This Row],[SIEMA]],Siema2025,65,FALSE)</f>
        <v/>
      </c>
      <c r="AV709" s="110" t="str">
        <f>VLOOKUP(Tabela2[[#This Row],[SIEMA]],Siema2025,67,FALSE)</f>
        <v/>
      </c>
      <c r="AW709" s="110" t="str">
        <f>VLOOKUP(Tabela2[[#This Row],[SIEMA]],Siema2025,69,FALSE)</f>
        <v/>
      </c>
      <c r="AX709" s="110" t="str">
        <f>VLOOKUP(Tabela2[[#This Row],[SIEMA]],Siema2025,71,FALSE)</f>
        <v/>
      </c>
      <c r="AY709" s="110" t="str">
        <f>VLOOKUP(Tabela2[[#This Row],[SIEMA]],Siema2025,73,FALSE)</f>
        <v/>
      </c>
      <c r="AZ709" s="110" t="str">
        <f>VLOOKUP(Tabela2[[#This Row],[SIEMA]],Siema2025,75,FALSE)</f>
        <v/>
      </c>
      <c r="BA709" s="110" t="str">
        <f>VLOOKUP(Tabela2[[#This Row],[SIEMA]],Siema2025,77,FALSE)</f>
        <v/>
      </c>
      <c r="BB709" s="110" t="str">
        <f>VLOOKUP(Tabela2[[#This Row],[SIEMA]],Siema2025,79,FALSE)</f>
        <v/>
      </c>
      <c r="BC709" s="110" t="str">
        <f>IF(Tabela2[[#This Row],[Outro(s) ]] = "X", "PREENCHER","NA")</f>
        <v>NA</v>
      </c>
      <c r="BD709" s="110" t="str">
        <f>VLOOKUP(Tabela2[[#This Row],[SIEMA]],Siema2025,82,FALSE)</f>
        <v/>
      </c>
      <c r="BE709" s="110" t="str">
        <f>VLOOKUP(Tabela2[[#This Row],[SIEMA]],Siema2025,81,FALSE)</f>
        <v/>
      </c>
      <c r="BF709" s="112" t="str">
        <f>VLOOKUP(Tabela2[[#This Row],[SIEMA]],Siema2025,28,FALSE)</f>
        <v>Petrobras</v>
      </c>
      <c r="BG709" s="136"/>
      <c r="BH709" s="113" t="str">
        <f>VLOOKUP(Tabela2[[#This Row],[SIEMA]],Siema2025,29,FALSE)</f>
        <v>33000167057723</v>
      </c>
      <c r="BI709" s="114" t="str">
        <f>VLOOKUP(Tabela2[[#This Row],[SIEMA]],Siema2025,107,FALSE)</f>
        <v>Não</v>
      </c>
      <c r="BJ709" s="109" t="s">
        <v>7097</v>
      </c>
      <c r="BK709" s="106" t="s">
        <v>123</v>
      </c>
      <c r="BL709" s="171"/>
      <c r="BM709" s="110">
        <f ca="1">IF(Tabela2[[#This Row],[Data de atendimento do Ibama (considerar o primeiro documento/ação)]]="",_xlfn.DAYS(TODAY(),J709),_xlfn.DAYS(Tabela2[[#This Row],[Data de atendimento do Ibama (considerar o primeiro documento/ação)]],J709))</f>
        <v>282</v>
      </c>
      <c r="BN709" s="110" t="s">
        <v>7437</v>
      </c>
      <c r="BO709" s="116"/>
      <c r="BP709" s="110" t="str">
        <f>IF(Tabela2[[#This Row],[Forma de atendimento (primeiro documento/ação)]]= "Outros (especificar)", "PREENCHER","NA")</f>
        <v>NA</v>
      </c>
      <c r="BQ709" s="108" t="s">
        <v>123</v>
      </c>
      <c r="BR709" s="110" t="str">
        <f>IF(Tabela2[[#This Row],[Equipe do Ibama foi a campo? Houve sobrevoo do Poseidon?]] = "Sim", "PREENCHER","NA")</f>
        <v>NA</v>
      </c>
      <c r="BS709" s="110" t="str">
        <f>IF(Tabela2[[#This Row],[Se sim, foi emitida Ordem de Emergência? (informações vinculada à coluna CK)]] = "Sim", "PREENCHER","NA")</f>
        <v>NA</v>
      </c>
      <c r="BT709" s="110" t="s">
        <v>7215</v>
      </c>
      <c r="BU709" s="110" t="s">
        <v>123</v>
      </c>
      <c r="BV709" s="110" t="s">
        <v>123</v>
      </c>
      <c r="BW709" s="110" t="s">
        <v>123</v>
      </c>
      <c r="BX709" s="108"/>
      <c r="BY709" s="171"/>
      <c r="BZ709" s="106" t="str">
        <f>IF(Tabela2[[#This Row],[Data do documento de encerramento]]="NA","NA",IF(Tabela2[[#This Row],[Data do documento de encerramento]]="","Pendente de conclusão/ encerramento",_xlfn.DAYS(Tabela2[[#This Row],[Data do documento de encerramento]],J709)))</f>
        <v>Pendente de conclusão/ encerramento</v>
      </c>
      <c r="CA709" s="140"/>
      <c r="CB709" s="109"/>
      <c r="CC709" s="109" t="s">
        <v>7309</v>
      </c>
      <c r="CD709" s="109" t="s">
        <v>123</v>
      </c>
      <c r="CE709" s="109" t="s">
        <v>123</v>
      </c>
      <c r="CF709" s="109" t="s">
        <v>7147</v>
      </c>
    </row>
    <row r="710" spans="1:84" ht="15" hidden="1" customHeight="1">
      <c r="A710" s="172">
        <v>202510950406</v>
      </c>
      <c r="B710" s="173" t="s">
        <v>9756</v>
      </c>
      <c r="C710" s="110" t="str">
        <f>VLOOKUP(Tabela2[[#This Row],[SIEMA]],Siema2025,4,FALSE)</f>
        <v xml:space="preserve"> SP</v>
      </c>
      <c r="D710" s="108" t="str">
        <f>VLOOKUP(Tabela2[[#This Row],[SIEMA]],Siema2025,3,FALSE)</f>
        <v xml:space="preserve">Cordeirópolis </v>
      </c>
      <c r="E710" s="108" t="str">
        <f>VLOOKUP(Tabela2[[#This Row],[SIEMA]],Siema2025,20,FALSE)</f>
        <v>km 120+000 da ferrovia</v>
      </c>
      <c r="F710" s="108"/>
      <c r="G710" s="108" t="s">
        <v>9757</v>
      </c>
      <c r="H710" s="108" t="s">
        <v>9758</v>
      </c>
      <c r="I710" s="106" t="s">
        <v>7118</v>
      </c>
      <c r="J710" s="107">
        <f>VLOOKUP(Tabela2[[#This Row],[SIEMA]],Siema2025,2,FALSE)</f>
        <v>45938</v>
      </c>
      <c r="K710" s="107" t="str">
        <f>VLOOKUP(Tabela2[[#This Row],[SIEMA]],Siema2025,16,FALSE)</f>
        <v>Quarta</v>
      </c>
      <c r="L710" s="108" t="str">
        <f>IF(Tabela2[[#This Row],[Data]]="","Sem Informação",VLOOKUP(MONTH(Tabela2[[#This Row],[Data]]),'[1]Validação de dados'!$I$1:$J$13,2,0))</f>
        <v>Outubro</v>
      </c>
      <c r="M710" s="106">
        <f>YEAR(Tabela2[[#This Row],[Data]])</f>
        <v>2025</v>
      </c>
      <c r="N710" s="107" t="str">
        <f>VLOOKUP(Tabela2[[#This Row],[SIEMA]],Siema2025,17,FALSE)</f>
        <v>Noturno</v>
      </c>
      <c r="O710" s="107" t="str">
        <f>VLOOKUP(Tabela2[[#This Row],[SIEMA]],Siema2025,5,FALSE)</f>
        <v>Ferrovia</v>
      </c>
      <c r="P710" s="106" t="str">
        <f>VLOOKUP(Tabela2[[#This Row],[SIEMA]],Siema2025,21,FALSE)</f>
        <v>Semi tombamento de 01 vagão</v>
      </c>
      <c r="Q710" s="106" t="s">
        <v>7119</v>
      </c>
      <c r="R710" s="106" t="s">
        <v>7119</v>
      </c>
      <c r="S710" s="140" t="s">
        <v>365</v>
      </c>
      <c r="T710" s="106" t="s">
        <v>8077</v>
      </c>
      <c r="U710" s="106" t="str">
        <f>VLOOKUP(Tabela2[[#This Row],[SIEMA]],Siema2025,12,FALSE)</f>
        <v/>
      </c>
      <c r="V710" s="106" t="s">
        <v>7119</v>
      </c>
      <c r="W710" s="106"/>
      <c r="X710" s="115"/>
      <c r="Y710" s="111" t="str">
        <f>IF(W710="","", IF(W710="NC","", IF(W710="NE","", IF(W710="NA","",IFERROR(VLOOKUP(W710,Produtos!$A$1:$C$2319,2,FALSE),"Não Cadastrado")))))</f>
        <v/>
      </c>
      <c r="Z710" s="106" t="str">
        <f>VLOOKUP(Tabela2[[#This Row],[SIEMA]],Siema2025,11,FALSE)</f>
        <v/>
      </c>
      <c r="AA710" s="106" t="str">
        <f>VLOOKUP(Tabela2[[#This Row],[SIEMA]],Siema2025,12,FALSE)</f>
        <v/>
      </c>
      <c r="AB710" s="106" t="str">
        <f>IF(W710="","",IF(ISNUMBER(W710)=FALSE,"Não se aplica",IFERROR(VLOOKUP(W710,Produtos!$A$1:$C$2319,3,FALSE),"Não Cadastrado")))</f>
        <v/>
      </c>
      <c r="AC710" s="136"/>
      <c r="AD710" s="136"/>
      <c r="AE710" s="109" t="str">
        <f>IF(AC710="","", IF(AC710="NC","", IF(AC710="NE","", IF(AC710="NA","",IFERROR(VLOOKUP(AC710,Produtos!$A$1:$C$2319,2,FALSE),"Não Cadastrado")))))</f>
        <v/>
      </c>
      <c r="AF710" s="136"/>
      <c r="AG710" s="106"/>
      <c r="AH710" s="106" t="str">
        <f>IF(AC710="","",IF(ISNUMBER(AC710)=FALSE,"Não se aplica",IFERROR(VLOOKUP(AC710,Produtos!$A$1:$C$2319,3,FALSE),"Não Cadastrado")))</f>
        <v/>
      </c>
      <c r="AI710" s="136"/>
      <c r="AJ710" s="106" t="str">
        <f>VLOOKUP(Tabela2[[#This Row],[SIEMA]],Siema2025,26,FALSE)</f>
        <v>Acidente em sindicância</v>
      </c>
      <c r="AK710" s="109" t="s">
        <v>6834</v>
      </c>
      <c r="AL710" s="109"/>
      <c r="AM710" s="109"/>
      <c r="AN710" s="110" t="str">
        <f>VLOOKUP(Tabela2[[#This Row],[SIEMA]],Siema2025,51,FALSE)</f>
        <v/>
      </c>
      <c r="AO710" s="110" t="str">
        <f>VLOOKUP(Tabela2[[#This Row],[SIEMA]],Siema2025,53,FALSE)</f>
        <v/>
      </c>
      <c r="AP710" s="110" t="str">
        <f>VLOOKUP(Tabela2[[#This Row],[SIEMA]],Siema2025,55,FALSE)</f>
        <v/>
      </c>
      <c r="AQ710" s="110" t="str">
        <f>VLOOKUP(Tabela2[[#This Row],[SIEMA]],Siema2025,57,FALSE)</f>
        <v/>
      </c>
      <c r="AR710" s="110" t="str">
        <f>VLOOKUP(Tabela2[[#This Row],[SIEMA]],Siema2025,59,FALSE)</f>
        <v/>
      </c>
      <c r="AS710" s="110" t="str">
        <f>VLOOKUP(Tabela2[[#This Row],[SIEMA]],Siema2025,61,FALSE)</f>
        <v/>
      </c>
      <c r="AT710" s="110" t="str">
        <f>VLOOKUP(Tabela2[[#This Row],[SIEMA]],Siema2025,63,FALSE)</f>
        <v/>
      </c>
      <c r="AU710" s="110" t="str">
        <f>VLOOKUP(Tabela2[[#This Row],[SIEMA]],Siema2025,65,FALSE)</f>
        <v>X</v>
      </c>
      <c r="AV710" s="110" t="str">
        <f>VLOOKUP(Tabela2[[#This Row],[SIEMA]],Siema2025,67,FALSE)</f>
        <v/>
      </c>
      <c r="AW710" s="110" t="str">
        <f>VLOOKUP(Tabela2[[#This Row],[SIEMA]],Siema2025,69,FALSE)</f>
        <v/>
      </c>
      <c r="AX710" s="110" t="s">
        <v>7130</v>
      </c>
      <c r="AY710" s="110" t="str">
        <f>VLOOKUP(Tabela2[[#This Row],[SIEMA]],Siema2025,73,FALSE)</f>
        <v/>
      </c>
      <c r="AZ710" s="110" t="str">
        <f>VLOOKUP(Tabela2[[#This Row],[SIEMA]],Siema2025,75,FALSE)</f>
        <v/>
      </c>
      <c r="BA710" s="110" t="str">
        <f>VLOOKUP(Tabela2[[#This Row],[SIEMA]],Siema2025,77,FALSE)</f>
        <v/>
      </c>
      <c r="BB710" s="110" t="str">
        <f>VLOOKUP(Tabela2[[#This Row],[SIEMA]],Siema2025,79,FALSE)</f>
        <v/>
      </c>
      <c r="BC710" s="110" t="str">
        <f>IF(Tabela2[[#This Row],[Outro(s) ]] = "X", "PREENCHER","NA")</f>
        <v>NA</v>
      </c>
      <c r="BD710" s="110" t="str">
        <f>VLOOKUP(Tabela2[[#This Row],[SIEMA]],Siema2025,82,FALSE)</f>
        <v/>
      </c>
      <c r="BE710" s="110" t="str">
        <f>VLOOKUP(Tabela2[[#This Row],[SIEMA]],Siema2025,81,FALSE)</f>
        <v/>
      </c>
      <c r="BF710" s="112" t="s">
        <v>3066</v>
      </c>
      <c r="BG710" s="136" t="s">
        <v>7122</v>
      </c>
      <c r="BH710" s="113" t="str">
        <f>VLOOKUP(Tabela2[[#This Row],[SIEMA]],Siema2025,29,FALSE)</f>
        <v>02502844000166</v>
      </c>
      <c r="BI710" s="114" t="str">
        <f>VLOOKUP(Tabela2[[#This Row],[SIEMA]],Siema2025,107,FALSE)</f>
        <v>Não</v>
      </c>
      <c r="BJ710" s="109" t="s">
        <v>7097</v>
      </c>
      <c r="BK710" s="106" t="s">
        <v>2696</v>
      </c>
      <c r="BL710" s="171">
        <v>45950</v>
      </c>
      <c r="BM710" s="110">
        <f ca="1">IF(Tabela2[[#This Row],[Data de atendimento do Ibama (considerar o primeiro documento/ação)]]="",_xlfn.DAYS(TODAY(),J710),_xlfn.DAYS(Tabela2[[#This Row],[Data de atendimento do Ibama (considerar o primeiro documento/ação)]],J710))</f>
        <v>12</v>
      </c>
      <c r="BN710" s="110" t="str">
        <f>IF(Tabela2[[#This Row],[Atendido pelo Ibama ("Não" ou "Sim")]]="Não","Preencher", IF(Tabela2[[#This Row],[Atendido pelo Ibama ("Não" ou "Sim")]]="Sim","NA",""))</f>
        <v>NA</v>
      </c>
      <c r="BO710" s="116" t="s">
        <v>7098</v>
      </c>
      <c r="BP710" s="110" t="str">
        <f>IF(Tabela2[[#This Row],[Forma de atendimento (primeiro documento/ação)]]= "Outros (especificar)", "PREENCHER","NA")</f>
        <v>NA</v>
      </c>
      <c r="BQ710" s="108" t="s">
        <v>123</v>
      </c>
      <c r="BR710" s="110" t="str">
        <f>IF(Tabela2[[#This Row],[Equipe do Ibama foi a campo? Houve sobrevoo do Poseidon?]] = "Sim", "PREENCHER","NA")</f>
        <v>NA</v>
      </c>
      <c r="BS710" s="110" t="str">
        <f>IF(Tabela2[[#This Row],[Se sim, foi emitida Ordem de Emergência? (informações vinculada à coluna CK)]] = "Sim", "PREENCHER","NA")</f>
        <v>NA</v>
      </c>
      <c r="BT710" s="110" t="s">
        <v>7099</v>
      </c>
      <c r="BU710" s="110" t="s">
        <v>2696</v>
      </c>
      <c r="BV710" s="110" t="s">
        <v>123</v>
      </c>
      <c r="BW710" s="110" t="s">
        <v>2696</v>
      </c>
      <c r="BX710" s="108" t="s">
        <v>7100</v>
      </c>
      <c r="BY710" s="171">
        <v>46122</v>
      </c>
      <c r="BZ710" s="106">
        <f>IF(Tabela2[[#This Row],[Data do documento de encerramento]]="NA","NA",IF(Tabela2[[#This Row],[Data do documento de encerramento]]="","Pendente de conclusão/ encerramento",_xlfn.DAYS(Tabela2[[#This Row],[Data do documento de encerramento]],J710)))</f>
        <v>184</v>
      </c>
      <c r="CA710" s="140" t="s">
        <v>8639</v>
      </c>
      <c r="CB710" s="109"/>
      <c r="CC710" s="117"/>
      <c r="CD710" s="109"/>
      <c r="CE710" s="109"/>
      <c r="CF710" s="109"/>
    </row>
    <row r="711" spans="1:84" ht="60.75">
      <c r="A711" s="185">
        <v>2025101032455</v>
      </c>
      <c r="B711" s="120" t="s">
        <v>9759</v>
      </c>
      <c r="C711" s="110" t="s">
        <v>672</v>
      </c>
      <c r="D711" s="108" t="s">
        <v>637</v>
      </c>
      <c r="E711" s="108" t="s">
        <v>7900</v>
      </c>
      <c r="F711" s="156" t="s">
        <v>9760</v>
      </c>
      <c r="G711" s="183" t="s">
        <v>7901</v>
      </c>
      <c r="H711" s="183" t="s">
        <v>7902</v>
      </c>
      <c r="I711" s="106" t="s">
        <v>124</v>
      </c>
      <c r="J711" s="107">
        <f>VLOOKUP(Tabela2[[#This Row],[SIEMA]],Siema2025,2,FALSE)</f>
        <v>45938</v>
      </c>
      <c r="K711" s="107" t="str">
        <f>VLOOKUP(Tabela2[[#This Row],[SIEMA]],Siema2025,16,FALSE)</f>
        <v>Quarta</v>
      </c>
      <c r="L711" s="108" t="str">
        <f>IF(Tabela2[[#This Row],[Data]]="","Sem Informação",VLOOKUP(MONTH(Tabela2[[#This Row],[Data]]),'[1]Validação de dados'!$I$1:$J$13,2,0))</f>
        <v>Outubro</v>
      </c>
      <c r="M711" s="106">
        <f>YEAR(Tabela2[[#This Row],[Data]])</f>
        <v>2025</v>
      </c>
      <c r="N711" s="107" t="str">
        <f>VLOOKUP(Tabela2[[#This Row],[SIEMA]],Siema2025,17,FALSE)</f>
        <v>Matutino</v>
      </c>
      <c r="O711" s="107" t="s">
        <v>111</v>
      </c>
      <c r="P711" s="106" t="str">
        <f>VLOOKUP(Tabela2[[#This Row],[SIEMA]],Siema2025,21,FALSE)</f>
        <v>Navio Aliviador Widsor Knutsen (IMO 9316115) em operação junto a P-70, Campo de Atapú, Bacia de Santos</v>
      </c>
      <c r="Q711" s="106">
        <v>1267</v>
      </c>
      <c r="R711" s="106" t="s">
        <v>2043</v>
      </c>
      <c r="S711" s="109" t="str">
        <f>IF(Q711="","", IF(Q711="NC","", IF(Q711="NE","", IF(Q711="NA","",IFERROR(VLOOKUP(Q711,[1]Produtos!$A$1:$C$2319,2,FALSE),"Não Cadastrado")))))</f>
        <v>PETRÓLEO CRU</v>
      </c>
      <c r="T711" s="106">
        <v>0.85819999999999996</v>
      </c>
      <c r="U711" s="106" t="s">
        <v>7109</v>
      </c>
      <c r="V711" s="106">
        <f>IF(Q711="","",IF(ISNUMBER(Q711)=FALSE,"Não se aplica",IFERROR(VLOOKUP(Q711,Produtos!$A$1:$C$2319,3,FALSE),"Não Cadastrado")))</f>
        <v>3</v>
      </c>
      <c r="W711" s="106" t="str">
        <f>VLOOKUP(Tabela2[[#This Row],[SIEMA]],Siema2025,10,FALSE)</f>
        <v/>
      </c>
      <c r="X711" s="115"/>
      <c r="Y711" s="111" t="str">
        <f>IF(W711="","", IF(W711="NC","", IF(W711="NE","", IF(W711="NA","",IFERROR(VLOOKUP(W711,Produtos!$A$1:$C$2319,2,FALSE),"Não Cadastrado")))))</f>
        <v/>
      </c>
      <c r="Z711" s="106" t="str">
        <f>VLOOKUP(Tabela2[[#This Row],[SIEMA]],Siema2025,11,FALSE)</f>
        <v xml:space="preserve"> </v>
      </c>
      <c r="AA711" s="106" t="str">
        <f>VLOOKUP(Tabela2[[#This Row],[SIEMA]],Siema2025,12,FALSE)</f>
        <v xml:space="preserve"> </v>
      </c>
      <c r="AB711" s="106" t="str">
        <f>IF(W711="","",IF(ISNUMBER(W711)=FALSE,"Não se aplica",IFERROR(VLOOKUP(W711,Produtos!$A$1:$C$2319,3,FALSE),"Não Cadastrado")))</f>
        <v/>
      </c>
      <c r="AC711" s="106"/>
      <c r="AD711" s="110"/>
      <c r="AE711" s="109" t="str">
        <f>IF(AC711="","", IF(AC711="NC","", IF(AC711="NE","", IF(AC711="NA","",IFERROR(VLOOKUP(AC711,Produtos!$A$1:$C$2319,2,FALSE),"Não Cadastrado")))))</f>
        <v/>
      </c>
      <c r="AF711" s="106"/>
      <c r="AG711" s="106"/>
      <c r="AH711" s="106" t="str">
        <f>IF(AC711="","",IF(ISNUMBER(AC711)=FALSE,"Não se aplica",IFERROR(VLOOKUP(AC711,Produtos!$A$1:$C$2319,3,FALSE),"Não Cadastrado")))</f>
        <v/>
      </c>
      <c r="AI711" s="106"/>
      <c r="AJ711" s="106" t="str">
        <f>VLOOKUP(Tabela2[[#This Row],[SIEMA]],Siema2025,26,FALSE)</f>
        <v>Provável falha na válvula BLS (Navio Aliviador) e válvula do header de carregamento do Navio Aliviador.</v>
      </c>
      <c r="AK711" s="109" t="s">
        <v>7110</v>
      </c>
      <c r="AL711" s="109"/>
      <c r="AM711" s="109"/>
      <c r="AN711" s="110" t="str">
        <f>VLOOKUP(Tabela2[[#This Row],[SIEMA]],Siema2025,51,FALSE)</f>
        <v/>
      </c>
      <c r="AO711" s="110" t="str">
        <f>VLOOKUP(Tabela2[[#This Row],[SIEMA]],Siema2025,53,FALSE)</f>
        <v/>
      </c>
      <c r="AP711" s="110" t="str">
        <f>VLOOKUP(Tabela2[[#This Row],[SIEMA]],Siema2025,55,FALSE)</f>
        <v/>
      </c>
      <c r="AQ711" s="110" t="str">
        <f>VLOOKUP(Tabela2[[#This Row],[SIEMA]],Siema2025,57,FALSE)</f>
        <v/>
      </c>
      <c r="AR711" s="110" t="str">
        <f>VLOOKUP(Tabela2[[#This Row],[SIEMA]],Siema2025,59,FALSE)</f>
        <v/>
      </c>
      <c r="AS711" s="110" t="str">
        <f>VLOOKUP(Tabela2[[#This Row],[SIEMA]],Siema2025,61,FALSE)</f>
        <v>X</v>
      </c>
      <c r="AT711" s="110" t="str">
        <f>VLOOKUP(Tabela2[[#This Row],[SIEMA]],Siema2025,63,FALSE)</f>
        <v/>
      </c>
      <c r="AU711" s="110" t="str">
        <f>VLOOKUP(Tabela2[[#This Row],[SIEMA]],Siema2025,65,FALSE)</f>
        <v/>
      </c>
      <c r="AV711" s="110" t="str">
        <f>VLOOKUP(Tabela2[[#This Row],[SIEMA]],Siema2025,67,FALSE)</f>
        <v/>
      </c>
      <c r="AW711" s="110" t="str">
        <f>VLOOKUP(Tabela2[[#This Row],[SIEMA]],Siema2025,69,FALSE)</f>
        <v/>
      </c>
      <c r="AX711" s="110" t="str">
        <f>VLOOKUP(Tabela2[[#This Row],[SIEMA]],Siema2025,71,FALSE)</f>
        <v/>
      </c>
      <c r="AY711" s="110" t="str">
        <f>VLOOKUP(Tabela2[[#This Row],[SIEMA]],Siema2025,73,FALSE)</f>
        <v/>
      </c>
      <c r="AZ711" s="110" t="str">
        <f>VLOOKUP(Tabela2[[#This Row],[SIEMA]],Siema2025,75,FALSE)</f>
        <v/>
      </c>
      <c r="BA711" s="110" t="str">
        <f>VLOOKUP(Tabela2[[#This Row],[SIEMA]],Siema2025,77,FALSE)</f>
        <v/>
      </c>
      <c r="BB711" s="110" t="str">
        <f>VLOOKUP(Tabela2[[#This Row],[SIEMA]],Siema2025,79,FALSE)</f>
        <v/>
      </c>
      <c r="BC711" s="110" t="str">
        <f>IF(Tabela2[[#This Row],[Outro(s) ]] = "X", "PREENCHER","NA")</f>
        <v>NA</v>
      </c>
      <c r="BD711" s="110" t="str">
        <f>VLOOKUP(Tabela2[[#This Row],[SIEMA]],Siema2025,82,FALSE)</f>
        <v/>
      </c>
      <c r="BE711" s="110" t="str">
        <f>VLOOKUP(Tabela2[[#This Row],[SIEMA]],Siema2025,81,FALSE)</f>
        <v/>
      </c>
      <c r="BF711" s="112" t="str">
        <f>VLOOKUP(Tabela2[[#This Row],[SIEMA]],Siema2025,28,FALSE)</f>
        <v>Petrobras</v>
      </c>
      <c r="BG711" s="136"/>
      <c r="BH711" s="113">
        <v>33000167000101</v>
      </c>
      <c r="BI711" s="114" t="str">
        <f>VLOOKUP(Tabela2[[#This Row],[SIEMA]],Siema2025,107,FALSE)</f>
        <v>Não</v>
      </c>
      <c r="BJ711" s="109" t="s">
        <v>7097</v>
      </c>
      <c r="BK711" s="106" t="s">
        <v>2696</v>
      </c>
      <c r="BL711" s="171">
        <v>45954</v>
      </c>
      <c r="BM711" s="110">
        <f ca="1">IF(Tabela2[[#This Row],[Data de atendimento do Ibama (considerar o primeiro documento/ação)]]="",_xlfn.DAYS(TODAY(),J711),_xlfn.DAYS(Tabela2[[#This Row],[Data de atendimento do Ibama (considerar o primeiro documento/ação)]],J711))</f>
        <v>16</v>
      </c>
      <c r="BN711" s="110" t="str">
        <f>IF(Tabela2[[#This Row],[Atendido pelo Ibama ("Não" ou "Sim")]]="Não","Preencher", IF(Tabela2[[#This Row],[Atendido pelo Ibama ("Não" ou "Sim")]]="Sim","NA",""))</f>
        <v>NA</v>
      </c>
      <c r="BO711" s="116" t="s">
        <v>7098</v>
      </c>
      <c r="BP711" s="110" t="str">
        <f>IF(Tabela2[[#This Row],[Forma de atendimento (primeiro documento/ação)]]= "Outros (especificar)", "PREENCHER","NA")</f>
        <v>NA</v>
      </c>
      <c r="BQ711" s="108" t="s">
        <v>123</v>
      </c>
      <c r="BR711" s="110" t="str">
        <f>IF(Tabela2[[#This Row],[Equipe do Ibama foi a campo? Houve sobrevoo do Poseidon?]] = "Sim", "PREENCHER","NA")</f>
        <v>NA</v>
      </c>
      <c r="BS711" s="110" t="str">
        <f>IF(Tabela2[[#This Row],[Se sim, foi emitida Ordem de Emergência? (informações vinculada à coluna CK)]] = "Sim", "PREENCHER","NA")</f>
        <v>NA</v>
      </c>
      <c r="BT711" s="110" t="str">
        <f>IF(Tabela2[[#This Row],[Foi elaborado Relatório de Vistoria pelo Ibama? (informações vinculada à coluna CK)]] = "Sim", "PREENCHER","NA")</f>
        <v>NA</v>
      </c>
      <c r="BU711" s="110" t="s">
        <v>123</v>
      </c>
      <c r="BV711" s="110" t="s">
        <v>123</v>
      </c>
      <c r="BW711" s="110" t="s">
        <v>123</v>
      </c>
      <c r="BX711" s="108" t="s">
        <v>7119</v>
      </c>
      <c r="BY711" s="156"/>
      <c r="BZ711" s="106" t="str">
        <f>IF(Tabela2[[#This Row],[Data do documento de encerramento]]="NA","NA",IF(Tabela2[[#This Row],[Data do documento de encerramento]]="","Pendente de conclusão/ encerramento",_xlfn.DAYS(Tabela2[[#This Row],[Data do documento de encerramento]],J711)))</f>
        <v>Pendente de conclusão/ encerramento</v>
      </c>
      <c r="CA711" s="140"/>
      <c r="CB711" s="109" t="s">
        <v>7156</v>
      </c>
      <c r="CC711" s="109" t="s">
        <v>7102</v>
      </c>
      <c r="CD711" s="109" t="s">
        <v>7954</v>
      </c>
      <c r="CE711" s="109" t="s">
        <v>9761</v>
      </c>
      <c r="CF711" s="109" t="s">
        <v>7103</v>
      </c>
    </row>
    <row r="712" spans="1:84" ht="45.75" hidden="1">
      <c r="A712" s="172">
        <v>2025101354014</v>
      </c>
      <c r="B712" s="173" t="s">
        <v>9762</v>
      </c>
      <c r="C712" s="110" t="str">
        <f>VLOOKUP(Tabela2[[#This Row],[SIEMA]],Siema2025,4,FALSE)</f>
        <v xml:space="preserve"> MG</v>
      </c>
      <c r="D712" s="108" t="str">
        <f>VLOOKUP(Tabela2[[#This Row],[SIEMA]],Siema2025,3,FALSE)</f>
        <v xml:space="preserve">Campestre </v>
      </c>
      <c r="E712" s="108" t="s">
        <v>9763</v>
      </c>
      <c r="F712" s="108" t="s">
        <v>9764</v>
      </c>
      <c r="G712" s="108" t="s">
        <v>9765</v>
      </c>
      <c r="H712" s="108" t="s">
        <v>9766</v>
      </c>
      <c r="I712" s="106" t="s">
        <v>7118</v>
      </c>
      <c r="J712" s="107">
        <f>VLOOKUP(Tabela2[[#This Row],[SIEMA]],Siema2025,2,FALSE)</f>
        <v>45938</v>
      </c>
      <c r="K712" s="107" t="str">
        <f>VLOOKUP(Tabela2[[#This Row],[SIEMA]],Siema2025,16,FALSE)</f>
        <v>Quarta</v>
      </c>
      <c r="L712" s="108" t="str">
        <f>IF(Tabela2[[#This Row],[Data]]="","Sem Informação",VLOOKUP(MONTH(Tabela2[[#This Row],[Data]]),'[1]Validação de dados'!$I$1:$J$13,2,0))</f>
        <v>Outubro</v>
      </c>
      <c r="M712" s="106">
        <f>YEAR(Tabela2[[#This Row],[Data]])</f>
        <v>2025</v>
      </c>
      <c r="N712" s="107" t="str">
        <f>VLOOKUP(Tabela2[[#This Row],[SIEMA]],Siema2025,17,FALSE)</f>
        <v>Vespertino</v>
      </c>
      <c r="O712" s="107" t="str">
        <f>VLOOKUP(Tabela2[[#This Row],[SIEMA]],Siema2025,5,FALSE)</f>
        <v>Rodovia</v>
      </c>
      <c r="P712" s="106"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712" s="106">
        <v>3082</v>
      </c>
      <c r="R712" s="106" t="s">
        <v>9767</v>
      </c>
      <c r="S712" s="109" t="str">
        <f>IF(Q712="","", IF(Q712="NC","", IF(Q712="NE","", IF(Q712="NA","",IFERROR(VLOOKUP(Q712,[1]Produtos!$A$1:$C$2319,2,FALSE),"Não Cadastrado")))))</f>
        <v>SUBSTÂNCIA QUE APRESENTA RISCO PARA O MEIO AMBIENTE, LÍQUIDA, N.E.</v>
      </c>
      <c r="T712" s="106" t="str">
        <f>VLOOKUP(Tabela2[[#This Row],[SIEMA]],Siema2025,11,FALSE)</f>
        <v xml:space="preserve"> </v>
      </c>
      <c r="U712" s="106" t="str">
        <f>VLOOKUP(Tabela2[[#This Row],[SIEMA]],Siema2025,12,FALSE)</f>
        <v xml:space="preserve"> </v>
      </c>
      <c r="V712" s="106">
        <f>IF(Q712="","",IF(ISNUMBER(Q712)=FALSE,"Não se aplica",IFERROR(VLOOKUP(Q712,Produtos!$A$1:$C$2319,3,FALSE),"Não Cadastrado")))</f>
        <v>9</v>
      </c>
      <c r="W712" s="106" t="str">
        <f>VLOOKUP(Tabela2[[#This Row],[SIEMA]],Siema2025,10,FALSE)</f>
        <v/>
      </c>
      <c r="X712" s="115" t="str">
        <f>IF(Tabela2[[#This Row],[Origem do acidente]] = "Plataforma", "PREENCHER","NA")</f>
        <v>NA</v>
      </c>
      <c r="Y712" s="111" t="str">
        <f>IF(W712="","", IF(W712="NC","", IF(W712="NE","", IF(W712="NA","",IFERROR(VLOOKUP(W712,Produtos!$A$1:$C$2319,2,FALSE),"Não Cadastrado")))))</f>
        <v/>
      </c>
      <c r="Z712" s="106" t="str">
        <f>VLOOKUP(Tabela2[[#This Row],[SIEMA]],Siema2025,11,FALSE)</f>
        <v xml:space="preserve"> </v>
      </c>
      <c r="AA712" s="106" t="str">
        <f>VLOOKUP(Tabela2[[#This Row],[SIEMA]],Siema2025,12,FALSE)</f>
        <v xml:space="preserve"> </v>
      </c>
      <c r="AB712" s="106" t="str">
        <f>IF(W712="","",IF(ISNUMBER(W712)=FALSE,"Não se aplica",IFERROR(VLOOKUP(W712,Produtos!$A$1:$C$2319,3,FALSE),"Não Cadastrado")))</f>
        <v/>
      </c>
      <c r="AC712" s="106"/>
      <c r="AD712" s="110" t="str">
        <f>IF(Tabela2[[#This Row],[Origem do acidente]] = "Plataforma", "PREENCHER","NA")</f>
        <v>NA</v>
      </c>
      <c r="AE712" s="109" t="str">
        <f>IF(AC712="","", IF(AC712="NC","", IF(AC712="NE","", IF(AC712="NA","",IFERROR(VLOOKUP(AC712,Produtos!$A$1:$C$2319,2,FALSE),"Não Cadastrado")))))</f>
        <v/>
      </c>
      <c r="AF712" s="106"/>
      <c r="AG712" s="106"/>
      <c r="AH712" s="106" t="str">
        <f>IF(AC712="","",IF(ISNUMBER(AC712)=FALSE,"Não se aplica",IFERROR(VLOOKUP(AC712,Produtos!$A$1:$C$2319,3,FALSE),"Não Cadastrado")))</f>
        <v/>
      </c>
      <c r="AI712" s="106"/>
      <c r="AJ712" s="106" t="str">
        <f>VLOOKUP(Tabela2[[#This Row],[SIEMA]],Siema2025,26,FALSE)</f>
        <v/>
      </c>
      <c r="AK712" s="109" t="s">
        <v>7356</v>
      </c>
      <c r="AL712" s="109" t="s">
        <v>7343</v>
      </c>
      <c r="AM712" s="109" t="s">
        <v>7175</v>
      </c>
      <c r="AN712" s="110" t="str">
        <f>VLOOKUP(Tabela2[[#This Row],[SIEMA]],Siema2025,51,FALSE)</f>
        <v/>
      </c>
      <c r="AO712" s="110" t="str">
        <f>VLOOKUP(Tabela2[[#This Row],[SIEMA]],Siema2025,53,FALSE)</f>
        <v/>
      </c>
      <c r="AP712" s="110" t="str">
        <f>VLOOKUP(Tabela2[[#This Row],[SIEMA]],Siema2025,55,FALSE)</f>
        <v/>
      </c>
      <c r="AQ712" s="110" t="str">
        <f>VLOOKUP(Tabela2[[#This Row],[SIEMA]],Siema2025,57,FALSE)</f>
        <v>X</v>
      </c>
      <c r="AR712" s="110" t="str">
        <f>VLOOKUP(Tabela2[[#This Row],[SIEMA]],Siema2025,59,FALSE)</f>
        <v/>
      </c>
      <c r="AS712" s="110" t="str">
        <f>VLOOKUP(Tabela2[[#This Row],[SIEMA]],Siema2025,61,FALSE)</f>
        <v/>
      </c>
      <c r="AT712" s="110" t="str">
        <f>VLOOKUP(Tabela2[[#This Row],[SIEMA]],Siema2025,63,FALSE)</f>
        <v/>
      </c>
      <c r="AU712" s="110" t="str">
        <f>VLOOKUP(Tabela2[[#This Row],[SIEMA]],Siema2025,65,FALSE)</f>
        <v>X</v>
      </c>
      <c r="AV712" s="110" t="str">
        <f>VLOOKUP(Tabela2[[#This Row],[SIEMA]],Siema2025,67,FALSE)</f>
        <v/>
      </c>
      <c r="AW712" s="110" t="str">
        <f>VLOOKUP(Tabela2[[#This Row],[SIEMA]],Siema2025,69,FALSE)</f>
        <v/>
      </c>
      <c r="AX712" s="110" t="str">
        <f>VLOOKUP(Tabela2[[#This Row],[SIEMA]],Siema2025,71,FALSE)</f>
        <v/>
      </c>
      <c r="AY712" s="110" t="str">
        <f>VLOOKUP(Tabela2[[#This Row],[SIEMA]],Siema2025,73,FALSE)</f>
        <v/>
      </c>
      <c r="AZ712" s="110" t="str">
        <f>VLOOKUP(Tabela2[[#This Row],[SIEMA]],Siema2025,75,FALSE)</f>
        <v/>
      </c>
      <c r="BA712" s="110" t="str">
        <f>VLOOKUP(Tabela2[[#This Row],[SIEMA]],Siema2025,77,FALSE)</f>
        <v/>
      </c>
      <c r="BB712" s="110" t="str">
        <f>VLOOKUP(Tabela2[[#This Row],[SIEMA]],Siema2025,79,FALSE)</f>
        <v/>
      </c>
      <c r="BC712" s="110" t="str">
        <f>IF(Tabela2[[#This Row],[Outro(s) ]] = "X", "PREENCHER","NA")</f>
        <v>NA</v>
      </c>
      <c r="BD712" s="110" t="str">
        <f>VLOOKUP(Tabela2[[#This Row],[SIEMA]],Siema2025,82,FALSE)</f>
        <v/>
      </c>
      <c r="BE712" s="110" t="str">
        <f>VLOOKUP(Tabela2[[#This Row],[SIEMA]],Siema2025,81,FALSE)</f>
        <v/>
      </c>
      <c r="BF712" s="112" t="str">
        <f>VLOOKUP(Tabela2[[#This Row],[SIEMA]],Siema2025,28,FALSE)</f>
        <v/>
      </c>
      <c r="BG712" s="112"/>
      <c r="BH712" s="113" t="str">
        <f>VLOOKUP(Tabela2[[#This Row],[SIEMA]],Siema2025,29,FALSE)</f>
        <v/>
      </c>
      <c r="BI712" s="114" t="str">
        <f>VLOOKUP(Tabela2[[#This Row],[SIEMA]],Siema2025,107,FALSE)</f>
        <v>Não</v>
      </c>
      <c r="BJ712" s="109" t="s">
        <v>6834</v>
      </c>
      <c r="BK712" s="106" t="s">
        <v>123</v>
      </c>
      <c r="BL712" s="143">
        <v>45950</v>
      </c>
      <c r="BM712" s="110">
        <f ca="1">IF(Tabela2[[#This Row],[Data de atendimento do Ibama (considerar o primeiro documento/ação)]]="",_xlfn.DAYS(TODAY(),J712),_xlfn.DAYS(Tabela2[[#This Row],[Data de atendimento do Ibama (considerar o primeiro documento/ação)]],J712))</f>
        <v>12</v>
      </c>
      <c r="BN712" s="110" t="s">
        <v>7837</v>
      </c>
      <c r="BO712" s="116" t="s">
        <v>7123</v>
      </c>
      <c r="BP712" s="110" t="s">
        <v>9768</v>
      </c>
      <c r="BQ712" s="108" t="s">
        <v>123</v>
      </c>
      <c r="BR712" s="110" t="s">
        <v>123</v>
      </c>
      <c r="BS712" s="110" t="s">
        <v>7118</v>
      </c>
      <c r="BT712" s="110" t="s">
        <v>7215</v>
      </c>
      <c r="BU712" s="110" t="str">
        <f>IF(Tabela2[[#This Row],[Houve envio de Informações Pós-acidente (preencher "não se aplica" quando de competência estadual/municipal)]] = "Sim", "PREENCHER","NA")</f>
        <v>NA</v>
      </c>
      <c r="BV712" s="110" t="str">
        <f>IF(Tabela2[[#This Row],[Houve avaliação das informações pós-acidente solicitadas/enviadas?]] = "Sim", "PREENCHER","NA")</f>
        <v>NA</v>
      </c>
      <c r="BW712" s="110" t="s">
        <v>2696</v>
      </c>
      <c r="BX712" s="108" t="s">
        <v>7113</v>
      </c>
      <c r="BY712" s="143">
        <v>45950</v>
      </c>
      <c r="BZ712" s="106">
        <f>IF(Tabela2[[#This Row],[Data do documento de encerramento]]="NA","NA",IF(Tabela2[[#This Row],[Data do documento de encerramento]]="","Pendente de conclusão/ encerramento",_xlfn.DAYS(Tabela2[[#This Row],[Data do documento de encerramento]],J712)))</f>
        <v>12</v>
      </c>
      <c r="CA712" s="109" t="s">
        <v>9769</v>
      </c>
      <c r="CB712" s="109"/>
      <c r="CC712" s="109"/>
      <c r="CD712" s="109"/>
      <c r="CE712" s="109"/>
      <c r="CF712" s="109"/>
    </row>
    <row r="713" spans="1:84" hidden="1">
      <c r="A713" s="172">
        <v>202510979242</v>
      </c>
      <c r="B713" s="173" t="s">
        <v>9770</v>
      </c>
      <c r="C713" s="110" t="str">
        <f>VLOOKUP(Tabela2[[#This Row],[SIEMA]],Siema2025,4,FALSE)</f>
        <v xml:space="preserve"> SP</v>
      </c>
      <c r="D713" s="108" t="str">
        <f>VLOOKUP(Tabela2[[#This Row],[SIEMA]],Siema2025,3,FALSE)</f>
        <v xml:space="preserve">Cajati </v>
      </c>
      <c r="E713" s="108" t="str">
        <f>VLOOKUP(Tabela2[[#This Row],[SIEMA]],Siema2025,20,FALSE)</f>
        <v>KM 504, sentido decrescente</v>
      </c>
      <c r="F713" s="108"/>
      <c r="G713" s="108"/>
      <c r="H713" s="108"/>
      <c r="I713" s="106" t="str">
        <f>VLOOKUP(Tabela2[[#This Row],[SIEMA]],Siema2025,19,FALSE)</f>
        <v/>
      </c>
      <c r="J713" s="107">
        <f>VLOOKUP(Tabela2[[#This Row],[SIEMA]],Siema2025,2,FALSE)</f>
        <v>45939</v>
      </c>
      <c r="K713" s="107" t="str">
        <f>VLOOKUP(Tabela2[[#This Row],[SIEMA]],Siema2025,16,FALSE)</f>
        <v>Quinta</v>
      </c>
      <c r="L713" s="108" t="str">
        <f>IF(Tabela2[[#This Row],[Data]]="","Sem Informação",VLOOKUP(MONTH(Tabela2[[#This Row],[Data]]),'[1]Validação de dados'!$I$1:$J$13,2,0))</f>
        <v>Outubro</v>
      </c>
      <c r="M713" s="106">
        <f>YEAR(Tabela2[[#This Row],[Data]])</f>
        <v>2025</v>
      </c>
      <c r="N713" s="107" t="str">
        <f>VLOOKUP(Tabela2[[#This Row],[SIEMA]],Siema2025,17,FALSE)</f>
        <v>Vespertino</v>
      </c>
      <c r="O713" s="107" t="str">
        <f>VLOOKUP(Tabela2[[#This Row],[SIEMA]],Siema2025,5,FALSE)</f>
        <v>Rodovia</v>
      </c>
      <c r="P713" s="106" t="str">
        <f>VLOOKUP(Tabela2[[#This Row],[SIEMA]],Siema2025,21,FALSE)</f>
        <v/>
      </c>
      <c r="Q713" s="106" t="str">
        <f>VLOOKUP(Tabela2[[#This Row],[SIEMA]],Siema2025,7,FALSE)</f>
        <v>METANOL</v>
      </c>
      <c r="R713" s="106" t="str">
        <f>VLOOKUP(Tabela2[[#This Row],[SIEMA]],Siema2025,10,FALSE)</f>
        <v/>
      </c>
      <c r="S713" s="109" t="str">
        <f>IF(Q713="","", IF(Q713="NC","", IF(Q713="NE","", IF(Q713="NA","",IFERROR(VLOOKUP(Q713,[1]Produtos!$A$1:$C$2319,2,FALSE),"Não Cadastrado")))))</f>
        <v>Não Cadastrado</v>
      </c>
      <c r="T713" s="106">
        <v>60</v>
      </c>
      <c r="U713" s="106" t="s">
        <v>7109</v>
      </c>
      <c r="V713" s="106" t="str">
        <f>IF(Q713="","",IF(ISNUMBER(Q713)=FALSE,"Não se aplica",IFERROR(VLOOKUP(Q713,Produtos!$A$1:$C$2319,3,FALSE),"Não Cadastrado")))</f>
        <v>Não se aplica</v>
      </c>
      <c r="W713" s="106" t="str">
        <f>VLOOKUP(Tabela2[[#This Row],[SIEMA]],Siema2025,10,FALSE)</f>
        <v/>
      </c>
      <c r="X713" s="115" t="str">
        <f>IF(Tabela2[[#This Row],[Origem do acidente]] = "Plataforma", "PREENCHER","NA")</f>
        <v>NA</v>
      </c>
      <c r="Y713" s="111" t="str">
        <f>IF(W713="","", IF(W713="NC","", IF(W713="NE","", IF(W713="NA","",IFERROR(VLOOKUP(W713,Produtos!$A$1:$C$2319,2,FALSE),"Não Cadastrado")))))</f>
        <v/>
      </c>
      <c r="Z713" s="106" t="str">
        <f>VLOOKUP(Tabela2[[#This Row],[SIEMA]],Siema2025,11,FALSE)</f>
        <v xml:space="preserve"> </v>
      </c>
      <c r="AA713" s="106" t="str">
        <f>VLOOKUP(Tabela2[[#This Row],[SIEMA]],Siema2025,12,FALSE)</f>
        <v xml:space="preserve"> </v>
      </c>
      <c r="AB713" s="106" t="str">
        <f>IF(W713="","",IF(ISNUMBER(W713)=FALSE,"Não se aplica",IFERROR(VLOOKUP(W713,Produtos!$A$1:$C$2319,3,FALSE),"Não Cadastrado")))</f>
        <v/>
      </c>
      <c r="AC713" s="106"/>
      <c r="AD713" s="110" t="str">
        <f>IF(Tabela2[[#This Row],[Origem do acidente]] = "Plataforma", "PREENCHER","NA")</f>
        <v>NA</v>
      </c>
      <c r="AE713" s="109" t="str">
        <f>IF(AC713="","", IF(AC713="NC","", IF(AC713="NE","", IF(AC713="NA","",IFERROR(VLOOKUP(AC713,Produtos!$A$1:$C$2319,2,FALSE),"Não Cadastrado")))))</f>
        <v/>
      </c>
      <c r="AF713" s="106"/>
      <c r="AG713" s="106"/>
      <c r="AH713" s="106" t="str">
        <f>IF(AC713="","",IF(ISNUMBER(AC713)=FALSE,"Não se aplica",IFERROR(VLOOKUP(AC713,Produtos!$A$1:$C$2319,3,FALSE),"Não Cadastrado")))</f>
        <v/>
      </c>
      <c r="AI713" s="106"/>
      <c r="AJ713" s="106" t="str">
        <f>VLOOKUP(Tabela2[[#This Row],[SIEMA]],Siema2025,26,FALSE)</f>
        <v>TOMBAMENTO</v>
      </c>
      <c r="AK713" s="109"/>
      <c r="AL713" s="109"/>
      <c r="AM713" s="109"/>
      <c r="AN713" s="110" t="str">
        <f>VLOOKUP(Tabela2[[#This Row],[SIEMA]],Siema2025,51,FALSE)</f>
        <v/>
      </c>
      <c r="AO713" s="110" t="str">
        <f>VLOOKUP(Tabela2[[#This Row],[SIEMA]],Siema2025,53,FALSE)</f>
        <v/>
      </c>
      <c r="AP713" s="110" t="str">
        <f>VLOOKUP(Tabela2[[#This Row],[SIEMA]],Siema2025,55,FALSE)</f>
        <v/>
      </c>
      <c r="AQ713" s="110" t="str">
        <f>VLOOKUP(Tabela2[[#This Row],[SIEMA]],Siema2025,57,FALSE)</f>
        <v/>
      </c>
      <c r="AR713" s="110" t="str">
        <f>VLOOKUP(Tabela2[[#This Row],[SIEMA]],Siema2025,59,FALSE)</f>
        <v/>
      </c>
      <c r="AS713" s="110" t="str">
        <f>VLOOKUP(Tabela2[[#This Row],[SIEMA]],Siema2025,61,FALSE)</f>
        <v/>
      </c>
      <c r="AT713" s="110" t="str">
        <f>VLOOKUP(Tabela2[[#This Row],[SIEMA]],Siema2025,63,FALSE)</f>
        <v/>
      </c>
      <c r="AU713" s="110" t="str">
        <f>VLOOKUP(Tabela2[[#This Row],[SIEMA]],Siema2025,65,FALSE)</f>
        <v>X</v>
      </c>
      <c r="AV713" s="110" t="str">
        <f>VLOOKUP(Tabela2[[#This Row],[SIEMA]],Siema2025,67,FALSE)</f>
        <v/>
      </c>
      <c r="AW713" s="110" t="str">
        <f>VLOOKUP(Tabela2[[#This Row],[SIEMA]],Siema2025,69,FALSE)</f>
        <v/>
      </c>
      <c r="AX713" s="110" t="str">
        <f>VLOOKUP(Tabela2[[#This Row],[SIEMA]],Siema2025,71,FALSE)</f>
        <v>X</v>
      </c>
      <c r="AY713" s="110" t="str">
        <f>VLOOKUP(Tabela2[[#This Row],[SIEMA]],Siema2025,73,FALSE)</f>
        <v>X</v>
      </c>
      <c r="AZ713" s="110" t="str">
        <f>VLOOKUP(Tabela2[[#This Row],[SIEMA]],Siema2025,75,FALSE)</f>
        <v/>
      </c>
      <c r="BA713" s="110" t="str">
        <f>VLOOKUP(Tabela2[[#This Row],[SIEMA]],Siema2025,77,FALSE)</f>
        <v/>
      </c>
      <c r="BB713" s="110" t="str">
        <f>VLOOKUP(Tabela2[[#This Row],[SIEMA]],Siema2025,79,FALSE)</f>
        <v/>
      </c>
      <c r="BC713" s="110" t="str">
        <f>IF(Tabela2[[#This Row],[Outro(s) ]] = "X", "PREENCHER","NA")</f>
        <v>NA</v>
      </c>
      <c r="BD713" s="110" t="str">
        <f>VLOOKUP(Tabela2[[#This Row],[SIEMA]],Siema2025,82,FALSE)</f>
        <v/>
      </c>
      <c r="BE713" s="110" t="str">
        <f>VLOOKUP(Tabela2[[#This Row],[SIEMA]],Siema2025,81,FALSE)</f>
        <v/>
      </c>
      <c r="BF713" s="112" t="str">
        <f>VLOOKUP(Tabela2[[#This Row],[SIEMA]],Siema2025,28,FALSE)</f>
        <v>TCG TRANSPORTADORA LTDA</v>
      </c>
      <c r="BG713" s="112"/>
      <c r="BH713" s="113" t="str">
        <f>VLOOKUP(Tabela2[[#This Row],[SIEMA]],Siema2025,29,FALSE)</f>
        <v>61113186000142</v>
      </c>
      <c r="BI713" s="114" t="str">
        <f>VLOOKUP(Tabela2[[#This Row],[SIEMA]],Siema2025,107,FALSE)</f>
        <v>Não</v>
      </c>
      <c r="BJ713" s="109"/>
      <c r="BK713" s="106"/>
      <c r="BL713" s="143"/>
      <c r="BM713" s="110">
        <f ca="1">IF(Tabela2[[#This Row],[Data de atendimento do Ibama (considerar o primeiro documento/ação)]]="",_xlfn.DAYS(TODAY(),J713),_xlfn.DAYS(Tabela2[[#This Row],[Data de atendimento do Ibama (considerar o primeiro documento/ação)]],J713))</f>
        <v>281</v>
      </c>
      <c r="BN713" s="110" t="str">
        <f>IF(Tabela2[[#This Row],[Atendido pelo Ibama ("Não" ou "Sim")]]="Não","Preencher", IF(Tabela2[[#This Row],[Atendido pelo Ibama ("Não" ou "Sim")]]="Sim","NA",""))</f>
        <v/>
      </c>
      <c r="BO713" s="116"/>
      <c r="BP713" s="110" t="str">
        <f>IF(Tabela2[[#This Row],[Forma de atendimento (primeiro documento/ação)]]= "Outros (especificar)", "PREENCHER","NA")</f>
        <v>NA</v>
      </c>
      <c r="BQ713" s="108"/>
      <c r="BR713" s="110" t="str">
        <f>IF(Tabela2[[#This Row],[Equipe do Ibama foi a campo? Houve sobrevoo do Poseidon?]] = "Sim", "PREENCHER","NA")</f>
        <v>NA</v>
      </c>
      <c r="BS713" s="110" t="str">
        <f>IF(Tabela2[[#This Row],[Se sim, foi emitida Ordem de Emergência? (informações vinculada à coluna CK)]] = "Sim", "PREENCHER","NA")</f>
        <v>NA</v>
      </c>
      <c r="BT713" s="110" t="str">
        <f>IF(Tabela2[[#This Row],[Foi elaborado Relatório de Vistoria pelo Ibama? (informações vinculada à coluna CK)]] = "Sim", "PREENCHER","NA")</f>
        <v>NA</v>
      </c>
      <c r="BU713" s="110" t="str">
        <f>IF(Tabela2[[#This Row],[Houve envio de Informações Pós-acidente (preencher "não se aplica" quando de competência estadual/municipal)]] = "Sim", "PREENCHER","NA")</f>
        <v>NA</v>
      </c>
      <c r="BV713" s="110" t="str">
        <f>IF(Tabela2[[#This Row],[Houve avaliação das informações pós-acidente solicitadas/enviadas?]] = "Sim", "PREENCHER","NA")</f>
        <v>NA</v>
      </c>
      <c r="BW713" s="110" t="str">
        <f>IF(Tabela2[[#This Row],[O Ibama aguarda resposta da empresa/OEMA, etc?]] = "Sim", "PREENCHER","NA")</f>
        <v>NA</v>
      </c>
      <c r="BX713" s="108"/>
      <c r="BY713" s="143"/>
      <c r="BZ713" s="106" t="str">
        <f>IF(Tabela2[[#This Row],[Data do documento de encerramento]]="NA","NA",IF(Tabela2[[#This Row],[Data do documento de encerramento]]="","Pendente de conclusão/ encerramento",_xlfn.DAYS(Tabela2[[#This Row],[Data do documento de encerramento]],J713)))</f>
        <v>Pendente de conclusão/ encerramento</v>
      </c>
      <c r="CA713" s="109"/>
      <c r="CB713" s="109"/>
      <c r="CC713" s="109"/>
      <c r="CD713" s="109"/>
      <c r="CE713" s="109"/>
      <c r="CF713" s="109"/>
    </row>
    <row r="714" spans="1:84" ht="60.75" hidden="1">
      <c r="A714" s="172">
        <v>2025101057609</v>
      </c>
      <c r="B714" s="173" t="s">
        <v>9771</v>
      </c>
      <c r="C714" s="110" t="str">
        <f>VLOOKUP(Tabela2[[#This Row],[SIEMA]],Siema2025,4,FALSE)</f>
        <v xml:space="preserve"> SE</v>
      </c>
      <c r="D714" s="108" t="str">
        <f>VLOOKUP(Tabela2[[#This Row],[SIEMA]],Siema2025,3,FALSE)</f>
        <v xml:space="preserve">Japaratuba </v>
      </c>
      <c r="E714" s="108" t="str">
        <f>VLOOKUP(Tabela2[[#This Row],[SIEMA]],Siema2025,20,FALSE)</f>
        <v>Locação do poço 7-CP-1739D-SE, Japaratuba-SE</v>
      </c>
      <c r="F714" s="108" t="s">
        <v>9772</v>
      </c>
      <c r="G714" s="108" t="s">
        <v>9773</v>
      </c>
      <c r="H714" s="108" t="s">
        <v>9774</v>
      </c>
      <c r="I714" s="106" t="str">
        <f>VLOOKUP(Tabela2[[#This Row],[SIEMA]],Siema2025,19,FALSE)</f>
        <v/>
      </c>
      <c r="J714" s="107">
        <f>VLOOKUP(Tabela2[[#This Row],[SIEMA]],Siema2025,2,FALSE)</f>
        <v>45939</v>
      </c>
      <c r="K714" s="107" t="str">
        <f>VLOOKUP(Tabela2[[#This Row],[SIEMA]],Siema2025,16,FALSE)</f>
        <v>Quinta</v>
      </c>
      <c r="L714" s="108" t="str">
        <f>IF(Tabela2[[#This Row],[Data]]="","Sem Informação",VLOOKUP(MONTH(Tabela2[[#This Row],[Data]]),'[1]Validação de dados'!$I$1:$J$13,2,0))</f>
        <v>Outubro</v>
      </c>
      <c r="M714" s="106">
        <f>YEAR(Tabela2[[#This Row],[Data]])</f>
        <v>2025</v>
      </c>
      <c r="N714" s="107" t="str">
        <f>VLOOKUP(Tabela2[[#This Row],[SIEMA]],Siema2025,17,FALSE)</f>
        <v>Madrugada</v>
      </c>
      <c r="O714" s="107" t="str">
        <f>VLOOKUP(Tabela2[[#This Row],[SIEMA]],Siema2025,5,FALSE)</f>
        <v>Outro(s)</v>
      </c>
      <c r="P714" s="106" t="str">
        <f>VLOOKUP(Tabela2[[#This Row],[SIEMA]],Siema2025,21,FALSE)</f>
        <v>Poço terrestre</v>
      </c>
      <c r="Q714" s="106">
        <v>1267</v>
      </c>
      <c r="R714" s="106" t="str">
        <f>VLOOKUP(Tabela2[[#This Row],[SIEMA]],Siema2025,10,FALSE)</f>
        <v>água</v>
      </c>
      <c r="S714" s="109" t="str">
        <f>IF(Q714="","", IF(Q714="NC","", IF(Q714="NE","", IF(Q714="NA","",IFERROR(VLOOKUP(Q714,[1]Produtos!$A$1:$C$2319,2,FALSE),"Não Cadastrado")))))</f>
        <v>PETRÓLEO CRU</v>
      </c>
      <c r="T714" s="106" t="s">
        <v>9775</v>
      </c>
      <c r="U714" s="106" t="str">
        <f>VLOOKUP(Tabela2[[#This Row],[SIEMA]],Siema2025,12,FALSE)</f>
        <v>M3</v>
      </c>
      <c r="V714" s="106">
        <f>IF(Q714="","",IF(ISNUMBER(Q714)=FALSE,"Não se aplica",IFERROR(VLOOKUP(Q714,Produtos!$A$1:$C$2319,3,FALSE),"Não Cadastrado")))</f>
        <v>3</v>
      </c>
      <c r="W714" s="106" t="str">
        <f>VLOOKUP(Tabela2[[#This Row],[SIEMA]],Siema2025,10,FALSE)</f>
        <v>água</v>
      </c>
      <c r="X714" s="115" t="str">
        <f>IF(Tabela2[[#This Row],[Origem do acidente]] = "Plataforma", "PREENCHER","NA")</f>
        <v>NA</v>
      </c>
      <c r="Y714" s="111" t="str">
        <f>IF(W714="","", IF(W714="NC","", IF(W714="NE","", IF(W714="NA","",IFERROR(VLOOKUP(W714,Produtos!$A$1:$C$2319,2,FALSE),"Não Cadastrado")))))</f>
        <v>Não Cadastrado</v>
      </c>
      <c r="Z714" s="106" t="str">
        <f>VLOOKUP(Tabela2[[#This Row],[SIEMA]],Siema2025,11,FALSE)</f>
        <v>0.421</v>
      </c>
      <c r="AA714" s="106" t="str">
        <f>VLOOKUP(Tabela2[[#This Row],[SIEMA]],Siema2025,12,FALSE)</f>
        <v>M3</v>
      </c>
      <c r="AB714" s="106" t="str">
        <f>IF(W714="","",IF(ISNUMBER(W714)=FALSE,"Não se aplica",IFERROR(VLOOKUP(W714,Produtos!$A$1:$C$2319,3,FALSE),"Não Cadastrado")))</f>
        <v>Não se aplica</v>
      </c>
      <c r="AC714" s="106"/>
      <c r="AD714" s="110" t="str">
        <f>IF(Tabela2[[#This Row],[Origem do acidente]] = "Plataforma", "PREENCHER","NA")</f>
        <v>NA</v>
      </c>
      <c r="AE714" s="109" t="str">
        <f>IF(AC714="","", IF(AC714="NC","", IF(AC714="NE","", IF(AC714="NA","",IFERROR(VLOOKUP(AC714,Produtos!$A$1:$C$2319,2,FALSE),"Não Cadastrado")))))</f>
        <v/>
      </c>
      <c r="AF714" s="106"/>
      <c r="AG714" s="106"/>
      <c r="AH714" s="106" t="str">
        <f>IF(AC714="","",IF(ISNUMBER(AC714)=FALSE,"Não se aplica",IFERROR(VLOOKUP(AC714,Produtos!$A$1:$C$2319,3,FALSE),"Não Cadastrado")))</f>
        <v/>
      </c>
      <c r="AI714" s="106"/>
      <c r="AJ714" s="106" t="str">
        <f>VLOOKUP(Tabela2[[#This Row],[SIEMA]],Siema2025,26,FALSE)</f>
        <v>Em investigação.</v>
      </c>
      <c r="AK714" s="109" t="s">
        <v>7219</v>
      </c>
      <c r="AL714" s="109"/>
      <c r="AM714" s="109"/>
      <c r="AN714" s="110" t="str">
        <f>VLOOKUP(Tabela2[[#This Row],[SIEMA]],Siema2025,51,FALSE)</f>
        <v/>
      </c>
      <c r="AO714" s="110" t="str">
        <f>VLOOKUP(Tabela2[[#This Row],[SIEMA]],Siema2025,53,FALSE)</f>
        <v/>
      </c>
      <c r="AP714" s="110" t="str">
        <f>VLOOKUP(Tabela2[[#This Row],[SIEMA]],Siema2025,55,FALSE)</f>
        <v/>
      </c>
      <c r="AQ714" s="110" t="str">
        <f>VLOOKUP(Tabela2[[#This Row],[SIEMA]],Siema2025,57,FALSE)</f>
        <v/>
      </c>
      <c r="AR714" s="110" t="str">
        <f>VLOOKUP(Tabela2[[#This Row],[SIEMA]],Siema2025,59,FALSE)</f>
        <v/>
      </c>
      <c r="AS714" s="110" t="str">
        <f>VLOOKUP(Tabela2[[#This Row],[SIEMA]],Siema2025,61,FALSE)</f>
        <v/>
      </c>
      <c r="AT714" s="110" t="str">
        <f>VLOOKUP(Tabela2[[#This Row],[SIEMA]],Siema2025,63,FALSE)</f>
        <v/>
      </c>
      <c r="AU714" s="110" t="str">
        <f>VLOOKUP(Tabela2[[#This Row],[SIEMA]],Siema2025,65,FALSE)</f>
        <v>X</v>
      </c>
      <c r="AV714" s="110" t="str">
        <f>VLOOKUP(Tabela2[[#This Row],[SIEMA]],Siema2025,67,FALSE)</f>
        <v/>
      </c>
      <c r="AW714" s="110" t="str">
        <f>VLOOKUP(Tabela2[[#This Row],[SIEMA]],Siema2025,69,FALSE)</f>
        <v/>
      </c>
      <c r="AX714" s="110" t="str">
        <f>VLOOKUP(Tabela2[[#This Row],[SIEMA]],Siema2025,71,FALSE)</f>
        <v/>
      </c>
      <c r="AY714" s="110" t="str">
        <f>VLOOKUP(Tabela2[[#This Row],[SIEMA]],Siema2025,73,FALSE)</f>
        <v/>
      </c>
      <c r="AZ714" s="110" t="str">
        <f>VLOOKUP(Tabela2[[#This Row],[SIEMA]],Siema2025,75,FALSE)</f>
        <v/>
      </c>
      <c r="BA714" s="110" t="str">
        <f>VLOOKUP(Tabela2[[#This Row],[SIEMA]],Siema2025,77,FALSE)</f>
        <v/>
      </c>
      <c r="BB714" s="110" t="str">
        <f>VLOOKUP(Tabela2[[#This Row],[SIEMA]],Siema2025,79,FALSE)</f>
        <v/>
      </c>
      <c r="BC714" s="110" t="str">
        <f>IF(Tabela2[[#This Row],[Outro(s) ]] = "X", "PREENCHER","NA")</f>
        <v>NA</v>
      </c>
      <c r="BD714" s="110" t="str">
        <f>VLOOKUP(Tabela2[[#This Row],[SIEMA]],Siema2025,82,FALSE)</f>
        <v/>
      </c>
      <c r="BE714" s="110" t="str">
        <f>VLOOKUP(Tabela2[[#This Row],[SIEMA]],Siema2025,81,FALSE)</f>
        <v/>
      </c>
      <c r="BF714" s="112" t="str">
        <f>VLOOKUP(Tabela2[[#This Row],[SIEMA]],Siema2025,28,FALSE)</f>
        <v>Carmo Energy S.A</v>
      </c>
      <c r="BG714" s="112"/>
      <c r="BH714" s="113" t="str">
        <f>VLOOKUP(Tabela2[[#This Row],[SIEMA]],Siema2025,29,FALSE)</f>
        <v/>
      </c>
      <c r="BI714" s="114" t="str">
        <f>VLOOKUP(Tabela2[[#This Row],[SIEMA]],Siema2025,107,FALSE)</f>
        <v>Não</v>
      </c>
      <c r="BJ714" s="109" t="s">
        <v>7111</v>
      </c>
      <c r="BK714" s="106" t="s">
        <v>2696</v>
      </c>
      <c r="BL714" s="1">
        <v>45961</v>
      </c>
      <c r="BM714" s="110">
        <f ca="1">IF(Tabela2[[#This Row],[Data de atendimento do Ibama (considerar o primeiro documento/ação)]]="",_xlfn.DAYS(TODAY(),J714),_xlfn.DAYS(Tabela2[[#This Row],[Data de atendimento do Ibama (considerar o primeiro documento/ação)]],J714))</f>
        <v>22</v>
      </c>
      <c r="BN714" s="110" t="str">
        <f>IF(Tabela2[[#This Row],[Atendido pelo Ibama ("Não" ou "Sim")]]="Não","Preencher", IF(Tabela2[[#This Row],[Atendido pelo Ibama ("Não" ou "Sim")]]="Sim","NA",""))</f>
        <v>NA</v>
      </c>
      <c r="BO714" s="116" t="s">
        <v>7098</v>
      </c>
      <c r="BP714" s="110" t="str">
        <f>IF(Tabela2[[#This Row],[Forma de atendimento (primeiro documento/ação)]]= "Outros (especificar)", "PREENCHER","NA")</f>
        <v>NA</v>
      </c>
      <c r="BQ714" s="108" t="s">
        <v>123</v>
      </c>
      <c r="BR714" s="110" t="str">
        <f>IF(Tabela2[[#This Row],[Equipe do Ibama foi a campo? Houve sobrevoo do Poseidon?]] = "Sim", "PREENCHER","NA")</f>
        <v>NA</v>
      </c>
      <c r="BS714" s="110" t="str">
        <f>IF(Tabela2[[#This Row],[Se sim, foi emitida Ordem de Emergência? (informações vinculada à coluna CK)]] = "Sim", "PREENCHER","NA")</f>
        <v>NA</v>
      </c>
      <c r="BT714" s="110" t="s">
        <v>7112</v>
      </c>
      <c r="BU714" s="110" t="s">
        <v>123</v>
      </c>
      <c r="BV714" s="110" t="s">
        <v>2696</v>
      </c>
      <c r="BW714" s="110" t="s">
        <v>123</v>
      </c>
      <c r="BX714" s="108"/>
      <c r="BY714" s="108"/>
      <c r="BZ714" s="106" t="str">
        <f>IF(Tabela2[[#This Row],[Data do documento de encerramento]]="NA","NA",IF(Tabela2[[#This Row],[Data do documento de encerramento]]="","Pendente de conclusão/ encerramento",_xlfn.DAYS(Tabela2[[#This Row],[Data do documento de encerramento]],J714)))</f>
        <v>Pendente de conclusão/ encerramento</v>
      </c>
      <c r="CA714" s="109"/>
      <c r="CB714" s="109"/>
      <c r="CC714" s="109"/>
      <c r="CD714" s="109"/>
      <c r="CE714" s="109"/>
      <c r="CF714" s="109"/>
    </row>
    <row r="715" spans="1:84" ht="76.5" hidden="1">
      <c r="A715" s="172">
        <v>2025101061203</v>
      </c>
      <c r="B715" s="173" t="s">
        <v>9776</v>
      </c>
      <c r="C715" s="110" t="str">
        <f>VLOOKUP(Tabela2[[#This Row],[SIEMA]],Siema2025,4,FALSE)</f>
        <v xml:space="preserve"> MG</v>
      </c>
      <c r="D715" s="108" t="str">
        <f>VLOOKUP(Tabela2[[#This Row],[SIEMA]],Siema2025,3,FALSE)</f>
        <v xml:space="preserve">Serra do Salitre </v>
      </c>
      <c r="E715" s="108" t="s">
        <v>9777</v>
      </c>
      <c r="F715" s="108" t="s">
        <v>9778</v>
      </c>
      <c r="G715" s="108" t="s">
        <v>9779</v>
      </c>
      <c r="H715" s="108" t="s">
        <v>9780</v>
      </c>
      <c r="I715" s="106" t="s">
        <v>7118</v>
      </c>
      <c r="J715" s="107">
        <f>VLOOKUP(Tabela2[[#This Row],[SIEMA]],Siema2025,2,FALSE)</f>
        <v>45939</v>
      </c>
      <c r="K715" s="107" t="str">
        <f>VLOOKUP(Tabela2[[#This Row],[SIEMA]],Siema2025,16,FALSE)</f>
        <v>Quinta</v>
      </c>
      <c r="L715" s="108" t="str">
        <f>IF(Tabela2[[#This Row],[Data]]="","Sem Informação",VLOOKUP(MONTH(Tabela2[[#This Row],[Data]]),'[1]Validação de dados'!$I$1:$J$13,2,0))</f>
        <v>Outubro</v>
      </c>
      <c r="M715" s="106">
        <f>YEAR(Tabela2[[#This Row],[Data]])</f>
        <v>2025</v>
      </c>
      <c r="N715" s="107" t="str">
        <f>VLOOKUP(Tabela2[[#This Row],[SIEMA]],Siema2025,17,FALSE)</f>
        <v>Madrugada</v>
      </c>
      <c r="O715" s="107" t="str">
        <f>VLOOKUP(Tabela2[[#This Row],[SIEMA]],Siema2025,5,FALSE)</f>
        <v>Rodovia</v>
      </c>
      <c r="P715" s="106" t="str">
        <f>VLOOKUP(Tabela2[[#This Row],[SIEMA]],Siema2025,21,FALSE)</f>
        <v>: Transporte Rodoviário</v>
      </c>
      <c r="Q715" s="106">
        <v>3257</v>
      </c>
      <c r="R715" s="106" t="s">
        <v>9781</v>
      </c>
      <c r="S715" s="109" t="str">
        <f>IF(Q715="","", IF(Q715="NC","", IF(Q715="NE","", IF(Q715="NA","",IFERROR(VLOOKUP(Q715,[1]Produtos!$A$1:$C$2319,2,FALSE),"Não Cadastrado")))))</f>
        <v>LÍQUIDO A TEMPERATURA ELEVADA, N.E., a 100ºC ou mais e abaixo do PFg (incluindo metais fundidos, sais fundidos,
etc)</v>
      </c>
      <c r="T715" s="106" t="str">
        <f>VLOOKUP(Tabela2[[#This Row],[SIEMA]],Siema2025,11,FALSE)</f>
        <v xml:space="preserve"> </v>
      </c>
      <c r="U715" s="106" t="str">
        <f>VLOOKUP(Tabela2[[#This Row],[SIEMA]],Siema2025,12,FALSE)</f>
        <v xml:space="preserve"> </v>
      </c>
      <c r="V715" s="106">
        <f>IF(Q715="","",IF(ISNUMBER(Q715)=FALSE,"Não se aplica",IFERROR(VLOOKUP(Q715,Produtos!$A$1:$C$2319,3,FALSE),"Não Cadastrado")))</f>
        <v>9</v>
      </c>
      <c r="W715" s="106" t="str">
        <f>VLOOKUP(Tabela2[[#This Row],[SIEMA]],Siema2025,10,FALSE)</f>
        <v/>
      </c>
      <c r="X715" s="115" t="str">
        <f>IF(Tabela2[[#This Row],[Origem do acidente]] = "Plataforma", "PREENCHER","NA")</f>
        <v>NA</v>
      </c>
      <c r="Y715" s="111" t="str">
        <f>IF(W715="","", IF(W715="NC","", IF(W715="NE","", IF(W715="NA","",IFERROR(VLOOKUP(W715,Produtos!$A$1:$C$2319,2,FALSE),"Não Cadastrado")))))</f>
        <v/>
      </c>
      <c r="Z715" s="106" t="str">
        <f>VLOOKUP(Tabela2[[#This Row],[SIEMA]],Siema2025,11,FALSE)</f>
        <v xml:space="preserve"> </v>
      </c>
      <c r="AA715" s="106" t="str">
        <f>VLOOKUP(Tabela2[[#This Row],[SIEMA]],Siema2025,12,FALSE)</f>
        <v xml:space="preserve"> </v>
      </c>
      <c r="AB715" s="106" t="str">
        <f>IF(W715="","",IF(ISNUMBER(W715)=FALSE,"Não se aplica",IFERROR(VLOOKUP(W715,Produtos!$A$1:$C$2319,3,FALSE),"Não Cadastrado")))</f>
        <v/>
      </c>
      <c r="AC715" s="106"/>
      <c r="AD715" s="110" t="str">
        <f>IF(Tabela2[[#This Row],[Origem do acidente]] = "Plataforma", "PREENCHER","NA")</f>
        <v>NA</v>
      </c>
      <c r="AE715" s="109" t="str">
        <f>IF(AC715="","", IF(AC715="NC","", IF(AC715="NE","", IF(AC715="NA","",IFERROR(VLOOKUP(AC715,Produtos!$A$1:$C$2319,2,FALSE),"Não Cadastrado")))))</f>
        <v/>
      </c>
      <c r="AF715" s="106"/>
      <c r="AG715" s="106"/>
      <c r="AH715" s="106" t="str">
        <f>IF(AC715="","",IF(ISNUMBER(AC715)=FALSE,"Não se aplica",IFERROR(VLOOKUP(AC715,Produtos!$A$1:$C$2319,3,FALSE),"Não Cadastrado")))</f>
        <v/>
      </c>
      <c r="AI715" s="106"/>
      <c r="AJ715" s="106" t="str">
        <f>VLOOKUP(Tabela2[[#This Row],[SIEMA]],Siema2025,26,FALSE)</f>
        <v>Tombamento seguido de queda da carga</v>
      </c>
      <c r="AK715" s="109" t="s">
        <v>7175</v>
      </c>
      <c r="AL715" s="109"/>
      <c r="AM715" s="109"/>
      <c r="AN715" s="110" t="str">
        <f>VLOOKUP(Tabela2[[#This Row],[SIEMA]],Siema2025,51,FALSE)</f>
        <v/>
      </c>
      <c r="AO715" s="110" t="str">
        <f>VLOOKUP(Tabela2[[#This Row],[SIEMA]],Siema2025,53,FALSE)</f>
        <v/>
      </c>
      <c r="AP715" s="110" t="str">
        <f>VLOOKUP(Tabela2[[#This Row],[SIEMA]],Siema2025,55,FALSE)</f>
        <v/>
      </c>
      <c r="AQ715" s="110" t="str">
        <f>VLOOKUP(Tabela2[[#This Row],[SIEMA]],Siema2025,57,FALSE)</f>
        <v/>
      </c>
      <c r="AR715" s="110" t="str">
        <f>VLOOKUP(Tabela2[[#This Row],[SIEMA]],Siema2025,59,FALSE)</f>
        <v/>
      </c>
      <c r="AS715" s="110" t="str">
        <f>VLOOKUP(Tabela2[[#This Row],[SIEMA]],Siema2025,61,FALSE)</f>
        <v/>
      </c>
      <c r="AT715" s="110" t="str">
        <f>VLOOKUP(Tabela2[[#This Row],[SIEMA]],Siema2025,63,FALSE)</f>
        <v/>
      </c>
      <c r="AU715" s="110" t="str">
        <f>VLOOKUP(Tabela2[[#This Row],[SIEMA]],Siema2025,65,FALSE)</f>
        <v>X</v>
      </c>
      <c r="AV715" s="110" t="str">
        <f>VLOOKUP(Tabela2[[#This Row],[SIEMA]],Siema2025,67,FALSE)</f>
        <v/>
      </c>
      <c r="AW715" s="110" t="str">
        <f>VLOOKUP(Tabela2[[#This Row],[SIEMA]],Siema2025,69,FALSE)</f>
        <v/>
      </c>
      <c r="AX715" s="110" t="str">
        <f>VLOOKUP(Tabela2[[#This Row],[SIEMA]],Siema2025,71,FALSE)</f>
        <v/>
      </c>
      <c r="AY715" s="110" t="str">
        <f>VLOOKUP(Tabela2[[#This Row],[SIEMA]],Siema2025,73,FALSE)</f>
        <v/>
      </c>
      <c r="AZ715" s="110" t="str">
        <f>VLOOKUP(Tabela2[[#This Row],[SIEMA]],Siema2025,75,FALSE)</f>
        <v/>
      </c>
      <c r="BA715" s="110" t="str">
        <f>VLOOKUP(Tabela2[[#This Row],[SIEMA]],Siema2025,77,FALSE)</f>
        <v/>
      </c>
      <c r="BB715" s="110" t="str">
        <f>VLOOKUP(Tabela2[[#This Row],[SIEMA]],Siema2025,79,FALSE)</f>
        <v/>
      </c>
      <c r="BC715" s="110" t="str">
        <f>IF(Tabela2[[#This Row],[Outro(s) ]] = "X", "PREENCHER","NA")</f>
        <v>NA</v>
      </c>
      <c r="BD715" s="110" t="str">
        <f>VLOOKUP(Tabela2[[#This Row],[SIEMA]],Siema2025,82,FALSE)</f>
        <v/>
      </c>
      <c r="BE715" s="110" t="str">
        <f>VLOOKUP(Tabela2[[#This Row],[SIEMA]],Siema2025,81,FALSE)</f>
        <v/>
      </c>
      <c r="BF715" s="112" t="str">
        <f>VLOOKUP(Tabela2[[#This Row],[SIEMA]],Siema2025,28,FALSE)</f>
        <v/>
      </c>
      <c r="BG715" s="112"/>
      <c r="BH715" s="113" t="str">
        <f>VLOOKUP(Tabela2[[#This Row],[SIEMA]],Siema2025,29,FALSE)</f>
        <v/>
      </c>
      <c r="BI715" s="114" t="s">
        <v>2696</v>
      </c>
      <c r="BJ715" s="109" t="s">
        <v>6834</v>
      </c>
      <c r="BK715" s="106" t="s">
        <v>123</v>
      </c>
      <c r="BL715" s="143">
        <v>45950</v>
      </c>
      <c r="BM715" s="110">
        <f ca="1">IF(Tabela2[[#This Row],[Data de atendimento do Ibama (considerar o primeiro documento/ação)]]="",_xlfn.DAYS(TODAY(),J715),_xlfn.DAYS(Tabela2[[#This Row],[Data de atendimento do Ibama (considerar o primeiro documento/ação)]],J715))</f>
        <v>11</v>
      </c>
      <c r="BN715" s="110" t="s">
        <v>7837</v>
      </c>
      <c r="BO715" s="116" t="s">
        <v>7123</v>
      </c>
      <c r="BP715" s="110" t="s">
        <v>9782</v>
      </c>
      <c r="BQ715" s="108" t="s">
        <v>123</v>
      </c>
      <c r="BR715" s="110" t="s">
        <v>123</v>
      </c>
      <c r="BS715" s="110" t="s">
        <v>7118</v>
      </c>
      <c r="BT715" s="110" t="str">
        <f>IF(Tabela2[[#This Row],[Foi elaborado Relatório de Vistoria pelo Ibama? (informações vinculada à coluna CK)]] = "Sim", "PREENCHER","NA")</f>
        <v>NA</v>
      </c>
      <c r="BU715" s="110" t="str">
        <f>IF(Tabela2[[#This Row],[Houve envio de Informações Pós-acidente (preencher "não se aplica" quando de competência estadual/municipal)]] = "Sim", "PREENCHER","NA")</f>
        <v>NA</v>
      </c>
      <c r="BV715" s="110" t="str">
        <f>IF(Tabela2[[#This Row],[Houve avaliação das informações pós-acidente solicitadas/enviadas?]] = "Sim", "PREENCHER","NA")</f>
        <v>NA</v>
      </c>
      <c r="BW715" s="110" t="s">
        <v>2696</v>
      </c>
      <c r="BX715" s="108" t="s">
        <v>7113</v>
      </c>
      <c r="BY715" s="143">
        <v>45950</v>
      </c>
      <c r="BZ715" s="106">
        <f>IF(Tabela2[[#This Row],[Data do documento de encerramento]]="NA","NA",IF(Tabela2[[#This Row],[Data do documento de encerramento]]="","Pendente de conclusão/ encerramento",_xlfn.DAYS(Tabela2[[#This Row],[Data do documento de encerramento]],J715)))</f>
        <v>11</v>
      </c>
      <c r="CA715" s="109" t="s">
        <v>9783</v>
      </c>
      <c r="CB715" s="109"/>
      <c r="CC715" s="109"/>
      <c r="CD715" s="109"/>
      <c r="CE715" s="109"/>
      <c r="CF715" s="109"/>
    </row>
    <row r="716" spans="1:84" ht="15" hidden="1" customHeight="1">
      <c r="A716" s="172">
        <v>2025101046823</v>
      </c>
      <c r="B716" s="173" t="s">
        <v>9784</v>
      </c>
      <c r="C716" s="110" t="str">
        <f>VLOOKUP(Tabela2[[#This Row],[SIEMA]],Siema2025,4,FALSE)</f>
        <v xml:space="preserve"> AL</v>
      </c>
      <c r="D716" s="108" t="str">
        <f>VLOOKUP(Tabela2[[#This Row],[SIEMA]],Siema2025,3,FALSE)</f>
        <v xml:space="preserve">Pilar </v>
      </c>
      <c r="E716" s="108" t="str">
        <f>VLOOKUP(Tabela2[[#This Row],[SIEMA]],Siema2025,20,FALSE)</f>
        <v>Fazenda Lamarão, s/n. Zona rural</v>
      </c>
      <c r="F716" s="156" t="s">
        <v>9785</v>
      </c>
      <c r="G716" s="183" t="s">
        <v>7556</v>
      </c>
      <c r="H716" s="108" t="s">
        <v>7557</v>
      </c>
      <c r="I716" s="106" t="str">
        <f>VLOOKUP(Tabela2[[#This Row],[SIEMA]],Siema2025,19,FALSE)</f>
        <v/>
      </c>
      <c r="J716" s="107">
        <f>VLOOKUP(Tabela2[[#This Row],[SIEMA]],Siema2025,2,FALSE)</f>
        <v>45940</v>
      </c>
      <c r="K716" s="107" t="str">
        <f>VLOOKUP(Tabela2[[#This Row],[SIEMA]],Siema2025,16,FALSE)</f>
        <v>Sexta</v>
      </c>
      <c r="L716" s="108" t="str">
        <f>IF(Tabela2[[#This Row],[Data]]="","Sem Informação",VLOOKUP(MONTH(Tabela2[[#This Row],[Data]]),'[1]Validação de dados'!$I$1:$J$13,2,0))</f>
        <v>Outubro</v>
      </c>
      <c r="M716" s="106">
        <f>YEAR(Tabela2[[#This Row],[Data]])</f>
        <v>2025</v>
      </c>
      <c r="N716" s="107" t="str">
        <f>VLOOKUP(Tabela2[[#This Row],[SIEMA]],Siema2025,17,FALSE)</f>
        <v>Matutino</v>
      </c>
      <c r="O716" s="107" t="str">
        <f>VLOOKUP(Tabela2[[#This Row],[SIEMA]],Siema2025,5,FALSE)</f>
        <v>Outro(s)</v>
      </c>
      <c r="P716" s="106" t="str">
        <f>VLOOKUP(Tabela2[[#This Row],[SIEMA]],Siema2025,21,FALSE)</f>
        <v>Campo de produção de Pilar - Satélite de injeção (SAT-07)</v>
      </c>
      <c r="Q716" s="106" t="str">
        <f>VLOOKUP(Tabela2[[#This Row],[SIEMA]],Siema2025,7,FALSE)</f>
        <v/>
      </c>
      <c r="R716" s="106" t="str">
        <f>VLOOKUP(Tabela2[[#This Row],[SIEMA]],Siema2025,10,FALSE)</f>
        <v>Água de injeção</v>
      </c>
      <c r="S716" s="140"/>
      <c r="T716" s="106" t="str">
        <f>VLOOKUP(Tabela2[[#This Row],[SIEMA]],Siema2025,11,FALSE)</f>
        <v>0.5</v>
      </c>
      <c r="U716" s="106" t="str">
        <f>VLOOKUP(Tabela2[[#This Row],[SIEMA]],Siema2025,12,FALSE)</f>
        <v>M3</v>
      </c>
      <c r="V716" s="106" t="str">
        <f>IF(Q716="","",IF(ISNUMBER(Q716)=FALSE,"Não se aplica",IFERROR(VLOOKUP(Q716,Produtos!$A$1:$C$2319,3,FALSE),"Não Cadastrado")))</f>
        <v/>
      </c>
      <c r="W716" s="106"/>
      <c r="X716" s="115" t="str">
        <f>IF(Tabela2[[#This Row],[Origem do acidente]] = "Plataforma", "PREENCHER","NA")</f>
        <v>NA</v>
      </c>
      <c r="Y716" s="111" t="str">
        <f>IF(W716="","", IF(W716="NC","", IF(W716="NE","", IF(W716="NA","",IFERROR(VLOOKUP(W716,Produtos!$A$1:$C$2319,2,FALSE),"Não Cadastrado")))))</f>
        <v/>
      </c>
      <c r="Z716" s="106"/>
      <c r="AA716" s="106" t="str">
        <f>VLOOKUP(Tabela2[[#This Row],[SIEMA]],Siema2025,12,FALSE)</f>
        <v>M3</v>
      </c>
      <c r="AB716" s="106" t="str">
        <f>IF(W716="","",IF(ISNUMBER(W716)=FALSE,"Não se aplica",IFERROR(VLOOKUP(W716,Produtos!$A$1:$C$2319,3,FALSE),"Não Cadastrado")))</f>
        <v/>
      </c>
      <c r="AC716" s="136"/>
      <c r="AD716" s="136" t="s">
        <v>7119</v>
      </c>
      <c r="AE716" s="109" t="str">
        <f>IF(AC716="","", IF(AC716="NC","", IF(AC716="NE","", IF(AC716="NA","",IFERROR(VLOOKUP(AC716,Produtos!$A$1:$C$2319,2,FALSE),"Não Cadastrado")))))</f>
        <v/>
      </c>
      <c r="AF716" s="136"/>
      <c r="AG716" s="106"/>
      <c r="AH716" s="106" t="str">
        <f>IF(AC716="","",IF(ISNUMBER(AC716)=FALSE,"Não se aplica",IFERROR(VLOOKUP(AC716,Produtos!$A$1:$C$2319,3,FALSE),"Não Cadastrado")))</f>
        <v/>
      </c>
      <c r="AI716" s="136"/>
      <c r="AJ716" s="106" t="str">
        <f>VLOOKUP(Tabela2[[#This Row],[SIEMA]],Siema2025,26,FALSE)</f>
        <v>Vazamento em transição da linha de fibra para aço carbono.</v>
      </c>
      <c r="AK716" s="109" t="s">
        <v>7110</v>
      </c>
      <c r="AL716" s="109"/>
      <c r="AM716" s="109"/>
      <c r="AN716" s="110" t="str">
        <f>VLOOKUP(Tabela2[[#This Row],[SIEMA]],Siema2025,51,FALSE)</f>
        <v/>
      </c>
      <c r="AO716" s="110" t="str">
        <f>VLOOKUP(Tabela2[[#This Row],[SIEMA]],Siema2025,53,FALSE)</f>
        <v/>
      </c>
      <c r="AP716" s="110" t="str">
        <f>VLOOKUP(Tabela2[[#This Row],[SIEMA]],Siema2025,55,FALSE)</f>
        <v/>
      </c>
      <c r="AQ716" s="110" t="str">
        <f>VLOOKUP(Tabela2[[#This Row],[SIEMA]],Siema2025,57,FALSE)</f>
        <v/>
      </c>
      <c r="AR716" s="110" t="str">
        <f>VLOOKUP(Tabela2[[#This Row],[SIEMA]],Siema2025,59,FALSE)</f>
        <v/>
      </c>
      <c r="AS716" s="110" t="str">
        <f>VLOOKUP(Tabela2[[#This Row],[SIEMA]],Siema2025,61,FALSE)</f>
        <v/>
      </c>
      <c r="AT716" s="110" t="str">
        <f>VLOOKUP(Tabela2[[#This Row],[SIEMA]],Siema2025,63,FALSE)</f>
        <v/>
      </c>
      <c r="AU716" s="110" t="str">
        <f>VLOOKUP(Tabela2[[#This Row],[SIEMA]],Siema2025,65,FALSE)</f>
        <v>X</v>
      </c>
      <c r="AV716" s="110" t="str">
        <f>VLOOKUP(Tabela2[[#This Row],[SIEMA]],Siema2025,67,FALSE)</f>
        <v/>
      </c>
      <c r="AW716" s="110" t="str">
        <f>VLOOKUP(Tabela2[[#This Row],[SIEMA]],Siema2025,69,FALSE)</f>
        <v/>
      </c>
      <c r="AX716" s="110" t="str">
        <f>VLOOKUP(Tabela2[[#This Row],[SIEMA]],Siema2025,71,FALSE)</f>
        <v/>
      </c>
      <c r="AY716" s="110" t="str">
        <f>VLOOKUP(Tabela2[[#This Row],[SIEMA]],Siema2025,73,FALSE)</f>
        <v/>
      </c>
      <c r="AZ716" s="110" t="str">
        <f>VLOOKUP(Tabela2[[#This Row],[SIEMA]],Siema2025,75,FALSE)</f>
        <v/>
      </c>
      <c r="BA716" s="110" t="str">
        <f>VLOOKUP(Tabela2[[#This Row],[SIEMA]],Siema2025,77,FALSE)</f>
        <v/>
      </c>
      <c r="BB716" s="110" t="str">
        <f>VLOOKUP(Tabela2[[#This Row],[SIEMA]],Siema2025,79,FALSE)</f>
        <v/>
      </c>
      <c r="BC716" s="110" t="str">
        <f>IF(Tabela2[[#This Row],[Outro(s) ]] = "X", "PREENCHER","NA")</f>
        <v>NA</v>
      </c>
      <c r="BD716" s="110" t="str">
        <f>VLOOKUP(Tabela2[[#This Row],[SIEMA]],Siema2025,82,FALSE)</f>
        <v/>
      </c>
      <c r="BE716" s="110" t="str">
        <f>VLOOKUP(Tabela2[[#This Row],[SIEMA]],Siema2025,81,FALSE)</f>
        <v/>
      </c>
      <c r="BF716" s="112" t="str">
        <f>VLOOKUP(Tabela2[[#This Row],[SIEMA]],Siema2025,28,FALSE)</f>
        <v>ORIGEM ENERGIA ALAGOAS S.A</v>
      </c>
      <c r="BG716" s="136"/>
      <c r="BH716" s="113" t="str">
        <f>VLOOKUP(Tabela2[[#This Row],[SIEMA]],Siema2025,29,FALSE)</f>
        <v>34186669000301</v>
      </c>
      <c r="BI716" s="114" t="str">
        <f>VLOOKUP(Tabela2[[#This Row],[SIEMA]],Siema2025,107,FALSE)</f>
        <v>Não</v>
      </c>
      <c r="BJ716" s="109" t="s">
        <v>7111</v>
      </c>
      <c r="BK716" s="106" t="s">
        <v>2696</v>
      </c>
      <c r="BL716" s="171">
        <v>45951</v>
      </c>
      <c r="BM716" s="110">
        <f ca="1">IF(Tabela2[[#This Row],[Data de atendimento do Ibama (considerar o primeiro documento/ação)]]="",_xlfn.DAYS(TODAY(),J716),_xlfn.DAYS(Tabela2[[#This Row],[Data de atendimento do Ibama (considerar o primeiro documento/ação)]],J716))</f>
        <v>11</v>
      </c>
      <c r="BN716" s="110" t="str">
        <f>IF(Tabela2[[#This Row],[Atendido pelo Ibama ("Não" ou "Sim")]]="Não","Preencher", IF(Tabela2[[#This Row],[Atendido pelo Ibama ("Não" ou "Sim")]]="Sim","NA",""))</f>
        <v>NA</v>
      </c>
      <c r="BO716" s="116" t="s">
        <v>7139</v>
      </c>
      <c r="BP716" s="110" t="str">
        <f>IF(Tabela2[[#This Row],[Forma de atendimento (primeiro documento/ação)]]= "Outros (especificar)", "PREENCHER","NA")</f>
        <v>NA</v>
      </c>
      <c r="BQ716" s="108" t="s">
        <v>123</v>
      </c>
      <c r="BR716" s="110" t="str">
        <f>IF(Tabela2[[#This Row],[Equipe do Ibama foi a campo? Houve sobrevoo do Poseidon?]] = "Sim", "PREENCHER","NA")</f>
        <v>NA</v>
      </c>
      <c r="BS716" s="110" t="str">
        <f>IF(Tabela2[[#This Row],[Se sim, foi emitida Ordem de Emergência? (informações vinculada à coluna CK)]] = "Sim", "PREENCHER","NA")</f>
        <v>NA</v>
      </c>
      <c r="BT716" s="110" t="s">
        <v>7112</v>
      </c>
      <c r="BU716" s="110" t="s">
        <v>123</v>
      </c>
      <c r="BV716" s="110" t="s">
        <v>2696</v>
      </c>
      <c r="BW716" s="110" t="s">
        <v>123</v>
      </c>
      <c r="BX716" s="108"/>
      <c r="BY716" s="171"/>
      <c r="BZ716" s="106" t="str">
        <f>IF(Tabela2[[#This Row],[Data do documento de encerramento]]="NA","NA",IF(Tabela2[[#This Row],[Data do documento de encerramento]]="","Pendente de conclusão/ encerramento",_xlfn.DAYS(Tabela2[[#This Row],[Data do documento de encerramento]],J716)))</f>
        <v>Pendente de conclusão/ encerramento</v>
      </c>
      <c r="CA716" s="109"/>
      <c r="CB716" s="109"/>
      <c r="CC716" s="109"/>
      <c r="CD716" s="109"/>
      <c r="CE716" s="109"/>
      <c r="CF716" s="109"/>
    </row>
    <row r="717" spans="1:84" ht="15" customHeight="1">
      <c r="A717" s="172">
        <v>2025101636005</v>
      </c>
      <c r="B717" s="173" t="s">
        <v>9786</v>
      </c>
      <c r="C717" s="110" t="s">
        <v>7133</v>
      </c>
      <c r="D717" s="108" t="s">
        <v>637</v>
      </c>
      <c r="E717" s="108" t="s">
        <v>6392</v>
      </c>
      <c r="F717" s="108"/>
      <c r="G717" s="108" t="s">
        <v>9787</v>
      </c>
      <c r="H717" s="108" t="s">
        <v>9788</v>
      </c>
      <c r="I717" s="106" t="str">
        <f>VLOOKUP(Tabela2[[#This Row],[SIEMA]],Siema2025,19,FALSE)</f>
        <v>Campos</v>
      </c>
      <c r="J717" s="107">
        <f>VLOOKUP(Tabela2[[#This Row],[SIEMA]],Siema2025,2,FALSE)</f>
        <v>45941</v>
      </c>
      <c r="K717" s="107" t="str">
        <f>VLOOKUP(Tabela2[[#This Row],[SIEMA]],Siema2025,16,FALSE)</f>
        <v>Sábado</v>
      </c>
      <c r="L717" s="108" t="str">
        <f>IF(Tabela2[[#This Row],[Data]]="","Sem Informação",VLOOKUP(MONTH(Tabela2[[#This Row],[Data]]),'[1]Validação de dados'!$I$1:$J$13,2,0))</f>
        <v>Outubro</v>
      </c>
      <c r="M717" s="106">
        <f>YEAR(Tabela2[[#This Row],[Data]])</f>
        <v>2025</v>
      </c>
      <c r="N717" s="107" t="str">
        <f>VLOOKUP(Tabela2[[#This Row],[SIEMA]],Siema2025,17,FALSE)</f>
        <v>Madrugada</v>
      </c>
      <c r="O717" s="107" t="str">
        <f>VLOOKUP(Tabela2[[#This Row],[SIEMA]],Siema2025,5,FALSE)</f>
        <v>Plataforma</v>
      </c>
      <c r="P717" s="106" t="str">
        <f>VLOOKUP(Tabela2[[#This Row],[SIEMA]],Siema2025,21,FALSE)</f>
        <v>Operador: Transocean Brasil LTDA.
Unidade: POCOS/SM
Gerência Responsável: POCOS/SM/SC
Campo/Bloco: MARLIM
Contrato de concessão/autorização: 48000.003723/97-10
Poço (nome Petrobras): 8-MRL-247H-RJS
Poço (nome ANP): 8-MRL-247H-RJS</v>
      </c>
      <c r="Q717" s="106" t="s">
        <v>637</v>
      </c>
      <c r="R717" t="s">
        <v>7194</v>
      </c>
      <c r="S717" s="109" t="s">
        <v>7138</v>
      </c>
      <c r="T717" s="106">
        <v>4.1999999999999997E-3</v>
      </c>
      <c r="U717" s="106" t="str">
        <f>VLOOKUP(Tabela2[[#This Row],[SIEMA]],Siema2025,12,FALSE)</f>
        <v>M3</v>
      </c>
      <c r="V717" s="106" t="str">
        <f>IF(Q717="","",IF(ISNUMBER(Q717)=FALSE,"Não se aplica",IFERROR(VLOOKUP(Q717,Produtos!$A$1:$C$2319,3,FALSE),"Não Cadastrado")))</f>
        <v>Não se aplica</v>
      </c>
      <c r="W717" s="106"/>
      <c r="X717" s="115"/>
      <c r="Y717" s="111" t="str">
        <f>IF(W717="","", IF(W717="NC","", IF(W717="NE","", IF(W717="NA","",IFERROR(VLOOKUP(W717,Produtos!$A$1:$C$2319,2,FALSE),"Não Cadastrado")))))</f>
        <v/>
      </c>
      <c r="Z717" s="106"/>
      <c r="AA717" s="106"/>
      <c r="AB717" s="106" t="str">
        <f>IF(W717="","",IF(ISNUMBER(W717)=FALSE,"Não se aplica",IFERROR(VLOOKUP(W717,Produtos!$A$1:$C$2319,3,FALSE),"Não Cadastrado")))</f>
        <v/>
      </c>
      <c r="AC717" s="106"/>
      <c r="AD717" s="110"/>
      <c r="AE717" s="109" t="str">
        <f>IF(AC717="","", IF(AC717="NC","", IF(AC717="NE","", IF(AC717="NA","",IFERROR(VLOOKUP(AC717,Produtos!$A$1:$C$2319,2,FALSE),"Não Cadastrado")))))</f>
        <v/>
      </c>
      <c r="AF717" s="106"/>
      <c r="AG717" s="106"/>
      <c r="AH717" s="106" t="str">
        <f>IF(AC717="","",IF(ISNUMBER(AC717)=FALSE,"Não se aplica",IFERROR(VLOOKUP(AC717,Produtos!$A$1:$C$2319,3,FALSE),"Não Cadastrado")))</f>
        <v/>
      </c>
      <c r="AI717" s="106"/>
      <c r="AJ717" s="106"/>
      <c r="AK717" s="109" t="s">
        <v>7096</v>
      </c>
      <c r="AL717" s="109"/>
      <c r="AM717" s="109"/>
      <c r="AN717" s="110" t="str">
        <f>VLOOKUP(Tabela2[[#This Row],[SIEMA]],Siema2025,51,FALSE)</f>
        <v/>
      </c>
      <c r="AO717" s="110" t="str">
        <f>VLOOKUP(Tabela2[[#This Row],[SIEMA]],Siema2025,53,FALSE)</f>
        <v/>
      </c>
      <c r="AP717" s="110" t="str">
        <f>VLOOKUP(Tabela2[[#This Row],[SIEMA]],Siema2025,55,FALSE)</f>
        <v/>
      </c>
      <c r="AQ717" s="110" t="str">
        <f>VLOOKUP(Tabela2[[#This Row],[SIEMA]],Siema2025,57,FALSE)</f>
        <v/>
      </c>
      <c r="AR717" s="110" t="str">
        <f>VLOOKUP(Tabela2[[#This Row],[SIEMA]],Siema2025,59,FALSE)</f>
        <v/>
      </c>
      <c r="AS717" s="110" t="str">
        <f>VLOOKUP(Tabela2[[#This Row],[SIEMA]],Siema2025,61,FALSE)</f>
        <v>X</v>
      </c>
      <c r="AT717" s="110" t="str">
        <f>VLOOKUP(Tabela2[[#This Row],[SIEMA]],Siema2025,63,FALSE)</f>
        <v/>
      </c>
      <c r="AU717" s="110" t="str">
        <f>VLOOKUP(Tabela2[[#This Row],[SIEMA]],Siema2025,65,FALSE)</f>
        <v/>
      </c>
      <c r="AV717" s="110" t="str">
        <f>VLOOKUP(Tabela2[[#This Row],[SIEMA]],Siema2025,67,FALSE)</f>
        <v/>
      </c>
      <c r="AW717" s="110" t="str">
        <f>VLOOKUP(Tabela2[[#This Row],[SIEMA]],Siema2025,69,FALSE)</f>
        <v/>
      </c>
      <c r="AX717" s="110" t="str">
        <f>VLOOKUP(Tabela2[[#This Row],[SIEMA]],Siema2025,71,FALSE)</f>
        <v/>
      </c>
      <c r="AY717" s="110" t="str">
        <f>VLOOKUP(Tabela2[[#This Row],[SIEMA]],Siema2025,73,FALSE)</f>
        <v/>
      </c>
      <c r="AZ717" s="110" t="str">
        <f>VLOOKUP(Tabela2[[#This Row],[SIEMA]],Siema2025,75,FALSE)</f>
        <v/>
      </c>
      <c r="BA717" s="110" t="str">
        <f>VLOOKUP(Tabela2[[#This Row],[SIEMA]],Siema2025,77,FALSE)</f>
        <v/>
      </c>
      <c r="BB717" s="110" t="str">
        <f>VLOOKUP(Tabela2[[#This Row],[SIEMA]],Siema2025,79,FALSE)</f>
        <v/>
      </c>
      <c r="BC717" s="110" t="str">
        <f>IF(Tabela2[[#This Row],[Outro(s) ]] = "X", "PREENCHER","NA")</f>
        <v>NA</v>
      </c>
      <c r="BD717" s="110" t="str">
        <f>VLOOKUP(Tabela2[[#This Row],[SIEMA]],Siema2025,82,FALSE)</f>
        <v/>
      </c>
      <c r="BE717" s="110" t="str">
        <f>VLOOKUP(Tabela2[[#This Row],[SIEMA]],Siema2025,81,FALSE)</f>
        <v/>
      </c>
      <c r="BF717" s="112" t="str">
        <f>VLOOKUP(Tabela2[[#This Row],[SIEMA]],Siema2025,28,FALSE)</f>
        <v>Petrobras</v>
      </c>
      <c r="BG717" s="112"/>
      <c r="BH717" s="113" t="str">
        <f>VLOOKUP(Tabela2[[#This Row],[SIEMA]],Siema2025,29,FALSE)</f>
        <v>33000167000101</v>
      </c>
      <c r="BI717" s="114" t="str">
        <f>VLOOKUP(Tabela2[[#This Row],[SIEMA]],Siema2025,107,FALSE)</f>
        <v>Não</v>
      </c>
      <c r="BJ717" s="109" t="s">
        <v>7097</v>
      </c>
      <c r="BK717" s="106" t="s">
        <v>2696</v>
      </c>
      <c r="BL717" s="143">
        <v>45978</v>
      </c>
      <c r="BM717" s="110">
        <f ca="1">IF(Tabela2[[#This Row],[Data de atendimento do Ibama (considerar o primeiro documento/ação)]]="",_xlfn.DAYS(TODAY(),J717),_xlfn.DAYS(Tabela2[[#This Row],[Data de atendimento do Ibama (considerar o primeiro documento/ação)]],J717))</f>
        <v>37</v>
      </c>
      <c r="BN717" s="110" t="str">
        <f>IF(Tabela2[[#This Row],[Atendido pelo Ibama ("Não" ou "Sim")]]="Não","Preencher", IF(Tabela2[[#This Row],[Atendido pelo Ibama ("Não" ou "Sim")]]="Sim","NA",""))</f>
        <v>NA</v>
      </c>
      <c r="BO717" s="116" t="s">
        <v>7139</v>
      </c>
      <c r="BP717" s="110" t="str">
        <f>IF(Tabela2[[#This Row],[Forma de atendimento (primeiro documento/ação)]]= "Outros (especificar)", "PREENCHER","NA")</f>
        <v>NA</v>
      </c>
      <c r="BQ717" s="108" t="s">
        <v>123</v>
      </c>
      <c r="BR717" s="110" t="str">
        <f>IF(Tabela2[[#This Row],[Equipe do Ibama foi a campo? Houve sobrevoo do Poseidon?]] = "Sim", "PREENCHER","NA")</f>
        <v>NA</v>
      </c>
      <c r="BS717" s="110" t="str">
        <f>IF(Tabela2[[#This Row],[Se sim, foi emitida Ordem de Emergência? (informações vinculada à coluna CK)]] = "Sim", "PREENCHER","NA")</f>
        <v>NA</v>
      </c>
      <c r="BT717" s="110" t="s">
        <v>7099</v>
      </c>
      <c r="BU717" s="110" t="s">
        <v>123</v>
      </c>
      <c r="BV717" s="110" t="s">
        <v>123</v>
      </c>
      <c r="BW717" s="110" t="s">
        <v>123</v>
      </c>
      <c r="BX717" s="108"/>
      <c r="BY717" s="108"/>
      <c r="BZ717" s="106" t="str">
        <f>IF(Tabela2[[#This Row],[Data do documento de encerramento]]="NA","NA",IF(Tabela2[[#This Row],[Data do documento de encerramento]]="","Pendente de conclusão/ encerramento",_xlfn.DAYS(Tabela2[[#This Row],[Data do documento de encerramento]],J717)))</f>
        <v>Pendente de conclusão/ encerramento</v>
      </c>
      <c r="CA717" s="109"/>
      <c r="CB717" s="109"/>
      <c r="CC717" s="292" t="s">
        <v>7196</v>
      </c>
      <c r="CD717" s="109" t="s">
        <v>123</v>
      </c>
      <c r="CE717" s="109" t="s">
        <v>123</v>
      </c>
      <c r="CF717" s="109" t="s">
        <v>7141</v>
      </c>
    </row>
    <row r="718" spans="1:84" ht="60.75" hidden="1">
      <c r="A718" s="172">
        <v>2025101450434</v>
      </c>
      <c r="B718" s="173" t="s">
        <v>9789</v>
      </c>
      <c r="C718" s="110" t="str">
        <f>VLOOKUP(Tabela2[[#This Row],[SIEMA]],Siema2025,4,FALSE)</f>
        <v xml:space="preserve"> BA</v>
      </c>
      <c r="D718" s="108" t="str">
        <f>VLOOKUP(Tabela2[[#This Row],[SIEMA]],Siema2025,3,FALSE)</f>
        <v xml:space="preserve">Pojuca </v>
      </c>
      <c r="E718" s="108" t="str">
        <f>VLOOKUP(Tabela2[[#This Row],[SIEMA]],Siema2025,20,FALSE)</f>
        <v>Linha de produção do poço 7-MGP-70D-BA, Campo Miranga, Bacia Recôncavo.</v>
      </c>
      <c r="F718" s="108" t="s">
        <v>9790</v>
      </c>
      <c r="G718" s="108" t="s">
        <v>9791</v>
      </c>
      <c r="H718" s="108" t="s">
        <v>9792</v>
      </c>
      <c r="I718" s="106" t="str">
        <f>VLOOKUP(Tabela2[[#This Row],[SIEMA]],Siema2025,19,FALSE)</f>
        <v/>
      </c>
      <c r="J718" s="107">
        <f>VLOOKUP(Tabela2[[#This Row],[SIEMA]],Siema2025,2,FALSE)</f>
        <v>45942</v>
      </c>
      <c r="K718" s="107" t="str">
        <f>VLOOKUP(Tabela2[[#This Row],[SIEMA]],Siema2025,16,FALSE)</f>
        <v>Domingo</v>
      </c>
      <c r="L718" s="108" t="str">
        <f>IF(Tabela2[[#This Row],[Data]]="","Sem Informação",VLOOKUP(MONTH(Tabela2[[#This Row],[Data]]),'[1]Validação de dados'!$I$1:$J$13,2,0))</f>
        <v>Outubro</v>
      </c>
      <c r="M718" s="106">
        <f>YEAR(Tabela2[[#This Row],[Data]])</f>
        <v>2025</v>
      </c>
      <c r="N718" s="107" t="str">
        <f>VLOOKUP(Tabela2[[#This Row],[SIEMA]],Siema2025,17,FALSE)</f>
        <v>Matutino</v>
      </c>
      <c r="O718" s="107" t="str">
        <f>VLOOKUP(Tabela2[[#This Row],[SIEMA]],Siema2025,5,FALSE)</f>
        <v>Outro(s)</v>
      </c>
      <c r="P718" s="106" t="str">
        <f>VLOOKUP(Tabela2[[#This Row],[SIEMA]],Siema2025,21,FALSE)</f>
        <v>Poço terrestre</v>
      </c>
      <c r="Q718" s="106">
        <v>1267</v>
      </c>
      <c r="R718" s="106" t="str">
        <f>VLOOKUP(Tabela2[[#This Row],[SIEMA]],Siema2025,10,FALSE)</f>
        <v>Água Produzida fora de especificação</v>
      </c>
      <c r="S718" s="109" t="str">
        <f>IF(Q718="","", IF(Q718="NC","", IF(Q718="NE","", IF(Q718="NA","",IFERROR(VLOOKUP(Q718,[1]Produtos!$A$1:$C$2319,2,FALSE),"Não Cadastrado")))))</f>
        <v>PETRÓLEO CRU</v>
      </c>
      <c r="T718" s="106" t="s">
        <v>1400</v>
      </c>
      <c r="U718" s="106" t="str">
        <f>VLOOKUP(Tabela2[[#This Row],[SIEMA]],Siema2025,12,FALSE)</f>
        <v>M3</v>
      </c>
      <c r="V718" s="106">
        <f>IF(Q718="","",IF(ISNUMBER(Q718)=FALSE,"Não se aplica",IFERROR(VLOOKUP(Q718,Produtos!$A$1:$C$2319,3,FALSE),"Não Cadastrado")))</f>
        <v>3</v>
      </c>
      <c r="W718" s="106" t="str">
        <f>VLOOKUP(Tabela2[[#This Row],[SIEMA]],Siema2025,10,FALSE)</f>
        <v>Água Produzida fora de especificação</v>
      </c>
      <c r="X718" s="115" t="str">
        <f>IF(Tabela2[[#This Row],[Origem do acidente]] = "Plataforma", "PREENCHER","NA")</f>
        <v>NA</v>
      </c>
      <c r="Y718" s="111" t="str">
        <f>IF(W718="","", IF(W718="NC","", IF(W718="NE","", IF(W718="NA","",IFERROR(VLOOKUP(W718,Produtos!$A$1:$C$2319,2,FALSE),"Não Cadastrado")))))</f>
        <v>Não Cadastrado</v>
      </c>
      <c r="Z718" s="106" t="str">
        <f>VLOOKUP(Tabela2[[#This Row],[SIEMA]],Siema2025,11,FALSE)</f>
        <v>0.1392</v>
      </c>
      <c r="AA718" s="106" t="str">
        <f>VLOOKUP(Tabela2[[#This Row],[SIEMA]],Siema2025,12,FALSE)</f>
        <v>M3</v>
      </c>
      <c r="AB718" s="106" t="str">
        <f>IF(W718="","",IF(ISNUMBER(W718)=FALSE,"Não se aplica",IFERROR(VLOOKUP(W718,Produtos!$A$1:$C$2319,3,FALSE),"Não Cadastrado")))</f>
        <v>Não se aplica</v>
      </c>
      <c r="AC718" s="106"/>
      <c r="AD718" s="110" t="str">
        <f>IF(Tabela2[[#This Row],[Origem do acidente]] = "Plataforma", "PREENCHER","NA")</f>
        <v>NA</v>
      </c>
      <c r="AE718" s="109" t="str">
        <f>IF(AC718="","", IF(AC718="NC","", IF(AC718="NE","", IF(AC718="NA","",IFERROR(VLOOKUP(AC718,Produtos!$A$1:$C$2319,2,FALSE),"Não Cadastrado")))))</f>
        <v/>
      </c>
      <c r="AF718" s="106"/>
      <c r="AG718" s="106"/>
      <c r="AH718" s="106" t="str">
        <f>IF(AC718="","",IF(ISNUMBER(AC718)=FALSE,"Não se aplica",IFERROR(VLOOKUP(AC718,Produtos!$A$1:$C$2319,3,FALSE),"Não Cadastrado")))</f>
        <v/>
      </c>
      <c r="AI718" s="106"/>
      <c r="AJ718" s="106"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18" s="109" t="s">
        <v>7110</v>
      </c>
      <c r="AL718" s="109"/>
      <c r="AM718" s="109"/>
      <c r="AN718" s="110" t="str">
        <f>VLOOKUP(Tabela2[[#This Row],[SIEMA]],Siema2025,51,FALSE)</f>
        <v/>
      </c>
      <c r="AO718" s="110" t="str">
        <f>VLOOKUP(Tabela2[[#This Row],[SIEMA]],Siema2025,53,FALSE)</f>
        <v/>
      </c>
      <c r="AP718" s="110" t="str">
        <f>VLOOKUP(Tabela2[[#This Row],[SIEMA]],Siema2025,55,FALSE)</f>
        <v/>
      </c>
      <c r="AQ718" s="110" t="str">
        <f>VLOOKUP(Tabela2[[#This Row],[SIEMA]],Siema2025,57,FALSE)</f>
        <v/>
      </c>
      <c r="AR718" s="110" t="str">
        <f>VLOOKUP(Tabela2[[#This Row],[SIEMA]],Siema2025,59,FALSE)</f>
        <v/>
      </c>
      <c r="AS718" s="110" t="str">
        <f>VLOOKUP(Tabela2[[#This Row],[SIEMA]],Siema2025,61,FALSE)</f>
        <v/>
      </c>
      <c r="AT718" s="110" t="str">
        <f>VLOOKUP(Tabela2[[#This Row],[SIEMA]],Siema2025,63,FALSE)</f>
        <v/>
      </c>
      <c r="AU718" s="110" t="str">
        <f>VLOOKUP(Tabela2[[#This Row],[SIEMA]],Siema2025,65,FALSE)</f>
        <v>X</v>
      </c>
      <c r="AV718" s="110" t="str">
        <f>VLOOKUP(Tabela2[[#This Row],[SIEMA]],Siema2025,67,FALSE)</f>
        <v/>
      </c>
      <c r="AW718" s="110" t="str">
        <f>VLOOKUP(Tabela2[[#This Row],[SIEMA]],Siema2025,69,FALSE)</f>
        <v/>
      </c>
      <c r="AX718" s="110" t="str">
        <f>VLOOKUP(Tabela2[[#This Row],[SIEMA]],Siema2025,71,FALSE)</f>
        <v/>
      </c>
      <c r="AY718" s="110" t="str">
        <f>VLOOKUP(Tabela2[[#This Row],[SIEMA]],Siema2025,73,FALSE)</f>
        <v/>
      </c>
      <c r="AZ718" s="110" t="str">
        <f>VLOOKUP(Tabela2[[#This Row],[SIEMA]],Siema2025,75,FALSE)</f>
        <v/>
      </c>
      <c r="BA718" s="110" t="str">
        <f>VLOOKUP(Tabela2[[#This Row],[SIEMA]],Siema2025,77,FALSE)</f>
        <v/>
      </c>
      <c r="BB718" s="110" t="str">
        <f>VLOOKUP(Tabela2[[#This Row],[SIEMA]],Siema2025,79,FALSE)</f>
        <v/>
      </c>
      <c r="BC718" s="110" t="str">
        <f>IF(Tabela2[[#This Row],[Outro(s) ]] = "X", "PREENCHER","NA")</f>
        <v>NA</v>
      </c>
      <c r="BD718" s="110" t="str">
        <f>VLOOKUP(Tabela2[[#This Row],[SIEMA]],Siema2025,82,FALSE)</f>
        <v/>
      </c>
      <c r="BE718" s="110" t="str">
        <f>VLOOKUP(Tabela2[[#This Row],[SIEMA]],Siema2025,81,FALSE)</f>
        <v/>
      </c>
      <c r="BF718" s="112" t="str">
        <f>VLOOKUP(Tabela2[[#This Row],[SIEMA]],Siema2025,28,FALSE)</f>
        <v>PETRORECÔNCAVO S.A.</v>
      </c>
      <c r="BG718" s="112"/>
      <c r="BH718" s="113" t="str">
        <f>VLOOKUP(Tabela2[[#This Row],[SIEMA]],Siema2025,29,FALSE)</f>
        <v/>
      </c>
      <c r="BI718" s="114" t="str">
        <f>VLOOKUP(Tabela2[[#This Row],[SIEMA]],Siema2025,107,FALSE)</f>
        <v>Não</v>
      </c>
      <c r="BJ718" s="109" t="s">
        <v>7111</v>
      </c>
      <c r="BK718" s="106" t="s">
        <v>2696</v>
      </c>
      <c r="BL718" s="1">
        <v>45946</v>
      </c>
      <c r="BM718" s="110">
        <f ca="1">IF(Tabela2[[#This Row],[Data de atendimento do Ibama (considerar o primeiro documento/ação)]]="",_xlfn.DAYS(TODAY(),J718),_xlfn.DAYS(Tabela2[[#This Row],[Data de atendimento do Ibama (considerar o primeiro documento/ação)]],J718))</f>
        <v>4</v>
      </c>
      <c r="BN718" s="110" t="str">
        <f>IF(Tabela2[[#This Row],[Atendido pelo Ibama ("Não" ou "Sim")]]="Não","Preencher", IF(Tabela2[[#This Row],[Atendido pelo Ibama ("Não" ou "Sim")]]="Sim","NA",""))</f>
        <v>NA</v>
      </c>
      <c r="BO718" s="116" t="s">
        <v>7098</v>
      </c>
      <c r="BP718" s="110" t="str">
        <f>IF(Tabela2[[#This Row],[Forma de atendimento (primeiro documento/ação)]]= "Outros (especificar)", "PREENCHER","NA")</f>
        <v>NA</v>
      </c>
      <c r="BQ718" s="108" t="s">
        <v>123</v>
      </c>
      <c r="BR718" s="110" t="str">
        <f>IF(Tabela2[[#This Row],[Equipe do Ibama foi a campo? Houve sobrevoo do Poseidon?]] = "Sim", "PREENCHER","NA")</f>
        <v>NA</v>
      </c>
      <c r="BS718" s="110" t="str">
        <f>IF(Tabela2[[#This Row],[Se sim, foi emitida Ordem de Emergência? (informações vinculada à coluna CK)]] = "Sim", "PREENCHER","NA")</f>
        <v>NA</v>
      </c>
      <c r="BT718" s="110" t="s">
        <v>7099</v>
      </c>
      <c r="BU718" s="110" t="s">
        <v>123</v>
      </c>
      <c r="BV718" s="110" t="s">
        <v>123</v>
      </c>
      <c r="BW718" s="110" t="str">
        <f>IF(Tabela2[[#This Row],[O Ibama aguarda resposta da empresa/OEMA, etc?]] = "Sim", "PREENCHER","NA")</f>
        <v>NA</v>
      </c>
      <c r="BX718" s="108"/>
      <c r="BY718" s="143"/>
      <c r="BZ718" s="106" t="str">
        <f>IF(Tabela2[[#This Row],[Data do documento de encerramento]]="NA","NA",IF(Tabela2[[#This Row],[Data do documento de encerramento]]="","Pendente de conclusão/ encerramento",_xlfn.DAYS(Tabela2[[#This Row],[Data do documento de encerramento]],J718)))</f>
        <v>Pendente de conclusão/ encerramento</v>
      </c>
      <c r="CA718" s="109"/>
      <c r="CB718" s="109"/>
      <c r="CC718" s="117"/>
      <c r="CD718" s="109"/>
      <c r="CE718" s="109"/>
      <c r="CF718" s="109"/>
    </row>
    <row r="719" spans="1:84" ht="15" hidden="1" customHeight="1">
      <c r="A719" s="172">
        <v>2025101346821</v>
      </c>
      <c r="B719" s="173" t="s">
        <v>9793</v>
      </c>
      <c r="C719" s="110" t="str">
        <f>VLOOKUP(Tabela2[[#This Row],[SIEMA]],Siema2025,4,FALSE)</f>
        <v xml:space="preserve"> SP</v>
      </c>
      <c r="D719" s="108" t="str">
        <f>VLOOKUP(Tabela2[[#This Row],[SIEMA]],Siema2025,3,FALSE)</f>
        <v xml:space="preserve">Maracaí </v>
      </c>
      <c r="E719" s="108" t="s">
        <v>9794</v>
      </c>
      <c r="F719" s="108" t="s">
        <v>9795</v>
      </c>
      <c r="G719" s="108" t="s">
        <v>9796</v>
      </c>
      <c r="H719" s="108" t="s">
        <v>9797</v>
      </c>
      <c r="I719" s="106" t="s">
        <v>7118</v>
      </c>
      <c r="J719" s="107">
        <f>VLOOKUP(Tabela2[[#This Row],[SIEMA]],Siema2025,2,FALSE)</f>
        <v>45943</v>
      </c>
      <c r="K719" s="107" t="str">
        <f>VLOOKUP(Tabela2[[#This Row],[SIEMA]],Siema2025,16,FALSE)</f>
        <v>Segunda</v>
      </c>
      <c r="L719" s="108" t="str">
        <f>IF(Tabela2[[#This Row],[Data]]="","Sem Informação",VLOOKUP(MONTH(Tabela2[[#This Row],[Data]]),'[1]Validação de dados'!$I$1:$J$13,2,0))</f>
        <v>Outubro</v>
      </c>
      <c r="M719" s="106">
        <f>YEAR(Tabela2[[#This Row],[Data]])</f>
        <v>2025</v>
      </c>
      <c r="N719" s="107" t="str">
        <f>VLOOKUP(Tabela2[[#This Row],[SIEMA]],Siema2025,17,FALSE)</f>
        <v>Madrugada</v>
      </c>
      <c r="O719" s="107" t="str">
        <f>VLOOKUP(Tabela2[[#This Row],[SIEMA]],Siema2025,5,FALSE)</f>
        <v>Rodovia</v>
      </c>
      <c r="P719" s="106"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19" s="106">
        <v>1210</v>
      </c>
      <c r="R719" s="106" t="s">
        <v>9798</v>
      </c>
      <c r="S719" s="109" t="str">
        <f>IF(Q719="","", IF(Q719="NC","", IF(Q719="NE","", IF(Q719="NA","",IFERROR(VLOOKUP(Q719,[1]Produtos!$A$1:$C$2319,2,FALSE),"Não Cadastrado")))))</f>
        <v>TINTA  PARA  IMPRESSÃO,  inflamável ou  MATERIAL  RELACIONADO  COM  TINTA  PARA  IMPRESSÃO  (incluindo compostos diluentes ou redutores), inflamável</v>
      </c>
      <c r="T719" s="106">
        <v>6294.43</v>
      </c>
      <c r="U719" s="106" t="s">
        <v>7294</v>
      </c>
      <c r="V719" s="106">
        <f>IF(Q719="","",IF(ISNUMBER(Q719)=FALSE,"Não se aplica",IFERROR(VLOOKUP(Q719,Produtos!$A$1:$C$2319,3,FALSE),"Não Cadastrado")))</f>
        <v>3</v>
      </c>
      <c r="W719" s="106">
        <v>1993</v>
      </c>
      <c r="X719" s="115" t="s">
        <v>9798</v>
      </c>
      <c r="Y719" s="111" t="str">
        <f>IF(W719="","", IF(W719="NC","", IF(W719="NE","", IF(W719="NA","",IFERROR(VLOOKUP(W719,Produtos!$A$1:$C$2319,2,FALSE),"Não Cadastrado")))))</f>
        <v>LÍQUIDO INFLAMÁVEL, N.E.</v>
      </c>
      <c r="Z719" s="106">
        <v>364</v>
      </c>
      <c r="AA719" s="106" t="s">
        <v>7294</v>
      </c>
      <c r="AB719" s="106">
        <f>IF(W719="","",IF(ISNUMBER(W719)=FALSE,"Não se aplica",IFERROR(VLOOKUP(W719,Produtos!$A$1:$C$2319,3,FALSE),"Não Cadastrado")))</f>
        <v>3</v>
      </c>
      <c r="AC719" s="106"/>
      <c r="AD719" s="110"/>
      <c r="AE719" s="109" t="str">
        <f>IF(AC719="","", IF(AC719="NC","", IF(AC719="NE","", IF(AC719="NA","",IFERROR(VLOOKUP(AC719,Produtos!$A$1:$C$2319,2,FALSE),"Não Cadastrado")))))</f>
        <v/>
      </c>
      <c r="AF719" s="106"/>
      <c r="AG719" s="106"/>
      <c r="AH719" s="106" t="str">
        <f>IF(AC719="","",IF(ISNUMBER(AC719)=FALSE,"Não se aplica",IFERROR(VLOOKUP(AC719,Produtos!$A$1:$C$2319,3,FALSE),"Não Cadastrado")))</f>
        <v/>
      </c>
      <c r="AI719" s="106"/>
      <c r="AJ719" s="106" t="str">
        <f>VLOOKUP(Tabela2[[#This Row],[SIEMA]],Siema2025,26,FALSE)</f>
        <v/>
      </c>
      <c r="AK719" s="109" t="s">
        <v>7356</v>
      </c>
      <c r="AL719" s="109" t="s">
        <v>7343</v>
      </c>
      <c r="AM719" s="109" t="s">
        <v>7175</v>
      </c>
      <c r="AN719" s="110" t="s">
        <v>7130</v>
      </c>
      <c r="AO719" s="110" t="str">
        <f>VLOOKUP(Tabela2[[#This Row],[SIEMA]],Siema2025,53,FALSE)</f>
        <v/>
      </c>
      <c r="AP719" s="110" t="str">
        <f>VLOOKUP(Tabela2[[#This Row],[SIEMA]],Siema2025,55,FALSE)</f>
        <v/>
      </c>
      <c r="AQ719" s="110" t="str">
        <f>VLOOKUP(Tabela2[[#This Row],[SIEMA]],Siema2025,57,FALSE)</f>
        <v>X</v>
      </c>
      <c r="AR719" s="110" t="str">
        <f>VLOOKUP(Tabela2[[#This Row],[SIEMA]],Siema2025,59,FALSE)</f>
        <v/>
      </c>
      <c r="AS719" s="110" t="str">
        <f>VLOOKUP(Tabela2[[#This Row],[SIEMA]],Siema2025,61,FALSE)</f>
        <v/>
      </c>
      <c r="AT719" s="110" t="str">
        <f>VLOOKUP(Tabela2[[#This Row],[SIEMA]],Siema2025,63,FALSE)</f>
        <v/>
      </c>
      <c r="AU719" s="110" t="str">
        <f>VLOOKUP(Tabela2[[#This Row],[SIEMA]],Siema2025,65,FALSE)</f>
        <v/>
      </c>
      <c r="AV719" s="110" t="str">
        <f>VLOOKUP(Tabela2[[#This Row],[SIEMA]],Siema2025,67,FALSE)</f>
        <v/>
      </c>
      <c r="AW719" s="110" t="str">
        <f>VLOOKUP(Tabela2[[#This Row],[SIEMA]],Siema2025,69,FALSE)</f>
        <v/>
      </c>
      <c r="AX719" s="110" t="str">
        <f>VLOOKUP(Tabela2[[#This Row],[SIEMA]],Siema2025,71,FALSE)</f>
        <v/>
      </c>
      <c r="AY719" s="110" t="str">
        <f>VLOOKUP(Tabela2[[#This Row],[SIEMA]],Siema2025,73,FALSE)</f>
        <v/>
      </c>
      <c r="AZ719" s="110" t="str">
        <f>VLOOKUP(Tabela2[[#This Row],[SIEMA]],Siema2025,75,FALSE)</f>
        <v/>
      </c>
      <c r="BA719" s="110" t="str">
        <f>VLOOKUP(Tabela2[[#This Row],[SIEMA]],Siema2025,77,FALSE)</f>
        <v/>
      </c>
      <c r="BB719" s="110" t="str">
        <f>VLOOKUP(Tabela2[[#This Row],[SIEMA]],Siema2025,79,FALSE)</f>
        <v/>
      </c>
      <c r="BC719" s="110" t="str">
        <f>IF(Tabela2[[#This Row],[Outro(s) ]] = "X", "PREENCHER","NA")</f>
        <v>NA</v>
      </c>
      <c r="BD719" s="110" t="str">
        <f>VLOOKUP(Tabela2[[#This Row],[SIEMA]],Siema2025,82,FALSE)</f>
        <v/>
      </c>
      <c r="BE719" s="110" t="str">
        <f>VLOOKUP(Tabela2[[#This Row],[SIEMA]],Siema2025,81,FALSE)</f>
        <v/>
      </c>
      <c r="BF719" s="112" t="str">
        <f>VLOOKUP(Tabela2[[#This Row],[SIEMA]],Siema2025,28,FALSE)</f>
        <v>MACK TRANSPORTES LTDA</v>
      </c>
      <c r="BG719" s="112"/>
      <c r="BH719" s="113" t="str">
        <f>VLOOKUP(Tabela2[[#This Row],[SIEMA]],Siema2025,29,FALSE)</f>
        <v>02223206000106</v>
      </c>
      <c r="BI719" s="114" t="str">
        <f>VLOOKUP(Tabela2[[#This Row],[SIEMA]],Siema2025,107,FALSE)</f>
        <v>Não</v>
      </c>
      <c r="BJ719" s="109" t="s">
        <v>7111</v>
      </c>
      <c r="BK719" s="106" t="s">
        <v>2696</v>
      </c>
      <c r="BL719" s="143">
        <v>45946</v>
      </c>
      <c r="BM719" s="110">
        <f ca="1">IF(Tabela2[[#This Row],[Data de atendimento do Ibama (considerar o primeiro documento/ação)]]="",_xlfn.DAYS(TODAY(),J719),_xlfn.DAYS(Tabela2[[#This Row],[Data de atendimento do Ibama (considerar o primeiro documento/ação)]],J719))</f>
        <v>3</v>
      </c>
      <c r="BN719" s="110" t="str">
        <f>IF(Tabela2[[#This Row],[Atendido pelo Ibama ("Não" ou "Sim")]]="Não","Preencher", IF(Tabela2[[#This Row],[Atendido pelo Ibama ("Não" ou "Sim")]]="Sim","NA",""))</f>
        <v>NA</v>
      </c>
      <c r="BO719" s="116" t="s">
        <v>7177</v>
      </c>
      <c r="BP719" s="110" t="str">
        <f>IF(Tabela2[[#This Row],[Forma de atendimento (primeiro documento/ação)]]= "Outros (especificar)", "PREENCHER","NA")</f>
        <v>NA</v>
      </c>
      <c r="BQ719" s="108" t="s">
        <v>123</v>
      </c>
      <c r="BR719" s="110" t="s">
        <v>123</v>
      </c>
      <c r="BS719" s="110" t="s">
        <v>7118</v>
      </c>
      <c r="BT719" s="110" t="s">
        <v>7215</v>
      </c>
      <c r="BU719" s="110" t="str">
        <f>IF(Tabela2[[#This Row],[Houve envio de Informações Pós-acidente (preencher "não se aplica" quando de competência estadual/municipal)]] = "Sim", "PREENCHER","NA")</f>
        <v>NA</v>
      </c>
      <c r="BV719" s="110" t="str">
        <f>IF(Tabela2[[#This Row],[Houve avaliação das informações pós-acidente solicitadas/enviadas?]] = "Sim", "PREENCHER","NA")</f>
        <v>NA</v>
      </c>
      <c r="BW719" s="110" t="s">
        <v>2696</v>
      </c>
      <c r="BX719" s="108" t="s">
        <v>7113</v>
      </c>
      <c r="BY719" s="143">
        <v>45946</v>
      </c>
      <c r="BZ719" s="106">
        <f>IF(Tabela2[[#This Row],[Data do documento de encerramento]]="NA","NA",IF(Tabela2[[#This Row],[Data do documento de encerramento]]="","Pendente de conclusão/ encerramento",_xlfn.DAYS(Tabela2[[#This Row],[Data do documento de encerramento]],J719)))</f>
        <v>3</v>
      </c>
      <c r="CA719" s="109" t="s">
        <v>9703</v>
      </c>
      <c r="CB719" s="109"/>
      <c r="CC719" s="109"/>
      <c r="CD719" s="109"/>
      <c r="CE719" s="109"/>
      <c r="CF719" s="109"/>
    </row>
    <row r="720" spans="1:84" ht="60.75" hidden="1">
      <c r="A720" s="172">
        <v>2025101446813</v>
      </c>
      <c r="B720" s="173" t="s">
        <v>9799</v>
      </c>
      <c r="C720" s="110" t="str">
        <f>VLOOKUP(Tabela2[[#This Row],[SIEMA]],Siema2025,4,FALSE)</f>
        <v xml:space="preserve"> SE</v>
      </c>
      <c r="D720" s="108" t="str">
        <f>VLOOKUP(Tabela2[[#This Row],[SIEMA]],Siema2025,3,FALSE)</f>
        <v xml:space="preserve">Carmópolis </v>
      </c>
      <c r="E720" s="108" t="str">
        <f>VLOOKUP(Tabela2[[#This Row],[SIEMA]],Siema2025,20,FALSE)</f>
        <v>SAT.CP-07, Carmópolis-SE</v>
      </c>
      <c r="F720" s="108" t="s">
        <v>9800</v>
      </c>
      <c r="G720" s="108" t="s">
        <v>9801</v>
      </c>
      <c r="H720" s="108" t="s">
        <v>9802</v>
      </c>
      <c r="I720" s="106" t="str">
        <f>VLOOKUP(Tabela2[[#This Row],[SIEMA]],Siema2025,19,FALSE)</f>
        <v/>
      </c>
      <c r="J720" s="107">
        <f>VLOOKUP(Tabela2[[#This Row],[SIEMA]],Siema2025,2,FALSE)</f>
        <v>45943</v>
      </c>
      <c r="K720" s="107" t="str">
        <f>VLOOKUP(Tabela2[[#This Row],[SIEMA]],Siema2025,16,FALSE)</f>
        <v>Segunda</v>
      </c>
      <c r="L720" s="108" t="str">
        <f>IF(Tabela2[[#This Row],[Data]]="","Sem Informação",VLOOKUP(MONTH(Tabela2[[#This Row],[Data]]),'[1]Validação de dados'!$I$1:$J$13,2,0))</f>
        <v>Outubro</v>
      </c>
      <c r="M720" s="106">
        <f>YEAR(Tabela2[[#This Row],[Data]])</f>
        <v>2025</v>
      </c>
      <c r="N720" s="107" t="str">
        <f>VLOOKUP(Tabela2[[#This Row],[SIEMA]],Siema2025,17,FALSE)</f>
        <v>Madrugada</v>
      </c>
      <c r="O720" s="107" t="str">
        <f>VLOOKUP(Tabela2[[#This Row],[SIEMA]],Siema2025,5,FALSE)</f>
        <v>Outro(s)</v>
      </c>
      <c r="P720" s="106" t="str">
        <f>VLOOKUP(Tabela2[[#This Row],[SIEMA]],Siema2025,21,FALSE)</f>
        <v>Poço Terrestre</v>
      </c>
      <c r="Q720" s="106" t="str">
        <f>VLOOKUP(Tabela2[[#This Row],[SIEMA]],Siema2025,7,FALSE)</f>
        <v/>
      </c>
      <c r="R720" s="106"/>
      <c r="S720" s="109"/>
      <c r="T720" s="106" t="s">
        <v>4834</v>
      </c>
      <c r="U720" s="106" t="str">
        <f>VLOOKUP(Tabela2[[#This Row],[SIEMA]],Siema2025,12,FALSE)</f>
        <v>M3</v>
      </c>
      <c r="V720" s="106" t="str">
        <f>IF(Q720="","",IF(ISNUMBER(Q720)=FALSE,"Não se aplica",IFERROR(VLOOKUP(Q720,Produtos!$A$1:$C$2319,3,FALSE),"Não Cadastrado")))</f>
        <v/>
      </c>
      <c r="W720" s="106" t="str">
        <f>VLOOKUP(Tabela2[[#This Row],[SIEMA]],Siema2025,10,FALSE)</f>
        <v>Água de injeção</v>
      </c>
      <c r="X720" s="115" t="str">
        <f>IF(Tabela2[[#This Row],[Origem do acidente]] = "Plataforma", "PREENCHER","NA")</f>
        <v>NA</v>
      </c>
      <c r="Y720" s="111"/>
      <c r="Z720" s="106"/>
      <c r="AA720" s="106"/>
      <c r="AB720" s="106" t="str">
        <f>IF(W720="","",IF(ISNUMBER(W720)=FALSE,"Não se aplica",IFERROR(VLOOKUP(W720,Produtos!$A$1:$C$2319,3,FALSE),"Não Cadastrado")))</f>
        <v>Não se aplica</v>
      </c>
      <c r="AC720" s="106"/>
      <c r="AD720" s="110" t="str">
        <f>IF(Tabela2[[#This Row],[Origem do acidente]] = "Plataforma", "PREENCHER","NA")</f>
        <v>NA</v>
      </c>
      <c r="AE720" s="109" t="str">
        <f>IF(AC720="","", IF(AC720="NC","", IF(AC720="NE","", IF(AC720="NA","",IFERROR(VLOOKUP(AC720,Produtos!$A$1:$C$2319,2,FALSE),"Não Cadastrado")))))</f>
        <v/>
      </c>
      <c r="AF720" s="106"/>
      <c r="AG720" s="106"/>
      <c r="AH720" s="106" t="str">
        <f>IF(AC720="","",IF(ISNUMBER(AC720)=FALSE,"Não se aplica",IFERROR(VLOOKUP(AC720,Produtos!$A$1:$C$2319,3,FALSE),"Não Cadastrado")))</f>
        <v/>
      </c>
      <c r="AI720" s="106"/>
      <c r="AJ720" s="106"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20" s="109" t="s">
        <v>7219</v>
      </c>
      <c r="AL720" s="109"/>
      <c r="AM720" s="109"/>
      <c r="AN720" s="110" t="str">
        <f>VLOOKUP(Tabela2[[#This Row],[SIEMA]],Siema2025,51,FALSE)</f>
        <v/>
      </c>
      <c r="AO720" s="110" t="str">
        <f>VLOOKUP(Tabela2[[#This Row],[SIEMA]],Siema2025,53,FALSE)</f>
        <v/>
      </c>
      <c r="AP720" s="110" t="str">
        <f>VLOOKUP(Tabela2[[#This Row],[SIEMA]],Siema2025,55,FALSE)</f>
        <v/>
      </c>
      <c r="AQ720" s="110" t="str">
        <f>VLOOKUP(Tabela2[[#This Row],[SIEMA]],Siema2025,57,FALSE)</f>
        <v/>
      </c>
      <c r="AR720" s="110" t="str">
        <f>VLOOKUP(Tabela2[[#This Row],[SIEMA]],Siema2025,59,FALSE)</f>
        <v/>
      </c>
      <c r="AS720" s="110" t="str">
        <f>VLOOKUP(Tabela2[[#This Row],[SIEMA]],Siema2025,61,FALSE)</f>
        <v/>
      </c>
      <c r="AT720" s="110" t="str">
        <f>VLOOKUP(Tabela2[[#This Row],[SIEMA]],Siema2025,63,FALSE)</f>
        <v/>
      </c>
      <c r="AU720" s="110" t="str">
        <f>VLOOKUP(Tabela2[[#This Row],[SIEMA]],Siema2025,65,FALSE)</f>
        <v>X</v>
      </c>
      <c r="AV720" s="110" t="str">
        <f>VLOOKUP(Tabela2[[#This Row],[SIEMA]],Siema2025,67,FALSE)</f>
        <v/>
      </c>
      <c r="AW720" s="110" t="str">
        <f>VLOOKUP(Tabela2[[#This Row],[SIEMA]],Siema2025,69,FALSE)</f>
        <v/>
      </c>
      <c r="AX720" s="110" t="str">
        <f>VLOOKUP(Tabela2[[#This Row],[SIEMA]],Siema2025,71,FALSE)</f>
        <v/>
      </c>
      <c r="AY720" s="110" t="str">
        <f>VLOOKUP(Tabela2[[#This Row],[SIEMA]],Siema2025,73,FALSE)</f>
        <v/>
      </c>
      <c r="AZ720" s="110" t="str">
        <f>VLOOKUP(Tabela2[[#This Row],[SIEMA]],Siema2025,75,FALSE)</f>
        <v/>
      </c>
      <c r="BA720" s="110" t="str">
        <f>VLOOKUP(Tabela2[[#This Row],[SIEMA]],Siema2025,77,FALSE)</f>
        <v/>
      </c>
      <c r="BB720" s="110" t="str">
        <f>VLOOKUP(Tabela2[[#This Row],[SIEMA]],Siema2025,79,FALSE)</f>
        <v/>
      </c>
      <c r="BC720" s="110" t="str">
        <f>IF(Tabela2[[#This Row],[Outro(s) ]] = "X", "PREENCHER","NA")</f>
        <v>NA</v>
      </c>
      <c r="BD720" s="110" t="str">
        <f>VLOOKUP(Tabela2[[#This Row],[SIEMA]],Siema2025,82,FALSE)</f>
        <v/>
      </c>
      <c r="BE720" s="110" t="str">
        <f>VLOOKUP(Tabela2[[#This Row],[SIEMA]],Siema2025,81,FALSE)</f>
        <v/>
      </c>
      <c r="BF720" s="112" t="str">
        <f>VLOOKUP(Tabela2[[#This Row],[SIEMA]],Siema2025,28,FALSE)</f>
        <v>CARMO ENERGY S.A.</v>
      </c>
      <c r="BG720" s="112"/>
      <c r="BH720" s="113" t="str">
        <f>VLOOKUP(Tabela2[[#This Row],[SIEMA]],Siema2025,29,FALSE)</f>
        <v/>
      </c>
      <c r="BI720" s="114" t="str">
        <f>VLOOKUP(Tabela2[[#This Row],[SIEMA]],Siema2025,107,FALSE)</f>
        <v>Não</v>
      </c>
      <c r="BJ720" s="109" t="s">
        <v>7111</v>
      </c>
      <c r="BK720" s="106" t="s">
        <v>2696</v>
      </c>
      <c r="BL720" s="1">
        <v>45961</v>
      </c>
      <c r="BM720" s="110">
        <f ca="1">IF(Tabela2[[#This Row],[Data de atendimento do Ibama (considerar o primeiro documento/ação)]]="",_xlfn.DAYS(TODAY(),J720),_xlfn.DAYS(Tabela2[[#This Row],[Data de atendimento do Ibama (considerar o primeiro documento/ação)]],J720))</f>
        <v>18</v>
      </c>
      <c r="BN720" s="110" t="str">
        <f>IF(Tabela2[[#This Row],[Atendido pelo Ibama ("Não" ou "Sim")]]="Não","Preencher", IF(Tabela2[[#This Row],[Atendido pelo Ibama ("Não" ou "Sim")]]="Sim","NA",""))</f>
        <v>NA</v>
      </c>
      <c r="BO720" s="116" t="s">
        <v>7098</v>
      </c>
      <c r="BP720" s="110" t="str">
        <f>IF(Tabela2[[#This Row],[Forma de atendimento (primeiro documento/ação)]]= "Outros (especificar)", "PREENCHER","NA")</f>
        <v>NA</v>
      </c>
      <c r="BQ720" s="108" t="s">
        <v>123</v>
      </c>
      <c r="BR720" s="110" t="str">
        <f>IF(Tabela2[[#This Row],[Equipe do Ibama foi a campo? Houve sobrevoo do Poseidon?]] = "Sim", "PREENCHER","NA")</f>
        <v>NA</v>
      </c>
      <c r="BS720" s="110" t="str">
        <f>IF(Tabela2[[#This Row],[Se sim, foi emitida Ordem de Emergência? (informações vinculada à coluna CK)]] = "Sim", "PREENCHER","NA")</f>
        <v>NA</v>
      </c>
      <c r="BT720" s="110" t="s">
        <v>7112</v>
      </c>
      <c r="BU720" s="110" t="str">
        <f>IF(Tabela2[[#This Row],[Houve envio de Informações Pós-acidente (preencher "não se aplica" quando de competência estadual/municipal)]] = "Sim", "PREENCHER","NA")</f>
        <v>NA</v>
      </c>
      <c r="BV720" s="110" t="str">
        <f>IF(Tabela2[[#This Row],[Houve avaliação das informações pós-acidente solicitadas/enviadas?]] = "Sim", "PREENCHER","NA")</f>
        <v>NA</v>
      </c>
      <c r="BW720" s="110" t="s">
        <v>123</v>
      </c>
      <c r="BX720" s="108"/>
      <c r="BY720" s="108"/>
      <c r="BZ720" s="106" t="str">
        <f>IF(Tabela2[[#This Row],[Data do documento de encerramento]]="NA","NA",IF(Tabela2[[#This Row],[Data do documento de encerramento]]="","Pendente de conclusão/ encerramento",_xlfn.DAYS(Tabela2[[#This Row],[Data do documento de encerramento]],J720)))</f>
        <v>Pendente de conclusão/ encerramento</v>
      </c>
      <c r="CA720" s="109"/>
      <c r="CB720" s="109"/>
      <c r="CC720" s="109"/>
      <c r="CD720" s="109"/>
      <c r="CE720" s="109"/>
      <c r="CF720" s="109"/>
    </row>
    <row r="721" spans="1:84" ht="45.75">
      <c r="A721" s="172">
        <v>2025101536020</v>
      </c>
      <c r="B721" s="173" t="s">
        <v>9803</v>
      </c>
      <c r="C721" s="110" t="s">
        <v>7133</v>
      </c>
      <c r="D721" s="108" t="s">
        <v>637</v>
      </c>
      <c r="E721" s="108" t="s">
        <v>9804</v>
      </c>
      <c r="F721" s="108"/>
      <c r="G721" s="108" t="s">
        <v>9805</v>
      </c>
      <c r="H721" s="108" t="s">
        <v>9806</v>
      </c>
      <c r="I721" s="106" t="str">
        <f>VLOOKUP(Tabela2[[#This Row],[SIEMA]],Siema2025,19,FALSE)</f>
        <v>Campos</v>
      </c>
      <c r="J721" s="107">
        <f>VLOOKUP(Tabela2[[#This Row],[SIEMA]],Siema2025,2,FALSE)</f>
        <v>45943</v>
      </c>
      <c r="K721" s="107" t="str">
        <f>VLOOKUP(Tabela2[[#This Row],[SIEMA]],Siema2025,16,FALSE)</f>
        <v>Segunda</v>
      </c>
      <c r="L721" s="108" t="str">
        <f>IF(Tabela2[[#This Row],[Data]]="","Sem Informação",VLOOKUP(MONTH(Tabela2[[#This Row],[Data]]),'[1]Validação de dados'!$I$1:$J$13,2,0))</f>
        <v>Outubro</v>
      </c>
      <c r="M721" s="106">
        <f>YEAR(Tabela2[[#This Row],[Data]])</f>
        <v>2025</v>
      </c>
      <c r="N721" s="107" t="str">
        <f>VLOOKUP(Tabela2[[#This Row],[SIEMA]],Siema2025,17,FALSE)</f>
        <v>Madrugada</v>
      </c>
      <c r="O721" s="107" t="str">
        <f>VLOOKUP(Tabela2[[#This Row],[SIEMA]],Siema2025,5,FALSE)</f>
        <v>Plataforma</v>
      </c>
      <c r="P721" s="106" t="str">
        <f>VLOOKUP(Tabela2[[#This Row],[SIEMA]],Siema2025,21,FALSE)</f>
        <v>Durante a execução da operação de Levantamento Geodésico Cadastral, nas proximidades do manifold [MSP-M2-04] do FPSO Anna Nery, foi constatado o escape de fluido em um dos módulos do manifold.</v>
      </c>
      <c r="Q721" s="106" t="s">
        <v>637</v>
      </c>
      <c r="R721" s="106" t="s">
        <v>954</v>
      </c>
      <c r="S721" s="109" t="s">
        <v>7436</v>
      </c>
      <c r="T721" s="106">
        <v>1.44E-2</v>
      </c>
      <c r="U721" s="106" t="s">
        <v>7109</v>
      </c>
      <c r="V721" s="106" t="str">
        <f>IF(Q721="","",IF(ISNUMBER(Q721)=FALSE,"Não se aplica",IFERROR(VLOOKUP(Q721,Produtos!$A$1:$C$2319,3,FALSE),"Não Cadastrado")))</f>
        <v>Não se aplica</v>
      </c>
      <c r="W721" s="106" t="str">
        <f>VLOOKUP(Tabela2[[#This Row],[SIEMA]],Siema2025,10,FALSE)</f>
        <v/>
      </c>
      <c r="X721" s="115"/>
      <c r="Y721" s="111" t="str">
        <f>IF(W721="","", IF(W721="NC","", IF(W721="NE","", IF(W721="NA","",IFERROR(VLOOKUP(W721,Produtos!$A$1:$C$2319,2,FALSE),"Não Cadastrado")))))</f>
        <v/>
      </c>
      <c r="Z721" s="106" t="str">
        <f>VLOOKUP(Tabela2[[#This Row],[SIEMA]],Siema2025,11,FALSE)</f>
        <v xml:space="preserve"> </v>
      </c>
      <c r="AA721" s="106" t="str">
        <f>VLOOKUP(Tabela2[[#This Row],[SIEMA]],Siema2025,12,FALSE)</f>
        <v xml:space="preserve"> </v>
      </c>
      <c r="AB721" s="106" t="str">
        <f>IF(W721="","",IF(ISNUMBER(W721)=FALSE,"Não se aplica",IFERROR(VLOOKUP(W721,Produtos!$A$1:$C$2319,3,FALSE),"Não Cadastrado")))</f>
        <v/>
      </c>
      <c r="AC721" s="106"/>
      <c r="AD721" s="110"/>
      <c r="AE721" s="109" t="str">
        <f>IF(AC721="","", IF(AC721="NC","", IF(AC721="NE","", IF(AC721="NA","",IFERROR(VLOOKUP(AC721,Produtos!$A$1:$C$2319,2,FALSE),"Não Cadastrado")))))</f>
        <v/>
      </c>
      <c r="AF721" s="106"/>
      <c r="AG721" s="106"/>
      <c r="AH721" s="106" t="str">
        <f>IF(AC721="","",IF(ISNUMBER(AC721)=FALSE,"Não se aplica",IFERROR(VLOOKUP(AC721,Produtos!$A$1:$C$2319,3,FALSE),"Não Cadastrado")))</f>
        <v/>
      </c>
      <c r="AI721" s="106"/>
      <c r="AJ721" s="106" t="str">
        <f>VLOOKUP(Tabela2[[#This Row],[SIEMA]],Siema2025,26,FALSE)</f>
        <v>Em análise preliminar indica que houve uma perda de contenção em uma das conexões da instrumentação de injeção de produtos químicos.</v>
      </c>
      <c r="AK721" s="109" t="s">
        <v>7096</v>
      </c>
      <c r="AL721" s="109"/>
      <c r="AM721" s="109"/>
      <c r="AN721" s="110" t="str">
        <f>VLOOKUP(Tabela2[[#This Row],[SIEMA]],Siema2025,51,FALSE)</f>
        <v/>
      </c>
      <c r="AO721" s="110" t="str">
        <f>VLOOKUP(Tabela2[[#This Row],[SIEMA]],Siema2025,53,FALSE)</f>
        <v/>
      </c>
      <c r="AP721" s="110" t="str">
        <f>VLOOKUP(Tabela2[[#This Row],[SIEMA]],Siema2025,55,FALSE)</f>
        <v/>
      </c>
      <c r="AQ721" s="110" t="str">
        <f>VLOOKUP(Tabela2[[#This Row],[SIEMA]],Siema2025,57,FALSE)</f>
        <v/>
      </c>
      <c r="AR721" s="110" t="str">
        <f>VLOOKUP(Tabela2[[#This Row],[SIEMA]],Siema2025,59,FALSE)</f>
        <v/>
      </c>
      <c r="AS721" s="110" t="str">
        <f>VLOOKUP(Tabela2[[#This Row],[SIEMA]],Siema2025,61,FALSE)</f>
        <v>X</v>
      </c>
      <c r="AT721" s="110" t="str">
        <f>VLOOKUP(Tabela2[[#This Row],[SIEMA]],Siema2025,63,FALSE)</f>
        <v/>
      </c>
      <c r="AU721" s="110" t="str">
        <f>VLOOKUP(Tabela2[[#This Row],[SIEMA]],Siema2025,65,FALSE)</f>
        <v/>
      </c>
      <c r="AV721" s="110" t="str">
        <f>VLOOKUP(Tabela2[[#This Row],[SIEMA]],Siema2025,67,FALSE)</f>
        <v/>
      </c>
      <c r="AW721" s="110" t="str">
        <f>VLOOKUP(Tabela2[[#This Row],[SIEMA]],Siema2025,69,FALSE)</f>
        <v/>
      </c>
      <c r="AX721" s="110" t="str">
        <f>VLOOKUP(Tabela2[[#This Row],[SIEMA]],Siema2025,71,FALSE)</f>
        <v/>
      </c>
      <c r="AY721" s="110" t="str">
        <f>VLOOKUP(Tabela2[[#This Row],[SIEMA]],Siema2025,73,FALSE)</f>
        <v/>
      </c>
      <c r="AZ721" s="110" t="str">
        <f>VLOOKUP(Tabela2[[#This Row],[SIEMA]],Siema2025,75,FALSE)</f>
        <v/>
      </c>
      <c r="BA721" s="110" t="str">
        <f>VLOOKUP(Tabela2[[#This Row],[SIEMA]],Siema2025,77,FALSE)</f>
        <v/>
      </c>
      <c r="BB721" s="110" t="str">
        <f>VLOOKUP(Tabela2[[#This Row],[SIEMA]],Siema2025,79,FALSE)</f>
        <v/>
      </c>
      <c r="BC721" s="110" t="str">
        <f>IF(Tabela2[[#This Row],[Outro(s) ]] = "X", "PREENCHER","NA")</f>
        <v>NA</v>
      </c>
      <c r="BD721" s="110" t="str">
        <f>VLOOKUP(Tabela2[[#This Row],[SIEMA]],Siema2025,82,FALSE)</f>
        <v/>
      </c>
      <c r="BE721" s="110" t="str">
        <f>VLOOKUP(Tabela2[[#This Row],[SIEMA]],Siema2025,81,FALSE)</f>
        <v/>
      </c>
      <c r="BF721" s="112" t="str">
        <f>VLOOKUP(Tabela2[[#This Row],[SIEMA]],Siema2025,28,FALSE)</f>
        <v>Petrobras</v>
      </c>
      <c r="BG721" s="112"/>
      <c r="BH721" s="113" t="str">
        <f>VLOOKUP(Tabela2[[#This Row],[SIEMA]],Siema2025,29,FALSE)</f>
        <v>33000167000101</v>
      </c>
      <c r="BI721" s="114" t="str">
        <f>VLOOKUP(Tabela2[[#This Row],[SIEMA]],Siema2025,107,FALSE)</f>
        <v>Não</v>
      </c>
      <c r="BJ721" s="109" t="s">
        <v>7097</v>
      </c>
      <c r="BK721" s="106" t="s">
        <v>2696</v>
      </c>
      <c r="BL721" s="143">
        <v>45978</v>
      </c>
      <c r="BM721" s="110">
        <f ca="1">IF(Tabela2[[#This Row],[Data de atendimento do Ibama (considerar o primeiro documento/ação)]]="",_xlfn.DAYS(TODAY(),J721),_xlfn.DAYS(Tabela2[[#This Row],[Data de atendimento do Ibama (considerar o primeiro documento/ação)]],J721))</f>
        <v>35</v>
      </c>
      <c r="BN721" s="110" t="str">
        <f>IF(Tabela2[[#This Row],[Atendido pelo Ibama ("Não" ou "Sim")]]="Não","Preencher", IF(Tabela2[[#This Row],[Atendido pelo Ibama ("Não" ou "Sim")]]="Sim","NA",""))</f>
        <v>NA</v>
      </c>
      <c r="BO721" s="116" t="s">
        <v>7139</v>
      </c>
      <c r="BP721" s="110" t="str">
        <f>IF(Tabela2[[#This Row],[Forma de atendimento (primeiro documento/ação)]]= "Outros (especificar)", "PREENCHER","NA")</f>
        <v>NA</v>
      </c>
      <c r="BQ721" s="108" t="s">
        <v>123</v>
      </c>
      <c r="BR721" s="110" t="str">
        <f>IF(Tabela2[[#This Row],[Equipe do Ibama foi a campo? Houve sobrevoo do Poseidon?]] = "Sim", "PREENCHER","NA")</f>
        <v>NA</v>
      </c>
      <c r="BS721" s="110" t="str">
        <f>IF(Tabela2[[#This Row],[Se sim, foi emitida Ordem de Emergência? (informações vinculada à coluna CK)]] = "Sim", "PREENCHER","NA")</f>
        <v>NA</v>
      </c>
      <c r="BT721" s="110" t="s">
        <v>7099</v>
      </c>
      <c r="BU721" s="110" t="s">
        <v>123</v>
      </c>
      <c r="BV721" s="110" t="s">
        <v>123</v>
      </c>
      <c r="BW721" s="110" t="s">
        <v>123</v>
      </c>
      <c r="BX721" s="108"/>
      <c r="BY721" s="143"/>
      <c r="BZ721" s="106" t="str">
        <f>IF(Tabela2[[#This Row],[Data do documento de encerramento]]="NA","NA",IF(Tabela2[[#This Row],[Data do documento de encerramento]]="","Pendente de conclusão/ encerramento",_xlfn.DAYS(Tabela2[[#This Row],[Data do documento de encerramento]],J721)))</f>
        <v>Pendente de conclusão/ encerramento</v>
      </c>
      <c r="CA721" s="109"/>
      <c r="CB721" s="109"/>
      <c r="CC721" s="292" t="s">
        <v>7636</v>
      </c>
      <c r="CD721" s="109" t="s">
        <v>123</v>
      </c>
      <c r="CE721" s="109" t="s">
        <v>123</v>
      </c>
      <c r="CF721" s="109" t="s">
        <v>7141</v>
      </c>
    </row>
    <row r="722" spans="1:84" ht="60.75" hidden="1">
      <c r="A722" s="172">
        <v>2025101454027</v>
      </c>
      <c r="B722" s="173" t="s">
        <v>9807</v>
      </c>
      <c r="C722" s="110" t="str">
        <f>VLOOKUP(Tabela2[[#This Row],[SIEMA]],Siema2025,4,FALSE)</f>
        <v xml:space="preserve"> MG</v>
      </c>
      <c r="D722" s="108" t="str">
        <f>VLOOKUP(Tabela2[[#This Row],[SIEMA]],Siema2025,3,FALSE)</f>
        <v xml:space="preserve">Betim </v>
      </c>
      <c r="E722" s="108" t="s">
        <v>9808</v>
      </c>
      <c r="F722" s="108"/>
      <c r="G722" s="108" t="s">
        <v>9809</v>
      </c>
      <c r="H722" s="108" t="s">
        <v>9810</v>
      </c>
      <c r="I722" s="106" t="s">
        <v>7118</v>
      </c>
      <c r="J722" s="107">
        <f>VLOOKUP(Tabela2[[#This Row],[SIEMA]],Siema2025,2,FALSE)</f>
        <v>45944</v>
      </c>
      <c r="K722" s="107" t="str">
        <f>VLOOKUP(Tabela2[[#This Row],[SIEMA]],Siema2025,16,FALSE)</f>
        <v>Terça</v>
      </c>
      <c r="L722" s="108" t="str">
        <f>IF(Tabela2[[#This Row],[Data]]="","Sem Informação",VLOOKUP(MONTH(Tabela2[[#This Row],[Data]]),'[1]Validação de dados'!$I$1:$J$13,2,0))</f>
        <v>Outubro</v>
      </c>
      <c r="M722" s="106">
        <f>YEAR(Tabela2[[#This Row],[Data]])</f>
        <v>2025</v>
      </c>
      <c r="N722" s="107" t="str">
        <f>VLOOKUP(Tabela2[[#This Row],[SIEMA]],Siema2025,17,FALSE)</f>
        <v>Matutino</v>
      </c>
      <c r="O722" s="107" t="str">
        <f>VLOOKUP(Tabela2[[#This Row],[SIEMA]],Siema2025,5,FALSE)</f>
        <v>Rodovia</v>
      </c>
      <c r="P722" s="106" t="str">
        <f>VLOOKUP(Tabela2[[#This Row],[SIEMA]],Siema2025,21,FALSE)</f>
        <v>área urbana de Betim/MG</v>
      </c>
      <c r="Q722" s="106">
        <v>1202</v>
      </c>
      <c r="R722" s="106" t="s">
        <v>9811</v>
      </c>
      <c r="S722" s="109" t="str">
        <f>IF(Q722="","", IF(Q722="NC","", IF(Q722="NE","", IF(Q722="NA","",IFERROR(VLOOKUP(Q722,[1]Produtos!$A$1:$C$2319,2,FALSE),"Não Cadastrado")))))</f>
        <v>GASÓLEO ou ÓLEO DIESEL ou ÓLEO PARA AQUECIMENTO, LEVE</v>
      </c>
      <c r="T722" s="106">
        <v>80</v>
      </c>
      <c r="U722" s="106" t="s">
        <v>648</v>
      </c>
      <c r="V722" s="106">
        <f>IF(Q722="","",IF(ISNUMBER(Q722)=FALSE,"Não se aplica",IFERROR(VLOOKUP(Q722,Produtos!$A$1:$C$2319,3,FALSE),"Não Cadastrado")))</f>
        <v>3</v>
      </c>
      <c r="W722" s="106" t="str">
        <f>VLOOKUP(Tabela2[[#This Row],[SIEMA]],Siema2025,10,FALSE)</f>
        <v/>
      </c>
      <c r="X722" s="115" t="str">
        <f>IF(Tabela2[[#This Row],[Origem do acidente]] = "Plataforma", "PREENCHER","NA")</f>
        <v>NA</v>
      </c>
      <c r="Y722" s="111" t="str">
        <f>IF(W722="","", IF(W722="NC","", IF(W722="NE","", IF(W722="NA","",IFERROR(VLOOKUP(W722,Produtos!$A$1:$C$2319,2,FALSE),"Não Cadastrado")))))</f>
        <v/>
      </c>
      <c r="Z722" s="106" t="str">
        <f>VLOOKUP(Tabela2[[#This Row],[SIEMA]],Siema2025,11,FALSE)</f>
        <v xml:space="preserve"> </v>
      </c>
      <c r="AA722" s="106" t="str">
        <f>VLOOKUP(Tabela2[[#This Row],[SIEMA]],Siema2025,12,FALSE)</f>
        <v xml:space="preserve"> </v>
      </c>
      <c r="AB722" s="106" t="str">
        <f>IF(W722="","",IF(ISNUMBER(W722)=FALSE,"Não se aplica",IFERROR(VLOOKUP(W722,Produtos!$A$1:$C$2319,3,FALSE),"Não Cadastrado")))</f>
        <v/>
      </c>
      <c r="AC722" s="106"/>
      <c r="AD722" s="110" t="str">
        <f>IF(Tabela2[[#This Row],[Origem do acidente]] = "Plataforma", "PREENCHER","NA")</f>
        <v>NA</v>
      </c>
      <c r="AE722" s="109" t="str">
        <f>IF(AC722="","", IF(AC722="NC","", IF(AC722="NE","", IF(AC722="NA","",IFERROR(VLOOKUP(AC722,Produtos!$A$1:$C$2319,2,FALSE),"Não Cadastrado")))))</f>
        <v/>
      </c>
      <c r="AF722" s="106"/>
      <c r="AG722" s="106"/>
      <c r="AH722" s="106" t="str">
        <f>IF(AC722="","",IF(ISNUMBER(AC722)=FALSE,"Não se aplica",IFERROR(VLOOKUP(AC722,Produtos!$A$1:$C$2319,3,FALSE),"Não Cadastrado")))</f>
        <v/>
      </c>
      <c r="AI722" s="106"/>
      <c r="AJ722" s="106"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22" s="109" t="s">
        <v>7110</v>
      </c>
      <c r="AL722" s="109" t="s">
        <v>9812</v>
      </c>
      <c r="AM722" s="109"/>
      <c r="AN722" s="110" t="str">
        <f>VLOOKUP(Tabela2[[#This Row],[SIEMA]],Siema2025,51,FALSE)</f>
        <v/>
      </c>
      <c r="AO722" s="110" t="str">
        <f>VLOOKUP(Tabela2[[#This Row],[SIEMA]],Siema2025,53,FALSE)</f>
        <v/>
      </c>
      <c r="AP722" s="110" t="str">
        <f>VLOOKUP(Tabela2[[#This Row],[SIEMA]],Siema2025,55,FALSE)</f>
        <v/>
      </c>
      <c r="AQ722" s="110" t="str">
        <f>VLOOKUP(Tabela2[[#This Row],[SIEMA]],Siema2025,57,FALSE)</f>
        <v/>
      </c>
      <c r="AR722" s="110" t="str">
        <f>VLOOKUP(Tabela2[[#This Row],[SIEMA]],Siema2025,59,FALSE)</f>
        <v/>
      </c>
      <c r="AS722" s="110" t="str">
        <f>VLOOKUP(Tabela2[[#This Row],[SIEMA]],Siema2025,61,FALSE)</f>
        <v/>
      </c>
      <c r="AT722" s="110" t="str">
        <f>VLOOKUP(Tabela2[[#This Row],[SIEMA]],Siema2025,63,FALSE)</f>
        <v/>
      </c>
      <c r="AU722" s="110" t="str">
        <f>VLOOKUP(Tabela2[[#This Row],[SIEMA]],Siema2025,65,FALSE)</f>
        <v/>
      </c>
      <c r="AV722" s="110" t="str">
        <f>VLOOKUP(Tabela2[[#This Row],[SIEMA]],Siema2025,67,FALSE)</f>
        <v/>
      </c>
      <c r="AW722" s="110" t="str">
        <f>VLOOKUP(Tabela2[[#This Row],[SIEMA]],Siema2025,69,FALSE)</f>
        <v/>
      </c>
      <c r="AX722" s="110" t="str">
        <f>VLOOKUP(Tabela2[[#This Row],[SIEMA]],Siema2025,71,FALSE)</f>
        <v/>
      </c>
      <c r="AY722" s="110" t="str">
        <f>VLOOKUP(Tabela2[[#This Row],[SIEMA]],Siema2025,73,FALSE)</f>
        <v/>
      </c>
      <c r="AZ722" s="110" t="str">
        <f>VLOOKUP(Tabela2[[#This Row],[SIEMA]],Siema2025,75,FALSE)</f>
        <v/>
      </c>
      <c r="BA722" s="110" t="str">
        <f>VLOOKUP(Tabela2[[#This Row],[SIEMA]],Siema2025,77,FALSE)</f>
        <v/>
      </c>
      <c r="BB722" s="110" t="str">
        <f>VLOOKUP(Tabela2[[#This Row],[SIEMA]],Siema2025,79,FALSE)</f>
        <v>X</v>
      </c>
      <c r="BC722" s="110" t="s">
        <v>8148</v>
      </c>
      <c r="BD722" s="110" t="str">
        <f>VLOOKUP(Tabela2[[#This Row],[SIEMA]],Siema2025,82,FALSE)</f>
        <v/>
      </c>
      <c r="BE722" s="110" t="str">
        <f>VLOOKUP(Tabela2[[#This Row],[SIEMA]],Siema2025,81,FALSE)</f>
        <v/>
      </c>
      <c r="BF722" s="112" t="str">
        <f>VLOOKUP(Tabela2[[#This Row],[SIEMA]],Siema2025,28,FALSE)</f>
        <v>Transpedrosa</v>
      </c>
      <c r="BG722" s="112"/>
      <c r="BH722" s="113" t="str">
        <f>VLOOKUP(Tabela2[[#This Row],[SIEMA]],Siema2025,29,FALSE)</f>
        <v>21849120000219</v>
      </c>
      <c r="BI722" s="114" t="str">
        <f>VLOOKUP(Tabela2[[#This Row],[SIEMA]],Siema2025,107,FALSE)</f>
        <v>Não</v>
      </c>
      <c r="BJ722" s="109" t="s">
        <v>7111</v>
      </c>
      <c r="BK722" s="106" t="s">
        <v>2696</v>
      </c>
      <c r="BL722" s="143">
        <v>45950</v>
      </c>
      <c r="BM722" s="110">
        <f ca="1">IF(Tabela2[[#This Row],[Data de atendimento do Ibama (considerar o primeiro documento/ação)]]="",_xlfn.DAYS(TODAY(),J722),_xlfn.DAYS(Tabela2[[#This Row],[Data de atendimento do Ibama (considerar o primeiro documento/ação)]],J722))</f>
        <v>6</v>
      </c>
      <c r="BN722" s="110" t="str">
        <f>IF(Tabela2[[#This Row],[Atendido pelo Ibama ("Não" ou "Sim")]]="Não","Preencher", IF(Tabela2[[#This Row],[Atendido pelo Ibama ("Não" ou "Sim")]]="Sim","NA",""))</f>
        <v>NA</v>
      </c>
      <c r="BO722" s="116" t="s">
        <v>7098</v>
      </c>
      <c r="BP722" s="110" t="str">
        <f>IF(Tabela2[[#This Row],[Forma de atendimento (primeiro documento/ação)]]= "Outros (especificar)", "PREENCHER","NA")</f>
        <v>NA</v>
      </c>
      <c r="BQ722" s="108" t="s">
        <v>123</v>
      </c>
      <c r="BR722" s="110" t="s">
        <v>123</v>
      </c>
      <c r="BS722" s="110" t="s">
        <v>7118</v>
      </c>
      <c r="BT722" s="110" t="s">
        <v>7099</v>
      </c>
      <c r="BU722" s="110" t="s">
        <v>2696</v>
      </c>
      <c r="BV722" s="110" t="s">
        <v>123</v>
      </c>
      <c r="BW722" s="110" t="s">
        <v>2696</v>
      </c>
      <c r="BX722" s="108" t="s">
        <v>7100</v>
      </c>
      <c r="BY722" s="143">
        <v>45974</v>
      </c>
      <c r="BZ722" s="106">
        <f>IF(Tabela2[[#This Row],[Data do documento de encerramento]]="NA","NA",IF(Tabela2[[#This Row],[Data do documento de encerramento]]="","Pendente de conclusão/ encerramento",_xlfn.DAYS(Tabela2[[#This Row],[Data do documento de encerramento]],J722)))</f>
        <v>30</v>
      </c>
      <c r="CA722" s="109" t="s">
        <v>9813</v>
      </c>
      <c r="CB722" s="109"/>
      <c r="CC722" s="117"/>
      <c r="CD722" s="109"/>
      <c r="CE722" s="109"/>
      <c r="CF722" s="109"/>
    </row>
    <row r="723" spans="1:84" ht="30.75" hidden="1">
      <c r="A723" s="172">
        <v>2025101564826</v>
      </c>
      <c r="B723" s="173" t="s">
        <v>9814</v>
      </c>
      <c r="C723" s="110" t="str">
        <f>VLOOKUP(Tabela2[[#This Row],[SIEMA]],Siema2025,4,FALSE)</f>
        <v xml:space="preserve"> SP</v>
      </c>
      <c r="D723" s="108" t="str">
        <f>VLOOKUP(Tabela2[[#This Row],[SIEMA]],Siema2025,3,FALSE)</f>
        <v xml:space="preserve">Jaú </v>
      </c>
      <c r="E723" s="108" t="str">
        <f>VLOOKUP(Tabela2[[#This Row],[SIEMA]],Siema2025,20,FALSE)</f>
        <v>Distrito de Potunduva (km  290+200)</v>
      </c>
      <c r="F723" s="108" t="s">
        <v>9815</v>
      </c>
      <c r="G723" s="108" t="s">
        <v>9816</v>
      </c>
      <c r="H723" s="108" t="s">
        <v>9817</v>
      </c>
      <c r="I723" s="106" t="s">
        <v>7118</v>
      </c>
      <c r="J723" s="107">
        <f>VLOOKUP(Tabela2[[#This Row],[SIEMA]],Siema2025,2,FALSE)</f>
        <v>45944</v>
      </c>
      <c r="K723" s="107" t="str">
        <f>VLOOKUP(Tabela2[[#This Row],[SIEMA]],Siema2025,16,FALSE)</f>
        <v>Terça</v>
      </c>
      <c r="L723" s="108" t="str">
        <f>IF(Tabela2[[#This Row],[Data]]="","Sem Informação",VLOOKUP(MONTH(Tabela2[[#This Row],[Data]]),'[1]Validação de dados'!$I$1:$J$13,2,0))</f>
        <v>Outubro</v>
      </c>
      <c r="M723" s="106">
        <f>YEAR(Tabela2[[#This Row],[Data]])</f>
        <v>2025</v>
      </c>
      <c r="N723" s="107" t="str">
        <f>VLOOKUP(Tabela2[[#This Row],[SIEMA]],Siema2025,17,FALSE)</f>
        <v>Noturno</v>
      </c>
      <c r="O723" s="107" t="str">
        <f>VLOOKUP(Tabela2[[#This Row],[SIEMA]],Siema2025,5,FALSE)</f>
        <v>Ferrovia</v>
      </c>
      <c r="P723" s="106" t="str">
        <f>VLOOKUP(Tabela2[[#This Row],[SIEMA]],Siema2025,21,FALSE)</f>
        <v>Vazamento de carga sobre a via</v>
      </c>
      <c r="Q723" s="106" t="s">
        <v>7119</v>
      </c>
      <c r="R723" s="106" t="s">
        <v>7119</v>
      </c>
      <c r="S723" s="109" t="s">
        <v>365</v>
      </c>
      <c r="T723" s="106" t="s">
        <v>8077</v>
      </c>
      <c r="U723" s="106" t="str">
        <f>VLOOKUP(Tabela2[[#This Row],[SIEMA]],Siema2025,12,FALSE)</f>
        <v/>
      </c>
      <c r="V723" s="106" t="s">
        <v>7119</v>
      </c>
      <c r="W723" s="106"/>
      <c r="X723" s="115"/>
      <c r="Y723" s="111" t="str">
        <f>IF(W723="","", IF(W723="NC","", IF(W723="NE","", IF(W723="NA","",IFERROR(VLOOKUP(W723,Produtos!$A$1:$C$2319,2,FALSE),"Não Cadastrado")))))</f>
        <v/>
      </c>
      <c r="Z723" s="106" t="str">
        <f>VLOOKUP(Tabela2[[#This Row],[SIEMA]],Siema2025,11,FALSE)</f>
        <v/>
      </c>
      <c r="AA723" s="106" t="str">
        <f>VLOOKUP(Tabela2[[#This Row],[SIEMA]],Siema2025,12,FALSE)</f>
        <v/>
      </c>
      <c r="AB723" s="106" t="str">
        <f>IF(W723="","",IF(ISNUMBER(W723)=FALSE,"Não se aplica",IFERROR(VLOOKUP(W723,Produtos!$A$1:$C$2319,3,FALSE),"Não Cadastrado")))</f>
        <v/>
      </c>
      <c r="AC723" s="106"/>
      <c r="AD723" s="110"/>
      <c r="AE723" s="109" t="str">
        <f>IF(AC723="","", IF(AC723="NC","", IF(AC723="NE","", IF(AC723="NA","",IFERROR(VLOOKUP(AC723,Produtos!$A$1:$C$2319,2,FALSE),"Não Cadastrado")))))</f>
        <v/>
      </c>
      <c r="AF723" s="106"/>
      <c r="AG723" s="106"/>
      <c r="AH723" s="106" t="str">
        <f>IF(AC723="","",IF(ISNUMBER(AC723)=FALSE,"Não se aplica",IFERROR(VLOOKUP(AC723,Produtos!$A$1:$C$2319,3,FALSE),"Não Cadastrado")))</f>
        <v/>
      </c>
      <c r="AI723" s="106"/>
      <c r="AJ723" s="106" t="str">
        <f>VLOOKUP(Tabela2[[#This Row],[SIEMA]],Siema2025,26,FALSE)</f>
        <v>Em sindicância</v>
      </c>
      <c r="AK723" s="109" t="s">
        <v>7121</v>
      </c>
      <c r="AL723" s="109"/>
      <c r="AM723" s="109"/>
      <c r="AN723" s="110" t="str">
        <f>VLOOKUP(Tabela2[[#This Row],[SIEMA]],Siema2025,51,FALSE)</f>
        <v/>
      </c>
      <c r="AO723" s="110" t="str">
        <f>VLOOKUP(Tabela2[[#This Row],[SIEMA]],Siema2025,53,FALSE)</f>
        <v/>
      </c>
      <c r="AP723" s="110" t="str">
        <f>VLOOKUP(Tabela2[[#This Row],[SIEMA]],Siema2025,55,FALSE)</f>
        <v/>
      </c>
      <c r="AQ723" s="110" t="str">
        <f>VLOOKUP(Tabela2[[#This Row],[SIEMA]],Siema2025,57,FALSE)</f>
        <v/>
      </c>
      <c r="AR723" s="110" t="str">
        <f>VLOOKUP(Tabela2[[#This Row],[SIEMA]],Siema2025,59,FALSE)</f>
        <v/>
      </c>
      <c r="AS723" s="110" t="str">
        <f>VLOOKUP(Tabela2[[#This Row],[SIEMA]],Siema2025,61,FALSE)</f>
        <v/>
      </c>
      <c r="AT723" s="110" t="str">
        <f>VLOOKUP(Tabela2[[#This Row],[SIEMA]],Siema2025,63,FALSE)</f>
        <v/>
      </c>
      <c r="AU723" s="110" t="str">
        <f>VLOOKUP(Tabela2[[#This Row],[SIEMA]],Siema2025,65,FALSE)</f>
        <v>X</v>
      </c>
      <c r="AV723" s="110" t="str">
        <f>VLOOKUP(Tabela2[[#This Row],[SIEMA]],Siema2025,67,FALSE)</f>
        <v/>
      </c>
      <c r="AW723" s="110" t="str">
        <f>VLOOKUP(Tabela2[[#This Row],[SIEMA]],Siema2025,69,FALSE)</f>
        <v/>
      </c>
      <c r="AX723" s="110" t="str">
        <f>VLOOKUP(Tabela2[[#This Row],[SIEMA]],Siema2025,71,FALSE)</f>
        <v/>
      </c>
      <c r="AY723" s="110" t="str">
        <f>VLOOKUP(Tabela2[[#This Row],[SIEMA]],Siema2025,73,FALSE)</f>
        <v/>
      </c>
      <c r="AZ723" s="110" t="str">
        <f>VLOOKUP(Tabela2[[#This Row],[SIEMA]],Siema2025,75,FALSE)</f>
        <v/>
      </c>
      <c r="BA723" s="110" t="str">
        <f>VLOOKUP(Tabela2[[#This Row],[SIEMA]],Siema2025,77,FALSE)</f>
        <v/>
      </c>
      <c r="BB723" s="110" t="str">
        <f>VLOOKUP(Tabela2[[#This Row],[SIEMA]],Siema2025,79,FALSE)</f>
        <v/>
      </c>
      <c r="BC723" s="110" t="str">
        <f>IF(Tabela2[[#This Row],[Outro(s) ]] = "X", "PREENCHER","NA")</f>
        <v>NA</v>
      </c>
      <c r="BD723" s="110" t="str">
        <f>VLOOKUP(Tabela2[[#This Row],[SIEMA]],Siema2025,82,FALSE)</f>
        <v/>
      </c>
      <c r="BE723" s="110" t="str">
        <f>VLOOKUP(Tabela2[[#This Row],[SIEMA]],Siema2025,81,FALSE)</f>
        <v/>
      </c>
      <c r="BF723" s="112" t="s">
        <v>3066</v>
      </c>
      <c r="BG723" s="112" t="s">
        <v>7122</v>
      </c>
      <c r="BH723" s="113" t="str">
        <f>VLOOKUP(Tabela2[[#This Row],[SIEMA]],Siema2025,29,FALSE)</f>
        <v>02502844000166</v>
      </c>
      <c r="BI723" s="114" t="str">
        <f>VLOOKUP(Tabela2[[#This Row],[SIEMA]],Siema2025,107,FALSE)</f>
        <v>Não</v>
      </c>
      <c r="BJ723" s="109" t="s">
        <v>7097</v>
      </c>
      <c r="BK723" s="106" t="s">
        <v>2696</v>
      </c>
      <c r="BL723" s="143">
        <v>45952</v>
      </c>
      <c r="BM723" s="110">
        <f ca="1">IF(Tabela2[[#This Row],[Data de atendimento do Ibama (considerar o primeiro documento/ação)]]="",_xlfn.DAYS(TODAY(),J723),_xlfn.DAYS(Tabela2[[#This Row],[Data de atendimento do Ibama (considerar o primeiro documento/ação)]],J723))</f>
        <v>8</v>
      </c>
      <c r="BN723" s="110" t="str">
        <f>IF(Tabela2[[#This Row],[Atendido pelo Ibama ("Não" ou "Sim")]]="Não","Preencher", IF(Tabela2[[#This Row],[Atendido pelo Ibama ("Não" ou "Sim")]]="Sim","NA",""))</f>
        <v>NA</v>
      </c>
      <c r="BO723" s="116" t="s">
        <v>7098</v>
      </c>
      <c r="BP723" s="110" t="str">
        <f>IF(Tabela2[[#This Row],[Forma de atendimento (primeiro documento/ação)]]= "Outros (especificar)", "PREENCHER","NA")</f>
        <v>NA</v>
      </c>
      <c r="BQ723" s="108" t="s">
        <v>123</v>
      </c>
      <c r="BR723" s="110" t="str">
        <f>IF(Tabela2[[#This Row],[Equipe do Ibama foi a campo? Houve sobrevoo do Poseidon?]] = "Sim", "PREENCHER","NA")</f>
        <v>NA</v>
      </c>
      <c r="BS723" s="110" t="str">
        <f>IF(Tabela2[[#This Row],[Se sim, foi emitida Ordem de Emergência? (informações vinculada à coluna CK)]] = "Sim", "PREENCHER","NA")</f>
        <v>NA</v>
      </c>
      <c r="BT723" s="110" t="s">
        <v>7099</v>
      </c>
      <c r="BU723" s="110" t="s">
        <v>123</v>
      </c>
      <c r="BV723" s="110" t="s">
        <v>123</v>
      </c>
      <c r="BW723" s="110" t="s">
        <v>123</v>
      </c>
      <c r="BX723" s="108" t="s">
        <v>7119</v>
      </c>
      <c r="BY723" s="143"/>
      <c r="BZ723" s="106" t="str">
        <f>IF(Tabela2[[#This Row],[Data do documento de encerramento]]="NA","NA",IF(Tabela2[[#This Row],[Data do documento de encerramento]]="","Pendente de conclusão/ encerramento",_xlfn.DAYS(Tabela2[[#This Row],[Data do documento de encerramento]],J723)))</f>
        <v>Pendente de conclusão/ encerramento</v>
      </c>
      <c r="CA723" s="109" t="s">
        <v>9051</v>
      </c>
      <c r="CB723" s="109"/>
      <c r="CC723" s="109"/>
      <c r="CD723" s="109"/>
      <c r="CE723" s="109"/>
      <c r="CF723" s="109"/>
    </row>
    <row r="724" spans="1:84" ht="30.75" hidden="1">
      <c r="A724" s="172">
        <v>2025101561219</v>
      </c>
      <c r="B724" s="173" t="s">
        <v>9818</v>
      </c>
      <c r="C724" s="110" t="str">
        <f>VLOOKUP(Tabela2[[#This Row],[SIEMA]],Siema2025,4,FALSE)</f>
        <v xml:space="preserve"> SP</v>
      </c>
      <c r="D724" s="108" t="str">
        <f>VLOOKUP(Tabela2[[#This Row],[SIEMA]],Siema2025,3,FALSE)</f>
        <v xml:space="preserve">Santa Adélia </v>
      </c>
      <c r="E724" s="108" t="str">
        <f>VLOOKUP(Tabela2[[#This Row],[SIEMA]],Siema2025,20,FALSE)</f>
        <v>114+000</v>
      </c>
      <c r="F724" s="108" t="s">
        <v>9819</v>
      </c>
      <c r="G724" s="108" t="s">
        <v>9820</v>
      </c>
      <c r="H724" s="108" t="s">
        <v>9821</v>
      </c>
      <c r="I724" s="106" t="s">
        <v>7118</v>
      </c>
      <c r="J724" s="107">
        <f>VLOOKUP(Tabela2[[#This Row],[SIEMA]],Siema2025,2,FALSE)</f>
        <v>45945</v>
      </c>
      <c r="K724" s="107" t="str">
        <f>VLOOKUP(Tabela2[[#This Row],[SIEMA]],Siema2025,16,FALSE)</f>
        <v>Quarta</v>
      </c>
      <c r="L724" s="108" t="str">
        <f>IF(Tabela2[[#This Row],[Data]]="","Sem Informação",VLOOKUP(MONTH(Tabela2[[#This Row],[Data]]),'[1]Validação de dados'!$I$1:$J$13,2,0))</f>
        <v>Outubro</v>
      </c>
      <c r="M724" s="106">
        <f>YEAR(Tabela2[[#This Row],[Data]])</f>
        <v>2025</v>
      </c>
      <c r="N724" s="107" t="str">
        <f>VLOOKUP(Tabela2[[#This Row],[SIEMA]],Siema2025,17,FALSE)</f>
        <v>Noturno</v>
      </c>
      <c r="O724" s="107" t="str">
        <f>VLOOKUP(Tabela2[[#This Row],[SIEMA]],Siema2025,5,FALSE)</f>
        <v>Ferrovia</v>
      </c>
      <c r="P724" s="106" t="str">
        <f>VLOOKUP(Tabela2[[#This Row],[SIEMA]],Siema2025,21,FALSE)</f>
        <v>Vazamento de milho</v>
      </c>
      <c r="Q724" s="106" t="s">
        <v>7119</v>
      </c>
      <c r="R724" s="106" t="s">
        <v>7119</v>
      </c>
      <c r="S724" s="109" t="s">
        <v>365</v>
      </c>
      <c r="T724" s="106">
        <v>118</v>
      </c>
      <c r="U724" s="106" t="s">
        <v>7120</v>
      </c>
      <c r="V724" s="106" t="s">
        <v>7119</v>
      </c>
      <c r="W724" s="106"/>
      <c r="X724" s="115"/>
      <c r="Y724" s="111" t="str">
        <f>IF(W724="","", IF(W724="NC","", IF(W724="NE","", IF(W724="NA","",IFERROR(VLOOKUP(W724,Produtos!$A$1:$C$2319,2,FALSE),"Não Cadastrado")))))</f>
        <v/>
      </c>
      <c r="Z724" s="106" t="str">
        <f>VLOOKUP(Tabela2[[#This Row],[SIEMA]],Siema2025,11,FALSE)</f>
        <v/>
      </c>
      <c r="AA724" s="106" t="str">
        <f>VLOOKUP(Tabela2[[#This Row],[SIEMA]],Siema2025,12,FALSE)</f>
        <v/>
      </c>
      <c r="AB724" s="106" t="str">
        <f>IF(W724="","",IF(ISNUMBER(W724)=FALSE,"Não se aplica",IFERROR(VLOOKUP(W724,Produtos!$A$1:$C$2319,3,FALSE),"Não Cadastrado")))</f>
        <v/>
      </c>
      <c r="AC724" s="106"/>
      <c r="AD724" s="110"/>
      <c r="AE724" s="109" t="str">
        <f>IF(AC724="","", IF(AC724="NC","", IF(AC724="NE","", IF(AC724="NA","",IFERROR(VLOOKUP(AC724,Produtos!$A$1:$C$2319,2,FALSE),"Não Cadastrado")))))</f>
        <v/>
      </c>
      <c r="AF724" s="106"/>
      <c r="AG724" s="106"/>
      <c r="AH724" s="106" t="str">
        <f>IF(AC724="","",IF(ISNUMBER(AC724)=FALSE,"Não se aplica",IFERROR(VLOOKUP(AC724,Produtos!$A$1:$C$2319,3,FALSE),"Não Cadastrado")))</f>
        <v/>
      </c>
      <c r="AI724" s="106"/>
      <c r="AJ724" s="106" t="str">
        <f>VLOOKUP(Tabela2[[#This Row],[SIEMA]],Siema2025,26,FALSE)</f>
        <v>Em investigação</v>
      </c>
      <c r="AK724" s="109" t="s">
        <v>6834</v>
      </c>
      <c r="AL724" s="109"/>
      <c r="AM724" s="109"/>
      <c r="AN724" s="110" t="str">
        <f>VLOOKUP(Tabela2[[#This Row],[SIEMA]],Siema2025,51,FALSE)</f>
        <v/>
      </c>
      <c r="AO724" s="110" t="str">
        <f>VLOOKUP(Tabela2[[#This Row],[SIEMA]],Siema2025,53,FALSE)</f>
        <v/>
      </c>
      <c r="AP724" s="110" t="str">
        <f>VLOOKUP(Tabela2[[#This Row],[SIEMA]],Siema2025,55,FALSE)</f>
        <v/>
      </c>
      <c r="AQ724" s="110" t="str">
        <f>VLOOKUP(Tabela2[[#This Row],[SIEMA]],Siema2025,57,FALSE)</f>
        <v/>
      </c>
      <c r="AR724" s="110" t="str">
        <f>VLOOKUP(Tabela2[[#This Row],[SIEMA]],Siema2025,59,FALSE)</f>
        <v/>
      </c>
      <c r="AS724" s="110" t="str">
        <f>VLOOKUP(Tabela2[[#This Row],[SIEMA]],Siema2025,61,FALSE)</f>
        <v/>
      </c>
      <c r="AT724" s="110" t="str">
        <f>VLOOKUP(Tabela2[[#This Row],[SIEMA]],Siema2025,63,FALSE)</f>
        <v/>
      </c>
      <c r="AU724" s="110" t="str">
        <f>VLOOKUP(Tabela2[[#This Row],[SIEMA]],Siema2025,65,FALSE)</f>
        <v>X</v>
      </c>
      <c r="AV724" s="110" t="str">
        <f>VLOOKUP(Tabela2[[#This Row],[SIEMA]],Siema2025,67,FALSE)</f>
        <v/>
      </c>
      <c r="AW724" s="110" t="str">
        <f>VLOOKUP(Tabela2[[#This Row],[SIEMA]],Siema2025,69,FALSE)</f>
        <v/>
      </c>
      <c r="AX724" s="110" t="str">
        <f>VLOOKUP(Tabela2[[#This Row],[SIEMA]],Siema2025,71,FALSE)</f>
        <v/>
      </c>
      <c r="AY724" s="110" t="str">
        <f>VLOOKUP(Tabela2[[#This Row],[SIEMA]],Siema2025,73,FALSE)</f>
        <v/>
      </c>
      <c r="AZ724" s="110" t="str">
        <f>VLOOKUP(Tabela2[[#This Row],[SIEMA]],Siema2025,75,FALSE)</f>
        <v/>
      </c>
      <c r="BA724" s="110" t="str">
        <f>VLOOKUP(Tabela2[[#This Row],[SIEMA]],Siema2025,77,FALSE)</f>
        <v/>
      </c>
      <c r="BB724" s="110" t="str">
        <f>VLOOKUP(Tabela2[[#This Row],[SIEMA]],Siema2025,79,FALSE)</f>
        <v/>
      </c>
      <c r="BC724" s="110" t="str">
        <f>IF(Tabela2[[#This Row],[Outro(s) ]] = "X", "PREENCHER","NA")</f>
        <v>NA</v>
      </c>
      <c r="BD724" s="110" t="str">
        <f>VLOOKUP(Tabela2[[#This Row],[SIEMA]],Siema2025,82,FALSE)</f>
        <v/>
      </c>
      <c r="BE724" s="110" t="str">
        <f>VLOOKUP(Tabela2[[#This Row],[SIEMA]],Siema2025,81,FALSE)</f>
        <v/>
      </c>
      <c r="BF724" s="112" t="s">
        <v>3066</v>
      </c>
      <c r="BG724" s="112" t="s">
        <v>7122</v>
      </c>
      <c r="BH724" s="113" t="str">
        <f>VLOOKUP(Tabela2[[#This Row],[SIEMA]],Siema2025,29,FALSE)</f>
        <v>02502844000166</v>
      </c>
      <c r="BI724" s="114" t="str">
        <f>VLOOKUP(Tabela2[[#This Row],[SIEMA]],Siema2025,107,FALSE)</f>
        <v>Não</v>
      </c>
      <c r="BJ724" s="109" t="s">
        <v>7097</v>
      </c>
      <c r="BK724" s="106" t="s">
        <v>2696</v>
      </c>
      <c r="BL724" s="143">
        <v>45952</v>
      </c>
      <c r="BM724" s="110">
        <f ca="1">IF(Tabela2[[#This Row],[Data de atendimento do Ibama (considerar o primeiro documento/ação)]]="",_xlfn.DAYS(TODAY(),J724),_xlfn.DAYS(Tabela2[[#This Row],[Data de atendimento do Ibama (considerar o primeiro documento/ação)]],J724))</f>
        <v>7</v>
      </c>
      <c r="BN724" s="110" t="str">
        <f>IF(Tabela2[[#This Row],[Atendido pelo Ibama ("Não" ou "Sim")]]="Não","Preencher", IF(Tabela2[[#This Row],[Atendido pelo Ibama ("Não" ou "Sim")]]="Sim","NA",""))</f>
        <v>NA</v>
      </c>
      <c r="BO724" s="116" t="s">
        <v>7098</v>
      </c>
      <c r="BP724" s="110" t="str">
        <f>IF(Tabela2[[#This Row],[Forma de atendimento (primeiro documento/ação)]]= "Outros (especificar)", "PREENCHER","NA")</f>
        <v>NA</v>
      </c>
      <c r="BQ724" s="108" t="s">
        <v>2696</v>
      </c>
      <c r="BR724" s="110" t="s">
        <v>123</v>
      </c>
      <c r="BS724" s="110" t="s">
        <v>2696</v>
      </c>
      <c r="BT724" s="110" t="s">
        <v>7099</v>
      </c>
      <c r="BU724" s="110" t="s">
        <v>2696</v>
      </c>
      <c r="BV724" s="110" t="s">
        <v>123</v>
      </c>
      <c r="BW724" s="110" t="s">
        <v>2696</v>
      </c>
      <c r="BX724" s="108" t="s">
        <v>7100</v>
      </c>
      <c r="BY724" s="143">
        <v>45999</v>
      </c>
      <c r="BZ724" s="106">
        <f>IF(Tabela2[[#This Row],[Data do documento de encerramento]]="NA","NA",IF(Tabela2[[#This Row],[Data do documento de encerramento]]="","Pendente de conclusão/ encerramento",_xlfn.DAYS(Tabela2[[#This Row],[Data do documento de encerramento]],J724)))</f>
        <v>54</v>
      </c>
      <c r="CA724" s="109" t="s">
        <v>9558</v>
      </c>
      <c r="CB724" s="109"/>
      <c r="CC724" s="109"/>
      <c r="CD724" s="109"/>
      <c r="CE724" s="109"/>
      <c r="CF724" s="109"/>
    </row>
    <row r="725" spans="1:84" ht="60.75">
      <c r="A725" s="185">
        <v>2025101632426</v>
      </c>
      <c r="B725" s="120" t="s">
        <v>9822</v>
      </c>
      <c r="C725" s="110" t="s">
        <v>672</v>
      </c>
      <c r="D725" s="108" t="s">
        <v>637</v>
      </c>
      <c r="E725" s="108" t="s">
        <v>9823</v>
      </c>
      <c r="F725" s="108" t="s">
        <v>9824</v>
      </c>
      <c r="G725" s="108" t="s">
        <v>9825</v>
      </c>
      <c r="H725" s="108" t="s">
        <v>9826</v>
      </c>
      <c r="I725" s="106" t="str">
        <f>VLOOKUP(Tabela2[[#This Row],[SIEMA]],Siema2025,19,FALSE)</f>
        <v>Santos</v>
      </c>
      <c r="J725" s="107">
        <f>VLOOKUP(Tabela2[[#This Row],[SIEMA]],Siema2025,2,FALSE)</f>
        <v>45945</v>
      </c>
      <c r="K725" s="107" t="str">
        <f>VLOOKUP(Tabela2[[#This Row],[SIEMA]],Siema2025,16,FALSE)</f>
        <v>Quarta</v>
      </c>
      <c r="L725" s="108" t="str">
        <f>IF(Tabela2[[#This Row],[Data]]="","Sem Informação",VLOOKUP(MONTH(Tabela2[[#This Row],[Data]]),'[1]Validação de dados'!$I$1:$J$13,2,0))</f>
        <v>Outubro</v>
      </c>
      <c r="M725" s="106">
        <f>YEAR(Tabela2[[#This Row],[Data]])</f>
        <v>2025</v>
      </c>
      <c r="N725" s="107" t="str">
        <f>VLOOKUP(Tabela2[[#This Row],[SIEMA]],Siema2025,17,FALSE)</f>
        <v>Vespertino</v>
      </c>
      <c r="O725" s="107" t="s">
        <v>111</v>
      </c>
      <c r="P725" s="106"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25" s="106" t="s">
        <v>637</v>
      </c>
      <c r="R725" s="106" t="s">
        <v>7259</v>
      </c>
      <c r="S725" s="109" t="s">
        <v>7138</v>
      </c>
      <c r="T725" s="106">
        <v>1.9E-3</v>
      </c>
      <c r="U725" s="106" t="s">
        <v>7109</v>
      </c>
      <c r="V725" s="106" t="str">
        <f>IF(Q725="","",IF(ISNUMBER(Q725)=FALSE,"Não se aplica",IFERROR(VLOOKUP(Q725,Produtos!$A$1:$C$2319,3,FALSE),"Não Cadastrado")))</f>
        <v>Não se aplica</v>
      </c>
      <c r="W725" s="106"/>
      <c r="X725" s="115"/>
      <c r="Y725" s="111" t="str">
        <f>IF(W725="","", IF(W725="NC","", IF(W725="NE","", IF(W725="NA","",IFERROR(VLOOKUP(W725,Produtos!$A$1:$C$2319,2,FALSE),"Não Cadastrado")))))</f>
        <v/>
      </c>
      <c r="Z725" s="106"/>
      <c r="AA725" s="106"/>
      <c r="AB725" s="106" t="str">
        <f>IF(W725="","",IF(ISNUMBER(W725)=FALSE,"Não se aplica",IFERROR(VLOOKUP(W725,Produtos!$A$1:$C$2319,3,FALSE),"Não Cadastrado")))</f>
        <v/>
      </c>
      <c r="AC725" s="106"/>
      <c r="AD725" s="110"/>
      <c r="AE725" s="109" t="str">
        <f>IF(AC725="","", IF(AC725="NC","", IF(AC725="NE","", IF(AC725="NA","",IFERROR(VLOOKUP(AC725,Produtos!$A$1:$C$2319,2,FALSE),"Não Cadastrado")))))</f>
        <v/>
      </c>
      <c r="AF725" s="106"/>
      <c r="AG725" s="106"/>
      <c r="AH725" s="106" t="str">
        <f>IF(AC725="","",IF(ISNUMBER(AC725)=FALSE,"Não se aplica",IFERROR(VLOOKUP(AC725,Produtos!$A$1:$C$2319,3,FALSE),"Não Cadastrado")))</f>
        <v/>
      </c>
      <c r="AI725" s="106"/>
      <c r="AJ725" s="106" t="str">
        <f>VLOOKUP(Tabela2[[#This Row],[SIEMA]],Siema2025,26,FALSE)</f>
        <v>Falha de estanqueidade em conexão de linha de acionamento da válvula W1.</v>
      </c>
      <c r="AK725" s="109" t="s">
        <v>7219</v>
      </c>
      <c r="AL725" s="109" t="s">
        <v>7110</v>
      </c>
      <c r="AM725" s="109"/>
      <c r="AN725" s="110" t="str">
        <f>VLOOKUP(Tabela2[[#This Row],[SIEMA]],Siema2025,51,FALSE)</f>
        <v/>
      </c>
      <c r="AO725" s="110" t="str">
        <f>VLOOKUP(Tabela2[[#This Row],[SIEMA]],Siema2025,53,FALSE)</f>
        <v/>
      </c>
      <c r="AP725" s="110" t="str">
        <f>VLOOKUP(Tabela2[[#This Row],[SIEMA]],Siema2025,55,FALSE)</f>
        <v/>
      </c>
      <c r="AQ725" s="110" t="str">
        <f>VLOOKUP(Tabela2[[#This Row],[SIEMA]],Siema2025,57,FALSE)</f>
        <v/>
      </c>
      <c r="AR725" s="110" t="str">
        <f>VLOOKUP(Tabela2[[#This Row],[SIEMA]],Siema2025,59,FALSE)</f>
        <v/>
      </c>
      <c r="AS725" s="110" t="str">
        <f>VLOOKUP(Tabela2[[#This Row],[SIEMA]],Siema2025,61,FALSE)</f>
        <v>X</v>
      </c>
      <c r="AT725" s="110" t="str">
        <f>VLOOKUP(Tabela2[[#This Row],[SIEMA]],Siema2025,63,FALSE)</f>
        <v/>
      </c>
      <c r="AU725" s="110" t="str">
        <f>VLOOKUP(Tabela2[[#This Row],[SIEMA]],Siema2025,65,FALSE)</f>
        <v/>
      </c>
      <c r="AV725" s="110" t="str">
        <f>VLOOKUP(Tabela2[[#This Row],[SIEMA]],Siema2025,67,FALSE)</f>
        <v/>
      </c>
      <c r="AW725" s="110" t="str">
        <f>VLOOKUP(Tabela2[[#This Row],[SIEMA]],Siema2025,69,FALSE)</f>
        <v/>
      </c>
      <c r="AX725" s="110" t="str">
        <f>VLOOKUP(Tabela2[[#This Row],[SIEMA]],Siema2025,71,FALSE)</f>
        <v/>
      </c>
      <c r="AY725" s="110" t="str">
        <f>VLOOKUP(Tabela2[[#This Row],[SIEMA]],Siema2025,73,FALSE)</f>
        <v/>
      </c>
      <c r="AZ725" s="110" t="str">
        <f>VLOOKUP(Tabela2[[#This Row],[SIEMA]],Siema2025,75,FALSE)</f>
        <v/>
      </c>
      <c r="BA725" s="110" t="str">
        <f>VLOOKUP(Tabela2[[#This Row],[SIEMA]],Siema2025,77,FALSE)</f>
        <v/>
      </c>
      <c r="BB725" s="110" t="str">
        <f>VLOOKUP(Tabela2[[#This Row],[SIEMA]],Siema2025,79,FALSE)</f>
        <v/>
      </c>
      <c r="BC725" s="110" t="str">
        <f>IF(Tabela2[[#This Row],[Outro(s) ]] = "X", "PREENCHER","NA")</f>
        <v>NA</v>
      </c>
      <c r="BD725" s="110" t="str">
        <f>VLOOKUP(Tabela2[[#This Row],[SIEMA]],Siema2025,82,FALSE)</f>
        <v/>
      </c>
      <c r="BE725" s="110" t="str">
        <f>VLOOKUP(Tabela2[[#This Row],[SIEMA]],Siema2025,81,FALSE)</f>
        <v/>
      </c>
      <c r="BF725" s="112" t="str">
        <f>VLOOKUP(Tabela2[[#This Row],[SIEMA]],Siema2025,28,FALSE)</f>
        <v>Petrobras</v>
      </c>
      <c r="BG725" s="112"/>
      <c r="BH725" s="113">
        <v>33000167000101</v>
      </c>
      <c r="BI725" s="114" t="str">
        <f>VLOOKUP(Tabela2[[#This Row],[SIEMA]],Siema2025,107,FALSE)</f>
        <v>Não</v>
      </c>
      <c r="BJ725" s="109" t="s">
        <v>7097</v>
      </c>
      <c r="BK725" s="106" t="s">
        <v>2696</v>
      </c>
      <c r="BL725" s="143">
        <v>45954</v>
      </c>
      <c r="BM725" s="110">
        <f ca="1">IF(Tabela2[[#This Row],[Data de atendimento do Ibama (considerar o primeiro documento/ação)]]="",_xlfn.DAYS(TODAY(),J725),_xlfn.DAYS(Tabela2[[#This Row],[Data de atendimento do Ibama (considerar o primeiro documento/ação)]],J725))</f>
        <v>9</v>
      </c>
      <c r="BN725" s="110" t="str">
        <f>IF(Tabela2[[#This Row],[Atendido pelo Ibama ("Não" ou "Sim")]]="Não","Preencher", IF(Tabela2[[#This Row],[Atendido pelo Ibama ("Não" ou "Sim")]]="Sim","NA",""))</f>
        <v>NA</v>
      </c>
      <c r="BO725" s="116" t="s">
        <v>7098</v>
      </c>
      <c r="BP725" s="110" t="str">
        <f>IF(Tabela2[[#This Row],[Forma de atendimento (primeiro documento/ação)]]= "Outros (especificar)", "PREENCHER","NA")</f>
        <v>NA</v>
      </c>
      <c r="BQ725" s="108" t="s">
        <v>123</v>
      </c>
      <c r="BR725" s="110" t="str">
        <f>IF(Tabela2[[#This Row],[Equipe do Ibama foi a campo? Houve sobrevoo do Poseidon?]] = "Sim", "PREENCHER","NA")</f>
        <v>NA</v>
      </c>
      <c r="BS725" s="110" t="s">
        <v>123</v>
      </c>
      <c r="BT725" s="110" t="s">
        <v>7099</v>
      </c>
      <c r="BU725" s="110" t="s">
        <v>123</v>
      </c>
      <c r="BV725" s="110" t="s">
        <v>123</v>
      </c>
      <c r="BW725" s="110" t="s">
        <v>123</v>
      </c>
      <c r="BX725" s="108" t="s">
        <v>7119</v>
      </c>
      <c r="BY725" s="108"/>
      <c r="BZ725" s="106" t="str">
        <f>IF(Tabela2[[#This Row],[Data do documento de encerramento]]="NA","NA",IF(Tabela2[[#This Row],[Data do documento de encerramento]]="","Pendente de conclusão/ encerramento",_xlfn.DAYS(Tabela2[[#This Row],[Data do documento de encerramento]],J725)))</f>
        <v>Pendente de conclusão/ encerramento</v>
      </c>
      <c r="CA725" s="109"/>
      <c r="CB725" s="109" t="s">
        <v>7469</v>
      </c>
      <c r="CC725" s="117" t="s">
        <v>7140</v>
      </c>
      <c r="CD725" s="109" t="s">
        <v>123</v>
      </c>
      <c r="CE725" s="109" t="s">
        <v>123</v>
      </c>
      <c r="CF725" s="109" t="s">
        <v>7243</v>
      </c>
    </row>
    <row r="726" spans="1:84" ht="30.75" hidden="1">
      <c r="A726" s="172">
        <v>2025101636009</v>
      </c>
      <c r="B726" s="173" t="s">
        <v>9827</v>
      </c>
      <c r="C726" s="110" t="str">
        <f>VLOOKUP(Tabela2[[#This Row],[SIEMA]],Siema2025,4,FALSE)</f>
        <v xml:space="preserve"> RN</v>
      </c>
      <c r="D726" s="108" t="str">
        <f>VLOOKUP(Tabela2[[#This Row],[SIEMA]],Siema2025,3,FALSE)</f>
        <v xml:space="preserve">Apodi </v>
      </c>
      <c r="E726" s="108" t="str">
        <f>VLOOKUP(Tabela2[[#This Row],[SIEMA]],Siema2025,20,FALSE)</f>
        <v>Linha de produção do poço 7-CAM-0448</v>
      </c>
      <c r="F726" s="108" t="s">
        <v>9828</v>
      </c>
      <c r="G726" s="108" t="s">
        <v>9829</v>
      </c>
      <c r="H726" s="108" t="s">
        <v>9830</v>
      </c>
      <c r="I726" s="106" t="str">
        <f>VLOOKUP(Tabela2[[#This Row],[SIEMA]],Siema2025,19,FALSE)</f>
        <v/>
      </c>
      <c r="J726" s="107">
        <f>VLOOKUP(Tabela2[[#This Row],[SIEMA]],Siema2025,2,FALSE)</f>
        <v>45945</v>
      </c>
      <c r="K726" s="107" t="str">
        <f>VLOOKUP(Tabela2[[#This Row],[SIEMA]],Siema2025,16,FALSE)</f>
        <v>Quarta</v>
      </c>
      <c r="L726" s="108" t="str">
        <f>IF(Tabela2[[#This Row],[Data]]="","Sem Informação",VLOOKUP(MONTH(Tabela2[[#This Row],[Data]]),'[1]Validação de dados'!$I$1:$J$13,2,0))</f>
        <v>Outubro</v>
      </c>
      <c r="M726" s="106">
        <f>YEAR(Tabela2[[#This Row],[Data]])</f>
        <v>2025</v>
      </c>
      <c r="N726" s="107" t="str">
        <f>VLOOKUP(Tabela2[[#This Row],[SIEMA]],Siema2025,17,FALSE)</f>
        <v>Matutino</v>
      </c>
      <c r="O726" s="107" t="str">
        <f>VLOOKUP(Tabela2[[#This Row],[SIEMA]],Siema2025,5,FALSE)</f>
        <v>Outro(s)</v>
      </c>
      <c r="P726" s="106" t="str">
        <f>VLOOKUP(Tabela2[[#This Row],[SIEMA]],Siema2025,21,FALSE)</f>
        <v>Poço Terrestre</v>
      </c>
      <c r="Q726" s="106">
        <v>1267</v>
      </c>
      <c r="R726" s="106"/>
      <c r="S726" s="109" t="str">
        <f>IF(Q726="","", IF(Q726="NC","", IF(Q726="NE","", IF(Q726="NA","",IFERROR(VLOOKUP(Q726,[1]Produtos!$A$1:$C$2319,2,FALSE),"Não Cadastrado")))))</f>
        <v>PETRÓLEO CRU</v>
      </c>
      <c r="T726" s="106" t="s">
        <v>4612</v>
      </c>
      <c r="U726" s="106" t="str">
        <f>VLOOKUP(Tabela2[[#This Row],[SIEMA]],Siema2025,12,FALSE)</f>
        <v>M3</v>
      </c>
      <c r="V726" s="106">
        <f>IF(Q726="","",IF(ISNUMBER(Q726)=FALSE,"Não se aplica",IFERROR(VLOOKUP(Q726,Produtos!$A$1:$C$2319,3,FALSE),"Não Cadastrado")))</f>
        <v>3</v>
      </c>
      <c r="W726" s="106" t="str">
        <f>VLOOKUP(Tabela2[[#This Row],[SIEMA]],Siema2025,10,FALSE)</f>
        <v>Água Produzida fora de especificação</v>
      </c>
      <c r="X726" s="115" t="str">
        <f>IF(Tabela2[[#This Row],[Origem do acidente]] = "Plataforma", "PREENCHER","NA")</f>
        <v>NA</v>
      </c>
      <c r="Y726" s="111" t="str">
        <f>IF(W726="","", IF(W726="NC","", IF(W726="NE","", IF(W726="NA","",IFERROR(VLOOKUP(W726,Produtos!$A$1:$C$2319,2,FALSE),"Não Cadastrado")))))</f>
        <v>Não Cadastrado</v>
      </c>
      <c r="Z726" s="106" t="str">
        <f>VLOOKUP(Tabela2[[#This Row],[SIEMA]],Siema2025,11,FALSE)</f>
        <v>0.349</v>
      </c>
      <c r="AA726" s="106" t="str">
        <f>VLOOKUP(Tabela2[[#This Row],[SIEMA]],Siema2025,12,FALSE)</f>
        <v>M3</v>
      </c>
      <c r="AB726" s="106" t="str">
        <f>IF(W726="","",IF(ISNUMBER(W726)=FALSE,"Não se aplica",IFERROR(VLOOKUP(W726,Produtos!$A$1:$C$2319,3,FALSE),"Não Cadastrado")))</f>
        <v>Não se aplica</v>
      </c>
      <c r="AC726" s="106"/>
      <c r="AD726" s="110" t="str">
        <f>IF(Tabela2[[#This Row],[Origem do acidente]] = "Plataforma", "PREENCHER","NA")</f>
        <v>NA</v>
      </c>
      <c r="AE726" s="109" t="str">
        <f>IF(AC726="","", IF(AC726="NC","", IF(AC726="NE","", IF(AC726="NA","",IFERROR(VLOOKUP(AC726,Produtos!$A$1:$C$2319,2,FALSE),"Não Cadastrado")))))</f>
        <v/>
      </c>
      <c r="AF726" s="106"/>
      <c r="AG726" s="106"/>
      <c r="AH726" s="106" t="str">
        <f>IF(AC726="","",IF(ISNUMBER(AC726)=FALSE,"Não se aplica",IFERROR(VLOOKUP(AC726,Produtos!$A$1:$C$2319,3,FALSE),"Não Cadastrado")))</f>
        <v/>
      </c>
      <c r="AI726" s="106"/>
      <c r="AJ726" s="106" t="str">
        <f>VLOOKUP(Tabela2[[#This Row],[SIEMA]],Siema2025,26,FALSE)</f>
        <v>Durante rotina operacional, o operador da estação de CAM-G, identificou um vazamento de emulsão oleosa, na linha de produção do 7-CAM-0448, atingindo o solo.</v>
      </c>
      <c r="AK726" s="109" t="s">
        <v>7231</v>
      </c>
      <c r="AL726" s="109"/>
      <c r="AM726" s="109"/>
      <c r="AN726" s="110" t="str">
        <f>VLOOKUP(Tabela2[[#This Row],[SIEMA]],Siema2025,51,FALSE)</f>
        <v/>
      </c>
      <c r="AO726" s="110" t="str">
        <f>VLOOKUP(Tabela2[[#This Row],[SIEMA]],Siema2025,53,FALSE)</f>
        <v/>
      </c>
      <c r="AP726" s="110" t="str">
        <f>VLOOKUP(Tabela2[[#This Row],[SIEMA]],Siema2025,55,FALSE)</f>
        <v/>
      </c>
      <c r="AQ726" s="110" t="str">
        <f>VLOOKUP(Tabela2[[#This Row],[SIEMA]],Siema2025,57,FALSE)</f>
        <v/>
      </c>
      <c r="AR726" s="110" t="str">
        <f>VLOOKUP(Tabela2[[#This Row],[SIEMA]],Siema2025,59,FALSE)</f>
        <v/>
      </c>
      <c r="AS726" s="110" t="str">
        <f>VLOOKUP(Tabela2[[#This Row],[SIEMA]],Siema2025,61,FALSE)</f>
        <v/>
      </c>
      <c r="AT726" s="110" t="str">
        <f>VLOOKUP(Tabela2[[#This Row],[SIEMA]],Siema2025,63,FALSE)</f>
        <v/>
      </c>
      <c r="AU726" s="110" t="str">
        <f>VLOOKUP(Tabela2[[#This Row],[SIEMA]],Siema2025,65,FALSE)</f>
        <v>X</v>
      </c>
      <c r="AV726" s="110" t="str">
        <f>VLOOKUP(Tabela2[[#This Row],[SIEMA]],Siema2025,67,FALSE)</f>
        <v/>
      </c>
      <c r="AW726" s="110" t="str">
        <f>VLOOKUP(Tabela2[[#This Row],[SIEMA]],Siema2025,69,FALSE)</f>
        <v/>
      </c>
      <c r="AX726" s="110" t="str">
        <f>VLOOKUP(Tabela2[[#This Row],[SIEMA]],Siema2025,71,FALSE)</f>
        <v/>
      </c>
      <c r="AY726" s="110" t="str">
        <f>VLOOKUP(Tabela2[[#This Row],[SIEMA]],Siema2025,73,FALSE)</f>
        <v/>
      </c>
      <c r="AZ726" s="110" t="str">
        <f>VLOOKUP(Tabela2[[#This Row],[SIEMA]],Siema2025,75,FALSE)</f>
        <v/>
      </c>
      <c r="BA726" s="110" t="str">
        <f>VLOOKUP(Tabela2[[#This Row],[SIEMA]],Siema2025,77,FALSE)</f>
        <v/>
      </c>
      <c r="BB726" s="110" t="str">
        <f>VLOOKUP(Tabela2[[#This Row],[SIEMA]],Siema2025,79,FALSE)</f>
        <v/>
      </c>
      <c r="BC726" s="110" t="str">
        <f>IF(Tabela2[[#This Row],[Outro(s) ]] = "X", "PREENCHER","NA")</f>
        <v>NA</v>
      </c>
      <c r="BD726" s="110" t="str">
        <f>VLOOKUP(Tabela2[[#This Row],[SIEMA]],Siema2025,82,FALSE)</f>
        <v/>
      </c>
      <c r="BE726" s="110" t="str">
        <f>VLOOKUP(Tabela2[[#This Row],[SIEMA]],Siema2025,81,FALSE)</f>
        <v/>
      </c>
      <c r="BF726" s="112" t="str">
        <f>VLOOKUP(Tabela2[[#This Row],[SIEMA]],Siema2025,28,FALSE)</f>
        <v>3R POTIGUAR S.A.</v>
      </c>
      <c r="BG726" s="112"/>
      <c r="BH726" s="113" t="str">
        <f>VLOOKUP(Tabela2[[#This Row],[SIEMA]],Siema2025,29,FALSE)</f>
        <v/>
      </c>
      <c r="BI726" s="114" t="str">
        <f>VLOOKUP(Tabela2[[#This Row],[SIEMA]],Siema2025,107,FALSE)</f>
        <v>Não</v>
      </c>
      <c r="BJ726" s="109" t="s">
        <v>7111</v>
      </c>
      <c r="BK726" s="106" t="s">
        <v>2696</v>
      </c>
      <c r="BL726" s="143">
        <v>45992</v>
      </c>
      <c r="BM726" s="110">
        <f ca="1">IF(Tabela2[[#This Row],[Data de atendimento do Ibama (considerar o primeiro documento/ação)]]="",_xlfn.DAYS(TODAY(),J726),_xlfn.DAYS(Tabela2[[#This Row],[Data de atendimento do Ibama (considerar o primeiro documento/ação)]],J726))</f>
        <v>47</v>
      </c>
      <c r="BN726" s="110" t="str">
        <f>IF(Tabela2[[#This Row],[Atendido pelo Ibama ("Não" ou "Sim")]]="Não","Preencher", IF(Tabela2[[#This Row],[Atendido pelo Ibama ("Não" ou "Sim")]]="Sim","NA",""))</f>
        <v>NA</v>
      </c>
      <c r="BO726" s="116" t="s">
        <v>7139</v>
      </c>
      <c r="BP726" s="110" t="str">
        <f>IF(Tabela2[[#This Row],[Forma de atendimento (primeiro documento/ação)]]= "Outros (especificar)", "PREENCHER","NA")</f>
        <v>NA</v>
      </c>
      <c r="BQ726" s="108" t="s">
        <v>123</v>
      </c>
      <c r="BR726" s="110" t="str">
        <f>IF(Tabela2[[#This Row],[Equipe do Ibama foi a campo? Houve sobrevoo do Poseidon?]] = "Sim", "PREENCHER","NA")</f>
        <v>NA</v>
      </c>
      <c r="BS726" s="110" t="str">
        <f>IF(Tabela2[[#This Row],[Se sim, foi emitida Ordem de Emergência? (informações vinculada à coluna CK)]] = "Sim", "PREENCHER","NA")</f>
        <v>NA</v>
      </c>
      <c r="BT726" s="110" t="s">
        <v>7125</v>
      </c>
      <c r="BU726" s="110" t="s">
        <v>2696</v>
      </c>
      <c r="BV726" s="110" t="s">
        <v>123</v>
      </c>
      <c r="BW726" s="110" t="s">
        <v>2696</v>
      </c>
      <c r="BX726" s="108" t="s">
        <v>7113</v>
      </c>
      <c r="BY726" s="143">
        <v>46101</v>
      </c>
      <c r="BZ726" s="106">
        <f>IF(Tabela2[[#This Row],[Data do documento de encerramento]]="NA","NA",IF(Tabela2[[#This Row],[Data do documento de encerramento]]="","Pendente de conclusão/ encerramento",_xlfn.DAYS(Tabela2[[#This Row],[Data do documento de encerramento]],J726)))</f>
        <v>156</v>
      </c>
      <c r="CA726" s="109"/>
      <c r="CB726" s="109"/>
      <c r="CC726" s="109"/>
      <c r="CD726" s="109"/>
      <c r="CE726" s="109"/>
      <c r="CF726" s="109"/>
    </row>
    <row r="727" spans="1:84" ht="45.75" hidden="1">
      <c r="A727" s="172">
        <v>2025101761247</v>
      </c>
      <c r="B727" s="173" t="s">
        <v>9831</v>
      </c>
      <c r="C727" s="110" t="str">
        <f>VLOOKUP(Tabela2[[#This Row],[SIEMA]],Siema2025,4,FALSE)</f>
        <v xml:space="preserve"> GO</v>
      </c>
      <c r="D727" s="108" t="str">
        <f>VLOOKUP(Tabela2[[#This Row],[SIEMA]],Siema2025,3,FALSE)</f>
        <v xml:space="preserve">Ipameri </v>
      </c>
      <c r="E727" s="108" t="s">
        <v>8737</v>
      </c>
      <c r="F727" s="108" t="s">
        <v>9832</v>
      </c>
      <c r="G727" s="111" t="s">
        <v>9833</v>
      </c>
      <c r="H727" s="111" t="s">
        <v>9834</v>
      </c>
      <c r="I727" s="106" t="s">
        <v>7118</v>
      </c>
      <c r="J727" s="107">
        <f>VLOOKUP(Tabela2[[#This Row],[SIEMA]],Siema2025,2,FALSE)</f>
        <v>45945</v>
      </c>
      <c r="K727" s="107" t="str">
        <f>VLOOKUP(Tabela2[[#This Row],[SIEMA]],Siema2025,16,FALSE)</f>
        <v>Quarta</v>
      </c>
      <c r="L727" s="108" t="str">
        <f>IF(Tabela2[[#This Row],[Data]]="","Sem Informação",VLOOKUP(MONTH(Tabela2[[#This Row],[Data]]),'[1]Validação de dados'!$I$1:$J$13,2,0))</f>
        <v>Outubro</v>
      </c>
      <c r="M727" s="106">
        <f>YEAR(Tabela2[[#This Row],[Data]])</f>
        <v>2025</v>
      </c>
      <c r="N727" s="107" t="str">
        <f>VLOOKUP(Tabela2[[#This Row],[SIEMA]],Siema2025,17,FALSE)</f>
        <v>Noturno</v>
      </c>
      <c r="O727" s="107" t="str">
        <f>VLOOKUP(Tabela2[[#This Row],[SIEMA]],Siema2025,5,FALSE)</f>
        <v>Rodovia</v>
      </c>
      <c r="P727" s="106"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27" s="106" t="str">
        <f>VLOOKUP(Tabela2[[#This Row],[SIEMA]],Siema2025,7,FALSE)</f>
        <v/>
      </c>
      <c r="R727" s="106" t="str">
        <f>VLOOKUP(Tabela2[[#This Row],[SIEMA]],Siema2025,10,FALSE)</f>
        <v>Agrotóxico</v>
      </c>
      <c r="S727" s="109" t="s">
        <v>9835</v>
      </c>
      <c r="T727" s="106" t="str">
        <f>VLOOKUP(Tabela2[[#This Row],[SIEMA]],Siema2025,11,FALSE)</f>
        <v/>
      </c>
      <c r="U727" s="106" t="str">
        <f>VLOOKUP(Tabela2[[#This Row],[SIEMA]],Siema2025,12,FALSE)</f>
        <v/>
      </c>
      <c r="V727" s="106" t="str">
        <f>IF(Q727="","",IF(ISNUMBER(Q727)=FALSE,"Não se aplica",IFERROR(VLOOKUP(Q727,Produtos!$A$1:$C$2319,3,FALSE),"Não Cadastrado")))</f>
        <v/>
      </c>
      <c r="W727" s="106"/>
      <c r="X727" s="115"/>
      <c r="Y727" s="111" t="str">
        <f>IF(W727="","", IF(W727="NC","", IF(W727="NE","", IF(W727="NA","",IFERROR(VLOOKUP(W727,Produtos!$A$1:$C$2319,2,FALSE),"Não Cadastrado")))))</f>
        <v/>
      </c>
      <c r="Z727" s="106" t="str">
        <f>VLOOKUP(Tabela2[[#This Row],[SIEMA]],Siema2025,11,FALSE)</f>
        <v/>
      </c>
      <c r="AA727" s="106" t="str">
        <f>VLOOKUP(Tabela2[[#This Row],[SIEMA]],Siema2025,12,FALSE)</f>
        <v/>
      </c>
      <c r="AB727" s="106" t="str">
        <f>IF(W727="","",IF(ISNUMBER(W727)=FALSE,"Não se aplica",IFERROR(VLOOKUP(W727,Produtos!$A$1:$C$2319,3,FALSE),"Não Cadastrado")))</f>
        <v/>
      </c>
      <c r="AC727" s="106"/>
      <c r="AD727" s="110" t="str">
        <f>IF(Tabela2[[#This Row],[Origem do acidente]] = "Plataforma", "PREENCHER","NA")</f>
        <v>NA</v>
      </c>
      <c r="AE727" s="109" t="str">
        <f>IF(AC727="","", IF(AC727="NC","", IF(AC727="NE","", IF(AC727="NA","",IFERROR(VLOOKUP(AC727,Produtos!$A$1:$C$2319,2,FALSE),"Não Cadastrado")))))</f>
        <v/>
      </c>
      <c r="AF727" s="106"/>
      <c r="AG727" s="106"/>
      <c r="AH727" s="106" t="str">
        <f>IF(AC727="","",IF(ISNUMBER(AC727)=FALSE,"Não se aplica",IFERROR(VLOOKUP(AC727,Produtos!$A$1:$C$2319,3,FALSE),"Não Cadastrado")))</f>
        <v/>
      </c>
      <c r="AI727" s="106"/>
      <c r="AJ727" s="106" t="str">
        <f>VLOOKUP(Tabela2[[#This Row],[SIEMA]],Siema2025,26,FALSE)</f>
        <v>Tombamento de veículo com derramamento de carga sobre a pista e canteiro central.</v>
      </c>
      <c r="AK727" s="109" t="s">
        <v>7356</v>
      </c>
      <c r="AL727" s="109" t="s">
        <v>7343</v>
      </c>
      <c r="AM727" s="109" t="s">
        <v>7175</v>
      </c>
      <c r="AN727" s="110" t="str">
        <f>VLOOKUP(Tabela2[[#This Row],[SIEMA]],Siema2025,51,FALSE)</f>
        <v/>
      </c>
      <c r="AO727" s="110" t="str">
        <f>VLOOKUP(Tabela2[[#This Row],[SIEMA]],Siema2025,53,FALSE)</f>
        <v/>
      </c>
      <c r="AP727" s="110" t="str">
        <f>VLOOKUP(Tabela2[[#This Row],[SIEMA]],Siema2025,55,FALSE)</f>
        <v/>
      </c>
      <c r="AQ727" s="110" t="str">
        <f>VLOOKUP(Tabela2[[#This Row],[SIEMA]],Siema2025,57,FALSE)</f>
        <v>X</v>
      </c>
      <c r="AR727" s="110" t="str">
        <f>VLOOKUP(Tabela2[[#This Row],[SIEMA]],Siema2025,59,FALSE)</f>
        <v/>
      </c>
      <c r="AS727" s="110" t="str">
        <f>VLOOKUP(Tabela2[[#This Row],[SIEMA]],Siema2025,61,FALSE)</f>
        <v/>
      </c>
      <c r="AT727" s="110" t="str">
        <f>VLOOKUP(Tabela2[[#This Row],[SIEMA]],Siema2025,63,FALSE)</f>
        <v/>
      </c>
      <c r="AU727" s="110" t="str">
        <f>VLOOKUP(Tabela2[[#This Row],[SIEMA]],Siema2025,65,FALSE)</f>
        <v>X</v>
      </c>
      <c r="AV727" s="110" t="str">
        <f>VLOOKUP(Tabela2[[#This Row],[SIEMA]],Siema2025,67,FALSE)</f>
        <v/>
      </c>
      <c r="AW727" s="110" t="str">
        <f>VLOOKUP(Tabela2[[#This Row],[SIEMA]],Siema2025,69,FALSE)</f>
        <v/>
      </c>
      <c r="AX727" s="110" t="str">
        <f>VLOOKUP(Tabela2[[#This Row],[SIEMA]],Siema2025,71,FALSE)</f>
        <v/>
      </c>
      <c r="AY727" s="110" t="str">
        <f>VLOOKUP(Tabela2[[#This Row],[SIEMA]],Siema2025,73,FALSE)</f>
        <v/>
      </c>
      <c r="AZ727" s="110" t="str">
        <f>VLOOKUP(Tabela2[[#This Row],[SIEMA]],Siema2025,75,FALSE)</f>
        <v/>
      </c>
      <c r="BA727" s="110" t="str">
        <f>VLOOKUP(Tabela2[[#This Row],[SIEMA]],Siema2025,77,FALSE)</f>
        <v/>
      </c>
      <c r="BB727" s="110" t="str">
        <f>VLOOKUP(Tabela2[[#This Row],[SIEMA]],Siema2025,79,FALSE)</f>
        <v/>
      </c>
      <c r="BC727" s="110" t="str">
        <f>IF(Tabela2[[#This Row],[Outro(s) ]] = "X", "PREENCHER","NA")</f>
        <v>NA</v>
      </c>
      <c r="BD727" s="110" t="str">
        <f>VLOOKUP(Tabela2[[#This Row],[SIEMA]],Siema2025,82,FALSE)</f>
        <v/>
      </c>
      <c r="BE727" s="110" t="str">
        <f>VLOOKUP(Tabela2[[#This Row],[SIEMA]],Siema2025,81,FALSE)</f>
        <v/>
      </c>
      <c r="BF727" t="s">
        <v>9836</v>
      </c>
      <c r="BG727" s="112"/>
      <c r="BH727" s="113">
        <v>5687867856</v>
      </c>
      <c r="BI727" s="114" t="str">
        <f>VLOOKUP(Tabela2[[#This Row],[SIEMA]],Siema2025,107,FALSE)</f>
        <v>Não</v>
      </c>
      <c r="BJ727" s="109" t="s">
        <v>7097</v>
      </c>
      <c r="BK727" s="106" t="s">
        <v>2696</v>
      </c>
      <c r="BL727" s="143">
        <v>45950</v>
      </c>
      <c r="BM727" s="110">
        <f ca="1">IF(Tabela2[[#This Row],[Data de atendimento do Ibama (considerar o primeiro documento/ação)]]="",_xlfn.DAYS(TODAY(),J727),_xlfn.DAYS(Tabela2[[#This Row],[Data de atendimento do Ibama (considerar o primeiro documento/ação)]],J727))</f>
        <v>5</v>
      </c>
      <c r="BN727" s="110" t="str">
        <f>IF(Tabela2[[#This Row],[Atendido pelo Ibama ("Não" ou "Sim")]]="Não","Preencher", IF(Tabela2[[#This Row],[Atendido pelo Ibama ("Não" ou "Sim")]]="Sim","NA",""))</f>
        <v>NA</v>
      </c>
      <c r="BO727" s="116" t="s">
        <v>7123</v>
      </c>
      <c r="BP727" s="110" t="s">
        <v>9837</v>
      </c>
      <c r="BQ727" s="108" t="s">
        <v>2696</v>
      </c>
      <c r="BR727" s="110" t="s">
        <v>2696</v>
      </c>
      <c r="BS727" s="110" t="s">
        <v>2696</v>
      </c>
      <c r="BT727" s="110" t="s">
        <v>7099</v>
      </c>
      <c r="BU727" s="110" t="s">
        <v>2696</v>
      </c>
      <c r="BV727" s="110" t="str">
        <f>IF(Tabela2[[#This Row],[Houve avaliação das informações pós-acidente solicitadas/enviadas?]] = "Sim", "PREENCHER","NA")</f>
        <v>PREENCHER</v>
      </c>
      <c r="BW727" s="110" t="s">
        <v>123</v>
      </c>
      <c r="BX727" s="108"/>
      <c r="BY727" s="108"/>
      <c r="BZ727" s="106" t="str">
        <f>IF(Tabela2[[#This Row],[Data do documento de encerramento]]="NA","NA",IF(Tabela2[[#This Row],[Data do documento de encerramento]]="","Pendente de conclusão/ encerramento",_xlfn.DAYS(Tabela2[[#This Row],[Data do documento de encerramento]],J727)))</f>
        <v>Pendente de conclusão/ encerramento</v>
      </c>
      <c r="CA727" s="109" t="s">
        <v>9838</v>
      </c>
      <c r="CB727" s="109"/>
      <c r="CC727" s="117"/>
      <c r="CD727" s="109"/>
      <c r="CE727" s="109"/>
      <c r="CF727" s="109"/>
    </row>
    <row r="728" spans="1:84" ht="30.75" hidden="1">
      <c r="A728" s="172">
        <v>2025101754058</v>
      </c>
      <c r="B728" s="173" t="s">
        <v>9839</v>
      </c>
      <c r="C728" s="110" t="str">
        <f>VLOOKUP(Tabela2[[#This Row],[SIEMA]],Siema2025,4,FALSE)</f>
        <v xml:space="preserve"> PI</v>
      </c>
      <c r="D728" s="108" t="str">
        <f>VLOOKUP(Tabela2[[#This Row],[SIEMA]],Siema2025,3,FALSE)</f>
        <v xml:space="preserve">Buriti dos Montes </v>
      </c>
      <c r="E728" s="108" t="str">
        <f>VLOOKUP(Tabela2[[#This Row],[SIEMA]],Siema2025,20,FALSE)</f>
        <v/>
      </c>
      <c r="F728" s="108" t="s">
        <v>9840</v>
      </c>
      <c r="G728" s="108" t="s">
        <v>9841</v>
      </c>
      <c r="H728" s="108" t="s">
        <v>9842</v>
      </c>
      <c r="I728" s="106" t="s">
        <v>7118</v>
      </c>
      <c r="J728" s="107">
        <f>VLOOKUP(Tabela2[[#This Row],[SIEMA]],Siema2025,2,FALSE)</f>
        <v>45946</v>
      </c>
      <c r="K728" s="107" t="str">
        <f>VLOOKUP(Tabela2[[#This Row],[SIEMA]],Siema2025,16,FALSE)</f>
        <v>Quinta</v>
      </c>
      <c r="L728" s="108" t="str">
        <f>IF(Tabela2[[#This Row],[Data]]="","Sem Informação",VLOOKUP(MONTH(Tabela2[[#This Row],[Data]]),'[1]Validação de dados'!$I$1:$J$13,2,0))</f>
        <v>Outubro</v>
      </c>
      <c r="M728" s="106">
        <f>YEAR(Tabela2[[#This Row],[Data]])</f>
        <v>2025</v>
      </c>
      <c r="N728" s="107" t="str">
        <f>VLOOKUP(Tabela2[[#This Row],[SIEMA]],Siema2025,17,FALSE)</f>
        <v>Madrugada</v>
      </c>
      <c r="O728" s="107" t="str">
        <f>VLOOKUP(Tabela2[[#This Row],[SIEMA]],Siema2025,5,FALSE)</f>
        <v>Ferrovia</v>
      </c>
      <c r="P728" s="106" t="str">
        <f>VLOOKUP(Tabela2[[#This Row],[SIEMA]],Siema2025,21,FALSE)</f>
        <v>Descarrilamento de 03 vagões carregados com cimentes acondicionados em sacos, da 10° a 12° posição da composição, ficando 02 adernados. Não houve nenhum vazamento de carga</v>
      </c>
      <c r="Q728" s="106" t="s">
        <v>7119</v>
      </c>
      <c r="R728" s="106" t="s">
        <v>7119</v>
      </c>
      <c r="S728" s="109" t="s">
        <v>7119</v>
      </c>
      <c r="T728" s="106" t="str">
        <f>VLOOKUP(Tabela2[[#This Row],[SIEMA]],Siema2025,11,FALSE)</f>
        <v/>
      </c>
      <c r="U728" s="106" t="str">
        <f>VLOOKUP(Tabela2[[#This Row],[SIEMA]],Siema2025,12,FALSE)</f>
        <v/>
      </c>
      <c r="V728" s="106" t="s">
        <v>7119</v>
      </c>
      <c r="W728" s="106"/>
      <c r="X728" s="115"/>
      <c r="Y728" s="111" t="str">
        <f>IF(W728="","", IF(W728="NC","", IF(W728="NE","", IF(W728="NA","",IFERROR(VLOOKUP(W728,Produtos!$A$1:$C$2319,2,FALSE),"Não Cadastrado")))))</f>
        <v/>
      </c>
      <c r="Z728" s="106" t="str">
        <f>VLOOKUP(Tabela2[[#This Row],[SIEMA]],Siema2025,11,FALSE)</f>
        <v/>
      </c>
      <c r="AA728" s="106" t="str">
        <f>VLOOKUP(Tabela2[[#This Row],[SIEMA]],Siema2025,12,FALSE)</f>
        <v/>
      </c>
      <c r="AB728" s="106" t="str">
        <f>IF(W728="","",IF(ISNUMBER(W728)=FALSE,"Não se aplica",IFERROR(VLOOKUP(W728,Produtos!$A$1:$C$2319,3,FALSE),"Não Cadastrado")))</f>
        <v/>
      </c>
      <c r="AC728" s="106"/>
      <c r="AD728" s="110"/>
      <c r="AE728" s="109" t="str">
        <f>IF(AC728="","", IF(AC728="NC","", IF(AC728="NE","", IF(AC728="NA","",IFERROR(VLOOKUP(AC728,Produtos!$A$1:$C$2319,2,FALSE),"Não Cadastrado")))))</f>
        <v/>
      </c>
      <c r="AF728" s="106"/>
      <c r="AG728" s="106"/>
      <c r="AH728" s="106" t="str">
        <f>IF(AC728="","",IF(ISNUMBER(AC728)=FALSE,"Não se aplica",IFERROR(VLOOKUP(AC728,Produtos!$A$1:$C$2319,3,FALSE),"Não Cadastrado")))</f>
        <v/>
      </c>
      <c r="AI728" s="106"/>
      <c r="AJ728" s="106" t="str">
        <f>VLOOKUP(Tabela2[[#This Row],[SIEMA]],Siema2025,26,FALSE)</f>
        <v/>
      </c>
      <c r="AK728" s="109" t="s">
        <v>6834</v>
      </c>
      <c r="AL728" s="109"/>
      <c r="AM728" s="109"/>
      <c r="AN728" s="110" t="str">
        <f>VLOOKUP(Tabela2[[#This Row],[SIEMA]],Siema2025,51,FALSE)</f>
        <v/>
      </c>
      <c r="AO728" s="110" t="str">
        <f>VLOOKUP(Tabela2[[#This Row],[SIEMA]],Siema2025,53,FALSE)</f>
        <v/>
      </c>
      <c r="AP728" s="110" t="str">
        <f>VLOOKUP(Tabela2[[#This Row],[SIEMA]],Siema2025,55,FALSE)</f>
        <v/>
      </c>
      <c r="AQ728" s="110" t="str">
        <f>VLOOKUP(Tabela2[[#This Row],[SIEMA]],Siema2025,57,FALSE)</f>
        <v/>
      </c>
      <c r="AR728" s="110" t="str">
        <f>VLOOKUP(Tabela2[[#This Row],[SIEMA]],Siema2025,59,FALSE)</f>
        <v/>
      </c>
      <c r="AS728" s="110" t="str">
        <f>VLOOKUP(Tabela2[[#This Row],[SIEMA]],Siema2025,61,FALSE)</f>
        <v/>
      </c>
      <c r="AT728" s="110" t="str">
        <f>VLOOKUP(Tabela2[[#This Row],[SIEMA]],Siema2025,63,FALSE)</f>
        <v/>
      </c>
      <c r="AU728" s="110"/>
      <c r="AV728" s="110" t="str">
        <f>VLOOKUP(Tabela2[[#This Row],[SIEMA]],Siema2025,67,FALSE)</f>
        <v/>
      </c>
      <c r="AW728" s="110" t="str">
        <f>VLOOKUP(Tabela2[[#This Row],[SIEMA]],Siema2025,69,FALSE)</f>
        <v/>
      </c>
      <c r="AX728" s="110" t="str">
        <f>VLOOKUP(Tabela2[[#This Row],[SIEMA]],Siema2025,71,FALSE)</f>
        <v/>
      </c>
      <c r="AY728" s="110" t="str">
        <f>VLOOKUP(Tabela2[[#This Row],[SIEMA]],Siema2025,73,FALSE)</f>
        <v/>
      </c>
      <c r="AZ728" s="110" t="str">
        <f>VLOOKUP(Tabela2[[#This Row],[SIEMA]],Siema2025,75,FALSE)</f>
        <v/>
      </c>
      <c r="BA728" s="110" t="str">
        <f>VLOOKUP(Tabela2[[#This Row],[SIEMA]],Siema2025,77,FALSE)</f>
        <v/>
      </c>
      <c r="BB728" s="110" t="str">
        <f>VLOOKUP(Tabela2[[#This Row],[SIEMA]],Siema2025,79,FALSE)</f>
        <v/>
      </c>
      <c r="BC728" s="110" t="str">
        <f>IF(Tabela2[[#This Row],[Outro(s) ]] = "X", "PREENCHER","NA")</f>
        <v>NA</v>
      </c>
      <c r="BD728" s="110" t="str">
        <f>VLOOKUP(Tabela2[[#This Row],[SIEMA]],Siema2025,82,FALSE)</f>
        <v/>
      </c>
      <c r="BE728" s="110" t="s">
        <v>7130</v>
      </c>
      <c r="BF728" s="112" t="s">
        <v>7788</v>
      </c>
      <c r="BG728" s="112" t="s">
        <v>7788</v>
      </c>
      <c r="BH728" s="113" t="str">
        <f>VLOOKUP(Tabela2[[#This Row],[SIEMA]],Siema2025,29,FALSE)</f>
        <v>17234244000131</v>
      </c>
      <c r="BI728" s="114" t="str">
        <f>VLOOKUP(Tabela2[[#This Row],[SIEMA]],Siema2025,107,FALSE)</f>
        <v>Não</v>
      </c>
      <c r="BJ728" s="109" t="s">
        <v>7097</v>
      </c>
      <c r="BK728" s="106" t="s">
        <v>123</v>
      </c>
      <c r="BL728" s="143"/>
      <c r="BM728" s="110">
        <f ca="1">IF(Tabela2[[#This Row],[Data de atendimento do Ibama (considerar o primeiro documento/ação)]]="",_xlfn.DAYS(TODAY(),J728),_xlfn.DAYS(Tabela2[[#This Row],[Data de atendimento do Ibama (considerar o primeiro documento/ação)]],J728))</f>
        <v>274</v>
      </c>
      <c r="BN728" s="110" t="s">
        <v>7437</v>
      </c>
      <c r="BO728" s="116" t="s">
        <v>637</v>
      </c>
      <c r="BP728" s="110" t="str">
        <f>IF(Tabela2[[#This Row],[Forma de atendimento (primeiro documento/ação)]]= "Outros (especificar)", "PREENCHER","NA")</f>
        <v>NA</v>
      </c>
      <c r="BQ728" s="108" t="s">
        <v>123</v>
      </c>
      <c r="BR728" s="110" t="str">
        <f>IF(Tabela2[[#This Row],[Equipe do Ibama foi a campo? Houve sobrevoo do Poseidon?]] = "Sim", "PREENCHER","NA")</f>
        <v>NA</v>
      </c>
      <c r="BS728" s="110" t="str">
        <f>IF(Tabela2[[#This Row],[Se sim, foi emitida Ordem de Emergência? (informações vinculada à coluna CK)]] = "Sim", "PREENCHER","NA")</f>
        <v>NA</v>
      </c>
      <c r="BT728" s="110" t="s">
        <v>7215</v>
      </c>
      <c r="BU728" s="110" t="str">
        <f>IF(Tabela2[[#This Row],[Houve envio de Informações Pós-acidente (preencher "não se aplica" quando de competência estadual/municipal)]] = "Sim", "PREENCHER","NA")</f>
        <v>NA</v>
      </c>
      <c r="BV728" s="110" t="s">
        <v>123</v>
      </c>
      <c r="BW728" s="110" t="s">
        <v>123</v>
      </c>
      <c r="BX728" s="108" t="s">
        <v>7119</v>
      </c>
      <c r="BY728" s="143"/>
      <c r="BZ728" s="106" t="str">
        <f>IF(Tabela2[[#This Row],[Data do documento de encerramento]]="NA","NA",IF(Tabela2[[#This Row],[Data do documento de encerramento]]="","Pendente de conclusão/ encerramento",_xlfn.DAYS(Tabela2[[#This Row],[Data do documento de encerramento]],J728)))</f>
        <v>Pendente de conclusão/ encerramento</v>
      </c>
      <c r="CA728" s="109" t="s">
        <v>9843</v>
      </c>
      <c r="CB728" s="109"/>
      <c r="CC728" s="117"/>
      <c r="CD728" s="109"/>
      <c r="CE728" s="109"/>
      <c r="CF728" s="109"/>
    </row>
    <row r="729" spans="1:84" ht="30.75" hidden="1">
      <c r="A729" s="172">
        <v>2025101757606</v>
      </c>
      <c r="B729" s="173" t="s">
        <v>9844</v>
      </c>
      <c r="C729" s="110" t="str">
        <f>VLOOKUP(Tabela2[[#This Row],[SIEMA]],Siema2025,4,FALSE)</f>
        <v xml:space="preserve"> SP</v>
      </c>
      <c r="D729" s="108" t="str">
        <f>VLOOKUP(Tabela2[[#This Row],[SIEMA]],Siema2025,3,FALSE)</f>
        <v xml:space="preserve">Aguaí </v>
      </c>
      <c r="E729" s="108" t="str">
        <f>VLOOKUP(Tabela2[[#This Row],[SIEMA]],Siema2025,20,FALSE)</f>
        <v>km 378,00, no Corredor Centro Sudeste</v>
      </c>
      <c r="F729" s="108" t="s">
        <v>9845</v>
      </c>
      <c r="G729" s="108" t="s">
        <v>9846</v>
      </c>
      <c r="H729" s="108" t="s">
        <v>9847</v>
      </c>
      <c r="I729" s="106" t="s">
        <v>7118</v>
      </c>
      <c r="J729" s="107">
        <f>VLOOKUP(Tabela2[[#This Row],[SIEMA]],Siema2025,2,FALSE)</f>
        <v>45946</v>
      </c>
      <c r="K729" s="107" t="str">
        <f>VLOOKUP(Tabela2[[#This Row],[SIEMA]],Siema2025,16,FALSE)</f>
        <v>Quinta</v>
      </c>
      <c r="L729" s="108" t="str">
        <f>IF(Tabela2[[#This Row],[Data]]="","Sem Informação",VLOOKUP(MONTH(Tabela2[[#This Row],[Data]]),'[1]Validação de dados'!$I$1:$J$13,2,0))</f>
        <v>Outubro</v>
      </c>
      <c r="M729" s="106">
        <f>YEAR(Tabela2[[#This Row],[Data]])</f>
        <v>2025</v>
      </c>
      <c r="N729" s="107" t="str">
        <f>VLOOKUP(Tabela2[[#This Row],[SIEMA]],Siema2025,17,FALSE)</f>
        <v>Madrugada</v>
      </c>
      <c r="O729" s="107" t="str">
        <f>VLOOKUP(Tabela2[[#This Row],[SIEMA]],Siema2025,5,FALSE)</f>
        <v>Ferrovia</v>
      </c>
      <c r="P729" s="106" t="str">
        <f>VLOOKUP(Tabela2[[#This Row],[SIEMA]],Siema2025,21,FALSE)</f>
        <v>Vandalismo</v>
      </c>
      <c r="Q729" s="106" t="s">
        <v>7119</v>
      </c>
      <c r="R729" s="106" t="s">
        <v>7119</v>
      </c>
      <c r="S729" s="109" t="s">
        <v>3999</v>
      </c>
      <c r="T729" s="106">
        <v>240</v>
      </c>
      <c r="U729" s="106" t="s">
        <v>7120</v>
      </c>
      <c r="V729" s="106" t="s">
        <v>7119</v>
      </c>
      <c r="W729" s="106"/>
      <c r="X729" s="115"/>
      <c r="Y729" s="111" t="str">
        <f>IF(W729="","", IF(W729="NC","", IF(W729="NE","", IF(W729="NA","",IFERROR(VLOOKUP(W729,Produtos!$A$1:$C$2319,2,FALSE),"Não Cadastrado")))))</f>
        <v/>
      </c>
      <c r="Z729" s="106" t="str">
        <f>VLOOKUP(Tabela2[[#This Row],[SIEMA]],Siema2025,11,FALSE)</f>
        <v/>
      </c>
      <c r="AA729" s="106" t="str">
        <f>VLOOKUP(Tabela2[[#This Row],[SIEMA]],Siema2025,12,FALSE)</f>
        <v/>
      </c>
      <c r="AB729" s="106" t="str">
        <f>IF(W729="","",IF(ISNUMBER(W729)=FALSE,"Não se aplica",IFERROR(VLOOKUP(W729,Produtos!$A$1:$C$2319,3,FALSE),"Não Cadastrado")))</f>
        <v/>
      </c>
      <c r="AC729" s="106"/>
      <c r="AD729" s="110"/>
      <c r="AE729" s="109" t="str">
        <f>IF(AC729="","", IF(AC729="NC","", IF(AC729="NE","", IF(AC729="NA","",IFERROR(VLOOKUP(AC729,Produtos!$A$1:$C$2319,2,FALSE),"Não Cadastrado")))))</f>
        <v/>
      </c>
      <c r="AF729" s="106"/>
      <c r="AG729" s="106"/>
      <c r="AH729" s="106" t="str">
        <f>IF(AC729="","",IF(ISNUMBER(AC729)=FALSE,"Não se aplica",IFERROR(VLOOKUP(AC729,Produtos!$A$1:$C$2319,3,FALSE),"Não Cadastrado")))</f>
        <v/>
      </c>
      <c r="AI729" s="106"/>
      <c r="AJ729" s="106"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29" s="109" t="s">
        <v>7121</v>
      </c>
      <c r="AL729" s="109"/>
      <c r="AM729" s="109"/>
      <c r="AN729" s="110" t="str">
        <f>VLOOKUP(Tabela2[[#This Row],[SIEMA]],Siema2025,51,FALSE)</f>
        <v/>
      </c>
      <c r="AO729" s="110" t="str">
        <f>VLOOKUP(Tabela2[[#This Row],[SIEMA]],Siema2025,53,FALSE)</f>
        <v/>
      </c>
      <c r="AP729" s="110" t="str">
        <f>VLOOKUP(Tabela2[[#This Row],[SIEMA]],Siema2025,55,FALSE)</f>
        <v/>
      </c>
      <c r="AQ729" s="110" t="str">
        <f>VLOOKUP(Tabela2[[#This Row],[SIEMA]],Siema2025,57,FALSE)</f>
        <v/>
      </c>
      <c r="AR729" s="110" t="str">
        <f>VLOOKUP(Tabela2[[#This Row],[SIEMA]],Siema2025,59,FALSE)</f>
        <v/>
      </c>
      <c r="AS729" s="110" t="str">
        <f>VLOOKUP(Tabela2[[#This Row],[SIEMA]],Siema2025,61,FALSE)</f>
        <v/>
      </c>
      <c r="AT729" s="110" t="str">
        <f>VLOOKUP(Tabela2[[#This Row],[SIEMA]],Siema2025,63,FALSE)</f>
        <v/>
      </c>
      <c r="AU729" s="110" t="str">
        <f>VLOOKUP(Tabela2[[#This Row],[SIEMA]],Siema2025,65,FALSE)</f>
        <v>X</v>
      </c>
      <c r="AV729" s="110" t="str">
        <f>VLOOKUP(Tabela2[[#This Row],[SIEMA]],Siema2025,67,FALSE)</f>
        <v/>
      </c>
      <c r="AW729" s="110" t="str">
        <f>VLOOKUP(Tabela2[[#This Row],[SIEMA]],Siema2025,69,FALSE)</f>
        <v/>
      </c>
      <c r="AX729" s="110" t="str">
        <f>VLOOKUP(Tabela2[[#This Row],[SIEMA]],Siema2025,71,FALSE)</f>
        <v/>
      </c>
      <c r="AY729" s="110" t="str">
        <f>VLOOKUP(Tabela2[[#This Row],[SIEMA]],Siema2025,73,FALSE)</f>
        <v/>
      </c>
      <c r="AZ729" s="110" t="str">
        <f>VLOOKUP(Tabela2[[#This Row],[SIEMA]],Siema2025,75,FALSE)</f>
        <v/>
      </c>
      <c r="BA729" s="110" t="str">
        <f>VLOOKUP(Tabela2[[#This Row],[SIEMA]],Siema2025,77,FALSE)</f>
        <v/>
      </c>
      <c r="BB729" s="110" t="str">
        <f>VLOOKUP(Tabela2[[#This Row],[SIEMA]],Siema2025,79,FALSE)</f>
        <v/>
      </c>
      <c r="BC729" s="110" t="str">
        <f>IF(Tabela2[[#This Row],[Outro(s) ]] = "X", "PREENCHER","NA")</f>
        <v>NA</v>
      </c>
      <c r="BD729" s="110" t="str">
        <f>VLOOKUP(Tabela2[[#This Row],[SIEMA]],Siema2025,82,FALSE)</f>
        <v/>
      </c>
      <c r="BE729" s="110" t="str">
        <f>VLOOKUP(Tabela2[[#This Row],[SIEMA]],Siema2025,81,FALSE)</f>
        <v/>
      </c>
      <c r="BF729" s="112" t="s">
        <v>7169</v>
      </c>
      <c r="BG729" s="112" t="s">
        <v>7170</v>
      </c>
      <c r="BH729" s="113" t="str">
        <f>VLOOKUP(Tabela2[[#This Row],[SIEMA]],Siema2025,29,FALSE)</f>
        <v/>
      </c>
      <c r="BI729" s="114" t="str">
        <f>VLOOKUP(Tabela2[[#This Row],[SIEMA]],Siema2025,107,FALSE)</f>
        <v>Não</v>
      </c>
      <c r="BJ729" s="109" t="s">
        <v>7097</v>
      </c>
      <c r="BK729" s="106" t="s">
        <v>2696</v>
      </c>
      <c r="BL729" s="143">
        <v>45952</v>
      </c>
      <c r="BM729" s="110">
        <f ca="1">IF(Tabela2[[#This Row],[Data de atendimento do Ibama (considerar o primeiro documento/ação)]]="",_xlfn.DAYS(TODAY(),J729),_xlfn.DAYS(Tabela2[[#This Row],[Data de atendimento do Ibama (considerar o primeiro documento/ação)]],J729))</f>
        <v>6</v>
      </c>
      <c r="BN729" s="110" t="str">
        <f>IF(Tabela2[[#This Row],[Atendido pelo Ibama ("Não" ou "Sim")]]="Não","Preencher", IF(Tabela2[[#This Row],[Atendido pelo Ibama ("Não" ou "Sim")]]="Sim","NA",""))</f>
        <v>NA</v>
      </c>
      <c r="BO729" s="116" t="s">
        <v>7098</v>
      </c>
      <c r="BP729" s="110" t="str">
        <f>IF(Tabela2[[#This Row],[Forma de atendimento (primeiro documento/ação)]]= "Outros (especificar)", "PREENCHER","NA")</f>
        <v>NA</v>
      </c>
      <c r="BQ729" s="108" t="s">
        <v>123</v>
      </c>
      <c r="BR729" s="110" t="str">
        <f>IF(Tabela2[[#This Row],[Equipe do Ibama foi a campo? Houve sobrevoo do Poseidon?]] = "Sim", "PREENCHER","NA")</f>
        <v>NA</v>
      </c>
      <c r="BS729" s="110" t="str">
        <f>IF(Tabela2[[#This Row],[Se sim, foi emitida Ordem de Emergência? (informações vinculada à coluna CK)]] = "Sim", "PREENCHER","NA")</f>
        <v>NA</v>
      </c>
      <c r="BT729" s="110" t="s">
        <v>7099</v>
      </c>
      <c r="BU729" s="110" t="s">
        <v>123</v>
      </c>
      <c r="BV729" s="110" t="s">
        <v>123</v>
      </c>
      <c r="BW729" s="110" t="s">
        <v>123</v>
      </c>
      <c r="BX729" s="108" t="s">
        <v>7119</v>
      </c>
      <c r="BY729" s="108"/>
      <c r="BZ729" s="106" t="str">
        <f>IF(Tabela2[[#This Row],[Data do documento de encerramento]]="NA","NA",IF(Tabela2[[#This Row],[Data do documento de encerramento]]="","Pendente de conclusão/ encerramento",_xlfn.DAYS(Tabela2[[#This Row],[Data do documento de encerramento]],J729)))</f>
        <v>Pendente de conclusão/ encerramento</v>
      </c>
      <c r="CA729" s="109" t="s">
        <v>9051</v>
      </c>
      <c r="CB729" s="109"/>
      <c r="CC729" s="109"/>
      <c r="CD729" s="109"/>
      <c r="CE729" s="109"/>
      <c r="CF729" s="109"/>
    </row>
    <row r="730" spans="1:84" ht="45.75" hidden="1">
      <c r="A730" s="172">
        <v>2025102236026</v>
      </c>
      <c r="B730" s="173" t="s">
        <v>9848</v>
      </c>
      <c r="C730" s="110" t="str">
        <f>VLOOKUP(Tabela2[[#This Row],[SIEMA]],Siema2025,4,FALSE)</f>
        <v xml:space="preserve"> MG</v>
      </c>
      <c r="D730" s="108" t="str">
        <f>VLOOKUP(Tabela2[[#This Row],[SIEMA]],Siema2025,3,FALSE)</f>
        <v xml:space="preserve">São Gotardo </v>
      </c>
      <c r="E730" s="108" t="s">
        <v>9849</v>
      </c>
      <c r="F730" s="108" t="s">
        <v>9850</v>
      </c>
      <c r="G730" s="108" t="s">
        <v>9851</v>
      </c>
      <c r="H730" s="111" t="s">
        <v>9852</v>
      </c>
      <c r="I730" s="106" t="s">
        <v>7118</v>
      </c>
      <c r="J730" s="107">
        <f>VLOOKUP(Tabela2[[#This Row],[SIEMA]],Siema2025,2,FALSE)</f>
        <v>45946</v>
      </c>
      <c r="K730" s="107" t="str">
        <f>VLOOKUP(Tabela2[[#This Row],[SIEMA]],Siema2025,16,FALSE)</f>
        <v>Quinta</v>
      </c>
      <c r="L730" s="108" t="str">
        <f>IF(Tabela2[[#This Row],[Data]]="","Sem Informação",VLOOKUP(MONTH(Tabela2[[#This Row],[Data]]),'[1]Validação de dados'!$I$1:$J$13,2,0))</f>
        <v>Outubro</v>
      </c>
      <c r="M730" s="106">
        <f>YEAR(Tabela2[[#This Row],[Data]])</f>
        <v>2025</v>
      </c>
      <c r="N730" s="107" t="str">
        <f>VLOOKUP(Tabela2[[#This Row],[SIEMA]],Siema2025,17,FALSE)</f>
        <v>Matutino</v>
      </c>
      <c r="O730" s="107" t="str">
        <f>VLOOKUP(Tabela2[[#This Row],[SIEMA]],Siema2025,5,FALSE)</f>
        <v>Rodovia</v>
      </c>
      <c r="P730" s="106" t="str">
        <f>VLOOKUP(Tabela2[[#This Row],[SIEMA]],Siema2025,21,FALSE)</f>
        <v>km 77 da MG-235</v>
      </c>
      <c r="Q730" s="106" t="str">
        <f>VLOOKUP(Tabela2[[#This Row],[SIEMA]],Siema2025,7,FALSE)</f>
        <v/>
      </c>
      <c r="R730" s="106" t="s">
        <v>9853</v>
      </c>
      <c r="S730" s="109" t="s">
        <v>9835</v>
      </c>
      <c r="T730" s="106" t="str">
        <f>VLOOKUP(Tabela2[[#This Row],[SIEMA]],Siema2025,11,FALSE)</f>
        <v>46.92</v>
      </c>
      <c r="U730" s="106" t="str">
        <f>VLOOKUP(Tabela2[[#This Row],[SIEMA]],Siema2025,12,FALSE)</f>
        <v>T</v>
      </c>
      <c r="V730" s="106" t="str">
        <f>IF(Q730="","",IF(ISNUMBER(Q730)=FALSE,"Não se aplica",IFERROR(VLOOKUP(Q730,Produtos!$A$1:$C$2319,3,FALSE),"Não Cadastrado")))</f>
        <v/>
      </c>
      <c r="W730" s="106" t="str">
        <f>VLOOKUP(Tabela2[[#This Row],[SIEMA]],Siema2025,10,FALSE)</f>
        <v>Calcário</v>
      </c>
      <c r="X730" s="115" t="str">
        <f>IF(Tabela2[[#This Row],[Origem do acidente]] = "Plataforma", "PREENCHER","NA")</f>
        <v>NA</v>
      </c>
      <c r="Y730" s="111"/>
      <c r="Z730" s="106"/>
      <c r="AA730" s="106"/>
      <c r="AB730" s="106"/>
      <c r="AC730" s="106"/>
      <c r="AD730" s="110" t="str">
        <f>IF(Tabela2[[#This Row],[Origem do acidente]] = "Plataforma", "PREENCHER","NA")</f>
        <v>NA</v>
      </c>
      <c r="AE730" s="109" t="str">
        <f>IF(AC730="","", IF(AC730="NC","", IF(AC730="NE","", IF(AC730="NA","",IFERROR(VLOOKUP(AC730,Produtos!$A$1:$C$2319,2,FALSE),"Não Cadastrado")))))</f>
        <v/>
      </c>
      <c r="AF730" s="106"/>
      <c r="AG730" s="106"/>
      <c r="AH730" s="106" t="str">
        <f>IF(AC730="","",IF(ISNUMBER(AC730)=FALSE,"Não se aplica",IFERROR(VLOOKUP(AC730,Produtos!$A$1:$C$2319,3,FALSE),"Não Cadastrado")))</f>
        <v/>
      </c>
      <c r="AI730" s="106"/>
      <c r="AJ730" s="106" t="str">
        <f>VLOOKUP(Tabela2[[#This Row],[SIEMA]],Siema2025,26,FALSE)</f>
        <v/>
      </c>
      <c r="AK730" s="109" t="s">
        <v>7356</v>
      </c>
      <c r="AL730" s="109" t="s">
        <v>7343</v>
      </c>
      <c r="AM730" s="109" t="s">
        <v>7175</v>
      </c>
      <c r="AN730" s="110" t="s">
        <v>7130</v>
      </c>
      <c r="AO730" s="110" t="str">
        <f>VLOOKUP(Tabela2[[#This Row],[SIEMA]],Siema2025,53,FALSE)</f>
        <v/>
      </c>
      <c r="AP730" s="110" t="str">
        <f>VLOOKUP(Tabela2[[#This Row],[SIEMA]],Siema2025,55,FALSE)</f>
        <v/>
      </c>
      <c r="AQ730" s="110" t="str">
        <f>VLOOKUP(Tabela2[[#This Row],[SIEMA]],Siema2025,57,FALSE)</f>
        <v>X</v>
      </c>
      <c r="AR730" s="110" t="str">
        <f>VLOOKUP(Tabela2[[#This Row],[SIEMA]],Siema2025,59,FALSE)</f>
        <v/>
      </c>
      <c r="AS730" s="110" t="str">
        <f>VLOOKUP(Tabela2[[#This Row],[SIEMA]],Siema2025,61,FALSE)</f>
        <v/>
      </c>
      <c r="AT730" s="110" t="str">
        <f>VLOOKUP(Tabela2[[#This Row],[SIEMA]],Siema2025,63,FALSE)</f>
        <v/>
      </c>
      <c r="AU730" s="110" t="str">
        <f>VLOOKUP(Tabela2[[#This Row],[SIEMA]],Siema2025,65,FALSE)</f>
        <v>X</v>
      </c>
      <c r="AV730" s="110" t="str">
        <f>VLOOKUP(Tabela2[[#This Row],[SIEMA]],Siema2025,67,FALSE)</f>
        <v/>
      </c>
      <c r="AW730" s="110" t="str">
        <f>VLOOKUP(Tabela2[[#This Row],[SIEMA]],Siema2025,69,FALSE)</f>
        <v/>
      </c>
      <c r="AX730" s="110" t="str">
        <f>VLOOKUP(Tabela2[[#This Row],[SIEMA]],Siema2025,71,FALSE)</f>
        <v/>
      </c>
      <c r="AY730" s="110" t="str">
        <f>VLOOKUP(Tabela2[[#This Row],[SIEMA]],Siema2025,73,FALSE)</f>
        <v/>
      </c>
      <c r="AZ730" s="110" t="str">
        <f>VLOOKUP(Tabela2[[#This Row],[SIEMA]],Siema2025,75,FALSE)</f>
        <v/>
      </c>
      <c r="BA730" s="110" t="str">
        <f>VLOOKUP(Tabela2[[#This Row],[SIEMA]],Siema2025,77,FALSE)</f>
        <v/>
      </c>
      <c r="BB730" s="110" t="str">
        <f>VLOOKUP(Tabela2[[#This Row],[SIEMA]],Siema2025,79,FALSE)</f>
        <v/>
      </c>
      <c r="BC730" s="110" t="str">
        <f>IF(Tabela2[[#This Row],[Outro(s) ]] = "X", "PREENCHER","NA")</f>
        <v>NA</v>
      </c>
      <c r="BD730" s="110" t="str">
        <f>VLOOKUP(Tabela2[[#This Row],[SIEMA]],Siema2025,82,FALSE)</f>
        <v/>
      </c>
      <c r="BE730" s="110" t="str">
        <f>VLOOKUP(Tabela2[[#This Row],[SIEMA]],Siema2025,81,FALSE)</f>
        <v/>
      </c>
      <c r="BF730" s="112" t="str">
        <f>VLOOKUP(Tabela2[[#This Row],[SIEMA]],Siema2025,28,FALSE)</f>
        <v>Trans Start Comercio e Transportes LTDA</v>
      </c>
      <c r="BG730" s="112"/>
      <c r="BH730" s="113" t="str">
        <f>VLOOKUP(Tabela2[[#This Row],[SIEMA]],Siema2025,29,FALSE)</f>
        <v>24682082000160</v>
      </c>
      <c r="BI730" s="114" t="str">
        <f>VLOOKUP(Tabela2[[#This Row],[SIEMA]],Siema2025,107,FALSE)</f>
        <v>Não</v>
      </c>
      <c r="BJ730" s="109" t="s">
        <v>7111</v>
      </c>
      <c r="BK730" s="106" t="s">
        <v>2696</v>
      </c>
      <c r="BL730" s="143">
        <v>45954</v>
      </c>
      <c r="BM730" s="110">
        <f ca="1">IF(Tabela2[[#This Row],[Data de atendimento do Ibama (considerar o primeiro documento/ação)]]="",_xlfn.DAYS(TODAY(),J730),_xlfn.DAYS(Tabela2[[#This Row],[Data de atendimento do Ibama (considerar o primeiro documento/ação)]],J730))</f>
        <v>8</v>
      </c>
      <c r="BN730" s="110" t="str">
        <f>IF(Tabela2[[#This Row],[Atendido pelo Ibama ("Não" ou "Sim")]]="Não","Preencher", IF(Tabela2[[#This Row],[Atendido pelo Ibama ("Não" ou "Sim")]]="Sim","NA",""))</f>
        <v>NA</v>
      </c>
      <c r="BO730" s="116" t="s">
        <v>7177</v>
      </c>
      <c r="BP730" s="110" t="str">
        <f>IF(Tabela2[[#This Row],[Forma de atendimento (primeiro documento/ação)]]= "Outros (especificar)", "PREENCHER","NA")</f>
        <v>NA</v>
      </c>
      <c r="BQ730" s="108" t="s">
        <v>123</v>
      </c>
      <c r="BR730" s="110" t="s">
        <v>123</v>
      </c>
      <c r="BS730" s="110" t="s">
        <v>7118</v>
      </c>
      <c r="BT730" s="110" t="s">
        <v>7215</v>
      </c>
      <c r="BU730" s="110" t="str">
        <f>IF(Tabela2[[#This Row],[Houve envio de Informações Pós-acidente (preencher "não se aplica" quando de competência estadual/municipal)]] = "Sim", "PREENCHER","NA")</f>
        <v>NA</v>
      </c>
      <c r="BV730" s="110" t="s">
        <v>123</v>
      </c>
      <c r="BW730" s="110" t="s">
        <v>2696</v>
      </c>
      <c r="BX730" s="108" t="s">
        <v>7100</v>
      </c>
      <c r="BY730" s="143">
        <v>45954</v>
      </c>
      <c r="BZ730" s="106">
        <f>IF(Tabela2[[#This Row],[Data do documento de encerramento]]="NA","NA",IF(Tabela2[[#This Row],[Data do documento de encerramento]]="","Pendente de conclusão/ encerramento",_xlfn.DAYS(Tabela2[[#This Row],[Data do documento de encerramento]],J730)))</f>
        <v>8</v>
      </c>
      <c r="CA730" s="109"/>
      <c r="CB730" s="109"/>
      <c r="CC730" s="109"/>
      <c r="CD730" s="109"/>
      <c r="CE730" s="109"/>
      <c r="CF730" s="109"/>
    </row>
    <row r="731" spans="1:84" ht="76.5" hidden="1">
      <c r="A731" s="172">
        <v>2025102032443</v>
      </c>
      <c r="B731" s="173" t="s">
        <v>9854</v>
      </c>
      <c r="C731" s="110" t="str">
        <f>VLOOKUP(Tabela2[[#This Row],[SIEMA]],Siema2025,4,FALSE)</f>
        <v xml:space="preserve"> SE</v>
      </c>
      <c r="D731" s="108" t="str">
        <f>VLOOKUP(Tabela2[[#This Row],[SIEMA]],Siema2025,3,FALSE)</f>
        <v xml:space="preserve">Divina Pastora </v>
      </c>
      <c r="E731" s="108" t="str">
        <f>VLOOKUP(Tabela2[[#This Row],[SIEMA]],Siema2025,20,FALSE)</f>
        <v>Linha de produção do poço 7-RO-658-SE, Divina Pastora-SE.</v>
      </c>
      <c r="F731" s="108" t="s">
        <v>9855</v>
      </c>
      <c r="G731" s="108" t="s">
        <v>9856</v>
      </c>
      <c r="H731" s="108" t="s">
        <v>9857</v>
      </c>
      <c r="I731" s="106" t="str">
        <f>VLOOKUP(Tabela2[[#This Row],[SIEMA]],Siema2025,19,FALSE)</f>
        <v/>
      </c>
      <c r="J731" s="107">
        <f>VLOOKUP(Tabela2[[#This Row],[SIEMA]],Siema2025,2,FALSE)</f>
        <v>45948</v>
      </c>
      <c r="K731" s="107" t="str">
        <f>VLOOKUP(Tabela2[[#This Row],[SIEMA]],Siema2025,16,FALSE)</f>
        <v>Sábado</v>
      </c>
      <c r="L731" s="108" t="str">
        <f>IF(Tabela2[[#This Row],[Data]]="","Sem Informação",VLOOKUP(MONTH(Tabela2[[#This Row],[Data]]),'[1]Validação de dados'!$I$1:$J$13,2,0))</f>
        <v>Outubro</v>
      </c>
      <c r="M731" s="106">
        <f>YEAR(Tabela2[[#This Row],[Data]])</f>
        <v>2025</v>
      </c>
      <c r="N731" s="107" t="str">
        <f>VLOOKUP(Tabela2[[#This Row],[SIEMA]],Siema2025,17,FALSE)</f>
        <v>Matutino</v>
      </c>
      <c r="O731" s="107" t="str">
        <f>VLOOKUP(Tabela2[[#This Row],[SIEMA]],Siema2025,5,FALSE)</f>
        <v>Outro(s)</v>
      </c>
      <c r="P731" s="106" t="str">
        <f>VLOOKUP(Tabela2[[#This Row],[SIEMA]],Siema2025,21,FALSE)</f>
        <v>Descarga significante de óleo em poço terrestre.</v>
      </c>
      <c r="Q731" s="106">
        <v>1267</v>
      </c>
      <c r="R731" s="106"/>
      <c r="S731" s="109" t="str">
        <f>IF(Q731="","", IF(Q731="NC","", IF(Q731="NE","", IF(Q731="NA","",IFERROR(VLOOKUP(Q731,[1]Produtos!$A$1:$C$2319,2,FALSE),"Não Cadastrado")))))</f>
        <v>PETRÓLEO CRU</v>
      </c>
      <c r="T731" s="106" t="s">
        <v>6488</v>
      </c>
      <c r="U731" s="106" t="str">
        <f>VLOOKUP(Tabela2[[#This Row],[SIEMA]],Siema2025,12,FALSE)</f>
        <v>M3</v>
      </c>
      <c r="V731" s="106">
        <f>IF(Q731="","",IF(ISNUMBER(Q731)=FALSE,"Não se aplica",IFERROR(VLOOKUP(Q731,Produtos!$A$1:$C$2319,3,FALSE),"Não Cadastrado")))</f>
        <v>3</v>
      </c>
      <c r="W731" s="106" t="str">
        <f>VLOOKUP(Tabela2[[#This Row],[SIEMA]],Siema2025,10,FALSE)</f>
        <v>Água</v>
      </c>
      <c r="X731" s="115" t="str">
        <f>IF(Tabela2[[#This Row],[Origem do acidente]] = "Plataforma", "PREENCHER","NA")</f>
        <v>NA</v>
      </c>
      <c r="Y731" s="111" t="str">
        <f>IF(W731="","", IF(W731="NC","", IF(W731="NE","", IF(W731="NA","",IFERROR(VLOOKUP(W731,Produtos!$A$1:$C$2319,2,FALSE),"Não Cadastrado")))))</f>
        <v>Não Cadastrado</v>
      </c>
      <c r="Z731" s="106" t="str">
        <f>VLOOKUP(Tabela2[[#This Row],[SIEMA]],Siema2025,11,FALSE)</f>
        <v>0.27</v>
      </c>
      <c r="AA731" s="106" t="str">
        <f>VLOOKUP(Tabela2[[#This Row],[SIEMA]],Siema2025,12,FALSE)</f>
        <v>M3</v>
      </c>
      <c r="AB731" s="106" t="str">
        <f>IF(W731="","",IF(ISNUMBER(W731)=FALSE,"Não se aplica",IFERROR(VLOOKUP(W731,Produtos!$A$1:$C$2319,3,FALSE),"Não Cadastrado")))</f>
        <v>Não se aplica</v>
      </c>
      <c r="AC731" s="106"/>
      <c r="AD731" s="110" t="str">
        <f>IF(Tabela2[[#This Row],[Origem do acidente]] = "Plataforma", "PREENCHER","NA")</f>
        <v>NA</v>
      </c>
      <c r="AE731" s="109" t="str">
        <f>IF(AC731="","", IF(AC731="NC","", IF(AC731="NE","", IF(AC731="NA","",IFERROR(VLOOKUP(AC731,Produtos!$A$1:$C$2319,2,FALSE),"Não Cadastrado")))))</f>
        <v/>
      </c>
      <c r="AF731" s="106"/>
      <c r="AG731" s="106"/>
      <c r="AH731" s="106" t="str">
        <f>IF(AC731="","",IF(ISNUMBER(AC731)=FALSE,"Não se aplica",IFERROR(VLOOKUP(AC731,Produtos!$A$1:$C$2319,3,FALSE),"Não Cadastrado")))</f>
        <v/>
      </c>
      <c r="AI731" s="106"/>
      <c r="AJ731" s="106" t="str">
        <f>VLOOKUP(Tabela2[[#This Row],[SIEMA]],Siema2025,26,FALSE)</f>
        <v>Corrosão</v>
      </c>
      <c r="AK731" s="109" t="s">
        <v>7271</v>
      </c>
      <c r="AL731" s="109"/>
      <c r="AM731" s="109"/>
      <c r="AN731" s="110" t="str">
        <f>VLOOKUP(Tabela2[[#This Row],[SIEMA]],Siema2025,51,FALSE)</f>
        <v/>
      </c>
      <c r="AO731" s="110" t="str">
        <f>VLOOKUP(Tabela2[[#This Row],[SIEMA]],Siema2025,53,FALSE)</f>
        <v/>
      </c>
      <c r="AP731" s="110" t="str">
        <f>VLOOKUP(Tabela2[[#This Row],[SIEMA]],Siema2025,55,FALSE)</f>
        <v/>
      </c>
      <c r="AQ731" s="110" t="str">
        <f>VLOOKUP(Tabela2[[#This Row],[SIEMA]],Siema2025,57,FALSE)</f>
        <v/>
      </c>
      <c r="AR731" s="110" t="str">
        <f>VLOOKUP(Tabela2[[#This Row],[SIEMA]],Siema2025,59,FALSE)</f>
        <v/>
      </c>
      <c r="AS731" s="110" t="str">
        <f>VLOOKUP(Tabela2[[#This Row],[SIEMA]],Siema2025,61,FALSE)</f>
        <v/>
      </c>
      <c r="AT731" s="110" t="str">
        <f>VLOOKUP(Tabela2[[#This Row],[SIEMA]],Siema2025,63,FALSE)</f>
        <v/>
      </c>
      <c r="AU731" s="110" t="str">
        <f>VLOOKUP(Tabela2[[#This Row],[SIEMA]],Siema2025,65,FALSE)</f>
        <v>X</v>
      </c>
      <c r="AV731" s="110" t="str">
        <f>VLOOKUP(Tabela2[[#This Row],[SIEMA]],Siema2025,67,FALSE)</f>
        <v/>
      </c>
      <c r="AW731" s="110" t="str">
        <f>VLOOKUP(Tabela2[[#This Row],[SIEMA]],Siema2025,69,FALSE)</f>
        <v/>
      </c>
      <c r="AX731" s="110" t="str">
        <f>VLOOKUP(Tabela2[[#This Row],[SIEMA]],Siema2025,71,FALSE)</f>
        <v/>
      </c>
      <c r="AY731" s="110" t="str">
        <f>VLOOKUP(Tabela2[[#This Row],[SIEMA]],Siema2025,73,FALSE)</f>
        <v/>
      </c>
      <c r="AZ731" s="110" t="str">
        <f>VLOOKUP(Tabela2[[#This Row],[SIEMA]],Siema2025,75,FALSE)</f>
        <v/>
      </c>
      <c r="BA731" s="110" t="str">
        <f>VLOOKUP(Tabela2[[#This Row],[SIEMA]],Siema2025,77,FALSE)</f>
        <v/>
      </c>
      <c r="BB731" s="110" t="str">
        <f>VLOOKUP(Tabela2[[#This Row],[SIEMA]],Siema2025,79,FALSE)</f>
        <v/>
      </c>
      <c r="BC731" s="110" t="str">
        <f>IF(Tabela2[[#This Row],[Outro(s) ]] = "X", "PREENCHER","NA")</f>
        <v>NA</v>
      </c>
      <c r="BD731" s="110" t="str">
        <f>VLOOKUP(Tabela2[[#This Row],[SIEMA]],Siema2025,82,FALSE)</f>
        <v/>
      </c>
      <c r="BE731" s="110" t="str">
        <f>VLOOKUP(Tabela2[[#This Row],[SIEMA]],Siema2025,81,FALSE)</f>
        <v/>
      </c>
      <c r="BF731" s="112" t="str">
        <f>VLOOKUP(Tabela2[[#This Row],[SIEMA]],Siema2025,28,FALSE)</f>
        <v>CARMO ENERGY S.A.</v>
      </c>
      <c r="BG731" s="112"/>
      <c r="BH731" s="113" t="str">
        <f>VLOOKUP(Tabela2[[#This Row],[SIEMA]],Siema2025,29,FALSE)</f>
        <v>41955491000101</v>
      </c>
      <c r="BI731" s="114" t="str">
        <f>VLOOKUP(Tabela2[[#This Row],[SIEMA]],Siema2025,107,FALSE)</f>
        <v>Não</v>
      </c>
      <c r="BJ731" s="109" t="s">
        <v>7111</v>
      </c>
      <c r="BK731" s="106" t="s">
        <v>2696</v>
      </c>
      <c r="BL731" s="1">
        <v>45961</v>
      </c>
      <c r="BM731" s="110">
        <f ca="1">IF(Tabela2[[#This Row],[Data de atendimento do Ibama (considerar o primeiro documento/ação)]]="",_xlfn.DAYS(TODAY(),J731),_xlfn.DAYS(Tabela2[[#This Row],[Data de atendimento do Ibama (considerar o primeiro documento/ação)]],J731))</f>
        <v>13</v>
      </c>
      <c r="BN731" s="110" t="str">
        <f>IF(Tabela2[[#This Row],[Atendido pelo Ibama ("Não" ou "Sim")]]="Não","Preencher", IF(Tabela2[[#This Row],[Atendido pelo Ibama ("Não" ou "Sim")]]="Sim","NA",""))</f>
        <v>NA</v>
      </c>
      <c r="BO731" s="116" t="s">
        <v>7098</v>
      </c>
      <c r="BP731" s="110" t="str">
        <f>IF(Tabela2[[#This Row],[Forma de atendimento (primeiro documento/ação)]]= "Outros (especificar)", "PREENCHER","NA")</f>
        <v>NA</v>
      </c>
      <c r="BQ731" s="108" t="s">
        <v>123</v>
      </c>
      <c r="BR731" s="110" t="str">
        <f>IF(Tabela2[[#This Row],[Equipe do Ibama foi a campo? Houve sobrevoo do Poseidon?]] = "Sim", "PREENCHER","NA")</f>
        <v>NA</v>
      </c>
      <c r="BS731" s="110" t="str">
        <f>IF(Tabela2[[#This Row],[Se sim, foi emitida Ordem de Emergência? (informações vinculada à coluna CK)]] = "Sim", "PREENCHER","NA")</f>
        <v>NA</v>
      </c>
      <c r="BT731" s="110" t="s">
        <v>7112</v>
      </c>
      <c r="BU731" s="110" t="str">
        <f>IF(Tabela2[[#This Row],[Houve envio de Informações Pós-acidente (preencher "não se aplica" quando de competência estadual/municipal)]] = "Sim", "PREENCHER","NA")</f>
        <v>NA</v>
      </c>
      <c r="BV731" s="110" t="s">
        <v>2696</v>
      </c>
      <c r="BW731" s="110" t="str">
        <f>IF(Tabela2[[#This Row],[O Ibama aguarda resposta da empresa/OEMA, etc?]] = "Sim", "PREENCHER","NA")</f>
        <v>PREENCHER</v>
      </c>
      <c r="BX731" s="108"/>
      <c r="BY731" s="143"/>
      <c r="BZ731" s="106" t="str">
        <f>IF(Tabela2[[#This Row],[Data do documento de encerramento]]="NA","NA",IF(Tabela2[[#This Row],[Data do documento de encerramento]]="","Pendente de conclusão/ encerramento",_xlfn.DAYS(Tabela2[[#This Row],[Data do documento de encerramento]],J731)))</f>
        <v>Pendente de conclusão/ encerramento</v>
      </c>
      <c r="CA731" s="109"/>
      <c r="CB731" s="109"/>
      <c r="CC731" s="117"/>
      <c r="CD731" s="109"/>
      <c r="CE731" s="109"/>
      <c r="CF731" s="109"/>
    </row>
    <row r="732" spans="1:84" ht="60.75">
      <c r="A732" s="185">
        <v>2025102132419</v>
      </c>
      <c r="B732" s="120" t="s">
        <v>9858</v>
      </c>
      <c r="C732" s="110" t="s">
        <v>672</v>
      </c>
      <c r="D732" s="108" t="s">
        <v>637</v>
      </c>
      <c r="E732" s="108" t="s">
        <v>9859</v>
      </c>
      <c r="F732" s="108" t="s">
        <v>9860</v>
      </c>
      <c r="G732" s="108" t="s">
        <v>9861</v>
      </c>
      <c r="H732" s="108" t="s">
        <v>9862</v>
      </c>
      <c r="I732" s="106" t="str">
        <f>VLOOKUP(Tabela2[[#This Row],[SIEMA]],Siema2025,19,FALSE)</f>
        <v>Santos</v>
      </c>
      <c r="J732" s="107">
        <f>VLOOKUP(Tabela2[[#This Row],[SIEMA]],Siema2025,2,FALSE)</f>
        <v>45948</v>
      </c>
      <c r="K732" s="107" t="str">
        <f>VLOOKUP(Tabela2[[#This Row],[SIEMA]],Siema2025,16,FALSE)</f>
        <v>Sábado</v>
      </c>
      <c r="L732" s="108" t="str">
        <f>IF(Tabela2[[#This Row],[Data]]="","Sem Informação",VLOOKUP(MONTH(Tabela2[[#This Row],[Data]]),'[1]Validação de dados'!$I$1:$J$13,2,0))</f>
        <v>Outubro</v>
      </c>
      <c r="M732" s="106">
        <f>YEAR(Tabela2[[#This Row],[Data]])</f>
        <v>2025</v>
      </c>
      <c r="N732" s="107" t="str">
        <f>VLOOKUP(Tabela2[[#This Row],[SIEMA]],Siema2025,17,FALSE)</f>
        <v>Matutino</v>
      </c>
      <c r="O732" s="107" t="s">
        <v>111</v>
      </c>
      <c r="P732" s="106"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32" s="106" t="s">
        <v>637</v>
      </c>
      <c r="R732" s="106" t="s">
        <v>7450</v>
      </c>
      <c r="S732" s="109" t="s">
        <v>7095</v>
      </c>
      <c r="T732" s="109">
        <v>2.0000000000000001E-4</v>
      </c>
      <c r="U732" s="106" t="s">
        <v>7109</v>
      </c>
      <c r="V732" s="106" t="s">
        <v>637</v>
      </c>
      <c r="W732" s="106" t="str">
        <f>VLOOKUP(Tabela2[[#This Row],[SIEMA]],Siema2025,10,FALSE)</f>
        <v/>
      </c>
      <c r="X732" s="115"/>
      <c r="Y732" s="111" t="str">
        <f>IF(W732="","", IF(W732="NC","", IF(W732="NE","", IF(W732="NA","",IFERROR(VLOOKUP(W732,Produtos!$A$1:$C$2319,2,FALSE),"Não Cadastrado")))))</f>
        <v/>
      </c>
      <c r="Z732" s="106" t="str">
        <f>VLOOKUP(Tabela2[[#This Row],[SIEMA]],Siema2025,11,FALSE)</f>
        <v xml:space="preserve"> </v>
      </c>
      <c r="AA732" s="106" t="str">
        <f>VLOOKUP(Tabela2[[#This Row],[SIEMA]],Siema2025,12,FALSE)</f>
        <v xml:space="preserve"> </v>
      </c>
      <c r="AB732" s="106" t="str">
        <f>IF(W732="","",IF(ISNUMBER(W732)=FALSE,"Não se aplica",IFERROR(VLOOKUP(W732,Produtos!$A$1:$C$2319,3,FALSE),"Não Cadastrado")))</f>
        <v/>
      </c>
      <c r="AC732" s="106"/>
      <c r="AD732" s="110"/>
      <c r="AE732" s="109" t="str">
        <f>IF(AC732="","", IF(AC732="NC","", IF(AC732="NE","", IF(AC732="NA","",IFERROR(VLOOKUP(AC732,Produtos!$A$1:$C$2319,2,FALSE),"Não Cadastrado")))))</f>
        <v/>
      </c>
      <c r="AF732" s="106"/>
      <c r="AG732" s="106"/>
      <c r="AH732" s="106" t="str">
        <f>IF(AC732="","",IF(ISNUMBER(AC732)=FALSE,"Não se aplica",IFERROR(VLOOKUP(AC732,Produtos!$A$1:$C$2319,3,FALSE),"Não Cadastrado")))</f>
        <v/>
      </c>
      <c r="AI732" s="106"/>
      <c r="AJ732" s="106" t="str">
        <f>VLOOKUP(Tabela2[[#This Row],[SIEMA]],Siema2025,26,FALSE)</f>
        <v>Em investigação.</v>
      </c>
      <c r="AK732" s="109" t="s">
        <v>7110</v>
      </c>
      <c r="AL732" s="109"/>
      <c r="AM732" s="109"/>
      <c r="AN732" s="110" t="str">
        <f>VLOOKUP(Tabela2[[#This Row],[SIEMA]],Siema2025,51,FALSE)</f>
        <v/>
      </c>
      <c r="AO732" s="110" t="str">
        <f>VLOOKUP(Tabela2[[#This Row],[SIEMA]],Siema2025,53,FALSE)</f>
        <v/>
      </c>
      <c r="AP732" s="110" t="str">
        <f>VLOOKUP(Tabela2[[#This Row],[SIEMA]],Siema2025,55,FALSE)</f>
        <v/>
      </c>
      <c r="AQ732" s="110" t="str">
        <f>VLOOKUP(Tabela2[[#This Row],[SIEMA]],Siema2025,57,FALSE)</f>
        <v/>
      </c>
      <c r="AR732" s="110" t="str">
        <f>VLOOKUP(Tabela2[[#This Row],[SIEMA]],Siema2025,59,FALSE)</f>
        <v/>
      </c>
      <c r="AS732" s="110" t="str">
        <f>VLOOKUP(Tabela2[[#This Row],[SIEMA]],Siema2025,61,FALSE)</f>
        <v>X</v>
      </c>
      <c r="AT732" s="110" t="str">
        <f>VLOOKUP(Tabela2[[#This Row],[SIEMA]],Siema2025,63,FALSE)</f>
        <v/>
      </c>
      <c r="AU732" s="110" t="str">
        <f>VLOOKUP(Tabela2[[#This Row],[SIEMA]],Siema2025,65,FALSE)</f>
        <v/>
      </c>
      <c r="AV732" s="110" t="str">
        <f>VLOOKUP(Tabela2[[#This Row],[SIEMA]],Siema2025,67,FALSE)</f>
        <v/>
      </c>
      <c r="AW732" s="110" t="str">
        <f>VLOOKUP(Tabela2[[#This Row],[SIEMA]],Siema2025,69,FALSE)</f>
        <v/>
      </c>
      <c r="AX732" s="110" t="str">
        <f>VLOOKUP(Tabela2[[#This Row],[SIEMA]],Siema2025,71,FALSE)</f>
        <v/>
      </c>
      <c r="AY732" s="110" t="str">
        <f>VLOOKUP(Tabela2[[#This Row],[SIEMA]],Siema2025,73,FALSE)</f>
        <v/>
      </c>
      <c r="AZ732" s="110" t="str">
        <f>VLOOKUP(Tabela2[[#This Row],[SIEMA]],Siema2025,75,FALSE)</f>
        <v/>
      </c>
      <c r="BA732" s="110" t="str">
        <f>VLOOKUP(Tabela2[[#This Row],[SIEMA]],Siema2025,77,FALSE)</f>
        <v/>
      </c>
      <c r="BB732" s="110" t="str">
        <f>VLOOKUP(Tabela2[[#This Row],[SIEMA]],Siema2025,79,FALSE)</f>
        <v/>
      </c>
      <c r="BC732" s="110" t="str">
        <f>IF(Tabela2[[#This Row],[Outro(s) ]] = "X", "PREENCHER","NA")</f>
        <v>NA</v>
      </c>
      <c r="BD732" s="110" t="str">
        <f>VLOOKUP(Tabela2[[#This Row],[SIEMA]],Siema2025,82,FALSE)</f>
        <v/>
      </c>
      <c r="BE732" s="110" t="str">
        <f>VLOOKUP(Tabela2[[#This Row],[SIEMA]],Siema2025,81,FALSE)</f>
        <v/>
      </c>
      <c r="BF732" s="112" t="str">
        <f>VLOOKUP(Tabela2[[#This Row],[SIEMA]],Siema2025,28,FALSE)</f>
        <v>TotalEnergies</v>
      </c>
      <c r="BG732" s="112"/>
      <c r="BH732" s="113">
        <v>33000167000101</v>
      </c>
      <c r="BI732" s="114" t="str">
        <f>VLOOKUP(Tabela2[[#This Row],[SIEMA]],Siema2025,107,FALSE)</f>
        <v>Não</v>
      </c>
      <c r="BJ732" s="109" t="s">
        <v>7097</v>
      </c>
      <c r="BK732" s="106" t="s">
        <v>2696</v>
      </c>
      <c r="BL732" s="143">
        <v>45954</v>
      </c>
      <c r="BM732" s="110">
        <f ca="1">IF(Tabela2[[#This Row],[Data de atendimento do Ibama (considerar o primeiro documento/ação)]]="",_xlfn.DAYS(TODAY(),J732),_xlfn.DAYS(Tabela2[[#This Row],[Data de atendimento do Ibama (considerar o primeiro documento/ação)]],J732))</f>
        <v>6</v>
      </c>
      <c r="BN732" s="110" t="str">
        <f>IF(Tabela2[[#This Row],[Atendido pelo Ibama ("Não" ou "Sim")]]="Não","Preencher", IF(Tabela2[[#This Row],[Atendido pelo Ibama ("Não" ou "Sim")]]="Sim","NA",""))</f>
        <v>NA</v>
      </c>
      <c r="BO732" s="116" t="s">
        <v>7098</v>
      </c>
      <c r="BP732" s="110" t="str">
        <f>IF(Tabela2[[#This Row],[Forma de atendimento (primeiro documento/ação)]]= "Outros (especificar)", "PREENCHER","NA")</f>
        <v>NA</v>
      </c>
      <c r="BQ732" s="108" t="s">
        <v>123</v>
      </c>
      <c r="BR732" s="110" t="str">
        <f>IF(Tabela2[[#This Row],[Equipe do Ibama foi a campo? Houve sobrevoo do Poseidon?]] = "Sim", "PREENCHER","NA")</f>
        <v>NA</v>
      </c>
      <c r="BS732" s="110" t="str">
        <f>IF(Tabela2[[#This Row],[Se sim, foi emitida Ordem de Emergência? (informações vinculada à coluna CK)]] = "Sim", "PREENCHER","NA")</f>
        <v>NA</v>
      </c>
      <c r="BT732" s="110" t="s">
        <v>7099</v>
      </c>
      <c r="BU732" s="110" t="s">
        <v>123</v>
      </c>
      <c r="BV732" s="110" t="s">
        <v>123</v>
      </c>
      <c r="BW732" s="110" t="s">
        <v>123</v>
      </c>
      <c r="BX732" s="108" t="s">
        <v>7119</v>
      </c>
      <c r="BY732" s="143"/>
      <c r="BZ732" s="106" t="str">
        <f>IF(Tabela2[[#This Row],[Data do documento de encerramento]]="NA","NA",IF(Tabela2[[#This Row],[Data do documento de encerramento]]="","Pendente de conclusão/ encerramento",_xlfn.DAYS(Tabela2[[#This Row],[Data do documento de encerramento]],J732)))</f>
        <v>Pendente de conclusão/ encerramento</v>
      </c>
      <c r="CA732" s="109"/>
      <c r="CB732" s="109" t="s">
        <v>7253</v>
      </c>
      <c r="CC732" s="109" t="s">
        <v>7146</v>
      </c>
      <c r="CD732" s="109" t="s">
        <v>123</v>
      </c>
      <c r="CE732" s="109" t="s">
        <v>123</v>
      </c>
      <c r="CF732" s="109" t="s">
        <v>7103</v>
      </c>
    </row>
    <row r="733" spans="1:84" hidden="1">
      <c r="A733" s="172">
        <v>2025102050419</v>
      </c>
      <c r="B733" s="173" t="s">
        <v>9863</v>
      </c>
      <c r="C733" s="110" t="str">
        <f>VLOOKUP(Tabela2[[#This Row],[SIEMA]],Siema2025,4,FALSE)</f>
        <v xml:space="preserve"> RJ</v>
      </c>
      <c r="D733" s="108" t="str">
        <f>VLOOKUP(Tabela2[[#This Row],[SIEMA]],Siema2025,3,FALSE)</f>
        <v xml:space="preserve">Cabo Frio </v>
      </c>
      <c r="E733" s="108" t="str">
        <f>VLOOKUP(Tabela2[[#This Row],[SIEMA]],Siema2025,20,FALSE)</f>
        <v>Canal do Itajuru, em frente ao Iate Clube do Rio de Janeiro</v>
      </c>
      <c r="F733" s="108" t="s">
        <v>9864</v>
      </c>
      <c r="G733" s="108"/>
      <c r="H733" s="108"/>
      <c r="I733" s="106" t="str">
        <f>VLOOKUP(Tabela2[[#This Row],[SIEMA]],Siema2025,19,FALSE)</f>
        <v/>
      </c>
      <c r="J733" s="107">
        <f>VLOOKUP(Tabela2[[#This Row],[SIEMA]],Siema2025,2,FALSE)</f>
        <v>45949</v>
      </c>
      <c r="K733" s="107" t="str">
        <f>VLOOKUP(Tabela2[[#This Row],[SIEMA]],Siema2025,16,FALSE)</f>
        <v>Domingo</v>
      </c>
      <c r="L733" s="108" t="str">
        <f>IF(Tabela2[[#This Row],[Data]]="","Sem Informação",VLOOKUP(MONTH(Tabela2[[#This Row],[Data]]),'[1]Validação de dados'!$I$1:$J$13,2,0))</f>
        <v>Outubro</v>
      </c>
      <c r="M733" s="106">
        <f>YEAR(Tabela2[[#This Row],[Data]])</f>
        <v>2025</v>
      </c>
      <c r="N733" s="107" t="str">
        <f>VLOOKUP(Tabela2[[#This Row],[SIEMA]],Siema2025,17,FALSE)</f>
        <v>Vespertino</v>
      </c>
      <c r="O733" s="107" t="str">
        <f>VLOOKUP(Tabela2[[#This Row],[SIEMA]],Siema2025,5,FALSE)</f>
        <v>Embarcação</v>
      </c>
      <c r="P733" s="106" t="str">
        <f>VLOOKUP(Tabela2[[#This Row],[SIEMA]],Siema2025,21,FALSE)</f>
        <v>Trata-se de um abalroamento entre duas embarcações pesqueiras, resultando no naufrágio da embarcação San Matheus e consequente vazamento de óleo diesel proveniente do sistema propulsor.</v>
      </c>
      <c r="Q733" s="106" t="str">
        <f>VLOOKUP(Tabela2[[#This Row],[SIEMA]],Siema2025,7,FALSE)</f>
        <v>ÓLEO DIESEL</v>
      </c>
      <c r="R733" s="106" t="str">
        <f>VLOOKUP(Tabela2[[#This Row],[SIEMA]],Siema2025,10,FALSE)</f>
        <v/>
      </c>
      <c r="S733" s="109" t="str">
        <f>IF(Q733="","", IF(Q733="NC","", IF(Q733="NE","", IF(Q733="NA","",IFERROR(VLOOKUP(Q733,[1]Produtos!$A$1:$C$2319,2,FALSE),"Não Cadastrado")))))</f>
        <v>Não Cadastrado</v>
      </c>
      <c r="T733" s="106" t="str">
        <f>VLOOKUP(Tabela2[[#This Row],[SIEMA]],Siema2025,11,FALSE)</f>
        <v xml:space="preserve"> </v>
      </c>
      <c r="U733" s="106" t="str">
        <f>VLOOKUP(Tabela2[[#This Row],[SIEMA]],Siema2025,12,FALSE)</f>
        <v xml:space="preserve"> </v>
      </c>
      <c r="V733" s="106" t="str">
        <f>IF(Q733="","",IF(ISNUMBER(Q733)=FALSE,"Não se aplica",IFERROR(VLOOKUP(Q733,Produtos!$A$1:$C$2319,3,FALSE),"Não Cadastrado")))</f>
        <v>Não se aplica</v>
      </c>
      <c r="W733" s="106" t="str">
        <f>VLOOKUP(Tabela2[[#This Row],[SIEMA]],Siema2025,10,FALSE)</f>
        <v/>
      </c>
      <c r="X733" s="115" t="str">
        <f>IF(Tabela2[[#This Row],[Origem do acidente]] = "Plataforma", "PREENCHER","NA")</f>
        <v>NA</v>
      </c>
      <c r="Y733" s="111" t="str">
        <f>IF(W733="","", IF(W733="NC","", IF(W733="NE","", IF(W733="NA","",IFERROR(VLOOKUP(W733,Produtos!$A$1:$C$2319,2,FALSE),"Não Cadastrado")))))</f>
        <v/>
      </c>
      <c r="Z733" s="106" t="str">
        <f>VLOOKUP(Tabela2[[#This Row],[SIEMA]],Siema2025,11,FALSE)</f>
        <v xml:space="preserve"> </v>
      </c>
      <c r="AA733" s="106" t="str">
        <f>VLOOKUP(Tabela2[[#This Row],[SIEMA]],Siema2025,12,FALSE)</f>
        <v xml:space="preserve"> </v>
      </c>
      <c r="AB733" s="106" t="str">
        <f>IF(W733="","",IF(ISNUMBER(W733)=FALSE,"Não se aplica",IFERROR(VLOOKUP(W733,Produtos!$A$1:$C$2319,3,FALSE),"Não Cadastrado")))</f>
        <v/>
      </c>
      <c r="AC733" s="106"/>
      <c r="AD733" s="110" t="str">
        <f>IF(Tabela2[[#This Row],[Origem do acidente]] = "Plataforma", "PREENCHER","NA")</f>
        <v>NA</v>
      </c>
      <c r="AE733" s="109" t="str">
        <f>IF(AC733="","", IF(AC733="NC","", IF(AC733="NE","", IF(AC733="NA","",IFERROR(VLOOKUP(AC733,Produtos!$A$1:$C$2319,2,FALSE),"Não Cadastrado")))))</f>
        <v/>
      </c>
      <c r="AF733" s="106"/>
      <c r="AG733" s="106"/>
      <c r="AH733" s="106" t="str">
        <f>IF(AC733="","",IF(ISNUMBER(AC733)=FALSE,"Não se aplica",IFERROR(VLOOKUP(AC733,Produtos!$A$1:$C$2319,3,FALSE),"Não Cadastrado")))</f>
        <v/>
      </c>
      <c r="AI733" s="106"/>
      <c r="AJ733" s="106" t="str">
        <f>VLOOKUP(Tabela2[[#This Row],[SIEMA]],Siema2025,26,FALSE)</f>
        <v/>
      </c>
      <c r="AK733" s="109"/>
      <c r="AL733" s="109"/>
      <c r="AM733" s="109"/>
      <c r="AN733" s="110" t="str">
        <f>VLOOKUP(Tabela2[[#This Row],[SIEMA]],Siema2025,51,FALSE)</f>
        <v/>
      </c>
      <c r="AO733" s="110" t="str">
        <f>VLOOKUP(Tabela2[[#This Row],[SIEMA]],Siema2025,53,FALSE)</f>
        <v/>
      </c>
      <c r="AP733" s="110" t="str">
        <f>VLOOKUP(Tabela2[[#This Row],[SIEMA]],Siema2025,55,FALSE)</f>
        <v/>
      </c>
      <c r="AQ733" s="110" t="str">
        <f>VLOOKUP(Tabela2[[#This Row],[SIEMA]],Siema2025,57,FALSE)</f>
        <v/>
      </c>
      <c r="AR733" s="110" t="str">
        <f>VLOOKUP(Tabela2[[#This Row],[SIEMA]],Siema2025,59,FALSE)</f>
        <v/>
      </c>
      <c r="AS733" s="110" t="str">
        <f>VLOOKUP(Tabela2[[#This Row],[SIEMA]],Siema2025,61,FALSE)</f>
        <v>X</v>
      </c>
      <c r="AT733" s="110" t="str">
        <f>VLOOKUP(Tabela2[[#This Row],[SIEMA]],Siema2025,63,FALSE)</f>
        <v/>
      </c>
      <c r="AU733" s="110" t="str">
        <f>VLOOKUP(Tabela2[[#This Row],[SIEMA]],Siema2025,65,FALSE)</f>
        <v/>
      </c>
      <c r="AV733" s="110" t="str">
        <f>VLOOKUP(Tabela2[[#This Row],[SIEMA]],Siema2025,67,FALSE)</f>
        <v/>
      </c>
      <c r="AW733" s="110" t="str">
        <f>VLOOKUP(Tabela2[[#This Row],[SIEMA]],Siema2025,69,FALSE)</f>
        <v/>
      </c>
      <c r="AX733" s="110" t="str">
        <f>VLOOKUP(Tabela2[[#This Row],[SIEMA]],Siema2025,71,FALSE)</f>
        <v/>
      </c>
      <c r="AY733" s="110" t="str">
        <f>VLOOKUP(Tabela2[[#This Row],[SIEMA]],Siema2025,73,FALSE)</f>
        <v/>
      </c>
      <c r="AZ733" s="110" t="str">
        <f>VLOOKUP(Tabela2[[#This Row],[SIEMA]],Siema2025,75,FALSE)</f>
        <v/>
      </c>
      <c r="BA733" s="110" t="str">
        <f>VLOOKUP(Tabela2[[#This Row],[SIEMA]],Siema2025,77,FALSE)</f>
        <v/>
      </c>
      <c r="BB733" s="110" t="str">
        <f>VLOOKUP(Tabela2[[#This Row],[SIEMA]],Siema2025,79,FALSE)</f>
        <v/>
      </c>
      <c r="BC733" s="110" t="str">
        <f>IF(Tabela2[[#This Row],[Outro(s) ]] = "X", "PREENCHER","NA")</f>
        <v>NA</v>
      </c>
      <c r="BD733" s="110" t="str">
        <f>VLOOKUP(Tabela2[[#This Row],[SIEMA]],Siema2025,82,FALSE)</f>
        <v/>
      </c>
      <c r="BE733" s="110" t="str">
        <f>VLOOKUP(Tabela2[[#This Row],[SIEMA]],Siema2025,81,FALSE)</f>
        <v/>
      </c>
      <c r="BF733" s="112" t="str">
        <f>VLOOKUP(Tabela2[[#This Row],[SIEMA]],Siema2025,28,FALSE)</f>
        <v/>
      </c>
      <c r="BG733" s="112"/>
      <c r="BH733" s="113" t="str">
        <f>VLOOKUP(Tabela2[[#This Row],[SIEMA]],Siema2025,29,FALSE)</f>
        <v/>
      </c>
      <c r="BI733" s="114" t="str">
        <f>VLOOKUP(Tabela2[[#This Row],[SIEMA]],Siema2025,107,FALSE)</f>
        <v>Não</v>
      </c>
      <c r="BJ733" s="109"/>
      <c r="BK733" s="106"/>
      <c r="BL733" s="143"/>
      <c r="BM733" s="110">
        <f ca="1">IF(Tabela2[[#This Row],[Data de atendimento do Ibama (considerar o primeiro documento/ação)]]="",_xlfn.DAYS(TODAY(),J733),_xlfn.DAYS(Tabela2[[#This Row],[Data de atendimento do Ibama (considerar o primeiro documento/ação)]],J733))</f>
        <v>271</v>
      </c>
      <c r="BN733" s="110" t="str">
        <f>IF(Tabela2[[#This Row],[Atendido pelo Ibama ("Não" ou "Sim")]]="Não","Preencher", IF(Tabela2[[#This Row],[Atendido pelo Ibama ("Não" ou "Sim")]]="Sim","NA",""))</f>
        <v/>
      </c>
      <c r="BO733" s="116"/>
      <c r="BP733" s="110" t="str">
        <f>IF(Tabela2[[#This Row],[Forma de atendimento (primeiro documento/ação)]]= "Outros (especificar)", "PREENCHER","NA")</f>
        <v>NA</v>
      </c>
      <c r="BQ733" s="108"/>
      <c r="BR733" s="110" t="str">
        <f>IF(Tabela2[[#This Row],[Equipe do Ibama foi a campo? Houve sobrevoo do Poseidon?]] = "Sim", "PREENCHER","NA")</f>
        <v>NA</v>
      </c>
      <c r="BS733" s="110" t="str">
        <f>IF(Tabela2[[#This Row],[Se sim, foi emitida Ordem de Emergência? (informações vinculada à coluna CK)]] = "Sim", "PREENCHER","NA")</f>
        <v>NA</v>
      </c>
      <c r="BT733" s="110" t="str">
        <f>IF(Tabela2[[#This Row],[Foi elaborado Relatório de Vistoria pelo Ibama? (informações vinculada à coluna CK)]] = "Sim", "PREENCHER","NA")</f>
        <v>NA</v>
      </c>
      <c r="BU733" s="110" t="str">
        <f>IF(Tabela2[[#This Row],[Houve envio de Informações Pós-acidente (preencher "não se aplica" quando de competência estadual/municipal)]] = "Sim", "PREENCHER","NA")</f>
        <v>NA</v>
      </c>
      <c r="BV733" s="110" t="str">
        <f>IF(Tabela2[[#This Row],[Houve avaliação das informações pós-acidente solicitadas/enviadas?]] = "Sim", "PREENCHER","NA")</f>
        <v>NA</v>
      </c>
      <c r="BW733" s="110" t="str">
        <f>IF(Tabela2[[#This Row],[O Ibama aguarda resposta da empresa/OEMA, etc?]] = "Sim", "PREENCHER","NA")</f>
        <v>NA</v>
      </c>
      <c r="BX733" s="108"/>
      <c r="BY733" s="108"/>
      <c r="BZ733" s="106" t="str">
        <f>IF(Tabela2[[#This Row],[Data do documento de encerramento]]="NA","NA",IF(Tabela2[[#This Row],[Data do documento de encerramento]]="","Pendente de conclusão/ encerramento",_xlfn.DAYS(Tabela2[[#This Row],[Data do documento de encerramento]],J733)))</f>
        <v>Pendente de conclusão/ encerramento</v>
      </c>
      <c r="CA733" s="109"/>
      <c r="CB733" s="109"/>
      <c r="CC733" s="109"/>
      <c r="CD733" s="109"/>
      <c r="CE733" s="109"/>
      <c r="CF733" s="109"/>
    </row>
    <row r="734" spans="1:84" ht="45.75" hidden="1">
      <c r="A734" s="172">
        <v>2025102154003</v>
      </c>
      <c r="B734" s="173" t="s">
        <v>9865</v>
      </c>
      <c r="C734" s="110" t="str">
        <f>VLOOKUP(Tabela2[[#This Row],[SIEMA]],Siema2025,4,FALSE)</f>
        <v xml:space="preserve"> GO</v>
      </c>
      <c r="D734" s="108" t="str">
        <f>VLOOKUP(Tabela2[[#This Row],[SIEMA]],Siema2025,3,FALSE)</f>
        <v xml:space="preserve">Uruaçu </v>
      </c>
      <c r="E734" s="108" t="s">
        <v>7372</v>
      </c>
      <c r="F734" s="108" t="s">
        <v>9866</v>
      </c>
      <c r="G734" s="108" t="s">
        <v>9867</v>
      </c>
      <c r="H734" s="108" t="s">
        <v>9868</v>
      </c>
      <c r="I734" s="106" t="s">
        <v>7118</v>
      </c>
      <c r="J734" s="107">
        <f>VLOOKUP(Tabela2[[#This Row],[SIEMA]],Siema2025,2,FALSE)</f>
        <v>45949</v>
      </c>
      <c r="K734" s="107" t="str">
        <f>VLOOKUP(Tabela2[[#This Row],[SIEMA]],Siema2025,16,FALSE)</f>
        <v>Domingo</v>
      </c>
      <c r="L734" s="108" t="str">
        <f>IF(Tabela2[[#This Row],[Data]]="","Sem Informação",VLOOKUP(MONTH(Tabela2[[#This Row],[Data]]),'[1]Validação de dados'!$I$1:$J$13,2,0))</f>
        <v>Outubro</v>
      </c>
      <c r="M734" s="106">
        <f>YEAR(Tabela2[[#This Row],[Data]])</f>
        <v>2025</v>
      </c>
      <c r="N734" s="107" t="str">
        <f>VLOOKUP(Tabela2[[#This Row],[SIEMA]],Siema2025,17,FALSE)</f>
        <v>Noturno</v>
      </c>
      <c r="O734" s="107" t="str">
        <f>VLOOKUP(Tabela2[[#This Row],[SIEMA]],Siema2025,5,FALSE)</f>
        <v>Rodovia</v>
      </c>
      <c r="P734" s="106"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34" s="106" t="str">
        <f>VLOOKUP(Tabela2[[#This Row],[SIEMA]],Siema2025,7,FALSE)</f>
        <v/>
      </c>
      <c r="R734" s="106" t="str">
        <f>VLOOKUP(Tabela2[[#This Row],[SIEMA]],Siema2025,10,FALSE)</f>
        <v>Óleo vegetal</v>
      </c>
      <c r="S734" s="109" t="s">
        <v>9835</v>
      </c>
      <c r="T734" s="106" t="str">
        <f>VLOOKUP(Tabela2[[#This Row],[SIEMA]],Siema2025,11,FALSE)</f>
        <v>39340</v>
      </c>
      <c r="U734" s="106" t="str">
        <f>VLOOKUP(Tabela2[[#This Row],[SIEMA]],Siema2025,12,FALSE)</f>
        <v>L</v>
      </c>
      <c r="V734" s="106" t="str">
        <f>IF(Q734="","",IF(ISNUMBER(Q734)=FALSE,"Não se aplica",IFERROR(VLOOKUP(Q734,Produtos!$A$1:$C$2319,3,FALSE),"Não Cadastrado")))</f>
        <v/>
      </c>
      <c r="W734" s="106"/>
      <c r="X734" s="115"/>
      <c r="Y734" s="111" t="str">
        <f>IF(W734="","", IF(W734="NC","", IF(W734="NE","", IF(W734="NA","",IFERROR(VLOOKUP(W734,Produtos!$A$1:$C$2319,2,FALSE),"Não Cadastrado")))))</f>
        <v/>
      </c>
      <c r="Z734" s="106"/>
      <c r="AA734" s="106"/>
      <c r="AB734" s="106" t="str">
        <f>IF(W734="","",IF(ISNUMBER(W734)=FALSE,"Não se aplica",IFERROR(VLOOKUP(W734,Produtos!$A$1:$C$2319,3,FALSE),"Não Cadastrado")))</f>
        <v/>
      </c>
      <c r="AC734" s="106"/>
      <c r="AD734" s="110" t="str">
        <f>IF(Tabela2[[#This Row],[Origem do acidente]] = "Plataforma", "PREENCHER","NA")</f>
        <v>NA</v>
      </c>
      <c r="AE734" s="109" t="str">
        <f>IF(AC734="","", IF(AC734="NC","", IF(AC734="NE","", IF(AC734="NA","",IFERROR(VLOOKUP(AC734,Produtos!$A$1:$C$2319,2,FALSE),"Não Cadastrado")))))</f>
        <v/>
      </c>
      <c r="AF734" s="106"/>
      <c r="AG734" s="106"/>
      <c r="AH734" s="106" t="str">
        <f>IF(AC734="","",IF(ISNUMBER(AC734)=FALSE,"Não se aplica",IFERROR(VLOOKUP(AC734,Produtos!$A$1:$C$2319,3,FALSE),"Não Cadastrado")))</f>
        <v/>
      </c>
      <c r="AI734" s="106"/>
      <c r="AJ734" s="106"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34" s="109" t="s">
        <v>7356</v>
      </c>
      <c r="AL734" s="109" t="s">
        <v>7343</v>
      </c>
      <c r="AM734" s="109" t="s">
        <v>7175</v>
      </c>
      <c r="AN734" s="110" t="str">
        <f>VLOOKUP(Tabela2[[#This Row],[SIEMA]],Siema2025,51,FALSE)</f>
        <v>X</v>
      </c>
      <c r="AO734" s="110" t="str">
        <f>VLOOKUP(Tabela2[[#This Row],[SIEMA]],Siema2025,53,FALSE)</f>
        <v/>
      </c>
      <c r="AP734" s="110" t="str">
        <f>VLOOKUP(Tabela2[[#This Row],[SIEMA]],Siema2025,55,FALSE)</f>
        <v/>
      </c>
      <c r="AQ734" s="110" t="str">
        <f>VLOOKUP(Tabela2[[#This Row],[SIEMA]],Siema2025,57,FALSE)</f>
        <v>X</v>
      </c>
      <c r="AR734" s="110" t="str">
        <f>VLOOKUP(Tabela2[[#This Row],[SIEMA]],Siema2025,59,FALSE)</f>
        <v/>
      </c>
      <c r="AS734" s="110" t="str">
        <f>VLOOKUP(Tabela2[[#This Row],[SIEMA]],Siema2025,61,FALSE)</f>
        <v/>
      </c>
      <c r="AT734" s="110" t="str">
        <f>VLOOKUP(Tabela2[[#This Row],[SIEMA]],Siema2025,63,FALSE)</f>
        <v/>
      </c>
      <c r="AU734" s="110" t="str">
        <f>VLOOKUP(Tabela2[[#This Row],[SIEMA]],Siema2025,65,FALSE)</f>
        <v>X</v>
      </c>
      <c r="AV734" s="110" t="str">
        <f>VLOOKUP(Tabela2[[#This Row],[SIEMA]],Siema2025,67,FALSE)</f>
        <v/>
      </c>
      <c r="AW734" s="110" t="str">
        <f>VLOOKUP(Tabela2[[#This Row],[SIEMA]],Siema2025,69,FALSE)</f>
        <v/>
      </c>
      <c r="AX734" s="110" t="str">
        <f>VLOOKUP(Tabela2[[#This Row],[SIEMA]],Siema2025,71,FALSE)</f>
        <v>X</v>
      </c>
      <c r="AY734" s="110" t="str">
        <f>VLOOKUP(Tabela2[[#This Row],[SIEMA]],Siema2025,73,FALSE)</f>
        <v/>
      </c>
      <c r="AZ734" s="110" t="str">
        <f>VLOOKUP(Tabela2[[#This Row],[SIEMA]],Siema2025,75,FALSE)</f>
        <v/>
      </c>
      <c r="BA734" s="110" t="str">
        <f>VLOOKUP(Tabela2[[#This Row],[SIEMA]],Siema2025,77,FALSE)</f>
        <v/>
      </c>
      <c r="BB734" s="110" t="str">
        <f>VLOOKUP(Tabela2[[#This Row],[SIEMA]],Siema2025,79,FALSE)</f>
        <v/>
      </c>
      <c r="BC734" s="110" t="str">
        <f>IF(Tabela2[[#This Row],[Outro(s) ]] = "X", "PREENCHER","NA")</f>
        <v>NA</v>
      </c>
      <c r="BD734" s="110" t="str">
        <f>VLOOKUP(Tabela2[[#This Row],[SIEMA]],Siema2025,82,FALSE)</f>
        <v/>
      </c>
      <c r="BE734" s="110" t="str">
        <f>VLOOKUP(Tabela2[[#This Row],[SIEMA]],Siema2025,81,FALSE)</f>
        <v/>
      </c>
      <c r="BF734" s="112" t="str">
        <f>VLOOKUP(Tabela2[[#This Row],[SIEMA]],Siema2025,28,FALSE)</f>
        <v>Real Prime Distribuidora LTDA</v>
      </c>
      <c r="BG734" s="112"/>
      <c r="BH734" s="113" t="str">
        <f>VLOOKUP(Tabela2[[#This Row],[SIEMA]],Siema2025,29,FALSE)</f>
        <v>49292784000168</v>
      </c>
      <c r="BI734" s="114" t="str">
        <f>VLOOKUP(Tabela2[[#This Row],[SIEMA]],Siema2025,107,FALSE)</f>
        <v>Não</v>
      </c>
      <c r="BJ734" s="109" t="s">
        <v>7097</v>
      </c>
      <c r="BK734" s="106" t="s">
        <v>2696</v>
      </c>
      <c r="BL734" s="143">
        <v>45960</v>
      </c>
      <c r="BM734" s="110">
        <f ca="1">IF(Tabela2[[#This Row],[Data de atendimento do Ibama (considerar o primeiro documento/ação)]]="",_xlfn.DAYS(TODAY(),J734),_xlfn.DAYS(Tabela2[[#This Row],[Data de atendimento do Ibama (considerar o primeiro documento/ação)]],J734))</f>
        <v>11</v>
      </c>
      <c r="BN734" s="110" t="str">
        <f>IF(Tabela2[[#This Row],[Atendido pelo Ibama ("Não" ou "Sim")]]="Não","Preencher", IF(Tabela2[[#This Row],[Atendido pelo Ibama ("Não" ou "Sim")]]="Sim","NA",""))</f>
        <v>NA</v>
      </c>
      <c r="BO734" s="116" t="s">
        <v>7123</v>
      </c>
      <c r="BP734" s="110" t="s">
        <v>9837</v>
      </c>
      <c r="BQ734" s="108" t="s">
        <v>7062</v>
      </c>
      <c r="BR734" s="110" t="s">
        <v>2696</v>
      </c>
      <c r="BS734" s="110" t="s">
        <v>123</v>
      </c>
      <c r="BT734" s="110" t="s">
        <v>7099</v>
      </c>
      <c r="BU734" s="110" t="s">
        <v>123</v>
      </c>
      <c r="BV734" s="110" t="str">
        <f>IF(Tabela2[[#This Row],[Houve avaliação das informações pós-acidente solicitadas/enviadas?]] = "Sim", "PREENCHER","NA")</f>
        <v>NA</v>
      </c>
      <c r="BW734" s="110" t="str">
        <f>IF(Tabela2[[#This Row],[O Ibama aguarda resposta da empresa/OEMA, etc?]] = "Sim", "PREENCHER","NA")</f>
        <v>NA</v>
      </c>
      <c r="BX734" s="108"/>
      <c r="BY734" s="108"/>
      <c r="BZ734" s="106" t="str">
        <f>IF(Tabela2[[#This Row],[Data do documento de encerramento]]="NA","NA",IF(Tabela2[[#This Row],[Data do documento de encerramento]]="","Pendente de conclusão/ encerramento",_xlfn.DAYS(Tabela2[[#This Row],[Data do documento de encerramento]],J734)))</f>
        <v>Pendente de conclusão/ encerramento</v>
      </c>
      <c r="CA734" s="109" t="s">
        <v>9838</v>
      </c>
      <c r="CB734" s="109"/>
      <c r="CC734" s="109"/>
      <c r="CD734" s="109"/>
      <c r="CE734" s="109"/>
      <c r="CF734" s="109"/>
    </row>
    <row r="735" spans="1:84" ht="106.5" hidden="1">
      <c r="A735" s="172">
        <v>2025102854020</v>
      </c>
      <c r="B735" s="173" t="s">
        <v>9869</v>
      </c>
      <c r="C735" s="110" t="str">
        <f>VLOOKUP(Tabela2[[#This Row],[SIEMA]],Siema2025,4,FALSE)</f>
        <v xml:space="preserve"> MG</v>
      </c>
      <c r="D735" s="108" t="str">
        <f>VLOOKUP(Tabela2[[#This Row],[SIEMA]],Siema2025,3,FALSE)</f>
        <v xml:space="preserve">Ibiá </v>
      </c>
      <c r="E735" s="108" t="str">
        <f>VLOOKUP(Tabela2[[#This Row],[SIEMA]],Siema2025,20,FALSE)</f>
        <v>EPK e ECH (Estevão Lobo %u2013 Coronel Adolpho) km 814</v>
      </c>
      <c r="F735" s="108" t="s">
        <v>9870</v>
      </c>
      <c r="G735" s="108" t="s">
        <v>9871</v>
      </c>
      <c r="H735" s="108" t="s">
        <v>9872</v>
      </c>
      <c r="I735" s="106" t="s">
        <v>7118</v>
      </c>
      <c r="J735" s="107">
        <f>VLOOKUP(Tabela2[[#This Row],[SIEMA]],Siema2025,2,FALSE)</f>
        <v>45949</v>
      </c>
      <c r="K735" s="107" t="str">
        <f>VLOOKUP(Tabela2[[#This Row],[SIEMA]],Siema2025,16,FALSE)</f>
        <v>Domingo</v>
      </c>
      <c r="L735" s="108" t="str">
        <f>IF(Tabela2[[#This Row],[Data]]="","Sem Informação",VLOOKUP(MONTH(Tabela2[[#This Row],[Data]]),'[1]Validação de dados'!$I$1:$J$13,2,0))</f>
        <v>Outubro</v>
      </c>
      <c r="M735" s="106">
        <f>YEAR(Tabela2[[#This Row],[Data]])</f>
        <v>2025</v>
      </c>
      <c r="N735" s="107" t="str">
        <f>VLOOKUP(Tabela2[[#This Row],[SIEMA]],Siema2025,17,FALSE)</f>
        <v>Matutino</v>
      </c>
      <c r="O735" s="107" t="str">
        <f>VLOOKUP(Tabela2[[#This Row],[SIEMA]],Siema2025,5,FALSE)</f>
        <v>Ferrovia</v>
      </c>
      <c r="P735" s="106" t="str">
        <f>VLOOKUP(Tabela2[[#This Row],[SIEMA]],Siema2025,21,FALSE)</f>
        <v/>
      </c>
      <c r="Q735" s="106">
        <v>1202</v>
      </c>
      <c r="R735" s="106" t="s">
        <v>7119</v>
      </c>
      <c r="S735" s="109" t="s">
        <v>3060</v>
      </c>
      <c r="T735" s="106">
        <v>100</v>
      </c>
      <c r="U735" s="106" t="s">
        <v>648</v>
      </c>
      <c r="V735" s="106">
        <f>IF(Q735="","",IF(ISNUMBER(Q735)=FALSE,"Não se aplica",IFERROR(VLOOKUP(Q735,Produtos!$A$1:$C$2319,3,FALSE),"Não Cadastrado")))</f>
        <v>3</v>
      </c>
      <c r="W735" s="106" t="str">
        <f>VLOOKUP(Tabela2[[#This Row],[SIEMA]],Siema2025,10,FALSE)</f>
        <v/>
      </c>
      <c r="X735" s="115"/>
      <c r="Y735" s="111" t="str">
        <f>IF(W735="","", IF(W735="NC","", IF(W735="NE","", IF(W735="NA","",IFERROR(VLOOKUP(W735,Produtos!$A$1:$C$2319,2,FALSE),"Não Cadastrado")))))</f>
        <v/>
      </c>
      <c r="Z735" s="106" t="str">
        <f>VLOOKUP(Tabela2[[#This Row],[SIEMA]],Siema2025,11,FALSE)</f>
        <v xml:space="preserve"> </v>
      </c>
      <c r="AA735" s="106" t="str">
        <f>VLOOKUP(Tabela2[[#This Row],[SIEMA]],Siema2025,12,FALSE)</f>
        <v xml:space="preserve"> </v>
      </c>
      <c r="AB735" s="106" t="str">
        <f>IF(W735="","",IF(ISNUMBER(W735)=FALSE,"Não se aplica",IFERROR(VLOOKUP(W735,Produtos!$A$1:$C$2319,3,FALSE),"Não Cadastrado")))</f>
        <v/>
      </c>
      <c r="AC735" s="106"/>
      <c r="AD735" s="110"/>
      <c r="AE735" s="109" t="str">
        <f>IF(AC735="","", IF(AC735="NC","", IF(AC735="NE","", IF(AC735="NA","",IFERROR(VLOOKUP(AC735,Produtos!$A$1:$C$2319,2,FALSE),"Não Cadastrado")))))</f>
        <v/>
      </c>
      <c r="AF735" s="106"/>
      <c r="AG735" s="106"/>
      <c r="AH735" s="106" t="str">
        <f>IF(AC735="","",IF(ISNUMBER(AC735)=FALSE,"Não se aplica",IFERROR(VLOOKUP(AC735,Produtos!$A$1:$C$2319,3,FALSE),"Não Cadastrado")))</f>
        <v/>
      </c>
      <c r="AI735" s="106"/>
      <c r="AJ735" s="106" t="str">
        <f>VLOOKUP(Tabela2[[#This Row],[SIEMA]],Siema2025,26,FALSE)</f>
        <v>abalroou uma carreta que atravessou a PN durante a circulação do trem</v>
      </c>
      <c r="AK735" s="109" t="s">
        <v>8078</v>
      </c>
      <c r="AL735" s="109"/>
      <c r="AM735" s="109"/>
      <c r="AN735" s="110" t="str">
        <f>VLOOKUP(Tabela2[[#This Row],[SIEMA]],Siema2025,51,FALSE)</f>
        <v/>
      </c>
      <c r="AO735" s="110" t="str">
        <f>VLOOKUP(Tabela2[[#This Row],[SIEMA]],Siema2025,53,FALSE)</f>
        <v/>
      </c>
      <c r="AP735" s="110" t="str">
        <f>VLOOKUP(Tabela2[[#This Row],[SIEMA]],Siema2025,55,FALSE)</f>
        <v/>
      </c>
      <c r="AQ735" s="110" t="str">
        <f>VLOOKUP(Tabela2[[#This Row],[SIEMA]],Siema2025,57,FALSE)</f>
        <v/>
      </c>
      <c r="AR735" s="110" t="str">
        <f>VLOOKUP(Tabela2[[#This Row],[SIEMA]],Siema2025,59,FALSE)</f>
        <v/>
      </c>
      <c r="AS735" s="110" t="str">
        <f>VLOOKUP(Tabela2[[#This Row],[SIEMA]],Siema2025,61,FALSE)</f>
        <v/>
      </c>
      <c r="AT735" s="110" t="str">
        <f>VLOOKUP(Tabela2[[#This Row],[SIEMA]],Siema2025,63,FALSE)</f>
        <v/>
      </c>
      <c r="AU735" s="110" t="str">
        <f>VLOOKUP(Tabela2[[#This Row],[SIEMA]],Siema2025,65,FALSE)</f>
        <v>X</v>
      </c>
      <c r="AV735" s="110" t="str">
        <f>VLOOKUP(Tabela2[[#This Row],[SIEMA]],Siema2025,67,FALSE)</f>
        <v/>
      </c>
      <c r="AW735" s="110" t="str">
        <f>VLOOKUP(Tabela2[[#This Row],[SIEMA]],Siema2025,69,FALSE)</f>
        <v/>
      </c>
      <c r="AX735" s="110" t="str">
        <f>VLOOKUP(Tabela2[[#This Row],[SIEMA]],Siema2025,71,FALSE)</f>
        <v/>
      </c>
      <c r="AY735" s="110" t="str">
        <f>VLOOKUP(Tabela2[[#This Row],[SIEMA]],Siema2025,73,FALSE)</f>
        <v/>
      </c>
      <c r="AZ735" s="110" t="str">
        <f>VLOOKUP(Tabela2[[#This Row],[SIEMA]],Siema2025,75,FALSE)</f>
        <v/>
      </c>
      <c r="BA735" s="110" t="str">
        <f>VLOOKUP(Tabela2[[#This Row],[SIEMA]],Siema2025,77,FALSE)</f>
        <v/>
      </c>
      <c r="BB735" s="110" t="str">
        <f>VLOOKUP(Tabela2[[#This Row],[SIEMA]],Siema2025,79,FALSE)</f>
        <v/>
      </c>
      <c r="BC735" s="110" t="str">
        <f>IF(Tabela2[[#This Row],[Outro(s) ]] = "X", "PREENCHER","NA")</f>
        <v>NA</v>
      </c>
      <c r="BD735" s="110" t="str">
        <f>VLOOKUP(Tabela2[[#This Row],[SIEMA]],Siema2025,82,FALSE)</f>
        <v/>
      </c>
      <c r="BE735" s="110" t="str">
        <f>VLOOKUP(Tabela2[[#This Row],[SIEMA]],Siema2025,81,FALSE)</f>
        <v/>
      </c>
      <c r="BF735" s="112" t="s">
        <v>7169</v>
      </c>
      <c r="BG735" s="112" t="s">
        <v>7170</v>
      </c>
      <c r="BH735" s="113" t="str">
        <f>VLOOKUP(Tabela2[[#This Row],[SIEMA]],Siema2025,29,FALSE)</f>
        <v/>
      </c>
      <c r="BI735" s="114" t="str">
        <f>VLOOKUP(Tabela2[[#This Row],[SIEMA]],Siema2025,107,FALSE)</f>
        <v>Não</v>
      </c>
      <c r="BJ735" s="109" t="s">
        <v>7097</v>
      </c>
      <c r="BK735" s="106" t="s">
        <v>2696</v>
      </c>
      <c r="BL735" s="143">
        <v>45960</v>
      </c>
      <c r="BM735" s="110">
        <f ca="1">IF(Tabela2[[#This Row],[Data de atendimento do Ibama (considerar o primeiro documento/ação)]]="",_xlfn.DAYS(TODAY(),J735),_xlfn.DAYS(Tabela2[[#This Row],[Data de atendimento do Ibama (considerar o primeiro documento/ação)]],J735))</f>
        <v>11</v>
      </c>
      <c r="BN735" s="110" t="str">
        <f>IF(Tabela2[[#This Row],[Atendido pelo Ibama ("Não" ou "Sim")]]="Não","Preencher", IF(Tabela2[[#This Row],[Atendido pelo Ibama ("Não" ou "Sim")]]="Sim","NA",""))</f>
        <v>NA</v>
      </c>
      <c r="BO735" s="116" t="s">
        <v>7098</v>
      </c>
      <c r="BP735" s="110" t="str">
        <f>IF(Tabela2[[#This Row],[Forma de atendimento (primeiro documento/ação)]]= "Outros (especificar)", "PREENCHER","NA")</f>
        <v>NA</v>
      </c>
      <c r="BQ735" s="108" t="s">
        <v>123</v>
      </c>
      <c r="BR735" s="110" t="str">
        <f>IF(Tabela2[[#This Row],[Equipe do Ibama foi a campo? Houve sobrevoo do Poseidon?]] = "Sim", "PREENCHER","NA")</f>
        <v>NA</v>
      </c>
      <c r="BS735" s="110" t="str">
        <f>IF(Tabela2[[#This Row],[Se sim, foi emitida Ordem de Emergência? (informações vinculada à coluna CK)]] = "Sim", "PREENCHER","NA")</f>
        <v>NA</v>
      </c>
      <c r="BT735" s="110" t="s">
        <v>7099</v>
      </c>
      <c r="BU735" s="110" t="s">
        <v>2696</v>
      </c>
      <c r="BV735" s="110" t="s">
        <v>123</v>
      </c>
      <c r="BW735" s="110" t="s">
        <v>123</v>
      </c>
      <c r="BX735" s="108" t="s">
        <v>7119</v>
      </c>
      <c r="BY735" s="108"/>
      <c r="BZ735" s="106" t="str">
        <f>IF(Tabela2[[#This Row],[Data do documento de encerramento]]="NA","NA",IF(Tabela2[[#This Row],[Data do documento de encerramento]]="","Pendente de conclusão/ encerramento",_xlfn.DAYS(Tabela2[[#This Row],[Data do documento de encerramento]],J735)))</f>
        <v>Pendente de conclusão/ encerramento</v>
      </c>
      <c r="CA735" s="109" t="s">
        <v>9873</v>
      </c>
      <c r="CB735" s="109"/>
      <c r="CC735" s="109"/>
      <c r="CD735" s="109"/>
      <c r="CE735" s="109"/>
      <c r="CF735" s="109"/>
    </row>
    <row r="736" spans="1:84" ht="60.75" hidden="1">
      <c r="A736" s="172">
        <v>2025102346843</v>
      </c>
      <c r="B736" s="173" t="s">
        <v>9874</v>
      </c>
      <c r="C736" s="110" t="str">
        <f>VLOOKUP(Tabela2[[#This Row],[SIEMA]],Siema2025,4,FALSE)</f>
        <v xml:space="preserve"> SE</v>
      </c>
      <c r="D736" s="108" t="str">
        <f>VLOOKUP(Tabela2[[#This Row],[SIEMA]],Siema2025,3,FALSE)</f>
        <v xml:space="preserve">Carmópolis </v>
      </c>
      <c r="E736" s="108" t="str">
        <f>VLOOKUP(Tabela2[[#This Row],[SIEMA]],Siema2025,20,FALSE)</f>
        <v>Satélite de Injeção SAT.CP-0003, Carmópolis-SE.</v>
      </c>
      <c r="F736" s="108"/>
      <c r="G736" s="108" t="s">
        <v>9875</v>
      </c>
      <c r="H736" s="108" t="s">
        <v>9876</v>
      </c>
      <c r="I736" s="106" t="str">
        <f>VLOOKUP(Tabela2[[#This Row],[SIEMA]],Siema2025,19,FALSE)</f>
        <v/>
      </c>
      <c r="J736" s="107">
        <f>VLOOKUP(Tabela2[[#This Row],[SIEMA]],Siema2025,2,FALSE)</f>
        <v>45950</v>
      </c>
      <c r="K736" s="107" t="str">
        <f>VLOOKUP(Tabela2[[#This Row],[SIEMA]],Siema2025,16,FALSE)</f>
        <v>Segunda</v>
      </c>
      <c r="L736" s="108" t="str">
        <f>IF(Tabela2[[#This Row],[Data]]="","Sem Informação",VLOOKUP(MONTH(Tabela2[[#This Row],[Data]]),'[1]Validação de dados'!$I$1:$J$13,2,0))</f>
        <v>Outubro</v>
      </c>
      <c r="M736" s="106">
        <f>YEAR(Tabela2[[#This Row],[Data]])</f>
        <v>2025</v>
      </c>
      <c r="N736" s="107" t="str">
        <f>VLOOKUP(Tabela2[[#This Row],[SIEMA]],Siema2025,17,FALSE)</f>
        <v>Noturno</v>
      </c>
      <c r="O736" s="107" t="str">
        <f>VLOOKUP(Tabela2[[#This Row],[SIEMA]],Siema2025,5,FALSE)</f>
        <v>Outro(s); Indústria</v>
      </c>
      <c r="P736" s="106" t="str">
        <f>VLOOKUP(Tabela2[[#This Row],[SIEMA]],Siema2025,21,FALSE)</f>
        <v>Poço terrestre. Campo Carmópolis.
Descarga significante de água de injeção
Perda de contenção primária significante de água de injeção</v>
      </c>
      <c r="Q736" s="106" t="str">
        <f>VLOOKUP(Tabela2[[#This Row],[SIEMA]],Siema2025,7,FALSE)</f>
        <v/>
      </c>
      <c r="R736" s="106" t="str">
        <f>VLOOKUP(Tabela2[[#This Row],[SIEMA]],Siema2025,10,FALSE)</f>
        <v>Água de injeção</v>
      </c>
      <c r="S736" s="109" t="str">
        <f>IF(Q736="","", IF(Q736="NC","", IF(Q736="NE","", IF(Q736="NA","",IFERROR(VLOOKUP(Q736,[1]Produtos!$A$1:$C$2319,2,FALSE),"Não Cadastrado")))))</f>
        <v/>
      </c>
      <c r="T736" s="106" t="str">
        <f>VLOOKUP(Tabela2[[#This Row],[SIEMA]],Siema2025,11,FALSE)</f>
        <v>4.5</v>
      </c>
      <c r="U736" s="106" t="str">
        <f>VLOOKUP(Tabela2[[#This Row],[SIEMA]],Siema2025,12,FALSE)</f>
        <v>M3</v>
      </c>
      <c r="V736" s="106" t="str">
        <f>IF(Q736="","",IF(ISNUMBER(Q736)=FALSE,"Não se aplica",IFERROR(VLOOKUP(Q736,Produtos!$A$1:$C$2319,3,FALSE),"Não Cadastrado")))</f>
        <v/>
      </c>
      <c r="W736" s="106"/>
      <c r="X736" s="115" t="str">
        <f>IF(Tabela2[[#This Row],[Origem do acidente]] = "Plataforma", "PREENCHER","NA")</f>
        <v>NA</v>
      </c>
      <c r="Y736" s="111" t="str">
        <f>IF(W736="","", IF(W736="NC","", IF(W736="NE","", IF(W736="NA","",IFERROR(VLOOKUP(W736,Produtos!$A$1:$C$2319,2,FALSE),"Não Cadastrado")))))</f>
        <v/>
      </c>
      <c r="Z736" s="106"/>
      <c r="AA736" s="106" t="str">
        <f>VLOOKUP(Tabela2[[#This Row],[SIEMA]],Siema2025,12,FALSE)</f>
        <v>M3</v>
      </c>
      <c r="AB736" s="106" t="str">
        <f>IF(W736="","",IF(ISNUMBER(W736)=FALSE,"Não se aplica",IFERROR(VLOOKUP(W736,Produtos!$A$1:$C$2319,3,FALSE),"Não Cadastrado")))</f>
        <v/>
      </c>
      <c r="AC736" s="106"/>
      <c r="AD736" s="110" t="str">
        <f>IF(Tabela2[[#This Row],[Origem do acidente]] = "Plataforma", "PREENCHER","NA")</f>
        <v>NA</v>
      </c>
      <c r="AE736" s="109" t="str">
        <f>IF(AC736="","", IF(AC736="NC","", IF(AC736="NE","", IF(AC736="NA","",IFERROR(VLOOKUP(AC736,Produtos!$A$1:$C$2319,2,FALSE),"Não Cadastrado")))))</f>
        <v/>
      </c>
      <c r="AF736" s="106"/>
      <c r="AG736" s="106"/>
      <c r="AH736" s="106" t="str">
        <f>IF(AC736="","",IF(ISNUMBER(AC736)=FALSE,"Não se aplica",IFERROR(VLOOKUP(AC736,Produtos!$A$1:$C$2319,3,FALSE),"Não Cadastrado")))</f>
        <v/>
      </c>
      <c r="AI736" s="106"/>
      <c r="AJ736" s="106" t="str">
        <f>VLOOKUP(Tabela2[[#This Row],[SIEMA]],Siema2025,26,FALSE)</f>
        <v>Falha em conexão.</v>
      </c>
      <c r="AK736" s="109" t="s">
        <v>7110</v>
      </c>
      <c r="AL736" s="109"/>
      <c r="AM736" s="109"/>
      <c r="AN736" s="110" t="str">
        <f>VLOOKUP(Tabela2[[#This Row],[SIEMA]],Siema2025,51,FALSE)</f>
        <v/>
      </c>
      <c r="AO736" s="110" t="str">
        <f>VLOOKUP(Tabela2[[#This Row],[SIEMA]],Siema2025,53,FALSE)</f>
        <v/>
      </c>
      <c r="AP736" s="110" t="str">
        <f>VLOOKUP(Tabela2[[#This Row],[SIEMA]],Siema2025,55,FALSE)</f>
        <v/>
      </c>
      <c r="AQ736" s="110" t="str">
        <f>VLOOKUP(Tabela2[[#This Row],[SIEMA]],Siema2025,57,FALSE)</f>
        <v/>
      </c>
      <c r="AR736" s="110" t="str">
        <f>VLOOKUP(Tabela2[[#This Row],[SIEMA]],Siema2025,59,FALSE)</f>
        <v/>
      </c>
      <c r="AS736" s="110" t="str">
        <f>VLOOKUP(Tabela2[[#This Row],[SIEMA]],Siema2025,61,FALSE)</f>
        <v/>
      </c>
      <c r="AT736" s="110" t="str">
        <f>VLOOKUP(Tabela2[[#This Row],[SIEMA]],Siema2025,63,FALSE)</f>
        <v/>
      </c>
      <c r="AU736" s="110" t="str">
        <f>VLOOKUP(Tabela2[[#This Row],[SIEMA]],Siema2025,65,FALSE)</f>
        <v/>
      </c>
      <c r="AV736" s="110" t="str">
        <f>VLOOKUP(Tabela2[[#This Row],[SIEMA]],Siema2025,67,FALSE)</f>
        <v/>
      </c>
      <c r="AW736" s="110" t="str">
        <f>VLOOKUP(Tabela2[[#This Row],[SIEMA]],Siema2025,69,FALSE)</f>
        <v/>
      </c>
      <c r="AX736" s="110" t="str">
        <f>VLOOKUP(Tabela2[[#This Row],[SIEMA]],Siema2025,71,FALSE)</f>
        <v/>
      </c>
      <c r="AY736" s="110" t="str">
        <f>VLOOKUP(Tabela2[[#This Row],[SIEMA]],Siema2025,73,FALSE)</f>
        <v/>
      </c>
      <c r="AZ736" s="110" t="str">
        <f>VLOOKUP(Tabela2[[#This Row],[SIEMA]],Siema2025,75,FALSE)</f>
        <v/>
      </c>
      <c r="BA736" s="110" t="str">
        <f>VLOOKUP(Tabela2[[#This Row],[SIEMA]],Siema2025,77,FALSE)</f>
        <v/>
      </c>
      <c r="BB736" s="110" t="str">
        <f>VLOOKUP(Tabela2[[#This Row],[SIEMA]],Siema2025,79,FALSE)</f>
        <v/>
      </c>
      <c r="BC736" s="110" t="str">
        <f>IF(Tabela2[[#This Row],[Outro(s) ]] = "X", "PREENCHER","NA")</f>
        <v>NA</v>
      </c>
      <c r="BD736" s="110" t="str">
        <f>VLOOKUP(Tabela2[[#This Row],[SIEMA]],Siema2025,82,FALSE)</f>
        <v>X</v>
      </c>
      <c r="BE736" s="110" t="str">
        <f>VLOOKUP(Tabela2[[#This Row],[SIEMA]],Siema2025,81,FALSE)</f>
        <v/>
      </c>
      <c r="BF736" s="112" t="str">
        <f>VLOOKUP(Tabela2[[#This Row],[SIEMA]],Siema2025,28,FALSE)</f>
        <v>CARMO ENERGY S.A.</v>
      </c>
      <c r="BG736" s="112"/>
      <c r="BH736" s="113" t="str">
        <f>VLOOKUP(Tabela2[[#This Row],[SIEMA]],Siema2025,29,FALSE)</f>
        <v>41955491000101</v>
      </c>
      <c r="BI736" s="114" t="str">
        <f>VLOOKUP(Tabela2[[#This Row],[SIEMA]],Siema2025,107,FALSE)</f>
        <v>Não</v>
      </c>
      <c r="BJ736" s="109" t="s">
        <v>7111</v>
      </c>
      <c r="BK736" s="106" t="s">
        <v>2696</v>
      </c>
      <c r="BL736" s="1">
        <v>45961</v>
      </c>
      <c r="BM736" s="110">
        <f ca="1">IF(Tabela2[[#This Row],[Data de atendimento do Ibama (considerar o primeiro documento/ação)]]="",_xlfn.DAYS(TODAY(),J736),_xlfn.DAYS(Tabela2[[#This Row],[Data de atendimento do Ibama (considerar o primeiro documento/ação)]],J736))</f>
        <v>11</v>
      </c>
      <c r="BN736" s="110" t="str">
        <f>IF(Tabela2[[#This Row],[Atendido pelo Ibama ("Não" ou "Sim")]]="Não","Preencher", IF(Tabela2[[#This Row],[Atendido pelo Ibama ("Não" ou "Sim")]]="Sim","NA",""))</f>
        <v>NA</v>
      </c>
      <c r="BO736" s="116" t="s">
        <v>7098</v>
      </c>
      <c r="BP736" s="110" t="str">
        <f>IF(Tabela2[[#This Row],[Forma de atendimento (primeiro documento/ação)]]= "Outros (especificar)", "PREENCHER","NA")</f>
        <v>NA</v>
      </c>
      <c r="BQ736" s="108" t="s">
        <v>123</v>
      </c>
      <c r="BR736" s="110" t="str">
        <f>IF(Tabela2[[#This Row],[Equipe do Ibama foi a campo? Houve sobrevoo do Poseidon?]] = "Sim", "PREENCHER","NA")</f>
        <v>NA</v>
      </c>
      <c r="BS736" s="110" t="str">
        <f>IF(Tabela2[[#This Row],[Se sim, foi emitida Ordem de Emergência? (informações vinculada à coluna CK)]] = "Sim", "PREENCHER","NA")</f>
        <v>NA</v>
      </c>
      <c r="BT736" s="110" t="s">
        <v>7112</v>
      </c>
      <c r="BU736" s="110" t="s">
        <v>123</v>
      </c>
      <c r="BV736" s="110" t="s">
        <v>2696</v>
      </c>
      <c r="BW736" s="110" t="s">
        <v>123</v>
      </c>
      <c r="BX736" s="108"/>
      <c r="BY736" s="108"/>
      <c r="BZ736" s="106" t="str">
        <f>IF(Tabela2[[#This Row],[Data do documento de encerramento]]="NA","NA",IF(Tabela2[[#This Row],[Data do documento de encerramento]]="","Pendente de conclusão/ encerramento",_xlfn.DAYS(Tabela2[[#This Row],[Data do documento de encerramento]],J736)))</f>
        <v>Pendente de conclusão/ encerramento</v>
      </c>
      <c r="CA736" s="109"/>
      <c r="CB736" s="109"/>
      <c r="CC736" s="117"/>
      <c r="CD736" s="109"/>
      <c r="CE736" s="109"/>
      <c r="CF736" s="109"/>
    </row>
    <row r="737" spans="1:84" ht="30.75" hidden="1">
      <c r="A737" s="231">
        <v>202511150432</v>
      </c>
      <c r="B737" s="173" t="s">
        <v>9877</v>
      </c>
      <c r="C737" s="110" t="str">
        <f>VLOOKUP(Tabela2[[#This Row],[SIEMA]],Siema2025,4,FALSE)</f>
        <v xml:space="preserve"> SP</v>
      </c>
      <c r="D737" s="108" t="str">
        <f>VLOOKUP(Tabela2[[#This Row],[SIEMA]],Siema2025,3,FALSE)</f>
        <v xml:space="preserve">São Paulo </v>
      </c>
      <c r="E737" s="108" t="str">
        <f>VLOOKUP(Tabela2[[#This Row],[SIEMA]],Siema2025,20,FALSE)</f>
        <v>Coordenadas aproximadas</v>
      </c>
      <c r="F737" s="108" t="s">
        <v>9878</v>
      </c>
      <c r="G737" s="108" t="s">
        <v>9879</v>
      </c>
      <c r="H737" s="108" t="s">
        <v>9880</v>
      </c>
      <c r="I737" s="106" t="s">
        <v>7118</v>
      </c>
      <c r="J737" s="107">
        <f>VLOOKUP(Tabela2[[#This Row],[SIEMA]],Siema2025,2,FALSE)</f>
        <v>45951</v>
      </c>
      <c r="K737" s="107" t="str">
        <f>VLOOKUP(Tabela2[[#This Row],[SIEMA]],Siema2025,16,FALSE)</f>
        <v>Terça</v>
      </c>
      <c r="L737" s="108" t="str">
        <f>IF(Tabela2[[#This Row],[Data]]="","Sem Informação",VLOOKUP(MONTH(Tabela2[[#This Row],[Data]]),'[1]Validação de dados'!$I$1:$J$13,2,0))</f>
        <v>Outubro</v>
      </c>
      <c r="M737" s="106">
        <f>YEAR(Tabela2[[#This Row],[Data]])</f>
        <v>2025</v>
      </c>
      <c r="N737" s="107" t="str">
        <f>VLOOKUP(Tabela2[[#This Row],[SIEMA]],Siema2025,17,FALSE)</f>
        <v>Noturno</v>
      </c>
      <c r="O737" s="107" t="str">
        <f>VLOOKUP(Tabela2[[#This Row],[SIEMA]],Siema2025,5,FALSE)</f>
        <v>Ferrovia</v>
      </c>
      <c r="P737" s="106"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37" s="106" t="s">
        <v>7119</v>
      </c>
      <c r="R737" s="106" t="s">
        <v>7119</v>
      </c>
      <c r="S737" s="109" t="s">
        <v>7119</v>
      </c>
      <c r="T737" s="106" t="str">
        <f>VLOOKUP(Tabela2[[#This Row],[SIEMA]],Siema2025,11,FALSE)</f>
        <v/>
      </c>
      <c r="U737" s="106" t="str">
        <f>VLOOKUP(Tabela2[[#This Row],[SIEMA]],Siema2025,12,FALSE)</f>
        <v/>
      </c>
      <c r="V737" s="106" t="s">
        <v>7119</v>
      </c>
      <c r="W737" s="106"/>
      <c r="X737" s="115"/>
      <c r="Y737" s="111" t="str">
        <f>IF(W737="","", IF(W737="NC","", IF(W737="NE","", IF(W737="NA","",IFERROR(VLOOKUP(W737,Produtos!$A$1:$C$2319,2,FALSE),"Não Cadastrado")))))</f>
        <v/>
      </c>
      <c r="Z737" s="106" t="str">
        <f>VLOOKUP(Tabela2[[#This Row],[SIEMA]],Siema2025,11,FALSE)</f>
        <v/>
      </c>
      <c r="AA737" s="106" t="str">
        <f>VLOOKUP(Tabela2[[#This Row],[SIEMA]],Siema2025,12,FALSE)</f>
        <v/>
      </c>
      <c r="AB737" s="106" t="str">
        <f>IF(W737="","",IF(ISNUMBER(W737)=FALSE,"Não se aplica",IFERROR(VLOOKUP(W737,Produtos!$A$1:$C$2319,3,FALSE),"Não Cadastrado")))</f>
        <v/>
      </c>
      <c r="AC737" s="106"/>
      <c r="AD737" s="110"/>
      <c r="AE737" s="109" t="str">
        <f>IF(AC737="","", IF(AC737="NC","", IF(AC737="NE","", IF(AC737="NA","",IFERROR(VLOOKUP(AC737,Produtos!$A$1:$C$2319,2,FALSE),"Não Cadastrado")))))</f>
        <v/>
      </c>
      <c r="AF737" s="106"/>
      <c r="AG737" s="106"/>
      <c r="AH737" s="106" t="str">
        <f>IF(AC737="","",IF(ISNUMBER(AC737)=FALSE,"Não se aplica",IFERROR(VLOOKUP(AC737,Produtos!$A$1:$C$2319,3,FALSE),"Não Cadastrado")))</f>
        <v/>
      </c>
      <c r="AI737" s="106"/>
      <c r="AJ737" s="106"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37" s="109" t="s">
        <v>7121</v>
      </c>
      <c r="AL737" s="109"/>
      <c r="AM737" s="109"/>
      <c r="AN737" s="110" t="str">
        <f>VLOOKUP(Tabela2[[#This Row],[SIEMA]],Siema2025,51,FALSE)</f>
        <v/>
      </c>
      <c r="AO737" s="110" t="str">
        <f>VLOOKUP(Tabela2[[#This Row],[SIEMA]],Siema2025,53,FALSE)</f>
        <v/>
      </c>
      <c r="AP737" s="110" t="str">
        <f>VLOOKUP(Tabela2[[#This Row],[SIEMA]],Siema2025,55,FALSE)</f>
        <v/>
      </c>
      <c r="AQ737" s="110" t="str">
        <f>VLOOKUP(Tabela2[[#This Row],[SIEMA]],Siema2025,57,FALSE)</f>
        <v/>
      </c>
      <c r="AR737" s="110" t="str">
        <f>VLOOKUP(Tabela2[[#This Row],[SIEMA]],Siema2025,59,FALSE)</f>
        <v/>
      </c>
      <c r="AS737" s="110" t="str">
        <f>VLOOKUP(Tabela2[[#This Row],[SIEMA]],Siema2025,61,FALSE)</f>
        <v/>
      </c>
      <c r="AT737" s="110" t="str">
        <f>VLOOKUP(Tabela2[[#This Row],[SIEMA]],Siema2025,63,FALSE)</f>
        <v/>
      </c>
      <c r="AU737" s="110" t="str">
        <f>VLOOKUP(Tabela2[[#This Row],[SIEMA]],Siema2025,65,FALSE)</f>
        <v/>
      </c>
      <c r="AV737" s="110" t="str">
        <f>VLOOKUP(Tabela2[[#This Row],[SIEMA]],Siema2025,67,FALSE)</f>
        <v/>
      </c>
      <c r="AW737" s="110" t="str">
        <f>VLOOKUP(Tabela2[[#This Row],[SIEMA]],Siema2025,69,FALSE)</f>
        <v/>
      </c>
      <c r="AX737" s="110" t="str">
        <f>VLOOKUP(Tabela2[[#This Row],[SIEMA]],Siema2025,71,FALSE)</f>
        <v/>
      </c>
      <c r="AY737" s="110" t="str">
        <f>VLOOKUP(Tabela2[[#This Row],[SIEMA]],Siema2025,73,FALSE)</f>
        <v/>
      </c>
      <c r="AZ737" s="110" t="str">
        <f>VLOOKUP(Tabela2[[#This Row],[SIEMA]],Siema2025,75,FALSE)</f>
        <v/>
      </c>
      <c r="BA737" s="110" t="str">
        <f>VLOOKUP(Tabela2[[#This Row],[SIEMA]],Siema2025,77,FALSE)</f>
        <v/>
      </c>
      <c r="BB737" s="110" t="str">
        <f>VLOOKUP(Tabela2[[#This Row],[SIEMA]],Siema2025,79,FALSE)</f>
        <v/>
      </c>
      <c r="BC737" s="110" t="str">
        <f>IF(Tabela2[[#This Row],[Outro(s) ]] = "X", "PREENCHER","NA")</f>
        <v>NA</v>
      </c>
      <c r="BD737" s="110"/>
      <c r="BE737" s="110" t="s">
        <v>7130</v>
      </c>
      <c r="BF737" s="112" t="s">
        <v>3066</v>
      </c>
      <c r="BG737" s="112" t="s">
        <v>7122</v>
      </c>
      <c r="BH737" s="113" t="str">
        <f>VLOOKUP(Tabela2[[#This Row],[SIEMA]],Siema2025,29,FALSE)</f>
        <v>02502844000166</v>
      </c>
      <c r="BI737" s="114" t="str">
        <f>VLOOKUP(Tabela2[[#This Row],[SIEMA]],Siema2025,107,FALSE)</f>
        <v>Não</v>
      </c>
      <c r="BJ737" s="109" t="s">
        <v>7097</v>
      </c>
      <c r="BK737" s="106" t="s">
        <v>2696</v>
      </c>
      <c r="BL737" s="143">
        <v>45979</v>
      </c>
      <c r="BM737" s="110">
        <f ca="1">IF(Tabela2[[#This Row],[Data de atendimento do Ibama (considerar o primeiro documento/ação)]]="",_xlfn.DAYS(TODAY(),J737),_xlfn.DAYS(Tabela2[[#This Row],[Data de atendimento do Ibama (considerar o primeiro documento/ação)]],J737))</f>
        <v>28</v>
      </c>
      <c r="BN737" s="110" t="str">
        <f>IF(Tabela2[[#This Row],[Atendido pelo Ibama ("Não" ou "Sim")]]="Não","Preencher", IF(Tabela2[[#This Row],[Atendido pelo Ibama ("Não" ou "Sim")]]="Sim","NA",""))</f>
        <v>NA</v>
      </c>
      <c r="BO737" s="116" t="s">
        <v>7098</v>
      </c>
      <c r="BP737" s="110" t="str">
        <f>IF(Tabela2[[#This Row],[Forma de atendimento (primeiro documento/ação)]]= "Outros (especificar)", "PREENCHER","NA")</f>
        <v>NA</v>
      </c>
      <c r="BQ737" s="108" t="s">
        <v>123</v>
      </c>
      <c r="BR737" s="110" t="str">
        <f>IF(Tabela2[[#This Row],[Equipe do Ibama foi a campo? Houve sobrevoo do Poseidon?]] = "Sim", "PREENCHER","NA")</f>
        <v>NA</v>
      </c>
      <c r="BS737" s="110" t="str">
        <f>IF(Tabela2[[#This Row],[Se sim, foi emitida Ordem de Emergência? (informações vinculada à coluna CK)]] = "Sim", "PREENCHER","NA")</f>
        <v>NA</v>
      </c>
      <c r="BT737" s="110" t="s">
        <v>7112</v>
      </c>
      <c r="BU737" s="110" t="str">
        <f>IF(Tabela2[[#This Row],[Houve envio de Informações Pós-acidente (preencher "não se aplica" quando de competência estadual/municipal)]] = "Sim", "PREENCHER","NA")</f>
        <v>NA</v>
      </c>
      <c r="BV737" s="110" t="s">
        <v>123</v>
      </c>
      <c r="BW737" s="110" t="s">
        <v>123</v>
      </c>
      <c r="BX737" s="108" t="s">
        <v>7119</v>
      </c>
      <c r="BY737" s="108"/>
      <c r="BZ737" s="106" t="str">
        <f>IF(Tabela2[[#This Row],[Data do documento de encerramento]]="NA","NA",IF(Tabela2[[#This Row],[Data do documento de encerramento]]="","Pendente de conclusão/ encerramento",_xlfn.DAYS(Tabela2[[#This Row],[Data do documento de encerramento]],J737)))</f>
        <v>Pendente de conclusão/ encerramento</v>
      </c>
      <c r="CA737" s="109" t="s">
        <v>7126</v>
      </c>
      <c r="CB737" s="109"/>
      <c r="CC737" s="109"/>
      <c r="CD737" s="109"/>
      <c r="CE737" s="109"/>
      <c r="CF737" s="109"/>
    </row>
    <row r="738" spans="1:84" ht="30.75" hidden="1">
      <c r="A738" s="172">
        <v>2025102239612</v>
      </c>
      <c r="B738" s="173" t="s">
        <v>9881</v>
      </c>
      <c r="C738" s="110" t="str">
        <f>VLOOKUP(Tabela2[[#This Row],[SIEMA]],Siema2025,4,FALSE)</f>
        <v xml:space="preserve"> AL</v>
      </c>
      <c r="D738" s="108" t="str">
        <f>VLOOKUP(Tabela2[[#This Row],[SIEMA]],Siema2025,3,FALSE)</f>
        <v xml:space="preserve">Pilar </v>
      </c>
      <c r="E738" s="108" t="str">
        <f>VLOOKUP(Tabela2[[#This Row],[SIEMA]],Siema2025,20,FALSE)</f>
        <v>Estação de Pilar</v>
      </c>
      <c r="F738" s="108" t="s">
        <v>9882</v>
      </c>
      <c r="G738" s="108" t="s">
        <v>9883</v>
      </c>
      <c r="H738" s="108" t="s">
        <v>9884</v>
      </c>
      <c r="I738" s="106" t="str">
        <f>VLOOKUP(Tabela2[[#This Row],[SIEMA]],Siema2025,19,FALSE)</f>
        <v/>
      </c>
      <c r="J738" s="107">
        <f>VLOOKUP(Tabela2[[#This Row],[SIEMA]],Siema2025,2,FALSE)</f>
        <v>45951</v>
      </c>
      <c r="K738" s="107" t="str">
        <f>VLOOKUP(Tabela2[[#This Row],[SIEMA]],Siema2025,16,FALSE)</f>
        <v>Terça</v>
      </c>
      <c r="L738" s="108" t="str">
        <f>IF(Tabela2[[#This Row],[Data]]="","Sem Informação",VLOOKUP(MONTH(Tabela2[[#This Row],[Data]]),'[1]Validação de dados'!$I$1:$J$13,2,0))</f>
        <v>Outubro</v>
      </c>
      <c r="M738" s="106">
        <f>YEAR(Tabela2[[#This Row],[Data]])</f>
        <v>2025</v>
      </c>
      <c r="N738" s="107" t="str">
        <f>VLOOKUP(Tabela2[[#This Row],[SIEMA]],Siema2025,17,FALSE)</f>
        <v>Vespertino</v>
      </c>
      <c r="O738" s="107" t="str">
        <f>VLOOKUP(Tabela2[[#This Row],[SIEMA]],Siema2025,5,FALSE)</f>
        <v>Outro(s); Indústria</v>
      </c>
      <c r="P738" s="106" t="str">
        <f>VLOOKUP(Tabela2[[#This Row],[SIEMA]],Siema2025,21,FALSE)</f>
        <v>Poço terrestre</v>
      </c>
      <c r="Q738" s="106" t="str">
        <f>VLOOKUP(Tabela2[[#This Row],[SIEMA]],Siema2025,7,FALSE)</f>
        <v/>
      </c>
      <c r="R738" s="106" t="str">
        <f>VLOOKUP(Tabela2[[#This Row],[SIEMA]],Siema2025,10,FALSE)</f>
        <v>Água de injeção</v>
      </c>
      <c r="S738" s="109" t="str">
        <f>IF(Q738="","", IF(Q738="NC","", IF(Q738="NE","", IF(Q738="NA","",IFERROR(VLOOKUP(Q738,[1]Produtos!$A$1:$C$2319,2,FALSE),"Não Cadastrado")))))</f>
        <v/>
      </c>
      <c r="T738" s="106" t="str">
        <f>VLOOKUP(Tabela2[[#This Row],[SIEMA]],Siema2025,11,FALSE)</f>
        <v>3</v>
      </c>
      <c r="U738" s="106" t="str">
        <f>VLOOKUP(Tabela2[[#This Row],[SIEMA]],Siema2025,12,FALSE)</f>
        <v>M3</v>
      </c>
      <c r="V738" s="106" t="str">
        <f>IF(Q738="","",IF(ISNUMBER(Q738)=FALSE,"Não se aplica",IFERROR(VLOOKUP(Q738,Produtos!$A$1:$C$2319,3,FALSE),"Não Cadastrado")))</f>
        <v/>
      </c>
      <c r="W738" s="106"/>
      <c r="X738" s="115" t="str">
        <f>IF(Tabela2[[#This Row],[Origem do acidente]] = "Plataforma", "PREENCHER","NA")</f>
        <v>NA</v>
      </c>
      <c r="Y738" s="111" t="str">
        <f>IF(W738="","", IF(W738="NC","", IF(W738="NE","", IF(W738="NA","",IFERROR(VLOOKUP(W738,Produtos!$A$1:$C$2319,2,FALSE),"Não Cadastrado")))))</f>
        <v/>
      </c>
      <c r="Z738" s="106"/>
      <c r="AA738" s="106"/>
      <c r="AB738" s="106" t="str">
        <f>IF(W738="","",IF(ISNUMBER(W738)=FALSE,"Não se aplica",IFERROR(VLOOKUP(W738,Produtos!$A$1:$C$2319,3,FALSE),"Não Cadastrado")))</f>
        <v/>
      </c>
      <c r="AC738" s="106"/>
      <c r="AD738" s="110" t="str">
        <f>IF(Tabela2[[#This Row],[Origem do acidente]] = "Plataforma", "PREENCHER","NA")</f>
        <v>NA</v>
      </c>
      <c r="AE738" s="109" t="str">
        <f>IF(AC738="","", IF(AC738="NC","", IF(AC738="NE","", IF(AC738="NA","",IFERROR(VLOOKUP(AC738,Produtos!$A$1:$C$2319,2,FALSE),"Não Cadastrado")))))</f>
        <v/>
      </c>
      <c r="AF738" s="106"/>
      <c r="AG738" s="106"/>
      <c r="AH738" s="106" t="str">
        <f>IF(AC738="","",IF(ISNUMBER(AC738)=FALSE,"Não se aplica",IFERROR(VLOOKUP(AC738,Produtos!$A$1:$C$2319,3,FALSE),"Não Cadastrado")))</f>
        <v/>
      </c>
      <c r="AI738" s="106"/>
      <c r="AJ738" s="106" t="str">
        <f>VLOOKUP(Tabela2[[#This Row],[SIEMA]],Siema2025,26,FALSE)</f>
        <v/>
      </c>
      <c r="AK738" s="109" t="s">
        <v>7231</v>
      </c>
      <c r="AL738" s="109"/>
      <c r="AM738" s="109"/>
      <c r="AN738" s="110" t="str">
        <f>VLOOKUP(Tabela2[[#This Row],[SIEMA]],Siema2025,51,FALSE)</f>
        <v/>
      </c>
      <c r="AO738" s="110" t="str">
        <f>VLOOKUP(Tabela2[[#This Row],[SIEMA]],Siema2025,53,FALSE)</f>
        <v/>
      </c>
      <c r="AP738" s="110" t="str">
        <f>VLOOKUP(Tabela2[[#This Row],[SIEMA]],Siema2025,55,FALSE)</f>
        <v/>
      </c>
      <c r="AQ738" s="110" t="str">
        <f>VLOOKUP(Tabela2[[#This Row],[SIEMA]],Siema2025,57,FALSE)</f>
        <v/>
      </c>
      <c r="AR738" s="110" t="str">
        <f>VLOOKUP(Tabela2[[#This Row],[SIEMA]],Siema2025,59,FALSE)</f>
        <v/>
      </c>
      <c r="AS738" s="110" t="str">
        <f>VLOOKUP(Tabela2[[#This Row],[SIEMA]],Siema2025,61,FALSE)</f>
        <v/>
      </c>
      <c r="AT738" s="110" t="str">
        <f>VLOOKUP(Tabela2[[#This Row],[SIEMA]],Siema2025,63,FALSE)</f>
        <v/>
      </c>
      <c r="AU738" s="110" t="str">
        <f>VLOOKUP(Tabela2[[#This Row],[SIEMA]],Siema2025,65,FALSE)</f>
        <v>X</v>
      </c>
      <c r="AV738" s="110" t="str">
        <f>VLOOKUP(Tabela2[[#This Row],[SIEMA]],Siema2025,67,FALSE)</f>
        <v/>
      </c>
      <c r="AW738" s="110" t="str">
        <f>VLOOKUP(Tabela2[[#This Row],[SIEMA]],Siema2025,69,FALSE)</f>
        <v/>
      </c>
      <c r="AX738" s="110" t="str">
        <f>VLOOKUP(Tabela2[[#This Row],[SIEMA]],Siema2025,71,FALSE)</f>
        <v/>
      </c>
      <c r="AY738" s="110" t="str">
        <f>VLOOKUP(Tabela2[[#This Row],[SIEMA]],Siema2025,73,FALSE)</f>
        <v/>
      </c>
      <c r="AZ738" s="110" t="str">
        <f>VLOOKUP(Tabela2[[#This Row],[SIEMA]],Siema2025,75,FALSE)</f>
        <v/>
      </c>
      <c r="BA738" s="110" t="str">
        <f>VLOOKUP(Tabela2[[#This Row],[SIEMA]],Siema2025,77,FALSE)</f>
        <v/>
      </c>
      <c r="BB738" s="110" t="str">
        <f>VLOOKUP(Tabela2[[#This Row],[SIEMA]],Siema2025,79,FALSE)</f>
        <v/>
      </c>
      <c r="BC738" s="110" t="str">
        <f>IF(Tabela2[[#This Row],[Outro(s) ]] = "X", "PREENCHER","NA")</f>
        <v>NA</v>
      </c>
      <c r="BD738" s="110" t="str">
        <f>VLOOKUP(Tabela2[[#This Row],[SIEMA]],Siema2025,82,FALSE)</f>
        <v/>
      </c>
      <c r="BE738" s="110" t="str">
        <f>VLOOKUP(Tabela2[[#This Row],[SIEMA]],Siema2025,81,FALSE)</f>
        <v/>
      </c>
      <c r="BF738" s="112" t="str">
        <f>VLOOKUP(Tabela2[[#This Row],[SIEMA]],Siema2025,28,FALSE)</f>
        <v>Origem Energia Alagoas S.A</v>
      </c>
      <c r="BG738" s="112"/>
      <c r="BH738" s="113" t="str">
        <f>VLOOKUP(Tabela2[[#This Row],[SIEMA]],Siema2025,29,FALSE)</f>
        <v>34186669000301</v>
      </c>
      <c r="BI738" s="114" t="str">
        <f>VLOOKUP(Tabela2[[#This Row],[SIEMA]],Siema2025,107,FALSE)</f>
        <v>Não</v>
      </c>
      <c r="BJ738" s="109" t="s">
        <v>7111</v>
      </c>
      <c r="BK738" s="106" t="s">
        <v>2696</v>
      </c>
      <c r="BL738" s="143">
        <v>45959</v>
      </c>
      <c r="BM738" s="110">
        <f ca="1">IF(Tabela2[[#This Row],[Data de atendimento do Ibama (considerar o primeiro documento/ação)]]="",_xlfn.DAYS(TODAY(),J738),_xlfn.DAYS(Tabela2[[#This Row],[Data de atendimento do Ibama (considerar o primeiro documento/ação)]],J738))</f>
        <v>8</v>
      </c>
      <c r="BN738" s="110" t="str">
        <f>IF(Tabela2[[#This Row],[Atendido pelo Ibama ("Não" ou "Sim")]]="Não","Preencher", IF(Tabela2[[#This Row],[Atendido pelo Ibama ("Não" ou "Sim")]]="Sim","NA",""))</f>
        <v>NA</v>
      </c>
      <c r="BO738" s="116" t="s">
        <v>7098</v>
      </c>
      <c r="BP738" s="110" t="str">
        <f>IF(Tabela2[[#This Row],[Forma de atendimento (primeiro documento/ação)]]= "Outros (especificar)", "PREENCHER","NA")</f>
        <v>NA</v>
      </c>
      <c r="BQ738" s="108" t="s">
        <v>123</v>
      </c>
      <c r="BR738" s="110" t="str">
        <f>IF(Tabela2[[#This Row],[Equipe do Ibama foi a campo? Houve sobrevoo do Poseidon?]] = "Sim", "PREENCHER","NA")</f>
        <v>NA</v>
      </c>
      <c r="BS738" s="110" t="str">
        <f>IF(Tabela2[[#This Row],[Se sim, foi emitida Ordem de Emergência? (informações vinculada à coluna CK)]] = "Sim", "PREENCHER","NA")</f>
        <v>NA</v>
      </c>
      <c r="BT738" s="110" t="s">
        <v>7112</v>
      </c>
      <c r="BU738" s="110"/>
      <c r="BV738" s="110" t="s">
        <v>2696</v>
      </c>
      <c r="BW738" s="110" t="s">
        <v>123</v>
      </c>
      <c r="BX738" s="108"/>
      <c r="BY738" s="143"/>
      <c r="BZ738" s="106" t="str">
        <f>IF(Tabela2[[#This Row],[Data do documento de encerramento]]="NA","NA",IF(Tabela2[[#This Row],[Data do documento de encerramento]]="","Pendente de conclusão/ encerramento",_xlfn.DAYS(Tabela2[[#This Row],[Data do documento de encerramento]],J738)))</f>
        <v>Pendente de conclusão/ encerramento</v>
      </c>
      <c r="CA738" s="109"/>
      <c r="CB738" s="109"/>
      <c r="CC738" s="117"/>
      <c r="CD738" s="109"/>
      <c r="CE738" s="109"/>
      <c r="CF738" s="109"/>
    </row>
    <row r="739" spans="1:84" ht="30.75" hidden="1">
      <c r="A739" s="231">
        <v>2025102357611</v>
      </c>
      <c r="B739" s="173" t="s">
        <v>9885</v>
      </c>
      <c r="C739" s="110" t="str">
        <f>VLOOKUP(Tabela2[[#This Row],[SIEMA]],Siema2025,4,FALSE)</f>
        <v xml:space="preserve"> SP</v>
      </c>
      <c r="D739" s="108" t="str">
        <f>VLOOKUP(Tabela2[[#This Row],[SIEMA]],Siema2025,3,FALSE)</f>
        <v xml:space="preserve">São Vicente </v>
      </c>
      <c r="E739" s="108" t="str">
        <f>VLOOKUP(Tabela2[[#This Row],[SIEMA]],Siema2025,20,FALSE)</f>
        <v>km 94+300</v>
      </c>
      <c r="F739" s="108" t="s">
        <v>9886</v>
      </c>
      <c r="G739" s="108" t="s">
        <v>9887</v>
      </c>
      <c r="H739" s="108" t="s">
        <v>9888</v>
      </c>
      <c r="I739" s="106" t="s">
        <v>7118</v>
      </c>
      <c r="J739" s="107">
        <f>VLOOKUP(Tabela2[[#This Row],[SIEMA]],Siema2025,2,FALSE)</f>
        <v>45951</v>
      </c>
      <c r="K739" s="107" t="str">
        <f>VLOOKUP(Tabela2[[#This Row],[SIEMA]],Siema2025,16,FALSE)</f>
        <v>Terça</v>
      </c>
      <c r="L739" s="108" t="str">
        <f>IF(Tabela2[[#This Row],[Data]]="","Sem Informação",VLOOKUP(MONTH(Tabela2[[#This Row],[Data]]),'[1]Validação de dados'!$I$1:$J$13,2,0))</f>
        <v>Outubro</v>
      </c>
      <c r="M739" s="106">
        <f>YEAR(Tabela2[[#This Row],[Data]])</f>
        <v>2025</v>
      </c>
      <c r="N739" s="107" t="str">
        <f>VLOOKUP(Tabela2[[#This Row],[SIEMA]],Siema2025,17,FALSE)</f>
        <v>Vespertino</v>
      </c>
      <c r="O739" s="107" t="str">
        <f>VLOOKUP(Tabela2[[#This Row],[SIEMA]],Siema2025,5,FALSE)</f>
        <v>Ferrovia</v>
      </c>
      <c r="P739" s="106" t="str">
        <f>VLOOKUP(Tabela2[[#This Row],[SIEMA]],Siema2025,21,FALSE)</f>
        <v/>
      </c>
      <c r="Q739" s="106" t="s">
        <v>7119</v>
      </c>
      <c r="R739" s="106" t="s">
        <v>7119</v>
      </c>
      <c r="S739" s="109" t="s">
        <v>7430</v>
      </c>
      <c r="T739" s="106" t="s">
        <v>8077</v>
      </c>
      <c r="U739" s="106" t="str">
        <f>VLOOKUP(Tabela2[[#This Row],[SIEMA]],Siema2025,12,FALSE)</f>
        <v/>
      </c>
      <c r="V739" s="106"/>
      <c r="W739" s="106"/>
      <c r="X739" s="115"/>
      <c r="Y739" s="111"/>
      <c r="Z739" s="106" t="str">
        <f>VLOOKUP(Tabela2[[#This Row],[SIEMA]],Siema2025,11,FALSE)</f>
        <v/>
      </c>
      <c r="AA739" s="106" t="str">
        <f>VLOOKUP(Tabela2[[#This Row],[SIEMA]],Siema2025,12,FALSE)</f>
        <v/>
      </c>
      <c r="AB739" s="106" t="str">
        <f>IF(W739="","",IF(ISNUMBER(W739)=FALSE,"Não se aplica",IFERROR(VLOOKUP(W739,Produtos!$A$1:$C$2319,3,FALSE),"Não Cadastrado")))</f>
        <v/>
      </c>
      <c r="AC739" s="106"/>
      <c r="AD739" s="110"/>
      <c r="AE739" s="109" t="str">
        <f>IF(AC739="","", IF(AC739="NC","", IF(AC739="NE","", IF(AC739="NA","",IFERROR(VLOOKUP(AC739,Produtos!$A$1:$C$2319,2,FALSE),"Não Cadastrado")))))</f>
        <v/>
      </c>
      <c r="AF739" s="106"/>
      <c r="AG739" s="106"/>
      <c r="AH739" s="106" t="str">
        <f>IF(AC739="","",IF(ISNUMBER(AC739)=FALSE,"Não se aplica",IFERROR(VLOOKUP(AC739,Produtos!$A$1:$C$2319,3,FALSE),"Não Cadastrado")))</f>
        <v/>
      </c>
      <c r="AI739" s="106"/>
      <c r="AJ739" s="106" t="str">
        <f>VLOOKUP(Tabela2[[#This Row],[SIEMA]],Siema2025,26,FALSE)</f>
        <v>A causa identificada foi uma interferência externa de natureza criminosa, que resultou na violação forçada do compartimento de carga de 03 (três) vagões, ocasionando o derramamento de soja sobre o solo.</v>
      </c>
      <c r="AK739" s="109" t="s">
        <v>7121</v>
      </c>
      <c r="AL739" s="109"/>
      <c r="AM739" s="109"/>
      <c r="AN739" s="110" t="str">
        <f>VLOOKUP(Tabela2[[#This Row],[SIEMA]],Siema2025,51,FALSE)</f>
        <v/>
      </c>
      <c r="AO739" s="110" t="str">
        <f>VLOOKUP(Tabela2[[#This Row],[SIEMA]],Siema2025,53,FALSE)</f>
        <v/>
      </c>
      <c r="AP739" s="110" t="str">
        <f>VLOOKUP(Tabela2[[#This Row],[SIEMA]],Siema2025,55,FALSE)</f>
        <v/>
      </c>
      <c r="AQ739" s="110" t="str">
        <f>VLOOKUP(Tabela2[[#This Row],[SIEMA]],Siema2025,57,FALSE)</f>
        <v/>
      </c>
      <c r="AR739" s="110" t="str">
        <f>VLOOKUP(Tabela2[[#This Row],[SIEMA]],Siema2025,59,FALSE)</f>
        <v/>
      </c>
      <c r="AS739" s="110" t="str">
        <f>VLOOKUP(Tabela2[[#This Row],[SIEMA]],Siema2025,61,FALSE)</f>
        <v/>
      </c>
      <c r="AT739" s="110" t="str">
        <f>VLOOKUP(Tabela2[[#This Row],[SIEMA]],Siema2025,63,FALSE)</f>
        <v/>
      </c>
      <c r="AU739" s="110" t="str">
        <f>VLOOKUP(Tabela2[[#This Row],[SIEMA]],Siema2025,65,FALSE)</f>
        <v>X</v>
      </c>
      <c r="AV739" s="110" t="str">
        <f>VLOOKUP(Tabela2[[#This Row],[SIEMA]],Siema2025,67,FALSE)</f>
        <v/>
      </c>
      <c r="AW739" s="110" t="str">
        <f>VLOOKUP(Tabela2[[#This Row],[SIEMA]],Siema2025,69,FALSE)</f>
        <v/>
      </c>
      <c r="AX739" s="110" t="str">
        <f>VLOOKUP(Tabela2[[#This Row],[SIEMA]],Siema2025,71,FALSE)</f>
        <v/>
      </c>
      <c r="AY739" s="110" t="str">
        <f>VLOOKUP(Tabela2[[#This Row],[SIEMA]],Siema2025,73,FALSE)</f>
        <v/>
      </c>
      <c r="AZ739" s="110" t="str">
        <f>VLOOKUP(Tabela2[[#This Row],[SIEMA]],Siema2025,75,FALSE)</f>
        <v/>
      </c>
      <c r="BA739" s="110" t="str">
        <f>VLOOKUP(Tabela2[[#This Row],[SIEMA]],Siema2025,77,FALSE)</f>
        <v/>
      </c>
      <c r="BB739" s="110" t="str">
        <f>VLOOKUP(Tabela2[[#This Row],[SIEMA]],Siema2025,79,FALSE)</f>
        <v/>
      </c>
      <c r="BC739" s="110" t="str">
        <f>IF(Tabela2[[#This Row],[Outro(s) ]] = "X", "PREENCHER","NA")</f>
        <v>NA</v>
      </c>
      <c r="BD739" s="110" t="str">
        <f>VLOOKUP(Tabela2[[#This Row],[SIEMA]],Siema2025,82,FALSE)</f>
        <v/>
      </c>
      <c r="BE739" s="110" t="str">
        <f>VLOOKUP(Tabela2[[#This Row],[SIEMA]],Siema2025,81,FALSE)</f>
        <v/>
      </c>
      <c r="BF739" s="112" t="s">
        <v>3066</v>
      </c>
      <c r="BG739" s="112" t="s">
        <v>7122</v>
      </c>
      <c r="BH739" s="113" t="str">
        <f>VLOOKUP(Tabela2[[#This Row],[SIEMA]],Siema2025,29,FALSE)</f>
        <v>02502844000166</v>
      </c>
      <c r="BI739" s="114" t="str">
        <f>VLOOKUP(Tabela2[[#This Row],[SIEMA]],Siema2025,107,FALSE)</f>
        <v>Não</v>
      </c>
      <c r="BJ739" s="109" t="s">
        <v>7097</v>
      </c>
      <c r="BK739" s="106" t="s">
        <v>2696</v>
      </c>
      <c r="BL739" s="143">
        <v>45960</v>
      </c>
      <c r="BM739" s="110">
        <f ca="1">IF(Tabela2[[#This Row],[Data de atendimento do Ibama (considerar o primeiro documento/ação)]]="",_xlfn.DAYS(TODAY(),J739),_xlfn.DAYS(Tabela2[[#This Row],[Data de atendimento do Ibama (considerar o primeiro documento/ação)]],J739))</f>
        <v>9</v>
      </c>
      <c r="BN739" s="110" t="str">
        <f>IF(Tabela2[[#This Row],[Atendido pelo Ibama ("Não" ou "Sim")]]="Não","Preencher", IF(Tabela2[[#This Row],[Atendido pelo Ibama ("Não" ou "Sim")]]="Sim","NA",""))</f>
        <v>NA</v>
      </c>
      <c r="BO739" s="116" t="s">
        <v>7098</v>
      </c>
      <c r="BP739" s="110" t="str">
        <f>IF(Tabela2[[#This Row],[Forma de atendimento (primeiro documento/ação)]]= "Outros (especificar)", "PREENCHER","NA")</f>
        <v>NA</v>
      </c>
      <c r="BQ739" s="108" t="s">
        <v>2696</v>
      </c>
      <c r="BR739" s="110" t="s">
        <v>123</v>
      </c>
      <c r="BS739" s="110" t="s">
        <v>2696</v>
      </c>
      <c r="BT739" s="110" t="s">
        <v>7112</v>
      </c>
      <c r="BU739" s="110" t="str">
        <f>IF(Tabela2[[#This Row],[Houve envio de Informações Pós-acidente (preencher "não se aplica" quando de competência estadual/municipal)]] = "Sim", "PREENCHER","NA")</f>
        <v>NA</v>
      </c>
      <c r="BV739" s="110" t="str">
        <f>IF(Tabela2[[#This Row],[Houve avaliação das informações pós-acidente solicitadas/enviadas?]] = "Sim", "PREENCHER","NA")</f>
        <v>NA</v>
      </c>
      <c r="BW739" s="110" t="s">
        <v>123</v>
      </c>
      <c r="BX739" s="108"/>
      <c r="BY739" s="108"/>
      <c r="BZ739" s="106" t="str">
        <f>IF(Tabela2[[#This Row],[Data do documento de encerramento]]="NA","NA",IF(Tabela2[[#This Row],[Data do documento de encerramento]]="","Pendente de conclusão/ encerramento",_xlfn.DAYS(Tabela2[[#This Row],[Data do documento de encerramento]],J739)))</f>
        <v>Pendente de conclusão/ encerramento</v>
      </c>
      <c r="CA739" s="109" t="s">
        <v>7126</v>
      </c>
      <c r="CB739" s="109"/>
      <c r="CC739" s="109"/>
      <c r="CD739" s="109"/>
      <c r="CE739" s="109"/>
      <c r="CF739" s="109"/>
    </row>
    <row r="740" spans="1:84" ht="45.75" hidden="1">
      <c r="A740" s="172">
        <v>2025102454003</v>
      </c>
      <c r="B740" s="173" t="s">
        <v>9889</v>
      </c>
      <c r="C740" s="110" t="str">
        <f>VLOOKUP(Tabela2[[#This Row],[SIEMA]],Siema2025,4,FALSE)</f>
        <v xml:space="preserve"> MG</v>
      </c>
      <c r="D740" s="108" t="str">
        <f>VLOOKUP(Tabela2[[#This Row],[SIEMA]],Siema2025,3,FALSE)</f>
        <v xml:space="preserve">João Pinheiro </v>
      </c>
      <c r="E740" s="108" t="s">
        <v>7704</v>
      </c>
      <c r="F740" s="108" t="s">
        <v>9890</v>
      </c>
      <c r="G740" s="108" t="s">
        <v>9891</v>
      </c>
      <c r="H740" s="108" t="s">
        <v>9892</v>
      </c>
      <c r="I740" s="106" t="s">
        <v>7118</v>
      </c>
      <c r="J740" s="107">
        <f>VLOOKUP(Tabela2[[#This Row],[SIEMA]],Siema2025,2,FALSE)</f>
        <v>45951</v>
      </c>
      <c r="K740" s="107" t="str">
        <f>VLOOKUP(Tabela2[[#This Row],[SIEMA]],Siema2025,16,FALSE)</f>
        <v>Terça</v>
      </c>
      <c r="L740" s="108" t="str">
        <f>IF(Tabela2[[#This Row],[Data]]="","Sem Informação",VLOOKUP(MONTH(Tabela2[[#This Row],[Data]]),'[1]Validação de dados'!$I$1:$J$13,2,0))</f>
        <v>Outubro</v>
      </c>
      <c r="M740" s="106">
        <f>YEAR(Tabela2[[#This Row],[Data]])</f>
        <v>2025</v>
      </c>
      <c r="N740" s="107" t="str">
        <f>VLOOKUP(Tabela2[[#This Row],[SIEMA]],Siema2025,17,FALSE)</f>
        <v>Madrugada</v>
      </c>
      <c r="O740" s="107" t="str">
        <f>VLOOKUP(Tabela2[[#This Row],[SIEMA]],Siema2025,5,FALSE)</f>
        <v>Rodovia</v>
      </c>
      <c r="P740" s="106" t="str">
        <f>VLOOKUP(Tabela2[[#This Row],[SIEMA]],Siema2025,21,FALSE)</f>
        <v>Rodovia BR-040, km 151 + 900</v>
      </c>
      <c r="Q740" s="106">
        <v>1361</v>
      </c>
      <c r="R740" s="106" t="str">
        <f>VLOOKUP(Tabela2[[#This Row],[SIEMA]],Siema2025,10,FALSE)</f>
        <v/>
      </c>
      <c r="S740" s="109" t="str">
        <f>IF(Q740="","", IF(Q740="NC","", IF(Q740="NE","", IF(Q740="NA","",IFERROR(VLOOKUP(Q740,[1]Produtos!$A$1:$C$2319,2,FALSE),"Não Cadastrado")))))</f>
        <v>CARVÃO, de origem animal ou vegetal</v>
      </c>
      <c r="T740" s="106" t="str">
        <f>VLOOKUP(Tabela2[[#This Row],[SIEMA]],Siema2025,11,FALSE)</f>
        <v xml:space="preserve"> </v>
      </c>
      <c r="U740" s="106" t="str">
        <f>VLOOKUP(Tabela2[[#This Row],[SIEMA]],Siema2025,12,FALSE)</f>
        <v xml:space="preserve"> </v>
      </c>
      <c r="V740" s="106">
        <f>IF(Q740="","",IF(ISNUMBER(Q740)=FALSE,"Não se aplica",IFERROR(VLOOKUP(Q740,Produtos!$A$1:$C$2319,3,FALSE),"Não Cadastrado")))</f>
        <v>4.2</v>
      </c>
      <c r="W740" s="106" t="str">
        <f>VLOOKUP(Tabela2[[#This Row],[SIEMA]],Siema2025,10,FALSE)</f>
        <v/>
      </c>
      <c r="X740" s="115" t="str">
        <f>IF(Tabela2[[#This Row],[Origem do acidente]] = "Plataforma", "PREENCHER","NA")</f>
        <v>NA</v>
      </c>
      <c r="Y740" s="111" t="str">
        <f>IF(W740="","", IF(W740="NC","", IF(W740="NE","", IF(W740="NA","",IFERROR(VLOOKUP(W740,Produtos!$A$1:$C$2319,2,FALSE),"Não Cadastrado")))))</f>
        <v/>
      </c>
      <c r="Z740" s="106" t="str">
        <f>VLOOKUP(Tabela2[[#This Row],[SIEMA]],Siema2025,11,FALSE)</f>
        <v xml:space="preserve"> </v>
      </c>
      <c r="AA740" s="106" t="str">
        <f>VLOOKUP(Tabela2[[#This Row],[SIEMA]],Siema2025,12,FALSE)</f>
        <v xml:space="preserve"> </v>
      </c>
      <c r="AB740" s="106" t="str">
        <f>IF(W740="","",IF(ISNUMBER(W740)=FALSE,"Não se aplica",IFERROR(VLOOKUP(W740,Produtos!$A$1:$C$2319,3,FALSE),"Não Cadastrado")))</f>
        <v/>
      </c>
      <c r="AC740" s="106"/>
      <c r="AD740" s="110" t="str">
        <f>IF(Tabela2[[#This Row],[Origem do acidente]] = "Plataforma", "PREENCHER","NA")</f>
        <v>NA</v>
      </c>
      <c r="AE740" s="109" t="str">
        <f>IF(AC740="","", IF(AC740="NC","", IF(AC740="NE","", IF(AC740="NA","",IFERROR(VLOOKUP(AC740,Produtos!$A$1:$C$2319,2,FALSE),"Não Cadastrado")))))</f>
        <v/>
      </c>
      <c r="AF740" s="106"/>
      <c r="AG740" s="106"/>
      <c r="AH740" s="106" t="str">
        <f>IF(AC740="","",IF(ISNUMBER(AC740)=FALSE,"Não se aplica",IFERROR(VLOOKUP(AC740,Produtos!$A$1:$C$2319,3,FALSE),"Não Cadastrado")))</f>
        <v/>
      </c>
      <c r="AI740" s="106"/>
      <c r="AJ740" s="106" t="str">
        <f>VLOOKUP(Tabela2[[#This Row],[SIEMA]],Siema2025,26,FALSE)</f>
        <v/>
      </c>
      <c r="AK740" s="109" t="s">
        <v>6834</v>
      </c>
      <c r="AL740" s="109" t="s">
        <v>7175</v>
      </c>
      <c r="AM740" s="109"/>
      <c r="AN740" s="110" t="str">
        <f>VLOOKUP(Tabela2[[#This Row],[SIEMA]],Siema2025,51,FALSE)</f>
        <v/>
      </c>
      <c r="AO740" s="110" t="str">
        <f>VLOOKUP(Tabela2[[#This Row],[SIEMA]],Siema2025,53,FALSE)</f>
        <v/>
      </c>
      <c r="AP740" s="110" t="str">
        <f>VLOOKUP(Tabela2[[#This Row],[SIEMA]],Siema2025,55,FALSE)</f>
        <v/>
      </c>
      <c r="AQ740" s="110" t="str">
        <f>VLOOKUP(Tabela2[[#This Row],[SIEMA]],Siema2025,57,FALSE)</f>
        <v/>
      </c>
      <c r="AR740" s="110" t="str">
        <f>VLOOKUP(Tabela2[[#This Row],[SIEMA]],Siema2025,59,FALSE)</f>
        <v/>
      </c>
      <c r="AS740" s="110" t="str">
        <f>VLOOKUP(Tabela2[[#This Row],[SIEMA]],Siema2025,61,FALSE)</f>
        <v/>
      </c>
      <c r="AT740" s="110" t="str">
        <f>VLOOKUP(Tabela2[[#This Row],[SIEMA]],Siema2025,63,FALSE)</f>
        <v/>
      </c>
      <c r="AU740" s="110" t="s">
        <v>7176</v>
      </c>
      <c r="AV740" s="110" t="str">
        <f>VLOOKUP(Tabela2[[#This Row],[SIEMA]],Siema2025,67,FALSE)</f>
        <v/>
      </c>
      <c r="AW740" s="110" t="str">
        <f>VLOOKUP(Tabela2[[#This Row],[SIEMA]],Siema2025,69,FALSE)</f>
        <v/>
      </c>
      <c r="AX740" s="110" t="str">
        <f>VLOOKUP(Tabela2[[#This Row],[SIEMA]],Siema2025,71,FALSE)</f>
        <v/>
      </c>
      <c r="AY740" s="110" t="str">
        <f>VLOOKUP(Tabela2[[#This Row],[SIEMA]],Siema2025,73,FALSE)</f>
        <v/>
      </c>
      <c r="AZ740" s="110" t="str">
        <f>VLOOKUP(Tabela2[[#This Row],[SIEMA]],Siema2025,75,FALSE)</f>
        <v/>
      </c>
      <c r="BA740" s="110" t="str">
        <f>VLOOKUP(Tabela2[[#This Row],[SIEMA]],Siema2025,77,FALSE)</f>
        <v/>
      </c>
      <c r="BB740" s="110" t="str">
        <f>VLOOKUP(Tabela2[[#This Row],[SIEMA]],Siema2025,79,FALSE)</f>
        <v/>
      </c>
      <c r="BC740" s="110" t="str">
        <f>IF(Tabela2[[#This Row],[Outro(s) ]] = "X", "PREENCHER","NA")</f>
        <v>NA</v>
      </c>
      <c r="BD740" s="110" t="str">
        <f>VLOOKUP(Tabela2[[#This Row],[SIEMA]],Siema2025,82,FALSE)</f>
        <v>X</v>
      </c>
      <c r="BE740" s="110" t="str">
        <f>VLOOKUP(Tabela2[[#This Row],[SIEMA]],Siema2025,81,FALSE)</f>
        <v/>
      </c>
      <c r="BF740" s="112" t="str">
        <f>VLOOKUP(Tabela2[[#This Row],[SIEMA]],Siema2025,28,FALSE)</f>
        <v>CCO Via Cristais</v>
      </c>
      <c r="BG740" s="112"/>
      <c r="BH740" s="113" t="str">
        <f>VLOOKUP(Tabela2[[#This Row],[SIEMA]],Siema2025,29,FALSE)</f>
        <v/>
      </c>
      <c r="BI740" s="114" t="str">
        <f>VLOOKUP(Tabela2[[#This Row],[SIEMA]],Siema2025,107,FALSE)</f>
        <v>Não</v>
      </c>
      <c r="BJ740" s="109" t="s">
        <v>7097</v>
      </c>
      <c r="BK740" s="106" t="s">
        <v>2696</v>
      </c>
      <c r="BL740" s="143">
        <v>45958</v>
      </c>
      <c r="BM740" s="110">
        <f ca="1">IF(Tabela2[[#This Row],[Data de atendimento do Ibama (considerar o primeiro documento/ação)]]="",_xlfn.DAYS(TODAY(),J740),_xlfn.DAYS(Tabela2[[#This Row],[Data de atendimento do Ibama (considerar o primeiro documento/ação)]],J740))</f>
        <v>7</v>
      </c>
      <c r="BN740" s="110" t="str">
        <f>IF(Tabela2[[#This Row],[Atendido pelo Ibama ("Não" ou "Sim")]]="Não","Preencher", IF(Tabela2[[#This Row],[Atendido pelo Ibama ("Não" ou "Sim")]]="Sim","NA",""))</f>
        <v>NA</v>
      </c>
      <c r="BO740" s="116" t="s">
        <v>7098</v>
      </c>
      <c r="BP740" s="110" t="str">
        <f>IF(Tabela2[[#This Row],[Forma de atendimento (primeiro documento/ação)]]= "Outros (especificar)", "PREENCHER","NA")</f>
        <v>NA</v>
      </c>
      <c r="BQ740" s="108" t="s">
        <v>123</v>
      </c>
      <c r="BR740" s="110" t="str">
        <f>IF(Tabela2[[#This Row],[Equipe do Ibama foi a campo? Houve sobrevoo do Poseidon?]] = "Sim", "PREENCHER","NA")</f>
        <v>NA</v>
      </c>
      <c r="BS740" s="110" t="str">
        <f>IF(Tabela2[[#This Row],[Se sim, foi emitida Ordem de Emergência? (informações vinculada à coluna CK)]] = "Sim", "PREENCHER","NA")</f>
        <v>NA</v>
      </c>
      <c r="BT740" s="110" t="s">
        <v>7112</v>
      </c>
      <c r="BU740" s="110" t="str">
        <f>IF(Tabela2[[#This Row],[Houve envio de Informações Pós-acidente (preencher "não se aplica" quando de competência estadual/municipal)]] = "Sim", "PREENCHER","NA")</f>
        <v>NA</v>
      </c>
      <c r="BV740" s="110" t="s">
        <v>2696</v>
      </c>
      <c r="BW740" s="110" t="s">
        <v>123</v>
      </c>
      <c r="BX740" s="108" t="s">
        <v>7119</v>
      </c>
      <c r="BY740" s="143"/>
      <c r="BZ740" s="106" t="str">
        <f>IF(Tabela2[[#This Row],[Data do documento de encerramento]]="NA","NA",IF(Tabela2[[#This Row],[Data do documento de encerramento]]="","Pendente de conclusão/ encerramento",_xlfn.DAYS(Tabela2[[#This Row],[Data do documento de encerramento]],J740)))</f>
        <v>Pendente de conclusão/ encerramento</v>
      </c>
      <c r="CA740" s="109"/>
      <c r="CB740" s="109"/>
      <c r="CC740" s="109"/>
      <c r="CD740" s="109"/>
      <c r="CE740" s="109"/>
      <c r="CF740" s="109"/>
    </row>
    <row r="741" spans="1:84" hidden="1">
      <c r="A741" s="172">
        <v>2025102810812</v>
      </c>
      <c r="B741" s="180" t="s">
        <v>8310</v>
      </c>
      <c r="C741" s="110" t="str">
        <f>VLOOKUP(Tabela2[[#This Row],[SIEMA]],Siema2025,4,FALSE)</f>
        <v xml:space="preserve"> RJ</v>
      </c>
      <c r="D741" s="108" t="str">
        <f>VLOOKUP(Tabela2[[#This Row],[SIEMA]],Siema2025,3,FALSE)</f>
        <v xml:space="preserve">Mangaratiba </v>
      </c>
      <c r="E741" s="108" t="str">
        <f>VLOOKUP(Tabela2[[#This Row],[SIEMA]],Siema2025,20,FALSE)</f>
        <v>BR-101 %u2013 KM 427+150%u2013 Sentido Sul</v>
      </c>
      <c r="F741" s="108" t="s">
        <v>9893</v>
      </c>
      <c r="G741" s="108"/>
      <c r="H741" s="108"/>
      <c r="I741" s="106" t="str">
        <f>VLOOKUP(Tabela2[[#This Row],[SIEMA]],Siema2025,19,FALSE)</f>
        <v/>
      </c>
      <c r="J741" s="107">
        <f>VLOOKUP(Tabela2[[#This Row],[SIEMA]],Siema2025,2,FALSE)</f>
        <v>45951</v>
      </c>
      <c r="K741" s="107" t="str">
        <f>VLOOKUP(Tabela2[[#This Row],[SIEMA]],Siema2025,16,FALSE)</f>
        <v>Terça</v>
      </c>
      <c r="L741" s="108" t="str">
        <f>IF(Tabela2[[#This Row],[Data]]="","Sem Informação",VLOOKUP(MONTH(Tabela2[[#This Row],[Data]]),'[1]Validação de dados'!$I$1:$J$13,2,0))</f>
        <v>Outubro</v>
      </c>
      <c r="M741" s="106">
        <f>YEAR(Tabela2[[#This Row],[Data]])</f>
        <v>2025</v>
      </c>
      <c r="N741" s="107" t="str">
        <f>VLOOKUP(Tabela2[[#This Row],[SIEMA]],Siema2025,17,FALSE)</f>
        <v>Noturno</v>
      </c>
      <c r="O741" s="107" t="str">
        <f>VLOOKUP(Tabela2[[#This Row],[SIEMA]],Siema2025,5,FALSE)</f>
        <v>Rodovia</v>
      </c>
      <c r="P741" s="106" t="str">
        <f>VLOOKUP(Tabela2[[#This Row],[SIEMA]],Siema2025,21,FALSE)</f>
        <v>BR-101 %u2013 KM 427+150%u2013 Sentido Sul
Cidade: Mangaratiba/RJ
Data: 21/10/2025
Horário: 19:04
Situação: Pista interrompida</v>
      </c>
      <c r="Q741" s="106" t="str">
        <f>VLOOKUP(Tabela2[[#This Row],[SIEMA]],Siema2025,7,FALSE)</f>
        <v>DERIVADOS DE PETRÓLEO, N.E</v>
      </c>
      <c r="R741" s="106" t="str">
        <f>VLOOKUP(Tabela2[[#This Row],[SIEMA]],Siema2025,10,FALSE)</f>
        <v/>
      </c>
      <c r="S741" s="109" t="str">
        <f>IF(Q741="","", IF(Q741="NC","", IF(Q741="NE","", IF(Q741="NA","",IFERROR(VLOOKUP(Q741,[1]Produtos!$A$1:$C$2319,2,FALSE),"Não Cadastrado")))))</f>
        <v>Não Cadastrado</v>
      </c>
      <c r="T741" s="106" t="str">
        <f>VLOOKUP(Tabela2[[#This Row],[SIEMA]],Siema2025,11,FALSE)</f>
        <v xml:space="preserve"> </v>
      </c>
      <c r="U741" s="106" t="str">
        <f>VLOOKUP(Tabela2[[#This Row],[SIEMA]],Siema2025,12,FALSE)</f>
        <v xml:space="preserve"> </v>
      </c>
      <c r="V741" s="106" t="str">
        <f>IF(Q741="","",IF(ISNUMBER(Q741)=FALSE,"Não se aplica",IFERROR(VLOOKUP(Q741,Produtos!$A$1:$C$2319,3,FALSE),"Não Cadastrado")))</f>
        <v>Não se aplica</v>
      </c>
      <c r="W741" s="106" t="str">
        <f>VLOOKUP(Tabela2[[#This Row],[SIEMA]],Siema2025,10,FALSE)</f>
        <v/>
      </c>
      <c r="X741" s="115" t="str">
        <f>IF(Tabela2[[#This Row],[Origem do acidente]] = "Plataforma", "PREENCHER","NA")</f>
        <v>NA</v>
      </c>
      <c r="Y741" s="111" t="str">
        <f>IF(W741="","", IF(W741="NC","", IF(W741="NE","", IF(W741="NA","",IFERROR(VLOOKUP(W741,Produtos!$A$1:$C$2319,2,FALSE),"Não Cadastrado")))))</f>
        <v/>
      </c>
      <c r="Z741" s="106" t="str">
        <f>VLOOKUP(Tabela2[[#This Row],[SIEMA]],Siema2025,11,FALSE)</f>
        <v xml:space="preserve"> </v>
      </c>
      <c r="AA741" s="106" t="str">
        <f>VLOOKUP(Tabela2[[#This Row],[SIEMA]],Siema2025,12,FALSE)</f>
        <v xml:space="preserve"> </v>
      </c>
      <c r="AB741" s="106" t="str">
        <f>IF(W741="","",IF(ISNUMBER(W741)=FALSE,"Não se aplica",IFERROR(VLOOKUP(W741,Produtos!$A$1:$C$2319,3,FALSE),"Não Cadastrado")))</f>
        <v/>
      </c>
      <c r="AC741" s="106"/>
      <c r="AD741" s="110" t="str">
        <f>IF(Tabela2[[#This Row],[Origem do acidente]] = "Plataforma", "PREENCHER","NA")</f>
        <v>NA</v>
      </c>
      <c r="AE741" s="109" t="str">
        <f>IF(AC741="","", IF(AC741="NC","", IF(AC741="NE","", IF(AC741="NA","",IFERROR(VLOOKUP(AC741,Produtos!$A$1:$C$2319,2,FALSE),"Não Cadastrado")))))</f>
        <v/>
      </c>
      <c r="AF741" s="106"/>
      <c r="AG741" s="106"/>
      <c r="AH741" s="106" t="str">
        <f>IF(AC741="","",IF(ISNUMBER(AC741)=FALSE,"Não se aplica",IFERROR(VLOOKUP(AC741,Produtos!$A$1:$C$2319,3,FALSE),"Não Cadastrado")))</f>
        <v/>
      </c>
      <c r="AI741" s="106"/>
      <c r="AJ741" s="106" t="str">
        <f>VLOOKUP(Tabela2[[#This Row],[SIEMA]],Siema2025,26,FALSE)</f>
        <v>Colisão traseira entre automóvel e caminhão</v>
      </c>
      <c r="AK741" s="109"/>
      <c r="AL741" s="109"/>
      <c r="AM741" s="109"/>
      <c r="AN741" s="110" t="str">
        <f>VLOOKUP(Tabela2[[#This Row],[SIEMA]],Siema2025,51,FALSE)</f>
        <v>X</v>
      </c>
      <c r="AO741" s="110" t="str">
        <f>VLOOKUP(Tabela2[[#This Row],[SIEMA]],Siema2025,53,FALSE)</f>
        <v/>
      </c>
      <c r="AP741" s="110" t="str">
        <f>VLOOKUP(Tabela2[[#This Row],[SIEMA]],Siema2025,55,FALSE)</f>
        <v/>
      </c>
      <c r="AQ741" s="110" t="str">
        <f>VLOOKUP(Tabela2[[#This Row],[SIEMA]],Siema2025,57,FALSE)</f>
        <v/>
      </c>
      <c r="AR741" s="110" t="str">
        <f>VLOOKUP(Tabela2[[#This Row],[SIEMA]],Siema2025,59,FALSE)</f>
        <v/>
      </c>
      <c r="AS741" s="110" t="str">
        <f>VLOOKUP(Tabela2[[#This Row],[SIEMA]],Siema2025,61,FALSE)</f>
        <v/>
      </c>
      <c r="AT741" s="110" t="str">
        <f>VLOOKUP(Tabela2[[#This Row],[SIEMA]],Siema2025,63,FALSE)</f>
        <v/>
      </c>
      <c r="AU741" s="110" t="str">
        <f>VLOOKUP(Tabela2[[#This Row],[SIEMA]],Siema2025,65,FALSE)</f>
        <v>X</v>
      </c>
      <c r="AV741" s="110" t="str">
        <f>VLOOKUP(Tabela2[[#This Row],[SIEMA]],Siema2025,67,FALSE)</f>
        <v/>
      </c>
      <c r="AW741" s="110" t="str">
        <f>VLOOKUP(Tabela2[[#This Row],[SIEMA]],Siema2025,69,FALSE)</f>
        <v/>
      </c>
      <c r="AX741" s="110" t="str">
        <f>VLOOKUP(Tabela2[[#This Row],[SIEMA]],Siema2025,71,FALSE)</f>
        <v/>
      </c>
      <c r="AY741" s="110" t="str">
        <f>VLOOKUP(Tabela2[[#This Row],[SIEMA]],Siema2025,73,FALSE)</f>
        <v/>
      </c>
      <c r="AZ741" s="110" t="str">
        <f>VLOOKUP(Tabela2[[#This Row],[SIEMA]],Siema2025,75,FALSE)</f>
        <v/>
      </c>
      <c r="BA741" s="110" t="str">
        <f>VLOOKUP(Tabela2[[#This Row],[SIEMA]],Siema2025,77,FALSE)</f>
        <v/>
      </c>
      <c r="BB741" s="110" t="str">
        <f>VLOOKUP(Tabela2[[#This Row],[SIEMA]],Siema2025,79,FALSE)</f>
        <v/>
      </c>
      <c r="BC741" s="110" t="str">
        <f>IF(Tabela2[[#This Row],[Outro(s) ]] = "X", "PREENCHER","NA")</f>
        <v>NA</v>
      </c>
      <c r="BD741" s="110" t="str">
        <f>VLOOKUP(Tabela2[[#This Row],[SIEMA]],Siema2025,82,FALSE)</f>
        <v/>
      </c>
      <c r="BE741" s="110" t="str">
        <f>VLOOKUP(Tabela2[[#This Row],[SIEMA]],Siema2025,81,FALSE)</f>
        <v/>
      </c>
      <c r="BF741" s="112" t="str">
        <f>VLOOKUP(Tabela2[[#This Row],[SIEMA]],Siema2025,28,FALSE)</f>
        <v>Marcos Felipe Nogueira de Barros</v>
      </c>
      <c r="BG741" s="112"/>
      <c r="BH741" s="113" t="str">
        <f>VLOOKUP(Tabela2[[#This Row],[SIEMA]],Siema2025,29,FALSE)</f>
        <v>37589436801</v>
      </c>
      <c r="BI741" s="114" t="str">
        <f>VLOOKUP(Tabela2[[#This Row],[SIEMA]],Siema2025,107,FALSE)</f>
        <v>Não</v>
      </c>
      <c r="BJ741" s="109"/>
      <c r="BK741" s="106"/>
      <c r="BL741" s="143"/>
      <c r="BM741" s="110">
        <f ca="1">IF(Tabela2[[#This Row],[Data de atendimento do Ibama (considerar o primeiro documento/ação)]]="",_xlfn.DAYS(TODAY(),J741),_xlfn.DAYS(Tabela2[[#This Row],[Data de atendimento do Ibama (considerar o primeiro documento/ação)]],J741))</f>
        <v>269</v>
      </c>
      <c r="BN741" s="110" t="str">
        <f>IF(Tabela2[[#This Row],[Atendido pelo Ibama ("Não" ou "Sim")]]="Não","Preencher", IF(Tabela2[[#This Row],[Atendido pelo Ibama ("Não" ou "Sim")]]="Sim","NA",""))</f>
        <v/>
      </c>
      <c r="BO741" s="116"/>
      <c r="BP741" s="110" t="str">
        <f>IF(Tabela2[[#This Row],[Forma de atendimento (primeiro documento/ação)]]= "Outros (especificar)", "PREENCHER","NA")</f>
        <v>NA</v>
      </c>
      <c r="BQ741" s="108"/>
      <c r="BR741" s="110" t="str">
        <f>IF(Tabela2[[#This Row],[Equipe do Ibama foi a campo? Houve sobrevoo do Poseidon?]] = "Sim", "PREENCHER","NA")</f>
        <v>NA</v>
      </c>
      <c r="BS741" s="110" t="str">
        <f>IF(Tabela2[[#This Row],[Se sim, foi emitida Ordem de Emergência? (informações vinculada à coluna CK)]] = "Sim", "PREENCHER","NA")</f>
        <v>NA</v>
      </c>
      <c r="BT741" s="110" t="str">
        <f>IF(Tabela2[[#This Row],[Foi elaborado Relatório de Vistoria pelo Ibama? (informações vinculada à coluna CK)]] = "Sim", "PREENCHER","NA")</f>
        <v>NA</v>
      </c>
      <c r="BU741" s="110" t="str">
        <f>IF(Tabela2[[#This Row],[Houve envio de Informações Pós-acidente (preencher "não se aplica" quando de competência estadual/municipal)]] = "Sim", "PREENCHER","NA")</f>
        <v>NA</v>
      </c>
      <c r="BV741" s="110" t="str">
        <f>IF(Tabela2[[#This Row],[Houve avaliação das informações pós-acidente solicitadas/enviadas?]] = "Sim", "PREENCHER","NA")</f>
        <v>NA</v>
      </c>
      <c r="BW741" s="110" t="str">
        <f>IF(Tabela2[[#This Row],[O Ibama aguarda resposta da empresa/OEMA, etc?]] = "Sim", "PREENCHER","NA")</f>
        <v>NA</v>
      </c>
      <c r="BX741" s="108"/>
      <c r="BY741" s="108"/>
      <c r="BZ741" s="106" t="str">
        <f>IF(Tabela2[[#This Row],[Data do documento de encerramento]]="NA","NA",IF(Tabela2[[#This Row],[Data do documento de encerramento]]="","Pendente de conclusão/ encerramento",_xlfn.DAYS(Tabela2[[#This Row],[Data do documento de encerramento]],J741)))</f>
        <v>Pendente de conclusão/ encerramento</v>
      </c>
      <c r="CA741" s="109"/>
      <c r="CB741" s="109"/>
      <c r="CC741" s="117"/>
      <c r="CD741" s="109"/>
      <c r="CE741" s="109"/>
      <c r="CF741" s="109"/>
    </row>
    <row r="742" spans="1:84" ht="30.75">
      <c r="A742" s="172">
        <v>2025102246850</v>
      </c>
      <c r="B742" s="173" t="s">
        <v>9894</v>
      </c>
      <c r="C742" s="110" t="s">
        <v>7133</v>
      </c>
      <c r="D742" s="108" t="s">
        <v>637</v>
      </c>
      <c r="E742" s="108" t="s">
        <v>9574</v>
      </c>
      <c r="F742" s="108"/>
      <c r="G742" s="108" t="s">
        <v>9575</v>
      </c>
      <c r="H742" s="108" t="s">
        <v>9576</v>
      </c>
      <c r="I742" s="106" t="str">
        <f>VLOOKUP(Tabela2[[#This Row],[SIEMA]],Siema2025,19,FALSE)</f>
        <v>Campos</v>
      </c>
      <c r="J742" s="107">
        <f>VLOOKUP(Tabela2[[#This Row],[SIEMA]],Siema2025,2,FALSE)</f>
        <v>45952</v>
      </c>
      <c r="K742" s="107" t="str">
        <f>VLOOKUP(Tabela2[[#This Row],[SIEMA]],Siema2025,16,FALSE)</f>
        <v>Quarta</v>
      </c>
      <c r="L742" s="108" t="str">
        <f>IF(Tabela2[[#This Row],[Data]]="","Sem Informação",VLOOKUP(MONTH(Tabela2[[#This Row],[Data]]),'[1]Validação de dados'!$I$1:$J$13,2,0))</f>
        <v>Outubro</v>
      </c>
      <c r="M742" s="106">
        <f>YEAR(Tabela2[[#This Row],[Data]])</f>
        <v>2025</v>
      </c>
      <c r="N742" s="107" t="str">
        <f>VLOOKUP(Tabela2[[#This Row],[SIEMA]],Siema2025,17,FALSE)</f>
        <v>Madrugada</v>
      </c>
      <c r="O742" s="107" t="str">
        <f>VLOOKUP(Tabela2[[#This Row],[SIEMA]],Siema2025,5,FALSE)</f>
        <v>Plataforma</v>
      </c>
      <c r="P742" s="106" t="str">
        <f>VLOOKUP(Tabela2[[#This Row],[SIEMA]],Siema2025,21,FALSE)</f>
        <v/>
      </c>
      <c r="Q742" s="106">
        <v>1971</v>
      </c>
      <c r="R742" s="106" t="s">
        <v>9895</v>
      </c>
      <c r="S742" s="106" t="s">
        <v>9895</v>
      </c>
      <c r="T742" s="106">
        <v>20900</v>
      </c>
      <c r="U742" s="106" t="s">
        <v>7109</v>
      </c>
      <c r="V742" s="106">
        <f>IF(Q742="","",IF(ISNUMBER(Q742)=FALSE,"Não se aplica",IFERROR(VLOOKUP(Q742,Produtos!$A$1:$C$2319,3,FALSE),"Não Cadastrado")))</f>
        <v>2.1</v>
      </c>
      <c r="W742" s="106"/>
      <c r="X742" s="115"/>
      <c r="Y742" s="111" t="str">
        <f>IF(W742="","", IF(W742="NC","", IF(W742="NE","", IF(W742="NA","",IFERROR(VLOOKUP(W742,Produtos!$A$1:$C$2319,2,FALSE),"Não Cadastrado")))))</f>
        <v/>
      </c>
      <c r="Z742" s="106" t="str">
        <f>VLOOKUP(Tabela2[[#This Row],[SIEMA]],Siema2025,11,FALSE)</f>
        <v/>
      </c>
      <c r="AA742" s="106" t="str">
        <f>VLOOKUP(Tabela2[[#This Row],[SIEMA]],Siema2025,12,FALSE)</f>
        <v/>
      </c>
      <c r="AB742" s="106" t="str">
        <f>IF(W742="","",IF(ISNUMBER(W742)=FALSE,"Não se aplica",IFERROR(VLOOKUP(W742,Produtos!$A$1:$C$2319,3,FALSE),"Não Cadastrado")))</f>
        <v/>
      </c>
      <c r="AC742" s="106"/>
      <c r="AD742" s="110"/>
      <c r="AE742" s="109" t="str">
        <f>IF(AC742="","", IF(AC742="NC","", IF(AC742="NE","", IF(AC742="NA","",IFERROR(VLOOKUP(AC742,Produtos!$A$1:$C$2319,2,FALSE),"Não Cadastrado")))))</f>
        <v/>
      </c>
      <c r="AF742" s="106"/>
      <c r="AG742" s="106"/>
      <c r="AH742" s="106" t="str">
        <f>IF(AC742="","",IF(ISNUMBER(AC742)=FALSE,"Não se aplica",IFERROR(VLOOKUP(AC742,Produtos!$A$1:$C$2319,3,FALSE),"Não Cadastrado")))</f>
        <v/>
      </c>
      <c r="AI742" s="106"/>
      <c r="AJ742" s="106" t="str">
        <f>VLOOKUP(Tabela2[[#This Row],[SIEMA]],Siema2025,26,FALSE)</f>
        <v>Dano na região submersa, próximo ao topo, no riser do anel de gás lift GL-P-52/1-ARO-AGL8-ESDV1. Causas em investigação.</v>
      </c>
      <c r="AK742" s="109" t="s">
        <v>6834</v>
      </c>
      <c r="AL742" s="109"/>
      <c r="AM742" s="109"/>
      <c r="AN742" s="110" t="str">
        <f>VLOOKUP(Tabela2[[#This Row],[SIEMA]],Siema2025,51,FALSE)</f>
        <v/>
      </c>
      <c r="AO742" s="110" t="str">
        <f>VLOOKUP(Tabela2[[#This Row],[SIEMA]],Siema2025,53,FALSE)</f>
        <v/>
      </c>
      <c r="AP742" s="110" t="str">
        <f>VLOOKUP(Tabela2[[#This Row],[SIEMA]],Siema2025,55,FALSE)</f>
        <v/>
      </c>
      <c r="AQ742" s="110" t="str">
        <f>VLOOKUP(Tabela2[[#This Row],[SIEMA]],Siema2025,57,FALSE)</f>
        <v/>
      </c>
      <c r="AR742" s="110" t="str">
        <f>VLOOKUP(Tabela2[[#This Row],[SIEMA]],Siema2025,59,FALSE)</f>
        <v/>
      </c>
      <c r="AS742" s="110" t="str">
        <f>VLOOKUP(Tabela2[[#This Row],[SIEMA]],Siema2025,61,FALSE)</f>
        <v/>
      </c>
      <c r="AT742" s="110" t="str">
        <f>VLOOKUP(Tabela2[[#This Row],[SIEMA]],Siema2025,63,FALSE)</f>
        <v/>
      </c>
      <c r="AU742" s="110" t="str">
        <f>VLOOKUP(Tabela2[[#This Row],[SIEMA]],Siema2025,65,FALSE)</f>
        <v/>
      </c>
      <c r="AV742" s="110" t="str">
        <f>VLOOKUP(Tabela2[[#This Row],[SIEMA]],Siema2025,67,FALSE)</f>
        <v/>
      </c>
      <c r="AW742" s="110" t="str">
        <f>VLOOKUP(Tabela2[[#This Row],[SIEMA]],Siema2025,69,FALSE)</f>
        <v>X</v>
      </c>
      <c r="AX742" s="110" t="str">
        <f>VLOOKUP(Tabela2[[#This Row],[SIEMA]],Siema2025,71,FALSE)</f>
        <v/>
      </c>
      <c r="AY742" s="110" t="str">
        <f>VLOOKUP(Tabela2[[#This Row],[SIEMA]],Siema2025,73,FALSE)</f>
        <v/>
      </c>
      <c r="AZ742" s="110" t="str">
        <f>VLOOKUP(Tabela2[[#This Row],[SIEMA]],Siema2025,75,FALSE)</f>
        <v/>
      </c>
      <c r="BA742" s="110" t="str">
        <f>VLOOKUP(Tabela2[[#This Row],[SIEMA]],Siema2025,77,FALSE)</f>
        <v/>
      </c>
      <c r="BB742" s="110" t="str">
        <f>VLOOKUP(Tabela2[[#This Row],[SIEMA]],Siema2025,79,FALSE)</f>
        <v/>
      </c>
      <c r="BC742" s="110" t="str">
        <f>IF(Tabela2[[#This Row],[Outro(s) ]] = "X", "PREENCHER","NA")</f>
        <v>NA</v>
      </c>
      <c r="BD742" s="110" t="str">
        <f>VLOOKUP(Tabela2[[#This Row],[SIEMA]],Siema2025,82,FALSE)</f>
        <v/>
      </c>
      <c r="BE742" s="110" t="str">
        <f>VLOOKUP(Tabela2[[#This Row],[SIEMA]],Siema2025,81,FALSE)</f>
        <v/>
      </c>
      <c r="BF742" s="112" t="str">
        <f>VLOOKUP(Tabela2[[#This Row],[SIEMA]],Siema2025,28,FALSE)</f>
        <v>PETROLEO BRASILEIRO S A PETROBRAS</v>
      </c>
      <c r="BG742" s="112"/>
      <c r="BH742" s="113" t="str">
        <f>VLOOKUP(Tabela2[[#This Row],[SIEMA]],Siema2025,29,FALSE)</f>
        <v>33000167000101</v>
      </c>
      <c r="BI742" s="114" t="s">
        <v>2696</v>
      </c>
      <c r="BJ742" s="109" t="s">
        <v>7097</v>
      </c>
      <c r="BK742" s="106" t="s">
        <v>2696</v>
      </c>
      <c r="BL742" s="143">
        <v>45958</v>
      </c>
      <c r="BM742" s="110">
        <f ca="1">IF(Tabela2[[#This Row],[Data de atendimento do Ibama (considerar o primeiro documento/ação)]]="",_xlfn.DAYS(TODAY(),J742),_xlfn.DAYS(Tabela2[[#This Row],[Data de atendimento do Ibama (considerar o primeiro documento/ação)]],J742))</f>
        <v>6</v>
      </c>
      <c r="BN742" s="110" t="str">
        <f>IF(Tabela2[[#This Row],[Atendido pelo Ibama ("Não" ou "Sim")]]="Não","Preencher", IF(Tabela2[[#This Row],[Atendido pelo Ibama ("Não" ou "Sim")]]="Sim","NA",""))</f>
        <v>NA</v>
      </c>
      <c r="BO742" s="116" t="s">
        <v>7123</v>
      </c>
      <c r="BP742" s="110" t="s">
        <v>9713</v>
      </c>
      <c r="BQ742" s="108" t="s">
        <v>123</v>
      </c>
      <c r="BR742" s="110" t="str">
        <f>IF(Tabela2[[#This Row],[Equipe do Ibama foi a campo? Houve sobrevoo do Poseidon?]] = "Sim", "PREENCHER","NA")</f>
        <v>NA</v>
      </c>
      <c r="BS742" s="110" t="str">
        <f>IF(Tabela2[[#This Row],[Se sim, foi emitida Ordem de Emergência? (informações vinculada à coluna CK)]] = "Sim", "PREENCHER","NA")</f>
        <v>NA</v>
      </c>
      <c r="BT742" s="110" t="s">
        <v>7125</v>
      </c>
      <c r="BU742" s="110" t="s">
        <v>2696</v>
      </c>
      <c r="BV742" s="110" t="s">
        <v>123</v>
      </c>
      <c r="BW742" s="110" t="s">
        <v>123</v>
      </c>
      <c r="BX742" s="108"/>
      <c r="BY742" s="108"/>
      <c r="BZ742" s="106" t="str">
        <f>IF(Tabela2[[#This Row],[Data do documento de encerramento]]="NA","NA",IF(Tabela2[[#This Row],[Data do documento de encerramento]]="","Pendente de conclusão/ encerramento",_xlfn.DAYS(Tabela2[[#This Row],[Data do documento de encerramento]],J742)))</f>
        <v>Pendente de conclusão/ encerramento</v>
      </c>
      <c r="CA742" s="109"/>
      <c r="CB742" s="109"/>
      <c r="CC742" s="109" t="s">
        <v>7309</v>
      </c>
      <c r="CD742" s="109" t="s">
        <v>123</v>
      </c>
      <c r="CE742" s="109" t="s">
        <v>2696</v>
      </c>
      <c r="CF742" s="109" t="s">
        <v>637</v>
      </c>
    </row>
    <row r="743" spans="1:84" hidden="1">
      <c r="A743" s="172">
        <v>2025102457654</v>
      </c>
      <c r="B743" s="173" t="s">
        <v>9896</v>
      </c>
      <c r="C743" s="110" t="str">
        <f>VLOOKUP(Tabela2[[#This Row],[SIEMA]],Siema2025,4,FALSE)</f>
        <v xml:space="preserve"> BA</v>
      </c>
      <c r="D743" s="108" t="str">
        <f>VLOOKUP(Tabela2[[#This Row],[SIEMA]],Siema2025,3,FALSE)</f>
        <v xml:space="preserve">Esplanada </v>
      </c>
      <c r="E743" s="108" t="str">
        <f>VLOOKUP(Tabela2[[#This Row],[SIEMA]],Siema2025,20,FALSE)</f>
        <v>Bacia do Recôncavo. Esplanada - BA.</v>
      </c>
      <c r="F743" s="108" t="s">
        <v>9897</v>
      </c>
      <c r="G743" s="108"/>
      <c r="H743" s="108"/>
      <c r="I743" s="106" t="str">
        <f>VLOOKUP(Tabela2[[#This Row],[SIEMA]],Siema2025,19,FALSE)</f>
        <v/>
      </c>
      <c r="J743" s="107">
        <f>VLOOKUP(Tabela2[[#This Row],[SIEMA]],Siema2025,2,FALSE)</f>
        <v>45952</v>
      </c>
      <c r="K743" s="107" t="str">
        <f>VLOOKUP(Tabela2[[#This Row],[SIEMA]],Siema2025,16,FALSE)</f>
        <v>Quarta</v>
      </c>
      <c r="L743" s="108" t="str">
        <f>IF(Tabela2[[#This Row],[Data]]="","Sem Informação",VLOOKUP(MONTH(Tabela2[[#This Row],[Data]]),'[1]Validação de dados'!$I$1:$J$13,2,0))</f>
        <v>Outubro</v>
      </c>
      <c r="M743" s="106">
        <f>YEAR(Tabela2[[#This Row],[Data]])</f>
        <v>2025</v>
      </c>
      <c r="N743" s="107" t="str">
        <f>VLOOKUP(Tabela2[[#This Row],[SIEMA]],Siema2025,17,FALSE)</f>
        <v>Vespertino</v>
      </c>
      <c r="O743" s="107" t="str">
        <f>VLOOKUP(Tabela2[[#This Row],[SIEMA]],Siema2025,5,FALSE)</f>
        <v>Duto</v>
      </c>
      <c r="P743" s="106" t="str">
        <f>VLOOKUP(Tabela2[[#This Row],[SIEMA]],Siema2025,21,FALSE)</f>
        <v>TRECHO RÍGIDO [55264] (33650) / OLEODUTO 06" EST. RIO DO BU / ETO FAZENDA BÁLSAMO</v>
      </c>
      <c r="Q743" s="106" t="str">
        <f>VLOOKUP(Tabela2[[#This Row],[SIEMA]],Siema2025,7,FALSE)</f>
        <v>PETRÓLEO, ÓLEO CRU</v>
      </c>
      <c r="R743" s="106" t="str">
        <f>VLOOKUP(Tabela2[[#This Row],[SIEMA]],Siema2025,10,FALSE)</f>
        <v>Água</v>
      </c>
      <c r="S743" s="109" t="str">
        <f>IF(Q743="","", IF(Q743="NC","", IF(Q743="NE","", IF(Q743="NA","",IFERROR(VLOOKUP(Q743,[1]Produtos!$A$1:$C$2319,2,FALSE),"Não Cadastrado")))))</f>
        <v>Não Cadastrado</v>
      </c>
      <c r="T743" s="106" t="str">
        <f>VLOOKUP(Tabela2[[#This Row],[SIEMA]],Siema2025,11,FALSE)</f>
        <v>0.8091</v>
      </c>
      <c r="U743" s="106" t="str">
        <f>VLOOKUP(Tabela2[[#This Row],[SIEMA]],Siema2025,12,FALSE)</f>
        <v>M3</v>
      </c>
      <c r="V743" s="106" t="str">
        <f>IF(Q743="","",IF(ISNUMBER(Q743)=FALSE,"Não se aplica",IFERROR(VLOOKUP(Q743,Produtos!$A$1:$C$2319,3,FALSE),"Não Cadastrado")))</f>
        <v>Não se aplica</v>
      </c>
      <c r="W743" s="106" t="str">
        <f>VLOOKUP(Tabela2[[#This Row],[SIEMA]],Siema2025,10,FALSE)</f>
        <v>Água</v>
      </c>
      <c r="X743" s="115" t="str">
        <f>IF(Tabela2[[#This Row],[Origem do acidente]] = "Plataforma", "PREENCHER","NA")</f>
        <v>NA</v>
      </c>
      <c r="Y743" s="111" t="str">
        <f>IF(W743="","", IF(W743="NC","", IF(W743="NE","", IF(W743="NA","",IFERROR(VLOOKUP(W743,Produtos!$A$1:$C$2319,2,FALSE),"Não Cadastrado")))))</f>
        <v>Não Cadastrado</v>
      </c>
      <c r="Z743" s="106" t="str">
        <f>VLOOKUP(Tabela2[[#This Row],[SIEMA]],Siema2025,11,FALSE)</f>
        <v>0.8091</v>
      </c>
      <c r="AA743" s="106" t="str">
        <f>VLOOKUP(Tabela2[[#This Row],[SIEMA]],Siema2025,12,FALSE)</f>
        <v>M3</v>
      </c>
      <c r="AB743" s="106" t="str">
        <f>IF(W743="","",IF(ISNUMBER(W743)=FALSE,"Não se aplica",IFERROR(VLOOKUP(W743,Produtos!$A$1:$C$2319,3,FALSE),"Não Cadastrado")))</f>
        <v>Não se aplica</v>
      </c>
      <c r="AC743" s="106"/>
      <c r="AD743" s="110" t="str">
        <f>IF(Tabela2[[#This Row],[Origem do acidente]] = "Plataforma", "PREENCHER","NA")</f>
        <v>NA</v>
      </c>
      <c r="AE743" s="109" t="str">
        <f>IF(AC743="","", IF(AC743="NC","", IF(AC743="NE","", IF(AC743="NA","",IFERROR(VLOOKUP(AC743,Produtos!$A$1:$C$2319,2,FALSE),"Não Cadastrado")))))</f>
        <v/>
      </c>
      <c r="AF743" s="106"/>
      <c r="AG743" s="106"/>
      <c r="AH743" s="106" t="str">
        <f>IF(AC743="","",IF(ISNUMBER(AC743)=FALSE,"Não se aplica",IFERROR(VLOOKUP(AC743,Produtos!$A$1:$C$2319,3,FALSE),"Não Cadastrado")))</f>
        <v/>
      </c>
      <c r="AI743" s="106"/>
      <c r="AJ743" s="106"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43" s="109"/>
      <c r="AL743" s="109"/>
      <c r="AM743" s="109"/>
      <c r="AN743" s="110" t="str">
        <f>VLOOKUP(Tabela2[[#This Row],[SIEMA]],Siema2025,51,FALSE)</f>
        <v/>
      </c>
      <c r="AO743" s="110" t="str">
        <f>VLOOKUP(Tabela2[[#This Row],[SIEMA]],Siema2025,53,FALSE)</f>
        <v/>
      </c>
      <c r="AP743" s="110" t="str">
        <f>VLOOKUP(Tabela2[[#This Row],[SIEMA]],Siema2025,55,FALSE)</f>
        <v/>
      </c>
      <c r="AQ743" s="110" t="str">
        <f>VLOOKUP(Tabela2[[#This Row],[SIEMA]],Siema2025,57,FALSE)</f>
        <v>X</v>
      </c>
      <c r="AR743" s="110" t="str">
        <f>VLOOKUP(Tabela2[[#This Row],[SIEMA]],Siema2025,59,FALSE)</f>
        <v/>
      </c>
      <c r="AS743" s="110" t="str">
        <f>VLOOKUP(Tabela2[[#This Row],[SIEMA]],Siema2025,61,FALSE)</f>
        <v/>
      </c>
      <c r="AT743" s="110" t="str">
        <f>VLOOKUP(Tabela2[[#This Row],[SIEMA]],Siema2025,63,FALSE)</f>
        <v/>
      </c>
      <c r="AU743" s="110" t="str">
        <f>VLOOKUP(Tabela2[[#This Row],[SIEMA]],Siema2025,65,FALSE)</f>
        <v>X</v>
      </c>
      <c r="AV743" s="110" t="str">
        <f>VLOOKUP(Tabela2[[#This Row],[SIEMA]],Siema2025,67,FALSE)</f>
        <v/>
      </c>
      <c r="AW743" s="110" t="str">
        <f>VLOOKUP(Tabela2[[#This Row],[SIEMA]],Siema2025,69,FALSE)</f>
        <v/>
      </c>
      <c r="AX743" s="110" t="str">
        <f>VLOOKUP(Tabela2[[#This Row],[SIEMA]],Siema2025,71,FALSE)</f>
        <v/>
      </c>
      <c r="AY743" s="110" t="str">
        <f>VLOOKUP(Tabela2[[#This Row],[SIEMA]],Siema2025,73,FALSE)</f>
        <v/>
      </c>
      <c r="AZ743" s="110" t="str">
        <f>VLOOKUP(Tabela2[[#This Row],[SIEMA]],Siema2025,75,FALSE)</f>
        <v/>
      </c>
      <c r="BA743" s="110" t="str">
        <f>VLOOKUP(Tabela2[[#This Row],[SIEMA]],Siema2025,77,FALSE)</f>
        <v/>
      </c>
      <c r="BB743" s="110" t="str">
        <f>VLOOKUP(Tabela2[[#This Row],[SIEMA]],Siema2025,79,FALSE)</f>
        <v/>
      </c>
      <c r="BC743" s="110" t="str">
        <f>IF(Tabela2[[#This Row],[Outro(s) ]] = "X", "PREENCHER","NA")</f>
        <v>NA</v>
      </c>
      <c r="BD743" s="110" t="str">
        <f>VLOOKUP(Tabela2[[#This Row],[SIEMA]],Siema2025,82,FALSE)</f>
        <v/>
      </c>
      <c r="BE743" s="110" t="str">
        <f>VLOOKUP(Tabela2[[#This Row],[SIEMA]],Siema2025,81,FALSE)</f>
        <v/>
      </c>
      <c r="BF743" s="112" t="str">
        <f>VLOOKUP(Tabela2[[#This Row],[SIEMA]],Siema2025,28,FALSE)</f>
        <v>PETRÓLEO BRASILEIRO S.A. - PETROBRAS</v>
      </c>
      <c r="BG743" s="112"/>
      <c r="BH743" s="113" t="str">
        <f>VLOOKUP(Tabela2[[#This Row],[SIEMA]],Siema2025,29,FALSE)</f>
        <v>33000167000101</v>
      </c>
      <c r="BI743" s="114" t="str">
        <f>VLOOKUP(Tabela2[[#This Row],[SIEMA]],Siema2025,107,FALSE)</f>
        <v>Não</v>
      </c>
      <c r="BJ743" s="109"/>
      <c r="BK743" s="106"/>
      <c r="BL743" s="143"/>
      <c r="BM743" s="110">
        <f ca="1">IF(Tabela2[[#This Row],[Data de atendimento do Ibama (considerar o primeiro documento/ação)]]="",_xlfn.DAYS(TODAY(),J743),_xlfn.DAYS(Tabela2[[#This Row],[Data de atendimento do Ibama (considerar o primeiro documento/ação)]],J743))</f>
        <v>268</v>
      </c>
      <c r="BN743" s="110" t="str">
        <f>IF(Tabela2[[#This Row],[Atendido pelo Ibama ("Não" ou "Sim")]]="Não","Preencher", IF(Tabela2[[#This Row],[Atendido pelo Ibama ("Não" ou "Sim")]]="Sim","NA",""))</f>
        <v/>
      </c>
      <c r="BO743" s="116"/>
      <c r="BP743" s="110" t="str">
        <f>IF(Tabela2[[#This Row],[Forma de atendimento (primeiro documento/ação)]]= "Outros (especificar)", "PREENCHER","NA")</f>
        <v>NA</v>
      </c>
      <c r="BQ743" s="108"/>
      <c r="BR743" s="110" t="str">
        <f>IF(Tabela2[[#This Row],[Equipe do Ibama foi a campo? Houve sobrevoo do Poseidon?]] = "Sim", "PREENCHER","NA")</f>
        <v>NA</v>
      </c>
      <c r="BS743" s="110" t="str">
        <f>IF(Tabela2[[#This Row],[Se sim, foi emitida Ordem de Emergência? (informações vinculada à coluna CK)]] = "Sim", "PREENCHER","NA")</f>
        <v>NA</v>
      </c>
      <c r="BT743" s="110" t="str">
        <f>IF(Tabela2[[#This Row],[Foi elaborado Relatório de Vistoria pelo Ibama? (informações vinculada à coluna CK)]] = "Sim", "PREENCHER","NA")</f>
        <v>NA</v>
      </c>
      <c r="BU743" s="110" t="str">
        <f>IF(Tabela2[[#This Row],[Houve envio de Informações Pós-acidente (preencher "não se aplica" quando de competência estadual/municipal)]] = "Sim", "PREENCHER","NA")</f>
        <v>NA</v>
      </c>
      <c r="BV743" s="110" t="str">
        <f>IF(Tabela2[[#This Row],[Houve avaliação das informações pós-acidente solicitadas/enviadas?]] = "Sim", "PREENCHER","NA")</f>
        <v>NA</v>
      </c>
      <c r="BW743" s="110" t="str">
        <f>IF(Tabela2[[#This Row],[O Ibama aguarda resposta da empresa/OEMA, etc?]] = "Sim", "PREENCHER","NA")</f>
        <v>NA</v>
      </c>
      <c r="BX743" s="108"/>
      <c r="BY743" s="108"/>
      <c r="BZ743" s="106" t="str">
        <f>IF(Tabela2[[#This Row],[Data do documento de encerramento]]="NA","NA",IF(Tabela2[[#This Row],[Data do documento de encerramento]]="","Pendente de conclusão/ encerramento",_xlfn.DAYS(Tabela2[[#This Row],[Data do documento de encerramento]],J743)))</f>
        <v>Pendente de conclusão/ encerramento</v>
      </c>
      <c r="CA743" s="109"/>
      <c r="CB743" s="109"/>
      <c r="CC743" s="117"/>
      <c r="CD743" s="109"/>
      <c r="CE743" s="109"/>
      <c r="CF743" s="109"/>
    </row>
    <row r="744" spans="1:84" ht="45.75" hidden="1">
      <c r="A744" s="172">
        <v>2025102350439</v>
      </c>
      <c r="B744" s="173" t="s">
        <v>9898</v>
      </c>
      <c r="C744" s="110" t="str">
        <f>VLOOKUP(Tabela2[[#This Row],[SIEMA]],Siema2025,4,FALSE)</f>
        <v xml:space="preserve"> PB</v>
      </c>
      <c r="D744" s="108" t="str">
        <f>VLOOKUP(Tabela2[[#This Row],[SIEMA]],Siema2025,3,FALSE)</f>
        <v xml:space="preserve">Santa Luzia </v>
      </c>
      <c r="E744" s="108" t="s">
        <v>9666</v>
      </c>
      <c r="F744" s="156" t="s">
        <v>9899</v>
      </c>
      <c r="G744" s="156" t="s">
        <v>9900</v>
      </c>
      <c r="H744" s="269" t="s">
        <v>9901</v>
      </c>
      <c r="I744" s="106" t="s">
        <v>7118</v>
      </c>
      <c r="J744" s="107">
        <f>VLOOKUP(Tabela2[[#This Row],[SIEMA]],Siema2025,2,FALSE)</f>
        <v>45953</v>
      </c>
      <c r="K744" s="107" t="str">
        <f>VLOOKUP(Tabela2[[#This Row],[SIEMA]],Siema2025,16,FALSE)</f>
        <v>Quinta</v>
      </c>
      <c r="L744" s="108" t="str">
        <f>IF(Tabela2[[#This Row],[Data]]="","Sem Informação",VLOOKUP(MONTH(Tabela2[[#This Row],[Data]]),'[1]Validação de dados'!$I$1:$J$13,2,0))</f>
        <v>Outubro</v>
      </c>
      <c r="M744" s="106">
        <f>YEAR(Tabela2[[#This Row],[Data]])</f>
        <v>2025</v>
      </c>
      <c r="N744" s="107" t="str">
        <f>VLOOKUP(Tabela2[[#This Row],[SIEMA]],Siema2025,17,FALSE)</f>
        <v>Madrugada</v>
      </c>
      <c r="O744" s="107" t="str">
        <f>VLOOKUP(Tabela2[[#This Row],[SIEMA]],Siema2025,5,FALSE)</f>
        <v>Rodovia</v>
      </c>
      <c r="P744" s="106"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44" s="106">
        <v>1202</v>
      </c>
      <c r="R744" s="106" t="s">
        <v>9811</v>
      </c>
      <c r="S744" s="109" t="str">
        <f>IF(Q744="","", IF(Q744="NC","", IF(Q744="NE","", IF(Q744="NA","",IFERROR(VLOOKUP(Q744,[1]Produtos!$A$1:$C$2319,2,FALSE),"Não Cadastrado")))))</f>
        <v>GASÓLEO ou ÓLEO DIESEL ou ÓLEO PARA AQUECIMENTO, LEVE</v>
      </c>
      <c r="T744" s="106" t="str">
        <f>VLOOKUP(Tabela2[[#This Row],[SIEMA]],Siema2025,11,FALSE)</f>
        <v xml:space="preserve"> </v>
      </c>
      <c r="U744" s="106" t="str">
        <f>VLOOKUP(Tabela2[[#This Row],[SIEMA]],Siema2025,12,FALSE)</f>
        <v xml:space="preserve"> </v>
      </c>
      <c r="V744" s="106">
        <f>IF(Q744="","",IF(ISNUMBER(Q744)=FALSE,"Não se aplica",IFERROR(VLOOKUP(Q744,Produtos!$A$1:$C$2319,3,FALSE),"Não Cadastrado")))</f>
        <v>3</v>
      </c>
      <c r="W744" s="106" t="str">
        <f>VLOOKUP(Tabela2[[#This Row],[SIEMA]],Siema2025,10,FALSE)</f>
        <v/>
      </c>
      <c r="X744" s="115" t="str">
        <f>IF(Tabela2[[#This Row],[Origem do acidente]] = "Plataforma", "PREENCHER","NA")</f>
        <v>NA</v>
      </c>
      <c r="Y744" s="111" t="str">
        <f>IF(W744="","", IF(W744="NC","", IF(W744="NE","", IF(W744="NA","",IFERROR(VLOOKUP(W744,Produtos!$A$1:$C$2319,2,FALSE),"Não Cadastrado")))))</f>
        <v/>
      </c>
      <c r="Z744" s="106" t="str">
        <f>VLOOKUP(Tabela2[[#This Row],[SIEMA]],Siema2025,11,FALSE)</f>
        <v xml:space="preserve"> </v>
      </c>
      <c r="AA744" s="106" t="str">
        <f>VLOOKUP(Tabela2[[#This Row],[SIEMA]],Siema2025,12,FALSE)</f>
        <v xml:space="preserve"> </v>
      </c>
      <c r="AB744" s="106" t="str">
        <f>IF(W744="","",IF(ISNUMBER(W744)=FALSE,"Não se aplica",IFERROR(VLOOKUP(W744,Produtos!$A$1:$C$2319,3,FALSE),"Não Cadastrado")))</f>
        <v/>
      </c>
      <c r="AC744" s="106"/>
      <c r="AD744" s="110" t="str">
        <f>IF(Tabela2[[#This Row],[Origem do acidente]] = "Plataforma", "PREENCHER","NA")</f>
        <v>NA</v>
      </c>
      <c r="AE744" s="109" t="str">
        <f>IF(AC744="","", IF(AC744="NC","", IF(AC744="NE","", IF(AC744="NA","",IFERROR(VLOOKUP(AC744,Produtos!$A$1:$C$2319,2,FALSE),"Não Cadastrado")))))</f>
        <v/>
      </c>
      <c r="AF744" s="106"/>
      <c r="AG744" s="106"/>
      <c r="AH744" s="106" t="str">
        <f>IF(AC744="","",IF(ISNUMBER(AC744)=FALSE,"Não se aplica",IFERROR(VLOOKUP(AC744,Produtos!$A$1:$C$2319,3,FALSE),"Não Cadastrado")))</f>
        <v/>
      </c>
      <c r="AI744" s="106"/>
      <c r="AJ744" s="106" t="str">
        <f>VLOOKUP(Tabela2[[#This Row],[SIEMA]],Siema2025,26,FALSE)</f>
        <v/>
      </c>
      <c r="AK744" s="109" t="s">
        <v>7356</v>
      </c>
      <c r="AL744" s="109" t="s">
        <v>7343</v>
      </c>
      <c r="AM744" s="109" t="s">
        <v>7175</v>
      </c>
      <c r="AN744" s="110" t="str">
        <f>VLOOKUP(Tabela2[[#This Row],[SIEMA]],Siema2025,51,FALSE)</f>
        <v/>
      </c>
      <c r="AO744" s="110" t="str">
        <f>VLOOKUP(Tabela2[[#This Row],[SIEMA]],Siema2025,53,FALSE)</f>
        <v/>
      </c>
      <c r="AP744" s="110" t="str">
        <f>VLOOKUP(Tabela2[[#This Row],[SIEMA]],Siema2025,55,FALSE)</f>
        <v/>
      </c>
      <c r="AQ744" s="110" t="str">
        <f>VLOOKUP(Tabela2[[#This Row],[SIEMA]],Siema2025,57,FALSE)</f>
        <v/>
      </c>
      <c r="AR744" s="110" t="str">
        <f>VLOOKUP(Tabela2[[#This Row],[SIEMA]],Siema2025,59,FALSE)</f>
        <v/>
      </c>
      <c r="AS744" s="110" t="str">
        <f>VLOOKUP(Tabela2[[#This Row],[SIEMA]],Siema2025,61,FALSE)</f>
        <v/>
      </c>
      <c r="AT744" s="110" t="str">
        <f>VLOOKUP(Tabela2[[#This Row],[SIEMA]],Siema2025,63,FALSE)</f>
        <v/>
      </c>
      <c r="AU744" s="110" t="str">
        <f>VLOOKUP(Tabela2[[#This Row],[SIEMA]],Siema2025,65,FALSE)</f>
        <v>X</v>
      </c>
      <c r="AV744" s="110" t="str">
        <f>VLOOKUP(Tabela2[[#This Row],[SIEMA]],Siema2025,67,FALSE)</f>
        <v/>
      </c>
      <c r="AW744" s="110" t="str">
        <f>VLOOKUP(Tabela2[[#This Row],[SIEMA]],Siema2025,69,FALSE)</f>
        <v/>
      </c>
      <c r="AX744" s="110" t="str">
        <f>VLOOKUP(Tabela2[[#This Row],[SIEMA]],Siema2025,71,FALSE)</f>
        <v/>
      </c>
      <c r="AY744" s="110" t="str">
        <f>VLOOKUP(Tabela2[[#This Row],[SIEMA]],Siema2025,73,FALSE)</f>
        <v/>
      </c>
      <c r="AZ744" s="110" t="str">
        <f>VLOOKUP(Tabela2[[#This Row],[SIEMA]],Siema2025,75,FALSE)</f>
        <v/>
      </c>
      <c r="BA744" s="110" t="str">
        <f>VLOOKUP(Tabela2[[#This Row],[SIEMA]],Siema2025,77,FALSE)</f>
        <v/>
      </c>
      <c r="BB744" s="110" t="str">
        <f>VLOOKUP(Tabela2[[#This Row],[SIEMA]],Siema2025,79,FALSE)</f>
        <v/>
      </c>
      <c r="BC744" s="110" t="str">
        <f>IF(Tabela2[[#This Row],[Outro(s) ]] = "X", "PREENCHER","NA")</f>
        <v>NA</v>
      </c>
      <c r="BD744" s="110" t="str">
        <f>VLOOKUP(Tabela2[[#This Row],[SIEMA]],Siema2025,82,FALSE)</f>
        <v/>
      </c>
      <c r="BE744" s="110" t="str">
        <f>VLOOKUP(Tabela2[[#This Row],[SIEMA]],Siema2025,81,FALSE)</f>
        <v/>
      </c>
      <c r="BF744" s="270" t="s">
        <v>9902</v>
      </c>
      <c r="BG744" s="142"/>
      <c r="BH744" s="113">
        <v>7654283000134</v>
      </c>
      <c r="BI744" s="114" t="str">
        <f>VLOOKUP(Tabela2[[#This Row],[SIEMA]],Siema2025,107,FALSE)</f>
        <v>Não</v>
      </c>
      <c r="BJ744" s="109" t="s">
        <v>7111</v>
      </c>
      <c r="BK744" s="106" t="s">
        <v>2696</v>
      </c>
      <c r="BL744" s="171">
        <v>45953</v>
      </c>
      <c r="BM744" s="110">
        <f ca="1">IF(Tabela2[[#This Row],[Data de atendimento do Ibama (considerar o primeiro documento/ação)]]="",_xlfn.DAYS(TODAY(),J744),_xlfn.DAYS(Tabela2[[#This Row],[Data de atendimento do Ibama (considerar o primeiro documento/ação)]],J744))</f>
        <v>0</v>
      </c>
      <c r="BN744" s="110" t="str">
        <f>IF(Tabela2[[#This Row],[Atendido pelo Ibama ("Não" ou "Sim")]]="Não","Preencher", IF(Tabela2[[#This Row],[Atendido pelo Ibama ("Não" ou "Sim")]]="Sim","NA",""))</f>
        <v>NA</v>
      </c>
      <c r="BO744" s="116" t="s">
        <v>7098</v>
      </c>
      <c r="BP744" s="110" t="str">
        <f>IF(Tabela2[[#This Row],[Forma de atendimento (primeiro documento/ação)]]= "Outros (especificar)", "PREENCHER","NA")</f>
        <v>NA</v>
      </c>
      <c r="BQ744" s="108" t="s">
        <v>123</v>
      </c>
      <c r="BR744" s="110" t="s">
        <v>123</v>
      </c>
      <c r="BS744" s="110" t="s">
        <v>7118</v>
      </c>
      <c r="BT744" s="110" t="s">
        <v>7125</v>
      </c>
      <c r="BU744" s="110" t="s">
        <v>2696</v>
      </c>
      <c r="BV744" s="110" t="s">
        <v>2696</v>
      </c>
      <c r="BW744" s="110" t="s">
        <v>123</v>
      </c>
      <c r="BX744" s="108"/>
      <c r="BY744" s="156"/>
      <c r="BZ744" s="106" t="str">
        <f>IF(Tabela2[[#This Row],[Data do documento de encerramento]]="NA","NA",IF(Tabela2[[#This Row],[Data do documento de encerramento]]="","Pendente de conclusão/ encerramento",_xlfn.DAYS(Tabela2[[#This Row],[Data do documento de encerramento]],J744)))</f>
        <v>Pendente de conclusão/ encerramento</v>
      </c>
      <c r="CA744" s="109" t="s">
        <v>7344</v>
      </c>
      <c r="CB744" s="109"/>
      <c r="CC744" s="109"/>
      <c r="CD744" s="109"/>
      <c r="CE744" s="109"/>
      <c r="CF744" s="109"/>
    </row>
    <row r="745" spans="1:84" ht="60.75" hidden="1">
      <c r="A745" s="172">
        <v>2025102432402</v>
      </c>
      <c r="B745" s="173" t="s">
        <v>9903</v>
      </c>
      <c r="C745" s="110" t="str">
        <f>VLOOKUP(Tabela2[[#This Row],[SIEMA]],Siema2025,4,FALSE)</f>
        <v xml:space="preserve"> SP</v>
      </c>
      <c r="D745" s="108" t="str">
        <f>VLOOKUP(Tabela2[[#This Row],[SIEMA]],Siema2025,3,FALSE)</f>
        <v xml:space="preserve">Miracatu </v>
      </c>
      <c r="E745" s="108" t="s">
        <v>7179</v>
      </c>
      <c r="F745" s="108" t="s">
        <v>9904</v>
      </c>
      <c r="G745" s="108" t="s">
        <v>9905</v>
      </c>
      <c r="H745" s="108" t="s">
        <v>9906</v>
      </c>
      <c r="I745" s="106" t="s">
        <v>7118</v>
      </c>
      <c r="J745" s="107">
        <f>VLOOKUP(Tabela2[[#This Row],[SIEMA]],Siema2025,2,FALSE)</f>
        <v>45953</v>
      </c>
      <c r="K745" s="107" t="str">
        <f>VLOOKUP(Tabela2[[#This Row],[SIEMA]],Siema2025,16,FALSE)</f>
        <v>Quinta</v>
      </c>
      <c r="L745" s="108" t="str">
        <f>IF(Tabela2[[#This Row],[Data]]="","Sem Informação",VLOOKUP(MONTH(Tabela2[[#This Row],[Data]]),'[1]Validação de dados'!$I$1:$J$13,2,0))</f>
        <v>Outubro</v>
      </c>
      <c r="M745" s="106">
        <f>YEAR(Tabela2[[#This Row],[Data]])</f>
        <v>2025</v>
      </c>
      <c r="N745" s="107" t="str">
        <f>VLOOKUP(Tabela2[[#This Row],[SIEMA]],Siema2025,17,FALSE)</f>
        <v>Vespertino</v>
      </c>
      <c r="O745" s="107" t="str">
        <f>VLOOKUP(Tabela2[[#This Row],[SIEMA]],Siema2025,5,FALSE)</f>
        <v>Rodovia</v>
      </c>
      <c r="P745" s="106" t="str">
        <f>VLOOKUP(Tabela2[[#This Row],[SIEMA]],Siema2025,21,FALSE)</f>
        <v>Acidente com colisão envolvendo veículo da empresa transportando Solvente AB-9.</v>
      </c>
      <c r="Q745" s="106">
        <v>1268</v>
      </c>
      <c r="R745" s="106" t="str">
        <f>VLOOKUP(Tabela2[[#This Row],[SIEMA]],Siema2025,10,FALSE)</f>
        <v>SOLVENTE</v>
      </c>
      <c r="S745" s="109" t="str">
        <f>IF(Q745="","", IF(Q745="NC","", IF(Q745="NE","", IF(Q745="NA","",IFERROR(VLOOKUP(Q745,[1]Produtos!$A$1:$C$2319,2,FALSE),"Não Cadastrado")))))</f>
        <v>DESTILADOS DE PETRÓLEO, N.E. ou DERIVADOS DE PETRÓLEO, N.E.</v>
      </c>
      <c r="T745" s="106" t="str">
        <f>VLOOKUP(Tabela2[[#This Row],[SIEMA]],Siema2025,11,FALSE)</f>
        <v>13125</v>
      </c>
      <c r="U745" s="106" t="str">
        <f>VLOOKUP(Tabela2[[#This Row],[SIEMA]],Siema2025,12,FALSE)</f>
        <v>KG</v>
      </c>
      <c r="V745" s="106">
        <f>IF(Q745="","",IF(ISNUMBER(Q745)=FALSE,"Não se aplica",IFERROR(VLOOKUP(Q745,Produtos!$A$1:$C$2319,3,FALSE),"Não Cadastrado")))</f>
        <v>3</v>
      </c>
      <c r="W745" s="106"/>
      <c r="X745" s="115"/>
      <c r="Y745" s="111" t="str">
        <f>IF(W745="","", IF(W745="NC","", IF(W745="NE","", IF(W745="NA","",IFERROR(VLOOKUP(W745,Produtos!$A$1:$C$2319,2,FALSE),"Não Cadastrado")))))</f>
        <v/>
      </c>
      <c r="Z745" s="106"/>
      <c r="AA745" s="106"/>
      <c r="AB745" s="106" t="str">
        <f>IF(W745="","",IF(ISNUMBER(W745)=FALSE,"Não se aplica",IFERROR(VLOOKUP(W745,Produtos!$A$1:$C$2319,3,FALSE),"Não Cadastrado")))</f>
        <v/>
      </c>
      <c r="AC745" s="106"/>
      <c r="AD745" s="110" t="str">
        <f>IF(Tabela2[[#This Row],[Origem do acidente]] = "Plataforma", "PREENCHER","NA")</f>
        <v>NA</v>
      </c>
      <c r="AE745" s="109" t="str">
        <f>IF(AC745="","", IF(AC745="NC","", IF(AC745="NE","", IF(AC745="NA","",IFERROR(VLOOKUP(AC745,Produtos!$A$1:$C$2319,2,FALSE),"Não Cadastrado")))))</f>
        <v/>
      </c>
      <c r="AF745" s="106"/>
      <c r="AG745" s="106"/>
      <c r="AH745" s="106" t="str">
        <f>IF(AC745="","",IF(ISNUMBER(AC745)=FALSE,"Não se aplica",IFERROR(VLOOKUP(AC745,Produtos!$A$1:$C$2319,3,FALSE),"Não Cadastrado")))</f>
        <v/>
      </c>
      <c r="AI745" s="106"/>
      <c r="AJ745" s="106" t="s">
        <v>9907</v>
      </c>
      <c r="AK745" s="109" t="s">
        <v>7110</v>
      </c>
      <c r="AL745" s="109" t="s">
        <v>7368</v>
      </c>
      <c r="AM745" s="109" t="s">
        <v>7827</v>
      </c>
      <c r="AN745" s="110" t="s">
        <v>7130</v>
      </c>
      <c r="AO745" s="110" t="str">
        <f>VLOOKUP(Tabela2[[#This Row],[SIEMA]],Siema2025,53,FALSE)</f>
        <v/>
      </c>
      <c r="AP745" s="110" t="str">
        <f>VLOOKUP(Tabela2[[#This Row],[SIEMA]],Siema2025,55,FALSE)</f>
        <v/>
      </c>
      <c r="AQ745" s="110" t="str">
        <f>VLOOKUP(Tabela2[[#This Row],[SIEMA]],Siema2025,57,FALSE)</f>
        <v/>
      </c>
      <c r="AR745" s="110" t="str">
        <f>VLOOKUP(Tabela2[[#This Row],[SIEMA]],Siema2025,59,FALSE)</f>
        <v/>
      </c>
      <c r="AS745" s="110" t="str">
        <f>VLOOKUP(Tabela2[[#This Row],[SIEMA]],Siema2025,61,FALSE)</f>
        <v/>
      </c>
      <c r="AT745" s="110" t="str">
        <f>VLOOKUP(Tabela2[[#This Row],[SIEMA]],Siema2025,63,FALSE)</f>
        <v/>
      </c>
      <c r="AU745" s="110" t="str">
        <f>VLOOKUP(Tabela2[[#This Row],[SIEMA]],Siema2025,65,FALSE)</f>
        <v/>
      </c>
      <c r="AV745" s="110" t="str">
        <f>VLOOKUP(Tabela2[[#This Row],[SIEMA]],Siema2025,67,FALSE)</f>
        <v/>
      </c>
      <c r="AW745" s="110" t="str">
        <f>VLOOKUP(Tabela2[[#This Row],[SIEMA]],Siema2025,69,FALSE)</f>
        <v/>
      </c>
      <c r="AX745" s="110" t="str">
        <f>VLOOKUP(Tabela2[[#This Row],[SIEMA]],Siema2025,71,FALSE)</f>
        <v/>
      </c>
      <c r="AY745" s="110" t="str">
        <f>VLOOKUP(Tabela2[[#This Row],[SIEMA]],Siema2025,73,FALSE)</f>
        <v/>
      </c>
      <c r="AZ745" s="110" t="str">
        <f>VLOOKUP(Tabela2[[#This Row],[SIEMA]],Siema2025,75,FALSE)</f>
        <v/>
      </c>
      <c r="BA745" s="110" t="str">
        <f>VLOOKUP(Tabela2[[#This Row],[SIEMA]],Siema2025,77,FALSE)</f>
        <v/>
      </c>
      <c r="BB745" s="110" t="str">
        <f>VLOOKUP(Tabela2[[#This Row],[SIEMA]],Siema2025,79,FALSE)</f>
        <v>X</v>
      </c>
      <c r="BC745" s="110" t="s">
        <v>9908</v>
      </c>
      <c r="BD745" s="110" t="str">
        <f>VLOOKUP(Tabela2[[#This Row],[SIEMA]],Siema2025,82,FALSE)</f>
        <v/>
      </c>
      <c r="BE745" s="110" t="str">
        <f>VLOOKUP(Tabela2[[#This Row],[SIEMA]],Siema2025,81,FALSE)</f>
        <v/>
      </c>
      <c r="BF745" s="112" t="str">
        <f>VLOOKUP(Tabela2[[#This Row],[SIEMA]],Siema2025,28,FALSE)</f>
        <v>COOPERATIVA DE TRANSPORTE DE PRODUTOS LIQUÍDOS</v>
      </c>
      <c r="BG745" s="112"/>
      <c r="BH745" s="113" t="str">
        <f>VLOOKUP(Tabela2[[#This Row],[SIEMA]],Siema2025,29,FALSE)</f>
        <v>26666614000109</v>
      </c>
      <c r="BI745" s="114" t="str">
        <f>VLOOKUP(Tabela2[[#This Row],[SIEMA]],Siema2025,107,FALSE)</f>
        <v>Não</v>
      </c>
      <c r="BJ745" s="109" t="s">
        <v>7097</v>
      </c>
      <c r="BK745" s="106" t="s">
        <v>2696</v>
      </c>
      <c r="BL745" s="143">
        <v>45959</v>
      </c>
      <c r="BM745" s="110">
        <f ca="1">IF(Tabela2[[#This Row],[Data de atendimento do Ibama (considerar o primeiro documento/ação)]]="",_xlfn.DAYS(TODAY(),J745),_xlfn.DAYS(Tabela2[[#This Row],[Data de atendimento do Ibama (considerar o primeiro documento/ação)]],J745))</f>
        <v>6</v>
      </c>
      <c r="BN745" s="110" t="str">
        <f>IF(Tabela2[[#This Row],[Atendido pelo Ibama ("Não" ou "Sim")]]="Não","Preencher", IF(Tabela2[[#This Row],[Atendido pelo Ibama ("Não" ou "Sim")]]="Sim","NA",""))</f>
        <v>NA</v>
      </c>
      <c r="BO745" s="116" t="s">
        <v>7098</v>
      </c>
      <c r="BP745" s="110" t="str">
        <f>IF(Tabela2[[#This Row],[Forma de atendimento (primeiro documento/ação)]]= "Outros (especificar)", "PREENCHER","NA")</f>
        <v>NA</v>
      </c>
      <c r="BQ745" s="108" t="s">
        <v>123</v>
      </c>
      <c r="BR745" s="110" t="s">
        <v>123</v>
      </c>
      <c r="BS745" s="110" t="s">
        <v>7118</v>
      </c>
      <c r="BT745" s="110" t="s">
        <v>7099</v>
      </c>
      <c r="BU745" s="110" t="s">
        <v>123</v>
      </c>
      <c r="BV745" s="110" t="str">
        <f>IF(Tabela2[[#This Row],[Houve avaliação das informações pós-acidente solicitadas/enviadas?]] = "Sim", "PREENCHER","NA")</f>
        <v>NA</v>
      </c>
      <c r="BW745" s="110" t="s">
        <v>123</v>
      </c>
      <c r="BX745" s="108"/>
      <c r="BY745" s="143"/>
      <c r="BZ745" s="106" t="str">
        <f>IF(Tabela2[[#This Row],[Data do documento de encerramento]]="NA","NA",IF(Tabela2[[#This Row],[Data do documento de encerramento]]="","Pendente de conclusão/ encerramento",_xlfn.DAYS(Tabela2[[#This Row],[Data do documento de encerramento]],J745)))</f>
        <v>Pendente de conclusão/ encerramento</v>
      </c>
      <c r="CA745" s="109"/>
      <c r="CB745" s="109"/>
      <c r="CC745" s="109"/>
      <c r="CD745" s="109"/>
      <c r="CE745" s="109"/>
      <c r="CF745" s="109"/>
    </row>
    <row r="746" spans="1:84" ht="15" hidden="1" customHeight="1">
      <c r="A746" s="172">
        <v>2025102457617</v>
      </c>
      <c r="B746" s="173" t="s">
        <v>9909</v>
      </c>
      <c r="C746" s="110" t="str">
        <f>VLOOKUP(Tabela2[[#This Row],[SIEMA]],Siema2025,4,FALSE)</f>
        <v xml:space="preserve"> MG</v>
      </c>
      <c r="D746" s="108" t="str">
        <f>VLOOKUP(Tabela2[[#This Row],[SIEMA]],Siema2025,3,FALSE)</f>
        <v xml:space="preserve">Belo Horizonte </v>
      </c>
      <c r="E746" s="108" t="str">
        <f>VLOOKUP(Tabela2[[#This Row],[SIEMA]],Siema2025,20,FALSE)</f>
        <v>km 630 entre Ferrugem e Gameleira (EFR4)</v>
      </c>
      <c r="F746" s="108" t="s">
        <v>9910</v>
      </c>
      <c r="G746" s="108" t="s">
        <v>9911</v>
      </c>
      <c r="H746" s="108" t="s">
        <v>9912</v>
      </c>
      <c r="I746" s="106" t="s">
        <v>7118</v>
      </c>
      <c r="J746" s="107">
        <f>VLOOKUP(Tabela2[[#This Row],[SIEMA]],Siema2025,2,FALSE)</f>
        <v>45953</v>
      </c>
      <c r="K746" s="107" t="str">
        <f>VLOOKUP(Tabela2[[#This Row],[SIEMA]],Siema2025,16,FALSE)</f>
        <v>Quinta</v>
      </c>
      <c r="L746" s="108" t="str">
        <f>IF(Tabela2[[#This Row],[Data]]="","Sem Informação",VLOOKUP(MONTH(Tabela2[[#This Row],[Data]]),'[1]Validação de dados'!$I$1:$J$13,2,0))</f>
        <v>Outubro</v>
      </c>
      <c r="M746" s="106">
        <f>YEAR(Tabela2[[#This Row],[Data]])</f>
        <v>2025</v>
      </c>
      <c r="N746" s="107" t="str">
        <f>VLOOKUP(Tabela2[[#This Row],[SIEMA]],Siema2025,17,FALSE)</f>
        <v>Noturno</v>
      </c>
      <c r="O746" s="107" t="str">
        <f>VLOOKUP(Tabela2[[#This Row],[SIEMA]],Siema2025,5,FALSE)</f>
        <v>Ferrovia</v>
      </c>
      <c r="P746" s="106"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46" s="106" t="s">
        <v>7119</v>
      </c>
      <c r="R746" s="106" t="s">
        <v>7119</v>
      </c>
      <c r="S746" s="109" t="s">
        <v>6610</v>
      </c>
      <c r="T746" s="106">
        <v>70</v>
      </c>
      <c r="U746" s="106" t="s">
        <v>7120</v>
      </c>
      <c r="V746" s="106" t="s">
        <v>7119</v>
      </c>
      <c r="W746" s="106"/>
      <c r="X746" s="115"/>
      <c r="Y746" s="111"/>
      <c r="Z746" s="106" t="str">
        <f>VLOOKUP(Tabela2[[#This Row],[SIEMA]],Siema2025,11,FALSE)</f>
        <v/>
      </c>
      <c r="AA746" s="106" t="str">
        <f>VLOOKUP(Tabela2[[#This Row],[SIEMA]],Siema2025,12,FALSE)</f>
        <v/>
      </c>
      <c r="AB746" s="106" t="str">
        <f>IF(W746="","",IF(ISNUMBER(W746)=FALSE,"Não se aplica",IFERROR(VLOOKUP(W746,Produtos!$A$1:$C$2319,3,FALSE),"Não Cadastrado")))</f>
        <v/>
      </c>
      <c r="AC746" s="106"/>
      <c r="AD746" s="110"/>
      <c r="AE746" s="109" t="str">
        <f>IF(AC746="","", IF(AC746="NC","", IF(AC746="NE","", IF(AC746="NA","",IFERROR(VLOOKUP(AC746,Produtos!$A$1:$C$2319,2,FALSE),"Não Cadastrado")))))</f>
        <v/>
      </c>
      <c r="AF746" s="106"/>
      <c r="AG746" s="106"/>
      <c r="AH746" s="106" t="str">
        <f>IF(AC746="","",IF(ISNUMBER(AC746)=FALSE,"Não se aplica",IFERROR(VLOOKUP(AC746,Produtos!$A$1:$C$2319,3,FALSE),"Não Cadastrado")))</f>
        <v/>
      </c>
      <c r="AI746" s="106"/>
      <c r="AJ746" s="106"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46" s="109" t="s">
        <v>7121</v>
      </c>
      <c r="AL746" s="109"/>
      <c r="AM746" s="109"/>
      <c r="AN746" s="110" t="str">
        <f>VLOOKUP(Tabela2[[#This Row],[SIEMA]],Siema2025,51,FALSE)</f>
        <v/>
      </c>
      <c r="AO746" s="110" t="str">
        <f>VLOOKUP(Tabela2[[#This Row],[SIEMA]],Siema2025,53,FALSE)</f>
        <v/>
      </c>
      <c r="AP746" s="110" t="str">
        <f>VLOOKUP(Tabela2[[#This Row],[SIEMA]],Siema2025,55,FALSE)</f>
        <v/>
      </c>
      <c r="AQ746" s="110" t="str">
        <f>VLOOKUP(Tabela2[[#This Row],[SIEMA]],Siema2025,57,FALSE)</f>
        <v/>
      </c>
      <c r="AR746" s="110" t="str">
        <f>VLOOKUP(Tabela2[[#This Row],[SIEMA]],Siema2025,59,FALSE)</f>
        <v/>
      </c>
      <c r="AS746" s="110" t="str">
        <f>VLOOKUP(Tabela2[[#This Row],[SIEMA]],Siema2025,61,FALSE)</f>
        <v/>
      </c>
      <c r="AT746" s="110" t="str">
        <f>VLOOKUP(Tabela2[[#This Row],[SIEMA]],Siema2025,63,FALSE)</f>
        <v/>
      </c>
      <c r="AU746" s="110" t="s">
        <v>7130</v>
      </c>
      <c r="AV746" s="110" t="str">
        <f>VLOOKUP(Tabela2[[#This Row],[SIEMA]],Siema2025,67,FALSE)</f>
        <v/>
      </c>
      <c r="AW746" s="110" t="str">
        <f>VLOOKUP(Tabela2[[#This Row],[SIEMA]],Siema2025,69,FALSE)</f>
        <v/>
      </c>
      <c r="AX746" s="110" t="str">
        <f>VLOOKUP(Tabela2[[#This Row],[SIEMA]],Siema2025,71,FALSE)</f>
        <v/>
      </c>
      <c r="AY746" s="110" t="str">
        <f>VLOOKUP(Tabela2[[#This Row],[SIEMA]],Siema2025,73,FALSE)</f>
        <v/>
      </c>
      <c r="AZ746" s="110" t="str">
        <f>VLOOKUP(Tabela2[[#This Row],[SIEMA]],Siema2025,75,FALSE)</f>
        <v/>
      </c>
      <c r="BA746" s="110" t="str">
        <f>VLOOKUP(Tabela2[[#This Row],[SIEMA]],Siema2025,77,FALSE)</f>
        <v/>
      </c>
      <c r="BB746" s="110"/>
      <c r="BC746" s="110" t="str">
        <f>IF(Tabela2[[#This Row],[Outro(s) ]] = "X", "PREENCHER","NA")</f>
        <v>NA</v>
      </c>
      <c r="BD746" s="110" t="str">
        <f>VLOOKUP(Tabela2[[#This Row],[SIEMA]],Siema2025,82,FALSE)</f>
        <v/>
      </c>
      <c r="BE746" s="110" t="str">
        <f>VLOOKUP(Tabela2[[#This Row],[SIEMA]],Siema2025,81,FALSE)</f>
        <v/>
      </c>
      <c r="BF746" s="112" t="s">
        <v>7169</v>
      </c>
      <c r="BG746" s="112" t="s">
        <v>7170</v>
      </c>
      <c r="BH746" s="113" t="str">
        <f>VLOOKUP(Tabela2[[#This Row],[SIEMA]],Siema2025,29,FALSE)</f>
        <v>12563794000180</v>
      </c>
      <c r="BI746" s="114" t="str">
        <f>VLOOKUP(Tabela2[[#This Row],[SIEMA]],Siema2025,107,FALSE)</f>
        <v>Não</v>
      </c>
      <c r="BJ746" s="109" t="s">
        <v>7097</v>
      </c>
      <c r="BK746" s="106" t="s">
        <v>2696</v>
      </c>
      <c r="BL746" s="143">
        <v>45958</v>
      </c>
      <c r="BM746" s="110">
        <f ca="1">IF(Tabela2[[#This Row],[Data de atendimento do Ibama (considerar o primeiro documento/ação)]]="",_xlfn.DAYS(TODAY(),J746),_xlfn.DAYS(Tabela2[[#This Row],[Data de atendimento do Ibama (considerar o primeiro documento/ação)]],J746))</f>
        <v>5</v>
      </c>
      <c r="BN746" s="110" t="str">
        <f>IF(Tabela2[[#This Row],[Atendido pelo Ibama ("Não" ou "Sim")]]="Não","Preencher", IF(Tabela2[[#This Row],[Atendido pelo Ibama ("Não" ou "Sim")]]="Sim","NA",""))</f>
        <v>NA</v>
      </c>
      <c r="BO746" s="116" t="s">
        <v>7098</v>
      </c>
      <c r="BP746" s="110" t="str">
        <f>IF(Tabela2[[#This Row],[Forma de atendimento (primeiro documento/ação)]]= "Outros (especificar)", "PREENCHER","NA")</f>
        <v>NA</v>
      </c>
      <c r="BQ746" s="108" t="s">
        <v>2696</v>
      </c>
      <c r="BR746" s="110" t="s">
        <v>123</v>
      </c>
      <c r="BS746" s="110" t="s">
        <v>2696</v>
      </c>
      <c r="BT746" s="110" t="s">
        <v>7099</v>
      </c>
      <c r="BU746" s="110" t="s">
        <v>123</v>
      </c>
      <c r="BV746" s="110" t="s">
        <v>123</v>
      </c>
      <c r="BW746" s="110" t="s">
        <v>2696</v>
      </c>
      <c r="BX746" s="108" t="s">
        <v>7727</v>
      </c>
      <c r="BY746" s="108"/>
      <c r="BZ746" s="106" t="str">
        <f>IF(Tabela2[[#This Row],[Data do documento de encerramento]]="NA","NA",IF(Tabela2[[#This Row],[Data do documento de encerramento]]="","Pendente de conclusão/ encerramento",_xlfn.DAYS(Tabela2[[#This Row],[Data do documento de encerramento]],J746)))</f>
        <v>Pendente de conclusão/ encerramento</v>
      </c>
      <c r="CA746" s="109" t="s">
        <v>9913</v>
      </c>
      <c r="CB746" s="109"/>
      <c r="CC746" s="109"/>
      <c r="CD746" s="109"/>
      <c r="CE746" s="109"/>
      <c r="CF746" s="109"/>
    </row>
    <row r="747" spans="1:84" ht="121.5" hidden="1">
      <c r="A747" s="172">
        <v>2025102461224</v>
      </c>
      <c r="B747" s="120" t="s">
        <v>9914</v>
      </c>
      <c r="C747" s="110" t="str">
        <f>VLOOKUP(Tabela2[[#This Row],[SIEMA]],Siema2025,4,FALSE)</f>
        <v xml:space="preserve"> ES</v>
      </c>
      <c r="D747" s="108" t="str">
        <f>VLOOKUP(Tabela2[[#This Row],[SIEMA]],Siema2025,3,FALSE)</f>
        <v xml:space="preserve">Vitória </v>
      </c>
      <c r="E747" s="108" t="s">
        <v>9915</v>
      </c>
      <c r="F747" s="108" t="s">
        <v>9916</v>
      </c>
      <c r="G747" s="108" t="s">
        <v>9917</v>
      </c>
      <c r="H747" s="108" t="s">
        <v>9918</v>
      </c>
      <c r="I747" s="106" t="s">
        <v>7118</v>
      </c>
      <c r="J747" s="107">
        <f>VLOOKUP(Tabela2[[#This Row],[SIEMA]],Siema2025,2,FALSE)</f>
        <v>45953</v>
      </c>
      <c r="K747" s="107" t="str">
        <f>VLOOKUP(Tabela2[[#This Row],[SIEMA]],Siema2025,16,FALSE)</f>
        <v>Quinta</v>
      </c>
      <c r="L747" s="108" t="str">
        <f>IF(Tabela2[[#This Row],[Data]]="","Sem Informação",VLOOKUP(MONTH(Tabela2[[#This Row],[Data]]),'[1]Validação de dados'!$I$1:$J$13,2,0))</f>
        <v>Outubro</v>
      </c>
      <c r="M747" s="106">
        <f>YEAR(Tabela2[[#This Row],[Data]])</f>
        <v>2025</v>
      </c>
      <c r="N747" s="107" t="str">
        <f>VLOOKUP(Tabela2[[#This Row],[SIEMA]],Siema2025,17,FALSE)</f>
        <v>Vespertino</v>
      </c>
      <c r="O747" s="107" t="str">
        <f>VLOOKUP(Tabela2[[#This Row],[SIEMA]],Siema2025,5,FALSE)</f>
        <v>Terminal/portos/ancoradouros/etc</v>
      </c>
      <c r="P747" s="106" t="str">
        <f>VLOOKUP(Tabela2[[#This Row],[SIEMA]],Siema2025,21,FALSE)</f>
        <v>CPVV %u2013 Berço 01</v>
      </c>
      <c r="Q747" s="106">
        <v>1202</v>
      </c>
      <c r="R747" s="106" t="str">
        <f>VLOOKUP(Tabela2[[#This Row],[SIEMA]],Siema2025,10,FALSE)</f>
        <v/>
      </c>
      <c r="S747" s="109" t="str">
        <f>IF(Q747="","", IF(Q747="NC","", IF(Q747="NE","", IF(Q747="NA","",IFERROR(VLOOKUP(Q747,[1]Produtos!$A$1:$C$2319,2,FALSE),"Não Cadastrado")))))</f>
        <v>GASÓLEO ou ÓLEO DIESEL ou ÓLEO PARA AQUECIMENTO, LEVE</v>
      </c>
      <c r="T747" s="106">
        <v>2E-3</v>
      </c>
      <c r="U747" s="106" t="s">
        <v>7109</v>
      </c>
      <c r="V747" s="106">
        <f>IF(Q747="","",IF(ISNUMBER(Q747)=FALSE,"Não se aplica",IFERROR(VLOOKUP(Q747,Produtos!$A$1:$C$2319,3,FALSE),"Não Cadastrado")))</f>
        <v>3</v>
      </c>
      <c r="W747" s="106" t="str">
        <f>VLOOKUP(Tabela2[[#This Row],[SIEMA]],Siema2025,10,FALSE)</f>
        <v/>
      </c>
      <c r="X747" s="115"/>
      <c r="Y747" s="111" t="str">
        <f>IF(W747="","", IF(W747="NC","", IF(W747="NE","", IF(W747="NA","",IFERROR(VLOOKUP(W747,Produtos!$A$1:$C$2319,2,FALSE),"Não Cadastrado")))))</f>
        <v/>
      </c>
      <c r="Z747" s="106" t="str">
        <f>VLOOKUP(Tabela2[[#This Row],[SIEMA]],Siema2025,11,FALSE)</f>
        <v xml:space="preserve"> </v>
      </c>
      <c r="AA747" s="106" t="str">
        <f>VLOOKUP(Tabela2[[#This Row],[SIEMA]],Siema2025,12,FALSE)</f>
        <v xml:space="preserve"> </v>
      </c>
      <c r="AB747" s="106" t="str">
        <f>IF(W747="","",IF(ISNUMBER(W747)=FALSE,"Não se aplica",IFERROR(VLOOKUP(W747,Produtos!$A$1:$C$2319,3,FALSE),"Não Cadastrado")))</f>
        <v/>
      </c>
      <c r="AC747" s="106"/>
      <c r="AD747" s="110"/>
      <c r="AE747" s="109" t="str">
        <f>IF(AC747="","", IF(AC747="NC","", IF(AC747="NE","", IF(AC747="NA","",IFERROR(VLOOKUP(AC747,Produtos!$A$1:$C$2319,2,FALSE),"Não Cadastrado")))))</f>
        <v/>
      </c>
      <c r="AF747" s="106"/>
      <c r="AG747" s="106"/>
      <c r="AH747" s="106" t="str">
        <f>IF(AC747="","",IF(ISNUMBER(AC747)=FALSE,"Não se aplica",IFERROR(VLOOKUP(AC747,Produtos!$A$1:$C$2319,3,FALSE),"Não Cadastrado")))</f>
        <v/>
      </c>
      <c r="AI747" s="106"/>
      <c r="AJ747" s="106" t="str">
        <f>VLOOKUP(Tabela2[[#This Row],[SIEMA]],Siema2025,26,FALSE)</f>
        <v>Vazamento no abastecimento via tanque, dentro da água com barco
envelopado</v>
      </c>
      <c r="AK747" s="109" t="s">
        <v>7096</v>
      </c>
      <c r="AL747" s="109"/>
      <c r="AM747" s="109"/>
      <c r="AN747" s="110" t="str">
        <f>VLOOKUP(Tabela2[[#This Row],[SIEMA]],Siema2025,51,FALSE)</f>
        <v/>
      </c>
      <c r="AO747" s="110" t="str">
        <f>VLOOKUP(Tabela2[[#This Row],[SIEMA]],Siema2025,53,FALSE)</f>
        <v/>
      </c>
      <c r="AP747" s="110" t="str">
        <f>VLOOKUP(Tabela2[[#This Row],[SIEMA]],Siema2025,55,FALSE)</f>
        <v/>
      </c>
      <c r="AQ747" s="110" t="str">
        <f>VLOOKUP(Tabela2[[#This Row],[SIEMA]],Siema2025,57,FALSE)</f>
        <v/>
      </c>
      <c r="AR747" s="110" t="str">
        <f>VLOOKUP(Tabela2[[#This Row],[SIEMA]],Siema2025,59,FALSE)</f>
        <v/>
      </c>
      <c r="AS747" s="110" t="str">
        <f>VLOOKUP(Tabela2[[#This Row],[SIEMA]],Siema2025,61,FALSE)</f>
        <v>X</v>
      </c>
      <c r="AT747" s="110" t="str">
        <f>VLOOKUP(Tabela2[[#This Row],[SIEMA]],Siema2025,63,FALSE)</f>
        <v/>
      </c>
      <c r="AU747" s="110" t="str">
        <f>VLOOKUP(Tabela2[[#This Row],[SIEMA]],Siema2025,65,FALSE)</f>
        <v/>
      </c>
      <c r="AV747" s="110" t="str">
        <f>VLOOKUP(Tabela2[[#This Row],[SIEMA]],Siema2025,67,FALSE)</f>
        <v/>
      </c>
      <c r="AW747" s="110" t="str">
        <f>VLOOKUP(Tabela2[[#This Row],[SIEMA]],Siema2025,69,FALSE)</f>
        <v/>
      </c>
      <c r="AX747" s="110" t="str">
        <f>VLOOKUP(Tabela2[[#This Row],[SIEMA]],Siema2025,71,FALSE)</f>
        <v/>
      </c>
      <c r="AY747" s="110" t="str">
        <f>VLOOKUP(Tabela2[[#This Row],[SIEMA]],Siema2025,73,FALSE)</f>
        <v/>
      </c>
      <c r="AZ747" s="110" t="str">
        <f>VLOOKUP(Tabela2[[#This Row],[SIEMA]],Siema2025,75,FALSE)</f>
        <v/>
      </c>
      <c r="BA747" s="110" t="str">
        <f>VLOOKUP(Tabela2[[#This Row],[SIEMA]],Siema2025,77,FALSE)</f>
        <v/>
      </c>
      <c r="BB747" s="110" t="str">
        <f>VLOOKUP(Tabela2[[#This Row],[SIEMA]],Siema2025,79,FALSE)</f>
        <v/>
      </c>
      <c r="BC747" s="110"/>
      <c r="BD747" s="110" t="str">
        <f>VLOOKUP(Tabela2[[#This Row],[SIEMA]],Siema2025,82,FALSE)</f>
        <v/>
      </c>
      <c r="BE747" s="110" t="str">
        <f>VLOOKUP(Tabela2[[#This Row],[SIEMA]],Siema2025,81,FALSE)</f>
        <v/>
      </c>
      <c r="BF747" s="112" t="str">
        <f>VLOOKUP(Tabela2[[#This Row],[SIEMA]],Siema2025,28,FALSE)</f>
        <v>Companhia Portuária Vila Velha %u2013 CPVV</v>
      </c>
      <c r="BG747" s="112"/>
      <c r="BH747" s="113" t="str">
        <f>VLOOKUP(Tabela2[[#This Row],[SIEMA]],Siema2025,29,FALSE)</f>
        <v>39826482000179</v>
      </c>
      <c r="BI747" s="114" t="s">
        <v>2696</v>
      </c>
      <c r="BJ747" s="109" t="s">
        <v>7111</v>
      </c>
      <c r="BK747" s="106" t="s">
        <v>2696</v>
      </c>
      <c r="BL747" s="143">
        <v>45958</v>
      </c>
      <c r="BM747" s="110">
        <f ca="1">IF(Tabela2[[#This Row],[Data de atendimento do Ibama (considerar o primeiro documento/ação)]]="",_xlfn.DAYS(TODAY(),J747),_xlfn.DAYS(Tabela2[[#This Row],[Data de atendimento do Ibama (considerar o primeiro documento/ação)]],J747))</f>
        <v>5</v>
      </c>
      <c r="BN747" s="110" t="str">
        <f>IF(Tabela2[[#This Row],[Atendido pelo Ibama ("Não" ou "Sim")]]="Não","Preencher", IF(Tabela2[[#This Row],[Atendido pelo Ibama ("Não" ou "Sim")]]="Sim","NA",""))</f>
        <v>NA</v>
      </c>
      <c r="BO747" s="116" t="s">
        <v>7139</v>
      </c>
      <c r="BP747" s="110" t="str">
        <f>IF(Tabela2[[#This Row],[Forma de atendimento (primeiro documento/ação)]]= "Outros (especificar)", "PREENCHER","NA")</f>
        <v>NA</v>
      </c>
      <c r="BQ747" s="108" t="s">
        <v>123</v>
      </c>
      <c r="BR747" s="110" t="str">
        <f>IF(Tabela2[[#This Row],[Equipe do Ibama foi a campo? Houve sobrevoo do Poseidon?]] = "Sim", "PREENCHER","NA")</f>
        <v>NA</v>
      </c>
      <c r="BS747" s="110" t="s">
        <v>7118</v>
      </c>
      <c r="BT747" s="110" t="s">
        <v>637</v>
      </c>
      <c r="BU747" s="110" t="str">
        <f>IF(Tabela2[[#This Row],[Houve envio de Informações Pós-acidente (preencher "não se aplica" quando de competência estadual/municipal)]] = "Sim", "PREENCHER","NA")</f>
        <v>NA</v>
      </c>
      <c r="BV747" s="110" t="s">
        <v>123</v>
      </c>
      <c r="BW747" s="110" t="s">
        <v>2696</v>
      </c>
      <c r="BX747" s="108" t="s">
        <v>7100</v>
      </c>
      <c r="BY747" s="143">
        <v>45958</v>
      </c>
      <c r="BZ747" s="106">
        <f>IF(Tabela2[[#This Row],[Data do documento de encerramento]]="NA","NA",IF(Tabela2[[#This Row],[Data do documento de encerramento]]="","Pendente de conclusão/ encerramento",_xlfn.DAYS(Tabela2[[#This Row],[Data do documento de encerramento]],J747)))</f>
        <v>5</v>
      </c>
      <c r="CA747" s="109" t="s">
        <v>9919</v>
      </c>
      <c r="CB747" s="109"/>
      <c r="CC747" s="109"/>
      <c r="CD747" s="109"/>
      <c r="CE747" s="109"/>
      <c r="CF747" s="109"/>
    </row>
    <row r="748" spans="1:84" ht="15" hidden="1" customHeight="1">
      <c r="A748" s="172">
        <v>2025102810823</v>
      </c>
      <c r="B748" s="180" t="s">
        <v>8310</v>
      </c>
      <c r="C748" s="110" t="str">
        <f>VLOOKUP(Tabela2[[#This Row],[SIEMA]],Siema2025,4,FALSE)</f>
        <v xml:space="preserve"> SE</v>
      </c>
      <c r="D748" s="108" t="str">
        <f>VLOOKUP(Tabela2[[#This Row],[SIEMA]],Siema2025,3,FALSE)</f>
        <v xml:space="preserve">Carmópolis </v>
      </c>
      <c r="E748" s="108" t="str">
        <f>VLOOKUP(Tabela2[[#This Row],[SIEMA]],Siema2025,20,FALSE)</f>
        <v>Satélite de produção SAT.CP-1391, Carmópolis-SE.</v>
      </c>
      <c r="F748" s="108" t="s">
        <v>9920</v>
      </c>
      <c r="G748" s="108"/>
      <c r="H748" s="108"/>
      <c r="I748" s="106" t="str">
        <f>VLOOKUP(Tabela2[[#This Row],[SIEMA]],Siema2025,19,FALSE)</f>
        <v/>
      </c>
      <c r="J748" s="107">
        <f>VLOOKUP(Tabela2[[#This Row],[SIEMA]],Siema2025,2,FALSE)</f>
        <v>45953</v>
      </c>
      <c r="K748" s="107" t="str">
        <f>VLOOKUP(Tabela2[[#This Row],[SIEMA]],Siema2025,16,FALSE)</f>
        <v>Quinta</v>
      </c>
      <c r="L748" s="108" t="str">
        <f>IF(Tabela2[[#This Row],[Data]]="","Sem Informação",VLOOKUP(MONTH(Tabela2[[#This Row],[Data]]),'[1]Validação de dados'!$I$1:$J$13,2,0))</f>
        <v>Outubro</v>
      </c>
      <c r="M748" s="106">
        <f>YEAR(Tabela2[[#This Row],[Data]])</f>
        <v>2025</v>
      </c>
      <c r="N748" s="107" t="str">
        <f>VLOOKUP(Tabela2[[#This Row],[SIEMA]],Siema2025,17,FALSE)</f>
        <v>Matutino</v>
      </c>
      <c r="O748" s="107" t="s">
        <v>145</v>
      </c>
      <c r="P748" s="106"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48" s="106" t="str">
        <f>VLOOKUP(Tabela2[[#This Row],[SIEMA]],Siema2025,7,FALSE)</f>
        <v/>
      </c>
      <c r="R748" s="106" t="str">
        <f>VLOOKUP(Tabela2[[#This Row],[SIEMA]],Siema2025,10,FALSE)</f>
        <v>Água</v>
      </c>
      <c r="S748" s="109" t="str">
        <f>IF(Q748="","", IF(Q748="NC","", IF(Q748="NE","", IF(Q748="NA","",IFERROR(VLOOKUP(Q748,[1]Produtos!$A$1:$C$2319,2,FALSE),"Não Cadastrado")))))</f>
        <v/>
      </c>
      <c r="T748" s="106" t="str">
        <f>VLOOKUP(Tabela2[[#This Row],[SIEMA]],Siema2025,11,FALSE)</f>
        <v>0.689</v>
      </c>
      <c r="U748" s="106" t="str">
        <f>VLOOKUP(Tabela2[[#This Row],[SIEMA]],Siema2025,12,FALSE)</f>
        <v>M3</v>
      </c>
      <c r="V748" s="106" t="str">
        <f>IF(Q748="","",IF(ISNUMBER(Q748)=FALSE,"Não se aplica",IFERROR(VLOOKUP(Q748,Produtos!$A$1:$C$2319,3,FALSE),"Não Cadastrado")))</f>
        <v/>
      </c>
      <c r="W748" s="106" t="str">
        <f>VLOOKUP(Tabela2[[#This Row],[SIEMA]],Siema2025,10,FALSE)</f>
        <v>Água</v>
      </c>
      <c r="X748" s="115" t="str">
        <f>IF(Tabela2[[#This Row],[Origem do acidente]] = "Plataforma", "PREENCHER","NA")</f>
        <v>NA</v>
      </c>
      <c r="Y748" s="111" t="str">
        <f>IF(W748="","", IF(W748="NC","", IF(W748="NE","", IF(W748="NA","",IFERROR(VLOOKUP(W748,Produtos!$A$1:$C$2319,2,FALSE),"Não Cadastrado")))))</f>
        <v>Não Cadastrado</v>
      </c>
      <c r="Z748" s="106" t="str">
        <f>VLOOKUP(Tabela2[[#This Row],[SIEMA]],Siema2025,11,FALSE)</f>
        <v>0.689</v>
      </c>
      <c r="AA748" s="106" t="str">
        <f>VLOOKUP(Tabela2[[#This Row],[SIEMA]],Siema2025,12,FALSE)</f>
        <v>M3</v>
      </c>
      <c r="AB748" s="106" t="str">
        <f>IF(W748="","",IF(ISNUMBER(W748)=FALSE,"Não se aplica",IFERROR(VLOOKUP(W748,Produtos!$A$1:$C$2319,3,FALSE),"Não Cadastrado")))</f>
        <v>Não se aplica</v>
      </c>
      <c r="AC748" s="106"/>
      <c r="AD748" s="110" t="s">
        <v>252</v>
      </c>
      <c r="AE748" s="109" t="str">
        <f>IF(AC748="","", IF(AC748="NC","", IF(AC748="NE","", IF(AC748="NA","",IFERROR(VLOOKUP(AC748,Produtos!$A$1:$C$2319,2,FALSE),"Não Cadastrado")))))</f>
        <v/>
      </c>
      <c r="AF748" s="106">
        <v>16000</v>
      </c>
      <c r="AG748" s="106"/>
      <c r="AH748" s="106" t="str">
        <f>IF(AC748="","",IF(ISNUMBER(AC748)=FALSE,"Não se aplica",IFERROR(VLOOKUP(AC748,Produtos!$A$1:$C$2319,3,FALSE),"Não Cadastrado")))</f>
        <v/>
      </c>
      <c r="AI748" s="106"/>
      <c r="AJ748" s="106" t="str">
        <f>VLOOKUP(Tabela2[[#This Row],[SIEMA]],Siema2025,26,FALSE)</f>
        <v>Impacto mecânico.</v>
      </c>
      <c r="AK748" s="109"/>
      <c r="AL748" s="109"/>
      <c r="AM748" s="109"/>
      <c r="AN748" s="110" t="str">
        <f>VLOOKUP(Tabela2[[#This Row],[SIEMA]],Siema2025,51,FALSE)</f>
        <v/>
      </c>
      <c r="AO748" s="110" t="str">
        <f>VLOOKUP(Tabela2[[#This Row],[SIEMA]],Siema2025,53,FALSE)</f>
        <v/>
      </c>
      <c r="AP748" s="110" t="str">
        <f>VLOOKUP(Tabela2[[#This Row],[SIEMA]],Siema2025,55,FALSE)</f>
        <v/>
      </c>
      <c r="AQ748" s="110" t="str">
        <f>VLOOKUP(Tabela2[[#This Row],[SIEMA]],Siema2025,57,FALSE)</f>
        <v/>
      </c>
      <c r="AR748" s="110" t="str">
        <f>VLOOKUP(Tabela2[[#This Row],[SIEMA]],Siema2025,59,FALSE)</f>
        <v/>
      </c>
      <c r="AS748" s="110" t="str">
        <f>VLOOKUP(Tabela2[[#This Row],[SIEMA]],Siema2025,61,FALSE)</f>
        <v/>
      </c>
      <c r="AT748" s="110" t="str">
        <f>VLOOKUP(Tabela2[[#This Row],[SIEMA]],Siema2025,63,FALSE)</f>
        <v/>
      </c>
      <c r="AU748" s="110" t="str">
        <f>VLOOKUP(Tabela2[[#This Row],[SIEMA]],Siema2025,65,FALSE)</f>
        <v>X</v>
      </c>
      <c r="AV748" s="110" t="str">
        <f>VLOOKUP(Tabela2[[#This Row],[SIEMA]],Siema2025,67,FALSE)</f>
        <v/>
      </c>
      <c r="AW748" s="110" t="str">
        <f>VLOOKUP(Tabela2[[#This Row],[SIEMA]],Siema2025,69,FALSE)</f>
        <v/>
      </c>
      <c r="AX748" s="110" t="str">
        <f>VLOOKUP(Tabela2[[#This Row],[SIEMA]],Siema2025,71,FALSE)</f>
        <v/>
      </c>
      <c r="AY748" s="110" t="str">
        <f>VLOOKUP(Tabela2[[#This Row],[SIEMA]],Siema2025,73,FALSE)</f>
        <v/>
      </c>
      <c r="AZ748" s="110" t="str">
        <f>VLOOKUP(Tabela2[[#This Row],[SIEMA]],Siema2025,75,FALSE)</f>
        <v/>
      </c>
      <c r="BA748" s="110" t="str">
        <f>VLOOKUP(Tabela2[[#This Row],[SIEMA]],Siema2025,77,FALSE)</f>
        <v/>
      </c>
      <c r="BB748" s="110" t="str">
        <f>VLOOKUP(Tabela2[[#This Row],[SIEMA]],Siema2025,79,FALSE)</f>
        <v/>
      </c>
      <c r="BC748" s="110" t="str">
        <f>IF(Tabela2[[#This Row],[Outro(s) ]] = "X", "PREENCHER","NA")</f>
        <v>NA</v>
      </c>
      <c r="BD748" s="110" t="str">
        <f>VLOOKUP(Tabela2[[#This Row],[SIEMA]],Siema2025,82,FALSE)</f>
        <v/>
      </c>
      <c r="BE748" s="110" t="str">
        <f>VLOOKUP(Tabela2[[#This Row],[SIEMA]],Siema2025,81,FALSE)</f>
        <v/>
      </c>
      <c r="BF748" s="112" t="str">
        <f>VLOOKUP(Tabela2[[#This Row],[SIEMA]],Siema2025,28,FALSE)</f>
        <v>CARMO ENERGY S.A.</v>
      </c>
      <c r="BG748" s="112"/>
      <c r="BH748" s="113" t="str">
        <f>VLOOKUP(Tabela2[[#This Row],[SIEMA]],Siema2025,29,FALSE)</f>
        <v>41955491000101</v>
      </c>
      <c r="BI748" s="114" t="str">
        <f>VLOOKUP(Tabela2[[#This Row],[SIEMA]],Siema2025,107,FALSE)</f>
        <v>Não</v>
      </c>
      <c r="BJ748" s="109"/>
      <c r="BK748" s="106"/>
      <c r="BL748" s="143"/>
      <c r="BM748" s="110">
        <f ca="1">IF(Tabela2[[#This Row],[Data de atendimento do Ibama (considerar o primeiro documento/ação)]]="",_xlfn.DAYS(TODAY(),J748),_xlfn.DAYS(Tabela2[[#This Row],[Data de atendimento do Ibama (considerar o primeiro documento/ação)]],J748))</f>
        <v>267</v>
      </c>
      <c r="BN748" s="110" t="str">
        <f>IF(Tabela2[[#This Row],[Atendido pelo Ibama ("Não" ou "Sim")]]="Não","Preencher", IF(Tabela2[[#This Row],[Atendido pelo Ibama ("Não" ou "Sim")]]="Sim","NA",""))</f>
        <v/>
      </c>
      <c r="BO748" s="116"/>
      <c r="BP748" s="110" t="str">
        <f>IF(Tabela2[[#This Row],[Forma de atendimento (primeiro documento/ação)]]= "Outros (especificar)", "PREENCHER","NA")</f>
        <v>NA</v>
      </c>
      <c r="BQ748" s="108"/>
      <c r="BR748" s="110" t="str">
        <f>IF(Tabela2[[#This Row],[Equipe do Ibama foi a campo? Houve sobrevoo do Poseidon?]] = "Sim", "PREENCHER","NA")</f>
        <v>NA</v>
      </c>
      <c r="BS748" s="110" t="str">
        <f>IF(Tabela2[[#This Row],[Se sim, foi emitida Ordem de Emergência? (informações vinculada à coluna CK)]] = "Sim", "PREENCHER","NA")</f>
        <v>NA</v>
      </c>
      <c r="BT748" s="110" t="str">
        <f>IF(Tabela2[[#This Row],[Foi elaborado Relatório de Vistoria pelo Ibama? (informações vinculada à coluna CK)]] = "Sim", "PREENCHER","NA")</f>
        <v>NA</v>
      </c>
      <c r="BU748" s="110" t="str">
        <f>IF(Tabela2[[#This Row],[Houve envio de Informações Pós-acidente (preencher "não se aplica" quando de competência estadual/municipal)]] = "Sim", "PREENCHER","NA")</f>
        <v>NA</v>
      </c>
      <c r="BV748" s="110" t="str">
        <f>IF(Tabela2[[#This Row],[Houve avaliação das informações pós-acidente solicitadas/enviadas?]] = "Sim", "PREENCHER","NA")</f>
        <v>NA</v>
      </c>
      <c r="BW748" s="110" t="str">
        <f>IF(Tabela2[[#This Row],[O Ibama aguarda resposta da empresa/OEMA, etc?]] = "Sim", "PREENCHER","NA")</f>
        <v>NA</v>
      </c>
      <c r="BX748" s="108"/>
      <c r="BY748" s="108"/>
      <c r="BZ748" s="106" t="str">
        <f>IF(Tabela2[[#This Row],[Data do documento de encerramento]]="NA","NA",IF(Tabela2[[#This Row],[Data do documento de encerramento]]="","Pendente de conclusão/ encerramento",_xlfn.DAYS(Tabela2[[#This Row],[Data do documento de encerramento]],J748)))</f>
        <v>Pendente de conclusão/ encerramento</v>
      </c>
      <c r="CA748" s="109"/>
      <c r="CB748" s="109"/>
      <c r="CC748" s="109"/>
      <c r="CD748" s="109"/>
      <c r="CE748" s="109"/>
      <c r="CF748" s="109"/>
    </row>
    <row r="749" spans="1:84" hidden="1">
      <c r="A749" s="172">
        <v>2025102810835</v>
      </c>
      <c r="B749" s="180" t="s">
        <v>8310</v>
      </c>
      <c r="C749" s="110" t="str">
        <f>VLOOKUP(Tabela2[[#This Row],[SIEMA]],Siema2025,4,FALSE)</f>
        <v xml:space="preserve"> SE</v>
      </c>
      <c r="D749" s="108" t="str">
        <f>VLOOKUP(Tabela2[[#This Row],[SIEMA]],Siema2025,3,FALSE)</f>
        <v xml:space="preserve">Carmópolis </v>
      </c>
      <c r="E749" s="108" t="str">
        <f>VLOOKUP(Tabela2[[#This Row],[SIEMA]],Siema2025,20,FALSE)</f>
        <v>Satélite de injeção SAT.CP-0009, Carmópolis-SE.</v>
      </c>
      <c r="F749" s="108"/>
      <c r="G749" s="108"/>
      <c r="H749" s="108"/>
      <c r="I749" s="106" t="str">
        <f>VLOOKUP(Tabela2[[#This Row],[SIEMA]],Siema2025,19,FALSE)</f>
        <v/>
      </c>
      <c r="J749" s="107">
        <f>VLOOKUP(Tabela2[[#This Row],[SIEMA]],Siema2025,2,FALSE)</f>
        <v>45953</v>
      </c>
      <c r="K749" s="107" t="str">
        <f>VLOOKUP(Tabela2[[#This Row],[SIEMA]],Siema2025,16,FALSE)</f>
        <v>Quinta</v>
      </c>
      <c r="L749" s="108" t="str">
        <f>IF(Tabela2[[#This Row],[Data]]="","Sem Informação",VLOOKUP(MONTH(Tabela2[[#This Row],[Data]]),'[1]Validação de dados'!$I$1:$J$13,2,0))</f>
        <v>Outubro</v>
      </c>
      <c r="M749" s="106">
        <f>YEAR(Tabela2[[#This Row],[Data]])</f>
        <v>2025</v>
      </c>
      <c r="N749" s="107" t="str">
        <f>VLOOKUP(Tabela2[[#This Row],[SIEMA]],Siema2025,17,FALSE)</f>
        <v>Matutino</v>
      </c>
      <c r="O749" s="107" t="s">
        <v>145</v>
      </c>
      <c r="P749" s="106"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49" s="106" t="str">
        <f>VLOOKUP(Tabela2[[#This Row],[SIEMA]],Siema2025,7,FALSE)</f>
        <v/>
      </c>
      <c r="R749" s="106" t="str">
        <f>VLOOKUP(Tabela2[[#This Row],[SIEMA]],Siema2025,10,FALSE)</f>
        <v>Água de injeção</v>
      </c>
      <c r="S749" s="109" t="str">
        <f>IF(Q749="","", IF(Q749="NC","", IF(Q749="NE","", IF(Q749="NA","",IFERROR(VLOOKUP(Q749,[1]Produtos!$A$1:$C$2319,2,FALSE),"Não Cadastrado")))))</f>
        <v/>
      </c>
      <c r="T749" s="106" t="str">
        <f>VLOOKUP(Tabela2[[#This Row],[SIEMA]],Siema2025,11,FALSE)</f>
        <v>0.25</v>
      </c>
      <c r="U749" s="106" t="str">
        <f>VLOOKUP(Tabela2[[#This Row],[SIEMA]],Siema2025,12,FALSE)</f>
        <v>M3</v>
      </c>
      <c r="V749" s="106" t="str">
        <f>IF(Q749="","",IF(ISNUMBER(Q749)=FALSE,"Não se aplica",IFERROR(VLOOKUP(Q749,Produtos!$A$1:$C$2319,3,FALSE),"Não Cadastrado")))</f>
        <v/>
      </c>
      <c r="W749" s="106" t="str">
        <f>VLOOKUP(Tabela2[[#This Row],[SIEMA]],Siema2025,10,FALSE)</f>
        <v>Água de injeção</v>
      </c>
      <c r="X749" s="115" t="str">
        <f>IF(Tabela2[[#This Row],[Origem do acidente]] = "Plataforma", "PREENCHER","NA")</f>
        <v>NA</v>
      </c>
      <c r="Y749" s="111" t="str">
        <f>IF(W749="","", IF(W749="NC","", IF(W749="NE","", IF(W749="NA","",IFERROR(VLOOKUP(W749,Produtos!$A$1:$C$2319,2,FALSE),"Não Cadastrado")))))</f>
        <v>Não Cadastrado</v>
      </c>
      <c r="Z749" s="106" t="str">
        <f>VLOOKUP(Tabela2[[#This Row],[SIEMA]],Siema2025,11,FALSE)</f>
        <v>0.25</v>
      </c>
      <c r="AA749" s="106" t="str">
        <f>VLOOKUP(Tabela2[[#This Row],[SIEMA]],Siema2025,12,FALSE)</f>
        <v>M3</v>
      </c>
      <c r="AB749" s="106" t="str">
        <f>IF(W749="","",IF(ISNUMBER(W749)=FALSE,"Não se aplica",IFERROR(VLOOKUP(W749,Produtos!$A$1:$C$2319,3,FALSE),"Não Cadastrado")))</f>
        <v>Não se aplica</v>
      </c>
      <c r="AC749" s="106"/>
      <c r="AD749" s="110" t="str">
        <f>IF(Tabela2[[#This Row],[Origem do acidente]] = "Plataforma", "PREENCHER","NA")</f>
        <v>NA</v>
      </c>
      <c r="AE749" s="109" t="str">
        <f>IF(AC749="","", IF(AC749="NC","", IF(AC749="NE","", IF(AC749="NA","",IFERROR(VLOOKUP(AC749,Produtos!$A$1:$C$2319,2,FALSE),"Não Cadastrado")))))</f>
        <v/>
      </c>
      <c r="AF749" s="106"/>
      <c r="AG749" s="106"/>
      <c r="AH749" s="106" t="str">
        <f>IF(AC749="","",IF(ISNUMBER(AC749)=FALSE,"Não se aplica",IFERROR(VLOOKUP(AC749,Produtos!$A$1:$C$2319,3,FALSE),"Não Cadastrado")))</f>
        <v/>
      </c>
      <c r="AI749" s="106"/>
      <c r="AJ749" s="106" t="str">
        <f>VLOOKUP(Tabela2[[#This Row],[SIEMA]],Siema2025,26,FALSE)</f>
        <v>Falha em junta.</v>
      </c>
      <c r="AK749" s="109"/>
      <c r="AL749" s="109"/>
      <c r="AM749" s="109"/>
      <c r="AN749" s="110" t="str">
        <f>VLOOKUP(Tabela2[[#This Row],[SIEMA]],Siema2025,51,FALSE)</f>
        <v/>
      </c>
      <c r="AO749" s="110" t="str">
        <f>VLOOKUP(Tabela2[[#This Row],[SIEMA]],Siema2025,53,FALSE)</f>
        <v/>
      </c>
      <c r="AP749" s="110" t="str">
        <f>VLOOKUP(Tabela2[[#This Row],[SIEMA]],Siema2025,55,FALSE)</f>
        <v/>
      </c>
      <c r="AQ749" s="110" t="str">
        <f>VLOOKUP(Tabela2[[#This Row],[SIEMA]],Siema2025,57,FALSE)</f>
        <v/>
      </c>
      <c r="AR749" s="110" t="str">
        <f>VLOOKUP(Tabela2[[#This Row],[SIEMA]],Siema2025,59,FALSE)</f>
        <v/>
      </c>
      <c r="AS749" s="110" t="str">
        <f>VLOOKUP(Tabela2[[#This Row],[SIEMA]],Siema2025,61,FALSE)</f>
        <v/>
      </c>
      <c r="AT749" s="110" t="str">
        <f>VLOOKUP(Tabela2[[#This Row],[SIEMA]],Siema2025,63,FALSE)</f>
        <v/>
      </c>
      <c r="AU749" s="110" t="str">
        <f>VLOOKUP(Tabela2[[#This Row],[SIEMA]],Siema2025,65,FALSE)</f>
        <v>X</v>
      </c>
      <c r="AV749" s="110" t="str">
        <f>VLOOKUP(Tabela2[[#This Row],[SIEMA]],Siema2025,67,FALSE)</f>
        <v/>
      </c>
      <c r="AW749" s="110" t="str">
        <f>VLOOKUP(Tabela2[[#This Row],[SIEMA]],Siema2025,69,FALSE)</f>
        <v/>
      </c>
      <c r="AX749" s="110" t="str">
        <f>VLOOKUP(Tabela2[[#This Row],[SIEMA]],Siema2025,71,FALSE)</f>
        <v/>
      </c>
      <c r="AY749" s="110" t="str">
        <f>VLOOKUP(Tabela2[[#This Row],[SIEMA]],Siema2025,73,FALSE)</f>
        <v/>
      </c>
      <c r="AZ749" s="110" t="str">
        <f>VLOOKUP(Tabela2[[#This Row],[SIEMA]],Siema2025,75,FALSE)</f>
        <v/>
      </c>
      <c r="BA749" s="110" t="str">
        <f>VLOOKUP(Tabela2[[#This Row],[SIEMA]],Siema2025,77,FALSE)</f>
        <v/>
      </c>
      <c r="BB749" s="110" t="str">
        <f>VLOOKUP(Tabela2[[#This Row],[SIEMA]],Siema2025,79,FALSE)</f>
        <v/>
      </c>
      <c r="BC749" s="110" t="str">
        <f>IF(Tabela2[[#This Row],[Outro(s) ]] = "X", "PREENCHER","NA")</f>
        <v>NA</v>
      </c>
      <c r="BD749" s="110" t="str">
        <f>VLOOKUP(Tabela2[[#This Row],[SIEMA]],Siema2025,82,FALSE)</f>
        <v/>
      </c>
      <c r="BE749" s="110" t="str">
        <f>VLOOKUP(Tabela2[[#This Row],[SIEMA]],Siema2025,81,FALSE)</f>
        <v/>
      </c>
      <c r="BF749" s="112" t="str">
        <f>VLOOKUP(Tabela2[[#This Row],[SIEMA]],Siema2025,28,FALSE)</f>
        <v>CARMO ENERGY S.A.</v>
      </c>
      <c r="BG749" s="112"/>
      <c r="BH749" s="113" t="str">
        <f>VLOOKUP(Tabela2[[#This Row],[SIEMA]],Siema2025,29,FALSE)</f>
        <v>41955491000101</v>
      </c>
      <c r="BI749" s="114" t="str">
        <f>VLOOKUP(Tabela2[[#This Row],[SIEMA]],Siema2025,107,FALSE)</f>
        <v>Não</v>
      </c>
      <c r="BJ749" s="109"/>
      <c r="BK749" s="106"/>
      <c r="BL749" s="143"/>
      <c r="BM749" s="110">
        <f ca="1">IF(Tabela2[[#This Row],[Data de atendimento do Ibama (considerar o primeiro documento/ação)]]="",_xlfn.DAYS(TODAY(),J749),_xlfn.DAYS(Tabela2[[#This Row],[Data de atendimento do Ibama (considerar o primeiro documento/ação)]],J749))</f>
        <v>267</v>
      </c>
      <c r="BN749" s="110" t="str">
        <f>IF(Tabela2[[#This Row],[Atendido pelo Ibama ("Não" ou "Sim")]]="Não","Preencher", IF(Tabela2[[#This Row],[Atendido pelo Ibama ("Não" ou "Sim")]]="Sim","NA",""))</f>
        <v/>
      </c>
      <c r="BO749" s="116"/>
      <c r="BP749" s="110" t="str">
        <f>IF(Tabela2[[#This Row],[Forma de atendimento (primeiro documento/ação)]]= "Outros (especificar)", "PREENCHER","NA")</f>
        <v>NA</v>
      </c>
      <c r="BQ749" s="108"/>
      <c r="BR749" s="110" t="str">
        <f>IF(Tabela2[[#This Row],[Equipe do Ibama foi a campo? Houve sobrevoo do Poseidon?]] = "Sim", "PREENCHER","NA")</f>
        <v>NA</v>
      </c>
      <c r="BS749" s="110" t="str">
        <f>IF(Tabela2[[#This Row],[Se sim, foi emitida Ordem de Emergência? (informações vinculada à coluna CK)]] = "Sim", "PREENCHER","NA")</f>
        <v>NA</v>
      </c>
      <c r="BT749" s="110" t="str">
        <f>IF(Tabela2[[#This Row],[Foi elaborado Relatório de Vistoria pelo Ibama? (informações vinculada à coluna CK)]] = "Sim", "PREENCHER","NA")</f>
        <v>NA</v>
      </c>
      <c r="BU749" s="110" t="str">
        <f>IF(Tabela2[[#This Row],[Houve envio de Informações Pós-acidente (preencher "não se aplica" quando de competência estadual/municipal)]] = "Sim", "PREENCHER","NA")</f>
        <v>NA</v>
      </c>
      <c r="BV749" s="110" t="str">
        <f>IF(Tabela2[[#This Row],[Houve avaliação das informações pós-acidente solicitadas/enviadas?]] = "Sim", "PREENCHER","NA")</f>
        <v>NA</v>
      </c>
      <c r="BW749" s="110" t="str">
        <f>IF(Tabela2[[#This Row],[O Ibama aguarda resposta da empresa/OEMA, etc?]] = "Sim", "PREENCHER","NA")</f>
        <v>NA</v>
      </c>
      <c r="BX749" s="108"/>
      <c r="BY749" s="143"/>
      <c r="BZ749" s="106" t="str">
        <f>IF(Tabela2[[#This Row],[Data do documento de encerramento]]="NA","NA",IF(Tabela2[[#This Row],[Data do documento de encerramento]]="","Pendente de conclusão/ encerramento",_xlfn.DAYS(Tabela2[[#This Row],[Data do documento de encerramento]],J749)))</f>
        <v>Pendente de conclusão/ encerramento</v>
      </c>
      <c r="CA749" s="109"/>
      <c r="CB749" s="109"/>
      <c r="CC749" s="109"/>
      <c r="CD749" s="109"/>
      <c r="CE749" s="109"/>
      <c r="CF749" s="109"/>
    </row>
    <row r="750" spans="1:84" hidden="1">
      <c r="A750" s="172">
        <v>2025102814440</v>
      </c>
      <c r="B750" s="180" t="s">
        <v>8310</v>
      </c>
      <c r="C750" s="110" t="str">
        <f>VLOOKUP(Tabela2[[#This Row],[SIEMA]],Siema2025,4,FALSE)</f>
        <v>RN</v>
      </c>
      <c r="D750" s="108" t="str">
        <f>VLOOKUP(Tabela2[[#This Row],[SIEMA]],Siema2025,3,FALSE)</f>
        <v>Governador Dix Sept Rosado</v>
      </c>
      <c r="E750" s="108" t="str">
        <f>VLOOKUP(Tabela2[[#This Row],[SIEMA]],Siema2025,20,FALSE)</f>
        <v>Campo de Livramento - Poço: 8-LV-40-RN (721000398400) Bacia Potiguar</v>
      </c>
      <c r="F750" s="108" t="s">
        <v>9921</v>
      </c>
      <c r="G750" s="108"/>
      <c r="H750" s="108"/>
      <c r="I750" s="106" t="str">
        <f>VLOOKUP(Tabela2[[#This Row],[SIEMA]],Siema2025,19,FALSE)</f>
        <v/>
      </c>
      <c r="J750" s="107">
        <f>VLOOKUP(Tabela2[[#This Row],[SIEMA]],Siema2025,2,FALSE)</f>
        <v>45954</v>
      </c>
      <c r="K750" s="107" t="str">
        <f>VLOOKUP(Tabela2[[#This Row],[SIEMA]],Siema2025,16,FALSE)</f>
        <v>Sexta</v>
      </c>
      <c r="L750" s="108" t="str">
        <f>IF(Tabela2[[#This Row],[Data]]="","Sem Informação",VLOOKUP(MONTH(Tabela2[[#This Row],[Data]]),'[1]Validação de dados'!$I$1:$J$13,2,0))</f>
        <v>Outubro</v>
      </c>
      <c r="M750" s="106">
        <f>YEAR(Tabela2[[#This Row],[Data]])</f>
        <v>2025</v>
      </c>
      <c r="N750" s="107" t="str">
        <f>VLOOKUP(Tabela2[[#This Row],[SIEMA]],Siema2025,17,FALSE)</f>
        <v>Matutino</v>
      </c>
      <c r="O750" s="107" t="s">
        <v>145</v>
      </c>
      <c r="P750" s="106"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50" s="106" t="str">
        <f>VLOOKUP(Tabela2[[#This Row],[SIEMA]],Siema2025,7,FALSE)</f>
        <v/>
      </c>
      <c r="R750" s="106" t="str">
        <f>VLOOKUP(Tabela2[[#This Row],[SIEMA]],Siema2025,10,FALSE)</f>
        <v>Água de injeção</v>
      </c>
      <c r="S750" s="109" t="str">
        <f>IF(Q750="","", IF(Q750="NC","", IF(Q750="NE","", IF(Q750="NA","",IFERROR(VLOOKUP(Q750,[1]Produtos!$A$1:$C$2319,2,FALSE),"Não Cadastrado")))))</f>
        <v/>
      </c>
      <c r="T750" s="106" t="str">
        <f>VLOOKUP(Tabela2[[#This Row],[SIEMA]],Siema2025,11,FALSE)</f>
        <v>0.4</v>
      </c>
      <c r="U750" s="106" t="str">
        <f>VLOOKUP(Tabela2[[#This Row],[SIEMA]],Siema2025,12,FALSE)</f>
        <v>M3</v>
      </c>
      <c r="V750" s="106" t="str">
        <f>IF(Q750="","",IF(ISNUMBER(Q750)=FALSE,"Não se aplica",IFERROR(VLOOKUP(Q750,Produtos!$A$1:$C$2319,3,FALSE),"Não Cadastrado")))</f>
        <v/>
      </c>
      <c r="W750" s="106" t="str">
        <f>VLOOKUP(Tabela2[[#This Row],[SIEMA]],Siema2025,10,FALSE)</f>
        <v>Água de injeção</v>
      </c>
      <c r="X750" s="115" t="str">
        <f>IF(Tabela2[[#This Row],[Origem do acidente]] = "Plataforma", "PREENCHER","NA")</f>
        <v>NA</v>
      </c>
      <c r="Y750" s="111" t="str">
        <f>IF(W750="","", IF(W750="NC","", IF(W750="NE","", IF(W750="NA","",IFERROR(VLOOKUP(W750,Produtos!$A$1:$C$2319,2,FALSE),"Não Cadastrado")))))</f>
        <v>Não Cadastrado</v>
      </c>
      <c r="Z750" s="106" t="str">
        <f>VLOOKUP(Tabela2[[#This Row],[SIEMA]],Siema2025,11,FALSE)</f>
        <v>0.4</v>
      </c>
      <c r="AA750" s="106" t="str">
        <f>VLOOKUP(Tabela2[[#This Row],[SIEMA]],Siema2025,12,FALSE)</f>
        <v>M3</v>
      </c>
      <c r="AB750" s="106" t="str">
        <f>IF(W750="","",IF(ISNUMBER(W750)=FALSE,"Não se aplica",IFERROR(VLOOKUP(W750,Produtos!$A$1:$C$2319,3,FALSE),"Não Cadastrado")))</f>
        <v>Não se aplica</v>
      </c>
      <c r="AC750" s="106"/>
      <c r="AD750" s="110" t="str">
        <f>IF(Tabela2[[#This Row],[Origem do acidente]] = "Plataforma", "PREENCHER","NA")</f>
        <v>NA</v>
      </c>
      <c r="AE750" s="109" t="str">
        <f>IF(AC750="","", IF(AC750="NC","", IF(AC750="NE","", IF(AC750="NA","",IFERROR(VLOOKUP(AC750,Produtos!$A$1:$C$2319,2,FALSE),"Não Cadastrado")))))</f>
        <v/>
      </c>
      <c r="AF750" s="106"/>
      <c r="AG750" s="106"/>
      <c r="AH750" s="106" t="str">
        <f>IF(AC750="","",IF(ISNUMBER(AC750)=FALSE,"Não se aplica",IFERROR(VLOOKUP(AC750,Produtos!$A$1:$C$2319,3,FALSE),"Não Cadastrado")))</f>
        <v/>
      </c>
      <c r="AI750" s="106"/>
      <c r="AJ750" s="106" t="str">
        <f>VLOOKUP(Tabela2[[#This Row],[SIEMA]],Siema2025,26,FALSE)</f>
        <v>Em investigação - informaremos em breve</v>
      </c>
      <c r="AK750" s="109"/>
      <c r="AL750" s="109"/>
      <c r="AM750" s="109"/>
      <c r="AN750" s="110" t="str">
        <f>VLOOKUP(Tabela2[[#This Row],[SIEMA]],Siema2025,51,FALSE)</f>
        <v/>
      </c>
      <c r="AO750" s="110" t="str">
        <f>VLOOKUP(Tabela2[[#This Row],[SIEMA]],Siema2025,53,FALSE)</f>
        <v/>
      </c>
      <c r="AP750" s="110" t="str">
        <f>VLOOKUP(Tabela2[[#This Row],[SIEMA]],Siema2025,55,FALSE)</f>
        <v/>
      </c>
      <c r="AQ750" s="110" t="str">
        <f>VLOOKUP(Tabela2[[#This Row],[SIEMA]],Siema2025,57,FALSE)</f>
        <v/>
      </c>
      <c r="AR750" s="110" t="str">
        <f>VLOOKUP(Tabela2[[#This Row],[SIEMA]],Siema2025,59,FALSE)</f>
        <v/>
      </c>
      <c r="AS750" s="110" t="str">
        <f>VLOOKUP(Tabela2[[#This Row],[SIEMA]],Siema2025,61,FALSE)</f>
        <v/>
      </c>
      <c r="AT750" s="110" t="str">
        <f>VLOOKUP(Tabela2[[#This Row],[SIEMA]],Siema2025,63,FALSE)</f>
        <v/>
      </c>
      <c r="AU750" s="110" t="str">
        <f>VLOOKUP(Tabela2[[#This Row],[SIEMA]],Siema2025,65,FALSE)</f>
        <v>X</v>
      </c>
      <c r="AV750" s="110" t="str">
        <f>VLOOKUP(Tabela2[[#This Row],[SIEMA]],Siema2025,67,FALSE)</f>
        <v/>
      </c>
      <c r="AW750" s="110" t="str">
        <f>VLOOKUP(Tabela2[[#This Row],[SIEMA]],Siema2025,69,FALSE)</f>
        <v/>
      </c>
      <c r="AX750" s="110" t="str">
        <f>VLOOKUP(Tabela2[[#This Row],[SIEMA]],Siema2025,71,FALSE)</f>
        <v/>
      </c>
      <c r="AY750" s="110" t="str">
        <f>VLOOKUP(Tabela2[[#This Row],[SIEMA]],Siema2025,73,FALSE)</f>
        <v/>
      </c>
      <c r="AZ750" s="110" t="str">
        <f>VLOOKUP(Tabela2[[#This Row],[SIEMA]],Siema2025,75,FALSE)</f>
        <v/>
      </c>
      <c r="BA750" s="110" t="str">
        <f>VLOOKUP(Tabela2[[#This Row],[SIEMA]],Siema2025,77,FALSE)</f>
        <v/>
      </c>
      <c r="BB750" s="110" t="str">
        <f>VLOOKUP(Tabela2[[#This Row],[SIEMA]],Siema2025,79,FALSE)</f>
        <v/>
      </c>
      <c r="BC750" s="110" t="str">
        <f>IF(Tabela2[[#This Row],[Outro(s) ]] = "X", "PREENCHER","NA")</f>
        <v>NA</v>
      </c>
      <c r="BD750" s="110" t="str">
        <f>VLOOKUP(Tabela2[[#This Row],[SIEMA]],Siema2025,82,FALSE)</f>
        <v/>
      </c>
      <c r="BE750" s="110" t="str">
        <f>VLOOKUP(Tabela2[[#This Row],[SIEMA]],Siema2025,81,FALSE)</f>
        <v/>
      </c>
      <c r="BF750" s="112" t="str">
        <f>VLOOKUP(Tabela2[[#This Row],[SIEMA]],Siema2025,28,FALSE)</f>
        <v>PETRORECÔNCAVO S.A.</v>
      </c>
      <c r="BG750" s="112"/>
      <c r="BH750" s="113" t="str">
        <f>VLOOKUP(Tabela2[[#This Row],[SIEMA]],Siema2025,29,FALSE)</f>
        <v>03342704000130</v>
      </c>
      <c r="BI750" s="114" t="str">
        <f>VLOOKUP(Tabela2[[#This Row],[SIEMA]],Siema2025,107,FALSE)</f>
        <v>Não</v>
      </c>
      <c r="BJ750" s="109"/>
      <c r="BK750" s="106"/>
      <c r="BL750" s="143"/>
      <c r="BM750" s="110">
        <f ca="1">IF(Tabela2[[#This Row],[Data de atendimento do Ibama (considerar o primeiro documento/ação)]]="",_xlfn.DAYS(TODAY(),J750),_xlfn.DAYS(Tabela2[[#This Row],[Data de atendimento do Ibama (considerar o primeiro documento/ação)]],J750))</f>
        <v>266</v>
      </c>
      <c r="BN750" s="110" t="str">
        <f>IF(Tabela2[[#This Row],[Atendido pelo Ibama ("Não" ou "Sim")]]="Não","Preencher", IF(Tabela2[[#This Row],[Atendido pelo Ibama ("Não" ou "Sim")]]="Sim","NA",""))</f>
        <v/>
      </c>
      <c r="BO750" s="116"/>
      <c r="BP750" s="110" t="str">
        <f>IF(Tabela2[[#This Row],[Forma de atendimento (primeiro documento/ação)]]= "Outros (especificar)", "PREENCHER","NA")</f>
        <v>NA</v>
      </c>
      <c r="BQ750" s="108"/>
      <c r="BR750" s="110" t="str">
        <f>IF(Tabela2[[#This Row],[Equipe do Ibama foi a campo? Houve sobrevoo do Poseidon?]] = "Sim", "PREENCHER","NA")</f>
        <v>NA</v>
      </c>
      <c r="BS750" s="110" t="str">
        <f>IF(Tabela2[[#This Row],[Se sim, foi emitida Ordem de Emergência? (informações vinculada à coluna CK)]] = "Sim", "PREENCHER","NA")</f>
        <v>NA</v>
      </c>
      <c r="BT750" s="110" t="str">
        <f>IF(Tabela2[[#This Row],[Foi elaborado Relatório de Vistoria pelo Ibama? (informações vinculada à coluna CK)]] = "Sim", "PREENCHER","NA")</f>
        <v>NA</v>
      </c>
      <c r="BU750" s="110" t="str">
        <f>IF(Tabela2[[#This Row],[Houve envio de Informações Pós-acidente (preencher "não se aplica" quando de competência estadual/municipal)]] = "Sim", "PREENCHER","NA")</f>
        <v>NA</v>
      </c>
      <c r="BV750" s="110" t="str">
        <f>IF(Tabela2[[#This Row],[Houve avaliação das informações pós-acidente solicitadas/enviadas?]] = "Sim", "PREENCHER","NA")</f>
        <v>NA</v>
      </c>
      <c r="BW750" s="110" t="str">
        <f>IF(Tabela2[[#This Row],[O Ibama aguarda resposta da empresa/OEMA, etc?]] = "Sim", "PREENCHER","NA")</f>
        <v>NA</v>
      </c>
      <c r="BX750" s="108"/>
      <c r="BY750" s="108"/>
      <c r="BZ750" s="106" t="str">
        <f>IF(Tabela2[[#This Row],[Data do documento de encerramento]]="NA","NA",IF(Tabela2[[#This Row],[Data do documento de encerramento]]="","Pendente de conclusão/ encerramento",_xlfn.DAYS(Tabela2[[#This Row],[Data do documento de encerramento]],J750)))</f>
        <v>Pendente de conclusão/ encerramento</v>
      </c>
      <c r="CA750" s="109"/>
      <c r="CB750" s="109"/>
      <c r="CC750" s="117"/>
      <c r="CD750" s="109"/>
      <c r="CE750" s="109"/>
      <c r="CF750" s="109"/>
    </row>
    <row r="751" spans="1:84" ht="60.75">
      <c r="A751" s="172">
        <v>2025112557624</v>
      </c>
      <c r="B751" s="173" t="s">
        <v>9922</v>
      </c>
      <c r="C751" s="110" t="s">
        <v>7133</v>
      </c>
      <c r="D751" s="108" t="s">
        <v>637</v>
      </c>
      <c r="E751" s="108" t="s">
        <v>9923</v>
      </c>
      <c r="F751" s="108"/>
      <c r="G751" s="108" t="s">
        <v>9924</v>
      </c>
      <c r="H751" s="108" t="s">
        <v>9925</v>
      </c>
      <c r="I751" s="106" t="str">
        <f>VLOOKUP(Tabela2[[#This Row],[SIEMA]],Siema2025,19,FALSE)</f>
        <v>Campos</v>
      </c>
      <c r="J751" s="107">
        <f>VLOOKUP(Tabela2[[#This Row],[SIEMA]],Siema2025,2,FALSE)</f>
        <v>45954</v>
      </c>
      <c r="K751" s="107" t="str">
        <f>VLOOKUP(Tabela2[[#This Row],[SIEMA]],Siema2025,16,FALSE)</f>
        <v>Sexta</v>
      </c>
      <c r="L751" s="108" t="str">
        <f>IF(Tabela2[[#This Row],[Data]]="","Sem Informação",VLOOKUP(MONTH(Tabela2[[#This Row],[Data]]),'[1]Validação de dados'!$I$1:$J$13,2,0))</f>
        <v>Outubro</v>
      </c>
      <c r="M751" s="106">
        <f>YEAR(Tabela2[[#This Row],[Data]])</f>
        <v>2025</v>
      </c>
      <c r="N751" s="107" t="str">
        <f>VLOOKUP(Tabela2[[#This Row],[SIEMA]],Siema2025,17,FALSE)</f>
        <v>Noturno</v>
      </c>
      <c r="O751" s="107" t="str">
        <f>VLOOKUP(Tabela2[[#This Row],[SIEMA]],Siema2025,5,FALSE)</f>
        <v>Plataforma</v>
      </c>
      <c r="P751" s="106"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51" s="106">
        <v>1267</v>
      </c>
      <c r="R751" s="106" t="s">
        <v>2043</v>
      </c>
      <c r="S751" s="109" t="s">
        <v>2043</v>
      </c>
      <c r="T751" s="106" t="s">
        <v>6648</v>
      </c>
      <c r="U751" s="106" t="s">
        <v>7109</v>
      </c>
      <c r="V751" s="106">
        <f>IF(Q751="","",IF(ISNUMBER(Q751)=FALSE,"Não se aplica",IFERROR(VLOOKUP(Q751,Produtos!$A$1:$C$2319,3,FALSE),"Não Cadastrado")))</f>
        <v>3</v>
      </c>
      <c r="W751" s="106" t="str">
        <f>VLOOKUP(Tabela2[[#This Row],[SIEMA]],Siema2025,10,FALSE)</f>
        <v/>
      </c>
      <c r="X751" s="115"/>
      <c r="Y751" s="111" t="str">
        <f>IF(W751="","", IF(W751="NC","", IF(W751="NE","", IF(W751="NA","",IFERROR(VLOOKUP(W751,Produtos!$A$1:$C$2319,2,FALSE),"Não Cadastrado")))))</f>
        <v/>
      </c>
      <c r="Z751" s="106" t="str">
        <f>VLOOKUP(Tabela2[[#This Row],[SIEMA]],Siema2025,11,FALSE)</f>
        <v xml:space="preserve"> </v>
      </c>
      <c r="AA751" s="106" t="str">
        <f>VLOOKUP(Tabela2[[#This Row],[SIEMA]],Siema2025,12,FALSE)</f>
        <v xml:space="preserve"> </v>
      </c>
      <c r="AB751" s="106" t="str">
        <f>IF(W751="","",IF(ISNUMBER(W751)=FALSE,"Não se aplica",IFERROR(VLOOKUP(W751,Produtos!$A$1:$C$2319,3,FALSE),"Não Cadastrado")))</f>
        <v/>
      </c>
      <c r="AC751" s="106"/>
      <c r="AD751" s="110"/>
      <c r="AE751" s="109" t="str">
        <f>IF(AC751="","", IF(AC751="NC","", IF(AC751="NE","", IF(AC751="NA","",IFERROR(VLOOKUP(AC751,Produtos!$A$1:$C$2319,2,FALSE),"Não Cadastrado")))))</f>
        <v/>
      </c>
      <c r="AF751" s="106"/>
      <c r="AG751" s="106"/>
      <c r="AH751" s="106" t="str">
        <f>IF(AC751="","",IF(ISNUMBER(AC751)=FALSE,"Não se aplica",IFERROR(VLOOKUP(AC751,Produtos!$A$1:$C$2319,3,FALSE),"Não Cadastrado")))</f>
        <v/>
      </c>
      <c r="AI751" s="106"/>
      <c r="AJ751" s="106" t="str">
        <f>VLOOKUP(Tabela2[[#This Row],[SIEMA]],Siema2025,26,FALSE)</f>
        <v>Óleo residual proveniente do bloco da ANM.</v>
      </c>
      <c r="AK751" s="109" t="s">
        <v>7219</v>
      </c>
      <c r="AL751" s="109"/>
      <c r="AM751" s="109"/>
      <c r="AN751" s="110" t="str">
        <f>VLOOKUP(Tabela2[[#This Row],[SIEMA]],Siema2025,51,FALSE)</f>
        <v/>
      </c>
      <c r="AO751" s="110" t="str">
        <f>VLOOKUP(Tabela2[[#This Row],[SIEMA]],Siema2025,53,FALSE)</f>
        <v/>
      </c>
      <c r="AP751" s="110" t="str">
        <f>VLOOKUP(Tabela2[[#This Row],[SIEMA]],Siema2025,55,FALSE)</f>
        <v/>
      </c>
      <c r="AQ751" s="110" t="str">
        <f>VLOOKUP(Tabela2[[#This Row],[SIEMA]],Siema2025,57,FALSE)</f>
        <v/>
      </c>
      <c r="AR751" s="110" t="str">
        <f>VLOOKUP(Tabela2[[#This Row],[SIEMA]],Siema2025,59,FALSE)</f>
        <v/>
      </c>
      <c r="AS751" s="110" t="str">
        <f>VLOOKUP(Tabela2[[#This Row],[SIEMA]],Siema2025,61,FALSE)</f>
        <v>X</v>
      </c>
      <c r="AT751" s="110" t="str">
        <f>VLOOKUP(Tabela2[[#This Row],[SIEMA]],Siema2025,63,FALSE)</f>
        <v/>
      </c>
      <c r="AU751" s="110" t="str">
        <f>VLOOKUP(Tabela2[[#This Row],[SIEMA]],Siema2025,65,FALSE)</f>
        <v/>
      </c>
      <c r="AV751" s="110" t="str">
        <f>VLOOKUP(Tabela2[[#This Row],[SIEMA]],Siema2025,67,FALSE)</f>
        <v/>
      </c>
      <c r="AW751" s="110" t="str">
        <f>VLOOKUP(Tabela2[[#This Row],[SIEMA]],Siema2025,69,FALSE)</f>
        <v/>
      </c>
      <c r="AX751" s="110" t="str">
        <f>VLOOKUP(Tabela2[[#This Row],[SIEMA]],Siema2025,71,FALSE)</f>
        <v/>
      </c>
      <c r="AY751" s="110" t="str">
        <f>VLOOKUP(Tabela2[[#This Row],[SIEMA]],Siema2025,73,FALSE)</f>
        <v/>
      </c>
      <c r="AZ751" s="110" t="str">
        <f>VLOOKUP(Tabela2[[#This Row],[SIEMA]],Siema2025,75,FALSE)</f>
        <v/>
      </c>
      <c r="BA751" s="110" t="str">
        <f>VLOOKUP(Tabela2[[#This Row],[SIEMA]],Siema2025,77,FALSE)</f>
        <v/>
      </c>
      <c r="BB751" s="110" t="str">
        <f>VLOOKUP(Tabela2[[#This Row],[SIEMA]],Siema2025,79,FALSE)</f>
        <v/>
      </c>
      <c r="BC751" s="110" t="str">
        <f>IF(Tabela2[[#This Row],[Outro(s) ]] = "X", "PREENCHER","NA")</f>
        <v>NA</v>
      </c>
      <c r="BD751" s="110" t="str">
        <f>VLOOKUP(Tabela2[[#This Row],[SIEMA]],Siema2025,82,FALSE)</f>
        <v/>
      </c>
      <c r="BE751" s="110" t="str">
        <f>VLOOKUP(Tabela2[[#This Row],[SIEMA]],Siema2025,81,FALSE)</f>
        <v/>
      </c>
      <c r="BF751" s="112" t="str">
        <f>VLOOKUP(Tabela2[[#This Row],[SIEMA]],Siema2025,28,FALSE)</f>
        <v>Petrobras</v>
      </c>
      <c r="BG751" s="112"/>
      <c r="BH751" s="113" t="str">
        <f>VLOOKUP(Tabela2[[#This Row],[SIEMA]],Siema2025,29,FALSE)</f>
        <v>33000167000101</v>
      </c>
      <c r="BI751" s="114" t="str">
        <f>VLOOKUP(Tabela2[[#This Row],[SIEMA]],Siema2025,107,FALSE)</f>
        <v>Não</v>
      </c>
      <c r="BJ751" s="109" t="s">
        <v>7097</v>
      </c>
      <c r="BK751" s="106" t="s">
        <v>2696</v>
      </c>
      <c r="BL751" s="143">
        <v>45996</v>
      </c>
      <c r="BM751" s="110">
        <f ca="1">IF(Tabela2[[#This Row],[Data de atendimento do Ibama (considerar o primeiro documento/ação)]]="",_xlfn.DAYS(TODAY(),J751),_xlfn.DAYS(Tabela2[[#This Row],[Data de atendimento do Ibama (considerar o primeiro documento/ação)]],J751))</f>
        <v>42</v>
      </c>
      <c r="BN751" s="110" t="str">
        <f>IF(Tabela2[[#This Row],[Atendido pelo Ibama ("Não" ou "Sim")]]="Não","Preencher", IF(Tabela2[[#This Row],[Atendido pelo Ibama ("Não" ou "Sim")]]="Sim","NA",""))</f>
        <v>NA</v>
      </c>
      <c r="BO751" s="116" t="s">
        <v>7139</v>
      </c>
      <c r="BP751" s="110" t="str">
        <f>IF(Tabela2[[#This Row],[Forma de atendimento (primeiro documento/ação)]]= "Outros (especificar)", "PREENCHER","NA")</f>
        <v>NA</v>
      </c>
      <c r="BQ751" s="108" t="s">
        <v>123</v>
      </c>
      <c r="BR751" s="110" t="str">
        <f>IF(Tabela2[[#This Row],[Equipe do Ibama foi a campo? Houve sobrevoo do Poseidon?]] = "Sim", "PREENCHER","NA")</f>
        <v>NA</v>
      </c>
      <c r="BS751" s="110" t="str">
        <f>IF(Tabela2[[#This Row],[Se sim, foi emitida Ordem de Emergência? (informações vinculada à coluna CK)]] = "Sim", "PREENCHER","NA")</f>
        <v>NA</v>
      </c>
      <c r="BT751" s="110" t="s">
        <v>7099</v>
      </c>
      <c r="BU751" s="110" t="s">
        <v>123</v>
      </c>
      <c r="BV751" s="110" t="s">
        <v>123</v>
      </c>
      <c r="BW751" s="110" t="s">
        <v>123</v>
      </c>
      <c r="BX751" s="108"/>
      <c r="BY751" s="108"/>
      <c r="BZ751" s="106" t="str">
        <f>IF(Tabela2[[#This Row],[Data do documento de encerramento]]="NA","NA",IF(Tabela2[[#This Row],[Data do documento de encerramento]]="","Pendente de conclusão/ encerramento",_xlfn.DAYS(Tabela2[[#This Row],[Data do documento de encerramento]],J751)))</f>
        <v>Pendente de conclusão/ encerramento</v>
      </c>
      <c r="CA751" s="292"/>
      <c r="CB751" s="109"/>
      <c r="CC751" s="117" t="s">
        <v>7140</v>
      </c>
      <c r="CD751" s="109" t="s">
        <v>123</v>
      </c>
      <c r="CE751" s="109" t="s">
        <v>123</v>
      </c>
      <c r="CF751" s="109" t="s">
        <v>7147</v>
      </c>
    </row>
    <row r="752" spans="1:84" hidden="1">
      <c r="A752" s="192">
        <v>2025102814441</v>
      </c>
      <c r="B752" s="180" t="s">
        <v>8310</v>
      </c>
      <c r="C752" s="110" t="str">
        <f>VLOOKUP(Tabela2[[#This Row],[SIEMA]],Siema2025,4,FALSE)</f>
        <v xml:space="preserve"> PA</v>
      </c>
      <c r="D752" s="108" t="str">
        <f>VLOOKUP(Tabela2[[#This Row],[SIEMA]],Siema2025,3,FALSE)</f>
        <v xml:space="preserve">Marabá </v>
      </c>
      <c r="E752" s="108" t="str">
        <f>VLOOKUP(Tabela2[[#This Row],[SIEMA]],Siema2025,20,FALSE)</f>
        <v>Passagem em Nível (PN) do Km 748+149 da EFC</v>
      </c>
      <c r="F752" s="108" t="s">
        <v>9926</v>
      </c>
      <c r="G752" s="108"/>
      <c r="H752" s="108"/>
      <c r="I752" s="106" t="str">
        <f>VLOOKUP(Tabela2[[#This Row],[SIEMA]],Siema2025,19,FALSE)</f>
        <v/>
      </c>
      <c r="J752" s="107">
        <f>VLOOKUP(Tabela2[[#This Row],[SIEMA]],Siema2025,2,FALSE)</f>
        <v>45955</v>
      </c>
      <c r="K752" s="107" t="str">
        <f>VLOOKUP(Tabela2[[#This Row],[SIEMA]],Siema2025,16,FALSE)</f>
        <v>Sábado</v>
      </c>
      <c r="L752" s="108" t="str">
        <f>IF(Tabela2[[#This Row],[Data]]="","Sem Informação",VLOOKUP(MONTH(Tabela2[[#This Row],[Data]]),'[1]Validação de dados'!$I$1:$J$13,2,0))</f>
        <v>Outubro</v>
      </c>
      <c r="M752" s="106">
        <f>YEAR(Tabela2[[#This Row],[Data]])</f>
        <v>2025</v>
      </c>
      <c r="N752" s="107" t="str">
        <f>VLOOKUP(Tabela2[[#This Row],[SIEMA]],Siema2025,17,FALSE)</f>
        <v>Matutino</v>
      </c>
      <c r="O752" s="107" t="str">
        <f>VLOOKUP(Tabela2[[#This Row],[SIEMA]],Siema2025,5,FALSE)</f>
        <v>Ferrovia</v>
      </c>
      <c r="P752" s="106"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52" s="106" t="str">
        <f>VLOOKUP(Tabela2[[#This Row],[SIEMA]],Siema2025,7,FALSE)</f>
        <v/>
      </c>
      <c r="R752" s="106" t="str">
        <f>VLOOKUP(Tabela2[[#This Row],[SIEMA]],Siema2025,10,FALSE)</f>
        <v>Óleo Lubrificante</v>
      </c>
      <c r="S752" s="109" t="str">
        <f>IF(Q752="","", IF(Q752="NC","", IF(Q752="NE","", IF(Q752="NA","",IFERROR(VLOOKUP(Q752,[1]Produtos!$A$1:$C$2319,2,FALSE),"Não Cadastrado")))))</f>
        <v/>
      </c>
      <c r="T752" s="106" t="str">
        <f>VLOOKUP(Tabela2[[#This Row],[SIEMA]],Siema2025,11,FALSE)</f>
        <v>18</v>
      </c>
      <c r="U752" s="106" t="str">
        <f>VLOOKUP(Tabela2[[#This Row],[SIEMA]],Siema2025,12,FALSE)</f>
        <v>L</v>
      </c>
      <c r="V752" s="106" t="str">
        <f>IF(Q752="","",IF(ISNUMBER(Q752)=FALSE,"Não se aplica",IFERROR(VLOOKUP(Q752,Produtos!$A$1:$C$2319,3,FALSE),"Não Cadastrado")))</f>
        <v/>
      </c>
      <c r="W752" s="106" t="str">
        <f>VLOOKUP(Tabela2[[#This Row],[SIEMA]],Siema2025,10,FALSE)</f>
        <v>Óleo Lubrificante</v>
      </c>
      <c r="X752" s="115" t="str">
        <f>IF(Tabela2[[#This Row],[Origem do acidente]] = "Plataforma", "PREENCHER","NA")</f>
        <v>NA</v>
      </c>
      <c r="Y752" s="111" t="str">
        <f>IF(W752="","", IF(W752="NC","", IF(W752="NE","", IF(W752="NA","",IFERROR(VLOOKUP(W752,Produtos!$A$1:$C$2319,2,FALSE),"Não Cadastrado")))))</f>
        <v>Não Cadastrado</v>
      </c>
      <c r="Z752" s="106" t="str">
        <f>VLOOKUP(Tabela2[[#This Row],[SIEMA]],Siema2025,11,FALSE)</f>
        <v>18</v>
      </c>
      <c r="AA752" s="106" t="str">
        <f>VLOOKUP(Tabela2[[#This Row],[SIEMA]],Siema2025,12,FALSE)</f>
        <v>L</v>
      </c>
      <c r="AB752" s="106" t="str">
        <f>IF(W752="","",IF(ISNUMBER(W752)=FALSE,"Não se aplica",IFERROR(VLOOKUP(W752,Produtos!$A$1:$C$2319,3,FALSE),"Não Cadastrado")))</f>
        <v>Não se aplica</v>
      </c>
      <c r="AC752" s="106"/>
      <c r="AD752" s="110" t="str">
        <f>IF(Tabela2[[#This Row],[Origem do acidente]] = "Plataforma", "PREENCHER","NA")</f>
        <v>NA</v>
      </c>
      <c r="AE752" s="109" t="str">
        <f>IF(AC752="","", IF(AC752="NC","", IF(AC752="NE","", IF(AC752="NA","",IFERROR(VLOOKUP(AC752,Produtos!$A$1:$C$2319,2,FALSE),"Não Cadastrado")))))</f>
        <v/>
      </c>
      <c r="AF752" s="106"/>
      <c r="AG752" s="106"/>
      <c r="AH752" s="106" t="str">
        <f>IF(AC752="","",IF(ISNUMBER(AC752)=FALSE,"Não se aplica",IFERROR(VLOOKUP(AC752,Produtos!$A$1:$C$2319,3,FALSE),"Não Cadastrado")))</f>
        <v/>
      </c>
      <c r="AI752" s="106"/>
      <c r="AJ752" s="106" t="str">
        <f>VLOOKUP(Tabela2[[#This Row],[SIEMA]],Siema2025,26,FALSE)</f>
        <v>Colisão do trem de minério com um caminhão frigorífico</v>
      </c>
      <c r="AK752" s="109"/>
      <c r="AL752" s="109"/>
      <c r="AM752" s="109"/>
      <c r="AN752" s="110" t="str">
        <f>VLOOKUP(Tabela2[[#This Row],[SIEMA]],Siema2025,51,FALSE)</f>
        <v/>
      </c>
      <c r="AO752" s="110" t="str">
        <f>VLOOKUP(Tabela2[[#This Row],[SIEMA]],Siema2025,53,FALSE)</f>
        <v/>
      </c>
      <c r="AP752" s="110" t="str">
        <f>VLOOKUP(Tabela2[[#This Row],[SIEMA]],Siema2025,55,FALSE)</f>
        <v/>
      </c>
      <c r="AQ752" s="110" t="str">
        <f>VLOOKUP(Tabela2[[#This Row],[SIEMA]],Siema2025,57,FALSE)</f>
        <v/>
      </c>
      <c r="AR752" s="110" t="str">
        <f>VLOOKUP(Tabela2[[#This Row],[SIEMA]],Siema2025,59,FALSE)</f>
        <v/>
      </c>
      <c r="AS752" s="110" t="str">
        <f>VLOOKUP(Tabela2[[#This Row],[SIEMA]],Siema2025,61,FALSE)</f>
        <v/>
      </c>
      <c r="AT752" s="110" t="str">
        <f>VLOOKUP(Tabela2[[#This Row],[SIEMA]],Siema2025,63,FALSE)</f>
        <v/>
      </c>
      <c r="AU752" s="110" t="str">
        <f>VLOOKUP(Tabela2[[#This Row],[SIEMA]],Siema2025,65,FALSE)</f>
        <v>X</v>
      </c>
      <c r="AV752" s="110" t="str">
        <f>VLOOKUP(Tabela2[[#This Row],[SIEMA]],Siema2025,67,FALSE)</f>
        <v/>
      </c>
      <c r="AW752" s="110" t="str">
        <f>VLOOKUP(Tabela2[[#This Row],[SIEMA]],Siema2025,69,FALSE)</f>
        <v/>
      </c>
      <c r="AX752" s="110" t="str">
        <f>VLOOKUP(Tabela2[[#This Row],[SIEMA]],Siema2025,71,FALSE)</f>
        <v/>
      </c>
      <c r="AY752" s="110" t="str">
        <f>VLOOKUP(Tabela2[[#This Row],[SIEMA]],Siema2025,73,FALSE)</f>
        <v/>
      </c>
      <c r="AZ752" s="110" t="str">
        <f>VLOOKUP(Tabela2[[#This Row],[SIEMA]],Siema2025,75,FALSE)</f>
        <v/>
      </c>
      <c r="BA752" s="110" t="str">
        <f>VLOOKUP(Tabela2[[#This Row],[SIEMA]],Siema2025,77,FALSE)</f>
        <v/>
      </c>
      <c r="BB752" s="110" t="str">
        <f>VLOOKUP(Tabela2[[#This Row],[SIEMA]],Siema2025,79,FALSE)</f>
        <v/>
      </c>
      <c r="BC752" s="110" t="str">
        <f>IF(Tabela2[[#This Row],[Outro(s) ]] = "X", "PREENCHER","NA")</f>
        <v>NA</v>
      </c>
      <c r="BD752" s="110" t="str">
        <f>VLOOKUP(Tabela2[[#This Row],[SIEMA]],Siema2025,82,FALSE)</f>
        <v/>
      </c>
      <c r="BE752" s="110" t="str">
        <f>VLOOKUP(Tabela2[[#This Row],[SIEMA]],Siema2025,81,FALSE)</f>
        <v/>
      </c>
      <c r="BF752" s="112" t="str">
        <f>VLOOKUP(Tabela2[[#This Row],[SIEMA]],Siema2025,28,FALSE)</f>
        <v>Vale S/A</v>
      </c>
      <c r="BG752" s="112"/>
      <c r="BH752" s="113" t="str">
        <f>VLOOKUP(Tabela2[[#This Row],[SIEMA]],Siema2025,29,FALSE)</f>
        <v>33592510037821</v>
      </c>
      <c r="BI752" s="114" t="str">
        <f>VLOOKUP(Tabela2[[#This Row],[SIEMA]],Siema2025,107,FALSE)</f>
        <v>Não</v>
      </c>
      <c r="BJ752" s="109"/>
      <c r="BK752" s="106"/>
      <c r="BL752" s="143"/>
      <c r="BM752" s="110">
        <f ca="1">IF(Tabela2[[#This Row],[Data de atendimento do Ibama (considerar o primeiro documento/ação)]]="",_xlfn.DAYS(TODAY(),J752),_xlfn.DAYS(Tabela2[[#This Row],[Data de atendimento do Ibama (considerar o primeiro documento/ação)]],J752))</f>
        <v>265</v>
      </c>
      <c r="BN752" s="110" t="str">
        <f>IF(Tabela2[[#This Row],[Atendido pelo Ibama ("Não" ou "Sim")]]="Não","Preencher", IF(Tabela2[[#This Row],[Atendido pelo Ibama ("Não" ou "Sim")]]="Sim","NA",""))</f>
        <v/>
      </c>
      <c r="BO752" s="116"/>
      <c r="BP752" s="110" t="str">
        <f>IF(Tabela2[[#This Row],[Forma de atendimento (primeiro documento/ação)]]= "Outros (especificar)", "PREENCHER","NA")</f>
        <v>NA</v>
      </c>
      <c r="BQ752" s="108"/>
      <c r="BR752" s="110" t="str">
        <f>IF(Tabela2[[#This Row],[Equipe do Ibama foi a campo? Houve sobrevoo do Poseidon?]] = "Sim", "PREENCHER","NA")</f>
        <v>NA</v>
      </c>
      <c r="BS752" s="110" t="str">
        <f>IF(Tabela2[[#This Row],[Se sim, foi emitida Ordem de Emergência? (informações vinculada à coluna CK)]] = "Sim", "PREENCHER","NA")</f>
        <v>NA</v>
      </c>
      <c r="BT752" s="110" t="str">
        <f>IF(Tabela2[[#This Row],[Foi elaborado Relatório de Vistoria pelo Ibama? (informações vinculada à coluna CK)]] = "Sim", "PREENCHER","NA")</f>
        <v>NA</v>
      </c>
      <c r="BU752" s="110" t="str">
        <f>IF(Tabela2[[#This Row],[Houve envio de Informações Pós-acidente (preencher "não se aplica" quando de competência estadual/municipal)]] = "Sim", "PREENCHER","NA")</f>
        <v>NA</v>
      </c>
      <c r="BV752" s="110" t="str">
        <f>IF(Tabela2[[#This Row],[Houve avaliação das informações pós-acidente solicitadas/enviadas?]] = "Sim", "PREENCHER","NA")</f>
        <v>NA</v>
      </c>
      <c r="BW752" s="110" t="str">
        <f>IF(Tabela2[[#This Row],[O Ibama aguarda resposta da empresa/OEMA, etc?]] = "Sim", "PREENCHER","NA")</f>
        <v>NA</v>
      </c>
      <c r="BX752" s="108"/>
      <c r="BY752" s="143"/>
      <c r="BZ752" s="106" t="str">
        <f>IF(Tabela2[[#This Row],[Data do documento de encerramento]]="NA","NA",IF(Tabela2[[#This Row],[Data do documento de encerramento]]="","Pendente de conclusão/ encerramento",_xlfn.DAYS(Tabela2[[#This Row],[Data do documento de encerramento]],J752)))</f>
        <v>Pendente de conclusão/ encerramento</v>
      </c>
      <c r="CA752" s="109"/>
      <c r="CB752" s="109"/>
      <c r="CC752" s="109"/>
      <c r="CD752" s="109"/>
      <c r="CE752" s="109"/>
      <c r="CF752" s="109"/>
    </row>
    <row r="753" spans="1:84" ht="30.75" hidden="1">
      <c r="A753" s="172">
        <v>2025102857652</v>
      </c>
      <c r="B753" s="173" t="s">
        <v>9927</v>
      </c>
      <c r="C753" s="110" t="str">
        <f>VLOOKUP(Tabela2[[#This Row],[SIEMA]],Siema2025,4,FALSE)</f>
        <v xml:space="preserve"> SP</v>
      </c>
      <c r="D753" s="108" t="str">
        <f>VLOOKUP(Tabela2[[#This Row],[SIEMA]],Siema2025,3,FALSE)</f>
        <v xml:space="preserve">Santa Adélia </v>
      </c>
      <c r="E753" s="108" t="str">
        <f>VLOOKUP(Tabela2[[#This Row],[SIEMA]],Siema2025,20,FALSE)</f>
        <v>km 113+600</v>
      </c>
      <c r="F753" s="108" t="s">
        <v>9928</v>
      </c>
      <c r="G753" s="108" t="s">
        <v>9929</v>
      </c>
      <c r="H753" s="108" t="s">
        <v>9930</v>
      </c>
      <c r="I753" s="106" t="s">
        <v>7118</v>
      </c>
      <c r="J753" s="107">
        <f>VLOOKUP(Tabela2[[#This Row],[SIEMA]],Siema2025,2,FALSE)</f>
        <v>45956</v>
      </c>
      <c r="K753" s="107" t="str">
        <f>VLOOKUP(Tabela2[[#This Row],[SIEMA]],Siema2025,16,FALSE)</f>
        <v>Domingo</v>
      </c>
      <c r="L753" s="108" t="str">
        <f>IF(Tabela2[[#This Row],[Data]]="","Sem Informação",VLOOKUP(MONTH(Tabela2[[#This Row],[Data]]),'[1]Validação de dados'!$I$1:$J$13,2,0))</f>
        <v>Outubro</v>
      </c>
      <c r="M753" s="106">
        <f>YEAR(Tabela2[[#This Row],[Data]])</f>
        <v>2025</v>
      </c>
      <c r="N753" s="107" t="str">
        <f>VLOOKUP(Tabela2[[#This Row],[SIEMA]],Siema2025,17,FALSE)</f>
        <v>Madrugada</v>
      </c>
      <c r="O753" s="107" t="str">
        <f>VLOOKUP(Tabela2[[#This Row],[SIEMA]],Siema2025,5,FALSE)</f>
        <v>Ferrovia</v>
      </c>
      <c r="P753" s="106" t="str">
        <f>VLOOKUP(Tabela2[[#This Row],[SIEMA]],Siema2025,21,FALSE)</f>
        <v/>
      </c>
      <c r="Q753" s="106" t="s">
        <v>7119</v>
      </c>
      <c r="R753" s="106" t="s">
        <v>7119</v>
      </c>
      <c r="S753" s="109" t="s">
        <v>365</v>
      </c>
      <c r="T753" s="106" t="s">
        <v>8077</v>
      </c>
      <c r="U753" s="106" t="str">
        <f>VLOOKUP(Tabela2[[#This Row],[SIEMA]],Siema2025,12,FALSE)</f>
        <v xml:space="preserve"> </v>
      </c>
      <c r="V753" s="106" t="s">
        <v>7119</v>
      </c>
      <c r="W753" s="106" t="str">
        <f>VLOOKUP(Tabela2[[#This Row],[SIEMA]],Siema2025,10,FALSE)</f>
        <v/>
      </c>
      <c r="X753" s="115"/>
      <c r="Y753" s="111" t="str">
        <f>IF(W753="","", IF(W753="NC","", IF(W753="NE","", IF(W753="NA","",IFERROR(VLOOKUP(W753,Produtos!$A$1:$C$2319,2,FALSE),"Não Cadastrado")))))</f>
        <v/>
      </c>
      <c r="Z753" s="106" t="str">
        <f>VLOOKUP(Tabela2[[#This Row],[SIEMA]],Siema2025,11,FALSE)</f>
        <v xml:space="preserve"> </v>
      </c>
      <c r="AA753" s="106" t="str">
        <f>VLOOKUP(Tabela2[[#This Row],[SIEMA]],Siema2025,12,FALSE)</f>
        <v xml:space="preserve"> </v>
      </c>
      <c r="AB753" s="106" t="str">
        <f>IF(W753="","",IF(ISNUMBER(W753)=FALSE,"Não se aplica",IFERROR(VLOOKUP(W753,Produtos!$A$1:$C$2319,3,FALSE),"Não Cadastrado")))</f>
        <v/>
      </c>
      <c r="AC753" s="106"/>
      <c r="AD753" s="110"/>
      <c r="AE753" s="109" t="str">
        <f>IF(AC753="","", IF(AC753="NC","", IF(AC753="NE","", IF(AC753="NA","",IFERROR(VLOOKUP(AC753,Produtos!$A$1:$C$2319,2,FALSE),"Não Cadastrado")))))</f>
        <v/>
      </c>
      <c r="AF753" s="106"/>
      <c r="AG753" s="106"/>
      <c r="AH753" s="106" t="str">
        <f>IF(AC753="","",IF(ISNUMBER(AC753)=FALSE,"Não se aplica",IFERROR(VLOOKUP(AC753,Produtos!$A$1:$C$2319,3,FALSE),"Não Cadastrado")))</f>
        <v/>
      </c>
      <c r="AI753" s="106"/>
      <c r="AJ753" s="106" t="str">
        <f>VLOOKUP(Tabela2[[#This Row],[SIEMA]],Siema2025,26,FALSE)</f>
        <v>interferência externa de natureza criminosa, que resultou na violação forçada do compartimento de carga de 04 (quatro) vagões</v>
      </c>
      <c r="AK753" s="109" t="s">
        <v>7121</v>
      </c>
      <c r="AL753" s="109"/>
      <c r="AM753" s="109"/>
      <c r="AN753" s="110" t="str">
        <f>VLOOKUP(Tabela2[[#This Row],[SIEMA]],Siema2025,51,FALSE)</f>
        <v/>
      </c>
      <c r="AO753" s="110" t="str">
        <f>VLOOKUP(Tabela2[[#This Row],[SIEMA]],Siema2025,53,FALSE)</f>
        <v/>
      </c>
      <c r="AP753" s="110" t="str">
        <f>VLOOKUP(Tabela2[[#This Row],[SIEMA]],Siema2025,55,FALSE)</f>
        <v/>
      </c>
      <c r="AQ753" s="110" t="str">
        <f>VLOOKUP(Tabela2[[#This Row],[SIEMA]],Siema2025,57,FALSE)</f>
        <v/>
      </c>
      <c r="AR753" s="110" t="str">
        <f>VLOOKUP(Tabela2[[#This Row],[SIEMA]],Siema2025,59,FALSE)</f>
        <v/>
      </c>
      <c r="AS753" s="110" t="str">
        <f>VLOOKUP(Tabela2[[#This Row],[SIEMA]],Siema2025,61,FALSE)</f>
        <v/>
      </c>
      <c r="AT753" s="110" t="str">
        <f>VLOOKUP(Tabela2[[#This Row],[SIEMA]],Siema2025,63,FALSE)</f>
        <v/>
      </c>
      <c r="AU753" s="110" t="str">
        <f>VLOOKUP(Tabela2[[#This Row],[SIEMA]],Siema2025,65,FALSE)</f>
        <v>X</v>
      </c>
      <c r="AV753" s="110" t="str">
        <f>VLOOKUP(Tabela2[[#This Row],[SIEMA]],Siema2025,67,FALSE)</f>
        <v/>
      </c>
      <c r="AW753" s="110" t="str">
        <f>VLOOKUP(Tabela2[[#This Row],[SIEMA]],Siema2025,69,FALSE)</f>
        <v/>
      </c>
      <c r="AX753" s="110" t="str">
        <f>VLOOKUP(Tabela2[[#This Row],[SIEMA]],Siema2025,71,FALSE)</f>
        <v/>
      </c>
      <c r="AY753" s="110" t="str">
        <f>VLOOKUP(Tabela2[[#This Row],[SIEMA]],Siema2025,73,FALSE)</f>
        <v/>
      </c>
      <c r="AZ753" s="110" t="str">
        <f>VLOOKUP(Tabela2[[#This Row],[SIEMA]],Siema2025,75,FALSE)</f>
        <v/>
      </c>
      <c r="BA753" s="110" t="str">
        <f>VLOOKUP(Tabela2[[#This Row],[SIEMA]],Siema2025,77,FALSE)</f>
        <v/>
      </c>
      <c r="BB753" s="110" t="str">
        <f>VLOOKUP(Tabela2[[#This Row],[SIEMA]],Siema2025,79,FALSE)</f>
        <v/>
      </c>
      <c r="BC753" s="110" t="str">
        <f>IF(Tabela2[[#This Row],[Outro(s) ]] = "X", "PREENCHER","NA")</f>
        <v>NA</v>
      </c>
      <c r="BD753" s="110" t="str">
        <f>VLOOKUP(Tabela2[[#This Row],[SIEMA]],Siema2025,82,FALSE)</f>
        <v/>
      </c>
      <c r="BE753" s="110" t="str">
        <f>VLOOKUP(Tabela2[[#This Row],[SIEMA]],Siema2025,81,FALSE)</f>
        <v/>
      </c>
      <c r="BF753" s="112" t="s">
        <v>3066</v>
      </c>
      <c r="BG753" s="112" t="s">
        <v>7122</v>
      </c>
      <c r="BH753" s="113" t="str">
        <f>VLOOKUP(Tabela2[[#This Row],[SIEMA]],Siema2025,29,FALSE)</f>
        <v/>
      </c>
      <c r="BI753" s="114" t="str">
        <f>VLOOKUP(Tabela2[[#This Row],[SIEMA]],Siema2025,107,FALSE)</f>
        <v>Não</v>
      </c>
      <c r="BJ753" s="109" t="s">
        <v>7097</v>
      </c>
      <c r="BK753" s="106" t="s">
        <v>2696</v>
      </c>
      <c r="BL753" s="143">
        <v>45964</v>
      </c>
      <c r="BM753" s="110">
        <f ca="1">IF(Tabela2[[#This Row],[Data de atendimento do Ibama (considerar o primeiro documento/ação)]]="",_xlfn.DAYS(TODAY(),J753),_xlfn.DAYS(Tabela2[[#This Row],[Data de atendimento do Ibama (considerar o primeiro documento/ação)]],J753))</f>
        <v>8</v>
      </c>
      <c r="BN753" s="110" t="str">
        <f>IF(Tabela2[[#This Row],[Atendido pelo Ibama ("Não" ou "Sim")]]="Não","Preencher", IF(Tabela2[[#This Row],[Atendido pelo Ibama ("Não" ou "Sim")]]="Sim","NA",""))</f>
        <v>NA</v>
      </c>
      <c r="BO753" s="116" t="s">
        <v>7098</v>
      </c>
      <c r="BP753" s="110" t="str">
        <f>IF(Tabela2[[#This Row],[Forma de atendimento (primeiro documento/ação)]]= "Outros (especificar)", "PREENCHER","NA")</f>
        <v>NA</v>
      </c>
      <c r="BQ753" s="108" t="s">
        <v>2696</v>
      </c>
      <c r="BR753" s="110" t="s">
        <v>123</v>
      </c>
      <c r="BS753" s="110" t="s">
        <v>2696</v>
      </c>
      <c r="BT753" s="110" t="s">
        <v>7099</v>
      </c>
      <c r="BU753" s="110" t="s">
        <v>123</v>
      </c>
      <c r="BV753" s="110" t="s">
        <v>123</v>
      </c>
      <c r="BW753" s="110" t="s">
        <v>2696</v>
      </c>
      <c r="BX753" s="108" t="s">
        <v>7100</v>
      </c>
      <c r="BY753" s="143">
        <v>45999</v>
      </c>
      <c r="BZ753" s="106">
        <f>IF(Tabela2[[#This Row],[Data do documento de encerramento]]="NA","NA",IF(Tabela2[[#This Row],[Data do documento de encerramento]]="","Pendente de conclusão/ encerramento",_xlfn.DAYS(Tabela2[[#This Row],[Data do documento de encerramento]],J753)))</f>
        <v>43</v>
      </c>
      <c r="CA753" s="109" t="s">
        <v>9558</v>
      </c>
      <c r="CB753" s="109"/>
      <c r="CC753" s="117"/>
      <c r="CD753" s="109"/>
      <c r="CE753" s="109"/>
      <c r="CF753" s="109"/>
    </row>
    <row r="754" spans="1:84" ht="60.75">
      <c r="A754" s="185">
        <v>2025112450404</v>
      </c>
      <c r="B754" s="120" t="s">
        <v>9931</v>
      </c>
      <c r="C754" s="110" t="s">
        <v>672</v>
      </c>
      <c r="D754" s="108" t="s">
        <v>637</v>
      </c>
      <c r="E754" s="108" t="s">
        <v>9932</v>
      </c>
      <c r="F754" s="156"/>
      <c r="G754" s="108" t="s">
        <v>9933</v>
      </c>
      <c r="H754" s="108" t="s">
        <v>9934</v>
      </c>
      <c r="I754" s="106" t="str">
        <f>VLOOKUP(Tabela2[[#This Row],[SIEMA]],Siema2025,19,FALSE)</f>
        <v>Santos</v>
      </c>
      <c r="J754" s="107">
        <f>VLOOKUP(Tabela2[[#This Row],[SIEMA]],Siema2025,2,FALSE)</f>
        <v>45956</v>
      </c>
      <c r="K754" s="107" t="str">
        <f>VLOOKUP(Tabela2[[#This Row],[SIEMA]],Siema2025,16,FALSE)</f>
        <v>Domingo</v>
      </c>
      <c r="L754" s="108" t="str">
        <f>IF(Tabela2[[#This Row],[Data]]="","Sem Informação",VLOOKUP(MONTH(Tabela2[[#This Row],[Data]]),'[1]Validação de dados'!$I$1:$J$13,2,0))</f>
        <v>Outubro</v>
      </c>
      <c r="M754" s="106">
        <f>YEAR(Tabela2[[#This Row],[Data]])</f>
        <v>2025</v>
      </c>
      <c r="N754" s="107" t="str">
        <f>VLOOKUP(Tabela2[[#This Row],[SIEMA]],Siema2025,17,FALSE)</f>
        <v>Matutino</v>
      </c>
      <c r="O754" s="107" t="s">
        <v>111</v>
      </c>
      <c r="P754" s="106" t="str">
        <f>VLOOKUP(Tabela2[[#This Row],[SIEMA]],Siema2025,21,FALSE)</f>
        <v/>
      </c>
      <c r="Q754" s="106">
        <v>1267</v>
      </c>
      <c r="R754" s="106" t="s">
        <v>2043</v>
      </c>
      <c r="S754" s="109" t="str">
        <f>IF(Q754="","", IF(Q754="NC","", IF(Q754="NE","", IF(Q754="NA","",IFERROR(VLOOKUP(Q754,[1]Produtos!$A$1:$C$2319,2,FALSE),"Não Cadastrado")))))</f>
        <v>PETRÓLEO CRU</v>
      </c>
      <c r="T754" s="106">
        <v>1E-3</v>
      </c>
      <c r="U754" s="106" t="s">
        <v>7109</v>
      </c>
      <c r="V754" s="106">
        <f>IF(Q754="","",IF(ISNUMBER(Q754)=FALSE,"Não se aplica",IFERROR(VLOOKUP(Q754,Produtos!$A$1:$C$2319,3,FALSE),"Não Cadastrado")))</f>
        <v>3</v>
      </c>
      <c r="W754" s="106" t="str">
        <f>VLOOKUP(Tabela2[[#This Row],[SIEMA]],Siema2025,10,FALSE)</f>
        <v/>
      </c>
      <c r="X754" s="115"/>
      <c r="Y754" s="111" t="str">
        <f>IF(W754="","", IF(W754="NC","", IF(W754="NE","", IF(W754="NA","",IFERROR(VLOOKUP(W754,Produtos!$A$1:$C$2319,2,FALSE),"Não Cadastrado")))))</f>
        <v/>
      </c>
      <c r="Z754" s="106" t="str">
        <f>VLOOKUP(Tabela2[[#This Row],[SIEMA]],Siema2025,11,FALSE)</f>
        <v xml:space="preserve"> </v>
      </c>
      <c r="AA754" s="106" t="str">
        <f>VLOOKUP(Tabela2[[#This Row],[SIEMA]],Siema2025,12,FALSE)</f>
        <v xml:space="preserve"> </v>
      </c>
      <c r="AB754" s="106" t="str">
        <f>IF(W754="","",IF(ISNUMBER(W754)=FALSE,"Não se aplica",IFERROR(VLOOKUP(W754,Produtos!$A$1:$C$2319,3,FALSE),"Não Cadastrado")))</f>
        <v/>
      </c>
      <c r="AC754" s="106"/>
      <c r="AD754" s="110"/>
      <c r="AE754" s="109" t="str">
        <f>IF(AC754="","", IF(AC754="NC","", IF(AC754="NE","", IF(AC754="NA","",IFERROR(VLOOKUP(AC754,Produtos!$A$1:$C$2319,2,FALSE),"Não Cadastrado")))))</f>
        <v/>
      </c>
      <c r="AF754" s="106"/>
      <c r="AG754" s="106"/>
      <c r="AH754" s="106" t="str">
        <f>IF(AC754="","",IF(ISNUMBER(AC754)=FALSE,"Não se aplica",IFERROR(VLOOKUP(AC754,Produtos!$A$1:$C$2319,3,FALSE),"Não Cadastrado")))</f>
        <v/>
      </c>
      <c r="AI754" s="106"/>
      <c r="AJ754" s="106" t="str">
        <f>VLOOKUP(Tabela2[[#This Row],[SIEMA]],Siema2025,26,FALSE)</f>
        <v>Abertura inadvertida da válvula de alinhamento para overboard. Em investigação.</v>
      </c>
      <c r="AK754" s="109" t="s">
        <v>7096</v>
      </c>
      <c r="AL754" s="109" t="s">
        <v>7110</v>
      </c>
      <c r="AM754" s="109" t="s">
        <v>7271</v>
      </c>
      <c r="AN754" s="110" t="str">
        <f>VLOOKUP(Tabela2[[#This Row],[SIEMA]],Siema2025,51,FALSE)</f>
        <v/>
      </c>
      <c r="AO754" s="110" t="str">
        <f>VLOOKUP(Tabela2[[#This Row],[SIEMA]],Siema2025,53,FALSE)</f>
        <v/>
      </c>
      <c r="AP754" s="110" t="str">
        <f>VLOOKUP(Tabela2[[#This Row],[SIEMA]],Siema2025,55,FALSE)</f>
        <v/>
      </c>
      <c r="AQ754" s="110" t="str">
        <f>VLOOKUP(Tabela2[[#This Row],[SIEMA]],Siema2025,57,FALSE)</f>
        <v/>
      </c>
      <c r="AR754" s="110" t="str">
        <f>VLOOKUP(Tabela2[[#This Row],[SIEMA]],Siema2025,59,FALSE)</f>
        <v/>
      </c>
      <c r="AS754" s="110" t="str">
        <f>VLOOKUP(Tabela2[[#This Row],[SIEMA]],Siema2025,61,FALSE)</f>
        <v>X</v>
      </c>
      <c r="AT754" s="110" t="str">
        <f>VLOOKUP(Tabela2[[#This Row],[SIEMA]],Siema2025,63,FALSE)</f>
        <v/>
      </c>
      <c r="AU754" s="110" t="str">
        <f>VLOOKUP(Tabela2[[#This Row],[SIEMA]],Siema2025,65,FALSE)</f>
        <v/>
      </c>
      <c r="AV754" s="110" t="str">
        <f>VLOOKUP(Tabela2[[#This Row],[SIEMA]],Siema2025,67,FALSE)</f>
        <v/>
      </c>
      <c r="AW754" s="110" t="str">
        <f>VLOOKUP(Tabela2[[#This Row],[SIEMA]],Siema2025,69,FALSE)</f>
        <v/>
      </c>
      <c r="AX754" s="110" t="str">
        <f>VLOOKUP(Tabela2[[#This Row],[SIEMA]],Siema2025,71,FALSE)</f>
        <v/>
      </c>
      <c r="AY754" s="110" t="str">
        <f>VLOOKUP(Tabela2[[#This Row],[SIEMA]],Siema2025,73,FALSE)</f>
        <v/>
      </c>
      <c r="AZ754" s="110" t="str">
        <f>VLOOKUP(Tabela2[[#This Row],[SIEMA]],Siema2025,75,FALSE)</f>
        <v/>
      </c>
      <c r="BA754" s="110" t="str">
        <f>VLOOKUP(Tabela2[[#This Row],[SIEMA]],Siema2025,77,FALSE)</f>
        <v/>
      </c>
      <c r="BB754" s="110" t="str">
        <f>VLOOKUP(Tabela2[[#This Row],[SIEMA]],Siema2025,79,FALSE)</f>
        <v/>
      </c>
      <c r="BC754" s="110" t="str">
        <f>IF(Tabela2[[#This Row],[Outro(s) ]] = "X", "PREENCHER","NA")</f>
        <v>NA</v>
      </c>
      <c r="BD754" s="110" t="str">
        <f>VLOOKUP(Tabela2[[#This Row],[SIEMA]],Siema2025,82,FALSE)</f>
        <v/>
      </c>
      <c r="BE754" s="110" t="str">
        <f>VLOOKUP(Tabela2[[#This Row],[SIEMA]],Siema2025,81,FALSE)</f>
        <v/>
      </c>
      <c r="BF754" s="112" t="str">
        <f>VLOOKUP(Tabela2[[#This Row],[SIEMA]],Siema2025,28,FALSE)</f>
        <v>Petrobrás</v>
      </c>
      <c r="BG754" s="136"/>
      <c r="BH754" s="113">
        <v>33000167000101</v>
      </c>
      <c r="BI754" s="114" t="s">
        <v>2696</v>
      </c>
      <c r="BJ754" s="109" t="s">
        <v>7097</v>
      </c>
      <c r="BK754" s="106" t="s">
        <v>2696</v>
      </c>
      <c r="BL754" s="171">
        <v>45986</v>
      </c>
      <c r="BM754" s="110">
        <f ca="1">IF(Tabela2[[#This Row],[Data de atendimento do Ibama (considerar o primeiro documento/ação)]]="",_xlfn.DAYS(TODAY(),J754),_xlfn.DAYS(Tabela2[[#This Row],[Data de atendimento do Ibama (considerar o primeiro documento/ação)]],J754))</f>
        <v>30</v>
      </c>
      <c r="BN754" s="110" t="str">
        <f>IF(Tabela2[[#This Row],[Atendido pelo Ibama ("Não" ou "Sim")]]="Não","Preencher", IF(Tabela2[[#This Row],[Atendido pelo Ibama ("Não" ou "Sim")]]="Sim","NA",""))</f>
        <v>NA</v>
      </c>
      <c r="BO754" s="116" t="s">
        <v>7098</v>
      </c>
      <c r="BP754" s="110" t="str">
        <f>IF(Tabela2[[#This Row],[Forma de atendimento (primeiro documento/ação)]]= "Outros (especificar)", "PREENCHER","NA")</f>
        <v>NA</v>
      </c>
      <c r="BQ754" s="108" t="s">
        <v>123</v>
      </c>
      <c r="BR754" s="110" t="str">
        <f>IF(Tabela2[[#This Row],[Equipe do Ibama foi a campo? Houve sobrevoo do Poseidon?]] = "Sim", "PREENCHER","NA")</f>
        <v>NA</v>
      </c>
      <c r="BS754" s="110" t="str">
        <f>IF(Tabela2[[#This Row],[Se sim, foi emitida Ordem de Emergência? (informações vinculada à coluna CK)]] = "Sim", "PREENCHER","NA")</f>
        <v>NA</v>
      </c>
      <c r="BT754" s="110" t="s">
        <v>7099</v>
      </c>
      <c r="BU754" s="110" t="s">
        <v>123</v>
      </c>
      <c r="BV754" s="110" t="s">
        <v>123</v>
      </c>
      <c r="BW754" s="110" t="s">
        <v>123</v>
      </c>
      <c r="BX754" s="108" t="s">
        <v>7119</v>
      </c>
      <c r="BY754" s="156"/>
      <c r="BZ754" s="106" t="str">
        <f>IF(Tabela2[[#This Row],[Data do documento de encerramento]]="NA","NA",IF(Tabela2[[#This Row],[Data do documento de encerramento]]="","Pendente de conclusão/ encerramento",_xlfn.DAYS(Tabela2[[#This Row],[Data do documento de encerramento]],J754)))</f>
        <v>Pendente de conclusão/ encerramento</v>
      </c>
      <c r="CA754" s="140"/>
      <c r="CB754" s="109" t="s">
        <v>7156</v>
      </c>
      <c r="CC754" s="292" t="s">
        <v>7189</v>
      </c>
      <c r="CD754" s="109" t="s">
        <v>123</v>
      </c>
      <c r="CE754" s="109" t="s">
        <v>123</v>
      </c>
      <c r="CF754" s="109" t="s">
        <v>7103</v>
      </c>
    </row>
    <row r="755" spans="1:84" ht="30.75">
      <c r="A755" s="172">
        <v>2025102936031</v>
      </c>
      <c r="B755" s="173" t="s">
        <v>9935</v>
      </c>
      <c r="C755" s="110" t="str">
        <f>VLOOKUP(Tabela2[[#This Row],[SIEMA]],Siema2025,4,FALSE)</f>
        <v xml:space="preserve"> RN</v>
      </c>
      <c r="D755" s="108" t="s">
        <v>637</v>
      </c>
      <c r="E755" s="274" t="s">
        <v>6689</v>
      </c>
      <c r="F755" s="108"/>
      <c r="G755" s="274" t="s">
        <v>7423</v>
      </c>
      <c r="H755" s="274" t="s">
        <v>9936</v>
      </c>
      <c r="I755" s="106" t="str">
        <f>VLOOKUP(Tabela2[[#This Row],[SIEMA]],Siema2025,19,FALSE)</f>
        <v>Potiguar</v>
      </c>
      <c r="J755" s="107">
        <f>VLOOKUP(Tabela2[[#This Row],[SIEMA]],Siema2025,2,FALSE)</f>
        <v>45958</v>
      </c>
      <c r="K755" s="107" t="str">
        <f>VLOOKUP(Tabela2[[#This Row],[SIEMA]],Siema2025,16,FALSE)</f>
        <v>Terça</v>
      </c>
      <c r="L755" s="108" t="str">
        <f>IF(Tabela2[[#This Row],[Data]]="","Sem Informação",VLOOKUP(MONTH(Tabela2[[#This Row],[Data]]),'[1]Validação de dados'!$I$1:$J$13,2,0))</f>
        <v>Outubro</v>
      </c>
      <c r="M755" s="106">
        <f>YEAR(Tabela2[[#This Row],[Data]])</f>
        <v>2025</v>
      </c>
      <c r="N755" s="107" t="str">
        <f>VLOOKUP(Tabela2[[#This Row],[SIEMA]],Siema2025,17,FALSE)</f>
        <v>Matutino</v>
      </c>
      <c r="O755" s="107" t="str">
        <f>VLOOKUP(Tabela2[[#This Row],[SIEMA]],Siema2025,5,FALSE)</f>
        <v>Plataforma</v>
      </c>
      <c r="P755" s="106" t="str">
        <f>VLOOKUP(Tabela2[[#This Row],[SIEMA]],Siema2025,21,FALSE)</f>
        <v>Durante operação de corte da estaca principal da plataforma 3R-5 foi observada a presença de feição oleosa no mar, no entorno da estaca.</v>
      </c>
      <c r="Q755" s="106" t="s">
        <v>637</v>
      </c>
      <c r="R755" s="106" t="s">
        <v>7851</v>
      </c>
      <c r="S755" s="274" t="s">
        <v>562</v>
      </c>
      <c r="T755" s="274">
        <v>1.2E-4</v>
      </c>
      <c r="U755" s="106" t="s">
        <v>7109</v>
      </c>
      <c r="V755" s="106" t="s">
        <v>637</v>
      </c>
      <c r="W755" s="106" t="str">
        <f>VLOOKUP(Tabela2[[#This Row],[SIEMA]],Siema2025,10,FALSE)</f>
        <v/>
      </c>
      <c r="X755" s="115"/>
      <c r="Y755" s="111" t="str">
        <f>IF(W755="","", IF(W755="NC","", IF(W755="NE","", IF(W755="NA","",IFERROR(VLOOKUP(W755,Produtos!$A$1:$C$2319,2,FALSE),"Não Cadastrado")))))</f>
        <v/>
      </c>
      <c r="Z755" s="106" t="str">
        <f>VLOOKUP(Tabela2[[#This Row],[SIEMA]],Siema2025,11,FALSE)</f>
        <v xml:space="preserve"> </v>
      </c>
      <c r="AA755" s="106" t="str">
        <f>VLOOKUP(Tabela2[[#This Row],[SIEMA]],Siema2025,12,FALSE)</f>
        <v xml:space="preserve"> </v>
      </c>
      <c r="AB755" s="106" t="str">
        <f>IF(W755="","",IF(ISNUMBER(W755)=FALSE,"Não se aplica",IFERROR(VLOOKUP(W755,Produtos!$A$1:$C$2319,3,FALSE),"Não Cadastrado")))</f>
        <v/>
      </c>
      <c r="AC755" s="106"/>
      <c r="AD755" s="110"/>
      <c r="AE755" s="109" t="str">
        <f>IF(AC755="","", IF(AC755="NC","", IF(AC755="NE","", IF(AC755="NA","",IFERROR(VLOOKUP(AC755,Produtos!$A$1:$C$2319,2,FALSE),"Não Cadastrado")))))</f>
        <v/>
      </c>
      <c r="AF755" s="106"/>
      <c r="AG755" s="106"/>
      <c r="AH755" s="106" t="str">
        <f>IF(AC755="","",IF(ISNUMBER(AC755)=FALSE,"Não se aplica",IFERROR(VLOOKUP(AC755,Produtos!$A$1:$C$2319,3,FALSE),"Não Cadastrado")))</f>
        <v/>
      </c>
      <c r="AI755" s="106"/>
      <c r="AJ755" s="106"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55" s="109" t="s">
        <v>6834</v>
      </c>
      <c r="AL755" s="109"/>
      <c r="AM755" s="109"/>
      <c r="AN755" s="110" t="str">
        <f>VLOOKUP(Tabela2[[#This Row],[SIEMA]],Siema2025,51,FALSE)</f>
        <v/>
      </c>
      <c r="AO755" s="110" t="str">
        <f>VLOOKUP(Tabela2[[#This Row],[SIEMA]],Siema2025,53,FALSE)</f>
        <v/>
      </c>
      <c r="AP755" s="110" t="str">
        <f>VLOOKUP(Tabela2[[#This Row],[SIEMA]],Siema2025,55,FALSE)</f>
        <v/>
      </c>
      <c r="AQ755" s="110" t="str">
        <f>VLOOKUP(Tabela2[[#This Row],[SIEMA]],Siema2025,57,FALSE)</f>
        <v/>
      </c>
      <c r="AR755" s="110" t="str">
        <f>VLOOKUP(Tabela2[[#This Row],[SIEMA]],Siema2025,59,FALSE)</f>
        <v/>
      </c>
      <c r="AS755" s="110" t="str">
        <f>VLOOKUP(Tabela2[[#This Row],[SIEMA]],Siema2025,61,FALSE)</f>
        <v>X</v>
      </c>
      <c r="AT755" s="110" t="str">
        <f>VLOOKUP(Tabela2[[#This Row],[SIEMA]],Siema2025,63,FALSE)</f>
        <v/>
      </c>
      <c r="AU755" s="110" t="str">
        <f>VLOOKUP(Tabela2[[#This Row],[SIEMA]],Siema2025,65,FALSE)</f>
        <v/>
      </c>
      <c r="AV755" s="110" t="str">
        <f>VLOOKUP(Tabela2[[#This Row],[SIEMA]],Siema2025,67,FALSE)</f>
        <v/>
      </c>
      <c r="AW755" s="110" t="str">
        <f>VLOOKUP(Tabela2[[#This Row],[SIEMA]],Siema2025,69,FALSE)</f>
        <v/>
      </c>
      <c r="AX755" s="110" t="str">
        <f>VLOOKUP(Tabela2[[#This Row],[SIEMA]],Siema2025,71,FALSE)</f>
        <v/>
      </c>
      <c r="AY755" s="110" t="str">
        <f>VLOOKUP(Tabela2[[#This Row],[SIEMA]],Siema2025,73,FALSE)</f>
        <v/>
      </c>
      <c r="AZ755" s="110" t="str">
        <f>VLOOKUP(Tabela2[[#This Row],[SIEMA]],Siema2025,75,FALSE)</f>
        <v/>
      </c>
      <c r="BA755" s="110" t="str">
        <f>VLOOKUP(Tabela2[[#This Row],[SIEMA]],Siema2025,77,FALSE)</f>
        <v/>
      </c>
      <c r="BB755" s="110" t="str">
        <f>VLOOKUP(Tabela2[[#This Row],[SIEMA]],Siema2025,79,FALSE)</f>
        <v/>
      </c>
      <c r="BC755" s="110" t="str">
        <f>IF(Tabela2[[#This Row],[Outro(s) ]] = "X", "PREENCHER","NA")</f>
        <v>NA</v>
      </c>
      <c r="BD755" s="110" t="str">
        <f>VLOOKUP(Tabela2[[#This Row],[SIEMA]],Siema2025,82,FALSE)</f>
        <v/>
      </c>
      <c r="BE755" s="110" t="str">
        <f>VLOOKUP(Tabela2[[#This Row],[SIEMA]],Siema2025,81,FALSE)</f>
        <v/>
      </c>
      <c r="BF755" s="112" t="str">
        <f>VLOOKUP(Tabela2[[#This Row],[SIEMA]],Siema2025,28,FALSE)</f>
        <v>3r Potiguar S.A</v>
      </c>
      <c r="BG755" s="112"/>
      <c r="BH755" s="113" t="str">
        <f>VLOOKUP(Tabela2[[#This Row],[SIEMA]],Siema2025,29,FALSE)</f>
        <v>44186763000144</v>
      </c>
      <c r="BI755" s="114" t="s">
        <v>2696</v>
      </c>
      <c r="BJ755" s="109" t="s">
        <v>7097</v>
      </c>
      <c r="BK755" s="106" t="s">
        <v>2696</v>
      </c>
      <c r="BL755" s="171">
        <v>45999</v>
      </c>
      <c r="BM755" s="110">
        <f ca="1">IF(Tabela2[[#This Row],[Data de atendimento do Ibama (considerar o primeiro documento/ação)]]="",_xlfn.DAYS(TODAY(),J755),_xlfn.DAYS(Tabela2[[#This Row],[Data de atendimento do Ibama (considerar o primeiro documento/ação)]],J755))</f>
        <v>41</v>
      </c>
      <c r="BN755" s="110" t="str">
        <f>IF(Tabela2[[#This Row],[Atendido pelo Ibama ("Não" ou "Sim")]]="Não","Preencher", IF(Tabela2[[#This Row],[Atendido pelo Ibama ("Não" ou "Sim")]]="Sim","NA",""))</f>
        <v>NA</v>
      </c>
      <c r="BO755" s="116" t="s">
        <v>7272</v>
      </c>
      <c r="BP755" s="110" t="str">
        <f>IF(Tabela2[[#This Row],[Forma de atendimento (primeiro documento/ação)]]= "Outros (especificar)", "PREENCHER","NA")</f>
        <v>NA</v>
      </c>
      <c r="BQ755" s="108" t="s">
        <v>123</v>
      </c>
      <c r="BR755" s="110" t="str">
        <f>IF(Tabela2[[#This Row],[Equipe do Ibama foi a campo? Houve sobrevoo do Poseidon?]] = "Sim", "PREENCHER","NA")</f>
        <v>NA</v>
      </c>
      <c r="BS755" s="110" t="str">
        <f>IF(Tabela2[[#This Row],[Se sim, foi emitida Ordem de Emergência? (informações vinculada à coluna CK)]] = "Sim", "PREENCHER","NA")</f>
        <v>NA</v>
      </c>
      <c r="BT755" s="110" t="s">
        <v>7099</v>
      </c>
      <c r="BU755" s="110" t="s">
        <v>2696</v>
      </c>
      <c r="BV755" s="110" t="s">
        <v>123</v>
      </c>
      <c r="BW755" s="110" t="s">
        <v>2696</v>
      </c>
      <c r="BX755" s="108" t="s">
        <v>7100</v>
      </c>
      <c r="BY755" s="171">
        <v>45999</v>
      </c>
      <c r="BZ755" s="106">
        <f>IF(Tabela2[[#This Row],[Data do documento de encerramento]]="NA","NA",IF(Tabela2[[#This Row],[Data do documento de encerramento]]="","Pendente de conclusão/ encerramento",_xlfn.DAYS(Tabela2[[#This Row],[Data do documento de encerramento]],J755)))</f>
        <v>41</v>
      </c>
      <c r="CA755" s="140"/>
      <c r="CB755" s="109"/>
      <c r="CC755" s="292" t="s">
        <v>9937</v>
      </c>
      <c r="CD755" s="109" t="s">
        <v>7426</v>
      </c>
      <c r="CE755" s="109" t="s">
        <v>2696</v>
      </c>
      <c r="CF755" s="109" t="s">
        <v>7147</v>
      </c>
    </row>
    <row r="756" spans="1:84" ht="30.75" hidden="1">
      <c r="A756" s="231">
        <v>2025102954019</v>
      </c>
      <c r="B756" s="173" t="s">
        <v>9938</v>
      </c>
      <c r="C756" s="110" t="str">
        <f>VLOOKUP(Tabela2[[#This Row],[SIEMA]],Siema2025,4,FALSE)</f>
        <v xml:space="preserve"> SP</v>
      </c>
      <c r="D756" s="108" t="str">
        <f>VLOOKUP(Tabela2[[#This Row],[SIEMA]],Siema2025,3,FALSE)</f>
        <v xml:space="preserve">São Vicente </v>
      </c>
      <c r="E756" s="108" t="str">
        <f>VLOOKUP(Tabela2[[#This Row],[SIEMA]],Siema2025,20,FALSE)</f>
        <v>correspondente ao km 93+700</v>
      </c>
      <c r="F756" s="108" t="s">
        <v>9939</v>
      </c>
      <c r="G756" s="108" t="s">
        <v>9940</v>
      </c>
      <c r="H756" s="108" t="s">
        <v>9941</v>
      </c>
      <c r="I756" s="106" t="s">
        <v>7118</v>
      </c>
      <c r="J756" s="107">
        <f>VLOOKUP(Tabela2[[#This Row],[SIEMA]],Siema2025,2,FALSE)</f>
        <v>45958</v>
      </c>
      <c r="K756" s="107" t="str">
        <f>VLOOKUP(Tabela2[[#This Row],[SIEMA]],Siema2025,16,FALSE)</f>
        <v>Terça</v>
      </c>
      <c r="L756" s="108" t="str">
        <f>IF(Tabela2[[#This Row],[Data]]="","Sem Informação",VLOOKUP(MONTH(Tabela2[[#This Row],[Data]]),'[1]Validação de dados'!$I$1:$J$13,2,0))</f>
        <v>Outubro</v>
      </c>
      <c r="M756" s="106">
        <f>YEAR(Tabela2[[#This Row],[Data]])</f>
        <v>2025</v>
      </c>
      <c r="N756" s="107" t="str">
        <f>VLOOKUP(Tabela2[[#This Row],[SIEMA]],Siema2025,17,FALSE)</f>
        <v>Noturno</v>
      </c>
      <c r="O756" s="107" t="str">
        <f>VLOOKUP(Tabela2[[#This Row],[SIEMA]],Siema2025,5,FALSE)</f>
        <v>Ferrovia</v>
      </c>
      <c r="P756" s="106" t="str">
        <f>VLOOKUP(Tabela2[[#This Row],[SIEMA]],Siema2025,21,FALSE)</f>
        <v/>
      </c>
      <c r="Q756" s="106" t="s">
        <v>7119</v>
      </c>
      <c r="R756" s="106" t="s">
        <v>7119</v>
      </c>
      <c r="S756" s="109" t="s">
        <v>3999</v>
      </c>
      <c r="T756" s="106" t="s">
        <v>8077</v>
      </c>
      <c r="U756" s="106" t="str">
        <f>VLOOKUP(Tabela2[[#This Row],[SIEMA]],Siema2025,12,FALSE)</f>
        <v xml:space="preserve"> </v>
      </c>
      <c r="V756" s="106"/>
      <c r="W756" s="106" t="str">
        <f>VLOOKUP(Tabela2[[#This Row],[SIEMA]],Siema2025,10,FALSE)</f>
        <v/>
      </c>
      <c r="X756" s="115"/>
      <c r="Y756" s="111"/>
      <c r="Z756" s="106" t="str">
        <f>VLOOKUP(Tabela2[[#This Row],[SIEMA]],Siema2025,11,FALSE)</f>
        <v xml:space="preserve"> </v>
      </c>
      <c r="AA756" s="106" t="str">
        <f>VLOOKUP(Tabela2[[#This Row],[SIEMA]],Siema2025,12,FALSE)</f>
        <v xml:space="preserve"> </v>
      </c>
      <c r="AB756" s="106" t="str">
        <f>IF(W756="","",IF(ISNUMBER(W756)=FALSE,"Não se aplica",IFERROR(VLOOKUP(W756,Produtos!$A$1:$C$2319,3,FALSE),"Não Cadastrado")))</f>
        <v/>
      </c>
      <c r="AC756" s="106"/>
      <c r="AD756" s="110"/>
      <c r="AE756" s="109" t="str">
        <f>IF(AC756="","", IF(AC756="NC","", IF(AC756="NE","", IF(AC756="NA","",IFERROR(VLOOKUP(AC756,Produtos!$A$1:$C$2319,2,FALSE),"Não Cadastrado")))))</f>
        <v/>
      </c>
      <c r="AF756" s="106"/>
      <c r="AG756" s="106"/>
      <c r="AH756" s="106" t="str">
        <f>IF(AC756="","",IF(ISNUMBER(AC756)=FALSE,"Não se aplica",IFERROR(VLOOKUP(AC756,Produtos!$A$1:$C$2319,3,FALSE),"Não Cadastrado")))</f>
        <v/>
      </c>
      <c r="AI756" s="106"/>
      <c r="AJ756" s="106" t="str">
        <f>VLOOKUP(Tabela2[[#This Row],[SIEMA]],Siema2025,26,FALSE)</f>
        <v>Interferência externa de natureza criminosa, que resultou na violação forçada do compartimento de carga de 02 (dois) vagões</v>
      </c>
      <c r="AK756" s="109" t="s">
        <v>7121</v>
      </c>
      <c r="AL756" s="109"/>
      <c r="AM756" s="109"/>
      <c r="AN756" s="110" t="str">
        <f>VLOOKUP(Tabela2[[#This Row],[SIEMA]],Siema2025,51,FALSE)</f>
        <v/>
      </c>
      <c r="AO756" s="110" t="str">
        <f>VLOOKUP(Tabela2[[#This Row],[SIEMA]],Siema2025,53,FALSE)</f>
        <v/>
      </c>
      <c r="AP756" s="110" t="str">
        <f>VLOOKUP(Tabela2[[#This Row],[SIEMA]],Siema2025,55,FALSE)</f>
        <v/>
      </c>
      <c r="AQ756" s="110" t="str">
        <f>VLOOKUP(Tabela2[[#This Row],[SIEMA]],Siema2025,57,FALSE)</f>
        <v/>
      </c>
      <c r="AR756" s="110" t="str">
        <f>VLOOKUP(Tabela2[[#This Row],[SIEMA]],Siema2025,59,FALSE)</f>
        <v/>
      </c>
      <c r="AS756" s="110" t="str">
        <f>VLOOKUP(Tabela2[[#This Row],[SIEMA]],Siema2025,61,FALSE)</f>
        <v/>
      </c>
      <c r="AT756" s="110" t="str">
        <f>VLOOKUP(Tabela2[[#This Row],[SIEMA]],Siema2025,63,FALSE)</f>
        <v/>
      </c>
      <c r="AU756" s="110" t="str">
        <f>VLOOKUP(Tabela2[[#This Row],[SIEMA]],Siema2025,65,FALSE)</f>
        <v>X</v>
      </c>
      <c r="AV756" s="110" t="str">
        <f>VLOOKUP(Tabela2[[#This Row],[SIEMA]],Siema2025,67,FALSE)</f>
        <v/>
      </c>
      <c r="AW756" s="110" t="str">
        <f>VLOOKUP(Tabela2[[#This Row],[SIEMA]],Siema2025,69,FALSE)</f>
        <v/>
      </c>
      <c r="AX756" s="110" t="str">
        <f>VLOOKUP(Tabela2[[#This Row],[SIEMA]],Siema2025,71,FALSE)</f>
        <v/>
      </c>
      <c r="AY756" s="110" t="str">
        <f>VLOOKUP(Tabela2[[#This Row],[SIEMA]],Siema2025,73,FALSE)</f>
        <v/>
      </c>
      <c r="AZ756" s="110" t="str">
        <f>VLOOKUP(Tabela2[[#This Row],[SIEMA]],Siema2025,75,FALSE)</f>
        <v/>
      </c>
      <c r="BA756" s="110" t="str">
        <f>VLOOKUP(Tabela2[[#This Row],[SIEMA]],Siema2025,77,FALSE)</f>
        <v/>
      </c>
      <c r="BB756" s="110" t="str">
        <f>VLOOKUP(Tabela2[[#This Row],[SIEMA]],Siema2025,79,FALSE)</f>
        <v/>
      </c>
      <c r="BC756" s="110" t="str">
        <f>IF(Tabela2[[#This Row],[Outro(s) ]] = "X", "PREENCHER","NA")</f>
        <v>NA</v>
      </c>
      <c r="BD756" s="110" t="str">
        <f>VLOOKUP(Tabela2[[#This Row],[SIEMA]],Siema2025,82,FALSE)</f>
        <v/>
      </c>
      <c r="BE756" s="110" t="str">
        <f>VLOOKUP(Tabela2[[#This Row],[SIEMA]],Siema2025,81,FALSE)</f>
        <v/>
      </c>
      <c r="BF756" s="112" t="s">
        <v>3066</v>
      </c>
      <c r="BG756" s="112" t="s">
        <v>7122</v>
      </c>
      <c r="BH756" s="113" t="str">
        <f>VLOOKUP(Tabela2[[#This Row],[SIEMA]],Siema2025,29,FALSE)</f>
        <v/>
      </c>
      <c r="BI756" s="114" t="str">
        <f>VLOOKUP(Tabela2[[#This Row],[SIEMA]],Siema2025,107,FALSE)</f>
        <v>Não</v>
      </c>
      <c r="BJ756" s="109" t="s">
        <v>7097</v>
      </c>
      <c r="BK756" s="106" t="s">
        <v>2696</v>
      </c>
      <c r="BL756" s="143">
        <v>45964</v>
      </c>
      <c r="BM756" s="110">
        <f ca="1">IF(Tabela2[[#This Row],[Data de atendimento do Ibama (considerar o primeiro documento/ação)]]="",_xlfn.DAYS(TODAY(),J756),_xlfn.DAYS(Tabela2[[#This Row],[Data de atendimento do Ibama (considerar o primeiro documento/ação)]],J756))</f>
        <v>6</v>
      </c>
      <c r="BN756" s="110" t="str">
        <f>IF(Tabela2[[#This Row],[Atendido pelo Ibama ("Não" ou "Sim")]]="Não","Preencher", IF(Tabela2[[#This Row],[Atendido pelo Ibama ("Não" ou "Sim")]]="Sim","NA",""))</f>
        <v>NA</v>
      </c>
      <c r="BO756" s="116" t="s">
        <v>7098</v>
      </c>
      <c r="BP756" s="110" t="str">
        <f>IF(Tabela2[[#This Row],[Forma de atendimento (primeiro documento/ação)]]= "Outros (especificar)", "PREENCHER","NA")</f>
        <v>NA</v>
      </c>
      <c r="BQ756" s="108" t="s">
        <v>2696</v>
      </c>
      <c r="BR756" s="110" t="s">
        <v>123</v>
      </c>
      <c r="BS756" s="110" t="s">
        <v>2696</v>
      </c>
      <c r="BT756" s="110" t="s">
        <v>7112</v>
      </c>
      <c r="BU756" s="110" t="str">
        <f>IF(Tabela2[[#This Row],[Houve envio de Informações Pós-acidente (preencher "não se aplica" quando de competência estadual/municipal)]] = "Sim", "PREENCHER","NA")</f>
        <v>NA</v>
      </c>
      <c r="BV756" s="110" t="s">
        <v>123</v>
      </c>
      <c r="BW756" s="110" t="s">
        <v>123</v>
      </c>
      <c r="BX756" s="108" t="s">
        <v>7119</v>
      </c>
      <c r="BY756" s="108"/>
      <c r="BZ756" s="106" t="str">
        <f>IF(Tabela2[[#This Row],[Data do documento de encerramento]]="NA","NA",IF(Tabela2[[#This Row],[Data do documento de encerramento]]="","Pendente de conclusão/ encerramento",_xlfn.DAYS(Tabela2[[#This Row],[Data do documento de encerramento]],J756)))</f>
        <v>Pendente de conclusão/ encerramento</v>
      </c>
      <c r="CA756" s="109" t="s">
        <v>7126</v>
      </c>
      <c r="CB756" s="109"/>
      <c r="CC756" s="109"/>
      <c r="CD756" s="109"/>
      <c r="CE756" s="109"/>
      <c r="CF756" s="109"/>
    </row>
    <row r="757" spans="1:84" ht="76.5" hidden="1">
      <c r="A757" s="172">
        <v>2025103050439</v>
      </c>
      <c r="B757" s="173" t="s">
        <v>9942</v>
      </c>
      <c r="C757" s="110" t="str">
        <f>VLOOKUP(Tabela2[[#This Row],[SIEMA]],Siema2025,4,FALSE)</f>
        <v xml:space="preserve"> BA</v>
      </c>
      <c r="D757" s="108" t="str">
        <f>VLOOKUP(Tabela2[[#This Row],[SIEMA]],Siema2025,3,FALSE)</f>
        <v xml:space="preserve">Terra Nova </v>
      </c>
      <c r="E757" s="108" t="str">
        <f>VLOOKUP(Tabela2[[#This Row],[SIEMA]],Siema2025,20,FALSE)</f>
        <v>Linha de Teste do Satélite-91, Campo Cassarongongo, Bácia Reconcavo.</v>
      </c>
      <c r="F757" s="108" t="s">
        <v>9815</v>
      </c>
      <c r="G757" s="108" t="s">
        <v>9943</v>
      </c>
      <c r="H757" s="108" t="s">
        <v>9944</v>
      </c>
      <c r="I757" s="106" t="str">
        <f>VLOOKUP(Tabela2[[#This Row],[SIEMA]],Siema2025,19,FALSE)</f>
        <v/>
      </c>
      <c r="J757" s="107">
        <f>VLOOKUP(Tabela2[[#This Row],[SIEMA]],Siema2025,2,FALSE)</f>
        <v>45958</v>
      </c>
      <c r="K757" s="107" t="str">
        <f>VLOOKUP(Tabela2[[#This Row],[SIEMA]],Siema2025,16,FALSE)</f>
        <v>Terça</v>
      </c>
      <c r="L757" s="108" t="str">
        <f>IF(Tabela2[[#This Row],[Data]]="","Sem Informação",VLOOKUP(MONTH(Tabela2[[#This Row],[Data]]),'[1]Validação de dados'!$I$1:$J$13,2,0))</f>
        <v>Outubro</v>
      </c>
      <c r="M757" s="106">
        <f>YEAR(Tabela2[[#This Row],[Data]])</f>
        <v>2025</v>
      </c>
      <c r="N757" s="107" t="str">
        <f>VLOOKUP(Tabela2[[#This Row],[SIEMA]],Siema2025,17,FALSE)</f>
        <v>Vespertino</v>
      </c>
      <c r="O757" s="107" t="s">
        <v>145</v>
      </c>
      <c r="P757" s="106" t="s">
        <v>1610</v>
      </c>
      <c r="Q757" s="106">
        <v>1267</v>
      </c>
      <c r="R757" s="106"/>
      <c r="S757" s="109" t="str">
        <f>IF(Q757="","", IF(Q757="NC","", IF(Q757="NE","", IF(Q757="NA","",IFERROR(VLOOKUP(Q757,[1]Produtos!$A$1:$C$2319,2,FALSE),"Não Cadastrado")))))</f>
        <v>PETRÓLEO CRU</v>
      </c>
      <c r="T757" s="106" t="s">
        <v>9945</v>
      </c>
      <c r="U757" s="106" t="s">
        <v>117</v>
      </c>
      <c r="V757" s="106">
        <f>IF(Q757="","",IF(ISNUMBER(Q757)=FALSE,"Não se aplica",IFERROR(VLOOKUP(Q757,Produtos!$A$1:$C$2319,3,FALSE),"Não Cadastrado")))</f>
        <v>3</v>
      </c>
      <c r="W757" s="106" t="str">
        <f>VLOOKUP(Tabela2[[#This Row],[SIEMA]],Siema2025,10,FALSE)</f>
        <v>Agua Produzida Fora de Especificações;  3526 -Classe 3-Óleo combustível 1B -</v>
      </c>
      <c r="X757" s="115" t="str">
        <f>IF(Tabela2[[#This Row],[Origem do acidente]] = "Plataforma", "PREENCHER","NA")</f>
        <v>NA</v>
      </c>
      <c r="Y757" s="111" t="str">
        <f>IF(W757="","", IF(W757="NC","", IF(W757="NE","", IF(W757="NA","",IFERROR(VLOOKUP(W757,Produtos!$A$1:$C$2319,2,FALSE),"Não Cadastrado")))))</f>
        <v>Não Cadastrado</v>
      </c>
      <c r="Z757" s="106" t="s">
        <v>9946</v>
      </c>
      <c r="AA757" s="106" t="s">
        <v>7109</v>
      </c>
      <c r="AB757" s="106" t="str">
        <f>IF(W757="","",IF(ISNUMBER(W757)=FALSE,"Não se aplica",IFERROR(VLOOKUP(W757,Produtos!$A$1:$C$2319,3,FALSE),"Não Cadastrado")))</f>
        <v>Não se aplica</v>
      </c>
      <c r="AC757" s="106"/>
      <c r="AD757" s="110" t="str">
        <f>IF(Tabela2[[#This Row],[Origem do acidente]] = "Plataforma", "PREENCHER","NA")</f>
        <v>NA</v>
      </c>
      <c r="AE757" s="109" t="str">
        <f>IF(AC757="","", IF(AC757="NC","", IF(AC757="NE","", IF(AC757="NA","",IFERROR(VLOOKUP(AC757,Produtos!$A$1:$C$2319,2,FALSE),"Não Cadastrado")))))</f>
        <v/>
      </c>
      <c r="AF757" s="106"/>
      <c r="AG757" s="106"/>
      <c r="AH757" s="106" t="str">
        <f>IF(AC757="","",IF(ISNUMBER(AC757)=FALSE,"Não se aplica",IFERROR(VLOOKUP(AC757,Produtos!$A$1:$C$2319,3,FALSE),"Não Cadastrado")))</f>
        <v/>
      </c>
      <c r="AI757" s="106"/>
      <c r="AJ757" s="106" t="str">
        <f>VLOOKUP(Tabela2[[#This Row],[SIEMA]],Siema2025,26,FALSE)</f>
        <v>A causa provável é corrosão. No entanto será devidamente avaliado durante a investigação do oncidente.</v>
      </c>
      <c r="AK757" s="109" t="s">
        <v>7271</v>
      </c>
      <c r="AL757" s="109"/>
      <c r="AM757" s="109"/>
      <c r="AN757" s="110" t="str">
        <f>VLOOKUP(Tabela2[[#This Row],[SIEMA]],Siema2025,51,FALSE)</f>
        <v/>
      </c>
      <c r="AO757" s="110" t="str">
        <f>VLOOKUP(Tabela2[[#This Row],[SIEMA]],Siema2025,53,FALSE)</f>
        <v/>
      </c>
      <c r="AP757" s="110" t="str">
        <f>VLOOKUP(Tabela2[[#This Row],[SIEMA]],Siema2025,55,FALSE)</f>
        <v/>
      </c>
      <c r="AQ757" s="110" t="str">
        <f>VLOOKUP(Tabela2[[#This Row],[SIEMA]],Siema2025,57,FALSE)</f>
        <v/>
      </c>
      <c r="AR757" s="110" t="str">
        <f>VLOOKUP(Tabela2[[#This Row],[SIEMA]],Siema2025,59,FALSE)</f>
        <v/>
      </c>
      <c r="AS757" s="110" t="str">
        <f>VLOOKUP(Tabela2[[#This Row],[SIEMA]],Siema2025,61,FALSE)</f>
        <v/>
      </c>
      <c r="AT757" s="110" t="str">
        <f>VLOOKUP(Tabela2[[#This Row],[SIEMA]],Siema2025,63,FALSE)</f>
        <v/>
      </c>
      <c r="AU757" s="110" t="str">
        <f>VLOOKUP(Tabela2[[#This Row],[SIEMA]],Siema2025,65,FALSE)</f>
        <v/>
      </c>
      <c r="AV757" s="110" t="str">
        <f>VLOOKUP(Tabela2[[#This Row],[SIEMA]],Siema2025,67,FALSE)</f>
        <v/>
      </c>
      <c r="AW757" s="110" t="str">
        <f>VLOOKUP(Tabela2[[#This Row],[SIEMA]],Siema2025,69,FALSE)</f>
        <v/>
      </c>
      <c r="AX757" s="110" t="str">
        <f>VLOOKUP(Tabela2[[#This Row],[SIEMA]],Siema2025,71,FALSE)</f>
        <v/>
      </c>
      <c r="AY757" s="110" t="str">
        <f>VLOOKUP(Tabela2[[#This Row],[SIEMA]],Siema2025,73,FALSE)</f>
        <v/>
      </c>
      <c r="AZ757" s="110" t="str">
        <f>VLOOKUP(Tabela2[[#This Row],[SIEMA]],Siema2025,75,FALSE)</f>
        <v/>
      </c>
      <c r="BA757" s="110" t="str">
        <f>VLOOKUP(Tabela2[[#This Row],[SIEMA]],Siema2025,77,FALSE)</f>
        <v/>
      </c>
      <c r="BB757" s="110" t="str">
        <f>VLOOKUP(Tabela2[[#This Row],[SIEMA]],Siema2025,79,FALSE)</f>
        <v/>
      </c>
      <c r="BC757" s="110" t="str">
        <f>IF(Tabela2[[#This Row],[Outro(s) ]] = "X", "PREENCHER","NA")</f>
        <v>NA</v>
      </c>
      <c r="BD757" s="110" t="str">
        <f>VLOOKUP(Tabela2[[#This Row],[SIEMA]],Siema2025,82,FALSE)</f>
        <v>X</v>
      </c>
      <c r="BE757" s="110" t="str">
        <f>VLOOKUP(Tabela2[[#This Row],[SIEMA]],Siema2025,81,FALSE)</f>
        <v/>
      </c>
      <c r="BF757" s="112" t="str">
        <f>VLOOKUP(Tabela2[[#This Row],[SIEMA]],Siema2025,28,FALSE)</f>
        <v>Petroreconcavo S/a</v>
      </c>
      <c r="BG757" s="112"/>
      <c r="BH757" s="113" t="str">
        <f>VLOOKUP(Tabela2[[#This Row],[SIEMA]],Siema2025,29,FALSE)</f>
        <v>03342704000130</v>
      </c>
      <c r="BI757" s="114" t="str">
        <f>VLOOKUP(Tabela2[[#This Row],[SIEMA]],Siema2025,107,FALSE)</f>
        <v>Não</v>
      </c>
      <c r="BJ757" s="109" t="s">
        <v>7111</v>
      </c>
      <c r="BK757" s="106" t="s">
        <v>2696</v>
      </c>
      <c r="BL757" s="143">
        <v>45978</v>
      </c>
      <c r="BM757" s="110">
        <f ca="1">IF(Tabela2[[#This Row],[Data de atendimento do Ibama (considerar o primeiro documento/ação)]]="",_xlfn.DAYS(TODAY(),J757),_xlfn.DAYS(Tabela2[[#This Row],[Data de atendimento do Ibama (considerar o primeiro documento/ação)]],J757))</f>
        <v>20</v>
      </c>
      <c r="BN757" s="110" t="str">
        <f>IF(Tabela2[[#This Row],[Atendido pelo Ibama ("Não" ou "Sim")]]="Não","Preencher", IF(Tabela2[[#This Row],[Atendido pelo Ibama ("Não" ou "Sim")]]="Sim","NA",""))</f>
        <v>NA</v>
      </c>
      <c r="BO757" s="116" t="s">
        <v>7139</v>
      </c>
      <c r="BP757" s="110" t="str">
        <f>IF(Tabela2[[#This Row],[Forma de atendimento (primeiro documento/ação)]]= "Outros (especificar)", "PREENCHER","NA")</f>
        <v>NA</v>
      </c>
      <c r="BQ757" s="108" t="s">
        <v>123</v>
      </c>
      <c r="BR757" s="110" t="str">
        <f>IF(Tabela2[[#This Row],[Equipe do Ibama foi a campo? Houve sobrevoo do Poseidon?]] = "Sim", "PREENCHER","NA")</f>
        <v>NA</v>
      </c>
      <c r="BS757" s="110" t="s">
        <v>123</v>
      </c>
      <c r="BT757" s="110" t="s">
        <v>7099</v>
      </c>
      <c r="BU757" s="110" t="s">
        <v>123</v>
      </c>
      <c r="BV757" s="110" t="s">
        <v>123</v>
      </c>
      <c r="BW757" s="110" t="s">
        <v>123</v>
      </c>
      <c r="BX757" s="108"/>
      <c r="BY757" s="108"/>
      <c r="BZ757" s="106" t="str">
        <f>IF(Tabela2[[#This Row],[Data do documento de encerramento]]="NA","NA",IF(Tabela2[[#This Row],[Data do documento de encerramento]]="","Pendente de conclusão/ encerramento",_xlfn.DAYS(Tabela2[[#This Row],[Data do documento de encerramento]],J757)))</f>
        <v>Pendente de conclusão/ encerramento</v>
      </c>
      <c r="CA757" s="109"/>
      <c r="CB757" s="109"/>
      <c r="CC757" s="109"/>
      <c r="CD757" s="109"/>
      <c r="CE757" s="109"/>
      <c r="CF757" s="109"/>
    </row>
    <row r="758" spans="1:84" ht="76.5">
      <c r="A758" s="172">
        <v>2025103128819</v>
      </c>
      <c r="B758" s="173" t="s">
        <v>9947</v>
      </c>
      <c r="C758" s="110" t="s">
        <v>7133</v>
      </c>
      <c r="D758" s="108" t="s">
        <v>637</v>
      </c>
      <c r="E758" s="108" t="s">
        <v>9948</v>
      </c>
      <c r="F758" s="108"/>
      <c r="G758" s="108" t="s">
        <v>9949</v>
      </c>
      <c r="H758" s="108" t="s">
        <v>9950</v>
      </c>
      <c r="I758" s="106" t="str">
        <f>VLOOKUP(Tabela2[[#This Row],[SIEMA]],Siema2025,19,FALSE)</f>
        <v>Campos</v>
      </c>
      <c r="J758" s="107">
        <f>VLOOKUP(Tabela2[[#This Row],[SIEMA]],Siema2025,2,FALSE)</f>
        <v>45959</v>
      </c>
      <c r="K758" s="107" t="str">
        <f>VLOOKUP(Tabela2[[#This Row],[SIEMA]],Siema2025,16,FALSE)</f>
        <v>Quarta</v>
      </c>
      <c r="L758" s="108" t="str">
        <f>IF(Tabela2[[#This Row],[Data]]="","Sem Informação",VLOOKUP(MONTH(Tabela2[[#This Row],[Data]]),'[1]Validação de dados'!$I$1:$J$13,2,0))</f>
        <v>Outubro</v>
      </c>
      <c r="M758" s="106">
        <f>YEAR(Tabela2[[#This Row],[Data]])</f>
        <v>2025</v>
      </c>
      <c r="N758" s="107" t="str">
        <f>VLOOKUP(Tabela2[[#This Row],[SIEMA]],Siema2025,17,FALSE)</f>
        <v>Madrugada</v>
      </c>
      <c r="O758" s="107" t="str">
        <f>VLOOKUP(Tabela2[[#This Row],[SIEMA]],Siema2025,5,FALSE)</f>
        <v>Plataforma</v>
      </c>
      <c r="P758" s="106" t="str">
        <f>VLOOKUP(Tabela2[[#This Row],[SIEMA]],Siema2025,21,FALSE)</f>
        <v>NS-44 (LAGUNA STAR)</v>
      </c>
      <c r="Q758" s="106" t="s">
        <v>637</v>
      </c>
      <c r="R758" s="106" t="s">
        <v>7733</v>
      </c>
      <c r="S758" s="109" t="s">
        <v>7138</v>
      </c>
      <c r="T758" s="106" t="str">
        <f>VLOOKUP(Tabela2[[#This Row],[SIEMA]],Siema2025,11,FALSE)</f>
        <v>0.003</v>
      </c>
      <c r="U758" s="106" t="str">
        <f>VLOOKUP(Tabela2[[#This Row],[SIEMA]],Siema2025,12,FALSE)</f>
        <v>M3</v>
      </c>
      <c r="V758" s="106" t="str">
        <f>IF(Q758="","",IF(ISNUMBER(Q758)=FALSE,"Não se aplica",IFERROR(VLOOKUP(Q758,Produtos!$A$1:$C$2319,3,FALSE),"Não Cadastrado")))</f>
        <v>Não se aplica</v>
      </c>
      <c r="W758" s="106"/>
      <c r="X758" s="115"/>
      <c r="Y758" s="111" t="str">
        <f>IF(W758="","", IF(W758="NC","", IF(W758="NE","", IF(W758="NA","",IFERROR(VLOOKUP(W758,Produtos!$A$1:$C$2319,2,FALSE),"Não Cadastrado")))))</f>
        <v/>
      </c>
      <c r="Z758" s="106"/>
      <c r="AA758" s="106"/>
      <c r="AB758" s="106" t="str">
        <f>IF(W758="","",IF(ISNUMBER(W758)=FALSE,"Não se aplica",IFERROR(VLOOKUP(W758,Produtos!$A$1:$C$2319,3,FALSE),"Não Cadastrado")))</f>
        <v/>
      </c>
      <c r="AC758" s="106"/>
      <c r="AD758" s="110"/>
      <c r="AE758" s="109" t="str">
        <f>IF(AC758="","", IF(AC758="NC","", IF(AC758="NE","", IF(AC758="NA","",IFERROR(VLOOKUP(AC758,Produtos!$A$1:$C$2319,2,FALSE),"Não Cadastrado")))))</f>
        <v/>
      </c>
      <c r="AF758" s="106"/>
      <c r="AG758" s="106"/>
      <c r="AH758" s="106" t="str">
        <f>IF(AC758="","",IF(ISNUMBER(AC758)=FALSE,"Não se aplica",IFERROR(VLOOKUP(AC758,Produtos!$A$1:$C$2319,3,FALSE),"Não Cadastrado")))</f>
        <v/>
      </c>
      <c r="AI758" s="106"/>
      <c r="AJ758" s="106" t="str">
        <f>VLOOKUP(Tabela2[[#This Row],[SIEMA]],Siema2025,26,FALSE)</f>
        <v>Em investigação.</v>
      </c>
      <c r="AK758" s="109" t="s">
        <v>7271</v>
      </c>
      <c r="AL758" s="109" t="s">
        <v>7096</v>
      </c>
      <c r="AM758" s="109"/>
      <c r="AN758" s="110" t="str">
        <f>VLOOKUP(Tabela2[[#This Row],[SIEMA]],Siema2025,51,FALSE)</f>
        <v/>
      </c>
      <c r="AO758" s="110" t="str">
        <f>VLOOKUP(Tabela2[[#This Row],[SIEMA]],Siema2025,53,FALSE)</f>
        <v/>
      </c>
      <c r="AP758" s="110" t="str">
        <f>VLOOKUP(Tabela2[[#This Row],[SIEMA]],Siema2025,55,FALSE)</f>
        <v/>
      </c>
      <c r="AQ758" s="110" t="str">
        <f>VLOOKUP(Tabela2[[#This Row],[SIEMA]],Siema2025,57,FALSE)</f>
        <v/>
      </c>
      <c r="AR758" s="110" t="str">
        <f>VLOOKUP(Tabela2[[#This Row],[SIEMA]],Siema2025,59,FALSE)</f>
        <v/>
      </c>
      <c r="AS758" s="110" t="str">
        <f>VLOOKUP(Tabela2[[#This Row],[SIEMA]],Siema2025,61,FALSE)</f>
        <v>X</v>
      </c>
      <c r="AT758" s="110" t="str">
        <f>VLOOKUP(Tabela2[[#This Row],[SIEMA]],Siema2025,63,FALSE)</f>
        <v/>
      </c>
      <c r="AU758" s="110" t="str">
        <f>VLOOKUP(Tabela2[[#This Row],[SIEMA]],Siema2025,65,FALSE)</f>
        <v/>
      </c>
      <c r="AV758" s="110" t="str">
        <f>VLOOKUP(Tabela2[[#This Row],[SIEMA]],Siema2025,67,FALSE)</f>
        <v/>
      </c>
      <c r="AW758" s="110" t="str">
        <f>VLOOKUP(Tabela2[[#This Row],[SIEMA]],Siema2025,69,FALSE)</f>
        <v/>
      </c>
      <c r="AX758" s="110" t="str">
        <f>VLOOKUP(Tabela2[[#This Row],[SIEMA]],Siema2025,71,FALSE)</f>
        <v/>
      </c>
      <c r="AY758" s="110" t="str">
        <f>VLOOKUP(Tabela2[[#This Row],[SIEMA]],Siema2025,73,FALSE)</f>
        <v/>
      </c>
      <c r="AZ758" s="110" t="str">
        <f>VLOOKUP(Tabela2[[#This Row],[SIEMA]],Siema2025,75,FALSE)</f>
        <v/>
      </c>
      <c r="BA758" s="110" t="str">
        <f>VLOOKUP(Tabela2[[#This Row],[SIEMA]],Siema2025,77,FALSE)</f>
        <v/>
      </c>
      <c r="BB758" s="110" t="str">
        <f>VLOOKUP(Tabela2[[#This Row],[SIEMA]],Siema2025,79,FALSE)</f>
        <v/>
      </c>
      <c r="BC758" s="110" t="str">
        <f>IF(Tabela2[[#This Row],[Outro(s) ]] = "X", "PREENCHER","NA")</f>
        <v>NA</v>
      </c>
      <c r="BD758" s="110" t="str">
        <f>VLOOKUP(Tabela2[[#This Row],[SIEMA]],Siema2025,82,FALSE)</f>
        <v/>
      </c>
      <c r="BE758" s="110" t="str">
        <f>VLOOKUP(Tabela2[[#This Row],[SIEMA]],Siema2025,81,FALSE)</f>
        <v/>
      </c>
      <c r="BF758" s="112" t="str">
        <f>VLOOKUP(Tabela2[[#This Row],[SIEMA]],Siema2025,28,FALSE)</f>
        <v>PETROLEO BRASILEIRO S A</v>
      </c>
      <c r="BG758" s="112"/>
      <c r="BH758" s="113" t="str">
        <f>VLOOKUP(Tabela2[[#This Row],[SIEMA]],Siema2025,29,FALSE)</f>
        <v>3300016700001</v>
      </c>
      <c r="BI758" s="114" t="str">
        <f>VLOOKUP(Tabela2[[#This Row],[SIEMA]],Siema2025,107,FALSE)</f>
        <v>Não</v>
      </c>
      <c r="BJ758" s="109" t="s">
        <v>7097</v>
      </c>
      <c r="BK758" s="106" t="s">
        <v>2696</v>
      </c>
      <c r="BL758" s="143">
        <v>45968</v>
      </c>
      <c r="BM758" s="110">
        <f ca="1">IF(Tabela2[[#This Row],[Data de atendimento do Ibama (considerar o primeiro documento/ação)]]="",_xlfn.DAYS(TODAY(),J758),_xlfn.DAYS(Tabela2[[#This Row],[Data de atendimento do Ibama (considerar o primeiro documento/ação)]],J758))</f>
        <v>9</v>
      </c>
      <c r="BN758" s="110" t="str">
        <f>IF(Tabela2[[#This Row],[Atendido pelo Ibama ("Não" ou "Sim")]]="Não","Preencher", IF(Tabela2[[#This Row],[Atendido pelo Ibama ("Não" ou "Sim")]]="Sim","NA",""))</f>
        <v>NA</v>
      </c>
      <c r="BO758" s="116" t="s">
        <v>7139</v>
      </c>
      <c r="BP758" s="110" t="str">
        <f>IF(Tabela2[[#This Row],[Forma de atendimento (primeiro documento/ação)]]= "Outros (especificar)", "PREENCHER","NA")</f>
        <v>NA</v>
      </c>
      <c r="BQ758" s="108" t="s">
        <v>123</v>
      </c>
      <c r="BR758" s="110" t="str">
        <f>IF(Tabela2[[#This Row],[Equipe do Ibama foi a campo? Houve sobrevoo do Poseidon?]] = "Sim", "PREENCHER","NA")</f>
        <v>NA</v>
      </c>
      <c r="BS758" s="110" t="str">
        <f>IF(Tabela2[[#This Row],[Se sim, foi emitida Ordem de Emergência? (informações vinculada à coluna CK)]] = "Sim", "PREENCHER","NA")</f>
        <v>NA</v>
      </c>
      <c r="BT758" s="110" t="s">
        <v>7099</v>
      </c>
      <c r="BU758" s="110" t="s">
        <v>123</v>
      </c>
      <c r="BV758" s="110" t="s">
        <v>123</v>
      </c>
      <c r="BW758" s="110" t="s">
        <v>123</v>
      </c>
      <c r="BX758" s="108"/>
      <c r="BY758" s="108"/>
      <c r="BZ758" s="106" t="str">
        <f>IF(Tabela2[[#This Row],[Data do documento de encerramento]]="NA","NA",IF(Tabela2[[#This Row],[Data do documento de encerramento]]="","Pendente de conclusão/ encerramento",_xlfn.DAYS(Tabela2[[#This Row],[Data do documento de encerramento]],J758)))</f>
        <v>Pendente de conclusão/ encerramento</v>
      </c>
      <c r="CA758" s="109"/>
      <c r="CB758" s="109"/>
      <c r="CC758" s="109" t="s">
        <v>7196</v>
      </c>
      <c r="CD758" s="109" t="s">
        <v>123</v>
      </c>
      <c r="CE758" s="109" t="s">
        <v>123</v>
      </c>
      <c r="CF758" s="109" t="s">
        <v>7141</v>
      </c>
    </row>
    <row r="759" spans="1:84" ht="60.75">
      <c r="A759" s="172">
        <v>202511328807</v>
      </c>
      <c r="B759" s="173" t="s">
        <v>9951</v>
      </c>
      <c r="C759" s="110" t="s">
        <v>9952</v>
      </c>
      <c r="D759" s="108" t="s">
        <v>637</v>
      </c>
      <c r="E759" s="108" t="s">
        <v>7433</v>
      </c>
      <c r="F759" s="108"/>
      <c r="G759" s="108" t="s">
        <v>7434</v>
      </c>
      <c r="H759" s="108" t="s">
        <v>9953</v>
      </c>
      <c r="I759" s="106" t="str">
        <f>VLOOKUP(Tabela2[[#This Row],[SIEMA]],Siema2025,19,FALSE)</f>
        <v>Campos</v>
      </c>
      <c r="J759" s="107">
        <f>VLOOKUP(Tabela2[[#This Row],[SIEMA]],Siema2025,2,FALSE)</f>
        <v>45960</v>
      </c>
      <c r="K759" s="107" t="str">
        <f>VLOOKUP(Tabela2[[#This Row],[SIEMA]],Siema2025,16,FALSE)</f>
        <v>Quinta</v>
      </c>
      <c r="L759" s="108" t="str">
        <f>IF(Tabela2[[#This Row],[Data]]="","Sem Informação",VLOOKUP(MONTH(Tabela2[[#This Row],[Data]]),'[1]Validação de dados'!$I$1:$J$13,2,0))</f>
        <v>Outubro</v>
      </c>
      <c r="M759" s="106">
        <f>YEAR(Tabela2[[#This Row],[Data]])</f>
        <v>2025</v>
      </c>
      <c r="N759" s="107" t="str">
        <f>VLOOKUP(Tabela2[[#This Row],[SIEMA]],Siema2025,17,FALSE)</f>
        <v>Vespertino</v>
      </c>
      <c r="O759" s="107" t="str">
        <f>VLOOKUP(Tabela2[[#This Row],[SIEMA]],Siema2025,5,FALSE)</f>
        <v>Plataforma</v>
      </c>
      <c r="P759" s="106" t="str">
        <f>VLOOKUP(Tabela2[[#This Row],[SIEMA]],Siema2025,21,FALSE)</f>
        <v>PETROBRAS 58 (P-58)</v>
      </c>
      <c r="Q759" s="106">
        <v>1267</v>
      </c>
      <c r="R759" s="106" t="s">
        <v>2043</v>
      </c>
      <c r="S759" s="109" t="s">
        <v>2043</v>
      </c>
      <c r="T759" s="106" t="s">
        <v>6710</v>
      </c>
      <c r="U759" s="106" t="s">
        <v>7109</v>
      </c>
      <c r="V759" s="106">
        <f>IF(Q759="","",IF(ISNUMBER(Q759)=FALSE,"Não se aplica",IFERROR(VLOOKUP(Q759,Produtos!$A$1:$C$2319,3,FALSE),"Não Cadastrado")))</f>
        <v>3</v>
      </c>
      <c r="W759" s="106" t="str">
        <f>VLOOKUP(Tabela2[[#This Row],[SIEMA]],Siema2025,10,FALSE)</f>
        <v/>
      </c>
      <c r="X759" s="115"/>
      <c r="Y759" s="111" t="str">
        <f>IF(W759="","", IF(W759="NC","", IF(W759="NE","", IF(W759="NA","",IFERROR(VLOOKUP(W759,Produtos!$A$1:$C$2319,2,FALSE),"Não Cadastrado")))))</f>
        <v/>
      </c>
      <c r="Z759" s="106" t="str">
        <f>VLOOKUP(Tabela2[[#This Row],[SIEMA]],Siema2025,11,FALSE)</f>
        <v xml:space="preserve"> </v>
      </c>
      <c r="AA759" s="106" t="str">
        <f>VLOOKUP(Tabela2[[#This Row],[SIEMA]],Siema2025,12,FALSE)</f>
        <v xml:space="preserve"> </v>
      </c>
      <c r="AB759" s="106" t="str">
        <f>IF(W759="","",IF(ISNUMBER(W759)=FALSE,"Não se aplica",IFERROR(VLOOKUP(W759,Produtos!$A$1:$C$2319,3,FALSE),"Não Cadastrado")))</f>
        <v/>
      </c>
      <c r="AC759" s="106"/>
      <c r="AD759" s="110"/>
      <c r="AE759" s="109" t="str">
        <f>IF(AC759="","", IF(AC759="NC","", IF(AC759="NE","", IF(AC759="NA","",IFERROR(VLOOKUP(AC759,Produtos!$A$1:$C$2319,2,FALSE),"Não Cadastrado")))))</f>
        <v/>
      </c>
      <c r="AF759" s="106"/>
      <c r="AG759" s="106"/>
      <c r="AH759" s="106" t="str">
        <f>IF(AC759="","",IF(ISNUMBER(AC759)=FALSE,"Não se aplica",IFERROR(VLOOKUP(AC759,Produtos!$A$1:$C$2319,3,FALSE),"Não Cadastrado")))</f>
        <v/>
      </c>
      <c r="AI759" s="106"/>
      <c r="AJ759" s="106" t="str">
        <f>VLOOKUP(Tabela2[[#This Row],[SIEMA]],Siema2025,26,FALSE)</f>
        <v>Em investigação.</v>
      </c>
      <c r="AK759" s="109" t="s">
        <v>7219</v>
      </c>
      <c r="AL759" s="109" t="s">
        <v>7096</v>
      </c>
      <c r="AM759" s="109" t="s">
        <v>7271</v>
      </c>
      <c r="AN759" s="110" t="str">
        <f>VLOOKUP(Tabela2[[#This Row],[SIEMA]],Siema2025,51,FALSE)</f>
        <v/>
      </c>
      <c r="AO759" s="110" t="str">
        <f>VLOOKUP(Tabela2[[#This Row],[SIEMA]],Siema2025,53,FALSE)</f>
        <v/>
      </c>
      <c r="AP759" s="110" t="str">
        <f>VLOOKUP(Tabela2[[#This Row],[SIEMA]],Siema2025,55,FALSE)</f>
        <v/>
      </c>
      <c r="AQ759" s="110" t="str">
        <f>VLOOKUP(Tabela2[[#This Row],[SIEMA]],Siema2025,57,FALSE)</f>
        <v/>
      </c>
      <c r="AR759" s="110" t="str">
        <f>VLOOKUP(Tabela2[[#This Row],[SIEMA]],Siema2025,59,FALSE)</f>
        <v/>
      </c>
      <c r="AS759" s="110" t="str">
        <f>VLOOKUP(Tabela2[[#This Row],[SIEMA]],Siema2025,61,FALSE)</f>
        <v>X</v>
      </c>
      <c r="AT759" s="110" t="str">
        <f>VLOOKUP(Tabela2[[#This Row],[SIEMA]],Siema2025,63,FALSE)</f>
        <v/>
      </c>
      <c r="AU759" s="110" t="str">
        <f>VLOOKUP(Tabela2[[#This Row],[SIEMA]],Siema2025,65,FALSE)</f>
        <v/>
      </c>
      <c r="AV759" s="110" t="str">
        <f>VLOOKUP(Tabela2[[#This Row],[SIEMA]],Siema2025,67,FALSE)</f>
        <v/>
      </c>
      <c r="AW759" s="110" t="str">
        <f>VLOOKUP(Tabela2[[#This Row],[SIEMA]],Siema2025,69,FALSE)</f>
        <v/>
      </c>
      <c r="AX759" s="110" t="str">
        <f>VLOOKUP(Tabela2[[#This Row],[SIEMA]],Siema2025,71,FALSE)</f>
        <v/>
      </c>
      <c r="AY759" s="110" t="str">
        <f>VLOOKUP(Tabela2[[#This Row],[SIEMA]],Siema2025,73,FALSE)</f>
        <v/>
      </c>
      <c r="AZ759" s="110" t="str">
        <f>VLOOKUP(Tabela2[[#This Row],[SIEMA]],Siema2025,75,FALSE)</f>
        <v/>
      </c>
      <c r="BA759" s="110" t="str">
        <f>VLOOKUP(Tabela2[[#This Row],[SIEMA]],Siema2025,77,FALSE)</f>
        <v/>
      </c>
      <c r="BB759" s="110" t="str">
        <f>VLOOKUP(Tabela2[[#This Row],[SIEMA]],Siema2025,79,FALSE)</f>
        <v/>
      </c>
      <c r="BC759" s="110" t="str">
        <f>IF(Tabela2[[#This Row],[Outro(s) ]] = "X", "PREENCHER","NA")</f>
        <v>NA</v>
      </c>
      <c r="BD759" s="110" t="str">
        <f>VLOOKUP(Tabela2[[#This Row],[SIEMA]],Siema2025,82,FALSE)</f>
        <v/>
      </c>
      <c r="BE759" s="110" t="str">
        <f>VLOOKUP(Tabela2[[#This Row],[SIEMA]],Siema2025,81,FALSE)</f>
        <v/>
      </c>
      <c r="BF759" s="112" t="str">
        <f>VLOOKUP(Tabela2[[#This Row],[SIEMA]],Siema2025,28,FALSE)</f>
        <v>Petróleo Brasileiro S.A.</v>
      </c>
      <c r="BG759" s="112"/>
      <c r="BH759" s="113" t="str">
        <f>VLOOKUP(Tabela2[[#This Row],[SIEMA]],Siema2025,29,FALSE)</f>
        <v>33000167000101</v>
      </c>
      <c r="BI759" s="114" t="s">
        <v>2696</v>
      </c>
      <c r="BJ759" s="109" t="s">
        <v>7097</v>
      </c>
      <c r="BK759" s="106" t="s">
        <v>2696</v>
      </c>
      <c r="BL759" s="143">
        <v>46021</v>
      </c>
      <c r="BM759" s="110">
        <f ca="1">IF(Tabela2[[#This Row],[Data de atendimento do Ibama (considerar o primeiro documento/ação)]]="",_xlfn.DAYS(TODAY(),J759),_xlfn.DAYS(Tabela2[[#This Row],[Data de atendimento do Ibama (considerar o primeiro documento/ação)]],J759))</f>
        <v>61</v>
      </c>
      <c r="BN759" s="110" t="str">
        <f>IF(Tabela2[[#This Row],[Atendido pelo Ibama ("Não" ou "Sim")]]="Não","Preencher", IF(Tabela2[[#This Row],[Atendido pelo Ibama ("Não" ou "Sim")]]="Sim","NA",""))</f>
        <v>NA</v>
      </c>
      <c r="BO759" s="116" t="s">
        <v>7272</v>
      </c>
      <c r="BP759" s="110" t="str">
        <f>IF(Tabela2[[#This Row],[Forma de atendimento (primeiro documento/ação)]]= "Outros (especificar)", "PREENCHER","NA")</f>
        <v>NA</v>
      </c>
      <c r="BQ759" s="108" t="s">
        <v>123</v>
      </c>
      <c r="BR759" s="110" t="str">
        <f>IF(Tabela2[[#This Row],[Equipe do Ibama foi a campo? Houve sobrevoo do Poseidon?]] = "Sim", "PREENCHER","NA")</f>
        <v>NA</v>
      </c>
      <c r="BS759" s="110" t="str">
        <f>IF(Tabela2[[#This Row],[Se sim, foi emitida Ordem de Emergência? (informações vinculada à coluna CK)]] = "Sim", "PREENCHER","NA")</f>
        <v>NA</v>
      </c>
      <c r="BT759" s="110" t="s">
        <v>7099</v>
      </c>
      <c r="BU759" s="110" t="s">
        <v>123</v>
      </c>
      <c r="BV759" s="110" t="s">
        <v>123</v>
      </c>
      <c r="BW759" s="110" t="s">
        <v>123</v>
      </c>
      <c r="BX759" s="108"/>
      <c r="BY759" s="108"/>
      <c r="BZ759" s="106" t="str">
        <f>IF(Tabela2[[#This Row],[Data do documento de encerramento]]="NA","NA",IF(Tabela2[[#This Row],[Data do documento de encerramento]]="","Pendente de conclusão/ encerramento",_xlfn.DAYS(Tabela2[[#This Row],[Data do documento de encerramento]],J759)))</f>
        <v>Pendente de conclusão/ encerramento</v>
      </c>
      <c r="CA759" s="109"/>
      <c r="CB759" s="109"/>
      <c r="CC759" s="117" t="s">
        <v>7189</v>
      </c>
      <c r="CD759" s="109" t="s">
        <v>123</v>
      </c>
      <c r="CE759" s="109" t="s">
        <v>2696</v>
      </c>
      <c r="CF759" s="109" t="s">
        <v>7147</v>
      </c>
    </row>
    <row r="760" spans="1:84" ht="76.5" hidden="1">
      <c r="A760" s="172">
        <v>202511436038</v>
      </c>
      <c r="B760" s="120" t="s">
        <v>9954</v>
      </c>
      <c r="C760" s="110" t="str">
        <f>VLOOKUP(Tabela2[[#This Row],[SIEMA]],Siema2025,4,FALSE)</f>
        <v xml:space="preserve"> MG</v>
      </c>
      <c r="D760" s="108" t="str">
        <f>VLOOKUP(Tabela2[[#This Row],[SIEMA]],Siema2025,3,FALSE)</f>
        <v xml:space="preserve">Itapeva </v>
      </c>
      <c r="E760" s="108" t="s">
        <v>4216</v>
      </c>
      <c r="F760" s="108" t="s">
        <v>9955</v>
      </c>
      <c r="G760" t="s">
        <v>9956</v>
      </c>
      <c r="H760" s="108" t="s">
        <v>9957</v>
      </c>
      <c r="I760" s="106" t="s">
        <v>7118</v>
      </c>
      <c r="J760" s="107">
        <f>VLOOKUP(Tabela2[[#This Row],[SIEMA]],Siema2025,2,FALSE)</f>
        <v>45960</v>
      </c>
      <c r="K760" s="107" t="str">
        <f>VLOOKUP(Tabela2[[#This Row],[SIEMA]],Siema2025,16,FALSE)</f>
        <v>Quinta</v>
      </c>
      <c r="L760" s="108" t="str">
        <f>IF(Tabela2[[#This Row],[Data]]="","Sem Informação",VLOOKUP(MONTH(Tabela2[[#This Row],[Data]]),'[1]Validação de dados'!$I$1:$J$13,2,0))</f>
        <v>Outubro</v>
      </c>
      <c r="M760" s="106">
        <f>YEAR(Tabela2[[#This Row],[Data]])</f>
        <v>2025</v>
      </c>
      <c r="N760" s="107" t="str">
        <f>VLOOKUP(Tabela2[[#This Row],[SIEMA]],Siema2025,17,FALSE)</f>
        <v>Matutino</v>
      </c>
      <c r="O760" s="107" t="str">
        <f>VLOOKUP(Tabela2[[#This Row],[SIEMA]],Siema2025,5,FALSE)</f>
        <v>Rodovia</v>
      </c>
      <c r="P760" s="106" t="str">
        <f>VLOOKUP(Tabela2[[#This Row],[SIEMA]],Siema2025,21,FALSE)</f>
        <v>Acidente rodoviário</v>
      </c>
      <c r="Q760" s="106">
        <v>1202</v>
      </c>
      <c r="R760" s="106" t="str">
        <f>VLOOKUP(Tabela2[[#This Row],[SIEMA]],Siema2025,10,FALSE)</f>
        <v/>
      </c>
      <c r="S760" s="109" t="str">
        <f>IF(Q760="","", IF(Q760="NC","", IF(Q760="NE","", IF(Q760="NA","",IFERROR(VLOOKUP(Q760,[1]Produtos!$A$1:$C$2319,2,FALSE),"Não Cadastrado")))))</f>
        <v>GASÓLEO ou ÓLEO DIESEL ou ÓLEO PARA AQUECIMENTO, LEVE</v>
      </c>
      <c r="T760" s="106">
        <v>20000</v>
      </c>
      <c r="U760" s="106" t="s">
        <v>648</v>
      </c>
      <c r="V760" s="106">
        <f>IF(Q760="","",IF(ISNUMBER(Q760)=FALSE,"Não se aplica",IFERROR(VLOOKUP(Q760,Produtos!$A$1:$C$2319,3,FALSE),"Não Cadastrado")))</f>
        <v>3</v>
      </c>
      <c r="W760" s="106" t="str">
        <f>VLOOKUP(Tabela2[[#This Row],[SIEMA]],Siema2025,10,FALSE)</f>
        <v/>
      </c>
      <c r="X760" s="115" t="str">
        <f>IF(Tabela2[[#This Row],[Origem do acidente]] = "Plataforma", "PREENCHER","NA")</f>
        <v>NA</v>
      </c>
      <c r="Y760" s="111" t="str">
        <f>IF(W760="","", IF(W760="NC","", IF(W760="NE","", IF(W760="NA","",IFERROR(VLOOKUP(W760,Produtos!$A$1:$C$2319,2,FALSE),"Não Cadastrado")))))</f>
        <v/>
      </c>
      <c r="Z760" s="106" t="str">
        <f>VLOOKUP(Tabela2[[#This Row],[SIEMA]],Siema2025,11,FALSE)</f>
        <v xml:space="preserve"> </v>
      </c>
      <c r="AA760" s="106" t="str">
        <f>VLOOKUP(Tabela2[[#This Row],[SIEMA]],Siema2025,12,FALSE)</f>
        <v xml:space="preserve"> </v>
      </c>
      <c r="AB760" s="106" t="str">
        <f>IF(W760="","",IF(ISNUMBER(W760)=FALSE,"Não se aplica",IFERROR(VLOOKUP(W760,Produtos!$A$1:$C$2319,3,FALSE),"Não Cadastrado")))</f>
        <v/>
      </c>
      <c r="AC760" s="106"/>
      <c r="AD760" s="110" t="str">
        <f>IF(Tabela2[[#This Row],[Origem do acidente]] = "Plataforma", "PREENCHER","NA")</f>
        <v>NA</v>
      </c>
      <c r="AE760" s="109" t="str">
        <f>IF(AC760="","", IF(AC760="NC","", IF(AC760="NE","", IF(AC760="NA","",IFERROR(VLOOKUP(AC760,Produtos!$A$1:$C$2319,2,FALSE),"Não Cadastrado")))))</f>
        <v/>
      </c>
      <c r="AF760" s="106"/>
      <c r="AG760" s="106"/>
      <c r="AH760" s="106" t="str">
        <f>IF(AC760="","",IF(ISNUMBER(AC760)=FALSE,"Não se aplica",IFERROR(VLOOKUP(AC760,Produtos!$A$1:$C$2319,3,FALSE),"Não Cadastrado")))</f>
        <v/>
      </c>
      <c r="AI760" s="106"/>
      <c r="AJ760" s="106" t="str">
        <f>VLOOKUP(Tabela2[[#This Row],[SIEMA]],Siema2025,26,FALSE)</f>
        <v>Colisão</v>
      </c>
      <c r="AK760" s="109" t="s">
        <v>7368</v>
      </c>
      <c r="AL760" s="109" t="s">
        <v>7175</v>
      </c>
      <c r="AM760" s="109"/>
      <c r="AN760" s="110" t="str">
        <f>VLOOKUP(Tabela2[[#This Row],[SIEMA]],Siema2025,51,FALSE)</f>
        <v>X</v>
      </c>
      <c r="AO760" s="110" t="str">
        <f>VLOOKUP(Tabela2[[#This Row],[SIEMA]],Siema2025,53,FALSE)</f>
        <v/>
      </c>
      <c r="AP760" s="110" t="str">
        <f>VLOOKUP(Tabela2[[#This Row],[SIEMA]],Siema2025,55,FALSE)</f>
        <v/>
      </c>
      <c r="AQ760" s="110" t="str">
        <f>VLOOKUP(Tabela2[[#This Row],[SIEMA]],Siema2025,57,FALSE)</f>
        <v/>
      </c>
      <c r="AR760" s="110" t="str">
        <f>VLOOKUP(Tabela2[[#This Row],[SIEMA]],Siema2025,59,FALSE)</f>
        <v/>
      </c>
      <c r="AS760" s="110" t="str">
        <f>VLOOKUP(Tabela2[[#This Row],[SIEMA]],Siema2025,61,FALSE)</f>
        <v/>
      </c>
      <c r="AT760" s="110" t="str">
        <f>VLOOKUP(Tabela2[[#This Row],[SIEMA]],Siema2025,63,FALSE)</f>
        <v/>
      </c>
      <c r="AU760" s="110" t="str">
        <f>VLOOKUP(Tabela2[[#This Row],[SIEMA]],Siema2025,65,FALSE)</f>
        <v>X</v>
      </c>
      <c r="AV760" s="110" t="str">
        <f>VLOOKUP(Tabela2[[#This Row],[SIEMA]],Siema2025,67,FALSE)</f>
        <v/>
      </c>
      <c r="AW760" s="110" t="str">
        <f>VLOOKUP(Tabela2[[#This Row],[SIEMA]],Siema2025,69,FALSE)</f>
        <v/>
      </c>
      <c r="AX760" s="110" t="str">
        <f>VLOOKUP(Tabela2[[#This Row],[SIEMA]],Siema2025,71,FALSE)</f>
        <v/>
      </c>
      <c r="AY760" s="110" t="str">
        <f>VLOOKUP(Tabela2[[#This Row],[SIEMA]],Siema2025,73,FALSE)</f>
        <v/>
      </c>
      <c r="AZ760" s="110" t="str">
        <f>VLOOKUP(Tabela2[[#This Row],[SIEMA]],Siema2025,75,FALSE)</f>
        <v/>
      </c>
      <c r="BA760" s="110" t="str">
        <f>VLOOKUP(Tabela2[[#This Row],[SIEMA]],Siema2025,77,FALSE)</f>
        <v/>
      </c>
      <c r="BB760" s="110" t="str">
        <f>VLOOKUP(Tabela2[[#This Row],[SIEMA]],Siema2025,79,FALSE)</f>
        <v/>
      </c>
      <c r="BC760" s="110" t="str">
        <f>IF(Tabela2[[#This Row],[Outro(s) ]] = "X", "PREENCHER","NA")</f>
        <v>NA</v>
      </c>
      <c r="BD760" s="110" t="str">
        <f>VLOOKUP(Tabela2[[#This Row],[SIEMA]],Siema2025,82,FALSE)</f>
        <v/>
      </c>
      <c r="BE760" s="110" t="str">
        <f>VLOOKUP(Tabela2[[#This Row],[SIEMA]],Siema2025,81,FALSE)</f>
        <v/>
      </c>
      <c r="BF760" s="112" t="s">
        <v>9958</v>
      </c>
      <c r="BG760" s="112"/>
      <c r="BH760" s="113" t="s">
        <v>9959</v>
      </c>
      <c r="BI760" s="114" t="str">
        <f>VLOOKUP(Tabela2[[#This Row],[SIEMA]],Siema2025,107,FALSE)</f>
        <v>Não</v>
      </c>
      <c r="BJ760" s="109" t="s">
        <v>7097</v>
      </c>
      <c r="BK760" s="106" t="s">
        <v>2696</v>
      </c>
      <c r="BL760" s="143">
        <v>45966</v>
      </c>
      <c r="BM760" s="110">
        <f ca="1">IF(Tabela2[[#This Row],[Data de atendimento do Ibama (considerar o primeiro documento/ação)]]="",_xlfn.DAYS(TODAY(),J760),_xlfn.DAYS(Tabela2[[#This Row],[Data de atendimento do Ibama (considerar o primeiro documento/ação)]],J760))</f>
        <v>6</v>
      </c>
      <c r="BN760" s="110" t="str">
        <f>IF(Tabela2[[#This Row],[Atendido pelo Ibama ("Não" ou "Sim")]]="Não","Preencher", IF(Tabela2[[#This Row],[Atendido pelo Ibama ("Não" ou "Sim")]]="Sim","NA",""))</f>
        <v>NA</v>
      </c>
      <c r="BO760" s="116" t="s">
        <v>7098</v>
      </c>
      <c r="BP760" s="110" t="str">
        <f>IF(Tabela2[[#This Row],[Forma de atendimento (primeiro documento/ação)]]= "Outros (especificar)", "PREENCHER","NA")</f>
        <v>NA</v>
      </c>
      <c r="BQ760" s="108" t="s">
        <v>123</v>
      </c>
      <c r="BR760" s="110" t="str">
        <f>IF(Tabela2[[#This Row],[Equipe do Ibama foi a campo? Houve sobrevoo do Poseidon?]] = "Sim", "PREENCHER","NA")</f>
        <v>NA</v>
      </c>
      <c r="BS760" s="110" t="str">
        <f>IF(Tabela2[[#This Row],[Se sim, foi emitida Ordem de Emergência? (informações vinculada à coluna CK)]] = "Sim", "PREENCHER","NA")</f>
        <v>NA</v>
      </c>
      <c r="BT760" s="110" t="s">
        <v>7099</v>
      </c>
      <c r="BU760" s="110" t="s">
        <v>2696</v>
      </c>
      <c r="BV760" s="110" t="s">
        <v>2696</v>
      </c>
      <c r="BW760" s="110" t="s">
        <v>123</v>
      </c>
      <c r="BX760" s="108" t="s">
        <v>7119</v>
      </c>
      <c r="BY760" s="143"/>
      <c r="BZ760" s="106" t="str">
        <f>IF(Tabela2[[#This Row],[Data do documento de encerramento]]="NA","NA",IF(Tabela2[[#This Row],[Data do documento de encerramento]]="","Pendente de conclusão/ encerramento",_xlfn.DAYS(Tabela2[[#This Row],[Data do documento de encerramento]],J760)))</f>
        <v>Pendente de conclusão/ encerramento</v>
      </c>
      <c r="CA760" s="109" t="s">
        <v>7344</v>
      </c>
      <c r="CB760" s="109"/>
      <c r="CC760" s="117"/>
      <c r="CD760" s="109"/>
      <c r="CE760" s="109"/>
      <c r="CF760" s="109"/>
    </row>
    <row r="761" spans="1:84" ht="60.75">
      <c r="A761" s="214" t="s">
        <v>9960</v>
      </c>
      <c r="B761" s="215" t="s">
        <v>9961</v>
      </c>
      <c r="C761" s="110" t="s">
        <v>672</v>
      </c>
      <c r="D761" s="108" t="s">
        <v>637</v>
      </c>
      <c r="E761" s="108" t="s">
        <v>9962</v>
      </c>
      <c r="F761" s="108"/>
      <c r="G761" s="108" t="s">
        <v>9963</v>
      </c>
      <c r="H761" s="108" t="s">
        <v>9964</v>
      </c>
      <c r="I761" s="107" t="s">
        <v>124</v>
      </c>
      <c r="J761" s="107">
        <v>45961</v>
      </c>
      <c r="K761" s="107" t="s">
        <v>200</v>
      </c>
      <c r="L761" s="108" t="str">
        <f>IF(Tabela2[[#This Row],[Data]]="","Sem Informação",VLOOKUP(MONTH(Tabela2[[#This Row],[Data]]),'[1]Validação de dados'!$I$1:$J$13,2,0))</f>
        <v>Outubro</v>
      </c>
      <c r="M761" s="106">
        <f>YEAR(Tabela2[[#This Row],[Data]])</f>
        <v>2025</v>
      </c>
      <c r="N761" s="107" t="s">
        <v>122</v>
      </c>
      <c r="O761" s="107" t="s">
        <v>111</v>
      </c>
      <c r="P761" s="106"/>
      <c r="Q761" s="106">
        <v>1202</v>
      </c>
      <c r="R761" s="106" t="s">
        <v>252</v>
      </c>
      <c r="S761" s="109" t="str">
        <f>IF(Q761="","", IF(Q761="NC","", IF(Q761="NE","", IF(Q761="NA","",IFERROR(VLOOKUP(Q761,[1]Produtos!$A$1:$C$2319,2,FALSE),"Não Cadastrado")))))</f>
        <v>GASÓLEO ou ÓLEO DIESEL ou ÓLEO PARA AQUECIMENTO, LEVE</v>
      </c>
      <c r="T761" s="106">
        <v>1.7999999999999999E-6</v>
      </c>
      <c r="U761" s="106" t="s">
        <v>7109</v>
      </c>
      <c r="V761" s="106">
        <f>IF(Q761="","",IF(ISNUMBER(Q761)=FALSE,"Não se aplica",IFERROR(VLOOKUP(Q761,Produtos!$A$1:$C$2319,3,FALSE),"Não Cadastrado")))</f>
        <v>3</v>
      </c>
      <c r="W761" s="106"/>
      <c r="X761" s="115"/>
      <c r="Y761" s="111" t="str">
        <f>IF(W761="","", IF(W761="NC","", IF(W761="NE","", IF(W761="NA","",IFERROR(VLOOKUP(W761,[1]Produtos!$A$1:$C$2319,2,FALSE),"Não Cadastrado")))))</f>
        <v/>
      </c>
      <c r="Z761" s="106"/>
      <c r="AA761" s="106"/>
      <c r="AB761" s="106" t="str">
        <f>IF(W761="","",IF(ISNUMBER(W761)=FALSE,"Não se aplica",IFERROR(VLOOKUP(W761,[1]Produtos!$A$1:$C$2319,3,FALSE),"Não Cadastrado")))</f>
        <v/>
      </c>
      <c r="AC761" s="106"/>
      <c r="AD761" s="110"/>
      <c r="AE761" s="109" t="str">
        <f>IF(AC761="","", IF(AC761="NC","", IF(AC761="NE","", IF(AC761="NA","",IFERROR(VLOOKUP(AC761,[1]Produtos!$A$1:$C$2319,2,FALSE),"Não Cadastrado")))))</f>
        <v/>
      </c>
      <c r="AF761" s="106"/>
      <c r="AG761" s="106"/>
      <c r="AH761" s="106" t="str">
        <f>IF(AC761="","",IF(ISNUMBER(AC761)=FALSE,"Não se aplica",IFERROR(VLOOKUP(AC761,Produtos!$A$1:$C$2319,3,FALSE),"Não Cadastrado")))</f>
        <v/>
      </c>
      <c r="AI761" s="106"/>
      <c r="AJ761" s="106"/>
      <c r="AK761" s="109" t="s">
        <v>7110</v>
      </c>
      <c r="AL761" s="109"/>
      <c r="AM761" s="109"/>
      <c r="AN761" s="110"/>
      <c r="AO761" s="110"/>
      <c r="AP761" s="110"/>
      <c r="AQ761" s="110"/>
      <c r="AR761" s="116"/>
      <c r="AS761" s="110" t="s">
        <v>7130</v>
      </c>
      <c r="AT761" s="110"/>
      <c r="AU761" s="110"/>
      <c r="AV761" s="110"/>
      <c r="AW761" s="110"/>
      <c r="AX761" s="110"/>
      <c r="AY761" s="110"/>
      <c r="AZ761" s="110"/>
      <c r="BA761" s="110"/>
      <c r="BB761" s="110"/>
      <c r="BC761" s="110" t="s">
        <v>7119</v>
      </c>
      <c r="BD761" s="110"/>
      <c r="BE761" s="110"/>
      <c r="BF761" s="112" t="s">
        <v>206</v>
      </c>
      <c r="BG761" s="112"/>
      <c r="BH761" s="113" t="s">
        <v>262</v>
      </c>
      <c r="BI761" s="114" t="s">
        <v>2696</v>
      </c>
      <c r="BJ761" s="109" t="s">
        <v>7097</v>
      </c>
      <c r="BK761" s="106" t="s">
        <v>2696</v>
      </c>
      <c r="BL761" s="143">
        <v>46010</v>
      </c>
      <c r="BM761" s="110">
        <f ca="1">IF(Tabela2[[#This Row],[Data de atendimento do Ibama (considerar o primeiro documento/ação)]]="",_xlfn.DAYS(TODAY(),J761),_xlfn.DAYS(Tabela2[[#This Row],[Data de atendimento do Ibama (considerar o primeiro documento/ação)]],J761))</f>
        <v>49</v>
      </c>
      <c r="BN761" s="110" t="str">
        <f>IF(Tabela2[[#This Row],[Atendido pelo Ibama ("Não" ou "Sim")]]="Não","Preencher", IF(Tabela2[[#This Row],[Atendido pelo Ibama ("Não" ou "Sim")]]="Sim","NA",""))</f>
        <v>NA</v>
      </c>
      <c r="BO761" s="116" t="s">
        <v>7098</v>
      </c>
      <c r="BP761" s="110" t="str">
        <f>IF(Tabela2[[#This Row],[Forma de atendimento (primeiro documento/ação)]]= "Outros (especificar)", "PREENCHER","NA")</f>
        <v>NA</v>
      </c>
      <c r="BQ761" s="108" t="s">
        <v>123</v>
      </c>
      <c r="BR761" s="110" t="str">
        <f>IF(Tabela2[[#This Row],[Equipe do Ibama foi a campo? Houve sobrevoo do Poseidon?]] = "Sim", "PREENCHER","NA")</f>
        <v>NA</v>
      </c>
      <c r="BS761" s="110" t="str">
        <f>IF(Tabela2[[#This Row],[Se sim, foi emitida Ordem de Emergência? (informações vinculada à coluna CK)]] = "Sim", "PREENCHER","NA")</f>
        <v>NA</v>
      </c>
      <c r="BT761" s="110" t="s">
        <v>7099</v>
      </c>
      <c r="BU761" s="110" t="s">
        <v>123</v>
      </c>
      <c r="BV761" s="110" t="s">
        <v>123</v>
      </c>
      <c r="BW761" s="110" t="s">
        <v>123</v>
      </c>
      <c r="BX761" s="108" t="s">
        <v>7119</v>
      </c>
      <c r="BY761" s="143"/>
      <c r="BZ761" s="106" t="str">
        <f>IF(Tabela2[[#This Row],[Data do documento de encerramento]]="NA","NA",IF(Tabela2[[#This Row],[Data do documento de encerramento]]="","Pendente de conclusão/ encerramento",_xlfn.DAYS(Tabela2[[#This Row],[Data do documento de encerramento]],J761)))</f>
        <v>Pendente de conclusão/ encerramento</v>
      </c>
      <c r="CA761" s="109"/>
      <c r="CB761" s="109" t="s">
        <v>7156</v>
      </c>
      <c r="CC761" s="302" t="s">
        <v>8241</v>
      </c>
      <c r="CD761" s="116" t="s">
        <v>123</v>
      </c>
      <c r="CE761" s="116" t="s">
        <v>2696</v>
      </c>
      <c r="CF761" s="116" t="s">
        <v>7103</v>
      </c>
    </row>
    <row r="762" spans="1:84" ht="76.5">
      <c r="A762" s="172">
        <v>2025111361226</v>
      </c>
      <c r="B762" s="120" t="s">
        <v>9965</v>
      </c>
      <c r="C762" s="110" t="s">
        <v>7133</v>
      </c>
      <c r="D762" s="108" t="s">
        <v>637</v>
      </c>
      <c r="E762" s="29" t="s">
        <v>7579</v>
      </c>
      <c r="F762" s="108"/>
      <c r="G762" s="108" t="s">
        <v>9966</v>
      </c>
      <c r="H762" s="108" t="s">
        <v>9967</v>
      </c>
      <c r="I762" s="106" t="str">
        <f>VLOOKUP(Tabela2[[#This Row],[SIEMA]],Siema2025,19,FALSE)</f>
        <v>Campos</v>
      </c>
      <c r="J762" s="107">
        <f>VLOOKUP(Tabela2[[#This Row],[SIEMA]],Siema2025,2,FALSE)</f>
        <v>45961</v>
      </c>
      <c r="K762" s="107" t="str">
        <f>VLOOKUP(Tabela2[[#This Row],[SIEMA]],Siema2025,16,FALSE)</f>
        <v>Sexta</v>
      </c>
      <c r="L762" s="108" t="str">
        <f>IF(Tabela2[[#This Row],[Data]]="","Sem Informação",VLOOKUP(MONTH(Tabela2[[#This Row],[Data]]),'[1]Validação de dados'!$I$1:$J$13,2,0))</f>
        <v>Outubro</v>
      </c>
      <c r="M762" s="106">
        <f>YEAR(Tabela2[[#This Row],[Data]])</f>
        <v>2025</v>
      </c>
      <c r="N762" s="107" t="str">
        <f>VLOOKUP(Tabela2[[#This Row],[SIEMA]],Siema2025,17,FALSE)</f>
        <v>Vespertino</v>
      </c>
      <c r="O762" s="107" t="s">
        <v>111</v>
      </c>
      <c r="P762" s="106"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62" s="106" t="s">
        <v>637</v>
      </c>
      <c r="R762" s="106" t="str">
        <f>VLOOKUP(Tabela2[[#This Row],[SIEMA]],Siema2025,10,FALSE)</f>
        <v>Água industrial e bentonita</v>
      </c>
      <c r="S762" s="106" t="str">
        <f>VLOOKUP(Tabela2[[#This Row],[SIEMA]],Siema2025,10,FALSE)</f>
        <v>Água industrial e bentonita</v>
      </c>
      <c r="T762" s="106" t="str">
        <f>VLOOKUP(Tabela2[[#This Row],[SIEMA]],Siema2025,11,FALSE)</f>
        <v>40.542</v>
      </c>
      <c r="U762" s="106" t="str">
        <f>VLOOKUP(Tabela2[[#This Row],[SIEMA]],Siema2025,12,FALSE)</f>
        <v>M3</v>
      </c>
      <c r="V762" s="106" t="s">
        <v>637</v>
      </c>
      <c r="W762" s="106"/>
      <c r="X762" s="115" t="str">
        <f>IF(Tabela2[[#This Row],[Origem do acidente]] = "Plataforma", "PREENCHER","NA")</f>
        <v>PREENCHER</v>
      </c>
      <c r="Y762" s="111" t="str">
        <f>IF(W762="","", IF(W762="NC","", IF(W762="NE","", IF(W762="NA","",IFERROR(VLOOKUP(W762,Produtos!$A$1:$C$2319,2,FALSE),"Não Cadastrado")))))</f>
        <v/>
      </c>
      <c r="Z762" s="106"/>
      <c r="AA762" s="106"/>
      <c r="AB762" s="106" t="str">
        <f>IF(W762="","",IF(ISNUMBER(W762)=FALSE,"Não se aplica",IFERROR(VLOOKUP(W762,Produtos!$A$1:$C$2319,3,FALSE),"Não Cadastrado")))</f>
        <v/>
      </c>
      <c r="AC762" s="106"/>
      <c r="AD762" s="110" t="str">
        <f>IF(Tabela2[[#This Row],[Origem do acidente]] = "Plataforma", "PREENCHER","NA")</f>
        <v>PREENCHER</v>
      </c>
      <c r="AE762" s="109" t="str">
        <f>IF(AC762="","", IF(AC762="NC","", IF(AC762="NE","", IF(AC762="NA","",IFERROR(VLOOKUP(AC762,Produtos!$A$1:$C$2319,2,FALSE),"Não Cadastrado")))))</f>
        <v/>
      </c>
      <c r="AF762" s="106"/>
      <c r="AG762" s="106"/>
      <c r="AH762" s="106" t="str">
        <f>IF(AC762="","",IF(ISNUMBER(AC762)=FALSE,"Não se aplica",IFERROR(VLOOKUP(AC762,Produtos!$A$1:$C$2319,3,FALSE),"Não Cadastrado")))</f>
        <v/>
      </c>
      <c r="AI762" s="106"/>
      <c r="AJ762" s="106" t="str">
        <f>VLOOKUP(Tabela2[[#This Row],[SIEMA]],Siema2025,26,FALSE)</f>
        <v>Falha de válvula do sistema de circulação de fluidos</v>
      </c>
      <c r="AK762" s="109" t="s">
        <v>7271</v>
      </c>
      <c r="AL762" s="109" t="s">
        <v>7096</v>
      </c>
      <c r="AM762" s="109"/>
      <c r="AN762" s="110" t="str">
        <f>VLOOKUP(Tabela2[[#This Row],[SIEMA]],Siema2025,51,FALSE)</f>
        <v/>
      </c>
      <c r="AO762" s="110" t="str">
        <f>VLOOKUP(Tabela2[[#This Row],[SIEMA]],Siema2025,53,FALSE)</f>
        <v/>
      </c>
      <c r="AP762" s="110" t="str">
        <f>VLOOKUP(Tabela2[[#This Row],[SIEMA]],Siema2025,55,FALSE)</f>
        <v/>
      </c>
      <c r="AQ762" s="110" t="str">
        <f>VLOOKUP(Tabela2[[#This Row],[SIEMA]],Siema2025,57,FALSE)</f>
        <v/>
      </c>
      <c r="AR762" s="110" t="str">
        <f>VLOOKUP(Tabela2[[#This Row],[SIEMA]],Siema2025,59,FALSE)</f>
        <v/>
      </c>
      <c r="AS762" s="110" t="str">
        <f>VLOOKUP(Tabela2[[#This Row],[SIEMA]],Siema2025,61,FALSE)</f>
        <v>X</v>
      </c>
      <c r="AT762" s="110" t="str">
        <f>VLOOKUP(Tabela2[[#This Row],[SIEMA]],Siema2025,63,FALSE)</f>
        <v/>
      </c>
      <c r="AU762" s="110" t="str">
        <f>VLOOKUP(Tabela2[[#This Row],[SIEMA]],Siema2025,65,FALSE)</f>
        <v/>
      </c>
      <c r="AV762" s="110" t="str">
        <f>VLOOKUP(Tabela2[[#This Row],[SIEMA]],Siema2025,67,FALSE)</f>
        <v/>
      </c>
      <c r="AW762" s="110" t="str">
        <f>VLOOKUP(Tabela2[[#This Row],[SIEMA]],Siema2025,69,FALSE)</f>
        <v/>
      </c>
      <c r="AX762" s="110" t="str">
        <f>VLOOKUP(Tabela2[[#This Row],[SIEMA]],Siema2025,71,FALSE)</f>
        <v/>
      </c>
      <c r="AY762" s="110" t="str">
        <f>VLOOKUP(Tabela2[[#This Row],[SIEMA]],Siema2025,73,FALSE)</f>
        <v/>
      </c>
      <c r="AZ762" s="110" t="str">
        <f>VLOOKUP(Tabela2[[#This Row],[SIEMA]],Siema2025,75,FALSE)</f>
        <v/>
      </c>
      <c r="BA762" s="110" t="str">
        <f>VLOOKUP(Tabela2[[#This Row],[SIEMA]],Siema2025,77,FALSE)</f>
        <v/>
      </c>
      <c r="BB762" s="110" t="str">
        <f>VLOOKUP(Tabela2[[#This Row],[SIEMA]],Siema2025,79,FALSE)</f>
        <v/>
      </c>
      <c r="BC762" s="110" t="str">
        <f>IF(Tabela2[[#This Row],[Outro(s) ]] = "X", "PREENCHER","NA")</f>
        <v>NA</v>
      </c>
      <c r="BD762" s="110" t="str">
        <f>VLOOKUP(Tabela2[[#This Row],[SIEMA]],Siema2025,82,FALSE)</f>
        <v/>
      </c>
      <c r="BE762" s="110" t="str">
        <f>VLOOKUP(Tabela2[[#This Row],[SIEMA]],Siema2025,81,FALSE)</f>
        <v/>
      </c>
      <c r="BF762" s="112" t="str">
        <f>VLOOKUP(Tabela2[[#This Row],[SIEMA]],Siema2025,28,FALSE)</f>
        <v>Petrobras</v>
      </c>
      <c r="BG762" s="112"/>
      <c r="BH762" s="113" t="str">
        <f>VLOOKUP(Tabela2[[#This Row],[SIEMA]],Siema2025,29,FALSE)</f>
        <v>33000167000101</v>
      </c>
      <c r="BI762" s="114" t="str">
        <f>VLOOKUP(Tabela2[[#This Row],[SIEMA]],Siema2025,107,FALSE)</f>
        <v>Não</v>
      </c>
      <c r="BJ762" s="109" t="s">
        <v>7097</v>
      </c>
      <c r="BK762" s="106" t="s">
        <v>2696</v>
      </c>
      <c r="BL762" s="143">
        <v>45987</v>
      </c>
      <c r="BM762" s="110">
        <f ca="1">IF(Tabela2[[#This Row],[Data de atendimento do Ibama (considerar o primeiro documento/ação)]]="",_xlfn.DAYS(TODAY(),J762),_xlfn.DAYS(Tabela2[[#This Row],[Data de atendimento do Ibama (considerar o primeiro documento/ação)]],J762))</f>
        <v>26</v>
      </c>
      <c r="BN762" s="110" t="str">
        <f>IF(Tabela2[[#This Row],[Atendido pelo Ibama ("Não" ou "Sim")]]="Não","Preencher", IF(Tabela2[[#This Row],[Atendido pelo Ibama ("Não" ou "Sim")]]="Sim","NA",""))</f>
        <v>NA</v>
      </c>
      <c r="BO762" s="116" t="s">
        <v>7139</v>
      </c>
      <c r="BP762" s="110" t="str">
        <f>IF(Tabela2[[#This Row],[Forma de atendimento (primeiro documento/ação)]]= "Outros (especificar)", "PREENCHER","NA")</f>
        <v>NA</v>
      </c>
      <c r="BQ762" s="108" t="s">
        <v>123</v>
      </c>
      <c r="BR762" s="110" t="str">
        <f>IF(Tabela2[[#This Row],[Equipe do Ibama foi a campo? Houve sobrevoo do Poseidon?]] = "Sim", "PREENCHER","NA")</f>
        <v>NA</v>
      </c>
      <c r="BS762" s="110" t="str">
        <f>IF(Tabela2[[#This Row],[Se sim, foi emitida Ordem de Emergência? (informações vinculada à coluna CK)]] = "Sim", "PREENCHER","NA")</f>
        <v>NA</v>
      </c>
      <c r="BT762" s="110" t="s">
        <v>7099</v>
      </c>
      <c r="BU762" s="110" t="s">
        <v>123</v>
      </c>
      <c r="BV762" s="110" t="s">
        <v>123</v>
      </c>
      <c r="BW762" s="110" t="s">
        <v>123</v>
      </c>
      <c r="BX762" s="108"/>
      <c r="BY762" s="108"/>
      <c r="BZ762" s="106" t="str">
        <f>IF(Tabela2[[#This Row],[Data do documento de encerramento]]="NA","NA",IF(Tabela2[[#This Row],[Data do documento de encerramento]]="","Pendente de conclusão/ encerramento",_xlfn.DAYS(Tabela2[[#This Row],[Data do documento de encerramento]],J762)))</f>
        <v>Pendente de conclusão/ encerramento</v>
      </c>
      <c r="CA762" s="109"/>
      <c r="CB762" s="109"/>
      <c r="CC762" s="109" t="s">
        <v>7242</v>
      </c>
      <c r="CD762" s="109" t="s">
        <v>123</v>
      </c>
      <c r="CE762" s="109" t="s">
        <v>123</v>
      </c>
      <c r="CF762" s="109" t="s">
        <v>7141</v>
      </c>
    </row>
    <row r="763" spans="1:84" ht="45.75" hidden="1">
      <c r="A763" s="172">
        <v>202511368408</v>
      </c>
      <c r="B763" s="173" t="s">
        <v>9968</v>
      </c>
      <c r="C763" s="110" t="str">
        <f>VLOOKUP(Tabela2[[#This Row],[SIEMA]],Siema2025,4,FALSE)</f>
        <v xml:space="preserve"> MG</v>
      </c>
      <c r="D763" s="108" t="str">
        <f>VLOOKUP(Tabela2[[#This Row],[SIEMA]],Siema2025,3,FALSE)</f>
        <v xml:space="preserve">Carmo de Minas </v>
      </c>
      <c r="E763" s="108" t="s">
        <v>4216</v>
      </c>
      <c r="F763" s="108" t="s">
        <v>9969</v>
      </c>
      <c r="G763" s="108" t="s">
        <v>9970</v>
      </c>
      <c r="H763" s="108" t="s">
        <v>9971</v>
      </c>
      <c r="I763" s="106" t="s">
        <v>7118</v>
      </c>
      <c r="J763" s="107">
        <f>VLOOKUP(Tabela2[[#This Row],[SIEMA]],Siema2025,2,FALSE)</f>
        <v>45962</v>
      </c>
      <c r="K763" s="107" t="str">
        <f>VLOOKUP(Tabela2[[#This Row],[SIEMA]],Siema2025,16,FALSE)</f>
        <v>Sábado</v>
      </c>
      <c r="L763" s="108" t="str">
        <f>IF(Tabela2[[#This Row],[Data]]="","Sem Informação",VLOOKUP(MONTH(Tabela2[[#This Row],[Data]]),'[1]Validação de dados'!$I$1:$J$13,2,0))</f>
        <v>Novembro</v>
      </c>
      <c r="M763" s="106">
        <f>YEAR(Tabela2[[#This Row],[Data]])</f>
        <v>2025</v>
      </c>
      <c r="N763" s="107" t="str">
        <f>VLOOKUP(Tabela2[[#This Row],[SIEMA]],Siema2025,17,FALSE)</f>
        <v>Madrugada</v>
      </c>
      <c r="O763" s="107" t="str">
        <f>VLOOKUP(Tabela2[[#This Row],[SIEMA]],Siema2025,5,FALSE)</f>
        <v>Rodovia</v>
      </c>
      <c r="P763" s="106" t="str">
        <f>VLOOKUP(Tabela2[[#This Row],[SIEMA]],Siema2025,21,FALSE)</f>
        <v>Acidente rodoviário</v>
      </c>
      <c r="Q763" s="106" t="str">
        <f>VLOOKUP(Tabela2[[#This Row],[SIEMA]],Siema2025,7,FALSE)</f>
        <v/>
      </c>
      <c r="R763" s="106" t="str">
        <f>VLOOKUP(Tabela2[[#This Row],[SIEMA]],Siema2025,10,FALSE)</f>
        <v>Óleo lubrificante Poweroil Topaz M 150</v>
      </c>
      <c r="S763" s="109" t="s">
        <v>9835</v>
      </c>
      <c r="T763" s="106" t="str">
        <f>VLOOKUP(Tabela2[[#This Row],[SIEMA]],Siema2025,11,FALSE)</f>
        <v>18000</v>
      </c>
      <c r="U763" s="106" t="str">
        <f>VLOOKUP(Tabela2[[#This Row],[SIEMA]],Siema2025,12,FALSE)</f>
        <v>L</v>
      </c>
      <c r="V763" s="106" t="str">
        <f>IF(Q763="","",IF(ISNUMBER(Q763)=FALSE,"Não se aplica",IFERROR(VLOOKUP(Q763,Produtos!$A$1:$C$2319,3,FALSE),"Não Cadastrado")))</f>
        <v/>
      </c>
      <c r="W763" s="106"/>
      <c r="X763" s="115" t="str">
        <f>IF(Tabela2[[#This Row],[Origem do acidente]] = "Plataforma", "PREENCHER","NA")</f>
        <v>NA</v>
      </c>
      <c r="Y763" s="111" t="str">
        <f>IF(W763="","", IF(W763="NC","", IF(W763="NE","", IF(W763="NA","",IFERROR(VLOOKUP(W763,Produtos!$A$1:$C$2319,2,FALSE),"Não Cadastrado")))))</f>
        <v/>
      </c>
      <c r="Z763" s="106"/>
      <c r="AA763" s="106"/>
      <c r="AB763" s="106" t="str">
        <f>IF(W763="","",IF(ISNUMBER(W763)=FALSE,"Não se aplica",IFERROR(VLOOKUP(W763,Produtos!$A$1:$C$2319,3,FALSE),"Não Cadastrado")))</f>
        <v/>
      </c>
      <c r="AC763" s="106"/>
      <c r="AD763" s="110" t="str">
        <f>IF(Tabela2[[#This Row],[Origem do acidente]] = "Plataforma", "PREENCHER","NA")</f>
        <v>NA</v>
      </c>
      <c r="AE763" s="109" t="str">
        <f>IF(AC763="","", IF(AC763="NC","", IF(AC763="NE","", IF(AC763="NA","",IFERROR(VLOOKUP(AC763,Produtos!$A$1:$C$2319,2,FALSE),"Não Cadastrado")))))</f>
        <v/>
      </c>
      <c r="AF763" s="106"/>
      <c r="AG763" s="106"/>
      <c r="AH763" s="106" t="str">
        <f>IF(AC763="","",IF(ISNUMBER(AC763)=FALSE,"Não se aplica",IFERROR(VLOOKUP(AC763,Produtos!$A$1:$C$2319,3,FALSE),"Não Cadastrado")))</f>
        <v/>
      </c>
      <c r="AI763" s="106"/>
      <c r="AJ763" s="106" t="str">
        <f>VLOOKUP(Tabela2[[#This Row],[SIEMA]],Siema2025,26,FALSE)</f>
        <v/>
      </c>
      <c r="AK763" s="109" t="s">
        <v>7356</v>
      </c>
      <c r="AL763" s="109" t="s">
        <v>7368</v>
      </c>
      <c r="AM763" s="109" t="s">
        <v>7175</v>
      </c>
      <c r="AN763" s="110" t="str">
        <f>VLOOKUP(Tabela2[[#This Row],[SIEMA]],Siema2025,51,FALSE)</f>
        <v/>
      </c>
      <c r="AO763" s="110" t="str">
        <f>VLOOKUP(Tabela2[[#This Row],[SIEMA]],Siema2025,53,FALSE)</f>
        <v/>
      </c>
      <c r="AP763" s="110" t="str">
        <f>VLOOKUP(Tabela2[[#This Row],[SIEMA]],Siema2025,55,FALSE)</f>
        <v/>
      </c>
      <c r="AQ763" s="110" t="s">
        <v>7130</v>
      </c>
      <c r="AR763" s="110" t="str">
        <f>VLOOKUP(Tabela2[[#This Row],[SIEMA]],Siema2025,59,FALSE)</f>
        <v/>
      </c>
      <c r="AS763" s="110" t="str">
        <f>VLOOKUP(Tabela2[[#This Row],[SIEMA]],Siema2025,61,FALSE)</f>
        <v/>
      </c>
      <c r="AT763" s="110" t="str">
        <f>VLOOKUP(Tabela2[[#This Row],[SIEMA]],Siema2025,63,FALSE)</f>
        <v/>
      </c>
      <c r="AU763" s="110" t="str">
        <f>VLOOKUP(Tabela2[[#This Row],[SIEMA]],Siema2025,65,FALSE)</f>
        <v>X</v>
      </c>
      <c r="AV763" s="110" t="str">
        <f>VLOOKUP(Tabela2[[#This Row],[SIEMA]],Siema2025,67,FALSE)</f>
        <v/>
      </c>
      <c r="AW763" s="110" t="str">
        <f>VLOOKUP(Tabela2[[#This Row],[SIEMA]],Siema2025,69,FALSE)</f>
        <v/>
      </c>
      <c r="AX763" s="110" t="s">
        <v>7130</v>
      </c>
      <c r="AY763" s="110" t="str">
        <f>VLOOKUP(Tabela2[[#This Row],[SIEMA]],Siema2025,73,FALSE)</f>
        <v/>
      </c>
      <c r="AZ763" s="110" t="str">
        <f>VLOOKUP(Tabela2[[#This Row],[SIEMA]],Siema2025,75,FALSE)</f>
        <v/>
      </c>
      <c r="BA763" s="110" t="str">
        <f>VLOOKUP(Tabela2[[#This Row],[SIEMA]],Siema2025,77,FALSE)</f>
        <v/>
      </c>
      <c r="BB763" s="110" t="str">
        <f>VLOOKUP(Tabela2[[#This Row],[SIEMA]],Siema2025,79,FALSE)</f>
        <v/>
      </c>
      <c r="BC763" s="110" t="str">
        <f>IF(Tabela2[[#This Row],[Outro(s) ]] = "X", "PREENCHER","NA")</f>
        <v>NA</v>
      </c>
      <c r="BD763" s="110" t="str">
        <f>VLOOKUP(Tabela2[[#This Row],[SIEMA]],Siema2025,82,FALSE)</f>
        <v/>
      </c>
      <c r="BE763" s="110" t="str">
        <f>VLOOKUP(Tabela2[[#This Row],[SIEMA]],Siema2025,81,FALSE)</f>
        <v/>
      </c>
      <c r="BF763" s="105" t="s">
        <v>9972</v>
      </c>
      <c r="BG763" s="112"/>
      <c r="BH763" s="113" t="str">
        <f>VLOOKUP(Tabela2[[#This Row],[SIEMA]],Siema2025,29,FALSE)</f>
        <v>40249314000147</v>
      </c>
      <c r="BI763" s="114" t="str">
        <f>VLOOKUP(Tabela2[[#This Row],[SIEMA]],Siema2025,107,FALSE)</f>
        <v>Não</v>
      </c>
      <c r="BJ763" s="109" t="s">
        <v>7097</v>
      </c>
      <c r="BK763" s="106" t="s">
        <v>2696</v>
      </c>
      <c r="BL763" s="143">
        <v>45966</v>
      </c>
      <c r="BM763" s="110">
        <f ca="1">IF(Tabela2[[#This Row],[Data de atendimento do Ibama (considerar o primeiro documento/ação)]]="",_xlfn.DAYS(TODAY(),J763),_xlfn.DAYS(Tabela2[[#This Row],[Data de atendimento do Ibama (considerar o primeiro documento/ação)]],J763))</f>
        <v>4</v>
      </c>
      <c r="BN763" s="110" t="str">
        <f>IF(Tabela2[[#This Row],[Atendido pelo Ibama ("Não" ou "Sim")]]="Não","Preencher", IF(Tabela2[[#This Row],[Atendido pelo Ibama ("Não" ou "Sim")]]="Sim","NA",""))</f>
        <v>NA</v>
      </c>
      <c r="BO763" s="116" t="s">
        <v>7098</v>
      </c>
      <c r="BP763" s="110" t="str">
        <f>IF(Tabela2[[#This Row],[Forma de atendimento (primeiro documento/ação)]]= "Outros (especificar)", "PREENCHER","NA")</f>
        <v>NA</v>
      </c>
      <c r="BQ763" s="108" t="s">
        <v>123</v>
      </c>
      <c r="BR763" s="110" t="str">
        <f>IF(Tabela2[[#This Row],[Equipe do Ibama foi a campo? Houve sobrevoo do Poseidon?]] = "Sim", "PREENCHER","NA")</f>
        <v>NA</v>
      </c>
      <c r="BS763" s="110" t="str">
        <f>IF(Tabela2[[#This Row],[Se sim, foi emitida Ordem de Emergência? (informações vinculada à coluna CK)]] = "Sim", "PREENCHER","NA")</f>
        <v>NA</v>
      </c>
      <c r="BT763" s="110" t="s">
        <v>7099</v>
      </c>
      <c r="BU763" s="110" t="s">
        <v>2696</v>
      </c>
      <c r="BV763" s="110" t="str">
        <f>IF(Tabela2[[#This Row],[Houve avaliação das informações pós-acidente solicitadas/enviadas?]] = "Sim", "PREENCHER","NA")</f>
        <v>PREENCHER</v>
      </c>
      <c r="BW763" s="110" t="str">
        <f>IF(Tabela2[[#This Row],[O Ibama aguarda resposta da empresa/OEMA, etc?]] = "Sim", "PREENCHER","NA")</f>
        <v>NA</v>
      </c>
      <c r="BX763" s="108" t="s">
        <v>7727</v>
      </c>
      <c r="BY763" s="143">
        <v>46008</v>
      </c>
      <c r="BZ763" s="106">
        <f>IF(Tabela2[[#This Row],[Data do documento de encerramento]]="NA","NA",IF(Tabela2[[#This Row],[Data do documento de encerramento]]="","Pendente de conclusão/ encerramento",_xlfn.DAYS(Tabela2[[#This Row],[Data do documento de encerramento]],J763)))</f>
        <v>46</v>
      </c>
      <c r="CA763" s="109" t="s">
        <v>7184</v>
      </c>
      <c r="CB763" s="109"/>
      <c r="CC763" s="109"/>
      <c r="CD763" s="109"/>
      <c r="CE763" s="109"/>
      <c r="CF763" s="109"/>
    </row>
    <row r="764" spans="1:84" ht="45.75">
      <c r="A764" s="172">
        <v>202511361206</v>
      </c>
      <c r="B764" s="173" t="s">
        <v>9973</v>
      </c>
      <c r="C764" s="110" t="s">
        <v>7133</v>
      </c>
      <c r="D764" s="108" t="s">
        <v>637</v>
      </c>
      <c r="E764" s="108" t="s">
        <v>6738</v>
      </c>
      <c r="F764" s="108"/>
      <c r="G764" s="108" t="s">
        <v>9974</v>
      </c>
      <c r="H764" s="108" t="s">
        <v>9975</v>
      </c>
      <c r="I764" s="106" t="str">
        <f>VLOOKUP(Tabela2[[#This Row],[SIEMA]],Siema2025,19,FALSE)</f>
        <v>Campos</v>
      </c>
      <c r="J764" s="107">
        <f>VLOOKUP(Tabela2[[#This Row],[SIEMA]],Siema2025,2,FALSE)</f>
        <v>45962</v>
      </c>
      <c r="K764" s="107" t="str">
        <f>VLOOKUP(Tabela2[[#This Row],[SIEMA]],Siema2025,16,FALSE)</f>
        <v>Sábado</v>
      </c>
      <c r="L764" s="108" t="str">
        <f>IF(Tabela2[[#This Row],[Data]]="","Sem Informação",VLOOKUP(MONTH(Tabela2[[#This Row],[Data]]),'[1]Validação de dados'!$I$1:$J$13,2,0))</f>
        <v>Novembro</v>
      </c>
      <c r="M764" s="106">
        <f>YEAR(Tabela2[[#This Row],[Data]])</f>
        <v>2025</v>
      </c>
      <c r="N764" s="107" t="str">
        <f>VLOOKUP(Tabela2[[#This Row],[SIEMA]],Siema2025,17,FALSE)</f>
        <v>Noturno</v>
      </c>
      <c r="O764" s="107" t="s">
        <v>111</v>
      </c>
      <c r="P764" s="106" t="str">
        <f>VLOOKUP(Tabela2[[#This Row],[SIEMA]],Siema2025,21,FALSE)</f>
        <v/>
      </c>
      <c r="Q764" s="106" t="s">
        <v>637</v>
      </c>
      <c r="R764" s="106" t="s">
        <v>954</v>
      </c>
      <c r="S764" s="109" t="s">
        <v>7436</v>
      </c>
      <c r="T764" s="106" t="s">
        <v>7382</v>
      </c>
      <c r="U764" s="106" t="s">
        <v>7109</v>
      </c>
      <c r="V764" s="106" t="str">
        <f>IF(Q764="","",IF(ISNUMBER(Q764)=FALSE,"Não se aplica",IFERROR(VLOOKUP(Q764,Produtos!$A$1:$C$2319,3,FALSE),"Não Cadastrado")))</f>
        <v>Não se aplica</v>
      </c>
      <c r="W764" s="106" t="str">
        <f>VLOOKUP(Tabela2[[#This Row],[SIEMA]],Siema2025,10,FALSE)</f>
        <v/>
      </c>
      <c r="X764" s="115"/>
      <c r="Y764" s="111" t="str">
        <f>IF(W764="","", IF(W764="NC","", IF(W764="NE","", IF(W764="NA","",IFERROR(VLOOKUP(W764,Produtos!$A$1:$C$2319,2,FALSE),"Não Cadastrado")))))</f>
        <v/>
      </c>
      <c r="Z764" s="106" t="str">
        <f>VLOOKUP(Tabela2[[#This Row],[SIEMA]],Siema2025,11,FALSE)</f>
        <v xml:space="preserve"> </v>
      </c>
      <c r="AA764" s="106" t="str">
        <f>VLOOKUP(Tabela2[[#This Row],[SIEMA]],Siema2025,12,FALSE)</f>
        <v xml:space="preserve"> </v>
      </c>
      <c r="AB764" s="106" t="str">
        <f>IF(W764="","",IF(ISNUMBER(W764)=FALSE,"Não se aplica",IFERROR(VLOOKUP(W764,Produtos!$A$1:$C$2319,3,FALSE),"Não Cadastrado")))</f>
        <v/>
      </c>
      <c r="AC764" s="106"/>
      <c r="AD764" s="110"/>
      <c r="AE764" s="109" t="str">
        <f>IF(AC764="","", IF(AC764="NC","", IF(AC764="NE","", IF(AC764="NA","",IFERROR(VLOOKUP(AC764,Produtos!$A$1:$C$2319,2,FALSE),"Não Cadastrado")))))</f>
        <v/>
      </c>
      <c r="AF764" s="106"/>
      <c r="AG764" s="106"/>
      <c r="AH764" s="106" t="str">
        <f>IF(AC764="","",IF(ISNUMBER(AC764)=FALSE,"Não se aplica",IFERROR(VLOOKUP(AC764,Produtos!$A$1:$C$2319,3,FALSE),"Não Cadastrado")))</f>
        <v/>
      </c>
      <c r="AI764" s="106"/>
      <c r="AJ764" s="106" t="str">
        <f>VLOOKUP(Tabela2[[#This Row],[SIEMA]],Siema2025,26,FALSE)</f>
        <v>Em investigação.</v>
      </c>
      <c r="AK764" s="109" t="s">
        <v>7096</v>
      </c>
      <c r="AL764" s="109"/>
      <c r="AM764" s="109"/>
      <c r="AN764" s="110" t="str">
        <f>VLOOKUP(Tabela2[[#This Row],[SIEMA]],Siema2025,51,FALSE)</f>
        <v/>
      </c>
      <c r="AO764" s="110" t="str">
        <f>VLOOKUP(Tabela2[[#This Row],[SIEMA]],Siema2025,53,FALSE)</f>
        <v/>
      </c>
      <c r="AP764" s="110" t="str">
        <f>VLOOKUP(Tabela2[[#This Row],[SIEMA]],Siema2025,55,FALSE)</f>
        <v/>
      </c>
      <c r="AQ764" s="110" t="str">
        <f>VLOOKUP(Tabela2[[#This Row],[SIEMA]],Siema2025,57,FALSE)</f>
        <v/>
      </c>
      <c r="AR764" s="110" t="str">
        <f>VLOOKUP(Tabela2[[#This Row],[SIEMA]],Siema2025,59,FALSE)</f>
        <v/>
      </c>
      <c r="AS764" s="110" t="str">
        <f>VLOOKUP(Tabela2[[#This Row],[SIEMA]],Siema2025,61,FALSE)</f>
        <v>X</v>
      </c>
      <c r="AT764" s="110" t="str">
        <f>VLOOKUP(Tabela2[[#This Row],[SIEMA]],Siema2025,63,FALSE)</f>
        <v/>
      </c>
      <c r="AU764" s="110" t="str">
        <f>VLOOKUP(Tabela2[[#This Row],[SIEMA]],Siema2025,65,FALSE)</f>
        <v/>
      </c>
      <c r="AV764" s="110" t="str">
        <f>VLOOKUP(Tabela2[[#This Row],[SIEMA]],Siema2025,67,FALSE)</f>
        <v/>
      </c>
      <c r="AW764" s="110" t="str">
        <f>VLOOKUP(Tabela2[[#This Row],[SIEMA]],Siema2025,69,FALSE)</f>
        <v/>
      </c>
      <c r="AX764" s="110" t="str">
        <f>VLOOKUP(Tabela2[[#This Row],[SIEMA]],Siema2025,71,FALSE)</f>
        <v/>
      </c>
      <c r="AY764" s="110" t="str">
        <f>VLOOKUP(Tabela2[[#This Row],[SIEMA]],Siema2025,73,FALSE)</f>
        <v/>
      </c>
      <c r="AZ764" s="110" t="str">
        <f>VLOOKUP(Tabela2[[#This Row],[SIEMA]],Siema2025,75,FALSE)</f>
        <v/>
      </c>
      <c r="BA764" s="110" t="str">
        <f>VLOOKUP(Tabela2[[#This Row],[SIEMA]],Siema2025,77,FALSE)</f>
        <v/>
      </c>
      <c r="BB764" s="110" t="str">
        <f>VLOOKUP(Tabela2[[#This Row],[SIEMA]],Siema2025,79,FALSE)</f>
        <v/>
      </c>
      <c r="BC764" s="110" t="str">
        <f>IF(Tabela2[[#This Row],[Outro(s) ]] = "X", "PREENCHER","NA")</f>
        <v>NA</v>
      </c>
      <c r="BD764" s="110" t="str">
        <f>VLOOKUP(Tabela2[[#This Row],[SIEMA]],Siema2025,82,FALSE)</f>
        <v/>
      </c>
      <c r="BE764" s="110" t="str">
        <f>VLOOKUP(Tabela2[[#This Row],[SIEMA]],Siema2025,81,FALSE)</f>
        <v/>
      </c>
      <c r="BF764" s="112" t="str">
        <f>VLOOKUP(Tabela2[[#This Row],[SIEMA]],Siema2025,28,FALSE)</f>
        <v>Petrobrás</v>
      </c>
      <c r="BG764" s="112"/>
      <c r="BH764" s="113" t="str">
        <f>VLOOKUP(Tabela2[[#This Row],[SIEMA]],Siema2025,29,FALSE)</f>
        <v>33000167000101</v>
      </c>
      <c r="BI764" s="114" t="str">
        <f>VLOOKUP(Tabela2[[#This Row],[SIEMA]],Siema2025,107,FALSE)</f>
        <v>Não</v>
      </c>
      <c r="BJ764" s="109" t="s">
        <v>7097</v>
      </c>
      <c r="BK764" s="106" t="s">
        <v>2696</v>
      </c>
      <c r="BL764" s="143">
        <v>46024</v>
      </c>
      <c r="BM764" s="110">
        <f ca="1">IF(Tabela2[[#This Row],[Data de atendimento do Ibama (considerar o primeiro documento/ação)]]="",_xlfn.DAYS(TODAY(),J764),_xlfn.DAYS(Tabela2[[#This Row],[Data de atendimento do Ibama (considerar o primeiro documento/ação)]],J764))</f>
        <v>62</v>
      </c>
      <c r="BN764" s="110" t="str">
        <f>IF(Tabela2[[#This Row],[Atendido pelo Ibama ("Não" ou "Sim")]]="Não","Preencher", IF(Tabela2[[#This Row],[Atendido pelo Ibama ("Não" ou "Sim")]]="Sim","NA",""))</f>
        <v>NA</v>
      </c>
      <c r="BO764" s="116" t="s">
        <v>7139</v>
      </c>
      <c r="BP764" s="110" t="str">
        <f>IF(Tabela2[[#This Row],[Forma de atendimento (primeiro documento/ação)]]= "Outros (especificar)", "PREENCHER","NA")</f>
        <v>NA</v>
      </c>
      <c r="BQ764" s="108" t="s">
        <v>123</v>
      </c>
      <c r="BR764" s="110" t="str">
        <f>IF(Tabela2[[#This Row],[Equipe do Ibama foi a campo? Houve sobrevoo do Poseidon?]] = "Sim", "PREENCHER","NA")</f>
        <v>NA</v>
      </c>
      <c r="BS764" s="110" t="str">
        <f>IF(Tabela2[[#This Row],[Se sim, foi emitida Ordem de Emergência? (informações vinculada à coluna CK)]] = "Sim", "PREENCHER","NA")</f>
        <v>NA</v>
      </c>
      <c r="BT764" s="110" t="s">
        <v>7099</v>
      </c>
      <c r="BU764" s="110" t="s">
        <v>123</v>
      </c>
      <c r="BV764" s="110" t="s">
        <v>123</v>
      </c>
      <c r="BW764" s="110" t="s">
        <v>123</v>
      </c>
      <c r="BX764" s="108"/>
      <c r="BY764" s="108"/>
      <c r="BZ764" s="106" t="str">
        <f>IF(Tabela2[[#This Row],[Data do documento de encerramento]]="NA","NA",IF(Tabela2[[#This Row],[Data do documento de encerramento]]="","Pendente de conclusão/ encerramento",_xlfn.DAYS(Tabela2[[#This Row],[Data do documento de encerramento]],J764)))</f>
        <v>Pendente de conclusão/ encerramento</v>
      </c>
      <c r="CA764" s="109"/>
      <c r="CB764" s="109"/>
      <c r="CC764" s="117" t="s">
        <v>7438</v>
      </c>
      <c r="CD764" s="109" t="s">
        <v>123</v>
      </c>
      <c r="CE764" s="109" t="s">
        <v>123</v>
      </c>
      <c r="CF764" s="109" t="s">
        <v>7141</v>
      </c>
    </row>
    <row r="765" spans="1:84" ht="45.75" hidden="1">
      <c r="A765" s="172">
        <v>2025111032437</v>
      </c>
      <c r="B765" s="173" t="s">
        <v>9976</v>
      </c>
      <c r="C765" s="110" t="str">
        <f>VLOOKUP(Tabela2[[#This Row],[SIEMA]],Siema2025,4,FALSE)</f>
        <v xml:space="preserve"> MG</v>
      </c>
      <c r="D765" s="108" t="str">
        <f>VLOOKUP(Tabela2[[#This Row],[SIEMA]],Siema2025,3,FALSE)</f>
        <v xml:space="preserve">Ibiá </v>
      </c>
      <c r="E765" s="108" t="s">
        <v>7338</v>
      </c>
      <c r="F765" s="108" t="s">
        <v>9977</v>
      </c>
      <c r="G765" s="111" t="s">
        <v>9978</v>
      </c>
      <c r="H765" s="111" t="s">
        <v>9979</v>
      </c>
      <c r="I765" s="106" t="s">
        <v>7118</v>
      </c>
      <c r="J765" s="107">
        <f>VLOOKUP(Tabela2[[#This Row],[SIEMA]],Siema2025,2,FALSE)</f>
        <v>45964</v>
      </c>
      <c r="K765" s="107" t="str">
        <f>VLOOKUP(Tabela2[[#This Row],[SIEMA]],Siema2025,16,FALSE)</f>
        <v>Segunda</v>
      </c>
      <c r="L765" s="108" t="str">
        <f>IF(Tabela2[[#This Row],[Data]]="","Sem Informação",VLOOKUP(MONTH(Tabela2[[#This Row],[Data]]),'[1]Validação de dados'!$I$1:$J$13,2,0))</f>
        <v>Novembro</v>
      </c>
      <c r="M765" s="106">
        <f>YEAR(Tabela2[[#This Row],[Data]])</f>
        <v>2025</v>
      </c>
      <c r="N765" s="107" t="str">
        <f>VLOOKUP(Tabela2[[#This Row],[SIEMA]],Siema2025,17,FALSE)</f>
        <v>Matutino</v>
      </c>
      <c r="O765" s="107" t="str">
        <f>VLOOKUP(Tabela2[[#This Row],[SIEMA]],Siema2025,5,FALSE)</f>
        <v>Rodovia</v>
      </c>
      <c r="P765" s="106"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65" s="106">
        <v>3082</v>
      </c>
      <c r="R765" s="106" t="str">
        <f>VLOOKUP(Tabela2[[#This Row],[SIEMA]],Siema2025,10,FALSE)</f>
        <v/>
      </c>
      <c r="S765" s="109" t="str">
        <f>IF(Q765="","", IF(Q765="NC","", IF(Q765="NE","", IF(Q765="NA","",IFERROR(VLOOKUP(Q765,[1]Produtos!$A$1:$C$2319,2,FALSE),"Não Cadastrado")))))</f>
        <v>SUBSTÂNCIA QUE APRESENTA RISCO PARA O MEIO AMBIENTE, LÍQUIDA, N.E.</v>
      </c>
      <c r="T765" s="106">
        <v>43062</v>
      </c>
      <c r="U765" s="106" t="s">
        <v>648</v>
      </c>
      <c r="V765" s="106">
        <f>IF(Q765="","",IF(ISNUMBER(Q765)=FALSE,"Não se aplica",IFERROR(VLOOKUP(Q765,Produtos!$A$1:$C$2319,3,FALSE),"Não Cadastrado")))</f>
        <v>9</v>
      </c>
      <c r="W765" s="106" t="str">
        <f>VLOOKUP(Tabela2[[#This Row],[SIEMA]],Siema2025,10,FALSE)</f>
        <v/>
      </c>
      <c r="X765" s="115" t="str">
        <f>IF(Tabela2[[#This Row],[Origem do acidente]] = "Plataforma", "PREENCHER","NA")</f>
        <v>NA</v>
      </c>
      <c r="Y765" s="111" t="str">
        <f>IF(W765="","", IF(W765="NC","", IF(W765="NE","", IF(W765="NA","",IFERROR(VLOOKUP(W765,Produtos!$A$1:$C$2319,2,FALSE),"Não Cadastrado")))))</f>
        <v/>
      </c>
      <c r="Z765" s="106" t="str">
        <f>VLOOKUP(Tabela2[[#This Row],[SIEMA]],Siema2025,11,FALSE)</f>
        <v xml:space="preserve"> </v>
      </c>
      <c r="AA765" s="106" t="str">
        <f>VLOOKUP(Tabela2[[#This Row],[SIEMA]],Siema2025,12,FALSE)</f>
        <v xml:space="preserve"> </v>
      </c>
      <c r="AB765" s="106" t="str">
        <f>IF(W765="","",IF(ISNUMBER(W765)=FALSE,"Não se aplica",IFERROR(VLOOKUP(W765,Produtos!$A$1:$C$2319,3,FALSE),"Não Cadastrado")))</f>
        <v/>
      </c>
      <c r="AC765" s="106"/>
      <c r="AD765" s="110" t="str">
        <f>IF(Tabela2[[#This Row],[Origem do acidente]] = "Plataforma", "PREENCHER","NA")</f>
        <v>NA</v>
      </c>
      <c r="AE765" s="109" t="str">
        <f>IF(AC765="","", IF(AC765="NC","", IF(AC765="NE","", IF(AC765="NA","",IFERROR(VLOOKUP(AC765,Produtos!$A$1:$C$2319,2,FALSE),"Não Cadastrado")))))</f>
        <v/>
      </c>
      <c r="AF765" s="106"/>
      <c r="AG765" s="106"/>
      <c r="AH765" s="106" t="str">
        <f>IF(AC765="","",IF(ISNUMBER(AC765)=FALSE,"Não se aplica",IFERROR(VLOOKUP(AC765,Produtos!$A$1:$C$2319,3,FALSE),"Não Cadastrado")))</f>
        <v/>
      </c>
      <c r="AI765" s="106"/>
      <c r="AJ765" s="106" t="str">
        <f>VLOOKUP(Tabela2[[#This Row],[SIEMA]],Siema2025,26,FALSE)</f>
        <v>Vandalismo</v>
      </c>
      <c r="AK765" s="109" t="s">
        <v>7121</v>
      </c>
      <c r="AL765" s="109"/>
      <c r="AM765" s="109"/>
      <c r="AN765" s="110" t="str">
        <f>VLOOKUP(Tabela2[[#This Row],[SIEMA]],Siema2025,51,FALSE)</f>
        <v>X</v>
      </c>
      <c r="AO765" s="110" t="str">
        <f>VLOOKUP(Tabela2[[#This Row],[SIEMA]],Siema2025,53,FALSE)</f>
        <v/>
      </c>
      <c r="AP765" s="110" t="str">
        <f>VLOOKUP(Tabela2[[#This Row],[SIEMA]],Siema2025,55,FALSE)</f>
        <v/>
      </c>
      <c r="AQ765" s="110" t="str">
        <f>VLOOKUP(Tabela2[[#This Row],[SIEMA]],Siema2025,57,FALSE)</f>
        <v/>
      </c>
      <c r="AR765" s="110" t="str">
        <f>VLOOKUP(Tabela2[[#This Row],[SIEMA]],Siema2025,59,FALSE)</f>
        <v/>
      </c>
      <c r="AS765" s="110" t="str">
        <f>VLOOKUP(Tabela2[[#This Row],[SIEMA]],Siema2025,61,FALSE)</f>
        <v/>
      </c>
      <c r="AT765" s="110" t="str">
        <f>VLOOKUP(Tabela2[[#This Row],[SIEMA]],Siema2025,63,FALSE)</f>
        <v/>
      </c>
      <c r="AU765" s="110" t="str">
        <f>VLOOKUP(Tabela2[[#This Row],[SIEMA]],Siema2025,65,FALSE)</f>
        <v>X</v>
      </c>
      <c r="AV765" s="110" t="str">
        <f>VLOOKUP(Tabela2[[#This Row],[SIEMA]],Siema2025,67,FALSE)</f>
        <v/>
      </c>
      <c r="AW765" s="110" t="str">
        <f>VLOOKUP(Tabela2[[#This Row],[SIEMA]],Siema2025,69,FALSE)</f>
        <v/>
      </c>
      <c r="AX765" s="110" t="str">
        <f>VLOOKUP(Tabela2[[#This Row],[SIEMA]],Siema2025,71,FALSE)</f>
        <v/>
      </c>
      <c r="AY765" s="110" t="str">
        <f>VLOOKUP(Tabela2[[#This Row],[SIEMA]],Siema2025,73,FALSE)</f>
        <v/>
      </c>
      <c r="AZ765" s="110" t="str">
        <f>VLOOKUP(Tabela2[[#This Row],[SIEMA]],Siema2025,75,FALSE)</f>
        <v/>
      </c>
      <c r="BA765" s="110" t="str">
        <f>VLOOKUP(Tabela2[[#This Row],[SIEMA]],Siema2025,77,FALSE)</f>
        <v/>
      </c>
      <c r="BB765" s="110" t="str">
        <f>VLOOKUP(Tabela2[[#This Row],[SIEMA]],Siema2025,79,FALSE)</f>
        <v/>
      </c>
      <c r="BC765" s="110" t="str">
        <f>IF(Tabela2[[#This Row],[Outro(s) ]] = "X", "PREENCHER","NA")</f>
        <v>NA</v>
      </c>
      <c r="BD765" s="110" t="str">
        <f>VLOOKUP(Tabela2[[#This Row],[SIEMA]],Siema2025,82,FALSE)</f>
        <v/>
      </c>
      <c r="BE765" s="110" t="str">
        <f>VLOOKUP(Tabela2[[#This Row],[SIEMA]],Siema2025,81,FALSE)</f>
        <v/>
      </c>
      <c r="BF765" s="112" t="str">
        <f>VLOOKUP(Tabela2[[#This Row],[SIEMA]],Siema2025,28,FALSE)</f>
        <v>TRANSMASUT TRANSPORTES</v>
      </c>
      <c r="BG765" s="112"/>
      <c r="BH765" s="113" t="str">
        <f>VLOOKUP(Tabela2[[#This Row],[SIEMA]],Siema2025,29,FALSE)</f>
        <v>00181221000707</v>
      </c>
      <c r="BI765" s="114" t="s">
        <v>2696</v>
      </c>
      <c r="BJ765" s="109" t="s">
        <v>7097</v>
      </c>
      <c r="BK765" s="106" t="s">
        <v>2696</v>
      </c>
      <c r="BL765" s="143">
        <v>45972</v>
      </c>
      <c r="BM765" s="110">
        <f ca="1">IF(Tabela2[[#This Row],[Data de atendimento do Ibama (considerar o primeiro documento/ação)]]="",_xlfn.DAYS(TODAY(),J765),_xlfn.DAYS(Tabela2[[#This Row],[Data de atendimento do Ibama (considerar o primeiro documento/ação)]],J765))</f>
        <v>8</v>
      </c>
      <c r="BN765" s="110" t="str">
        <f>IF(Tabela2[[#This Row],[Atendido pelo Ibama ("Não" ou "Sim")]]="Não","Preencher", IF(Tabela2[[#This Row],[Atendido pelo Ibama ("Não" ou "Sim")]]="Sim","NA",""))</f>
        <v>NA</v>
      </c>
      <c r="BO765" s="116" t="s">
        <v>7098</v>
      </c>
      <c r="BP765" s="110" t="str">
        <f>IF(Tabela2[[#This Row],[Forma de atendimento (primeiro documento/ação)]]= "Outros (especificar)", "PREENCHER","NA")</f>
        <v>NA</v>
      </c>
      <c r="BQ765" s="108" t="s">
        <v>123</v>
      </c>
      <c r="BR765" s="110" t="str">
        <f>IF(Tabela2[[#This Row],[Equipe do Ibama foi a campo? Houve sobrevoo do Poseidon?]] = "Sim", "PREENCHER","NA")</f>
        <v>NA</v>
      </c>
      <c r="BS765" s="110" t="str">
        <f>IF(Tabela2[[#This Row],[Se sim, foi emitida Ordem de Emergência? (informações vinculada à coluna CK)]] = "Sim", "PREENCHER","NA")</f>
        <v>NA</v>
      </c>
      <c r="BT765" s="110" t="s">
        <v>7099</v>
      </c>
      <c r="BU765" s="110" t="s">
        <v>123</v>
      </c>
      <c r="BV765" s="110" t="str">
        <f>IF(Tabela2[[#This Row],[Houve avaliação das informações pós-acidente solicitadas/enviadas?]] = "Sim", "PREENCHER","NA")</f>
        <v>NA</v>
      </c>
      <c r="BW765" s="110" t="s">
        <v>2696</v>
      </c>
      <c r="BX765" s="108" t="s">
        <v>7727</v>
      </c>
      <c r="BY765" s="143">
        <v>45972</v>
      </c>
      <c r="BZ765" s="106">
        <f>IF(Tabela2[[#This Row],[Data do documento de encerramento]]="NA","NA",IF(Tabela2[[#This Row],[Data do documento de encerramento]]="","Pendente de conclusão/ encerramento",_xlfn.DAYS(Tabela2[[#This Row],[Data do documento de encerramento]],J765)))</f>
        <v>8</v>
      </c>
      <c r="CA765" s="109" t="s">
        <v>9980</v>
      </c>
      <c r="CB765" s="109"/>
      <c r="CC765" s="109"/>
      <c r="CD765" s="109"/>
      <c r="CE765" s="109"/>
      <c r="CF765" s="109"/>
    </row>
    <row r="766" spans="1:84" ht="60.75" hidden="1">
      <c r="A766" s="172">
        <v>202511643216</v>
      </c>
      <c r="B766" s="173" t="s">
        <v>9981</v>
      </c>
      <c r="C766" s="110" t="str">
        <f>VLOOKUP(Tabela2[[#This Row],[SIEMA]],Siema2025,4,FALSE)</f>
        <v xml:space="preserve"> BA</v>
      </c>
      <c r="D766" s="108" t="str">
        <f>VLOOKUP(Tabela2[[#This Row],[SIEMA]],Siema2025,3,FALSE)</f>
        <v xml:space="preserve">Esplanada </v>
      </c>
      <c r="E766" s="108" t="str">
        <f>VLOOKUP(Tabela2[[#This Row],[SIEMA]],Siema2025,20,FALSE)</f>
        <v>Sonda SPT-19 atuando junto ao poço 1-RBU-2-BA, Campo de Rio do Bu, Bacia do Recôncavo baiano</v>
      </c>
      <c r="F766" s="108" t="s">
        <v>9982</v>
      </c>
      <c r="G766" s="108" t="s">
        <v>9983</v>
      </c>
      <c r="H766" s="108" t="s">
        <v>9984</v>
      </c>
      <c r="I766" s="106" t="str">
        <f>VLOOKUP(Tabela2[[#This Row],[SIEMA]],Siema2025,19,FALSE)</f>
        <v/>
      </c>
      <c r="J766" s="107">
        <f>VLOOKUP(Tabela2[[#This Row],[SIEMA]],Siema2025,2,FALSE)</f>
        <v>45965</v>
      </c>
      <c r="K766" s="107" t="str">
        <f>VLOOKUP(Tabela2[[#This Row],[SIEMA]],Siema2025,16,FALSE)</f>
        <v>Terça</v>
      </c>
      <c r="L766" s="108" t="str">
        <f>IF(Tabela2[[#This Row],[Data]]="","Sem Informação",VLOOKUP(MONTH(Tabela2[[#This Row],[Data]]),'[1]Validação de dados'!$I$1:$J$13,2,0))</f>
        <v>Novembro</v>
      </c>
      <c r="M766" s="106">
        <f>YEAR(Tabela2[[#This Row],[Data]])</f>
        <v>2025</v>
      </c>
      <c r="N766" s="107" t="str">
        <f>VLOOKUP(Tabela2[[#This Row],[SIEMA]],Siema2025,17,FALSE)</f>
        <v>Madrugada</v>
      </c>
      <c r="O766" s="107" t="str">
        <f>VLOOKUP(Tabela2[[#This Row],[SIEMA]],Siema2025,5,FALSE)</f>
        <v>Outro(s)</v>
      </c>
      <c r="P766" s="106" t="str">
        <f>VLOOKUP(Tabela2[[#This Row],[SIEMA]],Siema2025,21,FALSE)</f>
        <v>Poço terrestre</v>
      </c>
      <c r="Q766" s="106" t="str">
        <f>VLOOKUP(Tabela2[[#This Row],[SIEMA]],Siema2025,7,FALSE)</f>
        <v/>
      </c>
      <c r="R766" s="106" t="str">
        <f>VLOOKUP(Tabela2[[#This Row],[SIEMA]],Siema2025,10,FALSE)</f>
        <v/>
      </c>
      <c r="S766" s="109" t="s">
        <v>9985</v>
      </c>
      <c r="T766" s="106" t="s">
        <v>9986</v>
      </c>
      <c r="U766" s="106" t="s">
        <v>117</v>
      </c>
      <c r="V766" s="106" t="str">
        <f>IF(Q766="","",IF(ISNUMBER(Q766)=FALSE,"Não se aplica",IFERROR(VLOOKUP(Q766,Produtos!$A$1:$C$2319,3,FALSE),"Não Cadastrado")))</f>
        <v/>
      </c>
      <c r="W766" s="106" t="str">
        <f>VLOOKUP(Tabela2[[#This Row],[SIEMA]],Siema2025,10,FALSE)</f>
        <v/>
      </c>
      <c r="X766" s="115" t="str">
        <f>IF(Tabela2[[#This Row],[Origem do acidente]] = "Plataforma", "PREENCHER","NA")</f>
        <v>NA</v>
      </c>
      <c r="Y766" s="111" t="str">
        <f>IF(W766="","", IF(W766="NC","", IF(W766="NE","", IF(W766="NA","",IFERROR(VLOOKUP(W766,Produtos!$A$1:$C$2319,2,FALSE),"Não Cadastrado")))))</f>
        <v/>
      </c>
      <c r="Z766" s="106" t="str">
        <f>VLOOKUP(Tabela2[[#This Row],[SIEMA]],Siema2025,11,FALSE)</f>
        <v xml:space="preserve"> </v>
      </c>
      <c r="AA766" s="106" t="str">
        <f>VLOOKUP(Tabela2[[#This Row],[SIEMA]],Siema2025,12,FALSE)</f>
        <v xml:space="preserve"> </v>
      </c>
      <c r="AB766" s="106" t="str">
        <f>IF(W766="","",IF(ISNUMBER(W766)=FALSE,"Não se aplica",IFERROR(VLOOKUP(W766,Produtos!$A$1:$C$2319,3,FALSE),"Não Cadastrado")))</f>
        <v/>
      </c>
      <c r="AC766" s="106"/>
      <c r="AD766" s="110" t="str">
        <f>IF(Tabela2[[#This Row],[Origem do acidente]] = "Plataforma", "PREENCHER","NA")</f>
        <v>NA</v>
      </c>
      <c r="AE766" s="109" t="str">
        <f>IF(AC766="","", IF(AC766="NC","", IF(AC766="NE","", IF(AC766="NA","",IFERROR(VLOOKUP(AC766,Produtos!$A$1:$C$2319,2,FALSE),"Não Cadastrado")))))</f>
        <v/>
      </c>
      <c r="AF766" s="106"/>
      <c r="AG766" s="106"/>
      <c r="AH766" s="106" t="str">
        <f>IF(AC766="","",IF(ISNUMBER(AC766)=FALSE,"Não se aplica",IFERROR(VLOOKUP(AC766,Produtos!$A$1:$C$2319,3,FALSE),"Não Cadastrado")))</f>
        <v/>
      </c>
      <c r="AI766" s="106"/>
      <c r="AJ766" s="106" t="str">
        <f>VLOOKUP(Tabela2[[#This Row],[SIEMA]],Siema2025,26,FALSE)</f>
        <v>Em análise. Provável alinhamento inadequado de linhas e válvulas da unidade de
fraturamento da empresa contratada, para limpeza das linhas e bombas.</v>
      </c>
      <c r="AK766" s="109" t="s">
        <v>7219</v>
      </c>
      <c r="AL766" s="109"/>
      <c r="AM766" s="109"/>
      <c r="AN766" s="110" t="str">
        <f>VLOOKUP(Tabela2[[#This Row],[SIEMA]],Siema2025,51,FALSE)</f>
        <v/>
      </c>
      <c r="AO766" s="110" t="str">
        <f>VLOOKUP(Tabela2[[#This Row],[SIEMA]],Siema2025,53,FALSE)</f>
        <v/>
      </c>
      <c r="AP766" s="110" t="str">
        <f>VLOOKUP(Tabela2[[#This Row],[SIEMA]],Siema2025,55,FALSE)</f>
        <v/>
      </c>
      <c r="AQ766" s="110" t="str">
        <f>VLOOKUP(Tabela2[[#This Row],[SIEMA]],Siema2025,57,FALSE)</f>
        <v/>
      </c>
      <c r="AR766" s="110" t="str">
        <f>VLOOKUP(Tabela2[[#This Row],[SIEMA]],Siema2025,59,FALSE)</f>
        <v/>
      </c>
      <c r="AS766" s="110" t="str">
        <f>VLOOKUP(Tabela2[[#This Row],[SIEMA]],Siema2025,61,FALSE)</f>
        <v/>
      </c>
      <c r="AT766" s="110" t="str">
        <f>VLOOKUP(Tabela2[[#This Row],[SIEMA]],Siema2025,63,FALSE)</f>
        <v/>
      </c>
      <c r="AU766" s="110" t="str">
        <f>VLOOKUP(Tabela2[[#This Row],[SIEMA]],Siema2025,65,FALSE)</f>
        <v>X</v>
      </c>
      <c r="AV766" s="110" t="str">
        <f>VLOOKUP(Tabela2[[#This Row],[SIEMA]],Siema2025,67,FALSE)</f>
        <v/>
      </c>
      <c r="AW766" s="110" t="str">
        <f>VLOOKUP(Tabela2[[#This Row],[SIEMA]],Siema2025,69,FALSE)</f>
        <v/>
      </c>
      <c r="AX766" s="110" t="str">
        <f>VLOOKUP(Tabela2[[#This Row],[SIEMA]],Siema2025,71,FALSE)</f>
        <v/>
      </c>
      <c r="AY766" s="110" t="str">
        <f>VLOOKUP(Tabela2[[#This Row],[SIEMA]],Siema2025,73,FALSE)</f>
        <v/>
      </c>
      <c r="AZ766" s="110" t="str">
        <f>VLOOKUP(Tabela2[[#This Row],[SIEMA]],Siema2025,75,FALSE)</f>
        <v/>
      </c>
      <c r="BA766" s="110" t="str">
        <f>VLOOKUP(Tabela2[[#This Row],[SIEMA]],Siema2025,77,FALSE)</f>
        <v/>
      </c>
      <c r="BB766" s="110" t="str">
        <f>VLOOKUP(Tabela2[[#This Row],[SIEMA]],Siema2025,79,FALSE)</f>
        <v/>
      </c>
      <c r="BC766" s="110" t="str">
        <f>IF(Tabela2[[#This Row],[Outro(s) ]] = "X", "PREENCHER","NA")</f>
        <v>NA</v>
      </c>
      <c r="BD766" s="110" t="str">
        <f>VLOOKUP(Tabela2[[#This Row],[SIEMA]],Siema2025,82,FALSE)</f>
        <v/>
      </c>
      <c r="BE766" s="110" t="str">
        <f>VLOOKUP(Tabela2[[#This Row],[SIEMA]],Siema2025,81,FALSE)</f>
        <v/>
      </c>
      <c r="BF766" s="112" t="str">
        <f>VLOOKUP(Tabela2[[#This Row],[SIEMA]],Siema2025,28,FALSE)</f>
        <v>PETRÓLEO BRASILEIRO S.A. - PETROBRAS</v>
      </c>
      <c r="BG766" s="112"/>
      <c r="BH766" s="113" t="str">
        <f>VLOOKUP(Tabela2[[#This Row],[SIEMA]],Siema2025,29,FALSE)</f>
        <v/>
      </c>
      <c r="BI766" s="114" t="str">
        <f>VLOOKUP(Tabela2[[#This Row],[SIEMA]],Siema2025,107,FALSE)</f>
        <v>Não</v>
      </c>
      <c r="BJ766" s="109" t="s">
        <v>7111</v>
      </c>
      <c r="BK766" s="106" t="s">
        <v>2696</v>
      </c>
      <c r="BL766" s="143">
        <v>45975</v>
      </c>
      <c r="BM766" s="110">
        <f ca="1">IF(Tabela2[[#This Row],[Data de atendimento do Ibama (considerar o primeiro documento/ação)]]="",_xlfn.DAYS(TODAY(),J766),_xlfn.DAYS(Tabela2[[#This Row],[Data de atendimento do Ibama (considerar o primeiro documento/ação)]],J766))</f>
        <v>10</v>
      </c>
      <c r="BN766" s="110" t="str">
        <f>IF(Tabela2[[#This Row],[Atendido pelo Ibama ("Não" ou "Sim")]]="Não","Preencher", IF(Tabela2[[#This Row],[Atendido pelo Ibama ("Não" ou "Sim")]]="Sim","NA",""))</f>
        <v>NA</v>
      </c>
      <c r="BO766" s="116" t="s">
        <v>7139</v>
      </c>
      <c r="BP766" s="110" t="str">
        <f>IF(Tabela2[[#This Row],[Forma de atendimento (primeiro documento/ação)]]= "Outros (especificar)", "PREENCHER","NA")</f>
        <v>NA</v>
      </c>
      <c r="BQ766" s="108" t="s">
        <v>123</v>
      </c>
      <c r="BR766" s="110" t="str">
        <f>IF(Tabela2[[#This Row],[Equipe do Ibama foi a campo? Houve sobrevoo do Poseidon?]] = "Sim", "PREENCHER","NA")</f>
        <v>NA</v>
      </c>
      <c r="BS766" s="110" t="s">
        <v>123</v>
      </c>
      <c r="BT766" s="110" t="s">
        <v>7112</v>
      </c>
      <c r="BU766" s="110" t="str">
        <f>IF(Tabela2[[#This Row],[Houve envio de Informações Pós-acidente (preencher "não se aplica" quando de competência estadual/municipal)]] = "Sim", "PREENCHER","NA")</f>
        <v>NA</v>
      </c>
      <c r="BV766" s="110" t="s">
        <v>2696</v>
      </c>
      <c r="BW766" s="110" t="s">
        <v>123</v>
      </c>
      <c r="BX766" s="108"/>
      <c r="BY766" s="108"/>
      <c r="BZ766" s="106" t="str">
        <f>IF(Tabela2[[#This Row],[Data do documento de encerramento]]="NA","NA",IF(Tabela2[[#This Row],[Data do documento de encerramento]]="","Pendente de conclusão/ encerramento",_xlfn.DAYS(Tabela2[[#This Row],[Data do documento de encerramento]],J766)))</f>
        <v>Pendente de conclusão/ encerramento</v>
      </c>
      <c r="CA766" s="109"/>
      <c r="CB766" s="109"/>
      <c r="CC766" s="117"/>
      <c r="CD766" s="109"/>
      <c r="CE766" s="109"/>
      <c r="CF766" s="109"/>
    </row>
    <row r="767" spans="1:84" ht="15" hidden="1" customHeight="1">
      <c r="A767" s="172">
        <v>202511732449</v>
      </c>
      <c r="B767" s="120" t="s">
        <v>6782</v>
      </c>
      <c r="C767" s="110" t="str">
        <f>VLOOKUP(Tabela2[[#This Row],[SIEMA]],Siema2025,4,FALSE)</f>
        <v xml:space="preserve"> SE</v>
      </c>
      <c r="D767" s="108" t="str">
        <f>VLOOKUP(Tabela2[[#This Row],[SIEMA]],Siema2025,3,FALSE)</f>
        <v xml:space="preserve">Japaratuba </v>
      </c>
      <c r="E767" s="108" t="str">
        <f>VLOOKUP(Tabela2[[#This Row],[SIEMA]],Siema2025,20,FALSE)</f>
        <v>Linha de produção do 7-CP-1667D-SE, Japaratuba-SE</v>
      </c>
      <c r="F767" s="108" t="s">
        <v>9987</v>
      </c>
      <c r="G767" s="108" t="s">
        <v>9988</v>
      </c>
      <c r="H767" s="108" t="s">
        <v>9989</v>
      </c>
      <c r="I767" s="106" t="str">
        <f>VLOOKUP(Tabela2[[#This Row],[SIEMA]],Siema2025,19,FALSE)</f>
        <v/>
      </c>
      <c r="J767" s="107">
        <f>VLOOKUP(Tabela2[[#This Row],[SIEMA]],Siema2025,2,FALSE)</f>
        <v>45966</v>
      </c>
      <c r="K767" s="107" t="str">
        <f>VLOOKUP(Tabela2[[#This Row],[SIEMA]],Siema2025,16,FALSE)</f>
        <v>Quarta</v>
      </c>
      <c r="L767" s="108" t="str">
        <f>IF(Tabela2[[#This Row],[Data]]="","Sem Informação",VLOOKUP(MONTH(Tabela2[[#This Row],[Data]]),'[1]Validação de dados'!$I$1:$J$13,2,0))</f>
        <v>Novembro</v>
      </c>
      <c r="M767" s="106">
        <f>YEAR(Tabela2[[#This Row],[Data]])</f>
        <v>2025</v>
      </c>
      <c r="N767" s="107" t="str">
        <f>VLOOKUP(Tabela2[[#This Row],[SIEMA]],Siema2025,17,FALSE)</f>
        <v>Matutino</v>
      </c>
      <c r="O767" s="107" t="s">
        <v>145</v>
      </c>
      <c r="P767" s="106" t="str">
        <f>VLOOKUP(Tabela2[[#This Row],[SIEMA]],Siema2025,21,FALSE)</f>
        <v>Tipo de incidente
Descarga significante de óleo
Perda de contenção primária significante de óleo</v>
      </c>
      <c r="Q767" s="106">
        <v>1267</v>
      </c>
      <c r="R767" s="106"/>
      <c r="S767" s="109" t="str">
        <f>IF(Q767="","", IF(Q767="NC","", IF(Q767="NE","", IF(Q767="NA","",IFERROR(VLOOKUP(Q767,[1]Produtos!$A$1:$C$2319,2,FALSE),"Não Cadastrado")))))</f>
        <v>PETRÓLEO CRU</v>
      </c>
      <c r="T767" s="106" t="s">
        <v>6773</v>
      </c>
      <c r="U767" s="106" t="str">
        <f>VLOOKUP(Tabela2[[#This Row],[SIEMA]],Siema2025,12,FALSE)</f>
        <v>M3</v>
      </c>
      <c r="V767" s="106">
        <f>IF(Q767="","",IF(ISNUMBER(Q767)=FALSE,"Não se aplica",IFERROR(VLOOKUP(Q767,Produtos!$A$1:$C$2319,3,FALSE),"Não Cadastrado")))</f>
        <v>3</v>
      </c>
      <c r="W767" s="106" t="str">
        <f>VLOOKUP(Tabela2[[#This Row],[SIEMA]],Siema2025,10,FALSE)</f>
        <v>Agua</v>
      </c>
      <c r="X767" s="115" t="str">
        <f>IF(Tabela2[[#This Row],[Origem do acidente]] = "Plataforma", "PREENCHER","NA")</f>
        <v>NA</v>
      </c>
      <c r="Y767" s="111" t="str">
        <f>IF(W767="","", IF(W767="NC","", IF(W767="NE","", IF(W767="NA","",IFERROR(VLOOKUP(W767,Produtos!$A$1:$C$2319,2,FALSE),"Não Cadastrado")))))</f>
        <v>Não Cadastrado</v>
      </c>
      <c r="Z767" s="106" t="str">
        <f>VLOOKUP(Tabela2[[#This Row],[SIEMA]],Siema2025,11,FALSE)</f>
        <v>2.779</v>
      </c>
      <c r="AA767" s="106" t="str">
        <f>VLOOKUP(Tabela2[[#This Row],[SIEMA]],Siema2025,12,FALSE)</f>
        <v>M3</v>
      </c>
      <c r="AB767" s="106" t="str">
        <f>IF(W767="","",IF(ISNUMBER(W767)=FALSE,"Não se aplica",IFERROR(VLOOKUP(W767,Produtos!$A$1:$C$2319,3,FALSE),"Não Cadastrado")))</f>
        <v>Não se aplica</v>
      </c>
      <c r="AC767" s="106"/>
      <c r="AD767" s="110" t="str">
        <f>IF(Tabela2[[#This Row],[Origem do acidente]] = "Plataforma", "PREENCHER","NA")</f>
        <v>NA</v>
      </c>
      <c r="AE767" s="109" t="str">
        <f>IF(AC767="","", IF(AC767="NC","", IF(AC767="NE","", IF(AC767="NA","",IFERROR(VLOOKUP(AC767,Produtos!$A$1:$C$2319,2,FALSE),"Não Cadastrado")))))</f>
        <v/>
      </c>
      <c r="AF767" s="106"/>
      <c r="AG767" s="106"/>
      <c r="AH767" s="106" t="str">
        <f>IF(AC767="","",IF(ISNUMBER(AC767)=FALSE,"Não se aplica",IFERROR(VLOOKUP(AC767,Produtos!$A$1:$C$2319,3,FALSE),"Não Cadastrado")))</f>
        <v/>
      </c>
      <c r="AI767" s="106"/>
      <c r="AJ767" s="106" t="str">
        <f>VLOOKUP(Tabela2[[#This Row],[SIEMA]],Siema2025,26,FALSE)</f>
        <v>Falha em linha de fibra.</v>
      </c>
      <c r="AK767" s="109" t="s">
        <v>7110</v>
      </c>
      <c r="AL767" s="109"/>
      <c r="AM767" s="109"/>
      <c r="AN767" s="110" t="str">
        <f>VLOOKUP(Tabela2[[#This Row],[SIEMA]],Siema2025,51,FALSE)</f>
        <v/>
      </c>
      <c r="AO767" s="110" t="str">
        <f>VLOOKUP(Tabela2[[#This Row],[SIEMA]],Siema2025,53,FALSE)</f>
        <v/>
      </c>
      <c r="AP767" s="110" t="str">
        <f>VLOOKUP(Tabela2[[#This Row],[SIEMA]],Siema2025,55,FALSE)</f>
        <v/>
      </c>
      <c r="AQ767" s="110" t="str">
        <f>VLOOKUP(Tabela2[[#This Row],[SIEMA]],Siema2025,57,FALSE)</f>
        <v/>
      </c>
      <c r="AR767" s="110" t="str">
        <f>VLOOKUP(Tabela2[[#This Row],[SIEMA]],Siema2025,59,FALSE)</f>
        <v/>
      </c>
      <c r="AS767" s="110" t="str">
        <f>VLOOKUP(Tabela2[[#This Row],[SIEMA]],Siema2025,61,FALSE)</f>
        <v/>
      </c>
      <c r="AT767" s="110" t="str">
        <f>VLOOKUP(Tabela2[[#This Row],[SIEMA]],Siema2025,63,FALSE)</f>
        <v/>
      </c>
      <c r="AU767" s="110" t="str">
        <f>VLOOKUP(Tabela2[[#This Row],[SIEMA]],Siema2025,65,FALSE)</f>
        <v>X</v>
      </c>
      <c r="AV767" s="110" t="str">
        <f>VLOOKUP(Tabela2[[#This Row],[SIEMA]],Siema2025,67,FALSE)</f>
        <v/>
      </c>
      <c r="AW767" s="110" t="str">
        <f>VLOOKUP(Tabela2[[#This Row],[SIEMA]],Siema2025,69,FALSE)</f>
        <v/>
      </c>
      <c r="AX767" s="110" t="str">
        <f>VLOOKUP(Tabela2[[#This Row],[SIEMA]],Siema2025,71,FALSE)</f>
        <v/>
      </c>
      <c r="AY767" s="110" t="str">
        <f>VLOOKUP(Tabela2[[#This Row],[SIEMA]],Siema2025,73,FALSE)</f>
        <v/>
      </c>
      <c r="AZ767" s="110" t="str">
        <f>VLOOKUP(Tabela2[[#This Row],[SIEMA]],Siema2025,75,FALSE)</f>
        <v/>
      </c>
      <c r="BA767" s="110" t="str">
        <f>VLOOKUP(Tabela2[[#This Row],[SIEMA]],Siema2025,77,FALSE)</f>
        <v/>
      </c>
      <c r="BB767" s="110" t="str">
        <f>VLOOKUP(Tabela2[[#This Row],[SIEMA]],Siema2025,79,FALSE)</f>
        <v/>
      </c>
      <c r="BC767" s="110" t="str">
        <f>IF(Tabela2[[#This Row],[Outro(s) ]] = "X", "PREENCHER","NA")</f>
        <v>NA</v>
      </c>
      <c r="BD767" s="110" t="str">
        <f>VLOOKUP(Tabela2[[#This Row],[SIEMA]],Siema2025,82,FALSE)</f>
        <v/>
      </c>
      <c r="BE767" s="110" t="str">
        <f>VLOOKUP(Tabela2[[#This Row],[SIEMA]],Siema2025,81,FALSE)</f>
        <v/>
      </c>
      <c r="BF767" s="112" t="str">
        <f>VLOOKUP(Tabela2[[#This Row],[SIEMA]],Siema2025,28,FALSE)</f>
        <v>CARMO ENERGY S.A.</v>
      </c>
      <c r="BG767" s="112"/>
      <c r="BH767" s="113" t="str">
        <f>VLOOKUP(Tabela2[[#This Row],[SIEMA]],Siema2025,29,FALSE)</f>
        <v>41955491000101</v>
      </c>
      <c r="BI767" s="114" t="str">
        <f>VLOOKUP(Tabela2[[#This Row],[SIEMA]],Siema2025,107,FALSE)</f>
        <v>Não</v>
      </c>
      <c r="BJ767" s="109" t="s">
        <v>7111</v>
      </c>
      <c r="BK767" s="106" t="s">
        <v>2696</v>
      </c>
      <c r="BL767" s="1">
        <v>46015</v>
      </c>
      <c r="BM767" s="110">
        <f ca="1">IF(Tabela2[[#This Row],[Data de atendimento do Ibama (considerar o primeiro documento/ação)]]="",_xlfn.DAYS(TODAY(),J767),_xlfn.DAYS(Tabela2[[#This Row],[Data de atendimento do Ibama (considerar o primeiro documento/ação)]],J767))</f>
        <v>49</v>
      </c>
      <c r="BN767" s="110" t="str">
        <f>IF(Tabela2[[#This Row],[Atendido pelo Ibama ("Não" ou "Sim")]]="Não","Preencher", IF(Tabela2[[#This Row],[Atendido pelo Ibama ("Não" ou "Sim")]]="Sim","NA",""))</f>
        <v>NA</v>
      </c>
      <c r="BO767" s="116" t="s">
        <v>7098</v>
      </c>
      <c r="BP767" s="110" t="str">
        <f>IF(Tabela2[[#This Row],[Forma de atendimento (primeiro documento/ação)]]= "Outros (especificar)", "PREENCHER","NA")</f>
        <v>NA</v>
      </c>
      <c r="BQ767" s="108" t="s">
        <v>123</v>
      </c>
      <c r="BR767" s="110" t="str">
        <f>IF(Tabela2[[#This Row],[Equipe do Ibama foi a campo? Houve sobrevoo do Poseidon?]] = "Sim", "PREENCHER","NA")</f>
        <v>NA</v>
      </c>
      <c r="BS767" s="110" t="s">
        <v>123</v>
      </c>
      <c r="BT767" s="110" t="s">
        <v>7112</v>
      </c>
      <c r="BU767" s="110" t="s">
        <v>123</v>
      </c>
      <c r="BV767" s="110" t="s">
        <v>2696</v>
      </c>
      <c r="BW767" s="110" t="s">
        <v>123</v>
      </c>
      <c r="BX767" s="108"/>
      <c r="BY767" s="143"/>
      <c r="BZ767" s="106" t="str">
        <f>IF(Tabela2[[#This Row],[Data do documento de encerramento]]="NA","NA",IF(Tabela2[[#This Row],[Data do documento de encerramento]]="","Pendente de conclusão/ encerramento",_xlfn.DAYS(Tabela2[[#This Row],[Data do documento de encerramento]],J767)))</f>
        <v>Pendente de conclusão/ encerramento</v>
      </c>
      <c r="CA767" s="109"/>
      <c r="CB767" s="109"/>
      <c r="CC767" s="109"/>
      <c r="CD767" s="109"/>
      <c r="CE767" s="109"/>
      <c r="CF767" s="109"/>
    </row>
    <row r="768" spans="1:84" hidden="1">
      <c r="A768" s="172">
        <v>2025111332425</v>
      </c>
      <c r="B768" s="173" t="s">
        <v>6788</v>
      </c>
      <c r="C768" s="110" t="str">
        <f>VLOOKUP(Tabela2[[#This Row],[SIEMA]],Siema2025,4,FALSE)</f>
        <v xml:space="preserve"> SE</v>
      </c>
      <c r="D768" s="108" t="str">
        <f>VLOOKUP(Tabela2[[#This Row],[SIEMA]],Siema2025,3,FALSE)</f>
        <v xml:space="preserve">Divina Pastora </v>
      </c>
      <c r="E768" s="108" t="str">
        <f>VLOOKUP(Tabela2[[#This Row],[SIEMA]],Siema2025,20,FALSE)</f>
        <v>Linha de produção do 7-RO-627-SE, Divina Pastora-SE. Instalação: RIACHUELO</v>
      </c>
      <c r="F768" s="108" t="s">
        <v>9990</v>
      </c>
      <c r="G768" s="108"/>
      <c r="H768" s="108"/>
      <c r="I768" s="106" t="str">
        <f>VLOOKUP(Tabela2[[#This Row],[SIEMA]],Siema2025,19,FALSE)</f>
        <v/>
      </c>
      <c r="J768" s="107">
        <f>VLOOKUP(Tabela2[[#This Row],[SIEMA]],Siema2025,2,FALSE)</f>
        <v>45966</v>
      </c>
      <c r="K768" s="107" t="str">
        <f>VLOOKUP(Tabela2[[#This Row],[SIEMA]],Siema2025,16,FALSE)</f>
        <v>Quarta</v>
      </c>
      <c r="L768" s="108" t="str">
        <f>IF(Tabela2[[#This Row],[Data]]="","Sem Informação",VLOOKUP(MONTH(Tabela2[[#This Row],[Data]]),'[1]Validação de dados'!$I$1:$J$13,2,0))</f>
        <v>Novembro</v>
      </c>
      <c r="M768" s="106">
        <f>YEAR(Tabela2[[#This Row],[Data]])</f>
        <v>2025</v>
      </c>
      <c r="N768" s="107" t="str">
        <f>VLOOKUP(Tabela2[[#This Row],[SIEMA]],Siema2025,17,FALSE)</f>
        <v>Matutino</v>
      </c>
      <c r="O768" s="107" t="s">
        <v>145</v>
      </c>
      <c r="P768" s="106" t="str">
        <f>VLOOKUP(Tabela2[[#This Row],[SIEMA]],Siema2025,21,FALSE)</f>
        <v>Poço terrestre 
Instalação: RIACHUELO
Descarga significante de óleo
Perda de contenção primária significante de óleo</v>
      </c>
      <c r="Q768" s="106" t="str">
        <f>VLOOKUP(Tabela2[[#This Row],[SIEMA]],Siema2025,7,FALSE)</f>
        <v/>
      </c>
      <c r="R768" s="106" t="str">
        <f>VLOOKUP(Tabela2[[#This Row],[SIEMA]],Siema2025,10,FALSE)</f>
        <v>Mistura oleosa</v>
      </c>
      <c r="S768" s="109" t="s">
        <v>9991</v>
      </c>
      <c r="T768" s="106" t="str">
        <f>VLOOKUP(Tabela2[[#This Row],[SIEMA]],Siema2025,11,FALSE)</f>
        <v>1.11</v>
      </c>
      <c r="U768" s="106" t="str">
        <f>VLOOKUP(Tabela2[[#This Row],[SIEMA]],Siema2025,12,FALSE)</f>
        <v>M3</v>
      </c>
      <c r="V768" s="106" t="str">
        <f>IF(Q768="","",IF(ISNUMBER(Q768)=FALSE,"Não se aplica",IFERROR(VLOOKUP(Q768,Produtos!$A$1:$C$2319,3,FALSE),"Não Cadastrado")))</f>
        <v/>
      </c>
      <c r="W768" s="106" t="str">
        <f>VLOOKUP(Tabela2[[#This Row],[SIEMA]],Siema2025,10,FALSE)</f>
        <v>Mistura oleosa</v>
      </c>
      <c r="X768" s="115" t="str">
        <f>IF(Tabela2[[#This Row],[Origem do acidente]] = "Plataforma", "PREENCHER","NA")</f>
        <v>NA</v>
      </c>
      <c r="Y768" s="111" t="str">
        <f>IF(W768="","", IF(W768="NC","", IF(W768="NE","", IF(W768="NA","",IFERROR(VLOOKUP(W768,Produtos!$A$1:$C$2319,2,FALSE),"Não Cadastrado")))))</f>
        <v>Não Cadastrado</v>
      </c>
      <c r="Z768" s="106" t="str">
        <f>VLOOKUP(Tabela2[[#This Row],[SIEMA]],Siema2025,11,FALSE)</f>
        <v>1.11</v>
      </c>
      <c r="AA768" s="106" t="str">
        <f>VLOOKUP(Tabela2[[#This Row],[SIEMA]],Siema2025,12,FALSE)</f>
        <v>M3</v>
      </c>
      <c r="AB768" s="106" t="str">
        <f>IF(W768="","",IF(ISNUMBER(W768)=FALSE,"Não se aplica",IFERROR(VLOOKUP(W768,Produtos!$A$1:$C$2319,3,FALSE),"Não Cadastrado")))</f>
        <v>Não se aplica</v>
      </c>
      <c r="AC768" s="106"/>
      <c r="AD768" s="110" t="str">
        <f>IF(Tabela2[[#This Row],[Origem do acidente]] = "Plataforma", "PREENCHER","NA")</f>
        <v>NA</v>
      </c>
      <c r="AE768" s="109" t="str">
        <f>IF(AC768="","", IF(AC768="NC","", IF(AC768="NE","", IF(AC768="NA","",IFERROR(VLOOKUP(AC768,Produtos!$A$1:$C$2319,2,FALSE),"Não Cadastrado")))))</f>
        <v/>
      </c>
      <c r="AF768" s="106"/>
      <c r="AG768" s="106"/>
      <c r="AH768" s="106" t="str">
        <f>IF(AC768="","",IF(ISNUMBER(AC768)=FALSE,"Não se aplica",IFERROR(VLOOKUP(AC768,Produtos!$A$1:$C$2319,3,FALSE),"Não Cadastrado")))</f>
        <v/>
      </c>
      <c r="AI768" s="106"/>
      <c r="AJ768" s="106" t="str">
        <f>VLOOKUP(Tabela2[[#This Row],[SIEMA]],Siema2025,26,FALSE)</f>
        <v>Corrosão</v>
      </c>
      <c r="AK768" s="109"/>
      <c r="AL768" s="109"/>
      <c r="AM768" s="109"/>
      <c r="AN768" s="110" t="str">
        <f>VLOOKUP(Tabela2[[#This Row],[SIEMA]],Siema2025,51,FALSE)</f>
        <v/>
      </c>
      <c r="AO768" s="110" t="str">
        <f>VLOOKUP(Tabela2[[#This Row],[SIEMA]],Siema2025,53,FALSE)</f>
        <v/>
      </c>
      <c r="AP768" s="110" t="str">
        <f>VLOOKUP(Tabela2[[#This Row],[SIEMA]],Siema2025,55,FALSE)</f>
        <v/>
      </c>
      <c r="AQ768" s="110" t="str">
        <f>VLOOKUP(Tabela2[[#This Row],[SIEMA]],Siema2025,57,FALSE)</f>
        <v/>
      </c>
      <c r="AR768" s="110" t="str">
        <f>VLOOKUP(Tabela2[[#This Row],[SIEMA]],Siema2025,59,FALSE)</f>
        <v/>
      </c>
      <c r="AS768" s="110" t="str">
        <f>VLOOKUP(Tabela2[[#This Row],[SIEMA]],Siema2025,61,FALSE)</f>
        <v/>
      </c>
      <c r="AT768" s="110" t="str">
        <f>VLOOKUP(Tabela2[[#This Row],[SIEMA]],Siema2025,63,FALSE)</f>
        <v/>
      </c>
      <c r="AU768" s="110" t="str">
        <f>VLOOKUP(Tabela2[[#This Row],[SIEMA]],Siema2025,65,FALSE)</f>
        <v>X</v>
      </c>
      <c r="AV768" s="110" t="str">
        <f>VLOOKUP(Tabela2[[#This Row],[SIEMA]],Siema2025,67,FALSE)</f>
        <v/>
      </c>
      <c r="AW768" s="110" t="str">
        <f>VLOOKUP(Tabela2[[#This Row],[SIEMA]],Siema2025,69,FALSE)</f>
        <v/>
      </c>
      <c r="AX768" s="110" t="str">
        <f>VLOOKUP(Tabela2[[#This Row],[SIEMA]],Siema2025,71,FALSE)</f>
        <v/>
      </c>
      <c r="AY768" s="110" t="str">
        <f>VLOOKUP(Tabela2[[#This Row],[SIEMA]],Siema2025,73,FALSE)</f>
        <v/>
      </c>
      <c r="AZ768" s="110" t="str">
        <f>VLOOKUP(Tabela2[[#This Row],[SIEMA]],Siema2025,75,FALSE)</f>
        <v/>
      </c>
      <c r="BA768" s="110" t="str">
        <f>VLOOKUP(Tabela2[[#This Row],[SIEMA]],Siema2025,77,FALSE)</f>
        <v/>
      </c>
      <c r="BB768" s="110" t="str">
        <f>VLOOKUP(Tabela2[[#This Row],[SIEMA]],Siema2025,79,FALSE)</f>
        <v/>
      </c>
      <c r="BC768" s="110" t="str">
        <f>IF(Tabela2[[#This Row],[Outro(s) ]] = "X", "PREENCHER","NA")</f>
        <v>NA</v>
      </c>
      <c r="BD768" s="110" t="str">
        <f>VLOOKUP(Tabela2[[#This Row],[SIEMA]],Siema2025,82,FALSE)</f>
        <v/>
      </c>
      <c r="BE768" s="110" t="str">
        <f>VLOOKUP(Tabela2[[#This Row],[SIEMA]],Siema2025,81,FALSE)</f>
        <v/>
      </c>
      <c r="BF768" s="112" t="str">
        <f>VLOOKUP(Tabela2[[#This Row],[SIEMA]],Siema2025,28,FALSE)</f>
        <v>CARMO ENERGY S.A.</v>
      </c>
      <c r="BG768" s="112"/>
      <c r="BH768" s="113" t="str">
        <f>VLOOKUP(Tabela2[[#This Row],[SIEMA]],Siema2025,29,FALSE)</f>
        <v>41955491000101</v>
      </c>
      <c r="BI768" s="114" t="str">
        <f>VLOOKUP(Tabela2[[#This Row],[SIEMA]],Siema2025,107,FALSE)</f>
        <v>Não</v>
      </c>
      <c r="BJ768" s="109"/>
      <c r="BK768" s="106"/>
      <c r="BL768" s="143"/>
      <c r="BM768" s="110">
        <f ca="1">IF(Tabela2[[#This Row],[Data de atendimento do Ibama (considerar o primeiro documento/ação)]]="",_xlfn.DAYS(TODAY(),J768),_xlfn.DAYS(Tabela2[[#This Row],[Data de atendimento do Ibama (considerar o primeiro documento/ação)]],J768))</f>
        <v>254</v>
      </c>
      <c r="BN768" s="110" t="str">
        <f>IF(Tabela2[[#This Row],[Atendido pelo Ibama ("Não" ou "Sim")]]="Não","Preencher", IF(Tabela2[[#This Row],[Atendido pelo Ibama ("Não" ou "Sim")]]="Sim","NA",""))</f>
        <v/>
      </c>
      <c r="BO768" s="116"/>
      <c r="BP768" s="110" t="str">
        <f>IF(Tabela2[[#This Row],[Forma de atendimento (primeiro documento/ação)]]= "Outros (especificar)", "PREENCHER","NA")</f>
        <v>NA</v>
      </c>
      <c r="BQ768" s="108"/>
      <c r="BR768" s="110" t="str">
        <f>IF(Tabela2[[#This Row],[Equipe do Ibama foi a campo? Houve sobrevoo do Poseidon?]] = "Sim", "PREENCHER","NA")</f>
        <v>NA</v>
      </c>
      <c r="BS768" s="110" t="str">
        <f>IF(Tabela2[[#This Row],[Se sim, foi emitida Ordem de Emergência? (informações vinculada à coluna CK)]] = "Sim", "PREENCHER","NA")</f>
        <v>NA</v>
      </c>
      <c r="BT768" s="110" t="str">
        <f>IF(Tabela2[[#This Row],[Foi elaborado Relatório de Vistoria pelo Ibama? (informações vinculada à coluna CK)]] = "Sim", "PREENCHER","NA")</f>
        <v>NA</v>
      </c>
      <c r="BU768" s="110" t="str">
        <f>IF(Tabela2[[#This Row],[Houve envio de Informações Pós-acidente (preencher "não se aplica" quando de competência estadual/municipal)]] = "Sim", "PREENCHER","NA")</f>
        <v>NA</v>
      </c>
      <c r="BV768" s="110" t="str">
        <f>IF(Tabela2[[#This Row],[Houve avaliação das informações pós-acidente solicitadas/enviadas?]] = "Sim", "PREENCHER","NA")</f>
        <v>NA</v>
      </c>
      <c r="BW768" s="110" t="str">
        <f>IF(Tabela2[[#This Row],[O Ibama aguarda resposta da empresa/OEMA, etc?]] = "Sim", "PREENCHER","NA")</f>
        <v>NA</v>
      </c>
      <c r="BX768" s="108"/>
      <c r="BY768" s="143"/>
      <c r="BZ768" s="106" t="str">
        <f>IF(Tabela2[[#This Row],[Data do documento de encerramento]]="NA","NA",IF(Tabela2[[#This Row],[Data do documento de encerramento]]="","Pendente de conclusão/ encerramento",_xlfn.DAYS(Tabela2[[#This Row],[Data do documento de encerramento]],J768)))</f>
        <v>Pendente de conclusão/ encerramento</v>
      </c>
      <c r="CA768" s="109"/>
      <c r="CB768" s="109"/>
      <c r="CC768" s="109"/>
      <c r="CD768" s="109"/>
      <c r="CE768" s="109"/>
      <c r="CF768" s="109"/>
    </row>
    <row r="769" spans="1:84" ht="30.75" hidden="1">
      <c r="A769" s="172">
        <v>202511761228</v>
      </c>
      <c r="B769" s="120" t="s">
        <v>9992</v>
      </c>
      <c r="C769" s="110" t="str">
        <f>VLOOKUP(Tabela2[[#This Row],[SIEMA]],Siema2025,4,FALSE)</f>
        <v xml:space="preserve"> RJ</v>
      </c>
      <c r="D769" s="108" t="str">
        <f>VLOOKUP(Tabela2[[#This Row],[SIEMA]],Siema2025,3,FALSE)</f>
        <v xml:space="preserve">Macaé </v>
      </c>
      <c r="E769" s="108" t="s">
        <v>7601</v>
      </c>
      <c r="F769" s="108" t="s">
        <v>9993</v>
      </c>
      <c r="G769" s="108" t="s">
        <v>9994</v>
      </c>
      <c r="H769" s="108" t="s">
        <v>9995</v>
      </c>
      <c r="I769" s="106" t="s">
        <v>7118</v>
      </c>
      <c r="J769" s="107">
        <f>VLOOKUP(Tabela2[[#This Row],[SIEMA]],Siema2025,2,FALSE)</f>
        <v>45968</v>
      </c>
      <c r="K769" s="107" t="str">
        <f>VLOOKUP(Tabela2[[#This Row],[SIEMA]],Siema2025,16,FALSE)</f>
        <v>Sexta</v>
      </c>
      <c r="L769" s="108" t="str">
        <f>IF(Tabela2[[#This Row],[Data]]="","Sem Informação",VLOOKUP(MONTH(Tabela2[[#This Row],[Data]]),'[1]Validação de dados'!$I$1:$J$13,2,0))</f>
        <v>Novembro</v>
      </c>
      <c r="M769" s="106">
        <f>YEAR(Tabela2[[#This Row],[Data]])</f>
        <v>2025</v>
      </c>
      <c r="N769" s="107" t="str">
        <f>VLOOKUP(Tabela2[[#This Row],[SIEMA]],Siema2025,17,FALSE)</f>
        <v>Matutino</v>
      </c>
      <c r="O769" s="107" t="str">
        <f>VLOOKUP(Tabela2[[#This Row],[SIEMA]],Siema2025,5,FALSE)</f>
        <v>Terminal/portos/ancoradouros/etc</v>
      </c>
      <c r="P769" s="106" t="str">
        <f>VLOOKUP(Tabela2[[#This Row],[SIEMA]],Siema2025,21,FALSE)</f>
        <v>Descrição: Por volta das 07:30h, foi visualizado pela equipe de abastecimento do porto uma possível
mancha de óleo no mar no píer 3 lado mar, próximo a embarcação Olin Conqueror.</v>
      </c>
      <c r="Q769" s="106" t="str">
        <f>VLOOKUP(Tabela2[[#This Row],[SIEMA]],Siema2025,7,FALSE)</f>
        <v/>
      </c>
      <c r="R769" s="106" t="str">
        <f>VLOOKUP(Tabela2[[#This Row],[SIEMA]],Siema2025,10,FALSE)</f>
        <v/>
      </c>
      <c r="S769" s="109" t="str">
        <f>IF(Q769="","", IF(Q769="NC","", IF(Q769="NE","", IF(Q769="NA","",IFERROR(VLOOKUP(Q769,[1]Produtos!$A$1:$C$2319,2,FALSE),"Não Cadastrado")))))</f>
        <v/>
      </c>
      <c r="T769" s="106"/>
      <c r="U769" s="106" t="str">
        <f>VLOOKUP(Tabela2[[#This Row],[SIEMA]],Siema2025,12,FALSE)</f>
        <v xml:space="preserve"> </v>
      </c>
      <c r="V769" s="106" t="str">
        <f>IF(Q769="","",IF(ISNUMBER(Q769)=FALSE,"Não se aplica",IFERROR(VLOOKUP(Q769,Produtos!$A$1:$C$2319,3,FALSE),"Não Cadastrado")))</f>
        <v/>
      </c>
      <c r="W769" s="106" t="str">
        <f>VLOOKUP(Tabela2[[#This Row],[SIEMA]],Siema2025,10,FALSE)</f>
        <v/>
      </c>
      <c r="X769" s="115"/>
      <c r="Y769" s="111" t="str">
        <f>IF(W769="","", IF(W769="NC","", IF(W769="NE","", IF(W769="NA","",IFERROR(VLOOKUP(W769,Produtos!$A$1:$C$2319,2,FALSE),"Não Cadastrado")))))</f>
        <v/>
      </c>
      <c r="Z769" s="106" t="str">
        <f>VLOOKUP(Tabela2[[#This Row],[SIEMA]],Siema2025,11,FALSE)</f>
        <v xml:space="preserve"> </v>
      </c>
      <c r="AA769" s="106" t="str">
        <f>VLOOKUP(Tabela2[[#This Row],[SIEMA]],Siema2025,12,FALSE)</f>
        <v xml:space="preserve"> </v>
      </c>
      <c r="AB769" s="106" t="str">
        <f>IF(W769="","",IF(ISNUMBER(W769)=FALSE,"Não se aplica",IFERROR(VLOOKUP(W769,Produtos!$A$1:$C$2319,3,FALSE),"Não Cadastrado")))</f>
        <v/>
      </c>
      <c r="AC769" s="106"/>
      <c r="AD769" s="110"/>
      <c r="AE769" s="109" t="str">
        <f>IF(AC769="","", IF(AC769="NC","", IF(AC769="NE","", IF(AC769="NA","",IFERROR(VLOOKUP(AC769,Produtos!$A$1:$C$2319,2,FALSE),"Não Cadastrado")))))</f>
        <v/>
      </c>
      <c r="AF769" s="106"/>
      <c r="AG769" s="106"/>
      <c r="AH769" s="106" t="str">
        <f>IF(AC769="","",IF(ISNUMBER(AC769)=FALSE,"Não se aplica",IFERROR(VLOOKUP(AC769,Produtos!$A$1:$C$2319,3,FALSE),"Não Cadastrado")))</f>
        <v/>
      </c>
      <c r="AI769" s="106" t="s">
        <v>7176</v>
      </c>
      <c r="AJ769" s="106" t="str">
        <f>VLOOKUP(Tabela2[[#This Row],[SIEMA]],Siema2025,26,FALSE)</f>
        <v>O evento segue em investigação para identificação da origem do vazamento.</v>
      </c>
      <c r="AK769" s="109" t="s">
        <v>9320</v>
      </c>
      <c r="AL769" s="109"/>
      <c r="AM769" s="109"/>
      <c r="AN769" s="110" t="str">
        <f>VLOOKUP(Tabela2[[#This Row],[SIEMA]],Siema2025,51,FALSE)</f>
        <v/>
      </c>
      <c r="AO769" s="110" t="str">
        <f>VLOOKUP(Tabela2[[#This Row],[SIEMA]],Siema2025,53,FALSE)</f>
        <v/>
      </c>
      <c r="AP769" s="110" t="str">
        <f>VLOOKUP(Tabela2[[#This Row],[SIEMA]],Siema2025,55,FALSE)</f>
        <v/>
      </c>
      <c r="AQ769" s="110" t="str">
        <f>VLOOKUP(Tabela2[[#This Row],[SIEMA]],Siema2025,57,FALSE)</f>
        <v/>
      </c>
      <c r="AR769" s="110" t="str">
        <f>VLOOKUP(Tabela2[[#This Row],[SIEMA]],Siema2025,59,FALSE)</f>
        <v/>
      </c>
      <c r="AS769" s="110" t="str">
        <f>VLOOKUP(Tabela2[[#This Row],[SIEMA]],Siema2025,61,FALSE)</f>
        <v>X</v>
      </c>
      <c r="AT769" s="110" t="str">
        <f>VLOOKUP(Tabela2[[#This Row],[SIEMA]],Siema2025,63,FALSE)</f>
        <v/>
      </c>
      <c r="AU769" s="110" t="str">
        <f>VLOOKUP(Tabela2[[#This Row],[SIEMA]],Siema2025,65,FALSE)</f>
        <v/>
      </c>
      <c r="AV769" s="110" t="str">
        <f>VLOOKUP(Tabela2[[#This Row],[SIEMA]],Siema2025,67,FALSE)</f>
        <v/>
      </c>
      <c r="AW769" s="110" t="str">
        <f>VLOOKUP(Tabela2[[#This Row],[SIEMA]],Siema2025,69,FALSE)</f>
        <v/>
      </c>
      <c r="AX769" s="110" t="str">
        <f>VLOOKUP(Tabela2[[#This Row],[SIEMA]],Siema2025,71,FALSE)</f>
        <v/>
      </c>
      <c r="AY769" s="110" t="str">
        <f>VLOOKUP(Tabela2[[#This Row],[SIEMA]],Siema2025,73,FALSE)</f>
        <v/>
      </c>
      <c r="AZ769" s="110" t="str">
        <f>VLOOKUP(Tabela2[[#This Row],[SIEMA]],Siema2025,75,FALSE)</f>
        <v/>
      </c>
      <c r="BA769" s="110" t="str">
        <f>VLOOKUP(Tabela2[[#This Row],[SIEMA]],Siema2025,77,FALSE)</f>
        <v/>
      </c>
      <c r="BB769" s="110" t="str">
        <f>VLOOKUP(Tabela2[[#This Row],[SIEMA]],Siema2025,79,FALSE)</f>
        <v/>
      </c>
      <c r="BC769" s="110"/>
      <c r="BD769" s="110" t="str">
        <f>VLOOKUP(Tabela2[[#This Row],[SIEMA]],Siema2025,82,FALSE)</f>
        <v/>
      </c>
      <c r="BE769" s="110" t="str">
        <f>VLOOKUP(Tabela2[[#This Row],[SIEMA]],Siema2025,81,FALSE)</f>
        <v/>
      </c>
      <c r="BF769" s="112" t="str">
        <f>VLOOKUP(Tabela2[[#This Row],[SIEMA]],Siema2025,28,FALSE)</f>
        <v>Petrobras</v>
      </c>
      <c r="BG769" s="112"/>
      <c r="BH769" s="113" t="str">
        <f>VLOOKUP(Tabela2[[#This Row],[SIEMA]],Siema2025,29,FALSE)</f>
        <v>33000167000101</v>
      </c>
      <c r="BI769" s="114" t="s">
        <v>2696</v>
      </c>
      <c r="BJ769" s="109" t="s">
        <v>7111</v>
      </c>
      <c r="BK769" s="106" t="s">
        <v>2696</v>
      </c>
      <c r="BL769" s="143">
        <v>45978</v>
      </c>
      <c r="BM769" s="110">
        <f ca="1">IF(Tabela2[[#This Row],[Data de atendimento do Ibama (considerar o primeiro documento/ação)]]="",_xlfn.DAYS(TODAY(),J769),_xlfn.DAYS(Tabela2[[#This Row],[Data de atendimento do Ibama (considerar o primeiro documento/ação)]],J769))</f>
        <v>10</v>
      </c>
      <c r="BN769" s="110" t="str">
        <f>IF(Tabela2[[#This Row],[Atendido pelo Ibama ("Não" ou "Sim")]]="Não","Preencher", IF(Tabela2[[#This Row],[Atendido pelo Ibama ("Não" ou "Sim")]]="Sim","NA",""))</f>
        <v>NA</v>
      </c>
      <c r="BO769" s="116" t="s">
        <v>7139</v>
      </c>
      <c r="BP769" s="110" t="str">
        <f>IF(Tabela2[[#This Row],[Forma de atendimento (primeiro documento/ação)]]= "Outros (especificar)", "PREENCHER","NA")</f>
        <v>NA</v>
      </c>
      <c r="BQ769" s="108" t="s">
        <v>123</v>
      </c>
      <c r="BR769" s="110" t="str">
        <f>IF(Tabela2[[#This Row],[Equipe do Ibama foi a campo? Houve sobrevoo do Poseidon?]] = "Sim", "PREENCHER","NA")</f>
        <v>NA</v>
      </c>
      <c r="BS769" s="110" t="s">
        <v>7118</v>
      </c>
      <c r="BT769" s="110" t="s">
        <v>637</v>
      </c>
      <c r="BU769" s="110" t="str">
        <f>IF(Tabela2[[#This Row],[Houve envio de Informações Pós-acidente (preencher "não se aplica" quando de competência estadual/municipal)]] = "Sim", "PREENCHER","NA")</f>
        <v>NA</v>
      </c>
      <c r="BV769" s="110" t="s">
        <v>2696</v>
      </c>
      <c r="BW769" s="110" t="s">
        <v>2696</v>
      </c>
      <c r="BX769" s="108" t="s">
        <v>7100</v>
      </c>
      <c r="BY769" s="143">
        <v>45985</v>
      </c>
      <c r="BZ769" s="106">
        <f>IF(Tabela2[[#This Row],[Data do documento de encerramento]]="NA","NA",IF(Tabela2[[#This Row],[Data do documento de encerramento]]="","Pendente de conclusão/ encerramento",_xlfn.DAYS(Tabela2[[#This Row],[Data do documento de encerramento]],J769)))</f>
        <v>17</v>
      </c>
      <c r="CA769" s="109" t="s">
        <v>9996</v>
      </c>
      <c r="CB769" s="109"/>
      <c r="CC769" s="109"/>
      <c r="CD769" s="109"/>
      <c r="CE769" s="109"/>
      <c r="CF769" s="109"/>
    </row>
    <row r="770" spans="1:84" hidden="1">
      <c r="A770" s="172">
        <v>2025111472050</v>
      </c>
      <c r="B770" s="173" t="s">
        <v>9997</v>
      </c>
      <c r="C770" s="110" t="s">
        <v>7133</v>
      </c>
      <c r="D770" s="108" t="s">
        <v>637</v>
      </c>
      <c r="E770" s="108" t="str">
        <f>VLOOKUP(Tabela2[[#This Row],[SIEMA]],Siema2025,20,FALSE)</f>
        <v>Embarcação Olin Conqueror</v>
      </c>
      <c r="F770" s="108"/>
      <c r="G770" s="108"/>
      <c r="H770" s="108"/>
      <c r="I770" s="106"/>
      <c r="J770" s="107">
        <f>VLOOKUP(Tabela2[[#This Row],[SIEMA]],Siema2025,2,FALSE)</f>
        <v>45969</v>
      </c>
      <c r="K770" s="107" t="str">
        <f>VLOOKUP(Tabela2[[#This Row],[SIEMA]],Siema2025,16,FALSE)</f>
        <v>Sábado</v>
      </c>
      <c r="L770" s="108" t="str">
        <f>IF(Tabela2[[#This Row],[Data]]="","Sem Informação",VLOOKUP(MONTH(Tabela2[[#This Row],[Data]]),'[1]Validação de dados'!$I$1:$J$13,2,0))</f>
        <v>Novembro</v>
      </c>
      <c r="M770" s="106">
        <f>YEAR(Tabela2[[#This Row],[Data]])</f>
        <v>2025</v>
      </c>
      <c r="N770" s="107" t="str">
        <f>VLOOKUP(Tabela2[[#This Row],[SIEMA]],Siema2025,17,FALSE)</f>
        <v>Matutino</v>
      </c>
      <c r="O770" s="107" t="s">
        <v>452</v>
      </c>
      <c r="P770" s="106" t="str">
        <f>VLOOKUP(Tabela2[[#This Row],[SIEMA]],Siema2025,21,FALSE)</f>
        <v/>
      </c>
      <c r="Q770" s="106" t="str">
        <f>VLOOKUP(Tabela2[[#This Row],[SIEMA]],Siema2025,7,FALSE)</f>
        <v/>
      </c>
      <c r="R770" s="106" t="str">
        <f>VLOOKUP(Tabela2[[#This Row],[SIEMA]],Siema2025,10,FALSE)</f>
        <v>Óleo Lubrificante</v>
      </c>
      <c r="S770" s="109" t="str">
        <f>IF(Q770="","", IF(Q770="NC","", IF(Q770="NE","", IF(Q770="NA","",IFERROR(VLOOKUP(Q770,[1]Produtos!$A$1:$C$2319,2,FALSE),"Não Cadastrado")))))</f>
        <v/>
      </c>
      <c r="T770" s="106" t="str">
        <f>VLOOKUP(Tabela2[[#This Row],[SIEMA]],Siema2025,11,FALSE)</f>
        <v>0.005</v>
      </c>
      <c r="U770" s="106" t="str">
        <f>VLOOKUP(Tabela2[[#This Row],[SIEMA]],Siema2025,12,FALSE)</f>
        <v>M3</v>
      </c>
      <c r="V770" s="106" t="str">
        <f>IF(Q770="","",IF(ISNUMBER(Q770)=FALSE,"Não se aplica",IFERROR(VLOOKUP(Q770,Produtos!$A$1:$C$2319,3,FALSE),"Não Cadastrado")))</f>
        <v/>
      </c>
      <c r="W770" s="106" t="str">
        <f>VLOOKUP(Tabela2[[#This Row],[SIEMA]],Siema2025,10,FALSE)</f>
        <v>Óleo Lubrificante</v>
      </c>
      <c r="X770" s="115" t="str">
        <f>IF(Tabela2[[#This Row],[Origem do acidente]] = "Plataforma", "PREENCHER","NA")</f>
        <v>NA</v>
      </c>
      <c r="Y770" s="111" t="str">
        <f>IF(W770="","", IF(W770="NC","", IF(W770="NE","", IF(W770="NA","",IFERROR(VLOOKUP(W770,Produtos!$A$1:$C$2319,2,FALSE),"Não Cadastrado")))))</f>
        <v>Não Cadastrado</v>
      </c>
      <c r="Z770" s="106" t="str">
        <f>VLOOKUP(Tabela2[[#This Row],[SIEMA]],Siema2025,11,FALSE)</f>
        <v>0.005</v>
      </c>
      <c r="AA770" s="106" t="str">
        <f>VLOOKUP(Tabela2[[#This Row],[SIEMA]],Siema2025,12,FALSE)</f>
        <v>M3</v>
      </c>
      <c r="AB770" s="106" t="str">
        <f>IF(W770="","",IF(ISNUMBER(W770)=FALSE,"Não se aplica",IFERROR(VLOOKUP(W770,Produtos!$A$1:$C$2319,3,FALSE),"Não Cadastrado")))</f>
        <v>Não se aplica</v>
      </c>
      <c r="AC770" s="106"/>
      <c r="AD770" s="110" t="str">
        <f>IF(Tabela2[[#This Row],[Origem do acidente]] = "Plataforma", "PREENCHER","NA")</f>
        <v>NA</v>
      </c>
      <c r="AE770" s="109" t="str">
        <f>IF(AC770="","", IF(AC770="NC","", IF(AC770="NE","", IF(AC770="NA","",IFERROR(VLOOKUP(AC770,Produtos!$A$1:$C$2319,2,FALSE),"Não Cadastrado")))))</f>
        <v/>
      </c>
      <c r="AF770" s="106"/>
      <c r="AG770" s="106"/>
      <c r="AH770" s="106" t="str">
        <f>IF(AC770="","",IF(ISNUMBER(AC770)=FALSE,"Não se aplica",IFERROR(VLOOKUP(AC770,Produtos!$A$1:$C$2319,3,FALSE),"Não Cadastrado")))</f>
        <v/>
      </c>
      <c r="AI770" s="106"/>
      <c r="AJ770" s="106" t="str">
        <f>VLOOKUP(Tabela2[[#This Row],[SIEMA]],Siema2025,26,FALSE)</f>
        <v>Transbordamento da bandeja</v>
      </c>
      <c r="AK770" s="109"/>
      <c r="AL770" s="109"/>
      <c r="AM770" s="109"/>
      <c r="AN770" s="110" t="str">
        <f>VLOOKUP(Tabela2[[#This Row],[SIEMA]],Siema2025,51,FALSE)</f>
        <v/>
      </c>
      <c r="AO770" s="110" t="str">
        <f>VLOOKUP(Tabela2[[#This Row],[SIEMA]],Siema2025,53,FALSE)</f>
        <v/>
      </c>
      <c r="AP770" s="110" t="str">
        <f>VLOOKUP(Tabela2[[#This Row],[SIEMA]],Siema2025,55,FALSE)</f>
        <v/>
      </c>
      <c r="AQ770" s="110" t="str">
        <f>VLOOKUP(Tabela2[[#This Row],[SIEMA]],Siema2025,57,FALSE)</f>
        <v/>
      </c>
      <c r="AR770" s="110" t="str">
        <f>VLOOKUP(Tabela2[[#This Row],[SIEMA]],Siema2025,59,FALSE)</f>
        <v/>
      </c>
      <c r="AS770" s="110" t="str">
        <f>VLOOKUP(Tabela2[[#This Row],[SIEMA]],Siema2025,61,FALSE)</f>
        <v>X</v>
      </c>
      <c r="AT770" s="110" t="str">
        <f>VLOOKUP(Tabela2[[#This Row],[SIEMA]],Siema2025,63,FALSE)</f>
        <v/>
      </c>
      <c r="AU770" s="110" t="str">
        <f>VLOOKUP(Tabela2[[#This Row],[SIEMA]],Siema2025,65,FALSE)</f>
        <v/>
      </c>
      <c r="AV770" s="110" t="str">
        <f>VLOOKUP(Tabela2[[#This Row],[SIEMA]],Siema2025,67,FALSE)</f>
        <v/>
      </c>
      <c r="AW770" s="110" t="str">
        <f>VLOOKUP(Tabela2[[#This Row],[SIEMA]],Siema2025,69,FALSE)</f>
        <v/>
      </c>
      <c r="AX770" s="110" t="str">
        <f>VLOOKUP(Tabela2[[#This Row],[SIEMA]],Siema2025,71,FALSE)</f>
        <v/>
      </c>
      <c r="AY770" s="110" t="str">
        <f>VLOOKUP(Tabela2[[#This Row],[SIEMA]],Siema2025,73,FALSE)</f>
        <v/>
      </c>
      <c r="AZ770" s="110" t="str">
        <f>VLOOKUP(Tabela2[[#This Row],[SIEMA]],Siema2025,75,FALSE)</f>
        <v/>
      </c>
      <c r="BA770" s="110" t="str">
        <f>VLOOKUP(Tabela2[[#This Row],[SIEMA]],Siema2025,77,FALSE)</f>
        <v/>
      </c>
      <c r="BB770" s="110" t="str">
        <f>VLOOKUP(Tabela2[[#This Row],[SIEMA]],Siema2025,79,FALSE)</f>
        <v/>
      </c>
      <c r="BC770" s="110" t="str">
        <f>IF(Tabela2[[#This Row],[Outro(s) ]] = "X", "PREENCHER","NA")</f>
        <v>NA</v>
      </c>
      <c r="BD770" s="110" t="str">
        <f>VLOOKUP(Tabela2[[#This Row],[SIEMA]],Siema2025,82,FALSE)</f>
        <v/>
      </c>
      <c r="BE770" s="110" t="str">
        <f>VLOOKUP(Tabela2[[#This Row],[SIEMA]],Siema2025,81,FALSE)</f>
        <v/>
      </c>
      <c r="BF770" s="112" t="str">
        <f>VLOOKUP(Tabela2[[#This Row],[SIEMA]],Siema2025,28,FALSE)</f>
        <v>BRAM OFFSHORE Transportes Marítimos Ltda.</v>
      </c>
      <c r="BG770" s="112"/>
      <c r="BH770" s="113" t="str">
        <f>VLOOKUP(Tabela2[[#This Row],[SIEMA]],Siema2025,29,FALSE)</f>
        <v/>
      </c>
      <c r="BI770" s="114" t="str">
        <f>VLOOKUP(Tabela2[[#This Row],[SIEMA]],Siema2025,107,FALSE)</f>
        <v>Não</v>
      </c>
      <c r="BJ770" s="109" t="s">
        <v>7097</v>
      </c>
      <c r="BK770" s="106"/>
      <c r="BL770" s="143"/>
      <c r="BM770" s="110">
        <f ca="1">IF(Tabela2[[#This Row],[Data de atendimento do Ibama (considerar o primeiro documento/ação)]]="",_xlfn.DAYS(TODAY(),J770),_xlfn.DAYS(Tabela2[[#This Row],[Data de atendimento do Ibama (considerar o primeiro documento/ação)]],J770))</f>
        <v>251</v>
      </c>
      <c r="BN770" s="110" t="str">
        <f>IF(Tabela2[[#This Row],[Atendido pelo Ibama ("Não" ou "Sim")]]="Não","Preencher", IF(Tabela2[[#This Row],[Atendido pelo Ibama ("Não" ou "Sim")]]="Sim","NA",""))</f>
        <v/>
      </c>
      <c r="BO770" s="116"/>
      <c r="BP770" s="110" t="str">
        <f>IF(Tabela2[[#This Row],[Forma de atendimento (primeiro documento/ação)]]= "Outros (especificar)", "PREENCHER","NA")</f>
        <v>NA</v>
      </c>
      <c r="BQ770" s="108"/>
      <c r="BR770" s="110" t="str">
        <f>IF(Tabela2[[#This Row],[Equipe do Ibama foi a campo? Houve sobrevoo do Poseidon?]] = "Sim", "PREENCHER","NA")</f>
        <v>NA</v>
      </c>
      <c r="BS770" s="110" t="str">
        <f>IF(Tabela2[[#This Row],[Se sim, foi emitida Ordem de Emergência? (informações vinculada à coluna CK)]] = "Sim", "PREENCHER","NA")</f>
        <v>NA</v>
      </c>
      <c r="BT770" s="110" t="str">
        <f>IF(Tabela2[[#This Row],[Foi elaborado Relatório de Vistoria pelo Ibama? (informações vinculada à coluna CK)]] = "Sim", "PREENCHER","NA")</f>
        <v>NA</v>
      </c>
      <c r="BU770" s="110" t="str">
        <f>IF(Tabela2[[#This Row],[Houve envio de Informações Pós-acidente (preencher "não se aplica" quando de competência estadual/municipal)]] = "Sim", "PREENCHER","NA")</f>
        <v>NA</v>
      </c>
      <c r="BV770" s="110" t="str">
        <f>IF(Tabela2[[#This Row],[Houve avaliação das informações pós-acidente solicitadas/enviadas?]] = "Sim", "PREENCHER","NA")</f>
        <v>NA</v>
      </c>
      <c r="BW770" s="110" t="str">
        <f>IF(Tabela2[[#This Row],[O Ibama aguarda resposta da empresa/OEMA, etc?]] = "Sim", "PREENCHER","NA")</f>
        <v>NA</v>
      </c>
      <c r="BX770" s="108"/>
      <c r="BY770" s="143"/>
      <c r="BZ770" s="106" t="str">
        <f>IF(Tabela2[[#This Row],[Data do documento de encerramento]]="NA","NA",IF(Tabela2[[#This Row],[Data do documento de encerramento]]="","Pendente de conclusão/ encerramento",_xlfn.DAYS(Tabela2[[#This Row],[Data do documento de encerramento]],J770)))</f>
        <v>Pendente de conclusão/ encerramento</v>
      </c>
      <c r="CA770" s="109"/>
      <c r="CB770" s="109"/>
      <c r="CC770" s="109"/>
      <c r="CD770" s="109"/>
      <c r="CE770" s="109"/>
      <c r="CF770" s="109"/>
    </row>
    <row r="771" spans="1:84" ht="15" customHeight="1">
      <c r="A771" s="172">
        <v>202511354027</v>
      </c>
      <c r="B771" s="173" t="s">
        <v>9998</v>
      </c>
      <c r="C771" s="110" t="s">
        <v>7133</v>
      </c>
      <c r="D771" s="108" t="s">
        <v>637</v>
      </c>
      <c r="E771" s="29" t="s">
        <v>9999</v>
      </c>
      <c r="F771" s="108"/>
      <c r="G771" s="108" t="s">
        <v>10000</v>
      </c>
      <c r="H771" s="108" t="s">
        <v>10001</v>
      </c>
      <c r="I771" s="106" t="str">
        <f>VLOOKUP(Tabela2[[#This Row],[SIEMA]],Siema2025,19,FALSE)</f>
        <v>Campos</v>
      </c>
      <c r="J771" s="107">
        <f>VLOOKUP(Tabela2[[#This Row],[SIEMA]],Siema2025,2,FALSE)</f>
        <v>45963</v>
      </c>
      <c r="K771" s="107" t="str">
        <f>VLOOKUP(Tabela2[[#This Row],[SIEMA]],Siema2025,16,FALSE)</f>
        <v>Domingo</v>
      </c>
      <c r="L771" s="108" t="str">
        <f>IF(Tabela2[[#This Row],[Data]]="","Sem Informação",VLOOKUP(MONTH(Tabela2[[#This Row],[Data]]),'[1]Validação de dados'!$I$1:$J$13,2,0))</f>
        <v>Novembro</v>
      </c>
      <c r="M771" s="106">
        <f>YEAR(Tabela2[[#This Row],[Data]])</f>
        <v>2025</v>
      </c>
      <c r="N771" s="107" t="str">
        <f>VLOOKUP(Tabela2[[#This Row],[SIEMA]],Siema2025,17,FALSE)</f>
        <v>Vespertino</v>
      </c>
      <c r="O771" s="107" t="s">
        <v>111</v>
      </c>
      <c r="P771" s="106" t="str">
        <f>VLOOKUP(Tabela2[[#This Row],[SIEMA]],Siema2025,21,FALSE)</f>
        <v>NS-52 (SIEM HELIX 2)</v>
      </c>
      <c r="Q771" s="106" t="s">
        <v>637</v>
      </c>
      <c r="R771" s="106" t="str">
        <f>VLOOKUP(Tabela2[[#This Row],[SIEMA]],Siema2025,10,FALSE)</f>
        <v>Graxa selante</v>
      </c>
      <c r="S771" s="106" t="str">
        <f>VLOOKUP(Tabela2[[#This Row],[SIEMA]],Siema2025,10,FALSE)</f>
        <v>Graxa selante</v>
      </c>
      <c r="T771" t="s">
        <v>10002</v>
      </c>
      <c r="U771" s="106" t="str">
        <f>VLOOKUP(Tabela2[[#This Row],[SIEMA]],Siema2025,12,FALSE)</f>
        <v>M3</v>
      </c>
      <c r="V771" s="106" t="str">
        <f>IF(Q771="","",IF(ISNUMBER(Q771)=FALSE,"Não se aplica",IFERROR(VLOOKUP(Q771,Produtos!$A$1:$C$2319,3,FALSE),"Não Cadastrado")))</f>
        <v>Não se aplica</v>
      </c>
      <c r="W771" s="106"/>
      <c r="X771" s="115"/>
      <c r="Y771" s="111" t="str">
        <f>IF(W771="","", IF(W771="NC","", IF(W771="NE","", IF(W771="NA","",IFERROR(VLOOKUP(W771,Produtos!$A$1:$C$2319,2,FALSE),"Não Cadastrado")))))</f>
        <v/>
      </c>
      <c r="Z771" s="106"/>
      <c r="AA771" s="106"/>
      <c r="AB771" s="106" t="str">
        <f>IF(W771="","",IF(ISNUMBER(W771)=FALSE,"Não se aplica",IFERROR(VLOOKUP(W771,Produtos!$A$1:$C$2319,3,FALSE),"Não Cadastrado")))</f>
        <v/>
      </c>
      <c r="AC771" s="106"/>
      <c r="AD771" s="110"/>
      <c r="AE771" s="109" t="str">
        <f>IF(AC771="","", IF(AC771="NC","", IF(AC771="NE","", IF(AC771="NA","",IFERROR(VLOOKUP(AC771,Produtos!$A$1:$C$2319,2,FALSE),"Não Cadastrado")))))</f>
        <v/>
      </c>
      <c r="AF771" s="106"/>
      <c r="AG771" s="106"/>
      <c r="AH771" s="106" t="str">
        <f>IF(AC771="","",IF(ISNUMBER(AC771)=FALSE,"Não se aplica",IFERROR(VLOOKUP(AC771,Produtos!$A$1:$C$2319,3,FALSE),"Não Cadastrado")))</f>
        <v/>
      </c>
      <c r="AI771" s="106"/>
      <c r="AJ771" s="106" t="str">
        <f>VLOOKUP(Tabela2[[#This Row],[SIEMA]],Siema2025,26,FALSE)</f>
        <v>Em investigação.</v>
      </c>
      <c r="AK771" s="109" t="s">
        <v>7271</v>
      </c>
      <c r="AL771" s="109" t="s">
        <v>7219</v>
      </c>
      <c r="AM771" s="109" t="s">
        <v>7356</v>
      </c>
      <c r="AN771" s="110" t="str">
        <f>VLOOKUP(Tabela2[[#This Row],[SIEMA]],Siema2025,51,FALSE)</f>
        <v/>
      </c>
      <c r="AO771" s="110" t="str">
        <f>VLOOKUP(Tabela2[[#This Row],[SIEMA]],Siema2025,53,FALSE)</f>
        <v/>
      </c>
      <c r="AP771" s="110" t="str">
        <f>VLOOKUP(Tabela2[[#This Row],[SIEMA]],Siema2025,55,FALSE)</f>
        <v/>
      </c>
      <c r="AQ771" s="110" t="str">
        <f>VLOOKUP(Tabela2[[#This Row],[SIEMA]],Siema2025,57,FALSE)</f>
        <v/>
      </c>
      <c r="AR771" s="110" t="str">
        <f>VLOOKUP(Tabela2[[#This Row],[SIEMA]],Siema2025,59,FALSE)</f>
        <v/>
      </c>
      <c r="AS771" s="110" t="str">
        <f>VLOOKUP(Tabela2[[#This Row],[SIEMA]],Siema2025,61,FALSE)</f>
        <v>X</v>
      </c>
      <c r="AT771" s="110" t="str">
        <f>VLOOKUP(Tabela2[[#This Row],[SIEMA]],Siema2025,63,FALSE)</f>
        <v/>
      </c>
      <c r="AU771" s="110" t="str">
        <f>VLOOKUP(Tabela2[[#This Row],[SIEMA]],Siema2025,65,FALSE)</f>
        <v/>
      </c>
      <c r="AV771" s="110" t="str">
        <f>VLOOKUP(Tabela2[[#This Row],[SIEMA]],Siema2025,67,FALSE)</f>
        <v/>
      </c>
      <c r="AW771" s="110" t="str">
        <f>VLOOKUP(Tabela2[[#This Row],[SIEMA]],Siema2025,69,FALSE)</f>
        <v/>
      </c>
      <c r="AX771" s="110" t="str">
        <f>VLOOKUP(Tabela2[[#This Row],[SIEMA]],Siema2025,71,FALSE)</f>
        <v/>
      </c>
      <c r="AY771" s="110" t="str">
        <f>VLOOKUP(Tabela2[[#This Row],[SIEMA]],Siema2025,73,FALSE)</f>
        <v/>
      </c>
      <c r="AZ771" s="110" t="str">
        <f>VLOOKUP(Tabela2[[#This Row],[SIEMA]],Siema2025,75,FALSE)</f>
        <v/>
      </c>
      <c r="BA771" s="110" t="str">
        <f>VLOOKUP(Tabela2[[#This Row],[SIEMA]],Siema2025,77,FALSE)</f>
        <v/>
      </c>
      <c r="BB771" s="110" t="str">
        <f>VLOOKUP(Tabela2[[#This Row],[SIEMA]],Siema2025,79,FALSE)</f>
        <v/>
      </c>
      <c r="BC771" s="110" t="str">
        <f>IF(Tabela2[[#This Row],[Outro(s) ]] = "X", "PREENCHER","NA")</f>
        <v>NA</v>
      </c>
      <c r="BD771" s="110" t="str">
        <f>VLOOKUP(Tabela2[[#This Row],[SIEMA]],Siema2025,82,FALSE)</f>
        <v/>
      </c>
      <c r="BE771" s="110" t="str">
        <f>VLOOKUP(Tabela2[[#This Row],[SIEMA]],Siema2025,81,FALSE)</f>
        <v/>
      </c>
      <c r="BF771" s="112" t="str">
        <f>VLOOKUP(Tabela2[[#This Row],[SIEMA]],Siema2025,28,FALSE)</f>
        <v>Petrobras</v>
      </c>
      <c r="BG771" s="112"/>
      <c r="BH771" s="113" t="str">
        <f>VLOOKUP(Tabela2[[#This Row],[SIEMA]],Siema2025,29,FALSE)</f>
        <v>33000167000101</v>
      </c>
      <c r="BI771" s="114" t="s">
        <v>2696</v>
      </c>
      <c r="BJ771" s="109" t="s">
        <v>7097</v>
      </c>
      <c r="BK771" s="106" t="s">
        <v>2696</v>
      </c>
      <c r="BL771" s="143">
        <v>45978</v>
      </c>
      <c r="BM771" s="110">
        <f ca="1">IF(Tabela2[[#This Row],[Data de atendimento do Ibama (considerar o primeiro documento/ação)]]="",_xlfn.DAYS(TODAY(),J771),_xlfn.DAYS(Tabela2[[#This Row],[Data de atendimento do Ibama (considerar o primeiro documento/ação)]],J771))</f>
        <v>15</v>
      </c>
      <c r="BN771" s="110" t="str">
        <f>IF(Tabela2[[#This Row],[Atendido pelo Ibama ("Não" ou "Sim")]]="Não","Preencher", IF(Tabela2[[#This Row],[Atendido pelo Ibama ("Não" ou "Sim")]]="Sim","NA",""))</f>
        <v>NA</v>
      </c>
      <c r="BO771" s="116" t="s">
        <v>7139</v>
      </c>
      <c r="BP771" s="110" t="str">
        <f>IF(Tabela2[[#This Row],[Forma de atendimento (primeiro documento/ação)]]= "Outros (especificar)", "PREENCHER","NA")</f>
        <v>NA</v>
      </c>
      <c r="BQ771" s="108" t="s">
        <v>123</v>
      </c>
      <c r="BR771" s="110" t="str">
        <f>IF(Tabela2[[#This Row],[Equipe do Ibama foi a campo? Houve sobrevoo do Poseidon?]] = "Sim", "PREENCHER","NA")</f>
        <v>NA</v>
      </c>
      <c r="BS771" s="110" t="str">
        <f>IF(Tabela2[[#This Row],[Se sim, foi emitida Ordem de Emergência? (informações vinculada à coluna CK)]] = "Sim", "PREENCHER","NA")</f>
        <v>NA</v>
      </c>
      <c r="BT771" s="110" t="s">
        <v>7099</v>
      </c>
      <c r="BU771" s="110" t="s">
        <v>123</v>
      </c>
      <c r="BV771" s="110" t="s">
        <v>123</v>
      </c>
      <c r="BW771" s="110" t="s">
        <v>123</v>
      </c>
      <c r="BX771" s="108"/>
      <c r="BY771" s="108"/>
      <c r="BZ771" s="106" t="str">
        <f>IF(Tabela2[[#This Row],[Data do documento de encerramento]]="NA","NA",IF(Tabela2[[#This Row],[Data do documento de encerramento]]="","Pendente de conclusão/ encerramento",_xlfn.DAYS(Tabela2[[#This Row],[Data do documento de encerramento]],J771)))</f>
        <v>Pendente de conclusão/ encerramento</v>
      </c>
      <c r="CA771" s="109" t="s">
        <v>10003</v>
      </c>
      <c r="CB771" s="109"/>
      <c r="CC771" s="117" t="s">
        <v>7260</v>
      </c>
      <c r="CD771" s="109" t="s">
        <v>7254</v>
      </c>
      <c r="CE771" s="109" t="s">
        <v>123</v>
      </c>
      <c r="CF771" s="109" t="s">
        <v>7147</v>
      </c>
    </row>
    <row r="772" spans="1:84" ht="60.75">
      <c r="A772" s="172">
        <v>2025111432437</v>
      </c>
      <c r="B772" s="120" t="s">
        <v>10004</v>
      </c>
      <c r="C772" s="110" t="s">
        <v>7133</v>
      </c>
      <c r="D772" s="108" t="s">
        <v>637</v>
      </c>
      <c r="E772" s="108" t="s">
        <v>8013</v>
      </c>
      <c r="F772" s="208"/>
      <c r="G772" s="108" t="s">
        <v>8014</v>
      </c>
      <c r="H772" s="108" t="s">
        <v>8015</v>
      </c>
      <c r="I772" s="106" t="str">
        <f>VLOOKUP(Tabela2[[#This Row],[SIEMA]],Siema2025,19,FALSE)</f>
        <v>Campos</v>
      </c>
      <c r="J772" s="107">
        <f>VLOOKUP(Tabela2[[#This Row],[SIEMA]],Siema2025,2,FALSE)</f>
        <v>45970</v>
      </c>
      <c r="K772" s="107" t="str">
        <f>VLOOKUP(Tabela2[[#This Row],[SIEMA]],Siema2025,16,FALSE)</f>
        <v>Domingo</v>
      </c>
      <c r="L772" s="108" t="str">
        <f>IF(Tabela2[[#This Row],[Data]]="","Sem Informação",VLOOKUP(MONTH(Tabela2[[#This Row],[Data]]),'[1]Validação de dados'!$I$1:$J$13,2,0))</f>
        <v>Novembro</v>
      </c>
      <c r="M772" s="106">
        <f>YEAR(Tabela2[[#This Row],[Data]])</f>
        <v>2025</v>
      </c>
      <c r="N772" s="107" t="str">
        <f>VLOOKUP(Tabela2[[#This Row],[SIEMA]],Siema2025,17,FALSE)</f>
        <v>Matutino</v>
      </c>
      <c r="O772" s="107" t="s">
        <v>111</v>
      </c>
      <c r="P772" s="106"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72" s="106">
        <v>1267</v>
      </c>
      <c r="R772" s="106" t="s">
        <v>2043</v>
      </c>
      <c r="S772" s="109" t="s">
        <v>2043</v>
      </c>
      <c r="T772" s="106">
        <v>9.9999999999999995E-7</v>
      </c>
      <c r="U772" s="106" t="s">
        <v>7109</v>
      </c>
      <c r="V772" s="106">
        <f>IF(Q772="","",IF(ISNUMBER(Q772)=FALSE,"Não se aplica",IFERROR(VLOOKUP(Q772,Produtos!$A$1:$C$2319,3,FALSE),"Não Cadastrado")))</f>
        <v>3</v>
      </c>
      <c r="W772" s="106" t="str">
        <f>VLOOKUP(Tabela2[[#This Row],[SIEMA]],Siema2025,10,FALSE)</f>
        <v/>
      </c>
      <c r="X772" s="115"/>
      <c r="Y772" s="111" t="str">
        <f>IF(W772="","", IF(W772="NC","", IF(W772="NE","", IF(W772="NA","",IFERROR(VLOOKUP(W772,Produtos!$A$1:$C$2319,2,FALSE),"Não Cadastrado")))))</f>
        <v/>
      </c>
      <c r="Z772" s="106" t="str">
        <f>VLOOKUP(Tabela2[[#This Row],[SIEMA]],Siema2025,11,FALSE)</f>
        <v xml:space="preserve"> </v>
      </c>
      <c r="AA772" s="106" t="str">
        <f>VLOOKUP(Tabela2[[#This Row],[SIEMA]],Siema2025,12,FALSE)</f>
        <v xml:space="preserve"> </v>
      </c>
      <c r="AB772" s="106" t="str">
        <f>IF(W772="","",IF(ISNUMBER(W772)=FALSE,"Não se aplica",IFERROR(VLOOKUP(W772,Produtos!$A$1:$C$2319,3,FALSE),"Não Cadastrado")))</f>
        <v/>
      </c>
      <c r="AC772" s="209"/>
      <c r="AD772" s="210"/>
      <c r="AE772" s="109" t="str">
        <f>IF(AC772="","", IF(AC772="NC","", IF(AC772="NE","", IF(AC772="NA","",IFERROR(VLOOKUP(AC772,Produtos!$A$1:$C$2319,2,FALSE),"Não Cadastrado")))))</f>
        <v/>
      </c>
      <c r="AF772" s="209"/>
      <c r="AG772" s="106"/>
      <c r="AH772" s="106" t="str">
        <f>IF(AC772="","",IF(ISNUMBER(AC772)=FALSE,"Não se aplica",IFERROR(VLOOKUP(AC772,Produtos!$A$1:$C$2319,3,FALSE),"Não Cadastrado")))</f>
        <v/>
      </c>
      <c r="AI772" s="209"/>
      <c r="AJ772" s="106" t="str">
        <f>VLOOKUP(Tabela2[[#This Row],[SIEMA]],Siema2025,26,FALSE)</f>
        <v>Redução da espessura da parede da tubulação devido à corrosão externa.</v>
      </c>
      <c r="AK772" s="109" t="s">
        <v>7219</v>
      </c>
      <c r="AL772" s="109"/>
      <c r="AM772" s="109"/>
      <c r="AN772" s="110" t="str">
        <f>VLOOKUP(Tabela2[[#This Row],[SIEMA]],Siema2025,51,FALSE)</f>
        <v/>
      </c>
      <c r="AO772" s="110" t="str">
        <f>VLOOKUP(Tabela2[[#This Row],[SIEMA]],Siema2025,53,FALSE)</f>
        <v/>
      </c>
      <c r="AP772" s="110" t="str">
        <f>VLOOKUP(Tabela2[[#This Row],[SIEMA]],Siema2025,55,FALSE)</f>
        <v/>
      </c>
      <c r="AQ772" s="110" t="str">
        <f>VLOOKUP(Tabela2[[#This Row],[SIEMA]],Siema2025,57,FALSE)</f>
        <v/>
      </c>
      <c r="AR772" s="110" t="str">
        <f>VLOOKUP(Tabela2[[#This Row],[SIEMA]],Siema2025,59,FALSE)</f>
        <v/>
      </c>
      <c r="AS772" s="110" t="str">
        <f>VLOOKUP(Tabela2[[#This Row],[SIEMA]],Siema2025,61,FALSE)</f>
        <v>X</v>
      </c>
      <c r="AT772" s="110" t="str">
        <f>VLOOKUP(Tabela2[[#This Row],[SIEMA]],Siema2025,63,FALSE)</f>
        <v/>
      </c>
      <c r="AU772" s="110" t="str">
        <f>VLOOKUP(Tabela2[[#This Row],[SIEMA]],Siema2025,65,FALSE)</f>
        <v/>
      </c>
      <c r="AV772" s="110" t="str">
        <f>VLOOKUP(Tabela2[[#This Row],[SIEMA]],Siema2025,67,FALSE)</f>
        <v/>
      </c>
      <c r="AW772" s="110" t="str">
        <f>VLOOKUP(Tabela2[[#This Row],[SIEMA]],Siema2025,69,FALSE)</f>
        <v/>
      </c>
      <c r="AX772" s="110" t="str">
        <f>VLOOKUP(Tabela2[[#This Row],[SIEMA]],Siema2025,71,FALSE)</f>
        <v/>
      </c>
      <c r="AY772" s="110" t="str">
        <f>VLOOKUP(Tabela2[[#This Row],[SIEMA]],Siema2025,73,FALSE)</f>
        <v/>
      </c>
      <c r="AZ772" s="110" t="str">
        <f>VLOOKUP(Tabela2[[#This Row],[SIEMA]],Siema2025,75,FALSE)</f>
        <v/>
      </c>
      <c r="BA772" s="110" t="str">
        <f>VLOOKUP(Tabela2[[#This Row],[SIEMA]],Siema2025,77,FALSE)</f>
        <v/>
      </c>
      <c r="BB772" s="110" t="str">
        <f>VLOOKUP(Tabela2[[#This Row],[SIEMA]],Siema2025,79,FALSE)</f>
        <v/>
      </c>
      <c r="BC772" s="110" t="str">
        <f>IF(Tabela2[[#This Row],[Outro(s) ]] = "X", "PREENCHER","NA")</f>
        <v>NA</v>
      </c>
      <c r="BD772" s="110" t="str">
        <f>VLOOKUP(Tabela2[[#This Row],[SIEMA]],Siema2025,82,FALSE)</f>
        <v/>
      </c>
      <c r="BE772" s="110" t="str">
        <f>VLOOKUP(Tabela2[[#This Row],[SIEMA]],Siema2025,81,FALSE)</f>
        <v/>
      </c>
      <c r="BF772" s="112" t="str">
        <f>VLOOKUP(Tabela2[[#This Row],[SIEMA]],Siema2025,28,FALSE)</f>
        <v>Petróleo Brasileiro S.A.</v>
      </c>
      <c r="BG772" s="211"/>
      <c r="BH772" s="113" t="str">
        <f>VLOOKUP(Tabela2[[#This Row],[SIEMA]],Siema2025,29,FALSE)</f>
        <v>33000167000101</v>
      </c>
      <c r="BI772" s="114" t="s">
        <v>2696</v>
      </c>
      <c r="BJ772" s="109" t="s">
        <v>7097</v>
      </c>
      <c r="BK772" s="106" t="s">
        <v>2696</v>
      </c>
      <c r="BL772" s="212">
        <v>46009</v>
      </c>
      <c r="BM772" s="110">
        <f ca="1">IF(Tabela2[[#This Row],[Data de atendimento do Ibama (considerar o primeiro documento/ação)]]="",_xlfn.DAYS(TODAY(),J772),_xlfn.DAYS(Tabela2[[#This Row],[Data de atendimento do Ibama (considerar o primeiro documento/ação)]],J772))</f>
        <v>39</v>
      </c>
      <c r="BN772" s="110" t="str">
        <f>IF(Tabela2[[#This Row],[Atendido pelo Ibama ("Não" ou "Sim")]]="Não","Preencher", IF(Tabela2[[#This Row],[Atendido pelo Ibama ("Não" ou "Sim")]]="Sim","NA",""))</f>
        <v>NA</v>
      </c>
      <c r="BO772" s="116" t="s">
        <v>7139</v>
      </c>
      <c r="BP772" s="110" t="str">
        <f>IF(Tabela2[[#This Row],[Forma de atendimento (primeiro documento/ação)]]= "Outros (especificar)", "PREENCHER","NA")</f>
        <v>NA</v>
      </c>
      <c r="BQ772" s="108" t="s">
        <v>123</v>
      </c>
      <c r="BR772" s="110" t="str">
        <f>IF(Tabela2[[#This Row],[Equipe do Ibama foi a campo? Houve sobrevoo do Poseidon?]] = "Sim", "PREENCHER","NA")</f>
        <v>NA</v>
      </c>
      <c r="BS772" s="110" t="str">
        <f>IF(Tabela2[[#This Row],[Se sim, foi emitida Ordem de Emergência? (informações vinculada à coluna CK)]] = "Sim", "PREENCHER","NA")</f>
        <v>NA</v>
      </c>
      <c r="BT772" s="110" t="s">
        <v>7099</v>
      </c>
      <c r="BU772" s="110" t="s">
        <v>123</v>
      </c>
      <c r="BV772" s="110" t="s">
        <v>123</v>
      </c>
      <c r="BW772" s="110" t="s">
        <v>123</v>
      </c>
      <c r="BX772" s="108"/>
      <c r="BY772" s="212"/>
      <c r="BZ772" s="106" t="str">
        <f>IF(Tabela2[[#This Row],[Data do documento de encerramento]]="NA","NA",IF(Tabela2[[#This Row],[Data do documento de encerramento]]="","Pendente de conclusão/ encerramento",_xlfn.DAYS(Tabela2[[#This Row],[Data do documento de encerramento]],J772)))</f>
        <v>Pendente de conclusão/ encerramento</v>
      </c>
      <c r="CA772" s="213"/>
      <c r="CB772" s="109"/>
      <c r="CC772" s="292" t="s">
        <v>8241</v>
      </c>
      <c r="CD772" s="109" t="s">
        <v>7254</v>
      </c>
      <c r="CE772" s="109" t="s">
        <v>123</v>
      </c>
      <c r="CF772" s="109" t="s">
        <v>7147</v>
      </c>
    </row>
    <row r="773" spans="1:84" ht="45.75" hidden="1">
      <c r="A773" s="172">
        <v>2025111257604</v>
      </c>
      <c r="B773" s="173" t="s">
        <v>10005</v>
      </c>
      <c r="C773" s="110" t="str">
        <f>VLOOKUP(Tabela2[[#This Row],[SIEMA]],Siema2025,4,FALSE)</f>
        <v xml:space="preserve"> MS</v>
      </c>
      <c r="D773" s="108" t="str">
        <f>VLOOKUP(Tabela2[[#This Row],[SIEMA]],Siema2025,3,FALSE)</f>
        <v xml:space="preserve">Campo Grande </v>
      </c>
      <c r="E773" s="108" t="s">
        <v>7326</v>
      </c>
      <c r="F773" s="108" t="s">
        <v>10006</v>
      </c>
      <c r="G773" s="108" t="s">
        <v>10007</v>
      </c>
      <c r="H773" s="111" t="s">
        <v>10008</v>
      </c>
      <c r="I773" s="106" t="s">
        <v>7118</v>
      </c>
      <c r="J773" s="107">
        <f>VLOOKUP(Tabela2[[#This Row],[SIEMA]],Siema2025,2,FALSE)</f>
        <v>45971</v>
      </c>
      <c r="K773" s="107" t="str">
        <f>VLOOKUP(Tabela2[[#This Row],[SIEMA]],Siema2025,16,FALSE)</f>
        <v>Segunda</v>
      </c>
      <c r="L773" s="108" t="str">
        <f>IF(Tabela2[[#This Row],[Data]]="","Sem Informação",VLOOKUP(MONTH(Tabela2[[#This Row],[Data]]),'[1]Validação de dados'!$I$1:$J$13,2,0))</f>
        <v>Novembro</v>
      </c>
      <c r="M773" s="106">
        <f>YEAR(Tabela2[[#This Row],[Data]])</f>
        <v>2025</v>
      </c>
      <c r="N773" s="107" t="str">
        <f>VLOOKUP(Tabela2[[#This Row],[SIEMA]],Siema2025,17,FALSE)</f>
        <v>Matutino</v>
      </c>
      <c r="O773" s="107" t="str">
        <f>VLOOKUP(Tabela2[[#This Row],[SIEMA]],Siema2025,5,FALSE)</f>
        <v>Rodovia</v>
      </c>
      <c r="P773" s="106" t="str">
        <f>VLOOKUP(Tabela2[[#This Row],[SIEMA]],Siema2025,21,FALSE)</f>
        <v>Vazamento de combustível (Diesel) e vítimas código cinza</v>
      </c>
      <c r="Q773" s="106">
        <v>1202</v>
      </c>
      <c r="R773" s="106" t="s">
        <v>9811</v>
      </c>
      <c r="S773" s="109" t="str">
        <f>IF(Q773="","", IF(Q773="NC","", IF(Q773="NE","", IF(Q773="NA","",IFERROR(VLOOKUP(Q773,[1]Produtos!$A$1:$C$2319,2,FALSE),"Não Cadastrado")))))</f>
        <v>GASÓLEO ou ÓLEO DIESEL ou ÓLEO PARA AQUECIMENTO, LEVE</v>
      </c>
      <c r="T773" s="106">
        <v>100</v>
      </c>
      <c r="U773" s="106" t="s">
        <v>648</v>
      </c>
      <c r="V773" s="106">
        <f>IF(Q773="","",IF(ISNUMBER(Q773)=FALSE,"Não se aplica",IFERROR(VLOOKUP(Q773,Produtos!$A$1:$C$2319,3,FALSE),"Não Cadastrado")))</f>
        <v>3</v>
      </c>
      <c r="W773" s="106" t="str">
        <f>VLOOKUP(Tabela2[[#This Row],[SIEMA]],Siema2025,10,FALSE)</f>
        <v/>
      </c>
      <c r="X773" s="115" t="str">
        <f>IF(Tabela2[[#This Row],[Origem do acidente]] = "Plataforma", "PREENCHER","NA")</f>
        <v>NA</v>
      </c>
      <c r="Y773" s="111" t="str">
        <f>IF(W773="","", IF(W773="NC","", IF(W773="NE","", IF(W773="NA","",IFERROR(VLOOKUP(W773,Produtos!$A$1:$C$2319,2,FALSE),"Não Cadastrado")))))</f>
        <v/>
      </c>
      <c r="Z773" s="106" t="str">
        <f>VLOOKUP(Tabela2[[#This Row],[SIEMA]],Siema2025,11,FALSE)</f>
        <v xml:space="preserve"> </v>
      </c>
      <c r="AA773" s="106" t="str">
        <f>VLOOKUP(Tabela2[[#This Row],[SIEMA]],Siema2025,12,FALSE)</f>
        <v xml:space="preserve"> </v>
      </c>
      <c r="AB773" s="106" t="str">
        <f>IF(W773="","",IF(ISNUMBER(W773)=FALSE,"Não se aplica",IFERROR(VLOOKUP(W773,Produtos!$A$1:$C$2319,3,FALSE),"Não Cadastrado")))</f>
        <v/>
      </c>
      <c r="AC773" s="106"/>
      <c r="AD773" s="110" t="str">
        <f>IF(Tabela2[[#This Row],[Origem do acidente]] = "Plataforma", "PREENCHER","NA")</f>
        <v>NA</v>
      </c>
      <c r="AE773" s="109" t="str">
        <f>IF(AC773="","", IF(AC773="NC","", IF(AC773="NE","", IF(AC773="NA","",IFERROR(VLOOKUP(AC773,Produtos!$A$1:$C$2319,2,FALSE),"Não Cadastrado")))))</f>
        <v/>
      </c>
      <c r="AF773" s="106"/>
      <c r="AG773" s="106"/>
      <c r="AH773" s="106" t="str">
        <f>IF(AC773="","",IF(ISNUMBER(AC773)=FALSE,"Não se aplica",IFERROR(VLOOKUP(AC773,Produtos!$A$1:$C$2319,3,FALSE),"Não Cadastrado")))</f>
        <v/>
      </c>
      <c r="AI773" s="106"/>
      <c r="AJ773" s="106" t="str">
        <f>VLOOKUP(Tabela2[[#This Row],[SIEMA]],Siema2025,26,FALSE)</f>
        <v>motorista, ao entrar na rodovia sentido Norte, não observou o tráfego e colidiu frontalmente com o caminhão.</v>
      </c>
      <c r="AK773" s="109" t="s">
        <v>7356</v>
      </c>
      <c r="AL773" s="109" t="s">
        <v>7368</v>
      </c>
      <c r="AM773" s="109"/>
      <c r="AN773" s="110" t="str">
        <f>VLOOKUP(Tabela2[[#This Row],[SIEMA]],Siema2025,51,FALSE)</f>
        <v>X</v>
      </c>
      <c r="AO773" s="110" t="str">
        <f>VLOOKUP(Tabela2[[#This Row],[SIEMA]],Siema2025,53,FALSE)</f>
        <v/>
      </c>
      <c r="AP773" s="110" t="str">
        <f>VLOOKUP(Tabela2[[#This Row],[SIEMA]],Siema2025,55,FALSE)</f>
        <v/>
      </c>
      <c r="AQ773" s="110" t="str">
        <f>VLOOKUP(Tabela2[[#This Row],[SIEMA]],Siema2025,57,FALSE)</f>
        <v/>
      </c>
      <c r="AR773" s="110" t="str">
        <f>VLOOKUP(Tabela2[[#This Row],[SIEMA]],Siema2025,59,FALSE)</f>
        <v/>
      </c>
      <c r="AS773" s="110" t="str">
        <f>VLOOKUP(Tabela2[[#This Row],[SIEMA]],Siema2025,61,FALSE)</f>
        <v/>
      </c>
      <c r="AT773" s="110" t="str">
        <f>VLOOKUP(Tabela2[[#This Row],[SIEMA]],Siema2025,63,FALSE)</f>
        <v/>
      </c>
      <c r="AU773" s="110" t="s">
        <v>7130</v>
      </c>
      <c r="AV773" s="110" t="str">
        <f>VLOOKUP(Tabela2[[#This Row],[SIEMA]],Siema2025,67,FALSE)</f>
        <v/>
      </c>
      <c r="AW773" s="110" t="str">
        <f>VLOOKUP(Tabela2[[#This Row],[SIEMA]],Siema2025,69,FALSE)</f>
        <v/>
      </c>
      <c r="AX773" s="110" t="str">
        <f>VLOOKUP(Tabela2[[#This Row],[SIEMA]],Siema2025,71,FALSE)</f>
        <v/>
      </c>
      <c r="AY773" s="110" t="str">
        <f>VLOOKUP(Tabela2[[#This Row],[SIEMA]],Siema2025,73,FALSE)</f>
        <v/>
      </c>
      <c r="AZ773" s="110" t="str">
        <f>VLOOKUP(Tabela2[[#This Row],[SIEMA]],Siema2025,75,FALSE)</f>
        <v/>
      </c>
      <c r="BA773" s="110" t="str">
        <f>VLOOKUP(Tabela2[[#This Row],[SIEMA]],Siema2025,77,FALSE)</f>
        <v/>
      </c>
      <c r="BB773" s="110" t="str">
        <f>VLOOKUP(Tabela2[[#This Row],[SIEMA]],Siema2025,79,FALSE)</f>
        <v/>
      </c>
      <c r="BC773" s="110" t="str">
        <f>IF(Tabela2[[#This Row],[Outro(s) ]] = "X", "PREENCHER","NA")</f>
        <v>NA</v>
      </c>
      <c r="BD773" s="110" t="str">
        <f>VLOOKUP(Tabela2[[#This Row],[SIEMA]],Siema2025,82,FALSE)</f>
        <v/>
      </c>
      <c r="BE773" s="110" t="str">
        <f>VLOOKUP(Tabela2[[#This Row],[SIEMA]],Siema2025,81,FALSE)</f>
        <v/>
      </c>
      <c r="BF773" s="155" t="s">
        <v>10009</v>
      </c>
      <c r="BG773" s="112"/>
      <c r="BH773" s="113">
        <v>19642306000170</v>
      </c>
      <c r="BI773" s="114" t="s">
        <v>2696</v>
      </c>
      <c r="BJ773" s="109" t="s">
        <v>7097</v>
      </c>
      <c r="BK773" s="106" t="s">
        <v>2696</v>
      </c>
      <c r="BL773" s="143">
        <v>45974</v>
      </c>
      <c r="BM773" s="110">
        <f ca="1">IF(Tabela2[[#This Row],[Data de atendimento do Ibama (considerar o primeiro documento/ação)]]="",_xlfn.DAYS(TODAY(),J773),_xlfn.DAYS(Tabela2[[#This Row],[Data de atendimento do Ibama (considerar o primeiro documento/ação)]],J773))</f>
        <v>3</v>
      </c>
      <c r="BN773" s="110" t="str">
        <f>IF(Tabela2[[#This Row],[Atendido pelo Ibama ("Não" ou "Sim")]]="Não","Preencher", IF(Tabela2[[#This Row],[Atendido pelo Ibama ("Não" ou "Sim")]]="Sim","NA",""))</f>
        <v>NA</v>
      </c>
      <c r="BO773" s="116" t="s">
        <v>7403</v>
      </c>
      <c r="BP773" s="110" t="str">
        <f>IF(Tabela2[[#This Row],[Forma de atendimento (primeiro documento/ação)]]= "Outros (especificar)", "PREENCHER","NA")</f>
        <v>NA</v>
      </c>
      <c r="BQ773" s="108" t="s">
        <v>2696</v>
      </c>
      <c r="BR773" s="110" t="s">
        <v>2696</v>
      </c>
      <c r="BS773" s="110" t="s">
        <v>2696</v>
      </c>
      <c r="BT773" s="110" t="s">
        <v>7099</v>
      </c>
      <c r="BU773" s="110" t="s">
        <v>2696</v>
      </c>
      <c r="BV773" s="110" t="s">
        <v>123</v>
      </c>
      <c r="BW773" s="110" t="s">
        <v>2696</v>
      </c>
      <c r="BX773" s="108" t="s">
        <v>7100</v>
      </c>
      <c r="BY773" s="143">
        <v>46008</v>
      </c>
      <c r="BZ773" s="106">
        <f>IF(Tabela2[[#This Row],[Data do documento de encerramento]]="NA","NA",IF(Tabela2[[#This Row],[Data do documento de encerramento]]="","Pendente de conclusão/ encerramento",_xlfn.DAYS(Tabela2[[#This Row],[Data do documento de encerramento]],J773)))</f>
        <v>37</v>
      </c>
      <c r="CA773" s="109"/>
      <c r="CB773" s="109"/>
      <c r="CC773" s="117"/>
      <c r="CD773" s="109"/>
      <c r="CE773" s="109"/>
      <c r="CF773" s="109"/>
    </row>
    <row r="774" spans="1:84" ht="60.75" hidden="1">
      <c r="A774" s="172">
        <v>2025111279235</v>
      </c>
      <c r="B774" s="173" t="s">
        <v>10010</v>
      </c>
      <c r="C774" s="110" t="str">
        <f>VLOOKUP(Tabela2[[#This Row],[SIEMA]],Siema2025,4,FALSE)</f>
        <v xml:space="preserve"> MG</v>
      </c>
      <c r="D774" s="108" t="str">
        <f>VLOOKUP(Tabela2[[#This Row],[SIEMA]],Siema2025,3,FALSE)</f>
        <v xml:space="preserve">Antônio Dias </v>
      </c>
      <c r="E774" s="108" t="str">
        <f>VLOOKUP(Tabela2[[#This Row],[SIEMA]],Siema2025,20,FALSE)</f>
        <v>Ferrovia - Coordenadas geográficas: 19°38'58.37"S, e 42°50'8.02"O.</v>
      </c>
      <c r="F774" s="108" t="s">
        <v>10011</v>
      </c>
      <c r="G774" s="108" t="s">
        <v>10012</v>
      </c>
      <c r="H774" s="108" t="s">
        <v>10013</v>
      </c>
      <c r="I774" s="106" t="s">
        <v>7118</v>
      </c>
      <c r="J774" s="107">
        <f>VLOOKUP(Tabela2[[#This Row],[SIEMA]],Siema2025,2,FALSE)</f>
        <v>45972</v>
      </c>
      <c r="K774" s="107" t="str">
        <f>VLOOKUP(Tabela2[[#This Row],[SIEMA]],Siema2025,16,FALSE)</f>
        <v>Terça</v>
      </c>
      <c r="L774" s="108" t="str">
        <f>IF(Tabela2[[#This Row],[Data]]="","Sem Informação",VLOOKUP(MONTH(Tabela2[[#This Row],[Data]]),'[1]Validação de dados'!$I$1:$J$13,2,0))</f>
        <v>Novembro</v>
      </c>
      <c r="M774" s="106">
        <f>YEAR(Tabela2[[#This Row],[Data]])</f>
        <v>2025</v>
      </c>
      <c r="N774" s="107" t="str">
        <f>VLOOKUP(Tabela2[[#This Row],[SIEMA]],Siema2025,17,FALSE)</f>
        <v>Vespertino</v>
      </c>
      <c r="O774" s="107" t="str">
        <f>VLOOKUP(Tabela2[[#This Row],[SIEMA]],Siema2025,5,FALSE)</f>
        <v>Ferrovia</v>
      </c>
      <c r="P774" s="106" t="str">
        <f>VLOOKUP(Tabela2[[#This Row],[SIEMA]],Siema2025,21,FALSE)</f>
        <v>Transporte Ferroviário</v>
      </c>
      <c r="Q774" s="106">
        <v>1202</v>
      </c>
      <c r="R774" s="106" t="s">
        <v>7119</v>
      </c>
      <c r="S774" s="109" t="s">
        <v>3060</v>
      </c>
      <c r="T774" s="106">
        <v>120</v>
      </c>
      <c r="U774" s="106" t="s">
        <v>648</v>
      </c>
      <c r="V774" s="106">
        <f>IF(Q774="","",IF(ISNUMBER(Q774)=FALSE,"Não se aplica",IFERROR(VLOOKUP(Q774,Produtos!$A$1:$C$2319,3,FALSE),"Não Cadastrado")))</f>
        <v>3</v>
      </c>
      <c r="W774" s="106" t="str">
        <f>VLOOKUP(Tabela2[[#This Row],[SIEMA]],Siema2025,10,FALSE)</f>
        <v/>
      </c>
      <c r="X774" s="115"/>
      <c r="Y774" s="111" t="str">
        <f>IF(W774="","", IF(W774="NC","", IF(W774="NE","", IF(W774="NA","",IFERROR(VLOOKUP(W774,Produtos!$A$1:$C$2319,2,FALSE),"Não Cadastrado")))))</f>
        <v/>
      </c>
      <c r="Z774" s="106" t="str">
        <f>VLOOKUP(Tabela2[[#This Row],[SIEMA]],Siema2025,11,FALSE)</f>
        <v xml:space="preserve"> </v>
      </c>
      <c r="AA774" s="106" t="str">
        <f>VLOOKUP(Tabela2[[#This Row],[SIEMA]],Siema2025,12,FALSE)</f>
        <v xml:space="preserve"> </v>
      </c>
      <c r="AB774" s="106" t="str">
        <f>IF(W774="","",IF(ISNUMBER(W774)=FALSE,"Não se aplica",IFERROR(VLOOKUP(W774,Produtos!$A$1:$C$2319,3,FALSE),"Não Cadastrado")))</f>
        <v/>
      </c>
      <c r="AC774" s="106"/>
      <c r="AD774" s="110"/>
      <c r="AE774" s="109"/>
      <c r="AF774" s="106"/>
      <c r="AG774" s="106"/>
      <c r="AH774" s="106" t="str">
        <f>IF(AC774="","",IF(ISNUMBER(AC774)=FALSE,"Não se aplica",IFERROR(VLOOKUP(AC774,Produtos!$A$1:$C$2319,3,FALSE),"Não Cadastrado")))</f>
        <v/>
      </c>
      <c r="AI774" s="106"/>
      <c r="AJ774" s="106" t="str">
        <f>VLOOKUP(Tabela2[[#This Row],[SIEMA]],Siema2025,26,FALSE)</f>
        <v/>
      </c>
      <c r="AK774" s="109" t="s">
        <v>7110</v>
      </c>
      <c r="AL774" s="109"/>
      <c r="AM774" s="109"/>
      <c r="AN774" s="110" t="str">
        <f>VLOOKUP(Tabela2[[#This Row],[SIEMA]],Siema2025,51,FALSE)</f>
        <v/>
      </c>
      <c r="AO774" s="110" t="str">
        <f>VLOOKUP(Tabela2[[#This Row],[SIEMA]],Siema2025,53,FALSE)</f>
        <v/>
      </c>
      <c r="AP774" s="110" t="str">
        <f>VLOOKUP(Tabela2[[#This Row],[SIEMA]],Siema2025,55,FALSE)</f>
        <v/>
      </c>
      <c r="AQ774" s="110" t="str">
        <f>VLOOKUP(Tabela2[[#This Row],[SIEMA]],Siema2025,57,FALSE)</f>
        <v/>
      </c>
      <c r="AR774" s="110" t="str">
        <f>VLOOKUP(Tabela2[[#This Row],[SIEMA]],Siema2025,59,FALSE)</f>
        <v/>
      </c>
      <c r="AS774" s="110" t="str">
        <f>VLOOKUP(Tabela2[[#This Row],[SIEMA]],Siema2025,61,FALSE)</f>
        <v/>
      </c>
      <c r="AT774" s="110" t="str">
        <f>VLOOKUP(Tabela2[[#This Row],[SIEMA]],Siema2025,63,FALSE)</f>
        <v/>
      </c>
      <c r="AU774" s="110" t="s">
        <v>7130</v>
      </c>
      <c r="AV774" s="110" t="str">
        <f>VLOOKUP(Tabela2[[#This Row],[SIEMA]],Siema2025,67,FALSE)</f>
        <v/>
      </c>
      <c r="AW774" s="110" t="str">
        <f>VLOOKUP(Tabela2[[#This Row],[SIEMA]],Siema2025,69,FALSE)</f>
        <v/>
      </c>
      <c r="AX774" s="110" t="str">
        <f>VLOOKUP(Tabela2[[#This Row],[SIEMA]],Siema2025,71,FALSE)</f>
        <v/>
      </c>
      <c r="AY774" s="110" t="str">
        <f>VLOOKUP(Tabela2[[#This Row],[SIEMA]],Siema2025,73,FALSE)</f>
        <v/>
      </c>
      <c r="AZ774" s="110" t="str">
        <f>VLOOKUP(Tabela2[[#This Row],[SIEMA]],Siema2025,75,FALSE)</f>
        <v/>
      </c>
      <c r="BA774" s="110" t="str">
        <f>VLOOKUP(Tabela2[[#This Row],[SIEMA]],Siema2025,77,FALSE)</f>
        <v/>
      </c>
      <c r="BB774" s="110"/>
      <c r="BC774" s="110" t="str">
        <f>IF(Tabela2[[#This Row],[Outro(s) ]] = "X", "PREENCHER","NA")</f>
        <v>NA</v>
      </c>
      <c r="BD774" s="110" t="str">
        <f>VLOOKUP(Tabela2[[#This Row],[SIEMA]],Siema2025,82,FALSE)</f>
        <v/>
      </c>
      <c r="BE774" s="110" t="str">
        <f>VLOOKUP(Tabela2[[#This Row],[SIEMA]],Siema2025,81,FALSE)</f>
        <v/>
      </c>
      <c r="BF774" s="112" t="s">
        <v>7360</v>
      </c>
      <c r="BG774" s="112" t="s">
        <v>6835</v>
      </c>
      <c r="BH774" s="113" t="str">
        <f>VLOOKUP(Tabela2[[#This Row],[SIEMA]],Siema2025,29,FALSE)</f>
        <v/>
      </c>
      <c r="BI774" s="114" t="str">
        <f>VLOOKUP(Tabela2[[#This Row],[SIEMA]],Siema2025,107,FALSE)</f>
        <v>Não</v>
      </c>
      <c r="BJ774" s="109" t="s">
        <v>7097</v>
      </c>
      <c r="BK774" s="106" t="s">
        <v>2696</v>
      </c>
      <c r="BL774" s="143">
        <v>45979</v>
      </c>
      <c r="BM774" s="110">
        <f ca="1">IF(Tabela2[[#This Row],[Data de atendimento do Ibama (considerar o primeiro documento/ação)]]="",_xlfn.DAYS(TODAY(),J774),_xlfn.DAYS(Tabela2[[#This Row],[Data de atendimento do Ibama (considerar o primeiro documento/ação)]],J774))</f>
        <v>7</v>
      </c>
      <c r="BN774" s="110" t="str">
        <f>IF(Tabela2[[#This Row],[Atendido pelo Ibama ("Não" ou "Sim")]]="Não","Preencher", IF(Tabela2[[#This Row],[Atendido pelo Ibama ("Não" ou "Sim")]]="Sim","NA",""))</f>
        <v>NA</v>
      </c>
      <c r="BO774" s="116" t="s">
        <v>7123</v>
      </c>
      <c r="BP774" s="110" t="s">
        <v>10014</v>
      </c>
      <c r="BQ774" s="108" t="s">
        <v>2696</v>
      </c>
      <c r="BR774" s="110" t="s">
        <v>123</v>
      </c>
      <c r="BS774" s="110" t="s">
        <v>123</v>
      </c>
      <c r="BT774" s="110" t="s">
        <v>7099</v>
      </c>
      <c r="BU774" s="110" t="s">
        <v>123</v>
      </c>
      <c r="BV774" s="110" t="s">
        <v>123</v>
      </c>
      <c r="BW774" s="110" t="s">
        <v>123</v>
      </c>
      <c r="BX774" s="108" t="s">
        <v>7119</v>
      </c>
      <c r="BY774" s="108"/>
      <c r="BZ774" s="106" t="str">
        <f>IF(Tabela2[[#This Row],[Data do documento de encerramento]]="NA","NA",IF(Tabela2[[#This Row],[Data do documento de encerramento]]="","Pendente de conclusão/ encerramento",_xlfn.DAYS(Tabela2[[#This Row],[Data do documento de encerramento]],J774)))</f>
        <v>Pendente de conclusão/ encerramento</v>
      </c>
      <c r="CA774" s="109" t="s">
        <v>10015</v>
      </c>
      <c r="CB774" s="109"/>
      <c r="CC774" s="109"/>
      <c r="CD774" s="109"/>
      <c r="CE774" s="109"/>
      <c r="CF774" s="109"/>
    </row>
    <row r="775" spans="1:84" ht="45.75">
      <c r="A775" s="185">
        <v>2025111454042</v>
      </c>
      <c r="B775" s="120" t="s">
        <v>10016</v>
      </c>
      <c r="C775" s="110" t="s">
        <v>672</v>
      </c>
      <c r="D775" s="108" t="s">
        <v>637</v>
      </c>
      <c r="E775" s="108" t="s">
        <v>6820</v>
      </c>
      <c r="F775" s="287" t="s">
        <v>10017</v>
      </c>
      <c r="G775" s="108" t="s">
        <v>10018</v>
      </c>
      <c r="H775" s="108" t="s">
        <v>10019</v>
      </c>
      <c r="I775" s="106" t="str">
        <f>VLOOKUP(Tabela2[[#This Row],[SIEMA]],Siema2025,19,FALSE)</f>
        <v>Santos</v>
      </c>
      <c r="J775" s="107">
        <f>VLOOKUP(Tabela2[[#This Row],[SIEMA]],Siema2025,2,FALSE)</f>
        <v>45970</v>
      </c>
      <c r="K775" s="107" t="str">
        <f>VLOOKUP(Tabela2[[#This Row],[SIEMA]],Siema2025,16,FALSE)</f>
        <v>Domingo</v>
      </c>
      <c r="L775" s="108" t="str">
        <f>IF(Tabela2[[#This Row],[Data]]="","Sem Informação",VLOOKUP(MONTH(Tabela2[[#This Row],[Data]]),'[1]Validação de dados'!$I$1:$J$13,2,0))</f>
        <v>Novembro</v>
      </c>
      <c r="M775" s="106">
        <f>YEAR(Tabela2[[#This Row],[Data]])</f>
        <v>2025</v>
      </c>
      <c r="N775" s="107" t="str">
        <f>VLOOKUP(Tabela2[[#This Row],[SIEMA]],Siema2025,17,FALSE)</f>
        <v>Noturno</v>
      </c>
      <c r="O775" s="107" t="s">
        <v>111</v>
      </c>
      <c r="P775" s="106"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75" s="106">
        <v>1202</v>
      </c>
      <c r="R775" s="106" t="s">
        <v>252</v>
      </c>
      <c r="S775" s="109" t="str">
        <f>IF(Q775="","", IF(Q775="NC","", IF(Q775="NE","", IF(Q775="NA","",IFERROR(VLOOKUP(Q775,[1]Produtos!$A$1:$C$2319,2,FALSE),"Não Cadastrado")))))</f>
        <v>GASÓLEO ou ÓLEO DIESEL ou ÓLEO PARA AQUECIMENTO, LEVE</v>
      </c>
      <c r="T775" s="106">
        <v>2.4000000000000001E-4</v>
      </c>
      <c r="U775" s="106" t="s">
        <v>7109</v>
      </c>
      <c r="V775" s="106">
        <f>IF(Q775="","",IF(ISNUMBER(Q775)=FALSE,"Não se aplica",IFERROR(VLOOKUP(Q775,Produtos!$A$1:$C$2319,3,FALSE),"Não Cadastrado")))</f>
        <v>3</v>
      </c>
      <c r="W775" s="106" t="str">
        <f>VLOOKUP(Tabela2[[#This Row],[SIEMA]],Siema2025,10,FALSE)</f>
        <v/>
      </c>
      <c r="X775" s="115"/>
      <c r="Y775" s="111" t="str">
        <f>IF(W775="","", IF(W775="NC","", IF(W775="NE","", IF(W775="NA","",IFERROR(VLOOKUP(W775,Produtos!$A$1:$C$2319,2,FALSE),"Não Cadastrado")))))</f>
        <v/>
      </c>
      <c r="Z775" s="106" t="str">
        <f>VLOOKUP(Tabela2[[#This Row],[SIEMA]],Siema2025,11,FALSE)</f>
        <v xml:space="preserve"> </v>
      </c>
      <c r="AA775" s="106" t="str">
        <f>VLOOKUP(Tabela2[[#This Row],[SIEMA]],Siema2025,12,FALSE)</f>
        <v xml:space="preserve"> </v>
      </c>
      <c r="AB775" s="106" t="str">
        <f>IF(W775="","",IF(ISNUMBER(W775)=FALSE,"Não se aplica",IFERROR(VLOOKUP(W775,Produtos!$A$1:$C$2319,3,FALSE),"Não Cadastrado")))</f>
        <v/>
      </c>
      <c r="AC775" s="288"/>
      <c r="AD775" s="289"/>
      <c r="AE775" s="109" t="str">
        <f>IF(AC775="","", IF(AC775="NC","", IF(AC775="NE","", IF(AC775="NA","",IFERROR(VLOOKUP(AC775,Produtos!$A$1:$C$2319,2,FALSE),"Não Cadastrado")))))</f>
        <v/>
      </c>
      <c r="AF775" s="288"/>
      <c r="AG775" s="106"/>
      <c r="AH775" s="106" t="str">
        <f>IF(AC775="","",IF(ISNUMBER(AC775)=FALSE,"Não se aplica",IFERROR(VLOOKUP(AC775,Produtos!$A$1:$C$2319,3,FALSE),"Não Cadastrado")))</f>
        <v/>
      </c>
      <c r="AI775" s="288"/>
      <c r="AJ775" s="106" t="str">
        <f>VLOOKUP(Tabela2[[#This Row],[SIEMA]],Siema2025,26,FALSE)</f>
        <v>Em investigação</v>
      </c>
      <c r="AK775" s="109" t="s">
        <v>7096</v>
      </c>
      <c r="AL775" s="109" t="s">
        <v>7219</v>
      </c>
      <c r="AM775" s="109"/>
      <c r="AN775" s="110" t="str">
        <f>VLOOKUP(Tabela2[[#This Row],[SIEMA]],Siema2025,51,FALSE)</f>
        <v/>
      </c>
      <c r="AO775" s="110" t="str">
        <f>VLOOKUP(Tabela2[[#This Row],[SIEMA]],Siema2025,53,FALSE)</f>
        <v/>
      </c>
      <c r="AP775" s="110" t="str">
        <f>VLOOKUP(Tabela2[[#This Row],[SIEMA]],Siema2025,55,FALSE)</f>
        <v/>
      </c>
      <c r="AQ775" s="110" t="str">
        <f>VLOOKUP(Tabela2[[#This Row],[SIEMA]],Siema2025,57,FALSE)</f>
        <v/>
      </c>
      <c r="AR775" s="110" t="str">
        <f>VLOOKUP(Tabela2[[#This Row],[SIEMA]],Siema2025,59,FALSE)</f>
        <v/>
      </c>
      <c r="AS775" s="110" t="str">
        <f>VLOOKUP(Tabela2[[#This Row],[SIEMA]],Siema2025,61,FALSE)</f>
        <v>X</v>
      </c>
      <c r="AT775" s="110" t="str">
        <f>VLOOKUP(Tabela2[[#This Row],[SIEMA]],Siema2025,63,FALSE)</f>
        <v/>
      </c>
      <c r="AU775" s="110" t="str">
        <f>VLOOKUP(Tabela2[[#This Row],[SIEMA]],Siema2025,65,FALSE)</f>
        <v/>
      </c>
      <c r="AV775" s="110" t="str">
        <f>VLOOKUP(Tabela2[[#This Row],[SIEMA]],Siema2025,67,FALSE)</f>
        <v/>
      </c>
      <c r="AW775" s="110" t="str">
        <f>VLOOKUP(Tabela2[[#This Row],[SIEMA]],Siema2025,69,FALSE)</f>
        <v/>
      </c>
      <c r="AX775" s="110" t="str">
        <f>VLOOKUP(Tabela2[[#This Row],[SIEMA]],Siema2025,71,FALSE)</f>
        <v/>
      </c>
      <c r="AY775" s="110" t="str">
        <f>VLOOKUP(Tabela2[[#This Row],[SIEMA]],Siema2025,73,FALSE)</f>
        <v/>
      </c>
      <c r="AZ775" s="110" t="str">
        <f>VLOOKUP(Tabela2[[#This Row],[SIEMA]],Siema2025,75,FALSE)</f>
        <v/>
      </c>
      <c r="BA775" s="110" t="str">
        <f>VLOOKUP(Tabela2[[#This Row],[SIEMA]],Siema2025,77,FALSE)</f>
        <v/>
      </c>
      <c r="BB775" s="110" t="str">
        <f>VLOOKUP(Tabela2[[#This Row],[SIEMA]],Siema2025,79,FALSE)</f>
        <v/>
      </c>
      <c r="BC775" s="110" t="str">
        <f>IF(Tabela2[[#This Row],[Outro(s) ]] = "X", "PREENCHER","NA")</f>
        <v>NA</v>
      </c>
      <c r="BD775" s="110" t="str">
        <f>VLOOKUP(Tabela2[[#This Row],[SIEMA]],Siema2025,82,FALSE)</f>
        <v/>
      </c>
      <c r="BE775" s="110" t="str">
        <f>VLOOKUP(Tabela2[[#This Row],[SIEMA]],Siema2025,81,FALSE)</f>
        <v/>
      </c>
      <c r="BF775" s="112" t="str">
        <f>VLOOKUP(Tabela2[[#This Row],[SIEMA]],Siema2025,28,FALSE)</f>
        <v>Petrobras</v>
      </c>
      <c r="BG775" s="290"/>
      <c r="BH775" s="113" t="str">
        <f>VLOOKUP(Tabela2[[#This Row],[SIEMA]],Siema2025,29,FALSE)</f>
        <v>33000167000101</v>
      </c>
      <c r="BI775" s="114" t="str">
        <f>VLOOKUP(Tabela2[[#This Row],[SIEMA]],Siema2025,107,FALSE)</f>
        <v>Não</v>
      </c>
      <c r="BJ775" s="109" t="s">
        <v>7097</v>
      </c>
      <c r="BK775" s="106" t="s">
        <v>2696</v>
      </c>
      <c r="BL775" s="291">
        <v>45978</v>
      </c>
      <c r="BM775" s="110">
        <f ca="1">IF(Tabela2[[#This Row],[Data de atendimento do Ibama (considerar o primeiro documento/ação)]]="",_xlfn.DAYS(TODAY(),J775),_xlfn.DAYS(Tabela2[[#This Row],[Data de atendimento do Ibama (considerar o primeiro documento/ação)]],J775))</f>
        <v>8</v>
      </c>
      <c r="BN775" s="110" t="str">
        <f>IF(Tabela2[[#This Row],[Atendido pelo Ibama ("Não" ou "Sim")]]="Não","Preencher", IF(Tabela2[[#This Row],[Atendido pelo Ibama ("Não" ou "Sim")]]="Sim","NA",""))</f>
        <v>NA</v>
      </c>
      <c r="BO775" s="116" t="s">
        <v>7098</v>
      </c>
      <c r="BP775" s="110" t="str">
        <f>IF(Tabela2[[#This Row],[Forma de atendimento (primeiro documento/ação)]]= "Outros (especificar)", "PREENCHER","NA")</f>
        <v>NA</v>
      </c>
      <c r="BQ775" s="108" t="s">
        <v>123</v>
      </c>
      <c r="BR775" s="110" t="str">
        <f>IF(Tabela2[[#This Row],[Equipe do Ibama foi a campo? Houve sobrevoo do Poseidon?]] = "Sim", "PREENCHER","NA")</f>
        <v>NA</v>
      </c>
      <c r="BS775" s="110" t="str">
        <f>IF(Tabela2[[#This Row],[Se sim, foi emitida Ordem de Emergência? (informações vinculada à coluna CK)]] = "Sim", "PREENCHER","NA")</f>
        <v>NA</v>
      </c>
      <c r="BT775" s="110" t="s">
        <v>7099</v>
      </c>
      <c r="BU775" s="110" t="s">
        <v>123</v>
      </c>
      <c r="BV775" s="110" t="s">
        <v>123</v>
      </c>
      <c r="BW775" s="110" t="s">
        <v>123</v>
      </c>
      <c r="BX775" s="108" t="s">
        <v>7119</v>
      </c>
      <c r="BY775" s="291"/>
      <c r="BZ775" s="106" t="str">
        <f>IF(Tabela2[[#This Row],[Data do documento de encerramento]]="NA","NA",IF(Tabela2[[#This Row],[Data do documento de encerramento]]="","Pendente de conclusão/ encerramento",_xlfn.DAYS(Tabela2[[#This Row],[Data do documento de encerramento]],J775)))</f>
        <v>Pendente de conclusão/ encerramento</v>
      </c>
      <c r="CA775" s="292"/>
      <c r="CB775" s="109" t="s">
        <v>7469</v>
      </c>
      <c r="CC775" s="117" t="s">
        <v>7189</v>
      </c>
      <c r="CD775" s="109" t="s">
        <v>7254</v>
      </c>
      <c r="CE775" s="109" t="s">
        <v>123</v>
      </c>
      <c r="CF775" s="109" t="s">
        <v>7103</v>
      </c>
    </row>
    <row r="776" spans="1:84" ht="60.75" hidden="1">
      <c r="A776" s="172">
        <v>2025111457643</v>
      </c>
      <c r="B776" s="120" t="s">
        <v>10020</v>
      </c>
      <c r="C776" s="110" t="str">
        <f>VLOOKUP(Tabela2[[#This Row],[SIEMA]],Siema2025,4,FALSE)</f>
        <v xml:space="preserve"> RN</v>
      </c>
      <c r="D776" s="108" t="str">
        <f>VLOOKUP(Tabela2[[#This Row],[SIEMA]],Siema2025,3,FALSE)</f>
        <v xml:space="preserve">Serra do Mel </v>
      </c>
      <c r="E776" s="108" t="str">
        <f>VLOOKUP(Tabela2[[#This Row],[SIEMA]],Siema2025,20,FALSE)</f>
        <v>Linha de produção do poço 7-CAM-1101U - Canto do Amaro M</v>
      </c>
      <c r="F776" s="108" t="s">
        <v>10021</v>
      </c>
      <c r="G776" s="108" t="s">
        <v>10022</v>
      </c>
      <c r="H776" s="108" t="s">
        <v>10023</v>
      </c>
      <c r="I776" s="106" t="str">
        <f>VLOOKUP(Tabela2[[#This Row],[SIEMA]],Siema2025,19,FALSE)</f>
        <v/>
      </c>
      <c r="J776" s="107">
        <f>VLOOKUP(Tabela2[[#This Row],[SIEMA]],Siema2025,2,FALSE)</f>
        <v>45973</v>
      </c>
      <c r="K776" s="107" t="str">
        <f>VLOOKUP(Tabela2[[#This Row],[SIEMA]],Siema2025,16,FALSE)</f>
        <v>Quarta</v>
      </c>
      <c r="L776" s="108" t="str">
        <f>IF(Tabela2[[#This Row],[Data]]="","Sem Informação",VLOOKUP(MONTH(Tabela2[[#This Row],[Data]]),'[1]Validação de dados'!$I$1:$J$13,2,0))</f>
        <v>Novembro</v>
      </c>
      <c r="M776" s="106">
        <f>YEAR(Tabela2[[#This Row],[Data]])</f>
        <v>2025</v>
      </c>
      <c r="N776" s="107" t="str">
        <f>VLOOKUP(Tabela2[[#This Row],[SIEMA]],Siema2025,17,FALSE)</f>
        <v>Vespertino</v>
      </c>
      <c r="O776" s="107" t="str">
        <f>VLOOKUP(Tabela2[[#This Row],[SIEMA]],Siema2025,5,FALSE)</f>
        <v>Outro(s)</v>
      </c>
      <c r="P776" s="106" t="str">
        <f>VLOOKUP(Tabela2[[#This Row],[SIEMA]],Siema2025,21,FALSE)</f>
        <v>Poço terrestre</v>
      </c>
      <c r="Q776" s="106">
        <v>1267</v>
      </c>
      <c r="R776" s="106" t="str">
        <f>VLOOKUP(Tabela2[[#This Row],[SIEMA]],Siema2025,10,FALSE)</f>
        <v>Água Produzida fora de especificação</v>
      </c>
      <c r="S776" s="109" t="str">
        <f>IF(Q776="","", IF(Q776="NC","", IF(Q776="NE","", IF(Q776="NA","",IFERROR(VLOOKUP(Q776,[1]Produtos!$A$1:$C$2319,2,FALSE),"Não Cadastrado")))))</f>
        <v>PETRÓLEO CRU</v>
      </c>
      <c r="T776" s="106" t="s">
        <v>10024</v>
      </c>
      <c r="U776" s="106" t="str">
        <f>VLOOKUP(Tabela2[[#This Row],[SIEMA]],Siema2025,12,FALSE)</f>
        <v>M3</v>
      </c>
      <c r="V776" s="106">
        <f>IF(Q776="","",IF(ISNUMBER(Q776)=FALSE,"Não se aplica",IFERROR(VLOOKUP(Q776,Produtos!$A$1:$C$2319,3,FALSE),"Não Cadastrado")))</f>
        <v>3</v>
      </c>
      <c r="W776" s="106" t="str">
        <f>VLOOKUP(Tabela2[[#This Row],[SIEMA]],Siema2025,10,FALSE)</f>
        <v>Água Produzida fora de especificação</v>
      </c>
      <c r="X776" s="115" t="str">
        <f>IF(Tabela2[[#This Row],[Origem do acidente]] = "Plataforma", "PREENCHER","NA")</f>
        <v>NA</v>
      </c>
      <c r="Y776" s="111" t="str">
        <f>IF(W776="","", IF(W776="NC","", IF(W776="NE","", IF(W776="NA","",IFERROR(VLOOKUP(W776,Produtos!$A$1:$C$2319,2,FALSE),"Não Cadastrado")))))</f>
        <v>Não Cadastrado</v>
      </c>
      <c r="Z776" s="106" t="str">
        <f>VLOOKUP(Tabela2[[#This Row],[SIEMA]],Siema2025,11,FALSE)</f>
        <v>0.171</v>
      </c>
      <c r="AA776" s="106" t="str">
        <f>VLOOKUP(Tabela2[[#This Row],[SIEMA]],Siema2025,12,FALSE)</f>
        <v>M3</v>
      </c>
      <c r="AB776" s="106" t="str">
        <f>IF(W776="","",IF(ISNUMBER(W776)=FALSE,"Não se aplica",IFERROR(VLOOKUP(W776,Produtos!$A$1:$C$2319,3,FALSE),"Não Cadastrado")))</f>
        <v>Não se aplica</v>
      </c>
      <c r="AC776" s="106"/>
      <c r="AD776" s="110" t="str">
        <f>IF(Tabela2[[#This Row],[Origem do acidente]] = "Plataforma", "PREENCHER","NA")</f>
        <v>NA</v>
      </c>
      <c r="AE776" s="109" t="str">
        <f>IF(AC776="","", IF(AC776="NC","", IF(AC776="NE","", IF(AC776="NA","",IFERROR(VLOOKUP(AC776,Produtos!$A$1:$C$2319,2,FALSE),"Não Cadastrado")))))</f>
        <v/>
      </c>
      <c r="AF776" s="106"/>
      <c r="AG776" s="106"/>
      <c r="AH776" s="106" t="str">
        <f>IF(AC776="","",IF(ISNUMBER(AC776)=FALSE,"Não se aplica",IFERROR(VLOOKUP(AC776,Produtos!$A$1:$C$2319,3,FALSE),"Não Cadastrado")))</f>
        <v/>
      </c>
      <c r="AI776" s="106"/>
      <c r="AJ776" s="106" t="str">
        <f>VLOOKUP(Tabela2[[#This Row],[SIEMA]],Siema2025,26,FALSE)</f>
        <v>Rompimento da junta de vedação</v>
      </c>
      <c r="AK776" s="109" t="s">
        <v>7110</v>
      </c>
      <c r="AL776" s="109"/>
      <c r="AM776" s="109"/>
      <c r="AN776" s="110" t="str">
        <f>VLOOKUP(Tabela2[[#This Row],[SIEMA]],Siema2025,51,FALSE)</f>
        <v/>
      </c>
      <c r="AO776" s="110" t="str">
        <f>VLOOKUP(Tabela2[[#This Row],[SIEMA]],Siema2025,53,FALSE)</f>
        <v/>
      </c>
      <c r="AP776" s="110" t="str">
        <f>VLOOKUP(Tabela2[[#This Row],[SIEMA]],Siema2025,55,FALSE)</f>
        <v/>
      </c>
      <c r="AQ776" s="110" t="str">
        <f>VLOOKUP(Tabela2[[#This Row],[SIEMA]],Siema2025,57,FALSE)</f>
        <v/>
      </c>
      <c r="AR776" s="110" t="str">
        <f>VLOOKUP(Tabela2[[#This Row],[SIEMA]],Siema2025,59,FALSE)</f>
        <v/>
      </c>
      <c r="AS776" s="110" t="str">
        <f>VLOOKUP(Tabela2[[#This Row],[SIEMA]],Siema2025,61,FALSE)</f>
        <v/>
      </c>
      <c r="AT776" s="110" t="str">
        <f>VLOOKUP(Tabela2[[#This Row],[SIEMA]],Siema2025,63,FALSE)</f>
        <v/>
      </c>
      <c r="AU776" s="110" t="str">
        <f>VLOOKUP(Tabela2[[#This Row],[SIEMA]],Siema2025,65,FALSE)</f>
        <v>X</v>
      </c>
      <c r="AV776" s="110" t="str">
        <f>VLOOKUP(Tabela2[[#This Row],[SIEMA]],Siema2025,67,FALSE)</f>
        <v/>
      </c>
      <c r="AW776" s="110" t="str">
        <f>VLOOKUP(Tabela2[[#This Row],[SIEMA]],Siema2025,69,FALSE)</f>
        <v/>
      </c>
      <c r="AX776" s="110" t="str">
        <f>VLOOKUP(Tabela2[[#This Row],[SIEMA]],Siema2025,71,FALSE)</f>
        <v/>
      </c>
      <c r="AY776" s="110" t="str">
        <f>VLOOKUP(Tabela2[[#This Row],[SIEMA]],Siema2025,73,FALSE)</f>
        <v/>
      </c>
      <c r="AZ776" s="110" t="str">
        <f>VLOOKUP(Tabela2[[#This Row],[SIEMA]],Siema2025,75,FALSE)</f>
        <v/>
      </c>
      <c r="BA776" s="110" t="str">
        <f>VLOOKUP(Tabela2[[#This Row],[SIEMA]],Siema2025,77,FALSE)</f>
        <v/>
      </c>
      <c r="BB776" s="110" t="str">
        <f>VLOOKUP(Tabela2[[#This Row],[SIEMA]],Siema2025,79,FALSE)</f>
        <v/>
      </c>
      <c r="BC776" s="110" t="str">
        <f>IF(Tabela2[[#This Row],[Outro(s) ]] = "X", "PREENCHER","NA")</f>
        <v>NA</v>
      </c>
      <c r="BD776" s="110" t="str">
        <f>VLOOKUP(Tabela2[[#This Row],[SIEMA]],Siema2025,82,FALSE)</f>
        <v/>
      </c>
      <c r="BE776" s="110" t="str">
        <f>VLOOKUP(Tabela2[[#This Row],[SIEMA]],Siema2025,81,FALSE)</f>
        <v/>
      </c>
      <c r="BF776" s="112" t="str">
        <f>VLOOKUP(Tabela2[[#This Row],[SIEMA]],Siema2025,28,FALSE)</f>
        <v>3R Potiguar S.A</v>
      </c>
      <c r="BG776" s="112"/>
      <c r="BH776" s="113" t="str">
        <f>VLOOKUP(Tabela2[[#This Row],[SIEMA]],Siema2025,29,FALSE)</f>
        <v/>
      </c>
      <c r="BI776" s="114" t="str">
        <f>VLOOKUP(Tabela2[[#This Row],[SIEMA]],Siema2025,107,FALSE)</f>
        <v>Não</v>
      </c>
      <c r="BJ776" s="109" t="s">
        <v>7111</v>
      </c>
      <c r="BK776" s="106" t="s">
        <v>2696</v>
      </c>
      <c r="BL776" s="1">
        <v>45993</v>
      </c>
      <c r="BM776" s="110">
        <f ca="1">IF(Tabela2[[#This Row],[Data de atendimento do Ibama (considerar o primeiro documento/ação)]]="",_xlfn.DAYS(TODAY(),J776),_xlfn.DAYS(Tabela2[[#This Row],[Data de atendimento do Ibama (considerar o primeiro documento/ação)]],J776))</f>
        <v>20</v>
      </c>
      <c r="BN776" s="110" t="str">
        <f>IF(Tabela2[[#This Row],[Atendido pelo Ibama ("Não" ou "Sim")]]="Não","Preencher", IF(Tabela2[[#This Row],[Atendido pelo Ibama ("Não" ou "Sim")]]="Sim","NA",""))</f>
        <v>NA</v>
      </c>
      <c r="BO776" s="116" t="s">
        <v>7098</v>
      </c>
      <c r="BP776" s="110" t="str">
        <f>IF(Tabela2[[#This Row],[Forma de atendimento (primeiro documento/ação)]]= "Outros (especificar)", "PREENCHER","NA")</f>
        <v>NA</v>
      </c>
      <c r="BQ776" s="108" t="s">
        <v>123</v>
      </c>
      <c r="BR776" s="110" t="str">
        <f>IF(Tabela2[[#This Row],[Equipe do Ibama foi a campo? Houve sobrevoo do Poseidon?]] = "Sim", "PREENCHER","NA")</f>
        <v>NA</v>
      </c>
      <c r="BS776" s="110" t="str">
        <f>IF(Tabela2[[#This Row],[Se sim, foi emitida Ordem de Emergência? (informações vinculada à coluna CK)]] = "Sim", "PREENCHER","NA")</f>
        <v>NA</v>
      </c>
      <c r="BT776" s="110" t="s">
        <v>7125</v>
      </c>
      <c r="BU776" s="110" t="s">
        <v>2696</v>
      </c>
      <c r="BV776" s="110" t="s">
        <v>123</v>
      </c>
      <c r="BW776" s="110" t="s">
        <v>123</v>
      </c>
      <c r="BX776" s="108"/>
      <c r="BY776" s="108"/>
      <c r="BZ776" s="106" t="str">
        <f>IF(Tabela2[[#This Row],[Data do documento de encerramento]]="NA","NA",IF(Tabela2[[#This Row],[Data do documento de encerramento]]="","Pendente de conclusão/ encerramento",_xlfn.DAYS(Tabela2[[#This Row],[Data do documento de encerramento]],J776)))</f>
        <v>Pendente de conclusão/ encerramento</v>
      </c>
      <c r="CA776" s="109"/>
      <c r="CB776" s="109"/>
      <c r="CC776" s="109"/>
      <c r="CD776" s="109"/>
      <c r="CE776" s="109"/>
      <c r="CF776" s="109"/>
    </row>
    <row r="777" spans="1:84" ht="76.5">
      <c r="A777" s="185">
        <v>2025112436057</v>
      </c>
      <c r="B777" s="120" t="s">
        <v>10025</v>
      </c>
      <c r="C777" s="110" t="s">
        <v>672</v>
      </c>
      <c r="D777" s="108" t="s">
        <v>637</v>
      </c>
      <c r="E777" s="108" t="s">
        <v>9932</v>
      </c>
      <c r="F777" s="108" t="s">
        <v>10026</v>
      </c>
      <c r="G777" s="108" t="s">
        <v>9933</v>
      </c>
      <c r="H777" s="108" t="s">
        <v>9934</v>
      </c>
      <c r="I777" s="106" t="str">
        <f>VLOOKUP(Tabela2[[#This Row],[SIEMA]],Siema2025,19,FALSE)</f>
        <v>Santos</v>
      </c>
      <c r="J777" s="107">
        <f>VLOOKUP(Tabela2[[#This Row],[SIEMA]],Siema2025,2,FALSE)</f>
        <v>45972</v>
      </c>
      <c r="K777" s="107" t="str">
        <f>VLOOKUP(Tabela2[[#This Row],[SIEMA]],Siema2025,16,FALSE)</f>
        <v>Terça</v>
      </c>
      <c r="L777" s="108" t="str">
        <f>IF(Tabela2[[#This Row],[Data]]="","Sem Informação",VLOOKUP(MONTH(Tabela2[[#This Row],[Data]]),'[1]Validação de dados'!$I$1:$J$13,2,0))</f>
        <v>Novembro</v>
      </c>
      <c r="M777" s="106">
        <f>YEAR(Tabela2[[#This Row],[Data]])</f>
        <v>2025</v>
      </c>
      <c r="N777" s="107" t="str">
        <f>VLOOKUP(Tabela2[[#This Row],[SIEMA]],Siema2025,17,FALSE)</f>
        <v>Vespertino</v>
      </c>
      <c r="O777" s="107" t="str">
        <f>VLOOKUP(Tabela2[[#This Row],[SIEMA]],Siema2025,5,FALSE)</f>
        <v>Plataforma</v>
      </c>
      <c r="P777" s="106"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77" s="106">
        <v>1267</v>
      </c>
      <c r="R777" s="106" t="s">
        <v>2043</v>
      </c>
      <c r="S777" s="109" t="str">
        <f>IF(Q777="","", IF(Q777="NC","", IF(Q777="NE","", IF(Q777="NA","",IFERROR(VLOOKUP(Q777,[1]Produtos!$A$1:$C$2319,2,FALSE),"Não Cadastrado")))))</f>
        <v>PETRÓLEO CRU</v>
      </c>
      <c r="T777" s="106">
        <v>1E-4</v>
      </c>
      <c r="U777" s="106" t="s">
        <v>7109</v>
      </c>
      <c r="V777" s="106">
        <f>IF(Q777="","",IF(ISNUMBER(Q777)=FALSE,"Não se aplica",IFERROR(VLOOKUP(Q777,Produtos!$A$1:$C$2319,3,FALSE),"Não Cadastrado")))</f>
        <v>3</v>
      </c>
      <c r="W777" s="106" t="str">
        <f>VLOOKUP(Tabela2[[#This Row],[SIEMA]],Siema2025,10,FALSE)</f>
        <v/>
      </c>
      <c r="X777" s="115"/>
      <c r="Y777" s="111" t="str">
        <f>IF(W777="","", IF(W777="NC","", IF(W777="NE","", IF(W777="NA","",IFERROR(VLOOKUP(W777,Produtos!$A$1:$C$2319,2,FALSE),"Não Cadastrado")))))</f>
        <v/>
      </c>
      <c r="Z777" s="106" t="str">
        <f>VLOOKUP(Tabela2[[#This Row],[SIEMA]],Siema2025,11,FALSE)</f>
        <v xml:space="preserve"> </v>
      </c>
      <c r="AA777" s="106" t="str">
        <f>VLOOKUP(Tabela2[[#This Row],[SIEMA]],Siema2025,12,FALSE)</f>
        <v xml:space="preserve"> </v>
      </c>
      <c r="AB777" s="106" t="str">
        <f>IF(W777="","",IF(ISNUMBER(W777)=FALSE,"Não se aplica",IFERROR(VLOOKUP(W777,Produtos!$A$1:$C$2319,3,FALSE),"Não Cadastrado")))</f>
        <v/>
      </c>
      <c r="AC777" s="106"/>
      <c r="AD777" s="110"/>
      <c r="AE777" s="109" t="str">
        <f>IF(AC777="","", IF(AC777="NC","", IF(AC777="NE","", IF(AC777="NA","",IFERROR(VLOOKUP(AC777,Produtos!$A$1:$C$2319,2,FALSE),"Não Cadastrado")))))</f>
        <v/>
      </c>
      <c r="AF777" s="106"/>
      <c r="AG777" s="106"/>
      <c r="AH777" s="106" t="str">
        <f>IF(AC777="","",IF(ISNUMBER(AC777)=FALSE,"Não se aplica",IFERROR(VLOOKUP(AC777,Produtos!$A$1:$C$2319,3,FALSE),"Não Cadastrado")))</f>
        <v/>
      </c>
      <c r="AI777" s="106"/>
      <c r="AJ777" s="106" t="str">
        <f>VLOOKUP(Tabela2[[#This Row],[SIEMA]],Siema2025,26,FALSE)</f>
        <v>azamento pela saída do header de drenagem do dilúvio. Em investigação.</v>
      </c>
      <c r="AK777" s="109" t="s">
        <v>7271</v>
      </c>
      <c r="AL777" s="109" t="s">
        <v>7110</v>
      </c>
      <c r="AM777" s="109"/>
      <c r="AN777" s="110" t="str">
        <f>VLOOKUP(Tabela2[[#This Row],[SIEMA]],Siema2025,51,FALSE)</f>
        <v/>
      </c>
      <c r="AO777" s="110" t="str">
        <f>VLOOKUP(Tabela2[[#This Row],[SIEMA]],Siema2025,53,FALSE)</f>
        <v/>
      </c>
      <c r="AP777" s="110" t="str">
        <f>VLOOKUP(Tabela2[[#This Row],[SIEMA]],Siema2025,55,FALSE)</f>
        <v/>
      </c>
      <c r="AQ777" s="110" t="str">
        <f>VLOOKUP(Tabela2[[#This Row],[SIEMA]],Siema2025,57,FALSE)</f>
        <v/>
      </c>
      <c r="AR777" s="110" t="str">
        <f>VLOOKUP(Tabela2[[#This Row],[SIEMA]],Siema2025,59,FALSE)</f>
        <v/>
      </c>
      <c r="AS777" s="110" t="str">
        <f>VLOOKUP(Tabela2[[#This Row],[SIEMA]],Siema2025,61,FALSE)</f>
        <v>X</v>
      </c>
      <c r="AT777" s="110" t="str">
        <f>VLOOKUP(Tabela2[[#This Row],[SIEMA]],Siema2025,63,FALSE)</f>
        <v/>
      </c>
      <c r="AU777" s="110" t="str">
        <f>VLOOKUP(Tabela2[[#This Row],[SIEMA]],Siema2025,65,FALSE)</f>
        <v/>
      </c>
      <c r="AV777" s="110" t="str">
        <f>VLOOKUP(Tabela2[[#This Row],[SIEMA]],Siema2025,67,FALSE)</f>
        <v/>
      </c>
      <c r="AW777" s="110" t="str">
        <f>VLOOKUP(Tabela2[[#This Row],[SIEMA]],Siema2025,69,FALSE)</f>
        <v/>
      </c>
      <c r="AX777" s="110" t="str">
        <f>VLOOKUP(Tabela2[[#This Row],[SIEMA]],Siema2025,71,FALSE)</f>
        <v/>
      </c>
      <c r="AY777" s="110" t="str">
        <f>VLOOKUP(Tabela2[[#This Row],[SIEMA]],Siema2025,73,FALSE)</f>
        <v/>
      </c>
      <c r="AZ777" s="110" t="str">
        <f>VLOOKUP(Tabela2[[#This Row],[SIEMA]],Siema2025,75,FALSE)</f>
        <v/>
      </c>
      <c r="BA777" s="110" t="str">
        <f>VLOOKUP(Tabela2[[#This Row],[SIEMA]],Siema2025,77,FALSE)</f>
        <v/>
      </c>
      <c r="BB777" s="110" t="str">
        <f>VLOOKUP(Tabela2[[#This Row],[SIEMA]],Siema2025,79,FALSE)</f>
        <v/>
      </c>
      <c r="BC777" s="110" t="str">
        <f>IF(Tabela2[[#This Row],[Outro(s) ]] = "X", "PREENCHER","NA")</f>
        <v>NA</v>
      </c>
      <c r="BD777" s="110" t="str">
        <f>VLOOKUP(Tabela2[[#This Row],[SIEMA]],Siema2025,82,FALSE)</f>
        <v/>
      </c>
      <c r="BE777" s="110" t="str">
        <f>VLOOKUP(Tabela2[[#This Row],[SIEMA]],Siema2025,81,FALSE)</f>
        <v/>
      </c>
      <c r="BF777" s="112" t="str">
        <f>VLOOKUP(Tabela2[[#This Row],[SIEMA]],Siema2025,28,FALSE)</f>
        <v>Petrobras</v>
      </c>
      <c r="BG777" s="112"/>
      <c r="BH777" s="113" t="str">
        <f>VLOOKUP(Tabela2[[#This Row],[SIEMA]],Siema2025,29,FALSE)</f>
        <v>33000167000101</v>
      </c>
      <c r="BI777" s="114" t="str">
        <f>VLOOKUP(Tabela2[[#This Row],[SIEMA]],Siema2025,107,FALSE)</f>
        <v>Não</v>
      </c>
      <c r="BJ777" s="109" t="s">
        <v>7097</v>
      </c>
      <c r="BK777" s="106" t="s">
        <v>2696</v>
      </c>
      <c r="BL777" s="143">
        <v>45985</v>
      </c>
      <c r="BM777" s="110">
        <f ca="1">IF(Tabela2[[#This Row],[Data de atendimento do Ibama (considerar o primeiro documento/ação)]]="",_xlfn.DAYS(TODAY(),J777),_xlfn.DAYS(Tabela2[[#This Row],[Data de atendimento do Ibama (considerar o primeiro documento/ação)]],J777))</f>
        <v>13</v>
      </c>
      <c r="BN777" s="110" t="str">
        <f>IF(Tabela2[[#This Row],[Atendido pelo Ibama ("Não" ou "Sim")]]="Não","Preencher", IF(Tabela2[[#This Row],[Atendido pelo Ibama ("Não" ou "Sim")]]="Sim","NA",""))</f>
        <v>NA</v>
      </c>
      <c r="BO777" s="116" t="s">
        <v>7098</v>
      </c>
      <c r="BP777" s="110" t="str">
        <f>IF(Tabela2[[#This Row],[Forma de atendimento (primeiro documento/ação)]]= "Outros (especificar)", "PREENCHER","NA")</f>
        <v>NA</v>
      </c>
      <c r="BQ777" s="108" t="s">
        <v>123</v>
      </c>
      <c r="BR777" s="110" t="str">
        <f>IF(Tabela2[[#This Row],[Equipe do Ibama foi a campo? Houve sobrevoo do Poseidon?]] = "Sim", "PREENCHER","NA")</f>
        <v>NA</v>
      </c>
      <c r="BS777" s="110" t="str">
        <f>IF(Tabela2[[#This Row],[Se sim, foi emitida Ordem de Emergência? (informações vinculada à coluna CK)]] = "Sim", "PREENCHER","NA")</f>
        <v>NA</v>
      </c>
      <c r="BT777" s="110" t="s">
        <v>7099</v>
      </c>
      <c r="BU777" s="110" t="s">
        <v>123</v>
      </c>
      <c r="BV777" s="110" t="s">
        <v>123</v>
      </c>
      <c r="BW777" s="110" t="s">
        <v>123</v>
      </c>
      <c r="BX777" s="108" t="s">
        <v>7119</v>
      </c>
      <c r="BY777" s="143"/>
      <c r="BZ777" s="106" t="str">
        <f>IF(Tabela2[[#This Row],[Data do documento de encerramento]]="NA","NA",IF(Tabela2[[#This Row],[Data do documento de encerramento]]="","Pendente de conclusão/ encerramento",_xlfn.DAYS(Tabela2[[#This Row],[Data do documento de encerramento]],J777)))</f>
        <v>Pendente de conclusão/ encerramento</v>
      </c>
      <c r="CA777" s="109"/>
      <c r="CB777" s="109" t="s">
        <v>7156</v>
      </c>
      <c r="CC777" s="292" t="s">
        <v>7189</v>
      </c>
      <c r="CD777" s="109" t="s">
        <v>123</v>
      </c>
      <c r="CE777" s="109" t="s">
        <v>123</v>
      </c>
      <c r="CF777" s="109" t="s">
        <v>7103</v>
      </c>
    </row>
    <row r="778" spans="1:84" ht="45.75" hidden="1">
      <c r="A778" s="172">
        <v>2025111743247</v>
      </c>
      <c r="B778" s="173" t="s">
        <v>10027</v>
      </c>
      <c r="C778" s="110" t="str">
        <f>VLOOKUP(Tabela2[[#This Row],[SIEMA]],Siema2025,4,FALSE)</f>
        <v xml:space="preserve"> GO</v>
      </c>
      <c r="D778" s="108" t="str">
        <f>VLOOKUP(Tabela2[[#This Row],[SIEMA]],Siema2025,3,FALSE)</f>
        <v xml:space="preserve">Cristalina </v>
      </c>
      <c r="E778" s="108" t="s">
        <v>8737</v>
      </c>
      <c r="F778" s="108" t="s">
        <v>10028</v>
      </c>
      <c r="G778" s="111" t="s">
        <v>10029</v>
      </c>
      <c r="H778" s="111" t="s">
        <v>10030</v>
      </c>
      <c r="I778" s="106" t="s">
        <v>7118</v>
      </c>
      <c r="J778" s="107">
        <f>VLOOKUP(Tabela2[[#This Row],[SIEMA]],Siema2025,2,FALSE)</f>
        <v>45975</v>
      </c>
      <c r="K778" s="107" t="str">
        <f>VLOOKUP(Tabela2[[#This Row],[SIEMA]],Siema2025,16,FALSE)</f>
        <v>Sexta</v>
      </c>
      <c r="L778" s="108" t="str">
        <f>IF(Tabela2[[#This Row],[Data]]="","Sem Informação",VLOOKUP(MONTH(Tabela2[[#This Row],[Data]]),'[1]Validação de dados'!$I$1:$J$13,2,0))</f>
        <v>Novembro</v>
      </c>
      <c r="M778" s="106">
        <f>YEAR(Tabela2[[#This Row],[Data]])</f>
        <v>2025</v>
      </c>
      <c r="N778" s="107" t="str">
        <f>VLOOKUP(Tabela2[[#This Row],[SIEMA]],Siema2025,17,FALSE)</f>
        <v>Vespertino</v>
      </c>
      <c r="O778" s="107" t="str">
        <f>VLOOKUP(Tabela2[[#This Row],[SIEMA]],Siema2025,5,FALSE)</f>
        <v>Rodovia</v>
      </c>
      <c r="P778" s="106" t="str">
        <f>VLOOKUP(Tabela2[[#This Row],[SIEMA]],Siema2025,21,FALSE)</f>
        <v>Rodovia BR-050, Km 112+200, Sentido norte</v>
      </c>
      <c r="Q778" s="106">
        <v>1202</v>
      </c>
      <c r="R778" s="106" t="s">
        <v>9811</v>
      </c>
      <c r="S778" s="109" t="str">
        <f>IF(Q778="","", IF(Q778="NC","", IF(Q778="NE","", IF(Q778="NA","",IFERROR(VLOOKUP(Q778,[1]Produtos!$A$1:$C$2319,2,FALSE),"Não Cadastrado")))))</f>
        <v>GASÓLEO ou ÓLEO DIESEL ou ÓLEO PARA AQUECIMENTO, LEVE</v>
      </c>
      <c r="T778" s="106">
        <v>22000</v>
      </c>
      <c r="U778" s="106" t="s">
        <v>648</v>
      </c>
      <c r="V778" s="106">
        <f>IF(Q778="","",IF(ISNUMBER(Q778)=FALSE,"Não se aplica",IFERROR(VLOOKUP(Q778,Produtos!$A$1:$C$2319,3,FALSE),"Não Cadastrado")))</f>
        <v>3</v>
      </c>
      <c r="W778" s="106">
        <v>1203</v>
      </c>
      <c r="X778" s="115" t="s">
        <v>885</v>
      </c>
      <c r="Y778" s="111" t="str">
        <f>IF(W778="","", IF(W778="NC","", IF(W778="NE","", IF(W778="NA","",IFERROR(VLOOKUP(W778,Produtos!$A$1:$C$2319,2,FALSE),"Não Cadastrado")))))</f>
        <v>COMBUSTÍVEL PARA MOTORES  ou GASOLINA ou GASOLINA DE AVIAÇÃO (GAV-100LL ou AVGAS-100LL)</v>
      </c>
      <c r="Z778" s="106">
        <v>15000</v>
      </c>
      <c r="AA778" s="106" t="s">
        <v>648</v>
      </c>
      <c r="AB778" s="106">
        <f>IF(W778="","",IF(ISNUMBER(W778)=FALSE,"Não se aplica",IFERROR(VLOOKUP(W778,Produtos!$A$1:$C$2319,3,FALSE),"Não Cadastrado")))</f>
        <v>3</v>
      </c>
      <c r="AC778" s="106">
        <v>1170</v>
      </c>
      <c r="AD778" s="110" t="s">
        <v>10031</v>
      </c>
      <c r="AE778" s="109" t="str">
        <f>IF(AC778="","", IF(AC778="NC","", IF(AC778="NE","", IF(AC778="NA","",IFERROR(VLOOKUP(AC778,Produtos!$A$1:$C$2319,2,FALSE),"Não Cadastrado")))))</f>
        <v>ÁLCOOL ETÍLICO, ETANOL</v>
      </c>
      <c r="AF778" s="106">
        <v>9000</v>
      </c>
      <c r="AG778" s="106" t="s">
        <v>648</v>
      </c>
      <c r="AH778" s="106">
        <f>IF(AC778="","",IF(ISNUMBER(AC778)=FALSE,"Não se aplica",IFERROR(VLOOKUP(AC778,Produtos!$A$1:$C$2319,3,FALSE),"Não Cadastrado")))</f>
        <v>3</v>
      </c>
      <c r="AI778" s="106"/>
      <c r="AJ778" s="106"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78" s="109" t="s">
        <v>7356</v>
      </c>
      <c r="AL778" s="109" t="s">
        <v>7175</v>
      </c>
      <c r="AM778" s="109" t="s">
        <v>7827</v>
      </c>
      <c r="AN778" s="110" t="str">
        <f>VLOOKUP(Tabela2[[#This Row],[SIEMA]],Siema2025,51,FALSE)</f>
        <v/>
      </c>
      <c r="AO778" s="110" t="str">
        <f>VLOOKUP(Tabela2[[#This Row],[SIEMA]],Siema2025,53,FALSE)</f>
        <v/>
      </c>
      <c r="AP778" s="110" t="str">
        <f>VLOOKUP(Tabela2[[#This Row],[SIEMA]],Siema2025,55,FALSE)</f>
        <v/>
      </c>
      <c r="AQ778" s="110" t="str">
        <f>VLOOKUP(Tabela2[[#This Row],[SIEMA]],Siema2025,57,FALSE)</f>
        <v/>
      </c>
      <c r="AR778" s="110" t="str">
        <f>VLOOKUP(Tabela2[[#This Row],[SIEMA]],Siema2025,59,FALSE)</f>
        <v/>
      </c>
      <c r="AS778" s="110" t="str">
        <f>VLOOKUP(Tabela2[[#This Row],[SIEMA]],Siema2025,61,FALSE)</f>
        <v/>
      </c>
      <c r="AT778" s="110" t="str">
        <f>VLOOKUP(Tabela2[[#This Row],[SIEMA]],Siema2025,63,FALSE)</f>
        <v/>
      </c>
      <c r="AU778" s="110" t="str">
        <f>VLOOKUP(Tabela2[[#This Row],[SIEMA]],Siema2025,65,FALSE)</f>
        <v>X</v>
      </c>
      <c r="AV778" s="110" t="str">
        <f>VLOOKUP(Tabela2[[#This Row],[SIEMA]],Siema2025,67,FALSE)</f>
        <v/>
      </c>
      <c r="AW778" s="110" t="str">
        <f>VLOOKUP(Tabela2[[#This Row],[SIEMA]],Siema2025,69,FALSE)</f>
        <v>X</v>
      </c>
      <c r="AX778" s="110" t="str">
        <f>VLOOKUP(Tabela2[[#This Row],[SIEMA]],Siema2025,71,FALSE)</f>
        <v/>
      </c>
      <c r="AY778" s="110" t="str">
        <f>VLOOKUP(Tabela2[[#This Row],[SIEMA]],Siema2025,73,FALSE)</f>
        <v/>
      </c>
      <c r="AZ778" s="110" t="str">
        <f>VLOOKUP(Tabela2[[#This Row],[SIEMA]],Siema2025,75,FALSE)</f>
        <v/>
      </c>
      <c r="BA778" s="110" t="str">
        <f>VLOOKUP(Tabela2[[#This Row],[SIEMA]],Siema2025,77,FALSE)</f>
        <v/>
      </c>
      <c r="BB778" s="110" t="str">
        <f>VLOOKUP(Tabela2[[#This Row],[SIEMA]],Siema2025,79,FALSE)</f>
        <v/>
      </c>
      <c r="BC778" s="110" t="str">
        <f>IF(Tabela2[[#This Row],[Outro(s) ]] = "X", "PREENCHER","NA")</f>
        <v>NA</v>
      </c>
      <c r="BD778" s="110" t="str">
        <f>VLOOKUP(Tabela2[[#This Row],[SIEMA]],Siema2025,82,FALSE)</f>
        <v/>
      </c>
      <c r="BE778" s="110" t="str">
        <f>VLOOKUP(Tabela2[[#This Row],[SIEMA]],Siema2025,81,FALSE)</f>
        <v/>
      </c>
      <c r="BF778" s="155" t="s">
        <v>10032</v>
      </c>
      <c r="BG778" s="112"/>
      <c r="BH778" s="113">
        <v>31821639000161</v>
      </c>
      <c r="BI778" s="114" t="str">
        <f>VLOOKUP(Tabela2[[#This Row],[SIEMA]],Siema2025,107,FALSE)</f>
        <v>Não</v>
      </c>
      <c r="BJ778" s="109" t="s">
        <v>7111</v>
      </c>
      <c r="BK778" s="106" t="s">
        <v>2696</v>
      </c>
      <c r="BL778" s="143">
        <v>45976</v>
      </c>
      <c r="BM778" s="110">
        <f ca="1">IF(Tabela2[[#This Row],[Data de atendimento do Ibama (considerar o primeiro documento/ação)]]="",_xlfn.DAYS(TODAY(),J778),_xlfn.DAYS(Tabela2[[#This Row],[Data de atendimento do Ibama (considerar o primeiro documento/ação)]],J778))</f>
        <v>1</v>
      </c>
      <c r="BN778" s="110" t="str">
        <f>IF(Tabela2[[#This Row],[Atendido pelo Ibama ("Não" ou "Sim")]]="Não","Preencher", IF(Tabela2[[#This Row],[Atendido pelo Ibama ("Não" ou "Sim")]]="Sim","NA",""))</f>
        <v>NA</v>
      </c>
      <c r="BO778" s="116" t="s">
        <v>7403</v>
      </c>
      <c r="BP778" s="110" t="str">
        <f>IF(Tabela2[[#This Row],[Forma de atendimento (primeiro documento/ação)]]= "Outros (especificar)", "PREENCHER","NA")</f>
        <v>NA</v>
      </c>
      <c r="BQ778" s="108" t="s">
        <v>2696</v>
      </c>
      <c r="BR778" s="110" t="s">
        <v>123</v>
      </c>
      <c r="BS778" s="110" t="s">
        <v>2696</v>
      </c>
      <c r="BT778" s="110" t="s">
        <v>7125</v>
      </c>
      <c r="BU778" s="110" t="str">
        <f>IF(Tabela2[[#This Row],[Houve envio de Informações Pós-acidente (preencher "não se aplica" quando de competência estadual/municipal)]] = "Sim", "PREENCHER","NA")</f>
        <v>NA</v>
      </c>
      <c r="BV778" s="110" t="str">
        <f>IF(Tabela2[[#This Row],[Houve avaliação das informações pós-acidente solicitadas/enviadas?]] = "Sim", "PREENCHER","NA")</f>
        <v>NA</v>
      </c>
      <c r="BW778" s="110" t="s">
        <v>123</v>
      </c>
      <c r="BX778" s="108"/>
      <c r="BY778" s="143"/>
      <c r="BZ778" s="106" t="str">
        <f>IF(Tabela2[[#This Row],[Data do documento de encerramento]]="NA","NA",IF(Tabela2[[#This Row],[Data do documento de encerramento]]="","Pendente de conclusão/ encerramento",_xlfn.DAYS(Tabela2[[#This Row],[Data do documento de encerramento]],J778)))</f>
        <v>Pendente de conclusão/ encerramento</v>
      </c>
      <c r="CA778" s="109" t="s">
        <v>10033</v>
      </c>
      <c r="CB778" s="109"/>
      <c r="CC778" s="117"/>
      <c r="CD778" s="109"/>
      <c r="CE778" s="109"/>
      <c r="CF778" s="109"/>
    </row>
    <row r="779" spans="1:84" ht="30.75">
      <c r="A779" s="108" t="s">
        <v>9960</v>
      </c>
      <c r="B779" s="215" t="s">
        <v>10034</v>
      </c>
      <c r="C779" s="110" t="s">
        <v>672</v>
      </c>
      <c r="D779" s="108" t="s">
        <v>637</v>
      </c>
      <c r="E779" s="108" t="s">
        <v>10035</v>
      </c>
      <c r="F779" s="287"/>
      <c r="G779" s="287" t="s">
        <v>10036</v>
      </c>
      <c r="H779" s="287" t="s">
        <v>10037</v>
      </c>
      <c r="I779" s="107" t="s">
        <v>124</v>
      </c>
      <c r="J779" s="107">
        <v>45972</v>
      </c>
      <c r="K779" s="107" t="s">
        <v>355</v>
      </c>
      <c r="L779" s="108" t="str">
        <f>IF(Tabela2[[#This Row],[Data]]="","Sem Informação",VLOOKUP(MONTH(Tabela2[[#This Row],[Data]]),'[1]Validação de dados'!$I$1:$J$13,2,0))</f>
        <v>Novembro</v>
      </c>
      <c r="M779" s="106">
        <f>YEAR(Tabela2[[#This Row],[Data]])</f>
        <v>2025</v>
      </c>
      <c r="N779" s="107" t="s">
        <v>143</v>
      </c>
      <c r="O779" s="107" t="s">
        <v>111</v>
      </c>
      <c r="P779" s="106"/>
      <c r="Q779" s="106" t="s">
        <v>637</v>
      </c>
      <c r="R779" s="110" t="s">
        <v>10038</v>
      </c>
      <c r="S779" s="109" t="s">
        <v>10039</v>
      </c>
      <c r="T779" s="106">
        <v>0.01</v>
      </c>
      <c r="U779" s="106" t="s">
        <v>7109</v>
      </c>
      <c r="V779" s="106" t="str">
        <f>IF(Q779="","",IF(ISNUMBER(Q779)=FALSE,"Não se aplica",IFERROR(VLOOKUP(Q779,Produtos!$A$1:$C$2319,3,FALSE),"Não Cadastrado")))</f>
        <v>Não se aplica</v>
      </c>
      <c r="W779" s="106"/>
      <c r="X779" s="115"/>
      <c r="Y779" s="111" t="str">
        <f>IF(W779="","", IF(W779="NC","", IF(W779="NE","", IF(W779="NA","",IFERROR(VLOOKUP(W779,[1]Produtos!$A$1:$C$2319,2,FALSE),"Não Cadastrado")))))</f>
        <v/>
      </c>
      <c r="Z779" s="106"/>
      <c r="AA779" s="106"/>
      <c r="AB779" s="106" t="str">
        <f>IF(W779="","",IF(ISNUMBER(W779)=FALSE,"Não se aplica",IFERROR(VLOOKUP(W779,[1]Produtos!$A$1:$C$2319,3,FALSE),"Não Cadastrado")))</f>
        <v/>
      </c>
      <c r="AC779" s="288"/>
      <c r="AD779" s="289"/>
      <c r="AE779" s="109" t="str">
        <f>IF(AC779="","", IF(AC779="NC","", IF(AC779="NE","", IF(AC779="NA","",IFERROR(VLOOKUP(AC779,[1]Produtos!$A$1:$C$2319,2,FALSE),"Não Cadastrado")))))</f>
        <v/>
      </c>
      <c r="AF779" s="288"/>
      <c r="AG779" s="106"/>
      <c r="AH779" s="106" t="str">
        <f>IF(AC779="","",IF(ISNUMBER(AC779)=FALSE,"Não se aplica",IFERROR(VLOOKUP(AC779,Produtos!$A$1:$C$2319,3,FALSE),"Não Cadastrado")))</f>
        <v/>
      </c>
      <c r="AI779" s="288"/>
      <c r="AJ779" s="106"/>
      <c r="AK779" s="109" t="s">
        <v>7356</v>
      </c>
      <c r="AL779" s="109"/>
      <c r="AM779" s="109"/>
      <c r="AN779" s="110"/>
      <c r="AO779" s="110"/>
      <c r="AP779" s="110"/>
      <c r="AQ779" s="110"/>
      <c r="AR779" s="116"/>
      <c r="AS779" s="110" t="s">
        <v>7130</v>
      </c>
      <c r="AT779" s="110"/>
      <c r="AU779" s="110"/>
      <c r="AV779" s="110"/>
      <c r="AW779" s="110"/>
      <c r="AX779" s="110"/>
      <c r="AY779" s="110"/>
      <c r="AZ779" s="110"/>
      <c r="BA779" s="110"/>
      <c r="BB779" s="110"/>
      <c r="BC779" s="110" t="str">
        <f>IF(Tabela2[[#This Row],[Outro(s) ]] = "X", "PREENCHER","NA")</f>
        <v>NA</v>
      </c>
      <c r="BD779" s="110"/>
      <c r="BE779" s="110"/>
      <c r="BF779" s="112" t="s">
        <v>206</v>
      </c>
      <c r="BG779" s="290"/>
      <c r="BH779" s="113" t="s">
        <v>262</v>
      </c>
      <c r="BI779" s="114" t="s">
        <v>123</v>
      </c>
      <c r="BJ779" s="109" t="s">
        <v>7097</v>
      </c>
      <c r="BK779" s="106" t="s">
        <v>2696</v>
      </c>
      <c r="BL779" s="291">
        <v>45995</v>
      </c>
      <c r="BM779" s="110">
        <f ca="1">IF(Tabela2[[#This Row],[Data de atendimento do Ibama (considerar o primeiro documento/ação)]]="",_xlfn.DAYS(TODAY(),J779),_xlfn.DAYS(Tabela2[[#This Row],[Data de atendimento do Ibama (considerar o primeiro documento/ação)]],J779))</f>
        <v>23</v>
      </c>
      <c r="BN779" s="110" t="str">
        <f>IF(Tabela2[[#This Row],[Atendido pelo Ibama ("Não" ou "Sim")]]="Não","Preencher", IF(Tabela2[[#This Row],[Atendido pelo Ibama ("Não" ou "Sim")]]="Sim","NA",""))</f>
        <v>NA</v>
      </c>
      <c r="BO779" s="116" t="s">
        <v>7098</v>
      </c>
      <c r="BP779" s="110" t="str">
        <f>IF(Tabela2[[#This Row],[Forma de atendimento (primeiro documento/ação)]]= "Outros (especificar)", "PREENCHER","NA")</f>
        <v>NA</v>
      </c>
      <c r="BQ779" s="108" t="s">
        <v>123</v>
      </c>
      <c r="BR779" s="110" t="str">
        <f>IF(Tabela2[[#This Row],[Equipe do Ibama foi a campo? Houve sobrevoo do Poseidon?]] = "Sim", "PREENCHER","NA")</f>
        <v>NA</v>
      </c>
      <c r="BS779" s="110" t="str">
        <f>IF(Tabela2[[#This Row],[Se sim, foi emitida Ordem de Emergência? (informações vinculada à coluna CK)]] = "Sim", "PREENCHER","NA")</f>
        <v>NA</v>
      </c>
      <c r="BT779" s="110" t="s">
        <v>7099</v>
      </c>
      <c r="BU779" s="110" t="s">
        <v>123</v>
      </c>
      <c r="BV779" s="110" t="s">
        <v>123</v>
      </c>
      <c r="BW779" s="110" t="s">
        <v>123</v>
      </c>
      <c r="BX779" s="108" t="s">
        <v>7119</v>
      </c>
      <c r="BY779" s="291"/>
      <c r="BZ779" s="106" t="str">
        <f>IF(Tabela2[[#This Row],[Data do documento de encerramento]]="NA","NA",IF(Tabela2[[#This Row],[Data do documento de encerramento]]="","Pendente de conclusão/ encerramento",_xlfn.DAYS(Tabela2[[#This Row],[Data do documento de encerramento]],J779)))</f>
        <v>Pendente de conclusão/ encerramento</v>
      </c>
      <c r="CA779" s="109"/>
      <c r="CB779" s="109" t="s">
        <v>7156</v>
      </c>
      <c r="CC779" s="116" t="s">
        <v>10040</v>
      </c>
      <c r="CD779" s="116" t="s">
        <v>7254</v>
      </c>
      <c r="CE779" s="116" t="s">
        <v>2696</v>
      </c>
      <c r="CF779" s="116" t="s">
        <v>7243</v>
      </c>
    </row>
    <row r="780" spans="1:84" ht="15" customHeight="1">
      <c r="A780" s="172">
        <v>2025112672024</v>
      </c>
      <c r="B780" s="173" t="s">
        <v>10041</v>
      </c>
      <c r="C780" s="110" t="s">
        <v>7133</v>
      </c>
      <c r="D780" s="108" t="s">
        <v>637</v>
      </c>
      <c r="E780" s="108" t="s">
        <v>10042</v>
      </c>
      <c r="F780" s="108"/>
      <c r="G780" s="108" t="s">
        <v>10043</v>
      </c>
      <c r="H780" s="108" t="s">
        <v>10044</v>
      </c>
      <c r="I780" s="106" t="str">
        <f>VLOOKUP(Tabela2[[#This Row],[SIEMA]],Siema2025,19,FALSE)</f>
        <v>Campos</v>
      </c>
      <c r="J780" s="107">
        <f>VLOOKUP(Tabela2[[#This Row],[SIEMA]],Siema2025,2,FALSE)</f>
        <v>45973</v>
      </c>
      <c r="K780" s="107" t="str">
        <f>VLOOKUP(Tabela2[[#This Row],[SIEMA]],Siema2025,16,FALSE)</f>
        <v>Quarta</v>
      </c>
      <c r="L780" s="108" t="str">
        <f>IF(Tabela2[[#This Row],[Data]]="","Sem Informação",VLOOKUP(MONTH(Tabela2[[#This Row],[Data]]),'[1]Validação de dados'!$I$1:$J$13,2,0))</f>
        <v>Novembro</v>
      </c>
      <c r="M780" s="106">
        <f>YEAR(Tabela2[[#This Row],[Data]])</f>
        <v>2025</v>
      </c>
      <c r="N780" s="107" t="str">
        <f>VLOOKUP(Tabela2[[#This Row],[SIEMA]],Siema2025,17,FALSE)</f>
        <v>Vespertino</v>
      </c>
      <c r="O780" s="107" t="s">
        <v>111</v>
      </c>
      <c r="P780" s="106" t="str">
        <f>VLOOKUP(Tabela2[[#This Row],[SIEMA]],Siema2025,21,FALSE)</f>
        <v/>
      </c>
      <c r="Q780" s="106">
        <v>1267</v>
      </c>
      <c r="R780" s="106" t="s">
        <v>2043</v>
      </c>
      <c r="S780" s="109" t="s">
        <v>2043</v>
      </c>
      <c r="T780" s="106" t="s">
        <v>2373</v>
      </c>
      <c r="U780" s="106" t="s">
        <v>7109</v>
      </c>
      <c r="V780" s="106">
        <f>IF(Q780="","",IF(ISNUMBER(Q780)=FALSE,"Não se aplica",IFERROR(VLOOKUP(Q780,Produtos!$A$1:$C$2319,3,FALSE),"Não Cadastrado")))</f>
        <v>3</v>
      </c>
      <c r="W780" s="106" t="str">
        <f>VLOOKUP(Tabela2[[#This Row],[SIEMA]],Siema2025,10,FALSE)</f>
        <v/>
      </c>
      <c r="X780" s="115"/>
      <c r="Y780" s="111" t="str">
        <f>IF(W780="","", IF(W780="NC","", IF(W780="NE","", IF(W780="NA","",IFERROR(VLOOKUP(W780,Produtos!$A$1:$C$2319,2,FALSE),"Não Cadastrado")))))</f>
        <v/>
      </c>
      <c r="Z780" s="106" t="str">
        <f>VLOOKUP(Tabela2[[#This Row],[SIEMA]],Siema2025,11,FALSE)</f>
        <v xml:space="preserve"> </v>
      </c>
      <c r="AA780" s="106" t="str">
        <f>VLOOKUP(Tabela2[[#This Row],[SIEMA]],Siema2025,12,FALSE)</f>
        <v xml:space="preserve"> </v>
      </c>
      <c r="AB780" s="106" t="str">
        <f>IF(W780="","",IF(ISNUMBER(W780)=FALSE,"Não se aplica",IFERROR(VLOOKUP(W780,Produtos!$A$1:$C$2319,3,FALSE),"Não Cadastrado")))</f>
        <v/>
      </c>
      <c r="AC780" s="106"/>
      <c r="AD780" s="110"/>
      <c r="AE780" s="109" t="str">
        <f>IF(AC780="","", IF(AC780="NC","", IF(AC780="NE","", IF(AC780="NA","",IFERROR(VLOOKUP(AC780,Produtos!$A$1:$C$2319,2,FALSE),"Não Cadastrado")))))</f>
        <v/>
      </c>
      <c r="AF780" s="106"/>
      <c r="AG780" s="106"/>
      <c r="AH780" s="106" t="str">
        <f>IF(AC780="","",IF(ISNUMBER(AC780)=FALSE,"Não se aplica",IFERROR(VLOOKUP(AC780,Produtos!$A$1:$C$2319,3,FALSE),"Não Cadastrado")))</f>
        <v/>
      </c>
      <c r="AI780" s="106"/>
      <c r="AJ780" s="106" t="str">
        <f>VLOOKUP(Tabela2[[#This Row],[SIEMA]],Siema2025,26,FALSE)</f>
        <v>Escape residual. Em avaliação</v>
      </c>
      <c r="AK780" s="109" t="s">
        <v>7110</v>
      </c>
      <c r="AL780" s="109"/>
      <c r="AM780" s="109"/>
      <c r="AN780" s="110" t="str">
        <f>VLOOKUP(Tabela2[[#This Row],[SIEMA]],Siema2025,51,FALSE)</f>
        <v/>
      </c>
      <c r="AO780" s="110" t="str">
        <f>VLOOKUP(Tabela2[[#This Row],[SIEMA]],Siema2025,53,FALSE)</f>
        <v/>
      </c>
      <c r="AP780" s="110" t="str">
        <f>VLOOKUP(Tabela2[[#This Row],[SIEMA]],Siema2025,55,FALSE)</f>
        <v/>
      </c>
      <c r="AQ780" s="110" t="str">
        <f>VLOOKUP(Tabela2[[#This Row],[SIEMA]],Siema2025,57,FALSE)</f>
        <v/>
      </c>
      <c r="AR780" s="110" t="str">
        <f>VLOOKUP(Tabela2[[#This Row],[SIEMA]],Siema2025,59,FALSE)</f>
        <v/>
      </c>
      <c r="AS780" s="110" t="str">
        <f>VLOOKUP(Tabela2[[#This Row],[SIEMA]],Siema2025,61,FALSE)</f>
        <v>X</v>
      </c>
      <c r="AT780" s="110" t="str">
        <f>VLOOKUP(Tabela2[[#This Row],[SIEMA]],Siema2025,63,FALSE)</f>
        <v/>
      </c>
      <c r="AU780" s="110" t="str">
        <f>VLOOKUP(Tabela2[[#This Row],[SIEMA]],Siema2025,65,FALSE)</f>
        <v/>
      </c>
      <c r="AV780" s="110" t="str">
        <f>VLOOKUP(Tabela2[[#This Row],[SIEMA]],Siema2025,67,FALSE)</f>
        <v/>
      </c>
      <c r="AW780" s="110" t="str">
        <f>VLOOKUP(Tabela2[[#This Row],[SIEMA]],Siema2025,69,FALSE)</f>
        <v/>
      </c>
      <c r="AX780" s="110" t="str">
        <f>VLOOKUP(Tabela2[[#This Row],[SIEMA]],Siema2025,71,FALSE)</f>
        <v/>
      </c>
      <c r="AY780" s="110" t="str">
        <f>VLOOKUP(Tabela2[[#This Row],[SIEMA]],Siema2025,73,FALSE)</f>
        <v/>
      </c>
      <c r="AZ780" s="110" t="str">
        <f>VLOOKUP(Tabela2[[#This Row],[SIEMA]],Siema2025,75,FALSE)</f>
        <v/>
      </c>
      <c r="BA780" s="110" t="str">
        <f>VLOOKUP(Tabela2[[#This Row],[SIEMA]],Siema2025,77,FALSE)</f>
        <v/>
      </c>
      <c r="BB780" s="110" t="str">
        <f>VLOOKUP(Tabela2[[#This Row],[SIEMA]],Siema2025,79,FALSE)</f>
        <v/>
      </c>
      <c r="BC780" s="110" t="str">
        <f>IF(Tabela2[[#This Row],[Outro(s) ]] = "X", "PREENCHER","NA")</f>
        <v>NA</v>
      </c>
      <c r="BD780" s="110" t="str">
        <f>VLOOKUP(Tabela2[[#This Row],[SIEMA]],Siema2025,82,FALSE)</f>
        <v/>
      </c>
      <c r="BE780" s="110" t="str">
        <f>VLOOKUP(Tabela2[[#This Row],[SIEMA]],Siema2025,81,FALSE)</f>
        <v/>
      </c>
      <c r="BF780" s="112" t="str">
        <f>VLOOKUP(Tabela2[[#This Row],[SIEMA]],Siema2025,28,FALSE)</f>
        <v>Petrobras</v>
      </c>
      <c r="BG780" s="112"/>
      <c r="BH780" s="113" t="str">
        <f>VLOOKUP(Tabela2[[#This Row],[SIEMA]],Siema2025,29,FALSE)</f>
        <v>3300161000101</v>
      </c>
      <c r="BI780" s="114" t="s">
        <v>2696</v>
      </c>
      <c r="BJ780" s="109" t="s">
        <v>7097</v>
      </c>
      <c r="BK780" s="106" t="s">
        <v>2696</v>
      </c>
      <c r="BL780" s="143">
        <v>46009</v>
      </c>
      <c r="BM780" s="110">
        <f ca="1">IF(Tabela2[[#This Row],[Data de atendimento do Ibama (considerar o primeiro documento/ação)]]="",_xlfn.DAYS(TODAY(),J780),_xlfn.DAYS(Tabela2[[#This Row],[Data de atendimento do Ibama (considerar o primeiro documento/ação)]],J780))</f>
        <v>36</v>
      </c>
      <c r="BN780" s="110" t="str">
        <f>IF(Tabela2[[#This Row],[Atendido pelo Ibama ("Não" ou "Sim")]]="Não","Preencher", IF(Tabela2[[#This Row],[Atendido pelo Ibama ("Não" ou "Sim")]]="Sim","NA",""))</f>
        <v>NA</v>
      </c>
      <c r="BO780" s="116" t="s">
        <v>7139</v>
      </c>
      <c r="BP780" s="110" t="str">
        <f>IF(Tabela2[[#This Row],[Forma de atendimento (primeiro documento/ação)]]= "Outros (especificar)", "PREENCHER","NA")</f>
        <v>NA</v>
      </c>
      <c r="BQ780" s="108" t="s">
        <v>123</v>
      </c>
      <c r="BR780" s="110" t="str">
        <f>IF(Tabela2[[#This Row],[Equipe do Ibama foi a campo? Houve sobrevoo do Poseidon?]] = "Sim", "PREENCHER","NA")</f>
        <v>NA</v>
      </c>
      <c r="BS780" s="110" t="str">
        <f>IF(Tabela2[[#This Row],[Se sim, foi emitida Ordem de Emergência? (informações vinculada à coluna CK)]] = "Sim", "PREENCHER","NA")</f>
        <v>NA</v>
      </c>
      <c r="BT780" s="110" t="s">
        <v>7099</v>
      </c>
      <c r="BU780" s="110" t="s">
        <v>123</v>
      </c>
      <c r="BV780" s="110" t="s">
        <v>123</v>
      </c>
      <c r="BW780" s="110" t="s">
        <v>123</v>
      </c>
      <c r="BX780" s="108"/>
      <c r="BY780" s="143"/>
      <c r="BZ780" s="106" t="str">
        <f>IF(Tabela2[[#This Row],[Data do documento de encerramento]]="NA","NA",IF(Tabela2[[#This Row],[Data do documento de encerramento]]="","Pendente de conclusão/ encerramento",_xlfn.DAYS(Tabela2[[#This Row],[Data do documento de encerramento]],J780)))</f>
        <v>Pendente de conclusão/ encerramento</v>
      </c>
      <c r="CA780" s="109" t="s">
        <v>7765</v>
      </c>
      <c r="CB780" s="109"/>
      <c r="CC780" s="292" t="s">
        <v>7140</v>
      </c>
      <c r="CD780" s="109" t="s">
        <v>123</v>
      </c>
      <c r="CE780" s="109" t="s">
        <v>123</v>
      </c>
      <c r="CF780" s="109" t="s">
        <v>7147</v>
      </c>
    </row>
    <row r="781" spans="1:84" ht="76.5" hidden="1">
      <c r="A781" s="172">
        <v>2025111950449</v>
      </c>
      <c r="B781" s="120" t="s">
        <v>10045</v>
      </c>
      <c r="C781" s="110" t="str">
        <f>VLOOKUP(Tabela2[[#This Row],[SIEMA]],Siema2025,4,FALSE)</f>
        <v xml:space="preserve"> SC</v>
      </c>
      <c r="D781" s="108" t="str">
        <f>VLOOKUP(Tabela2[[#This Row],[SIEMA]],Siema2025,3,FALSE)</f>
        <v xml:space="preserve">São Francisco do Sul </v>
      </c>
      <c r="E781" s="108" t="s">
        <v>10046</v>
      </c>
      <c r="F781" s="108" t="s">
        <v>10047</v>
      </c>
      <c r="G781" s="108" t="s">
        <v>10048</v>
      </c>
      <c r="H781" s="108" t="s">
        <v>10049</v>
      </c>
      <c r="I781" s="106" t="s">
        <v>7118</v>
      </c>
      <c r="J781" s="107">
        <f>VLOOKUP(Tabela2[[#This Row],[SIEMA]],Siema2025,2,FALSE)</f>
        <v>45979</v>
      </c>
      <c r="K781" s="107" t="str">
        <f>VLOOKUP(Tabela2[[#This Row],[SIEMA]],Siema2025,16,FALSE)</f>
        <v>Terça</v>
      </c>
      <c r="L781" s="108" t="str">
        <f>IF(Tabela2[[#This Row],[Data]]="","Sem Informação",VLOOKUP(MONTH(Tabela2[[#This Row],[Data]]),'[1]Validação de dados'!$I$1:$J$13,2,0))</f>
        <v>Novembro</v>
      </c>
      <c r="M781" s="106">
        <f>YEAR(Tabela2[[#This Row],[Data]])</f>
        <v>2025</v>
      </c>
      <c r="N781" s="107" t="str">
        <f>VLOOKUP(Tabela2[[#This Row],[SIEMA]],Siema2025,17,FALSE)</f>
        <v>Matutino</v>
      </c>
      <c r="O781" s="107" t="str">
        <f>VLOOKUP(Tabela2[[#This Row],[SIEMA]],Siema2025,5,FALSE)</f>
        <v>Terminal/portos/ancoradouros/etc</v>
      </c>
      <c r="P781" s="106" t="str">
        <f>VLOOKUP(Tabela2[[#This Row],[SIEMA]],Siema2025,21,FALSE)</f>
        <v/>
      </c>
      <c r="Q781" s="106" t="s">
        <v>7269</v>
      </c>
      <c r="R781" s="110"/>
      <c r="S781" s="106" t="s">
        <v>7852</v>
      </c>
      <c r="T781" s="106">
        <v>1.4999999999999999E-2</v>
      </c>
      <c r="U781" s="106" t="s">
        <v>7109</v>
      </c>
      <c r="V781" s="106" t="str">
        <f>IF(Q781="","",IF(ISNUMBER(Q781)=FALSE,"Não se aplica",IFERROR(VLOOKUP(Q781,Produtos!$A$1:$C$2319,3,FALSE),"Não Cadastrado")))</f>
        <v>Não se aplica</v>
      </c>
      <c r="W781" s="106"/>
      <c r="X781" s="115"/>
      <c r="Y781" s="111" t="str">
        <f>IF(W781="","", IF(W781="NC","", IF(W781="NE","", IF(W781="NA","",IFERROR(VLOOKUP(W781,Produtos!$A$1:$C$2319,2,FALSE),"Não Cadastrado")))))</f>
        <v/>
      </c>
      <c r="Z781" s="106"/>
      <c r="AA781" s="106"/>
      <c r="AB781" s="106" t="str">
        <f>IF(W781="","",IF(ISNUMBER(W781)=FALSE,"Não se aplica",IFERROR(VLOOKUP(W781,Produtos!$A$1:$C$2319,3,FALSE),"Não Cadastrado")))</f>
        <v/>
      </c>
      <c r="AC781" s="106"/>
      <c r="AD781" s="110"/>
      <c r="AE781" s="109" t="str">
        <f>IF(AC781="","", IF(AC781="NC","", IF(AC781="NE","", IF(AC781="NA","",IFERROR(VLOOKUP(AC781,Produtos!$A$1:$C$2319,2,FALSE),"Não Cadastrado")))))</f>
        <v/>
      </c>
      <c r="AF781" s="106"/>
      <c r="AG781" s="106"/>
      <c r="AH781" s="106" t="str">
        <f>IF(AC781="","",IF(ISNUMBER(AC781)=FALSE,"Não se aplica",IFERROR(VLOOKUP(AC781,Produtos!$A$1:$C$2319,3,FALSE),"Não Cadastrado")))</f>
        <v/>
      </c>
      <c r="AI781" s="106"/>
      <c r="AJ781" s="106" t="str">
        <f>VLOOKUP(Tabela2[[#This Row],[SIEMA]],Siema2025,26,FALSE)</f>
        <v>Vazamento de óleo lubrificante do propulsor de BE.</v>
      </c>
      <c r="AK781" s="109" t="s">
        <v>6834</v>
      </c>
      <c r="AL781" s="109"/>
      <c r="AM781" s="109"/>
      <c r="AN781" s="110" t="str">
        <f>VLOOKUP(Tabela2[[#This Row],[SIEMA]],Siema2025,51,FALSE)</f>
        <v/>
      </c>
      <c r="AO781" s="110" t="str">
        <f>VLOOKUP(Tabela2[[#This Row],[SIEMA]],Siema2025,53,FALSE)</f>
        <v/>
      </c>
      <c r="AP781" s="110" t="str">
        <f>VLOOKUP(Tabela2[[#This Row],[SIEMA]],Siema2025,55,FALSE)</f>
        <v/>
      </c>
      <c r="AQ781" s="110" t="str">
        <f>VLOOKUP(Tabela2[[#This Row],[SIEMA]],Siema2025,57,FALSE)</f>
        <v/>
      </c>
      <c r="AR781" s="110" t="str">
        <f>VLOOKUP(Tabela2[[#This Row],[SIEMA]],Siema2025,59,FALSE)</f>
        <v/>
      </c>
      <c r="AS781" s="110" t="str">
        <f>VLOOKUP(Tabela2[[#This Row],[SIEMA]],Siema2025,61,FALSE)</f>
        <v>X</v>
      </c>
      <c r="AT781" s="110" t="str">
        <f>VLOOKUP(Tabela2[[#This Row],[SIEMA]],Siema2025,63,FALSE)</f>
        <v/>
      </c>
      <c r="AU781" s="110" t="str">
        <f>VLOOKUP(Tabela2[[#This Row],[SIEMA]],Siema2025,65,FALSE)</f>
        <v/>
      </c>
      <c r="AV781" s="110" t="str">
        <f>VLOOKUP(Tabela2[[#This Row],[SIEMA]],Siema2025,67,FALSE)</f>
        <v/>
      </c>
      <c r="AW781" s="110" t="str">
        <f>VLOOKUP(Tabela2[[#This Row],[SIEMA]],Siema2025,69,FALSE)</f>
        <v/>
      </c>
      <c r="AX781" s="110" t="str">
        <f>VLOOKUP(Tabela2[[#This Row],[SIEMA]],Siema2025,71,FALSE)</f>
        <v/>
      </c>
      <c r="AY781" s="110" t="str">
        <f>VLOOKUP(Tabela2[[#This Row],[SIEMA]],Siema2025,73,FALSE)</f>
        <v/>
      </c>
      <c r="AZ781" s="110" t="str">
        <f>VLOOKUP(Tabela2[[#This Row],[SIEMA]],Siema2025,75,FALSE)</f>
        <v/>
      </c>
      <c r="BA781" s="110" t="str">
        <f>VLOOKUP(Tabela2[[#This Row],[SIEMA]],Siema2025,77,FALSE)</f>
        <v/>
      </c>
      <c r="BB781" s="110" t="str">
        <f>VLOOKUP(Tabela2[[#This Row],[SIEMA]],Siema2025,79,FALSE)</f>
        <v/>
      </c>
      <c r="BC781" s="110"/>
      <c r="BD781" s="110" t="str">
        <f>VLOOKUP(Tabela2[[#This Row],[SIEMA]],Siema2025,82,FALSE)</f>
        <v/>
      </c>
      <c r="BE781" s="110" t="str">
        <f>VLOOKUP(Tabela2[[#This Row],[SIEMA]],Siema2025,81,FALSE)</f>
        <v/>
      </c>
      <c r="BF781" s="112" t="str">
        <f>VLOOKUP(Tabela2[[#This Row],[SIEMA]],Siema2025,28,FALSE)</f>
        <v>Rebocador %u201CSão Luis%u201D (apoio portuário).</v>
      </c>
      <c r="BG781" s="112"/>
      <c r="BH781" s="113" t="str">
        <f>VLOOKUP(Tabela2[[#This Row],[SIEMA]],Siema2025,29,FALSE)</f>
        <v/>
      </c>
      <c r="BI781" s="114" t="s">
        <v>2696</v>
      </c>
      <c r="BJ781" s="109" t="s">
        <v>7097</v>
      </c>
      <c r="BK781" s="106" t="s">
        <v>123</v>
      </c>
      <c r="BL781" s="143"/>
      <c r="BM781" s="110">
        <f ca="1">IF(Tabela2[[#This Row],[Data de atendimento do Ibama (considerar o primeiro documento/ação)]]="",_xlfn.DAYS(TODAY(),J781),_xlfn.DAYS(Tabela2[[#This Row],[Data de atendimento do Ibama (considerar o primeiro documento/ação)]],J781))</f>
        <v>241</v>
      </c>
      <c r="BN781" s="110" t="s">
        <v>10050</v>
      </c>
      <c r="BO781" s="116" t="s">
        <v>637</v>
      </c>
      <c r="BP781" s="110" t="str">
        <f>IF(Tabela2[[#This Row],[Forma de atendimento (primeiro documento/ação)]]= "Outros (especificar)", "PREENCHER","NA")</f>
        <v>NA</v>
      </c>
      <c r="BQ781" s="108" t="s">
        <v>123</v>
      </c>
      <c r="BR781" s="110" t="str">
        <f>IF(Tabela2[[#This Row],[Equipe do Ibama foi a campo? Houve sobrevoo do Poseidon?]] = "Sim", "PREENCHER","NA")</f>
        <v>NA</v>
      </c>
      <c r="BS781" s="110" t="s">
        <v>7118</v>
      </c>
      <c r="BT781" s="110" t="s">
        <v>7215</v>
      </c>
      <c r="BU781" s="110" t="str">
        <f>IF(Tabela2[[#This Row],[Houve envio de Informações Pós-acidente (preencher "não se aplica" quando de competência estadual/municipal)]] = "Sim", "PREENCHER","NA")</f>
        <v>NA</v>
      </c>
      <c r="BV781" s="110" t="s">
        <v>123</v>
      </c>
      <c r="BW781" s="110" t="s">
        <v>123</v>
      </c>
      <c r="BX781" s="108"/>
      <c r="BY781" s="108"/>
      <c r="BZ781" s="106" t="str">
        <f>IF(Tabela2[[#This Row],[Data do documento de encerramento]]="NA","NA",IF(Tabela2[[#This Row],[Data do documento de encerramento]]="","Pendente de conclusão/ encerramento",_xlfn.DAYS(Tabela2[[#This Row],[Data do documento de encerramento]],J781)))</f>
        <v>Pendente de conclusão/ encerramento</v>
      </c>
      <c r="CA781" s="109" t="s">
        <v>10051</v>
      </c>
      <c r="CB781" s="109"/>
      <c r="CC781" s="109"/>
      <c r="CD781" s="109"/>
      <c r="CE781" s="109"/>
      <c r="CF781" s="109"/>
    </row>
    <row r="782" spans="1:84" ht="76.5">
      <c r="A782" s="172">
        <v>2025111836038</v>
      </c>
      <c r="B782" s="173" t="s">
        <v>10052</v>
      </c>
      <c r="C782" s="110" t="s">
        <v>7133</v>
      </c>
      <c r="D782" s="108" t="s">
        <v>637</v>
      </c>
      <c r="E782" s="108" t="s">
        <v>9804</v>
      </c>
      <c r="F782" s="108"/>
      <c r="G782" s="108" t="s">
        <v>9805</v>
      </c>
      <c r="H782" s="108" t="s">
        <v>9806</v>
      </c>
      <c r="I782" s="106" t="str">
        <f>VLOOKUP(Tabela2[[#This Row],[SIEMA]],Siema2025,19,FALSE)</f>
        <v>Campos</v>
      </c>
      <c r="J782" s="107">
        <f>VLOOKUP(Tabela2[[#This Row],[SIEMA]],Siema2025,2,FALSE)</f>
        <v>45977</v>
      </c>
      <c r="K782" s="107" t="str">
        <f>VLOOKUP(Tabela2[[#This Row],[SIEMA]],Siema2025,16,FALSE)</f>
        <v>Domingo</v>
      </c>
      <c r="L782" s="108" t="str">
        <f>IF(Tabela2[[#This Row],[Data]]="","Sem Informação",VLOOKUP(MONTH(Tabela2[[#This Row],[Data]]),'[1]Validação de dados'!$I$1:$J$13,2,0))</f>
        <v>Novembro</v>
      </c>
      <c r="M782" s="106">
        <f>YEAR(Tabela2[[#This Row],[Data]])</f>
        <v>2025</v>
      </c>
      <c r="N782" s="107" t="str">
        <f>VLOOKUP(Tabela2[[#This Row],[SIEMA]],Siema2025,17,FALSE)</f>
        <v>Vespertino</v>
      </c>
      <c r="O782" s="107" t="s">
        <v>111</v>
      </c>
      <c r="P782" s="106" t="str">
        <f>VLOOKUP(Tabela2[[#This Row],[SIEMA]],Siema2025,21,FALSE)</f>
        <v/>
      </c>
      <c r="Q782" s="106" t="s">
        <v>637</v>
      </c>
      <c r="R782" s="106" t="s">
        <v>7259</v>
      </c>
      <c r="S782" s="109" t="s">
        <v>8525</v>
      </c>
      <c r="T782" s="106">
        <v>1.21E-2</v>
      </c>
      <c r="U782" s="106" t="s">
        <v>7109</v>
      </c>
      <c r="V782" s="106" t="str">
        <f>IF(Q782="","",IF(ISNUMBER(Q782)=FALSE,"Não se aplica",IFERROR(VLOOKUP(Q782,Produtos!$A$1:$C$2319,3,FALSE),"Não Cadastrado")))</f>
        <v>Não se aplica</v>
      </c>
      <c r="W782" s="106" t="str">
        <f>VLOOKUP(Tabela2[[#This Row],[SIEMA]],Siema2025,10,FALSE)</f>
        <v/>
      </c>
      <c r="X782" s="115"/>
      <c r="Y782" s="111" t="str">
        <f>IF(W782="","", IF(W782="NC","", IF(W782="NE","", IF(W782="NA","",IFERROR(VLOOKUP(W782,Produtos!$A$1:$C$2319,2,FALSE),"Não Cadastrado")))))</f>
        <v/>
      </c>
      <c r="Z782" s="106" t="str">
        <f>VLOOKUP(Tabela2[[#This Row],[SIEMA]],Siema2025,11,FALSE)</f>
        <v xml:space="preserve"> </v>
      </c>
      <c r="AA782" s="106" t="str">
        <f>VLOOKUP(Tabela2[[#This Row],[SIEMA]],Siema2025,12,FALSE)</f>
        <v xml:space="preserve"> </v>
      </c>
      <c r="AB782" s="106" t="str">
        <f>IF(W782="","",IF(ISNUMBER(W782)=FALSE,"Não se aplica",IFERROR(VLOOKUP(W782,Produtos!$A$1:$C$2319,3,FALSE),"Não Cadastrado")))</f>
        <v/>
      </c>
      <c r="AC782" s="106"/>
      <c r="AD782" s="110"/>
      <c r="AE782" s="109" t="str">
        <f>IF(AC782="","", IF(AC782="NC","", IF(AC782="NE","", IF(AC782="NA","",IFERROR(VLOOKUP(AC782,Produtos!$A$1:$C$2319,2,FALSE),"Não Cadastrado")))))</f>
        <v/>
      </c>
      <c r="AF782" s="106"/>
      <c r="AG782" s="106"/>
      <c r="AH782" s="106" t="str">
        <f>IF(AC782="","",IF(ISNUMBER(AC782)=FALSE,"Não se aplica",IFERROR(VLOOKUP(AC782,Produtos!$A$1:$C$2319,3,FALSE),"Não Cadastrado")))</f>
        <v/>
      </c>
      <c r="AI782" s="106"/>
      <c r="AJ782" s="106" t="str">
        <f>VLOOKUP(Tabela2[[#This Row],[SIEMA]],Siema2025,26,FALSE)</f>
        <v>Após avaliação, detectou-se que o escape era referente à linha de controle da DHSV-2,
decorrente de falha na conexão do componente.</v>
      </c>
      <c r="AK782" s="109" t="s">
        <v>7271</v>
      </c>
      <c r="AL782" s="109"/>
      <c r="AM782" s="109"/>
      <c r="AN782" s="110" t="str">
        <f>VLOOKUP(Tabela2[[#This Row],[SIEMA]],Siema2025,51,FALSE)</f>
        <v/>
      </c>
      <c r="AO782" s="110" t="str">
        <f>VLOOKUP(Tabela2[[#This Row],[SIEMA]],Siema2025,53,FALSE)</f>
        <v/>
      </c>
      <c r="AP782" s="110" t="str">
        <f>VLOOKUP(Tabela2[[#This Row],[SIEMA]],Siema2025,55,FALSE)</f>
        <v/>
      </c>
      <c r="AQ782" s="110" t="str">
        <f>VLOOKUP(Tabela2[[#This Row],[SIEMA]],Siema2025,57,FALSE)</f>
        <v/>
      </c>
      <c r="AR782" s="110" t="str">
        <f>VLOOKUP(Tabela2[[#This Row],[SIEMA]],Siema2025,59,FALSE)</f>
        <v/>
      </c>
      <c r="AS782" s="110" t="str">
        <f>VLOOKUP(Tabela2[[#This Row],[SIEMA]],Siema2025,61,FALSE)</f>
        <v>X</v>
      </c>
      <c r="AT782" s="110" t="str">
        <f>VLOOKUP(Tabela2[[#This Row],[SIEMA]],Siema2025,63,FALSE)</f>
        <v/>
      </c>
      <c r="AU782" s="110" t="str">
        <f>VLOOKUP(Tabela2[[#This Row],[SIEMA]],Siema2025,65,FALSE)</f>
        <v/>
      </c>
      <c r="AV782" s="110" t="str">
        <f>VLOOKUP(Tabela2[[#This Row],[SIEMA]],Siema2025,67,FALSE)</f>
        <v/>
      </c>
      <c r="AW782" s="110" t="str">
        <f>VLOOKUP(Tabela2[[#This Row],[SIEMA]],Siema2025,69,FALSE)</f>
        <v/>
      </c>
      <c r="AX782" s="110" t="str">
        <f>VLOOKUP(Tabela2[[#This Row],[SIEMA]],Siema2025,71,FALSE)</f>
        <v/>
      </c>
      <c r="AY782" s="110" t="str">
        <f>VLOOKUP(Tabela2[[#This Row],[SIEMA]],Siema2025,73,FALSE)</f>
        <v/>
      </c>
      <c r="AZ782" s="110" t="str">
        <f>VLOOKUP(Tabela2[[#This Row],[SIEMA]],Siema2025,75,FALSE)</f>
        <v/>
      </c>
      <c r="BA782" s="110" t="str">
        <f>VLOOKUP(Tabela2[[#This Row],[SIEMA]],Siema2025,77,FALSE)</f>
        <v/>
      </c>
      <c r="BB782" s="110" t="str">
        <f>VLOOKUP(Tabela2[[#This Row],[SIEMA]],Siema2025,79,FALSE)</f>
        <v/>
      </c>
      <c r="BC782" s="110" t="str">
        <f>IF(Tabela2[[#This Row],[Outro(s) ]] = "X", "PREENCHER","NA")</f>
        <v>NA</v>
      </c>
      <c r="BD782" s="110" t="str">
        <f>VLOOKUP(Tabela2[[#This Row],[SIEMA]],Siema2025,82,FALSE)</f>
        <v/>
      </c>
      <c r="BE782" s="110" t="str">
        <f>VLOOKUP(Tabela2[[#This Row],[SIEMA]],Siema2025,81,FALSE)</f>
        <v/>
      </c>
      <c r="BF782" s="112" t="str">
        <f>VLOOKUP(Tabela2[[#This Row],[SIEMA]],Siema2025,28,FALSE)</f>
        <v>Petrobras</v>
      </c>
      <c r="BG782" s="112"/>
      <c r="BH782" s="113" t="str">
        <f>VLOOKUP(Tabela2[[#This Row],[SIEMA]],Siema2025,29,FALSE)</f>
        <v>3300161000101</v>
      </c>
      <c r="BI782" s="114" t="s">
        <v>2696</v>
      </c>
      <c r="BJ782" s="109" t="s">
        <v>7097</v>
      </c>
      <c r="BK782" s="106" t="s">
        <v>2696</v>
      </c>
      <c r="BL782" s="143">
        <v>46009</v>
      </c>
      <c r="BM782" s="110">
        <f ca="1">IF(Tabela2[[#This Row],[Data de atendimento do Ibama (considerar o primeiro documento/ação)]]="",_xlfn.DAYS(TODAY(),J782),_xlfn.DAYS(Tabela2[[#This Row],[Data de atendimento do Ibama (considerar o primeiro documento/ação)]],J782))</f>
        <v>32</v>
      </c>
      <c r="BN782" s="110" t="str">
        <f>IF(Tabela2[[#This Row],[Atendido pelo Ibama ("Não" ou "Sim")]]="Não","Preencher", IF(Tabela2[[#This Row],[Atendido pelo Ibama ("Não" ou "Sim")]]="Sim","NA",""))</f>
        <v>NA</v>
      </c>
      <c r="BO782" s="116" t="s">
        <v>7139</v>
      </c>
      <c r="BP782" s="110" t="str">
        <f>IF(Tabela2[[#This Row],[Forma de atendimento (primeiro documento/ação)]]= "Outros (especificar)", "PREENCHER","NA")</f>
        <v>NA</v>
      </c>
      <c r="BQ782" s="108" t="s">
        <v>123</v>
      </c>
      <c r="BR782" s="110" t="str">
        <f>IF(Tabela2[[#This Row],[Equipe do Ibama foi a campo? Houve sobrevoo do Poseidon?]] = "Sim", "PREENCHER","NA")</f>
        <v>NA</v>
      </c>
      <c r="BS782" s="110" t="str">
        <f>IF(Tabela2[[#This Row],[Se sim, foi emitida Ordem de Emergência? (informações vinculada à coluna CK)]] = "Sim", "PREENCHER","NA")</f>
        <v>NA</v>
      </c>
      <c r="BT782" s="110" t="s">
        <v>7099</v>
      </c>
      <c r="BU782" s="110" t="s">
        <v>123</v>
      </c>
      <c r="BV782" s="110" t="s">
        <v>123</v>
      </c>
      <c r="BW782" s="110" t="s">
        <v>123</v>
      </c>
      <c r="BX782" s="108"/>
      <c r="BY782" s="108"/>
      <c r="BZ782" s="106" t="str">
        <f>IF(Tabela2[[#This Row],[Data do documento de encerramento]]="NA","NA",IF(Tabela2[[#This Row],[Data do documento de encerramento]]="","Pendente de conclusão/ encerramento",_xlfn.DAYS(Tabela2[[#This Row],[Data do documento de encerramento]],J782)))</f>
        <v>Pendente de conclusão/ encerramento</v>
      </c>
      <c r="CA782" s="109" t="s">
        <v>7765</v>
      </c>
      <c r="CB782" s="109"/>
      <c r="CC782" s="109" t="s">
        <v>7140</v>
      </c>
      <c r="CD782" s="109" t="s">
        <v>123</v>
      </c>
      <c r="CE782" s="109" t="s">
        <v>123</v>
      </c>
      <c r="CF782" s="109" t="s">
        <v>7141</v>
      </c>
    </row>
    <row r="783" spans="1:84" ht="15" customHeight="1">
      <c r="A783" s="185">
        <v>2025111936045</v>
      </c>
      <c r="B783" s="120" t="s">
        <v>10053</v>
      </c>
      <c r="C783" s="110" t="s">
        <v>672</v>
      </c>
      <c r="D783" s="108" t="s">
        <v>637</v>
      </c>
      <c r="E783" s="108" t="s">
        <v>8930</v>
      </c>
      <c r="F783" s="156" t="s">
        <v>10054</v>
      </c>
      <c r="G783" s="108" t="s">
        <v>10055</v>
      </c>
      <c r="H783" s="108" t="s">
        <v>10056</v>
      </c>
      <c r="I783" s="106" t="str">
        <f>VLOOKUP(Tabela2[[#This Row],[SIEMA]],Siema2025,19,FALSE)</f>
        <v>Santos</v>
      </c>
      <c r="J783" s="107">
        <f>VLOOKUP(Tabela2[[#This Row],[SIEMA]],Siema2025,2,FALSE)</f>
        <v>45978</v>
      </c>
      <c r="K783" s="107" t="str">
        <f>VLOOKUP(Tabela2[[#This Row],[SIEMA]],Siema2025,16,FALSE)</f>
        <v>Segunda</v>
      </c>
      <c r="L783" s="108" t="str">
        <f>IF(Tabela2[[#This Row],[Data]]="","Sem Informação",VLOOKUP(MONTH(Tabela2[[#This Row],[Data]]),'[1]Validação de dados'!$I$1:$J$13,2,0))</f>
        <v>Novembro</v>
      </c>
      <c r="M783" s="106">
        <f>YEAR(Tabela2[[#This Row],[Data]])</f>
        <v>2025</v>
      </c>
      <c r="N783" s="107" t="str">
        <f>VLOOKUP(Tabela2[[#This Row],[SIEMA]],Siema2025,17,FALSE)</f>
        <v>Matutino</v>
      </c>
      <c r="O783" s="107" t="str">
        <f>VLOOKUP(Tabela2[[#This Row],[SIEMA]],Siema2025,5,FALSE)</f>
        <v>Plataforma</v>
      </c>
      <c r="P783" s="106" t="str">
        <f>VLOOKUP(Tabela2[[#This Row],[SIEMA]],Siema2025,21,FALSE)</f>
        <v>NS-47 (WEST TELLUS) em operação no poço 7-BUZ-100DA-RJS, Campo de Búzios, Bacia de Santos</v>
      </c>
      <c r="Q783" s="106" t="s">
        <v>637</v>
      </c>
      <c r="R783" t="s">
        <v>7194</v>
      </c>
      <c r="S783" s="140" t="s">
        <v>7138</v>
      </c>
      <c r="T783" s="106">
        <v>0.24099999999999999</v>
      </c>
      <c r="U783" s="106" t="s">
        <v>7109</v>
      </c>
      <c r="V783" s="106" t="str">
        <f>IF(Q783="","",IF(ISNUMBER(Q783)=FALSE,"Não se aplica",IFERROR(VLOOKUP(Q783,Produtos!$A$1:$C$2319,3,FALSE),"Não Cadastrado")))</f>
        <v>Não se aplica</v>
      </c>
      <c r="W783" s="106"/>
      <c r="X783" s="115"/>
      <c r="Y783" s="111" t="str">
        <f>IF(W783="","", IF(W783="NC","", IF(W783="NE","", IF(W783="NA","",IFERROR(VLOOKUP(W783,Produtos!$A$1:$C$2319,2,FALSE),"Não Cadastrado")))))</f>
        <v/>
      </c>
      <c r="Z783" s="106"/>
      <c r="AA783" s="106"/>
      <c r="AB783" s="106" t="str">
        <f>IF(W783="","",IF(ISNUMBER(W783)=FALSE,"Não se aplica",IFERROR(VLOOKUP(W783,Produtos!$A$1:$C$2319,3,FALSE),"Não Cadastrado")))</f>
        <v/>
      </c>
      <c r="AC783" s="136"/>
      <c r="AD783" s="136"/>
      <c r="AE783" s="109" t="str">
        <f>IF(AC783="","", IF(AC783="NC","", IF(AC783="NE","", IF(AC783="NA","",IFERROR(VLOOKUP(AC783,Produtos!$A$1:$C$2319,2,FALSE),"Não Cadastrado")))))</f>
        <v/>
      </c>
      <c r="AF783" s="136"/>
      <c r="AG783" s="106"/>
      <c r="AH783" s="106" t="str">
        <f>IF(AC783="","",IF(ISNUMBER(AC783)=FALSE,"Não se aplica",IFERROR(VLOOKUP(AC783,Produtos!$A$1:$C$2319,3,FALSE),"Não Cadastrado")))</f>
        <v/>
      </c>
      <c r="AI783" s="136"/>
      <c r="AJ783" s="106"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83" s="109" t="s">
        <v>7110</v>
      </c>
      <c r="AL783" s="109"/>
      <c r="AM783" s="109"/>
      <c r="AN783" s="110" t="str">
        <f>VLOOKUP(Tabela2[[#This Row],[SIEMA]],Siema2025,51,FALSE)</f>
        <v/>
      </c>
      <c r="AO783" s="110" t="str">
        <f>VLOOKUP(Tabela2[[#This Row],[SIEMA]],Siema2025,53,FALSE)</f>
        <v/>
      </c>
      <c r="AP783" s="110" t="str">
        <f>VLOOKUP(Tabela2[[#This Row],[SIEMA]],Siema2025,55,FALSE)</f>
        <v/>
      </c>
      <c r="AQ783" s="110" t="str">
        <f>VLOOKUP(Tabela2[[#This Row],[SIEMA]],Siema2025,57,FALSE)</f>
        <v/>
      </c>
      <c r="AR783" s="110" t="str">
        <f>VLOOKUP(Tabela2[[#This Row],[SIEMA]],Siema2025,59,FALSE)</f>
        <v/>
      </c>
      <c r="AS783" s="110" t="str">
        <f>VLOOKUP(Tabela2[[#This Row],[SIEMA]],Siema2025,61,FALSE)</f>
        <v>X</v>
      </c>
      <c r="AT783" s="110" t="str">
        <f>VLOOKUP(Tabela2[[#This Row],[SIEMA]],Siema2025,63,FALSE)</f>
        <v/>
      </c>
      <c r="AU783" s="110" t="str">
        <f>VLOOKUP(Tabela2[[#This Row],[SIEMA]],Siema2025,65,FALSE)</f>
        <v/>
      </c>
      <c r="AV783" s="110" t="str">
        <f>VLOOKUP(Tabela2[[#This Row],[SIEMA]],Siema2025,67,FALSE)</f>
        <v/>
      </c>
      <c r="AW783" s="110" t="str">
        <f>VLOOKUP(Tabela2[[#This Row],[SIEMA]],Siema2025,69,FALSE)</f>
        <v/>
      </c>
      <c r="AX783" s="110" t="str">
        <f>VLOOKUP(Tabela2[[#This Row],[SIEMA]],Siema2025,71,FALSE)</f>
        <v/>
      </c>
      <c r="AY783" s="110" t="str">
        <f>VLOOKUP(Tabela2[[#This Row],[SIEMA]],Siema2025,73,FALSE)</f>
        <v/>
      </c>
      <c r="AZ783" s="110" t="str">
        <f>VLOOKUP(Tabela2[[#This Row],[SIEMA]],Siema2025,75,FALSE)</f>
        <v/>
      </c>
      <c r="BA783" s="110" t="str">
        <f>VLOOKUP(Tabela2[[#This Row],[SIEMA]],Siema2025,77,FALSE)</f>
        <v/>
      </c>
      <c r="BB783" s="110" t="str">
        <f>VLOOKUP(Tabela2[[#This Row],[SIEMA]],Siema2025,79,FALSE)</f>
        <v/>
      </c>
      <c r="BC783" s="110" t="str">
        <f>IF(Tabela2[[#This Row],[Outro(s) ]] = "X", "PREENCHER","NA")</f>
        <v>NA</v>
      </c>
      <c r="BD783" s="110" t="str">
        <f>VLOOKUP(Tabela2[[#This Row],[SIEMA]],Siema2025,82,FALSE)</f>
        <v/>
      </c>
      <c r="BE783" s="110" t="str">
        <f>VLOOKUP(Tabela2[[#This Row],[SIEMA]],Siema2025,81,FALSE)</f>
        <v/>
      </c>
      <c r="BF783" s="112" t="str">
        <f>VLOOKUP(Tabela2[[#This Row],[SIEMA]],Siema2025,28,FALSE)</f>
        <v>Petrobrás</v>
      </c>
      <c r="BG783" s="136"/>
      <c r="BH783" s="113" t="str">
        <f>VLOOKUP(Tabela2[[#This Row],[SIEMA]],Siema2025,29,FALSE)</f>
        <v>33000167000101</v>
      </c>
      <c r="BI783" s="114" t="str">
        <f>VLOOKUP(Tabela2[[#This Row],[SIEMA]],Siema2025,107,FALSE)</f>
        <v>Não</v>
      </c>
      <c r="BJ783" s="109" t="s">
        <v>7097</v>
      </c>
      <c r="BK783" s="106" t="s">
        <v>2696</v>
      </c>
      <c r="BL783" s="171">
        <v>45982</v>
      </c>
      <c r="BM783" s="110">
        <f ca="1">IF(Tabela2[[#This Row],[Data de atendimento do Ibama (considerar o primeiro documento/ação)]]="",_xlfn.DAYS(TODAY(),J783),_xlfn.DAYS(Tabela2[[#This Row],[Data de atendimento do Ibama (considerar o primeiro documento/ação)]],J783))</f>
        <v>4</v>
      </c>
      <c r="BN783" s="110" t="str">
        <f>IF(Tabela2[[#This Row],[Atendido pelo Ibama ("Não" ou "Sim")]]="Não","Preencher", IF(Tabela2[[#This Row],[Atendido pelo Ibama ("Não" ou "Sim")]]="Sim","NA",""))</f>
        <v>NA</v>
      </c>
      <c r="BO783" s="116" t="s">
        <v>7098</v>
      </c>
      <c r="BP783" s="110" t="str">
        <f>IF(Tabela2[[#This Row],[Forma de atendimento (primeiro documento/ação)]]= "Outros (especificar)", "PREENCHER","NA")</f>
        <v>NA</v>
      </c>
      <c r="BQ783" s="108" t="s">
        <v>123</v>
      </c>
      <c r="BR783" s="110" t="str">
        <f>IF(Tabela2[[#This Row],[Equipe do Ibama foi a campo? Houve sobrevoo do Poseidon?]] = "Sim", "PREENCHER","NA")</f>
        <v>NA</v>
      </c>
      <c r="BS783" s="110" t="str">
        <f>IF(Tabela2[[#This Row],[Se sim, foi emitida Ordem de Emergência? (informações vinculada à coluna CK)]] = "Sim", "PREENCHER","NA")</f>
        <v>NA</v>
      </c>
      <c r="BT783" s="110" t="s">
        <v>7112</v>
      </c>
      <c r="BU783" s="110" t="s">
        <v>123</v>
      </c>
      <c r="BV783" s="110" t="s">
        <v>2696</v>
      </c>
      <c r="BW783" s="110" t="s">
        <v>123</v>
      </c>
      <c r="BX783" s="108" t="s">
        <v>7119</v>
      </c>
      <c r="BY783" s="156"/>
      <c r="BZ783" s="106" t="str">
        <f>IF(Tabela2[[#This Row],[Data do documento de encerramento]]="NA","NA",IF(Tabela2[[#This Row],[Data do documento de encerramento]]="","Pendente de conclusão/ encerramento",_xlfn.DAYS(Tabela2[[#This Row],[Data do documento de encerramento]],J783)))</f>
        <v>Pendente de conclusão/ encerramento</v>
      </c>
      <c r="CA783" s="140"/>
      <c r="CB783" s="109" t="s">
        <v>7242</v>
      </c>
      <c r="CC783" s="292" t="s">
        <v>7196</v>
      </c>
      <c r="CD783" s="109" t="s">
        <v>123</v>
      </c>
      <c r="CE783" s="109" t="s">
        <v>123</v>
      </c>
      <c r="CF783" s="109" t="s">
        <v>7243</v>
      </c>
    </row>
    <row r="784" spans="1:84" ht="60.75">
      <c r="A784" s="172">
        <v>2025111950450</v>
      </c>
      <c r="B784" s="173" t="s">
        <v>10057</v>
      </c>
      <c r="C784" s="110" t="s">
        <v>7133</v>
      </c>
      <c r="D784" s="108" t="s">
        <v>637</v>
      </c>
      <c r="E784" s="108" t="s">
        <v>9090</v>
      </c>
      <c r="F784" s="108"/>
      <c r="G784" s="108" t="s">
        <v>10058</v>
      </c>
      <c r="H784" s="108" t="s">
        <v>10059</v>
      </c>
      <c r="I784" s="106" t="str">
        <f>VLOOKUP(Tabela2[[#This Row],[SIEMA]],Siema2025,19,FALSE)</f>
        <v>Campos</v>
      </c>
      <c r="J784" s="107">
        <f>VLOOKUP(Tabela2[[#This Row],[SIEMA]],Siema2025,2,FALSE)</f>
        <v>45979</v>
      </c>
      <c r="K784" s="107" t="str">
        <f>VLOOKUP(Tabela2[[#This Row],[SIEMA]],Siema2025,16,FALSE)</f>
        <v>Terça</v>
      </c>
      <c r="L784" s="108" t="str">
        <f>IF(Tabela2[[#This Row],[Data]]="","Sem Informação",VLOOKUP(MONTH(Tabela2[[#This Row],[Data]]),'[1]Validação de dados'!$I$1:$J$13,2,0))</f>
        <v>Novembro</v>
      </c>
      <c r="M784" s="106">
        <f>YEAR(Tabela2[[#This Row],[Data]])</f>
        <v>2025</v>
      </c>
      <c r="N784" s="107" t="str">
        <f>VLOOKUP(Tabela2[[#This Row],[SIEMA]],Siema2025,17,FALSE)</f>
        <v>Madrugada</v>
      </c>
      <c r="O784" s="107" t="s">
        <v>111</v>
      </c>
      <c r="P784" s="106" t="str">
        <f>VLOOKUP(Tabela2[[#This Row],[SIEMA]],Siema2025,21,FALSE)</f>
        <v>NS-28 (WEST POLARIS)</v>
      </c>
      <c r="Q784" s="106" t="s">
        <v>637</v>
      </c>
      <c r="R784" s="106" t="s">
        <v>10060</v>
      </c>
      <c r="S784" s="109" t="s">
        <v>10061</v>
      </c>
      <c r="T784" s="106" t="str">
        <f>VLOOKUP(Tabela2[[#This Row],[SIEMA]],Siema2025,11,FALSE)</f>
        <v>12.401</v>
      </c>
      <c r="U784" s="106" t="str">
        <f>VLOOKUP(Tabela2[[#This Row],[SIEMA]],Siema2025,12,FALSE)</f>
        <v>M3</v>
      </c>
      <c r="V784" s="106" t="str">
        <f>IF(Q784="","",IF(ISNUMBER(Q784)=FALSE,"Não se aplica",IFERROR(VLOOKUP(Q784,Produtos!$A$1:$C$2319,3,FALSE),"Não Cadastrado")))</f>
        <v>Não se aplica</v>
      </c>
      <c r="W784" s="106"/>
      <c r="X784" s="115"/>
      <c r="Y784" s="111" t="str">
        <f>IF(W784="","", IF(W784="NC","", IF(W784="NE","", IF(W784="NA","",IFERROR(VLOOKUP(W784,Produtos!$A$1:$C$2319,2,FALSE),"Não Cadastrado")))))</f>
        <v/>
      </c>
      <c r="Z784" s="106"/>
      <c r="AA784" s="106"/>
      <c r="AB784" s="106" t="str">
        <f>IF(W784="","",IF(ISNUMBER(W784)=FALSE,"Não se aplica",IFERROR(VLOOKUP(W784,Produtos!$A$1:$C$2319,3,FALSE),"Não Cadastrado")))</f>
        <v/>
      </c>
      <c r="AC784" s="106"/>
      <c r="AD784" s="110" t="str">
        <f>IF(Tabela2[[#This Row],[Origem do acidente]] = "Plataforma", "PREENCHER","NA")</f>
        <v>PREENCHER</v>
      </c>
      <c r="AE784" s="109" t="str">
        <f>IF(AC784="","", IF(AC784="NC","", IF(AC784="NE","", IF(AC784="NA","",IFERROR(VLOOKUP(AC784,Produtos!$A$1:$C$2319,2,FALSE),"Não Cadastrado")))))</f>
        <v/>
      </c>
      <c r="AF784" s="106"/>
      <c r="AG784" s="106"/>
      <c r="AH784" s="106" t="str">
        <f>IF(AC784="","",IF(ISNUMBER(AC784)=FALSE,"Não se aplica",IFERROR(VLOOKUP(AC784,Produtos!$A$1:$C$2319,3,FALSE),"Não Cadastrado")))</f>
        <v/>
      </c>
      <c r="AI784" s="106"/>
      <c r="AJ784" s="106" t="str">
        <f>VLOOKUP(Tabela2[[#This Row],[SIEMA]],Siema2025,26,FALSE)</f>
        <v>Perda de estanqueidade da cimentação do revestimento de superfície 22".</v>
      </c>
      <c r="AK784" s="109" t="s">
        <v>7110</v>
      </c>
      <c r="AL784" s="109" t="s">
        <v>7096</v>
      </c>
      <c r="AM784" s="109" t="s">
        <v>7356</v>
      </c>
      <c r="AN784" s="110" t="str">
        <f>VLOOKUP(Tabela2[[#This Row],[SIEMA]],Siema2025,51,FALSE)</f>
        <v/>
      </c>
      <c r="AO784" s="110" t="str">
        <f>VLOOKUP(Tabela2[[#This Row],[SIEMA]],Siema2025,53,FALSE)</f>
        <v/>
      </c>
      <c r="AP784" s="110" t="str">
        <f>VLOOKUP(Tabela2[[#This Row],[SIEMA]],Siema2025,55,FALSE)</f>
        <v/>
      </c>
      <c r="AQ784" s="110" t="str">
        <f>VLOOKUP(Tabela2[[#This Row],[SIEMA]],Siema2025,57,FALSE)</f>
        <v/>
      </c>
      <c r="AR784" s="110" t="str">
        <f>VLOOKUP(Tabela2[[#This Row],[SIEMA]],Siema2025,59,FALSE)</f>
        <v/>
      </c>
      <c r="AS784" s="110" t="str">
        <f>VLOOKUP(Tabela2[[#This Row],[SIEMA]],Siema2025,61,FALSE)</f>
        <v>X</v>
      </c>
      <c r="AT784" s="110" t="str">
        <f>VLOOKUP(Tabela2[[#This Row],[SIEMA]],Siema2025,63,FALSE)</f>
        <v/>
      </c>
      <c r="AU784" s="110" t="str">
        <f>VLOOKUP(Tabela2[[#This Row],[SIEMA]],Siema2025,65,FALSE)</f>
        <v/>
      </c>
      <c r="AV784" s="110" t="str">
        <f>VLOOKUP(Tabela2[[#This Row],[SIEMA]],Siema2025,67,FALSE)</f>
        <v/>
      </c>
      <c r="AW784" s="110" t="str">
        <f>VLOOKUP(Tabela2[[#This Row],[SIEMA]],Siema2025,69,FALSE)</f>
        <v/>
      </c>
      <c r="AX784" s="110" t="str">
        <f>VLOOKUP(Tabela2[[#This Row],[SIEMA]],Siema2025,71,FALSE)</f>
        <v/>
      </c>
      <c r="AY784" s="110" t="str">
        <f>VLOOKUP(Tabela2[[#This Row],[SIEMA]],Siema2025,73,FALSE)</f>
        <v/>
      </c>
      <c r="AZ784" s="110" t="str">
        <f>VLOOKUP(Tabela2[[#This Row],[SIEMA]],Siema2025,75,FALSE)</f>
        <v/>
      </c>
      <c r="BA784" s="110" t="str">
        <f>VLOOKUP(Tabela2[[#This Row],[SIEMA]],Siema2025,77,FALSE)</f>
        <v/>
      </c>
      <c r="BB784" s="110" t="str">
        <f>VLOOKUP(Tabela2[[#This Row],[SIEMA]],Siema2025,79,FALSE)</f>
        <v/>
      </c>
      <c r="BC784" s="110" t="str">
        <f>IF(Tabela2[[#This Row],[Outro(s) ]] = "X", "PREENCHER","NA")</f>
        <v>NA</v>
      </c>
      <c r="BD784" s="110" t="str">
        <f>VLOOKUP(Tabela2[[#This Row],[SIEMA]],Siema2025,82,FALSE)</f>
        <v/>
      </c>
      <c r="BE784" s="110" t="str">
        <f>VLOOKUP(Tabela2[[#This Row],[SIEMA]],Siema2025,81,FALSE)</f>
        <v/>
      </c>
      <c r="BF784" s="112" t="str">
        <f>VLOOKUP(Tabela2[[#This Row],[SIEMA]],Siema2025,28,FALSE)</f>
        <v>Petrobrás</v>
      </c>
      <c r="BG784" s="112"/>
      <c r="BH784" s="113" t="str">
        <f>VLOOKUP(Tabela2[[#This Row],[SIEMA]],Siema2025,29,FALSE)</f>
        <v>33000167000101</v>
      </c>
      <c r="BI784" s="114" t="str">
        <f>VLOOKUP(Tabela2[[#This Row],[SIEMA]],Siema2025,107,FALSE)</f>
        <v>Não</v>
      </c>
      <c r="BJ784" s="109" t="s">
        <v>7097</v>
      </c>
      <c r="BK784" s="106" t="s">
        <v>2696</v>
      </c>
      <c r="BL784" s="143">
        <v>45987</v>
      </c>
      <c r="BM784" s="110">
        <f ca="1">IF(Tabela2[[#This Row],[Data de atendimento do Ibama (considerar o primeiro documento/ação)]]="",_xlfn.DAYS(TODAY(),J784),_xlfn.DAYS(Tabela2[[#This Row],[Data de atendimento do Ibama (considerar o primeiro documento/ação)]],J784))</f>
        <v>8</v>
      </c>
      <c r="BN784" s="110" t="str">
        <f>IF(Tabela2[[#This Row],[Atendido pelo Ibama ("Não" ou "Sim")]]="Não","Preencher", IF(Tabela2[[#This Row],[Atendido pelo Ibama ("Não" ou "Sim")]]="Sim","NA",""))</f>
        <v>NA</v>
      </c>
      <c r="BO784" s="116" t="s">
        <v>7139</v>
      </c>
      <c r="BP784" s="110" t="str">
        <f>IF(Tabela2[[#This Row],[Forma de atendimento (primeiro documento/ação)]]= "Outros (especificar)", "PREENCHER","NA")</f>
        <v>NA</v>
      </c>
      <c r="BQ784" s="108" t="s">
        <v>123</v>
      </c>
      <c r="BR784" s="110" t="str">
        <f>IF(Tabela2[[#This Row],[Equipe do Ibama foi a campo? Houve sobrevoo do Poseidon?]] = "Sim", "PREENCHER","NA")</f>
        <v>NA</v>
      </c>
      <c r="BS784" s="110" t="str">
        <f>IF(Tabela2[[#This Row],[Se sim, foi emitida Ordem de Emergência? (informações vinculada à coluna CK)]] = "Sim", "PREENCHER","NA")</f>
        <v>NA</v>
      </c>
      <c r="BT784" s="110" t="s">
        <v>7099</v>
      </c>
      <c r="BU784" s="110" t="s">
        <v>123</v>
      </c>
      <c r="BV784" s="110" t="s">
        <v>123</v>
      </c>
      <c r="BW784" s="110" t="s">
        <v>123</v>
      </c>
      <c r="BX784" s="108"/>
      <c r="BY784" s="108"/>
      <c r="BZ784" s="106" t="str">
        <f>IF(Tabela2[[#This Row],[Data do documento de encerramento]]="NA","NA",IF(Tabela2[[#This Row],[Data do documento de encerramento]]="","Pendente de conclusão/ encerramento",_xlfn.DAYS(Tabela2[[#This Row],[Data do documento de encerramento]],J784)))</f>
        <v>Pendente de conclusão/ encerramento</v>
      </c>
      <c r="CA784" s="109" t="s">
        <v>10062</v>
      </c>
      <c r="CB784" s="109"/>
      <c r="CC784" s="292" t="s">
        <v>7242</v>
      </c>
      <c r="CD784" s="109" t="s">
        <v>123</v>
      </c>
      <c r="CE784" s="109" t="s">
        <v>123</v>
      </c>
      <c r="CF784" s="109" t="s">
        <v>7141</v>
      </c>
    </row>
    <row r="785" spans="1:84" hidden="1">
      <c r="A785" s="172">
        <v>2025112454046</v>
      </c>
      <c r="B785" s="173" t="s">
        <v>10063</v>
      </c>
      <c r="C785" s="110" t="str">
        <f>VLOOKUP(Tabela2[[#This Row],[SIEMA]],Siema2025,4,FALSE)</f>
        <v xml:space="preserve"> MG</v>
      </c>
      <c r="D785" s="108" t="str">
        <f>VLOOKUP(Tabela2[[#This Row],[SIEMA]],Siema2025,3,FALSE)</f>
        <v xml:space="preserve">Belo Horizonte </v>
      </c>
      <c r="E785" s="108" t="str">
        <f>VLOOKUP(Tabela2[[#This Row],[SIEMA]],Siema2025,20,FALSE)</f>
        <v>R. Vereador Nelson Cunha, nº 90, Estoril</v>
      </c>
      <c r="F785" s="108" t="s">
        <v>10064</v>
      </c>
      <c r="G785" s="108"/>
      <c r="H785" s="108"/>
      <c r="I785" s="106" t="str">
        <f>VLOOKUP(Tabela2[[#This Row],[SIEMA]],Siema2025,19,FALSE)</f>
        <v/>
      </c>
      <c r="J785" s="107">
        <f>VLOOKUP(Tabela2[[#This Row],[SIEMA]],Siema2025,2,FALSE)</f>
        <v>45980</v>
      </c>
      <c r="K785" s="107" t="str">
        <f>VLOOKUP(Tabela2[[#This Row],[SIEMA]],Siema2025,16,FALSE)</f>
        <v>Quarta</v>
      </c>
      <c r="L785" s="108" t="str">
        <f>IF(Tabela2[[#This Row],[Data]]="","Sem Informação",VLOOKUP(MONTH(Tabela2[[#This Row],[Data]]),'[1]Validação de dados'!$I$1:$J$13,2,0))</f>
        <v>Novembro</v>
      </c>
      <c r="M785" s="106">
        <f>YEAR(Tabela2[[#This Row],[Data]])</f>
        <v>2025</v>
      </c>
      <c r="N785" s="107" t="str">
        <f>VLOOKUP(Tabela2[[#This Row],[SIEMA]],Siema2025,17,FALSE)</f>
        <v>Matutino</v>
      </c>
      <c r="O785" s="107" t="str">
        <f>VLOOKUP(Tabela2[[#This Row],[SIEMA]],Siema2025,5,FALSE)</f>
        <v>Duto</v>
      </c>
      <c r="P785" s="106"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85" s="106" t="str">
        <f>VLOOKUP(Tabela2[[#This Row],[SIEMA]],Siema2025,7,FALSE)</f>
        <v>GÁS NATURAL, COMPRIMIDO, COM ELEVADO TEOR DE METANO</v>
      </c>
      <c r="R785" s="106" t="str">
        <f>VLOOKUP(Tabela2[[#This Row],[SIEMA]],Siema2025,10,FALSE)</f>
        <v/>
      </c>
      <c r="S785" s="109" t="s">
        <v>10065</v>
      </c>
      <c r="T785" s="106" t="str">
        <f>VLOOKUP(Tabela2[[#This Row],[SIEMA]],Siema2025,11,FALSE)</f>
        <v xml:space="preserve"> </v>
      </c>
      <c r="U785" s="106" t="str">
        <f>VLOOKUP(Tabela2[[#This Row],[SIEMA]],Siema2025,12,FALSE)</f>
        <v xml:space="preserve"> </v>
      </c>
      <c r="V785" s="106" t="str">
        <f>IF(Q785="","",IF(ISNUMBER(Q785)=FALSE,"Não se aplica",IFERROR(VLOOKUP(Q785,Produtos!$A$1:$C$2319,3,FALSE),"Não Cadastrado")))</f>
        <v>Não se aplica</v>
      </c>
      <c r="W785" s="106" t="str">
        <f>VLOOKUP(Tabela2[[#This Row],[SIEMA]],Siema2025,10,FALSE)</f>
        <v/>
      </c>
      <c r="X785" s="115" t="str">
        <f>IF(Tabela2[[#This Row],[Origem do acidente]] = "Plataforma", "PREENCHER","NA")</f>
        <v>NA</v>
      </c>
      <c r="Y785" s="111" t="str">
        <f>IF(W785="","", IF(W785="NC","", IF(W785="NE","", IF(W785="NA","",IFERROR(VLOOKUP(W785,Produtos!$A$1:$C$2319,2,FALSE),"Não Cadastrado")))))</f>
        <v/>
      </c>
      <c r="Z785" s="106" t="str">
        <f>VLOOKUP(Tabela2[[#This Row],[SIEMA]],Siema2025,11,FALSE)</f>
        <v xml:space="preserve"> </v>
      </c>
      <c r="AA785" s="106" t="str">
        <f>VLOOKUP(Tabela2[[#This Row],[SIEMA]],Siema2025,12,FALSE)</f>
        <v xml:space="preserve"> </v>
      </c>
      <c r="AB785" s="106" t="str">
        <f>IF(W785="","",IF(ISNUMBER(W785)=FALSE,"Não se aplica",IFERROR(VLOOKUP(W785,Produtos!$A$1:$C$2319,3,FALSE),"Não Cadastrado")))</f>
        <v/>
      </c>
      <c r="AC785" s="106"/>
      <c r="AD785" s="110" t="str">
        <f>IF(Tabela2[[#This Row],[Origem do acidente]] = "Plataforma", "PREENCHER","NA")</f>
        <v>NA</v>
      </c>
      <c r="AE785" s="109" t="str">
        <f>IF(AC785="","", IF(AC785="NC","", IF(AC785="NE","", IF(AC785="NA","",IFERROR(VLOOKUP(AC785,Produtos!$A$1:$C$2319,2,FALSE),"Não Cadastrado")))))</f>
        <v/>
      </c>
      <c r="AF785" s="106"/>
      <c r="AG785" s="106"/>
      <c r="AH785" s="106" t="str">
        <f>IF(AC785="","",IF(ISNUMBER(AC785)=FALSE,"Não se aplica",IFERROR(VLOOKUP(AC785,Produtos!$A$1:$C$2319,3,FALSE),"Não Cadastrado")))</f>
        <v/>
      </c>
      <c r="AI785" s="106"/>
      <c r="AJ785" s="106" t="str">
        <f>VLOOKUP(Tabela2[[#This Row],[SIEMA]],Siema2025,26,FALSE)</f>
        <v>Rompimento da tubulação</v>
      </c>
      <c r="AK785" s="109"/>
      <c r="AL785" s="109"/>
      <c r="AM785" s="109"/>
      <c r="AN785" s="110" t="str">
        <f>VLOOKUP(Tabela2[[#This Row],[SIEMA]],Siema2025,51,FALSE)</f>
        <v/>
      </c>
      <c r="AO785" s="110" t="str">
        <f>VLOOKUP(Tabela2[[#This Row],[SIEMA]],Siema2025,53,FALSE)</f>
        <v/>
      </c>
      <c r="AP785" s="110" t="str">
        <f>VLOOKUP(Tabela2[[#This Row],[SIEMA]],Siema2025,55,FALSE)</f>
        <v/>
      </c>
      <c r="AQ785" s="110" t="str">
        <f>VLOOKUP(Tabela2[[#This Row],[SIEMA]],Siema2025,57,FALSE)</f>
        <v/>
      </c>
      <c r="AR785" s="110" t="str">
        <f>VLOOKUP(Tabela2[[#This Row],[SIEMA]],Siema2025,59,FALSE)</f>
        <v/>
      </c>
      <c r="AS785" s="110" t="str">
        <f>VLOOKUP(Tabela2[[#This Row],[SIEMA]],Siema2025,61,FALSE)</f>
        <v/>
      </c>
      <c r="AT785" s="110" t="str">
        <f>VLOOKUP(Tabela2[[#This Row],[SIEMA]],Siema2025,63,FALSE)</f>
        <v/>
      </c>
      <c r="AU785" s="110" t="str">
        <f>VLOOKUP(Tabela2[[#This Row],[SIEMA]],Siema2025,65,FALSE)</f>
        <v>X</v>
      </c>
      <c r="AV785" s="110" t="str">
        <f>VLOOKUP(Tabela2[[#This Row],[SIEMA]],Siema2025,67,FALSE)</f>
        <v/>
      </c>
      <c r="AW785" s="110" t="str">
        <f>VLOOKUP(Tabela2[[#This Row],[SIEMA]],Siema2025,69,FALSE)</f>
        <v/>
      </c>
      <c r="AX785" s="110" t="str">
        <f>VLOOKUP(Tabela2[[#This Row],[SIEMA]],Siema2025,71,FALSE)</f>
        <v/>
      </c>
      <c r="AY785" s="110" t="str">
        <f>VLOOKUP(Tabela2[[#This Row],[SIEMA]],Siema2025,73,FALSE)</f>
        <v/>
      </c>
      <c r="AZ785" s="110" t="str">
        <f>VLOOKUP(Tabela2[[#This Row],[SIEMA]],Siema2025,75,FALSE)</f>
        <v/>
      </c>
      <c r="BA785" s="110" t="str">
        <f>VLOOKUP(Tabela2[[#This Row],[SIEMA]],Siema2025,77,FALSE)</f>
        <v/>
      </c>
      <c r="BB785" s="110" t="str">
        <f>VLOOKUP(Tabela2[[#This Row],[SIEMA]],Siema2025,79,FALSE)</f>
        <v/>
      </c>
      <c r="BC785" s="110" t="str">
        <f>IF(Tabela2[[#This Row],[Outro(s) ]] = "X", "PREENCHER","NA")</f>
        <v>NA</v>
      </c>
      <c r="BD785" s="110" t="str">
        <f>VLOOKUP(Tabela2[[#This Row],[SIEMA]],Siema2025,82,FALSE)</f>
        <v/>
      </c>
      <c r="BE785" s="110" t="str">
        <f>VLOOKUP(Tabela2[[#This Row],[SIEMA]],Siema2025,81,FALSE)</f>
        <v/>
      </c>
      <c r="BF785" s="112" t="str">
        <f>VLOOKUP(Tabela2[[#This Row],[SIEMA]],Siema2025,28,FALSE)</f>
        <v>Gasmig</v>
      </c>
      <c r="BG785" s="112"/>
      <c r="BH785" s="113" t="str">
        <f>VLOOKUP(Tabela2[[#This Row],[SIEMA]],Siema2025,29,FALSE)</f>
        <v/>
      </c>
      <c r="BI785" s="114" t="str">
        <f>VLOOKUP(Tabela2[[#This Row],[SIEMA]],Siema2025,107,FALSE)</f>
        <v>Não</v>
      </c>
      <c r="BJ785" s="109"/>
      <c r="BK785" s="106"/>
      <c r="BL785" s="143"/>
      <c r="BM785" s="110">
        <f ca="1">IF(Tabela2[[#This Row],[Data de atendimento do Ibama (considerar o primeiro documento/ação)]]="",_xlfn.DAYS(TODAY(),J785),_xlfn.DAYS(Tabela2[[#This Row],[Data de atendimento do Ibama (considerar o primeiro documento/ação)]],J785))</f>
        <v>240</v>
      </c>
      <c r="BN785" s="110" t="str">
        <f>IF(Tabela2[[#This Row],[Atendido pelo Ibama ("Não" ou "Sim")]]="Não","Preencher", IF(Tabela2[[#This Row],[Atendido pelo Ibama ("Não" ou "Sim")]]="Sim","NA",""))</f>
        <v/>
      </c>
      <c r="BO785" s="116"/>
      <c r="BP785" s="110" t="str">
        <f>IF(Tabela2[[#This Row],[Forma de atendimento (primeiro documento/ação)]]= "Outros (especificar)", "PREENCHER","NA")</f>
        <v>NA</v>
      </c>
      <c r="BQ785" s="108"/>
      <c r="BR785" s="110" t="str">
        <f>IF(Tabela2[[#This Row],[Equipe do Ibama foi a campo? Houve sobrevoo do Poseidon?]] = "Sim", "PREENCHER","NA")</f>
        <v>NA</v>
      </c>
      <c r="BS785" s="110" t="str">
        <f>IF(Tabela2[[#This Row],[Se sim, foi emitida Ordem de Emergência? (informações vinculada à coluna CK)]] = "Sim", "PREENCHER","NA")</f>
        <v>NA</v>
      </c>
      <c r="BT785" s="110" t="str">
        <f>IF(Tabela2[[#This Row],[Foi elaborado Relatório de Vistoria pelo Ibama? (informações vinculada à coluna CK)]] = "Sim", "PREENCHER","NA")</f>
        <v>NA</v>
      </c>
      <c r="BU785" s="110" t="str">
        <f>IF(Tabela2[[#This Row],[Houve envio de Informações Pós-acidente (preencher "não se aplica" quando de competência estadual/municipal)]] = "Sim", "PREENCHER","NA")</f>
        <v>NA</v>
      </c>
      <c r="BV785" s="110" t="str">
        <f>IF(Tabela2[[#This Row],[Houve avaliação das informações pós-acidente solicitadas/enviadas?]] = "Sim", "PREENCHER","NA")</f>
        <v>NA</v>
      </c>
      <c r="BW785" s="110" t="str">
        <f>IF(Tabela2[[#This Row],[O Ibama aguarda resposta da empresa/OEMA, etc?]] = "Sim", "PREENCHER","NA")</f>
        <v>NA</v>
      </c>
      <c r="BX785" s="108"/>
      <c r="BY785" s="108"/>
      <c r="BZ785" s="106" t="str">
        <f>IF(Tabela2[[#This Row],[Data do documento de encerramento]]="NA","NA",IF(Tabela2[[#This Row],[Data do documento de encerramento]]="","Pendente de conclusão/ encerramento",_xlfn.DAYS(Tabela2[[#This Row],[Data do documento de encerramento]],J785)))</f>
        <v>Pendente de conclusão/ encerramento</v>
      </c>
      <c r="CA785" s="109"/>
      <c r="CB785" s="109"/>
      <c r="CC785" s="117"/>
      <c r="CD785" s="109"/>
      <c r="CE785" s="109"/>
      <c r="CF785" s="109"/>
    </row>
    <row r="786" spans="1:84" ht="45.75" hidden="1">
      <c r="A786" s="172">
        <v>2025112132417</v>
      </c>
      <c r="B786" s="173" t="s">
        <v>10066</v>
      </c>
      <c r="C786" s="110" t="str">
        <f>VLOOKUP(Tabela2[[#This Row],[SIEMA]],Siema2025,4,FALSE)</f>
        <v xml:space="preserve"> MG</v>
      </c>
      <c r="D786" s="108" t="str">
        <f>VLOOKUP(Tabela2[[#This Row],[SIEMA]],Siema2025,3,FALSE)</f>
        <v xml:space="preserve">Barbacena </v>
      </c>
      <c r="E786" s="108" t="s">
        <v>7704</v>
      </c>
      <c r="F786" s="108" t="s">
        <v>10067</v>
      </c>
      <c r="G786" s="108" t="s">
        <v>10068</v>
      </c>
      <c r="H786" s="108" t="s">
        <v>10069</v>
      </c>
      <c r="I786" s="106" t="s">
        <v>7118</v>
      </c>
      <c r="J786" s="107">
        <f>VLOOKUP(Tabela2[[#This Row],[SIEMA]],Siema2025,2,FALSE)</f>
        <v>45981</v>
      </c>
      <c r="K786" s="107" t="str">
        <f>VLOOKUP(Tabela2[[#This Row],[SIEMA]],Siema2025,16,FALSE)</f>
        <v>Quinta</v>
      </c>
      <c r="L786" s="108" t="str">
        <f>IF(Tabela2[[#This Row],[Data]]="","Sem Informação",VLOOKUP(MONTH(Tabela2[[#This Row],[Data]]),'[1]Validação de dados'!$I$1:$J$13,2,0))</f>
        <v>Novembro</v>
      </c>
      <c r="M786" s="106">
        <f>YEAR(Tabela2[[#This Row],[Data]])</f>
        <v>2025</v>
      </c>
      <c r="N786" s="107" t="str">
        <f>VLOOKUP(Tabela2[[#This Row],[SIEMA]],Siema2025,17,FALSE)</f>
        <v>Vespertino</v>
      </c>
      <c r="O786" s="107" t="str">
        <f>VLOOKUP(Tabela2[[#This Row],[SIEMA]],Siema2025,5,FALSE)</f>
        <v>Rodovia</v>
      </c>
      <c r="P786" s="106" t="str">
        <f>VLOOKUP(Tabela2[[#This Row],[SIEMA]],Siema2025,21,FALSE)</f>
        <v>BR-040 KM 716+256 do sentido sul</v>
      </c>
      <c r="Q786" s="106" t="str">
        <f>VLOOKUP(Tabela2[[#This Row],[SIEMA]],Siema2025,7,FALSE)</f>
        <v/>
      </c>
      <c r="R786" s="106" t="str">
        <f>VLOOKUP(Tabela2[[#This Row],[SIEMA]],Siema2025,10,FALSE)</f>
        <v>Óleo Lubrificante</v>
      </c>
      <c r="S786" s="109" t="s">
        <v>10070</v>
      </c>
      <c r="T786" s="106" t="str">
        <f>VLOOKUP(Tabela2[[#This Row],[SIEMA]],Siema2025,11,FALSE)</f>
        <v/>
      </c>
      <c r="U786" s="106" t="str">
        <f>VLOOKUP(Tabela2[[#This Row],[SIEMA]],Siema2025,12,FALSE)</f>
        <v/>
      </c>
      <c r="V786" s="106" t="s">
        <v>8796</v>
      </c>
      <c r="W786" s="106"/>
      <c r="X786" s="115" t="str">
        <f>IF(Tabela2[[#This Row],[Origem do acidente]] = "Plataforma", "PREENCHER","NA")</f>
        <v>NA</v>
      </c>
      <c r="Y786" s="111" t="str">
        <f>IF(W786="","", IF(W786="NC","", IF(W786="NE","", IF(W786="NA","",IFERROR(VLOOKUP(W786,Produtos!$A$1:$C$2319,2,FALSE),"Não Cadastrado")))))</f>
        <v/>
      </c>
      <c r="Z786" s="106" t="str">
        <f>VLOOKUP(Tabela2[[#This Row],[SIEMA]],Siema2025,11,FALSE)</f>
        <v/>
      </c>
      <c r="AA786" s="106" t="str">
        <f>VLOOKUP(Tabela2[[#This Row],[SIEMA]],Siema2025,12,FALSE)</f>
        <v/>
      </c>
      <c r="AB786" s="106" t="str">
        <f>IF(W786="","",IF(ISNUMBER(W786)=FALSE,"Não se aplica",IFERROR(VLOOKUP(W786,Produtos!$A$1:$C$2319,3,FALSE),"Não Cadastrado")))</f>
        <v/>
      </c>
      <c r="AC786" s="106"/>
      <c r="AD786" s="110" t="str">
        <f>IF(Tabela2[[#This Row],[Origem do acidente]] = "Plataforma", "PREENCHER","NA")</f>
        <v>NA</v>
      </c>
      <c r="AE786" s="109" t="str">
        <f>IF(AC786="","", IF(AC786="NC","", IF(AC786="NE","", IF(AC786="NA","",IFERROR(VLOOKUP(AC786,Produtos!$A$1:$C$2319,2,FALSE),"Não Cadastrado")))))</f>
        <v/>
      </c>
      <c r="AF786" s="106"/>
      <c r="AG786" s="106"/>
      <c r="AH786" s="106" t="str">
        <f>IF(AC786="","",IF(ISNUMBER(AC786)=FALSE,"Não se aplica",IFERROR(VLOOKUP(AC786,Produtos!$A$1:$C$2319,3,FALSE),"Não Cadastrado")))</f>
        <v/>
      </c>
      <c r="AI786" s="106"/>
      <c r="AJ786" s="106" t="s">
        <v>10071</v>
      </c>
      <c r="AK786" s="109" t="s">
        <v>7356</v>
      </c>
      <c r="AL786" s="109" t="s">
        <v>7096</v>
      </c>
      <c r="AM786" s="109" t="s">
        <v>7175</v>
      </c>
      <c r="AN786" s="110" t="str">
        <f>VLOOKUP(Tabela2[[#This Row],[SIEMA]],Siema2025,51,FALSE)</f>
        <v/>
      </c>
      <c r="AO786" s="110" t="str">
        <f>VLOOKUP(Tabela2[[#This Row],[SIEMA]],Siema2025,53,FALSE)</f>
        <v/>
      </c>
      <c r="AP786" s="110" t="str">
        <f>VLOOKUP(Tabela2[[#This Row],[SIEMA]],Siema2025,55,FALSE)</f>
        <v/>
      </c>
      <c r="AQ786" s="110" t="str">
        <f>VLOOKUP(Tabela2[[#This Row],[SIEMA]],Siema2025,57,FALSE)</f>
        <v/>
      </c>
      <c r="AR786" s="110" t="str">
        <f>VLOOKUP(Tabela2[[#This Row],[SIEMA]],Siema2025,59,FALSE)</f>
        <v/>
      </c>
      <c r="AS786" s="110" t="str">
        <f>VLOOKUP(Tabela2[[#This Row],[SIEMA]],Siema2025,61,FALSE)</f>
        <v/>
      </c>
      <c r="AT786" s="110" t="str">
        <f>VLOOKUP(Tabela2[[#This Row],[SIEMA]],Siema2025,63,FALSE)</f>
        <v/>
      </c>
      <c r="AU786" s="110" t="str">
        <f>VLOOKUP(Tabela2[[#This Row],[SIEMA]],Siema2025,65,FALSE)</f>
        <v/>
      </c>
      <c r="AV786" s="110" t="str">
        <f>VLOOKUP(Tabela2[[#This Row],[SIEMA]],Siema2025,67,FALSE)</f>
        <v/>
      </c>
      <c r="AW786" s="110" t="str">
        <f>VLOOKUP(Tabela2[[#This Row],[SIEMA]],Siema2025,69,FALSE)</f>
        <v/>
      </c>
      <c r="AX786" s="110" t="str">
        <f>VLOOKUP(Tabela2[[#This Row],[SIEMA]],Siema2025,71,FALSE)</f>
        <v/>
      </c>
      <c r="AY786" s="110" t="str">
        <f>VLOOKUP(Tabela2[[#This Row],[SIEMA]],Siema2025,73,FALSE)</f>
        <v/>
      </c>
      <c r="AZ786" s="110" t="str">
        <f>VLOOKUP(Tabela2[[#This Row],[SIEMA]],Siema2025,75,FALSE)</f>
        <v/>
      </c>
      <c r="BA786" s="110" t="str">
        <f>VLOOKUP(Tabela2[[#This Row],[SIEMA]],Siema2025,77,FALSE)</f>
        <v/>
      </c>
      <c r="BB786" s="110"/>
      <c r="BC786" s="110" t="str">
        <f>IF(Tabela2[[#This Row],[Outro(s) ]] = "X", "PREENCHER","NA")</f>
        <v>NA</v>
      </c>
      <c r="BD786" s="110"/>
      <c r="BE786" s="110" t="s">
        <v>7176</v>
      </c>
      <c r="BF786" s="155" t="s">
        <v>10072</v>
      </c>
      <c r="BG786" s="112"/>
      <c r="BH786" s="113">
        <v>44580414000102</v>
      </c>
      <c r="BI786" s="114" t="str">
        <f>VLOOKUP(Tabela2[[#This Row],[SIEMA]],Siema2025,107,FALSE)</f>
        <v>Não</v>
      </c>
      <c r="BJ786" s="109" t="s">
        <v>7097</v>
      </c>
      <c r="BK786" s="106" t="s">
        <v>2696</v>
      </c>
      <c r="BL786" s="143">
        <v>45985</v>
      </c>
      <c r="BM786" s="110">
        <f ca="1">IF(Tabela2[[#This Row],[Data de atendimento do Ibama (considerar o primeiro documento/ação)]]="",_xlfn.DAYS(TODAY(),J786),_xlfn.DAYS(Tabela2[[#This Row],[Data de atendimento do Ibama (considerar o primeiro documento/ação)]],J786))</f>
        <v>4</v>
      </c>
      <c r="BN786" s="110" t="str">
        <f>IF(Tabela2[[#This Row],[Atendido pelo Ibama ("Não" ou "Sim")]]="Não","Preencher", IF(Tabela2[[#This Row],[Atendido pelo Ibama ("Não" ou "Sim")]]="Sim","NA",""))</f>
        <v>NA</v>
      </c>
      <c r="BO786" s="116" t="s">
        <v>7098</v>
      </c>
      <c r="BP786" s="110" t="str">
        <f>IF(Tabela2[[#This Row],[Forma de atendimento (primeiro documento/ação)]]= "Outros (especificar)", "PREENCHER","NA")</f>
        <v>NA</v>
      </c>
      <c r="BQ786" s="108" t="s">
        <v>123</v>
      </c>
      <c r="BR786" s="110" t="str">
        <f>IF(Tabela2[[#This Row],[Equipe do Ibama foi a campo? Houve sobrevoo do Poseidon?]] = "Sim", "PREENCHER","NA")</f>
        <v>NA</v>
      </c>
      <c r="BS786" s="110" t="str">
        <f>IF(Tabela2[[#This Row],[Se sim, foi emitida Ordem de Emergência? (informações vinculada à coluna CK)]] = "Sim", "PREENCHER","NA")</f>
        <v>NA</v>
      </c>
      <c r="BT786" s="110" t="s">
        <v>7125</v>
      </c>
      <c r="BU786" s="110" t="str">
        <f>IF(Tabela2[[#This Row],[Houve envio de Informações Pós-acidente (preencher "não se aplica" quando de competência estadual/municipal)]] = "Sim", "PREENCHER","NA")</f>
        <v>NA</v>
      </c>
      <c r="BV786" s="110" t="str">
        <f>IF(Tabela2[[#This Row],[Houve avaliação das informações pós-acidente solicitadas/enviadas?]] = "Sim", "PREENCHER","NA")</f>
        <v>NA</v>
      </c>
      <c r="BW786" s="110" t="s">
        <v>2696</v>
      </c>
      <c r="BX786" s="108" t="s">
        <v>7100</v>
      </c>
      <c r="BY786" s="143">
        <v>46171</v>
      </c>
      <c r="BZ786" s="106">
        <f>IF(Tabela2[[#This Row],[Data do documento de encerramento]]="NA","NA",IF(Tabela2[[#This Row],[Data do documento de encerramento]]="","Pendente de conclusão/ encerramento",_xlfn.DAYS(Tabela2[[#This Row],[Data do documento de encerramento]],J786)))</f>
        <v>190</v>
      </c>
      <c r="CA786" s="109"/>
      <c r="CB786" s="109"/>
      <c r="CC786" s="109"/>
      <c r="CD786" s="109"/>
      <c r="CE786" s="109"/>
      <c r="CF786" s="109"/>
    </row>
    <row r="787" spans="1:84" ht="45.75" hidden="1">
      <c r="A787" s="172">
        <v>2025112528822</v>
      </c>
      <c r="B787" s="173" t="s">
        <v>10073</v>
      </c>
      <c r="C787" s="110" t="str">
        <f>VLOOKUP(Tabela2[[#This Row],[SIEMA]],Siema2025,4,FALSE)</f>
        <v xml:space="preserve"> MG</v>
      </c>
      <c r="D787" s="108" t="str">
        <f>VLOOKUP(Tabela2[[#This Row],[SIEMA]],Siema2025,3,FALSE)</f>
        <v xml:space="preserve">Barbacena </v>
      </c>
      <c r="E787" s="108" t="s">
        <v>7704</v>
      </c>
      <c r="F787" s="108" t="s">
        <v>10074</v>
      </c>
      <c r="G787" s="111" t="s">
        <v>10075</v>
      </c>
      <c r="H787" s="108" t="s">
        <v>10076</v>
      </c>
      <c r="I787" s="106" t="s">
        <v>7118</v>
      </c>
      <c r="J787" s="107">
        <f>VLOOKUP(Tabela2[[#This Row],[SIEMA]],Siema2025,2,FALSE)</f>
        <v>45981</v>
      </c>
      <c r="K787" s="107" t="str">
        <f>VLOOKUP(Tabela2[[#This Row],[SIEMA]],Siema2025,16,FALSE)</f>
        <v>Quinta</v>
      </c>
      <c r="L787" s="108" t="str">
        <f>IF(Tabela2[[#This Row],[Data]]="","Sem Informação",VLOOKUP(MONTH(Tabela2[[#This Row],[Data]]),'[1]Validação de dados'!$I$1:$J$13,2,0))</f>
        <v>Novembro</v>
      </c>
      <c r="M787" s="106">
        <f>YEAR(Tabela2[[#This Row],[Data]])</f>
        <v>2025</v>
      </c>
      <c r="N787" s="107" t="str">
        <f>VLOOKUP(Tabela2[[#This Row],[SIEMA]],Siema2025,17,FALSE)</f>
        <v>Vespertino</v>
      </c>
      <c r="O787" s="107" t="str">
        <f>VLOOKUP(Tabela2[[#This Row],[SIEMA]],Siema2025,5,FALSE)</f>
        <v>Rodovia</v>
      </c>
      <c r="P787" s="106" t="str">
        <f>VLOOKUP(Tabela2[[#This Row],[SIEMA]],Siema2025,21,FALSE)</f>
        <v>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v>
      </c>
      <c r="Q787" s="106" t="s">
        <v>7269</v>
      </c>
      <c r="R787" s="106" t="s">
        <v>10077</v>
      </c>
      <c r="S787" s="109" t="str">
        <f>IF(Q787="","", IF(Q787="NC","", IF(Q787="NE","", IF(Q787="NA","",IFERROR(VLOOKUP(Q787,[1]Produtos!$A$1:$C$2319,2,FALSE),"Não Cadastrado")))))</f>
        <v/>
      </c>
      <c r="T787" s="106" t="s">
        <v>6834</v>
      </c>
      <c r="U787" s="106" t="s">
        <v>7062</v>
      </c>
      <c r="V787" s="106" t="s">
        <v>8796</v>
      </c>
      <c r="W787" s="106"/>
      <c r="X787" s="115"/>
      <c r="Y787" s="111" t="str">
        <f>IF(W787="","", IF(W787="NC","", IF(W787="NE","", IF(W787="NA","",IFERROR(VLOOKUP(W787,Produtos!$A$1:$C$2319,2,FALSE),"Não Cadastrado")))))</f>
        <v/>
      </c>
      <c r="Z787" s="106" t="str">
        <f>VLOOKUP(Tabela2[[#This Row],[SIEMA]],Siema2025,11,FALSE)</f>
        <v/>
      </c>
      <c r="AA787" s="106" t="str">
        <f>VLOOKUP(Tabela2[[#This Row],[SIEMA]],Siema2025,12,FALSE)</f>
        <v/>
      </c>
      <c r="AB787" s="106" t="str">
        <f>IF(W787="","",IF(ISNUMBER(W787)=FALSE,"Não se aplica",IFERROR(VLOOKUP(W787,Produtos!$A$1:$C$2319,3,FALSE),"Não Cadastrado")))</f>
        <v/>
      </c>
      <c r="AC787" s="106"/>
      <c r="AD787" s="110" t="str">
        <f>IF(Tabela2[[#This Row],[Origem do acidente]] = "Plataforma", "PREENCHER","NA")</f>
        <v>NA</v>
      </c>
      <c r="AE787" s="109" t="str">
        <f>IF(AC787="","", IF(AC787="NC","", IF(AC787="NE","", IF(AC787="NA","",IFERROR(VLOOKUP(AC787,Produtos!$A$1:$C$2319,2,FALSE),"Não Cadastrado")))))</f>
        <v/>
      </c>
      <c r="AF787" s="106"/>
      <c r="AG787" s="106"/>
      <c r="AH787" s="106" t="str">
        <f>IF(AC787="","",IF(ISNUMBER(AC787)=FALSE,"Não se aplica",IFERROR(VLOOKUP(AC787,Produtos!$A$1:$C$2319,3,FALSE),"Não Cadastrado")))</f>
        <v/>
      </c>
      <c r="AI787" s="106"/>
      <c r="AJ787" s="106" t="str">
        <f>VLOOKUP(Tabela2[[#This Row],[SIEMA]],Siema2025,26,FALSE)</f>
        <v>Tombamento de veículo de transporte.</v>
      </c>
      <c r="AK787" s="109" t="s">
        <v>7356</v>
      </c>
      <c r="AL787" s="109" t="s">
        <v>7368</v>
      </c>
      <c r="AM787" s="109" t="s">
        <v>7175</v>
      </c>
      <c r="AN787" s="110" t="s">
        <v>7130</v>
      </c>
      <c r="AO787" s="110" t="str">
        <f>VLOOKUP(Tabela2[[#This Row],[SIEMA]],Siema2025,53,FALSE)</f>
        <v/>
      </c>
      <c r="AP787" s="110" t="str">
        <f>VLOOKUP(Tabela2[[#This Row],[SIEMA]],Siema2025,55,FALSE)</f>
        <v/>
      </c>
      <c r="AQ787" s="110" t="str">
        <f>VLOOKUP(Tabela2[[#This Row],[SIEMA]],Siema2025,57,FALSE)</f>
        <v/>
      </c>
      <c r="AR787" s="110" t="str">
        <f>VLOOKUP(Tabela2[[#This Row],[SIEMA]],Siema2025,59,FALSE)</f>
        <v/>
      </c>
      <c r="AS787" s="110" t="str">
        <f>VLOOKUP(Tabela2[[#This Row],[SIEMA]],Siema2025,61,FALSE)</f>
        <v/>
      </c>
      <c r="AT787" s="110" t="str">
        <f>VLOOKUP(Tabela2[[#This Row],[SIEMA]],Siema2025,63,FALSE)</f>
        <v/>
      </c>
      <c r="AU787" s="110" t="str">
        <f>VLOOKUP(Tabela2[[#This Row],[SIEMA]],Siema2025,65,FALSE)</f>
        <v>X</v>
      </c>
      <c r="AV787" s="110" t="str">
        <f>VLOOKUP(Tabela2[[#This Row],[SIEMA]],Siema2025,67,FALSE)</f>
        <v/>
      </c>
      <c r="AW787" s="110" t="str">
        <f>VLOOKUP(Tabela2[[#This Row],[SIEMA]],Siema2025,69,FALSE)</f>
        <v/>
      </c>
      <c r="AX787" s="110" t="str">
        <f>VLOOKUP(Tabela2[[#This Row],[SIEMA]],Siema2025,71,FALSE)</f>
        <v/>
      </c>
      <c r="AY787" s="110" t="str">
        <f>VLOOKUP(Tabela2[[#This Row],[SIEMA]],Siema2025,73,FALSE)</f>
        <v/>
      </c>
      <c r="AZ787" s="110" t="str">
        <f>VLOOKUP(Tabela2[[#This Row],[SIEMA]],Siema2025,75,FALSE)</f>
        <v/>
      </c>
      <c r="BA787" s="110" t="str">
        <f>VLOOKUP(Tabela2[[#This Row],[SIEMA]],Siema2025,77,FALSE)</f>
        <v/>
      </c>
      <c r="BB787" s="110" t="str">
        <f>VLOOKUP(Tabela2[[#This Row],[SIEMA]],Siema2025,79,FALSE)</f>
        <v/>
      </c>
      <c r="BC787" s="110" t="str">
        <f>IF(Tabela2[[#This Row],[Outro(s) ]] = "X", "PREENCHER","NA")</f>
        <v>NA</v>
      </c>
      <c r="BD787" s="110" t="str">
        <f>VLOOKUP(Tabela2[[#This Row],[SIEMA]],Siema2025,82,FALSE)</f>
        <v/>
      </c>
      <c r="BE787" s="110" t="str">
        <f>VLOOKUP(Tabela2[[#This Row],[SIEMA]],Siema2025,81,FALSE)</f>
        <v/>
      </c>
      <c r="BF787" s="112" t="str">
        <f>VLOOKUP(Tabela2[[#This Row],[SIEMA]],Siema2025,28,FALSE)</f>
        <v/>
      </c>
      <c r="BG787" s="112"/>
      <c r="BH787" s="113" t="str">
        <f>VLOOKUP(Tabela2[[#This Row],[SIEMA]],Siema2025,29,FALSE)</f>
        <v/>
      </c>
      <c r="BI787" s="114" t="str">
        <f>VLOOKUP(Tabela2[[#This Row],[SIEMA]],Siema2025,107,FALSE)</f>
        <v>Não</v>
      </c>
      <c r="BJ787" s="109" t="s">
        <v>7097</v>
      </c>
      <c r="BK787" s="106" t="s">
        <v>2696</v>
      </c>
      <c r="BL787" s="143">
        <v>45988</v>
      </c>
      <c r="BM787" s="110">
        <f ca="1">IF(Tabela2[[#This Row],[Data de atendimento do Ibama (considerar o primeiro documento/ação)]]="",_xlfn.DAYS(TODAY(),J787),_xlfn.DAYS(Tabela2[[#This Row],[Data de atendimento do Ibama (considerar o primeiro documento/ação)]],J787))</f>
        <v>7</v>
      </c>
      <c r="BN787" s="110" t="str">
        <f>IF(Tabela2[[#This Row],[Atendido pelo Ibama ("Não" ou "Sim")]]="Não","Preencher", IF(Tabela2[[#This Row],[Atendido pelo Ibama ("Não" ou "Sim")]]="Sim","NA",""))</f>
        <v>NA</v>
      </c>
      <c r="BO787" s="116" t="s">
        <v>7098</v>
      </c>
      <c r="BP787" s="110" t="str">
        <f>IF(Tabela2[[#This Row],[Forma de atendimento (primeiro documento/ação)]]= "Outros (especificar)", "PREENCHER","NA")</f>
        <v>NA</v>
      </c>
      <c r="BQ787" s="108" t="s">
        <v>123</v>
      </c>
      <c r="BR787" s="110" t="str">
        <f>IF(Tabela2[[#This Row],[Equipe do Ibama foi a campo? Houve sobrevoo do Poseidon?]] = "Sim", "PREENCHER","NA")</f>
        <v>NA</v>
      </c>
      <c r="BS787" s="110" t="str">
        <f>IF(Tabela2[[#This Row],[Se sim, foi emitida Ordem de Emergência? (informações vinculada à coluna CK)]] = "Sim", "PREENCHER","NA")</f>
        <v>NA</v>
      </c>
      <c r="BT787" s="110" t="s">
        <v>6834</v>
      </c>
      <c r="BU787" s="110" t="str">
        <f>IF(Tabela2[[#This Row],[Houve envio de Informações Pós-acidente (preencher "não se aplica" quando de competência estadual/municipal)]] = "Sim", "PREENCHER","NA")</f>
        <v>NA</v>
      </c>
      <c r="BV787" s="110" t="str">
        <f>IF(Tabela2[[#This Row],[Houve avaliação das informações pós-acidente solicitadas/enviadas?]] = "Sim", "PREENCHER","NA")</f>
        <v>NA</v>
      </c>
      <c r="BW787" s="110" t="s">
        <v>2696</v>
      </c>
      <c r="BX787" s="108" t="s">
        <v>7727</v>
      </c>
      <c r="BY787" s="143">
        <v>45988</v>
      </c>
      <c r="BZ787" s="106">
        <f>IF(Tabela2[[#This Row],[Data do documento de encerramento]]="NA","NA",IF(Tabela2[[#This Row],[Data do documento de encerramento]]="","Pendente de conclusão/ encerramento",_xlfn.DAYS(Tabela2[[#This Row],[Data do documento de encerramento]],J787)))</f>
        <v>7</v>
      </c>
      <c r="CA787" s="109" t="s">
        <v>10078</v>
      </c>
      <c r="CB787" s="109"/>
      <c r="CC787" s="109"/>
      <c r="CD787" s="109"/>
      <c r="CE787" s="109"/>
      <c r="CF787" s="109"/>
    </row>
    <row r="788" spans="1:84" ht="45.75" hidden="1">
      <c r="A788" s="172">
        <v>2025112632433</v>
      </c>
      <c r="B788" s="173" t="s">
        <v>10079</v>
      </c>
      <c r="C788" s="110" t="str">
        <f>VLOOKUP(Tabela2[[#This Row],[SIEMA]],Siema2025,4,FALSE)</f>
        <v xml:space="preserve"> SP</v>
      </c>
      <c r="D788" s="108" t="str">
        <f>VLOOKUP(Tabela2[[#This Row],[SIEMA]],Siema2025,3,FALSE)</f>
        <v xml:space="preserve">Cajati </v>
      </c>
      <c r="E788" s="108" t="s">
        <v>7179</v>
      </c>
      <c r="F788" s="108" t="s">
        <v>10080</v>
      </c>
      <c r="G788" s="144" t="s">
        <v>10081</v>
      </c>
      <c r="H788" s="108" t="s">
        <v>10082</v>
      </c>
      <c r="I788" s="106" t="s">
        <v>7118</v>
      </c>
      <c r="J788" s="107">
        <f>VLOOKUP(Tabela2[[#This Row],[SIEMA]],Siema2025,2,FALSE)</f>
        <v>45982</v>
      </c>
      <c r="K788" s="107" t="str">
        <f>VLOOKUP(Tabela2[[#This Row],[SIEMA]],Siema2025,16,FALSE)</f>
        <v>Sexta</v>
      </c>
      <c r="L788" s="108" t="str">
        <f>IF(Tabela2[[#This Row],[Data]]="","Sem Informação",VLOOKUP(MONTH(Tabela2[[#This Row],[Data]]),'[1]Validação de dados'!$I$1:$J$13,2,0))</f>
        <v>Novembro</v>
      </c>
      <c r="M788" s="106">
        <f>YEAR(Tabela2[[#This Row],[Data]])</f>
        <v>2025</v>
      </c>
      <c r="N788" s="107" t="str">
        <f>VLOOKUP(Tabela2[[#This Row],[SIEMA]],Siema2025,17,FALSE)</f>
        <v>Noturno</v>
      </c>
      <c r="O788" s="107" t="str">
        <f>VLOOKUP(Tabela2[[#This Row],[SIEMA]],Siema2025,5,FALSE)</f>
        <v>Rodovia</v>
      </c>
      <c r="P788" s="106" t="str">
        <f>VLOOKUP(Tabela2[[#This Row],[SIEMA]],Siema2025,21,FALSE)</f>
        <v>Segundo evidências do local, o condutor trafegava pela faixa 1 e ao ingressar na curva, perdeu o controle do veículo, resultando no tombamento, rompimento do tanque e consequente derramamento da carga.</v>
      </c>
      <c r="Q788" s="106">
        <v>3264</v>
      </c>
      <c r="R788" s="106" t="s">
        <v>10083</v>
      </c>
      <c r="S788" s="109" t="str">
        <f>IF(Q788="","", IF(Q788="NC","", IF(Q788="NE","", IF(Q788="NA","",IFERROR(VLOOKUP(Q788,[1]Produtos!$A$1:$C$2319,2,FALSE),"Não Cadastrado")))))</f>
        <v>LÍQUIDO CORROSIVO, ÁCIDO, INORGÂNICO, N.E.</v>
      </c>
      <c r="T788" s="106">
        <v>12000</v>
      </c>
      <c r="U788" s="106" t="s">
        <v>648</v>
      </c>
      <c r="V788" s="106">
        <f>IF(Q788="","",IF(ISNUMBER(Q788)=FALSE,"Não se aplica",IFERROR(VLOOKUP(Q788,Produtos!$A$1:$C$2319,3,FALSE),"Não Cadastrado")))</f>
        <v>8</v>
      </c>
      <c r="W788" s="106" t="str">
        <f>VLOOKUP(Tabela2[[#This Row],[SIEMA]],Siema2025,10,FALSE)</f>
        <v/>
      </c>
      <c r="X788" s="115" t="str">
        <f>IF(Tabela2[[#This Row],[Origem do acidente]] = "Plataforma", "PREENCHER","NA")</f>
        <v>NA</v>
      </c>
      <c r="Y788" s="111" t="str">
        <f>IF(W788="","", IF(W788="NC","", IF(W788="NE","", IF(W788="NA","",IFERROR(VLOOKUP(W788,Produtos!$A$1:$C$2319,2,FALSE),"Não Cadastrado")))))</f>
        <v/>
      </c>
      <c r="Z788" s="106" t="str">
        <f>VLOOKUP(Tabela2[[#This Row],[SIEMA]],Siema2025,11,FALSE)</f>
        <v xml:space="preserve"> </v>
      </c>
      <c r="AA788" s="106" t="str">
        <f>VLOOKUP(Tabela2[[#This Row],[SIEMA]],Siema2025,12,FALSE)</f>
        <v xml:space="preserve"> </v>
      </c>
      <c r="AB788" s="106" t="str">
        <f>IF(W788="","",IF(ISNUMBER(W788)=FALSE,"Não se aplica",IFERROR(VLOOKUP(W788,Produtos!$A$1:$C$2319,3,FALSE),"Não Cadastrado")))</f>
        <v/>
      </c>
      <c r="AC788" s="106"/>
      <c r="AD788" s="110" t="str">
        <f>IF(Tabela2[[#This Row],[Origem do acidente]] = "Plataforma", "PREENCHER","NA")</f>
        <v>NA</v>
      </c>
      <c r="AE788" s="109" t="str">
        <f>IF(AC788="","", IF(AC788="NC","", IF(AC788="NE","", IF(AC788="NA","",IFERROR(VLOOKUP(AC788,Produtos!$A$1:$C$2319,2,FALSE),"Não Cadastrado")))))</f>
        <v/>
      </c>
      <c r="AF788" s="106"/>
      <c r="AG788" s="106"/>
      <c r="AH788" s="106" t="str">
        <f>IF(AC788="","",IF(ISNUMBER(AC788)=FALSE,"Não se aplica",IFERROR(VLOOKUP(AC788,Produtos!$A$1:$C$2319,3,FALSE),"Não Cadastrado")))</f>
        <v/>
      </c>
      <c r="AI788" s="106"/>
      <c r="AJ788" s="106" t="str">
        <f>VLOOKUP(Tabela2[[#This Row],[SIEMA]],Siema2025,26,FALSE)</f>
        <v>Segundo evidências do local, o condutor trafegava pela faixa 1 e ao ingressar na curva, perdeu o controle do veículo, resultando no tombamento, rompimento do tanque e consequente derramamento da carga.</v>
      </c>
      <c r="AK788" s="109" t="s">
        <v>7356</v>
      </c>
      <c r="AL788" s="109" t="s">
        <v>7343</v>
      </c>
      <c r="AM788" s="109" t="s">
        <v>7175</v>
      </c>
      <c r="AN788" s="110" t="str">
        <f>VLOOKUP(Tabela2[[#This Row],[SIEMA]],Siema2025,51,FALSE)</f>
        <v/>
      </c>
      <c r="AO788" s="110" t="str">
        <f>VLOOKUP(Tabela2[[#This Row],[SIEMA]],Siema2025,53,FALSE)</f>
        <v/>
      </c>
      <c r="AP788" s="110" t="str">
        <f>VLOOKUP(Tabela2[[#This Row],[SIEMA]],Siema2025,55,FALSE)</f>
        <v/>
      </c>
      <c r="AQ788" s="110" t="str">
        <f>VLOOKUP(Tabela2[[#This Row],[SIEMA]],Siema2025,57,FALSE)</f>
        <v/>
      </c>
      <c r="AR788" s="110" t="str">
        <f>VLOOKUP(Tabela2[[#This Row],[SIEMA]],Siema2025,59,FALSE)</f>
        <v/>
      </c>
      <c r="AS788" s="110" t="str">
        <f>VLOOKUP(Tabela2[[#This Row],[SIEMA]],Siema2025,61,FALSE)</f>
        <v/>
      </c>
      <c r="AT788" s="110" t="str">
        <f>VLOOKUP(Tabela2[[#This Row],[SIEMA]],Siema2025,63,FALSE)</f>
        <v/>
      </c>
      <c r="AU788" s="110" t="str">
        <f>VLOOKUP(Tabela2[[#This Row],[SIEMA]],Siema2025,65,FALSE)</f>
        <v>X</v>
      </c>
      <c r="AV788" s="110" t="str">
        <f>VLOOKUP(Tabela2[[#This Row],[SIEMA]],Siema2025,67,FALSE)</f>
        <v/>
      </c>
      <c r="AW788" s="110" t="str">
        <f>VLOOKUP(Tabela2[[#This Row],[SIEMA]],Siema2025,69,FALSE)</f>
        <v/>
      </c>
      <c r="AX788" s="110" t="str">
        <f>VLOOKUP(Tabela2[[#This Row],[SIEMA]],Siema2025,71,FALSE)</f>
        <v/>
      </c>
      <c r="AY788" s="110" t="str">
        <f>VLOOKUP(Tabela2[[#This Row],[SIEMA]],Siema2025,73,FALSE)</f>
        <v/>
      </c>
      <c r="AZ788" s="110" t="str">
        <f>VLOOKUP(Tabela2[[#This Row],[SIEMA]],Siema2025,75,FALSE)</f>
        <v/>
      </c>
      <c r="BA788" s="110" t="str">
        <f>VLOOKUP(Tabela2[[#This Row],[SIEMA]],Siema2025,77,FALSE)</f>
        <v/>
      </c>
      <c r="BB788" s="110" t="str">
        <f>VLOOKUP(Tabela2[[#This Row],[SIEMA]],Siema2025,79,FALSE)</f>
        <v/>
      </c>
      <c r="BC788" s="110" t="str">
        <f>IF(Tabela2[[#This Row],[Outro(s) ]] = "X", "PREENCHER","NA")</f>
        <v>NA</v>
      </c>
      <c r="BD788" s="110" t="str">
        <f>VLOOKUP(Tabela2[[#This Row],[SIEMA]],Siema2025,82,FALSE)</f>
        <v/>
      </c>
      <c r="BE788" s="110" t="str">
        <f>VLOOKUP(Tabela2[[#This Row],[SIEMA]],Siema2025,81,FALSE)</f>
        <v/>
      </c>
      <c r="BF788" t="s">
        <v>10084</v>
      </c>
      <c r="BG788" s="112"/>
      <c r="BH788" s="113">
        <v>8895599000180</v>
      </c>
      <c r="BI788" s="114" t="s">
        <v>2696</v>
      </c>
      <c r="BJ788" s="109" t="s">
        <v>7097</v>
      </c>
      <c r="BK788" s="106" t="s">
        <v>2696</v>
      </c>
      <c r="BL788" s="143">
        <v>46002</v>
      </c>
      <c r="BM788" s="110">
        <f ca="1">IF(Tabela2[[#This Row],[Data de atendimento do Ibama (considerar o primeiro documento/ação)]]="",_xlfn.DAYS(TODAY(),J788),_xlfn.DAYS(Tabela2[[#This Row],[Data de atendimento do Ibama (considerar o primeiro documento/ação)]],J788))</f>
        <v>20</v>
      </c>
      <c r="BN788" s="110" t="str">
        <f>IF(Tabela2[[#This Row],[Atendido pelo Ibama ("Não" ou "Sim")]]="Não","Preencher", IF(Tabela2[[#This Row],[Atendido pelo Ibama ("Não" ou "Sim")]]="Sim","NA",""))</f>
        <v>NA</v>
      </c>
      <c r="BO788" s="116" t="s">
        <v>7098</v>
      </c>
      <c r="BP788" s="110" t="str">
        <f>IF(Tabela2[[#This Row],[Forma de atendimento (primeiro documento/ação)]]= "Outros (especificar)", "PREENCHER","NA")</f>
        <v>NA</v>
      </c>
      <c r="BQ788" s="108" t="s">
        <v>123</v>
      </c>
      <c r="BR788" s="110" t="str">
        <f>IF(Tabela2[[#This Row],[Equipe do Ibama foi a campo? Houve sobrevoo do Poseidon?]] = "Sim", "PREENCHER","NA")</f>
        <v>NA</v>
      </c>
      <c r="BS788" s="110" t="str">
        <f>IF(Tabela2[[#This Row],[Se sim, foi emitida Ordem de Emergência? (informações vinculada à coluna CK)]] = "Sim", "PREENCHER","NA")</f>
        <v>NA</v>
      </c>
      <c r="BT788" s="110" t="s">
        <v>7099</v>
      </c>
      <c r="BU788" s="110" t="s">
        <v>123</v>
      </c>
      <c r="BV788" s="110" t="str">
        <f>IF(Tabela2[[#This Row],[Houve avaliação das informações pós-acidente solicitadas/enviadas?]] = "Sim", "PREENCHER","NA")</f>
        <v>NA</v>
      </c>
      <c r="BW788" s="110" t="s">
        <v>123</v>
      </c>
      <c r="BX788" s="108" t="s">
        <v>7119</v>
      </c>
      <c r="BY788" s="143"/>
      <c r="BZ788" s="106" t="str">
        <f>IF(Tabela2[[#This Row],[Data do documento de encerramento]]="NA","NA",IF(Tabela2[[#This Row],[Data do documento de encerramento]]="","Pendente de conclusão/ encerramento",_xlfn.DAYS(Tabela2[[#This Row],[Data do documento de encerramento]],J788)))</f>
        <v>Pendente de conclusão/ encerramento</v>
      </c>
      <c r="CA788" s="109"/>
      <c r="CB788" s="109"/>
      <c r="CC788" s="109"/>
      <c r="CD788" s="109"/>
      <c r="CE788" s="109"/>
      <c r="CF788" s="109"/>
    </row>
    <row r="789" spans="1:84" ht="45.75">
      <c r="A789" s="185">
        <v>2025111961247</v>
      </c>
      <c r="B789" s="120" t="s">
        <v>10085</v>
      </c>
      <c r="C789" s="110" t="s">
        <v>672</v>
      </c>
      <c r="D789" s="108" t="s">
        <v>637</v>
      </c>
      <c r="E789" s="108" t="s">
        <v>9148</v>
      </c>
      <c r="F789" s="108"/>
      <c r="G789" s="108" t="s">
        <v>10086</v>
      </c>
      <c r="H789" s="108" t="s">
        <v>10087</v>
      </c>
      <c r="I789" s="106" t="str">
        <f>VLOOKUP(Tabela2[[#This Row],[SIEMA]],Siema2025,19,FALSE)</f>
        <v>Santos</v>
      </c>
      <c r="J789" s="107">
        <f>VLOOKUP(Tabela2[[#This Row],[SIEMA]],Siema2025,2,FALSE)</f>
        <v>45979</v>
      </c>
      <c r="K789" s="107" t="str">
        <f>VLOOKUP(Tabela2[[#This Row],[SIEMA]],Siema2025,16,FALSE)</f>
        <v>Terça</v>
      </c>
      <c r="L789" s="108" t="str">
        <f>IF(Tabela2[[#This Row],[Data]]="","Sem Informação",VLOOKUP(MONTH(Tabela2[[#This Row],[Data]]),'[1]Validação de dados'!$I$1:$J$13,2,0))</f>
        <v>Novembro</v>
      </c>
      <c r="M789" s="106">
        <f>YEAR(Tabela2[[#This Row],[Data]])</f>
        <v>2025</v>
      </c>
      <c r="N789" s="107" t="str">
        <f>VLOOKUP(Tabela2[[#This Row],[SIEMA]],Siema2025,17,FALSE)</f>
        <v>Matutino</v>
      </c>
      <c r="O789" s="107" t="s">
        <v>111</v>
      </c>
      <c r="P789" s="106" t="str">
        <f>VLOOKUP(Tabela2[[#This Row],[SIEMA]],Siema2025,21,FALSE)</f>
        <v>NS-29 (CAROLINA)</v>
      </c>
      <c r="Q789" s="106" t="s">
        <v>637</v>
      </c>
      <c r="R789" t="s">
        <v>7194</v>
      </c>
      <c r="S789" s="140" t="s">
        <v>7138</v>
      </c>
      <c r="T789" s="106">
        <v>5.6174999999999997</v>
      </c>
      <c r="U789" s="106" t="s">
        <v>7109</v>
      </c>
      <c r="V789" s="106" t="str">
        <f>IF(Q789="","",IF(ISNUMBER(Q789)=FALSE,"Não se aplica",IFERROR(VLOOKUP(Q789,Produtos!$A$1:$C$2319,3,FALSE),"Não Cadastrado")))</f>
        <v>Não se aplica</v>
      </c>
      <c r="W789" s="106"/>
      <c r="X789" s="115"/>
      <c r="Y789" s="111" t="str">
        <f>IF(W789="","", IF(W789="NC","", IF(W789="NE","", IF(W789="NA","",IFERROR(VLOOKUP(W789,Produtos!$A$1:$C$2319,2,FALSE),"Não Cadastrado")))))</f>
        <v/>
      </c>
      <c r="Z789" s="106"/>
      <c r="AA789" s="106"/>
      <c r="AB789" s="106" t="str">
        <f>IF(W789="","",IF(ISNUMBER(W789)=FALSE,"Não se aplica",IFERROR(VLOOKUP(W789,Produtos!$A$1:$C$2319,3,FALSE),"Não Cadastrado")))</f>
        <v/>
      </c>
      <c r="AC789" s="106"/>
      <c r="AD789" s="110"/>
      <c r="AE789" s="109" t="str">
        <f>IF(AC789="","", IF(AC789="NC","", IF(AC789="NE","", IF(AC789="NA","",IFERROR(VLOOKUP(AC789,Produtos!$A$1:$C$2319,2,FALSE),"Não Cadastrado")))))</f>
        <v/>
      </c>
      <c r="AF789" s="106"/>
      <c r="AG789" s="106"/>
      <c r="AH789" s="106" t="str">
        <f>IF(AC789="","",IF(ISNUMBER(AC789)=FALSE,"Não se aplica",IFERROR(VLOOKUP(AC789,Produtos!$A$1:$C$2319,3,FALSE),"Não Cadastrado")))</f>
        <v/>
      </c>
      <c r="AI789" s="106"/>
      <c r="AJ789" s="106" t="str">
        <f>VLOOKUP(Tabela2[[#This Row],[SIEMA]],Siema2025,26,FALSE)</f>
        <v>Vazamento na linha de abastecimento da hotline.</v>
      </c>
      <c r="AK789" s="109" t="s">
        <v>7096</v>
      </c>
      <c r="AL789" s="109"/>
      <c r="AM789" s="109"/>
      <c r="AN789" s="110" t="str">
        <f>VLOOKUP(Tabela2[[#This Row],[SIEMA]],Siema2025,51,FALSE)</f>
        <v/>
      </c>
      <c r="AO789" s="110" t="str">
        <f>VLOOKUP(Tabela2[[#This Row],[SIEMA]],Siema2025,53,FALSE)</f>
        <v/>
      </c>
      <c r="AP789" s="110" t="str">
        <f>VLOOKUP(Tabela2[[#This Row],[SIEMA]],Siema2025,55,FALSE)</f>
        <v/>
      </c>
      <c r="AQ789" s="110" t="str">
        <f>VLOOKUP(Tabela2[[#This Row],[SIEMA]],Siema2025,57,FALSE)</f>
        <v/>
      </c>
      <c r="AR789" s="110" t="str">
        <f>VLOOKUP(Tabela2[[#This Row],[SIEMA]],Siema2025,59,FALSE)</f>
        <v/>
      </c>
      <c r="AS789" s="110" t="str">
        <f>VLOOKUP(Tabela2[[#This Row],[SIEMA]],Siema2025,61,FALSE)</f>
        <v>X</v>
      </c>
      <c r="AT789" s="110" t="str">
        <f>VLOOKUP(Tabela2[[#This Row],[SIEMA]],Siema2025,63,FALSE)</f>
        <v/>
      </c>
      <c r="AU789" s="110" t="str">
        <f>VLOOKUP(Tabela2[[#This Row],[SIEMA]],Siema2025,65,FALSE)</f>
        <v/>
      </c>
      <c r="AV789" s="110" t="str">
        <f>VLOOKUP(Tabela2[[#This Row],[SIEMA]],Siema2025,67,FALSE)</f>
        <v/>
      </c>
      <c r="AW789" s="110" t="str">
        <f>VLOOKUP(Tabela2[[#This Row],[SIEMA]],Siema2025,69,FALSE)</f>
        <v/>
      </c>
      <c r="AX789" s="110" t="str">
        <f>VLOOKUP(Tabela2[[#This Row],[SIEMA]],Siema2025,71,FALSE)</f>
        <v/>
      </c>
      <c r="AY789" s="110" t="str">
        <f>VLOOKUP(Tabela2[[#This Row],[SIEMA]],Siema2025,73,FALSE)</f>
        <v/>
      </c>
      <c r="AZ789" s="110" t="str">
        <f>VLOOKUP(Tabela2[[#This Row],[SIEMA]],Siema2025,75,FALSE)</f>
        <v/>
      </c>
      <c r="BA789" s="110" t="str">
        <f>VLOOKUP(Tabela2[[#This Row],[SIEMA]],Siema2025,77,FALSE)</f>
        <v/>
      </c>
      <c r="BB789" s="110" t="str">
        <f>VLOOKUP(Tabela2[[#This Row],[SIEMA]],Siema2025,79,FALSE)</f>
        <v/>
      </c>
      <c r="BC789" s="110" t="str">
        <f>IF(Tabela2[[#This Row],[Outro(s) ]] = "X", "PREENCHER","NA")</f>
        <v>NA</v>
      </c>
      <c r="BD789" s="110" t="str">
        <f>VLOOKUP(Tabela2[[#This Row],[SIEMA]],Siema2025,82,FALSE)</f>
        <v/>
      </c>
      <c r="BE789" s="110" t="str">
        <f>VLOOKUP(Tabela2[[#This Row],[SIEMA]],Siema2025,81,FALSE)</f>
        <v/>
      </c>
      <c r="BF789" s="112" t="str">
        <f>VLOOKUP(Tabela2[[#This Row],[SIEMA]],Siema2025,28,FALSE)</f>
        <v>Petrobras</v>
      </c>
      <c r="BG789" s="112"/>
      <c r="BH789" s="113" t="str">
        <f>VLOOKUP(Tabela2[[#This Row],[SIEMA]],Siema2025,29,FALSE)</f>
        <v>33000167000101</v>
      </c>
      <c r="BI789" s="114" t="str">
        <f>VLOOKUP(Tabela2[[#This Row],[SIEMA]],Siema2025,107,FALSE)</f>
        <v>Não</v>
      </c>
      <c r="BJ789" s="109" t="s">
        <v>7097</v>
      </c>
      <c r="BK789" s="106" t="s">
        <v>2696</v>
      </c>
      <c r="BL789" s="143">
        <v>45982</v>
      </c>
      <c r="BM789" s="110">
        <f ca="1">IF(Tabela2[[#This Row],[Data de atendimento do Ibama (considerar o primeiro documento/ação)]]="",_xlfn.DAYS(TODAY(),J789),_xlfn.DAYS(Tabela2[[#This Row],[Data de atendimento do Ibama (considerar o primeiro documento/ação)]],J789))</f>
        <v>3</v>
      </c>
      <c r="BN789" s="110" t="str">
        <f>IF(Tabela2[[#This Row],[Atendido pelo Ibama ("Não" ou "Sim")]]="Não","Preencher", IF(Tabela2[[#This Row],[Atendido pelo Ibama ("Não" ou "Sim")]]="Sim","NA",""))</f>
        <v>NA</v>
      </c>
      <c r="BO789" s="116" t="s">
        <v>7098</v>
      </c>
      <c r="BP789" s="110" t="str">
        <f>IF(Tabela2[[#This Row],[Forma de atendimento (primeiro documento/ação)]]= "Outros (especificar)", "PREENCHER","NA")</f>
        <v>NA</v>
      </c>
      <c r="BQ789" s="108" t="s">
        <v>123</v>
      </c>
      <c r="BR789" s="110" t="str">
        <f>IF(Tabela2[[#This Row],[Equipe do Ibama foi a campo? Houve sobrevoo do Poseidon?]] = "Sim", "PREENCHER","NA")</f>
        <v>NA</v>
      </c>
      <c r="BS789" s="110" t="str">
        <f>IF(Tabela2[[#This Row],[Se sim, foi emitida Ordem de Emergência? (informações vinculada à coluna CK)]] = "Sim", "PREENCHER","NA")</f>
        <v>NA</v>
      </c>
      <c r="BT789" s="110" t="s">
        <v>7099</v>
      </c>
      <c r="BU789" s="110" t="s">
        <v>123</v>
      </c>
      <c r="BV789" s="110" t="s">
        <v>123</v>
      </c>
      <c r="BW789" s="110" t="s">
        <v>123</v>
      </c>
      <c r="BX789" s="108" t="s">
        <v>7119</v>
      </c>
      <c r="BY789" s="108"/>
      <c r="BZ789" s="106" t="str">
        <f>IF(Tabela2[[#This Row],[Data do documento de encerramento]]="NA","NA",IF(Tabela2[[#This Row],[Data do documento de encerramento]]="","Pendente de conclusão/ encerramento",_xlfn.DAYS(Tabela2[[#This Row],[Data do documento de encerramento]],J789)))</f>
        <v>Pendente de conclusão/ encerramento</v>
      </c>
      <c r="CA789" s="109"/>
      <c r="CB789" s="109" t="s">
        <v>7242</v>
      </c>
      <c r="CC789" s="292" t="s">
        <v>7196</v>
      </c>
      <c r="CD789" s="109" t="s">
        <v>123</v>
      </c>
      <c r="CE789" s="109" t="s">
        <v>123</v>
      </c>
      <c r="CF789" s="109" t="s">
        <v>7243</v>
      </c>
    </row>
    <row r="790" spans="1:84" ht="45.75" hidden="1">
      <c r="A790" s="172">
        <v>2025112550411</v>
      </c>
      <c r="B790" s="173" t="s">
        <v>10088</v>
      </c>
      <c r="C790" s="110" t="str">
        <f>VLOOKUP(Tabela2[[#This Row],[SIEMA]],Siema2025,4,FALSE)</f>
        <v xml:space="preserve"> MG</v>
      </c>
      <c r="D790" s="108" t="str">
        <f>VLOOKUP(Tabela2[[#This Row],[SIEMA]],Siema2025,3,FALSE)</f>
        <v xml:space="preserve">Araporã </v>
      </c>
      <c r="E790" s="108" t="s">
        <v>7372</v>
      </c>
      <c r="F790" s="108" t="s">
        <v>10089</v>
      </c>
      <c r="G790" s="108" t="s">
        <v>10090</v>
      </c>
      <c r="H790" s="108" t="s">
        <v>10091</v>
      </c>
      <c r="I790" s="106" t="s">
        <v>7118</v>
      </c>
      <c r="J790" s="107">
        <f>VLOOKUP(Tabela2[[#This Row],[SIEMA]],Siema2025,2,FALSE)</f>
        <v>45983</v>
      </c>
      <c r="K790" s="107" t="str">
        <f>VLOOKUP(Tabela2[[#This Row],[SIEMA]],Siema2025,16,FALSE)</f>
        <v>Sábado</v>
      </c>
      <c r="L790" s="108" t="str">
        <f>IF(Tabela2[[#This Row],[Data]]="","Sem Informação",VLOOKUP(MONTH(Tabela2[[#This Row],[Data]]),'[1]Validação de dados'!$I$1:$J$13,2,0))</f>
        <v>Novembro</v>
      </c>
      <c r="M790" s="108">
        <f>YEAR(Tabela2[[#This Row],[Data]])</f>
        <v>2025</v>
      </c>
      <c r="N790" s="107" t="str">
        <f>VLOOKUP(Tabela2[[#This Row],[SIEMA]],Siema2025,17,FALSE)</f>
        <v>Vespertino</v>
      </c>
      <c r="O790" s="107" t="str">
        <f>VLOOKUP(Tabela2[[#This Row],[SIEMA]],Siema2025,5,FALSE)</f>
        <v>Rodovia</v>
      </c>
      <c r="P790" s="106" t="str">
        <f>VLOOKUP(Tabela2[[#This Row],[SIEMA]],Siema2025,21,FALSE)</f>
        <v>Acidente rodoviário</v>
      </c>
      <c r="Q790" s="106">
        <v>1830</v>
      </c>
      <c r="R790" s="106" t="str">
        <f>VLOOKUP(Tabela2[[#This Row],[SIEMA]],Siema2025,10,FALSE)</f>
        <v/>
      </c>
      <c r="S790" s="111" t="str">
        <f>IF(Q790="","", IF(Q790="NC","", IF(Q790="NE","", IF(Q790="NA","",IFERROR(VLOOKUP(Q790,[1]Produtos!$A$1:$C$2319,2,FALSE),"Não Cadastrado")))))</f>
        <v>ÁCIDO SULFÚRICO, com mais de 51% de ácido</v>
      </c>
      <c r="T790" s="106" t="str">
        <f>VLOOKUP(Tabela2[[#This Row],[SIEMA]],Siema2025,11,FALSE)</f>
        <v xml:space="preserve"> </v>
      </c>
      <c r="U790" s="106" t="str">
        <f>VLOOKUP(Tabela2[[#This Row],[SIEMA]],Siema2025,12,FALSE)</f>
        <v xml:space="preserve"> </v>
      </c>
      <c r="V790" s="106">
        <f>IF(Q790="","",IF(ISNUMBER(Q790)=FALSE,"Não se aplica",IFERROR(VLOOKUP(Q790,Produtos!$A$1:$C$2319,3,FALSE),"Não Cadastrado")))</f>
        <v>8</v>
      </c>
      <c r="W790" s="106" t="str">
        <f>VLOOKUP(Tabela2[[#This Row],[SIEMA]],Siema2025,10,FALSE)</f>
        <v/>
      </c>
      <c r="X790" s="115" t="str">
        <f>IF(Tabela2[[#This Row],[Origem do acidente]] = "Plataforma", "PREENCHER","NA")</f>
        <v>NA</v>
      </c>
      <c r="Y790" s="111" t="str">
        <f>IF(W790="","", IF(W790="NC","", IF(W790="NE","", IF(W790="NA","",IFERROR(VLOOKUP(W790,Produtos!$A$1:$C$2319,2,FALSE),"Não Cadastrado")))))</f>
        <v/>
      </c>
      <c r="Z790" s="106" t="str">
        <f>VLOOKUP(Tabela2[[#This Row],[SIEMA]],Siema2025,11,FALSE)</f>
        <v xml:space="preserve"> </v>
      </c>
      <c r="AA790" s="106" t="str">
        <f>VLOOKUP(Tabela2[[#This Row],[SIEMA]],Siema2025,12,FALSE)</f>
        <v xml:space="preserve"> </v>
      </c>
      <c r="AB790" s="106" t="str">
        <f>IF(W790="","",IF(ISNUMBER(W790)=FALSE,"Não se aplica",IFERROR(VLOOKUP(W790,Produtos!$A$1:$C$2319,3,FALSE),"Não Cadastrado")))</f>
        <v/>
      </c>
      <c r="AC790" s="108"/>
      <c r="AD790" s="110" t="str">
        <f>IF(Tabela2[[#This Row],[Origem do acidente]] = "Plataforma", "PREENCHER","NA")</f>
        <v>NA</v>
      </c>
      <c r="AE790" s="109" t="str">
        <f>IF(AC790="","", IF(AC790="NC","", IF(AC790="NE","", IF(AC790="NA","",IFERROR(VLOOKUP(AC790,Produtos!$A$1:$C$2319,2,FALSE),"Não Cadastrado")))))</f>
        <v/>
      </c>
      <c r="AF790" s="108"/>
      <c r="AG790" s="106"/>
      <c r="AH790" s="106" t="str">
        <f>IF(AC790="","",IF(ISNUMBER(AC790)=FALSE,"Não se aplica",IFERROR(VLOOKUP(AC790,Produtos!$A$1:$C$2319,3,FALSE),"Não Cadastrado")))</f>
        <v/>
      </c>
      <c r="AI790" s="108"/>
      <c r="AJ790" s="106" t="str">
        <f>VLOOKUP(Tabela2[[#This Row],[SIEMA]],Siema2025,26,FALSE)</f>
        <v>Tombamento</v>
      </c>
      <c r="AK790" s="109" t="s">
        <v>7343</v>
      </c>
      <c r="AL790" s="109" t="s">
        <v>7175</v>
      </c>
      <c r="AM790" s="109"/>
      <c r="AN790" s="110" t="s">
        <v>7130</v>
      </c>
      <c r="AO790" s="110" t="str">
        <f>VLOOKUP(Tabela2[[#This Row],[SIEMA]],Siema2025,53,FALSE)</f>
        <v/>
      </c>
      <c r="AP790" s="110" t="str">
        <f>VLOOKUP(Tabela2[[#This Row],[SIEMA]],Siema2025,55,FALSE)</f>
        <v/>
      </c>
      <c r="AQ790" s="110" t="str">
        <f>VLOOKUP(Tabela2[[#This Row],[SIEMA]],Siema2025,57,FALSE)</f>
        <v/>
      </c>
      <c r="AR790" s="110" t="str">
        <f>VLOOKUP(Tabela2[[#This Row],[SIEMA]],Siema2025,59,FALSE)</f>
        <v/>
      </c>
      <c r="AS790" s="110" t="str">
        <f>VLOOKUP(Tabela2[[#This Row],[SIEMA]],Siema2025,61,FALSE)</f>
        <v/>
      </c>
      <c r="AT790" s="110" t="str">
        <f>VLOOKUP(Tabela2[[#This Row],[SIEMA]],Siema2025,63,FALSE)</f>
        <v/>
      </c>
      <c r="AU790" s="110" t="str">
        <f>VLOOKUP(Tabela2[[#This Row],[SIEMA]],Siema2025,65,FALSE)</f>
        <v>X</v>
      </c>
      <c r="AV790" s="110" t="str">
        <f>VLOOKUP(Tabela2[[#This Row],[SIEMA]],Siema2025,67,FALSE)</f>
        <v/>
      </c>
      <c r="AW790" s="110" t="str">
        <f>VLOOKUP(Tabela2[[#This Row],[SIEMA]],Siema2025,69,FALSE)</f>
        <v/>
      </c>
      <c r="AX790" s="110" t="str">
        <f>VLOOKUP(Tabela2[[#This Row],[SIEMA]],Siema2025,71,FALSE)</f>
        <v/>
      </c>
      <c r="AY790" s="110" t="str">
        <f>VLOOKUP(Tabela2[[#This Row],[SIEMA]],Siema2025,73,FALSE)</f>
        <v/>
      </c>
      <c r="AZ790" s="110" t="str">
        <f>VLOOKUP(Tabela2[[#This Row],[SIEMA]],Siema2025,75,FALSE)</f>
        <v/>
      </c>
      <c r="BA790" s="110" t="str">
        <f>VLOOKUP(Tabela2[[#This Row],[SIEMA]],Siema2025,77,FALSE)</f>
        <v/>
      </c>
      <c r="BB790" s="110" t="str">
        <f>VLOOKUP(Tabela2[[#This Row],[SIEMA]],Siema2025,79,FALSE)</f>
        <v/>
      </c>
      <c r="BC790" s="110" t="str">
        <f>IF(Tabela2[[#This Row],[Outro(s) ]] = "X", "PREENCHER","NA")</f>
        <v>NA</v>
      </c>
      <c r="BD790" s="110" t="str">
        <f>VLOOKUP(Tabela2[[#This Row],[SIEMA]],Siema2025,82,FALSE)</f>
        <v/>
      </c>
      <c r="BE790" s="110" t="str">
        <f>VLOOKUP(Tabela2[[#This Row],[SIEMA]],Siema2025,81,FALSE)</f>
        <v/>
      </c>
      <c r="BF790" t="s">
        <v>10092</v>
      </c>
      <c r="BG790" s="112"/>
      <c r="BH790" s="113">
        <v>5694833000113</v>
      </c>
      <c r="BI790" s="114" t="str">
        <f>VLOOKUP(Tabela2[[#This Row],[SIEMA]],Siema2025,107,FALSE)</f>
        <v>Não</v>
      </c>
      <c r="BJ790" s="109" t="s">
        <v>7097</v>
      </c>
      <c r="BK790" s="106" t="s">
        <v>2696</v>
      </c>
      <c r="BL790" s="143">
        <v>45992</v>
      </c>
      <c r="BM790" s="110">
        <f ca="1">IF(Tabela2[[#This Row],[Data de atendimento do Ibama (considerar o primeiro documento/ação)]]="",_xlfn.DAYS(TODAY(),J790),_xlfn.DAYS(Tabela2[[#This Row],[Data de atendimento do Ibama (considerar o primeiro documento/ação)]],J790))</f>
        <v>9</v>
      </c>
      <c r="BN790" s="110" t="str">
        <f>IF(Tabela2[[#This Row],[Atendido pelo Ibama ("Não" ou "Sim")]]="Não","Preencher", IF(Tabela2[[#This Row],[Atendido pelo Ibama ("Não" ou "Sim")]]="Sim","NA",""))</f>
        <v>NA</v>
      </c>
      <c r="BO790" s="116" t="s">
        <v>7098</v>
      </c>
      <c r="BP790" s="110" t="str">
        <f>IF(Tabela2[[#This Row],[Forma de atendimento (primeiro documento/ação)]]= "Outros (especificar)", "PREENCHER","NA")</f>
        <v>NA</v>
      </c>
      <c r="BQ790" s="108" t="s">
        <v>123</v>
      </c>
      <c r="BR790" s="110" t="str">
        <f>IF(Tabela2[[#This Row],[Equipe do Ibama foi a campo? Houve sobrevoo do Poseidon?]] = "Sim", "PREENCHER","NA")</f>
        <v>NA</v>
      </c>
      <c r="BS790" s="110" t="str">
        <f>IF(Tabela2[[#This Row],[Se sim, foi emitida Ordem de Emergência? (informações vinculada à coluna CK)]] = "Sim", "PREENCHER","NA")</f>
        <v>NA</v>
      </c>
      <c r="BT790" s="110" t="s">
        <v>7125</v>
      </c>
      <c r="BU790" s="110" t="s">
        <v>123</v>
      </c>
      <c r="BV790" s="110" t="str">
        <f>IF(Tabela2[[#This Row],[Houve avaliação das informações pós-acidente solicitadas/enviadas?]] = "Sim", "PREENCHER","NA")</f>
        <v>NA</v>
      </c>
      <c r="BW790" s="110" t="s">
        <v>2696</v>
      </c>
      <c r="BX790" s="108" t="s">
        <v>7727</v>
      </c>
      <c r="BY790" s="143">
        <v>45992</v>
      </c>
      <c r="BZ790" s="106">
        <f>IF(Tabela2[[#This Row],[Data do documento de encerramento]]="NA","NA",IF(Tabela2[[#This Row],[Data do documento de encerramento]]="","Pendente de conclusão/ encerramento",_xlfn.DAYS(Tabela2[[#This Row],[Data do documento de encerramento]],J790)))</f>
        <v>9</v>
      </c>
      <c r="CA790" s="111" t="s">
        <v>10093</v>
      </c>
      <c r="CB790" s="111"/>
      <c r="CC790" s="111"/>
      <c r="CD790" s="111"/>
      <c r="CE790" s="111"/>
      <c r="CF790" s="111"/>
    </row>
    <row r="791" spans="1:84" ht="15" hidden="1" customHeight="1">
      <c r="A791" s="172">
        <v>2025112539637</v>
      </c>
      <c r="B791" s="173" t="s">
        <v>10094</v>
      </c>
      <c r="C791" s="110" t="str">
        <f>VLOOKUP(Tabela2[[#This Row],[SIEMA]],Siema2025,4,FALSE)</f>
        <v xml:space="preserve"> RN</v>
      </c>
      <c r="D791" s="108" t="str">
        <f>VLOOKUP(Tabela2[[#This Row],[SIEMA]],Siema2025,3,FALSE)</f>
        <v xml:space="preserve">Serra do Mel </v>
      </c>
      <c r="E791" s="108" t="str">
        <f>VLOOKUP(Tabela2[[#This Row],[SIEMA]],Siema2025,20,FALSE)</f>
        <v>Linha de Injeção do 7-CAM-0079-RN / SAT03-CAM I</v>
      </c>
      <c r="F791" s="108" t="s">
        <v>10095</v>
      </c>
      <c r="G791" s="108" t="s">
        <v>10096</v>
      </c>
      <c r="H791" s="108" t="s">
        <v>10097</v>
      </c>
      <c r="I791" s="106" t="s">
        <v>7118</v>
      </c>
      <c r="J791" s="107">
        <f>VLOOKUP(Tabela2[[#This Row],[SIEMA]],Siema2025,2,FALSE)</f>
        <v>45984</v>
      </c>
      <c r="K791" s="107" t="str">
        <f>VLOOKUP(Tabela2[[#This Row],[SIEMA]],Siema2025,16,FALSE)</f>
        <v>Domingo</v>
      </c>
      <c r="L791" s="108" t="str">
        <f>IF(Tabela2[[#This Row],[Data]]="","Sem Informação",VLOOKUP(MONTH(Tabela2[[#This Row],[Data]]),'[1]Validação de dados'!$I$1:$J$13,2,0))</f>
        <v>Novembro</v>
      </c>
      <c r="M791" s="106">
        <f>YEAR(Tabela2[[#This Row],[Data]])</f>
        <v>2025</v>
      </c>
      <c r="N791" s="107" t="str">
        <f>VLOOKUP(Tabela2[[#This Row],[SIEMA]],Siema2025,17,FALSE)</f>
        <v>Matutino</v>
      </c>
      <c r="O791" s="107" t="str">
        <f>VLOOKUP(Tabela2[[#This Row],[SIEMA]],Siema2025,5,FALSE)</f>
        <v>Outro(s)</v>
      </c>
      <c r="P791" s="106" t="str">
        <f>VLOOKUP(Tabela2[[#This Row],[SIEMA]],Siema2025,21,FALSE)</f>
        <v>Poço terrestre - CANTO DO AMARO - Linha de Injeção do 7-CAM-0079-RN / SAT03-CAM I</v>
      </c>
      <c r="Q791" s="106" t="str">
        <f>VLOOKUP(Tabela2[[#This Row],[SIEMA]],Siema2025,7,FALSE)</f>
        <v/>
      </c>
      <c r="R791" s="106" t="str">
        <f>VLOOKUP(Tabela2[[#This Row],[SIEMA]],Siema2025,10,FALSE)</f>
        <v>Água de injeção</v>
      </c>
      <c r="S791" s="106" t="str">
        <f>VLOOKUP(Tabela2[[#This Row],[SIEMA]],Siema2025,10,FALSE)</f>
        <v>Água de injeção</v>
      </c>
      <c r="T791" s="106" t="str">
        <f>VLOOKUP(Tabela2[[#This Row],[SIEMA]],Siema2025,11,FALSE)</f>
        <v>0.306</v>
      </c>
      <c r="U791" s="106" t="str">
        <f>VLOOKUP(Tabela2[[#This Row],[SIEMA]],Siema2025,12,FALSE)</f>
        <v>M3</v>
      </c>
      <c r="V791" s="106" t="str">
        <f>IF(Q791="","",IF(ISNUMBER(Q791)=FALSE,"Não se aplica",IFERROR(VLOOKUP(Q791,Produtos!$A$1:$C$2319,3,FALSE),"Não Cadastrado")))</f>
        <v/>
      </c>
      <c r="W791" s="106"/>
      <c r="X791" s="115" t="str">
        <f>IF(Tabela2[[#This Row],[Origem do acidente]] = "Plataforma", "PREENCHER","NA")</f>
        <v>NA</v>
      </c>
      <c r="Y791" s="111" t="str">
        <f>IF(W791="","", IF(W791="NC","", IF(W791="NE","", IF(W791="NA","",IFERROR(VLOOKUP(W791,Produtos!$A$1:$C$2319,2,FALSE),"Não Cadastrado")))))</f>
        <v/>
      </c>
      <c r="Z791" s="106"/>
      <c r="AA791" s="106"/>
      <c r="AB791" s="106" t="str">
        <f>IF(W791="","",IF(ISNUMBER(W791)=FALSE,"Não se aplica",IFERROR(VLOOKUP(W791,Produtos!$A$1:$C$2319,3,FALSE),"Não Cadastrado")))</f>
        <v/>
      </c>
      <c r="AC791" s="106"/>
      <c r="AD791" s="110" t="str">
        <f>IF(Tabela2[[#This Row],[Origem do acidente]] = "Plataforma", "PREENCHER","NA")</f>
        <v>NA</v>
      </c>
      <c r="AE791" s="109" t="str">
        <f>IF(AC791="","", IF(AC791="NC","", IF(AC791="NE","", IF(AC791="NA","",IFERROR(VLOOKUP(AC791,Produtos!$A$1:$C$2319,2,FALSE),"Não Cadastrado")))))</f>
        <v/>
      </c>
      <c r="AF791" s="106" t="s">
        <v>6834</v>
      </c>
      <c r="AG791" s="106"/>
      <c r="AH791" s="106" t="str">
        <f>IF(AC791="","",IF(ISNUMBER(AC791)=FALSE,"Não se aplica",IFERROR(VLOOKUP(AC791,Produtos!$A$1:$C$2319,3,FALSE),"Não Cadastrado")))</f>
        <v/>
      </c>
      <c r="AI791" s="109"/>
      <c r="AJ791" s="106"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91" s="109" t="s">
        <v>7096</v>
      </c>
      <c r="AL791" s="109"/>
      <c r="AM791" s="109"/>
      <c r="AN791" s="110" t="str">
        <f>VLOOKUP(Tabela2[[#This Row],[SIEMA]],Siema2025,51,FALSE)</f>
        <v/>
      </c>
      <c r="AO791" s="110" t="str">
        <f>VLOOKUP(Tabela2[[#This Row],[SIEMA]],Siema2025,53,FALSE)</f>
        <v/>
      </c>
      <c r="AP791" s="110" t="str">
        <f>VLOOKUP(Tabela2[[#This Row],[SIEMA]],Siema2025,55,FALSE)</f>
        <v/>
      </c>
      <c r="AQ791" s="110" t="str">
        <f>VLOOKUP(Tabela2[[#This Row],[SIEMA]],Siema2025,57,FALSE)</f>
        <v/>
      </c>
      <c r="AR791" s="110" t="str">
        <f>VLOOKUP(Tabela2[[#This Row],[SIEMA]],Siema2025,59,FALSE)</f>
        <v/>
      </c>
      <c r="AS791" s="110" t="str">
        <f>VLOOKUP(Tabela2[[#This Row],[SIEMA]],Siema2025,61,FALSE)</f>
        <v/>
      </c>
      <c r="AT791" s="110" t="str">
        <f>VLOOKUP(Tabela2[[#This Row],[SIEMA]],Siema2025,63,FALSE)</f>
        <v/>
      </c>
      <c r="AU791" s="110" t="str">
        <f>VLOOKUP(Tabela2[[#This Row],[SIEMA]],Siema2025,65,FALSE)</f>
        <v>X</v>
      </c>
      <c r="AV791" s="110" t="str">
        <f>VLOOKUP(Tabela2[[#This Row],[SIEMA]],Siema2025,67,FALSE)</f>
        <v/>
      </c>
      <c r="AW791" s="110" t="str">
        <f>VLOOKUP(Tabela2[[#This Row],[SIEMA]],Siema2025,69,FALSE)</f>
        <v/>
      </c>
      <c r="AX791" s="110" t="str">
        <f>VLOOKUP(Tabela2[[#This Row],[SIEMA]],Siema2025,71,FALSE)</f>
        <v/>
      </c>
      <c r="AY791" s="110" t="str">
        <f>VLOOKUP(Tabela2[[#This Row],[SIEMA]],Siema2025,73,FALSE)</f>
        <v/>
      </c>
      <c r="AZ791" s="110" t="str">
        <f>VLOOKUP(Tabela2[[#This Row],[SIEMA]],Siema2025,75,FALSE)</f>
        <v/>
      </c>
      <c r="BA791" s="110" t="str">
        <f>VLOOKUP(Tabela2[[#This Row],[SIEMA]],Siema2025,77,FALSE)</f>
        <v/>
      </c>
      <c r="BB791" s="110" t="str">
        <f>VLOOKUP(Tabela2[[#This Row],[SIEMA]],Siema2025,79,FALSE)</f>
        <v/>
      </c>
      <c r="BC791" s="110" t="str">
        <f>IF(Tabela2[[#This Row],[Outro(s) ]] = "X", "PREENCHER","NA")</f>
        <v>NA</v>
      </c>
      <c r="BD791" s="110" t="str">
        <f>VLOOKUP(Tabela2[[#This Row],[SIEMA]],Siema2025,82,FALSE)</f>
        <v/>
      </c>
      <c r="BE791" s="110" t="str">
        <f>VLOOKUP(Tabela2[[#This Row],[SIEMA]],Siema2025,81,FALSE)</f>
        <v/>
      </c>
      <c r="BF791" s="112" t="str">
        <f>VLOOKUP(Tabela2[[#This Row],[SIEMA]],Siema2025,28,FALSE)</f>
        <v>3R POTIGUAR S.A.</v>
      </c>
      <c r="BG791" s="112"/>
      <c r="BH791" s="113" t="str">
        <f>VLOOKUP(Tabela2[[#This Row],[SIEMA]],Siema2025,29,FALSE)</f>
        <v/>
      </c>
      <c r="BI791" s="114" t="str">
        <f>VLOOKUP(Tabela2[[#This Row],[SIEMA]],Siema2025,107,FALSE)</f>
        <v>Não</v>
      </c>
      <c r="BJ791" s="109" t="s">
        <v>7111</v>
      </c>
      <c r="BK791" s="106" t="s">
        <v>2696</v>
      </c>
      <c r="BL791" s="1">
        <v>45993</v>
      </c>
      <c r="BM791" s="110">
        <f ca="1">IF(Tabela2[[#This Row],[Data de atendimento do Ibama (considerar o primeiro documento/ação)]]="",_xlfn.DAYS(TODAY(),J791),_xlfn.DAYS(Tabela2[[#This Row],[Data de atendimento do Ibama (considerar o primeiro documento/ação)]],J791))</f>
        <v>9</v>
      </c>
      <c r="BN791" s="110" t="str">
        <f>IF(Tabela2[[#This Row],[Atendido pelo Ibama ("Não" ou "Sim")]]="Não","Preencher", IF(Tabela2[[#This Row],[Atendido pelo Ibama ("Não" ou "Sim")]]="Sim","NA",""))</f>
        <v>NA</v>
      </c>
      <c r="BO791" s="116" t="s">
        <v>7139</v>
      </c>
      <c r="BP791" s="110" t="str">
        <f>IF(Tabela2[[#This Row],[Forma de atendimento (primeiro documento/ação)]]= "Outros (especificar)", "PREENCHER","NA")</f>
        <v>NA</v>
      </c>
      <c r="BQ791" s="108" t="s">
        <v>123</v>
      </c>
      <c r="BR791" s="110" t="str">
        <f>IF(Tabela2[[#This Row],[Equipe do Ibama foi a campo? Houve sobrevoo do Poseidon?]] = "Sim", "PREENCHER","NA")</f>
        <v>NA</v>
      </c>
      <c r="BS791" s="110" t="str">
        <f>IF(Tabela2[[#This Row],[Se sim, foi emitida Ordem de Emergência? (informações vinculada à coluna CK)]] = "Sim", "PREENCHER","NA")</f>
        <v>NA</v>
      </c>
      <c r="BT791" s="110" t="s">
        <v>7125</v>
      </c>
      <c r="BU791" s="110" t="s">
        <v>2696</v>
      </c>
      <c r="BV791" s="110" t="s">
        <v>123</v>
      </c>
      <c r="BW791" s="110" t="s">
        <v>123</v>
      </c>
      <c r="BX791" s="108"/>
      <c r="BY791" s="108"/>
      <c r="BZ791" s="106" t="str">
        <f>IF(Tabela2[[#This Row],[Data do documento de encerramento]]="NA","NA",IF(Tabela2[[#This Row],[Data do documento de encerramento]]="","Pendente de conclusão/ encerramento",_xlfn.DAYS(Tabela2[[#This Row],[Data do documento de encerramento]],J791)))</f>
        <v>Pendente de conclusão/ encerramento</v>
      </c>
      <c r="CA791" s="109"/>
      <c r="CB791" s="109"/>
      <c r="CC791" s="109"/>
      <c r="CD791" s="109"/>
      <c r="CE791" s="109"/>
      <c r="CF791" s="109"/>
    </row>
    <row r="792" spans="1:84" ht="45.75" hidden="1">
      <c r="A792" s="172">
        <v>2025112550451</v>
      </c>
      <c r="B792" s="173" t="s">
        <v>10098</v>
      </c>
      <c r="C792" s="110" t="str">
        <f>VLOOKUP(Tabela2[[#This Row],[SIEMA]],Siema2025,4,FALSE)</f>
        <v xml:space="preserve"> MG</v>
      </c>
      <c r="D792" s="108" t="str">
        <f>VLOOKUP(Tabela2[[#This Row],[SIEMA]],Siema2025,3,FALSE)</f>
        <v xml:space="preserve">Paraopeba </v>
      </c>
      <c r="E792" s="108" t="s">
        <v>7704</v>
      </c>
      <c r="F792" s="108" t="s">
        <v>10099</v>
      </c>
      <c r="G792" s="111" t="s">
        <v>10100</v>
      </c>
      <c r="H792" s="108" t="s">
        <v>10101</v>
      </c>
      <c r="I792" s="106" t="s">
        <v>7118</v>
      </c>
      <c r="J792" s="107">
        <f>VLOOKUP(Tabela2[[#This Row],[SIEMA]],Siema2025,2,FALSE)</f>
        <v>45984</v>
      </c>
      <c r="K792" s="107" t="str">
        <f>VLOOKUP(Tabela2[[#This Row],[SIEMA]],Siema2025,16,FALSE)</f>
        <v>Domingo</v>
      </c>
      <c r="L792" s="108" t="str">
        <f>IF(Tabela2[[#This Row],[Data]]="","Sem Informação",VLOOKUP(MONTH(Tabela2[[#This Row],[Data]]),'[1]Validação de dados'!$I$1:$J$13,2,0))</f>
        <v>Novembro</v>
      </c>
      <c r="M792" s="106">
        <f>YEAR(Tabela2[[#This Row],[Data]])</f>
        <v>2025</v>
      </c>
      <c r="N792" s="107" t="str">
        <f>VLOOKUP(Tabela2[[#This Row],[SIEMA]],Siema2025,17,FALSE)</f>
        <v>Vespertino</v>
      </c>
      <c r="O792" s="107" t="str">
        <f>VLOOKUP(Tabela2[[#This Row],[SIEMA]],Siema2025,5,FALSE)</f>
        <v>Rodovia</v>
      </c>
      <c r="P792" s="106" t="str">
        <f>VLOOKUP(Tabela2[[#This Row],[SIEMA]],Siema2025,21,FALSE)</f>
        <v>Acidente rodoviário</v>
      </c>
      <c r="Q792" s="106">
        <v>1361</v>
      </c>
      <c r="R792" s="106"/>
      <c r="S792" s="109" t="str">
        <f>IF(Q792="","", IF(Q792="NC","", IF(Q792="NE","", IF(Q792="NA","",IFERROR(VLOOKUP(Q792,[1]Produtos!$A$1:$C$2319,2,FALSE),"Não Cadastrado")))))</f>
        <v>CARVÃO, de origem animal ou vegetal</v>
      </c>
      <c r="T792" s="106">
        <v>110</v>
      </c>
      <c r="U792" s="106" t="s">
        <v>7109</v>
      </c>
      <c r="V792" s="106">
        <f>IF(Q792="","",IF(ISNUMBER(Q792)=FALSE,"Não se aplica",IFERROR(VLOOKUP(Q792,Produtos!$A$1:$C$2319,3,FALSE),"Não Cadastrado")))</f>
        <v>4.2</v>
      </c>
      <c r="W792" s="106">
        <v>1202</v>
      </c>
      <c r="X792" s="115" t="s">
        <v>10102</v>
      </c>
      <c r="Y792" s="111" t="str">
        <f>IF(W792="","", IF(W792="NC","", IF(W792="NE","", IF(W792="NA","",IFERROR(VLOOKUP(W792,Produtos!$A$1:$C$2319,2,FALSE),"Não Cadastrado")))))</f>
        <v>GASÓLEO ou ÓLEO DIESEL ou ÓLEO PARA AQUECIMENTO, LEVE</v>
      </c>
      <c r="Z792" s="106" t="str">
        <f>VLOOKUP(Tabela2[[#This Row],[SIEMA]],Siema2025,11,FALSE)</f>
        <v/>
      </c>
      <c r="AA792" s="106" t="str">
        <f>VLOOKUP(Tabela2[[#This Row],[SIEMA]],Siema2025,12,FALSE)</f>
        <v/>
      </c>
      <c r="AB792" s="106">
        <f>IF(W792="","",IF(ISNUMBER(W792)=FALSE,"Não se aplica",IFERROR(VLOOKUP(W792,Produtos!$A$1:$C$2319,3,FALSE),"Não Cadastrado")))</f>
        <v>3</v>
      </c>
      <c r="AC792" s="106"/>
      <c r="AD792" s="110" t="str">
        <f>IF(Tabela2[[#This Row],[Origem do acidente]] = "Plataforma", "PREENCHER","NA")</f>
        <v>NA</v>
      </c>
      <c r="AE792" s="109" t="str">
        <f>IF(AC792="","", IF(AC792="NC","", IF(AC792="NE","", IF(AC792="NA","",IFERROR(VLOOKUP(AC792,Produtos!$A$1:$C$2319,2,FALSE),"Não Cadastrado")))))</f>
        <v/>
      </c>
      <c r="AF792" s="106"/>
      <c r="AG792" s="106"/>
      <c r="AH792" s="106" t="str">
        <f>IF(AC792="","",IF(ISNUMBER(AC792)=FALSE,"Não se aplica",IFERROR(VLOOKUP(AC792,Produtos!$A$1:$C$2319,3,FALSE),"Não Cadastrado")))</f>
        <v/>
      </c>
      <c r="AI792" s="106"/>
      <c r="AJ792" s="106" t="str">
        <f>VLOOKUP(Tabela2[[#This Row],[SIEMA]],Siema2025,26,FALSE)</f>
        <v>Tombamento</v>
      </c>
      <c r="AK792" s="109" t="s">
        <v>7343</v>
      </c>
      <c r="AL792" s="109" t="s">
        <v>7175</v>
      </c>
      <c r="AM792" s="109"/>
      <c r="AN792" s="110" t="str">
        <f>VLOOKUP(Tabela2[[#This Row],[SIEMA]],Siema2025,51,FALSE)</f>
        <v>X</v>
      </c>
      <c r="AO792" s="110" t="str">
        <f>VLOOKUP(Tabela2[[#This Row],[SIEMA]],Siema2025,53,FALSE)</f>
        <v/>
      </c>
      <c r="AP792" s="110" t="str">
        <f>VLOOKUP(Tabela2[[#This Row],[SIEMA]],Siema2025,55,FALSE)</f>
        <v/>
      </c>
      <c r="AQ792" s="110" t="str">
        <f>VLOOKUP(Tabela2[[#This Row],[SIEMA]],Siema2025,57,FALSE)</f>
        <v/>
      </c>
      <c r="AR792" s="110" t="str">
        <f>VLOOKUP(Tabela2[[#This Row],[SIEMA]],Siema2025,59,FALSE)</f>
        <v/>
      </c>
      <c r="AS792" s="110" t="str">
        <f>VLOOKUP(Tabela2[[#This Row],[SIEMA]],Siema2025,61,FALSE)</f>
        <v/>
      </c>
      <c r="AT792" s="110" t="str">
        <f>VLOOKUP(Tabela2[[#This Row],[SIEMA]],Siema2025,63,FALSE)</f>
        <v/>
      </c>
      <c r="AU792" s="110" t="str">
        <f>VLOOKUP(Tabela2[[#This Row],[SIEMA]],Siema2025,65,FALSE)</f>
        <v>X</v>
      </c>
      <c r="AV792" s="110" t="str">
        <f>VLOOKUP(Tabela2[[#This Row],[SIEMA]],Siema2025,67,FALSE)</f>
        <v/>
      </c>
      <c r="AW792" s="110" t="str">
        <f>VLOOKUP(Tabela2[[#This Row],[SIEMA]],Siema2025,69,FALSE)</f>
        <v/>
      </c>
      <c r="AX792" s="110" t="str">
        <f>VLOOKUP(Tabela2[[#This Row],[SIEMA]],Siema2025,71,FALSE)</f>
        <v>X</v>
      </c>
      <c r="AY792" s="110" t="str">
        <f>VLOOKUP(Tabela2[[#This Row],[SIEMA]],Siema2025,73,FALSE)</f>
        <v/>
      </c>
      <c r="AZ792" s="110" t="str">
        <f>VLOOKUP(Tabela2[[#This Row],[SIEMA]],Siema2025,75,FALSE)</f>
        <v/>
      </c>
      <c r="BA792" s="110" t="str">
        <f>VLOOKUP(Tabela2[[#This Row],[SIEMA]],Siema2025,77,FALSE)</f>
        <v/>
      </c>
      <c r="BB792" s="110" t="str">
        <f>VLOOKUP(Tabela2[[#This Row],[SIEMA]],Siema2025,79,FALSE)</f>
        <v/>
      </c>
      <c r="BC792" s="110" t="str">
        <f>IF(Tabela2[[#This Row],[Outro(s) ]] = "X", "PREENCHER","NA")</f>
        <v>NA</v>
      </c>
      <c r="BD792" s="110" t="str">
        <f>VLOOKUP(Tabela2[[#This Row],[SIEMA]],Siema2025,82,FALSE)</f>
        <v/>
      </c>
      <c r="BE792" s="110" t="str">
        <f>VLOOKUP(Tabela2[[#This Row],[SIEMA]],Siema2025,81,FALSE)</f>
        <v/>
      </c>
      <c r="BF792" s="154" t="s">
        <v>10103</v>
      </c>
      <c r="BG792" s="112"/>
      <c r="BH792" s="113">
        <v>20723631000146</v>
      </c>
      <c r="BI792" s="114" t="str">
        <f>VLOOKUP(Tabela2[[#This Row],[SIEMA]],Siema2025,107,FALSE)</f>
        <v>Não</v>
      </c>
      <c r="BJ792" s="109" t="s">
        <v>7097</v>
      </c>
      <c r="BK792" s="106" t="s">
        <v>2696</v>
      </c>
      <c r="BL792" s="143">
        <v>45992</v>
      </c>
      <c r="BM792" s="110">
        <f ca="1">IF(Tabela2[[#This Row],[Data de atendimento do Ibama (considerar o primeiro documento/ação)]]="",_xlfn.DAYS(TODAY(),J792),_xlfn.DAYS(Tabela2[[#This Row],[Data de atendimento do Ibama (considerar o primeiro documento/ação)]],J792))</f>
        <v>8</v>
      </c>
      <c r="BN792" s="110" t="str">
        <f>IF(Tabela2[[#This Row],[Atendido pelo Ibama ("Não" ou "Sim")]]="Não","Preencher", IF(Tabela2[[#This Row],[Atendido pelo Ibama ("Não" ou "Sim")]]="Sim","NA",""))</f>
        <v>NA</v>
      </c>
      <c r="BO792" s="116" t="s">
        <v>7098</v>
      </c>
      <c r="BP792" s="110" t="str">
        <f>IF(Tabela2[[#This Row],[Forma de atendimento (primeiro documento/ação)]]= "Outros (especificar)", "PREENCHER","NA")</f>
        <v>NA</v>
      </c>
      <c r="BQ792" s="108" t="s">
        <v>123</v>
      </c>
      <c r="BR792" s="110" t="str">
        <f>IF(Tabela2[[#This Row],[Equipe do Ibama foi a campo? Houve sobrevoo do Poseidon?]] = "Sim", "PREENCHER","NA")</f>
        <v>NA</v>
      </c>
      <c r="BS792" s="110" t="str">
        <f>IF(Tabela2[[#This Row],[Se sim, foi emitida Ordem de Emergência? (informações vinculada à coluna CK)]] = "Sim", "PREENCHER","NA")</f>
        <v>NA</v>
      </c>
      <c r="BT792" s="110" t="s">
        <v>7099</v>
      </c>
      <c r="BU792" s="110" t="s">
        <v>2696</v>
      </c>
      <c r="BV792" s="110" t="s">
        <v>2696</v>
      </c>
      <c r="BW792" s="110" t="s">
        <v>2696</v>
      </c>
      <c r="BX792" s="108" t="s">
        <v>7727</v>
      </c>
      <c r="BY792" s="143">
        <v>45992</v>
      </c>
      <c r="BZ792" s="106">
        <f>IF(Tabela2[[#This Row],[Data do documento de encerramento]]="NA","NA",IF(Tabela2[[#This Row],[Data do documento de encerramento]]="","Pendente de conclusão/ encerramento",_xlfn.DAYS(Tabela2[[#This Row],[Data do documento de encerramento]],J792)))</f>
        <v>8</v>
      </c>
      <c r="CA792" s="109" t="s">
        <v>10104</v>
      </c>
      <c r="CB792" s="109"/>
      <c r="CC792" s="117"/>
      <c r="CD792" s="109"/>
      <c r="CE792" s="109"/>
      <c r="CF792" s="109"/>
    </row>
    <row r="793" spans="1:84" ht="60.75" hidden="1">
      <c r="A793" s="172">
        <v>2025112554002</v>
      </c>
      <c r="B793" s="173" t="s">
        <v>10105</v>
      </c>
      <c r="C793" s="110" t="str">
        <f>VLOOKUP(Tabela2[[#This Row],[SIEMA]],Siema2025,4,FALSE)</f>
        <v xml:space="preserve"> MG</v>
      </c>
      <c r="D793" s="108" t="str">
        <f>VLOOKUP(Tabela2[[#This Row],[SIEMA]],Siema2025,3,FALSE)</f>
        <v xml:space="preserve">Uberaba </v>
      </c>
      <c r="E793" s="108" t="str">
        <f>VLOOKUP(Tabela2[[#This Row],[SIEMA]],Siema2025,20,FALSE)</f>
        <v>km 442+674 do Corredor Centro Sudeste da Ferrovia Centro Atlântica - FCA</v>
      </c>
      <c r="F793" s="108"/>
      <c r="G793" s="108" t="s">
        <v>10106</v>
      </c>
      <c r="H793" s="108" t="s">
        <v>10107</v>
      </c>
      <c r="I793" s="106" t="s">
        <v>7118</v>
      </c>
      <c r="J793" s="107">
        <f>VLOOKUP(Tabela2[[#This Row],[SIEMA]],Siema2025,2,FALSE)</f>
        <v>45986</v>
      </c>
      <c r="K793" s="107" t="str">
        <f>VLOOKUP(Tabela2[[#This Row],[SIEMA]],Siema2025,16,FALSE)</f>
        <v>Terça</v>
      </c>
      <c r="L793" s="108" t="str">
        <f>IF(Tabela2[[#This Row],[Data]]="","Sem Informação",VLOOKUP(MONTH(Tabela2[[#This Row],[Data]]),'[1]Validação de dados'!$I$1:$J$13,2,0))</f>
        <v>Novembro</v>
      </c>
      <c r="M793" s="106">
        <f>YEAR(Tabela2[[#This Row],[Data]])</f>
        <v>2025</v>
      </c>
      <c r="N793" s="107" t="str">
        <f>VLOOKUP(Tabela2[[#This Row],[SIEMA]],Siema2025,17,FALSE)</f>
        <v>Matutino</v>
      </c>
      <c r="O793" s="107" t="str">
        <f>VLOOKUP(Tabela2[[#This Row],[SIEMA]],Siema2025,5,FALSE)</f>
        <v>Ferrovia</v>
      </c>
      <c r="P793" s="106" t="str">
        <f>VLOOKUP(Tabela2[[#This Row],[SIEMA]],Siema2025,21,FALSE)</f>
        <v>Vimos comunicar que hoje às 10h38 o trem J320 ao circular em Uberaba/MG entre ZWA - ZVF (Aramina - Valefértil) no km 442+674 do Corredor Centro Sudeste da Ferrovia Centro Atlântica - FCA veio a acidentar-se.</v>
      </c>
      <c r="Q793" s="106" t="s">
        <v>7119</v>
      </c>
      <c r="R793" s="106" t="s">
        <v>7119</v>
      </c>
      <c r="S793" s="109" t="s">
        <v>7430</v>
      </c>
      <c r="T793" s="106" t="s">
        <v>10108</v>
      </c>
      <c r="U793" s="106" t="s">
        <v>7120</v>
      </c>
      <c r="V793" s="106" t="s">
        <v>7119</v>
      </c>
      <c r="W793" s="106" t="str">
        <f>VLOOKUP(Tabela2[[#This Row],[SIEMA]],Siema2025,10,FALSE)</f>
        <v/>
      </c>
      <c r="X793" s="115"/>
      <c r="Y793" s="111" t="str">
        <f>IF(W793="","", IF(W793="NC","", IF(W793="NE","", IF(W793="NA","",IFERROR(VLOOKUP(W793,Produtos!$A$1:$C$2319,2,FALSE),"Não Cadastrado")))))</f>
        <v/>
      </c>
      <c r="Z793" s="106" t="str">
        <f>VLOOKUP(Tabela2[[#This Row],[SIEMA]],Siema2025,11,FALSE)</f>
        <v xml:space="preserve"> </v>
      </c>
      <c r="AA793" s="106" t="str">
        <f>VLOOKUP(Tabela2[[#This Row],[SIEMA]],Siema2025,12,FALSE)</f>
        <v xml:space="preserve"> </v>
      </c>
      <c r="AB793" s="106" t="str">
        <f>IF(W793="","",IF(ISNUMBER(W793)=FALSE,"Não se aplica",IFERROR(VLOOKUP(W793,Produtos!$A$1:$C$2319,3,FALSE),"Não Cadastrado")))</f>
        <v/>
      </c>
      <c r="AC793" s="106"/>
      <c r="AD793" s="110"/>
      <c r="AE793" s="109" t="str">
        <f>IF(AC793="","", IF(AC793="NC","", IF(AC793="NE","", IF(AC793="NA","",IFERROR(VLOOKUP(AC793,Produtos!$A$1:$C$2319,2,FALSE),"Não Cadastrado")))))</f>
        <v/>
      </c>
      <c r="AF793" s="106"/>
      <c r="AG793" s="106"/>
      <c r="AH793" s="106" t="str">
        <f>IF(AC793="","",IF(ISNUMBER(AC793)=FALSE,"Não se aplica",IFERROR(VLOOKUP(AC793,Produtos!$A$1:$C$2319,3,FALSE),"Não Cadastrado")))</f>
        <v/>
      </c>
      <c r="AI793" s="106"/>
      <c r="AJ793" s="106"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93" s="109" t="s">
        <v>7110</v>
      </c>
      <c r="AL793" s="109"/>
      <c r="AM793" s="109"/>
      <c r="AN793" s="110" t="str">
        <f>VLOOKUP(Tabela2[[#This Row],[SIEMA]],Siema2025,51,FALSE)</f>
        <v/>
      </c>
      <c r="AO793" s="110" t="str">
        <f>VLOOKUP(Tabela2[[#This Row],[SIEMA]],Siema2025,53,FALSE)</f>
        <v/>
      </c>
      <c r="AP793" s="110" t="str">
        <f>VLOOKUP(Tabela2[[#This Row],[SIEMA]],Siema2025,55,FALSE)</f>
        <v/>
      </c>
      <c r="AQ793" s="110" t="str">
        <f>VLOOKUP(Tabela2[[#This Row],[SIEMA]],Siema2025,57,FALSE)</f>
        <v/>
      </c>
      <c r="AR793" s="110" t="str">
        <f>VLOOKUP(Tabela2[[#This Row],[SIEMA]],Siema2025,59,FALSE)</f>
        <v/>
      </c>
      <c r="AS793" s="110" t="str">
        <f>VLOOKUP(Tabela2[[#This Row],[SIEMA]],Siema2025,61,FALSE)</f>
        <v/>
      </c>
      <c r="AT793" s="110" t="str">
        <f>VLOOKUP(Tabela2[[#This Row],[SIEMA]],Siema2025,63,FALSE)</f>
        <v/>
      </c>
      <c r="AU793" s="110" t="str">
        <f>VLOOKUP(Tabela2[[#This Row],[SIEMA]],Siema2025,65,FALSE)</f>
        <v>X</v>
      </c>
      <c r="AV793" s="110" t="str">
        <f>VLOOKUP(Tabela2[[#This Row],[SIEMA]],Siema2025,67,FALSE)</f>
        <v/>
      </c>
      <c r="AW793" s="110" t="str">
        <f>VLOOKUP(Tabela2[[#This Row],[SIEMA]],Siema2025,69,FALSE)</f>
        <v/>
      </c>
      <c r="AX793" s="110" t="str">
        <f>VLOOKUP(Tabela2[[#This Row],[SIEMA]],Siema2025,71,FALSE)</f>
        <v/>
      </c>
      <c r="AY793" s="110" t="str">
        <f>VLOOKUP(Tabela2[[#This Row],[SIEMA]],Siema2025,73,FALSE)</f>
        <v/>
      </c>
      <c r="AZ793" s="110" t="str">
        <f>VLOOKUP(Tabela2[[#This Row],[SIEMA]],Siema2025,75,FALSE)</f>
        <v/>
      </c>
      <c r="BA793" s="110" t="str">
        <f>VLOOKUP(Tabela2[[#This Row],[SIEMA]],Siema2025,77,FALSE)</f>
        <v/>
      </c>
      <c r="BB793" s="110" t="str">
        <f>VLOOKUP(Tabela2[[#This Row],[SIEMA]],Siema2025,79,FALSE)</f>
        <v/>
      </c>
      <c r="BC793" s="110" t="str">
        <f>IF(Tabela2[[#This Row],[Outro(s) ]] = "X", "PREENCHER","NA")</f>
        <v>NA</v>
      </c>
      <c r="BD793" s="110" t="str">
        <f>VLOOKUP(Tabela2[[#This Row],[SIEMA]],Siema2025,82,FALSE)</f>
        <v/>
      </c>
      <c r="BE793" s="110" t="str">
        <f>VLOOKUP(Tabela2[[#This Row],[SIEMA]],Siema2025,81,FALSE)</f>
        <v/>
      </c>
      <c r="BF793" s="112" t="s">
        <v>7169</v>
      </c>
      <c r="BG793" s="112" t="s">
        <v>7170</v>
      </c>
      <c r="BH793" s="113" t="str">
        <f>VLOOKUP(Tabela2[[#This Row],[SIEMA]],Siema2025,29,FALSE)</f>
        <v/>
      </c>
      <c r="BI793" s="114" t="str">
        <f>VLOOKUP(Tabela2[[#This Row],[SIEMA]],Siema2025,107,FALSE)</f>
        <v>Não</v>
      </c>
      <c r="BJ793" s="109" t="s">
        <v>7097</v>
      </c>
      <c r="BK793" s="106" t="s">
        <v>2696</v>
      </c>
      <c r="BL793" s="143">
        <v>45987</v>
      </c>
      <c r="BM793" s="110">
        <f ca="1">IF(Tabela2[[#This Row],[Data de atendimento do Ibama (considerar o primeiro documento/ação)]]="",_xlfn.DAYS(TODAY(),J793),_xlfn.DAYS(Tabela2[[#This Row],[Data de atendimento do Ibama (considerar o primeiro documento/ação)]],J793))</f>
        <v>1</v>
      </c>
      <c r="BN793" s="110" t="str">
        <f>IF(Tabela2[[#This Row],[Atendido pelo Ibama ("Não" ou "Sim")]]="Não","Preencher", IF(Tabela2[[#This Row],[Atendido pelo Ibama ("Não" ou "Sim")]]="Sim","NA",""))</f>
        <v>NA</v>
      </c>
      <c r="BO793" s="116" t="s">
        <v>7098</v>
      </c>
      <c r="BP793" s="110" t="str">
        <f>IF(Tabela2[[#This Row],[Forma de atendimento (primeiro documento/ação)]]= "Outros (especificar)", "PREENCHER","NA")</f>
        <v>NA</v>
      </c>
      <c r="BQ793" s="108" t="s">
        <v>2696</v>
      </c>
      <c r="BR793" s="110" t="s">
        <v>123</v>
      </c>
      <c r="BS793" s="110" t="s">
        <v>2696</v>
      </c>
      <c r="BT793" s="110" t="s">
        <v>7099</v>
      </c>
      <c r="BU793" s="110" t="s">
        <v>2696</v>
      </c>
      <c r="BV793" s="110" t="s">
        <v>123</v>
      </c>
      <c r="BW793" s="110" t="s">
        <v>2696</v>
      </c>
      <c r="BX793" s="108" t="s">
        <v>7727</v>
      </c>
      <c r="BY793" s="143"/>
      <c r="BZ793" s="106" t="str">
        <f>IF(Tabela2[[#This Row],[Data do documento de encerramento]]="NA","NA",IF(Tabela2[[#This Row],[Data do documento de encerramento]]="","Pendente de conclusão/ encerramento",_xlfn.DAYS(Tabela2[[#This Row],[Data do documento de encerramento]],J793)))</f>
        <v>Pendente de conclusão/ encerramento</v>
      </c>
      <c r="CA793" s="109" t="s">
        <v>9558</v>
      </c>
      <c r="CB793" s="109"/>
      <c r="CC793" s="109"/>
      <c r="CD793" s="109"/>
      <c r="CE793" s="109"/>
      <c r="CF793" s="109"/>
    </row>
    <row r="794" spans="1:84" hidden="1">
      <c r="A794" s="172">
        <v>2025112636025</v>
      </c>
      <c r="B794" s="173" t="s">
        <v>10109</v>
      </c>
      <c r="C794" s="110" t="str">
        <f>VLOOKUP(Tabela2[[#This Row],[SIEMA]],Siema2025,4,FALSE)</f>
        <v xml:space="preserve"> SP</v>
      </c>
      <c r="D794" s="108" t="str">
        <f>VLOOKUP(Tabela2[[#This Row],[SIEMA]],Siema2025,3,FALSE)</f>
        <v xml:space="preserve">Ubatuba </v>
      </c>
      <c r="E794" s="108" t="str">
        <f>VLOOKUP(Tabela2[[#This Row],[SIEMA]],Siema2025,20,FALSE)</f>
        <v>São Paulo &gt; Ubatuba &gt; Fazenda &gt; Fazenda</v>
      </c>
      <c r="F794" s="108" t="s">
        <v>10110</v>
      </c>
      <c r="G794" s="144"/>
      <c r="H794" s="108"/>
      <c r="I794" s="106" t="str">
        <f>VLOOKUP(Tabela2[[#This Row],[SIEMA]],Siema2025,19,FALSE)</f>
        <v/>
      </c>
      <c r="J794" s="107">
        <f>VLOOKUP(Tabela2[[#This Row],[SIEMA]],Siema2025,2,FALSE)</f>
        <v>45986</v>
      </c>
      <c r="K794" s="107" t="str">
        <f>VLOOKUP(Tabela2[[#This Row],[SIEMA]],Siema2025,16,FALSE)</f>
        <v>Terça</v>
      </c>
      <c r="L794" s="108" t="str">
        <f>IF(Tabela2[[#This Row],[Data]]="","Sem Informação",VLOOKUP(MONTH(Tabela2[[#This Row],[Data]]),'[1]Validação de dados'!$I$1:$J$13,2,0))</f>
        <v>Novembro</v>
      </c>
      <c r="M794" s="106">
        <f>YEAR(Tabela2[[#This Row],[Data]])</f>
        <v>2025</v>
      </c>
      <c r="N794" s="107" t="str">
        <f>VLOOKUP(Tabela2[[#This Row],[SIEMA]],Siema2025,17,FALSE)</f>
        <v>Vespertino</v>
      </c>
      <c r="O794" s="107" t="str">
        <f>VLOOKUP(Tabela2[[#This Row],[SIEMA]],Siema2025,5,FALSE)</f>
        <v>Outro(s)</v>
      </c>
      <c r="P794" s="106" t="str">
        <f>VLOOKUP(Tabela2[[#This Row],[SIEMA]],Siema2025,21,FALSE)</f>
        <v>Simba - Fauna Oleada</v>
      </c>
      <c r="Q794" s="106" t="str">
        <f>VLOOKUP(Tabela2[[#This Row],[SIEMA]],Siema2025,7,FALSE)</f>
        <v>FIBRAS, ANIMAIS, VEGETAIS, OU SINTÉTICOS, COM ÓLEO, N.E.</v>
      </c>
      <c r="R794" s="106" t="str">
        <f>VLOOKUP(Tabela2[[#This Row],[SIEMA]],Siema2025,10,FALSE)</f>
        <v/>
      </c>
      <c r="S794" s="109" t="str">
        <f>IF(Q794="","", IF(Q794="NC","", IF(Q794="NE","", IF(Q794="NA","",IFERROR(VLOOKUP(Q794,[1]Produtos!$A$1:$C$2319,2,FALSE),"Não Cadastrado")))))</f>
        <v>Não Cadastrado</v>
      </c>
      <c r="T794" s="106" t="str">
        <f>VLOOKUP(Tabela2[[#This Row],[SIEMA]],Siema2025,11,FALSE)</f>
        <v xml:space="preserve"> </v>
      </c>
      <c r="U794" s="106" t="str">
        <f>VLOOKUP(Tabela2[[#This Row],[SIEMA]],Siema2025,12,FALSE)</f>
        <v xml:space="preserve"> </v>
      </c>
      <c r="V794" s="106" t="str">
        <f>IF(Q794="","",IF(ISNUMBER(Q794)=FALSE,"Não se aplica",IFERROR(VLOOKUP(Q794,Produtos!$A$1:$C$2319,3,FALSE),"Não Cadastrado")))</f>
        <v>Não se aplica</v>
      </c>
      <c r="W794" s="106" t="str">
        <f>VLOOKUP(Tabela2[[#This Row],[SIEMA]],Siema2025,10,FALSE)</f>
        <v/>
      </c>
      <c r="X794" s="115" t="str">
        <f>IF(Tabela2[[#This Row],[Origem do acidente]] = "Plataforma", "PREENCHER","NA")</f>
        <v>NA</v>
      </c>
      <c r="Y794" s="111" t="str">
        <f>IF(W794="","", IF(W794="NC","", IF(W794="NE","", IF(W794="NA","",IFERROR(VLOOKUP(W794,Produtos!$A$1:$C$2319,2,FALSE),"Não Cadastrado")))))</f>
        <v/>
      </c>
      <c r="Z794" s="106" t="str">
        <f>VLOOKUP(Tabela2[[#This Row],[SIEMA]],Siema2025,11,FALSE)</f>
        <v xml:space="preserve"> </v>
      </c>
      <c r="AA794" s="106" t="str">
        <f>VLOOKUP(Tabela2[[#This Row],[SIEMA]],Siema2025,12,FALSE)</f>
        <v xml:space="preserve"> </v>
      </c>
      <c r="AB794" s="106" t="str">
        <f>IF(W794="","",IF(ISNUMBER(W794)=FALSE,"Não se aplica",IFERROR(VLOOKUP(W794,Produtos!$A$1:$C$2319,3,FALSE),"Não Cadastrado")))</f>
        <v/>
      </c>
      <c r="AC794" s="106"/>
      <c r="AD794" s="110"/>
      <c r="AE794" s="109" t="str">
        <f>IF(AC794="","", IF(AC794="NC","", IF(AC794="NE","", IF(AC794="NA","",IFERROR(VLOOKUP(AC794,Produtos!$A$1:$C$2319,2,FALSE),"Não Cadastrado")))))</f>
        <v/>
      </c>
      <c r="AF794" s="106"/>
      <c r="AG794" s="106"/>
      <c r="AH794" s="106" t="str">
        <f>IF(AC794="","",IF(ISNUMBER(AC794)=FALSE,"Não se aplica",IFERROR(VLOOKUP(AC794,Produtos!$A$1:$C$2319,3,FALSE),"Não Cadastrado")))</f>
        <v/>
      </c>
      <c r="AI794" s="106"/>
      <c r="AJ794" s="106"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94" s="109"/>
      <c r="AL794" s="109"/>
      <c r="AM794" s="109"/>
      <c r="AN794" s="110" t="str">
        <f>VLOOKUP(Tabela2[[#This Row],[SIEMA]],Siema2025,51,FALSE)</f>
        <v/>
      </c>
      <c r="AO794" s="110" t="str">
        <f>VLOOKUP(Tabela2[[#This Row],[SIEMA]],Siema2025,53,FALSE)</f>
        <v/>
      </c>
      <c r="AP794" s="110" t="str">
        <f>VLOOKUP(Tabela2[[#This Row],[SIEMA]],Siema2025,55,FALSE)</f>
        <v/>
      </c>
      <c r="AQ794" s="110" t="str">
        <f>VLOOKUP(Tabela2[[#This Row],[SIEMA]],Siema2025,57,FALSE)</f>
        <v/>
      </c>
      <c r="AR794" s="110" t="str">
        <f>VLOOKUP(Tabela2[[#This Row],[SIEMA]],Siema2025,59,FALSE)</f>
        <v/>
      </c>
      <c r="AS794" s="110" t="str">
        <f>VLOOKUP(Tabela2[[#This Row],[SIEMA]],Siema2025,61,FALSE)</f>
        <v/>
      </c>
      <c r="AT794" s="110" t="str">
        <f>VLOOKUP(Tabela2[[#This Row],[SIEMA]],Siema2025,63,FALSE)</f>
        <v/>
      </c>
      <c r="AU794" s="110" t="str">
        <f>VLOOKUP(Tabela2[[#This Row],[SIEMA]],Siema2025,65,FALSE)</f>
        <v/>
      </c>
      <c r="AV794" s="110" t="str">
        <f>VLOOKUP(Tabela2[[#This Row],[SIEMA]],Siema2025,67,FALSE)</f>
        <v/>
      </c>
      <c r="AW794" s="110" t="str">
        <f>VLOOKUP(Tabela2[[#This Row],[SIEMA]],Siema2025,69,FALSE)</f>
        <v/>
      </c>
      <c r="AX794" s="110" t="str">
        <f>VLOOKUP(Tabela2[[#This Row],[SIEMA]],Siema2025,71,FALSE)</f>
        <v/>
      </c>
      <c r="AY794" s="110" t="str">
        <f>VLOOKUP(Tabela2[[#This Row],[SIEMA]],Siema2025,73,FALSE)</f>
        <v>X</v>
      </c>
      <c r="AZ794" s="110" t="str">
        <f>VLOOKUP(Tabela2[[#This Row],[SIEMA]],Siema2025,75,FALSE)</f>
        <v/>
      </c>
      <c r="BA794" s="110" t="str">
        <f>VLOOKUP(Tabela2[[#This Row],[SIEMA]],Siema2025,77,FALSE)</f>
        <v/>
      </c>
      <c r="BB794" s="110" t="str">
        <f>VLOOKUP(Tabela2[[#This Row],[SIEMA]],Siema2025,79,FALSE)</f>
        <v/>
      </c>
      <c r="BC794" s="110" t="str">
        <f>IF(Tabela2[[#This Row],[Outro(s) ]] = "X", "PREENCHER","NA")</f>
        <v>NA</v>
      </c>
      <c r="BD794" s="110" t="str">
        <f>VLOOKUP(Tabela2[[#This Row],[SIEMA]],Siema2025,82,FALSE)</f>
        <v/>
      </c>
      <c r="BE794" s="110" t="str">
        <f>VLOOKUP(Tabela2[[#This Row],[SIEMA]],Siema2025,81,FALSE)</f>
        <v/>
      </c>
      <c r="BF794" s="112" t="str">
        <f>VLOOKUP(Tabela2[[#This Row],[SIEMA]],Siema2025,28,FALSE)</f>
        <v/>
      </c>
      <c r="BG794" s="112"/>
      <c r="BH794" s="113" t="str">
        <f>VLOOKUP(Tabela2[[#This Row],[SIEMA]],Siema2025,29,FALSE)</f>
        <v/>
      </c>
      <c r="BI794" s="114" t="str">
        <f>VLOOKUP(Tabela2[[#This Row],[SIEMA]],Siema2025,107,FALSE)</f>
        <v>Não</v>
      </c>
      <c r="BJ794" s="109"/>
      <c r="BK794" s="106"/>
      <c r="BL794" s="143"/>
      <c r="BM794" s="110">
        <f ca="1">IF(Tabela2[[#This Row],[Data de atendimento do Ibama (considerar o primeiro documento/ação)]]="",_xlfn.DAYS(TODAY(),J794),_xlfn.DAYS(Tabela2[[#This Row],[Data de atendimento do Ibama (considerar o primeiro documento/ação)]],J794))</f>
        <v>234</v>
      </c>
      <c r="BN794" s="110" t="str">
        <f>IF(Tabela2[[#This Row],[Atendido pelo Ibama ("Não" ou "Sim")]]="Não","Preencher", IF(Tabela2[[#This Row],[Atendido pelo Ibama ("Não" ou "Sim")]]="Sim","NA",""))</f>
        <v/>
      </c>
      <c r="BO794" s="116"/>
      <c r="BP794" s="110" t="str">
        <f>IF(Tabela2[[#This Row],[Forma de atendimento (primeiro documento/ação)]]= "Outros (especificar)", "PREENCHER","NA")</f>
        <v>NA</v>
      </c>
      <c r="BQ794" s="108"/>
      <c r="BR794" s="110" t="str">
        <f>IF(Tabela2[[#This Row],[Equipe do Ibama foi a campo? Houve sobrevoo do Poseidon?]] = "Sim", "PREENCHER","NA")</f>
        <v>NA</v>
      </c>
      <c r="BS794" s="110" t="str">
        <f>IF(Tabela2[[#This Row],[Se sim, foi emitida Ordem de Emergência? (informações vinculada à coluna CK)]] = "Sim", "PREENCHER","NA")</f>
        <v>NA</v>
      </c>
      <c r="BT794" s="110" t="str">
        <f>IF(Tabela2[[#This Row],[Foi elaborado Relatório de Vistoria pelo Ibama? (informações vinculada à coluna CK)]] = "Sim", "PREENCHER","NA")</f>
        <v>NA</v>
      </c>
      <c r="BU794" s="110" t="str">
        <f>IF(Tabela2[[#This Row],[Houve envio de Informações Pós-acidente (preencher "não se aplica" quando de competência estadual/municipal)]] = "Sim", "PREENCHER","NA")</f>
        <v>NA</v>
      </c>
      <c r="BV794" s="110" t="str">
        <f>IF(Tabela2[[#This Row],[Houve avaliação das informações pós-acidente solicitadas/enviadas?]] = "Sim", "PREENCHER","NA")</f>
        <v>NA</v>
      </c>
      <c r="BW794" s="110" t="str">
        <f>IF(Tabela2[[#This Row],[O Ibama aguarda resposta da empresa/OEMA, etc?]] = "Sim", "PREENCHER","NA")</f>
        <v>NA</v>
      </c>
      <c r="BX794" s="108"/>
      <c r="BY794" s="143"/>
      <c r="BZ794" s="106" t="str">
        <f>IF(Tabela2[[#This Row],[Data do documento de encerramento]]="NA","NA",IF(Tabela2[[#This Row],[Data do documento de encerramento]]="","Pendente de conclusão/ encerramento",_xlfn.DAYS(Tabela2[[#This Row],[Data do documento de encerramento]],J794)))</f>
        <v>Pendente de conclusão/ encerramento</v>
      </c>
      <c r="CA794" s="109"/>
      <c r="CB794" s="109"/>
      <c r="CC794" s="109"/>
      <c r="CD794" s="109"/>
      <c r="CE794" s="109"/>
      <c r="CF794" s="109"/>
    </row>
    <row r="795" spans="1:84" ht="60.75" hidden="1">
      <c r="A795" s="172">
        <v>2025112639603</v>
      </c>
      <c r="B795" s="173" t="s">
        <v>10111</v>
      </c>
      <c r="C795" s="110" t="str">
        <f>VLOOKUP(Tabela2[[#This Row],[SIEMA]],Siema2025,4,FALSE)</f>
        <v xml:space="preserve"> MG</v>
      </c>
      <c r="D795" s="108" t="str">
        <f>VLOOKUP(Tabela2[[#This Row],[SIEMA]],Siema2025,3,FALSE)</f>
        <v xml:space="preserve">Extrema </v>
      </c>
      <c r="E795" s="108" t="s">
        <v>4216</v>
      </c>
      <c r="F795" s="108" t="s">
        <v>10112</v>
      </c>
      <c r="G795" s="108" t="s">
        <v>10113</v>
      </c>
      <c r="H795" s="108" t="s">
        <v>10114</v>
      </c>
      <c r="I795" s="106" t="s">
        <v>7118</v>
      </c>
      <c r="J795" s="107">
        <f>VLOOKUP(Tabela2[[#This Row],[SIEMA]],Siema2025,2,FALSE)</f>
        <v>45986</v>
      </c>
      <c r="K795" s="107" t="str">
        <f>VLOOKUP(Tabela2[[#This Row],[SIEMA]],Siema2025,16,FALSE)</f>
        <v>Terça</v>
      </c>
      <c r="L795" s="108" t="str">
        <f>IF(Tabela2[[#This Row],[Data]]="","Sem Informação",VLOOKUP(MONTH(Tabela2[[#This Row],[Data]]),'[1]Validação de dados'!$I$1:$J$13,2,0))</f>
        <v>Novembro</v>
      </c>
      <c r="M795" s="106">
        <f>YEAR(Tabela2[[#This Row],[Data]])</f>
        <v>2025</v>
      </c>
      <c r="N795" s="107" t="str">
        <f>VLOOKUP(Tabela2[[#This Row],[SIEMA]],Siema2025,17,FALSE)</f>
        <v>Noturno</v>
      </c>
      <c r="O795" s="107" t="str">
        <f>VLOOKUP(Tabela2[[#This Row],[SIEMA]],Siema2025,5,FALSE)</f>
        <v>Rodovia</v>
      </c>
      <c r="P795" s="106" t="str">
        <f>VLOOKUP(Tabela2[[#This Row],[SIEMA]],Siema2025,21,FALSE)</f>
        <v>Extrema MG km 946+839 - Sentido norte</v>
      </c>
      <c r="Q795" s="106" t="s">
        <v>7269</v>
      </c>
      <c r="R795" s="106" t="str">
        <f>VLOOKUP(Tabela2[[#This Row],[SIEMA]],Siema2025,10,FALSE)</f>
        <v>Hidroxipropil Celulose - Argamassa</v>
      </c>
      <c r="S795" s="109" t="str">
        <f>IF(Q795="","", IF(Q795="NC","", IF(Q795="NE","", IF(Q795="NA","",IFERROR(VLOOKUP(Q795,[1]Produtos!$A$1:$C$2319,2,FALSE),"Não Cadastrado")))))</f>
        <v/>
      </c>
      <c r="T795" s="106" t="str">
        <f>VLOOKUP(Tabela2[[#This Row],[SIEMA]],Siema2025,11,FALSE)</f>
        <v>14</v>
      </c>
      <c r="U795" s="106" t="str">
        <f>VLOOKUP(Tabela2[[#This Row],[SIEMA]],Siema2025,12,FALSE)</f>
        <v>T</v>
      </c>
      <c r="V795" s="106" t="s">
        <v>8796</v>
      </c>
      <c r="W795" s="106"/>
      <c r="X795" s="115"/>
      <c r="Y795" s="111" t="str">
        <f>IF(W795="","", IF(W795="NC","", IF(W795="NE","", IF(W795="NA","",IFERROR(VLOOKUP(W795,Produtos!$A$1:$C$2319,2,FALSE),"Não Cadastrado")))))</f>
        <v/>
      </c>
      <c r="Z795" s="106"/>
      <c r="AA795" s="106"/>
      <c r="AB795" s="106" t="str">
        <f>IF(W795="","",IF(ISNUMBER(W795)=FALSE,"Não se aplica",IFERROR(VLOOKUP(W795,Produtos!$A$1:$C$2319,3,FALSE),"Não Cadastrado")))</f>
        <v/>
      </c>
      <c r="AC795" s="106"/>
      <c r="AD795" s="110" t="str">
        <f>IF(Tabela2[[#This Row],[Origem do acidente]] = "Plataforma", "PREENCHER","NA")</f>
        <v>NA</v>
      </c>
      <c r="AE795" s="109" t="str">
        <f>IF(AC795="","", IF(AC795="NC","", IF(AC795="NE","", IF(AC795="NA","",IFERROR(VLOOKUP(AC795,Produtos!$A$1:$C$2319,2,FALSE),"Não Cadastrado")))))</f>
        <v/>
      </c>
      <c r="AF795" s="106"/>
      <c r="AG795" s="106"/>
      <c r="AH795" s="106" t="str">
        <f>IF(AC795="","",IF(ISNUMBER(AC795)=FALSE,"Não se aplica",IFERROR(VLOOKUP(AC795,Produtos!$A$1:$C$2319,3,FALSE),"Não Cadastrado")))</f>
        <v/>
      </c>
      <c r="AI795" s="106"/>
      <c r="AJ795" s="106" t="s">
        <v>10115</v>
      </c>
      <c r="AK795" s="109" t="s">
        <v>7110</v>
      </c>
      <c r="AL795" s="109" t="s">
        <v>7827</v>
      </c>
      <c r="AM795" s="109"/>
      <c r="AN795" s="110" t="str">
        <f>VLOOKUP(Tabela2[[#This Row],[SIEMA]],Siema2025,51,FALSE)</f>
        <v/>
      </c>
      <c r="AO795" s="110" t="str">
        <f>VLOOKUP(Tabela2[[#This Row],[SIEMA]],Siema2025,53,FALSE)</f>
        <v/>
      </c>
      <c r="AP795" s="110" t="str">
        <f>VLOOKUP(Tabela2[[#This Row],[SIEMA]],Siema2025,55,FALSE)</f>
        <v/>
      </c>
      <c r="AQ795" s="110" t="str">
        <f>VLOOKUP(Tabela2[[#This Row],[SIEMA]],Siema2025,57,FALSE)</f>
        <v/>
      </c>
      <c r="AR795" s="110" t="str">
        <f>VLOOKUP(Tabela2[[#This Row],[SIEMA]],Siema2025,59,FALSE)</f>
        <v/>
      </c>
      <c r="AS795" s="110" t="str">
        <f>VLOOKUP(Tabela2[[#This Row],[SIEMA]],Siema2025,61,FALSE)</f>
        <v/>
      </c>
      <c r="AT795" s="110" t="str">
        <f>VLOOKUP(Tabela2[[#This Row],[SIEMA]],Siema2025,63,FALSE)</f>
        <v/>
      </c>
      <c r="AU795" s="110" t="str">
        <f>VLOOKUP(Tabela2[[#This Row],[SIEMA]],Siema2025,65,FALSE)</f>
        <v/>
      </c>
      <c r="AV795" s="110" t="str">
        <f>VLOOKUP(Tabela2[[#This Row],[SIEMA]],Siema2025,67,FALSE)</f>
        <v/>
      </c>
      <c r="AW795" s="110" t="s">
        <v>7176</v>
      </c>
      <c r="AX795" s="110" t="str">
        <f>VLOOKUP(Tabela2[[#This Row],[SIEMA]],Siema2025,71,FALSE)</f>
        <v/>
      </c>
      <c r="AY795" s="110" t="str">
        <f>VLOOKUP(Tabela2[[#This Row],[SIEMA]],Siema2025,73,FALSE)</f>
        <v/>
      </c>
      <c r="AZ795" s="110" t="str">
        <f>VLOOKUP(Tabela2[[#This Row],[SIEMA]],Siema2025,75,FALSE)</f>
        <v/>
      </c>
      <c r="BA795" s="110" t="str">
        <f>VLOOKUP(Tabela2[[#This Row],[SIEMA]],Siema2025,77,FALSE)</f>
        <v/>
      </c>
      <c r="BB795" s="110" t="str">
        <f>VLOOKUP(Tabela2[[#This Row],[SIEMA]],Siema2025,79,FALSE)</f>
        <v/>
      </c>
      <c r="BC795" s="110" t="str">
        <f>IF(Tabela2[[#This Row],[Outro(s) ]] = "X", "PREENCHER","NA")</f>
        <v>NA</v>
      </c>
      <c r="BD795" s="110"/>
      <c r="BE795" s="110" t="str">
        <f>VLOOKUP(Tabela2[[#This Row],[SIEMA]],Siema2025,81,FALSE)</f>
        <v/>
      </c>
      <c r="BF795" s="112" t="str">
        <f>VLOOKUP(Tabela2[[#This Row],[SIEMA]],Siema2025,28,FALSE)</f>
        <v>MCM TRANSPORTES RODOVIARIO UNIPESSOAL LTDA</v>
      </c>
      <c r="BG795" s="112"/>
      <c r="BH795" s="113" t="str">
        <f>VLOOKUP(Tabela2[[#This Row],[SIEMA]],Siema2025,29,FALSE)</f>
        <v>49612322000180</v>
      </c>
      <c r="BI795" s="114" t="str">
        <f>VLOOKUP(Tabela2[[#This Row],[SIEMA]],Siema2025,107,FALSE)</f>
        <v>Não</v>
      </c>
      <c r="BJ795" s="109" t="s">
        <v>7097</v>
      </c>
      <c r="BK795" s="106" t="s">
        <v>2696</v>
      </c>
      <c r="BL795" s="143">
        <v>45988</v>
      </c>
      <c r="BM795" s="110">
        <f ca="1">IF(Tabela2[[#This Row],[Data de atendimento do Ibama (considerar o primeiro documento/ação)]]="",_xlfn.DAYS(TODAY(),J795),_xlfn.DAYS(Tabela2[[#This Row],[Data de atendimento do Ibama (considerar o primeiro documento/ação)]],J795))</f>
        <v>2</v>
      </c>
      <c r="BN795" s="110" t="str">
        <f>IF(Tabela2[[#This Row],[Atendido pelo Ibama ("Não" ou "Sim")]]="Não","Preencher", IF(Tabela2[[#This Row],[Atendido pelo Ibama ("Não" ou "Sim")]]="Sim","NA",""))</f>
        <v>NA</v>
      </c>
      <c r="BO795" s="116" t="s">
        <v>7098</v>
      </c>
      <c r="BP795" s="110" t="str">
        <f>IF(Tabela2[[#This Row],[Forma de atendimento (primeiro documento/ação)]]= "Outros (especificar)", "PREENCHER","NA")</f>
        <v>NA</v>
      </c>
      <c r="BQ795" s="108" t="s">
        <v>123</v>
      </c>
      <c r="BR795" s="110" t="str">
        <f>IF(Tabela2[[#This Row],[Equipe do Ibama foi a campo? Houve sobrevoo do Poseidon?]] = "Sim", "PREENCHER","NA")</f>
        <v>NA</v>
      </c>
      <c r="BS795" s="110" t="str">
        <f>IF(Tabela2[[#This Row],[Se sim, foi emitida Ordem de Emergência? (informações vinculada à coluna CK)]] = "Sim", "PREENCHER","NA")</f>
        <v>NA</v>
      </c>
      <c r="BT795" s="110" t="s">
        <v>7099</v>
      </c>
      <c r="BU795" s="110" t="s">
        <v>2696</v>
      </c>
      <c r="BV795" s="110" t="s">
        <v>123</v>
      </c>
      <c r="BW795" s="110" t="s">
        <v>123</v>
      </c>
      <c r="BX795" s="108"/>
      <c r="BY795" s="143"/>
      <c r="BZ795" s="106" t="str">
        <f>IF(Tabela2[[#This Row],[Data do documento de encerramento]]="NA","NA",IF(Tabela2[[#This Row],[Data do documento de encerramento]]="","Pendente de conclusão/ encerramento",_xlfn.DAYS(Tabela2[[#This Row],[Data do documento de encerramento]],J795)))</f>
        <v>Pendente de conclusão/ encerramento</v>
      </c>
      <c r="CA795" s="109" t="s">
        <v>10116</v>
      </c>
      <c r="CB795" s="109"/>
      <c r="CC795" s="109"/>
      <c r="CD795" s="109"/>
      <c r="CE795" s="109"/>
      <c r="CF795" s="109"/>
    </row>
    <row r="796" spans="1:84" ht="60.75" hidden="1">
      <c r="A796" s="172">
        <v>2025112668413</v>
      </c>
      <c r="B796" s="173" t="s">
        <v>10117</v>
      </c>
      <c r="C796" s="110" t="str">
        <f>VLOOKUP(Tabela2[[#This Row],[SIEMA]],Siema2025,4,FALSE)</f>
        <v xml:space="preserve"> RN</v>
      </c>
      <c r="D796" s="108" t="str">
        <f>VLOOKUP(Tabela2[[#This Row],[SIEMA]],Siema2025,3,FALSE)</f>
        <v xml:space="preserve">Serra do Mel </v>
      </c>
      <c r="E796" s="108" t="str">
        <f>VLOOKUP(Tabela2[[#This Row],[SIEMA]],Siema2025,20,FALSE)</f>
        <v>Poço 7-CAM-877 - CAM-M</v>
      </c>
      <c r="F796" s="108" t="s">
        <v>10118</v>
      </c>
      <c r="G796" s="108" t="s">
        <v>10119</v>
      </c>
      <c r="H796" s="108" t="s">
        <v>10120</v>
      </c>
      <c r="I796" s="106" t="str">
        <f>VLOOKUP(Tabela2[[#This Row],[SIEMA]],Siema2025,19,FALSE)</f>
        <v/>
      </c>
      <c r="J796" s="107">
        <f>VLOOKUP(Tabela2[[#This Row],[SIEMA]],Siema2025,2,FALSE)</f>
        <v>45986</v>
      </c>
      <c r="K796" s="107" t="str">
        <f>VLOOKUP(Tabela2[[#This Row],[SIEMA]],Siema2025,16,FALSE)</f>
        <v>Terça</v>
      </c>
      <c r="L796" s="108" t="str">
        <f>IF(Tabela2[[#This Row],[Data]]="","Sem Informação",VLOOKUP(MONTH(Tabela2[[#This Row],[Data]]),'[1]Validação de dados'!$I$1:$J$13,2,0))</f>
        <v>Novembro</v>
      </c>
      <c r="M796" s="106">
        <f>YEAR(Tabela2[[#This Row],[Data]])</f>
        <v>2025</v>
      </c>
      <c r="N796" s="107" t="str">
        <f>VLOOKUP(Tabela2[[#This Row],[SIEMA]],Siema2025,17,FALSE)</f>
        <v>Madrugada</v>
      </c>
      <c r="O796" s="107" t="str">
        <f>VLOOKUP(Tabela2[[#This Row],[SIEMA]],Siema2025,5,FALSE)</f>
        <v>Outro(s)</v>
      </c>
      <c r="P796" s="106" t="str">
        <f>VLOOKUP(Tabela2[[#This Row],[SIEMA]],Siema2025,21,FALSE)</f>
        <v>Poço terrestre</v>
      </c>
      <c r="Q796" s="106">
        <v>1267</v>
      </c>
      <c r="R796" s="106"/>
      <c r="S796" s="109" t="str">
        <f>IF(Q796="","", IF(Q796="NC","", IF(Q796="NE","", IF(Q796="NA","",IFERROR(VLOOKUP(Q796,[1]Produtos!$A$1:$C$2319,2,FALSE),"Não Cadastrado")))))</f>
        <v>PETRÓLEO CRU</v>
      </c>
      <c r="T796" s="106" t="s">
        <v>8331</v>
      </c>
      <c r="U796" s="106" t="str">
        <f>VLOOKUP(Tabela2[[#This Row],[SIEMA]],Siema2025,12,FALSE)</f>
        <v>M3</v>
      </c>
      <c r="V796" s="106">
        <f>IF(Q796="","",IF(ISNUMBER(Q796)=FALSE,"Não se aplica",IFERROR(VLOOKUP(Q796,Produtos!$A$1:$C$2319,3,FALSE),"Não Cadastrado")))</f>
        <v>3</v>
      </c>
      <c r="W796" s="106" t="str">
        <f>VLOOKUP(Tabela2[[#This Row],[SIEMA]],Siema2025,10,FALSE)</f>
        <v>Água Produzida fora de especificação</v>
      </c>
      <c r="X796" s="115" t="str">
        <f>IF(Tabela2[[#This Row],[Origem do acidente]] = "Plataforma", "PREENCHER","NA")</f>
        <v>NA</v>
      </c>
      <c r="Y796" s="111" t="str">
        <f>IF(W796="","", IF(W796="NC","", IF(W796="NE","", IF(W796="NA","",IFERROR(VLOOKUP(W796,Produtos!$A$1:$C$2319,2,FALSE),"Não Cadastrado")))))</f>
        <v>Não Cadastrado</v>
      </c>
      <c r="Z796" s="106" t="str">
        <f>VLOOKUP(Tabela2[[#This Row],[SIEMA]],Siema2025,11,FALSE)</f>
        <v>1.641</v>
      </c>
      <c r="AA796" s="106" t="str">
        <f>VLOOKUP(Tabela2[[#This Row],[SIEMA]],Siema2025,12,FALSE)</f>
        <v>M3</v>
      </c>
      <c r="AB796" s="106" t="str">
        <f>IF(W796="","",IF(ISNUMBER(W796)=FALSE,"Não se aplica",IFERROR(VLOOKUP(W796,Produtos!$A$1:$C$2319,3,FALSE),"Não Cadastrado")))</f>
        <v>Não se aplica</v>
      </c>
      <c r="AC796" s="106"/>
      <c r="AD796" s="110" t="str">
        <f>IF(Tabela2[[#This Row],[Origem do acidente]] = "Plataforma", "PREENCHER","NA")</f>
        <v>NA</v>
      </c>
      <c r="AE796" s="109" t="str">
        <f>IF(AC796="","", IF(AC796="NC","", IF(AC796="NE","", IF(AC796="NA","",IFERROR(VLOOKUP(AC796,Produtos!$A$1:$C$2319,2,FALSE),"Não Cadastrado")))))</f>
        <v/>
      </c>
      <c r="AF796" s="106"/>
      <c r="AG796" s="106"/>
      <c r="AH796" s="106" t="str">
        <f>IF(AC796="","",IF(ISNUMBER(AC796)=FALSE,"Não se aplica",IFERROR(VLOOKUP(AC796,Produtos!$A$1:$C$2319,3,FALSE),"Não Cadastrado")))</f>
        <v/>
      </c>
      <c r="AI796" s="106"/>
      <c r="AJ796" s="106" t="str">
        <f>VLOOKUP(Tabela2[[#This Row],[SIEMA]],Siema2025,26,FALSE)</f>
        <v>Falha da válvula de retenção na cabeça do poço</v>
      </c>
      <c r="AK796" s="109" t="s">
        <v>7110</v>
      </c>
      <c r="AL796" s="109"/>
      <c r="AM796" s="109"/>
      <c r="AN796" s="110" t="str">
        <f>VLOOKUP(Tabela2[[#This Row],[SIEMA]],Siema2025,51,FALSE)</f>
        <v/>
      </c>
      <c r="AO796" s="110" t="str">
        <f>VLOOKUP(Tabela2[[#This Row],[SIEMA]],Siema2025,53,FALSE)</f>
        <v/>
      </c>
      <c r="AP796" s="110" t="str">
        <f>VLOOKUP(Tabela2[[#This Row],[SIEMA]],Siema2025,55,FALSE)</f>
        <v/>
      </c>
      <c r="AQ796" s="110" t="str">
        <f>VLOOKUP(Tabela2[[#This Row],[SIEMA]],Siema2025,57,FALSE)</f>
        <v/>
      </c>
      <c r="AR796" s="110" t="str">
        <f>VLOOKUP(Tabela2[[#This Row],[SIEMA]],Siema2025,59,FALSE)</f>
        <v/>
      </c>
      <c r="AS796" s="110" t="str">
        <f>VLOOKUP(Tabela2[[#This Row],[SIEMA]],Siema2025,61,FALSE)</f>
        <v/>
      </c>
      <c r="AT796" s="110" t="str">
        <f>VLOOKUP(Tabela2[[#This Row],[SIEMA]],Siema2025,63,FALSE)</f>
        <v/>
      </c>
      <c r="AU796" s="110" t="str">
        <f>VLOOKUP(Tabela2[[#This Row],[SIEMA]],Siema2025,65,FALSE)</f>
        <v>X</v>
      </c>
      <c r="AV796" s="110" t="str">
        <f>VLOOKUP(Tabela2[[#This Row],[SIEMA]],Siema2025,67,FALSE)</f>
        <v/>
      </c>
      <c r="AW796" s="110" t="str">
        <f>VLOOKUP(Tabela2[[#This Row],[SIEMA]],Siema2025,69,FALSE)</f>
        <v/>
      </c>
      <c r="AX796" s="110" t="str">
        <f>VLOOKUP(Tabela2[[#This Row],[SIEMA]],Siema2025,71,FALSE)</f>
        <v/>
      </c>
      <c r="AY796" s="110" t="str">
        <f>VLOOKUP(Tabela2[[#This Row],[SIEMA]],Siema2025,73,FALSE)</f>
        <v/>
      </c>
      <c r="AZ796" s="110" t="str">
        <f>VLOOKUP(Tabela2[[#This Row],[SIEMA]],Siema2025,75,FALSE)</f>
        <v/>
      </c>
      <c r="BA796" s="110" t="str">
        <f>VLOOKUP(Tabela2[[#This Row],[SIEMA]],Siema2025,77,FALSE)</f>
        <v/>
      </c>
      <c r="BB796" s="110" t="str">
        <f>VLOOKUP(Tabela2[[#This Row],[SIEMA]],Siema2025,79,FALSE)</f>
        <v/>
      </c>
      <c r="BC796" s="110" t="str">
        <f>IF(Tabela2[[#This Row],[Outro(s) ]] = "X", "PREENCHER","NA")</f>
        <v>NA</v>
      </c>
      <c r="BD796" s="110" t="str">
        <f>VLOOKUP(Tabela2[[#This Row],[SIEMA]],Siema2025,82,FALSE)</f>
        <v/>
      </c>
      <c r="BE796" s="110" t="str">
        <f>VLOOKUP(Tabela2[[#This Row],[SIEMA]],Siema2025,81,FALSE)</f>
        <v/>
      </c>
      <c r="BF796" s="112" t="str">
        <f>VLOOKUP(Tabela2[[#This Row],[SIEMA]],Siema2025,28,FALSE)</f>
        <v>3R POTIGUAR S.A.</v>
      </c>
      <c r="BG796" s="112"/>
      <c r="BH796" s="113" t="str">
        <f>VLOOKUP(Tabela2[[#This Row],[SIEMA]],Siema2025,29,FALSE)</f>
        <v/>
      </c>
      <c r="BI796" s="114" t="str">
        <f>VLOOKUP(Tabela2[[#This Row],[SIEMA]],Siema2025,107,FALSE)</f>
        <v>Não</v>
      </c>
      <c r="BJ796" s="109" t="s">
        <v>7111</v>
      </c>
      <c r="BK796" s="106" t="s">
        <v>2696</v>
      </c>
      <c r="BL796" s="1">
        <v>45993</v>
      </c>
      <c r="BM796" s="110">
        <f ca="1">IF(Tabela2[[#This Row],[Data de atendimento do Ibama (considerar o primeiro documento/ação)]]="",_xlfn.DAYS(TODAY(),J796),_xlfn.DAYS(Tabela2[[#This Row],[Data de atendimento do Ibama (considerar o primeiro documento/ação)]],J796))</f>
        <v>7</v>
      </c>
      <c r="BN796" s="110" t="str">
        <f>IF(Tabela2[[#This Row],[Atendido pelo Ibama ("Não" ou "Sim")]]="Não","Preencher", IF(Tabela2[[#This Row],[Atendido pelo Ibama ("Não" ou "Sim")]]="Sim","NA",""))</f>
        <v>NA</v>
      </c>
      <c r="BO796" s="116" t="s">
        <v>7139</v>
      </c>
      <c r="BP796" s="110" t="str">
        <f>IF(Tabela2[[#This Row],[Forma de atendimento (primeiro documento/ação)]]= "Outros (especificar)", "PREENCHER","NA")</f>
        <v>NA</v>
      </c>
      <c r="BQ796" s="108" t="s">
        <v>123</v>
      </c>
      <c r="BR796" s="110" t="str">
        <f>IF(Tabela2[[#This Row],[Equipe do Ibama foi a campo? Houve sobrevoo do Poseidon?]] = "Sim", "PREENCHER","NA")</f>
        <v>NA</v>
      </c>
      <c r="BS796" s="110" t="str">
        <f>IF(Tabela2[[#This Row],[Se sim, foi emitida Ordem de Emergência? (informações vinculada à coluna CK)]] = "Sim", "PREENCHER","NA")</f>
        <v>NA</v>
      </c>
      <c r="BT796" s="110" t="s">
        <v>7125</v>
      </c>
      <c r="BU796" s="110" t="s">
        <v>2696</v>
      </c>
      <c r="BV796" s="110" t="s">
        <v>123</v>
      </c>
      <c r="BW796" s="110" t="s">
        <v>123</v>
      </c>
      <c r="BX796" s="108"/>
      <c r="BY796" s="143"/>
      <c r="BZ796" s="106" t="str">
        <f>IF(Tabela2[[#This Row],[Data do documento de encerramento]]="NA","NA",IF(Tabela2[[#This Row],[Data do documento de encerramento]]="","Pendente de conclusão/ encerramento",_xlfn.DAYS(Tabela2[[#This Row],[Data do documento de encerramento]],J796)))</f>
        <v>Pendente de conclusão/ encerramento</v>
      </c>
      <c r="CA796" s="109"/>
      <c r="CB796" s="109"/>
      <c r="CC796" s="109"/>
      <c r="CD796" s="109"/>
      <c r="CE796" s="109"/>
      <c r="CF796" s="109"/>
    </row>
    <row r="797" spans="1:84" hidden="1">
      <c r="A797" s="231">
        <v>2025112736004</v>
      </c>
      <c r="B797" s="120" t="s">
        <v>7114</v>
      </c>
      <c r="C797" s="110" t="str">
        <f>VLOOKUP(Tabela2[[#This Row],[SIEMA]],Siema2025,4,FALSE)</f>
        <v xml:space="preserve"> SP</v>
      </c>
      <c r="D797" s="108" t="str">
        <f>VLOOKUP(Tabela2[[#This Row],[SIEMA]],Siema2025,3,FALSE)</f>
        <v xml:space="preserve">São Vicente </v>
      </c>
      <c r="E797" s="108" t="str">
        <f>VLOOKUP(Tabela2[[#This Row],[SIEMA]],Siema2025,20,FALSE)</f>
        <v>Trecho ferroviário entre os pátios de Paratinga e Perequê, km 115+000</v>
      </c>
      <c r="F797" s="108" t="s">
        <v>10121</v>
      </c>
      <c r="G797" s="108"/>
      <c r="H797" s="108"/>
      <c r="I797" s="106" t="str">
        <f>VLOOKUP(Tabela2[[#This Row],[SIEMA]],Siema2025,19,FALSE)</f>
        <v/>
      </c>
      <c r="J797" s="107">
        <f>VLOOKUP(Tabela2[[#This Row],[SIEMA]],Siema2025,2,FALSE)</f>
        <v>45988</v>
      </c>
      <c r="K797" s="107" t="str">
        <f>VLOOKUP(Tabela2[[#This Row],[SIEMA]],Siema2025,16,FALSE)</f>
        <v>Quinta</v>
      </c>
      <c r="L797" s="108" t="str">
        <f>IF(Tabela2[[#This Row],[Data]]="","Sem Informação",VLOOKUP(MONTH(Tabela2[[#This Row],[Data]]),'[1]Validação de dados'!$I$1:$J$13,2,0))</f>
        <v>Novembro</v>
      </c>
      <c r="M797" s="106">
        <f>YEAR(Tabela2[[#This Row],[Data]])</f>
        <v>2025</v>
      </c>
      <c r="N797" s="107" t="str">
        <f>VLOOKUP(Tabela2[[#This Row],[SIEMA]],Siema2025,17,FALSE)</f>
        <v>Madrugada</v>
      </c>
      <c r="O797" s="107" t="str">
        <f>VLOOKUP(Tabela2[[#This Row],[SIEMA]],Siema2025,5,FALSE)</f>
        <v>Ferrovia</v>
      </c>
      <c r="P797" s="106"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97" s="106" t="str">
        <f>VLOOKUP(Tabela2[[#This Row],[SIEMA]],Siema2025,7,FALSE)</f>
        <v/>
      </c>
      <c r="R797" s="106" t="str">
        <f>VLOOKUP(Tabela2[[#This Row],[SIEMA]],Siema2025,10,FALSE)</f>
        <v/>
      </c>
      <c r="S797" s="109" t="str">
        <f>IF(Q797="","", IF(Q797="NC","", IF(Q797="NE","", IF(Q797="NA","",IFERROR(VLOOKUP(Q797,[1]Produtos!$A$1:$C$2319,2,FALSE),"Não Cadastrado")))))</f>
        <v/>
      </c>
      <c r="T797" s="106" t="str">
        <f>VLOOKUP(Tabela2[[#This Row],[SIEMA]],Siema2025,11,FALSE)</f>
        <v xml:space="preserve"> </v>
      </c>
      <c r="U797" s="106" t="str">
        <f>VLOOKUP(Tabela2[[#This Row],[SIEMA]],Siema2025,12,FALSE)</f>
        <v xml:space="preserve"> </v>
      </c>
      <c r="V797" s="106" t="str">
        <f>IF(Q797="","",IF(ISNUMBER(Q797)=FALSE,"Não se aplica",IFERROR(VLOOKUP(Q797,Produtos!$A$1:$C$2319,3,FALSE),"Não Cadastrado")))</f>
        <v/>
      </c>
      <c r="W797" s="106" t="str">
        <f>VLOOKUP(Tabela2[[#This Row],[SIEMA]],Siema2025,10,FALSE)</f>
        <v/>
      </c>
      <c r="X797" s="115" t="str">
        <f>IF(Tabela2[[#This Row],[Origem do acidente]] = "Plataforma", "PREENCHER","NA")</f>
        <v>NA</v>
      </c>
      <c r="Y797" s="111" t="str">
        <f>IF(W797="","", IF(W797="NC","", IF(W797="NE","", IF(W797="NA","",IFERROR(VLOOKUP(W797,Produtos!$A$1:$C$2319,2,FALSE),"Não Cadastrado")))))</f>
        <v/>
      </c>
      <c r="Z797" s="106" t="str">
        <f>VLOOKUP(Tabela2[[#This Row],[SIEMA]],Siema2025,11,FALSE)</f>
        <v xml:space="preserve"> </v>
      </c>
      <c r="AA797" s="106" t="str">
        <f>VLOOKUP(Tabela2[[#This Row],[SIEMA]],Siema2025,12,FALSE)</f>
        <v xml:space="preserve"> </v>
      </c>
      <c r="AB797" s="106" t="str">
        <f>IF(W797="","",IF(ISNUMBER(W797)=FALSE,"Não se aplica",IFERROR(VLOOKUP(W797,Produtos!$A$1:$C$2319,3,FALSE),"Não Cadastrado")))</f>
        <v/>
      </c>
      <c r="AC797" s="106"/>
      <c r="AD797" s="110" t="str">
        <f>IF(Tabela2[[#This Row],[Origem do acidente]] = "Plataforma", "PREENCHER","NA")</f>
        <v>NA</v>
      </c>
      <c r="AE797" s="109" t="str">
        <f>IF(AC797="","", IF(AC797="NC","", IF(AC797="NE","", IF(AC797="NA","",IFERROR(VLOOKUP(AC797,Produtos!$A$1:$C$2319,2,FALSE),"Não Cadastrado")))))</f>
        <v/>
      </c>
      <c r="AF797" s="106"/>
      <c r="AG797" s="106"/>
      <c r="AH797" s="106" t="str">
        <f>IF(AC797="","",IF(ISNUMBER(AC797)=FALSE,"Não se aplica",IFERROR(VLOOKUP(AC797,Produtos!$A$1:$C$2319,3,FALSE),"Não Cadastrado")))</f>
        <v/>
      </c>
      <c r="AI797" s="106"/>
      <c r="AJ797" s="106" t="str">
        <f>VLOOKUP(Tabela2[[#This Row],[SIEMA]],Siema2025,26,FALSE)</f>
        <v>Vandalismo</v>
      </c>
      <c r="AK797" s="109"/>
      <c r="AL797" s="109"/>
      <c r="AM797" s="109"/>
      <c r="AN797" s="110" t="str">
        <f>VLOOKUP(Tabela2[[#This Row],[SIEMA]],Siema2025,51,FALSE)</f>
        <v/>
      </c>
      <c r="AO797" s="110" t="str">
        <f>VLOOKUP(Tabela2[[#This Row],[SIEMA]],Siema2025,53,FALSE)</f>
        <v/>
      </c>
      <c r="AP797" s="110" t="str">
        <f>VLOOKUP(Tabela2[[#This Row],[SIEMA]],Siema2025,55,FALSE)</f>
        <v/>
      </c>
      <c r="AQ797" s="110" t="str">
        <f>VLOOKUP(Tabela2[[#This Row],[SIEMA]],Siema2025,57,FALSE)</f>
        <v/>
      </c>
      <c r="AR797" s="110" t="str">
        <f>VLOOKUP(Tabela2[[#This Row],[SIEMA]],Siema2025,59,FALSE)</f>
        <v/>
      </c>
      <c r="AS797" s="110" t="str">
        <f>VLOOKUP(Tabela2[[#This Row],[SIEMA]],Siema2025,61,FALSE)</f>
        <v/>
      </c>
      <c r="AT797" s="110" t="str">
        <f>VLOOKUP(Tabela2[[#This Row],[SIEMA]],Siema2025,63,FALSE)</f>
        <v/>
      </c>
      <c r="AU797" s="110" t="str">
        <f>VLOOKUP(Tabela2[[#This Row],[SIEMA]],Siema2025,65,FALSE)</f>
        <v/>
      </c>
      <c r="AV797" s="110" t="str">
        <f>VLOOKUP(Tabela2[[#This Row],[SIEMA]],Siema2025,67,FALSE)</f>
        <v/>
      </c>
      <c r="AW797" s="110" t="str">
        <f>VLOOKUP(Tabela2[[#This Row],[SIEMA]],Siema2025,69,FALSE)</f>
        <v>X</v>
      </c>
      <c r="AX797" s="110" t="str">
        <f>VLOOKUP(Tabela2[[#This Row],[SIEMA]],Siema2025,71,FALSE)</f>
        <v/>
      </c>
      <c r="AY797" s="110" t="str">
        <f>VLOOKUP(Tabela2[[#This Row],[SIEMA]],Siema2025,73,FALSE)</f>
        <v/>
      </c>
      <c r="AZ797" s="110" t="str">
        <f>VLOOKUP(Tabela2[[#This Row],[SIEMA]],Siema2025,75,FALSE)</f>
        <v/>
      </c>
      <c r="BA797" s="110" t="str">
        <f>VLOOKUP(Tabela2[[#This Row],[SIEMA]],Siema2025,77,FALSE)</f>
        <v/>
      </c>
      <c r="BB797" s="110" t="str">
        <f>VLOOKUP(Tabela2[[#This Row],[SIEMA]],Siema2025,79,FALSE)</f>
        <v/>
      </c>
      <c r="BC797" s="110" t="str">
        <f>IF(Tabela2[[#This Row],[Outro(s) ]] = "X", "PREENCHER","NA")</f>
        <v>NA</v>
      </c>
      <c r="BD797" s="110" t="str">
        <f>VLOOKUP(Tabela2[[#This Row],[SIEMA]],Siema2025,82,FALSE)</f>
        <v/>
      </c>
      <c r="BE797" s="110" t="str">
        <f>VLOOKUP(Tabela2[[#This Row],[SIEMA]],Siema2025,81,FALSE)</f>
        <v/>
      </c>
      <c r="BF797" s="112" t="str">
        <f>VLOOKUP(Tabela2[[#This Row],[SIEMA]],Siema2025,28,FALSE)</f>
        <v>Rumo Malha Paulista</v>
      </c>
      <c r="BG797" s="112"/>
      <c r="BH797" s="113" t="str">
        <f>VLOOKUP(Tabela2[[#This Row],[SIEMA]],Siema2025,29,FALSE)</f>
        <v/>
      </c>
      <c r="BI797" s="114" t="str">
        <f>VLOOKUP(Tabela2[[#This Row],[SIEMA]],Siema2025,107,FALSE)</f>
        <v>Não</v>
      </c>
      <c r="BJ797" s="109"/>
      <c r="BK797" s="106"/>
      <c r="BL797" s="143"/>
      <c r="BM797" s="110">
        <f ca="1">IF(Tabela2[[#This Row],[Data de atendimento do Ibama (considerar o primeiro documento/ação)]]="",_xlfn.DAYS(TODAY(),J797),_xlfn.DAYS(Tabela2[[#This Row],[Data de atendimento do Ibama (considerar o primeiro documento/ação)]],J797))</f>
        <v>232</v>
      </c>
      <c r="BN797" s="110" t="str">
        <f>IF(Tabela2[[#This Row],[Atendido pelo Ibama ("Não" ou "Sim")]]="Não","Preencher", IF(Tabela2[[#This Row],[Atendido pelo Ibama ("Não" ou "Sim")]]="Sim","NA",""))</f>
        <v/>
      </c>
      <c r="BO797" s="116"/>
      <c r="BP797" s="110" t="str">
        <f>IF(Tabela2[[#This Row],[Forma de atendimento (primeiro documento/ação)]]= "Outros (especificar)", "PREENCHER","NA")</f>
        <v>NA</v>
      </c>
      <c r="BQ797" s="108"/>
      <c r="BR797" s="110" t="str">
        <f>IF(Tabela2[[#This Row],[Equipe do Ibama foi a campo? Houve sobrevoo do Poseidon?]] = "Sim", "PREENCHER","NA")</f>
        <v>NA</v>
      </c>
      <c r="BS797" s="110" t="str">
        <f>IF(Tabela2[[#This Row],[Se sim, foi emitida Ordem de Emergência? (informações vinculada à coluna CK)]] = "Sim", "PREENCHER","NA")</f>
        <v>NA</v>
      </c>
      <c r="BT797" s="110" t="str">
        <f>IF(Tabela2[[#This Row],[Foi elaborado Relatório de Vistoria pelo Ibama? (informações vinculada à coluna CK)]] = "Sim", "PREENCHER","NA")</f>
        <v>NA</v>
      </c>
      <c r="BU797" s="110" t="str">
        <f>IF(Tabela2[[#This Row],[Houve envio de Informações Pós-acidente (preencher "não se aplica" quando de competência estadual/municipal)]] = "Sim", "PREENCHER","NA")</f>
        <v>NA</v>
      </c>
      <c r="BV797" s="110" t="str">
        <f>IF(Tabela2[[#This Row],[Houve avaliação das informações pós-acidente solicitadas/enviadas?]] = "Sim", "PREENCHER","NA")</f>
        <v>NA</v>
      </c>
      <c r="BW797" s="110" t="str">
        <f>IF(Tabela2[[#This Row],[O Ibama aguarda resposta da empresa/OEMA, etc?]] = "Sim", "PREENCHER","NA")</f>
        <v>NA</v>
      </c>
      <c r="BX797" s="108"/>
      <c r="BY797" s="143"/>
      <c r="BZ797" s="106" t="str">
        <f>IF(Tabela2[[#This Row],[Data do documento de encerramento]]="NA","NA",IF(Tabela2[[#This Row],[Data do documento de encerramento]]="","Pendente de conclusão/ encerramento",_xlfn.DAYS(Tabela2[[#This Row],[Data do documento de encerramento]],J797)))</f>
        <v>Pendente de conclusão/ encerramento</v>
      </c>
      <c r="CA797" s="109"/>
      <c r="CB797" s="109"/>
      <c r="CC797" s="117"/>
      <c r="CD797" s="109"/>
      <c r="CE797" s="109"/>
      <c r="CF797" s="109"/>
    </row>
    <row r="798" spans="1:84" ht="60.75" hidden="1">
      <c r="A798" s="172">
        <v>202512239607</v>
      </c>
      <c r="B798" s="173" t="s">
        <v>10122</v>
      </c>
      <c r="C798" s="110" t="str">
        <f>VLOOKUP(Tabela2[[#This Row],[SIEMA]],Siema2025,4,FALSE)</f>
        <v xml:space="preserve"> SE</v>
      </c>
      <c r="D798" s="108" t="str">
        <f>VLOOKUP(Tabela2[[#This Row],[SIEMA]],Siema2025,3,FALSE)</f>
        <v xml:space="preserve">Divina Pastora </v>
      </c>
      <c r="E798" s="108" t="str">
        <f>VLOOKUP(Tabela2[[#This Row],[SIEMA]],Siema2025,20,FALSE)</f>
        <v>Satélite de produção Sat.SZ-226</v>
      </c>
      <c r="F798" s="108" t="s">
        <v>10123</v>
      </c>
      <c r="G798" s="108" t="s">
        <v>10124</v>
      </c>
      <c r="H798" s="108" t="s">
        <v>10125</v>
      </c>
      <c r="I798" s="106" t="str">
        <f>VLOOKUP(Tabela2[[#This Row],[SIEMA]],Siema2025,19,FALSE)</f>
        <v/>
      </c>
      <c r="J798" s="107">
        <v>45679</v>
      </c>
      <c r="K798" s="107" t="str">
        <f>VLOOKUP(Tabela2[[#This Row],[SIEMA]],Siema2025,16,FALSE)</f>
        <v>Sábado</v>
      </c>
      <c r="L798" s="108" t="str">
        <f>IF(Tabela2[[#This Row],[Data]]="","Sem Informação",VLOOKUP(MONTH(Tabela2[[#This Row],[Data]]),'[1]Validação de dados'!$I$1:$J$13,2,0))</f>
        <v>Janeiro</v>
      </c>
      <c r="M798" s="106">
        <f>YEAR(Tabela2[[#This Row],[Data]])</f>
        <v>2025</v>
      </c>
      <c r="N798" s="107" t="str">
        <f>VLOOKUP(Tabela2[[#This Row],[SIEMA]],Siema2025,17,FALSE)</f>
        <v>Madrugada</v>
      </c>
      <c r="O798" s="107" t="str">
        <f>VLOOKUP(Tabela2[[#This Row],[SIEMA]],Siema2025,5,FALSE)</f>
        <v>Outro(s)</v>
      </c>
      <c r="P798" s="106" t="str">
        <f>VLOOKUP(Tabela2[[#This Row],[SIEMA]],Siema2025,21,FALSE)</f>
        <v>Poço terrestre</v>
      </c>
      <c r="Q798" s="106">
        <v>1267</v>
      </c>
      <c r="R798" s="106" t="str">
        <f>VLOOKUP(Tabela2[[#This Row],[SIEMA]],Siema2025,10,FALSE)</f>
        <v>Água Produzida fora de especificação</v>
      </c>
      <c r="S798" s="109" t="str">
        <f>IF(Q798="","", IF(Q798="NC","", IF(Q798="NE","", IF(Q798="NA","",IFERROR(VLOOKUP(Q798,[1]Produtos!$A$1:$C$2319,2,FALSE),"Não Cadastrado")))))</f>
        <v>PETRÓLEO CRU</v>
      </c>
      <c r="T798" s="106" t="s">
        <v>10126</v>
      </c>
      <c r="U798" s="106" t="str">
        <f>VLOOKUP(Tabela2[[#This Row],[SIEMA]],Siema2025,12,FALSE)</f>
        <v>M3</v>
      </c>
      <c r="V798" s="106">
        <f>IF(Q798="","",IF(ISNUMBER(Q798)=FALSE,"Não se aplica",IFERROR(VLOOKUP(Q798,Produtos!$A$1:$C$2319,3,FALSE),"Não Cadastrado")))</f>
        <v>3</v>
      </c>
      <c r="W798" s="106" t="str">
        <f>VLOOKUP(Tabela2[[#This Row],[SIEMA]],Siema2025,10,FALSE)</f>
        <v>Água Produzida fora de especificação</v>
      </c>
      <c r="X798" s="115" t="str">
        <f>IF(Tabela2[[#This Row],[Origem do acidente]] = "Plataforma", "PREENCHER","NA")</f>
        <v>NA</v>
      </c>
      <c r="Y798" s="111" t="str">
        <f>IF(W798="","", IF(W798="NC","", IF(W798="NE","", IF(W798="NA","",IFERROR(VLOOKUP(W798,Produtos!$A$1:$C$2319,2,FALSE),"Não Cadastrado")))))</f>
        <v>Não Cadastrado</v>
      </c>
      <c r="Z798" s="106" t="str">
        <f>VLOOKUP(Tabela2[[#This Row],[SIEMA]],Siema2025,11,FALSE)</f>
        <v>0.1995</v>
      </c>
      <c r="AA798" s="106" t="str">
        <f>VLOOKUP(Tabela2[[#This Row],[SIEMA]],Siema2025,12,FALSE)</f>
        <v>M3</v>
      </c>
      <c r="AB798" s="106" t="str">
        <f>IF(W798="","",IF(ISNUMBER(W798)=FALSE,"Não se aplica",IFERROR(VLOOKUP(W798,Produtos!$A$1:$C$2319,3,FALSE),"Não Cadastrado")))</f>
        <v>Não se aplica</v>
      </c>
      <c r="AC798" s="106"/>
      <c r="AD798" s="110" t="str">
        <f>IF(Tabela2[[#This Row],[Origem do acidente]] = "Plataforma", "PREENCHER","NA")</f>
        <v>NA</v>
      </c>
      <c r="AE798" s="109" t="str">
        <f>IF(AC798="","", IF(AC798="NC","", IF(AC798="NE","", IF(AC798="NA","",IFERROR(VLOOKUP(AC798,Produtos!$A$1:$C$2319,2,FALSE),"Não Cadastrado")))))</f>
        <v/>
      </c>
      <c r="AF798" s="106"/>
      <c r="AG798" s="106"/>
      <c r="AH798" s="106" t="str">
        <f>IF(AC798="","",IF(ISNUMBER(AC798)=FALSE,"Não se aplica",IFERROR(VLOOKUP(AC798,Produtos!$A$1:$C$2319,3,FALSE),"Não Cadastrado")))</f>
        <v/>
      </c>
      <c r="AI798" s="106"/>
      <c r="AJ798" s="106" t="str">
        <f>VLOOKUP(Tabela2[[#This Row],[SIEMA]],Siema2025,26,FALSE)</f>
        <v>Furo em conexão</v>
      </c>
      <c r="AK798" s="109" t="s">
        <v>7110</v>
      </c>
      <c r="AL798" s="109"/>
      <c r="AM798" s="109"/>
      <c r="AN798" s="110" t="str">
        <f>VLOOKUP(Tabela2[[#This Row],[SIEMA]],Siema2025,51,FALSE)</f>
        <v/>
      </c>
      <c r="AO798" s="110" t="str">
        <f>VLOOKUP(Tabela2[[#This Row],[SIEMA]],Siema2025,53,FALSE)</f>
        <v/>
      </c>
      <c r="AP798" s="110" t="str">
        <f>VLOOKUP(Tabela2[[#This Row],[SIEMA]],Siema2025,55,FALSE)</f>
        <v/>
      </c>
      <c r="AQ798" s="110" t="str">
        <f>VLOOKUP(Tabela2[[#This Row],[SIEMA]],Siema2025,57,FALSE)</f>
        <v/>
      </c>
      <c r="AR798" s="110" t="str">
        <f>VLOOKUP(Tabela2[[#This Row],[SIEMA]],Siema2025,59,FALSE)</f>
        <v/>
      </c>
      <c r="AS798" s="110" t="str">
        <f>VLOOKUP(Tabela2[[#This Row],[SIEMA]],Siema2025,61,FALSE)</f>
        <v/>
      </c>
      <c r="AT798" s="110" t="str">
        <f>VLOOKUP(Tabela2[[#This Row],[SIEMA]],Siema2025,63,FALSE)</f>
        <v/>
      </c>
      <c r="AU798" s="110" t="str">
        <f>VLOOKUP(Tabela2[[#This Row],[SIEMA]],Siema2025,65,FALSE)</f>
        <v>X</v>
      </c>
      <c r="AV798" s="110" t="str">
        <f>VLOOKUP(Tabela2[[#This Row],[SIEMA]],Siema2025,67,FALSE)</f>
        <v/>
      </c>
      <c r="AW798" s="110" t="str">
        <f>VLOOKUP(Tabela2[[#This Row],[SIEMA]],Siema2025,69,FALSE)</f>
        <v/>
      </c>
      <c r="AX798" s="110" t="str">
        <f>VLOOKUP(Tabela2[[#This Row],[SIEMA]],Siema2025,71,FALSE)</f>
        <v/>
      </c>
      <c r="AY798" s="110" t="str">
        <f>VLOOKUP(Tabela2[[#This Row],[SIEMA]],Siema2025,73,FALSE)</f>
        <v/>
      </c>
      <c r="AZ798" s="110" t="str">
        <f>VLOOKUP(Tabela2[[#This Row],[SIEMA]],Siema2025,75,FALSE)</f>
        <v/>
      </c>
      <c r="BA798" s="110" t="str">
        <f>VLOOKUP(Tabela2[[#This Row],[SIEMA]],Siema2025,77,FALSE)</f>
        <v/>
      </c>
      <c r="BB798" s="110" t="str">
        <f>VLOOKUP(Tabela2[[#This Row],[SIEMA]],Siema2025,79,FALSE)</f>
        <v/>
      </c>
      <c r="BC798" s="110" t="str">
        <f>IF(Tabela2[[#This Row],[Outro(s) ]] = "X", "PREENCHER","NA")</f>
        <v>NA</v>
      </c>
      <c r="BD798" s="110" t="str">
        <f>VLOOKUP(Tabela2[[#This Row],[SIEMA]],Siema2025,82,FALSE)</f>
        <v/>
      </c>
      <c r="BE798" s="110" t="str">
        <f>VLOOKUP(Tabela2[[#This Row],[SIEMA]],Siema2025,81,FALSE)</f>
        <v/>
      </c>
      <c r="BF798" s="112" t="str">
        <f>VLOOKUP(Tabela2[[#This Row],[SIEMA]],Siema2025,28,FALSE)</f>
        <v>Carmo Energy S.A</v>
      </c>
      <c r="BG798" s="112"/>
      <c r="BH798" s="113" t="str">
        <f>VLOOKUP(Tabela2[[#This Row],[SIEMA]],Siema2025,29,FALSE)</f>
        <v/>
      </c>
      <c r="BI798" s="114" t="str">
        <f>VLOOKUP(Tabela2[[#This Row],[SIEMA]],Siema2025,107,FALSE)</f>
        <v>Não</v>
      </c>
      <c r="BJ798" s="109" t="s">
        <v>7111</v>
      </c>
      <c r="BK798" s="106" t="s">
        <v>2696</v>
      </c>
      <c r="BL798" s="1">
        <v>45694</v>
      </c>
      <c r="BM798" s="110">
        <f ca="1">IF(Tabela2[[#This Row],[Data de atendimento do Ibama (considerar o primeiro documento/ação)]]="",_xlfn.DAYS(TODAY(),J798),_xlfn.DAYS(Tabela2[[#This Row],[Data de atendimento do Ibama (considerar o primeiro documento/ação)]],J798))</f>
        <v>15</v>
      </c>
      <c r="BN798" s="110" t="str">
        <f>IF(Tabela2[[#This Row],[Atendido pelo Ibama ("Não" ou "Sim")]]="Não","Preencher", IF(Tabela2[[#This Row],[Atendido pelo Ibama ("Não" ou "Sim")]]="Sim","NA",""))</f>
        <v>NA</v>
      </c>
      <c r="BO798" s="116" t="s">
        <v>7098</v>
      </c>
      <c r="BP798" s="110" t="str">
        <f>IF(Tabela2[[#This Row],[Forma de atendimento (primeiro documento/ação)]]= "Outros (especificar)", "PREENCHER","NA")</f>
        <v>NA</v>
      </c>
      <c r="BQ798" s="108" t="s">
        <v>123</v>
      </c>
      <c r="BR798" s="110" t="str">
        <f>IF(Tabela2[[#This Row],[Equipe do Ibama foi a campo? Houve sobrevoo do Poseidon?]] = "Sim", "PREENCHER","NA")</f>
        <v>NA</v>
      </c>
      <c r="BS798" s="110" t="str">
        <f>IF(Tabela2[[#This Row],[Se sim, foi emitida Ordem de Emergência? (informações vinculada à coluna CK)]] = "Sim", "PREENCHER","NA")</f>
        <v>NA</v>
      </c>
      <c r="BT798" s="110" t="s">
        <v>7112</v>
      </c>
      <c r="BU798" s="110" t="s">
        <v>123</v>
      </c>
      <c r="BV798" s="110" t="s">
        <v>2696</v>
      </c>
      <c r="BW798" s="110" t="s">
        <v>123</v>
      </c>
      <c r="BX798" s="108"/>
      <c r="BY798" s="143"/>
      <c r="BZ798" s="106" t="str">
        <f>IF(Tabela2[[#This Row],[Data do documento de encerramento]]="NA","NA",IF(Tabela2[[#This Row],[Data do documento de encerramento]]="","Pendente de conclusão/ encerramento",_xlfn.DAYS(Tabela2[[#This Row],[Data do documento de encerramento]],J798)))</f>
        <v>Pendente de conclusão/ encerramento</v>
      </c>
      <c r="CA798" s="109"/>
      <c r="CB798" s="109"/>
      <c r="CC798" s="117"/>
      <c r="CD798" s="109"/>
      <c r="CE798" s="109"/>
      <c r="CF798" s="109"/>
    </row>
    <row r="799" spans="1:84" ht="30.75">
      <c r="A799" s="185">
        <v>2025112136046</v>
      </c>
      <c r="B799" s="120" t="s">
        <v>10127</v>
      </c>
      <c r="C799" s="110" t="s">
        <v>672</v>
      </c>
      <c r="D799" s="108" t="s">
        <v>637</v>
      </c>
      <c r="E799" s="108" t="s">
        <v>7522</v>
      </c>
      <c r="F799" s="108" t="s">
        <v>10128</v>
      </c>
      <c r="G799" s="108" t="s">
        <v>10129</v>
      </c>
      <c r="H799" s="108" t="s">
        <v>10130</v>
      </c>
      <c r="I799" s="106" t="str">
        <f>VLOOKUP(Tabela2[[#This Row],[SIEMA]],Siema2025,19,FALSE)</f>
        <v>Santos</v>
      </c>
      <c r="J799" s="107">
        <f>VLOOKUP(Tabela2[[#This Row],[SIEMA]],Siema2025,2,FALSE)</f>
        <v>45980</v>
      </c>
      <c r="K799" s="107" t="str">
        <f>VLOOKUP(Tabela2[[#This Row],[SIEMA]],Siema2025,16,FALSE)</f>
        <v>Quarta</v>
      </c>
      <c r="L799" s="108" t="str">
        <f>IF(Tabela2[[#This Row],[Data]]="","Sem Informação",VLOOKUP(MONTH(Tabela2[[#This Row],[Data]]),'[1]Validação de dados'!$I$1:$J$13,2,0))</f>
        <v>Novembro</v>
      </c>
      <c r="M799" s="106">
        <f>YEAR(Tabela2[[#This Row],[Data]])</f>
        <v>2025</v>
      </c>
      <c r="N799" s="107" t="str">
        <f>VLOOKUP(Tabela2[[#This Row],[SIEMA]],Siema2025,17,FALSE)</f>
        <v>Vespertino</v>
      </c>
      <c r="O799" s="107" t="s">
        <v>111</v>
      </c>
      <c r="P799" s="106" t="str">
        <f>VLOOKUP(Tabela2[[#This Row],[SIEMA]],Siema2025,21,FALSE)</f>
        <v>Sonda NS-57 (Dhirubhai Deepwater KG2) atuando junto ao poço 8-ATP-9D-RJS, Campo de de Atapu, Bacia de Santos</v>
      </c>
      <c r="Q799" s="106" t="s">
        <v>637</v>
      </c>
      <c r="R799" t="s">
        <v>7194</v>
      </c>
      <c r="S799" s="140" t="s">
        <v>7138</v>
      </c>
      <c r="T799" s="106">
        <v>0.47499999999999998</v>
      </c>
      <c r="U799" s="106" t="s">
        <v>7109</v>
      </c>
      <c r="V799" s="106" t="str">
        <f>IF(Q799="","",IF(ISNUMBER(Q799)=FALSE,"Não se aplica",IFERROR(VLOOKUP(Q799,Produtos!$A$1:$C$2319,3,FALSE),"Não Cadastrado")))</f>
        <v>Não se aplica</v>
      </c>
      <c r="W799" s="106"/>
      <c r="X799" s="115"/>
      <c r="Y799" s="111" t="str">
        <f>IF(W799="","", IF(W799="NC","", IF(W799="NE","", IF(W799="NA","",IFERROR(VLOOKUP(W799,Produtos!$A$1:$C$2319,2,FALSE),"Não Cadastrado")))))</f>
        <v/>
      </c>
      <c r="Z799" s="106"/>
      <c r="AA799" s="106"/>
      <c r="AB799" s="106" t="str">
        <f>IF(W799="","",IF(ISNUMBER(W799)=FALSE,"Não se aplica",IFERROR(VLOOKUP(W799,Produtos!$A$1:$C$2319,3,FALSE),"Não Cadastrado")))</f>
        <v/>
      </c>
      <c r="AC799" s="106"/>
      <c r="AD799" s="110"/>
      <c r="AE799" s="109" t="str">
        <f>IF(AC799="","", IF(AC799="NC","", IF(AC799="NE","", IF(AC799="NA","",IFERROR(VLOOKUP(AC799,Produtos!$A$1:$C$2319,2,FALSE),"Não Cadastrado")))))</f>
        <v/>
      </c>
      <c r="AF799" s="106"/>
      <c r="AG799" s="106"/>
      <c r="AH799" s="106" t="str">
        <f>IF(AC799="","",IF(ISNUMBER(AC799)=FALSE,"Não se aplica",IFERROR(VLOOKUP(AC799,Produtos!$A$1:$C$2319,3,FALSE),"Não Cadastrado")))</f>
        <v/>
      </c>
      <c r="AI799" s="106"/>
      <c r="AJ799" s="106"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99" s="109" t="s">
        <v>6834</v>
      </c>
      <c r="AL799" s="109"/>
      <c r="AM799" s="109"/>
      <c r="AN799" s="110" t="str">
        <f>VLOOKUP(Tabela2[[#This Row],[SIEMA]],Siema2025,51,FALSE)</f>
        <v/>
      </c>
      <c r="AO799" s="110" t="str">
        <f>VLOOKUP(Tabela2[[#This Row],[SIEMA]],Siema2025,53,FALSE)</f>
        <v/>
      </c>
      <c r="AP799" s="110" t="str">
        <f>VLOOKUP(Tabela2[[#This Row],[SIEMA]],Siema2025,55,FALSE)</f>
        <v/>
      </c>
      <c r="AQ799" s="110" t="str">
        <f>VLOOKUP(Tabela2[[#This Row],[SIEMA]],Siema2025,57,FALSE)</f>
        <v/>
      </c>
      <c r="AR799" s="110" t="str">
        <f>VLOOKUP(Tabela2[[#This Row],[SIEMA]],Siema2025,59,FALSE)</f>
        <v/>
      </c>
      <c r="AS799" s="110" t="str">
        <f>VLOOKUP(Tabela2[[#This Row],[SIEMA]],Siema2025,61,FALSE)</f>
        <v>X</v>
      </c>
      <c r="AT799" s="110" t="str">
        <f>VLOOKUP(Tabela2[[#This Row],[SIEMA]],Siema2025,63,FALSE)</f>
        <v/>
      </c>
      <c r="AU799" s="110" t="str">
        <f>VLOOKUP(Tabela2[[#This Row],[SIEMA]],Siema2025,65,FALSE)</f>
        <v/>
      </c>
      <c r="AV799" s="110" t="str">
        <f>VLOOKUP(Tabela2[[#This Row],[SIEMA]],Siema2025,67,FALSE)</f>
        <v/>
      </c>
      <c r="AW799" s="110" t="str">
        <f>VLOOKUP(Tabela2[[#This Row],[SIEMA]],Siema2025,69,FALSE)</f>
        <v/>
      </c>
      <c r="AX799" s="110" t="str">
        <f>VLOOKUP(Tabela2[[#This Row],[SIEMA]],Siema2025,71,FALSE)</f>
        <v/>
      </c>
      <c r="AY799" s="110" t="str">
        <f>VLOOKUP(Tabela2[[#This Row],[SIEMA]],Siema2025,73,FALSE)</f>
        <v/>
      </c>
      <c r="AZ799" s="110" t="str">
        <f>VLOOKUP(Tabela2[[#This Row],[SIEMA]],Siema2025,75,FALSE)</f>
        <v/>
      </c>
      <c r="BA799" s="110" t="str">
        <f>VLOOKUP(Tabela2[[#This Row],[SIEMA]],Siema2025,77,FALSE)</f>
        <v/>
      </c>
      <c r="BB799" s="110" t="str">
        <f>VLOOKUP(Tabela2[[#This Row],[SIEMA]],Siema2025,79,FALSE)</f>
        <v/>
      </c>
      <c r="BC799" s="110" t="str">
        <f>IF(Tabela2[[#This Row],[Outro(s) ]] = "X", "PREENCHER","NA")</f>
        <v>NA</v>
      </c>
      <c r="BD799" s="110" t="str">
        <f>VLOOKUP(Tabela2[[#This Row],[SIEMA]],Siema2025,82,FALSE)</f>
        <v/>
      </c>
      <c r="BE799" s="110" t="str">
        <f>VLOOKUP(Tabela2[[#This Row],[SIEMA]],Siema2025,81,FALSE)</f>
        <v/>
      </c>
      <c r="BF799" s="112" t="str">
        <f>VLOOKUP(Tabela2[[#This Row],[SIEMA]],Siema2025,28,FALSE)</f>
        <v>Petrobrás</v>
      </c>
      <c r="BG799" s="112"/>
      <c r="BH799" s="113" t="str">
        <f>VLOOKUP(Tabela2[[#This Row],[SIEMA]],Siema2025,29,FALSE)</f>
        <v>33000167000101</v>
      </c>
      <c r="BI799" s="114" t="str">
        <f>VLOOKUP(Tabela2[[#This Row],[SIEMA]],Siema2025,107,FALSE)</f>
        <v>Não</v>
      </c>
      <c r="BJ799" s="109" t="s">
        <v>7097</v>
      </c>
      <c r="BK799" s="106" t="s">
        <v>2696</v>
      </c>
      <c r="BL799" s="143">
        <v>45985</v>
      </c>
      <c r="BM799" s="110">
        <f ca="1">IF(Tabela2[[#This Row],[Data de atendimento do Ibama (considerar o primeiro documento/ação)]]="",_xlfn.DAYS(TODAY(),J799),_xlfn.DAYS(Tabela2[[#This Row],[Data de atendimento do Ibama (considerar o primeiro documento/ação)]],J799))</f>
        <v>5</v>
      </c>
      <c r="BN799" s="110" t="str">
        <f>IF(Tabela2[[#This Row],[Atendido pelo Ibama ("Não" ou "Sim")]]="Não","Preencher", IF(Tabela2[[#This Row],[Atendido pelo Ibama ("Não" ou "Sim")]]="Sim","NA",""))</f>
        <v>NA</v>
      </c>
      <c r="BO799" s="116" t="s">
        <v>7098</v>
      </c>
      <c r="BP799" s="110" t="str">
        <f>IF(Tabela2[[#This Row],[Forma de atendimento (primeiro documento/ação)]]= "Outros (especificar)", "PREENCHER","NA")</f>
        <v>NA</v>
      </c>
      <c r="BQ799" s="108" t="s">
        <v>123</v>
      </c>
      <c r="BR799" s="110" t="str">
        <f>IF(Tabela2[[#This Row],[Equipe do Ibama foi a campo? Houve sobrevoo do Poseidon?]] = "Sim", "PREENCHER","NA")</f>
        <v>NA</v>
      </c>
      <c r="BS799" s="110" t="str">
        <f>IF(Tabela2[[#This Row],[Se sim, foi emitida Ordem de Emergência? (informações vinculada à coluna CK)]] = "Sim", "PREENCHER","NA")</f>
        <v>NA</v>
      </c>
      <c r="BT799" s="110" t="s">
        <v>7215</v>
      </c>
      <c r="BU799" s="110" t="s">
        <v>123</v>
      </c>
      <c r="BV799" s="110" t="s">
        <v>2696</v>
      </c>
      <c r="BW799" s="110" t="s">
        <v>123</v>
      </c>
      <c r="BX799" s="108" t="s">
        <v>7119</v>
      </c>
      <c r="BY799" s="108"/>
      <c r="BZ799" s="106" t="str">
        <f>IF(Tabela2[[#This Row],[Data do documento de encerramento]]="NA","NA",IF(Tabela2[[#This Row],[Data do documento de encerramento]]="","Pendente de conclusão/ encerramento",_xlfn.DAYS(Tabela2[[#This Row],[Data do documento de encerramento]],J799)))</f>
        <v>Pendente de conclusão/ encerramento</v>
      </c>
      <c r="CA799" s="109"/>
      <c r="CB799" s="109" t="s">
        <v>7242</v>
      </c>
      <c r="CC799" s="292" t="s">
        <v>7196</v>
      </c>
      <c r="CD799" s="109" t="s">
        <v>123</v>
      </c>
      <c r="CE799" s="109" t="s">
        <v>123</v>
      </c>
      <c r="CF799" s="109" t="s">
        <v>7243</v>
      </c>
    </row>
    <row r="800" spans="1:84" ht="45.75">
      <c r="A800" s="172">
        <v>2025112432427</v>
      </c>
      <c r="B800" s="173" t="s">
        <v>10131</v>
      </c>
      <c r="C800" s="110" t="s">
        <v>7133</v>
      </c>
      <c r="D800" s="108" t="s">
        <v>637</v>
      </c>
      <c r="E800" s="108" t="s">
        <v>8013</v>
      </c>
      <c r="F800" s="108"/>
      <c r="G800" s="108" t="s">
        <v>8014</v>
      </c>
      <c r="H800" s="108" t="s">
        <v>8015</v>
      </c>
      <c r="I800" s="106" t="str">
        <f>VLOOKUP(Tabela2[[#This Row],[SIEMA]],Siema2025,19,FALSE)</f>
        <v>Campos</v>
      </c>
      <c r="J800" s="107">
        <f>VLOOKUP(Tabela2[[#This Row],[SIEMA]],Siema2025,2,FALSE)</f>
        <v>45983</v>
      </c>
      <c r="K800" s="107" t="str">
        <f>VLOOKUP(Tabela2[[#This Row],[SIEMA]],Siema2025,16,FALSE)</f>
        <v>Sábado</v>
      </c>
      <c r="L800" s="108" t="str">
        <f>IF(Tabela2[[#This Row],[Data]]="","Sem Informação",VLOOKUP(MONTH(Tabela2[[#This Row],[Data]]),'[1]Validação de dados'!$I$1:$J$13,2,0))</f>
        <v>Novembro</v>
      </c>
      <c r="M800" s="106">
        <f>YEAR(Tabela2[[#This Row],[Data]])</f>
        <v>2025</v>
      </c>
      <c r="N800" s="107" t="str">
        <f>VLOOKUP(Tabela2[[#This Row],[SIEMA]],Siema2025,17,FALSE)</f>
        <v>Matutino</v>
      </c>
      <c r="O800" s="107" t="str">
        <f>VLOOKUP(Tabela2[[#This Row],[SIEMA]],Siema2025,5,FALSE)</f>
        <v>Plataforma</v>
      </c>
      <c r="P800" s="106" t="str">
        <f>VLOOKUP(Tabela2[[#This Row],[SIEMA]],Siema2025,21,FALSE)</f>
        <v>Poço 7-RO-133HP-RJS</v>
      </c>
      <c r="Q800" s="106" t="s">
        <v>637</v>
      </c>
      <c r="R800" s="106" t="s">
        <v>954</v>
      </c>
      <c r="S800" s="106" t="s">
        <v>7436</v>
      </c>
      <c r="T800" s="106" t="str">
        <f>VLOOKUP(Tabela2[[#This Row],[SIEMA]],Siema2025,11,FALSE)</f>
        <v>0.056</v>
      </c>
      <c r="U800" s="106" t="str">
        <f>VLOOKUP(Tabela2[[#This Row],[SIEMA]],Siema2025,12,FALSE)</f>
        <v>M3</v>
      </c>
      <c r="V800" s="106" t="str">
        <f>IF(Q800="","",IF(ISNUMBER(Q800)=FALSE,"Não se aplica",IFERROR(VLOOKUP(Q800,Produtos!$A$1:$C$2319,3,FALSE),"Não Cadastrado")))</f>
        <v>Não se aplica</v>
      </c>
      <c r="W800" s="106"/>
      <c r="X800" s="115"/>
      <c r="Y800" s="111" t="str">
        <f>IF(W800="","", IF(W800="NC","", IF(W800="NE","", IF(W800="NA","",IFERROR(VLOOKUP(W800,Produtos!$A$1:$C$2319,2,FALSE),"Não Cadastrado")))))</f>
        <v/>
      </c>
      <c r="Z800" s="106"/>
      <c r="AA800" s="106"/>
      <c r="AB800" s="106" t="str">
        <f>IF(W800="","",IF(ISNUMBER(W800)=FALSE,"Não se aplica",IFERROR(VLOOKUP(W800,Produtos!$A$1:$C$2319,3,FALSE),"Não Cadastrado")))</f>
        <v/>
      </c>
      <c r="AC800" s="106"/>
      <c r="AD800" s="110"/>
      <c r="AE800" s="109" t="str">
        <f>IF(AC800="","", IF(AC800="NC","", IF(AC800="NE","", IF(AC800="NA","",IFERROR(VLOOKUP(AC800,Produtos!$A$1:$C$2319,2,FALSE),"Não Cadastrado")))))</f>
        <v/>
      </c>
      <c r="AF800" s="106"/>
      <c r="AG800" s="106"/>
      <c r="AH800" s="106" t="str">
        <f>IF(AC800="","",IF(ISNUMBER(AC800)=FALSE,"Não se aplica",IFERROR(VLOOKUP(AC800,Produtos!$A$1:$C$2319,3,FALSE),"Não Cadastrado")))</f>
        <v/>
      </c>
      <c r="AI800" s="106"/>
      <c r="AJ800" s="106" t="str">
        <f>VLOOKUP(Tabela2[[#This Row],[SIEMA]],Siema2025,26,FALSE)</f>
        <v>Possível dano em uma das mangueiras da linha conectada à placa do MCV-U.</v>
      </c>
      <c r="AK800" s="109" t="s">
        <v>7096</v>
      </c>
      <c r="AL800" s="109"/>
      <c r="AM800" s="109"/>
      <c r="AN800" s="110" t="str">
        <f>VLOOKUP(Tabela2[[#This Row],[SIEMA]],Siema2025,51,FALSE)</f>
        <v/>
      </c>
      <c r="AO800" s="110" t="str">
        <f>VLOOKUP(Tabela2[[#This Row],[SIEMA]],Siema2025,53,FALSE)</f>
        <v/>
      </c>
      <c r="AP800" s="110" t="str">
        <f>VLOOKUP(Tabela2[[#This Row],[SIEMA]],Siema2025,55,FALSE)</f>
        <v/>
      </c>
      <c r="AQ800" s="110" t="str">
        <f>VLOOKUP(Tabela2[[#This Row],[SIEMA]],Siema2025,57,FALSE)</f>
        <v/>
      </c>
      <c r="AR800" s="110" t="str">
        <f>VLOOKUP(Tabela2[[#This Row],[SIEMA]],Siema2025,59,FALSE)</f>
        <v/>
      </c>
      <c r="AS800" s="110" t="str">
        <f>VLOOKUP(Tabela2[[#This Row],[SIEMA]],Siema2025,61,FALSE)</f>
        <v>X</v>
      </c>
      <c r="AT800" s="110" t="str">
        <f>VLOOKUP(Tabela2[[#This Row],[SIEMA]],Siema2025,63,FALSE)</f>
        <v/>
      </c>
      <c r="AU800" s="110" t="str">
        <f>VLOOKUP(Tabela2[[#This Row],[SIEMA]],Siema2025,65,FALSE)</f>
        <v/>
      </c>
      <c r="AV800" s="110" t="str">
        <f>VLOOKUP(Tabela2[[#This Row],[SIEMA]],Siema2025,67,FALSE)</f>
        <v/>
      </c>
      <c r="AW800" s="110" t="str">
        <f>VLOOKUP(Tabela2[[#This Row],[SIEMA]],Siema2025,69,FALSE)</f>
        <v/>
      </c>
      <c r="AX800" s="110" t="str">
        <f>VLOOKUP(Tabela2[[#This Row],[SIEMA]],Siema2025,71,FALSE)</f>
        <v/>
      </c>
      <c r="AY800" s="110" t="str">
        <f>VLOOKUP(Tabela2[[#This Row],[SIEMA]],Siema2025,73,FALSE)</f>
        <v/>
      </c>
      <c r="AZ800" s="110" t="str">
        <f>VLOOKUP(Tabela2[[#This Row],[SIEMA]],Siema2025,75,FALSE)</f>
        <v/>
      </c>
      <c r="BA800" s="110" t="str">
        <f>VLOOKUP(Tabela2[[#This Row],[SIEMA]],Siema2025,77,FALSE)</f>
        <v/>
      </c>
      <c r="BB800" s="110" t="str">
        <f>VLOOKUP(Tabela2[[#This Row],[SIEMA]],Siema2025,79,FALSE)</f>
        <v/>
      </c>
      <c r="BC800" s="110" t="str">
        <f>IF(Tabela2[[#This Row],[Outro(s) ]] = "X", "PREENCHER","NA")</f>
        <v>NA</v>
      </c>
      <c r="BD800" s="110" t="str">
        <f>VLOOKUP(Tabela2[[#This Row],[SIEMA]],Siema2025,82,FALSE)</f>
        <v/>
      </c>
      <c r="BE800" s="110" t="str">
        <f>VLOOKUP(Tabela2[[#This Row],[SIEMA]],Siema2025,81,FALSE)</f>
        <v/>
      </c>
      <c r="BF800" s="112" t="str">
        <f>VLOOKUP(Tabela2[[#This Row],[SIEMA]],Siema2025,28,FALSE)</f>
        <v>Petrobras</v>
      </c>
      <c r="BG800" s="112"/>
      <c r="BH800" s="113" t="str">
        <f>VLOOKUP(Tabela2[[#This Row],[SIEMA]],Siema2025,29,FALSE)</f>
        <v>33000167000101</v>
      </c>
      <c r="BI800" s="114" t="str">
        <f>VLOOKUP(Tabela2[[#This Row],[SIEMA]],Siema2025,107,FALSE)</f>
        <v>Não</v>
      </c>
      <c r="BJ800" s="109" t="s">
        <v>7097</v>
      </c>
      <c r="BK800" s="106" t="s">
        <v>2696</v>
      </c>
      <c r="BL800" s="143">
        <v>46009</v>
      </c>
      <c r="BM800" s="110">
        <f ca="1">IF(Tabela2[[#This Row],[Data de atendimento do Ibama (considerar o primeiro documento/ação)]]="",_xlfn.DAYS(TODAY(),J800),_xlfn.DAYS(Tabela2[[#This Row],[Data de atendimento do Ibama (considerar o primeiro documento/ação)]],J800))</f>
        <v>26</v>
      </c>
      <c r="BN800" s="110" t="str">
        <f>IF(Tabela2[[#This Row],[Atendido pelo Ibama ("Não" ou "Sim")]]="Não","Preencher", IF(Tabela2[[#This Row],[Atendido pelo Ibama ("Não" ou "Sim")]]="Sim","NA",""))</f>
        <v>NA</v>
      </c>
      <c r="BO800" s="116" t="s">
        <v>7139</v>
      </c>
      <c r="BP800" s="110" t="str">
        <f>IF(Tabela2[[#This Row],[Forma de atendimento (primeiro documento/ação)]]= "Outros (especificar)", "PREENCHER","NA")</f>
        <v>NA</v>
      </c>
      <c r="BQ800" s="108" t="s">
        <v>123</v>
      </c>
      <c r="BR800" s="110" t="str">
        <f>IF(Tabela2[[#This Row],[Equipe do Ibama foi a campo? Houve sobrevoo do Poseidon?]] = "Sim", "PREENCHER","NA")</f>
        <v>NA</v>
      </c>
      <c r="BS800" s="110" t="str">
        <f>IF(Tabela2[[#This Row],[Se sim, foi emitida Ordem de Emergência? (informações vinculada à coluna CK)]] = "Sim", "PREENCHER","NA")</f>
        <v>NA</v>
      </c>
      <c r="BT800" s="110" t="s">
        <v>7099</v>
      </c>
      <c r="BU800" s="110" t="s">
        <v>123</v>
      </c>
      <c r="BV800" s="110" t="s">
        <v>123</v>
      </c>
      <c r="BW800" s="110" t="s">
        <v>123</v>
      </c>
      <c r="BX800" s="108"/>
      <c r="BY800" s="108"/>
      <c r="BZ800" s="106" t="str">
        <f>IF(Tabela2[[#This Row],[Data do documento de encerramento]]="NA","NA",IF(Tabela2[[#This Row],[Data do documento de encerramento]]="","Pendente de conclusão/ encerramento",_xlfn.DAYS(Tabela2[[#This Row],[Data do documento de encerramento]],J800)))</f>
        <v>Pendente de conclusão/ encerramento</v>
      </c>
      <c r="CA800" s="109"/>
      <c r="CB800" s="109"/>
      <c r="CC800" s="109" t="s">
        <v>7438</v>
      </c>
      <c r="CD800" s="109" t="s">
        <v>123</v>
      </c>
      <c r="CE800" s="109" t="s">
        <v>123</v>
      </c>
      <c r="CF800" s="109" t="s">
        <v>7141</v>
      </c>
    </row>
    <row r="801" spans="1:84" ht="60.75">
      <c r="A801" s="108" t="s">
        <v>9960</v>
      </c>
      <c r="B801" s="215" t="s">
        <v>10132</v>
      </c>
      <c r="C801" s="110" t="s">
        <v>672</v>
      </c>
      <c r="D801" s="108" t="s">
        <v>637</v>
      </c>
      <c r="E801" s="108" t="s">
        <v>7866</v>
      </c>
      <c r="F801" s="108"/>
      <c r="G801" s="108" t="s">
        <v>9375</v>
      </c>
      <c r="H801" s="108" t="s">
        <v>10133</v>
      </c>
      <c r="I801" s="107" t="s">
        <v>124</v>
      </c>
      <c r="J801" s="107">
        <v>46003</v>
      </c>
      <c r="K801" s="107" t="s">
        <v>200</v>
      </c>
      <c r="L801" s="108" t="str">
        <f>IF(Tabela2[[#This Row],[Data]]="","Sem Informação",VLOOKUP(MONTH(Tabela2[[#This Row],[Data]]),'[1]Validação de dados'!$I$1:$J$13,2,0))</f>
        <v>Dezembro</v>
      </c>
      <c r="M801" s="106">
        <f>YEAR(Tabela2[[#This Row],[Data]])</f>
        <v>2025</v>
      </c>
      <c r="N801" s="107" t="s">
        <v>143</v>
      </c>
      <c r="O801" s="107" t="s">
        <v>111</v>
      </c>
      <c r="P801" s="106"/>
      <c r="Q801">
        <v>3082</v>
      </c>
      <c r="R801" s="110" t="s">
        <v>1714</v>
      </c>
      <c r="S801" s="110" t="s">
        <v>1714</v>
      </c>
      <c r="T801" s="106">
        <v>1.4999999999999999E-2</v>
      </c>
      <c r="U801" s="106" t="s">
        <v>7109</v>
      </c>
      <c r="V801" s="106">
        <f>IF(Q801="","",IF(ISNUMBER(Q801)=FALSE,"Não se aplica",IFERROR(VLOOKUP(Q801,Produtos!$A$1:$C$2319,3,FALSE),"Não Cadastrado")))</f>
        <v>9</v>
      </c>
      <c r="W801" s="106"/>
      <c r="X801" s="115"/>
      <c r="Y801" s="111" t="str">
        <f>IF(W801="","", IF(W801="NC","", IF(W801="NE","", IF(W801="NA","",IFERROR(VLOOKUP(W801,[1]Produtos!$A$1:$C$2319,2,FALSE),"Não Cadastrado")))))</f>
        <v/>
      </c>
      <c r="Z801" s="106"/>
      <c r="AA801" s="106"/>
      <c r="AB801" s="106" t="str">
        <f>IF(W801="","",IF(ISNUMBER(W801)=FALSE,"Não se aplica",IFERROR(VLOOKUP(W801,[1]Produtos!$A$1:$C$2319,3,FALSE),"Não Cadastrado")))</f>
        <v/>
      </c>
      <c r="AC801" s="106"/>
      <c r="AD801" s="110"/>
      <c r="AE801" s="109" t="str">
        <f>IF(AC801="","", IF(AC801="NC","", IF(AC801="NE","", IF(AC801="NA","",IFERROR(VLOOKUP(AC801,[1]Produtos!$A$1:$C$2319,2,FALSE),"Não Cadastrado")))))</f>
        <v/>
      </c>
      <c r="AF801" s="106"/>
      <c r="AG801" s="106"/>
      <c r="AH801" s="106" t="str">
        <f>IF(AC801="","",IF(ISNUMBER(AC801)=FALSE,"Não se aplica",IFERROR(VLOOKUP(AC801,Produtos!$A$1:$C$2319,3,FALSE),"Não Cadastrado")))</f>
        <v/>
      </c>
      <c r="AI801" s="106"/>
      <c r="AJ801" s="106"/>
      <c r="AK801" s="109" t="s">
        <v>7219</v>
      </c>
      <c r="AL801" s="109"/>
      <c r="AM801" s="109"/>
      <c r="AN801" s="110"/>
      <c r="AO801" s="110"/>
      <c r="AP801" s="110"/>
      <c r="AQ801" s="110"/>
      <c r="AR801" s="116"/>
      <c r="AS801" s="110" t="s">
        <v>7130</v>
      </c>
      <c r="AT801" s="110"/>
      <c r="AU801" s="110"/>
      <c r="AV801" s="110"/>
      <c r="AW801" s="110"/>
      <c r="AX801" s="110"/>
      <c r="AY801" s="110"/>
      <c r="AZ801" s="110"/>
      <c r="BA801" s="110"/>
      <c r="BB801" s="110"/>
      <c r="BC801" s="110" t="str">
        <f>IF(Tabela2[[#This Row],[Outro(s) ]] = "X", "PREENCHER","NA")</f>
        <v>NA</v>
      </c>
      <c r="BD801" s="110"/>
      <c r="BE801" s="110"/>
      <c r="BF801" s="112" t="s">
        <v>206</v>
      </c>
      <c r="BG801" s="112"/>
      <c r="BH801" s="113" t="s">
        <v>262</v>
      </c>
      <c r="BI801" s="114" t="s">
        <v>2696</v>
      </c>
      <c r="BJ801" s="109" t="s">
        <v>7097</v>
      </c>
      <c r="BK801" s="106" t="s">
        <v>2696</v>
      </c>
      <c r="BL801" s="143">
        <v>46007</v>
      </c>
      <c r="BM801" s="110">
        <f ca="1">IF(Tabela2[[#This Row],[Data de atendimento do Ibama (considerar o primeiro documento/ação)]]="",_xlfn.DAYS(TODAY(),J801),_xlfn.DAYS(Tabela2[[#This Row],[Data de atendimento do Ibama (considerar o primeiro documento/ação)]],J801))</f>
        <v>4</v>
      </c>
      <c r="BN801" s="110" t="str">
        <f>IF(Tabela2[[#This Row],[Atendido pelo Ibama ("Não" ou "Sim")]]="Não","Preencher", IF(Tabela2[[#This Row],[Atendido pelo Ibama ("Não" ou "Sim")]]="Sim","NA",""))</f>
        <v>NA</v>
      </c>
      <c r="BO801" s="116" t="s">
        <v>7098</v>
      </c>
      <c r="BP801" s="110" t="str">
        <f>IF(Tabela2[[#This Row],[Forma de atendimento (primeiro documento/ação)]]= "Outros (especificar)", "PREENCHER","NA")</f>
        <v>NA</v>
      </c>
      <c r="BQ801" s="108" t="s">
        <v>123</v>
      </c>
      <c r="BR801" s="110" t="str">
        <f>IF(Tabela2[[#This Row],[Equipe do Ibama foi a campo? Houve sobrevoo do Poseidon?]] = "Sim", "PREENCHER","NA")</f>
        <v>NA</v>
      </c>
      <c r="BS801" s="110" t="str">
        <f>IF(Tabela2[[#This Row],[Se sim, foi emitida Ordem de Emergência? (informações vinculada à coluna CK)]] = "Sim", "PREENCHER","NA")</f>
        <v>NA</v>
      </c>
      <c r="BT801" s="110" t="s">
        <v>7099</v>
      </c>
      <c r="BU801" s="110" t="s">
        <v>123</v>
      </c>
      <c r="BV801" s="110" t="s">
        <v>123</v>
      </c>
      <c r="BW801" s="110" t="s">
        <v>123</v>
      </c>
      <c r="BX801" s="108" t="s">
        <v>7119</v>
      </c>
      <c r="BY801" s="143"/>
      <c r="BZ801" s="106" t="str">
        <f>IF(Tabela2[[#This Row],[Data do documento de encerramento]]="NA","NA",IF(Tabela2[[#This Row],[Data do documento de encerramento]]="","Pendente de conclusão/ encerramento",_xlfn.DAYS(Tabela2[[#This Row],[Data do documento de encerramento]],J801)))</f>
        <v>Pendente de conclusão/ encerramento</v>
      </c>
      <c r="CA801" s="109"/>
      <c r="CB801" s="109" t="s">
        <v>7156</v>
      </c>
      <c r="CC801" s="116" t="s">
        <v>7189</v>
      </c>
      <c r="CD801" s="116" t="s">
        <v>123</v>
      </c>
      <c r="CE801" s="116" t="s">
        <v>2696</v>
      </c>
      <c r="CF801" s="116" t="s">
        <v>7103</v>
      </c>
    </row>
    <row r="802" spans="1:84" ht="30.75">
      <c r="A802" s="108" t="s">
        <v>9960</v>
      </c>
      <c r="B802" s="215" t="s">
        <v>10134</v>
      </c>
      <c r="C802" s="110" t="s">
        <v>672</v>
      </c>
      <c r="D802" s="108" t="s">
        <v>637</v>
      </c>
      <c r="E802" s="108" t="s">
        <v>7466</v>
      </c>
      <c r="F802" s="108"/>
      <c r="G802" s="108" t="s">
        <v>10135</v>
      </c>
      <c r="H802" s="108" t="s">
        <v>10136</v>
      </c>
      <c r="I802" s="107" t="s">
        <v>124</v>
      </c>
      <c r="J802" s="107">
        <v>46003</v>
      </c>
      <c r="K802" s="107" t="s">
        <v>200</v>
      </c>
      <c r="L802" s="108" t="str">
        <f>IF(Tabela2[[#This Row],[Data]]="","Sem Informação",VLOOKUP(MONTH(Tabela2[[#This Row],[Data]]),'[1]Validação de dados'!$I$1:$J$13,2,0))</f>
        <v>Dezembro</v>
      </c>
      <c r="M802" s="106">
        <f>YEAR(Tabela2[[#This Row],[Data]])</f>
        <v>2025</v>
      </c>
      <c r="N802" s="107" t="s">
        <v>143</v>
      </c>
      <c r="O802" s="107" t="s">
        <v>111</v>
      </c>
      <c r="P802" s="106"/>
      <c r="Q802" s="106" t="s">
        <v>637</v>
      </c>
      <c r="R802" s="106" t="s">
        <v>7450</v>
      </c>
      <c r="S802" s="109" t="s">
        <v>10137</v>
      </c>
      <c r="T802" s="106">
        <v>1.3E-6</v>
      </c>
      <c r="U802" s="106" t="s">
        <v>7109</v>
      </c>
      <c r="V802" s="106" t="s">
        <v>637</v>
      </c>
      <c r="W802" s="106"/>
      <c r="X802" s="115"/>
      <c r="Y802" s="111" t="str">
        <f>IF(W802="","", IF(W802="NC","", IF(W802="NE","", IF(W802="NA","",IFERROR(VLOOKUP(W802,[1]Produtos!$A$1:$C$2319,2,FALSE),"Não Cadastrado")))))</f>
        <v/>
      </c>
      <c r="Z802" s="106"/>
      <c r="AA802" s="106"/>
      <c r="AB802" s="106" t="str">
        <f>IF(W802="","",IF(ISNUMBER(W802)=FALSE,"Não se aplica",IFERROR(VLOOKUP(W802,[1]Produtos!$A$1:$C$2319,3,FALSE),"Não Cadastrado")))</f>
        <v/>
      </c>
      <c r="AC802" s="106"/>
      <c r="AD802" s="110"/>
      <c r="AE802" s="109" t="str">
        <f>IF(AC802="","", IF(AC802="NC","", IF(AC802="NE","", IF(AC802="NA","",IFERROR(VLOOKUP(AC802,[1]Produtos!$A$1:$C$2319,2,FALSE),"Não Cadastrado")))))</f>
        <v/>
      </c>
      <c r="AF802" s="106"/>
      <c r="AG802" s="106"/>
      <c r="AH802" s="106" t="str">
        <f>IF(AC802="","",IF(ISNUMBER(AC802)=FALSE,"Não se aplica",IFERROR(VLOOKUP(AC802,Produtos!$A$1:$C$2319,3,FALSE),"Não Cadastrado")))</f>
        <v/>
      </c>
      <c r="AI802" s="106"/>
      <c r="AJ802" s="106"/>
      <c r="AK802" s="109" t="s">
        <v>7356</v>
      </c>
      <c r="AL802" s="109"/>
      <c r="AM802" s="109"/>
      <c r="AN802" s="110"/>
      <c r="AO802" s="110"/>
      <c r="AP802" s="110"/>
      <c r="AQ802" s="110"/>
      <c r="AR802" s="116"/>
      <c r="AS802" s="110" t="s">
        <v>7130</v>
      </c>
      <c r="AT802" s="110"/>
      <c r="AU802" s="110"/>
      <c r="AV802" s="110"/>
      <c r="AW802" s="110"/>
      <c r="AX802" s="110"/>
      <c r="AY802" s="110"/>
      <c r="AZ802" s="110"/>
      <c r="BA802" s="110"/>
      <c r="BB802" s="110"/>
      <c r="BC802" s="110" t="str">
        <f>IF(Tabela2[[#This Row],[Outro(s) ]] = "X", "PREENCHER","NA")</f>
        <v>NA</v>
      </c>
      <c r="BD802" s="110"/>
      <c r="BE802" s="110"/>
      <c r="BF802" s="112" t="s">
        <v>206</v>
      </c>
      <c r="BG802" s="112"/>
      <c r="BH802" s="113" t="s">
        <v>262</v>
      </c>
      <c r="BI802" s="114" t="s">
        <v>123</v>
      </c>
      <c r="BJ802" s="109" t="s">
        <v>7097</v>
      </c>
      <c r="BK802" s="106" t="s">
        <v>2696</v>
      </c>
      <c r="BL802" s="143">
        <v>46007</v>
      </c>
      <c r="BM802" s="110">
        <f ca="1">IF(Tabela2[[#This Row],[Data de atendimento do Ibama (considerar o primeiro documento/ação)]]="",_xlfn.DAYS(TODAY(),J802),_xlfn.DAYS(Tabela2[[#This Row],[Data de atendimento do Ibama (considerar o primeiro documento/ação)]],J802))</f>
        <v>4</v>
      </c>
      <c r="BN802" s="110" t="str">
        <f>IF(Tabela2[[#This Row],[Atendido pelo Ibama ("Não" ou "Sim")]]="Não","Preencher", IF(Tabela2[[#This Row],[Atendido pelo Ibama ("Não" ou "Sim")]]="Sim","NA",""))</f>
        <v>NA</v>
      </c>
      <c r="BO802" s="116" t="s">
        <v>7098</v>
      </c>
      <c r="BP802" s="110" t="str">
        <f>IF(Tabela2[[#This Row],[Forma de atendimento (primeiro documento/ação)]]= "Outros (especificar)", "PREENCHER","NA")</f>
        <v>NA</v>
      </c>
      <c r="BQ802" s="108" t="s">
        <v>123</v>
      </c>
      <c r="BR802" s="110" t="str">
        <f>IF(Tabela2[[#This Row],[Equipe do Ibama foi a campo? Houve sobrevoo do Poseidon?]] = "Sim", "PREENCHER","NA")</f>
        <v>NA</v>
      </c>
      <c r="BS802" s="110" t="str">
        <f>IF(Tabela2[[#This Row],[Se sim, foi emitida Ordem de Emergência? (informações vinculada à coluna CK)]] = "Sim", "PREENCHER","NA")</f>
        <v>NA</v>
      </c>
      <c r="BT802" s="110" t="s">
        <v>7099</v>
      </c>
      <c r="BU802" s="110" t="s">
        <v>123</v>
      </c>
      <c r="BV802" s="110" t="s">
        <v>123</v>
      </c>
      <c r="BW802" s="110" t="s">
        <v>123</v>
      </c>
      <c r="BX802" s="108" t="s">
        <v>7119</v>
      </c>
      <c r="BY802" s="143"/>
      <c r="BZ802" s="106" t="str">
        <f>IF(Tabela2[[#This Row],[Data do documento de encerramento]]="NA","NA",IF(Tabela2[[#This Row],[Data do documento de encerramento]]="","Pendente de conclusão/ encerramento",_xlfn.DAYS(Tabela2[[#This Row],[Data do documento de encerramento]],J802)))</f>
        <v>Pendente de conclusão/ encerramento</v>
      </c>
      <c r="CA802" s="109"/>
      <c r="CB802" s="109" t="s">
        <v>7253</v>
      </c>
      <c r="CC802" s="109" t="s">
        <v>7146</v>
      </c>
      <c r="CD802" s="116" t="s">
        <v>123</v>
      </c>
      <c r="CE802" s="116" t="s">
        <v>123</v>
      </c>
      <c r="CF802" s="116" t="s">
        <v>7103</v>
      </c>
    </row>
    <row r="803" spans="1:84" ht="45.75">
      <c r="A803" s="108" t="s">
        <v>9960</v>
      </c>
      <c r="B803" s="215" t="s">
        <v>10138</v>
      </c>
      <c r="C803" s="110" t="s">
        <v>672</v>
      </c>
      <c r="D803" s="108" t="s">
        <v>637</v>
      </c>
      <c r="E803" s="108" t="s">
        <v>10139</v>
      </c>
      <c r="F803" s="108"/>
      <c r="G803" s="108" t="s">
        <v>10140</v>
      </c>
      <c r="H803" s="108" t="s">
        <v>10141</v>
      </c>
      <c r="I803" s="107" t="s">
        <v>124</v>
      </c>
      <c r="J803" s="107">
        <v>46005</v>
      </c>
      <c r="K803" s="107" t="s">
        <v>272</v>
      </c>
      <c r="L803" s="108" t="str">
        <f>IF(Tabela2[[#This Row],[Data]]="","Sem Informação",VLOOKUP(MONTH(Tabela2[[#This Row],[Data]]),'[1]Validação de dados'!$I$1:$J$13,2,0))</f>
        <v>Dezembro</v>
      </c>
      <c r="M803" s="106">
        <f>YEAR(Tabela2[[#This Row],[Data]])</f>
        <v>2025</v>
      </c>
      <c r="N803" s="107" t="s">
        <v>122</v>
      </c>
      <c r="O803" s="107" t="s">
        <v>111</v>
      </c>
      <c r="P803" s="106"/>
      <c r="Q803" s="106" t="s">
        <v>637</v>
      </c>
      <c r="R803" s="110" t="s">
        <v>7842</v>
      </c>
      <c r="S803" s="109" t="s">
        <v>10137</v>
      </c>
      <c r="T803" s="106">
        <v>9.9999999999999995E-7</v>
      </c>
      <c r="U803" s="106" t="s">
        <v>7109</v>
      </c>
      <c r="V803" s="106" t="str">
        <f>IF(Q803="","",IF(ISNUMBER(Q803)=FALSE,"Não se aplica",IFERROR(VLOOKUP(Q803,Produtos!$A$1:$C$2319,3,FALSE),"Não Cadastrado")))</f>
        <v>Não se aplica</v>
      </c>
      <c r="W803" s="106"/>
      <c r="X803" s="115"/>
      <c r="Y803" s="111" t="str">
        <f>IF(W803="","", IF(W803="NC","", IF(W803="NE","", IF(W803="NA","",IFERROR(VLOOKUP(W803,[1]Produtos!$A$1:$C$2319,2,FALSE),"Não Cadastrado")))))</f>
        <v/>
      </c>
      <c r="Z803" s="106"/>
      <c r="AA803" s="106"/>
      <c r="AB803" s="106" t="str">
        <f>IF(W803="","",IF(ISNUMBER(W803)=FALSE,"Não se aplica",IFERROR(VLOOKUP(W803,[1]Produtos!$A$1:$C$2319,3,FALSE),"Não Cadastrado")))</f>
        <v/>
      </c>
      <c r="AC803" s="106"/>
      <c r="AD803" s="110"/>
      <c r="AE803" s="109" t="str">
        <f>IF(AC803="","", IF(AC803="NC","", IF(AC803="NE","", IF(AC803="NA","",IFERROR(VLOOKUP(AC803,[1]Produtos!$A$1:$C$2319,2,FALSE),"Não Cadastrado")))))</f>
        <v/>
      </c>
      <c r="AF803" s="106"/>
      <c r="AG803" s="106"/>
      <c r="AH803" s="106" t="str">
        <f>IF(AC803="","",IF(ISNUMBER(AC803)=FALSE,"Não se aplica",IFERROR(VLOOKUP(AC803,Produtos!$A$1:$C$2319,3,FALSE),"Não Cadastrado")))</f>
        <v/>
      </c>
      <c r="AI803" s="106"/>
      <c r="AJ803" s="106"/>
      <c r="AK803" s="109" t="s">
        <v>7096</v>
      </c>
      <c r="AL803" s="109" t="s">
        <v>7219</v>
      </c>
      <c r="AM803" s="109"/>
      <c r="AN803" s="110"/>
      <c r="AO803" s="110"/>
      <c r="AP803" s="110"/>
      <c r="AQ803" s="110"/>
      <c r="AR803" s="116"/>
      <c r="AS803" s="110" t="s">
        <v>7130</v>
      </c>
      <c r="AT803" s="110"/>
      <c r="AU803" s="110"/>
      <c r="AV803" s="110"/>
      <c r="AW803" s="110"/>
      <c r="AX803" s="110"/>
      <c r="AY803" s="110"/>
      <c r="AZ803" s="110"/>
      <c r="BA803" s="110"/>
      <c r="BB803" s="110"/>
      <c r="BC803" s="110" t="str">
        <f>IF(Tabela2[[#This Row],[Outro(s) ]] = "X", "PREENCHER","NA")</f>
        <v>NA</v>
      </c>
      <c r="BD803" s="110"/>
      <c r="BE803" s="110"/>
      <c r="BF803" s="112" t="s">
        <v>206</v>
      </c>
      <c r="BG803" s="112"/>
      <c r="BH803" s="113" t="s">
        <v>262</v>
      </c>
      <c r="BI803" s="114" t="s">
        <v>123</v>
      </c>
      <c r="BJ803" s="109" t="s">
        <v>7097</v>
      </c>
      <c r="BK803" s="106" t="s">
        <v>2696</v>
      </c>
      <c r="BL803" s="143">
        <v>46009</v>
      </c>
      <c r="BM803" s="110">
        <f ca="1">IF(Tabela2[[#This Row],[Data de atendimento do Ibama (considerar o primeiro documento/ação)]]="",_xlfn.DAYS(TODAY(),J803),_xlfn.DAYS(Tabela2[[#This Row],[Data de atendimento do Ibama (considerar o primeiro documento/ação)]],J803))</f>
        <v>4</v>
      </c>
      <c r="BN803" s="110" t="str">
        <f>IF(Tabela2[[#This Row],[Atendido pelo Ibama ("Não" ou "Sim")]]="Não","Preencher", IF(Tabela2[[#This Row],[Atendido pelo Ibama ("Não" ou "Sim")]]="Sim","NA",""))</f>
        <v>NA</v>
      </c>
      <c r="BO803" s="116" t="s">
        <v>7098</v>
      </c>
      <c r="BP803" s="110" t="str">
        <f>IF(Tabela2[[#This Row],[Forma de atendimento (primeiro documento/ação)]]= "Outros (especificar)", "PREENCHER","NA")</f>
        <v>NA</v>
      </c>
      <c r="BQ803" s="108" t="s">
        <v>123</v>
      </c>
      <c r="BR803" s="110" t="str">
        <f>IF(Tabela2[[#This Row],[Equipe do Ibama foi a campo? Houve sobrevoo do Poseidon?]] = "Sim", "PREENCHER","NA")</f>
        <v>NA</v>
      </c>
      <c r="BS803" s="110" t="str">
        <f>IF(Tabela2[[#This Row],[Se sim, foi emitida Ordem de Emergência? (informações vinculada à coluna CK)]] = "Sim", "PREENCHER","NA")</f>
        <v>NA</v>
      </c>
      <c r="BT803" s="110" t="s">
        <v>7099</v>
      </c>
      <c r="BU803" s="110" t="s">
        <v>123</v>
      </c>
      <c r="BV803" s="110" t="s">
        <v>123</v>
      </c>
      <c r="BW803" s="110" t="s">
        <v>123</v>
      </c>
      <c r="BX803" s="108" t="s">
        <v>7119</v>
      </c>
      <c r="BY803" s="143"/>
      <c r="BZ803" s="106" t="str">
        <f>IF(Tabela2[[#This Row],[Data do documento de encerramento]]="NA","NA",IF(Tabela2[[#This Row],[Data do documento de encerramento]]="","Pendente de conclusão/ encerramento",_xlfn.DAYS(Tabela2[[#This Row],[Data do documento de encerramento]],J803)))</f>
        <v>Pendente de conclusão/ encerramento</v>
      </c>
      <c r="CA803" s="109"/>
      <c r="CB803" s="109" t="s">
        <v>7242</v>
      </c>
      <c r="CC803" s="116" t="s">
        <v>7599</v>
      </c>
      <c r="CD803" s="116" t="s">
        <v>7254</v>
      </c>
      <c r="CE803" s="116" t="s">
        <v>123</v>
      </c>
      <c r="CF803" s="116" t="s">
        <v>7103</v>
      </c>
    </row>
    <row r="804" spans="1:84" ht="60.75">
      <c r="A804" s="108" t="s">
        <v>9960</v>
      </c>
      <c r="B804" s="215" t="s">
        <v>10142</v>
      </c>
      <c r="C804" s="110" t="s">
        <v>672</v>
      </c>
      <c r="D804" s="108" t="s">
        <v>637</v>
      </c>
      <c r="E804" s="108" t="s">
        <v>7239</v>
      </c>
      <c r="F804" s="108"/>
      <c r="G804" s="108" t="s">
        <v>10018</v>
      </c>
      <c r="H804" s="108" t="s">
        <v>10143</v>
      </c>
      <c r="I804" s="107" t="s">
        <v>124</v>
      </c>
      <c r="J804" s="107">
        <v>46012</v>
      </c>
      <c r="K804" s="107" t="s">
        <v>272</v>
      </c>
      <c r="L804" s="108" t="str">
        <f>IF(Tabela2[[#This Row],[Data]]="","Sem Informação",VLOOKUP(MONTH(Tabela2[[#This Row],[Data]]),'[1]Validação de dados'!$I$1:$J$13,2,0))</f>
        <v>Dezembro</v>
      </c>
      <c r="M804" s="106">
        <f>YEAR(Tabela2[[#This Row],[Data]])</f>
        <v>2025</v>
      </c>
      <c r="N804" s="107" t="s">
        <v>143</v>
      </c>
      <c r="O804" s="107" t="s">
        <v>111</v>
      </c>
      <c r="P804" s="106"/>
      <c r="Q804" s="106" t="s">
        <v>637</v>
      </c>
      <c r="R804" t="s">
        <v>7194</v>
      </c>
      <c r="S804" s="109" t="s">
        <v>10039</v>
      </c>
      <c r="T804" s="106">
        <v>0.3785</v>
      </c>
      <c r="U804" s="106" t="s">
        <v>7109</v>
      </c>
      <c r="V804" s="106" t="str">
        <f>IF(Q804="","",IF(ISNUMBER(Q804)=FALSE,"Não se aplica",IFERROR(VLOOKUP(Q804,Produtos!$A$1:$C$2319,3,FALSE),"Não Cadastrado")))</f>
        <v>Não se aplica</v>
      </c>
      <c r="W804" s="106"/>
      <c r="X804" s="115"/>
      <c r="Y804" s="111" t="str">
        <f>IF(W804="","", IF(W804="NC","", IF(W804="NE","", IF(W804="NA","",IFERROR(VLOOKUP(W804,[1]Produtos!$A$1:$C$2319,2,FALSE),"Não Cadastrado")))))</f>
        <v/>
      </c>
      <c r="Z804" s="106"/>
      <c r="AA804" s="106"/>
      <c r="AB804" s="106" t="str">
        <f>IF(W804="","",IF(ISNUMBER(W804)=FALSE,"Não se aplica",IFERROR(VLOOKUP(W804,[1]Produtos!$A$1:$C$2319,3,FALSE),"Não Cadastrado")))</f>
        <v/>
      </c>
      <c r="AC804" s="106"/>
      <c r="AD804" s="110"/>
      <c r="AE804" s="109" t="str">
        <f>IF(AC804="","", IF(AC804="NC","", IF(AC804="NE","", IF(AC804="NA","",IFERROR(VLOOKUP(AC804,[1]Produtos!$A$1:$C$2319,2,FALSE),"Não Cadastrado")))))</f>
        <v/>
      </c>
      <c r="AF804" s="106"/>
      <c r="AG804" s="106"/>
      <c r="AH804" s="106" t="str">
        <f>IF(AC804="","",IF(ISNUMBER(AC804)=FALSE,"Não se aplica",IFERROR(VLOOKUP(AC804,Produtos!$A$1:$C$2319,3,FALSE),"Não Cadastrado")))</f>
        <v/>
      </c>
      <c r="AI804" s="106"/>
      <c r="AJ804" s="106"/>
      <c r="AK804" s="109" t="s">
        <v>7110</v>
      </c>
      <c r="AL804" s="109"/>
      <c r="AM804" s="109"/>
      <c r="AN804" s="110"/>
      <c r="AO804" s="110"/>
      <c r="AP804" s="110"/>
      <c r="AQ804" s="110"/>
      <c r="AR804" s="116"/>
      <c r="AS804" s="110" t="s">
        <v>7130</v>
      </c>
      <c r="AT804" s="110"/>
      <c r="AU804" s="110"/>
      <c r="AV804" s="110"/>
      <c r="AW804" s="110"/>
      <c r="AX804" s="110"/>
      <c r="AY804" s="110"/>
      <c r="AZ804" s="110"/>
      <c r="BA804" s="110"/>
      <c r="BB804" s="110"/>
      <c r="BC804" s="110" t="str">
        <f>IF(Tabela2[[#This Row],[Outro(s) ]] = "X", "PREENCHER","NA")</f>
        <v>NA</v>
      </c>
      <c r="BD804" s="110"/>
      <c r="BE804" s="110"/>
      <c r="BF804" s="112" t="s">
        <v>206</v>
      </c>
      <c r="BG804" s="112"/>
      <c r="BH804" s="113" t="s">
        <v>262</v>
      </c>
      <c r="BI804" s="114" t="s">
        <v>123</v>
      </c>
      <c r="BJ804" s="109" t="s">
        <v>7097</v>
      </c>
      <c r="BK804" s="106" t="s">
        <v>2696</v>
      </c>
      <c r="BL804" s="143">
        <v>46024</v>
      </c>
      <c r="BM804" s="110">
        <f ca="1">IF(Tabela2[[#This Row],[Data de atendimento do Ibama (considerar o primeiro documento/ação)]]="",_xlfn.DAYS(TODAY(),J804),_xlfn.DAYS(Tabela2[[#This Row],[Data de atendimento do Ibama (considerar o primeiro documento/ação)]],J804))</f>
        <v>12</v>
      </c>
      <c r="BN804" s="110" t="str">
        <f>IF(Tabela2[[#This Row],[Atendido pelo Ibama ("Não" ou "Sim")]]="Não","Preencher", IF(Tabela2[[#This Row],[Atendido pelo Ibama ("Não" ou "Sim")]]="Sim","NA",""))</f>
        <v>NA</v>
      </c>
      <c r="BO804" s="116" t="s">
        <v>7098</v>
      </c>
      <c r="BP804" s="110" t="str">
        <f>IF(Tabela2[[#This Row],[Forma de atendimento (primeiro documento/ação)]]= "Outros (especificar)", "PREENCHER","NA")</f>
        <v>NA</v>
      </c>
      <c r="BQ804" s="108" t="s">
        <v>123</v>
      </c>
      <c r="BR804" s="110" t="str">
        <f>IF(Tabela2[[#This Row],[Equipe do Ibama foi a campo? Houve sobrevoo do Poseidon?]] = "Sim", "PREENCHER","NA")</f>
        <v>NA</v>
      </c>
      <c r="BS804" s="110" t="str">
        <f>IF(Tabela2[[#This Row],[Se sim, foi emitida Ordem de Emergência? (informações vinculada à coluna CK)]] = "Sim", "PREENCHER","NA")</f>
        <v>NA</v>
      </c>
      <c r="BT804" s="110" t="s">
        <v>7099</v>
      </c>
      <c r="BU804" s="110" t="s">
        <v>123</v>
      </c>
      <c r="BV804" s="110" t="s">
        <v>123</v>
      </c>
      <c r="BW804" s="110" t="s">
        <v>123</v>
      </c>
      <c r="BX804" s="108" t="s">
        <v>7119</v>
      </c>
      <c r="BY804" s="143"/>
      <c r="BZ804" s="106" t="str">
        <f>IF(Tabela2[[#This Row],[Data do documento de encerramento]]="NA","NA",IF(Tabela2[[#This Row],[Data do documento de encerramento]]="","Pendente de conclusão/ encerramento",_xlfn.DAYS(Tabela2[[#This Row],[Data do documento de encerramento]],J804)))</f>
        <v>Pendente de conclusão/ encerramento</v>
      </c>
      <c r="CA804" s="109"/>
      <c r="CB804" s="109" t="s">
        <v>7242</v>
      </c>
      <c r="CC804" s="116" t="s">
        <v>7196</v>
      </c>
      <c r="CD804" s="116" t="s">
        <v>123</v>
      </c>
      <c r="CE804" s="116" t="s">
        <v>123</v>
      </c>
      <c r="CF804" s="116" t="s">
        <v>7243</v>
      </c>
    </row>
    <row r="805" spans="1:84" ht="60.75">
      <c r="A805" s="108" t="s">
        <v>9960</v>
      </c>
      <c r="B805" s="215" t="s">
        <v>10144</v>
      </c>
      <c r="C805" s="110" t="s">
        <v>672</v>
      </c>
      <c r="D805" s="108" t="s">
        <v>637</v>
      </c>
      <c r="E805" s="108" t="s">
        <v>10145</v>
      </c>
      <c r="F805" s="108"/>
      <c r="G805" s="108" t="s">
        <v>10146</v>
      </c>
      <c r="H805" s="108" t="s">
        <v>10147</v>
      </c>
      <c r="I805" s="107" t="s">
        <v>124</v>
      </c>
      <c r="J805" s="107">
        <v>46021</v>
      </c>
      <c r="K805" s="107" t="s">
        <v>355</v>
      </c>
      <c r="L805" s="108" t="str">
        <f>IF(Tabela2[[#This Row],[Data]]="","Sem Informação",VLOOKUP(MONTH(Tabela2[[#This Row],[Data]]),'[1]Validação de dados'!$I$1:$J$13,2,0))</f>
        <v>Dezembro</v>
      </c>
      <c r="M805" s="106">
        <f>YEAR(Tabela2[[#This Row],[Data]])</f>
        <v>2025</v>
      </c>
      <c r="N805" s="107" t="s">
        <v>122</v>
      </c>
      <c r="O805" s="107" t="s">
        <v>111</v>
      </c>
      <c r="P805" s="106"/>
      <c r="Q805" s="106" t="s">
        <v>637</v>
      </c>
      <c r="R805" s="106" t="s">
        <v>7137</v>
      </c>
      <c r="S805" s="109" t="s">
        <v>10039</v>
      </c>
      <c r="T805" s="106">
        <v>1E-4</v>
      </c>
      <c r="U805" s="106" t="s">
        <v>7109</v>
      </c>
      <c r="V805" s="106" t="str">
        <f>IF(Q805="","",IF(ISNUMBER(Q805)=FALSE,"Não se aplica",IFERROR(VLOOKUP(Q805,Produtos!$A$1:$C$2319,3,FALSE),"Não Cadastrado")))</f>
        <v>Não se aplica</v>
      </c>
      <c r="W805" s="106"/>
      <c r="X805" s="115"/>
      <c r="Y805" s="111" t="str">
        <f>IF(W805="","", IF(W805="NC","", IF(W805="NE","", IF(W805="NA","",IFERROR(VLOOKUP(W805,[1]Produtos!$A$1:$C$2319,2,FALSE),"Não Cadastrado")))))</f>
        <v/>
      </c>
      <c r="Z805" s="106"/>
      <c r="AA805" s="106"/>
      <c r="AB805" s="106" t="str">
        <f>IF(W805="","",IF(ISNUMBER(W805)=FALSE,"Não se aplica",IFERROR(VLOOKUP(W805,[1]Produtos!$A$1:$C$2319,3,FALSE),"Não Cadastrado")))</f>
        <v/>
      </c>
      <c r="AC805" s="106"/>
      <c r="AD805" s="110"/>
      <c r="AE805" s="109" t="str">
        <f>IF(AC805="","", IF(AC805="NC","", IF(AC805="NE","", IF(AC805="NA","",IFERROR(VLOOKUP(AC805,[1]Produtos!$A$1:$C$2319,2,FALSE),"Não Cadastrado")))))</f>
        <v/>
      </c>
      <c r="AF805" s="106"/>
      <c r="AG805" s="106"/>
      <c r="AH805" s="106" t="str">
        <f>IF(AC805="","",IF(ISNUMBER(AC805)=FALSE,"Não se aplica",IFERROR(VLOOKUP(AC805,Produtos!$A$1:$C$2319,3,FALSE),"Não Cadastrado")))</f>
        <v/>
      </c>
      <c r="AI805" s="106"/>
      <c r="AJ805" s="106"/>
      <c r="AK805" s="109" t="s">
        <v>7219</v>
      </c>
      <c r="AL805" s="109" t="s">
        <v>7110</v>
      </c>
      <c r="AM805" s="109"/>
      <c r="AN805" s="110"/>
      <c r="AO805" s="110"/>
      <c r="AP805" s="110"/>
      <c r="AQ805" s="110"/>
      <c r="AR805" s="116"/>
      <c r="AS805" s="110" t="s">
        <v>7130</v>
      </c>
      <c r="AT805" s="110"/>
      <c r="AU805" s="110"/>
      <c r="AV805" s="110"/>
      <c r="AW805" s="110"/>
      <c r="AX805" s="110"/>
      <c r="AY805" s="110"/>
      <c r="AZ805" s="110"/>
      <c r="BA805" s="110"/>
      <c r="BB805" s="110"/>
      <c r="BC805" s="110" t="str">
        <f>IF(Tabela2[[#This Row],[Outro(s) ]] = "X", "PREENCHER","NA")</f>
        <v>NA</v>
      </c>
      <c r="BD805" s="110"/>
      <c r="BE805" s="110"/>
      <c r="BF805" s="112" t="s">
        <v>206</v>
      </c>
      <c r="BG805" s="112"/>
      <c r="BH805" s="113" t="s">
        <v>262</v>
      </c>
      <c r="BI805" s="114" t="s">
        <v>123</v>
      </c>
      <c r="BJ805" s="109" t="s">
        <v>7097</v>
      </c>
      <c r="BK805" s="106" t="s">
        <v>2696</v>
      </c>
      <c r="BL805" s="143">
        <v>46024</v>
      </c>
      <c r="BM805" s="110">
        <f ca="1">IF(Tabela2[[#This Row],[Data de atendimento do Ibama (considerar o primeiro documento/ação)]]="",_xlfn.DAYS(TODAY(),J805),_xlfn.DAYS(Tabela2[[#This Row],[Data de atendimento do Ibama (considerar o primeiro documento/ação)]],J805))</f>
        <v>3</v>
      </c>
      <c r="BN805" s="110" t="str">
        <f>IF(Tabela2[[#This Row],[Atendido pelo Ibama ("Não" ou "Sim")]]="Não","Preencher", IF(Tabela2[[#This Row],[Atendido pelo Ibama ("Não" ou "Sim")]]="Sim","NA",""))</f>
        <v>NA</v>
      </c>
      <c r="BO805" s="116" t="s">
        <v>7098</v>
      </c>
      <c r="BP805" s="110" t="str">
        <f>IF(Tabela2[[#This Row],[Forma de atendimento (primeiro documento/ação)]]= "Outros (especificar)", "PREENCHER","NA")</f>
        <v>NA</v>
      </c>
      <c r="BQ805" s="108" t="s">
        <v>123</v>
      </c>
      <c r="BR805" s="110" t="str">
        <f>IF(Tabela2[[#This Row],[Equipe do Ibama foi a campo? Houve sobrevoo do Poseidon?]] = "Sim", "PREENCHER","NA")</f>
        <v>NA</v>
      </c>
      <c r="BS805" s="110" t="str">
        <f>IF(Tabela2[[#This Row],[Se sim, foi emitida Ordem de Emergência? (informações vinculada à coluna CK)]] = "Sim", "PREENCHER","NA")</f>
        <v>NA</v>
      </c>
      <c r="BT805" s="110" t="s">
        <v>7099</v>
      </c>
      <c r="BU805" s="110" t="s">
        <v>123</v>
      </c>
      <c r="BV805" s="110" t="s">
        <v>123</v>
      </c>
      <c r="BW805" s="110" t="s">
        <v>123</v>
      </c>
      <c r="BX805" s="108" t="s">
        <v>7119</v>
      </c>
      <c r="BY805" s="143"/>
      <c r="BZ805" s="106" t="str">
        <f>IF(Tabela2[[#This Row],[Data do documento de encerramento]]="NA","NA",IF(Tabela2[[#This Row],[Data do documento de encerramento]]="","Pendente de conclusão/ encerramento",_xlfn.DAYS(Tabela2[[#This Row],[Data do documento de encerramento]],J805)))</f>
        <v>Pendente de conclusão/ encerramento</v>
      </c>
      <c r="CA805" s="109" t="s">
        <v>7220</v>
      </c>
      <c r="CB805" s="109" t="s">
        <v>7253</v>
      </c>
      <c r="CC805" s="116" t="s">
        <v>7140</v>
      </c>
      <c r="CD805" s="116" t="s">
        <v>123</v>
      </c>
      <c r="CE805" s="116" t="s">
        <v>123</v>
      </c>
      <c r="CF805" s="116" t="s">
        <v>7243</v>
      </c>
    </row>
    <row r="806" spans="1:84" ht="30.75">
      <c r="A806" s="108" t="s">
        <v>9960</v>
      </c>
      <c r="B806" s="215" t="s">
        <v>10148</v>
      </c>
      <c r="C806" s="110" t="s">
        <v>672</v>
      </c>
      <c r="D806" s="108" t="s">
        <v>637</v>
      </c>
      <c r="E806" s="108" t="s">
        <v>7091</v>
      </c>
      <c r="F806" s="108"/>
      <c r="G806" s="108" t="s">
        <v>7528</v>
      </c>
      <c r="H806" s="108" t="s">
        <v>7529</v>
      </c>
      <c r="I806" s="107" t="s">
        <v>124</v>
      </c>
      <c r="J806" s="107">
        <v>46022</v>
      </c>
      <c r="K806" s="107" t="s">
        <v>121</v>
      </c>
      <c r="L806" s="108" t="str">
        <f>IF(Tabela2[[#This Row],[Data]]="","Sem Informação",VLOOKUP(MONTH(Tabela2[[#This Row],[Data]]),'[1]Validação de dados'!$I$1:$J$13,2,0))</f>
        <v>Dezembro</v>
      </c>
      <c r="M806" s="106">
        <f>YEAR(Tabela2[[#This Row],[Data]])</f>
        <v>2025</v>
      </c>
      <c r="N806" s="107" t="s">
        <v>143</v>
      </c>
      <c r="O806" s="107" t="s">
        <v>111</v>
      </c>
      <c r="P806" s="106"/>
      <c r="Q806" s="106" t="s">
        <v>637</v>
      </c>
      <c r="R806" s="106" t="s">
        <v>8600</v>
      </c>
      <c r="S806" s="109" t="s">
        <v>7218</v>
      </c>
      <c r="T806" s="106">
        <v>0.05</v>
      </c>
      <c r="U806" s="106" t="s">
        <v>7109</v>
      </c>
      <c r="V806" s="106" t="str">
        <f>IF(Q806="","",IF(ISNUMBER(Q806)=FALSE,"Não se aplica",IFERROR(VLOOKUP(Q806,Produtos!$A$1:$C$2319,3,FALSE),"Não Cadastrado")))</f>
        <v>Não se aplica</v>
      </c>
      <c r="W806" s="106"/>
      <c r="X806" s="115"/>
      <c r="Y806" s="111" t="str">
        <f>IF(W806="","", IF(W806="NC","", IF(W806="NE","", IF(W806="NA","",IFERROR(VLOOKUP(W806,[1]Produtos!$A$1:$C$2319,2,FALSE),"Não Cadastrado")))))</f>
        <v/>
      </c>
      <c r="Z806" s="106"/>
      <c r="AA806" s="106"/>
      <c r="AB806" s="106" t="str">
        <f>IF(W806="","",IF(ISNUMBER(W806)=FALSE,"Não se aplica",IFERROR(VLOOKUP(W806,[1]Produtos!$A$1:$C$2319,3,FALSE),"Não Cadastrado")))</f>
        <v/>
      </c>
      <c r="AC806" s="106"/>
      <c r="AD806" s="110"/>
      <c r="AE806" s="109" t="str">
        <f>IF(AC806="","", IF(AC806="NC","", IF(AC806="NE","", IF(AC806="NA","",IFERROR(VLOOKUP(AC806,[1]Produtos!$A$1:$C$2319,2,FALSE),"Não Cadastrado")))))</f>
        <v/>
      </c>
      <c r="AF806" s="106"/>
      <c r="AG806" s="106"/>
      <c r="AH806" s="106" t="str">
        <f>IF(AC806="","",IF(ISNUMBER(AC806)=FALSE,"Não se aplica",IFERROR(VLOOKUP(AC806,Produtos!$A$1:$C$2319,3,FALSE),"Não Cadastrado")))</f>
        <v/>
      </c>
      <c r="AI806" s="106"/>
      <c r="AJ806" s="106"/>
      <c r="AK806" s="109" t="s">
        <v>7231</v>
      </c>
      <c r="AL806" s="109" t="s">
        <v>7219</v>
      </c>
      <c r="AM806" s="109"/>
      <c r="AN806" s="110"/>
      <c r="AO806" s="110"/>
      <c r="AP806" s="110"/>
      <c r="AQ806" s="110"/>
      <c r="AR806" s="116"/>
      <c r="AS806" s="110" t="s">
        <v>7130</v>
      </c>
      <c r="AT806" s="110"/>
      <c r="AU806" s="110"/>
      <c r="AV806" s="110"/>
      <c r="AW806" s="110"/>
      <c r="AX806" s="110"/>
      <c r="AY806" s="110"/>
      <c r="AZ806" s="110"/>
      <c r="BA806" s="110"/>
      <c r="BB806" s="110"/>
      <c r="BC806" s="110" t="str">
        <f>IF(Tabela2[[#This Row],[Outro(s) ]] = "X", "PREENCHER","NA")</f>
        <v>NA</v>
      </c>
      <c r="BD806" s="110"/>
      <c r="BE806" s="110"/>
      <c r="BF806" s="112" t="s">
        <v>206</v>
      </c>
      <c r="BG806" s="112"/>
      <c r="BH806" s="113" t="s">
        <v>262</v>
      </c>
      <c r="BI806" s="114" t="s">
        <v>123</v>
      </c>
      <c r="BJ806" s="109" t="s">
        <v>7097</v>
      </c>
      <c r="BK806" s="106" t="s">
        <v>2696</v>
      </c>
      <c r="BL806" s="143">
        <v>46027</v>
      </c>
      <c r="BM806" s="110">
        <f ca="1">IF(Tabela2[[#This Row],[Data de atendimento do Ibama (considerar o primeiro documento/ação)]]="",_xlfn.DAYS(TODAY(),J806),_xlfn.DAYS(Tabela2[[#This Row],[Data de atendimento do Ibama (considerar o primeiro documento/ação)]],J806))</f>
        <v>5</v>
      </c>
      <c r="BN806" s="110" t="str">
        <f>IF(Tabela2[[#This Row],[Atendido pelo Ibama ("Não" ou "Sim")]]="Não","Preencher", IF(Tabela2[[#This Row],[Atendido pelo Ibama ("Não" ou "Sim")]]="Sim","NA",""))</f>
        <v>NA</v>
      </c>
      <c r="BO806" s="116" t="s">
        <v>7098</v>
      </c>
      <c r="BP806" s="110" t="str">
        <f>IF(Tabela2[[#This Row],[Forma de atendimento (primeiro documento/ação)]]= "Outros (especificar)", "PREENCHER","NA")</f>
        <v>NA</v>
      </c>
      <c r="BQ806" s="108" t="s">
        <v>123</v>
      </c>
      <c r="BR806" s="110" t="str">
        <f>IF(Tabela2[[#This Row],[Equipe do Ibama foi a campo? Houve sobrevoo do Poseidon?]] = "Sim", "PREENCHER","NA")</f>
        <v>NA</v>
      </c>
      <c r="BS806" s="110" t="str">
        <f>IF(Tabela2[[#This Row],[Se sim, foi emitida Ordem de Emergência? (informações vinculada à coluna CK)]] = "Sim", "PREENCHER","NA")</f>
        <v>NA</v>
      </c>
      <c r="BT806" s="110" t="s">
        <v>7112</v>
      </c>
      <c r="BU806" s="110" t="str">
        <f>IF(Tabela2[[#This Row],[Houve envio de Informações Pós-acidente (preencher "não se aplica" quando de competência estadual/municipal)]] = "Sim", "PREENCHER","NA")</f>
        <v>NA</v>
      </c>
      <c r="BV806" s="110" t="s">
        <v>2696</v>
      </c>
      <c r="BW806" s="110" t="s">
        <v>123</v>
      </c>
      <c r="BX806" s="108" t="s">
        <v>7119</v>
      </c>
      <c r="BY806" s="143"/>
      <c r="BZ806" s="106" t="str">
        <f>IF(Tabela2[[#This Row],[Data do documento de encerramento]]="NA","NA",IF(Tabela2[[#This Row],[Data do documento de encerramento]]="","Pendente de conclusão/ encerramento",_xlfn.DAYS(Tabela2[[#This Row],[Data do documento de encerramento]],J806)))</f>
        <v>Pendente de conclusão/ encerramento</v>
      </c>
      <c r="CA806" s="109" t="s">
        <v>7220</v>
      </c>
      <c r="CB806" s="109" t="s">
        <v>7469</v>
      </c>
      <c r="CC806" s="116" t="s">
        <v>7260</v>
      </c>
      <c r="CD806" s="116" t="s">
        <v>7659</v>
      </c>
      <c r="CE806" s="116" t="s">
        <v>123</v>
      </c>
      <c r="CF806" s="116" t="s">
        <v>7103</v>
      </c>
    </row>
    <row r="807" spans="1:84" ht="60.75" hidden="1">
      <c r="A807" s="108">
        <v>20252443258</v>
      </c>
      <c r="B807" s="120" t="s">
        <v>10149</v>
      </c>
      <c r="C807" s="110" t="s">
        <v>672</v>
      </c>
      <c r="D807" s="108" t="s">
        <v>124</v>
      </c>
      <c r="E807" s="108" t="s">
        <v>7930</v>
      </c>
      <c r="F807" s="108" t="s">
        <v>10150</v>
      </c>
      <c r="G807" s="108" t="s">
        <v>10151</v>
      </c>
      <c r="H807" s="108" t="s">
        <v>10152</v>
      </c>
      <c r="I807" s="107" t="s">
        <v>7118</v>
      </c>
      <c r="J807" s="107">
        <v>45692</v>
      </c>
      <c r="K807" s="107" t="e">
        <f>VLOOKUP(Tabela2[[#This Row],[SIEMA]],Siema2025,16,FALSE)</f>
        <v>#N/A</v>
      </c>
      <c r="L807" s="108" t="str">
        <f>IF(Tabela2[[#This Row],[Data]]="","Sem Informação",VLOOKUP(MONTH(Tabela2[[#This Row],[Data]]),'[1]Validação de dados'!$I$1:$J$13,2,0))</f>
        <v>Fevereiro</v>
      </c>
      <c r="M807" s="106">
        <f>YEAR(Tabela2[[#This Row],[Data]])</f>
        <v>2025</v>
      </c>
      <c r="N807" s="107" t="s">
        <v>143</v>
      </c>
      <c r="O807" s="107" t="s">
        <v>320</v>
      </c>
      <c r="P807" s="106" t="e">
        <f>VLOOKUP(Tabela2[[#This Row],[SIEMA]],Siema2024,21,FALSE)</f>
        <v>#REF!</v>
      </c>
      <c r="Q807" s="106"/>
      <c r="R807" s="110"/>
      <c r="S807" s="109" t="str">
        <f>IF(Q807="","", IF(Q807="NC","", IF(Q807="NE","", IF(Q807="NA","",IFERROR(VLOOKUP(Q807,[1]Produtos!$A$1:$C$2319,2,FALSE),"Não Cadastrado")))))</f>
        <v/>
      </c>
      <c r="T807" s="106"/>
      <c r="U807" s="106"/>
      <c r="V807" s="106" t="str">
        <f>IF(Q807="","",IF(ISNUMBER(Q807)=FALSE,"Não se aplica",IFERROR(VLOOKUP(Q807,Produtos!$A$1:$C$2319,3,FALSE),"Não Cadastrado")))</f>
        <v/>
      </c>
      <c r="W807" s="106"/>
      <c r="X807" s="115"/>
      <c r="Y807" s="111" t="str">
        <f>IF(W807="","", IF(W807="NC","", IF(W807="NE","", IF(W807="NA","",IFERROR(VLOOKUP(W807,[1]Produtos!$A$1:$C$2319,2,FALSE),"Não Cadastrado")))))</f>
        <v/>
      </c>
      <c r="Z807" s="106"/>
      <c r="AA807" s="106"/>
      <c r="AB807" s="106" t="str">
        <f>IF(W807="","",IF(ISNUMBER(W807)=FALSE,"Não se aplica",IFERROR(VLOOKUP(W807,[1]Produtos!$A$1:$C$2319,3,FALSE),"Não Cadastrado")))</f>
        <v/>
      </c>
      <c r="AC807" s="106"/>
      <c r="AD807" s="110"/>
      <c r="AE807" s="109" t="str">
        <f>IF(AC807="","", IF(AC807="NC","", IF(AC807="NE","", IF(AC807="NA","",IFERROR(VLOOKUP(AC807,[1]Produtos!$A$1:$C$2319,2,FALSE),"Não Cadastrado")))))</f>
        <v/>
      </c>
      <c r="AF807" s="106"/>
      <c r="AG807" s="106"/>
      <c r="AH807" s="106" t="str">
        <f>IF(AC807="","",IF(ISNUMBER(AC807)=FALSE,"Não se aplica",IFERROR(VLOOKUP(AC807,Produtos!$A$1:$C$2319,3,FALSE),"Não Cadastrado")))</f>
        <v/>
      </c>
      <c r="AI807" s="106" t="s">
        <v>7176</v>
      </c>
      <c r="AJ807" s="106" t="e">
        <f>VLOOKUP(Tabela2[[#This Row],[SIEMA]],Siema2024,26,FALSE)</f>
        <v>#REF!</v>
      </c>
      <c r="AK807" s="109" t="s">
        <v>9320</v>
      </c>
      <c r="AL807" s="109"/>
      <c r="AM807" s="109"/>
      <c r="AN807" s="110"/>
      <c r="AO807" s="110"/>
      <c r="AP807" s="110"/>
      <c r="AQ807" s="110"/>
      <c r="AR807" s="116"/>
      <c r="AS807" s="110" t="s">
        <v>7176</v>
      </c>
      <c r="AT807" s="110"/>
      <c r="AU807" s="110"/>
      <c r="AV807" s="110"/>
      <c r="AW807" s="110"/>
      <c r="AX807" s="110"/>
      <c r="AY807" s="110"/>
      <c r="AZ807" s="110"/>
      <c r="BA807" s="110"/>
      <c r="BB807" s="110"/>
      <c r="BC807" s="110"/>
      <c r="BD807" s="110"/>
      <c r="BE807" s="110"/>
      <c r="BF807" s="112"/>
      <c r="BG807" s="112"/>
      <c r="BH807" s="247"/>
      <c r="BI807" s="114" t="s">
        <v>2696</v>
      </c>
      <c r="BJ807" s="109" t="s">
        <v>7097</v>
      </c>
      <c r="BK807" s="106" t="s">
        <v>123</v>
      </c>
      <c r="BL807" s="143"/>
      <c r="BM807" s="110">
        <f ca="1">IF(Tabela2[[#This Row],[Data de atendimento do Ibama (considerar o primeiro documento/ação)]]="",_xlfn.DAYS(TODAY(),J807),_xlfn.DAYS(Tabela2[[#This Row],[Data de atendimento do Ibama (considerar o primeiro documento/ação)]],J807))</f>
        <v>528</v>
      </c>
      <c r="BN807" s="110" t="s">
        <v>7437</v>
      </c>
      <c r="BO807" s="116" t="s">
        <v>637</v>
      </c>
      <c r="BP807" s="110" t="str">
        <f>IF(Tabela2[[#This Row],[Forma de atendimento (primeiro documento/ação)]]= "Outros (especificar)", "PREENCHER","NA")</f>
        <v>NA</v>
      </c>
      <c r="BQ807" s="108" t="s">
        <v>123</v>
      </c>
      <c r="BR807" s="110" t="str">
        <f>IF(Tabela2[[#This Row],[Equipe do Ibama foi a campo? Houve sobrevoo do Poseidon?]] = "Sim", "PREENCHER","NA")</f>
        <v>NA</v>
      </c>
      <c r="BS807" s="110" t="str">
        <f>IF(Tabela2[[#This Row],[Se sim, foi emitida Ordem de Emergência? (informações vinculada à coluna CK)]] = "Sim", "PREENCHER","NA")</f>
        <v>NA</v>
      </c>
      <c r="BT807" s="110" t="s">
        <v>7099</v>
      </c>
      <c r="BU807" s="110" t="s">
        <v>123</v>
      </c>
      <c r="BV807" s="110" t="s">
        <v>123</v>
      </c>
      <c r="BW807" s="110" t="s">
        <v>123</v>
      </c>
      <c r="BX807" s="108" t="s">
        <v>7119</v>
      </c>
      <c r="BY807" s="143"/>
      <c r="BZ807" s="106" t="str">
        <f>IF(Tabela2[[#This Row],[Data do documento de encerramento]]="NA","NA",IF(Tabela2[[#This Row],[Data do documento de encerramento]]="","Pendente de conclusão/ encerramento",_xlfn.DAYS(Tabela2[[#This Row],[Data do documento de encerramento]],J807)))</f>
        <v>Pendente de conclusão/ encerramento</v>
      </c>
      <c r="CA807" s="109" t="s">
        <v>10153</v>
      </c>
      <c r="CB807" s="109"/>
      <c r="CC807" s="116"/>
      <c r="CD807" s="116"/>
      <c r="CE807" s="116"/>
      <c r="CF807" s="116"/>
    </row>
    <row r="808" spans="1:84" ht="76.5" hidden="1">
      <c r="A808" s="108">
        <v>20256664838</v>
      </c>
      <c r="B808" s="248" t="s">
        <v>10154</v>
      </c>
      <c r="C808" s="110" t="s">
        <v>672</v>
      </c>
      <c r="D808" s="108" t="s">
        <v>124</v>
      </c>
      <c r="E808" s="108" t="s">
        <v>7930</v>
      </c>
      <c r="F808" s="108" t="s">
        <v>10155</v>
      </c>
      <c r="G808" s="108" t="s">
        <v>10156</v>
      </c>
      <c r="H808" s="108" t="s">
        <v>10157</v>
      </c>
      <c r="I808" s="107" t="s">
        <v>7118</v>
      </c>
      <c r="J808" s="107">
        <v>45814</v>
      </c>
      <c r="K808" s="107" t="e">
        <f>VLOOKUP(Tabela2[[#This Row],[SIEMA]],Siema2025,16,FALSE)</f>
        <v>#N/A</v>
      </c>
      <c r="L808" s="108" t="str">
        <f>IF(Tabela2[[#This Row],[Data]]="","Sem Informação",VLOOKUP(MONTH(Tabela2[[#This Row],[Data]]),'[1]Validação de dados'!$I$1:$J$13,2,0))</f>
        <v>Junho</v>
      </c>
      <c r="M808" s="106">
        <f>YEAR(Tabela2[[#This Row],[Data]])</f>
        <v>2025</v>
      </c>
      <c r="N808" s="107" t="s">
        <v>122</v>
      </c>
      <c r="O808" s="107" t="s">
        <v>320</v>
      </c>
      <c r="P808" s="106" t="e">
        <f>VLOOKUP(Tabela2[[#This Row],[SIEMA]],Siema2024,21,FALSE)</f>
        <v>#REF!</v>
      </c>
      <c r="Q808" s="106"/>
      <c r="R808" s="110"/>
      <c r="S808" s="109"/>
      <c r="T808" s="106"/>
      <c r="U808" s="106"/>
      <c r="V808" s="106" t="str">
        <f>IF(Q808="","",IF(ISNUMBER(Q808)=FALSE,"Não se aplica",IFERROR(VLOOKUP(Q808,Produtos!$A$1:$C$2319,3,FALSE),"Não Cadastrado")))</f>
        <v/>
      </c>
      <c r="W808" s="106"/>
      <c r="X808" s="115"/>
      <c r="Y808" s="111" t="str">
        <f>IF(W808="","", IF(W808="NC","", IF(W808="NE","", IF(W808="NA","",IFERROR(VLOOKUP(W808,[1]Produtos!$A$1:$C$2319,2,FALSE),"Não Cadastrado")))))</f>
        <v/>
      </c>
      <c r="Z808" s="106"/>
      <c r="AA808" s="106"/>
      <c r="AB808" s="106" t="str">
        <f>IF(W808="","",IF(ISNUMBER(W808)=FALSE,"Não se aplica",IFERROR(VLOOKUP(W808,[1]Produtos!$A$1:$C$2319,3,FALSE),"Não Cadastrado")))</f>
        <v/>
      </c>
      <c r="AC808" s="106"/>
      <c r="AD808" s="110"/>
      <c r="AE808" s="109" t="str">
        <f>IF(AC808="","", IF(AC808="NC","", IF(AC808="NE","", IF(AC808="NA","",IFERROR(VLOOKUP(AC808,[1]Produtos!$A$1:$C$2319,2,FALSE),"Não Cadastrado")))))</f>
        <v/>
      </c>
      <c r="AF808" s="106"/>
      <c r="AG808" s="106"/>
      <c r="AH808" s="106" t="str">
        <f>IF(AC808="","",IF(ISNUMBER(AC808)=FALSE,"Não se aplica",IFERROR(VLOOKUP(AC808,Produtos!$A$1:$C$2319,3,FALSE),"Não Cadastrado")))</f>
        <v/>
      </c>
      <c r="AI808" s="106" t="s">
        <v>7176</v>
      </c>
      <c r="AJ808" s="106" t="e">
        <f>VLOOKUP(Tabela2[[#This Row],[SIEMA]],Siema2024,26,FALSE)</f>
        <v>#REF!</v>
      </c>
      <c r="AK808" s="109" t="s">
        <v>9320</v>
      </c>
      <c r="AL808" s="109"/>
      <c r="AM808" s="109"/>
      <c r="AN808" s="110"/>
      <c r="AO808" s="110"/>
      <c r="AP808" s="110"/>
      <c r="AQ808" s="110"/>
      <c r="AR808" s="116"/>
      <c r="AS808" s="110" t="s">
        <v>7176</v>
      </c>
      <c r="AT808" s="110"/>
      <c r="AU808" s="110"/>
      <c r="AV808" s="110"/>
      <c r="AW808" s="110"/>
      <c r="AX808" s="110"/>
      <c r="AY808" s="110"/>
      <c r="AZ808" s="110"/>
      <c r="BA808" s="110"/>
      <c r="BB808" s="110"/>
      <c r="BC808" s="110"/>
      <c r="BD808" s="110"/>
      <c r="BE808" s="110"/>
      <c r="BF808" s="112"/>
      <c r="BG808" s="112"/>
      <c r="BH808" s="247"/>
      <c r="BI808" s="114" t="s">
        <v>2696</v>
      </c>
      <c r="BJ808" s="109" t="s">
        <v>7097</v>
      </c>
      <c r="BK808" s="106" t="s">
        <v>123</v>
      </c>
      <c r="BL808" s="143"/>
      <c r="BM808" s="110">
        <f ca="1">IF(Tabela2[[#This Row],[Data de atendimento do Ibama (considerar o primeiro documento/ação)]]="",_xlfn.DAYS(TODAY(),J808),_xlfn.DAYS(Tabela2[[#This Row],[Data de atendimento do Ibama (considerar o primeiro documento/ação)]],J808))</f>
        <v>406</v>
      </c>
      <c r="BN808" s="110" t="s">
        <v>7437</v>
      </c>
      <c r="BO808" s="116" t="s">
        <v>637</v>
      </c>
      <c r="BP808" s="110" t="str">
        <f>IF(Tabela2[[#This Row],[Forma de atendimento (primeiro documento/ação)]]= "Outros (especificar)", "PREENCHER","NA")</f>
        <v>NA</v>
      </c>
      <c r="BQ808" s="108" t="s">
        <v>123</v>
      </c>
      <c r="BR808" s="110" t="str">
        <f>IF(Tabela2[[#This Row],[Equipe do Ibama foi a campo? Houve sobrevoo do Poseidon?]] = "Sim", "PREENCHER","NA")</f>
        <v>NA</v>
      </c>
      <c r="BS808" s="110" t="str">
        <f>IF(Tabela2[[#This Row],[Se sim, foi emitida Ordem de Emergência? (informações vinculada à coluna CK)]] = "Sim", "PREENCHER","NA")</f>
        <v>NA</v>
      </c>
      <c r="BT808" s="110" t="s">
        <v>7099</v>
      </c>
      <c r="BU808" s="110" t="s">
        <v>123</v>
      </c>
      <c r="BV808" s="110" t="s">
        <v>123</v>
      </c>
      <c r="BW808" s="110" t="s">
        <v>123</v>
      </c>
      <c r="BX808" s="108" t="s">
        <v>7119</v>
      </c>
      <c r="BY808" s="143"/>
      <c r="BZ808" s="106" t="str">
        <f>IF(Tabela2[[#This Row],[Data do documento de encerramento]]="NA","NA",IF(Tabela2[[#This Row],[Data do documento de encerramento]]="","Pendente de conclusão/ encerramento",_xlfn.DAYS(Tabela2[[#This Row],[Data do documento de encerramento]],J808)))</f>
        <v>Pendente de conclusão/ encerramento</v>
      </c>
      <c r="CA808" s="109" t="s">
        <v>10158</v>
      </c>
      <c r="CB808" s="109"/>
      <c r="CC808" s="116"/>
      <c r="CD808" s="116"/>
      <c r="CE808" s="116"/>
      <c r="CF808" s="116"/>
    </row>
    <row r="809" spans="1:84" ht="30.75" hidden="1">
      <c r="A809" s="145">
        <v>20251950446</v>
      </c>
      <c r="B809" s="173" t="s">
        <v>10159</v>
      </c>
      <c r="C809" s="148" t="s">
        <v>10160</v>
      </c>
      <c r="D809" s="145" t="s">
        <v>10161</v>
      </c>
      <c r="E809" s="108" t="s">
        <v>7919</v>
      </c>
      <c r="F809" s="108" t="s">
        <v>10162</v>
      </c>
      <c r="G809" s="29" t="s">
        <v>10163</v>
      </c>
      <c r="H809" s="108" t="s">
        <v>10164</v>
      </c>
      <c r="I809" s="250" t="s">
        <v>7118</v>
      </c>
      <c r="J809" s="250">
        <v>45666</v>
      </c>
      <c r="K809" s="250" t="s">
        <v>142</v>
      </c>
      <c r="L809" s="145" t="str">
        <f>IF(Tabela2[[#This Row],[Data]]="","Sem Informação",VLOOKUP(MONTH(Tabela2[[#This Row],[Data]]),'[1]Validação de dados'!$I$1:$J$13,2,0))</f>
        <v>Janeiro</v>
      </c>
      <c r="M809" s="149">
        <f>YEAR(Tabela2[[#This Row],[Data]])</f>
        <v>2025</v>
      </c>
      <c r="N809" s="250" t="s">
        <v>122</v>
      </c>
      <c r="O809" s="250" t="s">
        <v>286</v>
      </c>
      <c r="P809" s="106" t="e">
        <f>VLOOKUP(Tabela2[[#This Row],[SIEMA]],Siema2024,21,FALSE)</f>
        <v>#REF!</v>
      </c>
      <c r="Q809" s="106">
        <v>1170</v>
      </c>
      <c r="R809" s="110" t="e">
        <f>VLOOKUP(Tabela2[[#This Row],[SIEMA]],Siema2025,10,FALSE)</f>
        <v>#N/A</v>
      </c>
      <c r="S809" s="109" t="str">
        <f>IF(Q809="","", IF(Q809="NC","", IF(Q809="NE","", IF(Q809="NA","",IFERROR(VLOOKUP(Q809,[1]Produtos!$A$1:$C$2319,2,FALSE),"Não Cadastrado")))))</f>
        <v>ÁLCOOL ETÍLICO, ETANOL</v>
      </c>
      <c r="T809" s="106">
        <v>58274</v>
      </c>
      <c r="U809" s="106" t="s">
        <v>648</v>
      </c>
      <c r="V809" s="106">
        <f>IF(Q809="","",IF(ISNUMBER(Q809)=FALSE,"Não se aplica",IFERROR(VLOOKUP(Q809,Produtos!$A$1:$C$2319,3,FALSE),"Não Cadastrado")))</f>
        <v>3</v>
      </c>
      <c r="W809" s="106">
        <v>1202</v>
      </c>
      <c r="X809" s="115" t="str">
        <f>IF(Tabela2[[#This Row],[Origem do acidente]] = "Plataforma", "PREENCHER","NA")</f>
        <v>NA</v>
      </c>
      <c r="Y809" s="111" t="str">
        <f>IF(W809="","", IF(W809="NC","", IF(W809="NE","", IF(W809="NA","",IFERROR(VLOOKUP(W809,[1]Produtos!$A$1:$C$2319,2,FALSE),"Não Cadastrado")))))</f>
        <v>GASÓLEO ou ÓLEO DIESEL ou ÓLEO PARA AQUECIMENTO, LEVE</v>
      </c>
      <c r="Z809" s="106" t="s">
        <v>6834</v>
      </c>
      <c r="AA809" s="106" t="s">
        <v>7062</v>
      </c>
      <c r="AB809" s="106">
        <f>IF(W809="","",IF(ISNUMBER(W809)=FALSE,"Não se aplica",IFERROR(VLOOKUP(W809,[1]Produtos!$A$1:$C$2319,3,FALSE),"Não Cadastrado")))</f>
        <v>3</v>
      </c>
      <c r="AC809" s="106"/>
      <c r="AD809" s="110" t="str">
        <f>IF(Tabela2[[#This Row],[Origem do acidente]] = "Plataforma", "PREENCHER","NA")</f>
        <v>NA</v>
      </c>
      <c r="AE809" s="109" t="str">
        <f>IF(AC809="","", IF(AC809="NC","", IF(AC809="NE","", IF(AC809="NA","",IFERROR(VLOOKUP(AC809,[1]Produtos!$A$1:$C$2319,2,FALSE),"Não Cadastrado")))))</f>
        <v/>
      </c>
      <c r="AF809" s="106"/>
      <c r="AG809" s="106"/>
      <c r="AH809" s="106" t="str">
        <f>IF(AC809="","",IF(ISNUMBER(AC809)=FALSE,"Não se aplica",IFERROR(VLOOKUP(AC809,Produtos!$A$1:$C$2319,3,FALSE),"Não Cadastrado")))</f>
        <v/>
      </c>
      <c r="AI809" s="106"/>
      <c r="AJ809" s="149" t="e">
        <f>VLOOKUP(Tabela2[[#This Row],[SIEMA]],Siema2024,26,FALSE)</f>
        <v>#REF!</v>
      </c>
      <c r="AK809" s="109" t="s">
        <v>7356</v>
      </c>
      <c r="AL809" s="109"/>
      <c r="AM809" s="109"/>
      <c r="AN809" s="148"/>
      <c r="AO809" s="148"/>
      <c r="AP809" s="148"/>
      <c r="AQ809" s="148"/>
      <c r="AR809" s="150"/>
      <c r="AS809" s="148"/>
      <c r="AT809" s="148"/>
      <c r="AU809" s="148"/>
      <c r="AV809" s="148"/>
      <c r="AW809" s="148"/>
      <c r="AX809" s="148"/>
      <c r="AY809" s="148"/>
      <c r="AZ809" s="148"/>
      <c r="BA809" s="148"/>
      <c r="BB809" s="148"/>
      <c r="BC809" s="110" t="str">
        <f>IF(Tabela2[[#This Row],[Outro(s) ]] = "X", "PREENCHER","NA")</f>
        <v>NA</v>
      </c>
      <c r="BD809" s="148"/>
      <c r="BE809" s="148" t="s">
        <v>7176</v>
      </c>
      <c r="BF809" s="251" t="s">
        <v>10165</v>
      </c>
      <c r="BG809" s="251"/>
      <c r="BH809" s="255" t="s">
        <v>10166</v>
      </c>
      <c r="BI809" s="252" t="s">
        <v>2696</v>
      </c>
      <c r="BJ809" s="109" t="s">
        <v>7097</v>
      </c>
      <c r="BK809" s="106" t="s">
        <v>7062</v>
      </c>
      <c r="BL809" s="143">
        <v>45673</v>
      </c>
      <c r="BM809" s="148">
        <f ca="1">IF(Tabela2[[#This Row],[Data de atendimento do Ibama (considerar o primeiro documento/ação)]]="",_xlfn.DAYS(TODAY(),J809),_xlfn.DAYS(Tabela2[[#This Row],[Data de atendimento do Ibama (considerar o primeiro documento/ação)]],J809))</f>
        <v>7</v>
      </c>
      <c r="BN809" s="110" t="s">
        <v>7118</v>
      </c>
      <c r="BO809" s="116" t="s">
        <v>7123</v>
      </c>
      <c r="BP809" s="110" t="s">
        <v>10167</v>
      </c>
      <c r="BQ809" s="108" t="s">
        <v>123</v>
      </c>
      <c r="BR809" s="110" t="str">
        <f>IF(Tabela2[[#This Row],[Equipe do Ibama foi a campo? Houve sobrevoo do Poseidon?]] = "Sim", "PREENCHER","NA")</f>
        <v>NA</v>
      </c>
      <c r="BS809" s="110" t="str">
        <f>IF(Tabela2[[#This Row],[Se sim, foi emitida Ordem de Emergência? (informações vinculada à coluna CK)]] = "Sim", "PREENCHER","NA")</f>
        <v>NA</v>
      </c>
      <c r="BT809" s="110" t="s">
        <v>7099</v>
      </c>
      <c r="BU809" s="110" t="s">
        <v>2696</v>
      </c>
      <c r="BV809" s="110" t="s">
        <v>123</v>
      </c>
      <c r="BW809" s="110" t="s">
        <v>2696</v>
      </c>
      <c r="BX809" s="108" t="s">
        <v>7113</v>
      </c>
      <c r="BY809" s="143">
        <v>46184</v>
      </c>
      <c r="BZ809" s="149">
        <f>IF(Tabela2[[#This Row],[Data do documento de encerramento]]="NA","NA",IF(Tabela2[[#This Row],[Data do documento de encerramento]]="","Pendente de conclusão/ encerramento",_xlfn.DAYS(Tabela2[[#This Row],[Data do documento de encerramento]],J809)))</f>
        <v>518</v>
      </c>
      <c r="CA809" s="109" t="s">
        <v>7184</v>
      </c>
      <c r="CB809" s="146"/>
      <c r="CC809" s="150"/>
      <c r="CD809" s="150"/>
      <c r="CE809" s="150"/>
      <c r="CF809" s="150"/>
    </row>
    <row r="810" spans="1:84" ht="30.75" hidden="1">
      <c r="A810" s="145">
        <v>202606194</v>
      </c>
      <c r="B810" s="173" t="s">
        <v>10168</v>
      </c>
      <c r="C810" s="148" t="s">
        <v>8481</v>
      </c>
      <c r="D810" s="145" t="s">
        <v>10169</v>
      </c>
      <c r="E810" s="108" t="s">
        <v>9293</v>
      </c>
      <c r="F810" s="108"/>
      <c r="G810" s="29" t="s">
        <v>10170</v>
      </c>
      <c r="H810" s="108" t="s">
        <v>10171</v>
      </c>
      <c r="I810" s="250" t="s">
        <v>7118</v>
      </c>
      <c r="J810" s="250">
        <v>45754</v>
      </c>
      <c r="K810" s="250" t="s">
        <v>299</v>
      </c>
      <c r="L810" s="145" t="str">
        <f>IF(Tabela2[[#This Row],[Data]]="","Sem Informação",VLOOKUP(MONTH(Tabela2[[#This Row],[Data]]),'[1]Validação de dados'!$I$1:$J$13,2,0))</f>
        <v>Abril</v>
      </c>
      <c r="M810" s="149">
        <f>YEAR(Tabela2[[#This Row],[Data]])</f>
        <v>2025</v>
      </c>
      <c r="N810" s="250" t="s">
        <v>167</v>
      </c>
      <c r="O810" s="250" t="s">
        <v>286</v>
      </c>
      <c r="P810" s="106" t="e">
        <f>VLOOKUP(Tabela2[[#This Row],[SIEMA]],Siema2024,21,FALSE)</f>
        <v>#REF!</v>
      </c>
      <c r="Q810" s="106">
        <v>1202</v>
      </c>
      <c r="R810" s="110" t="e">
        <f>VLOOKUP(Tabela2[[#This Row],[SIEMA]],Siema2025,10,FALSE)</f>
        <v>#N/A</v>
      </c>
      <c r="S810" s="109" t="str">
        <f>IF(Q810="","", IF(Q810="NC","", IF(Q810="NE","", IF(Q810="NA","",IFERROR(VLOOKUP(Q810,[1]Produtos!$A$1:$C$2319,2,FALSE),"Não Cadastrado")))))</f>
        <v>GASÓLEO ou ÓLEO DIESEL ou ÓLEO PARA AQUECIMENTO, LEVE</v>
      </c>
      <c r="T810" s="106">
        <v>0.6</v>
      </c>
      <c r="U810" s="106" t="s">
        <v>7109</v>
      </c>
      <c r="V810" s="106">
        <f>IF(Q810="","",IF(ISNUMBER(Q810)=FALSE,"Não se aplica",IFERROR(VLOOKUP(Q810,Produtos!$A$1:$C$2319,3,FALSE),"Não Cadastrado")))</f>
        <v>3</v>
      </c>
      <c r="W810" s="106" t="e">
        <f>VLOOKUP(Tabela2[[#This Row],[SIEMA]],Siema2024,10,FALSE)</f>
        <v>#REF!</v>
      </c>
      <c r="X810" s="115" t="str">
        <f>IF(Tabela2[[#This Row],[Origem do acidente]] = "Plataforma", "PREENCHER","NA")</f>
        <v>NA</v>
      </c>
      <c r="Y810" s="111" t="e">
        <f>IF(W810="","", IF(W810="NC","", IF(W810="NE","", IF(W810="NA","",IFERROR(VLOOKUP(W810,[1]Produtos!$A$1:$C$2319,2,FALSE),"Não Cadastrado")))))</f>
        <v>#REF!</v>
      </c>
      <c r="Z810" s="106" t="e">
        <f>VLOOKUP(Tabela2[[#This Row],[SIEMA]],Siema2025,11,FALSE)</f>
        <v>#N/A</v>
      </c>
      <c r="AA810" s="106" t="e">
        <f>VLOOKUP(Tabela2[[#This Row],[SIEMA]],Siema2024,12,FALSE)</f>
        <v>#REF!</v>
      </c>
      <c r="AB810" s="106" t="e">
        <f>IF(W810="","",IF(ISNUMBER(W810)=FALSE,"Não se aplica",IFERROR(VLOOKUP(W810,[1]Produtos!$A$1:$C$2319,3,FALSE),"Não Cadastrado")))</f>
        <v>#REF!</v>
      </c>
      <c r="AC810" s="106"/>
      <c r="AD810" s="110" t="str">
        <f>IF(Tabela2[[#This Row],[Origem do acidente]] = "Plataforma", "PREENCHER","NA")</f>
        <v>NA</v>
      </c>
      <c r="AE810" s="109" t="str">
        <f>IF(AC810="","", IF(AC810="NC","", IF(AC810="NE","", IF(AC810="NA","",IFERROR(VLOOKUP(AC810,[1]Produtos!$A$1:$C$2319,2,FALSE),"Não Cadastrado")))))</f>
        <v/>
      </c>
      <c r="AF810" s="106"/>
      <c r="AG810" s="106"/>
      <c r="AH810" s="106" t="str">
        <f>IF(AC810="","",IF(ISNUMBER(AC810)=FALSE,"Não se aplica",IFERROR(VLOOKUP(AC810,Produtos!$A$1:$C$2319,3,FALSE),"Não Cadastrado")))</f>
        <v/>
      </c>
      <c r="AI810" s="106"/>
      <c r="AJ810" s="149" t="e">
        <f>VLOOKUP(Tabela2[[#This Row],[SIEMA]],Siema2024,26,FALSE)</f>
        <v>#REF!</v>
      </c>
      <c r="AK810" s="109" t="s">
        <v>6834</v>
      </c>
      <c r="AL810" s="109"/>
      <c r="AM810" s="109"/>
      <c r="AN810" s="148"/>
      <c r="AO810" s="148"/>
      <c r="AP810" s="148"/>
      <c r="AQ810" s="148"/>
      <c r="AR810" s="150"/>
      <c r="AS810" s="148"/>
      <c r="AT810" s="148"/>
      <c r="AU810" s="148" t="s">
        <v>7176</v>
      </c>
      <c r="AV810" s="148"/>
      <c r="AW810" s="148"/>
      <c r="AX810" s="148" t="s">
        <v>7176</v>
      </c>
      <c r="AY810" s="148"/>
      <c r="AZ810" s="148"/>
      <c r="BA810" s="148"/>
      <c r="BB810" s="148"/>
      <c r="BC810" s="110" t="str">
        <f>IF(Tabela2[[#This Row],[Outro(s) ]] = "X", "PREENCHER","NA")</f>
        <v>NA</v>
      </c>
      <c r="BD810" s="148"/>
      <c r="BE810" s="148"/>
      <c r="BF810" s="251" t="s">
        <v>10172</v>
      </c>
      <c r="BG810" s="251"/>
      <c r="BH810" s="254" t="s">
        <v>10173</v>
      </c>
      <c r="BI810" s="252" t="s">
        <v>7062</v>
      </c>
      <c r="BJ810" s="109" t="s">
        <v>7097</v>
      </c>
      <c r="BK810" s="106" t="s">
        <v>2696</v>
      </c>
      <c r="BL810" s="143">
        <v>45761</v>
      </c>
      <c r="BM810" s="148">
        <f ca="1">IF(Tabela2[[#This Row],[Data de atendimento do Ibama (considerar o primeiro documento/ação)]]="",_xlfn.DAYS(TODAY(),J810),_xlfn.DAYS(Tabela2[[#This Row],[Data de atendimento do Ibama (considerar o primeiro documento/ação)]],J810))</f>
        <v>7</v>
      </c>
      <c r="BN810" s="110" t="str">
        <f>IF(Tabela2[[#This Row],[Atendido pelo Ibama ("Não" ou "Sim")]]="Não","Preencher", IF(Tabela2[[#This Row],[Atendido pelo Ibama ("Não" ou "Sim")]]="Sim","NA",""))</f>
        <v>NA</v>
      </c>
      <c r="BO810" s="116" t="s">
        <v>7139</v>
      </c>
      <c r="BP810" s="110" t="str">
        <f>IF(Tabela2[[#This Row],[Forma de atendimento (primeiro documento/ação)]]= "Outros (especificar)", "PREENCHER","NA")</f>
        <v>NA</v>
      </c>
      <c r="BQ810" s="108" t="s">
        <v>123</v>
      </c>
      <c r="BR810" s="110" t="str">
        <f>IF(Tabela2[[#This Row],[Equipe do Ibama foi a campo? Houve sobrevoo do Poseidon?]] = "Sim", "PREENCHER","NA")</f>
        <v>NA</v>
      </c>
      <c r="BS810" s="110" t="str">
        <f>IF(Tabela2[[#This Row],[Se sim, foi emitida Ordem de Emergência? (informações vinculada à coluna CK)]] = "Sim", "PREENCHER","NA")</f>
        <v>NA</v>
      </c>
      <c r="BT810" s="110" t="s">
        <v>7125</v>
      </c>
      <c r="BU810" s="110" t="s">
        <v>2696</v>
      </c>
      <c r="BV810" s="110" t="s">
        <v>123</v>
      </c>
      <c r="BW810" s="110" t="s">
        <v>2696</v>
      </c>
      <c r="BX810" s="108" t="s">
        <v>7113</v>
      </c>
      <c r="BY810" s="143">
        <v>46161</v>
      </c>
      <c r="BZ810" s="149">
        <f>IF(Tabela2[[#This Row],[Data do documento de encerramento]]="NA","NA",IF(Tabela2[[#This Row],[Data do documento de encerramento]]="","Pendente de conclusão/ encerramento",_xlfn.DAYS(Tabela2[[#This Row],[Data do documento de encerramento]],J810)))</f>
        <v>407</v>
      </c>
      <c r="CA810" s="109" t="s">
        <v>7344</v>
      </c>
      <c r="CB810" s="146"/>
      <c r="CC810" s="150"/>
      <c r="CD810" s="150"/>
      <c r="CE810" s="150"/>
      <c r="CF810" s="150"/>
    </row>
    <row r="811" spans="1:84" ht="60.75" hidden="1">
      <c r="A811" s="256">
        <v>202521746859</v>
      </c>
      <c r="B811" s="173" t="s">
        <v>10174</v>
      </c>
      <c r="C811" s="148" t="s">
        <v>10175</v>
      </c>
      <c r="D811" s="145" t="s">
        <v>10176</v>
      </c>
      <c r="E811" s="108" t="s">
        <v>7179</v>
      </c>
      <c r="F811" s="108" t="s">
        <v>10177</v>
      </c>
      <c r="G811" s="108" t="s">
        <v>10178</v>
      </c>
      <c r="H811" s="108" t="s">
        <v>10179</v>
      </c>
      <c r="I811" s="250" t="s">
        <v>7118</v>
      </c>
      <c r="J811" s="250">
        <v>45705</v>
      </c>
      <c r="K811" s="250" t="s">
        <v>299</v>
      </c>
      <c r="L811" s="145" t="str">
        <f>IF(Tabela2[[#This Row],[Data]]="","Sem Informação",VLOOKUP(MONTH(Tabela2[[#This Row],[Data]]),'[1]Validação de dados'!$I$1:$J$13,2,0))</f>
        <v>Fevereiro</v>
      </c>
      <c r="M811" s="149">
        <f>YEAR(Tabela2[[#This Row],[Data]])</f>
        <v>2025</v>
      </c>
      <c r="N811" s="250" t="s">
        <v>230</v>
      </c>
      <c r="O811" s="250" t="s">
        <v>286</v>
      </c>
      <c r="P811" s="106" t="e">
        <f>VLOOKUP(Tabela2[[#This Row],[SIEMA]],Siema2024,21,FALSE)</f>
        <v>#REF!</v>
      </c>
      <c r="Q811" s="106">
        <v>1123</v>
      </c>
      <c r="R811" s="110" t="e">
        <f>VLOOKUP(Tabela2[[#This Row],[SIEMA]],Siema2025,10,FALSE)</f>
        <v>#N/A</v>
      </c>
      <c r="S811" s="109" t="str">
        <f>IF(Q811="","", IF(Q811="NC","", IF(Q811="NE","", IF(Q811="NA","",IFERROR(VLOOKUP(Q811,[1]Produtos!$A$1:$C$2319,2,FALSE),"Não Cadastrado")))))</f>
        <v>ACETATO(S) DE BUTILA</v>
      </c>
      <c r="T811" s="106" t="s">
        <v>6834</v>
      </c>
      <c r="U811" s="106" t="s">
        <v>7062</v>
      </c>
      <c r="V811" s="106">
        <f>IF(Q811="","",IF(ISNUMBER(Q811)=FALSE,"Não se aplica",IFERROR(VLOOKUP(Q811,Produtos!$A$1:$C$2319,3,FALSE),"Não Cadastrado")))</f>
        <v>3</v>
      </c>
      <c r="W811" s="106">
        <v>2078</v>
      </c>
      <c r="X811" s="115" t="str">
        <f>IF(Tabela2[[#This Row],[Origem do acidente]] = "Plataforma", "PREENCHER","NA")</f>
        <v>NA</v>
      </c>
      <c r="Y811" s="111" t="str">
        <f>IF(W811="","", IF(W811="NC","", IF(W811="NE","", IF(W811="NA","",IFERROR(VLOOKUP(W811,[1]Produtos!$A$1:$C$2319,2,FALSE),"Não Cadastrado")))))</f>
        <v>DIISOCIANATO DE TOLUENO</v>
      </c>
      <c r="Z811" s="106" t="s">
        <v>6834</v>
      </c>
      <c r="AA811" s="106" t="s">
        <v>7062</v>
      </c>
      <c r="AB811" s="106">
        <f>IF(W811="","",IF(ISNUMBER(W811)=FALSE,"Não se aplica",IFERROR(VLOOKUP(W811,[1]Produtos!$A$1:$C$2319,3,FALSE),"Não Cadastrado")))</f>
        <v>6.1</v>
      </c>
      <c r="AC811" s="106"/>
      <c r="AD811" s="110" t="str">
        <f>IF(Tabela2[[#This Row],[Origem do acidente]] = "Plataforma", "PREENCHER","NA")</f>
        <v>NA</v>
      </c>
      <c r="AE811" s="109" t="str">
        <f>IF(AC811="","", IF(AC811="NC","", IF(AC811="NE","", IF(AC811="NA","",IFERROR(VLOOKUP(AC811,[1]Produtos!$A$1:$C$2319,2,FALSE),"Não Cadastrado")))))</f>
        <v/>
      </c>
      <c r="AF811" s="106"/>
      <c r="AG811" s="106"/>
      <c r="AH811" s="106" t="str">
        <f>IF(AC811="","",IF(ISNUMBER(AC811)=FALSE,"Não se aplica",IFERROR(VLOOKUP(AC811,Produtos!$A$1:$C$2319,3,FALSE),"Não Cadastrado")))</f>
        <v/>
      </c>
      <c r="AI811" s="106"/>
      <c r="AJ811" s="149" t="s">
        <v>10180</v>
      </c>
      <c r="AK811" s="109" t="s">
        <v>7110</v>
      </c>
      <c r="AL811" s="109" t="s">
        <v>7219</v>
      </c>
      <c r="AM811" s="109" t="s">
        <v>7331</v>
      </c>
      <c r="AN811" s="148"/>
      <c r="AO811" s="148"/>
      <c r="AP811" s="148"/>
      <c r="AQ811" s="148"/>
      <c r="AR811" s="150"/>
      <c r="AS811" s="148"/>
      <c r="AT811" s="148"/>
      <c r="AU811" s="148" t="s">
        <v>7176</v>
      </c>
      <c r="AV811" s="148"/>
      <c r="AW811" s="148"/>
      <c r="AX811" s="148" t="s">
        <v>7176</v>
      </c>
      <c r="AY811" s="148"/>
      <c r="AZ811" s="148"/>
      <c r="BA811" s="148"/>
      <c r="BB811" s="148"/>
      <c r="BC811" s="110" t="str">
        <f>IF(Tabela2[[#This Row],[Outro(s) ]] = "X", "PREENCHER","NA")</f>
        <v>NA</v>
      </c>
      <c r="BD811" s="148"/>
      <c r="BE811" s="148"/>
      <c r="BF811" s="251" t="s">
        <v>10181</v>
      </c>
      <c r="BG811" s="251"/>
      <c r="BH811" s="253" t="s">
        <v>10182</v>
      </c>
      <c r="BI811" s="252" t="s">
        <v>2696</v>
      </c>
      <c r="BJ811" s="109" t="s">
        <v>7097</v>
      </c>
      <c r="BK811" s="106" t="s">
        <v>2696</v>
      </c>
      <c r="BL811" s="143">
        <v>45727</v>
      </c>
      <c r="BM811" s="148">
        <f ca="1">IF(Tabela2[[#This Row],[Data de atendimento do Ibama (considerar o primeiro documento/ação)]]="",_xlfn.DAYS(TODAY(),J811),_xlfn.DAYS(Tabela2[[#This Row],[Data de atendimento do Ibama (considerar o primeiro documento/ação)]],J811))</f>
        <v>22</v>
      </c>
      <c r="BN811" s="110" t="str">
        <f>IF(Tabela2[[#This Row],[Atendido pelo Ibama ("Não" ou "Sim")]]="Não","Preencher", IF(Tabela2[[#This Row],[Atendido pelo Ibama ("Não" ou "Sim")]]="Sim","NA",""))</f>
        <v>NA</v>
      </c>
      <c r="BO811" s="116" t="s">
        <v>7403</v>
      </c>
      <c r="BP811" s="110" t="str">
        <f>IF(Tabela2[[#This Row],[Forma de atendimento (primeiro documento/ação)]]= "Outros (especificar)", "PREENCHER","NA")</f>
        <v>NA</v>
      </c>
      <c r="BQ811" s="108" t="s">
        <v>2696</v>
      </c>
      <c r="BR811" s="110" t="s">
        <v>123</v>
      </c>
      <c r="BS811" s="110" t="s">
        <v>2696</v>
      </c>
      <c r="BT811" s="110" t="s">
        <v>7099</v>
      </c>
      <c r="BU811" s="110" t="s">
        <v>2696</v>
      </c>
      <c r="BV811" s="110" t="s">
        <v>123</v>
      </c>
      <c r="BW811" s="110" t="s">
        <v>2696</v>
      </c>
      <c r="BX811" s="108" t="s">
        <v>7100</v>
      </c>
      <c r="BY811" s="143">
        <v>46105</v>
      </c>
      <c r="BZ811" s="149">
        <f>IF(Tabela2[[#This Row],[Data do documento de encerramento]]="NA","NA",IF(Tabela2[[#This Row],[Data do documento de encerramento]]="","Pendente de conclusão/ encerramento",_xlfn.DAYS(Tabela2[[#This Row],[Data do documento de encerramento]],J811)))</f>
        <v>400</v>
      </c>
      <c r="CA811" s="109"/>
      <c r="CB811" s="146"/>
      <c r="CC811" s="150"/>
      <c r="CD811" s="150"/>
      <c r="CE811" s="150"/>
      <c r="CF811" s="150"/>
    </row>
    <row r="812" spans="1:84" ht="30.75" hidden="1">
      <c r="A812">
        <v>202606197</v>
      </c>
      <c r="B812" s="120" t="s">
        <v>10183</v>
      </c>
      <c r="C812" s="110" t="s">
        <v>2455</v>
      </c>
      <c r="D812" s="108" t="s">
        <v>10184</v>
      </c>
      <c r="E812" s="108" t="s">
        <v>7440</v>
      </c>
      <c r="F812" s="108" t="s">
        <v>9226</v>
      </c>
      <c r="G812" t="s">
        <v>10185</v>
      </c>
      <c r="H812" t="s">
        <v>10186</v>
      </c>
      <c r="I812" s="250" t="s">
        <v>7118</v>
      </c>
      <c r="J812" s="250">
        <v>45735</v>
      </c>
      <c r="K812" s="250" t="s">
        <v>121</v>
      </c>
      <c r="L812" s="145" t="str">
        <f>IF(Tabela2[[#This Row],[Data]]="","Sem Informação",VLOOKUP(MONTH(Tabela2[[#This Row],[Data]]),'[1]Validação de dados'!$I$1:$J$13,2,0))</f>
        <v>Março</v>
      </c>
      <c r="M812" s="149">
        <f>YEAR(Tabela2[[#This Row],[Data]])</f>
        <v>2025</v>
      </c>
      <c r="N812" s="250" t="s">
        <v>143</v>
      </c>
      <c r="O812" s="250" t="s">
        <v>286</v>
      </c>
      <c r="P812" s="106" t="e">
        <f>VLOOKUP(Tabela2[[#This Row],[SIEMA]],Siema2024,21,FALSE)</f>
        <v>#REF!</v>
      </c>
      <c r="Q812" s="106">
        <v>1935</v>
      </c>
      <c r="R812" s="110" t="e">
        <f>VLOOKUP(Tabela2[[#This Row],[SIEMA]],Siema2025,10,FALSE)</f>
        <v>#N/A</v>
      </c>
      <c r="S812" s="109" t="str">
        <f>IF(Q812="","", IF(Q812="NC","", IF(Q812="NE","", IF(Q812="NA","",IFERROR(VLOOKUP(Q812,[1]Produtos!$A$1:$C$2319,2,FALSE),"Não Cadastrado")))))</f>
        <v>CIANETO SOLUÇÃO, N.E.</v>
      </c>
      <c r="T812" s="106">
        <v>10.199999999999999</v>
      </c>
      <c r="U812" s="106" t="s">
        <v>7120</v>
      </c>
      <c r="V812" s="106">
        <f>IF(Q812="","",IF(ISNUMBER(Q812)=FALSE,"Não se aplica",IFERROR(VLOOKUP(Q812,Produtos!$A$1:$C$2319,3,FALSE),"Não Cadastrado")))</f>
        <v>6.1</v>
      </c>
      <c r="W812" s="106" t="e">
        <f>VLOOKUP(Tabela2[[#This Row],[SIEMA]],Siema2024,10,FALSE)</f>
        <v>#REF!</v>
      </c>
      <c r="X812" s="115" t="str">
        <f>IF(Tabela2[[#This Row],[Origem do acidente]] = "Plataforma", "PREENCHER","NA")</f>
        <v>NA</v>
      </c>
      <c r="Y812" s="111" t="e">
        <f>IF(W812="","", IF(W812="NC","", IF(W812="NE","", IF(W812="NA","",IFERROR(VLOOKUP(W812,[1]Produtos!$A$1:$C$2319,2,FALSE),"Não Cadastrado")))))</f>
        <v>#REF!</v>
      </c>
      <c r="Z812" s="106" t="e">
        <f>VLOOKUP(Tabela2[[#This Row],[SIEMA]],Siema2025,11,FALSE)</f>
        <v>#N/A</v>
      </c>
      <c r="AA812" s="106" t="e">
        <f>VLOOKUP(Tabela2[[#This Row],[SIEMA]],Siema2024,12,FALSE)</f>
        <v>#REF!</v>
      </c>
      <c r="AB812" s="106" t="e">
        <f>IF(W812="","",IF(ISNUMBER(W812)=FALSE,"Não se aplica",IFERROR(VLOOKUP(W812,[1]Produtos!$A$1:$C$2319,3,FALSE),"Não Cadastrado")))</f>
        <v>#REF!</v>
      </c>
      <c r="AC812" s="106"/>
      <c r="AD812" s="110" t="str">
        <f>IF(Tabela2[[#This Row],[Origem do acidente]] = "Plataforma", "PREENCHER","NA")</f>
        <v>NA</v>
      </c>
      <c r="AE812" s="109" t="str">
        <f>IF(AC812="","", IF(AC812="NC","", IF(AC812="NE","", IF(AC812="NA","",IFERROR(VLOOKUP(AC812,[1]Produtos!$A$1:$C$2319,2,FALSE),"Não Cadastrado")))))</f>
        <v/>
      </c>
      <c r="AF812" s="106"/>
      <c r="AG812" s="106"/>
      <c r="AH812" s="106" t="str">
        <f>IF(AC812="","",IF(ISNUMBER(AC812)=FALSE,"Não se aplica",IFERROR(VLOOKUP(AC812,Produtos!$A$1:$C$2319,3,FALSE),"Não Cadastrado")))</f>
        <v/>
      </c>
      <c r="AI812" s="106"/>
      <c r="AJ812" s="149" t="s">
        <v>10187</v>
      </c>
      <c r="AK812" s="109" t="s">
        <v>6834</v>
      </c>
      <c r="AL812" s="109"/>
      <c r="AM812" s="109"/>
      <c r="AN812" s="148"/>
      <c r="AO812" s="148"/>
      <c r="AP812" s="148"/>
      <c r="AQ812" s="148"/>
      <c r="AR812" s="150"/>
      <c r="AS812" s="148"/>
      <c r="AT812" s="148"/>
      <c r="AU812" s="148" t="s">
        <v>7176</v>
      </c>
      <c r="AV812" s="148"/>
      <c r="AW812" s="148"/>
      <c r="AX812" s="148"/>
      <c r="AY812" s="148"/>
      <c r="AZ812" s="148"/>
      <c r="BA812" s="148"/>
      <c r="BB812" s="148" t="e">
        <f>VLOOKUP(Tabela2[[#This Row],[SIEMA]],Siema2025,79,FALSE)</f>
        <v>#N/A</v>
      </c>
      <c r="BC812" s="110" t="e">
        <f>IF(Tabela2[[#This Row],[Outro(s) ]] = "X", "PREENCHER","NA")</f>
        <v>#N/A</v>
      </c>
      <c r="BD812" s="148"/>
      <c r="BE812" s="148"/>
      <c r="BF812" s="251" t="s">
        <v>10188</v>
      </c>
      <c r="BG812" s="251"/>
      <c r="BH812" s="253" t="s">
        <v>10189</v>
      </c>
      <c r="BI812" s="252" t="s">
        <v>2696</v>
      </c>
      <c r="BJ812" s="109" t="s">
        <v>7097</v>
      </c>
      <c r="BK812" s="106" t="s">
        <v>2696</v>
      </c>
      <c r="BL812" s="143">
        <v>45740</v>
      </c>
      <c r="BM812" s="148">
        <f ca="1">IF(Tabela2[[#This Row],[Data de atendimento do Ibama (considerar o primeiro documento/ação)]]="",_xlfn.DAYS(TODAY(),J812),_xlfn.DAYS(Tabela2[[#This Row],[Data de atendimento do Ibama (considerar o primeiro documento/ação)]],J812))</f>
        <v>5</v>
      </c>
      <c r="BN812" s="110" t="str">
        <f>IF(Tabela2[[#This Row],[Atendido pelo Ibama ("Não" ou "Sim")]]="Não","Preencher", IF(Tabela2[[#This Row],[Atendido pelo Ibama ("Não" ou "Sim")]]="Sim","NA",""))</f>
        <v>NA</v>
      </c>
      <c r="BO812" s="116" t="s">
        <v>7098</v>
      </c>
      <c r="BP812" s="110" t="str">
        <f>IF(Tabela2[[#This Row],[Forma de atendimento (primeiro documento/ação)]]= "Outros (especificar)", "PREENCHER","NA")</f>
        <v>NA</v>
      </c>
      <c r="BQ812" s="108" t="s">
        <v>123</v>
      </c>
      <c r="BR812" s="110" t="str">
        <f>IF(Tabela2[[#This Row],[Equipe do Ibama foi a campo? Houve sobrevoo do Poseidon?]] = "Sim", "PREENCHER","NA")</f>
        <v>NA</v>
      </c>
      <c r="BS812" s="110" t="str">
        <f>IF(Tabela2[[#This Row],[Se sim, foi emitida Ordem de Emergência? (informações vinculada à coluna CK)]] = "Sim", "PREENCHER","NA")</f>
        <v>NA</v>
      </c>
      <c r="BT812" s="110" t="s">
        <v>7099</v>
      </c>
      <c r="BU812" s="110" t="s">
        <v>2696</v>
      </c>
      <c r="BV812" s="110" t="s">
        <v>123</v>
      </c>
      <c r="BW812" s="110" t="s">
        <v>2696</v>
      </c>
      <c r="BX812" s="108" t="s">
        <v>7100</v>
      </c>
      <c r="BY812" s="143">
        <v>45755</v>
      </c>
      <c r="BZ812" s="149">
        <f>IF(Tabela2[[#This Row],[Data do documento de encerramento]]="NA","NA",IF(Tabela2[[#This Row],[Data do documento de encerramento]]="","Pendente de conclusão/ encerramento",_xlfn.DAYS(Tabela2[[#This Row],[Data do documento de encerramento]],J812)))</f>
        <v>20</v>
      </c>
      <c r="CA812" s="109"/>
      <c r="CB812" s="146"/>
      <c r="CC812" s="150"/>
      <c r="CD812" s="150"/>
      <c r="CE812" s="150"/>
      <c r="CF812" s="150"/>
    </row>
    <row r="813" spans="1:84" ht="30.75" hidden="1">
      <c r="A813" s="256">
        <v>202512736024</v>
      </c>
      <c r="B813" s="120" t="s">
        <v>10190</v>
      </c>
      <c r="C813" s="148" t="s">
        <v>10160</v>
      </c>
      <c r="D813" s="145" t="s">
        <v>10191</v>
      </c>
      <c r="E813" s="108" t="s">
        <v>7919</v>
      </c>
      <c r="F813" s="108" t="s">
        <v>10192</v>
      </c>
      <c r="G813" s="108" t="s">
        <v>10193</v>
      </c>
      <c r="H813" s="108" t="s">
        <v>10194</v>
      </c>
      <c r="I813" s="250" t="s">
        <v>7118</v>
      </c>
      <c r="J813" s="250">
        <v>45682</v>
      </c>
      <c r="K813" s="250" t="s">
        <v>229</v>
      </c>
      <c r="L813" s="145" t="str">
        <f>IF(Tabela2[[#This Row],[Data]]="","Sem Informação",VLOOKUP(MONTH(Tabela2[[#This Row],[Data]]),'[1]Validação de dados'!$I$1:$J$13,2,0))</f>
        <v>Janeiro</v>
      </c>
      <c r="M813" s="149">
        <f>YEAR(Tabela2[[#This Row],[Data]])</f>
        <v>2025</v>
      </c>
      <c r="N813" s="250" t="s">
        <v>143</v>
      </c>
      <c r="O813" s="250" t="s">
        <v>286</v>
      </c>
      <c r="P813" s="106" t="e">
        <f>VLOOKUP(Tabela2[[#This Row],[SIEMA]],Siema2024,21,FALSE)</f>
        <v>#REF!</v>
      </c>
      <c r="Q813" s="106">
        <v>1908</v>
      </c>
      <c r="R813" s="110" t="s">
        <v>10195</v>
      </c>
      <c r="S813" s="109" t="str">
        <f>IF(Q813="","", IF(Q813="NC","", IF(Q813="NE","", IF(Q813="NA","",IFERROR(VLOOKUP(Q813,[1]Produtos!$A$1:$C$2319,2,FALSE),"Não Cadastrado")))))</f>
        <v>CLORITO, SOLUÇÃO</v>
      </c>
      <c r="T813" s="106" t="s">
        <v>6834</v>
      </c>
      <c r="U813" s="106" t="s">
        <v>7062</v>
      </c>
      <c r="V813" s="106">
        <f>IF(Q813="","",IF(ISNUMBER(Q813)=FALSE,"Não se aplica",IFERROR(VLOOKUP(Q813,Produtos!$A$1:$C$2319,3,FALSE),"Não Cadastrado")))</f>
        <v>8</v>
      </c>
      <c r="W813" s="106"/>
      <c r="X813" s="115" t="str">
        <f>IF(Tabela2[[#This Row],[Origem do acidente]] = "Plataforma", "PREENCHER","NA")</f>
        <v>NA</v>
      </c>
      <c r="Y813" s="111" t="str">
        <f>IF(W813="","", IF(W813="NC","", IF(W813="NE","", IF(W813="NA","",IFERROR(VLOOKUP(W813,[1]Produtos!$A$1:$C$2319,2,FALSE),"Não Cadastrado")))))</f>
        <v/>
      </c>
      <c r="Z813" s="106"/>
      <c r="AA813" s="106"/>
      <c r="AB813" s="106"/>
      <c r="AC813" s="106"/>
      <c r="AD813" s="110" t="str">
        <f>IF(Tabela2[[#This Row],[Origem do acidente]] = "Plataforma", "PREENCHER","NA")</f>
        <v>NA</v>
      </c>
      <c r="AE813" s="109" t="str">
        <f>IF(AC813="","", IF(AC813="NC","", IF(AC813="NE","", IF(AC813="NA","",IFERROR(VLOOKUP(AC813,[1]Produtos!$A$1:$C$2319,2,FALSE),"Não Cadastrado")))))</f>
        <v/>
      </c>
      <c r="AF813" s="106"/>
      <c r="AG813" s="106"/>
      <c r="AH813" s="106" t="str">
        <f>IF(AC813="","",IF(ISNUMBER(AC813)=FALSE,"Não se aplica",IFERROR(VLOOKUP(AC813,Produtos!$A$1:$C$2319,3,FALSE),"Não Cadastrado")))</f>
        <v/>
      </c>
      <c r="AI813" s="106"/>
      <c r="AJ813" s="149" t="s">
        <v>6834</v>
      </c>
      <c r="AK813" s="109" t="s">
        <v>6834</v>
      </c>
      <c r="AL813" s="109"/>
      <c r="AM813" s="109"/>
      <c r="AN813" s="148"/>
      <c r="AO813" s="148"/>
      <c r="AP813" s="148"/>
      <c r="AQ813" s="148"/>
      <c r="AR813" s="150"/>
      <c r="AS813" s="148"/>
      <c r="AT813" s="148"/>
      <c r="AU813" s="148"/>
      <c r="AV813" s="148"/>
      <c r="AW813" s="148"/>
      <c r="AX813" s="148"/>
      <c r="AY813" s="148"/>
      <c r="AZ813" s="148"/>
      <c r="BA813" s="148"/>
      <c r="BB813" s="148"/>
      <c r="BC813" s="110"/>
      <c r="BD813" s="148"/>
      <c r="BE813" s="148" t="s">
        <v>6834</v>
      </c>
      <c r="BF813" s="251" t="s">
        <v>10196</v>
      </c>
      <c r="BG813" s="251"/>
      <c r="BH813" s="253" t="s">
        <v>10197</v>
      </c>
      <c r="BI813" s="252" t="s">
        <v>7062</v>
      </c>
      <c r="BJ813" s="109" t="s">
        <v>7097</v>
      </c>
      <c r="BK813" s="106" t="s">
        <v>2696</v>
      </c>
      <c r="BL813" s="143">
        <v>45684</v>
      </c>
      <c r="BM813" s="148">
        <f ca="1">IF(Tabela2[[#This Row],[Data de atendimento do Ibama (considerar o primeiro documento/ação)]]="",_xlfn.DAYS(TODAY(),J813),_xlfn.DAYS(Tabela2[[#This Row],[Data de atendimento do Ibama (considerar o primeiro documento/ação)]],J813))</f>
        <v>2</v>
      </c>
      <c r="BN813" s="110" t="str">
        <f>IF(Tabela2[[#This Row],[Atendido pelo Ibama ("Não" ou "Sim")]]="Não","Preencher", IF(Tabela2[[#This Row],[Atendido pelo Ibama ("Não" ou "Sim")]]="Sim","NA",""))</f>
        <v>NA</v>
      </c>
      <c r="BO813" s="116" t="s">
        <v>7123</v>
      </c>
      <c r="BP813" s="110" t="s">
        <v>7124</v>
      </c>
      <c r="BQ813" s="108" t="s">
        <v>2696</v>
      </c>
      <c r="BR813" s="110" t="s">
        <v>123</v>
      </c>
      <c r="BS813" s="110" t="s">
        <v>2696</v>
      </c>
      <c r="BT813" s="110" t="s">
        <v>7215</v>
      </c>
      <c r="BU813" s="110" t="str">
        <f>IF(Tabela2[[#This Row],[Houve envio de Informações Pós-acidente (preencher "não se aplica" quando de competência estadual/municipal)]] = "Sim", "PREENCHER","NA")</f>
        <v>NA</v>
      </c>
      <c r="BV813" s="110" t="str">
        <f>IF(Tabela2[[#This Row],[Houve avaliação das informações pós-acidente solicitadas/enviadas?]] = "Sim", "PREENCHER","NA")</f>
        <v>NA</v>
      </c>
      <c r="BW813" s="110" t="s">
        <v>123</v>
      </c>
      <c r="BX813" s="108" t="s">
        <v>7119</v>
      </c>
      <c r="BY813" s="143"/>
      <c r="BZ813" s="149" t="s">
        <v>10198</v>
      </c>
      <c r="CA813" s="109" t="s">
        <v>10199</v>
      </c>
      <c r="CB813" s="146"/>
      <c r="CC813" s="150"/>
      <c r="CD813" s="150"/>
      <c r="CE813" s="150"/>
      <c r="CF813" s="150"/>
    </row>
    <row r="814" spans="1:84" ht="45.75" hidden="1">
      <c r="A814">
        <v>202606195</v>
      </c>
      <c r="B814" s="120" t="s">
        <v>10200</v>
      </c>
      <c r="C814" s="148" t="s">
        <v>10201</v>
      </c>
      <c r="D814" s="145" t="s">
        <v>10202</v>
      </c>
      <c r="E814" s="108" t="s">
        <v>7372</v>
      </c>
      <c r="F814" s="108" t="s">
        <v>10203</v>
      </c>
      <c r="G814" s="108" t="s">
        <v>10204</v>
      </c>
      <c r="H814" s="108" t="s">
        <v>10205</v>
      </c>
      <c r="I814" s="250" t="s">
        <v>7118</v>
      </c>
      <c r="J814" s="250">
        <v>45954</v>
      </c>
      <c r="K814" s="250" t="s">
        <v>200</v>
      </c>
      <c r="L814" s="145" t="str">
        <f>IF(Tabela2[[#This Row],[Data]]="","Sem Informação",VLOOKUP(MONTH(Tabela2[[#This Row],[Data]]),'[1]Validação de dados'!$I$1:$J$13,2,0))</f>
        <v>Outubro</v>
      </c>
      <c r="M814" s="149">
        <f>YEAR(Tabela2[[#This Row],[Data]])</f>
        <v>2025</v>
      </c>
      <c r="N814" s="250" t="s">
        <v>122</v>
      </c>
      <c r="O814" s="250" t="s">
        <v>286</v>
      </c>
      <c r="P814" s="106" t="e">
        <f>VLOOKUP(Tabela2[[#This Row],[SIEMA]],Siema2024,21,FALSE)</f>
        <v>#REF!</v>
      </c>
      <c r="Q814" s="106">
        <v>1075</v>
      </c>
      <c r="R814" s="110" t="e">
        <f>VLOOKUP(Tabela2[[#This Row],[SIEMA]],Siema2025,10,FALSE)</f>
        <v>#N/A</v>
      </c>
      <c r="S814" s="109" t="str">
        <f>IF(Q814="","", IF(Q814="NC","", IF(Q814="NE","", IF(Q814="NA","",IFERROR(VLOOKUP(Q814,[1]Produtos!$A$1:$C$2319,2,FALSE),"Não Cadastrado")))))</f>
        <v>GÁS(ES) DE PETRÓLEO, LIQUEFEITO(S) ou GAS(ES) LIQUEFEITO(S) DE PETRÓLEO ou GLP</v>
      </c>
      <c r="T814" s="106" t="s">
        <v>6834</v>
      </c>
      <c r="U814" s="106" t="s">
        <v>7062</v>
      </c>
      <c r="V814" s="106">
        <f>IF(Q814="","",IF(ISNUMBER(Q814)=FALSE,"Não se aplica",IFERROR(VLOOKUP(Q814,Produtos!$A$1:$C$2319,3,FALSE),"Não Cadastrado")))</f>
        <v>2.1</v>
      </c>
      <c r="W814" s="106" t="e">
        <f>VLOOKUP(Tabela2[[#This Row],[SIEMA]],Siema2024,10,FALSE)</f>
        <v>#REF!</v>
      </c>
      <c r="X814" s="115" t="str">
        <f>IF(Tabela2[[#This Row],[Origem do acidente]] = "Plataforma", "PREENCHER","NA")</f>
        <v>NA</v>
      </c>
      <c r="Y814" s="111" t="e">
        <f>IF(W814="","", IF(W814="NC","", IF(W814="NE","", IF(W814="NA","",IFERROR(VLOOKUP(W814,[1]Produtos!$A$1:$C$2319,2,FALSE),"Não Cadastrado")))))</f>
        <v>#REF!</v>
      </c>
      <c r="Z814" s="106" t="e">
        <f>VLOOKUP(Tabela2[[#This Row],[SIEMA]],Siema2025,11,FALSE)</f>
        <v>#N/A</v>
      </c>
      <c r="AA814" s="106" t="e">
        <f>VLOOKUP(Tabela2[[#This Row],[SIEMA]],Siema2024,12,FALSE)</f>
        <v>#REF!</v>
      </c>
      <c r="AB814" s="106" t="e">
        <f>IF(W814="","",IF(ISNUMBER(W814)=FALSE,"Não se aplica",IFERROR(VLOOKUP(W814,[1]Produtos!$A$1:$C$2319,3,FALSE),"Não Cadastrado")))</f>
        <v>#REF!</v>
      </c>
      <c r="AC814" s="106"/>
      <c r="AD814" s="110" t="str">
        <f>IF(Tabela2[[#This Row],[Origem do acidente]] = "Plataforma", "PREENCHER","NA")</f>
        <v>NA</v>
      </c>
      <c r="AE814" s="109" t="str">
        <f>IF(AC814="","", IF(AC814="NC","", IF(AC814="NE","", IF(AC814="NA","",IFERROR(VLOOKUP(AC814,[1]Produtos!$A$1:$C$2319,2,FALSE),"Não Cadastrado")))))</f>
        <v/>
      </c>
      <c r="AF814" s="106"/>
      <c r="AG814" s="106"/>
      <c r="AH814" s="106" t="str">
        <f>IF(AC814="","",IF(ISNUMBER(AC814)=FALSE,"Não se aplica",IFERROR(VLOOKUP(AC814,Produtos!$A$1:$C$2319,3,FALSE),"Não Cadastrado")))</f>
        <v/>
      </c>
      <c r="AI814" s="106"/>
      <c r="AJ814" s="149"/>
      <c r="AK814" s="109" t="s">
        <v>6834</v>
      </c>
      <c r="AL814" s="109"/>
      <c r="AM814" s="109"/>
      <c r="AN814" s="148"/>
      <c r="AO814" s="148"/>
      <c r="AP814" s="148"/>
      <c r="AQ814" s="148"/>
      <c r="AR814" s="150"/>
      <c r="AS814" s="148"/>
      <c r="AT814" s="148"/>
      <c r="AU814" s="148"/>
      <c r="AV814" s="148"/>
      <c r="AW814" s="148"/>
      <c r="AX814" s="148"/>
      <c r="AY814" s="148"/>
      <c r="AZ814" s="148"/>
      <c r="BA814" s="148"/>
      <c r="BB814" s="148"/>
      <c r="BC814" s="110" t="str">
        <f>IF(Tabela2[[#This Row],[Outro(s) ]] = "X", "PREENCHER","NA")</f>
        <v>NA</v>
      </c>
      <c r="BD814" s="148" t="s">
        <v>7176</v>
      </c>
      <c r="BE814" s="148"/>
      <c r="BF814" s="251" t="s">
        <v>10206</v>
      </c>
      <c r="BG814" s="251"/>
      <c r="BH814" s="253" t="s">
        <v>10207</v>
      </c>
      <c r="BI814" s="252" t="s">
        <v>7062</v>
      </c>
      <c r="BJ814" s="109" t="s">
        <v>7097</v>
      </c>
      <c r="BK814" s="106" t="s">
        <v>7062</v>
      </c>
      <c r="BL814" s="143">
        <v>46128</v>
      </c>
      <c r="BM814" s="148">
        <f ca="1">IF(Tabela2[[#This Row],[Data de atendimento do Ibama (considerar o primeiro documento/ação)]]="",_xlfn.DAYS(TODAY(),J814),_xlfn.DAYS(Tabela2[[#This Row],[Data de atendimento do Ibama (considerar o primeiro documento/ação)]],J814))</f>
        <v>174</v>
      </c>
      <c r="BN814" s="110" t="s">
        <v>7118</v>
      </c>
      <c r="BO814" s="116" t="s">
        <v>7177</v>
      </c>
      <c r="BP814" s="110" t="str">
        <f>IF(Tabela2[[#This Row],[Forma de atendimento (primeiro documento/ação)]]= "Outros (especificar)", "PREENCHER","NA")</f>
        <v>NA</v>
      </c>
      <c r="BQ814" s="108" t="s">
        <v>123</v>
      </c>
      <c r="BR814" s="110" t="s">
        <v>123</v>
      </c>
      <c r="BS814" s="110" t="str">
        <f>IF(Tabela2[[#This Row],[Se sim, foi emitida Ordem de Emergência? (informações vinculada à coluna CK)]] = "Sim", "PREENCHER","NA")</f>
        <v>NA</v>
      </c>
      <c r="BT814" s="110" t="s">
        <v>7215</v>
      </c>
      <c r="BU814" s="110" t="str">
        <f>IF(Tabela2[[#This Row],[Houve envio de Informações Pós-acidente (preencher "não se aplica" quando de competência estadual/municipal)]] = "Sim", "PREENCHER","NA")</f>
        <v>NA</v>
      </c>
      <c r="BV814" s="110" t="str">
        <f>IF(Tabela2[[#This Row],[Houve avaliação das informações pós-acidente solicitadas/enviadas?]] = "Sim", "PREENCHER","NA")</f>
        <v>NA</v>
      </c>
      <c r="BW814" s="110" t="s">
        <v>123</v>
      </c>
      <c r="BX814" s="108"/>
      <c r="BY814" s="143"/>
      <c r="BZ814" s="149" t="str">
        <f>IF(Tabela2[[#This Row],[Data do documento de encerramento]]="NA","NA",IF(Tabela2[[#This Row],[Data do documento de encerramento]]="","Pendente de conclusão/ encerramento",_xlfn.DAYS(Tabela2[[#This Row],[Data do documento de encerramento]],J814)))</f>
        <v>Pendente de conclusão/ encerramento</v>
      </c>
      <c r="CA814" s="109" t="s">
        <v>10208</v>
      </c>
      <c r="CB814" s="146"/>
      <c r="CC814" s="150"/>
      <c r="CD814" s="150"/>
      <c r="CE814" s="150"/>
      <c r="CF814" s="150"/>
    </row>
    <row r="815" spans="1:84" ht="137.25" hidden="1">
      <c r="A815" s="256">
        <v>202513061224</v>
      </c>
      <c r="B815" s="120" t="s">
        <v>10209</v>
      </c>
      <c r="C815" s="148" t="s">
        <v>10175</v>
      </c>
      <c r="D815" s="145" t="s">
        <v>10210</v>
      </c>
      <c r="E815" s="108" t="s">
        <v>8997</v>
      </c>
      <c r="F815" s="108" t="s">
        <v>10211</v>
      </c>
      <c r="G815" s="108" t="s">
        <v>10212</v>
      </c>
      <c r="H815" s="108" t="s">
        <v>10213</v>
      </c>
      <c r="I815" s="250" t="s">
        <v>7118</v>
      </c>
      <c r="J815" s="250">
        <v>45686</v>
      </c>
      <c r="K815" s="250" t="s">
        <v>121</v>
      </c>
      <c r="L815" s="145" t="str">
        <f>IF(Tabela2[[#This Row],[Data]]="","Sem Informação",VLOOKUP(MONTH(Tabela2[[#This Row],[Data]]),'[1]Validação de dados'!$I$1:$J$13,2,0))</f>
        <v>Janeiro</v>
      </c>
      <c r="M815" s="149">
        <f>YEAR(Tabela2[[#This Row],[Data]])</f>
        <v>2025</v>
      </c>
      <c r="N815" s="250" t="s">
        <v>122</v>
      </c>
      <c r="O815" s="250" t="s">
        <v>286</v>
      </c>
      <c r="P815" s="106" t="e">
        <f>VLOOKUP(Tabela2[[#This Row],[SIEMA]],Siema2024,21,FALSE)</f>
        <v>#REF!</v>
      </c>
      <c r="Q815" s="106">
        <v>3082</v>
      </c>
      <c r="R815" s="110"/>
      <c r="S815" s="109" t="str">
        <f>IF(Q815="","", IF(Q815="NC","", IF(Q815="NE","", IF(Q815="NA","",IFERROR(VLOOKUP(Q815,[1]Produtos!$A$1:$C$2319,2,FALSE),"Não Cadastrado")))))</f>
        <v>SUBSTÂNCIA QUE APRESENTA RISCO PARA O MEIO AMBIENTE, LÍQUIDA, N.E.</v>
      </c>
      <c r="T815" s="106" t="s">
        <v>6834</v>
      </c>
      <c r="U815" s="106" t="s">
        <v>6834</v>
      </c>
      <c r="V815" s="106">
        <f>IF(Q815="","",IF(ISNUMBER(Q815)=FALSE,"Não se aplica",IFERROR(VLOOKUP(Q815,Produtos!$A$1:$C$2319,3,FALSE),"Não Cadastrado")))</f>
        <v>9</v>
      </c>
      <c r="W815" s="106"/>
      <c r="X815" s="115" t="str">
        <f>IF(Tabela2[[#This Row],[Origem do acidente]] = "Plataforma", "PREENCHER","NA")</f>
        <v>NA</v>
      </c>
      <c r="Y815" s="111" t="str">
        <f>IF(W815="","", IF(W815="NC","", IF(W815="NE","", IF(W815="NA","",IFERROR(VLOOKUP(W815,[1]Produtos!$A$1:$C$2319,2,FALSE),"Não Cadastrado")))))</f>
        <v/>
      </c>
      <c r="Z815" s="106"/>
      <c r="AA815" s="106"/>
      <c r="AB815" s="106"/>
      <c r="AC815" s="106"/>
      <c r="AD815" s="110" t="str">
        <f>IF(Tabela2[[#This Row],[Origem do acidente]] = "Plataforma", "PREENCHER","NA")</f>
        <v>NA</v>
      </c>
      <c r="AE815" s="109" t="str">
        <f>IF(AC815="","", IF(AC815="NC","", IF(AC815="NE","", IF(AC815="NA","",IFERROR(VLOOKUP(AC815,[1]Produtos!$A$1:$C$2319,2,FALSE),"Não Cadastrado")))))</f>
        <v/>
      </c>
      <c r="AF815" s="106"/>
      <c r="AG815" s="106"/>
      <c r="AH815" s="106" t="str">
        <f>IF(AC815="","",IF(ISNUMBER(AC815)=FALSE,"Não se aplica",IFERROR(VLOOKUP(AC815,Produtos!$A$1:$C$2319,3,FALSE),"Não Cadastrado")))</f>
        <v/>
      </c>
      <c r="AI815" s="106"/>
      <c r="AJ815" s="146" t="s">
        <v>10214</v>
      </c>
      <c r="AK815" s="109" t="s">
        <v>6834</v>
      </c>
      <c r="AL815" s="109" t="s">
        <v>7368</v>
      </c>
      <c r="AM815" s="109"/>
      <c r="AN815" s="148"/>
      <c r="AO815" s="148"/>
      <c r="AP815" s="148"/>
      <c r="AQ815" s="148"/>
      <c r="AR815" s="150"/>
      <c r="AS815" s="148"/>
      <c r="AT815" s="148"/>
      <c r="AU815" s="148" t="s">
        <v>7130</v>
      </c>
      <c r="AV815" s="148"/>
      <c r="AW815" s="148" t="s">
        <v>7130</v>
      </c>
      <c r="AX815" s="148"/>
      <c r="AY815" s="148"/>
      <c r="AZ815" s="148"/>
      <c r="BA815" s="148"/>
      <c r="BB815" s="148"/>
      <c r="BC815" s="110"/>
      <c r="BD815" s="148"/>
      <c r="BE815" s="148"/>
      <c r="BF815" s="251" t="s">
        <v>10215</v>
      </c>
      <c r="BG815" s="251"/>
      <c r="BH815" s="253" t="s">
        <v>10216</v>
      </c>
      <c r="BI815" s="252" t="s">
        <v>2696</v>
      </c>
      <c r="BJ815" s="109" t="s">
        <v>7097</v>
      </c>
      <c r="BK815" s="106" t="s">
        <v>2696</v>
      </c>
      <c r="BL815" s="143">
        <v>45916</v>
      </c>
      <c r="BM815" s="148">
        <f ca="1">IF(Tabela2[[#This Row],[Data de atendimento do Ibama (considerar o primeiro documento/ação)]]="",_xlfn.DAYS(TODAY(),J815),_xlfn.DAYS(Tabela2[[#This Row],[Data de atendimento do Ibama (considerar o primeiro documento/ação)]],J815))</f>
        <v>230</v>
      </c>
      <c r="BN815" s="110" t="str">
        <f>IF(Tabela2[[#This Row],[Atendido pelo Ibama ("Não" ou "Sim")]]="Não","Preencher", IF(Tabela2[[#This Row],[Atendido pelo Ibama ("Não" ou "Sim")]]="Sim","NA",""))</f>
        <v>NA</v>
      </c>
      <c r="BO815" s="116" t="s">
        <v>7123</v>
      </c>
      <c r="BP815" s="110" t="s">
        <v>8888</v>
      </c>
      <c r="BQ815" s="108" t="s">
        <v>123</v>
      </c>
      <c r="BR815" s="110" t="str">
        <f>IF(Tabela2[[#This Row],[Equipe do Ibama foi a campo? Houve sobrevoo do Poseidon?]] = "Sim", "PREENCHER","NA")</f>
        <v>NA</v>
      </c>
      <c r="BS815" s="110" t="str">
        <f>IF(Tabela2[[#This Row],[Se sim, foi emitida Ordem de Emergência? (informações vinculada à coluna CK)]] = "Sim", "PREENCHER","NA")</f>
        <v>NA</v>
      </c>
      <c r="BT815" s="110" t="s">
        <v>7125</v>
      </c>
      <c r="BU815" s="110" t="s">
        <v>2696</v>
      </c>
      <c r="BV815" s="110" t="s">
        <v>123</v>
      </c>
      <c r="BW815" s="110" t="s">
        <v>2696</v>
      </c>
      <c r="BX815" s="108" t="s">
        <v>7100</v>
      </c>
      <c r="BY815" s="143">
        <v>45916</v>
      </c>
      <c r="BZ815" s="149">
        <f>IF(Tabela2[[#This Row],[Data do documento de encerramento]]="NA","NA",IF(Tabela2[[#This Row],[Data do documento de encerramento]]="","Pendente de conclusão/ encerramento",_xlfn.DAYS(Tabela2[[#This Row],[Data do documento de encerramento]],J815)))</f>
        <v>230</v>
      </c>
      <c r="CA815" s="109" t="s">
        <v>10217</v>
      </c>
      <c r="CB815" s="146"/>
      <c r="CC815" s="150"/>
      <c r="CD815" s="150"/>
      <c r="CE815" s="150"/>
      <c r="CF815" s="150"/>
    </row>
    <row r="816" spans="1:84" ht="45.75" hidden="1">
      <c r="A816" s="145">
        <v>202606022</v>
      </c>
      <c r="B816" s="120" t="s">
        <v>10218</v>
      </c>
      <c r="C816" s="148" t="s">
        <v>10219</v>
      </c>
      <c r="D816" s="145" t="s">
        <v>10220</v>
      </c>
      <c r="E816" s="108" t="s">
        <v>10221</v>
      </c>
      <c r="F816" s="108" t="s">
        <v>10222</v>
      </c>
      <c r="G816" s="108" t="s">
        <v>10223</v>
      </c>
      <c r="H816" s="108" t="s">
        <v>10224</v>
      </c>
      <c r="I816" s="250" t="s">
        <v>7118</v>
      </c>
      <c r="J816" s="250">
        <v>45721</v>
      </c>
      <c r="K816" s="250" t="s">
        <v>121</v>
      </c>
      <c r="L816" s="145" t="str">
        <f>IF(Tabela2[[#This Row],[Data]]="","Sem Informação",VLOOKUP(MONTH(Tabela2[[#This Row],[Data]]),'[1]Validação de dados'!$I$1:$J$13,2,0))</f>
        <v>Março</v>
      </c>
      <c r="M816" s="149">
        <f>YEAR(Tabela2[[#This Row],[Data]])</f>
        <v>2025</v>
      </c>
      <c r="N816" s="250" t="s">
        <v>230</v>
      </c>
      <c r="O816" s="250" t="s">
        <v>286</v>
      </c>
      <c r="P816" s="106" t="e">
        <f>VLOOKUP(Tabela2[[#This Row],[SIEMA]],Siema2024,21,FALSE)</f>
        <v>#REF!</v>
      </c>
      <c r="Q816" s="106" t="s">
        <v>7269</v>
      </c>
      <c r="R816" s="110" t="s">
        <v>10225</v>
      </c>
      <c r="S816" s="109" t="str">
        <f>IF(Q816="","", IF(Q816="NC","", IF(Q816="NE","", IF(Q816="NA","",IFERROR(VLOOKUP(Q816,[1]Produtos!$A$1:$C$2319,2,FALSE),"Não Cadastrado")))))</f>
        <v/>
      </c>
      <c r="T816" s="106">
        <v>64</v>
      </c>
      <c r="U816" s="106" t="s">
        <v>9284</v>
      </c>
      <c r="V816" s="106" t="s">
        <v>8796</v>
      </c>
      <c r="W816" s="106" t="s">
        <v>7269</v>
      </c>
      <c r="X816" s="115" t="s">
        <v>10226</v>
      </c>
      <c r="Y816" s="111"/>
      <c r="Z816" s="106">
        <v>36</v>
      </c>
      <c r="AA816" s="106" t="s">
        <v>9284</v>
      </c>
      <c r="AB816" s="106" t="s">
        <v>8796</v>
      </c>
      <c r="AC816" s="106" t="s">
        <v>7269</v>
      </c>
      <c r="AD816" s="110" t="s">
        <v>10227</v>
      </c>
      <c r="AE816" s="109" t="str">
        <f>IF(AC816="","", IF(AC816="NC","", IF(AC816="NE","", IF(AC816="NA","",IFERROR(VLOOKUP(AC816,[1]Produtos!$A$1:$C$2319,2,FALSE),"Não Cadastrado")))))</f>
        <v/>
      </c>
      <c r="AF816" s="106">
        <v>30</v>
      </c>
      <c r="AG816" s="106" t="s">
        <v>9284</v>
      </c>
      <c r="AH816" s="106" t="s">
        <v>8796</v>
      </c>
      <c r="AI816" s="106"/>
      <c r="AJ816" s="149" t="s">
        <v>10228</v>
      </c>
      <c r="AK816" s="109" t="s">
        <v>7356</v>
      </c>
      <c r="AL816" s="109" t="s">
        <v>7368</v>
      </c>
      <c r="AM816" s="109" t="s">
        <v>7827</v>
      </c>
      <c r="AN816" s="148"/>
      <c r="AO816" s="148"/>
      <c r="AP816" s="148"/>
      <c r="AQ816" s="148"/>
      <c r="AR816" s="150"/>
      <c r="AS816" s="148"/>
      <c r="AT816" s="148"/>
      <c r="AU816" s="148" t="s">
        <v>7176</v>
      </c>
      <c r="AV816" s="148"/>
      <c r="AW816" s="148" t="s">
        <v>7176</v>
      </c>
      <c r="AX816" s="148" t="s">
        <v>7176</v>
      </c>
      <c r="AY816" s="148"/>
      <c r="AZ816" s="148"/>
      <c r="BA816" s="148"/>
      <c r="BB816" s="148"/>
      <c r="BC816" s="110" t="str">
        <f>IF(Tabela2[[#This Row],[Outro(s) ]] = "X", "PREENCHER","NA")</f>
        <v>NA</v>
      </c>
      <c r="BD816" s="148"/>
      <c r="BE816" s="148"/>
      <c r="BF816" s="251" t="s">
        <v>10229</v>
      </c>
      <c r="BG816" s="251"/>
      <c r="BH816" s="253" t="s">
        <v>10230</v>
      </c>
      <c r="BI816" s="252" t="s">
        <v>2696</v>
      </c>
      <c r="BJ816" s="109" t="s">
        <v>7097</v>
      </c>
      <c r="BK816" s="106" t="s">
        <v>2696</v>
      </c>
      <c r="BL816" s="143">
        <v>45726</v>
      </c>
      <c r="BM816" s="148">
        <f ca="1">IF(Tabela2[[#This Row],[Data de atendimento do Ibama (considerar o primeiro documento/ação)]]="",_xlfn.DAYS(TODAY(),J816),_xlfn.DAYS(Tabela2[[#This Row],[Data de atendimento do Ibama (considerar o primeiro documento/ação)]],J816))</f>
        <v>5</v>
      </c>
      <c r="BN816" s="110" t="str">
        <f>IF(Tabela2[[#This Row],[Atendido pelo Ibama ("Não" ou "Sim")]]="Não","Preencher", IF(Tabela2[[#This Row],[Atendido pelo Ibama ("Não" ou "Sim")]]="Sim","NA",""))</f>
        <v>NA</v>
      </c>
      <c r="BO816" s="116" t="s">
        <v>7139</v>
      </c>
      <c r="BP816" s="110" t="str">
        <f>IF(Tabela2[[#This Row],[Forma de atendimento (primeiro documento/ação)]]= "Outros (especificar)", "PREENCHER","NA")</f>
        <v>NA</v>
      </c>
      <c r="BQ816" s="108" t="s">
        <v>123</v>
      </c>
      <c r="BR816" s="110" t="str">
        <f>IF(Tabela2[[#This Row],[Equipe do Ibama foi a campo? Houve sobrevoo do Poseidon?]] = "Sim", "PREENCHER","NA")</f>
        <v>NA</v>
      </c>
      <c r="BS816" s="110" t="str">
        <f>IF(Tabela2[[#This Row],[Se sim, foi emitida Ordem de Emergência? (informações vinculada à coluna CK)]] = "Sim", "PREENCHER","NA")</f>
        <v>NA</v>
      </c>
      <c r="BT816" s="110" t="s">
        <v>7099</v>
      </c>
      <c r="BU816" s="110" t="s">
        <v>123</v>
      </c>
      <c r="BV816" s="110" t="s">
        <v>123</v>
      </c>
      <c r="BW816" s="110" t="s">
        <v>123</v>
      </c>
      <c r="BX816" s="108" t="s">
        <v>7119</v>
      </c>
      <c r="BY816" s="143"/>
      <c r="BZ816" s="149" t="str">
        <f>IF(Tabela2[[#This Row],[Data do documento de encerramento]]="NA","NA",IF(Tabela2[[#This Row],[Data do documento de encerramento]]="","Pendente de conclusão/ encerramento",_xlfn.DAYS(Tabela2[[#This Row],[Data do documento de encerramento]],J816)))</f>
        <v>Pendente de conclusão/ encerramento</v>
      </c>
      <c r="CA816" s="109" t="s">
        <v>7184</v>
      </c>
      <c r="CB816" s="146"/>
      <c r="CC816" s="150"/>
      <c r="CD816" s="150"/>
      <c r="CE816" s="150"/>
      <c r="CF816" s="150"/>
    </row>
    <row r="817" spans="1:84" ht="45.75" hidden="1">
      <c r="A817" s="29">
        <v>202606222</v>
      </c>
      <c r="B817" s="120" t="s">
        <v>10231</v>
      </c>
      <c r="C817" s="148" t="s">
        <v>2455</v>
      </c>
      <c r="D817" s="145" t="s">
        <v>10232</v>
      </c>
      <c r="E817" s="108" t="s">
        <v>6834</v>
      </c>
      <c r="F817" s="108" t="s">
        <v>10233</v>
      </c>
      <c r="G817" s="108" t="s">
        <v>10234</v>
      </c>
      <c r="H817" s="257" t="s">
        <v>10235</v>
      </c>
      <c r="I817" s="250" t="s">
        <v>7118</v>
      </c>
      <c r="J817" s="250">
        <v>45852</v>
      </c>
      <c r="K817" s="250" t="s">
        <v>299</v>
      </c>
      <c r="L817" s="145" t="s">
        <v>10236</v>
      </c>
      <c r="M817" s="149">
        <v>2025</v>
      </c>
      <c r="N817" s="250" t="s">
        <v>230</v>
      </c>
      <c r="O817" s="250" t="s">
        <v>286</v>
      </c>
      <c r="P817" s="106"/>
      <c r="Q817" s="106" t="s">
        <v>7119</v>
      </c>
      <c r="R817" s="110" t="s">
        <v>10237</v>
      </c>
      <c r="S817" s="109"/>
      <c r="T817" s="106">
        <v>8000</v>
      </c>
      <c r="U817" s="106" t="s">
        <v>648</v>
      </c>
      <c r="V817" s="106" t="s">
        <v>637</v>
      </c>
      <c r="W817" s="106"/>
      <c r="X817" s="115"/>
      <c r="Y817" s="111"/>
      <c r="Z817" s="106"/>
      <c r="AA817" s="106"/>
      <c r="AB817" s="106"/>
      <c r="AC817" s="106"/>
      <c r="AD817" s="110"/>
      <c r="AE817" s="109"/>
      <c r="AF817" s="106"/>
      <c r="AG817" s="106"/>
      <c r="AH817" s="106"/>
      <c r="AI817" s="106"/>
      <c r="AJ817" s="149"/>
      <c r="AK817" s="109" t="s">
        <v>6834</v>
      </c>
      <c r="AL817" s="109" t="s">
        <v>7175</v>
      </c>
      <c r="AM817" s="109"/>
      <c r="AN817" s="148"/>
      <c r="AO817" s="148"/>
      <c r="AP817" s="148"/>
      <c r="AQ817" s="148" t="s">
        <v>7176</v>
      </c>
      <c r="AR817" s="150"/>
      <c r="AS817" s="148"/>
      <c r="AT817" s="148"/>
      <c r="AU817" s="148"/>
      <c r="AV817" s="148"/>
      <c r="AW817" s="148"/>
      <c r="AX817" s="148"/>
      <c r="AY817" s="148"/>
      <c r="AZ817" s="148"/>
      <c r="BA817" s="148"/>
      <c r="BB817" s="148"/>
      <c r="BC817" s="110"/>
      <c r="BD817" s="148"/>
      <c r="BE817" s="148"/>
      <c r="BF817" s="251" t="s">
        <v>6834</v>
      </c>
      <c r="BG817" s="251"/>
      <c r="BH817" s="253" t="s">
        <v>6834</v>
      </c>
      <c r="BI817" s="252" t="s">
        <v>7062</v>
      </c>
      <c r="BJ817" s="109" t="s">
        <v>7111</v>
      </c>
      <c r="BK817" s="106" t="s">
        <v>2696</v>
      </c>
      <c r="BL817" s="143">
        <v>45859</v>
      </c>
      <c r="BM817" s="148">
        <v>7</v>
      </c>
      <c r="BN817" s="110" t="s">
        <v>7118</v>
      </c>
      <c r="BO817" s="116" t="s">
        <v>7177</v>
      </c>
      <c r="BP817" s="110" t="s">
        <v>7119</v>
      </c>
      <c r="BQ817" s="108" t="s">
        <v>123</v>
      </c>
      <c r="BR817" s="110" t="s">
        <v>123</v>
      </c>
      <c r="BS817" s="110" t="s">
        <v>7118</v>
      </c>
      <c r="BT817" s="110" t="s">
        <v>7215</v>
      </c>
      <c r="BU817" s="110" t="s">
        <v>123</v>
      </c>
      <c r="BV817" s="110" t="s">
        <v>123</v>
      </c>
      <c r="BW817" s="110" t="s">
        <v>2696</v>
      </c>
      <c r="BX817" s="108" t="s">
        <v>7100</v>
      </c>
      <c r="BY817" s="143">
        <v>45859</v>
      </c>
      <c r="BZ817" s="149">
        <f>IF(Tabela2[[#This Row],[Data do documento de encerramento]]="NA","NA",IF(Tabela2[[#This Row],[Data do documento de encerramento]]="","Pendente de conclusão/ encerramento",_xlfn.DAYS(Tabela2[[#This Row],[Data do documento de encerramento]],J817)))</f>
        <v>7</v>
      </c>
      <c r="CA817" s="109"/>
      <c r="CB817" s="146"/>
      <c r="CC817" s="150"/>
      <c r="CD817" s="150"/>
      <c r="CE817" s="150"/>
      <c r="CF817" s="150"/>
    </row>
    <row r="818" spans="1:84" ht="45.75" hidden="1">
      <c r="A818" s="29">
        <v>202606223</v>
      </c>
      <c r="B818" s="120" t="s">
        <v>10238</v>
      </c>
      <c r="C818" s="148" t="s">
        <v>2455</v>
      </c>
      <c r="D818" s="145" t="s">
        <v>10239</v>
      </c>
      <c r="E818" s="108" t="s">
        <v>4216</v>
      </c>
      <c r="F818" s="108" t="s">
        <v>10240</v>
      </c>
      <c r="G818" s="108" t="s">
        <v>10241</v>
      </c>
      <c r="H818" s="175" t="s">
        <v>10242</v>
      </c>
      <c r="I818" s="250" t="s">
        <v>7118</v>
      </c>
      <c r="J818" s="250">
        <v>45953</v>
      </c>
      <c r="K818" s="250" t="s">
        <v>142</v>
      </c>
      <c r="L818" s="145" t="str">
        <f>IF(Tabela2[[#This Row],[Data]]="","Sem Informação",VLOOKUP(MONTH(Tabela2[[#This Row],[Data]]),'[1]Validação de dados'!$I$1:$J$13,2,0))</f>
        <v>Outubro</v>
      </c>
      <c r="M818" s="149">
        <f>YEAR(Tabela2[[#This Row],[Data]])</f>
        <v>2025</v>
      </c>
      <c r="N818" s="250" t="s">
        <v>143</v>
      </c>
      <c r="O818" s="250" t="s">
        <v>286</v>
      </c>
      <c r="P818" s="106" t="e">
        <f>VLOOKUP(Tabela2[[#This Row],[SIEMA]],Siema2024,21,FALSE)</f>
        <v>#REF!</v>
      </c>
      <c r="Q818" s="106">
        <v>3264</v>
      </c>
      <c r="R818" s="110" t="e">
        <f>VLOOKUP(Tabela2[[#This Row],[SIEMA]],Siema2025,10,FALSE)</f>
        <v>#N/A</v>
      </c>
      <c r="S818" s="109" t="str">
        <f>IF(Q818="","", IF(Q818="NC","", IF(Q818="NE","", IF(Q818="NA","",IFERROR(VLOOKUP(Q818,[1]Produtos!$A$1:$C$2319,2,FALSE),"Não Cadastrado")))))</f>
        <v>LÍQUIDO CORROSIVO, ÁCIDO, INORGÂNICO, N.E.</v>
      </c>
      <c r="T818" s="106">
        <v>4050</v>
      </c>
      <c r="U818" s="106" t="s">
        <v>7294</v>
      </c>
      <c r="V818" s="106">
        <f>IF(Q818="","",IF(ISNUMBER(Q818)=FALSE,"Não se aplica",IFERROR(VLOOKUP(Q818,Produtos!$A$1:$C$2319,3,FALSE),"Não Cadastrado")))</f>
        <v>8</v>
      </c>
      <c r="W818" s="106" t="e">
        <f>VLOOKUP(Tabela2[[#This Row],[SIEMA]],Siema2024,10,FALSE)</f>
        <v>#REF!</v>
      </c>
      <c r="X818" s="115" t="str">
        <f>IF(Tabela2[[#This Row],[Origem do acidente]] = "Plataforma", "PREENCHER","NA")</f>
        <v>NA</v>
      </c>
      <c r="Y818" s="111" t="e">
        <f>IF(W818="","", IF(W818="NC","", IF(W818="NE","", IF(W818="NA","",IFERROR(VLOOKUP(W818,[1]Produtos!$A$1:$C$2319,2,FALSE),"Não Cadastrado")))))</f>
        <v>#REF!</v>
      </c>
      <c r="Z818" s="106" t="e">
        <f>VLOOKUP(Tabela2[[#This Row],[SIEMA]],Siema2025,11,FALSE)</f>
        <v>#N/A</v>
      </c>
      <c r="AA818" s="106" t="e">
        <f>VLOOKUP(Tabela2[[#This Row],[SIEMA]],Siema2024,12,FALSE)</f>
        <v>#REF!</v>
      </c>
      <c r="AB818" s="106" t="e">
        <f>IF(W818="","",IF(ISNUMBER(W818)=FALSE,"Não se aplica",IFERROR(VLOOKUP(W818,[1]Produtos!$A$1:$C$2319,3,FALSE),"Não Cadastrado")))</f>
        <v>#REF!</v>
      </c>
      <c r="AC818" s="106"/>
      <c r="AD818" s="110" t="str">
        <f>IF(Tabela2[[#This Row],[Origem do acidente]] = "Plataforma", "PREENCHER","NA")</f>
        <v>NA</v>
      </c>
      <c r="AE818" s="109" t="str">
        <f>IF(AC818="","", IF(AC818="NC","", IF(AC818="NE","", IF(AC818="NA","",IFERROR(VLOOKUP(AC818,[1]Produtos!$A$1:$C$2319,2,FALSE),"Não Cadastrado")))))</f>
        <v/>
      </c>
      <c r="AF818" s="106"/>
      <c r="AG818" s="106"/>
      <c r="AH818" s="106" t="str">
        <f>IF(AC818="","",IF(ISNUMBER(AC818)=FALSE,"Não se aplica",IFERROR(VLOOKUP(AC818,Produtos!$A$1:$C$2319,3,FALSE),"Não Cadastrado")))</f>
        <v/>
      </c>
      <c r="AI818" s="106"/>
      <c r="AJ818" s="149" t="e">
        <f>VLOOKUP(Tabela2[[#This Row],[SIEMA]],Siema2024,26,FALSE)</f>
        <v>#REF!</v>
      </c>
      <c r="AK818" s="109" t="s">
        <v>7343</v>
      </c>
      <c r="AL818" s="109" t="s">
        <v>7175</v>
      </c>
      <c r="AM818" s="109"/>
      <c r="AN818" s="148"/>
      <c r="AO818" s="148"/>
      <c r="AP818" s="148"/>
      <c r="AQ818" s="148"/>
      <c r="AR818" s="150"/>
      <c r="AS818" s="148"/>
      <c r="AT818" s="148"/>
      <c r="AU818" s="148" t="s">
        <v>7176</v>
      </c>
      <c r="AV818" s="148"/>
      <c r="AW818" s="148"/>
      <c r="AX818" s="148"/>
      <c r="AY818" s="148"/>
      <c r="AZ818" s="148"/>
      <c r="BA818" s="148"/>
      <c r="BB818" s="148"/>
      <c r="BC818" s="110" t="str">
        <f>IF(Tabela2[[#This Row],[Outro(s) ]] = "X", "PREENCHER","NA")</f>
        <v>NA</v>
      </c>
      <c r="BD818" s="148"/>
      <c r="BE818" s="148"/>
      <c r="BF818" s="251" t="s">
        <v>10243</v>
      </c>
      <c r="BG818" s="251"/>
      <c r="BH818" s="253" t="s">
        <v>10244</v>
      </c>
      <c r="BI818" s="252" t="s">
        <v>7062</v>
      </c>
      <c r="BJ818" s="109" t="s">
        <v>7097</v>
      </c>
      <c r="BK818" s="106" t="s">
        <v>2696</v>
      </c>
      <c r="BL818" s="143">
        <v>45953</v>
      </c>
      <c r="BM818" s="148">
        <f ca="1">IF(Tabela2[[#This Row],[Data de atendimento do Ibama (considerar o primeiro documento/ação)]]="",_xlfn.DAYS(TODAY(),J818),_xlfn.DAYS(Tabela2[[#This Row],[Data de atendimento do Ibama (considerar o primeiro documento/ação)]],J818))</f>
        <v>0</v>
      </c>
      <c r="BN818" s="110" t="str">
        <f>IF(Tabela2[[#This Row],[Atendido pelo Ibama ("Não" ou "Sim")]]="Não","Preencher", IF(Tabela2[[#This Row],[Atendido pelo Ibama ("Não" ou "Sim")]]="Sim","NA",""))</f>
        <v>NA</v>
      </c>
      <c r="BO818" s="116" t="s">
        <v>7123</v>
      </c>
      <c r="BP818" s="110" t="s">
        <v>7332</v>
      </c>
      <c r="BQ818" s="108" t="s">
        <v>123</v>
      </c>
      <c r="BR818" s="110" t="s">
        <v>2696</v>
      </c>
      <c r="BS818" s="110" t="s">
        <v>123</v>
      </c>
      <c r="BT818" s="110" t="s">
        <v>7099</v>
      </c>
      <c r="BU818" s="110" t="s">
        <v>2696</v>
      </c>
      <c r="BV818" s="110" t="s">
        <v>123</v>
      </c>
      <c r="BW818" s="110" t="s">
        <v>123</v>
      </c>
      <c r="BX818" s="108" t="s">
        <v>7100</v>
      </c>
      <c r="BY818" s="143">
        <v>46169</v>
      </c>
      <c r="BZ818" s="149">
        <f>IF(Tabela2[[#This Row],[Data do documento de encerramento]]="NA","NA",IF(Tabela2[[#This Row],[Data do documento de encerramento]]="","Pendente de conclusão/ encerramento",_xlfn.DAYS(Tabela2[[#This Row],[Data do documento de encerramento]],J818)))</f>
        <v>216</v>
      </c>
      <c r="CA818" s="109" t="s">
        <v>10116</v>
      </c>
      <c r="CB818" s="146"/>
      <c r="CC818" s="150"/>
      <c r="CD818" s="150"/>
      <c r="CE818" s="150"/>
      <c r="CF818" s="150"/>
    </row>
    <row r="819" spans="1:84" ht="45.75" hidden="1">
      <c r="A819" s="29">
        <v>2026062210</v>
      </c>
      <c r="B819" s="120" t="s">
        <v>10245</v>
      </c>
      <c r="C819" s="148" t="s">
        <v>10246</v>
      </c>
      <c r="D819" s="145" t="s">
        <v>10247</v>
      </c>
      <c r="E819" s="108" t="s">
        <v>9442</v>
      </c>
      <c r="F819" s="108" t="s">
        <v>10248</v>
      </c>
      <c r="G819" s="108" t="s">
        <v>10249</v>
      </c>
      <c r="H819" s="175" t="s">
        <v>10250</v>
      </c>
      <c r="I819" s="250" t="s">
        <v>7118</v>
      </c>
      <c r="J819" s="250">
        <v>45997</v>
      </c>
      <c r="K819" s="250" t="s">
        <v>229</v>
      </c>
      <c r="L819" s="145" t="str">
        <f>IF(Tabela2[[#This Row],[Data]]="","Sem Informação",VLOOKUP(MONTH(Tabela2[[#This Row],[Data]]),'[1]Validação de dados'!$I$1:$J$13,2,0))</f>
        <v>Dezembro</v>
      </c>
      <c r="M819" s="149">
        <f>YEAR(Tabela2[[#This Row],[Data]])</f>
        <v>2025</v>
      </c>
      <c r="N819" s="250" t="s">
        <v>122</v>
      </c>
      <c r="O819" s="250" t="s">
        <v>286</v>
      </c>
      <c r="P819" s="106" t="e">
        <f>VLOOKUP(Tabela2[[#This Row],[SIEMA]],Siema2024,21,FALSE)</f>
        <v>#REF!</v>
      </c>
      <c r="Q819" s="106">
        <v>1202</v>
      </c>
      <c r="R819" s="110" t="e">
        <f>VLOOKUP(Tabela2[[#This Row],[SIEMA]],Siema2025,10,FALSE)</f>
        <v>#N/A</v>
      </c>
      <c r="S819" s="109" t="str">
        <f>IF(Q819="","", IF(Q819="NC","", IF(Q819="NE","", IF(Q819="NA","",IFERROR(VLOOKUP(Q819,[1]Produtos!$A$1:$C$2319,2,FALSE),"Não Cadastrado")))))</f>
        <v>GASÓLEO ou ÓLEO DIESEL ou ÓLEO PARA AQUECIMENTO, LEVE</v>
      </c>
      <c r="T819" s="106">
        <v>3000</v>
      </c>
      <c r="U819" s="106" t="s">
        <v>648</v>
      </c>
      <c r="V819" s="106">
        <f>IF(Q819="","",IF(ISNUMBER(Q819)=FALSE,"Não se aplica",IFERROR(VLOOKUP(Q819,Produtos!$A$1:$C$2319,3,FALSE),"Não Cadastrado")))</f>
        <v>3</v>
      </c>
      <c r="W819" s="106" t="e">
        <f>VLOOKUP(Tabela2[[#This Row],[SIEMA]],Siema2024,10,FALSE)</f>
        <v>#REF!</v>
      </c>
      <c r="X819" s="115" t="str">
        <f>IF(Tabela2[[#This Row],[Origem do acidente]] = "Plataforma", "PREENCHER","NA")</f>
        <v>NA</v>
      </c>
      <c r="Y819" s="111" t="e">
        <f>IF(W819="","", IF(W819="NC","", IF(W819="NE","", IF(W819="NA","",IFERROR(VLOOKUP(W819,[1]Produtos!$A$1:$C$2319,2,FALSE),"Não Cadastrado")))))</f>
        <v>#REF!</v>
      </c>
      <c r="Z819" s="106" t="e">
        <f>VLOOKUP(Tabela2[[#This Row],[SIEMA]],Siema2025,11,FALSE)</f>
        <v>#N/A</v>
      </c>
      <c r="AA819" s="106" t="e">
        <f>VLOOKUP(Tabela2[[#This Row],[SIEMA]],Siema2024,12,FALSE)</f>
        <v>#REF!</v>
      </c>
      <c r="AB819" s="106" t="e">
        <f>IF(W819="","",IF(ISNUMBER(W819)=FALSE,"Não se aplica",IFERROR(VLOOKUP(W819,[1]Produtos!$A$1:$C$2319,3,FALSE),"Não Cadastrado")))</f>
        <v>#REF!</v>
      </c>
      <c r="AC819" s="106"/>
      <c r="AD819" s="110" t="str">
        <f>IF(Tabela2[[#This Row],[Origem do acidente]] = "Plataforma", "PREENCHER","NA")</f>
        <v>NA</v>
      </c>
      <c r="AE819" s="109" t="str">
        <f>IF(AC819="","", IF(AC819="NC","", IF(AC819="NE","", IF(AC819="NA","",IFERROR(VLOOKUP(AC819,[1]Produtos!$A$1:$C$2319,2,FALSE),"Não Cadastrado")))))</f>
        <v/>
      </c>
      <c r="AF819" s="106"/>
      <c r="AG819" s="106"/>
      <c r="AH819" s="106" t="str">
        <f>IF(AC819="","",IF(ISNUMBER(AC819)=FALSE,"Não se aplica",IFERROR(VLOOKUP(AC819,Produtos!$A$1:$C$2319,3,FALSE),"Não Cadastrado")))</f>
        <v/>
      </c>
      <c r="AI819" s="106"/>
      <c r="AJ819" s="149" t="s">
        <v>10251</v>
      </c>
      <c r="AK819" s="109" t="s">
        <v>7356</v>
      </c>
      <c r="AL819" s="109" t="s">
        <v>7368</v>
      </c>
      <c r="AM819" s="109" t="s">
        <v>7827</v>
      </c>
      <c r="AN819" s="148"/>
      <c r="AO819" s="148"/>
      <c r="AP819" s="148"/>
      <c r="AQ819" s="148"/>
      <c r="AR819" s="150"/>
      <c r="AS819" s="148"/>
      <c r="AT819" s="148"/>
      <c r="AU819" s="148" t="s">
        <v>7176</v>
      </c>
      <c r="AV819" s="148"/>
      <c r="AW819" s="148"/>
      <c r="AX819" s="148" t="s">
        <v>7176</v>
      </c>
      <c r="AY819" s="148"/>
      <c r="AZ819" s="148"/>
      <c r="BA819" s="148"/>
      <c r="BB819" s="148"/>
      <c r="BC819" s="110" t="str">
        <f>IF(Tabela2[[#This Row],[Outro(s) ]] = "X", "PREENCHER","NA")</f>
        <v>NA</v>
      </c>
      <c r="BD819" s="148"/>
      <c r="BE819" s="148"/>
      <c r="BF819" s="251" t="s">
        <v>10252</v>
      </c>
      <c r="BG819" s="251"/>
      <c r="BH819" s="253" t="s">
        <v>10253</v>
      </c>
      <c r="BI819" s="252" t="s">
        <v>7062</v>
      </c>
      <c r="BJ819" s="109" t="s">
        <v>7097</v>
      </c>
      <c r="BK819" s="106" t="s">
        <v>2696</v>
      </c>
      <c r="BL819" s="143">
        <v>46038</v>
      </c>
      <c r="BM819" s="148">
        <f ca="1">IF(Tabela2[[#This Row],[Data de atendimento do Ibama (considerar o primeiro documento/ação)]]="",_xlfn.DAYS(TODAY(),J819),_xlfn.DAYS(Tabela2[[#This Row],[Data de atendimento do Ibama (considerar o primeiro documento/ação)]],J819))</f>
        <v>41</v>
      </c>
      <c r="BN819" s="110" t="str">
        <f>IF(Tabela2[[#This Row],[Atendido pelo Ibama ("Não" ou "Sim")]]="Não","Preencher", IF(Tabela2[[#This Row],[Atendido pelo Ibama ("Não" ou "Sim")]]="Sim","NA",""))</f>
        <v>NA</v>
      </c>
      <c r="BO819" s="116" t="s">
        <v>7098</v>
      </c>
      <c r="BP819" s="110" t="str">
        <f>IF(Tabela2[[#This Row],[Forma de atendimento (primeiro documento/ação)]]= "Outros (especificar)", "PREENCHER","NA")</f>
        <v>NA</v>
      </c>
      <c r="BQ819" s="108" t="s">
        <v>2696</v>
      </c>
      <c r="BR819" s="110" t="s">
        <v>123</v>
      </c>
      <c r="BS819" s="110" t="s">
        <v>2696</v>
      </c>
      <c r="BT819" s="110" t="s">
        <v>7215</v>
      </c>
      <c r="BU819" s="110" t="str">
        <f>IF(Tabela2[[#This Row],[Houve envio de Informações Pós-acidente (preencher "não se aplica" quando de competência estadual/municipal)]] = "Sim", "PREENCHER","NA")</f>
        <v>NA</v>
      </c>
      <c r="BV819" s="110" t="s">
        <v>2696</v>
      </c>
      <c r="BW819" s="110" t="s">
        <v>2696</v>
      </c>
      <c r="BX819" s="108" t="s">
        <v>7100</v>
      </c>
      <c r="BY819" s="143">
        <v>46072</v>
      </c>
      <c r="BZ819" s="149">
        <f>IF(Tabela2[[#This Row],[Data do documento de encerramento]]="NA","NA",IF(Tabela2[[#This Row],[Data do documento de encerramento]]="","Pendente de conclusão/ encerramento",_xlfn.DAYS(Tabela2[[#This Row],[Data do documento de encerramento]],J819)))</f>
        <v>75</v>
      </c>
      <c r="CA819" s="109"/>
      <c r="CB819" s="146"/>
      <c r="CC819" s="150"/>
      <c r="CD819" s="150"/>
      <c r="CE819" s="150"/>
      <c r="CF819" s="150"/>
    </row>
    <row r="820" spans="1:84" ht="45.75" hidden="1">
      <c r="A820" s="29">
        <v>202606225</v>
      </c>
      <c r="B820" s="120" t="s">
        <v>10254</v>
      </c>
      <c r="C820" s="148" t="s">
        <v>2455</v>
      </c>
      <c r="D820" s="145" t="s">
        <v>10255</v>
      </c>
      <c r="E820" s="108" t="s">
        <v>7179</v>
      </c>
      <c r="F820" s="108" t="s">
        <v>10256</v>
      </c>
      <c r="G820" s="108" t="s">
        <v>10257</v>
      </c>
      <c r="H820" s="257" t="s">
        <v>10258</v>
      </c>
      <c r="I820" s="250" t="s">
        <v>7118</v>
      </c>
      <c r="J820" s="250">
        <v>45992</v>
      </c>
      <c r="K820" s="250" t="s">
        <v>299</v>
      </c>
      <c r="L820" s="145" t="str">
        <f>IF(Tabela2[[#This Row],[Data]]="","Sem Informação",VLOOKUP(MONTH(Tabela2[[#This Row],[Data]]),'[1]Validação de dados'!$I$1:$J$13,2,0))</f>
        <v>Dezembro</v>
      </c>
      <c r="M820" s="149">
        <f>YEAR(Tabela2[[#This Row],[Data]])</f>
        <v>2025</v>
      </c>
      <c r="N820" s="250" t="s">
        <v>122</v>
      </c>
      <c r="O820" s="250" t="s">
        <v>286</v>
      </c>
      <c r="P820" s="106" t="e">
        <f>VLOOKUP(Tabela2[[#This Row],[SIEMA]],Siema2024,21,FALSE)</f>
        <v>#REF!</v>
      </c>
      <c r="Q820" s="106">
        <v>1075</v>
      </c>
      <c r="R820" s="110" t="e">
        <f>VLOOKUP(Tabela2[[#This Row],[SIEMA]],Siema2025,10,FALSE)</f>
        <v>#N/A</v>
      </c>
      <c r="S820" s="109" t="str">
        <f>IF(Q820="","", IF(Q820="NC","", IF(Q820="NE","", IF(Q820="NA","",IFERROR(VLOOKUP(Q820,[1]Produtos!$A$1:$C$2319,2,FALSE),"Não Cadastrado")))))</f>
        <v>GÁS(ES) DE PETRÓLEO, LIQUEFEITO(S) ou GAS(ES) LIQUEFEITO(S) DE PETRÓLEO ou GLP</v>
      </c>
      <c r="T820" s="106">
        <v>28090</v>
      </c>
      <c r="U820" s="106" t="s">
        <v>7294</v>
      </c>
      <c r="V820" s="106">
        <f>IF(Q820="","",IF(ISNUMBER(Q820)=FALSE,"Não se aplica",IFERROR(VLOOKUP(Q820,Produtos!$A$1:$C$2319,3,FALSE),"Não Cadastrado")))</f>
        <v>2.1</v>
      </c>
      <c r="W820" s="106" t="e">
        <f>VLOOKUP(Tabela2[[#This Row],[SIEMA]],Siema2024,10,FALSE)</f>
        <v>#REF!</v>
      </c>
      <c r="X820" s="115" t="str">
        <f>IF(Tabela2[[#This Row],[Origem do acidente]] = "Plataforma", "PREENCHER","NA")</f>
        <v>NA</v>
      </c>
      <c r="Y820" s="111" t="e">
        <f>IF(W820="","", IF(W820="NC","", IF(W820="NE","", IF(W820="NA","",IFERROR(VLOOKUP(W820,[1]Produtos!$A$1:$C$2319,2,FALSE),"Não Cadastrado")))))</f>
        <v>#REF!</v>
      </c>
      <c r="Z820" s="106" t="e">
        <f>VLOOKUP(Tabela2[[#This Row],[SIEMA]],Siema2025,11,FALSE)</f>
        <v>#N/A</v>
      </c>
      <c r="AA820" s="106" t="e">
        <f>VLOOKUP(Tabela2[[#This Row],[SIEMA]],Siema2024,12,FALSE)</f>
        <v>#REF!</v>
      </c>
      <c r="AB820" s="106" t="e">
        <f>IF(W820="","",IF(ISNUMBER(W820)=FALSE,"Não se aplica",IFERROR(VLOOKUP(W820,[1]Produtos!$A$1:$C$2319,3,FALSE),"Não Cadastrado")))</f>
        <v>#REF!</v>
      </c>
      <c r="AC820" s="106"/>
      <c r="AD820" s="110" t="str">
        <f>IF(Tabela2[[#This Row],[Origem do acidente]] = "Plataforma", "PREENCHER","NA")</f>
        <v>NA</v>
      </c>
      <c r="AE820" s="109" t="str">
        <f>IF(AC820="","", IF(AC820="NC","", IF(AC820="NE","", IF(AC820="NA","",IFERROR(VLOOKUP(AC820,[1]Produtos!$A$1:$C$2319,2,FALSE),"Não Cadastrado")))))</f>
        <v/>
      </c>
      <c r="AF820" s="106"/>
      <c r="AG820" s="106"/>
      <c r="AH820" s="106" t="str">
        <f>IF(AC820="","",IF(ISNUMBER(AC820)=FALSE,"Não se aplica",IFERROR(VLOOKUP(AC820,Produtos!$A$1:$C$2319,3,FALSE),"Não Cadastrado")))</f>
        <v/>
      </c>
      <c r="AI820" s="106"/>
      <c r="AJ820" s="149" t="e">
        <f>VLOOKUP(Tabela2[[#This Row],[SIEMA]],Siema2024,26,FALSE)</f>
        <v>#REF!</v>
      </c>
      <c r="AK820" s="109" t="s">
        <v>6834</v>
      </c>
      <c r="AL820" s="109" t="s">
        <v>7175</v>
      </c>
      <c r="AM820" s="109"/>
      <c r="AN820" s="148" t="s">
        <v>7176</v>
      </c>
      <c r="AO820" s="148"/>
      <c r="AP820" s="148"/>
      <c r="AQ820" s="148"/>
      <c r="AR820" s="150"/>
      <c r="AS820" s="148"/>
      <c r="AT820" s="148"/>
      <c r="AU820" s="148"/>
      <c r="AV820" s="148"/>
      <c r="AW820" s="148"/>
      <c r="AX820" s="148"/>
      <c r="AY820" s="148"/>
      <c r="AZ820" s="148"/>
      <c r="BA820" s="148"/>
      <c r="BB820" s="148"/>
      <c r="BC820" s="110" t="str">
        <f>IF(Tabela2[[#This Row],[Outro(s) ]] = "X", "PREENCHER","NA")</f>
        <v>NA</v>
      </c>
      <c r="BD820" s="148"/>
      <c r="BE820" s="148"/>
      <c r="BF820" s="251" t="s">
        <v>10259</v>
      </c>
      <c r="BG820" s="251"/>
      <c r="BH820" s="253" t="s">
        <v>10260</v>
      </c>
      <c r="BI820" s="252" t="s">
        <v>2696</v>
      </c>
      <c r="BJ820" s="109" t="s">
        <v>7097</v>
      </c>
      <c r="BK820" s="106" t="s">
        <v>2696</v>
      </c>
      <c r="BL820" s="143">
        <v>46000</v>
      </c>
      <c r="BM820" s="148">
        <f ca="1">IF(Tabela2[[#This Row],[Data de atendimento do Ibama (considerar o primeiro documento/ação)]]="",_xlfn.DAYS(TODAY(),J820),_xlfn.DAYS(Tabela2[[#This Row],[Data de atendimento do Ibama (considerar o primeiro documento/ação)]],J820))</f>
        <v>8</v>
      </c>
      <c r="BN820" s="110" t="str">
        <f>IF(Tabela2[[#This Row],[Atendido pelo Ibama ("Não" ou "Sim")]]="Não","Preencher", IF(Tabela2[[#This Row],[Atendido pelo Ibama ("Não" ou "Sim")]]="Sim","NA",""))</f>
        <v>NA</v>
      </c>
      <c r="BO820" s="116" t="s">
        <v>7098</v>
      </c>
      <c r="BP820" s="110" t="str">
        <f>IF(Tabela2[[#This Row],[Forma de atendimento (primeiro documento/ação)]]= "Outros (especificar)", "PREENCHER","NA")</f>
        <v>NA</v>
      </c>
      <c r="BQ820" s="108" t="s">
        <v>123</v>
      </c>
      <c r="BR820" s="110" t="str">
        <f>IF(Tabela2[[#This Row],[Equipe do Ibama foi a campo? Houve sobrevoo do Poseidon?]] = "Sim", "PREENCHER","NA")</f>
        <v>NA</v>
      </c>
      <c r="BS820" s="110" t="str">
        <f>IF(Tabela2[[#This Row],[Se sim, foi emitida Ordem de Emergência? (informações vinculada à coluna CK)]] = "Sim", "PREENCHER","NA")</f>
        <v>NA</v>
      </c>
      <c r="BT820" s="110" t="s">
        <v>7099</v>
      </c>
      <c r="BU820" s="110" t="s">
        <v>2696</v>
      </c>
      <c r="BV820" s="110" t="s">
        <v>2696</v>
      </c>
      <c r="BW820" s="110" t="s">
        <v>123</v>
      </c>
      <c r="BX820" s="108" t="s">
        <v>7119</v>
      </c>
      <c r="BY820" s="143"/>
      <c r="BZ820" s="149" t="str">
        <f>IF(Tabela2[[#This Row],[Data do documento de encerramento]]="NA","NA",IF(Tabela2[[#This Row],[Data do documento de encerramento]]="","Pendente de conclusão/ encerramento",_xlfn.DAYS(Tabela2[[#This Row],[Data do documento de encerramento]],J820)))</f>
        <v>Pendente de conclusão/ encerramento</v>
      </c>
      <c r="CA820" s="109" t="s">
        <v>10261</v>
      </c>
      <c r="CB820" s="146"/>
      <c r="CC820" s="150"/>
      <c r="CD820" s="150"/>
      <c r="CE820" s="150"/>
      <c r="CF820" s="150"/>
    </row>
    <row r="821" spans="1:84" ht="121.5" hidden="1">
      <c r="A821" s="108" t="s">
        <v>9960</v>
      </c>
      <c r="B821" s="120" t="s">
        <v>10262</v>
      </c>
      <c r="C821" s="110" t="s">
        <v>10160</v>
      </c>
      <c r="D821" s="108" t="s">
        <v>5972</v>
      </c>
      <c r="E821" s="108" t="s">
        <v>10046</v>
      </c>
      <c r="F821" s="108" t="s">
        <v>10263</v>
      </c>
      <c r="G821" s="108"/>
      <c r="H821" s="108"/>
      <c r="I821" s="107" t="s">
        <v>7118</v>
      </c>
      <c r="J821" s="107">
        <v>46022</v>
      </c>
      <c r="K821" s="107" t="s">
        <v>121</v>
      </c>
      <c r="L821" s="108" t="str">
        <f>IF(Tabela2[[#This Row],[Data]]="","Sem Informação",VLOOKUP(MONTH(Tabela2[[#This Row],[Data]]),'[1]Validação de dados'!$I$1:$J$13,2,0))</f>
        <v>Dezembro</v>
      </c>
      <c r="M821" s="106">
        <f>YEAR(Tabela2[[#This Row],[Data]])</f>
        <v>2025</v>
      </c>
      <c r="N821" s="107" t="s">
        <v>122</v>
      </c>
      <c r="O821" s="107" t="s">
        <v>320</v>
      </c>
      <c r="P821" s="260" t="e">
        <f>VLOOKUP(Tabela2[[#This Row],[SIEMA]],Siema2024,21,FALSE)</f>
        <v>#REF!</v>
      </c>
      <c r="Q821" s="106">
        <v>1202</v>
      </c>
      <c r="R821" s="110"/>
      <c r="S821" s="109" t="str">
        <f>IF(Q821="","", IF(Q821="NC","", IF(Q821="NE","", IF(Q821="NA","",IFERROR(VLOOKUP(Q821,[1]Produtos!$A$1:$C$2319,2,FALSE),"Não Cadastrado")))))</f>
        <v>GASÓLEO ou ÓLEO DIESEL ou ÓLEO PARA AQUECIMENTO, LEVE</v>
      </c>
      <c r="T821" s="106" t="s">
        <v>6834</v>
      </c>
      <c r="U821" s="106" t="s">
        <v>7062</v>
      </c>
      <c r="V821" s="106">
        <f>IF(Q821="","",IF(ISNUMBER(Q821)=FALSE,"Não se aplica",IFERROR(VLOOKUP(Q821,Produtos!$A$1:$C$2319,3,FALSE),"Não Cadastrado")))</f>
        <v>3</v>
      </c>
      <c r="W821" s="106"/>
      <c r="X821" s="115"/>
      <c r="Y821" s="111" t="str">
        <f>IF(W821="","", IF(W821="NC","", IF(W821="NE","", IF(W821="NA","",IFERROR(VLOOKUP(W821,[1]Produtos!$A$1:$C$2319,2,FALSE),"Não Cadastrado")))))</f>
        <v/>
      </c>
      <c r="Z821" s="106"/>
      <c r="AA821" s="106"/>
      <c r="AB821" s="106" t="str">
        <f>IF(W821="","",IF(ISNUMBER(W821)=FALSE,"Não se aplica",IFERROR(VLOOKUP(W821,[1]Produtos!$A$1:$C$2319,3,FALSE),"Não Cadastrado")))</f>
        <v/>
      </c>
      <c r="AC821" s="106"/>
      <c r="AD821" s="110"/>
      <c r="AE821" s="109" t="str">
        <f>IF(AC821="","", IF(AC821="NC","", IF(AC821="NE","", IF(AC821="NA","",IFERROR(VLOOKUP(AC821,[1]Produtos!$A$1:$C$2319,2,FALSE),"Não Cadastrado")))))</f>
        <v/>
      </c>
      <c r="AF821" s="106"/>
      <c r="AG821" s="106"/>
      <c r="AH821" s="106" t="str">
        <f>IF(AC821="","",IF(ISNUMBER(AC821)=FALSE,"Não se aplica",IFERROR(VLOOKUP(AC821,Produtos!$A$1:$C$2319,3,FALSE),"Não Cadastrado")))</f>
        <v/>
      </c>
      <c r="AI821" s="106"/>
      <c r="AJ821" s="106"/>
      <c r="AK821" s="109" t="s">
        <v>7110</v>
      </c>
      <c r="AL821" s="109"/>
      <c r="AM821" s="109"/>
      <c r="AN821" s="110"/>
      <c r="AO821" s="110"/>
      <c r="AP821" s="110"/>
      <c r="AQ821" s="110"/>
      <c r="AR821" s="116"/>
      <c r="AS821" s="110" t="s">
        <v>7176</v>
      </c>
      <c r="AT821" s="110"/>
      <c r="AU821" s="110"/>
      <c r="AV821" s="110"/>
      <c r="AW821" s="110"/>
      <c r="AX821" s="110"/>
      <c r="AY821" s="110"/>
      <c r="AZ821" s="110"/>
      <c r="BA821" s="110"/>
      <c r="BB821" s="110"/>
      <c r="BC821" s="110"/>
      <c r="BD821" s="110"/>
      <c r="BE821" s="110"/>
      <c r="BF821" s="112" t="s">
        <v>10264</v>
      </c>
      <c r="BG821" s="264"/>
      <c r="BH821" s="247" t="s">
        <v>10265</v>
      </c>
      <c r="BI821" s="114" t="s">
        <v>2696</v>
      </c>
      <c r="BJ821" s="109" t="s">
        <v>7097</v>
      </c>
      <c r="BK821" s="106" t="s">
        <v>123</v>
      </c>
      <c r="BL821" s="143"/>
      <c r="BM821" s="110">
        <f ca="1">IF(Tabela2[[#This Row],[Data de atendimento do Ibama (considerar o primeiro documento/ação)]]="",_xlfn.DAYS(TODAY(),J821),_xlfn.DAYS(Tabela2[[#This Row],[Data de atendimento do Ibama (considerar o primeiro documento/ação)]],J821))</f>
        <v>198</v>
      </c>
      <c r="BN821" s="110" t="s">
        <v>7837</v>
      </c>
      <c r="BO821" s="116" t="s">
        <v>637</v>
      </c>
      <c r="BP821" s="110" t="str">
        <f>IF(Tabela2[[#This Row],[Forma de atendimento (primeiro documento/ação)]]= "Outros (especificar)", "PREENCHER","NA")</f>
        <v>NA</v>
      </c>
      <c r="BQ821" s="108" t="s">
        <v>123</v>
      </c>
      <c r="BR821" s="110" t="str">
        <f>IF(Tabela2[[#This Row],[Equipe do Ibama foi a campo? Houve sobrevoo do Poseidon?]] = "Sim", "PREENCHER","NA")</f>
        <v>NA</v>
      </c>
      <c r="BS821" s="110" t="s">
        <v>7118</v>
      </c>
      <c r="BT821" s="110" t="s">
        <v>7215</v>
      </c>
      <c r="BU821" s="110" t="str">
        <f>IF(Tabela2[[#This Row],[Houve envio de Informações Pós-acidente (preencher "não se aplica" quando de competência estadual/municipal)]] = "Sim", "PREENCHER","NA")</f>
        <v>NA</v>
      </c>
      <c r="BV821" s="110" t="s">
        <v>123</v>
      </c>
      <c r="BW821" s="110" t="s">
        <v>123</v>
      </c>
      <c r="BX821" s="108" t="s">
        <v>7119</v>
      </c>
      <c r="BY821" s="143"/>
      <c r="BZ821" s="106" t="str">
        <f>IF(Tabela2[[#This Row],[Data do documento de encerramento]]="NA","NA",IF(Tabela2[[#This Row],[Data do documento de encerramento]]="","Pendente de conclusão/ encerramento",_xlfn.DAYS(Tabela2[[#This Row],[Data do documento de encerramento]],J821)))</f>
        <v>Pendente de conclusão/ encerramento</v>
      </c>
      <c r="CA821" s="111" t="s">
        <v>10266</v>
      </c>
      <c r="CB821" s="109"/>
      <c r="CC821" s="116"/>
      <c r="CD821" s="116"/>
      <c r="CE821" s="116"/>
      <c r="CF821" s="116"/>
    </row>
    <row r="822" spans="1:84" s="266" customFormat="1" ht="45.75" hidden="1">
      <c r="A822" s="29">
        <v>2026062213</v>
      </c>
      <c r="B822" s="120" t="s">
        <v>10262</v>
      </c>
      <c r="C822" s="148" t="s">
        <v>2455</v>
      </c>
      <c r="D822" s="145" t="s">
        <v>10267</v>
      </c>
      <c r="E822" s="108" t="s">
        <v>7372</v>
      </c>
      <c r="F822" s="108" t="s">
        <v>10268</v>
      </c>
      <c r="G822" s="108" t="s">
        <v>10269</v>
      </c>
      <c r="H822" s="175" t="s">
        <v>10270</v>
      </c>
      <c r="I822" s="250" t="s">
        <v>7118</v>
      </c>
      <c r="J822" s="250">
        <v>46021</v>
      </c>
      <c r="K822" s="250" t="s">
        <v>355</v>
      </c>
      <c r="L822" s="145" t="str">
        <f>IF(Tabela2[[#This Row],[Data]]="","Sem Informação",VLOOKUP(MONTH(Tabela2[[#This Row],[Data]]),'[1]Validação de dados'!$I$1:$J$13,2,0))</f>
        <v>Dezembro</v>
      </c>
      <c r="M822" s="149">
        <f>YEAR(Tabela2[[#This Row],[Data]])</f>
        <v>2025</v>
      </c>
      <c r="N822" s="250" t="s">
        <v>230</v>
      </c>
      <c r="O822" s="250" t="s">
        <v>286</v>
      </c>
      <c r="P822" s="260" t="e">
        <f>VLOOKUP(Tabela2[[#This Row],[SIEMA]],Siema2024,21,FALSE)</f>
        <v>#REF!</v>
      </c>
      <c r="Q822" s="260" t="s">
        <v>7269</v>
      </c>
      <c r="R822" s="259" t="s">
        <v>10271</v>
      </c>
      <c r="S822" s="261" t="str">
        <f>IF(Q822="","", IF(Q822="NC","", IF(Q822="NE","", IF(Q822="NA","",IFERROR(VLOOKUP(Q822,[1]Produtos!$A$1:$C$2319,2,FALSE),"Não Cadastrado")))))</f>
        <v/>
      </c>
      <c r="T822" s="260" t="s">
        <v>6834</v>
      </c>
      <c r="U822" s="260" t="s">
        <v>7062</v>
      </c>
      <c r="V822" s="260" t="s">
        <v>8796</v>
      </c>
      <c r="W822" s="260" t="e">
        <f>VLOOKUP(Tabela2[[#This Row],[SIEMA]],Siema2024,10,FALSE)</f>
        <v>#REF!</v>
      </c>
      <c r="X822" s="267" t="str">
        <f>IF(Tabela2[[#This Row],[Origem do acidente]] = "Plataforma", "PREENCHER","NA")</f>
        <v>NA</v>
      </c>
      <c r="Y822" s="262" t="e">
        <f>IF(W822="","", IF(W822="NC","", IF(W822="NE","", IF(W822="NA","",IFERROR(VLOOKUP(W822,[1]Produtos!$A$1:$C$2319,2,FALSE),"Não Cadastrado")))))</f>
        <v>#REF!</v>
      </c>
      <c r="Z822" s="260" t="e">
        <f>VLOOKUP(Tabela2[[#This Row],[SIEMA]],Siema2025,11,FALSE)</f>
        <v>#N/A</v>
      </c>
      <c r="AA822" s="260" t="e">
        <f>VLOOKUP(Tabela2[[#This Row],[SIEMA]],Siema2024,12,FALSE)</f>
        <v>#REF!</v>
      </c>
      <c r="AB822" s="260" t="e">
        <f>IF(W822="","",IF(ISNUMBER(W822)=FALSE,"Não se aplica",IFERROR(VLOOKUP(W822,[1]Produtos!$A$1:$C$2319,3,FALSE),"Não Cadastrado")))</f>
        <v>#REF!</v>
      </c>
      <c r="AC822" s="260"/>
      <c r="AD822" s="259" t="str">
        <f>IF(Tabela2[[#This Row],[Origem do acidente]] = "Plataforma", "PREENCHER","NA")</f>
        <v>NA</v>
      </c>
      <c r="AE822" s="261" t="str">
        <f>IF(AC822="","", IF(AC822="NC","", IF(AC822="NE","", IF(AC822="NA","",IFERROR(VLOOKUP(AC822,[1]Produtos!$A$1:$C$2319,2,FALSE),"Não Cadastrado")))))</f>
        <v/>
      </c>
      <c r="AF822" s="260"/>
      <c r="AG822" s="260"/>
      <c r="AH822" s="260" t="str">
        <f>IF(AC822="","",IF(ISNUMBER(AC822)=FALSE,"Não se aplica",IFERROR(VLOOKUP(AC822,Produtos!$A$1:$C$2319,3,FALSE),"Não Cadastrado")))</f>
        <v/>
      </c>
      <c r="AI822" s="260"/>
      <c r="AJ822" s="149" t="e">
        <f>VLOOKUP(Tabela2[[#This Row],[SIEMA]],Siema2024,26,FALSE)</f>
        <v>#REF!</v>
      </c>
      <c r="AK822" s="261" t="s">
        <v>7356</v>
      </c>
      <c r="AL822" s="261" t="s">
        <v>7368</v>
      </c>
      <c r="AM822" s="261"/>
      <c r="AN822" s="148"/>
      <c r="AO822" s="148"/>
      <c r="AP822" s="148"/>
      <c r="AQ822" s="148"/>
      <c r="AR822" s="150"/>
      <c r="AS822" s="148"/>
      <c r="AT822" s="148"/>
      <c r="AU822" s="148" t="s">
        <v>7176</v>
      </c>
      <c r="AV822" s="148"/>
      <c r="AW822" s="148"/>
      <c r="AX822" s="148" t="s">
        <v>7176</v>
      </c>
      <c r="AY822" s="148"/>
      <c r="AZ822" s="148"/>
      <c r="BA822" s="148"/>
      <c r="BB822" s="148"/>
      <c r="BC822" s="259" t="str">
        <f>IF(Tabela2[[#This Row],[Outro(s) ]] = "X", "PREENCHER","NA")</f>
        <v>NA</v>
      </c>
      <c r="BD822" s="148"/>
      <c r="BE822" s="148"/>
      <c r="BF822" s="251" t="s">
        <v>10272</v>
      </c>
      <c r="BG822" s="251"/>
      <c r="BH822" s="253" t="s">
        <v>10273</v>
      </c>
      <c r="BI822" s="252" t="s">
        <v>7062</v>
      </c>
      <c r="BJ822" s="261" t="s">
        <v>7097</v>
      </c>
      <c r="BK822" s="260" t="s">
        <v>2696</v>
      </c>
      <c r="BL822" s="265">
        <v>46041</v>
      </c>
      <c r="BM822" s="148">
        <f ca="1">IF(Tabela2[[#This Row],[Data de atendimento do Ibama (considerar o primeiro documento/ação)]]="",_xlfn.DAYS(TODAY(),J822),_xlfn.DAYS(Tabela2[[#This Row],[Data de atendimento do Ibama (considerar o primeiro documento/ação)]],J822))</f>
        <v>20</v>
      </c>
      <c r="BN822" s="259" t="str">
        <f>IF(Tabela2[[#This Row],[Atendido pelo Ibama ("Não" ou "Sim")]]="Não","Preencher", IF(Tabela2[[#This Row],[Atendido pelo Ibama ("Não" ou "Sim")]]="Sim","NA",""))</f>
        <v>NA</v>
      </c>
      <c r="BO822" s="263" t="s">
        <v>7098</v>
      </c>
      <c r="BP822" s="259" t="str">
        <f>IF(Tabela2[[#This Row],[Forma de atendimento (primeiro documento/ação)]]= "Outros (especificar)", "PREENCHER","NA")</f>
        <v>NA</v>
      </c>
      <c r="BQ822" s="258" t="s">
        <v>123</v>
      </c>
      <c r="BR822" s="259" t="str">
        <f>IF(Tabela2[[#This Row],[Equipe do Ibama foi a campo? Houve sobrevoo do Poseidon?]] = "Sim", "PREENCHER","NA")</f>
        <v>NA</v>
      </c>
      <c r="BS822" s="259" t="str">
        <f>IF(Tabela2[[#This Row],[Se sim, foi emitida Ordem de Emergência? (informações vinculada à coluna CK)]] = "Sim", "PREENCHER","NA")</f>
        <v>NA</v>
      </c>
      <c r="BT822" s="259" t="s">
        <v>7099</v>
      </c>
      <c r="BU822" s="259" t="s">
        <v>123</v>
      </c>
      <c r="BV822" s="259" t="s">
        <v>123</v>
      </c>
      <c r="BW822" s="259" t="s">
        <v>123</v>
      </c>
      <c r="BX822" s="258" t="s">
        <v>7119</v>
      </c>
      <c r="BY822" s="265"/>
      <c r="BZ822" s="149" t="str">
        <f>IF(Tabela2[[#This Row],[Data do documento de encerramento]]="NA","NA",IF(Tabela2[[#This Row],[Data do documento de encerramento]]="","Pendente de conclusão/ encerramento",_xlfn.DAYS(Tabela2[[#This Row],[Data do documento de encerramento]],J822)))</f>
        <v>Pendente de conclusão/ encerramento</v>
      </c>
      <c r="CA822" s="262"/>
      <c r="CB822" s="146"/>
      <c r="CC822" s="150"/>
      <c r="CD822" s="150"/>
      <c r="CE822" s="150"/>
      <c r="CF822" s="150"/>
    </row>
    <row r="823" spans="1:84" s="266" customFormat="1" ht="60.75" hidden="1">
      <c r="A823" s="29">
        <v>2026062216</v>
      </c>
      <c r="B823" s="120" t="s">
        <v>10274</v>
      </c>
      <c r="C823" s="148" t="s">
        <v>10201</v>
      </c>
      <c r="D823" s="145" t="s">
        <v>10275</v>
      </c>
      <c r="E823" s="108" t="s">
        <v>7372</v>
      </c>
      <c r="F823" s="108" t="s">
        <v>10276</v>
      </c>
      <c r="G823" s="108" t="s">
        <v>10277</v>
      </c>
      <c r="H823" s="175" t="s">
        <v>10278</v>
      </c>
      <c r="I823" s="250" t="s">
        <v>7118</v>
      </c>
      <c r="J823" s="250">
        <v>46010</v>
      </c>
      <c r="K823" s="250" t="s">
        <v>200</v>
      </c>
      <c r="L823" s="145" t="str">
        <f>IF(Tabela2[[#This Row],[Data]]="","Sem Informação",VLOOKUP(MONTH(Tabela2[[#This Row],[Data]]),'[1]Validação de dados'!$I$1:$J$13,2,0))</f>
        <v>Dezembro</v>
      </c>
      <c r="M823" s="149">
        <f>YEAR(Tabela2[[#This Row],[Data]])</f>
        <v>2025</v>
      </c>
      <c r="N823" s="250" t="s">
        <v>230</v>
      </c>
      <c r="O823" s="250" t="s">
        <v>286</v>
      </c>
      <c r="P823" s="260" t="e">
        <f>VLOOKUP(Tabela2[[#This Row],[SIEMA]],Siema2024,21,FALSE)</f>
        <v>#REF!</v>
      </c>
      <c r="Q823" s="260" t="s">
        <v>7269</v>
      </c>
      <c r="R823" s="259" t="s">
        <v>10279</v>
      </c>
      <c r="S823" s="261" t="str">
        <f>IF(Q823="","", IF(Q823="NC","", IF(Q823="NE","", IF(Q823="NA","",IFERROR(VLOOKUP(Q823,[1]Produtos!$A$1:$C$2319,2,FALSE),"Não Cadastrado")))))</f>
        <v/>
      </c>
      <c r="T823" s="260">
        <v>30</v>
      </c>
      <c r="U823" s="260" t="s">
        <v>7120</v>
      </c>
      <c r="V823" s="260" t="s">
        <v>8796</v>
      </c>
      <c r="W823" s="260" t="e">
        <f>VLOOKUP(Tabela2[[#This Row],[SIEMA]],Siema2024,10,FALSE)</f>
        <v>#REF!</v>
      </c>
      <c r="X823" s="267" t="str">
        <f>IF(Tabela2[[#This Row],[Origem do acidente]] = "Plataforma", "PREENCHER","NA")</f>
        <v>NA</v>
      </c>
      <c r="Y823" s="262" t="e">
        <f>IF(W823="","", IF(W823="NC","", IF(W823="NE","", IF(W823="NA","",IFERROR(VLOOKUP(W823,[1]Produtos!$A$1:$C$2319,2,FALSE),"Não Cadastrado")))))</f>
        <v>#REF!</v>
      </c>
      <c r="Z823" s="260" t="e">
        <f>VLOOKUP(Tabela2[[#This Row],[SIEMA]],Siema2025,11,FALSE)</f>
        <v>#N/A</v>
      </c>
      <c r="AA823" s="260" t="e">
        <f>VLOOKUP(Tabela2[[#This Row],[SIEMA]],Siema2024,12,FALSE)</f>
        <v>#REF!</v>
      </c>
      <c r="AB823" s="260" t="e">
        <f>IF(W823="","",IF(ISNUMBER(W823)=FALSE,"Não se aplica",IFERROR(VLOOKUP(W823,[1]Produtos!$A$1:$C$2319,3,FALSE),"Não Cadastrado")))</f>
        <v>#REF!</v>
      </c>
      <c r="AC823" s="260"/>
      <c r="AD823" s="259" t="str">
        <f>IF(Tabela2[[#This Row],[Origem do acidente]] = "Plataforma", "PREENCHER","NA")</f>
        <v>NA</v>
      </c>
      <c r="AE823" s="261" t="str">
        <f>IF(AC823="","", IF(AC823="NC","", IF(AC823="NE","", IF(AC823="NA","",IFERROR(VLOOKUP(AC823,[1]Produtos!$A$1:$C$2319,2,FALSE),"Não Cadastrado")))))</f>
        <v/>
      </c>
      <c r="AF823" s="260"/>
      <c r="AG823" s="260"/>
      <c r="AH823" s="260" t="str">
        <f>IF(AC823="","",IF(ISNUMBER(AC823)=FALSE,"Não se aplica",IFERROR(VLOOKUP(AC823,Produtos!$A$1:$C$2319,3,FALSE),"Não Cadastrado")))</f>
        <v/>
      </c>
      <c r="AI823" s="260"/>
      <c r="AJ823" s="149" t="e">
        <f>VLOOKUP(Tabela2[[#This Row],[SIEMA]],Siema2024,26,FALSE)</f>
        <v>#REF!</v>
      </c>
      <c r="AK823" s="261" t="s">
        <v>7110</v>
      </c>
      <c r="AL823" s="261" t="s">
        <v>7343</v>
      </c>
      <c r="AM823" s="261" t="s">
        <v>7175</v>
      </c>
      <c r="AN823" s="148"/>
      <c r="AO823" s="148"/>
      <c r="AP823" s="148"/>
      <c r="AQ823" s="148"/>
      <c r="AR823" s="150"/>
      <c r="AS823" s="148"/>
      <c r="AT823" s="148"/>
      <c r="AU823" s="148" t="s">
        <v>7176</v>
      </c>
      <c r="AV823" s="148"/>
      <c r="AW823" s="148"/>
      <c r="AX823" s="148"/>
      <c r="AY823" s="148"/>
      <c r="AZ823" s="148"/>
      <c r="BA823" s="148"/>
      <c r="BB823" s="148"/>
      <c r="BC823" s="259" t="str">
        <f>IF(Tabela2[[#This Row],[Outro(s) ]] = "X", "PREENCHER","NA")</f>
        <v>NA</v>
      </c>
      <c r="BD823" s="148"/>
      <c r="BE823" s="148"/>
      <c r="BF823" s="251" t="s">
        <v>10280</v>
      </c>
      <c r="BG823" s="251"/>
      <c r="BH823" s="253" t="s">
        <v>10281</v>
      </c>
      <c r="BI823" s="252" t="s">
        <v>2696</v>
      </c>
      <c r="BJ823" s="261" t="s">
        <v>7097</v>
      </c>
      <c r="BK823" s="260" t="s">
        <v>2696</v>
      </c>
      <c r="BL823" s="265">
        <v>46034</v>
      </c>
      <c r="BM823" s="148">
        <f ca="1">IF(Tabela2[[#This Row],[Data de atendimento do Ibama (considerar o primeiro documento/ação)]]="",_xlfn.DAYS(TODAY(),J823),_xlfn.DAYS(Tabela2[[#This Row],[Data de atendimento do Ibama (considerar o primeiro documento/ação)]],J823))</f>
        <v>24</v>
      </c>
      <c r="BN823" s="259" t="str">
        <f>IF(Tabela2[[#This Row],[Atendido pelo Ibama ("Não" ou "Sim")]]="Não","Preencher", IF(Tabela2[[#This Row],[Atendido pelo Ibama ("Não" ou "Sim")]]="Sim","NA",""))</f>
        <v>NA</v>
      </c>
      <c r="BO823" s="263" t="s">
        <v>7139</v>
      </c>
      <c r="BP823" s="259" t="str">
        <f>IF(Tabela2[[#This Row],[Forma de atendimento (primeiro documento/ação)]]= "Outros (especificar)", "PREENCHER","NA")</f>
        <v>NA</v>
      </c>
      <c r="BQ823" s="258" t="s">
        <v>123</v>
      </c>
      <c r="BR823" s="259" t="str">
        <f>IF(Tabela2[[#This Row],[Equipe do Ibama foi a campo? Houve sobrevoo do Poseidon?]] = "Sim", "PREENCHER","NA")</f>
        <v>NA</v>
      </c>
      <c r="BS823" s="259" t="str">
        <f>IF(Tabela2[[#This Row],[Se sim, foi emitida Ordem de Emergência? (informações vinculada à coluna CK)]] = "Sim", "PREENCHER","NA")</f>
        <v>NA</v>
      </c>
      <c r="BT823" s="259" t="s">
        <v>7112</v>
      </c>
      <c r="BU823" s="259" t="str">
        <f>IF(Tabela2[[#This Row],[Houve envio de Informações Pós-acidente (preencher "não se aplica" quando de competência estadual/municipal)]] = "Sim", "PREENCHER","NA")</f>
        <v>NA</v>
      </c>
      <c r="BV823" s="259" t="s">
        <v>2696</v>
      </c>
      <c r="BW823" s="259" t="s">
        <v>123</v>
      </c>
      <c r="BX823" s="258" t="s">
        <v>7119</v>
      </c>
      <c r="BY823" s="265"/>
      <c r="BZ823" s="149" t="str">
        <f>IF(Tabela2[[#This Row],[Data do documento de encerramento]]="NA","NA",IF(Tabela2[[#This Row],[Data do documento de encerramento]]="","Pendente de conclusão/ encerramento",_xlfn.DAYS(Tabela2[[#This Row],[Data do documento de encerramento]],J823)))</f>
        <v>Pendente de conclusão/ encerramento</v>
      </c>
      <c r="CA823" s="262"/>
      <c r="CB823" s="146"/>
      <c r="CC823" s="150"/>
      <c r="CD823" s="150"/>
      <c r="CE823" s="150"/>
      <c r="CF823" s="150"/>
    </row>
    <row r="824" spans="1:84" s="266" customFormat="1" ht="60.75" hidden="1">
      <c r="A824" s="29">
        <v>202606224</v>
      </c>
      <c r="B824" s="120" t="s">
        <v>10282</v>
      </c>
      <c r="C824" s="148" t="s">
        <v>2455</v>
      </c>
      <c r="D824" s="145" t="s">
        <v>10283</v>
      </c>
      <c r="E824" s="108" t="s">
        <v>7704</v>
      </c>
      <c r="F824" s="108" t="s">
        <v>10284</v>
      </c>
      <c r="G824" s="108" t="s">
        <v>10285</v>
      </c>
      <c r="H824" s="108" t="s">
        <v>10286</v>
      </c>
      <c r="I824" s="250" t="s">
        <v>7118</v>
      </c>
      <c r="J824" s="250">
        <v>46008</v>
      </c>
      <c r="K824" s="250" t="s">
        <v>121</v>
      </c>
      <c r="L824" s="145" t="str">
        <f>IF(Tabela2[[#This Row],[Data]]="","Sem Informação",VLOOKUP(MONTH(Tabela2[[#This Row],[Data]]),'[1]Validação de dados'!$I$1:$J$13,2,0))</f>
        <v>Dezembro</v>
      </c>
      <c r="M824" s="149">
        <f>YEAR(Tabela2[[#This Row],[Data]])</f>
        <v>2025</v>
      </c>
      <c r="N824" s="250" t="s">
        <v>143</v>
      </c>
      <c r="O824" s="250" t="s">
        <v>286</v>
      </c>
      <c r="P824" s="260" t="e">
        <f>VLOOKUP(Tabela2[[#This Row],[SIEMA]],Siema2024,21,FALSE)</f>
        <v>#REF!</v>
      </c>
      <c r="Q824" s="260">
        <v>1202</v>
      </c>
      <c r="R824" s="259" t="e">
        <f>VLOOKUP(Tabela2[[#This Row],[SIEMA]],Siema2025,10,FALSE)</f>
        <v>#N/A</v>
      </c>
      <c r="S824" s="261" t="str">
        <f>IF(Q824="","", IF(Q824="NC","", IF(Q824="NE","", IF(Q824="NA","",IFERROR(VLOOKUP(Q824,[1]Produtos!$A$1:$C$2319,2,FALSE),"Não Cadastrado")))))</f>
        <v>GASÓLEO ou ÓLEO DIESEL ou ÓLEO PARA AQUECIMENTO, LEVE</v>
      </c>
      <c r="T824" s="260" t="s">
        <v>6834</v>
      </c>
      <c r="U824" s="260" t="s">
        <v>7062</v>
      </c>
      <c r="V824" s="260">
        <f>IF(Q824="","",IF(ISNUMBER(Q824)=FALSE,"Não se aplica",IFERROR(VLOOKUP(Q824,Produtos!$A$1:$C$2319,3,FALSE),"Não Cadastrado")))</f>
        <v>3</v>
      </c>
      <c r="W824" s="260" t="e">
        <f>VLOOKUP(Tabela2[[#This Row],[SIEMA]],Siema2024,10,FALSE)</f>
        <v>#REF!</v>
      </c>
      <c r="X824" s="267" t="str">
        <f>IF(Tabela2[[#This Row],[Origem do acidente]] = "Plataforma", "PREENCHER","NA")</f>
        <v>NA</v>
      </c>
      <c r="Y824" s="262" t="e">
        <f>IF(W824="","", IF(W824="NC","", IF(W824="NE","", IF(W824="NA","",IFERROR(VLOOKUP(W824,[1]Produtos!$A$1:$C$2319,2,FALSE),"Não Cadastrado")))))</f>
        <v>#REF!</v>
      </c>
      <c r="Z824" s="260" t="e">
        <f>VLOOKUP(Tabela2[[#This Row],[SIEMA]],Siema2025,11,FALSE)</f>
        <v>#N/A</v>
      </c>
      <c r="AA824" s="260" t="e">
        <f>VLOOKUP(Tabela2[[#This Row],[SIEMA]],Siema2024,12,FALSE)</f>
        <v>#REF!</v>
      </c>
      <c r="AB824" s="260" t="e">
        <f>IF(W824="","",IF(ISNUMBER(W824)=FALSE,"Não se aplica",IFERROR(VLOOKUP(W824,[1]Produtos!$A$1:$C$2319,3,FALSE),"Não Cadastrado")))</f>
        <v>#REF!</v>
      </c>
      <c r="AC824" s="260"/>
      <c r="AD824" s="259" t="str">
        <f>IF(Tabela2[[#This Row],[Origem do acidente]] = "Plataforma", "PREENCHER","NA")</f>
        <v>NA</v>
      </c>
      <c r="AE824" s="261" t="str">
        <f>IF(AC824="","", IF(AC824="NC","", IF(AC824="NE","", IF(AC824="NA","",IFERROR(VLOOKUP(AC824,[1]Produtos!$A$1:$C$2319,2,FALSE),"Não Cadastrado")))))</f>
        <v/>
      </c>
      <c r="AF824" s="260"/>
      <c r="AG824" s="260"/>
      <c r="AH824" s="260" t="str">
        <f>IF(AC824="","",IF(ISNUMBER(AC824)=FALSE,"Não se aplica",IFERROR(VLOOKUP(AC824,Produtos!$A$1:$C$2319,3,FALSE),"Não Cadastrado")))</f>
        <v/>
      </c>
      <c r="AI824" s="260"/>
      <c r="AJ824" s="149" t="e">
        <f>VLOOKUP(Tabela2[[#This Row],[SIEMA]],Siema2024,26,FALSE)</f>
        <v>#REF!</v>
      </c>
      <c r="AK824" s="261" t="s">
        <v>7110</v>
      </c>
      <c r="AL824" s="261" t="s">
        <v>7343</v>
      </c>
      <c r="AM824" s="261"/>
      <c r="AN824" s="148"/>
      <c r="AO824" s="148"/>
      <c r="AP824" s="148"/>
      <c r="AQ824" s="148"/>
      <c r="AR824" s="150"/>
      <c r="AS824" s="148"/>
      <c r="AT824" s="148"/>
      <c r="AU824" s="148" t="s">
        <v>7176</v>
      </c>
      <c r="AV824" s="148"/>
      <c r="AW824" s="148"/>
      <c r="AX824" s="148"/>
      <c r="AY824" s="148"/>
      <c r="AZ824" s="148"/>
      <c r="BA824" s="148"/>
      <c r="BB824" s="148"/>
      <c r="BC824" s="259" t="str">
        <f>IF(Tabela2[[#This Row],[Outro(s) ]] = "X", "PREENCHER","NA")</f>
        <v>NA</v>
      </c>
      <c r="BD824" s="148"/>
      <c r="BE824" s="148"/>
      <c r="BF824" s="251" t="s">
        <v>6432</v>
      </c>
      <c r="BG824" s="251"/>
      <c r="BH824" s="253" t="s">
        <v>10287</v>
      </c>
      <c r="BI824" s="252" t="s">
        <v>2696</v>
      </c>
      <c r="BJ824" s="261" t="s">
        <v>7097</v>
      </c>
      <c r="BK824" s="260" t="s">
        <v>2696</v>
      </c>
      <c r="BL824" s="265">
        <v>46010</v>
      </c>
      <c r="BM824" s="148">
        <f ca="1">IF(Tabela2[[#This Row],[Data de atendimento do Ibama (considerar o primeiro documento/ação)]]="",_xlfn.DAYS(TODAY(),J824),_xlfn.DAYS(Tabela2[[#This Row],[Data de atendimento do Ibama (considerar o primeiro documento/ação)]],J824))</f>
        <v>2</v>
      </c>
      <c r="BN824" s="259" t="str">
        <f>IF(Tabela2[[#This Row],[Atendido pelo Ibama ("Não" ou "Sim")]]="Não","Preencher", IF(Tabela2[[#This Row],[Atendido pelo Ibama ("Não" ou "Sim")]]="Sim","NA",""))</f>
        <v>NA</v>
      </c>
      <c r="BO824" s="263" t="s">
        <v>7098</v>
      </c>
      <c r="BP824" s="259" t="str">
        <f>IF(Tabela2[[#This Row],[Forma de atendimento (primeiro documento/ação)]]= "Outros (especificar)", "PREENCHER","NA")</f>
        <v>NA</v>
      </c>
      <c r="BQ824" s="258" t="s">
        <v>123</v>
      </c>
      <c r="BR824" s="259" t="str">
        <f>IF(Tabela2[[#This Row],[Equipe do Ibama foi a campo? Houve sobrevoo do Poseidon?]] = "Sim", "PREENCHER","NA")</f>
        <v>NA</v>
      </c>
      <c r="BS824" s="259" t="str">
        <f>IF(Tabela2[[#This Row],[Se sim, foi emitida Ordem de Emergência? (informações vinculada à coluna CK)]] = "Sim", "PREENCHER","NA")</f>
        <v>NA</v>
      </c>
      <c r="BT824" s="259" t="s">
        <v>7099</v>
      </c>
      <c r="BU824" s="259" t="s">
        <v>2696</v>
      </c>
      <c r="BV824" s="259" t="s">
        <v>123</v>
      </c>
      <c r="BW824" s="259" t="s">
        <v>2696</v>
      </c>
      <c r="BX824" s="258" t="s">
        <v>7100</v>
      </c>
      <c r="BY824" s="265">
        <v>46064</v>
      </c>
      <c r="BZ824" s="149">
        <f>IF(Tabela2[[#This Row],[Data do documento de encerramento]]="NA","NA",IF(Tabela2[[#This Row],[Data do documento de encerramento]]="","Pendente de conclusão/ encerramento",_xlfn.DAYS(Tabela2[[#This Row],[Data do documento de encerramento]],J824)))</f>
        <v>56</v>
      </c>
      <c r="CA824" s="262"/>
      <c r="CB824" s="146"/>
      <c r="CC824" s="150"/>
      <c r="CD824" s="150"/>
      <c r="CE824" s="150"/>
      <c r="CF824" s="150"/>
    </row>
    <row r="825" spans="1:84" s="273" customFormat="1" ht="45.75" hidden="1">
      <c r="A825" s="29">
        <v>2026062217</v>
      </c>
      <c r="B825" s="120" t="s">
        <v>10288</v>
      </c>
      <c r="C825" s="148" t="s">
        <v>2455</v>
      </c>
      <c r="D825" s="145" t="s">
        <v>10289</v>
      </c>
      <c r="E825" s="108" t="s">
        <v>7704</v>
      </c>
      <c r="F825" s="108" t="s">
        <v>10290</v>
      </c>
      <c r="G825" s="108" t="s">
        <v>10291</v>
      </c>
      <c r="H825" s="108" t="s">
        <v>10292</v>
      </c>
      <c r="I825" s="271" t="s">
        <v>7118</v>
      </c>
      <c r="J825" s="271">
        <v>46005</v>
      </c>
      <c r="K825" s="271" t="s">
        <v>272</v>
      </c>
      <c r="L825" s="145" t="str">
        <f>IF(Tabela2[[#This Row],[Data]]="","Sem Informação",VLOOKUP(MONTH(Tabela2[[#This Row],[Data]]),'[1]Validação de dados'!$I$1:$J$13,2,0))</f>
        <v>Dezembro</v>
      </c>
      <c r="M825" s="145">
        <f>YEAR(Tabela2[[#This Row],[Data]])</f>
        <v>2025</v>
      </c>
      <c r="N825" s="271" t="s">
        <v>122</v>
      </c>
      <c r="O825" s="271" t="s">
        <v>286</v>
      </c>
      <c r="P825" s="258" t="e">
        <f>VLOOKUP(Tabela2[[#This Row],[SIEMA]],Siema2024,21,FALSE)</f>
        <v>#REF!</v>
      </c>
      <c r="Q825" s="258">
        <v>1910</v>
      </c>
      <c r="R825" s="259" t="e">
        <f>VLOOKUP(Tabela2[[#This Row],[SIEMA]],Siema2025,10,FALSE)</f>
        <v>#N/A</v>
      </c>
      <c r="S825" s="262" t="str">
        <f>IF(Q825="","", IF(Q825="NC","", IF(Q825="NE","", IF(Q825="NA","",IFERROR(VLOOKUP(Q825,[1]Produtos!$A$1:$C$2319,2,FALSE),"Não Cadastrado")))))</f>
        <v>ÓXIDO DE CÁLCIO</v>
      </c>
      <c r="T825" s="258">
        <v>15</v>
      </c>
      <c r="U825" s="258" t="s">
        <v>7109</v>
      </c>
      <c r="V825" s="258" t="str">
        <f>IF(Q825="","",IF(ISNUMBER(Q825)=FALSE,"Não se aplica",IFERROR(VLOOKUP(Q825,Produtos!$A$1:$C$2319,3,FALSE),"Não Cadastrado")))</f>
        <v>PRODUTO NÃO SUJEITO AO REGULAMENTO DO TRANSPORTE TERRESTRE DE PRODUTOS PERIGOSOS</v>
      </c>
      <c r="W825" s="258" t="e">
        <f>VLOOKUP(Tabela2[[#This Row],[SIEMA]],Siema2024,10,FALSE)</f>
        <v>#REF!</v>
      </c>
      <c r="X825" s="259" t="str">
        <f>IF(Tabela2[[#This Row],[Origem do acidente]] = "Plataforma", "PREENCHER","NA")</f>
        <v>NA</v>
      </c>
      <c r="Y825" s="262" t="e">
        <f>IF(W825="","", IF(W825="NC","", IF(W825="NE","", IF(W825="NA","",IFERROR(VLOOKUP(W825,[1]Produtos!$A$1:$C$2319,2,FALSE),"Não Cadastrado")))))</f>
        <v>#REF!</v>
      </c>
      <c r="Z825" s="258" t="e">
        <f>VLOOKUP(Tabela2[[#This Row],[SIEMA]],Siema2025,11,FALSE)</f>
        <v>#N/A</v>
      </c>
      <c r="AA825" s="258" t="e">
        <f>VLOOKUP(Tabela2[[#This Row],[SIEMA]],Siema2024,12,FALSE)</f>
        <v>#REF!</v>
      </c>
      <c r="AB825" s="258" t="e">
        <f>IF(W825="","",IF(ISNUMBER(W825)=FALSE,"Não se aplica",IFERROR(VLOOKUP(W825,[1]Produtos!$A$1:$C$2319,3,FALSE),"Não Cadastrado")))</f>
        <v>#REF!</v>
      </c>
      <c r="AC825" s="258"/>
      <c r="AD825" s="259" t="str">
        <f>IF(Tabela2[[#This Row],[Origem do acidente]] = "Plataforma", "PREENCHER","NA")</f>
        <v>NA</v>
      </c>
      <c r="AE825" s="262" t="str">
        <f>IF(AC825="","", IF(AC825="NC","", IF(AC825="NE","", IF(AC825="NA","",IFERROR(VLOOKUP(AC825,[1]Produtos!$A$1:$C$2319,2,FALSE),"Não Cadastrado")))))</f>
        <v/>
      </c>
      <c r="AF825" s="258"/>
      <c r="AG825" s="258"/>
      <c r="AH825" s="258" t="str">
        <f>IF(AC825="","",IF(ISNUMBER(AC825)=FALSE,"Não se aplica",IFERROR(VLOOKUP(AC825,Produtos!$A$1:$C$2319,3,FALSE),"Não Cadastrado")))</f>
        <v/>
      </c>
      <c r="AI825" s="258"/>
      <c r="AJ825" s="145" t="s">
        <v>10293</v>
      </c>
      <c r="AK825" s="262" t="s">
        <v>7356</v>
      </c>
      <c r="AL825" s="262" t="s">
        <v>7368</v>
      </c>
      <c r="AM825" s="262" t="s">
        <v>7343</v>
      </c>
      <c r="AN825" s="148"/>
      <c r="AO825" s="148"/>
      <c r="AP825" s="148"/>
      <c r="AQ825" s="148"/>
      <c r="AR825" s="150"/>
      <c r="AS825" s="148"/>
      <c r="AT825" s="148"/>
      <c r="AU825" s="148" t="s">
        <v>7176</v>
      </c>
      <c r="AV825" s="148"/>
      <c r="AW825" s="148"/>
      <c r="AX825" s="148" t="s">
        <v>7176</v>
      </c>
      <c r="AY825" s="148"/>
      <c r="AZ825" s="148"/>
      <c r="BA825" s="148"/>
      <c r="BB825" s="148"/>
      <c r="BC825" s="259" t="str">
        <f>IF(Tabela2[[#This Row],[Outro(s) ]] = "X", "PREENCHER","NA")</f>
        <v>NA</v>
      </c>
      <c r="BD825" s="148"/>
      <c r="BE825" s="148"/>
      <c r="BF825" s="251" t="s">
        <v>10294</v>
      </c>
      <c r="BG825" s="251"/>
      <c r="BH825" s="253" t="s">
        <v>10295</v>
      </c>
      <c r="BI825" s="252" t="s">
        <v>2696</v>
      </c>
      <c r="BJ825" s="262" t="s">
        <v>7097</v>
      </c>
      <c r="BK825" s="258" t="s">
        <v>2696</v>
      </c>
      <c r="BL825" s="265">
        <v>46013</v>
      </c>
      <c r="BM825" s="148">
        <f ca="1">IF(Tabela2[[#This Row],[Data de atendimento do Ibama (considerar o primeiro documento/ação)]]="",_xlfn.DAYS(TODAY(),J825),_xlfn.DAYS(Tabela2[[#This Row],[Data de atendimento do Ibama (considerar o primeiro documento/ação)]],J825))</f>
        <v>8</v>
      </c>
      <c r="BN825" s="259" t="str">
        <f>IF(Tabela2[[#This Row],[Atendido pelo Ibama ("Não" ou "Sim")]]="Não","Preencher", IF(Tabela2[[#This Row],[Atendido pelo Ibama ("Não" ou "Sim")]]="Sim","NA",""))</f>
        <v>NA</v>
      </c>
      <c r="BO825" s="263" t="s">
        <v>7098</v>
      </c>
      <c r="BP825" s="259" t="str">
        <f>IF(Tabela2[[#This Row],[Forma de atendimento (primeiro documento/ação)]]= "Outros (especificar)", "PREENCHER","NA")</f>
        <v>NA</v>
      </c>
      <c r="BQ825" s="258" t="s">
        <v>123</v>
      </c>
      <c r="BR825" s="259" t="str">
        <f>IF(Tabela2[[#This Row],[Equipe do Ibama foi a campo? Houve sobrevoo do Poseidon?]] = "Sim", "PREENCHER","NA")</f>
        <v>NA</v>
      </c>
      <c r="BS825" s="259" t="str">
        <f>IF(Tabela2[[#This Row],[Se sim, foi emitida Ordem de Emergência? (informações vinculada à coluna CK)]] = "Sim", "PREENCHER","NA")</f>
        <v>NA</v>
      </c>
      <c r="BT825" s="259" t="s">
        <v>7099</v>
      </c>
      <c r="BU825" s="259" t="s">
        <v>123</v>
      </c>
      <c r="BV825" s="259" t="s">
        <v>123</v>
      </c>
      <c r="BW825" s="259" t="s">
        <v>123</v>
      </c>
      <c r="BX825" s="258" t="s">
        <v>7119</v>
      </c>
      <c r="BY825" s="265"/>
      <c r="BZ825" s="145" t="str">
        <f>IF(Tabela2[[#This Row],[Data do documento de encerramento]]="NA","NA",IF(Tabela2[[#This Row],[Data do documento de encerramento]]="","Pendente de conclusão/ encerramento",_xlfn.DAYS(Tabela2[[#This Row],[Data do documento de encerramento]],J825)))</f>
        <v>Pendente de conclusão/ encerramento</v>
      </c>
      <c r="CA825" s="262" t="s">
        <v>7344</v>
      </c>
      <c r="CB825" s="272"/>
      <c r="CC825" s="150"/>
      <c r="CD825" s="150"/>
      <c r="CE825" s="150"/>
      <c r="CF825" s="150"/>
    </row>
    <row r="826" spans="1:84" s="273" customFormat="1" ht="76.5" hidden="1">
      <c r="A826" s="29">
        <v>2026061912</v>
      </c>
      <c r="B826" s="120" t="s">
        <v>10296</v>
      </c>
      <c r="C826" s="148" t="s">
        <v>672</v>
      </c>
      <c r="D826" s="145" t="s">
        <v>10297</v>
      </c>
      <c r="E826" s="108" t="s">
        <v>7179</v>
      </c>
      <c r="F826" s="108" t="s">
        <v>10298</v>
      </c>
      <c r="G826" s="108" t="s">
        <v>10299</v>
      </c>
      <c r="H826" s="108" t="s">
        <v>10300</v>
      </c>
      <c r="I826" s="271" t="s">
        <v>7118</v>
      </c>
      <c r="J826" s="271">
        <v>46007</v>
      </c>
      <c r="K826" s="271" t="s">
        <v>355</v>
      </c>
      <c r="L826" s="145" t="str">
        <f>IF(Tabela2[[#This Row],[Data]]="","Sem Informação",VLOOKUP(MONTH(Tabela2[[#This Row],[Data]]),'[1]Validação de dados'!$I$1:$J$13,2,0))</f>
        <v>Dezembro</v>
      </c>
      <c r="M826" s="145">
        <f>YEAR(Tabela2[[#This Row],[Data]])</f>
        <v>2025</v>
      </c>
      <c r="N826" s="271" t="s">
        <v>122</v>
      </c>
      <c r="O826" s="271" t="s">
        <v>286</v>
      </c>
      <c r="P826" s="258" t="e">
        <f>VLOOKUP(Tabela2[[#This Row],[SIEMA]],Siema2024,21,FALSE)</f>
        <v>#REF!</v>
      </c>
      <c r="Q826" s="258">
        <v>1202</v>
      </c>
      <c r="R826" s="259" t="e">
        <f>VLOOKUP(Tabela2[[#This Row],[SIEMA]],Siema2025,10,FALSE)</f>
        <v>#N/A</v>
      </c>
      <c r="S826" s="262" t="str">
        <f>IF(Q826="","", IF(Q826="NC","", IF(Q826="NE","", IF(Q826="NA","",IFERROR(VLOOKUP(Q826,[1]Produtos!$A$1:$C$2319,2,FALSE),"Não Cadastrado")))))</f>
        <v>GASÓLEO ou ÓLEO DIESEL ou ÓLEO PARA AQUECIMENTO, LEVE</v>
      </c>
      <c r="T826" s="258" t="s">
        <v>6834</v>
      </c>
      <c r="U826" s="258" t="s">
        <v>7062</v>
      </c>
      <c r="V826" s="258">
        <f>IF(Q826="","",IF(ISNUMBER(Q826)=FALSE,"Não se aplica",IFERROR(VLOOKUP(Q826,Produtos!$A$1:$C$2319,3,FALSE),"Não Cadastrado")))</f>
        <v>3</v>
      </c>
      <c r="W826" s="258" t="e">
        <f>VLOOKUP(Tabela2[[#This Row],[SIEMA]],Siema2024,10,FALSE)</f>
        <v>#REF!</v>
      </c>
      <c r="X826" s="259" t="str">
        <f>IF(Tabela2[[#This Row],[Origem do acidente]] = "Plataforma", "PREENCHER","NA")</f>
        <v>NA</v>
      </c>
      <c r="Y826" s="262" t="e">
        <f>IF(W826="","", IF(W826="NC","", IF(W826="NE","", IF(W826="NA","",IFERROR(VLOOKUP(W826,[1]Produtos!$A$1:$C$2319,2,FALSE),"Não Cadastrado")))))</f>
        <v>#REF!</v>
      </c>
      <c r="Z826" s="258" t="e">
        <f>VLOOKUP(Tabela2[[#This Row],[SIEMA]],Siema2025,11,FALSE)</f>
        <v>#N/A</v>
      </c>
      <c r="AA826" s="258" t="e">
        <f>VLOOKUP(Tabela2[[#This Row],[SIEMA]],Siema2024,12,FALSE)</f>
        <v>#REF!</v>
      </c>
      <c r="AB826" s="258" t="e">
        <f>IF(W826="","",IF(ISNUMBER(W826)=FALSE,"Não se aplica",IFERROR(VLOOKUP(W826,[1]Produtos!$A$1:$C$2319,3,FALSE),"Não Cadastrado")))</f>
        <v>#REF!</v>
      </c>
      <c r="AC826" s="258"/>
      <c r="AD826" s="259" t="str">
        <f>IF(Tabela2[[#This Row],[Origem do acidente]] = "Plataforma", "PREENCHER","NA")</f>
        <v>NA</v>
      </c>
      <c r="AE826" s="262" t="str">
        <f>IF(AC826="","", IF(AC826="NC","", IF(AC826="NE","", IF(AC826="NA","",IFERROR(VLOOKUP(AC826,[1]Produtos!$A$1:$C$2319,2,FALSE),"Não Cadastrado")))))</f>
        <v/>
      </c>
      <c r="AF826" s="258"/>
      <c r="AG826" s="258"/>
      <c r="AH826" s="258" t="str">
        <f>IF(AC826="","",IF(ISNUMBER(AC826)=FALSE,"Não se aplica",IFERROR(VLOOKUP(AC826,Produtos!$A$1:$C$2319,3,FALSE),"Não Cadastrado")))</f>
        <v/>
      </c>
      <c r="AI826" s="258"/>
      <c r="AJ826" s="145" t="s">
        <v>10301</v>
      </c>
      <c r="AK826" s="262" t="s">
        <v>7368</v>
      </c>
      <c r="AL826" s="262"/>
      <c r="AM826" s="262"/>
      <c r="AN826" s="148"/>
      <c r="AO826" s="148"/>
      <c r="AP826" s="148"/>
      <c r="AQ826" s="148"/>
      <c r="AR826" s="150"/>
      <c r="AS826" s="148"/>
      <c r="AT826" s="148"/>
      <c r="AU826" s="148" t="s">
        <v>7176</v>
      </c>
      <c r="AV826" s="148"/>
      <c r="AW826" s="148"/>
      <c r="AX826" s="148"/>
      <c r="AY826" s="148"/>
      <c r="AZ826" s="148"/>
      <c r="BA826" s="148"/>
      <c r="BB826" s="148"/>
      <c r="BC826" s="259" t="str">
        <f>IF(Tabela2[[#This Row],[Outro(s) ]] = "X", "PREENCHER","NA")</f>
        <v>NA</v>
      </c>
      <c r="BD826" s="148"/>
      <c r="BE826" s="148"/>
      <c r="BF826" s="251" t="s">
        <v>6834</v>
      </c>
      <c r="BG826" s="251"/>
      <c r="BH826" s="253"/>
      <c r="BI826" s="252" t="s">
        <v>7062</v>
      </c>
      <c r="BJ826" s="262" t="s">
        <v>7097</v>
      </c>
      <c r="BK826" s="258" t="s">
        <v>2696</v>
      </c>
      <c r="BL826" s="265">
        <v>46009</v>
      </c>
      <c r="BM826" s="148">
        <f ca="1">IF(Tabela2[[#This Row],[Data de atendimento do Ibama (considerar o primeiro documento/ação)]]="",_xlfn.DAYS(TODAY(),J826),_xlfn.DAYS(Tabela2[[#This Row],[Data de atendimento do Ibama (considerar o primeiro documento/ação)]],J826))</f>
        <v>2</v>
      </c>
      <c r="BN826" s="259" t="str">
        <f>IF(Tabela2[[#This Row],[Atendido pelo Ibama ("Não" ou "Sim")]]="Não","Preencher", IF(Tabela2[[#This Row],[Atendido pelo Ibama ("Não" ou "Sim")]]="Sim","NA",""))</f>
        <v>NA</v>
      </c>
      <c r="BO826" s="263" t="s">
        <v>7098</v>
      </c>
      <c r="BP826" s="259" t="str">
        <f>IF(Tabela2[[#This Row],[Forma de atendimento (primeiro documento/ação)]]= "Outros (especificar)", "PREENCHER","NA")</f>
        <v>NA</v>
      </c>
      <c r="BQ826" s="258" t="s">
        <v>123</v>
      </c>
      <c r="BR826" s="259" t="str">
        <f>IF(Tabela2[[#This Row],[Equipe do Ibama foi a campo? Houve sobrevoo do Poseidon?]] = "Sim", "PREENCHER","NA")</f>
        <v>NA</v>
      </c>
      <c r="BS826" s="259" t="str">
        <f>IF(Tabela2[[#This Row],[Se sim, foi emitida Ordem de Emergência? (informações vinculada à coluna CK)]] = "Sim", "PREENCHER","NA")</f>
        <v>NA</v>
      </c>
      <c r="BT826" s="259" t="s">
        <v>7112</v>
      </c>
      <c r="BU826" s="259" t="str">
        <f>IF(Tabela2[[#This Row],[Houve envio de Informações Pós-acidente (preencher "não se aplica" quando de competência estadual/municipal)]] = "Sim", "PREENCHER","NA")</f>
        <v>NA</v>
      </c>
      <c r="BV826" s="259" t="s">
        <v>2696</v>
      </c>
      <c r="BW826" s="259" t="s">
        <v>123</v>
      </c>
      <c r="BX826" s="258" t="s">
        <v>7119</v>
      </c>
      <c r="BY826" s="265"/>
      <c r="BZ826" s="145" t="str">
        <f>IF(Tabela2[[#This Row],[Data do documento de encerramento]]="NA","NA",IF(Tabela2[[#This Row],[Data do documento de encerramento]]="","Pendente de conclusão/ encerramento",_xlfn.DAYS(Tabela2[[#This Row],[Data do documento de encerramento]],J826)))</f>
        <v>Pendente de conclusão/ encerramento</v>
      </c>
      <c r="CA826" s="262" t="s">
        <v>10302</v>
      </c>
      <c r="CB826" s="272"/>
      <c r="CC826" s="150"/>
      <c r="CD826" s="150"/>
      <c r="CE826" s="150"/>
      <c r="CF826" s="150"/>
    </row>
    <row r="827" spans="1:84" s="273" customFormat="1" ht="45.75" hidden="1">
      <c r="A827" s="29">
        <v>202606182</v>
      </c>
      <c r="B827" s="120" t="s">
        <v>10303</v>
      </c>
      <c r="C827" s="148" t="s">
        <v>672</v>
      </c>
      <c r="D827" s="145" t="s">
        <v>10304</v>
      </c>
      <c r="E827" s="108" t="s">
        <v>10305</v>
      </c>
      <c r="F827" s="108" t="s">
        <v>10306</v>
      </c>
      <c r="G827" s="108" t="s">
        <v>10307</v>
      </c>
      <c r="H827" s="182" t="s">
        <v>10308</v>
      </c>
      <c r="I827" s="271" t="s">
        <v>7118</v>
      </c>
      <c r="J827" s="271">
        <v>46002</v>
      </c>
      <c r="K827" s="271" t="s">
        <v>142</v>
      </c>
      <c r="L827" s="145" t="str">
        <f>IF(Tabela2[[#This Row],[Data]]="","Sem Informação",VLOOKUP(MONTH(Tabela2[[#This Row],[Data]]),'[1]Validação de dados'!$I$1:$J$13,2,0))</f>
        <v>Dezembro</v>
      </c>
      <c r="M827" s="145">
        <f>YEAR(Tabela2[[#This Row],[Data]])</f>
        <v>2025</v>
      </c>
      <c r="N827" s="271" t="s">
        <v>122</v>
      </c>
      <c r="O827" s="271" t="s">
        <v>286</v>
      </c>
      <c r="P827" s="258" t="e">
        <f>VLOOKUP(Tabela2[[#This Row],[SIEMA]],Siema2024,21,FALSE)</f>
        <v>#REF!</v>
      </c>
      <c r="Q827" s="258">
        <v>1090</v>
      </c>
      <c r="R827" s="259" t="s">
        <v>10309</v>
      </c>
      <c r="S827" s="262" t="str">
        <f>IF(Q827="","", IF(Q827="NC","", IF(Q827="NE","", IF(Q827="NA","",IFERROR(VLOOKUP(Q827,[1]Produtos!$A$1:$C$2319,2,FALSE),"Não Cadastrado")))))</f>
        <v>ACETONA</v>
      </c>
      <c r="T827" s="258">
        <v>12</v>
      </c>
      <c r="U827" s="258" t="s">
        <v>9284</v>
      </c>
      <c r="V827" s="258">
        <f>IF(Q827="","",IF(ISNUMBER(Q827)=FALSE,"Não se aplica",IFERROR(VLOOKUP(Q827,Produtos!$A$1:$C$2319,3,FALSE),"Não Cadastrado")))</f>
        <v>3</v>
      </c>
      <c r="W827" s="258" t="e">
        <f>VLOOKUP(Tabela2[[#This Row],[SIEMA]],Siema2024,10,FALSE)</f>
        <v>#REF!</v>
      </c>
      <c r="X827" s="259" t="str">
        <f>IF(Tabela2[[#This Row],[Origem do acidente]] = "Plataforma", "PREENCHER","NA")</f>
        <v>NA</v>
      </c>
      <c r="Y827" s="262" t="e">
        <f>IF(W827="","", IF(W827="NC","", IF(W827="NE","", IF(W827="NA","",IFERROR(VLOOKUP(W827,[1]Produtos!$A$1:$C$2319,2,FALSE),"Não Cadastrado")))))</f>
        <v>#REF!</v>
      </c>
      <c r="Z827" s="258" t="e">
        <f>VLOOKUP(Tabela2[[#This Row],[SIEMA]],Siema2025,11,FALSE)</f>
        <v>#N/A</v>
      </c>
      <c r="AA827" s="258" t="e">
        <f>VLOOKUP(Tabela2[[#This Row],[SIEMA]],Siema2024,12,FALSE)</f>
        <v>#REF!</v>
      </c>
      <c r="AB827" s="258" t="e">
        <f>IF(W827="","",IF(ISNUMBER(W827)=FALSE,"Não se aplica",IFERROR(VLOOKUP(W827,[1]Produtos!$A$1:$C$2319,3,FALSE),"Não Cadastrado")))</f>
        <v>#REF!</v>
      </c>
      <c r="AC827" s="258"/>
      <c r="AD827" s="259" t="str">
        <f>IF(Tabela2[[#This Row],[Origem do acidente]] = "Plataforma", "PREENCHER","NA")</f>
        <v>NA</v>
      </c>
      <c r="AE827" s="262" t="str">
        <f>IF(AC827="","", IF(AC827="NC","", IF(AC827="NE","", IF(AC827="NA","",IFERROR(VLOOKUP(AC827,[1]Produtos!$A$1:$C$2319,2,FALSE),"Não Cadastrado")))))</f>
        <v/>
      </c>
      <c r="AF827" s="258"/>
      <c r="AG827" s="258"/>
      <c r="AH827" s="258" t="str">
        <f>IF(AC827="","",IF(ISNUMBER(AC827)=FALSE,"Não se aplica",IFERROR(VLOOKUP(AC827,Produtos!$A$1:$C$2319,3,FALSE),"Não Cadastrado")))</f>
        <v/>
      </c>
      <c r="AI827" s="258"/>
      <c r="AJ827" s="145" t="e">
        <f>VLOOKUP(Tabela2[[#This Row],[SIEMA]],Siema2024,26,FALSE)</f>
        <v>#REF!</v>
      </c>
      <c r="AK827" s="262" t="s">
        <v>6834</v>
      </c>
      <c r="AL827" s="262" t="s">
        <v>7827</v>
      </c>
      <c r="AM827" s="262"/>
      <c r="AN827" s="148"/>
      <c r="AO827" s="148"/>
      <c r="AP827" s="148"/>
      <c r="AQ827" s="148"/>
      <c r="AR827" s="150"/>
      <c r="AS827" s="148"/>
      <c r="AT827" s="148"/>
      <c r="AU827" s="148" t="s">
        <v>7176</v>
      </c>
      <c r="AV827" s="148"/>
      <c r="AW827" s="148" t="s">
        <v>7176</v>
      </c>
      <c r="AX827" s="148"/>
      <c r="AY827" s="148"/>
      <c r="AZ827" s="148"/>
      <c r="BA827" s="148"/>
      <c r="BB827" s="148"/>
      <c r="BC827" s="259" t="str">
        <f>IF(Tabela2[[#This Row],[Outro(s) ]] = "X", "PREENCHER","NA")</f>
        <v>NA</v>
      </c>
      <c r="BD827" s="148"/>
      <c r="BE827" s="148"/>
      <c r="BF827" s="251" t="s">
        <v>10310</v>
      </c>
      <c r="BG827" s="251"/>
      <c r="BH827" s="253" t="s">
        <v>10311</v>
      </c>
      <c r="BI827" s="252" t="s">
        <v>7062</v>
      </c>
      <c r="BJ827" s="262" t="s">
        <v>7111</v>
      </c>
      <c r="BK827" s="258" t="s">
        <v>2696</v>
      </c>
      <c r="BL827" s="265">
        <v>46007</v>
      </c>
      <c r="BM827" s="148">
        <f ca="1">IF(Tabela2[[#This Row],[Data de atendimento do Ibama (considerar o primeiro documento/ação)]]="",_xlfn.DAYS(TODAY(),J827),_xlfn.DAYS(Tabela2[[#This Row],[Data de atendimento do Ibama (considerar o primeiro documento/ação)]],J827))</f>
        <v>5</v>
      </c>
      <c r="BN827" s="259" t="str">
        <f>IF(Tabela2[[#This Row],[Atendido pelo Ibama ("Não" ou "Sim")]]="Não","Preencher", IF(Tabela2[[#This Row],[Atendido pelo Ibama ("Não" ou "Sim")]]="Sim","NA",""))</f>
        <v>NA</v>
      </c>
      <c r="BO827" s="263" t="s">
        <v>7098</v>
      </c>
      <c r="BP827" s="259" t="str">
        <f>IF(Tabela2[[#This Row],[Forma de atendimento (primeiro documento/ação)]]= "Outros (especificar)", "PREENCHER","NA")</f>
        <v>NA</v>
      </c>
      <c r="BQ827" s="258" t="s">
        <v>123</v>
      </c>
      <c r="BR827" s="259" t="str">
        <f>IF(Tabela2[[#This Row],[Equipe do Ibama foi a campo? Houve sobrevoo do Poseidon?]] = "Sim", "PREENCHER","NA")</f>
        <v>NA</v>
      </c>
      <c r="BS827" s="259" t="str">
        <f>IF(Tabela2[[#This Row],[Se sim, foi emitida Ordem de Emergência? (informações vinculada à coluna CK)]] = "Sim", "PREENCHER","NA")</f>
        <v>NA</v>
      </c>
      <c r="BT827" s="259" t="s">
        <v>7125</v>
      </c>
      <c r="BU827" s="259" t="s">
        <v>2696</v>
      </c>
      <c r="BV827" s="259" t="s">
        <v>123</v>
      </c>
      <c r="BW827" s="259" t="s">
        <v>2696</v>
      </c>
      <c r="BX827" s="258" t="s">
        <v>7100</v>
      </c>
      <c r="BY827" s="265">
        <v>46008</v>
      </c>
      <c r="BZ827" s="145">
        <f>IF(Tabela2[[#This Row],[Data do documento de encerramento]]="NA","NA",IF(Tabela2[[#This Row],[Data do documento de encerramento]]="","Pendente de conclusão/ encerramento",_xlfn.DAYS(Tabela2[[#This Row],[Data do documento de encerramento]],J827)))</f>
        <v>6</v>
      </c>
      <c r="CA827" s="262"/>
      <c r="CB827" s="272"/>
      <c r="CC827" s="150"/>
      <c r="CD827" s="150"/>
      <c r="CE827" s="150"/>
      <c r="CF827" s="150"/>
    </row>
    <row r="828" spans="1:84" s="273" customFormat="1" ht="45.75" hidden="1">
      <c r="A828" s="29">
        <v>2026061724</v>
      </c>
      <c r="B828" s="120" t="s">
        <v>10312</v>
      </c>
      <c r="C828" s="148" t="s">
        <v>2455</v>
      </c>
      <c r="D828" s="145" t="s">
        <v>10313</v>
      </c>
      <c r="E828" s="108" t="s">
        <v>4216</v>
      </c>
      <c r="F828" s="108" t="s">
        <v>10314</v>
      </c>
      <c r="G828" s="182" t="s">
        <v>10315</v>
      </c>
      <c r="H828" s="175" t="s">
        <v>10316</v>
      </c>
      <c r="I828" s="271" t="s">
        <v>7118</v>
      </c>
      <c r="J828" s="271">
        <v>46003</v>
      </c>
      <c r="K828" s="271" t="s">
        <v>200</v>
      </c>
      <c r="L828" s="145" t="str">
        <f>IF(Tabela2[[#This Row],[Data]]="","Sem Informação",VLOOKUP(MONTH(Tabela2[[#This Row],[Data]]),'[1]Validação de dados'!$I$1:$J$13,2,0))</f>
        <v>Dezembro</v>
      </c>
      <c r="M828" s="145">
        <f>YEAR(Tabela2[[#This Row],[Data]])</f>
        <v>2025</v>
      </c>
      <c r="N828" s="271" t="s">
        <v>143</v>
      </c>
      <c r="O828" s="271" t="s">
        <v>286</v>
      </c>
      <c r="P828" s="258" t="e">
        <f>VLOOKUP(Tabela2[[#This Row],[SIEMA]],Siema2024,21,FALSE)</f>
        <v>#REF!</v>
      </c>
      <c r="Q828" s="258" t="s">
        <v>7269</v>
      </c>
      <c r="R828" s="259" t="s">
        <v>10317</v>
      </c>
      <c r="S828" s="262" t="str">
        <f>IF(Q828="","", IF(Q828="NC","", IF(Q828="NE","", IF(Q828="NA","",IFERROR(VLOOKUP(Q828,[1]Produtos!$A$1:$C$2319,2,FALSE),"Não Cadastrado")))))</f>
        <v/>
      </c>
      <c r="T828" s="258">
        <v>2916</v>
      </c>
      <c r="U828" s="258" t="s">
        <v>648</v>
      </c>
      <c r="V828" s="258" t="s">
        <v>8796</v>
      </c>
      <c r="W828" s="258" t="s">
        <v>7269</v>
      </c>
      <c r="X828" s="259" t="s">
        <v>10318</v>
      </c>
      <c r="Y828" s="262" t="s">
        <v>8796</v>
      </c>
      <c r="Z828" s="258">
        <v>7.2</v>
      </c>
      <c r="AA828" s="258" t="s">
        <v>648</v>
      </c>
      <c r="AB828" s="258" t="s">
        <v>8796</v>
      </c>
      <c r="AC828" s="258"/>
      <c r="AD828" s="259" t="str">
        <f>IF(Tabela2[[#This Row],[Origem do acidente]] = "Plataforma", "PREENCHER","NA")</f>
        <v>NA</v>
      </c>
      <c r="AE828" s="262" t="str">
        <f>IF(AC828="","", IF(AC828="NC","", IF(AC828="NE","", IF(AC828="NA","",IFERROR(VLOOKUP(AC828,[1]Produtos!$A$1:$C$2319,2,FALSE),"Não Cadastrado")))))</f>
        <v/>
      </c>
      <c r="AF828" s="258"/>
      <c r="AG828" s="258"/>
      <c r="AH828" s="258" t="str">
        <f>IF(AC828="","",IF(ISNUMBER(AC828)=FALSE,"Não se aplica",IFERROR(VLOOKUP(AC828,Produtos!$A$1:$C$2319,3,FALSE),"Não Cadastrado")))</f>
        <v/>
      </c>
      <c r="AI828" s="258"/>
      <c r="AJ828" s="145" t="s">
        <v>10319</v>
      </c>
      <c r="AK828" s="262" t="s">
        <v>7356</v>
      </c>
      <c r="AL828" s="262" t="s">
        <v>7368</v>
      </c>
      <c r="AM828" s="262"/>
      <c r="AN828" s="148"/>
      <c r="AO828" s="148"/>
      <c r="AP828" s="148"/>
      <c r="AQ828" s="148"/>
      <c r="AR828" s="150"/>
      <c r="AS828" s="148"/>
      <c r="AT828" s="148"/>
      <c r="AU828" s="148" t="s">
        <v>7176</v>
      </c>
      <c r="AV828" s="148"/>
      <c r="AW828" s="148"/>
      <c r="AX828" s="148"/>
      <c r="AY828" s="148"/>
      <c r="AZ828" s="148"/>
      <c r="BA828" s="148"/>
      <c r="BB828" s="148"/>
      <c r="BC828" s="259" t="str">
        <f>IF(Tabela2[[#This Row],[Outro(s) ]] = "X", "PREENCHER","NA")</f>
        <v>NA</v>
      </c>
      <c r="BD828" s="148"/>
      <c r="BE828" s="148"/>
      <c r="BF828" s="251" t="s">
        <v>10320</v>
      </c>
      <c r="BG828" s="251"/>
      <c r="BH828" s="253" t="s">
        <v>10321</v>
      </c>
      <c r="BI828" s="252" t="s">
        <v>7062</v>
      </c>
      <c r="BJ828" s="262" t="s">
        <v>7097</v>
      </c>
      <c r="BK828" s="258" t="s">
        <v>2696</v>
      </c>
      <c r="BL828" s="265">
        <v>46008</v>
      </c>
      <c r="BM828" s="148">
        <f ca="1">IF(Tabela2[[#This Row],[Data de atendimento do Ibama (considerar o primeiro documento/ação)]]="",_xlfn.DAYS(TODAY(),J828),_xlfn.DAYS(Tabela2[[#This Row],[Data de atendimento do Ibama (considerar o primeiro documento/ação)]],J828))</f>
        <v>5</v>
      </c>
      <c r="BN828" s="259" t="str">
        <f>IF(Tabela2[[#This Row],[Atendido pelo Ibama ("Não" ou "Sim")]]="Não","Preencher", IF(Tabela2[[#This Row],[Atendido pelo Ibama ("Não" ou "Sim")]]="Sim","NA",""))</f>
        <v>NA</v>
      </c>
      <c r="BO828" s="263" t="s">
        <v>7098</v>
      </c>
      <c r="BP828" s="259" t="str">
        <f>IF(Tabela2[[#This Row],[Forma de atendimento (primeiro documento/ação)]]= "Outros (especificar)", "PREENCHER","NA")</f>
        <v>NA</v>
      </c>
      <c r="BQ828" s="258" t="s">
        <v>123</v>
      </c>
      <c r="BR828" s="259" t="str">
        <f>IF(Tabela2[[#This Row],[Equipe do Ibama foi a campo? Houve sobrevoo do Poseidon?]] = "Sim", "PREENCHER","NA")</f>
        <v>NA</v>
      </c>
      <c r="BS828" s="259" t="str">
        <f>IF(Tabela2[[#This Row],[Se sim, foi emitida Ordem de Emergência? (informações vinculada à coluna CK)]] = "Sim", "PREENCHER","NA")</f>
        <v>NA</v>
      </c>
      <c r="BT828" s="259" t="s">
        <v>7125</v>
      </c>
      <c r="BU828" s="259" t="s">
        <v>123</v>
      </c>
      <c r="BV828" s="259" t="s">
        <v>123</v>
      </c>
      <c r="BW828" s="259" t="s">
        <v>123</v>
      </c>
      <c r="BX828" s="258" t="s">
        <v>7119</v>
      </c>
      <c r="BY828" s="265"/>
      <c r="BZ828" s="145" t="str">
        <f>IF(Tabela2[[#This Row],[Data do documento de encerramento]]="NA","NA",IF(Tabela2[[#This Row],[Data do documento de encerramento]]="","Pendente de conclusão/ encerramento",_xlfn.DAYS(Tabela2[[#This Row],[Data do documento de encerramento]],J828)))</f>
        <v>Pendente de conclusão/ encerramento</v>
      </c>
      <c r="CA828" s="262" t="s">
        <v>7184</v>
      </c>
      <c r="CB828" s="272"/>
      <c r="CC828" s="150"/>
      <c r="CD828" s="150"/>
      <c r="CE828" s="150"/>
      <c r="CF828" s="150"/>
    </row>
    <row r="829" spans="1:84" s="273" customFormat="1" ht="30.75" hidden="1">
      <c r="A829" s="29">
        <v>2026061722</v>
      </c>
      <c r="B829" s="120" t="s">
        <v>10322</v>
      </c>
      <c r="C829" s="148" t="s">
        <v>2455</v>
      </c>
      <c r="D829" s="145" t="s">
        <v>10323</v>
      </c>
      <c r="E829" s="108" t="s">
        <v>4216</v>
      </c>
      <c r="F829" s="108" t="s">
        <v>10324</v>
      </c>
      <c r="G829" s="182" t="s">
        <v>10325</v>
      </c>
      <c r="H829" s="175" t="s">
        <v>10326</v>
      </c>
      <c r="I829" s="271" t="s">
        <v>7118</v>
      </c>
      <c r="J829" s="271">
        <v>46003</v>
      </c>
      <c r="K829" s="271" t="s">
        <v>200</v>
      </c>
      <c r="L829" s="145" t="str">
        <f>IF(Tabela2[[#This Row],[Data]]="","Sem Informação",VLOOKUP(MONTH(Tabela2[[#This Row],[Data]]),'[1]Validação de dados'!$I$1:$J$13,2,0))</f>
        <v>Dezembro</v>
      </c>
      <c r="M829" s="145">
        <f>YEAR(Tabela2[[#This Row],[Data]])</f>
        <v>2025</v>
      </c>
      <c r="N829" s="271" t="s">
        <v>122</v>
      </c>
      <c r="O829" s="271" t="s">
        <v>286</v>
      </c>
      <c r="P829" s="258" t="e">
        <f>VLOOKUP(Tabela2[[#This Row],[SIEMA]],Siema2024,21,FALSE)</f>
        <v>#REF!</v>
      </c>
      <c r="Q829" s="258" t="s">
        <v>7269</v>
      </c>
      <c r="R829" s="259" t="s">
        <v>10327</v>
      </c>
      <c r="S829" s="262" t="s">
        <v>8796</v>
      </c>
      <c r="T829" s="258">
        <v>50</v>
      </c>
      <c r="U829" s="258" t="s">
        <v>648</v>
      </c>
      <c r="V829" s="258" t="s">
        <v>8796</v>
      </c>
      <c r="W829" s="258" t="e">
        <f>VLOOKUP(Tabela2[[#This Row],[SIEMA]],Siema2024,10,FALSE)</f>
        <v>#REF!</v>
      </c>
      <c r="X829" s="259" t="str">
        <f>IF(Tabela2[[#This Row],[Origem do acidente]] = "Plataforma", "PREENCHER","NA")</f>
        <v>NA</v>
      </c>
      <c r="Y829" s="262" t="e">
        <f>IF(W829="","", IF(W829="NC","", IF(W829="NE","", IF(W829="NA","",IFERROR(VLOOKUP(W829,[1]Produtos!$A$1:$C$2319,2,FALSE),"Não Cadastrado")))))</f>
        <v>#REF!</v>
      </c>
      <c r="Z829" s="258" t="e">
        <f>VLOOKUP(Tabela2[[#This Row],[SIEMA]],Siema2025,11,FALSE)</f>
        <v>#N/A</v>
      </c>
      <c r="AA829" s="258" t="e">
        <f>VLOOKUP(Tabela2[[#This Row],[SIEMA]],Siema2024,12,FALSE)</f>
        <v>#REF!</v>
      </c>
      <c r="AB829" s="258" t="e">
        <f>IF(W829="","",IF(ISNUMBER(W829)=FALSE,"Não se aplica",IFERROR(VLOOKUP(W829,[1]Produtos!$A$1:$C$2319,3,FALSE),"Não Cadastrado")))</f>
        <v>#REF!</v>
      </c>
      <c r="AC829" s="258"/>
      <c r="AD829" s="259" t="str">
        <f>IF(Tabela2[[#This Row],[Origem do acidente]] = "Plataforma", "PREENCHER","NA")</f>
        <v>NA</v>
      </c>
      <c r="AE829" s="262" t="str">
        <f>IF(AC829="","", IF(AC829="NC","", IF(AC829="NE","", IF(AC829="NA","",IFERROR(VLOOKUP(AC829,[1]Produtos!$A$1:$C$2319,2,FALSE),"Não Cadastrado")))))</f>
        <v/>
      </c>
      <c r="AF829" s="258"/>
      <c r="AG829" s="258"/>
      <c r="AH829" s="258" t="str">
        <f>IF(AC829="","",IF(ISNUMBER(AC829)=FALSE,"Não se aplica",IFERROR(VLOOKUP(AC829,Produtos!$A$1:$C$2319,3,FALSE),"Não Cadastrado")))</f>
        <v/>
      </c>
      <c r="AI829" s="258"/>
      <c r="AJ829" s="145" t="e">
        <f>VLOOKUP(Tabela2[[#This Row],[SIEMA]],Siema2024,26,FALSE)</f>
        <v>#REF!</v>
      </c>
      <c r="AK829" s="262" t="s">
        <v>6834</v>
      </c>
      <c r="AL829" s="262"/>
      <c r="AM829" s="262"/>
      <c r="AN829" s="148"/>
      <c r="AO829" s="148"/>
      <c r="AP829" s="148"/>
      <c r="AQ829" s="148"/>
      <c r="AR829" s="150"/>
      <c r="AS829" s="148"/>
      <c r="AT829" s="148"/>
      <c r="AU829" s="148"/>
      <c r="AV829" s="148"/>
      <c r="AW829" s="148"/>
      <c r="AX829" s="148"/>
      <c r="AY829" s="148"/>
      <c r="AZ829" s="148"/>
      <c r="BA829" s="148"/>
      <c r="BB829" s="148"/>
      <c r="BC829" s="259" t="str">
        <f>IF(Tabela2[[#This Row],[Outro(s) ]] = "X", "PREENCHER","NA")</f>
        <v>NA</v>
      </c>
      <c r="BD829" s="148"/>
      <c r="BE829" s="148" t="s">
        <v>7176</v>
      </c>
      <c r="BF829" s="251" t="s">
        <v>6834</v>
      </c>
      <c r="BG829" s="251"/>
      <c r="BH829" s="253" t="s">
        <v>6834</v>
      </c>
      <c r="BI829" s="252" t="s">
        <v>123</v>
      </c>
      <c r="BJ829" s="262" t="s">
        <v>7097</v>
      </c>
      <c r="BK829" s="258" t="s">
        <v>2696</v>
      </c>
      <c r="BL829" s="265">
        <v>46008</v>
      </c>
      <c r="BM829" s="148">
        <f ca="1">IF(Tabela2[[#This Row],[Data de atendimento do Ibama (considerar o primeiro documento/ação)]]="",_xlfn.DAYS(TODAY(),J829),_xlfn.DAYS(Tabela2[[#This Row],[Data de atendimento do Ibama (considerar o primeiro documento/ação)]],J829))</f>
        <v>5</v>
      </c>
      <c r="BN829" s="259" t="str">
        <f>IF(Tabela2[[#This Row],[Atendido pelo Ibama ("Não" ou "Sim")]]="Não","Preencher", IF(Tabela2[[#This Row],[Atendido pelo Ibama ("Não" ou "Sim")]]="Sim","NA",""))</f>
        <v>NA</v>
      </c>
      <c r="BO829" s="263" t="s">
        <v>7098</v>
      </c>
      <c r="BP829" s="259" t="str">
        <f>IF(Tabela2[[#This Row],[Forma de atendimento (primeiro documento/ação)]]= "Outros (especificar)", "PREENCHER","NA")</f>
        <v>NA</v>
      </c>
      <c r="BQ829" s="258" t="s">
        <v>123</v>
      </c>
      <c r="BR829" s="259" t="str">
        <f>IF(Tabela2[[#This Row],[Equipe do Ibama foi a campo? Houve sobrevoo do Poseidon?]] = "Sim", "PREENCHER","NA")</f>
        <v>NA</v>
      </c>
      <c r="BS829" s="259" t="str">
        <f>IF(Tabela2[[#This Row],[Se sim, foi emitida Ordem de Emergência? (informações vinculada à coluna CK)]] = "Sim", "PREENCHER","NA")</f>
        <v>NA</v>
      </c>
      <c r="BT829" s="259" t="s">
        <v>7125</v>
      </c>
      <c r="BU829" s="259" t="s">
        <v>123</v>
      </c>
      <c r="BV829" s="259" t="s">
        <v>123</v>
      </c>
      <c r="BW829" s="259" t="s">
        <v>123</v>
      </c>
      <c r="BX829" s="258" t="s">
        <v>7119</v>
      </c>
      <c r="BY829" s="265"/>
      <c r="BZ829" s="145" t="str">
        <f>IF(Tabela2[[#This Row],[Data do documento de encerramento]]="NA","NA",IF(Tabela2[[#This Row],[Data do documento de encerramento]]="","Pendente de conclusão/ encerramento",_xlfn.DAYS(Tabela2[[#This Row],[Data do documento de encerramento]],J829)))</f>
        <v>Pendente de conclusão/ encerramento</v>
      </c>
      <c r="CA829" s="262" t="s">
        <v>10328</v>
      </c>
      <c r="CB829" s="272"/>
      <c r="CC829" s="150"/>
      <c r="CD829" s="150"/>
      <c r="CE829" s="150"/>
      <c r="CF829" s="150"/>
    </row>
    <row r="830" spans="1:84" s="273" customFormat="1" ht="45.75" hidden="1">
      <c r="A830" s="29">
        <v>2026061721</v>
      </c>
      <c r="B830" s="120" t="s">
        <v>10329</v>
      </c>
      <c r="C830" s="148" t="s">
        <v>2455</v>
      </c>
      <c r="D830" s="145" t="s">
        <v>10289</v>
      </c>
      <c r="E830" s="108" t="s">
        <v>7704</v>
      </c>
      <c r="F830" s="108" t="s">
        <v>10290</v>
      </c>
      <c r="G830" s="175" t="s">
        <v>10330</v>
      </c>
      <c r="H830" s="175" t="s">
        <v>10331</v>
      </c>
      <c r="I830" s="271" t="s">
        <v>7118</v>
      </c>
      <c r="J830" s="271">
        <v>46005</v>
      </c>
      <c r="K830" s="271" t="s">
        <v>272</v>
      </c>
      <c r="L830" s="145" t="str">
        <f>IF(Tabela2[[#This Row],[Data]]="","Sem Informação",VLOOKUP(MONTH(Tabela2[[#This Row],[Data]]),'[1]Validação de dados'!$I$1:$J$13,2,0))</f>
        <v>Dezembro</v>
      </c>
      <c r="M830" s="145">
        <f>YEAR(Tabela2[[#This Row],[Data]])</f>
        <v>2025</v>
      </c>
      <c r="N830" s="271" t="s">
        <v>122</v>
      </c>
      <c r="O830" s="271" t="s">
        <v>286</v>
      </c>
      <c r="P830" s="258" t="e">
        <f>VLOOKUP(Tabela2[[#This Row],[SIEMA]],Siema2024,21,FALSE)</f>
        <v>#REF!</v>
      </c>
      <c r="Q830" s="258">
        <v>1910</v>
      </c>
      <c r="R830" s="259" t="s">
        <v>10332</v>
      </c>
      <c r="S830" s="262" t="str">
        <f>IF(Q830="","", IF(Q830="NC","", IF(Q830="NE","", IF(Q830="NA","",IFERROR(VLOOKUP(Q830,[1]Produtos!$A$1:$C$2319,2,FALSE),"Não Cadastrado")))))</f>
        <v>ÓXIDO DE CÁLCIO</v>
      </c>
      <c r="T830" s="258">
        <v>15</v>
      </c>
      <c r="U830" s="258" t="s">
        <v>7109</v>
      </c>
      <c r="V830" s="258">
        <v>8</v>
      </c>
      <c r="W830" s="258" t="e">
        <f>VLOOKUP(Tabela2[[#This Row],[SIEMA]],Siema2024,10,FALSE)</f>
        <v>#REF!</v>
      </c>
      <c r="X830" s="259" t="str">
        <f>IF(Tabela2[[#This Row],[Origem do acidente]] = "Plataforma", "PREENCHER","NA")</f>
        <v>NA</v>
      </c>
      <c r="Y830" s="262" t="e">
        <f>IF(W830="","", IF(W830="NC","", IF(W830="NE","", IF(W830="NA","",IFERROR(VLOOKUP(W830,[1]Produtos!$A$1:$C$2319,2,FALSE),"Não Cadastrado")))))</f>
        <v>#REF!</v>
      </c>
      <c r="Z830" s="258" t="e">
        <f>VLOOKUP(Tabela2[[#This Row],[SIEMA]],Siema2025,11,FALSE)</f>
        <v>#N/A</v>
      </c>
      <c r="AA830" s="258" t="e">
        <f>VLOOKUP(Tabela2[[#This Row],[SIEMA]],Siema2024,12,FALSE)</f>
        <v>#REF!</v>
      </c>
      <c r="AB830" s="258" t="e">
        <f>IF(W830="","",IF(ISNUMBER(W830)=FALSE,"Não se aplica",IFERROR(VLOOKUP(W830,[1]Produtos!$A$1:$C$2319,3,FALSE),"Não Cadastrado")))</f>
        <v>#REF!</v>
      </c>
      <c r="AC830" s="258"/>
      <c r="AD830" s="259" t="str">
        <f>IF(Tabela2[[#This Row],[Origem do acidente]] = "Plataforma", "PREENCHER","NA")</f>
        <v>NA</v>
      </c>
      <c r="AE830" s="262" t="str">
        <f>IF(AC830="","", IF(AC830="NC","", IF(AC830="NE","", IF(AC830="NA","",IFERROR(VLOOKUP(AC830,[1]Produtos!$A$1:$C$2319,2,FALSE),"Não Cadastrado")))))</f>
        <v/>
      </c>
      <c r="AF830" s="258"/>
      <c r="AG830" s="258"/>
      <c r="AH830" s="258" t="str">
        <f>IF(AC830="","",IF(ISNUMBER(AC830)=FALSE,"Não se aplica",IFERROR(VLOOKUP(AC830,Produtos!$A$1:$C$2319,3,FALSE),"Não Cadastrado")))</f>
        <v/>
      </c>
      <c r="AI830" s="258"/>
      <c r="AJ830" s="145" t="s">
        <v>10333</v>
      </c>
      <c r="AK830" s="262" t="s">
        <v>7356</v>
      </c>
      <c r="AL830" s="262" t="s">
        <v>7343</v>
      </c>
      <c r="AM830" s="262" t="s">
        <v>7175</v>
      </c>
      <c r="AN830" s="148"/>
      <c r="AO830" s="148"/>
      <c r="AP830" s="148"/>
      <c r="AQ830" s="148"/>
      <c r="AR830" s="150"/>
      <c r="AS830" s="148"/>
      <c r="AT830" s="148"/>
      <c r="AU830" s="148" t="s">
        <v>7176</v>
      </c>
      <c r="AV830" s="148"/>
      <c r="AW830" s="148"/>
      <c r="AX830" s="148" t="s">
        <v>7176</v>
      </c>
      <c r="AY830" s="148"/>
      <c r="AZ830" s="148"/>
      <c r="BA830" s="148"/>
      <c r="BB830" s="148"/>
      <c r="BC830" s="259" t="str">
        <f>IF(Tabela2[[#This Row],[Outro(s) ]] = "X", "PREENCHER","NA")</f>
        <v>NA</v>
      </c>
      <c r="BD830" s="148"/>
      <c r="BE830" s="148"/>
      <c r="BF830" s="251" t="s">
        <v>10334</v>
      </c>
      <c r="BG830" s="251"/>
      <c r="BH830" s="253" t="s">
        <v>10295</v>
      </c>
      <c r="BI830" s="252" t="s">
        <v>7062</v>
      </c>
      <c r="BJ830" s="262" t="s">
        <v>7097</v>
      </c>
      <c r="BK830" s="258" t="s">
        <v>2696</v>
      </c>
      <c r="BL830" s="265">
        <v>46008</v>
      </c>
      <c r="BM830" s="148">
        <f ca="1">IF(Tabela2[[#This Row],[Data de atendimento do Ibama (considerar o primeiro documento/ação)]]="",_xlfn.DAYS(TODAY(),J830),_xlfn.DAYS(Tabela2[[#This Row],[Data de atendimento do Ibama (considerar o primeiro documento/ação)]],J830))</f>
        <v>3</v>
      </c>
      <c r="BN830" s="259" t="str">
        <f>IF(Tabela2[[#This Row],[Atendido pelo Ibama ("Não" ou "Sim")]]="Não","Preencher", IF(Tabela2[[#This Row],[Atendido pelo Ibama ("Não" ou "Sim")]]="Sim","NA",""))</f>
        <v>NA</v>
      </c>
      <c r="BO830" s="263" t="s">
        <v>7098</v>
      </c>
      <c r="BP830" s="259" t="str">
        <f>IF(Tabela2[[#This Row],[Forma de atendimento (primeiro documento/ação)]]= "Outros (especificar)", "PREENCHER","NA")</f>
        <v>NA</v>
      </c>
      <c r="BQ830" s="258" t="s">
        <v>123</v>
      </c>
      <c r="BR830" s="259" t="str">
        <f>IF(Tabela2[[#This Row],[Equipe do Ibama foi a campo? Houve sobrevoo do Poseidon?]] = "Sim", "PREENCHER","NA")</f>
        <v>NA</v>
      </c>
      <c r="BS830" s="259" t="str">
        <f>IF(Tabela2[[#This Row],[Se sim, foi emitida Ordem de Emergência? (informações vinculada à coluna CK)]] = "Sim", "PREENCHER","NA")</f>
        <v>NA</v>
      </c>
      <c r="BT830" s="259" t="s">
        <v>7125</v>
      </c>
      <c r="BU830" s="259" t="s">
        <v>123</v>
      </c>
      <c r="BV830" s="259" t="s">
        <v>123</v>
      </c>
      <c r="BW830" s="259" t="s">
        <v>123</v>
      </c>
      <c r="BX830" s="258" t="s">
        <v>7119</v>
      </c>
      <c r="BY830" s="265"/>
      <c r="BZ830" s="145" t="str">
        <f>IF(Tabela2[[#This Row],[Data do documento de encerramento]]="NA","NA",IF(Tabela2[[#This Row],[Data do documento de encerramento]]="","Pendente de conclusão/ encerramento",_xlfn.DAYS(Tabela2[[#This Row],[Data do documento de encerramento]],J830)))</f>
        <v>Pendente de conclusão/ encerramento</v>
      </c>
      <c r="CA830" s="262" t="s">
        <v>10116</v>
      </c>
      <c r="CB830" s="272"/>
      <c r="CC830" s="150"/>
      <c r="CD830" s="150"/>
      <c r="CE830" s="150"/>
      <c r="CF830" s="150"/>
    </row>
    <row r="831" spans="1:84" s="273" customFormat="1" ht="45.75" hidden="1">
      <c r="A831" s="29">
        <v>202606126</v>
      </c>
      <c r="B831" s="120" t="s">
        <v>10335</v>
      </c>
      <c r="C831" s="148" t="s">
        <v>2455</v>
      </c>
      <c r="D831" s="145" t="s">
        <v>10336</v>
      </c>
      <c r="E831" s="108" t="s">
        <v>7704</v>
      </c>
      <c r="F831" s="108" t="s">
        <v>10337</v>
      </c>
      <c r="G831" s="175" t="s">
        <v>10338</v>
      </c>
      <c r="H831" s="175" t="s">
        <v>10339</v>
      </c>
      <c r="I831" s="271" t="s">
        <v>7118</v>
      </c>
      <c r="J831" s="271">
        <v>46001</v>
      </c>
      <c r="K831" s="271" t="s">
        <v>121</v>
      </c>
      <c r="L831" s="145" t="str">
        <f>IF(Tabela2[[#This Row],[Data]]="","Sem Informação",VLOOKUP(MONTH(Tabela2[[#This Row],[Data]]),'[1]Validação de dados'!$I$1:$J$13,2,0))</f>
        <v>Dezembro</v>
      </c>
      <c r="M831" s="145">
        <f>YEAR(Tabela2[[#This Row],[Data]])</f>
        <v>2025</v>
      </c>
      <c r="N831" s="271" t="s">
        <v>230</v>
      </c>
      <c r="O831" s="271" t="s">
        <v>286</v>
      </c>
      <c r="P831" s="258" t="e">
        <f>VLOOKUP(Tabela2[[#This Row],[SIEMA]],Siema2024,21,FALSE)</f>
        <v>#REF!</v>
      </c>
      <c r="Q831" s="258">
        <v>3077</v>
      </c>
      <c r="R831" s="259" t="s">
        <v>10340</v>
      </c>
      <c r="S831" s="262" t="str">
        <f>IF(Q831="","", IF(Q831="NC","", IF(Q831="NE","", IF(Q831="NA","",IFERROR(VLOOKUP(Q831,[1]Produtos!$A$1:$C$2319,2,FALSE),"Não Cadastrado")))))</f>
        <v>SUBSTÂNCIA QUE APRESENTA RISCO PARA O MEIO AMBIENTE, SÓLIDA, N.E.</v>
      </c>
      <c r="T831" s="258">
        <v>17</v>
      </c>
      <c r="U831" s="258" t="s">
        <v>7109</v>
      </c>
      <c r="V831" s="258">
        <f>IF(Q831="","",IF(ISNUMBER(Q831)=FALSE,"Não se aplica",IFERROR(VLOOKUP(Q831,Produtos!$A$1:$C$2319,3,FALSE),"Não Cadastrado")))</f>
        <v>9</v>
      </c>
      <c r="W831" s="258" t="e">
        <f>VLOOKUP(Tabela2[[#This Row],[SIEMA]],Siema2024,10,FALSE)</f>
        <v>#REF!</v>
      </c>
      <c r="X831" s="259" t="str">
        <f>IF(Tabela2[[#This Row],[Origem do acidente]] = "Plataforma", "PREENCHER","NA")</f>
        <v>NA</v>
      </c>
      <c r="Y831" s="262" t="e">
        <f>IF(W831="","", IF(W831="NC","", IF(W831="NE","", IF(W831="NA","",IFERROR(VLOOKUP(W831,[1]Produtos!$A$1:$C$2319,2,FALSE),"Não Cadastrado")))))</f>
        <v>#REF!</v>
      </c>
      <c r="Z831" s="258" t="e">
        <f>VLOOKUP(Tabela2[[#This Row],[SIEMA]],Siema2025,11,FALSE)</f>
        <v>#N/A</v>
      </c>
      <c r="AA831" s="258" t="e">
        <f>VLOOKUP(Tabela2[[#This Row],[SIEMA]],Siema2024,12,FALSE)</f>
        <v>#REF!</v>
      </c>
      <c r="AB831" s="258" t="e">
        <f>IF(W831="","",IF(ISNUMBER(W831)=FALSE,"Não se aplica",IFERROR(VLOOKUP(W831,[1]Produtos!$A$1:$C$2319,3,FALSE),"Não Cadastrado")))</f>
        <v>#REF!</v>
      </c>
      <c r="AC831" s="258"/>
      <c r="AD831" s="259" t="str">
        <f>IF(Tabela2[[#This Row],[Origem do acidente]] = "Plataforma", "PREENCHER","NA")</f>
        <v>NA</v>
      </c>
      <c r="AE831" s="262" t="str">
        <f>IF(AC831="","", IF(AC831="NC","", IF(AC831="NE","", IF(AC831="NA","",IFERROR(VLOOKUP(AC831,[1]Produtos!$A$1:$C$2319,2,FALSE),"Não Cadastrado")))))</f>
        <v/>
      </c>
      <c r="AF831" s="258"/>
      <c r="AG831" s="258"/>
      <c r="AH831" s="258" t="str">
        <f>IF(AC831="","",IF(ISNUMBER(AC831)=FALSE,"Não se aplica",IFERROR(VLOOKUP(AC831,Produtos!$A$1:$C$2319,3,FALSE),"Não Cadastrado")))</f>
        <v/>
      </c>
      <c r="AI831" s="258"/>
      <c r="AJ831" s="145" t="e">
        <f>VLOOKUP(Tabela2[[#This Row],[SIEMA]],Siema2024,26,FALSE)</f>
        <v>#REF!</v>
      </c>
      <c r="AK831" s="262" t="s">
        <v>7343</v>
      </c>
      <c r="AL831" s="262" t="s">
        <v>7175</v>
      </c>
      <c r="AM831" s="262"/>
      <c r="AN831" s="148"/>
      <c r="AO831" s="148"/>
      <c r="AP831" s="148"/>
      <c r="AQ831" s="148"/>
      <c r="AR831" s="150"/>
      <c r="AS831" s="148"/>
      <c r="AT831" s="148"/>
      <c r="AU831" s="148" t="s">
        <v>7176</v>
      </c>
      <c r="AV831" s="148"/>
      <c r="AW831" s="148"/>
      <c r="AX831" s="148" t="s">
        <v>7176</v>
      </c>
      <c r="AY831" s="148"/>
      <c r="AZ831" s="148"/>
      <c r="BA831" s="148"/>
      <c r="BB831" s="148"/>
      <c r="BC831" s="259" t="str">
        <f>IF(Tabela2[[#This Row],[Outro(s) ]] = "X", "PREENCHER","NA")</f>
        <v>NA</v>
      </c>
      <c r="BD831" s="148"/>
      <c r="BE831" s="148"/>
      <c r="BF831" s="251" t="s">
        <v>10341</v>
      </c>
      <c r="BG831" s="251"/>
      <c r="BH831" s="253" t="s">
        <v>10342</v>
      </c>
      <c r="BI831" s="252" t="s">
        <v>7062</v>
      </c>
      <c r="BJ831" s="262" t="s">
        <v>7097</v>
      </c>
      <c r="BK831" s="258" t="s">
        <v>2696</v>
      </c>
      <c r="BL831" s="265">
        <v>46002</v>
      </c>
      <c r="BM831" s="148">
        <f ca="1">IF(Tabela2[[#This Row],[Data de atendimento do Ibama (considerar o primeiro documento/ação)]]="",_xlfn.DAYS(TODAY(),J831),_xlfn.DAYS(Tabela2[[#This Row],[Data de atendimento do Ibama (considerar o primeiro documento/ação)]],J831))</f>
        <v>1</v>
      </c>
      <c r="BN831" s="259" t="str">
        <f>IF(Tabela2[[#This Row],[Atendido pelo Ibama ("Não" ou "Sim")]]="Não","Preencher", IF(Tabela2[[#This Row],[Atendido pelo Ibama ("Não" ou "Sim")]]="Sim","NA",""))</f>
        <v>NA</v>
      </c>
      <c r="BO831" s="263" t="s">
        <v>7098</v>
      </c>
      <c r="BP831" s="259" t="str">
        <f>IF(Tabela2[[#This Row],[Forma de atendimento (primeiro documento/ação)]]= "Outros (especificar)", "PREENCHER","NA")</f>
        <v>NA</v>
      </c>
      <c r="BQ831" s="258" t="s">
        <v>123</v>
      </c>
      <c r="BR831" s="259" t="str">
        <f>IF(Tabela2[[#This Row],[Equipe do Ibama foi a campo? Houve sobrevoo do Poseidon?]] = "Sim", "PREENCHER","NA")</f>
        <v>NA</v>
      </c>
      <c r="BS831" s="259" t="str">
        <f>IF(Tabela2[[#This Row],[Se sim, foi emitida Ordem de Emergência? (informações vinculada à coluna CK)]] = "Sim", "PREENCHER","NA")</f>
        <v>NA</v>
      </c>
      <c r="BT831" s="259" t="s">
        <v>7125</v>
      </c>
      <c r="BU831" s="259" t="s">
        <v>2696</v>
      </c>
      <c r="BV831" s="259" t="s">
        <v>2696</v>
      </c>
      <c r="BW831" s="259" t="s">
        <v>123</v>
      </c>
      <c r="BX831" s="258" t="s">
        <v>7119</v>
      </c>
      <c r="BY831" s="265"/>
      <c r="BZ831" s="145" t="str">
        <f>IF(Tabela2[[#This Row],[Data do documento de encerramento]]="NA","NA",IF(Tabela2[[#This Row],[Data do documento de encerramento]]="","Pendente de conclusão/ encerramento",_xlfn.DAYS(Tabela2[[#This Row],[Data do documento de encerramento]],J831)))</f>
        <v>Pendente de conclusão/ encerramento</v>
      </c>
      <c r="CA831" s="262" t="s">
        <v>10343</v>
      </c>
      <c r="CB831" s="272"/>
      <c r="CC831" s="150"/>
      <c r="CD831" s="150"/>
      <c r="CE831" s="150"/>
      <c r="CF831" s="150"/>
    </row>
    <row r="832" spans="1:84" s="273" customFormat="1" ht="106.5" hidden="1">
      <c r="A832" s="29">
        <v>202606119</v>
      </c>
      <c r="B832" s="120" t="s">
        <v>10344</v>
      </c>
      <c r="C832" s="148" t="s">
        <v>2455</v>
      </c>
      <c r="D832" s="145" t="s">
        <v>10345</v>
      </c>
      <c r="E832" s="108" t="s">
        <v>10346</v>
      </c>
      <c r="F832" s="108" t="s">
        <v>10347</v>
      </c>
      <c r="G832" s="175" t="s">
        <v>10348</v>
      </c>
      <c r="H832" s="175" t="s">
        <v>10349</v>
      </c>
      <c r="I832" s="271" t="s">
        <v>7118</v>
      </c>
      <c r="J832" s="271">
        <v>45994</v>
      </c>
      <c r="K832" s="271" t="s">
        <v>121</v>
      </c>
      <c r="L832" s="145" t="str">
        <f>IF(Tabela2[[#This Row],[Data]]="","Sem Informação",VLOOKUP(MONTH(Tabela2[[#This Row],[Data]]),'[1]Validação de dados'!$I$1:$J$13,2,0))</f>
        <v>Dezembro</v>
      </c>
      <c r="M832" s="145">
        <f>YEAR(Tabela2[[#This Row],[Data]])</f>
        <v>2025</v>
      </c>
      <c r="N832" s="271" t="s">
        <v>143</v>
      </c>
      <c r="O832" s="271" t="s">
        <v>286</v>
      </c>
      <c r="P832" s="258" t="e">
        <f>VLOOKUP(Tabela2[[#This Row],[SIEMA]],Siema2024,21,FALSE)</f>
        <v>#REF!</v>
      </c>
      <c r="Q832" s="258">
        <v>1263</v>
      </c>
      <c r="R832" s="259" t="s">
        <v>10350</v>
      </c>
      <c r="S832" s="262" t="str">
        <f>IF(Q832="","", IF(Q832="NC","", IF(Q832="NE","", IF(Q832="NA","",IFERROR(VLOOKUP(Q832,[1]Produtos!$A$1:$C$2319,2,FALSE),"Não Cadastrado")))))</f>
        <v>TINTA  (incluindo  tintas,  lacas,  esmaltes,  tinturas,  goma-lacas,  vernizes,  polidores,  enenchimentos  líquidos  e  bases  líquidas para lacas) ou MATERIAL RELACIONADO COM TINTAS (incluindo diluentes ou redutores para tintas)</v>
      </c>
      <c r="T832" s="258" t="s">
        <v>6834</v>
      </c>
      <c r="U832" s="258" t="s">
        <v>7062</v>
      </c>
      <c r="V832" s="258">
        <f>IF(Q832="","",IF(ISNUMBER(Q832)=FALSE,"Não se aplica",IFERROR(VLOOKUP(Q832,Produtos!$A$1:$C$2319,3,FALSE),"Não Cadastrado")))</f>
        <v>3</v>
      </c>
      <c r="W832" s="258">
        <v>1223</v>
      </c>
      <c r="X832" s="259" t="s">
        <v>10351</v>
      </c>
      <c r="Y832" s="262" t="str">
        <f>IF(W832="","", IF(W832="NC","", IF(W832="NE","", IF(W832="NA","",IFERROR(VLOOKUP(W832,[1]Produtos!$A$1:$C$2319,2,FALSE),"Não Cadastrado")))))</f>
        <v>QUEROSENE</v>
      </c>
      <c r="Z832" s="258" t="s">
        <v>6834</v>
      </c>
      <c r="AA832" s="258" t="s">
        <v>7062</v>
      </c>
      <c r="AB832" s="258">
        <f>IF(W832="","",IF(ISNUMBER(W832)=FALSE,"Não se aplica",IFERROR(VLOOKUP(W832,[1]Produtos!$A$1:$C$2319,3,FALSE),"Não Cadastrado")))</f>
        <v>3</v>
      </c>
      <c r="AC832" s="258">
        <v>1268</v>
      </c>
      <c r="AD832" s="259" t="s">
        <v>10352</v>
      </c>
      <c r="AE832" s="262" t="str">
        <f>IF(AC832="","", IF(AC832="NC","", IF(AC832="NE","", IF(AC832="NA","",IFERROR(VLOOKUP(AC832,[1]Produtos!$A$1:$C$2319,2,FALSE),"Não Cadastrado")))))</f>
        <v>DESTILADOS DE PETRÓLEO, N.E. ou DERIVADOS DE PETRÓLEO, N.E.</v>
      </c>
      <c r="AF832" s="258" t="s">
        <v>6834</v>
      </c>
      <c r="AG832" s="258" t="s">
        <v>7062</v>
      </c>
      <c r="AH832" s="258">
        <f>IF(AC832="","",IF(ISNUMBER(AC832)=FALSE,"Não se aplica",IFERROR(VLOOKUP(AC832,Produtos!$A$1:$C$2319,3,FALSE),"Não Cadastrado")))</f>
        <v>3</v>
      </c>
      <c r="AI832" s="258"/>
      <c r="AJ832" s="145" t="e">
        <f>VLOOKUP(Tabela2[[#This Row],[SIEMA]],Siema2024,26,FALSE)</f>
        <v>#REF!</v>
      </c>
      <c r="AK832" s="262" t="s">
        <v>6834</v>
      </c>
      <c r="AL832" s="262" t="s">
        <v>7175</v>
      </c>
      <c r="AM832" s="262"/>
      <c r="AN832" s="148"/>
      <c r="AO832" s="148"/>
      <c r="AP832" s="148"/>
      <c r="AQ832" s="148"/>
      <c r="AR832" s="150"/>
      <c r="AS832" s="148"/>
      <c r="AT832" s="148"/>
      <c r="AU832" s="148"/>
      <c r="AV832" s="148"/>
      <c r="AW832" s="148"/>
      <c r="AX832" s="148"/>
      <c r="AY832" s="148"/>
      <c r="AZ832" s="148"/>
      <c r="BA832" s="148"/>
      <c r="BB832" s="148"/>
      <c r="BC832" s="259" t="str">
        <f>IF(Tabela2[[#This Row],[Outro(s) ]] = "X", "PREENCHER","NA")</f>
        <v>NA</v>
      </c>
      <c r="BD832" s="148" t="s">
        <v>7176</v>
      </c>
      <c r="BE832" s="148"/>
      <c r="BF832" s="251" t="s">
        <v>6834</v>
      </c>
      <c r="BG832" s="251"/>
      <c r="BH832" s="253" t="s">
        <v>6834</v>
      </c>
      <c r="BI832" s="252" t="s">
        <v>7062</v>
      </c>
      <c r="BJ832" s="262" t="s">
        <v>7111</v>
      </c>
      <c r="BK832" s="258" t="s">
        <v>2696</v>
      </c>
      <c r="BL832" s="265">
        <v>46001</v>
      </c>
      <c r="BM832" s="148">
        <f ca="1">IF(Tabela2[[#This Row],[Data de atendimento do Ibama (considerar o primeiro documento/ação)]]="",_xlfn.DAYS(TODAY(),J832),_xlfn.DAYS(Tabela2[[#This Row],[Data de atendimento do Ibama (considerar o primeiro documento/ação)]],J832))</f>
        <v>7</v>
      </c>
      <c r="BN832" s="259" t="str">
        <f>IF(Tabela2[[#This Row],[Atendido pelo Ibama ("Não" ou "Sim")]]="Não","Preencher", IF(Tabela2[[#This Row],[Atendido pelo Ibama ("Não" ou "Sim")]]="Sim","NA",""))</f>
        <v>NA</v>
      </c>
      <c r="BO832" s="263" t="s">
        <v>7177</v>
      </c>
      <c r="BP832" s="259" t="str">
        <f>IF(Tabela2[[#This Row],[Forma de atendimento (primeiro documento/ação)]]= "Outros (especificar)", "PREENCHER","NA")</f>
        <v>NA</v>
      </c>
      <c r="BQ832" s="258" t="s">
        <v>123</v>
      </c>
      <c r="BR832" s="259" t="str">
        <f>IF(Tabela2[[#This Row],[Equipe do Ibama foi a campo? Houve sobrevoo do Poseidon?]] = "Sim", "PREENCHER","NA")</f>
        <v>NA</v>
      </c>
      <c r="BS832" s="259" t="str">
        <f>IF(Tabela2[[#This Row],[Se sim, foi emitida Ordem de Emergência? (informações vinculada à coluna CK)]] = "Sim", "PREENCHER","NA")</f>
        <v>NA</v>
      </c>
      <c r="BT832" s="259" t="s">
        <v>7215</v>
      </c>
      <c r="BU832" s="259" t="s">
        <v>2696</v>
      </c>
      <c r="BV832" s="259" t="s">
        <v>123</v>
      </c>
      <c r="BW832" s="259" t="s">
        <v>2696</v>
      </c>
      <c r="BX832" s="258" t="s">
        <v>7113</v>
      </c>
      <c r="BY832" s="265">
        <v>46008</v>
      </c>
      <c r="BZ832" s="145">
        <f>IF(Tabela2[[#This Row],[Data do documento de encerramento]]="NA","NA",IF(Tabela2[[#This Row],[Data do documento de encerramento]]="","Pendente de conclusão/ encerramento",_xlfn.DAYS(Tabela2[[#This Row],[Data do documento de encerramento]],J832)))</f>
        <v>14</v>
      </c>
      <c r="CA832" s="262"/>
      <c r="CB832" s="272"/>
      <c r="CC832" s="150"/>
      <c r="CD832" s="150"/>
      <c r="CE832" s="150"/>
      <c r="CF832" s="150"/>
    </row>
    <row r="833" spans="1:84" s="273" customFormat="1" ht="45.75" hidden="1">
      <c r="A833" s="29">
        <v>202606114</v>
      </c>
      <c r="B833" s="120" t="s">
        <v>10353</v>
      </c>
      <c r="C833" s="148" t="s">
        <v>672</v>
      </c>
      <c r="D833" s="145" t="s">
        <v>10354</v>
      </c>
      <c r="E833" s="108" t="s">
        <v>7372</v>
      </c>
      <c r="F833" s="108" t="s">
        <v>10355</v>
      </c>
      <c r="G833" s="175" t="s">
        <v>10356</v>
      </c>
      <c r="H833" s="175" t="s">
        <v>10357</v>
      </c>
      <c r="I833" s="271" t="s">
        <v>7118</v>
      </c>
      <c r="J833" s="271">
        <v>45999</v>
      </c>
      <c r="K833" s="271" t="s">
        <v>299</v>
      </c>
      <c r="L833" s="145" t="str">
        <f>IF(Tabela2[[#This Row],[Data]]="","Sem Informação",VLOOKUP(MONTH(Tabela2[[#This Row],[Data]]),'[1]Validação de dados'!$I$1:$J$13,2,0))</f>
        <v>Dezembro</v>
      </c>
      <c r="M833" s="145">
        <f>YEAR(Tabela2[[#This Row],[Data]])</f>
        <v>2025</v>
      </c>
      <c r="N833" s="271" t="s">
        <v>143</v>
      </c>
      <c r="O833" s="271" t="s">
        <v>286</v>
      </c>
      <c r="P833" s="258" t="e">
        <f>VLOOKUP(Tabela2[[#This Row],[SIEMA]],Siema2024,21,FALSE)</f>
        <v>#REF!</v>
      </c>
      <c r="Q833" s="258">
        <v>1202</v>
      </c>
      <c r="R833" s="259" t="s">
        <v>10358</v>
      </c>
      <c r="S833" s="262" t="str">
        <f>IF(Q833="","", IF(Q833="NC","", IF(Q833="NE","", IF(Q833="NA","",IFERROR(VLOOKUP(Q833,[1]Produtos!$A$1:$C$2319,2,FALSE),"Não Cadastrado")))))</f>
        <v>GASÓLEO ou ÓLEO DIESEL ou ÓLEO PARA AQUECIMENTO, LEVE</v>
      </c>
      <c r="T833" s="258">
        <v>100</v>
      </c>
      <c r="U833" s="258" t="s">
        <v>648</v>
      </c>
      <c r="V833" s="258">
        <f>IF(Q833="","",IF(ISNUMBER(Q833)=FALSE,"Não se aplica",IFERROR(VLOOKUP(Q833,Produtos!$A$1:$C$2319,3,FALSE),"Não Cadastrado")))</f>
        <v>3</v>
      </c>
      <c r="W833" s="258" t="e">
        <f>VLOOKUP(Tabela2[[#This Row],[SIEMA]],Siema2024,10,FALSE)</f>
        <v>#REF!</v>
      </c>
      <c r="X833" s="259" t="str">
        <f>IF(Tabela2[[#This Row],[Origem do acidente]] = "Plataforma", "PREENCHER","NA")</f>
        <v>NA</v>
      </c>
      <c r="Y833" s="262" t="e">
        <f>IF(W833="","", IF(W833="NC","", IF(W833="NE","", IF(W833="NA","",IFERROR(VLOOKUP(W833,[1]Produtos!$A$1:$C$2319,2,FALSE),"Não Cadastrado")))))</f>
        <v>#REF!</v>
      </c>
      <c r="Z833" s="258" t="e">
        <f>VLOOKUP(Tabela2[[#This Row],[SIEMA]],Siema2025,11,FALSE)</f>
        <v>#N/A</v>
      </c>
      <c r="AA833" s="258" t="e">
        <f>VLOOKUP(Tabela2[[#This Row],[SIEMA]],Siema2024,12,FALSE)</f>
        <v>#REF!</v>
      </c>
      <c r="AB833" s="258" t="e">
        <f>IF(W833="","",IF(ISNUMBER(W833)=FALSE,"Não se aplica",IFERROR(VLOOKUP(W833,[1]Produtos!$A$1:$C$2319,3,FALSE),"Não Cadastrado")))</f>
        <v>#REF!</v>
      </c>
      <c r="AC833" s="258"/>
      <c r="AD833" s="259" t="str">
        <f>IF(Tabela2[[#This Row],[Origem do acidente]] = "Plataforma", "PREENCHER","NA")</f>
        <v>NA</v>
      </c>
      <c r="AE833" s="262" t="str">
        <f>IF(AC833="","", IF(AC833="NC","", IF(AC833="NE","", IF(AC833="NA","",IFERROR(VLOOKUP(AC833,[1]Produtos!$A$1:$C$2319,2,FALSE),"Não Cadastrado")))))</f>
        <v/>
      </c>
      <c r="AF833" s="258"/>
      <c r="AG833" s="258"/>
      <c r="AH833" s="258" t="str">
        <f>IF(AC833="","",IF(ISNUMBER(AC833)=FALSE,"Não se aplica",IFERROR(VLOOKUP(AC833,Produtos!$A$1:$C$2319,3,FALSE),"Não Cadastrado")))</f>
        <v/>
      </c>
      <c r="AI833" s="258"/>
      <c r="AJ833" s="145" t="s">
        <v>10359</v>
      </c>
      <c r="AK833" s="262" t="s">
        <v>7356</v>
      </c>
      <c r="AL833" s="262" t="s">
        <v>7368</v>
      </c>
      <c r="AM833" s="262"/>
      <c r="AN833" s="148"/>
      <c r="AO833" s="148"/>
      <c r="AP833" s="148"/>
      <c r="AQ833" s="148"/>
      <c r="AR833" s="150"/>
      <c r="AS833" s="148"/>
      <c r="AT833" s="148"/>
      <c r="AU833" s="148"/>
      <c r="AV833" s="148"/>
      <c r="AW833" s="148"/>
      <c r="AX833" s="148"/>
      <c r="AY833" s="148"/>
      <c r="AZ833" s="148"/>
      <c r="BA833" s="148"/>
      <c r="BB833" s="148"/>
      <c r="BC833" s="259" t="str">
        <f>IF(Tabela2[[#This Row],[Outro(s) ]] = "X", "PREENCHER","NA")</f>
        <v>NA</v>
      </c>
      <c r="BD833" s="148"/>
      <c r="BE833" s="148" t="s">
        <v>7176</v>
      </c>
      <c r="BF833" s="251" t="s">
        <v>10360</v>
      </c>
      <c r="BG833" s="251"/>
      <c r="BH833" s="253" t="s">
        <v>10361</v>
      </c>
      <c r="BI833" s="252" t="s">
        <v>7062</v>
      </c>
      <c r="BJ833" s="262" t="s">
        <v>7097</v>
      </c>
      <c r="BK833" s="258" t="s">
        <v>2696</v>
      </c>
      <c r="BL833" s="265">
        <v>46002</v>
      </c>
      <c r="BM833" s="148">
        <f ca="1">IF(Tabela2[[#This Row],[Data de atendimento do Ibama (considerar o primeiro documento/ação)]]="",_xlfn.DAYS(TODAY(),J833),_xlfn.DAYS(Tabela2[[#This Row],[Data de atendimento do Ibama (considerar o primeiro documento/ação)]],J833))</f>
        <v>3</v>
      </c>
      <c r="BN833" s="259" t="str">
        <f>IF(Tabela2[[#This Row],[Atendido pelo Ibama ("Não" ou "Sim")]]="Não","Preencher", IF(Tabela2[[#This Row],[Atendido pelo Ibama ("Não" ou "Sim")]]="Sim","NA",""))</f>
        <v>NA</v>
      </c>
      <c r="BO833" s="263" t="s">
        <v>7098</v>
      </c>
      <c r="BP833" s="259" t="str">
        <f>IF(Tabela2[[#This Row],[Forma de atendimento (primeiro documento/ação)]]= "Outros (especificar)", "PREENCHER","NA")</f>
        <v>NA</v>
      </c>
      <c r="BQ833" s="258" t="s">
        <v>123</v>
      </c>
      <c r="BR833" s="259" t="str">
        <f>IF(Tabela2[[#This Row],[Equipe do Ibama foi a campo? Houve sobrevoo do Poseidon?]] = "Sim", "PREENCHER","NA")</f>
        <v>NA</v>
      </c>
      <c r="BS833" s="259" t="str">
        <f>IF(Tabela2[[#This Row],[Se sim, foi emitida Ordem de Emergência? (informações vinculada à coluna CK)]] = "Sim", "PREENCHER","NA")</f>
        <v>NA</v>
      </c>
      <c r="BT833" s="259" t="s">
        <v>7099</v>
      </c>
      <c r="BU833" s="259" t="s">
        <v>123</v>
      </c>
      <c r="BV833" s="259" t="s">
        <v>123</v>
      </c>
      <c r="BW833" s="259" t="str">
        <f>IF(Tabela2[[#This Row],[O Ibama aguarda resposta da empresa/OEMA, etc?]] = "Sim", "PREENCHER","NA")</f>
        <v>NA</v>
      </c>
      <c r="BX833" s="258" t="s">
        <v>7119</v>
      </c>
      <c r="BY833" s="265"/>
      <c r="BZ833" s="145" t="str">
        <f>IF(Tabela2[[#This Row],[Data do documento de encerramento]]="NA","NA",IF(Tabela2[[#This Row],[Data do documento de encerramento]]="","Pendente de conclusão/ encerramento",_xlfn.DAYS(Tabela2[[#This Row],[Data do documento de encerramento]],J833)))</f>
        <v>Pendente de conclusão/ encerramento</v>
      </c>
      <c r="CA833" s="262" t="s">
        <v>10362</v>
      </c>
      <c r="CB833" s="272"/>
      <c r="CC833" s="150"/>
      <c r="CD833" s="150"/>
      <c r="CE833" s="150"/>
      <c r="CF833" s="150"/>
    </row>
    <row r="834" spans="1:84" s="273" customFormat="1" ht="91.5" hidden="1">
      <c r="A834" s="29">
        <v>202606112</v>
      </c>
      <c r="B834" s="120" t="s">
        <v>10363</v>
      </c>
      <c r="C834" s="148" t="s">
        <v>672</v>
      </c>
      <c r="D834" s="145" t="s">
        <v>6354</v>
      </c>
      <c r="E834" s="108" t="s">
        <v>7179</v>
      </c>
      <c r="F834" s="108" t="s">
        <v>10364</v>
      </c>
      <c r="G834" s="175" t="s">
        <v>10365</v>
      </c>
      <c r="H834" s="182" t="s">
        <v>10366</v>
      </c>
      <c r="I834" s="271" t="s">
        <v>7118</v>
      </c>
      <c r="J834" s="271">
        <v>45997</v>
      </c>
      <c r="K834" s="271" t="s">
        <v>229</v>
      </c>
      <c r="L834" s="145" t="str">
        <f>IF(Tabela2[[#This Row],[Data]]="","Sem Informação",VLOOKUP(MONTH(Tabela2[[#This Row],[Data]]),'[1]Validação de dados'!$I$1:$J$13,2,0))</f>
        <v>Dezembro</v>
      </c>
      <c r="M834" s="145">
        <f>YEAR(Tabela2[[#This Row],[Data]])</f>
        <v>2025</v>
      </c>
      <c r="N834" s="271" t="s">
        <v>143</v>
      </c>
      <c r="O834" s="271" t="s">
        <v>286</v>
      </c>
      <c r="P834" s="258" t="e">
        <f>VLOOKUP(Tabela2[[#This Row],[SIEMA]],Siema2024,21,FALSE)</f>
        <v>#REF!</v>
      </c>
      <c r="Q834" s="258">
        <v>1942</v>
      </c>
      <c r="R834" s="259" t="s">
        <v>10367</v>
      </c>
      <c r="S834" s="262" t="str">
        <f>IF(Q834="","", IF(Q834="NC","", IF(Q834="NE","", IF(Q834="NA","",IFERROR(VLOOKUP(Q834,[1]Produtos!$A$1:$C$2319,2,FALSE),"Não Cadastrado")))))</f>
        <v>NITRATO DE AMÔNIO, contendo até 0,2% de substâncias combustíveis, inclusive qualquer substância orgânica calculada como carbono, exclusive qualquer outra substância adicionada</v>
      </c>
      <c r="T834" s="258" t="s">
        <v>6834</v>
      </c>
      <c r="U834" s="258" t="s">
        <v>7062</v>
      </c>
      <c r="V834" s="258">
        <f>IF(Q834="","",IF(ISNUMBER(Q834)=FALSE,"Não se aplica",IFERROR(VLOOKUP(Q834,Produtos!$A$1:$C$2319,3,FALSE),"Não Cadastrado")))</f>
        <v>5.0999999999999996</v>
      </c>
      <c r="W834" s="258" t="e">
        <f>VLOOKUP(Tabela2[[#This Row],[SIEMA]],Siema2024,10,FALSE)</f>
        <v>#REF!</v>
      </c>
      <c r="X834" s="259" t="str">
        <f>IF(Tabela2[[#This Row],[Origem do acidente]] = "Plataforma", "PREENCHER","NA")</f>
        <v>NA</v>
      </c>
      <c r="Y834" s="262" t="e">
        <f>IF(W834="","", IF(W834="NC","", IF(W834="NE","", IF(W834="NA","",IFERROR(VLOOKUP(W834,[1]Produtos!$A$1:$C$2319,2,FALSE),"Não Cadastrado")))))</f>
        <v>#REF!</v>
      </c>
      <c r="Z834" s="258" t="e">
        <f>VLOOKUP(Tabela2[[#This Row],[SIEMA]],Siema2025,11,FALSE)</f>
        <v>#N/A</v>
      </c>
      <c r="AA834" s="258" t="e">
        <f>VLOOKUP(Tabela2[[#This Row],[SIEMA]],Siema2024,12,FALSE)</f>
        <v>#REF!</v>
      </c>
      <c r="AB834" s="258" t="e">
        <f>IF(W834="","",IF(ISNUMBER(W834)=FALSE,"Não se aplica",IFERROR(VLOOKUP(W834,[1]Produtos!$A$1:$C$2319,3,FALSE),"Não Cadastrado")))</f>
        <v>#REF!</v>
      </c>
      <c r="AC834" s="258"/>
      <c r="AD834" s="259" t="str">
        <f>IF(Tabela2[[#This Row],[Origem do acidente]] = "Plataforma", "PREENCHER","NA")</f>
        <v>NA</v>
      </c>
      <c r="AE834" s="262" t="str">
        <f>IF(AC834="","", IF(AC834="NC","", IF(AC834="NE","", IF(AC834="NA","",IFERROR(VLOOKUP(AC834,[1]Produtos!$A$1:$C$2319,2,FALSE),"Não Cadastrado")))))</f>
        <v/>
      </c>
      <c r="AF834" s="258"/>
      <c r="AG834" s="258"/>
      <c r="AH834" s="258" t="str">
        <f>IF(AC834="","",IF(ISNUMBER(AC834)=FALSE,"Não se aplica",IFERROR(VLOOKUP(AC834,Produtos!$A$1:$C$2319,3,FALSE),"Não Cadastrado")))</f>
        <v/>
      </c>
      <c r="AI834" s="258"/>
      <c r="AJ834" s="145" t="s">
        <v>10368</v>
      </c>
      <c r="AK834" s="262" t="s">
        <v>7271</v>
      </c>
      <c r="AL834" s="262"/>
      <c r="AM834" s="262"/>
      <c r="AN834" s="148"/>
      <c r="AO834" s="148"/>
      <c r="AP834" s="148"/>
      <c r="AQ834" s="148"/>
      <c r="AR834" s="150"/>
      <c r="AS834" s="148"/>
      <c r="AT834" s="148"/>
      <c r="AU834" s="148" t="s">
        <v>7176</v>
      </c>
      <c r="AV834" s="148"/>
      <c r="AW834" s="148"/>
      <c r="AX834" s="148"/>
      <c r="AY834" s="148"/>
      <c r="AZ834" s="148"/>
      <c r="BA834" s="148"/>
      <c r="BB834" s="148"/>
      <c r="BC834" s="259" t="str">
        <f>IF(Tabela2[[#This Row],[Outro(s) ]] = "X", "PREENCHER","NA")</f>
        <v>NA</v>
      </c>
      <c r="BD834" s="148"/>
      <c r="BE834" s="148"/>
      <c r="BF834" s="251" t="s">
        <v>10369</v>
      </c>
      <c r="BG834" s="251"/>
      <c r="BH834" s="253" t="s">
        <v>10370</v>
      </c>
      <c r="BI834" s="252" t="s">
        <v>2696</v>
      </c>
      <c r="BJ834" s="262" t="s">
        <v>7097</v>
      </c>
      <c r="BK834" s="258" t="s">
        <v>2696</v>
      </c>
      <c r="BL834" s="265">
        <v>46003</v>
      </c>
      <c r="BM834" s="148">
        <f ca="1">IF(Tabela2[[#This Row],[Data de atendimento do Ibama (considerar o primeiro documento/ação)]]="",_xlfn.DAYS(TODAY(),J834),_xlfn.DAYS(Tabela2[[#This Row],[Data de atendimento do Ibama (considerar o primeiro documento/ação)]],J834))</f>
        <v>6</v>
      </c>
      <c r="BN834" s="259" t="str">
        <f>IF(Tabela2[[#This Row],[Atendido pelo Ibama ("Não" ou "Sim")]]="Não","Preencher", IF(Tabela2[[#This Row],[Atendido pelo Ibama ("Não" ou "Sim")]]="Sim","NA",""))</f>
        <v>NA</v>
      </c>
      <c r="BO834" s="263" t="s">
        <v>7098</v>
      </c>
      <c r="BP834" s="259" t="str">
        <f>IF(Tabela2[[#This Row],[Forma de atendimento (primeiro documento/ação)]]= "Outros (especificar)", "PREENCHER","NA")</f>
        <v>NA</v>
      </c>
      <c r="BQ834" s="258" t="s">
        <v>123</v>
      </c>
      <c r="BR834" s="259" t="str">
        <f>IF(Tabela2[[#This Row],[Equipe do Ibama foi a campo? Houve sobrevoo do Poseidon?]] = "Sim", "PREENCHER","NA")</f>
        <v>NA</v>
      </c>
      <c r="BS834" s="259" t="str">
        <f>IF(Tabela2[[#This Row],[Se sim, foi emitida Ordem de Emergência? (informações vinculada à coluna CK)]] = "Sim", "PREENCHER","NA")</f>
        <v>NA</v>
      </c>
      <c r="BT834" s="259" t="s">
        <v>7112</v>
      </c>
      <c r="BU834" s="259" t="s">
        <v>123</v>
      </c>
      <c r="BV834" s="259" t="s">
        <v>2696</v>
      </c>
      <c r="BW834" s="259" t="s">
        <v>123</v>
      </c>
      <c r="BX834" s="258" t="s">
        <v>7119</v>
      </c>
      <c r="BY834" s="265"/>
      <c r="BZ834" s="145" t="str">
        <f>IF(Tabela2[[#This Row],[Data do documento de encerramento]]="NA","NA",IF(Tabela2[[#This Row],[Data do documento de encerramento]]="","Pendente de conclusão/ encerramento",_xlfn.DAYS(Tabela2[[#This Row],[Data do documento de encerramento]],J834)))</f>
        <v>Pendente de conclusão/ encerramento</v>
      </c>
      <c r="CA834" s="262" t="s">
        <v>9605</v>
      </c>
      <c r="CB834" s="272"/>
      <c r="CC834" s="150"/>
      <c r="CD834" s="150"/>
      <c r="CE834" s="150"/>
      <c r="CF834" s="150"/>
    </row>
    <row r="835" spans="1:84" s="273" customFormat="1" ht="60.75" hidden="1">
      <c r="A835" s="29">
        <v>202606111</v>
      </c>
      <c r="B835" s="120" t="s">
        <v>10371</v>
      </c>
      <c r="C835" s="148" t="s">
        <v>2455</v>
      </c>
      <c r="D835" s="145" t="s">
        <v>10372</v>
      </c>
      <c r="E835" s="108" t="s">
        <v>4216</v>
      </c>
      <c r="F835" s="108" t="s">
        <v>10373</v>
      </c>
      <c r="G835" s="175" t="s">
        <v>10374</v>
      </c>
      <c r="H835" s="175" t="s">
        <v>10375</v>
      </c>
      <c r="I835" s="271" t="s">
        <v>7118</v>
      </c>
      <c r="J835" s="271">
        <v>45996</v>
      </c>
      <c r="K835" s="271" t="s">
        <v>200</v>
      </c>
      <c r="L835" s="145" t="str">
        <f>IF(Tabela2[[#This Row],[Data]]="","Sem Informação",VLOOKUP(MONTH(Tabela2[[#This Row],[Data]]),'[1]Validação de dados'!$I$1:$J$13,2,0))</f>
        <v>Dezembro</v>
      </c>
      <c r="M835" s="145">
        <f>YEAR(Tabela2[[#This Row],[Data]])</f>
        <v>2025</v>
      </c>
      <c r="N835" s="271" t="s">
        <v>167</v>
      </c>
      <c r="O835" s="271" t="s">
        <v>286</v>
      </c>
      <c r="P835" s="258" t="e">
        <f>VLOOKUP(Tabela2[[#This Row],[SIEMA]],Siema2024,21,FALSE)</f>
        <v>#REF!</v>
      </c>
      <c r="Q835" s="258" t="s">
        <v>7269</v>
      </c>
      <c r="R835" s="259" t="s">
        <v>10376</v>
      </c>
      <c r="S835" s="262" t="str">
        <f>IF(Q835="","", IF(Q835="NC","", IF(Q835="NE","", IF(Q835="NA","",IFERROR(VLOOKUP(Q835,[1]Produtos!$A$1:$C$2319,2,FALSE),"Não Cadastrado")))))</f>
        <v/>
      </c>
      <c r="T835" s="258">
        <v>26</v>
      </c>
      <c r="U835" s="258" t="s">
        <v>7120</v>
      </c>
      <c r="V835" s="258" t="s">
        <v>8796</v>
      </c>
      <c r="W835" s="258" t="e">
        <f>VLOOKUP(Tabela2[[#This Row],[SIEMA]],Siema2024,10,FALSE)</f>
        <v>#REF!</v>
      </c>
      <c r="X835" s="259" t="str">
        <f>IF(Tabela2[[#This Row],[Origem do acidente]] = "Plataforma", "PREENCHER","NA")</f>
        <v>NA</v>
      </c>
      <c r="Y835" s="262" t="e">
        <f>IF(W835="","", IF(W835="NC","", IF(W835="NE","", IF(W835="NA","",IFERROR(VLOOKUP(W835,[1]Produtos!$A$1:$C$2319,2,FALSE),"Não Cadastrado")))))</f>
        <v>#REF!</v>
      </c>
      <c r="Z835" s="258" t="e">
        <f>VLOOKUP(Tabela2[[#This Row],[SIEMA]],Siema2025,11,FALSE)</f>
        <v>#N/A</v>
      </c>
      <c r="AA835" s="258" t="e">
        <f>VLOOKUP(Tabela2[[#This Row],[SIEMA]],Siema2024,12,FALSE)</f>
        <v>#REF!</v>
      </c>
      <c r="AB835" s="258" t="e">
        <f>IF(W835="","",IF(ISNUMBER(W835)=FALSE,"Não se aplica",IFERROR(VLOOKUP(W835,[1]Produtos!$A$1:$C$2319,3,FALSE),"Não Cadastrado")))</f>
        <v>#REF!</v>
      </c>
      <c r="AC835" s="258"/>
      <c r="AD835" s="259" t="str">
        <f>IF(Tabela2[[#This Row],[Origem do acidente]] = "Plataforma", "PREENCHER","NA")</f>
        <v>NA</v>
      </c>
      <c r="AE835" s="262" t="str">
        <f>IF(AC835="","", IF(AC835="NC","", IF(AC835="NE","", IF(AC835="NA","",IFERROR(VLOOKUP(AC835,[1]Produtos!$A$1:$C$2319,2,FALSE),"Não Cadastrado")))))</f>
        <v/>
      </c>
      <c r="AF835" s="258"/>
      <c r="AG835" s="258"/>
      <c r="AH835" s="258" t="str">
        <f>IF(AC835="","",IF(ISNUMBER(AC835)=FALSE,"Não se aplica",IFERROR(VLOOKUP(AC835,Produtos!$A$1:$C$2319,3,FALSE),"Não Cadastrado")))</f>
        <v/>
      </c>
      <c r="AI835" s="258"/>
      <c r="AJ835" s="145" t="s">
        <v>10377</v>
      </c>
      <c r="AK835" s="262" t="s">
        <v>7096</v>
      </c>
      <c r="AL835" s="262" t="s">
        <v>7175</v>
      </c>
      <c r="AM835" s="262" t="s">
        <v>8078</v>
      </c>
      <c r="AN835" s="148"/>
      <c r="AO835" s="148"/>
      <c r="AP835" s="148"/>
      <c r="AQ835" s="148"/>
      <c r="AR835" s="150"/>
      <c r="AS835" s="148"/>
      <c r="AT835" s="148"/>
      <c r="AU835" s="148" t="s">
        <v>7176</v>
      </c>
      <c r="AV835" s="148"/>
      <c r="AW835" s="148" t="s">
        <v>7176</v>
      </c>
      <c r="AX835" s="148"/>
      <c r="AY835" s="148"/>
      <c r="AZ835" s="148"/>
      <c r="BA835" s="148"/>
      <c r="BB835" s="148"/>
      <c r="BC835" s="259" t="str">
        <f>IF(Tabela2[[#This Row],[Outro(s) ]] = "X", "PREENCHER","NA")</f>
        <v>NA</v>
      </c>
      <c r="BD835" s="148"/>
      <c r="BE835" s="148"/>
      <c r="BF835" s="251" t="s">
        <v>10378</v>
      </c>
      <c r="BG835" s="251"/>
      <c r="BH835" s="253" t="s">
        <v>10379</v>
      </c>
      <c r="BI835" s="252" t="s">
        <v>7062</v>
      </c>
      <c r="BJ835" s="262" t="s">
        <v>7097</v>
      </c>
      <c r="BK835" s="258" t="s">
        <v>2696</v>
      </c>
      <c r="BL835" s="265">
        <v>46001</v>
      </c>
      <c r="BM835" s="148">
        <f ca="1">IF(Tabela2[[#This Row],[Data de atendimento do Ibama (considerar o primeiro documento/ação)]]="",_xlfn.DAYS(TODAY(),J835),_xlfn.DAYS(Tabela2[[#This Row],[Data de atendimento do Ibama (considerar o primeiro documento/ação)]],J835))</f>
        <v>5</v>
      </c>
      <c r="BN835" s="259" t="str">
        <f>IF(Tabela2[[#This Row],[Atendido pelo Ibama ("Não" ou "Sim")]]="Não","Preencher", IF(Tabela2[[#This Row],[Atendido pelo Ibama ("Não" ou "Sim")]]="Sim","NA",""))</f>
        <v>NA</v>
      </c>
      <c r="BO835" s="263" t="s">
        <v>7098</v>
      </c>
      <c r="BP835" s="259" t="str">
        <f>IF(Tabela2[[#This Row],[Forma de atendimento (primeiro documento/ação)]]= "Outros (especificar)", "PREENCHER","NA")</f>
        <v>NA</v>
      </c>
      <c r="BQ835" s="258" t="s">
        <v>123</v>
      </c>
      <c r="BR835" s="259" t="str">
        <f>IF(Tabela2[[#This Row],[Equipe do Ibama foi a campo? Houve sobrevoo do Poseidon?]] = "Sim", "PREENCHER","NA")</f>
        <v>NA</v>
      </c>
      <c r="BS835" s="259" t="str">
        <f>IF(Tabela2[[#This Row],[Se sim, foi emitida Ordem de Emergência? (informações vinculada à coluna CK)]] = "Sim", "PREENCHER","NA")</f>
        <v>NA</v>
      </c>
      <c r="BT835" s="259" t="s">
        <v>7099</v>
      </c>
      <c r="BU835" s="259" t="s">
        <v>123</v>
      </c>
      <c r="BV835" s="259" t="s">
        <v>123</v>
      </c>
      <c r="BW835" s="259" t="s">
        <v>123</v>
      </c>
      <c r="BX835" s="258" t="s">
        <v>7119</v>
      </c>
      <c r="BY835" s="265"/>
      <c r="BZ835" s="145" t="str">
        <f>IF(Tabela2[[#This Row],[Data do documento de encerramento]]="NA","NA",IF(Tabela2[[#This Row],[Data do documento de encerramento]]="","Pendente de conclusão/ encerramento",_xlfn.DAYS(Tabela2[[#This Row],[Data do documento de encerramento]],J835)))</f>
        <v>Pendente de conclusão/ encerramento</v>
      </c>
      <c r="CA835" s="262" t="s">
        <v>10380</v>
      </c>
      <c r="CB835" s="272"/>
      <c r="CC835" s="150"/>
      <c r="CD835" s="150"/>
      <c r="CE835" s="150"/>
      <c r="CF835" s="150"/>
    </row>
    <row r="836" spans="1:84" s="273" customFormat="1" ht="30.75" hidden="1">
      <c r="A836" s="29">
        <v>202606096</v>
      </c>
      <c r="B836" s="120" t="s">
        <v>10381</v>
      </c>
      <c r="C836" s="148" t="s">
        <v>7133</v>
      </c>
      <c r="D836" s="145" t="s">
        <v>10382</v>
      </c>
      <c r="E836" s="108" t="s">
        <v>7179</v>
      </c>
      <c r="F836" s="108" t="s">
        <v>10383</v>
      </c>
      <c r="G836" s="182" t="s">
        <v>10384</v>
      </c>
      <c r="H836" s="175" t="s">
        <v>10385</v>
      </c>
      <c r="I836" s="271" t="s">
        <v>7118</v>
      </c>
      <c r="J836" s="271">
        <v>45995</v>
      </c>
      <c r="K836" s="271" t="s">
        <v>142</v>
      </c>
      <c r="L836" s="145" t="str">
        <f>IF(Tabela2[[#This Row],[Data]]="","Sem Informação",VLOOKUP(MONTH(Tabela2[[#This Row],[Data]]),'[1]Validação de dados'!$I$1:$J$13,2,0))</f>
        <v>Dezembro</v>
      </c>
      <c r="M836" s="145">
        <f>YEAR(Tabela2[[#This Row],[Data]])</f>
        <v>2025</v>
      </c>
      <c r="N836" s="271" t="s">
        <v>143</v>
      </c>
      <c r="O836" s="271" t="s">
        <v>286</v>
      </c>
      <c r="P836" s="258" t="e">
        <f>VLOOKUP(Tabela2[[#This Row],[SIEMA]],Siema2024,21,FALSE)</f>
        <v>#REF!</v>
      </c>
      <c r="Q836" s="258" t="s">
        <v>9066</v>
      </c>
      <c r="R836" s="259" t="s">
        <v>592</v>
      </c>
      <c r="S836" s="262" t="str">
        <f>IF(Q836="","", IF(Q836="NC","", IF(Q836="NE","", IF(Q836="NA","",IFERROR(VLOOKUP(Q836,[1]Produtos!$A$1:$C$2319,2,FALSE),"Não Cadastrado")))))</f>
        <v/>
      </c>
      <c r="T836" s="258" t="s">
        <v>6834</v>
      </c>
      <c r="U836" s="258" t="s">
        <v>7062</v>
      </c>
      <c r="V836" s="258" t="s">
        <v>9068</v>
      </c>
      <c r="W836" s="258" t="e">
        <f>VLOOKUP(Tabela2[[#This Row],[SIEMA]],Siema2024,10,FALSE)</f>
        <v>#REF!</v>
      </c>
      <c r="X836" s="259" t="str">
        <f>IF(Tabela2[[#This Row],[Origem do acidente]] = "Plataforma", "PREENCHER","NA")</f>
        <v>NA</v>
      </c>
      <c r="Y836" s="262" t="e">
        <f>IF(W836="","", IF(W836="NC","", IF(W836="NE","", IF(W836="NA","",IFERROR(VLOOKUP(W836,[1]Produtos!$A$1:$C$2319,2,FALSE),"Não Cadastrado")))))</f>
        <v>#REF!</v>
      </c>
      <c r="Z836" s="258" t="e">
        <f>VLOOKUP(Tabela2[[#This Row],[SIEMA]],Siema2025,11,FALSE)</f>
        <v>#N/A</v>
      </c>
      <c r="AA836" s="258" t="e">
        <f>VLOOKUP(Tabela2[[#This Row],[SIEMA]],Siema2024,12,FALSE)</f>
        <v>#REF!</v>
      </c>
      <c r="AB836" s="258" t="e">
        <f>IF(W836="","",IF(ISNUMBER(W836)=FALSE,"Não se aplica",IFERROR(VLOOKUP(W836,[1]Produtos!$A$1:$C$2319,3,FALSE),"Não Cadastrado")))</f>
        <v>#REF!</v>
      </c>
      <c r="AC836" s="258"/>
      <c r="AD836" s="259" t="str">
        <f>IF(Tabela2[[#This Row],[Origem do acidente]] = "Plataforma", "PREENCHER","NA")</f>
        <v>NA</v>
      </c>
      <c r="AE836" s="262" t="str">
        <f>IF(AC836="","", IF(AC836="NC","", IF(AC836="NE","", IF(AC836="NA","",IFERROR(VLOOKUP(AC836,[1]Produtos!$A$1:$C$2319,2,FALSE),"Não Cadastrado")))))</f>
        <v/>
      </c>
      <c r="AF836" s="258"/>
      <c r="AG836" s="258"/>
      <c r="AH836" s="258" t="str">
        <f>IF(AC836="","",IF(ISNUMBER(AC836)=FALSE,"Não se aplica",IFERROR(VLOOKUP(AC836,Produtos!$A$1:$C$2319,3,FALSE),"Não Cadastrado")))</f>
        <v/>
      </c>
      <c r="AI836" s="258"/>
      <c r="AJ836" s="145" t="s">
        <v>10386</v>
      </c>
      <c r="AK836" s="262" t="s">
        <v>7356</v>
      </c>
      <c r="AL836" s="262" t="s">
        <v>7343</v>
      </c>
      <c r="AM836" s="262"/>
      <c r="AN836" s="148"/>
      <c r="AO836" s="148"/>
      <c r="AP836" s="148"/>
      <c r="AQ836" s="148"/>
      <c r="AR836" s="150"/>
      <c r="AS836" s="148"/>
      <c r="AT836" s="148"/>
      <c r="AU836" s="148"/>
      <c r="AV836" s="148"/>
      <c r="AW836" s="148"/>
      <c r="AX836" s="148"/>
      <c r="AY836" s="148"/>
      <c r="AZ836" s="148"/>
      <c r="BA836" s="148"/>
      <c r="BB836" s="148"/>
      <c r="BC836" s="259" t="str">
        <f>IF(Tabela2[[#This Row],[Outro(s) ]] = "X", "PREENCHER","NA")</f>
        <v>NA</v>
      </c>
      <c r="BD836" s="148"/>
      <c r="BE836" s="148" t="s">
        <v>7176</v>
      </c>
      <c r="BF836" s="251" t="s">
        <v>6834</v>
      </c>
      <c r="BG836" s="251"/>
      <c r="BH836" s="253" t="s">
        <v>6834</v>
      </c>
      <c r="BI836" s="252" t="s">
        <v>7062</v>
      </c>
      <c r="BJ836" s="262" t="s">
        <v>7097</v>
      </c>
      <c r="BK836" s="258" t="s">
        <v>2696</v>
      </c>
      <c r="BL836" s="265">
        <v>46009</v>
      </c>
      <c r="BM836" s="148">
        <f ca="1">IF(Tabela2[[#This Row],[Data de atendimento do Ibama (considerar o primeiro documento/ação)]]="",_xlfn.DAYS(TODAY(),J836),_xlfn.DAYS(Tabela2[[#This Row],[Data de atendimento do Ibama (considerar o primeiro documento/ação)]],J836))</f>
        <v>14</v>
      </c>
      <c r="BN836" s="259" t="str">
        <f>IF(Tabela2[[#This Row],[Atendido pelo Ibama ("Não" ou "Sim")]]="Não","Preencher", IF(Tabela2[[#This Row],[Atendido pelo Ibama ("Não" ou "Sim")]]="Sim","NA",""))</f>
        <v>NA</v>
      </c>
      <c r="BO836" s="263" t="s">
        <v>7098</v>
      </c>
      <c r="BP836" s="259" t="str">
        <f>IF(Tabela2[[#This Row],[Forma de atendimento (primeiro documento/ação)]]= "Outros (especificar)", "PREENCHER","NA")</f>
        <v>NA</v>
      </c>
      <c r="BQ836" s="258" t="s">
        <v>123</v>
      </c>
      <c r="BR836" s="259" t="str">
        <f>IF(Tabela2[[#This Row],[Equipe do Ibama foi a campo? Houve sobrevoo do Poseidon?]] = "Sim", "PREENCHER","NA")</f>
        <v>NA</v>
      </c>
      <c r="BS836" s="259" t="str">
        <f>IF(Tabela2[[#This Row],[Se sim, foi emitida Ordem de Emergência? (informações vinculada à coluna CK)]] = "Sim", "PREENCHER","NA")</f>
        <v>NA</v>
      </c>
      <c r="BT836" s="259" t="s">
        <v>7125</v>
      </c>
      <c r="BU836" s="259" t="s">
        <v>123</v>
      </c>
      <c r="BV836" s="259" t="s">
        <v>123</v>
      </c>
      <c r="BW836" s="259" t="s">
        <v>123</v>
      </c>
      <c r="BX836" s="258" t="s">
        <v>7119</v>
      </c>
      <c r="BY836" s="265"/>
      <c r="BZ836" s="145" t="str">
        <f>IF(Tabela2[[#This Row],[Data do documento de encerramento]]="NA","NA",IF(Tabela2[[#This Row],[Data do documento de encerramento]]="","Pendente de conclusão/ encerramento",_xlfn.DAYS(Tabela2[[#This Row],[Data do documento de encerramento]],J836)))</f>
        <v>Pendente de conclusão/ encerramento</v>
      </c>
      <c r="CA836" s="262" t="s">
        <v>10387</v>
      </c>
      <c r="CB836" s="272"/>
      <c r="CC836" s="150"/>
      <c r="CD836" s="150"/>
      <c r="CE836" s="150"/>
      <c r="CF836" s="150"/>
    </row>
    <row r="837" spans="1:84" s="273" customFormat="1" ht="76.5" hidden="1">
      <c r="A837" s="29">
        <v>202606092</v>
      </c>
      <c r="B837" s="120" t="s">
        <v>10388</v>
      </c>
      <c r="C837" s="148" t="s">
        <v>2455</v>
      </c>
      <c r="D837" s="145" t="s">
        <v>10389</v>
      </c>
      <c r="E837" s="108" t="s">
        <v>7704</v>
      </c>
      <c r="F837" s="108" t="s">
        <v>10390</v>
      </c>
      <c r="G837" s="175" t="s">
        <v>10391</v>
      </c>
      <c r="H837" s="175" t="s">
        <v>10392</v>
      </c>
      <c r="I837" s="271" t="s">
        <v>7118</v>
      </c>
      <c r="J837" s="271">
        <v>45986</v>
      </c>
      <c r="K837" s="271" t="s">
        <v>355</v>
      </c>
      <c r="L837" s="145" t="str">
        <f>IF(Tabela2[[#This Row],[Data]]="","Sem Informação",VLOOKUP(MONTH(Tabela2[[#This Row],[Data]]),'[1]Validação de dados'!$I$1:$J$13,2,0))</f>
        <v>Novembro</v>
      </c>
      <c r="M837" s="145">
        <f>YEAR(Tabela2[[#This Row],[Data]])</f>
        <v>2025</v>
      </c>
      <c r="N837" s="271" t="s">
        <v>143</v>
      </c>
      <c r="O837" s="271" t="s">
        <v>286</v>
      </c>
      <c r="P837" s="258" t="e">
        <f>VLOOKUP(Tabela2[[#This Row],[SIEMA]],Siema2024,21,FALSE)</f>
        <v>#REF!</v>
      </c>
      <c r="Q837" s="258">
        <v>1759</v>
      </c>
      <c r="R837" s="259" t="s">
        <v>10393</v>
      </c>
      <c r="S837" s="262" t="str">
        <f>IF(Q837="","", IF(Q837="NC","", IF(Q837="NE","", IF(Q837="NA","",IFERROR(VLOOKUP(Q837,[1]Produtos!$A$1:$C$2319,2,FALSE),"Não Cadastrado")))))</f>
        <v>SÓLIDO CORROSIVO, N.E.</v>
      </c>
      <c r="T837" s="258" t="s">
        <v>6834</v>
      </c>
      <c r="U837" s="258" t="s">
        <v>7062</v>
      </c>
      <c r="V837" s="258">
        <f>IF(Q837="","",IF(ISNUMBER(Q837)=FALSE,"Não se aplica",IFERROR(VLOOKUP(Q837,Produtos!$A$1:$C$2319,3,FALSE),"Não Cadastrado")))</f>
        <v>8</v>
      </c>
      <c r="W837" s="258" t="e">
        <f>VLOOKUP(Tabela2[[#This Row],[SIEMA]],Siema2024,10,FALSE)</f>
        <v>#REF!</v>
      </c>
      <c r="X837" s="259" t="str">
        <f>IF(Tabela2[[#This Row],[Origem do acidente]] = "Plataforma", "PREENCHER","NA")</f>
        <v>NA</v>
      </c>
      <c r="Y837" s="262" t="e">
        <f>IF(W837="","", IF(W837="NC","", IF(W837="NE","", IF(W837="NA","",IFERROR(VLOOKUP(W837,[1]Produtos!$A$1:$C$2319,2,FALSE),"Não Cadastrado")))))</f>
        <v>#REF!</v>
      </c>
      <c r="Z837" s="258" t="e">
        <f>VLOOKUP(Tabela2[[#This Row],[SIEMA]],Siema2025,11,FALSE)</f>
        <v>#N/A</v>
      </c>
      <c r="AA837" s="258" t="e">
        <f>VLOOKUP(Tabela2[[#This Row],[SIEMA]],Siema2024,12,FALSE)</f>
        <v>#REF!</v>
      </c>
      <c r="AB837" s="258" t="e">
        <f>IF(W837="","",IF(ISNUMBER(W837)=FALSE,"Não se aplica",IFERROR(VLOOKUP(W837,[1]Produtos!$A$1:$C$2319,3,FALSE),"Não Cadastrado")))</f>
        <v>#REF!</v>
      </c>
      <c r="AC837" s="258"/>
      <c r="AD837" s="259" t="str">
        <f>IF(Tabela2[[#This Row],[Origem do acidente]] = "Plataforma", "PREENCHER","NA")</f>
        <v>NA</v>
      </c>
      <c r="AE837" s="262" t="str">
        <f>IF(AC837="","", IF(AC837="NC","", IF(AC837="NE","", IF(AC837="NA","",IFERROR(VLOOKUP(AC837,[1]Produtos!$A$1:$C$2319,2,FALSE),"Não Cadastrado")))))</f>
        <v/>
      </c>
      <c r="AF837" s="258"/>
      <c r="AG837" s="258"/>
      <c r="AH837" s="258" t="str">
        <f>IF(AC837="","",IF(ISNUMBER(AC837)=FALSE,"Não se aplica",IFERROR(VLOOKUP(AC837,Produtos!$A$1:$C$2319,3,FALSE),"Não Cadastrado")))</f>
        <v/>
      </c>
      <c r="AI837" s="258"/>
      <c r="AJ837" s="145" t="s">
        <v>10394</v>
      </c>
      <c r="AK837" s="262" t="s">
        <v>7271</v>
      </c>
      <c r="AL837" s="262"/>
      <c r="AM837" s="262"/>
      <c r="AN837" s="148"/>
      <c r="AO837" s="148"/>
      <c r="AP837" s="148"/>
      <c r="AQ837" s="148"/>
      <c r="AR837" s="150"/>
      <c r="AS837" s="148"/>
      <c r="AT837" s="148"/>
      <c r="AU837" s="148"/>
      <c r="AV837" s="148"/>
      <c r="AW837" s="148"/>
      <c r="AX837" s="148"/>
      <c r="AY837" s="148"/>
      <c r="AZ837" s="148"/>
      <c r="BA837" s="148"/>
      <c r="BB837" s="148"/>
      <c r="BC837" s="259" t="str">
        <f>IF(Tabela2[[#This Row],[Outro(s) ]] = "X", "PREENCHER","NA")</f>
        <v>NA</v>
      </c>
      <c r="BD837" s="148" t="s">
        <v>7176</v>
      </c>
      <c r="BE837" s="148"/>
      <c r="BF837" s="251" t="s">
        <v>6834</v>
      </c>
      <c r="BG837" s="251"/>
      <c r="BH837" s="253" t="s">
        <v>6834</v>
      </c>
      <c r="BI837" s="252" t="s">
        <v>7062</v>
      </c>
      <c r="BJ837" s="262" t="s">
        <v>7097</v>
      </c>
      <c r="BK837" s="258" t="s">
        <v>2696</v>
      </c>
      <c r="BL837" s="265">
        <v>46000</v>
      </c>
      <c r="BM837" s="148">
        <f ca="1">IF(Tabela2[[#This Row],[Data de atendimento do Ibama (considerar o primeiro documento/ação)]]="",_xlfn.DAYS(TODAY(),J837),_xlfn.DAYS(Tabela2[[#This Row],[Data de atendimento do Ibama (considerar o primeiro documento/ação)]],J837))</f>
        <v>14</v>
      </c>
      <c r="BN837" s="259" t="str">
        <f>IF(Tabela2[[#This Row],[Atendido pelo Ibama ("Não" ou "Sim")]]="Não","Preencher", IF(Tabela2[[#This Row],[Atendido pelo Ibama ("Não" ou "Sim")]]="Sim","NA",""))</f>
        <v>NA</v>
      </c>
      <c r="BO837" s="263" t="s">
        <v>7098</v>
      </c>
      <c r="BP837" s="259" t="str">
        <f>IF(Tabela2[[#This Row],[Forma de atendimento (primeiro documento/ação)]]= "Outros (especificar)", "PREENCHER","NA")</f>
        <v>NA</v>
      </c>
      <c r="BQ837" s="258" t="s">
        <v>123</v>
      </c>
      <c r="BR837" s="259" t="str">
        <f>IF(Tabela2[[#This Row],[Equipe do Ibama foi a campo? Houve sobrevoo do Poseidon?]] = "Sim", "PREENCHER","NA")</f>
        <v>NA</v>
      </c>
      <c r="BS837" s="259" t="str">
        <f>IF(Tabela2[[#This Row],[Se sim, foi emitida Ordem de Emergência? (informações vinculada à coluna CK)]] = "Sim", "PREENCHER","NA")</f>
        <v>NA</v>
      </c>
      <c r="BT837" s="259" t="s">
        <v>7125</v>
      </c>
      <c r="BU837" s="259" t="s">
        <v>123</v>
      </c>
      <c r="BV837" s="259" t="s">
        <v>123</v>
      </c>
      <c r="BW837" s="259" t="s">
        <v>123</v>
      </c>
      <c r="BX837" s="258" t="s">
        <v>7119</v>
      </c>
      <c r="BY837" s="265"/>
      <c r="BZ837" s="145" t="str">
        <f>IF(Tabela2[[#This Row],[Data do documento de encerramento]]="NA","NA",IF(Tabela2[[#This Row],[Data do documento de encerramento]]="","Pendente de conclusão/ encerramento",_xlfn.DAYS(Tabela2[[#This Row],[Data do documento de encerramento]],J837)))</f>
        <v>Pendente de conclusão/ encerramento</v>
      </c>
      <c r="CA837" s="262"/>
      <c r="CB837" s="272"/>
      <c r="CC837" s="150"/>
      <c r="CD837" s="150"/>
      <c r="CE837" s="150"/>
      <c r="CF837" s="150"/>
    </row>
    <row r="838" spans="1:84" s="273" customFormat="1" ht="45.75" hidden="1">
      <c r="A838" s="29">
        <v>2026060815</v>
      </c>
      <c r="B838" s="120" t="s">
        <v>10395</v>
      </c>
      <c r="C838" s="148" t="s">
        <v>10246</v>
      </c>
      <c r="D838" s="145" t="s">
        <v>10247</v>
      </c>
      <c r="E838" s="108" t="s">
        <v>9442</v>
      </c>
      <c r="F838" s="108" t="s">
        <v>10396</v>
      </c>
      <c r="G838" s="175" t="s">
        <v>10397</v>
      </c>
      <c r="H838" s="257" t="s">
        <v>10398</v>
      </c>
      <c r="I838" s="271" t="s">
        <v>7118</v>
      </c>
      <c r="J838" s="271">
        <v>45994</v>
      </c>
      <c r="K838" s="271" t="s">
        <v>121</v>
      </c>
      <c r="L838" s="145" t="str">
        <f>IF(Tabela2[[#This Row],[Data]]="","Sem Informação",VLOOKUP(MONTH(Tabela2[[#This Row],[Data]]),'[1]Validação de dados'!$I$1:$J$13,2,0))</f>
        <v>Dezembro</v>
      </c>
      <c r="M838" s="145">
        <f>YEAR(Tabela2[[#This Row],[Data]])</f>
        <v>2025</v>
      </c>
      <c r="N838" s="271" t="s">
        <v>122</v>
      </c>
      <c r="O838" s="271" t="s">
        <v>286</v>
      </c>
      <c r="P838" s="258" t="e">
        <f>VLOOKUP(Tabela2[[#This Row],[SIEMA]],Siema2024,21,FALSE)</f>
        <v>#REF!</v>
      </c>
      <c r="Q838" s="258" t="s">
        <v>7269</v>
      </c>
      <c r="R838" s="259" t="s">
        <v>6513</v>
      </c>
      <c r="S838" s="262" t="str">
        <f>IF(Q838="","", IF(Q838="NC","", IF(Q838="NE","", IF(Q838="NA","",IFERROR(VLOOKUP(Q838,[1]Produtos!$A$1:$C$2319,2,FALSE),"Não Cadastrado")))))</f>
        <v/>
      </c>
      <c r="T838" s="258">
        <v>6000</v>
      </c>
      <c r="U838" s="258" t="s">
        <v>648</v>
      </c>
      <c r="V838" s="258" t="s">
        <v>7462</v>
      </c>
      <c r="W838" s="258" t="e">
        <f>VLOOKUP(Tabela2[[#This Row],[SIEMA]],Siema2024,10,FALSE)</f>
        <v>#REF!</v>
      </c>
      <c r="X838" s="259" t="str">
        <f>IF(Tabela2[[#This Row],[Origem do acidente]] = "Plataforma", "PREENCHER","NA")</f>
        <v>NA</v>
      </c>
      <c r="Y838" s="262" t="e">
        <f>IF(W838="","", IF(W838="NC","", IF(W838="NE","", IF(W838="NA","",IFERROR(VLOOKUP(W838,[1]Produtos!$A$1:$C$2319,2,FALSE),"Não Cadastrado")))))</f>
        <v>#REF!</v>
      </c>
      <c r="Z838" s="258" t="e">
        <f>VLOOKUP(Tabela2[[#This Row],[SIEMA]],Siema2025,11,FALSE)</f>
        <v>#N/A</v>
      </c>
      <c r="AA838" s="258" t="e">
        <f>VLOOKUP(Tabela2[[#This Row],[SIEMA]],Siema2024,12,FALSE)</f>
        <v>#REF!</v>
      </c>
      <c r="AB838" s="258" t="e">
        <f>IF(W838="","",IF(ISNUMBER(W838)=FALSE,"Não se aplica",IFERROR(VLOOKUP(W838,[1]Produtos!$A$1:$C$2319,3,FALSE),"Não Cadastrado")))</f>
        <v>#REF!</v>
      </c>
      <c r="AC838" s="258"/>
      <c r="AD838" s="259" t="str">
        <f>IF(Tabela2[[#This Row],[Origem do acidente]] = "Plataforma", "PREENCHER","NA")</f>
        <v>NA</v>
      </c>
      <c r="AE838" s="262" t="str">
        <f>IF(AC838="","", IF(AC838="NC","", IF(AC838="NE","", IF(AC838="NA","",IFERROR(VLOOKUP(AC838,[1]Produtos!$A$1:$C$2319,2,FALSE),"Não Cadastrado")))))</f>
        <v/>
      </c>
      <c r="AF838" s="258"/>
      <c r="AG838" s="258"/>
      <c r="AH838" s="258" t="str">
        <f>IF(AC838="","",IF(ISNUMBER(AC838)=FALSE,"Não se aplica",IFERROR(VLOOKUP(AC838,Produtos!$A$1:$C$2319,3,FALSE),"Não Cadastrado")))</f>
        <v/>
      </c>
      <c r="AI838" s="258"/>
      <c r="AJ838" s="145" t="e">
        <f>VLOOKUP(Tabela2[[#This Row],[SIEMA]],Siema2024,26,FALSE)</f>
        <v>#REF!</v>
      </c>
      <c r="AK838" s="262" t="s">
        <v>6834</v>
      </c>
      <c r="AL838" s="262" t="s">
        <v>7175</v>
      </c>
      <c r="AM838" s="262"/>
      <c r="AN838" s="148"/>
      <c r="AO838" s="148"/>
      <c r="AP838" s="148"/>
      <c r="AQ838" s="148"/>
      <c r="AR838" s="150"/>
      <c r="AS838" s="148"/>
      <c r="AT838" s="148"/>
      <c r="AU838" s="148" t="s">
        <v>7176</v>
      </c>
      <c r="AV838" s="148"/>
      <c r="AW838" s="148"/>
      <c r="AX838" s="148" t="s">
        <v>7176</v>
      </c>
      <c r="AY838" s="148"/>
      <c r="AZ838" s="148"/>
      <c r="BA838" s="148"/>
      <c r="BB838" s="148"/>
      <c r="BC838" s="259" t="str">
        <f>IF(Tabela2[[#This Row],[Outro(s) ]] = "X", "PREENCHER","NA")</f>
        <v>NA</v>
      </c>
      <c r="BD838" s="148"/>
      <c r="BE838" s="148"/>
      <c r="BF838" s="251" t="s">
        <v>10399</v>
      </c>
      <c r="BG838" s="251"/>
      <c r="BH838" s="253" t="s">
        <v>10400</v>
      </c>
      <c r="BI838" s="252" t="s">
        <v>2696</v>
      </c>
      <c r="BJ838" s="262" t="s">
        <v>7097</v>
      </c>
      <c r="BK838" s="258" t="s">
        <v>2696</v>
      </c>
      <c r="BL838" s="265">
        <v>45999</v>
      </c>
      <c r="BM838" s="148">
        <f ca="1">IF(Tabela2[[#This Row],[Data de atendimento do Ibama (considerar o primeiro documento/ação)]]="",_xlfn.DAYS(TODAY(),J838),_xlfn.DAYS(Tabela2[[#This Row],[Data de atendimento do Ibama (considerar o primeiro documento/ação)]],J838))</f>
        <v>5</v>
      </c>
      <c r="BN838" s="259" t="str">
        <f>IF(Tabela2[[#This Row],[Atendido pelo Ibama ("Não" ou "Sim")]]="Não","Preencher", IF(Tabela2[[#This Row],[Atendido pelo Ibama ("Não" ou "Sim")]]="Sim","NA",""))</f>
        <v>NA</v>
      </c>
      <c r="BO838" s="263" t="s">
        <v>7139</v>
      </c>
      <c r="BP838" s="259" t="str">
        <f>IF(Tabela2[[#This Row],[Forma de atendimento (primeiro documento/ação)]]= "Outros (especificar)", "PREENCHER","NA")</f>
        <v>NA</v>
      </c>
      <c r="BQ838" s="258" t="s">
        <v>123</v>
      </c>
      <c r="BR838" s="259" t="str">
        <f>IF(Tabela2[[#This Row],[Equipe do Ibama foi a campo? Houve sobrevoo do Poseidon?]] = "Sim", "PREENCHER","NA")</f>
        <v>NA</v>
      </c>
      <c r="BS838" s="259" t="str">
        <f>IF(Tabela2[[#This Row],[Se sim, foi emitida Ordem de Emergência? (informações vinculada à coluna CK)]] = "Sim", "PREENCHER","NA")</f>
        <v>NA</v>
      </c>
      <c r="BT838" s="259" t="s">
        <v>7125</v>
      </c>
      <c r="BU838" s="259" t="s">
        <v>123</v>
      </c>
      <c r="BV838" s="259" t="s">
        <v>2696</v>
      </c>
      <c r="BW838" s="259" t="s">
        <v>123</v>
      </c>
      <c r="BX838" s="258" t="s">
        <v>7119</v>
      </c>
      <c r="BY838" s="265"/>
      <c r="BZ838" s="145" t="str">
        <f>IF(Tabela2[[#This Row],[Data do documento de encerramento]]="NA","NA",IF(Tabela2[[#This Row],[Data do documento de encerramento]]="","Pendente de conclusão/ encerramento",_xlfn.DAYS(Tabela2[[#This Row],[Data do documento de encerramento]],J838)))</f>
        <v>Pendente de conclusão/ encerramento</v>
      </c>
      <c r="CA838" s="262" t="s">
        <v>10401</v>
      </c>
      <c r="CB838" s="272"/>
      <c r="CC838" s="150"/>
      <c r="CD838" s="150"/>
      <c r="CE838" s="150"/>
      <c r="CF838" s="150"/>
    </row>
    <row r="839" spans="1:84" ht="195.75" hidden="1" customHeight="1">
      <c r="A839" s="108">
        <v>2026061728</v>
      </c>
      <c r="B839" s="120" t="s">
        <v>10402</v>
      </c>
      <c r="C839" s="110" t="s">
        <v>672</v>
      </c>
      <c r="D839" s="108" t="s">
        <v>124</v>
      </c>
      <c r="E839" s="108" t="s">
        <v>7930</v>
      </c>
      <c r="F839" s="108" t="s">
        <v>10403</v>
      </c>
      <c r="G839" s="108" t="s">
        <v>10404</v>
      </c>
      <c r="H839" s="108" t="s">
        <v>10405</v>
      </c>
      <c r="I839" s="107" t="s">
        <v>7118</v>
      </c>
      <c r="J839" s="107">
        <v>46007</v>
      </c>
      <c r="K839" s="107" t="s">
        <v>355</v>
      </c>
      <c r="L839" s="108" t="str">
        <f>IF(Tabela2[[#This Row],[Data]]="","Sem Informação",VLOOKUP(MONTH(Tabela2[[#This Row],[Data]]),'[1]Validação de dados'!$I$1:$J$13,2,0))</f>
        <v>Dezembro</v>
      </c>
      <c r="M839" s="106">
        <f>YEAR(Tabela2[[#This Row],[Data]])</f>
        <v>2025</v>
      </c>
      <c r="N839" s="107" t="s">
        <v>230</v>
      </c>
      <c r="O839" s="107" t="s">
        <v>320</v>
      </c>
      <c r="P839" s="106" t="e">
        <f>VLOOKUP(Tabela2[[#This Row],[SIEMA]],Siema2024,21,FALSE)</f>
        <v>#REF!</v>
      </c>
      <c r="Q839" s="106">
        <v>3082</v>
      </c>
      <c r="R839" s="110" t="s">
        <v>10406</v>
      </c>
      <c r="S839" s="109" t="str">
        <f>IF(Q839="","", IF(Q839="NC","", IF(Q839="NE","", IF(Q839="NA","",IFERROR(VLOOKUP(Q839,[1]Produtos!$A$1:$C$2319,2,FALSE),"Não Cadastrado")))))</f>
        <v>SUBSTÂNCIA QUE APRESENTA RISCO PARA O MEIO AMBIENTE, LÍQUIDA, N.E.</v>
      </c>
      <c r="T839" s="106">
        <v>1</v>
      </c>
      <c r="U839" s="106" t="s">
        <v>7109</v>
      </c>
      <c r="V839" s="106">
        <f>IF(Q839="","",IF(ISNUMBER(Q839)=FALSE,"Não se aplica",IFERROR(VLOOKUP(Q839,Produtos!$A$1:$C$2319,3,FALSE),"Não Cadastrado")))</f>
        <v>9</v>
      </c>
      <c r="W839" s="106"/>
      <c r="X839" s="115"/>
      <c r="Y839" s="111" t="str">
        <f>IF(W839="","", IF(W839="NC","", IF(W839="NE","", IF(W839="NA","",IFERROR(VLOOKUP(W839,[1]Produtos!$A$1:$C$2319,2,FALSE),"Não Cadastrado")))))</f>
        <v/>
      </c>
      <c r="Z839" s="106"/>
      <c r="AA839" s="106"/>
      <c r="AB839" s="106" t="str">
        <f>IF(W839="","",IF(ISNUMBER(W839)=FALSE,"Não se aplica",IFERROR(VLOOKUP(W839,[1]Produtos!$A$1:$C$2319,3,FALSE),"Não Cadastrado")))</f>
        <v/>
      </c>
      <c r="AC839" s="106"/>
      <c r="AD839" s="110"/>
      <c r="AE839" s="109" t="str">
        <f>IF(AC839="","", IF(AC839="NC","", IF(AC839="NE","", IF(AC839="NA","",IFERROR(VLOOKUP(AC839,[1]Produtos!$A$1:$C$2319,2,FALSE),"Não Cadastrado")))))</f>
        <v/>
      </c>
      <c r="AF839" s="106"/>
      <c r="AG839" s="106"/>
      <c r="AH839" s="106" t="str">
        <f>IF(AC839="","",IF(ISNUMBER(AC839)=FALSE,"Não se aplica",IFERROR(VLOOKUP(AC839,Produtos!$A$1:$C$2319,3,FALSE),"Não Cadastrado")))</f>
        <v/>
      </c>
      <c r="AI839" s="106"/>
      <c r="AJ839" s="106"/>
      <c r="AK839" s="109" t="s">
        <v>8025</v>
      </c>
      <c r="AL839" s="109" t="s">
        <v>7219</v>
      </c>
      <c r="AM839" s="109"/>
      <c r="AN839" s="110"/>
      <c r="AO839" s="110"/>
      <c r="AP839" s="110"/>
      <c r="AQ839" s="110"/>
      <c r="AR839" s="116"/>
      <c r="AS839" s="110" t="s">
        <v>7176</v>
      </c>
      <c r="AT839" s="110"/>
      <c r="AU839" s="110"/>
      <c r="AV839" s="110"/>
      <c r="AW839" s="110"/>
      <c r="AX839" s="110"/>
      <c r="AY839" s="110"/>
      <c r="AZ839" s="110"/>
      <c r="BA839" s="110"/>
      <c r="BB839" s="110"/>
      <c r="BC839" s="110"/>
      <c r="BD839" s="110"/>
      <c r="BE839" s="110"/>
      <c r="BF839" s="112" t="s">
        <v>10407</v>
      </c>
      <c r="BG839" s="112"/>
      <c r="BH839" s="247" t="s">
        <v>10408</v>
      </c>
      <c r="BI839" s="114" t="s">
        <v>2696</v>
      </c>
      <c r="BJ839" s="109" t="s">
        <v>7097</v>
      </c>
      <c r="BK839" s="106" t="s">
        <v>2696</v>
      </c>
      <c r="BL839" s="143">
        <v>46007</v>
      </c>
      <c r="BM839" s="110">
        <f ca="1">IF(Tabela2[[#This Row],[Data de atendimento do Ibama (considerar o primeiro documento/ação)]]="",_xlfn.DAYS(TODAY(),J839),_xlfn.DAYS(Tabela2[[#This Row],[Data de atendimento do Ibama (considerar o primeiro documento/ação)]],J839))</f>
        <v>0</v>
      </c>
      <c r="BN839" s="110" t="str">
        <f>IF(Tabela2[[#This Row],[Atendido pelo Ibama ("Não" ou "Sim")]]="Não","Preencher", IF(Tabela2[[#This Row],[Atendido pelo Ibama ("Não" ou "Sim")]]="Sim","NA",""))</f>
        <v>NA</v>
      </c>
      <c r="BO839" s="116" t="s">
        <v>7098</v>
      </c>
      <c r="BP839" s="110" t="str">
        <f>IF(Tabela2[[#This Row],[Forma de atendimento (primeiro documento/ação)]]= "Outros (especificar)", "PREENCHER","NA")</f>
        <v>NA</v>
      </c>
      <c r="BQ839" s="108" t="s">
        <v>2696</v>
      </c>
      <c r="BR839" s="110" t="s">
        <v>123</v>
      </c>
      <c r="BS839" s="110" t="s">
        <v>123</v>
      </c>
      <c r="BT839" s="110" t="s">
        <v>7099</v>
      </c>
      <c r="BU839" s="110" t="s">
        <v>123</v>
      </c>
      <c r="BV839" s="110" t="s">
        <v>123</v>
      </c>
      <c r="BW839" s="110" t="s">
        <v>2696</v>
      </c>
      <c r="BX839" s="108" t="s">
        <v>7100</v>
      </c>
      <c r="BY839" s="143">
        <v>46008</v>
      </c>
      <c r="BZ839" s="106">
        <f>IF(Tabela2[[#This Row],[Data do documento de encerramento]]="NA","NA",IF(Tabela2[[#This Row],[Data do documento de encerramento]]="","Pendente de conclusão/ encerramento",_xlfn.DAYS(Tabela2[[#This Row],[Data do documento de encerramento]],J839)))</f>
        <v>1</v>
      </c>
      <c r="CA839" s="111" t="s">
        <v>10409</v>
      </c>
      <c r="CB839" s="109"/>
      <c r="CC839" s="116"/>
      <c r="CD839" s="116"/>
      <c r="CE839" s="116"/>
      <c r="CF839" s="116"/>
    </row>
    <row r="840" spans="1:84" ht="60.75" hidden="1">
      <c r="A840" s="108">
        <v>2026061719</v>
      </c>
      <c r="B840" s="120" t="s">
        <v>10410</v>
      </c>
      <c r="C840" s="110" t="s">
        <v>7133</v>
      </c>
      <c r="D840" s="108" t="s">
        <v>561</v>
      </c>
      <c r="E840" s="108" t="s">
        <v>638</v>
      </c>
      <c r="F840" s="108" t="s">
        <v>10411</v>
      </c>
      <c r="G840" s="108" t="s">
        <v>10412</v>
      </c>
      <c r="H840" s="108" t="s">
        <v>10413</v>
      </c>
      <c r="I840" s="107" t="s">
        <v>7118</v>
      </c>
      <c r="J840" s="107">
        <v>46000</v>
      </c>
      <c r="K840" s="107" t="s">
        <v>355</v>
      </c>
      <c r="L840" s="108" t="str">
        <f>IF(Tabela2[[#This Row],[Data]]="","Sem Informação",VLOOKUP(MONTH(Tabela2[[#This Row],[Data]]),'[1]Validação de dados'!$I$1:$J$13,2,0))</f>
        <v>Dezembro</v>
      </c>
      <c r="M840" s="106">
        <f>YEAR(Tabela2[[#This Row],[Data]])</f>
        <v>2025</v>
      </c>
      <c r="N840" s="107" t="s">
        <v>143</v>
      </c>
      <c r="O840" s="107" t="s">
        <v>320</v>
      </c>
      <c r="P840" s="106" t="e">
        <f>VLOOKUP(Tabela2[[#This Row],[SIEMA]],Siema2024,21,FALSE)</f>
        <v>#REF!</v>
      </c>
      <c r="Q840" s="106" t="s">
        <v>7269</v>
      </c>
      <c r="R840" s="110"/>
      <c r="S840" s="109" t="s">
        <v>1714</v>
      </c>
      <c r="T840" s="106">
        <v>1E-4</v>
      </c>
      <c r="U840" s="106" t="s">
        <v>7109</v>
      </c>
      <c r="V840" s="106" t="str">
        <f>IF(Q840="","",IF(ISNUMBER(Q840)=FALSE,"Não se aplica",IFERROR(VLOOKUP(Q840,Produtos!$A$1:$C$2319,3,FALSE),"Não Cadastrado")))</f>
        <v>Não se aplica</v>
      </c>
      <c r="W840" s="106"/>
      <c r="X840" s="115"/>
      <c r="Y840" s="111" t="str">
        <f>IF(W840="","", IF(W840="NC","", IF(W840="NE","", IF(W840="NA","",IFERROR(VLOOKUP(W840,[1]Produtos!$A$1:$C$2319,2,FALSE),"Não Cadastrado")))))</f>
        <v/>
      </c>
      <c r="Z840" s="106"/>
      <c r="AA840" s="106"/>
      <c r="AB840" s="106" t="str">
        <f>IF(W840="","",IF(ISNUMBER(W840)=FALSE,"Não se aplica",IFERROR(VLOOKUP(W840,[1]Produtos!$A$1:$C$2319,3,FALSE),"Não Cadastrado")))</f>
        <v/>
      </c>
      <c r="AC840" s="106"/>
      <c r="AD840" s="110"/>
      <c r="AE840" s="109" t="str">
        <f>IF(AC840="","", IF(AC840="NC","", IF(AC840="NE","", IF(AC840="NA","",IFERROR(VLOOKUP(AC840,[1]Produtos!$A$1:$C$2319,2,FALSE),"Não Cadastrado")))))</f>
        <v/>
      </c>
      <c r="AF840" s="106"/>
      <c r="AG840" s="106"/>
      <c r="AH840" s="106" t="str">
        <f>IF(AC840="","",IF(ISNUMBER(AC840)=FALSE,"Não se aplica",IFERROR(VLOOKUP(AC840,Produtos!$A$1:$C$2319,3,FALSE),"Não Cadastrado")))</f>
        <v/>
      </c>
      <c r="AI840" s="106"/>
      <c r="AJ840" s="106"/>
      <c r="AK840" s="109" t="s">
        <v>7231</v>
      </c>
      <c r="AL840" s="109"/>
      <c r="AM840" s="109"/>
      <c r="AN840" s="110"/>
      <c r="AO840" s="110"/>
      <c r="AP840" s="110"/>
      <c r="AQ840" s="110"/>
      <c r="AR840" s="116"/>
      <c r="AS840" s="110" t="s">
        <v>7176</v>
      </c>
      <c r="AT840" s="110"/>
      <c r="AU840" s="110"/>
      <c r="AV840" s="110"/>
      <c r="AW840" s="110"/>
      <c r="AX840" s="110"/>
      <c r="AY840" s="110"/>
      <c r="AZ840" s="110"/>
      <c r="BA840" s="110"/>
      <c r="BB840" s="110"/>
      <c r="BC840" s="110"/>
      <c r="BD840" s="110"/>
      <c r="BE840" s="110"/>
      <c r="BF840" s="112" t="s">
        <v>10414</v>
      </c>
      <c r="BG840" s="112"/>
      <c r="BH840" s="247"/>
      <c r="BI840" s="114" t="s">
        <v>2696</v>
      </c>
      <c r="BJ840" s="109" t="s">
        <v>7111</v>
      </c>
      <c r="BK840" s="106" t="s">
        <v>2696</v>
      </c>
      <c r="BL840" s="143">
        <v>46009</v>
      </c>
      <c r="BM840" s="110">
        <f ca="1">IF(Tabela2[[#This Row],[Data de atendimento do Ibama (considerar o primeiro documento/ação)]]="",_xlfn.DAYS(TODAY(),J840),_xlfn.DAYS(Tabela2[[#This Row],[Data de atendimento do Ibama (considerar o primeiro documento/ação)]],J840))</f>
        <v>9</v>
      </c>
      <c r="BN840" s="110" t="str">
        <f>IF(Tabela2[[#This Row],[Atendido pelo Ibama ("Não" ou "Sim")]]="Não","Preencher", IF(Tabela2[[#This Row],[Atendido pelo Ibama ("Não" ou "Sim")]]="Sim","NA",""))</f>
        <v>NA</v>
      </c>
      <c r="BO840" s="116" t="s">
        <v>7139</v>
      </c>
      <c r="BP840" s="110" t="str">
        <f>IF(Tabela2[[#This Row],[Forma de atendimento (primeiro documento/ação)]]= "Outros (especificar)", "PREENCHER","NA")</f>
        <v>NA</v>
      </c>
      <c r="BQ840" s="108" t="s">
        <v>123</v>
      </c>
      <c r="BR840" s="110" t="str">
        <f>IF(Tabela2[[#This Row],[Equipe do Ibama foi a campo? Houve sobrevoo do Poseidon?]] = "Sim", "PREENCHER","NA")</f>
        <v>NA</v>
      </c>
      <c r="BS840" s="110" t="s">
        <v>7118</v>
      </c>
      <c r="BT840" s="110" t="s">
        <v>637</v>
      </c>
      <c r="BU840" s="110" t="str">
        <f>IF(Tabela2[[#This Row],[Houve envio de Informações Pós-acidente (preencher "não se aplica" quando de competência estadual/municipal)]] = "Sim", "PREENCHER","NA")</f>
        <v>NA</v>
      </c>
      <c r="BV840" s="110" t="s">
        <v>2696</v>
      </c>
      <c r="BW840" s="110" t="s">
        <v>2696</v>
      </c>
      <c r="BX840" s="108" t="s">
        <v>7100</v>
      </c>
      <c r="BY840" s="143">
        <v>46017</v>
      </c>
      <c r="BZ840" s="106">
        <f>IF(Tabela2[[#This Row],[Data do documento de encerramento]]="NA","NA",IF(Tabela2[[#This Row],[Data do documento de encerramento]]="","Pendente de conclusão/ encerramento",_xlfn.DAYS(Tabela2[[#This Row],[Data do documento de encerramento]],J840)))</f>
        <v>17</v>
      </c>
      <c r="CA840" s="111" t="s">
        <v>10415</v>
      </c>
      <c r="CB840" s="109"/>
      <c r="CC840" s="116"/>
      <c r="CD840" s="116"/>
      <c r="CE840" s="116"/>
      <c r="CF840" s="116"/>
    </row>
    <row r="841" spans="1:84" ht="45.75" hidden="1">
      <c r="A841" s="108">
        <v>2026062211</v>
      </c>
      <c r="B841" s="120" t="s">
        <v>10416</v>
      </c>
      <c r="C841" s="148" t="s">
        <v>672</v>
      </c>
      <c r="D841" s="145" t="s">
        <v>10417</v>
      </c>
      <c r="E841" s="108" t="s">
        <v>10418</v>
      </c>
      <c r="F841" s="108" t="s">
        <v>10419</v>
      </c>
      <c r="G841" s="108" t="s">
        <v>10420</v>
      </c>
      <c r="H841" s="108" t="s">
        <v>10421</v>
      </c>
      <c r="I841" s="250" t="s">
        <v>7118</v>
      </c>
      <c r="J841" s="250">
        <v>46009</v>
      </c>
      <c r="K841" s="250" t="s">
        <v>142</v>
      </c>
      <c r="L841" s="145" t="str">
        <f>IF(Tabela2[[#This Row],[Data]]="","Sem Informação",VLOOKUP(MONTH(Tabela2[[#This Row],[Data]]),'[1]Validação de dados'!$I$1:$J$13,2,0))</f>
        <v>Dezembro</v>
      </c>
      <c r="M841" s="149">
        <f>YEAR(Tabela2[[#This Row],[Data]])</f>
        <v>2025</v>
      </c>
      <c r="N841" s="250" t="s">
        <v>143</v>
      </c>
      <c r="O841" s="250" t="s">
        <v>286</v>
      </c>
      <c r="P841" s="106" t="e">
        <f>VLOOKUP(Tabela2[[#This Row],[SIEMA]],Siema2024,21,FALSE)</f>
        <v>#REF!</v>
      </c>
      <c r="Q841" s="106">
        <v>2590</v>
      </c>
      <c r="R841" s="110" t="e">
        <f>VLOOKUP(Tabela2[[#This Row],[SIEMA]],Siema2025,10,FALSE)</f>
        <v>#N/A</v>
      </c>
      <c r="S841" s="109" t="str">
        <f>IF(Q841="","", IF(Q841="NC","", IF(Q841="NE","", IF(Q841="NA","",IFERROR(VLOOKUP(Q841,[1]Produtos!$A$1:$C$2319,2,FALSE),"Não Cadastrado")))))</f>
        <v>AMIANTOS, CRISOTILIA</v>
      </c>
      <c r="T841" s="106">
        <v>4.5</v>
      </c>
      <c r="U841" s="106" t="s">
        <v>7120</v>
      </c>
      <c r="V841" s="106">
        <f>IF(Q841="","",IF(ISNUMBER(Q841)=FALSE,"Não se aplica",IFERROR(VLOOKUP(Q841,Produtos!$A$1:$C$2319,3,FALSE),"Não Cadastrado")))</f>
        <v>9</v>
      </c>
      <c r="W841" s="106" t="e">
        <f>VLOOKUP(Tabela2[[#This Row],[SIEMA]],Siema2024,10,FALSE)</f>
        <v>#REF!</v>
      </c>
      <c r="X841" s="115" t="str">
        <f>IF(Tabela2[[#This Row],[Origem do acidente]] = "Plataforma", "PREENCHER","NA")</f>
        <v>NA</v>
      </c>
      <c r="Y841" s="111" t="e">
        <f>IF(W841="","", IF(W841="NC","", IF(W841="NE","", IF(W841="NA","",IFERROR(VLOOKUP(W841,[1]Produtos!$A$1:$C$2319,2,FALSE),"Não Cadastrado")))))</f>
        <v>#REF!</v>
      </c>
      <c r="Z841" s="106" t="e">
        <f>VLOOKUP(Tabela2[[#This Row],[SIEMA]],Siema2025,11,FALSE)</f>
        <v>#N/A</v>
      </c>
      <c r="AA841" s="106" t="e">
        <f>VLOOKUP(Tabela2[[#This Row],[SIEMA]],Siema2024,12,FALSE)</f>
        <v>#REF!</v>
      </c>
      <c r="AB841" s="106" t="e">
        <f>IF(W841="","",IF(ISNUMBER(W841)=FALSE,"Não se aplica",IFERROR(VLOOKUP(W841,[1]Produtos!$A$1:$C$2319,3,FALSE),"Não Cadastrado")))</f>
        <v>#REF!</v>
      </c>
      <c r="AC841" s="106"/>
      <c r="AD841" s="110" t="str">
        <f>IF(Tabela2[[#This Row],[Origem do acidente]] = "Plataforma", "PREENCHER","NA")</f>
        <v>NA</v>
      </c>
      <c r="AE841" s="109" t="str">
        <f>IF(AC841="","", IF(AC841="NC","", IF(AC841="NE","", IF(AC841="NA","",IFERROR(VLOOKUP(AC841,[1]Produtos!$A$1:$C$2319,2,FALSE),"Não Cadastrado")))))</f>
        <v/>
      </c>
      <c r="AF841" s="106"/>
      <c r="AG841" s="106"/>
      <c r="AH841" s="106" t="str">
        <f>IF(AC841="","",IF(ISNUMBER(AC841)=FALSE,"Não se aplica",IFERROR(VLOOKUP(AC841,Produtos!$A$1:$C$2319,3,FALSE),"Não Cadastrado")))</f>
        <v/>
      </c>
      <c r="AI841" s="106"/>
      <c r="AJ841" t="s">
        <v>10422</v>
      </c>
      <c r="AK841" s="109" t="s">
        <v>7356</v>
      </c>
      <c r="AL841" s="109" t="s">
        <v>7343</v>
      </c>
      <c r="AM841" s="109" t="s">
        <v>7175</v>
      </c>
      <c r="AN841" s="148"/>
      <c r="AO841" s="148"/>
      <c r="AP841" s="148"/>
      <c r="AQ841" s="148"/>
      <c r="AR841" s="150"/>
      <c r="AS841" s="148"/>
      <c r="AT841" s="148"/>
      <c r="AU841" s="148"/>
      <c r="AV841" s="148"/>
      <c r="AW841" s="148"/>
      <c r="AX841" s="148"/>
      <c r="AY841" s="148"/>
      <c r="AZ841" s="148"/>
      <c r="BA841" s="148"/>
      <c r="BB841" s="148"/>
      <c r="BC841" s="110" t="str">
        <f>IF(Tabela2[[#This Row],[Outro(s) ]] = "X", "PREENCHER","NA")</f>
        <v>NA</v>
      </c>
      <c r="BD841" s="148"/>
      <c r="BE841" s="148" t="s">
        <v>7176</v>
      </c>
      <c r="BF841" s="251" t="s">
        <v>10423</v>
      </c>
      <c r="BG841" s="251"/>
      <c r="BH841" s="253" t="s">
        <v>5924</v>
      </c>
      <c r="BI841" s="252" t="s">
        <v>2696</v>
      </c>
      <c r="BJ841" s="109" t="s">
        <v>7111</v>
      </c>
      <c r="BK841" s="106" t="s">
        <v>123</v>
      </c>
      <c r="BL841" s="143" t="s">
        <v>7119</v>
      </c>
      <c r="BM841" s="148" t="e">
        <f ca="1">IF(Tabela2[[#This Row],[Data de atendimento do Ibama (considerar o primeiro documento/ação)]]="",_xlfn.DAYS(TODAY(),J841),_xlfn.DAYS(Tabela2[[#This Row],[Data de atendimento do Ibama (considerar o primeiro documento/ação)]],J841))</f>
        <v>#VALUE!</v>
      </c>
      <c r="BN841" s="110" t="s">
        <v>7837</v>
      </c>
      <c r="BO841" s="116" t="s">
        <v>637</v>
      </c>
      <c r="BP841" s="110" t="str">
        <f>IF(Tabela2[[#This Row],[Forma de atendimento (primeiro documento/ação)]]= "Outros (especificar)", "PREENCHER","NA")</f>
        <v>NA</v>
      </c>
      <c r="BQ841" s="108" t="s">
        <v>123</v>
      </c>
      <c r="BR841" s="110" t="str">
        <f>IF(Tabela2[[#This Row],[Equipe do Ibama foi a campo? Houve sobrevoo do Poseidon?]] = "Sim", "PREENCHER","NA")</f>
        <v>NA</v>
      </c>
      <c r="BS841" s="110" t="str">
        <f>IF(Tabela2[[#This Row],[Se sim, foi emitida Ordem de Emergência? (informações vinculada à coluna CK)]] = "Sim", "PREENCHER","NA")</f>
        <v>NA</v>
      </c>
      <c r="BT841" s="110" t="s">
        <v>7215</v>
      </c>
      <c r="BU841" s="110" t="str">
        <f>IF(Tabela2[[#This Row],[Houve envio de Informações Pós-acidente (preencher "não se aplica" quando de competência estadual/municipal)]] = "Sim", "PREENCHER","NA")</f>
        <v>NA</v>
      </c>
      <c r="BV841" s="110" t="str">
        <f>IF(Tabela2[[#This Row],[Houve avaliação das informações pós-acidente solicitadas/enviadas?]] = "Sim", "PREENCHER","NA")</f>
        <v>NA</v>
      </c>
      <c r="BW841" s="110" t="s">
        <v>2696</v>
      </c>
      <c r="BX841" s="108" t="s">
        <v>7100</v>
      </c>
      <c r="BY841" s="143">
        <v>46090</v>
      </c>
      <c r="BZ841" s="149">
        <f>IF(Tabela2[[#This Row],[Data do documento de encerramento]]="NA","NA",IF(Tabela2[[#This Row],[Data do documento de encerramento]]="","Pendente de conclusão/ encerramento",_xlfn.DAYS(Tabela2[[#This Row],[Data do documento de encerramento]],J841)))</f>
        <v>81</v>
      </c>
      <c r="CA841" s="111"/>
      <c r="CB841" s="146"/>
      <c r="CC841" s="150"/>
      <c r="CD841" s="150"/>
      <c r="CE841" s="150"/>
      <c r="CF841" s="150"/>
    </row>
    <row r="842" spans="1:84" ht="76.5" hidden="1">
      <c r="A842" s="108">
        <v>2026060814</v>
      </c>
      <c r="B842" s="120" t="s">
        <v>10424</v>
      </c>
      <c r="C842" s="110" t="s">
        <v>10160</v>
      </c>
      <c r="D842" s="108" t="s">
        <v>6885</v>
      </c>
      <c r="E842" s="108" t="s">
        <v>10046</v>
      </c>
      <c r="F842" s="108" t="s">
        <v>10425</v>
      </c>
      <c r="G842" s="108" t="s">
        <v>10426</v>
      </c>
      <c r="H842" s="108" t="s">
        <v>10427</v>
      </c>
      <c r="I842" s="107" t="s">
        <v>7118</v>
      </c>
      <c r="J842" s="107">
        <v>45993</v>
      </c>
      <c r="K842" s="107" t="s">
        <v>355</v>
      </c>
      <c r="L842" s="108" t="str">
        <f>IF(Tabela2[[#This Row],[Data]]="","Sem Informação",VLOOKUP(MONTH(Tabela2[[#This Row],[Data]]),'[1]Validação de dados'!$I$1:$J$13,2,0))</f>
        <v>Dezembro</v>
      </c>
      <c r="M842" s="106">
        <f>YEAR(Tabela2[[#This Row],[Data]])</f>
        <v>2025</v>
      </c>
      <c r="N842" s="107" t="s">
        <v>230</v>
      </c>
      <c r="O842" s="107" t="s">
        <v>320</v>
      </c>
      <c r="P842" s="106" t="e">
        <f>VLOOKUP(Tabela2[[#This Row],[SIEMA]],Siema2024,21,FALSE)</f>
        <v>#REF!</v>
      </c>
      <c r="Q842" s="106" t="s">
        <v>7269</v>
      </c>
      <c r="R842" s="110"/>
      <c r="S842" s="109" t="s">
        <v>541</v>
      </c>
      <c r="T842" s="106">
        <v>0.1</v>
      </c>
      <c r="U842" s="106" t="s">
        <v>7109</v>
      </c>
      <c r="V842" s="106" t="str">
        <f>IF(Q842="","",IF(ISNUMBER(Q842)=FALSE,"Não se aplica",IFERROR(VLOOKUP(Q842,Produtos!$A$1:$C$2319,3,FALSE),"Não Cadastrado")))</f>
        <v>Não se aplica</v>
      </c>
      <c r="W842" s="106"/>
      <c r="X842" s="115"/>
      <c r="Y842" s="111" t="str">
        <f>IF(W842="","", IF(W842="NC","", IF(W842="NE","", IF(W842="NA","",IFERROR(VLOOKUP(W842,[1]Produtos!$A$1:$C$2319,2,FALSE),"Não Cadastrado")))))</f>
        <v/>
      </c>
      <c r="Z842" s="106"/>
      <c r="AA842" s="106"/>
      <c r="AB842" s="106" t="str">
        <f>IF(W842="","",IF(ISNUMBER(W842)=FALSE,"Não se aplica",IFERROR(VLOOKUP(W842,[1]Produtos!$A$1:$C$2319,3,FALSE),"Não Cadastrado")))</f>
        <v/>
      </c>
      <c r="AC842" s="106"/>
      <c r="AD842" s="110"/>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06"/>
      <c r="AK842" s="109" t="s">
        <v>7110</v>
      </c>
      <c r="AL842" s="109"/>
      <c r="AM842" s="109"/>
      <c r="AN842" s="110"/>
      <c r="AO842" s="110"/>
      <c r="AP842" s="110"/>
      <c r="AQ842" s="110"/>
      <c r="AR842" s="116"/>
      <c r="AS842" s="110"/>
      <c r="AT842" s="110"/>
      <c r="AU842" s="110"/>
      <c r="AV842" s="110"/>
      <c r="AW842" s="110"/>
      <c r="AX842" s="110"/>
      <c r="AY842" s="110"/>
      <c r="AZ842" s="110"/>
      <c r="BA842" s="110"/>
      <c r="BB842" s="110" t="s">
        <v>7176</v>
      </c>
      <c r="BC842" s="110" t="s">
        <v>10428</v>
      </c>
      <c r="BD842" s="110"/>
      <c r="BE842" s="110" t="s">
        <v>7176</v>
      </c>
      <c r="BF842" s="112" t="s">
        <v>10429</v>
      </c>
      <c r="BG842" s="112"/>
      <c r="BH842" s="247" t="s">
        <v>10430</v>
      </c>
      <c r="BI842" s="114" t="s">
        <v>123</v>
      </c>
      <c r="BJ842" s="109" t="s">
        <v>7097</v>
      </c>
      <c r="BK842" s="106" t="s">
        <v>123</v>
      </c>
      <c r="BL842" s="143"/>
      <c r="BM842" s="110">
        <f ca="1">IF(Tabela2[[#This Row],[Data de atendimento do Ibama (considerar o primeiro documento/ação)]]="",_xlfn.DAYS(TODAY(),J842),_xlfn.DAYS(Tabela2[[#This Row],[Data de atendimento do Ibama (considerar o primeiro documento/ação)]],J842))</f>
        <v>227</v>
      </c>
      <c r="BN842" s="110" t="s">
        <v>7437</v>
      </c>
      <c r="BO842" s="116" t="s">
        <v>637</v>
      </c>
      <c r="BP842" s="110" t="str">
        <f>IF(Tabela2[[#This Row],[Forma de atendimento (primeiro documento/ação)]]= "Outros (especificar)", "PREENCHER","NA")</f>
        <v>NA</v>
      </c>
      <c r="BQ842" s="108" t="s">
        <v>123</v>
      </c>
      <c r="BR842" s="110" t="str">
        <f>IF(Tabela2[[#This Row],[Equipe do Ibama foi a campo? Houve sobrevoo do Poseidon?]] = "Sim", "PREENCHER","NA")</f>
        <v>NA</v>
      </c>
      <c r="BS842" s="110" t="s">
        <v>7118</v>
      </c>
      <c r="BT842" s="110" t="s">
        <v>7215</v>
      </c>
      <c r="BU842" s="110" t="str">
        <f>IF(Tabela2[[#This Row],[Houve envio de Informações Pós-acidente (preencher "não se aplica" quando de competência estadual/municipal)]] = "Sim", "PREENCHER","NA")</f>
        <v>NA</v>
      </c>
      <c r="BV842" s="110" t="s">
        <v>123</v>
      </c>
      <c r="BW842" s="110" t="s">
        <v>123</v>
      </c>
      <c r="BX842" s="108" t="s">
        <v>7119</v>
      </c>
      <c r="BY842" s="143"/>
      <c r="BZ842" s="106" t="str">
        <f>IF(Tabela2[[#This Row],[Data do documento de encerramento]]="NA","NA",IF(Tabela2[[#This Row],[Data do documento de encerramento]]="","Pendente de conclusão/ encerramento",_xlfn.DAYS(Tabela2[[#This Row],[Data do documento de encerramento]],J842)))</f>
        <v>Pendente de conclusão/ encerramento</v>
      </c>
      <c r="CA842" s="111" t="s">
        <v>10431</v>
      </c>
      <c r="CB842" s="109"/>
      <c r="CC842" s="116"/>
      <c r="CD842" s="116"/>
      <c r="CE842" s="116"/>
      <c r="CF842" s="116"/>
    </row>
    <row r="843" spans="1:84" ht="76.5" hidden="1">
      <c r="A843" s="108">
        <v>2026060813</v>
      </c>
      <c r="B843" s="120" t="s">
        <v>10432</v>
      </c>
      <c r="C843" s="110" t="s">
        <v>10160</v>
      </c>
      <c r="D843" s="108" t="s">
        <v>5972</v>
      </c>
      <c r="E843" s="108" t="s">
        <v>10046</v>
      </c>
      <c r="F843" s="108" t="s">
        <v>10433</v>
      </c>
      <c r="G843" s="268" t="s">
        <v>10434</v>
      </c>
      <c r="H843" s="268" t="s">
        <v>10435</v>
      </c>
      <c r="I843" s="107" t="s">
        <v>7118</v>
      </c>
      <c r="J843" s="107">
        <v>45992</v>
      </c>
      <c r="K843" s="107" t="s">
        <v>299</v>
      </c>
      <c r="L843" s="108" t="str">
        <f>IF(Tabela2[[#This Row],[Data]]="","Sem Informação",VLOOKUP(MONTH(Tabela2[[#This Row],[Data]]),'[1]Validação de dados'!$I$1:$J$13,2,0))</f>
        <v>Dezembro</v>
      </c>
      <c r="M843" s="106">
        <f>YEAR(Tabela2[[#This Row],[Data]])</f>
        <v>2025</v>
      </c>
      <c r="N843" s="107" t="s">
        <v>143</v>
      </c>
      <c r="O843" s="107" t="s">
        <v>320</v>
      </c>
      <c r="P843" s="236" t="e">
        <f>VLOOKUP(Tabela2[[#This Row],[SIEMA]],Siema2024,21,FALSE)</f>
        <v>#REF!</v>
      </c>
      <c r="Q843" s="106" t="s">
        <v>7269</v>
      </c>
      <c r="R843" s="110"/>
      <c r="S843" s="109" t="s">
        <v>541</v>
      </c>
      <c r="T843" s="106">
        <v>1E-3</v>
      </c>
      <c r="U843" s="106" t="s">
        <v>7109</v>
      </c>
      <c r="V843" s="106" t="str">
        <f>IF(Q843="","",IF(ISNUMBER(Q843)=FALSE,"Não se aplica",IFERROR(VLOOKUP(Q843,Produtos!$A$1:$C$2319,3,FALSE),"Não Cadastrado")))</f>
        <v>Não se aplica</v>
      </c>
      <c r="W843" s="106"/>
      <c r="X843" s="115"/>
      <c r="Y843" s="111" t="str">
        <f>IF(W843="","", IF(W843="NC","", IF(W843="NE","", IF(W843="NA","",IFERROR(VLOOKUP(W843,[1]Produtos!$A$1:$C$2319,2,FALSE),"Não Cadastrado")))))</f>
        <v/>
      </c>
      <c r="Z843" s="106"/>
      <c r="AA843" s="106"/>
      <c r="AB843" s="106" t="str">
        <f>IF(W843="","",IF(ISNUMBER(W843)=FALSE,"Não se aplica",IFERROR(VLOOKUP(W843,[1]Produtos!$A$1:$C$2319,3,FALSE),"Não Cadastrado")))</f>
        <v/>
      </c>
      <c r="AC843" s="106"/>
      <c r="AD843" s="110"/>
      <c r="AE843" s="109" t="str">
        <f>IF(AC843="","", IF(AC843="NC","", IF(AC843="NE","", IF(AC843="NA","",IFERROR(VLOOKUP(AC843,[1]Produtos!$A$1:$C$2319,2,FALSE),"Não Cadastrado")))))</f>
        <v/>
      </c>
      <c r="AF843" s="106"/>
      <c r="AG843" s="106"/>
      <c r="AH843" s="106" t="str">
        <f>IF(AC843="","",IF(ISNUMBER(AC843)=FALSE,"Não se aplica",IFERROR(VLOOKUP(AC843,Produtos!$A$1:$C$2319,3,FALSE),"Não Cadastrado")))</f>
        <v/>
      </c>
      <c r="AI843" s="106"/>
      <c r="AJ843" s="106"/>
      <c r="AK843" s="109" t="s">
        <v>7110</v>
      </c>
      <c r="AL843" s="109"/>
      <c r="AM843" s="109"/>
      <c r="AN843" s="110"/>
      <c r="AO843" s="110"/>
      <c r="AP843" s="110"/>
      <c r="AQ843" s="110"/>
      <c r="AR843" s="116"/>
      <c r="AS843" s="110"/>
      <c r="AT843" s="110" t="s">
        <v>7176</v>
      </c>
      <c r="AU843" s="110"/>
      <c r="AV843" s="110"/>
      <c r="AW843" s="110"/>
      <c r="AX843" s="110"/>
      <c r="AY843" s="110"/>
      <c r="AZ843" s="110"/>
      <c r="BA843" s="110"/>
      <c r="BB843" s="110"/>
      <c r="BC843" s="110"/>
      <c r="BD843" s="110"/>
      <c r="BE843" s="110"/>
      <c r="BF843" s="112" t="s">
        <v>10436</v>
      </c>
      <c r="BG843" s="251"/>
      <c r="BH843" s="247" t="s">
        <v>10437</v>
      </c>
      <c r="BI843" s="114" t="s">
        <v>123</v>
      </c>
      <c r="BJ843" s="109" t="s">
        <v>7097</v>
      </c>
      <c r="BK843" s="106" t="s">
        <v>123</v>
      </c>
      <c r="BL843" s="143"/>
      <c r="BM843" s="110">
        <f ca="1">IF(Tabela2[[#This Row],[Data de atendimento do Ibama (considerar o primeiro documento/ação)]]="",_xlfn.DAYS(TODAY(),J843),_xlfn.DAYS(Tabela2[[#This Row],[Data de atendimento do Ibama (considerar o primeiro documento/ação)]],J843))</f>
        <v>228</v>
      </c>
      <c r="BN843" s="110" t="s">
        <v>7437</v>
      </c>
      <c r="BO843" s="116" t="s">
        <v>637</v>
      </c>
      <c r="BP843" s="110" t="str">
        <f>IF(Tabela2[[#This Row],[Forma de atendimento (primeiro documento/ação)]]= "Outros (especificar)", "PREENCHER","NA")</f>
        <v>NA</v>
      </c>
      <c r="BQ843" s="108" t="s">
        <v>123</v>
      </c>
      <c r="BR843" s="110" t="str">
        <f>IF(Tabela2[[#This Row],[Equipe do Ibama foi a campo? Houve sobrevoo do Poseidon?]] = "Sim", "PREENCHER","NA")</f>
        <v>NA</v>
      </c>
      <c r="BS843" s="110" t="s">
        <v>7118</v>
      </c>
      <c r="BT843" s="110" t="s">
        <v>7215</v>
      </c>
      <c r="BU843" s="110" t="str">
        <f>IF(Tabela2[[#This Row],[Houve envio de Informações Pós-acidente (preencher "não se aplica" quando de competência estadual/municipal)]] = "Sim", "PREENCHER","NA")</f>
        <v>NA</v>
      </c>
      <c r="BV843" s="110" t="s">
        <v>123</v>
      </c>
      <c r="BW843" s="110" t="s">
        <v>123</v>
      </c>
      <c r="BX843" s="108" t="s">
        <v>7119</v>
      </c>
      <c r="BY843" s="143"/>
      <c r="BZ843" s="106" t="str">
        <f>IF(Tabela2[[#This Row],[Data do documento de encerramento]]="NA","NA",IF(Tabela2[[#This Row],[Data do documento de encerramento]]="","Pendente de conclusão/ encerramento",_xlfn.DAYS(Tabela2[[#This Row],[Data do documento de encerramento]],J843)))</f>
        <v>Pendente de conclusão/ encerramento</v>
      </c>
      <c r="CA843" s="111" t="s">
        <v>10438</v>
      </c>
      <c r="CB843" s="109"/>
      <c r="CC843" s="116"/>
      <c r="CD843" s="116"/>
      <c r="CE843" s="116"/>
      <c r="CF843" s="116"/>
    </row>
    <row r="844" spans="1:84" ht="60.75" hidden="1">
      <c r="A844" s="108">
        <v>2026060118</v>
      </c>
      <c r="B844" s="120" t="s">
        <v>10439</v>
      </c>
      <c r="C844" s="110" t="s">
        <v>7133</v>
      </c>
      <c r="D844" s="108" t="s">
        <v>10440</v>
      </c>
      <c r="E844" s="108" t="s">
        <v>10441</v>
      </c>
      <c r="F844" s="108"/>
      <c r="G844" s="108" t="s">
        <v>10442</v>
      </c>
      <c r="H844" s="108" t="s">
        <v>10443</v>
      </c>
      <c r="I844" s="107" t="s">
        <v>7118</v>
      </c>
      <c r="J844" s="107">
        <v>45990</v>
      </c>
      <c r="K844" s="107" t="e">
        <f>VLOOKUP(Tabela2[[#This Row],[SIEMA]],Siema2025,16,FALSE)</f>
        <v>#N/A</v>
      </c>
      <c r="L844" s="108" t="str">
        <f>IF(Tabela2[[#This Row],[Data]]="","Sem Informação",VLOOKUP(MONTH(Tabela2[[#This Row],[Data]]),'[1]Validação de dados'!$I$1:$J$13,2,0))</f>
        <v>Novembro</v>
      </c>
      <c r="M844" s="106">
        <f>YEAR(Tabela2[[#This Row],[Data]])</f>
        <v>2025</v>
      </c>
      <c r="N844" s="107" t="s">
        <v>167</v>
      </c>
      <c r="O844" s="107" t="s">
        <v>320</v>
      </c>
      <c r="P844" s="236" t="e">
        <f>VLOOKUP(Tabela2[[#This Row],[SIEMA]],Siema2024,21,FALSE)</f>
        <v>#REF!</v>
      </c>
      <c r="Q844" s="106">
        <v>1202</v>
      </c>
      <c r="R844" s="110" t="s">
        <v>10444</v>
      </c>
      <c r="S844" s="109" t="str">
        <f>IF(Q844="","", IF(Q844="NC","", IF(Q844="NE","", IF(Q844="NA","",IFERROR(VLOOKUP(Q844,[1]Produtos!$A$1:$C$2319,2,FALSE),"Não Cadastrado")))))</f>
        <v>GASÓLEO ou ÓLEO DIESEL ou ÓLEO PARA AQUECIMENTO, LEVE</v>
      </c>
      <c r="T844" s="106">
        <v>0.03</v>
      </c>
      <c r="U844" s="106" t="s">
        <v>7109</v>
      </c>
      <c r="V844" s="106">
        <f>IF(Q844="","",IF(ISNUMBER(Q844)=FALSE,"Não se aplica",IFERROR(VLOOKUP(Q844,Produtos!$A$1:$C$2319,3,FALSE),"Não Cadastrado")))</f>
        <v>3</v>
      </c>
      <c r="W844" s="106"/>
      <c r="X844" s="115"/>
      <c r="Y844" s="111" t="str">
        <f>IF(W844="","", IF(W844="NC","", IF(W844="NE","", IF(W844="NA","",IFERROR(VLOOKUP(W844,[1]Produtos!$A$1:$C$2319,2,FALSE),"Não Cadastrado")))))</f>
        <v/>
      </c>
      <c r="Z844" s="106"/>
      <c r="AA844" s="106"/>
      <c r="AB844" s="106" t="str">
        <f>IF(W844="","",IF(ISNUMBER(W844)=FALSE,"Não se aplica",IFERROR(VLOOKUP(W844,[1]Produtos!$A$1:$C$2319,3,FALSE),"Não Cadastrado")))</f>
        <v/>
      </c>
      <c r="AC844" s="106"/>
      <c r="AD844" s="110"/>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06"/>
      <c r="AK844" s="109" t="s">
        <v>7110</v>
      </c>
      <c r="AL844" s="109"/>
      <c r="AM844" s="109"/>
      <c r="AN844" s="110"/>
      <c r="AO844" s="110"/>
      <c r="AP844" s="110"/>
      <c r="AQ844" s="110"/>
      <c r="AR844" s="116"/>
      <c r="AS844" s="110" t="s">
        <v>7176</v>
      </c>
      <c r="AT844" s="110"/>
      <c r="AU844" s="110"/>
      <c r="AV844" s="110"/>
      <c r="AW844" s="110"/>
      <c r="AX844" s="110"/>
      <c r="AY844" s="110"/>
      <c r="AZ844" s="110"/>
      <c r="BA844" s="110"/>
      <c r="BB844" s="110"/>
      <c r="BC844" s="110"/>
      <c r="BD844" s="110"/>
      <c r="BE844" s="110"/>
      <c r="BF844" s="112" t="s">
        <v>10445</v>
      </c>
      <c r="BG844" s="251"/>
      <c r="BH844" s="247"/>
      <c r="BI844" s="114" t="s">
        <v>2696</v>
      </c>
      <c r="BJ844" s="109" t="s">
        <v>7111</v>
      </c>
      <c r="BK844" s="106" t="s">
        <v>2696</v>
      </c>
      <c r="BL844" s="143">
        <v>45996</v>
      </c>
      <c r="BM844" s="110">
        <f ca="1">IF(Tabela2[[#This Row],[Data de atendimento do Ibama (considerar o primeiro documento/ação)]]="",_xlfn.DAYS(TODAY(),J844),_xlfn.DAYS(Tabela2[[#This Row],[Data de atendimento do Ibama (considerar o primeiro documento/ação)]],J844))</f>
        <v>6</v>
      </c>
      <c r="BN844" s="110" t="str">
        <f>IF(Tabela2[[#This Row],[Atendido pelo Ibama ("Não" ou "Sim")]]="Não","Preencher", IF(Tabela2[[#This Row],[Atendido pelo Ibama ("Não" ou "Sim")]]="Sim","NA",""))</f>
        <v>NA</v>
      </c>
      <c r="BO844" s="116" t="s">
        <v>7139</v>
      </c>
      <c r="BP844" s="110" t="str">
        <f>IF(Tabela2[[#This Row],[Forma de atendimento (primeiro documento/ação)]]= "Outros (especificar)", "PREENCHER","NA")</f>
        <v>NA</v>
      </c>
      <c r="BQ844" s="108" t="s">
        <v>123</v>
      </c>
      <c r="BR844" s="110" t="str">
        <f>IF(Tabela2[[#This Row],[Equipe do Ibama foi a campo? Houve sobrevoo do Poseidon?]] = "Sim", "PREENCHER","NA")</f>
        <v>NA</v>
      </c>
      <c r="BS844" s="110" t="s">
        <v>7118</v>
      </c>
      <c r="BT844" s="110" t="s">
        <v>637</v>
      </c>
      <c r="BU844" s="110" t="str">
        <f>IF(Tabela2[[#This Row],[Houve envio de Informações Pós-acidente (preencher "não se aplica" quando de competência estadual/municipal)]] = "Sim", "PREENCHER","NA")</f>
        <v>NA</v>
      </c>
      <c r="BV844" s="110" t="s">
        <v>2696</v>
      </c>
      <c r="BW844" s="110" t="s">
        <v>2696</v>
      </c>
      <c r="BX844" s="108" t="s">
        <v>7100</v>
      </c>
      <c r="BY844" s="143">
        <v>46007</v>
      </c>
      <c r="BZ844" s="106">
        <f>IF(Tabela2[[#This Row],[Data do documento de encerramento]]="NA","NA",IF(Tabela2[[#This Row],[Data do documento de encerramento]]="","Pendente de conclusão/ encerramento",_xlfn.DAYS(Tabela2[[#This Row],[Data do documento de encerramento]],J844)))</f>
        <v>17</v>
      </c>
      <c r="CA844" s="111" t="s">
        <v>10446</v>
      </c>
      <c r="CB844" s="109"/>
      <c r="CC844" s="116"/>
      <c r="CD844" s="116"/>
      <c r="CE844" s="116"/>
      <c r="CF844" s="116"/>
    </row>
    <row r="845" spans="1:84" ht="106.5" hidden="1">
      <c r="A845" s="108">
        <v>202605181</v>
      </c>
      <c r="B845" s="120" t="s">
        <v>10447</v>
      </c>
      <c r="C845" s="110" t="s">
        <v>10219</v>
      </c>
      <c r="D845" s="108" t="s">
        <v>4253</v>
      </c>
      <c r="E845" s="108" t="s">
        <v>8710</v>
      </c>
      <c r="F845" s="108" t="s">
        <v>10448</v>
      </c>
      <c r="G845" s="268" t="s">
        <v>10449</v>
      </c>
      <c r="H845" s="268" t="s">
        <v>10450</v>
      </c>
      <c r="I845" s="107" t="s">
        <v>7118</v>
      </c>
      <c r="J845" s="107">
        <v>45961</v>
      </c>
      <c r="K845" s="107" t="e">
        <f>VLOOKUP(Tabela2[[#This Row],[SIEMA]],Siema2025,16,FALSE)</f>
        <v>#N/A</v>
      </c>
      <c r="L845" s="108" t="str">
        <f>IF(Tabela2[[#This Row],[Data]]="","Sem Informação",VLOOKUP(MONTH(Tabela2[[#This Row],[Data]]),'[1]Validação de dados'!$I$1:$J$13,2,0))</f>
        <v>Outubro</v>
      </c>
      <c r="M845" s="106">
        <f>YEAR(Tabela2[[#This Row],[Data]])</f>
        <v>2025</v>
      </c>
      <c r="N845" s="107" t="s">
        <v>122</v>
      </c>
      <c r="O845" s="107" t="s">
        <v>320</v>
      </c>
      <c r="P845" s="236" t="e">
        <f>VLOOKUP(Tabela2[[#This Row],[SIEMA]],Siema2024,21,FALSE)</f>
        <v>#REF!</v>
      </c>
      <c r="Q845" s="106" t="s">
        <v>7269</v>
      </c>
      <c r="R845" s="110"/>
      <c r="S845" s="109" t="s">
        <v>541</v>
      </c>
      <c r="T845" s="106">
        <v>0.1</v>
      </c>
      <c r="U845" s="106" t="s">
        <v>7109</v>
      </c>
      <c r="V845" s="106" t="str">
        <f>IF(Q845="","",IF(ISNUMBER(Q845)=FALSE,"Não se aplica",IFERROR(VLOOKUP(Q845,Produtos!$A$1:$C$2319,3,FALSE),"Não Cadastrado")))</f>
        <v>Não se aplica</v>
      </c>
      <c r="W845" s="106"/>
      <c r="X845" s="115"/>
      <c r="Y845" s="111" t="str">
        <f>IF(W845="","", IF(W845="NC","", IF(W845="NE","", IF(W845="NA","",IFERROR(VLOOKUP(W845,[1]Produtos!$A$1:$C$2319,2,FALSE),"Não Cadastrado")))))</f>
        <v/>
      </c>
      <c r="Z845" s="106"/>
      <c r="AA845" s="106"/>
      <c r="AB845" s="106" t="str">
        <f>IF(W845="","",IF(ISNUMBER(W845)=FALSE,"Não se aplica",IFERROR(VLOOKUP(W845,[1]Produtos!$A$1:$C$2319,3,FALSE),"Não Cadastrado")))</f>
        <v/>
      </c>
      <c r="AC845" s="106"/>
      <c r="AD845" s="110"/>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s="106"/>
      <c r="AK845" s="109" t="s">
        <v>7110</v>
      </c>
      <c r="AL845" s="109"/>
      <c r="AM845" s="109"/>
      <c r="AN845" s="110"/>
      <c r="AO845" s="110"/>
      <c r="AP845" s="110"/>
      <c r="AQ845" s="110"/>
      <c r="AR845" s="116"/>
      <c r="AS845" s="110"/>
      <c r="AT845" s="110"/>
      <c r="AU845" s="110"/>
      <c r="AV845" s="110"/>
      <c r="AW845" s="110"/>
      <c r="AX845" s="110"/>
      <c r="AY845" s="110"/>
      <c r="AZ845" s="110"/>
      <c r="BA845" s="110"/>
      <c r="BB845" s="110" t="s">
        <v>7176</v>
      </c>
      <c r="BC845" s="110" t="s">
        <v>10428</v>
      </c>
      <c r="BD845" s="110"/>
      <c r="BE845" s="110" t="s">
        <v>7176</v>
      </c>
      <c r="BF845" s="112" t="s">
        <v>10451</v>
      </c>
      <c r="BG845" s="251"/>
      <c r="BH845" s="247" t="s">
        <v>10452</v>
      </c>
      <c r="BI845" s="114" t="s">
        <v>123</v>
      </c>
      <c r="BJ845" s="109" t="s">
        <v>7097</v>
      </c>
      <c r="BK845" s="106" t="s">
        <v>2696</v>
      </c>
      <c r="BL845" s="143">
        <v>46015</v>
      </c>
      <c r="BM845" s="110">
        <f ca="1">IF(Tabela2[[#This Row],[Data de atendimento do Ibama (considerar o primeiro documento/ação)]]="",_xlfn.DAYS(TODAY(),J845),_xlfn.DAYS(Tabela2[[#This Row],[Data de atendimento do Ibama (considerar o primeiro documento/ação)]],J845))</f>
        <v>54</v>
      </c>
      <c r="BN845" s="110" t="str">
        <f>IF(Tabela2[[#This Row],[Atendido pelo Ibama ("Não" ou "Sim")]]="Não","Preencher", IF(Tabela2[[#This Row],[Atendido pelo Ibama ("Não" ou "Sim")]]="Sim","NA",""))</f>
        <v>NA</v>
      </c>
      <c r="BO845" s="116" t="s">
        <v>7177</v>
      </c>
      <c r="BP845" s="110" t="str">
        <f>IF(Tabela2[[#This Row],[Forma de atendimento (primeiro documento/ação)]]= "Outros (especificar)", "PREENCHER","NA")</f>
        <v>NA</v>
      </c>
      <c r="BQ845" s="108" t="s">
        <v>123</v>
      </c>
      <c r="BR845" s="110" t="str">
        <f>IF(Tabela2[[#This Row],[Equipe do Ibama foi a campo? Houve sobrevoo do Poseidon?]] = "Sim", "PREENCHER","NA")</f>
        <v>NA</v>
      </c>
      <c r="BS845" s="110" t="s">
        <v>7118</v>
      </c>
      <c r="BT845" s="110" t="s">
        <v>7099</v>
      </c>
      <c r="BU845" s="110" t="s">
        <v>2696</v>
      </c>
      <c r="BV845" s="110" t="s">
        <v>123</v>
      </c>
      <c r="BW845" s="110" t="s">
        <v>123</v>
      </c>
      <c r="BX845" s="108" t="s">
        <v>7119</v>
      </c>
      <c r="BY845" s="143"/>
      <c r="BZ845" s="106" t="str">
        <f>IF(Tabela2[[#This Row],[Data do documento de encerramento]]="NA","NA",IF(Tabela2[[#This Row],[Data do documento de encerramento]]="","Pendente de conclusão/ encerramento",_xlfn.DAYS(Tabela2[[#This Row],[Data do documento de encerramento]],J845)))</f>
        <v>Pendente de conclusão/ encerramento</v>
      </c>
      <c r="CA845" s="111" t="s">
        <v>10453</v>
      </c>
      <c r="CB845" s="109"/>
      <c r="CC845" s="116"/>
      <c r="CD845" s="116"/>
      <c r="CE845" s="116"/>
      <c r="CF845" s="116"/>
    </row>
    <row r="846" spans="1:84" ht="106.5" hidden="1">
      <c r="A846" s="108">
        <v>2025112539605</v>
      </c>
      <c r="B846" s="120" t="s">
        <v>10454</v>
      </c>
      <c r="C846" s="110" t="s">
        <v>672</v>
      </c>
      <c r="D846" s="108" t="s">
        <v>10455</v>
      </c>
      <c r="E846" s="108" t="s">
        <v>7930</v>
      </c>
      <c r="F846" s="108" t="s">
        <v>10456</v>
      </c>
      <c r="G846" s="108" t="s">
        <v>10457</v>
      </c>
      <c r="H846" s="108" t="s">
        <v>10458</v>
      </c>
      <c r="I846" s="107" t="s">
        <v>7118</v>
      </c>
      <c r="J846" s="107">
        <v>45985</v>
      </c>
      <c r="K846" s="107" t="e">
        <f>VLOOKUP(Tabela2[[#This Row],[SIEMA]],Siema2025,16,FALSE)</f>
        <v>#N/A</v>
      </c>
      <c r="L846" s="108" t="str">
        <f>IF(Tabela2[[#This Row],[Data]]="","Sem Informação",VLOOKUP(MONTH(Tabela2[[#This Row],[Data]]),'[1]Validação de dados'!$I$1:$J$13,2,0))</f>
        <v>Novembro</v>
      </c>
      <c r="M846" s="106">
        <f>YEAR(Tabela2[[#This Row],[Data]])</f>
        <v>2025</v>
      </c>
      <c r="N846" s="107" t="s">
        <v>167</v>
      </c>
      <c r="O846" s="107" t="s">
        <v>320</v>
      </c>
      <c r="P846" s="236" t="e">
        <f>VLOOKUP(Tabela2[[#This Row],[SIEMA]],Siema2024,21,FALSE)</f>
        <v>#REF!</v>
      </c>
      <c r="Q846" s="106" t="s">
        <v>7269</v>
      </c>
      <c r="R846" s="110"/>
      <c r="S846" s="109" t="s">
        <v>10459</v>
      </c>
      <c r="T846" s="106">
        <v>5</v>
      </c>
      <c r="U846" s="106" t="s">
        <v>7109</v>
      </c>
      <c r="V846" s="106" t="str">
        <f>IF(Q846="","",IF(ISNUMBER(Q846)=FALSE,"Não se aplica",IFERROR(VLOOKUP(Q846,Produtos!$A$1:$C$2319,3,FALSE),"Não Cadastrado")))</f>
        <v>Não se aplica</v>
      </c>
      <c r="W846" s="106"/>
      <c r="X846" s="115"/>
      <c r="Y846" s="111" t="str">
        <f>IF(W846="","", IF(W846="NC","", IF(W846="NE","", IF(W846="NA","",IFERROR(VLOOKUP(W846,[1]Produtos!$A$1:$C$2319,2,FALSE),"Não Cadastrado")))))</f>
        <v/>
      </c>
      <c r="Z846" s="106"/>
      <c r="AA846" s="106"/>
      <c r="AB846" s="106" t="str">
        <f>IF(W846="","",IF(ISNUMBER(W846)=FALSE,"Não se aplica",IFERROR(VLOOKUP(W846,[1]Produtos!$A$1:$C$2319,3,FALSE),"Não Cadastrado")))</f>
        <v/>
      </c>
      <c r="AC846" s="106"/>
      <c r="AD846" s="110"/>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106"/>
      <c r="AK846" s="109" t="s">
        <v>7219</v>
      </c>
      <c r="AL846" s="109"/>
      <c r="AM846" s="109"/>
      <c r="AN846" s="110"/>
      <c r="AO846" s="110"/>
      <c r="AP846" s="110"/>
      <c r="AQ846" s="110"/>
      <c r="AR846" s="116"/>
      <c r="AS846" s="110" t="s">
        <v>7176</v>
      </c>
      <c r="AT846" s="110"/>
      <c r="AU846" s="110"/>
      <c r="AV846" s="110"/>
      <c r="AW846" s="110"/>
      <c r="AX846" s="110"/>
      <c r="AY846" s="110"/>
      <c r="AZ846" s="110"/>
      <c r="BA846" s="110"/>
      <c r="BB846" s="110"/>
      <c r="BC846" s="110"/>
      <c r="BD846" s="110"/>
      <c r="BE846" s="110"/>
      <c r="BF846" s="112" t="s">
        <v>10460</v>
      </c>
      <c r="BG846" s="251"/>
      <c r="BH846" s="247"/>
      <c r="BI846" s="114" t="s">
        <v>2696</v>
      </c>
      <c r="BJ846" s="109" t="s">
        <v>7097</v>
      </c>
      <c r="BK846" s="106" t="s">
        <v>2696</v>
      </c>
      <c r="BL846" s="143">
        <v>46000</v>
      </c>
      <c r="BM846" s="110">
        <f ca="1">IF(Tabela2[[#This Row],[Data de atendimento do Ibama (considerar o primeiro documento/ação)]]="",_xlfn.DAYS(TODAY(),J846),_xlfn.DAYS(Tabela2[[#This Row],[Data de atendimento do Ibama (considerar o primeiro documento/ação)]],J846))</f>
        <v>15</v>
      </c>
      <c r="BN846" s="110" t="str">
        <f>IF(Tabela2[[#This Row],[Atendido pelo Ibama ("Não" ou "Sim")]]="Não","Preencher", IF(Tabela2[[#This Row],[Atendido pelo Ibama ("Não" ou "Sim")]]="Sim","NA",""))</f>
        <v>NA</v>
      </c>
      <c r="BO846" s="116" t="s">
        <v>7098</v>
      </c>
      <c r="BP846" s="110" t="str">
        <f>IF(Tabela2[[#This Row],[Forma de atendimento (primeiro documento/ação)]]= "Outros (especificar)", "PREENCHER","NA")</f>
        <v>NA</v>
      </c>
      <c r="BQ846" s="108" t="s">
        <v>123</v>
      </c>
      <c r="BR846" s="110" t="str">
        <f>IF(Tabela2[[#This Row],[Equipe do Ibama foi a campo? Houve sobrevoo do Poseidon?]] = "Sim", "PREENCHER","NA")</f>
        <v>NA</v>
      </c>
      <c r="BS846" s="110" t="s">
        <v>7118</v>
      </c>
      <c r="BT846" s="110" t="s">
        <v>7099</v>
      </c>
      <c r="BU846" s="110" t="s">
        <v>123</v>
      </c>
      <c r="BV846" s="110" t="s">
        <v>123</v>
      </c>
      <c r="BW846" s="110" t="s">
        <v>2696</v>
      </c>
      <c r="BX846" s="108" t="s">
        <v>7100</v>
      </c>
      <c r="BY846" s="143">
        <v>46000</v>
      </c>
      <c r="BZ846" s="106">
        <f>IF(Tabela2[[#This Row],[Data do documento de encerramento]]="NA","NA",IF(Tabela2[[#This Row],[Data do documento de encerramento]]="","Pendente de conclusão/ encerramento",_xlfn.DAYS(Tabela2[[#This Row],[Data do documento de encerramento]],J846)))</f>
        <v>15</v>
      </c>
      <c r="CA846" s="111" t="s">
        <v>10461</v>
      </c>
      <c r="CB846" s="109"/>
      <c r="CC846" s="116"/>
      <c r="CD846" s="116"/>
      <c r="CE846" s="116"/>
      <c r="CF846" s="116"/>
    </row>
    <row r="847" spans="1:84" ht="76.5" hidden="1">
      <c r="A847" s="108">
        <v>202511454030</v>
      </c>
      <c r="B847" s="120" t="s">
        <v>10462</v>
      </c>
      <c r="C847" s="110" t="s">
        <v>10160</v>
      </c>
      <c r="D847" s="108" t="s">
        <v>5972</v>
      </c>
      <c r="E847" s="108" t="s">
        <v>10046</v>
      </c>
      <c r="F847" s="108" t="s">
        <v>10433</v>
      </c>
      <c r="G847" s="108" t="s">
        <v>10463</v>
      </c>
      <c r="H847" s="108" t="s">
        <v>10464</v>
      </c>
      <c r="I847" s="107" t="s">
        <v>7118</v>
      </c>
      <c r="J847" s="107">
        <v>45965</v>
      </c>
      <c r="K847" s="107" t="e">
        <f>VLOOKUP(Tabela2[[#This Row],[SIEMA]],Siema2025,16,FALSE)</f>
        <v>#N/A</v>
      </c>
      <c r="L847" s="108" t="str">
        <f>IF(Tabela2[[#This Row],[Data]]="","Sem Informação",VLOOKUP(MONTH(Tabela2[[#This Row],[Data]]),'[1]Validação de dados'!$I$1:$J$13,2,0))</f>
        <v>Novembro</v>
      </c>
      <c r="M847" s="106">
        <f>YEAR(Tabela2[[#This Row],[Data]])</f>
        <v>2025</v>
      </c>
      <c r="N847" s="107" t="s">
        <v>230</v>
      </c>
      <c r="O847" s="107" t="s">
        <v>320</v>
      </c>
      <c r="P847" s="106" t="e">
        <f>VLOOKUP(Tabela2[[#This Row],[SIEMA]],Siema2024,21,FALSE)</f>
        <v>#REF!</v>
      </c>
      <c r="Q847" s="106" t="s">
        <v>7269</v>
      </c>
      <c r="R847" s="110"/>
      <c r="S847" s="109" t="s">
        <v>541</v>
      </c>
      <c r="T847" s="106">
        <v>0.01</v>
      </c>
      <c r="U847" s="106" t="s">
        <v>7109</v>
      </c>
      <c r="V847" s="106" t="str">
        <f>IF(Q847="","",IF(ISNUMBER(Q847)=FALSE,"Não se aplica",IFERROR(VLOOKUP(Q847,Produtos!$A$1:$C$2319,3,FALSE),"Não Cadastrado")))</f>
        <v>Não se aplica</v>
      </c>
      <c r="W847" s="106"/>
      <c r="X847" s="115"/>
      <c r="Y847" s="111" t="str">
        <f>IF(W847="","", IF(W847="NC","", IF(W847="NE","", IF(W847="NA","",IFERROR(VLOOKUP(W847,[1]Produtos!$A$1:$C$2319,2,FALSE),"Não Cadastrado")))))</f>
        <v/>
      </c>
      <c r="Z847" s="106"/>
      <c r="AA847" s="106"/>
      <c r="AB847" s="106" t="str">
        <f>IF(W847="","",IF(ISNUMBER(W847)=FALSE,"Não se aplica",IFERROR(VLOOKUP(W847,[1]Produtos!$A$1:$C$2319,3,FALSE),"Não Cadastrado")))</f>
        <v/>
      </c>
      <c r="AC847" s="106"/>
      <c r="AD847" s="110"/>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06"/>
      <c r="AK847" s="109" t="s">
        <v>7271</v>
      </c>
      <c r="AL847" s="106"/>
      <c r="AM847" s="109"/>
      <c r="AN847" s="110"/>
      <c r="AO847" s="110"/>
      <c r="AP847" s="110"/>
      <c r="AQ847" s="110"/>
      <c r="AR847" s="116"/>
      <c r="AS847" s="110" t="s">
        <v>7176</v>
      </c>
      <c r="AT847" s="110" t="s">
        <v>7176</v>
      </c>
      <c r="AU847" s="110"/>
      <c r="AV847" s="110"/>
      <c r="AW847" s="110"/>
      <c r="AX847" s="110"/>
      <c r="AY847" s="110"/>
      <c r="AZ847" s="110"/>
      <c r="BA847" s="110"/>
      <c r="BB847" s="110"/>
      <c r="BC847" s="110"/>
      <c r="BD847" s="110"/>
      <c r="BE847" s="110"/>
      <c r="BF847" s="112" t="s">
        <v>10436</v>
      </c>
      <c r="BG847" s="112"/>
      <c r="BH847" s="247" t="s">
        <v>10437</v>
      </c>
      <c r="BI847" s="114" t="s">
        <v>2696</v>
      </c>
      <c r="BJ847" s="109" t="s">
        <v>7097</v>
      </c>
      <c r="BK847" s="106" t="s">
        <v>2696</v>
      </c>
      <c r="BL847" s="143">
        <v>45966</v>
      </c>
      <c r="BM847" s="110">
        <f ca="1">IF(Tabela2[[#This Row],[Data de atendimento do Ibama (considerar o primeiro documento/ação)]]="",_xlfn.DAYS(TODAY(),J847),_xlfn.DAYS(Tabela2[[#This Row],[Data de atendimento do Ibama (considerar o primeiro documento/ação)]],J847))</f>
        <v>1</v>
      </c>
      <c r="BN847" s="110" t="str">
        <f>IF(Tabela2[[#This Row],[Atendido pelo Ibama ("Não" ou "Sim")]]="Não","Preencher", IF(Tabela2[[#This Row],[Atendido pelo Ibama ("Não" ou "Sim")]]="Sim","NA",""))</f>
        <v>NA</v>
      </c>
      <c r="BO847" s="116" t="s">
        <v>7403</v>
      </c>
      <c r="BP847" s="110" t="str">
        <f>IF(Tabela2[[#This Row],[Forma de atendimento (primeiro documento/ação)]]= "Outros (especificar)", "PREENCHER","NA")</f>
        <v>NA</v>
      </c>
      <c r="BQ847" s="108" t="s">
        <v>2696</v>
      </c>
      <c r="BR847" s="110" t="s">
        <v>123</v>
      </c>
      <c r="BS847" s="110" t="s">
        <v>2696</v>
      </c>
      <c r="BT847" s="110" t="s">
        <v>7099</v>
      </c>
      <c r="BU847" s="110" t="s">
        <v>2696</v>
      </c>
      <c r="BV847" s="110" t="s">
        <v>123</v>
      </c>
      <c r="BW847" s="110" t="s">
        <v>123</v>
      </c>
      <c r="BX847" s="108" t="s">
        <v>7119</v>
      </c>
      <c r="BY847" s="143"/>
      <c r="BZ847" s="106" t="str">
        <f>IF(Tabela2[[#This Row],[Data do documento de encerramento]]="NA","NA",IF(Tabela2[[#This Row],[Data do documento de encerramento]]="","Pendente de conclusão/ encerramento",_xlfn.DAYS(Tabela2[[#This Row],[Data do documento de encerramento]],J847)))</f>
        <v>Pendente de conclusão/ encerramento</v>
      </c>
      <c r="CA847" s="111" t="s">
        <v>10465</v>
      </c>
      <c r="CB847" s="109"/>
      <c r="CC847" s="116"/>
      <c r="CD847" s="116"/>
      <c r="CE847" s="116"/>
      <c r="CF847" s="116"/>
    </row>
    <row r="848" spans="1:84" ht="76.5" hidden="1">
      <c r="A848" s="108">
        <v>2025101532419</v>
      </c>
      <c r="B848" s="120" t="s">
        <v>10466</v>
      </c>
      <c r="C848" s="110" t="s">
        <v>10219</v>
      </c>
      <c r="D848" s="108" t="s">
        <v>4253</v>
      </c>
      <c r="E848" s="108" t="s">
        <v>8710</v>
      </c>
      <c r="F848" s="108" t="s">
        <v>10467</v>
      </c>
      <c r="G848" s="108" t="s">
        <v>10468</v>
      </c>
      <c r="H848" s="108" t="s">
        <v>10469</v>
      </c>
      <c r="I848" s="107" t="s">
        <v>7118</v>
      </c>
      <c r="J848" s="107">
        <v>45943</v>
      </c>
      <c r="K848" s="107" t="e">
        <f>VLOOKUP(Tabela2[[#This Row],[SIEMA]],Siema2025,16,FALSE)</f>
        <v>#N/A</v>
      </c>
      <c r="L848" s="108" t="str">
        <f>IF(Tabela2[[#This Row],[Data]]="","Sem Informação",VLOOKUP(MONTH(Tabela2[[#This Row],[Data]]),'[1]Validação de dados'!$I$1:$J$13,2,0))</f>
        <v>Outubro</v>
      </c>
      <c r="M848" s="106">
        <f>YEAR(Tabela2[[#This Row],[Data]])</f>
        <v>2025</v>
      </c>
      <c r="N848" s="107" t="s">
        <v>167</v>
      </c>
      <c r="O848" s="107" t="s">
        <v>320</v>
      </c>
      <c r="P848" s="260" t="e">
        <f>VLOOKUP(Tabela2[[#This Row],[SIEMA]],Siema2024,21,FALSE)</f>
        <v>#REF!</v>
      </c>
      <c r="Q848" s="106" t="e" cm="1">
        <f t="array" aca="1" ref="Q848" ca="1">se</f>
        <v>#NAME?</v>
      </c>
      <c r="R848" s="110"/>
      <c r="S848" s="109"/>
      <c r="T848" s="106"/>
      <c r="U848" s="106"/>
      <c r="V848" s="106"/>
      <c r="W848" s="106"/>
      <c r="X848" s="115"/>
      <c r="Y848" s="111" t="str">
        <f>IF(W848="","", IF(W848="NC","", IF(W848="NE","", IF(W848="NA","",IFERROR(VLOOKUP(W848,[1]Produtos!$A$1:$C$2319,2,FALSE),"Não Cadastrado")))))</f>
        <v/>
      </c>
      <c r="Z848" s="106"/>
      <c r="AA848" s="106"/>
      <c r="AB848" s="106" t="str">
        <f>IF(W848="","",IF(ISNUMBER(W848)=FALSE,"Não se aplica",IFERROR(VLOOKUP(W848,[1]Produtos!$A$1:$C$2319,3,FALSE),"Não Cadastrado")))</f>
        <v/>
      </c>
      <c r="AC848" s="106"/>
      <c r="AD848" s="110"/>
      <c r="AE848" s="109" t="str">
        <f>IF(AC848="","", IF(AC848="NC","", IF(AC848="NE","", IF(AC848="NA","",IFERROR(VLOOKUP(AC848,[1]Produtos!$A$1:$C$2319,2,FALSE),"Não Cadastrado")))))</f>
        <v/>
      </c>
      <c r="AF848" s="106"/>
      <c r="AG848" s="106"/>
      <c r="AH848" s="106" t="str">
        <f>IF(AC848="","",IF(ISNUMBER(AC848)=FALSE,"Não se aplica",IFERROR(VLOOKUP(AC848,Produtos!$A$1:$C$2319,3,FALSE),"Não Cadastrado")))</f>
        <v/>
      </c>
      <c r="AI848" s="106" t="s">
        <v>7176</v>
      </c>
      <c r="AJ848" s="106"/>
      <c r="AK848" s="109" t="s">
        <v>9320</v>
      </c>
      <c r="AL848" s="109"/>
      <c r="AM848" s="109"/>
      <c r="AN848" s="110"/>
      <c r="AO848" s="110"/>
      <c r="AP848" s="110"/>
      <c r="AQ848" s="110"/>
      <c r="AR848" s="116"/>
      <c r="AS848" s="110" t="s">
        <v>7176</v>
      </c>
      <c r="AT848" s="110"/>
      <c r="AU848" s="110"/>
      <c r="AV848" s="110"/>
      <c r="AW848" s="110"/>
      <c r="AX848" s="110"/>
      <c r="AY848" s="110"/>
      <c r="AZ848" s="110"/>
      <c r="BA848" s="110"/>
      <c r="BB848" s="110"/>
      <c r="BC848" s="110"/>
      <c r="BD848" s="110"/>
      <c r="BE848" s="110"/>
      <c r="BF848" s="112" t="s">
        <v>10470</v>
      </c>
      <c r="BG848" s="264"/>
      <c r="BH848" s="247"/>
      <c r="BI848" s="114" t="s">
        <v>2696</v>
      </c>
      <c r="BJ848" s="109" t="s">
        <v>7097</v>
      </c>
      <c r="BK848" s="106" t="s">
        <v>2696</v>
      </c>
      <c r="BL848" s="143">
        <v>45944</v>
      </c>
      <c r="BM848" s="110">
        <f ca="1">IF(Tabela2[[#This Row],[Data de atendimento do Ibama (considerar o primeiro documento/ação)]]="",_xlfn.DAYS(TODAY(),J848),_xlfn.DAYS(Tabela2[[#This Row],[Data de atendimento do Ibama (considerar o primeiro documento/ação)]],J848))</f>
        <v>1</v>
      </c>
      <c r="BN848" s="110" t="str">
        <f>IF(Tabela2[[#This Row],[Atendido pelo Ibama ("Não" ou "Sim")]]="Não","Preencher", IF(Tabela2[[#This Row],[Atendido pelo Ibama ("Não" ou "Sim")]]="Sim","NA",""))</f>
        <v>NA</v>
      </c>
      <c r="BO848" s="116" t="s">
        <v>7403</v>
      </c>
      <c r="BP848" s="110" t="str">
        <f>IF(Tabela2[[#This Row],[Forma de atendimento (primeiro documento/ação)]]= "Outros (especificar)", "PREENCHER","NA")</f>
        <v>NA</v>
      </c>
      <c r="BQ848" s="108" t="s">
        <v>2696</v>
      </c>
      <c r="BR848" s="110" t="s">
        <v>123</v>
      </c>
      <c r="BS848" s="110" t="s">
        <v>2696</v>
      </c>
      <c r="BT848" s="110" t="s">
        <v>7099</v>
      </c>
      <c r="BU848" s="110" t="s">
        <v>123</v>
      </c>
      <c r="BV848" s="110" t="s">
        <v>123</v>
      </c>
      <c r="BW848" s="110" t="s">
        <v>123</v>
      </c>
      <c r="BX848" s="108" t="s">
        <v>7119</v>
      </c>
      <c r="BY848" s="143"/>
      <c r="BZ848" s="106" t="str">
        <f>IF(Tabela2[[#This Row],[Data do documento de encerramento]]="NA","NA",IF(Tabela2[[#This Row],[Data do documento de encerramento]]="","Pendente de conclusão/ encerramento",_xlfn.DAYS(Tabela2[[#This Row],[Data do documento de encerramento]],J848)))</f>
        <v>Pendente de conclusão/ encerramento</v>
      </c>
      <c r="CA848" s="111" t="s">
        <v>10471</v>
      </c>
      <c r="CB848" s="109"/>
      <c r="CC848" s="116"/>
      <c r="CD848" s="116"/>
      <c r="CE848" s="116"/>
      <c r="CF848" s="116"/>
    </row>
    <row r="849" spans="1:16359" ht="45.75" hidden="1">
      <c r="A849" s="145">
        <v>2026060115</v>
      </c>
      <c r="B849" s="120" t="s">
        <v>10472</v>
      </c>
      <c r="C849" s="148" t="s">
        <v>7133</v>
      </c>
      <c r="D849" s="145" t="s">
        <v>10473</v>
      </c>
      <c r="E849" s="108" t="s">
        <v>7919</v>
      </c>
      <c r="F849" s="108" t="s">
        <v>10474</v>
      </c>
      <c r="G849" s="175" t="s">
        <v>10475</v>
      </c>
      <c r="H849" s="175" t="s">
        <v>10476</v>
      </c>
      <c r="I849" s="271" t="s">
        <v>7118</v>
      </c>
      <c r="J849" s="271">
        <v>45951</v>
      </c>
      <c r="K849" s="271" t="s">
        <v>355</v>
      </c>
      <c r="L849" s="145" t="str">
        <f>IF(Tabela2[[#This Row],[Data]]="","Sem Informação",VLOOKUP(MONTH(Tabela2[[#This Row],[Data]]),'[1]Validação de dados'!$I$1:$J$13,2,0))</f>
        <v>Outubro</v>
      </c>
      <c r="M849" s="145">
        <f>YEAR(Tabela2[[#This Row],[Data]])</f>
        <v>2025</v>
      </c>
      <c r="N849" s="271" t="s">
        <v>167</v>
      </c>
      <c r="O849" s="271" t="s">
        <v>286</v>
      </c>
      <c r="P849" s="258" t="e">
        <f>VLOOKUP(Tabela2[[#This Row],[SIEMA]],Siema2024,21,FALSE)</f>
        <v>#REF!</v>
      </c>
      <c r="Q849" s="258">
        <v>1268</v>
      </c>
      <c r="R849" s="259" t="e">
        <f>VLOOKUP(Tabela2[[#This Row],[SIEMA]],Siema2025,10,FALSE)</f>
        <v>#N/A</v>
      </c>
      <c r="S849" s="262" t="str">
        <f>IF(Q849="","", IF(Q849="NC","", IF(Q849="NE","", IF(Q849="NA","",IFERROR(VLOOKUP(Q849,[1]Produtos!$A$1:$C$2319,2,FALSE),"Não Cadastrado")))))</f>
        <v>DESTILADOS DE PETRÓLEO, N.E. ou DERIVADOS DE PETRÓLEO, N.E.</v>
      </c>
      <c r="T849" s="258">
        <v>35</v>
      </c>
      <c r="U849" s="258" t="s">
        <v>7109</v>
      </c>
      <c r="V849" s="258">
        <f>IF(Q849="","",IF(ISNUMBER(Q849)=FALSE,"Não se aplica",IFERROR(VLOOKUP(Q849,Produtos!$A$1:$C$2319,3,FALSE),"Não Cadastrado")))</f>
        <v>3</v>
      </c>
      <c r="W849" s="258" t="e">
        <f>VLOOKUP(Tabela2[[#This Row],[SIEMA]],Siema2024,10,FALSE)</f>
        <v>#REF!</v>
      </c>
      <c r="X849" s="259" t="str">
        <f>IF(Tabela2[[#This Row],[Origem do acidente]] = "Plataforma", "PREENCHER","NA")</f>
        <v>NA</v>
      </c>
      <c r="Y849" s="262" t="e">
        <f>IF(W849="","", IF(W849="NC","", IF(W849="NE","", IF(W849="NA","",IFERROR(VLOOKUP(W849,[1]Produtos!$A$1:$C$2319,2,FALSE),"Não Cadastrado")))))</f>
        <v>#REF!</v>
      </c>
      <c r="Z849" s="258" t="e">
        <f>VLOOKUP(Tabela2[[#This Row],[SIEMA]],Siema2025,11,FALSE)</f>
        <v>#N/A</v>
      </c>
      <c r="AA849" s="258" t="e">
        <f>VLOOKUP(Tabela2[[#This Row],[SIEMA]],Siema2024,12,FALSE)</f>
        <v>#REF!</v>
      </c>
      <c r="AB849" s="258" t="e">
        <f>IF(W849="","",IF(ISNUMBER(W849)=FALSE,"Não se aplica",IFERROR(VLOOKUP(W849,[1]Produtos!$A$1:$C$2319,3,FALSE),"Não Cadastrado")))</f>
        <v>#REF!</v>
      </c>
      <c r="AC849" s="258"/>
      <c r="AD849" s="259" t="str">
        <f>IF(Tabela2[[#This Row],[Origem do acidente]] = "Plataforma", "PREENCHER","NA")</f>
        <v>NA</v>
      </c>
      <c r="AE849" s="262" t="str">
        <f>IF(AC849="","", IF(AC849="NC","", IF(AC849="NE","", IF(AC849="NA","",IFERROR(VLOOKUP(AC849,[1]Produtos!$A$1:$C$2319,2,FALSE),"Não Cadastrado")))))</f>
        <v/>
      </c>
      <c r="AF849" s="258"/>
      <c r="AG849" s="258"/>
      <c r="AH849" s="258" t="str">
        <f>IF(AC849="","",IF(ISNUMBER(AC849)=FALSE,"Não se aplica",IFERROR(VLOOKUP(AC849,Produtos!$A$1:$C$2319,3,FALSE),"Não Cadastrado")))</f>
        <v/>
      </c>
      <c r="AI849" s="258"/>
      <c r="AJ849" s="145" t="s">
        <v>10477</v>
      </c>
      <c r="AK849" s="262" t="s">
        <v>7356</v>
      </c>
      <c r="AL849" s="262" t="s">
        <v>7368</v>
      </c>
      <c r="AM849" s="262" t="s">
        <v>7827</v>
      </c>
      <c r="AN849" s="148"/>
      <c r="AO849" s="148"/>
      <c r="AP849" s="148"/>
      <c r="AQ849" s="148"/>
      <c r="AR849" s="150"/>
      <c r="AS849" s="148"/>
      <c r="AT849" s="148"/>
      <c r="AU849" s="148"/>
      <c r="AV849" s="148"/>
      <c r="AW849" s="148" t="s">
        <v>7176</v>
      </c>
      <c r="AX849" s="148"/>
      <c r="AY849" s="148"/>
      <c r="AZ849" s="148"/>
      <c r="BA849" s="148"/>
      <c r="BB849" s="148"/>
      <c r="BC849" s="259" t="str">
        <f>IF(Tabela2[[#This Row],[Outro(s) ]] = "X", "PREENCHER","NA")</f>
        <v>NA</v>
      </c>
      <c r="BD849" s="148"/>
      <c r="BE849" s="148"/>
      <c r="BF849" s="251" t="s">
        <v>6834</v>
      </c>
      <c r="BG849" s="251"/>
      <c r="BH849" s="253" t="s">
        <v>6834</v>
      </c>
      <c r="BI849" s="252" t="s">
        <v>7062</v>
      </c>
      <c r="BJ849" s="262" t="s">
        <v>7097</v>
      </c>
      <c r="BK849" s="258" t="s">
        <v>2696</v>
      </c>
      <c r="BL849" s="265">
        <v>46009</v>
      </c>
      <c r="BM849" s="148">
        <f ca="1">IF(Tabela2[[#This Row],[Data de atendimento do Ibama (considerar o primeiro documento/ação)]]="",_xlfn.DAYS(TODAY(),J849),_xlfn.DAYS(Tabela2[[#This Row],[Data de atendimento do Ibama (considerar o primeiro documento/ação)]],J849))</f>
        <v>58</v>
      </c>
      <c r="BN849" s="259" t="str">
        <f>IF(Tabela2[[#This Row],[Atendido pelo Ibama ("Não" ou "Sim")]]="Não","Preencher", IF(Tabela2[[#This Row],[Atendido pelo Ibama ("Não" ou "Sim")]]="Sim","NA",""))</f>
        <v>NA</v>
      </c>
      <c r="BO849" s="263" t="s">
        <v>7139</v>
      </c>
      <c r="BP849" s="259" t="str">
        <f>IF(Tabela2[[#This Row],[Forma de atendimento (primeiro documento/ação)]]= "Outros (especificar)", "PREENCHER","NA")</f>
        <v>NA</v>
      </c>
      <c r="BQ849" s="258" t="s">
        <v>123</v>
      </c>
      <c r="BR849" s="259" t="str">
        <f>IF(Tabela2[[#This Row],[Equipe do Ibama foi a campo? Houve sobrevoo do Poseidon?]] = "Sim", "PREENCHER","NA")</f>
        <v>NA</v>
      </c>
      <c r="BS849" s="259" t="str">
        <f>IF(Tabela2[[#This Row],[Se sim, foi emitida Ordem de Emergência? (informações vinculada à coluna CK)]] = "Sim", "PREENCHER","NA")</f>
        <v>NA</v>
      </c>
      <c r="BT849" s="259" t="s">
        <v>7112</v>
      </c>
      <c r="BU849" s="259" t="s">
        <v>123</v>
      </c>
      <c r="BV849" s="259" t="s">
        <v>2696</v>
      </c>
      <c r="BW849" s="259" t="s">
        <v>123</v>
      </c>
      <c r="BX849" s="258" t="s">
        <v>7119</v>
      </c>
      <c r="BY849" s="265"/>
      <c r="BZ849" s="145" t="str">
        <f>IF(Tabela2[[#This Row],[Data do documento de encerramento]]="NA","NA",IF(Tabela2[[#This Row],[Data do documento de encerramento]]="","Pendente de conclusão/ encerramento",_xlfn.DAYS(Tabela2[[#This Row],[Data do documento de encerramento]],J849)))</f>
        <v>Pendente de conclusão/ encerramento</v>
      </c>
      <c r="CA849" s="262" t="s">
        <v>10478</v>
      </c>
      <c r="CB849" s="272"/>
      <c r="CC849" s="150"/>
      <c r="CD849" s="150"/>
      <c r="CE849" s="150"/>
      <c r="CF849" s="150"/>
      <c r="CG849" s="273"/>
      <c r="CH849" s="273"/>
      <c r="CI849" s="273"/>
      <c r="CJ849" s="273"/>
      <c r="CK849" s="273"/>
      <c r="CL849" s="273"/>
      <c r="CM849" s="273"/>
      <c r="CN849" s="273"/>
      <c r="CO849" s="273"/>
      <c r="CP849" s="273"/>
      <c r="CQ849" s="273"/>
      <c r="CR849" s="273"/>
      <c r="CS849" s="273"/>
      <c r="CT849" s="273"/>
      <c r="CU849" s="273"/>
      <c r="CV849" s="273"/>
      <c r="CW849" s="273"/>
      <c r="CX849" s="273"/>
      <c r="CY849" s="273"/>
      <c r="CZ849" s="273"/>
      <c r="DA849" s="273"/>
      <c r="DB849" s="273"/>
      <c r="DC849" s="273"/>
      <c r="DD849" s="273"/>
      <c r="DE849" s="273"/>
      <c r="DF849" s="273"/>
      <c r="DG849" s="273"/>
      <c r="DH849" s="273"/>
      <c r="DI849" s="273"/>
      <c r="DJ849" s="273"/>
      <c r="DK849" s="273"/>
      <c r="DL849" s="273"/>
      <c r="DM849" s="273"/>
      <c r="DN849" s="273"/>
      <c r="DO849" s="273"/>
      <c r="DP849" s="273"/>
      <c r="DQ849" s="273"/>
      <c r="DR849" s="273"/>
      <c r="DS849" s="273"/>
      <c r="DT849" s="273"/>
      <c r="DU849" s="273"/>
      <c r="DV849" s="273"/>
      <c r="DW849" s="273"/>
      <c r="DX849" s="273"/>
      <c r="DY849" s="273"/>
      <c r="DZ849" s="273"/>
      <c r="EA849" s="273"/>
      <c r="EB849" s="273"/>
      <c r="EC849" s="273"/>
      <c r="ED849" s="273"/>
      <c r="EE849" s="273"/>
      <c r="EF849" s="273"/>
      <c r="EG849" s="273"/>
      <c r="EH849" s="273"/>
      <c r="EI849" s="273"/>
      <c r="EJ849" s="273"/>
      <c r="EK849" s="273"/>
      <c r="EL849" s="273"/>
      <c r="EM849" s="273"/>
      <c r="EN849" s="273"/>
      <c r="EO849" s="273"/>
      <c r="EP849" s="273"/>
      <c r="EQ849" s="273"/>
      <c r="ER849" s="273"/>
      <c r="ES849" s="273"/>
      <c r="ET849" s="273"/>
      <c r="EU849" s="273"/>
      <c r="EV849" s="273"/>
      <c r="EW849" s="273"/>
      <c r="EX849" s="273"/>
      <c r="EY849" s="273"/>
      <c r="EZ849" s="273"/>
      <c r="FA849" s="273"/>
      <c r="FB849" s="273"/>
      <c r="FC849" s="273"/>
      <c r="FD849" s="273"/>
      <c r="FE849" s="273"/>
      <c r="FF849" s="273"/>
      <c r="FG849" s="273"/>
      <c r="FH849" s="273"/>
      <c r="FI849" s="273"/>
      <c r="FJ849" s="273"/>
      <c r="FK849" s="273"/>
      <c r="FL849" s="273"/>
      <c r="FM849" s="273"/>
      <c r="FN849" s="273"/>
      <c r="FO849" s="273"/>
      <c r="FP849" s="273"/>
      <c r="FQ849" s="273"/>
      <c r="FR849" s="273"/>
      <c r="FS849" s="273"/>
      <c r="FT849" s="273"/>
      <c r="FU849" s="273"/>
      <c r="FV849" s="273"/>
      <c r="FW849" s="273"/>
      <c r="FX849" s="273"/>
      <c r="FY849" s="273"/>
      <c r="FZ849" s="273"/>
      <c r="GA849" s="273"/>
      <c r="GB849" s="273"/>
      <c r="GC849" s="273"/>
      <c r="GD849" s="273"/>
      <c r="GE849" s="273"/>
      <c r="GF849" s="273"/>
      <c r="GG849" s="273"/>
      <c r="GH849" s="273"/>
      <c r="GI849" s="273"/>
      <c r="GJ849" s="273"/>
      <c r="GK849" s="273"/>
      <c r="GL849" s="273"/>
      <c r="GM849" s="273"/>
      <c r="GN849" s="273"/>
      <c r="GO849" s="273"/>
      <c r="GP849" s="273"/>
      <c r="GQ849" s="273"/>
      <c r="GR849" s="273"/>
      <c r="GS849" s="273"/>
      <c r="GT849" s="273"/>
      <c r="GU849" s="273"/>
      <c r="GV849" s="273"/>
      <c r="GW849" s="273"/>
      <c r="GX849" s="273"/>
      <c r="GY849" s="273"/>
      <c r="GZ849" s="273"/>
      <c r="HA849" s="273"/>
      <c r="HB849" s="273"/>
      <c r="HC849" s="273"/>
      <c r="HD849" s="273"/>
      <c r="HE849" s="273"/>
      <c r="HF849" s="273"/>
      <c r="HG849" s="273"/>
      <c r="HH849" s="273"/>
      <c r="HI849" s="273"/>
      <c r="HJ849" s="273"/>
      <c r="HK849" s="273"/>
      <c r="HL849" s="273"/>
      <c r="HM849" s="273"/>
      <c r="HN849" s="273"/>
      <c r="HO849" s="273"/>
      <c r="HP849" s="273"/>
      <c r="HQ849" s="273"/>
      <c r="HR849" s="273"/>
      <c r="HS849" s="273"/>
      <c r="HT849" s="273"/>
      <c r="HU849" s="273"/>
      <c r="HV849" s="273"/>
      <c r="HW849" s="273"/>
      <c r="HX849" s="273"/>
      <c r="HY849" s="273"/>
      <c r="HZ849" s="273"/>
      <c r="IA849" s="273"/>
      <c r="IB849" s="273"/>
      <c r="IC849" s="273"/>
      <c r="ID849" s="273"/>
      <c r="IE849" s="273"/>
      <c r="IF849" s="273"/>
      <c r="IG849" s="273"/>
      <c r="IH849" s="273"/>
      <c r="II849" s="273"/>
      <c r="IJ849" s="273"/>
      <c r="IK849" s="273"/>
      <c r="IL849" s="273"/>
      <c r="IM849" s="273"/>
      <c r="IN849" s="273"/>
      <c r="IO849" s="273"/>
      <c r="IP849" s="273"/>
      <c r="IQ849" s="273"/>
      <c r="IR849" s="273"/>
      <c r="IS849" s="273"/>
      <c r="IT849" s="273"/>
      <c r="IU849" s="273"/>
      <c r="IV849" s="273"/>
      <c r="IW849" s="273"/>
      <c r="IX849" s="273"/>
      <c r="IY849" s="273"/>
      <c r="IZ849" s="273"/>
      <c r="JA849" s="273"/>
      <c r="JB849" s="273"/>
      <c r="JC849" s="273"/>
      <c r="JD849" s="273"/>
      <c r="JE849" s="273"/>
      <c r="JF849" s="273"/>
      <c r="JG849" s="273"/>
      <c r="JH849" s="273"/>
      <c r="JI849" s="273"/>
      <c r="JJ849" s="273"/>
      <c r="JK849" s="273"/>
      <c r="JL849" s="273"/>
      <c r="JM849" s="273"/>
      <c r="JN849" s="273"/>
      <c r="JO849" s="273"/>
      <c r="JP849" s="273"/>
      <c r="JQ849" s="273"/>
      <c r="JR849" s="273"/>
      <c r="JS849" s="273"/>
      <c r="JT849" s="273"/>
      <c r="JU849" s="273"/>
      <c r="JV849" s="273"/>
      <c r="JW849" s="273"/>
      <c r="JX849" s="273"/>
      <c r="JY849" s="273"/>
      <c r="JZ849" s="273"/>
      <c r="KA849" s="273"/>
      <c r="KB849" s="273"/>
      <c r="KC849" s="273"/>
      <c r="KD849" s="273"/>
      <c r="KE849" s="273"/>
      <c r="KF849" s="273"/>
      <c r="KG849" s="273"/>
      <c r="KH849" s="273"/>
      <c r="KI849" s="273"/>
      <c r="KJ849" s="273"/>
      <c r="KK849" s="273"/>
      <c r="KL849" s="273"/>
      <c r="KM849" s="273"/>
      <c r="KN849" s="273"/>
      <c r="KO849" s="273"/>
      <c r="KP849" s="273"/>
      <c r="KQ849" s="273"/>
      <c r="KR849" s="273"/>
      <c r="KS849" s="273"/>
      <c r="KT849" s="273"/>
      <c r="KU849" s="273"/>
      <c r="KV849" s="273"/>
      <c r="KW849" s="273"/>
      <c r="KX849" s="273"/>
      <c r="KY849" s="273"/>
      <c r="KZ849" s="273"/>
      <c r="LA849" s="273"/>
      <c r="LB849" s="273"/>
      <c r="LC849" s="273"/>
      <c r="LD849" s="273"/>
      <c r="LE849" s="273"/>
      <c r="LF849" s="273"/>
      <c r="LG849" s="273"/>
      <c r="LH849" s="273"/>
      <c r="LI849" s="273"/>
      <c r="LJ849" s="273"/>
      <c r="LK849" s="273"/>
      <c r="LL849" s="273"/>
      <c r="LM849" s="273"/>
      <c r="LN849" s="273"/>
      <c r="LO849" s="273"/>
      <c r="LP849" s="273"/>
      <c r="LQ849" s="273"/>
      <c r="LR849" s="273"/>
      <c r="LS849" s="273"/>
      <c r="LT849" s="273"/>
      <c r="LU849" s="273"/>
      <c r="LV849" s="273"/>
      <c r="LW849" s="273"/>
      <c r="LX849" s="273"/>
      <c r="LY849" s="273"/>
      <c r="LZ849" s="273"/>
      <c r="MA849" s="273"/>
      <c r="MB849" s="273"/>
      <c r="MC849" s="273"/>
      <c r="MD849" s="273"/>
      <c r="ME849" s="273"/>
      <c r="MF849" s="273"/>
      <c r="MG849" s="273"/>
      <c r="MH849" s="273"/>
      <c r="MI849" s="273"/>
      <c r="MJ849" s="273"/>
      <c r="MK849" s="273"/>
      <c r="ML849" s="273"/>
      <c r="MM849" s="273"/>
      <c r="MN849" s="273"/>
      <c r="MO849" s="273"/>
      <c r="MP849" s="273"/>
      <c r="MQ849" s="273"/>
      <c r="MR849" s="273"/>
      <c r="MS849" s="273"/>
      <c r="MT849" s="273"/>
      <c r="MU849" s="273"/>
      <c r="MV849" s="273"/>
      <c r="MW849" s="273"/>
      <c r="MX849" s="273"/>
      <c r="MY849" s="273"/>
      <c r="MZ849" s="273"/>
      <c r="NA849" s="273"/>
      <c r="NB849" s="273"/>
      <c r="NC849" s="273"/>
      <c r="ND849" s="273"/>
      <c r="NE849" s="273"/>
      <c r="NF849" s="273"/>
      <c r="NG849" s="273"/>
      <c r="NH849" s="273"/>
      <c r="NI849" s="273"/>
      <c r="NJ849" s="273"/>
      <c r="NK849" s="273"/>
      <c r="NL849" s="273"/>
      <c r="NM849" s="273"/>
      <c r="NN849" s="273"/>
      <c r="NO849" s="273"/>
      <c r="NP849" s="273"/>
      <c r="NQ849" s="273"/>
      <c r="NR849" s="273"/>
      <c r="NS849" s="273"/>
      <c r="NT849" s="273"/>
      <c r="NU849" s="273"/>
      <c r="NV849" s="273"/>
      <c r="NW849" s="273"/>
      <c r="NX849" s="273"/>
      <c r="NY849" s="273"/>
      <c r="NZ849" s="273"/>
      <c r="OA849" s="273"/>
      <c r="OB849" s="273"/>
      <c r="OC849" s="273"/>
      <c r="OD849" s="273"/>
      <c r="OE849" s="273"/>
      <c r="OF849" s="273"/>
      <c r="OG849" s="273"/>
      <c r="OH849" s="273"/>
      <c r="OI849" s="273"/>
      <c r="OJ849" s="273"/>
      <c r="OK849" s="273"/>
      <c r="OL849" s="273"/>
      <c r="OM849" s="273"/>
      <c r="ON849" s="273"/>
      <c r="OO849" s="273"/>
      <c r="OP849" s="273"/>
      <c r="OQ849" s="273"/>
      <c r="OR849" s="273"/>
      <c r="OS849" s="273"/>
      <c r="OT849" s="273"/>
      <c r="OU849" s="273"/>
      <c r="OV849" s="273"/>
      <c r="OW849" s="273"/>
      <c r="OX849" s="273"/>
      <c r="OY849" s="273"/>
      <c r="OZ849" s="273"/>
      <c r="PA849" s="273"/>
      <c r="PB849" s="273"/>
      <c r="PC849" s="273"/>
      <c r="PD849" s="273"/>
      <c r="PE849" s="273"/>
      <c r="PF849" s="273"/>
      <c r="PG849" s="273"/>
      <c r="PH849" s="273"/>
      <c r="PI849" s="273"/>
      <c r="PJ849" s="273"/>
      <c r="PK849" s="273"/>
      <c r="PL849" s="273"/>
      <c r="PM849" s="273"/>
      <c r="PN849" s="273"/>
      <c r="PO849" s="273"/>
      <c r="PP849" s="273"/>
      <c r="PQ849" s="273"/>
      <c r="PR849" s="273"/>
      <c r="PS849" s="273"/>
      <c r="PT849" s="273"/>
      <c r="PU849" s="273"/>
      <c r="PV849" s="273"/>
      <c r="PW849" s="273"/>
      <c r="PX849" s="273"/>
      <c r="PY849" s="273"/>
      <c r="PZ849" s="273"/>
      <c r="QA849" s="273"/>
      <c r="QB849" s="273"/>
      <c r="QC849" s="273"/>
      <c r="QD849" s="273"/>
      <c r="QE849" s="273"/>
      <c r="QF849" s="273"/>
      <c r="QG849" s="273"/>
      <c r="QH849" s="273"/>
      <c r="QI849" s="273"/>
      <c r="QJ849" s="273"/>
      <c r="QK849" s="273"/>
      <c r="QL849" s="273"/>
      <c r="QM849" s="273"/>
      <c r="QN849" s="273"/>
      <c r="QO849" s="273"/>
      <c r="QP849" s="273"/>
      <c r="QQ849" s="273"/>
      <c r="QR849" s="273"/>
      <c r="QS849" s="273"/>
      <c r="QT849" s="273"/>
      <c r="QU849" s="273"/>
      <c r="QV849" s="273"/>
      <c r="QW849" s="273"/>
      <c r="QX849" s="273"/>
      <c r="QY849" s="273"/>
      <c r="QZ849" s="273"/>
      <c r="RA849" s="273"/>
      <c r="RB849" s="273"/>
      <c r="RC849" s="273"/>
      <c r="RD849" s="273"/>
      <c r="RE849" s="273"/>
      <c r="RF849" s="273"/>
      <c r="RG849" s="273"/>
      <c r="RH849" s="273"/>
      <c r="RI849" s="273"/>
      <c r="RJ849" s="273"/>
      <c r="RK849" s="273"/>
      <c r="RL849" s="273"/>
      <c r="RM849" s="273"/>
      <c r="RN849" s="273"/>
      <c r="RO849" s="273"/>
      <c r="RP849" s="273"/>
      <c r="RQ849" s="273"/>
      <c r="RR849" s="273"/>
      <c r="RS849" s="273"/>
      <c r="RT849" s="273"/>
      <c r="RU849" s="273"/>
      <c r="RV849" s="273"/>
      <c r="RW849" s="273"/>
      <c r="RX849" s="273"/>
      <c r="RY849" s="273"/>
      <c r="RZ849" s="273"/>
      <c r="SA849" s="273"/>
      <c r="SB849" s="273"/>
      <c r="SC849" s="273"/>
      <c r="SD849" s="273"/>
      <c r="SE849" s="273"/>
      <c r="SF849" s="273"/>
      <c r="SG849" s="273"/>
      <c r="SH849" s="273"/>
      <c r="SI849" s="273"/>
      <c r="SJ849" s="273"/>
      <c r="SK849" s="273"/>
      <c r="SL849" s="273"/>
      <c r="SM849" s="273"/>
      <c r="SN849" s="273"/>
      <c r="SO849" s="273"/>
      <c r="SP849" s="273"/>
      <c r="SQ849" s="273"/>
      <c r="SR849" s="273"/>
      <c r="SS849" s="273"/>
      <c r="ST849" s="273"/>
      <c r="SU849" s="273"/>
      <c r="SV849" s="273"/>
      <c r="SW849" s="273"/>
      <c r="SX849" s="273"/>
      <c r="SY849" s="273"/>
      <c r="SZ849" s="273"/>
      <c r="TA849" s="273"/>
      <c r="TB849" s="273"/>
      <c r="TC849" s="273"/>
      <c r="TD849" s="273"/>
      <c r="TE849" s="273"/>
      <c r="TF849" s="273"/>
      <c r="TG849" s="273"/>
      <c r="TH849" s="273"/>
      <c r="TI849" s="273"/>
      <c r="TJ849" s="273"/>
      <c r="TK849" s="273"/>
      <c r="TL849" s="273"/>
      <c r="TM849" s="273"/>
      <c r="TN849" s="273"/>
      <c r="TO849" s="273"/>
      <c r="TP849" s="273"/>
      <c r="TQ849" s="273"/>
      <c r="TR849" s="273"/>
      <c r="TS849" s="273"/>
      <c r="TT849" s="273"/>
      <c r="TU849" s="273"/>
      <c r="TV849" s="273"/>
      <c r="TW849" s="273"/>
      <c r="TX849" s="273"/>
      <c r="TY849" s="273"/>
      <c r="TZ849" s="273"/>
      <c r="UA849" s="273"/>
      <c r="UB849" s="273"/>
      <c r="UC849" s="273"/>
      <c r="UD849" s="273"/>
      <c r="UE849" s="273"/>
      <c r="UF849" s="273"/>
      <c r="UG849" s="273"/>
      <c r="UH849" s="273"/>
      <c r="UI849" s="273"/>
      <c r="UJ849" s="273"/>
      <c r="UK849" s="273"/>
      <c r="UL849" s="273"/>
      <c r="UM849" s="273"/>
      <c r="UN849" s="273"/>
      <c r="UO849" s="273"/>
      <c r="UP849" s="273"/>
      <c r="UQ849" s="273"/>
      <c r="UR849" s="273"/>
      <c r="US849" s="273"/>
      <c r="UT849" s="273"/>
      <c r="UU849" s="273"/>
      <c r="UV849" s="273"/>
      <c r="UW849" s="273"/>
      <c r="UX849" s="273"/>
      <c r="UY849" s="273"/>
      <c r="UZ849" s="273"/>
      <c r="VA849" s="273"/>
      <c r="VB849" s="273"/>
      <c r="VC849" s="273"/>
      <c r="VD849" s="273"/>
      <c r="VE849" s="273"/>
      <c r="VF849" s="273"/>
      <c r="VG849" s="273"/>
      <c r="VH849" s="273"/>
      <c r="VI849" s="273"/>
      <c r="VJ849" s="273"/>
      <c r="VK849" s="273"/>
      <c r="VL849" s="273"/>
      <c r="VM849" s="273"/>
      <c r="VN849" s="273"/>
      <c r="VO849" s="273"/>
      <c r="VP849" s="273"/>
      <c r="VQ849" s="273"/>
      <c r="VR849" s="273"/>
      <c r="VS849" s="273"/>
      <c r="VT849" s="273"/>
      <c r="VU849" s="273"/>
      <c r="VV849" s="273"/>
      <c r="VW849" s="273"/>
      <c r="VX849" s="273"/>
      <c r="VY849" s="273"/>
      <c r="VZ849" s="273"/>
      <c r="WA849" s="273"/>
      <c r="WB849" s="273"/>
      <c r="WC849" s="273"/>
      <c r="WD849" s="273"/>
      <c r="WE849" s="273"/>
      <c r="WF849" s="273"/>
      <c r="WG849" s="273"/>
      <c r="WH849" s="273"/>
      <c r="WI849" s="273"/>
      <c r="WJ849" s="273"/>
      <c r="WK849" s="273"/>
      <c r="WL849" s="273"/>
      <c r="WM849" s="273"/>
      <c r="WN849" s="273"/>
      <c r="WO849" s="273"/>
      <c r="WP849" s="273"/>
      <c r="WQ849" s="273"/>
      <c r="WR849" s="273"/>
      <c r="WS849" s="273"/>
      <c r="WT849" s="273"/>
      <c r="WU849" s="273"/>
      <c r="WV849" s="273"/>
      <c r="WW849" s="273"/>
      <c r="WX849" s="273"/>
      <c r="WY849" s="273"/>
      <c r="WZ849" s="273"/>
      <c r="XA849" s="273"/>
      <c r="XB849" s="273"/>
      <c r="XC849" s="273"/>
      <c r="XD849" s="273"/>
      <c r="XE849" s="273"/>
      <c r="XF849" s="273"/>
      <c r="XG849" s="273"/>
      <c r="XH849" s="273"/>
      <c r="XI849" s="273"/>
      <c r="XJ849" s="273"/>
      <c r="XK849" s="273"/>
      <c r="XL849" s="273"/>
      <c r="XM849" s="273"/>
      <c r="XN849" s="273"/>
      <c r="XO849" s="273"/>
      <c r="XP849" s="273"/>
      <c r="XQ849" s="273"/>
      <c r="XR849" s="273"/>
      <c r="XS849" s="273"/>
      <c r="XT849" s="273"/>
      <c r="XU849" s="273"/>
      <c r="XV849" s="273"/>
      <c r="XW849" s="273"/>
      <c r="XX849" s="273"/>
      <c r="XY849" s="273"/>
      <c r="XZ849" s="273"/>
      <c r="YA849" s="273"/>
      <c r="YB849" s="273"/>
      <c r="YC849" s="273"/>
      <c r="YD849" s="273"/>
      <c r="YE849" s="273"/>
      <c r="YF849" s="273"/>
      <c r="YG849" s="273"/>
      <c r="YH849" s="273"/>
      <c r="YI849" s="273"/>
      <c r="YJ849" s="273"/>
      <c r="YK849" s="273"/>
      <c r="YL849" s="273"/>
      <c r="YM849" s="273"/>
      <c r="YN849" s="273"/>
      <c r="YO849" s="273"/>
      <c r="YP849" s="273"/>
      <c r="YQ849" s="273"/>
      <c r="YR849" s="273"/>
      <c r="YS849" s="273"/>
      <c r="YT849" s="273"/>
      <c r="YU849" s="273"/>
      <c r="YV849" s="273"/>
      <c r="YW849" s="273"/>
      <c r="YX849" s="273"/>
      <c r="YY849" s="273"/>
      <c r="YZ849" s="273"/>
      <c r="ZA849" s="273"/>
      <c r="ZB849" s="273"/>
      <c r="ZC849" s="273"/>
      <c r="ZD849" s="273"/>
      <c r="ZE849" s="273"/>
      <c r="ZF849" s="273"/>
      <c r="ZG849" s="273"/>
      <c r="ZH849" s="273"/>
      <c r="ZI849" s="273"/>
      <c r="ZJ849" s="273"/>
      <c r="ZK849" s="273"/>
      <c r="ZL849" s="273"/>
      <c r="ZM849" s="273"/>
      <c r="ZN849" s="273"/>
      <c r="ZO849" s="273"/>
      <c r="ZP849" s="273"/>
      <c r="ZQ849" s="273"/>
      <c r="ZR849" s="273"/>
      <c r="ZS849" s="273"/>
      <c r="ZT849" s="273"/>
      <c r="ZU849" s="273"/>
      <c r="ZV849" s="273"/>
      <c r="ZW849" s="273"/>
      <c r="ZX849" s="273"/>
      <c r="ZY849" s="273"/>
      <c r="ZZ849" s="273"/>
      <c r="AAA849" s="273"/>
      <c r="AAB849" s="273"/>
      <c r="AAC849" s="273"/>
      <c r="AAD849" s="273"/>
      <c r="AAE849" s="273"/>
      <c r="AAF849" s="273"/>
      <c r="AAG849" s="273"/>
      <c r="AAH849" s="273"/>
      <c r="AAI849" s="273"/>
      <c r="AAJ849" s="273"/>
      <c r="AAK849" s="273"/>
      <c r="AAL849" s="273"/>
      <c r="AAM849" s="273"/>
      <c r="AAN849" s="273"/>
      <c r="AAO849" s="273"/>
      <c r="AAP849" s="273"/>
      <c r="AAQ849" s="273"/>
      <c r="AAR849" s="273"/>
      <c r="AAS849" s="273"/>
      <c r="AAT849" s="273"/>
      <c r="AAU849" s="273"/>
      <c r="AAV849" s="273"/>
      <c r="AAW849" s="273"/>
      <c r="AAX849" s="273"/>
      <c r="AAY849" s="273"/>
      <c r="AAZ849" s="273"/>
      <c r="ABA849" s="273"/>
      <c r="ABB849" s="273"/>
      <c r="ABC849" s="273"/>
      <c r="ABD849" s="273"/>
      <c r="ABE849" s="273"/>
      <c r="ABF849" s="273"/>
      <c r="ABG849" s="273"/>
      <c r="ABH849" s="273"/>
      <c r="ABI849" s="273"/>
      <c r="ABJ849" s="273"/>
      <c r="ABK849" s="273"/>
      <c r="ABL849" s="273"/>
      <c r="ABM849" s="273"/>
      <c r="ABN849" s="273"/>
      <c r="ABO849" s="273"/>
      <c r="ABP849" s="273"/>
      <c r="ABQ849" s="273"/>
      <c r="ABR849" s="273"/>
      <c r="ABS849" s="273"/>
      <c r="ABT849" s="273"/>
      <c r="ABU849" s="273"/>
      <c r="ABV849" s="273"/>
      <c r="ABW849" s="273"/>
      <c r="ABX849" s="273"/>
      <c r="ABY849" s="273"/>
      <c r="ABZ849" s="273"/>
      <c r="ACA849" s="273"/>
      <c r="ACB849" s="273"/>
      <c r="ACC849" s="273"/>
      <c r="ACD849" s="273"/>
      <c r="ACE849" s="273"/>
      <c r="ACF849" s="273"/>
      <c r="ACG849" s="273"/>
      <c r="ACH849" s="273"/>
      <c r="ACI849" s="273"/>
      <c r="ACJ849" s="273"/>
      <c r="ACK849" s="273"/>
      <c r="ACL849" s="273"/>
      <c r="ACM849" s="273"/>
      <c r="ACN849" s="273"/>
      <c r="ACO849" s="273"/>
      <c r="ACP849" s="273"/>
      <c r="ACQ849" s="273"/>
      <c r="ACR849" s="273"/>
      <c r="ACS849" s="273"/>
      <c r="ACT849" s="273"/>
      <c r="ACU849" s="273"/>
      <c r="ACV849" s="273"/>
      <c r="ACW849" s="273"/>
      <c r="ACX849" s="273"/>
      <c r="ACY849" s="273"/>
      <c r="ACZ849" s="273"/>
      <c r="ADA849" s="273"/>
      <c r="ADB849" s="273"/>
      <c r="ADC849" s="273"/>
      <c r="ADD849" s="273"/>
      <c r="ADE849" s="273"/>
      <c r="ADF849" s="273"/>
      <c r="ADG849" s="273"/>
      <c r="ADH849" s="273"/>
      <c r="ADI849" s="273"/>
      <c r="ADJ849" s="273"/>
      <c r="ADK849" s="273"/>
      <c r="ADL849" s="273"/>
      <c r="ADM849" s="273"/>
      <c r="ADN849" s="273"/>
      <c r="ADO849" s="273"/>
      <c r="ADP849" s="273"/>
      <c r="ADQ849" s="273"/>
      <c r="ADR849" s="273"/>
      <c r="ADS849" s="273"/>
      <c r="ADT849" s="273"/>
      <c r="ADU849" s="273"/>
      <c r="ADV849" s="273"/>
      <c r="ADW849" s="273"/>
      <c r="ADX849" s="273"/>
      <c r="ADY849" s="273"/>
      <c r="ADZ849" s="273"/>
      <c r="AEA849" s="273"/>
      <c r="AEB849" s="273"/>
      <c r="AEC849" s="273"/>
      <c r="AED849" s="273"/>
      <c r="AEE849" s="273"/>
      <c r="AEF849" s="273"/>
      <c r="AEG849" s="273"/>
      <c r="AEH849" s="273"/>
      <c r="AEI849" s="273"/>
      <c r="AEJ849" s="273"/>
      <c r="AEK849" s="273"/>
      <c r="AEL849" s="273"/>
      <c r="AEM849" s="273"/>
      <c r="AEN849" s="273"/>
      <c r="AEO849" s="273"/>
      <c r="AEP849" s="273"/>
      <c r="AEQ849" s="273"/>
      <c r="AER849" s="273"/>
      <c r="AES849" s="273"/>
      <c r="AET849" s="273"/>
      <c r="AEU849" s="273"/>
      <c r="AEV849" s="273"/>
      <c r="AEW849" s="273"/>
      <c r="AEX849" s="273"/>
      <c r="AEY849" s="273"/>
      <c r="AEZ849" s="273"/>
      <c r="AFA849" s="273"/>
      <c r="AFB849" s="273"/>
      <c r="AFC849" s="273"/>
      <c r="AFD849" s="273"/>
      <c r="AFE849" s="273"/>
      <c r="AFF849" s="273"/>
      <c r="AFG849" s="273"/>
      <c r="AFH849" s="273"/>
      <c r="AFI849" s="273"/>
      <c r="AFJ849" s="273"/>
      <c r="AFK849" s="273"/>
      <c r="AFL849" s="273"/>
      <c r="AFM849" s="273"/>
      <c r="AFN849" s="273"/>
      <c r="AFO849" s="273"/>
      <c r="AFP849" s="273"/>
      <c r="AFQ849" s="273"/>
      <c r="AFR849" s="273"/>
      <c r="AFS849" s="273"/>
      <c r="AFT849" s="273"/>
      <c r="AFU849" s="273"/>
      <c r="AFV849" s="273"/>
      <c r="AFW849" s="273"/>
      <c r="AFX849" s="273"/>
      <c r="AFY849" s="273"/>
      <c r="AFZ849" s="273"/>
      <c r="AGA849" s="273"/>
      <c r="AGB849" s="273"/>
      <c r="AGC849" s="273"/>
      <c r="AGD849" s="273"/>
      <c r="AGE849" s="273"/>
      <c r="AGF849" s="273"/>
      <c r="AGG849" s="273"/>
      <c r="AGH849" s="273"/>
      <c r="AGI849" s="273"/>
      <c r="AGJ849" s="273"/>
      <c r="AGK849" s="273"/>
      <c r="AGL849" s="273"/>
      <c r="AGM849" s="273"/>
      <c r="AGN849" s="273"/>
      <c r="AGO849" s="273"/>
      <c r="AGP849" s="273"/>
      <c r="AGQ849" s="273"/>
      <c r="AGR849" s="273"/>
      <c r="AGS849" s="273"/>
      <c r="AGT849" s="273"/>
      <c r="AGU849" s="273"/>
      <c r="AGV849" s="273"/>
      <c r="AGW849" s="273"/>
      <c r="AGX849" s="273"/>
      <c r="AGY849" s="273"/>
      <c r="AGZ849" s="273"/>
      <c r="AHA849" s="273"/>
      <c r="AHB849" s="273"/>
      <c r="AHC849" s="273"/>
      <c r="AHD849" s="273"/>
      <c r="AHE849" s="273"/>
      <c r="AHF849" s="273"/>
      <c r="AHG849" s="273"/>
      <c r="AHH849" s="273"/>
      <c r="AHI849" s="273"/>
      <c r="AHJ849" s="273"/>
      <c r="AHK849" s="273"/>
      <c r="AHL849" s="273"/>
      <c r="AHM849" s="273"/>
      <c r="AHN849" s="273"/>
      <c r="AHO849" s="273"/>
      <c r="AHP849" s="273"/>
      <c r="AHQ849" s="273"/>
      <c r="AHR849" s="273"/>
      <c r="AHS849" s="273"/>
      <c r="AHT849" s="273"/>
      <c r="AHU849" s="273"/>
      <c r="AHV849" s="273"/>
      <c r="AHW849" s="273"/>
      <c r="AHX849" s="273"/>
      <c r="AHY849" s="273"/>
      <c r="AHZ849" s="273"/>
      <c r="AIA849" s="273"/>
      <c r="AIB849" s="273"/>
      <c r="AIC849" s="273"/>
      <c r="AID849" s="273"/>
      <c r="AIE849" s="273"/>
      <c r="AIF849" s="273"/>
      <c r="AIG849" s="273"/>
      <c r="AIH849" s="273"/>
      <c r="AII849" s="273"/>
      <c r="AIJ849" s="273"/>
      <c r="AIK849" s="273"/>
      <c r="AIL849" s="273"/>
      <c r="AIM849" s="273"/>
      <c r="AIN849" s="273"/>
      <c r="AIO849" s="273"/>
      <c r="AIP849" s="273"/>
      <c r="AIQ849" s="273"/>
      <c r="AIR849" s="273"/>
      <c r="AIS849" s="273"/>
      <c r="AIT849" s="273"/>
      <c r="AIU849" s="273"/>
      <c r="AIV849" s="273"/>
      <c r="AIW849" s="273"/>
      <c r="AIX849" s="273"/>
      <c r="AIY849" s="273"/>
      <c r="AIZ849" s="273"/>
      <c r="AJA849" s="273"/>
      <c r="AJB849" s="273"/>
      <c r="AJC849" s="273"/>
      <c r="AJD849" s="273"/>
      <c r="AJE849" s="273"/>
      <c r="AJF849" s="273"/>
      <c r="AJG849" s="273"/>
      <c r="AJH849" s="273"/>
      <c r="AJI849" s="273"/>
      <c r="AJJ849" s="273"/>
      <c r="AJK849" s="273"/>
      <c r="AJL849" s="273"/>
      <c r="AJM849" s="273"/>
      <c r="AJN849" s="273"/>
      <c r="AJO849" s="273"/>
      <c r="AJP849" s="273"/>
      <c r="AJQ849" s="273"/>
      <c r="AJR849" s="273"/>
      <c r="AJS849" s="273"/>
      <c r="AJT849" s="273"/>
      <c r="AJU849" s="273"/>
      <c r="AJV849" s="273"/>
      <c r="AJW849" s="273"/>
      <c r="AJX849" s="273"/>
      <c r="AJY849" s="273"/>
      <c r="AJZ849" s="273"/>
      <c r="AKA849" s="273"/>
      <c r="AKB849" s="273"/>
      <c r="AKC849" s="273"/>
      <c r="AKD849" s="273"/>
      <c r="AKE849" s="273"/>
      <c r="AKF849" s="273"/>
      <c r="AKG849" s="273"/>
      <c r="AKH849" s="273"/>
      <c r="AKI849" s="273"/>
      <c r="AKJ849" s="273"/>
      <c r="AKK849" s="273"/>
      <c r="AKL849" s="273"/>
      <c r="AKM849" s="273"/>
      <c r="AKN849" s="273"/>
      <c r="AKO849" s="273"/>
      <c r="AKP849" s="273"/>
      <c r="AKQ849" s="273"/>
      <c r="AKR849" s="273"/>
      <c r="AKS849" s="273"/>
      <c r="AKT849" s="273"/>
      <c r="AKU849" s="273"/>
      <c r="AKV849" s="273"/>
      <c r="AKW849" s="273"/>
      <c r="AKX849" s="273"/>
      <c r="AKY849" s="273"/>
      <c r="AKZ849" s="273"/>
      <c r="ALA849" s="273"/>
      <c r="ALB849" s="273"/>
      <c r="ALC849" s="273"/>
      <c r="ALD849" s="273"/>
      <c r="ALE849" s="273"/>
      <c r="ALF849" s="273"/>
      <c r="ALG849" s="273"/>
      <c r="ALH849" s="273"/>
      <c r="ALI849" s="273"/>
      <c r="ALJ849" s="273"/>
      <c r="ALK849" s="273"/>
      <c r="ALL849" s="273"/>
      <c r="ALM849" s="273"/>
      <c r="ALN849" s="273"/>
      <c r="ALO849" s="273"/>
      <c r="ALP849" s="273"/>
      <c r="ALQ849" s="273"/>
      <c r="ALR849" s="273"/>
      <c r="ALS849" s="273"/>
      <c r="ALT849" s="273"/>
      <c r="ALU849" s="273"/>
      <c r="ALV849" s="273"/>
      <c r="ALW849" s="273"/>
      <c r="ALX849" s="273"/>
      <c r="ALY849" s="273"/>
      <c r="ALZ849" s="273"/>
      <c r="AMA849" s="273"/>
      <c r="AMB849" s="273"/>
      <c r="AMC849" s="273"/>
      <c r="AMD849" s="273"/>
      <c r="AME849" s="273"/>
      <c r="AMF849" s="273"/>
      <c r="AMG849" s="273"/>
      <c r="AMH849" s="273"/>
      <c r="AMI849" s="273"/>
      <c r="AMJ849" s="273"/>
      <c r="AMK849" s="273"/>
      <c r="AML849" s="273"/>
      <c r="AMM849" s="273"/>
      <c r="AMN849" s="273"/>
      <c r="AMO849" s="273"/>
      <c r="AMP849" s="273"/>
      <c r="AMQ849" s="273"/>
      <c r="AMR849" s="273"/>
      <c r="AMS849" s="273"/>
      <c r="AMT849" s="273"/>
      <c r="AMU849" s="273"/>
      <c r="AMV849" s="273"/>
      <c r="AMW849" s="273"/>
      <c r="AMX849" s="273"/>
      <c r="AMY849" s="273"/>
      <c r="AMZ849" s="273"/>
      <c r="ANA849" s="273"/>
      <c r="ANB849" s="273"/>
      <c r="ANC849" s="273"/>
      <c r="AND849" s="273"/>
      <c r="ANE849" s="273"/>
      <c r="ANF849" s="273"/>
      <c r="ANG849" s="273"/>
      <c r="ANH849" s="273"/>
      <c r="ANI849" s="273"/>
      <c r="ANJ849" s="273"/>
      <c r="ANK849" s="273"/>
      <c r="ANL849" s="273"/>
      <c r="ANM849" s="273"/>
      <c r="ANN849" s="273"/>
      <c r="ANO849" s="273"/>
      <c r="ANP849" s="273"/>
      <c r="ANQ849" s="273"/>
      <c r="ANR849" s="273"/>
      <c r="ANS849" s="273"/>
      <c r="ANT849" s="273"/>
      <c r="ANU849" s="273"/>
      <c r="ANV849" s="273"/>
      <c r="ANW849" s="273"/>
      <c r="ANX849" s="273"/>
      <c r="ANY849" s="273"/>
      <c r="ANZ849" s="273"/>
      <c r="AOA849" s="273"/>
      <c r="AOB849" s="273"/>
      <c r="AOC849" s="273"/>
      <c r="AOD849" s="273"/>
      <c r="AOE849" s="273"/>
      <c r="AOF849" s="273"/>
      <c r="AOG849" s="273"/>
      <c r="AOH849" s="273"/>
      <c r="AOI849" s="273"/>
      <c r="AOJ849" s="273"/>
      <c r="AOK849" s="273"/>
      <c r="AOL849" s="273"/>
      <c r="AOM849" s="273"/>
      <c r="AON849" s="273"/>
      <c r="AOO849" s="273"/>
      <c r="AOP849" s="273"/>
      <c r="AOQ849" s="273"/>
      <c r="AOR849" s="273"/>
      <c r="AOS849" s="273"/>
      <c r="AOT849" s="273"/>
      <c r="AOU849" s="273"/>
      <c r="AOV849" s="273"/>
      <c r="AOW849" s="273"/>
      <c r="AOX849" s="273"/>
      <c r="AOY849" s="273"/>
      <c r="AOZ849" s="273"/>
      <c r="APA849" s="273"/>
      <c r="APB849" s="273"/>
      <c r="APC849" s="273"/>
      <c r="APD849" s="273"/>
      <c r="APE849" s="273"/>
      <c r="APF849" s="273"/>
      <c r="APG849" s="273"/>
      <c r="APH849" s="273"/>
      <c r="API849" s="273"/>
      <c r="APJ849" s="273"/>
      <c r="APK849" s="273"/>
      <c r="APL849" s="273"/>
      <c r="APM849" s="273"/>
      <c r="APN849" s="273"/>
      <c r="APO849" s="273"/>
      <c r="APP849" s="273"/>
      <c r="APQ849" s="273"/>
      <c r="APR849" s="273"/>
      <c r="APS849" s="273"/>
      <c r="APT849" s="273"/>
      <c r="APU849" s="273"/>
      <c r="APV849" s="273"/>
      <c r="APW849" s="273"/>
      <c r="APX849" s="273"/>
      <c r="APY849" s="273"/>
      <c r="APZ849" s="273"/>
      <c r="AQA849" s="273"/>
      <c r="AQB849" s="273"/>
      <c r="AQC849" s="273"/>
      <c r="AQD849" s="273"/>
      <c r="AQE849" s="273"/>
      <c r="AQF849" s="273"/>
      <c r="AQG849" s="273"/>
      <c r="AQH849" s="273"/>
      <c r="AQI849" s="273"/>
      <c r="AQJ849" s="273"/>
      <c r="AQK849" s="273"/>
      <c r="AQL849" s="273"/>
      <c r="AQM849" s="273"/>
      <c r="AQN849" s="273"/>
      <c r="AQO849" s="273"/>
      <c r="AQP849" s="273"/>
      <c r="AQQ849" s="273"/>
      <c r="AQR849" s="273"/>
      <c r="AQS849" s="273"/>
      <c r="AQT849" s="273"/>
      <c r="AQU849" s="273"/>
      <c r="AQV849" s="273"/>
      <c r="AQW849" s="273"/>
      <c r="AQX849" s="273"/>
      <c r="AQY849" s="273"/>
      <c r="AQZ849" s="273"/>
      <c r="ARA849" s="273"/>
      <c r="ARB849" s="273"/>
      <c r="ARC849" s="273"/>
      <c r="ARD849" s="273"/>
      <c r="ARE849" s="273"/>
      <c r="ARF849" s="273"/>
      <c r="ARG849" s="273"/>
      <c r="ARH849" s="273"/>
      <c r="ARI849" s="273"/>
      <c r="ARJ849" s="273"/>
      <c r="ARK849" s="273"/>
      <c r="ARL849" s="273"/>
      <c r="ARM849" s="273"/>
      <c r="ARN849" s="273"/>
      <c r="ARO849" s="273"/>
      <c r="ARP849" s="273"/>
      <c r="ARQ849" s="273"/>
      <c r="ARR849" s="273"/>
      <c r="ARS849" s="273"/>
      <c r="ART849" s="273"/>
      <c r="ARU849" s="273"/>
      <c r="ARV849" s="273"/>
      <c r="ARW849" s="273"/>
      <c r="ARX849" s="273"/>
      <c r="ARY849" s="273"/>
      <c r="ARZ849" s="273"/>
      <c r="ASA849" s="273"/>
      <c r="ASB849" s="273"/>
      <c r="ASC849" s="273"/>
      <c r="ASD849" s="273"/>
      <c r="ASE849" s="273"/>
      <c r="ASF849" s="273"/>
      <c r="ASG849" s="273"/>
      <c r="ASH849" s="273"/>
      <c r="ASI849" s="273"/>
      <c r="ASJ849" s="273"/>
      <c r="ASK849" s="273"/>
      <c r="ASL849" s="273"/>
      <c r="ASM849" s="273"/>
      <c r="ASN849" s="273"/>
      <c r="ASO849" s="273"/>
      <c r="ASP849" s="273"/>
      <c r="ASQ849" s="273"/>
      <c r="ASR849" s="273"/>
      <c r="ASS849" s="273"/>
      <c r="AST849" s="273"/>
      <c r="ASU849" s="273"/>
      <c r="ASV849" s="273"/>
      <c r="ASW849" s="273"/>
      <c r="ASX849" s="273"/>
      <c r="ASY849" s="273"/>
      <c r="ASZ849" s="273"/>
      <c r="ATA849" s="273"/>
      <c r="ATB849" s="273"/>
      <c r="ATC849" s="273"/>
      <c r="ATD849" s="273"/>
      <c r="ATE849" s="273"/>
      <c r="ATF849" s="273"/>
      <c r="ATG849" s="273"/>
      <c r="ATH849" s="273"/>
      <c r="ATI849" s="273"/>
      <c r="ATJ849" s="273"/>
      <c r="ATK849" s="273"/>
      <c r="ATL849" s="273"/>
      <c r="ATM849" s="273"/>
      <c r="ATN849" s="273"/>
      <c r="ATO849" s="273"/>
      <c r="ATP849" s="273"/>
      <c r="ATQ849" s="273"/>
      <c r="ATR849" s="273"/>
      <c r="ATS849" s="273"/>
      <c r="ATT849" s="273"/>
      <c r="ATU849" s="273"/>
      <c r="ATV849" s="273"/>
      <c r="ATW849" s="273"/>
      <c r="ATX849" s="273"/>
      <c r="ATY849" s="273"/>
      <c r="ATZ849" s="273"/>
      <c r="AUA849" s="273"/>
      <c r="AUB849" s="273"/>
      <c r="AUC849" s="273"/>
      <c r="AUD849" s="273"/>
      <c r="AUE849" s="273"/>
      <c r="AUF849" s="273"/>
      <c r="AUG849" s="273"/>
      <c r="AUH849" s="273"/>
      <c r="AUI849" s="273"/>
      <c r="AUJ849" s="273"/>
      <c r="AUK849" s="273"/>
      <c r="AUL849" s="273"/>
      <c r="AUM849" s="273"/>
      <c r="AUN849" s="273"/>
      <c r="AUO849" s="273"/>
      <c r="AUP849" s="273"/>
      <c r="AUQ849" s="273"/>
      <c r="AUR849" s="273"/>
      <c r="AUS849" s="273"/>
      <c r="AUT849" s="273"/>
      <c r="AUU849" s="273"/>
      <c r="AUV849" s="273"/>
      <c r="AUW849" s="273"/>
      <c r="AUX849" s="273"/>
      <c r="AUY849" s="273"/>
      <c r="AUZ849" s="273"/>
      <c r="AVA849" s="273"/>
      <c r="AVB849" s="273"/>
      <c r="AVC849" s="273"/>
      <c r="AVD849" s="273"/>
      <c r="AVE849" s="273"/>
      <c r="AVF849" s="273"/>
      <c r="AVG849" s="273"/>
      <c r="AVH849" s="273"/>
      <c r="AVI849" s="273"/>
      <c r="AVJ849" s="273"/>
      <c r="AVK849" s="273"/>
      <c r="AVL849" s="273"/>
      <c r="AVM849" s="273"/>
      <c r="AVN849" s="273"/>
      <c r="AVO849" s="273"/>
      <c r="AVP849" s="273"/>
      <c r="AVQ849" s="273"/>
      <c r="AVR849" s="273"/>
      <c r="AVS849" s="273"/>
      <c r="AVT849" s="273"/>
      <c r="AVU849" s="273"/>
      <c r="AVV849" s="273"/>
      <c r="AVW849" s="273"/>
      <c r="AVX849" s="273"/>
      <c r="AVY849" s="273"/>
      <c r="AVZ849" s="273"/>
      <c r="AWA849" s="273"/>
      <c r="AWB849" s="273"/>
      <c r="AWC849" s="273"/>
      <c r="AWD849" s="273"/>
      <c r="AWE849" s="273"/>
      <c r="AWF849" s="273"/>
      <c r="AWG849" s="273"/>
      <c r="AWH849" s="273"/>
      <c r="AWI849" s="273"/>
      <c r="AWJ849" s="273"/>
      <c r="AWK849" s="273"/>
      <c r="AWL849" s="273"/>
      <c r="AWM849" s="273"/>
      <c r="AWN849" s="273"/>
      <c r="AWO849" s="273"/>
      <c r="AWP849" s="273"/>
      <c r="AWQ849" s="273"/>
      <c r="AWR849" s="273"/>
      <c r="AWS849" s="273"/>
      <c r="AWT849" s="273"/>
      <c r="AWU849" s="273"/>
      <c r="AWV849" s="273"/>
      <c r="AWW849" s="273"/>
      <c r="AWX849" s="273"/>
      <c r="AWY849" s="273"/>
      <c r="AWZ849" s="273"/>
      <c r="AXA849" s="273"/>
      <c r="AXB849" s="273"/>
      <c r="AXC849" s="273"/>
      <c r="AXD849" s="273"/>
      <c r="AXE849" s="273"/>
      <c r="AXF849" s="273"/>
      <c r="AXG849" s="273"/>
      <c r="AXH849" s="273"/>
      <c r="AXI849" s="273"/>
      <c r="AXJ849" s="273"/>
      <c r="AXK849" s="273"/>
      <c r="AXL849" s="273"/>
      <c r="AXM849" s="273"/>
      <c r="AXN849" s="273"/>
      <c r="AXO849" s="273"/>
      <c r="AXP849" s="273"/>
      <c r="AXQ849" s="273"/>
      <c r="AXR849" s="273"/>
      <c r="AXS849" s="273"/>
      <c r="AXT849" s="273"/>
      <c r="AXU849" s="273"/>
      <c r="AXV849" s="273"/>
      <c r="AXW849" s="273"/>
      <c r="AXX849" s="273"/>
      <c r="AXY849" s="273"/>
      <c r="AXZ849" s="273"/>
      <c r="AYA849" s="273"/>
      <c r="AYB849" s="273"/>
      <c r="AYC849" s="273"/>
      <c r="AYD849" s="273"/>
      <c r="AYE849" s="273"/>
      <c r="AYF849" s="273"/>
      <c r="AYG849" s="273"/>
      <c r="AYH849" s="273"/>
      <c r="AYI849" s="273"/>
      <c r="AYJ849" s="273"/>
      <c r="AYK849" s="273"/>
      <c r="AYL849" s="273"/>
      <c r="AYM849" s="273"/>
      <c r="AYN849" s="273"/>
      <c r="AYO849" s="273"/>
      <c r="AYP849" s="273"/>
      <c r="AYQ849" s="273"/>
      <c r="AYR849" s="273"/>
      <c r="AYS849" s="273"/>
      <c r="AYT849" s="273"/>
      <c r="AYU849" s="273"/>
      <c r="AYV849" s="273"/>
      <c r="AYW849" s="273"/>
      <c r="AYX849" s="273"/>
      <c r="AYY849" s="273"/>
      <c r="AYZ849" s="273"/>
      <c r="AZA849" s="273"/>
      <c r="AZB849" s="273"/>
      <c r="AZC849" s="273"/>
      <c r="AZD849" s="273"/>
      <c r="AZE849" s="273"/>
      <c r="AZF849" s="273"/>
      <c r="AZG849" s="273"/>
      <c r="AZH849" s="273"/>
      <c r="AZI849" s="273"/>
      <c r="AZJ849" s="273"/>
      <c r="AZK849" s="273"/>
      <c r="AZL849" s="273"/>
      <c r="AZM849" s="273"/>
      <c r="AZN849" s="273"/>
      <c r="AZO849" s="273"/>
      <c r="AZP849" s="273"/>
      <c r="AZQ849" s="273"/>
      <c r="AZR849" s="273"/>
      <c r="AZS849" s="273"/>
      <c r="AZT849" s="273"/>
      <c r="AZU849" s="273"/>
      <c r="AZV849" s="273"/>
      <c r="AZW849" s="273"/>
      <c r="AZX849" s="273"/>
      <c r="AZY849" s="273"/>
      <c r="AZZ849" s="273"/>
      <c r="BAA849" s="273"/>
      <c r="BAB849" s="273"/>
      <c r="BAC849" s="273"/>
      <c r="BAD849" s="273"/>
      <c r="BAE849" s="273"/>
      <c r="BAF849" s="273"/>
      <c r="BAG849" s="273"/>
      <c r="BAH849" s="273"/>
      <c r="BAI849" s="273"/>
      <c r="BAJ849" s="273"/>
      <c r="BAK849" s="273"/>
      <c r="BAL849" s="273"/>
      <c r="BAM849" s="273"/>
      <c r="BAN849" s="273"/>
      <c r="BAO849" s="273"/>
      <c r="BAP849" s="273"/>
      <c r="BAQ849" s="273"/>
      <c r="BAR849" s="273"/>
      <c r="BAS849" s="273"/>
      <c r="BAT849" s="273"/>
      <c r="BAU849" s="273"/>
      <c r="BAV849" s="273"/>
      <c r="BAW849" s="273"/>
      <c r="BAX849" s="273"/>
      <c r="BAY849" s="273"/>
      <c r="BAZ849" s="273"/>
      <c r="BBA849" s="273"/>
      <c r="BBB849" s="273"/>
      <c r="BBC849" s="273"/>
      <c r="BBD849" s="273"/>
      <c r="BBE849" s="273"/>
      <c r="BBF849" s="273"/>
      <c r="BBG849" s="273"/>
      <c r="BBH849" s="273"/>
      <c r="BBI849" s="273"/>
      <c r="BBJ849" s="273"/>
      <c r="BBK849" s="273"/>
      <c r="BBL849" s="273"/>
      <c r="BBM849" s="273"/>
      <c r="BBN849" s="273"/>
      <c r="BBO849" s="273"/>
      <c r="BBP849" s="273"/>
      <c r="BBQ849" s="273"/>
      <c r="BBR849" s="273"/>
      <c r="BBS849" s="273"/>
      <c r="BBT849" s="273"/>
      <c r="BBU849" s="273"/>
      <c r="BBV849" s="273"/>
      <c r="BBW849" s="273"/>
      <c r="BBX849" s="273"/>
      <c r="BBY849" s="273"/>
      <c r="BBZ849" s="273"/>
      <c r="BCA849" s="273"/>
      <c r="BCB849" s="273"/>
      <c r="BCC849" s="273"/>
      <c r="BCD849" s="273"/>
      <c r="BCE849" s="273"/>
      <c r="BCF849" s="273"/>
      <c r="BCG849" s="273"/>
      <c r="BCH849" s="273"/>
      <c r="BCI849" s="273"/>
      <c r="BCJ849" s="273"/>
      <c r="BCK849" s="273"/>
      <c r="BCL849" s="273"/>
      <c r="BCM849" s="273"/>
      <c r="BCN849" s="273"/>
      <c r="BCO849" s="273"/>
      <c r="BCP849" s="273"/>
      <c r="BCQ849" s="273"/>
      <c r="BCR849" s="273"/>
      <c r="BCS849" s="273"/>
      <c r="BCT849" s="273"/>
      <c r="BCU849" s="273"/>
      <c r="BCV849" s="273"/>
      <c r="BCW849" s="273"/>
      <c r="BCX849" s="273"/>
      <c r="BCY849" s="273"/>
      <c r="BCZ849" s="273"/>
      <c r="BDA849" s="273"/>
      <c r="BDB849" s="273"/>
      <c r="BDC849" s="273"/>
      <c r="BDD849" s="273"/>
      <c r="BDE849" s="273"/>
      <c r="BDF849" s="273"/>
      <c r="BDG849" s="273"/>
      <c r="BDH849" s="273"/>
      <c r="BDI849" s="273"/>
      <c r="BDJ849" s="273"/>
      <c r="BDK849" s="273"/>
      <c r="BDL849" s="273"/>
      <c r="BDM849" s="273"/>
      <c r="BDN849" s="273"/>
      <c r="BDO849" s="273"/>
      <c r="BDP849" s="273"/>
      <c r="BDQ849" s="273"/>
      <c r="BDR849" s="273"/>
      <c r="BDS849" s="273"/>
      <c r="BDT849" s="273"/>
      <c r="BDU849" s="273"/>
      <c r="BDV849" s="273"/>
      <c r="BDW849" s="273"/>
      <c r="BDX849" s="273"/>
      <c r="BDY849" s="273"/>
      <c r="BDZ849" s="273"/>
      <c r="BEA849" s="273"/>
      <c r="BEB849" s="273"/>
      <c r="BEC849" s="273"/>
      <c r="BED849" s="273"/>
      <c r="BEE849" s="273"/>
      <c r="BEF849" s="273"/>
      <c r="BEG849" s="273"/>
      <c r="BEH849" s="273"/>
      <c r="BEI849" s="273"/>
      <c r="BEJ849" s="273"/>
      <c r="BEK849" s="273"/>
      <c r="BEL849" s="273"/>
      <c r="BEM849" s="273"/>
      <c r="BEN849" s="273"/>
      <c r="BEO849" s="273"/>
      <c r="BEP849" s="273"/>
      <c r="BEQ849" s="273"/>
      <c r="BER849" s="273"/>
      <c r="BES849" s="273"/>
      <c r="BET849" s="273"/>
      <c r="BEU849" s="273"/>
      <c r="BEV849" s="273"/>
      <c r="BEW849" s="273"/>
      <c r="BEX849" s="273"/>
      <c r="BEY849" s="273"/>
      <c r="BEZ849" s="273"/>
      <c r="BFA849" s="273"/>
      <c r="BFB849" s="273"/>
      <c r="BFC849" s="273"/>
      <c r="BFD849" s="273"/>
      <c r="BFE849" s="273"/>
      <c r="BFF849" s="273"/>
      <c r="BFG849" s="273"/>
      <c r="BFH849" s="273"/>
      <c r="BFI849" s="273"/>
      <c r="BFJ849" s="273"/>
      <c r="BFK849" s="273"/>
      <c r="BFL849" s="273"/>
      <c r="BFM849" s="273"/>
      <c r="BFN849" s="273"/>
      <c r="BFO849" s="273"/>
      <c r="BFP849" s="273"/>
      <c r="BFQ849" s="273"/>
      <c r="BFR849" s="273"/>
      <c r="BFS849" s="273"/>
      <c r="BFT849" s="273"/>
      <c r="BFU849" s="273"/>
      <c r="BFV849" s="273"/>
      <c r="BFW849" s="273"/>
      <c r="BFX849" s="273"/>
      <c r="BFY849" s="273"/>
      <c r="BFZ849" s="273"/>
      <c r="BGA849" s="273"/>
      <c r="BGB849" s="273"/>
      <c r="BGC849" s="273"/>
      <c r="BGD849" s="273"/>
      <c r="BGE849" s="273"/>
      <c r="BGF849" s="273"/>
      <c r="BGG849" s="273"/>
      <c r="BGH849" s="273"/>
      <c r="BGI849" s="273"/>
      <c r="BGJ849" s="273"/>
      <c r="BGK849" s="273"/>
      <c r="BGL849" s="273"/>
      <c r="BGM849" s="273"/>
      <c r="BGN849" s="273"/>
      <c r="BGO849" s="273"/>
      <c r="BGP849" s="273"/>
      <c r="BGQ849" s="273"/>
      <c r="BGR849" s="273"/>
      <c r="BGS849" s="273"/>
      <c r="BGT849" s="273"/>
      <c r="BGU849" s="273"/>
      <c r="BGV849" s="273"/>
      <c r="BGW849" s="273"/>
      <c r="BGX849" s="273"/>
      <c r="BGY849" s="273"/>
      <c r="BGZ849" s="273"/>
      <c r="BHA849" s="273"/>
      <c r="BHB849" s="273"/>
      <c r="BHC849" s="273"/>
      <c r="BHD849" s="273"/>
      <c r="BHE849" s="273"/>
      <c r="BHF849" s="273"/>
      <c r="BHG849" s="273"/>
      <c r="BHH849" s="273"/>
      <c r="BHI849" s="273"/>
      <c r="BHJ849" s="273"/>
      <c r="BHK849" s="273"/>
      <c r="BHL849" s="273"/>
      <c r="BHM849" s="273"/>
      <c r="BHN849" s="273"/>
      <c r="BHO849" s="273"/>
      <c r="BHP849" s="273"/>
      <c r="BHQ849" s="273"/>
      <c r="BHR849" s="273"/>
      <c r="BHS849" s="273"/>
      <c r="BHT849" s="273"/>
      <c r="BHU849" s="273"/>
      <c r="BHV849" s="273"/>
      <c r="BHW849" s="273"/>
      <c r="BHX849" s="273"/>
      <c r="BHY849" s="273"/>
      <c r="BHZ849" s="273"/>
      <c r="BIA849" s="273"/>
      <c r="BIB849" s="273"/>
      <c r="BIC849" s="273"/>
      <c r="BID849" s="273"/>
      <c r="BIE849" s="273"/>
      <c r="BIF849" s="273"/>
      <c r="BIG849" s="273"/>
      <c r="BIH849" s="273"/>
      <c r="BII849" s="273"/>
      <c r="BIJ849" s="273"/>
      <c r="BIK849" s="273"/>
      <c r="BIL849" s="273"/>
      <c r="BIM849" s="273"/>
      <c r="BIN849" s="273"/>
      <c r="BIO849" s="273"/>
      <c r="BIP849" s="273"/>
      <c r="BIQ849" s="273"/>
      <c r="BIR849" s="273"/>
      <c r="BIS849" s="273"/>
      <c r="BIT849" s="273"/>
      <c r="BIU849" s="273"/>
      <c r="BIV849" s="273"/>
      <c r="BIW849" s="273"/>
      <c r="BIX849" s="273"/>
      <c r="BIY849" s="273"/>
      <c r="BIZ849" s="273"/>
      <c r="BJA849" s="273"/>
      <c r="BJB849" s="273"/>
      <c r="BJC849" s="273"/>
      <c r="BJD849" s="273"/>
      <c r="BJE849" s="273"/>
      <c r="BJF849" s="273"/>
      <c r="BJG849" s="273"/>
      <c r="BJH849" s="273"/>
      <c r="BJI849" s="273"/>
      <c r="BJJ849" s="273"/>
      <c r="BJK849" s="273"/>
      <c r="BJL849" s="273"/>
      <c r="BJM849" s="273"/>
      <c r="BJN849" s="273"/>
      <c r="BJO849" s="273"/>
      <c r="BJP849" s="273"/>
      <c r="BJQ849" s="273"/>
      <c r="BJR849" s="273"/>
      <c r="BJS849" s="273"/>
      <c r="BJT849" s="273"/>
      <c r="BJU849" s="273"/>
      <c r="BJV849" s="273"/>
      <c r="BJW849" s="273"/>
      <c r="BJX849" s="273"/>
      <c r="BJY849" s="273"/>
      <c r="BJZ849" s="273"/>
      <c r="BKA849" s="273"/>
      <c r="BKB849" s="273"/>
      <c r="BKC849" s="273"/>
      <c r="BKD849" s="273"/>
      <c r="BKE849" s="273"/>
      <c r="BKF849" s="273"/>
      <c r="BKG849" s="273"/>
      <c r="BKH849" s="273"/>
      <c r="BKI849" s="273"/>
      <c r="BKJ849" s="273"/>
      <c r="BKK849" s="273"/>
      <c r="BKL849" s="273"/>
      <c r="BKM849" s="273"/>
      <c r="BKN849" s="273"/>
      <c r="BKO849" s="273"/>
      <c r="BKP849" s="273"/>
      <c r="BKQ849" s="273"/>
      <c r="BKR849" s="273"/>
      <c r="BKS849" s="273"/>
      <c r="BKT849" s="273"/>
      <c r="BKU849" s="273"/>
      <c r="BKV849" s="273"/>
      <c r="BKW849" s="273"/>
      <c r="BKX849" s="273"/>
      <c r="BKY849" s="273"/>
      <c r="BKZ849" s="273"/>
      <c r="BLA849" s="273"/>
      <c r="BLB849" s="273"/>
      <c r="BLC849" s="273"/>
      <c r="BLD849" s="273"/>
      <c r="BLE849" s="273"/>
      <c r="BLF849" s="273"/>
      <c r="BLG849" s="273"/>
      <c r="BLH849" s="273"/>
      <c r="BLI849" s="273"/>
      <c r="BLJ849" s="273"/>
      <c r="BLK849" s="273"/>
      <c r="BLL849" s="273"/>
      <c r="BLM849" s="273"/>
      <c r="BLN849" s="273"/>
      <c r="BLO849" s="273"/>
      <c r="BLP849" s="273"/>
      <c r="BLQ849" s="273"/>
      <c r="BLR849" s="273"/>
      <c r="BLS849" s="273"/>
      <c r="BLT849" s="273"/>
      <c r="BLU849" s="273"/>
      <c r="BLV849" s="273"/>
      <c r="BLW849" s="273"/>
      <c r="BLX849" s="273"/>
      <c r="BLY849" s="273"/>
      <c r="BLZ849" s="273"/>
      <c r="BMA849" s="273"/>
      <c r="BMB849" s="273"/>
      <c r="BMC849" s="273"/>
      <c r="BMD849" s="273"/>
      <c r="BME849" s="273"/>
      <c r="BMF849" s="273"/>
      <c r="BMG849" s="273"/>
      <c r="BMH849" s="273"/>
      <c r="BMI849" s="273"/>
      <c r="BMJ849" s="273"/>
      <c r="BMK849" s="273"/>
      <c r="BML849" s="273"/>
      <c r="BMM849" s="273"/>
      <c r="BMN849" s="273"/>
      <c r="BMO849" s="273"/>
      <c r="BMP849" s="273"/>
      <c r="BMQ849" s="273"/>
      <c r="BMR849" s="273"/>
      <c r="BMS849" s="273"/>
      <c r="BMT849" s="273"/>
      <c r="BMU849" s="273"/>
      <c r="BMV849" s="273"/>
      <c r="BMW849" s="273"/>
      <c r="BMX849" s="273"/>
      <c r="BMY849" s="273"/>
      <c r="BMZ849" s="273"/>
      <c r="BNA849" s="273"/>
      <c r="BNB849" s="273"/>
      <c r="BNC849" s="273"/>
      <c r="BND849" s="273"/>
      <c r="BNE849" s="273"/>
      <c r="BNF849" s="273"/>
      <c r="BNG849" s="273"/>
      <c r="BNH849" s="273"/>
      <c r="BNI849" s="273"/>
      <c r="BNJ849" s="273"/>
      <c r="BNK849" s="273"/>
      <c r="BNL849" s="273"/>
      <c r="BNM849" s="273"/>
      <c r="BNN849" s="273"/>
      <c r="BNO849" s="273"/>
      <c r="BNP849" s="273"/>
      <c r="BNQ849" s="273"/>
      <c r="BNR849" s="273"/>
      <c r="BNS849" s="273"/>
      <c r="BNT849" s="273"/>
      <c r="BNU849" s="273"/>
      <c r="BNV849" s="273"/>
      <c r="BNW849" s="273"/>
      <c r="BNX849" s="273"/>
      <c r="BNY849" s="273"/>
      <c r="BNZ849" s="273"/>
      <c r="BOA849" s="273"/>
      <c r="BOB849" s="273"/>
      <c r="BOC849" s="273"/>
      <c r="BOD849" s="273"/>
      <c r="BOE849" s="273"/>
      <c r="BOF849" s="273"/>
      <c r="BOG849" s="273"/>
      <c r="BOH849" s="273"/>
      <c r="BOI849" s="273"/>
      <c r="BOJ849" s="273"/>
      <c r="BOK849" s="273"/>
      <c r="BOL849" s="273"/>
      <c r="BOM849" s="273"/>
      <c r="BON849" s="273"/>
      <c r="BOO849" s="273"/>
      <c r="BOP849" s="273"/>
      <c r="BOQ849" s="273"/>
      <c r="BOR849" s="273"/>
      <c r="BOS849" s="273"/>
      <c r="BOT849" s="273"/>
      <c r="BOU849" s="273"/>
      <c r="BOV849" s="273"/>
      <c r="BOW849" s="273"/>
      <c r="BOX849" s="273"/>
      <c r="BOY849" s="273"/>
      <c r="BOZ849" s="273"/>
      <c r="BPA849" s="273"/>
      <c r="BPB849" s="273"/>
      <c r="BPC849" s="273"/>
      <c r="BPD849" s="273"/>
      <c r="BPE849" s="273"/>
      <c r="BPF849" s="273"/>
      <c r="BPG849" s="273"/>
      <c r="BPH849" s="273"/>
      <c r="BPI849" s="273"/>
      <c r="BPJ849" s="273"/>
      <c r="BPK849" s="273"/>
      <c r="BPL849" s="273"/>
      <c r="BPM849" s="273"/>
      <c r="BPN849" s="273"/>
      <c r="BPO849" s="273"/>
      <c r="BPP849" s="273"/>
      <c r="BPQ849" s="273"/>
      <c r="BPR849" s="273"/>
      <c r="BPS849" s="273"/>
      <c r="BPT849" s="273"/>
      <c r="BPU849" s="273"/>
      <c r="BPV849" s="273"/>
      <c r="BPW849" s="273"/>
      <c r="BPX849" s="273"/>
      <c r="BPY849" s="273"/>
      <c r="BPZ849" s="273"/>
      <c r="BQA849" s="273"/>
      <c r="BQB849" s="273"/>
      <c r="BQC849" s="273"/>
      <c r="BQD849" s="273"/>
      <c r="BQE849" s="273"/>
      <c r="BQF849" s="273"/>
      <c r="BQG849" s="273"/>
      <c r="BQH849" s="273"/>
      <c r="BQI849" s="273"/>
      <c r="BQJ849" s="273"/>
      <c r="BQK849" s="273"/>
      <c r="BQL849" s="273"/>
      <c r="BQM849" s="273"/>
      <c r="BQN849" s="273"/>
      <c r="BQO849" s="273"/>
      <c r="BQP849" s="273"/>
      <c r="BQQ849" s="273"/>
      <c r="BQR849" s="273"/>
      <c r="BQS849" s="273"/>
      <c r="BQT849" s="273"/>
      <c r="BQU849" s="273"/>
      <c r="BQV849" s="273"/>
      <c r="BQW849" s="273"/>
      <c r="BQX849" s="273"/>
      <c r="BQY849" s="273"/>
      <c r="BQZ849" s="273"/>
      <c r="BRA849" s="273"/>
      <c r="BRB849" s="273"/>
      <c r="BRC849" s="273"/>
      <c r="BRD849" s="273"/>
      <c r="BRE849" s="273"/>
      <c r="BRF849" s="273"/>
      <c r="BRG849" s="273"/>
      <c r="BRH849" s="273"/>
      <c r="BRI849" s="273"/>
      <c r="BRJ849" s="273"/>
      <c r="BRK849" s="273"/>
      <c r="BRL849" s="273"/>
      <c r="BRM849" s="273"/>
      <c r="BRN849" s="273"/>
      <c r="BRO849" s="273"/>
      <c r="BRP849" s="273"/>
      <c r="BRQ849" s="273"/>
      <c r="BRR849" s="273"/>
      <c r="BRS849" s="273"/>
      <c r="BRT849" s="273"/>
      <c r="BRU849" s="273"/>
      <c r="BRV849" s="273"/>
      <c r="BRW849" s="273"/>
      <c r="BRX849" s="273"/>
      <c r="BRY849" s="273"/>
      <c r="BRZ849" s="273"/>
      <c r="BSA849" s="273"/>
      <c r="BSB849" s="273"/>
      <c r="BSC849" s="273"/>
      <c r="BSD849" s="273"/>
      <c r="BSE849" s="273"/>
      <c r="BSF849" s="273"/>
      <c r="BSG849" s="273"/>
      <c r="BSH849" s="273"/>
      <c r="BSI849" s="273"/>
      <c r="BSJ849" s="273"/>
      <c r="BSK849" s="273"/>
      <c r="BSL849" s="273"/>
      <c r="BSM849" s="273"/>
      <c r="BSN849" s="273"/>
      <c r="BSO849" s="273"/>
      <c r="BSP849" s="273"/>
      <c r="BSQ849" s="273"/>
      <c r="BSR849" s="273"/>
      <c r="BSS849" s="273"/>
      <c r="BST849" s="273"/>
      <c r="BSU849" s="273"/>
      <c r="BSV849" s="273"/>
      <c r="BSW849" s="273"/>
      <c r="BSX849" s="273"/>
      <c r="BSY849" s="273"/>
      <c r="BSZ849" s="273"/>
      <c r="BTA849" s="273"/>
      <c r="BTB849" s="273"/>
      <c r="BTC849" s="273"/>
      <c r="BTD849" s="273"/>
      <c r="BTE849" s="273"/>
      <c r="BTF849" s="273"/>
      <c r="BTG849" s="273"/>
      <c r="BTH849" s="273"/>
      <c r="BTI849" s="273"/>
      <c r="BTJ849" s="273"/>
      <c r="BTK849" s="273"/>
      <c r="BTL849" s="273"/>
      <c r="BTM849" s="273"/>
      <c r="BTN849" s="273"/>
      <c r="BTO849" s="273"/>
      <c r="BTP849" s="273"/>
      <c r="BTQ849" s="273"/>
      <c r="BTR849" s="273"/>
      <c r="BTS849" s="273"/>
      <c r="BTT849" s="273"/>
      <c r="BTU849" s="273"/>
      <c r="BTV849" s="273"/>
      <c r="BTW849" s="273"/>
      <c r="BTX849" s="273"/>
      <c r="BTY849" s="273"/>
      <c r="BTZ849" s="273"/>
      <c r="BUA849" s="273"/>
      <c r="BUB849" s="273"/>
      <c r="BUC849" s="273"/>
      <c r="BUD849" s="273"/>
      <c r="BUE849" s="273"/>
      <c r="BUF849" s="273"/>
      <c r="BUG849" s="273"/>
      <c r="BUH849" s="273"/>
      <c r="BUI849" s="273"/>
      <c r="BUJ849" s="273"/>
      <c r="BUK849" s="273"/>
      <c r="BUL849" s="273"/>
      <c r="BUM849" s="273"/>
      <c r="BUN849" s="273"/>
      <c r="BUO849" s="273"/>
      <c r="BUP849" s="273"/>
      <c r="BUQ849" s="273"/>
      <c r="BUR849" s="273"/>
      <c r="BUS849" s="273"/>
      <c r="BUT849" s="273"/>
      <c r="BUU849" s="273"/>
      <c r="BUV849" s="273"/>
      <c r="BUW849" s="273"/>
      <c r="BUX849" s="273"/>
      <c r="BUY849" s="273"/>
      <c r="BUZ849" s="273"/>
      <c r="BVA849" s="273"/>
      <c r="BVB849" s="273"/>
      <c r="BVC849" s="273"/>
      <c r="BVD849" s="273"/>
      <c r="BVE849" s="273"/>
      <c r="BVF849" s="273"/>
      <c r="BVG849" s="273"/>
      <c r="BVH849" s="273"/>
      <c r="BVI849" s="273"/>
      <c r="BVJ849" s="273"/>
      <c r="BVK849" s="273"/>
      <c r="BVL849" s="273"/>
      <c r="BVM849" s="273"/>
      <c r="BVN849" s="273"/>
      <c r="BVO849" s="273"/>
      <c r="BVP849" s="273"/>
      <c r="BVQ849" s="273"/>
      <c r="BVR849" s="273"/>
      <c r="BVS849" s="273"/>
      <c r="BVT849" s="273"/>
      <c r="BVU849" s="273"/>
      <c r="BVV849" s="273"/>
      <c r="BVW849" s="273"/>
      <c r="BVX849" s="273"/>
      <c r="BVY849" s="273"/>
      <c r="BVZ849" s="273"/>
      <c r="BWA849" s="273"/>
      <c r="BWB849" s="273"/>
      <c r="BWC849" s="273"/>
      <c r="BWD849" s="273"/>
      <c r="BWE849" s="273"/>
      <c r="BWF849" s="273"/>
      <c r="BWG849" s="273"/>
      <c r="BWH849" s="273"/>
      <c r="BWI849" s="273"/>
      <c r="BWJ849" s="273"/>
      <c r="BWK849" s="273"/>
      <c r="BWL849" s="273"/>
      <c r="BWM849" s="273"/>
      <c r="BWN849" s="273"/>
      <c r="BWO849" s="273"/>
      <c r="BWP849" s="273"/>
      <c r="BWQ849" s="273"/>
      <c r="BWR849" s="273"/>
      <c r="BWS849" s="273"/>
      <c r="BWT849" s="273"/>
      <c r="BWU849" s="273"/>
      <c r="BWV849" s="273"/>
      <c r="BWW849" s="273"/>
      <c r="BWX849" s="273"/>
      <c r="BWY849" s="273"/>
      <c r="BWZ849" s="273"/>
      <c r="BXA849" s="273"/>
      <c r="BXB849" s="273"/>
      <c r="BXC849" s="273"/>
      <c r="BXD849" s="273"/>
      <c r="BXE849" s="273"/>
      <c r="BXF849" s="273"/>
      <c r="BXG849" s="273"/>
      <c r="BXH849" s="273"/>
      <c r="BXI849" s="273"/>
      <c r="BXJ849" s="273"/>
      <c r="BXK849" s="273"/>
      <c r="BXL849" s="273"/>
      <c r="BXM849" s="273"/>
      <c r="BXN849" s="273"/>
      <c r="BXO849" s="273"/>
      <c r="BXP849" s="273"/>
      <c r="BXQ849" s="273"/>
      <c r="BXR849" s="273"/>
      <c r="BXS849" s="273"/>
      <c r="BXT849" s="273"/>
      <c r="BXU849" s="273"/>
      <c r="BXV849" s="273"/>
      <c r="BXW849" s="273"/>
      <c r="BXX849" s="273"/>
      <c r="BXY849" s="273"/>
      <c r="BXZ849" s="273"/>
      <c r="BYA849" s="273"/>
      <c r="BYB849" s="273"/>
      <c r="BYC849" s="273"/>
      <c r="BYD849" s="273"/>
      <c r="BYE849" s="273"/>
      <c r="BYF849" s="273"/>
      <c r="BYG849" s="273"/>
      <c r="BYH849" s="273"/>
      <c r="BYI849" s="273"/>
      <c r="BYJ849" s="273"/>
      <c r="BYK849" s="273"/>
      <c r="BYL849" s="273"/>
      <c r="BYM849" s="273"/>
      <c r="BYN849" s="273"/>
      <c r="BYO849" s="273"/>
      <c r="BYP849" s="273"/>
      <c r="BYQ849" s="273"/>
      <c r="BYR849" s="273"/>
      <c r="BYS849" s="273"/>
      <c r="BYT849" s="273"/>
      <c r="BYU849" s="273"/>
      <c r="BYV849" s="273"/>
      <c r="BYW849" s="273"/>
      <c r="BYX849" s="273"/>
      <c r="BYY849" s="273"/>
      <c r="BYZ849" s="273"/>
      <c r="BZA849" s="273"/>
      <c r="BZB849" s="273"/>
      <c r="BZC849" s="273"/>
      <c r="BZD849" s="273"/>
      <c r="BZE849" s="273"/>
      <c r="BZF849" s="273"/>
      <c r="BZG849" s="273"/>
      <c r="BZH849" s="273"/>
      <c r="BZI849" s="273"/>
      <c r="BZJ849" s="273"/>
      <c r="BZK849" s="273"/>
      <c r="BZL849" s="273"/>
      <c r="BZM849" s="273"/>
      <c r="BZN849" s="273"/>
      <c r="BZO849" s="273"/>
      <c r="BZP849" s="273"/>
      <c r="BZQ849" s="273"/>
      <c r="BZR849" s="273"/>
      <c r="BZS849" s="273"/>
      <c r="BZT849" s="273"/>
      <c r="BZU849" s="273"/>
      <c r="BZV849" s="273"/>
      <c r="BZW849" s="273"/>
      <c r="BZX849" s="273"/>
      <c r="BZY849" s="273"/>
      <c r="BZZ849" s="273"/>
      <c r="CAA849" s="273"/>
      <c r="CAB849" s="273"/>
      <c r="CAC849" s="273"/>
      <c r="CAD849" s="273"/>
      <c r="CAE849" s="273"/>
      <c r="CAF849" s="273"/>
      <c r="CAG849" s="273"/>
      <c r="CAH849" s="273"/>
      <c r="CAI849" s="273"/>
      <c r="CAJ849" s="273"/>
      <c r="CAK849" s="273"/>
      <c r="CAL849" s="273"/>
      <c r="CAM849" s="273"/>
      <c r="CAN849" s="273"/>
      <c r="CAO849" s="273"/>
      <c r="CAP849" s="273"/>
      <c r="CAQ849" s="273"/>
      <c r="CAR849" s="273"/>
      <c r="CAS849" s="273"/>
      <c r="CAT849" s="273"/>
      <c r="CAU849" s="273"/>
      <c r="CAV849" s="273"/>
      <c r="CAW849" s="273"/>
      <c r="CAX849" s="273"/>
      <c r="CAY849" s="273"/>
      <c r="CAZ849" s="273"/>
      <c r="CBA849" s="273"/>
      <c r="CBB849" s="273"/>
      <c r="CBC849" s="273"/>
      <c r="CBD849" s="273"/>
      <c r="CBE849" s="273"/>
      <c r="CBF849" s="273"/>
      <c r="CBG849" s="273"/>
      <c r="CBH849" s="273"/>
      <c r="CBI849" s="273"/>
      <c r="CBJ849" s="273"/>
      <c r="CBK849" s="273"/>
      <c r="CBL849" s="273"/>
      <c r="CBM849" s="273"/>
      <c r="CBN849" s="273"/>
      <c r="CBO849" s="273"/>
      <c r="CBP849" s="273"/>
      <c r="CBQ849" s="273"/>
      <c r="CBR849" s="273"/>
      <c r="CBS849" s="273"/>
      <c r="CBT849" s="273"/>
      <c r="CBU849" s="273"/>
      <c r="CBV849" s="273"/>
      <c r="CBW849" s="273"/>
      <c r="CBX849" s="273"/>
      <c r="CBY849" s="273"/>
      <c r="CBZ849" s="273"/>
      <c r="CCA849" s="273"/>
      <c r="CCB849" s="273"/>
      <c r="CCC849" s="273"/>
      <c r="CCD849" s="273"/>
      <c r="CCE849" s="273"/>
      <c r="CCF849" s="273"/>
      <c r="CCG849" s="273"/>
      <c r="CCH849" s="273"/>
      <c r="CCI849" s="273"/>
      <c r="CCJ849" s="273"/>
      <c r="CCK849" s="273"/>
      <c r="CCL849" s="273"/>
      <c r="CCM849" s="273"/>
      <c r="CCN849" s="273"/>
      <c r="CCO849" s="273"/>
      <c r="CCP849" s="273"/>
      <c r="CCQ849" s="273"/>
      <c r="CCR849" s="273"/>
      <c r="CCS849" s="273"/>
      <c r="CCT849" s="273"/>
      <c r="CCU849" s="273"/>
      <c r="CCV849" s="273"/>
      <c r="CCW849" s="273"/>
      <c r="CCX849" s="273"/>
      <c r="CCY849" s="273"/>
      <c r="CCZ849" s="273"/>
      <c r="CDA849" s="273"/>
      <c r="CDB849" s="273"/>
      <c r="CDC849" s="273"/>
      <c r="CDD849" s="273"/>
      <c r="CDE849" s="273"/>
      <c r="CDF849" s="273"/>
      <c r="CDG849" s="273"/>
      <c r="CDH849" s="273"/>
      <c r="CDI849" s="273"/>
      <c r="CDJ849" s="273"/>
      <c r="CDK849" s="273"/>
      <c r="CDL849" s="273"/>
      <c r="CDM849" s="273"/>
      <c r="CDN849" s="273"/>
      <c r="CDO849" s="273"/>
      <c r="CDP849" s="273"/>
      <c r="CDQ849" s="273"/>
      <c r="CDR849" s="273"/>
      <c r="CDS849" s="273"/>
      <c r="CDT849" s="273"/>
      <c r="CDU849" s="273"/>
      <c r="CDV849" s="273"/>
      <c r="CDW849" s="273"/>
      <c r="CDX849" s="273"/>
      <c r="CDY849" s="273"/>
      <c r="CDZ849" s="273"/>
      <c r="CEA849" s="273"/>
      <c r="CEB849" s="273"/>
      <c r="CEC849" s="273"/>
      <c r="CED849" s="273"/>
      <c r="CEE849" s="273"/>
      <c r="CEF849" s="273"/>
      <c r="CEG849" s="273"/>
      <c r="CEH849" s="273"/>
      <c r="CEI849" s="273"/>
      <c r="CEJ849" s="273"/>
      <c r="CEK849" s="273"/>
      <c r="CEL849" s="273"/>
      <c r="CEM849" s="273"/>
      <c r="CEN849" s="273"/>
      <c r="CEO849" s="273"/>
      <c r="CEP849" s="273"/>
      <c r="CEQ849" s="273"/>
      <c r="CER849" s="273"/>
      <c r="CES849" s="273"/>
      <c r="CET849" s="273"/>
      <c r="CEU849" s="273"/>
      <c r="CEV849" s="273"/>
      <c r="CEW849" s="273"/>
      <c r="CEX849" s="273"/>
      <c r="CEY849" s="273"/>
      <c r="CEZ849" s="273"/>
      <c r="CFA849" s="273"/>
      <c r="CFB849" s="273"/>
      <c r="CFC849" s="273"/>
      <c r="CFD849" s="273"/>
      <c r="CFE849" s="273"/>
      <c r="CFF849" s="273"/>
      <c r="CFG849" s="273"/>
      <c r="CFH849" s="273"/>
      <c r="CFI849" s="273"/>
      <c r="CFJ849" s="273"/>
      <c r="CFK849" s="273"/>
      <c r="CFL849" s="273"/>
      <c r="CFM849" s="273"/>
      <c r="CFN849" s="273"/>
      <c r="CFO849" s="273"/>
      <c r="CFP849" s="273"/>
      <c r="CFQ849" s="273"/>
      <c r="CFR849" s="273"/>
      <c r="CFS849" s="273"/>
      <c r="CFT849" s="273"/>
      <c r="CFU849" s="273"/>
      <c r="CFV849" s="273"/>
      <c r="CFW849" s="273"/>
      <c r="CFX849" s="273"/>
      <c r="CFY849" s="273"/>
      <c r="CFZ849" s="273"/>
      <c r="CGA849" s="273"/>
      <c r="CGB849" s="273"/>
      <c r="CGC849" s="273"/>
      <c r="CGD849" s="273"/>
      <c r="CGE849" s="273"/>
      <c r="CGF849" s="273"/>
      <c r="CGG849" s="273"/>
      <c r="CGH849" s="273"/>
      <c r="CGI849" s="273"/>
      <c r="CGJ849" s="273"/>
      <c r="CGK849" s="273"/>
      <c r="CGL849" s="273"/>
      <c r="CGM849" s="273"/>
      <c r="CGN849" s="273"/>
      <c r="CGO849" s="273"/>
      <c r="CGP849" s="273"/>
      <c r="CGQ849" s="273"/>
      <c r="CGR849" s="273"/>
      <c r="CGS849" s="273"/>
      <c r="CGT849" s="273"/>
      <c r="CGU849" s="273"/>
      <c r="CGV849" s="273"/>
      <c r="CGW849" s="273"/>
      <c r="CGX849" s="273"/>
      <c r="CGY849" s="273"/>
      <c r="CGZ849" s="273"/>
      <c r="CHA849" s="273"/>
      <c r="CHB849" s="273"/>
      <c r="CHC849" s="273"/>
      <c r="CHD849" s="273"/>
      <c r="CHE849" s="273"/>
      <c r="CHF849" s="273"/>
      <c r="CHG849" s="273"/>
      <c r="CHH849" s="273"/>
      <c r="CHI849" s="273"/>
      <c r="CHJ849" s="273"/>
      <c r="CHK849" s="273"/>
      <c r="CHL849" s="273"/>
      <c r="CHM849" s="273"/>
      <c r="CHN849" s="273"/>
      <c r="CHO849" s="273"/>
      <c r="CHP849" s="273"/>
      <c r="CHQ849" s="273"/>
      <c r="CHR849" s="273"/>
      <c r="CHS849" s="273"/>
      <c r="CHT849" s="273"/>
      <c r="CHU849" s="273"/>
      <c r="CHV849" s="273"/>
      <c r="CHW849" s="273"/>
      <c r="CHX849" s="273"/>
      <c r="CHY849" s="273"/>
      <c r="CHZ849" s="273"/>
      <c r="CIA849" s="273"/>
      <c r="CIB849" s="273"/>
      <c r="CIC849" s="273"/>
      <c r="CID849" s="273"/>
      <c r="CIE849" s="273"/>
      <c r="CIF849" s="273"/>
      <c r="CIG849" s="273"/>
      <c r="CIH849" s="273"/>
      <c r="CII849" s="273"/>
      <c r="CIJ849" s="273"/>
      <c r="CIK849" s="273"/>
      <c r="CIL849" s="273"/>
      <c r="CIM849" s="273"/>
      <c r="CIN849" s="273"/>
      <c r="CIO849" s="273"/>
      <c r="CIP849" s="273"/>
      <c r="CIQ849" s="273"/>
      <c r="CIR849" s="273"/>
      <c r="CIS849" s="273"/>
      <c r="CIT849" s="273"/>
      <c r="CIU849" s="273"/>
      <c r="CIV849" s="273"/>
      <c r="CIW849" s="273"/>
      <c r="CIX849" s="273"/>
      <c r="CIY849" s="273"/>
      <c r="CIZ849" s="273"/>
      <c r="CJA849" s="273"/>
      <c r="CJB849" s="273"/>
      <c r="CJC849" s="273"/>
      <c r="CJD849" s="273"/>
      <c r="CJE849" s="273"/>
      <c r="CJF849" s="273"/>
      <c r="CJG849" s="273"/>
      <c r="CJH849" s="273"/>
      <c r="CJI849" s="273"/>
      <c r="CJJ849" s="273"/>
      <c r="CJK849" s="273"/>
      <c r="CJL849" s="273"/>
      <c r="CJM849" s="273"/>
      <c r="CJN849" s="273"/>
      <c r="CJO849" s="273"/>
      <c r="CJP849" s="273"/>
      <c r="CJQ849" s="273"/>
      <c r="CJR849" s="273"/>
      <c r="CJS849" s="273"/>
      <c r="CJT849" s="273"/>
      <c r="CJU849" s="273"/>
      <c r="CJV849" s="273"/>
      <c r="CJW849" s="273"/>
      <c r="CJX849" s="273"/>
      <c r="CJY849" s="273"/>
      <c r="CJZ849" s="273"/>
      <c r="CKA849" s="273"/>
      <c r="CKB849" s="273"/>
      <c r="CKC849" s="273"/>
      <c r="CKD849" s="273"/>
      <c r="CKE849" s="273"/>
      <c r="CKF849" s="273"/>
      <c r="CKG849" s="273"/>
      <c r="CKH849" s="273"/>
      <c r="CKI849" s="273"/>
      <c r="CKJ849" s="273"/>
      <c r="CKK849" s="273"/>
      <c r="CKL849" s="273"/>
      <c r="CKM849" s="273"/>
      <c r="CKN849" s="273"/>
      <c r="CKO849" s="273"/>
      <c r="CKP849" s="273"/>
      <c r="CKQ849" s="273"/>
      <c r="CKR849" s="273"/>
      <c r="CKS849" s="273"/>
      <c r="CKT849" s="273"/>
      <c r="CKU849" s="273"/>
      <c r="CKV849" s="273"/>
      <c r="CKW849" s="273"/>
      <c r="CKX849" s="273"/>
      <c r="CKY849" s="273"/>
      <c r="CKZ849" s="273"/>
      <c r="CLA849" s="273"/>
      <c r="CLB849" s="273"/>
      <c r="CLC849" s="273"/>
      <c r="CLD849" s="273"/>
      <c r="CLE849" s="273"/>
      <c r="CLF849" s="273"/>
      <c r="CLG849" s="273"/>
      <c r="CLH849" s="273"/>
      <c r="CLI849" s="273"/>
      <c r="CLJ849" s="273"/>
      <c r="CLK849" s="273"/>
      <c r="CLL849" s="273"/>
      <c r="CLM849" s="273"/>
      <c r="CLN849" s="273"/>
      <c r="CLO849" s="273"/>
      <c r="CLP849" s="273"/>
      <c r="CLQ849" s="273"/>
      <c r="CLR849" s="273"/>
      <c r="CLS849" s="273"/>
      <c r="CLT849" s="273"/>
      <c r="CLU849" s="273"/>
      <c r="CLV849" s="273"/>
      <c r="CLW849" s="273"/>
      <c r="CLX849" s="273"/>
      <c r="CLY849" s="273"/>
      <c r="CLZ849" s="273"/>
      <c r="CMA849" s="273"/>
      <c r="CMB849" s="273"/>
      <c r="CMC849" s="273"/>
      <c r="CMD849" s="273"/>
      <c r="CME849" s="273"/>
      <c r="CMF849" s="273"/>
      <c r="CMG849" s="273"/>
      <c r="CMH849" s="273"/>
      <c r="CMI849" s="273"/>
      <c r="CMJ849" s="273"/>
      <c r="CMK849" s="273"/>
      <c r="CML849" s="273"/>
      <c r="CMM849" s="273"/>
      <c r="CMN849" s="273"/>
      <c r="CMO849" s="273"/>
      <c r="CMP849" s="273"/>
      <c r="CMQ849" s="273"/>
      <c r="CMR849" s="273"/>
      <c r="CMS849" s="273"/>
      <c r="CMT849" s="273"/>
      <c r="CMU849" s="273"/>
      <c r="CMV849" s="273"/>
      <c r="CMW849" s="273"/>
      <c r="CMX849" s="273"/>
      <c r="CMY849" s="273"/>
      <c r="CMZ849" s="273"/>
      <c r="CNA849" s="273"/>
      <c r="CNB849" s="273"/>
      <c r="CNC849" s="273"/>
      <c r="CND849" s="273"/>
      <c r="CNE849" s="273"/>
      <c r="CNF849" s="273"/>
      <c r="CNG849" s="273"/>
      <c r="CNH849" s="273"/>
      <c r="CNI849" s="273"/>
      <c r="CNJ849" s="273"/>
      <c r="CNK849" s="273"/>
      <c r="CNL849" s="273"/>
      <c r="CNM849" s="273"/>
      <c r="CNN849" s="273"/>
      <c r="CNO849" s="273"/>
      <c r="CNP849" s="273"/>
      <c r="CNQ849" s="273"/>
      <c r="CNR849" s="273"/>
      <c r="CNS849" s="273"/>
      <c r="CNT849" s="273"/>
      <c r="CNU849" s="273"/>
      <c r="CNV849" s="273"/>
      <c r="CNW849" s="273"/>
      <c r="CNX849" s="273"/>
      <c r="CNY849" s="273"/>
      <c r="CNZ849" s="273"/>
      <c r="COA849" s="273"/>
      <c r="COB849" s="273"/>
      <c r="COC849" s="273"/>
      <c r="COD849" s="273"/>
      <c r="COE849" s="273"/>
      <c r="COF849" s="273"/>
      <c r="COG849" s="273"/>
      <c r="COH849" s="273"/>
      <c r="COI849" s="273"/>
      <c r="COJ849" s="273"/>
      <c r="COK849" s="273"/>
      <c r="COL849" s="273"/>
      <c r="COM849" s="273"/>
      <c r="CON849" s="273"/>
      <c r="COO849" s="273"/>
      <c r="COP849" s="273"/>
      <c r="COQ849" s="273"/>
      <c r="COR849" s="273"/>
      <c r="COS849" s="273"/>
      <c r="COT849" s="273"/>
      <c r="COU849" s="273"/>
      <c r="COV849" s="273"/>
      <c r="COW849" s="273"/>
      <c r="COX849" s="273"/>
      <c r="COY849" s="273"/>
      <c r="COZ849" s="273"/>
      <c r="CPA849" s="273"/>
      <c r="CPB849" s="273"/>
      <c r="CPC849" s="273"/>
      <c r="CPD849" s="273"/>
      <c r="CPE849" s="273"/>
      <c r="CPF849" s="273"/>
      <c r="CPG849" s="273"/>
      <c r="CPH849" s="273"/>
      <c r="CPI849" s="273"/>
      <c r="CPJ849" s="273"/>
      <c r="CPK849" s="273"/>
      <c r="CPL849" s="273"/>
      <c r="CPM849" s="273"/>
      <c r="CPN849" s="273"/>
      <c r="CPO849" s="273"/>
      <c r="CPP849" s="273"/>
      <c r="CPQ849" s="273"/>
      <c r="CPR849" s="273"/>
      <c r="CPS849" s="273"/>
      <c r="CPT849" s="273"/>
      <c r="CPU849" s="273"/>
      <c r="CPV849" s="273"/>
      <c r="CPW849" s="273"/>
      <c r="CPX849" s="273"/>
      <c r="CPY849" s="273"/>
      <c r="CPZ849" s="273"/>
      <c r="CQA849" s="273"/>
      <c r="CQB849" s="273"/>
      <c r="CQC849" s="273"/>
      <c r="CQD849" s="273"/>
      <c r="CQE849" s="273"/>
      <c r="CQF849" s="273"/>
      <c r="CQG849" s="273"/>
      <c r="CQH849" s="273"/>
      <c r="CQI849" s="273"/>
      <c r="CQJ849" s="273"/>
      <c r="CQK849" s="273"/>
      <c r="CQL849" s="273"/>
      <c r="CQM849" s="273"/>
      <c r="CQN849" s="273"/>
      <c r="CQO849" s="273"/>
      <c r="CQP849" s="273"/>
      <c r="CQQ849" s="273"/>
      <c r="CQR849" s="273"/>
      <c r="CQS849" s="273"/>
      <c r="CQT849" s="273"/>
      <c r="CQU849" s="273"/>
      <c r="CQV849" s="273"/>
      <c r="CQW849" s="273"/>
      <c r="CQX849" s="273"/>
      <c r="CQY849" s="273"/>
      <c r="CQZ849" s="273"/>
      <c r="CRA849" s="273"/>
      <c r="CRB849" s="273"/>
      <c r="CRC849" s="273"/>
      <c r="CRD849" s="273"/>
      <c r="CRE849" s="273"/>
      <c r="CRF849" s="273"/>
      <c r="CRG849" s="273"/>
      <c r="CRH849" s="273"/>
      <c r="CRI849" s="273"/>
      <c r="CRJ849" s="273"/>
      <c r="CRK849" s="273"/>
      <c r="CRL849" s="273"/>
      <c r="CRM849" s="273"/>
      <c r="CRN849" s="273"/>
      <c r="CRO849" s="273"/>
      <c r="CRP849" s="273"/>
      <c r="CRQ849" s="273"/>
      <c r="CRR849" s="273"/>
      <c r="CRS849" s="273"/>
      <c r="CRT849" s="273"/>
      <c r="CRU849" s="273"/>
      <c r="CRV849" s="273"/>
      <c r="CRW849" s="273"/>
      <c r="CRX849" s="273"/>
      <c r="CRY849" s="273"/>
      <c r="CRZ849" s="273"/>
      <c r="CSA849" s="273"/>
      <c r="CSB849" s="273"/>
      <c r="CSC849" s="273"/>
      <c r="CSD849" s="273"/>
      <c r="CSE849" s="273"/>
      <c r="CSF849" s="273"/>
      <c r="CSG849" s="273"/>
      <c r="CSH849" s="273"/>
      <c r="CSI849" s="273"/>
      <c r="CSJ849" s="273"/>
      <c r="CSK849" s="273"/>
      <c r="CSL849" s="273"/>
      <c r="CSM849" s="273"/>
      <c r="CSN849" s="273"/>
      <c r="CSO849" s="273"/>
      <c r="CSP849" s="273"/>
      <c r="CSQ849" s="273"/>
      <c r="CSR849" s="273"/>
      <c r="CSS849" s="273"/>
      <c r="CST849" s="273"/>
      <c r="CSU849" s="273"/>
      <c r="CSV849" s="273"/>
      <c r="CSW849" s="273"/>
      <c r="CSX849" s="273"/>
      <c r="CSY849" s="273"/>
      <c r="CSZ849" s="273"/>
      <c r="CTA849" s="273"/>
      <c r="CTB849" s="273"/>
      <c r="CTC849" s="273"/>
      <c r="CTD849" s="273"/>
      <c r="CTE849" s="273"/>
      <c r="CTF849" s="273"/>
      <c r="CTG849" s="273"/>
      <c r="CTH849" s="273"/>
      <c r="CTI849" s="273"/>
      <c r="CTJ849" s="273"/>
      <c r="CTK849" s="273"/>
      <c r="CTL849" s="273"/>
      <c r="CTM849" s="273"/>
      <c r="CTN849" s="273"/>
      <c r="CTO849" s="273"/>
      <c r="CTP849" s="273"/>
      <c r="CTQ849" s="273"/>
      <c r="CTR849" s="273"/>
      <c r="CTS849" s="273"/>
      <c r="CTT849" s="273"/>
      <c r="CTU849" s="273"/>
      <c r="CTV849" s="273"/>
      <c r="CTW849" s="273"/>
      <c r="CTX849" s="273"/>
      <c r="CTY849" s="273"/>
      <c r="CTZ849" s="273"/>
      <c r="CUA849" s="273"/>
      <c r="CUB849" s="273"/>
      <c r="CUC849" s="273"/>
      <c r="CUD849" s="273"/>
      <c r="CUE849" s="273"/>
      <c r="CUF849" s="273"/>
      <c r="CUG849" s="273"/>
      <c r="CUH849" s="273"/>
      <c r="CUI849" s="273"/>
      <c r="CUJ849" s="273"/>
      <c r="CUK849" s="273"/>
      <c r="CUL849" s="273"/>
      <c r="CUM849" s="273"/>
      <c r="CUN849" s="273"/>
      <c r="CUO849" s="273"/>
      <c r="CUP849" s="273"/>
      <c r="CUQ849" s="273"/>
      <c r="CUR849" s="273"/>
      <c r="CUS849" s="273"/>
      <c r="CUT849" s="273"/>
      <c r="CUU849" s="273"/>
      <c r="CUV849" s="273"/>
      <c r="CUW849" s="273"/>
      <c r="CUX849" s="273"/>
      <c r="CUY849" s="273"/>
      <c r="CUZ849" s="273"/>
      <c r="CVA849" s="273"/>
      <c r="CVB849" s="273"/>
      <c r="CVC849" s="273"/>
      <c r="CVD849" s="273"/>
      <c r="CVE849" s="273"/>
      <c r="CVF849" s="273"/>
      <c r="CVG849" s="273"/>
      <c r="CVH849" s="273"/>
      <c r="CVI849" s="273"/>
      <c r="CVJ849" s="273"/>
      <c r="CVK849" s="273"/>
      <c r="CVL849" s="273"/>
      <c r="CVM849" s="273"/>
      <c r="CVN849" s="273"/>
      <c r="CVO849" s="273"/>
      <c r="CVP849" s="273"/>
      <c r="CVQ849" s="273"/>
      <c r="CVR849" s="273"/>
      <c r="CVS849" s="273"/>
      <c r="CVT849" s="273"/>
      <c r="CVU849" s="273"/>
      <c r="CVV849" s="273"/>
      <c r="CVW849" s="273"/>
      <c r="CVX849" s="273"/>
      <c r="CVY849" s="273"/>
      <c r="CVZ849" s="273"/>
      <c r="CWA849" s="273"/>
      <c r="CWB849" s="273"/>
      <c r="CWC849" s="273"/>
      <c r="CWD849" s="273"/>
      <c r="CWE849" s="273"/>
      <c r="CWF849" s="273"/>
      <c r="CWG849" s="273"/>
      <c r="CWH849" s="273"/>
      <c r="CWI849" s="273"/>
      <c r="CWJ849" s="273"/>
      <c r="CWK849" s="273"/>
      <c r="CWL849" s="273"/>
      <c r="CWM849" s="273"/>
      <c r="CWN849" s="273"/>
      <c r="CWO849" s="273"/>
      <c r="CWP849" s="273"/>
      <c r="CWQ849" s="273"/>
      <c r="CWR849" s="273"/>
      <c r="CWS849" s="273"/>
      <c r="CWT849" s="273"/>
      <c r="CWU849" s="273"/>
      <c r="CWV849" s="273"/>
      <c r="CWW849" s="273"/>
      <c r="CWX849" s="273"/>
      <c r="CWY849" s="273"/>
      <c r="CWZ849" s="273"/>
      <c r="CXA849" s="273"/>
      <c r="CXB849" s="273"/>
      <c r="CXC849" s="273"/>
      <c r="CXD849" s="273"/>
      <c r="CXE849" s="273"/>
      <c r="CXF849" s="273"/>
      <c r="CXG849" s="273"/>
      <c r="CXH849" s="273"/>
      <c r="CXI849" s="273"/>
      <c r="CXJ849" s="273"/>
      <c r="CXK849" s="273"/>
      <c r="CXL849" s="273"/>
      <c r="CXM849" s="273"/>
      <c r="CXN849" s="273"/>
      <c r="CXO849" s="273"/>
      <c r="CXP849" s="273"/>
      <c r="CXQ849" s="273"/>
      <c r="CXR849" s="273"/>
      <c r="CXS849" s="273"/>
      <c r="CXT849" s="273"/>
      <c r="CXU849" s="273"/>
      <c r="CXV849" s="273"/>
      <c r="CXW849" s="273"/>
      <c r="CXX849" s="273"/>
      <c r="CXY849" s="273"/>
      <c r="CXZ849" s="273"/>
      <c r="CYA849" s="273"/>
      <c r="CYB849" s="273"/>
      <c r="CYC849" s="273"/>
      <c r="CYD849" s="273"/>
      <c r="CYE849" s="273"/>
      <c r="CYF849" s="273"/>
      <c r="CYG849" s="273"/>
      <c r="CYH849" s="273"/>
      <c r="CYI849" s="273"/>
      <c r="CYJ849" s="273"/>
      <c r="CYK849" s="273"/>
      <c r="CYL849" s="273"/>
      <c r="CYM849" s="273"/>
      <c r="CYN849" s="273"/>
      <c r="CYO849" s="273"/>
      <c r="CYP849" s="273"/>
      <c r="CYQ849" s="273"/>
      <c r="CYR849" s="273"/>
      <c r="CYS849" s="273"/>
      <c r="CYT849" s="273"/>
      <c r="CYU849" s="273"/>
      <c r="CYV849" s="273"/>
      <c r="CYW849" s="273"/>
      <c r="CYX849" s="273"/>
      <c r="CYY849" s="273"/>
      <c r="CYZ849" s="273"/>
      <c r="CZA849" s="273"/>
      <c r="CZB849" s="273"/>
      <c r="CZC849" s="273"/>
      <c r="CZD849" s="273"/>
      <c r="CZE849" s="273"/>
      <c r="CZF849" s="273"/>
      <c r="CZG849" s="273"/>
      <c r="CZH849" s="273"/>
      <c r="CZI849" s="273"/>
      <c r="CZJ849" s="273"/>
      <c r="CZK849" s="273"/>
      <c r="CZL849" s="273"/>
      <c r="CZM849" s="273"/>
      <c r="CZN849" s="273"/>
      <c r="CZO849" s="273"/>
      <c r="CZP849" s="273"/>
      <c r="CZQ849" s="273"/>
      <c r="CZR849" s="273"/>
      <c r="CZS849" s="273"/>
      <c r="CZT849" s="273"/>
      <c r="CZU849" s="273"/>
      <c r="CZV849" s="273"/>
      <c r="CZW849" s="273"/>
      <c r="CZX849" s="273"/>
      <c r="CZY849" s="273"/>
      <c r="CZZ849" s="273"/>
      <c r="DAA849" s="273"/>
      <c r="DAB849" s="273"/>
      <c r="DAC849" s="273"/>
      <c r="DAD849" s="273"/>
      <c r="DAE849" s="273"/>
      <c r="DAF849" s="273"/>
      <c r="DAG849" s="273"/>
      <c r="DAH849" s="273"/>
      <c r="DAI849" s="273"/>
      <c r="DAJ849" s="273"/>
      <c r="DAK849" s="273"/>
      <c r="DAL849" s="273"/>
      <c r="DAM849" s="273"/>
      <c r="DAN849" s="273"/>
      <c r="DAO849" s="273"/>
      <c r="DAP849" s="273"/>
      <c r="DAQ849" s="273"/>
      <c r="DAR849" s="273"/>
      <c r="DAS849" s="273"/>
      <c r="DAT849" s="273"/>
      <c r="DAU849" s="273"/>
      <c r="DAV849" s="273"/>
      <c r="DAW849" s="273"/>
      <c r="DAX849" s="273"/>
      <c r="DAY849" s="273"/>
      <c r="DAZ849" s="273"/>
      <c r="DBA849" s="273"/>
      <c r="DBB849" s="273"/>
      <c r="DBC849" s="273"/>
      <c r="DBD849" s="273"/>
      <c r="DBE849" s="273"/>
      <c r="DBF849" s="273"/>
      <c r="DBG849" s="273"/>
      <c r="DBH849" s="273"/>
      <c r="DBI849" s="273"/>
      <c r="DBJ849" s="273"/>
      <c r="DBK849" s="273"/>
      <c r="DBL849" s="273"/>
      <c r="DBM849" s="273"/>
      <c r="DBN849" s="273"/>
      <c r="DBO849" s="273"/>
      <c r="DBP849" s="273"/>
      <c r="DBQ849" s="273"/>
      <c r="DBR849" s="273"/>
      <c r="DBS849" s="273"/>
      <c r="DBT849" s="273"/>
      <c r="DBU849" s="273"/>
      <c r="DBV849" s="273"/>
      <c r="DBW849" s="273"/>
      <c r="DBX849" s="273"/>
      <c r="DBY849" s="273"/>
      <c r="DBZ849" s="273"/>
      <c r="DCA849" s="273"/>
      <c r="DCB849" s="273"/>
      <c r="DCC849" s="273"/>
      <c r="DCD849" s="273"/>
      <c r="DCE849" s="273"/>
      <c r="DCF849" s="273"/>
      <c r="DCG849" s="273"/>
      <c r="DCH849" s="273"/>
      <c r="DCI849" s="273"/>
      <c r="DCJ849" s="273"/>
      <c r="DCK849" s="273"/>
      <c r="DCL849" s="273"/>
      <c r="DCM849" s="273"/>
      <c r="DCN849" s="273"/>
      <c r="DCO849" s="273"/>
      <c r="DCP849" s="273"/>
      <c r="DCQ849" s="273"/>
      <c r="DCR849" s="273"/>
      <c r="DCS849" s="273"/>
      <c r="DCT849" s="273"/>
      <c r="DCU849" s="273"/>
      <c r="DCV849" s="273"/>
      <c r="DCW849" s="273"/>
      <c r="DCX849" s="273"/>
      <c r="DCY849" s="273"/>
      <c r="DCZ849" s="273"/>
      <c r="DDA849" s="273"/>
      <c r="DDB849" s="273"/>
      <c r="DDC849" s="273"/>
      <c r="DDD849" s="273"/>
      <c r="DDE849" s="273"/>
      <c r="DDF849" s="273"/>
      <c r="DDG849" s="273"/>
      <c r="DDH849" s="273"/>
      <c r="DDI849" s="273"/>
      <c r="DDJ849" s="273"/>
      <c r="DDK849" s="273"/>
      <c r="DDL849" s="273"/>
      <c r="DDM849" s="273"/>
      <c r="DDN849" s="273"/>
      <c r="DDO849" s="273"/>
      <c r="DDP849" s="273"/>
      <c r="DDQ849" s="273"/>
      <c r="DDR849" s="273"/>
      <c r="DDS849" s="273"/>
      <c r="DDT849" s="273"/>
      <c r="DDU849" s="273"/>
      <c r="DDV849" s="273"/>
      <c r="DDW849" s="273"/>
      <c r="DDX849" s="273"/>
      <c r="DDY849" s="273"/>
      <c r="DDZ849" s="273"/>
      <c r="DEA849" s="273"/>
      <c r="DEB849" s="273"/>
      <c r="DEC849" s="273"/>
      <c r="DED849" s="273"/>
      <c r="DEE849" s="273"/>
      <c r="DEF849" s="273"/>
      <c r="DEG849" s="273"/>
      <c r="DEH849" s="273"/>
      <c r="DEI849" s="273"/>
      <c r="DEJ849" s="273"/>
      <c r="DEK849" s="273"/>
      <c r="DEL849" s="273"/>
      <c r="DEM849" s="273"/>
      <c r="DEN849" s="273"/>
      <c r="DEO849" s="273"/>
      <c r="DEP849" s="273"/>
      <c r="DEQ849" s="273"/>
      <c r="DER849" s="273"/>
      <c r="DES849" s="273"/>
      <c r="DET849" s="273"/>
      <c r="DEU849" s="273"/>
      <c r="DEV849" s="273"/>
      <c r="DEW849" s="273"/>
      <c r="DEX849" s="273"/>
      <c r="DEY849" s="273"/>
      <c r="DEZ849" s="273"/>
      <c r="DFA849" s="273"/>
      <c r="DFB849" s="273"/>
      <c r="DFC849" s="273"/>
      <c r="DFD849" s="273"/>
      <c r="DFE849" s="273"/>
      <c r="DFF849" s="273"/>
      <c r="DFG849" s="273"/>
      <c r="DFH849" s="273"/>
      <c r="DFI849" s="273"/>
      <c r="DFJ849" s="273"/>
      <c r="DFK849" s="273"/>
      <c r="DFL849" s="273"/>
      <c r="DFM849" s="273"/>
      <c r="DFN849" s="273"/>
      <c r="DFO849" s="273"/>
      <c r="DFP849" s="273"/>
      <c r="DFQ849" s="273"/>
      <c r="DFR849" s="273"/>
      <c r="DFS849" s="273"/>
      <c r="DFT849" s="273"/>
      <c r="DFU849" s="273"/>
      <c r="DFV849" s="273"/>
      <c r="DFW849" s="273"/>
      <c r="DFX849" s="273"/>
      <c r="DFY849" s="273"/>
      <c r="DFZ849" s="273"/>
      <c r="DGA849" s="273"/>
      <c r="DGB849" s="273"/>
      <c r="DGC849" s="273"/>
      <c r="DGD849" s="273"/>
      <c r="DGE849" s="273"/>
      <c r="DGF849" s="273"/>
      <c r="DGG849" s="273"/>
      <c r="DGH849" s="273"/>
      <c r="DGI849" s="273"/>
      <c r="DGJ849" s="273"/>
      <c r="DGK849" s="273"/>
      <c r="DGL849" s="273"/>
      <c r="DGM849" s="273"/>
      <c r="DGN849" s="273"/>
      <c r="DGO849" s="273"/>
      <c r="DGP849" s="273"/>
      <c r="DGQ849" s="273"/>
      <c r="DGR849" s="273"/>
      <c r="DGS849" s="273"/>
      <c r="DGT849" s="273"/>
      <c r="DGU849" s="273"/>
      <c r="DGV849" s="273"/>
      <c r="DGW849" s="273"/>
      <c r="DGX849" s="273"/>
      <c r="DGY849" s="273"/>
      <c r="DGZ849" s="273"/>
      <c r="DHA849" s="273"/>
      <c r="DHB849" s="273"/>
      <c r="DHC849" s="273"/>
      <c r="DHD849" s="273"/>
      <c r="DHE849" s="273"/>
      <c r="DHF849" s="273"/>
      <c r="DHG849" s="273"/>
      <c r="DHH849" s="273"/>
      <c r="DHI849" s="273"/>
      <c r="DHJ849" s="273"/>
      <c r="DHK849" s="273"/>
      <c r="DHL849" s="273"/>
      <c r="DHM849" s="273"/>
      <c r="DHN849" s="273"/>
      <c r="DHO849" s="273"/>
      <c r="DHP849" s="273"/>
      <c r="DHQ849" s="273"/>
      <c r="DHR849" s="273"/>
      <c r="DHS849" s="273"/>
      <c r="DHT849" s="273"/>
      <c r="DHU849" s="273"/>
      <c r="DHV849" s="273"/>
      <c r="DHW849" s="273"/>
      <c r="DHX849" s="273"/>
      <c r="DHY849" s="273"/>
      <c r="DHZ849" s="273"/>
      <c r="DIA849" s="273"/>
      <c r="DIB849" s="273"/>
      <c r="DIC849" s="273"/>
      <c r="DID849" s="273"/>
      <c r="DIE849" s="273"/>
      <c r="DIF849" s="273"/>
      <c r="DIG849" s="273"/>
      <c r="DIH849" s="273"/>
      <c r="DII849" s="273"/>
      <c r="DIJ849" s="273"/>
      <c r="DIK849" s="273"/>
      <c r="DIL849" s="273"/>
      <c r="DIM849" s="273"/>
      <c r="DIN849" s="273"/>
      <c r="DIO849" s="273"/>
      <c r="DIP849" s="273"/>
      <c r="DIQ849" s="273"/>
      <c r="DIR849" s="273"/>
      <c r="DIS849" s="273"/>
      <c r="DIT849" s="273"/>
      <c r="DIU849" s="273"/>
      <c r="DIV849" s="273"/>
      <c r="DIW849" s="273"/>
      <c r="DIX849" s="273"/>
      <c r="DIY849" s="273"/>
      <c r="DIZ849" s="273"/>
      <c r="DJA849" s="273"/>
      <c r="DJB849" s="273"/>
      <c r="DJC849" s="273"/>
      <c r="DJD849" s="273"/>
      <c r="DJE849" s="273"/>
      <c r="DJF849" s="273"/>
      <c r="DJG849" s="273"/>
      <c r="DJH849" s="273"/>
      <c r="DJI849" s="273"/>
      <c r="DJJ849" s="273"/>
      <c r="DJK849" s="273"/>
      <c r="DJL849" s="273"/>
      <c r="DJM849" s="273"/>
      <c r="DJN849" s="273"/>
      <c r="DJO849" s="273"/>
      <c r="DJP849" s="273"/>
      <c r="DJQ849" s="273"/>
      <c r="DJR849" s="273"/>
      <c r="DJS849" s="273"/>
      <c r="DJT849" s="273"/>
      <c r="DJU849" s="273"/>
      <c r="DJV849" s="273"/>
      <c r="DJW849" s="273"/>
      <c r="DJX849" s="273"/>
      <c r="DJY849" s="273"/>
      <c r="DJZ849" s="273"/>
      <c r="DKA849" s="273"/>
      <c r="DKB849" s="273"/>
      <c r="DKC849" s="273"/>
      <c r="DKD849" s="273"/>
      <c r="DKE849" s="273"/>
      <c r="DKF849" s="273"/>
      <c r="DKG849" s="273"/>
      <c r="DKH849" s="273"/>
      <c r="DKI849" s="273"/>
      <c r="DKJ849" s="273"/>
      <c r="DKK849" s="273"/>
      <c r="DKL849" s="273"/>
      <c r="DKM849" s="273"/>
      <c r="DKN849" s="273"/>
      <c r="DKO849" s="273"/>
      <c r="DKP849" s="273"/>
      <c r="DKQ849" s="273"/>
      <c r="DKR849" s="273"/>
      <c r="DKS849" s="273"/>
      <c r="DKT849" s="273"/>
      <c r="DKU849" s="273"/>
      <c r="DKV849" s="273"/>
      <c r="DKW849" s="273"/>
      <c r="DKX849" s="273"/>
      <c r="DKY849" s="273"/>
      <c r="DKZ849" s="273"/>
      <c r="DLA849" s="273"/>
      <c r="DLB849" s="273"/>
      <c r="DLC849" s="273"/>
      <c r="DLD849" s="273"/>
      <c r="DLE849" s="273"/>
      <c r="DLF849" s="273"/>
      <c r="DLG849" s="273"/>
      <c r="DLH849" s="273"/>
      <c r="DLI849" s="273"/>
      <c r="DLJ849" s="273"/>
      <c r="DLK849" s="273"/>
      <c r="DLL849" s="273"/>
      <c r="DLM849" s="273"/>
      <c r="DLN849" s="273"/>
      <c r="DLO849" s="273"/>
      <c r="DLP849" s="273"/>
      <c r="DLQ849" s="273"/>
      <c r="DLR849" s="273"/>
      <c r="DLS849" s="273"/>
      <c r="DLT849" s="273"/>
      <c r="DLU849" s="273"/>
      <c r="DLV849" s="273"/>
      <c r="DLW849" s="273"/>
      <c r="DLX849" s="273"/>
      <c r="DLY849" s="273"/>
      <c r="DLZ849" s="273"/>
      <c r="DMA849" s="273"/>
      <c r="DMB849" s="273"/>
      <c r="DMC849" s="273"/>
      <c r="DMD849" s="273"/>
      <c r="DME849" s="273"/>
      <c r="DMF849" s="273"/>
      <c r="DMG849" s="273"/>
      <c r="DMH849" s="273"/>
      <c r="DMI849" s="273"/>
      <c r="DMJ849" s="273"/>
      <c r="DMK849" s="273"/>
      <c r="DML849" s="273"/>
      <c r="DMM849" s="273"/>
      <c r="DMN849" s="273"/>
      <c r="DMO849" s="273"/>
      <c r="DMP849" s="273"/>
      <c r="DMQ849" s="273"/>
      <c r="DMR849" s="273"/>
      <c r="DMS849" s="273"/>
      <c r="DMT849" s="273"/>
      <c r="DMU849" s="273"/>
      <c r="DMV849" s="273"/>
      <c r="DMW849" s="273"/>
      <c r="DMX849" s="273"/>
      <c r="DMY849" s="273"/>
      <c r="DMZ849" s="273"/>
      <c r="DNA849" s="273"/>
      <c r="DNB849" s="273"/>
      <c r="DNC849" s="273"/>
      <c r="DND849" s="273"/>
      <c r="DNE849" s="273"/>
      <c r="DNF849" s="273"/>
      <c r="DNG849" s="273"/>
      <c r="DNH849" s="273"/>
      <c r="DNI849" s="273"/>
      <c r="DNJ849" s="273"/>
      <c r="DNK849" s="273"/>
      <c r="DNL849" s="273"/>
      <c r="DNM849" s="273"/>
      <c r="DNN849" s="273"/>
      <c r="DNO849" s="273"/>
      <c r="DNP849" s="273"/>
      <c r="DNQ849" s="273"/>
      <c r="DNR849" s="273"/>
      <c r="DNS849" s="273"/>
      <c r="DNT849" s="273"/>
      <c r="DNU849" s="273"/>
      <c r="DNV849" s="273"/>
      <c r="DNW849" s="273"/>
      <c r="DNX849" s="273"/>
      <c r="DNY849" s="273"/>
      <c r="DNZ849" s="273"/>
      <c r="DOA849" s="273"/>
      <c r="DOB849" s="273"/>
      <c r="DOC849" s="273"/>
      <c r="DOD849" s="273"/>
      <c r="DOE849" s="273"/>
      <c r="DOF849" s="273"/>
      <c r="DOG849" s="273"/>
      <c r="DOH849" s="273"/>
      <c r="DOI849" s="273"/>
      <c r="DOJ849" s="273"/>
      <c r="DOK849" s="273"/>
      <c r="DOL849" s="273"/>
      <c r="DOM849" s="273"/>
      <c r="DON849" s="273"/>
      <c r="DOO849" s="273"/>
      <c r="DOP849" s="273"/>
      <c r="DOQ849" s="273"/>
      <c r="DOR849" s="273"/>
      <c r="DOS849" s="273"/>
      <c r="DOT849" s="273"/>
      <c r="DOU849" s="273"/>
      <c r="DOV849" s="273"/>
      <c r="DOW849" s="273"/>
      <c r="DOX849" s="273"/>
      <c r="DOY849" s="273"/>
      <c r="DOZ849" s="273"/>
      <c r="DPA849" s="273"/>
      <c r="DPB849" s="273"/>
      <c r="DPC849" s="273"/>
      <c r="DPD849" s="273"/>
      <c r="DPE849" s="273"/>
      <c r="DPF849" s="273"/>
      <c r="DPG849" s="273"/>
      <c r="DPH849" s="273"/>
      <c r="DPI849" s="273"/>
      <c r="DPJ849" s="273"/>
      <c r="DPK849" s="273"/>
      <c r="DPL849" s="273"/>
      <c r="DPM849" s="273"/>
      <c r="DPN849" s="273"/>
      <c r="DPO849" s="273"/>
      <c r="DPP849" s="273"/>
      <c r="DPQ849" s="273"/>
      <c r="DPR849" s="273"/>
      <c r="DPS849" s="273"/>
      <c r="DPT849" s="273"/>
      <c r="DPU849" s="273"/>
      <c r="DPV849" s="273"/>
      <c r="DPW849" s="273"/>
      <c r="DPX849" s="273"/>
      <c r="DPY849" s="273"/>
      <c r="DPZ849" s="273"/>
      <c r="DQA849" s="273"/>
      <c r="DQB849" s="273"/>
      <c r="DQC849" s="273"/>
      <c r="DQD849" s="273"/>
      <c r="DQE849" s="273"/>
      <c r="DQF849" s="273"/>
      <c r="DQG849" s="273"/>
      <c r="DQH849" s="273"/>
      <c r="DQI849" s="273"/>
      <c r="DQJ849" s="273"/>
      <c r="DQK849" s="273"/>
      <c r="DQL849" s="273"/>
      <c r="DQM849" s="273"/>
      <c r="DQN849" s="273"/>
      <c r="DQO849" s="273"/>
      <c r="DQP849" s="273"/>
      <c r="DQQ849" s="273"/>
      <c r="DQR849" s="273"/>
      <c r="DQS849" s="273"/>
      <c r="DQT849" s="273"/>
      <c r="DQU849" s="273"/>
      <c r="DQV849" s="273"/>
      <c r="DQW849" s="273"/>
      <c r="DQX849" s="273"/>
      <c r="DQY849" s="273"/>
      <c r="DQZ849" s="273"/>
      <c r="DRA849" s="273"/>
      <c r="DRB849" s="273"/>
      <c r="DRC849" s="273"/>
      <c r="DRD849" s="273"/>
      <c r="DRE849" s="273"/>
      <c r="DRF849" s="273"/>
      <c r="DRG849" s="273"/>
      <c r="DRH849" s="273"/>
      <c r="DRI849" s="273"/>
      <c r="DRJ849" s="273"/>
      <c r="DRK849" s="273"/>
      <c r="DRL849" s="273"/>
      <c r="DRM849" s="273"/>
      <c r="DRN849" s="273"/>
      <c r="DRO849" s="273"/>
      <c r="DRP849" s="273"/>
      <c r="DRQ849" s="273"/>
      <c r="DRR849" s="273"/>
      <c r="DRS849" s="273"/>
      <c r="DRT849" s="273"/>
      <c r="DRU849" s="273"/>
      <c r="DRV849" s="273"/>
      <c r="DRW849" s="273"/>
      <c r="DRX849" s="273"/>
      <c r="DRY849" s="273"/>
      <c r="DRZ849" s="273"/>
      <c r="DSA849" s="273"/>
      <c r="DSB849" s="273"/>
      <c r="DSC849" s="273"/>
      <c r="DSD849" s="273"/>
      <c r="DSE849" s="273"/>
      <c r="DSF849" s="273"/>
      <c r="DSG849" s="273"/>
      <c r="DSH849" s="273"/>
      <c r="DSI849" s="273"/>
      <c r="DSJ849" s="273"/>
      <c r="DSK849" s="273"/>
      <c r="DSL849" s="273"/>
      <c r="DSM849" s="273"/>
      <c r="DSN849" s="273"/>
      <c r="DSO849" s="273"/>
      <c r="DSP849" s="273"/>
      <c r="DSQ849" s="273"/>
      <c r="DSR849" s="273"/>
      <c r="DSS849" s="273"/>
      <c r="DST849" s="273"/>
      <c r="DSU849" s="273"/>
      <c r="DSV849" s="273"/>
      <c r="DSW849" s="273"/>
      <c r="DSX849" s="273"/>
      <c r="DSY849" s="273"/>
      <c r="DSZ849" s="273"/>
      <c r="DTA849" s="273"/>
      <c r="DTB849" s="273"/>
      <c r="DTC849" s="273"/>
      <c r="DTD849" s="273"/>
      <c r="DTE849" s="273"/>
      <c r="DTF849" s="273"/>
      <c r="DTG849" s="273"/>
      <c r="DTH849" s="273"/>
      <c r="DTI849" s="273"/>
      <c r="DTJ849" s="273"/>
      <c r="DTK849" s="273"/>
      <c r="DTL849" s="273"/>
      <c r="DTM849" s="273"/>
      <c r="DTN849" s="273"/>
      <c r="DTO849" s="273"/>
      <c r="DTP849" s="273"/>
      <c r="DTQ849" s="273"/>
      <c r="DTR849" s="273"/>
      <c r="DTS849" s="273"/>
      <c r="DTT849" s="273"/>
      <c r="DTU849" s="273"/>
      <c r="DTV849" s="273"/>
      <c r="DTW849" s="273"/>
      <c r="DTX849" s="273"/>
      <c r="DTY849" s="273"/>
      <c r="DTZ849" s="273"/>
      <c r="DUA849" s="273"/>
      <c r="DUB849" s="273"/>
      <c r="DUC849" s="273"/>
      <c r="DUD849" s="273"/>
      <c r="DUE849" s="273"/>
      <c r="DUF849" s="273"/>
      <c r="DUG849" s="273"/>
      <c r="DUH849" s="273"/>
      <c r="DUI849" s="273"/>
      <c r="DUJ849" s="273"/>
      <c r="DUK849" s="273"/>
      <c r="DUL849" s="273"/>
      <c r="DUM849" s="273"/>
      <c r="DUN849" s="273"/>
      <c r="DUO849" s="273"/>
      <c r="DUP849" s="273"/>
      <c r="DUQ849" s="273"/>
      <c r="DUR849" s="273"/>
      <c r="DUS849" s="273"/>
      <c r="DUT849" s="273"/>
      <c r="DUU849" s="273"/>
      <c r="DUV849" s="273"/>
      <c r="DUW849" s="273"/>
      <c r="DUX849" s="273"/>
      <c r="DUY849" s="273"/>
      <c r="DUZ849" s="273"/>
      <c r="DVA849" s="273"/>
      <c r="DVB849" s="273"/>
      <c r="DVC849" s="273"/>
      <c r="DVD849" s="273"/>
      <c r="DVE849" s="273"/>
      <c r="DVF849" s="273"/>
      <c r="DVG849" s="273"/>
      <c r="DVH849" s="273"/>
      <c r="DVI849" s="273"/>
      <c r="DVJ849" s="273"/>
      <c r="DVK849" s="273"/>
      <c r="DVL849" s="273"/>
      <c r="DVM849" s="273"/>
      <c r="DVN849" s="273"/>
      <c r="DVO849" s="273"/>
      <c r="DVP849" s="273"/>
      <c r="DVQ849" s="273"/>
      <c r="DVR849" s="273"/>
      <c r="DVS849" s="273"/>
      <c r="DVT849" s="273"/>
      <c r="DVU849" s="273"/>
      <c r="DVV849" s="273"/>
      <c r="DVW849" s="273"/>
      <c r="DVX849" s="273"/>
      <c r="DVY849" s="273"/>
      <c r="DVZ849" s="273"/>
      <c r="DWA849" s="273"/>
      <c r="DWB849" s="273"/>
      <c r="DWC849" s="273"/>
      <c r="DWD849" s="273"/>
      <c r="DWE849" s="273"/>
      <c r="DWF849" s="273"/>
      <c r="DWG849" s="273"/>
      <c r="DWH849" s="273"/>
      <c r="DWI849" s="273"/>
      <c r="DWJ849" s="273"/>
      <c r="DWK849" s="273"/>
      <c r="DWL849" s="273"/>
      <c r="DWM849" s="273"/>
      <c r="DWN849" s="273"/>
      <c r="DWO849" s="273"/>
      <c r="DWP849" s="273"/>
      <c r="DWQ849" s="273"/>
      <c r="DWR849" s="273"/>
      <c r="DWS849" s="273"/>
      <c r="DWT849" s="273"/>
      <c r="DWU849" s="273"/>
      <c r="DWV849" s="273"/>
      <c r="DWW849" s="273"/>
      <c r="DWX849" s="273"/>
      <c r="DWY849" s="273"/>
      <c r="DWZ849" s="273"/>
      <c r="DXA849" s="273"/>
      <c r="DXB849" s="273"/>
      <c r="DXC849" s="273"/>
      <c r="DXD849" s="273"/>
      <c r="DXE849" s="273"/>
      <c r="DXF849" s="273"/>
      <c r="DXG849" s="273"/>
      <c r="DXH849" s="273"/>
      <c r="DXI849" s="273"/>
      <c r="DXJ849" s="273"/>
      <c r="DXK849" s="273"/>
      <c r="DXL849" s="273"/>
      <c r="DXM849" s="273"/>
      <c r="DXN849" s="273"/>
      <c r="DXO849" s="273"/>
      <c r="DXP849" s="273"/>
      <c r="DXQ849" s="273"/>
      <c r="DXR849" s="273"/>
      <c r="DXS849" s="273"/>
      <c r="DXT849" s="273"/>
      <c r="DXU849" s="273"/>
      <c r="DXV849" s="273"/>
      <c r="DXW849" s="273"/>
      <c r="DXX849" s="273"/>
      <c r="DXY849" s="273"/>
      <c r="DXZ849" s="273"/>
      <c r="DYA849" s="273"/>
      <c r="DYB849" s="273"/>
      <c r="DYC849" s="273"/>
      <c r="DYD849" s="273"/>
      <c r="DYE849" s="273"/>
      <c r="DYF849" s="273"/>
      <c r="DYG849" s="273"/>
      <c r="DYH849" s="273"/>
      <c r="DYI849" s="273"/>
      <c r="DYJ849" s="273"/>
      <c r="DYK849" s="273"/>
      <c r="DYL849" s="273"/>
      <c r="DYM849" s="273"/>
      <c r="DYN849" s="273"/>
      <c r="DYO849" s="273"/>
      <c r="DYP849" s="273"/>
      <c r="DYQ849" s="273"/>
      <c r="DYR849" s="273"/>
      <c r="DYS849" s="273"/>
      <c r="DYT849" s="273"/>
      <c r="DYU849" s="273"/>
      <c r="DYV849" s="273"/>
      <c r="DYW849" s="273"/>
      <c r="DYX849" s="273"/>
      <c r="DYY849" s="273"/>
      <c r="DYZ849" s="273"/>
      <c r="DZA849" s="273"/>
      <c r="DZB849" s="273"/>
      <c r="DZC849" s="273"/>
      <c r="DZD849" s="273"/>
      <c r="DZE849" s="273"/>
      <c r="DZF849" s="273"/>
      <c r="DZG849" s="273"/>
      <c r="DZH849" s="273"/>
      <c r="DZI849" s="273"/>
      <c r="DZJ849" s="273"/>
      <c r="DZK849" s="273"/>
      <c r="DZL849" s="273"/>
      <c r="DZM849" s="273"/>
      <c r="DZN849" s="273"/>
      <c r="DZO849" s="273"/>
      <c r="DZP849" s="273"/>
      <c r="DZQ849" s="273"/>
      <c r="DZR849" s="273"/>
      <c r="DZS849" s="273"/>
      <c r="DZT849" s="273"/>
      <c r="DZU849" s="273"/>
      <c r="DZV849" s="273"/>
      <c r="DZW849" s="273"/>
      <c r="DZX849" s="273"/>
      <c r="DZY849" s="273"/>
      <c r="DZZ849" s="273"/>
      <c r="EAA849" s="273"/>
      <c r="EAB849" s="273"/>
      <c r="EAC849" s="273"/>
      <c r="EAD849" s="273"/>
      <c r="EAE849" s="273"/>
      <c r="EAF849" s="273"/>
      <c r="EAG849" s="273"/>
      <c r="EAH849" s="273"/>
      <c r="EAI849" s="273"/>
      <c r="EAJ849" s="273"/>
      <c r="EAK849" s="273"/>
      <c r="EAL849" s="273"/>
      <c r="EAM849" s="273"/>
      <c r="EAN849" s="273"/>
      <c r="EAO849" s="273"/>
      <c r="EAP849" s="273"/>
      <c r="EAQ849" s="273"/>
      <c r="EAR849" s="273"/>
      <c r="EAS849" s="273"/>
      <c r="EAT849" s="273"/>
      <c r="EAU849" s="273"/>
      <c r="EAV849" s="273"/>
      <c r="EAW849" s="273"/>
      <c r="EAX849" s="273"/>
      <c r="EAY849" s="273"/>
      <c r="EAZ849" s="273"/>
      <c r="EBA849" s="273"/>
      <c r="EBB849" s="273"/>
      <c r="EBC849" s="273"/>
      <c r="EBD849" s="273"/>
      <c r="EBE849" s="273"/>
      <c r="EBF849" s="273"/>
      <c r="EBG849" s="273"/>
      <c r="EBH849" s="273"/>
      <c r="EBI849" s="273"/>
      <c r="EBJ849" s="273"/>
      <c r="EBK849" s="273"/>
      <c r="EBL849" s="273"/>
      <c r="EBM849" s="273"/>
      <c r="EBN849" s="273"/>
      <c r="EBO849" s="273"/>
      <c r="EBP849" s="273"/>
      <c r="EBQ849" s="273"/>
      <c r="EBR849" s="273"/>
      <c r="EBS849" s="273"/>
      <c r="EBT849" s="273"/>
      <c r="EBU849" s="273"/>
      <c r="EBV849" s="273"/>
      <c r="EBW849" s="273"/>
      <c r="EBX849" s="273"/>
      <c r="EBY849" s="273"/>
      <c r="EBZ849" s="273"/>
      <c r="ECA849" s="273"/>
      <c r="ECB849" s="273"/>
      <c r="ECC849" s="273"/>
      <c r="ECD849" s="273"/>
      <c r="ECE849" s="273"/>
      <c r="ECF849" s="273"/>
      <c r="ECG849" s="273"/>
      <c r="ECH849" s="273"/>
      <c r="ECI849" s="273"/>
      <c r="ECJ849" s="273"/>
      <c r="ECK849" s="273"/>
      <c r="ECL849" s="273"/>
      <c r="ECM849" s="273"/>
      <c r="ECN849" s="273"/>
      <c r="ECO849" s="273"/>
      <c r="ECP849" s="273"/>
      <c r="ECQ849" s="273"/>
      <c r="ECR849" s="273"/>
      <c r="ECS849" s="273"/>
      <c r="ECT849" s="273"/>
      <c r="ECU849" s="273"/>
      <c r="ECV849" s="273"/>
      <c r="ECW849" s="273"/>
      <c r="ECX849" s="273"/>
      <c r="ECY849" s="273"/>
      <c r="ECZ849" s="273"/>
      <c r="EDA849" s="273"/>
      <c r="EDB849" s="273"/>
      <c r="EDC849" s="273"/>
      <c r="EDD849" s="273"/>
      <c r="EDE849" s="273"/>
      <c r="EDF849" s="273"/>
      <c r="EDG849" s="273"/>
      <c r="EDH849" s="273"/>
      <c r="EDI849" s="273"/>
      <c r="EDJ849" s="273"/>
      <c r="EDK849" s="273"/>
      <c r="EDL849" s="273"/>
      <c r="EDM849" s="273"/>
      <c r="EDN849" s="273"/>
      <c r="EDO849" s="273"/>
      <c r="EDP849" s="273"/>
      <c r="EDQ849" s="273"/>
      <c r="EDR849" s="273"/>
      <c r="EDS849" s="273"/>
      <c r="EDT849" s="273"/>
      <c r="EDU849" s="273"/>
      <c r="EDV849" s="273"/>
      <c r="EDW849" s="273"/>
      <c r="EDX849" s="273"/>
      <c r="EDY849" s="273"/>
      <c r="EDZ849" s="273"/>
      <c r="EEA849" s="273"/>
      <c r="EEB849" s="273"/>
      <c r="EEC849" s="273"/>
      <c r="EED849" s="273"/>
      <c r="EEE849" s="273"/>
      <c r="EEF849" s="273"/>
      <c r="EEG849" s="273"/>
      <c r="EEH849" s="273"/>
      <c r="EEI849" s="273"/>
      <c r="EEJ849" s="273"/>
      <c r="EEK849" s="273"/>
      <c r="EEL849" s="273"/>
      <c r="EEM849" s="273"/>
      <c r="EEN849" s="273"/>
      <c r="EEO849" s="273"/>
      <c r="EEP849" s="273"/>
      <c r="EEQ849" s="273"/>
      <c r="EER849" s="273"/>
      <c r="EES849" s="273"/>
      <c r="EET849" s="273"/>
      <c r="EEU849" s="273"/>
      <c r="EEV849" s="273"/>
      <c r="EEW849" s="273"/>
      <c r="EEX849" s="273"/>
      <c r="EEY849" s="273"/>
      <c r="EEZ849" s="273"/>
      <c r="EFA849" s="273"/>
      <c r="EFB849" s="273"/>
      <c r="EFC849" s="273"/>
      <c r="EFD849" s="273"/>
      <c r="EFE849" s="273"/>
      <c r="EFF849" s="273"/>
      <c r="EFG849" s="273"/>
      <c r="EFH849" s="273"/>
      <c r="EFI849" s="273"/>
      <c r="EFJ849" s="273"/>
      <c r="EFK849" s="273"/>
      <c r="EFL849" s="273"/>
      <c r="EFM849" s="273"/>
      <c r="EFN849" s="273"/>
      <c r="EFO849" s="273"/>
      <c r="EFP849" s="273"/>
      <c r="EFQ849" s="273"/>
      <c r="EFR849" s="273"/>
      <c r="EFS849" s="273"/>
      <c r="EFT849" s="273"/>
      <c r="EFU849" s="273"/>
      <c r="EFV849" s="273"/>
      <c r="EFW849" s="273"/>
      <c r="EFX849" s="273"/>
      <c r="EFY849" s="273"/>
      <c r="EFZ849" s="273"/>
      <c r="EGA849" s="273"/>
      <c r="EGB849" s="273"/>
      <c r="EGC849" s="273"/>
      <c r="EGD849" s="273"/>
      <c r="EGE849" s="273"/>
      <c r="EGF849" s="273"/>
      <c r="EGG849" s="273"/>
      <c r="EGH849" s="273"/>
      <c r="EGI849" s="273"/>
      <c r="EGJ849" s="273"/>
      <c r="EGK849" s="273"/>
      <c r="EGL849" s="273"/>
      <c r="EGM849" s="273"/>
      <c r="EGN849" s="273"/>
      <c r="EGO849" s="273"/>
      <c r="EGP849" s="273"/>
      <c r="EGQ849" s="273"/>
      <c r="EGR849" s="273"/>
      <c r="EGS849" s="273"/>
      <c r="EGT849" s="273"/>
      <c r="EGU849" s="273"/>
      <c r="EGV849" s="273"/>
      <c r="EGW849" s="273"/>
      <c r="EGX849" s="273"/>
      <c r="EGY849" s="273"/>
      <c r="EGZ849" s="273"/>
      <c r="EHA849" s="273"/>
      <c r="EHB849" s="273"/>
      <c r="EHC849" s="273"/>
      <c r="EHD849" s="273"/>
      <c r="EHE849" s="273"/>
      <c r="EHF849" s="273"/>
      <c r="EHG849" s="273"/>
      <c r="EHH849" s="273"/>
      <c r="EHI849" s="273"/>
      <c r="EHJ849" s="273"/>
      <c r="EHK849" s="273"/>
      <c r="EHL849" s="273"/>
      <c r="EHM849" s="273"/>
      <c r="EHN849" s="273"/>
      <c r="EHO849" s="273"/>
      <c r="EHP849" s="273"/>
      <c r="EHQ849" s="273"/>
      <c r="EHR849" s="273"/>
      <c r="EHS849" s="273"/>
      <c r="EHT849" s="273"/>
      <c r="EHU849" s="273"/>
      <c r="EHV849" s="273"/>
      <c r="EHW849" s="273"/>
      <c r="EHX849" s="273"/>
      <c r="EHY849" s="273"/>
      <c r="EHZ849" s="273"/>
      <c r="EIA849" s="273"/>
      <c r="EIB849" s="273"/>
      <c r="EIC849" s="273"/>
      <c r="EID849" s="273"/>
      <c r="EIE849" s="273"/>
      <c r="EIF849" s="273"/>
      <c r="EIG849" s="273"/>
      <c r="EIH849" s="273"/>
      <c r="EII849" s="273"/>
      <c r="EIJ849" s="273"/>
      <c r="EIK849" s="273"/>
      <c r="EIL849" s="273"/>
      <c r="EIM849" s="273"/>
      <c r="EIN849" s="273"/>
      <c r="EIO849" s="273"/>
      <c r="EIP849" s="273"/>
      <c r="EIQ849" s="273"/>
      <c r="EIR849" s="273"/>
      <c r="EIS849" s="273"/>
      <c r="EIT849" s="273"/>
      <c r="EIU849" s="273"/>
      <c r="EIV849" s="273"/>
      <c r="EIW849" s="273"/>
      <c r="EIX849" s="273"/>
      <c r="EIY849" s="273"/>
      <c r="EIZ849" s="273"/>
      <c r="EJA849" s="273"/>
      <c r="EJB849" s="273"/>
      <c r="EJC849" s="273"/>
      <c r="EJD849" s="273"/>
      <c r="EJE849" s="273"/>
      <c r="EJF849" s="273"/>
      <c r="EJG849" s="273"/>
      <c r="EJH849" s="273"/>
      <c r="EJI849" s="273"/>
      <c r="EJJ849" s="273"/>
      <c r="EJK849" s="273"/>
      <c r="EJL849" s="273"/>
      <c r="EJM849" s="273"/>
      <c r="EJN849" s="273"/>
      <c r="EJO849" s="273"/>
      <c r="EJP849" s="273"/>
      <c r="EJQ849" s="273"/>
      <c r="EJR849" s="273"/>
      <c r="EJS849" s="273"/>
      <c r="EJT849" s="273"/>
      <c r="EJU849" s="273"/>
      <c r="EJV849" s="273"/>
      <c r="EJW849" s="273"/>
      <c r="EJX849" s="273"/>
      <c r="EJY849" s="273"/>
      <c r="EJZ849" s="273"/>
      <c r="EKA849" s="273"/>
      <c r="EKB849" s="273"/>
      <c r="EKC849" s="273"/>
      <c r="EKD849" s="273"/>
      <c r="EKE849" s="273"/>
      <c r="EKF849" s="273"/>
      <c r="EKG849" s="273"/>
      <c r="EKH849" s="273"/>
      <c r="EKI849" s="273"/>
      <c r="EKJ849" s="273"/>
      <c r="EKK849" s="273"/>
      <c r="EKL849" s="273"/>
      <c r="EKM849" s="273"/>
      <c r="EKN849" s="273"/>
      <c r="EKO849" s="273"/>
      <c r="EKP849" s="273"/>
      <c r="EKQ849" s="273"/>
      <c r="EKR849" s="273"/>
      <c r="EKS849" s="273"/>
      <c r="EKT849" s="273"/>
      <c r="EKU849" s="273"/>
      <c r="EKV849" s="273"/>
      <c r="EKW849" s="273"/>
      <c r="EKX849" s="273"/>
      <c r="EKY849" s="273"/>
      <c r="EKZ849" s="273"/>
      <c r="ELA849" s="273"/>
      <c r="ELB849" s="273"/>
      <c r="ELC849" s="273"/>
      <c r="ELD849" s="273"/>
      <c r="ELE849" s="273"/>
      <c r="ELF849" s="273"/>
      <c r="ELG849" s="273"/>
      <c r="ELH849" s="273"/>
      <c r="ELI849" s="273"/>
      <c r="ELJ849" s="273"/>
      <c r="ELK849" s="273"/>
      <c r="ELL849" s="273"/>
      <c r="ELM849" s="273"/>
      <c r="ELN849" s="273"/>
      <c r="ELO849" s="273"/>
      <c r="ELP849" s="273"/>
      <c r="ELQ849" s="273"/>
      <c r="ELR849" s="273"/>
      <c r="ELS849" s="273"/>
      <c r="ELT849" s="273"/>
      <c r="ELU849" s="273"/>
      <c r="ELV849" s="273"/>
      <c r="ELW849" s="273"/>
      <c r="ELX849" s="273"/>
      <c r="ELY849" s="273"/>
      <c r="ELZ849" s="273"/>
      <c r="EMA849" s="273"/>
      <c r="EMB849" s="273"/>
      <c r="EMC849" s="273"/>
      <c r="EMD849" s="273"/>
      <c r="EME849" s="273"/>
      <c r="EMF849" s="273"/>
      <c r="EMG849" s="273"/>
      <c r="EMH849" s="273"/>
      <c r="EMI849" s="273"/>
      <c r="EMJ849" s="273"/>
      <c r="EMK849" s="273"/>
      <c r="EML849" s="273"/>
      <c r="EMM849" s="273"/>
      <c r="EMN849" s="273"/>
      <c r="EMO849" s="273"/>
      <c r="EMP849" s="273"/>
      <c r="EMQ849" s="273"/>
      <c r="EMR849" s="273"/>
      <c r="EMS849" s="273"/>
      <c r="EMT849" s="273"/>
      <c r="EMU849" s="273"/>
      <c r="EMV849" s="273"/>
      <c r="EMW849" s="273"/>
      <c r="EMX849" s="273"/>
      <c r="EMY849" s="273"/>
      <c r="EMZ849" s="273"/>
      <c r="ENA849" s="273"/>
      <c r="ENB849" s="273"/>
      <c r="ENC849" s="273"/>
      <c r="END849" s="273"/>
      <c r="ENE849" s="273"/>
      <c r="ENF849" s="273"/>
      <c r="ENG849" s="273"/>
      <c r="ENH849" s="273"/>
      <c r="ENI849" s="273"/>
      <c r="ENJ849" s="273"/>
      <c r="ENK849" s="273"/>
      <c r="ENL849" s="273"/>
      <c r="ENM849" s="273"/>
      <c r="ENN849" s="273"/>
      <c r="ENO849" s="273"/>
      <c r="ENP849" s="273"/>
      <c r="ENQ849" s="273"/>
      <c r="ENR849" s="273"/>
      <c r="ENS849" s="273"/>
      <c r="ENT849" s="273"/>
      <c r="ENU849" s="273"/>
      <c r="ENV849" s="273"/>
      <c r="ENW849" s="273"/>
      <c r="ENX849" s="273"/>
      <c r="ENY849" s="273"/>
      <c r="ENZ849" s="273"/>
      <c r="EOA849" s="273"/>
      <c r="EOB849" s="273"/>
      <c r="EOC849" s="273"/>
      <c r="EOD849" s="273"/>
      <c r="EOE849" s="273"/>
      <c r="EOF849" s="273"/>
      <c r="EOG849" s="273"/>
      <c r="EOH849" s="273"/>
      <c r="EOI849" s="273"/>
      <c r="EOJ849" s="273"/>
      <c r="EOK849" s="273"/>
      <c r="EOL849" s="273"/>
      <c r="EOM849" s="273"/>
      <c r="EON849" s="273"/>
      <c r="EOO849" s="273"/>
      <c r="EOP849" s="273"/>
      <c r="EOQ849" s="273"/>
      <c r="EOR849" s="273"/>
      <c r="EOS849" s="273"/>
      <c r="EOT849" s="273"/>
      <c r="EOU849" s="273"/>
      <c r="EOV849" s="273"/>
      <c r="EOW849" s="273"/>
      <c r="EOX849" s="273"/>
      <c r="EOY849" s="273"/>
      <c r="EOZ849" s="273"/>
      <c r="EPA849" s="273"/>
      <c r="EPB849" s="273"/>
      <c r="EPC849" s="273"/>
      <c r="EPD849" s="273"/>
      <c r="EPE849" s="273"/>
      <c r="EPF849" s="273"/>
      <c r="EPG849" s="273"/>
      <c r="EPH849" s="273"/>
      <c r="EPI849" s="273"/>
      <c r="EPJ849" s="273"/>
      <c r="EPK849" s="273"/>
      <c r="EPL849" s="273"/>
      <c r="EPM849" s="273"/>
      <c r="EPN849" s="273"/>
      <c r="EPO849" s="273"/>
      <c r="EPP849" s="273"/>
      <c r="EPQ849" s="273"/>
      <c r="EPR849" s="273"/>
      <c r="EPS849" s="273"/>
      <c r="EPT849" s="273"/>
      <c r="EPU849" s="273"/>
      <c r="EPV849" s="273"/>
      <c r="EPW849" s="273"/>
      <c r="EPX849" s="273"/>
      <c r="EPY849" s="273"/>
      <c r="EPZ849" s="273"/>
      <c r="EQA849" s="273"/>
      <c r="EQB849" s="273"/>
      <c r="EQC849" s="273"/>
      <c r="EQD849" s="273"/>
      <c r="EQE849" s="273"/>
      <c r="EQF849" s="273"/>
      <c r="EQG849" s="273"/>
      <c r="EQH849" s="273"/>
      <c r="EQI849" s="273"/>
      <c r="EQJ849" s="273"/>
      <c r="EQK849" s="273"/>
      <c r="EQL849" s="273"/>
      <c r="EQM849" s="273"/>
      <c r="EQN849" s="273"/>
      <c r="EQO849" s="273"/>
      <c r="EQP849" s="273"/>
      <c r="EQQ849" s="273"/>
      <c r="EQR849" s="273"/>
      <c r="EQS849" s="273"/>
      <c r="EQT849" s="273"/>
      <c r="EQU849" s="273"/>
      <c r="EQV849" s="273"/>
      <c r="EQW849" s="273"/>
      <c r="EQX849" s="273"/>
      <c r="EQY849" s="273"/>
      <c r="EQZ849" s="273"/>
      <c r="ERA849" s="273"/>
      <c r="ERB849" s="273"/>
      <c r="ERC849" s="273"/>
      <c r="ERD849" s="273"/>
      <c r="ERE849" s="273"/>
      <c r="ERF849" s="273"/>
      <c r="ERG849" s="273"/>
      <c r="ERH849" s="273"/>
      <c r="ERI849" s="273"/>
      <c r="ERJ849" s="273"/>
      <c r="ERK849" s="273"/>
      <c r="ERL849" s="273"/>
      <c r="ERM849" s="273"/>
      <c r="ERN849" s="273"/>
      <c r="ERO849" s="273"/>
      <c r="ERP849" s="273"/>
      <c r="ERQ849" s="273"/>
      <c r="ERR849" s="273"/>
      <c r="ERS849" s="273"/>
      <c r="ERT849" s="273"/>
      <c r="ERU849" s="273"/>
      <c r="ERV849" s="273"/>
      <c r="ERW849" s="273"/>
      <c r="ERX849" s="273"/>
      <c r="ERY849" s="273"/>
      <c r="ERZ849" s="273"/>
      <c r="ESA849" s="273"/>
      <c r="ESB849" s="273"/>
      <c r="ESC849" s="273"/>
      <c r="ESD849" s="273"/>
      <c r="ESE849" s="273"/>
      <c r="ESF849" s="273"/>
      <c r="ESG849" s="273"/>
      <c r="ESH849" s="273"/>
      <c r="ESI849" s="273"/>
      <c r="ESJ849" s="273"/>
      <c r="ESK849" s="273"/>
      <c r="ESL849" s="273"/>
      <c r="ESM849" s="273"/>
      <c r="ESN849" s="273"/>
      <c r="ESO849" s="273"/>
      <c r="ESP849" s="273"/>
      <c r="ESQ849" s="273"/>
      <c r="ESR849" s="273"/>
      <c r="ESS849" s="273"/>
      <c r="EST849" s="273"/>
      <c r="ESU849" s="273"/>
      <c r="ESV849" s="273"/>
      <c r="ESW849" s="273"/>
      <c r="ESX849" s="273"/>
      <c r="ESY849" s="273"/>
      <c r="ESZ849" s="273"/>
      <c r="ETA849" s="273"/>
      <c r="ETB849" s="273"/>
      <c r="ETC849" s="273"/>
      <c r="ETD849" s="273"/>
      <c r="ETE849" s="273"/>
      <c r="ETF849" s="273"/>
      <c r="ETG849" s="273"/>
      <c r="ETH849" s="273"/>
      <c r="ETI849" s="273"/>
      <c r="ETJ849" s="273"/>
      <c r="ETK849" s="273"/>
      <c r="ETL849" s="273"/>
      <c r="ETM849" s="273"/>
      <c r="ETN849" s="273"/>
      <c r="ETO849" s="273"/>
      <c r="ETP849" s="273"/>
      <c r="ETQ849" s="273"/>
      <c r="ETR849" s="273"/>
      <c r="ETS849" s="273"/>
      <c r="ETT849" s="273"/>
      <c r="ETU849" s="273"/>
      <c r="ETV849" s="273"/>
      <c r="ETW849" s="273"/>
      <c r="ETX849" s="273"/>
      <c r="ETY849" s="273"/>
      <c r="ETZ849" s="273"/>
      <c r="EUA849" s="273"/>
      <c r="EUB849" s="273"/>
      <c r="EUC849" s="273"/>
      <c r="EUD849" s="273"/>
      <c r="EUE849" s="273"/>
      <c r="EUF849" s="273"/>
      <c r="EUG849" s="273"/>
      <c r="EUH849" s="273"/>
      <c r="EUI849" s="273"/>
      <c r="EUJ849" s="273"/>
      <c r="EUK849" s="273"/>
      <c r="EUL849" s="273"/>
      <c r="EUM849" s="273"/>
      <c r="EUN849" s="273"/>
      <c r="EUO849" s="273"/>
      <c r="EUP849" s="273"/>
      <c r="EUQ849" s="273"/>
      <c r="EUR849" s="273"/>
      <c r="EUS849" s="273"/>
      <c r="EUT849" s="273"/>
      <c r="EUU849" s="273"/>
      <c r="EUV849" s="273"/>
      <c r="EUW849" s="273"/>
      <c r="EUX849" s="273"/>
      <c r="EUY849" s="273"/>
      <c r="EUZ849" s="273"/>
      <c r="EVA849" s="273"/>
      <c r="EVB849" s="273"/>
      <c r="EVC849" s="273"/>
      <c r="EVD849" s="273"/>
      <c r="EVE849" s="273"/>
      <c r="EVF849" s="273"/>
      <c r="EVG849" s="273"/>
      <c r="EVH849" s="273"/>
      <c r="EVI849" s="273"/>
      <c r="EVJ849" s="273"/>
      <c r="EVK849" s="273"/>
      <c r="EVL849" s="273"/>
      <c r="EVM849" s="273"/>
      <c r="EVN849" s="273"/>
      <c r="EVO849" s="273"/>
      <c r="EVP849" s="273"/>
      <c r="EVQ849" s="273"/>
      <c r="EVR849" s="273"/>
      <c r="EVS849" s="273"/>
      <c r="EVT849" s="273"/>
      <c r="EVU849" s="273"/>
      <c r="EVV849" s="273"/>
      <c r="EVW849" s="273"/>
      <c r="EVX849" s="273"/>
      <c r="EVY849" s="273"/>
      <c r="EVZ849" s="273"/>
      <c r="EWA849" s="273"/>
      <c r="EWB849" s="273"/>
      <c r="EWC849" s="273"/>
      <c r="EWD849" s="273"/>
      <c r="EWE849" s="273"/>
      <c r="EWF849" s="273"/>
      <c r="EWG849" s="273"/>
      <c r="EWH849" s="273"/>
      <c r="EWI849" s="273"/>
      <c r="EWJ849" s="273"/>
      <c r="EWK849" s="273"/>
      <c r="EWL849" s="273"/>
      <c r="EWM849" s="273"/>
      <c r="EWN849" s="273"/>
      <c r="EWO849" s="273"/>
      <c r="EWP849" s="273"/>
      <c r="EWQ849" s="273"/>
      <c r="EWR849" s="273"/>
      <c r="EWS849" s="273"/>
      <c r="EWT849" s="273"/>
      <c r="EWU849" s="273"/>
      <c r="EWV849" s="273"/>
      <c r="EWW849" s="273"/>
      <c r="EWX849" s="273"/>
      <c r="EWY849" s="273"/>
      <c r="EWZ849" s="273"/>
      <c r="EXA849" s="273"/>
      <c r="EXB849" s="273"/>
      <c r="EXC849" s="273"/>
      <c r="EXD849" s="273"/>
      <c r="EXE849" s="273"/>
      <c r="EXF849" s="273"/>
      <c r="EXG849" s="273"/>
      <c r="EXH849" s="273"/>
      <c r="EXI849" s="273"/>
      <c r="EXJ849" s="273"/>
      <c r="EXK849" s="273"/>
      <c r="EXL849" s="273"/>
      <c r="EXM849" s="273"/>
      <c r="EXN849" s="273"/>
      <c r="EXO849" s="273"/>
      <c r="EXP849" s="273"/>
      <c r="EXQ849" s="273"/>
      <c r="EXR849" s="273"/>
      <c r="EXS849" s="273"/>
      <c r="EXT849" s="273"/>
      <c r="EXU849" s="273"/>
      <c r="EXV849" s="273"/>
      <c r="EXW849" s="273"/>
      <c r="EXX849" s="273"/>
      <c r="EXY849" s="273"/>
      <c r="EXZ849" s="273"/>
      <c r="EYA849" s="273"/>
      <c r="EYB849" s="273"/>
      <c r="EYC849" s="273"/>
      <c r="EYD849" s="273"/>
      <c r="EYE849" s="273"/>
      <c r="EYF849" s="273"/>
      <c r="EYG849" s="273"/>
      <c r="EYH849" s="273"/>
      <c r="EYI849" s="273"/>
      <c r="EYJ849" s="273"/>
      <c r="EYK849" s="273"/>
      <c r="EYL849" s="273"/>
      <c r="EYM849" s="273"/>
      <c r="EYN849" s="273"/>
      <c r="EYO849" s="273"/>
      <c r="EYP849" s="273"/>
      <c r="EYQ849" s="273"/>
      <c r="EYR849" s="273"/>
      <c r="EYS849" s="273"/>
      <c r="EYT849" s="273"/>
      <c r="EYU849" s="273"/>
      <c r="EYV849" s="273"/>
      <c r="EYW849" s="273"/>
      <c r="EYX849" s="273"/>
      <c r="EYY849" s="273"/>
      <c r="EYZ849" s="273"/>
      <c r="EZA849" s="273"/>
      <c r="EZB849" s="273"/>
      <c r="EZC849" s="273"/>
      <c r="EZD849" s="273"/>
      <c r="EZE849" s="273"/>
      <c r="EZF849" s="273"/>
      <c r="EZG849" s="273"/>
      <c r="EZH849" s="273"/>
      <c r="EZI849" s="273"/>
      <c r="EZJ849" s="273"/>
      <c r="EZK849" s="273"/>
      <c r="EZL849" s="273"/>
      <c r="EZM849" s="273"/>
      <c r="EZN849" s="273"/>
      <c r="EZO849" s="273"/>
      <c r="EZP849" s="273"/>
      <c r="EZQ849" s="273"/>
      <c r="EZR849" s="273"/>
      <c r="EZS849" s="273"/>
      <c r="EZT849" s="273"/>
      <c r="EZU849" s="273"/>
      <c r="EZV849" s="273"/>
      <c r="EZW849" s="273"/>
      <c r="EZX849" s="273"/>
      <c r="EZY849" s="273"/>
      <c r="EZZ849" s="273"/>
      <c r="FAA849" s="273"/>
      <c r="FAB849" s="273"/>
      <c r="FAC849" s="273"/>
      <c r="FAD849" s="273"/>
      <c r="FAE849" s="273"/>
      <c r="FAF849" s="273"/>
      <c r="FAG849" s="273"/>
      <c r="FAH849" s="273"/>
      <c r="FAI849" s="273"/>
      <c r="FAJ849" s="273"/>
      <c r="FAK849" s="273"/>
      <c r="FAL849" s="273"/>
      <c r="FAM849" s="273"/>
      <c r="FAN849" s="273"/>
      <c r="FAO849" s="273"/>
      <c r="FAP849" s="273"/>
      <c r="FAQ849" s="273"/>
      <c r="FAR849" s="273"/>
      <c r="FAS849" s="273"/>
      <c r="FAT849" s="273"/>
      <c r="FAU849" s="273"/>
      <c r="FAV849" s="273"/>
      <c r="FAW849" s="273"/>
      <c r="FAX849" s="273"/>
      <c r="FAY849" s="273"/>
      <c r="FAZ849" s="273"/>
      <c r="FBA849" s="273"/>
      <c r="FBB849" s="273"/>
      <c r="FBC849" s="273"/>
      <c r="FBD849" s="273"/>
      <c r="FBE849" s="273"/>
      <c r="FBF849" s="273"/>
      <c r="FBG849" s="273"/>
      <c r="FBH849" s="273"/>
      <c r="FBI849" s="273"/>
      <c r="FBJ849" s="273"/>
      <c r="FBK849" s="273"/>
      <c r="FBL849" s="273"/>
      <c r="FBM849" s="273"/>
      <c r="FBN849" s="273"/>
      <c r="FBO849" s="273"/>
      <c r="FBP849" s="273"/>
      <c r="FBQ849" s="273"/>
      <c r="FBR849" s="273"/>
      <c r="FBS849" s="273"/>
      <c r="FBT849" s="273"/>
      <c r="FBU849" s="273"/>
      <c r="FBV849" s="273"/>
      <c r="FBW849" s="273"/>
      <c r="FBX849" s="273"/>
      <c r="FBY849" s="273"/>
      <c r="FBZ849" s="273"/>
      <c r="FCA849" s="273"/>
      <c r="FCB849" s="273"/>
      <c r="FCC849" s="273"/>
      <c r="FCD849" s="273"/>
      <c r="FCE849" s="273"/>
      <c r="FCF849" s="273"/>
      <c r="FCG849" s="273"/>
      <c r="FCH849" s="273"/>
      <c r="FCI849" s="273"/>
      <c r="FCJ849" s="273"/>
      <c r="FCK849" s="273"/>
      <c r="FCL849" s="273"/>
      <c r="FCM849" s="273"/>
      <c r="FCN849" s="273"/>
      <c r="FCO849" s="273"/>
      <c r="FCP849" s="273"/>
      <c r="FCQ849" s="273"/>
      <c r="FCR849" s="273"/>
      <c r="FCS849" s="273"/>
      <c r="FCT849" s="273"/>
      <c r="FCU849" s="273"/>
      <c r="FCV849" s="273"/>
      <c r="FCW849" s="273"/>
      <c r="FCX849" s="273"/>
      <c r="FCY849" s="273"/>
      <c r="FCZ849" s="273"/>
      <c r="FDA849" s="273"/>
      <c r="FDB849" s="273"/>
      <c r="FDC849" s="273"/>
      <c r="FDD849" s="273"/>
      <c r="FDE849" s="273"/>
      <c r="FDF849" s="273"/>
      <c r="FDG849" s="273"/>
      <c r="FDH849" s="273"/>
      <c r="FDI849" s="273"/>
      <c r="FDJ849" s="273"/>
      <c r="FDK849" s="273"/>
      <c r="FDL849" s="273"/>
      <c r="FDM849" s="273"/>
      <c r="FDN849" s="273"/>
      <c r="FDO849" s="273"/>
      <c r="FDP849" s="273"/>
      <c r="FDQ849" s="273"/>
      <c r="FDR849" s="273"/>
      <c r="FDS849" s="273"/>
      <c r="FDT849" s="273"/>
      <c r="FDU849" s="273"/>
      <c r="FDV849" s="273"/>
      <c r="FDW849" s="273"/>
      <c r="FDX849" s="273"/>
      <c r="FDY849" s="273"/>
      <c r="FDZ849" s="273"/>
      <c r="FEA849" s="273"/>
      <c r="FEB849" s="273"/>
      <c r="FEC849" s="273"/>
      <c r="FED849" s="273"/>
      <c r="FEE849" s="273"/>
      <c r="FEF849" s="273"/>
      <c r="FEG849" s="273"/>
      <c r="FEH849" s="273"/>
      <c r="FEI849" s="273"/>
      <c r="FEJ849" s="273"/>
      <c r="FEK849" s="273"/>
      <c r="FEL849" s="273"/>
      <c r="FEM849" s="273"/>
      <c r="FEN849" s="273"/>
      <c r="FEO849" s="273"/>
      <c r="FEP849" s="273"/>
      <c r="FEQ849" s="273"/>
      <c r="FER849" s="273"/>
      <c r="FES849" s="273"/>
      <c r="FET849" s="273"/>
      <c r="FEU849" s="273"/>
      <c r="FEV849" s="273"/>
      <c r="FEW849" s="273"/>
      <c r="FEX849" s="273"/>
      <c r="FEY849" s="273"/>
      <c r="FEZ849" s="273"/>
      <c r="FFA849" s="273"/>
      <c r="FFB849" s="273"/>
      <c r="FFC849" s="273"/>
      <c r="FFD849" s="273"/>
      <c r="FFE849" s="273"/>
      <c r="FFF849" s="273"/>
      <c r="FFG849" s="273"/>
      <c r="FFH849" s="273"/>
      <c r="FFI849" s="273"/>
      <c r="FFJ849" s="273"/>
      <c r="FFK849" s="273"/>
      <c r="FFL849" s="273"/>
      <c r="FFM849" s="273"/>
      <c r="FFN849" s="273"/>
      <c r="FFO849" s="273"/>
      <c r="FFP849" s="273"/>
      <c r="FFQ849" s="273"/>
      <c r="FFR849" s="273"/>
      <c r="FFS849" s="273"/>
      <c r="FFT849" s="273"/>
      <c r="FFU849" s="273"/>
      <c r="FFV849" s="273"/>
      <c r="FFW849" s="273"/>
      <c r="FFX849" s="273"/>
      <c r="FFY849" s="273"/>
      <c r="FFZ849" s="273"/>
      <c r="FGA849" s="273"/>
      <c r="FGB849" s="273"/>
      <c r="FGC849" s="273"/>
      <c r="FGD849" s="273"/>
      <c r="FGE849" s="273"/>
      <c r="FGF849" s="273"/>
      <c r="FGG849" s="273"/>
      <c r="FGH849" s="273"/>
      <c r="FGI849" s="273"/>
      <c r="FGJ849" s="273"/>
      <c r="FGK849" s="273"/>
      <c r="FGL849" s="273"/>
      <c r="FGM849" s="273"/>
      <c r="FGN849" s="273"/>
      <c r="FGO849" s="273"/>
      <c r="FGP849" s="273"/>
      <c r="FGQ849" s="273"/>
      <c r="FGR849" s="273"/>
      <c r="FGS849" s="273"/>
      <c r="FGT849" s="273"/>
      <c r="FGU849" s="273"/>
      <c r="FGV849" s="273"/>
      <c r="FGW849" s="273"/>
      <c r="FGX849" s="273"/>
      <c r="FGY849" s="273"/>
      <c r="FGZ849" s="273"/>
      <c r="FHA849" s="273"/>
      <c r="FHB849" s="273"/>
      <c r="FHC849" s="273"/>
      <c r="FHD849" s="273"/>
      <c r="FHE849" s="273"/>
      <c r="FHF849" s="273"/>
      <c r="FHG849" s="273"/>
      <c r="FHH849" s="273"/>
      <c r="FHI849" s="273"/>
      <c r="FHJ849" s="273"/>
      <c r="FHK849" s="273"/>
      <c r="FHL849" s="273"/>
      <c r="FHM849" s="273"/>
      <c r="FHN849" s="273"/>
      <c r="FHO849" s="273"/>
      <c r="FHP849" s="273"/>
      <c r="FHQ849" s="273"/>
      <c r="FHR849" s="273"/>
      <c r="FHS849" s="273"/>
      <c r="FHT849" s="273"/>
      <c r="FHU849" s="273"/>
      <c r="FHV849" s="273"/>
      <c r="FHW849" s="273"/>
      <c r="FHX849" s="273"/>
      <c r="FHY849" s="273"/>
      <c r="FHZ849" s="273"/>
      <c r="FIA849" s="273"/>
      <c r="FIB849" s="273"/>
      <c r="FIC849" s="273"/>
      <c r="FID849" s="273"/>
      <c r="FIE849" s="273"/>
      <c r="FIF849" s="273"/>
      <c r="FIG849" s="273"/>
      <c r="FIH849" s="273"/>
      <c r="FII849" s="273"/>
      <c r="FIJ849" s="273"/>
      <c r="FIK849" s="273"/>
      <c r="FIL849" s="273"/>
      <c r="FIM849" s="273"/>
      <c r="FIN849" s="273"/>
      <c r="FIO849" s="273"/>
      <c r="FIP849" s="273"/>
      <c r="FIQ849" s="273"/>
      <c r="FIR849" s="273"/>
      <c r="FIS849" s="273"/>
      <c r="FIT849" s="273"/>
      <c r="FIU849" s="273"/>
      <c r="FIV849" s="273"/>
      <c r="FIW849" s="273"/>
      <c r="FIX849" s="273"/>
      <c r="FIY849" s="273"/>
      <c r="FIZ849" s="273"/>
      <c r="FJA849" s="273"/>
      <c r="FJB849" s="273"/>
      <c r="FJC849" s="273"/>
      <c r="FJD849" s="273"/>
      <c r="FJE849" s="273"/>
      <c r="FJF849" s="273"/>
      <c r="FJG849" s="273"/>
      <c r="FJH849" s="273"/>
      <c r="FJI849" s="273"/>
      <c r="FJJ849" s="273"/>
      <c r="FJK849" s="273"/>
      <c r="FJL849" s="273"/>
      <c r="FJM849" s="273"/>
      <c r="FJN849" s="273"/>
      <c r="FJO849" s="273"/>
      <c r="FJP849" s="273"/>
      <c r="FJQ849" s="273"/>
      <c r="FJR849" s="273"/>
      <c r="FJS849" s="273"/>
      <c r="FJT849" s="273"/>
      <c r="FJU849" s="273"/>
      <c r="FJV849" s="273"/>
      <c r="FJW849" s="273"/>
      <c r="FJX849" s="273"/>
      <c r="FJY849" s="273"/>
      <c r="FJZ849" s="273"/>
      <c r="FKA849" s="273"/>
      <c r="FKB849" s="273"/>
      <c r="FKC849" s="273"/>
      <c r="FKD849" s="273"/>
      <c r="FKE849" s="273"/>
      <c r="FKF849" s="273"/>
      <c r="FKG849" s="273"/>
      <c r="FKH849" s="273"/>
      <c r="FKI849" s="273"/>
      <c r="FKJ849" s="273"/>
      <c r="FKK849" s="273"/>
      <c r="FKL849" s="273"/>
      <c r="FKM849" s="273"/>
      <c r="FKN849" s="273"/>
      <c r="FKO849" s="273"/>
      <c r="FKP849" s="273"/>
      <c r="FKQ849" s="273"/>
      <c r="FKR849" s="273"/>
      <c r="FKS849" s="273"/>
      <c r="FKT849" s="273"/>
      <c r="FKU849" s="273"/>
      <c r="FKV849" s="273"/>
      <c r="FKW849" s="273"/>
      <c r="FKX849" s="273"/>
      <c r="FKY849" s="273"/>
      <c r="FKZ849" s="273"/>
      <c r="FLA849" s="273"/>
      <c r="FLB849" s="273"/>
      <c r="FLC849" s="273"/>
      <c r="FLD849" s="273"/>
      <c r="FLE849" s="273"/>
      <c r="FLF849" s="273"/>
      <c r="FLG849" s="273"/>
      <c r="FLH849" s="273"/>
      <c r="FLI849" s="273"/>
      <c r="FLJ849" s="273"/>
      <c r="FLK849" s="273"/>
      <c r="FLL849" s="273"/>
      <c r="FLM849" s="273"/>
      <c r="FLN849" s="273"/>
      <c r="FLO849" s="273"/>
      <c r="FLP849" s="273"/>
      <c r="FLQ849" s="273"/>
      <c r="FLR849" s="273"/>
      <c r="FLS849" s="273"/>
      <c r="FLT849" s="273"/>
      <c r="FLU849" s="273"/>
      <c r="FLV849" s="273"/>
      <c r="FLW849" s="273"/>
      <c r="FLX849" s="273"/>
      <c r="FLY849" s="273"/>
      <c r="FLZ849" s="273"/>
      <c r="FMA849" s="273"/>
      <c r="FMB849" s="273"/>
      <c r="FMC849" s="273"/>
      <c r="FMD849" s="273"/>
      <c r="FME849" s="273"/>
      <c r="FMF849" s="273"/>
      <c r="FMG849" s="273"/>
      <c r="FMH849" s="273"/>
      <c r="FMI849" s="273"/>
      <c r="FMJ849" s="273"/>
      <c r="FMK849" s="273"/>
      <c r="FML849" s="273"/>
      <c r="FMM849" s="273"/>
      <c r="FMN849" s="273"/>
      <c r="FMO849" s="273"/>
      <c r="FMP849" s="273"/>
      <c r="FMQ849" s="273"/>
      <c r="FMR849" s="273"/>
      <c r="FMS849" s="273"/>
      <c r="FMT849" s="273"/>
      <c r="FMU849" s="273"/>
      <c r="FMV849" s="273"/>
      <c r="FMW849" s="273"/>
      <c r="FMX849" s="273"/>
      <c r="FMY849" s="273"/>
      <c r="FMZ849" s="273"/>
      <c r="FNA849" s="273"/>
      <c r="FNB849" s="273"/>
      <c r="FNC849" s="273"/>
      <c r="FND849" s="273"/>
      <c r="FNE849" s="273"/>
      <c r="FNF849" s="273"/>
      <c r="FNG849" s="273"/>
      <c r="FNH849" s="273"/>
      <c r="FNI849" s="273"/>
      <c r="FNJ849" s="273"/>
      <c r="FNK849" s="273"/>
      <c r="FNL849" s="273"/>
      <c r="FNM849" s="273"/>
      <c r="FNN849" s="273"/>
      <c r="FNO849" s="273"/>
      <c r="FNP849" s="273"/>
      <c r="FNQ849" s="273"/>
      <c r="FNR849" s="273"/>
      <c r="FNS849" s="273"/>
      <c r="FNT849" s="273"/>
      <c r="FNU849" s="273"/>
      <c r="FNV849" s="273"/>
      <c r="FNW849" s="273"/>
      <c r="FNX849" s="273"/>
      <c r="FNY849" s="273"/>
      <c r="FNZ849" s="273"/>
      <c r="FOA849" s="273"/>
      <c r="FOB849" s="273"/>
      <c r="FOC849" s="273"/>
      <c r="FOD849" s="273"/>
      <c r="FOE849" s="273"/>
      <c r="FOF849" s="273"/>
      <c r="FOG849" s="273"/>
      <c r="FOH849" s="273"/>
      <c r="FOI849" s="273"/>
      <c r="FOJ849" s="273"/>
      <c r="FOK849" s="273"/>
      <c r="FOL849" s="273"/>
      <c r="FOM849" s="273"/>
      <c r="FON849" s="273"/>
      <c r="FOO849" s="273"/>
      <c r="FOP849" s="273"/>
      <c r="FOQ849" s="273"/>
      <c r="FOR849" s="273"/>
      <c r="FOS849" s="273"/>
      <c r="FOT849" s="273"/>
      <c r="FOU849" s="273"/>
      <c r="FOV849" s="273"/>
      <c r="FOW849" s="273"/>
      <c r="FOX849" s="273"/>
      <c r="FOY849" s="273"/>
      <c r="FOZ849" s="273"/>
      <c r="FPA849" s="273"/>
      <c r="FPB849" s="273"/>
      <c r="FPC849" s="273"/>
      <c r="FPD849" s="273"/>
      <c r="FPE849" s="273"/>
      <c r="FPF849" s="273"/>
      <c r="FPG849" s="273"/>
      <c r="FPH849" s="273"/>
      <c r="FPI849" s="273"/>
      <c r="FPJ849" s="273"/>
      <c r="FPK849" s="273"/>
      <c r="FPL849" s="273"/>
      <c r="FPM849" s="273"/>
      <c r="FPN849" s="273"/>
      <c r="FPO849" s="273"/>
      <c r="FPP849" s="273"/>
      <c r="FPQ849" s="273"/>
      <c r="FPR849" s="273"/>
      <c r="FPS849" s="273"/>
      <c r="FPT849" s="273"/>
      <c r="FPU849" s="273"/>
      <c r="FPV849" s="273"/>
      <c r="FPW849" s="273"/>
      <c r="FPX849" s="273"/>
      <c r="FPY849" s="273"/>
      <c r="FPZ849" s="273"/>
      <c r="FQA849" s="273"/>
      <c r="FQB849" s="273"/>
      <c r="FQC849" s="273"/>
      <c r="FQD849" s="273"/>
      <c r="FQE849" s="273"/>
      <c r="FQF849" s="273"/>
      <c r="FQG849" s="273"/>
      <c r="FQH849" s="273"/>
      <c r="FQI849" s="273"/>
      <c r="FQJ849" s="273"/>
      <c r="FQK849" s="273"/>
      <c r="FQL849" s="273"/>
      <c r="FQM849" s="273"/>
      <c r="FQN849" s="273"/>
      <c r="FQO849" s="273"/>
      <c r="FQP849" s="273"/>
      <c r="FQQ849" s="273"/>
      <c r="FQR849" s="273"/>
      <c r="FQS849" s="273"/>
      <c r="FQT849" s="273"/>
      <c r="FQU849" s="273"/>
      <c r="FQV849" s="273"/>
      <c r="FQW849" s="273"/>
      <c r="FQX849" s="273"/>
      <c r="FQY849" s="273"/>
      <c r="FQZ849" s="273"/>
      <c r="FRA849" s="273"/>
      <c r="FRB849" s="273"/>
      <c r="FRC849" s="273"/>
      <c r="FRD849" s="273"/>
      <c r="FRE849" s="273"/>
      <c r="FRF849" s="273"/>
      <c r="FRG849" s="273"/>
      <c r="FRH849" s="273"/>
      <c r="FRI849" s="273"/>
      <c r="FRJ849" s="273"/>
      <c r="FRK849" s="273"/>
      <c r="FRL849" s="273"/>
      <c r="FRM849" s="273"/>
      <c r="FRN849" s="273"/>
      <c r="FRO849" s="273"/>
      <c r="FRP849" s="273"/>
      <c r="FRQ849" s="273"/>
      <c r="FRR849" s="273"/>
      <c r="FRS849" s="273"/>
      <c r="FRT849" s="273"/>
      <c r="FRU849" s="273"/>
      <c r="FRV849" s="273"/>
      <c r="FRW849" s="273"/>
      <c r="FRX849" s="273"/>
      <c r="FRY849" s="273"/>
      <c r="FRZ849" s="273"/>
      <c r="FSA849" s="273"/>
      <c r="FSB849" s="273"/>
      <c r="FSC849" s="273"/>
      <c r="FSD849" s="273"/>
      <c r="FSE849" s="273"/>
      <c r="FSF849" s="273"/>
      <c r="FSG849" s="273"/>
      <c r="FSH849" s="273"/>
      <c r="FSI849" s="273"/>
      <c r="FSJ849" s="273"/>
      <c r="FSK849" s="273"/>
      <c r="FSL849" s="273"/>
      <c r="FSM849" s="273"/>
      <c r="FSN849" s="273"/>
      <c r="FSO849" s="273"/>
      <c r="FSP849" s="273"/>
      <c r="FSQ849" s="273"/>
      <c r="FSR849" s="273"/>
      <c r="FSS849" s="273"/>
      <c r="FST849" s="273"/>
      <c r="FSU849" s="273"/>
      <c r="FSV849" s="273"/>
      <c r="FSW849" s="273"/>
      <c r="FSX849" s="273"/>
      <c r="FSY849" s="273"/>
      <c r="FSZ849" s="273"/>
      <c r="FTA849" s="273"/>
      <c r="FTB849" s="273"/>
      <c r="FTC849" s="273"/>
      <c r="FTD849" s="273"/>
      <c r="FTE849" s="273"/>
      <c r="FTF849" s="273"/>
      <c r="FTG849" s="273"/>
      <c r="FTH849" s="273"/>
      <c r="FTI849" s="273"/>
      <c r="FTJ849" s="273"/>
      <c r="FTK849" s="273"/>
      <c r="FTL849" s="273"/>
      <c r="FTM849" s="273"/>
      <c r="FTN849" s="273"/>
      <c r="FTO849" s="273"/>
      <c r="FTP849" s="273"/>
      <c r="FTQ849" s="273"/>
      <c r="FTR849" s="273"/>
      <c r="FTS849" s="273"/>
      <c r="FTT849" s="273"/>
      <c r="FTU849" s="273"/>
      <c r="FTV849" s="273"/>
      <c r="FTW849" s="273"/>
      <c r="FTX849" s="273"/>
      <c r="FTY849" s="273"/>
      <c r="FTZ849" s="273"/>
      <c r="FUA849" s="273"/>
      <c r="FUB849" s="273"/>
      <c r="FUC849" s="273"/>
      <c r="FUD849" s="273"/>
      <c r="FUE849" s="273"/>
      <c r="FUF849" s="273"/>
      <c r="FUG849" s="273"/>
      <c r="FUH849" s="273"/>
      <c r="FUI849" s="273"/>
      <c r="FUJ849" s="273"/>
      <c r="FUK849" s="273"/>
      <c r="FUL849" s="273"/>
      <c r="FUM849" s="273"/>
      <c r="FUN849" s="273"/>
      <c r="FUO849" s="273"/>
      <c r="FUP849" s="273"/>
      <c r="FUQ849" s="273"/>
      <c r="FUR849" s="273"/>
      <c r="FUS849" s="273"/>
      <c r="FUT849" s="273"/>
      <c r="FUU849" s="273"/>
      <c r="FUV849" s="273"/>
      <c r="FUW849" s="273"/>
      <c r="FUX849" s="273"/>
      <c r="FUY849" s="273"/>
      <c r="FUZ849" s="273"/>
      <c r="FVA849" s="273"/>
      <c r="FVB849" s="273"/>
      <c r="FVC849" s="273"/>
      <c r="FVD849" s="273"/>
      <c r="FVE849" s="273"/>
      <c r="FVF849" s="273"/>
      <c r="FVG849" s="273"/>
      <c r="FVH849" s="273"/>
      <c r="FVI849" s="273"/>
      <c r="FVJ849" s="273"/>
      <c r="FVK849" s="273"/>
      <c r="FVL849" s="273"/>
      <c r="FVM849" s="273"/>
      <c r="FVN849" s="273"/>
      <c r="FVO849" s="273"/>
      <c r="FVP849" s="273"/>
      <c r="FVQ849" s="273"/>
      <c r="FVR849" s="273"/>
      <c r="FVS849" s="273"/>
      <c r="FVT849" s="273"/>
      <c r="FVU849" s="273"/>
      <c r="FVV849" s="273"/>
      <c r="FVW849" s="273"/>
      <c r="FVX849" s="273"/>
      <c r="FVY849" s="273"/>
      <c r="FVZ849" s="273"/>
      <c r="FWA849" s="273"/>
      <c r="FWB849" s="273"/>
      <c r="FWC849" s="273"/>
      <c r="FWD849" s="273"/>
      <c r="FWE849" s="273"/>
      <c r="FWF849" s="273"/>
      <c r="FWG849" s="273"/>
      <c r="FWH849" s="273"/>
      <c r="FWI849" s="273"/>
      <c r="FWJ849" s="273"/>
      <c r="FWK849" s="273"/>
      <c r="FWL849" s="273"/>
      <c r="FWM849" s="273"/>
      <c r="FWN849" s="273"/>
      <c r="FWO849" s="273"/>
      <c r="FWP849" s="273"/>
      <c r="FWQ849" s="273"/>
      <c r="FWR849" s="273"/>
      <c r="FWS849" s="273"/>
      <c r="FWT849" s="273"/>
      <c r="FWU849" s="273"/>
      <c r="FWV849" s="273"/>
      <c r="FWW849" s="273"/>
      <c r="FWX849" s="273"/>
      <c r="FWY849" s="273"/>
      <c r="FWZ849" s="273"/>
      <c r="FXA849" s="273"/>
      <c r="FXB849" s="273"/>
      <c r="FXC849" s="273"/>
      <c r="FXD849" s="273"/>
      <c r="FXE849" s="273"/>
      <c r="FXF849" s="273"/>
      <c r="FXG849" s="273"/>
      <c r="FXH849" s="273"/>
      <c r="FXI849" s="273"/>
      <c r="FXJ849" s="273"/>
      <c r="FXK849" s="273"/>
      <c r="FXL849" s="273"/>
      <c r="FXM849" s="273"/>
      <c r="FXN849" s="273"/>
      <c r="FXO849" s="273"/>
      <c r="FXP849" s="273"/>
      <c r="FXQ849" s="273"/>
      <c r="FXR849" s="273"/>
      <c r="FXS849" s="273"/>
      <c r="FXT849" s="273"/>
      <c r="FXU849" s="273"/>
      <c r="FXV849" s="273"/>
      <c r="FXW849" s="273"/>
      <c r="FXX849" s="273"/>
      <c r="FXY849" s="273"/>
      <c r="FXZ849" s="273"/>
      <c r="FYA849" s="273"/>
      <c r="FYB849" s="273"/>
      <c r="FYC849" s="273"/>
      <c r="FYD849" s="273"/>
      <c r="FYE849" s="273"/>
      <c r="FYF849" s="273"/>
      <c r="FYG849" s="273"/>
      <c r="FYH849" s="273"/>
      <c r="FYI849" s="273"/>
      <c r="FYJ849" s="273"/>
      <c r="FYK849" s="273"/>
      <c r="FYL849" s="273"/>
      <c r="FYM849" s="273"/>
      <c r="FYN849" s="273"/>
      <c r="FYO849" s="273"/>
      <c r="FYP849" s="273"/>
      <c r="FYQ849" s="273"/>
      <c r="FYR849" s="273"/>
      <c r="FYS849" s="273"/>
      <c r="FYT849" s="273"/>
      <c r="FYU849" s="273"/>
      <c r="FYV849" s="273"/>
      <c r="FYW849" s="273"/>
      <c r="FYX849" s="273"/>
      <c r="FYY849" s="273"/>
      <c r="FYZ849" s="273"/>
      <c r="FZA849" s="273"/>
      <c r="FZB849" s="273"/>
      <c r="FZC849" s="273"/>
      <c r="FZD849" s="273"/>
      <c r="FZE849" s="273"/>
      <c r="FZF849" s="273"/>
      <c r="FZG849" s="273"/>
      <c r="FZH849" s="273"/>
      <c r="FZI849" s="273"/>
      <c r="FZJ849" s="273"/>
      <c r="FZK849" s="273"/>
      <c r="FZL849" s="273"/>
      <c r="FZM849" s="273"/>
      <c r="FZN849" s="273"/>
      <c r="FZO849" s="273"/>
      <c r="FZP849" s="273"/>
      <c r="FZQ849" s="273"/>
      <c r="FZR849" s="273"/>
      <c r="FZS849" s="273"/>
      <c r="FZT849" s="273"/>
      <c r="FZU849" s="273"/>
      <c r="FZV849" s="273"/>
      <c r="FZW849" s="273"/>
      <c r="FZX849" s="273"/>
      <c r="FZY849" s="273"/>
      <c r="FZZ849" s="273"/>
      <c r="GAA849" s="273"/>
      <c r="GAB849" s="273"/>
      <c r="GAC849" s="273"/>
      <c r="GAD849" s="273"/>
      <c r="GAE849" s="273"/>
      <c r="GAF849" s="273"/>
      <c r="GAG849" s="273"/>
      <c r="GAH849" s="273"/>
      <c r="GAI849" s="273"/>
      <c r="GAJ849" s="273"/>
      <c r="GAK849" s="273"/>
      <c r="GAL849" s="273"/>
      <c r="GAM849" s="273"/>
      <c r="GAN849" s="273"/>
      <c r="GAO849" s="273"/>
      <c r="GAP849" s="273"/>
      <c r="GAQ849" s="273"/>
      <c r="GAR849" s="273"/>
      <c r="GAS849" s="273"/>
      <c r="GAT849" s="273"/>
      <c r="GAU849" s="273"/>
      <c r="GAV849" s="273"/>
      <c r="GAW849" s="273"/>
      <c r="GAX849" s="273"/>
      <c r="GAY849" s="273"/>
      <c r="GAZ849" s="273"/>
      <c r="GBA849" s="273"/>
      <c r="GBB849" s="273"/>
      <c r="GBC849" s="273"/>
      <c r="GBD849" s="273"/>
      <c r="GBE849" s="273"/>
      <c r="GBF849" s="273"/>
      <c r="GBG849" s="273"/>
      <c r="GBH849" s="273"/>
      <c r="GBI849" s="273"/>
      <c r="GBJ849" s="273"/>
      <c r="GBK849" s="273"/>
      <c r="GBL849" s="273"/>
      <c r="GBM849" s="273"/>
      <c r="GBN849" s="273"/>
      <c r="GBO849" s="273"/>
      <c r="GBP849" s="273"/>
      <c r="GBQ849" s="273"/>
      <c r="GBR849" s="273"/>
      <c r="GBS849" s="273"/>
      <c r="GBT849" s="273"/>
      <c r="GBU849" s="273"/>
      <c r="GBV849" s="273"/>
      <c r="GBW849" s="273"/>
      <c r="GBX849" s="273"/>
      <c r="GBY849" s="273"/>
      <c r="GBZ849" s="273"/>
      <c r="GCA849" s="273"/>
      <c r="GCB849" s="273"/>
      <c r="GCC849" s="273"/>
      <c r="GCD849" s="273"/>
      <c r="GCE849" s="273"/>
      <c r="GCF849" s="273"/>
      <c r="GCG849" s="273"/>
      <c r="GCH849" s="273"/>
      <c r="GCI849" s="273"/>
      <c r="GCJ849" s="273"/>
      <c r="GCK849" s="273"/>
      <c r="GCL849" s="273"/>
      <c r="GCM849" s="273"/>
      <c r="GCN849" s="273"/>
      <c r="GCO849" s="273"/>
      <c r="GCP849" s="273"/>
      <c r="GCQ849" s="273"/>
      <c r="GCR849" s="273"/>
      <c r="GCS849" s="273"/>
      <c r="GCT849" s="273"/>
      <c r="GCU849" s="273"/>
      <c r="GCV849" s="273"/>
      <c r="GCW849" s="273"/>
      <c r="GCX849" s="273"/>
      <c r="GCY849" s="273"/>
      <c r="GCZ849" s="273"/>
      <c r="GDA849" s="273"/>
      <c r="GDB849" s="273"/>
      <c r="GDC849" s="273"/>
      <c r="GDD849" s="273"/>
      <c r="GDE849" s="273"/>
      <c r="GDF849" s="273"/>
      <c r="GDG849" s="273"/>
      <c r="GDH849" s="273"/>
      <c r="GDI849" s="273"/>
      <c r="GDJ849" s="273"/>
      <c r="GDK849" s="273"/>
      <c r="GDL849" s="273"/>
      <c r="GDM849" s="273"/>
      <c r="GDN849" s="273"/>
      <c r="GDO849" s="273"/>
      <c r="GDP849" s="273"/>
      <c r="GDQ849" s="273"/>
      <c r="GDR849" s="273"/>
      <c r="GDS849" s="273"/>
      <c r="GDT849" s="273"/>
      <c r="GDU849" s="273"/>
      <c r="GDV849" s="273"/>
      <c r="GDW849" s="273"/>
      <c r="GDX849" s="273"/>
      <c r="GDY849" s="273"/>
      <c r="GDZ849" s="273"/>
      <c r="GEA849" s="273"/>
      <c r="GEB849" s="273"/>
      <c r="GEC849" s="273"/>
      <c r="GED849" s="273"/>
      <c r="GEE849" s="273"/>
      <c r="GEF849" s="273"/>
      <c r="GEG849" s="273"/>
      <c r="GEH849" s="273"/>
      <c r="GEI849" s="273"/>
      <c r="GEJ849" s="273"/>
      <c r="GEK849" s="273"/>
      <c r="GEL849" s="273"/>
      <c r="GEM849" s="273"/>
      <c r="GEN849" s="273"/>
      <c r="GEO849" s="273"/>
      <c r="GEP849" s="273"/>
      <c r="GEQ849" s="273"/>
      <c r="GER849" s="273"/>
      <c r="GES849" s="273"/>
      <c r="GET849" s="273"/>
      <c r="GEU849" s="273"/>
      <c r="GEV849" s="273"/>
      <c r="GEW849" s="273"/>
      <c r="GEX849" s="273"/>
      <c r="GEY849" s="273"/>
      <c r="GEZ849" s="273"/>
      <c r="GFA849" s="273"/>
      <c r="GFB849" s="273"/>
      <c r="GFC849" s="273"/>
      <c r="GFD849" s="273"/>
      <c r="GFE849" s="273"/>
      <c r="GFF849" s="273"/>
      <c r="GFG849" s="273"/>
      <c r="GFH849" s="273"/>
      <c r="GFI849" s="273"/>
      <c r="GFJ849" s="273"/>
      <c r="GFK849" s="273"/>
      <c r="GFL849" s="273"/>
      <c r="GFM849" s="273"/>
      <c r="GFN849" s="273"/>
      <c r="GFO849" s="273"/>
      <c r="GFP849" s="273"/>
      <c r="GFQ849" s="273"/>
      <c r="GFR849" s="273"/>
      <c r="GFS849" s="273"/>
      <c r="GFT849" s="273"/>
      <c r="GFU849" s="273"/>
      <c r="GFV849" s="273"/>
      <c r="GFW849" s="273"/>
      <c r="GFX849" s="273"/>
      <c r="GFY849" s="273"/>
      <c r="GFZ849" s="273"/>
      <c r="GGA849" s="273"/>
      <c r="GGB849" s="273"/>
      <c r="GGC849" s="273"/>
      <c r="GGD849" s="273"/>
      <c r="GGE849" s="273"/>
      <c r="GGF849" s="273"/>
      <c r="GGG849" s="273"/>
      <c r="GGH849" s="273"/>
      <c r="GGI849" s="273"/>
      <c r="GGJ849" s="273"/>
      <c r="GGK849" s="273"/>
      <c r="GGL849" s="273"/>
      <c r="GGM849" s="273"/>
      <c r="GGN849" s="273"/>
      <c r="GGO849" s="273"/>
      <c r="GGP849" s="273"/>
      <c r="GGQ849" s="273"/>
      <c r="GGR849" s="273"/>
      <c r="GGS849" s="273"/>
      <c r="GGT849" s="273"/>
      <c r="GGU849" s="273"/>
      <c r="GGV849" s="273"/>
      <c r="GGW849" s="273"/>
      <c r="GGX849" s="273"/>
      <c r="GGY849" s="273"/>
      <c r="GGZ849" s="273"/>
      <c r="GHA849" s="273"/>
      <c r="GHB849" s="273"/>
      <c r="GHC849" s="273"/>
      <c r="GHD849" s="273"/>
      <c r="GHE849" s="273"/>
      <c r="GHF849" s="273"/>
      <c r="GHG849" s="273"/>
      <c r="GHH849" s="273"/>
      <c r="GHI849" s="273"/>
      <c r="GHJ849" s="273"/>
      <c r="GHK849" s="273"/>
      <c r="GHL849" s="273"/>
      <c r="GHM849" s="273"/>
      <c r="GHN849" s="273"/>
      <c r="GHO849" s="273"/>
      <c r="GHP849" s="273"/>
      <c r="GHQ849" s="273"/>
      <c r="GHR849" s="273"/>
      <c r="GHS849" s="273"/>
      <c r="GHT849" s="273"/>
      <c r="GHU849" s="273"/>
      <c r="GHV849" s="273"/>
      <c r="GHW849" s="273"/>
      <c r="GHX849" s="273"/>
      <c r="GHY849" s="273"/>
      <c r="GHZ849" s="273"/>
      <c r="GIA849" s="273"/>
      <c r="GIB849" s="273"/>
      <c r="GIC849" s="273"/>
      <c r="GID849" s="273"/>
      <c r="GIE849" s="273"/>
      <c r="GIF849" s="273"/>
      <c r="GIG849" s="273"/>
      <c r="GIH849" s="273"/>
      <c r="GII849" s="273"/>
      <c r="GIJ849" s="273"/>
      <c r="GIK849" s="273"/>
      <c r="GIL849" s="273"/>
      <c r="GIM849" s="273"/>
      <c r="GIN849" s="273"/>
      <c r="GIO849" s="273"/>
      <c r="GIP849" s="273"/>
      <c r="GIQ849" s="273"/>
      <c r="GIR849" s="273"/>
      <c r="GIS849" s="273"/>
      <c r="GIT849" s="273"/>
      <c r="GIU849" s="273"/>
      <c r="GIV849" s="273"/>
      <c r="GIW849" s="273"/>
      <c r="GIX849" s="273"/>
      <c r="GIY849" s="273"/>
      <c r="GIZ849" s="273"/>
      <c r="GJA849" s="273"/>
      <c r="GJB849" s="273"/>
      <c r="GJC849" s="273"/>
      <c r="GJD849" s="273"/>
      <c r="GJE849" s="273"/>
      <c r="GJF849" s="273"/>
      <c r="GJG849" s="273"/>
      <c r="GJH849" s="273"/>
      <c r="GJI849" s="273"/>
      <c r="GJJ849" s="273"/>
      <c r="GJK849" s="273"/>
      <c r="GJL849" s="273"/>
      <c r="GJM849" s="273"/>
      <c r="GJN849" s="273"/>
      <c r="GJO849" s="273"/>
      <c r="GJP849" s="273"/>
      <c r="GJQ849" s="273"/>
      <c r="GJR849" s="273"/>
      <c r="GJS849" s="273"/>
      <c r="GJT849" s="273"/>
      <c r="GJU849" s="273"/>
      <c r="GJV849" s="273"/>
      <c r="GJW849" s="273"/>
      <c r="GJX849" s="273"/>
      <c r="GJY849" s="273"/>
      <c r="GJZ849" s="273"/>
      <c r="GKA849" s="273"/>
      <c r="GKB849" s="273"/>
      <c r="GKC849" s="273"/>
      <c r="GKD849" s="273"/>
      <c r="GKE849" s="273"/>
      <c r="GKF849" s="273"/>
      <c r="GKG849" s="273"/>
      <c r="GKH849" s="273"/>
      <c r="GKI849" s="273"/>
      <c r="GKJ849" s="273"/>
      <c r="GKK849" s="273"/>
      <c r="GKL849" s="273"/>
      <c r="GKM849" s="273"/>
      <c r="GKN849" s="273"/>
      <c r="GKO849" s="273"/>
      <c r="GKP849" s="273"/>
      <c r="GKQ849" s="273"/>
      <c r="GKR849" s="273"/>
      <c r="GKS849" s="273"/>
      <c r="GKT849" s="273"/>
      <c r="GKU849" s="273"/>
      <c r="GKV849" s="273"/>
      <c r="GKW849" s="273"/>
      <c r="GKX849" s="273"/>
      <c r="GKY849" s="273"/>
      <c r="GKZ849" s="273"/>
      <c r="GLA849" s="273"/>
      <c r="GLB849" s="273"/>
      <c r="GLC849" s="273"/>
      <c r="GLD849" s="273"/>
      <c r="GLE849" s="273"/>
      <c r="GLF849" s="273"/>
      <c r="GLG849" s="273"/>
      <c r="GLH849" s="273"/>
      <c r="GLI849" s="273"/>
      <c r="GLJ849" s="273"/>
      <c r="GLK849" s="273"/>
      <c r="GLL849" s="273"/>
      <c r="GLM849" s="273"/>
      <c r="GLN849" s="273"/>
      <c r="GLO849" s="273"/>
      <c r="GLP849" s="273"/>
      <c r="GLQ849" s="273"/>
      <c r="GLR849" s="273"/>
      <c r="GLS849" s="273"/>
      <c r="GLT849" s="273"/>
      <c r="GLU849" s="273"/>
      <c r="GLV849" s="273"/>
      <c r="GLW849" s="273"/>
      <c r="GLX849" s="273"/>
      <c r="GLY849" s="273"/>
      <c r="GLZ849" s="273"/>
      <c r="GMA849" s="273"/>
      <c r="GMB849" s="273"/>
      <c r="GMC849" s="273"/>
      <c r="GMD849" s="273"/>
      <c r="GME849" s="273"/>
      <c r="GMF849" s="273"/>
      <c r="GMG849" s="273"/>
      <c r="GMH849" s="273"/>
      <c r="GMI849" s="273"/>
      <c r="GMJ849" s="273"/>
      <c r="GMK849" s="273"/>
      <c r="GML849" s="273"/>
      <c r="GMM849" s="273"/>
      <c r="GMN849" s="273"/>
      <c r="GMO849" s="273"/>
      <c r="GMP849" s="273"/>
      <c r="GMQ849" s="273"/>
      <c r="GMR849" s="273"/>
      <c r="GMS849" s="273"/>
      <c r="GMT849" s="273"/>
      <c r="GMU849" s="273"/>
      <c r="GMV849" s="273"/>
      <c r="GMW849" s="273"/>
      <c r="GMX849" s="273"/>
      <c r="GMY849" s="273"/>
      <c r="GMZ849" s="273"/>
      <c r="GNA849" s="273"/>
      <c r="GNB849" s="273"/>
      <c r="GNC849" s="273"/>
      <c r="GND849" s="273"/>
      <c r="GNE849" s="273"/>
      <c r="GNF849" s="273"/>
      <c r="GNG849" s="273"/>
      <c r="GNH849" s="273"/>
      <c r="GNI849" s="273"/>
      <c r="GNJ849" s="273"/>
      <c r="GNK849" s="273"/>
      <c r="GNL849" s="273"/>
      <c r="GNM849" s="273"/>
      <c r="GNN849" s="273"/>
      <c r="GNO849" s="273"/>
      <c r="GNP849" s="273"/>
      <c r="GNQ849" s="273"/>
      <c r="GNR849" s="273"/>
      <c r="GNS849" s="273"/>
      <c r="GNT849" s="273"/>
      <c r="GNU849" s="273"/>
      <c r="GNV849" s="273"/>
      <c r="GNW849" s="273"/>
      <c r="GNX849" s="273"/>
      <c r="GNY849" s="273"/>
      <c r="GNZ849" s="273"/>
      <c r="GOA849" s="273"/>
      <c r="GOB849" s="273"/>
      <c r="GOC849" s="273"/>
      <c r="GOD849" s="273"/>
      <c r="GOE849" s="273"/>
      <c r="GOF849" s="273"/>
      <c r="GOG849" s="273"/>
      <c r="GOH849" s="273"/>
      <c r="GOI849" s="273"/>
      <c r="GOJ849" s="273"/>
      <c r="GOK849" s="273"/>
      <c r="GOL849" s="273"/>
      <c r="GOM849" s="273"/>
      <c r="GON849" s="273"/>
      <c r="GOO849" s="273"/>
      <c r="GOP849" s="273"/>
      <c r="GOQ849" s="273"/>
      <c r="GOR849" s="273"/>
      <c r="GOS849" s="273"/>
      <c r="GOT849" s="273"/>
      <c r="GOU849" s="273"/>
      <c r="GOV849" s="273"/>
      <c r="GOW849" s="273"/>
      <c r="GOX849" s="273"/>
      <c r="GOY849" s="273"/>
      <c r="GOZ849" s="273"/>
      <c r="GPA849" s="273"/>
      <c r="GPB849" s="273"/>
      <c r="GPC849" s="273"/>
      <c r="GPD849" s="273"/>
      <c r="GPE849" s="273"/>
      <c r="GPF849" s="273"/>
      <c r="GPG849" s="273"/>
      <c r="GPH849" s="273"/>
      <c r="GPI849" s="273"/>
      <c r="GPJ849" s="273"/>
      <c r="GPK849" s="273"/>
      <c r="GPL849" s="273"/>
      <c r="GPM849" s="273"/>
      <c r="GPN849" s="273"/>
      <c r="GPO849" s="273"/>
      <c r="GPP849" s="273"/>
      <c r="GPQ849" s="273"/>
      <c r="GPR849" s="273"/>
      <c r="GPS849" s="273"/>
      <c r="GPT849" s="273"/>
      <c r="GPU849" s="273"/>
      <c r="GPV849" s="273"/>
      <c r="GPW849" s="273"/>
      <c r="GPX849" s="273"/>
      <c r="GPY849" s="273"/>
      <c r="GPZ849" s="273"/>
      <c r="GQA849" s="273"/>
      <c r="GQB849" s="273"/>
      <c r="GQC849" s="273"/>
      <c r="GQD849" s="273"/>
      <c r="GQE849" s="273"/>
      <c r="GQF849" s="273"/>
      <c r="GQG849" s="273"/>
      <c r="GQH849" s="273"/>
      <c r="GQI849" s="273"/>
      <c r="GQJ849" s="273"/>
      <c r="GQK849" s="273"/>
      <c r="GQL849" s="273"/>
      <c r="GQM849" s="273"/>
      <c r="GQN849" s="273"/>
      <c r="GQO849" s="273"/>
      <c r="GQP849" s="273"/>
      <c r="GQQ849" s="273"/>
      <c r="GQR849" s="273"/>
      <c r="GQS849" s="273"/>
      <c r="GQT849" s="273"/>
      <c r="GQU849" s="273"/>
      <c r="GQV849" s="273"/>
      <c r="GQW849" s="273"/>
      <c r="GQX849" s="273"/>
      <c r="GQY849" s="273"/>
      <c r="GQZ849" s="273"/>
      <c r="GRA849" s="273"/>
      <c r="GRB849" s="273"/>
      <c r="GRC849" s="273"/>
      <c r="GRD849" s="273"/>
      <c r="GRE849" s="273"/>
      <c r="GRF849" s="273"/>
      <c r="GRG849" s="273"/>
      <c r="GRH849" s="273"/>
      <c r="GRI849" s="273"/>
      <c r="GRJ849" s="273"/>
      <c r="GRK849" s="273"/>
      <c r="GRL849" s="273"/>
      <c r="GRM849" s="273"/>
      <c r="GRN849" s="273"/>
      <c r="GRO849" s="273"/>
      <c r="GRP849" s="273"/>
      <c r="GRQ849" s="273"/>
      <c r="GRR849" s="273"/>
      <c r="GRS849" s="273"/>
      <c r="GRT849" s="273"/>
      <c r="GRU849" s="273"/>
      <c r="GRV849" s="273"/>
      <c r="GRW849" s="273"/>
      <c r="GRX849" s="273"/>
      <c r="GRY849" s="273"/>
      <c r="GRZ849" s="273"/>
      <c r="GSA849" s="273"/>
      <c r="GSB849" s="273"/>
      <c r="GSC849" s="273"/>
      <c r="GSD849" s="273"/>
      <c r="GSE849" s="273"/>
      <c r="GSF849" s="273"/>
      <c r="GSG849" s="273"/>
      <c r="GSH849" s="273"/>
      <c r="GSI849" s="273"/>
      <c r="GSJ849" s="273"/>
      <c r="GSK849" s="273"/>
      <c r="GSL849" s="273"/>
      <c r="GSM849" s="273"/>
      <c r="GSN849" s="273"/>
      <c r="GSO849" s="273"/>
      <c r="GSP849" s="273"/>
      <c r="GSQ849" s="273"/>
      <c r="GSR849" s="273"/>
      <c r="GSS849" s="273"/>
      <c r="GST849" s="273"/>
      <c r="GSU849" s="273"/>
      <c r="GSV849" s="273"/>
      <c r="GSW849" s="273"/>
      <c r="GSX849" s="273"/>
      <c r="GSY849" s="273"/>
      <c r="GSZ849" s="273"/>
      <c r="GTA849" s="273"/>
      <c r="GTB849" s="273"/>
      <c r="GTC849" s="273"/>
      <c r="GTD849" s="273"/>
      <c r="GTE849" s="273"/>
      <c r="GTF849" s="273"/>
      <c r="GTG849" s="273"/>
      <c r="GTH849" s="273"/>
      <c r="GTI849" s="273"/>
      <c r="GTJ849" s="273"/>
      <c r="GTK849" s="273"/>
      <c r="GTL849" s="273"/>
      <c r="GTM849" s="273"/>
      <c r="GTN849" s="273"/>
      <c r="GTO849" s="273"/>
      <c r="GTP849" s="273"/>
      <c r="GTQ849" s="273"/>
      <c r="GTR849" s="273"/>
      <c r="GTS849" s="273"/>
      <c r="GTT849" s="273"/>
      <c r="GTU849" s="273"/>
      <c r="GTV849" s="273"/>
      <c r="GTW849" s="273"/>
      <c r="GTX849" s="273"/>
      <c r="GTY849" s="273"/>
      <c r="GTZ849" s="273"/>
      <c r="GUA849" s="273"/>
      <c r="GUB849" s="273"/>
      <c r="GUC849" s="273"/>
      <c r="GUD849" s="273"/>
      <c r="GUE849" s="273"/>
      <c r="GUF849" s="273"/>
      <c r="GUG849" s="273"/>
      <c r="GUH849" s="273"/>
      <c r="GUI849" s="273"/>
      <c r="GUJ849" s="273"/>
      <c r="GUK849" s="273"/>
      <c r="GUL849" s="273"/>
      <c r="GUM849" s="273"/>
      <c r="GUN849" s="273"/>
      <c r="GUO849" s="273"/>
      <c r="GUP849" s="273"/>
      <c r="GUQ849" s="273"/>
      <c r="GUR849" s="273"/>
      <c r="GUS849" s="273"/>
      <c r="GUT849" s="273"/>
      <c r="GUU849" s="273"/>
      <c r="GUV849" s="273"/>
      <c r="GUW849" s="273"/>
      <c r="GUX849" s="273"/>
      <c r="GUY849" s="273"/>
      <c r="GUZ849" s="273"/>
      <c r="GVA849" s="273"/>
      <c r="GVB849" s="273"/>
      <c r="GVC849" s="273"/>
      <c r="GVD849" s="273"/>
      <c r="GVE849" s="273"/>
      <c r="GVF849" s="273"/>
      <c r="GVG849" s="273"/>
      <c r="GVH849" s="273"/>
      <c r="GVI849" s="273"/>
      <c r="GVJ849" s="273"/>
      <c r="GVK849" s="273"/>
      <c r="GVL849" s="273"/>
      <c r="GVM849" s="273"/>
      <c r="GVN849" s="273"/>
      <c r="GVO849" s="273"/>
      <c r="GVP849" s="273"/>
      <c r="GVQ849" s="273"/>
      <c r="GVR849" s="273"/>
      <c r="GVS849" s="273"/>
      <c r="GVT849" s="273"/>
      <c r="GVU849" s="273"/>
      <c r="GVV849" s="273"/>
      <c r="GVW849" s="273"/>
      <c r="GVX849" s="273"/>
      <c r="GVY849" s="273"/>
      <c r="GVZ849" s="273"/>
      <c r="GWA849" s="273"/>
      <c r="GWB849" s="273"/>
      <c r="GWC849" s="273"/>
      <c r="GWD849" s="273"/>
      <c r="GWE849" s="273"/>
      <c r="GWF849" s="273"/>
      <c r="GWG849" s="273"/>
      <c r="GWH849" s="273"/>
      <c r="GWI849" s="273"/>
      <c r="GWJ849" s="273"/>
      <c r="GWK849" s="273"/>
      <c r="GWL849" s="273"/>
      <c r="GWM849" s="273"/>
      <c r="GWN849" s="273"/>
      <c r="GWO849" s="273"/>
      <c r="GWP849" s="273"/>
      <c r="GWQ849" s="273"/>
      <c r="GWR849" s="273"/>
      <c r="GWS849" s="273"/>
      <c r="GWT849" s="273"/>
      <c r="GWU849" s="273"/>
      <c r="GWV849" s="273"/>
      <c r="GWW849" s="273"/>
      <c r="GWX849" s="273"/>
      <c r="GWY849" s="273"/>
      <c r="GWZ849" s="273"/>
      <c r="GXA849" s="273"/>
      <c r="GXB849" s="273"/>
      <c r="GXC849" s="273"/>
      <c r="GXD849" s="273"/>
      <c r="GXE849" s="273"/>
      <c r="GXF849" s="273"/>
      <c r="GXG849" s="273"/>
      <c r="GXH849" s="273"/>
      <c r="GXI849" s="273"/>
      <c r="GXJ849" s="273"/>
      <c r="GXK849" s="273"/>
      <c r="GXL849" s="273"/>
      <c r="GXM849" s="273"/>
      <c r="GXN849" s="273"/>
      <c r="GXO849" s="273"/>
      <c r="GXP849" s="273"/>
      <c r="GXQ849" s="273"/>
      <c r="GXR849" s="273"/>
      <c r="GXS849" s="273"/>
      <c r="GXT849" s="273"/>
      <c r="GXU849" s="273"/>
      <c r="GXV849" s="273"/>
      <c r="GXW849" s="273"/>
      <c r="GXX849" s="273"/>
      <c r="GXY849" s="273"/>
      <c r="GXZ849" s="273"/>
      <c r="GYA849" s="273"/>
      <c r="GYB849" s="273"/>
      <c r="GYC849" s="273"/>
      <c r="GYD849" s="273"/>
      <c r="GYE849" s="273"/>
      <c r="GYF849" s="273"/>
      <c r="GYG849" s="273"/>
      <c r="GYH849" s="273"/>
      <c r="GYI849" s="273"/>
      <c r="GYJ849" s="273"/>
      <c r="GYK849" s="273"/>
      <c r="GYL849" s="273"/>
      <c r="GYM849" s="273"/>
      <c r="GYN849" s="273"/>
      <c r="GYO849" s="273"/>
      <c r="GYP849" s="273"/>
      <c r="GYQ849" s="273"/>
      <c r="GYR849" s="273"/>
      <c r="GYS849" s="273"/>
      <c r="GYT849" s="273"/>
      <c r="GYU849" s="273"/>
      <c r="GYV849" s="273"/>
      <c r="GYW849" s="273"/>
      <c r="GYX849" s="273"/>
      <c r="GYY849" s="273"/>
      <c r="GYZ849" s="273"/>
      <c r="GZA849" s="273"/>
      <c r="GZB849" s="273"/>
      <c r="GZC849" s="273"/>
      <c r="GZD849" s="273"/>
      <c r="GZE849" s="273"/>
      <c r="GZF849" s="273"/>
      <c r="GZG849" s="273"/>
      <c r="GZH849" s="273"/>
      <c r="GZI849" s="273"/>
      <c r="GZJ849" s="273"/>
      <c r="GZK849" s="273"/>
      <c r="GZL849" s="273"/>
      <c r="GZM849" s="273"/>
      <c r="GZN849" s="273"/>
      <c r="GZO849" s="273"/>
      <c r="GZP849" s="273"/>
      <c r="GZQ849" s="273"/>
      <c r="GZR849" s="273"/>
      <c r="GZS849" s="273"/>
      <c r="GZT849" s="273"/>
      <c r="GZU849" s="273"/>
      <c r="GZV849" s="273"/>
      <c r="GZW849" s="273"/>
      <c r="GZX849" s="273"/>
      <c r="GZY849" s="273"/>
      <c r="GZZ849" s="273"/>
      <c r="HAA849" s="273"/>
      <c r="HAB849" s="273"/>
      <c r="HAC849" s="273"/>
      <c r="HAD849" s="273"/>
      <c r="HAE849" s="273"/>
      <c r="HAF849" s="273"/>
      <c r="HAG849" s="273"/>
      <c r="HAH849" s="273"/>
      <c r="HAI849" s="273"/>
      <c r="HAJ849" s="273"/>
      <c r="HAK849" s="273"/>
      <c r="HAL849" s="273"/>
      <c r="HAM849" s="273"/>
      <c r="HAN849" s="273"/>
      <c r="HAO849" s="273"/>
      <c r="HAP849" s="273"/>
      <c r="HAQ849" s="273"/>
      <c r="HAR849" s="273"/>
      <c r="HAS849" s="273"/>
      <c r="HAT849" s="273"/>
      <c r="HAU849" s="273"/>
      <c r="HAV849" s="273"/>
      <c r="HAW849" s="273"/>
      <c r="HAX849" s="273"/>
      <c r="HAY849" s="273"/>
      <c r="HAZ849" s="273"/>
      <c r="HBA849" s="273"/>
      <c r="HBB849" s="273"/>
      <c r="HBC849" s="273"/>
      <c r="HBD849" s="273"/>
      <c r="HBE849" s="273"/>
      <c r="HBF849" s="273"/>
      <c r="HBG849" s="273"/>
      <c r="HBH849" s="273"/>
      <c r="HBI849" s="273"/>
      <c r="HBJ849" s="273"/>
      <c r="HBK849" s="273"/>
      <c r="HBL849" s="273"/>
      <c r="HBM849" s="273"/>
      <c r="HBN849" s="273"/>
      <c r="HBO849" s="273"/>
      <c r="HBP849" s="273"/>
      <c r="HBQ849" s="273"/>
      <c r="HBR849" s="273"/>
      <c r="HBS849" s="273"/>
      <c r="HBT849" s="273"/>
      <c r="HBU849" s="273"/>
      <c r="HBV849" s="273"/>
      <c r="HBW849" s="273"/>
      <c r="HBX849" s="273"/>
      <c r="HBY849" s="273"/>
      <c r="HBZ849" s="273"/>
      <c r="HCA849" s="273"/>
      <c r="HCB849" s="273"/>
      <c r="HCC849" s="273"/>
      <c r="HCD849" s="273"/>
      <c r="HCE849" s="273"/>
      <c r="HCF849" s="273"/>
      <c r="HCG849" s="273"/>
      <c r="HCH849" s="273"/>
      <c r="HCI849" s="273"/>
      <c r="HCJ849" s="273"/>
      <c r="HCK849" s="273"/>
      <c r="HCL849" s="273"/>
      <c r="HCM849" s="273"/>
      <c r="HCN849" s="273"/>
      <c r="HCO849" s="273"/>
      <c r="HCP849" s="273"/>
      <c r="HCQ849" s="273"/>
      <c r="HCR849" s="273"/>
      <c r="HCS849" s="273"/>
      <c r="HCT849" s="273"/>
      <c r="HCU849" s="273"/>
      <c r="HCV849" s="273"/>
      <c r="HCW849" s="273"/>
      <c r="HCX849" s="273"/>
      <c r="HCY849" s="273"/>
      <c r="HCZ849" s="273"/>
      <c r="HDA849" s="273"/>
      <c r="HDB849" s="273"/>
      <c r="HDC849" s="273"/>
      <c r="HDD849" s="273"/>
      <c r="HDE849" s="273"/>
      <c r="HDF849" s="273"/>
      <c r="HDG849" s="273"/>
      <c r="HDH849" s="273"/>
      <c r="HDI849" s="273"/>
      <c r="HDJ849" s="273"/>
      <c r="HDK849" s="273"/>
      <c r="HDL849" s="273"/>
      <c r="HDM849" s="273"/>
      <c r="HDN849" s="273"/>
      <c r="HDO849" s="273"/>
      <c r="HDP849" s="273"/>
      <c r="HDQ849" s="273"/>
      <c r="HDR849" s="273"/>
      <c r="HDS849" s="273"/>
      <c r="HDT849" s="273"/>
      <c r="HDU849" s="273"/>
      <c r="HDV849" s="273"/>
      <c r="HDW849" s="273"/>
      <c r="HDX849" s="273"/>
      <c r="HDY849" s="273"/>
      <c r="HDZ849" s="273"/>
      <c r="HEA849" s="273"/>
      <c r="HEB849" s="273"/>
      <c r="HEC849" s="273"/>
      <c r="HED849" s="273"/>
      <c r="HEE849" s="273"/>
      <c r="HEF849" s="273"/>
      <c r="HEG849" s="273"/>
      <c r="HEH849" s="273"/>
      <c r="HEI849" s="273"/>
      <c r="HEJ849" s="273"/>
      <c r="HEK849" s="273"/>
      <c r="HEL849" s="273"/>
      <c r="HEM849" s="273"/>
      <c r="HEN849" s="273"/>
      <c r="HEO849" s="273"/>
      <c r="HEP849" s="273"/>
      <c r="HEQ849" s="273"/>
      <c r="HER849" s="273"/>
      <c r="HES849" s="273"/>
      <c r="HET849" s="273"/>
      <c r="HEU849" s="273"/>
      <c r="HEV849" s="273"/>
      <c r="HEW849" s="273"/>
      <c r="HEX849" s="273"/>
      <c r="HEY849" s="273"/>
      <c r="HEZ849" s="273"/>
      <c r="HFA849" s="273"/>
      <c r="HFB849" s="273"/>
      <c r="HFC849" s="273"/>
      <c r="HFD849" s="273"/>
      <c r="HFE849" s="273"/>
      <c r="HFF849" s="273"/>
      <c r="HFG849" s="273"/>
      <c r="HFH849" s="273"/>
      <c r="HFI849" s="273"/>
      <c r="HFJ849" s="273"/>
      <c r="HFK849" s="273"/>
      <c r="HFL849" s="273"/>
      <c r="HFM849" s="273"/>
      <c r="HFN849" s="273"/>
      <c r="HFO849" s="273"/>
      <c r="HFP849" s="273"/>
      <c r="HFQ849" s="273"/>
      <c r="HFR849" s="273"/>
      <c r="HFS849" s="273"/>
      <c r="HFT849" s="273"/>
      <c r="HFU849" s="273"/>
      <c r="HFV849" s="273"/>
      <c r="HFW849" s="273"/>
      <c r="HFX849" s="273"/>
      <c r="HFY849" s="273"/>
      <c r="HFZ849" s="273"/>
      <c r="HGA849" s="273"/>
      <c r="HGB849" s="273"/>
      <c r="HGC849" s="273"/>
      <c r="HGD849" s="273"/>
      <c r="HGE849" s="273"/>
      <c r="HGF849" s="273"/>
      <c r="HGG849" s="273"/>
      <c r="HGH849" s="273"/>
      <c r="HGI849" s="273"/>
      <c r="HGJ849" s="273"/>
      <c r="HGK849" s="273"/>
      <c r="HGL849" s="273"/>
      <c r="HGM849" s="273"/>
      <c r="HGN849" s="273"/>
      <c r="HGO849" s="273"/>
      <c r="HGP849" s="273"/>
      <c r="HGQ849" s="273"/>
      <c r="HGR849" s="273"/>
      <c r="HGS849" s="273"/>
      <c r="HGT849" s="273"/>
      <c r="HGU849" s="273"/>
      <c r="HGV849" s="273"/>
      <c r="HGW849" s="273"/>
      <c r="HGX849" s="273"/>
      <c r="HGY849" s="273"/>
      <c r="HGZ849" s="273"/>
      <c r="HHA849" s="273"/>
      <c r="HHB849" s="273"/>
      <c r="HHC849" s="273"/>
      <c r="HHD849" s="273"/>
      <c r="HHE849" s="273"/>
      <c r="HHF849" s="273"/>
      <c r="HHG849" s="273"/>
      <c r="HHH849" s="273"/>
      <c r="HHI849" s="273"/>
      <c r="HHJ849" s="273"/>
      <c r="HHK849" s="273"/>
      <c r="HHL849" s="273"/>
      <c r="HHM849" s="273"/>
      <c r="HHN849" s="273"/>
      <c r="HHO849" s="273"/>
      <c r="HHP849" s="273"/>
      <c r="HHQ849" s="273"/>
      <c r="HHR849" s="273"/>
      <c r="HHS849" s="273"/>
      <c r="HHT849" s="273"/>
      <c r="HHU849" s="273"/>
      <c r="HHV849" s="273"/>
      <c r="HHW849" s="273"/>
      <c r="HHX849" s="273"/>
      <c r="HHY849" s="273"/>
      <c r="HHZ849" s="273"/>
      <c r="HIA849" s="273"/>
      <c r="HIB849" s="273"/>
      <c r="HIC849" s="273"/>
      <c r="HID849" s="273"/>
      <c r="HIE849" s="273"/>
      <c r="HIF849" s="273"/>
      <c r="HIG849" s="273"/>
      <c r="HIH849" s="273"/>
      <c r="HII849" s="273"/>
      <c r="HIJ849" s="273"/>
      <c r="HIK849" s="273"/>
      <c r="HIL849" s="273"/>
      <c r="HIM849" s="273"/>
      <c r="HIN849" s="273"/>
      <c r="HIO849" s="273"/>
      <c r="HIP849" s="273"/>
      <c r="HIQ849" s="273"/>
      <c r="HIR849" s="273"/>
      <c r="HIS849" s="273"/>
      <c r="HIT849" s="273"/>
      <c r="HIU849" s="273"/>
      <c r="HIV849" s="273"/>
      <c r="HIW849" s="273"/>
      <c r="HIX849" s="273"/>
      <c r="HIY849" s="273"/>
      <c r="HIZ849" s="273"/>
      <c r="HJA849" s="273"/>
      <c r="HJB849" s="273"/>
      <c r="HJC849" s="273"/>
      <c r="HJD849" s="273"/>
      <c r="HJE849" s="273"/>
      <c r="HJF849" s="273"/>
      <c r="HJG849" s="273"/>
      <c r="HJH849" s="273"/>
      <c r="HJI849" s="273"/>
      <c r="HJJ849" s="273"/>
      <c r="HJK849" s="273"/>
      <c r="HJL849" s="273"/>
      <c r="HJM849" s="273"/>
      <c r="HJN849" s="273"/>
      <c r="HJO849" s="273"/>
      <c r="HJP849" s="273"/>
      <c r="HJQ849" s="273"/>
      <c r="HJR849" s="273"/>
      <c r="HJS849" s="273"/>
      <c r="HJT849" s="273"/>
      <c r="HJU849" s="273"/>
      <c r="HJV849" s="273"/>
      <c r="HJW849" s="273"/>
      <c r="HJX849" s="273"/>
      <c r="HJY849" s="273"/>
      <c r="HJZ849" s="273"/>
      <c r="HKA849" s="273"/>
      <c r="HKB849" s="273"/>
      <c r="HKC849" s="273"/>
      <c r="HKD849" s="273"/>
      <c r="HKE849" s="273"/>
      <c r="HKF849" s="273"/>
      <c r="HKG849" s="273"/>
      <c r="HKH849" s="273"/>
      <c r="HKI849" s="273"/>
      <c r="HKJ849" s="273"/>
      <c r="HKK849" s="273"/>
      <c r="HKL849" s="273"/>
      <c r="HKM849" s="273"/>
      <c r="HKN849" s="273"/>
      <c r="HKO849" s="273"/>
      <c r="HKP849" s="273"/>
      <c r="HKQ849" s="273"/>
      <c r="HKR849" s="273"/>
      <c r="HKS849" s="273"/>
      <c r="HKT849" s="273"/>
      <c r="HKU849" s="273"/>
      <c r="HKV849" s="273"/>
      <c r="HKW849" s="273"/>
      <c r="HKX849" s="273"/>
      <c r="HKY849" s="273"/>
      <c r="HKZ849" s="273"/>
      <c r="HLA849" s="273"/>
      <c r="HLB849" s="273"/>
      <c r="HLC849" s="273"/>
      <c r="HLD849" s="273"/>
      <c r="HLE849" s="273"/>
      <c r="HLF849" s="273"/>
      <c r="HLG849" s="273"/>
      <c r="HLH849" s="273"/>
      <c r="HLI849" s="273"/>
      <c r="HLJ849" s="273"/>
      <c r="HLK849" s="273"/>
      <c r="HLL849" s="273"/>
      <c r="HLM849" s="273"/>
      <c r="HLN849" s="273"/>
      <c r="HLO849" s="273"/>
      <c r="HLP849" s="273"/>
      <c r="HLQ849" s="273"/>
      <c r="HLR849" s="273"/>
      <c r="HLS849" s="273"/>
      <c r="HLT849" s="273"/>
      <c r="HLU849" s="273"/>
      <c r="HLV849" s="273"/>
      <c r="HLW849" s="273"/>
      <c r="HLX849" s="273"/>
      <c r="HLY849" s="273"/>
      <c r="HLZ849" s="273"/>
      <c r="HMA849" s="273"/>
      <c r="HMB849" s="273"/>
      <c r="HMC849" s="273"/>
      <c r="HMD849" s="273"/>
      <c r="HME849" s="273"/>
      <c r="HMF849" s="273"/>
      <c r="HMG849" s="273"/>
      <c r="HMH849" s="273"/>
      <c r="HMI849" s="273"/>
      <c r="HMJ849" s="273"/>
      <c r="HMK849" s="273"/>
      <c r="HML849" s="273"/>
      <c r="HMM849" s="273"/>
      <c r="HMN849" s="273"/>
      <c r="HMO849" s="273"/>
      <c r="HMP849" s="273"/>
      <c r="HMQ849" s="273"/>
      <c r="HMR849" s="273"/>
      <c r="HMS849" s="273"/>
      <c r="HMT849" s="273"/>
      <c r="HMU849" s="273"/>
      <c r="HMV849" s="273"/>
      <c r="HMW849" s="273"/>
      <c r="HMX849" s="273"/>
      <c r="HMY849" s="273"/>
      <c r="HMZ849" s="273"/>
      <c r="HNA849" s="273"/>
      <c r="HNB849" s="273"/>
      <c r="HNC849" s="273"/>
      <c r="HND849" s="273"/>
      <c r="HNE849" s="273"/>
      <c r="HNF849" s="273"/>
      <c r="HNG849" s="273"/>
      <c r="HNH849" s="273"/>
      <c r="HNI849" s="273"/>
      <c r="HNJ849" s="273"/>
      <c r="HNK849" s="273"/>
      <c r="HNL849" s="273"/>
      <c r="HNM849" s="273"/>
      <c r="HNN849" s="273"/>
      <c r="HNO849" s="273"/>
      <c r="HNP849" s="273"/>
      <c r="HNQ849" s="273"/>
      <c r="HNR849" s="273"/>
      <c r="HNS849" s="273"/>
      <c r="HNT849" s="273"/>
      <c r="HNU849" s="273"/>
      <c r="HNV849" s="273"/>
      <c r="HNW849" s="273"/>
      <c r="HNX849" s="273"/>
      <c r="HNY849" s="273"/>
      <c r="HNZ849" s="273"/>
      <c r="HOA849" s="273"/>
      <c r="HOB849" s="273"/>
      <c r="HOC849" s="273"/>
      <c r="HOD849" s="273"/>
      <c r="HOE849" s="273"/>
      <c r="HOF849" s="273"/>
      <c r="HOG849" s="273"/>
      <c r="HOH849" s="273"/>
      <c r="HOI849" s="273"/>
      <c r="HOJ849" s="273"/>
      <c r="HOK849" s="273"/>
      <c r="HOL849" s="273"/>
      <c r="HOM849" s="273"/>
      <c r="HON849" s="273"/>
      <c r="HOO849" s="273"/>
      <c r="HOP849" s="273"/>
      <c r="HOQ849" s="273"/>
      <c r="HOR849" s="273"/>
      <c r="HOS849" s="273"/>
      <c r="HOT849" s="273"/>
      <c r="HOU849" s="273"/>
      <c r="HOV849" s="273"/>
      <c r="HOW849" s="273"/>
      <c r="HOX849" s="273"/>
      <c r="HOY849" s="273"/>
      <c r="HOZ849" s="273"/>
      <c r="HPA849" s="273"/>
      <c r="HPB849" s="273"/>
      <c r="HPC849" s="273"/>
      <c r="HPD849" s="273"/>
      <c r="HPE849" s="273"/>
      <c r="HPF849" s="273"/>
      <c r="HPG849" s="273"/>
      <c r="HPH849" s="273"/>
      <c r="HPI849" s="273"/>
      <c r="HPJ849" s="273"/>
      <c r="HPK849" s="273"/>
      <c r="HPL849" s="273"/>
      <c r="HPM849" s="273"/>
      <c r="HPN849" s="273"/>
      <c r="HPO849" s="273"/>
      <c r="HPP849" s="273"/>
      <c r="HPQ849" s="273"/>
      <c r="HPR849" s="273"/>
      <c r="HPS849" s="273"/>
      <c r="HPT849" s="273"/>
      <c r="HPU849" s="273"/>
      <c r="HPV849" s="273"/>
      <c r="HPW849" s="273"/>
      <c r="HPX849" s="273"/>
      <c r="HPY849" s="273"/>
      <c r="HPZ849" s="273"/>
      <c r="HQA849" s="273"/>
      <c r="HQB849" s="273"/>
      <c r="HQC849" s="273"/>
      <c r="HQD849" s="273"/>
      <c r="HQE849" s="273"/>
      <c r="HQF849" s="273"/>
      <c r="HQG849" s="273"/>
      <c r="HQH849" s="273"/>
      <c r="HQI849" s="273"/>
      <c r="HQJ849" s="273"/>
      <c r="HQK849" s="273"/>
      <c r="HQL849" s="273"/>
      <c r="HQM849" s="273"/>
      <c r="HQN849" s="273"/>
      <c r="HQO849" s="273"/>
      <c r="HQP849" s="273"/>
      <c r="HQQ849" s="273"/>
      <c r="HQR849" s="273"/>
      <c r="HQS849" s="273"/>
      <c r="HQT849" s="273"/>
      <c r="HQU849" s="273"/>
      <c r="HQV849" s="273"/>
      <c r="HQW849" s="273"/>
      <c r="HQX849" s="273"/>
      <c r="HQY849" s="273"/>
      <c r="HQZ849" s="273"/>
      <c r="HRA849" s="273"/>
      <c r="HRB849" s="273"/>
      <c r="HRC849" s="273"/>
      <c r="HRD849" s="273"/>
      <c r="HRE849" s="273"/>
      <c r="HRF849" s="273"/>
      <c r="HRG849" s="273"/>
      <c r="HRH849" s="273"/>
      <c r="HRI849" s="273"/>
      <c r="HRJ849" s="273"/>
      <c r="HRK849" s="273"/>
      <c r="HRL849" s="273"/>
      <c r="HRM849" s="273"/>
      <c r="HRN849" s="273"/>
      <c r="HRO849" s="273"/>
      <c r="HRP849" s="273"/>
      <c r="HRQ849" s="273"/>
      <c r="HRR849" s="273"/>
      <c r="HRS849" s="273"/>
      <c r="HRT849" s="273"/>
      <c r="HRU849" s="273"/>
      <c r="HRV849" s="273"/>
      <c r="HRW849" s="273"/>
      <c r="HRX849" s="273"/>
      <c r="HRY849" s="273"/>
      <c r="HRZ849" s="273"/>
      <c r="HSA849" s="273"/>
      <c r="HSB849" s="273"/>
      <c r="HSC849" s="273"/>
      <c r="HSD849" s="273"/>
      <c r="HSE849" s="273"/>
      <c r="HSF849" s="273"/>
      <c r="HSG849" s="273"/>
      <c r="HSH849" s="273"/>
      <c r="HSI849" s="273"/>
      <c r="HSJ849" s="273"/>
      <c r="HSK849" s="273"/>
      <c r="HSL849" s="273"/>
      <c r="HSM849" s="273"/>
      <c r="HSN849" s="273"/>
      <c r="HSO849" s="273"/>
      <c r="HSP849" s="273"/>
      <c r="HSQ849" s="273"/>
      <c r="HSR849" s="273"/>
      <c r="HSS849" s="273"/>
      <c r="HST849" s="273"/>
      <c r="HSU849" s="273"/>
      <c r="HSV849" s="273"/>
      <c r="HSW849" s="273"/>
      <c r="HSX849" s="273"/>
      <c r="HSY849" s="273"/>
      <c r="HSZ849" s="273"/>
      <c r="HTA849" s="273"/>
      <c r="HTB849" s="273"/>
      <c r="HTC849" s="273"/>
      <c r="HTD849" s="273"/>
      <c r="HTE849" s="273"/>
      <c r="HTF849" s="273"/>
      <c r="HTG849" s="273"/>
      <c r="HTH849" s="273"/>
      <c r="HTI849" s="273"/>
      <c r="HTJ849" s="273"/>
      <c r="HTK849" s="273"/>
      <c r="HTL849" s="273"/>
      <c r="HTM849" s="273"/>
      <c r="HTN849" s="273"/>
      <c r="HTO849" s="273"/>
      <c r="HTP849" s="273"/>
      <c r="HTQ849" s="273"/>
      <c r="HTR849" s="273"/>
      <c r="HTS849" s="273"/>
      <c r="HTT849" s="273"/>
      <c r="HTU849" s="273"/>
      <c r="HTV849" s="273"/>
      <c r="HTW849" s="273"/>
      <c r="HTX849" s="273"/>
      <c r="HTY849" s="273"/>
      <c r="HTZ849" s="273"/>
      <c r="HUA849" s="273"/>
      <c r="HUB849" s="273"/>
      <c r="HUC849" s="273"/>
      <c r="HUD849" s="273"/>
      <c r="HUE849" s="273"/>
      <c r="HUF849" s="273"/>
      <c r="HUG849" s="273"/>
      <c r="HUH849" s="273"/>
      <c r="HUI849" s="273"/>
      <c r="HUJ849" s="273"/>
      <c r="HUK849" s="273"/>
      <c r="HUL849" s="273"/>
      <c r="HUM849" s="273"/>
      <c r="HUN849" s="273"/>
      <c r="HUO849" s="273"/>
      <c r="HUP849" s="273"/>
      <c r="HUQ849" s="273"/>
      <c r="HUR849" s="273"/>
      <c r="HUS849" s="273"/>
      <c r="HUT849" s="273"/>
      <c r="HUU849" s="273"/>
      <c r="HUV849" s="273"/>
      <c r="HUW849" s="273"/>
      <c r="HUX849" s="273"/>
      <c r="HUY849" s="273"/>
      <c r="HUZ849" s="273"/>
      <c r="HVA849" s="273"/>
      <c r="HVB849" s="273"/>
      <c r="HVC849" s="273"/>
      <c r="HVD849" s="273"/>
      <c r="HVE849" s="273"/>
      <c r="HVF849" s="273"/>
      <c r="HVG849" s="273"/>
      <c r="HVH849" s="273"/>
      <c r="HVI849" s="273"/>
      <c r="HVJ849" s="273"/>
      <c r="HVK849" s="273"/>
      <c r="HVL849" s="273"/>
      <c r="HVM849" s="273"/>
      <c r="HVN849" s="273"/>
      <c r="HVO849" s="273"/>
      <c r="HVP849" s="273"/>
      <c r="HVQ849" s="273"/>
      <c r="HVR849" s="273"/>
      <c r="HVS849" s="273"/>
      <c r="HVT849" s="273"/>
      <c r="HVU849" s="273"/>
      <c r="HVV849" s="273"/>
      <c r="HVW849" s="273"/>
      <c r="HVX849" s="273"/>
      <c r="HVY849" s="273"/>
      <c r="HVZ849" s="273"/>
      <c r="HWA849" s="273"/>
      <c r="HWB849" s="273"/>
      <c r="HWC849" s="273"/>
      <c r="HWD849" s="273"/>
      <c r="HWE849" s="273"/>
      <c r="HWF849" s="273"/>
      <c r="HWG849" s="273"/>
      <c r="HWH849" s="273"/>
      <c r="HWI849" s="273"/>
      <c r="HWJ849" s="273"/>
      <c r="HWK849" s="273"/>
      <c r="HWL849" s="273"/>
      <c r="HWM849" s="273"/>
      <c r="HWN849" s="273"/>
      <c r="HWO849" s="273"/>
      <c r="HWP849" s="273"/>
      <c r="HWQ849" s="273"/>
      <c r="HWR849" s="273"/>
      <c r="HWS849" s="273"/>
      <c r="HWT849" s="273"/>
      <c r="HWU849" s="273"/>
      <c r="HWV849" s="273"/>
      <c r="HWW849" s="273"/>
      <c r="HWX849" s="273"/>
      <c r="HWY849" s="273"/>
      <c r="HWZ849" s="273"/>
      <c r="HXA849" s="273"/>
      <c r="HXB849" s="273"/>
      <c r="HXC849" s="273"/>
      <c r="HXD849" s="273"/>
      <c r="HXE849" s="273"/>
      <c r="HXF849" s="273"/>
      <c r="HXG849" s="273"/>
      <c r="HXH849" s="273"/>
      <c r="HXI849" s="273"/>
      <c r="HXJ849" s="273"/>
      <c r="HXK849" s="273"/>
      <c r="HXL849" s="273"/>
      <c r="HXM849" s="273"/>
      <c r="HXN849" s="273"/>
      <c r="HXO849" s="273"/>
      <c r="HXP849" s="273"/>
      <c r="HXQ849" s="273"/>
      <c r="HXR849" s="273"/>
      <c r="HXS849" s="273"/>
      <c r="HXT849" s="273"/>
      <c r="HXU849" s="273"/>
      <c r="HXV849" s="273"/>
      <c r="HXW849" s="273"/>
      <c r="HXX849" s="273"/>
      <c r="HXY849" s="273"/>
      <c r="HXZ849" s="273"/>
      <c r="HYA849" s="273"/>
      <c r="HYB849" s="273"/>
      <c r="HYC849" s="273"/>
      <c r="HYD849" s="273"/>
      <c r="HYE849" s="273"/>
      <c r="HYF849" s="273"/>
      <c r="HYG849" s="273"/>
      <c r="HYH849" s="273"/>
      <c r="HYI849" s="273"/>
      <c r="HYJ849" s="273"/>
      <c r="HYK849" s="273"/>
      <c r="HYL849" s="273"/>
      <c r="HYM849" s="273"/>
      <c r="HYN849" s="273"/>
      <c r="HYO849" s="273"/>
      <c r="HYP849" s="273"/>
      <c r="HYQ849" s="273"/>
      <c r="HYR849" s="273"/>
      <c r="HYS849" s="273"/>
      <c r="HYT849" s="273"/>
      <c r="HYU849" s="273"/>
      <c r="HYV849" s="273"/>
      <c r="HYW849" s="273"/>
      <c r="HYX849" s="273"/>
      <c r="HYY849" s="273"/>
      <c r="HYZ849" s="273"/>
      <c r="HZA849" s="273"/>
      <c r="HZB849" s="273"/>
      <c r="HZC849" s="273"/>
      <c r="HZD849" s="273"/>
      <c r="HZE849" s="273"/>
      <c r="HZF849" s="273"/>
      <c r="HZG849" s="273"/>
      <c r="HZH849" s="273"/>
      <c r="HZI849" s="273"/>
      <c r="HZJ849" s="273"/>
      <c r="HZK849" s="273"/>
      <c r="HZL849" s="273"/>
      <c r="HZM849" s="273"/>
      <c r="HZN849" s="273"/>
      <c r="HZO849" s="273"/>
      <c r="HZP849" s="273"/>
      <c r="HZQ849" s="273"/>
      <c r="HZR849" s="273"/>
      <c r="HZS849" s="273"/>
      <c r="HZT849" s="273"/>
      <c r="HZU849" s="273"/>
      <c r="HZV849" s="273"/>
      <c r="HZW849" s="273"/>
      <c r="HZX849" s="273"/>
      <c r="HZY849" s="273"/>
      <c r="HZZ849" s="273"/>
      <c r="IAA849" s="273"/>
      <c r="IAB849" s="273"/>
      <c r="IAC849" s="273"/>
      <c r="IAD849" s="273"/>
      <c r="IAE849" s="273"/>
      <c r="IAF849" s="273"/>
      <c r="IAG849" s="273"/>
      <c r="IAH849" s="273"/>
      <c r="IAI849" s="273"/>
      <c r="IAJ849" s="273"/>
      <c r="IAK849" s="273"/>
      <c r="IAL849" s="273"/>
      <c r="IAM849" s="273"/>
      <c r="IAN849" s="273"/>
      <c r="IAO849" s="273"/>
      <c r="IAP849" s="273"/>
      <c r="IAQ849" s="273"/>
      <c r="IAR849" s="273"/>
      <c r="IAS849" s="273"/>
      <c r="IAT849" s="273"/>
      <c r="IAU849" s="273"/>
      <c r="IAV849" s="273"/>
      <c r="IAW849" s="273"/>
      <c r="IAX849" s="273"/>
      <c r="IAY849" s="273"/>
      <c r="IAZ849" s="273"/>
      <c r="IBA849" s="273"/>
      <c r="IBB849" s="273"/>
      <c r="IBC849" s="273"/>
      <c r="IBD849" s="273"/>
      <c r="IBE849" s="273"/>
      <c r="IBF849" s="273"/>
      <c r="IBG849" s="273"/>
      <c r="IBH849" s="273"/>
      <c r="IBI849" s="273"/>
      <c r="IBJ849" s="273"/>
      <c r="IBK849" s="273"/>
      <c r="IBL849" s="273"/>
      <c r="IBM849" s="273"/>
      <c r="IBN849" s="273"/>
      <c r="IBO849" s="273"/>
      <c r="IBP849" s="273"/>
      <c r="IBQ849" s="273"/>
      <c r="IBR849" s="273"/>
      <c r="IBS849" s="273"/>
      <c r="IBT849" s="273"/>
      <c r="IBU849" s="273"/>
      <c r="IBV849" s="273"/>
      <c r="IBW849" s="273"/>
      <c r="IBX849" s="273"/>
      <c r="IBY849" s="273"/>
      <c r="IBZ849" s="273"/>
      <c r="ICA849" s="273"/>
      <c r="ICB849" s="273"/>
      <c r="ICC849" s="273"/>
      <c r="ICD849" s="273"/>
      <c r="ICE849" s="273"/>
      <c r="ICF849" s="273"/>
      <c r="ICG849" s="273"/>
      <c r="ICH849" s="273"/>
      <c r="ICI849" s="273"/>
      <c r="ICJ849" s="273"/>
      <c r="ICK849" s="273"/>
      <c r="ICL849" s="273"/>
      <c r="ICM849" s="273"/>
      <c r="ICN849" s="273"/>
      <c r="ICO849" s="273"/>
      <c r="ICP849" s="273"/>
      <c r="ICQ849" s="273"/>
      <c r="ICR849" s="273"/>
      <c r="ICS849" s="273"/>
      <c r="ICT849" s="273"/>
      <c r="ICU849" s="273"/>
      <c r="ICV849" s="273"/>
      <c r="ICW849" s="273"/>
      <c r="ICX849" s="273"/>
      <c r="ICY849" s="273"/>
      <c r="ICZ849" s="273"/>
      <c r="IDA849" s="273"/>
      <c r="IDB849" s="273"/>
      <c r="IDC849" s="273"/>
      <c r="IDD849" s="273"/>
      <c r="IDE849" s="273"/>
      <c r="IDF849" s="273"/>
      <c r="IDG849" s="273"/>
      <c r="IDH849" s="273"/>
      <c r="IDI849" s="273"/>
      <c r="IDJ849" s="273"/>
      <c r="IDK849" s="273"/>
      <c r="IDL849" s="273"/>
      <c r="IDM849" s="273"/>
      <c r="IDN849" s="273"/>
      <c r="IDO849" s="273"/>
      <c r="IDP849" s="273"/>
      <c r="IDQ849" s="273"/>
      <c r="IDR849" s="273"/>
      <c r="IDS849" s="273"/>
      <c r="IDT849" s="273"/>
      <c r="IDU849" s="273"/>
      <c r="IDV849" s="273"/>
      <c r="IDW849" s="273"/>
      <c r="IDX849" s="273"/>
      <c r="IDY849" s="273"/>
      <c r="IDZ849" s="273"/>
      <c r="IEA849" s="273"/>
      <c r="IEB849" s="273"/>
      <c r="IEC849" s="273"/>
      <c r="IED849" s="273"/>
      <c r="IEE849" s="273"/>
      <c r="IEF849" s="273"/>
      <c r="IEG849" s="273"/>
      <c r="IEH849" s="273"/>
      <c r="IEI849" s="273"/>
      <c r="IEJ849" s="273"/>
      <c r="IEK849" s="273"/>
      <c r="IEL849" s="273"/>
      <c r="IEM849" s="273"/>
      <c r="IEN849" s="273"/>
      <c r="IEO849" s="273"/>
      <c r="IEP849" s="273"/>
      <c r="IEQ849" s="273"/>
      <c r="IER849" s="273"/>
      <c r="IES849" s="273"/>
      <c r="IET849" s="273"/>
      <c r="IEU849" s="273"/>
      <c r="IEV849" s="273"/>
      <c r="IEW849" s="273"/>
      <c r="IEX849" s="273"/>
      <c r="IEY849" s="273"/>
      <c r="IEZ849" s="273"/>
      <c r="IFA849" s="273"/>
      <c r="IFB849" s="273"/>
      <c r="IFC849" s="273"/>
      <c r="IFD849" s="273"/>
      <c r="IFE849" s="273"/>
      <c r="IFF849" s="273"/>
      <c r="IFG849" s="273"/>
      <c r="IFH849" s="273"/>
      <c r="IFI849" s="273"/>
      <c r="IFJ849" s="273"/>
      <c r="IFK849" s="273"/>
      <c r="IFL849" s="273"/>
      <c r="IFM849" s="273"/>
      <c r="IFN849" s="273"/>
      <c r="IFO849" s="273"/>
      <c r="IFP849" s="273"/>
      <c r="IFQ849" s="273"/>
      <c r="IFR849" s="273"/>
      <c r="IFS849" s="273"/>
      <c r="IFT849" s="273"/>
      <c r="IFU849" s="273"/>
      <c r="IFV849" s="273"/>
      <c r="IFW849" s="273"/>
      <c r="IFX849" s="273"/>
      <c r="IFY849" s="273"/>
      <c r="IFZ849" s="273"/>
      <c r="IGA849" s="273"/>
      <c r="IGB849" s="273"/>
      <c r="IGC849" s="273"/>
      <c r="IGD849" s="273"/>
      <c r="IGE849" s="273"/>
      <c r="IGF849" s="273"/>
      <c r="IGG849" s="273"/>
      <c r="IGH849" s="273"/>
      <c r="IGI849" s="273"/>
      <c r="IGJ849" s="273"/>
      <c r="IGK849" s="273"/>
      <c r="IGL849" s="273"/>
      <c r="IGM849" s="273"/>
      <c r="IGN849" s="273"/>
      <c r="IGO849" s="273"/>
      <c r="IGP849" s="273"/>
      <c r="IGQ849" s="273"/>
      <c r="IGR849" s="273"/>
      <c r="IGS849" s="273"/>
      <c r="IGT849" s="273"/>
      <c r="IGU849" s="273"/>
      <c r="IGV849" s="273"/>
      <c r="IGW849" s="273"/>
      <c r="IGX849" s="273"/>
      <c r="IGY849" s="273"/>
      <c r="IGZ849" s="273"/>
      <c r="IHA849" s="273"/>
      <c r="IHB849" s="273"/>
      <c r="IHC849" s="273"/>
      <c r="IHD849" s="273"/>
      <c r="IHE849" s="273"/>
      <c r="IHF849" s="273"/>
      <c r="IHG849" s="273"/>
      <c r="IHH849" s="273"/>
      <c r="IHI849" s="273"/>
      <c r="IHJ849" s="273"/>
      <c r="IHK849" s="273"/>
      <c r="IHL849" s="273"/>
      <c r="IHM849" s="273"/>
      <c r="IHN849" s="273"/>
      <c r="IHO849" s="273"/>
      <c r="IHP849" s="273"/>
      <c r="IHQ849" s="273"/>
      <c r="IHR849" s="273"/>
      <c r="IHS849" s="273"/>
      <c r="IHT849" s="273"/>
      <c r="IHU849" s="273"/>
      <c r="IHV849" s="273"/>
      <c r="IHW849" s="273"/>
      <c r="IHX849" s="273"/>
      <c r="IHY849" s="273"/>
      <c r="IHZ849" s="273"/>
      <c r="IIA849" s="273"/>
      <c r="IIB849" s="273"/>
      <c r="IIC849" s="273"/>
      <c r="IID849" s="273"/>
      <c r="IIE849" s="273"/>
      <c r="IIF849" s="273"/>
      <c r="IIG849" s="273"/>
      <c r="IIH849" s="273"/>
      <c r="III849" s="273"/>
      <c r="IIJ849" s="273"/>
      <c r="IIK849" s="273"/>
      <c r="IIL849" s="273"/>
      <c r="IIM849" s="273"/>
      <c r="IIN849" s="273"/>
      <c r="IIO849" s="273"/>
      <c r="IIP849" s="273"/>
      <c r="IIQ849" s="273"/>
      <c r="IIR849" s="273"/>
      <c r="IIS849" s="273"/>
      <c r="IIT849" s="273"/>
      <c r="IIU849" s="273"/>
      <c r="IIV849" s="273"/>
      <c r="IIW849" s="273"/>
      <c r="IIX849" s="273"/>
      <c r="IIY849" s="273"/>
      <c r="IIZ849" s="273"/>
      <c r="IJA849" s="273"/>
      <c r="IJB849" s="273"/>
      <c r="IJC849" s="273"/>
      <c r="IJD849" s="273"/>
      <c r="IJE849" s="273"/>
      <c r="IJF849" s="273"/>
      <c r="IJG849" s="273"/>
      <c r="IJH849" s="273"/>
      <c r="IJI849" s="273"/>
      <c r="IJJ849" s="273"/>
      <c r="IJK849" s="273"/>
      <c r="IJL849" s="273"/>
      <c r="IJM849" s="273"/>
      <c r="IJN849" s="273"/>
      <c r="IJO849" s="273"/>
      <c r="IJP849" s="273"/>
      <c r="IJQ849" s="273"/>
      <c r="IJR849" s="273"/>
      <c r="IJS849" s="273"/>
      <c r="IJT849" s="273"/>
      <c r="IJU849" s="273"/>
      <c r="IJV849" s="273"/>
      <c r="IJW849" s="273"/>
      <c r="IJX849" s="273"/>
      <c r="IJY849" s="273"/>
      <c r="IJZ849" s="273"/>
      <c r="IKA849" s="273"/>
      <c r="IKB849" s="273"/>
      <c r="IKC849" s="273"/>
      <c r="IKD849" s="273"/>
      <c r="IKE849" s="273"/>
      <c r="IKF849" s="273"/>
      <c r="IKG849" s="273"/>
      <c r="IKH849" s="273"/>
      <c r="IKI849" s="273"/>
      <c r="IKJ849" s="273"/>
      <c r="IKK849" s="273"/>
      <c r="IKL849" s="273"/>
      <c r="IKM849" s="273"/>
      <c r="IKN849" s="273"/>
      <c r="IKO849" s="273"/>
      <c r="IKP849" s="273"/>
      <c r="IKQ849" s="273"/>
      <c r="IKR849" s="273"/>
      <c r="IKS849" s="273"/>
      <c r="IKT849" s="273"/>
      <c r="IKU849" s="273"/>
      <c r="IKV849" s="273"/>
      <c r="IKW849" s="273"/>
      <c r="IKX849" s="273"/>
      <c r="IKY849" s="273"/>
      <c r="IKZ849" s="273"/>
      <c r="ILA849" s="273"/>
      <c r="ILB849" s="273"/>
      <c r="ILC849" s="273"/>
      <c r="ILD849" s="273"/>
      <c r="ILE849" s="273"/>
      <c r="ILF849" s="273"/>
      <c r="ILG849" s="273"/>
      <c r="ILH849" s="273"/>
      <c r="ILI849" s="273"/>
      <c r="ILJ849" s="273"/>
      <c r="ILK849" s="273"/>
      <c r="ILL849" s="273"/>
      <c r="ILM849" s="273"/>
      <c r="ILN849" s="273"/>
      <c r="ILO849" s="273"/>
      <c r="ILP849" s="273"/>
      <c r="ILQ849" s="273"/>
      <c r="ILR849" s="273"/>
      <c r="ILS849" s="273"/>
      <c r="ILT849" s="273"/>
      <c r="ILU849" s="273"/>
      <c r="ILV849" s="273"/>
      <c r="ILW849" s="273"/>
      <c r="ILX849" s="273"/>
      <c r="ILY849" s="273"/>
      <c r="ILZ849" s="273"/>
      <c r="IMA849" s="273"/>
      <c r="IMB849" s="273"/>
      <c r="IMC849" s="273"/>
      <c r="IMD849" s="273"/>
      <c r="IME849" s="273"/>
      <c r="IMF849" s="273"/>
      <c r="IMG849" s="273"/>
      <c r="IMH849" s="273"/>
      <c r="IMI849" s="273"/>
      <c r="IMJ849" s="273"/>
      <c r="IMK849" s="273"/>
      <c r="IML849" s="273"/>
      <c r="IMM849" s="273"/>
      <c r="IMN849" s="273"/>
      <c r="IMO849" s="273"/>
      <c r="IMP849" s="273"/>
      <c r="IMQ849" s="273"/>
      <c r="IMR849" s="273"/>
      <c r="IMS849" s="273"/>
      <c r="IMT849" s="273"/>
      <c r="IMU849" s="273"/>
      <c r="IMV849" s="273"/>
      <c r="IMW849" s="273"/>
      <c r="IMX849" s="273"/>
      <c r="IMY849" s="273"/>
      <c r="IMZ849" s="273"/>
      <c r="INA849" s="273"/>
      <c r="INB849" s="273"/>
      <c r="INC849" s="273"/>
      <c r="IND849" s="273"/>
      <c r="INE849" s="273"/>
      <c r="INF849" s="273"/>
      <c r="ING849" s="273"/>
      <c r="INH849" s="273"/>
      <c r="INI849" s="273"/>
      <c r="INJ849" s="273"/>
      <c r="INK849" s="273"/>
      <c r="INL849" s="273"/>
      <c r="INM849" s="273"/>
      <c r="INN849" s="273"/>
      <c r="INO849" s="273"/>
      <c r="INP849" s="273"/>
      <c r="INQ849" s="273"/>
      <c r="INR849" s="273"/>
      <c r="INS849" s="273"/>
      <c r="INT849" s="273"/>
      <c r="INU849" s="273"/>
      <c r="INV849" s="273"/>
      <c r="INW849" s="273"/>
      <c r="INX849" s="273"/>
      <c r="INY849" s="273"/>
      <c r="INZ849" s="273"/>
      <c r="IOA849" s="273"/>
      <c r="IOB849" s="273"/>
      <c r="IOC849" s="273"/>
      <c r="IOD849" s="273"/>
      <c r="IOE849" s="273"/>
      <c r="IOF849" s="273"/>
      <c r="IOG849" s="273"/>
      <c r="IOH849" s="273"/>
      <c r="IOI849" s="273"/>
      <c r="IOJ849" s="273"/>
      <c r="IOK849" s="273"/>
      <c r="IOL849" s="273"/>
      <c r="IOM849" s="273"/>
      <c r="ION849" s="273"/>
      <c r="IOO849" s="273"/>
      <c r="IOP849" s="273"/>
      <c r="IOQ849" s="273"/>
      <c r="IOR849" s="273"/>
      <c r="IOS849" s="273"/>
      <c r="IOT849" s="273"/>
      <c r="IOU849" s="273"/>
      <c r="IOV849" s="273"/>
      <c r="IOW849" s="273"/>
      <c r="IOX849" s="273"/>
      <c r="IOY849" s="273"/>
      <c r="IOZ849" s="273"/>
      <c r="IPA849" s="273"/>
      <c r="IPB849" s="273"/>
      <c r="IPC849" s="273"/>
      <c r="IPD849" s="273"/>
      <c r="IPE849" s="273"/>
      <c r="IPF849" s="273"/>
      <c r="IPG849" s="273"/>
      <c r="IPH849" s="273"/>
      <c r="IPI849" s="273"/>
      <c r="IPJ849" s="273"/>
      <c r="IPK849" s="273"/>
      <c r="IPL849" s="273"/>
      <c r="IPM849" s="273"/>
      <c r="IPN849" s="273"/>
      <c r="IPO849" s="273"/>
      <c r="IPP849" s="273"/>
      <c r="IPQ849" s="273"/>
      <c r="IPR849" s="273"/>
      <c r="IPS849" s="273"/>
      <c r="IPT849" s="273"/>
      <c r="IPU849" s="273"/>
      <c r="IPV849" s="273"/>
      <c r="IPW849" s="273"/>
      <c r="IPX849" s="273"/>
      <c r="IPY849" s="273"/>
      <c r="IPZ849" s="273"/>
      <c r="IQA849" s="273"/>
      <c r="IQB849" s="273"/>
      <c r="IQC849" s="273"/>
      <c r="IQD849" s="273"/>
      <c r="IQE849" s="273"/>
      <c r="IQF849" s="273"/>
      <c r="IQG849" s="273"/>
      <c r="IQH849" s="273"/>
      <c r="IQI849" s="273"/>
      <c r="IQJ849" s="273"/>
      <c r="IQK849" s="273"/>
      <c r="IQL849" s="273"/>
      <c r="IQM849" s="273"/>
      <c r="IQN849" s="273"/>
      <c r="IQO849" s="273"/>
      <c r="IQP849" s="273"/>
      <c r="IQQ849" s="273"/>
      <c r="IQR849" s="273"/>
      <c r="IQS849" s="273"/>
      <c r="IQT849" s="273"/>
      <c r="IQU849" s="273"/>
      <c r="IQV849" s="273"/>
      <c r="IQW849" s="273"/>
      <c r="IQX849" s="273"/>
      <c r="IQY849" s="273"/>
      <c r="IQZ849" s="273"/>
      <c r="IRA849" s="273"/>
      <c r="IRB849" s="273"/>
      <c r="IRC849" s="273"/>
      <c r="IRD849" s="273"/>
      <c r="IRE849" s="273"/>
      <c r="IRF849" s="273"/>
      <c r="IRG849" s="273"/>
      <c r="IRH849" s="273"/>
      <c r="IRI849" s="273"/>
      <c r="IRJ849" s="273"/>
      <c r="IRK849" s="273"/>
      <c r="IRL849" s="273"/>
      <c r="IRM849" s="273"/>
      <c r="IRN849" s="273"/>
      <c r="IRO849" s="273"/>
      <c r="IRP849" s="273"/>
      <c r="IRQ849" s="273"/>
      <c r="IRR849" s="273"/>
      <c r="IRS849" s="273"/>
      <c r="IRT849" s="273"/>
      <c r="IRU849" s="273"/>
      <c r="IRV849" s="273"/>
      <c r="IRW849" s="273"/>
      <c r="IRX849" s="273"/>
      <c r="IRY849" s="273"/>
      <c r="IRZ849" s="273"/>
      <c r="ISA849" s="273"/>
      <c r="ISB849" s="273"/>
      <c r="ISC849" s="273"/>
      <c r="ISD849" s="273"/>
      <c r="ISE849" s="273"/>
      <c r="ISF849" s="273"/>
      <c r="ISG849" s="273"/>
      <c r="ISH849" s="273"/>
      <c r="ISI849" s="273"/>
      <c r="ISJ849" s="273"/>
      <c r="ISK849" s="273"/>
      <c r="ISL849" s="273"/>
      <c r="ISM849" s="273"/>
      <c r="ISN849" s="273"/>
      <c r="ISO849" s="273"/>
      <c r="ISP849" s="273"/>
      <c r="ISQ849" s="273"/>
      <c r="ISR849" s="273"/>
      <c r="ISS849" s="273"/>
      <c r="IST849" s="273"/>
      <c r="ISU849" s="273"/>
      <c r="ISV849" s="273"/>
      <c r="ISW849" s="273"/>
      <c r="ISX849" s="273"/>
      <c r="ISY849" s="273"/>
      <c r="ISZ849" s="273"/>
      <c r="ITA849" s="273"/>
      <c r="ITB849" s="273"/>
      <c r="ITC849" s="273"/>
      <c r="ITD849" s="273"/>
      <c r="ITE849" s="273"/>
      <c r="ITF849" s="273"/>
      <c r="ITG849" s="273"/>
      <c r="ITH849" s="273"/>
      <c r="ITI849" s="273"/>
      <c r="ITJ849" s="273"/>
      <c r="ITK849" s="273"/>
      <c r="ITL849" s="273"/>
      <c r="ITM849" s="273"/>
      <c r="ITN849" s="273"/>
      <c r="ITO849" s="273"/>
      <c r="ITP849" s="273"/>
      <c r="ITQ849" s="273"/>
      <c r="ITR849" s="273"/>
      <c r="ITS849" s="273"/>
      <c r="ITT849" s="273"/>
      <c r="ITU849" s="273"/>
      <c r="ITV849" s="273"/>
      <c r="ITW849" s="273"/>
      <c r="ITX849" s="273"/>
      <c r="ITY849" s="273"/>
      <c r="ITZ849" s="273"/>
      <c r="IUA849" s="273"/>
      <c r="IUB849" s="273"/>
      <c r="IUC849" s="273"/>
      <c r="IUD849" s="273"/>
      <c r="IUE849" s="273"/>
      <c r="IUF849" s="273"/>
      <c r="IUG849" s="273"/>
      <c r="IUH849" s="273"/>
      <c r="IUI849" s="273"/>
      <c r="IUJ849" s="273"/>
      <c r="IUK849" s="273"/>
      <c r="IUL849" s="273"/>
      <c r="IUM849" s="273"/>
      <c r="IUN849" s="273"/>
      <c r="IUO849" s="273"/>
      <c r="IUP849" s="273"/>
      <c r="IUQ849" s="273"/>
      <c r="IUR849" s="273"/>
      <c r="IUS849" s="273"/>
      <c r="IUT849" s="273"/>
      <c r="IUU849" s="273"/>
      <c r="IUV849" s="273"/>
      <c r="IUW849" s="273"/>
      <c r="IUX849" s="273"/>
      <c r="IUY849" s="273"/>
      <c r="IUZ849" s="273"/>
      <c r="IVA849" s="273"/>
      <c r="IVB849" s="273"/>
      <c r="IVC849" s="273"/>
      <c r="IVD849" s="273"/>
      <c r="IVE849" s="273"/>
      <c r="IVF849" s="273"/>
      <c r="IVG849" s="273"/>
      <c r="IVH849" s="273"/>
      <c r="IVI849" s="273"/>
      <c r="IVJ849" s="273"/>
      <c r="IVK849" s="273"/>
      <c r="IVL849" s="273"/>
      <c r="IVM849" s="273"/>
      <c r="IVN849" s="273"/>
      <c r="IVO849" s="273"/>
      <c r="IVP849" s="273"/>
      <c r="IVQ849" s="273"/>
      <c r="IVR849" s="273"/>
      <c r="IVS849" s="273"/>
      <c r="IVT849" s="273"/>
      <c r="IVU849" s="273"/>
      <c r="IVV849" s="273"/>
      <c r="IVW849" s="273"/>
      <c r="IVX849" s="273"/>
      <c r="IVY849" s="273"/>
      <c r="IVZ849" s="273"/>
      <c r="IWA849" s="273"/>
      <c r="IWB849" s="273"/>
      <c r="IWC849" s="273"/>
      <c r="IWD849" s="273"/>
      <c r="IWE849" s="273"/>
      <c r="IWF849" s="273"/>
      <c r="IWG849" s="273"/>
      <c r="IWH849" s="273"/>
      <c r="IWI849" s="273"/>
      <c r="IWJ849" s="273"/>
      <c r="IWK849" s="273"/>
      <c r="IWL849" s="273"/>
      <c r="IWM849" s="273"/>
      <c r="IWN849" s="273"/>
      <c r="IWO849" s="273"/>
      <c r="IWP849" s="273"/>
      <c r="IWQ849" s="273"/>
      <c r="IWR849" s="273"/>
      <c r="IWS849" s="273"/>
      <c r="IWT849" s="273"/>
      <c r="IWU849" s="273"/>
      <c r="IWV849" s="273"/>
      <c r="IWW849" s="273"/>
      <c r="IWX849" s="273"/>
      <c r="IWY849" s="273"/>
      <c r="IWZ849" s="273"/>
      <c r="IXA849" s="273"/>
      <c r="IXB849" s="273"/>
      <c r="IXC849" s="273"/>
      <c r="IXD849" s="273"/>
      <c r="IXE849" s="273"/>
      <c r="IXF849" s="273"/>
      <c r="IXG849" s="273"/>
      <c r="IXH849" s="273"/>
      <c r="IXI849" s="273"/>
      <c r="IXJ849" s="273"/>
      <c r="IXK849" s="273"/>
      <c r="IXL849" s="273"/>
      <c r="IXM849" s="273"/>
      <c r="IXN849" s="273"/>
      <c r="IXO849" s="273"/>
      <c r="IXP849" s="273"/>
      <c r="IXQ849" s="273"/>
      <c r="IXR849" s="273"/>
      <c r="IXS849" s="273"/>
      <c r="IXT849" s="273"/>
      <c r="IXU849" s="273"/>
      <c r="IXV849" s="273"/>
      <c r="IXW849" s="273"/>
      <c r="IXX849" s="273"/>
      <c r="IXY849" s="273"/>
      <c r="IXZ849" s="273"/>
      <c r="IYA849" s="273"/>
      <c r="IYB849" s="273"/>
      <c r="IYC849" s="273"/>
      <c r="IYD849" s="273"/>
      <c r="IYE849" s="273"/>
      <c r="IYF849" s="273"/>
      <c r="IYG849" s="273"/>
      <c r="IYH849" s="273"/>
      <c r="IYI849" s="273"/>
      <c r="IYJ849" s="273"/>
      <c r="IYK849" s="273"/>
      <c r="IYL849" s="273"/>
      <c r="IYM849" s="273"/>
      <c r="IYN849" s="273"/>
      <c r="IYO849" s="273"/>
      <c r="IYP849" s="273"/>
      <c r="IYQ849" s="273"/>
      <c r="IYR849" s="273"/>
      <c r="IYS849" s="273"/>
      <c r="IYT849" s="273"/>
      <c r="IYU849" s="273"/>
      <c r="IYV849" s="273"/>
      <c r="IYW849" s="273"/>
      <c r="IYX849" s="273"/>
      <c r="IYY849" s="273"/>
      <c r="IYZ849" s="273"/>
      <c r="IZA849" s="273"/>
      <c r="IZB849" s="273"/>
      <c r="IZC849" s="273"/>
      <c r="IZD849" s="273"/>
      <c r="IZE849" s="273"/>
      <c r="IZF849" s="273"/>
      <c r="IZG849" s="273"/>
      <c r="IZH849" s="273"/>
      <c r="IZI849" s="273"/>
      <c r="IZJ849" s="273"/>
      <c r="IZK849" s="273"/>
      <c r="IZL849" s="273"/>
      <c r="IZM849" s="273"/>
      <c r="IZN849" s="273"/>
      <c r="IZO849" s="273"/>
      <c r="IZP849" s="273"/>
      <c r="IZQ849" s="273"/>
      <c r="IZR849" s="273"/>
      <c r="IZS849" s="273"/>
      <c r="IZT849" s="273"/>
      <c r="IZU849" s="273"/>
      <c r="IZV849" s="273"/>
      <c r="IZW849" s="273"/>
      <c r="IZX849" s="273"/>
      <c r="IZY849" s="273"/>
      <c r="IZZ849" s="273"/>
      <c r="JAA849" s="273"/>
      <c r="JAB849" s="273"/>
      <c r="JAC849" s="273"/>
      <c r="JAD849" s="273"/>
      <c r="JAE849" s="273"/>
      <c r="JAF849" s="273"/>
      <c r="JAG849" s="273"/>
      <c r="JAH849" s="273"/>
      <c r="JAI849" s="273"/>
      <c r="JAJ849" s="273"/>
      <c r="JAK849" s="273"/>
      <c r="JAL849" s="273"/>
      <c r="JAM849" s="273"/>
      <c r="JAN849" s="273"/>
      <c r="JAO849" s="273"/>
      <c r="JAP849" s="273"/>
      <c r="JAQ849" s="273"/>
      <c r="JAR849" s="273"/>
      <c r="JAS849" s="273"/>
      <c r="JAT849" s="273"/>
      <c r="JAU849" s="273"/>
      <c r="JAV849" s="273"/>
      <c r="JAW849" s="273"/>
      <c r="JAX849" s="273"/>
      <c r="JAY849" s="273"/>
      <c r="JAZ849" s="273"/>
      <c r="JBA849" s="273"/>
      <c r="JBB849" s="273"/>
      <c r="JBC849" s="273"/>
      <c r="JBD849" s="273"/>
      <c r="JBE849" s="273"/>
      <c r="JBF849" s="273"/>
      <c r="JBG849" s="273"/>
      <c r="JBH849" s="273"/>
      <c r="JBI849" s="273"/>
      <c r="JBJ849" s="273"/>
      <c r="JBK849" s="273"/>
      <c r="JBL849" s="273"/>
      <c r="JBM849" s="273"/>
      <c r="JBN849" s="273"/>
      <c r="JBO849" s="273"/>
      <c r="JBP849" s="273"/>
      <c r="JBQ849" s="273"/>
      <c r="JBR849" s="273"/>
      <c r="JBS849" s="273"/>
      <c r="JBT849" s="273"/>
      <c r="JBU849" s="273"/>
      <c r="JBV849" s="273"/>
      <c r="JBW849" s="273"/>
      <c r="JBX849" s="273"/>
      <c r="JBY849" s="273"/>
      <c r="JBZ849" s="273"/>
      <c r="JCA849" s="273"/>
      <c r="JCB849" s="273"/>
      <c r="JCC849" s="273"/>
      <c r="JCD849" s="273"/>
      <c r="JCE849" s="273"/>
      <c r="JCF849" s="273"/>
      <c r="JCG849" s="273"/>
      <c r="JCH849" s="273"/>
      <c r="JCI849" s="273"/>
      <c r="JCJ849" s="273"/>
      <c r="JCK849" s="273"/>
      <c r="JCL849" s="273"/>
      <c r="JCM849" s="273"/>
      <c r="JCN849" s="273"/>
      <c r="JCO849" s="273"/>
      <c r="JCP849" s="273"/>
      <c r="JCQ849" s="273"/>
      <c r="JCR849" s="273"/>
      <c r="JCS849" s="273"/>
      <c r="JCT849" s="273"/>
      <c r="JCU849" s="273"/>
      <c r="JCV849" s="273"/>
      <c r="JCW849" s="273"/>
      <c r="JCX849" s="273"/>
      <c r="JCY849" s="273"/>
      <c r="JCZ849" s="273"/>
      <c r="JDA849" s="273"/>
      <c r="JDB849" s="273"/>
      <c r="JDC849" s="273"/>
      <c r="JDD849" s="273"/>
      <c r="JDE849" s="273"/>
      <c r="JDF849" s="273"/>
      <c r="JDG849" s="273"/>
      <c r="JDH849" s="273"/>
      <c r="JDI849" s="273"/>
      <c r="JDJ849" s="273"/>
      <c r="JDK849" s="273"/>
      <c r="JDL849" s="273"/>
      <c r="JDM849" s="273"/>
      <c r="JDN849" s="273"/>
      <c r="JDO849" s="273"/>
      <c r="JDP849" s="273"/>
      <c r="JDQ849" s="273"/>
      <c r="JDR849" s="273"/>
      <c r="JDS849" s="273"/>
      <c r="JDT849" s="273"/>
      <c r="JDU849" s="273"/>
      <c r="JDV849" s="273"/>
      <c r="JDW849" s="273"/>
      <c r="JDX849" s="273"/>
      <c r="JDY849" s="273"/>
      <c r="JDZ849" s="273"/>
      <c r="JEA849" s="273"/>
      <c r="JEB849" s="273"/>
      <c r="JEC849" s="273"/>
      <c r="JED849" s="273"/>
      <c r="JEE849" s="273"/>
      <c r="JEF849" s="273"/>
      <c r="JEG849" s="273"/>
      <c r="JEH849" s="273"/>
      <c r="JEI849" s="273"/>
      <c r="JEJ849" s="273"/>
      <c r="JEK849" s="273"/>
      <c r="JEL849" s="273"/>
      <c r="JEM849" s="273"/>
      <c r="JEN849" s="273"/>
      <c r="JEO849" s="273"/>
      <c r="JEP849" s="273"/>
      <c r="JEQ849" s="273"/>
      <c r="JER849" s="273"/>
      <c r="JES849" s="273"/>
      <c r="JET849" s="273"/>
      <c r="JEU849" s="273"/>
      <c r="JEV849" s="273"/>
      <c r="JEW849" s="273"/>
      <c r="JEX849" s="273"/>
      <c r="JEY849" s="273"/>
      <c r="JEZ849" s="273"/>
      <c r="JFA849" s="273"/>
      <c r="JFB849" s="273"/>
      <c r="JFC849" s="273"/>
      <c r="JFD849" s="273"/>
      <c r="JFE849" s="273"/>
      <c r="JFF849" s="273"/>
      <c r="JFG849" s="273"/>
      <c r="JFH849" s="273"/>
      <c r="JFI849" s="273"/>
      <c r="JFJ849" s="273"/>
      <c r="JFK849" s="273"/>
      <c r="JFL849" s="273"/>
      <c r="JFM849" s="273"/>
      <c r="JFN849" s="273"/>
      <c r="JFO849" s="273"/>
      <c r="JFP849" s="273"/>
      <c r="JFQ849" s="273"/>
      <c r="JFR849" s="273"/>
      <c r="JFS849" s="273"/>
      <c r="JFT849" s="273"/>
      <c r="JFU849" s="273"/>
      <c r="JFV849" s="273"/>
      <c r="JFW849" s="273"/>
      <c r="JFX849" s="273"/>
      <c r="JFY849" s="273"/>
      <c r="JFZ849" s="273"/>
      <c r="JGA849" s="273"/>
      <c r="JGB849" s="273"/>
      <c r="JGC849" s="273"/>
      <c r="JGD849" s="273"/>
      <c r="JGE849" s="273"/>
      <c r="JGF849" s="273"/>
      <c r="JGG849" s="273"/>
      <c r="JGH849" s="273"/>
      <c r="JGI849" s="273"/>
      <c r="JGJ849" s="273"/>
      <c r="JGK849" s="273"/>
      <c r="JGL849" s="273"/>
      <c r="JGM849" s="273"/>
      <c r="JGN849" s="273"/>
      <c r="JGO849" s="273"/>
      <c r="JGP849" s="273"/>
      <c r="JGQ849" s="273"/>
      <c r="JGR849" s="273"/>
      <c r="JGS849" s="273"/>
      <c r="JGT849" s="273"/>
      <c r="JGU849" s="273"/>
      <c r="JGV849" s="273"/>
      <c r="JGW849" s="273"/>
      <c r="JGX849" s="273"/>
      <c r="JGY849" s="273"/>
      <c r="JGZ849" s="273"/>
      <c r="JHA849" s="273"/>
      <c r="JHB849" s="273"/>
      <c r="JHC849" s="273"/>
      <c r="JHD849" s="273"/>
      <c r="JHE849" s="273"/>
      <c r="JHF849" s="273"/>
      <c r="JHG849" s="273"/>
      <c r="JHH849" s="273"/>
      <c r="JHI849" s="273"/>
      <c r="JHJ849" s="273"/>
      <c r="JHK849" s="273"/>
      <c r="JHL849" s="273"/>
      <c r="JHM849" s="273"/>
      <c r="JHN849" s="273"/>
      <c r="JHO849" s="273"/>
      <c r="JHP849" s="273"/>
      <c r="JHQ849" s="273"/>
      <c r="JHR849" s="273"/>
      <c r="JHS849" s="273"/>
      <c r="JHT849" s="273"/>
      <c r="JHU849" s="273"/>
      <c r="JHV849" s="273"/>
      <c r="JHW849" s="273"/>
      <c r="JHX849" s="273"/>
      <c r="JHY849" s="273"/>
      <c r="JHZ849" s="273"/>
      <c r="JIA849" s="273"/>
      <c r="JIB849" s="273"/>
      <c r="JIC849" s="273"/>
      <c r="JID849" s="273"/>
      <c r="JIE849" s="273"/>
      <c r="JIF849" s="273"/>
      <c r="JIG849" s="273"/>
      <c r="JIH849" s="273"/>
      <c r="JII849" s="273"/>
      <c r="JIJ849" s="273"/>
      <c r="JIK849" s="273"/>
      <c r="JIL849" s="273"/>
      <c r="JIM849" s="273"/>
      <c r="JIN849" s="273"/>
      <c r="JIO849" s="273"/>
      <c r="JIP849" s="273"/>
      <c r="JIQ849" s="273"/>
      <c r="JIR849" s="273"/>
      <c r="JIS849" s="273"/>
      <c r="JIT849" s="273"/>
      <c r="JIU849" s="273"/>
      <c r="JIV849" s="273"/>
      <c r="JIW849" s="273"/>
      <c r="JIX849" s="273"/>
      <c r="JIY849" s="273"/>
      <c r="JIZ849" s="273"/>
      <c r="JJA849" s="273"/>
      <c r="JJB849" s="273"/>
      <c r="JJC849" s="273"/>
      <c r="JJD849" s="273"/>
      <c r="JJE849" s="273"/>
      <c r="JJF849" s="273"/>
      <c r="JJG849" s="273"/>
      <c r="JJH849" s="273"/>
      <c r="JJI849" s="273"/>
      <c r="JJJ849" s="273"/>
      <c r="JJK849" s="273"/>
      <c r="JJL849" s="273"/>
      <c r="JJM849" s="273"/>
      <c r="JJN849" s="273"/>
      <c r="JJO849" s="273"/>
      <c r="JJP849" s="273"/>
      <c r="JJQ849" s="273"/>
      <c r="JJR849" s="273"/>
      <c r="JJS849" s="273"/>
      <c r="JJT849" s="273"/>
      <c r="JJU849" s="273"/>
      <c r="JJV849" s="273"/>
      <c r="JJW849" s="273"/>
      <c r="JJX849" s="273"/>
      <c r="JJY849" s="273"/>
      <c r="JJZ849" s="273"/>
      <c r="JKA849" s="273"/>
      <c r="JKB849" s="273"/>
      <c r="JKC849" s="273"/>
      <c r="JKD849" s="273"/>
      <c r="JKE849" s="273"/>
      <c r="JKF849" s="273"/>
      <c r="JKG849" s="273"/>
      <c r="JKH849" s="273"/>
      <c r="JKI849" s="273"/>
      <c r="JKJ849" s="273"/>
      <c r="JKK849" s="273"/>
      <c r="JKL849" s="273"/>
      <c r="JKM849" s="273"/>
      <c r="JKN849" s="273"/>
      <c r="JKO849" s="273"/>
      <c r="JKP849" s="273"/>
      <c r="JKQ849" s="273"/>
      <c r="JKR849" s="273"/>
      <c r="JKS849" s="273"/>
      <c r="JKT849" s="273"/>
      <c r="JKU849" s="273"/>
      <c r="JKV849" s="273"/>
      <c r="JKW849" s="273"/>
      <c r="JKX849" s="273"/>
      <c r="JKY849" s="273"/>
      <c r="JKZ849" s="273"/>
      <c r="JLA849" s="273"/>
      <c r="JLB849" s="273"/>
      <c r="JLC849" s="273"/>
      <c r="JLD849" s="273"/>
      <c r="JLE849" s="273"/>
      <c r="JLF849" s="273"/>
      <c r="JLG849" s="273"/>
      <c r="JLH849" s="273"/>
      <c r="JLI849" s="273"/>
      <c r="JLJ849" s="273"/>
      <c r="JLK849" s="273"/>
      <c r="JLL849" s="273"/>
      <c r="JLM849" s="273"/>
      <c r="JLN849" s="273"/>
      <c r="JLO849" s="273"/>
      <c r="JLP849" s="273"/>
      <c r="JLQ849" s="273"/>
      <c r="JLR849" s="273"/>
      <c r="JLS849" s="273"/>
      <c r="JLT849" s="273"/>
      <c r="JLU849" s="273"/>
      <c r="JLV849" s="273"/>
      <c r="JLW849" s="273"/>
      <c r="JLX849" s="273"/>
      <c r="JLY849" s="273"/>
      <c r="JLZ849" s="273"/>
      <c r="JMA849" s="273"/>
      <c r="JMB849" s="273"/>
      <c r="JMC849" s="273"/>
      <c r="JMD849" s="273"/>
      <c r="JME849" s="273"/>
      <c r="JMF849" s="273"/>
      <c r="JMG849" s="273"/>
      <c r="JMH849" s="273"/>
      <c r="JMI849" s="273"/>
      <c r="JMJ849" s="273"/>
      <c r="JMK849" s="273"/>
      <c r="JML849" s="273"/>
      <c r="JMM849" s="273"/>
      <c r="JMN849" s="273"/>
      <c r="JMO849" s="273"/>
      <c r="JMP849" s="273"/>
      <c r="JMQ849" s="273"/>
      <c r="JMR849" s="273"/>
      <c r="JMS849" s="273"/>
      <c r="JMT849" s="273"/>
      <c r="JMU849" s="273"/>
      <c r="JMV849" s="273"/>
      <c r="JMW849" s="273"/>
      <c r="JMX849" s="273"/>
      <c r="JMY849" s="273"/>
      <c r="JMZ849" s="273"/>
      <c r="JNA849" s="273"/>
      <c r="JNB849" s="273"/>
      <c r="JNC849" s="273"/>
      <c r="JND849" s="273"/>
      <c r="JNE849" s="273"/>
      <c r="JNF849" s="273"/>
      <c r="JNG849" s="273"/>
      <c r="JNH849" s="273"/>
      <c r="JNI849" s="273"/>
      <c r="JNJ849" s="273"/>
      <c r="JNK849" s="273"/>
      <c r="JNL849" s="273"/>
      <c r="JNM849" s="273"/>
      <c r="JNN849" s="273"/>
      <c r="JNO849" s="273"/>
      <c r="JNP849" s="273"/>
      <c r="JNQ849" s="273"/>
      <c r="JNR849" s="273"/>
      <c r="JNS849" s="273"/>
      <c r="JNT849" s="273"/>
      <c r="JNU849" s="273"/>
      <c r="JNV849" s="273"/>
      <c r="JNW849" s="273"/>
      <c r="JNX849" s="273"/>
      <c r="JNY849" s="273"/>
      <c r="JNZ849" s="273"/>
      <c r="JOA849" s="273"/>
      <c r="JOB849" s="273"/>
      <c r="JOC849" s="273"/>
      <c r="JOD849" s="273"/>
      <c r="JOE849" s="273"/>
      <c r="JOF849" s="273"/>
      <c r="JOG849" s="273"/>
      <c r="JOH849" s="273"/>
      <c r="JOI849" s="273"/>
      <c r="JOJ849" s="273"/>
      <c r="JOK849" s="273"/>
      <c r="JOL849" s="273"/>
      <c r="JOM849" s="273"/>
      <c r="JON849" s="273"/>
      <c r="JOO849" s="273"/>
      <c r="JOP849" s="273"/>
      <c r="JOQ849" s="273"/>
      <c r="JOR849" s="273"/>
      <c r="JOS849" s="273"/>
      <c r="JOT849" s="273"/>
      <c r="JOU849" s="273"/>
      <c r="JOV849" s="273"/>
      <c r="JOW849" s="273"/>
      <c r="JOX849" s="273"/>
      <c r="JOY849" s="273"/>
      <c r="JOZ849" s="273"/>
      <c r="JPA849" s="273"/>
      <c r="JPB849" s="273"/>
      <c r="JPC849" s="273"/>
      <c r="JPD849" s="273"/>
      <c r="JPE849" s="273"/>
      <c r="JPF849" s="273"/>
      <c r="JPG849" s="273"/>
      <c r="JPH849" s="273"/>
      <c r="JPI849" s="273"/>
      <c r="JPJ849" s="273"/>
      <c r="JPK849" s="273"/>
      <c r="JPL849" s="273"/>
      <c r="JPM849" s="273"/>
      <c r="JPN849" s="273"/>
      <c r="JPO849" s="273"/>
      <c r="JPP849" s="273"/>
      <c r="JPQ849" s="273"/>
      <c r="JPR849" s="273"/>
      <c r="JPS849" s="273"/>
      <c r="JPT849" s="273"/>
      <c r="JPU849" s="273"/>
      <c r="JPV849" s="273"/>
      <c r="JPW849" s="273"/>
      <c r="JPX849" s="273"/>
      <c r="JPY849" s="273"/>
      <c r="JPZ849" s="273"/>
      <c r="JQA849" s="273"/>
      <c r="JQB849" s="273"/>
      <c r="JQC849" s="273"/>
      <c r="JQD849" s="273"/>
      <c r="JQE849" s="273"/>
      <c r="JQF849" s="273"/>
      <c r="JQG849" s="273"/>
      <c r="JQH849" s="273"/>
      <c r="JQI849" s="273"/>
      <c r="JQJ849" s="273"/>
      <c r="JQK849" s="273"/>
      <c r="JQL849" s="273"/>
      <c r="JQM849" s="273"/>
      <c r="JQN849" s="273"/>
      <c r="JQO849" s="273"/>
      <c r="JQP849" s="273"/>
      <c r="JQQ849" s="273"/>
      <c r="JQR849" s="273"/>
      <c r="JQS849" s="273"/>
      <c r="JQT849" s="273"/>
      <c r="JQU849" s="273"/>
      <c r="JQV849" s="273"/>
      <c r="JQW849" s="273"/>
      <c r="JQX849" s="273"/>
      <c r="JQY849" s="273"/>
      <c r="JQZ849" s="273"/>
      <c r="JRA849" s="273"/>
      <c r="JRB849" s="273"/>
      <c r="JRC849" s="273"/>
      <c r="JRD849" s="273"/>
      <c r="JRE849" s="273"/>
      <c r="JRF849" s="273"/>
      <c r="JRG849" s="273"/>
      <c r="JRH849" s="273"/>
      <c r="JRI849" s="273"/>
      <c r="JRJ849" s="273"/>
      <c r="JRK849" s="273"/>
      <c r="JRL849" s="273"/>
      <c r="JRM849" s="273"/>
      <c r="JRN849" s="273"/>
      <c r="JRO849" s="273"/>
      <c r="JRP849" s="273"/>
      <c r="JRQ849" s="273"/>
      <c r="JRR849" s="273"/>
      <c r="JRS849" s="273"/>
      <c r="JRT849" s="273"/>
      <c r="JRU849" s="273"/>
      <c r="JRV849" s="273"/>
      <c r="JRW849" s="273"/>
      <c r="JRX849" s="273"/>
      <c r="JRY849" s="273"/>
      <c r="JRZ849" s="273"/>
      <c r="JSA849" s="273"/>
      <c r="JSB849" s="273"/>
      <c r="JSC849" s="273"/>
      <c r="JSD849" s="273"/>
      <c r="JSE849" s="273"/>
      <c r="JSF849" s="273"/>
      <c r="JSG849" s="273"/>
      <c r="JSH849" s="273"/>
      <c r="JSI849" s="273"/>
      <c r="JSJ849" s="273"/>
      <c r="JSK849" s="273"/>
      <c r="JSL849" s="273"/>
      <c r="JSM849" s="273"/>
      <c r="JSN849" s="273"/>
      <c r="JSO849" s="273"/>
      <c r="JSP849" s="273"/>
      <c r="JSQ849" s="273"/>
      <c r="JSR849" s="273"/>
      <c r="JSS849" s="273"/>
      <c r="JST849" s="273"/>
      <c r="JSU849" s="273"/>
      <c r="JSV849" s="273"/>
      <c r="JSW849" s="273"/>
      <c r="JSX849" s="273"/>
      <c r="JSY849" s="273"/>
      <c r="JSZ849" s="273"/>
      <c r="JTA849" s="273"/>
      <c r="JTB849" s="273"/>
      <c r="JTC849" s="273"/>
      <c r="JTD849" s="273"/>
      <c r="JTE849" s="273"/>
      <c r="JTF849" s="273"/>
      <c r="JTG849" s="273"/>
      <c r="JTH849" s="273"/>
      <c r="JTI849" s="273"/>
      <c r="JTJ849" s="273"/>
      <c r="JTK849" s="273"/>
      <c r="JTL849" s="273"/>
      <c r="JTM849" s="273"/>
      <c r="JTN849" s="273"/>
      <c r="JTO849" s="273"/>
      <c r="JTP849" s="273"/>
      <c r="JTQ849" s="273"/>
      <c r="JTR849" s="273"/>
      <c r="JTS849" s="273"/>
      <c r="JTT849" s="273"/>
      <c r="JTU849" s="273"/>
      <c r="JTV849" s="273"/>
      <c r="JTW849" s="273"/>
      <c r="JTX849" s="273"/>
      <c r="JTY849" s="273"/>
      <c r="JTZ849" s="273"/>
      <c r="JUA849" s="273"/>
      <c r="JUB849" s="273"/>
      <c r="JUC849" s="273"/>
      <c r="JUD849" s="273"/>
      <c r="JUE849" s="273"/>
      <c r="JUF849" s="273"/>
      <c r="JUG849" s="273"/>
      <c r="JUH849" s="273"/>
      <c r="JUI849" s="273"/>
      <c r="JUJ849" s="273"/>
      <c r="JUK849" s="273"/>
      <c r="JUL849" s="273"/>
      <c r="JUM849" s="273"/>
      <c r="JUN849" s="273"/>
      <c r="JUO849" s="273"/>
      <c r="JUP849" s="273"/>
      <c r="JUQ849" s="273"/>
      <c r="JUR849" s="273"/>
      <c r="JUS849" s="273"/>
      <c r="JUT849" s="273"/>
      <c r="JUU849" s="273"/>
      <c r="JUV849" s="273"/>
      <c r="JUW849" s="273"/>
      <c r="JUX849" s="273"/>
      <c r="JUY849" s="273"/>
      <c r="JUZ849" s="273"/>
      <c r="JVA849" s="273"/>
      <c r="JVB849" s="273"/>
      <c r="JVC849" s="273"/>
      <c r="JVD849" s="273"/>
      <c r="JVE849" s="273"/>
      <c r="JVF849" s="273"/>
      <c r="JVG849" s="273"/>
      <c r="JVH849" s="273"/>
      <c r="JVI849" s="273"/>
      <c r="JVJ849" s="273"/>
      <c r="JVK849" s="273"/>
      <c r="JVL849" s="273"/>
      <c r="JVM849" s="273"/>
      <c r="JVN849" s="273"/>
      <c r="JVO849" s="273"/>
      <c r="JVP849" s="273"/>
      <c r="JVQ849" s="273"/>
      <c r="JVR849" s="273"/>
      <c r="JVS849" s="273"/>
      <c r="JVT849" s="273"/>
      <c r="JVU849" s="273"/>
      <c r="JVV849" s="273"/>
      <c r="JVW849" s="273"/>
      <c r="JVX849" s="273"/>
      <c r="JVY849" s="273"/>
      <c r="JVZ849" s="273"/>
      <c r="JWA849" s="273"/>
      <c r="JWB849" s="273"/>
      <c r="JWC849" s="273"/>
      <c r="JWD849" s="273"/>
      <c r="JWE849" s="273"/>
      <c r="JWF849" s="273"/>
      <c r="JWG849" s="273"/>
      <c r="JWH849" s="273"/>
      <c r="JWI849" s="273"/>
      <c r="JWJ849" s="273"/>
      <c r="JWK849" s="273"/>
      <c r="JWL849" s="273"/>
      <c r="JWM849" s="273"/>
      <c r="JWN849" s="273"/>
      <c r="JWO849" s="273"/>
      <c r="JWP849" s="273"/>
      <c r="JWQ849" s="273"/>
      <c r="JWR849" s="273"/>
      <c r="JWS849" s="273"/>
      <c r="JWT849" s="273"/>
      <c r="JWU849" s="273"/>
      <c r="JWV849" s="273"/>
      <c r="JWW849" s="273"/>
      <c r="JWX849" s="273"/>
      <c r="JWY849" s="273"/>
      <c r="JWZ849" s="273"/>
      <c r="JXA849" s="273"/>
      <c r="JXB849" s="273"/>
      <c r="JXC849" s="273"/>
      <c r="JXD849" s="273"/>
      <c r="JXE849" s="273"/>
      <c r="JXF849" s="273"/>
      <c r="JXG849" s="273"/>
      <c r="JXH849" s="273"/>
      <c r="JXI849" s="273"/>
      <c r="JXJ849" s="273"/>
      <c r="JXK849" s="273"/>
      <c r="JXL849" s="273"/>
      <c r="JXM849" s="273"/>
      <c r="JXN849" s="273"/>
      <c r="JXO849" s="273"/>
      <c r="JXP849" s="273"/>
      <c r="JXQ849" s="273"/>
      <c r="JXR849" s="273"/>
      <c r="JXS849" s="273"/>
      <c r="JXT849" s="273"/>
      <c r="JXU849" s="273"/>
      <c r="JXV849" s="273"/>
      <c r="JXW849" s="273"/>
      <c r="JXX849" s="273"/>
      <c r="JXY849" s="273"/>
      <c r="JXZ849" s="273"/>
      <c r="JYA849" s="273"/>
      <c r="JYB849" s="273"/>
      <c r="JYC849" s="273"/>
      <c r="JYD849" s="273"/>
      <c r="JYE849" s="273"/>
      <c r="JYF849" s="273"/>
      <c r="JYG849" s="273"/>
      <c r="JYH849" s="273"/>
      <c r="JYI849" s="273"/>
      <c r="JYJ849" s="273"/>
      <c r="JYK849" s="273"/>
      <c r="JYL849" s="273"/>
      <c r="JYM849" s="273"/>
      <c r="JYN849" s="273"/>
      <c r="JYO849" s="273"/>
      <c r="JYP849" s="273"/>
      <c r="JYQ849" s="273"/>
      <c r="JYR849" s="273"/>
      <c r="JYS849" s="273"/>
      <c r="JYT849" s="273"/>
      <c r="JYU849" s="273"/>
      <c r="JYV849" s="273"/>
      <c r="JYW849" s="273"/>
      <c r="JYX849" s="273"/>
      <c r="JYY849" s="273"/>
      <c r="JYZ849" s="273"/>
      <c r="JZA849" s="273"/>
      <c r="JZB849" s="273"/>
      <c r="JZC849" s="273"/>
      <c r="JZD849" s="273"/>
      <c r="JZE849" s="273"/>
      <c r="JZF849" s="273"/>
      <c r="JZG849" s="273"/>
      <c r="JZH849" s="273"/>
      <c r="JZI849" s="273"/>
      <c r="JZJ849" s="273"/>
      <c r="JZK849" s="273"/>
      <c r="JZL849" s="273"/>
      <c r="JZM849" s="273"/>
      <c r="JZN849" s="273"/>
      <c r="JZO849" s="273"/>
      <c r="JZP849" s="273"/>
      <c r="JZQ849" s="273"/>
      <c r="JZR849" s="273"/>
      <c r="JZS849" s="273"/>
      <c r="JZT849" s="273"/>
      <c r="JZU849" s="273"/>
      <c r="JZV849" s="273"/>
      <c r="JZW849" s="273"/>
      <c r="JZX849" s="273"/>
      <c r="JZY849" s="273"/>
      <c r="JZZ849" s="273"/>
      <c r="KAA849" s="273"/>
      <c r="KAB849" s="273"/>
      <c r="KAC849" s="273"/>
      <c r="KAD849" s="273"/>
      <c r="KAE849" s="273"/>
      <c r="KAF849" s="273"/>
      <c r="KAG849" s="273"/>
      <c r="KAH849" s="273"/>
      <c r="KAI849" s="273"/>
      <c r="KAJ849" s="273"/>
      <c r="KAK849" s="273"/>
      <c r="KAL849" s="273"/>
      <c r="KAM849" s="273"/>
      <c r="KAN849" s="273"/>
      <c r="KAO849" s="273"/>
      <c r="KAP849" s="273"/>
      <c r="KAQ849" s="273"/>
      <c r="KAR849" s="273"/>
      <c r="KAS849" s="273"/>
      <c r="KAT849" s="273"/>
      <c r="KAU849" s="273"/>
      <c r="KAV849" s="273"/>
      <c r="KAW849" s="273"/>
      <c r="KAX849" s="273"/>
      <c r="KAY849" s="273"/>
      <c r="KAZ849" s="273"/>
      <c r="KBA849" s="273"/>
      <c r="KBB849" s="273"/>
      <c r="KBC849" s="273"/>
      <c r="KBD849" s="273"/>
      <c r="KBE849" s="273"/>
      <c r="KBF849" s="273"/>
      <c r="KBG849" s="273"/>
      <c r="KBH849" s="273"/>
      <c r="KBI849" s="273"/>
      <c r="KBJ849" s="273"/>
      <c r="KBK849" s="273"/>
      <c r="KBL849" s="273"/>
      <c r="KBM849" s="273"/>
      <c r="KBN849" s="273"/>
      <c r="KBO849" s="273"/>
      <c r="KBP849" s="273"/>
      <c r="KBQ849" s="273"/>
      <c r="KBR849" s="273"/>
      <c r="KBS849" s="273"/>
      <c r="KBT849" s="273"/>
      <c r="KBU849" s="273"/>
      <c r="KBV849" s="273"/>
      <c r="KBW849" s="273"/>
      <c r="KBX849" s="273"/>
      <c r="KBY849" s="273"/>
      <c r="KBZ849" s="273"/>
      <c r="KCA849" s="273"/>
      <c r="KCB849" s="273"/>
      <c r="KCC849" s="273"/>
      <c r="KCD849" s="273"/>
      <c r="KCE849" s="273"/>
      <c r="KCF849" s="273"/>
      <c r="KCG849" s="273"/>
      <c r="KCH849" s="273"/>
      <c r="KCI849" s="273"/>
      <c r="KCJ849" s="273"/>
      <c r="KCK849" s="273"/>
      <c r="KCL849" s="273"/>
      <c r="KCM849" s="273"/>
      <c r="KCN849" s="273"/>
      <c r="KCO849" s="273"/>
      <c r="KCP849" s="273"/>
      <c r="KCQ849" s="273"/>
      <c r="KCR849" s="273"/>
      <c r="KCS849" s="273"/>
      <c r="KCT849" s="273"/>
      <c r="KCU849" s="273"/>
      <c r="KCV849" s="273"/>
      <c r="KCW849" s="273"/>
      <c r="KCX849" s="273"/>
      <c r="KCY849" s="273"/>
      <c r="KCZ849" s="273"/>
      <c r="KDA849" s="273"/>
      <c r="KDB849" s="273"/>
      <c r="KDC849" s="273"/>
      <c r="KDD849" s="273"/>
      <c r="KDE849" s="273"/>
      <c r="KDF849" s="273"/>
      <c r="KDG849" s="273"/>
      <c r="KDH849" s="273"/>
      <c r="KDI849" s="273"/>
      <c r="KDJ849" s="273"/>
      <c r="KDK849" s="273"/>
      <c r="KDL849" s="273"/>
      <c r="KDM849" s="273"/>
      <c r="KDN849" s="273"/>
      <c r="KDO849" s="273"/>
      <c r="KDP849" s="273"/>
      <c r="KDQ849" s="273"/>
      <c r="KDR849" s="273"/>
      <c r="KDS849" s="273"/>
      <c r="KDT849" s="273"/>
      <c r="KDU849" s="273"/>
      <c r="KDV849" s="273"/>
      <c r="KDW849" s="273"/>
      <c r="KDX849" s="273"/>
      <c r="KDY849" s="273"/>
      <c r="KDZ849" s="273"/>
      <c r="KEA849" s="273"/>
      <c r="KEB849" s="273"/>
      <c r="KEC849" s="273"/>
      <c r="KED849" s="273"/>
      <c r="KEE849" s="273"/>
      <c r="KEF849" s="273"/>
      <c r="KEG849" s="273"/>
      <c r="KEH849" s="273"/>
      <c r="KEI849" s="273"/>
      <c r="KEJ849" s="273"/>
      <c r="KEK849" s="273"/>
      <c r="KEL849" s="273"/>
      <c r="KEM849" s="273"/>
      <c r="KEN849" s="273"/>
      <c r="KEO849" s="273"/>
      <c r="KEP849" s="273"/>
      <c r="KEQ849" s="273"/>
      <c r="KER849" s="273"/>
      <c r="KES849" s="273"/>
      <c r="KET849" s="273"/>
      <c r="KEU849" s="273"/>
      <c r="KEV849" s="273"/>
      <c r="KEW849" s="273"/>
      <c r="KEX849" s="273"/>
      <c r="KEY849" s="273"/>
      <c r="KEZ849" s="273"/>
      <c r="KFA849" s="273"/>
      <c r="KFB849" s="273"/>
      <c r="KFC849" s="273"/>
      <c r="KFD849" s="273"/>
      <c r="KFE849" s="273"/>
      <c r="KFF849" s="273"/>
      <c r="KFG849" s="273"/>
      <c r="KFH849" s="273"/>
      <c r="KFI849" s="273"/>
      <c r="KFJ849" s="273"/>
      <c r="KFK849" s="273"/>
      <c r="KFL849" s="273"/>
      <c r="KFM849" s="273"/>
      <c r="KFN849" s="273"/>
      <c r="KFO849" s="273"/>
      <c r="KFP849" s="273"/>
      <c r="KFQ849" s="273"/>
      <c r="KFR849" s="273"/>
      <c r="KFS849" s="273"/>
      <c r="KFT849" s="273"/>
      <c r="KFU849" s="273"/>
      <c r="KFV849" s="273"/>
      <c r="KFW849" s="273"/>
      <c r="KFX849" s="273"/>
      <c r="KFY849" s="273"/>
      <c r="KFZ849" s="273"/>
      <c r="KGA849" s="273"/>
      <c r="KGB849" s="273"/>
      <c r="KGC849" s="273"/>
      <c r="KGD849" s="273"/>
      <c r="KGE849" s="273"/>
      <c r="KGF849" s="273"/>
      <c r="KGG849" s="273"/>
      <c r="KGH849" s="273"/>
      <c r="KGI849" s="273"/>
      <c r="KGJ849" s="273"/>
      <c r="KGK849" s="273"/>
      <c r="KGL849" s="273"/>
      <c r="KGM849" s="273"/>
      <c r="KGN849" s="273"/>
      <c r="KGO849" s="273"/>
      <c r="KGP849" s="273"/>
      <c r="KGQ849" s="273"/>
      <c r="KGR849" s="273"/>
      <c r="KGS849" s="273"/>
      <c r="KGT849" s="273"/>
      <c r="KGU849" s="273"/>
      <c r="KGV849" s="273"/>
      <c r="KGW849" s="273"/>
      <c r="KGX849" s="273"/>
      <c r="KGY849" s="273"/>
      <c r="KGZ849" s="273"/>
      <c r="KHA849" s="273"/>
      <c r="KHB849" s="273"/>
      <c r="KHC849" s="273"/>
      <c r="KHD849" s="273"/>
      <c r="KHE849" s="273"/>
      <c r="KHF849" s="273"/>
      <c r="KHG849" s="273"/>
      <c r="KHH849" s="273"/>
      <c r="KHI849" s="273"/>
      <c r="KHJ849" s="273"/>
      <c r="KHK849" s="273"/>
      <c r="KHL849" s="273"/>
      <c r="KHM849" s="273"/>
      <c r="KHN849" s="273"/>
      <c r="KHO849" s="273"/>
      <c r="KHP849" s="273"/>
      <c r="KHQ849" s="273"/>
      <c r="KHR849" s="273"/>
      <c r="KHS849" s="273"/>
      <c r="KHT849" s="273"/>
      <c r="KHU849" s="273"/>
      <c r="KHV849" s="273"/>
      <c r="KHW849" s="273"/>
      <c r="KHX849" s="273"/>
      <c r="KHY849" s="273"/>
      <c r="KHZ849" s="273"/>
      <c r="KIA849" s="273"/>
      <c r="KIB849" s="273"/>
      <c r="KIC849" s="273"/>
      <c r="KID849" s="273"/>
      <c r="KIE849" s="273"/>
      <c r="KIF849" s="273"/>
      <c r="KIG849" s="273"/>
      <c r="KIH849" s="273"/>
      <c r="KII849" s="273"/>
      <c r="KIJ849" s="273"/>
      <c r="KIK849" s="273"/>
      <c r="KIL849" s="273"/>
      <c r="KIM849" s="273"/>
      <c r="KIN849" s="273"/>
      <c r="KIO849" s="273"/>
      <c r="KIP849" s="273"/>
      <c r="KIQ849" s="273"/>
      <c r="KIR849" s="273"/>
      <c r="KIS849" s="273"/>
      <c r="KIT849" s="273"/>
      <c r="KIU849" s="273"/>
      <c r="KIV849" s="273"/>
      <c r="KIW849" s="273"/>
      <c r="KIX849" s="273"/>
      <c r="KIY849" s="273"/>
      <c r="KIZ849" s="273"/>
      <c r="KJA849" s="273"/>
      <c r="KJB849" s="273"/>
      <c r="KJC849" s="273"/>
      <c r="KJD849" s="273"/>
      <c r="KJE849" s="273"/>
      <c r="KJF849" s="273"/>
      <c r="KJG849" s="273"/>
      <c r="KJH849" s="273"/>
      <c r="KJI849" s="273"/>
      <c r="KJJ849" s="273"/>
      <c r="KJK849" s="273"/>
      <c r="KJL849" s="273"/>
      <c r="KJM849" s="273"/>
      <c r="KJN849" s="273"/>
      <c r="KJO849" s="273"/>
      <c r="KJP849" s="273"/>
      <c r="KJQ849" s="273"/>
      <c r="KJR849" s="273"/>
      <c r="KJS849" s="273"/>
      <c r="KJT849" s="273"/>
      <c r="KJU849" s="273"/>
      <c r="KJV849" s="273"/>
      <c r="KJW849" s="273"/>
      <c r="KJX849" s="273"/>
      <c r="KJY849" s="273"/>
      <c r="KJZ849" s="273"/>
      <c r="KKA849" s="273"/>
      <c r="KKB849" s="273"/>
      <c r="KKC849" s="273"/>
      <c r="KKD849" s="273"/>
      <c r="KKE849" s="273"/>
      <c r="KKF849" s="273"/>
      <c r="KKG849" s="273"/>
      <c r="KKH849" s="273"/>
      <c r="KKI849" s="273"/>
      <c r="KKJ849" s="273"/>
      <c r="KKK849" s="273"/>
      <c r="KKL849" s="273"/>
      <c r="KKM849" s="273"/>
      <c r="KKN849" s="273"/>
      <c r="KKO849" s="273"/>
      <c r="KKP849" s="273"/>
      <c r="KKQ849" s="273"/>
      <c r="KKR849" s="273"/>
      <c r="KKS849" s="273"/>
      <c r="KKT849" s="273"/>
      <c r="KKU849" s="273"/>
      <c r="KKV849" s="273"/>
      <c r="KKW849" s="273"/>
      <c r="KKX849" s="273"/>
      <c r="KKY849" s="273"/>
      <c r="KKZ849" s="273"/>
      <c r="KLA849" s="273"/>
      <c r="KLB849" s="273"/>
      <c r="KLC849" s="273"/>
      <c r="KLD849" s="273"/>
      <c r="KLE849" s="273"/>
      <c r="KLF849" s="273"/>
      <c r="KLG849" s="273"/>
      <c r="KLH849" s="273"/>
      <c r="KLI849" s="273"/>
      <c r="KLJ849" s="273"/>
      <c r="KLK849" s="273"/>
      <c r="KLL849" s="273"/>
      <c r="KLM849" s="273"/>
      <c r="KLN849" s="273"/>
      <c r="KLO849" s="273"/>
      <c r="KLP849" s="273"/>
      <c r="KLQ849" s="273"/>
      <c r="KLR849" s="273"/>
      <c r="KLS849" s="273"/>
      <c r="KLT849" s="273"/>
      <c r="KLU849" s="273"/>
      <c r="KLV849" s="273"/>
      <c r="KLW849" s="273"/>
      <c r="KLX849" s="273"/>
      <c r="KLY849" s="273"/>
      <c r="KLZ849" s="273"/>
      <c r="KMA849" s="273"/>
      <c r="KMB849" s="273"/>
      <c r="KMC849" s="273"/>
      <c r="KMD849" s="273"/>
      <c r="KME849" s="273"/>
      <c r="KMF849" s="273"/>
      <c r="KMG849" s="273"/>
      <c r="KMH849" s="273"/>
      <c r="KMI849" s="273"/>
      <c r="KMJ849" s="273"/>
      <c r="KMK849" s="273"/>
      <c r="KML849" s="273"/>
      <c r="KMM849" s="273"/>
      <c r="KMN849" s="273"/>
      <c r="KMO849" s="273"/>
      <c r="KMP849" s="273"/>
      <c r="KMQ849" s="273"/>
      <c r="KMR849" s="273"/>
      <c r="KMS849" s="273"/>
      <c r="KMT849" s="273"/>
      <c r="KMU849" s="273"/>
      <c r="KMV849" s="273"/>
      <c r="KMW849" s="273"/>
      <c r="KMX849" s="273"/>
      <c r="KMY849" s="273"/>
      <c r="KMZ849" s="273"/>
      <c r="KNA849" s="273"/>
      <c r="KNB849" s="273"/>
      <c r="KNC849" s="273"/>
      <c r="KND849" s="273"/>
      <c r="KNE849" s="273"/>
      <c r="KNF849" s="273"/>
      <c r="KNG849" s="273"/>
      <c r="KNH849" s="273"/>
      <c r="KNI849" s="273"/>
      <c r="KNJ849" s="273"/>
      <c r="KNK849" s="273"/>
      <c r="KNL849" s="273"/>
      <c r="KNM849" s="273"/>
      <c r="KNN849" s="273"/>
      <c r="KNO849" s="273"/>
      <c r="KNP849" s="273"/>
      <c r="KNQ849" s="273"/>
      <c r="KNR849" s="273"/>
      <c r="KNS849" s="273"/>
      <c r="KNT849" s="273"/>
      <c r="KNU849" s="273"/>
      <c r="KNV849" s="273"/>
      <c r="KNW849" s="273"/>
      <c r="KNX849" s="273"/>
      <c r="KNY849" s="273"/>
      <c r="KNZ849" s="273"/>
      <c r="KOA849" s="273"/>
      <c r="KOB849" s="273"/>
      <c r="KOC849" s="273"/>
      <c r="KOD849" s="273"/>
      <c r="KOE849" s="273"/>
      <c r="KOF849" s="273"/>
      <c r="KOG849" s="273"/>
      <c r="KOH849" s="273"/>
      <c r="KOI849" s="273"/>
      <c r="KOJ849" s="273"/>
      <c r="KOK849" s="273"/>
      <c r="KOL849" s="273"/>
      <c r="KOM849" s="273"/>
      <c r="KON849" s="273"/>
      <c r="KOO849" s="273"/>
      <c r="KOP849" s="273"/>
      <c r="KOQ849" s="273"/>
      <c r="KOR849" s="273"/>
      <c r="KOS849" s="273"/>
      <c r="KOT849" s="273"/>
      <c r="KOU849" s="273"/>
      <c r="KOV849" s="273"/>
      <c r="KOW849" s="273"/>
      <c r="KOX849" s="273"/>
      <c r="KOY849" s="273"/>
      <c r="KOZ849" s="273"/>
      <c r="KPA849" s="273"/>
      <c r="KPB849" s="273"/>
      <c r="KPC849" s="273"/>
      <c r="KPD849" s="273"/>
      <c r="KPE849" s="273"/>
      <c r="KPF849" s="273"/>
      <c r="KPG849" s="273"/>
      <c r="KPH849" s="273"/>
      <c r="KPI849" s="273"/>
      <c r="KPJ849" s="273"/>
      <c r="KPK849" s="273"/>
      <c r="KPL849" s="273"/>
      <c r="KPM849" s="273"/>
      <c r="KPN849" s="273"/>
      <c r="KPO849" s="273"/>
      <c r="KPP849" s="273"/>
      <c r="KPQ849" s="273"/>
      <c r="KPR849" s="273"/>
      <c r="KPS849" s="273"/>
      <c r="KPT849" s="273"/>
      <c r="KPU849" s="273"/>
      <c r="KPV849" s="273"/>
      <c r="KPW849" s="273"/>
      <c r="KPX849" s="273"/>
      <c r="KPY849" s="273"/>
      <c r="KPZ849" s="273"/>
      <c r="KQA849" s="273"/>
      <c r="KQB849" s="273"/>
      <c r="KQC849" s="273"/>
      <c r="KQD849" s="273"/>
      <c r="KQE849" s="273"/>
      <c r="KQF849" s="273"/>
      <c r="KQG849" s="273"/>
      <c r="KQH849" s="273"/>
      <c r="KQI849" s="273"/>
      <c r="KQJ849" s="273"/>
      <c r="KQK849" s="273"/>
      <c r="KQL849" s="273"/>
      <c r="KQM849" s="273"/>
      <c r="KQN849" s="273"/>
      <c r="KQO849" s="273"/>
      <c r="KQP849" s="273"/>
      <c r="KQQ849" s="273"/>
      <c r="KQR849" s="273"/>
      <c r="KQS849" s="273"/>
      <c r="KQT849" s="273"/>
      <c r="KQU849" s="273"/>
      <c r="KQV849" s="273"/>
      <c r="KQW849" s="273"/>
      <c r="KQX849" s="273"/>
      <c r="KQY849" s="273"/>
      <c r="KQZ849" s="273"/>
      <c r="KRA849" s="273"/>
      <c r="KRB849" s="273"/>
      <c r="KRC849" s="273"/>
      <c r="KRD849" s="273"/>
      <c r="KRE849" s="273"/>
      <c r="KRF849" s="273"/>
      <c r="KRG849" s="273"/>
      <c r="KRH849" s="273"/>
      <c r="KRI849" s="273"/>
      <c r="KRJ849" s="273"/>
      <c r="KRK849" s="273"/>
      <c r="KRL849" s="273"/>
      <c r="KRM849" s="273"/>
      <c r="KRN849" s="273"/>
      <c r="KRO849" s="273"/>
      <c r="KRP849" s="273"/>
      <c r="KRQ849" s="273"/>
      <c r="KRR849" s="273"/>
      <c r="KRS849" s="273"/>
      <c r="KRT849" s="273"/>
      <c r="KRU849" s="273"/>
      <c r="KRV849" s="273"/>
      <c r="KRW849" s="273"/>
      <c r="KRX849" s="273"/>
      <c r="KRY849" s="273"/>
      <c r="KRZ849" s="273"/>
      <c r="KSA849" s="273"/>
      <c r="KSB849" s="273"/>
      <c r="KSC849" s="273"/>
      <c r="KSD849" s="273"/>
      <c r="KSE849" s="273"/>
      <c r="KSF849" s="273"/>
      <c r="KSG849" s="273"/>
      <c r="KSH849" s="273"/>
      <c r="KSI849" s="273"/>
      <c r="KSJ849" s="273"/>
      <c r="KSK849" s="273"/>
      <c r="KSL849" s="273"/>
      <c r="KSM849" s="273"/>
      <c r="KSN849" s="273"/>
      <c r="KSO849" s="273"/>
      <c r="KSP849" s="273"/>
      <c r="KSQ849" s="273"/>
      <c r="KSR849" s="273"/>
      <c r="KSS849" s="273"/>
      <c r="KST849" s="273"/>
      <c r="KSU849" s="273"/>
      <c r="KSV849" s="273"/>
      <c r="KSW849" s="273"/>
      <c r="KSX849" s="273"/>
      <c r="KSY849" s="273"/>
      <c r="KSZ849" s="273"/>
      <c r="KTA849" s="273"/>
      <c r="KTB849" s="273"/>
      <c r="KTC849" s="273"/>
      <c r="KTD849" s="273"/>
      <c r="KTE849" s="273"/>
      <c r="KTF849" s="273"/>
      <c r="KTG849" s="273"/>
      <c r="KTH849" s="273"/>
      <c r="KTI849" s="273"/>
      <c r="KTJ849" s="273"/>
      <c r="KTK849" s="273"/>
      <c r="KTL849" s="273"/>
      <c r="KTM849" s="273"/>
      <c r="KTN849" s="273"/>
      <c r="KTO849" s="273"/>
      <c r="KTP849" s="273"/>
      <c r="KTQ849" s="273"/>
      <c r="KTR849" s="273"/>
      <c r="KTS849" s="273"/>
      <c r="KTT849" s="273"/>
      <c r="KTU849" s="273"/>
      <c r="KTV849" s="273"/>
      <c r="KTW849" s="273"/>
      <c r="KTX849" s="273"/>
      <c r="KTY849" s="273"/>
      <c r="KTZ849" s="273"/>
      <c r="KUA849" s="273"/>
      <c r="KUB849" s="273"/>
      <c r="KUC849" s="273"/>
      <c r="KUD849" s="273"/>
      <c r="KUE849" s="273"/>
      <c r="KUF849" s="273"/>
      <c r="KUG849" s="273"/>
      <c r="KUH849" s="273"/>
      <c r="KUI849" s="273"/>
      <c r="KUJ849" s="273"/>
      <c r="KUK849" s="273"/>
      <c r="KUL849" s="273"/>
      <c r="KUM849" s="273"/>
      <c r="KUN849" s="273"/>
      <c r="KUO849" s="273"/>
      <c r="KUP849" s="273"/>
      <c r="KUQ849" s="273"/>
      <c r="KUR849" s="273"/>
      <c r="KUS849" s="273"/>
      <c r="KUT849" s="273"/>
      <c r="KUU849" s="273"/>
      <c r="KUV849" s="273"/>
      <c r="KUW849" s="273"/>
      <c r="KUX849" s="273"/>
      <c r="KUY849" s="273"/>
      <c r="KUZ849" s="273"/>
      <c r="KVA849" s="273"/>
      <c r="KVB849" s="273"/>
      <c r="KVC849" s="273"/>
      <c r="KVD849" s="273"/>
      <c r="KVE849" s="273"/>
      <c r="KVF849" s="273"/>
      <c r="KVG849" s="273"/>
      <c r="KVH849" s="273"/>
      <c r="KVI849" s="273"/>
      <c r="KVJ849" s="273"/>
      <c r="KVK849" s="273"/>
      <c r="KVL849" s="273"/>
      <c r="KVM849" s="273"/>
      <c r="KVN849" s="273"/>
      <c r="KVO849" s="273"/>
      <c r="KVP849" s="273"/>
      <c r="KVQ849" s="273"/>
      <c r="KVR849" s="273"/>
      <c r="KVS849" s="273"/>
      <c r="KVT849" s="273"/>
      <c r="KVU849" s="273"/>
      <c r="KVV849" s="273"/>
      <c r="KVW849" s="273"/>
      <c r="KVX849" s="273"/>
      <c r="KVY849" s="273"/>
      <c r="KVZ849" s="273"/>
      <c r="KWA849" s="273"/>
      <c r="KWB849" s="273"/>
      <c r="KWC849" s="273"/>
      <c r="KWD849" s="273"/>
      <c r="KWE849" s="273"/>
      <c r="KWF849" s="273"/>
      <c r="KWG849" s="273"/>
      <c r="KWH849" s="273"/>
      <c r="KWI849" s="273"/>
      <c r="KWJ849" s="273"/>
      <c r="KWK849" s="273"/>
      <c r="KWL849" s="273"/>
      <c r="KWM849" s="273"/>
      <c r="KWN849" s="273"/>
      <c r="KWO849" s="273"/>
      <c r="KWP849" s="273"/>
      <c r="KWQ849" s="273"/>
      <c r="KWR849" s="273"/>
      <c r="KWS849" s="273"/>
      <c r="KWT849" s="273"/>
      <c r="KWU849" s="273"/>
      <c r="KWV849" s="273"/>
      <c r="KWW849" s="273"/>
      <c r="KWX849" s="273"/>
      <c r="KWY849" s="273"/>
      <c r="KWZ849" s="273"/>
      <c r="KXA849" s="273"/>
      <c r="KXB849" s="273"/>
      <c r="KXC849" s="273"/>
      <c r="KXD849" s="273"/>
      <c r="KXE849" s="273"/>
      <c r="KXF849" s="273"/>
      <c r="KXG849" s="273"/>
      <c r="KXH849" s="273"/>
      <c r="KXI849" s="273"/>
      <c r="KXJ849" s="273"/>
      <c r="KXK849" s="273"/>
      <c r="KXL849" s="273"/>
      <c r="KXM849" s="273"/>
      <c r="KXN849" s="273"/>
      <c r="KXO849" s="273"/>
      <c r="KXP849" s="273"/>
      <c r="KXQ849" s="273"/>
      <c r="KXR849" s="273"/>
      <c r="KXS849" s="273"/>
      <c r="KXT849" s="273"/>
      <c r="KXU849" s="273"/>
      <c r="KXV849" s="273"/>
      <c r="KXW849" s="273"/>
      <c r="KXX849" s="273"/>
      <c r="KXY849" s="273"/>
      <c r="KXZ849" s="273"/>
      <c r="KYA849" s="273"/>
      <c r="KYB849" s="273"/>
      <c r="KYC849" s="273"/>
      <c r="KYD849" s="273"/>
      <c r="KYE849" s="273"/>
      <c r="KYF849" s="273"/>
      <c r="KYG849" s="273"/>
      <c r="KYH849" s="273"/>
      <c r="KYI849" s="273"/>
      <c r="KYJ849" s="273"/>
      <c r="KYK849" s="273"/>
      <c r="KYL849" s="273"/>
      <c r="KYM849" s="273"/>
      <c r="KYN849" s="273"/>
      <c r="KYO849" s="273"/>
      <c r="KYP849" s="273"/>
      <c r="KYQ849" s="273"/>
      <c r="KYR849" s="273"/>
      <c r="KYS849" s="273"/>
      <c r="KYT849" s="273"/>
      <c r="KYU849" s="273"/>
      <c r="KYV849" s="273"/>
      <c r="KYW849" s="273"/>
      <c r="KYX849" s="273"/>
      <c r="KYY849" s="273"/>
      <c r="KYZ849" s="273"/>
      <c r="KZA849" s="273"/>
      <c r="KZB849" s="273"/>
      <c r="KZC849" s="273"/>
      <c r="KZD849" s="273"/>
      <c r="KZE849" s="273"/>
      <c r="KZF849" s="273"/>
      <c r="KZG849" s="273"/>
      <c r="KZH849" s="273"/>
      <c r="KZI849" s="273"/>
      <c r="KZJ849" s="273"/>
      <c r="KZK849" s="273"/>
      <c r="KZL849" s="273"/>
      <c r="KZM849" s="273"/>
      <c r="KZN849" s="273"/>
      <c r="KZO849" s="273"/>
      <c r="KZP849" s="273"/>
      <c r="KZQ849" s="273"/>
      <c r="KZR849" s="273"/>
      <c r="KZS849" s="273"/>
      <c r="KZT849" s="273"/>
      <c r="KZU849" s="273"/>
      <c r="KZV849" s="273"/>
      <c r="KZW849" s="273"/>
      <c r="KZX849" s="273"/>
      <c r="KZY849" s="273"/>
      <c r="KZZ849" s="273"/>
      <c r="LAA849" s="273"/>
      <c r="LAB849" s="273"/>
      <c r="LAC849" s="273"/>
      <c r="LAD849" s="273"/>
      <c r="LAE849" s="273"/>
      <c r="LAF849" s="273"/>
      <c r="LAG849" s="273"/>
      <c r="LAH849" s="273"/>
      <c r="LAI849" s="273"/>
      <c r="LAJ849" s="273"/>
      <c r="LAK849" s="273"/>
      <c r="LAL849" s="273"/>
      <c r="LAM849" s="273"/>
      <c r="LAN849" s="273"/>
      <c r="LAO849" s="273"/>
      <c r="LAP849" s="273"/>
      <c r="LAQ849" s="273"/>
      <c r="LAR849" s="273"/>
      <c r="LAS849" s="273"/>
      <c r="LAT849" s="273"/>
      <c r="LAU849" s="273"/>
      <c r="LAV849" s="273"/>
      <c r="LAW849" s="273"/>
      <c r="LAX849" s="273"/>
      <c r="LAY849" s="273"/>
      <c r="LAZ849" s="273"/>
      <c r="LBA849" s="273"/>
      <c r="LBB849" s="273"/>
      <c r="LBC849" s="273"/>
      <c r="LBD849" s="273"/>
      <c r="LBE849" s="273"/>
      <c r="LBF849" s="273"/>
      <c r="LBG849" s="273"/>
      <c r="LBH849" s="273"/>
      <c r="LBI849" s="273"/>
      <c r="LBJ849" s="273"/>
      <c r="LBK849" s="273"/>
      <c r="LBL849" s="273"/>
      <c r="LBM849" s="273"/>
      <c r="LBN849" s="273"/>
      <c r="LBO849" s="273"/>
      <c r="LBP849" s="273"/>
      <c r="LBQ849" s="273"/>
      <c r="LBR849" s="273"/>
      <c r="LBS849" s="273"/>
      <c r="LBT849" s="273"/>
      <c r="LBU849" s="273"/>
      <c r="LBV849" s="273"/>
      <c r="LBW849" s="273"/>
      <c r="LBX849" s="273"/>
      <c r="LBY849" s="273"/>
      <c r="LBZ849" s="273"/>
      <c r="LCA849" s="273"/>
      <c r="LCB849" s="273"/>
      <c r="LCC849" s="273"/>
      <c r="LCD849" s="273"/>
      <c r="LCE849" s="273"/>
      <c r="LCF849" s="273"/>
      <c r="LCG849" s="273"/>
      <c r="LCH849" s="273"/>
      <c r="LCI849" s="273"/>
      <c r="LCJ849" s="273"/>
      <c r="LCK849" s="273"/>
      <c r="LCL849" s="273"/>
      <c r="LCM849" s="273"/>
      <c r="LCN849" s="273"/>
      <c r="LCO849" s="273"/>
      <c r="LCP849" s="273"/>
      <c r="LCQ849" s="273"/>
      <c r="LCR849" s="273"/>
      <c r="LCS849" s="273"/>
      <c r="LCT849" s="273"/>
      <c r="LCU849" s="273"/>
      <c r="LCV849" s="273"/>
      <c r="LCW849" s="273"/>
      <c r="LCX849" s="273"/>
      <c r="LCY849" s="273"/>
      <c r="LCZ849" s="273"/>
      <c r="LDA849" s="273"/>
      <c r="LDB849" s="273"/>
      <c r="LDC849" s="273"/>
      <c r="LDD849" s="273"/>
      <c r="LDE849" s="273"/>
      <c r="LDF849" s="273"/>
      <c r="LDG849" s="273"/>
      <c r="LDH849" s="273"/>
      <c r="LDI849" s="273"/>
      <c r="LDJ849" s="273"/>
      <c r="LDK849" s="273"/>
      <c r="LDL849" s="273"/>
      <c r="LDM849" s="273"/>
      <c r="LDN849" s="273"/>
      <c r="LDO849" s="273"/>
      <c r="LDP849" s="273"/>
      <c r="LDQ849" s="273"/>
      <c r="LDR849" s="273"/>
      <c r="LDS849" s="273"/>
      <c r="LDT849" s="273"/>
      <c r="LDU849" s="273"/>
      <c r="LDV849" s="273"/>
      <c r="LDW849" s="273"/>
      <c r="LDX849" s="273"/>
      <c r="LDY849" s="273"/>
      <c r="LDZ849" s="273"/>
      <c r="LEA849" s="273"/>
      <c r="LEB849" s="273"/>
      <c r="LEC849" s="273"/>
      <c r="LED849" s="273"/>
      <c r="LEE849" s="273"/>
      <c r="LEF849" s="273"/>
      <c r="LEG849" s="273"/>
      <c r="LEH849" s="273"/>
      <c r="LEI849" s="273"/>
      <c r="LEJ849" s="273"/>
      <c r="LEK849" s="273"/>
      <c r="LEL849" s="273"/>
      <c r="LEM849" s="273"/>
      <c r="LEN849" s="273"/>
      <c r="LEO849" s="273"/>
      <c r="LEP849" s="273"/>
      <c r="LEQ849" s="273"/>
      <c r="LER849" s="273"/>
      <c r="LES849" s="273"/>
      <c r="LET849" s="273"/>
      <c r="LEU849" s="273"/>
      <c r="LEV849" s="273"/>
      <c r="LEW849" s="273"/>
      <c r="LEX849" s="273"/>
      <c r="LEY849" s="273"/>
      <c r="LEZ849" s="273"/>
      <c r="LFA849" s="273"/>
      <c r="LFB849" s="273"/>
      <c r="LFC849" s="273"/>
      <c r="LFD849" s="273"/>
      <c r="LFE849" s="273"/>
      <c r="LFF849" s="273"/>
      <c r="LFG849" s="273"/>
      <c r="LFH849" s="273"/>
      <c r="LFI849" s="273"/>
      <c r="LFJ849" s="273"/>
      <c r="LFK849" s="273"/>
      <c r="LFL849" s="273"/>
      <c r="LFM849" s="273"/>
      <c r="LFN849" s="273"/>
      <c r="LFO849" s="273"/>
      <c r="LFP849" s="273"/>
      <c r="LFQ849" s="273"/>
      <c r="LFR849" s="273"/>
      <c r="LFS849" s="273"/>
      <c r="LFT849" s="273"/>
      <c r="LFU849" s="273"/>
      <c r="LFV849" s="273"/>
      <c r="LFW849" s="273"/>
      <c r="LFX849" s="273"/>
      <c r="LFY849" s="273"/>
      <c r="LFZ849" s="273"/>
      <c r="LGA849" s="273"/>
      <c r="LGB849" s="273"/>
      <c r="LGC849" s="273"/>
      <c r="LGD849" s="273"/>
      <c r="LGE849" s="273"/>
      <c r="LGF849" s="273"/>
      <c r="LGG849" s="273"/>
      <c r="LGH849" s="273"/>
      <c r="LGI849" s="273"/>
      <c r="LGJ849" s="273"/>
      <c r="LGK849" s="273"/>
      <c r="LGL849" s="273"/>
      <c r="LGM849" s="273"/>
      <c r="LGN849" s="273"/>
      <c r="LGO849" s="273"/>
      <c r="LGP849" s="273"/>
      <c r="LGQ849" s="273"/>
      <c r="LGR849" s="273"/>
      <c r="LGS849" s="273"/>
      <c r="LGT849" s="273"/>
      <c r="LGU849" s="273"/>
      <c r="LGV849" s="273"/>
      <c r="LGW849" s="273"/>
      <c r="LGX849" s="273"/>
      <c r="LGY849" s="273"/>
      <c r="LGZ849" s="273"/>
      <c r="LHA849" s="273"/>
      <c r="LHB849" s="273"/>
      <c r="LHC849" s="273"/>
      <c r="LHD849" s="273"/>
      <c r="LHE849" s="273"/>
      <c r="LHF849" s="273"/>
      <c r="LHG849" s="273"/>
      <c r="LHH849" s="273"/>
      <c r="LHI849" s="273"/>
      <c r="LHJ849" s="273"/>
      <c r="LHK849" s="273"/>
      <c r="LHL849" s="273"/>
      <c r="LHM849" s="273"/>
      <c r="LHN849" s="273"/>
      <c r="LHO849" s="273"/>
      <c r="LHP849" s="273"/>
      <c r="LHQ849" s="273"/>
      <c r="LHR849" s="273"/>
      <c r="LHS849" s="273"/>
      <c r="LHT849" s="273"/>
      <c r="LHU849" s="273"/>
      <c r="LHV849" s="273"/>
      <c r="LHW849" s="273"/>
      <c r="LHX849" s="273"/>
      <c r="LHY849" s="273"/>
      <c r="LHZ849" s="273"/>
      <c r="LIA849" s="273"/>
      <c r="LIB849" s="273"/>
      <c r="LIC849" s="273"/>
      <c r="LID849" s="273"/>
      <c r="LIE849" s="273"/>
      <c r="LIF849" s="273"/>
      <c r="LIG849" s="273"/>
      <c r="LIH849" s="273"/>
      <c r="LII849" s="273"/>
      <c r="LIJ849" s="273"/>
      <c r="LIK849" s="273"/>
      <c r="LIL849" s="273"/>
      <c r="LIM849" s="273"/>
      <c r="LIN849" s="273"/>
      <c r="LIO849" s="273"/>
      <c r="LIP849" s="273"/>
      <c r="LIQ849" s="273"/>
      <c r="LIR849" s="273"/>
      <c r="LIS849" s="273"/>
      <c r="LIT849" s="273"/>
      <c r="LIU849" s="273"/>
      <c r="LIV849" s="273"/>
      <c r="LIW849" s="273"/>
      <c r="LIX849" s="273"/>
      <c r="LIY849" s="273"/>
      <c r="LIZ849" s="273"/>
      <c r="LJA849" s="273"/>
      <c r="LJB849" s="273"/>
      <c r="LJC849" s="273"/>
      <c r="LJD849" s="273"/>
      <c r="LJE849" s="273"/>
      <c r="LJF849" s="273"/>
      <c r="LJG849" s="273"/>
      <c r="LJH849" s="273"/>
      <c r="LJI849" s="273"/>
      <c r="LJJ849" s="273"/>
      <c r="LJK849" s="273"/>
      <c r="LJL849" s="273"/>
      <c r="LJM849" s="273"/>
      <c r="LJN849" s="273"/>
      <c r="LJO849" s="273"/>
      <c r="LJP849" s="273"/>
      <c r="LJQ849" s="273"/>
      <c r="LJR849" s="273"/>
      <c r="LJS849" s="273"/>
      <c r="LJT849" s="273"/>
      <c r="LJU849" s="273"/>
      <c r="LJV849" s="273"/>
      <c r="LJW849" s="273"/>
      <c r="LJX849" s="273"/>
      <c r="LJY849" s="273"/>
      <c r="LJZ849" s="273"/>
      <c r="LKA849" s="273"/>
      <c r="LKB849" s="273"/>
      <c r="LKC849" s="273"/>
      <c r="LKD849" s="273"/>
      <c r="LKE849" s="273"/>
      <c r="LKF849" s="273"/>
      <c r="LKG849" s="273"/>
      <c r="LKH849" s="273"/>
      <c r="LKI849" s="273"/>
      <c r="LKJ849" s="273"/>
      <c r="LKK849" s="273"/>
      <c r="LKL849" s="273"/>
      <c r="LKM849" s="273"/>
      <c r="LKN849" s="273"/>
      <c r="LKO849" s="273"/>
      <c r="LKP849" s="273"/>
      <c r="LKQ849" s="273"/>
      <c r="LKR849" s="273"/>
      <c r="LKS849" s="273"/>
      <c r="LKT849" s="273"/>
      <c r="LKU849" s="273"/>
      <c r="LKV849" s="273"/>
      <c r="LKW849" s="273"/>
      <c r="LKX849" s="273"/>
      <c r="LKY849" s="273"/>
      <c r="LKZ849" s="273"/>
      <c r="LLA849" s="273"/>
      <c r="LLB849" s="273"/>
      <c r="LLC849" s="273"/>
      <c r="LLD849" s="273"/>
      <c r="LLE849" s="273"/>
      <c r="LLF849" s="273"/>
      <c r="LLG849" s="273"/>
      <c r="LLH849" s="273"/>
      <c r="LLI849" s="273"/>
      <c r="LLJ849" s="273"/>
      <c r="LLK849" s="273"/>
      <c r="LLL849" s="273"/>
      <c r="LLM849" s="273"/>
      <c r="LLN849" s="273"/>
      <c r="LLO849" s="273"/>
      <c r="LLP849" s="273"/>
      <c r="LLQ849" s="273"/>
      <c r="LLR849" s="273"/>
      <c r="LLS849" s="273"/>
      <c r="LLT849" s="273"/>
      <c r="LLU849" s="273"/>
      <c r="LLV849" s="273"/>
      <c r="LLW849" s="273"/>
      <c r="LLX849" s="273"/>
      <c r="LLY849" s="273"/>
      <c r="LLZ849" s="273"/>
      <c r="LMA849" s="273"/>
      <c r="LMB849" s="273"/>
      <c r="LMC849" s="273"/>
      <c r="LMD849" s="273"/>
      <c r="LME849" s="273"/>
      <c r="LMF849" s="273"/>
      <c r="LMG849" s="273"/>
      <c r="LMH849" s="273"/>
      <c r="LMI849" s="273"/>
      <c r="LMJ849" s="273"/>
      <c r="LMK849" s="273"/>
      <c r="LML849" s="273"/>
      <c r="LMM849" s="273"/>
      <c r="LMN849" s="273"/>
      <c r="LMO849" s="273"/>
      <c r="LMP849" s="273"/>
      <c r="LMQ849" s="273"/>
      <c r="LMR849" s="273"/>
      <c r="LMS849" s="273"/>
      <c r="LMT849" s="273"/>
      <c r="LMU849" s="273"/>
      <c r="LMV849" s="273"/>
      <c r="LMW849" s="273"/>
      <c r="LMX849" s="273"/>
      <c r="LMY849" s="273"/>
      <c r="LMZ849" s="273"/>
      <c r="LNA849" s="273"/>
      <c r="LNB849" s="273"/>
      <c r="LNC849" s="273"/>
      <c r="LND849" s="273"/>
      <c r="LNE849" s="273"/>
      <c r="LNF849" s="273"/>
      <c r="LNG849" s="273"/>
      <c r="LNH849" s="273"/>
      <c r="LNI849" s="273"/>
      <c r="LNJ849" s="273"/>
      <c r="LNK849" s="273"/>
      <c r="LNL849" s="273"/>
      <c r="LNM849" s="273"/>
      <c r="LNN849" s="273"/>
      <c r="LNO849" s="273"/>
      <c r="LNP849" s="273"/>
      <c r="LNQ849" s="273"/>
      <c r="LNR849" s="273"/>
      <c r="LNS849" s="273"/>
      <c r="LNT849" s="273"/>
      <c r="LNU849" s="273"/>
      <c r="LNV849" s="273"/>
      <c r="LNW849" s="273"/>
      <c r="LNX849" s="273"/>
      <c r="LNY849" s="273"/>
      <c r="LNZ849" s="273"/>
      <c r="LOA849" s="273"/>
      <c r="LOB849" s="273"/>
      <c r="LOC849" s="273"/>
      <c r="LOD849" s="273"/>
      <c r="LOE849" s="273"/>
      <c r="LOF849" s="273"/>
      <c r="LOG849" s="273"/>
      <c r="LOH849" s="273"/>
      <c r="LOI849" s="273"/>
      <c r="LOJ849" s="273"/>
      <c r="LOK849" s="273"/>
      <c r="LOL849" s="273"/>
      <c r="LOM849" s="273"/>
      <c r="LON849" s="273"/>
      <c r="LOO849" s="273"/>
      <c r="LOP849" s="273"/>
      <c r="LOQ849" s="273"/>
      <c r="LOR849" s="273"/>
      <c r="LOS849" s="273"/>
      <c r="LOT849" s="273"/>
      <c r="LOU849" s="273"/>
      <c r="LOV849" s="273"/>
      <c r="LOW849" s="273"/>
      <c r="LOX849" s="273"/>
      <c r="LOY849" s="273"/>
      <c r="LOZ849" s="273"/>
      <c r="LPA849" s="273"/>
      <c r="LPB849" s="273"/>
      <c r="LPC849" s="273"/>
      <c r="LPD849" s="273"/>
      <c r="LPE849" s="273"/>
      <c r="LPF849" s="273"/>
      <c r="LPG849" s="273"/>
      <c r="LPH849" s="273"/>
      <c r="LPI849" s="273"/>
      <c r="LPJ849" s="273"/>
      <c r="LPK849" s="273"/>
      <c r="LPL849" s="273"/>
      <c r="LPM849" s="273"/>
      <c r="LPN849" s="273"/>
      <c r="LPO849" s="273"/>
      <c r="LPP849" s="273"/>
      <c r="LPQ849" s="273"/>
      <c r="LPR849" s="273"/>
      <c r="LPS849" s="273"/>
      <c r="LPT849" s="273"/>
      <c r="LPU849" s="273"/>
      <c r="LPV849" s="273"/>
      <c r="LPW849" s="273"/>
      <c r="LPX849" s="273"/>
      <c r="LPY849" s="273"/>
      <c r="LPZ849" s="273"/>
      <c r="LQA849" s="273"/>
      <c r="LQB849" s="273"/>
      <c r="LQC849" s="273"/>
      <c r="LQD849" s="273"/>
      <c r="LQE849" s="273"/>
      <c r="LQF849" s="273"/>
      <c r="LQG849" s="273"/>
      <c r="LQH849" s="273"/>
      <c r="LQI849" s="273"/>
      <c r="LQJ849" s="273"/>
      <c r="LQK849" s="273"/>
      <c r="LQL849" s="273"/>
      <c r="LQM849" s="273"/>
      <c r="LQN849" s="273"/>
      <c r="LQO849" s="273"/>
      <c r="LQP849" s="273"/>
      <c r="LQQ849" s="273"/>
      <c r="LQR849" s="273"/>
      <c r="LQS849" s="273"/>
      <c r="LQT849" s="273"/>
      <c r="LQU849" s="273"/>
      <c r="LQV849" s="273"/>
      <c r="LQW849" s="273"/>
      <c r="LQX849" s="273"/>
      <c r="LQY849" s="273"/>
      <c r="LQZ849" s="273"/>
      <c r="LRA849" s="273"/>
      <c r="LRB849" s="273"/>
      <c r="LRC849" s="273"/>
      <c r="LRD849" s="273"/>
      <c r="LRE849" s="273"/>
      <c r="LRF849" s="273"/>
      <c r="LRG849" s="273"/>
      <c r="LRH849" s="273"/>
      <c r="LRI849" s="273"/>
      <c r="LRJ849" s="273"/>
      <c r="LRK849" s="273"/>
      <c r="LRL849" s="273"/>
      <c r="LRM849" s="273"/>
      <c r="LRN849" s="273"/>
      <c r="LRO849" s="273"/>
      <c r="LRP849" s="273"/>
      <c r="LRQ849" s="273"/>
      <c r="LRR849" s="273"/>
      <c r="LRS849" s="273"/>
      <c r="LRT849" s="273"/>
      <c r="LRU849" s="273"/>
      <c r="LRV849" s="273"/>
      <c r="LRW849" s="273"/>
      <c r="LRX849" s="273"/>
      <c r="LRY849" s="273"/>
      <c r="LRZ849" s="273"/>
      <c r="LSA849" s="273"/>
      <c r="LSB849" s="273"/>
      <c r="LSC849" s="273"/>
      <c r="LSD849" s="273"/>
      <c r="LSE849" s="273"/>
      <c r="LSF849" s="273"/>
      <c r="LSG849" s="273"/>
      <c r="LSH849" s="273"/>
      <c r="LSI849" s="273"/>
      <c r="LSJ849" s="273"/>
      <c r="LSK849" s="273"/>
      <c r="LSL849" s="273"/>
      <c r="LSM849" s="273"/>
      <c r="LSN849" s="273"/>
      <c r="LSO849" s="273"/>
      <c r="LSP849" s="273"/>
      <c r="LSQ849" s="273"/>
      <c r="LSR849" s="273"/>
      <c r="LSS849" s="273"/>
      <c r="LST849" s="273"/>
      <c r="LSU849" s="273"/>
      <c r="LSV849" s="273"/>
      <c r="LSW849" s="273"/>
      <c r="LSX849" s="273"/>
      <c r="LSY849" s="273"/>
      <c r="LSZ849" s="273"/>
      <c r="LTA849" s="273"/>
      <c r="LTB849" s="273"/>
      <c r="LTC849" s="273"/>
      <c r="LTD849" s="273"/>
      <c r="LTE849" s="273"/>
      <c r="LTF849" s="273"/>
      <c r="LTG849" s="273"/>
      <c r="LTH849" s="273"/>
      <c r="LTI849" s="273"/>
      <c r="LTJ849" s="273"/>
      <c r="LTK849" s="273"/>
      <c r="LTL849" s="273"/>
      <c r="LTM849" s="273"/>
      <c r="LTN849" s="273"/>
      <c r="LTO849" s="273"/>
      <c r="LTP849" s="273"/>
      <c r="LTQ849" s="273"/>
      <c r="LTR849" s="273"/>
      <c r="LTS849" s="273"/>
      <c r="LTT849" s="273"/>
      <c r="LTU849" s="273"/>
      <c r="LTV849" s="273"/>
      <c r="LTW849" s="273"/>
      <c r="LTX849" s="273"/>
      <c r="LTY849" s="273"/>
      <c r="LTZ849" s="273"/>
      <c r="LUA849" s="273"/>
      <c r="LUB849" s="273"/>
      <c r="LUC849" s="273"/>
      <c r="LUD849" s="273"/>
      <c r="LUE849" s="273"/>
      <c r="LUF849" s="273"/>
      <c r="LUG849" s="273"/>
      <c r="LUH849" s="273"/>
      <c r="LUI849" s="273"/>
      <c r="LUJ849" s="273"/>
      <c r="LUK849" s="273"/>
      <c r="LUL849" s="273"/>
      <c r="LUM849" s="273"/>
      <c r="LUN849" s="273"/>
      <c r="LUO849" s="273"/>
      <c r="LUP849" s="273"/>
      <c r="LUQ849" s="273"/>
      <c r="LUR849" s="273"/>
      <c r="LUS849" s="273"/>
      <c r="LUT849" s="273"/>
      <c r="LUU849" s="273"/>
      <c r="LUV849" s="273"/>
      <c r="LUW849" s="273"/>
      <c r="LUX849" s="273"/>
      <c r="LUY849" s="273"/>
      <c r="LUZ849" s="273"/>
      <c r="LVA849" s="273"/>
      <c r="LVB849" s="273"/>
      <c r="LVC849" s="273"/>
      <c r="LVD849" s="273"/>
      <c r="LVE849" s="273"/>
      <c r="LVF849" s="273"/>
      <c r="LVG849" s="273"/>
      <c r="LVH849" s="273"/>
      <c r="LVI849" s="273"/>
      <c r="LVJ849" s="273"/>
      <c r="LVK849" s="273"/>
      <c r="LVL849" s="273"/>
      <c r="LVM849" s="273"/>
      <c r="LVN849" s="273"/>
      <c r="LVO849" s="273"/>
      <c r="LVP849" s="273"/>
      <c r="LVQ849" s="273"/>
      <c r="LVR849" s="273"/>
      <c r="LVS849" s="273"/>
      <c r="LVT849" s="273"/>
      <c r="LVU849" s="273"/>
      <c r="LVV849" s="273"/>
      <c r="LVW849" s="273"/>
      <c r="LVX849" s="273"/>
      <c r="LVY849" s="273"/>
      <c r="LVZ849" s="273"/>
      <c r="LWA849" s="273"/>
      <c r="LWB849" s="273"/>
      <c r="LWC849" s="273"/>
      <c r="LWD849" s="273"/>
      <c r="LWE849" s="273"/>
      <c r="LWF849" s="273"/>
      <c r="LWG849" s="273"/>
      <c r="LWH849" s="273"/>
      <c r="LWI849" s="273"/>
      <c r="LWJ849" s="273"/>
      <c r="LWK849" s="273"/>
      <c r="LWL849" s="273"/>
      <c r="LWM849" s="273"/>
      <c r="LWN849" s="273"/>
      <c r="LWO849" s="273"/>
      <c r="LWP849" s="273"/>
      <c r="LWQ849" s="273"/>
      <c r="LWR849" s="273"/>
      <c r="LWS849" s="273"/>
      <c r="LWT849" s="273"/>
      <c r="LWU849" s="273"/>
      <c r="LWV849" s="273"/>
      <c r="LWW849" s="273"/>
      <c r="LWX849" s="273"/>
      <c r="LWY849" s="273"/>
      <c r="LWZ849" s="273"/>
      <c r="LXA849" s="273"/>
      <c r="LXB849" s="273"/>
      <c r="LXC849" s="273"/>
      <c r="LXD849" s="273"/>
      <c r="LXE849" s="273"/>
      <c r="LXF849" s="273"/>
      <c r="LXG849" s="273"/>
      <c r="LXH849" s="273"/>
      <c r="LXI849" s="273"/>
      <c r="LXJ849" s="273"/>
      <c r="LXK849" s="273"/>
      <c r="LXL849" s="273"/>
      <c r="LXM849" s="273"/>
      <c r="LXN849" s="273"/>
      <c r="LXO849" s="273"/>
      <c r="LXP849" s="273"/>
      <c r="LXQ849" s="273"/>
      <c r="LXR849" s="273"/>
      <c r="LXS849" s="273"/>
      <c r="LXT849" s="273"/>
      <c r="LXU849" s="273"/>
      <c r="LXV849" s="273"/>
      <c r="LXW849" s="273"/>
      <c r="LXX849" s="273"/>
      <c r="LXY849" s="273"/>
      <c r="LXZ849" s="273"/>
      <c r="LYA849" s="273"/>
      <c r="LYB849" s="273"/>
      <c r="LYC849" s="273"/>
      <c r="LYD849" s="273"/>
      <c r="LYE849" s="273"/>
      <c r="LYF849" s="273"/>
      <c r="LYG849" s="273"/>
      <c r="LYH849" s="273"/>
      <c r="LYI849" s="273"/>
      <c r="LYJ849" s="273"/>
      <c r="LYK849" s="273"/>
      <c r="LYL849" s="273"/>
      <c r="LYM849" s="273"/>
      <c r="LYN849" s="273"/>
      <c r="LYO849" s="273"/>
      <c r="LYP849" s="273"/>
      <c r="LYQ849" s="273"/>
      <c r="LYR849" s="273"/>
      <c r="LYS849" s="273"/>
      <c r="LYT849" s="273"/>
      <c r="LYU849" s="273"/>
      <c r="LYV849" s="273"/>
      <c r="LYW849" s="273"/>
      <c r="LYX849" s="273"/>
      <c r="LYY849" s="273"/>
      <c r="LYZ849" s="273"/>
      <c r="LZA849" s="273"/>
      <c r="LZB849" s="273"/>
      <c r="LZC849" s="273"/>
      <c r="LZD849" s="273"/>
      <c r="LZE849" s="273"/>
      <c r="LZF849" s="273"/>
      <c r="LZG849" s="273"/>
      <c r="LZH849" s="273"/>
      <c r="LZI849" s="273"/>
      <c r="LZJ849" s="273"/>
      <c r="LZK849" s="273"/>
      <c r="LZL849" s="273"/>
      <c r="LZM849" s="273"/>
      <c r="LZN849" s="273"/>
      <c r="LZO849" s="273"/>
      <c r="LZP849" s="273"/>
      <c r="LZQ849" s="273"/>
      <c r="LZR849" s="273"/>
      <c r="LZS849" s="273"/>
      <c r="LZT849" s="273"/>
      <c r="LZU849" s="273"/>
      <c r="LZV849" s="273"/>
      <c r="LZW849" s="273"/>
      <c r="LZX849" s="273"/>
      <c r="LZY849" s="273"/>
      <c r="LZZ849" s="273"/>
      <c r="MAA849" s="273"/>
      <c r="MAB849" s="273"/>
      <c r="MAC849" s="273"/>
      <c r="MAD849" s="273"/>
      <c r="MAE849" s="273"/>
      <c r="MAF849" s="273"/>
      <c r="MAG849" s="273"/>
      <c r="MAH849" s="273"/>
      <c r="MAI849" s="273"/>
      <c r="MAJ849" s="273"/>
      <c r="MAK849" s="273"/>
      <c r="MAL849" s="273"/>
      <c r="MAM849" s="273"/>
      <c r="MAN849" s="273"/>
      <c r="MAO849" s="273"/>
      <c r="MAP849" s="273"/>
      <c r="MAQ849" s="273"/>
      <c r="MAR849" s="273"/>
      <c r="MAS849" s="273"/>
      <c r="MAT849" s="273"/>
      <c r="MAU849" s="273"/>
      <c r="MAV849" s="273"/>
      <c r="MAW849" s="273"/>
      <c r="MAX849" s="273"/>
      <c r="MAY849" s="273"/>
      <c r="MAZ849" s="273"/>
      <c r="MBA849" s="273"/>
      <c r="MBB849" s="273"/>
      <c r="MBC849" s="273"/>
      <c r="MBD849" s="273"/>
      <c r="MBE849" s="273"/>
      <c r="MBF849" s="273"/>
      <c r="MBG849" s="273"/>
      <c r="MBH849" s="273"/>
      <c r="MBI849" s="273"/>
      <c r="MBJ849" s="273"/>
      <c r="MBK849" s="273"/>
      <c r="MBL849" s="273"/>
      <c r="MBM849" s="273"/>
      <c r="MBN849" s="273"/>
      <c r="MBO849" s="273"/>
      <c r="MBP849" s="273"/>
      <c r="MBQ849" s="273"/>
      <c r="MBR849" s="273"/>
      <c r="MBS849" s="273"/>
      <c r="MBT849" s="273"/>
      <c r="MBU849" s="273"/>
      <c r="MBV849" s="273"/>
      <c r="MBW849" s="273"/>
      <c r="MBX849" s="273"/>
      <c r="MBY849" s="273"/>
      <c r="MBZ849" s="273"/>
      <c r="MCA849" s="273"/>
      <c r="MCB849" s="273"/>
      <c r="MCC849" s="273"/>
      <c r="MCD849" s="273"/>
      <c r="MCE849" s="273"/>
      <c r="MCF849" s="273"/>
      <c r="MCG849" s="273"/>
      <c r="MCH849" s="273"/>
      <c r="MCI849" s="273"/>
      <c r="MCJ849" s="273"/>
      <c r="MCK849" s="273"/>
      <c r="MCL849" s="273"/>
      <c r="MCM849" s="273"/>
      <c r="MCN849" s="273"/>
      <c r="MCO849" s="273"/>
      <c r="MCP849" s="273"/>
      <c r="MCQ849" s="273"/>
      <c r="MCR849" s="273"/>
      <c r="MCS849" s="273"/>
      <c r="MCT849" s="273"/>
      <c r="MCU849" s="273"/>
      <c r="MCV849" s="273"/>
      <c r="MCW849" s="273"/>
      <c r="MCX849" s="273"/>
      <c r="MCY849" s="273"/>
      <c r="MCZ849" s="273"/>
      <c r="MDA849" s="273"/>
      <c r="MDB849" s="273"/>
      <c r="MDC849" s="273"/>
      <c r="MDD849" s="273"/>
      <c r="MDE849" s="273"/>
      <c r="MDF849" s="273"/>
      <c r="MDG849" s="273"/>
      <c r="MDH849" s="273"/>
      <c r="MDI849" s="273"/>
      <c r="MDJ849" s="273"/>
      <c r="MDK849" s="273"/>
      <c r="MDL849" s="273"/>
      <c r="MDM849" s="273"/>
      <c r="MDN849" s="273"/>
      <c r="MDO849" s="273"/>
      <c r="MDP849" s="273"/>
      <c r="MDQ849" s="273"/>
      <c r="MDR849" s="273"/>
      <c r="MDS849" s="273"/>
      <c r="MDT849" s="273"/>
      <c r="MDU849" s="273"/>
      <c r="MDV849" s="273"/>
      <c r="MDW849" s="273"/>
      <c r="MDX849" s="273"/>
      <c r="MDY849" s="273"/>
      <c r="MDZ849" s="273"/>
      <c r="MEA849" s="273"/>
      <c r="MEB849" s="273"/>
      <c r="MEC849" s="273"/>
      <c r="MED849" s="273"/>
      <c r="MEE849" s="273"/>
      <c r="MEF849" s="273"/>
      <c r="MEG849" s="273"/>
      <c r="MEH849" s="273"/>
      <c r="MEI849" s="273"/>
      <c r="MEJ849" s="273"/>
      <c r="MEK849" s="273"/>
      <c r="MEL849" s="273"/>
      <c r="MEM849" s="273"/>
      <c r="MEN849" s="273"/>
      <c r="MEO849" s="273"/>
      <c r="MEP849" s="273"/>
      <c r="MEQ849" s="273"/>
      <c r="MER849" s="273"/>
      <c r="MES849" s="273"/>
      <c r="MET849" s="273"/>
      <c r="MEU849" s="273"/>
      <c r="MEV849" s="273"/>
      <c r="MEW849" s="273"/>
      <c r="MEX849" s="273"/>
      <c r="MEY849" s="273"/>
      <c r="MEZ849" s="273"/>
      <c r="MFA849" s="273"/>
      <c r="MFB849" s="273"/>
      <c r="MFC849" s="273"/>
      <c r="MFD849" s="273"/>
      <c r="MFE849" s="273"/>
      <c r="MFF849" s="273"/>
      <c r="MFG849" s="273"/>
      <c r="MFH849" s="273"/>
      <c r="MFI849" s="273"/>
      <c r="MFJ849" s="273"/>
      <c r="MFK849" s="273"/>
      <c r="MFL849" s="273"/>
      <c r="MFM849" s="273"/>
      <c r="MFN849" s="273"/>
      <c r="MFO849" s="273"/>
      <c r="MFP849" s="273"/>
      <c r="MFQ849" s="273"/>
      <c r="MFR849" s="273"/>
      <c r="MFS849" s="273"/>
      <c r="MFT849" s="273"/>
      <c r="MFU849" s="273"/>
      <c r="MFV849" s="273"/>
      <c r="MFW849" s="273"/>
      <c r="MFX849" s="273"/>
      <c r="MFY849" s="273"/>
      <c r="MFZ849" s="273"/>
      <c r="MGA849" s="273"/>
      <c r="MGB849" s="273"/>
      <c r="MGC849" s="273"/>
      <c r="MGD849" s="273"/>
      <c r="MGE849" s="273"/>
      <c r="MGF849" s="273"/>
      <c r="MGG849" s="273"/>
      <c r="MGH849" s="273"/>
      <c r="MGI849" s="273"/>
      <c r="MGJ849" s="273"/>
      <c r="MGK849" s="273"/>
      <c r="MGL849" s="273"/>
      <c r="MGM849" s="273"/>
      <c r="MGN849" s="273"/>
      <c r="MGO849" s="273"/>
      <c r="MGP849" s="273"/>
      <c r="MGQ849" s="273"/>
      <c r="MGR849" s="273"/>
      <c r="MGS849" s="273"/>
      <c r="MGT849" s="273"/>
      <c r="MGU849" s="273"/>
      <c r="MGV849" s="273"/>
      <c r="MGW849" s="273"/>
      <c r="MGX849" s="273"/>
      <c r="MGY849" s="273"/>
      <c r="MGZ849" s="273"/>
      <c r="MHA849" s="273"/>
      <c r="MHB849" s="273"/>
      <c r="MHC849" s="273"/>
      <c r="MHD849" s="273"/>
      <c r="MHE849" s="273"/>
      <c r="MHF849" s="273"/>
      <c r="MHG849" s="273"/>
      <c r="MHH849" s="273"/>
      <c r="MHI849" s="273"/>
      <c r="MHJ849" s="273"/>
      <c r="MHK849" s="273"/>
      <c r="MHL849" s="273"/>
      <c r="MHM849" s="273"/>
      <c r="MHN849" s="273"/>
      <c r="MHO849" s="273"/>
      <c r="MHP849" s="273"/>
      <c r="MHQ849" s="273"/>
      <c r="MHR849" s="273"/>
      <c r="MHS849" s="273"/>
      <c r="MHT849" s="273"/>
      <c r="MHU849" s="273"/>
      <c r="MHV849" s="273"/>
      <c r="MHW849" s="273"/>
      <c r="MHX849" s="273"/>
      <c r="MHY849" s="273"/>
      <c r="MHZ849" s="273"/>
      <c r="MIA849" s="273"/>
      <c r="MIB849" s="273"/>
      <c r="MIC849" s="273"/>
      <c r="MID849" s="273"/>
      <c r="MIE849" s="273"/>
      <c r="MIF849" s="273"/>
      <c r="MIG849" s="273"/>
      <c r="MIH849" s="273"/>
      <c r="MII849" s="273"/>
      <c r="MIJ849" s="273"/>
      <c r="MIK849" s="273"/>
      <c r="MIL849" s="273"/>
      <c r="MIM849" s="273"/>
      <c r="MIN849" s="273"/>
      <c r="MIO849" s="273"/>
      <c r="MIP849" s="273"/>
      <c r="MIQ849" s="273"/>
      <c r="MIR849" s="273"/>
      <c r="MIS849" s="273"/>
      <c r="MIT849" s="273"/>
      <c r="MIU849" s="273"/>
      <c r="MIV849" s="273"/>
      <c r="MIW849" s="273"/>
      <c r="MIX849" s="273"/>
      <c r="MIY849" s="273"/>
      <c r="MIZ849" s="273"/>
      <c r="MJA849" s="273"/>
      <c r="MJB849" s="273"/>
      <c r="MJC849" s="273"/>
      <c r="MJD849" s="273"/>
      <c r="MJE849" s="273"/>
      <c r="MJF849" s="273"/>
      <c r="MJG849" s="273"/>
      <c r="MJH849" s="273"/>
      <c r="MJI849" s="273"/>
      <c r="MJJ849" s="273"/>
      <c r="MJK849" s="273"/>
      <c r="MJL849" s="273"/>
      <c r="MJM849" s="273"/>
      <c r="MJN849" s="273"/>
      <c r="MJO849" s="273"/>
      <c r="MJP849" s="273"/>
      <c r="MJQ849" s="273"/>
      <c r="MJR849" s="273"/>
      <c r="MJS849" s="273"/>
      <c r="MJT849" s="273"/>
      <c r="MJU849" s="273"/>
      <c r="MJV849" s="273"/>
      <c r="MJW849" s="273"/>
      <c r="MJX849" s="273"/>
      <c r="MJY849" s="273"/>
      <c r="MJZ849" s="273"/>
      <c r="MKA849" s="273"/>
      <c r="MKB849" s="273"/>
      <c r="MKC849" s="273"/>
      <c r="MKD849" s="273"/>
      <c r="MKE849" s="273"/>
      <c r="MKF849" s="273"/>
      <c r="MKG849" s="273"/>
      <c r="MKH849" s="273"/>
      <c r="MKI849" s="273"/>
      <c r="MKJ849" s="273"/>
      <c r="MKK849" s="273"/>
      <c r="MKL849" s="273"/>
      <c r="MKM849" s="273"/>
      <c r="MKN849" s="273"/>
      <c r="MKO849" s="273"/>
      <c r="MKP849" s="273"/>
      <c r="MKQ849" s="273"/>
      <c r="MKR849" s="273"/>
      <c r="MKS849" s="273"/>
      <c r="MKT849" s="273"/>
      <c r="MKU849" s="273"/>
      <c r="MKV849" s="273"/>
      <c r="MKW849" s="273"/>
      <c r="MKX849" s="273"/>
      <c r="MKY849" s="273"/>
      <c r="MKZ849" s="273"/>
      <c r="MLA849" s="273"/>
      <c r="MLB849" s="273"/>
      <c r="MLC849" s="273"/>
      <c r="MLD849" s="273"/>
      <c r="MLE849" s="273"/>
      <c r="MLF849" s="273"/>
      <c r="MLG849" s="273"/>
      <c r="MLH849" s="273"/>
      <c r="MLI849" s="273"/>
      <c r="MLJ849" s="273"/>
      <c r="MLK849" s="273"/>
      <c r="MLL849" s="273"/>
      <c r="MLM849" s="273"/>
      <c r="MLN849" s="273"/>
      <c r="MLO849" s="273"/>
      <c r="MLP849" s="273"/>
      <c r="MLQ849" s="273"/>
      <c r="MLR849" s="273"/>
      <c r="MLS849" s="273"/>
      <c r="MLT849" s="273"/>
      <c r="MLU849" s="273"/>
      <c r="MLV849" s="273"/>
      <c r="MLW849" s="273"/>
      <c r="MLX849" s="273"/>
      <c r="MLY849" s="273"/>
      <c r="MLZ849" s="273"/>
      <c r="MMA849" s="273"/>
      <c r="MMB849" s="273"/>
      <c r="MMC849" s="273"/>
      <c r="MMD849" s="273"/>
      <c r="MME849" s="273"/>
      <c r="MMF849" s="273"/>
      <c r="MMG849" s="273"/>
      <c r="MMH849" s="273"/>
      <c r="MMI849" s="273"/>
      <c r="MMJ849" s="273"/>
      <c r="MMK849" s="273"/>
      <c r="MML849" s="273"/>
      <c r="MMM849" s="273"/>
      <c r="MMN849" s="273"/>
      <c r="MMO849" s="273"/>
      <c r="MMP849" s="273"/>
      <c r="MMQ849" s="273"/>
      <c r="MMR849" s="273"/>
      <c r="MMS849" s="273"/>
      <c r="MMT849" s="273"/>
      <c r="MMU849" s="273"/>
      <c r="MMV849" s="273"/>
      <c r="MMW849" s="273"/>
      <c r="MMX849" s="273"/>
      <c r="MMY849" s="273"/>
      <c r="MMZ849" s="273"/>
      <c r="MNA849" s="273"/>
      <c r="MNB849" s="273"/>
      <c r="MNC849" s="273"/>
      <c r="MND849" s="273"/>
      <c r="MNE849" s="273"/>
      <c r="MNF849" s="273"/>
      <c r="MNG849" s="273"/>
      <c r="MNH849" s="273"/>
      <c r="MNI849" s="273"/>
      <c r="MNJ849" s="273"/>
      <c r="MNK849" s="273"/>
      <c r="MNL849" s="273"/>
      <c r="MNM849" s="273"/>
      <c r="MNN849" s="273"/>
      <c r="MNO849" s="273"/>
      <c r="MNP849" s="273"/>
      <c r="MNQ849" s="273"/>
      <c r="MNR849" s="273"/>
      <c r="MNS849" s="273"/>
      <c r="MNT849" s="273"/>
      <c r="MNU849" s="273"/>
      <c r="MNV849" s="273"/>
      <c r="MNW849" s="273"/>
      <c r="MNX849" s="273"/>
      <c r="MNY849" s="273"/>
      <c r="MNZ849" s="273"/>
      <c r="MOA849" s="273"/>
      <c r="MOB849" s="273"/>
      <c r="MOC849" s="273"/>
      <c r="MOD849" s="273"/>
      <c r="MOE849" s="273"/>
      <c r="MOF849" s="273"/>
      <c r="MOG849" s="273"/>
      <c r="MOH849" s="273"/>
      <c r="MOI849" s="273"/>
      <c r="MOJ849" s="273"/>
      <c r="MOK849" s="273"/>
      <c r="MOL849" s="273"/>
      <c r="MOM849" s="273"/>
      <c r="MON849" s="273"/>
      <c r="MOO849" s="273"/>
      <c r="MOP849" s="273"/>
      <c r="MOQ849" s="273"/>
      <c r="MOR849" s="273"/>
      <c r="MOS849" s="273"/>
      <c r="MOT849" s="273"/>
      <c r="MOU849" s="273"/>
      <c r="MOV849" s="273"/>
      <c r="MOW849" s="273"/>
      <c r="MOX849" s="273"/>
      <c r="MOY849" s="273"/>
      <c r="MOZ849" s="273"/>
      <c r="MPA849" s="273"/>
      <c r="MPB849" s="273"/>
      <c r="MPC849" s="273"/>
      <c r="MPD849" s="273"/>
      <c r="MPE849" s="273"/>
      <c r="MPF849" s="273"/>
      <c r="MPG849" s="273"/>
      <c r="MPH849" s="273"/>
      <c r="MPI849" s="273"/>
      <c r="MPJ849" s="273"/>
      <c r="MPK849" s="273"/>
      <c r="MPL849" s="273"/>
      <c r="MPM849" s="273"/>
      <c r="MPN849" s="273"/>
      <c r="MPO849" s="273"/>
      <c r="MPP849" s="273"/>
      <c r="MPQ849" s="273"/>
      <c r="MPR849" s="273"/>
      <c r="MPS849" s="273"/>
      <c r="MPT849" s="273"/>
      <c r="MPU849" s="273"/>
      <c r="MPV849" s="273"/>
      <c r="MPW849" s="273"/>
      <c r="MPX849" s="273"/>
      <c r="MPY849" s="273"/>
      <c r="MPZ849" s="273"/>
      <c r="MQA849" s="273"/>
      <c r="MQB849" s="273"/>
      <c r="MQC849" s="273"/>
      <c r="MQD849" s="273"/>
      <c r="MQE849" s="273"/>
      <c r="MQF849" s="273"/>
      <c r="MQG849" s="273"/>
      <c r="MQH849" s="273"/>
      <c r="MQI849" s="273"/>
      <c r="MQJ849" s="273"/>
      <c r="MQK849" s="273"/>
      <c r="MQL849" s="273"/>
      <c r="MQM849" s="273"/>
      <c r="MQN849" s="273"/>
      <c r="MQO849" s="273"/>
      <c r="MQP849" s="273"/>
      <c r="MQQ849" s="273"/>
      <c r="MQR849" s="273"/>
      <c r="MQS849" s="273"/>
      <c r="MQT849" s="273"/>
      <c r="MQU849" s="273"/>
      <c r="MQV849" s="273"/>
      <c r="MQW849" s="273"/>
      <c r="MQX849" s="273"/>
      <c r="MQY849" s="273"/>
      <c r="MQZ849" s="273"/>
      <c r="MRA849" s="273"/>
      <c r="MRB849" s="273"/>
      <c r="MRC849" s="273"/>
      <c r="MRD849" s="273"/>
      <c r="MRE849" s="273"/>
      <c r="MRF849" s="273"/>
      <c r="MRG849" s="273"/>
      <c r="MRH849" s="273"/>
      <c r="MRI849" s="273"/>
      <c r="MRJ849" s="273"/>
      <c r="MRK849" s="273"/>
      <c r="MRL849" s="273"/>
      <c r="MRM849" s="273"/>
      <c r="MRN849" s="273"/>
      <c r="MRO849" s="273"/>
      <c r="MRP849" s="273"/>
      <c r="MRQ849" s="273"/>
      <c r="MRR849" s="273"/>
      <c r="MRS849" s="273"/>
      <c r="MRT849" s="273"/>
      <c r="MRU849" s="273"/>
      <c r="MRV849" s="273"/>
      <c r="MRW849" s="273"/>
      <c r="MRX849" s="273"/>
      <c r="MRY849" s="273"/>
      <c r="MRZ849" s="273"/>
      <c r="MSA849" s="273"/>
      <c r="MSB849" s="273"/>
      <c r="MSC849" s="273"/>
      <c r="MSD849" s="273"/>
      <c r="MSE849" s="273"/>
      <c r="MSF849" s="273"/>
      <c r="MSG849" s="273"/>
      <c r="MSH849" s="273"/>
      <c r="MSI849" s="273"/>
      <c r="MSJ849" s="273"/>
      <c r="MSK849" s="273"/>
      <c r="MSL849" s="273"/>
      <c r="MSM849" s="273"/>
      <c r="MSN849" s="273"/>
      <c r="MSO849" s="273"/>
      <c r="MSP849" s="273"/>
      <c r="MSQ849" s="273"/>
      <c r="MSR849" s="273"/>
      <c r="MSS849" s="273"/>
      <c r="MST849" s="273"/>
      <c r="MSU849" s="273"/>
      <c r="MSV849" s="273"/>
      <c r="MSW849" s="273"/>
      <c r="MSX849" s="273"/>
      <c r="MSY849" s="273"/>
      <c r="MSZ849" s="273"/>
      <c r="MTA849" s="273"/>
      <c r="MTB849" s="273"/>
      <c r="MTC849" s="273"/>
      <c r="MTD849" s="273"/>
      <c r="MTE849" s="273"/>
      <c r="MTF849" s="273"/>
      <c r="MTG849" s="273"/>
      <c r="MTH849" s="273"/>
      <c r="MTI849" s="273"/>
      <c r="MTJ849" s="273"/>
      <c r="MTK849" s="273"/>
      <c r="MTL849" s="273"/>
      <c r="MTM849" s="273"/>
      <c r="MTN849" s="273"/>
      <c r="MTO849" s="273"/>
      <c r="MTP849" s="273"/>
      <c r="MTQ849" s="273"/>
      <c r="MTR849" s="273"/>
      <c r="MTS849" s="273"/>
      <c r="MTT849" s="273"/>
      <c r="MTU849" s="273"/>
      <c r="MTV849" s="273"/>
      <c r="MTW849" s="273"/>
      <c r="MTX849" s="273"/>
      <c r="MTY849" s="273"/>
      <c r="MTZ849" s="273"/>
      <c r="MUA849" s="273"/>
      <c r="MUB849" s="273"/>
      <c r="MUC849" s="273"/>
      <c r="MUD849" s="273"/>
      <c r="MUE849" s="273"/>
      <c r="MUF849" s="273"/>
      <c r="MUG849" s="273"/>
      <c r="MUH849" s="273"/>
      <c r="MUI849" s="273"/>
      <c r="MUJ849" s="273"/>
      <c r="MUK849" s="273"/>
      <c r="MUL849" s="273"/>
      <c r="MUM849" s="273"/>
      <c r="MUN849" s="273"/>
      <c r="MUO849" s="273"/>
      <c r="MUP849" s="273"/>
      <c r="MUQ849" s="273"/>
      <c r="MUR849" s="273"/>
      <c r="MUS849" s="273"/>
      <c r="MUT849" s="273"/>
      <c r="MUU849" s="273"/>
      <c r="MUV849" s="273"/>
      <c r="MUW849" s="273"/>
      <c r="MUX849" s="273"/>
      <c r="MUY849" s="273"/>
      <c r="MUZ849" s="273"/>
      <c r="MVA849" s="273"/>
      <c r="MVB849" s="273"/>
      <c r="MVC849" s="273"/>
      <c r="MVD849" s="273"/>
      <c r="MVE849" s="273"/>
      <c r="MVF849" s="273"/>
      <c r="MVG849" s="273"/>
      <c r="MVH849" s="273"/>
      <c r="MVI849" s="273"/>
      <c r="MVJ849" s="273"/>
      <c r="MVK849" s="273"/>
      <c r="MVL849" s="273"/>
      <c r="MVM849" s="273"/>
      <c r="MVN849" s="273"/>
      <c r="MVO849" s="273"/>
      <c r="MVP849" s="273"/>
      <c r="MVQ849" s="273"/>
      <c r="MVR849" s="273"/>
      <c r="MVS849" s="273"/>
      <c r="MVT849" s="273"/>
      <c r="MVU849" s="273"/>
      <c r="MVV849" s="273"/>
      <c r="MVW849" s="273"/>
      <c r="MVX849" s="273"/>
      <c r="MVY849" s="273"/>
      <c r="MVZ849" s="273"/>
      <c r="MWA849" s="273"/>
      <c r="MWB849" s="273"/>
      <c r="MWC849" s="273"/>
      <c r="MWD849" s="273"/>
      <c r="MWE849" s="273"/>
      <c r="MWF849" s="273"/>
      <c r="MWG849" s="273"/>
      <c r="MWH849" s="273"/>
      <c r="MWI849" s="273"/>
      <c r="MWJ849" s="273"/>
      <c r="MWK849" s="273"/>
      <c r="MWL849" s="273"/>
      <c r="MWM849" s="273"/>
      <c r="MWN849" s="273"/>
      <c r="MWO849" s="273"/>
      <c r="MWP849" s="273"/>
      <c r="MWQ849" s="273"/>
      <c r="MWR849" s="273"/>
      <c r="MWS849" s="273"/>
      <c r="MWT849" s="273"/>
      <c r="MWU849" s="273"/>
      <c r="MWV849" s="273"/>
      <c r="MWW849" s="273"/>
      <c r="MWX849" s="273"/>
      <c r="MWY849" s="273"/>
      <c r="MWZ849" s="273"/>
      <c r="MXA849" s="273"/>
      <c r="MXB849" s="273"/>
      <c r="MXC849" s="273"/>
      <c r="MXD849" s="273"/>
      <c r="MXE849" s="273"/>
      <c r="MXF849" s="273"/>
      <c r="MXG849" s="273"/>
      <c r="MXH849" s="273"/>
      <c r="MXI849" s="273"/>
      <c r="MXJ849" s="273"/>
      <c r="MXK849" s="273"/>
      <c r="MXL849" s="273"/>
      <c r="MXM849" s="273"/>
      <c r="MXN849" s="273"/>
      <c r="MXO849" s="273"/>
      <c r="MXP849" s="273"/>
      <c r="MXQ849" s="273"/>
      <c r="MXR849" s="273"/>
      <c r="MXS849" s="273"/>
      <c r="MXT849" s="273"/>
      <c r="MXU849" s="273"/>
      <c r="MXV849" s="273"/>
      <c r="MXW849" s="273"/>
      <c r="MXX849" s="273"/>
      <c r="MXY849" s="273"/>
      <c r="MXZ849" s="273"/>
      <c r="MYA849" s="273"/>
      <c r="MYB849" s="273"/>
      <c r="MYC849" s="273"/>
      <c r="MYD849" s="273"/>
      <c r="MYE849" s="273"/>
      <c r="MYF849" s="273"/>
      <c r="MYG849" s="273"/>
      <c r="MYH849" s="273"/>
      <c r="MYI849" s="273"/>
      <c r="MYJ849" s="273"/>
      <c r="MYK849" s="273"/>
      <c r="MYL849" s="273"/>
      <c r="MYM849" s="273"/>
      <c r="MYN849" s="273"/>
      <c r="MYO849" s="273"/>
      <c r="MYP849" s="273"/>
      <c r="MYQ849" s="273"/>
      <c r="MYR849" s="273"/>
      <c r="MYS849" s="273"/>
      <c r="MYT849" s="273"/>
      <c r="MYU849" s="273"/>
      <c r="MYV849" s="273"/>
      <c r="MYW849" s="273"/>
      <c r="MYX849" s="273"/>
      <c r="MYY849" s="273"/>
      <c r="MYZ849" s="273"/>
      <c r="MZA849" s="273"/>
      <c r="MZB849" s="273"/>
      <c r="MZC849" s="273"/>
      <c r="MZD849" s="273"/>
      <c r="MZE849" s="273"/>
      <c r="MZF849" s="273"/>
      <c r="MZG849" s="273"/>
      <c r="MZH849" s="273"/>
      <c r="MZI849" s="273"/>
      <c r="MZJ849" s="273"/>
      <c r="MZK849" s="273"/>
      <c r="MZL849" s="273"/>
      <c r="MZM849" s="273"/>
      <c r="MZN849" s="273"/>
      <c r="MZO849" s="273"/>
      <c r="MZP849" s="273"/>
      <c r="MZQ849" s="273"/>
      <c r="MZR849" s="273"/>
      <c r="MZS849" s="273"/>
      <c r="MZT849" s="273"/>
      <c r="MZU849" s="273"/>
      <c r="MZV849" s="273"/>
      <c r="MZW849" s="273"/>
      <c r="MZX849" s="273"/>
      <c r="MZY849" s="273"/>
      <c r="MZZ849" s="273"/>
      <c r="NAA849" s="273"/>
      <c r="NAB849" s="273"/>
      <c r="NAC849" s="273"/>
      <c r="NAD849" s="273"/>
      <c r="NAE849" s="273"/>
      <c r="NAF849" s="273"/>
      <c r="NAG849" s="273"/>
      <c r="NAH849" s="273"/>
      <c r="NAI849" s="273"/>
      <c r="NAJ849" s="273"/>
      <c r="NAK849" s="273"/>
      <c r="NAL849" s="273"/>
      <c r="NAM849" s="273"/>
      <c r="NAN849" s="273"/>
      <c r="NAO849" s="273"/>
      <c r="NAP849" s="273"/>
      <c r="NAQ849" s="273"/>
      <c r="NAR849" s="273"/>
      <c r="NAS849" s="273"/>
      <c r="NAT849" s="273"/>
      <c r="NAU849" s="273"/>
      <c r="NAV849" s="273"/>
      <c r="NAW849" s="273"/>
      <c r="NAX849" s="273"/>
      <c r="NAY849" s="273"/>
      <c r="NAZ849" s="273"/>
      <c r="NBA849" s="273"/>
      <c r="NBB849" s="273"/>
      <c r="NBC849" s="273"/>
      <c r="NBD849" s="273"/>
      <c r="NBE849" s="273"/>
      <c r="NBF849" s="273"/>
      <c r="NBG849" s="273"/>
      <c r="NBH849" s="273"/>
      <c r="NBI849" s="273"/>
      <c r="NBJ849" s="273"/>
      <c r="NBK849" s="273"/>
      <c r="NBL849" s="273"/>
      <c r="NBM849" s="273"/>
      <c r="NBN849" s="273"/>
      <c r="NBO849" s="273"/>
      <c r="NBP849" s="273"/>
      <c r="NBQ849" s="273"/>
      <c r="NBR849" s="273"/>
      <c r="NBS849" s="273"/>
      <c r="NBT849" s="273"/>
      <c r="NBU849" s="273"/>
      <c r="NBV849" s="273"/>
      <c r="NBW849" s="273"/>
      <c r="NBX849" s="273"/>
      <c r="NBY849" s="273"/>
      <c r="NBZ849" s="273"/>
      <c r="NCA849" s="273"/>
      <c r="NCB849" s="273"/>
      <c r="NCC849" s="273"/>
      <c r="NCD849" s="273"/>
      <c r="NCE849" s="273"/>
      <c r="NCF849" s="273"/>
      <c r="NCG849" s="273"/>
      <c r="NCH849" s="273"/>
      <c r="NCI849" s="273"/>
      <c r="NCJ849" s="273"/>
      <c r="NCK849" s="273"/>
      <c r="NCL849" s="273"/>
      <c r="NCM849" s="273"/>
      <c r="NCN849" s="273"/>
      <c r="NCO849" s="273"/>
      <c r="NCP849" s="273"/>
      <c r="NCQ849" s="273"/>
      <c r="NCR849" s="273"/>
      <c r="NCS849" s="273"/>
      <c r="NCT849" s="273"/>
      <c r="NCU849" s="273"/>
      <c r="NCV849" s="273"/>
      <c r="NCW849" s="273"/>
      <c r="NCX849" s="273"/>
      <c r="NCY849" s="273"/>
      <c r="NCZ849" s="273"/>
      <c r="NDA849" s="273"/>
      <c r="NDB849" s="273"/>
      <c r="NDC849" s="273"/>
      <c r="NDD849" s="273"/>
      <c r="NDE849" s="273"/>
      <c r="NDF849" s="273"/>
      <c r="NDG849" s="273"/>
      <c r="NDH849" s="273"/>
      <c r="NDI849" s="273"/>
      <c r="NDJ849" s="273"/>
      <c r="NDK849" s="273"/>
      <c r="NDL849" s="273"/>
      <c r="NDM849" s="273"/>
      <c r="NDN849" s="273"/>
      <c r="NDO849" s="273"/>
      <c r="NDP849" s="273"/>
      <c r="NDQ849" s="273"/>
      <c r="NDR849" s="273"/>
      <c r="NDS849" s="273"/>
      <c r="NDT849" s="273"/>
      <c r="NDU849" s="273"/>
      <c r="NDV849" s="273"/>
      <c r="NDW849" s="273"/>
      <c r="NDX849" s="273"/>
      <c r="NDY849" s="273"/>
      <c r="NDZ849" s="273"/>
      <c r="NEA849" s="273"/>
      <c r="NEB849" s="273"/>
      <c r="NEC849" s="273"/>
      <c r="NED849" s="273"/>
      <c r="NEE849" s="273"/>
      <c r="NEF849" s="273"/>
      <c r="NEG849" s="273"/>
      <c r="NEH849" s="273"/>
      <c r="NEI849" s="273"/>
      <c r="NEJ849" s="273"/>
      <c r="NEK849" s="273"/>
      <c r="NEL849" s="273"/>
      <c r="NEM849" s="273"/>
      <c r="NEN849" s="273"/>
      <c r="NEO849" s="273"/>
      <c r="NEP849" s="273"/>
      <c r="NEQ849" s="273"/>
      <c r="NER849" s="273"/>
      <c r="NES849" s="273"/>
      <c r="NET849" s="273"/>
      <c r="NEU849" s="273"/>
      <c r="NEV849" s="273"/>
      <c r="NEW849" s="273"/>
      <c r="NEX849" s="273"/>
      <c r="NEY849" s="273"/>
      <c r="NEZ849" s="273"/>
      <c r="NFA849" s="273"/>
      <c r="NFB849" s="273"/>
      <c r="NFC849" s="273"/>
      <c r="NFD849" s="273"/>
      <c r="NFE849" s="273"/>
      <c r="NFF849" s="273"/>
      <c r="NFG849" s="273"/>
      <c r="NFH849" s="273"/>
      <c r="NFI849" s="273"/>
      <c r="NFJ849" s="273"/>
      <c r="NFK849" s="273"/>
      <c r="NFL849" s="273"/>
      <c r="NFM849" s="273"/>
      <c r="NFN849" s="273"/>
      <c r="NFO849" s="273"/>
      <c r="NFP849" s="273"/>
      <c r="NFQ849" s="273"/>
      <c r="NFR849" s="273"/>
      <c r="NFS849" s="273"/>
      <c r="NFT849" s="273"/>
      <c r="NFU849" s="273"/>
      <c r="NFV849" s="273"/>
      <c r="NFW849" s="273"/>
      <c r="NFX849" s="273"/>
      <c r="NFY849" s="273"/>
      <c r="NFZ849" s="273"/>
      <c r="NGA849" s="273"/>
      <c r="NGB849" s="273"/>
      <c r="NGC849" s="273"/>
      <c r="NGD849" s="273"/>
      <c r="NGE849" s="273"/>
      <c r="NGF849" s="273"/>
      <c r="NGG849" s="273"/>
      <c r="NGH849" s="273"/>
      <c r="NGI849" s="273"/>
      <c r="NGJ849" s="273"/>
      <c r="NGK849" s="273"/>
      <c r="NGL849" s="273"/>
      <c r="NGM849" s="273"/>
      <c r="NGN849" s="273"/>
      <c r="NGO849" s="273"/>
      <c r="NGP849" s="273"/>
      <c r="NGQ849" s="273"/>
      <c r="NGR849" s="273"/>
      <c r="NGS849" s="273"/>
      <c r="NGT849" s="273"/>
      <c r="NGU849" s="273"/>
      <c r="NGV849" s="273"/>
      <c r="NGW849" s="273"/>
      <c r="NGX849" s="273"/>
      <c r="NGY849" s="273"/>
      <c r="NGZ849" s="273"/>
      <c r="NHA849" s="273"/>
      <c r="NHB849" s="273"/>
      <c r="NHC849" s="273"/>
      <c r="NHD849" s="273"/>
      <c r="NHE849" s="273"/>
      <c r="NHF849" s="273"/>
      <c r="NHG849" s="273"/>
      <c r="NHH849" s="273"/>
      <c r="NHI849" s="273"/>
      <c r="NHJ849" s="273"/>
      <c r="NHK849" s="273"/>
      <c r="NHL849" s="273"/>
      <c r="NHM849" s="273"/>
      <c r="NHN849" s="273"/>
      <c r="NHO849" s="273"/>
      <c r="NHP849" s="273"/>
      <c r="NHQ849" s="273"/>
      <c r="NHR849" s="273"/>
      <c r="NHS849" s="273"/>
      <c r="NHT849" s="273"/>
      <c r="NHU849" s="273"/>
      <c r="NHV849" s="273"/>
      <c r="NHW849" s="273"/>
      <c r="NHX849" s="273"/>
      <c r="NHY849" s="273"/>
      <c r="NHZ849" s="273"/>
      <c r="NIA849" s="273"/>
      <c r="NIB849" s="273"/>
      <c r="NIC849" s="273"/>
      <c r="NID849" s="273"/>
      <c r="NIE849" s="273"/>
      <c r="NIF849" s="273"/>
      <c r="NIG849" s="273"/>
      <c r="NIH849" s="273"/>
      <c r="NII849" s="273"/>
      <c r="NIJ849" s="273"/>
      <c r="NIK849" s="273"/>
      <c r="NIL849" s="273"/>
      <c r="NIM849" s="273"/>
      <c r="NIN849" s="273"/>
      <c r="NIO849" s="273"/>
      <c r="NIP849" s="273"/>
      <c r="NIQ849" s="273"/>
      <c r="NIR849" s="273"/>
      <c r="NIS849" s="273"/>
      <c r="NIT849" s="273"/>
      <c r="NIU849" s="273"/>
      <c r="NIV849" s="273"/>
      <c r="NIW849" s="273"/>
      <c r="NIX849" s="273"/>
      <c r="NIY849" s="273"/>
      <c r="NIZ849" s="273"/>
      <c r="NJA849" s="273"/>
      <c r="NJB849" s="273"/>
      <c r="NJC849" s="273"/>
      <c r="NJD849" s="273"/>
      <c r="NJE849" s="273"/>
      <c r="NJF849" s="273"/>
      <c r="NJG849" s="273"/>
      <c r="NJH849" s="273"/>
      <c r="NJI849" s="273"/>
      <c r="NJJ849" s="273"/>
      <c r="NJK849" s="273"/>
      <c r="NJL849" s="273"/>
      <c r="NJM849" s="273"/>
      <c r="NJN849" s="273"/>
      <c r="NJO849" s="273"/>
      <c r="NJP849" s="273"/>
      <c r="NJQ849" s="273"/>
      <c r="NJR849" s="273"/>
      <c r="NJS849" s="273"/>
      <c r="NJT849" s="273"/>
      <c r="NJU849" s="273"/>
      <c r="NJV849" s="273"/>
      <c r="NJW849" s="273"/>
      <c r="NJX849" s="273"/>
      <c r="NJY849" s="273"/>
      <c r="NJZ849" s="273"/>
      <c r="NKA849" s="273"/>
      <c r="NKB849" s="273"/>
      <c r="NKC849" s="273"/>
      <c r="NKD849" s="273"/>
      <c r="NKE849" s="273"/>
      <c r="NKF849" s="273"/>
      <c r="NKG849" s="273"/>
      <c r="NKH849" s="273"/>
      <c r="NKI849" s="273"/>
      <c r="NKJ849" s="273"/>
      <c r="NKK849" s="273"/>
      <c r="NKL849" s="273"/>
      <c r="NKM849" s="273"/>
      <c r="NKN849" s="273"/>
      <c r="NKO849" s="273"/>
      <c r="NKP849" s="273"/>
      <c r="NKQ849" s="273"/>
      <c r="NKR849" s="273"/>
      <c r="NKS849" s="273"/>
      <c r="NKT849" s="273"/>
      <c r="NKU849" s="273"/>
      <c r="NKV849" s="273"/>
      <c r="NKW849" s="273"/>
      <c r="NKX849" s="273"/>
      <c r="NKY849" s="273"/>
      <c r="NKZ849" s="273"/>
      <c r="NLA849" s="273"/>
      <c r="NLB849" s="273"/>
      <c r="NLC849" s="273"/>
      <c r="NLD849" s="273"/>
      <c r="NLE849" s="273"/>
      <c r="NLF849" s="273"/>
      <c r="NLG849" s="273"/>
      <c r="NLH849" s="273"/>
      <c r="NLI849" s="273"/>
      <c r="NLJ849" s="273"/>
      <c r="NLK849" s="273"/>
      <c r="NLL849" s="273"/>
      <c r="NLM849" s="273"/>
      <c r="NLN849" s="273"/>
      <c r="NLO849" s="273"/>
      <c r="NLP849" s="273"/>
      <c r="NLQ849" s="273"/>
      <c r="NLR849" s="273"/>
      <c r="NLS849" s="273"/>
      <c r="NLT849" s="273"/>
      <c r="NLU849" s="273"/>
      <c r="NLV849" s="273"/>
      <c r="NLW849" s="273"/>
      <c r="NLX849" s="273"/>
      <c r="NLY849" s="273"/>
      <c r="NLZ849" s="273"/>
      <c r="NMA849" s="273"/>
      <c r="NMB849" s="273"/>
      <c r="NMC849" s="273"/>
      <c r="NMD849" s="273"/>
      <c r="NME849" s="273"/>
      <c r="NMF849" s="273"/>
      <c r="NMG849" s="273"/>
      <c r="NMH849" s="273"/>
      <c r="NMI849" s="273"/>
      <c r="NMJ849" s="273"/>
      <c r="NMK849" s="273"/>
      <c r="NML849" s="273"/>
      <c r="NMM849" s="273"/>
      <c r="NMN849" s="273"/>
      <c r="NMO849" s="273"/>
      <c r="NMP849" s="273"/>
      <c r="NMQ849" s="273"/>
      <c r="NMR849" s="273"/>
      <c r="NMS849" s="273"/>
      <c r="NMT849" s="273"/>
      <c r="NMU849" s="273"/>
      <c r="NMV849" s="273"/>
      <c r="NMW849" s="273"/>
      <c r="NMX849" s="273"/>
      <c r="NMY849" s="273"/>
      <c r="NMZ849" s="273"/>
      <c r="NNA849" s="273"/>
      <c r="NNB849" s="273"/>
      <c r="NNC849" s="273"/>
      <c r="NND849" s="273"/>
      <c r="NNE849" s="273"/>
      <c r="NNF849" s="273"/>
      <c r="NNG849" s="273"/>
      <c r="NNH849" s="273"/>
      <c r="NNI849" s="273"/>
      <c r="NNJ849" s="273"/>
      <c r="NNK849" s="273"/>
      <c r="NNL849" s="273"/>
      <c r="NNM849" s="273"/>
      <c r="NNN849" s="273"/>
      <c r="NNO849" s="273"/>
      <c r="NNP849" s="273"/>
      <c r="NNQ849" s="273"/>
      <c r="NNR849" s="273"/>
      <c r="NNS849" s="273"/>
      <c r="NNT849" s="273"/>
      <c r="NNU849" s="273"/>
      <c r="NNV849" s="273"/>
      <c r="NNW849" s="273"/>
      <c r="NNX849" s="273"/>
      <c r="NNY849" s="273"/>
      <c r="NNZ849" s="273"/>
      <c r="NOA849" s="273"/>
      <c r="NOB849" s="273"/>
      <c r="NOC849" s="273"/>
      <c r="NOD849" s="273"/>
      <c r="NOE849" s="273"/>
      <c r="NOF849" s="273"/>
      <c r="NOG849" s="273"/>
      <c r="NOH849" s="273"/>
      <c r="NOI849" s="273"/>
      <c r="NOJ849" s="273"/>
      <c r="NOK849" s="273"/>
      <c r="NOL849" s="273"/>
      <c r="NOM849" s="273"/>
      <c r="NON849" s="273"/>
      <c r="NOO849" s="273"/>
      <c r="NOP849" s="273"/>
      <c r="NOQ849" s="273"/>
      <c r="NOR849" s="273"/>
      <c r="NOS849" s="273"/>
      <c r="NOT849" s="273"/>
      <c r="NOU849" s="273"/>
      <c r="NOV849" s="273"/>
      <c r="NOW849" s="273"/>
      <c r="NOX849" s="273"/>
      <c r="NOY849" s="273"/>
      <c r="NOZ849" s="273"/>
      <c r="NPA849" s="273"/>
      <c r="NPB849" s="273"/>
      <c r="NPC849" s="273"/>
      <c r="NPD849" s="273"/>
      <c r="NPE849" s="273"/>
      <c r="NPF849" s="273"/>
      <c r="NPG849" s="273"/>
      <c r="NPH849" s="273"/>
      <c r="NPI849" s="273"/>
      <c r="NPJ849" s="273"/>
      <c r="NPK849" s="273"/>
      <c r="NPL849" s="273"/>
      <c r="NPM849" s="273"/>
      <c r="NPN849" s="273"/>
      <c r="NPO849" s="273"/>
      <c r="NPP849" s="273"/>
      <c r="NPQ849" s="273"/>
      <c r="NPR849" s="273"/>
      <c r="NPS849" s="273"/>
      <c r="NPT849" s="273"/>
      <c r="NPU849" s="273"/>
      <c r="NPV849" s="273"/>
      <c r="NPW849" s="273"/>
      <c r="NPX849" s="273"/>
      <c r="NPY849" s="273"/>
      <c r="NPZ849" s="273"/>
      <c r="NQA849" s="273"/>
      <c r="NQB849" s="273"/>
      <c r="NQC849" s="273"/>
      <c r="NQD849" s="273"/>
      <c r="NQE849" s="273"/>
      <c r="NQF849" s="273"/>
      <c r="NQG849" s="273"/>
      <c r="NQH849" s="273"/>
      <c r="NQI849" s="273"/>
      <c r="NQJ849" s="273"/>
      <c r="NQK849" s="273"/>
      <c r="NQL849" s="273"/>
      <c r="NQM849" s="273"/>
      <c r="NQN849" s="273"/>
      <c r="NQO849" s="273"/>
      <c r="NQP849" s="273"/>
      <c r="NQQ849" s="273"/>
      <c r="NQR849" s="273"/>
      <c r="NQS849" s="273"/>
      <c r="NQT849" s="273"/>
      <c r="NQU849" s="273"/>
      <c r="NQV849" s="273"/>
      <c r="NQW849" s="273"/>
      <c r="NQX849" s="273"/>
      <c r="NQY849" s="273"/>
      <c r="NQZ849" s="273"/>
      <c r="NRA849" s="273"/>
      <c r="NRB849" s="273"/>
      <c r="NRC849" s="273"/>
      <c r="NRD849" s="273"/>
      <c r="NRE849" s="273"/>
      <c r="NRF849" s="273"/>
      <c r="NRG849" s="273"/>
      <c r="NRH849" s="273"/>
      <c r="NRI849" s="273"/>
      <c r="NRJ849" s="273"/>
      <c r="NRK849" s="273"/>
      <c r="NRL849" s="273"/>
      <c r="NRM849" s="273"/>
      <c r="NRN849" s="273"/>
      <c r="NRO849" s="273"/>
      <c r="NRP849" s="273"/>
      <c r="NRQ849" s="273"/>
      <c r="NRR849" s="273"/>
      <c r="NRS849" s="273"/>
      <c r="NRT849" s="273"/>
      <c r="NRU849" s="273"/>
      <c r="NRV849" s="273"/>
      <c r="NRW849" s="273"/>
      <c r="NRX849" s="273"/>
      <c r="NRY849" s="273"/>
      <c r="NRZ849" s="273"/>
      <c r="NSA849" s="273"/>
      <c r="NSB849" s="273"/>
      <c r="NSC849" s="273"/>
      <c r="NSD849" s="273"/>
      <c r="NSE849" s="273"/>
      <c r="NSF849" s="273"/>
      <c r="NSG849" s="273"/>
      <c r="NSH849" s="273"/>
      <c r="NSI849" s="273"/>
      <c r="NSJ849" s="273"/>
      <c r="NSK849" s="273"/>
      <c r="NSL849" s="273"/>
      <c r="NSM849" s="273"/>
      <c r="NSN849" s="273"/>
      <c r="NSO849" s="273"/>
      <c r="NSP849" s="273"/>
      <c r="NSQ849" s="273"/>
      <c r="NSR849" s="273"/>
      <c r="NSS849" s="273"/>
      <c r="NST849" s="273"/>
      <c r="NSU849" s="273"/>
      <c r="NSV849" s="273"/>
      <c r="NSW849" s="273"/>
      <c r="NSX849" s="273"/>
      <c r="NSY849" s="273"/>
      <c r="NSZ849" s="273"/>
      <c r="NTA849" s="273"/>
      <c r="NTB849" s="273"/>
      <c r="NTC849" s="273"/>
      <c r="NTD849" s="273"/>
      <c r="NTE849" s="273"/>
      <c r="NTF849" s="273"/>
      <c r="NTG849" s="273"/>
      <c r="NTH849" s="273"/>
      <c r="NTI849" s="273"/>
      <c r="NTJ849" s="273"/>
      <c r="NTK849" s="273"/>
      <c r="NTL849" s="273"/>
      <c r="NTM849" s="273"/>
      <c r="NTN849" s="273"/>
      <c r="NTO849" s="273"/>
      <c r="NTP849" s="273"/>
      <c r="NTQ849" s="273"/>
      <c r="NTR849" s="273"/>
      <c r="NTS849" s="273"/>
      <c r="NTT849" s="273"/>
      <c r="NTU849" s="273"/>
      <c r="NTV849" s="273"/>
      <c r="NTW849" s="273"/>
      <c r="NTX849" s="273"/>
      <c r="NTY849" s="273"/>
      <c r="NTZ849" s="273"/>
      <c r="NUA849" s="273"/>
      <c r="NUB849" s="273"/>
      <c r="NUC849" s="273"/>
      <c r="NUD849" s="273"/>
      <c r="NUE849" s="273"/>
      <c r="NUF849" s="273"/>
      <c r="NUG849" s="273"/>
      <c r="NUH849" s="273"/>
      <c r="NUI849" s="273"/>
      <c r="NUJ849" s="273"/>
      <c r="NUK849" s="273"/>
      <c r="NUL849" s="273"/>
      <c r="NUM849" s="273"/>
      <c r="NUN849" s="273"/>
      <c r="NUO849" s="273"/>
      <c r="NUP849" s="273"/>
      <c r="NUQ849" s="273"/>
      <c r="NUR849" s="273"/>
      <c r="NUS849" s="273"/>
      <c r="NUT849" s="273"/>
      <c r="NUU849" s="273"/>
      <c r="NUV849" s="273"/>
      <c r="NUW849" s="273"/>
      <c r="NUX849" s="273"/>
      <c r="NUY849" s="273"/>
      <c r="NUZ849" s="273"/>
      <c r="NVA849" s="273"/>
      <c r="NVB849" s="273"/>
      <c r="NVC849" s="273"/>
      <c r="NVD849" s="273"/>
      <c r="NVE849" s="273"/>
      <c r="NVF849" s="273"/>
      <c r="NVG849" s="273"/>
      <c r="NVH849" s="273"/>
      <c r="NVI849" s="273"/>
      <c r="NVJ849" s="273"/>
      <c r="NVK849" s="273"/>
      <c r="NVL849" s="273"/>
      <c r="NVM849" s="273"/>
      <c r="NVN849" s="273"/>
      <c r="NVO849" s="273"/>
      <c r="NVP849" s="273"/>
      <c r="NVQ849" s="273"/>
      <c r="NVR849" s="273"/>
      <c r="NVS849" s="273"/>
      <c r="NVT849" s="273"/>
      <c r="NVU849" s="273"/>
      <c r="NVV849" s="273"/>
      <c r="NVW849" s="273"/>
      <c r="NVX849" s="273"/>
      <c r="NVY849" s="273"/>
      <c r="NVZ849" s="273"/>
      <c r="NWA849" s="273"/>
      <c r="NWB849" s="273"/>
      <c r="NWC849" s="273"/>
      <c r="NWD849" s="273"/>
      <c r="NWE849" s="273"/>
      <c r="NWF849" s="273"/>
      <c r="NWG849" s="273"/>
      <c r="NWH849" s="273"/>
      <c r="NWI849" s="273"/>
      <c r="NWJ849" s="273"/>
      <c r="NWK849" s="273"/>
      <c r="NWL849" s="273"/>
      <c r="NWM849" s="273"/>
      <c r="NWN849" s="273"/>
      <c r="NWO849" s="273"/>
      <c r="NWP849" s="273"/>
      <c r="NWQ849" s="273"/>
      <c r="NWR849" s="273"/>
      <c r="NWS849" s="273"/>
      <c r="NWT849" s="273"/>
      <c r="NWU849" s="273"/>
      <c r="NWV849" s="273"/>
      <c r="NWW849" s="273"/>
      <c r="NWX849" s="273"/>
      <c r="NWY849" s="273"/>
      <c r="NWZ849" s="273"/>
      <c r="NXA849" s="273"/>
      <c r="NXB849" s="273"/>
      <c r="NXC849" s="273"/>
      <c r="NXD849" s="273"/>
      <c r="NXE849" s="273"/>
      <c r="NXF849" s="273"/>
      <c r="NXG849" s="273"/>
      <c r="NXH849" s="273"/>
      <c r="NXI849" s="273"/>
      <c r="NXJ849" s="273"/>
      <c r="NXK849" s="273"/>
      <c r="NXL849" s="273"/>
      <c r="NXM849" s="273"/>
      <c r="NXN849" s="273"/>
      <c r="NXO849" s="273"/>
      <c r="NXP849" s="273"/>
      <c r="NXQ849" s="273"/>
      <c r="NXR849" s="273"/>
      <c r="NXS849" s="273"/>
      <c r="NXT849" s="273"/>
      <c r="NXU849" s="273"/>
      <c r="NXV849" s="273"/>
      <c r="NXW849" s="273"/>
      <c r="NXX849" s="273"/>
      <c r="NXY849" s="273"/>
      <c r="NXZ849" s="273"/>
      <c r="NYA849" s="273"/>
      <c r="NYB849" s="273"/>
      <c r="NYC849" s="273"/>
      <c r="NYD849" s="273"/>
      <c r="NYE849" s="273"/>
      <c r="NYF849" s="273"/>
      <c r="NYG849" s="273"/>
      <c r="NYH849" s="273"/>
      <c r="NYI849" s="273"/>
      <c r="NYJ849" s="273"/>
      <c r="NYK849" s="273"/>
      <c r="NYL849" s="273"/>
      <c r="NYM849" s="273"/>
      <c r="NYN849" s="273"/>
      <c r="NYO849" s="273"/>
      <c r="NYP849" s="273"/>
      <c r="NYQ849" s="273"/>
      <c r="NYR849" s="273"/>
      <c r="NYS849" s="273"/>
      <c r="NYT849" s="273"/>
      <c r="NYU849" s="273"/>
      <c r="NYV849" s="273"/>
      <c r="NYW849" s="273"/>
      <c r="NYX849" s="273"/>
      <c r="NYY849" s="273"/>
      <c r="NYZ849" s="273"/>
      <c r="NZA849" s="273"/>
      <c r="NZB849" s="273"/>
      <c r="NZC849" s="273"/>
      <c r="NZD849" s="273"/>
      <c r="NZE849" s="273"/>
      <c r="NZF849" s="273"/>
      <c r="NZG849" s="273"/>
      <c r="NZH849" s="273"/>
      <c r="NZI849" s="273"/>
      <c r="NZJ849" s="273"/>
      <c r="NZK849" s="273"/>
      <c r="NZL849" s="273"/>
      <c r="NZM849" s="273"/>
      <c r="NZN849" s="273"/>
      <c r="NZO849" s="273"/>
      <c r="NZP849" s="273"/>
      <c r="NZQ849" s="273"/>
      <c r="NZR849" s="273"/>
      <c r="NZS849" s="273"/>
      <c r="NZT849" s="273"/>
      <c r="NZU849" s="273"/>
      <c r="NZV849" s="273"/>
      <c r="NZW849" s="273"/>
      <c r="NZX849" s="273"/>
      <c r="NZY849" s="273"/>
      <c r="NZZ849" s="273"/>
      <c r="OAA849" s="273"/>
      <c r="OAB849" s="273"/>
      <c r="OAC849" s="273"/>
      <c r="OAD849" s="273"/>
      <c r="OAE849" s="273"/>
      <c r="OAF849" s="273"/>
      <c r="OAG849" s="273"/>
      <c r="OAH849" s="273"/>
      <c r="OAI849" s="273"/>
      <c r="OAJ849" s="273"/>
      <c r="OAK849" s="273"/>
      <c r="OAL849" s="273"/>
      <c r="OAM849" s="273"/>
      <c r="OAN849" s="273"/>
      <c r="OAO849" s="273"/>
      <c r="OAP849" s="273"/>
      <c r="OAQ849" s="273"/>
      <c r="OAR849" s="273"/>
      <c r="OAS849" s="273"/>
      <c r="OAT849" s="273"/>
      <c r="OAU849" s="273"/>
      <c r="OAV849" s="273"/>
      <c r="OAW849" s="273"/>
      <c r="OAX849" s="273"/>
      <c r="OAY849" s="273"/>
      <c r="OAZ849" s="273"/>
      <c r="OBA849" s="273"/>
      <c r="OBB849" s="273"/>
      <c r="OBC849" s="273"/>
      <c r="OBD849" s="273"/>
      <c r="OBE849" s="273"/>
      <c r="OBF849" s="273"/>
      <c r="OBG849" s="273"/>
      <c r="OBH849" s="273"/>
      <c r="OBI849" s="273"/>
      <c r="OBJ849" s="273"/>
      <c r="OBK849" s="273"/>
      <c r="OBL849" s="273"/>
      <c r="OBM849" s="273"/>
      <c r="OBN849" s="273"/>
      <c r="OBO849" s="273"/>
      <c r="OBP849" s="273"/>
      <c r="OBQ849" s="273"/>
      <c r="OBR849" s="273"/>
      <c r="OBS849" s="273"/>
      <c r="OBT849" s="273"/>
      <c r="OBU849" s="273"/>
      <c r="OBV849" s="273"/>
      <c r="OBW849" s="273"/>
      <c r="OBX849" s="273"/>
      <c r="OBY849" s="273"/>
      <c r="OBZ849" s="273"/>
      <c r="OCA849" s="273"/>
      <c r="OCB849" s="273"/>
      <c r="OCC849" s="273"/>
      <c r="OCD849" s="273"/>
      <c r="OCE849" s="273"/>
      <c r="OCF849" s="273"/>
      <c r="OCG849" s="273"/>
      <c r="OCH849" s="273"/>
      <c r="OCI849" s="273"/>
      <c r="OCJ849" s="273"/>
      <c r="OCK849" s="273"/>
      <c r="OCL849" s="273"/>
      <c r="OCM849" s="273"/>
      <c r="OCN849" s="273"/>
      <c r="OCO849" s="273"/>
      <c r="OCP849" s="273"/>
      <c r="OCQ849" s="273"/>
      <c r="OCR849" s="273"/>
      <c r="OCS849" s="273"/>
      <c r="OCT849" s="273"/>
      <c r="OCU849" s="273"/>
      <c r="OCV849" s="273"/>
      <c r="OCW849" s="273"/>
      <c r="OCX849" s="273"/>
      <c r="OCY849" s="273"/>
      <c r="OCZ849" s="273"/>
      <c r="ODA849" s="273"/>
      <c r="ODB849" s="273"/>
      <c r="ODC849" s="273"/>
      <c r="ODD849" s="273"/>
      <c r="ODE849" s="273"/>
      <c r="ODF849" s="273"/>
      <c r="ODG849" s="273"/>
      <c r="ODH849" s="273"/>
      <c r="ODI849" s="273"/>
      <c r="ODJ849" s="273"/>
      <c r="ODK849" s="273"/>
      <c r="ODL849" s="273"/>
      <c r="ODM849" s="273"/>
      <c r="ODN849" s="273"/>
      <c r="ODO849" s="273"/>
      <c r="ODP849" s="273"/>
      <c r="ODQ849" s="273"/>
      <c r="ODR849" s="273"/>
      <c r="ODS849" s="273"/>
      <c r="ODT849" s="273"/>
      <c r="ODU849" s="273"/>
      <c r="ODV849" s="273"/>
      <c r="ODW849" s="273"/>
      <c r="ODX849" s="273"/>
      <c r="ODY849" s="273"/>
      <c r="ODZ849" s="273"/>
      <c r="OEA849" s="273"/>
      <c r="OEB849" s="273"/>
      <c r="OEC849" s="273"/>
      <c r="OED849" s="273"/>
      <c r="OEE849" s="273"/>
      <c r="OEF849" s="273"/>
      <c r="OEG849" s="273"/>
      <c r="OEH849" s="273"/>
      <c r="OEI849" s="273"/>
      <c r="OEJ849" s="273"/>
      <c r="OEK849" s="273"/>
      <c r="OEL849" s="273"/>
      <c r="OEM849" s="273"/>
      <c r="OEN849" s="273"/>
      <c r="OEO849" s="273"/>
      <c r="OEP849" s="273"/>
      <c r="OEQ849" s="273"/>
      <c r="OER849" s="273"/>
      <c r="OES849" s="273"/>
      <c r="OET849" s="273"/>
      <c r="OEU849" s="273"/>
      <c r="OEV849" s="273"/>
      <c r="OEW849" s="273"/>
      <c r="OEX849" s="273"/>
      <c r="OEY849" s="273"/>
      <c r="OEZ849" s="273"/>
      <c r="OFA849" s="273"/>
      <c r="OFB849" s="273"/>
      <c r="OFC849" s="273"/>
      <c r="OFD849" s="273"/>
      <c r="OFE849" s="273"/>
      <c r="OFF849" s="273"/>
      <c r="OFG849" s="273"/>
      <c r="OFH849" s="273"/>
      <c r="OFI849" s="273"/>
      <c r="OFJ849" s="273"/>
      <c r="OFK849" s="273"/>
      <c r="OFL849" s="273"/>
      <c r="OFM849" s="273"/>
      <c r="OFN849" s="273"/>
      <c r="OFO849" s="273"/>
      <c r="OFP849" s="273"/>
      <c r="OFQ849" s="273"/>
      <c r="OFR849" s="273"/>
      <c r="OFS849" s="273"/>
      <c r="OFT849" s="273"/>
      <c r="OFU849" s="273"/>
      <c r="OFV849" s="273"/>
      <c r="OFW849" s="273"/>
      <c r="OFX849" s="273"/>
      <c r="OFY849" s="273"/>
      <c r="OFZ849" s="273"/>
      <c r="OGA849" s="273"/>
      <c r="OGB849" s="273"/>
      <c r="OGC849" s="273"/>
      <c r="OGD849" s="273"/>
      <c r="OGE849" s="273"/>
      <c r="OGF849" s="273"/>
      <c r="OGG849" s="273"/>
      <c r="OGH849" s="273"/>
      <c r="OGI849" s="273"/>
      <c r="OGJ849" s="273"/>
      <c r="OGK849" s="273"/>
      <c r="OGL849" s="273"/>
      <c r="OGM849" s="273"/>
      <c r="OGN849" s="273"/>
      <c r="OGO849" s="273"/>
      <c r="OGP849" s="273"/>
      <c r="OGQ849" s="273"/>
      <c r="OGR849" s="273"/>
      <c r="OGS849" s="273"/>
      <c r="OGT849" s="273"/>
      <c r="OGU849" s="273"/>
      <c r="OGV849" s="273"/>
      <c r="OGW849" s="273"/>
      <c r="OGX849" s="273"/>
      <c r="OGY849" s="273"/>
      <c r="OGZ849" s="273"/>
      <c r="OHA849" s="273"/>
      <c r="OHB849" s="273"/>
      <c r="OHC849" s="273"/>
      <c r="OHD849" s="273"/>
      <c r="OHE849" s="273"/>
      <c r="OHF849" s="273"/>
      <c r="OHG849" s="273"/>
      <c r="OHH849" s="273"/>
      <c r="OHI849" s="273"/>
      <c r="OHJ849" s="273"/>
      <c r="OHK849" s="273"/>
      <c r="OHL849" s="273"/>
      <c r="OHM849" s="273"/>
      <c r="OHN849" s="273"/>
      <c r="OHO849" s="273"/>
      <c r="OHP849" s="273"/>
      <c r="OHQ849" s="273"/>
      <c r="OHR849" s="273"/>
      <c r="OHS849" s="273"/>
      <c r="OHT849" s="273"/>
      <c r="OHU849" s="273"/>
      <c r="OHV849" s="273"/>
      <c r="OHW849" s="273"/>
      <c r="OHX849" s="273"/>
      <c r="OHY849" s="273"/>
      <c r="OHZ849" s="273"/>
      <c r="OIA849" s="273"/>
      <c r="OIB849" s="273"/>
      <c r="OIC849" s="273"/>
      <c r="OID849" s="273"/>
      <c r="OIE849" s="273"/>
      <c r="OIF849" s="273"/>
      <c r="OIG849" s="273"/>
      <c r="OIH849" s="273"/>
      <c r="OII849" s="273"/>
      <c r="OIJ849" s="273"/>
      <c r="OIK849" s="273"/>
      <c r="OIL849" s="273"/>
      <c r="OIM849" s="273"/>
      <c r="OIN849" s="273"/>
      <c r="OIO849" s="273"/>
      <c r="OIP849" s="273"/>
      <c r="OIQ849" s="273"/>
      <c r="OIR849" s="273"/>
      <c r="OIS849" s="273"/>
      <c r="OIT849" s="273"/>
      <c r="OIU849" s="273"/>
      <c r="OIV849" s="273"/>
      <c r="OIW849" s="273"/>
      <c r="OIX849" s="273"/>
      <c r="OIY849" s="273"/>
      <c r="OIZ849" s="273"/>
      <c r="OJA849" s="273"/>
      <c r="OJB849" s="273"/>
      <c r="OJC849" s="273"/>
      <c r="OJD849" s="273"/>
      <c r="OJE849" s="273"/>
      <c r="OJF849" s="273"/>
      <c r="OJG849" s="273"/>
      <c r="OJH849" s="273"/>
      <c r="OJI849" s="273"/>
      <c r="OJJ849" s="273"/>
      <c r="OJK849" s="273"/>
      <c r="OJL849" s="273"/>
      <c r="OJM849" s="273"/>
      <c r="OJN849" s="273"/>
      <c r="OJO849" s="273"/>
      <c r="OJP849" s="273"/>
      <c r="OJQ849" s="273"/>
      <c r="OJR849" s="273"/>
      <c r="OJS849" s="273"/>
      <c r="OJT849" s="273"/>
      <c r="OJU849" s="273"/>
      <c r="OJV849" s="273"/>
      <c r="OJW849" s="273"/>
      <c r="OJX849" s="273"/>
      <c r="OJY849" s="273"/>
      <c r="OJZ849" s="273"/>
      <c r="OKA849" s="273"/>
      <c r="OKB849" s="273"/>
      <c r="OKC849" s="273"/>
      <c r="OKD849" s="273"/>
      <c r="OKE849" s="273"/>
      <c r="OKF849" s="273"/>
      <c r="OKG849" s="273"/>
      <c r="OKH849" s="273"/>
      <c r="OKI849" s="273"/>
      <c r="OKJ849" s="273"/>
      <c r="OKK849" s="273"/>
      <c r="OKL849" s="273"/>
      <c r="OKM849" s="273"/>
      <c r="OKN849" s="273"/>
      <c r="OKO849" s="273"/>
      <c r="OKP849" s="273"/>
      <c r="OKQ849" s="273"/>
      <c r="OKR849" s="273"/>
      <c r="OKS849" s="273"/>
      <c r="OKT849" s="273"/>
      <c r="OKU849" s="273"/>
      <c r="OKV849" s="273"/>
      <c r="OKW849" s="273"/>
      <c r="OKX849" s="273"/>
      <c r="OKY849" s="273"/>
      <c r="OKZ849" s="273"/>
      <c r="OLA849" s="273"/>
      <c r="OLB849" s="273"/>
      <c r="OLC849" s="273"/>
      <c r="OLD849" s="273"/>
      <c r="OLE849" s="273"/>
      <c r="OLF849" s="273"/>
      <c r="OLG849" s="273"/>
      <c r="OLH849" s="273"/>
      <c r="OLI849" s="273"/>
      <c r="OLJ849" s="273"/>
      <c r="OLK849" s="273"/>
      <c r="OLL849" s="273"/>
      <c r="OLM849" s="273"/>
      <c r="OLN849" s="273"/>
      <c r="OLO849" s="273"/>
      <c r="OLP849" s="273"/>
      <c r="OLQ849" s="273"/>
      <c r="OLR849" s="273"/>
      <c r="OLS849" s="273"/>
      <c r="OLT849" s="273"/>
      <c r="OLU849" s="273"/>
      <c r="OLV849" s="273"/>
      <c r="OLW849" s="273"/>
      <c r="OLX849" s="273"/>
      <c r="OLY849" s="273"/>
      <c r="OLZ849" s="273"/>
      <c r="OMA849" s="273"/>
      <c r="OMB849" s="273"/>
      <c r="OMC849" s="273"/>
      <c r="OMD849" s="273"/>
      <c r="OME849" s="273"/>
      <c r="OMF849" s="273"/>
      <c r="OMG849" s="273"/>
      <c r="OMH849" s="273"/>
      <c r="OMI849" s="273"/>
      <c r="OMJ849" s="273"/>
      <c r="OMK849" s="273"/>
      <c r="OML849" s="273"/>
      <c r="OMM849" s="273"/>
      <c r="OMN849" s="273"/>
      <c r="OMO849" s="273"/>
      <c r="OMP849" s="273"/>
      <c r="OMQ849" s="273"/>
      <c r="OMR849" s="273"/>
      <c r="OMS849" s="273"/>
      <c r="OMT849" s="273"/>
      <c r="OMU849" s="273"/>
      <c r="OMV849" s="273"/>
      <c r="OMW849" s="273"/>
      <c r="OMX849" s="273"/>
      <c r="OMY849" s="273"/>
      <c r="OMZ849" s="273"/>
      <c r="ONA849" s="273"/>
      <c r="ONB849" s="273"/>
      <c r="ONC849" s="273"/>
      <c r="OND849" s="273"/>
      <c r="ONE849" s="273"/>
      <c r="ONF849" s="273"/>
      <c r="ONG849" s="273"/>
      <c r="ONH849" s="273"/>
      <c r="ONI849" s="273"/>
      <c r="ONJ849" s="273"/>
      <c r="ONK849" s="273"/>
      <c r="ONL849" s="273"/>
      <c r="ONM849" s="273"/>
      <c r="ONN849" s="273"/>
      <c r="ONO849" s="273"/>
      <c r="ONP849" s="273"/>
      <c r="ONQ849" s="273"/>
      <c r="ONR849" s="273"/>
      <c r="ONS849" s="273"/>
      <c r="ONT849" s="273"/>
      <c r="ONU849" s="273"/>
      <c r="ONV849" s="273"/>
      <c r="ONW849" s="273"/>
      <c r="ONX849" s="273"/>
      <c r="ONY849" s="273"/>
      <c r="ONZ849" s="273"/>
      <c r="OOA849" s="273"/>
      <c r="OOB849" s="273"/>
      <c r="OOC849" s="273"/>
      <c r="OOD849" s="273"/>
      <c r="OOE849" s="273"/>
      <c r="OOF849" s="273"/>
      <c r="OOG849" s="273"/>
      <c r="OOH849" s="273"/>
      <c r="OOI849" s="273"/>
      <c r="OOJ849" s="273"/>
      <c r="OOK849" s="273"/>
      <c r="OOL849" s="273"/>
      <c r="OOM849" s="273"/>
      <c r="OON849" s="273"/>
      <c r="OOO849" s="273"/>
      <c r="OOP849" s="273"/>
      <c r="OOQ849" s="273"/>
      <c r="OOR849" s="273"/>
      <c r="OOS849" s="273"/>
      <c r="OOT849" s="273"/>
      <c r="OOU849" s="273"/>
      <c r="OOV849" s="273"/>
      <c r="OOW849" s="273"/>
      <c r="OOX849" s="273"/>
      <c r="OOY849" s="273"/>
      <c r="OOZ849" s="273"/>
      <c r="OPA849" s="273"/>
      <c r="OPB849" s="273"/>
      <c r="OPC849" s="273"/>
      <c r="OPD849" s="273"/>
      <c r="OPE849" s="273"/>
      <c r="OPF849" s="273"/>
      <c r="OPG849" s="273"/>
      <c r="OPH849" s="273"/>
      <c r="OPI849" s="273"/>
      <c r="OPJ849" s="273"/>
      <c r="OPK849" s="273"/>
      <c r="OPL849" s="273"/>
      <c r="OPM849" s="273"/>
      <c r="OPN849" s="273"/>
      <c r="OPO849" s="273"/>
      <c r="OPP849" s="273"/>
      <c r="OPQ849" s="273"/>
      <c r="OPR849" s="273"/>
      <c r="OPS849" s="273"/>
      <c r="OPT849" s="273"/>
      <c r="OPU849" s="273"/>
      <c r="OPV849" s="273"/>
      <c r="OPW849" s="273"/>
      <c r="OPX849" s="273"/>
      <c r="OPY849" s="273"/>
      <c r="OPZ849" s="273"/>
      <c r="OQA849" s="273"/>
      <c r="OQB849" s="273"/>
      <c r="OQC849" s="273"/>
      <c r="OQD849" s="273"/>
      <c r="OQE849" s="273"/>
      <c r="OQF849" s="273"/>
      <c r="OQG849" s="273"/>
      <c r="OQH849" s="273"/>
      <c r="OQI849" s="273"/>
      <c r="OQJ849" s="273"/>
      <c r="OQK849" s="273"/>
      <c r="OQL849" s="273"/>
      <c r="OQM849" s="273"/>
      <c r="OQN849" s="273"/>
      <c r="OQO849" s="273"/>
      <c r="OQP849" s="273"/>
      <c r="OQQ849" s="273"/>
      <c r="OQR849" s="273"/>
      <c r="OQS849" s="273"/>
      <c r="OQT849" s="273"/>
      <c r="OQU849" s="273"/>
      <c r="OQV849" s="273"/>
      <c r="OQW849" s="273"/>
      <c r="OQX849" s="273"/>
      <c r="OQY849" s="273"/>
      <c r="OQZ849" s="273"/>
      <c r="ORA849" s="273"/>
      <c r="ORB849" s="273"/>
      <c r="ORC849" s="273"/>
      <c r="ORD849" s="273"/>
      <c r="ORE849" s="273"/>
      <c r="ORF849" s="273"/>
      <c r="ORG849" s="273"/>
      <c r="ORH849" s="273"/>
      <c r="ORI849" s="273"/>
      <c r="ORJ849" s="273"/>
      <c r="ORK849" s="273"/>
      <c r="ORL849" s="273"/>
      <c r="ORM849" s="273"/>
      <c r="ORN849" s="273"/>
      <c r="ORO849" s="273"/>
      <c r="ORP849" s="273"/>
      <c r="ORQ849" s="273"/>
      <c r="ORR849" s="273"/>
      <c r="ORS849" s="273"/>
      <c r="ORT849" s="273"/>
      <c r="ORU849" s="273"/>
      <c r="ORV849" s="273"/>
      <c r="ORW849" s="273"/>
      <c r="ORX849" s="273"/>
      <c r="ORY849" s="273"/>
      <c r="ORZ849" s="273"/>
      <c r="OSA849" s="273"/>
      <c r="OSB849" s="273"/>
      <c r="OSC849" s="273"/>
      <c r="OSD849" s="273"/>
      <c r="OSE849" s="273"/>
      <c r="OSF849" s="273"/>
      <c r="OSG849" s="273"/>
      <c r="OSH849" s="273"/>
      <c r="OSI849" s="273"/>
      <c r="OSJ849" s="273"/>
      <c r="OSK849" s="273"/>
      <c r="OSL849" s="273"/>
      <c r="OSM849" s="273"/>
      <c r="OSN849" s="273"/>
      <c r="OSO849" s="273"/>
      <c r="OSP849" s="273"/>
      <c r="OSQ849" s="273"/>
      <c r="OSR849" s="273"/>
      <c r="OSS849" s="273"/>
      <c r="OST849" s="273"/>
      <c r="OSU849" s="273"/>
      <c r="OSV849" s="273"/>
      <c r="OSW849" s="273"/>
      <c r="OSX849" s="273"/>
      <c r="OSY849" s="273"/>
      <c r="OSZ849" s="273"/>
      <c r="OTA849" s="273"/>
      <c r="OTB849" s="273"/>
      <c r="OTC849" s="273"/>
      <c r="OTD849" s="273"/>
      <c r="OTE849" s="273"/>
      <c r="OTF849" s="273"/>
      <c r="OTG849" s="273"/>
      <c r="OTH849" s="273"/>
      <c r="OTI849" s="273"/>
      <c r="OTJ849" s="273"/>
      <c r="OTK849" s="273"/>
      <c r="OTL849" s="273"/>
      <c r="OTM849" s="273"/>
      <c r="OTN849" s="273"/>
      <c r="OTO849" s="273"/>
      <c r="OTP849" s="273"/>
      <c r="OTQ849" s="273"/>
      <c r="OTR849" s="273"/>
      <c r="OTS849" s="273"/>
      <c r="OTT849" s="273"/>
      <c r="OTU849" s="273"/>
      <c r="OTV849" s="273"/>
      <c r="OTW849" s="273"/>
      <c r="OTX849" s="273"/>
      <c r="OTY849" s="273"/>
      <c r="OTZ849" s="273"/>
      <c r="OUA849" s="273"/>
      <c r="OUB849" s="273"/>
      <c r="OUC849" s="273"/>
      <c r="OUD849" s="273"/>
      <c r="OUE849" s="273"/>
      <c r="OUF849" s="273"/>
      <c r="OUG849" s="273"/>
      <c r="OUH849" s="273"/>
      <c r="OUI849" s="273"/>
      <c r="OUJ849" s="273"/>
      <c r="OUK849" s="273"/>
      <c r="OUL849" s="273"/>
      <c r="OUM849" s="273"/>
      <c r="OUN849" s="273"/>
      <c r="OUO849" s="273"/>
      <c r="OUP849" s="273"/>
      <c r="OUQ849" s="273"/>
      <c r="OUR849" s="273"/>
      <c r="OUS849" s="273"/>
      <c r="OUT849" s="273"/>
      <c r="OUU849" s="273"/>
      <c r="OUV849" s="273"/>
      <c r="OUW849" s="273"/>
      <c r="OUX849" s="273"/>
      <c r="OUY849" s="273"/>
      <c r="OUZ849" s="273"/>
      <c r="OVA849" s="273"/>
      <c r="OVB849" s="273"/>
      <c r="OVC849" s="273"/>
      <c r="OVD849" s="273"/>
      <c r="OVE849" s="273"/>
      <c r="OVF849" s="273"/>
      <c r="OVG849" s="273"/>
      <c r="OVH849" s="273"/>
      <c r="OVI849" s="273"/>
      <c r="OVJ849" s="273"/>
      <c r="OVK849" s="273"/>
      <c r="OVL849" s="273"/>
      <c r="OVM849" s="273"/>
      <c r="OVN849" s="273"/>
      <c r="OVO849" s="273"/>
      <c r="OVP849" s="273"/>
      <c r="OVQ849" s="273"/>
      <c r="OVR849" s="273"/>
      <c r="OVS849" s="273"/>
      <c r="OVT849" s="273"/>
      <c r="OVU849" s="273"/>
      <c r="OVV849" s="273"/>
      <c r="OVW849" s="273"/>
      <c r="OVX849" s="273"/>
      <c r="OVY849" s="273"/>
      <c r="OVZ849" s="273"/>
      <c r="OWA849" s="273"/>
      <c r="OWB849" s="273"/>
      <c r="OWC849" s="273"/>
      <c r="OWD849" s="273"/>
      <c r="OWE849" s="273"/>
      <c r="OWF849" s="273"/>
      <c r="OWG849" s="273"/>
      <c r="OWH849" s="273"/>
      <c r="OWI849" s="273"/>
      <c r="OWJ849" s="273"/>
      <c r="OWK849" s="273"/>
      <c r="OWL849" s="273"/>
      <c r="OWM849" s="273"/>
      <c r="OWN849" s="273"/>
      <c r="OWO849" s="273"/>
      <c r="OWP849" s="273"/>
      <c r="OWQ849" s="273"/>
      <c r="OWR849" s="273"/>
      <c r="OWS849" s="273"/>
      <c r="OWT849" s="273"/>
      <c r="OWU849" s="273"/>
      <c r="OWV849" s="273"/>
      <c r="OWW849" s="273"/>
      <c r="OWX849" s="273"/>
      <c r="OWY849" s="273"/>
      <c r="OWZ849" s="273"/>
      <c r="OXA849" s="273"/>
      <c r="OXB849" s="273"/>
      <c r="OXC849" s="273"/>
      <c r="OXD849" s="273"/>
      <c r="OXE849" s="273"/>
      <c r="OXF849" s="273"/>
      <c r="OXG849" s="273"/>
      <c r="OXH849" s="273"/>
      <c r="OXI849" s="273"/>
      <c r="OXJ849" s="273"/>
      <c r="OXK849" s="273"/>
      <c r="OXL849" s="273"/>
      <c r="OXM849" s="273"/>
      <c r="OXN849" s="273"/>
      <c r="OXO849" s="273"/>
      <c r="OXP849" s="273"/>
      <c r="OXQ849" s="273"/>
      <c r="OXR849" s="273"/>
      <c r="OXS849" s="273"/>
      <c r="OXT849" s="273"/>
      <c r="OXU849" s="273"/>
      <c r="OXV849" s="273"/>
      <c r="OXW849" s="273"/>
      <c r="OXX849" s="273"/>
      <c r="OXY849" s="273"/>
      <c r="OXZ849" s="273"/>
      <c r="OYA849" s="273"/>
      <c r="OYB849" s="273"/>
      <c r="OYC849" s="273"/>
      <c r="OYD849" s="273"/>
      <c r="OYE849" s="273"/>
      <c r="OYF849" s="273"/>
      <c r="OYG849" s="273"/>
      <c r="OYH849" s="273"/>
      <c r="OYI849" s="273"/>
      <c r="OYJ849" s="273"/>
      <c r="OYK849" s="273"/>
      <c r="OYL849" s="273"/>
      <c r="OYM849" s="273"/>
      <c r="OYN849" s="273"/>
      <c r="OYO849" s="273"/>
      <c r="OYP849" s="273"/>
      <c r="OYQ849" s="273"/>
      <c r="OYR849" s="273"/>
      <c r="OYS849" s="273"/>
      <c r="OYT849" s="273"/>
      <c r="OYU849" s="273"/>
      <c r="OYV849" s="273"/>
      <c r="OYW849" s="273"/>
      <c r="OYX849" s="273"/>
      <c r="OYY849" s="273"/>
      <c r="OYZ849" s="273"/>
      <c r="OZA849" s="273"/>
      <c r="OZB849" s="273"/>
      <c r="OZC849" s="273"/>
      <c r="OZD849" s="273"/>
      <c r="OZE849" s="273"/>
      <c r="OZF849" s="273"/>
      <c r="OZG849" s="273"/>
      <c r="OZH849" s="273"/>
      <c r="OZI849" s="273"/>
      <c r="OZJ849" s="273"/>
      <c r="OZK849" s="273"/>
      <c r="OZL849" s="273"/>
      <c r="OZM849" s="273"/>
      <c r="OZN849" s="273"/>
      <c r="OZO849" s="273"/>
      <c r="OZP849" s="273"/>
      <c r="OZQ849" s="273"/>
      <c r="OZR849" s="273"/>
      <c r="OZS849" s="273"/>
      <c r="OZT849" s="273"/>
      <c r="OZU849" s="273"/>
      <c r="OZV849" s="273"/>
      <c r="OZW849" s="273"/>
      <c r="OZX849" s="273"/>
      <c r="OZY849" s="273"/>
      <c r="OZZ849" s="273"/>
      <c r="PAA849" s="273"/>
      <c r="PAB849" s="273"/>
      <c r="PAC849" s="273"/>
      <c r="PAD849" s="273"/>
      <c r="PAE849" s="273"/>
      <c r="PAF849" s="273"/>
      <c r="PAG849" s="273"/>
      <c r="PAH849" s="273"/>
      <c r="PAI849" s="273"/>
      <c r="PAJ849" s="273"/>
      <c r="PAK849" s="273"/>
      <c r="PAL849" s="273"/>
      <c r="PAM849" s="273"/>
      <c r="PAN849" s="273"/>
      <c r="PAO849" s="273"/>
      <c r="PAP849" s="273"/>
      <c r="PAQ849" s="273"/>
      <c r="PAR849" s="273"/>
      <c r="PAS849" s="273"/>
      <c r="PAT849" s="273"/>
      <c r="PAU849" s="273"/>
      <c r="PAV849" s="273"/>
      <c r="PAW849" s="273"/>
      <c r="PAX849" s="273"/>
      <c r="PAY849" s="273"/>
      <c r="PAZ849" s="273"/>
      <c r="PBA849" s="273"/>
      <c r="PBB849" s="273"/>
      <c r="PBC849" s="273"/>
      <c r="PBD849" s="273"/>
      <c r="PBE849" s="273"/>
      <c r="PBF849" s="273"/>
      <c r="PBG849" s="273"/>
      <c r="PBH849" s="273"/>
      <c r="PBI849" s="273"/>
      <c r="PBJ849" s="273"/>
      <c r="PBK849" s="273"/>
      <c r="PBL849" s="273"/>
      <c r="PBM849" s="273"/>
      <c r="PBN849" s="273"/>
      <c r="PBO849" s="273"/>
      <c r="PBP849" s="273"/>
      <c r="PBQ849" s="273"/>
      <c r="PBR849" s="273"/>
      <c r="PBS849" s="273"/>
      <c r="PBT849" s="273"/>
      <c r="PBU849" s="273"/>
      <c r="PBV849" s="273"/>
      <c r="PBW849" s="273"/>
      <c r="PBX849" s="273"/>
      <c r="PBY849" s="273"/>
      <c r="PBZ849" s="273"/>
      <c r="PCA849" s="273"/>
      <c r="PCB849" s="273"/>
      <c r="PCC849" s="273"/>
      <c r="PCD849" s="273"/>
      <c r="PCE849" s="273"/>
      <c r="PCF849" s="273"/>
      <c r="PCG849" s="273"/>
      <c r="PCH849" s="273"/>
      <c r="PCI849" s="273"/>
      <c r="PCJ849" s="273"/>
      <c r="PCK849" s="273"/>
      <c r="PCL849" s="273"/>
      <c r="PCM849" s="273"/>
      <c r="PCN849" s="273"/>
      <c r="PCO849" s="273"/>
      <c r="PCP849" s="273"/>
      <c r="PCQ849" s="273"/>
      <c r="PCR849" s="273"/>
      <c r="PCS849" s="273"/>
      <c r="PCT849" s="273"/>
      <c r="PCU849" s="273"/>
      <c r="PCV849" s="273"/>
      <c r="PCW849" s="273"/>
      <c r="PCX849" s="273"/>
      <c r="PCY849" s="273"/>
      <c r="PCZ849" s="273"/>
      <c r="PDA849" s="273"/>
      <c r="PDB849" s="273"/>
      <c r="PDC849" s="273"/>
      <c r="PDD849" s="273"/>
      <c r="PDE849" s="273"/>
      <c r="PDF849" s="273"/>
      <c r="PDG849" s="273"/>
      <c r="PDH849" s="273"/>
      <c r="PDI849" s="273"/>
      <c r="PDJ849" s="273"/>
      <c r="PDK849" s="273"/>
      <c r="PDL849" s="273"/>
      <c r="PDM849" s="273"/>
      <c r="PDN849" s="273"/>
      <c r="PDO849" s="273"/>
      <c r="PDP849" s="273"/>
      <c r="PDQ849" s="273"/>
      <c r="PDR849" s="273"/>
      <c r="PDS849" s="273"/>
      <c r="PDT849" s="273"/>
      <c r="PDU849" s="273"/>
      <c r="PDV849" s="273"/>
      <c r="PDW849" s="273"/>
      <c r="PDX849" s="273"/>
      <c r="PDY849" s="273"/>
      <c r="PDZ849" s="273"/>
      <c r="PEA849" s="273"/>
      <c r="PEB849" s="273"/>
      <c r="PEC849" s="273"/>
      <c r="PED849" s="273"/>
      <c r="PEE849" s="273"/>
      <c r="PEF849" s="273"/>
      <c r="PEG849" s="273"/>
      <c r="PEH849" s="273"/>
      <c r="PEI849" s="273"/>
      <c r="PEJ849" s="273"/>
      <c r="PEK849" s="273"/>
      <c r="PEL849" s="273"/>
      <c r="PEM849" s="273"/>
      <c r="PEN849" s="273"/>
      <c r="PEO849" s="273"/>
      <c r="PEP849" s="273"/>
      <c r="PEQ849" s="273"/>
      <c r="PER849" s="273"/>
      <c r="PES849" s="273"/>
      <c r="PET849" s="273"/>
      <c r="PEU849" s="273"/>
      <c r="PEV849" s="273"/>
      <c r="PEW849" s="273"/>
      <c r="PEX849" s="273"/>
      <c r="PEY849" s="273"/>
      <c r="PEZ849" s="273"/>
      <c r="PFA849" s="273"/>
      <c r="PFB849" s="273"/>
      <c r="PFC849" s="273"/>
      <c r="PFD849" s="273"/>
      <c r="PFE849" s="273"/>
      <c r="PFF849" s="273"/>
      <c r="PFG849" s="273"/>
      <c r="PFH849" s="273"/>
      <c r="PFI849" s="273"/>
      <c r="PFJ849" s="273"/>
      <c r="PFK849" s="273"/>
      <c r="PFL849" s="273"/>
      <c r="PFM849" s="273"/>
      <c r="PFN849" s="273"/>
      <c r="PFO849" s="273"/>
      <c r="PFP849" s="273"/>
      <c r="PFQ849" s="273"/>
      <c r="PFR849" s="273"/>
      <c r="PFS849" s="273"/>
      <c r="PFT849" s="273"/>
      <c r="PFU849" s="273"/>
      <c r="PFV849" s="273"/>
      <c r="PFW849" s="273"/>
      <c r="PFX849" s="273"/>
      <c r="PFY849" s="273"/>
      <c r="PFZ849" s="273"/>
      <c r="PGA849" s="273"/>
      <c r="PGB849" s="273"/>
      <c r="PGC849" s="273"/>
      <c r="PGD849" s="273"/>
      <c r="PGE849" s="273"/>
      <c r="PGF849" s="273"/>
      <c r="PGG849" s="273"/>
      <c r="PGH849" s="273"/>
      <c r="PGI849" s="273"/>
      <c r="PGJ849" s="273"/>
      <c r="PGK849" s="273"/>
      <c r="PGL849" s="273"/>
      <c r="PGM849" s="273"/>
      <c r="PGN849" s="273"/>
      <c r="PGO849" s="273"/>
      <c r="PGP849" s="273"/>
      <c r="PGQ849" s="273"/>
      <c r="PGR849" s="273"/>
      <c r="PGS849" s="273"/>
      <c r="PGT849" s="273"/>
      <c r="PGU849" s="273"/>
      <c r="PGV849" s="273"/>
      <c r="PGW849" s="273"/>
      <c r="PGX849" s="273"/>
      <c r="PGY849" s="273"/>
      <c r="PGZ849" s="273"/>
      <c r="PHA849" s="273"/>
      <c r="PHB849" s="273"/>
      <c r="PHC849" s="273"/>
      <c r="PHD849" s="273"/>
      <c r="PHE849" s="273"/>
      <c r="PHF849" s="273"/>
      <c r="PHG849" s="273"/>
      <c r="PHH849" s="273"/>
      <c r="PHI849" s="273"/>
      <c r="PHJ849" s="273"/>
      <c r="PHK849" s="273"/>
      <c r="PHL849" s="273"/>
      <c r="PHM849" s="273"/>
      <c r="PHN849" s="273"/>
      <c r="PHO849" s="273"/>
      <c r="PHP849" s="273"/>
      <c r="PHQ849" s="273"/>
      <c r="PHR849" s="273"/>
      <c r="PHS849" s="273"/>
      <c r="PHT849" s="273"/>
      <c r="PHU849" s="273"/>
      <c r="PHV849" s="273"/>
      <c r="PHW849" s="273"/>
      <c r="PHX849" s="273"/>
      <c r="PHY849" s="273"/>
      <c r="PHZ849" s="273"/>
      <c r="PIA849" s="273"/>
      <c r="PIB849" s="273"/>
      <c r="PIC849" s="273"/>
      <c r="PID849" s="273"/>
      <c r="PIE849" s="273"/>
      <c r="PIF849" s="273"/>
      <c r="PIG849" s="273"/>
      <c r="PIH849" s="273"/>
      <c r="PII849" s="273"/>
      <c r="PIJ849" s="273"/>
      <c r="PIK849" s="273"/>
      <c r="PIL849" s="273"/>
      <c r="PIM849" s="273"/>
      <c r="PIN849" s="273"/>
      <c r="PIO849" s="273"/>
      <c r="PIP849" s="273"/>
      <c r="PIQ849" s="273"/>
      <c r="PIR849" s="273"/>
      <c r="PIS849" s="273"/>
      <c r="PIT849" s="273"/>
      <c r="PIU849" s="273"/>
      <c r="PIV849" s="273"/>
      <c r="PIW849" s="273"/>
      <c r="PIX849" s="273"/>
      <c r="PIY849" s="273"/>
      <c r="PIZ849" s="273"/>
      <c r="PJA849" s="273"/>
      <c r="PJB849" s="273"/>
      <c r="PJC849" s="273"/>
      <c r="PJD849" s="273"/>
      <c r="PJE849" s="273"/>
      <c r="PJF849" s="273"/>
      <c r="PJG849" s="273"/>
      <c r="PJH849" s="273"/>
      <c r="PJI849" s="273"/>
      <c r="PJJ849" s="273"/>
      <c r="PJK849" s="273"/>
      <c r="PJL849" s="273"/>
      <c r="PJM849" s="273"/>
      <c r="PJN849" s="273"/>
      <c r="PJO849" s="273"/>
      <c r="PJP849" s="273"/>
      <c r="PJQ849" s="273"/>
      <c r="PJR849" s="273"/>
      <c r="PJS849" s="273"/>
      <c r="PJT849" s="273"/>
      <c r="PJU849" s="273"/>
      <c r="PJV849" s="273"/>
      <c r="PJW849" s="273"/>
      <c r="PJX849" s="273"/>
      <c r="PJY849" s="273"/>
      <c r="PJZ849" s="273"/>
      <c r="PKA849" s="273"/>
      <c r="PKB849" s="273"/>
      <c r="PKC849" s="273"/>
      <c r="PKD849" s="273"/>
      <c r="PKE849" s="273"/>
      <c r="PKF849" s="273"/>
      <c r="PKG849" s="273"/>
      <c r="PKH849" s="273"/>
      <c r="PKI849" s="273"/>
      <c r="PKJ849" s="273"/>
      <c r="PKK849" s="273"/>
      <c r="PKL849" s="273"/>
      <c r="PKM849" s="273"/>
      <c r="PKN849" s="273"/>
      <c r="PKO849" s="273"/>
      <c r="PKP849" s="273"/>
      <c r="PKQ849" s="273"/>
      <c r="PKR849" s="273"/>
      <c r="PKS849" s="273"/>
      <c r="PKT849" s="273"/>
      <c r="PKU849" s="273"/>
      <c r="PKV849" s="273"/>
      <c r="PKW849" s="273"/>
      <c r="PKX849" s="273"/>
      <c r="PKY849" s="273"/>
      <c r="PKZ849" s="273"/>
      <c r="PLA849" s="273"/>
      <c r="PLB849" s="273"/>
      <c r="PLC849" s="273"/>
      <c r="PLD849" s="273"/>
      <c r="PLE849" s="273"/>
      <c r="PLF849" s="273"/>
      <c r="PLG849" s="273"/>
      <c r="PLH849" s="273"/>
      <c r="PLI849" s="273"/>
      <c r="PLJ849" s="273"/>
      <c r="PLK849" s="273"/>
      <c r="PLL849" s="273"/>
      <c r="PLM849" s="273"/>
      <c r="PLN849" s="273"/>
      <c r="PLO849" s="273"/>
      <c r="PLP849" s="273"/>
      <c r="PLQ849" s="273"/>
      <c r="PLR849" s="273"/>
      <c r="PLS849" s="273"/>
      <c r="PLT849" s="273"/>
      <c r="PLU849" s="273"/>
      <c r="PLV849" s="273"/>
      <c r="PLW849" s="273"/>
      <c r="PLX849" s="273"/>
      <c r="PLY849" s="273"/>
      <c r="PLZ849" s="273"/>
      <c r="PMA849" s="273"/>
      <c r="PMB849" s="273"/>
      <c r="PMC849" s="273"/>
      <c r="PMD849" s="273"/>
      <c r="PME849" s="273"/>
      <c r="PMF849" s="273"/>
      <c r="PMG849" s="273"/>
      <c r="PMH849" s="273"/>
      <c r="PMI849" s="273"/>
      <c r="PMJ849" s="273"/>
      <c r="PMK849" s="273"/>
      <c r="PML849" s="273"/>
      <c r="PMM849" s="273"/>
      <c r="PMN849" s="273"/>
      <c r="PMO849" s="273"/>
      <c r="PMP849" s="273"/>
      <c r="PMQ849" s="273"/>
      <c r="PMR849" s="273"/>
      <c r="PMS849" s="273"/>
      <c r="PMT849" s="273"/>
      <c r="PMU849" s="273"/>
      <c r="PMV849" s="273"/>
      <c r="PMW849" s="273"/>
      <c r="PMX849" s="273"/>
      <c r="PMY849" s="273"/>
      <c r="PMZ849" s="273"/>
      <c r="PNA849" s="273"/>
      <c r="PNB849" s="273"/>
      <c r="PNC849" s="273"/>
      <c r="PND849" s="273"/>
      <c r="PNE849" s="273"/>
      <c r="PNF849" s="273"/>
      <c r="PNG849" s="273"/>
      <c r="PNH849" s="273"/>
      <c r="PNI849" s="273"/>
      <c r="PNJ849" s="273"/>
      <c r="PNK849" s="273"/>
      <c r="PNL849" s="273"/>
      <c r="PNM849" s="273"/>
      <c r="PNN849" s="273"/>
      <c r="PNO849" s="273"/>
      <c r="PNP849" s="273"/>
      <c r="PNQ849" s="273"/>
      <c r="PNR849" s="273"/>
      <c r="PNS849" s="273"/>
      <c r="PNT849" s="273"/>
      <c r="PNU849" s="273"/>
      <c r="PNV849" s="273"/>
      <c r="PNW849" s="273"/>
      <c r="PNX849" s="273"/>
      <c r="PNY849" s="273"/>
      <c r="PNZ849" s="273"/>
      <c r="POA849" s="273"/>
      <c r="POB849" s="273"/>
      <c r="POC849" s="273"/>
      <c r="POD849" s="273"/>
      <c r="POE849" s="273"/>
      <c r="POF849" s="273"/>
      <c r="POG849" s="273"/>
      <c r="POH849" s="273"/>
      <c r="POI849" s="273"/>
      <c r="POJ849" s="273"/>
      <c r="POK849" s="273"/>
      <c r="POL849" s="273"/>
      <c r="POM849" s="273"/>
      <c r="PON849" s="273"/>
      <c r="POO849" s="273"/>
      <c r="POP849" s="273"/>
      <c r="POQ849" s="273"/>
      <c r="POR849" s="273"/>
      <c r="POS849" s="273"/>
      <c r="POT849" s="273"/>
      <c r="POU849" s="273"/>
      <c r="POV849" s="273"/>
      <c r="POW849" s="273"/>
      <c r="POX849" s="273"/>
      <c r="POY849" s="273"/>
      <c r="POZ849" s="273"/>
      <c r="PPA849" s="273"/>
      <c r="PPB849" s="273"/>
      <c r="PPC849" s="273"/>
      <c r="PPD849" s="273"/>
      <c r="PPE849" s="273"/>
      <c r="PPF849" s="273"/>
      <c r="PPG849" s="273"/>
      <c r="PPH849" s="273"/>
      <c r="PPI849" s="273"/>
      <c r="PPJ849" s="273"/>
      <c r="PPK849" s="273"/>
      <c r="PPL849" s="273"/>
      <c r="PPM849" s="273"/>
      <c r="PPN849" s="273"/>
      <c r="PPO849" s="273"/>
      <c r="PPP849" s="273"/>
      <c r="PPQ849" s="273"/>
      <c r="PPR849" s="273"/>
      <c r="PPS849" s="273"/>
      <c r="PPT849" s="273"/>
      <c r="PPU849" s="273"/>
      <c r="PPV849" s="273"/>
      <c r="PPW849" s="273"/>
      <c r="PPX849" s="273"/>
      <c r="PPY849" s="273"/>
      <c r="PPZ849" s="273"/>
      <c r="PQA849" s="273"/>
      <c r="PQB849" s="273"/>
      <c r="PQC849" s="273"/>
      <c r="PQD849" s="273"/>
      <c r="PQE849" s="273"/>
      <c r="PQF849" s="273"/>
      <c r="PQG849" s="273"/>
      <c r="PQH849" s="273"/>
      <c r="PQI849" s="273"/>
      <c r="PQJ849" s="273"/>
      <c r="PQK849" s="273"/>
      <c r="PQL849" s="273"/>
      <c r="PQM849" s="273"/>
      <c r="PQN849" s="273"/>
      <c r="PQO849" s="273"/>
      <c r="PQP849" s="273"/>
      <c r="PQQ849" s="273"/>
      <c r="PQR849" s="273"/>
      <c r="PQS849" s="273"/>
      <c r="PQT849" s="273"/>
      <c r="PQU849" s="273"/>
      <c r="PQV849" s="273"/>
      <c r="PQW849" s="273"/>
      <c r="PQX849" s="273"/>
      <c r="PQY849" s="273"/>
      <c r="PQZ849" s="273"/>
      <c r="PRA849" s="273"/>
      <c r="PRB849" s="273"/>
      <c r="PRC849" s="273"/>
      <c r="PRD849" s="273"/>
      <c r="PRE849" s="273"/>
      <c r="PRF849" s="273"/>
      <c r="PRG849" s="273"/>
      <c r="PRH849" s="273"/>
      <c r="PRI849" s="273"/>
      <c r="PRJ849" s="273"/>
      <c r="PRK849" s="273"/>
      <c r="PRL849" s="273"/>
      <c r="PRM849" s="273"/>
      <c r="PRN849" s="273"/>
      <c r="PRO849" s="273"/>
      <c r="PRP849" s="273"/>
      <c r="PRQ849" s="273"/>
      <c r="PRR849" s="273"/>
      <c r="PRS849" s="273"/>
      <c r="PRT849" s="273"/>
      <c r="PRU849" s="273"/>
      <c r="PRV849" s="273"/>
      <c r="PRW849" s="273"/>
      <c r="PRX849" s="273"/>
      <c r="PRY849" s="273"/>
      <c r="PRZ849" s="273"/>
      <c r="PSA849" s="273"/>
      <c r="PSB849" s="273"/>
      <c r="PSC849" s="273"/>
      <c r="PSD849" s="273"/>
      <c r="PSE849" s="273"/>
      <c r="PSF849" s="273"/>
      <c r="PSG849" s="273"/>
      <c r="PSH849" s="273"/>
      <c r="PSI849" s="273"/>
      <c r="PSJ849" s="273"/>
      <c r="PSK849" s="273"/>
      <c r="PSL849" s="273"/>
      <c r="PSM849" s="273"/>
      <c r="PSN849" s="273"/>
      <c r="PSO849" s="273"/>
      <c r="PSP849" s="273"/>
      <c r="PSQ849" s="273"/>
      <c r="PSR849" s="273"/>
      <c r="PSS849" s="273"/>
      <c r="PST849" s="273"/>
      <c r="PSU849" s="273"/>
      <c r="PSV849" s="273"/>
      <c r="PSW849" s="273"/>
      <c r="PSX849" s="273"/>
      <c r="PSY849" s="273"/>
      <c r="PSZ849" s="273"/>
      <c r="PTA849" s="273"/>
      <c r="PTB849" s="273"/>
      <c r="PTC849" s="273"/>
      <c r="PTD849" s="273"/>
      <c r="PTE849" s="273"/>
      <c r="PTF849" s="273"/>
      <c r="PTG849" s="273"/>
      <c r="PTH849" s="273"/>
      <c r="PTI849" s="273"/>
      <c r="PTJ849" s="273"/>
      <c r="PTK849" s="273"/>
      <c r="PTL849" s="273"/>
      <c r="PTM849" s="273"/>
      <c r="PTN849" s="273"/>
      <c r="PTO849" s="273"/>
      <c r="PTP849" s="273"/>
      <c r="PTQ849" s="273"/>
      <c r="PTR849" s="273"/>
      <c r="PTS849" s="273"/>
      <c r="PTT849" s="273"/>
      <c r="PTU849" s="273"/>
      <c r="PTV849" s="273"/>
      <c r="PTW849" s="273"/>
      <c r="PTX849" s="273"/>
      <c r="PTY849" s="273"/>
      <c r="PTZ849" s="273"/>
      <c r="PUA849" s="273"/>
      <c r="PUB849" s="273"/>
      <c r="PUC849" s="273"/>
      <c r="PUD849" s="273"/>
      <c r="PUE849" s="273"/>
      <c r="PUF849" s="273"/>
      <c r="PUG849" s="273"/>
      <c r="PUH849" s="273"/>
      <c r="PUI849" s="273"/>
      <c r="PUJ849" s="273"/>
      <c r="PUK849" s="273"/>
      <c r="PUL849" s="273"/>
      <c r="PUM849" s="273"/>
      <c r="PUN849" s="273"/>
      <c r="PUO849" s="273"/>
      <c r="PUP849" s="273"/>
      <c r="PUQ849" s="273"/>
      <c r="PUR849" s="273"/>
      <c r="PUS849" s="273"/>
      <c r="PUT849" s="273"/>
      <c r="PUU849" s="273"/>
      <c r="PUV849" s="273"/>
      <c r="PUW849" s="273"/>
      <c r="PUX849" s="273"/>
      <c r="PUY849" s="273"/>
      <c r="PUZ849" s="273"/>
      <c r="PVA849" s="273"/>
      <c r="PVB849" s="273"/>
      <c r="PVC849" s="273"/>
      <c r="PVD849" s="273"/>
      <c r="PVE849" s="273"/>
      <c r="PVF849" s="273"/>
      <c r="PVG849" s="273"/>
      <c r="PVH849" s="273"/>
      <c r="PVI849" s="273"/>
      <c r="PVJ849" s="273"/>
      <c r="PVK849" s="273"/>
      <c r="PVL849" s="273"/>
      <c r="PVM849" s="273"/>
      <c r="PVN849" s="273"/>
      <c r="PVO849" s="273"/>
      <c r="PVP849" s="273"/>
      <c r="PVQ849" s="273"/>
      <c r="PVR849" s="273"/>
      <c r="PVS849" s="273"/>
      <c r="PVT849" s="273"/>
      <c r="PVU849" s="273"/>
      <c r="PVV849" s="273"/>
      <c r="PVW849" s="273"/>
      <c r="PVX849" s="273"/>
      <c r="PVY849" s="273"/>
      <c r="PVZ849" s="273"/>
      <c r="PWA849" s="273"/>
      <c r="PWB849" s="273"/>
      <c r="PWC849" s="273"/>
      <c r="PWD849" s="273"/>
      <c r="PWE849" s="273"/>
      <c r="PWF849" s="273"/>
      <c r="PWG849" s="273"/>
      <c r="PWH849" s="273"/>
      <c r="PWI849" s="273"/>
      <c r="PWJ849" s="273"/>
      <c r="PWK849" s="273"/>
      <c r="PWL849" s="273"/>
      <c r="PWM849" s="273"/>
      <c r="PWN849" s="273"/>
      <c r="PWO849" s="273"/>
      <c r="PWP849" s="273"/>
      <c r="PWQ849" s="273"/>
      <c r="PWR849" s="273"/>
      <c r="PWS849" s="273"/>
      <c r="PWT849" s="273"/>
      <c r="PWU849" s="273"/>
      <c r="PWV849" s="273"/>
      <c r="PWW849" s="273"/>
      <c r="PWX849" s="273"/>
      <c r="PWY849" s="273"/>
      <c r="PWZ849" s="273"/>
      <c r="PXA849" s="273"/>
      <c r="PXB849" s="273"/>
      <c r="PXC849" s="273"/>
      <c r="PXD849" s="273"/>
      <c r="PXE849" s="273"/>
      <c r="PXF849" s="273"/>
      <c r="PXG849" s="273"/>
      <c r="PXH849" s="273"/>
      <c r="PXI849" s="273"/>
      <c r="PXJ849" s="273"/>
      <c r="PXK849" s="273"/>
      <c r="PXL849" s="273"/>
      <c r="PXM849" s="273"/>
      <c r="PXN849" s="273"/>
      <c r="PXO849" s="273"/>
      <c r="PXP849" s="273"/>
      <c r="PXQ849" s="273"/>
      <c r="PXR849" s="273"/>
      <c r="PXS849" s="273"/>
      <c r="PXT849" s="273"/>
      <c r="PXU849" s="273"/>
      <c r="PXV849" s="273"/>
      <c r="PXW849" s="273"/>
      <c r="PXX849" s="273"/>
      <c r="PXY849" s="273"/>
      <c r="PXZ849" s="273"/>
      <c r="PYA849" s="273"/>
      <c r="PYB849" s="273"/>
      <c r="PYC849" s="273"/>
      <c r="PYD849" s="273"/>
      <c r="PYE849" s="273"/>
      <c r="PYF849" s="273"/>
      <c r="PYG849" s="273"/>
      <c r="PYH849" s="273"/>
      <c r="PYI849" s="273"/>
      <c r="PYJ849" s="273"/>
      <c r="PYK849" s="273"/>
      <c r="PYL849" s="273"/>
      <c r="PYM849" s="273"/>
      <c r="PYN849" s="273"/>
      <c r="PYO849" s="273"/>
      <c r="PYP849" s="273"/>
      <c r="PYQ849" s="273"/>
      <c r="PYR849" s="273"/>
      <c r="PYS849" s="273"/>
      <c r="PYT849" s="273"/>
      <c r="PYU849" s="273"/>
      <c r="PYV849" s="273"/>
      <c r="PYW849" s="273"/>
      <c r="PYX849" s="273"/>
      <c r="PYY849" s="273"/>
      <c r="PYZ849" s="273"/>
      <c r="PZA849" s="273"/>
      <c r="PZB849" s="273"/>
      <c r="PZC849" s="273"/>
      <c r="PZD849" s="273"/>
      <c r="PZE849" s="273"/>
      <c r="PZF849" s="273"/>
      <c r="PZG849" s="273"/>
      <c r="PZH849" s="273"/>
      <c r="PZI849" s="273"/>
      <c r="PZJ849" s="273"/>
      <c r="PZK849" s="273"/>
      <c r="PZL849" s="273"/>
      <c r="PZM849" s="273"/>
      <c r="PZN849" s="273"/>
      <c r="PZO849" s="273"/>
      <c r="PZP849" s="273"/>
      <c r="PZQ849" s="273"/>
      <c r="PZR849" s="273"/>
      <c r="PZS849" s="273"/>
      <c r="PZT849" s="273"/>
      <c r="PZU849" s="273"/>
      <c r="PZV849" s="273"/>
      <c r="PZW849" s="273"/>
      <c r="PZX849" s="273"/>
      <c r="PZY849" s="273"/>
      <c r="PZZ849" s="273"/>
      <c r="QAA849" s="273"/>
      <c r="QAB849" s="273"/>
      <c r="QAC849" s="273"/>
      <c r="QAD849" s="273"/>
      <c r="QAE849" s="273"/>
      <c r="QAF849" s="273"/>
      <c r="QAG849" s="273"/>
      <c r="QAH849" s="273"/>
      <c r="QAI849" s="273"/>
      <c r="QAJ849" s="273"/>
      <c r="QAK849" s="273"/>
      <c r="QAL849" s="273"/>
      <c r="QAM849" s="273"/>
      <c r="QAN849" s="273"/>
      <c r="QAO849" s="273"/>
      <c r="QAP849" s="273"/>
      <c r="QAQ849" s="273"/>
      <c r="QAR849" s="273"/>
      <c r="QAS849" s="273"/>
      <c r="QAT849" s="273"/>
      <c r="QAU849" s="273"/>
      <c r="QAV849" s="273"/>
      <c r="QAW849" s="273"/>
      <c r="QAX849" s="273"/>
      <c r="QAY849" s="273"/>
      <c r="QAZ849" s="273"/>
      <c r="QBA849" s="273"/>
      <c r="QBB849" s="273"/>
      <c r="QBC849" s="273"/>
      <c r="QBD849" s="273"/>
      <c r="QBE849" s="273"/>
      <c r="QBF849" s="273"/>
      <c r="QBG849" s="273"/>
      <c r="QBH849" s="273"/>
      <c r="QBI849" s="273"/>
      <c r="QBJ849" s="273"/>
      <c r="QBK849" s="273"/>
      <c r="QBL849" s="273"/>
      <c r="QBM849" s="273"/>
      <c r="QBN849" s="273"/>
      <c r="QBO849" s="273"/>
      <c r="QBP849" s="273"/>
      <c r="QBQ849" s="273"/>
      <c r="QBR849" s="273"/>
      <c r="QBS849" s="273"/>
      <c r="QBT849" s="273"/>
      <c r="QBU849" s="273"/>
      <c r="QBV849" s="273"/>
      <c r="QBW849" s="273"/>
      <c r="QBX849" s="273"/>
      <c r="QBY849" s="273"/>
      <c r="QBZ849" s="273"/>
      <c r="QCA849" s="273"/>
      <c r="QCB849" s="273"/>
      <c r="QCC849" s="273"/>
      <c r="QCD849" s="273"/>
      <c r="QCE849" s="273"/>
      <c r="QCF849" s="273"/>
      <c r="QCG849" s="273"/>
      <c r="QCH849" s="273"/>
      <c r="QCI849" s="273"/>
      <c r="QCJ849" s="273"/>
      <c r="QCK849" s="273"/>
      <c r="QCL849" s="273"/>
      <c r="QCM849" s="273"/>
      <c r="QCN849" s="273"/>
      <c r="QCO849" s="273"/>
      <c r="QCP849" s="273"/>
      <c r="QCQ849" s="273"/>
      <c r="QCR849" s="273"/>
      <c r="QCS849" s="273"/>
      <c r="QCT849" s="273"/>
      <c r="QCU849" s="273"/>
      <c r="QCV849" s="273"/>
      <c r="QCW849" s="273"/>
      <c r="QCX849" s="273"/>
      <c r="QCY849" s="273"/>
      <c r="QCZ849" s="273"/>
      <c r="QDA849" s="273"/>
      <c r="QDB849" s="273"/>
      <c r="QDC849" s="273"/>
      <c r="QDD849" s="273"/>
      <c r="QDE849" s="273"/>
      <c r="QDF849" s="273"/>
      <c r="QDG849" s="273"/>
      <c r="QDH849" s="273"/>
      <c r="QDI849" s="273"/>
      <c r="QDJ849" s="273"/>
      <c r="QDK849" s="273"/>
      <c r="QDL849" s="273"/>
      <c r="QDM849" s="273"/>
      <c r="QDN849" s="273"/>
      <c r="QDO849" s="273"/>
      <c r="QDP849" s="273"/>
      <c r="QDQ849" s="273"/>
      <c r="QDR849" s="273"/>
      <c r="QDS849" s="273"/>
      <c r="QDT849" s="273"/>
      <c r="QDU849" s="273"/>
      <c r="QDV849" s="273"/>
      <c r="QDW849" s="273"/>
      <c r="QDX849" s="273"/>
      <c r="QDY849" s="273"/>
      <c r="QDZ849" s="273"/>
      <c r="QEA849" s="273"/>
      <c r="QEB849" s="273"/>
      <c r="QEC849" s="273"/>
      <c r="QED849" s="273"/>
      <c r="QEE849" s="273"/>
      <c r="QEF849" s="273"/>
      <c r="QEG849" s="273"/>
      <c r="QEH849" s="273"/>
      <c r="QEI849" s="273"/>
      <c r="QEJ849" s="273"/>
      <c r="QEK849" s="273"/>
      <c r="QEL849" s="273"/>
      <c r="QEM849" s="273"/>
      <c r="QEN849" s="273"/>
      <c r="QEO849" s="273"/>
      <c r="QEP849" s="273"/>
      <c r="QEQ849" s="273"/>
      <c r="QER849" s="273"/>
      <c r="QES849" s="273"/>
      <c r="QET849" s="273"/>
      <c r="QEU849" s="273"/>
      <c r="QEV849" s="273"/>
      <c r="QEW849" s="273"/>
      <c r="QEX849" s="273"/>
      <c r="QEY849" s="273"/>
      <c r="QEZ849" s="273"/>
      <c r="QFA849" s="273"/>
      <c r="QFB849" s="273"/>
      <c r="QFC849" s="273"/>
      <c r="QFD849" s="273"/>
      <c r="QFE849" s="273"/>
      <c r="QFF849" s="273"/>
      <c r="QFG849" s="273"/>
      <c r="QFH849" s="273"/>
      <c r="QFI849" s="273"/>
      <c r="QFJ849" s="273"/>
      <c r="QFK849" s="273"/>
      <c r="QFL849" s="273"/>
      <c r="QFM849" s="273"/>
      <c r="QFN849" s="273"/>
      <c r="QFO849" s="273"/>
      <c r="QFP849" s="273"/>
      <c r="QFQ849" s="273"/>
      <c r="QFR849" s="273"/>
      <c r="QFS849" s="273"/>
      <c r="QFT849" s="273"/>
      <c r="QFU849" s="273"/>
      <c r="QFV849" s="273"/>
      <c r="QFW849" s="273"/>
      <c r="QFX849" s="273"/>
      <c r="QFY849" s="273"/>
      <c r="QFZ849" s="273"/>
      <c r="QGA849" s="273"/>
      <c r="QGB849" s="273"/>
      <c r="QGC849" s="273"/>
      <c r="QGD849" s="273"/>
      <c r="QGE849" s="273"/>
      <c r="QGF849" s="273"/>
      <c r="QGG849" s="273"/>
      <c r="QGH849" s="273"/>
      <c r="QGI849" s="273"/>
      <c r="QGJ849" s="273"/>
      <c r="QGK849" s="273"/>
      <c r="QGL849" s="273"/>
      <c r="QGM849" s="273"/>
      <c r="QGN849" s="273"/>
      <c r="QGO849" s="273"/>
      <c r="QGP849" s="273"/>
      <c r="QGQ849" s="273"/>
      <c r="QGR849" s="273"/>
      <c r="QGS849" s="273"/>
      <c r="QGT849" s="273"/>
      <c r="QGU849" s="273"/>
      <c r="QGV849" s="273"/>
      <c r="QGW849" s="273"/>
      <c r="QGX849" s="273"/>
      <c r="QGY849" s="273"/>
      <c r="QGZ849" s="273"/>
      <c r="QHA849" s="273"/>
      <c r="QHB849" s="273"/>
      <c r="QHC849" s="273"/>
      <c r="QHD849" s="273"/>
      <c r="QHE849" s="273"/>
      <c r="QHF849" s="273"/>
      <c r="QHG849" s="273"/>
      <c r="QHH849" s="273"/>
      <c r="QHI849" s="273"/>
      <c r="QHJ849" s="273"/>
      <c r="QHK849" s="273"/>
      <c r="QHL849" s="273"/>
      <c r="QHM849" s="273"/>
      <c r="QHN849" s="273"/>
      <c r="QHO849" s="273"/>
      <c r="QHP849" s="273"/>
      <c r="QHQ849" s="273"/>
      <c r="QHR849" s="273"/>
      <c r="QHS849" s="273"/>
      <c r="QHT849" s="273"/>
      <c r="QHU849" s="273"/>
      <c r="QHV849" s="273"/>
      <c r="QHW849" s="273"/>
      <c r="QHX849" s="273"/>
      <c r="QHY849" s="273"/>
      <c r="QHZ849" s="273"/>
      <c r="QIA849" s="273"/>
      <c r="QIB849" s="273"/>
      <c r="QIC849" s="273"/>
      <c r="QID849" s="273"/>
      <c r="QIE849" s="273"/>
      <c r="QIF849" s="273"/>
      <c r="QIG849" s="273"/>
      <c r="QIH849" s="273"/>
      <c r="QII849" s="273"/>
      <c r="QIJ849" s="273"/>
      <c r="QIK849" s="273"/>
      <c r="QIL849" s="273"/>
      <c r="QIM849" s="273"/>
      <c r="QIN849" s="273"/>
      <c r="QIO849" s="273"/>
      <c r="QIP849" s="273"/>
      <c r="QIQ849" s="273"/>
      <c r="QIR849" s="273"/>
      <c r="QIS849" s="273"/>
      <c r="QIT849" s="273"/>
      <c r="QIU849" s="273"/>
      <c r="QIV849" s="273"/>
      <c r="QIW849" s="273"/>
      <c r="QIX849" s="273"/>
      <c r="QIY849" s="273"/>
      <c r="QIZ849" s="273"/>
      <c r="QJA849" s="273"/>
      <c r="QJB849" s="273"/>
      <c r="QJC849" s="273"/>
      <c r="QJD849" s="273"/>
      <c r="QJE849" s="273"/>
      <c r="QJF849" s="273"/>
      <c r="QJG849" s="273"/>
      <c r="QJH849" s="273"/>
      <c r="QJI849" s="273"/>
      <c r="QJJ849" s="273"/>
      <c r="QJK849" s="273"/>
      <c r="QJL849" s="273"/>
      <c r="QJM849" s="273"/>
      <c r="QJN849" s="273"/>
      <c r="QJO849" s="273"/>
      <c r="QJP849" s="273"/>
      <c r="QJQ849" s="273"/>
      <c r="QJR849" s="273"/>
      <c r="QJS849" s="273"/>
      <c r="QJT849" s="273"/>
      <c r="QJU849" s="273"/>
      <c r="QJV849" s="273"/>
      <c r="QJW849" s="273"/>
      <c r="QJX849" s="273"/>
      <c r="QJY849" s="273"/>
      <c r="QJZ849" s="273"/>
      <c r="QKA849" s="273"/>
      <c r="QKB849" s="273"/>
      <c r="QKC849" s="273"/>
      <c r="QKD849" s="273"/>
      <c r="QKE849" s="273"/>
      <c r="QKF849" s="273"/>
      <c r="QKG849" s="273"/>
      <c r="QKH849" s="273"/>
      <c r="QKI849" s="273"/>
      <c r="QKJ849" s="273"/>
      <c r="QKK849" s="273"/>
      <c r="QKL849" s="273"/>
      <c r="QKM849" s="273"/>
      <c r="QKN849" s="273"/>
      <c r="QKO849" s="273"/>
      <c r="QKP849" s="273"/>
      <c r="QKQ849" s="273"/>
      <c r="QKR849" s="273"/>
      <c r="QKS849" s="273"/>
      <c r="QKT849" s="273"/>
      <c r="QKU849" s="273"/>
      <c r="QKV849" s="273"/>
      <c r="QKW849" s="273"/>
      <c r="QKX849" s="273"/>
      <c r="QKY849" s="273"/>
      <c r="QKZ849" s="273"/>
      <c r="QLA849" s="273"/>
      <c r="QLB849" s="273"/>
      <c r="QLC849" s="273"/>
      <c r="QLD849" s="273"/>
      <c r="QLE849" s="273"/>
      <c r="QLF849" s="273"/>
      <c r="QLG849" s="273"/>
      <c r="QLH849" s="273"/>
      <c r="QLI849" s="273"/>
      <c r="QLJ849" s="273"/>
      <c r="QLK849" s="273"/>
      <c r="QLL849" s="273"/>
      <c r="QLM849" s="273"/>
      <c r="QLN849" s="273"/>
      <c r="QLO849" s="273"/>
      <c r="QLP849" s="273"/>
      <c r="QLQ849" s="273"/>
      <c r="QLR849" s="273"/>
      <c r="QLS849" s="273"/>
      <c r="QLT849" s="273"/>
      <c r="QLU849" s="273"/>
      <c r="QLV849" s="273"/>
      <c r="QLW849" s="273"/>
      <c r="QLX849" s="273"/>
      <c r="QLY849" s="273"/>
      <c r="QLZ849" s="273"/>
      <c r="QMA849" s="273"/>
      <c r="QMB849" s="273"/>
      <c r="QMC849" s="273"/>
      <c r="QMD849" s="273"/>
      <c r="QME849" s="273"/>
      <c r="QMF849" s="273"/>
      <c r="QMG849" s="273"/>
      <c r="QMH849" s="273"/>
      <c r="QMI849" s="273"/>
      <c r="QMJ849" s="273"/>
      <c r="QMK849" s="273"/>
      <c r="QML849" s="273"/>
      <c r="QMM849" s="273"/>
      <c r="QMN849" s="273"/>
      <c r="QMO849" s="273"/>
      <c r="QMP849" s="273"/>
      <c r="QMQ849" s="273"/>
      <c r="QMR849" s="273"/>
      <c r="QMS849" s="273"/>
      <c r="QMT849" s="273"/>
      <c r="QMU849" s="273"/>
      <c r="QMV849" s="273"/>
      <c r="QMW849" s="273"/>
      <c r="QMX849" s="273"/>
      <c r="QMY849" s="273"/>
      <c r="QMZ849" s="273"/>
      <c r="QNA849" s="273"/>
      <c r="QNB849" s="273"/>
      <c r="QNC849" s="273"/>
      <c r="QND849" s="273"/>
      <c r="QNE849" s="273"/>
      <c r="QNF849" s="273"/>
      <c r="QNG849" s="273"/>
      <c r="QNH849" s="273"/>
      <c r="QNI849" s="273"/>
      <c r="QNJ849" s="273"/>
      <c r="QNK849" s="273"/>
      <c r="QNL849" s="273"/>
      <c r="QNM849" s="273"/>
      <c r="QNN849" s="273"/>
      <c r="QNO849" s="273"/>
      <c r="QNP849" s="273"/>
      <c r="QNQ849" s="273"/>
      <c r="QNR849" s="273"/>
      <c r="QNS849" s="273"/>
      <c r="QNT849" s="273"/>
      <c r="QNU849" s="273"/>
      <c r="QNV849" s="273"/>
      <c r="QNW849" s="273"/>
      <c r="QNX849" s="273"/>
      <c r="QNY849" s="273"/>
      <c r="QNZ849" s="273"/>
      <c r="QOA849" s="273"/>
      <c r="QOB849" s="273"/>
      <c r="QOC849" s="273"/>
      <c r="QOD849" s="273"/>
      <c r="QOE849" s="273"/>
      <c r="QOF849" s="273"/>
      <c r="QOG849" s="273"/>
      <c r="QOH849" s="273"/>
      <c r="QOI849" s="273"/>
      <c r="QOJ849" s="273"/>
      <c r="QOK849" s="273"/>
      <c r="QOL849" s="273"/>
      <c r="QOM849" s="273"/>
      <c r="QON849" s="273"/>
      <c r="QOO849" s="273"/>
      <c r="QOP849" s="273"/>
      <c r="QOQ849" s="273"/>
      <c r="QOR849" s="273"/>
      <c r="QOS849" s="273"/>
      <c r="QOT849" s="273"/>
      <c r="QOU849" s="273"/>
      <c r="QOV849" s="273"/>
      <c r="QOW849" s="273"/>
      <c r="QOX849" s="273"/>
      <c r="QOY849" s="273"/>
      <c r="QOZ849" s="273"/>
      <c r="QPA849" s="273"/>
      <c r="QPB849" s="273"/>
      <c r="QPC849" s="273"/>
      <c r="QPD849" s="273"/>
      <c r="QPE849" s="273"/>
      <c r="QPF849" s="273"/>
      <c r="QPG849" s="273"/>
      <c r="QPH849" s="273"/>
      <c r="QPI849" s="273"/>
      <c r="QPJ849" s="273"/>
      <c r="QPK849" s="273"/>
      <c r="QPL849" s="273"/>
      <c r="QPM849" s="273"/>
      <c r="QPN849" s="273"/>
      <c r="QPO849" s="273"/>
      <c r="QPP849" s="273"/>
      <c r="QPQ849" s="273"/>
      <c r="QPR849" s="273"/>
      <c r="QPS849" s="273"/>
      <c r="QPT849" s="273"/>
      <c r="QPU849" s="273"/>
      <c r="QPV849" s="273"/>
      <c r="QPW849" s="273"/>
      <c r="QPX849" s="273"/>
      <c r="QPY849" s="273"/>
      <c r="QPZ849" s="273"/>
      <c r="QQA849" s="273"/>
      <c r="QQB849" s="273"/>
      <c r="QQC849" s="273"/>
      <c r="QQD849" s="273"/>
      <c r="QQE849" s="273"/>
      <c r="QQF849" s="273"/>
      <c r="QQG849" s="273"/>
      <c r="QQH849" s="273"/>
      <c r="QQI849" s="273"/>
      <c r="QQJ849" s="273"/>
      <c r="QQK849" s="273"/>
      <c r="QQL849" s="273"/>
      <c r="QQM849" s="273"/>
      <c r="QQN849" s="273"/>
      <c r="QQO849" s="273"/>
      <c r="QQP849" s="273"/>
      <c r="QQQ849" s="273"/>
      <c r="QQR849" s="273"/>
      <c r="QQS849" s="273"/>
      <c r="QQT849" s="273"/>
      <c r="QQU849" s="273"/>
      <c r="QQV849" s="273"/>
      <c r="QQW849" s="273"/>
      <c r="QQX849" s="273"/>
      <c r="QQY849" s="273"/>
      <c r="QQZ849" s="273"/>
      <c r="QRA849" s="273"/>
      <c r="QRB849" s="273"/>
      <c r="QRC849" s="273"/>
      <c r="QRD849" s="273"/>
      <c r="QRE849" s="273"/>
      <c r="QRF849" s="273"/>
      <c r="QRG849" s="273"/>
      <c r="QRH849" s="273"/>
      <c r="QRI849" s="273"/>
      <c r="QRJ849" s="273"/>
      <c r="QRK849" s="273"/>
      <c r="QRL849" s="273"/>
      <c r="QRM849" s="273"/>
      <c r="QRN849" s="273"/>
      <c r="QRO849" s="273"/>
      <c r="QRP849" s="273"/>
      <c r="QRQ849" s="273"/>
      <c r="QRR849" s="273"/>
      <c r="QRS849" s="273"/>
      <c r="QRT849" s="273"/>
      <c r="QRU849" s="273"/>
      <c r="QRV849" s="273"/>
      <c r="QRW849" s="273"/>
      <c r="QRX849" s="273"/>
      <c r="QRY849" s="273"/>
      <c r="QRZ849" s="273"/>
      <c r="QSA849" s="273"/>
      <c r="QSB849" s="273"/>
      <c r="QSC849" s="273"/>
      <c r="QSD849" s="273"/>
      <c r="QSE849" s="273"/>
      <c r="QSF849" s="273"/>
      <c r="QSG849" s="273"/>
      <c r="QSH849" s="273"/>
      <c r="QSI849" s="273"/>
      <c r="QSJ849" s="273"/>
      <c r="QSK849" s="273"/>
      <c r="QSL849" s="273"/>
      <c r="QSM849" s="273"/>
      <c r="QSN849" s="273"/>
      <c r="QSO849" s="273"/>
      <c r="QSP849" s="273"/>
      <c r="QSQ849" s="273"/>
      <c r="QSR849" s="273"/>
      <c r="QSS849" s="273"/>
      <c r="QST849" s="273"/>
      <c r="QSU849" s="273"/>
      <c r="QSV849" s="273"/>
      <c r="QSW849" s="273"/>
      <c r="QSX849" s="273"/>
      <c r="QSY849" s="273"/>
      <c r="QSZ849" s="273"/>
      <c r="QTA849" s="273"/>
      <c r="QTB849" s="273"/>
      <c r="QTC849" s="273"/>
      <c r="QTD849" s="273"/>
      <c r="QTE849" s="273"/>
      <c r="QTF849" s="273"/>
      <c r="QTG849" s="273"/>
      <c r="QTH849" s="273"/>
      <c r="QTI849" s="273"/>
      <c r="QTJ849" s="273"/>
      <c r="QTK849" s="273"/>
      <c r="QTL849" s="273"/>
      <c r="QTM849" s="273"/>
      <c r="QTN849" s="273"/>
      <c r="QTO849" s="273"/>
      <c r="QTP849" s="273"/>
      <c r="QTQ849" s="273"/>
      <c r="QTR849" s="273"/>
      <c r="QTS849" s="273"/>
      <c r="QTT849" s="273"/>
      <c r="QTU849" s="273"/>
      <c r="QTV849" s="273"/>
      <c r="QTW849" s="273"/>
      <c r="QTX849" s="273"/>
      <c r="QTY849" s="273"/>
      <c r="QTZ849" s="273"/>
      <c r="QUA849" s="273"/>
      <c r="QUB849" s="273"/>
      <c r="QUC849" s="273"/>
      <c r="QUD849" s="273"/>
      <c r="QUE849" s="273"/>
      <c r="QUF849" s="273"/>
      <c r="QUG849" s="273"/>
      <c r="QUH849" s="273"/>
      <c r="QUI849" s="273"/>
      <c r="QUJ849" s="273"/>
      <c r="QUK849" s="273"/>
      <c r="QUL849" s="273"/>
      <c r="QUM849" s="273"/>
      <c r="QUN849" s="273"/>
      <c r="QUO849" s="273"/>
      <c r="QUP849" s="273"/>
      <c r="QUQ849" s="273"/>
      <c r="QUR849" s="273"/>
      <c r="QUS849" s="273"/>
      <c r="QUT849" s="273"/>
      <c r="QUU849" s="273"/>
      <c r="QUV849" s="273"/>
      <c r="QUW849" s="273"/>
      <c r="QUX849" s="273"/>
      <c r="QUY849" s="273"/>
      <c r="QUZ849" s="273"/>
      <c r="QVA849" s="273"/>
      <c r="QVB849" s="273"/>
      <c r="QVC849" s="273"/>
      <c r="QVD849" s="273"/>
      <c r="QVE849" s="273"/>
      <c r="QVF849" s="273"/>
      <c r="QVG849" s="273"/>
      <c r="QVH849" s="273"/>
      <c r="QVI849" s="273"/>
      <c r="QVJ849" s="273"/>
      <c r="QVK849" s="273"/>
      <c r="QVL849" s="273"/>
      <c r="QVM849" s="273"/>
      <c r="QVN849" s="273"/>
      <c r="QVO849" s="273"/>
      <c r="QVP849" s="273"/>
      <c r="QVQ849" s="273"/>
      <c r="QVR849" s="273"/>
      <c r="QVS849" s="273"/>
      <c r="QVT849" s="273"/>
      <c r="QVU849" s="273"/>
      <c r="QVV849" s="273"/>
      <c r="QVW849" s="273"/>
      <c r="QVX849" s="273"/>
      <c r="QVY849" s="273"/>
      <c r="QVZ849" s="273"/>
      <c r="QWA849" s="273"/>
      <c r="QWB849" s="273"/>
      <c r="QWC849" s="273"/>
      <c r="QWD849" s="273"/>
      <c r="QWE849" s="273"/>
      <c r="QWF849" s="273"/>
      <c r="QWG849" s="273"/>
      <c r="QWH849" s="273"/>
      <c r="QWI849" s="273"/>
      <c r="QWJ849" s="273"/>
      <c r="QWK849" s="273"/>
      <c r="QWL849" s="273"/>
      <c r="QWM849" s="273"/>
      <c r="QWN849" s="273"/>
      <c r="QWO849" s="273"/>
      <c r="QWP849" s="273"/>
      <c r="QWQ849" s="273"/>
      <c r="QWR849" s="273"/>
      <c r="QWS849" s="273"/>
      <c r="QWT849" s="273"/>
      <c r="QWU849" s="273"/>
      <c r="QWV849" s="273"/>
      <c r="QWW849" s="273"/>
      <c r="QWX849" s="273"/>
      <c r="QWY849" s="273"/>
      <c r="QWZ849" s="273"/>
      <c r="QXA849" s="273"/>
      <c r="QXB849" s="273"/>
      <c r="QXC849" s="273"/>
      <c r="QXD849" s="273"/>
      <c r="QXE849" s="273"/>
      <c r="QXF849" s="273"/>
      <c r="QXG849" s="273"/>
      <c r="QXH849" s="273"/>
      <c r="QXI849" s="273"/>
      <c r="QXJ849" s="273"/>
      <c r="QXK849" s="273"/>
      <c r="QXL849" s="273"/>
      <c r="QXM849" s="273"/>
      <c r="QXN849" s="273"/>
      <c r="QXO849" s="273"/>
      <c r="QXP849" s="273"/>
      <c r="QXQ849" s="273"/>
      <c r="QXR849" s="273"/>
      <c r="QXS849" s="273"/>
      <c r="QXT849" s="273"/>
      <c r="QXU849" s="273"/>
      <c r="QXV849" s="273"/>
      <c r="QXW849" s="273"/>
      <c r="QXX849" s="273"/>
      <c r="QXY849" s="273"/>
      <c r="QXZ849" s="273"/>
      <c r="QYA849" s="273"/>
      <c r="QYB849" s="273"/>
      <c r="QYC849" s="273"/>
      <c r="QYD849" s="273"/>
      <c r="QYE849" s="273"/>
      <c r="QYF849" s="273"/>
      <c r="QYG849" s="273"/>
      <c r="QYH849" s="273"/>
      <c r="QYI849" s="273"/>
      <c r="QYJ849" s="273"/>
      <c r="QYK849" s="273"/>
      <c r="QYL849" s="273"/>
      <c r="QYM849" s="273"/>
      <c r="QYN849" s="273"/>
      <c r="QYO849" s="273"/>
      <c r="QYP849" s="273"/>
      <c r="QYQ849" s="273"/>
      <c r="QYR849" s="273"/>
      <c r="QYS849" s="273"/>
      <c r="QYT849" s="273"/>
      <c r="QYU849" s="273"/>
      <c r="QYV849" s="273"/>
      <c r="QYW849" s="273"/>
      <c r="QYX849" s="273"/>
      <c r="QYY849" s="273"/>
      <c r="QYZ849" s="273"/>
      <c r="QZA849" s="273"/>
      <c r="QZB849" s="273"/>
      <c r="QZC849" s="273"/>
      <c r="QZD849" s="273"/>
      <c r="QZE849" s="273"/>
      <c r="QZF849" s="273"/>
      <c r="QZG849" s="273"/>
      <c r="QZH849" s="273"/>
      <c r="QZI849" s="273"/>
      <c r="QZJ849" s="273"/>
      <c r="QZK849" s="273"/>
      <c r="QZL849" s="273"/>
      <c r="QZM849" s="273"/>
      <c r="QZN849" s="273"/>
      <c r="QZO849" s="273"/>
      <c r="QZP849" s="273"/>
      <c r="QZQ849" s="273"/>
      <c r="QZR849" s="273"/>
      <c r="QZS849" s="273"/>
      <c r="QZT849" s="273"/>
      <c r="QZU849" s="273"/>
      <c r="QZV849" s="273"/>
      <c r="QZW849" s="273"/>
      <c r="QZX849" s="273"/>
      <c r="QZY849" s="273"/>
      <c r="QZZ849" s="273"/>
      <c r="RAA849" s="273"/>
      <c r="RAB849" s="273"/>
      <c r="RAC849" s="273"/>
      <c r="RAD849" s="273"/>
      <c r="RAE849" s="273"/>
      <c r="RAF849" s="273"/>
      <c r="RAG849" s="273"/>
      <c r="RAH849" s="273"/>
      <c r="RAI849" s="273"/>
      <c r="RAJ849" s="273"/>
      <c r="RAK849" s="273"/>
      <c r="RAL849" s="273"/>
      <c r="RAM849" s="273"/>
      <c r="RAN849" s="273"/>
      <c r="RAO849" s="273"/>
      <c r="RAP849" s="273"/>
      <c r="RAQ849" s="273"/>
      <c r="RAR849" s="273"/>
      <c r="RAS849" s="273"/>
      <c r="RAT849" s="273"/>
      <c r="RAU849" s="273"/>
      <c r="RAV849" s="273"/>
      <c r="RAW849" s="273"/>
      <c r="RAX849" s="273"/>
      <c r="RAY849" s="273"/>
      <c r="RAZ849" s="273"/>
      <c r="RBA849" s="273"/>
      <c r="RBB849" s="273"/>
      <c r="RBC849" s="273"/>
      <c r="RBD849" s="273"/>
      <c r="RBE849" s="273"/>
      <c r="RBF849" s="273"/>
      <c r="RBG849" s="273"/>
      <c r="RBH849" s="273"/>
      <c r="RBI849" s="273"/>
      <c r="RBJ849" s="273"/>
      <c r="RBK849" s="273"/>
      <c r="RBL849" s="273"/>
      <c r="RBM849" s="273"/>
      <c r="RBN849" s="273"/>
      <c r="RBO849" s="273"/>
      <c r="RBP849" s="273"/>
      <c r="RBQ849" s="273"/>
      <c r="RBR849" s="273"/>
      <c r="RBS849" s="273"/>
      <c r="RBT849" s="273"/>
      <c r="RBU849" s="273"/>
      <c r="RBV849" s="273"/>
      <c r="RBW849" s="273"/>
      <c r="RBX849" s="273"/>
      <c r="RBY849" s="273"/>
      <c r="RBZ849" s="273"/>
      <c r="RCA849" s="273"/>
      <c r="RCB849" s="273"/>
      <c r="RCC849" s="273"/>
      <c r="RCD849" s="273"/>
      <c r="RCE849" s="273"/>
      <c r="RCF849" s="273"/>
      <c r="RCG849" s="273"/>
      <c r="RCH849" s="273"/>
      <c r="RCI849" s="273"/>
      <c r="RCJ849" s="273"/>
      <c r="RCK849" s="273"/>
      <c r="RCL849" s="273"/>
      <c r="RCM849" s="273"/>
      <c r="RCN849" s="273"/>
      <c r="RCO849" s="273"/>
      <c r="RCP849" s="273"/>
      <c r="RCQ849" s="273"/>
      <c r="RCR849" s="273"/>
      <c r="RCS849" s="273"/>
      <c r="RCT849" s="273"/>
      <c r="RCU849" s="273"/>
      <c r="RCV849" s="273"/>
      <c r="RCW849" s="273"/>
      <c r="RCX849" s="273"/>
      <c r="RCY849" s="273"/>
      <c r="RCZ849" s="273"/>
      <c r="RDA849" s="273"/>
      <c r="RDB849" s="273"/>
      <c r="RDC849" s="273"/>
      <c r="RDD849" s="273"/>
      <c r="RDE849" s="273"/>
      <c r="RDF849" s="273"/>
      <c r="RDG849" s="273"/>
      <c r="RDH849" s="273"/>
      <c r="RDI849" s="273"/>
      <c r="RDJ849" s="273"/>
      <c r="RDK849" s="273"/>
      <c r="RDL849" s="273"/>
      <c r="RDM849" s="273"/>
      <c r="RDN849" s="273"/>
      <c r="RDO849" s="273"/>
      <c r="RDP849" s="273"/>
      <c r="RDQ849" s="273"/>
      <c r="RDR849" s="273"/>
      <c r="RDS849" s="273"/>
      <c r="RDT849" s="273"/>
      <c r="RDU849" s="273"/>
      <c r="RDV849" s="273"/>
      <c r="RDW849" s="273"/>
      <c r="RDX849" s="273"/>
      <c r="RDY849" s="273"/>
      <c r="RDZ849" s="273"/>
      <c r="REA849" s="273"/>
      <c r="REB849" s="273"/>
      <c r="REC849" s="273"/>
      <c r="RED849" s="273"/>
      <c r="REE849" s="273"/>
      <c r="REF849" s="273"/>
      <c r="REG849" s="273"/>
      <c r="REH849" s="273"/>
      <c r="REI849" s="273"/>
      <c r="REJ849" s="273"/>
      <c r="REK849" s="273"/>
      <c r="REL849" s="273"/>
      <c r="REM849" s="273"/>
      <c r="REN849" s="273"/>
      <c r="REO849" s="273"/>
      <c r="REP849" s="273"/>
      <c r="REQ849" s="273"/>
      <c r="RER849" s="273"/>
      <c r="RES849" s="273"/>
      <c r="RET849" s="273"/>
      <c r="REU849" s="273"/>
      <c r="REV849" s="273"/>
      <c r="REW849" s="273"/>
      <c r="REX849" s="273"/>
      <c r="REY849" s="273"/>
      <c r="REZ849" s="273"/>
      <c r="RFA849" s="273"/>
      <c r="RFB849" s="273"/>
      <c r="RFC849" s="273"/>
      <c r="RFD849" s="273"/>
      <c r="RFE849" s="273"/>
      <c r="RFF849" s="273"/>
      <c r="RFG849" s="273"/>
      <c r="RFH849" s="273"/>
      <c r="RFI849" s="273"/>
      <c r="RFJ849" s="273"/>
      <c r="RFK849" s="273"/>
      <c r="RFL849" s="273"/>
      <c r="RFM849" s="273"/>
      <c r="RFN849" s="273"/>
      <c r="RFO849" s="273"/>
      <c r="RFP849" s="273"/>
      <c r="RFQ849" s="273"/>
      <c r="RFR849" s="273"/>
      <c r="RFS849" s="273"/>
      <c r="RFT849" s="273"/>
      <c r="RFU849" s="273"/>
      <c r="RFV849" s="273"/>
      <c r="RFW849" s="273"/>
      <c r="RFX849" s="273"/>
      <c r="RFY849" s="273"/>
      <c r="RFZ849" s="273"/>
      <c r="RGA849" s="273"/>
      <c r="RGB849" s="273"/>
      <c r="RGC849" s="273"/>
      <c r="RGD849" s="273"/>
      <c r="RGE849" s="273"/>
      <c r="RGF849" s="273"/>
      <c r="RGG849" s="273"/>
      <c r="RGH849" s="273"/>
      <c r="RGI849" s="273"/>
      <c r="RGJ849" s="273"/>
      <c r="RGK849" s="273"/>
      <c r="RGL849" s="273"/>
      <c r="RGM849" s="273"/>
      <c r="RGN849" s="273"/>
      <c r="RGO849" s="273"/>
      <c r="RGP849" s="273"/>
      <c r="RGQ849" s="273"/>
      <c r="RGR849" s="273"/>
      <c r="RGS849" s="273"/>
      <c r="RGT849" s="273"/>
      <c r="RGU849" s="273"/>
      <c r="RGV849" s="273"/>
      <c r="RGW849" s="273"/>
      <c r="RGX849" s="273"/>
      <c r="RGY849" s="273"/>
      <c r="RGZ849" s="273"/>
      <c r="RHA849" s="273"/>
      <c r="RHB849" s="273"/>
      <c r="RHC849" s="273"/>
      <c r="RHD849" s="273"/>
      <c r="RHE849" s="273"/>
      <c r="RHF849" s="273"/>
      <c r="RHG849" s="273"/>
      <c r="RHH849" s="273"/>
      <c r="RHI849" s="273"/>
      <c r="RHJ849" s="273"/>
      <c r="RHK849" s="273"/>
      <c r="RHL849" s="273"/>
      <c r="RHM849" s="273"/>
      <c r="RHN849" s="273"/>
      <c r="RHO849" s="273"/>
      <c r="RHP849" s="273"/>
      <c r="RHQ849" s="273"/>
      <c r="RHR849" s="273"/>
      <c r="RHS849" s="273"/>
      <c r="RHT849" s="273"/>
      <c r="RHU849" s="273"/>
      <c r="RHV849" s="273"/>
      <c r="RHW849" s="273"/>
      <c r="RHX849" s="273"/>
      <c r="RHY849" s="273"/>
      <c r="RHZ849" s="273"/>
      <c r="RIA849" s="273"/>
      <c r="RIB849" s="273"/>
      <c r="RIC849" s="273"/>
      <c r="RID849" s="273"/>
      <c r="RIE849" s="273"/>
      <c r="RIF849" s="273"/>
      <c r="RIG849" s="273"/>
      <c r="RIH849" s="273"/>
      <c r="RII849" s="273"/>
      <c r="RIJ849" s="273"/>
      <c r="RIK849" s="273"/>
      <c r="RIL849" s="273"/>
      <c r="RIM849" s="273"/>
      <c r="RIN849" s="273"/>
      <c r="RIO849" s="273"/>
      <c r="RIP849" s="273"/>
      <c r="RIQ849" s="273"/>
      <c r="RIR849" s="273"/>
      <c r="RIS849" s="273"/>
      <c r="RIT849" s="273"/>
      <c r="RIU849" s="273"/>
      <c r="RIV849" s="273"/>
      <c r="RIW849" s="273"/>
      <c r="RIX849" s="273"/>
      <c r="RIY849" s="273"/>
      <c r="RIZ849" s="273"/>
      <c r="RJA849" s="273"/>
      <c r="RJB849" s="273"/>
      <c r="RJC849" s="273"/>
      <c r="RJD849" s="273"/>
      <c r="RJE849" s="273"/>
      <c r="RJF849" s="273"/>
      <c r="RJG849" s="273"/>
      <c r="RJH849" s="273"/>
      <c r="RJI849" s="273"/>
      <c r="RJJ849" s="273"/>
      <c r="RJK849" s="273"/>
      <c r="RJL849" s="273"/>
      <c r="RJM849" s="273"/>
      <c r="RJN849" s="273"/>
      <c r="RJO849" s="273"/>
      <c r="RJP849" s="273"/>
      <c r="RJQ849" s="273"/>
      <c r="RJR849" s="273"/>
      <c r="RJS849" s="273"/>
      <c r="RJT849" s="273"/>
      <c r="RJU849" s="273"/>
      <c r="RJV849" s="273"/>
      <c r="RJW849" s="273"/>
      <c r="RJX849" s="273"/>
      <c r="RJY849" s="273"/>
      <c r="RJZ849" s="273"/>
      <c r="RKA849" s="273"/>
      <c r="RKB849" s="273"/>
      <c r="RKC849" s="273"/>
      <c r="RKD849" s="273"/>
      <c r="RKE849" s="273"/>
      <c r="RKF849" s="273"/>
      <c r="RKG849" s="273"/>
      <c r="RKH849" s="273"/>
      <c r="RKI849" s="273"/>
      <c r="RKJ849" s="273"/>
      <c r="RKK849" s="273"/>
      <c r="RKL849" s="273"/>
      <c r="RKM849" s="273"/>
      <c r="RKN849" s="273"/>
      <c r="RKO849" s="273"/>
      <c r="RKP849" s="273"/>
      <c r="RKQ849" s="273"/>
      <c r="RKR849" s="273"/>
      <c r="RKS849" s="273"/>
      <c r="RKT849" s="273"/>
      <c r="RKU849" s="273"/>
      <c r="RKV849" s="273"/>
      <c r="RKW849" s="273"/>
      <c r="RKX849" s="273"/>
      <c r="RKY849" s="273"/>
      <c r="RKZ849" s="273"/>
      <c r="RLA849" s="273"/>
      <c r="RLB849" s="273"/>
      <c r="RLC849" s="273"/>
      <c r="RLD849" s="273"/>
      <c r="RLE849" s="273"/>
      <c r="RLF849" s="273"/>
      <c r="RLG849" s="273"/>
      <c r="RLH849" s="273"/>
      <c r="RLI849" s="273"/>
      <c r="RLJ849" s="273"/>
      <c r="RLK849" s="273"/>
      <c r="RLL849" s="273"/>
      <c r="RLM849" s="273"/>
      <c r="RLN849" s="273"/>
      <c r="RLO849" s="273"/>
      <c r="RLP849" s="273"/>
      <c r="RLQ849" s="273"/>
      <c r="RLR849" s="273"/>
      <c r="RLS849" s="273"/>
      <c r="RLT849" s="273"/>
      <c r="RLU849" s="273"/>
      <c r="RLV849" s="273"/>
      <c r="RLW849" s="273"/>
      <c r="RLX849" s="273"/>
      <c r="RLY849" s="273"/>
      <c r="RLZ849" s="273"/>
      <c r="RMA849" s="273"/>
      <c r="RMB849" s="273"/>
      <c r="RMC849" s="273"/>
      <c r="RMD849" s="273"/>
      <c r="RME849" s="273"/>
      <c r="RMF849" s="273"/>
      <c r="RMG849" s="273"/>
      <c r="RMH849" s="273"/>
      <c r="RMI849" s="273"/>
      <c r="RMJ849" s="273"/>
      <c r="RMK849" s="273"/>
      <c r="RML849" s="273"/>
      <c r="RMM849" s="273"/>
      <c r="RMN849" s="273"/>
      <c r="RMO849" s="273"/>
      <c r="RMP849" s="273"/>
      <c r="RMQ849" s="273"/>
      <c r="RMR849" s="273"/>
      <c r="RMS849" s="273"/>
      <c r="RMT849" s="273"/>
      <c r="RMU849" s="273"/>
      <c r="RMV849" s="273"/>
      <c r="RMW849" s="273"/>
      <c r="RMX849" s="273"/>
      <c r="RMY849" s="273"/>
      <c r="RMZ849" s="273"/>
      <c r="RNA849" s="273"/>
      <c r="RNB849" s="273"/>
      <c r="RNC849" s="273"/>
      <c r="RND849" s="273"/>
      <c r="RNE849" s="273"/>
      <c r="RNF849" s="273"/>
      <c r="RNG849" s="273"/>
      <c r="RNH849" s="273"/>
      <c r="RNI849" s="273"/>
      <c r="RNJ849" s="273"/>
      <c r="RNK849" s="273"/>
      <c r="RNL849" s="273"/>
      <c r="RNM849" s="273"/>
      <c r="RNN849" s="273"/>
      <c r="RNO849" s="273"/>
      <c r="RNP849" s="273"/>
      <c r="RNQ849" s="273"/>
      <c r="RNR849" s="273"/>
      <c r="RNS849" s="273"/>
      <c r="RNT849" s="273"/>
      <c r="RNU849" s="273"/>
      <c r="RNV849" s="273"/>
      <c r="RNW849" s="273"/>
      <c r="RNX849" s="273"/>
      <c r="RNY849" s="273"/>
      <c r="RNZ849" s="273"/>
      <c r="ROA849" s="273"/>
      <c r="ROB849" s="273"/>
      <c r="ROC849" s="273"/>
      <c r="ROD849" s="273"/>
      <c r="ROE849" s="273"/>
      <c r="ROF849" s="273"/>
      <c r="ROG849" s="273"/>
      <c r="ROH849" s="273"/>
      <c r="ROI849" s="273"/>
      <c r="ROJ849" s="273"/>
      <c r="ROK849" s="273"/>
      <c r="ROL849" s="273"/>
      <c r="ROM849" s="273"/>
      <c r="RON849" s="273"/>
      <c r="ROO849" s="273"/>
      <c r="ROP849" s="273"/>
      <c r="ROQ849" s="273"/>
      <c r="ROR849" s="273"/>
      <c r="ROS849" s="273"/>
      <c r="ROT849" s="273"/>
      <c r="ROU849" s="273"/>
      <c r="ROV849" s="273"/>
      <c r="ROW849" s="273"/>
      <c r="ROX849" s="273"/>
      <c r="ROY849" s="273"/>
      <c r="ROZ849" s="273"/>
      <c r="RPA849" s="273"/>
      <c r="RPB849" s="273"/>
      <c r="RPC849" s="273"/>
      <c r="RPD849" s="273"/>
      <c r="RPE849" s="273"/>
      <c r="RPF849" s="273"/>
      <c r="RPG849" s="273"/>
      <c r="RPH849" s="273"/>
      <c r="RPI849" s="273"/>
      <c r="RPJ849" s="273"/>
      <c r="RPK849" s="273"/>
      <c r="RPL849" s="273"/>
      <c r="RPM849" s="273"/>
      <c r="RPN849" s="273"/>
      <c r="RPO849" s="273"/>
      <c r="RPP849" s="273"/>
      <c r="RPQ849" s="273"/>
      <c r="RPR849" s="273"/>
      <c r="RPS849" s="273"/>
      <c r="RPT849" s="273"/>
      <c r="RPU849" s="273"/>
      <c r="RPV849" s="273"/>
      <c r="RPW849" s="273"/>
      <c r="RPX849" s="273"/>
      <c r="RPY849" s="273"/>
      <c r="RPZ849" s="273"/>
      <c r="RQA849" s="273"/>
      <c r="RQB849" s="273"/>
      <c r="RQC849" s="273"/>
      <c r="RQD849" s="273"/>
      <c r="RQE849" s="273"/>
      <c r="RQF849" s="273"/>
      <c r="RQG849" s="273"/>
      <c r="RQH849" s="273"/>
      <c r="RQI849" s="273"/>
      <c r="RQJ849" s="273"/>
      <c r="RQK849" s="273"/>
      <c r="RQL849" s="273"/>
      <c r="RQM849" s="273"/>
      <c r="RQN849" s="273"/>
      <c r="RQO849" s="273"/>
      <c r="RQP849" s="273"/>
      <c r="RQQ849" s="273"/>
      <c r="RQR849" s="273"/>
      <c r="RQS849" s="273"/>
      <c r="RQT849" s="273"/>
      <c r="RQU849" s="273"/>
      <c r="RQV849" s="273"/>
      <c r="RQW849" s="273"/>
      <c r="RQX849" s="273"/>
      <c r="RQY849" s="273"/>
      <c r="RQZ849" s="273"/>
      <c r="RRA849" s="273"/>
      <c r="RRB849" s="273"/>
      <c r="RRC849" s="273"/>
      <c r="RRD849" s="273"/>
      <c r="RRE849" s="273"/>
      <c r="RRF849" s="273"/>
      <c r="RRG849" s="273"/>
      <c r="RRH849" s="273"/>
      <c r="RRI849" s="273"/>
      <c r="RRJ849" s="273"/>
      <c r="RRK849" s="273"/>
      <c r="RRL849" s="273"/>
      <c r="RRM849" s="273"/>
      <c r="RRN849" s="273"/>
      <c r="RRO849" s="273"/>
      <c r="RRP849" s="273"/>
      <c r="RRQ849" s="273"/>
      <c r="RRR849" s="273"/>
      <c r="RRS849" s="273"/>
      <c r="RRT849" s="273"/>
      <c r="RRU849" s="273"/>
      <c r="RRV849" s="273"/>
      <c r="RRW849" s="273"/>
      <c r="RRX849" s="273"/>
      <c r="RRY849" s="273"/>
      <c r="RRZ849" s="273"/>
      <c r="RSA849" s="273"/>
      <c r="RSB849" s="273"/>
      <c r="RSC849" s="273"/>
      <c r="RSD849" s="273"/>
      <c r="RSE849" s="273"/>
      <c r="RSF849" s="273"/>
      <c r="RSG849" s="273"/>
      <c r="RSH849" s="273"/>
      <c r="RSI849" s="273"/>
      <c r="RSJ849" s="273"/>
      <c r="RSK849" s="273"/>
      <c r="RSL849" s="273"/>
      <c r="RSM849" s="273"/>
      <c r="RSN849" s="273"/>
      <c r="RSO849" s="273"/>
      <c r="RSP849" s="273"/>
      <c r="RSQ849" s="273"/>
      <c r="RSR849" s="273"/>
      <c r="RSS849" s="273"/>
      <c r="RST849" s="273"/>
      <c r="RSU849" s="273"/>
      <c r="RSV849" s="273"/>
      <c r="RSW849" s="273"/>
      <c r="RSX849" s="273"/>
      <c r="RSY849" s="273"/>
      <c r="RSZ849" s="273"/>
      <c r="RTA849" s="273"/>
      <c r="RTB849" s="273"/>
      <c r="RTC849" s="273"/>
      <c r="RTD849" s="273"/>
      <c r="RTE849" s="273"/>
      <c r="RTF849" s="273"/>
      <c r="RTG849" s="273"/>
      <c r="RTH849" s="273"/>
      <c r="RTI849" s="273"/>
      <c r="RTJ849" s="273"/>
      <c r="RTK849" s="273"/>
      <c r="RTL849" s="273"/>
      <c r="RTM849" s="273"/>
      <c r="RTN849" s="273"/>
      <c r="RTO849" s="273"/>
      <c r="RTP849" s="273"/>
      <c r="RTQ849" s="273"/>
      <c r="RTR849" s="273"/>
      <c r="RTS849" s="273"/>
      <c r="RTT849" s="273"/>
      <c r="RTU849" s="273"/>
      <c r="RTV849" s="273"/>
      <c r="RTW849" s="273"/>
      <c r="RTX849" s="273"/>
      <c r="RTY849" s="273"/>
      <c r="RTZ849" s="273"/>
      <c r="RUA849" s="273"/>
      <c r="RUB849" s="273"/>
      <c r="RUC849" s="273"/>
      <c r="RUD849" s="273"/>
      <c r="RUE849" s="273"/>
      <c r="RUF849" s="273"/>
      <c r="RUG849" s="273"/>
      <c r="RUH849" s="273"/>
      <c r="RUI849" s="273"/>
      <c r="RUJ849" s="273"/>
      <c r="RUK849" s="273"/>
      <c r="RUL849" s="273"/>
      <c r="RUM849" s="273"/>
      <c r="RUN849" s="273"/>
      <c r="RUO849" s="273"/>
      <c r="RUP849" s="273"/>
      <c r="RUQ849" s="273"/>
      <c r="RUR849" s="273"/>
      <c r="RUS849" s="273"/>
      <c r="RUT849" s="273"/>
      <c r="RUU849" s="273"/>
      <c r="RUV849" s="273"/>
      <c r="RUW849" s="273"/>
      <c r="RUX849" s="273"/>
      <c r="RUY849" s="273"/>
      <c r="RUZ849" s="273"/>
      <c r="RVA849" s="273"/>
      <c r="RVB849" s="273"/>
      <c r="RVC849" s="273"/>
      <c r="RVD849" s="273"/>
      <c r="RVE849" s="273"/>
      <c r="RVF849" s="273"/>
      <c r="RVG849" s="273"/>
      <c r="RVH849" s="273"/>
      <c r="RVI849" s="273"/>
      <c r="RVJ849" s="273"/>
      <c r="RVK849" s="273"/>
      <c r="RVL849" s="273"/>
      <c r="RVM849" s="273"/>
      <c r="RVN849" s="273"/>
      <c r="RVO849" s="273"/>
      <c r="RVP849" s="273"/>
      <c r="RVQ849" s="273"/>
      <c r="RVR849" s="273"/>
      <c r="RVS849" s="273"/>
      <c r="RVT849" s="273"/>
      <c r="RVU849" s="273"/>
      <c r="RVV849" s="273"/>
      <c r="RVW849" s="273"/>
      <c r="RVX849" s="273"/>
      <c r="RVY849" s="273"/>
      <c r="RVZ849" s="273"/>
      <c r="RWA849" s="273"/>
      <c r="RWB849" s="273"/>
      <c r="RWC849" s="273"/>
      <c r="RWD849" s="273"/>
      <c r="RWE849" s="273"/>
      <c r="RWF849" s="273"/>
      <c r="RWG849" s="273"/>
      <c r="RWH849" s="273"/>
      <c r="RWI849" s="273"/>
      <c r="RWJ849" s="273"/>
      <c r="RWK849" s="273"/>
      <c r="RWL849" s="273"/>
      <c r="RWM849" s="273"/>
      <c r="RWN849" s="273"/>
      <c r="RWO849" s="273"/>
      <c r="RWP849" s="273"/>
      <c r="RWQ849" s="273"/>
      <c r="RWR849" s="273"/>
      <c r="RWS849" s="273"/>
      <c r="RWT849" s="273"/>
      <c r="RWU849" s="273"/>
      <c r="RWV849" s="273"/>
      <c r="RWW849" s="273"/>
      <c r="RWX849" s="273"/>
      <c r="RWY849" s="273"/>
      <c r="RWZ849" s="273"/>
      <c r="RXA849" s="273"/>
      <c r="RXB849" s="273"/>
      <c r="RXC849" s="273"/>
      <c r="RXD849" s="273"/>
      <c r="RXE849" s="273"/>
      <c r="RXF849" s="273"/>
      <c r="RXG849" s="273"/>
      <c r="RXH849" s="273"/>
      <c r="RXI849" s="273"/>
      <c r="RXJ849" s="273"/>
      <c r="RXK849" s="273"/>
      <c r="RXL849" s="273"/>
      <c r="RXM849" s="273"/>
      <c r="RXN849" s="273"/>
      <c r="RXO849" s="273"/>
      <c r="RXP849" s="273"/>
      <c r="RXQ849" s="273"/>
      <c r="RXR849" s="273"/>
      <c r="RXS849" s="273"/>
      <c r="RXT849" s="273"/>
      <c r="RXU849" s="273"/>
      <c r="RXV849" s="273"/>
      <c r="RXW849" s="273"/>
      <c r="RXX849" s="273"/>
      <c r="RXY849" s="273"/>
      <c r="RXZ849" s="273"/>
      <c r="RYA849" s="273"/>
      <c r="RYB849" s="273"/>
      <c r="RYC849" s="273"/>
      <c r="RYD849" s="273"/>
      <c r="RYE849" s="273"/>
      <c r="RYF849" s="273"/>
      <c r="RYG849" s="273"/>
      <c r="RYH849" s="273"/>
      <c r="RYI849" s="273"/>
      <c r="RYJ849" s="273"/>
      <c r="RYK849" s="273"/>
      <c r="RYL849" s="273"/>
      <c r="RYM849" s="273"/>
      <c r="RYN849" s="273"/>
      <c r="RYO849" s="273"/>
      <c r="RYP849" s="273"/>
      <c r="RYQ849" s="273"/>
      <c r="RYR849" s="273"/>
      <c r="RYS849" s="273"/>
      <c r="RYT849" s="273"/>
      <c r="RYU849" s="273"/>
      <c r="RYV849" s="273"/>
      <c r="RYW849" s="273"/>
      <c r="RYX849" s="273"/>
      <c r="RYY849" s="273"/>
      <c r="RYZ849" s="273"/>
      <c r="RZA849" s="273"/>
      <c r="RZB849" s="273"/>
      <c r="RZC849" s="273"/>
      <c r="RZD849" s="273"/>
      <c r="RZE849" s="273"/>
      <c r="RZF849" s="273"/>
      <c r="RZG849" s="273"/>
      <c r="RZH849" s="273"/>
      <c r="RZI849" s="273"/>
      <c r="RZJ849" s="273"/>
      <c r="RZK849" s="273"/>
      <c r="RZL849" s="273"/>
      <c r="RZM849" s="273"/>
      <c r="RZN849" s="273"/>
      <c r="RZO849" s="273"/>
      <c r="RZP849" s="273"/>
      <c r="RZQ849" s="273"/>
      <c r="RZR849" s="273"/>
      <c r="RZS849" s="273"/>
      <c r="RZT849" s="273"/>
      <c r="RZU849" s="273"/>
      <c r="RZV849" s="273"/>
      <c r="RZW849" s="273"/>
      <c r="RZX849" s="273"/>
      <c r="RZY849" s="273"/>
      <c r="RZZ849" s="273"/>
      <c r="SAA849" s="273"/>
      <c r="SAB849" s="273"/>
      <c r="SAC849" s="273"/>
      <c r="SAD849" s="273"/>
      <c r="SAE849" s="273"/>
      <c r="SAF849" s="273"/>
      <c r="SAG849" s="273"/>
      <c r="SAH849" s="273"/>
      <c r="SAI849" s="273"/>
      <c r="SAJ849" s="273"/>
      <c r="SAK849" s="273"/>
      <c r="SAL849" s="273"/>
      <c r="SAM849" s="273"/>
      <c r="SAN849" s="273"/>
      <c r="SAO849" s="273"/>
      <c r="SAP849" s="273"/>
      <c r="SAQ849" s="273"/>
      <c r="SAR849" s="273"/>
      <c r="SAS849" s="273"/>
      <c r="SAT849" s="273"/>
      <c r="SAU849" s="273"/>
      <c r="SAV849" s="273"/>
      <c r="SAW849" s="273"/>
      <c r="SAX849" s="273"/>
      <c r="SAY849" s="273"/>
      <c r="SAZ849" s="273"/>
      <c r="SBA849" s="273"/>
      <c r="SBB849" s="273"/>
      <c r="SBC849" s="273"/>
      <c r="SBD849" s="273"/>
      <c r="SBE849" s="273"/>
      <c r="SBF849" s="273"/>
      <c r="SBG849" s="273"/>
      <c r="SBH849" s="273"/>
      <c r="SBI849" s="273"/>
      <c r="SBJ849" s="273"/>
      <c r="SBK849" s="273"/>
      <c r="SBL849" s="273"/>
      <c r="SBM849" s="273"/>
      <c r="SBN849" s="273"/>
      <c r="SBO849" s="273"/>
      <c r="SBP849" s="273"/>
      <c r="SBQ849" s="273"/>
      <c r="SBR849" s="273"/>
      <c r="SBS849" s="273"/>
      <c r="SBT849" s="273"/>
      <c r="SBU849" s="273"/>
      <c r="SBV849" s="273"/>
      <c r="SBW849" s="273"/>
      <c r="SBX849" s="273"/>
      <c r="SBY849" s="273"/>
      <c r="SBZ849" s="273"/>
      <c r="SCA849" s="273"/>
      <c r="SCB849" s="273"/>
      <c r="SCC849" s="273"/>
      <c r="SCD849" s="273"/>
      <c r="SCE849" s="273"/>
      <c r="SCF849" s="273"/>
      <c r="SCG849" s="273"/>
      <c r="SCH849" s="273"/>
      <c r="SCI849" s="273"/>
      <c r="SCJ849" s="273"/>
      <c r="SCK849" s="273"/>
      <c r="SCL849" s="273"/>
      <c r="SCM849" s="273"/>
      <c r="SCN849" s="273"/>
      <c r="SCO849" s="273"/>
      <c r="SCP849" s="273"/>
      <c r="SCQ849" s="273"/>
      <c r="SCR849" s="273"/>
      <c r="SCS849" s="273"/>
      <c r="SCT849" s="273"/>
      <c r="SCU849" s="273"/>
      <c r="SCV849" s="273"/>
      <c r="SCW849" s="273"/>
      <c r="SCX849" s="273"/>
      <c r="SCY849" s="273"/>
      <c r="SCZ849" s="273"/>
      <c r="SDA849" s="273"/>
      <c r="SDB849" s="273"/>
      <c r="SDC849" s="273"/>
      <c r="SDD849" s="273"/>
      <c r="SDE849" s="273"/>
      <c r="SDF849" s="273"/>
      <c r="SDG849" s="273"/>
      <c r="SDH849" s="273"/>
      <c r="SDI849" s="273"/>
      <c r="SDJ849" s="273"/>
      <c r="SDK849" s="273"/>
      <c r="SDL849" s="273"/>
      <c r="SDM849" s="273"/>
      <c r="SDN849" s="273"/>
      <c r="SDO849" s="273"/>
      <c r="SDP849" s="273"/>
      <c r="SDQ849" s="273"/>
      <c r="SDR849" s="273"/>
      <c r="SDS849" s="273"/>
      <c r="SDT849" s="273"/>
      <c r="SDU849" s="273"/>
      <c r="SDV849" s="273"/>
      <c r="SDW849" s="273"/>
      <c r="SDX849" s="273"/>
      <c r="SDY849" s="273"/>
      <c r="SDZ849" s="273"/>
      <c r="SEA849" s="273"/>
      <c r="SEB849" s="273"/>
      <c r="SEC849" s="273"/>
      <c r="SED849" s="273"/>
      <c r="SEE849" s="273"/>
      <c r="SEF849" s="273"/>
      <c r="SEG849" s="273"/>
      <c r="SEH849" s="273"/>
      <c r="SEI849" s="273"/>
      <c r="SEJ849" s="273"/>
      <c r="SEK849" s="273"/>
      <c r="SEL849" s="273"/>
      <c r="SEM849" s="273"/>
      <c r="SEN849" s="273"/>
      <c r="SEO849" s="273"/>
      <c r="SEP849" s="273"/>
      <c r="SEQ849" s="273"/>
      <c r="SER849" s="273"/>
      <c r="SES849" s="273"/>
      <c r="SET849" s="273"/>
      <c r="SEU849" s="273"/>
      <c r="SEV849" s="273"/>
      <c r="SEW849" s="273"/>
      <c r="SEX849" s="273"/>
      <c r="SEY849" s="273"/>
      <c r="SEZ849" s="273"/>
      <c r="SFA849" s="273"/>
      <c r="SFB849" s="273"/>
      <c r="SFC849" s="273"/>
      <c r="SFD849" s="273"/>
      <c r="SFE849" s="273"/>
      <c r="SFF849" s="273"/>
      <c r="SFG849" s="273"/>
      <c r="SFH849" s="273"/>
      <c r="SFI849" s="273"/>
      <c r="SFJ849" s="273"/>
      <c r="SFK849" s="273"/>
      <c r="SFL849" s="273"/>
      <c r="SFM849" s="273"/>
      <c r="SFN849" s="273"/>
      <c r="SFO849" s="273"/>
      <c r="SFP849" s="273"/>
      <c r="SFQ849" s="273"/>
      <c r="SFR849" s="273"/>
      <c r="SFS849" s="273"/>
      <c r="SFT849" s="273"/>
      <c r="SFU849" s="273"/>
      <c r="SFV849" s="273"/>
      <c r="SFW849" s="273"/>
      <c r="SFX849" s="273"/>
      <c r="SFY849" s="273"/>
      <c r="SFZ849" s="273"/>
      <c r="SGA849" s="273"/>
      <c r="SGB849" s="273"/>
      <c r="SGC849" s="273"/>
      <c r="SGD849" s="273"/>
      <c r="SGE849" s="273"/>
      <c r="SGF849" s="273"/>
      <c r="SGG849" s="273"/>
      <c r="SGH849" s="273"/>
      <c r="SGI849" s="273"/>
      <c r="SGJ849" s="273"/>
      <c r="SGK849" s="273"/>
      <c r="SGL849" s="273"/>
      <c r="SGM849" s="273"/>
      <c r="SGN849" s="273"/>
      <c r="SGO849" s="273"/>
      <c r="SGP849" s="273"/>
      <c r="SGQ849" s="273"/>
      <c r="SGR849" s="273"/>
      <c r="SGS849" s="273"/>
      <c r="SGT849" s="273"/>
      <c r="SGU849" s="273"/>
      <c r="SGV849" s="273"/>
      <c r="SGW849" s="273"/>
      <c r="SGX849" s="273"/>
      <c r="SGY849" s="273"/>
      <c r="SGZ849" s="273"/>
      <c r="SHA849" s="273"/>
      <c r="SHB849" s="273"/>
      <c r="SHC849" s="273"/>
      <c r="SHD849" s="273"/>
      <c r="SHE849" s="273"/>
      <c r="SHF849" s="273"/>
      <c r="SHG849" s="273"/>
      <c r="SHH849" s="273"/>
      <c r="SHI849" s="273"/>
      <c r="SHJ849" s="273"/>
      <c r="SHK849" s="273"/>
      <c r="SHL849" s="273"/>
      <c r="SHM849" s="273"/>
      <c r="SHN849" s="273"/>
      <c r="SHO849" s="273"/>
      <c r="SHP849" s="273"/>
      <c r="SHQ849" s="273"/>
      <c r="SHR849" s="273"/>
      <c r="SHS849" s="273"/>
      <c r="SHT849" s="273"/>
      <c r="SHU849" s="273"/>
      <c r="SHV849" s="273"/>
      <c r="SHW849" s="273"/>
      <c r="SHX849" s="273"/>
      <c r="SHY849" s="273"/>
      <c r="SHZ849" s="273"/>
      <c r="SIA849" s="273"/>
      <c r="SIB849" s="273"/>
      <c r="SIC849" s="273"/>
      <c r="SID849" s="273"/>
      <c r="SIE849" s="273"/>
      <c r="SIF849" s="273"/>
      <c r="SIG849" s="273"/>
      <c r="SIH849" s="273"/>
      <c r="SII849" s="273"/>
      <c r="SIJ849" s="273"/>
      <c r="SIK849" s="273"/>
      <c r="SIL849" s="273"/>
      <c r="SIM849" s="273"/>
      <c r="SIN849" s="273"/>
      <c r="SIO849" s="273"/>
      <c r="SIP849" s="273"/>
      <c r="SIQ849" s="273"/>
      <c r="SIR849" s="273"/>
      <c r="SIS849" s="273"/>
      <c r="SIT849" s="273"/>
      <c r="SIU849" s="273"/>
      <c r="SIV849" s="273"/>
      <c r="SIW849" s="273"/>
      <c r="SIX849" s="273"/>
      <c r="SIY849" s="273"/>
      <c r="SIZ849" s="273"/>
      <c r="SJA849" s="273"/>
      <c r="SJB849" s="273"/>
      <c r="SJC849" s="273"/>
      <c r="SJD849" s="273"/>
      <c r="SJE849" s="273"/>
      <c r="SJF849" s="273"/>
      <c r="SJG849" s="273"/>
      <c r="SJH849" s="273"/>
      <c r="SJI849" s="273"/>
      <c r="SJJ849" s="273"/>
      <c r="SJK849" s="273"/>
      <c r="SJL849" s="273"/>
      <c r="SJM849" s="273"/>
      <c r="SJN849" s="273"/>
      <c r="SJO849" s="273"/>
      <c r="SJP849" s="273"/>
      <c r="SJQ849" s="273"/>
      <c r="SJR849" s="273"/>
      <c r="SJS849" s="273"/>
      <c r="SJT849" s="273"/>
      <c r="SJU849" s="273"/>
      <c r="SJV849" s="273"/>
      <c r="SJW849" s="273"/>
      <c r="SJX849" s="273"/>
      <c r="SJY849" s="273"/>
      <c r="SJZ849" s="273"/>
      <c r="SKA849" s="273"/>
      <c r="SKB849" s="273"/>
      <c r="SKC849" s="273"/>
      <c r="SKD849" s="273"/>
      <c r="SKE849" s="273"/>
      <c r="SKF849" s="273"/>
      <c r="SKG849" s="273"/>
      <c r="SKH849" s="273"/>
      <c r="SKI849" s="273"/>
      <c r="SKJ849" s="273"/>
      <c r="SKK849" s="273"/>
      <c r="SKL849" s="273"/>
      <c r="SKM849" s="273"/>
      <c r="SKN849" s="273"/>
      <c r="SKO849" s="273"/>
      <c r="SKP849" s="273"/>
      <c r="SKQ849" s="273"/>
      <c r="SKR849" s="273"/>
      <c r="SKS849" s="273"/>
      <c r="SKT849" s="273"/>
      <c r="SKU849" s="273"/>
      <c r="SKV849" s="273"/>
      <c r="SKW849" s="273"/>
      <c r="SKX849" s="273"/>
      <c r="SKY849" s="273"/>
      <c r="SKZ849" s="273"/>
      <c r="SLA849" s="273"/>
      <c r="SLB849" s="273"/>
      <c r="SLC849" s="273"/>
      <c r="SLD849" s="273"/>
      <c r="SLE849" s="273"/>
      <c r="SLF849" s="273"/>
      <c r="SLG849" s="273"/>
      <c r="SLH849" s="273"/>
      <c r="SLI849" s="273"/>
      <c r="SLJ849" s="273"/>
      <c r="SLK849" s="273"/>
      <c r="SLL849" s="273"/>
      <c r="SLM849" s="273"/>
      <c r="SLN849" s="273"/>
      <c r="SLO849" s="273"/>
      <c r="SLP849" s="273"/>
      <c r="SLQ849" s="273"/>
      <c r="SLR849" s="273"/>
      <c r="SLS849" s="273"/>
      <c r="SLT849" s="273"/>
      <c r="SLU849" s="273"/>
      <c r="SLV849" s="273"/>
      <c r="SLW849" s="273"/>
      <c r="SLX849" s="273"/>
      <c r="SLY849" s="273"/>
      <c r="SLZ849" s="273"/>
      <c r="SMA849" s="273"/>
      <c r="SMB849" s="273"/>
      <c r="SMC849" s="273"/>
      <c r="SMD849" s="273"/>
      <c r="SME849" s="273"/>
      <c r="SMF849" s="273"/>
      <c r="SMG849" s="273"/>
      <c r="SMH849" s="273"/>
      <c r="SMI849" s="273"/>
      <c r="SMJ849" s="273"/>
      <c r="SMK849" s="273"/>
      <c r="SML849" s="273"/>
      <c r="SMM849" s="273"/>
      <c r="SMN849" s="273"/>
      <c r="SMO849" s="273"/>
      <c r="SMP849" s="273"/>
      <c r="SMQ849" s="273"/>
      <c r="SMR849" s="273"/>
      <c r="SMS849" s="273"/>
      <c r="SMT849" s="273"/>
      <c r="SMU849" s="273"/>
      <c r="SMV849" s="273"/>
      <c r="SMW849" s="273"/>
      <c r="SMX849" s="273"/>
      <c r="SMY849" s="273"/>
      <c r="SMZ849" s="273"/>
      <c r="SNA849" s="273"/>
      <c r="SNB849" s="273"/>
      <c r="SNC849" s="273"/>
      <c r="SND849" s="273"/>
      <c r="SNE849" s="273"/>
      <c r="SNF849" s="273"/>
      <c r="SNG849" s="273"/>
      <c r="SNH849" s="273"/>
      <c r="SNI849" s="273"/>
      <c r="SNJ849" s="273"/>
      <c r="SNK849" s="273"/>
      <c r="SNL849" s="273"/>
      <c r="SNM849" s="273"/>
      <c r="SNN849" s="273"/>
      <c r="SNO849" s="273"/>
      <c r="SNP849" s="273"/>
      <c r="SNQ849" s="273"/>
      <c r="SNR849" s="273"/>
      <c r="SNS849" s="273"/>
      <c r="SNT849" s="273"/>
      <c r="SNU849" s="273"/>
      <c r="SNV849" s="273"/>
      <c r="SNW849" s="273"/>
      <c r="SNX849" s="273"/>
      <c r="SNY849" s="273"/>
      <c r="SNZ849" s="273"/>
      <c r="SOA849" s="273"/>
      <c r="SOB849" s="273"/>
      <c r="SOC849" s="273"/>
      <c r="SOD849" s="273"/>
      <c r="SOE849" s="273"/>
      <c r="SOF849" s="273"/>
      <c r="SOG849" s="273"/>
      <c r="SOH849" s="273"/>
      <c r="SOI849" s="273"/>
      <c r="SOJ849" s="273"/>
      <c r="SOK849" s="273"/>
      <c r="SOL849" s="273"/>
      <c r="SOM849" s="273"/>
      <c r="SON849" s="273"/>
      <c r="SOO849" s="273"/>
      <c r="SOP849" s="273"/>
      <c r="SOQ849" s="273"/>
      <c r="SOR849" s="273"/>
      <c r="SOS849" s="273"/>
      <c r="SOT849" s="273"/>
      <c r="SOU849" s="273"/>
      <c r="SOV849" s="273"/>
      <c r="SOW849" s="273"/>
      <c r="SOX849" s="273"/>
      <c r="SOY849" s="273"/>
      <c r="SOZ849" s="273"/>
      <c r="SPA849" s="273"/>
      <c r="SPB849" s="273"/>
      <c r="SPC849" s="273"/>
      <c r="SPD849" s="273"/>
      <c r="SPE849" s="273"/>
      <c r="SPF849" s="273"/>
      <c r="SPG849" s="273"/>
      <c r="SPH849" s="273"/>
      <c r="SPI849" s="273"/>
      <c r="SPJ849" s="273"/>
      <c r="SPK849" s="273"/>
      <c r="SPL849" s="273"/>
      <c r="SPM849" s="273"/>
      <c r="SPN849" s="273"/>
      <c r="SPO849" s="273"/>
      <c r="SPP849" s="273"/>
      <c r="SPQ849" s="273"/>
      <c r="SPR849" s="273"/>
      <c r="SPS849" s="273"/>
      <c r="SPT849" s="273"/>
      <c r="SPU849" s="273"/>
      <c r="SPV849" s="273"/>
      <c r="SPW849" s="273"/>
      <c r="SPX849" s="273"/>
      <c r="SPY849" s="273"/>
      <c r="SPZ849" s="273"/>
      <c r="SQA849" s="273"/>
      <c r="SQB849" s="273"/>
      <c r="SQC849" s="273"/>
      <c r="SQD849" s="273"/>
      <c r="SQE849" s="273"/>
      <c r="SQF849" s="273"/>
      <c r="SQG849" s="273"/>
      <c r="SQH849" s="273"/>
      <c r="SQI849" s="273"/>
      <c r="SQJ849" s="273"/>
      <c r="SQK849" s="273"/>
      <c r="SQL849" s="273"/>
      <c r="SQM849" s="273"/>
      <c r="SQN849" s="273"/>
      <c r="SQO849" s="273"/>
      <c r="SQP849" s="273"/>
      <c r="SQQ849" s="273"/>
      <c r="SQR849" s="273"/>
      <c r="SQS849" s="273"/>
      <c r="SQT849" s="273"/>
      <c r="SQU849" s="273"/>
      <c r="SQV849" s="273"/>
      <c r="SQW849" s="273"/>
      <c r="SQX849" s="273"/>
      <c r="SQY849" s="273"/>
      <c r="SQZ849" s="273"/>
      <c r="SRA849" s="273"/>
      <c r="SRB849" s="273"/>
      <c r="SRC849" s="273"/>
      <c r="SRD849" s="273"/>
      <c r="SRE849" s="273"/>
      <c r="SRF849" s="273"/>
      <c r="SRG849" s="273"/>
      <c r="SRH849" s="273"/>
      <c r="SRI849" s="273"/>
      <c r="SRJ849" s="273"/>
      <c r="SRK849" s="273"/>
      <c r="SRL849" s="273"/>
      <c r="SRM849" s="273"/>
      <c r="SRN849" s="273"/>
      <c r="SRO849" s="273"/>
      <c r="SRP849" s="273"/>
      <c r="SRQ849" s="273"/>
      <c r="SRR849" s="273"/>
      <c r="SRS849" s="273"/>
      <c r="SRT849" s="273"/>
      <c r="SRU849" s="273"/>
      <c r="SRV849" s="273"/>
      <c r="SRW849" s="273"/>
      <c r="SRX849" s="273"/>
      <c r="SRY849" s="273"/>
      <c r="SRZ849" s="273"/>
      <c r="SSA849" s="273"/>
      <c r="SSB849" s="273"/>
      <c r="SSC849" s="273"/>
      <c r="SSD849" s="273"/>
      <c r="SSE849" s="273"/>
      <c r="SSF849" s="273"/>
      <c r="SSG849" s="273"/>
      <c r="SSH849" s="273"/>
      <c r="SSI849" s="273"/>
      <c r="SSJ849" s="273"/>
      <c r="SSK849" s="273"/>
      <c r="SSL849" s="273"/>
      <c r="SSM849" s="273"/>
      <c r="SSN849" s="273"/>
      <c r="SSO849" s="273"/>
      <c r="SSP849" s="273"/>
      <c r="SSQ849" s="273"/>
      <c r="SSR849" s="273"/>
      <c r="SSS849" s="273"/>
      <c r="SST849" s="273"/>
      <c r="SSU849" s="273"/>
      <c r="SSV849" s="273"/>
      <c r="SSW849" s="273"/>
      <c r="SSX849" s="273"/>
      <c r="SSY849" s="273"/>
      <c r="SSZ849" s="273"/>
      <c r="STA849" s="273"/>
      <c r="STB849" s="273"/>
      <c r="STC849" s="273"/>
      <c r="STD849" s="273"/>
      <c r="STE849" s="273"/>
      <c r="STF849" s="273"/>
      <c r="STG849" s="273"/>
      <c r="STH849" s="273"/>
      <c r="STI849" s="273"/>
      <c r="STJ849" s="273"/>
      <c r="STK849" s="273"/>
      <c r="STL849" s="273"/>
      <c r="STM849" s="273"/>
      <c r="STN849" s="273"/>
      <c r="STO849" s="273"/>
      <c r="STP849" s="273"/>
      <c r="STQ849" s="273"/>
      <c r="STR849" s="273"/>
      <c r="STS849" s="273"/>
      <c r="STT849" s="273"/>
      <c r="STU849" s="273"/>
      <c r="STV849" s="273"/>
      <c r="STW849" s="273"/>
      <c r="STX849" s="273"/>
      <c r="STY849" s="273"/>
      <c r="STZ849" s="273"/>
      <c r="SUA849" s="273"/>
      <c r="SUB849" s="273"/>
      <c r="SUC849" s="273"/>
      <c r="SUD849" s="273"/>
      <c r="SUE849" s="273"/>
      <c r="SUF849" s="273"/>
      <c r="SUG849" s="273"/>
      <c r="SUH849" s="273"/>
      <c r="SUI849" s="273"/>
      <c r="SUJ849" s="273"/>
      <c r="SUK849" s="273"/>
      <c r="SUL849" s="273"/>
      <c r="SUM849" s="273"/>
      <c r="SUN849" s="273"/>
      <c r="SUO849" s="273"/>
      <c r="SUP849" s="273"/>
      <c r="SUQ849" s="273"/>
      <c r="SUR849" s="273"/>
      <c r="SUS849" s="273"/>
      <c r="SUT849" s="273"/>
      <c r="SUU849" s="273"/>
      <c r="SUV849" s="273"/>
      <c r="SUW849" s="273"/>
      <c r="SUX849" s="273"/>
      <c r="SUY849" s="273"/>
      <c r="SUZ849" s="273"/>
      <c r="SVA849" s="273"/>
      <c r="SVB849" s="273"/>
      <c r="SVC849" s="273"/>
      <c r="SVD849" s="273"/>
      <c r="SVE849" s="273"/>
      <c r="SVF849" s="273"/>
      <c r="SVG849" s="273"/>
      <c r="SVH849" s="273"/>
      <c r="SVI849" s="273"/>
      <c r="SVJ849" s="273"/>
      <c r="SVK849" s="273"/>
      <c r="SVL849" s="273"/>
      <c r="SVM849" s="273"/>
      <c r="SVN849" s="273"/>
      <c r="SVO849" s="273"/>
      <c r="SVP849" s="273"/>
      <c r="SVQ849" s="273"/>
      <c r="SVR849" s="273"/>
      <c r="SVS849" s="273"/>
      <c r="SVT849" s="273"/>
      <c r="SVU849" s="273"/>
      <c r="SVV849" s="273"/>
      <c r="SVW849" s="273"/>
      <c r="SVX849" s="273"/>
      <c r="SVY849" s="273"/>
      <c r="SVZ849" s="273"/>
      <c r="SWA849" s="273"/>
      <c r="SWB849" s="273"/>
      <c r="SWC849" s="273"/>
      <c r="SWD849" s="273"/>
      <c r="SWE849" s="273"/>
      <c r="SWF849" s="273"/>
      <c r="SWG849" s="273"/>
      <c r="SWH849" s="273"/>
      <c r="SWI849" s="273"/>
      <c r="SWJ849" s="273"/>
      <c r="SWK849" s="273"/>
      <c r="SWL849" s="273"/>
      <c r="SWM849" s="273"/>
      <c r="SWN849" s="273"/>
      <c r="SWO849" s="273"/>
      <c r="SWP849" s="273"/>
      <c r="SWQ849" s="273"/>
      <c r="SWR849" s="273"/>
      <c r="SWS849" s="273"/>
      <c r="SWT849" s="273"/>
      <c r="SWU849" s="273"/>
      <c r="SWV849" s="273"/>
      <c r="SWW849" s="273"/>
      <c r="SWX849" s="273"/>
      <c r="SWY849" s="273"/>
      <c r="SWZ849" s="273"/>
      <c r="SXA849" s="273"/>
      <c r="SXB849" s="273"/>
      <c r="SXC849" s="273"/>
      <c r="SXD849" s="273"/>
      <c r="SXE849" s="273"/>
      <c r="SXF849" s="273"/>
      <c r="SXG849" s="273"/>
      <c r="SXH849" s="273"/>
      <c r="SXI849" s="273"/>
      <c r="SXJ849" s="273"/>
      <c r="SXK849" s="273"/>
      <c r="SXL849" s="273"/>
      <c r="SXM849" s="273"/>
      <c r="SXN849" s="273"/>
      <c r="SXO849" s="273"/>
      <c r="SXP849" s="273"/>
      <c r="SXQ849" s="273"/>
      <c r="SXR849" s="273"/>
      <c r="SXS849" s="273"/>
      <c r="SXT849" s="273"/>
      <c r="SXU849" s="273"/>
      <c r="SXV849" s="273"/>
      <c r="SXW849" s="273"/>
      <c r="SXX849" s="273"/>
      <c r="SXY849" s="273"/>
      <c r="SXZ849" s="273"/>
      <c r="SYA849" s="273"/>
      <c r="SYB849" s="273"/>
      <c r="SYC849" s="273"/>
      <c r="SYD849" s="273"/>
      <c r="SYE849" s="273"/>
      <c r="SYF849" s="273"/>
      <c r="SYG849" s="273"/>
      <c r="SYH849" s="273"/>
      <c r="SYI849" s="273"/>
      <c r="SYJ849" s="273"/>
      <c r="SYK849" s="273"/>
      <c r="SYL849" s="273"/>
      <c r="SYM849" s="273"/>
      <c r="SYN849" s="273"/>
      <c r="SYO849" s="273"/>
      <c r="SYP849" s="273"/>
      <c r="SYQ849" s="273"/>
      <c r="SYR849" s="273"/>
      <c r="SYS849" s="273"/>
      <c r="SYT849" s="273"/>
      <c r="SYU849" s="273"/>
      <c r="SYV849" s="273"/>
      <c r="SYW849" s="273"/>
      <c r="SYX849" s="273"/>
      <c r="SYY849" s="273"/>
      <c r="SYZ849" s="273"/>
      <c r="SZA849" s="273"/>
      <c r="SZB849" s="273"/>
      <c r="SZC849" s="273"/>
      <c r="SZD849" s="273"/>
      <c r="SZE849" s="273"/>
      <c r="SZF849" s="273"/>
      <c r="SZG849" s="273"/>
      <c r="SZH849" s="273"/>
      <c r="SZI849" s="273"/>
      <c r="SZJ849" s="273"/>
      <c r="SZK849" s="273"/>
      <c r="SZL849" s="273"/>
      <c r="SZM849" s="273"/>
      <c r="SZN849" s="273"/>
      <c r="SZO849" s="273"/>
      <c r="SZP849" s="273"/>
      <c r="SZQ849" s="273"/>
      <c r="SZR849" s="273"/>
      <c r="SZS849" s="273"/>
      <c r="SZT849" s="273"/>
      <c r="SZU849" s="273"/>
      <c r="SZV849" s="273"/>
      <c r="SZW849" s="273"/>
      <c r="SZX849" s="273"/>
      <c r="SZY849" s="273"/>
      <c r="SZZ849" s="273"/>
      <c r="TAA849" s="273"/>
      <c r="TAB849" s="273"/>
      <c r="TAC849" s="273"/>
      <c r="TAD849" s="273"/>
      <c r="TAE849" s="273"/>
      <c r="TAF849" s="273"/>
      <c r="TAG849" s="273"/>
      <c r="TAH849" s="273"/>
      <c r="TAI849" s="273"/>
      <c r="TAJ849" s="273"/>
      <c r="TAK849" s="273"/>
      <c r="TAL849" s="273"/>
      <c r="TAM849" s="273"/>
      <c r="TAN849" s="273"/>
      <c r="TAO849" s="273"/>
      <c r="TAP849" s="273"/>
      <c r="TAQ849" s="273"/>
      <c r="TAR849" s="273"/>
      <c r="TAS849" s="273"/>
      <c r="TAT849" s="273"/>
      <c r="TAU849" s="273"/>
      <c r="TAV849" s="273"/>
      <c r="TAW849" s="273"/>
      <c r="TAX849" s="273"/>
      <c r="TAY849" s="273"/>
      <c r="TAZ849" s="273"/>
      <c r="TBA849" s="273"/>
      <c r="TBB849" s="273"/>
      <c r="TBC849" s="273"/>
      <c r="TBD849" s="273"/>
      <c r="TBE849" s="273"/>
      <c r="TBF849" s="273"/>
      <c r="TBG849" s="273"/>
      <c r="TBH849" s="273"/>
      <c r="TBI849" s="273"/>
      <c r="TBJ849" s="273"/>
      <c r="TBK849" s="273"/>
      <c r="TBL849" s="273"/>
      <c r="TBM849" s="273"/>
      <c r="TBN849" s="273"/>
      <c r="TBO849" s="273"/>
      <c r="TBP849" s="273"/>
      <c r="TBQ849" s="273"/>
      <c r="TBR849" s="273"/>
      <c r="TBS849" s="273"/>
      <c r="TBT849" s="273"/>
      <c r="TBU849" s="273"/>
      <c r="TBV849" s="273"/>
      <c r="TBW849" s="273"/>
      <c r="TBX849" s="273"/>
      <c r="TBY849" s="273"/>
      <c r="TBZ849" s="273"/>
      <c r="TCA849" s="273"/>
      <c r="TCB849" s="273"/>
      <c r="TCC849" s="273"/>
      <c r="TCD849" s="273"/>
      <c r="TCE849" s="273"/>
      <c r="TCF849" s="273"/>
      <c r="TCG849" s="273"/>
      <c r="TCH849" s="273"/>
      <c r="TCI849" s="273"/>
      <c r="TCJ849" s="273"/>
      <c r="TCK849" s="273"/>
      <c r="TCL849" s="273"/>
      <c r="TCM849" s="273"/>
      <c r="TCN849" s="273"/>
      <c r="TCO849" s="273"/>
      <c r="TCP849" s="273"/>
      <c r="TCQ849" s="273"/>
      <c r="TCR849" s="273"/>
      <c r="TCS849" s="273"/>
      <c r="TCT849" s="273"/>
      <c r="TCU849" s="273"/>
      <c r="TCV849" s="273"/>
      <c r="TCW849" s="273"/>
      <c r="TCX849" s="273"/>
      <c r="TCY849" s="273"/>
      <c r="TCZ849" s="273"/>
      <c r="TDA849" s="273"/>
      <c r="TDB849" s="273"/>
      <c r="TDC849" s="273"/>
      <c r="TDD849" s="273"/>
      <c r="TDE849" s="273"/>
      <c r="TDF849" s="273"/>
      <c r="TDG849" s="273"/>
      <c r="TDH849" s="273"/>
      <c r="TDI849" s="273"/>
      <c r="TDJ849" s="273"/>
      <c r="TDK849" s="273"/>
      <c r="TDL849" s="273"/>
      <c r="TDM849" s="273"/>
      <c r="TDN849" s="273"/>
      <c r="TDO849" s="273"/>
      <c r="TDP849" s="273"/>
      <c r="TDQ849" s="273"/>
      <c r="TDR849" s="273"/>
      <c r="TDS849" s="273"/>
      <c r="TDT849" s="273"/>
      <c r="TDU849" s="273"/>
      <c r="TDV849" s="273"/>
      <c r="TDW849" s="273"/>
      <c r="TDX849" s="273"/>
      <c r="TDY849" s="273"/>
      <c r="TDZ849" s="273"/>
      <c r="TEA849" s="273"/>
      <c r="TEB849" s="273"/>
      <c r="TEC849" s="273"/>
      <c r="TED849" s="273"/>
      <c r="TEE849" s="273"/>
      <c r="TEF849" s="273"/>
      <c r="TEG849" s="273"/>
      <c r="TEH849" s="273"/>
      <c r="TEI849" s="273"/>
      <c r="TEJ849" s="273"/>
      <c r="TEK849" s="273"/>
      <c r="TEL849" s="273"/>
      <c r="TEM849" s="273"/>
      <c r="TEN849" s="273"/>
      <c r="TEO849" s="273"/>
      <c r="TEP849" s="273"/>
      <c r="TEQ849" s="273"/>
      <c r="TER849" s="273"/>
      <c r="TES849" s="273"/>
      <c r="TET849" s="273"/>
      <c r="TEU849" s="273"/>
      <c r="TEV849" s="273"/>
      <c r="TEW849" s="273"/>
      <c r="TEX849" s="273"/>
      <c r="TEY849" s="273"/>
      <c r="TEZ849" s="273"/>
      <c r="TFA849" s="273"/>
      <c r="TFB849" s="273"/>
      <c r="TFC849" s="273"/>
      <c r="TFD849" s="273"/>
      <c r="TFE849" s="273"/>
      <c r="TFF849" s="273"/>
      <c r="TFG849" s="273"/>
      <c r="TFH849" s="273"/>
      <c r="TFI849" s="273"/>
      <c r="TFJ849" s="273"/>
      <c r="TFK849" s="273"/>
      <c r="TFL849" s="273"/>
      <c r="TFM849" s="273"/>
      <c r="TFN849" s="273"/>
      <c r="TFO849" s="273"/>
      <c r="TFP849" s="273"/>
      <c r="TFQ849" s="273"/>
      <c r="TFR849" s="273"/>
      <c r="TFS849" s="273"/>
      <c r="TFT849" s="273"/>
      <c r="TFU849" s="273"/>
      <c r="TFV849" s="273"/>
      <c r="TFW849" s="273"/>
      <c r="TFX849" s="273"/>
      <c r="TFY849" s="273"/>
      <c r="TFZ849" s="273"/>
      <c r="TGA849" s="273"/>
      <c r="TGB849" s="273"/>
      <c r="TGC849" s="273"/>
      <c r="TGD849" s="273"/>
      <c r="TGE849" s="273"/>
      <c r="TGF849" s="273"/>
      <c r="TGG849" s="273"/>
      <c r="TGH849" s="273"/>
      <c r="TGI849" s="273"/>
      <c r="TGJ849" s="273"/>
      <c r="TGK849" s="273"/>
      <c r="TGL849" s="273"/>
      <c r="TGM849" s="273"/>
      <c r="TGN849" s="273"/>
      <c r="TGO849" s="273"/>
      <c r="TGP849" s="273"/>
      <c r="TGQ849" s="273"/>
      <c r="TGR849" s="273"/>
      <c r="TGS849" s="273"/>
      <c r="TGT849" s="273"/>
      <c r="TGU849" s="273"/>
      <c r="TGV849" s="273"/>
      <c r="TGW849" s="273"/>
      <c r="TGX849" s="273"/>
      <c r="TGY849" s="273"/>
      <c r="TGZ849" s="273"/>
      <c r="THA849" s="273"/>
      <c r="THB849" s="273"/>
      <c r="THC849" s="273"/>
      <c r="THD849" s="273"/>
      <c r="THE849" s="273"/>
      <c r="THF849" s="273"/>
      <c r="THG849" s="273"/>
      <c r="THH849" s="273"/>
      <c r="THI849" s="273"/>
      <c r="THJ849" s="273"/>
      <c r="THK849" s="273"/>
      <c r="THL849" s="273"/>
      <c r="THM849" s="273"/>
      <c r="THN849" s="273"/>
      <c r="THO849" s="273"/>
      <c r="THP849" s="273"/>
      <c r="THQ849" s="273"/>
      <c r="THR849" s="273"/>
      <c r="THS849" s="273"/>
      <c r="THT849" s="273"/>
      <c r="THU849" s="273"/>
      <c r="THV849" s="273"/>
      <c r="THW849" s="273"/>
      <c r="THX849" s="273"/>
      <c r="THY849" s="273"/>
      <c r="THZ849" s="273"/>
      <c r="TIA849" s="273"/>
      <c r="TIB849" s="273"/>
      <c r="TIC849" s="273"/>
      <c r="TID849" s="273"/>
      <c r="TIE849" s="273"/>
      <c r="TIF849" s="273"/>
      <c r="TIG849" s="273"/>
      <c r="TIH849" s="273"/>
      <c r="TII849" s="273"/>
      <c r="TIJ849" s="273"/>
      <c r="TIK849" s="273"/>
      <c r="TIL849" s="273"/>
      <c r="TIM849" s="273"/>
      <c r="TIN849" s="273"/>
      <c r="TIO849" s="273"/>
      <c r="TIP849" s="273"/>
      <c r="TIQ849" s="273"/>
      <c r="TIR849" s="273"/>
      <c r="TIS849" s="273"/>
      <c r="TIT849" s="273"/>
      <c r="TIU849" s="273"/>
      <c r="TIV849" s="273"/>
      <c r="TIW849" s="273"/>
      <c r="TIX849" s="273"/>
      <c r="TIY849" s="273"/>
      <c r="TIZ849" s="273"/>
      <c r="TJA849" s="273"/>
      <c r="TJB849" s="273"/>
      <c r="TJC849" s="273"/>
      <c r="TJD849" s="273"/>
      <c r="TJE849" s="273"/>
      <c r="TJF849" s="273"/>
      <c r="TJG849" s="273"/>
      <c r="TJH849" s="273"/>
      <c r="TJI849" s="273"/>
      <c r="TJJ849" s="273"/>
      <c r="TJK849" s="273"/>
      <c r="TJL849" s="273"/>
      <c r="TJM849" s="273"/>
      <c r="TJN849" s="273"/>
      <c r="TJO849" s="273"/>
      <c r="TJP849" s="273"/>
      <c r="TJQ849" s="273"/>
      <c r="TJR849" s="273"/>
      <c r="TJS849" s="273"/>
      <c r="TJT849" s="273"/>
      <c r="TJU849" s="273"/>
      <c r="TJV849" s="273"/>
      <c r="TJW849" s="273"/>
      <c r="TJX849" s="273"/>
      <c r="TJY849" s="273"/>
      <c r="TJZ849" s="273"/>
      <c r="TKA849" s="273"/>
      <c r="TKB849" s="273"/>
      <c r="TKC849" s="273"/>
      <c r="TKD849" s="273"/>
      <c r="TKE849" s="273"/>
      <c r="TKF849" s="273"/>
      <c r="TKG849" s="273"/>
      <c r="TKH849" s="273"/>
      <c r="TKI849" s="273"/>
      <c r="TKJ849" s="273"/>
      <c r="TKK849" s="273"/>
      <c r="TKL849" s="273"/>
      <c r="TKM849" s="273"/>
      <c r="TKN849" s="273"/>
      <c r="TKO849" s="273"/>
      <c r="TKP849" s="273"/>
      <c r="TKQ849" s="273"/>
      <c r="TKR849" s="273"/>
      <c r="TKS849" s="273"/>
      <c r="TKT849" s="273"/>
      <c r="TKU849" s="273"/>
      <c r="TKV849" s="273"/>
      <c r="TKW849" s="273"/>
      <c r="TKX849" s="273"/>
      <c r="TKY849" s="273"/>
      <c r="TKZ849" s="273"/>
      <c r="TLA849" s="273"/>
      <c r="TLB849" s="273"/>
      <c r="TLC849" s="273"/>
      <c r="TLD849" s="273"/>
      <c r="TLE849" s="273"/>
      <c r="TLF849" s="273"/>
      <c r="TLG849" s="273"/>
      <c r="TLH849" s="273"/>
      <c r="TLI849" s="273"/>
      <c r="TLJ849" s="273"/>
      <c r="TLK849" s="273"/>
      <c r="TLL849" s="273"/>
      <c r="TLM849" s="273"/>
      <c r="TLN849" s="273"/>
      <c r="TLO849" s="273"/>
      <c r="TLP849" s="273"/>
      <c r="TLQ849" s="273"/>
      <c r="TLR849" s="273"/>
      <c r="TLS849" s="273"/>
      <c r="TLT849" s="273"/>
      <c r="TLU849" s="273"/>
      <c r="TLV849" s="273"/>
      <c r="TLW849" s="273"/>
      <c r="TLX849" s="273"/>
      <c r="TLY849" s="273"/>
      <c r="TLZ849" s="273"/>
      <c r="TMA849" s="273"/>
      <c r="TMB849" s="273"/>
      <c r="TMC849" s="273"/>
      <c r="TMD849" s="273"/>
      <c r="TME849" s="273"/>
      <c r="TMF849" s="273"/>
      <c r="TMG849" s="273"/>
      <c r="TMH849" s="273"/>
      <c r="TMI849" s="273"/>
      <c r="TMJ849" s="273"/>
      <c r="TMK849" s="273"/>
      <c r="TML849" s="273"/>
      <c r="TMM849" s="273"/>
      <c r="TMN849" s="273"/>
      <c r="TMO849" s="273"/>
      <c r="TMP849" s="273"/>
      <c r="TMQ849" s="273"/>
      <c r="TMR849" s="273"/>
      <c r="TMS849" s="273"/>
      <c r="TMT849" s="273"/>
      <c r="TMU849" s="273"/>
      <c r="TMV849" s="273"/>
      <c r="TMW849" s="273"/>
      <c r="TMX849" s="273"/>
      <c r="TMY849" s="273"/>
      <c r="TMZ849" s="273"/>
      <c r="TNA849" s="273"/>
      <c r="TNB849" s="273"/>
      <c r="TNC849" s="273"/>
      <c r="TND849" s="273"/>
      <c r="TNE849" s="273"/>
      <c r="TNF849" s="273"/>
      <c r="TNG849" s="273"/>
      <c r="TNH849" s="273"/>
      <c r="TNI849" s="273"/>
      <c r="TNJ849" s="273"/>
      <c r="TNK849" s="273"/>
      <c r="TNL849" s="273"/>
      <c r="TNM849" s="273"/>
      <c r="TNN849" s="273"/>
      <c r="TNO849" s="273"/>
      <c r="TNP849" s="273"/>
      <c r="TNQ849" s="273"/>
      <c r="TNR849" s="273"/>
      <c r="TNS849" s="273"/>
      <c r="TNT849" s="273"/>
      <c r="TNU849" s="273"/>
      <c r="TNV849" s="273"/>
      <c r="TNW849" s="273"/>
      <c r="TNX849" s="273"/>
      <c r="TNY849" s="273"/>
      <c r="TNZ849" s="273"/>
      <c r="TOA849" s="273"/>
      <c r="TOB849" s="273"/>
      <c r="TOC849" s="273"/>
      <c r="TOD849" s="273"/>
      <c r="TOE849" s="273"/>
      <c r="TOF849" s="273"/>
      <c r="TOG849" s="273"/>
      <c r="TOH849" s="273"/>
      <c r="TOI849" s="273"/>
      <c r="TOJ849" s="273"/>
      <c r="TOK849" s="273"/>
      <c r="TOL849" s="273"/>
      <c r="TOM849" s="273"/>
      <c r="TON849" s="273"/>
      <c r="TOO849" s="273"/>
      <c r="TOP849" s="273"/>
      <c r="TOQ849" s="273"/>
      <c r="TOR849" s="273"/>
      <c r="TOS849" s="273"/>
      <c r="TOT849" s="273"/>
      <c r="TOU849" s="273"/>
      <c r="TOV849" s="273"/>
      <c r="TOW849" s="273"/>
      <c r="TOX849" s="273"/>
      <c r="TOY849" s="273"/>
      <c r="TOZ849" s="273"/>
      <c r="TPA849" s="273"/>
      <c r="TPB849" s="273"/>
      <c r="TPC849" s="273"/>
      <c r="TPD849" s="273"/>
      <c r="TPE849" s="273"/>
      <c r="TPF849" s="273"/>
      <c r="TPG849" s="273"/>
      <c r="TPH849" s="273"/>
      <c r="TPI849" s="273"/>
      <c r="TPJ849" s="273"/>
      <c r="TPK849" s="273"/>
      <c r="TPL849" s="273"/>
      <c r="TPM849" s="273"/>
      <c r="TPN849" s="273"/>
      <c r="TPO849" s="273"/>
      <c r="TPP849" s="273"/>
      <c r="TPQ849" s="273"/>
      <c r="TPR849" s="273"/>
      <c r="TPS849" s="273"/>
      <c r="TPT849" s="273"/>
      <c r="TPU849" s="273"/>
      <c r="TPV849" s="273"/>
      <c r="TPW849" s="273"/>
      <c r="TPX849" s="273"/>
      <c r="TPY849" s="273"/>
      <c r="TPZ849" s="273"/>
      <c r="TQA849" s="273"/>
      <c r="TQB849" s="273"/>
      <c r="TQC849" s="273"/>
      <c r="TQD849" s="273"/>
      <c r="TQE849" s="273"/>
      <c r="TQF849" s="273"/>
      <c r="TQG849" s="273"/>
      <c r="TQH849" s="273"/>
      <c r="TQI849" s="273"/>
      <c r="TQJ849" s="273"/>
      <c r="TQK849" s="273"/>
      <c r="TQL849" s="273"/>
      <c r="TQM849" s="273"/>
      <c r="TQN849" s="273"/>
      <c r="TQO849" s="273"/>
      <c r="TQP849" s="273"/>
      <c r="TQQ849" s="273"/>
      <c r="TQR849" s="273"/>
      <c r="TQS849" s="273"/>
      <c r="TQT849" s="273"/>
      <c r="TQU849" s="273"/>
      <c r="TQV849" s="273"/>
      <c r="TQW849" s="273"/>
      <c r="TQX849" s="273"/>
      <c r="TQY849" s="273"/>
      <c r="TQZ849" s="273"/>
      <c r="TRA849" s="273"/>
      <c r="TRB849" s="273"/>
      <c r="TRC849" s="273"/>
      <c r="TRD849" s="273"/>
      <c r="TRE849" s="273"/>
      <c r="TRF849" s="273"/>
      <c r="TRG849" s="273"/>
      <c r="TRH849" s="273"/>
      <c r="TRI849" s="273"/>
      <c r="TRJ849" s="273"/>
      <c r="TRK849" s="273"/>
      <c r="TRL849" s="273"/>
      <c r="TRM849" s="273"/>
      <c r="TRN849" s="273"/>
      <c r="TRO849" s="273"/>
      <c r="TRP849" s="273"/>
      <c r="TRQ849" s="273"/>
      <c r="TRR849" s="273"/>
      <c r="TRS849" s="273"/>
      <c r="TRT849" s="273"/>
      <c r="TRU849" s="273"/>
      <c r="TRV849" s="273"/>
      <c r="TRW849" s="273"/>
      <c r="TRX849" s="273"/>
      <c r="TRY849" s="273"/>
      <c r="TRZ849" s="273"/>
      <c r="TSA849" s="273"/>
      <c r="TSB849" s="273"/>
      <c r="TSC849" s="273"/>
      <c r="TSD849" s="273"/>
      <c r="TSE849" s="273"/>
      <c r="TSF849" s="273"/>
      <c r="TSG849" s="273"/>
      <c r="TSH849" s="273"/>
      <c r="TSI849" s="273"/>
      <c r="TSJ849" s="273"/>
      <c r="TSK849" s="273"/>
      <c r="TSL849" s="273"/>
      <c r="TSM849" s="273"/>
      <c r="TSN849" s="273"/>
      <c r="TSO849" s="273"/>
      <c r="TSP849" s="273"/>
      <c r="TSQ849" s="273"/>
      <c r="TSR849" s="273"/>
      <c r="TSS849" s="273"/>
      <c r="TST849" s="273"/>
      <c r="TSU849" s="273"/>
      <c r="TSV849" s="273"/>
      <c r="TSW849" s="273"/>
      <c r="TSX849" s="273"/>
      <c r="TSY849" s="273"/>
      <c r="TSZ849" s="273"/>
      <c r="TTA849" s="273"/>
      <c r="TTB849" s="273"/>
      <c r="TTC849" s="273"/>
      <c r="TTD849" s="273"/>
      <c r="TTE849" s="273"/>
      <c r="TTF849" s="273"/>
      <c r="TTG849" s="273"/>
      <c r="TTH849" s="273"/>
      <c r="TTI849" s="273"/>
      <c r="TTJ849" s="273"/>
      <c r="TTK849" s="273"/>
      <c r="TTL849" s="273"/>
      <c r="TTM849" s="273"/>
      <c r="TTN849" s="273"/>
      <c r="TTO849" s="273"/>
      <c r="TTP849" s="273"/>
      <c r="TTQ849" s="273"/>
      <c r="TTR849" s="273"/>
      <c r="TTS849" s="273"/>
      <c r="TTT849" s="273"/>
      <c r="TTU849" s="273"/>
      <c r="TTV849" s="273"/>
      <c r="TTW849" s="273"/>
      <c r="TTX849" s="273"/>
      <c r="TTY849" s="273"/>
      <c r="TTZ849" s="273"/>
      <c r="TUA849" s="273"/>
      <c r="TUB849" s="273"/>
      <c r="TUC849" s="273"/>
      <c r="TUD849" s="273"/>
      <c r="TUE849" s="273"/>
      <c r="TUF849" s="273"/>
      <c r="TUG849" s="273"/>
      <c r="TUH849" s="273"/>
      <c r="TUI849" s="273"/>
      <c r="TUJ849" s="273"/>
      <c r="TUK849" s="273"/>
      <c r="TUL849" s="273"/>
      <c r="TUM849" s="273"/>
      <c r="TUN849" s="273"/>
      <c r="TUO849" s="273"/>
      <c r="TUP849" s="273"/>
      <c r="TUQ849" s="273"/>
      <c r="TUR849" s="273"/>
      <c r="TUS849" s="273"/>
      <c r="TUT849" s="273"/>
      <c r="TUU849" s="273"/>
      <c r="TUV849" s="273"/>
      <c r="TUW849" s="273"/>
      <c r="TUX849" s="273"/>
      <c r="TUY849" s="273"/>
      <c r="TUZ849" s="273"/>
      <c r="TVA849" s="273"/>
      <c r="TVB849" s="273"/>
      <c r="TVC849" s="273"/>
      <c r="TVD849" s="273"/>
      <c r="TVE849" s="273"/>
      <c r="TVF849" s="273"/>
      <c r="TVG849" s="273"/>
      <c r="TVH849" s="273"/>
      <c r="TVI849" s="273"/>
      <c r="TVJ849" s="273"/>
      <c r="TVK849" s="273"/>
      <c r="TVL849" s="273"/>
      <c r="TVM849" s="273"/>
      <c r="TVN849" s="273"/>
      <c r="TVO849" s="273"/>
      <c r="TVP849" s="273"/>
      <c r="TVQ849" s="273"/>
      <c r="TVR849" s="273"/>
      <c r="TVS849" s="273"/>
      <c r="TVT849" s="273"/>
      <c r="TVU849" s="273"/>
      <c r="TVV849" s="273"/>
      <c r="TVW849" s="273"/>
      <c r="TVX849" s="273"/>
      <c r="TVY849" s="273"/>
      <c r="TVZ849" s="273"/>
      <c r="TWA849" s="273"/>
      <c r="TWB849" s="273"/>
      <c r="TWC849" s="273"/>
      <c r="TWD849" s="273"/>
      <c r="TWE849" s="273"/>
      <c r="TWF849" s="273"/>
      <c r="TWG849" s="273"/>
      <c r="TWH849" s="273"/>
      <c r="TWI849" s="273"/>
      <c r="TWJ849" s="273"/>
      <c r="TWK849" s="273"/>
      <c r="TWL849" s="273"/>
      <c r="TWM849" s="273"/>
      <c r="TWN849" s="273"/>
      <c r="TWO849" s="273"/>
      <c r="TWP849" s="273"/>
      <c r="TWQ849" s="273"/>
      <c r="TWR849" s="273"/>
      <c r="TWS849" s="273"/>
      <c r="TWT849" s="273"/>
      <c r="TWU849" s="273"/>
      <c r="TWV849" s="273"/>
      <c r="TWW849" s="273"/>
      <c r="TWX849" s="273"/>
      <c r="TWY849" s="273"/>
      <c r="TWZ849" s="273"/>
      <c r="TXA849" s="273"/>
      <c r="TXB849" s="273"/>
      <c r="TXC849" s="273"/>
      <c r="TXD849" s="273"/>
      <c r="TXE849" s="273"/>
      <c r="TXF849" s="273"/>
      <c r="TXG849" s="273"/>
      <c r="TXH849" s="273"/>
      <c r="TXI849" s="273"/>
      <c r="TXJ849" s="273"/>
      <c r="TXK849" s="273"/>
      <c r="TXL849" s="273"/>
      <c r="TXM849" s="273"/>
      <c r="TXN849" s="273"/>
      <c r="TXO849" s="273"/>
      <c r="TXP849" s="273"/>
      <c r="TXQ849" s="273"/>
      <c r="TXR849" s="273"/>
      <c r="TXS849" s="273"/>
      <c r="TXT849" s="273"/>
      <c r="TXU849" s="273"/>
      <c r="TXV849" s="273"/>
      <c r="TXW849" s="273"/>
      <c r="TXX849" s="273"/>
      <c r="TXY849" s="273"/>
      <c r="TXZ849" s="273"/>
      <c r="TYA849" s="273"/>
      <c r="TYB849" s="273"/>
      <c r="TYC849" s="273"/>
      <c r="TYD849" s="273"/>
      <c r="TYE849" s="273"/>
      <c r="TYF849" s="273"/>
      <c r="TYG849" s="273"/>
      <c r="TYH849" s="273"/>
      <c r="TYI849" s="273"/>
      <c r="TYJ849" s="273"/>
      <c r="TYK849" s="273"/>
      <c r="TYL849" s="273"/>
      <c r="TYM849" s="273"/>
      <c r="TYN849" s="273"/>
      <c r="TYO849" s="273"/>
      <c r="TYP849" s="273"/>
      <c r="TYQ849" s="273"/>
      <c r="TYR849" s="273"/>
      <c r="TYS849" s="273"/>
      <c r="TYT849" s="273"/>
      <c r="TYU849" s="273"/>
      <c r="TYV849" s="273"/>
      <c r="TYW849" s="273"/>
      <c r="TYX849" s="273"/>
      <c r="TYY849" s="273"/>
      <c r="TYZ849" s="273"/>
      <c r="TZA849" s="273"/>
      <c r="TZB849" s="273"/>
      <c r="TZC849" s="273"/>
      <c r="TZD849" s="273"/>
      <c r="TZE849" s="273"/>
      <c r="TZF849" s="273"/>
      <c r="TZG849" s="273"/>
      <c r="TZH849" s="273"/>
      <c r="TZI849" s="273"/>
      <c r="TZJ849" s="273"/>
      <c r="TZK849" s="273"/>
      <c r="TZL849" s="273"/>
      <c r="TZM849" s="273"/>
      <c r="TZN849" s="273"/>
      <c r="TZO849" s="273"/>
      <c r="TZP849" s="273"/>
      <c r="TZQ849" s="273"/>
      <c r="TZR849" s="273"/>
      <c r="TZS849" s="273"/>
      <c r="TZT849" s="273"/>
      <c r="TZU849" s="273"/>
      <c r="TZV849" s="273"/>
      <c r="TZW849" s="273"/>
      <c r="TZX849" s="273"/>
      <c r="TZY849" s="273"/>
      <c r="TZZ849" s="273"/>
      <c r="UAA849" s="273"/>
      <c r="UAB849" s="273"/>
      <c r="UAC849" s="273"/>
      <c r="UAD849" s="273"/>
      <c r="UAE849" s="273"/>
      <c r="UAF849" s="273"/>
      <c r="UAG849" s="273"/>
      <c r="UAH849" s="273"/>
      <c r="UAI849" s="273"/>
      <c r="UAJ849" s="273"/>
      <c r="UAK849" s="273"/>
      <c r="UAL849" s="273"/>
      <c r="UAM849" s="273"/>
      <c r="UAN849" s="273"/>
      <c r="UAO849" s="273"/>
      <c r="UAP849" s="273"/>
      <c r="UAQ849" s="273"/>
      <c r="UAR849" s="273"/>
      <c r="UAS849" s="273"/>
      <c r="UAT849" s="273"/>
      <c r="UAU849" s="273"/>
      <c r="UAV849" s="273"/>
      <c r="UAW849" s="273"/>
      <c r="UAX849" s="273"/>
      <c r="UAY849" s="273"/>
      <c r="UAZ849" s="273"/>
      <c r="UBA849" s="273"/>
      <c r="UBB849" s="273"/>
      <c r="UBC849" s="273"/>
      <c r="UBD849" s="273"/>
      <c r="UBE849" s="273"/>
      <c r="UBF849" s="273"/>
      <c r="UBG849" s="273"/>
      <c r="UBH849" s="273"/>
      <c r="UBI849" s="273"/>
      <c r="UBJ849" s="273"/>
      <c r="UBK849" s="273"/>
      <c r="UBL849" s="273"/>
      <c r="UBM849" s="273"/>
      <c r="UBN849" s="273"/>
      <c r="UBO849" s="273"/>
      <c r="UBP849" s="273"/>
      <c r="UBQ849" s="273"/>
      <c r="UBR849" s="273"/>
      <c r="UBS849" s="273"/>
      <c r="UBT849" s="273"/>
      <c r="UBU849" s="273"/>
      <c r="UBV849" s="273"/>
      <c r="UBW849" s="273"/>
      <c r="UBX849" s="273"/>
      <c r="UBY849" s="273"/>
      <c r="UBZ849" s="273"/>
      <c r="UCA849" s="273"/>
      <c r="UCB849" s="273"/>
      <c r="UCC849" s="273"/>
      <c r="UCD849" s="273"/>
      <c r="UCE849" s="273"/>
      <c r="UCF849" s="273"/>
      <c r="UCG849" s="273"/>
      <c r="UCH849" s="273"/>
      <c r="UCI849" s="273"/>
      <c r="UCJ849" s="273"/>
      <c r="UCK849" s="273"/>
      <c r="UCL849" s="273"/>
      <c r="UCM849" s="273"/>
      <c r="UCN849" s="273"/>
      <c r="UCO849" s="273"/>
      <c r="UCP849" s="273"/>
      <c r="UCQ849" s="273"/>
      <c r="UCR849" s="273"/>
      <c r="UCS849" s="273"/>
      <c r="UCT849" s="273"/>
      <c r="UCU849" s="273"/>
      <c r="UCV849" s="273"/>
      <c r="UCW849" s="273"/>
      <c r="UCX849" s="273"/>
      <c r="UCY849" s="273"/>
      <c r="UCZ849" s="273"/>
      <c r="UDA849" s="273"/>
      <c r="UDB849" s="273"/>
      <c r="UDC849" s="273"/>
      <c r="UDD849" s="273"/>
      <c r="UDE849" s="273"/>
      <c r="UDF849" s="273"/>
      <c r="UDG849" s="273"/>
      <c r="UDH849" s="273"/>
      <c r="UDI849" s="273"/>
      <c r="UDJ849" s="273"/>
      <c r="UDK849" s="273"/>
      <c r="UDL849" s="273"/>
      <c r="UDM849" s="273"/>
      <c r="UDN849" s="273"/>
      <c r="UDO849" s="273"/>
      <c r="UDP849" s="273"/>
      <c r="UDQ849" s="273"/>
      <c r="UDR849" s="273"/>
      <c r="UDS849" s="273"/>
      <c r="UDT849" s="273"/>
      <c r="UDU849" s="273"/>
      <c r="UDV849" s="273"/>
      <c r="UDW849" s="273"/>
      <c r="UDX849" s="273"/>
      <c r="UDY849" s="273"/>
      <c r="UDZ849" s="273"/>
      <c r="UEA849" s="273"/>
      <c r="UEB849" s="273"/>
      <c r="UEC849" s="273"/>
      <c r="UED849" s="273"/>
      <c r="UEE849" s="273"/>
      <c r="UEF849" s="273"/>
      <c r="UEG849" s="273"/>
      <c r="UEH849" s="273"/>
      <c r="UEI849" s="273"/>
      <c r="UEJ849" s="273"/>
      <c r="UEK849" s="273"/>
      <c r="UEL849" s="273"/>
      <c r="UEM849" s="273"/>
      <c r="UEN849" s="273"/>
      <c r="UEO849" s="273"/>
      <c r="UEP849" s="273"/>
      <c r="UEQ849" s="273"/>
      <c r="UER849" s="273"/>
      <c r="UES849" s="273"/>
      <c r="UET849" s="273"/>
      <c r="UEU849" s="273"/>
      <c r="UEV849" s="273"/>
      <c r="UEW849" s="273"/>
      <c r="UEX849" s="273"/>
      <c r="UEY849" s="273"/>
      <c r="UEZ849" s="273"/>
      <c r="UFA849" s="273"/>
      <c r="UFB849" s="273"/>
      <c r="UFC849" s="273"/>
      <c r="UFD849" s="273"/>
      <c r="UFE849" s="273"/>
      <c r="UFF849" s="273"/>
      <c r="UFG849" s="273"/>
      <c r="UFH849" s="273"/>
      <c r="UFI849" s="273"/>
      <c r="UFJ849" s="273"/>
      <c r="UFK849" s="273"/>
      <c r="UFL849" s="273"/>
      <c r="UFM849" s="273"/>
      <c r="UFN849" s="273"/>
      <c r="UFO849" s="273"/>
      <c r="UFP849" s="273"/>
      <c r="UFQ849" s="273"/>
      <c r="UFR849" s="273"/>
      <c r="UFS849" s="273"/>
      <c r="UFT849" s="273"/>
      <c r="UFU849" s="273"/>
      <c r="UFV849" s="273"/>
      <c r="UFW849" s="273"/>
      <c r="UFX849" s="273"/>
      <c r="UFY849" s="273"/>
      <c r="UFZ849" s="273"/>
      <c r="UGA849" s="273"/>
      <c r="UGB849" s="273"/>
      <c r="UGC849" s="273"/>
      <c r="UGD849" s="273"/>
      <c r="UGE849" s="273"/>
      <c r="UGF849" s="273"/>
      <c r="UGG849" s="273"/>
      <c r="UGH849" s="273"/>
      <c r="UGI849" s="273"/>
      <c r="UGJ849" s="273"/>
      <c r="UGK849" s="273"/>
      <c r="UGL849" s="273"/>
      <c r="UGM849" s="273"/>
      <c r="UGN849" s="273"/>
      <c r="UGO849" s="273"/>
      <c r="UGP849" s="273"/>
      <c r="UGQ849" s="273"/>
      <c r="UGR849" s="273"/>
      <c r="UGS849" s="273"/>
      <c r="UGT849" s="273"/>
      <c r="UGU849" s="273"/>
      <c r="UGV849" s="273"/>
      <c r="UGW849" s="273"/>
      <c r="UGX849" s="273"/>
      <c r="UGY849" s="273"/>
      <c r="UGZ849" s="273"/>
      <c r="UHA849" s="273"/>
      <c r="UHB849" s="273"/>
      <c r="UHC849" s="273"/>
      <c r="UHD849" s="273"/>
      <c r="UHE849" s="273"/>
      <c r="UHF849" s="273"/>
      <c r="UHG849" s="273"/>
      <c r="UHH849" s="273"/>
      <c r="UHI849" s="273"/>
      <c r="UHJ849" s="273"/>
      <c r="UHK849" s="273"/>
      <c r="UHL849" s="273"/>
      <c r="UHM849" s="273"/>
      <c r="UHN849" s="273"/>
      <c r="UHO849" s="273"/>
      <c r="UHP849" s="273"/>
      <c r="UHQ849" s="273"/>
      <c r="UHR849" s="273"/>
      <c r="UHS849" s="273"/>
      <c r="UHT849" s="273"/>
      <c r="UHU849" s="273"/>
      <c r="UHV849" s="273"/>
      <c r="UHW849" s="273"/>
      <c r="UHX849" s="273"/>
      <c r="UHY849" s="273"/>
      <c r="UHZ849" s="273"/>
      <c r="UIA849" s="273"/>
      <c r="UIB849" s="273"/>
      <c r="UIC849" s="273"/>
      <c r="UID849" s="273"/>
      <c r="UIE849" s="273"/>
      <c r="UIF849" s="273"/>
      <c r="UIG849" s="273"/>
      <c r="UIH849" s="273"/>
      <c r="UII849" s="273"/>
      <c r="UIJ849" s="273"/>
      <c r="UIK849" s="273"/>
      <c r="UIL849" s="273"/>
      <c r="UIM849" s="273"/>
      <c r="UIN849" s="273"/>
      <c r="UIO849" s="273"/>
      <c r="UIP849" s="273"/>
      <c r="UIQ849" s="273"/>
      <c r="UIR849" s="273"/>
      <c r="UIS849" s="273"/>
      <c r="UIT849" s="273"/>
      <c r="UIU849" s="273"/>
      <c r="UIV849" s="273"/>
      <c r="UIW849" s="273"/>
      <c r="UIX849" s="273"/>
      <c r="UIY849" s="273"/>
      <c r="UIZ849" s="273"/>
      <c r="UJA849" s="273"/>
      <c r="UJB849" s="273"/>
      <c r="UJC849" s="273"/>
      <c r="UJD849" s="273"/>
      <c r="UJE849" s="273"/>
      <c r="UJF849" s="273"/>
      <c r="UJG849" s="273"/>
      <c r="UJH849" s="273"/>
      <c r="UJI849" s="273"/>
      <c r="UJJ849" s="273"/>
      <c r="UJK849" s="273"/>
      <c r="UJL849" s="273"/>
      <c r="UJM849" s="273"/>
      <c r="UJN849" s="273"/>
      <c r="UJO849" s="273"/>
      <c r="UJP849" s="273"/>
      <c r="UJQ849" s="273"/>
      <c r="UJR849" s="273"/>
      <c r="UJS849" s="273"/>
      <c r="UJT849" s="273"/>
      <c r="UJU849" s="273"/>
      <c r="UJV849" s="273"/>
      <c r="UJW849" s="273"/>
      <c r="UJX849" s="273"/>
      <c r="UJY849" s="273"/>
      <c r="UJZ849" s="273"/>
      <c r="UKA849" s="273"/>
      <c r="UKB849" s="273"/>
      <c r="UKC849" s="273"/>
      <c r="UKD849" s="273"/>
      <c r="UKE849" s="273"/>
      <c r="UKF849" s="273"/>
      <c r="UKG849" s="273"/>
      <c r="UKH849" s="273"/>
      <c r="UKI849" s="273"/>
      <c r="UKJ849" s="273"/>
      <c r="UKK849" s="273"/>
      <c r="UKL849" s="273"/>
      <c r="UKM849" s="273"/>
      <c r="UKN849" s="273"/>
      <c r="UKO849" s="273"/>
      <c r="UKP849" s="273"/>
      <c r="UKQ849" s="273"/>
      <c r="UKR849" s="273"/>
      <c r="UKS849" s="273"/>
      <c r="UKT849" s="273"/>
      <c r="UKU849" s="273"/>
      <c r="UKV849" s="273"/>
      <c r="UKW849" s="273"/>
      <c r="UKX849" s="273"/>
      <c r="UKY849" s="273"/>
      <c r="UKZ849" s="273"/>
      <c r="ULA849" s="273"/>
      <c r="ULB849" s="273"/>
      <c r="ULC849" s="273"/>
      <c r="ULD849" s="273"/>
      <c r="ULE849" s="273"/>
      <c r="ULF849" s="273"/>
      <c r="ULG849" s="273"/>
      <c r="ULH849" s="273"/>
      <c r="ULI849" s="273"/>
      <c r="ULJ849" s="273"/>
      <c r="ULK849" s="273"/>
      <c r="ULL849" s="273"/>
      <c r="ULM849" s="273"/>
      <c r="ULN849" s="273"/>
      <c r="ULO849" s="273"/>
      <c r="ULP849" s="273"/>
      <c r="ULQ849" s="273"/>
      <c r="ULR849" s="273"/>
      <c r="ULS849" s="273"/>
      <c r="ULT849" s="273"/>
      <c r="ULU849" s="273"/>
      <c r="ULV849" s="273"/>
      <c r="ULW849" s="273"/>
      <c r="ULX849" s="273"/>
      <c r="ULY849" s="273"/>
      <c r="ULZ849" s="273"/>
      <c r="UMA849" s="273"/>
      <c r="UMB849" s="273"/>
      <c r="UMC849" s="273"/>
      <c r="UMD849" s="273"/>
      <c r="UME849" s="273"/>
      <c r="UMF849" s="273"/>
      <c r="UMG849" s="273"/>
      <c r="UMH849" s="273"/>
      <c r="UMI849" s="273"/>
      <c r="UMJ849" s="273"/>
      <c r="UMK849" s="273"/>
      <c r="UML849" s="273"/>
      <c r="UMM849" s="273"/>
      <c r="UMN849" s="273"/>
      <c r="UMO849" s="273"/>
      <c r="UMP849" s="273"/>
      <c r="UMQ849" s="273"/>
      <c r="UMR849" s="273"/>
      <c r="UMS849" s="273"/>
      <c r="UMT849" s="273"/>
      <c r="UMU849" s="273"/>
      <c r="UMV849" s="273"/>
      <c r="UMW849" s="273"/>
      <c r="UMX849" s="273"/>
      <c r="UMY849" s="273"/>
      <c r="UMZ849" s="273"/>
      <c r="UNA849" s="273"/>
      <c r="UNB849" s="273"/>
      <c r="UNC849" s="273"/>
      <c r="UND849" s="273"/>
      <c r="UNE849" s="273"/>
      <c r="UNF849" s="273"/>
      <c r="UNG849" s="273"/>
      <c r="UNH849" s="273"/>
      <c r="UNI849" s="273"/>
      <c r="UNJ849" s="273"/>
      <c r="UNK849" s="273"/>
      <c r="UNL849" s="273"/>
      <c r="UNM849" s="273"/>
      <c r="UNN849" s="273"/>
      <c r="UNO849" s="273"/>
      <c r="UNP849" s="273"/>
      <c r="UNQ849" s="273"/>
      <c r="UNR849" s="273"/>
      <c r="UNS849" s="273"/>
      <c r="UNT849" s="273"/>
      <c r="UNU849" s="273"/>
      <c r="UNV849" s="273"/>
      <c r="UNW849" s="273"/>
      <c r="UNX849" s="273"/>
      <c r="UNY849" s="273"/>
      <c r="UNZ849" s="273"/>
      <c r="UOA849" s="273"/>
      <c r="UOB849" s="273"/>
      <c r="UOC849" s="273"/>
      <c r="UOD849" s="273"/>
      <c r="UOE849" s="273"/>
      <c r="UOF849" s="273"/>
      <c r="UOG849" s="273"/>
      <c r="UOH849" s="273"/>
      <c r="UOI849" s="273"/>
      <c r="UOJ849" s="273"/>
      <c r="UOK849" s="273"/>
      <c r="UOL849" s="273"/>
      <c r="UOM849" s="273"/>
      <c r="UON849" s="273"/>
      <c r="UOO849" s="273"/>
      <c r="UOP849" s="273"/>
      <c r="UOQ849" s="273"/>
      <c r="UOR849" s="273"/>
      <c r="UOS849" s="273"/>
      <c r="UOT849" s="273"/>
      <c r="UOU849" s="273"/>
      <c r="UOV849" s="273"/>
      <c r="UOW849" s="273"/>
      <c r="UOX849" s="273"/>
      <c r="UOY849" s="273"/>
      <c r="UOZ849" s="273"/>
      <c r="UPA849" s="273"/>
      <c r="UPB849" s="273"/>
      <c r="UPC849" s="273"/>
      <c r="UPD849" s="273"/>
      <c r="UPE849" s="273"/>
      <c r="UPF849" s="273"/>
      <c r="UPG849" s="273"/>
      <c r="UPH849" s="273"/>
      <c r="UPI849" s="273"/>
      <c r="UPJ849" s="273"/>
      <c r="UPK849" s="273"/>
      <c r="UPL849" s="273"/>
      <c r="UPM849" s="273"/>
      <c r="UPN849" s="273"/>
      <c r="UPO849" s="273"/>
      <c r="UPP849" s="273"/>
      <c r="UPQ849" s="273"/>
      <c r="UPR849" s="273"/>
      <c r="UPS849" s="273"/>
      <c r="UPT849" s="273"/>
      <c r="UPU849" s="273"/>
      <c r="UPV849" s="273"/>
      <c r="UPW849" s="273"/>
      <c r="UPX849" s="273"/>
      <c r="UPY849" s="273"/>
      <c r="UPZ849" s="273"/>
      <c r="UQA849" s="273"/>
      <c r="UQB849" s="273"/>
      <c r="UQC849" s="273"/>
      <c r="UQD849" s="273"/>
      <c r="UQE849" s="273"/>
      <c r="UQF849" s="273"/>
      <c r="UQG849" s="273"/>
      <c r="UQH849" s="273"/>
      <c r="UQI849" s="273"/>
      <c r="UQJ849" s="273"/>
      <c r="UQK849" s="273"/>
      <c r="UQL849" s="273"/>
      <c r="UQM849" s="273"/>
      <c r="UQN849" s="273"/>
      <c r="UQO849" s="273"/>
      <c r="UQP849" s="273"/>
      <c r="UQQ849" s="273"/>
      <c r="UQR849" s="273"/>
      <c r="UQS849" s="273"/>
      <c r="UQT849" s="273"/>
      <c r="UQU849" s="273"/>
      <c r="UQV849" s="273"/>
      <c r="UQW849" s="273"/>
      <c r="UQX849" s="273"/>
      <c r="UQY849" s="273"/>
      <c r="UQZ849" s="273"/>
      <c r="URA849" s="273"/>
      <c r="URB849" s="273"/>
      <c r="URC849" s="273"/>
      <c r="URD849" s="273"/>
      <c r="URE849" s="273"/>
      <c r="URF849" s="273"/>
      <c r="URG849" s="273"/>
      <c r="URH849" s="273"/>
      <c r="URI849" s="273"/>
      <c r="URJ849" s="273"/>
      <c r="URK849" s="273"/>
      <c r="URL849" s="273"/>
      <c r="URM849" s="273"/>
      <c r="URN849" s="273"/>
      <c r="URO849" s="273"/>
      <c r="URP849" s="273"/>
      <c r="URQ849" s="273"/>
      <c r="URR849" s="273"/>
      <c r="URS849" s="273"/>
      <c r="URT849" s="273"/>
      <c r="URU849" s="273"/>
      <c r="URV849" s="273"/>
      <c r="URW849" s="273"/>
      <c r="URX849" s="273"/>
      <c r="URY849" s="273"/>
      <c r="URZ849" s="273"/>
      <c r="USA849" s="273"/>
      <c r="USB849" s="273"/>
      <c r="USC849" s="273"/>
      <c r="USD849" s="273"/>
      <c r="USE849" s="273"/>
      <c r="USF849" s="273"/>
      <c r="USG849" s="273"/>
      <c r="USH849" s="273"/>
      <c r="USI849" s="273"/>
      <c r="USJ849" s="273"/>
      <c r="USK849" s="273"/>
      <c r="USL849" s="273"/>
      <c r="USM849" s="273"/>
      <c r="USN849" s="273"/>
      <c r="USO849" s="273"/>
      <c r="USP849" s="273"/>
      <c r="USQ849" s="273"/>
      <c r="USR849" s="273"/>
      <c r="USS849" s="273"/>
      <c r="UST849" s="273"/>
      <c r="USU849" s="273"/>
      <c r="USV849" s="273"/>
      <c r="USW849" s="273"/>
      <c r="USX849" s="273"/>
      <c r="USY849" s="273"/>
      <c r="USZ849" s="273"/>
      <c r="UTA849" s="273"/>
      <c r="UTB849" s="273"/>
      <c r="UTC849" s="273"/>
      <c r="UTD849" s="273"/>
      <c r="UTE849" s="273"/>
      <c r="UTF849" s="273"/>
      <c r="UTG849" s="273"/>
      <c r="UTH849" s="273"/>
      <c r="UTI849" s="273"/>
      <c r="UTJ849" s="273"/>
      <c r="UTK849" s="273"/>
      <c r="UTL849" s="273"/>
      <c r="UTM849" s="273"/>
      <c r="UTN849" s="273"/>
      <c r="UTO849" s="273"/>
      <c r="UTP849" s="273"/>
      <c r="UTQ849" s="273"/>
      <c r="UTR849" s="273"/>
      <c r="UTS849" s="273"/>
      <c r="UTT849" s="273"/>
      <c r="UTU849" s="273"/>
      <c r="UTV849" s="273"/>
      <c r="UTW849" s="273"/>
      <c r="UTX849" s="273"/>
      <c r="UTY849" s="273"/>
      <c r="UTZ849" s="273"/>
      <c r="UUA849" s="273"/>
      <c r="UUB849" s="273"/>
      <c r="UUC849" s="273"/>
      <c r="UUD849" s="273"/>
      <c r="UUE849" s="273"/>
      <c r="UUF849" s="273"/>
      <c r="UUG849" s="273"/>
      <c r="UUH849" s="273"/>
      <c r="UUI849" s="273"/>
      <c r="UUJ849" s="273"/>
      <c r="UUK849" s="273"/>
      <c r="UUL849" s="273"/>
      <c r="UUM849" s="273"/>
      <c r="UUN849" s="273"/>
      <c r="UUO849" s="273"/>
      <c r="UUP849" s="273"/>
      <c r="UUQ849" s="273"/>
      <c r="UUR849" s="273"/>
      <c r="UUS849" s="273"/>
      <c r="UUT849" s="273"/>
      <c r="UUU849" s="273"/>
      <c r="UUV849" s="273"/>
      <c r="UUW849" s="273"/>
      <c r="UUX849" s="273"/>
      <c r="UUY849" s="273"/>
      <c r="UUZ849" s="273"/>
      <c r="UVA849" s="273"/>
      <c r="UVB849" s="273"/>
      <c r="UVC849" s="273"/>
      <c r="UVD849" s="273"/>
      <c r="UVE849" s="273"/>
      <c r="UVF849" s="273"/>
      <c r="UVG849" s="273"/>
      <c r="UVH849" s="273"/>
      <c r="UVI849" s="273"/>
      <c r="UVJ849" s="273"/>
      <c r="UVK849" s="273"/>
      <c r="UVL849" s="273"/>
      <c r="UVM849" s="273"/>
      <c r="UVN849" s="273"/>
      <c r="UVO849" s="273"/>
      <c r="UVP849" s="273"/>
      <c r="UVQ849" s="273"/>
      <c r="UVR849" s="273"/>
      <c r="UVS849" s="273"/>
      <c r="UVT849" s="273"/>
      <c r="UVU849" s="273"/>
      <c r="UVV849" s="273"/>
      <c r="UVW849" s="273"/>
      <c r="UVX849" s="273"/>
      <c r="UVY849" s="273"/>
      <c r="UVZ849" s="273"/>
      <c r="UWA849" s="273"/>
      <c r="UWB849" s="273"/>
      <c r="UWC849" s="273"/>
      <c r="UWD849" s="273"/>
      <c r="UWE849" s="273"/>
      <c r="UWF849" s="273"/>
      <c r="UWG849" s="273"/>
      <c r="UWH849" s="273"/>
      <c r="UWI849" s="273"/>
      <c r="UWJ849" s="273"/>
      <c r="UWK849" s="273"/>
      <c r="UWL849" s="273"/>
      <c r="UWM849" s="273"/>
      <c r="UWN849" s="273"/>
      <c r="UWO849" s="273"/>
      <c r="UWP849" s="273"/>
      <c r="UWQ849" s="273"/>
      <c r="UWR849" s="273"/>
      <c r="UWS849" s="273"/>
      <c r="UWT849" s="273"/>
      <c r="UWU849" s="273"/>
      <c r="UWV849" s="273"/>
      <c r="UWW849" s="273"/>
      <c r="UWX849" s="273"/>
      <c r="UWY849" s="273"/>
      <c r="UWZ849" s="273"/>
      <c r="UXA849" s="273"/>
      <c r="UXB849" s="273"/>
      <c r="UXC849" s="273"/>
      <c r="UXD849" s="273"/>
      <c r="UXE849" s="273"/>
      <c r="UXF849" s="273"/>
      <c r="UXG849" s="273"/>
      <c r="UXH849" s="273"/>
      <c r="UXI849" s="273"/>
      <c r="UXJ849" s="273"/>
      <c r="UXK849" s="273"/>
      <c r="UXL849" s="273"/>
      <c r="UXM849" s="273"/>
      <c r="UXN849" s="273"/>
      <c r="UXO849" s="273"/>
      <c r="UXP849" s="273"/>
      <c r="UXQ849" s="273"/>
      <c r="UXR849" s="273"/>
      <c r="UXS849" s="273"/>
      <c r="UXT849" s="273"/>
      <c r="UXU849" s="273"/>
      <c r="UXV849" s="273"/>
      <c r="UXW849" s="273"/>
      <c r="UXX849" s="273"/>
      <c r="UXY849" s="273"/>
      <c r="UXZ849" s="273"/>
      <c r="UYA849" s="273"/>
      <c r="UYB849" s="273"/>
      <c r="UYC849" s="273"/>
      <c r="UYD849" s="273"/>
      <c r="UYE849" s="273"/>
      <c r="UYF849" s="273"/>
      <c r="UYG849" s="273"/>
      <c r="UYH849" s="273"/>
      <c r="UYI849" s="273"/>
      <c r="UYJ849" s="273"/>
      <c r="UYK849" s="273"/>
      <c r="UYL849" s="273"/>
      <c r="UYM849" s="273"/>
      <c r="UYN849" s="273"/>
      <c r="UYO849" s="273"/>
      <c r="UYP849" s="273"/>
      <c r="UYQ849" s="273"/>
      <c r="UYR849" s="273"/>
      <c r="UYS849" s="273"/>
      <c r="UYT849" s="273"/>
      <c r="UYU849" s="273"/>
      <c r="UYV849" s="273"/>
      <c r="UYW849" s="273"/>
      <c r="UYX849" s="273"/>
      <c r="UYY849" s="273"/>
      <c r="UYZ849" s="273"/>
      <c r="UZA849" s="273"/>
      <c r="UZB849" s="273"/>
      <c r="UZC849" s="273"/>
      <c r="UZD849" s="273"/>
      <c r="UZE849" s="273"/>
      <c r="UZF849" s="273"/>
      <c r="UZG849" s="273"/>
      <c r="UZH849" s="273"/>
      <c r="UZI849" s="273"/>
      <c r="UZJ849" s="273"/>
      <c r="UZK849" s="273"/>
      <c r="UZL849" s="273"/>
      <c r="UZM849" s="273"/>
      <c r="UZN849" s="273"/>
      <c r="UZO849" s="273"/>
      <c r="UZP849" s="273"/>
      <c r="UZQ849" s="273"/>
      <c r="UZR849" s="273"/>
      <c r="UZS849" s="273"/>
      <c r="UZT849" s="273"/>
      <c r="UZU849" s="273"/>
      <c r="UZV849" s="273"/>
      <c r="UZW849" s="273"/>
      <c r="UZX849" s="273"/>
      <c r="UZY849" s="273"/>
      <c r="UZZ849" s="273"/>
      <c r="VAA849" s="273"/>
      <c r="VAB849" s="273"/>
      <c r="VAC849" s="273"/>
      <c r="VAD849" s="273"/>
      <c r="VAE849" s="273"/>
      <c r="VAF849" s="273"/>
      <c r="VAG849" s="273"/>
      <c r="VAH849" s="273"/>
      <c r="VAI849" s="273"/>
      <c r="VAJ849" s="273"/>
      <c r="VAK849" s="273"/>
      <c r="VAL849" s="273"/>
      <c r="VAM849" s="273"/>
      <c r="VAN849" s="273"/>
      <c r="VAO849" s="273"/>
      <c r="VAP849" s="273"/>
      <c r="VAQ849" s="273"/>
      <c r="VAR849" s="273"/>
      <c r="VAS849" s="273"/>
      <c r="VAT849" s="273"/>
      <c r="VAU849" s="273"/>
      <c r="VAV849" s="273"/>
      <c r="VAW849" s="273"/>
      <c r="VAX849" s="273"/>
      <c r="VAY849" s="273"/>
      <c r="VAZ849" s="273"/>
      <c r="VBA849" s="273"/>
      <c r="VBB849" s="273"/>
      <c r="VBC849" s="273"/>
      <c r="VBD849" s="273"/>
      <c r="VBE849" s="273"/>
      <c r="VBF849" s="273"/>
      <c r="VBG849" s="273"/>
      <c r="VBH849" s="273"/>
      <c r="VBI849" s="273"/>
      <c r="VBJ849" s="273"/>
      <c r="VBK849" s="273"/>
      <c r="VBL849" s="273"/>
      <c r="VBM849" s="273"/>
      <c r="VBN849" s="273"/>
      <c r="VBO849" s="273"/>
      <c r="VBP849" s="273"/>
      <c r="VBQ849" s="273"/>
      <c r="VBR849" s="273"/>
      <c r="VBS849" s="273"/>
      <c r="VBT849" s="273"/>
      <c r="VBU849" s="273"/>
      <c r="VBV849" s="273"/>
      <c r="VBW849" s="273"/>
      <c r="VBX849" s="273"/>
      <c r="VBY849" s="273"/>
      <c r="VBZ849" s="273"/>
      <c r="VCA849" s="273"/>
      <c r="VCB849" s="273"/>
      <c r="VCC849" s="273"/>
      <c r="VCD849" s="273"/>
      <c r="VCE849" s="273"/>
      <c r="VCF849" s="273"/>
      <c r="VCG849" s="273"/>
      <c r="VCH849" s="273"/>
      <c r="VCI849" s="273"/>
      <c r="VCJ849" s="273"/>
      <c r="VCK849" s="273"/>
      <c r="VCL849" s="273"/>
      <c r="VCM849" s="273"/>
      <c r="VCN849" s="273"/>
      <c r="VCO849" s="273"/>
      <c r="VCP849" s="273"/>
      <c r="VCQ849" s="273"/>
      <c r="VCR849" s="273"/>
      <c r="VCS849" s="273"/>
      <c r="VCT849" s="273"/>
      <c r="VCU849" s="273"/>
      <c r="VCV849" s="273"/>
      <c r="VCW849" s="273"/>
      <c r="VCX849" s="273"/>
      <c r="VCY849" s="273"/>
      <c r="VCZ849" s="273"/>
      <c r="VDA849" s="273"/>
      <c r="VDB849" s="273"/>
      <c r="VDC849" s="273"/>
      <c r="VDD849" s="273"/>
      <c r="VDE849" s="273"/>
      <c r="VDF849" s="273"/>
      <c r="VDG849" s="273"/>
      <c r="VDH849" s="273"/>
      <c r="VDI849" s="273"/>
      <c r="VDJ849" s="273"/>
      <c r="VDK849" s="273"/>
      <c r="VDL849" s="273"/>
      <c r="VDM849" s="273"/>
      <c r="VDN849" s="273"/>
      <c r="VDO849" s="273"/>
      <c r="VDP849" s="273"/>
      <c r="VDQ849" s="273"/>
      <c r="VDR849" s="273"/>
      <c r="VDS849" s="273"/>
      <c r="VDT849" s="273"/>
      <c r="VDU849" s="273"/>
      <c r="VDV849" s="273"/>
      <c r="VDW849" s="273"/>
      <c r="VDX849" s="273"/>
      <c r="VDY849" s="273"/>
      <c r="VDZ849" s="273"/>
      <c r="VEA849" s="273"/>
      <c r="VEB849" s="273"/>
      <c r="VEC849" s="273"/>
      <c r="VED849" s="273"/>
      <c r="VEE849" s="273"/>
      <c r="VEF849" s="273"/>
      <c r="VEG849" s="273"/>
      <c r="VEH849" s="273"/>
      <c r="VEI849" s="273"/>
      <c r="VEJ849" s="273"/>
      <c r="VEK849" s="273"/>
      <c r="VEL849" s="273"/>
      <c r="VEM849" s="273"/>
      <c r="VEN849" s="273"/>
      <c r="VEO849" s="273"/>
      <c r="VEP849" s="273"/>
      <c r="VEQ849" s="273"/>
      <c r="VER849" s="273"/>
      <c r="VES849" s="273"/>
      <c r="VET849" s="273"/>
      <c r="VEU849" s="273"/>
      <c r="VEV849" s="273"/>
      <c r="VEW849" s="273"/>
      <c r="VEX849" s="273"/>
      <c r="VEY849" s="273"/>
      <c r="VEZ849" s="273"/>
      <c r="VFA849" s="273"/>
      <c r="VFB849" s="273"/>
      <c r="VFC849" s="273"/>
      <c r="VFD849" s="273"/>
      <c r="VFE849" s="273"/>
      <c r="VFF849" s="273"/>
      <c r="VFG849" s="273"/>
      <c r="VFH849" s="273"/>
      <c r="VFI849" s="273"/>
      <c r="VFJ849" s="273"/>
      <c r="VFK849" s="273"/>
      <c r="VFL849" s="273"/>
      <c r="VFM849" s="273"/>
      <c r="VFN849" s="273"/>
      <c r="VFO849" s="273"/>
      <c r="VFP849" s="273"/>
      <c r="VFQ849" s="273"/>
      <c r="VFR849" s="273"/>
      <c r="VFS849" s="273"/>
      <c r="VFT849" s="273"/>
      <c r="VFU849" s="273"/>
      <c r="VFV849" s="273"/>
      <c r="VFW849" s="273"/>
      <c r="VFX849" s="273"/>
      <c r="VFY849" s="273"/>
      <c r="VFZ849" s="273"/>
      <c r="VGA849" s="273"/>
      <c r="VGB849" s="273"/>
      <c r="VGC849" s="273"/>
      <c r="VGD849" s="273"/>
      <c r="VGE849" s="273"/>
      <c r="VGF849" s="273"/>
      <c r="VGG849" s="273"/>
      <c r="VGH849" s="273"/>
      <c r="VGI849" s="273"/>
      <c r="VGJ849" s="273"/>
      <c r="VGK849" s="273"/>
      <c r="VGL849" s="273"/>
      <c r="VGM849" s="273"/>
      <c r="VGN849" s="273"/>
      <c r="VGO849" s="273"/>
      <c r="VGP849" s="273"/>
      <c r="VGQ849" s="273"/>
      <c r="VGR849" s="273"/>
      <c r="VGS849" s="273"/>
      <c r="VGT849" s="273"/>
      <c r="VGU849" s="273"/>
      <c r="VGV849" s="273"/>
      <c r="VGW849" s="273"/>
      <c r="VGX849" s="273"/>
      <c r="VGY849" s="273"/>
      <c r="VGZ849" s="273"/>
      <c r="VHA849" s="273"/>
      <c r="VHB849" s="273"/>
      <c r="VHC849" s="273"/>
      <c r="VHD849" s="273"/>
      <c r="VHE849" s="273"/>
      <c r="VHF849" s="273"/>
      <c r="VHG849" s="273"/>
      <c r="VHH849" s="273"/>
      <c r="VHI849" s="273"/>
      <c r="VHJ849" s="273"/>
      <c r="VHK849" s="273"/>
      <c r="VHL849" s="273"/>
      <c r="VHM849" s="273"/>
      <c r="VHN849" s="273"/>
      <c r="VHO849" s="273"/>
      <c r="VHP849" s="273"/>
      <c r="VHQ849" s="273"/>
      <c r="VHR849" s="273"/>
      <c r="VHS849" s="273"/>
      <c r="VHT849" s="273"/>
      <c r="VHU849" s="273"/>
      <c r="VHV849" s="273"/>
      <c r="VHW849" s="273"/>
      <c r="VHX849" s="273"/>
      <c r="VHY849" s="273"/>
      <c r="VHZ849" s="273"/>
      <c r="VIA849" s="273"/>
      <c r="VIB849" s="273"/>
      <c r="VIC849" s="273"/>
      <c r="VID849" s="273"/>
      <c r="VIE849" s="273"/>
      <c r="VIF849" s="273"/>
      <c r="VIG849" s="273"/>
      <c r="VIH849" s="273"/>
      <c r="VII849" s="273"/>
      <c r="VIJ849" s="273"/>
      <c r="VIK849" s="273"/>
      <c r="VIL849" s="273"/>
      <c r="VIM849" s="273"/>
      <c r="VIN849" s="273"/>
      <c r="VIO849" s="273"/>
      <c r="VIP849" s="273"/>
      <c r="VIQ849" s="273"/>
      <c r="VIR849" s="273"/>
      <c r="VIS849" s="273"/>
      <c r="VIT849" s="273"/>
      <c r="VIU849" s="273"/>
      <c r="VIV849" s="273"/>
      <c r="VIW849" s="273"/>
      <c r="VIX849" s="273"/>
      <c r="VIY849" s="273"/>
      <c r="VIZ849" s="273"/>
      <c r="VJA849" s="273"/>
      <c r="VJB849" s="273"/>
      <c r="VJC849" s="273"/>
      <c r="VJD849" s="273"/>
      <c r="VJE849" s="273"/>
      <c r="VJF849" s="273"/>
      <c r="VJG849" s="273"/>
      <c r="VJH849" s="273"/>
      <c r="VJI849" s="273"/>
      <c r="VJJ849" s="273"/>
      <c r="VJK849" s="273"/>
      <c r="VJL849" s="273"/>
      <c r="VJM849" s="273"/>
      <c r="VJN849" s="273"/>
      <c r="VJO849" s="273"/>
      <c r="VJP849" s="273"/>
      <c r="VJQ849" s="273"/>
      <c r="VJR849" s="273"/>
      <c r="VJS849" s="273"/>
      <c r="VJT849" s="273"/>
      <c r="VJU849" s="273"/>
      <c r="VJV849" s="273"/>
      <c r="VJW849" s="273"/>
      <c r="VJX849" s="273"/>
      <c r="VJY849" s="273"/>
      <c r="VJZ849" s="273"/>
      <c r="VKA849" s="273"/>
      <c r="VKB849" s="273"/>
      <c r="VKC849" s="273"/>
      <c r="VKD849" s="273"/>
      <c r="VKE849" s="273"/>
      <c r="VKF849" s="273"/>
      <c r="VKG849" s="273"/>
      <c r="VKH849" s="273"/>
      <c r="VKI849" s="273"/>
      <c r="VKJ849" s="273"/>
      <c r="VKK849" s="273"/>
      <c r="VKL849" s="273"/>
      <c r="VKM849" s="273"/>
      <c r="VKN849" s="273"/>
      <c r="VKO849" s="273"/>
      <c r="VKP849" s="273"/>
      <c r="VKQ849" s="273"/>
      <c r="VKR849" s="273"/>
      <c r="VKS849" s="273"/>
      <c r="VKT849" s="273"/>
      <c r="VKU849" s="273"/>
      <c r="VKV849" s="273"/>
      <c r="VKW849" s="273"/>
      <c r="VKX849" s="273"/>
      <c r="VKY849" s="273"/>
      <c r="VKZ849" s="273"/>
      <c r="VLA849" s="273"/>
      <c r="VLB849" s="273"/>
      <c r="VLC849" s="273"/>
      <c r="VLD849" s="273"/>
      <c r="VLE849" s="273"/>
      <c r="VLF849" s="273"/>
      <c r="VLG849" s="273"/>
      <c r="VLH849" s="273"/>
      <c r="VLI849" s="273"/>
      <c r="VLJ849" s="273"/>
      <c r="VLK849" s="273"/>
      <c r="VLL849" s="273"/>
      <c r="VLM849" s="273"/>
      <c r="VLN849" s="273"/>
      <c r="VLO849" s="273"/>
      <c r="VLP849" s="273"/>
      <c r="VLQ849" s="273"/>
      <c r="VLR849" s="273"/>
      <c r="VLS849" s="273"/>
      <c r="VLT849" s="273"/>
      <c r="VLU849" s="273"/>
      <c r="VLV849" s="273"/>
      <c r="VLW849" s="273"/>
      <c r="VLX849" s="273"/>
      <c r="VLY849" s="273"/>
      <c r="VLZ849" s="273"/>
      <c r="VMA849" s="273"/>
      <c r="VMB849" s="273"/>
      <c r="VMC849" s="273"/>
      <c r="VMD849" s="273"/>
      <c r="VME849" s="273"/>
      <c r="VMF849" s="273"/>
      <c r="VMG849" s="273"/>
      <c r="VMH849" s="273"/>
      <c r="VMI849" s="273"/>
      <c r="VMJ849" s="273"/>
      <c r="VMK849" s="273"/>
      <c r="VML849" s="273"/>
      <c r="VMM849" s="273"/>
      <c r="VMN849" s="273"/>
      <c r="VMO849" s="273"/>
      <c r="VMP849" s="273"/>
      <c r="VMQ849" s="273"/>
      <c r="VMR849" s="273"/>
      <c r="VMS849" s="273"/>
      <c r="VMT849" s="273"/>
      <c r="VMU849" s="273"/>
      <c r="VMV849" s="273"/>
      <c r="VMW849" s="273"/>
      <c r="VMX849" s="273"/>
      <c r="VMY849" s="273"/>
      <c r="VMZ849" s="273"/>
      <c r="VNA849" s="273"/>
      <c r="VNB849" s="273"/>
      <c r="VNC849" s="273"/>
      <c r="VND849" s="273"/>
      <c r="VNE849" s="273"/>
      <c r="VNF849" s="273"/>
      <c r="VNG849" s="273"/>
      <c r="VNH849" s="273"/>
      <c r="VNI849" s="273"/>
      <c r="VNJ849" s="273"/>
      <c r="VNK849" s="273"/>
      <c r="VNL849" s="273"/>
      <c r="VNM849" s="273"/>
      <c r="VNN849" s="273"/>
      <c r="VNO849" s="273"/>
      <c r="VNP849" s="273"/>
      <c r="VNQ849" s="273"/>
      <c r="VNR849" s="273"/>
      <c r="VNS849" s="273"/>
      <c r="VNT849" s="273"/>
      <c r="VNU849" s="273"/>
      <c r="VNV849" s="273"/>
      <c r="VNW849" s="273"/>
      <c r="VNX849" s="273"/>
      <c r="VNY849" s="273"/>
      <c r="VNZ849" s="273"/>
      <c r="VOA849" s="273"/>
      <c r="VOB849" s="273"/>
      <c r="VOC849" s="273"/>
      <c r="VOD849" s="273"/>
      <c r="VOE849" s="273"/>
      <c r="VOF849" s="273"/>
      <c r="VOG849" s="273"/>
      <c r="VOH849" s="273"/>
      <c r="VOI849" s="273"/>
      <c r="VOJ849" s="273"/>
      <c r="VOK849" s="273"/>
      <c r="VOL849" s="273"/>
      <c r="VOM849" s="273"/>
      <c r="VON849" s="273"/>
      <c r="VOO849" s="273"/>
      <c r="VOP849" s="273"/>
      <c r="VOQ849" s="273"/>
      <c r="VOR849" s="273"/>
      <c r="VOS849" s="273"/>
      <c r="VOT849" s="273"/>
      <c r="VOU849" s="273"/>
      <c r="VOV849" s="273"/>
      <c r="VOW849" s="273"/>
      <c r="VOX849" s="273"/>
      <c r="VOY849" s="273"/>
      <c r="VOZ849" s="273"/>
      <c r="VPA849" s="273"/>
      <c r="VPB849" s="273"/>
      <c r="VPC849" s="273"/>
      <c r="VPD849" s="273"/>
      <c r="VPE849" s="273"/>
      <c r="VPF849" s="273"/>
      <c r="VPG849" s="273"/>
      <c r="VPH849" s="273"/>
      <c r="VPI849" s="273"/>
      <c r="VPJ849" s="273"/>
      <c r="VPK849" s="273"/>
      <c r="VPL849" s="273"/>
      <c r="VPM849" s="273"/>
      <c r="VPN849" s="273"/>
      <c r="VPO849" s="273"/>
      <c r="VPP849" s="273"/>
      <c r="VPQ849" s="273"/>
      <c r="VPR849" s="273"/>
      <c r="VPS849" s="273"/>
      <c r="VPT849" s="273"/>
      <c r="VPU849" s="273"/>
      <c r="VPV849" s="273"/>
      <c r="VPW849" s="273"/>
      <c r="VPX849" s="273"/>
      <c r="VPY849" s="273"/>
      <c r="VPZ849" s="273"/>
      <c r="VQA849" s="273"/>
      <c r="VQB849" s="273"/>
      <c r="VQC849" s="273"/>
      <c r="VQD849" s="273"/>
      <c r="VQE849" s="273"/>
      <c r="VQF849" s="273"/>
      <c r="VQG849" s="273"/>
      <c r="VQH849" s="273"/>
      <c r="VQI849" s="273"/>
      <c r="VQJ849" s="273"/>
      <c r="VQK849" s="273"/>
      <c r="VQL849" s="273"/>
      <c r="VQM849" s="273"/>
      <c r="VQN849" s="273"/>
      <c r="VQO849" s="273"/>
      <c r="VQP849" s="273"/>
      <c r="VQQ849" s="273"/>
      <c r="VQR849" s="273"/>
      <c r="VQS849" s="273"/>
      <c r="VQT849" s="273"/>
      <c r="VQU849" s="273"/>
      <c r="VQV849" s="273"/>
      <c r="VQW849" s="273"/>
      <c r="VQX849" s="273"/>
      <c r="VQY849" s="273"/>
      <c r="VQZ849" s="273"/>
      <c r="VRA849" s="273"/>
      <c r="VRB849" s="273"/>
      <c r="VRC849" s="273"/>
      <c r="VRD849" s="273"/>
      <c r="VRE849" s="273"/>
      <c r="VRF849" s="273"/>
      <c r="VRG849" s="273"/>
      <c r="VRH849" s="273"/>
      <c r="VRI849" s="273"/>
      <c r="VRJ849" s="273"/>
      <c r="VRK849" s="273"/>
      <c r="VRL849" s="273"/>
      <c r="VRM849" s="273"/>
      <c r="VRN849" s="273"/>
      <c r="VRO849" s="273"/>
      <c r="VRP849" s="273"/>
      <c r="VRQ849" s="273"/>
      <c r="VRR849" s="273"/>
      <c r="VRS849" s="273"/>
      <c r="VRT849" s="273"/>
      <c r="VRU849" s="273"/>
      <c r="VRV849" s="273"/>
      <c r="VRW849" s="273"/>
      <c r="VRX849" s="273"/>
      <c r="VRY849" s="273"/>
      <c r="VRZ849" s="273"/>
      <c r="VSA849" s="273"/>
      <c r="VSB849" s="273"/>
      <c r="VSC849" s="273"/>
      <c r="VSD849" s="273"/>
      <c r="VSE849" s="273"/>
      <c r="VSF849" s="273"/>
      <c r="VSG849" s="273"/>
      <c r="VSH849" s="273"/>
      <c r="VSI849" s="273"/>
      <c r="VSJ849" s="273"/>
      <c r="VSK849" s="273"/>
      <c r="VSL849" s="273"/>
      <c r="VSM849" s="273"/>
      <c r="VSN849" s="273"/>
      <c r="VSO849" s="273"/>
      <c r="VSP849" s="273"/>
      <c r="VSQ849" s="273"/>
      <c r="VSR849" s="273"/>
      <c r="VSS849" s="273"/>
      <c r="VST849" s="273"/>
      <c r="VSU849" s="273"/>
      <c r="VSV849" s="273"/>
      <c r="VSW849" s="273"/>
      <c r="VSX849" s="273"/>
      <c r="VSY849" s="273"/>
      <c r="VSZ849" s="273"/>
      <c r="VTA849" s="273"/>
      <c r="VTB849" s="273"/>
      <c r="VTC849" s="273"/>
      <c r="VTD849" s="273"/>
      <c r="VTE849" s="273"/>
      <c r="VTF849" s="273"/>
      <c r="VTG849" s="273"/>
      <c r="VTH849" s="273"/>
      <c r="VTI849" s="273"/>
      <c r="VTJ849" s="273"/>
      <c r="VTK849" s="273"/>
      <c r="VTL849" s="273"/>
      <c r="VTM849" s="273"/>
      <c r="VTN849" s="273"/>
      <c r="VTO849" s="273"/>
      <c r="VTP849" s="273"/>
      <c r="VTQ849" s="273"/>
      <c r="VTR849" s="273"/>
      <c r="VTS849" s="273"/>
      <c r="VTT849" s="273"/>
      <c r="VTU849" s="273"/>
      <c r="VTV849" s="273"/>
      <c r="VTW849" s="273"/>
      <c r="VTX849" s="273"/>
      <c r="VTY849" s="273"/>
      <c r="VTZ849" s="273"/>
      <c r="VUA849" s="273"/>
      <c r="VUB849" s="273"/>
      <c r="VUC849" s="273"/>
      <c r="VUD849" s="273"/>
      <c r="VUE849" s="273"/>
      <c r="VUF849" s="273"/>
      <c r="VUG849" s="273"/>
      <c r="VUH849" s="273"/>
      <c r="VUI849" s="273"/>
      <c r="VUJ849" s="273"/>
      <c r="VUK849" s="273"/>
      <c r="VUL849" s="273"/>
      <c r="VUM849" s="273"/>
      <c r="VUN849" s="273"/>
      <c r="VUO849" s="273"/>
      <c r="VUP849" s="273"/>
      <c r="VUQ849" s="273"/>
      <c r="VUR849" s="273"/>
      <c r="VUS849" s="273"/>
      <c r="VUT849" s="273"/>
      <c r="VUU849" s="273"/>
      <c r="VUV849" s="273"/>
      <c r="VUW849" s="273"/>
      <c r="VUX849" s="273"/>
      <c r="VUY849" s="273"/>
      <c r="VUZ849" s="273"/>
      <c r="VVA849" s="273"/>
      <c r="VVB849" s="273"/>
      <c r="VVC849" s="273"/>
      <c r="VVD849" s="273"/>
      <c r="VVE849" s="273"/>
      <c r="VVF849" s="273"/>
      <c r="VVG849" s="273"/>
      <c r="VVH849" s="273"/>
      <c r="VVI849" s="273"/>
      <c r="VVJ849" s="273"/>
      <c r="VVK849" s="273"/>
      <c r="VVL849" s="273"/>
      <c r="VVM849" s="273"/>
      <c r="VVN849" s="273"/>
      <c r="VVO849" s="273"/>
      <c r="VVP849" s="273"/>
      <c r="VVQ849" s="273"/>
      <c r="VVR849" s="273"/>
      <c r="VVS849" s="273"/>
      <c r="VVT849" s="273"/>
      <c r="VVU849" s="273"/>
      <c r="VVV849" s="273"/>
      <c r="VVW849" s="273"/>
      <c r="VVX849" s="273"/>
      <c r="VVY849" s="273"/>
      <c r="VVZ849" s="273"/>
      <c r="VWA849" s="273"/>
      <c r="VWB849" s="273"/>
      <c r="VWC849" s="273"/>
      <c r="VWD849" s="273"/>
      <c r="VWE849" s="273"/>
      <c r="VWF849" s="273"/>
      <c r="VWG849" s="273"/>
      <c r="VWH849" s="273"/>
      <c r="VWI849" s="273"/>
      <c r="VWJ849" s="273"/>
      <c r="VWK849" s="273"/>
      <c r="VWL849" s="273"/>
      <c r="VWM849" s="273"/>
      <c r="VWN849" s="273"/>
      <c r="VWO849" s="273"/>
      <c r="VWP849" s="273"/>
      <c r="VWQ849" s="273"/>
      <c r="VWR849" s="273"/>
      <c r="VWS849" s="273"/>
      <c r="VWT849" s="273"/>
      <c r="VWU849" s="273"/>
      <c r="VWV849" s="273"/>
      <c r="VWW849" s="273"/>
      <c r="VWX849" s="273"/>
      <c r="VWY849" s="273"/>
      <c r="VWZ849" s="273"/>
      <c r="VXA849" s="273"/>
      <c r="VXB849" s="273"/>
      <c r="VXC849" s="273"/>
      <c r="VXD849" s="273"/>
      <c r="VXE849" s="273"/>
      <c r="VXF849" s="273"/>
      <c r="VXG849" s="273"/>
      <c r="VXH849" s="273"/>
      <c r="VXI849" s="273"/>
      <c r="VXJ849" s="273"/>
      <c r="VXK849" s="273"/>
      <c r="VXL849" s="273"/>
      <c r="VXM849" s="273"/>
      <c r="VXN849" s="273"/>
      <c r="VXO849" s="273"/>
      <c r="VXP849" s="273"/>
      <c r="VXQ849" s="273"/>
      <c r="VXR849" s="273"/>
      <c r="VXS849" s="273"/>
      <c r="VXT849" s="273"/>
      <c r="VXU849" s="273"/>
      <c r="VXV849" s="273"/>
      <c r="VXW849" s="273"/>
      <c r="VXX849" s="273"/>
      <c r="VXY849" s="273"/>
      <c r="VXZ849" s="273"/>
      <c r="VYA849" s="273"/>
      <c r="VYB849" s="273"/>
      <c r="VYC849" s="273"/>
      <c r="VYD849" s="273"/>
      <c r="VYE849" s="273"/>
      <c r="VYF849" s="273"/>
      <c r="VYG849" s="273"/>
      <c r="VYH849" s="273"/>
      <c r="VYI849" s="273"/>
      <c r="VYJ849" s="273"/>
      <c r="VYK849" s="273"/>
      <c r="VYL849" s="273"/>
      <c r="VYM849" s="273"/>
      <c r="VYN849" s="273"/>
      <c r="VYO849" s="273"/>
      <c r="VYP849" s="273"/>
      <c r="VYQ849" s="273"/>
      <c r="VYR849" s="273"/>
      <c r="VYS849" s="273"/>
      <c r="VYT849" s="273"/>
      <c r="VYU849" s="273"/>
      <c r="VYV849" s="273"/>
      <c r="VYW849" s="273"/>
      <c r="VYX849" s="273"/>
      <c r="VYY849" s="273"/>
      <c r="VYZ849" s="273"/>
      <c r="VZA849" s="273"/>
      <c r="VZB849" s="273"/>
      <c r="VZC849" s="273"/>
      <c r="VZD849" s="273"/>
      <c r="VZE849" s="273"/>
      <c r="VZF849" s="273"/>
      <c r="VZG849" s="273"/>
      <c r="VZH849" s="273"/>
      <c r="VZI849" s="273"/>
      <c r="VZJ849" s="273"/>
      <c r="VZK849" s="273"/>
      <c r="VZL849" s="273"/>
      <c r="VZM849" s="273"/>
      <c r="VZN849" s="273"/>
      <c r="VZO849" s="273"/>
      <c r="VZP849" s="273"/>
      <c r="VZQ849" s="273"/>
      <c r="VZR849" s="273"/>
      <c r="VZS849" s="273"/>
      <c r="VZT849" s="273"/>
      <c r="VZU849" s="273"/>
      <c r="VZV849" s="273"/>
      <c r="VZW849" s="273"/>
      <c r="VZX849" s="273"/>
      <c r="VZY849" s="273"/>
      <c r="VZZ849" s="273"/>
      <c r="WAA849" s="273"/>
      <c r="WAB849" s="273"/>
      <c r="WAC849" s="273"/>
      <c r="WAD849" s="273"/>
      <c r="WAE849" s="273"/>
      <c r="WAF849" s="273"/>
      <c r="WAG849" s="273"/>
      <c r="WAH849" s="273"/>
      <c r="WAI849" s="273"/>
      <c r="WAJ849" s="273"/>
      <c r="WAK849" s="273"/>
      <c r="WAL849" s="273"/>
      <c r="WAM849" s="273"/>
      <c r="WAN849" s="273"/>
      <c r="WAO849" s="273"/>
      <c r="WAP849" s="273"/>
      <c r="WAQ849" s="273"/>
      <c r="WAR849" s="273"/>
      <c r="WAS849" s="273"/>
      <c r="WAT849" s="273"/>
      <c r="WAU849" s="273"/>
      <c r="WAV849" s="273"/>
      <c r="WAW849" s="273"/>
      <c r="WAX849" s="273"/>
      <c r="WAY849" s="273"/>
      <c r="WAZ849" s="273"/>
      <c r="WBA849" s="273"/>
      <c r="WBB849" s="273"/>
      <c r="WBC849" s="273"/>
      <c r="WBD849" s="273"/>
      <c r="WBE849" s="273"/>
      <c r="WBF849" s="273"/>
      <c r="WBG849" s="273"/>
      <c r="WBH849" s="273"/>
      <c r="WBI849" s="273"/>
      <c r="WBJ849" s="273"/>
      <c r="WBK849" s="273"/>
      <c r="WBL849" s="273"/>
      <c r="WBM849" s="273"/>
      <c r="WBN849" s="273"/>
      <c r="WBO849" s="273"/>
      <c r="WBP849" s="273"/>
      <c r="WBQ849" s="273"/>
      <c r="WBR849" s="273"/>
      <c r="WBS849" s="273"/>
      <c r="WBT849" s="273"/>
      <c r="WBU849" s="273"/>
      <c r="WBV849" s="273"/>
      <c r="WBW849" s="273"/>
      <c r="WBX849" s="273"/>
      <c r="WBY849" s="273"/>
      <c r="WBZ849" s="273"/>
      <c r="WCA849" s="273"/>
      <c r="WCB849" s="273"/>
      <c r="WCC849" s="273"/>
      <c r="WCD849" s="273"/>
      <c r="WCE849" s="273"/>
      <c r="WCF849" s="273"/>
      <c r="WCG849" s="273"/>
      <c r="WCH849" s="273"/>
      <c r="WCI849" s="273"/>
      <c r="WCJ849" s="273"/>
      <c r="WCK849" s="273"/>
      <c r="WCL849" s="273"/>
      <c r="WCM849" s="273"/>
      <c r="WCN849" s="273"/>
      <c r="WCO849" s="273"/>
      <c r="WCP849" s="273"/>
      <c r="WCQ849" s="273"/>
      <c r="WCR849" s="273"/>
      <c r="WCS849" s="273"/>
      <c r="WCT849" s="273"/>
      <c r="WCU849" s="273"/>
      <c r="WCV849" s="273"/>
      <c r="WCW849" s="273"/>
      <c r="WCX849" s="273"/>
      <c r="WCY849" s="273"/>
      <c r="WCZ849" s="273"/>
      <c r="WDA849" s="273"/>
      <c r="WDB849" s="273"/>
      <c r="WDC849" s="273"/>
      <c r="WDD849" s="273"/>
      <c r="WDE849" s="273"/>
      <c r="WDF849" s="273"/>
      <c r="WDG849" s="273"/>
      <c r="WDH849" s="273"/>
      <c r="WDI849" s="273"/>
      <c r="WDJ849" s="273"/>
      <c r="WDK849" s="273"/>
      <c r="WDL849" s="273"/>
      <c r="WDM849" s="273"/>
      <c r="WDN849" s="273"/>
      <c r="WDO849" s="273"/>
      <c r="WDP849" s="273"/>
      <c r="WDQ849" s="273"/>
      <c r="WDR849" s="273"/>
      <c r="WDS849" s="273"/>
      <c r="WDT849" s="273"/>
      <c r="WDU849" s="273"/>
      <c r="WDV849" s="273"/>
      <c r="WDW849" s="273"/>
      <c r="WDX849" s="273"/>
      <c r="WDY849" s="273"/>
      <c r="WDZ849" s="273"/>
      <c r="WEA849" s="273"/>
      <c r="WEB849" s="273"/>
      <c r="WEC849" s="273"/>
      <c r="WED849" s="273"/>
      <c r="WEE849" s="273"/>
      <c r="WEF849" s="273"/>
      <c r="WEG849" s="273"/>
      <c r="WEH849" s="273"/>
      <c r="WEI849" s="273"/>
      <c r="WEJ849" s="273"/>
      <c r="WEK849" s="273"/>
      <c r="WEL849" s="273"/>
      <c r="WEM849" s="273"/>
      <c r="WEN849" s="273"/>
      <c r="WEO849" s="273"/>
      <c r="WEP849" s="273"/>
      <c r="WEQ849" s="273"/>
      <c r="WER849" s="273"/>
      <c r="WES849" s="273"/>
      <c r="WET849" s="273"/>
      <c r="WEU849" s="273"/>
      <c r="WEV849" s="273"/>
      <c r="WEW849" s="273"/>
      <c r="WEX849" s="273"/>
      <c r="WEY849" s="273"/>
      <c r="WEZ849" s="273"/>
      <c r="WFA849" s="273"/>
      <c r="WFB849" s="273"/>
      <c r="WFC849" s="273"/>
      <c r="WFD849" s="273"/>
      <c r="WFE849" s="273"/>
      <c r="WFF849" s="273"/>
      <c r="WFG849" s="273"/>
      <c r="WFH849" s="273"/>
      <c r="WFI849" s="273"/>
      <c r="WFJ849" s="273"/>
      <c r="WFK849" s="273"/>
      <c r="WFL849" s="273"/>
      <c r="WFM849" s="273"/>
      <c r="WFN849" s="273"/>
      <c r="WFO849" s="273"/>
      <c r="WFP849" s="273"/>
      <c r="WFQ849" s="273"/>
      <c r="WFR849" s="273"/>
      <c r="WFS849" s="273"/>
      <c r="WFT849" s="273"/>
      <c r="WFU849" s="273"/>
      <c r="WFV849" s="273"/>
      <c r="WFW849" s="273"/>
      <c r="WFX849" s="273"/>
      <c r="WFY849" s="273"/>
      <c r="WFZ849" s="273"/>
      <c r="WGA849" s="273"/>
      <c r="WGB849" s="273"/>
      <c r="WGC849" s="273"/>
      <c r="WGD849" s="273"/>
      <c r="WGE849" s="273"/>
      <c r="WGF849" s="273"/>
      <c r="WGG849" s="273"/>
      <c r="WGH849" s="273"/>
      <c r="WGI849" s="273"/>
      <c r="WGJ849" s="273"/>
      <c r="WGK849" s="273"/>
      <c r="WGL849" s="273"/>
      <c r="WGM849" s="273"/>
      <c r="WGN849" s="273"/>
      <c r="WGO849" s="273"/>
      <c r="WGP849" s="273"/>
      <c r="WGQ849" s="273"/>
      <c r="WGR849" s="273"/>
      <c r="WGS849" s="273"/>
      <c r="WGT849" s="273"/>
      <c r="WGU849" s="273"/>
      <c r="WGV849" s="273"/>
      <c r="WGW849" s="273"/>
      <c r="WGX849" s="273"/>
      <c r="WGY849" s="273"/>
      <c r="WGZ849" s="273"/>
      <c r="WHA849" s="273"/>
      <c r="WHB849" s="273"/>
      <c r="WHC849" s="273"/>
      <c r="WHD849" s="273"/>
      <c r="WHE849" s="273"/>
      <c r="WHF849" s="273"/>
      <c r="WHG849" s="273"/>
      <c r="WHH849" s="273"/>
      <c r="WHI849" s="273"/>
      <c r="WHJ849" s="273"/>
      <c r="WHK849" s="273"/>
      <c r="WHL849" s="273"/>
      <c r="WHM849" s="273"/>
      <c r="WHN849" s="273"/>
      <c r="WHO849" s="273"/>
      <c r="WHP849" s="273"/>
      <c r="WHQ849" s="273"/>
      <c r="WHR849" s="273"/>
      <c r="WHS849" s="273"/>
      <c r="WHT849" s="273"/>
      <c r="WHU849" s="273"/>
      <c r="WHV849" s="273"/>
      <c r="WHW849" s="273"/>
      <c r="WHX849" s="273"/>
      <c r="WHY849" s="273"/>
      <c r="WHZ849" s="273"/>
      <c r="WIA849" s="273"/>
      <c r="WIB849" s="273"/>
      <c r="WIC849" s="273"/>
      <c r="WID849" s="273"/>
      <c r="WIE849" s="273"/>
      <c r="WIF849" s="273"/>
      <c r="WIG849" s="273"/>
      <c r="WIH849" s="273"/>
      <c r="WII849" s="273"/>
      <c r="WIJ849" s="273"/>
      <c r="WIK849" s="273"/>
      <c r="WIL849" s="273"/>
      <c r="WIM849" s="273"/>
      <c r="WIN849" s="273"/>
      <c r="WIO849" s="273"/>
      <c r="WIP849" s="273"/>
      <c r="WIQ849" s="273"/>
      <c r="WIR849" s="273"/>
      <c r="WIS849" s="273"/>
      <c r="WIT849" s="273"/>
      <c r="WIU849" s="273"/>
      <c r="WIV849" s="273"/>
      <c r="WIW849" s="273"/>
      <c r="WIX849" s="273"/>
      <c r="WIY849" s="273"/>
      <c r="WIZ849" s="273"/>
      <c r="WJA849" s="273"/>
      <c r="WJB849" s="273"/>
      <c r="WJC849" s="273"/>
      <c r="WJD849" s="273"/>
      <c r="WJE849" s="273"/>
      <c r="WJF849" s="273"/>
      <c r="WJG849" s="273"/>
      <c r="WJH849" s="273"/>
      <c r="WJI849" s="273"/>
      <c r="WJJ849" s="273"/>
      <c r="WJK849" s="273"/>
      <c r="WJL849" s="273"/>
      <c r="WJM849" s="273"/>
      <c r="WJN849" s="273"/>
      <c r="WJO849" s="273"/>
      <c r="WJP849" s="273"/>
      <c r="WJQ849" s="273"/>
      <c r="WJR849" s="273"/>
      <c r="WJS849" s="273"/>
      <c r="WJT849" s="273"/>
      <c r="WJU849" s="273"/>
      <c r="WJV849" s="273"/>
      <c r="WJW849" s="273"/>
      <c r="WJX849" s="273"/>
      <c r="WJY849" s="273"/>
      <c r="WJZ849" s="273"/>
      <c r="WKA849" s="273"/>
      <c r="WKB849" s="273"/>
      <c r="WKC849" s="273"/>
      <c r="WKD849" s="273"/>
      <c r="WKE849" s="273"/>
      <c r="WKF849" s="273"/>
      <c r="WKG849" s="273"/>
      <c r="WKH849" s="273"/>
      <c r="WKI849" s="273"/>
      <c r="WKJ849" s="273"/>
      <c r="WKK849" s="273"/>
      <c r="WKL849" s="273"/>
      <c r="WKM849" s="273"/>
      <c r="WKN849" s="273"/>
      <c r="WKO849" s="273"/>
      <c r="WKP849" s="273"/>
      <c r="WKQ849" s="273"/>
      <c r="WKR849" s="273"/>
      <c r="WKS849" s="273"/>
      <c r="WKT849" s="273"/>
      <c r="WKU849" s="273"/>
      <c r="WKV849" s="273"/>
      <c r="WKW849" s="273"/>
      <c r="WKX849" s="273"/>
      <c r="WKY849" s="273"/>
      <c r="WKZ849" s="273"/>
      <c r="WLA849" s="273"/>
      <c r="WLB849" s="273"/>
      <c r="WLC849" s="273"/>
      <c r="WLD849" s="273"/>
      <c r="WLE849" s="273"/>
      <c r="WLF849" s="273"/>
      <c r="WLG849" s="273"/>
      <c r="WLH849" s="273"/>
      <c r="WLI849" s="273"/>
      <c r="WLJ849" s="273"/>
      <c r="WLK849" s="273"/>
      <c r="WLL849" s="273"/>
      <c r="WLM849" s="273"/>
      <c r="WLN849" s="273"/>
      <c r="WLO849" s="273"/>
      <c r="WLP849" s="273"/>
      <c r="WLQ849" s="273"/>
      <c r="WLR849" s="273"/>
      <c r="WLS849" s="273"/>
      <c r="WLT849" s="273"/>
      <c r="WLU849" s="273"/>
      <c r="WLV849" s="273"/>
      <c r="WLW849" s="273"/>
      <c r="WLX849" s="273"/>
      <c r="WLY849" s="273"/>
      <c r="WLZ849" s="273"/>
      <c r="WMA849" s="273"/>
      <c r="WMB849" s="273"/>
      <c r="WMC849" s="273"/>
      <c r="WMD849" s="273"/>
      <c r="WME849" s="273"/>
      <c r="WMF849" s="273"/>
      <c r="WMG849" s="273"/>
      <c r="WMH849" s="273"/>
      <c r="WMI849" s="273"/>
      <c r="WMJ849" s="273"/>
      <c r="WMK849" s="273"/>
      <c r="WML849" s="273"/>
      <c r="WMM849" s="273"/>
      <c r="WMN849" s="273"/>
      <c r="WMO849" s="273"/>
      <c r="WMP849" s="273"/>
      <c r="WMQ849" s="273"/>
      <c r="WMR849" s="273"/>
      <c r="WMS849" s="273"/>
      <c r="WMT849" s="273"/>
      <c r="WMU849" s="273"/>
      <c r="WMV849" s="273"/>
      <c r="WMW849" s="273"/>
      <c r="WMX849" s="273"/>
      <c r="WMY849" s="273"/>
      <c r="WMZ849" s="273"/>
      <c r="WNA849" s="273"/>
      <c r="WNB849" s="273"/>
      <c r="WNC849" s="273"/>
      <c r="WND849" s="273"/>
      <c r="WNE849" s="273"/>
      <c r="WNF849" s="273"/>
      <c r="WNG849" s="273"/>
      <c r="WNH849" s="273"/>
      <c r="WNI849" s="273"/>
      <c r="WNJ849" s="273"/>
      <c r="WNK849" s="273"/>
      <c r="WNL849" s="273"/>
      <c r="WNM849" s="273"/>
      <c r="WNN849" s="273"/>
      <c r="WNO849" s="273"/>
      <c r="WNP849" s="273"/>
      <c r="WNQ849" s="273"/>
      <c r="WNR849" s="273"/>
      <c r="WNS849" s="273"/>
      <c r="WNT849" s="273"/>
      <c r="WNU849" s="273"/>
      <c r="WNV849" s="273"/>
      <c r="WNW849" s="273"/>
      <c r="WNX849" s="273"/>
      <c r="WNY849" s="273"/>
      <c r="WNZ849" s="273"/>
      <c r="WOA849" s="273"/>
      <c r="WOB849" s="273"/>
      <c r="WOC849" s="273"/>
      <c r="WOD849" s="273"/>
      <c r="WOE849" s="273"/>
      <c r="WOF849" s="273"/>
      <c r="WOG849" s="273"/>
      <c r="WOH849" s="273"/>
      <c r="WOI849" s="273"/>
      <c r="WOJ849" s="273"/>
      <c r="WOK849" s="273"/>
      <c r="WOL849" s="273"/>
      <c r="WOM849" s="273"/>
      <c r="WON849" s="273"/>
      <c r="WOO849" s="273"/>
      <c r="WOP849" s="273"/>
      <c r="WOQ849" s="273"/>
      <c r="WOR849" s="273"/>
      <c r="WOS849" s="273"/>
      <c r="WOT849" s="273"/>
      <c r="WOU849" s="273"/>
      <c r="WOV849" s="273"/>
      <c r="WOW849" s="273"/>
      <c r="WOX849" s="273"/>
      <c r="WOY849" s="273"/>
      <c r="WOZ849" s="273"/>
      <c r="WPA849" s="273"/>
      <c r="WPB849" s="273"/>
      <c r="WPC849" s="273"/>
      <c r="WPD849" s="273"/>
      <c r="WPE849" s="273"/>
      <c r="WPF849" s="273"/>
      <c r="WPG849" s="273"/>
      <c r="WPH849" s="273"/>
      <c r="WPI849" s="273"/>
      <c r="WPJ849" s="273"/>
      <c r="WPK849" s="273"/>
      <c r="WPL849" s="273"/>
      <c r="WPM849" s="273"/>
      <c r="WPN849" s="273"/>
      <c r="WPO849" s="273"/>
      <c r="WPP849" s="273"/>
      <c r="WPQ849" s="273"/>
      <c r="WPR849" s="273"/>
      <c r="WPS849" s="273"/>
      <c r="WPT849" s="273"/>
      <c r="WPU849" s="273"/>
      <c r="WPV849" s="273"/>
      <c r="WPW849" s="273"/>
      <c r="WPX849" s="273"/>
      <c r="WPY849" s="273"/>
      <c r="WPZ849" s="273"/>
      <c r="WQA849" s="273"/>
      <c r="WQB849" s="273"/>
      <c r="WQC849" s="273"/>
      <c r="WQD849" s="273"/>
      <c r="WQE849" s="273"/>
      <c r="WQF849" s="273"/>
      <c r="WQG849" s="273"/>
      <c r="WQH849" s="273"/>
      <c r="WQI849" s="273"/>
      <c r="WQJ849" s="273"/>
      <c r="WQK849" s="273"/>
      <c r="WQL849" s="273"/>
      <c r="WQM849" s="273"/>
      <c r="WQN849" s="273"/>
      <c r="WQO849" s="273"/>
      <c r="WQP849" s="273"/>
      <c r="WQQ849" s="273"/>
      <c r="WQR849" s="273"/>
      <c r="WQS849" s="273"/>
      <c r="WQT849" s="273"/>
      <c r="WQU849" s="273"/>
      <c r="WQV849" s="273"/>
      <c r="WQW849" s="273"/>
      <c r="WQX849" s="273"/>
      <c r="WQY849" s="273"/>
      <c r="WQZ849" s="273"/>
      <c r="WRA849" s="273"/>
      <c r="WRB849" s="273"/>
      <c r="WRC849" s="273"/>
      <c r="WRD849" s="273"/>
      <c r="WRE849" s="273"/>
      <c r="WRF849" s="273"/>
      <c r="WRG849" s="273"/>
      <c r="WRH849" s="273"/>
      <c r="WRI849" s="273"/>
      <c r="WRJ849" s="273"/>
      <c r="WRK849" s="273"/>
      <c r="WRL849" s="273"/>
      <c r="WRM849" s="273"/>
      <c r="WRN849" s="273"/>
      <c r="WRO849" s="273"/>
      <c r="WRP849" s="273"/>
      <c r="WRQ849" s="273"/>
      <c r="WRR849" s="273"/>
      <c r="WRS849" s="273"/>
      <c r="WRT849" s="273"/>
      <c r="WRU849" s="273"/>
      <c r="WRV849" s="273"/>
      <c r="WRW849" s="273"/>
      <c r="WRX849" s="273"/>
      <c r="WRY849" s="273"/>
      <c r="WRZ849" s="273"/>
      <c r="WSA849" s="273"/>
      <c r="WSB849" s="273"/>
      <c r="WSC849" s="273"/>
      <c r="WSD849" s="273"/>
      <c r="WSE849" s="273"/>
      <c r="WSF849" s="273"/>
      <c r="WSG849" s="273"/>
      <c r="WSH849" s="273"/>
      <c r="WSI849" s="273"/>
      <c r="WSJ849" s="273"/>
      <c r="WSK849" s="273"/>
      <c r="WSL849" s="273"/>
      <c r="WSM849" s="273"/>
      <c r="WSN849" s="273"/>
      <c r="WSO849" s="273"/>
      <c r="WSP849" s="273"/>
      <c r="WSQ849" s="273"/>
      <c r="WSR849" s="273"/>
      <c r="WSS849" s="273"/>
      <c r="WST849" s="273"/>
      <c r="WSU849" s="273"/>
      <c r="WSV849" s="273"/>
      <c r="WSW849" s="273"/>
      <c r="WSX849" s="273"/>
      <c r="WSY849" s="273"/>
      <c r="WSZ849" s="273"/>
      <c r="WTA849" s="273"/>
      <c r="WTB849" s="273"/>
      <c r="WTC849" s="273"/>
      <c r="WTD849" s="273"/>
      <c r="WTE849" s="273"/>
      <c r="WTF849" s="273"/>
      <c r="WTG849" s="273"/>
      <c r="WTH849" s="273"/>
      <c r="WTI849" s="273"/>
      <c r="WTJ849" s="273"/>
      <c r="WTK849" s="273"/>
      <c r="WTL849" s="273"/>
      <c r="WTM849" s="273"/>
      <c r="WTN849" s="273"/>
      <c r="WTO849" s="273"/>
      <c r="WTP849" s="273"/>
      <c r="WTQ849" s="273"/>
      <c r="WTR849" s="273"/>
      <c r="WTS849" s="273"/>
      <c r="WTT849" s="273"/>
      <c r="WTU849" s="273"/>
      <c r="WTV849" s="273"/>
      <c r="WTW849" s="273"/>
      <c r="WTX849" s="273"/>
      <c r="WTY849" s="273"/>
      <c r="WTZ849" s="273"/>
      <c r="WUA849" s="273"/>
      <c r="WUB849" s="273"/>
      <c r="WUC849" s="273"/>
      <c r="WUD849" s="273"/>
      <c r="WUE849" s="273"/>
      <c r="WUF849" s="273"/>
      <c r="WUG849" s="273"/>
      <c r="WUH849" s="273"/>
      <c r="WUI849" s="273"/>
      <c r="WUJ849" s="273"/>
      <c r="WUK849" s="273"/>
      <c r="WUL849" s="273"/>
      <c r="WUM849" s="273"/>
      <c r="WUN849" s="273"/>
      <c r="WUO849" s="273"/>
      <c r="WUP849" s="273"/>
      <c r="WUQ849" s="273"/>
      <c r="WUR849" s="273"/>
      <c r="WUS849" s="273"/>
      <c r="WUT849" s="273"/>
      <c r="WUU849" s="273"/>
      <c r="WUV849" s="273"/>
      <c r="WUW849" s="273"/>
      <c r="WUX849" s="273"/>
      <c r="WUY849" s="273"/>
      <c r="WUZ849" s="273"/>
      <c r="WVA849" s="273"/>
      <c r="WVB849" s="273"/>
      <c r="WVC849" s="273"/>
      <c r="WVD849" s="273"/>
      <c r="WVE849" s="273"/>
      <c r="WVF849" s="273"/>
      <c r="WVG849" s="273"/>
      <c r="WVH849" s="273"/>
      <c r="WVI849" s="273"/>
      <c r="WVJ849" s="273"/>
      <c r="WVK849" s="273"/>
      <c r="WVL849" s="273"/>
      <c r="WVM849" s="273"/>
      <c r="WVN849" s="273"/>
      <c r="WVO849" s="273"/>
      <c r="WVP849" s="273"/>
      <c r="WVQ849" s="273"/>
      <c r="WVR849" s="273"/>
      <c r="WVS849" s="273"/>
      <c r="WVT849" s="273"/>
      <c r="WVU849" s="273"/>
      <c r="WVV849" s="273"/>
      <c r="WVW849" s="273"/>
      <c r="WVX849" s="273"/>
      <c r="WVY849" s="273"/>
      <c r="WVZ849" s="273"/>
      <c r="WWA849" s="273"/>
      <c r="WWB849" s="273"/>
      <c r="WWC849" s="273"/>
      <c r="WWD849" s="273"/>
      <c r="WWE849" s="273"/>
      <c r="WWF849" s="273"/>
      <c r="WWG849" s="273"/>
      <c r="WWH849" s="273"/>
      <c r="WWI849" s="273"/>
      <c r="WWJ849" s="273"/>
      <c r="WWK849" s="273"/>
      <c r="WWL849" s="273"/>
      <c r="WWM849" s="273"/>
      <c r="WWN849" s="273"/>
      <c r="WWO849" s="273"/>
      <c r="WWP849" s="273"/>
      <c r="WWQ849" s="273"/>
      <c r="WWR849" s="273"/>
      <c r="WWS849" s="273"/>
      <c r="WWT849" s="273"/>
      <c r="WWU849" s="273"/>
      <c r="WWV849" s="273"/>
      <c r="WWW849" s="273"/>
      <c r="WWX849" s="273"/>
      <c r="WWY849" s="273"/>
      <c r="WWZ849" s="273"/>
      <c r="WXA849" s="273"/>
      <c r="WXB849" s="273"/>
      <c r="WXC849" s="273"/>
      <c r="WXD849" s="273"/>
      <c r="WXE849" s="273"/>
      <c r="WXF849" s="273"/>
      <c r="WXG849" s="273"/>
      <c r="WXH849" s="273"/>
      <c r="WXI849" s="273"/>
      <c r="WXJ849" s="273"/>
      <c r="WXK849" s="273"/>
      <c r="WXL849" s="273"/>
      <c r="WXM849" s="273"/>
      <c r="WXN849" s="273"/>
      <c r="WXO849" s="273"/>
      <c r="WXP849" s="273"/>
      <c r="WXQ849" s="273"/>
      <c r="WXR849" s="273"/>
      <c r="WXS849" s="273"/>
      <c r="WXT849" s="273"/>
      <c r="WXU849" s="273"/>
      <c r="WXV849" s="273"/>
      <c r="WXW849" s="273"/>
      <c r="WXX849" s="273"/>
      <c r="WXY849" s="273"/>
      <c r="WXZ849" s="273"/>
      <c r="WYA849" s="273"/>
      <c r="WYB849" s="273"/>
      <c r="WYC849" s="273"/>
      <c r="WYD849" s="273"/>
      <c r="WYE849" s="273"/>
      <c r="WYF849" s="273"/>
      <c r="WYG849" s="273"/>
      <c r="WYH849" s="273"/>
      <c r="WYI849" s="273"/>
      <c r="WYJ849" s="273"/>
      <c r="WYK849" s="273"/>
      <c r="WYL849" s="273"/>
      <c r="WYM849" s="273"/>
      <c r="WYN849" s="273"/>
      <c r="WYO849" s="273"/>
      <c r="WYP849" s="273"/>
      <c r="WYQ849" s="273"/>
      <c r="WYR849" s="273"/>
      <c r="WYS849" s="273"/>
      <c r="WYT849" s="273"/>
      <c r="WYU849" s="273"/>
      <c r="WYV849" s="273"/>
      <c r="WYW849" s="273"/>
      <c r="WYX849" s="273"/>
      <c r="WYY849" s="273"/>
      <c r="WYZ849" s="273"/>
      <c r="WZA849" s="273"/>
      <c r="WZB849" s="273"/>
      <c r="WZC849" s="273"/>
      <c r="WZD849" s="273"/>
      <c r="WZE849" s="273"/>
      <c r="WZF849" s="273"/>
      <c r="WZG849" s="273"/>
      <c r="WZH849" s="273"/>
      <c r="WZI849" s="273"/>
      <c r="WZJ849" s="273"/>
      <c r="WZK849" s="273"/>
      <c r="WZL849" s="273"/>
      <c r="WZM849" s="273"/>
      <c r="WZN849" s="273"/>
      <c r="WZO849" s="273"/>
      <c r="WZP849" s="273"/>
      <c r="WZQ849" s="273"/>
      <c r="WZR849" s="273"/>
      <c r="WZS849" s="273"/>
      <c r="WZT849" s="273"/>
      <c r="WZU849" s="273"/>
      <c r="WZV849" s="273"/>
      <c r="WZW849" s="273"/>
      <c r="WZX849" s="273"/>
      <c r="WZY849" s="273"/>
      <c r="WZZ849" s="273"/>
      <c r="XAA849" s="273"/>
      <c r="XAB849" s="273"/>
      <c r="XAC849" s="273"/>
      <c r="XAD849" s="273"/>
      <c r="XAE849" s="273"/>
      <c r="XAF849" s="273"/>
      <c r="XAG849" s="273"/>
      <c r="XAH849" s="273"/>
      <c r="XAI849" s="273"/>
      <c r="XAJ849" s="273"/>
      <c r="XAK849" s="273"/>
      <c r="XAL849" s="273"/>
      <c r="XAM849" s="273"/>
      <c r="XAN849" s="273"/>
      <c r="XAO849" s="273"/>
      <c r="XAP849" s="273"/>
      <c r="XAQ849" s="273"/>
      <c r="XAR849" s="273"/>
      <c r="XAS849" s="273"/>
      <c r="XAT849" s="273"/>
      <c r="XAU849" s="273"/>
      <c r="XAV849" s="273"/>
      <c r="XAW849" s="273"/>
      <c r="XAX849" s="273"/>
      <c r="XAY849" s="273"/>
      <c r="XAZ849" s="273"/>
      <c r="XBA849" s="273"/>
      <c r="XBB849" s="273"/>
      <c r="XBC849" s="273"/>
      <c r="XBD849" s="273"/>
      <c r="XBE849" s="273"/>
      <c r="XBF849" s="273"/>
      <c r="XBG849" s="273"/>
      <c r="XBH849" s="273"/>
      <c r="XBI849" s="273"/>
      <c r="XBJ849" s="273"/>
      <c r="XBK849" s="273"/>
      <c r="XBL849" s="273"/>
      <c r="XBM849" s="273"/>
      <c r="XBN849" s="273"/>
      <c r="XBO849" s="273"/>
      <c r="XBP849" s="273"/>
      <c r="XBQ849" s="273"/>
      <c r="XBR849" s="273"/>
      <c r="XBS849" s="273"/>
      <c r="XBT849" s="273"/>
      <c r="XBU849" s="273"/>
      <c r="XBV849" s="273"/>
      <c r="XBW849" s="273"/>
      <c r="XBX849" s="273"/>
      <c r="XBY849" s="273"/>
      <c r="XBZ849" s="273"/>
      <c r="XCA849" s="273"/>
      <c r="XCB849" s="273"/>
      <c r="XCC849" s="273"/>
      <c r="XCD849" s="273"/>
      <c r="XCE849" s="273"/>
      <c r="XCF849" s="273"/>
      <c r="XCG849" s="273"/>
      <c r="XCH849" s="273"/>
      <c r="XCI849" s="273"/>
      <c r="XCJ849" s="273"/>
      <c r="XCK849" s="273"/>
      <c r="XCL849" s="273"/>
      <c r="XCM849" s="273"/>
      <c r="XCN849" s="273"/>
      <c r="XCO849" s="273"/>
      <c r="XCP849" s="273"/>
      <c r="XCQ849" s="273"/>
      <c r="XCR849" s="273"/>
      <c r="XCS849" s="273"/>
      <c r="XCT849" s="273"/>
      <c r="XCU849" s="273"/>
      <c r="XCV849" s="273"/>
      <c r="XCW849" s="273"/>
      <c r="XCX849" s="273"/>
      <c r="XCY849" s="273"/>
      <c r="XCZ849" s="273"/>
      <c r="XDA849" s="273"/>
      <c r="XDB849" s="273"/>
      <c r="XDC849" s="273"/>
      <c r="XDD849" s="273"/>
      <c r="XDE849" s="273"/>
      <c r="XDF849" s="273"/>
      <c r="XDG849" s="273"/>
      <c r="XDH849" s="273"/>
      <c r="XDI849" s="273"/>
      <c r="XDJ849" s="273"/>
      <c r="XDK849" s="273"/>
      <c r="XDL849" s="273"/>
      <c r="XDM849" s="273"/>
      <c r="XDN849" s="273"/>
      <c r="XDO849" s="273"/>
      <c r="XDP849" s="273"/>
      <c r="XDQ849" s="273"/>
      <c r="XDR849" s="273"/>
      <c r="XDS849" s="273"/>
      <c r="XDT849" s="273"/>
      <c r="XDU849" s="273"/>
      <c r="XDV849" s="273"/>
      <c r="XDW849" s="273"/>
      <c r="XDX849" s="273"/>
      <c r="XDY849" s="273"/>
      <c r="XDZ849" s="273"/>
      <c r="XEA849" s="273"/>
      <c r="XEB849" s="273"/>
      <c r="XEC849" s="273"/>
      <c r="XED849" s="273"/>
      <c r="XEE849" s="273"/>
    </row>
    <row r="850" spans="1:16359" ht="91.5" hidden="1">
      <c r="A850">
        <v>2025112739644</v>
      </c>
      <c r="B850" s="120" t="s">
        <v>10479</v>
      </c>
      <c r="C850" s="148" t="s">
        <v>7133</v>
      </c>
      <c r="D850" s="145" t="s">
        <v>10480</v>
      </c>
      <c r="E850" s="108" t="s">
        <v>10481</v>
      </c>
      <c r="F850" s="108" t="s">
        <v>10482</v>
      </c>
      <c r="G850" s="108" t="s">
        <v>10483</v>
      </c>
      <c r="H850" s="108" t="s">
        <v>10484</v>
      </c>
      <c r="I850" s="250" t="s">
        <v>7118</v>
      </c>
      <c r="J850" s="250">
        <v>45987</v>
      </c>
      <c r="K850" s="250" t="s">
        <v>121</v>
      </c>
      <c r="L850" s="145" t="str">
        <f>IF(Tabela2[[#This Row],[Data]]="","Sem Informação",VLOOKUP(MONTH(Tabela2[[#This Row],[Data]]),'[1]Validação de dados'!$I$1:$J$13,2,0))</f>
        <v>Novembro</v>
      </c>
      <c r="M850" s="149">
        <f>YEAR(Tabela2[[#This Row],[Data]])</f>
        <v>2025</v>
      </c>
      <c r="N850" s="250" t="s">
        <v>122</v>
      </c>
      <c r="O850" s="250" t="s">
        <v>286</v>
      </c>
      <c r="P850" s="106" t="e">
        <f>VLOOKUP(Tabela2[[#This Row],[SIEMA]],Siema2024,21,FALSE)</f>
        <v>#REF!</v>
      </c>
      <c r="Q850" s="106">
        <v>1942</v>
      </c>
      <c r="R850" s="110" t="e">
        <f>VLOOKUP(Tabela2[[#This Row],[SIEMA]],Siema2025,10,FALSE)</f>
        <v>#N/A</v>
      </c>
      <c r="S850" s="109" t="str">
        <f>IF(Q850="","", IF(Q850="NC","", IF(Q850="NE","", IF(Q850="NA","",IFERROR(VLOOKUP(Q850,[1]Produtos!$A$1:$C$2319,2,FALSE),"Não Cadastrado")))))</f>
        <v>NITRATO DE AMÔNIO, contendo até 0,2% de substâncias combustíveis, inclusive qualquer substância orgânica calculada como carbono, exclusive qualquer outra substância adicionada</v>
      </c>
      <c r="T850" s="106">
        <v>47.268999999999998</v>
      </c>
      <c r="U850" s="106" t="s">
        <v>7120</v>
      </c>
      <c r="V850" s="106">
        <f>IF(Q850="","",IF(ISNUMBER(Q850)=FALSE,"Não se aplica",IFERROR(VLOOKUP(Q850,Produtos!$A$1:$C$2319,3,FALSE),"Não Cadastrado")))</f>
        <v>5.0999999999999996</v>
      </c>
      <c r="W850" s="106" t="e">
        <f>VLOOKUP(Tabela2[[#This Row],[SIEMA]],Siema2024,10,FALSE)</f>
        <v>#REF!</v>
      </c>
      <c r="X850" s="115" t="str">
        <f>IF(Tabela2[[#This Row],[Origem do acidente]] = "Plataforma", "PREENCHER","NA")</f>
        <v>NA</v>
      </c>
      <c r="Y850" s="111" t="e">
        <f>IF(W850="","", IF(W850="NC","", IF(W850="NE","", IF(W850="NA","",IFERROR(VLOOKUP(W850,[1]Produtos!$A$1:$C$2319,2,FALSE),"Não Cadastrado")))))</f>
        <v>#REF!</v>
      </c>
      <c r="Z850" s="106" t="e">
        <f>VLOOKUP(Tabela2[[#This Row],[SIEMA]],Siema2025,11,FALSE)</f>
        <v>#N/A</v>
      </c>
      <c r="AA850" s="106" t="e">
        <f>VLOOKUP(Tabela2[[#This Row],[SIEMA]],Siema2024,12,FALSE)</f>
        <v>#REF!</v>
      </c>
      <c r="AB850" s="106" t="e">
        <f>IF(W850="","",IF(ISNUMBER(W850)=FALSE,"Não se aplica",IFERROR(VLOOKUP(W850,[1]Produtos!$A$1:$C$2319,3,FALSE),"Não Cadastrado")))</f>
        <v>#REF!</v>
      </c>
      <c r="AC850" s="106"/>
      <c r="AD850" s="110" t="str">
        <f>IF(Tabela2[[#This Row],[Origem do acidente]] = "Plataforma", "PREENCHER","NA")</f>
        <v>NA</v>
      </c>
      <c r="AE850" s="109" t="str">
        <f>IF(AC850="","", IF(AC850="NC","", IF(AC850="NE","", IF(AC850="NA","",IFERROR(VLOOKUP(AC850,[1]Produtos!$A$1:$C$2319,2,FALSE),"Não Cadastrado")))))</f>
        <v/>
      </c>
      <c r="AF850" s="106"/>
      <c r="AG850" s="106"/>
      <c r="AH850" s="106" t="str">
        <f>IF(AC850="","",IF(ISNUMBER(AC850)=FALSE,"Não se aplica",IFERROR(VLOOKUP(AC850,Produtos!$A$1:$C$2319,3,FALSE),"Não Cadastrado")))</f>
        <v/>
      </c>
      <c r="AI850" s="106"/>
      <c r="AJ850" s="149" t="e">
        <f>VLOOKUP(Tabela2[[#This Row],[SIEMA]],Siema2024,26,FALSE)</f>
        <v>#REF!</v>
      </c>
      <c r="AK850" s="109" t="s">
        <v>6834</v>
      </c>
      <c r="AL850" s="109"/>
      <c r="AM850" s="109"/>
      <c r="AN850" s="148"/>
      <c r="AO850" s="148"/>
      <c r="AP850" s="148"/>
      <c r="AQ850" s="148"/>
      <c r="AR850" s="150"/>
      <c r="AS850" s="148"/>
      <c r="AT850" s="148"/>
      <c r="AU850" s="148"/>
      <c r="AV850" s="148"/>
      <c r="AW850" s="148"/>
      <c r="AX850" s="148"/>
      <c r="AY850" s="148"/>
      <c r="AZ850" s="148"/>
      <c r="BA850" s="148"/>
      <c r="BB850" s="148"/>
      <c r="BC850" s="110" t="str">
        <f>IF(Tabela2[[#This Row],[Outro(s) ]] = "X", "PREENCHER","NA")</f>
        <v>NA</v>
      </c>
      <c r="BD850" s="148" t="s">
        <v>7176</v>
      </c>
      <c r="BE850" s="148"/>
      <c r="BF850" s="112" t="s">
        <v>10485</v>
      </c>
      <c r="BG850" s="251"/>
      <c r="BH850" s="253" t="s">
        <v>10486</v>
      </c>
      <c r="BI850" s="252" t="s">
        <v>7062</v>
      </c>
      <c r="BJ850" s="109" t="s">
        <v>7097</v>
      </c>
      <c r="BK850" s="106" t="s">
        <v>2696</v>
      </c>
      <c r="BL850" s="143">
        <v>45996</v>
      </c>
      <c r="BM850" s="148">
        <f ca="1">IF(Tabela2[[#This Row],[Data de atendimento do Ibama (considerar o primeiro documento/ação)]]="",_xlfn.DAYS(TODAY(),J850),_xlfn.DAYS(Tabela2[[#This Row],[Data de atendimento do Ibama (considerar o primeiro documento/ação)]],J850))</f>
        <v>9</v>
      </c>
      <c r="BN850" s="110" t="str">
        <f>IF(Tabela2[[#This Row],[Atendido pelo Ibama ("Não" ou "Sim")]]="Não","Preencher", IF(Tabela2[[#This Row],[Atendido pelo Ibama ("Não" ou "Sim")]]="Sim","NA",""))</f>
        <v>NA</v>
      </c>
      <c r="BO850" s="116" t="s">
        <v>7123</v>
      </c>
      <c r="BP850" s="110" t="s">
        <v>9713</v>
      </c>
      <c r="BQ850" s="108" t="s">
        <v>123</v>
      </c>
      <c r="BR850" s="110" t="str">
        <f>IF(Tabela2[[#This Row],[Equipe do Ibama foi a campo? Houve sobrevoo do Poseidon?]] = "Sim", "PREENCHER","NA")</f>
        <v>NA</v>
      </c>
      <c r="BS850" s="110" t="str">
        <f>IF(Tabela2[[#This Row],[Se sim, foi emitida Ordem de Emergência? (informações vinculada à coluna CK)]] = "Sim", "PREENCHER","NA")</f>
        <v>NA</v>
      </c>
      <c r="BT850" s="110" t="s">
        <v>7215</v>
      </c>
      <c r="BU850" s="110" t="s">
        <v>123</v>
      </c>
      <c r="BV850" s="110" t="s">
        <v>2696</v>
      </c>
      <c r="BW850" s="110" t="s">
        <v>123</v>
      </c>
      <c r="BX850" s="108" t="s">
        <v>7119</v>
      </c>
      <c r="BY850" s="143"/>
      <c r="BZ850" s="149" t="str">
        <f>IF(Tabela2[[#This Row],[Data do documento de encerramento]]="NA","NA",IF(Tabela2[[#This Row],[Data do documento de encerramento]]="","Pendente de conclusão/ encerramento",_xlfn.DAYS(Tabela2[[#This Row],[Data do documento de encerramento]],J850)))</f>
        <v>Pendente de conclusão/ encerramento</v>
      </c>
      <c r="CA850" s="109" t="s">
        <v>10487</v>
      </c>
      <c r="CB850" s="146"/>
      <c r="CC850" s="150"/>
      <c r="CD850" s="150"/>
      <c r="CE850" s="150"/>
      <c r="CF850" s="150"/>
    </row>
    <row r="851" spans="1:16359" ht="45.75" hidden="1">
      <c r="A851" s="29">
        <v>2026060111</v>
      </c>
      <c r="B851" s="120" t="s">
        <v>10488</v>
      </c>
      <c r="C851" s="148" t="s">
        <v>10219</v>
      </c>
      <c r="D851" s="145" t="s">
        <v>10489</v>
      </c>
      <c r="E851" s="108" t="s">
        <v>9533</v>
      </c>
      <c r="F851" s="108" t="s">
        <v>9790</v>
      </c>
      <c r="G851" s="175" t="s">
        <v>10490</v>
      </c>
      <c r="H851" s="175" t="s">
        <v>10491</v>
      </c>
      <c r="I851" s="271" t="s">
        <v>7118</v>
      </c>
      <c r="J851" s="271">
        <v>45989</v>
      </c>
      <c r="K851" s="271" t="s">
        <v>200</v>
      </c>
      <c r="L851" s="145" t="str">
        <f>IF(Tabela2[[#This Row],[Data]]="","Sem Informação",VLOOKUP(MONTH(Tabela2[[#This Row],[Data]]),'[1]Validação de dados'!$I$1:$J$13,2,0))</f>
        <v>Novembro</v>
      </c>
      <c r="M851" s="145">
        <f>YEAR(Tabela2[[#This Row],[Data]])</f>
        <v>2025</v>
      </c>
      <c r="N851" s="271" t="s">
        <v>143</v>
      </c>
      <c r="O851" s="271" t="s">
        <v>286</v>
      </c>
      <c r="P851" s="258" t="e">
        <f>VLOOKUP(Tabela2[[#This Row],[SIEMA]],Siema2024,21,FALSE)</f>
        <v>#REF!</v>
      </c>
      <c r="Q851" s="258">
        <v>1075</v>
      </c>
      <c r="R851" s="259" t="s">
        <v>10492</v>
      </c>
      <c r="S851" s="262" t="str">
        <f>IF(Q851="","", IF(Q851="NC","", IF(Q851="NE","", IF(Q851="NA","",IFERROR(VLOOKUP(Q851,[1]Produtos!$A$1:$C$2319,2,FALSE),"Não Cadastrado")))))</f>
        <v>GÁS(ES) DE PETRÓLEO, LIQUEFEITO(S) ou GAS(ES) LIQUEFEITO(S) DE PETRÓLEO ou GLP</v>
      </c>
      <c r="T851" s="258">
        <v>24</v>
      </c>
      <c r="U851" s="258" t="s">
        <v>7120</v>
      </c>
      <c r="V851" s="258">
        <f>IF(Q851="","",IF(ISNUMBER(Q851)=FALSE,"Não se aplica",IFERROR(VLOOKUP(Q851,Produtos!$A$1:$C$2319,3,FALSE),"Não Cadastrado")))</f>
        <v>2.1</v>
      </c>
      <c r="W851" s="258" t="e">
        <f>VLOOKUP(Tabela2[[#This Row],[SIEMA]],Siema2024,10,FALSE)</f>
        <v>#REF!</v>
      </c>
      <c r="X851" s="259" t="str">
        <f>IF(Tabela2[[#This Row],[Origem do acidente]] = "Plataforma", "PREENCHER","NA")</f>
        <v>NA</v>
      </c>
      <c r="Y851" s="262" t="e">
        <f>IF(W851="","", IF(W851="NC","", IF(W851="NE","", IF(W851="NA","",IFERROR(VLOOKUP(W851,[1]Produtos!$A$1:$C$2319,2,FALSE),"Não Cadastrado")))))</f>
        <v>#REF!</v>
      </c>
      <c r="Z851" s="258" t="e">
        <f>VLOOKUP(Tabela2[[#This Row],[SIEMA]],Siema2025,11,FALSE)</f>
        <v>#N/A</v>
      </c>
      <c r="AA851" s="258" t="e">
        <f>VLOOKUP(Tabela2[[#This Row],[SIEMA]],Siema2024,12,FALSE)</f>
        <v>#REF!</v>
      </c>
      <c r="AB851" s="258" t="e">
        <f>IF(W851="","",IF(ISNUMBER(W851)=FALSE,"Não se aplica",IFERROR(VLOOKUP(W851,[1]Produtos!$A$1:$C$2319,3,FALSE),"Não Cadastrado")))</f>
        <v>#REF!</v>
      </c>
      <c r="AC851" s="258"/>
      <c r="AD851" s="259" t="str">
        <f>IF(Tabela2[[#This Row],[Origem do acidente]] = "Plataforma", "PREENCHER","NA")</f>
        <v>NA</v>
      </c>
      <c r="AE851" s="262" t="str">
        <f>IF(AC851="","", IF(AC851="NC","", IF(AC851="NE","", IF(AC851="NA","",IFERROR(VLOOKUP(AC851,[1]Produtos!$A$1:$C$2319,2,FALSE),"Não Cadastrado")))))</f>
        <v/>
      </c>
      <c r="AF851" s="258"/>
      <c r="AG851" s="258"/>
      <c r="AH851" s="258" t="str">
        <f>IF(AC851="","",IF(ISNUMBER(AC851)=FALSE,"Não se aplica",IFERROR(VLOOKUP(AC851,Produtos!$A$1:$C$2319,3,FALSE),"Não Cadastrado")))</f>
        <v/>
      </c>
      <c r="AI851" s="258"/>
      <c r="AJ851" s="145" t="e">
        <f>VLOOKUP(Tabela2[[#This Row],[SIEMA]],Siema2024,26,FALSE)</f>
        <v>#REF!</v>
      </c>
      <c r="AK851" s="262" t="s">
        <v>6834</v>
      </c>
      <c r="AL851" s="262" t="s">
        <v>7827</v>
      </c>
      <c r="AM851" s="262"/>
      <c r="AN851" s="148"/>
      <c r="AO851" s="148"/>
      <c r="AP851" s="148"/>
      <c r="AQ851" s="148"/>
      <c r="AR851" s="150"/>
      <c r="AS851" s="148"/>
      <c r="AT851" s="148"/>
      <c r="AU851" s="148"/>
      <c r="AV851" s="148"/>
      <c r="AW851" s="148" t="s">
        <v>7176</v>
      </c>
      <c r="AX851" s="148"/>
      <c r="AY851" s="148"/>
      <c r="AZ851" s="148"/>
      <c r="BA851" s="148"/>
      <c r="BB851" s="148"/>
      <c r="BC851" s="259" t="str">
        <f>IF(Tabela2[[#This Row],[Outro(s) ]] = "X", "PREENCHER","NA")</f>
        <v>NA</v>
      </c>
      <c r="BD851" s="148"/>
      <c r="BE851" s="148"/>
      <c r="BF851" s="251" t="s">
        <v>10493</v>
      </c>
      <c r="BG851" s="251"/>
      <c r="BH851" s="253" t="s">
        <v>6834</v>
      </c>
      <c r="BI851" s="252" t="s">
        <v>7062</v>
      </c>
      <c r="BJ851" s="262" t="s">
        <v>7097</v>
      </c>
      <c r="BK851" s="258" t="s">
        <v>2696</v>
      </c>
      <c r="BL851" s="265">
        <v>46037</v>
      </c>
      <c r="BM851" s="148">
        <f ca="1">IF(Tabela2[[#This Row],[Data de atendimento do Ibama (considerar o primeiro documento/ação)]]="",_xlfn.DAYS(TODAY(),J851),_xlfn.DAYS(Tabela2[[#This Row],[Data de atendimento do Ibama (considerar o primeiro documento/ação)]],J851))</f>
        <v>48</v>
      </c>
      <c r="BN851" s="259" t="str">
        <f>IF(Tabela2[[#This Row],[Atendido pelo Ibama ("Não" ou "Sim")]]="Não","Preencher", IF(Tabela2[[#This Row],[Atendido pelo Ibama ("Não" ou "Sim")]]="Sim","NA",""))</f>
        <v>NA</v>
      </c>
      <c r="BO851" s="263" t="s">
        <v>7139</v>
      </c>
      <c r="BP851" s="259" t="str">
        <f>IF(Tabela2[[#This Row],[Forma de atendimento (primeiro documento/ação)]]= "Outros (especificar)", "PREENCHER","NA")</f>
        <v>NA</v>
      </c>
      <c r="BQ851" s="258" t="s">
        <v>123</v>
      </c>
      <c r="BR851" s="259" t="str">
        <f>IF(Tabela2[[#This Row],[Equipe do Ibama foi a campo? Houve sobrevoo do Poseidon?]] = "Sim", "PREENCHER","NA")</f>
        <v>NA</v>
      </c>
      <c r="BS851" s="259" t="str">
        <f>IF(Tabela2[[#This Row],[Se sim, foi emitida Ordem de Emergência? (informações vinculada à coluna CK)]] = "Sim", "PREENCHER","NA")</f>
        <v>NA</v>
      </c>
      <c r="BT851" s="259" t="s">
        <v>7112</v>
      </c>
      <c r="BU851" s="259" t="s">
        <v>123</v>
      </c>
      <c r="BV851" s="259" t="s">
        <v>2696</v>
      </c>
      <c r="BW851" s="259" t="s">
        <v>123</v>
      </c>
      <c r="BX851" s="258" t="s">
        <v>7119</v>
      </c>
      <c r="BY851" s="265"/>
      <c r="BZ851" s="145" t="str">
        <f>IF(Tabela2[[#This Row],[Data do documento de encerramento]]="NA","NA",IF(Tabela2[[#This Row],[Data do documento de encerramento]]="","Pendente de conclusão/ encerramento",_xlfn.DAYS(Tabela2[[#This Row],[Data do documento de encerramento]],J851)))</f>
        <v>Pendente de conclusão/ encerramento</v>
      </c>
      <c r="CA851" s="262" t="s">
        <v>10494</v>
      </c>
      <c r="CB851" s="272"/>
      <c r="CC851" s="150"/>
      <c r="CD851" s="150"/>
      <c r="CE851" s="150"/>
      <c r="CF851" s="150"/>
      <c r="CG851" s="273"/>
      <c r="CH851" s="273"/>
      <c r="CI851" s="273"/>
      <c r="CJ851" s="273"/>
      <c r="CK851" s="273"/>
      <c r="CL851" s="273"/>
      <c r="CM851" s="273"/>
      <c r="CN851" s="273"/>
      <c r="CO851" s="273"/>
      <c r="CP851" s="273"/>
      <c r="CQ851" s="273"/>
      <c r="CR851" s="273"/>
      <c r="CS851" s="273"/>
      <c r="CT851" s="273"/>
      <c r="CU851" s="273"/>
      <c r="CV851" s="273"/>
      <c r="CW851" s="273"/>
      <c r="CX851" s="273"/>
      <c r="CY851" s="273"/>
      <c r="CZ851" s="273"/>
      <c r="DA851" s="273"/>
      <c r="DB851" s="273"/>
      <c r="DC851" s="273"/>
      <c r="DD851" s="273"/>
      <c r="DE851" s="273"/>
      <c r="DF851" s="273"/>
      <c r="DG851" s="273"/>
      <c r="DH851" s="273"/>
      <c r="DI851" s="273"/>
      <c r="DJ851" s="273"/>
      <c r="DK851" s="273"/>
      <c r="DL851" s="273"/>
      <c r="DM851" s="273"/>
      <c r="DN851" s="273"/>
      <c r="DO851" s="273"/>
      <c r="DP851" s="273"/>
      <c r="DQ851" s="273"/>
      <c r="DR851" s="273"/>
      <c r="DS851" s="273"/>
      <c r="DT851" s="273"/>
      <c r="DU851" s="273"/>
      <c r="DV851" s="273"/>
      <c r="DW851" s="273"/>
      <c r="DX851" s="273"/>
      <c r="DY851" s="273"/>
      <c r="DZ851" s="273"/>
      <c r="EA851" s="273"/>
      <c r="EB851" s="273"/>
      <c r="EC851" s="273"/>
      <c r="ED851" s="273"/>
      <c r="EE851" s="273"/>
      <c r="EF851" s="273"/>
      <c r="EG851" s="273"/>
      <c r="EH851" s="273"/>
      <c r="EI851" s="273"/>
      <c r="EJ851" s="273"/>
      <c r="EK851" s="273"/>
      <c r="EL851" s="273"/>
      <c r="EM851" s="273"/>
      <c r="EN851" s="273"/>
      <c r="EO851" s="273"/>
      <c r="EP851" s="273"/>
      <c r="EQ851" s="273"/>
      <c r="ER851" s="273"/>
      <c r="ES851" s="273"/>
      <c r="ET851" s="273"/>
      <c r="EU851" s="273"/>
      <c r="EV851" s="273"/>
      <c r="EW851" s="273"/>
      <c r="EX851" s="273"/>
      <c r="EY851" s="273"/>
      <c r="EZ851" s="273"/>
      <c r="FA851" s="273"/>
      <c r="FB851" s="273"/>
      <c r="FC851" s="273"/>
      <c r="FD851" s="273"/>
      <c r="FE851" s="273"/>
      <c r="FF851" s="273"/>
      <c r="FG851" s="273"/>
      <c r="FH851" s="273"/>
      <c r="FI851" s="273"/>
      <c r="FJ851" s="273"/>
      <c r="FK851" s="273"/>
      <c r="FL851" s="273"/>
      <c r="FM851" s="273"/>
      <c r="FN851" s="273"/>
      <c r="FO851" s="273"/>
      <c r="FP851" s="273"/>
      <c r="FQ851" s="273"/>
      <c r="FR851" s="273"/>
      <c r="FS851" s="273"/>
      <c r="FT851" s="273"/>
      <c r="FU851" s="273"/>
      <c r="FV851" s="273"/>
      <c r="FW851" s="273"/>
      <c r="FX851" s="273"/>
      <c r="FY851" s="273"/>
      <c r="FZ851" s="273"/>
      <c r="GA851" s="273"/>
      <c r="GB851" s="273"/>
      <c r="GC851" s="273"/>
      <c r="GD851" s="273"/>
      <c r="GE851" s="273"/>
      <c r="GF851" s="273"/>
      <c r="GG851" s="273"/>
      <c r="GH851" s="273"/>
      <c r="GI851" s="273"/>
      <c r="GJ851" s="273"/>
      <c r="GK851" s="273"/>
      <c r="GL851" s="273"/>
      <c r="GM851" s="273"/>
      <c r="GN851" s="273"/>
      <c r="GO851" s="273"/>
      <c r="GP851" s="273"/>
      <c r="GQ851" s="273"/>
      <c r="GR851" s="273"/>
      <c r="GS851" s="273"/>
      <c r="GT851" s="273"/>
      <c r="GU851" s="273"/>
      <c r="GV851" s="273"/>
      <c r="GW851" s="273"/>
      <c r="GX851" s="273"/>
      <c r="GY851" s="273"/>
      <c r="GZ851" s="273"/>
      <c r="HA851" s="273"/>
      <c r="HB851" s="273"/>
      <c r="HC851" s="273"/>
      <c r="HD851" s="273"/>
      <c r="HE851" s="273"/>
      <c r="HF851" s="273"/>
      <c r="HG851" s="273"/>
      <c r="HH851" s="273"/>
      <c r="HI851" s="273"/>
      <c r="HJ851" s="273"/>
      <c r="HK851" s="273"/>
      <c r="HL851" s="273"/>
      <c r="HM851" s="273"/>
      <c r="HN851" s="273"/>
      <c r="HO851" s="273"/>
      <c r="HP851" s="273"/>
      <c r="HQ851" s="273"/>
      <c r="HR851" s="273"/>
      <c r="HS851" s="273"/>
      <c r="HT851" s="273"/>
      <c r="HU851" s="273"/>
      <c r="HV851" s="273"/>
      <c r="HW851" s="273"/>
      <c r="HX851" s="273"/>
      <c r="HY851" s="273"/>
      <c r="HZ851" s="273"/>
      <c r="IA851" s="273"/>
      <c r="IB851" s="273"/>
      <c r="IC851" s="273"/>
      <c r="ID851" s="273"/>
      <c r="IE851" s="273"/>
      <c r="IF851" s="273"/>
      <c r="IG851" s="273"/>
      <c r="IH851" s="273"/>
      <c r="II851" s="273"/>
      <c r="IJ851" s="273"/>
      <c r="IK851" s="273"/>
      <c r="IL851" s="273"/>
      <c r="IM851" s="273"/>
      <c r="IN851" s="273"/>
      <c r="IO851" s="273"/>
      <c r="IP851" s="273"/>
      <c r="IQ851" s="273"/>
      <c r="IR851" s="273"/>
      <c r="IS851" s="273"/>
      <c r="IT851" s="273"/>
      <c r="IU851" s="273"/>
      <c r="IV851" s="273"/>
      <c r="IW851" s="273"/>
      <c r="IX851" s="273"/>
      <c r="IY851" s="273"/>
      <c r="IZ851" s="273"/>
      <c r="JA851" s="273"/>
      <c r="JB851" s="273"/>
      <c r="JC851" s="273"/>
      <c r="JD851" s="273"/>
      <c r="JE851" s="273"/>
      <c r="JF851" s="273"/>
      <c r="JG851" s="273"/>
      <c r="JH851" s="273"/>
      <c r="JI851" s="273"/>
      <c r="JJ851" s="273"/>
      <c r="JK851" s="273"/>
      <c r="JL851" s="273"/>
      <c r="JM851" s="273"/>
      <c r="JN851" s="273"/>
      <c r="JO851" s="273"/>
      <c r="JP851" s="273"/>
      <c r="JQ851" s="273"/>
      <c r="JR851" s="273"/>
      <c r="JS851" s="273"/>
      <c r="JT851" s="273"/>
      <c r="JU851" s="273"/>
      <c r="JV851" s="273"/>
      <c r="JW851" s="273"/>
      <c r="JX851" s="273"/>
      <c r="JY851" s="273"/>
      <c r="JZ851" s="273"/>
      <c r="KA851" s="273"/>
      <c r="KB851" s="273"/>
      <c r="KC851" s="273"/>
      <c r="KD851" s="273"/>
      <c r="KE851" s="273"/>
      <c r="KF851" s="273"/>
      <c r="KG851" s="273"/>
      <c r="KH851" s="273"/>
      <c r="KI851" s="273"/>
      <c r="KJ851" s="273"/>
      <c r="KK851" s="273"/>
      <c r="KL851" s="273"/>
      <c r="KM851" s="273"/>
      <c r="KN851" s="273"/>
      <c r="KO851" s="273"/>
      <c r="KP851" s="273"/>
      <c r="KQ851" s="273"/>
      <c r="KR851" s="273"/>
      <c r="KS851" s="273"/>
      <c r="KT851" s="273"/>
      <c r="KU851" s="273"/>
      <c r="KV851" s="273"/>
      <c r="KW851" s="273"/>
      <c r="KX851" s="273"/>
      <c r="KY851" s="273"/>
      <c r="KZ851" s="273"/>
      <c r="LA851" s="273"/>
      <c r="LB851" s="273"/>
      <c r="LC851" s="273"/>
      <c r="LD851" s="273"/>
      <c r="LE851" s="273"/>
      <c r="LF851" s="273"/>
      <c r="LG851" s="273"/>
      <c r="LH851" s="273"/>
      <c r="LI851" s="273"/>
      <c r="LJ851" s="273"/>
      <c r="LK851" s="273"/>
      <c r="LL851" s="273"/>
      <c r="LM851" s="273"/>
      <c r="LN851" s="273"/>
      <c r="LO851" s="273"/>
      <c r="LP851" s="273"/>
      <c r="LQ851" s="273"/>
      <c r="LR851" s="273"/>
      <c r="LS851" s="273"/>
      <c r="LT851" s="273"/>
      <c r="LU851" s="273"/>
      <c r="LV851" s="273"/>
      <c r="LW851" s="273"/>
      <c r="LX851" s="273"/>
      <c r="LY851" s="273"/>
      <c r="LZ851" s="273"/>
      <c r="MA851" s="273"/>
      <c r="MB851" s="273"/>
      <c r="MC851" s="273"/>
      <c r="MD851" s="273"/>
      <c r="ME851" s="273"/>
      <c r="MF851" s="273"/>
      <c r="MG851" s="273"/>
      <c r="MH851" s="273"/>
      <c r="MI851" s="273"/>
      <c r="MJ851" s="273"/>
      <c r="MK851" s="273"/>
      <c r="ML851" s="273"/>
      <c r="MM851" s="273"/>
      <c r="MN851" s="273"/>
      <c r="MO851" s="273"/>
      <c r="MP851" s="273"/>
      <c r="MQ851" s="273"/>
      <c r="MR851" s="273"/>
      <c r="MS851" s="273"/>
      <c r="MT851" s="273"/>
      <c r="MU851" s="273"/>
      <c r="MV851" s="273"/>
      <c r="MW851" s="273"/>
      <c r="MX851" s="273"/>
      <c r="MY851" s="273"/>
      <c r="MZ851" s="273"/>
      <c r="NA851" s="273"/>
      <c r="NB851" s="273"/>
      <c r="NC851" s="273"/>
      <c r="ND851" s="273"/>
      <c r="NE851" s="273"/>
      <c r="NF851" s="273"/>
      <c r="NG851" s="273"/>
      <c r="NH851" s="273"/>
      <c r="NI851" s="273"/>
      <c r="NJ851" s="273"/>
      <c r="NK851" s="273"/>
      <c r="NL851" s="273"/>
      <c r="NM851" s="273"/>
      <c r="NN851" s="273"/>
      <c r="NO851" s="273"/>
      <c r="NP851" s="273"/>
      <c r="NQ851" s="273"/>
      <c r="NR851" s="273"/>
      <c r="NS851" s="273"/>
      <c r="NT851" s="273"/>
      <c r="NU851" s="273"/>
      <c r="NV851" s="273"/>
      <c r="NW851" s="273"/>
      <c r="NX851" s="273"/>
      <c r="NY851" s="273"/>
      <c r="NZ851" s="273"/>
      <c r="OA851" s="273"/>
      <c r="OB851" s="273"/>
      <c r="OC851" s="273"/>
      <c r="OD851" s="273"/>
      <c r="OE851" s="273"/>
      <c r="OF851" s="273"/>
      <c r="OG851" s="273"/>
      <c r="OH851" s="273"/>
      <c r="OI851" s="273"/>
      <c r="OJ851" s="273"/>
      <c r="OK851" s="273"/>
      <c r="OL851" s="273"/>
      <c r="OM851" s="273"/>
      <c r="ON851" s="273"/>
      <c r="OO851" s="273"/>
      <c r="OP851" s="273"/>
      <c r="OQ851" s="273"/>
      <c r="OR851" s="273"/>
      <c r="OS851" s="273"/>
      <c r="OT851" s="273"/>
      <c r="OU851" s="273"/>
      <c r="OV851" s="273"/>
      <c r="OW851" s="273"/>
      <c r="OX851" s="273"/>
      <c r="OY851" s="273"/>
      <c r="OZ851" s="273"/>
      <c r="PA851" s="273"/>
      <c r="PB851" s="273"/>
      <c r="PC851" s="273"/>
      <c r="PD851" s="273"/>
      <c r="PE851" s="273"/>
      <c r="PF851" s="273"/>
      <c r="PG851" s="273"/>
      <c r="PH851" s="273"/>
      <c r="PI851" s="273"/>
      <c r="PJ851" s="273"/>
      <c r="PK851" s="273"/>
      <c r="PL851" s="273"/>
      <c r="PM851" s="273"/>
      <c r="PN851" s="273"/>
      <c r="PO851" s="273"/>
      <c r="PP851" s="273"/>
      <c r="PQ851" s="273"/>
      <c r="PR851" s="273"/>
      <c r="PS851" s="273"/>
      <c r="PT851" s="273"/>
      <c r="PU851" s="273"/>
      <c r="PV851" s="273"/>
      <c r="PW851" s="273"/>
      <c r="PX851" s="273"/>
      <c r="PY851" s="273"/>
      <c r="PZ851" s="273"/>
      <c r="QA851" s="273"/>
      <c r="QB851" s="273"/>
      <c r="QC851" s="273"/>
      <c r="QD851" s="273"/>
      <c r="QE851" s="273"/>
      <c r="QF851" s="273"/>
      <c r="QG851" s="273"/>
      <c r="QH851" s="273"/>
      <c r="QI851" s="273"/>
      <c r="QJ851" s="273"/>
      <c r="QK851" s="273"/>
      <c r="QL851" s="273"/>
      <c r="QM851" s="273"/>
      <c r="QN851" s="273"/>
      <c r="QO851" s="273"/>
      <c r="QP851" s="273"/>
      <c r="QQ851" s="273"/>
      <c r="QR851" s="273"/>
      <c r="QS851" s="273"/>
      <c r="QT851" s="273"/>
      <c r="QU851" s="273"/>
      <c r="QV851" s="273"/>
      <c r="QW851" s="273"/>
      <c r="QX851" s="273"/>
      <c r="QY851" s="273"/>
      <c r="QZ851" s="273"/>
      <c r="RA851" s="273"/>
      <c r="RB851" s="273"/>
      <c r="RC851" s="273"/>
      <c r="RD851" s="273"/>
      <c r="RE851" s="273"/>
      <c r="RF851" s="273"/>
      <c r="RG851" s="273"/>
      <c r="RH851" s="273"/>
      <c r="RI851" s="273"/>
      <c r="RJ851" s="273"/>
      <c r="RK851" s="273"/>
      <c r="RL851" s="273"/>
      <c r="RM851" s="273"/>
      <c r="RN851" s="273"/>
      <c r="RO851" s="273"/>
      <c r="RP851" s="273"/>
      <c r="RQ851" s="273"/>
      <c r="RR851" s="273"/>
      <c r="RS851" s="273"/>
      <c r="RT851" s="273"/>
      <c r="RU851" s="273"/>
      <c r="RV851" s="273"/>
      <c r="RW851" s="273"/>
      <c r="RX851" s="273"/>
      <c r="RY851" s="273"/>
      <c r="RZ851" s="273"/>
      <c r="SA851" s="273"/>
      <c r="SB851" s="273"/>
      <c r="SC851" s="273"/>
      <c r="SD851" s="273"/>
      <c r="SE851" s="273"/>
      <c r="SF851" s="273"/>
      <c r="SG851" s="273"/>
      <c r="SH851" s="273"/>
      <c r="SI851" s="273"/>
      <c r="SJ851" s="273"/>
      <c r="SK851" s="273"/>
      <c r="SL851" s="273"/>
      <c r="SM851" s="273"/>
      <c r="SN851" s="273"/>
      <c r="SO851" s="273"/>
      <c r="SP851" s="273"/>
      <c r="SQ851" s="273"/>
      <c r="SR851" s="273"/>
      <c r="SS851" s="273"/>
      <c r="ST851" s="273"/>
      <c r="SU851" s="273"/>
      <c r="SV851" s="273"/>
      <c r="SW851" s="273"/>
      <c r="SX851" s="273"/>
      <c r="SY851" s="273"/>
      <c r="SZ851" s="273"/>
      <c r="TA851" s="273"/>
      <c r="TB851" s="273"/>
      <c r="TC851" s="273"/>
      <c r="TD851" s="273"/>
      <c r="TE851" s="273"/>
      <c r="TF851" s="273"/>
      <c r="TG851" s="273"/>
      <c r="TH851" s="273"/>
      <c r="TI851" s="273"/>
      <c r="TJ851" s="273"/>
      <c r="TK851" s="273"/>
      <c r="TL851" s="273"/>
      <c r="TM851" s="273"/>
      <c r="TN851" s="273"/>
      <c r="TO851" s="273"/>
      <c r="TP851" s="273"/>
      <c r="TQ851" s="273"/>
      <c r="TR851" s="273"/>
      <c r="TS851" s="273"/>
      <c r="TT851" s="273"/>
      <c r="TU851" s="273"/>
      <c r="TV851" s="273"/>
      <c r="TW851" s="273"/>
      <c r="TX851" s="273"/>
      <c r="TY851" s="273"/>
      <c r="TZ851" s="273"/>
      <c r="UA851" s="273"/>
      <c r="UB851" s="273"/>
      <c r="UC851" s="273"/>
      <c r="UD851" s="273"/>
      <c r="UE851" s="273"/>
      <c r="UF851" s="273"/>
      <c r="UG851" s="273"/>
      <c r="UH851" s="273"/>
      <c r="UI851" s="273"/>
      <c r="UJ851" s="273"/>
      <c r="UK851" s="273"/>
      <c r="UL851" s="273"/>
      <c r="UM851" s="273"/>
      <c r="UN851" s="273"/>
      <c r="UO851" s="273"/>
      <c r="UP851" s="273"/>
      <c r="UQ851" s="273"/>
      <c r="UR851" s="273"/>
      <c r="US851" s="273"/>
      <c r="UT851" s="273"/>
      <c r="UU851" s="273"/>
      <c r="UV851" s="273"/>
      <c r="UW851" s="273"/>
      <c r="UX851" s="273"/>
      <c r="UY851" s="273"/>
      <c r="UZ851" s="273"/>
      <c r="VA851" s="273"/>
      <c r="VB851" s="273"/>
      <c r="VC851" s="273"/>
      <c r="VD851" s="273"/>
      <c r="VE851" s="273"/>
      <c r="VF851" s="273"/>
      <c r="VG851" s="273"/>
      <c r="VH851" s="273"/>
      <c r="VI851" s="273"/>
      <c r="VJ851" s="273"/>
      <c r="VK851" s="273"/>
      <c r="VL851" s="273"/>
      <c r="VM851" s="273"/>
      <c r="VN851" s="273"/>
      <c r="VO851" s="273"/>
      <c r="VP851" s="273"/>
      <c r="VQ851" s="273"/>
      <c r="VR851" s="273"/>
      <c r="VS851" s="273"/>
      <c r="VT851" s="273"/>
      <c r="VU851" s="273"/>
      <c r="VV851" s="273"/>
      <c r="VW851" s="273"/>
      <c r="VX851" s="273"/>
      <c r="VY851" s="273"/>
      <c r="VZ851" s="273"/>
      <c r="WA851" s="273"/>
      <c r="WB851" s="273"/>
      <c r="WC851" s="273"/>
      <c r="WD851" s="273"/>
      <c r="WE851" s="273"/>
      <c r="WF851" s="273"/>
      <c r="WG851" s="273"/>
      <c r="WH851" s="273"/>
      <c r="WI851" s="273"/>
      <c r="WJ851" s="273"/>
      <c r="WK851" s="273"/>
      <c r="WL851" s="273"/>
      <c r="WM851" s="273"/>
      <c r="WN851" s="273"/>
      <c r="WO851" s="273"/>
      <c r="WP851" s="273"/>
      <c r="WQ851" s="273"/>
      <c r="WR851" s="273"/>
      <c r="WS851" s="273"/>
      <c r="WT851" s="273"/>
      <c r="WU851" s="273"/>
      <c r="WV851" s="273"/>
      <c r="WW851" s="273"/>
      <c r="WX851" s="273"/>
      <c r="WY851" s="273"/>
      <c r="WZ851" s="273"/>
      <c r="XA851" s="273"/>
      <c r="XB851" s="273"/>
      <c r="XC851" s="273"/>
      <c r="XD851" s="273"/>
      <c r="XE851" s="273"/>
      <c r="XF851" s="273"/>
      <c r="XG851" s="273"/>
      <c r="XH851" s="273"/>
      <c r="XI851" s="273"/>
      <c r="XJ851" s="273"/>
      <c r="XK851" s="273"/>
      <c r="XL851" s="273"/>
      <c r="XM851" s="273"/>
      <c r="XN851" s="273"/>
      <c r="XO851" s="273"/>
      <c r="XP851" s="273"/>
      <c r="XQ851" s="273"/>
      <c r="XR851" s="273"/>
      <c r="XS851" s="273"/>
      <c r="XT851" s="273"/>
      <c r="XU851" s="273"/>
      <c r="XV851" s="273"/>
      <c r="XW851" s="273"/>
      <c r="XX851" s="273"/>
      <c r="XY851" s="273"/>
      <c r="XZ851" s="273"/>
      <c r="YA851" s="273"/>
      <c r="YB851" s="273"/>
      <c r="YC851" s="273"/>
      <c r="YD851" s="273"/>
      <c r="YE851" s="273"/>
      <c r="YF851" s="273"/>
      <c r="YG851" s="273"/>
      <c r="YH851" s="273"/>
      <c r="YI851" s="273"/>
      <c r="YJ851" s="273"/>
      <c r="YK851" s="273"/>
      <c r="YL851" s="273"/>
      <c r="YM851" s="273"/>
      <c r="YN851" s="273"/>
      <c r="YO851" s="273"/>
      <c r="YP851" s="273"/>
      <c r="YQ851" s="273"/>
      <c r="YR851" s="273"/>
      <c r="YS851" s="273"/>
      <c r="YT851" s="273"/>
      <c r="YU851" s="273"/>
      <c r="YV851" s="273"/>
      <c r="YW851" s="273"/>
      <c r="YX851" s="273"/>
      <c r="YY851" s="273"/>
      <c r="YZ851" s="273"/>
      <c r="ZA851" s="273"/>
      <c r="ZB851" s="273"/>
      <c r="ZC851" s="273"/>
      <c r="ZD851" s="273"/>
      <c r="ZE851" s="273"/>
      <c r="ZF851" s="273"/>
      <c r="ZG851" s="273"/>
      <c r="ZH851" s="273"/>
      <c r="ZI851" s="273"/>
      <c r="ZJ851" s="273"/>
      <c r="ZK851" s="273"/>
      <c r="ZL851" s="273"/>
      <c r="ZM851" s="273"/>
      <c r="ZN851" s="273"/>
      <c r="ZO851" s="273"/>
      <c r="ZP851" s="273"/>
      <c r="ZQ851" s="273"/>
      <c r="ZR851" s="273"/>
      <c r="ZS851" s="273"/>
      <c r="ZT851" s="273"/>
      <c r="ZU851" s="273"/>
      <c r="ZV851" s="273"/>
      <c r="ZW851" s="273"/>
      <c r="ZX851" s="273"/>
      <c r="ZY851" s="273"/>
      <c r="ZZ851" s="273"/>
      <c r="AAA851" s="273"/>
      <c r="AAB851" s="273"/>
      <c r="AAC851" s="273"/>
      <c r="AAD851" s="273"/>
      <c r="AAE851" s="273"/>
      <c r="AAF851" s="273"/>
      <c r="AAG851" s="273"/>
      <c r="AAH851" s="273"/>
      <c r="AAI851" s="273"/>
      <c r="AAJ851" s="273"/>
      <c r="AAK851" s="273"/>
      <c r="AAL851" s="273"/>
      <c r="AAM851" s="273"/>
      <c r="AAN851" s="273"/>
      <c r="AAO851" s="273"/>
      <c r="AAP851" s="273"/>
      <c r="AAQ851" s="273"/>
      <c r="AAR851" s="273"/>
      <c r="AAS851" s="273"/>
      <c r="AAT851" s="273"/>
      <c r="AAU851" s="273"/>
      <c r="AAV851" s="273"/>
      <c r="AAW851" s="273"/>
      <c r="AAX851" s="273"/>
      <c r="AAY851" s="273"/>
      <c r="AAZ851" s="273"/>
      <c r="ABA851" s="273"/>
      <c r="ABB851" s="273"/>
      <c r="ABC851" s="273"/>
      <c r="ABD851" s="273"/>
      <c r="ABE851" s="273"/>
      <c r="ABF851" s="273"/>
      <c r="ABG851" s="273"/>
      <c r="ABH851" s="273"/>
      <c r="ABI851" s="273"/>
      <c r="ABJ851" s="273"/>
      <c r="ABK851" s="273"/>
      <c r="ABL851" s="273"/>
      <c r="ABM851" s="273"/>
      <c r="ABN851" s="273"/>
      <c r="ABO851" s="273"/>
      <c r="ABP851" s="273"/>
      <c r="ABQ851" s="273"/>
      <c r="ABR851" s="273"/>
      <c r="ABS851" s="273"/>
      <c r="ABT851" s="273"/>
      <c r="ABU851" s="273"/>
      <c r="ABV851" s="273"/>
      <c r="ABW851" s="273"/>
      <c r="ABX851" s="273"/>
      <c r="ABY851" s="273"/>
      <c r="ABZ851" s="273"/>
      <c r="ACA851" s="273"/>
      <c r="ACB851" s="273"/>
      <c r="ACC851" s="273"/>
      <c r="ACD851" s="273"/>
      <c r="ACE851" s="273"/>
      <c r="ACF851" s="273"/>
      <c r="ACG851" s="273"/>
      <c r="ACH851" s="273"/>
      <c r="ACI851" s="273"/>
      <c r="ACJ851" s="273"/>
      <c r="ACK851" s="273"/>
      <c r="ACL851" s="273"/>
      <c r="ACM851" s="273"/>
      <c r="ACN851" s="273"/>
      <c r="ACO851" s="273"/>
      <c r="ACP851" s="273"/>
      <c r="ACQ851" s="273"/>
      <c r="ACR851" s="273"/>
      <c r="ACS851" s="273"/>
      <c r="ACT851" s="273"/>
      <c r="ACU851" s="273"/>
      <c r="ACV851" s="273"/>
      <c r="ACW851" s="273"/>
      <c r="ACX851" s="273"/>
      <c r="ACY851" s="273"/>
      <c r="ACZ851" s="273"/>
      <c r="ADA851" s="273"/>
      <c r="ADB851" s="273"/>
      <c r="ADC851" s="273"/>
      <c r="ADD851" s="273"/>
      <c r="ADE851" s="273"/>
      <c r="ADF851" s="273"/>
      <c r="ADG851" s="273"/>
      <c r="ADH851" s="273"/>
      <c r="ADI851" s="273"/>
      <c r="ADJ851" s="273"/>
      <c r="ADK851" s="273"/>
      <c r="ADL851" s="273"/>
      <c r="ADM851" s="273"/>
      <c r="ADN851" s="273"/>
      <c r="ADO851" s="273"/>
      <c r="ADP851" s="273"/>
      <c r="ADQ851" s="273"/>
      <c r="ADR851" s="273"/>
      <c r="ADS851" s="273"/>
      <c r="ADT851" s="273"/>
      <c r="ADU851" s="273"/>
      <c r="ADV851" s="273"/>
      <c r="ADW851" s="273"/>
      <c r="ADX851" s="273"/>
      <c r="ADY851" s="273"/>
      <c r="ADZ851" s="273"/>
      <c r="AEA851" s="273"/>
      <c r="AEB851" s="273"/>
      <c r="AEC851" s="273"/>
      <c r="AED851" s="273"/>
      <c r="AEE851" s="273"/>
      <c r="AEF851" s="273"/>
      <c r="AEG851" s="273"/>
      <c r="AEH851" s="273"/>
      <c r="AEI851" s="273"/>
      <c r="AEJ851" s="273"/>
      <c r="AEK851" s="273"/>
      <c r="AEL851" s="273"/>
      <c r="AEM851" s="273"/>
      <c r="AEN851" s="273"/>
      <c r="AEO851" s="273"/>
      <c r="AEP851" s="273"/>
      <c r="AEQ851" s="273"/>
      <c r="AER851" s="273"/>
      <c r="AES851" s="273"/>
      <c r="AET851" s="273"/>
      <c r="AEU851" s="273"/>
      <c r="AEV851" s="273"/>
      <c r="AEW851" s="273"/>
      <c r="AEX851" s="273"/>
      <c r="AEY851" s="273"/>
      <c r="AEZ851" s="273"/>
      <c r="AFA851" s="273"/>
      <c r="AFB851" s="273"/>
      <c r="AFC851" s="273"/>
      <c r="AFD851" s="273"/>
      <c r="AFE851" s="273"/>
      <c r="AFF851" s="273"/>
      <c r="AFG851" s="273"/>
      <c r="AFH851" s="273"/>
      <c r="AFI851" s="273"/>
      <c r="AFJ851" s="273"/>
      <c r="AFK851" s="273"/>
      <c r="AFL851" s="273"/>
      <c r="AFM851" s="273"/>
      <c r="AFN851" s="273"/>
      <c r="AFO851" s="273"/>
      <c r="AFP851" s="273"/>
      <c r="AFQ851" s="273"/>
      <c r="AFR851" s="273"/>
      <c r="AFS851" s="273"/>
      <c r="AFT851" s="273"/>
      <c r="AFU851" s="273"/>
      <c r="AFV851" s="273"/>
      <c r="AFW851" s="273"/>
      <c r="AFX851" s="273"/>
      <c r="AFY851" s="273"/>
      <c r="AFZ851" s="273"/>
      <c r="AGA851" s="273"/>
      <c r="AGB851" s="273"/>
      <c r="AGC851" s="273"/>
      <c r="AGD851" s="273"/>
      <c r="AGE851" s="273"/>
      <c r="AGF851" s="273"/>
      <c r="AGG851" s="273"/>
      <c r="AGH851" s="273"/>
      <c r="AGI851" s="273"/>
      <c r="AGJ851" s="273"/>
      <c r="AGK851" s="273"/>
      <c r="AGL851" s="273"/>
      <c r="AGM851" s="273"/>
      <c r="AGN851" s="273"/>
      <c r="AGO851" s="273"/>
      <c r="AGP851" s="273"/>
      <c r="AGQ851" s="273"/>
      <c r="AGR851" s="273"/>
      <c r="AGS851" s="273"/>
      <c r="AGT851" s="273"/>
      <c r="AGU851" s="273"/>
      <c r="AGV851" s="273"/>
      <c r="AGW851" s="273"/>
      <c r="AGX851" s="273"/>
      <c r="AGY851" s="273"/>
      <c r="AGZ851" s="273"/>
      <c r="AHA851" s="273"/>
      <c r="AHB851" s="273"/>
      <c r="AHC851" s="273"/>
      <c r="AHD851" s="273"/>
      <c r="AHE851" s="273"/>
      <c r="AHF851" s="273"/>
      <c r="AHG851" s="273"/>
      <c r="AHH851" s="273"/>
      <c r="AHI851" s="273"/>
      <c r="AHJ851" s="273"/>
      <c r="AHK851" s="273"/>
      <c r="AHL851" s="273"/>
      <c r="AHM851" s="273"/>
      <c r="AHN851" s="273"/>
      <c r="AHO851" s="273"/>
      <c r="AHP851" s="273"/>
      <c r="AHQ851" s="273"/>
      <c r="AHR851" s="273"/>
      <c r="AHS851" s="273"/>
      <c r="AHT851" s="273"/>
      <c r="AHU851" s="273"/>
      <c r="AHV851" s="273"/>
      <c r="AHW851" s="273"/>
      <c r="AHX851" s="273"/>
      <c r="AHY851" s="273"/>
      <c r="AHZ851" s="273"/>
      <c r="AIA851" s="273"/>
      <c r="AIB851" s="273"/>
      <c r="AIC851" s="273"/>
      <c r="AID851" s="273"/>
      <c r="AIE851" s="273"/>
      <c r="AIF851" s="273"/>
      <c r="AIG851" s="273"/>
      <c r="AIH851" s="273"/>
      <c r="AII851" s="273"/>
      <c r="AIJ851" s="273"/>
      <c r="AIK851" s="273"/>
      <c r="AIL851" s="273"/>
      <c r="AIM851" s="273"/>
      <c r="AIN851" s="273"/>
      <c r="AIO851" s="273"/>
      <c r="AIP851" s="273"/>
      <c r="AIQ851" s="273"/>
      <c r="AIR851" s="273"/>
      <c r="AIS851" s="273"/>
      <c r="AIT851" s="273"/>
      <c r="AIU851" s="273"/>
      <c r="AIV851" s="273"/>
      <c r="AIW851" s="273"/>
      <c r="AIX851" s="273"/>
      <c r="AIY851" s="273"/>
      <c r="AIZ851" s="273"/>
      <c r="AJA851" s="273"/>
      <c r="AJB851" s="273"/>
      <c r="AJC851" s="273"/>
      <c r="AJD851" s="273"/>
      <c r="AJE851" s="273"/>
      <c r="AJF851" s="273"/>
      <c r="AJG851" s="273"/>
      <c r="AJH851" s="273"/>
      <c r="AJI851" s="273"/>
      <c r="AJJ851" s="273"/>
      <c r="AJK851" s="273"/>
      <c r="AJL851" s="273"/>
      <c r="AJM851" s="273"/>
      <c r="AJN851" s="273"/>
      <c r="AJO851" s="273"/>
      <c r="AJP851" s="273"/>
      <c r="AJQ851" s="273"/>
      <c r="AJR851" s="273"/>
      <c r="AJS851" s="273"/>
      <c r="AJT851" s="273"/>
      <c r="AJU851" s="273"/>
      <c r="AJV851" s="273"/>
      <c r="AJW851" s="273"/>
      <c r="AJX851" s="273"/>
      <c r="AJY851" s="273"/>
      <c r="AJZ851" s="273"/>
      <c r="AKA851" s="273"/>
      <c r="AKB851" s="273"/>
      <c r="AKC851" s="273"/>
      <c r="AKD851" s="273"/>
      <c r="AKE851" s="273"/>
      <c r="AKF851" s="273"/>
      <c r="AKG851" s="273"/>
      <c r="AKH851" s="273"/>
      <c r="AKI851" s="273"/>
      <c r="AKJ851" s="273"/>
      <c r="AKK851" s="273"/>
      <c r="AKL851" s="273"/>
      <c r="AKM851" s="273"/>
      <c r="AKN851" s="273"/>
      <c r="AKO851" s="273"/>
      <c r="AKP851" s="273"/>
      <c r="AKQ851" s="273"/>
      <c r="AKR851" s="273"/>
      <c r="AKS851" s="273"/>
      <c r="AKT851" s="273"/>
      <c r="AKU851" s="273"/>
      <c r="AKV851" s="273"/>
      <c r="AKW851" s="273"/>
      <c r="AKX851" s="273"/>
      <c r="AKY851" s="273"/>
      <c r="AKZ851" s="273"/>
      <c r="ALA851" s="273"/>
      <c r="ALB851" s="273"/>
      <c r="ALC851" s="273"/>
      <c r="ALD851" s="273"/>
      <c r="ALE851" s="273"/>
      <c r="ALF851" s="273"/>
      <c r="ALG851" s="273"/>
      <c r="ALH851" s="273"/>
      <c r="ALI851" s="273"/>
      <c r="ALJ851" s="273"/>
      <c r="ALK851" s="273"/>
      <c r="ALL851" s="273"/>
      <c r="ALM851" s="273"/>
      <c r="ALN851" s="273"/>
      <c r="ALO851" s="273"/>
      <c r="ALP851" s="273"/>
      <c r="ALQ851" s="273"/>
      <c r="ALR851" s="273"/>
      <c r="ALS851" s="273"/>
      <c r="ALT851" s="273"/>
      <c r="ALU851" s="273"/>
      <c r="ALV851" s="273"/>
      <c r="ALW851" s="273"/>
      <c r="ALX851" s="273"/>
      <c r="ALY851" s="273"/>
      <c r="ALZ851" s="273"/>
      <c r="AMA851" s="273"/>
      <c r="AMB851" s="273"/>
      <c r="AMC851" s="273"/>
      <c r="AMD851" s="273"/>
      <c r="AME851" s="273"/>
      <c r="AMF851" s="273"/>
      <c r="AMG851" s="273"/>
      <c r="AMH851" s="273"/>
      <c r="AMI851" s="273"/>
      <c r="AMJ851" s="273"/>
      <c r="AMK851" s="273"/>
      <c r="AML851" s="273"/>
      <c r="AMM851" s="273"/>
      <c r="AMN851" s="273"/>
      <c r="AMO851" s="273"/>
      <c r="AMP851" s="273"/>
      <c r="AMQ851" s="273"/>
      <c r="AMR851" s="273"/>
      <c r="AMS851" s="273"/>
      <c r="AMT851" s="273"/>
      <c r="AMU851" s="273"/>
      <c r="AMV851" s="273"/>
      <c r="AMW851" s="273"/>
      <c r="AMX851" s="273"/>
      <c r="AMY851" s="273"/>
      <c r="AMZ851" s="273"/>
      <c r="ANA851" s="273"/>
      <c r="ANB851" s="273"/>
      <c r="ANC851" s="273"/>
      <c r="AND851" s="273"/>
      <c r="ANE851" s="273"/>
      <c r="ANF851" s="273"/>
      <c r="ANG851" s="273"/>
      <c r="ANH851" s="273"/>
      <c r="ANI851" s="273"/>
      <c r="ANJ851" s="273"/>
      <c r="ANK851" s="273"/>
      <c r="ANL851" s="273"/>
      <c r="ANM851" s="273"/>
      <c r="ANN851" s="273"/>
      <c r="ANO851" s="273"/>
      <c r="ANP851" s="273"/>
      <c r="ANQ851" s="273"/>
      <c r="ANR851" s="273"/>
      <c r="ANS851" s="273"/>
      <c r="ANT851" s="273"/>
      <c r="ANU851" s="273"/>
      <c r="ANV851" s="273"/>
      <c r="ANW851" s="273"/>
      <c r="ANX851" s="273"/>
      <c r="ANY851" s="273"/>
      <c r="ANZ851" s="273"/>
      <c r="AOA851" s="273"/>
      <c r="AOB851" s="273"/>
      <c r="AOC851" s="273"/>
      <c r="AOD851" s="273"/>
      <c r="AOE851" s="273"/>
      <c r="AOF851" s="273"/>
      <c r="AOG851" s="273"/>
      <c r="AOH851" s="273"/>
      <c r="AOI851" s="273"/>
      <c r="AOJ851" s="273"/>
      <c r="AOK851" s="273"/>
      <c r="AOL851" s="273"/>
      <c r="AOM851" s="273"/>
      <c r="AON851" s="273"/>
      <c r="AOO851" s="273"/>
      <c r="AOP851" s="273"/>
      <c r="AOQ851" s="273"/>
      <c r="AOR851" s="273"/>
      <c r="AOS851" s="273"/>
      <c r="AOT851" s="273"/>
      <c r="AOU851" s="273"/>
      <c r="AOV851" s="273"/>
      <c r="AOW851" s="273"/>
      <c r="AOX851" s="273"/>
      <c r="AOY851" s="273"/>
      <c r="AOZ851" s="273"/>
      <c r="APA851" s="273"/>
      <c r="APB851" s="273"/>
      <c r="APC851" s="273"/>
      <c r="APD851" s="273"/>
      <c r="APE851" s="273"/>
      <c r="APF851" s="273"/>
      <c r="APG851" s="273"/>
      <c r="APH851" s="273"/>
      <c r="API851" s="273"/>
      <c r="APJ851" s="273"/>
      <c r="APK851" s="273"/>
      <c r="APL851" s="273"/>
      <c r="APM851" s="273"/>
      <c r="APN851" s="273"/>
      <c r="APO851" s="273"/>
      <c r="APP851" s="273"/>
      <c r="APQ851" s="273"/>
      <c r="APR851" s="273"/>
      <c r="APS851" s="273"/>
      <c r="APT851" s="273"/>
      <c r="APU851" s="273"/>
      <c r="APV851" s="273"/>
      <c r="APW851" s="273"/>
      <c r="APX851" s="273"/>
      <c r="APY851" s="273"/>
      <c r="APZ851" s="273"/>
      <c r="AQA851" s="273"/>
      <c r="AQB851" s="273"/>
      <c r="AQC851" s="273"/>
      <c r="AQD851" s="273"/>
      <c r="AQE851" s="273"/>
      <c r="AQF851" s="273"/>
      <c r="AQG851" s="273"/>
      <c r="AQH851" s="273"/>
      <c r="AQI851" s="273"/>
      <c r="AQJ851" s="273"/>
      <c r="AQK851" s="273"/>
      <c r="AQL851" s="273"/>
      <c r="AQM851" s="273"/>
      <c r="AQN851" s="273"/>
      <c r="AQO851" s="273"/>
      <c r="AQP851" s="273"/>
      <c r="AQQ851" s="273"/>
      <c r="AQR851" s="273"/>
      <c r="AQS851" s="273"/>
      <c r="AQT851" s="273"/>
      <c r="AQU851" s="273"/>
      <c r="AQV851" s="273"/>
      <c r="AQW851" s="273"/>
      <c r="AQX851" s="273"/>
      <c r="AQY851" s="273"/>
      <c r="AQZ851" s="273"/>
      <c r="ARA851" s="273"/>
      <c r="ARB851" s="273"/>
      <c r="ARC851" s="273"/>
      <c r="ARD851" s="273"/>
      <c r="ARE851" s="273"/>
      <c r="ARF851" s="273"/>
      <c r="ARG851" s="273"/>
      <c r="ARH851" s="273"/>
      <c r="ARI851" s="273"/>
      <c r="ARJ851" s="273"/>
      <c r="ARK851" s="273"/>
      <c r="ARL851" s="273"/>
      <c r="ARM851" s="273"/>
      <c r="ARN851" s="273"/>
      <c r="ARO851" s="273"/>
      <c r="ARP851" s="273"/>
      <c r="ARQ851" s="273"/>
      <c r="ARR851" s="273"/>
      <c r="ARS851" s="273"/>
      <c r="ART851" s="273"/>
      <c r="ARU851" s="273"/>
      <c r="ARV851" s="273"/>
      <c r="ARW851" s="273"/>
      <c r="ARX851" s="273"/>
      <c r="ARY851" s="273"/>
      <c r="ARZ851" s="273"/>
      <c r="ASA851" s="273"/>
      <c r="ASB851" s="273"/>
      <c r="ASC851" s="273"/>
      <c r="ASD851" s="273"/>
      <c r="ASE851" s="273"/>
      <c r="ASF851" s="273"/>
      <c r="ASG851" s="273"/>
      <c r="ASH851" s="273"/>
      <c r="ASI851" s="273"/>
      <c r="ASJ851" s="273"/>
      <c r="ASK851" s="273"/>
      <c r="ASL851" s="273"/>
      <c r="ASM851" s="273"/>
      <c r="ASN851" s="273"/>
      <c r="ASO851" s="273"/>
      <c r="ASP851" s="273"/>
      <c r="ASQ851" s="273"/>
      <c r="ASR851" s="273"/>
      <c r="ASS851" s="273"/>
      <c r="AST851" s="273"/>
      <c r="ASU851" s="273"/>
      <c r="ASV851" s="273"/>
      <c r="ASW851" s="273"/>
      <c r="ASX851" s="273"/>
      <c r="ASY851" s="273"/>
      <c r="ASZ851" s="273"/>
      <c r="ATA851" s="273"/>
      <c r="ATB851" s="273"/>
      <c r="ATC851" s="273"/>
      <c r="ATD851" s="273"/>
      <c r="ATE851" s="273"/>
      <c r="ATF851" s="273"/>
      <c r="ATG851" s="273"/>
      <c r="ATH851" s="273"/>
      <c r="ATI851" s="273"/>
      <c r="ATJ851" s="273"/>
      <c r="ATK851" s="273"/>
      <c r="ATL851" s="273"/>
      <c r="ATM851" s="273"/>
      <c r="ATN851" s="273"/>
      <c r="ATO851" s="273"/>
      <c r="ATP851" s="273"/>
      <c r="ATQ851" s="273"/>
      <c r="ATR851" s="273"/>
      <c r="ATS851" s="273"/>
      <c r="ATT851" s="273"/>
      <c r="ATU851" s="273"/>
      <c r="ATV851" s="273"/>
      <c r="ATW851" s="273"/>
      <c r="ATX851" s="273"/>
      <c r="ATY851" s="273"/>
      <c r="ATZ851" s="273"/>
      <c r="AUA851" s="273"/>
      <c r="AUB851" s="273"/>
      <c r="AUC851" s="273"/>
      <c r="AUD851" s="273"/>
      <c r="AUE851" s="273"/>
      <c r="AUF851" s="273"/>
      <c r="AUG851" s="273"/>
      <c r="AUH851" s="273"/>
      <c r="AUI851" s="273"/>
      <c r="AUJ851" s="273"/>
      <c r="AUK851" s="273"/>
      <c r="AUL851" s="273"/>
      <c r="AUM851" s="273"/>
      <c r="AUN851" s="273"/>
      <c r="AUO851" s="273"/>
      <c r="AUP851" s="273"/>
      <c r="AUQ851" s="273"/>
      <c r="AUR851" s="273"/>
      <c r="AUS851" s="273"/>
      <c r="AUT851" s="273"/>
      <c r="AUU851" s="273"/>
      <c r="AUV851" s="273"/>
      <c r="AUW851" s="273"/>
      <c r="AUX851" s="273"/>
      <c r="AUY851" s="273"/>
      <c r="AUZ851" s="273"/>
      <c r="AVA851" s="273"/>
      <c r="AVB851" s="273"/>
      <c r="AVC851" s="273"/>
      <c r="AVD851" s="273"/>
      <c r="AVE851" s="273"/>
      <c r="AVF851" s="273"/>
      <c r="AVG851" s="273"/>
      <c r="AVH851" s="273"/>
      <c r="AVI851" s="273"/>
      <c r="AVJ851" s="273"/>
      <c r="AVK851" s="273"/>
      <c r="AVL851" s="273"/>
      <c r="AVM851" s="273"/>
      <c r="AVN851" s="273"/>
      <c r="AVO851" s="273"/>
      <c r="AVP851" s="273"/>
      <c r="AVQ851" s="273"/>
      <c r="AVR851" s="273"/>
      <c r="AVS851" s="273"/>
      <c r="AVT851" s="273"/>
      <c r="AVU851" s="273"/>
      <c r="AVV851" s="273"/>
      <c r="AVW851" s="273"/>
      <c r="AVX851" s="273"/>
      <c r="AVY851" s="273"/>
      <c r="AVZ851" s="273"/>
      <c r="AWA851" s="273"/>
      <c r="AWB851" s="273"/>
      <c r="AWC851" s="273"/>
      <c r="AWD851" s="273"/>
      <c r="AWE851" s="273"/>
      <c r="AWF851" s="273"/>
      <c r="AWG851" s="273"/>
      <c r="AWH851" s="273"/>
      <c r="AWI851" s="273"/>
      <c r="AWJ851" s="273"/>
      <c r="AWK851" s="273"/>
      <c r="AWL851" s="273"/>
      <c r="AWM851" s="273"/>
      <c r="AWN851" s="273"/>
      <c r="AWO851" s="273"/>
      <c r="AWP851" s="273"/>
      <c r="AWQ851" s="273"/>
      <c r="AWR851" s="273"/>
      <c r="AWS851" s="273"/>
      <c r="AWT851" s="273"/>
      <c r="AWU851" s="273"/>
      <c r="AWV851" s="273"/>
      <c r="AWW851" s="273"/>
      <c r="AWX851" s="273"/>
      <c r="AWY851" s="273"/>
      <c r="AWZ851" s="273"/>
      <c r="AXA851" s="273"/>
      <c r="AXB851" s="273"/>
      <c r="AXC851" s="273"/>
      <c r="AXD851" s="273"/>
      <c r="AXE851" s="273"/>
      <c r="AXF851" s="273"/>
      <c r="AXG851" s="273"/>
      <c r="AXH851" s="273"/>
      <c r="AXI851" s="273"/>
      <c r="AXJ851" s="273"/>
      <c r="AXK851" s="273"/>
      <c r="AXL851" s="273"/>
      <c r="AXM851" s="273"/>
      <c r="AXN851" s="273"/>
      <c r="AXO851" s="273"/>
      <c r="AXP851" s="273"/>
      <c r="AXQ851" s="273"/>
      <c r="AXR851" s="273"/>
      <c r="AXS851" s="273"/>
      <c r="AXT851" s="273"/>
      <c r="AXU851" s="273"/>
      <c r="AXV851" s="273"/>
      <c r="AXW851" s="273"/>
      <c r="AXX851" s="273"/>
      <c r="AXY851" s="273"/>
      <c r="AXZ851" s="273"/>
      <c r="AYA851" s="273"/>
      <c r="AYB851" s="273"/>
      <c r="AYC851" s="273"/>
      <c r="AYD851" s="273"/>
      <c r="AYE851" s="273"/>
      <c r="AYF851" s="273"/>
      <c r="AYG851" s="273"/>
      <c r="AYH851" s="273"/>
      <c r="AYI851" s="273"/>
      <c r="AYJ851" s="273"/>
      <c r="AYK851" s="273"/>
      <c r="AYL851" s="273"/>
      <c r="AYM851" s="273"/>
      <c r="AYN851" s="273"/>
      <c r="AYO851" s="273"/>
      <c r="AYP851" s="273"/>
      <c r="AYQ851" s="273"/>
      <c r="AYR851" s="273"/>
      <c r="AYS851" s="273"/>
      <c r="AYT851" s="273"/>
      <c r="AYU851" s="273"/>
      <c r="AYV851" s="273"/>
      <c r="AYW851" s="273"/>
      <c r="AYX851" s="273"/>
      <c r="AYY851" s="273"/>
      <c r="AYZ851" s="273"/>
      <c r="AZA851" s="273"/>
      <c r="AZB851" s="273"/>
      <c r="AZC851" s="273"/>
      <c r="AZD851" s="273"/>
      <c r="AZE851" s="273"/>
      <c r="AZF851" s="273"/>
      <c r="AZG851" s="273"/>
      <c r="AZH851" s="273"/>
      <c r="AZI851" s="273"/>
      <c r="AZJ851" s="273"/>
      <c r="AZK851" s="273"/>
      <c r="AZL851" s="273"/>
      <c r="AZM851" s="273"/>
      <c r="AZN851" s="273"/>
      <c r="AZO851" s="273"/>
      <c r="AZP851" s="273"/>
      <c r="AZQ851" s="273"/>
      <c r="AZR851" s="273"/>
      <c r="AZS851" s="273"/>
      <c r="AZT851" s="273"/>
      <c r="AZU851" s="273"/>
      <c r="AZV851" s="273"/>
      <c r="AZW851" s="273"/>
      <c r="AZX851" s="273"/>
      <c r="AZY851" s="273"/>
      <c r="AZZ851" s="273"/>
      <c r="BAA851" s="273"/>
      <c r="BAB851" s="273"/>
      <c r="BAC851" s="273"/>
      <c r="BAD851" s="273"/>
      <c r="BAE851" s="273"/>
      <c r="BAF851" s="273"/>
      <c r="BAG851" s="273"/>
      <c r="BAH851" s="273"/>
      <c r="BAI851" s="273"/>
      <c r="BAJ851" s="273"/>
      <c r="BAK851" s="273"/>
      <c r="BAL851" s="273"/>
      <c r="BAM851" s="273"/>
      <c r="BAN851" s="273"/>
      <c r="BAO851" s="273"/>
      <c r="BAP851" s="273"/>
      <c r="BAQ851" s="273"/>
      <c r="BAR851" s="273"/>
      <c r="BAS851" s="273"/>
      <c r="BAT851" s="273"/>
      <c r="BAU851" s="273"/>
      <c r="BAV851" s="273"/>
      <c r="BAW851" s="273"/>
      <c r="BAX851" s="273"/>
      <c r="BAY851" s="273"/>
      <c r="BAZ851" s="273"/>
      <c r="BBA851" s="273"/>
      <c r="BBB851" s="273"/>
      <c r="BBC851" s="273"/>
      <c r="BBD851" s="273"/>
      <c r="BBE851" s="273"/>
      <c r="BBF851" s="273"/>
      <c r="BBG851" s="273"/>
      <c r="BBH851" s="273"/>
      <c r="BBI851" s="273"/>
      <c r="BBJ851" s="273"/>
      <c r="BBK851" s="273"/>
      <c r="BBL851" s="273"/>
      <c r="BBM851" s="273"/>
      <c r="BBN851" s="273"/>
      <c r="BBO851" s="273"/>
      <c r="BBP851" s="273"/>
      <c r="BBQ851" s="273"/>
      <c r="BBR851" s="273"/>
      <c r="BBS851" s="273"/>
      <c r="BBT851" s="273"/>
      <c r="BBU851" s="273"/>
      <c r="BBV851" s="273"/>
      <c r="BBW851" s="273"/>
      <c r="BBX851" s="273"/>
      <c r="BBY851" s="273"/>
      <c r="BBZ851" s="273"/>
      <c r="BCA851" s="273"/>
      <c r="BCB851" s="273"/>
      <c r="BCC851" s="273"/>
      <c r="BCD851" s="273"/>
      <c r="BCE851" s="273"/>
      <c r="BCF851" s="273"/>
      <c r="BCG851" s="273"/>
      <c r="BCH851" s="273"/>
      <c r="BCI851" s="273"/>
      <c r="BCJ851" s="273"/>
      <c r="BCK851" s="273"/>
      <c r="BCL851" s="273"/>
      <c r="BCM851" s="273"/>
      <c r="BCN851" s="273"/>
      <c r="BCO851" s="273"/>
      <c r="BCP851" s="273"/>
      <c r="BCQ851" s="273"/>
      <c r="BCR851" s="273"/>
      <c r="BCS851" s="273"/>
      <c r="BCT851" s="273"/>
      <c r="BCU851" s="273"/>
      <c r="BCV851" s="273"/>
      <c r="BCW851" s="273"/>
      <c r="BCX851" s="273"/>
      <c r="BCY851" s="273"/>
      <c r="BCZ851" s="273"/>
      <c r="BDA851" s="273"/>
      <c r="BDB851" s="273"/>
      <c r="BDC851" s="273"/>
      <c r="BDD851" s="273"/>
      <c r="BDE851" s="273"/>
      <c r="BDF851" s="273"/>
      <c r="BDG851" s="273"/>
      <c r="BDH851" s="273"/>
      <c r="BDI851" s="273"/>
      <c r="BDJ851" s="273"/>
      <c r="BDK851" s="273"/>
      <c r="BDL851" s="273"/>
      <c r="BDM851" s="273"/>
      <c r="BDN851" s="273"/>
      <c r="BDO851" s="273"/>
      <c r="BDP851" s="273"/>
      <c r="BDQ851" s="273"/>
      <c r="BDR851" s="273"/>
      <c r="BDS851" s="273"/>
      <c r="BDT851" s="273"/>
      <c r="BDU851" s="273"/>
      <c r="BDV851" s="273"/>
      <c r="BDW851" s="273"/>
      <c r="BDX851" s="273"/>
      <c r="BDY851" s="273"/>
      <c r="BDZ851" s="273"/>
      <c r="BEA851" s="273"/>
      <c r="BEB851" s="273"/>
      <c r="BEC851" s="273"/>
      <c r="BED851" s="273"/>
      <c r="BEE851" s="273"/>
      <c r="BEF851" s="273"/>
      <c r="BEG851" s="273"/>
      <c r="BEH851" s="273"/>
      <c r="BEI851" s="273"/>
      <c r="BEJ851" s="273"/>
      <c r="BEK851" s="273"/>
      <c r="BEL851" s="273"/>
      <c r="BEM851" s="273"/>
      <c r="BEN851" s="273"/>
      <c r="BEO851" s="273"/>
      <c r="BEP851" s="273"/>
      <c r="BEQ851" s="273"/>
      <c r="BER851" s="273"/>
      <c r="BES851" s="273"/>
      <c r="BET851" s="273"/>
      <c r="BEU851" s="273"/>
      <c r="BEV851" s="273"/>
      <c r="BEW851" s="273"/>
      <c r="BEX851" s="273"/>
      <c r="BEY851" s="273"/>
      <c r="BEZ851" s="273"/>
      <c r="BFA851" s="273"/>
      <c r="BFB851" s="273"/>
      <c r="BFC851" s="273"/>
      <c r="BFD851" s="273"/>
      <c r="BFE851" s="273"/>
      <c r="BFF851" s="273"/>
      <c r="BFG851" s="273"/>
      <c r="BFH851" s="273"/>
      <c r="BFI851" s="273"/>
      <c r="BFJ851" s="273"/>
      <c r="BFK851" s="273"/>
      <c r="BFL851" s="273"/>
      <c r="BFM851" s="273"/>
      <c r="BFN851" s="273"/>
      <c r="BFO851" s="273"/>
      <c r="BFP851" s="273"/>
      <c r="BFQ851" s="273"/>
      <c r="BFR851" s="273"/>
      <c r="BFS851" s="273"/>
      <c r="BFT851" s="273"/>
      <c r="BFU851" s="273"/>
      <c r="BFV851" s="273"/>
      <c r="BFW851" s="273"/>
      <c r="BFX851" s="273"/>
      <c r="BFY851" s="273"/>
      <c r="BFZ851" s="273"/>
      <c r="BGA851" s="273"/>
      <c r="BGB851" s="273"/>
      <c r="BGC851" s="273"/>
      <c r="BGD851" s="273"/>
      <c r="BGE851" s="273"/>
      <c r="BGF851" s="273"/>
      <c r="BGG851" s="273"/>
      <c r="BGH851" s="273"/>
      <c r="BGI851" s="273"/>
      <c r="BGJ851" s="273"/>
      <c r="BGK851" s="273"/>
      <c r="BGL851" s="273"/>
      <c r="BGM851" s="273"/>
      <c r="BGN851" s="273"/>
      <c r="BGO851" s="273"/>
      <c r="BGP851" s="273"/>
      <c r="BGQ851" s="273"/>
      <c r="BGR851" s="273"/>
      <c r="BGS851" s="273"/>
      <c r="BGT851" s="273"/>
      <c r="BGU851" s="273"/>
      <c r="BGV851" s="273"/>
      <c r="BGW851" s="273"/>
      <c r="BGX851" s="273"/>
      <c r="BGY851" s="273"/>
      <c r="BGZ851" s="273"/>
      <c r="BHA851" s="273"/>
      <c r="BHB851" s="273"/>
      <c r="BHC851" s="273"/>
      <c r="BHD851" s="273"/>
      <c r="BHE851" s="273"/>
      <c r="BHF851" s="273"/>
      <c r="BHG851" s="273"/>
      <c r="BHH851" s="273"/>
      <c r="BHI851" s="273"/>
      <c r="BHJ851" s="273"/>
      <c r="BHK851" s="273"/>
      <c r="BHL851" s="273"/>
      <c r="BHM851" s="273"/>
      <c r="BHN851" s="273"/>
      <c r="BHO851" s="273"/>
      <c r="BHP851" s="273"/>
      <c r="BHQ851" s="273"/>
      <c r="BHR851" s="273"/>
      <c r="BHS851" s="273"/>
      <c r="BHT851" s="273"/>
      <c r="BHU851" s="273"/>
      <c r="BHV851" s="273"/>
      <c r="BHW851" s="273"/>
      <c r="BHX851" s="273"/>
      <c r="BHY851" s="273"/>
      <c r="BHZ851" s="273"/>
      <c r="BIA851" s="273"/>
      <c r="BIB851" s="273"/>
      <c r="BIC851" s="273"/>
      <c r="BID851" s="273"/>
      <c r="BIE851" s="273"/>
      <c r="BIF851" s="273"/>
      <c r="BIG851" s="273"/>
      <c r="BIH851" s="273"/>
      <c r="BII851" s="273"/>
      <c r="BIJ851" s="273"/>
      <c r="BIK851" s="273"/>
      <c r="BIL851" s="273"/>
      <c r="BIM851" s="273"/>
      <c r="BIN851" s="273"/>
      <c r="BIO851" s="273"/>
      <c r="BIP851" s="273"/>
      <c r="BIQ851" s="273"/>
      <c r="BIR851" s="273"/>
      <c r="BIS851" s="273"/>
      <c r="BIT851" s="273"/>
      <c r="BIU851" s="273"/>
      <c r="BIV851" s="273"/>
      <c r="BIW851" s="273"/>
      <c r="BIX851" s="273"/>
      <c r="BIY851" s="273"/>
      <c r="BIZ851" s="273"/>
      <c r="BJA851" s="273"/>
      <c r="BJB851" s="273"/>
      <c r="BJC851" s="273"/>
      <c r="BJD851" s="273"/>
      <c r="BJE851" s="273"/>
      <c r="BJF851" s="273"/>
      <c r="BJG851" s="273"/>
      <c r="BJH851" s="273"/>
      <c r="BJI851" s="273"/>
      <c r="BJJ851" s="273"/>
      <c r="BJK851" s="273"/>
      <c r="BJL851" s="273"/>
      <c r="BJM851" s="273"/>
      <c r="BJN851" s="273"/>
      <c r="BJO851" s="273"/>
      <c r="BJP851" s="273"/>
      <c r="BJQ851" s="273"/>
      <c r="BJR851" s="273"/>
      <c r="BJS851" s="273"/>
      <c r="BJT851" s="273"/>
      <c r="BJU851" s="273"/>
      <c r="BJV851" s="273"/>
      <c r="BJW851" s="273"/>
      <c r="BJX851" s="273"/>
      <c r="BJY851" s="273"/>
      <c r="BJZ851" s="273"/>
      <c r="BKA851" s="273"/>
      <c r="BKB851" s="273"/>
      <c r="BKC851" s="273"/>
      <c r="BKD851" s="273"/>
      <c r="BKE851" s="273"/>
      <c r="BKF851" s="273"/>
      <c r="BKG851" s="273"/>
      <c r="BKH851" s="273"/>
      <c r="BKI851" s="273"/>
      <c r="BKJ851" s="273"/>
      <c r="BKK851" s="273"/>
      <c r="BKL851" s="273"/>
      <c r="BKM851" s="273"/>
      <c r="BKN851" s="273"/>
      <c r="BKO851" s="273"/>
      <c r="BKP851" s="273"/>
      <c r="BKQ851" s="273"/>
      <c r="BKR851" s="273"/>
      <c r="BKS851" s="273"/>
      <c r="BKT851" s="273"/>
      <c r="BKU851" s="273"/>
      <c r="BKV851" s="273"/>
      <c r="BKW851" s="273"/>
      <c r="BKX851" s="273"/>
      <c r="BKY851" s="273"/>
      <c r="BKZ851" s="273"/>
      <c r="BLA851" s="273"/>
      <c r="BLB851" s="273"/>
      <c r="BLC851" s="273"/>
      <c r="BLD851" s="273"/>
      <c r="BLE851" s="273"/>
      <c r="BLF851" s="273"/>
      <c r="BLG851" s="273"/>
      <c r="BLH851" s="273"/>
      <c r="BLI851" s="273"/>
      <c r="BLJ851" s="273"/>
      <c r="BLK851" s="273"/>
      <c r="BLL851" s="273"/>
      <c r="BLM851" s="273"/>
      <c r="BLN851" s="273"/>
      <c r="BLO851" s="273"/>
      <c r="BLP851" s="273"/>
      <c r="BLQ851" s="273"/>
      <c r="BLR851" s="273"/>
      <c r="BLS851" s="273"/>
      <c r="BLT851" s="273"/>
      <c r="BLU851" s="273"/>
      <c r="BLV851" s="273"/>
      <c r="BLW851" s="273"/>
      <c r="BLX851" s="273"/>
      <c r="BLY851" s="273"/>
      <c r="BLZ851" s="273"/>
      <c r="BMA851" s="273"/>
      <c r="BMB851" s="273"/>
      <c r="BMC851" s="273"/>
      <c r="BMD851" s="273"/>
      <c r="BME851" s="273"/>
      <c r="BMF851" s="273"/>
      <c r="BMG851" s="273"/>
      <c r="BMH851" s="273"/>
      <c r="BMI851" s="273"/>
      <c r="BMJ851" s="273"/>
      <c r="BMK851" s="273"/>
      <c r="BML851" s="273"/>
      <c r="BMM851" s="273"/>
      <c r="BMN851" s="273"/>
      <c r="BMO851" s="273"/>
      <c r="BMP851" s="273"/>
      <c r="BMQ851" s="273"/>
      <c r="BMR851" s="273"/>
      <c r="BMS851" s="273"/>
      <c r="BMT851" s="273"/>
      <c r="BMU851" s="273"/>
      <c r="BMV851" s="273"/>
      <c r="BMW851" s="273"/>
      <c r="BMX851" s="273"/>
      <c r="BMY851" s="273"/>
      <c r="BMZ851" s="273"/>
      <c r="BNA851" s="273"/>
      <c r="BNB851" s="273"/>
      <c r="BNC851" s="273"/>
      <c r="BND851" s="273"/>
      <c r="BNE851" s="273"/>
      <c r="BNF851" s="273"/>
      <c r="BNG851" s="273"/>
      <c r="BNH851" s="273"/>
      <c r="BNI851" s="273"/>
      <c r="BNJ851" s="273"/>
      <c r="BNK851" s="273"/>
      <c r="BNL851" s="273"/>
      <c r="BNM851" s="273"/>
      <c r="BNN851" s="273"/>
      <c r="BNO851" s="273"/>
      <c r="BNP851" s="273"/>
      <c r="BNQ851" s="273"/>
      <c r="BNR851" s="273"/>
      <c r="BNS851" s="273"/>
      <c r="BNT851" s="273"/>
      <c r="BNU851" s="273"/>
      <c r="BNV851" s="273"/>
      <c r="BNW851" s="273"/>
      <c r="BNX851" s="273"/>
      <c r="BNY851" s="273"/>
      <c r="BNZ851" s="273"/>
      <c r="BOA851" s="273"/>
      <c r="BOB851" s="273"/>
      <c r="BOC851" s="273"/>
      <c r="BOD851" s="273"/>
      <c r="BOE851" s="273"/>
      <c r="BOF851" s="273"/>
      <c r="BOG851" s="273"/>
      <c r="BOH851" s="273"/>
      <c r="BOI851" s="273"/>
      <c r="BOJ851" s="273"/>
      <c r="BOK851" s="273"/>
      <c r="BOL851" s="273"/>
      <c r="BOM851" s="273"/>
      <c r="BON851" s="273"/>
      <c r="BOO851" s="273"/>
      <c r="BOP851" s="273"/>
      <c r="BOQ851" s="273"/>
      <c r="BOR851" s="273"/>
      <c r="BOS851" s="273"/>
      <c r="BOT851" s="273"/>
      <c r="BOU851" s="273"/>
      <c r="BOV851" s="273"/>
      <c r="BOW851" s="273"/>
      <c r="BOX851" s="273"/>
      <c r="BOY851" s="273"/>
      <c r="BOZ851" s="273"/>
      <c r="BPA851" s="273"/>
      <c r="BPB851" s="273"/>
      <c r="BPC851" s="273"/>
      <c r="BPD851" s="273"/>
      <c r="BPE851" s="273"/>
      <c r="BPF851" s="273"/>
      <c r="BPG851" s="273"/>
      <c r="BPH851" s="273"/>
      <c r="BPI851" s="273"/>
      <c r="BPJ851" s="273"/>
      <c r="BPK851" s="273"/>
      <c r="BPL851" s="273"/>
      <c r="BPM851" s="273"/>
      <c r="BPN851" s="273"/>
      <c r="BPO851" s="273"/>
      <c r="BPP851" s="273"/>
      <c r="BPQ851" s="273"/>
      <c r="BPR851" s="273"/>
      <c r="BPS851" s="273"/>
      <c r="BPT851" s="273"/>
      <c r="BPU851" s="273"/>
      <c r="BPV851" s="273"/>
      <c r="BPW851" s="273"/>
      <c r="BPX851" s="273"/>
      <c r="BPY851" s="273"/>
      <c r="BPZ851" s="273"/>
      <c r="BQA851" s="273"/>
      <c r="BQB851" s="273"/>
      <c r="BQC851" s="273"/>
      <c r="BQD851" s="273"/>
      <c r="BQE851" s="273"/>
      <c r="BQF851" s="273"/>
      <c r="BQG851" s="273"/>
      <c r="BQH851" s="273"/>
      <c r="BQI851" s="273"/>
      <c r="BQJ851" s="273"/>
      <c r="BQK851" s="273"/>
      <c r="BQL851" s="273"/>
      <c r="BQM851" s="273"/>
      <c r="BQN851" s="273"/>
      <c r="BQO851" s="273"/>
      <c r="BQP851" s="273"/>
      <c r="BQQ851" s="273"/>
      <c r="BQR851" s="273"/>
      <c r="BQS851" s="273"/>
      <c r="BQT851" s="273"/>
      <c r="BQU851" s="273"/>
      <c r="BQV851" s="273"/>
      <c r="BQW851" s="273"/>
      <c r="BQX851" s="273"/>
      <c r="BQY851" s="273"/>
      <c r="BQZ851" s="273"/>
      <c r="BRA851" s="273"/>
      <c r="BRB851" s="273"/>
      <c r="BRC851" s="273"/>
      <c r="BRD851" s="273"/>
      <c r="BRE851" s="273"/>
      <c r="BRF851" s="273"/>
      <c r="BRG851" s="273"/>
      <c r="BRH851" s="273"/>
      <c r="BRI851" s="273"/>
      <c r="BRJ851" s="273"/>
      <c r="BRK851" s="273"/>
      <c r="BRL851" s="273"/>
      <c r="BRM851" s="273"/>
      <c r="BRN851" s="273"/>
      <c r="BRO851" s="273"/>
      <c r="BRP851" s="273"/>
      <c r="BRQ851" s="273"/>
      <c r="BRR851" s="273"/>
      <c r="BRS851" s="273"/>
      <c r="BRT851" s="273"/>
      <c r="BRU851" s="273"/>
      <c r="BRV851" s="273"/>
      <c r="BRW851" s="273"/>
      <c r="BRX851" s="273"/>
      <c r="BRY851" s="273"/>
      <c r="BRZ851" s="273"/>
      <c r="BSA851" s="273"/>
      <c r="BSB851" s="273"/>
      <c r="BSC851" s="273"/>
      <c r="BSD851" s="273"/>
      <c r="BSE851" s="273"/>
      <c r="BSF851" s="273"/>
      <c r="BSG851" s="273"/>
      <c r="BSH851" s="273"/>
      <c r="BSI851" s="273"/>
      <c r="BSJ851" s="273"/>
      <c r="BSK851" s="273"/>
      <c r="BSL851" s="273"/>
      <c r="BSM851" s="273"/>
      <c r="BSN851" s="273"/>
      <c r="BSO851" s="273"/>
      <c r="BSP851" s="273"/>
      <c r="BSQ851" s="273"/>
      <c r="BSR851" s="273"/>
      <c r="BSS851" s="273"/>
      <c r="BST851" s="273"/>
      <c r="BSU851" s="273"/>
      <c r="BSV851" s="273"/>
      <c r="BSW851" s="273"/>
      <c r="BSX851" s="273"/>
      <c r="BSY851" s="273"/>
      <c r="BSZ851" s="273"/>
      <c r="BTA851" s="273"/>
      <c r="BTB851" s="273"/>
      <c r="BTC851" s="273"/>
      <c r="BTD851" s="273"/>
      <c r="BTE851" s="273"/>
      <c r="BTF851" s="273"/>
      <c r="BTG851" s="273"/>
      <c r="BTH851" s="273"/>
      <c r="BTI851" s="273"/>
      <c r="BTJ851" s="273"/>
      <c r="BTK851" s="273"/>
      <c r="BTL851" s="273"/>
      <c r="BTM851" s="273"/>
      <c r="BTN851" s="273"/>
      <c r="BTO851" s="273"/>
      <c r="BTP851" s="273"/>
      <c r="BTQ851" s="273"/>
      <c r="BTR851" s="273"/>
      <c r="BTS851" s="273"/>
      <c r="BTT851" s="273"/>
      <c r="BTU851" s="273"/>
      <c r="BTV851" s="273"/>
      <c r="BTW851" s="273"/>
      <c r="BTX851" s="273"/>
      <c r="BTY851" s="273"/>
      <c r="BTZ851" s="273"/>
      <c r="BUA851" s="273"/>
      <c r="BUB851" s="273"/>
      <c r="BUC851" s="273"/>
      <c r="BUD851" s="273"/>
      <c r="BUE851" s="273"/>
      <c r="BUF851" s="273"/>
      <c r="BUG851" s="273"/>
      <c r="BUH851" s="273"/>
      <c r="BUI851" s="273"/>
      <c r="BUJ851" s="273"/>
      <c r="BUK851" s="273"/>
      <c r="BUL851" s="273"/>
      <c r="BUM851" s="273"/>
      <c r="BUN851" s="273"/>
      <c r="BUO851" s="273"/>
      <c r="BUP851" s="273"/>
      <c r="BUQ851" s="273"/>
      <c r="BUR851" s="273"/>
      <c r="BUS851" s="273"/>
      <c r="BUT851" s="273"/>
      <c r="BUU851" s="273"/>
      <c r="BUV851" s="273"/>
      <c r="BUW851" s="273"/>
      <c r="BUX851" s="273"/>
      <c r="BUY851" s="273"/>
      <c r="BUZ851" s="273"/>
      <c r="BVA851" s="273"/>
      <c r="BVB851" s="273"/>
      <c r="BVC851" s="273"/>
      <c r="BVD851" s="273"/>
      <c r="BVE851" s="273"/>
      <c r="BVF851" s="273"/>
      <c r="BVG851" s="273"/>
      <c r="BVH851" s="273"/>
      <c r="BVI851" s="273"/>
      <c r="BVJ851" s="273"/>
      <c r="BVK851" s="273"/>
      <c r="BVL851" s="273"/>
      <c r="BVM851" s="273"/>
      <c r="BVN851" s="273"/>
      <c r="BVO851" s="273"/>
      <c r="BVP851" s="273"/>
      <c r="BVQ851" s="273"/>
      <c r="BVR851" s="273"/>
      <c r="BVS851" s="273"/>
      <c r="BVT851" s="273"/>
      <c r="BVU851" s="273"/>
      <c r="BVV851" s="273"/>
      <c r="BVW851" s="273"/>
      <c r="BVX851" s="273"/>
      <c r="BVY851" s="273"/>
      <c r="BVZ851" s="273"/>
      <c r="BWA851" s="273"/>
      <c r="BWB851" s="273"/>
      <c r="BWC851" s="273"/>
      <c r="BWD851" s="273"/>
      <c r="BWE851" s="273"/>
      <c r="BWF851" s="273"/>
      <c r="BWG851" s="273"/>
      <c r="BWH851" s="273"/>
      <c r="BWI851" s="273"/>
      <c r="BWJ851" s="273"/>
      <c r="BWK851" s="273"/>
      <c r="BWL851" s="273"/>
      <c r="BWM851" s="273"/>
      <c r="BWN851" s="273"/>
      <c r="BWO851" s="273"/>
      <c r="BWP851" s="273"/>
      <c r="BWQ851" s="273"/>
      <c r="BWR851" s="273"/>
      <c r="BWS851" s="273"/>
      <c r="BWT851" s="273"/>
      <c r="BWU851" s="273"/>
      <c r="BWV851" s="273"/>
      <c r="BWW851" s="273"/>
      <c r="BWX851" s="273"/>
      <c r="BWY851" s="273"/>
      <c r="BWZ851" s="273"/>
      <c r="BXA851" s="273"/>
      <c r="BXB851" s="273"/>
      <c r="BXC851" s="273"/>
      <c r="BXD851" s="273"/>
      <c r="BXE851" s="273"/>
      <c r="BXF851" s="273"/>
      <c r="BXG851" s="273"/>
      <c r="BXH851" s="273"/>
      <c r="BXI851" s="273"/>
      <c r="BXJ851" s="273"/>
      <c r="BXK851" s="273"/>
      <c r="BXL851" s="273"/>
      <c r="BXM851" s="273"/>
      <c r="BXN851" s="273"/>
      <c r="BXO851" s="273"/>
      <c r="BXP851" s="273"/>
      <c r="BXQ851" s="273"/>
      <c r="BXR851" s="273"/>
      <c r="BXS851" s="273"/>
      <c r="BXT851" s="273"/>
      <c r="BXU851" s="273"/>
      <c r="BXV851" s="273"/>
      <c r="BXW851" s="273"/>
      <c r="BXX851" s="273"/>
      <c r="BXY851" s="273"/>
      <c r="BXZ851" s="273"/>
      <c r="BYA851" s="273"/>
      <c r="BYB851" s="273"/>
      <c r="BYC851" s="273"/>
      <c r="BYD851" s="273"/>
      <c r="BYE851" s="273"/>
      <c r="BYF851" s="273"/>
      <c r="BYG851" s="273"/>
      <c r="BYH851" s="273"/>
      <c r="BYI851" s="273"/>
      <c r="BYJ851" s="273"/>
      <c r="BYK851" s="273"/>
      <c r="BYL851" s="273"/>
      <c r="BYM851" s="273"/>
      <c r="BYN851" s="273"/>
      <c r="BYO851" s="273"/>
      <c r="BYP851" s="273"/>
      <c r="BYQ851" s="273"/>
      <c r="BYR851" s="273"/>
      <c r="BYS851" s="273"/>
      <c r="BYT851" s="273"/>
      <c r="BYU851" s="273"/>
      <c r="BYV851" s="273"/>
      <c r="BYW851" s="273"/>
      <c r="BYX851" s="273"/>
      <c r="BYY851" s="273"/>
      <c r="BYZ851" s="273"/>
      <c r="BZA851" s="273"/>
      <c r="BZB851" s="273"/>
      <c r="BZC851" s="273"/>
      <c r="BZD851" s="273"/>
      <c r="BZE851" s="273"/>
      <c r="BZF851" s="273"/>
      <c r="BZG851" s="273"/>
      <c r="BZH851" s="273"/>
      <c r="BZI851" s="273"/>
      <c r="BZJ851" s="273"/>
      <c r="BZK851" s="273"/>
      <c r="BZL851" s="273"/>
      <c r="BZM851" s="273"/>
      <c r="BZN851" s="273"/>
      <c r="BZO851" s="273"/>
      <c r="BZP851" s="273"/>
      <c r="BZQ851" s="273"/>
      <c r="BZR851" s="273"/>
      <c r="BZS851" s="273"/>
      <c r="BZT851" s="273"/>
      <c r="BZU851" s="273"/>
      <c r="BZV851" s="273"/>
      <c r="BZW851" s="273"/>
      <c r="BZX851" s="273"/>
      <c r="BZY851" s="273"/>
      <c r="BZZ851" s="273"/>
      <c r="CAA851" s="273"/>
      <c r="CAB851" s="273"/>
      <c r="CAC851" s="273"/>
      <c r="CAD851" s="273"/>
      <c r="CAE851" s="273"/>
      <c r="CAF851" s="273"/>
      <c r="CAG851" s="273"/>
      <c r="CAH851" s="273"/>
      <c r="CAI851" s="273"/>
      <c r="CAJ851" s="273"/>
      <c r="CAK851" s="273"/>
      <c r="CAL851" s="273"/>
      <c r="CAM851" s="273"/>
      <c r="CAN851" s="273"/>
      <c r="CAO851" s="273"/>
      <c r="CAP851" s="273"/>
      <c r="CAQ851" s="273"/>
      <c r="CAR851" s="273"/>
      <c r="CAS851" s="273"/>
      <c r="CAT851" s="273"/>
      <c r="CAU851" s="273"/>
      <c r="CAV851" s="273"/>
      <c r="CAW851" s="273"/>
      <c r="CAX851" s="273"/>
      <c r="CAY851" s="273"/>
      <c r="CAZ851" s="273"/>
      <c r="CBA851" s="273"/>
      <c r="CBB851" s="273"/>
      <c r="CBC851" s="273"/>
      <c r="CBD851" s="273"/>
      <c r="CBE851" s="273"/>
      <c r="CBF851" s="273"/>
      <c r="CBG851" s="273"/>
      <c r="CBH851" s="273"/>
      <c r="CBI851" s="273"/>
      <c r="CBJ851" s="273"/>
      <c r="CBK851" s="273"/>
      <c r="CBL851" s="273"/>
      <c r="CBM851" s="273"/>
      <c r="CBN851" s="273"/>
      <c r="CBO851" s="273"/>
      <c r="CBP851" s="273"/>
      <c r="CBQ851" s="273"/>
      <c r="CBR851" s="273"/>
      <c r="CBS851" s="273"/>
      <c r="CBT851" s="273"/>
      <c r="CBU851" s="273"/>
      <c r="CBV851" s="273"/>
      <c r="CBW851" s="273"/>
      <c r="CBX851" s="273"/>
      <c r="CBY851" s="273"/>
      <c r="CBZ851" s="273"/>
      <c r="CCA851" s="273"/>
      <c r="CCB851" s="273"/>
      <c r="CCC851" s="273"/>
      <c r="CCD851" s="273"/>
      <c r="CCE851" s="273"/>
      <c r="CCF851" s="273"/>
      <c r="CCG851" s="273"/>
      <c r="CCH851" s="273"/>
      <c r="CCI851" s="273"/>
      <c r="CCJ851" s="273"/>
      <c r="CCK851" s="273"/>
      <c r="CCL851" s="273"/>
      <c r="CCM851" s="273"/>
      <c r="CCN851" s="273"/>
      <c r="CCO851" s="273"/>
      <c r="CCP851" s="273"/>
      <c r="CCQ851" s="273"/>
      <c r="CCR851" s="273"/>
      <c r="CCS851" s="273"/>
      <c r="CCT851" s="273"/>
      <c r="CCU851" s="273"/>
      <c r="CCV851" s="273"/>
      <c r="CCW851" s="273"/>
      <c r="CCX851" s="273"/>
      <c r="CCY851" s="273"/>
      <c r="CCZ851" s="273"/>
      <c r="CDA851" s="273"/>
      <c r="CDB851" s="273"/>
      <c r="CDC851" s="273"/>
      <c r="CDD851" s="273"/>
      <c r="CDE851" s="273"/>
      <c r="CDF851" s="273"/>
      <c r="CDG851" s="273"/>
      <c r="CDH851" s="273"/>
      <c r="CDI851" s="273"/>
      <c r="CDJ851" s="273"/>
      <c r="CDK851" s="273"/>
      <c r="CDL851" s="273"/>
      <c r="CDM851" s="273"/>
      <c r="CDN851" s="273"/>
      <c r="CDO851" s="273"/>
      <c r="CDP851" s="273"/>
      <c r="CDQ851" s="273"/>
      <c r="CDR851" s="273"/>
      <c r="CDS851" s="273"/>
      <c r="CDT851" s="273"/>
      <c r="CDU851" s="273"/>
      <c r="CDV851" s="273"/>
      <c r="CDW851" s="273"/>
      <c r="CDX851" s="273"/>
      <c r="CDY851" s="273"/>
      <c r="CDZ851" s="273"/>
      <c r="CEA851" s="273"/>
      <c r="CEB851" s="273"/>
      <c r="CEC851" s="273"/>
      <c r="CED851" s="273"/>
      <c r="CEE851" s="273"/>
      <c r="CEF851" s="273"/>
      <c r="CEG851" s="273"/>
      <c r="CEH851" s="273"/>
      <c r="CEI851" s="273"/>
      <c r="CEJ851" s="273"/>
      <c r="CEK851" s="273"/>
      <c r="CEL851" s="273"/>
      <c r="CEM851" s="273"/>
      <c r="CEN851" s="273"/>
      <c r="CEO851" s="273"/>
      <c r="CEP851" s="273"/>
      <c r="CEQ851" s="273"/>
      <c r="CER851" s="273"/>
      <c r="CES851" s="273"/>
      <c r="CET851" s="273"/>
      <c r="CEU851" s="273"/>
      <c r="CEV851" s="273"/>
      <c r="CEW851" s="273"/>
      <c r="CEX851" s="273"/>
      <c r="CEY851" s="273"/>
      <c r="CEZ851" s="273"/>
      <c r="CFA851" s="273"/>
      <c r="CFB851" s="273"/>
      <c r="CFC851" s="273"/>
      <c r="CFD851" s="273"/>
      <c r="CFE851" s="273"/>
      <c r="CFF851" s="273"/>
      <c r="CFG851" s="273"/>
      <c r="CFH851" s="273"/>
      <c r="CFI851" s="273"/>
      <c r="CFJ851" s="273"/>
      <c r="CFK851" s="273"/>
      <c r="CFL851" s="273"/>
      <c r="CFM851" s="273"/>
      <c r="CFN851" s="273"/>
      <c r="CFO851" s="273"/>
      <c r="CFP851" s="273"/>
      <c r="CFQ851" s="273"/>
      <c r="CFR851" s="273"/>
      <c r="CFS851" s="273"/>
      <c r="CFT851" s="273"/>
      <c r="CFU851" s="273"/>
      <c r="CFV851" s="273"/>
      <c r="CFW851" s="273"/>
      <c r="CFX851" s="273"/>
      <c r="CFY851" s="273"/>
      <c r="CFZ851" s="273"/>
      <c r="CGA851" s="273"/>
      <c r="CGB851" s="273"/>
      <c r="CGC851" s="273"/>
      <c r="CGD851" s="273"/>
      <c r="CGE851" s="273"/>
      <c r="CGF851" s="273"/>
      <c r="CGG851" s="273"/>
      <c r="CGH851" s="273"/>
      <c r="CGI851" s="273"/>
      <c r="CGJ851" s="273"/>
      <c r="CGK851" s="273"/>
      <c r="CGL851" s="273"/>
      <c r="CGM851" s="273"/>
      <c r="CGN851" s="273"/>
      <c r="CGO851" s="273"/>
      <c r="CGP851" s="273"/>
      <c r="CGQ851" s="273"/>
      <c r="CGR851" s="273"/>
      <c r="CGS851" s="273"/>
      <c r="CGT851" s="273"/>
      <c r="CGU851" s="273"/>
      <c r="CGV851" s="273"/>
      <c r="CGW851" s="273"/>
      <c r="CGX851" s="273"/>
      <c r="CGY851" s="273"/>
      <c r="CGZ851" s="273"/>
      <c r="CHA851" s="273"/>
      <c r="CHB851" s="273"/>
      <c r="CHC851" s="273"/>
      <c r="CHD851" s="273"/>
      <c r="CHE851" s="273"/>
      <c r="CHF851" s="273"/>
      <c r="CHG851" s="273"/>
      <c r="CHH851" s="273"/>
      <c r="CHI851" s="273"/>
      <c r="CHJ851" s="273"/>
      <c r="CHK851" s="273"/>
      <c r="CHL851" s="273"/>
      <c r="CHM851" s="273"/>
      <c r="CHN851" s="273"/>
      <c r="CHO851" s="273"/>
      <c r="CHP851" s="273"/>
      <c r="CHQ851" s="273"/>
      <c r="CHR851" s="273"/>
      <c r="CHS851" s="273"/>
      <c r="CHT851" s="273"/>
      <c r="CHU851" s="273"/>
      <c r="CHV851" s="273"/>
      <c r="CHW851" s="273"/>
      <c r="CHX851" s="273"/>
      <c r="CHY851" s="273"/>
      <c r="CHZ851" s="273"/>
      <c r="CIA851" s="273"/>
      <c r="CIB851" s="273"/>
      <c r="CIC851" s="273"/>
      <c r="CID851" s="273"/>
      <c r="CIE851" s="273"/>
      <c r="CIF851" s="273"/>
      <c r="CIG851" s="273"/>
      <c r="CIH851" s="273"/>
      <c r="CII851" s="273"/>
      <c r="CIJ851" s="273"/>
      <c r="CIK851" s="273"/>
      <c r="CIL851" s="273"/>
      <c r="CIM851" s="273"/>
      <c r="CIN851" s="273"/>
      <c r="CIO851" s="273"/>
      <c r="CIP851" s="273"/>
      <c r="CIQ851" s="273"/>
      <c r="CIR851" s="273"/>
      <c r="CIS851" s="273"/>
      <c r="CIT851" s="273"/>
      <c r="CIU851" s="273"/>
      <c r="CIV851" s="273"/>
      <c r="CIW851" s="273"/>
      <c r="CIX851" s="273"/>
      <c r="CIY851" s="273"/>
      <c r="CIZ851" s="273"/>
      <c r="CJA851" s="273"/>
      <c r="CJB851" s="273"/>
      <c r="CJC851" s="273"/>
      <c r="CJD851" s="273"/>
      <c r="CJE851" s="273"/>
      <c r="CJF851" s="273"/>
      <c r="CJG851" s="273"/>
      <c r="CJH851" s="273"/>
      <c r="CJI851" s="273"/>
      <c r="CJJ851" s="273"/>
      <c r="CJK851" s="273"/>
      <c r="CJL851" s="273"/>
      <c r="CJM851" s="273"/>
      <c r="CJN851" s="273"/>
      <c r="CJO851" s="273"/>
      <c r="CJP851" s="273"/>
      <c r="CJQ851" s="273"/>
      <c r="CJR851" s="273"/>
      <c r="CJS851" s="273"/>
      <c r="CJT851" s="273"/>
      <c r="CJU851" s="273"/>
      <c r="CJV851" s="273"/>
      <c r="CJW851" s="273"/>
      <c r="CJX851" s="273"/>
      <c r="CJY851" s="273"/>
      <c r="CJZ851" s="273"/>
      <c r="CKA851" s="273"/>
      <c r="CKB851" s="273"/>
      <c r="CKC851" s="273"/>
      <c r="CKD851" s="273"/>
      <c r="CKE851" s="273"/>
      <c r="CKF851" s="273"/>
      <c r="CKG851" s="273"/>
      <c r="CKH851" s="273"/>
      <c r="CKI851" s="273"/>
      <c r="CKJ851" s="273"/>
      <c r="CKK851" s="273"/>
      <c r="CKL851" s="273"/>
      <c r="CKM851" s="273"/>
      <c r="CKN851" s="273"/>
      <c r="CKO851" s="273"/>
      <c r="CKP851" s="273"/>
      <c r="CKQ851" s="273"/>
      <c r="CKR851" s="273"/>
      <c r="CKS851" s="273"/>
      <c r="CKT851" s="273"/>
      <c r="CKU851" s="273"/>
      <c r="CKV851" s="273"/>
      <c r="CKW851" s="273"/>
      <c r="CKX851" s="273"/>
      <c r="CKY851" s="273"/>
      <c r="CKZ851" s="273"/>
      <c r="CLA851" s="273"/>
      <c r="CLB851" s="273"/>
      <c r="CLC851" s="273"/>
      <c r="CLD851" s="273"/>
      <c r="CLE851" s="273"/>
      <c r="CLF851" s="273"/>
      <c r="CLG851" s="273"/>
      <c r="CLH851" s="273"/>
      <c r="CLI851" s="273"/>
      <c r="CLJ851" s="273"/>
      <c r="CLK851" s="273"/>
      <c r="CLL851" s="273"/>
      <c r="CLM851" s="273"/>
      <c r="CLN851" s="273"/>
      <c r="CLO851" s="273"/>
      <c r="CLP851" s="273"/>
      <c r="CLQ851" s="273"/>
      <c r="CLR851" s="273"/>
      <c r="CLS851" s="273"/>
      <c r="CLT851" s="273"/>
      <c r="CLU851" s="273"/>
      <c r="CLV851" s="273"/>
      <c r="CLW851" s="273"/>
      <c r="CLX851" s="273"/>
      <c r="CLY851" s="273"/>
      <c r="CLZ851" s="273"/>
      <c r="CMA851" s="273"/>
      <c r="CMB851" s="273"/>
      <c r="CMC851" s="273"/>
      <c r="CMD851" s="273"/>
      <c r="CME851" s="273"/>
      <c r="CMF851" s="273"/>
      <c r="CMG851" s="273"/>
      <c r="CMH851" s="273"/>
      <c r="CMI851" s="273"/>
      <c r="CMJ851" s="273"/>
      <c r="CMK851" s="273"/>
      <c r="CML851" s="273"/>
      <c r="CMM851" s="273"/>
      <c r="CMN851" s="273"/>
      <c r="CMO851" s="273"/>
      <c r="CMP851" s="273"/>
      <c r="CMQ851" s="273"/>
      <c r="CMR851" s="273"/>
      <c r="CMS851" s="273"/>
      <c r="CMT851" s="273"/>
      <c r="CMU851" s="273"/>
      <c r="CMV851" s="273"/>
      <c r="CMW851" s="273"/>
      <c r="CMX851" s="273"/>
      <c r="CMY851" s="273"/>
      <c r="CMZ851" s="273"/>
      <c r="CNA851" s="273"/>
      <c r="CNB851" s="273"/>
      <c r="CNC851" s="273"/>
      <c r="CND851" s="273"/>
      <c r="CNE851" s="273"/>
      <c r="CNF851" s="273"/>
      <c r="CNG851" s="273"/>
      <c r="CNH851" s="273"/>
      <c r="CNI851" s="273"/>
      <c r="CNJ851" s="273"/>
      <c r="CNK851" s="273"/>
      <c r="CNL851" s="273"/>
      <c r="CNM851" s="273"/>
      <c r="CNN851" s="273"/>
      <c r="CNO851" s="273"/>
      <c r="CNP851" s="273"/>
      <c r="CNQ851" s="273"/>
      <c r="CNR851" s="273"/>
      <c r="CNS851" s="273"/>
      <c r="CNT851" s="273"/>
      <c r="CNU851" s="273"/>
      <c r="CNV851" s="273"/>
      <c r="CNW851" s="273"/>
      <c r="CNX851" s="273"/>
      <c r="CNY851" s="273"/>
      <c r="CNZ851" s="273"/>
      <c r="COA851" s="273"/>
      <c r="COB851" s="273"/>
      <c r="COC851" s="273"/>
      <c r="COD851" s="273"/>
      <c r="COE851" s="273"/>
      <c r="COF851" s="273"/>
      <c r="COG851" s="273"/>
      <c r="COH851" s="273"/>
      <c r="COI851" s="273"/>
      <c r="COJ851" s="273"/>
      <c r="COK851" s="273"/>
      <c r="COL851" s="273"/>
      <c r="COM851" s="273"/>
      <c r="CON851" s="273"/>
      <c r="COO851" s="273"/>
      <c r="COP851" s="273"/>
      <c r="COQ851" s="273"/>
      <c r="COR851" s="273"/>
      <c r="COS851" s="273"/>
      <c r="COT851" s="273"/>
      <c r="COU851" s="273"/>
      <c r="COV851" s="273"/>
      <c r="COW851" s="273"/>
      <c r="COX851" s="273"/>
      <c r="COY851" s="273"/>
      <c r="COZ851" s="273"/>
      <c r="CPA851" s="273"/>
      <c r="CPB851" s="273"/>
      <c r="CPC851" s="273"/>
      <c r="CPD851" s="273"/>
      <c r="CPE851" s="273"/>
      <c r="CPF851" s="273"/>
      <c r="CPG851" s="273"/>
      <c r="CPH851" s="273"/>
      <c r="CPI851" s="273"/>
      <c r="CPJ851" s="273"/>
      <c r="CPK851" s="273"/>
      <c r="CPL851" s="273"/>
      <c r="CPM851" s="273"/>
      <c r="CPN851" s="273"/>
      <c r="CPO851" s="273"/>
      <c r="CPP851" s="273"/>
      <c r="CPQ851" s="273"/>
      <c r="CPR851" s="273"/>
      <c r="CPS851" s="273"/>
      <c r="CPT851" s="273"/>
      <c r="CPU851" s="273"/>
      <c r="CPV851" s="273"/>
      <c r="CPW851" s="273"/>
      <c r="CPX851" s="273"/>
      <c r="CPY851" s="273"/>
      <c r="CPZ851" s="273"/>
      <c r="CQA851" s="273"/>
      <c r="CQB851" s="273"/>
      <c r="CQC851" s="273"/>
      <c r="CQD851" s="273"/>
      <c r="CQE851" s="273"/>
      <c r="CQF851" s="273"/>
      <c r="CQG851" s="273"/>
      <c r="CQH851" s="273"/>
      <c r="CQI851" s="273"/>
      <c r="CQJ851" s="273"/>
      <c r="CQK851" s="273"/>
      <c r="CQL851" s="273"/>
      <c r="CQM851" s="273"/>
      <c r="CQN851" s="273"/>
      <c r="CQO851" s="273"/>
      <c r="CQP851" s="273"/>
      <c r="CQQ851" s="273"/>
      <c r="CQR851" s="273"/>
      <c r="CQS851" s="273"/>
      <c r="CQT851" s="273"/>
      <c r="CQU851" s="273"/>
      <c r="CQV851" s="273"/>
      <c r="CQW851" s="273"/>
      <c r="CQX851" s="273"/>
      <c r="CQY851" s="273"/>
      <c r="CQZ851" s="273"/>
      <c r="CRA851" s="273"/>
      <c r="CRB851" s="273"/>
      <c r="CRC851" s="273"/>
      <c r="CRD851" s="273"/>
      <c r="CRE851" s="273"/>
      <c r="CRF851" s="273"/>
      <c r="CRG851" s="273"/>
      <c r="CRH851" s="273"/>
      <c r="CRI851" s="273"/>
      <c r="CRJ851" s="273"/>
      <c r="CRK851" s="273"/>
      <c r="CRL851" s="273"/>
      <c r="CRM851" s="273"/>
      <c r="CRN851" s="273"/>
      <c r="CRO851" s="273"/>
      <c r="CRP851" s="273"/>
      <c r="CRQ851" s="273"/>
      <c r="CRR851" s="273"/>
      <c r="CRS851" s="273"/>
      <c r="CRT851" s="273"/>
      <c r="CRU851" s="273"/>
      <c r="CRV851" s="273"/>
      <c r="CRW851" s="273"/>
      <c r="CRX851" s="273"/>
      <c r="CRY851" s="273"/>
      <c r="CRZ851" s="273"/>
      <c r="CSA851" s="273"/>
      <c r="CSB851" s="273"/>
      <c r="CSC851" s="273"/>
      <c r="CSD851" s="273"/>
      <c r="CSE851" s="273"/>
      <c r="CSF851" s="273"/>
      <c r="CSG851" s="273"/>
      <c r="CSH851" s="273"/>
      <c r="CSI851" s="273"/>
      <c r="CSJ851" s="273"/>
      <c r="CSK851" s="273"/>
      <c r="CSL851" s="273"/>
      <c r="CSM851" s="273"/>
      <c r="CSN851" s="273"/>
      <c r="CSO851" s="273"/>
      <c r="CSP851" s="273"/>
      <c r="CSQ851" s="273"/>
      <c r="CSR851" s="273"/>
      <c r="CSS851" s="273"/>
      <c r="CST851" s="273"/>
      <c r="CSU851" s="273"/>
      <c r="CSV851" s="273"/>
      <c r="CSW851" s="273"/>
      <c r="CSX851" s="273"/>
      <c r="CSY851" s="273"/>
      <c r="CSZ851" s="273"/>
      <c r="CTA851" s="273"/>
      <c r="CTB851" s="273"/>
      <c r="CTC851" s="273"/>
      <c r="CTD851" s="273"/>
      <c r="CTE851" s="273"/>
      <c r="CTF851" s="273"/>
      <c r="CTG851" s="273"/>
      <c r="CTH851" s="273"/>
      <c r="CTI851" s="273"/>
      <c r="CTJ851" s="273"/>
      <c r="CTK851" s="273"/>
      <c r="CTL851" s="273"/>
      <c r="CTM851" s="273"/>
      <c r="CTN851" s="273"/>
      <c r="CTO851" s="273"/>
      <c r="CTP851" s="273"/>
      <c r="CTQ851" s="273"/>
      <c r="CTR851" s="273"/>
      <c r="CTS851" s="273"/>
      <c r="CTT851" s="273"/>
      <c r="CTU851" s="273"/>
      <c r="CTV851" s="273"/>
      <c r="CTW851" s="273"/>
      <c r="CTX851" s="273"/>
      <c r="CTY851" s="273"/>
      <c r="CTZ851" s="273"/>
      <c r="CUA851" s="273"/>
      <c r="CUB851" s="273"/>
      <c r="CUC851" s="273"/>
      <c r="CUD851" s="273"/>
      <c r="CUE851" s="273"/>
      <c r="CUF851" s="273"/>
      <c r="CUG851" s="273"/>
      <c r="CUH851" s="273"/>
      <c r="CUI851" s="273"/>
      <c r="CUJ851" s="273"/>
      <c r="CUK851" s="273"/>
      <c r="CUL851" s="273"/>
      <c r="CUM851" s="273"/>
      <c r="CUN851" s="273"/>
      <c r="CUO851" s="273"/>
      <c r="CUP851" s="273"/>
      <c r="CUQ851" s="273"/>
      <c r="CUR851" s="273"/>
      <c r="CUS851" s="273"/>
      <c r="CUT851" s="273"/>
      <c r="CUU851" s="273"/>
      <c r="CUV851" s="273"/>
      <c r="CUW851" s="273"/>
      <c r="CUX851" s="273"/>
      <c r="CUY851" s="273"/>
      <c r="CUZ851" s="273"/>
      <c r="CVA851" s="273"/>
      <c r="CVB851" s="273"/>
      <c r="CVC851" s="273"/>
      <c r="CVD851" s="273"/>
      <c r="CVE851" s="273"/>
      <c r="CVF851" s="273"/>
      <c r="CVG851" s="273"/>
      <c r="CVH851" s="273"/>
      <c r="CVI851" s="273"/>
      <c r="CVJ851" s="273"/>
      <c r="CVK851" s="273"/>
      <c r="CVL851" s="273"/>
      <c r="CVM851" s="273"/>
      <c r="CVN851" s="273"/>
      <c r="CVO851" s="273"/>
      <c r="CVP851" s="273"/>
      <c r="CVQ851" s="273"/>
      <c r="CVR851" s="273"/>
      <c r="CVS851" s="273"/>
      <c r="CVT851" s="273"/>
      <c r="CVU851" s="273"/>
      <c r="CVV851" s="273"/>
      <c r="CVW851" s="273"/>
      <c r="CVX851" s="273"/>
      <c r="CVY851" s="273"/>
      <c r="CVZ851" s="273"/>
      <c r="CWA851" s="273"/>
      <c r="CWB851" s="273"/>
      <c r="CWC851" s="273"/>
      <c r="CWD851" s="273"/>
      <c r="CWE851" s="273"/>
      <c r="CWF851" s="273"/>
      <c r="CWG851" s="273"/>
      <c r="CWH851" s="273"/>
      <c r="CWI851" s="273"/>
      <c r="CWJ851" s="273"/>
      <c r="CWK851" s="273"/>
      <c r="CWL851" s="273"/>
      <c r="CWM851" s="273"/>
      <c r="CWN851" s="273"/>
      <c r="CWO851" s="273"/>
      <c r="CWP851" s="273"/>
      <c r="CWQ851" s="273"/>
      <c r="CWR851" s="273"/>
      <c r="CWS851" s="273"/>
      <c r="CWT851" s="273"/>
      <c r="CWU851" s="273"/>
      <c r="CWV851" s="273"/>
      <c r="CWW851" s="273"/>
      <c r="CWX851" s="273"/>
      <c r="CWY851" s="273"/>
      <c r="CWZ851" s="273"/>
      <c r="CXA851" s="273"/>
      <c r="CXB851" s="273"/>
      <c r="CXC851" s="273"/>
      <c r="CXD851" s="273"/>
      <c r="CXE851" s="273"/>
      <c r="CXF851" s="273"/>
      <c r="CXG851" s="273"/>
      <c r="CXH851" s="273"/>
      <c r="CXI851" s="273"/>
      <c r="CXJ851" s="273"/>
      <c r="CXK851" s="273"/>
      <c r="CXL851" s="273"/>
      <c r="CXM851" s="273"/>
      <c r="CXN851" s="273"/>
      <c r="CXO851" s="273"/>
      <c r="CXP851" s="273"/>
      <c r="CXQ851" s="273"/>
      <c r="CXR851" s="273"/>
      <c r="CXS851" s="273"/>
      <c r="CXT851" s="273"/>
      <c r="CXU851" s="273"/>
      <c r="CXV851" s="273"/>
      <c r="CXW851" s="273"/>
      <c r="CXX851" s="273"/>
      <c r="CXY851" s="273"/>
      <c r="CXZ851" s="273"/>
      <c r="CYA851" s="273"/>
      <c r="CYB851" s="273"/>
      <c r="CYC851" s="273"/>
      <c r="CYD851" s="273"/>
      <c r="CYE851" s="273"/>
      <c r="CYF851" s="273"/>
      <c r="CYG851" s="273"/>
      <c r="CYH851" s="273"/>
      <c r="CYI851" s="273"/>
      <c r="CYJ851" s="273"/>
      <c r="CYK851" s="273"/>
      <c r="CYL851" s="273"/>
      <c r="CYM851" s="273"/>
      <c r="CYN851" s="273"/>
      <c r="CYO851" s="273"/>
      <c r="CYP851" s="273"/>
      <c r="CYQ851" s="273"/>
      <c r="CYR851" s="273"/>
      <c r="CYS851" s="273"/>
      <c r="CYT851" s="273"/>
      <c r="CYU851" s="273"/>
      <c r="CYV851" s="273"/>
      <c r="CYW851" s="273"/>
      <c r="CYX851" s="273"/>
      <c r="CYY851" s="273"/>
      <c r="CYZ851" s="273"/>
      <c r="CZA851" s="273"/>
      <c r="CZB851" s="273"/>
      <c r="CZC851" s="273"/>
      <c r="CZD851" s="273"/>
      <c r="CZE851" s="273"/>
      <c r="CZF851" s="273"/>
      <c r="CZG851" s="273"/>
      <c r="CZH851" s="273"/>
      <c r="CZI851" s="273"/>
      <c r="CZJ851" s="273"/>
      <c r="CZK851" s="273"/>
      <c r="CZL851" s="273"/>
      <c r="CZM851" s="273"/>
      <c r="CZN851" s="273"/>
      <c r="CZO851" s="273"/>
      <c r="CZP851" s="273"/>
      <c r="CZQ851" s="273"/>
      <c r="CZR851" s="273"/>
      <c r="CZS851" s="273"/>
      <c r="CZT851" s="273"/>
      <c r="CZU851" s="273"/>
      <c r="CZV851" s="273"/>
      <c r="CZW851" s="273"/>
      <c r="CZX851" s="273"/>
      <c r="CZY851" s="273"/>
      <c r="CZZ851" s="273"/>
      <c r="DAA851" s="273"/>
      <c r="DAB851" s="273"/>
      <c r="DAC851" s="273"/>
      <c r="DAD851" s="273"/>
      <c r="DAE851" s="273"/>
      <c r="DAF851" s="273"/>
      <c r="DAG851" s="273"/>
      <c r="DAH851" s="273"/>
      <c r="DAI851" s="273"/>
      <c r="DAJ851" s="273"/>
      <c r="DAK851" s="273"/>
      <c r="DAL851" s="273"/>
      <c r="DAM851" s="273"/>
      <c r="DAN851" s="273"/>
      <c r="DAO851" s="273"/>
      <c r="DAP851" s="273"/>
      <c r="DAQ851" s="273"/>
      <c r="DAR851" s="273"/>
      <c r="DAS851" s="273"/>
      <c r="DAT851" s="273"/>
      <c r="DAU851" s="273"/>
      <c r="DAV851" s="273"/>
      <c r="DAW851" s="273"/>
      <c r="DAX851" s="273"/>
      <c r="DAY851" s="273"/>
      <c r="DAZ851" s="273"/>
      <c r="DBA851" s="273"/>
      <c r="DBB851" s="273"/>
      <c r="DBC851" s="273"/>
      <c r="DBD851" s="273"/>
      <c r="DBE851" s="273"/>
      <c r="DBF851" s="273"/>
      <c r="DBG851" s="273"/>
      <c r="DBH851" s="273"/>
      <c r="DBI851" s="273"/>
      <c r="DBJ851" s="273"/>
      <c r="DBK851" s="273"/>
      <c r="DBL851" s="273"/>
      <c r="DBM851" s="273"/>
      <c r="DBN851" s="273"/>
      <c r="DBO851" s="273"/>
      <c r="DBP851" s="273"/>
      <c r="DBQ851" s="273"/>
      <c r="DBR851" s="273"/>
      <c r="DBS851" s="273"/>
      <c r="DBT851" s="273"/>
      <c r="DBU851" s="273"/>
      <c r="DBV851" s="273"/>
      <c r="DBW851" s="273"/>
      <c r="DBX851" s="273"/>
      <c r="DBY851" s="273"/>
      <c r="DBZ851" s="273"/>
      <c r="DCA851" s="273"/>
      <c r="DCB851" s="273"/>
      <c r="DCC851" s="273"/>
      <c r="DCD851" s="273"/>
      <c r="DCE851" s="273"/>
      <c r="DCF851" s="273"/>
      <c r="DCG851" s="273"/>
      <c r="DCH851" s="273"/>
      <c r="DCI851" s="273"/>
      <c r="DCJ851" s="273"/>
      <c r="DCK851" s="273"/>
      <c r="DCL851" s="273"/>
      <c r="DCM851" s="273"/>
      <c r="DCN851" s="273"/>
      <c r="DCO851" s="273"/>
      <c r="DCP851" s="273"/>
      <c r="DCQ851" s="273"/>
      <c r="DCR851" s="273"/>
      <c r="DCS851" s="273"/>
      <c r="DCT851" s="273"/>
      <c r="DCU851" s="273"/>
      <c r="DCV851" s="273"/>
      <c r="DCW851" s="273"/>
      <c r="DCX851" s="273"/>
      <c r="DCY851" s="273"/>
      <c r="DCZ851" s="273"/>
      <c r="DDA851" s="273"/>
      <c r="DDB851" s="273"/>
      <c r="DDC851" s="273"/>
      <c r="DDD851" s="273"/>
      <c r="DDE851" s="273"/>
      <c r="DDF851" s="273"/>
      <c r="DDG851" s="273"/>
      <c r="DDH851" s="273"/>
      <c r="DDI851" s="273"/>
      <c r="DDJ851" s="273"/>
      <c r="DDK851" s="273"/>
      <c r="DDL851" s="273"/>
      <c r="DDM851" s="273"/>
      <c r="DDN851" s="273"/>
      <c r="DDO851" s="273"/>
      <c r="DDP851" s="273"/>
      <c r="DDQ851" s="273"/>
      <c r="DDR851" s="273"/>
      <c r="DDS851" s="273"/>
      <c r="DDT851" s="273"/>
      <c r="DDU851" s="273"/>
      <c r="DDV851" s="273"/>
      <c r="DDW851" s="273"/>
      <c r="DDX851" s="273"/>
      <c r="DDY851" s="273"/>
      <c r="DDZ851" s="273"/>
      <c r="DEA851" s="273"/>
      <c r="DEB851" s="273"/>
      <c r="DEC851" s="273"/>
      <c r="DED851" s="273"/>
      <c r="DEE851" s="273"/>
      <c r="DEF851" s="273"/>
      <c r="DEG851" s="273"/>
      <c r="DEH851" s="273"/>
      <c r="DEI851" s="273"/>
      <c r="DEJ851" s="273"/>
      <c r="DEK851" s="273"/>
      <c r="DEL851" s="273"/>
      <c r="DEM851" s="273"/>
      <c r="DEN851" s="273"/>
      <c r="DEO851" s="273"/>
      <c r="DEP851" s="273"/>
      <c r="DEQ851" s="273"/>
      <c r="DER851" s="273"/>
      <c r="DES851" s="273"/>
      <c r="DET851" s="273"/>
      <c r="DEU851" s="273"/>
      <c r="DEV851" s="273"/>
      <c r="DEW851" s="273"/>
      <c r="DEX851" s="273"/>
      <c r="DEY851" s="273"/>
      <c r="DEZ851" s="273"/>
      <c r="DFA851" s="273"/>
      <c r="DFB851" s="273"/>
      <c r="DFC851" s="273"/>
      <c r="DFD851" s="273"/>
      <c r="DFE851" s="273"/>
      <c r="DFF851" s="273"/>
      <c r="DFG851" s="273"/>
      <c r="DFH851" s="273"/>
      <c r="DFI851" s="273"/>
      <c r="DFJ851" s="273"/>
      <c r="DFK851" s="273"/>
      <c r="DFL851" s="273"/>
      <c r="DFM851" s="273"/>
      <c r="DFN851" s="273"/>
      <c r="DFO851" s="273"/>
      <c r="DFP851" s="273"/>
      <c r="DFQ851" s="273"/>
      <c r="DFR851" s="273"/>
      <c r="DFS851" s="273"/>
      <c r="DFT851" s="273"/>
      <c r="DFU851" s="273"/>
      <c r="DFV851" s="273"/>
      <c r="DFW851" s="273"/>
      <c r="DFX851" s="273"/>
      <c r="DFY851" s="273"/>
      <c r="DFZ851" s="273"/>
      <c r="DGA851" s="273"/>
      <c r="DGB851" s="273"/>
      <c r="DGC851" s="273"/>
      <c r="DGD851" s="273"/>
      <c r="DGE851" s="273"/>
      <c r="DGF851" s="273"/>
      <c r="DGG851" s="273"/>
      <c r="DGH851" s="273"/>
      <c r="DGI851" s="273"/>
      <c r="DGJ851" s="273"/>
      <c r="DGK851" s="273"/>
      <c r="DGL851" s="273"/>
      <c r="DGM851" s="273"/>
      <c r="DGN851" s="273"/>
      <c r="DGO851" s="273"/>
      <c r="DGP851" s="273"/>
      <c r="DGQ851" s="273"/>
      <c r="DGR851" s="273"/>
      <c r="DGS851" s="273"/>
      <c r="DGT851" s="273"/>
      <c r="DGU851" s="273"/>
      <c r="DGV851" s="273"/>
      <c r="DGW851" s="273"/>
      <c r="DGX851" s="273"/>
      <c r="DGY851" s="273"/>
      <c r="DGZ851" s="273"/>
      <c r="DHA851" s="273"/>
      <c r="DHB851" s="273"/>
      <c r="DHC851" s="273"/>
      <c r="DHD851" s="273"/>
      <c r="DHE851" s="273"/>
      <c r="DHF851" s="273"/>
      <c r="DHG851" s="273"/>
      <c r="DHH851" s="273"/>
      <c r="DHI851" s="273"/>
      <c r="DHJ851" s="273"/>
      <c r="DHK851" s="273"/>
      <c r="DHL851" s="273"/>
      <c r="DHM851" s="273"/>
      <c r="DHN851" s="273"/>
      <c r="DHO851" s="273"/>
      <c r="DHP851" s="273"/>
      <c r="DHQ851" s="273"/>
      <c r="DHR851" s="273"/>
      <c r="DHS851" s="273"/>
      <c r="DHT851" s="273"/>
      <c r="DHU851" s="273"/>
      <c r="DHV851" s="273"/>
      <c r="DHW851" s="273"/>
      <c r="DHX851" s="273"/>
      <c r="DHY851" s="273"/>
      <c r="DHZ851" s="273"/>
      <c r="DIA851" s="273"/>
      <c r="DIB851" s="273"/>
      <c r="DIC851" s="273"/>
      <c r="DID851" s="273"/>
      <c r="DIE851" s="273"/>
      <c r="DIF851" s="273"/>
      <c r="DIG851" s="273"/>
      <c r="DIH851" s="273"/>
      <c r="DII851" s="273"/>
      <c r="DIJ851" s="273"/>
      <c r="DIK851" s="273"/>
      <c r="DIL851" s="273"/>
      <c r="DIM851" s="273"/>
      <c r="DIN851" s="273"/>
      <c r="DIO851" s="273"/>
      <c r="DIP851" s="273"/>
      <c r="DIQ851" s="273"/>
      <c r="DIR851" s="273"/>
      <c r="DIS851" s="273"/>
      <c r="DIT851" s="273"/>
      <c r="DIU851" s="273"/>
      <c r="DIV851" s="273"/>
      <c r="DIW851" s="273"/>
      <c r="DIX851" s="273"/>
      <c r="DIY851" s="273"/>
      <c r="DIZ851" s="273"/>
      <c r="DJA851" s="273"/>
      <c r="DJB851" s="273"/>
      <c r="DJC851" s="273"/>
      <c r="DJD851" s="273"/>
      <c r="DJE851" s="273"/>
      <c r="DJF851" s="273"/>
      <c r="DJG851" s="273"/>
      <c r="DJH851" s="273"/>
      <c r="DJI851" s="273"/>
      <c r="DJJ851" s="273"/>
      <c r="DJK851" s="273"/>
      <c r="DJL851" s="273"/>
      <c r="DJM851" s="273"/>
      <c r="DJN851" s="273"/>
      <c r="DJO851" s="273"/>
      <c r="DJP851" s="273"/>
      <c r="DJQ851" s="273"/>
      <c r="DJR851" s="273"/>
      <c r="DJS851" s="273"/>
      <c r="DJT851" s="273"/>
      <c r="DJU851" s="273"/>
      <c r="DJV851" s="273"/>
      <c r="DJW851" s="273"/>
      <c r="DJX851" s="273"/>
      <c r="DJY851" s="273"/>
      <c r="DJZ851" s="273"/>
      <c r="DKA851" s="273"/>
      <c r="DKB851" s="273"/>
      <c r="DKC851" s="273"/>
      <c r="DKD851" s="273"/>
      <c r="DKE851" s="273"/>
      <c r="DKF851" s="273"/>
      <c r="DKG851" s="273"/>
      <c r="DKH851" s="273"/>
      <c r="DKI851" s="273"/>
      <c r="DKJ851" s="273"/>
      <c r="DKK851" s="273"/>
      <c r="DKL851" s="273"/>
      <c r="DKM851" s="273"/>
      <c r="DKN851" s="273"/>
      <c r="DKO851" s="273"/>
      <c r="DKP851" s="273"/>
      <c r="DKQ851" s="273"/>
      <c r="DKR851" s="273"/>
      <c r="DKS851" s="273"/>
      <c r="DKT851" s="273"/>
      <c r="DKU851" s="273"/>
      <c r="DKV851" s="273"/>
      <c r="DKW851" s="273"/>
      <c r="DKX851" s="273"/>
      <c r="DKY851" s="273"/>
      <c r="DKZ851" s="273"/>
      <c r="DLA851" s="273"/>
      <c r="DLB851" s="273"/>
      <c r="DLC851" s="273"/>
      <c r="DLD851" s="273"/>
      <c r="DLE851" s="273"/>
      <c r="DLF851" s="273"/>
      <c r="DLG851" s="273"/>
      <c r="DLH851" s="273"/>
      <c r="DLI851" s="273"/>
      <c r="DLJ851" s="273"/>
      <c r="DLK851" s="273"/>
      <c r="DLL851" s="273"/>
      <c r="DLM851" s="273"/>
      <c r="DLN851" s="273"/>
      <c r="DLO851" s="273"/>
      <c r="DLP851" s="273"/>
      <c r="DLQ851" s="273"/>
      <c r="DLR851" s="273"/>
      <c r="DLS851" s="273"/>
      <c r="DLT851" s="273"/>
      <c r="DLU851" s="273"/>
      <c r="DLV851" s="273"/>
      <c r="DLW851" s="273"/>
      <c r="DLX851" s="273"/>
      <c r="DLY851" s="273"/>
      <c r="DLZ851" s="273"/>
      <c r="DMA851" s="273"/>
      <c r="DMB851" s="273"/>
      <c r="DMC851" s="273"/>
      <c r="DMD851" s="273"/>
      <c r="DME851" s="273"/>
      <c r="DMF851" s="273"/>
      <c r="DMG851" s="273"/>
      <c r="DMH851" s="273"/>
      <c r="DMI851" s="273"/>
      <c r="DMJ851" s="273"/>
      <c r="DMK851" s="273"/>
      <c r="DML851" s="273"/>
      <c r="DMM851" s="273"/>
      <c r="DMN851" s="273"/>
      <c r="DMO851" s="273"/>
      <c r="DMP851" s="273"/>
      <c r="DMQ851" s="273"/>
      <c r="DMR851" s="273"/>
      <c r="DMS851" s="273"/>
      <c r="DMT851" s="273"/>
      <c r="DMU851" s="273"/>
      <c r="DMV851" s="273"/>
      <c r="DMW851" s="273"/>
      <c r="DMX851" s="273"/>
      <c r="DMY851" s="273"/>
      <c r="DMZ851" s="273"/>
      <c r="DNA851" s="273"/>
      <c r="DNB851" s="273"/>
      <c r="DNC851" s="273"/>
      <c r="DND851" s="273"/>
      <c r="DNE851" s="273"/>
      <c r="DNF851" s="273"/>
      <c r="DNG851" s="273"/>
      <c r="DNH851" s="273"/>
      <c r="DNI851" s="273"/>
      <c r="DNJ851" s="273"/>
      <c r="DNK851" s="273"/>
      <c r="DNL851" s="273"/>
      <c r="DNM851" s="273"/>
      <c r="DNN851" s="273"/>
      <c r="DNO851" s="273"/>
      <c r="DNP851" s="273"/>
      <c r="DNQ851" s="273"/>
      <c r="DNR851" s="273"/>
      <c r="DNS851" s="273"/>
      <c r="DNT851" s="273"/>
      <c r="DNU851" s="273"/>
      <c r="DNV851" s="273"/>
      <c r="DNW851" s="273"/>
      <c r="DNX851" s="273"/>
      <c r="DNY851" s="273"/>
      <c r="DNZ851" s="273"/>
      <c r="DOA851" s="273"/>
      <c r="DOB851" s="273"/>
      <c r="DOC851" s="273"/>
      <c r="DOD851" s="273"/>
      <c r="DOE851" s="273"/>
      <c r="DOF851" s="273"/>
      <c r="DOG851" s="273"/>
      <c r="DOH851" s="273"/>
      <c r="DOI851" s="273"/>
      <c r="DOJ851" s="273"/>
      <c r="DOK851" s="273"/>
      <c r="DOL851" s="273"/>
      <c r="DOM851" s="273"/>
      <c r="DON851" s="273"/>
      <c r="DOO851" s="273"/>
      <c r="DOP851" s="273"/>
      <c r="DOQ851" s="273"/>
      <c r="DOR851" s="273"/>
      <c r="DOS851" s="273"/>
      <c r="DOT851" s="273"/>
      <c r="DOU851" s="273"/>
      <c r="DOV851" s="273"/>
      <c r="DOW851" s="273"/>
      <c r="DOX851" s="273"/>
      <c r="DOY851" s="273"/>
      <c r="DOZ851" s="273"/>
      <c r="DPA851" s="273"/>
      <c r="DPB851" s="273"/>
      <c r="DPC851" s="273"/>
      <c r="DPD851" s="273"/>
      <c r="DPE851" s="273"/>
      <c r="DPF851" s="273"/>
      <c r="DPG851" s="273"/>
      <c r="DPH851" s="273"/>
      <c r="DPI851" s="273"/>
      <c r="DPJ851" s="273"/>
      <c r="DPK851" s="273"/>
      <c r="DPL851" s="273"/>
      <c r="DPM851" s="273"/>
      <c r="DPN851" s="273"/>
      <c r="DPO851" s="273"/>
      <c r="DPP851" s="273"/>
      <c r="DPQ851" s="273"/>
      <c r="DPR851" s="273"/>
      <c r="DPS851" s="273"/>
      <c r="DPT851" s="273"/>
      <c r="DPU851" s="273"/>
      <c r="DPV851" s="273"/>
      <c r="DPW851" s="273"/>
      <c r="DPX851" s="273"/>
      <c r="DPY851" s="273"/>
      <c r="DPZ851" s="273"/>
      <c r="DQA851" s="273"/>
      <c r="DQB851" s="273"/>
      <c r="DQC851" s="273"/>
      <c r="DQD851" s="273"/>
      <c r="DQE851" s="273"/>
      <c r="DQF851" s="273"/>
      <c r="DQG851" s="273"/>
      <c r="DQH851" s="273"/>
      <c r="DQI851" s="273"/>
      <c r="DQJ851" s="273"/>
      <c r="DQK851" s="273"/>
      <c r="DQL851" s="273"/>
      <c r="DQM851" s="273"/>
      <c r="DQN851" s="273"/>
      <c r="DQO851" s="273"/>
      <c r="DQP851" s="273"/>
      <c r="DQQ851" s="273"/>
      <c r="DQR851" s="273"/>
      <c r="DQS851" s="273"/>
      <c r="DQT851" s="273"/>
      <c r="DQU851" s="273"/>
      <c r="DQV851" s="273"/>
      <c r="DQW851" s="273"/>
      <c r="DQX851" s="273"/>
      <c r="DQY851" s="273"/>
      <c r="DQZ851" s="273"/>
      <c r="DRA851" s="273"/>
      <c r="DRB851" s="273"/>
      <c r="DRC851" s="273"/>
      <c r="DRD851" s="273"/>
      <c r="DRE851" s="273"/>
      <c r="DRF851" s="273"/>
      <c r="DRG851" s="273"/>
      <c r="DRH851" s="273"/>
      <c r="DRI851" s="273"/>
      <c r="DRJ851" s="273"/>
      <c r="DRK851" s="273"/>
      <c r="DRL851" s="273"/>
      <c r="DRM851" s="273"/>
      <c r="DRN851" s="273"/>
      <c r="DRO851" s="273"/>
      <c r="DRP851" s="273"/>
      <c r="DRQ851" s="273"/>
      <c r="DRR851" s="273"/>
      <c r="DRS851" s="273"/>
      <c r="DRT851" s="273"/>
      <c r="DRU851" s="273"/>
      <c r="DRV851" s="273"/>
      <c r="DRW851" s="273"/>
      <c r="DRX851" s="273"/>
      <c r="DRY851" s="273"/>
      <c r="DRZ851" s="273"/>
      <c r="DSA851" s="273"/>
      <c r="DSB851" s="273"/>
      <c r="DSC851" s="273"/>
      <c r="DSD851" s="273"/>
      <c r="DSE851" s="273"/>
      <c r="DSF851" s="273"/>
      <c r="DSG851" s="273"/>
      <c r="DSH851" s="273"/>
      <c r="DSI851" s="273"/>
      <c r="DSJ851" s="273"/>
      <c r="DSK851" s="273"/>
      <c r="DSL851" s="273"/>
      <c r="DSM851" s="273"/>
      <c r="DSN851" s="273"/>
      <c r="DSO851" s="273"/>
      <c r="DSP851" s="273"/>
      <c r="DSQ851" s="273"/>
      <c r="DSR851" s="273"/>
      <c r="DSS851" s="273"/>
      <c r="DST851" s="273"/>
      <c r="DSU851" s="273"/>
      <c r="DSV851" s="273"/>
      <c r="DSW851" s="273"/>
      <c r="DSX851" s="273"/>
      <c r="DSY851" s="273"/>
      <c r="DSZ851" s="273"/>
      <c r="DTA851" s="273"/>
      <c r="DTB851" s="273"/>
      <c r="DTC851" s="273"/>
      <c r="DTD851" s="273"/>
      <c r="DTE851" s="273"/>
      <c r="DTF851" s="273"/>
      <c r="DTG851" s="273"/>
      <c r="DTH851" s="273"/>
      <c r="DTI851" s="273"/>
      <c r="DTJ851" s="273"/>
      <c r="DTK851" s="273"/>
      <c r="DTL851" s="273"/>
      <c r="DTM851" s="273"/>
      <c r="DTN851" s="273"/>
      <c r="DTO851" s="273"/>
      <c r="DTP851" s="273"/>
      <c r="DTQ851" s="273"/>
      <c r="DTR851" s="273"/>
      <c r="DTS851" s="273"/>
      <c r="DTT851" s="273"/>
      <c r="DTU851" s="273"/>
      <c r="DTV851" s="273"/>
      <c r="DTW851" s="273"/>
      <c r="DTX851" s="273"/>
      <c r="DTY851" s="273"/>
      <c r="DTZ851" s="273"/>
      <c r="DUA851" s="273"/>
      <c r="DUB851" s="273"/>
      <c r="DUC851" s="273"/>
      <c r="DUD851" s="273"/>
      <c r="DUE851" s="273"/>
      <c r="DUF851" s="273"/>
      <c r="DUG851" s="273"/>
      <c r="DUH851" s="273"/>
      <c r="DUI851" s="273"/>
      <c r="DUJ851" s="273"/>
      <c r="DUK851" s="273"/>
      <c r="DUL851" s="273"/>
      <c r="DUM851" s="273"/>
      <c r="DUN851" s="273"/>
      <c r="DUO851" s="273"/>
      <c r="DUP851" s="273"/>
      <c r="DUQ851" s="273"/>
      <c r="DUR851" s="273"/>
      <c r="DUS851" s="273"/>
      <c r="DUT851" s="273"/>
      <c r="DUU851" s="273"/>
      <c r="DUV851" s="273"/>
      <c r="DUW851" s="273"/>
      <c r="DUX851" s="273"/>
      <c r="DUY851" s="273"/>
      <c r="DUZ851" s="273"/>
      <c r="DVA851" s="273"/>
      <c r="DVB851" s="273"/>
      <c r="DVC851" s="273"/>
      <c r="DVD851" s="273"/>
      <c r="DVE851" s="273"/>
      <c r="DVF851" s="273"/>
      <c r="DVG851" s="273"/>
      <c r="DVH851" s="273"/>
      <c r="DVI851" s="273"/>
      <c r="DVJ851" s="273"/>
      <c r="DVK851" s="273"/>
      <c r="DVL851" s="273"/>
      <c r="DVM851" s="273"/>
      <c r="DVN851" s="273"/>
      <c r="DVO851" s="273"/>
      <c r="DVP851" s="273"/>
      <c r="DVQ851" s="273"/>
      <c r="DVR851" s="273"/>
      <c r="DVS851" s="273"/>
      <c r="DVT851" s="273"/>
      <c r="DVU851" s="273"/>
      <c r="DVV851" s="273"/>
      <c r="DVW851" s="273"/>
      <c r="DVX851" s="273"/>
      <c r="DVY851" s="273"/>
      <c r="DVZ851" s="273"/>
      <c r="DWA851" s="273"/>
      <c r="DWB851" s="273"/>
      <c r="DWC851" s="273"/>
      <c r="DWD851" s="273"/>
      <c r="DWE851" s="273"/>
      <c r="DWF851" s="273"/>
      <c r="DWG851" s="273"/>
      <c r="DWH851" s="273"/>
      <c r="DWI851" s="273"/>
      <c r="DWJ851" s="273"/>
      <c r="DWK851" s="273"/>
      <c r="DWL851" s="273"/>
      <c r="DWM851" s="273"/>
      <c r="DWN851" s="273"/>
      <c r="DWO851" s="273"/>
      <c r="DWP851" s="273"/>
      <c r="DWQ851" s="273"/>
      <c r="DWR851" s="273"/>
      <c r="DWS851" s="273"/>
      <c r="DWT851" s="273"/>
      <c r="DWU851" s="273"/>
      <c r="DWV851" s="273"/>
      <c r="DWW851" s="273"/>
      <c r="DWX851" s="273"/>
      <c r="DWY851" s="273"/>
      <c r="DWZ851" s="273"/>
      <c r="DXA851" s="273"/>
      <c r="DXB851" s="273"/>
      <c r="DXC851" s="273"/>
      <c r="DXD851" s="273"/>
      <c r="DXE851" s="273"/>
      <c r="DXF851" s="273"/>
      <c r="DXG851" s="273"/>
      <c r="DXH851" s="273"/>
      <c r="DXI851" s="273"/>
      <c r="DXJ851" s="273"/>
      <c r="DXK851" s="273"/>
      <c r="DXL851" s="273"/>
      <c r="DXM851" s="273"/>
      <c r="DXN851" s="273"/>
      <c r="DXO851" s="273"/>
      <c r="DXP851" s="273"/>
      <c r="DXQ851" s="273"/>
      <c r="DXR851" s="273"/>
      <c r="DXS851" s="273"/>
      <c r="DXT851" s="273"/>
      <c r="DXU851" s="273"/>
      <c r="DXV851" s="273"/>
      <c r="DXW851" s="273"/>
      <c r="DXX851" s="273"/>
      <c r="DXY851" s="273"/>
      <c r="DXZ851" s="273"/>
      <c r="DYA851" s="273"/>
      <c r="DYB851" s="273"/>
      <c r="DYC851" s="273"/>
      <c r="DYD851" s="273"/>
      <c r="DYE851" s="273"/>
      <c r="DYF851" s="273"/>
      <c r="DYG851" s="273"/>
      <c r="DYH851" s="273"/>
      <c r="DYI851" s="273"/>
      <c r="DYJ851" s="273"/>
      <c r="DYK851" s="273"/>
      <c r="DYL851" s="273"/>
      <c r="DYM851" s="273"/>
      <c r="DYN851" s="273"/>
      <c r="DYO851" s="273"/>
      <c r="DYP851" s="273"/>
      <c r="DYQ851" s="273"/>
      <c r="DYR851" s="273"/>
      <c r="DYS851" s="273"/>
      <c r="DYT851" s="273"/>
      <c r="DYU851" s="273"/>
      <c r="DYV851" s="273"/>
      <c r="DYW851" s="273"/>
      <c r="DYX851" s="273"/>
      <c r="DYY851" s="273"/>
      <c r="DYZ851" s="273"/>
      <c r="DZA851" s="273"/>
      <c r="DZB851" s="273"/>
      <c r="DZC851" s="273"/>
      <c r="DZD851" s="273"/>
      <c r="DZE851" s="273"/>
      <c r="DZF851" s="273"/>
      <c r="DZG851" s="273"/>
      <c r="DZH851" s="273"/>
      <c r="DZI851" s="273"/>
      <c r="DZJ851" s="273"/>
      <c r="DZK851" s="273"/>
      <c r="DZL851" s="273"/>
      <c r="DZM851" s="273"/>
      <c r="DZN851" s="273"/>
      <c r="DZO851" s="273"/>
      <c r="DZP851" s="273"/>
      <c r="DZQ851" s="273"/>
      <c r="DZR851" s="273"/>
      <c r="DZS851" s="273"/>
      <c r="DZT851" s="273"/>
      <c r="DZU851" s="273"/>
      <c r="DZV851" s="273"/>
      <c r="DZW851" s="273"/>
      <c r="DZX851" s="273"/>
      <c r="DZY851" s="273"/>
      <c r="DZZ851" s="273"/>
      <c r="EAA851" s="273"/>
      <c r="EAB851" s="273"/>
      <c r="EAC851" s="273"/>
      <c r="EAD851" s="273"/>
      <c r="EAE851" s="273"/>
      <c r="EAF851" s="273"/>
      <c r="EAG851" s="273"/>
      <c r="EAH851" s="273"/>
      <c r="EAI851" s="273"/>
      <c r="EAJ851" s="273"/>
      <c r="EAK851" s="273"/>
      <c r="EAL851" s="273"/>
      <c r="EAM851" s="273"/>
      <c r="EAN851" s="273"/>
      <c r="EAO851" s="273"/>
      <c r="EAP851" s="273"/>
      <c r="EAQ851" s="273"/>
      <c r="EAR851" s="273"/>
      <c r="EAS851" s="273"/>
      <c r="EAT851" s="273"/>
      <c r="EAU851" s="273"/>
      <c r="EAV851" s="273"/>
      <c r="EAW851" s="273"/>
      <c r="EAX851" s="273"/>
      <c r="EAY851" s="273"/>
      <c r="EAZ851" s="273"/>
      <c r="EBA851" s="273"/>
      <c r="EBB851" s="273"/>
      <c r="EBC851" s="273"/>
      <c r="EBD851" s="273"/>
      <c r="EBE851" s="273"/>
      <c r="EBF851" s="273"/>
      <c r="EBG851" s="273"/>
      <c r="EBH851" s="273"/>
      <c r="EBI851" s="273"/>
      <c r="EBJ851" s="273"/>
      <c r="EBK851" s="273"/>
      <c r="EBL851" s="273"/>
      <c r="EBM851" s="273"/>
      <c r="EBN851" s="273"/>
      <c r="EBO851" s="273"/>
      <c r="EBP851" s="273"/>
      <c r="EBQ851" s="273"/>
      <c r="EBR851" s="273"/>
      <c r="EBS851" s="273"/>
      <c r="EBT851" s="273"/>
      <c r="EBU851" s="273"/>
      <c r="EBV851" s="273"/>
      <c r="EBW851" s="273"/>
      <c r="EBX851" s="273"/>
      <c r="EBY851" s="273"/>
      <c r="EBZ851" s="273"/>
      <c r="ECA851" s="273"/>
      <c r="ECB851" s="273"/>
      <c r="ECC851" s="273"/>
      <c r="ECD851" s="273"/>
      <c r="ECE851" s="273"/>
      <c r="ECF851" s="273"/>
      <c r="ECG851" s="273"/>
      <c r="ECH851" s="273"/>
      <c r="ECI851" s="273"/>
      <c r="ECJ851" s="273"/>
      <c r="ECK851" s="273"/>
      <c r="ECL851" s="273"/>
      <c r="ECM851" s="273"/>
      <c r="ECN851" s="273"/>
      <c r="ECO851" s="273"/>
      <c r="ECP851" s="273"/>
      <c r="ECQ851" s="273"/>
      <c r="ECR851" s="273"/>
      <c r="ECS851" s="273"/>
      <c r="ECT851" s="273"/>
      <c r="ECU851" s="273"/>
      <c r="ECV851" s="273"/>
      <c r="ECW851" s="273"/>
      <c r="ECX851" s="273"/>
      <c r="ECY851" s="273"/>
      <c r="ECZ851" s="273"/>
      <c r="EDA851" s="273"/>
      <c r="EDB851" s="273"/>
      <c r="EDC851" s="273"/>
      <c r="EDD851" s="273"/>
      <c r="EDE851" s="273"/>
      <c r="EDF851" s="273"/>
      <c r="EDG851" s="273"/>
      <c r="EDH851" s="273"/>
      <c r="EDI851" s="273"/>
      <c r="EDJ851" s="273"/>
      <c r="EDK851" s="273"/>
      <c r="EDL851" s="273"/>
      <c r="EDM851" s="273"/>
      <c r="EDN851" s="273"/>
      <c r="EDO851" s="273"/>
      <c r="EDP851" s="273"/>
      <c r="EDQ851" s="273"/>
      <c r="EDR851" s="273"/>
      <c r="EDS851" s="273"/>
      <c r="EDT851" s="273"/>
      <c r="EDU851" s="273"/>
      <c r="EDV851" s="273"/>
      <c r="EDW851" s="273"/>
      <c r="EDX851" s="273"/>
      <c r="EDY851" s="273"/>
      <c r="EDZ851" s="273"/>
      <c r="EEA851" s="273"/>
      <c r="EEB851" s="273"/>
      <c r="EEC851" s="273"/>
      <c r="EED851" s="273"/>
      <c r="EEE851" s="273"/>
      <c r="EEF851" s="273"/>
      <c r="EEG851" s="273"/>
      <c r="EEH851" s="273"/>
      <c r="EEI851" s="273"/>
      <c r="EEJ851" s="273"/>
      <c r="EEK851" s="273"/>
      <c r="EEL851" s="273"/>
      <c r="EEM851" s="273"/>
      <c r="EEN851" s="273"/>
      <c r="EEO851" s="273"/>
      <c r="EEP851" s="273"/>
      <c r="EEQ851" s="273"/>
      <c r="EER851" s="273"/>
      <c r="EES851" s="273"/>
      <c r="EET851" s="273"/>
      <c r="EEU851" s="273"/>
      <c r="EEV851" s="273"/>
      <c r="EEW851" s="273"/>
      <c r="EEX851" s="273"/>
      <c r="EEY851" s="273"/>
      <c r="EEZ851" s="273"/>
      <c r="EFA851" s="273"/>
      <c r="EFB851" s="273"/>
      <c r="EFC851" s="273"/>
      <c r="EFD851" s="273"/>
      <c r="EFE851" s="273"/>
      <c r="EFF851" s="273"/>
      <c r="EFG851" s="273"/>
      <c r="EFH851" s="273"/>
      <c r="EFI851" s="273"/>
      <c r="EFJ851" s="273"/>
      <c r="EFK851" s="273"/>
      <c r="EFL851" s="273"/>
      <c r="EFM851" s="273"/>
      <c r="EFN851" s="273"/>
      <c r="EFO851" s="273"/>
      <c r="EFP851" s="273"/>
      <c r="EFQ851" s="273"/>
      <c r="EFR851" s="273"/>
      <c r="EFS851" s="273"/>
      <c r="EFT851" s="273"/>
      <c r="EFU851" s="273"/>
      <c r="EFV851" s="273"/>
      <c r="EFW851" s="273"/>
      <c r="EFX851" s="273"/>
      <c r="EFY851" s="273"/>
      <c r="EFZ851" s="273"/>
      <c r="EGA851" s="273"/>
      <c r="EGB851" s="273"/>
      <c r="EGC851" s="273"/>
      <c r="EGD851" s="273"/>
      <c r="EGE851" s="273"/>
      <c r="EGF851" s="273"/>
      <c r="EGG851" s="273"/>
      <c r="EGH851" s="273"/>
      <c r="EGI851" s="273"/>
      <c r="EGJ851" s="273"/>
      <c r="EGK851" s="273"/>
      <c r="EGL851" s="273"/>
      <c r="EGM851" s="273"/>
      <c r="EGN851" s="273"/>
      <c r="EGO851" s="273"/>
      <c r="EGP851" s="273"/>
      <c r="EGQ851" s="273"/>
      <c r="EGR851" s="273"/>
      <c r="EGS851" s="273"/>
      <c r="EGT851" s="273"/>
      <c r="EGU851" s="273"/>
      <c r="EGV851" s="273"/>
      <c r="EGW851" s="273"/>
      <c r="EGX851" s="273"/>
      <c r="EGY851" s="273"/>
      <c r="EGZ851" s="273"/>
      <c r="EHA851" s="273"/>
      <c r="EHB851" s="273"/>
      <c r="EHC851" s="273"/>
      <c r="EHD851" s="273"/>
      <c r="EHE851" s="273"/>
      <c r="EHF851" s="273"/>
      <c r="EHG851" s="273"/>
      <c r="EHH851" s="273"/>
      <c r="EHI851" s="273"/>
      <c r="EHJ851" s="273"/>
      <c r="EHK851" s="273"/>
      <c r="EHL851" s="273"/>
      <c r="EHM851" s="273"/>
      <c r="EHN851" s="273"/>
      <c r="EHO851" s="273"/>
      <c r="EHP851" s="273"/>
      <c r="EHQ851" s="273"/>
      <c r="EHR851" s="273"/>
      <c r="EHS851" s="273"/>
      <c r="EHT851" s="273"/>
      <c r="EHU851" s="273"/>
      <c r="EHV851" s="273"/>
      <c r="EHW851" s="273"/>
      <c r="EHX851" s="273"/>
      <c r="EHY851" s="273"/>
      <c r="EHZ851" s="273"/>
      <c r="EIA851" s="273"/>
      <c r="EIB851" s="273"/>
      <c r="EIC851" s="273"/>
      <c r="EID851" s="273"/>
      <c r="EIE851" s="273"/>
      <c r="EIF851" s="273"/>
      <c r="EIG851" s="273"/>
      <c r="EIH851" s="273"/>
      <c r="EII851" s="273"/>
      <c r="EIJ851" s="273"/>
      <c r="EIK851" s="273"/>
      <c r="EIL851" s="273"/>
      <c r="EIM851" s="273"/>
      <c r="EIN851" s="273"/>
      <c r="EIO851" s="273"/>
      <c r="EIP851" s="273"/>
      <c r="EIQ851" s="273"/>
      <c r="EIR851" s="273"/>
      <c r="EIS851" s="273"/>
      <c r="EIT851" s="273"/>
      <c r="EIU851" s="273"/>
      <c r="EIV851" s="273"/>
      <c r="EIW851" s="273"/>
      <c r="EIX851" s="273"/>
      <c r="EIY851" s="273"/>
      <c r="EIZ851" s="273"/>
      <c r="EJA851" s="273"/>
      <c r="EJB851" s="273"/>
      <c r="EJC851" s="273"/>
      <c r="EJD851" s="273"/>
      <c r="EJE851" s="273"/>
      <c r="EJF851" s="273"/>
      <c r="EJG851" s="273"/>
      <c r="EJH851" s="273"/>
      <c r="EJI851" s="273"/>
      <c r="EJJ851" s="273"/>
      <c r="EJK851" s="273"/>
      <c r="EJL851" s="273"/>
      <c r="EJM851" s="273"/>
      <c r="EJN851" s="273"/>
      <c r="EJO851" s="273"/>
      <c r="EJP851" s="273"/>
      <c r="EJQ851" s="273"/>
      <c r="EJR851" s="273"/>
      <c r="EJS851" s="273"/>
      <c r="EJT851" s="273"/>
      <c r="EJU851" s="273"/>
      <c r="EJV851" s="273"/>
      <c r="EJW851" s="273"/>
      <c r="EJX851" s="273"/>
      <c r="EJY851" s="273"/>
      <c r="EJZ851" s="273"/>
      <c r="EKA851" s="273"/>
      <c r="EKB851" s="273"/>
      <c r="EKC851" s="273"/>
      <c r="EKD851" s="273"/>
      <c r="EKE851" s="273"/>
      <c r="EKF851" s="273"/>
      <c r="EKG851" s="273"/>
      <c r="EKH851" s="273"/>
      <c r="EKI851" s="273"/>
      <c r="EKJ851" s="273"/>
      <c r="EKK851" s="273"/>
      <c r="EKL851" s="273"/>
      <c r="EKM851" s="273"/>
      <c r="EKN851" s="273"/>
      <c r="EKO851" s="273"/>
      <c r="EKP851" s="273"/>
      <c r="EKQ851" s="273"/>
      <c r="EKR851" s="273"/>
      <c r="EKS851" s="273"/>
      <c r="EKT851" s="273"/>
      <c r="EKU851" s="273"/>
      <c r="EKV851" s="273"/>
      <c r="EKW851" s="273"/>
      <c r="EKX851" s="273"/>
      <c r="EKY851" s="273"/>
      <c r="EKZ851" s="273"/>
      <c r="ELA851" s="273"/>
      <c r="ELB851" s="273"/>
      <c r="ELC851" s="273"/>
      <c r="ELD851" s="273"/>
      <c r="ELE851" s="273"/>
      <c r="ELF851" s="273"/>
      <c r="ELG851" s="273"/>
      <c r="ELH851" s="273"/>
      <c r="ELI851" s="273"/>
      <c r="ELJ851" s="273"/>
      <c r="ELK851" s="273"/>
      <c r="ELL851" s="273"/>
      <c r="ELM851" s="273"/>
      <c r="ELN851" s="273"/>
      <c r="ELO851" s="273"/>
      <c r="ELP851" s="273"/>
      <c r="ELQ851" s="273"/>
      <c r="ELR851" s="273"/>
      <c r="ELS851" s="273"/>
      <c r="ELT851" s="273"/>
      <c r="ELU851" s="273"/>
      <c r="ELV851" s="273"/>
      <c r="ELW851" s="273"/>
      <c r="ELX851" s="273"/>
      <c r="ELY851" s="273"/>
      <c r="ELZ851" s="273"/>
      <c r="EMA851" s="273"/>
      <c r="EMB851" s="273"/>
      <c r="EMC851" s="273"/>
      <c r="EMD851" s="273"/>
      <c r="EME851" s="273"/>
      <c r="EMF851" s="273"/>
      <c r="EMG851" s="273"/>
      <c r="EMH851" s="273"/>
      <c r="EMI851" s="273"/>
      <c r="EMJ851" s="273"/>
      <c r="EMK851" s="273"/>
      <c r="EML851" s="273"/>
      <c r="EMM851" s="273"/>
      <c r="EMN851" s="273"/>
      <c r="EMO851" s="273"/>
      <c r="EMP851" s="273"/>
      <c r="EMQ851" s="273"/>
      <c r="EMR851" s="273"/>
      <c r="EMS851" s="273"/>
      <c r="EMT851" s="273"/>
      <c r="EMU851" s="273"/>
      <c r="EMV851" s="273"/>
      <c r="EMW851" s="273"/>
      <c r="EMX851" s="273"/>
      <c r="EMY851" s="273"/>
      <c r="EMZ851" s="273"/>
      <c r="ENA851" s="273"/>
      <c r="ENB851" s="273"/>
      <c r="ENC851" s="273"/>
      <c r="END851" s="273"/>
      <c r="ENE851" s="273"/>
      <c r="ENF851" s="273"/>
      <c r="ENG851" s="273"/>
      <c r="ENH851" s="273"/>
      <c r="ENI851" s="273"/>
      <c r="ENJ851" s="273"/>
      <c r="ENK851" s="273"/>
      <c r="ENL851" s="273"/>
      <c r="ENM851" s="273"/>
      <c r="ENN851" s="273"/>
      <c r="ENO851" s="273"/>
      <c r="ENP851" s="273"/>
      <c r="ENQ851" s="273"/>
      <c r="ENR851" s="273"/>
      <c r="ENS851" s="273"/>
      <c r="ENT851" s="273"/>
      <c r="ENU851" s="273"/>
      <c r="ENV851" s="273"/>
      <c r="ENW851" s="273"/>
      <c r="ENX851" s="273"/>
      <c r="ENY851" s="273"/>
      <c r="ENZ851" s="273"/>
      <c r="EOA851" s="273"/>
      <c r="EOB851" s="273"/>
      <c r="EOC851" s="273"/>
      <c r="EOD851" s="273"/>
      <c r="EOE851" s="273"/>
      <c r="EOF851" s="273"/>
      <c r="EOG851" s="273"/>
      <c r="EOH851" s="273"/>
      <c r="EOI851" s="273"/>
      <c r="EOJ851" s="273"/>
      <c r="EOK851" s="273"/>
      <c r="EOL851" s="273"/>
      <c r="EOM851" s="273"/>
      <c r="EON851" s="273"/>
      <c r="EOO851" s="273"/>
      <c r="EOP851" s="273"/>
      <c r="EOQ851" s="273"/>
      <c r="EOR851" s="273"/>
      <c r="EOS851" s="273"/>
      <c r="EOT851" s="273"/>
      <c r="EOU851" s="273"/>
      <c r="EOV851" s="273"/>
      <c r="EOW851" s="273"/>
      <c r="EOX851" s="273"/>
      <c r="EOY851" s="273"/>
      <c r="EOZ851" s="273"/>
      <c r="EPA851" s="273"/>
      <c r="EPB851" s="273"/>
      <c r="EPC851" s="273"/>
      <c r="EPD851" s="273"/>
      <c r="EPE851" s="273"/>
      <c r="EPF851" s="273"/>
      <c r="EPG851" s="273"/>
      <c r="EPH851" s="273"/>
      <c r="EPI851" s="273"/>
      <c r="EPJ851" s="273"/>
      <c r="EPK851" s="273"/>
      <c r="EPL851" s="273"/>
      <c r="EPM851" s="273"/>
      <c r="EPN851" s="273"/>
      <c r="EPO851" s="273"/>
      <c r="EPP851" s="273"/>
      <c r="EPQ851" s="273"/>
      <c r="EPR851" s="273"/>
      <c r="EPS851" s="273"/>
      <c r="EPT851" s="273"/>
      <c r="EPU851" s="273"/>
      <c r="EPV851" s="273"/>
      <c r="EPW851" s="273"/>
      <c r="EPX851" s="273"/>
      <c r="EPY851" s="273"/>
      <c r="EPZ851" s="273"/>
      <c r="EQA851" s="273"/>
      <c r="EQB851" s="273"/>
      <c r="EQC851" s="273"/>
      <c r="EQD851" s="273"/>
      <c r="EQE851" s="273"/>
      <c r="EQF851" s="273"/>
      <c r="EQG851" s="273"/>
      <c r="EQH851" s="273"/>
      <c r="EQI851" s="273"/>
      <c r="EQJ851" s="273"/>
      <c r="EQK851" s="273"/>
      <c r="EQL851" s="273"/>
      <c r="EQM851" s="273"/>
      <c r="EQN851" s="273"/>
      <c r="EQO851" s="273"/>
      <c r="EQP851" s="273"/>
      <c r="EQQ851" s="273"/>
      <c r="EQR851" s="273"/>
      <c r="EQS851" s="273"/>
      <c r="EQT851" s="273"/>
      <c r="EQU851" s="273"/>
      <c r="EQV851" s="273"/>
      <c r="EQW851" s="273"/>
      <c r="EQX851" s="273"/>
      <c r="EQY851" s="273"/>
      <c r="EQZ851" s="273"/>
      <c r="ERA851" s="273"/>
      <c r="ERB851" s="273"/>
      <c r="ERC851" s="273"/>
      <c r="ERD851" s="273"/>
      <c r="ERE851" s="273"/>
      <c r="ERF851" s="273"/>
      <c r="ERG851" s="273"/>
      <c r="ERH851" s="273"/>
      <c r="ERI851" s="273"/>
      <c r="ERJ851" s="273"/>
      <c r="ERK851" s="273"/>
      <c r="ERL851" s="273"/>
      <c r="ERM851" s="273"/>
      <c r="ERN851" s="273"/>
      <c r="ERO851" s="273"/>
      <c r="ERP851" s="273"/>
      <c r="ERQ851" s="273"/>
      <c r="ERR851" s="273"/>
      <c r="ERS851" s="273"/>
      <c r="ERT851" s="273"/>
      <c r="ERU851" s="273"/>
      <c r="ERV851" s="273"/>
      <c r="ERW851" s="273"/>
      <c r="ERX851" s="273"/>
      <c r="ERY851" s="273"/>
      <c r="ERZ851" s="273"/>
      <c r="ESA851" s="273"/>
      <c r="ESB851" s="273"/>
      <c r="ESC851" s="273"/>
      <c r="ESD851" s="273"/>
      <c r="ESE851" s="273"/>
      <c r="ESF851" s="273"/>
      <c r="ESG851" s="273"/>
      <c r="ESH851" s="273"/>
      <c r="ESI851" s="273"/>
      <c r="ESJ851" s="273"/>
      <c r="ESK851" s="273"/>
      <c r="ESL851" s="273"/>
      <c r="ESM851" s="273"/>
      <c r="ESN851" s="273"/>
      <c r="ESO851" s="273"/>
      <c r="ESP851" s="273"/>
      <c r="ESQ851" s="273"/>
      <c r="ESR851" s="273"/>
      <c r="ESS851" s="273"/>
      <c r="EST851" s="273"/>
      <c r="ESU851" s="273"/>
      <c r="ESV851" s="273"/>
      <c r="ESW851" s="273"/>
      <c r="ESX851" s="273"/>
      <c r="ESY851" s="273"/>
      <c r="ESZ851" s="273"/>
      <c r="ETA851" s="273"/>
      <c r="ETB851" s="273"/>
      <c r="ETC851" s="273"/>
      <c r="ETD851" s="273"/>
      <c r="ETE851" s="273"/>
      <c r="ETF851" s="273"/>
      <c r="ETG851" s="273"/>
      <c r="ETH851" s="273"/>
      <c r="ETI851" s="273"/>
      <c r="ETJ851" s="273"/>
      <c r="ETK851" s="273"/>
      <c r="ETL851" s="273"/>
      <c r="ETM851" s="273"/>
      <c r="ETN851" s="273"/>
      <c r="ETO851" s="273"/>
      <c r="ETP851" s="273"/>
      <c r="ETQ851" s="273"/>
      <c r="ETR851" s="273"/>
      <c r="ETS851" s="273"/>
      <c r="ETT851" s="273"/>
      <c r="ETU851" s="273"/>
      <c r="ETV851" s="273"/>
      <c r="ETW851" s="273"/>
      <c r="ETX851" s="273"/>
      <c r="ETY851" s="273"/>
      <c r="ETZ851" s="273"/>
      <c r="EUA851" s="273"/>
      <c r="EUB851" s="273"/>
      <c r="EUC851" s="273"/>
      <c r="EUD851" s="273"/>
      <c r="EUE851" s="273"/>
      <c r="EUF851" s="273"/>
      <c r="EUG851" s="273"/>
      <c r="EUH851" s="273"/>
      <c r="EUI851" s="273"/>
      <c r="EUJ851" s="273"/>
      <c r="EUK851" s="273"/>
      <c r="EUL851" s="273"/>
      <c r="EUM851" s="273"/>
      <c r="EUN851" s="273"/>
      <c r="EUO851" s="273"/>
      <c r="EUP851" s="273"/>
      <c r="EUQ851" s="273"/>
      <c r="EUR851" s="273"/>
      <c r="EUS851" s="273"/>
      <c r="EUT851" s="273"/>
      <c r="EUU851" s="273"/>
      <c r="EUV851" s="273"/>
      <c r="EUW851" s="273"/>
      <c r="EUX851" s="273"/>
      <c r="EUY851" s="273"/>
      <c r="EUZ851" s="273"/>
      <c r="EVA851" s="273"/>
      <c r="EVB851" s="273"/>
      <c r="EVC851" s="273"/>
      <c r="EVD851" s="273"/>
      <c r="EVE851" s="273"/>
      <c r="EVF851" s="273"/>
      <c r="EVG851" s="273"/>
      <c r="EVH851" s="273"/>
      <c r="EVI851" s="273"/>
      <c r="EVJ851" s="273"/>
      <c r="EVK851" s="273"/>
      <c r="EVL851" s="273"/>
      <c r="EVM851" s="273"/>
      <c r="EVN851" s="273"/>
      <c r="EVO851" s="273"/>
      <c r="EVP851" s="273"/>
      <c r="EVQ851" s="273"/>
      <c r="EVR851" s="273"/>
      <c r="EVS851" s="273"/>
      <c r="EVT851" s="273"/>
      <c r="EVU851" s="273"/>
      <c r="EVV851" s="273"/>
      <c r="EVW851" s="273"/>
      <c r="EVX851" s="273"/>
      <c r="EVY851" s="273"/>
      <c r="EVZ851" s="273"/>
      <c r="EWA851" s="273"/>
      <c r="EWB851" s="273"/>
      <c r="EWC851" s="273"/>
      <c r="EWD851" s="273"/>
      <c r="EWE851" s="273"/>
      <c r="EWF851" s="273"/>
      <c r="EWG851" s="273"/>
      <c r="EWH851" s="273"/>
      <c r="EWI851" s="273"/>
      <c r="EWJ851" s="273"/>
      <c r="EWK851" s="273"/>
      <c r="EWL851" s="273"/>
      <c r="EWM851" s="273"/>
      <c r="EWN851" s="273"/>
      <c r="EWO851" s="273"/>
      <c r="EWP851" s="273"/>
      <c r="EWQ851" s="273"/>
      <c r="EWR851" s="273"/>
      <c r="EWS851" s="273"/>
      <c r="EWT851" s="273"/>
      <c r="EWU851" s="273"/>
      <c r="EWV851" s="273"/>
      <c r="EWW851" s="273"/>
      <c r="EWX851" s="273"/>
      <c r="EWY851" s="273"/>
      <c r="EWZ851" s="273"/>
      <c r="EXA851" s="273"/>
      <c r="EXB851" s="273"/>
      <c r="EXC851" s="273"/>
      <c r="EXD851" s="273"/>
      <c r="EXE851" s="273"/>
      <c r="EXF851" s="273"/>
      <c r="EXG851" s="273"/>
      <c r="EXH851" s="273"/>
      <c r="EXI851" s="273"/>
      <c r="EXJ851" s="273"/>
      <c r="EXK851" s="273"/>
      <c r="EXL851" s="273"/>
      <c r="EXM851" s="273"/>
      <c r="EXN851" s="273"/>
      <c r="EXO851" s="273"/>
      <c r="EXP851" s="273"/>
      <c r="EXQ851" s="273"/>
      <c r="EXR851" s="273"/>
      <c r="EXS851" s="273"/>
      <c r="EXT851" s="273"/>
      <c r="EXU851" s="273"/>
      <c r="EXV851" s="273"/>
      <c r="EXW851" s="273"/>
      <c r="EXX851" s="273"/>
      <c r="EXY851" s="273"/>
      <c r="EXZ851" s="273"/>
      <c r="EYA851" s="273"/>
      <c r="EYB851" s="273"/>
      <c r="EYC851" s="273"/>
      <c r="EYD851" s="273"/>
      <c r="EYE851" s="273"/>
      <c r="EYF851" s="273"/>
      <c r="EYG851" s="273"/>
      <c r="EYH851" s="273"/>
      <c r="EYI851" s="273"/>
      <c r="EYJ851" s="273"/>
      <c r="EYK851" s="273"/>
      <c r="EYL851" s="273"/>
      <c r="EYM851" s="273"/>
      <c r="EYN851" s="273"/>
      <c r="EYO851" s="273"/>
      <c r="EYP851" s="273"/>
      <c r="EYQ851" s="273"/>
      <c r="EYR851" s="273"/>
      <c r="EYS851" s="273"/>
      <c r="EYT851" s="273"/>
      <c r="EYU851" s="273"/>
      <c r="EYV851" s="273"/>
      <c r="EYW851" s="273"/>
      <c r="EYX851" s="273"/>
      <c r="EYY851" s="273"/>
      <c r="EYZ851" s="273"/>
      <c r="EZA851" s="273"/>
      <c r="EZB851" s="273"/>
      <c r="EZC851" s="273"/>
      <c r="EZD851" s="273"/>
      <c r="EZE851" s="273"/>
      <c r="EZF851" s="273"/>
      <c r="EZG851" s="273"/>
      <c r="EZH851" s="273"/>
      <c r="EZI851" s="273"/>
      <c r="EZJ851" s="273"/>
      <c r="EZK851" s="273"/>
      <c r="EZL851" s="273"/>
      <c r="EZM851" s="273"/>
      <c r="EZN851" s="273"/>
      <c r="EZO851" s="273"/>
      <c r="EZP851" s="273"/>
      <c r="EZQ851" s="273"/>
      <c r="EZR851" s="273"/>
      <c r="EZS851" s="273"/>
      <c r="EZT851" s="273"/>
      <c r="EZU851" s="273"/>
      <c r="EZV851" s="273"/>
      <c r="EZW851" s="273"/>
      <c r="EZX851" s="273"/>
      <c r="EZY851" s="273"/>
      <c r="EZZ851" s="273"/>
      <c r="FAA851" s="273"/>
      <c r="FAB851" s="273"/>
      <c r="FAC851" s="273"/>
      <c r="FAD851" s="273"/>
      <c r="FAE851" s="273"/>
      <c r="FAF851" s="273"/>
      <c r="FAG851" s="273"/>
      <c r="FAH851" s="273"/>
      <c r="FAI851" s="273"/>
      <c r="FAJ851" s="273"/>
      <c r="FAK851" s="273"/>
      <c r="FAL851" s="273"/>
      <c r="FAM851" s="273"/>
      <c r="FAN851" s="273"/>
      <c r="FAO851" s="273"/>
      <c r="FAP851" s="273"/>
      <c r="FAQ851" s="273"/>
      <c r="FAR851" s="273"/>
      <c r="FAS851" s="273"/>
      <c r="FAT851" s="273"/>
      <c r="FAU851" s="273"/>
      <c r="FAV851" s="273"/>
      <c r="FAW851" s="273"/>
      <c r="FAX851" s="273"/>
      <c r="FAY851" s="273"/>
      <c r="FAZ851" s="273"/>
      <c r="FBA851" s="273"/>
      <c r="FBB851" s="273"/>
      <c r="FBC851" s="273"/>
      <c r="FBD851" s="273"/>
      <c r="FBE851" s="273"/>
      <c r="FBF851" s="273"/>
      <c r="FBG851" s="273"/>
      <c r="FBH851" s="273"/>
      <c r="FBI851" s="273"/>
      <c r="FBJ851" s="273"/>
      <c r="FBK851" s="273"/>
      <c r="FBL851" s="273"/>
      <c r="FBM851" s="273"/>
      <c r="FBN851" s="273"/>
      <c r="FBO851" s="273"/>
      <c r="FBP851" s="273"/>
      <c r="FBQ851" s="273"/>
      <c r="FBR851" s="273"/>
      <c r="FBS851" s="273"/>
      <c r="FBT851" s="273"/>
      <c r="FBU851" s="273"/>
      <c r="FBV851" s="273"/>
      <c r="FBW851" s="273"/>
      <c r="FBX851" s="273"/>
      <c r="FBY851" s="273"/>
      <c r="FBZ851" s="273"/>
      <c r="FCA851" s="273"/>
      <c r="FCB851" s="273"/>
      <c r="FCC851" s="273"/>
      <c r="FCD851" s="273"/>
      <c r="FCE851" s="273"/>
      <c r="FCF851" s="273"/>
      <c r="FCG851" s="273"/>
      <c r="FCH851" s="273"/>
      <c r="FCI851" s="273"/>
      <c r="FCJ851" s="273"/>
      <c r="FCK851" s="273"/>
      <c r="FCL851" s="273"/>
      <c r="FCM851" s="273"/>
      <c r="FCN851" s="273"/>
      <c r="FCO851" s="273"/>
      <c r="FCP851" s="273"/>
      <c r="FCQ851" s="273"/>
      <c r="FCR851" s="273"/>
      <c r="FCS851" s="273"/>
      <c r="FCT851" s="273"/>
      <c r="FCU851" s="273"/>
      <c r="FCV851" s="273"/>
      <c r="FCW851" s="273"/>
      <c r="FCX851" s="273"/>
      <c r="FCY851" s="273"/>
      <c r="FCZ851" s="273"/>
      <c r="FDA851" s="273"/>
      <c r="FDB851" s="273"/>
      <c r="FDC851" s="273"/>
      <c r="FDD851" s="273"/>
      <c r="FDE851" s="273"/>
      <c r="FDF851" s="273"/>
      <c r="FDG851" s="273"/>
      <c r="FDH851" s="273"/>
      <c r="FDI851" s="273"/>
      <c r="FDJ851" s="273"/>
      <c r="FDK851" s="273"/>
      <c r="FDL851" s="273"/>
      <c r="FDM851" s="273"/>
      <c r="FDN851" s="273"/>
      <c r="FDO851" s="273"/>
      <c r="FDP851" s="273"/>
      <c r="FDQ851" s="273"/>
      <c r="FDR851" s="273"/>
      <c r="FDS851" s="273"/>
      <c r="FDT851" s="273"/>
      <c r="FDU851" s="273"/>
      <c r="FDV851" s="273"/>
      <c r="FDW851" s="273"/>
      <c r="FDX851" s="273"/>
      <c r="FDY851" s="273"/>
      <c r="FDZ851" s="273"/>
      <c r="FEA851" s="273"/>
      <c r="FEB851" s="273"/>
      <c r="FEC851" s="273"/>
      <c r="FED851" s="273"/>
      <c r="FEE851" s="273"/>
      <c r="FEF851" s="273"/>
      <c r="FEG851" s="273"/>
      <c r="FEH851" s="273"/>
      <c r="FEI851" s="273"/>
      <c r="FEJ851" s="273"/>
      <c r="FEK851" s="273"/>
      <c r="FEL851" s="273"/>
      <c r="FEM851" s="273"/>
      <c r="FEN851" s="273"/>
      <c r="FEO851" s="273"/>
      <c r="FEP851" s="273"/>
      <c r="FEQ851" s="273"/>
      <c r="FER851" s="273"/>
      <c r="FES851" s="273"/>
      <c r="FET851" s="273"/>
      <c r="FEU851" s="273"/>
      <c r="FEV851" s="273"/>
      <c r="FEW851" s="273"/>
      <c r="FEX851" s="273"/>
      <c r="FEY851" s="273"/>
      <c r="FEZ851" s="273"/>
      <c r="FFA851" s="273"/>
      <c r="FFB851" s="273"/>
      <c r="FFC851" s="273"/>
      <c r="FFD851" s="273"/>
      <c r="FFE851" s="273"/>
      <c r="FFF851" s="273"/>
      <c r="FFG851" s="273"/>
      <c r="FFH851" s="273"/>
      <c r="FFI851" s="273"/>
      <c r="FFJ851" s="273"/>
      <c r="FFK851" s="273"/>
      <c r="FFL851" s="273"/>
      <c r="FFM851" s="273"/>
      <c r="FFN851" s="273"/>
      <c r="FFO851" s="273"/>
      <c r="FFP851" s="273"/>
      <c r="FFQ851" s="273"/>
      <c r="FFR851" s="273"/>
      <c r="FFS851" s="273"/>
      <c r="FFT851" s="273"/>
      <c r="FFU851" s="273"/>
      <c r="FFV851" s="273"/>
      <c r="FFW851" s="273"/>
      <c r="FFX851" s="273"/>
      <c r="FFY851" s="273"/>
      <c r="FFZ851" s="273"/>
      <c r="FGA851" s="273"/>
      <c r="FGB851" s="273"/>
      <c r="FGC851" s="273"/>
      <c r="FGD851" s="273"/>
      <c r="FGE851" s="273"/>
      <c r="FGF851" s="273"/>
      <c r="FGG851" s="273"/>
      <c r="FGH851" s="273"/>
      <c r="FGI851" s="273"/>
      <c r="FGJ851" s="273"/>
      <c r="FGK851" s="273"/>
      <c r="FGL851" s="273"/>
      <c r="FGM851" s="273"/>
      <c r="FGN851" s="273"/>
      <c r="FGO851" s="273"/>
      <c r="FGP851" s="273"/>
      <c r="FGQ851" s="273"/>
      <c r="FGR851" s="273"/>
      <c r="FGS851" s="273"/>
      <c r="FGT851" s="273"/>
      <c r="FGU851" s="273"/>
      <c r="FGV851" s="273"/>
      <c r="FGW851" s="273"/>
      <c r="FGX851" s="273"/>
      <c r="FGY851" s="273"/>
      <c r="FGZ851" s="273"/>
      <c r="FHA851" s="273"/>
      <c r="FHB851" s="273"/>
      <c r="FHC851" s="273"/>
      <c r="FHD851" s="273"/>
      <c r="FHE851" s="273"/>
      <c r="FHF851" s="273"/>
      <c r="FHG851" s="273"/>
      <c r="FHH851" s="273"/>
      <c r="FHI851" s="273"/>
      <c r="FHJ851" s="273"/>
      <c r="FHK851" s="273"/>
      <c r="FHL851" s="273"/>
      <c r="FHM851" s="273"/>
      <c r="FHN851" s="273"/>
      <c r="FHO851" s="273"/>
      <c r="FHP851" s="273"/>
      <c r="FHQ851" s="273"/>
      <c r="FHR851" s="273"/>
      <c r="FHS851" s="273"/>
      <c r="FHT851" s="273"/>
      <c r="FHU851" s="273"/>
      <c r="FHV851" s="273"/>
      <c r="FHW851" s="273"/>
      <c r="FHX851" s="273"/>
      <c r="FHY851" s="273"/>
      <c r="FHZ851" s="273"/>
      <c r="FIA851" s="273"/>
      <c r="FIB851" s="273"/>
      <c r="FIC851" s="273"/>
      <c r="FID851" s="273"/>
      <c r="FIE851" s="273"/>
      <c r="FIF851" s="273"/>
      <c r="FIG851" s="273"/>
      <c r="FIH851" s="273"/>
      <c r="FII851" s="273"/>
      <c r="FIJ851" s="273"/>
      <c r="FIK851" s="273"/>
      <c r="FIL851" s="273"/>
      <c r="FIM851" s="273"/>
      <c r="FIN851" s="273"/>
      <c r="FIO851" s="273"/>
      <c r="FIP851" s="273"/>
      <c r="FIQ851" s="273"/>
      <c r="FIR851" s="273"/>
      <c r="FIS851" s="273"/>
      <c r="FIT851" s="273"/>
      <c r="FIU851" s="273"/>
      <c r="FIV851" s="273"/>
      <c r="FIW851" s="273"/>
      <c r="FIX851" s="273"/>
      <c r="FIY851" s="273"/>
      <c r="FIZ851" s="273"/>
      <c r="FJA851" s="273"/>
      <c r="FJB851" s="273"/>
      <c r="FJC851" s="273"/>
      <c r="FJD851" s="273"/>
      <c r="FJE851" s="273"/>
      <c r="FJF851" s="273"/>
      <c r="FJG851" s="273"/>
      <c r="FJH851" s="273"/>
      <c r="FJI851" s="273"/>
      <c r="FJJ851" s="273"/>
      <c r="FJK851" s="273"/>
      <c r="FJL851" s="273"/>
      <c r="FJM851" s="273"/>
      <c r="FJN851" s="273"/>
      <c r="FJO851" s="273"/>
      <c r="FJP851" s="273"/>
      <c r="FJQ851" s="273"/>
      <c r="FJR851" s="273"/>
      <c r="FJS851" s="273"/>
      <c r="FJT851" s="273"/>
      <c r="FJU851" s="273"/>
      <c r="FJV851" s="273"/>
      <c r="FJW851" s="273"/>
      <c r="FJX851" s="273"/>
      <c r="FJY851" s="273"/>
      <c r="FJZ851" s="273"/>
      <c r="FKA851" s="273"/>
      <c r="FKB851" s="273"/>
      <c r="FKC851" s="273"/>
      <c r="FKD851" s="273"/>
      <c r="FKE851" s="273"/>
      <c r="FKF851" s="273"/>
      <c r="FKG851" s="273"/>
      <c r="FKH851" s="273"/>
      <c r="FKI851" s="273"/>
      <c r="FKJ851" s="273"/>
      <c r="FKK851" s="273"/>
      <c r="FKL851" s="273"/>
      <c r="FKM851" s="273"/>
      <c r="FKN851" s="273"/>
      <c r="FKO851" s="273"/>
      <c r="FKP851" s="273"/>
      <c r="FKQ851" s="273"/>
      <c r="FKR851" s="273"/>
      <c r="FKS851" s="273"/>
      <c r="FKT851" s="273"/>
      <c r="FKU851" s="273"/>
      <c r="FKV851" s="273"/>
      <c r="FKW851" s="273"/>
      <c r="FKX851" s="273"/>
      <c r="FKY851" s="273"/>
      <c r="FKZ851" s="273"/>
      <c r="FLA851" s="273"/>
      <c r="FLB851" s="273"/>
      <c r="FLC851" s="273"/>
      <c r="FLD851" s="273"/>
      <c r="FLE851" s="273"/>
      <c r="FLF851" s="273"/>
      <c r="FLG851" s="273"/>
      <c r="FLH851" s="273"/>
      <c r="FLI851" s="273"/>
      <c r="FLJ851" s="273"/>
      <c r="FLK851" s="273"/>
      <c r="FLL851" s="273"/>
      <c r="FLM851" s="273"/>
      <c r="FLN851" s="273"/>
      <c r="FLO851" s="273"/>
      <c r="FLP851" s="273"/>
      <c r="FLQ851" s="273"/>
      <c r="FLR851" s="273"/>
      <c r="FLS851" s="273"/>
      <c r="FLT851" s="273"/>
      <c r="FLU851" s="273"/>
      <c r="FLV851" s="273"/>
      <c r="FLW851" s="273"/>
      <c r="FLX851" s="273"/>
      <c r="FLY851" s="273"/>
      <c r="FLZ851" s="273"/>
      <c r="FMA851" s="273"/>
      <c r="FMB851" s="273"/>
      <c r="FMC851" s="273"/>
      <c r="FMD851" s="273"/>
      <c r="FME851" s="273"/>
      <c r="FMF851" s="273"/>
      <c r="FMG851" s="273"/>
      <c r="FMH851" s="273"/>
      <c r="FMI851" s="273"/>
      <c r="FMJ851" s="273"/>
      <c r="FMK851" s="273"/>
      <c r="FML851" s="273"/>
      <c r="FMM851" s="273"/>
      <c r="FMN851" s="273"/>
      <c r="FMO851" s="273"/>
      <c r="FMP851" s="273"/>
      <c r="FMQ851" s="273"/>
      <c r="FMR851" s="273"/>
      <c r="FMS851" s="273"/>
      <c r="FMT851" s="273"/>
      <c r="FMU851" s="273"/>
      <c r="FMV851" s="273"/>
      <c r="FMW851" s="273"/>
      <c r="FMX851" s="273"/>
      <c r="FMY851" s="273"/>
      <c r="FMZ851" s="273"/>
      <c r="FNA851" s="273"/>
      <c r="FNB851" s="273"/>
      <c r="FNC851" s="273"/>
      <c r="FND851" s="273"/>
      <c r="FNE851" s="273"/>
      <c r="FNF851" s="273"/>
      <c r="FNG851" s="273"/>
      <c r="FNH851" s="273"/>
      <c r="FNI851" s="273"/>
      <c r="FNJ851" s="273"/>
      <c r="FNK851" s="273"/>
      <c r="FNL851" s="273"/>
      <c r="FNM851" s="273"/>
      <c r="FNN851" s="273"/>
      <c r="FNO851" s="273"/>
      <c r="FNP851" s="273"/>
      <c r="FNQ851" s="273"/>
      <c r="FNR851" s="273"/>
      <c r="FNS851" s="273"/>
      <c r="FNT851" s="273"/>
      <c r="FNU851" s="273"/>
      <c r="FNV851" s="273"/>
      <c r="FNW851" s="273"/>
      <c r="FNX851" s="273"/>
      <c r="FNY851" s="273"/>
      <c r="FNZ851" s="273"/>
      <c r="FOA851" s="273"/>
      <c r="FOB851" s="273"/>
      <c r="FOC851" s="273"/>
      <c r="FOD851" s="273"/>
      <c r="FOE851" s="273"/>
      <c r="FOF851" s="273"/>
      <c r="FOG851" s="273"/>
      <c r="FOH851" s="273"/>
      <c r="FOI851" s="273"/>
      <c r="FOJ851" s="273"/>
      <c r="FOK851" s="273"/>
      <c r="FOL851" s="273"/>
      <c r="FOM851" s="273"/>
      <c r="FON851" s="273"/>
      <c r="FOO851" s="273"/>
      <c r="FOP851" s="273"/>
      <c r="FOQ851" s="273"/>
      <c r="FOR851" s="273"/>
      <c r="FOS851" s="273"/>
      <c r="FOT851" s="273"/>
      <c r="FOU851" s="273"/>
      <c r="FOV851" s="273"/>
      <c r="FOW851" s="273"/>
      <c r="FOX851" s="273"/>
      <c r="FOY851" s="273"/>
      <c r="FOZ851" s="273"/>
      <c r="FPA851" s="273"/>
      <c r="FPB851" s="273"/>
      <c r="FPC851" s="273"/>
      <c r="FPD851" s="273"/>
      <c r="FPE851" s="273"/>
      <c r="FPF851" s="273"/>
      <c r="FPG851" s="273"/>
      <c r="FPH851" s="273"/>
      <c r="FPI851" s="273"/>
      <c r="FPJ851" s="273"/>
      <c r="FPK851" s="273"/>
      <c r="FPL851" s="273"/>
      <c r="FPM851" s="273"/>
      <c r="FPN851" s="273"/>
      <c r="FPO851" s="273"/>
      <c r="FPP851" s="273"/>
      <c r="FPQ851" s="273"/>
      <c r="FPR851" s="273"/>
      <c r="FPS851" s="273"/>
      <c r="FPT851" s="273"/>
      <c r="FPU851" s="273"/>
      <c r="FPV851" s="273"/>
      <c r="FPW851" s="273"/>
      <c r="FPX851" s="273"/>
      <c r="FPY851" s="273"/>
      <c r="FPZ851" s="273"/>
      <c r="FQA851" s="273"/>
      <c r="FQB851" s="273"/>
      <c r="FQC851" s="273"/>
      <c r="FQD851" s="273"/>
      <c r="FQE851" s="273"/>
      <c r="FQF851" s="273"/>
      <c r="FQG851" s="273"/>
      <c r="FQH851" s="273"/>
      <c r="FQI851" s="273"/>
      <c r="FQJ851" s="273"/>
      <c r="FQK851" s="273"/>
      <c r="FQL851" s="273"/>
      <c r="FQM851" s="273"/>
      <c r="FQN851" s="273"/>
      <c r="FQO851" s="273"/>
      <c r="FQP851" s="273"/>
      <c r="FQQ851" s="273"/>
      <c r="FQR851" s="273"/>
      <c r="FQS851" s="273"/>
      <c r="FQT851" s="273"/>
      <c r="FQU851" s="273"/>
      <c r="FQV851" s="273"/>
      <c r="FQW851" s="273"/>
      <c r="FQX851" s="273"/>
      <c r="FQY851" s="273"/>
      <c r="FQZ851" s="273"/>
      <c r="FRA851" s="273"/>
      <c r="FRB851" s="273"/>
      <c r="FRC851" s="273"/>
      <c r="FRD851" s="273"/>
      <c r="FRE851" s="273"/>
      <c r="FRF851" s="273"/>
      <c r="FRG851" s="273"/>
      <c r="FRH851" s="273"/>
      <c r="FRI851" s="273"/>
      <c r="FRJ851" s="273"/>
      <c r="FRK851" s="273"/>
      <c r="FRL851" s="273"/>
      <c r="FRM851" s="273"/>
      <c r="FRN851" s="273"/>
      <c r="FRO851" s="273"/>
      <c r="FRP851" s="273"/>
      <c r="FRQ851" s="273"/>
      <c r="FRR851" s="273"/>
      <c r="FRS851" s="273"/>
      <c r="FRT851" s="273"/>
      <c r="FRU851" s="273"/>
      <c r="FRV851" s="273"/>
      <c r="FRW851" s="273"/>
      <c r="FRX851" s="273"/>
      <c r="FRY851" s="273"/>
      <c r="FRZ851" s="273"/>
      <c r="FSA851" s="273"/>
      <c r="FSB851" s="273"/>
      <c r="FSC851" s="273"/>
      <c r="FSD851" s="273"/>
      <c r="FSE851" s="273"/>
      <c r="FSF851" s="273"/>
      <c r="FSG851" s="273"/>
      <c r="FSH851" s="273"/>
      <c r="FSI851" s="273"/>
      <c r="FSJ851" s="273"/>
      <c r="FSK851" s="273"/>
      <c r="FSL851" s="273"/>
      <c r="FSM851" s="273"/>
      <c r="FSN851" s="273"/>
      <c r="FSO851" s="273"/>
      <c r="FSP851" s="273"/>
      <c r="FSQ851" s="273"/>
      <c r="FSR851" s="273"/>
      <c r="FSS851" s="273"/>
      <c r="FST851" s="273"/>
      <c r="FSU851" s="273"/>
      <c r="FSV851" s="273"/>
      <c r="FSW851" s="273"/>
      <c r="FSX851" s="273"/>
      <c r="FSY851" s="273"/>
      <c r="FSZ851" s="273"/>
      <c r="FTA851" s="273"/>
      <c r="FTB851" s="273"/>
      <c r="FTC851" s="273"/>
      <c r="FTD851" s="273"/>
      <c r="FTE851" s="273"/>
      <c r="FTF851" s="273"/>
      <c r="FTG851" s="273"/>
      <c r="FTH851" s="273"/>
      <c r="FTI851" s="273"/>
      <c r="FTJ851" s="273"/>
      <c r="FTK851" s="273"/>
      <c r="FTL851" s="273"/>
      <c r="FTM851" s="273"/>
      <c r="FTN851" s="273"/>
      <c r="FTO851" s="273"/>
      <c r="FTP851" s="273"/>
      <c r="FTQ851" s="273"/>
      <c r="FTR851" s="273"/>
      <c r="FTS851" s="273"/>
      <c r="FTT851" s="273"/>
      <c r="FTU851" s="273"/>
      <c r="FTV851" s="273"/>
      <c r="FTW851" s="273"/>
      <c r="FTX851" s="273"/>
      <c r="FTY851" s="273"/>
      <c r="FTZ851" s="273"/>
      <c r="FUA851" s="273"/>
      <c r="FUB851" s="273"/>
      <c r="FUC851" s="273"/>
      <c r="FUD851" s="273"/>
      <c r="FUE851" s="273"/>
      <c r="FUF851" s="273"/>
      <c r="FUG851" s="273"/>
      <c r="FUH851" s="273"/>
      <c r="FUI851" s="273"/>
      <c r="FUJ851" s="273"/>
      <c r="FUK851" s="273"/>
      <c r="FUL851" s="273"/>
      <c r="FUM851" s="273"/>
      <c r="FUN851" s="273"/>
      <c r="FUO851" s="273"/>
      <c r="FUP851" s="273"/>
      <c r="FUQ851" s="273"/>
      <c r="FUR851" s="273"/>
      <c r="FUS851" s="273"/>
      <c r="FUT851" s="273"/>
      <c r="FUU851" s="273"/>
      <c r="FUV851" s="273"/>
      <c r="FUW851" s="273"/>
      <c r="FUX851" s="273"/>
      <c r="FUY851" s="273"/>
      <c r="FUZ851" s="273"/>
      <c r="FVA851" s="273"/>
      <c r="FVB851" s="273"/>
      <c r="FVC851" s="273"/>
      <c r="FVD851" s="273"/>
      <c r="FVE851" s="273"/>
      <c r="FVF851" s="273"/>
      <c r="FVG851" s="273"/>
      <c r="FVH851" s="273"/>
      <c r="FVI851" s="273"/>
      <c r="FVJ851" s="273"/>
      <c r="FVK851" s="273"/>
      <c r="FVL851" s="273"/>
      <c r="FVM851" s="273"/>
      <c r="FVN851" s="273"/>
      <c r="FVO851" s="273"/>
      <c r="FVP851" s="273"/>
      <c r="FVQ851" s="273"/>
      <c r="FVR851" s="273"/>
      <c r="FVS851" s="273"/>
      <c r="FVT851" s="273"/>
      <c r="FVU851" s="273"/>
      <c r="FVV851" s="273"/>
      <c r="FVW851" s="273"/>
      <c r="FVX851" s="273"/>
      <c r="FVY851" s="273"/>
      <c r="FVZ851" s="273"/>
      <c r="FWA851" s="273"/>
      <c r="FWB851" s="273"/>
      <c r="FWC851" s="273"/>
      <c r="FWD851" s="273"/>
      <c r="FWE851" s="273"/>
      <c r="FWF851" s="273"/>
      <c r="FWG851" s="273"/>
      <c r="FWH851" s="273"/>
      <c r="FWI851" s="273"/>
      <c r="FWJ851" s="273"/>
      <c r="FWK851" s="273"/>
      <c r="FWL851" s="273"/>
      <c r="FWM851" s="273"/>
      <c r="FWN851" s="273"/>
      <c r="FWO851" s="273"/>
      <c r="FWP851" s="273"/>
      <c r="FWQ851" s="273"/>
      <c r="FWR851" s="273"/>
      <c r="FWS851" s="273"/>
      <c r="FWT851" s="273"/>
      <c r="FWU851" s="273"/>
      <c r="FWV851" s="273"/>
      <c r="FWW851" s="273"/>
      <c r="FWX851" s="273"/>
      <c r="FWY851" s="273"/>
      <c r="FWZ851" s="273"/>
      <c r="FXA851" s="273"/>
      <c r="FXB851" s="273"/>
      <c r="FXC851" s="273"/>
      <c r="FXD851" s="273"/>
      <c r="FXE851" s="273"/>
      <c r="FXF851" s="273"/>
      <c r="FXG851" s="273"/>
      <c r="FXH851" s="273"/>
      <c r="FXI851" s="273"/>
      <c r="FXJ851" s="273"/>
      <c r="FXK851" s="273"/>
      <c r="FXL851" s="273"/>
      <c r="FXM851" s="273"/>
      <c r="FXN851" s="273"/>
      <c r="FXO851" s="273"/>
      <c r="FXP851" s="273"/>
      <c r="FXQ851" s="273"/>
      <c r="FXR851" s="273"/>
      <c r="FXS851" s="273"/>
      <c r="FXT851" s="273"/>
      <c r="FXU851" s="273"/>
      <c r="FXV851" s="273"/>
      <c r="FXW851" s="273"/>
      <c r="FXX851" s="273"/>
      <c r="FXY851" s="273"/>
      <c r="FXZ851" s="273"/>
      <c r="FYA851" s="273"/>
      <c r="FYB851" s="273"/>
      <c r="FYC851" s="273"/>
      <c r="FYD851" s="273"/>
      <c r="FYE851" s="273"/>
      <c r="FYF851" s="273"/>
      <c r="FYG851" s="273"/>
      <c r="FYH851" s="273"/>
      <c r="FYI851" s="273"/>
      <c r="FYJ851" s="273"/>
      <c r="FYK851" s="273"/>
      <c r="FYL851" s="273"/>
      <c r="FYM851" s="273"/>
      <c r="FYN851" s="273"/>
      <c r="FYO851" s="273"/>
      <c r="FYP851" s="273"/>
      <c r="FYQ851" s="273"/>
      <c r="FYR851" s="273"/>
      <c r="FYS851" s="273"/>
      <c r="FYT851" s="273"/>
      <c r="FYU851" s="273"/>
      <c r="FYV851" s="273"/>
      <c r="FYW851" s="273"/>
      <c r="FYX851" s="273"/>
      <c r="FYY851" s="273"/>
      <c r="FYZ851" s="273"/>
      <c r="FZA851" s="273"/>
      <c r="FZB851" s="273"/>
      <c r="FZC851" s="273"/>
      <c r="FZD851" s="273"/>
      <c r="FZE851" s="273"/>
      <c r="FZF851" s="273"/>
      <c r="FZG851" s="273"/>
      <c r="FZH851" s="273"/>
      <c r="FZI851" s="273"/>
      <c r="FZJ851" s="273"/>
      <c r="FZK851" s="273"/>
      <c r="FZL851" s="273"/>
      <c r="FZM851" s="273"/>
      <c r="FZN851" s="273"/>
      <c r="FZO851" s="273"/>
      <c r="FZP851" s="273"/>
      <c r="FZQ851" s="273"/>
      <c r="FZR851" s="273"/>
      <c r="FZS851" s="273"/>
      <c r="FZT851" s="273"/>
      <c r="FZU851" s="273"/>
      <c r="FZV851" s="273"/>
      <c r="FZW851" s="273"/>
      <c r="FZX851" s="273"/>
      <c r="FZY851" s="273"/>
      <c r="FZZ851" s="273"/>
      <c r="GAA851" s="273"/>
      <c r="GAB851" s="273"/>
      <c r="GAC851" s="273"/>
      <c r="GAD851" s="273"/>
      <c r="GAE851" s="273"/>
      <c r="GAF851" s="273"/>
      <c r="GAG851" s="273"/>
      <c r="GAH851" s="273"/>
      <c r="GAI851" s="273"/>
      <c r="GAJ851" s="273"/>
      <c r="GAK851" s="273"/>
      <c r="GAL851" s="273"/>
      <c r="GAM851" s="273"/>
      <c r="GAN851" s="273"/>
      <c r="GAO851" s="273"/>
      <c r="GAP851" s="273"/>
      <c r="GAQ851" s="273"/>
      <c r="GAR851" s="273"/>
      <c r="GAS851" s="273"/>
      <c r="GAT851" s="273"/>
      <c r="GAU851" s="273"/>
      <c r="GAV851" s="273"/>
      <c r="GAW851" s="273"/>
      <c r="GAX851" s="273"/>
      <c r="GAY851" s="273"/>
      <c r="GAZ851" s="273"/>
      <c r="GBA851" s="273"/>
      <c r="GBB851" s="273"/>
      <c r="GBC851" s="273"/>
      <c r="GBD851" s="273"/>
      <c r="GBE851" s="273"/>
      <c r="GBF851" s="273"/>
      <c r="GBG851" s="273"/>
      <c r="GBH851" s="273"/>
      <c r="GBI851" s="273"/>
      <c r="GBJ851" s="273"/>
      <c r="GBK851" s="273"/>
      <c r="GBL851" s="273"/>
      <c r="GBM851" s="273"/>
      <c r="GBN851" s="273"/>
      <c r="GBO851" s="273"/>
      <c r="GBP851" s="273"/>
      <c r="GBQ851" s="273"/>
      <c r="GBR851" s="273"/>
      <c r="GBS851" s="273"/>
      <c r="GBT851" s="273"/>
      <c r="GBU851" s="273"/>
      <c r="GBV851" s="273"/>
      <c r="GBW851" s="273"/>
      <c r="GBX851" s="273"/>
      <c r="GBY851" s="273"/>
      <c r="GBZ851" s="273"/>
      <c r="GCA851" s="273"/>
      <c r="GCB851" s="273"/>
      <c r="GCC851" s="273"/>
      <c r="GCD851" s="273"/>
      <c r="GCE851" s="273"/>
      <c r="GCF851" s="273"/>
      <c r="GCG851" s="273"/>
      <c r="GCH851" s="273"/>
      <c r="GCI851" s="273"/>
      <c r="GCJ851" s="273"/>
      <c r="GCK851" s="273"/>
      <c r="GCL851" s="273"/>
      <c r="GCM851" s="273"/>
      <c r="GCN851" s="273"/>
      <c r="GCO851" s="273"/>
      <c r="GCP851" s="273"/>
      <c r="GCQ851" s="273"/>
      <c r="GCR851" s="273"/>
      <c r="GCS851" s="273"/>
      <c r="GCT851" s="273"/>
      <c r="GCU851" s="273"/>
      <c r="GCV851" s="273"/>
      <c r="GCW851" s="273"/>
      <c r="GCX851" s="273"/>
      <c r="GCY851" s="273"/>
      <c r="GCZ851" s="273"/>
      <c r="GDA851" s="273"/>
      <c r="GDB851" s="273"/>
      <c r="GDC851" s="273"/>
      <c r="GDD851" s="273"/>
      <c r="GDE851" s="273"/>
      <c r="GDF851" s="273"/>
      <c r="GDG851" s="273"/>
      <c r="GDH851" s="273"/>
      <c r="GDI851" s="273"/>
      <c r="GDJ851" s="273"/>
      <c r="GDK851" s="273"/>
      <c r="GDL851" s="273"/>
      <c r="GDM851" s="273"/>
      <c r="GDN851" s="273"/>
      <c r="GDO851" s="273"/>
      <c r="GDP851" s="273"/>
      <c r="GDQ851" s="273"/>
      <c r="GDR851" s="273"/>
      <c r="GDS851" s="273"/>
      <c r="GDT851" s="273"/>
      <c r="GDU851" s="273"/>
      <c r="GDV851" s="273"/>
      <c r="GDW851" s="273"/>
      <c r="GDX851" s="273"/>
      <c r="GDY851" s="273"/>
      <c r="GDZ851" s="273"/>
      <c r="GEA851" s="273"/>
      <c r="GEB851" s="273"/>
      <c r="GEC851" s="273"/>
      <c r="GED851" s="273"/>
      <c r="GEE851" s="273"/>
      <c r="GEF851" s="273"/>
      <c r="GEG851" s="273"/>
      <c r="GEH851" s="273"/>
      <c r="GEI851" s="273"/>
      <c r="GEJ851" s="273"/>
      <c r="GEK851" s="273"/>
      <c r="GEL851" s="273"/>
      <c r="GEM851" s="273"/>
      <c r="GEN851" s="273"/>
      <c r="GEO851" s="273"/>
      <c r="GEP851" s="273"/>
      <c r="GEQ851" s="273"/>
      <c r="GER851" s="273"/>
      <c r="GES851" s="273"/>
      <c r="GET851" s="273"/>
      <c r="GEU851" s="273"/>
      <c r="GEV851" s="273"/>
      <c r="GEW851" s="273"/>
      <c r="GEX851" s="273"/>
      <c r="GEY851" s="273"/>
      <c r="GEZ851" s="273"/>
      <c r="GFA851" s="273"/>
      <c r="GFB851" s="273"/>
      <c r="GFC851" s="273"/>
      <c r="GFD851" s="273"/>
      <c r="GFE851" s="273"/>
      <c r="GFF851" s="273"/>
      <c r="GFG851" s="273"/>
      <c r="GFH851" s="273"/>
      <c r="GFI851" s="273"/>
      <c r="GFJ851" s="273"/>
      <c r="GFK851" s="273"/>
      <c r="GFL851" s="273"/>
      <c r="GFM851" s="273"/>
      <c r="GFN851" s="273"/>
      <c r="GFO851" s="273"/>
      <c r="GFP851" s="273"/>
      <c r="GFQ851" s="273"/>
      <c r="GFR851" s="273"/>
      <c r="GFS851" s="273"/>
      <c r="GFT851" s="273"/>
      <c r="GFU851" s="273"/>
      <c r="GFV851" s="273"/>
      <c r="GFW851" s="273"/>
      <c r="GFX851" s="273"/>
      <c r="GFY851" s="273"/>
      <c r="GFZ851" s="273"/>
      <c r="GGA851" s="273"/>
      <c r="GGB851" s="273"/>
      <c r="GGC851" s="273"/>
      <c r="GGD851" s="273"/>
      <c r="GGE851" s="273"/>
      <c r="GGF851" s="273"/>
      <c r="GGG851" s="273"/>
      <c r="GGH851" s="273"/>
      <c r="GGI851" s="273"/>
      <c r="GGJ851" s="273"/>
      <c r="GGK851" s="273"/>
      <c r="GGL851" s="273"/>
      <c r="GGM851" s="273"/>
      <c r="GGN851" s="273"/>
      <c r="GGO851" s="273"/>
      <c r="GGP851" s="273"/>
      <c r="GGQ851" s="273"/>
      <c r="GGR851" s="273"/>
      <c r="GGS851" s="273"/>
      <c r="GGT851" s="273"/>
      <c r="GGU851" s="273"/>
      <c r="GGV851" s="273"/>
      <c r="GGW851" s="273"/>
      <c r="GGX851" s="273"/>
      <c r="GGY851" s="273"/>
      <c r="GGZ851" s="273"/>
      <c r="GHA851" s="273"/>
      <c r="GHB851" s="273"/>
      <c r="GHC851" s="273"/>
      <c r="GHD851" s="273"/>
      <c r="GHE851" s="273"/>
      <c r="GHF851" s="273"/>
      <c r="GHG851" s="273"/>
      <c r="GHH851" s="273"/>
      <c r="GHI851" s="273"/>
      <c r="GHJ851" s="273"/>
      <c r="GHK851" s="273"/>
      <c r="GHL851" s="273"/>
      <c r="GHM851" s="273"/>
      <c r="GHN851" s="273"/>
      <c r="GHO851" s="273"/>
      <c r="GHP851" s="273"/>
      <c r="GHQ851" s="273"/>
      <c r="GHR851" s="273"/>
      <c r="GHS851" s="273"/>
      <c r="GHT851" s="273"/>
      <c r="GHU851" s="273"/>
      <c r="GHV851" s="273"/>
      <c r="GHW851" s="273"/>
      <c r="GHX851" s="273"/>
      <c r="GHY851" s="273"/>
      <c r="GHZ851" s="273"/>
      <c r="GIA851" s="273"/>
      <c r="GIB851" s="273"/>
      <c r="GIC851" s="273"/>
      <c r="GID851" s="273"/>
      <c r="GIE851" s="273"/>
      <c r="GIF851" s="273"/>
      <c r="GIG851" s="273"/>
      <c r="GIH851" s="273"/>
      <c r="GII851" s="273"/>
      <c r="GIJ851" s="273"/>
      <c r="GIK851" s="273"/>
      <c r="GIL851" s="273"/>
      <c r="GIM851" s="273"/>
      <c r="GIN851" s="273"/>
      <c r="GIO851" s="273"/>
      <c r="GIP851" s="273"/>
      <c r="GIQ851" s="273"/>
      <c r="GIR851" s="273"/>
      <c r="GIS851" s="273"/>
      <c r="GIT851" s="273"/>
      <c r="GIU851" s="273"/>
      <c r="GIV851" s="273"/>
      <c r="GIW851" s="273"/>
      <c r="GIX851" s="273"/>
      <c r="GIY851" s="273"/>
      <c r="GIZ851" s="273"/>
      <c r="GJA851" s="273"/>
      <c r="GJB851" s="273"/>
      <c r="GJC851" s="273"/>
      <c r="GJD851" s="273"/>
      <c r="GJE851" s="273"/>
      <c r="GJF851" s="273"/>
      <c r="GJG851" s="273"/>
      <c r="GJH851" s="273"/>
      <c r="GJI851" s="273"/>
      <c r="GJJ851" s="273"/>
      <c r="GJK851" s="273"/>
      <c r="GJL851" s="273"/>
      <c r="GJM851" s="273"/>
      <c r="GJN851" s="273"/>
      <c r="GJO851" s="273"/>
      <c r="GJP851" s="273"/>
      <c r="GJQ851" s="273"/>
      <c r="GJR851" s="273"/>
      <c r="GJS851" s="273"/>
      <c r="GJT851" s="273"/>
      <c r="GJU851" s="273"/>
      <c r="GJV851" s="273"/>
      <c r="GJW851" s="273"/>
      <c r="GJX851" s="273"/>
      <c r="GJY851" s="273"/>
      <c r="GJZ851" s="273"/>
      <c r="GKA851" s="273"/>
      <c r="GKB851" s="273"/>
      <c r="GKC851" s="273"/>
      <c r="GKD851" s="273"/>
      <c r="GKE851" s="273"/>
      <c r="GKF851" s="273"/>
      <c r="GKG851" s="273"/>
      <c r="GKH851" s="273"/>
      <c r="GKI851" s="273"/>
      <c r="GKJ851" s="273"/>
      <c r="GKK851" s="273"/>
      <c r="GKL851" s="273"/>
      <c r="GKM851" s="273"/>
      <c r="GKN851" s="273"/>
      <c r="GKO851" s="273"/>
      <c r="GKP851" s="273"/>
      <c r="GKQ851" s="273"/>
      <c r="GKR851" s="273"/>
      <c r="GKS851" s="273"/>
      <c r="GKT851" s="273"/>
      <c r="GKU851" s="273"/>
      <c r="GKV851" s="273"/>
      <c r="GKW851" s="273"/>
      <c r="GKX851" s="273"/>
      <c r="GKY851" s="273"/>
      <c r="GKZ851" s="273"/>
      <c r="GLA851" s="273"/>
      <c r="GLB851" s="273"/>
      <c r="GLC851" s="273"/>
      <c r="GLD851" s="273"/>
      <c r="GLE851" s="273"/>
      <c r="GLF851" s="273"/>
      <c r="GLG851" s="273"/>
      <c r="GLH851" s="273"/>
      <c r="GLI851" s="273"/>
      <c r="GLJ851" s="273"/>
      <c r="GLK851" s="273"/>
      <c r="GLL851" s="273"/>
      <c r="GLM851" s="273"/>
      <c r="GLN851" s="273"/>
      <c r="GLO851" s="273"/>
      <c r="GLP851" s="273"/>
      <c r="GLQ851" s="273"/>
      <c r="GLR851" s="273"/>
      <c r="GLS851" s="273"/>
      <c r="GLT851" s="273"/>
      <c r="GLU851" s="273"/>
      <c r="GLV851" s="273"/>
      <c r="GLW851" s="273"/>
      <c r="GLX851" s="273"/>
      <c r="GLY851" s="273"/>
      <c r="GLZ851" s="273"/>
      <c r="GMA851" s="273"/>
      <c r="GMB851" s="273"/>
      <c r="GMC851" s="273"/>
      <c r="GMD851" s="273"/>
      <c r="GME851" s="273"/>
      <c r="GMF851" s="273"/>
      <c r="GMG851" s="273"/>
      <c r="GMH851" s="273"/>
      <c r="GMI851" s="273"/>
      <c r="GMJ851" s="273"/>
      <c r="GMK851" s="273"/>
      <c r="GML851" s="273"/>
      <c r="GMM851" s="273"/>
      <c r="GMN851" s="273"/>
      <c r="GMO851" s="273"/>
      <c r="GMP851" s="273"/>
      <c r="GMQ851" s="273"/>
      <c r="GMR851" s="273"/>
      <c r="GMS851" s="273"/>
      <c r="GMT851" s="273"/>
      <c r="GMU851" s="273"/>
      <c r="GMV851" s="273"/>
      <c r="GMW851" s="273"/>
      <c r="GMX851" s="273"/>
      <c r="GMY851" s="273"/>
      <c r="GMZ851" s="273"/>
      <c r="GNA851" s="273"/>
      <c r="GNB851" s="273"/>
      <c r="GNC851" s="273"/>
      <c r="GND851" s="273"/>
      <c r="GNE851" s="273"/>
      <c r="GNF851" s="273"/>
      <c r="GNG851" s="273"/>
      <c r="GNH851" s="273"/>
      <c r="GNI851" s="273"/>
      <c r="GNJ851" s="273"/>
      <c r="GNK851" s="273"/>
      <c r="GNL851" s="273"/>
      <c r="GNM851" s="273"/>
      <c r="GNN851" s="273"/>
      <c r="GNO851" s="273"/>
      <c r="GNP851" s="273"/>
      <c r="GNQ851" s="273"/>
      <c r="GNR851" s="273"/>
      <c r="GNS851" s="273"/>
      <c r="GNT851" s="273"/>
      <c r="GNU851" s="273"/>
      <c r="GNV851" s="273"/>
      <c r="GNW851" s="273"/>
      <c r="GNX851" s="273"/>
      <c r="GNY851" s="273"/>
      <c r="GNZ851" s="273"/>
      <c r="GOA851" s="273"/>
      <c r="GOB851" s="273"/>
      <c r="GOC851" s="273"/>
      <c r="GOD851" s="273"/>
      <c r="GOE851" s="273"/>
      <c r="GOF851" s="273"/>
      <c r="GOG851" s="273"/>
      <c r="GOH851" s="273"/>
      <c r="GOI851" s="273"/>
      <c r="GOJ851" s="273"/>
      <c r="GOK851" s="273"/>
      <c r="GOL851" s="273"/>
      <c r="GOM851" s="273"/>
      <c r="GON851" s="273"/>
      <c r="GOO851" s="273"/>
      <c r="GOP851" s="273"/>
      <c r="GOQ851" s="273"/>
      <c r="GOR851" s="273"/>
      <c r="GOS851" s="273"/>
      <c r="GOT851" s="273"/>
      <c r="GOU851" s="273"/>
      <c r="GOV851" s="273"/>
      <c r="GOW851" s="273"/>
      <c r="GOX851" s="273"/>
      <c r="GOY851" s="273"/>
      <c r="GOZ851" s="273"/>
      <c r="GPA851" s="273"/>
      <c r="GPB851" s="273"/>
      <c r="GPC851" s="273"/>
      <c r="GPD851" s="273"/>
      <c r="GPE851" s="273"/>
      <c r="GPF851" s="273"/>
      <c r="GPG851" s="273"/>
      <c r="GPH851" s="273"/>
      <c r="GPI851" s="273"/>
      <c r="GPJ851" s="273"/>
      <c r="GPK851" s="273"/>
      <c r="GPL851" s="273"/>
      <c r="GPM851" s="273"/>
      <c r="GPN851" s="273"/>
      <c r="GPO851" s="273"/>
      <c r="GPP851" s="273"/>
      <c r="GPQ851" s="273"/>
      <c r="GPR851" s="273"/>
      <c r="GPS851" s="273"/>
      <c r="GPT851" s="273"/>
      <c r="GPU851" s="273"/>
      <c r="GPV851" s="273"/>
      <c r="GPW851" s="273"/>
      <c r="GPX851" s="273"/>
      <c r="GPY851" s="273"/>
      <c r="GPZ851" s="273"/>
      <c r="GQA851" s="273"/>
      <c r="GQB851" s="273"/>
      <c r="GQC851" s="273"/>
      <c r="GQD851" s="273"/>
      <c r="GQE851" s="273"/>
      <c r="GQF851" s="273"/>
      <c r="GQG851" s="273"/>
      <c r="GQH851" s="273"/>
      <c r="GQI851" s="273"/>
      <c r="GQJ851" s="273"/>
      <c r="GQK851" s="273"/>
      <c r="GQL851" s="273"/>
      <c r="GQM851" s="273"/>
      <c r="GQN851" s="273"/>
      <c r="GQO851" s="273"/>
      <c r="GQP851" s="273"/>
      <c r="GQQ851" s="273"/>
      <c r="GQR851" s="273"/>
      <c r="GQS851" s="273"/>
      <c r="GQT851" s="273"/>
      <c r="GQU851" s="273"/>
      <c r="GQV851" s="273"/>
      <c r="GQW851" s="273"/>
      <c r="GQX851" s="273"/>
      <c r="GQY851" s="273"/>
      <c r="GQZ851" s="273"/>
      <c r="GRA851" s="273"/>
      <c r="GRB851" s="273"/>
      <c r="GRC851" s="273"/>
      <c r="GRD851" s="273"/>
      <c r="GRE851" s="273"/>
      <c r="GRF851" s="273"/>
      <c r="GRG851" s="273"/>
      <c r="GRH851" s="273"/>
      <c r="GRI851" s="273"/>
      <c r="GRJ851" s="273"/>
      <c r="GRK851" s="273"/>
      <c r="GRL851" s="273"/>
      <c r="GRM851" s="273"/>
      <c r="GRN851" s="273"/>
      <c r="GRO851" s="273"/>
      <c r="GRP851" s="273"/>
      <c r="GRQ851" s="273"/>
      <c r="GRR851" s="273"/>
      <c r="GRS851" s="273"/>
      <c r="GRT851" s="273"/>
      <c r="GRU851" s="273"/>
      <c r="GRV851" s="273"/>
      <c r="GRW851" s="273"/>
      <c r="GRX851" s="273"/>
      <c r="GRY851" s="273"/>
      <c r="GRZ851" s="273"/>
      <c r="GSA851" s="273"/>
      <c r="GSB851" s="273"/>
      <c r="GSC851" s="273"/>
      <c r="GSD851" s="273"/>
      <c r="GSE851" s="273"/>
      <c r="GSF851" s="273"/>
      <c r="GSG851" s="273"/>
      <c r="GSH851" s="273"/>
      <c r="GSI851" s="273"/>
      <c r="GSJ851" s="273"/>
      <c r="GSK851" s="273"/>
      <c r="GSL851" s="273"/>
      <c r="GSM851" s="273"/>
      <c r="GSN851" s="273"/>
      <c r="GSO851" s="273"/>
      <c r="GSP851" s="273"/>
      <c r="GSQ851" s="273"/>
      <c r="GSR851" s="273"/>
      <c r="GSS851" s="273"/>
      <c r="GST851" s="273"/>
      <c r="GSU851" s="273"/>
      <c r="GSV851" s="273"/>
      <c r="GSW851" s="273"/>
      <c r="GSX851" s="273"/>
      <c r="GSY851" s="273"/>
      <c r="GSZ851" s="273"/>
      <c r="GTA851" s="273"/>
      <c r="GTB851" s="273"/>
      <c r="GTC851" s="273"/>
      <c r="GTD851" s="273"/>
      <c r="GTE851" s="273"/>
      <c r="GTF851" s="273"/>
      <c r="GTG851" s="273"/>
      <c r="GTH851" s="273"/>
      <c r="GTI851" s="273"/>
      <c r="GTJ851" s="273"/>
      <c r="GTK851" s="273"/>
      <c r="GTL851" s="273"/>
      <c r="GTM851" s="273"/>
      <c r="GTN851" s="273"/>
      <c r="GTO851" s="273"/>
      <c r="GTP851" s="273"/>
      <c r="GTQ851" s="273"/>
      <c r="GTR851" s="273"/>
      <c r="GTS851" s="273"/>
      <c r="GTT851" s="273"/>
      <c r="GTU851" s="273"/>
      <c r="GTV851" s="273"/>
      <c r="GTW851" s="273"/>
      <c r="GTX851" s="273"/>
      <c r="GTY851" s="273"/>
      <c r="GTZ851" s="273"/>
      <c r="GUA851" s="273"/>
      <c r="GUB851" s="273"/>
      <c r="GUC851" s="273"/>
      <c r="GUD851" s="273"/>
      <c r="GUE851" s="273"/>
      <c r="GUF851" s="273"/>
      <c r="GUG851" s="273"/>
      <c r="GUH851" s="273"/>
      <c r="GUI851" s="273"/>
      <c r="GUJ851" s="273"/>
      <c r="GUK851" s="273"/>
      <c r="GUL851" s="273"/>
      <c r="GUM851" s="273"/>
      <c r="GUN851" s="273"/>
      <c r="GUO851" s="273"/>
      <c r="GUP851" s="273"/>
      <c r="GUQ851" s="273"/>
      <c r="GUR851" s="273"/>
      <c r="GUS851" s="273"/>
      <c r="GUT851" s="273"/>
      <c r="GUU851" s="273"/>
      <c r="GUV851" s="273"/>
      <c r="GUW851" s="273"/>
      <c r="GUX851" s="273"/>
      <c r="GUY851" s="273"/>
      <c r="GUZ851" s="273"/>
      <c r="GVA851" s="273"/>
      <c r="GVB851" s="273"/>
      <c r="GVC851" s="273"/>
      <c r="GVD851" s="273"/>
      <c r="GVE851" s="273"/>
      <c r="GVF851" s="273"/>
      <c r="GVG851" s="273"/>
      <c r="GVH851" s="273"/>
      <c r="GVI851" s="273"/>
      <c r="GVJ851" s="273"/>
      <c r="GVK851" s="273"/>
      <c r="GVL851" s="273"/>
      <c r="GVM851" s="273"/>
      <c r="GVN851" s="273"/>
      <c r="GVO851" s="273"/>
      <c r="GVP851" s="273"/>
      <c r="GVQ851" s="273"/>
      <c r="GVR851" s="273"/>
      <c r="GVS851" s="273"/>
      <c r="GVT851" s="273"/>
      <c r="GVU851" s="273"/>
      <c r="GVV851" s="273"/>
      <c r="GVW851" s="273"/>
      <c r="GVX851" s="273"/>
      <c r="GVY851" s="273"/>
      <c r="GVZ851" s="273"/>
      <c r="GWA851" s="273"/>
      <c r="GWB851" s="273"/>
      <c r="GWC851" s="273"/>
      <c r="GWD851" s="273"/>
      <c r="GWE851" s="273"/>
      <c r="GWF851" s="273"/>
      <c r="GWG851" s="273"/>
      <c r="GWH851" s="273"/>
      <c r="GWI851" s="273"/>
      <c r="GWJ851" s="273"/>
      <c r="GWK851" s="273"/>
      <c r="GWL851" s="273"/>
      <c r="GWM851" s="273"/>
      <c r="GWN851" s="273"/>
      <c r="GWO851" s="273"/>
      <c r="GWP851" s="273"/>
      <c r="GWQ851" s="273"/>
      <c r="GWR851" s="273"/>
      <c r="GWS851" s="273"/>
      <c r="GWT851" s="273"/>
      <c r="GWU851" s="273"/>
      <c r="GWV851" s="273"/>
      <c r="GWW851" s="273"/>
      <c r="GWX851" s="273"/>
      <c r="GWY851" s="273"/>
      <c r="GWZ851" s="273"/>
      <c r="GXA851" s="273"/>
      <c r="GXB851" s="273"/>
      <c r="GXC851" s="273"/>
      <c r="GXD851" s="273"/>
      <c r="GXE851" s="273"/>
      <c r="GXF851" s="273"/>
      <c r="GXG851" s="273"/>
      <c r="GXH851" s="273"/>
      <c r="GXI851" s="273"/>
      <c r="GXJ851" s="273"/>
      <c r="GXK851" s="273"/>
      <c r="GXL851" s="273"/>
      <c r="GXM851" s="273"/>
      <c r="GXN851" s="273"/>
      <c r="GXO851" s="273"/>
      <c r="GXP851" s="273"/>
      <c r="GXQ851" s="273"/>
      <c r="GXR851" s="273"/>
      <c r="GXS851" s="273"/>
      <c r="GXT851" s="273"/>
      <c r="GXU851" s="273"/>
      <c r="GXV851" s="273"/>
      <c r="GXW851" s="273"/>
      <c r="GXX851" s="273"/>
      <c r="GXY851" s="273"/>
      <c r="GXZ851" s="273"/>
      <c r="GYA851" s="273"/>
      <c r="GYB851" s="273"/>
      <c r="GYC851" s="273"/>
      <c r="GYD851" s="273"/>
      <c r="GYE851" s="273"/>
      <c r="GYF851" s="273"/>
      <c r="GYG851" s="273"/>
      <c r="GYH851" s="273"/>
      <c r="GYI851" s="273"/>
      <c r="GYJ851" s="273"/>
      <c r="GYK851" s="273"/>
      <c r="GYL851" s="273"/>
      <c r="GYM851" s="273"/>
      <c r="GYN851" s="273"/>
      <c r="GYO851" s="273"/>
      <c r="GYP851" s="273"/>
      <c r="GYQ851" s="273"/>
      <c r="GYR851" s="273"/>
      <c r="GYS851" s="273"/>
      <c r="GYT851" s="273"/>
      <c r="GYU851" s="273"/>
      <c r="GYV851" s="273"/>
      <c r="GYW851" s="273"/>
      <c r="GYX851" s="273"/>
      <c r="GYY851" s="273"/>
      <c r="GYZ851" s="273"/>
      <c r="GZA851" s="273"/>
      <c r="GZB851" s="273"/>
      <c r="GZC851" s="273"/>
      <c r="GZD851" s="273"/>
      <c r="GZE851" s="273"/>
      <c r="GZF851" s="273"/>
      <c r="GZG851" s="273"/>
      <c r="GZH851" s="273"/>
      <c r="GZI851" s="273"/>
      <c r="GZJ851" s="273"/>
      <c r="GZK851" s="273"/>
      <c r="GZL851" s="273"/>
      <c r="GZM851" s="273"/>
      <c r="GZN851" s="273"/>
      <c r="GZO851" s="273"/>
      <c r="GZP851" s="273"/>
      <c r="GZQ851" s="273"/>
      <c r="GZR851" s="273"/>
      <c r="GZS851" s="273"/>
      <c r="GZT851" s="273"/>
      <c r="GZU851" s="273"/>
      <c r="GZV851" s="273"/>
      <c r="GZW851" s="273"/>
      <c r="GZX851" s="273"/>
      <c r="GZY851" s="273"/>
      <c r="GZZ851" s="273"/>
      <c r="HAA851" s="273"/>
      <c r="HAB851" s="273"/>
      <c r="HAC851" s="273"/>
      <c r="HAD851" s="273"/>
      <c r="HAE851" s="273"/>
      <c r="HAF851" s="273"/>
      <c r="HAG851" s="273"/>
      <c r="HAH851" s="273"/>
      <c r="HAI851" s="273"/>
      <c r="HAJ851" s="273"/>
      <c r="HAK851" s="273"/>
      <c r="HAL851" s="273"/>
      <c r="HAM851" s="273"/>
      <c r="HAN851" s="273"/>
      <c r="HAO851" s="273"/>
      <c r="HAP851" s="273"/>
      <c r="HAQ851" s="273"/>
      <c r="HAR851" s="273"/>
      <c r="HAS851" s="273"/>
      <c r="HAT851" s="273"/>
      <c r="HAU851" s="273"/>
      <c r="HAV851" s="273"/>
      <c r="HAW851" s="273"/>
      <c r="HAX851" s="273"/>
      <c r="HAY851" s="273"/>
      <c r="HAZ851" s="273"/>
      <c r="HBA851" s="273"/>
      <c r="HBB851" s="273"/>
      <c r="HBC851" s="273"/>
      <c r="HBD851" s="273"/>
      <c r="HBE851" s="273"/>
      <c r="HBF851" s="273"/>
      <c r="HBG851" s="273"/>
      <c r="HBH851" s="273"/>
      <c r="HBI851" s="273"/>
      <c r="HBJ851" s="273"/>
      <c r="HBK851" s="273"/>
      <c r="HBL851" s="273"/>
      <c r="HBM851" s="273"/>
      <c r="HBN851" s="273"/>
      <c r="HBO851" s="273"/>
      <c r="HBP851" s="273"/>
      <c r="HBQ851" s="273"/>
      <c r="HBR851" s="273"/>
      <c r="HBS851" s="273"/>
      <c r="HBT851" s="273"/>
      <c r="HBU851" s="273"/>
      <c r="HBV851" s="273"/>
      <c r="HBW851" s="273"/>
      <c r="HBX851" s="273"/>
      <c r="HBY851" s="273"/>
      <c r="HBZ851" s="273"/>
      <c r="HCA851" s="273"/>
      <c r="HCB851" s="273"/>
      <c r="HCC851" s="273"/>
      <c r="HCD851" s="273"/>
      <c r="HCE851" s="273"/>
      <c r="HCF851" s="273"/>
      <c r="HCG851" s="273"/>
      <c r="HCH851" s="273"/>
      <c r="HCI851" s="273"/>
      <c r="HCJ851" s="273"/>
      <c r="HCK851" s="273"/>
      <c r="HCL851" s="273"/>
      <c r="HCM851" s="273"/>
      <c r="HCN851" s="273"/>
      <c r="HCO851" s="273"/>
      <c r="HCP851" s="273"/>
      <c r="HCQ851" s="273"/>
      <c r="HCR851" s="273"/>
      <c r="HCS851" s="273"/>
      <c r="HCT851" s="273"/>
      <c r="HCU851" s="273"/>
      <c r="HCV851" s="273"/>
      <c r="HCW851" s="273"/>
      <c r="HCX851" s="273"/>
      <c r="HCY851" s="273"/>
      <c r="HCZ851" s="273"/>
      <c r="HDA851" s="273"/>
      <c r="HDB851" s="273"/>
      <c r="HDC851" s="273"/>
      <c r="HDD851" s="273"/>
      <c r="HDE851" s="273"/>
      <c r="HDF851" s="273"/>
      <c r="HDG851" s="273"/>
      <c r="HDH851" s="273"/>
      <c r="HDI851" s="273"/>
      <c r="HDJ851" s="273"/>
      <c r="HDK851" s="273"/>
      <c r="HDL851" s="273"/>
      <c r="HDM851" s="273"/>
      <c r="HDN851" s="273"/>
      <c r="HDO851" s="273"/>
      <c r="HDP851" s="273"/>
      <c r="HDQ851" s="273"/>
      <c r="HDR851" s="273"/>
      <c r="HDS851" s="273"/>
      <c r="HDT851" s="273"/>
      <c r="HDU851" s="273"/>
      <c r="HDV851" s="273"/>
      <c r="HDW851" s="273"/>
      <c r="HDX851" s="273"/>
      <c r="HDY851" s="273"/>
      <c r="HDZ851" s="273"/>
      <c r="HEA851" s="273"/>
      <c r="HEB851" s="273"/>
      <c r="HEC851" s="273"/>
      <c r="HED851" s="273"/>
      <c r="HEE851" s="273"/>
      <c r="HEF851" s="273"/>
      <c r="HEG851" s="273"/>
      <c r="HEH851" s="273"/>
      <c r="HEI851" s="273"/>
      <c r="HEJ851" s="273"/>
      <c r="HEK851" s="273"/>
      <c r="HEL851" s="273"/>
      <c r="HEM851" s="273"/>
      <c r="HEN851" s="273"/>
      <c r="HEO851" s="273"/>
      <c r="HEP851" s="273"/>
      <c r="HEQ851" s="273"/>
      <c r="HER851" s="273"/>
      <c r="HES851" s="273"/>
      <c r="HET851" s="273"/>
      <c r="HEU851" s="273"/>
      <c r="HEV851" s="273"/>
      <c r="HEW851" s="273"/>
      <c r="HEX851" s="273"/>
      <c r="HEY851" s="273"/>
      <c r="HEZ851" s="273"/>
      <c r="HFA851" s="273"/>
      <c r="HFB851" s="273"/>
      <c r="HFC851" s="273"/>
      <c r="HFD851" s="273"/>
      <c r="HFE851" s="273"/>
      <c r="HFF851" s="273"/>
      <c r="HFG851" s="273"/>
      <c r="HFH851" s="273"/>
      <c r="HFI851" s="273"/>
      <c r="HFJ851" s="273"/>
      <c r="HFK851" s="273"/>
      <c r="HFL851" s="273"/>
      <c r="HFM851" s="273"/>
      <c r="HFN851" s="273"/>
      <c r="HFO851" s="273"/>
      <c r="HFP851" s="273"/>
      <c r="HFQ851" s="273"/>
      <c r="HFR851" s="273"/>
      <c r="HFS851" s="273"/>
      <c r="HFT851" s="273"/>
      <c r="HFU851" s="273"/>
      <c r="HFV851" s="273"/>
      <c r="HFW851" s="273"/>
      <c r="HFX851" s="273"/>
      <c r="HFY851" s="273"/>
      <c r="HFZ851" s="273"/>
      <c r="HGA851" s="273"/>
      <c r="HGB851" s="273"/>
      <c r="HGC851" s="273"/>
      <c r="HGD851" s="273"/>
      <c r="HGE851" s="273"/>
      <c r="HGF851" s="273"/>
      <c r="HGG851" s="273"/>
      <c r="HGH851" s="273"/>
      <c r="HGI851" s="273"/>
      <c r="HGJ851" s="273"/>
      <c r="HGK851" s="273"/>
      <c r="HGL851" s="273"/>
      <c r="HGM851" s="273"/>
      <c r="HGN851" s="273"/>
      <c r="HGO851" s="273"/>
      <c r="HGP851" s="273"/>
      <c r="HGQ851" s="273"/>
      <c r="HGR851" s="273"/>
      <c r="HGS851" s="273"/>
      <c r="HGT851" s="273"/>
      <c r="HGU851" s="273"/>
      <c r="HGV851" s="273"/>
      <c r="HGW851" s="273"/>
      <c r="HGX851" s="273"/>
      <c r="HGY851" s="273"/>
      <c r="HGZ851" s="273"/>
      <c r="HHA851" s="273"/>
      <c r="HHB851" s="273"/>
      <c r="HHC851" s="273"/>
      <c r="HHD851" s="273"/>
      <c r="HHE851" s="273"/>
      <c r="HHF851" s="273"/>
      <c r="HHG851" s="273"/>
      <c r="HHH851" s="273"/>
      <c r="HHI851" s="273"/>
      <c r="HHJ851" s="273"/>
      <c r="HHK851" s="273"/>
      <c r="HHL851" s="273"/>
      <c r="HHM851" s="273"/>
      <c r="HHN851" s="273"/>
      <c r="HHO851" s="273"/>
      <c r="HHP851" s="273"/>
      <c r="HHQ851" s="273"/>
      <c r="HHR851" s="273"/>
      <c r="HHS851" s="273"/>
      <c r="HHT851" s="273"/>
      <c r="HHU851" s="273"/>
      <c r="HHV851" s="273"/>
      <c r="HHW851" s="273"/>
      <c r="HHX851" s="273"/>
      <c r="HHY851" s="273"/>
      <c r="HHZ851" s="273"/>
      <c r="HIA851" s="273"/>
      <c r="HIB851" s="273"/>
      <c r="HIC851" s="273"/>
      <c r="HID851" s="273"/>
      <c r="HIE851" s="273"/>
      <c r="HIF851" s="273"/>
      <c r="HIG851" s="273"/>
      <c r="HIH851" s="273"/>
      <c r="HII851" s="273"/>
      <c r="HIJ851" s="273"/>
      <c r="HIK851" s="273"/>
      <c r="HIL851" s="273"/>
      <c r="HIM851" s="273"/>
      <c r="HIN851" s="273"/>
      <c r="HIO851" s="273"/>
      <c r="HIP851" s="273"/>
      <c r="HIQ851" s="273"/>
      <c r="HIR851" s="273"/>
      <c r="HIS851" s="273"/>
      <c r="HIT851" s="273"/>
      <c r="HIU851" s="273"/>
      <c r="HIV851" s="273"/>
      <c r="HIW851" s="273"/>
      <c r="HIX851" s="273"/>
      <c r="HIY851" s="273"/>
      <c r="HIZ851" s="273"/>
      <c r="HJA851" s="273"/>
      <c r="HJB851" s="273"/>
      <c r="HJC851" s="273"/>
      <c r="HJD851" s="273"/>
      <c r="HJE851" s="273"/>
      <c r="HJF851" s="273"/>
      <c r="HJG851" s="273"/>
      <c r="HJH851" s="273"/>
      <c r="HJI851" s="273"/>
      <c r="HJJ851" s="273"/>
      <c r="HJK851" s="273"/>
      <c r="HJL851" s="273"/>
      <c r="HJM851" s="273"/>
      <c r="HJN851" s="273"/>
      <c r="HJO851" s="273"/>
      <c r="HJP851" s="273"/>
      <c r="HJQ851" s="273"/>
      <c r="HJR851" s="273"/>
      <c r="HJS851" s="273"/>
      <c r="HJT851" s="273"/>
      <c r="HJU851" s="273"/>
      <c r="HJV851" s="273"/>
      <c r="HJW851" s="273"/>
      <c r="HJX851" s="273"/>
      <c r="HJY851" s="273"/>
      <c r="HJZ851" s="273"/>
      <c r="HKA851" s="273"/>
      <c r="HKB851" s="273"/>
      <c r="HKC851" s="273"/>
      <c r="HKD851" s="273"/>
      <c r="HKE851" s="273"/>
      <c r="HKF851" s="273"/>
      <c r="HKG851" s="273"/>
      <c r="HKH851" s="273"/>
      <c r="HKI851" s="273"/>
      <c r="HKJ851" s="273"/>
      <c r="HKK851" s="273"/>
      <c r="HKL851" s="273"/>
      <c r="HKM851" s="273"/>
      <c r="HKN851" s="273"/>
      <c r="HKO851" s="273"/>
      <c r="HKP851" s="273"/>
      <c r="HKQ851" s="273"/>
      <c r="HKR851" s="273"/>
      <c r="HKS851" s="273"/>
      <c r="HKT851" s="273"/>
      <c r="HKU851" s="273"/>
      <c r="HKV851" s="273"/>
      <c r="HKW851" s="273"/>
      <c r="HKX851" s="273"/>
      <c r="HKY851" s="273"/>
      <c r="HKZ851" s="273"/>
      <c r="HLA851" s="273"/>
      <c r="HLB851" s="273"/>
      <c r="HLC851" s="273"/>
      <c r="HLD851" s="273"/>
      <c r="HLE851" s="273"/>
      <c r="HLF851" s="273"/>
      <c r="HLG851" s="273"/>
      <c r="HLH851" s="273"/>
      <c r="HLI851" s="273"/>
      <c r="HLJ851" s="273"/>
      <c r="HLK851" s="273"/>
      <c r="HLL851" s="273"/>
      <c r="HLM851" s="273"/>
      <c r="HLN851" s="273"/>
      <c r="HLO851" s="273"/>
      <c r="HLP851" s="273"/>
      <c r="HLQ851" s="273"/>
      <c r="HLR851" s="273"/>
      <c r="HLS851" s="273"/>
      <c r="HLT851" s="273"/>
      <c r="HLU851" s="273"/>
      <c r="HLV851" s="273"/>
      <c r="HLW851" s="273"/>
      <c r="HLX851" s="273"/>
      <c r="HLY851" s="273"/>
      <c r="HLZ851" s="273"/>
      <c r="HMA851" s="273"/>
      <c r="HMB851" s="273"/>
      <c r="HMC851" s="273"/>
      <c r="HMD851" s="273"/>
      <c r="HME851" s="273"/>
      <c r="HMF851" s="273"/>
      <c r="HMG851" s="273"/>
      <c r="HMH851" s="273"/>
      <c r="HMI851" s="273"/>
      <c r="HMJ851" s="273"/>
      <c r="HMK851" s="273"/>
      <c r="HML851" s="273"/>
      <c r="HMM851" s="273"/>
      <c r="HMN851" s="273"/>
      <c r="HMO851" s="273"/>
      <c r="HMP851" s="273"/>
      <c r="HMQ851" s="273"/>
      <c r="HMR851" s="273"/>
      <c r="HMS851" s="273"/>
      <c r="HMT851" s="273"/>
      <c r="HMU851" s="273"/>
      <c r="HMV851" s="273"/>
      <c r="HMW851" s="273"/>
      <c r="HMX851" s="273"/>
      <c r="HMY851" s="273"/>
      <c r="HMZ851" s="273"/>
      <c r="HNA851" s="273"/>
      <c r="HNB851" s="273"/>
      <c r="HNC851" s="273"/>
      <c r="HND851" s="273"/>
      <c r="HNE851" s="273"/>
      <c r="HNF851" s="273"/>
      <c r="HNG851" s="273"/>
      <c r="HNH851" s="273"/>
      <c r="HNI851" s="273"/>
      <c r="HNJ851" s="273"/>
      <c r="HNK851" s="273"/>
      <c r="HNL851" s="273"/>
      <c r="HNM851" s="273"/>
      <c r="HNN851" s="273"/>
      <c r="HNO851" s="273"/>
      <c r="HNP851" s="273"/>
      <c r="HNQ851" s="273"/>
      <c r="HNR851" s="273"/>
      <c r="HNS851" s="273"/>
      <c r="HNT851" s="273"/>
      <c r="HNU851" s="273"/>
      <c r="HNV851" s="273"/>
      <c r="HNW851" s="273"/>
      <c r="HNX851" s="273"/>
      <c r="HNY851" s="273"/>
      <c r="HNZ851" s="273"/>
      <c r="HOA851" s="273"/>
      <c r="HOB851" s="273"/>
      <c r="HOC851" s="273"/>
      <c r="HOD851" s="273"/>
      <c r="HOE851" s="273"/>
      <c r="HOF851" s="273"/>
      <c r="HOG851" s="273"/>
      <c r="HOH851" s="273"/>
      <c r="HOI851" s="273"/>
      <c r="HOJ851" s="273"/>
      <c r="HOK851" s="273"/>
      <c r="HOL851" s="273"/>
      <c r="HOM851" s="273"/>
      <c r="HON851" s="273"/>
      <c r="HOO851" s="273"/>
      <c r="HOP851" s="273"/>
      <c r="HOQ851" s="273"/>
      <c r="HOR851" s="273"/>
      <c r="HOS851" s="273"/>
      <c r="HOT851" s="273"/>
      <c r="HOU851" s="273"/>
      <c r="HOV851" s="273"/>
      <c r="HOW851" s="273"/>
      <c r="HOX851" s="273"/>
      <c r="HOY851" s="273"/>
      <c r="HOZ851" s="273"/>
      <c r="HPA851" s="273"/>
      <c r="HPB851" s="273"/>
      <c r="HPC851" s="273"/>
      <c r="HPD851" s="273"/>
      <c r="HPE851" s="273"/>
      <c r="HPF851" s="273"/>
      <c r="HPG851" s="273"/>
      <c r="HPH851" s="273"/>
      <c r="HPI851" s="273"/>
      <c r="HPJ851" s="273"/>
      <c r="HPK851" s="273"/>
      <c r="HPL851" s="273"/>
      <c r="HPM851" s="273"/>
      <c r="HPN851" s="273"/>
      <c r="HPO851" s="273"/>
      <c r="HPP851" s="273"/>
      <c r="HPQ851" s="273"/>
      <c r="HPR851" s="273"/>
      <c r="HPS851" s="273"/>
      <c r="HPT851" s="273"/>
      <c r="HPU851" s="273"/>
      <c r="HPV851" s="273"/>
      <c r="HPW851" s="273"/>
      <c r="HPX851" s="273"/>
      <c r="HPY851" s="273"/>
      <c r="HPZ851" s="273"/>
      <c r="HQA851" s="273"/>
      <c r="HQB851" s="273"/>
      <c r="HQC851" s="273"/>
      <c r="HQD851" s="273"/>
      <c r="HQE851" s="273"/>
      <c r="HQF851" s="273"/>
      <c r="HQG851" s="273"/>
      <c r="HQH851" s="273"/>
      <c r="HQI851" s="273"/>
      <c r="HQJ851" s="273"/>
      <c r="HQK851" s="273"/>
      <c r="HQL851" s="273"/>
      <c r="HQM851" s="273"/>
      <c r="HQN851" s="273"/>
      <c r="HQO851" s="273"/>
      <c r="HQP851" s="273"/>
      <c r="HQQ851" s="273"/>
      <c r="HQR851" s="273"/>
      <c r="HQS851" s="273"/>
      <c r="HQT851" s="273"/>
      <c r="HQU851" s="273"/>
      <c r="HQV851" s="273"/>
      <c r="HQW851" s="273"/>
      <c r="HQX851" s="273"/>
      <c r="HQY851" s="273"/>
      <c r="HQZ851" s="273"/>
      <c r="HRA851" s="273"/>
      <c r="HRB851" s="273"/>
      <c r="HRC851" s="273"/>
      <c r="HRD851" s="273"/>
      <c r="HRE851" s="273"/>
      <c r="HRF851" s="273"/>
      <c r="HRG851" s="273"/>
      <c r="HRH851" s="273"/>
      <c r="HRI851" s="273"/>
      <c r="HRJ851" s="273"/>
      <c r="HRK851" s="273"/>
      <c r="HRL851" s="273"/>
      <c r="HRM851" s="273"/>
      <c r="HRN851" s="273"/>
      <c r="HRO851" s="273"/>
      <c r="HRP851" s="273"/>
      <c r="HRQ851" s="273"/>
      <c r="HRR851" s="273"/>
      <c r="HRS851" s="273"/>
      <c r="HRT851" s="273"/>
      <c r="HRU851" s="273"/>
      <c r="HRV851" s="273"/>
      <c r="HRW851" s="273"/>
      <c r="HRX851" s="273"/>
      <c r="HRY851" s="273"/>
      <c r="HRZ851" s="273"/>
      <c r="HSA851" s="273"/>
      <c r="HSB851" s="273"/>
      <c r="HSC851" s="273"/>
      <c r="HSD851" s="273"/>
      <c r="HSE851" s="273"/>
      <c r="HSF851" s="273"/>
      <c r="HSG851" s="273"/>
      <c r="HSH851" s="273"/>
      <c r="HSI851" s="273"/>
      <c r="HSJ851" s="273"/>
      <c r="HSK851" s="273"/>
      <c r="HSL851" s="273"/>
      <c r="HSM851" s="273"/>
      <c r="HSN851" s="273"/>
      <c r="HSO851" s="273"/>
      <c r="HSP851" s="273"/>
      <c r="HSQ851" s="273"/>
      <c r="HSR851" s="273"/>
      <c r="HSS851" s="273"/>
      <c r="HST851" s="273"/>
      <c r="HSU851" s="273"/>
      <c r="HSV851" s="273"/>
      <c r="HSW851" s="273"/>
      <c r="HSX851" s="273"/>
      <c r="HSY851" s="273"/>
      <c r="HSZ851" s="273"/>
      <c r="HTA851" s="273"/>
      <c r="HTB851" s="273"/>
      <c r="HTC851" s="273"/>
      <c r="HTD851" s="273"/>
      <c r="HTE851" s="273"/>
      <c r="HTF851" s="273"/>
      <c r="HTG851" s="273"/>
      <c r="HTH851" s="273"/>
      <c r="HTI851" s="273"/>
      <c r="HTJ851" s="273"/>
      <c r="HTK851" s="273"/>
      <c r="HTL851" s="273"/>
      <c r="HTM851" s="273"/>
      <c r="HTN851" s="273"/>
      <c r="HTO851" s="273"/>
      <c r="HTP851" s="273"/>
      <c r="HTQ851" s="273"/>
      <c r="HTR851" s="273"/>
      <c r="HTS851" s="273"/>
      <c r="HTT851" s="273"/>
      <c r="HTU851" s="273"/>
      <c r="HTV851" s="273"/>
      <c r="HTW851" s="273"/>
      <c r="HTX851" s="273"/>
      <c r="HTY851" s="273"/>
      <c r="HTZ851" s="273"/>
      <c r="HUA851" s="273"/>
      <c r="HUB851" s="273"/>
      <c r="HUC851" s="273"/>
      <c r="HUD851" s="273"/>
      <c r="HUE851" s="273"/>
      <c r="HUF851" s="273"/>
      <c r="HUG851" s="273"/>
      <c r="HUH851" s="273"/>
      <c r="HUI851" s="273"/>
      <c r="HUJ851" s="273"/>
      <c r="HUK851" s="273"/>
      <c r="HUL851" s="273"/>
      <c r="HUM851" s="273"/>
      <c r="HUN851" s="273"/>
      <c r="HUO851" s="273"/>
      <c r="HUP851" s="273"/>
      <c r="HUQ851" s="273"/>
      <c r="HUR851" s="273"/>
      <c r="HUS851" s="273"/>
      <c r="HUT851" s="273"/>
      <c r="HUU851" s="273"/>
      <c r="HUV851" s="273"/>
      <c r="HUW851" s="273"/>
      <c r="HUX851" s="273"/>
      <c r="HUY851" s="273"/>
      <c r="HUZ851" s="273"/>
      <c r="HVA851" s="273"/>
      <c r="HVB851" s="273"/>
      <c r="HVC851" s="273"/>
      <c r="HVD851" s="273"/>
      <c r="HVE851" s="273"/>
      <c r="HVF851" s="273"/>
      <c r="HVG851" s="273"/>
      <c r="HVH851" s="273"/>
      <c r="HVI851" s="273"/>
      <c r="HVJ851" s="273"/>
      <c r="HVK851" s="273"/>
      <c r="HVL851" s="273"/>
      <c r="HVM851" s="273"/>
      <c r="HVN851" s="273"/>
      <c r="HVO851" s="273"/>
      <c r="HVP851" s="273"/>
      <c r="HVQ851" s="273"/>
      <c r="HVR851" s="273"/>
      <c r="HVS851" s="273"/>
      <c r="HVT851" s="273"/>
      <c r="HVU851" s="273"/>
      <c r="HVV851" s="273"/>
      <c r="HVW851" s="273"/>
      <c r="HVX851" s="273"/>
      <c r="HVY851" s="273"/>
      <c r="HVZ851" s="273"/>
      <c r="HWA851" s="273"/>
      <c r="HWB851" s="273"/>
      <c r="HWC851" s="273"/>
      <c r="HWD851" s="273"/>
      <c r="HWE851" s="273"/>
      <c r="HWF851" s="273"/>
      <c r="HWG851" s="273"/>
      <c r="HWH851" s="273"/>
      <c r="HWI851" s="273"/>
      <c r="HWJ851" s="273"/>
      <c r="HWK851" s="273"/>
      <c r="HWL851" s="273"/>
      <c r="HWM851" s="273"/>
      <c r="HWN851" s="273"/>
      <c r="HWO851" s="273"/>
      <c r="HWP851" s="273"/>
      <c r="HWQ851" s="273"/>
      <c r="HWR851" s="273"/>
      <c r="HWS851" s="273"/>
      <c r="HWT851" s="273"/>
      <c r="HWU851" s="273"/>
      <c r="HWV851" s="273"/>
      <c r="HWW851" s="273"/>
      <c r="HWX851" s="273"/>
      <c r="HWY851" s="273"/>
      <c r="HWZ851" s="273"/>
      <c r="HXA851" s="273"/>
      <c r="HXB851" s="273"/>
      <c r="HXC851" s="273"/>
      <c r="HXD851" s="273"/>
      <c r="HXE851" s="273"/>
      <c r="HXF851" s="273"/>
      <c r="HXG851" s="273"/>
      <c r="HXH851" s="273"/>
      <c r="HXI851" s="273"/>
      <c r="HXJ851" s="273"/>
      <c r="HXK851" s="273"/>
      <c r="HXL851" s="273"/>
      <c r="HXM851" s="273"/>
      <c r="HXN851" s="273"/>
      <c r="HXO851" s="273"/>
      <c r="HXP851" s="273"/>
      <c r="HXQ851" s="273"/>
      <c r="HXR851" s="273"/>
      <c r="HXS851" s="273"/>
      <c r="HXT851" s="273"/>
      <c r="HXU851" s="273"/>
      <c r="HXV851" s="273"/>
      <c r="HXW851" s="273"/>
      <c r="HXX851" s="273"/>
      <c r="HXY851" s="273"/>
      <c r="HXZ851" s="273"/>
      <c r="HYA851" s="273"/>
      <c r="HYB851" s="273"/>
      <c r="HYC851" s="273"/>
      <c r="HYD851" s="273"/>
      <c r="HYE851" s="273"/>
      <c r="HYF851" s="273"/>
      <c r="HYG851" s="273"/>
      <c r="HYH851" s="273"/>
      <c r="HYI851" s="273"/>
      <c r="HYJ851" s="273"/>
      <c r="HYK851" s="273"/>
      <c r="HYL851" s="273"/>
      <c r="HYM851" s="273"/>
      <c r="HYN851" s="273"/>
      <c r="HYO851" s="273"/>
      <c r="HYP851" s="273"/>
      <c r="HYQ851" s="273"/>
      <c r="HYR851" s="273"/>
      <c r="HYS851" s="273"/>
      <c r="HYT851" s="273"/>
      <c r="HYU851" s="273"/>
      <c r="HYV851" s="273"/>
      <c r="HYW851" s="273"/>
      <c r="HYX851" s="273"/>
      <c r="HYY851" s="273"/>
      <c r="HYZ851" s="273"/>
      <c r="HZA851" s="273"/>
      <c r="HZB851" s="273"/>
      <c r="HZC851" s="273"/>
      <c r="HZD851" s="273"/>
      <c r="HZE851" s="273"/>
      <c r="HZF851" s="273"/>
      <c r="HZG851" s="273"/>
      <c r="HZH851" s="273"/>
      <c r="HZI851" s="273"/>
      <c r="HZJ851" s="273"/>
      <c r="HZK851" s="273"/>
      <c r="HZL851" s="273"/>
      <c r="HZM851" s="273"/>
      <c r="HZN851" s="273"/>
      <c r="HZO851" s="273"/>
      <c r="HZP851" s="273"/>
      <c r="HZQ851" s="273"/>
      <c r="HZR851" s="273"/>
      <c r="HZS851" s="273"/>
      <c r="HZT851" s="273"/>
      <c r="HZU851" s="273"/>
      <c r="HZV851" s="273"/>
      <c r="HZW851" s="273"/>
      <c r="HZX851" s="273"/>
      <c r="HZY851" s="273"/>
      <c r="HZZ851" s="273"/>
      <c r="IAA851" s="273"/>
      <c r="IAB851" s="273"/>
      <c r="IAC851" s="273"/>
      <c r="IAD851" s="273"/>
      <c r="IAE851" s="273"/>
      <c r="IAF851" s="273"/>
      <c r="IAG851" s="273"/>
      <c r="IAH851" s="273"/>
      <c r="IAI851" s="273"/>
      <c r="IAJ851" s="273"/>
      <c r="IAK851" s="273"/>
      <c r="IAL851" s="273"/>
      <c r="IAM851" s="273"/>
      <c r="IAN851" s="273"/>
      <c r="IAO851" s="273"/>
      <c r="IAP851" s="273"/>
      <c r="IAQ851" s="273"/>
      <c r="IAR851" s="273"/>
      <c r="IAS851" s="273"/>
      <c r="IAT851" s="273"/>
      <c r="IAU851" s="273"/>
      <c r="IAV851" s="273"/>
      <c r="IAW851" s="273"/>
      <c r="IAX851" s="273"/>
      <c r="IAY851" s="273"/>
      <c r="IAZ851" s="273"/>
      <c r="IBA851" s="273"/>
      <c r="IBB851" s="273"/>
      <c r="IBC851" s="273"/>
      <c r="IBD851" s="273"/>
      <c r="IBE851" s="273"/>
      <c r="IBF851" s="273"/>
      <c r="IBG851" s="273"/>
      <c r="IBH851" s="273"/>
      <c r="IBI851" s="273"/>
      <c r="IBJ851" s="273"/>
      <c r="IBK851" s="273"/>
      <c r="IBL851" s="273"/>
      <c r="IBM851" s="273"/>
      <c r="IBN851" s="273"/>
      <c r="IBO851" s="273"/>
      <c r="IBP851" s="273"/>
      <c r="IBQ851" s="273"/>
      <c r="IBR851" s="273"/>
      <c r="IBS851" s="273"/>
      <c r="IBT851" s="273"/>
      <c r="IBU851" s="273"/>
      <c r="IBV851" s="273"/>
      <c r="IBW851" s="273"/>
      <c r="IBX851" s="273"/>
      <c r="IBY851" s="273"/>
      <c r="IBZ851" s="273"/>
      <c r="ICA851" s="273"/>
      <c r="ICB851" s="273"/>
      <c r="ICC851" s="273"/>
      <c r="ICD851" s="273"/>
      <c r="ICE851" s="273"/>
      <c r="ICF851" s="273"/>
      <c r="ICG851" s="273"/>
      <c r="ICH851" s="273"/>
      <c r="ICI851" s="273"/>
      <c r="ICJ851" s="273"/>
      <c r="ICK851" s="273"/>
      <c r="ICL851" s="273"/>
      <c r="ICM851" s="273"/>
      <c r="ICN851" s="273"/>
      <c r="ICO851" s="273"/>
      <c r="ICP851" s="273"/>
      <c r="ICQ851" s="273"/>
      <c r="ICR851" s="273"/>
      <c r="ICS851" s="273"/>
      <c r="ICT851" s="273"/>
      <c r="ICU851" s="273"/>
      <c r="ICV851" s="273"/>
      <c r="ICW851" s="273"/>
      <c r="ICX851" s="273"/>
      <c r="ICY851" s="273"/>
      <c r="ICZ851" s="273"/>
      <c r="IDA851" s="273"/>
      <c r="IDB851" s="273"/>
      <c r="IDC851" s="273"/>
      <c r="IDD851" s="273"/>
      <c r="IDE851" s="273"/>
      <c r="IDF851" s="273"/>
      <c r="IDG851" s="273"/>
      <c r="IDH851" s="273"/>
      <c r="IDI851" s="273"/>
      <c r="IDJ851" s="273"/>
      <c r="IDK851" s="273"/>
      <c r="IDL851" s="273"/>
      <c r="IDM851" s="273"/>
      <c r="IDN851" s="273"/>
      <c r="IDO851" s="273"/>
      <c r="IDP851" s="273"/>
      <c r="IDQ851" s="273"/>
      <c r="IDR851" s="273"/>
      <c r="IDS851" s="273"/>
      <c r="IDT851" s="273"/>
      <c r="IDU851" s="273"/>
      <c r="IDV851" s="273"/>
      <c r="IDW851" s="273"/>
      <c r="IDX851" s="273"/>
      <c r="IDY851" s="273"/>
      <c r="IDZ851" s="273"/>
      <c r="IEA851" s="273"/>
      <c r="IEB851" s="273"/>
      <c r="IEC851" s="273"/>
      <c r="IED851" s="273"/>
      <c r="IEE851" s="273"/>
      <c r="IEF851" s="273"/>
      <c r="IEG851" s="273"/>
      <c r="IEH851" s="273"/>
      <c r="IEI851" s="273"/>
      <c r="IEJ851" s="273"/>
      <c r="IEK851" s="273"/>
      <c r="IEL851" s="273"/>
      <c r="IEM851" s="273"/>
      <c r="IEN851" s="273"/>
      <c r="IEO851" s="273"/>
      <c r="IEP851" s="273"/>
      <c r="IEQ851" s="273"/>
      <c r="IER851" s="273"/>
      <c r="IES851" s="273"/>
      <c r="IET851" s="273"/>
      <c r="IEU851" s="273"/>
      <c r="IEV851" s="273"/>
      <c r="IEW851" s="273"/>
      <c r="IEX851" s="273"/>
      <c r="IEY851" s="273"/>
      <c r="IEZ851" s="273"/>
      <c r="IFA851" s="273"/>
      <c r="IFB851" s="273"/>
      <c r="IFC851" s="273"/>
      <c r="IFD851" s="273"/>
      <c r="IFE851" s="273"/>
      <c r="IFF851" s="273"/>
      <c r="IFG851" s="273"/>
      <c r="IFH851" s="273"/>
      <c r="IFI851" s="273"/>
      <c r="IFJ851" s="273"/>
      <c r="IFK851" s="273"/>
      <c r="IFL851" s="273"/>
      <c r="IFM851" s="273"/>
      <c r="IFN851" s="273"/>
      <c r="IFO851" s="273"/>
      <c r="IFP851" s="273"/>
      <c r="IFQ851" s="273"/>
      <c r="IFR851" s="273"/>
      <c r="IFS851" s="273"/>
      <c r="IFT851" s="273"/>
      <c r="IFU851" s="273"/>
      <c r="IFV851" s="273"/>
      <c r="IFW851" s="273"/>
      <c r="IFX851" s="273"/>
      <c r="IFY851" s="273"/>
      <c r="IFZ851" s="273"/>
      <c r="IGA851" s="273"/>
      <c r="IGB851" s="273"/>
      <c r="IGC851" s="273"/>
      <c r="IGD851" s="273"/>
      <c r="IGE851" s="273"/>
      <c r="IGF851" s="273"/>
      <c r="IGG851" s="273"/>
      <c r="IGH851" s="273"/>
      <c r="IGI851" s="273"/>
      <c r="IGJ851" s="273"/>
      <c r="IGK851" s="273"/>
      <c r="IGL851" s="273"/>
      <c r="IGM851" s="273"/>
      <c r="IGN851" s="273"/>
      <c r="IGO851" s="273"/>
      <c r="IGP851" s="273"/>
      <c r="IGQ851" s="273"/>
      <c r="IGR851" s="273"/>
      <c r="IGS851" s="273"/>
      <c r="IGT851" s="273"/>
      <c r="IGU851" s="273"/>
      <c r="IGV851" s="273"/>
      <c r="IGW851" s="273"/>
      <c r="IGX851" s="273"/>
      <c r="IGY851" s="273"/>
      <c r="IGZ851" s="273"/>
      <c r="IHA851" s="273"/>
      <c r="IHB851" s="273"/>
      <c r="IHC851" s="273"/>
      <c r="IHD851" s="273"/>
      <c r="IHE851" s="273"/>
      <c r="IHF851" s="273"/>
      <c r="IHG851" s="273"/>
      <c r="IHH851" s="273"/>
      <c r="IHI851" s="273"/>
      <c r="IHJ851" s="273"/>
      <c r="IHK851" s="273"/>
      <c r="IHL851" s="273"/>
      <c r="IHM851" s="273"/>
      <c r="IHN851" s="273"/>
      <c r="IHO851" s="273"/>
      <c r="IHP851" s="273"/>
      <c r="IHQ851" s="273"/>
      <c r="IHR851" s="273"/>
      <c r="IHS851" s="273"/>
      <c r="IHT851" s="273"/>
      <c r="IHU851" s="273"/>
      <c r="IHV851" s="273"/>
      <c r="IHW851" s="273"/>
      <c r="IHX851" s="273"/>
      <c r="IHY851" s="273"/>
      <c r="IHZ851" s="273"/>
      <c r="IIA851" s="273"/>
      <c r="IIB851" s="273"/>
      <c r="IIC851" s="273"/>
      <c r="IID851" s="273"/>
      <c r="IIE851" s="273"/>
      <c r="IIF851" s="273"/>
      <c r="IIG851" s="273"/>
      <c r="IIH851" s="273"/>
      <c r="III851" s="273"/>
      <c r="IIJ851" s="273"/>
      <c r="IIK851" s="273"/>
      <c r="IIL851" s="273"/>
      <c r="IIM851" s="273"/>
      <c r="IIN851" s="273"/>
      <c r="IIO851" s="273"/>
      <c r="IIP851" s="273"/>
      <c r="IIQ851" s="273"/>
      <c r="IIR851" s="273"/>
      <c r="IIS851" s="273"/>
      <c r="IIT851" s="273"/>
      <c r="IIU851" s="273"/>
      <c r="IIV851" s="273"/>
      <c r="IIW851" s="273"/>
      <c r="IIX851" s="273"/>
      <c r="IIY851" s="273"/>
      <c r="IIZ851" s="273"/>
      <c r="IJA851" s="273"/>
      <c r="IJB851" s="273"/>
      <c r="IJC851" s="273"/>
      <c r="IJD851" s="273"/>
      <c r="IJE851" s="273"/>
      <c r="IJF851" s="273"/>
      <c r="IJG851" s="273"/>
      <c r="IJH851" s="273"/>
      <c r="IJI851" s="273"/>
      <c r="IJJ851" s="273"/>
      <c r="IJK851" s="273"/>
      <c r="IJL851" s="273"/>
      <c r="IJM851" s="273"/>
      <c r="IJN851" s="273"/>
      <c r="IJO851" s="273"/>
      <c r="IJP851" s="273"/>
      <c r="IJQ851" s="273"/>
      <c r="IJR851" s="273"/>
      <c r="IJS851" s="273"/>
      <c r="IJT851" s="273"/>
      <c r="IJU851" s="273"/>
      <c r="IJV851" s="273"/>
      <c r="IJW851" s="273"/>
      <c r="IJX851" s="273"/>
      <c r="IJY851" s="273"/>
      <c r="IJZ851" s="273"/>
      <c r="IKA851" s="273"/>
      <c r="IKB851" s="273"/>
      <c r="IKC851" s="273"/>
      <c r="IKD851" s="273"/>
      <c r="IKE851" s="273"/>
      <c r="IKF851" s="273"/>
      <c r="IKG851" s="273"/>
      <c r="IKH851" s="273"/>
      <c r="IKI851" s="273"/>
      <c r="IKJ851" s="273"/>
      <c r="IKK851" s="273"/>
      <c r="IKL851" s="273"/>
      <c r="IKM851" s="273"/>
      <c r="IKN851" s="273"/>
      <c r="IKO851" s="273"/>
      <c r="IKP851" s="273"/>
      <c r="IKQ851" s="273"/>
      <c r="IKR851" s="273"/>
      <c r="IKS851" s="273"/>
      <c r="IKT851" s="273"/>
      <c r="IKU851" s="273"/>
      <c r="IKV851" s="273"/>
      <c r="IKW851" s="273"/>
      <c r="IKX851" s="273"/>
      <c r="IKY851" s="273"/>
      <c r="IKZ851" s="273"/>
      <c r="ILA851" s="273"/>
      <c r="ILB851" s="273"/>
      <c r="ILC851" s="273"/>
      <c r="ILD851" s="273"/>
      <c r="ILE851" s="273"/>
      <c r="ILF851" s="273"/>
      <c r="ILG851" s="273"/>
      <c r="ILH851" s="273"/>
      <c r="ILI851" s="273"/>
      <c r="ILJ851" s="273"/>
      <c r="ILK851" s="273"/>
      <c r="ILL851" s="273"/>
      <c r="ILM851" s="273"/>
      <c r="ILN851" s="273"/>
      <c r="ILO851" s="273"/>
      <c r="ILP851" s="273"/>
      <c r="ILQ851" s="273"/>
      <c r="ILR851" s="273"/>
      <c r="ILS851" s="273"/>
      <c r="ILT851" s="273"/>
      <c r="ILU851" s="273"/>
      <c r="ILV851" s="273"/>
      <c r="ILW851" s="273"/>
      <c r="ILX851" s="273"/>
      <c r="ILY851" s="273"/>
      <c r="ILZ851" s="273"/>
      <c r="IMA851" s="273"/>
      <c r="IMB851" s="273"/>
      <c r="IMC851" s="273"/>
      <c r="IMD851" s="273"/>
      <c r="IME851" s="273"/>
      <c r="IMF851" s="273"/>
      <c r="IMG851" s="273"/>
      <c r="IMH851" s="273"/>
      <c r="IMI851" s="273"/>
      <c r="IMJ851" s="273"/>
      <c r="IMK851" s="273"/>
      <c r="IML851" s="273"/>
      <c r="IMM851" s="273"/>
      <c r="IMN851" s="273"/>
      <c r="IMO851" s="273"/>
      <c r="IMP851" s="273"/>
      <c r="IMQ851" s="273"/>
      <c r="IMR851" s="273"/>
      <c r="IMS851" s="273"/>
      <c r="IMT851" s="273"/>
      <c r="IMU851" s="273"/>
      <c r="IMV851" s="273"/>
      <c r="IMW851" s="273"/>
      <c r="IMX851" s="273"/>
      <c r="IMY851" s="273"/>
      <c r="IMZ851" s="273"/>
      <c r="INA851" s="273"/>
      <c r="INB851" s="273"/>
      <c r="INC851" s="273"/>
      <c r="IND851" s="273"/>
      <c r="INE851" s="273"/>
      <c r="INF851" s="273"/>
      <c r="ING851" s="273"/>
      <c r="INH851" s="273"/>
      <c r="INI851" s="273"/>
      <c r="INJ851" s="273"/>
      <c r="INK851" s="273"/>
      <c r="INL851" s="273"/>
      <c r="INM851" s="273"/>
      <c r="INN851" s="273"/>
      <c r="INO851" s="273"/>
      <c r="INP851" s="273"/>
      <c r="INQ851" s="273"/>
      <c r="INR851" s="273"/>
      <c r="INS851" s="273"/>
      <c r="INT851" s="273"/>
      <c r="INU851" s="273"/>
      <c r="INV851" s="273"/>
      <c r="INW851" s="273"/>
      <c r="INX851" s="273"/>
      <c r="INY851" s="273"/>
      <c r="INZ851" s="273"/>
      <c r="IOA851" s="273"/>
      <c r="IOB851" s="273"/>
      <c r="IOC851" s="273"/>
      <c r="IOD851" s="273"/>
      <c r="IOE851" s="273"/>
      <c r="IOF851" s="273"/>
      <c r="IOG851" s="273"/>
      <c r="IOH851" s="273"/>
      <c r="IOI851" s="273"/>
      <c r="IOJ851" s="273"/>
      <c r="IOK851" s="273"/>
      <c r="IOL851" s="273"/>
      <c r="IOM851" s="273"/>
      <c r="ION851" s="273"/>
      <c r="IOO851" s="273"/>
      <c r="IOP851" s="273"/>
      <c r="IOQ851" s="273"/>
      <c r="IOR851" s="273"/>
      <c r="IOS851" s="273"/>
      <c r="IOT851" s="273"/>
      <c r="IOU851" s="273"/>
      <c r="IOV851" s="273"/>
      <c r="IOW851" s="273"/>
      <c r="IOX851" s="273"/>
      <c r="IOY851" s="273"/>
      <c r="IOZ851" s="273"/>
      <c r="IPA851" s="273"/>
      <c r="IPB851" s="273"/>
      <c r="IPC851" s="273"/>
      <c r="IPD851" s="273"/>
      <c r="IPE851" s="273"/>
      <c r="IPF851" s="273"/>
      <c r="IPG851" s="273"/>
      <c r="IPH851" s="273"/>
      <c r="IPI851" s="273"/>
      <c r="IPJ851" s="273"/>
      <c r="IPK851" s="273"/>
      <c r="IPL851" s="273"/>
      <c r="IPM851" s="273"/>
      <c r="IPN851" s="273"/>
      <c r="IPO851" s="273"/>
      <c r="IPP851" s="273"/>
      <c r="IPQ851" s="273"/>
      <c r="IPR851" s="273"/>
      <c r="IPS851" s="273"/>
      <c r="IPT851" s="273"/>
      <c r="IPU851" s="273"/>
      <c r="IPV851" s="273"/>
      <c r="IPW851" s="273"/>
      <c r="IPX851" s="273"/>
      <c r="IPY851" s="273"/>
      <c r="IPZ851" s="273"/>
      <c r="IQA851" s="273"/>
      <c r="IQB851" s="273"/>
      <c r="IQC851" s="273"/>
      <c r="IQD851" s="273"/>
      <c r="IQE851" s="273"/>
      <c r="IQF851" s="273"/>
      <c r="IQG851" s="273"/>
      <c r="IQH851" s="273"/>
      <c r="IQI851" s="273"/>
      <c r="IQJ851" s="273"/>
      <c r="IQK851" s="273"/>
      <c r="IQL851" s="273"/>
      <c r="IQM851" s="273"/>
      <c r="IQN851" s="273"/>
      <c r="IQO851" s="273"/>
      <c r="IQP851" s="273"/>
      <c r="IQQ851" s="273"/>
      <c r="IQR851" s="273"/>
      <c r="IQS851" s="273"/>
      <c r="IQT851" s="273"/>
      <c r="IQU851" s="273"/>
      <c r="IQV851" s="273"/>
      <c r="IQW851" s="273"/>
      <c r="IQX851" s="273"/>
      <c r="IQY851" s="273"/>
      <c r="IQZ851" s="273"/>
      <c r="IRA851" s="273"/>
      <c r="IRB851" s="273"/>
      <c r="IRC851" s="273"/>
      <c r="IRD851" s="273"/>
      <c r="IRE851" s="273"/>
      <c r="IRF851" s="273"/>
      <c r="IRG851" s="273"/>
      <c r="IRH851" s="273"/>
      <c r="IRI851" s="273"/>
      <c r="IRJ851" s="273"/>
      <c r="IRK851" s="273"/>
      <c r="IRL851" s="273"/>
      <c r="IRM851" s="273"/>
      <c r="IRN851" s="273"/>
      <c r="IRO851" s="273"/>
      <c r="IRP851" s="273"/>
      <c r="IRQ851" s="273"/>
      <c r="IRR851" s="273"/>
      <c r="IRS851" s="273"/>
      <c r="IRT851" s="273"/>
      <c r="IRU851" s="273"/>
      <c r="IRV851" s="273"/>
      <c r="IRW851" s="273"/>
      <c r="IRX851" s="273"/>
      <c r="IRY851" s="273"/>
      <c r="IRZ851" s="273"/>
      <c r="ISA851" s="273"/>
      <c r="ISB851" s="273"/>
      <c r="ISC851" s="273"/>
      <c r="ISD851" s="273"/>
      <c r="ISE851" s="273"/>
      <c r="ISF851" s="273"/>
      <c r="ISG851" s="273"/>
      <c r="ISH851" s="273"/>
      <c r="ISI851" s="273"/>
      <c r="ISJ851" s="273"/>
      <c r="ISK851" s="273"/>
      <c r="ISL851" s="273"/>
      <c r="ISM851" s="273"/>
      <c r="ISN851" s="273"/>
      <c r="ISO851" s="273"/>
      <c r="ISP851" s="273"/>
      <c r="ISQ851" s="273"/>
      <c r="ISR851" s="273"/>
      <c r="ISS851" s="273"/>
      <c r="IST851" s="273"/>
      <c r="ISU851" s="273"/>
      <c r="ISV851" s="273"/>
      <c r="ISW851" s="273"/>
      <c r="ISX851" s="273"/>
      <c r="ISY851" s="273"/>
      <c r="ISZ851" s="273"/>
      <c r="ITA851" s="273"/>
      <c r="ITB851" s="273"/>
      <c r="ITC851" s="273"/>
      <c r="ITD851" s="273"/>
      <c r="ITE851" s="273"/>
      <c r="ITF851" s="273"/>
      <c r="ITG851" s="273"/>
      <c r="ITH851" s="273"/>
      <c r="ITI851" s="273"/>
      <c r="ITJ851" s="273"/>
      <c r="ITK851" s="273"/>
      <c r="ITL851" s="273"/>
      <c r="ITM851" s="273"/>
      <c r="ITN851" s="273"/>
      <c r="ITO851" s="273"/>
      <c r="ITP851" s="273"/>
      <c r="ITQ851" s="273"/>
      <c r="ITR851" s="273"/>
      <c r="ITS851" s="273"/>
      <c r="ITT851" s="273"/>
      <c r="ITU851" s="273"/>
      <c r="ITV851" s="273"/>
      <c r="ITW851" s="273"/>
      <c r="ITX851" s="273"/>
      <c r="ITY851" s="273"/>
      <c r="ITZ851" s="273"/>
      <c r="IUA851" s="273"/>
      <c r="IUB851" s="273"/>
      <c r="IUC851" s="273"/>
      <c r="IUD851" s="273"/>
      <c r="IUE851" s="273"/>
      <c r="IUF851" s="273"/>
      <c r="IUG851" s="273"/>
      <c r="IUH851" s="273"/>
      <c r="IUI851" s="273"/>
      <c r="IUJ851" s="273"/>
      <c r="IUK851" s="273"/>
      <c r="IUL851" s="273"/>
      <c r="IUM851" s="273"/>
      <c r="IUN851" s="273"/>
      <c r="IUO851" s="273"/>
      <c r="IUP851" s="273"/>
      <c r="IUQ851" s="273"/>
      <c r="IUR851" s="273"/>
      <c r="IUS851" s="273"/>
      <c r="IUT851" s="273"/>
      <c r="IUU851" s="273"/>
      <c r="IUV851" s="273"/>
      <c r="IUW851" s="273"/>
      <c r="IUX851" s="273"/>
      <c r="IUY851" s="273"/>
      <c r="IUZ851" s="273"/>
      <c r="IVA851" s="273"/>
      <c r="IVB851" s="273"/>
      <c r="IVC851" s="273"/>
      <c r="IVD851" s="273"/>
      <c r="IVE851" s="273"/>
      <c r="IVF851" s="273"/>
      <c r="IVG851" s="273"/>
      <c r="IVH851" s="273"/>
      <c r="IVI851" s="273"/>
      <c r="IVJ851" s="273"/>
      <c r="IVK851" s="273"/>
      <c r="IVL851" s="273"/>
      <c r="IVM851" s="273"/>
      <c r="IVN851" s="273"/>
      <c r="IVO851" s="273"/>
      <c r="IVP851" s="273"/>
      <c r="IVQ851" s="273"/>
      <c r="IVR851" s="273"/>
      <c r="IVS851" s="273"/>
      <c r="IVT851" s="273"/>
      <c r="IVU851" s="273"/>
      <c r="IVV851" s="273"/>
      <c r="IVW851" s="273"/>
      <c r="IVX851" s="273"/>
      <c r="IVY851" s="273"/>
      <c r="IVZ851" s="273"/>
      <c r="IWA851" s="273"/>
      <c r="IWB851" s="273"/>
      <c r="IWC851" s="273"/>
      <c r="IWD851" s="273"/>
      <c r="IWE851" s="273"/>
      <c r="IWF851" s="273"/>
      <c r="IWG851" s="273"/>
      <c r="IWH851" s="273"/>
      <c r="IWI851" s="273"/>
      <c r="IWJ851" s="273"/>
      <c r="IWK851" s="273"/>
      <c r="IWL851" s="273"/>
      <c r="IWM851" s="273"/>
      <c r="IWN851" s="273"/>
      <c r="IWO851" s="273"/>
      <c r="IWP851" s="273"/>
      <c r="IWQ851" s="273"/>
      <c r="IWR851" s="273"/>
      <c r="IWS851" s="273"/>
      <c r="IWT851" s="273"/>
      <c r="IWU851" s="273"/>
      <c r="IWV851" s="273"/>
      <c r="IWW851" s="273"/>
      <c r="IWX851" s="273"/>
      <c r="IWY851" s="273"/>
      <c r="IWZ851" s="273"/>
      <c r="IXA851" s="273"/>
      <c r="IXB851" s="273"/>
      <c r="IXC851" s="273"/>
      <c r="IXD851" s="273"/>
      <c r="IXE851" s="273"/>
      <c r="IXF851" s="273"/>
      <c r="IXG851" s="273"/>
      <c r="IXH851" s="273"/>
      <c r="IXI851" s="273"/>
      <c r="IXJ851" s="273"/>
      <c r="IXK851" s="273"/>
      <c r="IXL851" s="273"/>
      <c r="IXM851" s="273"/>
      <c r="IXN851" s="273"/>
      <c r="IXO851" s="273"/>
      <c r="IXP851" s="273"/>
      <c r="IXQ851" s="273"/>
      <c r="IXR851" s="273"/>
      <c r="IXS851" s="273"/>
      <c r="IXT851" s="273"/>
      <c r="IXU851" s="273"/>
      <c r="IXV851" s="273"/>
      <c r="IXW851" s="273"/>
      <c r="IXX851" s="273"/>
      <c r="IXY851" s="273"/>
      <c r="IXZ851" s="273"/>
      <c r="IYA851" s="273"/>
      <c r="IYB851" s="273"/>
      <c r="IYC851" s="273"/>
      <c r="IYD851" s="273"/>
      <c r="IYE851" s="273"/>
      <c r="IYF851" s="273"/>
      <c r="IYG851" s="273"/>
      <c r="IYH851" s="273"/>
      <c r="IYI851" s="273"/>
      <c r="IYJ851" s="273"/>
      <c r="IYK851" s="273"/>
      <c r="IYL851" s="273"/>
      <c r="IYM851" s="273"/>
      <c r="IYN851" s="273"/>
      <c r="IYO851" s="273"/>
      <c r="IYP851" s="273"/>
      <c r="IYQ851" s="273"/>
      <c r="IYR851" s="273"/>
      <c r="IYS851" s="273"/>
      <c r="IYT851" s="273"/>
      <c r="IYU851" s="273"/>
      <c r="IYV851" s="273"/>
      <c r="IYW851" s="273"/>
      <c r="IYX851" s="273"/>
      <c r="IYY851" s="273"/>
      <c r="IYZ851" s="273"/>
      <c r="IZA851" s="273"/>
      <c r="IZB851" s="273"/>
      <c r="IZC851" s="273"/>
      <c r="IZD851" s="273"/>
      <c r="IZE851" s="273"/>
      <c r="IZF851" s="273"/>
      <c r="IZG851" s="273"/>
      <c r="IZH851" s="273"/>
      <c r="IZI851" s="273"/>
      <c r="IZJ851" s="273"/>
      <c r="IZK851" s="273"/>
      <c r="IZL851" s="273"/>
      <c r="IZM851" s="273"/>
      <c r="IZN851" s="273"/>
      <c r="IZO851" s="273"/>
      <c r="IZP851" s="273"/>
      <c r="IZQ851" s="273"/>
      <c r="IZR851" s="273"/>
      <c r="IZS851" s="273"/>
      <c r="IZT851" s="273"/>
      <c r="IZU851" s="273"/>
      <c r="IZV851" s="273"/>
      <c r="IZW851" s="273"/>
      <c r="IZX851" s="273"/>
      <c r="IZY851" s="273"/>
      <c r="IZZ851" s="273"/>
      <c r="JAA851" s="273"/>
      <c r="JAB851" s="273"/>
      <c r="JAC851" s="273"/>
      <c r="JAD851" s="273"/>
      <c r="JAE851" s="273"/>
      <c r="JAF851" s="273"/>
      <c r="JAG851" s="273"/>
      <c r="JAH851" s="273"/>
      <c r="JAI851" s="273"/>
      <c r="JAJ851" s="273"/>
      <c r="JAK851" s="273"/>
      <c r="JAL851" s="273"/>
      <c r="JAM851" s="273"/>
      <c r="JAN851" s="273"/>
      <c r="JAO851" s="273"/>
      <c r="JAP851" s="273"/>
      <c r="JAQ851" s="273"/>
      <c r="JAR851" s="273"/>
      <c r="JAS851" s="273"/>
      <c r="JAT851" s="273"/>
      <c r="JAU851" s="273"/>
      <c r="JAV851" s="273"/>
      <c r="JAW851" s="273"/>
      <c r="JAX851" s="273"/>
      <c r="JAY851" s="273"/>
      <c r="JAZ851" s="273"/>
      <c r="JBA851" s="273"/>
      <c r="JBB851" s="273"/>
      <c r="JBC851" s="273"/>
      <c r="JBD851" s="273"/>
      <c r="JBE851" s="273"/>
      <c r="JBF851" s="273"/>
      <c r="JBG851" s="273"/>
      <c r="JBH851" s="273"/>
      <c r="JBI851" s="273"/>
      <c r="JBJ851" s="273"/>
      <c r="JBK851" s="273"/>
      <c r="JBL851" s="273"/>
      <c r="JBM851" s="273"/>
      <c r="JBN851" s="273"/>
      <c r="JBO851" s="273"/>
      <c r="JBP851" s="273"/>
      <c r="JBQ851" s="273"/>
      <c r="JBR851" s="273"/>
      <c r="JBS851" s="273"/>
      <c r="JBT851" s="273"/>
      <c r="JBU851" s="273"/>
      <c r="JBV851" s="273"/>
      <c r="JBW851" s="273"/>
      <c r="JBX851" s="273"/>
      <c r="JBY851" s="273"/>
      <c r="JBZ851" s="273"/>
      <c r="JCA851" s="273"/>
      <c r="JCB851" s="273"/>
      <c r="JCC851" s="273"/>
      <c r="JCD851" s="273"/>
      <c r="JCE851" s="273"/>
      <c r="JCF851" s="273"/>
      <c r="JCG851" s="273"/>
      <c r="JCH851" s="273"/>
      <c r="JCI851" s="273"/>
      <c r="JCJ851" s="273"/>
      <c r="JCK851" s="273"/>
      <c r="JCL851" s="273"/>
      <c r="JCM851" s="273"/>
      <c r="JCN851" s="273"/>
      <c r="JCO851" s="273"/>
      <c r="JCP851" s="273"/>
      <c r="JCQ851" s="273"/>
      <c r="JCR851" s="273"/>
      <c r="JCS851" s="273"/>
      <c r="JCT851" s="273"/>
      <c r="JCU851" s="273"/>
      <c r="JCV851" s="273"/>
      <c r="JCW851" s="273"/>
      <c r="JCX851" s="273"/>
      <c r="JCY851" s="273"/>
      <c r="JCZ851" s="273"/>
      <c r="JDA851" s="273"/>
      <c r="JDB851" s="273"/>
      <c r="JDC851" s="273"/>
      <c r="JDD851" s="273"/>
      <c r="JDE851" s="273"/>
      <c r="JDF851" s="273"/>
      <c r="JDG851" s="273"/>
      <c r="JDH851" s="273"/>
      <c r="JDI851" s="273"/>
      <c r="JDJ851" s="273"/>
      <c r="JDK851" s="273"/>
      <c r="JDL851" s="273"/>
      <c r="JDM851" s="273"/>
      <c r="JDN851" s="273"/>
      <c r="JDO851" s="273"/>
      <c r="JDP851" s="273"/>
      <c r="JDQ851" s="273"/>
      <c r="JDR851" s="273"/>
      <c r="JDS851" s="273"/>
      <c r="JDT851" s="273"/>
      <c r="JDU851" s="273"/>
      <c r="JDV851" s="273"/>
      <c r="JDW851" s="273"/>
      <c r="JDX851" s="273"/>
      <c r="JDY851" s="273"/>
      <c r="JDZ851" s="273"/>
      <c r="JEA851" s="273"/>
      <c r="JEB851" s="273"/>
      <c r="JEC851" s="273"/>
      <c r="JED851" s="273"/>
      <c r="JEE851" s="273"/>
      <c r="JEF851" s="273"/>
      <c r="JEG851" s="273"/>
      <c r="JEH851" s="273"/>
      <c r="JEI851" s="273"/>
      <c r="JEJ851" s="273"/>
      <c r="JEK851" s="273"/>
      <c r="JEL851" s="273"/>
      <c r="JEM851" s="273"/>
      <c r="JEN851" s="273"/>
      <c r="JEO851" s="273"/>
      <c r="JEP851" s="273"/>
      <c r="JEQ851" s="273"/>
      <c r="JER851" s="273"/>
      <c r="JES851" s="273"/>
      <c r="JET851" s="273"/>
      <c r="JEU851" s="273"/>
      <c r="JEV851" s="273"/>
      <c r="JEW851" s="273"/>
      <c r="JEX851" s="273"/>
      <c r="JEY851" s="273"/>
      <c r="JEZ851" s="273"/>
      <c r="JFA851" s="273"/>
      <c r="JFB851" s="273"/>
      <c r="JFC851" s="273"/>
      <c r="JFD851" s="273"/>
      <c r="JFE851" s="273"/>
      <c r="JFF851" s="273"/>
      <c r="JFG851" s="273"/>
      <c r="JFH851" s="273"/>
      <c r="JFI851" s="273"/>
      <c r="JFJ851" s="273"/>
      <c r="JFK851" s="273"/>
      <c r="JFL851" s="273"/>
      <c r="JFM851" s="273"/>
      <c r="JFN851" s="273"/>
      <c r="JFO851" s="273"/>
      <c r="JFP851" s="273"/>
      <c r="JFQ851" s="273"/>
      <c r="JFR851" s="273"/>
      <c r="JFS851" s="273"/>
      <c r="JFT851" s="273"/>
      <c r="JFU851" s="273"/>
      <c r="JFV851" s="273"/>
      <c r="JFW851" s="273"/>
      <c r="JFX851" s="273"/>
      <c r="JFY851" s="273"/>
      <c r="JFZ851" s="273"/>
      <c r="JGA851" s="273"/>
      <c r="JGB851" s="273"/>
      <c r="JGC851" s="273"/>
      <c r="JGD851" s="273"/>
      <c r="JGE851" s="273"/>
      <c r="JGF851" s="273"/>
      <c r="JGG851" s="273"/>
      <c r="JGH851" s="273"/>
      <c r="JGI851" s="273"/>
      <c r="JGJ851" s="273"/>
      <c r="JGK851" s="273"/>
      <c r="JGL851" s="273"/>
      <c r="JGM851" s="273"/>
      <c r="JGN851" s="273"/>
      <c r="JGO851" s="273"/>
      <c r="JGP851" s="273"/>
      <c r="JGQ851" s="273"/>
      <c r="JGR851" s="273"/>
      <c r="JGS851" s="273"/>
      <c r="JGT851" s="273"/>
      <c r="JGU851" s="273"/>
      <c r="JGV851" s="273"/>
      <c r="JGW851" s="273"/>
      <c r="JGX851" s="273"/>
      <c r="JGY851" s="273"/>
      <c r="JGZ851" s="273"/>
      <c r="JHA851" s="273"/>
      <c r="JHB851" s="273"/>
      <c r="JHC851" s="273"/>
      <c r="JHD851" s="273"/>
      <c r="JHE851" s="273"/>
      <c r="JHF851" s="273"/>
      <c r="JHG851" s="273"/>
      <c r="JHH851" s="273"/>
      <c r="JHI851" s="273"/>
      <c r="JHJ851" s="273"/>
      <c r="JHK851" s="273"/>
      <c r="JHL851" s="273"/>
      <c r="JHM851" s="273"/>
      <c r="JHN851" s="273"/>
      <c r="JHO851" s="273"/>
      <c r="JHP851" s="273"/>
      <c r="JHQ851" s="273"/>
      <c r="JHR851" s="273"/>
      <c r="JHS851" s="273"/>
      <c r="JHT851" s="273"/>
      <c r="JHU851" s="273"/>
      <c r="JHV851" s="273"/>
      <c r="JHW851" s="273"/>
      <c r="JHX851" s="273"/>
      <c r="JHY851" s="273"/>
      <c r="JHZ851" s="273"/>
      <c r="JIA851" s="273"/>
      <c r="JIB851" s="273"/>
      <c r="JIC851" s="273"/>
      <c r="JID851" s="273"/>
      <c r="JIE851" s="273"/>
      <c r="JIF851" s="273"/>
      <c r="JIG851" s="273"/>
      <c r="JIH851" s="273"/>
      <c r="JII851" s="273"/>
      <c r="JIJ851" s="273"/>
      <c r="JIK851" s="273"/>
      <c r="JIL851" s="273"/>
      <c r="JIM851" s="273"/>
      <c r="JIN851" s="273"/>
      <c r="JIO851" s="273"/>
      <c r="JIP851" s="273"/>
      <c r="JIQ851" s="273"/>
      <c r="JIR851" s="273"/>
      <c r="JIS851" s="273"/>
      <c r="JIT851" s="273"/>
      <c r="JIU851" s="273"/>
      <c r="JIV851" s="273"/>
      <c r="JIW851" s="273"/>
      <c r="JIX851" s="273"/>
      <c r="JIY851" s="273"/>
      <c r="JIZ851" s="273"/>
      <c r="JJA851" s="273"/>
      <c r="JJB851" s="273"/>
      <c r="JJC851" s="273"/>
      <c r="JJD851" s="273"/>
      <c r="JJE851" s="273"/>
      <c r="JJF851" s="273"/>
      <c r="JJG851" s="273"/>
      <c r="JJH851" s="273"/>
      <c r="JJI851" s="273"/>
      <c r="JJJ851" s="273"/>
      <c r="JJK851" s="273"/>
      <c r="JJL851" s="273"/>
      <c r="JJM851" s="273"/>
      <c r="JJN851" s="273"/>
      <c r="JJO851" s="273"/>
      <c r="JJP851" s="273"/>
      <c r="JJQ851" s="273"/>
      <c r="JJR851" s="273"/>
      <c r="JJS851" s="273"/>
      <c r="JJT851" s="273"/>
      <c r="JJU851" s="273"/>
      <c r="JJV851" s="273"/>
      <c r="JJW851" s="273"/>
      <c r="JJX851" s="273"/>
      <c r="JJY851" s="273"/>
      <c r="JJZ851" s="273"/>
      <c r="JKA851" s="273"/>
      <c r="JKB851" s="273"/>
      <c r="JKC851" s="273"/>
      <c r="JKD851" s="273"/>
      <c r="JKE851" s="273"/>
      <c r="JKF851" s="273"/>
      <c r="JKG851" s="273"/>
      <c r="JKH851" s="273"/>
      <c r="JKI851" s="273"/>
      <c r="JKJ851" s="273"/>
      <c r="JKK851" s="273"/>
      <c r="JKL851" s="273"/>
      <c r="JKM851" s="273"/>
      <c r="JKN851" s="273"/>
      <c r="JKO851" s="273"/>
      <c r="JKP851" s="273"/>
      <c r="JKQ851" s="273"/>
      <c r="JKR851" s="273"/>
      <c r="JKS851" s="273"/>
      <c r="JKT851" s="273"/>
      <c r="JKU851" s="273"/>
      <c r="JKV851" s="273"/>
      <c r="JKW851" s="273"/>
      <c r="JKX851" s="273"/>
      <c r="JKY851" s="273"/>
      <c r="JKZ851" s="273"/>
      <c r="JLA851" s="273"/>
      <c r="JLB851" s="273"/>
      <c r="JLC851" s="273"/>
      <c r="JLD851" s="273"/>
      <c r="JLE851" s="273"/>
      <c r="JLF851" s="273"/>
      <c r="JLG851" s="273"/>
      <c r="JLH851" s="273"/>
      <c r="JLI851" s="273"/>
      <c r="JLJ851" s="273"/>
      <c r="JLK851" s="273"/>
      <c r="JLL851" s="273"/>
      <c r="JLM851" s="273"/>
      <c r="JLN851" s="273"/>
      <c r="JLO851" s="273"/>
      <c r="JLP851" s="273"/>
      <c r="JLQ851" s="273"/>
      <c r="JLR851" s="273"/>
      <c r="JLS851" s="273"/>
      <c r="JLT851" s="273"/>
      <c r="JLU851" s="273"/>
      <c r="JLV851" s="273"/>
      <c r="JLW851" s="273"/>
      <c r="JLX851" s="273"/>
      <c r="JLY851" s="273"/>
      <c r="JLZ851" s="273"/>
      <c r="JMA851" s="273"/>
      <c r="JMB851" s="273"/>
      <c r="JMC851" s="273"/>
      <c r="JMD851" s="273"/>
      <c r="JME851" s="273"/>
      <c r="JMF851" s="273"/>
      <c r="JMG851" s="273"/>
      <c r="JMH851" s="273"/>
      <c r="JMI851" s="273"/>
      <c r="JMJ851" s="273"/>
      <c r="JMK851" s="273"/>
      <c r="JML851" s="273"/>
      <c r="JMM851" s="273"/>
      <c r="JMN851" s="273"/>
      <c r="JMO851" s="273"/>
      <c r="JMP851" s="273"/>
      <c r="JMQ851" s="273"/>
      <c r="JMR851" s="273"/>
      <c r="JMS851" s="273"/>
      <c r="JMT851" s="273"/>
      <c r="JMU851" s="273"/>
      <c r="JMV851" s="273"/>
      <c r="JMW851" s="273"/>
      <c r="JMX851" s="273"/>
      <c r="JMY851" s="273"/>
      <c r="JMZ851" s="273"/>
      <c r="JNA851" s="273"/>
      <c r="JNB851" s="273"/>
      <c r="JNC851" s="273"/>
      <c r="JND851" s="273"/>
      <c r="JNE851" s="273"/>
      <c r="JNF851" s="273"/>
      <c r="JNG851" s="273"/>
      <c r="JNH851" s="273"/>
      <c r="JNI851" s="273"/>
      <c r="JNJ851" s="273"/>
      <c r="JNK851" s="273"/>
      <c r="JNL851" s="273"/>
      <c r="JNM851" s="273"/>
      <c r="JNN851" s="273"/>
      <c r="JNO851" s="273"/>
      <c r="JNP851" s="273"/>
      <c r="JNQ851" s="273"/>
      <c r="JNR851" s="273"/>
      <c r="JNS851" s="273"/>
      <c r="JNT851" s="273"/>
      <c r="JNU851" s="273"/>
      <c r="JNV851" s="273"/>
      <c r="JNW851" s="273"/>
      <c r="JNX851" s="273"/>
      <c r="JNY851" s="273"/>
      <c r="JNZ851" s="273"/>
      <c r="JOA851" s="273"/>
      <c r="JOB851" s="273"/>
      <c r="JOC851" s="273"/>
      <c r="JOD851" s="273"/>
      <c r="JOE851" s="273"/>
      <c r="JOF851" s="273"/>
      <c r="JOG851" s="273"/>
      <c r="JOH851" s="273"/>
      <c r="JOI851" s="273"/>
      <c r="JOJ851" s="273"/>
      <c r="JOK851" s="273"/>
      <c r="JOL851" s="273"/>
      <c r="JOM851" s="273"/>
      <c r="JON851" s="273"/>
      <c r="JOO851" s="273"/>
      <c r="JOP851" s="273"/>
      <c r="JOQ851" s="273"/>
      <c r="JOR851" s="273"/>
      <c r="JOS851" s="273"/>
      <c r="JOT851" s="273"/>
      <c r="JOU851" s="273"/>
      <c r="JOV851" s="273"/>
      <c r="JOW851" s="273"/>
      <c r="JOX851" s="273"/>
      <c r="JOY851" s="273"/>
      <c r="JOZ851" s="273"/>
      <c r="JPA851" s="273"/>
      <c r="JPB851" s="273"/>
      <c r="JPC851" s="273"/>
      <c r="JPD851" s="273"/>
      <c r="JPE851" s="273"/>
      <c r="JPF851" s="273"/>
      <c r="JPG851" s="273"/>
      <c r="JPH851" s="273"/>
      <c r="JPI851" s="273"/>
      <c r="JPJ851" s="273"/>
      <c r="JPK851" s="273"/>
      <c r="JPL851" s="273"/>
      <c r="JPM851" s="273"/>
      <c r="JPN851" s="273"/>
      <c r="JPO851" s="273"/>
      <c r="JPP851" s="273"/>
      <c r="JPQ851" s="273"/>
      <c r="JPR851" s="273"/>
      <c r="JPS851" s="273"/>
      <c r="JPT851" s="273"/>
      <c r="JPU851" s="273"/>
      <c r="JPV851" s="273"/>
      <c r="JPW851" s="273"/>
      <c r="JPX851" s="273"/>
      <c r="JPY851" s="273"/>
      <c r="JPZ851" s="273"/>
      <c r="JQA851" s="273"/>
      <c r="JQB851" s="273"/>
      <c r="JQC851" s="273"/>
      <c r="JQD851" s="273"/>
      <c r="JQE851" s="273"/>
      <c r="JQF851" s="273"/>
      <c r="JQG851" s="273"/>
      <c r="JQH851" s="273"/>
      <c r="JQI851" s="273"/>
      <c r="JQJ851" s="273"/>
      <c r="JQK851" s="273"/>
      <c r="JQL851" s="273"/>
      <c r="JQM851" s="273"/>
      <c r="JQN851" s="273"/>
      <c r="JQO851" s="273"/>
      <c r="JQP851" s="273"/>
      <c r="JQQ851" s="273"/>
      <c r="JQR851" s="273"/>
      <c r="JQS851" s="273"/>
      <c r="JQT851" s="273"/>
      <c r="JQU851" s="273"/>
      <c r="JQV851" s="273"/>
      <c r="JQW851" s="273"/>
      <c r="JQX851" s="273"/>
      <c r="JQY851" s="273"/>
      <c r="JQZ851" s="273"/>
      <c r="JRA851" s="273"/>
      <c r="JRB851" s="273"/>
      <c r="JRC851" s="273"/>
      <c r="JRD851" s="273"/>
      <c r="JRE851" s="273"/>
      <c r="JRF851" s="273"/>
      <c r="JRG851" s="273"/>
      <c r="JRH851" s="273"/>
      <c r="JRI851" s="273"/>
      <c r="JRJ851" s="273"/>
      <c r="JRK851" s="273"/>
      <c r="JRL851" s="273"/>
      <c r="JRM851" s="273"/>
      <c r="JRN851" s="273"/>
      <c r="JRO851" s="273"/>
      <c r="JRP851" s="273"/>
      <c r="JRQ851" s="273"/>
      <c r="JRR851" s="273"/>
      <c r="JRS851" s="273"/>
      <c r="JRT851" s="273"/>
      <c r="JRU851" s="273"/>
      <c r="JRV851" s="273"/>
      <c r="JRW851" s="273"/>
      <c r="JRX851" s="273"/>
      <c r="JRY851" s="273"/>
      <c r="JRZ851" s="273"/>
      <c r="JSA851" s="273"/>
      <c r="JSB851" s="273"/>
      <c r="JSC851" s="273"/>
      <c r="JSD851" s="273"/>
      <c r="JSE851" s="273"/>
      <c r="JSF851" s="273"/>
      <c r="JSG851" s="273"/>
      <c r="JSH851" s="273"/>
      <c r="JSI851" s="273"/>
      <c r="JSJ851" s="273"/>
      <c r="JSK851" s="273"/>
      <c r="JSL851" s="273"/>
      <c r="JSM851" s="273"/>
      <c r="JSN851" s="273"/>
      <c r="JSO851" s="273"/>
      <c r="JSP851" s="273"/>
      <c r="JSQ851" s="273"/>
      <c r="JSR851" s="273"/>
      <c r="JSS851" s="273"/>
      <c r="JST851" s="273"/>
      <c r="JSU851" s="273"/>
      <c r="JSV851" s="273"/>
      <c r="JSW851" s="273"/>
      <c r="JSX851" s="273"/>
      <c r="JSY851" s="273"/>
      <c r="JSZ851" s="273"/>
      <c r="JTA851" s="273"/>
      <c r="JTB851" s="273"/>
      <c r="JTC851" s="273"/>
      <c r="JTD851" s="273"/>
      <c r="JTE851" s="273"/>
      <c r="JTF851" s="273"/>
      <c r="JTG851" s="273"/>
      <c r="JTH851" s="273"/>
      <c r="JTI851" s="273"/>
      <c r="JTJ851" s="273"/>
      <c r="JTK851" s="273"/>
      <c r="JTL851" s="273"/>
      <c r="JTM851" s="273"/>
      <c r="JTN851" s="273"/>
      <c r="JTO851" s="273"/>
      <c r="JTP851" s="273"/>
      <c r="JTQ851" s="273"/>
      <c r="JTR851" s="273"/>
      <c r="JTS851" s="273"/>
      <c r="JTT851" s="273"/>
      <c r="JTU851" s="273"/>
      <c r="JTV851" s="273"/>
      <c r="JTW851" s="273"/>
      <c r="JTX851" s="273"/>
      <c r="JTY851" s="273"/>
      <c r="JTZ851" s="273"/>
      <c r="JUA851" s="273"/>
      <c r="JUB851" s="273"/>
      <c r="JUC851" s="273"/>
      <c r="JUD851" s="273"/>
      <c r="JUE851" s="273"/>
      <c r="JUF851" s="273"/>
      <c r="JUG851" s="273"/>
      <c r="JUH851" s="273"/>
      <c r="JUI851" s="273"/>
      <c r="JUJ851" s="273"/>
      <c r="JUK851" s="273"/>
      <c r="JUL851" s="273"/>
      <c r="JUM851" s="273"/>
      <c r="JUN851" s="273"/>
      <c r="JUO851" s="273"/>
      <c r="JUP851" s="273"/>
      <c r="JUQ851" s="273"/>
      <c r="JUR851" s="273"/>
      <c r="JUS851" s="273"/>
      <c r="JUT851" s="273"/>
      <c r="JUU851" s="273"/>
      <c r="JUV851" s="273"/>
      <c r="JUW851" s="273"/>
      <c r="JUX851" s="273"/>
      <c r="JUY851" s="273"/>
      <c r="JUZ851" s="273"/>
      <c r="JVA851" s="273"/>
      <c r="JVB851" s="273"/>
      <c r="JVC851" s="273"/>
      <c r="JVD851" s="273"/>
      <c r="JVE851" s="273"/>
      <c r="JVF851" s="273"/>
      <c r="JVG851" s="273"/>
      <c r="JVH851" s="273"/>
      <c r="JVI851" s="273"/>
      <c r="JVJ851" s="273"/>
      <c r="JVK851" s="273"/>
      <c r="JVL851" s="273"/>
      <c r="JVM851" s="273"/>
      <c r="JVN851" s="273"/>
      <c r="JVO851" s="273"/>
      <c r="JVP851" s="273"/>
      <c r="JVQ851" s="273"/>
      <c r="JVR851" s="273"/>
      <c r="JVS851" s="273"/>
      <c r="JVT851" s="273"/>
      <c r="JVU851" s="273"/>
      <c r="JVV851" s="273"/>
      <c r="JVW851" s="273"/>
      <c r="JVX851" s="273"/>
      <c r="JVY851" s="273"/>
      <c r="JVZ851" s="273"/>
      <c r="JWA851" s="273"/>
      <c r="JWB851" s="273"/>
      <c r="JWC851" s="273"/>
      <c r="JWD851" s="273"/>
      <c r="JWE851" s="273"/>
      <c r="JWF851" s="273"/>
      <c r="JWG851" s="273"/>
      <c r="JWH851" s="273"/>
      <c r="JWI851" s="273"/>
      <c r="JWJ851" s="273"/>
      <c r="JWK851" s="273"/>
      <c r="JWL851" s="273"/>
      <c r="JWM851" s="273"/>
      <c r="JWN851" s="273"/>
      <c r="JWO851" s="273"/>
      <c r="JWP851" s="273"/>
      <c r="JWQ851" s="273"/>
      <c r="JWR851" s="273"/>
      <c r="JWS851" s="273"/>
      <c r="JWT851" s="273"/>
      <c r="JWU851" s="273"/>
      <c r="JWV851" s="273"/>
      <c r="JWW851" s="273"/>
      <c r="JWX851" s="273"/>
      <c r="JWY851" s="273"/>
      <c r="JWZ851" s="273"/>
      <c r="JXA851" s="273"/>
      <c r="JXB851" s="273"/>
      <c r="JXC851" s="273"/>
      <c r="JXD851" s="273"/>
      <c r="JXE851" s="273"/>
      <c r="JXF851" s="273"/>
      <c r="JXG851" s="273"/>
      <c r="JXH851" s="273"/>
      <c r="JXI851" s="273"/>
      <c r="JXJ851" s="273"/>
      <c r="JXK851" s="273"/>
      <c r="JXL851" s="273"/>
      <c r="JXM851" s="273"/>
      <c r="JXN851" s="273"/>
      <c r="JXO851" s="273"/>
      <c r="JXP851" s="273"/>
      <c r="JXQ851" s="273"/>
      <c r="JXR851" s="273"/>
      <c r="JXS851" s="273"/>
      <c r="JXT851" s="273"/>
      <c r="JXU851" s="273"/>
      <c r="JXV851" s="273"/>
      <c r="JXW851" s="273"/>
      <c r="JXX851" s="273"/>
      <c r="JXY851" s="273"/>
      <c r="JXZ851" s="273"/>
      <c r="JYA851" s="273"/>
      <c r="JYB851" s="273"/>
      <c r="JYC851" s="273"/>
      <c r="JYD851" s="273"/>
      <c r="JYE851" s="273"/>
      <c r="JYF851" s="273"/>
      <c r="JYG851" s="273"/>
      <c r="JYH851" s="273"/>
      <c r="JYI851" s="273"/>
      <c r="JYJ851" s="273"/>
      <c r="JYK851" s="273"/>
      <c r="JYL851" s="273"/>
      <c r="JYM851" s="273"/>
      <c r="JYN851" s="273"/>
      <c r="JYO851" s="273"/>
      <c r="JYP851" s="273"/>
      <c r="JYQ851" s="273"/>
      <c r="JYR851" s="273"/>
      <c r="JYS851" s="273"/>
      <c r="JYT851" s="273"/>
      <c r="JYU851" s="273"/>
      <c r="JYV851" s="273"/>
      <c r="JYW851" s="273"/>
      <c r="JYX851" s="273"/>
      <c r="JYY851" s="273"/>
      <c r="JYZ851" s="273"/>
      <c r="JZA851" s="273"/>
      <c r="JZB851" s="273"/>
      <c r="JZC851" s="273"/>
      <c r="JZD851" s="273"/>
      <c r="JZE851" s="273"/>
      <c r="JZF851" s="273"/>
      <c r="JZG851" s="273"/>
      <c r="JZH851" s="273"/>
      <c r="JZI851" s="273"/>
      <c r="JZJ851" s="273"/>
      <c r="JZK851" s="273"/>
      <c r="JZL851" s="273"/>
      <c r="JZM851" s="273"/>
      <c r="JZN851" s="273"/>
      <c r="JZO851" s="273"/>
      <c r="JZP851" s="273"/>
      <c r="JZQ851" s="273"/>
      <c r="JZR851" s="273"/>
      <c r="JZS851" s="273"/>
      <c r="JZT851" s="273"/>
      <c r="JZU851" s="273"/>
      <c r="JZV851" s="273"/>
      <c r="JZW851" s="273"/>
      <c r="JZX851" s="273"/>
      <c r="JZY851" s="273"/>
      <c r="JZZ851" s="273"/>
      <c r="KAA851" s="273"/>
      <c r="KAB851" s="273"/>
      <c r="KAC851" s="273"/>
      <c r="KAD851" s="273"/>
      <c r="KAE851" s="273"/>
      <c r="KAF851" s="273"/>
      <c r="KAG851" s="273"/>
      <c r="KAH851" s="273"/>
      <c r="KAI851" s="273"/>
      <c r="KAJ851" s="273"/>
      <c r="KAK851" s="273"/>
      <c r="KAL851" s="273"/>
      <c r="KAM851" s="273"/>
      <c r="KAN851" s="273"/>
      <c r="KAO851" s="273"/>
      <c r="KAP851" s="273"/>
      <c r="KAQ851" s="273"/>
      <c r="KAR851" s="273"/>
      <c r="KAS851" s="273"/>
      <c r="KAT851" s="273"/>
      <c r="KAU851" s="273"/>
      <c r="KAV851" s="273"/>
      <c r="KAW851" s="273"/>
      <c r="KAX851" s="273"/>
      <c r="KAY851" s="273"/>
      <c r="KAZ851" s="273"/>
      <c r="KBA851" s="273"/>
      <c r="KBB851" s="273"/>
      <c r="KBC851" s="273"/>
      <c r="KBD851" s="273"/>
      <c r="KBE851" s="273"/>
      <c r="KBF851" s="273"/>
      <c r="KBG851" s="273"/>
      <c r="KBH851" s="273"/>
      <c r="KBI851" s="273"/>
      <c r="KBJ851" s="273"/>
      <c r="KBK851" s="273"/>
      <c r="KBL851" s="273"/>
      <c r="KBM851" s="273"/>
      <c r="KBN851" s="273"/>
      <c r="KBO851" s="273"/>
      <c r="KBP851" s="273"/>
      <c r="KBQ851" s="273"/>
      <c r="KBR851" s="273"/>
      <c r="KBS851" s="273"/>
      <c r="KBT851" s="273"/>
      <c r="KBU851" s="273"/>
      <c r="KBV851" s="273"/>
      <c r="KBW851" s="273"/>
      <c r="KBX851" s="273"/>
      <c r="KBY851" s="273"/>
      <c r="KBZ851" s="273"/>
      <c r="KCA851" s="273"/>
      <c r="KCB851" s="273"/>
      <c r="KCC851" s="273"/>
      <c r="KCD851" s="273"/>
      <c r="KCE851" s="273"/>
      <c r="KCF851" s="273"/>
      <c r="KCG851" s="273"/>
      <c r="KCH851" s="273"/>
      <c r="KCI851" s="273"/>
      <c r="KCJ851" s="273"/>
      <c r="KCK851" s="273"/>
      <c r="KCL851" s="273"/>
      <c r="KCM851" s="273"/>
      <c r="KCN851" s="273"/>
      <c r="KCO851" s="273"/>
      <c r="KCP851" s="273"/>
      <c r="KCQ851" s="273"/>
      <c r="KCR851" s="273"/>
      <c r="KCS851" s="273"/>
      <c r="KCT851" s="273"/>
      <c r="KCU851" s="273"/>
      <c r="KCV851" s="273"/>
      <c r="KCW851" s="273"/>
      <c r="KCX851" s="273"/>
      <c r="KCY851" s="273"/>
      <c r="KCZ851" s="273"/>
      <c r="KDA851" s="273"/>
      <c r="KDB851" s="273"/>
      <c r="KDC851" s="273"/>
      <c r="KDD851" s="273"/>
      <c r="KDE851" s="273"/>
      <c r="KDF851" s="273"/>
      <c r="KDG851" s="273"/>
      <c r="KDH851" s="273"/>
      <c r="KDI851" s="273"/>
      <c r="KDJ851" s="273"/>
      <c r="KDK851" s="273"/>
      <c r="KDL851" s="273"/>
      <c r="KDM851" s="273"/>
      <c r="KDN851" s="273"/>
      <c r="KDO851" s="273"/>
      <c r="KDP851" s="273"/>
      <c r="KDQ851" s="273"/>
      <c r="KDR851" s="273"/>
      <c r="KDS851" s="273"/>
      <c r="KDT851" s="273"/>
      <c r="KDU851" s="273"/>
      <c r="KDV851" s="273"/>
      <c r="KDW851" s="273"/>
      <c r="KDX851" s="273"/>
      <c r="KDY851" s="273"/>
      <c r="KDZ851" s="273"/>
      <c r="KEA851" s="273"/>
      <c r="KEB851" s="273"/>
      <c r="KEC851" s="273"/>
      <c r="KED851" s="273"/>
      <c r="KEE851" s="273"/>
      <c r="KEF851" s="273"/>
      <c r="KEG851" s="273"/>
      <c r="KEH851" s="273"/>
      <c r="KEI851" s="273"/>
      <c r="KEJ851" s="273"/>
      <c r="KEK851" s="273"/>
      <c r="KEL851" s="273"/>
      <c r="KEM851" s="273"/>
      <c r="KEN851" s="273"/>
      <c r="KEO851" s="273"/>
      <c r="KEP851" s="273"/>
      <c r="KEQ851" s="273"/>
      <c r="KER851" s="273"/>
      <c r="KES851" s="273"/>
      <c r="KET851" s="273"/>
      <c r="KEU851" s="273"/>
      <c r="KEV851" s="273"/>
      <c r="KEW851" s="273"/>
      <c r="KEX851" s="273"/>
      <c r="KEY851" s="273"/>
      <c r="KEZ851" s="273"/>
      <c r="KFA851" s="273"/>
      <c r="KFB851" s="273"/>
      <c r="KFC851" s="273"/>
      <c r="KFD851" s="273"/>
      <c r="KFE851" s="273"/>
      <c r="KFF851" s="273"/>
      <c r="KFG851" s="273"/>
      <c r="KFH851" s="273"/>
      <c r="KFI851" s="273"/>
      <c r="KFJ851" s="273"/>
      <c r="KFK851" s="273"/>
      <c r="KFL851" s="273"/>
      <c r="KFM851" s="273"/>
      <c r="KFN851" s="273"/>
      <c r="KFO851" s="273"/>
      <c r="KFP851" s="273"/>
      <c r="KFQ851" s="273"/>
      <c r="KFR851" s="273"/>
      <c r="KFS851" s="273"/>
      <c r="KFT851" s="273"/>
      <c r="KFU851" s="273"/>
      <c r="KFV851" s="273"/>
      <c r="KFW851" s="273"/>
      <c r="KFX851" s="273"/>
      <c r="KFY851" s="273"/>
      <c r="KFZ851" s="273"/>
      <c r="KGA851" s="273"/>
      <c r="KGB851" s="273"/>
      <c r="KGC851" s="273"/>
      <c r="KGD851" s="273"/>
      <c r="KGE851" s="273"/>
      <c r="KGF851" s="273"/>
      <c r="KGG851" s="273"/>
      <c r="KGH851" s="273"/>
      <c r="KGI851" s="273"/>
      <c r="KGJ851" s="273"/>
      <c r="KGK851" s="273"/>
      <c r="KGL851" s="273"/>
      <c r="KGM851" s="273"/>
      <c r="KGN851" s="273"/>
      <c r="KGO851" s="273"/>
      <c r="KGP851" s="273"/>
      <c r="KGQ851" s="273"/>
      <c r="KGR851" s="273"/>
      <c r="KGS851" s="273"/>
      <c r="KGT851" s="273"/>
      <c r="KGU851" s="273"/>
      <c r="KGV851" s="273"/>
      <c r="KGW851" s="273"/>
      <c r="KGX851" s="273"/>
      <c r="KGY851" s="273"/>
      <c r="KGZ851" s="273"/>
      <c r="KHA851" s="273"/>
      <c r="KHB851" s="273"/>
      <c r="KHC851" s="273"/>
      <c r="KHD851" s="273"/>
      <c r="KHE851" s="273"/>
      <c r="KHF851" s="273"/>
      <c r="KHG851" s="273"/>
      <c r="KHH851" s="273"/>
      <c r="KHI851" s="273"/>
      <c r="KHJ851" s="273"/>
      <c r="KHK851" s="273"/>
      <c r="KHL851" s="273"/>
      <c r="KHM851" s="273"/>
      <c r="KHN851" s="273"/>
      <c r="KHO851" s="273"/>
      <c r="KHP851" s="273"/>
      <c r="KHQ851" s="273"/>
      <c r="KHR851" s="273"/>
      <c r="KHS851" s="273"/>
      <c r="KHT851" s="273"/>
      <c r="KHU851" s="273"/>
      <c r="KHV851" s="273"/>
      <c r="KHW851" s="273"/>
      <c r="KHX851" s="273"/>
      <c r="KHY851" s="273"/>
      <c r="KHZ851" s="273"/>
      <c r="KIA851" s="273"/>
      <c r="KIB851" s="273"/>
      <c r="KIC851" s="273"/>
      <c r="KID851" s="273"/>
      <c r="KIE851" s="273"/>
      <c r="KIF851" s="273"/>
      <c r="KIG851" s="273"/>
      <c r="KIH851" s="273"/>
      <c r="KII851" s="273"/>
      <c r="KIJ851" s="273"/>
      <c r="KIK851" s="273"/>
      <c r="KIL851" s="273"/>
      <c r="KIM851" s="273"/>
      <c r="KIN851" s="273"/>
      <c r="KIO851" s="273"/>
      <c r="KIP851" s="273"/>
      <c r="KIQ851" s="273"/>
      <c r="KIR851" s="273"/>
      <c r="KIS851" s="273"/>
      <c r="KIT851" s="273"/>
      <c r="KIU851" s="273"/>
      <c r="KIV851" s="273"/>
      <c r="KIW851" s="273"/>
      <c r="KIX851" s="273"/>
      <c r="KIY851" s="273"/>
      <c r="KIZ851" s="273"/>
      <c r="KJA851" s="273"/>
      <c r="KJB851" s="273"/>
      <c r="KJC851" s="273"/>
      <c r="KJD851" s="273"/>
      <c r="KJE851" s="273"/>
      <c r="KJF851" s="273"/>
      <c r="KJG851" s="273"/>
      <c r="KJH851" s="273"/>
      <c r="KJI851" s="273"/>
      <c r="KJJ851" s="273"/>
      <c r="KJK851" s="273"/>
      <c r="KJL851" s="273"/>
      <c r="KJM851" s="273"/>
      <c r="KJN851" s="273"/>
      <c r="KJO851" s="273"/>
      <c r="KJP851" s="273"/>
      <c r="KJQ851" s="273"/>
      <c r="KJR851" s="273"/>
      <c r="KJS851" s="273"/>
      <c r="KJT851" s="273"/>
      <c r="KJU851" s="273"/>
      <c r="KJV851" s="273"/>
      <c r="KJW851" s="273"/>
      <c r="KJX851" s="273"/>
      <c r="KJY851" s="273"/>
      <c r="KJZ851" s="273"/>
      <c r="KKA851" s="273"/>
      <c r="KKB851" s="273"/>
      <c r="KKC851" s="273"/>
      <c r="KKD851" s="273"/>
      <c r="KKE851" s="273"/>
      <c r="KKF851" s="273"/>
      <c r="KKG851" s="273"/>
      <c r="KKH851" s="273"/>
      <c r="KKI851" s="273"/>
      <c r="KKJ851" s="273"/>
      <c r="KKK851" s="273"/>
      <c r="KKL851" s="273"/>
      <c r="KKM851" s="273"/>
      <c r="KKN851" s="273"/>
      <c r="KKO851" s="273"/>
      <c r="KKP851" s="273"/>
      <c r="KKQ851" s="273"/>
      <c r="KKR851" s="273"/>
      <c r="KKS851" s="273"/>
      <c r="KKT851" s="273"/>
      <c r="KKU851" s="273"/>
      <c r="KKV851" s="273"/>
      <c r="KKW851" s="273"/>
      <c r="KKX851" s="273"/>
      <c r="KKY851" s="273"/>
      <c r="KKZ851" s="273"/>
      <c r="KLA851" s="273"/>
      <c r="KLB851" s="273"/>
      <c r="KLC851" s="273"/>
      <c r="KLD851" s="273"/>
      <c r="KLE851" s="273"/>
      <c r="KLF851" s="273"/>
      <c r="KLG851" s="273"/>
      <c r="KLH851" s="273"/>
      <c r="KLI851" s="273"/>
      <c r="KLJ851" s="273"/>
      <c r="KLK851" s="273"/>
      <c r="KLL851" s="273"/>
      <c r="KLM851" s="273"/>
      <c r="KLN851" s="273"/>
      <c r="KLO851" s="273"/>
      <c r="KLP851" s="273"/>
      <c r="KLQ851" s="273"/>
      <c r="KLR851" s="273"/>
      <c r="KLS851" s="273"/>
      <c r="KLT851" s="273"/>
      <c r="KLU851" s="273"/>
      <c r="KLV851" s="273"/>
      <c r="KLW851" s="273"/>
      <c r="KLX851" s="273"/>
      <c r="KLY851" s="273"/>
      <c r="KLZ851" s="273"/>
      <c r="KMA851" s="273"/>
      <c r="KMB851" s="273"/>
      <c r="KMC851" s="273"/>
      <c r="KMD851" s="273"/>
      <c r="KME851" s="273"/>
      <c r="KMF851" s="273"/>
      <c r="KMG851" s="273"/>
      <c r="KMH851" s="273"/>
      <c r="KMI851" s="273"/>
      <c r="KMJ851" s="273"/>
      <c r="KMK851" s="273"/>
      <c r="KML851" s="273"/>
      <c r="KMM851" s="273"/>
      <c r="KMN851" s="273"/>
      <c r="KMO851" s="273"/>
      <c r="KMP851" s="273"/>
      <c r="KMQ851" s="273"/>
      <c r="KMR851" s="273"/>
      <c r="KMS851" s="273"/>
      <c r="KMT851" s="273"/>
      <c r="KMU851" s="273"/>
      <c r="KMV851" s="273"/>
      <c r="KMW851" s="273"/>
      <c r="KMX851" s="273"/>
      <c r="KMY851" s="273"/>
      <c r="KMZ851" s="273"/>
      <c r="KNA851" s="273"/>
      <c r="KNB851" s="273"/>
      <c r="KNC851" s="273"/>
      <c r="KND851" s="273"/>
      <c r="KNE851" s="273"/>
      <c r="KNF851" s="273"/>
      <c r="KNG851" s="273"/>
      <c r="KNH851" s="273"/>
      <c r="KNI851" s="273"/>
      <c r="KNJ851" s="273"/>
      <c r="KNK851" s="273"/>
      <c r="KNL851" s="273"/>
      <c r="KNM851" s="273"/>
      <c r="KNN851" s="273"/>
      <c r="KNO851" s="273"/>
      <c r="KNP851" s="273"/>
      <c r="KNQ851" s="273"/>
      <c r="KNR851" s="273"/>
      <c r="KNS851" s="273"/>
      <c r="KNT851" s="273"/>
      <c r="KNU851" s="273"/>
      <c r="KNV851" s="273"/>
      <c r="KNW851" s="273"/>
      <c r="KNX851" s="273"/>
      <c r="KNY851" s="273"/>
      <c r="KNZ851" s="273"/>
      <c r="KOA851" s="273"/>
      <c r="KOB851" s="273"/>
      <c r="KOC851" s="273"/>
      <c r="KOD851" s="273"/>
      <c r="KOE851" s="273"/>
      <c r="KOF851" s="273"/>
      <c r="KOG851" s="273"/>
      <c r="KOH851" s="273"/>
      <c r="KOI851" s="273"/>
      <c r="KOJ851" s="273"/>
      <c r="KOK851" s="273"/>
      <c r="KOL851" s="273"/>
      <c r="KOM851" s="273"/>
      <c r="KON851" s="273"/>
      <c r="KOO851" s="273"/>
      <c r="KOP851" s="273"/>
      <c r="KOQ851" s="273"/>
      <c r="KOR851" s="273"/>
      <c r="KOS851" s="273"/>
      <c r="KOT851" s="273"/>
      <c r="KOU851" s="273"/>
      <c r="KOV851" s="273"/>
      <c r="KOW851" s="273"/>
      <c r="KOX851" s="273"/>
      <c r="KOY851" s="273"/>
      <c r="KOZ851" s="273"/>
      <c r="KPA851" s="273"/>
      <c r="KPB851" s="273"/>
      <c r="KPC851" s="273"/>
      <c r="KPD851" s="273"/>
      <c r="KPE851" s="273"/>
      <c r="KPF851" s="273"/>
      <c r="KPG851" s="273"/>
      <c r="KPH851" s="273"/>
      <c r="KPI851" s="273"/>
      <c r="KPJ851" s="273"/>
      <c r="KPK851" s="273"/>
      <c r="KPL851" s="273"/>
      <c r="KPM851" s="273"/>
      <c r="KPN851" s="273"/>
      <c r="KPO851" s="273"/>
      <c r="KPP851" s="273"/>
      <c r="KPQ851" s="273"/>
      <c r="KPR851" s="273"/>
      <c r="KPS851" s="273"/>
      <c r="KPT851" s="273"/>
      <c r="KPU851" s="273"/>
      <c r="KPV851" s="273"/>
      <c r="KPW851" s="273"/>
      <c r="KPX851" s="273"/>
      <c r="KPY851" s="273"/>
      <c r="KPZ851" s="273"/>
      <c r="KQA851" s="273"/>
      <c r="KQB851" s="273"/>
      <c r="KQC851" s="273"/>
      <c r="KQD851" s="273"/>
      <c r="KQE851" s="273"/>
      <c r="KQF851" s="273"/>
      <c r="KQG851" s="273"/>
      <c r="KQH851" s="273"/>
      <c r="KQI851" s="273"/>
      <c r="KQJ851" s="273"/>
      <c r="KQK851" s="273"/>
      <c r="KQL851" s="273"/>
      <c r="KQM851" s="273"/>
      <c r="KQN851" s="273"/>
      <c r="KQO851" s="273"/>
      <c r="KQP851" s="273"/>
      <c r="KQQ851" s="273"/>
      <c r="KQR851" s="273"/>
      <c r="KQS851" s="273"/>
      <c r="KQT851" s="273"/>
      <c r="KQU851" s="273"/>
      <c r="KQV851" s="273"/>
      <c r="KQW851" s="273"/>
      <c r="KQX851" s="273"/>
      <c r="KQY851" s="273"/>
      <c r="KQZ851" s="273"/>
      <c r="KRA851" s="273"/>
      <c r="KRB851" s="273"/>
      <c r="KRC851" s="273"/>
      <c r="KRD851" s="273"/>
      <c r="KRE851" s="273"/>
      <c r="KRF851" s="273"/>
      <c r="KRG851" s="273"/>
      <c r="KRH851" s="273"/>
      <c r="KRI851" s="273"/>
      <c r="KRJ851" s="273"/>
      <c r="KRK851" s="273"/>
      <c r="KRL851" s="273"/>
      <c r="KRM851" s="273"/>
      <c r="KRN851" s="273"/>
      <c r="KRO851" s="273"/>
      <c r="KRP851" s="273"/>
      <c r="KRQ851" s="273"/>
      <c r="KRR851" s="273"/>
      <c r="KRS851" s="273"/>
      <c r="KRT851" s="273"/>
      <c r="KRU851" s="273"/>
      <c r="KRV851" s="273"/>
      <c r="KRW851" s="273"/>
      <c r="KRX851" s="273"/>
      <c r="KRY851" s="273"/>
      <c r="KRZ851" s="273"/>
      <c r="KSA851" s="273"/>
      <c r="KSB851" s="273"/>
      <c r="KSC851" s="273"/>
      <c r="KSD851" s="273"/>
      <c r="KSE851" s="273"/>
      <c r="KSF851" s="273"/>
      <c r="KSG851" s="273"/>
      <c r="KSH851" s="273"/>
      <c r="KSI851" s="273"/>
      <c r="KSJ851" s="273"/>
      <c r="KSK851" s="273"/>
      <c r="KSL851" s="273"/>
      <c r="KSM851" s="273"/>
      <c r="KSN851" s="273"/>
      <c r="KSO851" s="273"/>
      <c r="KSP851" s="273"/>
      <c r="KSQ851" s="273"/>
      <c r="KSR851" s="273"/>
      <c r="KSS851" s="273"/>
      <c r="KST851" s="273"/>
      <c r="KSU851" s="273"/>
      <c r="KSV851" s="273"/>
      <c r="KSW851" s="273"/>
      <c r="KSX851" s="273"/>
      <c r="KSY851" s="273"/>
      <c r="KSZ851" s="273"/>
      <c r="KTA851" s="273"/>
      <c r="KTB851" s="273"/>
      <c r="KTC851" s="273"/>
      <c r="KTD851" s="273"/>
      <c r="KTE851" s="273"/>
      <c r="KTF851" s="273"/>
      <c r="KTG851" s="273"/>
      <c r="KTH851" s="273"/>
      <c r="KTI851" s="273"/>
      <c r="KTJ851" s="273"/>
      <c r="KTK851" s="273"/>
      <c r="KTL851" s="273"/>
      <c r="KTM851" s="273"/>
      <c r="KTN851" s="273"/>
      <c r="KTO851" s="273"/>
      <c r="KTP851" s="273"/>
      <c r="KTQ851" s="273"/>
      <c r="KTR851" s="273"/>
      <c r="KTS851" s="273"/>
      <c r="KTT851" s="273"/>
      <c r="KTU851" s="273"/>
      <c r="KTV851" s="273"/>
      <c r="KTW851" s="273"/>
      <c r="KTX851" s="273"/>
      <c r="KTY851" s="273"/>
      <c r="KTZ851" s="273"/>
      <c r="KUA851" s="273"/>
      <c r="KUB851" s="273"/>
      <c r="KUC851" s="273"/>
      <c r="KUD851" s="273"/>
      <c r="KUE851" s="273"/>
      <c r="KUF851" s="273"/>
      <c r="KUG851" s="273"/>
      <c r="KUH851" s="273"/>
      <c r="KUI851" s="273"/>
      <c r="KUJ851" s="273"/>
      <c r="KUK851" s="273"/>
      <c r="KUL851" s="273"/>
      <c r="KUM851" s="273"/>
      <c r="KUN851" s="273"/>
      <c r="KUO851" s="273"/>
      <c r="KUP851" s="273"/>
      <c r="KUQ851" s="273"/>
      <c r="KUR851" s="273"/>
      <c r="KUS851" s="273"/>
      <c r="KUT851" s="273"/>
      <c r="KUU851" s="273"/>
      <c r="KUV851" s="273"/>
      <c r="KUW851" s="273"/>
      <c r="KUX851" s="273"/>
      <c r="KUY851" s="273"/>
      <c r="KUZ851" s="273"/>
      <c r="KVA851" s="273"/>
      <c r="KVB851" s="273"/>
      <c r="KVC851" s="273"/>
      <c r="KVD851" s="273"/>
      <c r="KVE851" s="273"/>
      <c r="KVF851" s="273"/>
      <c r="KVG851" s="273"/>
      <c r="KVH851" s="273"/>
      <c r="KVI851" s="273"/>
      <c r="KVJ851" s="273"/>
      <c r="KVK851" s="273"/>
      <c r="KVL851" s="273"/>
      <c r="KVM851" s="273"/>
      <c r="KVN851" s="273"/>
      <c r="KVO851" s="273"/>
      <c r="KVP851" s="273"/>
      <c r="KVQ851" s="273"/>
      <c r="KVR851" s="273"/>
      <c r="KVS851" s="273"/>
      <c r="KVT851" s="273"/>
      <c r="KVU851" s="273"/>
      <c r="KVV851" s="273"/>
      <c r="KVW851" s="273"/>
      <c r="KVX851" s="273"/>
      <c r="KVY851" s="273"/>
      <c r="KVZ851" s="273"/>
      <c r="KWA851" s="273"/>
      <c r="KWB851" s="273"/>
      <c r="KWC851" s="273"/>
      <c r="KWD851" s="273"/>
      <c r="KWE851" s="273"/>
      <c r="KWF851" s="273"/>
      <c r="KWG851" s="273"/>
      <c r="KWH851" s="273"/>
      <c r="KWI851" s="273"/>
      <c r="KWJ851" s="273"/>
      <c r="KWK851" s="273"/>
      <c r="KWL851" s="273"/>
      <c r="KWM851" s="273"/>
      <c r="KWN851" s="273"/>
      <c r="KWO851" s="273"/>
      <c r="KWP851" s="273"/>
      <c r="KWQ851" s="273"/>
      <c r="KWR851" s="273"/>
      <c r="KWS851" s="273"/>
      <c r="KWT851" s="273"/>
      <c r="KWU851" s="273"/>
      <c r="KWV851" s="273"/>
      <c r="KWW851" s="273"/>
      <c r="KWX851" s="273"/>
      <c r="KWY851" s="273"/>
      <c r="KWZ851" s="273"/>
      <c r="KXA851" s="273"/>
      <c r="KXB851" s="273"/>
      <c r="KXC851" s="273"/>
      <c r="KXD851" s="273"/>
      <c r="KXE851" s="273"/>
      <c r="KXF851" s="273"/>
      <c r="KXG851" s="273"/>
      <c r="KXH851" s="273"/>
      <c r="KXI851" s="273"/>
      <c r="KXJ851" s="273"/>
      <c r="KXK851" s="273"/>
      <c r="KXL851" s="273"/>
      <c r="KXM851" s="273"/>
      <c r="KXN851" s="273"/>
      <c r="KXO851" s="273"/>
      <c r="KXP851" s="273"/>
      <c r="KXQ851" s="273"/>
      <c r="KXR851" s="273"/>
      <c r="KXS851" s="273"/>
      <c r="KXT851" s="273"/>
      <c r="KXU851" s="273"/>
      <c r="KXV851" s="273"/>
      <c r="KXW851" s="273"/>
      <c r="KXX851" s="273"/>
      <c r="KXY851" s="273"/>
      <c r="KXZ851" s="273"/>
      <c r="KYA851" s="273"/>
      <c r="KYB851" s="273"/>
      <c r="KYC851" s="273"/>
      <c r="KYD851" s="273"/>
      <c r="KYE851" s="273"/>
      <c r="KYF851" s="273"/>
      <c r="KYG851" s="273"/>
      <c r="KYH851" s="273"/>
      <c r="KYI851" s="273"/>
      <c r="KYJ851" s="273"/>
      <c r="KYK851" s="273"/>
      <c r="KYL851" s="273"/>
      <c r="KYM851" s="273"/>
      <c r="KYN851" s="273"/>
      <c r="KYO851" s="273"/>
      <c r="KYP851" s="273"/>
      <c r="KYQ851" s="273"/>
      <c r="KYR851" s="273"/>
      <c r="KYS851" s="273"/>
      <c r="KYT851" s="273"/>
      <c r="KYU851" s="273"/>
      <c r="KYV851" s="273"/>
      <c r="KYW851" s="273"/>
      <c r="KYX851" s="273"/>
      <c r="KYY851" s="273"/>
      <c r="KYZ851" s="273"/>
      <c r="KZA851" s="273"/>
      <c r="KZB851" s="273"/>
      <c r="KZC851" s="273"/>
      <c r="KZD851" s="273"/>
      <c r="KZE851" s="273"/>
      <c r="KZF851" s="273"/>
      <c r="KZG851" s="273"/>
      <c r="KZH851" s="273"/>
      <c r="KZI851" s="273"/>
      <c r="KZJ851" s="273"/>
      <c r="KZK851" s="273"/>
      <c r="KZL851" s="273"/>
      <c r="KZM851" s="273"/>
      <c r="KZN851" s="273"/>
      <c r="KZO851" s="273"/>
      <c r="KZP851" s="273"/>
      <c r="KZQ851" s="273"/>
      <c r="KZR851" s="273"/>
      <c r="KZS851" s="273"/>
      <c r="KZT851" s="273"/>
      <c r="KZU851" s="273"/>
      <c r="KZV851" s="273"/>
      <c r="KZW851" s="273"/>
      <c r="KZX851" s="273"/>
      <c r="KZY851" s="273"/>
      <c r="KZZ851" s="273"/>
      <c r="LAA851" s="273"/>
      <c r="LAB851" s="273"/>
      <c r="LAC851" s="273"/>
      <c r="LAD851" s="273"/>
      <c r="LAE851" s="273"/>
      <c r="LAF851" s="273"/>
      <c r="LAG851" s="273"/>
      <c r="LAH851" s="273"/>
      <c r="LAI851" s="273"/>
      <c r="LAJ851" s="273"/>
      <c r="LAK851" s="273"/>
      <c r="LAL851" s="273"/>
      <c r="LAM851" s="273"/>
      <c r="LAN851" s="273"/>
      <c r="LAO851" s="273"/>
      <c r="LAP851" s="273"/>
      <c r="LAQ851" s="273"/>
      <c r="LAR851" s="273"/>
      <c r="LAS851" s="273"/>
      <c r="LAT851" s="273"/>
      <c r="LAU851" s="273"/>
      <c r="LAV851" s="273"/>
      <c r="LAW851" s="273"/>
      <c r="LAX851" s="273"/>
      <c r="LAY851" s="273"/>
      <c r="LAZ851" s="273"/>
      <c r="LBA851" s="273"/>
      <c r="LBB851" s="273"/>
      <c r="LBC851" s="273"/>
      <c r="LBD851" s="273"/>
      <c r="LBE851" s="273"/>
      <c r="LBF851" s="273"/>
      <c r="LBG851" s="273"/>
      <c r="LBH851" s="273"/>
      <c r="LBI851" s="273"/>
      <c r="LBJ851" s="273"/>
      <c r="LBK851" s="273"/>
      <c r="LBL851" s="273"/>
      <c r="LBM851" s="273"/>
      <c r="LBN851" s="273"/>
      <c r="LBO851" s="273"/>
      <c r="LBP851" s="273"/>
      <c r="LBQ851" s="273"/>
      <c r="LBR851" s="273"/>
      <c r="LBS851" s="273"/>
      <c r="LBT851" s="273"/>
      <c r="LBU851" s="273"/>
      <c r="LBV851" s="273"/>
      <c r="LBW851" s="273"/>
      <c r="LBX851" s="273"/>
      <c r="LBY851" s="273"/>
      <c r="LBZ851" s="273"/>
      <c r="LCA851" s="273"/>
      <c r="LCB851" s="273"/>
      <c r="LCC851" s="273"/>
      <c r="LCD851" s="273"/>
      <c r="LCE851" s="273"/>
      <c r="LCF851" s="273"/>
      <c r="LCG851" s="273"/>
      <c r="LCH851" s="273"/>
      <c r="LCI851" s="273"/>
      <c r="LCJ851" s="273"/>
      <c r="LCK851" s="273"/>
      <c r="LCL851" s="273"/>
      <c r="LCM851" s="273"/>
      <c r="LCN851" s="273"/>
      <c r="LCO851" s="273"/>
      <c r="LCP851" s="273"/>
      <c r="LCQ851" s="273"/>
      <c r="LCR851" s="273"/>
      <c r="LCS851" s="273"/>
      <c r="LCT851" s="273"/>
      <c r="LCU851" s="273"/>
      <c r="LCV851" s="273"/>
      <c r="LCW851" s="273"/>
      <c r="LCX851" s="273"/>
      <c r="LCY851" s="273"/>
      <c r="LCZ851" s="273"/>
      <c r="LDA851" s="273"/>
      <c r="LDB851" s="273"/>
      <c r="LDC851" s="273"/>
      <c r="LDD851" s="273"/>
      <c r="LDE851" s="273"/>
      <c r="LDF851" s="273"/>
      <c r="LDG851" s="273"/>
      <c r="LDH851" s="273"/>
      <c r="LDI851" s="273"/>
      <c r="LDJ851" s="273"/>
      <c r="LDK851" s="273"/>
      <c r="LDL851" s="273"/>
      <c r="LDM851" s="273"/>
      <c r="LDN851" s="273"/>
      <c r="LDO851" s="273"/>
      <c r="LDP851" s="273"/>
      <c r="LDQ851" s="273"/>
      <c r="LDR851" s="273"/>
      <c r="LDS851" s="273"/>
      <c r="LDT851" s="273"/>
      <c r="LDU851" s="273"/>
      <c r="LDV851" s="273"/>
      <c r="LDW851" s="273"/>
      <c r="LDX851" s="273"/>
      <c r="LDY851" s="273"/>
      <c r="LDZ851" s="273"/>
      <c r="LEA851" s="273"/>
      <c r="LEB851" s="273"/>
      <c r="LEC851" s="273"/>
      <c r="LED851" s="273"/>
      <c r="LEE851" s="273"/>
      <c r="LEF851" s="273"/>
      <c r="LEG851" s="273"/>
      <c r="LEH851" s="273"/>
      <c r="LEI851" s="273"/>
      <c r="LEJ851" s="273"/>
      <c r="LEK851" s="273"/>
      <c r="LEL851" s="273"/>
      <c r="LEM851" s="273"/>
      <c r="LEN851" s="273"/>
      <c r="LEO851" s="273"/>
      <c r="LEP851" s="273"/>
      <c r="LEQ851" s="273"/>
      <c r="LER851" s="273"/>
      <c r="LES851" s="273"/>
      <c r="LET851" s="273"/>
      <c r="LEU851" s="273"/>
      <c r="LEV851" s="273"/>
      <c r="LEW851" s="273"/>
      <c r="LEX851" s="273"/>
      <c r="LEY851" s="273"/>
      <c r="LEZ851" s="273"/>
      <c r="LFA851" s="273"/>
      <c r="LFB851" s="273"/>
      <c r="LFC851" s="273"/>
      <c r="LFD851" s="273"/>
      <c r="LFE851" s="273"/>
      <c r="LFF851" s="273"/>
      <c r="LFG851" s="273"/>
      <c r="LFH851" s="273"/>
      <c r="LFI851" s="273"/>
      <c r="LFJ851" s="273"/>
      <c r="LFK851" s="273"/>
      <c r="LFL851" s="273"/>
      <c r="LFM851" s="273"/>
      <c r="LFN851" s="273"/>
      <c r="LFO851" s="273"/>
      <c r="LFP851" s="273"/>
      <c r="LFQ851" s="273"/>
      <c r="LFR851" s="273"/>
      <c r="LFS851" s="273"/>
      <c r="LFT851" s="273"/>
      <c r="LFU851" s="273"/>
      <c r="LFV851" s="273"/>
      <c r="LFW851" s="273"/>
      <c r="LFX851" s="273"/>
      <c r="LFY851" s="273"/>
      <c r="LFZ851" s="273"/>
      <c r="LGA851" s="273"/>
      <c r="LGB851" s="273"/>
      <c r="LGC851" s="273"/>
      <c r="LGD851" s="273"/>
      <c r="LGE851" s="273"/>
      <c r="LGF851" s="273"/>
      <c r="LGG851" s="273"/>
      <c r="LGH851" s="273"/>
      <c r="LGI851" s="273"/>
      <c r="LGJ851" s="273"/>
      <c r="LGK851" s="273"/>
      <c r="LGL851" s="273"/>
      <c r="LGM851" s="273"/>
      <c r="LGN851" s="273"/>
      <c r="LGO851" s="273"/>
      <c r="LGP851" s="273"/>
      <c r="LGQ851" s="273"/>
      <c r="LGR851" s="273"/>
      <c r="LGS851" s="273"/>
      <c r="LGT851" s="273"/>
      <c r="LGU851" s="273"/>
      <c r="LGV851" s="273"/>
      <c r="LGW851" s="273"/>
      <c r="LGX851" s="273"/>
      <c r="LGY851" s="273"/>
      <c r="LGZ851" s="273"/>
      <c r="LHA851" s="273"/>
      <c r="LHB851" s="273"/>
      <c r="LHC851" s="273"/>
      <c r="LHD851" s="273"/>
      <c r="LHE851" s="273"/>
      <c r="LHF851" s="273"/>
      <c r="LHG851" s="273"/>
      <c r="LHH851" s="273"/>
      <c r="LHI851" s="273"/>
      <c r="LHJ851" s="273"/>
      <c r="LHK851" s="273"/>
      <c r="LHL851" s="273"/>
      <c r="LHM851" s="273"/>
      <c r="LHN851" s="273"/>
      <c r="LHO851" s="273"/>
      <c r="LHP851" s="273"/>
      <c r="LHQ851" s="273"/>
      <c r="LHR851" s="273"/>
      <c r="LHS851" s="273"/>
      <c r="LHT851" s="273"/>
      <c r="LHU851" s="273"/>
      <c r="LHV851" s="273"/>
      <c r="LHW851" s="273"/>
      <c r="LHX851" s="273"/>
      <c r="LHY851" s="273"/>
      <c r="LHZ851" s="273"/>
      <c r="LIA851" s="273"/>
      <c r="LIB851" s="273"/>
      <c r="LIC851" s="273"/>
      <c r="LID851" s="273"/>
      <c r="LIE851" s="273"/>
      <c r="LIF851" s="273"/>
      <c r="LIG851" s="273"/>
      <c r="LIH851" s="273"/>
      <c r="LII851" s="273"/>
      <c r="LIJ851" s="273"/>
      <c r="LIK851" s="273"/>
      <c r="LIL851" s="273"/>
      <c r="LIM851" s="273"/>
      <c r="LIN851" s="273"/>
      <c r="LIO851" s="273"/>
      <c r="LIP851" s="273"/>
      <c r="LIQ851" s="273"/>
      <c r="LIR851" s="273"/>
      <c r="LIS851" s="273"/>
      <c r="LIT851" s="273"/>
      <c r="LIU851" s="273"/>
      <c r="LIV851" s="273"/>
      <c r="LIW851" s="273"/>
      <c r="LIX851" s="273"/>
      <c r="LIY851" s="273"/>
      <c r="LIZ851" s="273"/>
      <c r="LJA851" s="273"/>
      <c r="LJB851" s="273"/>
      <c r="LJC851" s="273"/>
      <c r="LJD851" s="273"/>
      <c r="LJE851" s="273"/>
      <c r="LJF851" s="273"/>
      <c r="LJG851" s="273"/>
      <c r="LJH851" s="273"/>
      <c r="LJI851" s="273"/>
      <c r="LJJ851" s="273"/>
      <c r="LJK851" s="273"/>
      <c r="LJL851" s="273"/>
      <c r="LJM851" s="273"/>
      <c r="LJN851" s="273"/>
      <c r="LJO851" s="273"/>
      <c r="LJP851" s="273"/>
      <c r="LJQ851" s="273"/>
      <c r="LJR851" s="273"/>
      <c r="LJS851" s="273"/>
      <c r="LJT851" s="273"/>
      <c r="LJU851" s="273"/>
      <c r="LJV851" s="273"/>
      <c r="LJW851" s="273"/>
      <c r="LJX851" s="273"/>
      <c r="LJY851" s="273"/>
      <c r="LJZ851" s="273"/>
      <c r="LKA851" s="273"/>
      <c r="LKB851" s="273"/>
      <c r="LKC851" s="273"/>
      <c r="LKD851" s="273"/>
      <c r="LKE851" s="273"/>
      <c r="LKF851" s="273"/>
      <c r="LKG851" s="273"/>
      <c r="LKH851" s="273"/>
      <c r="LKI851" s="273"/>
      <c r="LKJ851" s="273"/>
      <c r="LKK851" s="273"/>
      <c r="LKL851" s="273"/>
      <c r="LKM851" s="273"/>
      <c r="LKN851" s="273"/>
      <c r="LKO851" s="273"/>
      <c r="LKP851" s="273"/>
      <c r="LKQ851" s="273"/>
      <c r="LKR851" s="273"/>
      <c r="LKS851" s="273"/>
      <c r="LKT851" s="273"/>
      <c r="LKU851" s="273"/>
      <c r="LKV851" s="273"/>
      <c r="LKW851" s="273"/>
      <c r="LKX851" s="273"/>
      <c r="LKY851" s="273"/>
      <c r="LKZ851" s="273"/>
      <c r="LLA851" s="273"/>
      <c r="LLB851" s="273"/>
      <c r="LLC851" s="273"/>
      <c r="LLD851" s="273"/>
      <c r="LLE851" s="273"/>
      <c r="LLF851" s="273"/>
      <c r="LLG851" s="273"/>
      <c r="LLH851" s="273"/>
      <c r="LLI851" s="273"/>
      <c r="LLJ851" s="273"/>
      <c r="LLK851" s="273"/>
      <c r="LLL851" s="273"/>
      <c r="LLM851" s="273"/>
      <c r="LLN851" s="273"/>
      <c r="LLO851" s="273"/>
      <c r="LLP851" s="273"/>
      <c r="LLQ851" s="273"/>
      <c r="LLR851" s="273"/>
      <c r="LLS851" s="273"/>
      <c r="LLT851" s="273"/>
      <c r="LLU851" s="273"/>
      <c r="LLV851" s="273"/>
      <c r="LLW851" s="273"/>
      <c r="LLX851" s="273"/>
      <c r="LLY851" s="273"/>
      <c r="LLZ851" s="273"/>
      <c r="LMA851" s="273"/>
      <c r="LMB851" s="273"/>
      <c r="LMC851" s="273"/>
      <c r="LMD851" s="273"/>
      <c r="LME851" s="273"/>
      <c r="LMF851" s="273"/>
      <c r="LMG851" s="273"/>
      <c r="LMH851" s="273"/>
      <c r="LMI851" s="273"/>
      <c r="LMJ851" s="273"/>
      <c r="LMK851" s="273"/>
      <c r="LML851" s="273"/>
      <c r="LMM851" s="273"/>
      <c r="LMN851" s="273"/>
      <c r="LMO851" s="273"/>
      <c r="LMP851" s="273"/>
      <c r="LMQ851" s="273"/>
      <c r="LMR851" s="273"/>
      <c r="LMS851" s="273"/>
      <c r="LMT851" s="273"/>
      <c r="LMU851" s="273"/>
      <c r="LMV851" s="273"/>
      <c r="LMW851" s="273"/>
      <c r="LMX851" s="273"/>
      <c r="LMY851" s="273"/>
      <c r="LMZ851" s="273"/>
      <c r="LNA851" s="273"/>
      <c r="LNB851" s="273"/>
      <c r="LNC851" s="273"/>
      <c r="LND851" s="273"/>
      <c r="LNE851" s="273"/>
      <c r="LNF851" s="273"/>
      <c r="LNG851" s="273"/>
      <c r="LNH851" s="273"/>
      <c r="LNI851" s="273"/>
      <c r="LNJ851" s="273"/>
      <c r="LNK851" s="273"/>
      <c r="LNL851" s="273"/>
      <c r="LNM851" s="273"/>
      <c r="LNN851" s="273"/>
      <c r="LNO851" s="273"/>
      <c r="LNP851" s="273"/>
      <c r="LNQ851" s="273"/>
      <c r="LNR851" s="273"/>
      <c r="LNS851" s="273"/>
      <c r="LNT851" s="273"/>
      <c r="LNU851" s="273"/>
      <c r="LNV851" s="273"/>
      <c r="LNW851" s="273"/>
      <c r="LNX851" s="273"/>
      <c r="LNY851" s="273"/>
      <c r="LNZ851" s="273"/>
      <c r="LOA851" s="273"/>
      <c r="LOB851" s="273"/>
      <c r="LOC851" s="273"/>
      <c r="LOD851" s="273"/>
      <c r="LOE851" s="273"/>
      <c r="LOF851" s="273"/>
      <c r="LOG851" s="273"/>
      <c r="LOH851" s="273"/>
      <c r="LOI851" s="273"/>
      <c r="LOJ851" s="273"/>
      <c r="LOK851" s="273"/>
      <c r="LOL851" s="273"/>
      <c r="LOM851" s="273"/>
      <c r="LON851" s="273"/>
      <c r="LOO851" s="273"/>
      <c r="LOP851" s="273"/>
      <c r="LOQ851" s="273"/>
      <c r="LOR851" s="273"/>
      <c r="LOS851" s="273"/>
      <c r="LOT851" s="273"/>
      <c r="LOU851" s="273"/>
      <c r="LOV851" s="273"/>
      <c r="LOW851" s="273"/>
      <c r="LOX851" s="273"/>
      <c r="LOY851" s="273"/>
      <c r="LOZ851" s="273"/>
      <c r="LPA851" s="273"/>
      <c r="LPB851" s="273"/>
      <c r="LPC851" s="273"/>
      <c r="LPD851" s="273"/>
      <c r="LPE851" s="273"/>
      <c r="LPF851" s="273"/>
      <c r="LPG851" s="273"/>
      <c r="LPH851" s="273"/>
      <c r="LPI851" s="273"/>
      <c r="LPJ851" s="273"/>
      <c r="LPK851" s="273"/>
      <c r="LPL851" s="273"/>
      <c r="LPM851" s="273"/>
      <c r="LPN851" s="273"/>
      <c r="LPO851" s="273"/>
      <c r="LPP851" s="273"/>
      <c r="LPQ851" s="273"/>
      <c r="LPR851" s="273"/>
      <c r="LPS851" s="273"/>
      <c r="LPT851" s="273"/>
      <c r="LPU851" s="273"/>
      <c r="LPV851" s="273"/>
      <c r="LPW851" s="273"/>
      <c r="LPX851" s="273"/>
      <c r="LPY851" s="273"/>
      <c r="LPZ851" s="273"/>
      <c r="LQA851" s="273"/>
      <c r="LQB851" s="273"/>
      <c r="LQC851" s="273"/>
      <c r="LQD851" s="273"/>
      <c r="LQE851" s="273"/>
      <c r="LQF851" s="273"/>
      <c r="LQG851" s="273"/>
      <c r="LQH851" s="273"/>
      <c r="LQI851" s="273"/>
      <c r="LQJ851" s="273"/>
      <c r="LQK851" s="273"/>
      <c r="LQL851" s="273"/>
      <c r="LQM851" s="273"/>
      <c r="LQN851" s="273"/>
      <c r="LQO851" s="273"/>
      <c r="LQP851" s="273"/>
      <c r="LQQ851" s="273"/>
      <c r="LQR851" s="273"/>
      <c r="LQS851" s="273"/>
      <c r="LQT851" s="273"/>
      <c r="LQU851" s="273"/>
      <c r="LQV851" s="273"/>
      <c r="LQW851" s="273"/>
      <c r="LQX851" s="273"/>
      <c r="LQY851" s="273"/>
      <c r="LQZ851" s="273"/>
      <c r="LRA851" s="273"/>
      <c r="LRB851" s="273"/>
      <c r="LRC851" s="273"/>
      <c r="LRD851" s="273"/>
      <c r="LRE851" s="273"/>
      <c r="LRF851" s="273"/>
      <c r="LRG851" s="273"/>
      <c r="LRH851" s="273"/>
      <c r="LRI851" s="273"/>
      <c r="LRJ851" s="273"/>
      <c r="LRK851" s="273"/>
      <c r="LRL851" s="273"/>
      <c r="LRM851" s="273"/>
      <c r="LRN851" s="273"/>
      <c r="LRO851" s="273"/>
      <c r="LRP851" s="273"/>
      <c r="LRQ851" s="273"/>
      <c r="LRR851" s="273"/>
      <c r="LRS851" s="273"/>
      <c r="LRT851" s="273"/>
      <c r="LRU851" s="273"/>
      <c r="LRV851" s="273"/>
      <c r="LRW851" s="273"/>
      <c r="LRX851" s="273"/>
      <c r="LRY851" s="273"/>
      <c r="LRZ851" s="273"/>
      <c r="LSA851" s="273"/>
      <c r="LSB851" s="273"/>
      <c r="LSC851" s="273"/>
      <c r="LSD851" s="273"/>
      <c r="LSE851" s="273"/>
      <c r="LSF851" s="273"/>
      <c r="LSG851" s="273"/>
      <c r="LSH851" s="273"/>
      <c r="LSI851" s="273"/>
      <c r="LSJ851" s="273"/>
      <c r="LSK851" s="273"/>
      <c r="LSL851" s="273"/>
      <c r="LSM851" s="273"/>
      <c r="LSN851" s="273"/>
      <c r="LSO851" s="273"/>
      <c r="LSP851" s="273"/>
      <c r="LSQ851" s="273"/>
      <c r="LSR851" s="273"/>
      <c r="LSS851" s="273"/>
      <c r="LST851" s="273"/>
      <c r="LSU851" s="273"/>
      <c r="LSV851" s="273"/>
      <c r="LSW851" s="273"/>
      <c r="LSX851" s="273"/>
      <c r="LSY851" s="273"/>
      <c r="LSZ851" s="273"/>
      <c r="LTA851" s="273"/>
      <c r="LTB851" s="273"/>
      <c r="LTC851" s="273"/>
      <c r="LTD851" s="273"/>
      <c r="LTE851" s="273"/>
      <c r="LTF851" s="273"/>
      <c r="LTG851" s="273"/>
      <c r="LTH851" s="273"/>
      <c r="LTI851" s="273"/>
      <c r="LTJ851" s="273"/>
      <c r="LTK851" s="273"/>
      <c r="LTL851" s="273"/>
      <c r="LTM851" s="273"/>
      <c r="LTN851" s="273"/>
      <c r="LTO851" s="273"/>
      <c r="LTP851" s="273"/>
      <c r="LTQ851" s="273"/>
      <c r="LTR851" s="273"/>
      <c r="LTS851" s="273"/>
      <c r="LTT851" s="273"/>
      <c r="LTU851" s="273"/>
      <c r="LTV851" s="273"/>
      <c r="LTW851" s="273"/>
      <c r="LTX851" s="273"/>
      <c r="LTY851" s="273"/>
      <c r="LTZ851" s="273"/>
      <c r="LUA851" s="273"/>
      <c r="LUB851" s="273"/>
      <c r="LUC851" s="273"/>
      <c r="LUD851" s="273"/>
      <c r="LUE851" s="273"/>
      <c r="LUF851" s="273"/>
      <c r="LUG851" s="273"/>
      <c r="LUH851" s="273"/>
      <c r="LUI851" s="273"/>
      <c r="LUJ851" s="273"/>
      <c r="LUK851" s="273"/>
      <c r="LUL851" s="273"/>
      <c r="LUM851" s="273"/>
      <c r="LUN851" s="273"/>
      <c r="LUO851" s="273"/>
      <c r="LUP851" s="273"/>
      <c r="LUQ851" s="273"/>
      <c r="LUR851" s="273"/>
      <c r="LUS851" s="273"/>
      <c r="LUT851" s="273"/>
      <c r="LUU851" s="273"/>
      <c r="LUV851" s="273"/>
      <c r="LUW851" s="273"/>
      <c r="LUX851" s="273"/>
      <c r="LUY851" s="273"/>
      <c r="LUZ851" s="273"/>
      <c r="LVA851" s="273"/>
      <c r="LVB851" s="273"/>
      <c r="LVC851" s="273"/>
      <c r="LVD851" s="273"/>
      <c r="LVE851" s="273"/>
      <c r="LVF851" s="273"/>
      <c r="LVG851" s="273"/>
      <c r="LVH851" s="273"/>
      <c r="LVI851" s="273"/>
      <c r="LVJ851" s="273"/>
      <c r="LVK851" s="273"/>
      <c r="LVL851" s="273"/>
      <c r="LVM851" s="273"/>
      <c r="LVN851" s="273"/>
      <c r="LVO851" s="273"/>
      <c r="LVP851" s="273"/>
      <c r="LVQ851" s="273"/>
      <c r="LVR851" s="273"/>
      <c r="LVS851" s="273"/>
      <c r="LVT851" s="273"/>
      <c r="LVU851" s="273"/>
      <c r="LVV851" s="273"/>
      <c r="LVW851" s="273"/>
      <c r="LVX851" s="273"/>
      <c r="LVY851" s="273"/>
      <c r="LVZ851" s="273"/>
      <c r="LWA851" s="273"/>
      <c r="LWB851" s="273"/>
      <c r="LWC851" s="273"/>
      <c r="LWD851" s="273"/>
      <c r="LWE851" s="273"/>
      <c r="LWF851" s="273"/>
      <c r="LWG851" s="273"/>
      <c r="LWH851" s="273"/>
      <c r="LWI851" s="273"/>
      <c r="LWJ851" s="273"/>
      <c r="LWK851" s="273"/>
      <c r="LWL851" s="273"/>
      <c r="LWM851" s="273"/>
      <c r="LWN851" s="273"/>
      <c r="LWO851" s="273"/>
      <c r="LWP851" s="273"/>
      <c r="LWQ851" s="273"/>
      <c r="LWR851" s="273"/>
      <c r="LWS851" s="273"/>
      <c r="LWT851" s="273"/>
      <c r="LWU851" s="273"/>
      <c r="LWV851" s="273"/>
      <c r="LWW851" s="273"/>
      <c r="LWX851" s="273"/>
      <c r="LWY851" s="273"/>
      <c r="LWZ851" s="273"/>
      <c r="LXA851" s="273"/>
      <c r="LXB851" s="273"/>
      <c r="LXC851" s="273"/>
      <c r="LXD851" s="273"/>
      <c r="LXE851" s="273"/>
      <c r="LXF851" s="273"/>
      <c r="LXG851" s="273"/>
      <c r="LXH851" s="273"/>
      <c r="LXI851" s="273"/>
      <c r="LXJ851" s="273"/>
      <c r="LXK851" s="273"/>
      <c r="LXL851" s="273"/>
      <c r="LXM851" s="273"/>
      <c r="LXN851" s="273"/>
      <c r="LXO851" s="273"/>
      <c r="LXP851" s="273"/>
      <c r="LXQ851" s="273"/>
      <c r="LXR851" s="273"/>
      <c r="LXS851" s="273"/>
      <c r="LXT851" s="273"/>
      <c r="LXU851" s="273"/>
      <c r="LXV851" s="273"/>
      <c r="LXW851" s="273"/>
      <c r="LXX851" s="273"/>
      <c r="LXY851" s="273"/>
      <c r="LXZ851" s="273"/>
      <c r="LYA851" s="273"/>
      <c r="LYB851" s="273"/>
      <c r="LYC851" s="273"/>
      <c r="LYD851" s="273"/>
      <c r="LYE851" s="273"/>
      <c r="LYF851" s="273"/>
      <c r="LYG851" s="273"/>
      <c r="LYH851" s="273"/>
      <c r="LYI851" s="273"/>
      <c r="LYJ851" s="273"/>
      <c r="LYK851" s="273"/>
      <c r="LYL851" s="273"/>
      <c r="LYM851" s="273"/>
      <c r="LYN851" s="273"/>
      <c r="LYO851" s="273"/>
      <c r="LYP851" s="273"/>
      <c r="LYQ851" s="273"/>
      <c r="LYR851" s="273"/>
      <c r="LYS851" s="273"/>
      <c r="LYT851" s="273"/>
      <c r="LYU851" s="273"/>
      <c r="LYV851" s="273"/>
      <c r="LYW851" s="273"/>
      <c r="LYX851" s="273"/>
      <c r="LYY851" s="273"/>
      <c r="LYZ851" s="273"/>
      <c r="LZA851" s="273"/>
      <c r="LZB851" s="273"/>
      <c r="LZC851" s="273"/>
      <c r="LZD851" s="273"/>
      <c r="LZE851" s="273"/>
      <c r="LZF851" s="273"/>
      <c r="LZG851" s="273"/>
      <c r="LZH851" s="273"/>
      <c r="LZI851" s="273"/>
      <c r="LZJ851" s="273"/>
      <c r="LZK851" s="273"/>
      <c r="LZL851" s="273"/>
      <c r="LZM851" s="273"/>
      <c r="LZN851" s="273"/>
      <c r="LZO851" s="273"/>
      <c r="LZP851" s="273"/>
      <c r="LZQ851" s="273"/>
      <c r="LZR851" s="273"/>
      <c r="LZS851" s="273"/>
      <c r="LZT851" s="273"/>
      <c r="LZU851" s="273"/>
      <c r="LZV851" s="273"/>
      <c r="LZW851" s="273"/>
      <c r="LZX851" s="273"/>
      <c r="LZY851" s="273"/>
      <c r="LZZ851" s="273"/>
      <c r="MAA851" s="273"/>
      <c r="MAB851" s="273"/>
      <c r="MAC851" s="273"/>
      <c r="MAD851" s="273"/>
      <c r="MAE851" s="273"/>
      <c r="MAF851" s="273"/>
      <c r="MAG851" s="273"/>
      <c r="MAH851" s="273"/>
      <c r="MAI851" s="273"/>
      <c r="MAJ851" s="273"/>
      <c r="MAK851" s="273"/>
      <c r="MAL851" s="273"/>
      <c r="MAM851" s="273"/>
      <c r="MAN851" s="273"/>
      <c r="MAO851" s="273"/>
      <c r="MAP851" s="273"/>
      <c r="MAQ851" s="273"/>
      <c r="MAR851" s="273"/>
      <c r="MAS851" s="273"/>
      <c r="MAT851" s="273"/>
      <c r="MAU851" s="273"/>
      <c r="MAV851" s="273"/>
      <c r="MAW851" s="273"/>
      <c r="MAX851" s="273"/>
      <c r="MAY851" s="273"/>
      <c r="MAZ851" s="273"/>
      <c r="MBA851" s="273"/>
      <c r="MBB851" s="273"/>
      <c r="MBC851" s="273"/>
      <c r="MBD851" s="273"/>
      <c r="MBE851" s="273"/>
      <c r="MBF851" s="273"/>
      <c r="MBG851" s="273"/>
      <c r="MBH851" s="273"/>
      <c r="MBI851" s="273"/>
      <c r="MBJ851" s="273"/>
      <c r="MBK851" s="273"/>
      <c r="MBL851" s="273"/>
      <c r="MBM851" s="273"/>
      <c r="MBN851" s="273"/>
      <c r="MBO851" s="273"/>
      <c r="MBP851" s="273"/>
      <c r="MBQ851" s="273"/>
      <c r="MBR851" s="273"/>
      <c r="MBS851" s="273"/>
      <c r="MBT851" s="273"/>
      <c r="MBU851" s="273"/>
      <c r="MBV851" s="273"/>
      <c r="MBW851" s="273"/>
      <c r="MBX851" s="273"/>
      <c r="MBY851" s="273"/>
      <c r="MBZ851" s="273"/>
      <c r="MCA851" s="273"/>
      <c r="MCB851" s="273"/>
      <c r="MCC851" s="273"/>
      <c r="MCD851" s="273"/>
      <c r="MCE851" s="273"/>
      <c r="MCF851" s="273"/>
      <c r="MCG851" s="273"/>
      <c r="MCH851" s="273"/>
      <c r="MCI851" s="273"/>
      <c r="MCJ851" s="273"/>
      <c r="MCK851" s="273"/>
      <c r="MCL851" s="273"/>
      <c r="MCM851" s="273"/>
      <c r="MCN851" s="273"/>
      <c r="MCO851" s="273"/>
      <c r="MCP851" s="273"/>
      <c r="MCQ851" s="273"/>
      <c r="MCR851" s="273"/>
      <c r="MCS851" s="273"/>
      <c r="MCT851" s="273"/>
      <c r="MCU851" s="273"/>
      <c r="MCV851" s="273"/>
      <c r="MCW851" s="273"/>
      <c r="MCX851" s="273"/>
      <c r="MCY851" s="273"/>
      <c r="MCZ851" s="273"/>
      <c r="MDA851" s="273"/>
      <c r="MDB851" s="273"/>
      <c r="MDC851" s="273"/>
      <c r="MDD851" s="273"/>
      <c r="MDE851" s="273"/>
      <c r="MDF851" s="273"/>
      <c r="MDG851" s="273"/>
      <c r="MDH851" s="273"/>
      <c r="MDI851" s="273"/>
      <c r="MDJ851" s="273"/>
      <c r="MDK851" s="273"/>
      <c r="MDL851" s="273"/>
      <c r="MDM851" s="273"/>
      <c r="MDN851" s="273"/>
      <c r="MDO851" s="273"/>
      <c r="MDP851" s="273"/>
      <c r="MDQ851" s="273"/>
      <c r="MDR851" s="273"/>
      <c r="MDS851" s="273"/>
      <c r="MDT851" s="273"/>
      <c r="MDU851" s="273"/>
      <c r="MDV851" s="273"/>
      <c r="MDW851" s="273"/>
      <c r="MDX851" s="273"/>
      <c r="MDY851" s="273"/>
      <c r="MDZ851" s="273"/>
      <c r="MEA851" s="273"/>
      <c r="MEB851" s="273"/>
      <c r="MEC851" s="273"/>
      <c r="MED851" s="273"/>
      <c r="MEE851" s="273"/>
      <c r="MEF851" s="273"/>
      <c r="MEG851" s="273"/>
      <c r="MEH851" s="273"/>
      <c r="MEI851" s="273"/>
      <c r="MEJ851" s="273"/>
      <c r="MEK851" s="273"/>
      <c r="MEL851" s="273"/>
      <c r="MEM851" s="273"/>
      <c r="MEN851" s="273"/>
      <c r="MEO851" s="273"/>
      <c r="MEP851" s="273"/>
      <c r="MEQ851" s="273"/>
      <c r="MER851" s="273"/>
      <c r="MES851" s="273"/>
      <c r="MET851" s="273"/>
      <c r="MEU851" s="273"/>
      <c r="MEV851" s="273"/>
      <c r="MEW851" s="273"/>
      <c r="MEX851" s="273"/>
      <c r="MEY851" s="273"/>
      <c r="MEZ851" s="273"/>
      <c r="MFA851" s="273"/>
      <c r="MFB851" s="273"/>
      <c r="MFC851" s="273"/>
      <c r="MFD851" s="273"/>
      <c r="MFE851" s="273"/>
      <c r="MFF851" s="273"/>
      <c r="MFG851" s="273"/>
      <c r="MFH851" s="273"/>
      <c r="MFI851" s="273"/>
      <c r="MFJ851" s="273"/>
      <c r="MFK851" s="273"/>
      <c r="MFL851" s="273"/>
      <c r="MFM851" s="273"/>
      <c r="MFN851" s="273"/>
      <c r="MFO851" s="273"/>
      <c r="MFP851" s="273"/>
      <c r="MFQ851" s="273"/>
      <c r="MFR851" s="273"/>
      <c r="MFS851" s="273"/>
      <c r="MFT851" s="273"/>
      <c r="MFU851" s="273"/>
      <c r="MFV851" s="273"/>
      <c r="MFW851" s="273"/>
      <c r="MFX851" s="273"/>
      <c r="MFY851" s="273"/>
      <c r="MFZ851" s="273"/>
      <c r="MGA851" s="273"/>
      <c r="MGB851" s="273"/>
      <c r="MGC851" s="273"/>
      <c r="MGD851" s="273"/>
      <c r="MGE851" s="273"/>
      <c r="MGF851" s="273"/>
      <c r="MGG851" s="273"/>
      <c r="MGH851" s="273"/>
      <c r="MGI851" s="273"/>
      <c r="MGJ851" s="273"/>
      <c r="MGK851" s="273"/>
      <c r="MGL851" s="273"/>
      <c r="MGM851" s="273"/>
      <c r="MGN851" s="273"/>
      <c r="MGO851" s="273"/>
      <c r="MGP851" s="273"/>
      <c r="MGQ851" s="273"/>
      <c r="MGR851" s="273"/>
      <c r="MGS851" s="273"/>
      <c r="MGT851" s="273"/>
      <c r="MGU851" s="273"/>
      <c r="MGV851" s="273"/>
      <c r="MGW851" s="273"/>
      <c r="MGX851" s="273"/>
      <c r="MGY851" s="273"/>
      <c r="MGZ851" s="273"/>
      <c r="MHA851" s="273"/>
      <c r="MHB851" s="273"/>
      <c r="MHC851" s="273"/>
      <c r="MHD851" s="273"/>
      <c r="MHE851" s="273"/>
      <c r="MHF851" s="273"/>
      <c r="MHG851" s="273"/>
      <c r="MHH851" s="273"/>
      <c r="MHI851" s="273"/>
      <c r="MHJ851" s="273"/>
      <c r="MHK851" s="273"/>
      <c r="MHL851" s="273"/>
      <c r="MHM851" s="273"/>
      <c r="MHN851" s="273"/>
      <c r="MHO851" s="273"/>
      <c r="MHP851" s="273"/>
      <c r="MHQ851" s="273"/>
      <c r="MHR851" s="273"/>
      <c r="MHS851" s="273"/>
      <c r="MHT851" s="273"/>
      <c r="MHU851" s="273"/>
      <c r="MHV851" s="273"/>
      <c r="MHW851" s="273"/>
      <c r="MHX851" s="273"/>
      <c r="MHY851" s="273"/>
      <c r="MHZ851" s="273"/>
      <c r="MIA851" s="273"/>
      <c r="MIB851" s="273"/>
      <c r="MIC851" s="273"/>
      <c r="MID851" s="273"/>
      <c r="MIE851" s="273"/>
      <c r="MIF851" s="273"/>
      <c r="MIG851" s="273"/>
      <c r="MIH851" s="273"/>
      <c r="MII851" s="273"/>
      <c r="MIJ851" s="273"/>
      <c r="MIK851" s="273"/>
      <c r="MIL851" s="273"/>
      <c r="MIM851" s="273"/>
      <c r="MIN851" s="273"/>
      <c r="MIO851" s="273"/>
      <c r="MIP851" s="273"/>
      <c r="MIQ851" s="273"/>
      <c r="MIR851" s="273"/>
      <c r="MIS851" s="273"/>
      <c r="MIT851" s="273"/>
      <c r="MIU851" s="273"/>
      <c r="MIV851" s="273"/>
      <c r="MIW851" s="273"/>
      <c r="MIX851" s="273"/>
      <c r="MIY851" s="273"/>
      <c r="MIZ851" s="273"/>
      <c r="MJA851" s="273"/>
      <c r="MJB851" s="273"/>
      <c r="MJC851" s="273"/>
      <c r="MJD851" s="273"/>
      <c r="MJE851" s="273"/>
      <c r="MJF851" s="273"/>
      <c r="MJG851" s="273"/>
      <c r="MJH851" s="273"/>
      <c r="MJI851" s="273"/>
      <c r="MJJ851" s="273"/>
      <c r="MJK851" s="273"/>
      <c r="MJL851" s="273"/>
      <c r="MJM851" s="273"/>
      <c r="MJN851" s="273"/>
      <c r="MJO851" s="273"/>
      <c r="MJP851" s="273"/>
      <c r="MJQ851" s="273"/>
      <c r="MJR851" s="273"/>
      <c r="MJS851" s="273"/>
      <c r="MJT851" s="273"/>
      <c r="MJU851" s="273"/>
      <c r="MJV851" s="273"/>
      <c r="MJW851" s="273"/>
      <c r="MJX851" s="273"/>
      <c r="MJY851" s="273"/>
      <c r="MJZ851" s="273"/>
      <c r="MKA851" s="273"/>
      <c r="MKB851" s="273"/>
      <c r="MKC851" s="273"/>
      <c r="MKD851" s="273"/>
      <c r="MKE851" s="273"/>
      <c r="MKF851" s="273"/>
      <c r="MKG851" s="273"/>
      <c r="MKH851" s="273"/>
      <c r="MKI851" s="273"/>
      <c r="MKJ851" s="273"/>
      <c r="MKK851" s="273"/>
      <c r="MKL851" s="273"/>
      <c r="MKM851" s="273"/>
      <c r="MKN851" s="273"/>
      <c r="MKO851" s="273"/>
      <c r="MKP851" s="273"/>
      <c r="MKQ851" s="273"/>
      <c r="MKR851" s="273"/>
      <c r="MKS851" s="273"/>
      <c r="MKT851" s="273"/>
      <c r="MKU851" s="273"/>
      <c r="MKV851" s="273"/>
      <c r="MKW851" s="273"/>
      <c r="MKX851" s="273"/>
      <c r="MKY851" s="273"/>
      <c r="MKZ851" s="273"/>
      <c r="MLA851" s="273"/>
      <c r="MLB851" s="273"/>
      <c r="MLC851" s="273"/>
      <c r="MLD851" s="273"/>
      <c r="MLE851" s="273"/>
      <c r="MLF851" s="273"/>
      <c r="MLG851" s="273"/>
      <c r="MLH851" s="273"/>
      <c r="MLI851" s="273"/>
      <c r="MLJ851" s="273"/>
      <c r="MLK851" s="273"/>
      <c r="MLL851" s="273"/>
      <c r="MLM851" s="273"/>
      <c r="MLN851" s="273"/>
      <c r="MLO851" s="273"/>
      <c r="MLP851" s="273"/>
      <c r="MLQ851" s="273"/>
      <c r="MLR851" s="273"/>
      <c r="MLS851" s="273"/>
      <c r="MLT851" s="273"/>
      <c r="MLU851" s="273"/>
      <c r="MLV851" s="273"/>
      <c r="MLW851" s="273"/>
      <c r="MLX851" s="273"/>
      <c r="MLY851" s="273"/>
      <c r="MLZ851" s="273"/>
      <c r="MMA851" s="273"/>
      <c r="MMB851" s="273"/>
      <c r="MMC851" s="273"/>
      <c r="MMD851" s="273"/>
      <c r="MME851" s="273"/>
      <c r="MMF851" s="273"/>
      <c r="MMG851" s="273"/>
      <c r="MMH851" s="273"/>
      <c r="MMI851" s="273"/>
      <c r="MMJ851" s="273"/>
      <c r="MMK851" s="273"/>
      <c r="MML851" s="273"/>
      <c r="MMM851" s="273"/>
      <c r="MMN851" s="273"/>
      <c r="MMO851" s="273"/>
      <c r="MMP851" s="273"/>
      <c r="MMQ851" s="273"/>
      <c r="MMR851" s="273"/>
      <c r="MMS851" s="273"/>
      <c r="MMT851" s="273"/>
      <c r="MMU851" s="273"/>
      <c r="MMV851" s="273"/>
      <c r="MMW851" s="273"/>
      <c r="MMX851" s="273"/>
      <c r="MMY851" s="273"/>
      <c r="MMZ851" s="273"/>
      <c r="MNA851" s="273"/>
      <c r="MNB851" s="273"/>
      <c r="MNC851" s="273"/>
      <c r="MND851" s="273"/>
      <c r="MNE851" s="273"/>
      <c r="MNF851" s="273"/>
      <c r="MNG851" s="273"/>
      <c r="MNH851" s="273"/>
      <c r="MNI851" s="273"/>
      <c r="MNJ851" s="273"/>
      <c r="MNK851" s="273"/>
      <c r="MNL851" s="273"/>
      <c r="MNM851" s="273"/>
      <c r="MNN851" s="273"/>
      <c r="MNO851" s="273"/>
      <c r="MNP851" s="273"/>
      <c r="MNQ851" s="273"/>
      <c r="MNR851" s="273"/>
      <c r="MNS851" s="273"/>
      <c r="MNT851" s="273"/>
      <c r="MNU851" s="273"/>
      <c r="MNV851" s="273"/>
      <c r="MNW851" s="273"/>
      <c r="MNX851" s="273"/>
      <c r="MNY851" s="273"/>
      <c r="MNZ851" s="273"/>
      <c r="MOA851" s="273"/>
      <c r="MOB851" s="273"/>
      <c r="MOC851" s="273"/>
      <c r="MOD851" s="273"/>
      <c r="MOE851" s="273"/>
      <c r="MOF851" s="273"/>
      <c r="MOG851" s="273"/>
      <c r="MOH851" s="273"/>
      <c r="MOI851" s="273"/>
      <c r="MOJ851" s="273"/>
      <c r="MOK851" s="273"/>
      <c r="MOL851" s="273"/>
      <c r="MOM851" s="273"/>
      <c r="MON851" s="273"/>
      <c r="MOO851" s="273"/>
      <c r="MOP851" s="273"/>
      <c r="MOQ851" s="273"/>
      <c r="MOR851" s="273"/>
      <c r="MOS851" s="273"/>
      <c r="MOT851" s="273"/>
      <c r="MOU851" s="273"/>
      <c r="MOV851" s="273"/>
      <c r="MOW851" s="273"/>
      <c r="MOX851" s="273"/>
      <c r="MOY851" s="273"/>
      <c r="MOZ851" s="273"/>
      <c r="MPA851" s="273"/>
      <c r="MPB851" s="273"/>
      <c r="MPC851" s="273"/>
      <c r="MPD851" s="273"/>
      <c r="MPE851" s="273"/>
      <c r="MPF851" s="273"/>
      <c r="MPG851" s="273"/>
      <c r="MPH851" s="273"/>
      <c r="MPI851" s="273"/>
      <c r="MPJ851" s="273"/>
      <c r="MPK851" s="273"/>
      <c r="MPL851" s="273"/>
      <c r="MPM851" s="273"/>
      <c r="MPN851" s="273"/>
      <c r="MPO851" s="273"/>
      <c r="MPP851" s="273"/>
      <c r="MPQ851" s="273"/>
      <c r="MPR851" s="273"/>
      <c r="MPS851" s="273"/>
      <c r="MPT851" s="273"/>
      <c r="MPU851" s="273"/>
      <c r="MPV851" s="273"/>
      <c r="MPW851" s="273"/>
      <c r="MPX851" s="273"/>
      <c r="MPY851" s="273"/>
      <c r="MPZ851" s="273"/>
      <c r="MQA851" s="273"/>
      <c r="MQB851" s="273"/>
      <c r="MQC851" s="273"/>
      <c r="MQD851" s="273"/>
      <c r="MQE851" s="273"/>
      <c r="MQF851" s="273"/>
      <c r="MQG851" s="273"/>
      <c r="MQH851" s="273"/>
      <c r="MQI851" s="273"/>
      <c r="MQJ851" s="273"/>
      <c r="MQK851" s="273"/>
      <c r="MQL851" s="273"/>
      <c r="MQM851" s="273"/>
      <c r="MQN851" s="273"/>
      <c r="MQO851" s="273"/>
      <c r="MQP851" s="273"/>
      <c r="MQQ851" s="273"/>
      <c r="MQR851" s="273"/>
      <c r="MQS851" s="273"/>
      <c r="MQT851" s="273"/>
      <c r="MQU851" s="273"/>
      <c r="MQV851" s="273"/>
      <c r="MQW851" s="273"/>
      <c r="MQX851" s="273"/>
      <c r="MQY851" s="273"/>
      <c r="MQZ851" s="273"/>
      <c r="MRA851" s="273"/>
      <c r="MRB851" s="273"/>
      <c r="MRC851" s="273"/>
      <c r="MRD851" s="273"/>
      <c r="MRE851" s="273"/>
      <c r="MRF851" s="273"/>
      <c r="MRG851" s="273"/>
      <c r="MRH851" s="273"/>
      <c r="MRI851" s="273"/>
      <c r="MRJ851" s="273"/>
      <c r="MRK851" s="273"/>
      <c r="MRL851" s="273"/>
      <c r="MRM851" s="273"/>
      <c r="MRN851" s="273"/>
      <c r="MRO851" s="273"/>
      <c r="MRP851" s="273"/>
      <c r="MRQ851" s="273"/>
      <c r="MRR851" s="273"/>
      <c r="MRS851" s="273"/>
      <c r="MRT851" s="273"/>
      <c r="MRU851" s="273"/>
      <c r="MRV851" s="273"/>
      <c r="MRW851" s="273"/>
      <c r="MRX851" s="273"/>
      <c r="MRY851" s="273"/>
      <c r="MRZ851" s="273"/>
      <c r="MSA851" s="273"/>
      <c r="MSB851" s="273"/>
      <c r="MSC851" s="273"/>
      <c r="MSD851" s="273"/>
      <c r="MSE851" s="273"/>
      <c r="MSF851" s="273"/>
      <c r="MSG851" s="273"/>
      <c r="MSH851" s="273"/>
      <c r="MSI851" s="273"/>
      <c r="MSJ851" s="273"/>
      <c r="MSK851" s="273"/>
      <c r="MSL851" s="273"/>
      <c r="MSM851" s="273"/>
      <c r="MSN851" s="273"/>
      <c r="MSO851" s="273"/>
      <c r="MSP851" s="273"/>
      <c r="MSQ851" s="273"/>
      <c r="MSR851" s="273"/>
      <c r="MSS851" s="273"/>
      <c r="MST851" s="273"/>
      <c r="MSU851" s="273"/>
      <c r="MSV851" s="273"/>
      <c r="MSW851" s="273"/>
      <c r="MSX851" s="273"/>
      <c r="MSY851" s="273"/>
      <c r="MSZ851" s="273"/>
      <c r="MTA851" s="273"/>
      <c r="MTB851" s="273"/>
      <c r="MTC851" s="273"/>
      <c r="MTD851" s="273"/>
      <c r="MTE851" s="273"/>
      <c r="MTF851" s="273"/>
      <c r="MTG851" s="273"/>
      <c r="MTH851" s="273"/>
      <c r="MTI851" s="273"/>
      <c r="MTJ851" s="273"/>
      <c r="MTK851" s="273"/>
      <c r="MTL851" s="273"/>
      <c r="MTM851" s="273"/>
      <c r="MTN851" s="273"/>
      <c r="MTO851" s="273"/>
      <c r="MTP851" s="273"/>
      <c r="MTQ851" s="273"/>
      <c r="MTR851" s="273"/>
      <c r="MTS851" s="273"/>
      <c r="MTT851" s="273"/>
      <c r="MTU851" s="273"/>
      <c r="MTV851" s="273"/>
      <c r="MTW851" s="273"/>
      <c r="MTX851" s="273"/>
      <c r="MTY851" s="273"/>
      <c r="MTZ851" s="273"/>
      <c r="MUA851" s="273"/>
      <c r="MUB851" s="273"/>
      <c r="MUC851" s="273"/>
      <c r="MUD851" s="273"/>
      <c r="MUE851" s="273"/>
      <c r="MUF851" s="273"/>
      <c r="MUG851" s="273"/>
      <c r="MUH851" s="273"/>
      <c r="MUI851" s="273"/>
      <c r="MUJ851" s="273"/>
      <c r="MUK851" s="273"/>
      <c r="MUL851" s="273"/>
      <c r="MUM851" s="273"/>
      <c r="MUN851" s="273"/>
      <c r="MUO851" s="273"/>
      <c r="MUP851" s="273"/>
      <c r="MUQ851" s="273"/>
      <c r="MUR851" s="273"/>
      <c r="MUS851" s="273"/>
      <c r="MUT851" s="273"/>
      <c r="MUU851" s="273"/>
      <c r="MUV851" s="273"/>
      <c r="MUW851" s="273"/>
      <c r="MUX851" s="273"/>
      <c r="MUY851" s="273"/>
      <c r="MUZ851" s="273"/>
      <c r="MVA851" s="273"/>
      <c r="MVB851" s="273"/>
      <c r="MVC851" s="273"/>
      <c r="MVD851" s="273"/>
      <c r="MVE851" s="273"/>
      <c r="MVF851" s="273"/>
      <c r="MVG851" s="273"/>
      <c r="MVH851" s="273"/>
      <c r="MVI851" s="273"/>
      <c r="MVJ851" s="273"/>
      <c r="MVK851" s="273"/>
      <c r="MVL851" s="273"/>
      <c r="MVM851" s="273"/>
      <c r="MVN851" s="273"/>
      <c r="MVO851" s="273"/>
      <c r="MVP851" s="273"/>
      <c r="MVQ851" s="273"/>
      <c r="MVR851" s="273"/>
      <c r="MVS851" s="273"/>
      <c r="MVT851" s="273"/>
      <c r="MVU851" s="273"/>
      <c r="MVV851" s="273"/>
      <c r="MVW851" s="273"/>
      <c r="MVX851" s="273"/>
      <c r="MVY851" s="273"/>
      <c r="MVZ851" s="273"/>
      <c r="MWA851" s="273"/>
      <c r="MWB851" s="273"/>
      <c r="MWC851" s="273"/>
      <c r="MWD851" s="273"/>
      <c r="MWE851" s="273"/>
      <c r="MWF851" s="273"/>
      <c r="MWG851" s="273"/>
      <c r="MWH851" s="273"/>
      <c r="MWI851" s="273"/>
      <c r="MWJ851" s="273"/>
      <c r="MWK851" s="273"/>
      <c r="MWL851" s="273"/>
      <c r="MWM851" s="273"/>
      <c r="MWN851" s="273"/>
      <c r="MWO851" s="273"/>
      <c r="MWP851" s="273"/>
      <c r="MWQ851" s="273"/>
      <c r="MWR851" s="273"/>
      <c r="MWS851" s="273"/>
      <c r="MWT851" s="273"/>
      <c r="MWU851" s="273"/>
      <c r="MWV851" s="273"/>
      <c r="MWW851" s="273"/>
      <c r="MWX851" s="273"/>
      <c r="MWY851" s="273"/>
      <c r="MWZ851" s="273"/>
      <c r="MXA851" s="273"/>
      <c r="MXB851" s="273"/>
      <c r="MXC851" s="273"/>
      <c r="MXD851" s="273"/>
      <c r="MXE851" s="273"/>
      <c r="MXF851" s="273"/>
      <c r="MXG851" s="273"/>
      <c r="MXH851" s="273"/>
      <c r="MXI851" s="273"/>
      <c r="MXJ851" s="273"/>
      <c r="MXK851" s="273"/>
      <c r="MXL851" s="273"/>
      <c r="MXM851" s="273"/>
      <c r="MXN851" s="273"/>
      <c r="MXO851" s="273"/>
      <c r="MXP851" s="273"/>
      <c r="MXQ851" s="273"/>
      <c r="MXR851" s="273"/>
      <c r="MXS851" s="273"/>
      <c r="MXT851" s="273"/>
      <c r="MXU851" s="273"/>
      <c r="MXV851" s="273"/>
      <c r="MXW851" s="273"/>
      <c r="MXX851" s="273"/>
      <c r="MXY851" s="273"/>
      <c r="MXZ851" s="273"/>
      <c r="MYA851" s="273"/>
      <c r="MYB851" s="273"/>
      <c r="MYC851" s="273"/>
      <c r="MYD851" s="273"/>
      <c r="MYE851" s="273"/>
      <c r="MYF851" s="273"/>
      <c r="MYG851" s="273"/>
      <c r="MYH851" s="273"/>
      <c r="MYI851" s="273"/>
      <c r="MYJ851" s="273"/>
      <c r="MYK851" s="273"/>
      <c r="MYL851" s="273"/>
      <c r="MYM851" s="273"/>
      <c r="MYN851" s="273"/>
      <c r="MYO851" s="273"/>
      <c r="MYP851" s="273"/>
      <c r="MYQ851" s="273"/>
      <c r="MYR851" s="273"/>
      <c r="MYS851" s="273"/>
      <c r="MYT851" s="273"/>
      <c r="MYU851" s="273"/>
      <c r="MYV851" s="273"/>
      <c r="MYW851" s="273"/>
      <c r="MYX851" s="273"/>
      <c r="MYY851" s="273"/>
      <c r="MYZ851" s="273"/>
      <c r="MZA851" s="273"/>
      <c r="MZB851" s="273"/>
      <c r="MZC851" s="273"/>
      <c r="MZD851" s="273"/>
      <c r="MZE851" s="273"/>
      <c r="MZF851" s="273"/>
      <c r="MZG851" s="273"/>
      <c r="MZH851" s="273"/>
      <c r="MZI851" s="273"/>
      <c r="MZJ851" s="273"/>
      <c r="MZK851" s="273"/>
      <c r="MZL851" s="273"/>
      <c r="MZM851" s="273"/>
      <c r="MZN851" s="273"/>
      <c r="MZO851" s="273"/>
      <c r="MZP851" s="273"/>
      <c r="MZQ851" s="273"/>
      <c r="MZR851" s="273"/>
      <c r="MZS851" s="273"/>
      <c r="MZT851" s="273"/>
      <c r="MZU851" s="273"/>
      <c r="MZV851" s="273"/>
      <c r="MZW851" s="273"/>
      <c r="MZX851" s="273"/>
      <c r="MZY851" s="273"/>
      <c r="MZZ851" s="273"/>
      <c r="NAA851" s="273"/>
      <c r="NAB851" s="273"/>
      <c r="NAC851" s="273"/>
      <c r="NAD851" s="273"/>
      <c r="NAE851" s="273"/>
      <c r="NAF851" s="273"/>
      <c r="NAG851" s="273"/>
      <c r="NAH851" s="273"/>
      <c r="NAI851" s="273"/>
      <c r="NAJ851" s="273"/>
      <c r="NAK851" s="273"/>
      <c r="NAL851" s="273"/>
      <c r="NAM851" s="273"/>
      <c r="NAN851" s="273"/>
      <c r="NAO851" s="273"/>
      <c r="NAP851" s="273"/>
      <c r="NAQ851" s="273"/>
      <c r="NAR851" s="273"/>
      <c r="NAS851" s="273"/>
      <c r="NAT851" s="273"/>
      <c r="NAU851" s="273"/>
      <c r="NAV851" s="273"/>
      <c r="NAW851" s="273"/>
      <c r="NAX851" s="273"/>
      <c r="NAY851" s="273"/>
      <c r="NAZ851" s="273"/>
      <c r="NBA851" s="273"/>
      <c r="NBB851" s="273"/>
      <c r="NBC851" s="273"/>
      <c r="NBD851" s="273"/>
      <c r="NBE851" s="273"/>
      <c r="NBF851" s="273"/>
      <c r="NBG851" s="273"/>
      <c r="NBH851" s="273"/>
      <c r="NBI851" s="273"/>
      <c r="NBJ851" s="273"/>
      <c r="NBK851" s="273"/>
      <c r="NBL851" s="273"/>
      <c r="NBM851" s="273"/>
      <c r="NBN851" s="273"/>
      <c r="NBO851" s="273"/>
      <c r="NBP851" s="273"/>
      <c r="NBQ851" s="273"/>
      <c r="NBR851" s="273"/>
      <c r="NBS851" s="273"/>
      <c r="NBT851" s="273"/>
      <c r="NBU851" s="273"/>
      <c r="NBV851" s="273"/>
      <c r="NBW851" s="273"/>
      <c r="NBX851" s="273"/>
      <c r="NBY851" s="273"/>
      <c r="NBZ851" s="273"/>
      <c r="NCA851" s="273"/>
      <c r="NCB851" s="273"/>
      <c r="NCC851" s="273"/>
      <c r="NCD851" s="273"/>
      <c r="NCE851" s="273"/>
      <c r="NCF851" s="273"/>
      <c r="NCG851" s="273"/>
      <c r="NCH851" s="273"/>
      <c r="NCI851" s="273"/>
      <c r="NCJ851" s="273"/>
      <c r="NCK851" s="273"/>
      <c r="NCL851" s="273"/>
      <c r="NCM851" s="273"/>
      <c r="NCN851" s="273"/>
      <c r="NCO851" s="273"/>
      <c r="NCP851" s="273"/>
      <c r="NCQ851" s="273"/>
      <c r="NCR851" s="273"/>
      <c r="NCS851" s="273"/>
      <c r="NCT851" s="273"/>
      <c r="NCU851" s="273"/>
      <c r="NCV851" s="273"/>
      <c r="NCW851" s="273"/>
      <c r="NCX851" s="273"/>
      <c r="NCY851" s="273"/>
      <c r="NCZ851" s="273"/>
      <c r="NDA851" s="273"/>
      <c r="NDB851" s="273"/>
      <c r="NDC851" s="273"/>
      <c r="NDD851" s="273"/>
      <c r="NDE851" s="273"/>
      <c r="NDF851" s="273"/>
      <c r="NDG851" s="273"/>
      <c r="NDH851" s="273"/>
      <c r="NDI851" s="273"/>
      <c r="NDJ851" s="273"/>
      <c r="NDK851" s="273"/>
      <c r="NDL851" s="273"/>
      <c r="NDM851" s="273"/>
      <c r="NDN851" s="273"/>
      <c r="NDO851" s="273"/>
      <c r="NDP851" s="273"/>
      <c r="NDQ851" s="273"/>
      <c r="NDR851" s="273"/>
      <c r="NDS851" s="273"/>
      <c r="NDT851" s="273"/>
      <c r="NDU851" s="273"/>
      <c r="NDV851" s="273"/>
      <c r="NDW851" s="273"/>
      <c r="NDX851" s="273"/>
      <c r="NDY851" s="273"/>
      <c r="NDZ851" s="273"/>
      <c r="NEA851" s="273"/>
      <c r="NEB851" s="273"/>
      <c r="NEC851" s="273"/>
      <c r="NED851" s="273"/>
      <c r="NEE851" s="273"/>
      <c r="NEF851" s="273"/>
      <c r="NEG851" s="273"/>
      <c r="NEH851" s="273"/>
      <c r="NEI851" s="273"/>
      <c r="NEJ851" s="273"/>
      <c r="NEK851" s="273"/>
      <c r="NEL851" s="273"/>
      <c r="NEM851" s="273"/>
      <c r="NEN851" s="273"/>
      <c r="NEO851" s="273"/>
      <c r="NEP851" s="273"/>
      <c r="NEQ851" s="273"/>
      <c r="NER851" s="273"/>
      <c r="NES851" s="273"/>
      <c r="NET851" s="273"/>
      <c r="NEU851" s="273"/>
      <c r="NEV851" s="273"/>
      <c r="NEW851" s="273"/>
      <c r="NEX851" s="273"/>
      <c r="NEY851" s="273"/>
      <c r="NEZ851" s="273"/>
      <c r="NFA851" s="273"/>
      <c r="NFB851" s="273"/>
      <c r="NFC851" s="273"/>
      <c r="NFD851" s="273"/>
      <c r="NFE851" s="273"/>
      <c r="NFF851" s="273"/>
      <c r="NFG851" s="273"/>
      <c r="NFH851" s="273"/>
      <c r="NFI851" s="273"/>
      <c r="NFJ851" s="273"/>
      <c r="NFK851" s="273"/>
      <c r="NFL851" s="273"/>
      <c r="NFM851" s="273"/>
      <c r="NFN851" s="273"/>
      <c r="NFO851" s="273"/>
      <c r="NFP851" s="273"/>
      <c r="NFQ851" s="273"/>
      <c r="NFR851" s="273"/>
      <c r="NFS851" s="273"/>
      <c r="NFT851" s="273"/>
      <c r="NFU851" s="273"/>
      <c r="NFV851" s="273"/>
      <c r="NFW851" s="273"/>
      <c r="NFX851" s="273"/>
      <c r="NFY851" s="273"/>
      <c r="NFZ851" s="273"/>
      <c r="NGA851" s="273"/>
      <c r="NGB851" s="273"/>
      <c r="NGC851" s="273"/>
      <c r="NGD851" s="273"/>
      <c r="NGE851" s="273"/>
      <c r="NGF851" s="273"/>
      <c r="NGG851" s="273"/>
      <c r="NGH851" s="273"/>
      <c r="NGI851" s="273"/>
      <c r="NGJ851" s="273"/>
      <c r="NGK851" s="273"/>
      <c r="NGL851" s="273"/>
      <c r="NGM851" s="273"/>
      <c r="NGN851" s="273"/>
      <c r="NGO851" s="273"/>
      <c r="NGP851" s="273"/>
      <c r="NGQ851" s="273"/>
      <c r="NGR851" s="273"/>
      <c r="NGS851" s="273"/>
      <c r="NGT851" s="273"/>
      <c r="NGU851" s="273"/>
      <c r="NGV851" s="273"/>
      <c r="NGW851" s="273"/>
      <c r="NGX851" s="273"/>
      <c r="NGY851" s="273"/>
      <c r="NGZ851" s="273"/>
      <c r="NHA851" s="273"/>
      <c r="NHB851" s="273"/>
      <c r="NHC851" s="273"/>
      <c r="NHD851" s="273"/>
      <c r="NHE851" s="273"/>
      <c r="NHF851" s="273"/>
      <c r="NHG851" s="273"/>
      <c r="NHH851" s="273"/>
      <c r="NHI851" s="273"/>
      <c r="NHJ851" s="273"/>
      <c r="NHK851" s="273"/>
      <c r="NHL851" s="273"/>
      <c r="NHM851" s="273"/>
      <c r="NHN851" s="273"/>
      <c r="NHO851" s="273"/>
      <c r="NHP851" s="273"/>
      <c r="NHQ851" s="273"/>
      <c r="NHR851" s="273"/>
      <c r="NHS851" s="273"/>
      <c r="NHT851" s="273"/>
      <c r="NHU851" s="273"/>
      <c r="NHV851" s="273"/>
      <c r="NHW851" s="273"/>
      <c r="NHX851" s="273"/>
      <c r="NHY851" s="273"/>
      <c r="NHZ851" s="273"/>
      <c r="NIA851" s="273"/>
      <c r="NIB851" s="273"/>
      <c r="NIC851" s="273"/>
      <c r="NID851" s="273"/>
      <c r="NIE851" s="273"/>
      <c r="NIF851" s="273"/>
      <c r="NIG851" s="273"/>
      <c r="NIH851" s="273"/>
      <c r="NII851" s="273"/>
      <c r="NIJ851" s="273"/>
      <c r="NIK851" s="273"/>
      <c r="NIL851" s="273"/>
      <c r="NIM851" s="273"/>
      <c r="NIN851" s="273"/>
      <c r="NIO851" s="273"/>
      <c r="NIP851" s="273"/>
      <c r="NIQ851" s="273"/>
      <c r="NIR851" s="273"/>
      <c r="NIS851" s="273"/>
      <c r="NIT851" s="273"/>
      <c r="NIU851" s="273"/>
      <c r="NIV851" s="273"/>
      <c r="NIW851" s="273"/>
      <c r="NIX851" s="273"/>
      <c r="NIY851" s="273"/>
      <c r="NIZ851" s="273"/>
      <c r="NJA851" s="273"/>
      <c r="NJB851" s="273"/>
      <c r="NJC851" s="273"/>
      <c r="NJD851" s="273"/>
      <c r="NJE851" s="273"/>
      <c r="NJF851" s="273"/>
      <c r="NJG851" s="273"/>
      <c r="NJH851" s="273"/>
      <c r="NJI851" s="273"/>
      <c r="NJJ851" s="273"/>
      <c r="NJK851" s="273"/>
      <c r="NJL851" s="273"/>
      <c r="NJM851" s="273"/>
      <c r="NJN851" s="273"/>
      <c r="NJO851" s="273"/>
      <c r="NJP851" s="273"/>
      <c r="NJQ851" s="273"/>
      <c r="NJR851" s="273"/>
      <c r="NJS851" s="273"/>
      <c r="NJT851" s="273"/>
      <c r="NJU851" s="273"/>
      <c r="NJV851" s="273"/>
      <c r="NJW851" s="273"/>
      <c r="NJX851" s="273"/>
      <c r="NJY851" s="273"/>
      <c r="NJZ851" s="273"/>
      <c r="NKA851" s="273"/>
      <c r="NKB851" s="273"/>
      <c r="NKC851" s="273"/>
      <c r="NKD851" s="273"/>
      <c r="NKE851" s="273"/>
      <c r="NKF851" s="273"/>
      <c r="NKG851" s="273"/>
      <c r="NKH851" s="273"/>
      <c r="NKI851" s="273"/>
      <c r="NKJ851" s="273"/>
      <c r="NKK851" s="273"/>
      <c r="NKL851" s="273"/>
      <c r="NKM851" s="273"/>
      <c r="NKN851" s="273"/>
      <c r="NKO851" s="273"/>
      <c r="NKP851" s="273"/>
      <c r="NKQ851" s="273"/>
      <c r="NKR851" s="273"/>
      <c r="NKS851" s="273"/>
      <c r="NKT851" s="273"/>
      <c r="NKU851" s="273"/>
      <c r="NKV851" s="273"/>
      <c r="NKW851" s="273"/>
      <c r="NKX851" s="273"/>
      <c r="NKY851" s="273"/>
      <c r="NKZ851" s="273"/>
      <c r="NLA851" s="273"/>
      <c r="NLB851" s="273"/>
      <c r="NLC851" s="273"/>
      <c r="NLD851" s="273"/>
      <c r="NLE851" s="273"/>
      <c r="NLF851" s="273"/>
      <c r="NLG851" s="273"/>
      <c r="NLH851" s="273"/>
      <c r="NLI851" s="273"/>
      <c r="NLJ851" s="273"/>
      <c r="NLK851" s="273"/>
      <c r="NLL851" s="273"/>
      <c r="NLM851" s="273"/>
      <c r="NLN851" s="273"/>
      <c r="NLO851" s="273"/>
      <c r="NLP851" s="273"/>
      <c r="NLQ851" s="273"/>
      <c r="NLR851" s="273"/>
      <c r="NLS851" s="273"/>
      <c r="NLT851" s="273"/>
      <c r="NLU851" s="273"/>
      <c r="NLV851" s="273"/>
      <c r="NLW851" s="273"/>
      <c r="NLX851" s="273"/>
      <c r="NLY851" s="273"/>
      <c r="NLZ851" s="273"/>
      <c r="NMA851" s="273"/>
      <c r="NMB851" s="273"/>
      <c r="NMC851" s="273"/>
      <c r="NMD851" s="273"/>
      <c r="NME851" s="273"/>
      <c r="NMF851" s="273"/>
      <c r="NMG851" s="273"/>
      <c r="NMH851" s="273"/>
      <c r="NMI851" s="273"/>
      <c r="NMJ851" s="273"/>
      <c r="NMK851" s="273"/>
      <c r="NML851" s="273"/>
      <c r="NMM851" s="273"/>
      <c r="NMN851" s="273"/>
      <c r="NMO851" s="273"/>
      <c r="NMP851" s="273"/>
      <c r="NMQ851" s="273"/>
      <c r="NMR851" s="273"/>
      <c r="NMS851" s="273"/>
      <c r="NMT851" s="273"/>
      <c r="NMU851" s="273"/>
      <c r="NMV851" s="273"/>
      <c r="NMW851" s="273"/>
      <c r="NMX851" s="273"/>
      <c r="NMY851" s="273"/>
      <c r="NMZ851" s="273"/>
      <c r="NNA851" s="273"/>
      <c r="NNB851" s="273"/>
      <c r="NNC851" s="273"/>
      <c r="NND851" s="273"/>
      <c r="NNE851" s="273"/>
      <c r="NNF851" s="273"/>
      <c r="NNG851" s="273"/>
      <c r="NNH851" s="273"/>
      <c r="NNI851" s="273"/>
      <c r="NNJ851" s="273"/>
      <c r="NNK851" s="273"/>
      <c r="NNL851" s="273"/>
      <c r="NNM851" s="273"/>
      <c r="NNN851" s="273"/>
      <c r="NNO851" s="273"/>
      <c r="NNP851" s="273"/>
      <c r="NNQ851" s="273"/>
      <c r="NNR851" s="273"/>
      <c r="NNS851" s="273"/>
      <c r="NNT851" s="273"/>
      <c r="NNU851" s="273"/>
      <c r="NNV851" s="273"/>
      <c r="NNW851" s="273"/>
      <c r="NNX851" s="273"/>
      <c r="NNY851" s="273"/>
      <c r="NNZ851" s="273"/>
      <c r="NOA851" s="273"/>
      <c r="NOB851" s="273"/>
      <c r="NOC851" s="273"/>
      <c r="NOD851" s="273"/>
      <c r="NOE851" s="273"/>
      <c r="NOF851" s="273"/>
      <c r="NOG851" s="273"/>
      <c r="NOH851" s="273"/>
      <c r="NOI851" s="273"/>
      <c r="NOJ851" s="273"/>
      <c r="NOK851" s="273"/>
      <c r="NOL851" s="273"/>
      <c r="NOM851" s="273"/>
      <c r="NON851" s="273"/>
      <c r="NOO851" s="273"/>
      <c r="NOP851" s="273"/>
      <c r="NOQ851" s="273"/>
      <c r="NOR851" s="273"/>
      <c r="NOS851" s="273"/>
      <c r="NOT851" s="273"/>
      <c r="NOU851" s="273"/>
      <c r="NOV851" s="273"/>
      <c r="NOW851" s="273"/>
      <c r="NOX851" s="273"/>
      <c r="NOY851" s="273"/>
      <c r="NOZ851" s="273"/>
      <c r="NPA851" s="273"/>
      <c r="NPB851" s="273"/>
      <c r="NPC851" s="273"/>
      <c r="NPD851" s="273"/>
      <c r="NPE851" s="273"/>
      <c r="NPF851" s="273"/>
      <c r="NPG851" s="273"/>
      <c r="NPH851" s="273"/>
      <c r="NPI851" s="273"/>
      <c r="NPJ851" s="273"/>
      <c r="NPK851" s="273"/>
      <c r="NPL851" s="273"/>
      <c r="NPM851" s="273"/>
      <c r="NPN851" s="273"/>
      <c r="NPO851" s="273"/>
      <c r="NPP851" s="273"/>
      <c r="NPQ851" s="273"/>
      <c r="NPR851" s="273"/>
      <c r="NPS851" s="273"/>
      <c r="NPT851" s="273"/>
      <c r="NPU851" s="273"/>
      <c r="NPV851" s="273"/>
      <c r="NPW851" s="273"/>
      <c r="NPX851" s="273"/>
      <c r="NPY851" s="273"/>
      <c r="NPZ851" s="273"/>
      <c r="NQA851" s="273"/>
      <c r="NQB851" s="273"/>
      <c r="NQC851" s="273"/>
      <c r="NQD851" s="273"/>
      <c r="NQE851" s="273"/>
      <c r="NQF851" s="273"/>
      <c r="NQG851" s="273"/>
      <c r="NQH851" s="273"/>
      <c r="NQI851" s="273"/>
      <c r="NQJ851" s="273"/>
      <c r="NQK851" s="273"/>
      <c r="NQL851" s="273"/>
      <c r="NQM851" s="273"/>
      <c r="NQN851" s="273"/>
      <c r="NQO851" s="273"/>
      <c r="NQP851" s="273"/>
      <c r="NQQ851" s="273"/>
      <c r="NQR851" s="273"/>
      <c r="NQS851" s="273"/>
      <c r="NQT851" s="273"/>
      <c r="NQU851" s="273"/>
      <c r="NQV851" s="273"/>
      <c r="NQW851" s="273"/>
      <c r="NQX851" s="273"/>
      <c r="NQY851" s="273"/>
      <c r="NQZ851" s="273"/>
      <c r="NRA851" s="273"/>
      <c r="NRB851" s="273"/>
      <c r="NRC851" s="273"/>
      <c r="NRD851" s="273"/>
      <c r="NRE851" s="273"/>
      <c r="NRF851" s="273"/>
      <c r="NRG851" s="273"/>
      <c r="NRH851" s="273"/>
      <c r="NRI851" s="273"/>
      <c r="NRJ851" s="273"/>
      <c r="NRK851" s="273"/>
      <c r="NRL851" s="273"/>
      <c r="NRM851" s="273"/>
      <c r="NRN851" s="273"/>
      <c r="NRO851" s="273"/>
      <c r="NRP851" s="273"/>
      <c r="NRQ851" s="273"/>
      <c r="NRR851" s="273"/>
      <c r="NRS851" s="273"/>
      <c r="NRT851" s="273"/>
      <c r="NRU851" s="273"/>
      <c r="NRV851" s="273"/>
      <c r="NRW851" s="273"/>
      <c r="NRX851" s="273"/>
      <c r="NRY851" s="273"/>
      <c r="NRZ851" s="273"/>
      <c r="NSA851" s="273"/>
      <c r="NSB851" s="273"/>
      <c r="NSC851" s="273"/>
      <c r="NSD851" s="273"/>
      <c r="NSE851" s="273"/>
      <c r="NSF851" s="273"/>
      <c r="NSG851" s="273"/>
      <c r="NSH851" s="273"/>
      <c r="NSI851" s="273"/>
      <c r="NSJ851" s="273"/>
      <c r="NSK851" s="273"/>
      <c r="NSL851" s="273"/>
      <c r="NSM851" s="273"/>
      <c r="NSN851" s="273"/>
      <c r="NSO851" s="273"/>
      <c r="NSP851" s="273"/>
      <c r="NSQ851" s="273"/>
      <c r="NSR851" s="273"/>
      <c r="NSS851" s="273"/>
      <c r="NST851" s="273"/>
      <c r="NSU851" s="273"/>
      <c r="NSV851" s="273"/>
      <c r="NSW851" s="273"/>
      <c r="NSX851" s="273"/>
      <c r="NSY851" s="273"/>
      <c r="NSZ851" s="273"/>
      <c r="NTA851" s="273"/>
      <c r="NTB851" s="273"/>
      <c r="NTC851" s="273"/>
      <c r="NTD851" s="273"/>
      <c r="NTE851" s="273"/>
      <c r="NTF851" s="273"/>
      <c r="NTG851" s="273"/>
      <c r="NTH851" s="273"/>
      <c r="NTI851" s="273"/>
      <c r="NTJ851" s="273"/>
      <c r="NTK851" s="273"/>
      <c r="NTL851" s="273"/>
      <c r="NTM851" s="273"/>
      <c r="NTN851" s="273"/>
      <c r="NTO851" s="273"/>
      <c r="NTP851" s="273"/>
      <c r="NTQ851" s="273"/>
      <c r="NTR851" s="273"/>
      <c r="NTS851" s="273"/>
      <c r="NTT851" s="273"/>
      <c r="NTU851" s="273"/>
      <c r="NTV851" s="273"/>
      <c r="NTW851" s="273"/>
      <c r="NTX851" s="273"/>
      <c r="NTY851" s="273"/>
      <c r="NTZ851" s="273"/>
      <c r="NUA851" s="273"/>
      <c r="NUB851" s="273"/>
      <c r="NUC851" s="273"/>
      <c r="NUD851" s="273"/>
      <c r="NUE851" s="273"/>
      <c r="NUF851" s="273"/>
      <c r="NUG851" s="273"/>
      <c r="NUH851" s="273"/>
      <c r="NUI851" s="273"/>
      <c r="NUJ851" s="273"/>
      <c r="NUK851" s="273"/>
      <c r="NUL851" s="273"/>
      <c r="NUM851" s="273"/>
      <c r="NUN851" s="273"/>
      <c r="NUO851" s="273"/>
      <c r="NUP851" s="273"/>
      <c r="NUQ851" s="273"/>
      <c r="NUR851" s="273"/>
      <c r="NUS851" s="273"/>
      <c r="NUT851" s="273"/>
      <c r="NUU851" s="273"/>
      <c r="NUV851" s="273"/>
      <c r="NUW851" s="273"/>
      <c r="NUX851" s="273"/>
      <c r="NUY851" s="273"/>
      <c r="NUZ851" s="273"/>
      <c r="NVA851" s="273"/>
      <c r="NVB851" s="273"/>
      <c r="NVC851" s="273"/>
      <c r="NVD851" s="273"/>
      <c r="NVE851" s="273"/>
      <c r="NVF851" s="273"/>
      <c r="NVG851" s="273"/>
      <c r="NVH851" s="273"/>
      <c r="NVI851" s="273"/>
      <c r="NVJ851" s="273"/>
      <c r="NVK851" s="273"/>
      <c r="NVL851" s="273"/>
      <c r="NVM851" s="273"/>
      <c r="NVN851" s="273"/>
      <c r="NVO851" s="273"/>
      <c r="NVP851" s="273"/>
      <c r="NVQ851" s="273"/>
      <c r="NVR851" s="273"/>
      <c r="NVS851" s="273"/>
      <c r="NVT851" s="273"/>
      <c r="NVU851" s="273"/>
      <c r="NVV851" s="273"/>
      <c r="NVW851" s="273"/>
      <c r="NVX851" s="273"/>
      <c r="NVY851" s="273"/>
      <c r="NVZ851" s="273"/>
      <c r="NWA851" s="273"/>
      <c r="NWB851" s="273"/>
      <c r="NWC851" s="273"/>
      <c r="NWD851" s="273"/>
      <c r="NWE851" s="273"/>
      <c r="NWF851" s="273"/>
      <c r="NWG851" s="273"/>
      <c r="NWH851" s="273"/>
      <c r="NWI851" s="273"/>
      <c r="NWJ851" s="273"/>
      <c r="NWK851" s="273"/>
      <c r="NWL851" s="273"/>
      <c r="NWM851" s="273"/>
      <c r="NWN851" s="273"/>
      <c r="NWO851" s="273"/>
      <c r="NWP851" s="273"/>
      <c r="NWQ851" s="273"/>
      <c r="NWR851" s="273"/>
      <c r="NWS851" s="273"/>
      <c r="NWT851" s="273"/>
      <c r="NWU851" s="273"/>
      <c r="NWV851" s="273"/>
      <c r="NWW851" s="273"/>
      <c r="NWX851" s="273"/>
      <c r="NWY851" s="273"/>
      <c r="NWZ851" s="273"/>
      <c r="NXA851" s="273"/>
      <c r="NXB851" s="273"/>
      <c r="NXC851" s="273"/>
      <c r="NXD851" s="273"/>
      <c r="NXE851" s="273"/>
      <c r="NXF851" s="273"/>
      <c r="NXG851" s="273"/>
      <c r="NXH851" s="273"/>
      <c r="NXI851" s="273"/>
      <c r="NXJ851" s="273"/>
      <c r="NXK851" s="273"/>
      <c r="NXL851" s="273"/>
      <c r="NXM851" s="273"/>
      <c r="NXN851" s="273"/>
      <c r="NXO851" s="273"/>
      <c r="NXP851" s="273"/>
      <c r="NXQ851" s="273"/>
      <c r="NXR851" s="273"/>
      <c r="NXS851" s="273"/>
      <c r="NXT851" s="273"/>
      <c r="NXU851" s="273"/>
      <c r="NXV851" s="273"/>
      <c r="NXW851" s="273"/>
      <c r="NXX851" s="273"/>
      <c r="NXY851" s="273"/>
      <c r="NXZ851" s="273"/>
      <c r="NYA851" s="273"/>
      <c r="NYB851" s="273"/>
      <c r="NYC851" s="273"/>
      <c r="NYD851" s="273"/>
      <c r="NYE851" s="273"/>
      <c r="NYF851" s="273"/>
      <c r="NYG851" s="273"/>
      <c r="NYH851" s="273"/>
      <c r="NYI851" s="273"/>
      <c r="NYJ851" s="273"/>
      <c r="NYK851" s="273"/>
      <c r="NYL851" s="273"/>
      <c r="NYM851" s="273"/>
      <c r="NYN851" s="273"/>
      <c r="NYO851" s="273"/>
      <c r="NYP851" s="273"/>
      <c r="NYQ851" s="273"/>
      <c r="NYR851" s="273"/>
      <c r="NYS851" s="273"/>
      <c r="NYT851" s="273"/>
      <c r="NYU851" s="273"/>
      <c r="NYV851" s="273"/>
      <c r="NYW851" s="273"/>
      <c r="NYX851" s="273"/>
      <c r="NYY851" s="273"/>
      <c r="NYZ851" s="273"/>
      <c r="NZA851" s="273"/>
      <c r="NZB851" s="273"/>
      <c r="NZC851" s="273"/>
      <c r="NZD851" s="273"/>
      <c r="NZE851" s="273"/>
      <c r="NZF851" s="273"/>
      <c r="NZG851" s="273"/>
      <c r="NZH851" s="273"/>
      <c r="NZI851" s="273"/>
      <c r="NZJ851" s="273"/>
      <c r="NZK851" s="273"/>
      <c r="NZL851" s="273"/>
      <c r="NZM851" s="273"/>
      <c r="NZN851" s="273"/>
      <c r="NZO851" s="273"/>
      <c r="NZP851" s="273"/>
      <c r="NZQ851" s="273"/>
      <c r="NZR851" s="273"/>
      <c r="NZS851" s="273"/>
      <c r="NZT851" s="273"/>
      <c r="NZU851" s="273"/>
      <c r="NZV851" s="273"/>
      <c r="NZW851" s="273"/>
      <c r="NZX851" s="273"/>
      <c r="NZY851" s="273"/>
      <c r="NZZ851" s="273"/>
      <c r="OAA851" s="273"/>
      <c r="OAB851" s="273"/>
      <c r="OAC851" s="273"/>
      <c r="OAD851" s="273"/>
      <c r="OAE851" s="273"/>
      <c r="OAF851" s="273"/>
      <c r="OAG851" s="273"/>
      <c r="OAH851" s="273"/>
      <c r="OAI851" s="273"/>
      <c r="OAJ851" s="273"/>
      <c r="OAK851" s="273"/>
      <c r="OAL851" s="273"/>
      <c r="OAM851" s="273"/>
      <c r="OAN851" s="273"/>
      <c r="OAO851" s="273"/>
      <c r="OAP851" s="273"/>
      <c r="OAQ851" s="273"/>
      <c r="OAR851" s="273"/>
      <c r="OAS851" s="273"/>
      <c r="OAT851" s="273"/>
      <c r="OAU851" s="273"/>
      <c r="OAV851" s="273"/>
      <c r="OAW851" s="273"/>
      <c r="OAX851" s="273"/>
      <c r="OAY851" s="273"/>
      <c r="OAZ851" s="273"/>
      <c r="OBA851" s="273"/>
      <c r="OBB851" s="273"/>
      <c r="OBC851" s="273"/>
      <c r="OBD851" s="273"/>
      <c r="OBE851" s="273"/>
      <c r="OBF851" s="273"/>
      <c r="OBG851" s="273"/>
      <c r="OBH851" s="273"/>
      <c r="OBI851" s="273"/>
      <c r="OBJ851" s="273"/>
      <c r="OBK851" s="273"/>
      <c r="OBL851" s="273"/>
      <c r="OBM851" s="273"/>
      <c r="OBN851" s="273"/>
      <c r="OBO851" s="273"/>
      <c r="OBP851" s="273"/>
      <c r="OBQ851" s="273"/>
      <c r="OBR851" s="273"/>
      <c r="OBS851" s="273"/>
      <c r="OBT851" s="273"/>
      <c r="OBU851" s="273"/>
      <c r="OBV851" s="273"/>
      <c r="OBW851" s="273"/>
      <c r="OBX851" s="273"/>
      <c r="OBY851" s="273"/>
      <c r="OBZ851" s="273"/>
      <c r="OCA851" s="273"/>
      <c r="OCB851" s="273"/>
      <c r="OCC851" s="273"/>
      <c r="OCD851" s="273"/>
      <c r="OCE851" s="273"/>
      <c r="OCF851" s="273"/>
      <c r="OCG851" s="273"/>
      <c r="OCH851" s="273"/>
      <c r="OCI851" s="273"/>
      <c r="OCJ851" s="273"/>
      <c r="OCK851" s="273"/>
      <c r="OCL851" s="273"/>
      <c r="OCM851" s="273"/>
      <c r="OCN851" s="273"/>
      <c r="OCO851" s="273"/>
      <c r="OCP851" s="273"/>
      <c r="OCQ851" s="273"/>
      <c r="OCR851" s="273"/>
      <c r="OCS851" s="273"/>
      <c r="OCT851" s="273"/>
      <c r="OCU851" s="273"/>
      <c r="OCV851" s="273"/>
      <c r="OCW851" s="273"/>
      <c r="OCX851" s="273"/>
      <c r="OCY851" s="273"/>
      <c r="OCZ851" s="273"/>
      <c r="ODA851" s="273"/>
      <c r="ODB851" s="273"/>
      <c r="ODC851" s="273"/>
      <c r="ODD851" s="273"/>
      <c r="ODE851" s="273"/>
      <c r="ODF851" s="273"/>
      <c r="ODG851" s="273"/>
      <c r="ODH851" s="273"/>
      <c r="ODI851" s="273"/>
      <c r="ODJ851" s="273"/>
      <c r="ODK851" s="273"/>
      <c r="ODL851" s="273"/>
      <c r="ODM851" s="273"/>
      <c r="ODN851" s="273"/>
      <c r="ODO851" s="273"/>
      <c r="ODP851" s="273"/>
      <c r="ODQ851" s="273"/>
      <c r="ODR851" s="273"/>
      <c r="ODS851" s="273"/>
      <c r="ODT851" s="273"/>
      <c r="ODU851" s="273"/>
      <c r="ODV851" s="273"/>
      <c r="ODW851" s="273"/>
      <c r="ODX851" s="273"/>
      <c r="ODY851" s="273"/>
      <c r="ODZ851" s="273"/>
      <c r="OEA851" s="273"/>
      <c r="OEB851" s="273"/>
      <c r="OEC851" s="273"/>
      <c r="OED851" s="273"/>
      <c r="OEE851" s="273"/>
      <c r="OEF851" s="273"/>
      <c r="OEG851" s="273"/>
      <c r="OEH851" s="273"/>
      <c r="OEI851" s="273"/>
      <c r="OEJ851" s="273"/>
      <c r="OEK851" s="273"/>
      <c r="OEL851" s="273"/>
      <c r="OEM851" s="273"/>
      <c r="OEN851" s="273"/>
      <c r="OEO851" s="273"/>
      <c r="OEP851" s="273"/>
      <c r="OEQ851" s="273"/>
      <c r="OER851" s="273"/>
      <c r="OES851" s="273"/>
      <c r="OET851" s="273"/>
      <c r="OEU851" s="273"/>
      <c r="OEV851" s="273"/>
      <c r="OEW851" s="273"/>
      <c r="OEX851" s="273"/>
      <c r="OEY851" s="273"/>
      <c r="OEZ851" s="273"/>
      <c r="OFA851" s="273"/>
      <c r="OFB851" s="273"/>
      <c r="OFC851" s="273"/>
      <c r="OFD851" s="273"/>
      <c r="OFE851" s="273"/>
      <c r="OFF851" s="273"/>
      <c r="OFG851" s="273"/>
      <c r="OFH851" s="273"/>
      <c r="OFI851" s="273"/>
      <c r="OFJ851" s="273"/>
      <c r="OFK851" s="273"/>
      <c r="OFL851" s="273"/>
      <c r="OFM851" s="273"/>
      <c r="OFN851" s="273"/>
      <c r="OFO851" s="273"/>
      <c r="OFP851" s="273"/>
      <c r="OFQ851" s="273"/>
      <c r="OFR851" s="273"/>
      <c r="OFS851" s="273"/>
      <c r="OFT851" s="273"/>
      <c r="OFU851" s="273"/>
      <c r="OFV851" s="273"/>
      <c r="OFW851" s="273"/>
      <c r="OFX851" s="273"/>
      <c r="OFY851" s="273"/>
      <c r="OFZ851" s="273"/>
      <c r="OGA851" s="273"/>
      <c r="OGB851" s="273"/>
      <c r="OGC851" s="273"/>
      <c r="OGD851" s="273"/>
      <c r="OGE851" s="273"/>
      <c r="OGF851" s="273"/>
      <c r="OGG851" s="273"/>
      <c r="OGH851" s="273"/>
      <c r="OGI851" s="273"/>
      <c r="OGJ851" s="273"/>
      <c r="OGK851" s="273"/>
      <c r="OGL851" s="273"/>
      <c r="OGM851" s="273"/>
      <c r="OGN851" s="273"/>
      <c r="OGO851" s="273"/>
      <c r="OGP851" s="273"/>
      <c r="OGQ851" s="273"/>
      <c r="OGR851" s="273"/>
      <c r="OGS851" s="273"/>
      <c r="OGT851" s="273"/>
      <c r="OGU851" s="273"/>
      <c r="OGV851" s="273"/>
      <c r="OGW851" s="273"/>
      <c r="OGX851" s="273"/>
      <c r="OGY851" s="273"/>
      <c r="OGZ851" s="273"/>
      <c r="OHA851" s="273"/>
      <c r="OHB851" s="273"/>
      <c r="OHC851" s="273"/>
      <c r="OHD851" s="273"/>
      <c r="OHE851" s="273"/>
      <c r="OHF851" s="273"/>
      <c r="OHG851" s="273"/>
      <c r="OHH851" s="273"/>
      <c r="OHI851" s="273"/>
      <c r="OHJ851" s="273"/>
      <c r="OHK851" s="273"/>
      <c r="OHL851" s="273"/>
      <c r="OHM851" s="273"/>
      <c r="OHN851" s="273"/>
      <c r="OHO851" s="273"/>
      <c r="OHP851" s="273"/>
      <c r="OHQ851" s="273"/>
      <c r="OHR851" s="273"/>
      <c r="OHS851" s="273"/>
      <c r="OHT851" s="273"/>
      <c r="OHU851" s="273"/>
      <c r="OHV851" s="273"/>
      <c r="OHW851" s="273"/>
      <c r="OHX851" s="273"/>
      <c r="OHY851" s="273"/>
      <c r="OHZ851" s="273"/>
      <c r="OIA851" s="273"/>
      <c r="OIB851" s="273"/>
      <c r="OIC851" s="273"/>
      <c r="OID851" s="273"/>
      <c r="OIE851" s="273"/>
      <c r="OIF851" s="273"/>
      <c r="OIG851" s="273"/>
      <c r="OIH851" s="273"/>
      <c r="OII851" s="273"/>
      <c r="OIJ851" s="273"/>
      <c r="OIK851" s="273"/>
      <c r="OIL851" s="273"/>
      <c r="OIM851" s="273"/>
      <c r="OIN851" s="273"/>
      <c r="OIO851" s="273"/>
      <c r="OIP851" s="273"/>
      <c r="OIQ851" s="273"/>
      <c r="OIR851" s="273"/>
      <c r="OIS851" s="273"/>
      <c r="OIT851" s="273"/>
      <c r="OIU851" s="273"/>
      <c r="OIV851" s="273"/>
      <c r="OIW851" s="273"/>
      <c r="OIX851" s="273"/>
      <c r="OIY851" s="273"/>
      <c r="OIZ851" s="273"/>
      <c r="OJA851" s="273"/>
      <c r="OJB851" s="273"/>
      <c r="OJC851" s="273"/>
      <c r="OJD851" s="273"/>
      <c r="OJE851" s="273"/>
      <c r="OJF851" s="273"/>
      <c r="OJG851" s="273"/>
      <c r="OJH851" s="273"/>
      <c r="OJI851" s="273"/>
      <c r="OJJ851" s="273"/>
      <c r="OJK851" s="273"/>
      <c r="OJL851" s="273"/>
      <c r="OJM851" s="273"/>
      <c r="OJN851" s="273"/>
      <c r="OJO851" s="273"/>
      <c r="OJP851" s="273"/>
      <c r="OJQ851" s="273"/>
      <c r="OJR851" s="273"/>
      <c r="OJS851" s="273"/>
      <c r="OJT851" s="273"/>
      <c r="OJU851" s="273"/>
      <c r="OJV851" s="273"/>
      <c r="OJW851" s="273"/>
      <c r="OJX851" s="273"/>
      <c r="OJY851" s="273"/>
      <c r="OJZ851" s="273"/>
      <c r="OKA851" s="273"/>
      <c r="OKB851" s="273"/>
      <c r="OKC851" s="273"/>
      <c r="OKD851" s="273"/>
      <c r="OKE851" s="273"/>
      <c r="OKF851" s="273"/>
      <c r="OKG851" s="273"/>
      <c r="OKH851" s="273"/>
      <c r="OKI851" s="273"/>
      <c r="OKJ851" s="273"/>
      <c r="OKK851" s="273"/>
      <c r="OKL851" s="273"/>
      <c r="OKM851" s="273"/>
      <c r="OKN851" s="273"/>
      <c r="OKO851" s="273"/>
      <c r="OKP851" s="273"/>
      <c r="OKQ851" s="273"/>
      <c r="OKR851" s="273"/>
      <c r="OKS851" s="273"/>
      <c r="OKT851" s="273"/>
      <c r="OKU851" s="273"/>
      <c r="OKV851" s="273"/>
      <c r="OKW851" s="273"/>
      <c r="OKX851" s="273"/>
      <c r="OKY851" s="273"/>
      <c r="OKZ851" s="273"/>
      <c r="OLA851" s="273"/>
      <c r="OLB851" s="273"/>
      <c r="OLC851" s="273"/>
      <c r="OLD851" s="273"/>
      <c r="OLE851" s="273"/>
      <c r="OLF851" s="273"/>
      <c r="OLG851" s="273"/>
      <c r="OLH851" s="273"/>
      <c r="OLI851" s="273"/>
      <c r="OLJ851" s="273"/>
      <c r="OLK851" s="273"/>
      <c r="OLL851" s="273"/>
      <c r="OLM851" s="273"/>
      <c r="OLN851" s="273"/>
      <c r="OLO851" s="273"/>
      <c r="OLP851" s="273"/>
      <c r="OLQ851" s="273"/>
      <c r="OLR851" s="273"/>
      <c r="OLS851" s="273"/>
      <c r="OLT851" s="273"/>
      <c r="OLU851" s="273"/>
      <c r="OLV851" s="273"/>
      <c r="OLW851" s="273"/>
      <c r="OLX851" s="273"/>
      <c r="OLY851" s="273"/>
      <c r="OLZ851" s="273"/>
      <c r="OMA851" s="273"/>
      <c r="OMB851" s="273"/>
      <c r="OMC851" s="273"/>
      <c r="OMD851" s="273"/>
      <c r="OME851" s="273"/>
      <c r="OMF851" s="273"/>
      <c r="OMG851" s="273"/>
      <c r="OMH851" s="273"/>
      <c r="OMI851" s="273"/>
      <c r="OMJ851" s="273"/>
      <c r="OMK851" s="273"/>
      <c r="OML851" s="273"/>
      <c r="OMM851" s="273"/>
      <c r="OMN851" s="273"/>
      <c r="OMO851" s="273"/>
      <c r="OMP851" s="273"/>
      <c r="OMQ851" s="273"/>
      <c r="OMR851" s="273"/>
      <c r="OMS851" s="273"/>
      <c r="OMT851" s="273"/>
      <c r="OMU851" s="273"/>
      <c r="OMV851" s="273"/>
      <c r="OMW851" s="273"/>
      <c r="OMX851" s="273"/>
      <c r="OMY851" s="273"/>
      <c r="OMZ851" s="273"/>
      <c r="ONA851" s="273"/>
      <c r="ONB851" s="273"/>
      <c r="ONC851" s="273"/>
      <c r="OND851" s="273"/>
      <c r="ONE851" s="273"/>
      <c r="ONF851" s="273"/>
      <c r="ONG851" s="273"/>
      <c r="ONH851" s="273"/>
      <c r="ONI851" s="273"/>
      <c r="ONJ851" s="273"/>
      <c r="ONK851" s="273"/>
      <c r="ONL851" s="273"/>
      <c r="ONM851" s="273"/>
      <c r="ONN851" s="273"/>
      <c r="ONO851" s="273"/>
      <c r="ONP851" s="273"/>
      <c r="ONQ851" s="273"/>
      <c r="ONR851" s="273"/>
      <c r="ONS851" s="273"/>
      <c r="ONT851" s="273"/>
      <c r="ONU851" s="273"/>
      <c r="ONV851" s="273"/>
      <c r="ONW851" s="273"/>
      <c r="ONX851" s="273"/>
      <c r="ONY851" s="273"/>
      <c r="ONZ851" s="273"/>
      <c r="OOA851" s="273"/>
      <c r="OOB851" s="273"/>
      <c r="OOC851" s="273"/>
      <c r="OOD851" s="273"/>
      <c r="OOE851" s="273"/>
      <c r="OOF851" s="273"/>
      <c r="OOG851" s="273"/>
      <c r="OOH851" s="273"/>
      <c r="OOI851" s="273"/>
      <c r="OOJ851" s="273"/>
      <c r="OOK851" s="273"/>
      <c r="OOL851" s="273"/>
      <c r="OOM851" s="273"/>
      <c r="OON851" s="273"/>
      <c r="OOO851" s="273"/>
      <c r="OOP851" s="273"/>
      <c r="OOQ851" s="273"/>
      <c r="OOR851" s="273"/>
      <c r="OOS851" s="273"/>
      <c r="OOT851" s="273"/>
      <c r="OOU851" s="273"/>
      <c r="OOV851" s="273"/>
      <c r="OOW851" s="273"/>
      <c r="OOX851" s="273"/>
      <c r="OOY851" s="273"/>
      <c r="OOZ851" s="273"/>
      <c r="OPA851" s="273"/>
      <c r="OPB851" s="273"/>
      <c r="OPC851" s="273"/>
      <c r="OPD851" s="273"/>
      <c r="OPE851" s="273"/>
      <c r="OPF851" s="273"/>
      <c r="OPG851" s="273"/>
      <c r="OPH851" s="273"/>
      <c r="OPI851" s="273"/>
      <c r="OPJ851" s="273"/>
      <c r="OPK851" s="273"/>
      <c r="OPL851" s="273"/>
      <c r="OPM851" s="273"/>
      <c r="OPN851" s="273"/>
      <c r="OPO851" s="273"/>
      <c r="OPP851" s="273"/>
      <c r="OPQ851" s="273"/>
      <c r="OPR851" s="273"/>
      <c r="OPS851" s="273"/>
      <c r="OPT851" s="273"/>
      <c r="OPU851" s="273"/>
      <c r="OPV851" s="273"/>
      <c r="OPW851" s="273"/>
      <c r="OPX851" s="273"/>
      <c r="OPY851" s="273"/>
      <c r="OPZ851" s="273"/>
      <c r="OQA851" s="273"/>
      <c r="OQB851" s="273"/>
      <c r="OQC851" s="273"/>
      <c r="OQD851" s="273"/>
      <c r="OQE851" s="273"/>
      <c r="OQF851" s="273"/>
      <c r="OQG851" s="273"/>
      <c r="OQH851" s="273"/>
      <c r="OQI851" s="273"/>
      <c r="OQJ851" s="273"/>
      <c r="OQK851" s="273"/>
      <c r="OQL851" s="273"/>
      <c r="OQM851" s="273"/>
      <c r="OQN851" s="273"/>
      <c r="OQO851" s="273"/>
      <c r="OQP851" s="273"/>
      <c r="OQQ851" s="273"/>
      <c r="OQR851" s="273"/>
      <c r="OQS851" s="273"/>
      <c r="OQT851" s="273"/>
      <c r="OQU851" s="273"/>
      <c r="OQV851" s="273"/>
      <c r="OQW851" s="273"/>
      <c r="OQX851" s="273"/>
      <c r="OQY851" s="273"/>
      <c r="OQZ851" s="273"/>
      <c r="ORA851" s="273"/>
      <c r="ORB851" s="273"/>
      <c r="ORC851" s="273"/>
      <c r="ORD851" s="273"/>
      <c r="ORE851" s="273"/>
      <c r="ORF851" s="273"/>
      <c r="ORG851" s="273"/>
      <c r="ORH851" s="273"/>
      <c r="ORI851" s="273"/>
      <c r="ORJ851" s="273"/>
      <c r="ORK851" s="273"/>
      <c r="ORL851" s="273"/>
      <c r="ORM851" s="273"/>
      <c r="ORN851" s="273"/>
      <c r="ORO851" s="273"/>
      <c r="ORP851" s="273"/>
      <c r="ORQ851" s="273"/>
      <c r="ORR851" s="273"/>
      <c r="ORS851" s="273"/>
      <c r="ORT851" s="273"/>
      <c r="ORU851" s="273"/>
      <c r="ORV851" s="273"/>
      <c r="ORW851" s="273"/>
      <c r="ORX851" s="273"/>
      <c r="ORY851" s="273"/>
      <c r="ORZ851" s="273"/>
      <c r="OSA851" s="273"/>
      <c r="OSB851" s="273"/>
      <c r="OSC851" s="273"/>
      <c r="OSD851" s="273"/>
      <c r="OSE851" s="273"/>
      <c r="OSF851" s="273"/>
      <c r="OSG851" s="273"/>
      <c r="OSH851" s="273"/>
      <c r="OSI851" s="273"/>
      <c r="OSJ851" s="273"/>
      <c r="OSK851" s="273"/>
      <c r="OSL851" s="273"/>
      <c r="OSM851" s="273"/>
      <c r="OSN851" s="273"/>
      <c r="OSO851" s="273"/>
      <c r="OSP851" s="273"/>
      <c r="OSQ851" s="273"/>
      <c r="OSR851" s="273"/>
      <c r="OSS851" s="273"/>
      <c r="OST851" s="273"/>
      <c r="OSU851" s="273"/>
      <c r="OSV851" s="273"/>
      <c r="OSW851" s="273"/>
      <c r="OSX851" s="273"/>
      <c r="OSY851" s="273"/>
      <c r="OSZ851" s="273"/>
      <c r="OTA851" s="273"/>
      <c r="OTB851" s="273"/>
      <c r="OTC851" s="273"/>
      <c r="OTD851" s="273"/>
      <c r="OTE851" s="273"/>
      <c r="OTF851" s="273"/>
      <c r="OTG851" s="273"/>
      <c r="OTH851" s="273"/>
      <c r="OTI851" s="273"/>
      <c r="OTJ851" s="273"/>
      <c r="OTK851" s="273"/>
      <c r="OTL851" s="273"/>
      <c r="OTM851" s="273"/>
      <c r="OTN851" s="273"/>
      <c r="OTO851" s="273"/>
      <c r="OTP851" s="273"/>
      <c r="OTQ851" s="273"/>
      <c r="OTR851" s="273"/>
      <c r="OTS851" s="273"/>
      <c r="OTT851" s="273"/>
      <c r="OTU851" s="273"/>
      <c r="OTV851" s="273"/>
      <c r="OTW851" s="273"/>
      <c r="OTX851" s="273"/>
      <c r="OTY851" s="273"/>
      <c r="OTZ851" s="273"/>
      <c r="OUA851" s="273"/>
      <c r="OUB851" s="273"/>
      <c r="OUC851" s="273"/>
      <c r="OUD851" s="273"/>
      <c r="OUE851" s="273"/>
      <c r="OUF851" s="273"/>
      <c r="OUG851" s="273"/>
      <c r="OUH851" s="273"/>
      <c r="OUI851" s="273"/>
      <c r="OUJ851" s="273"/>
      <c r="OUK851" s="273"/>
      <c r="OUL851" s="273"/>
      <c r="OUM851" s="273"/>
      <c r="OUN851" s="273"/>
      <c r="OUO851" s="273"/>
      <c r="OUP851" s="273"/>
      <c r="OUQ851" s="273"/>
      <c r="OUR851" s="273"/>
      <c r="OUS851" s="273"/>
      <c r="OUT851" s="273"/>
      <c r="OUU851" s="273"/>
      <c r="OUV851" s="273"/>
      <c r="OUW851" s="273"/>
      <c r="OUX851" s="273"/>
      <c r="OUY851" s="273"/>
      <c r="OUZ851" s="273"/>
      <c r="OVA851" s="273"/>
      <c r="OVB851" s="273"/>
      <c r="OVC851" s="273"/>
      <c r="OVD851" s="273"/>
      <c r="OVE851" s="273"/>
      <c r="OVF851" s="273"/>
      <c r="OVG851" s="273"/>
      <c r="OVH851" s="273"/>
      <c r="OVI851" s="273"/>
      <c r="OVJ851" s="273"/>
      <c r="OVK851" s="273"/>
      <c r="OVL851" s="273"/>
      <c r="OVM851" s="273"/>
      <c r="OVN851" s="273"/>
      <c r="OVO851" s="273"/>
      <c r="OVP851" s="273"/>
      <c r="OVQ851" s="273"/>
      <c r="OVR851" s="273"/>
      <c r="OVS851" s="273"/>
      <c r="OVT851" s="273"/>
      <c r="OVU851" s="273"/>
      <c r="OVV851" s="273"/>
      <c r="OVW851" s="273"/>
      <c r="OVX851" s="273"/>
      <c r="OVY851" s="273"/>
      <c r="OVZ851" s="273"/>
      <c r="OWA851" s="273"/>
      <c r="OWB851" s="273"/>
      <c r="OWC851" s="273"/>
      <c r="OWD851" s="273"/>
      <c r="OWE851" s="273"/>
      <c r="OWF851" s="273"/>
      <c r="OWG851" s="273"/>
      <c r="OWH851" s="273"/>
      <c r="OWI851" s="273"/>
      <c r="OWJ851" s="273"/>
      <c r="OWK851" s="273"/>
      <c r="OWL851" s="273"/>
      <c r="OWM851" s="273"/>
      <c r="OWN851" s="273"/>
      <c r="OWO851" s="273"/>
      <c r="OWP851" s="273"/>
      <c r="OWQ851" s="273"/>
      <c r="OWR851" s="273"/>
      <c r="OWS851" s="273"/>
      <c r="OWT851" s="273"/>
      <c r="OWU851" s="273"/>
      <c r="OWV851" s="273"/>
      <c r="OWW851" s="273"/>
      <c r="OWX851" s="273"/>
      <c r="OWY851" s="273"/>
      <c r="OWZ851" s="273"/>
      <c r="OXA851" s="273"/>
      <c r="OXB851" s="273"/>
      <c r="OXC851" s="273"/>
      <c r="OXD851" s="273"/>
      <c r="OXE851" s="273"/>
      <c r="OXF851" s="273"/>
      <c r="OXG851" s="273"/>
      <c r="OXH851" s="273"/>
      <c r="OXI851" s="273"/>
      <c r="OXJ851" s="273"/>
      <c r="OXK851" s="273"/>
      <c r="OXL851" s="273"/>
      <c r="OXM851" s="273"/>
      <c r="OXN851" s="273"/>
      <c r="OXO851" s="273"/>
      <c r="OXP851" s="273"/>
      <c r="OXQ851" s="273"/>
      <c r="OXR851" s="273"/>
      <c r="OXS851" s="273"/>
      <c r="OXT851" s="273"/>
      <c r="OXU851" s="273"/>
      <c r="OXV851" s="273"/>
      <c r="OXW851" s="273"/>
      <c r="OXX851" s="273"/>
      <c r="OXY851" s="273"/>
      <c r="OXZ851" s="273"/>
      <c r="OYA851" s="273"/>
      <c r="OYB851" s="273"/>
      <c r="OYC851" s="273"/>
      <c r="OYD851" s="273"/>
      <c r="OYE851" s="273"/>
      <c r="OYF851" s="273"/>
      <c r="OYG851" s="273"/>
      <c r="OYH851" s="273"/>
      <c r="OYI851" s="273"/>
      <c r="OYJ851" s="273"/>
      <c r="OYK851" s="273"/>
      <c r="OYL851" s="273"/>
      <c r="OYM851" s="273"/>
      <c r="OYN851" s="273"/>
      <c r="OYO851" s="273"/>
      <c r="OYP851" s="273"/>
      <c r="OYQ851" s="273"/>
      <c r="OYR851" s="273"/>
      <c r="OYS851" s="273"/>
      <c r="OYT851" s="273"/>
      <c r="OYU851" s="273"/>
      <c r="OYV851" s="273"/>
      <c r="OYW851" s="273"/>
      <c r="OYX851" s="273"/>
      <c r="OYY851" s="273"/>
      <c r="OYZ851" s="273"/>
      <c r="OZA851" s="273"/>
      <c r="OZB851" s="273"/>
      <c r="OZC851" s="273"/>
      <c r="OZD851" s="273"/>
      <c r="OZE851" s="273"/>
      <c r="OZF851" s="273"/>
      <c r="OZG851" s="273"/>
      <c r="OZH851" s="273"/>
      <c r="OZI851" s="273"/>
      <c r="OZJ851" s="273"/>
      <c r="OZK851" s="273"/>
      <c r="OZL851" s="273"/>
      <c r="OZM851" s="273"/>
      <c r="OZN851" s="273"/>
      <c r="OZO851" s="273"/>
      <c r="OZP851" s="273"/>
      <c r="OZQ851" s="273"/>
      <c r="OZR851" s="273"/>
      <c r="OZS851" s="273"/>
      <c r="OZT851" s="273"/>
      <c r="OZU851" s="273"/>
      <c r="OZV851" s="273"/>
      <c r="OZW851" s="273"/>
      <c r="OZX851" s="273"/>
      <c r="OZY851" s="273"/>
      <c r="OZZ851" s="273"/>
      <c r="PAA851" s="273"/>
      <c r="PAB851" s="273"/>
      <c r="PAC851" s="273"/>
      <c r="PAD851" s="273"/>
      <c r="PAE851" s="273"/>
      <c r="PAF851" s="273"/>
      <c r="PAG851" s="273"/>
      <c r="PAH851" s="273"/>
      <c r="PAI851" s="273"/>
      <c r="PAJ851" s="273"/>
      <c r="PAK851" s="273"/>
      <c r="PAL851" s="273"/>
      <c r="PAM851" s="273"/>
      <c r="PAN851" s="273"/>
      <c r="PAO851" s="273"/>
      <c r="PAP851" s="273"/>
      <c r="PAQ851" s="273"/>
      <c r="PAR851" s="273"/>
      <c r="PAS851" s="273"/>
      <c r="PAT851" s="273"/>
      <c r="PAU851" s="273"/>
      <c r="PAV851" s="273"/>
      <c r="PAW851" s="273"/>
      <c r="PAX851" s="273"/>
      <c r="PAY851" s="273"/>
      <c r="PAZ851" s="273"/>
      <c r="PBA851" s="273"/>
      <c r="PBB851" s="273"/>
      <c r="PBC851" s="273"/>
      <c r="PBD851" s="273"/>
      <c r="PBE851" s="273"/>
      <c r="PBF851" s="273"/>
      <c r="PBG851" s="273"/>
      <c r="PBH851" s="273"/>
      <c r="PBI851" s="273"/>
      <c r="PBJ851" s="273"/>
      <c r="PBK851" s="273"/>
      <c r="PBL851" s="273"/>
      <c r="PBM851" s="273"/>
      <c r="PBN851" s="273"/>
      <c r="PBO851" s="273"/>
      <c r="PBP851" s="273"/>
      <c r="PBQ851" s="273"/>
      <c r="PBR851" s="273"/>
      <c r="PBS851" s="273"/>
      <c r="PBT851" s="273"/>
      <c r="PBU851" s="273"/>
      <c r="PBV851" s="273"/>
      <c r="PBW851" s="273"/>
      <c r="PBX851" s="273"/>
      <c r="PBY851" s="273"/>
      <c r="PBZ851" s="273"/>
      <c r="PCA851" s="273"/>
      <c r="PCB851" s="273"/>
      <c r="PCC851" s="273"/>
      <c r="PCD851" s="273"/>
      <c r="PCE851" s="273"/>
      <c r="PCF851" s="273"/>
      <c r="PCG851" s="273"/>
      <c r="PCH851" s="273"/>
      <c r="PCI851" s="273"/>
      <c r="PCJ851" s="273"/>
      <c r="PCK851" s="273"/>
      <c r="PCL851" s="273"/>
      <c r="PCM851" s="273"/>
      <c r="PCN851" s="273"/>
      <c r="PCO851" s="273"/>
      <c r="PCP851" s="273"/>
      <c r="PCQ851" s="273"/>
      <c r="PCR851" s="273"/>
      <c r="PCS851" s="273"/>
      <c r="PCT851" s="273"/>
      <c r="PCU851" s="273"/>
      <c r="PCV851" s="273"/>
      <c r="PCW851" s="273"/>
      <c r="PCX851" s="273"/>
      <c r="PCY851" s="273"/>
      <c r="PCZ851" s="273"/>
      <c r="PDA851" s="273"/>
      <c r="PDB851" s="273"/>
      <c r="PDC851" s="273"/>
      <c r="PDD851" s="273"/>
      <c r="PDE851" s="273"/>
      <c r="PDF851" s="273"/>
      <c r="PDG851" s="273"/>
      <c r="PDH851" s="273"/>
      <c r="PDI851" s="273"/>
      <c r="PDJ851" s="273"/>
      <c r="PDK851" s="273"/>
      <c r="PDL851" s="273"/>
      <c r="PDM851" s="273"/>
      <c r="PDN851" s="273"/>
      <c r="PDO851" s="273"/>
      <c r="PDP851" s="273"/>
      <c r="PDQ851" s="273"/>
      <c r="PDR851" s="273"/>
      <c r="PDS851" s="273"/>
      <c r="PDT851" s="273"/>
      <c r="PDU851" s="273"/>
      <c r="PDV851" s="273"/>
      <c r="PDW851" s="273"/>
      <c r="PDX851" s="273"/>
      <c r="PDY851" s="273"/>
      <c r="PDZ851" s="273"/>
      <c r="PEA851" s="273"/>
      <c r="PEB851" s="273"/>
      <c r="PEC851" s="273"/>
      <c r="PED851" s="273"/>
      <c r="PEE851" s="273"/>
      <c r="PEF851" s="273"/>
      <c r="PEG851" s="273"/>
      <c r="PEH851" s="273"/>
      <c r="PEI851" s="273"/>
      <c r="PEJ851" s="273"/>
      <c r="PEK851" s="273"/>
      <c r="PEL851" s="273"/>
      <c r="PEM851" s="273"/>
      <c r="PEN851" s="273"/>
      <c r="PEO851" s="273"/>
      <c r="PEP851" s="273"/>
      <c r="PEQ851" s="273"/>
      <c r="PER851" s="273"/>
      <c r="PES851" s="273"/>
      <c r="PET851" s="273"/>
      <c r="PEU851" s="273"/>
      <c r="PEV851" s="273"/>
      <c r="PEW851" s="273"/>
      <c r="PEX851" s="273"/>
      <c r="PEY851" s="273"/>
      <c r="PEZ851" s="273"/>
      <c r="PFA851" s="273"/>
      <c r="PFB851" s="273"/>
      <c r="PFC851" s="273"/>
      <c r="PFD851" s="273"/>
      <c r="PFE851" s="273"/>
      <c r="PFF851" s="273"/>
      <c r="PFG851" s="273"/>
      <c r="PFH851" s="273"/>
      <c r="PFI851" s="273"/>
      <c r="PFJ851" s="273"/>
      <c r="PFK851" s="273"/>
      <c r="PFL851" s="273"/>
      <c r="PFM851" s="273"/>
      <c r="PFN851" s="273"/>
      <c r="PFO851" s="273"/>
      <c r="PFP851" s="273"/>
      <c r="PFQ851" s="273"/>
      <c r="PFR851" s="273"/>
      <c r="PFS851" s="273"/>
      <c r="PFT851" s="273"/>
      <c r="PFU851" s="273"/>
      <c r="PFV851" s="273"/>
      <c r="PFW851" s="273"/>
      <c r="PFX851" s="273"/>
      <c r="PFY851" s="273"/>
      <c r="PFZ851" s="273"/>
      <c r="PGA851" s="273"/>
      <c r="PGB851" s="273"/>
      <c r="PGC851" s="273"/>
      <c r="PGD851" s="273"/>
      <c r="PGE851" s="273"/>
      <c r="PGF851" s="273"/>
      <c r="PGG851" s="273"/>
      <c r="PGH851" s="273"/>
      <c r="PGI851" s="273"/>
      <c r="PGJ851" s="273"/>
      <c r="PGK851" s="273"/>
      <c r="PGL851" s="273"/>
      <c r="PGM851" s="273"/>
      <c r="PGN851" s="273"/>
      <c r="PGO851" s="273"/>
      <c r="PGP851" s="273"/>
      <c r="PGQ851" s="273"/>
      <c r="PGR851" s="273"/>
      <c r="PGS851" s="273"/>
      <c r="PGT851" s="273"/>
      <c r="PGU851" s="273"/>
      <c r="PGV851" s="273"/>
      <c r="PGW851" s="273"/>
      <c r="PGX851" s="273"/>
      <c r="PGY851" s="273"/>
      <c r="PGZ851" s="273"/>
      <c r="PHA851" s="273"/>
      <c r="PHB851" s="273"/>
      <c r="PHC851" s="273"/>
      <c r="PHD851" s="273"/>
      <c r="PHE851" s="273"/>
      <c r="PHF851" s="273"/>
      <c r="PHG851" s="273"/>
      <c r="PHH851" s="273"/>
      <c r="PHI851" s="273"/>
      <c r="PHJ851" s="273"/>
      <c r="PHK851" s="273"/>
      <c r="PHL851" s="273"/>
      <c r="PHM851" s="273"/>
      <c r="PHN851" s="273"/>
      <c r="PHO851" s="273"/>
      <c r="PHP851" s="273"/>
      <c r="PHQ851" s="273"/>
      <c r="PHR851" s="273"/>
      <c r="PHS851" s="273"/>
      <c r="PHT851" s="273"/>
      <c r="PHU851" s="273"/>
      <c r="PHV851" s="273"/>
      <c r="PHW851" s="273"/>
      <c r="PHX851" s="273"/>
      <c r="PHY851" s="273"/>
      <c r="PHZ851" s="273"/>
      <c r="PIA851" s="273"/>
      <c r="PIB851" s="273"/>
      <c r="PIC851" s="273"/>
      <c r="PID851" s="273"/>
      <c r="PIE851" s="273"/>
      <c r="PIF851" s="273"/>
      <c r="PIG851" s="273"/>
      <c r="PIH851" s="273"/>
      <c r="PII851" s="273"/>
      <c r="PIJ851" s="273"/>
      <c r="PIK851" s="273"/>
      <c r="PIL851" s="273"/>
      <c r="PIM851" s="273"/>
      <c r="PIN851" s="273"/>
      <c r="PIO851" s="273"/>
      <c r="PIP851" s="273"/>
      <c r="PIQ851" s="273"/>
      <c r="PIR851" s="273"/>
      <c r="PIS851" s="273"/>
      <c r="PIT851" s="273"/>
      <c r="PIU851" s="273"/>
      <c r="PIV851" s="273"/>
      <c r="PIW851" s="273"/>
      <c r="PIX851" s="273"/>
      <c r="PIY851" s="273"/>
      <c r="PIZ851" s="273"/>
      <c r="PJA851" s="273"/>
      <c r="PJB851" s="273"/>
      <c r="PJC851" s="273"/>
      <c r="PJD851" s="273"/>
      <c r="PJE851" s="273"/>
      <c r="PJF851" s="273"/>
      <c r="PJG851" s="273"/>
      <c r="PJH851" s="273"/>
      <c r="PJI851" s="273"/>
      <c r="PJJ851" s="273"/>
      <c r="PJK851" s="273"/>
      <c r="PJL851" s="273"/>
      <c r="PJM851" s="273"/>
      <c r="PJN851" s="273"/>
      <c r="PJO851" s="273"/>
      <c r="PJP851" s="273"/>
      <c r="PJQ851" s="273"/>
      <c r="PJR851" s="273"/>
      <c r="PJS851" s="273"/>
      <c r="PJT851" s="273"/>
      <c r="PJU851" s="273"/>
      <c r="PJV851" s="273"/>
      <c r="PJW851" s="273"/>
      <c r="PJX851" s="273"/>
      <c r="PJY851" s="273"/>
      <c r="PJZ851" s="273"/>
      <c r="PKA851" s="273"/>
      <c r="PKB851" s="273"/>
      <c r="PKC851" s="273"/>
      <c r="PKD851" s="273"/>
      <c r="PKE851" s="273"/>
      <c r="PKF851" s="273"/>
      <c r="PKG851" s="273"/>
      <c r="PKH851" s="273"/>
      <c r="PKI851" s="273"/>
      <c r="PKJ851" s="273"/>
      <c r="PKK851" s="273"/>
      <c r="PKL851" s="273"/>
      <c r="PKM851" s="273"/>
      <c r="PKN851" s="273"/>
      <c r="PKO851" s="273"/>
      <c r="PKP851" s="273"/>
      <c r="PKQ851" s="273"/>
      <c r="PKR851" s="273"/>
      <c r="PKS851" s="273"/>
      <c r="PKT851" s="273"/>
      <c r="PKU851" s="273"/>
      <c r="PKV851" s="273"/>
      <c r="PKW851" s="273"/>
      <c r="PKX851" s="273"/>
      <c r="PKY851" s="273"/>
      <c r="PKZ851" s="273"/>
      <c r="PLA851" s="273"/>
      <c r="PLB851" s="273"/>
      <c r="PLC851" s="273"/>
      <c r="PLD851" s="273"/>
      <c r="PLE851" s="273"/>
      <c r="PLF851" s="273"/>
      <c r="PLG851" s="273"/>
      <c r="PLH851" s="273"/>
      <c r="PLI851" s="273"/>
      <c r="PLJ851" s="273"/>
      <c r="PLK851" s="273"/>
      <c r="PLL851" s="273"/>
      <c r="PLM851" s="273"/>
      <c r="PLN851" s="273"/>
      <c r="PLO851" s="273"/>
      <c r="PLP851" s="273"/>
      <c r="PLQ851" s="273"/>
      <c r="PLR851" s="273"/>
      <c r="PLS851" s="273"/>
      <c r="PLT851" s="273"/>
      <c r="PLU851" s="273"/>
      <c r="PLV851" s="273"/>
      <c r="PLW851" s="273"/>
      <c r="PLX851" s="273"/>
      <c r="PLY851" s="273"/>
      <c r="PLZ851" s="273"/>
      <c r="PMA851" s="273"/>
      <c r="PMB851" s="273"/>
      <c r="PMC851" s="273"/>
      <c r="PMD851" s="273"/>
      <c r="PME851" s="273"/>
      <c r="PMF851" s="273"/>
      <c r="PMG851" s="273"/>
      <c r="PMH851" s="273"/>
      <c r="PMI851" s="273"/>
      <c r="PMJ851" s="273"/>
      <c r="PMK851" s="273"/>
      <c r="PML851" s="273"/>
      <c r="PMM851" s="273"/>
      <c r="PMN851" s="273"/>
      <c r="PMO851" s="273"/>
      <c r="PMP851" s="273"/>
      <c r="PMQ851" s="273"/>
      <c r="PMR851" s="273"/>
      <c r="PMS851" s="273"/>
      <c r="PMT851" s="273"/>
      <c r="PMU851" s="273"/>
      <c r="PMV851" s="273"/>
      <c r="PMW851" s="273"/>
      <c r="PMX851" s="273"/>
      <c r="PMY851" s="273"/>
      <c r="PMZ851" s="273"/>
      <c r="PNA851" s="273"/>
      <c r="PNB851" s="273"/>
      <c r="PNC851" s="273"/>
      <c r="PND851" s="273"/>
      <c r="PNE851" s="273"/>
      <c r="PNF851" s="273"/>
      <c r="PNG851" s="273"/>
      <c r="PNH851" s="273"/>
      <c r="PNI851" s="273"/>
      <c r="PNJ851" s="273"/>
      <c r="PNK851" s="273"/>
      <c r="PNL851" s="273"/>
      <c r="PNM851" s="273"/>
      <c r="PNN851" s="273"/>
      <c r="PNO851" s="273"/>
      <c r="PNP851" s="273"/>
      <c r="PNQ851" s="273"/>
      <c r="PNR851" s="273"/>
      <c r="PNS851" s="273"/>
      <c r="PNT851" s="273"/>
      <c r="PNU851" s="273"/>
      <c r="PNV851" s="273"/>
      <c r="PNW851" s="273"/>
      <c r="PNX851" s="273"/>
      <c r="PNY851" s="273"/>
      <c r="PNZ851" s="273"/>
      <c r="POA851" s="273"/>
      <c r="POB851" s="273"/>
      <c r="POC851" s="273"/>
      <c r="POD851" s="273"/>
      <c r="POE851" s="273"/>
      <c r="POF851" s="273"/>
      <c r="POG851" s="273"/>
      <c r="POH851" s="273"/>
      <c r="POI851" s="273"/>
      <c r="POJ851" s="273"/>
      <c r="POK851" s="273"/>
      <c r="POL851" s="273"/>
      <c r="POM851" s="273"/>
      <c r="PON851" s="273"/>
      <c r="POO851" s="273"/>
      <c r="POP851" s="273"/>
      <c r="POQ851" s="273"/>
      <c r="POR851" s="273"/>
      <c r="POS851" s="273"/>
      <c r="POT851" s="273"/>
      <c r="POU851" s="273"/>
      <c r="POV851" s="273"/>
      <c r="POW851" s="273"/>
      <c r="POX851" s="273"/>
      <c r="POY851" s="273"/>
      <c r="POZ851" s="273"/>
      <c r="PPA851" s="273"/>
      <c r="PPB851" s="273"/>
      <c r="PPC851" s="273"/>
      <c r="PPD851" s="273"/>
      <c r="PPE851" s="273"/>
      <c r="PPF851" s="273"/>
      <c r="PPG851" s="273"/>
      <c r="PPH851" s="273"/>
      <c r="PPI851" s="273"/>
      <c r="PPJ851" s="273"/>
      <c r="PPK851" s="273"/>
      <c r="PPL851" s="273"/>
      <c r="PPM851" s="273"/>
      <c r="PPN851" s="273"/>
      <c r="PPO851" s="273"/>
      <c r="PPP851" s="273"/>
      <c r="PPQ851" s="273"/>
      <c r="PPR851" s="273"/>
      <c r="PPS851" s="273"/>
      <c r="PPT851" s="273"/>
      <c r="PPU851" s="273"/>
      <c r="PPV851" s="273"/>
      <c r="PPW851" s="273"/>
      <c r="PPX851" s="273"/>
      <c r="PPY851" s="273"/>
      <c r="PPZ851" s="273"/>
      <c r="PQA851" s="273"/>
      <c r="PQB851" s="273"/>
      <c r="PQC851" s="273"/>
      <c r="PQD851" s="273"/>
      <c r="PQE851" s="273"/>
      <c r="PQF851" s="273"/>
      <c r="PQG851" s="273"/>
      <c r="PQH851" s="273"/>
      <c r="PQI851" s="273"/>
      <c r="PQJ851" s="273"/>
      <c r="PQK851" s="273"/>
      <c r="PQL851" s="273"/>
      <c r="PQM851" s="273"/>
      <c r="PQN851" s="273"/>
      <c r="PQO851" s="273"/>
      <c r="PQP851" s="273"/>
      <c r="PQQ851" s="273"/>
      <c r="PQR851" s="273"/>
      <c r="PQS851" s="273"/>
      <c r="PQT851" s="273"/>
      <c r="PQU851" s="273"/>
      <c r="PQV851" s="273"/>
      <c r="PQW851" s="273"/>
      <c r="PQX851" s="273"/>
      <c r="PQY851" s="273"/>
      <c r="PQZ851" s="273"/>
      <c r="PRA851" s="273"/>
      <c r="PRB851" s="273"/>
      <c r="PRC851" s="273"/>
      <c r="PRD851" s="273"/>
      <c r="PRE851" s="273"/>
      <c r="PRF851" s="273"/>
      <c r="PRG851" s="273"/>
      <c r="PRH851" s="273"/>
      <c r="PRI851" s="273"/>
      <c r="PRJ851" s="273"/>
      <c r="PRK851" s="273"/>
      <c r="PRL851" s="273"/>
      <c r="PRM851" s="273"/>
      <c r="PRN851" s="273"/>
      <c r="PRO851" s="273"/>
      <c r="PRP851" s="273"/>
      <c r="PRQ851" s="273"/>
      <c r="PRR851" s="273"/>
      <c r="PRS851" s="273"/>
      <c r="PRT851" s="273"/>
      <c r="PRU851" s="273"/>
      <c r="PRV851" s="273"/>
      <c r="PRW851" s="273"/>
      <c r="PRX851" s="273"/>
      <c r="PRY851" s="273"/>
      <c r="PRZ851" s="273"/>
      <c r="PSA851" s="273"/>
      <c r="PSB851" s="273"/>
      <c r="PSC851" s="273"/>
      <c r="PSD851" s="273"/>
      <c r="PSE851" s="273"/>
      <c r="PSF851" s="273"/>
      <c r="PSG851" s="273"/>
      <c r="PSH851" s="273"/>
      <c r="PSI851" s="273"/>
      <c r="PSJ851" s="273"/>
      <c r="PSK851" s="273"/>
      <c r="PSL851" s="273"/>
      <c r="PSM851" s="273"/>
      <c r="PSN851" s="273"/>
      <c r="PSO851" s="273"/>
      <c r="PSP851" s="273"/>
      <c r="PSQ851" s="273"/>
      <c r="PSR851" s="273"/>
      <c r="PSS851" s="273"/>
      <c r="PST851" s="273"/>
      <c r="PSU851" s="273"/>
      <c r="PSV851" s="273"/>
      <c r="PSW851" s="273"/>
      <c r="PSX851" s="273"/>
      <c r="PSY851" s="273"/>
      <c r="PSZ851" s="273"/>
      <c r="PTA851" s="273"/>
      <c r="PTB851" s="273"/>
      <c r="PTC851" s="273"/>
      <c r="PTD851" s="273"/>
      <c r="PTE851" s="273"/>
      <c r="PTF851" s="273"/>
      <c r="PTG851" s="273"/>
      <c r="PTH851" s="273"/>
      <c r="PTI851" s="273"/>
      <c r="PTJ851" s="273"/>
      <c r="PTK851" s="273"/>
      <c r="PTL851" s="273"/>
      <c r="PTM851" s="273"/>
      <c r="PTN851" s="273"/>
      <c r="PTO851" s="273"/>
      <c r="PTP851" s="273"/>
      <c r="PTQ851" s="273"/>
      <c r="PTR851" s="273"/>
      <c r="PTS851" s="273"/>
      <c r="PTT851" s="273"/>
      <c r="PTU851" s="273"/>
      <c r="PTV851" s="273"/>
      <c r="PTW851" s="273"/>
      <c r="PTX851" s="273"/>
      <c r="PTY851" s="273"/>
      <c r="PTZ851" s="273"/>
      <c r="PUA851" s="273"/>
      <c r="PUB851" s="273"/>
      <c r="PUC851" s="273"/>
      <c r="PUD851" s="273"/>
      <c r="PUE851" s="273"/>
      <c r="PUF851" s="273"/>
      <c r="PUG851" s="273"/>
      <c r="PUH851" s="273"/>
      <c r="PUI851" s="273"/>
      <c r="PUJ851" s="273"/>
      <c r="PUK851" s="273"/>
      <c r="PUL851" s="273"/>
      <c r="PUM851" s="273"/>
      <c r="PUN851" s="273"/>
      <c r="PUO851" s="273"/>
      <c r="PUP851" s="273"/>
      <c r="PUQ851" s="273"/>
      <c r="PUR851" s="273"/>
      <c r="PUS851" s="273"/>
      <c r="PUT851" s="273"/>
      <c r="PUU851" s="273"/>
      <c r="PUV851" s="273"/>
      <c r="PUW851" s="273"/>
      <c r="PUX851" s="273"/>
      <c r="PUY851" s="273"/>
      <c r="PUZ851" s="273"/>
      <c r="PVA851" s="273"/>
      <c r="PVB851" s="273"/>
      <c r="PVC851" s="273"/>
      <c r="PVD851" s="273"/>
      <c r="PVE851" s="273"/>
      <c r="PVF851" s="273"/>
      <c r="PVG851" s="273"/>
      <c r="PVH851" s="273"/>
      <c r="PVI851" s="273"/>
      <c r="PVJ851" s="273"/>
      <c r="PVK851" s="273"/>
      <c r="PVL851" s="273"/>
      <c r="PVM851" s="273"/>
      <c r="PVN851" s="273"/>
      <c r="PVO851" s="273"/>
      <c r="PVP851" s="273"/>
      <c r="PVQ851" s="273"/>
      <c r="PVR851" s="273"/>
      <c r="PVS851" s="273"/>
      <c r="PVT851" s="273"/>
      <c r="PVU851" s="273"/>
      <c r="PVV851" s="273"/>
      <c r="PVW851" s="273"/>
      <c r="PVX851" s="273"/>
      <c r="PVY851" s="273"/>
      <c r="PVZ851" s="273"/>
      <c r="PWA851" s="273"/>
      <c r="PWB851" s="273"/>
      <c r="PWC851" s="273"/>
      <c r="PWD851" s="273"/>
      <c r="PWE851" s="273"/>
      <c r="PWF851" s="273"/>
      <c r="PWG851" s="273"/>
      <c r="PWH851" s="273"/>
      <c r="PWI851" s="273"/>
      <c r="PWJ851" s="273"/>
      <c r="PWK851" s="273"/>
      <c r="PWL851" s="273"/>
      <c r="PWM851" s="273"/>
      <c r="PWN851" s="273"/>
      <c r="PWO851" s="273"/>
      <c r="PWP851" s="273"/>
      <c r="PWQ851" s="273"/>
      <c r="PWR851" s="273"/>
      <c r="PWS851" s="273"/>
      <c r="PWT851" s="273"/>
      <c r="PWU851" s="273"/>
      <c r="PWV851" s="273"/>
      <c r="PWW851" s="273"/>
      <c r="PWX851" s="273"/>
      <c r="PWY851" s="273"/>
      <c r="PWZ851" s="273"/>
      <c r="PXA851" s="273"/>
      <c r="PXB851" s="273"/>
      <c r="PXC851" s="273"/>
      <c r="PXD851" s="273"/>
      <c r="PXE851" s="273"/>
      <c r="PXF851" s="273"/>
      <c r="PXG851" s="273"/>
      <c r="PXH851" s="273"/>
      <c r="PXI851" s="273"/>
      <c r="PXJ851" s="273"/>
      <c r="PXK851" s="273"/>
      <c r="PXL851" s="273"/>
      <c r="PXM851" s="273"/>
      <c r="PXN851" s="273"/>
      <c r="PXO851" s="273"/>
      <c r="PXP851" s="273"/>
      <c r="PXQ851" s="273"/>
      <c r="PXR851" s="273"/>
      <c r="PXS851" s="273"/>
      <c r="PXT851" s="273"/>
      <c r="PXU851" s="273"/>
      <c r="PXV851" s="273"/>
      <c r="PXW851" s="273"/>
      <c r="PXX851" s="273"/>
      <c r="PXY851" s="273"/>
      <c r="PXZ851" s="273"/>
      <c r="PYA851" s="273"/>
      <c r="PYB851" s="273"/>
      <c r="PYC851" s="273"/>
      <c r="PYD851" s="273"/>
      <c r="PYE851" s="273"/>
      <c r="PYF851" s="273"/>
      <c r="PYG851" s="273"/>
      <c r="PYH851" s="273"/>
      <c r="PYI851" s="273"/>
      <c r="PYJ851" s="273"/>
      <c r="PYK851" s="273"/>
      <c r="PYL851" s="273"/>
      <c r="PYM851" s="273"/>
      <c r="PYN851" s="273"/>
      <c r="PYO851" s="273"/>
      <c r="PYP851" s="273"/>
      <c r="PYQ851" s="273"/>
      <c r="PYR851" s="273"/>
      <c r="PYS851" s="273"/>
      <c r="PYT851" s="273"/>
      <c r="PYU851" s="273"/>
      <c r="PYV851" s="273"/>
      <c r="PYW851" s="273"/>
      <c r="PYX851" s="273"/>
      <c r="PYY851" s="273"/>
      <c r="PYZ851" s="273"/>
      <c r="PZA851" s="273"/>
      <c r="PZB851" s="273"/>
      <c r="PZC851" s="273"/>
      <c r="PZD851" s="273"/>
      <c r="PZE851" s="273"/>
      <c r="PZF851" s="273"/>
      <c r="PZG851" s="273"/>
      <c r="PZH851" s="273"/>
      <c r="PZI851" s="273"/>
      <c r="PZJ851" s="273"/>
      <c r="PZK851" s="273"/>
      <c r="PZL851" s="273"/>
      <c r="PZM851" s="273"/>
      <c r="PZN851" s="273"/>
      <c r="PZO851" s="273"/>
      <c r="PZP851" s="273"/>
      <c r="PZQ851" s="273"/>
      <c r="PZR851" s="273"/>
      <c r="PZS851" s="273"/>
      <c r="PZT851" s="273"/>
      <c r="PZU851" s="273"/>
      <c r="PZV851" s="273"/>
      <c r="PZW851" s="273"/>
      <c r="PZX851" s="273"/>
      <c r="PZY851" s="273"/>
      <c r="PZZ851" s="273"/>
      <c r="QAA851" s="273"/>
      <c r="QAB851" s="273"/>
      <c r="QAC851" s="273"/>
      <c r="QAD851" s="273"/>
      <c r="QAE851" s="273"/>
      <c r="QAF851" s="273"/>
      <c r="QAG851" s="273"/>
      <c r="QAH851" s="273"/>
      <c r="QAI851" s="273"/>
      <c r="QAJ851" s="273"/>
      <c r="QAK851" s="273"/>
      <c r="QAL851" s="273"/>
      <c r="QAM851" s="273"/>
      <c r="QAN851" s="273"/>
      <c r="QAO851" s="273"/>
      <c r="QAP851" s="273"/>
      <c r="QAQ851" s="273"/>
      <c r="QAR851" s="273"/>
      <c r="QAS851" s="273"/>
      <c r="QAT851" s="273"/>
      <c r="QAU851" s="273"/>
      <c r="QAV851" s="273"/>
      <c r="QAW851" s="273"/>
      <c r="QAX851" s="273"/>
      <c r="QAY851" s="273"/>
      <c r="QAZ851" s="273"/>
      <c r="QBA851" s="273"/>
      <c r="QBB851" s="273"/>
      <c r="QBC851" s="273"/>
      <c r="QBD851" s="273"/>
      <c r="QBE851" s="273"/>
      <c r="QBF851" s="273"/>
      <c r="QBG851" s="273"/>
      <c r="QBH851" s="273"/>
      <c r="QBI851" s="273"/>
      <c r="QBJ851" s="273"/>
      <c r="QBK851" s="273"/>
      <c r="QBL851" s="273"/>
      <c r="QBM851" s="273"/>
      <c r="QBN851" s="273"/>
      <c r="QBO851" s="273"/>
      <c r="QBP851" s="273"/>
      <c r="QBQ851" s="273"/>
      <c r="QBR851" s="273"/>
      <c r="QBS851" s="273"/>
      <c r="QBT851" s="273"/>
      <c r="QBU851" s="273"/>
      <c r="QBV851" s="273"/>
      <c r="QBW851" s="273"/>
      <c r="QBX851" s="273"/>
      <c r="QBY851" s="273"/>
      <c r="QBZ851" s="273"/>
      <c r="QCA851" s="273"/>
      <c r="QCB851" s="273"/>
      <c r="QCC851" s="273"/>
      <c r="QCD851" s="273"/>
      <c r="QCE851" s="273"/>
      <c r="QCF851" s="273"/>
      <c r="QCG851" s="273"/>
      <c r="QCH851" s="273"/>
      <c r="QCI851" s="273"/>
      <c r="QCJ851" s="273"/>
      <c r="QCK851" s="273"/>
      <c r="QCL851" s="273"/>
      <c r="QCM851" s="273"/>
      <c r="QCN851" s="273"/>
      <c r="QCO851" s="273"/>
      <c r="QCP851" s="273"/>
      <c r="QCQ851" s="273"/>
      <c r="QCR851" s="273"/>
      <c r="QCS851" s="273"/>
      <c r="QCT851" s="273"/>
      <c r="QCU851" s="273"/>
      <c r="QCV851" s="273"/>
      <c r="QCW851" s="273"/>
      <c r="QCX851" s="273"/>
      <c r="QCY851" s="273"/>
      <c r="QCZ851" s="273"/>
      <c r="QDA851" s="273"/>
      <c r="QDB851" s="273"/>
      <c r="QDC851" s="273"/>
      <c r="QDD851" s="273"/>
      <c r="QDE851" s="273"/>
      <c r="QDF851" s="273"/>
      <c r="QDG851" s="273"/>
      <c r="QDH851" s="273"/>
      <c r="QDI851" s="273"/>
      <c r="QDJ851" s="273"/>
      <c r="QDK851" s="273"/>
      <c r="QDL851" s="273"/>
      <c r="QDM851" s="273"/>
      <c r="QDN851" s="273"/>
      <c r="QDO851" s="273"/>
      <c r="QDP851" s="273"/>
      <c r="QDQ851" s="273"/>
      <c r="QDR851" s="273"/>
      <c r="QDS851" s="273"/>
      <c r="QDT851" s="273"/>
      <c r="QDU851" s="273"/>
      <c r="QDV851" s="273"/>
      <c r="QDW851" s="273"/>
      <c r="QDX851" s="273"/>
      <c r="QDY851" s="273"/>
      <c r="QDZ851" s="273"/>
      <c r="QEA851" s="273"/>
      <c r="QEB851" s="273"/>
      <c r="QEC851" s="273"/>
      <c r="QED851" s="273"/>
      <c r="QEE851" s="273"/>
      <c r="QEF851" s="273"/>
      <c r="QEG851" s="273"/>
      <c r="QEH851" s="273"/>
      <c r="QEI851" s="273"/>
      <c r="QEJ851" s="273"/>
      <c r="QEK851" s="273"/>
      <c r="QEL851" s="273"/>
      <c r="QEM851" s="273"/>
      <c r="QEN851" s="273"/>
      <c r="QEO851" s="273"/>
      <c r="QEP851" s="273"/>
      <c r="QEQ851" s="273"/>
      <c r="QER851" s="273"/>
      <c r="QES851" s="273"/>
      <c r="QET851" s="273"/>
      <c r="QEU851" s="273"/>
      <c r="QEV851" s="273"/>
      <c r="QEW851" s="273"/>
      <c r="QEX851" s="273"/>
      <c r="QEY851" s="273"/>
      <c r="QEZ851" s="273"/>
      <c r="QFA851" s="273"/>
      <c r="QFB851" s="273"/>
      <c r="QFC851" s="273"/>
      <c r="QFD851" s="273"/>
      <c r="QFE851" s="273"/>
      <c r="QFF851" s="273"/>
      <c r="QFG851" s="273"/>
      <c r="QFH851" s="273"/>
      <c r="QFI851" s="273"/>
      <c r="QFJ851" s="273"/>
      <c r="QFK851" s="273"/>
      <c r="QFL851" s="273"/>
      <c r="QFM851" s="273"/>
      <c r="QFN851" s="273"/>
      <c r="QFO851" s="273"/>
      <c r="QFP851" s="273"/>
      <c r="QFQ851" s="273"/>
      <c r="QFR851" s="273"/>
      <c r="QFS851" s="273"/>
      <c r="QFT851" s="273"/>
      <c r="QFU851" s="273"/>
      <c r="QFV851" s="273"/>
      <c r="QFW851" s="273"/>
      <c r="QFX851" s="273"/>
      <c r="QFY851" s="273"/>
      <c r="QFZ851" s="273"/>
      <c r="QGA851" s="273"/>
      <c r="QGB851" s="273"/>
      <c r="QGC851" s="273"/>
      <c r="QGD851" s="273"/>
      <c r="QGE851" s="273"/>
      <c r="QGF851" s="273"/>
      <c r="QGG851" s="273"/>
      <c r="QGH851" s="273"/>
      <c r="QGI851" s="273"/>
      <c r="QGJ851" s="273"/>
      <c r="QGK851" s="273"/>
      <c r="QGL851" s="273"/>
      <c r="QGM851" s="273"/>
      <c r="QGN851" s="273"/>
      <c r="QGO851" s="273"/>
      <c r="QGP851" s="273"/>
      <c r="QGQ851" s="273"/>
      <c r="QGR851" s="273"/>
      <c r="QGS851" s="273"/>
      <c r="QGT851" s="273"/>
      <c r="QGU851" s="273"/>
      <c r="QGV851" s="273"/>
      <c r="QGW851" s="273"/>
      <c r="QGX851" s="273"/>
      <c r="QGY851" s="273"/>
      <c r="QGZ851" s="273"/>
      <c r="QHA851" s="273"/>
      <c r="QHB851" s="273"/>
      <c r="QHC851" s="273"/>
      <c r="QHD851" s="273"/>
      <c r="QHE851" s="273"/>
      <c r="QHF851" s="273"/>
      <c r="QHG851" s="273"/>
      <c r="QHH851" s="273"/>
      <c r="QHI851" s="273"/>
      <c r="QHJ851" s="273"/>
      <c r="QHK851" s="273"/>
      <c r="QHL851" s="273"/>
      <c r="QHM851" s="273"/>
      <c r="QHN851" s="273"/>
      <c r="QHO851" s="273"/>
      <c r="QHP851" s="273"/>
      <c r="QHQ851" s="273"/>
      <c r="QHR851" s="273"/>
      <c r="QHS851" s="273"/>
      <c r="QHT851" s="273"/>
      <c r="QHU851" s="273"/>
      <c r="QHV851" s="273"/>
      <c r="QHW851" s="273"/>
      <c r="QHX851" s="273"/>
      <c r="QHY851" s="273"/>
      <c r="QHZ851" s="273"/>
      <c r="QIA851" s="273"/>
      <c r="QIB851" s="273"/>
      <c r="QIC851" s="273"/>
      <c r="QID851" s="273"/>
      <c r="QIE851" s="273"/>
      <c r="QIF851" s="273"/>
      <c r="QIG851" s="273"/>
      <c r="QIH851" s="273"/>
      <c r="QII851" s="273"/>
      <c r="QIJ851" s="273"/>
      <c r="QIK851" s="273"/>
      <c r="QIL851" s="273"/>
      <c r="QIM851" s="273"/>
      <c r="QIN851" s="273"/>
      <c r="QIO851" s="273"/>
      <c r="QIP851" s="273"/>
      <c r="QIQ851" s="273"/>
      <c r="QIR851" s="273"/>
      <c r="QIS851" s="273"/>
      <c r="QIT851" s="273"/>
      <c r="QIU851" s="273"/>
      <c r="QIV851" s="273"/>
      <c r="QIW851" s="273"/>
      <c r="QIX851" s="273"/>
      <c r="QIY851" s="273"/>
      <c r="QIZ851" s="273"/>
      <c r="QJA851" s="273"/>
      <c r="QJB851" s="273"/>
      <c r="QJC851" s="273"/>
      <c r="QJD851" s="273"/>
      <c r="QJE851" s="273"/>
      <c r="QJF851" s="273"/>
      <c r="QJG851" s="273"/>
      <c r="QJH851" s="273"/>
      <c r="QJI851" s="273"/>
      <c r="QJJ851" s="273"/>
      <c r="QJK851" s="273"/>
      <c r="QJL851" s="273"/>
      <c r="QJM851" s="273"/>
      <c r="QJN851" s="273"/>
      <c r="QJO851" s="273"/>
      <c r="QJP851" s="273"/>
      <c r="QJQ851" s="273"/>
      <c r="QJR851" s="273"/>
      <c r="QJS851" s="273"/>
      <c r="QJT851" s="273"/>
      <c r="QJU851" s="273"/>
      <c r="QJV851" s="273"/>
      <c r="QJW851" s="273"/>
      <c r="QJX851" s="273"/>
      <c r="QJY851" s="273"/>
      <c r="QJZ851" s="273"/>
      <c r="QKA851" s="273"/>
      <c r="QKB851" s="273"/>
      <c r="QKC851" s="273"/>
      <c r="QKD851" s="273"/>
      <c r="QKE851" s="273"/>
      <c r="QKF851" s="273"/>
      <c r="QKG851" s="273"/>
      <c r="QKH851" s="273"/>
      <c r="QKI851" s="273"/>
      <c r="QKJ851" s="273"/>
      <c r="QKK851" s="273"/>
      <c r="QKL851" s="273"/>
      <c r="QKM851" s="273"/>
      <c r="QKN851" s="273"/>
      <c r="QKO851" s="273"/>
      <c r="QKP851" s="273"/>
      <c r="QKQ851" s="273"/>
      <c r="QKR851" s="273"/>
      <c r="QKS851" s="273"/>
      <c r="QKT851" s="273"/>
      <c r="QKU851" s="273"/>
      <c r="QKV851" s="273"/>
      <c r="QKW851" s="273"/>
      <c r="QKX851" s="273"/>
      <c r="QKY851" s="273"/>
      <c r="QKZ851" s="273"/>
      <c r="QLA851" s="273"/>
      <c r="QLB851" s="273"/>
      <c r="QLC851" s="273"/>
      <c r="QLD851" s="273"/>
      <c r="QLE851" s="273"/>
      <c r="QLF851" s="273"/>
      <c r="QLG851" s="273"/>
      <c r="QLH851" s="273"/>
      <c r="QLI851" s="273"/>
      <c r="QLJ851" s="273"/>
      <c r="QLK851" s="273"/>
      <c r="QLL851" s="273"/>
      <c r="QLM851" s="273"/>
      <c r="QLN851" s="273"/>
      <c r="QLO851" s="273"/>
      <c r="QLP851" s="273"/>
      <c r="QLQ851" s="273"/>
      <c r="QLR851" s="273"/>
      <c r="QLS851" s="273"/>
      <c r="QLT851" s="273"/>
      <c r="QLU851" s="273"/>
      <c r="QLV851" s="273"/>
      <c r="QLW851" s="273"/>
      <c r="QLX851" s="273"/>
      <c r="QLY851" s="273"/>
      <c r="QLZ851" s="273"/>
      <c r="QMA851" s="273"/>
      <c r="QMB851" s="273"/>
      <c r="QMC851" s="273"/>
      <c r="QMD851" s="273"/>
      <c r="QME851" s="273"/>
      <c r="QMF851" s="273"/>
      <c r="QMG851" s="273"/>
      <c r="QMH851" s="273"/>
      <c r="QMI851" s="273"/>
      <c r="QMJ851" s="273"/>
      <c r="QMK851" s="273"/>
      <c r="QML851" s="273"/>
      <c r="QMM851" s="273"/>
      <c r="QMN851" s="273"/>
      <c r="QMO851" s="273"/>
      <c r="QMP851" s="273"/>
      <c r="QMQ851" s="273"/>
      <c r="QMR851" s="273"/>
      <c r="QMS851" s="273"/>
      <c r="QMT851" s="273"/>
      <c r="QMU851" s="273"/>
      <c r="QMV851" s="273"/>
      <c r="QMW851" s="273"/>
      <c r="QMX851" s="273"/>
      <c r="QMY851" s="273"/>
      <c r="QMZ851" s="273"/>
      <c r="QNA851" s="273"/>
      <c r="QNB851" s="273"/>
      <c r="QNC851" s="273"/>
      <c r="QND851" s="273"/>
      <c r="QNE851" s="273"/>
      <c r="QNF851" s="273"/>
      <c r="QNG851" s="273"/>
      <c r="QNH851" s="273"/>
      <c r="QNI851" s="273"/>
      <c r="QNJ851" s="273"/>
      <c r="QNK851" s="273"/>
      <c r="QNL851" s="273"/>
      <c r="QNM851" s="273"/>
      <c r="QNN851" s="273"/>
      <c r="QNO851" s="273"/>
      <c r="QNP851" s="273"/>
      <c r="QNQ851" s="273"/>
      <c r="QNR851" s="273"/>
      <c r="QNS851" s="273"/>
      <c r="QNT851" s="273"/>
      <c r="QNU851" s="273"/>
      <c r="QNV851" s="273"/>
      <c r="QNW851" s="273"/>
      <c r="QNX851" s="273"/>
      <c r="QNY851" s="273"/>
      <c r="QNZ851" s="273"/>
      <c r="QOA851" s="273"/>
      <c r="QOB851" s="273"/>
      <c r="QOC851" s="273"/>
      <c r="QOD851" s="273"/>
      <c r="QOE851" s="273"/>
      <c r="QOF851" s="273"/>
      <c r="QOG851" s="273"/>
      <c r="QOH851" s="273"/>
      <c r="QOI851" s="273"/>
      <c r="QOJ851" s="273"/>
      <c r="QOK851" s="273"/>
      <c r="QOL851" s="273"/>
      <c r="QOM851" s="273"/>
      <c r="QON851" s="273"/>
      <c r="QOO851" s="273"/>
      <c r="QOP851" s="273"/>
      <c r="QOQ851" s="273"/>
      <c r="QOR851" s="273"/>
      <c r="QOS851" s="273"/>
      <c r="QOT851" s="273"/>
      <c r="QOU851" s="273"/>
      <c r="QOV851" s="273"/>
      <c r="QOW851" s="273"/>
      <c r="QOX851" s="273"/>
      <c r="QOY851" s="273"/>
      <c r="QOZ851" s="273"/>
      <c r="QPA851" s="273"/>
      <c r="QPB851" s="273"/>
      <c r="QPC851" s="273"/>
      <c r="QPD851" s="273"/>
      <c r="QPE851" s="273"/>
      <c r="QPF851" s="273"/>
      <c r="QPG851" s="273"/>
      <c r="QPH851" s="273"/>
      <c r="QPI851" s="273"/>
      <c r="QPJ851" s="273"/>
      <c r="QPK851" s="273"/>
      <c r="QPL851" s="273"/>
      <c r="QPM851" s="273"/>
      <c r="QPN851" s="273"/>
      <c r="QPO851" s="273"/>
      <c r="QPP851" s="273"/>
      <c r="QPQ851" s="273"/>
      <c r="QPR851" s="273"/>
      <c r="QPS851" s="273"/>
      <c r="QPT851" s="273"/>
      <c r="QPU851" s="273"/>
      <c r="QPV851" s="273"/>
      <c r="QPW851" s="273"/>
      <c r="QPX851" s="273"/>
      <c r="QPY851" s="273"/>
      <c r="QPZ851" s="273"/>
      <c r="QQA851" s="273"/>
      <c r="QQB851" s="273"/>
      <c r="QQC851" s="273"/>
      <c r="QQD851" s="273"/>
      <c r="QQE851" s="273"/>
      <c r="QQF851" s="273"/>
      <c r="QQG851" s="273"/>
      <c r="QQH851" s="273"/>
      <c r="QQI851" s="273"/>
      <c r="QQJ851" s="273"/>
      <c r="QQK851" s="273"/>
      <c r="QQL851" s="273"/>
      <c r="QQM851" s="273"/>
      <c r="QQN851" s="273"/>
      <c r="QQO851" s="273"/>
      <c r="QQP851" s="273"/>
      <c r="QQQ851" s="273"/>
      <c r="QQR851" s="273"/>
      <c r="QQS851" s="273"/>
      <c r="QQT851" s="273"/>
      <c r="QQU851" s="273"/>
      <c r="QQV851" s="273"/>
      <c r="QQW851" s="273"/>
      <c r="QQX851" s="273"/>
      <c r="QQY851" s="273"/>
      <c r="QQZ851" s="273"/>
      <c r="QRA851" s="273"/>
      <c r="QRB851" s="273"/>
      <c r="QRC851" s="273"/>
      <c r="QRD851" s="273"/>
      <c r="QRE851" s="273"/>
      <c r="QRF851" s="273"/>
      <c r="QRG851" s="273"/>
      <c r="QRH851" s="273"/>
      <c r="QRI851" s="273"/>
      <c r="QRJ851" s="273"/>
      <c r="QRK851" s="273"/>
      <c r="QRL851" s="273"/>
      <c r="QRM851" s="273"/>
      <c r="QRN851" s="273"/>
      <c r="QRO851" s="273"/>
      <c r="QRP851" s="273"/>
      <c r="QRQ851" s="273"/>
      <c r="QRR851" s="273"/>
      <c r="QRS851" s="273"/>
      <c r="QRT851" s="273"/>
      <c r="QRU851" s="273"/>
      <c r="QRV851" s="273"/>
      <c r="QRW851" s="273"/>
      <c r="QRX851" s="273"/>
      <c r="QRY851" s="273"/>
      <c r="QRZ851" s="273"/>
      <c r="QSA851" s="273"/>
      <c r="QSB851" s="273"/>
      <c r="QSC851" s="273"/>
      <c r="QSD851" s="273"/>
      <c r="QSE851" s="273"/>
      <c r="QSF851" s="273"/>
      <c r="QSG851" s="273"/>
      <c r="QSH851" s="273"/>
      <c r="QSI851" s="273"/>
      <c r="QSJ851" s="273"/>
      <c r="QSK851" s="273"/>
      <c r="QSL851" s="273"/>
      <c r="QSM851" s="273"/>
      <c r="QSN851" s="273"/>
      <c r="QSO851" s="273"/>
      <c r="QSP851" s="273"/>
      <c r="QSQ851" s="273"/>
      <c r="QSR851" s="273"/>
      <c r="QSS851" s="273"/>
      <c r="QST851" s="273"/>
      <c r="QSU851" s="273"/>
      <c r="QSV851" s="273"/>
      <c r="QSW851" s="273"/>
      <c r="QSX851" s="273"/>
      <c r="QSY851" s="273"/>
      <c r="QSZ851" s="273"/>
      <c r="QTA851" s="273"/>
      <c r="QTB851" s="273"/>
      <c r="QTC851" s="273"/>
      <c r="QTD851" s="273"/>
      <c r="QTE851" s="273"/>
      <c r="QTF851" s="273"/>
      <c r="QTG851" s="273"/>
      <c r="QTH851" s="273"/>
      <c r="QTI851" s="273"/>
      <c r="QTJ851" s="273"/>
      <c r="QTK851" s="273"/>
      <c r="QTL851" s="273"/>
      <c r="QTM851" s="273"/>
      <c r="QTN851" s="273"/>
      <c r="QTO851" s="273"/>
      <c r="QTP851" s="273"/>
      <c r="QTQ851" s="273"/>
      <c r="QTR851" s="273"/>
      <c r="QTS851" s="273"/>
      <c r="QTT851" s="273"/>
      <c r="QTU851" s="273"/>
      <c r="QTV851" s="273"/>
      <c r="QTW851" s="273"/>
      <c r="QTX851" s="273"/>
      <c r="QTY851" s="273"/>
      <c r="QTZ851" s="273"/>
      <c r="QUA851" s="273"/>
      <c r="QUB851" s="273"/>
      <c r="QUC851" s="273"/>
      <c r="QUD851" s="273"/>
      <c r="QUE851" s="273"/>
      <c r="QUF851" s="273"/>
      <c r="QUG851" s="273"/>
      <c r="QUH851" s="273"/>
      <c r="QUI851" s="273"/>
      <c r="QUJ851" s="273"/>
      <c r="QUK851" s="273"/>
      <c r="QUL851" s="273"/>
      <c r="QUM851" s="273"/>
      <c r="QUN851" s="273"/>
      <c r="QUO851" s="273"/>
      <c r="QUP851" s="273"/>
      <c r="QUQ851" s="273"/>
      <c r="QUR851" s="273"/>
      <c r="QUS851" s="273"/>
      <c r="QUT851" s="273"/>
      <c r="QUU851" s="273"/>
      <c r="QUV851" s="273"/>
      <c r="QUW851" s="273"/>
      <c r="QUX851" s="273"/>
      <c r="QUY851" s="273"/>
      <c r="QUZ851" s="273"/>
      <c r="QVA851" s="273"/>
      <c r="QVB851" s="273"/>
      <c r="QVC851" s="273"/>
      <c r="QVD851" s="273"/>
      <c r="QVE851" s="273"/>
      <c r="QVF851" s="273"/>
      <c r="QVG851" s="273"/>
      <c r="QVH851" s="273"/>
      <c r="QVI851" s="273"/>
      <c r="QVJ851" s="273"/>
      <c r="QVK851" s="273"/>
      <c r="QVL851" s="273"/>
      <c r="QVM851" s="273"/>
      <c r="QVN851" s="273"/>
      <c r="QVO851" s="273"/>
      <c r="QVP851" s="273"/>
      <c r="QVQ851" s="273"/>
      <c r="QVR851" s="273"/>
      <c r="QVS851" s="273"/>
      <c r="QVT851" s="273"/>
      <c r="QVU851" s="273"/>
      <c r="QVV851" s="273"/>
      <c r="QVW851" s="273"/>
      <c r="QVX851" s="273"/>
      <c r="QVY851" s="273"/>
      <c r="QVZ851" s="273"/>
      <c r="QWA851" s="273"/>
      <c r="QWB851" s="273"/>
      <c r="QWC851" s="273"/>
      <c r="QWD851" s="273"/>
      <c r="QWE851" s="273"/>
      <c r="QWF851" s="273"/>
      <c r="QWG851" s="273"/>
      <c r="QWH851" s="273"/>
      <c r="QWI851" s="273"/>
      <c r="QWJ851" s="273"/>
      <c r="QWK851" s="273"/>
      <c r="QWL851" s="273"/>
      <c r="QWM851" s="273"/>
      <c r="QWN851" s="273"/>
      <c r="QWO851" s="273"/>
      <c r="QWP851" s="273"/>
      <c r="QWQ851" s="273"/>
      <c r="QWR851" s="273"/>
      <c r="QWS851" s="273"/>
      <c r="QWT851" s="273"/>
      <c r="QWU851" s="273"/>
      <c r="QWV851" s="273"/>
      <c r="QWW851" s="273"/>
      <c r="QWX851" s="273"/>
      <c r="QWY851" s="273"/>
      <c r="QWZ851" s="273"/>
      <c r="QXA851" s="273"/>
      <c r="QXB851" s="273"/>
      <c r="QXC851" s="273"/>
      <c r="QXD851" s="273"/>
      <c r="QXE851" s="273"/>
      <c r="QXF851" s="273"/>
      <c r="QXG851" s="273"/>
      <c r="QXH851" s="273"/>
      <c r="QXI851" s="273"/>
      <c r="QXJ851" s="273"/>
      <c r="QXK851" s="273"/>
      <c r="QXL851" s="273"/>
      <c r="QXM851" s="273"/>
      <c r="QXN851" s="273"/>
      <c r="QXO851" s="273"/>
      <c r="QXP851" s="273"/>
      <c r="QXQ851" s="273"/>
      <c r="QXR851" s="273"/>
      <c r="QXS851" s="273"/>
      <c r="QXT851" s="273"/>
      <c r="QXU851" s="273"/>
      <c r="QXV851" s="273"/>
      <c r="QXW851" s="273"/>
      <c r="QXX851" s="273"/>
      <c r="QXY851" s="273"/>
      <c r="QXZ851" s="273"/>
      <c r="QYA851" s="273"/>
      <c r="QYB851" s="273"/>
      <c r="QYC851" s="273"/>
      <c r="QYD851" s="273"/>
      <c r="QYE851" s="273"/>
      <c r="QYF851" s="273"/>
      <c r="QYG851" s="273"/>
      <c r="QYH851" s="273"/>
      <c r="QYI851" s="273"/>
      <c r="QYJ851" s="273"/>
      <c r="QYK851" s="273"/>
      <c r="QYL851" s="273"/>
      <c r="QYM851" s="273"/>
      <c r="QYN851" s="273"/>
      <c r="QYO851" s="273"/>
      <c r="QYP851" s="273"/>
      <c r="QYQ851" s="273"/>
      <c r="QYR851" s="273"/>
      <c r="QYS851" s="273"/>
      <c r="QYT851" s="273"/>
      <c r="QYU851" s="273"/>
      <c r="QYV851" s="273"/>
      <c r="QYW851" s="273"/>
      <c r="QYX851" s="273"/>
      <c r="QYY851" s="273"/>
      <c r="QYZ851" s="273"/>
      <c r="QZA851" s="273"/>
      <c r="QZB851" s="273"/>
      <c r="QZC851" s="273"/>
      <c r="QZD851" s="273"/>
      <c r="QZE851" s="273"/>
      <c r="QZF851" s="273"/>
      <c r="QZG851" s="273"/>
      <c r="QZH851" s="273"/>
      <c r="QZI851" s="273"/>
      <c r="QZJ851" s="273"/>
      <c r="QZK851" s="273"/>
      <c r="QZL851" s="273"/>
      <c r="QZM851" s="273"/>
      <c r="QZN851" s="273"/>
      <c r="QZO851" s="273"/>
      <c r="QZP851" s="273"/>
      <c r="QZQ851" s="273"/>
      <c r="QZR851" s="273"/>
      <c r="QZS851" s="273"/>
      <c r="QZT851" s="273"/>
      <c r="QZU851" s="273"/>
      <c r="QZV851" s="273"/>
      <c r="QZW851" s="273"/>
      <c r="QZX851" s="273"/>
      <c r="QZY851" s="273"/>
      <c r="QZZ851" s="273"/>
      <c r="RAA851" s="273"/>
      <c r="RAB851" s="273"/>
      <c r="RAC851" s="273"/>
      <c r="RAD851" s="273"/>
      <c r="RAE851" s="273"/>
      <c r="RAF851" s="273"/>
      <c r="RAG851" s="273"/>
      <c r="RAH851" s="273"/>
      <c r="RAI851" s="273"/>
      <c r="RAJ851" s="273"/>
      <c r="RAK851" s="273"/>
      <c r="RAL851" s="273"/>
      <c r="RAM851" s="273"/>
      <c r="RAN851" s="273"/>
      <c r="RAO851" s="273"/>
      <c r="RAP851" s="273"/>
      <c r="RAQ851" s="273"/>
      <c r="RAR851" s="273"/>
      <c r="RAS851" s="273"/>
      <c r="RAT851" s="273"/>
      <c r="RAU851" s="273"/>
      <c r="RAV851" s="273"/>
      <c r="RAW851" s="273"/>
      <c r="RAX851" s="273"/>
      <c r="RAY851" s="273"/>
      <c r="RAZ851" s="273"/>
      <c r="RBA851" s="273"/>
      <c r="RBB851" s="273"/>
      <c r="RBC851" s="273"/>
      <c r="RBD851" s="273"/>
      <c r="RBE851" s="273"/>
      <c r="RBF851" s="273"/>
      <c r="RBG851" s="273"/>
      <c r="RBH851" s="273"/>
      <c r="RBI851" s="273"/>
      <c r="RBJ851" s="273"/>
      <c r="RBK851" s="273"/>
      <c r="RBL851" s="273"/>
      <c r="RBM851" s="273"/>
      <c r="RBN851" s="273"/>
      <c r="RBO851" s="273"/>
      <c r="RBP851" s="273"/>
      <c r="RBQ851" s="273"/>
      <c r="RBR851" s="273"/>
      <c r="RBS851" s="273"/>
      <c r="RBT851" s="273"/>
      <c r="RBU851" s="273"/>
      <c r="RBV851" s="273"/>
      <c r="RBW851" s="273"/>
      <c r="RBX851" s="273"/>
      <c r="RBY851" s="273"/>
      <c r="RBZ851" s="273"/>
      <c r="RCA851" s="273"/>
      <c r="RCB851" s="273"/>
      <c r="RCC851" s="273"/>
      <c r="RCD851" s="273"/>
      <c r="RCE851" s="273"/>
      <c r="RCF851" s="273"/>
      <c r="RCG851" s="273"/>
      <c r="RCH851" s="273"/>
      <c r="RCI851" s="273"/>
      <c r="RCJ851" s="273"/>
      <c r="RCK851" s="273"/>
      <c r="RCL851" s="273"/>
      <c r="RCM851" s="273"/>
      <c r="RCN851" s="273"/>
      <c r="RCO851" s="273"/>
      <c r="RCP851" s="273"/>
      <c r="RCQ851" s="273"/>
      <c r="RCR851" s="273"/>
      <c r="RCS851" s="273"/>
      <c r="RCT851" s="273"/>
      <c r="RCU851" s="273"/>
      <c r="RCV851" s="273"/>
      <c r="RCW851" s="273"/>
      <c r="RCX851" s="273"/>
      <c r="RCY851" s="273"/>
      <c r="RCZ851" s="273"/>
      <c r="RDA851" s="273"/>
      <c r="RDB851" s="273"/>
      <c r="RDC851" s="273"/>
      <c r="RDD851" s="273"/>
      <c r="RDE851" s="273"/>
      <c r="RDF851" s="273"/>
      <c r="RDG851" s="273"/>
      <c r="RDH851" s="273"/>
      <c r="RDI851" s="273"/>
      <c r="RDJ851" s="273"/>
      <c r="RDK851" s="273"/>
      <c r="RDL851" s="273"/>
      <c r="RDM851" s="273"/>
      <c r="RDN851" s="273"/>
      <c r="RDO851" s="273"/>
      <c r="RDP851" s="273"/>
      <c r="RDQ851" s="273"/>
      <c r="RDR851" s="273"/>
      <c r="RDS851" s="273"/>
      <c r="RDT851" s="273"/>
      <c r="RDU851" s="273"/>
      <c r="RDV851" s="273"/>
      <c r="RDW851" s="273"/>
      <c r="RDX851" s="273"/>
      <c r="RDY851" s="273"/>
      <c r="RDZ851" s="273"/>
      <c r="REA851" s="273"/>
      <c r="REB851" s="273"/>
      <c r="REC851" s="273"/>
      <c r="RED851" s="273"/>
      <c r="REE851" s="273"/>
      <c r="REF851" s="273"/>
      <c r="REG851" s="273"/>
      <c r="REH851" s="273"/>
      <c r="REI851" s="273"/>
      <c r="REJ851" s="273"/>
      <c r="REK851" s="273"/>
      <c r="REL851" s="273"/>
      <c r="REM851" s="273"/>
      <c r="REN851" s="273"/>
      <c r="REO851" s="273"/>
      <c r="REP851" s="273"/>
      <c r="REQ851" s="273"/>
      <c r="RER851" s="273"/>
      <c r="RES851" s="273"/>
      <c r="RET851" s="273"/>
      <c r="REU851" s="273"/>
      <c r="REV851" s="273"/>
      <c r="REW851" s="273"/>
      <c r="REX851" s="273"/>
      <c r="REY851" s="273"/>
      <c r="REZ851" s="273"/>
      <c r="RFA851" s="273"/>
      <c r="RFB851" s="273"/>
      <c r="RFC851" s="273"/>
      <c r="RFD851" s="273"/>
      <c r="RFE851" s="273"/>
      <c r="RFF851" s="273"/>
      <c r="RFG851" s="273"/>
      <c r="RFH851" s="273"/>
      <c r="RFI851" s="273"/>
      <c r="RFJ851" s="273"/>
      <c r="RFK851" s="273"/>
      <c r="RFL851" s="273"/>
      <c r="RFM851" s="273"/>
      <c r="RFN851" s="273"/>
      <c r="RFO851" s="273"/>
      <c r="RFP851" s="273"/>
      <c r="RFQ851" s="273"/>
      <c r="RFR851" s="273"/>
      <c r="RFS851" s="273"/>
      <c r="RFT851" s="273"/>
      <c r="RFU851" s="273"/>
      <c r="RFV851" s="273"/>
      <c r="RFW851" s="273"/>
      <c r="RFX851" s="273"/>
      <c r="RFY851" s="273"/>
      <c r="RFZ851" s="273"/>
      <c r="RGA851" s="273"/>
      <c r="RGB851" s="273"/>
      <c r="RGC851" s="273"/>
      <c r="RGD851" s="273"/>
      <c r="RGE851" s="273"/>
      <c r="RGF851" s="273"/>
      <c r="RGG851" s="273"/>
      <c r="RGH851" s="273"/>
      <c r="RGI851" s="273"/>
      <c r="RGJ851" s="273"/>
      <c r="RGK851" s="273"/>
      <c r="RGL851" s="273"/>
      <c r="RGM851" s="273"/>
      <c r="RGN851" s="273"/>
      <c r="RGO851" s="273"/>
      <c r="RGP851" s="273"/>
      <c r="RGQ851" s="273"/>
      <c r="RGR851" s="273"/>
      <c r="RGS851" s="273"/>
      <c r="RGT851" s="273"/>
      <c r="RGU851" s="273"/>
      <c r="RGV851" s="273"/>
      <c r="RGW851" s="273"/>
      <c r="RGX851" s="273"/>
      <c r="RGY851" s="273"/>
      <c r="RGZ851" s="273"/>
      <c r="RHA851" s="273"/>
      <c r="RHB851" s="273"/>
      <c r="RHC851" s="273"/>
      <c r="RHD851" s="273"/>
      <c r="RHE851" s="273"/>
      <c r="RHF851" s="273"/>
      <c r="RHG851" s="273"/>
      <c r="RHH851" s="273"/>
      <c r="RHI851" s="273"/>
      <c r="RHJ851" s="273"/>
      <c r="RHK851" s="273"/>
      <c r="RHL851" s="273"/>
      <c r="RHM851" s="273"/>
      <c r="RHN851" s="273"/>
      <c r="RHO851" s="273"/>
      <c r="RHP851" s="273"/>
      <c r="RHQ851" s="273"/>
      <c r="RHR851" s="273"/>
      <c r="RHS851" s="273"/>
      <c r="RHT851" s="273"/>
      <c r="RHU851" s="273"/>
      <c r="RHV851" s="273"/>
      <c r="RHW851" s="273"/>
      <c r="RHX851" s="273"/>
      <c r="RHY851" s="273"/>
      <c r="RHZ851" s="273"/>
      <c r="RIA851" s="273"/>
      <c r="RIB851" s="273"/>
      <c r="RIC851" s="273"/>
      <c r="RID851" s="273"/>
      <c r="RIE851" s="273"/>
      <c r="RIF851" s="273"/>
      <c r="RIG851" s="273"/>
      <c r="RIH851" s="273"/>
      <c r="RII851" s="273"/>
      <c r="RIJ851" s="273"/>
      <c r="RIK851" s="273"/>
      <c r="RIL851" s="273"/>
      <c r="RIM851" s="273"/>
      <c r="RIN851" s="273"/>
      <c r="RIO851" s="273"/>
      <c r="RIP851" s="273"/>
      <c r="RIQ851" s="273"/>
      <c r="RIR851" s="273"/>
      <c r="RIS851" s="273"/>
      <c r="RIT851" s="273"/>
      <c r="RIU851" s="273"/>
      <c r="RIV851" s="273"/>
      <c r="RIW851" s="273"/>
      <c r="RIX851" s="273"/>
      <c r="RIY851" s="273"/>
      <c r="RIZ851" s="273"/>
      <c r="RJA851" s="273"/>
      <c r="RJB851" s="273"/>
      <c r="RJC851" s="273"/>
      <c r="RJD851" s="273"/>
      <c r="RJE851" s="273"/>
      <c r="RJF851" s="273"/>
      <c r="RJG851" s="273"/>
      <c r="RJH851" s="273"/>
      <c r="RJI851" s="273"/>
      <c r="RJJ851" s="273"/>
      <c r="RJK851" s="273"/>
      <c r="RJL851" s="273"/>
      <c r="RJM851" s="273"/>
      <c r="RJN851" s="273"/>
      <c r="RJO851" s="273"/>
      <c r="RJP851" s="273"/>
      <c r="RJQ851" s="273"/>
      <c r="RJR851" s="273"/>
      <c r="RJS851" s="273"/>
      <c r="RJT851" s="273"/>
      <c r="RJU851" s="273"/>
      <c r="RJV851" s="273"/>
      <c r="RJW851" s="273"/>
      <c r="RJX851" s="273"/>
      <c r="RJY851" s="273"/>
      <c r="RJZ851" s="273"/>
      <c r="RKA851" s="273"/>
      <c r="RKB851" s="273"/>
      <c r="RKC851" s="273"/>
      <c r="RKD851" s="273"/>
      <c r="RKE851" s="273"/>
      <c r="RKF851" s="273"/>
      <c r="RKG851" s="273"/>
      <c r="RKH851" s="273"/>
      <c r="RKI851" s="273"/>
      <c r="RKJ851" s="273"/>
      <c r="RKK851" s="273"/>
      <c r="RKL851" s="273"/>
      <c r="RKM851" s="273"/>
      <c r="RKN851" s="273"/>
      <c r="RKO851" s="273"/>
      <c r="RKP851" s="273"/>
      <c r="RKQ851" s="273"/>
      <c r="RKR851" s="273"/>
      <c r="RKS851" s="273"/>
      <c r="RKT851" s="273"/>
      <c r="RKU851" s="273"/>
      <c r="RKV851" s="273"/>
      <c r="RKW851" s="273"/>
      <c r="RKX851" s="273"/>
      <c r="RKY851" s="273"/>
      <c r="RKZ851" s="273"/>
      <c r="RLA851" s="273"/>
      <c r="RLB851" s="273"/>
      <c r="RLC851" s="273"/>
      <c r="RLD851" s="273"/>
      <c r="RLE851" s="273"/>
      <c r="RLF851" s="273"/>
      <c r="RLG851" s="273"/>
      <c r="RLH851" s="273"/>
      <c r="RLI851" s="273"/>
      <c r="RLJ851" s="273"/>
      <c r="RLK851" s="273"/>
      <c r="RLL851" s="273"/>
      <c r="RLM851" s="273"/>
      <c r="RLN851" s="273"/>
      <c r="RLO851" s="273"/>
      <c r="RLP851" s="273"/>
      <c r="RLQ851" s="273"/>
      <c r="RLR851" s="273"/>
      <c r="RLS851" s="273"/>
      <c r="RLT851" s="273"/>
      <c r="RLU851" s="273"/>
      <c r="RLV851" s="273"/>
      <c r="RLW851" s="273"/>
      <c r="RLX851" s="273"/>
      <c r="RLY851" s="273"/>
      <c r="RLZ851" s="273"/>
      <c r="RMA851" s="273"/>
      <c r="RMB851" s="273"/>
      <c r="RMC851" s="273"/>
      <c r="RMD851" s="273"/>
      <c r="RME851" s="273"/>
      <c r="RMF851" s="273"/>
      <c r="RMG851" s="273"/>
      <c r="RMH851" s="273"/>
      <c r="RMI851" s="273"/>
      <c r="RMJ851" s="273"/>
      <c r="RMK851" s="273"/>
      <c r="RML851" s="273"/>
      <c r="RMM851" s="273"/>
      <c r="RMN851" s="273"/>
      <c r="RMO851" s="273"/>
      <c r="RMP851" s="273"/>
      <c r="RMQ851" s="273"/>
      <c r="RMR851" s="273"/>
      <c r="RMS851" s="273"/>
      <c r="RMT851" s="273"/>
      <c r="RMU851" s="273"/>
      <c r="RMV851" s="273"/>
      <c r="RMW851" s="273"/>
      <c r="RMX851" s="273"/>
      <c r="RMY851" s="273"/>
      <c r="RMZ851" s="273"/>
      <c r="RNA851" s="273"/>
      <c r="RNB851" s="273"/>
      <c r="RNC851" s="273"/>
      <c r="RND851" s="273"/>
      <c r="RNE851" s="273"/>
      <c r="RNF851" s="273"/>
      <c r="RNG851" s="273"/>
      <c r="RNH851" s="273"/>
      <c r="RNI851" s="273"/>
      <c r="RNJ851" s="273"/>
      <c r="RNK851" s="273"/>
      <c r="RNL851" s="273"/>
      <c r="RNM851" s="273"/>
      <c r="RNN851" s="273"/>
      <c r="RNO851" s="273"/>
      <c r="RNP851" s="273"/>
      <c r="RNQ851" s="273"/>
      <c r="RNR851" s="273"/>
      <c r="RNS851" s="273"/>
      <c r="RNT851" s="273"/>
      <c r="RNU851" s="273"/>
      <c r="RNV851" s="273"/>
      <c r="RNW851" s="273"/>
      <c r="RNX851" s="273"/>
      <c r="RNY851" s="273"/>
      <c r="RNZ851" s="273"/>
      <c r="ROA851" s="273"/>
      <c r="ROB851" s="273"/>
      <c r="ROC851" s="273"/>
      <c r="ROD851" s="273"/>
      <c r="ROE851" s="273"/>
      <c r="ROF851" s="273"/>
      <c r="ROG851" s="273"/>
      <c r="ROH851" s="273"/>
      <c r="ROI851" s="273"/>
      <c r="ROJ851" s="273"/>
      <c r="ROK851" s="273"/>
      <c r="ROL851" s="273"/>
      <c r="ROM851" s="273"/>
      <c r="RON851" s="273"/>
      <c r="ROO851" s="273"/>
      <c r="ROP851" s="273"/>
      <c r="ROQ851" s="273"/>
      <c r="ROR851" s="273"/>
      <c r="ROS851" s="273"/>
      <c r="ROT851" s="273"/>
      <c r="ROU851" s="273"/>
      <c r="ROV851" s="273"/>
      <c r="ROW851" s="273"/>
      <c r="ROX851" s="273"/>
      <c r="ROY851" s="273"/>
      <c r="ROZ851" s="273"/>
      <c r="RPA851" s="273"/>
      <c r="RPB851" s="273"/>
      <c r="RPC851" s="273"/>
      <c r="RPD851" s="273"/>
      <c r="RPE851" s="273"/>
      <c r="RPF851" s="273"/>
      <c r="RPG851" s="273"/>
      <c r="RPH851" s="273"/>
      <c r="RPI851" s="273"/>
      <c r="RPJ851" s="273"/>
      <c r="RPK851" s="273"/>
      <c r="RPL851" s="273"/>
      <c r="RPM851" s="273"/>
      <c r="RPN851" s="273"/>
      <c r="RPO851" s="273"/>
      <c r="RPP851" s="273"/>
      <c r="RPQ851" s="273"/>
      <c r="RPR851" s="273"/>
      <c r="RPS851" s="273"/>
      <c r="RPT851" s="273"/>
      <c r="RPU851" s="273"/>
      <c r="RPV851" s="273"/>
      <c r="RPW851" s="273"/>
      <c r="RPX851" s="273"/>
      <c r="RPY851" s="273"/>
      <c r="RPZ851" s="273"/>
      <c r="RQA851" s="273"/>
      <c r="RQB851" s="273"/>
      <c r="RQC851" s="273"/>
      <c r="RQD851" s="273"/>
      <c r="RQE851" s="273"/>
      <c r="RQF851" s="273"/>
      <c r="RQG851" s="273"/>
      <c r="RQH851" s="273"/>
      <c r="RQI851" s="273"/>
      <c r="RQJ851" s="273"/>
      <c r="RQK851" s="273"/>
      <c r="RQL851" s="273"/>
      <c r="RQM851" s="273"/>
      <c r="RQN851" s="273"/>
      <c r="RQO851" s="273"/>
      <c r="RQP851" s="273"/>
      <c r="RQQ851" s="273"/>
      <c r="RQR851" s="273"/>
      <c r="RQS851" s="273"/>
      <c r="RQT851" s="273"/>
      <c r="RQU851" s="273"/>
      <c r="RQV851" s="273"/>
      <c r="RQW851" s="273"/>
      <c r="RQX851" s="273"/>
      <c r="RQY851" s="273"/>
      <c r="RQZ851" s="273"/>
      <c r="RRA851" s="273"/>
      <c r="RRB851" s="273"/>
      <c r="RRC851" s="273"/>
      <c r="RRD851" s="273"/>
      <c r="RRE851" s="273"/>
      <c r="RRF851" s="273"/>
      <c r="RRG851" s="273"/>
      <c r="RRH851" s="273"/>
      <c r="RRI851" s="273"/>
      <c r="RRJ851" s="273"/>
      <c r="RRK851" s="273"/>
      <c r="RRL851" s="273"/>
      <c r="RRM851" s="273"/>
      <c r="RRN851" s="273"/>
      <c r="RRO851" s="273"/>
      <c r="RRP851" s="273"/>
      <c r="RRQ851" s="273"/>
      <c r="RRR851" s="273"/>
      <c r="RRS851" s="273"/>
      <c r="RRT851" s="273"/>
      <c r="RRU851" s="273"/>
      <c r="RRV851" s="273"/>
      <c r="RRW851" s="273"/>
      <c r="RRX851" s="273"/>
      <c r="RRY851" s="273"/>
      <c r="RRZ851" s="273"/>
      <c r="RSA851" s="273"/>
      <c r="RSB851" s="273"/>
      <c r="RSC851" s="273"/>
      <c r="RSD851" s="273"/>
      <c r="RSE851" s="273"/>
      <c r="RSF851" s="273"/>
      <c r="RSG851" s="273"/>
      <c r="RSH851" s="273"/>
      <c r="RSI851" s="273"/>
      <c r="RSJ851" s="273"/>
      <c r="RSK851" s="273"/>
      <c r="RSL851" s="273"/>
      <c r="RSM851" s="273"/>
      <c r="RSN851" s="273"/>
      <c r="RSO851" s="273"/>
      <c r="RSP851" s="273"/>
      <c r="RSQ851" s="273"/>
      <c r="RSR851" s="273"/>
      <c r="RSS851" s="273"/>
      <c r="RST851" s="273"/>
      <c r="RSU851" s="273"/>
      <c r="RSV851" s="273"/>
      <c r="RSW851" s="273"/>
      <c r="RSX851" s="273"/>
      <c r="RSY851" s="273"/>
      <c r="RSZ851" s="273"/>
      <c r="RTA851" s="273"/>
      <c r="RTB851" s="273"/>
      <c r="RTC851" s="273"/>
      <c r="RTD851" s="273"/>
      <c r="RTE851" s="273"/>
      <c r="RTF851" s="273"/>
      <c r="RTG851" s="273"/>
      <c r="RTH851" s="273"/>
      <c r="RTI851" s="273"/>
      <c r="RTJ851" s="273"/>
      <c r="RTK851" s="273"/>
      <c r="RTL851" s="273"/>
      <c r="RTM851" s="273"/>
      <c r="RTN851" s="273"/>
      <c r="RTO851" s="273"/>
      <c r="RTP851" s="273"/>
      <c r="RTQ851" s="273"/>
      <c r="RTR851" s="273"/>
      <c r="RTS851" s="273"/>
      <c r="RTT851" s="273"/>
      <c r="RTU851" s="273"/>
      <c r="RTV851" s="273"/>
      <c r="RTW851" s="273"/>
      <c r="RTX851" s="273"/>
      <c r="RTY851" s="273"/>
      <c r="RTZ851" s="273"/>
      <c r="RUA851" s="273"/>
      <c r="RUB851" s="273"/>
      <c r="RUC851" s="273"/>
      <c r="RUD851" s="273"/>
      <c r="RUE851" s="273"/>
      <c r="RUF851" s="273"/>
      <c r="RUG851" s="273"/>
      <c r="RUH851" s="273"/>
      <c r="RUI851" s="273"/>
      <c r="RUJ851" s="273"/>
      <c r="RUK851" s="273"/>
      <c r="RUL851" s="273"/>
      <c r="RUM851" s="273"/>
      <c r="RUN851" s="273"/>
      <c r="RUO851" s="273"/>
      <c r="RUP851" s="273"/>
      <c r="RUQ851" s="273"/>
      <c r="RUR851" s="273"/>
      <c r="RUS851" s="273"/>
      <c r="RUT851" s="273"/>
      <c r="RUU851" s="273"/>
      <c r="RUV851" s="273"/>
      <c r="RUW851" s="273"/>
      <c r="RUX851" s="273"/>
      <c r="RUY851" s="273"/>
      <c r="RUZ851" s="273"/>
      <c r="RVA851" s="273"/>
      <c r="RVB851" s="273"/>
      <c r="RVC851" s="273"/>
      <c r="RVD851" s="273"/>
      <c r="RVE851" s="273"/>
      <c r="RVF851" s="273"/>
      <c r="RVG851" s="273"/>
      <c r="RVH851" s="273"/>
      <c r="RVI851" s="273"/>
      <c r="RVJ851" s="273"/>
      <c r="RVK851" s="273"/>
      <c r="RVL851" s="273"/>
      <c r="RVM851" s="273"/>
      <c r="RVN851" s="273"/>
      <c r="RVO851" s="273"/>
      <c r="RVP851" s="273"/>
      <c r="RVQ851" s="273"/>
      <c r="RVR851" s="273"/>
      <c r="RVS851" s="273"/>
      <c r="RVT851" s="273"/>
      <c r="RVU851" s="273"/>
      <c r="RVV851" s="273"/>
      <c r="RVW851" s="273"/>
      <c r="RVX851" s="273"/>
      <c r="RVY851" s="273"/>
      <c r="RVZ851" s="273"/>
      <c r="RWA851" s="273"/>
      <c r="RWB851" s="273"/>
      <c r="RWC851" s="273"/>
      <c r="RWD851" s="273"/>
      <c r="RWE851" s="273"/>
      <c r="RWF851" s="273"/>
      <c r="RWG851" s="273"/>
      <c r="RWH851" s="273"/>
      <c r="RWI851" s="273"/>
      <c r="RWJ851" s="273"/>
      <c r="RWK851" s="273"/>
      <c r="RWL851" s="273"/>
      <c r="RWM851" s="273"/>
      <c r="RWN851" s="273"/>
      <c r="RWO851" s="273"/>
      <c r="RWP851" s="273"/>
      <c r="RWQ851" s="273"/>
      <c r="RWR851" s="273"/>
      <c r="RWS851" s="273"/>
      <c r="RWT851" s="273"/>
      <c r="RWU851" s="273"/>
      <c r="RWV851" s="273"/>
      <c r="RWW851" s="273"/>
      <c r="RWX851" s="273"/>
      <c r="RWY851" s="273"/>
      <c r="RWZ851" s="273"/>
      <c r="RXA851" s="273"/>
      <c r="RXB851" s="273"/>
      <c r="RXC851" s="273"/>
      <c r="RXD851" s="273"/>
      <c r="RXE851" s="273"/>
      <c r="RXF851" s="273"/>
      <c r="RXG851" s="273"/>
      <c r="RXH851" s="273"/>
      <c r="RXI851" s="273"/>
      <c r="RXJ851" s="273"/>
      <c r="RXK851" s="273"/>
      <c r="RXL851" s="273"/>
      <c r="RXM851" s="273"/>
      <c r="RXN851" s="273"/>
      <c r="RXO851" s="273"/>
      <c r="RXP851" s="273"/>
      <c r="RXQ851" s="273"/>
      <c r="RXR851" s="273"/>
      <c r="RXS851" s="273"/>
      <c r="RXT851" s="273"/>
      <c r="RXU851" s="273"/>
      <c r="RXV851" s="273"/>
      <c r="RXW851" s="273"/>
      <c r="RXX851" s="273"/>
      <c r="RXY851" s="273"/>
      <c r="RXZ851" s="273"/>
      <c r="RYA851" s="273"/>
      <c r="RYB851" s="273"/>
      <c r="RYC851" s="273"/>
      <c r="RYD851" s="273"/>
      <c r="RYE851" s="273"/>
      <c r="RYF851" s="273"/>
      <c r="RYG851" s="273"/>
      <c r="RYH851" s="273"/>
      <c r="RYI851" s="273"/>
      <c r="RYJ851" s="273"/>
      <c r="RYK851" s="273"/>
      <c r="RYL851" s="273"/>
      <c r="RYM851" s="273"/>
      <c r="RYN851" s="273"/>
      <c r="RYO851" s="273"/>
      <c r="RYP851" s="273"/>
      <c r="RYQ851" s="273"/>
      <c r="RYR851" s="273"/>
      <c r="RYS851" s="273"/>
      <c r="RYT851" s="273"/>
      <c r="RYU851" s="273"/>
      <c r="RYV851" s="273"/>
      <c r="RYW851" s="273"/>
      <c r="RYX851" s="273"/>
      <c r="RYY851" s="273"/>
      <c r="RYZ851" s="273"/>
      <c r="RZA851" s="273"/>
      <c r="RZB851" s="273"/>
      <c r="RZC851" s="273"/>
      <c r="RZD851" s="273"/>
      <c r="RZE851" s="273"/>
      <c r="RZF851" s="273"/>
      <c r="RZG851" s="273"/>
      <c r="RZH851" s="273"/>
      <c r="RZI851" s="273"/>
      <c r="RZJ851" s="273"/>
      <c r="RZK851" s="273"/>
      <c r="RZL851" s="273"/>
      <c r="RZM851" s="273"/>
      <c r="RZN851" s="273"/>
      <c r="RZO851" s="273"/>
      <c r="RZP851" s="273"/>
      <c r="RZQ851" s="273"/>
      <c r="RZR851" s="273"/>
      <c r="RZS851" s="273"/>
      <c r="RZT851" s="273"/>
      <c r="RZU851" s="273"/>
      <c r="RZV851" s="273"/>
      <c r="RZW851" s="273"/>
      <c r="RZX851" s="273"/>
      <c r="RZY851" s="273"/>
      <c r="RZZ851" s="273"/>
      <c r="SAA851" s="273"/>
      <c r="SAB851" s="273"/>
      <c r="SAC851" s="273"/>
      <c r="SAD851" s="273"/>
      <c r="SAE851" s="273"/>
      <c r="SAF851" s="273"/>
      <c r="SAG851" s="273"/>
      <c r="SAH851" s="273"/>
      <c r="SAI851" s="273"/>
      <c r="SAJ851" s="273"/>
      <c r="SAK851" s="273"/>
      <c r="SAL851" s="273"/>
      <c r="SAM851" s="273"/>
      <c r="SAN851" s="273"/>
      <c r="SAO851" s="273"/>
      <c r="SAP851" s="273"/>
      <c r="SAQ851" s="273"/>
      <c r="SAR851" s="273"/>
      <c r="SAS851" s="273"/>
      <c r="SAT851" s="273"/>
      <c r="SAU851" s="273"/>
      <c r="SAV851" s="273"/>
      <c r="SAW851" s="273"/>
      <c r="SAX851" s="273"/>
      <c r="SAY851" s="273"/>
      <c r="SAZ851" s="273"/>
      <c r="SBA851" s="273"/>
      <c r="SBB851" s="273"/>
      <c r="SBC851" s="273"/>
      <c r="SBD851" s="273"/>
      <c r="SBE851" s="273"/>
      <c r="SBF851" s="273"/>
      <c r="SBG851" s="273"/>
      <c r="SBH851" s="273"/>
      <c r="SBI851" s="273"/>
      <c r="SBJ851" s="273"/>
      <c r="SBK851" s="273"/>
      <c r="SBL851" s="273"/>
      <c r="SBM851" s="273"/>
      <c r="SBN851" s="273"/>
      <c r="SBO851" s="273"/>
      <c r="SBP851" s="273"/>
      <c r="SBQ851" s="273"/>
      <c r="SBR851" s="273"/>
      <c r="SBS851" s="273"/>
      <c r="SBT851" s="273"/>
      <c r="SBU851" s="273"/>
      <c r="SBV851" s="273"/>
      <c r="SBW851" s="273"/>
      <c r="SBX851" s="273"/>
      <c r="SBY851" s="273"/>
      <c r="SBZ851" s="273"/>
      <c r="SCA851" s="273"/>
      <c r="SCB851" s="273"/>
      <c r="SCC851" s="273"/>
      <c r="SCD851" s="273"/>
      <c r="SCE851" s="273"/>
      <c r="SCF851" s="273"/>
      <c r="SCG851" s="273"/>
      <c r="SCH851" s="273"/>
      <c r="SCI851" s="273"/>
      <c r="SCJ851" s="273"/>
      <c r="SCK851" s="273"/>
      <c r="SCL851" s="273"/>
      <c r="SCM851" s="273"/>
      <c r="SCN851" s="273"/>
      <c r="SCO851" s="273"/>
      <c r="SCP851" s="273"/>
      <c r="SCQ851" s="273"/>
      <c r="SCR851" s="273"/>
      <c r="SCS851" s="273"/>
      <c r="SCT851" s="273"/>
      <c r="SCU851" s="273"/>
      <c r="SCV851" s="273"/>
      <c r="SCW851" s="273"/>
      <c r="SCX851" s="273"/>
      <c r="SCY851" s="273"/>
      <c r="SCZ851" s="273"/>
      <c r="SDA851" s="273"/>
      <c r="SDB851" s="273"/>
      <c r="SDC851" s="273"/>
      <c r="SDD851" s="273"/>
      <c r="SDE851" s="273"/>
      <c r="SDF851" s="273"/>
      <c r="SDG851" s="273"/>
      <c r="SDH851" s="273"/>
      <c r="SDI851" s="273"/>
      <c r="SDJ851" s="273"/>
      <c r="SDK851" s="273"/>
      <c r="SDL851" s="273"/>
      <c r="SDM851" s="273"/>
      <c r="SDN851" s="273"/>
      <c r="SDO851" s="273"/>
      <c r="SDP851" s="273"/>
      <c r="SDQ851" s="273"/>
      <c r="SDR851" s="273"/>
      <c r="SDS851" s="273"/>
      <c r="SDT851" s="273"/>
      <c r="SDU851" s="273"/>
      <c r="SDV851" s="273"/>
      <c r="SDW851" s="273"/>
      <c r="SDX851" s="273"/>
      <c r="SDY851" s="273"/>
      <c r="SDZ851" s="273"/>
      <c r="SEA851" s="273"/>
      <c r="SEB851" s="273"/>
      <c r="SEC851" s="273"/>
      <c r="SED851" s="273"/>
      <c r="SEE851" s="273"/>
      <c r="SEF851" s="273"/>
      <c r="SEG851" s="273"/>
      <c r="SEH851" s="273"/>
      <c r="SEI851" s="273"/>
      <c r="SEJ851" s="273"/>
      <c r="SEK851" s="273"/>
      <c r="SEL851" s="273"/>
      <c r="SEM851" s="273"/>
      <c r="SEN851" s="273"/>
      <c r="SEO851" s="273"/>
      <c r="SEP851" s="273"/>
      <c r="SEQ851" s="273"/>
      <c r="SER851" s="273"/>
      <c r="SES851" s="273"/>
      <c r="SET851" s="273"/>
      <c r="SEU851" s="273"/>
      <c r="SEV851" s="273"/>
      <c r="SEW851" s="273"/>
      <c r="SEX851" s="273"/>
      <c r="SEY851" s="273"/>
      <c r="SEZ851" s="273"/>
      <c r="SFA851" s="273"/>
      <c r="SFB851" s="273"/>
      <c r="SFC851" s="273"/>
      <c r="SFD851" s="273"/>
      <c r="SFE851" s="273"/>
      <c r="SFF851" s="273"/>
      <c r="SFG851" s="273"/>
      <c r="SFH851" s="273"/>
      <c r="SFI851" s="273"/>
      <c r="SFJ851" s="273"/>
      <c r="SFK851" s="273"/>
      <c r="SFL851" s="273"/>
      <c r="SFM851" s="273"/>
      <c r="SFN851" s="273"/>
      <c r="SFO851" s="273"/>
      <c r="SFP851" s="273"/>
      <c r="SFQ851" s="273"/>
      <c r="SFR851" s="273"/>
      <c r="SFS851" s="273"/>
      <c r="SFT851" s="273"/>
      <c r="SFU851" s="273"/>
      <c r="SFV851" s="273"/>
      <c r="SFW851" s="273"/>
      <c r="SFX851" s="273"/>
      <c r="SFY851" s="273"/>
      <c r="SFZ851" s="273"/>
      <c r="SGA851" s="273"/>
      <c r="SGB851" s="273"/>
      <c r="SGC851" s="273"/>
      <c r="SGD851" s="273"/>
      <c r="SGE851" s="273"/>
      <c r="SGF851" s="273"/>
      <c r="SGG851" s="273"/>
      <c r="SGH851" s="273"/>
      <c r="SGI851" s="273"/>
      <c r="SGJ851" s="273"/>
      <c r="SGK851" s="273"/>
      <c r="SGL851" s="273"/>
      <c r="SGM851" s="273"/>
      <c r="SGN851" s="273"/>
      <c r="SGO851" s="273"/>
      <c r="SGP851" s="273"/>
      <c r="SGQ851" s="273"/>
      <c r="SGR851" s="273"/>
      <c r="SGS851" s="273"/>
      <c r="SGT851" s="273"/>
      <c r="SGU851" s="273"/>
      <c r="SGV851" s="273"/>
      <c r="SGW851" s="273"/>
      <c r="SGX851" s="273"/>
      <c r="SGY851" s="273"/>
      <c r="SGZ851" s="273"/>
      <c r="SHA851" s="273"/>
      <c r="SHB851" s="273"/>
      <c r="SHC851" s="273"/>
      <c r="SHD851" s="273"/>
      <c r="SHE851" s="273"/>
      <c r="SHF851" s="273"/>
      <c r="SHG851" s="273"/>
      <c r="SHH851" s="273"/>
      <c r="SHI851" s="273"/>
      <c r="SHJ851" s="273"/>
      <c r="SHK851" s="273"/>
      <c r="SHL851" s="273"/>
      <c r="SHM851" s="273"/>
      <c r="SHN851" s="273"/>
      <c r="SHO851" s="273"/>
      <c r="SHP851" s="273"/>
      <c r="SHQ851" s="273"/>
      <c r="SHR851" s="273"/>
      <c r="SHS851" s="273"/>
      <c r="SHT851" s="273"/>
      <c r="SHU851" s="273"/>
      <c r="SHV851" s="273"/>
      <c r="SHW851" s="273"/>
      <c r="SHX851" s="273"/>
      <c r="SHY851" s="273"/>
      <c r="SHZ851" s="273"/>
      <c r="SIA851" s="273"/>
      <c r="SIB851" s="273"/>
      <c r="SIC851" s="273"/>
      <c r="SID851" s="273"/>
      <c r="SIE851" s="273"/>
      <c r="SIF851" s="273"/>
      <c r="SIG851" s="273"/>
      <c r="SIH851" s="273"/>
      <c r="SII851" s="273"/>
      <c r="SIJ851" s="273"/>
      <c r="SIK851" s="273"/>
      <c r="SIL851" s="273"/>
      <c r="SIM851" s="273"/>
      <c r="SIN851" s="273"/>
      <c r="SIO851" s="273"/>
      <c r="SIP851" s="273"/>
      <c r="SIQ851" s="273"/>
      <c r="SIR851" s="273"/>
      <c r="SIS851" s="273"/>
      <c r="SIT851" s="273"/>
      <c r="SIU851" s="273"/>
      <c r="SIV851" s="273"/>
      <c r="SIW851" s="273"/>
      <c r="SIX851" s="273"/>
      <c r="SIY851" s="273"/>
      <c r="SIZ851" s="273"/>
      <c r="SJA851" s="273"/>
      <c r="SJB851" s="273"/>
      <c r="SJC851" s="273"/>
      <c r="SJD851" s="273"/>
      <c r="SJE851" s="273"/>
      <c r="SJF851" s="273"/>
      <c r="SJG851" s="273"/>
      <c r="SJH851" s="273"/>
      <c r="SJI851" s="273"/>
      <c r="SJJ851" s="273"/>
      <c r="SJK851" s="273"/>
      <c r="SJL851" s="273"/>
      <c r="SJM851" s="273"/>
      <c r="SJN851" s="273"/>
      <c r="SJO851" s="273"/>
      <c r="SJP851" s="273"/>
      <c r="SJQ851" s="273"/>
      <c r="SJR851" s="273"/>
      <c r="SJS851" s="273"/>
      <c r="SJT851" s="273"/>
      <c r="SJU851" s="273"/>
      <c r="SJV851" s="273"/>
      <c r="SJW851" s="273"/>
      <c r="SJX851" s="273"/>
      <c r="SJY851" s="273"/>
      <c r="SJZ851" s="273"/>
      <c r="SKA851" s="273"/>
      <c r="SKB851" s="273"/>
      <c r="SKC851" s="273"/>
      <c r="SKD851" s="273"/>
      <c r="SKE851" s="273"/>
      <c r="SKF851" s="273"/>
      <c r="SKG851" s="273"/>
      <c r="SKH851" s="273"/>
      <c r="SKI851" s="273"/>
      <c r="SKJ851" s="273"/>
      <c r="SKK851" s="273"/>
      <c r="SKL851" s="273"/>
      <c r="SKM851" s="273"/>
      <c r="SKN851" s="273"/>
      <c r="SKO851" s="273"/>
      <c r="SKP851" s="273"/>
      <c r="SKQ851" s="273"/>
      <c r="SKR851" s="273"/>
      <c r="SKS851" s="273"/>
      <c r="SKT851" s="273"/>
      <c r="SKU851" s="273"/>
      <c r="SKV851" s="273"/>
      <c r="SKW851" s="273"/>
      <c r="SKX851" s="273"/>
      <c r="SKY851" s="273"/>
      <c r="SKZ851" s="273"/>
      <c r="SLA851" s="273"/>
      <c r="SLB851" s="273"/>
      <c r="SLC851" s="273"/>
      <c r="SLD851" s="273"/>
      <c r="SLE851" s="273"/>
      <c r="SLF851" s="273"/>
      <c r="SLG851" s="273"/>
      <c r="SLH851" s="273"/>
      <c r="SLI851" s="273"/>
      <c r="SLJ851" s="273"/>
      <c r="SLK851" s="273"/>
      <c r="SLL851" s="273"/>
      <c r="SLM851" s="273"/>
      <c r="SLN851" s="273"/>
      <c r="SLO851" s="273"/>
      <c r="SLP851" s="273"/>
      <c r="SLQ851" s="273"/>
      <c r="SLR851" s="273"/>
      <c r="SLS851" s="273"/>
      <c r="SLT851" s="273"/>
      <c r="SLU851" s="273"/>
      <c r="SLV851" s="273"/>
      <c r="SLW851" s="273"/>
      <c r="SLX851" s="273"/>
      <c r="SLY851" s="273"/>
      <c r="SLZ851" s="273"/>
      <c r="SMA851" s="273"/>
      <c r="SMB851" s="273"/>
      <c r="SMC851" s="273"/>
      <c r="SMD851" s="273"/>
      <c r="SME851" s="273"/>
      <c r="SMF851" s="273"/>
      <c r="SMG851" s="273"/>
      <c r="SMH851" s="273"/>
      <c r="SMI851" s="273"/>
      <c r="SMJ851" s="273"/>
      <c r="SMK851" s="273"/>
      <c r="SML851" s="273"/>
      <c r="SMM851" s="273"/>
      <c r="SMN851" s="273"/>
      <c r="SMO851" s="273"/>
      <c r="SMP851" s="273"/>
      <c r="SMQ851" s="273"/>
      <c r="SMR851" s="273"/>
      <c r="SMS851" s="273"/>
      <c r="SMT851" s="273"/>
      <c r="SMU851" s="273"/>
      <c r="SMV851" s="273"/>
      <c r="SMW851" s="273"/>
      <c r="SMX851" s="273"/>
      <c r="SMY851" s="273"/>
      <c r="SMZ851" s="273"/>
      <c r="SNA851" s="273"/>
      <c r="SNB851" s="273"/>
      <c r="SNC851" s="273"/>
      <c r="SND851" s="273"/>
      <c r="SNE851" s="273"/>
      <c r="SNF851" s="273"/>
      <c r="SNG851" s="273"/>
      <c r="SNH851" s="273"/>
      <c r="SNI851" s="273"/>
      <c r="SNJ851" s="273"/>
      <c r="SNK851" s="273"/>
      <c r="SNL851" s="273"/>
      <c r="SNM851" s="273"/>
      <c r="SNN851" s="273"/>
      <c r="SNO851" s="273"/>
      <c r="SNP851" s="273"/>
      <c r="SNQ851" s="273"/>
      <c r="SNR851" s="273"/>
      <c r="SNS851" s="273"/>
      <c r="SNT851" s="273"/>
      <c r="SNU851" s="273"/>
      <c r="SNV851" s="273"/>
      <c r="SNW851" s="273"/>
      <c r="SNX851" s="273"/>
      <c r="SNY851" s="273"/>
      <c r="SNZ851" s="273"/>
      <c r="SOA851" s="273"/>
      <c r="SOB851" s="273"/>
      <c r="SOC851" s="273"/>
      <c r="SOD851" s="273"/>
      <c r="SOE851" s="273"/>
      <c r="SOF851" s="273"/>
      <c r="SOG851" s="273"/>
      <c r="SOH851" s="273"/>
      <c r="SOI851" s="273"/>
      <c r="SOJ851" s="273"/>
      <c r="SOK851" s="273"/>
      <c r="SOL851" s="273"/>
      <c r="SOM851" s="273"/>
      <c r="SON851" s="273"/>
      <c r="SOO851" s="273"/>
      <c r="SOP851" s="273"/>
      <c r="SOQ851" s="273"/>
      <c r="SOR851" s="273"/>
      <c r="SOS851" s="273"/>
      <c r="SOT851" s="273"/>
      <c r="SOU851" s="273"/>
      <c r="SOV851" s="273"/>
      <c r="SOW851" s="273"/>
      <c r="SOX851" s="273"/>
      <c r="SOY851" s="273"/>
      <c r="SOZ851" s="273"/>
      <c r="SPA851" s="273"/>
      <c r="SPB851" s="273"/>
      <c r="SPC851" s="273"/>
      <c r="SPD851" s="273"/>
      <c r="SPE851" s="273"/>
      <c r="SPF851" s="273"/>
      <c r="SPG851" s="273"/>
      <c r="SPH851" s="273"/>
      <c r="SPI851" s="273"/>
      <c r="SPJ851" s="273"/>
      <c r="SPK851" s="273"/>
      <c r="SPL851" s="273"/>
      <c r="SPM851" s="273"/>
      <c r="SPN851" s="273"/>
      <c r="SPO851" s="273"/>
      <c r="SPP851" s="273"/>
      <c r="SPQ851" s="273"/>
      <c r="SPR851" s="273"/>
      <c r="SPS851" s="273"/>
      <c r="SPT851" s="273"/>
      <c r="SPU851" s="273"/>
      <c r="SPV851" s="273"/>
      <c r="SPW851" s="273"/>
      <c r="SPX851" s="273"/>
      <c r="SPY851" s="273"/>
      <c r="SPZ851" s="273"/>
      <c r="SQA851" s="273"/>
      <c r="SQB851" s="273"/>
      <c r="SQC851" s="273"/>
      <c r="SQD851" s="273"/>
      <c r="SQE851" s="273"/>
      <c r="SQF851" s="273"/>
      <c r="SQG851" s="273"/>
      <c r="SQH851" s="273"/>
      <c r="SQI851" s="273"/>
      <c r="SQJ851" s="273"/>
      <c r="SQK851" s="273"/>
      <c r="SQL851" s="273"/>
      <c r="SQM851" s="273"/>
      <c r="SQN851" s="273"/>
      <c r="SQO851" s="273"/>
      <c r="SQP851" s="273"/>
      <c r="SQQ851" s="273"/>
      <c r="SQR851" s="273"/>
      <c r="SQS851" s="273"/>
      <c r="SQT851" s="273"/>
      <c r="SQU851" s="273"/>
      <c r="SQV851" s="273"/>
      <c r="SQW851" s="273"/>
      <c r="SQX851" s="273"/>
      <c r="SQY851" s="273"/>
      <c r="SQZ851" s="273"/>
      <c r="SRA851" s="273"/>
      <c r="SRB851" s="273"/>
      <c r="SRC851" s="273"/>
      <c r="SRD851" s="273"/>
      <c r="SRE851" s="273"/>
      <c r="SRF851" s="273"/>
      <c r="SRG851" s="273"/>
      <c r="SRH851" s="273"/>
      <c r="SRI851" s="273"/>
      <c r="SRJ851" s="273"/>
      <c r="SRK851" s="273"/>
      <c r="SRL851" s="273"/>
      <c r="SRM851" s="273"/>
      <c r="SRN851" s="273"/>
      <c r="SRO851" s="273"/>
      <c r="SRP851" s="273"/>
      <c r="SRQ851" s="273"/>
      <c r="SRR851" s="273"/>
      <c r="SRS851" s="273"/>
      <c r="SRT851" s="273"/>
      <c r="SRU851" s="273"/>
      <c r="SRV851" s="273"/>
      <c r="SRW851" s="273"/>
      <c r="SRX851" s="273"/>
      <c r="SRY851" s="273"/>
      <c r="SRZ851" s="273"/>
      <c r="SSA851" s="273"/>
      <c r="SSB851" s="273"/>
      <c r="SSC851" s="273"/>
      <c r="SSD851" s="273"/>
      <c r="SSE851" s="273"/>
      <c r="SSF851" s="273"/>
      <c r="SSG851" s="273"/>
      <c r="SSH851" s="273"/>
      <c r="SSI851" s="273"/>
      <c r="SSJ851" s="273"/>
      <c r="SSK851" s="273"/>
      <c r="SSL851" s="273"/>
      <c r="SSM851" s="273"/>
      <c r="SSN851" s="273"/>
      <c r="SSO851" s="273"/>
      <c r="SSP851" s="273"/>
      <c r="SSQ851" s="273"/>
      <c r="SSR851" s="273"/>
      <c r="SSS851" s="273"/>
      <c r="SST851" s="273"/>
      <c r="SSU851" s="273"/>
      <c r="SSV851" s="273"/>
      <c r="SSW851" s="273"/>
      <c r="SSX851" s="273"/>
      <c r="SSY851" s="273"/>
      <c r="SSZ851" s="273"/>
      <c r="STA851" s="273"/>
      <c r="STB851" s="273"/>
      <c r="STC851" s="273"/>
      <c r="STD851" s="273"/>
      <c r="STE851" s="273"/>
      <c r="STF851" s="273"/>
      <c r="STG851" s="273"/>
      <c r="STH851" s="273"/>
      <c r="STI851" s="273"/>
      <c r="STJ851" s="273"/>
      <c r="STK851" s="273"/>
      <c r="STL851" s="273"/>
      <c r="STM851" s="273"/>
      <c r="STN851" s="273"/>
      <c r="STO851" s="273"/>
      <c r="STP851" s="273"/>
      <c r="STQ851" s="273"/>
      <c r="STR851" s="273"/>
      <c r="STS851" s="273"/>
      <c r="STT851" s="273"/>
      <c r="STU851" s="273"/>
      <c r="STV851" s="273"/>
      <c r="STW851" s="273"/>
      <c r="STX851" s="273"/>
      <c r="STY851" s="273"/>
      <c r="STZ851" s="273"/>
      <c r="SUA851" s="273"/>
      <c r="SUB851" s="273"/>
      <c r="SUC851" s="273"/>
      <c r="SUD851" s="273"/>
      <c r="SUE851" s="273"/>
      <c r="SUF851" s="273"/>
      <c r="SUG851" s="273"/>
      <c r="SUH851" s="273"/>
      <c r="SUI851" s="273"/>
      <c r="SUJ851" s="273"/>
      <c r="SUK851" s="273"/>
      <c r="SUL851" s="273"/>
      <c r="SUM851" s="273"/>
      <c r="SUN851" s="273"/>
      <c r="SUO851" s="273"/>
      <c r="SUP851" s="273"/>
      <c r="SUQ851" s="273"/>
      <c r="SUR851" s="273"/>
      <c r="SUS851" s="273"/>
      <c r="SUT851" s="273"/>
      <c r="SUU851" s="273"/>
      <c r="SUV851" s="273"/>
      <c r="SUW851" s="273"/>
      <c r="SUX851" s="273"/>
      <c r="SUY851" s="273"/>
      <c r="SUZ851" s="273"/>
      <c r="SVA851" s="273"/>
      <c r="SVB851" s="273"/>
      <c r="SVC851" s="273"/>
      <c r="SVD851" s="273"/>
      <c r="SVE851" s="273"/>
      <c r="SVF851" s="273"/>
      <c r="SVG851" s="273"/>
      <c r="SVH851" s="273"/>
      <c r="SVI851" s="273"/>
      <c r="SVJ851" s="273"/>
      <c r="SVK851" s="273"/>
      <c r="SVL851" s="273"/>
      <c r="SVM851" s="273"/>
      <c r="SVN851" s="273"/>
      <c r="SVO851" s="273"/>
      <c r="SVP851" s="273"/>
      <c r="SVQ851" s="273"/>
      <c r="SVR851" s="273"/>
      <c r="SVS851" s="273"/>
      <c r="SVT851" s="273"/>
      <c r="SVU851" s="273"/>
      <c r="SVV851" s="273"/>
      <c r="SVW851" s="273"/>
      <c r="SVX851" s="273"/>
      <c r="SVY851" s="273"/>
      <c r="SVZ851" s="273"/>
      <c r="SWA851" s="273"/>
      <c r="SWB851" s="273"/>
      <c r="SWC851" s="273"/>
      <c r="SWD851" s="273"/>
      <c r="SWE851" s="273"/>
      <c r="SWF851" s="273"/>
      <c r="SWG851" s="273"/>
      <c r="SWH851" s="273"/>
      <c r="SWI851" s="273"/>
      <c r="SWJ851" s="273"/>
      <c r="SWK851" s="273"/>
      <c r="SWL851" s="273"/>
      <c r="SWM851" s="273"/>
      <c r="SWN851" s="273"/>
      <c r="SWO851" s="273"/>
      <c r="SWP851" s="273"/>
      <c r="SWQ851" s="273"/>
      <c r="SWR851" s="273"/>
      <c r="SWS851" s="273"/>
      <c r="SWT851" s="273"/>
      <c r="SWU851" s="273"/>
      <c r="SWV851" s="273"/>
      <c r="SWW851" s="273"/>
      <c r="SWX851" s="273"/>
      <c r="SWY851" s="273"/>
      <c r="SWZ851" s="273"/>
      <c r="SXA851" s="273"/>
      <c r="SXB851" s="273"/>
      <c r="SXC851" s="273"/>
      <c r="SXD851" s="273"/>
      <c r="SXE851" s="273"/>
      <c r="SXF851" s="273"/>
      <c r="SXG851" s="273"/>
      <c r="SXH851" s="273"/>
      <c r="SXI851" s="273"/>
      <c r="SXJ851" s="273"/>
      <c r="SXK851" s="273"/>
      <c r="SXL851" s="273"/>
      <c r="SXM851" s="273"/>
      <c r="SXN851" s="273"/>
      <c r="SXO851" s="273"/>
      <c r="SXP851" s="273"/>
      <c r="SXQ851" s="273"/>
      <c r="SXR851" s="273"/>
      <c r="SXS851" s="273"/>
      <c r="SXT851" s="273"/>
      <c r="SXU851" s="273"/>
      <c r="SXV851" s="273"/>
      <c r="SXW851" s="273"/>
      <c r="SXX851" s="273"/>
      <c r="SXY851" s="273"/>
      <c r="SXZ851" s="273"/>
      <c r="SYA851" s="273"/>
      <c r="SYB851" s="273"/>
      <c r="SYC851" s="273"/>
      <c r="SYD851" s="273"/>
      <c r="SYE851" s="273"/>
      <c r="SYF851" s="273"/>
      <c r="SYG851" s="273"/>
      <c r="SYH851" s="273"/>
      <c r="SYI851" s="273"/>
      <c r="SYJ851" s="273"/>
      <c r="SYK851" s="273"/>
      <c r="SYL851" s="273"/>
      <c r="SYM851" s="273"/>
      <c r="SYN851" s="273"/>
      <c r="SYO851" s="273"/>
      <c r="SYP851" s="273"/>
      <c r="SYQ851" s="273"/>
      <c r="SYR851" s="273"/>
      <c r="SYS851" s="273"/>
      <c r="SYT851" s="273"/>
      <c r="SYU851" s="273"/>
      <c r="SYV851" s="273"/>
      <c r="SYW851" s="273"/>
      <c r="SYX851" s="273"/>
      <c r="SYY851" s="273"/>
      <c r="SYZ851" s="273"/>
      <c r="SZA851" s="273"/>
      <c r="SZB851" s="273"/>
      <c r="SZC851" s="273"/>
      <c r="SZD851" s="273"/>
      <c r="SZE851" s="273"/>
      <c r="SZF851" s="273"/>
      <c r="SZG851" s="273"/>
      <c r="SZH851" s="273"/>
      <c r="SZI851" s="273"/>
      <c r="SZJ851" s="273"/>
      <c r="SZK851" s="273"/>
      <c r="SZL851" s="273"/>
      <c r="SZM851" s="273"/>
      <c r="SZN851" s="273"/>
      <c r="SZO851" s="273"/>
      <c r="SZP851" s="273"/>
      <c r="SZQ851" s="273"/>
      <c r="SZR851" s="273"/>
      <c r="SZS851" s="273"/>
      <c r="SZT851" s="273"/>
      <c r="SZU851" s="273"/>
      <c r="SZV851" s="273"/>
      <c r="SZW851" s="273"/>
      <c r="SZX851" s="273"/>
      <c r="SZY851" s="273"/>
      <c r="SZZ851" s="273"/>
      <c r="TAA851" s="273"/>
      <c r="TAB851" s="273"/>
      <c r="TAC851" s="273"/>
      <c r="TAD851" s="273"/>
      <c r="TAE851" s="273"/>
      <c r="TAF851" s="273"/>
      <c r="TAG851" s="273"/>
      <c r="TAH851" s="273"/>
      <c r="TAI851" s="273"/>
      <c r="TAJ851" s="273"/>
      <c r="TAK851" s="273"/>
      <c r="TAL851" s="273"/>
      <c r="TAM851" s="273"/>
      <c r="TAN851" s="273"/>
      <c r="TAO851" s="273"/>
      <c r="TAP851" s="273"/>
      <c r="TAQ851" s="273"/>
      <c r="TAR851" s="273"/>
      <c r="TAS851" s="273"/>
      <c r="TAT851" s="273"/>
      <c r="TAU851" s="273"/>
      <c r="TAV851" s="273"/>
      <c r="TAW851" s="273"/>
      <c r="TAX851" s="273"/>
      <c r="TAY851" s="273"/>
      <c r="TAZ851" s="273"/>
      <c r="TBA851" s="273"/>
      <c r="TBB851" s="273"/>
      <c r="TBC851" s="273"/>
      <c r="TBD851" s="273"/>
      <c r="TBE851" s="273"/>
      <c r="TBF851" s="273"/>
      <c r="TBG851" s="273"/>
      <c r="TBH851" s="273"/>
      <c r="TBI851" s="273"/>
      <c r="TBJ851" s="273"/>
      <c r="TBK851" s="273"/>
      <c r="TBL851" s="273"/>
      <c r="TBM851" s="273"/>
      <c r="TBN851" s="273"/>
      <c r="TBO851" s="273"/>
      <c r="TBP851" s="273"/>
      <c r="TBQ851" s="273"/>
      <c r="TBR851" s="273"/>
      <c r="TBS851" s="273"/>
      <c r="TBT851" s="273"/>
      <c r="TBU851" s="273"/>
      <c r="TBV851" s="273"/>
      <c r="TBW851" s="273"/>
      <c r="TBX851" s="273"/>
      <c r="TBY851" s="273"/>
      <c r="TBZ851" s="273"/>
      <c r="TCA851" s="273"/>
      <c r="TCB851" s="273"/>
      <c r="TCC851" s="273"/>
      <c r="TCD851" s="273"/>
      <c r="TCE851" s="273"/>
      <c r="TCF851" s="273"/>
      <c r="TCG851" s="273"/>
      <c r="TCH851" s="273"/>
      <c r="TCI851" s="273"/>
      <c r="TCJ851" s="273"/>
      <c r="TCK851" s="273"/>
      <c r="TCL851" s="273"/>
      <c r="TCM851" s="273"/>
      <c r="TCN851" s="273"/>
      <c r="TCO851" s="273"/>
      <c r="TCP851" s="273"/>
      <c r="TCQ851" s="273"/>
      <c r="TCR851" s="273"/>
      <c r="TCS851" s="273"/>
      <c r="TCT851" s="273"/>
      <c r="TCU851" s="273"/>
      <c r="TCV851" s="273"/>
      <c r="TCW851" s="273"/>
      <c r="TCX851" s="273"/>
      <c r="TCY851" s="273"/>
      <c r="TCZ851" s="273"/>
      <c r="TDA851" s="273"/>
      <c r="TDB851" s="273"/>
      <c r="TDC851" s="273"/>
      <c r="TDD851" s="273"/>
      <c r="TDE851" s="273"/>
      <c r="TDF851" s="273"/>
      <c r="TDG851" s="273"/>
      <c r="TDH851" s="273"/>
      <c r="TDI851" s="273"/>
      <c r="TDJ851" s="273"/>
      <c r="TDK851" s="273"/>
      <c r="TDL851" s="273"/>
      <c r="TDM851" s="273"/>
      <c r="TDN851" s="273"/>
      <c r="TDO851" s="273"/>
      <c r="TDP851" s="273"/>
      <c r="TDQ851" s="273"/>
      <c r="TDR851" s="273"/>
      <c r="TDS851" s="273"/>
      <c r="TDT851" s="273"/>
      <c r="TDU851" s="273"/>
      <c r="TDV851" s="273"/>
      <c r="TDW851" s="273"/>
      <c r="TDX851" s="273"/>
      <c r="TDY851" s="273"/>
      <c r="TDZ851" s="273"/>
      <c r="TEA851" s="273"/>
      <c r="TEB851" s="273"/>
      <c r="TEC851" s="273"/>
      <c r="TED851" s="273"/>
      <c r="TEE851" s="273"/>
      <c r="TEF851" s="273"/>
      <c r="TEG851" s="273"/>
      <c r="TEH851" s="273"/>
      <c r="TEI851" s="273"/>
      <c r="TEJ851" s="273"/>
      <c r="TEK851" s="273"/>
      <c r="TEL851" s="273"/>
      <c r="TEM851" s="273"/>
      <c r="TEN851" s="273"/>
      <c r="TEO851" s="273"/>
      <c r="TEP851" s="273"/>
      <c r="TEQ851" s="273"/>
      <c r="TER851" s="273"/>
      <c r="TES851" s="273"/>
      <c r="TET851" s="273"/>
      <c r="TEU851" s="273"/>
      <c r="TEV851" s="273"/>
      <c r="TEW851" s="273"/>
      <c r="TEX851" s="273"/>
      <c r="TEY851" s="273"/>
      <c r="TEZ851" s="273"/>
      <c r="TFA851" s="273"/>
      <c r="TFB851" s="273"/>
      <c r="TFC851" s="273"/>
      <c r="TFD851" s="273"/>
      <c r="TFE851" s="273"/>
      <c r="TFF851" s="273"/>
      <c r="TFG851" s="273"/>
      <c r="TFH851" s="273"/>
      <c r="TFI851" s="273"/>
      <c r="TFJ851" s="273"/>
      <c r="TFK851" s="273"/>
      <c r="TFL851" s="273"/>
      <c r="TFM851" s="273"/>
      <c r="TFN851" s="273"/>
      <c r="TFO851" s="273"/>
      <c r="TFP851" s="273"/>
      <c r="TFQ851" s="273"/>
      <c r="TFR851" s="273"/>
      <c r="TFS851" s="273"/>
      <c r="TFT851" s="273"/>
      <c r="TFU851" s="273"/>
      <c r="TFV851" s="273"/>
      <c r="TFW851" s="273"/>
      <c r="TFX851" s="273"/>
      <c r="TFY851" s="273"/>
      <c r="TFZ851" s="273"/>
      <c r="TGA851" s="273"/>
      <c r="TGB851" s="273"/>
      <c r="TGC851" s="273"/>
      <c r="TGD851" s="273"/>
      <c r="TGE851" s="273"/>
      <c r="TGF851" s="273"/>
      <c r="TGG851" s="273"/>
      <c r="TGH851" s="273"/>
      <c r="TGI851" s="273"/>
      <c r="TGJ851" s="273"/>
      <c r="TGK851" s="273"/>
      <c r="TGL851" s="273"/>
      <c r="TGM851" s="273"/>
      <c r="TGN851" s="273"/>
      <c r="TGO851" s="273"/>
      <c r="TGP851" s="273"/>
      <c r="TGQ851" s="273"/>
      <c r="TGR851" s="273"/>
      <c r="TGS851" s="273"/>
      <c r="TGT851" s="273"/>
      <c r="TGU851" s="273"/>
      <c r="TGV851" s="273"/>
      <c r="TGW851" s="273"/>
      <c r="TGX851" s="273"/>
      <c r="TGY851" s="273"/>
      <c r="TGZ851" s="273"/>
      <c r="THA851" s="273"/>
      <c r="THB851" s="273"/>
      <c r="THC851" s="273"/>
      <c r="THD851" s="273"/>
      <c r="THE851" s="273"/>
      <c r="THF851" s="273"/>
      <c r="THG851" s="273"/>
      <c r="THH851" s="273"/>
      <c r="THI851" s="273"/>
      <c r="THJ851" s="273"/>
      <c r="THK851" s="273"/>
      <c r="THL851" s="273"/>
      <c r="THM851" s="273"/>
      <c r="THN851" s="273"/>
      <c r="THO851" s="273"/>
      <c r="THP851" s="273"/>
      <c r="THQ851" s="273"/>
      <c r="THR851" s="273"/>
      <c r="THS851" s="273"/>
      <c r="THT851" s="273"/>
      <c r="THU851" s="273"/>
      <c r="THV851" s="273"/>
      <c r="THW851" s="273"/>
      <c r="THX851" s="273"/>
      <c r="THY851" s="273"/>
      <c r="THZ851" s="273"/>
      <c r="TIA851" s="273"/>
      <c r="TIB851" s="273"/>
      <c r="TIC851" s="273"/>
      <c r="TID851" s="273"/>
      <c r="TIE851" s="273"/>
      <c r="TIF851" s="273"/>
      <c r="TIG851" s="273"/>
      <c r="TIH851" s="273"/>
      <c r="TII851" s="273"/>
      <c r="TIJ851" s="273"/>
      <c r="TIK851" s="273"/>
      <c r="TIL851" s="273"/>
      <c r="TIM851" s="273"/>
      <c r="TIN851" s="273"/>
      <c r="TIO851" s="273"/>
      <c r="TIP851" s="273"/>
      <c r="TIQ851" s="273"/>
      <c r="TIR851" s="273"/>
      <c r="TIS851" s="273"/>
      <c r="TIT851" s="273"/>
      <c r="TIU851" s="273"/>
      <c r="TIV851" s="273"/>
      <c r="TIW851" s="273"/>
      <c r="TIX851" s="273"/>
      <c r="TIY851" s="273"/>
      <c r="TIZ851" s="273"/>
      <c r="TJA851" s="273"/>
      <c r="TJB851" s="273"/>
      <c r="TJC851" s="273"/>
      <c r="TJD851" s="273"/>
      <c r="TJE851" s="273"/>
      <c r="TJF851" s="273"/>
      <c r="TJG851" s="273"/>
      <c r="TJH851" s="273"/>
      <c r="TJI851" s="273"/>
      <c r="TJJ851" s="273"/>
      <c r="TJK851" s="273"/>
      <c r="TJL851" s="273"/>
      <c r="TJM851" s="273"/>
      <c r="TJN851" s="273"/>
      <c r="TJO851" s="273"/>
      <c r="TJP851" s="273"/>
      <c r="TJQ851" s="273"/>
      <c r="TJR851" s="273"/>
      <c r="TJS851" s="273"/>
      <c r="TJT851" s="273"/>
      <c r="TJU851" s="273"/>
      <c r="TJV851" s="273"/>
      <c r="TJW851" s="273"/>
      <c r="TJX851" s="273"/>
      <c r="TJY851" s="273"/>
      <c r="TJZ851" s="273"/>
      <c r="TKA851" s="273"/>
      <c r="TKB851" s="273"/>
      <c r="TKC851" s="273"/>
      <c r="TKD851" s="273"/>
      <c r="TKE851" s="273"/>
      <c r="TKF851" s="273"/>
      <c r="TKG851" s="273"/>
      <c r="TKH851" s="273"/>
      <c r="TKI851" s="273"/>
      <c r="TKJ851" s="273"/>
      <c r="TKK851" s="273"/>
      <c r="TKL851" s="273"/>
      <c r="TKM851" s="273"/>
      <c r="TKN851" s="273"/>
      <c r="TKO851" s="273"/>
      <c r="TKP851" s="273"/>
      <c r="TKQ851" s="273"/>
      <c r="TKR851" s="273"/>
      <c r="TKS851" s="273"/>
      <c r="TKT851" s="273"/>
      <c r="TKU851" s="273"/>
      <c r="TKV851" s="273"/>
      <c r="TKW851" s="273"/>
      <c r="TKX851" s="273"/>
      <c r="TKY851" s="273"/>
      <c r="TKZ851" s="273"/>
      <c r="TLA851" s="273"/>
      <c r="TLB851" s="273"/>
      <c r="TLC851" s="273"/>
      <c r="TLD851" s="273"/>
      <c r="TLE851" s="273"/>
      <c r="TLF851" s="273"/>
      <c r="TLG851" s="273"/>
      <c r="TLH851" s="273"/>
      <c r="TLI851" s="273"/>
      <c r="TLJ851" s="273"/>
      <c r="TLK851" s="273"/>
      <c r="TLL851" s="273"/>
      <c r="TLM851" s="273"/>
      <c r="TLN851" s="273"/>
      <c r="TLO851" s="273"/>
      <c r="TLP851" s="273"/>
      <c r="TLQ851" s="273"/>
      <c r="TLR851" s="273"/>
      <c r="TLS851" s="273"/>
      <c r="TLT851" s="273"/>
      <c r="TLU851" s="273"/>
      <c r="TLV851" s="273"/>
      <c r="TLW851" s="273"/>
      <c r="TLX851" s="273"/>
      <c r="TLY851" s="273"/>
      <c r="TLZ851" s="273"/>
      <c r="TMA851" s="273"/>
      <c r="TMB851" s="273"/>
      <c r="TMC851" s="273"/>
      <c r="TMD851" s="273"/>
      <c r="TME851" s="273"/>
      <c r="TMF851" s="273"/>
      <c r="TMG851" s="273"/>
      <c r="TMH851" s="273"/>
      <c r="TMI851" s="273"/>
      <c r="TMJ851" s="273"/>
      <c r="TMK851" s="273"/>
      <c r="TML851" s="273"/>
      <c r="TMM851" s="273"/>
      <c r="TMN851" s="273"/>
      <c r="TMO851" s="273"/>
      <c r="TMP851" s="273"/>
      <c r="TMQ851" s="273"/>
      <c r="TMR851" s="273"/>
      <c r="TMS851" s="273"/>
      <c r="TMT851" s="273"/>
      <c r="TMU851" s="273"/>
      <c r="TMV851" s="273"/>
      <c r="TMW851" s="273"/>
      <c r="TMX851" s="273"/>
      <c r="TMY851" s="273"/>
      <c r="TMZ851" s="273"/>
      <c r="TNA851" s="273"/>
      <c r="TNB851" s="273"/>
      <c r="TNC851" s="273"/>
      <c r="TND851" s="273"/>
      <c r="TNE851" s="273"/>
      <c r="TNF851" s="273"/>
      <c r="TNG851" s="273"/>
      <c r="TNH851" s="273"/>
      <c r="TNI851" s="273"/>
      <c r="TNJ851" s="273"/>
      <c r="TNK851" s="273"/>
      <c r="TNL851" s="273"/>
      <c r="TNM851" s="273"/>
      <c r="TNN851" s="273"/>
      <c r="TNO851" s="273"/>
      <c r="TNP851" s="273"/>
      <c r="TNQ851" s="273"/>
      <c r="TNR851" s="273"/>
      <c r="TNS851" s="273"/>
      <c r="TNT851" s="273"/>
      <c r="TNU851" s="273"/>
      <c r="TNV851" s="273"/>
      <c r="TNW851" s="273"/>
      <c r="TNX851" s="273"/>
      <c r="TNY851" s="273"/>
      <c r="TNZ851" s="273"/>
      <c r="TOA851" s="273"/>
      <c r="TOB851" s="273"/>
      <c r="TOC851" s="273"/>
      <c r="TOD851" s="273"/>
      <c r="TOE851" s="273"/>
      <c r="TOF851" s="273"/>
      <c r="TOG851" s="273"/>
      <c r="TOH851" s="273"/>
      <c r="TOI851" s="273"/>
      <c r="TOJ851" s="273"/>
      <c r="TOK851" s="273"/>
      <c r="TOL851" s="273"/>
      <c r="TOM851" s="273"/>
      <c r="TON851" s="273"/>
      <c r="TOO851" s="273"/>
      <c r="TOP851" s="273"/>
      <c r="TOQ851" s="273"/>
      <c r="TOR851" s="273"/>
      <c r="TOS851" s="273"/>
      <c r="TOT851" s="273"/>
      <c r="TOU851" s="273"/>
      <c r="TOV851" s="273"/>
      <c r="TOW851" s="273"/>
      <c r="TOX851" s="273"/>
      <c r="TOY851" s="273"/>
      <c r="TOZ851" s="273"/>
      <c r="TPA851" s="273"/>
      <c r="TPB851" s="273"/>
      <c r="TPC851" s="273"/>
      <c r="TPD851" s="273"/>
      <c r="TPE851" s="273"/>
      <c r="TPF851" s="273"/>
      <c r="TPG851" s="273"/>
      <c r="TPH851" s="273"/>
      <c r="TPI851" s="273"/>
      <c r="TPJ851" s="273"/>
      <c r="TPK851" s="273"/>
      <c r="TPL851" s="273"/>
      <c r="TPM851" s="273"/>
      <c r="TPN851" s="273"/>
      <c r="TPO851" s="273"/>
      <c r="TPP851" s="273"/>
      <c r="TPQ851" s="273"/>
      <c r="TPR851" s="273"/>
      <c r="TPS851" s="273"/>
      <c r="TPT851" s="273"/>
      <c r="TPU851" s="273"/>
      <c r="TPV851" s="273"/>
      <c r="TPW851" s="273"/>
      <c r="TPX851" s="273"/>
      <c r="TPY851" s="273"/>
      <c r="TPZ851" s="273"/>
      <c r="TQA851" s="273"/>
      <c r="TQB851" s="273"/>
      <c r="TQC851" s="273"/>
      <c r="TQD851" s="273"/>
      <c r="TQE851" s="273"/>
      <c r="TQF851" s="273"/>
      <c r="TQG851" s="273"/>
      <c r="TQH851" s="273"/>
      <c r="TQI851" s="273"/>
      <c r="TQJ851" s="273"/>
      <c r="TQK851" s="273"/>
      <c r="TQL851" s="273"/>
      <c r="TQM851" s="273"/>
      <c r="TQN851" s="273"/>
      <c r="TQO851" s="273"/>
      <c r="TQP851" s="273"/>
      <c r="TQQ851" s="273"/>
      <c r="TQR851" s="273"/>
      <c r="TQS851" s="273"/>
      <c r="TQT851" s="273"/>
      <c r="TQU851" s="273"/>
      <c r="TQV851" s="273"/>
      <c r="TQW851" s="273"/>
      <c r="TQX851" s="273"/>
      <c r="TQY851" s="273"/>
      <c r="TQZ851" s="273"/>
      <c r="TRA851" s="273"/>
      <c r="TRB851" s="273"/>
      <c r="TRC851" s="273"/>
      <c r="TRD851" s="273"/>
      <c r="TRE851" s="273"/>
      <c r="TRF851" s="273"/>
      <c r="TRG851" s="273"/>
      <c r="TRH851" s="273"/>
      <c r="TRI851" s="273"/>
      <c r="TRJ851" s="273"/>
      <c r="TRK851" s="273"/>
      <c r="TRL851" s="273"/>
      <c r="TRM851" s="273"/>
      <c r="TRN851" s="273"/>
      <c r="TRO851" s="273"/>
      <c r="TRP851" s="273"/>
      <c r="TRQ851" s="273"/>
      <c r="TRR851" s="273"/>
      <c r="TRS851" s="273"/>
      <c r="TRT851" s="273"/>
      <c r="TRU851" s="273"/>
      <c r="TRV851" s="273"/>
      <c r="TRW851" s="273"/>
      <c r="TRX851" s="273"/>
      <c r="TRY851" s="273"/>
      <c r="TRZ851" s="273"/>
      <c r="TSA851" s="273"/>
      <c r="TSB851" s="273"/>
      <c r="TSC851" s="273"/>
      <c r="TSD851" s="273"/>
      <c r="TSE851" s="273"/>
      <c r="TSF851" s="273"/>
      <c r="TSG851" s="273"/>
      <c r="TSH851" s="273"/>
      <c r="TSI851" s="273"/>
      <c r="TSJ851" s="273"/>
      <c r="TSK851" s="273"/>
      <c r="TSL851" s="273"/>
      <c r="TSM851" s="273"/>
      <c r="TSN851" s="273"/>
      <c r="TSO851" s="273"/>
      <c r="TSP851" s="273"/>
      <c r="TSQ851" s="273"/>
      <c r="TSR851" s="273"/>
      <c r="TSS851" s="273"/>
      <c r="TST851" s="273"/>
      <c r="TSU851" s="273"/>
      <c r="TSV851" s="273"/>
      <c r="TSW851" s="273"/>
      <c r="TSX851" s="273"/>
      <c r="TSY851" s="273"/>
      <c r="TSZ851" s="273"/>
      <c r="TTA851" s="273"/>
      <c r="TTB851" s="273"/>
      <c r="TTC851" s="273"/>
      <c r="TTD851" s="273"/>
      <c r="TTE851" s="273"/>
      <c r="TTF851" s="273"/>
      <c r="TTG851" s="273"/>
      <c r="TTH851" s="273"/>
      <c r="TTI851" s="273"/>
      <c r="TTJ851" s="273"/>
      <c r="TTK851" s="273"/>
      <c r="TTL851" s="273"/>
      <c r="TTM851" s="273"/>
      <c r="TTN851" s="273"/>
      <c r="TTO851" s="273"/>
      <c r="TTP851" s="273"/>
      <c r="TTQ851" s="273"/>
      <c r="TTR851" s="273"/>
      <c r="TTS851" s="273"/>
      <c r="TTT851" s="273"/>
      <c r="TTU851" s="273"/>
      <c r="TTV851" s="273"/>
      <c r="TTW851" s="273"/>
      <c r="TTX851" s="273"/>
      <c r="TTY851" s="273"/>
      <c r="TTZ851" s="273"/>
      <c r="TUA851" s="273"/>
      <c r="TUB851" s="273"/>
      <c r="TUC851" s="273"/>
      <c r="TUD851" s="273"/>
      <c r="TUE851" s="273"/>
      <c r="TUF851" s="273"/>
      <c r="TUG851" s="273"/>
      <c r="TUH851" s="273"/>
      <c r="TUI851" s="273"/>
      <c r="TUJ851" s="273"/>
      <c r="TUK851" s="273"/>
      <c r="TUL851" s="273"/>
      <c r="TUM851" s="273"/>
      <c r="TUN851" s="273"/>
      <c r="TUO851" s="273"/>
      <c r="TUP851" s="273"/>
      <c r="TUQ851" s="273"/>
      <c r="TUR851" s="273"/>
      <c r="TUS851" s="273"/>
      <c r="TUT851" s="273"/>
      <c r="TUU851" s="273"/>
      <c r="TUV851" s="273"/>
      <c r="TUW851" s="273"/>
      <c r="TUX851" s="273"/>
      <c r="TUY851" s="273"/>
      <c r="TUZ851" s="273"/>
      <c r="TVA851" s="273"/>
      <c r="TVB851" s="273"/>
      <c r="TVC851" s="273"/>
      <c r="TVD851" s="273"/>
      <c r="TVE851" s="273"/>
      <c r="TVF851" s="273"/>
      <c r="TVG851" s="273"/>
      <c r="TVH851" s="273"/>
      <c r="TVI851" s="273"/>
      <c r="TVJ851" s="273"/>
      <c r="TVK851" s="273"/>
      <c r="TVL851" s="273"/>
      <c r="TVM851" s="273"/>
      <c r="TVN851" s="273"/>
      <c r="TVO851" s="273"/>
      <c r="TVP851" s="273"/>
      <c r="TVQ851" s="273"/>
      <c r="TVR851" s="273"/>
      <c r="TVS851" s="273"/>
      <c r="TVT851" s="273"/>
      <c r="TVU851" s="273"/>
      <c r="TVV851" s="273"/>
      <c r="TVW851" s="273"/>
      <c r="TVX851" s="273"/>
      <c r="TVY851" s="273"/>
      <c r="TVZ851" s="273"/>
      <c r="TWA851" s="273"/>
      <c r="TWB851" s="273"/>
      <c r="TWC851" s="273"/>
      <c r="TWD851" s="273"/>
      <c r="TWE851" s="273"/>
      <c r="TWF851" s="273"/>
      <c r="TWG851" s="273"/>
      <c r="TWH851" s="273"/>
      <c r="TWI851" s="273"/>
      <c r="TWJ851" s="273"/>
      <c r="TWK851" s="273"/>
      <c r="TWL851" s="273"/>
      <c r="TWM851" s="273"/>
      <c r="TWN851" s="273"/>
      <c r="TWO851" s="273"/>
      <c r="TWP851" s="273"/>
      <c r="TWQ851" s="273"/>
      <c r="TWR851" s="273"/>
      <c r="TWS851" s="273"/>
      <c r="TWT851" s="273"/>
      <c r="TWU851" s="273"/>
      <c r="TWV851" s="273"/>
      <c r="TWW851" s="273"/>
      <c r="TWX851" s="273"/>
      <c r="TWY851" s="273"/>
      <c r="TWZ851" s="273"/>
      <c r="TXA851" s="273"/>
      <c r="TXB851" s="273"/>
      <c r="TXC851" s="273"/>
      <c r="TXD851" s="273"/>
      <c r="TXE851" s="273"/>
      <c r="TXF851" s="273"/>
      <c r="TXG851" s="273"/>
      <c r="TXH851" s="273"/>
      <c r="TXI851" s="273"/>
      <c r="TXJ851" s="273"/>
      <c r="TXK851" s="273"/>
      <c r="TXL851" s="273"/>
      <c r="TXM851" s="273"/>
      <c r="TXN851" s="273"/>
      <c r="TXO851" s="273"/>
      <c r="TXP851" s="273"/>
      <c r="TXQ851" s="273"/>
      <c r="TXR851" s="273"/>
      <c r="TXS851" s="273"/>
      <c r="TXT851" s="273"/>
      <c r="TXU851" s="273"/>
      <c r="TXV851" s="273"/>
      <c r="TXW851" s="273"/>
      <c r="TXX851" s="273"/>
      <c r="TXY851" s="273"/>
      <c r="TXZ851" s="273"/>
      <c r="TYA851" s="273"/>
      <c r="TYB851" s="273"/>
      <c r="TYC851" s="273"/>
      <c r="TYD851" s="273"/>
      <c r="TYE851" s="273"/>
      <c r="TYF851" s="273"/>
      <c r="TYG851" s="273"/>
      <c r="TYH851" s="273"/>
      <c r="TYI851" s="273"/>
      <c r="TYJ851" s="273"/>
      <c r="TYK851" s="273"/>
      <c r="TYL851" s="273"/>
      <c r="TYM851" s="273"/>
      <c r="TYN851" s="273"/>
      <c r="TYO851" s="273"/>
      <c r="TYP851" s="273"/>
      <c r="TYQ851" s="273"/>
      <c r="TYR851" s="273"/>
      <c r="TYS851" s="273"/>
      <c r="TYT851" s="273"/>
      <c r="TYU851" s="273"/>
      <c r="TYV851" s="273"/>
      <c r="TYW851" s="273"/>
      <c r="TYX851" s="273"/>
      <c r="TYY851" s="273"/>
      <c r="TYZ851" s="273"/>
      <c r="TZA851" s="273"/>
      <c r="TZB851" s="273"/>
      <c r="TZC851" s="273"/>
      <c r="TZD851" s="273"/>
      <c r="TZE851" s="273"/>
      <c r="TZF851" s="273"/>
      <c r="TZG851" s="273"/>
      <c r="TZH851" s="273"/>
      <c r="TZI851" s="273"/>
      <c r="TZJ851" s="273"/>
      <c r="TZK851" s="273"/>
      <c r="TZL851" s="273"/>
      <c r="TZM851" s="273"/>
      <c r="TZN851" s="273"/>
      <c r="TZO851" s="273"/>
      <c r="TZP851" s="273"/>
      <c r="TZQ851" s="273"/>
      <c r="TZR851" s="273"/>
      <c r="TZS851" s="273"/>
      <c r="TZT851" s="273"/>
      <c r="TZU851" s="273"/>
      <c r="TZV851" s="273"/>
      <c r="TZW851" s="273"/>
      <c r="TZX851" s="273"/>
      <c r="TZY851" s="273"/>
      <c r="TZZ851" s="273"/>
      <c r="UAA851" s="273"/>
      <c r="UAB851" s="273"/>
      <c r="UAC851" s="273"/>
      <c r="UAD851" s="273"/>
      <c r="UAE851" s="273"/>
      <c r="UAF851" s="273"/>
      <c r="UAG851" s="273"/>
      <c r="UAH851" s="273"/>
      <c r="UAI851" s="273"/>
      <c r="UAJ851" s="273"/>
      <c r="UAK851" s="273"/>
      <c r="UAL851" s="273"/>
      <c r="UAM851" s="273"/>
      <c r="UAN851" s="273"/>
      <c r="UAO851" s="273"/>
      <c r="UAP851" s="273"/>
      <c r="UAQ851" s="273"/>
      <c r="UAR851" s="273"/>
      <c r="UAS851" s="273"/>
      <c r="UAT851" s="273"/>
      <c r="UAU851" s="273"/>
      <c r="UAV851" s="273"/>
      <c r="UAW851" s="273"/>
      <c r="UAX851" s="273"/>
      <c r="UAY851" s="273"/>
      <c r="UAZ851" s="273"/>
      <c r="UBA851" s="273"/>
      <c r="UBB851" s="273"/>
      <c r="UBC851" s="273"/>
      <c r="UBD851" s="273"/>
      <c r="UBE851" s="273"/>
      <c r="UBF851" s="273"/>
      <c r="UBG851" s="273"/>
      <c r="UBH851" s="273"/>
      <c r="UBI851" s="273"/>
      <c r="UBJ851" s="273"/>
      <c r="UBK851" s="273"/>
      <c r="UBL851" s="273"/>
      <c r="UBM851" s="273"/>
      <c r="UBN851" s="273"/>
      <c r="UBO851" s="273"/>
      <c r="UBP851" s="273"/>
      <c r="UBQ851" s="273"/>
      <c r="UBR851" s="273"/>
      <c r="UBS851" s="273"/>
      <c r="UBT851" s="273"/>
      <c r="UBU851" s="273"/>
      <c r="UBV851" s="273"/>
      <c r="UBW851" s="273"/>
      <c r="UBX851" s="273"/>
      <c r="UBY851" s="273"/>
      <c r="UBZ851" s="273"/>
      <c r="UCA851" s="273"/>
      <c r="UCB851" s="273"/>
      <c r="UCC851" s="273"/>
      <c r="UCD851" s="273"/>
      <c r="UCE851" s="273"/>
      <c r="UCF851" s="273"/>
      <c r="UCG851" s="273"/>
      <c r="UCH851" s="273"/>
      <c r="UCI851" s="273"/>
      <c r="UCJ851" s="273"/>
      <c r="UCK851" s="273"/>
      <c r="UCL851" s="273"/>
      <c r="UCM851" s="273"/>
      <c r="UCN851" s="273"/>
      <c r="UCO851" s="273"/>
      <c r="UCP851" s="273"/>
      <c r="UCQ851" s="273"/>
      <c r="UCR851" s="273"/>
      <c r="UCS851" s="273"/>
      <c r="UCT851" s="273"/>
      <c r="UCU851" s="273"/>
      <c r="UCV851" s="273"/>
      <c r="UCW851" s="273"/>
      <c r="UCX851" s="273"/>
      <c r="UCY851" s="273"/>
      <c r="UCZ851" s="273"/>
      <c r="UDA851" s="273"/>
      <c r="UDB851" s="273"/>
      <c r="UDC851" s="273"/>
      <c r="UDD851" s="273"/>
      <c r="UDE851" s="273"/>
      <c r="UDF851" s="273"/>
      <c r="UDG851" s="273"/>
      <c r="UDH851" s="273"/>
      <c r="UDI851" s="273"/>
      <c r="UDJ851" s="273"/>
      <c r="UDK851" s="273"/>
      <c r="UDL851" s="273"/>
      <c r="UDM851" s="273"/>
      <c r="UDN851" s="273"/>
      <c r="UDO851" s="273"/>
      <c r="UDP851" s="273"/>
      <c r="UDQ851" s="273"/>
      <c r="UDR851" s="273"/>
      <c r="UDS851" s="273"/>
      <c r="UDT851" s="273"/>
      <c r="UDU851" s="273"/>
      <c r="UDV851" s="273"/>
      <c r="UDW851" s="273"/>
      <c r="UDX851" s="273"/>
      <c r="UDY851" s="273"/>
      <c r="UDZ851" s="273"/>
      <c r="UEA851" s="273"/>
      <c r="UEB851" s="273"/>
      <c r="UEC851" s="273"/>
      <c r="UED851" s="273"/>
      <c r="UEE851" s="273"/>
      <c r="UEF851" s="273"/>
      <c r="UEG851" s="273"/>
      <c r="UEH851" s="273"/>
      <c r="UEI851" s="273"/>
      <c r="UEJ851" s="273"/>
      <c r="UEK851" s="273"/>
      <c r="UEL851" s="273"/>
      <c r="UEM851" s="273"/>
      <c r="UEN851" s="273"/>
      <c r="UEO851" s="273"/>
      <c r="UEP851" s="273"/>
      <c r="UEQ851" s="273"/>
      <c r="UER851" s="273"/>
      <c r="UES851" s="273"/>
      <c r="UET851" s="273"/>
      <c r="UEU851" s="273"/>
      <c r="UEV851" s="273"/>
      <c r="UEW851" s="273"/>
      <c r="UEX851" s="273"/>
      <c r="UEY851" s="273"/>
      <c r="UEZ851" s="273"/>
      <c r="UFA851" s="273"/>
      <c r="UFB851" s="273"/>
      <c r="UFC851" s="273"/>
      <c r="UFD851" s="273"/>
      <c r="UFE851" s="273"/>
      <c r="UFF851" s="273"/>
      <c r="UFG851" s="273"/>
      <c r="UFH851" s="273"/>
      <c r="UFI851" s="273"/>
      <c r="UFJ851" s="273"/>
      <c r="UFK851" s="273"/>
      <c r="UFL851" s="273"/>
      <c r="UFM851" s="273"/>
      <c r="UFN851" s="273"/>
      <c r="UFO851" s="273"/>
      <c r="UFP851" s="273"/>
      <c r="UFQ851" s="273"/>
      <c r="UFR851" s="273"/>
      <c r="UFS851" s="273"/>
      <c r="UFT851" s="273"/>
      <c r="UFU851" s="273"/>
      <c r="UFV851" s="273"/>
      <c r="UFW851" s="273"/>
      <c r="UFX851" s="273"/>
      <c r="UFY851" s="273"/>
      <c r="UFZ851" s="273"/>
      <c r="UGA851" s="273"/>
      <c r="UGB851" s="273"/>
      <c r="UGC851" s="273"/>
      <c r="UGD851" s="273"/>
      <c r="UGE851" s="273"/>
      <c r="UGF851" s="273"/>
      <c r="UGG851" s="273"/>
      <c r="UGH851" s="273"/>
      <c r="UGI851" s="273"/>
      <c r="UGJ851" s="273"/>
      <c r="UGK851" s="273"/>
      <c r="UGL851" s="273"/>
      <c r="UGM851" s="273"/>
      <c r="UGN851" s="273"/>
      <c r="UGO851" s="273"/>
      <c r="UGP851" s="273"/>
      <c r="UGQ851" s="273"/>
      <c r="UGR851" s="273"/>
      <c r="UGS851" s="273"/>
      <c r="UGT851" s="273"/>
      <c r="UGU851" s="273"/>
      <c r="UGV851" s="273"/>
      <c r="UGW851" s="273"/>
      <c r="UGX851" s="273"/>
      <c r="UGY851" s="273"/>
      <c r="UGZ851" s="273"/>
      <c r="UHA851" s="273"/>
      <c r="UHB851" s="273"/>
      <c r="UHC851" s="273"/>
      <c r="UHD851" s="273"/>
      <c r="UHE851" s="273"/>
      <c r="UHF851" s="273"/>
      <c r="UHG851" s="273"/>
      <c r="UHH851" s="273"/>
      <c r="UHI851" s="273"/>
      <c r="UHJ851" s="273"/>
      <c r="UHK851" s="273"/>
      <c r="UHL851" s="273"/>
      <c r="UHM851" s="273"/>
      <c r="UHN851" s="273"/>
      <c r="UHO851" s="273"/>
      <c r="UHP851" s="273"/>
      <c r="UHQ851" s="273"/>
      <c r="UHR851" s="273"/>
      <c r="UHS851" s="273"/>
      <c r="UHT851" s="273"/>
      <c r="UHU851" s="273"/>
      <c r="UHV851" s="273"/>
      <c r="UHW851" s="273"/>
      <c r="UHX851" s="273"/>
      <c r="UHY851" s="273"/>
      <c r="UHZ851" s="273"/>
      <c r="UIA851" s="273"/>
      <c r="UIB851" s="273"/>
      <c r="UIC851" s="273"/>
      <c r="UID851" s="273"/>
      <c r="UIE851" s="273"/>
      <c r="UIF851" s="273"/>
      <c r="UIG851" s="273"/>
      <c r="UIH851" s="273"/>
      <c r="UII851" s="273"/>
      <c r="UIJ851" s="273"/>
      <c r="UIK851" s="273"/>
      <c r="UIL851" s="273"/>
      <c r="UIM851" s="273"/>
      <c r="UIN851" s="273"/>
      <c r="UIO851" s="273"/>
      <c r="UIP851" s="273"/>
      <c r="UIQ851" s="273"/>
      <c r="UIR851" s="273"/>
      <c r="UIS851" s="273"/>
      <c r="UIT851" s="273"/>
      <c r="UIU851" s="273"/>
      <c r="UIV851" s="273"/>
      <c r="UIW851" s="273"/>
      <c r="UIX851" s="273"/>
      <c r="UIY851" s="273"/>
      <c r="UIZ851" s="273"/>
      <c r="UJA851" s="273"/>
      <c r="UJB851" s="273"/>
      <c r="UJC851" s="273"/>
      <c r="UJD851" s="273"/>
      <c r="UJE851" s="273"/>
      <c r="UJF851" s="273"/>
      <c r="UJG851" s="273"/>
      <c r="UJH851" s="273"/>
      <c r="UJI851" s="273"/>
      <c r="UJJ851" s="273"/>
      <c r="UJK851" s="273"/>
      <c r="UJL851" s="273"/>
      <c r="UJM851" s="273"/>
      <c r="UJN851" s="273"/>
      <c r="UJO851" s="273"/>
      <c r="UJP851" s="273"/>
      <c r="UJQ851" s="273"/>
      <c r="UJR851" s="273"/>
      <c r="UJS851" s="273"/>
      <c r="UJT851" s="273"/>
      <c r="UJU851" s="273"/>
      <c r="UJV851" s="273"/>
      <c r="UJW851" s="273"/>
      <c r="UJX851" s="273"/>
      <c r="UJY851" s="273"/>
      <c r="UJZ851" s="273"/>
      <c r="UKA851" s="273"/>
      <c r="UKB851" s="273"/>
      <c r="UKC851" s="273"/>
      <c r="UKD851" s="273"/>
      <c r="UKE851" s="273"/>
      <c r="UKF851" s="273"/>
      <c r="UKG851" s="273"/>
      <c r="UKH851" s="273"/>
      <c r="UKI851" s="273"/>
      <c r="UKJ851" s="273"/>
      <c r="UKK851" s="273"/>
      <c r="UKL851" s="273"/>
      <c r="UKM851" s="273"/>
      <c r="UKN851" s="273"/>
      <c r="UKO851" s="273"/>
      <c r="UKP851" s="273"/>
      <c r="UKQ851" s="273"/>
      <c r="UKR851" s="273"/>
      <c r="UKS851" s="273"/>
      <c r="UKT851" s="273"/>
      <c r="UKU851" s="273"/>
      <c r="UKV851" s="273"/>
      <c r="UKW851" s="273"/>
      <c r="UKX851" s="273"/>
      <c r="UKY851" s="273"/>
      <c r="UKZ851" s="273"/>
      <c r="ULA851" s="273"/>
      <c r="ULB851" s="273"/>
      <c r="ULC851" s="273"/>
      <c r="ULD851" s="273"/>
      <c r="ULE851" s="273"/>
      <c r="ULF851" s="273"/>
      <c r="ULG851" s="273"/>
      <c r="ULH851" s="273"/>
      <c r="ULI851" s="273"/>
      <c r="ULJ851" s="273"/>
      <c r="ULK851" s="273"/>
      <c r="ULL851" s="273"/>
      <c r="ULM851" s="273"/>
      <c r="ULN851" s="273"/>
      <c r="ULO851" s="273"/>
      <c r="ULP851" s="273"/>
      <c r="ULQ851" s="273"/>
      <c r="ULR851" s="273"/>
      <c r="ULS851" s="273"/>
      <c r="ULT851" s="273"/>
      <c r="ULU851" s="273"/>
      <c r="ULV851" s="273"/>
      <c r="ULW851" s="273"/>
      <c r="ULX851" s="273"/>
      <c r="ULY851" s="273"/>
      <c r="ULZ851" s="273"/>
      <c r="UMA851" s="273"/>
      <c r="UMB851" s="273"/>
      <c r="UMC851" s="273"/>
      <c r="UMD851" s="273"/>
      <c r="UME851" s="273"/>
      <c r="UMF851" s="273"/>
      <c r="UMG851" s="273"/>
      <c r="UMH851" s="273"/>
      <c r="UMI851" s="273"/>
      <c r="UMJ851" s="273"/>
      <c r="UMK851" s="273"/>
      <c r="UML851" s="273"/>
      <c r="UMM851" s="273"/>
      <c r="UMN851" s="273"/>
      <c r="UMO851" s="273"/>
      <c r="UMP851" s="273"/>
      <c r="UMQ851" s="273"/>
      <c r="UMR851" s="273"/>
      <c r="UMS851" s="273"/>
      <c r="UMT851" s="273"/>
      <c r="UMU851" s="273"/>
      <c r="UMV851" s="273"/>
      <c r="UMW851" s="273"/>
      <c r="UMX851" s="273"/>
      <c r="UMY851" s="273"/>
      <c r="UMZ851" s="273"/>
      <c r="UNA851" s="273"/>
      <c r="UNB851" s="273"/>
      <c r="UNC851" s="273"/>
      <c r="UND851" s="273"/>
      <c r="UNE851" s="273"/>
      <c r="UNF851" s="273"/>
      <c r="UNG851" s="273"/>
      <c r="UNH851" s="273"/>
      <c r="UNI851" s="273"/>
      <c r="UNJ851" s="273"/>
      <c r="UNK851" s="273"/>
      <c r="UNL851" s="273"/>
      <c r="UNM851" s="273"/>
      <c r="UNN851" s="273"/>
      <c r="UNO851" s="273"/>
      <c r="UNP851" s="273"/>
      <c r="UNQ851" s="273"/>
      <c r="UNR851" s="273"/>
      <c r="UNS851" s="273"/>
      <c r="UNT851" s="273"/>
      <c r="UNU851" s="273"/>
      <c r="UNV851" s="273"/>
      <c r="UNW851" s="273"/>
      <c r="UNX851" s="273"/>
      <c r="UNY851" s="273"/>
      <c r="UNZ851" s="273"/>
      <c r="UOA851" s="273"/>
      <c r="UOB851" s="273"/>
      <c r="UOC851" s="273"/>
      <c r="UOD851" s="273"/>
      <c r="UOE851" s="273"/>
      <c r="UOF851" s="273"/>
      <c r="UOG851" s="273"/>
      <c r="UOH851" s="273"/>
      <c r="UOI851" s="273"/>
      <c r="UOJ851" s="273"/>
      <c r="UOK851" s="273"/>
      <c r="UOL851" s="273"/>
      <c r="UOM851" s="273"/>
      <c r="UON851" s="273"/>
      <c r="UOO851" s="273"/>
      <c r="UOP851" s="273"/>
      <c r="UOQ851" s="273"/>
      <c r="UOR851" s="273"/>
      <c r="UOS851" s="273"/>
      <c r="UOT851" s="273"/>
      <c r="UOU851" s="273"/>
      <c r="UOV851" s="273"/>
      <c r="UOW851" s="273"/>
      <c r="UOX851" s="273"/>
      <c r="UOY851" s="273"/>
      <c r="UOZ851" s="273"/>
      <c r="UPA851" s="273"/>
      <c r="UPB851" s="273"/>
      <c r="UPC851" s="273"/>
      <c r="UPD851" s="273"/>
      <c r="UPE851" s="273"/>
      <c r="UPF851" s="273"/>
      <c r="UPG851" s="273"/>
      <c r="UPH851" s="273"/>
      <c r="UPI851" s="273"/>
      <c r="UPJ851" s="273"/>
      <c r="UPK851" s="273"/>
      <c r="UPL851" s="273"/>
      <c r="UPM851" s="273"/>
      <c r="UPN851" s="273"/>
      <c r="UPO851" s="273"/>
      <c r="UPP851" s="273"/>
      <c r="UPQ851" s="273"/>
      <c r="UPR851" s="273"/>
      <c r="UPS851" s="273"/>
      <c r="UPT851" s="273"/>
      <c r="UPU851" s="273"/>
      <c r="UPV851" s="273"/>
      <c r="UPW851" s="273"/>
      <c r="UPX851" s="273"/>
      <c r="UPY851" s="273"/>
      <c r="UPZ851" s="273"/>
      <c r="UQA851" s="273"/>
      <c r="UQB851" s="273"/>
      <c r="UQC851" s="273"/>
      <c r="UQD851" s="273"/>
      <c r="UQE851" s="273"/>
      <c r="UQF851" s="273"/>
      <c r="UQG851" s="273"/>
      <c r="UQH851" s="273"/>
      <c r="UQI851" s="273"/>
      <c r="UQJ851" s="273"/>
      <c r="UQK851" s="273"/>
      <c r="UQL851" s="273"/>
      <c r="UQM851" s="273"/>
      <c r="UQN851" s="273"/>
      <c r="UQO851" s="273"/>
      <c r="UQP851" s="273"/>
      <c r="UQQ851" s="273"/>
      <c r="UQR851" s="273"/>
      <c r="UQS851" s="273"/>
      <c r="UQT851" s="273"/>
      <c r="UQU851" s="273"/>
      <c r="UQV851" s="273"/>
      <c r="UQW851" s="273"/>
      <c r="UQX851" s="273"/>
      <c r="UQY851" s="273"/>
      <c r="UQZ851" s="273"/>
      <c r="URA851" s="273"/>
      <c r="URB851" s="273"/>
      <c r="URC851" s="273"/>
      <c r="URD851" s="273"/>
      <c r="URE851" s="273"/>
      <c r="URF851" s="273"/>
      <c r="URG851" s="273"/>
      <c r="URH851" s="273"/>
      <c r="URI851" s="273"/>
      <c r="URJ851" s="273"/>
      <c r="URK851" s="273"/>
      <c r="URL851" s="273"/>
      <c r="URM851" s="273"/>
      <c r="URN851" s="273"/>
      <c r="URO851" s="273"/>
      <c r="URP851" s="273"/>
      <c r="URQ851" s="273"/>
      <c r="URR851" s="273"/>
      <c r="URS851" s="273"/>
      <c r="URT851" s="273"/>
      <c r="URU851" s="273"/>
      <c r="URV851" s="273"/>
      <c r="URW851" s="273"/>
      <c r="URX851" s="273"/>
      <c r="URY851" s="273"/>
      <c r="URZ851" s="273"/>
      <c r="USA851" s="273"/>
      <c r="USB851" s="273"/>
      <c r="USC851" s="273"/>
      <c r="USD851" s="273"/>
      <c r="USE851" s="273"/>
      <c r="USF851" s="273"/>
      <c r="USG851" s="273"/>
      <c r="USH851" s="273"/>
      <c r="USI851" s="273"/>
      <c r="USJ851" s="273"/>
      <c r="USK851" s="273"/>
      <c r="USL851" s="273"/>
      <c r="USM851" s="273"/>
      <c r="USN851" s="273"/>
      <c r="USO851" s="273"/>
      <c r="USP851" s="273"/>
      <c r="USQ851" s="273"/>
      <c r="USR851" s="273"/>
      <c r="USS851" s="273"/>
      <c r="UST851" s="273"/>
      <c r="USU851" s="273"/>
      <c r="USV851" s="273"/>
      <c r="USW851" s="273"/>
      <c r="USX851" s="273"/>
      <c r="USY851" s="273"/>
      <c r="USZ851" s="273"/>
      <c r="UTA851" s="273"/>
      <c r="UTB851" s="273"/>
      <c r="UTC851" s="273"/>
      <c r="UTD851" s="273"/>
      <c r="UTE851" s="273"/>
      <c r="UTF851" s="273"/>
      <c r="UTG851" s="273"/>
      <c r="UTH851" s="273"/>
      <c r="UTI851" s="273"/>
      <c r="UTJ851" s="273"/>
      <c r="UTK851" s="273"/>
      <c r="UTL851" s="273"/>
      <c r="UTM851" s="273"/>
      <c r="UTN851" s="273"/>
      <c r="UTO851" s="273"/>
      <c r="UTP851" s="273"/>
      <c r="UTQ851" s="273"/>
      <c r="UTR851" s="273"/>
      <c r="UTS851" s="273"/>
      <c r="UTT851" s="273"/>
      <c r="UTU851" s="273"/>
      <c r="UTV851" s="273"/>
      <c r="UTW851" s="273"/>
      <c r="UTX851" s="273"/>
      <c r="UTY851" s="273"/>
      <c r="UTZ851" s="273"/>
      <c r="UUA851" s="273"/>
      <c r="UUB851" s="273"/>
      <c r="UUC851" s="273"/>
      <c r="UUD851" s="273"/>
      <c r="UUE851" s="273"/>
      <c r="UUF851" s="273"/>
      <c r="UUG851" s="273"/>
      <c r="UUH851" s="273"/>
      <c r="UUI851" s="273"/>
      <c r="UUJ851" s="273"/>
      <c r="UUK851" s="273"/>
      <c r="UUL851" s="273"/>
      <c r="UUM851" s="273"/>
      <c r="UUN851" s="273"/>
      <c r="UUO851" s="273"/>
      <c r="UUP851" s="273"/>
      <c r="UUQ851" s="273"/>
      <c r="UUR851" s="273"/>
      <c r="UUS851" s="273"/>
      <c r="UUT851" s="273"/>
      <c r="UUU851" s="273"/>
      <c r="UUV851" s="273"/>
      <c r="UUW851" s="273"/>
      <c r="UUX851" s="273"/>
      <c r="UUY851" s="273"/>
      <c r="UUZ851" s="273"/>
      <c r="UVA851" s="273"/>
      <c r="UVB851" s="273"/>
      <c r="UVC851" s="273"/>
      <c r="UVD851" s="273"/>
      <c r="UVE851" s="273"/>
      <c r="UVF851" s="273"/>
      <c r="UVG851" s="273"/>
      <c r="UVH851" s="273"/>
      <c r="UVI851" s="273"/>
      <c r="UVJ851" s="273"/>
      <c r="UVK851" s="273"/>
      <c r="UVL851" s="273"/>
      <c r="UVM851" s="273"/>
      <c r="UVN851" s="273"/>
      <c r="UVO851" s="273"/>
      <c r="UVP851" s="273"/>
      <c r="UVQ851" s="273"/>
      <c r="UVR851" s="273"/>
      <c r="UVS851" s="273"/>
      <c r="UVT851" s="273"/>
      <c r="UVU851" s="273"/>
      <c r="UVV851" s="273"/>
      <c r="UVW851" s="273"/>
      <c r="UVX851" s="273"/>
      <c r="UVY851" s="273"/>
      <c r="UVZ851" s="273"/>
      <c r="UWA851" s="273"/>
      <c r="UWB851" s="273"/>
      <c r="UWC851" s="273"/>
      <c r="UWD851" s="273"/>
      <c r="UWE851" s="273"/>
      <c r="UWF851" s="273"/>
      <c r="UWG851" s="273"/>
      <c r="UWH851" s="273"/>
      <c r="UWI851" s="273"/>
      <c r="UWJ851" s="273"/>
      <c r="UWK851" s="273"/>
      <c r="UWL851" s="273"/>
      <c r="UWM851" s="273"/>
      <c r="UWN851" s="273"/>
      <c r="UWO851" s="273"/>
      <c r="UWP851" s="273"/>
      <c r="UWQ851" s="273"/>
      <c r="UWR851" s="273"/>
      <c r="UWS851" s="273"/>
      <c r="UWT851" s="273"/>
      <c r="UWU851" s="273"/>
      <c r="UWV851" s="273"/>
      <c r="UWW851" s="273"/>
      <c r="UWX851" s="273"/>
      <c r="UWY851" s="273"/>
      <c r="UWZ851" s="273"/>
      <c r="UXA851" s="273"/>
      <c r="UXB851" s="273"/>
      <c r="UXC851" s="273"/>
      <c r="UXD851" s="273"/>
      <c r="UXE851" s="273"/>
      <c r="UXF851" s="273"/>
      <c r="UXG851" s="273"/>
      <c r="UXH851" s="273"/>
      <c r="UXI851" s="273"/>
      <c r="UXJ851" s="273"/>
      <c r="UXK851" s="273"/>
      <c r="UXL851" s="273"/>
      <c r="UXM851" s="273"/>
      <c r="UXN851" s="273"/>
      <c r="UXO851" s="273"/>
      <c r="UXP851" s="273"/>
      <c r="UXQ851" s="273"/>
      <c r="UXR851" s="273"/>
      <c r="UXS851" s="273"/>
      <c r="UXT851" s="273"/>
      <c r="UXU851" s="273"/>
      <c r="UXV851" s="273"/>
      <c r="UXW851" s="273"/>
      <c r="UXX851" s="273"/>
      <c r="UXY851" s="273"/>
      <c r="UXZ851" s="273"/>
      <c r="UYA851" s="273"/>
      <c r="UYB851" s="273"/>
      <c r="UYC851" s="273"/>
      <c r="UYD851" s="273"/>
      <c r="UYE851" s="273"/>
      <c r="UYF851" s="273"/>
      <c r="UYG851" s="273"/>
      <c r="UYH851" s="273"/>
      <c r="UYI851" s="273"/>
      <c r="UYJ851" s="273"/>
      <c r="UYK851" s="273"/>
      <c r="UYL851" s="273"/>
      <c r="UYM851" s="273"/>
      <c r="UYN851" s="273"/>
      <c r="UYO851" s="273"/>
      <c r="UYP851" s="273"/>
      <c r="UYQ851" s="273"/>
      <c r="UYR851" s="273"/>
      <c r="UYS851" s="273"/>
      <c r="UYT851" s="273"/>
      <c r="UYU851" s="273"/>
      <c r="UYV851" s="273"/>
      <c r="UYW851" s="273"/>
      <c r="UYX851" s="273"/>
      <c r="UYY851" s="273"/>
      <c r="UYZ851" s="273"/>
      <c r="UZA851" s="273"/>
      <c r="UZB851" s="273"/>
      <c r="UZC851" s="273"/>
      <c r="UZD851" s="273"/>
      <c r="UZE851" s="273"/>
      <c r="UZF851" s="273"/>
      <c r="UZG851" s="273"/>
      <c r="UZH851" s="273"/>
      <c r="UZI851" s="273"/>
      <c r="UZJ851" s="273"/>
      <c r="UZK851" s="273"/>
      <c r="UZL851" s="273"/>
      <c r="UZM851" s="273"/>
      <c r="UZN851" s="273"/>
      <c r="UZO851" s="273"/>
      <c r="UZP851" s="273"/>
      <c r="UZQ851" s="273"/>
      <c r="UZR851" s="273"/>
      <c r="UZS851" s="273"/>
      <c r="UZT851" s="273"/>
      <c r="UZU851" s="273"/>
      <c r="UZV851" s="273"/>
      <c r="UZW851" s="273"/>
      <c r="UZX851" s="273"/>
      <c r="UZY851" s="273"/>
      <c r="UZZ851" s="273"/>
      <c r="VAA851" s="273"/>
      <c r="VAB851" s="273"/>
      <c r="VAC851" s="273"/>
      <c r="VAD851" s="273"/>
      <c r="VAE851" s="273"/>
      <c r="VAF851" s="273"/>
      <c r="VAG851" s="273"/>
      <c r="VAH851" s="273"/>
      <c r="VAI851" s="273"/>
      <c r="VAJ851" s="273"/>
      <c r="VAK851" s="273"/>
      <c r="VAL851" s="273"/>
      <c r="VAM851" s="273"/>
      <c r="VAN851" s="273"/>
      <c r="VAO851" s="273"/>
      <c r="VAP851" s="273"/>
      <c r="VAQ851" s="273"/>
      <c r="VAR851" s="273"/>
      <c r="VAS851" s="273"/>
      <c r="VAT851" s="273"/>
      <c r="VAU851" s="273"/>
      <c r="VAV851" s="273"/>
      <c r="VAW851" s="273"/>
      <c r="VAX851" s="273"/>
      <c r="VAY851" s="273"/>
      <c r="VAZ851" s="273"/>
      <c r="VBA851" s="273"/>
      <c r="VBB851" s="273"/>
      <c r="VBC851" s="273"/>
      <c r="VBD851" s="273"/>
      <c r="VBE851" s="273"/>
      <c r="VBF851" s="273"/>
      <c r="VBG851" s="273"/>
      <c r="VBH851" s="273"/>
      <c r="VBI851" s="273"/>
      <c r="VBJ851" s="273"/>
      <c r="VBK851" s="273"/>
      <c r="VBL851" s="273"/>
      <c r="VBM851" s="273"/>
      <c r="VBN851" s="273"/>
      <c r="VBO851" s="273"/>
      <c r="VBP851" s="273"/>
      <c r="VBQ851" s="273"/>
      <c r="VBR851" s="273"/>
      <c r="VBS851" s="273"/>
      <c r="VBT851" s="273"/>
      <c r="VBU851" s="273"/>
      <c r="VBV851" s="273"/>
      <c r="VBW851" s="273"/>
      <c r="VBX851" s="273"/>
      <c r="VBY851" s="273"/>
      <c r="VBZ851" s="273"/>
      <c r="VCA851" s="273"/>
      <c r="VCB851" s="273"/>
      <c r="VCC851" s="273"/>
      <c r="VCD851" s="273"/>
      <c r="VCE851" s="273"/>
      <c r="VCF851" s="273"/>
      <c r="VCG851" s="273"/>
      <c r="VCH851" s="273"/>
      <c r="VCI851" s="273"/>
      <c r="VCJ851" s="273"/>
      <c r="VCK851" s="273"/>
      <c r="VCL851" s="273"/>
      <c r="VCM851" s="273"/>
      <c r="VCN851" s="273"/>
      <c r="VCO851" s="273"/>
      <c r="VCP851" s="273"/>
      <c r="VCQ851" s="273"/>
      <c r="VCR851" s="273"/>
      <c r="VCS851" s="273"/>
      <c r="VCT851" s="273"/>
      <c r="VCU851" s="273"/>
      <c r="VCV851" s="273"/>
      <c r="VCW851" s="273"/>
      <c r="VCX851" s="273"/>
      <c r="VCY851" s="273"/>
      <c r="VCZ851" s="273"/>
      <c r="VDA851" s="273"/>
      <c r="VDB851" s="273"/>
      <c r="VDC851" s="273"/>
      <c r="VDD851" s="273"/>
      <c r="VDE851" s="273"/>
      <c r="VDF851" s="273"/>
      <c r="VDG851" s="273"/>
      <c r="VDH851" s="273"/>
      <c r="VDI851" s="273"/>
      <c r="VDJ851" s="273"/>
      <c r="VDK851" s="273"/>
      <c r="VDL851" s="273"/>
      <c r="VDM851" s="273"/>
      <c r="VDN851" s="273"/>
      <c r="VDO851" s="273"/>
      <c r="VDP851" s="273"/>
      <c r="VDQ851" s="273"/>
      <c r="VDR851" s="273"/>
      <c r="VDS851" s="273"/>
      <c r="VDT851" s="273"/>
      <c r="VDU851" s="273"/>
      <c r="VDV851" s="273"/>
      <c r="VDW851" s="273"/>
      <c r="VDX851" s="273"/>
      <c r="VDY851" s="273"/>
      <c r="VDZ851" s="273"/>
      <c r="VEA851" s="273"/>
      <c r="VEB851" s="273"/>
      <c r="VEC851" s="273"/>
      <c r="VED851" s="273"/>
      <c r="VEE851" s="273"/>
      <c r="VEF851" s="273"/>
      <c r="VEG851" s="273"/>
      <c r="VEH851" s="273"/>
      <c r="VEI851" s="273"/>
      <c r="VEJ851" s="273"/>
      <c r="VEK851" s="273"/>
      <c r="VEL851" s="273"/>
      <c r="VEM851" s="273"/>
      <c r="VEN851" s="273"/>
      <c r="VEO851" s="273"/>
      <c r="VEP851" s="273"/>
      <c r="VEQ851" s="273"/>
      <c r="VER851" s="273"/>
      <c r="VES851" s="273"/>
      <c r="VET851" s="273"/>
      <c r="VEU851" s="273"/>
      <c r="VEV851" s="273"/>
      <c r="VEW851" s="273"/>
      <c r="VEX851" s="273"/>
      <c r="VEY851" s="273"/>
      <c r="VEZ851" s="273"/>
      <c r="VFA851" s="273"/>
      <c r="VFB851" s="273"/>
      <c r="VFC851" s="273"/>
      <c r="VFD851" s="273"/>
      <c r="VFE851" s="273"/>
      <c r="VFF851" s="273"/>
      <c r="VFG851" s="273"/>
      <c r="VFH851" s="273"/>
      <c r="VFI851" s="273"/>
      <c r="VFJ851" s="273"/>
      <c r="VFK851" s="273"/>
      <c r="VFL851" s="273"/>
      <c r="VFM851" s="273"/>
      <c r="VFN851" s="273"/>
      <c r="VFO851" s="273"/>
      <c r="VFP851" s="273"/>
      <c r="VFQ851" s="273"/>
      <c r="VFR851" s="273"/>
      <c r="VFS851" s="273"/>
      <c r="VFT851" s="273"/>
      <c r="VFU851" s="273"/>
      <c r="VFV851" s="273"/>
      <c r="VFW851" s="273"/>
      <c r="VFX851" s="273"/>
      <c r="VFY851" s="273"/>
      <c r="VFZ851" s="273"/>
      <c r="VGA851" s="273"/>
      <c r="VGB851" s="273"/>
      <c r="VGC851" s="273"/>
      <c r="VGD851" s="273"/>
      <c r="VGE851" s="273"/>
      <c r="VGF851" s="273"/>
      <c r="VGG851" s="273"/>
      <c r="VGH851" s="273"/>
      <c r="VGI851" s="273"/>
      <c r="VGJ851" s="273"/>
      <c r="VGK851" s="273"/>
      <c r="VGL851" s="273"/>
      <c r="VGM851" s="273"/>
      <c r="VGN851" s="273"/>
      <c r="VGO851" s="273"/>
      <c r="VGP851" s="273"/>
      <c r="VGQ851" s="273"/>
      <c r="VGR851" s="273"/>
      <c r="VGS851" s="273"/>
      <c r="VGT851" s="273"/>
      <c r="VGU851" s="273"/>
      <c r="VGV851" s="273"/>
      <c r="VGW851" s="273"/>
      <c r="VGX851" s="273"/>
      <c r="VGY851" s="273"/>
      <c r="VGZ851" s="273"/>
      <c r="VHA851" s="273"/>
      <c r="VHB851" s="273"/>
      <c r="VHC851" s="273"/>
      <c r="VHD851" s="273"/>
      <c r="VHE851" s="273"/>
      <c r="VHF851" s="273"/>
      <c r="VHG851" s="273"/>
      <c r="VHH851" s="273"/>
      <c r="VHI851" s="273"/>
      <c r="VHJ851" s="273"/>
      <c r="VHK851" s="273"/>
      <c r="VHL851" s="273"/>
      <c r="VHM851" s="273"/>
      <c r="VHN851" s="273"/>
      <c r="VHO851" s="273"/>
      <c r="VHP851" s="273"/>
      <c r="VHQ851" s="273"/>
      <c r="VHR851" s="273"/>
      <c r="VHS851" s="273"/>
      <c r="VHT851" s="273"/>
      <c r="VHU851" s="273"/>
      <c r="VHV851" s="273"/>
      <c r="VHW851" s="273"/>
      <c r="VHX851" s="273"/>
      <c r="VHY851" s="273"/>
      <c r="VHZ851" s="273"/>
      <c r="VIA851" s="273"/>
      <c r="VIB851" s="273"/>
      <c r="VIC851" s="273"/>
      <c r="VID851" s="273"/>
      <c r="VIE851" s="273"/>
      <c r="VIF851" s="273"/>
      <c r="VIG851" s="273"/>
      <c r="VIH851" s="273"/>
      <c r="VII851" s="273"/>
      <c r="VIJ851" s="273"/>
      <c r="VIK851" s="273"/>
      <c r="VIL851" s="273"/>
      <c r="VIM851" s="273"/>
      <c r="VIN851" s="273"/>
      <c r="VIO851" s="273"/>
      <c r="VIP851" s="273"/>
      <c r="VIQ851" s="273"/>
      <c r="VIR851" s="273"/>
      <c r="VIS851" s="273"/>
      <c r="VIT851" s="273"/>
      <c r="VIU851" s="273"/>
      <c r="VIV851" s="273"/>
      <c r="VIW851" s="273"/>
      <c r="VIX851" s="273"/>
      <c r="VIY851" s="273"/>
      <c r="VIZ851" s="273"/>
      <c r="VJA851" s="273"/>
      <c r="VJB851" s="273"/>
      <c r="VJC851" s="273"/>
      <c r="VJD851" s="273"/>
      <c r="VJE851" s="273"/>
      <c r="VJF851" s="273"/>
      <c r="VJG851" s="273"/>
      <c r="VJH851" s="273"/>
      <c r="VJI851" s="273"/>
      <c r="VJJ851" s="273"/>
      <c r="VJK851" s="273"/>
      <c r="VJL851" s="273"/>
      <c r="VJM851" s="273"/>
      <c r="VJN851" s="273"/>
      <c r="VJO851" s="273"/>
      <c r="VJP851" s="273"/>
      <c r="VJQ851" s="273"/>
      <c r="VJR851" s="273"/>
      <c r="VJS851" s="273"/>
      <c r="VJT851" s="273"/>
      <c r="VJU851" s="273"/>
      <c r="VJV851" s="273"/>
      <c r="VJW851" s="273"/>
      <c r="VJX851" s="273"/>
      <c r="VJY851" s="273"/>
      <c r="VJZ851" s="273"/>
      <c r="VKA851" s="273"/>
      <c r="VKB851" s="273"/>
      <c r="VKC851" s="273"/>
      <c r="VKD851" s="273"/>
      <c r="VKE851" s="273"/>
      <c r="VKF851" s="273"/>
      <c r="VKG851" s="273"/>
      <c r="VKH851" s="273"/>
      <c r="VKI851" s="273"/>
      <c r="VKJ851" s="273"/>
      <c r="VKK851" s="273"/>
      <c r="VKL851" s="273"/>
      <c r="VKM851" s="273"/>
      <c r="VKN851" s="273"/>
      <c r="VKO851" s="273"/>
      <c r="VKP851" s="273"/>
      <c r="VKQ851" s="273"/>
      <c r="VKR851" s="273"/>
      <c r="VKS851" s="273"/>
      <c r="VKT851" s="273"/>
      <c r="VKU851" s="273"/>
      <c r="VKV851" s="273"/>
      <c r="VKW851" s="273"/>
      <c r="VKX851" s="273"/>
      <c r="VKY851" s="273"/>
      <c r="VKZ851" s="273"/>
      <c r="VLA851" s="273"/>
      <c r="VLB851" s="273"/>
      <c r="VLC851" s="273"/>
      <c r="VLD851" s="273"/>
      <c r="VLE851" s="273"/>
      <c r="VLF851" s="273"/>
      <c r="VLG851" s="273"/>
      <c r="VLH851" s="273"/>
      <c r="VLI851" s="273"/>
      <c r="VLJ851" s="273"/>
      <c r="VLK851" s="273"/>
      <c r="VLL851" s="273"/>
      <c r="VLM851" s="273"/>
      <c r="VLN851" s="273"/>
      <c r="VLO851" s="273"/>
      <c r="VLP851" s="273"/>
      <c r="VLQ851" s="273"/>
      <c r="VLR851" s="273"/>
      <c r="VLS851" s="273"/>
      <c r="VLT851" s="273"/>
      <c r="VLU851" s="273"/>
      <c r="VLV851" s="273"/>
      <c r="VLW851" s="273"/>
      <c r="VLX851" s="273"/>
      <c r="VLY851" s="273"/>
      <c r="VLZ851" s="273"/>
      <c r="VMA851" s="273"/>
      <c r="VMB851" s="273"/>
      <c r="VMC851" s="273"/>
      <c r="VMD851" s="273"/>
      <c r="VME851" s="273"/>
      <c r="VMF851" s="273"/>
      <c r="VMG851" s="273"/>
      <c r="VMH851" s="273"/>
      <c r="VMI851" s="273"/>
      <c r="VMJ851" s="273"/>
      <c r="VMK851" s="273"/>
      <c r="VML851" s="273"/>
      <c r="VMM851" s="273"/>
      <c r="VMN851" s="273"/>
      <c r="VMO851" s="273"/>
      <c r="VMP851" s="273"/>
      <c r="VMQ851" s="273"/>
      <c r="VMR851" s="273"/>
      <c r="VMS851" s="273"/>
      <c r="VMT851" s="273"/>
      <c r="VMU851" s="273"/>
      <c r="VMV851" s="273"/>
      <c r="VMW851" s="273"/>
      <c r="VMX851" s="273"/>
      <c r="VMY851" s="273"/>
      <c r="VMZ851" s="273"/>
      <c r="VNA851" s="273"/>
      <c r="VNB851" s="273"/>
      <c r="VNC851" s="273"/>
      <c r="VND851" s="273"/>
      <c r="VNE851" s="273"/>
      <c r="VNF851" s="273"/>
      <c r="VNG851" s="273"/>
      <c r="VNH851" s="273"/>
      <c r="VNI851" s="273"/>
      <c r="VNJ851" s="273"/>
      <c r="VNK851" s="273"/>
      <c r="VNL851" s="273"/>
      <c r="VNM851" s="273"/>
      <c r="VNN851" s="273"/>
      <c r="VNO851" s="273"/>
      <c r="VNP851" s="273"/>
      <c r="VNQ851" s="273"/>
      <c r="VNR851" s="273"/>
      <c r="VNS851" s="273"/>
      <c r="VNT851" s="273"/>
      <c r="VNU851" s="273"/>
      <c r="VNV851" s="273"/>
      <c r="VNW851" s="273"/>
      <c r="VNX851" s="273"/>
      <c r="VNY851" s="273"/>
      <c r="VNZ851" s="273"/>
      <c r="VOA851" s="273"/>
      <c r="VOB851" s="273"/>
      <c r="VOC851" s="273"/>
      <c r="VOD851" s="273"/>
      <c r="VOE851" s="273"/>
      <c r="VOF851" s="273"/>
      <c r="VOG851" s="273"/>
      <c r="VOH851" s="273"/>
      <c r="VOI851" s="273"/>
      <c r="VOJ851" s="273"/>
      <c r="VOK851" s="273"/>
      <c r="VOL851" s="273"/>
      <c r="VOM851" s="273"/>
      <c r="VON851" s="273"/>
      <c r="VOO851" s="273"/>
      <c r="VOP851" s="273"/>
      <c r="VOQ851" s="273"/>
      <c r="VOR851" s="273"/>
      <c r="VOS851" s="273"/>
      <c r="VOT851" s="273"/>
      <c r="VOU851" s="273"/>
      <c r="VOV851" s="273"/>
      <c r="VOW851" s="273"/>
      <c r="VOX851" s="273"/>
      <c r="VOY851" s="273"/>
      <c r="VOZ851" s="273"/>
      <c r="VPA851" s="273"/>
      <c r="VPB851" s="273"/>
      <c r="VPC851" s="273"/>
      <c r="VPD851" s="273"/>
      <c r="VPE851" s="273"/>
      <c r="VPF851" s="273"/>
      <c r="VPG851" s="273"/>
      <c r="VPH851" s="273"/>
      <c r="VPI851" s="273"/>
      <c r="VPJ851" s="273"/>
      <c r="VPK851" s="273"/>
      <c r="VPL851" s="273"/>
      <c r="VPM851" s="273"/>
      <c r="VPN851" s="273"/>
      <c r="VPO851" s="273"/>
      <c r="VPP851" s="273"/>
      <c r="VPQ851" s="273"/>
      <c r="VPR851" s="273"/>
      <c r="VPS851" s="273"/>
      <c r="VPT851" s="273"/>
      <c r="VPU851" s="273"/>
      <c r="VPV851" s="273"/>
      <c r="VPW851" s="273"/>
      <c r="VPX851" s="273"/>
      <c r="VPY851" s="273"/>
      <c r="VPZ851" s="273"/>
      <c r="VQA851" s="273"/>
      <c r="VQB851" s="273"/>
      <c r="VQC851" s="273"/>
      <c r="VQD851" s="273"/>
      <c r="VQE851" s="273"/>
      <c r="VQF851" s="273"/>
      <c r="VQG851" s="273"/>
      <c r="VQH851" s="273"/>
      <c r="VQI851" s="273"/>
      <c r="VQJ851" s="273"/>
      <c r="VQK851" s="273"/>
      <c r="VQL851" s="273"/>
      <c r="VQM851" s="273"/>
      <c r="VQN851" s="273"/>
      <c r="VQO851" s="273"/>
      <c r="VQP851" s="273"/>
      <c r="VQQ851" s="273"/>
      <c r="VQR851" s="273"/>
      <c r="VQS851" s="273"/>
      <c r="VQT851" s="273"/>
      <c r="VQU851" s="273"/>
      <c r="VQV851" s="273"/>
      <c r="VQW851" s="273"/>
      <c r="VQX851" s="273"/>
      <c r="VQY851" s="273"/>
      <c r="VQZ851" s="273"/>
      <c r="VRA851" s="273"/>
      <c r="VRB851" s="273"/>
      <c r="VRC851" s="273"/>
      <c r="VRD851" s="273"/>
      <c r="VRE851" s="273"/>
      <c r="VRF851" s="273"/>
      <c r="VRG851" s="273"/>
      <c r="VRH851" s="273"/>
      <c r="VRI851" s="273"/>
      <c r="VRJ851" s="273"/>
      <c r="VRK851" s="273"/>
      <c r="VRL851" s="273"/>
      <c r="VRM851" s="273"/>
      <c r="VRN851" s="273"/>
      <c r="VRO851" s="273"/>
      <c r="VRP851" s="273"/>
      <c r="VRQ851" s="273"/>
      <c r="VRR851" s="273"/>
      <c r="VRS851" s="273"/>
      <c r="VRT851" s="273"/>
      <c r="VRU851" s="273"/>
      <c r="VRV851" s="273"/>
      <c r="VRW851" s="273"/>
      <c r="VRX851" s="273"/>
      <c r="VRY851" s="273"/>
      <c r="VRZ851" s="273"/>
      <c r="VSA851" s="273"/>
      <c r="VSB851" s="273"/>
      <c r="VSC851" s="273"/>
      <c r="VSD851" s="273"/>
      <c r="VSE851" s="273"/>
      <c r="VSF851" s="273"/>
      <c r="VSG851" s="273"/>
      <c r="VSH851" s="273"/>
      <c r="VSI851" s="273"/>
      <c r="VSJ851" s="273"/>
      <c r="VSK851" s="273"/>
      <c r="VSL851" s="273"/>
      <c r="VSM851" s="273"/>
      <c r="VSN851" s="273"/>
      <c r="VSO851" s="273"/>
      <c r="VSP851" s="273"/>
      <c r="VSQ851" s="273"/>
      <c r="VSR851" s="273"/>
      <c r="VSS851" s="273"/>
      <c r="VST851" s="273"/>
      <c r="VSU851" s="273"/>
      <c r="VSV851" s="273"/>
      <c r="VSW851" s="273"/>
      <c r="VSX851" s="273"/>
      <c r="VSY851" s="273"/>
      <c r="VSZ851" s="273"/>
      <c r="VTA851" s="273"/>
      <c r="VTB851" s="273"/>
      <c r="VTC851" s="273"/>
      <c r="VTD851" s="273"/>
      <c r="VTE851" s="273"/>
      <c r="VTF851" s="273"/>
      <c r="VTG851" s="273"/>
      <c r="VTH851" s="273"/>
      <c r="VTI851" s="273"/>
      <c r="VTJ851" s="273"/>
      <c r="VTK851" s="273"/>
      <c r="VTL851" s="273"/>
      <c r="VTM851" s="273"/>
      <c r="VTN851" s="273"/>
      <c r="VTO851" s="273"/>
      <c r="VTP851" s="273"/>
      <c r="VTQ851" s="273"/>
      <c r="VTR851" s="273"/>
      <c r="VTS851" s="273"/>
      <c r="VTT851" s="273"/>
      <c r="VTU851" s="273"/>
      <c r="VTV851" s="273"/>
      <c r="VTW851" s="273"/>
      <c r="VTX851" s="273"/>
      <c r="VTY851" s="273"/>
      <c r="VTZ851" s="273"/>
      <c r="VUA851" s="273"/>
      <c r="VUB851" s="273"/>
      <c r="VUC851" s="273"/>
      <c r="VUD851" s="273"/>
      <c r="VUE851" s="273"/>
      <c r="VUF851" s="273"/>
      <c r="VUG851" s="273"/>
      <c r="VUH851" s="273"/>
      <c r="VUI851" s="273"/>
      <c r="VUJ851" s="273"/>
      <c r="VUK851" s="273"/>
      <c r="VUL851" s="273"/>
      <c r="VUM851" s="273"/>
      <c r="VUN851" s="273"/>
      <c r="VUO851" s="273"/>
      <c r="VUP851" s="273"/>
      <c r="VUQ851" s="273"/>
      <c r="VUR851" s="273"/>
      <c r="VUS851" s="273"/>
      <c r="VUT851" s="273"/>
      <c r="VUU851" s="273"/>
      <c r="VUV851" s="273"/>
      <c r="VUW851" s="273"/>
      <c r="VUX851" s="273"/>
      <c r="VUY851" s="273"/>
      <c r="VUZ851" s="273"/>
      <c r="VVA851" s="273"/>
      <c r="VVB851" s="273"/>
      <c r="VVC851" s="273"/>
      <c r="VVD851" s="273"/>
      <c r="VVE851" s="273"/>
      <c r="VVF851" s="273"/>
      <c r="VVG851" s="273"/>
      <c r="VVH851" s="273"/>
      <c r="VVI851" s="273"/>
      <c r="VVJ851" s="273"/>
      <c r="VVK851" s="273"/>
      <c r="VVL851" s="273"/>
      <c r="VVM851" s="273"/>
      <c r="VVN851" s="273"/>
      <c r="VVO851" s="273"/>
      <c r="VVP851" s="273"/>
      <c r="VVQ851" s="273"/>
      <c r="VVR851" s="273"/>
      <c r="VVS851" s="273"/>
      <c r="VVT851" s="273"/>
      <c r="VVU851" s="273"/>
      <c r="VVV851" s="273"/>
      <c r="VVW851" s="273"/>
      <c r="VVX851" s="273"/>
      <c r="VVY851" s="273"/>
      <c r="VVZ851" s="273"/>
      <c r="VWA851" s="273"/>
      <c r="VWB851" s="273"/>
      <c r="VWC851" s="273"/>
      <c r="VWD851" s="273"/>
      <c r="VWE851" s="273"/>
      <c r="VWF851" s="273"/>
      <c r="VWG851" s="273"/>
      <c r="VWH851" s="273"/>
      <c r="VWI851" s="273"/>
      <c r="VWJ851" s="273"/>
      <c r="VWK851" s="273"/>
      <c r="VWL851" s="273"/>
      <c r="VWM851" s="273"/>
      <c r="VWN851" s="273"/>
      <c r="VWO851" s="273"/>
      <c r="VWP851" s="273"/>
      <c r="VWQ851" s="273"/>
      <c r="VWR851" s="273"/>
      <c r="VWS851" s="273"/>
      <c r="VWT851" s="273"/>
      <c r="VWU851" s="273"/>
      <c r="VWV851" s="273"/>
      <c r="VWW851" s="273"/>
      <c r="VWX851" s="273"/>
      <c r="VWY851" s="273"/>
      <c r="VWZ851" s="273"/>
      <c r="VXA851" s="273"/>
      <c r="VXB851" s="273"/>
      <c r="VXC851" s="273"/>
      <c r="VXD851" s="273"/>
      <c r="VXE851" s="273"/>
      <c r="VXF851" s="273"/>
      <c r="VXG851" s="273"/>
      <c r="VXH851" s="273"/>
      <c r="VXI851" s="273"/>
      <c r="VXJ851" s="273"/>
      <c r="VXK851" s="273"/>
      <c r="VXL851" s="273"/>
      <c r="VXM851" s="273"/>
      <c r="VXN851" s="273"/>
      <c r="VXO851" s="273"/>
      <c r="VXP851" s="273"/>
      <c r="VXQ851" s="273"/>
      <c r="VXR851" s="273"/>
      <c r="VXS851" s="273"/>
      <c r="VXT851" s="273"/>
      <c r="VXU851" s="273"/>
      <c r="VXV851" s="273"/>
      <c r="VXW851" s="273"/>
      <c r="VXX851" s="273"/>
      <c r="VXY851" s="273"/>
      <c r="VXZ851" s="273"/>
      <c r="VYA851" s="273"/>
      <c r="VYB851" s="273"/>
      <c r="VYC851" s="273"/>
      <c r="VYD851" s="273"/>
      <c r="VYE851" s="273"/>
      <c r="VYF851" s="273"/>
      <c r="VYG851" s="273"/>
      <c r="VYH851" s="273"/>
      <c r="VYI851" s="273"/>
      <c r="VYJ851" s="273"/>
      <c r="VYK851" s="273"/>
      <c r="VYL851" s="273"/>
      <c r="VYM851" s="273"/>
      <c r="VYN851" s="273"/>
      <c r="VYO851" s="273"/>
      <c r="VYP851" s="273"/>
      <c r="VYQ851" s="273"/>
      <c r="VYR851" s="273"/>
      <c r="VYS851" s="273"/>
      <c r="VYT851" s="273"/>
      <c r="VYU851" s="273"/>
      <c r="VYV851" s="273"/>
      <c r="VYW851" s="273"/>
      <c r="VYX851" s="273"/>
      <c r="VYY851" s="273"/>
      <c r="VYZ851" s="273"/>
      <c r="VZA851" s="273"/>
      <c r="VZB851" s="273"/>
      <c r="VZC851" s="273"/>
      <c r="VZD851" s="273"/>
      <c r="VZE851" s="273"/>
      <c r="VZF851" s="273"/>
      <c r="VZG851" s="273"/>
      <c r="VZH851" s="273"/>
      <c r="VZI851" s="273"/>
      <c r="VZJ851" s="273"/>
      <c r="VZK851" s="273"/>
      <c r="VZL851" s="273"/>
      <c r="VZM851" s="273"/>
      <c r="VZN851" s="273"/>
      <c r="VZO851" s="273"/>
      <c r="VZP851" s="273"/>
      <c r="VZQ851" s="273"/>
      <c r="VZR851" s="273"/>
      <c r="VZS851" s="273"/>
      <c r="VZT851" s="273"/>
      <c r="VZU851" s="273"/>
      <c r="VZV851" s="273"/>
      <c r="VZW851" s="273"/>
      <c r="VZX851" s="273"/>
      <c r="VZY851" s="273"/>
      <c r="VZZ851" s="273"/>
      <c r="WAA851" s="273"/>
      <c r="WAB851" s="273"/>
      <c r="WAC851" s="273"/>
      <c r="WAD851" s="273"/>
      <c r="WAE851" s="273"/>
      <c r="WAF851" s="273"/>
      <c r="WAG851" s="273"/>
      <c r="WAH851" s="273"/>
      <c r="WAI851" s="273"/>
      <c r="WAJ851" s="273"/>
      <c r="WAK851" s="273"/>
      <c r="WAL851" s="273"/>
      <c r="WAM851" s="273"/>
      <c r="WAN851" s="273"/>
      <c r="WAO851" s="273"/>
      <c r="WAP851" s="273"/>
      <c r="WAQ851" s="273"/>
      <c r="WAR851" s="273"/>
      <c r="WAS851" s="273"/>
      <c r="WAT851" s="273"/>
      <c r="WAU851" s="273"/>
      <c r="WAV851" s="273"/>
      <c r="WAW851" s="273"/>
      <c r="WAX851" s="273"/>
      <c r="WAY851" s="273"/>
      <c r="WAZ851" s="273"/>
      <c r="WBA851" s="273"/>
      <c r="WBB851" s="273"/>
      <c r="WBC851" s="273"/>
      <c r="WBD851" s="273"/>
      <c r="WBE851" s="273"/>
      <c r="WBF851" s="273"/>
      <c r="WBG851" s="273"/>
      <c r="WBH851" s="273"/>
      <c r="WBI851" s="273"/>
      <c r="WBJ851" s="273"/>
      <c r="WBK851" s="273"/>
      <c r="WBL851" s="273"/>
      <c r="WBM851" s="273"/>
      <c r="WBN851" s="273"/>
      <c r="WBO851" s="273"/>
      <c r="WBP851" s="273"/>
      <c r="WBQ851" s="273"/>
      <c r="WBR851" s="273"/>
      <c r="WBS851" s="273"/>
      <c r="WBT851" s="273"/>
      <c r="WBU851" s="273"/>
      <c r="WBV851" s="273"/>
      <c r="WBW851" s="273"/>
      <c r="WBX851" s="273"/>
      <c r="WBY851" s="273"/>
      <c r="WBZ851" s="273"/>
      <c r="WCA851" s="273"/>
      <c r="WCB851" s="273"/>
      <c r="WCC851" s="273"/>
      <c r="WCD851" s="273"/>
      <c r="WCE851" s="273"/>
      <c r="WCF851" s="273"/>
      <c r="WCG851" s="273"/>
      <c r="WCH851" s="273"/>
      <c r="WCI851" s="273"/>
      <c r="WCJ851" s="273"/>
      <c r="WCK851" s="273"/>
      <c r="WCL851" s="273"/>
      <c r="WCM851" s="273"/>
      <c r="WCN851" s="273"/>
      <c r="WCO851" s="273"/>
      <c r="WCP851" s="273"/>
      <c r="WCQ851" s="273"/>
      <c r="WCR851" s="273"/>
      <c r="WCS851" s="273"/>
      <c r="WCT851" s="273"/>
      <c r="WCU851" s="273"/>
      <c r="WCV851" s="273"/>
      <c r="WCW851" s="273"/>
      <c r="WCX851" s="273"/>
      <c r="WCY851" s="273"/>
      <c r="WCZ851" s="273"/>
      <c r="WDA851" s="273"/>
      <c r="WDB851" s="273"/>
      <c r="WDC851" s="273"/>
      <c r="WDD851" s="273"/>
      <c r="WDE851" s="273"/>
      <c r="WDF851" s="273"/>
      <c r="WDG851" s="273"/>
      <c r="WDH851" s="273"/>
      <c r="WDI851" s="273"/>
      <c r="WDJ851" s="273"/>
      <c r="WDK851" s="273"/>
      <c r="WDL851" s="273"/>
      <c r="WDM851" s="273"/>
      <c r="WDN851" s="273"/>
      <c r="WDO851" s="273"/>
      <c r="WDP851" s="273"/>
      <c r="WDQ851" s="273"/>
      <c r="WDR851" s="273"/>
      <c r="WDS851" s="273"/>
      <c r="WDT851" s="273"/>
      <c r="WDU851" s="273"/>
      <c r="WDV851" s="273"/>
      <c r="WDW851" s="273"/>
      <c r="WDX851" s="273"/>
      <c r="WDY851" s="273"/>
      <c r="WDZ851" s="273"/>
      <c r="WEA851" s="273"/>
      <c r="WEB851" s="273"/>
      <c r="WEC851" s="273"/>
      <c r="WED851" s="273"/>
      <c r="WEE851" s="273"/>
      <c r="WEF851" s="273"/>
      <c r="WEG851" s="273"/>
      <c r="WEH851" s="273"/>
      <c r="WEI851" s="273"/>
      <c r="WEJ851" s="273"/>
      <c r="WEK851" s="273"/>
      <c r="WEL851" s="273"/>
      <c r="WEM851" s="273"/>
      <c r="WEN851" s="273"/>
      <c r="WEO851" s="273"/>
      <c r="WEP851" s="273"/>
      <c r="WEQ851" s="273"/>
      <c r="WER851" s="273"/>
      <c r="WES851" s="273"/>
      <c r="WET851" s="273"/>
      <c r="WEU851" s="273"/>
      <c r="WEV851" s="273"/>
      <c r="WEW851" s="273"/>
      <c r="WEX851" s="273"/>
      <c r="WEY851" s="273"/>
      <c r="WEZ851" s="273"/>
      <c r="WFA851" s="273"/>
      <c r="WFB851" s="273"/>
      <c r="WFC851" s="273"/>
      <c r="WFD851" s="273"/>
      <c r="WFE851" s="273"/>
      <c r="WFF851" s="273"/>
      <c r="WFG851" s="273"/>
      <c r="WFH851" s="273"/>
      <c r="WFI851" s="273"/>
      <c r="WFJ851" s="273"/>
      <c r="WFK851" s="273"/>
      <c r="WFL851" s="273"/>
      <c r="WFM851" s="273"/>
      <c r="WFN851" s="273"/>
      <c r="WFO851" s="273"/>
      <c r="WFP851" s="273"/>
      <c r="WFQ851" s="273"/>
      <c r="WFR851" s="273"/>
      <c r="WFS851" s="273"/>
      <c r="WFT851" s="273"/>
      <c r="WFU851" s="273"/>
      <c r="WFV851" s="273"/>
      <c r="WFW851" s="273"/>
      <c r="WFX851" s="273"/>
      <c r="WFY851" s="273"/>
      <c r="WFZ851" s="273"/>
      <c r="WGA851" s="273"/>
      <c r="WGB851" s="273"/>
      <c r="WGC851" s="273"/>
      <c r="WGD851" s="273"/>
      <c r="WGE851" s="273"/>
      <c r="WGF851" s="273"/>
      <c r="WGG851" s="273"/>
      <c r="WGH851" s="273"/>
      <c r="WGI851" s="273"/>
      <c r="WGJ851" s="273"/>
      <c r="WGK851" s="273"/>
      <c r="WGL851" s="273"/>
      <c r="WGM851" s="273"/>
      <c r="WGN851" s="273"/>
      <c r="WGO851" s="273"/>
      <c r="WGP851" s="273"/>
      <c r="WGQ851" s="273"/>
      <c r="WGR851" s="273"/>
      <c r="WGS851" s="273"/>
      <c r="WGT851" s="273"/>
      <c r="WGU851" s="273"/>
      <c r="WGV851" s="273"/>
      <c r="WGW851" s="273"/>
      <c r="WGX851" s="273"/>
      <c r="WGY851" s="273"/>
      <c r="WGZ851" s="273"/>
      <c r="WHA851" s="273"/>
      <c r="WHB851" s="273"/>
      <c r="WHC851" s="273"/>
      <c r="WHD851" s="273"/>
      <c r="WHE851" s="273"/>
      <c r="WHF851" s="273"/>
      <c r="WHG851" s="273"/>
      <c r="WHH851" s="273"/>
      <c r="WHI851" s="273"/>
      <c r="WHJ851" s="273"/>
      <c r="WHK851" s="273"/>
      <c r="WHL851" s="273"/>
      <c r="WHM851" s="273"/>
      <c r="WHN851" s="273"/>
      <c r="WHO851" s="273"/>
      <c r="WHP851" s="273"/>
      <c r="WHQ851" s="273"/>
      <c r="WHR851" s="273"/>
      <c r="WHS851" s="273"/>
      <c r="WHT851" s="273"/>
      <c r="WHU851" s="273"/>
      <c r="WHV851" s="273"/>
      <c r="WHW851" s="273"/>
      <c r="WHX851" s="273"/>
      <c r="WHY851" s="273"/>
      <c r="WHZ851" s="273"/>
      <c r="WIA851" s="273"/>
      <c r="WIB851" s="273"/>
      <c r="WIC851" s="273"/>
      <c r="WID851" s="273"/>
      <c r="WIE851" s="273"/>
      <c r="WIF851" s="273"/>
      <c r="WIG851" s="273"/>
      <c r="WIH851" s="273"/>
      <c r="WII851" s="273"/>
      <c r="WIJ851" s="273"/>
      <c r="WIK851" s="273"/>
      <c r="WIL851" s="273"/>
      <c r="WIM851" s="273"/>
      <c r="WIN851" s="273"/>
      <c r="WIO851" s="273"/>
      <c r="WIP851" s="273"/>
      <c r="WIQ851" s="273"/>
      <c r="WIR851" s="273"/>
      <c r="WIS851" s="273"/>
      <c r="WIT851" s="273"/>
      <c r="WIU851" s="273"/>
      <c r="WIV851" s="273"/>
      <c r="WIW851" s="273"/>
      <c r="WIX851" s="273"/>
      <c r="WIY851" s="273"/>
      <c r="WIZ851" s="273"/>
      <c r="WJA851" s="273"/>
      <c r="WJB851" s="273"/>
      <c r="WJC851" s="273"/>
      <c r="WJD851" s="273"/>
      <c r="WJE851" s="273"/>
      <c r="WJF851" s="273"/>
      <c r="WJG851" s="273"/>
      <c r="WJH851" s="273"/>
      <c r="WJI851" s="273"/>
      <c r="WJJ851" s="273"/>
      <c r="WJK851" s="273"/>
      <c r="WJL851" s="273"/>
      <c r="WJM851" s="273"/>
      <c r="WJN851" s="273"/>
      <c r="WJO851" s="273"/>
      <c r="WJP851" s="273"/>
      <c r="WJQ851" s="273"/>
      <c r="WJR851" s="273"/>
      <c r="WJS851" s="273"/>
      <c r="WJT851" s="273"/>
      <c r="WJU851" s="273"/>
      <c r="WJV851" s="273"/>
      <c r="WJW851" s="273"/>
      <c r="WJX851" s="273"/>
      <c r="WJY851" s="273"/>
      <c r="WJZ851" s="273"/>
      <c r="WKA851" s="273"/>
      <c r="WKB851" s="273"/>
      <c r="WKC851" s="273"/>
      <c r="WKD851" s="273"/>
      <c r="WKE851" s="273"/>
      <c r="WKF851" s="273"/>
      <c r="WKG851" s="273"/>
      <c r="WKH851" s="273"/>
      <c r="WKI851" s="273"/>
      <c r="WKJ851" s="273"/>
      <c r="WKK851" s="273"/>
      <c r="WKL851" s="273"/>
      <c r="WKM851" s="273"/>
      <c r="WKN851" s="273"/>
      <c r="WKO851" s="273"/>
      <c r="WKP851" s="273"/>
      <c r="WKQ851" s="273"/>
      <c r="WKR851" s="273"/>
      <c r="WKS851" s="273"/>
      <c r="WKT851" s="273"/>
      <c r="WKU851" s="273"/>
      <c r="WKV851" s="273"/>
      <c r="WKW851" s="273"/>
      <c r="WKX851" s="273"/>
      <c r="WKY851" s="273"/>
      <c r="WKZ851" s="273"/>
      <c r="WLA851" s="273"/>
      <c r="WLB851" s="273"/>
      <c r="WLC851" s="273"/>
      <c r="WLD851" s="273"/>
      <c r="WLE851" s="273"/>
      <c r="WLF851" s="273"/>
      <c r="WLG851" s="273"/>
      <c r="WLH851" s="273"/>
      <c r="WLI851" s="273"/>
      <c r="WLJ851" s="273"/>
      <c r="WLK851" s="273"/>
      <c r="WLL851" s="273"/>
      <c r="WLM851" s="273"/>
      <c r="WLN851" s="273"/>
      <c r="WLO851" s="273"/>
      <c r="WLP851" s="273"/>
      <c r="WLQ851" s="273"/>
      <c r="WLR851" s="273"/>
      <c r="WLS851" s="273"/>
      <c r="WLT851" s="273"/>
      <c r="WLU851" s="273"/>
      <c r="WLV851" s="273"/>
      <c r="WLW851" s="273"/>
      <c r="WLX851" s="273"/>
      <c r="WLY851" s="273"/>
      <c r="WLZ851" s="273"/>
      <c r="WMA851" s="273"/>
      <c r="WMB851" s="273"/>
      <c r="WMC851" s="273"/>
      <c r="WMD851" s="273"/>
      <c r="WME851" s="273"/>
      <c r="WMF851" s="273"/>
      <c r="WMG851" s="273"/>
      <c r="WMH851" s="273"/>
      <c r="WMI851" s="273"/>
      <c r="WMJ851" s="273"/>
      <c r="WMK851" s="273"/>
      <c r="WML851" s="273"/>
      <c r="WMM851" s="273"/>
      <c r="WMN851" s="273"/>
      <c r="WMO851" s="273"/>
      <c r="WMP851" s="273"/>
      <c r="WMQ851" s="273"/>
      <c r="WMR851" s="273"/>
      <c r="WMS851" s="273"/>
      <c r="WMT851" s="273"/>
      <c r="WMU851" s="273"/>
      <c r="WMV851" s="273"/>
      <c r="WMW851" s="273"/>
      <c r="WMX851" s="273"/>
      <c r="WMY851" s="273"/>
      <c r="WMZ851" s="273"/>
      <c r="WNA851" s="273"/>
      <c r="WNB851" s="273"/>
      <c r="WNC851" s="273"/>
      <c r="WND851" s="273"/>
      <c r="WNE851" s="273"/>
      <c r="WNF851" s="273"/>
      <c r="WNG851" s="273"/>
      <c r="WNH851" s="273"/>
      <c r="WNI851" s="273"/>
      <c r="WNJ851" s="273"/>
      <c r="WNK851" s="273"/>
      <c r="WNL851" s="273"/>
      <c r="WNM851" s="273"/>
      <c r="WNN851" s="273"/>
      <c r="WNO851" s="273"/>
      <c r="WNP851" s="273"/>
      <c r="WNQ851" s="273"/>
      <c r="WNR851" s="273"/>
      <c r="WNS851" s="273"/>
      <c r="WNT851" s="273"/>
      <c r="WNU851" s="273"/>
      <c r="WNV851" s="273"/>
      <c r="WNW851" s="273"/>
      <c r="WNX851" s="273"/>
      <c r="WNY851" s="273"/>
      <c r="WNZ851" s="273"/>
      <c r="WOA851" s="273"/>
      <c r="WOB851" s="273"/>
      <c r="WOC851" s="273"/>
      <c r="WOD851" s="273"/>
      <c r="WOE851" s="273"/>
      <c r="WOF851" s="273"/>
      <c r="WOG851" s="273"/>
      <c r="WOH851" s="273"/>
      <c r="WOI851" s="273"/>
      <c r="WOJ851" s="273"/>
      <c r="WOK851" s="273"/>
      <c r="WOL851" s="273"/>
      <c r="WOM851" s="273"/>
      <c r="WON851" s="273"/>
      <c r="WOO851" s="273"/>
      <c r="WOP851" s="273"/>
      <c r="WOQ851" s="273"/>
      <c r="WOR851" s="273"/>
      <c r="WOS851" s="273"/>
      <c r="WOT851" s="273"/>
      <c r="WOU851" s="273"/>
      <c r="WOV851" s="273"/>
      <c r="WOW851" s="273"/>
      <c r="WOX851" s="273"/>
      <c r="WOY851" s="273"/>
      <c r="WOZ851" s="273"/>
      <c r="WPA851" s="273"/>
      <c r="WPB851" s="273"/>
      <c r="WPC851" s="273"/>
      <c r="WPD851" s="273"/>
      <c r="WPE851" s="273"/>
      <c r="WPF851" s="273"/>
      <c r="WPG851" s="273"/>
      <c r="WPH851" s="273"/>
      <c r="WPI851" s="273"/>
      <c r="WPJ851" s="273"/>
      <c r="WPK851" s="273"/>
      <c r="WPL851" s="273"/>
      <c r="WPM851" s="273"/>
      <c r="WPN851" s="273"/>
      <c r="WPO851" s="273"/>
      <c r="WPP851" s="273"/>
      <c r="WPQ851" s="273"/>
      <c r="WPR851" s="273"/>
      <c r="WPS851" s="273"/>
      <c r="WPT851" s="273"/>
      <c r="WPU851" s="273"/>
      <c r="WPV851" s="273"/>
      <c r="WPW851" s="273"/>
      <c r="WPX851" s="273"/>
      <c r="WPY851" s="273"/>
      <c r="WPZ851" s="273"/>
      <c r="WQA851" s="273"/>
      <c r="WQB851" s="273"/>
      <c r="WQC851" s="273"/>
      <c r="WQD851" s="273"/>
      <c r="WQE851" s="273"/>
      <c r="WQF851" s="273"/>
      <c r="WQG851" s="273"/>
      <c r="WQH851" s="273"/>
      <c r="WQI851" s="273"/>
      <c r="WQJ851" s="273"/>
      <c r="WQK851" s="273"/>
      <c r="WQL851" s="273"/>
      <c r="WQM851" s="273"/>
      <c r="WQN851" s="273"/>
      <c r="WQO851" s="273"/>
      <c r="WQP851" s="273"/>
      <c r="WQQ851" s="273"/>
      <c r="WQR851" s="273"/>
      <c r="WQS851" s="273"/>
      <c r="WQT851" s="273"/>
      <c r="WQU851" s="273"/>
      <c r="WQV851" s="273"/>
      <c r="WQW851" s="273"/>
      <c r="WQX851" s="273"/>
      <c r="WQY851" s="273"/>
      <c r="WQZ851" s="273"/>
      <c r="WRA851" s="273"/>
      <c r="WRB851" s="273"/>
      <c r="WRC851" s="273"/>
      <c r="WRD851" s="273"/>
      <c r="WRE851" s="273"/>
      <c r="WRF851" s="273"/>
      <c r="WRG851" s="273"/>
      <c r="WRH851" s="273"/>
      <c r="WRI851" s="273"/>
      <c r="WRJ851" s="273"/>
      <c r="WRK851" s="273"/>
      <c r="WRL851" s="273"/>
      <c r="WRM851" s="273"/>
      <c r="WRN851" s="273"/>
      <c r="WRO851" s="273"/>
      <c r="WRP851" s="273"/>
      <c r="WRQ851" s="273"/>
      <c r="WRR851" s="273"/>
      <c r="WRS851" s="273"/>
      <c r="WRT851" s="273"/>
      <c r="WRU851" s="273"/>
      <c r="WRV851" s="273"/>
      <c r="WRW851" s="273"/>
      <c r="WRX851" s="273"/>
      <c r="WRY851" s="273"/>
      <c r="WRZ851" s="273"/>
      <c r="WSA851" s="273"/>
      <c r="WSB851" s="273"/>
      <c r="WSC851" s="273"/>
      <c r="WSD851" s="273"/>
      <c r="WSE851" s="273"/>
      <c r="WSF851" s="273"/>
      <c r="WSG851" s="273"/>
      <c r="WSH851" s="273"/>
      <c r="WSI851" s="273"/>
      <c r="WSJ851" s="273"/>
      <c r="WSK851" s="273"/>
      <c r="WSL851" s="273"/>
      <c r="WSM851" s="273"/>
      <c r="WSN851" s="273"/>
      <c r="WSO851" s="273"/>
      <c r="WSP851" s="273"/>
      <c r="WSQ851" s="273"/>
      <c r="WSR851" s="273"/>
      <c r="WSS851" s="273"/>
      <c r="WST851" s="273"/>
      <c r="WSU851" s="273"/>
      <c r="WSV851" s="273"/>
      <c r="WSW851" s="273"/>
      <c r="WSX851" s="273"/>
      <c r="WSY851" s="273"/>
      <c r="WSZ851" s="273"/>
      <c r="WTA851" s="273"/>
      <c r="WTB851" s="273"/>
      <c r="WTC851" s="273"/>
      <c r="WTD851" s="273"/>
      <c r="WTE851" s="273"/>
      <c r="WTF851" s="273"/>
      <c r="WTG851" s="273"/>
      <c r="WTH851" s="273"/>
      <c r="WTI851" s="273"/>
      <c r="WTJ851" s="273"/>
      <c r="WTK851" s="273"/>
      <c r="WTL851" s="273"/>
      <c r="WTM851" s="273"/>
      <c r="WTN851" s="273"/>
      <c r="WTO851" s="273"/>
      <c r="WTP851" s="273"/>
      <c r="WTQ851" s="273"/>
      <c r="WTR851" s="273"/>
      <c r="WTS851" s="273"/>
      <c r="WTT851" s="273"/>
      <c r="WTU851" s="273"/>
      <c r="WTV851" s="273"/>
      <c r="WTW851" s="273"/>
      <c r="WTX851" s="273"/>
      <c r="WTY851" s="273"/>
      <c r="WTZ851" s="273"/>
      <c r="WUA851" s="273"/>
      <c r="WUB851" s="273"/>
      <c r="WUC851" s="273"/>
      <c r="WUD851" s="273"/>
      <c r="WUE851" s="273"/>
      <c r="WUF851" s="273"/>
      <c r="WUG851" s="273"/>
      <c r="WUH851" s="273"/>
      <c r="WUI851" s="273"/>
      <c r="WUJ851" s="273"/>
      <c r="WUK851" s="273"/>
      <c r="WUL851" s="273"/>
      <c r="WUM851" s="273"/>
      <c r="WUN851" s="273"/>
      <c r="WUO851" s="273"/>
      <c r="WUP851" s="273"/>
      <c r="WUQ851" s="273"/>
      <c r="WUR851" s="273"/>
      <c r="WUS851" s="273"/>
      <c r="WUT851" s="273"/>
      <c r="WUU851" s="273"/>
      <c r="WUV851" s="273"/>
      <c r="WUW851" s="273"/>
      <c r="WUX851" s="273"/>
      <c r="WUY851" s="273"/>
      <c r="WUZ851" s="273"/>
      <c r="WVA851" s="273"/>
      <c r="WVB851" s="273"/>
      <c r="WVC851" s="273"/>
      <c r="WVD851" s="273"/>
      <c r="WVE851" s="273"/>
      <c r="WVF851" s="273"/>
      <c r="WVG851" s="273"/>
      <c r="WVH851" s="273"/>
      <c r="WVI851" s="273"/>
      <c r="WVJ851" s="273"/>
      <c r="WVK851" s="273"/>
      <c r="WVL851" s="273"/>
      <c r="WVM851" s="273"/>
      <c r="WVN851" s="273"/>
      <c r="WVO851" s="273"/>
      <c r="WVP851" s="273"/>
      <c r="WVQ851" s="273"/>
      <c r="WVR851" s="273"/>
      <c r="WVS851" s="273"/>
      <c r="WVT851" s="273"/>
      <c r="WVU851" s="273"/>
      <c r="WVV851" s="273"/>
      <c r="WVW851" s="273"/>
      <c r="WVX851" s="273"/>
      <c r="WVY851" s="273"/>
      <c r="WVZ851" s="273"/>
      <c r="WWA851" s="273"/>
      <c r="WWB851" s="273"/>
      <c r="WWC851" s="273"/>
      <c r="WWD851" s="273"/>
      <c r="WWE851" s="273"/>
      <c r="WWF851" s="273"/>
      <c r="WWG851" s="273"/>
      <c r="WWH851" s="273"/>
      <c r="WWI851" s="273"/>
      <c r="WWJ851" s="273"/>
      <c r="WWK851" s="273"/>
      <c r="WWL851" s="273"/>
      <c r="WWM851" s="273"/>
      <c r="WWN851" s="273"/>
      <c r="WWO851" s="273"/>
      <c r="WWP851" s="273"/>
      <c r="WWQ851" s="273"/>
      <c r="WWR851" s="273"/>
      <c r="WWS851" s="273"/>
      <c r="WWT851" s="273"/>
      <c r="WWU851" s="273"/>
      <c r="WWV851" s="273"/>
      <c r="WWW851" s="273"/>
      <c r="WWX851" s="273"/>
      <c r="WWY851" s="273"/>
      <c r="WWZ851" s="273"/>
      <c r="WXA851" s="273"/>
      <c r="WXB851" s="273"/>
      <c r="WXC851" s="273"/>
      <c r="WXD851" s="273"/>
      <c r="WXE851" s="273"/>
      <c r="WXF851" s="273"/>
      <c r="WXG851" s="273"/>
      <c r="WXH851" s="273"/>
      <c r="WXI851" s="273"/>
      <c r="WXJ851" s="273"/>
      <c r="WXK851" s="273"/>
      <c r="WXL851" s="273"/>
      <c r="WXM851" s="273"/>
      <c r="WXN851" s="273"/>
      <c r="WXO851" s="273"/>
      <c r="WXP851" s="273"/>
      <c r="WXQ851" s="273"/>
      <c r="WXR851" s="273"/>
      <c r="WXS851" s="273"/>
      <c r="WXT851" s="273"/>
      <c r="WXU851" s="273"/>
      <c r="WXV851" s="273"/>
      <c r="WXW851" s="273"/>
      <c r="WXX851" s="273"/>
      <c r="WXY851" s="273"/>
      <c r="WXZ851" s="273"/>
      <c r="WYA851" s="273"/>
      <c r="WYB851" s="273"/>
      <c r="WYC851" s="273"/>
      <c r="WYD851" s="273"/>
      <c r="WYE851" s="273"/>
      <c r="WYF851" s="273"/>
      <c r="WYG851" s="273"/>
      <c r="WYH851" s="273"/>
      <c r="WYI851" s="273"/>
      <c r="WYJ851" s="273"/>
      <c r="WYK851" s="273"/>
      <c r="WYL851" s="273"/>
      <c r="WYM851" s="273"/>
      <c r="WYN851" s="273"/>
      <c r="WYO851" s="273"/>
      <c r="WYP851" s="273"/>
      <c r="WYQ851" s="273"/>
      <c r="WYR851" s="273"/>
      <c r="WYS851" s="273"/>
      <c r="WYT851" s="273"/>
      <c r="WYU851" s="273"/>
      <c r="WYV851" s="273"/>
      <c r="WYW851" s="273"/>
      <c r="WYX851" s="273"/>
      <c r="WYY851" s="273"/>
      <c r="WYZ851" s="273"/>
      <c r="WZA851" s="273"/>
      <c r="WZB851" s="273"/>
      <c r="WZC851" s="273"/>
      <c r="WZD851" s="273"/>
      <c r="WZE851" s="273"/>
      <c r="WZF851" s="273"/>
      <c r="WZG851" s="273"/>
      <c r="WZH851" s="273"/>
      <c r="WZI851" s="273"/>
      <c r="WZJ851" s="273"/>
      <c r="WZK851" s="273"/>
      <c r="WZL851" s="273"/>
      <c r="WZM851" s="273"/>
      <c r="WZN851" s="273"/>
      <c r="WZO851" s="273"/>
      <c r="WZP851" s="273"/>
      <c r="WZQ851" s="273"/>
      <c r="WZR851" s="273"/>
      <c r="WZS851" s="273"/>
      <c r="WZT851" s="273"/>
      <c r="WZU851" s="273"/>
      <c r="WZV851" s="273"/>
      <c r="WZW851" s="273"/>
      <c r="WZX851" s="273"/>
      <c r="WZY851" s="273"/>
      <c r="WZZ851" s="273"/>
      <c r="XAA851" s="273"/>
      <c r="XAB851" s="273"/>
      <c r="XAC851" s="273"/>
      <c r="XAD851" s="273"/>
      <c r="XAE851" s="273"/>
      <c r="XAF851" s="273"/>
      <c r="XAG851" s="273"/>
      <c r="XAH851" s="273"/>
      <c r="XAI851" s="273"/>
      <c r="XAJ851" s="273"/>
      <c r="XAK851" s="273"/>
      <c r="XAL851" s="273"/>
      <c r="XAM851" s="273"/>
      <c r="XAN851" s="273"/>
      <c r="XAO851" s="273"/>
      <c r="XAP851" s="273"/>
      <c r="XAQ851" s="273"/>
      <c r="XAR851" s="273"/>
      <c r="XAS851" s="273"/>
      <c r="XAT851" s="273"/>
      <c r="XAU851" s="273"/>
      <c r="XAV851" s="273"/>
      <c r="XAW851" s="273"/>
      <c r="XAX851" s="273"/>
      <c r="XAY851" s="273"/>
      <c r="XAZ851" s="273"/>
      <c r="XBA851" s="273"/>
      <c r="XBB851" s="273"/>
      <c r="XBC851" s="273"/>
      <c r="XBD851" s="273"/>
      <c r="XBE851" s="273"/>
      <c r="XBF851" s="273"/>
      <c r="XBG851" s="273"/>
      <c r="XBH851" s="273"/>
      <c r="XBI851" s="273"/>
      <c r="XBJ851" s="273"/>
      <c r="XBK851" s="273"/>
      <c r="XBL851" s="273"/>
      <c r="XBM851" s="273"/>
      <c r="XBN851" s="273"/>
      <c r="XBO851" s="273"/>
      <c r="XBP851" s="273"/>
      <c r="XBQ851" s="273"/>
      <c r="XBR851" s="273"/>
      <c r="XBS851" s="273"/>
      <c r="XBT851" s="273"/>
      <c r="XBU851" s="273"/>
      <c r="XBV851" s="273"/>
      <c r="XBW851" s="273"/>
      <c r="XBX851" s="273"/>
      <c r="XBY851" s="273"/>
      <c r="XBZ851" s="273"/>
      <c r="XCA851" s="273"/>
      <c r="XCB851" s="273"/>
      <c r="XCC851" s="273"/>
      <c r="XCD851" s="273"/>
      <c r="XCE851" s="273"/>
      <c r="XCF851" s="273"/>
      <c r="XCG851" s="273"/>
      <c r="XCH851" s="273"/>
      <c r="XCI851" s="273"/>
      <c r="XCJ851" s="273"/>
      <c r="XCK851" s="273"/>
      <c r="XCL851" s="273"/>
      <c r="XCM851" s="273"/>
      <c r="XCN851" s="273"/>
      <c r="XCO851" s="273"/>
      <c r="XCP851" s="273"/>
      <c r="XCQ851" s="273"/>
      <c r="XCR851" s="273"/>
      <c r="XCS851" s="273"/>
      <c r="XCT851" s="273"/>
      <c r="XCU851" s="273"/>
      <c r="XCV851" s="273"/>
      <c r="XCW851" s="273"/>
      <c r="XCX851" s="273"/>
      <c r="XCY851" s="273"/>
      <c r="XCZ851" s="273"/>
      <c r="XDA851" s="273"/>
      <c r="XDB851" s="273"/>
      <c r="XDC851" s="273"/>
      <c r="XDD851" s="273"/>
      <c r="XDE851" s="273"/>
      <c r="XDF851" s="273"/>
      <c r="XDG851" s="273"/>
      <c r="XDH851" s="273"/>
      <c r="XDI851" s="273"/>
      <c r="XDJ851" s="273"/>
      <c r="XDK851" s="273"/>
      <c r="XDL851" s="273"/>
      <c r="XDM851" s="273"/>
      <c r="XDN851" s="273"/>
      <c r="XDO851" s="273"/>
      <c r="XDP851" s="273"/>
      <c r="XDQ851" s="273"/>
      <c r="XDR851" s="273"/>
      <c r="XDS851" s="273"/>
      <c r="XDT851" s="273"/>
      <c r="XDU851" s="273"/>
      <c r="XDV851" s="273"/>
      <c r="XDW851" s="273"/>
      <c r="XDX851" s="273"/>
      <c r="XDY851" s="273"/>
      <c r="XDZ851" s="273"/>
      <c r="XEA851" s="273"/>
      <c r="XEB851" s="273"/>
      <c r="XEC851" s="273"/>
      <c r="XED851" s="273"/>
      <c r="XEE851" s="273"/>
    </row>
    <row r="852" spans="1:16359" ht="30.75" hidden="1">
      <c r="A852" s="145">
        <v>2025112554025</v>
      </c>
      <c r="B852" s="120" t="s">
        <v>10495</v>
      </c>
      <c r="C852" s="148" t="s">
        <v>2455</v>
      </c>
      <c r="D852" s="145" t="s">
        <v>10496</v>
      </c>
      <c r="E852" s="108" t="s">
        <v>4216</v>
      </c>
      <c r="F852" s="108" t="s">
        <v>10497</v>
      </c>
      <c r="G852" s="175" t="s">
        <v>10498</v>
      </c>
      <c r="H852" s="175" t="s">
        <v>10499</v>
      </c>
      <c r="I852" s="271" t="s">
        <v>7118</v>
      </c>
      <c r="J852" s="271">
        <v>45985</v>
      </c>
      <c r="K852" s="271" t="s">
        <v>299</v>
      </c>
      <c r="L852" s="145" t="str">
        <f>IF(Tabela2[[#This Row],[Data]]="","Sem Informação",VLOOKUP(MONTH(Tabela2[[#This Row],[Data]]),'[1]Validação de dados'!$I$1:$J$13,2,0))</f>
        <v>Novembro</v>
      </c>
      <c r="M852" s="145">
        <f>YEAR(Tabela2[[#This Row],[Data]])</f>
        <v>2025</v>
      </c>
      <c r="N852" s="271" t="s">
        <v>167</v>
      </c>
      <c r="O852" s="271" t="s">
        <v>286</v>
      </c>
      <c r="P852" s="258" t="e">
        <f>VLOOKUP(Tabela2[[#This Row],[SIEMA]],Siema2024,21,FALSE)</f>
        <v>#REF!</v>
      </c>
      <c r="Q852" s="258">
        <v>1202</v>
      </c>
      <c r="R852" s="259" t="s">
        <v>10500</v>
      </c>
      <c r="S852" s="262" t="str">
        <f>IF(Q852="","", IF(Q852="NC","", IF(Q852="NE","", IF(Q852="NA","",IFERROR(VLOOKUP(Q852,[1]Produtos!$A$1:$C$2319,2,FALSE),"Não Cadastrado")))))</f>
        <v>GASÓLEO ou ÓLEO DIESEL ou ÓLEO PARA AQUECIMENTO, LEVE</v>
      </c>
      <c r="T852" s="258" t="s">
        <v>6834</v>
      </c>
      <c r="U852" s="258" t="s">
        <v>7062</v>
      </c>
      <c r="V852" s="258">
        <f>IF(Q852="","",IF(ISNUMBER(Q852)=FALSE,"Não se aplica",IFERROR(VLOOKUP(Q852,Produtos!$A$1:$C$2319,3,FALSE),"Não Cadastrado")))</f>
        <v>3</v>
      </c>
      <c r="W852" s="258" t="e">
        <f>VLOOKUP(Tabela2[[#This Row],[SIEMA]],Siema2024,10,FALSE)</f>
        <v>#REF!</v>
      </c>
      <c r="X852" s="259" t="str">
        <f>IF(Tabela2[[#This Row],[Origem do acidente]] = "Plataforma", "PREENCHER","NA")</f>
        <v>NA</v>
      </c>
      <c r="Y852" s="262" t="e">
        <f>IF(W852="","", IF(W852="NC","", IF(W852="NE","", IF(W852="NA","",IFERROR(VLOOKUP(W852,[1]Produtos!$A$1:$C$2319,2,FALSE),"Não Cadastrado")))))</f>
        <v>#REF!</v>
      </c>
      <c r="Z852" s="258" t="e">
        <f>VLOOKUP(Tabela2[[#This Row],[SIEMA]],Siema2025,11,FALSE)</f>
        <v>#N/A</v>
      </c>
      <c r="AA852" s="258" t="e">
        <f>VLOOKUP(Tabela2[[#This Row],[SIEMA]],Siema2024,12,FALSE)</f>
        <v>#REF!</v>
      </c>
      <c r="AB852" s="258" t="e">
        <f>IF(W852="","",IF(ISNUMBER(W852)=FALSE,"Não se aplica",IFERROR(VLOOKUP(W852,[1]Produtos!$A$1:$C$2319,3,FALSE),"Não Cadastrado")))</f>
        <v>#REF!</v>
      </c>
      <c r="AC852" s="258"/>
      <c r="AD852" s="259" t="str">
        <f>IF(Tabela2[[#This Row],[Origem do acidente]] = "Plataforma", "PREENCHER","NA")</f>
        <v>NA</v>
      </c>
      <c r="AE852" s="262" t="str">
        <f>IF(AC852="","", IF(AC852="NC","", IF(AC852="NE","", IF(AC852="NA","",IFERROR(VLOOKUP(AC852,[1]Produtos!$A$1:$C$2319,2,FALSE),"Não Cadastrado")))))</f>
        <v/>
      </c>
      <c r="AF852" s="258"/>
      <c r="AG852" s="258"/>
      <c r="AH852" s="258" t="str">
        <f>IF(AC852="","",IF(ISNUMBER(AC852)=FALSE,"Não se aplica",IFERROR(VLOOKUP(AC852,Produtos!$A$1:$C$2319,3,FALSE),"Não Cadastrado")))</f>
        <v/>
      </c>
      <c r="AI852" s="258"/>
      <c r="AJ852" s="145" t="e">
        <f>VLOOKUP(Tabela2[[#This Row],[SIEMA]],Siema2024,26,FALSE)</f>
        <v>#REF!</v>
      </c>
      <c r="AK852" s="262" t="s">
        <v>7356</v>
      </c>
      <c r="AL852" s="262"/>
      <c r="AM852" s="262"/>
      <c r="AN852" s="148"/>
      <c r="AO852" s="148"/>
      <c r="AP852" s="148"/>
      <c r="AQ852" s="148"/>
      <c r="AR852" s="150"/>
      <c r="AS852" s="148"/>
      <c r="AT852" s="148"/>
      <c r="AU852" s="148" t="s">
        <v>7176</v>
      </c>
      <c r="AV852" s="148"/>
      <c r="AW852" s="148"/>
      <c r="AX852" s="148"/>
      <c r="AY852" s="148"/>
      <c r="AZ852" s="148"/>
      <c r="BA852" s="148"/>
      <c r="BB852" s="148"/>
      <c r="BC852" s="259" t="str">
        <f>IF(Tabela2[[#This Row],[Outro(s) ]] = "X", "PREENCHER","NA")</f>
        <v>NA</v>
      </c>
      <c r="BD852" s="148"/>
      <c r="BE852" s="148"/>
      <c r="BF852" s="251" t="s">
        <v>10501</v>
      </c>
      <c r="BG852" s="251"/>
      <c r="BH852" s="253" t="s">
        <v>10502</v>
      </c>
      <c r="BI852" s="252" t="s">
        <v>7062</v>
      </c>
      <c r="BJ852" s="262" t="s">
        <v>7097</v>
      </c>
      <c r="BK852" s="258" t="s">
        <v>2696</v>
      </c>
      <c r="BL852" s="265">
        <v>45988</v>
      </c>
      <c r="BM852" s="148">
        <f ca="1">IF(Tabela2[[#This Row],[Data de atendimento do Ibama (considerar o primeiro documento/ação)]]="",_xlfn.DAYS(TODAY(),J852),_xlfn.DAYS(Tabela2[[#This Row],[Data de atendimento do Ibama (considerar o primeiro documento/ação)]],J852))</f>
        <v>3</v>
      </c>
      <c r="BN852" s="259" t="str">
        <f>IF(Tabela2[[#This Row],[Atendido pelo Ibama ("Não" ou "Sim")]]="Não","Preencher", IF(Tabela2[[#This Row],[Atendido pelo Ibama ("Não" ou "Sim")]]="Sim","NA",""))</f>
        <v>NA</v>
      </c>
      <c r="BO852" s="263" t="s">
        <v>7098</v>
      </c>
      <c r="BP852" s="259" t="str">
        <f>IF(Tabela2[[#This Row],[Forma de atendimento (primeiro documento/ação)]]= "Outros (especificar)", "PREENCHER","NA")</f>
        <v>NA</v>
      </c>
      <c r="BQ852" s="258" t="s">
        <v>123</v>
      </c>
      <c r="BR852" s="259" t="str">
        <f>IF(Tabela2[[#This Row],[Equipe do Ibama foi a campo? Houve sobrevoo do Poseidon?]] = "Sim", "PREENCHER","NA")</f>
        <v>NA</v>
      </c>
      <c r="BS852" s="259" t="str">
        <f>IF(Tabela2[[#This Row],[Se sim, foi emitida Ordem de Emergência? (informações vinculada à coluna CK)]] = "Sim", "PREENCHER","NA")</f>
        <v>NA</v>
      </c>
      <c r="BT852" s="259" t="s">
        <v>7125</v>
      </c>
      <c r="BU852" s="259" t="s">
        <v>2696</v>
      </c>
      <c r="BV852" s="259" t="s">
        <v>123</v>
      </c>
      <c r="BW852" s="259" t="s">
        <v>2696</v>
      </c>
      <c r="BX852" s="258" t="s">
        <v>7100</v>
      </c>
      <c r="BY852" s="265">
        <v>46058</v>
      </c>
      <c r="BZ852" s="145">
        <f>IF(Tabela2[[#This Row],[Data do documento de encerramento]]="NA","NA",IF(Tabela2[[#This Row],[Data do documento de encerramento]]="","Pendente de conclusão/ encerramento",_xlfn.DAYS(Tabela2[[#This Row],[Data do documento de encerramento]],J852)))</f>
        <v>73</v>
      </c>
      <c r="CA852" s="262" t="s">
        <v>9605</v>
      </c>
      <c r="CB852" s="272"/>
      <c r="CC852" s="150"/>
      <c r="CD852" s="150"/>
      <c r="CE852" s="150"/>
      <c r="CF852" s="150"/>
      <c r="CG852" s="273"/>
      <c r="CH852" s="273"/>
      <c r="CI852" s="273"/>
      <c r="CJ852" s="273"/>
      <c r="CK852" s="273"/>
      <c r="CL852" s="273"/>
      <c r="CM852" s="273"/>
      <c r="CN852" s="273"/>
      <c r="CO852" s="273"/>
      <c r="CP852" s="273"/>
      <c r="CQ852" s="273"/>
      <c r="CR852" s="273"/>
      <c r="CS852" s="273"/>
      <c r="CT852" s="273"/>
      <c r="CU852" s="273"/>
      <c r="CV852" s="273"/>
      <c r="CW852" s="273"/>
      <c r="CX852" s="273"/>
      <c r="CY852" s="273"/>
      <c r="CZ852" s="273"/>
      <c r="DA852" s="273"/>
      <c r="DB852" s="273"/>
      <c r="DC852" s="273"/>
      <c r="DD852" s="273"/>
      <c r="DE852" s="273"/>
      <c r="DF852" s="273"/>
      <c r="DG852" s="273"/>
      <c r="DH852" s="273"/>
      <c r="DI852" s="273"/>
      <c r="DJ852" s="273"/>
      <c r="DK852" s="273"/>
      <c r="DL852" s="273"/>
      <c r="DM852" s="273"/>
      <c r="DN852" s="273"/>
      <c r="DO852" s="273"/>
      <c r="DP852" s="273"/>
      <c r="DQ852" s="273"/>
      <c r="DR852" s="273"/>
      <c r="DS852" s="273"/>
      <c r="DT852" s="273"/>
      <c r="DU852" s="273"/>
      <c r="DV852" s="273"/>
      <c r="DW852" s="273"/>
      <c r="DX852" s="273"/>
      <c r="DY852" s="273"/>
      <c r="DZ852" s="273"/>
      <c r="EA852" s="273"/>
      <c r="EB852" s="273"/>
      <c r="EC852" s="273"/>
      <c r="ED852" s="273"/>
      <c r="EE852" s="273"/>
      <c r="EF852" s="273"/>
      <c r="EG852" s="273"/>
      <c r="EH852" s="273"/>
      <c r="EI852" s="273"/>
      <c r="EJ852" s="273"/>
      <c r="EK852" s="273"/>
      <c r="EL852" s="273"/>
      <c r="EM852" s="273"/>
      <c r="EN852" s="273"/>
      <c r="EO852" s="273"/>
      <c r="EP852" s="273"/>
      <c r="EQ852" s="273"/>
      <c r="ER852" s="273"/>
      <c r="ES852" s="273"/>
      <c r="ET852" s="273"/>
      <c r="EU852" s="273"/>
      <c r="EV852" s="273"/>
      <c r="EW852" s="273"/>
      <c r="EX852" s="273"/>
      <c r="EY852" s="273"/>
      <c r="EZ852" s="273"/>
      <c r="FA852" s="273"/>
      <c r="FB852" s="273"/>
      <c r="FC852" s="273"/>
      <c r="FD852" s="273"/>
      <c r="FE852" s="273"/>
      <c r="FF852" s="273"/>
      <c r="FG852" s="273"/>
      <c r="FH852" s="273"/>
      <c r="FI852" s="273"/>
      <c r="FJ852" s="273"/>
      <c r="FK852" s="273"/>
      <c r="FL852" s="273"/>
      <c r="FM852" s="273"/>
      <c r="FN852" s="273"/>
      <c r="FO852" s="273"/>
      <c r="FP852" s="273"/>
      <c r="FQ852" s="273"/>
      <c r="FR852" s="273"/>
      <c r="FS852" s="273"/>
      <c r="FT852" s="273"/>
      <c r="FU852" s="273"/>
      <c r="FV852" s="273"/>
      <c r="FW852" s="273"/>
      <c r="FX852" s="273"/>
      <c r="FY852" s="273"/>
      <c r="FZ852" s="273"/>
      <c r="GA852" s="273"/>
      <c r="GB852" s="273"/>
      <c r="GC852" s="273"/>
      <c r="GD852" s="273"/>
      <c r="GE852" s="273"/>
      <c r="GF852" s="273"/>
      <c r="GG852" s="273"/>
      <c r="GH852" s="273"/>
      <c r="GI852" s="273"/>
      <c r="GJ852" s="273"/>
      <c r="GK852" s="273"/>
      <c r="GL852" s="273"/>
      <c r="GM852" s="273"/>
      <c r="GN852" s="273"/>
      <c r="GO852" s="273"/>
      <c r="GP852" s="273"/>
      <c r="GQ852" s="273"/>
      <c r="GR852" s="273"/>
      <c r="GS852" s="273"/>
      <c r="GT852" s="273"/>
      <c r="GU852" s="273"/>
      <c r="GV852" s="273"/>
      <c r="GW852" s="273"/>
      <c r="GX852" s="273"/>
      <c r="GY852" s="273"/>
      <c r="GZ852" s="273"/>
      <c r="HA852" s="273"/>
      <c r="HB852" s="273"/>
      <c r="HC852" s="273"/>
      <c r="HD852" s="273"/>
      <c r="HE852" s="273"/>
      <c r="HF852" s="273"/>
      <c r="HG852" s="273"/>
      <c r="HH852" s="273"/>
      <c r="HI852" s="273"/>
      <c r="HJ852" s="273"/>
      <c r="HK852" s="273"/>
      <c r="HL852" s="273"/>
      <c r="HM852" s="273"/>
      <c r="HN852" s="273"/>
      <c r="HO852" s="273"/>
      <c r="HP852" s="273"/>
      <c r="HQ852" s="273"/>
      <c r="HR852" s="273"/>
      <c r="HS852" s="273"/>
      <c r="HT852" s="273"/>
      <c r="HU852" s="273"/>
      <c r="HV852" s="273"/>
      <c r="HW852" s="273"/>
      <c r="HX852" s="273"/>
      <c r="HY852" s="273"/>
      <c r="HZ852" s="273"/>
      <c r="IA852" s="273"/>
      <c r="IB852" s="273"/>
      <c r="IC852" s="273"/>
      <c r="ID852" s="273"/>
      <c r="IE852" s="273"/>
      <c r="IF852" s="273"/>
      <c r="IG852" s="273"/>
      <c r="IH852" s="273"/>
      <c r="II852" s="273"/>
      <c r="IJ852" s="273"/>
      <c r="IK852" s="273"/>
      <c r="IL852" s="273"/>
      <c r="IM852" s="273"/>
      <c r="IN852" s="273"/>
      <c r="IO852" s="273"/>
      <c r="IP852" s="273"/>
      <c r="IQ852" s="273"/>
      <c r="IR852" s="273"/>
      <c r="IS852" s="273"/>
      <c r="IT852" s="273"/>
      <c r="IU852" s="273"/>
      <c r="IV852" s="273"/>
      <c r="IW852" s="273"/>
      <c r="IX852" s="273"/>
      <c r="IY852" s="273"/>
      <c r="IZ852" s="273"/>
      <c r="JA852" s="273"/>
      <c r="JB852" s="273"/>
      <c r="JC852" s="273"/>
      <c r="JD852" s="273"/>
      <c r="JE852" s="273"/>
      <c r="JF852" s="273"/>
      <c r="JG852" s="273"/>
      <c r="JH852" s="273"/>
      <c r="JI852" s="273"/>
      <c r="JJ852" s="273"/>
      <c r="JK852" s="273"/>
      <c r="JL852" s="273"/>
      <c r="JM852" s="273"/>
      <c r="JN852" s="273"/>
      <c r="JO852" s="273"/>
      <c r="JP852" s="273"/>
      <c r="JQ852" s="273"/>
      <c r="JR852" s="273"/>
      <c r="JS852" s="273"/>
      <c r="JT852" s="273"/>
      <c r="JU852" s="273"/>
      <c r="JV852" s="273"/>
      <c r="JW852" s="273"/>
      <c r="JX852" s="273"/>
      <c r="JY852" s="273"/>
      <c r="JZ852" s="273"/>
      <c r="KA852" s="273"/>
      <c r="KB852" s="273"/>
      <c r="KC852" s="273"/>
      <c r="KD852" s="273"/>
      <c r="KE852" s="273"/>
      <c r="KF852" s="273"/>
      <c r="KG852" s="273"/>
      <c r="KH852" s="273"/>
      <c r="KI852" s="273"/>
      <c r="KJ852" s="273"/>
      <c r="KK852" s="273"/>
      <c r="KL852" s="273"/>
      <c r="KM852" s="273"/>
      <c r="KN852" s="273"/>
      <c r="KO852" s="273"/>
      <c r="KP852" s="273"/>
      <c r="KQ852" s="273"/>
      <c r="KR852" s="273"/>
      <c r="KS852" s="273"/>
      <c r="KT852" s="273"/>
      <c r="KU852" s="273"/>
      <c r="KV852" s="273"/>
      <c r="KW852" s="273"/>
      <c r="KX852" s="273"/>
      <c r="KY852" s="273"/>
      <c r="KZ852" s="273"/>
      <c r="LA852" s="273"/>
      <c r="LB852" s="273"/>
      <c r="LC852" s="273"/>
      <c r="LD852" s="273"/>
      <c r="LE852" s="273"/>
      <c r="LF852" s="273"/>
      <c r="LG852" s="273"/>
      <c r="LH852" s="273"/>
      <c r="LI852" s="273"/>
      <c r="LJ852" s="273"/>
      <c r="LK852" s="273"/>
      <c r="LL852" s="273"/>
      <c r="LM852" s="273"/>
      <c r="LN852" s="273"/>
      <c r="LO852" s="273"/>
      <c r="LP852" s="273"/>
      <c r="LQ852" s="273"/>
      <c r="LR852" s="273"/>
      <c r="LS852" s="273"/>
      <c r="LT852" s="273"/>
      <c r="LU852" s="273"/>
      <c r="LV852" s="273"/>
      <c r="LW852" s="273"/>
      <c r="LX852" s="273"/>
      <c r="LY852" s="273"/>
      <c r="LZ852" s="273"/>
      <c r="MA852" s="273"/>
      <c r="MB852" s="273"/>
      <c r="MC852" s="273"/>
      <c r="MD852" s="273"/>
      <c r="ME852" s="273"/>
      <c r="MF852" s="273"/>
      <c r="MG852" s="273"/>
      <c r="MH852" s="273"/>
      <c r="MI852" s="273"/>
      <c r="MJ852" s="273"/>
      <c r="MK852" s="273"/>
      <c r="ML852" s="273"/>
      <c r="MM852" s="273"/>
      <c r="MN852" s="273"/>
      <c r="MO852" s="273"/>
      <c r="MP852" s="273"/>
      <c r="MQ852" s="273"/>
      <c r="MR852" s="273"/>
      <c r="MS852" s="273"/>
      <c r="MT852" s="273"/>
      <c r="MU852" s="273"/>
      <c r="MV852" s="273"/>
      <c r="MW852" s="273"/>
      <c r="MX852" s="273"/>
      <c r="MY852" s="273"/>
      <c r="MZ852" s="273"/>
      <c r="NA852" s="273"/>
      <c r="NB852" s="273"/>
      <c r="NC852" s="273"/>
      <c r="ND852" s="273"/>
      <c r="NE852" s="273"/>
      <c r="NF852" s="273"/>
      <c r="NG852" s="273"/>
      <c r="NH852" s="273"/>
      <c r="NI852" s="273"/>
      <c r="NJ852" s="273"/>
      <c r="NK852" s="273"/>
      <c r="NL852" s="273"/>
      <c r="NM852" s="273"/>
      <c r="NN852" s="273"/>
      <c r="NO852" s="273"/>
      <c r="NP852" s="273"/>
      <c r="NQ852" s="273"/>
      <c r="NR852" s="273"/>
      <c r="NS852" s="273"/>
      <c r="NT852" s="273"/>
      <c r="NU852" s="273"/>
      <c r="NV852" s="273"/>
      <c r="NW852" s="273"/>
      <c r="NX852" s="273"/>
      <c r="NY852" s="273"/>
      <c r="NZ852" s="273"/>
      <c r="OA852" s="273"/>
      <c r="OB852" s="273"/>
      <c r="OC852" s="273"/>
      <c r="OD852" s="273"/>
      <c r="OE852" s="273"/>
      <c r="OF852" s="273"/>
      <c r="OG852" s="273"/>
      <c r="OH852" s="273"/>
      <c r="OI852" s="273"/>
      <c r="OJ852" s="273"/>
      <c r="OK852" s="273"/>
      <c r="OL852" s="273"/>
      <c r="OM852" s="273"/>
      <c r="ON852" s="273"/>
      <c r="OO852" s="273"/>
      <c r="OP852" s="273"/>
      <c r="OQ852" s="273"/>
      <c r="OR852" s="273"/>
      <c r="OS852" s="273"/>
      <c r="OT852" s="273"/>
      <c r="OU852" s="273"/>
      <c r="OV852" s="273"/>
      <c r="OW852" s="273"/>
      <c r="OX852" s="273"/>
      <c r="OY852" s="273"/>
      <c r="OZ852" s="273"/>
      <c r="PA852" s="273"/>
      <c r="PB852" s="273"/>
      <c r="PC852" s="273"/>
      <c r="PD852" s="273"/>
      <c r="PE852" s="273"/>
      <c r="PF852" s="273"/>
      <c r="PG852" s="273"/>
      <c r="PH852" s="273"/>
      <c r="PI852" s="273"/>
      <c r="PJ852" s="273"/>
      <c r="PK852" s="273"/>
      <c r="PL852" s="273"/>
      <c r="PM852" s="273"/>
      <c r="PN852" s="273"/>
      <c r="PO852" s="273"/>
      <c r="PP852" s="273"/>
      <c r="PQ852" s="273"/>
      <c r="PR852" s="273"/>
      <c r="PS852" s="273"/>
      <c r="PT852" s="273"/>
      <c r="PU852" s="273"/>
      <c r="PV852" s="273"/>
      <c r="PW852" s="273"/>
      <c r="PX852" s="273"/>
      <c r="PY852" s="273"/>
      <c r="PZ852" s="273"/>
      <c r="QA852" s="273"/>
      <c r="QB852" s="273"/>
      <c r="QC852" s="273"/>
      <c r="QD852" s="273"/>
      <c r="QE852" s="273"/>
      <c r="QF852" s="273"/>
      <c r="QG852" s="273"/>
      <c r="QH852" s="273"/>
      <c r="QI852" s="273"/>
      <c r="QJ852" s="273"/>
      <c r="QK852" s="273"/>
      <c r="QL852" s="273"/>
      <c r="QM852" s="273"/>
      <c r="QN852" s="273"/>
      <c r="QO852" s="273"/>
      <c r="QP852" s="273"/>
      <c r="QQ852" s="273"/>
      <c r="QR852" s="273"/>
      <c r="QS852" s="273"/>
      <c r="QT852" s="273"/>
      <c r="QU852" s="273"/>
      <c r="QV852" s="273"/>
      <c r="QW852" s="273"/>
      <c r="QX852" s="273"/>
      <c r="QY852" s="273"/>
      <c r="QZ852" s="273"/>
      <c r="RA852" s="273"/>
      <c r="RB852" s="273"/>
      <c r="RC852" s="273"/>
      <c r="RD852" s="273"/>
      <c r="RE852" s="273"/>
      <c r="RF852" s="273"/>
      <c r="RG852" s="273"/>
      <c r="RH852" s="273"/>
      <c r="RI852" s="273"/>
      <c r="RJ852" s="273"/>
      <c r="RK852" s="273"/>
      <c r="RL852" s="273"/>
      <c r="RM852" s="273"/>
      <c r="RN852" s="273"/>
      <c r="RO852" s="273"/>
      <c r="RP852" s="273"/>
      <c r="RQ852" s="273"/>
      <c r="RR852" s="273"/>
      <c r="RS852" s="273"/>
      <c r="RT852" s="273"/>
      <c r="RU852" s="273"/>
      <c r="RV852" s="273"/>
      <c r="RW852" s="273"/>
      <c r="RX852" s="273"/>
      <c r="RY852" s="273"/>
      <c r="RZ852" s="273"/>
      <c r="SA852" s="273"/>
      <c r="SB852" s="273"/>
      <c r="SC852" s="273"/>
      <c r="SD852" s="273"/>
      <c r="SE852" s="273"/>
      <c r="SF852" s="273"/>
      <c r="SG852" s="273"/>
      <c r="SH852" s="273"/>
      <c r="SI852" s="273"/>
      <c r="SJ852" s="273"/>
      <c r="SK852" s="273"/>
      <c r="SL852" s="273"/>
      <c r="SM852" s="273"/>
      <c r="SN852" s="273"/>
      <c r="SO852" s="273"/>
      <c r="SP852" s="273"/>
      <c r="SQ852" s="273"/>
      <c r="SR852" s="273"/>
      <c r="SS852" s="273"/>
      <c r="ST852" s="273"/>
      <c r="SU852" s="273"/>
      <c r="SV852" s="273"/>
      <c r="SW852" s="273"/>
      <c r="SX852" s="273"/>
      <c r="SY852" s="273"/>
      <c r="SZ852" s="273"/>
      <c r="TA852" s="273"/>
      <c r="TB852" s="273"/>
      <c r="TC852" s="273"/>
      <c r="TD852" s="273"/>
      <c r="TE852" s="273"/>
      <c r="TF852" s="273"/>
      <c r="TG852" s="273"/>
      <c r="TH852" s="273"/>
      <c r="TI852" s="273"/>
      <c r="TJ852" s="273"/>
      <c r="TK852" s="273"/>
      <c r="TL852" s="273"/>
      <c r="TM852" s="273"/>
      <c r="TN852" s="273"/>
      <c r="TO852" s="273"/>
      <c r="TP852" s="273"/>
      <c r="TQ852" s="273"/>
      <c r="TR852" s="273"/>
      <c r="TS852" s="273"/>
      <c r="TT852" s="273"/>
      <c r="TU852" s="273"/>
      <c r="TV852" s="273"/>
      <c r="TW852" s="273"/>
      <c r="TX852" s="273"/>
      <c r="TY852" s="273"/>
      <c r="TZ852" s="273"/>
      <c r="UA852" s="273"/>
      <c r="UB852" s="273"/>
      <c r="UC852" s="273"/>
      <c r="UD852" s="273"/>
      <c r="UE852" s="273"/>
      <c r="UF852" s="273"/>
      <c r="UG852" s="273"/>
      <c r="UH852" s="273"/>
      <c r="UI852" s="273"/>
      <c r="UJ852" s="273"/>
      <c r="UK852" s="273"/>
      <c r="UL852" s="273"/>
      <c r="UM852" s="273"/>
      <c r="UN852" s="273"/>
      <c r="UO852" s="273"/>
      <c r="UP852" s="273"/>
      <c r="UQ852" s="273"/>
      <c r="UR852" s="273"/>
      <c r="US852" s="273"/>
      <c r="UT852" s="273"/>
      <c r="UU852" s="273"/>
      <c r="UV852" s="273"/>
      <c r="UW852" s="273"/>
      <c r="UX852" s="273"/>
      <c r="UY852" s="273"/>
      <c r="UZ852" s="273"/>
      <c r="VA852" s="273"/>
      <c r="VB852" s="273"/>
      <c r="VC852" s="273"/>
      <c r="VD852" s="273"/>
      <c r="VE852" s="273"/>
      <c r="VF852" s="273"/>
      <c r="VG852" s="273"/>
      <c r="VH852" s="273"/>
      <c r="VI852" s="273"/>
      <c r="VJ852" s="273"/>
      <c r="VK852" s="273"/>
      <c r="VL852" s="273"/>
      <c r="VM852" s="273"/>
      <c r="VN852" s="273"/>
      <c r="VO852" s="273"/>
      <c r="VP852" s="273"/>
      <c r="VQ852" s="273"/>
      <c r="VR852" s="273"/>
      <c r="VS852" s="273"/>
      <c r="VT852" s="273"/>
      <c r="VU852" s="273"/>
      <c r="VV852" s="273"/>
      <c r="VW852" s="273"/>
      <c r="VX852" s="273"/>
      <c r="VY852" s="273"/>
      <c r="VZ852" s="273"/>
      <c r="WA852" s="273"/>
      <c r="WB852" s="273"/>
      <c r="WC852" s="273"/>
      <c r="WD852" s="273"/>
      <c r="WE852" s="273"/>
      <c r="WF852" s="273"/>
      <c r="WG852" s="273"/>
      <c r="WH852" s="273"/>
      <c r="WI852" s="273"/>
      <c r="WJ852" s="273"/>
      <c r="WK852" s="273"/>
      <c r="WL852" s="273"/>
      <c r="WM852" s="273"/>
      <c r="WN852" s="273"/>
      <c r="WO852" s="273"/>
      <c r="WP852" s="273"/>
      <c r="WQ852" s="273"/>
      <c r="WR852" s="273"/>
      <c r="WS852" s="273"/>
      <c r="WT852" s="273"/>
      <c r="WU852" s="273"/>
      <c r="WV852" s="273"/>
      <c r="WW852" s="273"/>
      <c r="WX852" s="273"/>
      <c r="WY852" s="273"/>
      <c r="WZ852" s="273"/>
      <c r="XA852" s="273"/>
      <c r="XB852" s="273"/>
      <c r="XC852" s="273"/>
      <c r="XD852" s="273"/>
      <c r="XE852" s="273"/>
      <c r="XF852" s="273"/>
      <c r="XG852" s="273"/>
      <c r="XH852" s="273"/>
      <c r="XI852" s="273"/>
      <c r="XJ852" s="273"/>
      <c r="XK852" s="273"/>
      <c r="XL852" s="273"/>
      <c r="XM852" s="273"/>
      <c r="XN852" s="273"/>
      <c r="XO852" s="273"/>
      <c r="XP852" s="273"/>
      <c r="XQ852" s="273"/>
      <c r="XR852" s="273"/>
      <c r="XS852" s="273"/>
      <c r="XT852" s="273"/>
      <c r="XU852" s="273"/>
      <c r="XV852" s="273"/>
      <c r="XW852" s="273"/>
      <c r="XX852" s="273"/>
      <c r="XY852" s="273"/>
      <c r="XZ852" s="273"/>
      <c r="YA852" s="273"/>
      <c r="YB852" s="273"/>
      <c r="YC852" s="273"/>
      <c r="YD852" s="273"/>
      <c r="YE852" s="273"/>
      <c r="YF852" s="273"/>
      <c r="YG852" s="273"/>
      <c r="YH852" s="273"/>
      <c r="YI852" s="273"/>
      <c r="YJ852" s="273"/>
      <c r="YK852" s="273"/>
      <c r="YL852" s="273"/>
      <c r="YM852" s="273"/>
      <c r="YN852" s="273"/>
      <c r="YO852" s="273"/>
      <c r="YP852" s="273"/>
      <c r="YQ852" s="273"/>
      <c r="YR852" s="273"/>
      <c r="YS852" s="273"/>
      <c r="YT852" s="273"/>
      <c r="YU852" s="273"/>
      <c r="YV852" s="273"/>
      <c r="YW852" s="273"/>
      <c r="YX852" s="273"/>
      <c r="YY852" s="273"/>
      <c r="YZ852" s="273"/>
      <c r="ZA852" s="273"/>
      <c r="ZB852" s="273"/>
      <c r="ZC852" s="273"/>
      <c r="ZD852" s="273"/>
      <c r="ZE852" s="273"/>
      <c r="ZF852" s="273"/>
      <c r="ZG852" s="273"/>
      <c r="ZH852" s="273"/>
      <c r="ZI852" s="273"/>
      <c r="ZJ852" s="273"/>
      <c r="ZK852" s="273"/>
      <c r="ZL852" s="273"/>
      <c r="ZM852" s="273"/>
      <c r="ZN852" s="273"/>
      <c r="ZO852" s="273"/>
      <c r="ZP852" s="273"/>
      <c r="ZQ852" s="273"/>
      <c r="ZR852" s="273"/>
      <c r="ZS852" s="273"/>
      <c r="ZT852" s="273"/>
      <c r="ZU852" s="273"/>
      <c r="ZV852" s="273"/>
      <c r="ZW852" s="273"/>
      <c r="ZX852" s="273"/>
      <c r="ZY852" s="273"/>
      <c r="ZZ852" s="273"/>
      <c r="AAA852" s="273"/>
      <c r="AAB852" s="273"/>
      <c r="AAC852" s="273"/>
      <c r="AAD852" s="273"/>
      <c r="AAE852" s="273"/>
      <c r="AAF852" s="273"/>
      <c r="AAG852" s="273"/>
      <c r="AAH852" s="273"/>
      <c r="AAI852" s="273"/>
      <c r="AAJ852" s="273"/>
      <c r="AAK852" s="273"/>
      <c r="AAL852" s="273"/>
      <c r="AAM852" s="273"/>
      <c r="AAN852" s="273"/>
      <c r="AAO852" s="273"/>
      <c r="AAP852" s="273"/>
      <c r="AAQ852" s="273"/>
      <c r="AAR852" s="273"/>
      <c r="AAS852" s="273"/>
      <c r="AAT852" s="273"/>
      <c r="AAU852" s="273"/>
      <c r="AAV852" s="273"/>
      <c r="AAW852" s="273"/>
      <c r="AAX852" s="273"/>
      <c r="AAY852" s="273"/>
      <c r="AAZ852" s="273"/>
      <c r="ABA852" s="273"/>
      <c r="ABB852" s="273"/>
      <c r="ABC852" s="273"/>
      <c r="ABD852" s="273"/>
      <c r="ABE852" s="273"/>
      <c r="ABF852" s="273"/>
      <c r="ABG852" s="273"/>
      <c r="ABH852" s="273"/>
      <c r="ABI852" s="273"/>
      <c r="ABJ852" s="273"/>
      <c r="ABK852" s="273"/>
      <c r="ABL852" s="273"/>
      <c r="ABM852" s="273"/>
      <c r="ABN852" s="273"/>
      <c r="ABO852" s="273"/>
      <c r="ABP852" s="273"/>
      <c r="ABQ852" s="273"/>
      <c r="ABR852" s="273"/>
      <c r="ABS852" s="273"/>
      <c r="ABT852" s="273"/>
      <c r="ABU852" s="273"/>
      <c r="ABV852" s="273"/>
      <c r="ABW852" s="273"/>
      <c r="ABX852" s="273"/>
      <c r="ABY852" s="273"/>
      <c r="ABZ852" s="273"/>
      <c r="ACA852" s="273"/>
      <c r="ACB852" s="273"/>
      <c r="ACC852" s="273"/>
      <c r="ACD852" s="273"/>
      <c r="ACE852" s="273"/>
      <c r="ACF852" s="273"/>
      <c r="ACG852" s="273"/>
      <c r="ACH852" s="273"/>
      <c r="ACI852" s="273"/>
      <c r="ACJ852" s="273"/>
      <c r="ACK852" s="273"/>
      <c r="ACL852" s="273"/>
      <c r="ACM852" s="273"/>
      <c r="ACN852" s="273"/>
      <c r="ACO852" s="273"/>
      <c r="ACP852" s="273"/>
      <c r="ACQ852" s="273"/>
      <c r="ACR852" s="273"/>
      <c r="ACS852" s="273"/>
      <c r="ACT852" s="273"/>
      <c r="ACU852" s="273"/>
      <c r="ACV852" s="273"/>
      <c r="ACW852" s="273"/>
      <c r="ACX852" s="273"/>
      <c r="ACY852" s="273"/>
      <c r="ACZ852" s="273"/>
      <c r="ADA852" s="273"/>
      <c r="ADB852" s="273"/>
      <c r="ADC852" s="273"/>
      <c r="ADD852" s="273"/>
      <c r="ADE852" s="273"/>
      <c r="ADF852" s="273"/>
      <c r="ADG852" s="273"/>
      <c r="ADH852" s="273"/>
      <c r="ADI852" s="273"/>
      <c r="ADJ852" s="273"/>
      <c r="ADK852" s="273"/>
      <c r="ADL852" s="273"/>
      <c r="ADM852" s="273"/>
      <c r="ADN852" s="273"/>
      <c r="ADO852" s="273"/>
      <c r="ADP852" s="273"/>
      <c r="ADQ852" s="273"/>
      <c r="ADR852" s="273"/>
      <c r="ADS852" s="273"/>
      <c r="ADT852" s="273"/>
      <c r="ADU852" s="273"/>
      <c r="ADV852" s="273"/>
      <c r="ADW852" s="273"/>
      <c r="ADX852" s="273"/>
      <c r="ADY852" s="273"/>
      <c r="ADZ852" s="273"/>
      <c r="AEA852" s="273"/>
      <c r="AEB852" s="273"/>
      <c r="AEC852" s="273"/>
      <c r="AED852" s="273"/>
      <c r="AEE852" s="273"/>
      <c r="AEF852" s="273"/>
      <c r="AEG852" s="273"/>
      <c r="AEH852" s="273"/>
      <c r="AEI852" s="273"/>
      <c r="AEJ852" s="273"/>
      <c r="AEK852" s="273"/>
      <c r="AEL852" s="273"/>
      <c r="AEM852" s="273"/>
      <c r="AEN852" s="273"/>
      <c r="AEO852" s="273"/>
      <c r="AEP852" s="273"/>
      <c r="AEQ852" s="273"/>
      <c r="AER852" s="273"/>
      <c r="AES852" s="273"/>
      <c r="AET852" s="273"/>
      <c r="AEU852" s="273"/>
      <c r="AEV852" s="273"/>
      <c r="AEW852" s="273"/>
      <c r="AEX852" s="273"/>
      <c r="AEY852" s="273"/>
      <c r="AEZ852" s="273"/>
      <c r="AFA852" s="273"/>
      <c r="AFB852" s="273"/>
      <c r="AFC852" s="273"/>
      <c r="AFD852" s="273"/>
      <c r="AFE852" s="273"/>
      <c r="AFF852" s="273"/>
      <c r="AFG852" s="273"/>
      <c r="AFH852" s="273"/>
      <c r="AFI852" s="273"/>
      <c r="AFJ852" s="273"/>
      <c r="AFK852" s="273"/>
      <c r="AFL852" s="273"/>
      <c r="AFM852" s="273"/>
      <c r="AFN852" s="273"/>
      <c r="AFO852" s="273"/>
      <c r="AFP852" s="273"/>
      <c r="AFQ852" s="273"/>
      <c r="AFR852" s="273"/>
      <c r="AFS852" s="273"/>
      <c r="AFT852" s="273"/>
      <c r="AFU852" s="273"/>
      <c r="AFV852" s="273"/>
      <c r="AFW852" s="273"/>
      <c r="AFX852" s="273"/>
      <c r="AFY852" s="273"/>
      <c r="AFZ852" s="273"/>
      <c r="AGA852" s="273"/>
      <c r="AGB852" s="273"/>
      <c r="AGC852" s="273"/>
      <c r="AGD852" s="273"/>
      <c r="AGE852" s="273"/>
      <c r="AGF852" s="273"/>
      <c r="AGG852" s="273"/>
      <c r="AGH852" s="273"/>
      <c r="AGI852" s="273"/>
      <c r="AGJ852" s="273"/>
      <c r="AGK852" s="273"/>
      <c r="AGL852" s="273"/>
      <c r="AGM852" s="273"/>
      <c r="AGN852" s="273"/>
      <c r="AGO852" s="273"/>
      <c r="AGP852" s="273"/>
      <c r="AGQ852" s="273"/>
      <c r="AGR852" s="273"/>
      <c r="AGS852" s="273"/>
      <c r="AGT852" s="273"/>
      <c r="AGU852" s="273"/>
      <c r="AGV852" s="273"/>
      <c r="AGW852" s="273"/>
      <c r="AGX852" s="273"/>
      <c r="AGY852" s="273"/>
      <c r="AGZ852" s="273"/>
      <c r="AHA852" s="273"/>
      <c r="AHB852" s="273"/>
      <c r="AHC852" s="273"/>
      <c r="AHD852" s="273"/>
      <c r="AHE852" s="273"/>
      <c r="AHF852" s="273"/>
      <c r="AHG852" s="273"/>
      <c r="AHH852" s="273"/>
      <c r="AHI852" s="273"/>
      <c r="AHJ852" s="273"/>
      <c r="AHK852" s="273"/>
      <c r="AHL852" s="273"/>
      <c r="AHM852" s="273"/>
      <c r="AHN852" s="273"/>
      <c r="AHO852" s="273"/>
      <c r="AHP852" s="273"/>
      <c r="AHQ852" s="273"/>
      <c r="AHR852" s="273"/>
      <c r="AHS852" s="273"/>
      <c r="AHT852" s="273"/>
      <c r="AHU852" s="273"/>
      <c r="AHV852" s="273"/>
      <c r="AHW852" s="273"/>
      <c r="AHX852" s="273"/>
      <c r="AHY852" s="273"/>
      <c r="AHZ852" s="273"/>
      <c r="AIA852" s="273"/>
      <c r="AIB852" s="273"/>
      <c r="AIC852" s="273"/>
      <c r="AID852" s="273"/>
      <c r="AIE852" s="273"/>
      <c r="AIF852" s="273"/>
      <c r="AIG852" s="273"/>
      <c r="AIH852" s="273"/>
      <c r="AII852" s="273"/>
      <c r="AIJ852" s="273"/>
      <c r="AIK852" s="273"/>
      <c r="AIL852" s="273"/>
      <c r="AIM852" s="273"/>
      <c r="AIN852" s="273"/>
      <c r="AIO852" s="273"/>
      <c r="AIP852" s="273"/>
      <c r="AIQ852" s="273"/>
      <c r="AIR852" s="273"/>
      <c r="AIS852" s="273"/>
      <c r="AIT852" s="273"/>
      <c r="AIU852" s="273"/>
      <c r="AIV852" s="273"/>
      <c r="AIW852" s="273"/>
      <c r="AIX852" s="273"/>
      <c r="AIY852" s="273"/>
      <c r="AIZ852" s="273"/>
      <c r="AJA852" s="273"/>
      <c r="AJB852" s="273"/>
      <c r="AJC852" s="273"/>
      <c r="AJD852" s="273"/>
      <c r="AJE852" s="273"/>
      <c r="AJF852" s="273"/>
      <c r="AJG852" s="273"/>
      <c r="AJH852" s="273"/>
      <c r="AJI852" s="273"/>
      <c r="AJJ852" s="273"/>
      <c r="AJK852" s="273"/>
      <c r="AJL852" s="273"/>
      <c r="AJM852" s="273"/>
      <c r="AJN852" s="273"/>
      <c r="AJO852" s="273"/>
      <c r="AJP852" s="273"/>
      <c r="AJQ852" s="273"/>
      <c r="AJR852" s="273"/>
      <c r="AJS852" s="273"/>
      <c r="AJT852" s="273"/>
      <c r="AJU852" s="273"/>
      <c r="AJV852" s="273"/>
      <c r="AJW852" s="273"/>
      <c r="AJX852" s="273"/>
      <c r="AJY852" s="273"/>
      <c r="AJZ852" s="273"/>
      <c r="AKA852" s="273"/>
      <c r="AKB852" s="273"/>
      <c r="AKC852" s="273"/>
      <c r="AKD852" s="273"/>
      <c r="AKE852" s="273"/>
      <c r="AKF852" s="273"/>
      <c r="AKG852" s="273"/>
      <c r="AKH852" s="273"/>
      <c r="AKI852" s="273"/>
      <c r="AKJ852" s="273"/>
      <c r="AKK852" s="273"/>
      <c r="AKL852" s="273"/>
      <c r="AKM852" s="273"/>
      <c r="AKN852" s="273"/>
      <c r="AKO852" s="273"/>
      <c r="AKP852" s="273"/>
      <c r="AKQ852" s="273"/>
      <c r="AKR852" s="273"/>
      <c r="AKS852" s="273"/>
      <c r="AKT852" s="273"/>
      <c r="AKU852" s="273"/>
      <c r="AKV852" s="273"/>
      <c r="AKW852" s="273"/>
      <c r="AKX852" s="273"/>
      <c r="AKY852" s="273"/>
      <c r="AKZ852" s="273"/>
      <c r="ALA852" s="273"/>
      <c r="ALB852" s="273"/>
      <c r="ALC852" s="273"/>
      <c r="ALD852" s="273"/>
      <c r="ALE852" s="273"/>
      <c r="ALF852" s="273"/>
      <c r="ALG852" s="273"/>
      <c r="ALH852" s="273"/>
      <c r="ALI852" s="273"/>
      <c r="ALJ852" s="273"/>
      <c r="ALK852" s="273"/>
      <c r="ALL852" s="273"/>
      <c r="ALM852" s="273"/>
      <c r="ALN852" s="273"/>
      <c r="ALO852" s="273"/>
      <c r="ALP852" s="273"/>
      <c r="ALQ852" s="273"/>
      <c r="ALR852" s="273"/>
      <c r="ALS852" s="273"/>
      <c r="ALT852" s="273"/>
      <c r="ALU852" s="273"/>
      <c r="ALV852" s="273"/>
      <c r="ALW852" s="273"/>
      <c r="ALX852" s="273"/>
      <c r="ALY852" s="273"/>
      <c r="ALZ852" s="273"/>
      <c r="AMA852" s="273"/>
      <c r="AMB852" s="273"/>
      <c r="AMC852" s="273"/>
      <c r="AMD852" s="273"/>
      <c r="AME852" s="273"/>
      <c r="AMF852" s="273"/>
      <c r="AMG852" s="273"/>
      <c r="AMH852" s="273"/>
      <c r="AMI852" s="273"/>
      <c r="AMJ852" s="273"/>
      <c r="AMK852" s="273"/>
      <c r="AML852" s="273"/>
      <c r="AMM852" s="273"/>
      <c r="AMN852" s="273"/>
      <c r="AMO852" s="273"/>
      <c r="AMP852" s="273"/>
      <c r="AMQ852" s="273"/>
      <c r="AMR852" s="273"/>
      <c r="AMS852" s="273"/>
      <c r="AMT852" s="273"/>
      <c r="AMU852" s="273"/>
      <c r="AMV852" s="273"/>
      <c r="AMW852" s="273"/>
      <c r="AMX852" s="273"/>
      <c r="AMY852" s="273"/>
      <c r="AMZ852" s="273"/>
      <c r="ANA852" s="273"/>
      <c r="ANB852" s="273"/>
      <c r="ANC852" s="273"/>
      <c r="AND852" s="273"/>
      <c r="ANE852" s="273"/>
      <c r="ANF852" s="273"/>
      <c r="ANG852" s="273"/>
      <c r="ANH852" s="273"/>
      <c r="ANI852" s="273"/>
      <c r="ANJ852" s="273"/>
      <c r="ANK852" s="273"/>
      <c r="ANL852" s="273"/>
      <c r="ANM852" s="273"/>
      <c r="ANN852" s="273"/>
      <c r="ANO852" s="273"/>
      <c r="ANP852" s="273"/>
      <c r="ANQ852" s="273"/>
      <c r="ANR852" s="273"/>
      <c r="ANS852" s="273"/>
      <c r="ANT852" s="273"/>
      <c r="ANU852" s="273"/>
      <c r="ANV852" s="273"/>
      <c r="ANW852" s="273"/>
      <c r="ANX852" s="273"/>
      <c r="ANY852" s="273"/>
      <c r="ANZ852" s="273"/>
      <c r="AOA852" s="273"/>
      <c r="AOB852" s="273"/>
      <c r="AOC852" s="273"/>
      <c r="AOD852" s="273"/>
      <c r="AOE852" s="273"/>
      <c r="AOF852" s="273"/>
      <c r="AOG852" s="273"/>
      <c r="AOH852" s="273"/>
      <c r="AOI852" s="273"/>
      <c r="AOJ852" s="273"/>
      <c r="AOK852" s="273"/>
      <c r="AOL852" s="273"/>
      <c r="AOM852" s="273"/>
      <c r="AON852" s="273"/>
      <c r="AOO852" s="273"/>
      <c r="AOP852" s="273"/>
      <c r="AOQ852" s="273"/>
      <c r="AOR852" s="273"/>
      <c r="AOS852" s="273"/>
      <c r="AOT852" s="273"/>
      <c r="AOU852" s="273"/>
      <c r="AOV852" s="273"/>
      <c r="AOW852" s="273"/>
      <c r="AOX852" s="273"/>
      <c r="AOY852" s="273"/>
      <c r="AOZ852" s="273"/>
      <c r="APA852" s="273"/>
      <c r="APB852" s="273"/>
      <c r="APC852" s="273"/>
      <c r="APD852" s="273"/>
      <c r="APE852" s="273"/>
      <c r="APF852" s="273"/>
      <c r="APG852" s="273"/>
      <c r="APH852" s="273"/>
      <c r="API852" s="273"/>
      <c r="APJ852" s="273"/>
      <c r="APK852" s="273"/>
      <c r="APL852" s="273"/>
      <c r="APM852" s="273"/>
      <c r="APN852" s="273"/>
      <c r="APO852" s="273"/>
      <c r="APP852" s="273"/>
      <c r="APQ852" s="273"/>
      <c r="APR852" s="273"/>
      <c r="APS852" s="273"/>
      <c r="APT852" s="273"/>
      <c r="APU852" s="273"/>
      <c r="APV852" s="273"/>
      <c r="APW852" s="273"/>
      <c r="APX852" s="273"/>
      <c r="APY852" s="273"/>
      <c r="APZ852" s="273"/>
      <c r="AQA852" s="273"/>
      <c r="AQB852" s="273"/>
      <c r="AQC852" s="273"/>
      <c r="AQD852" s="273"/>
      <c r="AQE852" s="273"/>
      <c r="AQF852" s="273"/>
      <c r="AQG852" s="273"/>
      <c r="AQH852" s="273"/>
      <c r="AQI852" s="273"/>
      <c r="AQJ852" s="273"/>
      <c r="AQK852" s="273"/>
      <c r="AQL852" s="273"/>
      <c r="AQM852" s="273"/>
      <c r="AQN852" s="273"/>
      <c r="AQO852" s="273"/>
      <c r="AQP852" s="273"/>
      <c r="AQQ852" s="273"/>
      <c r="AQR852" s="273"/>
      <c r="AQS852" s="273"/>
      <c r="AQT852" s="273"/>
      <c r="AQU852" s="273"/>
      <c r="AQV852" s="273"/>
      <c r="AQW852" s="273"/>
      <c r="AQX852" s="273"/>
      <c r="AQY852" s="273"/>
      <c r="AQZ852" s="273"/>
      <c r="ARA852" s="273"/>
      <c r="ARB852" s="273"/>
      <c r="ARC852" s="273"/>
      <c r="ARD852" s="273"/>
      <c r="ARE852" s="273"/>
      <c r="ARF852" s="273"/>
      <c r="ARG852" s="273"/>
      <c r="ARH852" s="273"/>
      <c r="ARI852" s="273"/>
      <c r="ARJ852" s="273"/>
      <c r="ARK852" s="273"/>
      <c r="ARL852" s="273"/>
      <c r="ARM852" s="273"/>
      <c r="ARN852" s="273"/>
      <c r="ARO852" s="273"/>
      <c r="ARP852" s="273"/>
      <c r="ARQ852" s="273"/>
      <c r="ARR852" s="273"/>
      <c r="ARS852" s="273"/>
      <c r="ART852" s="273"/>
      <c r="ARU852" s="273"/>
      <c r="ARV852" s="273"/>
      <c r="ARW852" s="273"/>
      <c r="ARX852" s="273"/>
      <c r="ARY852" s="273"/>
      <c r="ARZ852" s="273"/>
      <c r="ASA852" s="273"/>
      <c r="ASB852" s="273"/>
      <c r="ASC852" s="273"/>
      <c r="ASD852" s="273"/>
      <c r="ASE852" s="273"/>
      <c r="ASF852" s="273"/>
      <c r="ASG852" s="273"/>
      <c r="ASH852" s="273"/>
      <c r="ASI852" s="273"/>
      <c r="ASJ852" s="273"/>
      <c r="ASK852" s="273"/>
      <c r="ASL852" s="273"/>
      <c r="ASM852" s="273"/>
      <c r="ASN852" s="273"/>
      <c r="ASO852" s="273"/>
      <c r="ASP852" s="273"/>
      <c r="ASQ852" s="273"/>
      <c r="ASR852" s="273"/>
      <c r="ASS852" s="273"/>
      <c r="AST852" s="273"/>
      <c r="ASU852" s="273"/>
      <c r="ASV852" s="273"/>
      <c r="ASW852" s="273"/>
      <c r="ASX852" s="273"/>
      <c r="ASY852" s="273"/>
      <c r="ASZ852" s="273"/>
      <c r="ATA852" s="273"/>
      <c r="ATB852" s="273"/>
      <c r="ATC852" s="273"/>
      <c r="ATD852" s="273"/>
      <c r="ATE852" s="273"/>
      <c r="ATF852" s="273"/>
      <c r="ATG852" s="273"/>
      <c r="ATH852" s="273"/>
      <c r="ATI852" s="273"/>
      <c r="ATJ852" s="273"/>
      <c r="ATK852" s="273"/>
      <c r="ATL852" s="273"/>
      <c r="ATM852" s="273"/>
      <c r="ATN852" s="273"/>
      <c r="ATO852" s="273"/>
      <c r="ATP852" s="273"/>
      <c r="ATQ852" s="273"/>
      <c r="ATR852" s="273"/>
      <c r="ATS852" s="273"/>
      <c r="ATT852" s="273"/>
      <c r="ATU852" s="273"/>
      <c r="ATV852" s="273"/>
      <c r="ATW852" s="273"/>
      <c r="ATX852" s="273"/>
      <c r="ATY852" s="273"/>
      <c r="ATZ852" s="273"/>
      <c r="AUA852" s="273"/>
      <c r="AUB852" s="273"/>
      <c r="AUC852" s="273"/>
      <c r="AUD852" s="273"/>
      <c r="AUE852" s="273"/>
      <c r="AUF852" s="273"/>
      <c r="AUG852" s="273"/>
      <c r="AUH852" s="273"/>
      <c r="AUI852" s="273"/>
      <c r="AUJ852" s="273"/>
      <c r="AUK852" s="273"/>
      <c r="AUL852" s="273"/>
      <c r="AUM852" s="273"/>
      <c r="AUN852" s="273"/>
      <c r="AUO852" s="273"/>
      <c r="AUP852" s="273"/>
      <c r="AUQ852" s="273"/>
      <c r="AUR852" s="273"/>
      <c r="AUS852" s="273"/>
      <c r="AUT852" s="273"/>
      <c r="AUU852" s="273"/>
      <c r="AUV852" s="273"/>
      <c r="AUW852" s="273"/>
      <c r="AUX852" s="273"/>
      <c r="AUY852" s="273"/>
      <c r="AUZ852" s="273"/>
      <c r="AVA852" s="273"/>
      <c r="AVB852" s="273"/>
      <c r="AVC852" s="273"/>
      <c r="AVD852" s="273"/>
      <c r="AVE852" s="273"/>
      <c r="AVF852" s="273"/>
      <c r="AVG852" s="273"/>
      <c r="AVH852" s="273"/>
      <c r="AVI852" s="273"/>
      <c r="AVJ852" s="273"/>
      <c r="AVK852" s="273"/>
      <c r="AVL852" s="273"/>
      <c r="AVM852" s="273"/>
      <c r="AVN852" s="273"/>
      <c r="AVO852" s="273"/>
      <c r="AVP852" s="273"/>
      <c r="AVQ852" s="273"/>
      <c r="AVR852" s="273"/>
      <c r="AVS852" s="273"/>
      <c r="AVT852" s="273"/>
      <c r="AVU852" s="273"/>
      <c r="AVV852" s="273"/>
      <c r="AVW852" s="273"/>
      <c r="AVX852" s="273"/>
      <c r="AVY852" s="273"/>
      <c r="AVZ852" s="273"/>
      <c r="AWA852" s="273"/>
      <c r="AWB852" s="273"/>
      <c r="AWC852" s="273"/>
      <c r="AWD852" s="273"/>
      <c r="AWE852" s="273"/>
      <c r="AWF852" s="273"/>
      <c r="AWG852" s="273"/>
      <c r="AWH852" s="273"/>
      <c r="AWI852" s="273"/>
      <c r="AWJ852" s="273"/>
      <c r="AWK852" s="273"/>
      <c r="AWL852" s="273"/>
      <c r="AWM852" s="273"/>
      <c r="AWN852" s="273"/>
      <c r="AWO852" s="273"/>
      <c r="AWP852" s="273"/>
      <c r="AWQ852" s="273"/>
      <c r="AWR852" s="273"/>
      <c r="AWS852" s="273"/>
      <c r="AWT852" s="273"/>
      <c r="AWU852" s="273"/>
      <c r="AWV852" s="273"/>
      <c r="AWW852" s="273"/>
      <c r="AWX852" s="273"/>
      <c r="AWY852" s="273"/>
      <c r="AWZ852" s="273"/>
      <c r="AXA852" s="273"/>
      <c r="AXB852" s="273"/>
      <c r="AXC852" s="273"/>
      <c r="AXD852" s="273"/>
      <c r="AXE852" s="273"/>
      <c r="AXF852" s="273"/>
      <c r="AXG852" s="273"/>
      <c r="AXH852" s="273"/>
      <c r="AXI852" s="273"/>
      <c r="AXJ852" s="273"/>
      <c r="AXK852" s="273"/>
      <c r="AXL852" s="273"/>
      <c r="AXM852" s="273"/>
      <c r="AXN852" s="273"/>
      <c r="AXO852" s="273"/>
      <c r="AXP852" s="273"/>
      <c r="AXQ852" s="273"/>
      <c r="AXR852" s="273"/>
      <c r="AXS852" s="273"/>
      <c r="AXT852" s="273"/>
      <c r="AXU852" s="273"/>
      <c r="AXV852" s="273"/>
      <c r="AXW852" s="273"/>
      <c r="AXX852" s="273"/>
      <c r="AXY852" s="273"/>
      <c r="AXZ852" s="273"/>
      <c r="AYA852" s="273"/>
      <c r="AYB852" s="273"/>
      <c r="AYC852" s="273"/>
      <c r="AYD852" s="273"/>
      <c r="AYE852" s="273"/>
      <c r="AYF852" s="273"/>
      <c r="AYG852" s="273"/>
      <c r="AYH852" s="273"/>
      <c r="AYI852" s="273"/>
      <c r="AYJ852" s="273"/>
      <c r="AYK852" s="273"/>
      <c r="AYL852" s="273"/>
      <c r="AYM852" s="273"/>
      <c r="AYN852" s="273"/>
      <c r="AYO852" s="273"/>
      <c r="AYP852" s="273"/>
      <c r="AYQ852" s="273"/>
      <c r="AYR852" s="273"/>
      <c r="AYS852" s="273"/>
      <c r="AYT852" s="273"/>
      <c r="AYU852" s="273"/>
      <c r="AYV852" s="273"/>
      <c r="AYW852" s="273"/>
      <c r="AYX852" s="273"/>
      <c r="AYY852" s="273"/>
      <c r="AYZ852" s="273"/>
      <c r="AZA852" s="273"/>
      <c r="AZB852" s="273"/>
      <c r="AZC852" s="273"/>
      <c r="AZD852" s="273"/>
      <c r="AZE852" s="273"/>
      <c r="AZF852" s="273"/>
      <c r="AZG852" s="273"/>
      <c r="AZH852" s="273"/>
      <c r="AZI852" s="273"/>
      <c r="AZJ852" s="273"/>
      <c r="AZK852" s="273"/>
      <c r="AZL852" s="273"/>
      <c r="AZM852" s="273"/>
      <c r="AZN852" s="273"/>
      <c r="AZO852" s="273"/>
      <c r="AZP852" s="273"/>
      <c r="AZQ852" s="273"/>
      <c r="AZR852" s="273"/>
      <c r="AZS852" s="273"/>
      <c r="AZT852" s="273"/>
      <c r="AZU852" s="273"/>
      <c r="AZV852" s="273"/>
      <c r="AZW852" s="273"/>
      <c r="AZX852" s="273"/>
      <c r="AZY852" s="273"/>
      <c r="AZZ852" s="273"/>
      <c r="BAA852" s="273"/>
      <c r="BAB852" s="273"/>
      <c r="BAC852" s="273"/>
      <c r="BAD852" s="273"/>
      <c r="BAE852" s="273"/>
      <c r="BAF852" s="273"/>
      <c r="BAG852" s="273"/>
      <c r="BAH852" s="273"/>
      <c r="BAI852" s="273"/>
      <c r="BAJ852" s="273"/>
      <c r="BAK852" s="273"/>
      <c r="BAL852" s="273"/>
      <c r="BAM852" s="273"/>
      <c r="BAN852" s="273"/>
      <c r="BAO852" s="273"/>
      <c r="BAP852" s="273"/>
      <c r="BAQ852" s="273"/>
      <c r="BAR852" s="273"/>
      <c r="BAS852" s="273"/>
      <c r="BAT852" s="273"/>
      <c r="BAU852" s="273"/>
      <c r="BAV852" s="273"/>
      <c r="BAW852" s="273"/>
      <c r="BAX852" s="273"/>
      <c r="BAY852" s="273"/>
      <c r="BAZ852" s="273"/>
      <c r="BBA852" s="273"/>
      <c r="BBB852" s="273"/>
      <c r="BBC852" s="273"/>
      <c r="BBD852" s="273"/>
      <c r="BBE852" s="273"/>
      <c r="BBF852" s="273"/>
      <c r="BBG852" s="273"/>
      <c r="BBH852" s="273"/>
      <c r="BBI852" s="273"/>
      <c r="BBJ852" s="273"/>
      <c r="BBK852" s="273"/>
      <c r="BBL852" s="273"/>
      <c r="BBM852" s="273"/>
      <c r="BBN852" s="273"/>
      <c r="BBO852" s="273"/>
      <c r="BBP852" s="273"/>
      <c r="BBQ852" s="273"/>
      <c r="BBR852" s="273"/>
      <c r="BBS852" s="273"/>
      <c r="BBT852" s="273"/>
      <c r="BBU852" s="273"/>
      <c r="BBV852" s="273"/>
      <c r="BBW852" s="273"/>
      <c r="BBX852" s="273"/>
      <c r="BBY852" s="273"/>
      <c r="BBZ852" s="273"/>
      <c r="BCA852" s="273"/>
      <c r="BCB852" s="273"/>
      <c r="BCC852" s="273"/>
      <c r="BCD852" s="273"/>
      <c r="BCE852" s="273"/>
      <c r="BCF852" s="273"/>
      <c r="BCG852" s="273"/>
      <c r="BCH852" s="273"/>
      <c r="BCI852" s="273"/>
      <c r="BCJ852" s="273"/>
      <c r="BCK852" s="273"/>
      <c r="BCL852" s="273"/>
      <c r="BCM852" s="273"/>
      <c r="BCN852" s="273"/>
      <c r="BCO852" s="273"/>
      <c r="BCP852" s="273"/>
      <c r="BCQ852" s="273"/>
      <c r="BCR852" s="273"/>
      <c r="BCS852" s="273"/>
      <c r="BCT852" s="273"/>
      <c r="BCU852" s="273"/>
      <c r="BCV852" s="273"/>
      <c r="BCW852" s="273"/>
      <c r="BCX852" s="273"/>
      <c r="BCY852" s="273"/>
      <c r="BCZ852" s="273"/>
      <c r="BDA852" s="273"/>
      <c r="BDB852" s="273"/>
      <c r="BDC852" s="273"/>
      <c r="BDD852" s="273"/>
      <c r="BDE852" s="273"/>
      <c r="BDF852" s="273"/>
      <c r="BDG852" s="273"/>
      <c r="BDH852" s="273"/>
      <c r="BDI852" s="273"/>
      <c r="BDJ852" s="273"/>
      <c r="BDK852" s="273"/>
      <c r="BDL852" s="273"/>
      <c r="BDM852" s="273"/>
      <c r="BDN852" s="273"/>
      <c r="BDO852" s="273"/>
      <c r="BDP852" s="273"/>
      <c r="BDQ852" s="273"/>
      <c r="BDR852" s="273"/>
      <c r="BDS852" s="273"/>
      <c r="BDT852" s="273"/>
      <c r="BDU852" s="273"/>
      <c r="BDV852" s="273"/>
      <c r="BDW852" s="273"/>
      <c r="BDX852" s="273"/>
      <c r="BDY852" s="273"/>
      <c r="BDZ852" s="273"/>
      <c r="BEA852" s="273"/>
      <c r="BEB852" s="273"/>
      <c r="BEC852" s="273"/>
      <c r="BED852" s="273"/>
      <c r="BEE852" s="273"/>
      <c r="BEF852" s="273"/>
      <c r="BEG852" s="273"/>
      <c r="BEH852" s="273"/>
      <c r="BEI852" s="273"/>
      <c r="BEJ852" s="273"/>
      <c r="BEK852" s="273"/>
      <c r="BEL852" s="273"/>
      <c r="BEM852" s="273"/>
      <c r="BEN852" s="273"/>
      <c r="BEO852" s="273"/>
      <c r="BEP852" s="273"/>
      <c r="BEQ852" s="273"/>
      <c r="BER852" s="273"/>
      <c r="BES852" s="273"/>
      <c r="BET852" s="273"/>
      <c r="BEU852" s="273"/>
      <c r="BEV852" s="273"/>
      <c r="BEW852" s="273"/>
      <c r="BEX852" s="273"/>
      <c r="BEY852" s="273"/>
      <c r="BEZ852" s="273"/>
      <c r="BFA852" s="273"/>
      <c r="BFB852" s="273"/>
      <c r="BFC852" s="273"/>
      <c r="BFD852" s="273"/>
      <c r="BFE852" s="273"/>
      <c r="BFF852" s="273"/>
      <c r="BFG852" s="273"/>
      <c r="BFH852" s="273"/>
      <c r="BFI852" s="273"/>
      <c r="BFJ852" s="273"/>
      <c r="BFK852" s="273"/>
      <c r="BFL852" s="273"/>
      <c r="BFM852" s="273"/>
      <c r="BFN852" s="273"/>
      <c r="BFO852" s="273"/>
      <c r="BFP852" s="273"/>
      <c r="BFQ852" s="273"/>
      <c r="BFR852" s="273"/>
      <c r="BFS852" s="273"/>
      <c r="BFT852" s="273"/>
      <c r="BFU852" s="273"/>
      <c r="BFV852" s="273"/>
      <c r="BFW852" s="273"/>
      <c r="BFX852" s="273"/>
      <c r="BFY852" s="273"/>
      <c r="BFZ852" s="273"/>
      <c r="BGA852" s="273"/>
      <c r="BGB852" s="273"/>
      <c r="BGC852" s="273"/>
      <c r="BGD852" s="273"/>
      <c r="BGE852" s="273"/>
      <c r="BGF852" s="273"/>
      <c r="BGG852" s="273"/>
      <c r="BGH852" s="273"/>
      <c r="BGI852" s="273"/>
      <c r="BGJ852" s="273"/>
      <c r="BGK852" s="273"/>
      <c r="BGL852" s="273"/>
      <c r="BGM852" s="273"/>
      <c r="BGN852" s="273"/>
      <c r="BGO852" s="273"/>
      <c r="BGP852" s="273"/>
      <c r="BGQ852" s="273"/>
      <c r="BGR852" s="273"/>
      <c r="BGS852" s="273"/>
      <c r="BGT852" s="273"/>
      <c r="BGU852" s="273"/>
      <c r="BGV852" s="273"/>
      <c r="BGW852" s="273"/>
      <c r="BGX852" s="273"/>
      <c r="BGY852" s="273"/>
      <c r="BGZ852" s="273"/>
      <c r="BHA852" s="273"/>
      <c r="BHB852" s="273"/>
      <c r="BHC852" s="273"/>
      <c r="BHD852" s="273"/>
      <c r="BHE852" s="273"/>
      <c r="BHF852" s="273"/>
      <c r="BHG852" s="273"/>
      <c r="BHH852" s="273"/>
      <c r="BHI852" s="273"/>
      <c r="BHJ852" s="273"/>
      <c r="BHK852" s="273"/>
      <c r="BHL852" s="273"/>
      <c r="BHM852" s="273"/>
      <c r="BHN852" s="273"/>
      <c r="BHO852" s="273"/>
      <c r="BHP852" s="273"/>
      <c r="BHQ852" s="273"/>
      <c r="BHR852" s="273"/>
      <c r="BHS852" s="273"/>
      <c r="BHT852" s="273"/>
      <c r="BHU852" s="273"/>
      <c r="BHV852" s="273"/>
      <c r="BHW852" s="273"/>
      <c r="BHX852" s="273"/>
      <c r="BHY852" s="273"/>
      <c r="BHZ852" s="273"/>
      <c r="BIA852" s="273"/>
      <c r="BIB852" s="273"/>
      <c r="BIC852" s="273"/>
      <c r="BID852" s="273"/>
      <c r="BIE852" s="273"/>
      <c r="BIF852" s="273"/>
      <c r="BIG852" s="273"/>
      <c r="BIH852" s="273"/>
      <c r="BII852" s="273"/>
      <c r="BIJ852" s="273"/>
      <c r="BIK852" s="273"/>
      <c r="BIL852" s="273"/>
      <c r="BIM852" s="273"/>
      <c r="BIN852" s="273"/>
      <c r="BIO852" s="273"/>
      <c r="BIP852" s="273"/>
      <c r="BIQ852" s="273"/>
      <c r="BIR852" s="273"/>
      <c r="BIS852" s="273"/>
      <c r="BIT852" s="273"/>
      <c r="BIU852" s="273"/>
      <c r="BIV852" s="273"/>
      <c r="BIW852" s="273"/>
      <c r="BIX852" s="273"/>
      <c r="BIY852" s="273"/>
      <c r="BIZ852" s="273"/>
      <c r="BJA852" s="273"/>
      <c r="BJB852" s="273"/>
      <c r="BJC852" s="273"/>
      <c r="BJD852" s="273"/>
      <c r="BJE852" s="273"/>
      <c r="BJF852" s="273"/>
      <c r="BJG852" s="273"/>
      <c r="BJH852" s="273"/>
      <c r="BJI852" s="273"/>
      <c r="BJJ852" s="273"/>
      <c r="BJK852" s="273"/>
      <c r="BJL852" s="273"/>
      <c r="BJM852" s="273"/>
      <c r="BJN852" s="273"/>
      <c r="BJO852" s="273"/>
      <c r="BJP852" s="273"/>
      <c r="BJQ852" s="273"/>
      <c r="BJR852" s="273"/>
      <c r="BJS852" s="273"/>
      <c r="BJT852" s="273"/>
      <c r="BJU852" s="273"/>
      <c r="BJV852" s="273"/>
      <c r="BJW852" s="273"/>
      <c r="BJX852" s="273"/>
      <c r="BJY852" s="273"/>
      <c r="BJZ852" s="273"/>
      <c r="BKA852" s="273"/>
      <c r="BKB852" s="273"/>
      <c r="BKC852" s="273"/>
      <c r="BKD852" s="273"/>
      <c r="BKE852" s="273"/>
      <c r="BKF852" s="273"/>
      <c r="BKG852" s="273"/>
      <c r="BKH852" s="273"/>
      <c r="BKI852" s="273"/>
      <c r="BKJ852" s="273"/>
      <c r="BKK852" s="273"/>
      <c r="BKL852" s="273"/>
      <c r="BKM852" s="273"/>
      <c r="BKN852" s="273"/>
      <c r="BKO852" s="273"/>
      <c r="BKP852" s="273"/>
      <c r="BKQ852" s="273"/>
      <c r="BKR852" s="273"/>
      <c r="BKS852" s="273"/>
      <c r="BKT852" s="273"/>
      <c r="BKU852" s="273"/>
      <c r="BKV852" s="273"/>
      <c r="BKW852" s="273"/>
      <c r="BKX852" s="273"/>
      <c r="BKY852" s="273"/>
      <c r="BKZ852" s="273"/>
      <c r="BLA852" s="273"/>
      <c r="BLB852" s="273"/>
      <c r="BLC852" s="273"/>
      <c r="BLD852" s="273"/>
      <c r="BLE852" s="273"/>
      <c r="BLF852" s="273"/>
      <c r="BLG852" s="273"/>
      <c r="BLH852" s="273"/>
      <c r="BLI852" s="273"/>
      <c r="BLJ852" s="273"/>
      <c r="BLK852" s="273"/>
      <c r="BLL852" s="273"/>
      <c r="BLM852" s="273"/>
      <c r="BLN852" s="273"/>
      <c r="BLO852" s="273"/>
      <c r="BLP852" s="273"/>
      <c r="BLQ852" s="273"/>
      <c r="BLR852" s="273"/>
      <c r="BLS852" s="273"/>
      <c r="BLT852" s="273"/>
      <c r="BLU852" s="273"/>
      <c r="BLV852" s="273"/>
      <c r="BLW852" s="273"/>
      <c r="BLX852" s="273"/>
      <c r="BLY852" s="273"/>
      <c r="BLZ852" s="273"/>
      <c r="BMA852" s="273"/>
      <c r="BMB852" s="273"/>
      <c r="BMC852" s="273"/>
      <c r="BMD852" s="273"/>
      <c r="BME852" s="273"/>
      <c r="BMF852" s="273"/>
      <c r="BMG852" s="273"/>
      <c r="BMH852" s="273"/>
      <c r="BMI852" s="273"/>
      <c r="BMJ852" s="273"/>
      <c r="BMK852" s="273"/>
      <c r="BML852" s="273"/>
      <c r="BMM852" s="273"/>
      <c r="BMN852" s="273"/>
      <c r="BMO852" s="273"/>
      <c r="BMP852" s="273"/>
      <c r="BMQ852" s="273"/>
      <c r="BMR852" s="273"/>
      <c r="BMS852" s="273"/>
      <c r="BMT852" s="273"/>
      <c r="BMU852" s="273"/>
      <c r="BMV852" s="273"/>
      <c r="BMW852" s="273"/>
      <c r="BMX852" s="273"/>
      <c r="BMY852" s="273"/>
      <c r="BMZ852" s="273"/>
      <c r="BNA852" s="273"/>
      <c r="BNB852" s="273"/>
      <c r="BNC852" s="273"/>
      <c r="BND852" s="273"/>
      <c r="BNE852" s="273"/>
      <c r="BNF852" s="273"/>
      <c r="BNG852" s="273"/>
      <c r="BNH852" s="273"/>
      <c r="BNI852" s="273"/>
      <c r="BNJ852" s="273"/>
      <c r="BNK852" s="273"/>
      <c r="BNL852" s="273"/>
      <c r="BNM852" s="273"/>
      <c r="BNN852" s="273"/>
      <c r="BNO852" s="273"/>
      <c r="BNP852" s="273"/>
      <c r="BNQ852" s="273"/>
      <c r="BNR852" s="273"/>
      <c r="BNS852" s="273"/>
      <c r="BNT852" s="273"/>
      <c r="BNU852" s="273"/>
      <c r="BNV852" s="273"/>
      <c r="BNW852" s="273"/>
      <c r="BNX852" s="273"/>
      <c r="BNY852" s="273"/>
      <c r="BNZ852" s="273"/>
      <c r="BOA852" s="273"/>
      <c r="BOB852" s="273"/>
      <c r="BOC852" s="273"/>
      <c r="BOD852" s="273"/>
      <c r="BOE852" s="273"/>
      <c r="BOF852" s="273"/>
      <c r="BOG852" s="273"/>
      <c r="BOH852" s="273"/>
      <c r="BOI852" s="273"/>
      <c r="BOJ852" s="273"/>
      <c r="BOK852" s="273"/>
      <c r="BOL852" s="273"/>
      <c r="BOM852" s="273"/>
      <c r="BON852" s="273"/>
      <c r="BOO852" s="273"/>
      <c r="BOP852" s="273"/>
      <c r="BOQ852" s="273"/>
      <c r="BOR852" s="273"/>
      <c r="BOS852" s="273"/>
      <c r="BOT852" s="273"/>
      <c r="BOU852" s="273"/>
      <c r="BOV852" s="273"/>
      <c r="BOW852" s="273"/>
      <c r="BOX852" s="273"/>
      <c r="BOY852" s="273"/>
      <c r="BOZ852" s="273"/>
      <c r="BPA852" s="273"/>
      <c r="BPB852" s="273"/>
      <c r="BPC852" s="273"/>
      <c r="BPD852" s="273"/>
      <c r="BPE852" s="273"/>
      <c r="BPF852" s="273"/>
      <c r="BPG852" s="273"/>
      <c r="BPH852" s="273"/>
      <c r="BPI852" s="273"/>
      <c r="BPJ852" s="273"/>
      <c r="BPK852" s="273"/>
      <c r="BPL852" s="273"/>
      <c r="BPM852" s="273"/>
      <c r="BPN852" s="273"/>
      <c r="BPO852" s="273"/>
      <c r="BPP852" s="273"/>
      <c r="BPQ852" s="273"/>
      <c r="BPR852" s="273"/>
      <c r="BPS852" s="273"/>
      <c r="BPT852" s="273"/>
      <c r="BPU852" s="273"/>
      <c r="BPV852" s="273"/>
      <c r="BPW852" s="273"/>
      <c r="BPX852" s="273"/>
      <c r="BPY852" s="273"/>
      <c r="BPZ852" s="273"/>
      <c r="BQA852" s="273"/>
      <c r="BQB852" s="273"/>
      <c r="BQC852" s="273"/>
      <c r="BQD852" s="273"/>
      <c r="BQE852" s="273"/>
      <c r="BQF852" s="273"/>
      <c r="BQG852" s="273"/>
      <c r="BQH852" s="273"/>
      <c r="BQI852" s="273"/>
      <c r="BQJ852" s="273"/>
      <c r="BQK852" s="273"/>
      <c r="BQL852" s="273"/>
      <c r="BQM852" s="273"/>
      <c r="BQN852" s="273"/>
      <c r="BQO852" s="273"/>
      <c r="BQP852" s="273"/>
      <c r="BQQ852" s="273"/>
      <c r="BQR852" s="273"/>
      <c r="BQS852" s="273"/>
      <c r="BQT852" s="273"/>
      <c r="BQU852" s="273"/>
      <c r="BQV852" s="273"/>
      <c r="BQW852" s="273"/>
      <c r="BQX852" s="273"/>
      <c r="BQY852" s="273"/>
      <c r="BQZ852" s="273"/>
      <c r="BRA852" s="273"/>
      <c r="BRB852" s="273"/>
      <c r="BRC852" s="273"/>
      <c r="BRD852" s="273"/>
      <c r="BRE852" s="273"/>
      <c r="BRF852" s="273"/>
      <c r="BRG852" s="273"/>
      <c r="BRH852" s="273"/>
      <c r="BRI852" s="273"/>
      <c r="BRJ852" s="273"/>
      <c r="BRK852" s="273"/>
      <c r="BRL852" s="273"/>
      <c r="BRM852" s="273"/>
      <c r="BRN852" s="273"/>
      <c r="BRO852" s="273"/>
      <c r="BRP852" s="273"/>
      <c r="BRQ852" s="273"/>
      <c r="BRR852" s="273"/>
      <c r="BRS852" s="273"/>
      <c r="BRT852" s="273"/>
      <c r="BRU852" s="273"/>
      <c r="BRV852" s="273"/>
      <c r="BRW852" s="273"/>
      <c r="BRX852" s="273"/>
      <c r="BRY852" s="273"/>
      <c r="BRZ852" s="273"/>
      <c r="BSA852" s="273"/>
      <c r="BSB852" s="273"/>
      <c r="BSC852" s="273"/>
      <c r="BSD852" s="273"/>
      <c r="BSE852" s="273"/>
      <c r="BSF852" s="273"/>
      <c r="BSG852" s="273"/>
      <c r="BSH852" s="273"/>
      <c r="BSI852" s="273"/>
      <c r="BSJ852" s="273"/>
      <c r="BSK852" s="273"/>
      <c r="BSL852" s="273"/>
      <c r="BSM852" s="273"/>
      <c r="BSN852" s="273"/>
      <c r="BSO852" s="273"/>
      <c r="BSP852" s="273"/>
      <c r="BSQ852" s="273"/>
      <c r="BSR852" s="273"/>
      <c r="BSS852" s="273"/>
      <c r="BST852" s="273"/>
      <c r="BSU852" s="273"/>
      <c r="BSV852" s="273"/>
      <c r="BSW852" s="273"/>
      <c r="BSX852" s="273"/>
      <c r="BSY852" s="273"/>
      <c r="BSZ852" s="273"/>
      <c r="BTA852" s="273"/>
      <c r="BTB852" s="273"/>
      <c r="BTC852" s="273"/>
      <c r="BTD852" s="273"/>
      <c r="BTE852" s="273"/>
      <c r="BTF852" s="273"/>
      <c r="BTG852" s="273"/>
      <c r="BTH852" s="273"/>
      <c r="BTI852" s="273"/>
      <c r="BTJ852" s="273"/>
      <c r="BTK852" s="273"/>
      <c r="BTL852" s="273"/>
      <c r="BTM852" s="273"/>
      <c r="BTN852" s="273"/>
      <c r="BTO852" s="273"/>
      <c r="BTP852" s="273"/>
      <c r="BTQ852" s="273"/>
      <c r="BTR852" s="273"/>
      <c r="BTS852" s="273"/>
      <c r="BTT852" s="273"/>
      <c r="BTU852" s="273"/>
      <c r="BTV852" s="273"/>
      <c r="BTW852" s="273"/>
      <c r="BTX852" s="273"/>
      <c r="BTY852" s="273"/>
      <c r="BTZ852" s="273"/>
      <c r="BUA852" s="273"/>
      <c r="BUB852" s="273"/>
      <c r="BUC852" s="273"/>
      <c r="BUD852" s="273"/>
      <c r="BUE852" s="273"/>
      <c r="BUF852" s="273"/>
      <c r="BUG852" s="273"/>
      <c r="BUH852" s="273"/>
      <c r="BUI852" s="273"/>
      <c r="BUJ852" s="273"/>
      <c r="BUK852" s="273"/>
      <c r="BUL852" s="273"/>
      <c r="BUM852" s="273"/>
      <c r="BUN852" s="273"/>
      <c r="BUO852" s="273"/>
      <c r="BUP852" s="273"/>
      <c r="BUQ852" s="273"/>
      <c r="BUR852" s="273"/>
      <c r="BUS852" s="273"/>
      <c r="BUT852" s="273"/>
      <c r="BUU852" s="273"/>
      <c r="BUV852" s="273"/>
      <c r="BUW852" s="273"/>
      <c r="BUX852" s="273"/>
      <c r="BUY852" s="273"/>
      <c r="BUZ852" s="273"/>
      <c r="BVA852" s="273"/>
      <c r="BVB852" s="273"/>
      <c r="BVC852" s="273"/>
      <c r="BVD852" s="273"/>
      <c r="BVE852" s="273"/>
      <c r="BVF852" s="273"/>
      <c r="BVG852" s="273"/>
      <c r="BVH852" s="273"/>
      <c r="BVI852" s="273"/>
      <c r="BVJ852" s="273"/>
      <c r="BVK852" s="273"/>
      <c r="BVL852" s="273"/>
      <c r="BVM852" s="273"/>
      <c r="BVN852" s="273"/>
      <c r="BVO852" s="273"/>
      <c r="BVP852" s="273"/>
      <c r="BVQ852" s="273"/>
      <c r="BVR852" s="273"/>
      <c r="BVS852" s="273"/>
      <c r="BVT852" s="273"/>
      <c r="BVU852" s="273"/>
      <c r="BVV852" s="273"/>
      <c r="BVW852" s="273"/>
      <c r="BVX852" s="273"/>
      <c r="BVY852" s="273"/>
      <c r="BVZ852" s="273"/>
      <c r="BWA852" s="273"/>
      <c r="BWB852" s="273"/>
      <c r="BWC852" s="273"/>
      <c r="BWD852" s="273"/>
      <c r="BWE852" s="273"/>
      <c r="BWF852" s="273"/>
      <c r="BWG852" s="273"/>
      <c r="BWH852" s="273"/>
      <c r="BWI852" s="273"/>
      <c r="BWJ852" s="273"/>
      <c r="BWK852" s="273"/>
      <c r="BWL852" s="273"/>
      <c r="BWM852" s="273"/>
      <c r="BWN852" s="273"/>
      <c r="BWO852" s="273"/>
      <c r="BWP852" s="273"/>
      <c r="BWQ852" s="273"/>
      <c r="BWR852" s="273"/>
      <c r="BWS852" s="273"/>
      <c r="BWT852" s="273"/>
      <c r="BWU852" s="273"/>
      <c r="BWV852" s="273"/>
      <c r="BWW852" s="273"/>
      <c r="BWX852" s="273"/>
      <c r="BWY852" s="273"/>
      <c r="BWZ852" s="273"/>
      <c r="BXA852" s="273"/>
      <c r="BXB852" s="273"/>
      <c r="BXC852" s="273"/>
      <c r="BXD852" s="273"/>
      <c r="BXE852" s="273"/>
      <c r="BXF852" s="273"/>
      <c r="BXG852" s="273"/>
      <c r="BXH852" s="273"/>
      <c r="BXI852" s="273"/>
      <c r="BXJ852" s="273"/>
      <c r="BXK852" s="273"/>
      <c r="BXL852" s="273"/>
      <c r="BXM852" s="273"/>
      <c r="BXN852" s="273"/>
      <c r="BXO852" s="273"/>
      <c r="BXP852" s="273"/>
      <c r="BXQ852" s="273"/>
      <c r="BXR852" s="273"/>
      <c r="BXS852" s="273"/>
      <c r="BXT852" s="273"/>
      <c r="BXU852" s="273"/>
      <c r="BXV852" s="273"/>
      <c r="BXW852" s="273"/>
      <c r="BXX852" s="273"/>
      <c r="BXY852" s="273"/>
      <c r="BXZ852" s="273"/>
      <c r="BYA852" s="273"/>
      <c r="BYB852" s="273"/>
      <c r="BYC852" s="273"/>
      <c r="BYD852" s="273"/>
      <c r="BYE852" s="273"/>
      <c r="BYF852" s="273"/>
      <c r="BYG852" s="273"/>
      <c r="BYH852" s="273"/>
      <c r="BYI852" s="273"/>
      <c r="BYJ852" s="273"/>
      <c r="BYK852" s="273"/>
      <c r="BYL852" s="273"/>
      <c r="BYM852" s="273"/>
      <c r="BYN852" s="273"/>
      <c r="BYO852" s="273"/>
      <c r="BYP852" s="273"/>
      <c r="BYQ852" s="273"/>
      <c r="BYR852" s="273"/>
      <c r="BYS852" s="273"/>
      <c r="BYT852" s="273"/>
      <c r="BYU852" s="273"/>
      <c r="BYV852" s="273"/>
      <c r="BYW852" s="273"/>
      <c r="BYX852" s="273"/>
      <c r="BYY852" s="273"/>
      <c r="BYZ852" s="273"/>
      <c r="BZA852" s="273"/>
      <c r="BZB852" s="273"/>
      <c r="BZC852" s="273"/>
      <c r="BZD852" s="273"/>
      <c r="BZE852" s="273"/>
      <c r="BZF852" s="273"/>
      <c r="BZG852" s="273"/>
      <c r="BZH852" s="273"/>
      <c r="BZI852" s="273"/>
      <c r="BZJ852" s="273"/>
      <c r="BZK852" s="273"/>
      <c r="BZL852" s="273"/>
      <c r="BZM852" s="273"/>
      <c r="BZN852" s="273"/>
      <c r="BZO852" s="273"/>
      <c r="BZP852" s="273"/>
      <c r="BZQ852" s="273"/>
      <c r="BZR852" s="273"/>
      <c r="BZS852" s="273"/>
      <c r="BZT852" s="273"/>
      <c r="BZU852" s="273"/>
      <c r="BZV852" s="273"/>
      <c r="BZW852" s="273"/>
      <c r="BZX852" s="273"/>
      <c r="BZY852" s="273"/>
      <c r="BZZ852" s="273"/>
      <c r="CAA852" s="273"/>
      <c r="CAB852" s="273"/>
      <c r="CAC852" s="273"/>
      <c r="CAD852" s="273"/>
      <c r="CAE852" s="273"/>
      <c r="CAF852" s="273"/>
      <c r="CAG852" s="273"/>
      <c r="CAH852" s="273"/>
      <c r="CAI852" s="273"/>
      <c r="CAJ852" s="273"/>
      <c r="CAK852" s="273"/>
      <c r="CAL852" s="273"/>
      <c r="CAM852" s="273"/>
      <c r="CAN852" s="273"/>
      <c r="CAO852" s="273"/>
      <c r="CAP852" s="273"/>
      <c r="CAQ852" s="273"/>
      <c r="CAR852" s="273"/>
      <c r="CAS852" s="273"/>
      <c r="CAT852" s="273"/>
      <c r="CAU852" s="273"/>
      <c r="CAV852" s="273"/>
      <c r="CAW852" s="273"/>
      <c r="CAX852" s="273"/>
      <c r="CAY852" s="273"/>
      <c r="CAZ852" s="273"/>
      <c r="CBA852" s="273"/>
      <c r="CBB852" s="273"/>
      <c r="CBC852" s="273"/>
      <c r="CBD852" s="273"/>
      <c r="CBE852" s="273"/>
      <c r="CBF852" s="273"/>
      <c r="CBG852" s="273"/>
      <c r="CBH852" s="273"/>
      <c r="CBI852" s="273"/>
      <c r="CBJ852" s="273"/>
      <c r="CBK852" s="273"/>
      <c r="CBL852" s="273"/>
      <c r="CBM852" s="273"/>
      <c r="CBN852" s="273"/>
      <c r="CBO852" s="273"/>
      <c r="CBP852" s="273"/>
      <c r="CBQ852" s="273"/>
      <c r="CBR852" s="273"/>
      <c r="CBS852" s="273"/>
      <c r="CBT852" s="273"/>
      <c r="CBU852" s="273"/>
      <c r="CBV852" s="273"/>
      <c r="CBW852" s="273"/>
      <c r="CBX852" s="273"/>
      <c r="CBY852" s="273"/>
      <c r="CBZ852" s="273"/>
      <c r="CCA852" s="273"/>
      <c r="CCB852" s="273"/>
      <c r="CCC852" s="273"/>
      <c r="CCD852" s="273"/>
      <c r="CCE852" s="273"/>
      <c r="CCF852" s="273"/>
      <c r="CCG852" s="273"/>
      <c r="CCH852" s="273"/>
      <c r="CCI852" s="273"/>
      <c r="CCJ852" s="273"/>
      <c r="CCK852" s="273"/>
      <c r="CCL852" s="273"/>
      <c r="CCM852" s="273"/>
      <c r="CCN852" s="273"/>
      <c r="CCO852" s="273"/>
      <c r="CCP852" s="273"/>
      <c r="CCQ852" s="273"/>
      <c r="CCR852" s="273"/>
      <c r="CCS852" s="273"/>
      <c r="CCT852" s="273"/>
      <c r="CCU852" s="273"/>
      <c r="CCV852" s="273"/>
      <c r="CCW852" s="273"/>
      <c r="CCX852" s="273"/>
      <c r="CCY852" s="273"/>
      <c r="CCZ852" s="273"/>
      <c r="CDA852" s="273"/>
      <c r="CDB852" s="273"/>
      <c r="CDC852" s="273"/>
      <c r="CDD852" s="273"/>
      <c r="CDE852" s="273"/>
      <c r="CDF852" s="273"/>
      <c r="CDG852" s="273"/>
      <c r="CDH852" s="273"/>
      <c r="CDI852" s="273"/>
      <c r="CDJ852" s="273"/>
      <c r="CDK852" s="273"/>
      <c r="CDL852" s="273"/>
      <c r="CDM852" s="273"/>
      <c r="CDN852" s="273"/>
      <c r="CDO852" s="273"/>
      <c r="CDP852" s="273"/>
      <c r="CDQ852" s="273"/>
      <c r="CDR852" s="273"/>
      <c r="CDS852" s="273"/>
      <c r="CDT852" s="273"/>
      <c r="CDU852" s="273"/>
      <c r="CDV852" s="273"/>
      <c r="CDW852" s="273"/>
      <c r="CDX852" s="273"/>
      <c r="CDY852" s="273"/>
      <c r="CDZ852" s="273"/>
      <c r="CEA852" s="273"/>
      <c r="CEB852" s="273"/>
      <c r="CEC852" s="273"/>
      <c r="CED852" s="273"/>
      <c r="CEE852" s="273"/>
      <c r="CEF852" s="273"/>
      <c r="CEG852" s="273"/>
      <c r="CEH852" s="273"/>
      <c r="CEI852" s="273"/>
      <c r="CEJ852" s="273"/>
      <c r="CEK852" s="273"/>
      <c r="CEL852" s="273"/>
      <c r="CEM852" s="273"/>
      <c r="CEN852" s="273"/>
      <c r="CEO852" s="273"/>
      <c r="CEP852" s="273"/>
      <c r="CEQ852" s="273"/>
      <c r="CER852" s="273"/>
      <c r="CES852" s="273"/>
      <c r="CET852" s="273"/>
      <c r="CEU852" s="273"/>
      <c r="CEV852" s="273"/>
      <c r="CEW852" s="273"/>
      <c r="CEX852" s="273"/>
      <c r="CEY852" s="273"/>
      <c r="CEZ852" s="273"/>
      <c r="CFA852" s="273"/>
      <c r="CFB852" s="273"/>
      <c r="CFC852" s="273"/>
      <c r="CFD852" s="273"/>
      <c r="CFE852" s="273"/>
      <c r="CFF852" s="273"/>
      <c r="CFG852" s="273"/>
      <c r="CFH852" s="273"/>
      <c r="CFI852" s="273"/>
      <c r="CFJ852" s="273"/>
      <c r="CFK852" s="273"/>
      <c r="CFL852" s="273"/>
      <c r="CFM852" s="273"/>
      <c r="CFN852" s="273"/>
      <c r="CFO852" s="273"/>
      <c r="CFP852" s="273"/>
      <c r="CFQ852" s="273"/>
      <c r="CFR852" s="273"/>
      <c r="CFS852" s="273"/>
      <c r="CFT852" s="273"/>
      <c r="CFU852" s="273"/>
      <c r="CFV852" s="273"/>
      <c r="CFW852" s="273"/>
      <c r="CFX852" s="273"/>
      <c r="CFY852" s="273"/>
      <c r="CFZ852" s="273"/>
      <c r="CGA852" s="273"/>
      <c r="CGB852" s="273"/>
      <c r="CGC852" s="273"/>
      <c r="CGD852" s="273"/>
      <c r="CGE852" s="273"/>
      <c r="CGF852" s="273"/>
      <c r="CGG852" s="273"/>
      <c r="CGH852" s="273"/>
      <c r="CGI852" s="273"/>
      <c r="CGJ852" s="273"/>
      <c r="CGK852" s="273"/>
      <c r="CGL852" s="273"/>
      <c r="CGM852" s="273"/>
      <c r="CGN852" s="273"/>
      <c r="CGO852" s="273"/>
      <c r="CGP852" s="273"/>
      <c r="CGQ852" s="273"/>
      <c r="CGR852" s="273"/>
      <c r="CGS852" s="273"/>
      <c r="CGT852" s="273"/>
      <c r="CGU852" s="273"/>
      <c r="CGV852" s="273"/>
      <c r="CGW852" s="273"/>
      <c r="CGX852" s="273"/>
      <c r="CGY852" s="273"/>
      <c r="CGZ852" s="273"/>
      <c r="CHA852" s="273"/>
      <c r="CHB852" s="273"/>
      <c r="CHC852" s="273"/>
      <c r="CHD852" s="273"/>
      <c r="CHE852" s="273"/>
      <c r="CHF852" s="273"/>
      <c r="CHG852" s="273"/>
      <c r="CHH852" s="273"/>
      <c r="CHI852" s="273"/>
      <c r="CHJ852" s="273"/>
      <c r="CHK852" s="273"/>
      <c r="CHL852" s="273"/>
      <c r="CHM852" s="273"/>
      <c r="CHN852" s="273"/>
      <c r="CHO852" s="273"/>
      <c r="CHP852" s="273"/>
      <c r="CHQ852" s="273"/>
      <c r="CHR852" s="273"/>
      <c r="CHS852" s="273"/>
      <c r="CHT852" s="273"/>
      <c r="CHU852" s="273"/>
      <c r="CHV852" s="273"/>
      <c r="CHW852" s="273"/>
      <c r="CHX852" s="273"/>
      <c r="CHY852" s="273"/>
      <c r="CHZ852" s="273"/>
      <c r="CIA852" s="273"/>
      <c r="CIB852" s="273"/>
      <c r="CIC852" s="273"/>
      <c r="CID852" s="273"/>
      <c r="CIE852" s="273"/>
      <c r="CIF852" s="273"/>
      <c r="CIG852" s="273"/>
      <c r="CIH852" s="273"/>
      <c r="CII852" s="273"/>
      <c r="CIJ852" s="273"/>
      <c r="CIK852" s="273"/>
      <c r="CIL852" s="273"/>
      <c r="CIM852" s="273"/>
      <c r="CIN852" s="273"/>
      <c r="CIO852" s="273"/>
      <c r="CIP852" s="273"/>
      <c r="CIQ852" s="273"/>
      <c r="CIR852" s="273"/>
      <c r="CIS852" s="273"/>
      <c r="CIT852" s="273"/>
      <c r="CIU852" s="273"/>
      <c r="CIV852" s="273"/>
      <c r="CIW852" s="273"/>
      <c r="CIX852" s="273"/>
      <c r="CIY852" s="273"/>
      <c r="CIZ852" s="273"/>
      <c r="CJA852" s="273"/>
      <c r="CJB852" s="273"/>
      <c r="CJC852" s="273"/>
      <c r="CJD852" s="273"/>
      <c r="CJE852" s="273"/>
      <c r="CJF852" s="273"/>
      <c r="CJG852" s="273"/>
      <c r="CJH852" s="273"/>
      <c r="CJI852" s="273"/>
      <c r="CJJ852" s="273"/>
      <c r="CJK852" s="273"/>
      <c r="CJL852" s="273"/>
      <c r="CJM852" s="273"/>
      <c r="CJN852" s="273"/>
      <c r="CJO852" s="273"/>
      <c r="CJP852" s="273"/>
      <c r="CJQ852" s="273"/>
      <c r="CJR852" s="273"/>
      <c r="CJS852" s="273"/>
      <c r="CJT852" s="273"/>
      <c r="CJU852" s="273"/>
      <c r="CJV852" s="273"/>
      <c r="CJW852" s="273"/>
      <c r="CJX852" s="273"/>
      <c r="CJY852" s="273"/>
      <c r="CJZ852" s="273"/>
      <c r="CKA852" s="273"/>
      <c r="CKB852" s="273"/>
      <c r="CKC852" s="273"/>
      <c r="CKD852" s="273"/>
      <c r="CKE852" s="273"/>
      <c r="CKF852" s="273"/>
      <c r="CKG852" s="273"/>
      <c r="CKH852" s="273"/>
      <c r="CKI852" s="273"/>
      <c r="CKJ852" s="273"/>
      <c r="CKK852" s="273"/>
      <c r="CKL852" s="273"/>
      <c r="CKM852" s="273"/>
      <c r="CKN852" s="273"/>
      <c r="CKO852" s="273"/>
      <c r="CKP852" s="273"/>
      <c r="CKQ852" s="273"/>
      <c r="CKR852" s="273"/>
      <c r="CKS852" s="273"/>
      <c r="CKT852" s="273"/>
      <c r="CKU852" s="273"/>
      <c r="CKV852" s="273"/>
      <c r="CKW852" s="273"/>
      <c r="CKX852" s="273"/>
      <c r="CKY852" s="273"/>
      <c r="CKZ852" s="273"/>
      <c r="CLA852" s="273"/>
      <c r="CLB852" s="273"/>
      <c r="CLC852" s="273"/>
      <c r="CLD852" s="273"/>
      <c r="CLE852" s="273"/>
      <c r="CLF852" s="273"/>
      <c r="CLG852" s="273"/>
      <c r="CLH852" s="273"/>
      <c r="CLI852" s="273"/>
      <c r="CLJ852" s="273"/>
      <c r="CLK852" s="273"/>
      <c r="CLL852" s="273"/>
      <c r="CLM852" s="273"/>
      <c r="CLN852" s="273"/>
      <c r="CLO852" s="273"/>
      <c r="CLP852" s="273"/>
      <c r="CLQ852" s="273"/>
      <c r="CLR852" s="273"/>
      <c r="CLS852" s="273"/>
      <c r="CLT852" s="273"/>
      <c r="CLU852" s="273"/>
      <c r="CLV852" s="273"/>
      <c r="CLW852" s="273"/>
      <c r="CLX852" s="273"/>
      <c r="CLY852" s="273"/>
      <c r="CLZ852" s="273"/>
      <c r="CMA852" s="273"/>
      <c r="CMB852" s="273"/>
      <c r="CMC852" s="273"/>
      <c r="CMD852" s="273"/>
      <c r="CME852" s="273"/>
      <c r="CMF852" s="273"/>
      <c r="CMG852" s="273"/>
      <c r="CMH852" s="273"/>
      <c r="CMI852" s="273"/>
      <c r="CMJ852" s="273"/>
      <c r="CMK852" s="273"/>
      <c r="CML852" s="273"/>
      <c r="CMM852" s="273"/>
      <c r="CMN852" s="273"/>
      <c r="CMO852" s="273"/>
      <c r="CMP852" s="273"/>
      <c r="CMQ852" s="273"/>
      <c r="CMR852" s="273"/>
      <c r="CMS852" s="273"/>
      <c r="CMT852" s="273"/>
      <c r="CMU852" s="273"/>
      <c r="CMV852" s="273"/>
      <c r="CMW852" s="273"/>
      <c r="CMX852" s="273"/>
      <c r="CMY852" s="273"/>
      <c r="CMZ852" s="273"/>
      <c r="CNA852" s="273"/>
      <c r="CNB852" s="273"/>
      <c r="CNC852" s="273"/>
      <c r="CND852" s="273"/>
      <c r="CNE852" s="273"/>
      <c r="CNF852" s="273"/>
      <c r="CNG852" s="273"/>
      <c r="CNH852" s="273"/>
      <c r="CNI852" s="273"/>
      <c r="CNJ852" s="273"/>
      <c r="CNK852" s="273"/>
      <c r="CNL852" s="273"/>
      <c r="CNM852" s="273"/>
      <c r="CNN852" s="273"/>
      <c r="CNO852" s="273"/>
      <c r="CNP852" s="273"/>
      <c r="CNQ852" s="273"/>
      <c r="CNR852" s="273"/>
      <c r="CNS852" s="273"/>
      <c r="CNT852" s="273"/>
      <c r="CNU852" s="273"/>
      <c r="CNV852" s="273"/>
      <c r="CNW852" s="273"/>
      <c r="CNX852" s="273"/>
      <c r="CNY852" s="273"/>
      <c r="CNZ852" s="273"/>
      <c r="COA852" s="273"/>
      <c r="COB852" s="273"/>
      <c r="COC852" s="273"/>
      <c r="COD852" s="273"/>
      <c r="COE852" s="273"/>
      <c r="COF852" s="273"/>
      <c r="COG852" s="273"/>
      <c r="COH852" s="273"/>
      <c r="COI852" s="273"/>
      <c r="COJ852" s="273"/>
      <c r="COK852" s="273"/>
      <c r="COL852" s="273"/>
      <c r="COM852" s="273"/>
      <c r="CON852" s="273"/>
      <c r="COO852" s="273"/>
      <c r="COP852" s="273"/>
      <c r="COQ852" s="273"/>
      <c r="COR852" s="273"/>
      <c r="COS852" s="273"/>
      <c r="COT852" s="273"/>
      <c r="COU852" s="273"/>
      <c r="COV852" s="273"/>
      <c r="COW852" s="273"/>
      <c r="COX852" s="273"/>
      <c r="COY852" s="273"/>
      <c r="COZ852" s="273"/>
      <c r="CPA852" s="273"/>
      <c r="CPB852" s="273"/>
      <c r="CPC852" s="273"/>
      <c r="CPD852" s="273"/>
      <c r="CPE852" s="273"/>
      <c r="CPF852" s="273"/>
      <c r="CPG852" s="273"/>
      <c r="CPH852" s="273"/>
      <c r="CPI852" s="273"/>
      <c r="CPJ852" s="273"/>
      <c r="CPK852" s="273"/>
      <c r="CPL852" s="273"/>
      <c r="CPM852" s="273"/>
      <c r="CPN852" s="273"/>
      <c r="CPO852" s="273"/>
      <c r="CPP852" s="273"/>
      <c r="CPQ852" s="273"/>
      <c r="CPR852" s="273"/>
      <c r="CPS852" s="273"/>
      <c r="CPT852" s="273"/>
      <c r="CPU852" s="273"/>
      <c r="CPV852" s="273"/>
      <c r="CPW852" s="273"/>
      <c r="CPX852" s="273"/>
      <c r="CPY852" s="273"/>
      <c r="CPZ852" s="273"/>
      <c r="CQA852" s="273"/>
      <c r="CQB852" s="273"/>
      <c r="CQC852" s="273"/>
      <c r="CQD852" s="273"/>
      <c r="CQE852" s="273"/>
      <c r="CQF852" s="273"/>
      <c r="CQG852" s="273"/>
      <c r="CQH852" s="273"/>
      <c r="CQI852" s="273"/>
      <c r="CQJ852" s="273"/>
      <c r="CQK852" s="273"/>
      <c r="CQL852" s="273"/>
      <c r="CQM852" s="273"/>
      <c r="CQN852" s="273"/>
      <c r="CQO852" s="273"/>
      <c r="CQP852" s="273"/>
      <c r="CQQ852" s="273"/>
      <c r="CQR852" s="273"/>
      <c r="CQS852" s="273"/>
      <c r="CQT852" s="273"/>
      <c r="CQU852" s="273"/>
      <c r="CQV852" s="273"/>
      <c r="CQW852" s="273"/>
      <c r="CQX852" s="273"/>
      <c r="CQY852" s="273"/>
      <c r="CQZ852" s="273"/>
      <c r="CRA852" s="273"/>
      <c r="CRB852" s="273"/>
      <c r="CRC852" s="273"/>
      <c r="CRD852" s="273"/>
      <c r="CRE852" s="273"/>
      <c r="CRF852" s="273"/>
      <c r="CRG852" s="273"/>
      <c r="CRH852" s="273"/>
      <c r="CRI852" s="273"/>
      <c r="CRJ852" s="273"/>
      <c r="CRK852" s="273"/>
      <c r="CRL852" s="273"/>
      <c r="CRM852" s="273"/>
      <c r="CRN852" s="273"/>
      <c r="CRO852" s="273"/>
      <c r="CRP852" s="273"/>
      <c r="CRQ852" s="273"/>
      <c r="CRR852" s="273"/>
      <c r="CRS852" s="273"/>
      <c r="CRT852" s="273"/>
      <c r="CRU852" s="273"/>
      <c r="CRV852" s="273"/>
      <c r="CRW852" s="273"/>
      <c r="CRX852" s="273"/>
      <c r="CRY852" s="273"/>
      <c r="CRZ852" s="273"/>
      <c r="CSA852" s="273"/>
      <c r="CSB852" s="273"/>
      <c r="CSC852" s="273"/>
      <c r="CSD852" s="273"/>
      <c r="CSE852" s="273"/>
      <c r="CSF852" s="273"/>
      <c r="CSG852" s="273"/>
      <c r="CSH852" s="273"/>
      <c r="CSI852" s="273"/>
      <c r="CSJ852" s="273"/>
      <c r="CSK852" s="273"/>
      <c r="CSL852" s="273"/>
      <c r="CSM852" s="273"/>
      <c r="CSN852" s="273"/>
      <c r="CSO852" s="273"/>
      <c r="CSP852" s="273"/>
      <c r="CSQ852" s="273"/>
      <c r="CSR852" s="273"/>
      <c r="CSS852" s="273"/>
      <c r="CST852" s="273"/>
      <c r="CSU852" s="273"/>
      <c r="CSV852" s="273"/>
      <c r="CSW852" s="273"/>
      <c r="CSX852" s="273"/>
      <c r="CSY852" s="273"/>
      <c r="CSZ852" s="273"/>
      <c r="CTA852" s="273"/>
      <c r="CTB852" s="273"/>
      <c r="CTC852" s="273"/>
      <c r="CTD852" s="273"/>
      <c r="CTE852" s="273"/>
      <c r="CTF852" s="273"/>
      <c r="CTG852" s="273"/>
      <c r="CTH852" s="273"/>
      <c r="CTI852" s="273"/>
      <c r="CTJ852" s="273"/>
      <c r="CTK852" s="273"/>
      <c r="CTL852" s="273"/>
      <c r="CTM852" s="273"/>
      <c r="CTN852" s="273"/>
      <c r="CTO852" s="273"/>
      <c r="CTP852" s="273"/>
      <c r="CTQ852" s="273"/>
      <c r="CTR852" s="273"/>
      <c r="CTS852" s="273"/>
      <c r="CTT852" s="273"/>
      <c r="CTU852" s="273"/>
      <c r="CTV852" s="273"/>
      <c r="CTW852" s="273"/>
      <c r="CTX852" s="273"/>
      <c r="CTY852" s="273"/>
      <c r="CTZ852" s="273"/>
      <c r="CUA852" s="273"/>
      <c r="CUB852" s="273"/>
      <c r="CUC852" s="273"/>
      <c r="CUD852" s="273"/>
      <c r="CUE852" s="273"/>
      <c r="CUF852" s="273"/>
      <c r="CUG852" s="273"/>
      <c r="CUH852" s="273"/>
      <c r="CUI852" s="273"/>
      <c r="CUJ852" s="273"/>
      <c r="CUK852" s="273"/>
      <c r="CUL852" s="273"/>
      <c r="CUM852" s="273"/>
      <c r="CUN852" s="273"/>
      <c r="CUO852" s="273"/>
      <c r="CUP852" s="273"/>
      <c r="CUQ852" s="273"/>
      <c r="CUR852" s="273"/>
      <c r="CUS852" s="273"/>
      <c r="CUT852" s="273"/>
      <c r="CUU852" s="273"/>
      <c r="CUV852" s="273"/>
      <c r="CUW852" s="273"/>
      <c r="CUX852" s="273"/>
      <c r="CUY852" s="273"/>
      <c r="CUZ852" s="273"/>
      <c r="CVA852" s="273"/>
      <c r="CVB852" s="273"/>
      <c r="CVC852" s="273"/>
      <c r="CVD852" s="273"/>
      <c r="CVE852" s="273"/>
      <c r="CVF852" s="273"/>
      <c r="CVG852" s="273"/>
      <c r="CVH852" s="273"/>
      <c r="CVI852" s="273"/>
      <c r="CVJ852" s="273"/>
      <c r="CVK852" s="273"/>
      <c r="CVL852" s="273"/>
      <c r="CVM852" s="273"/>
      <c r="CVN852" s="273"/>
      <c r="CVO852" s="273"/>
      <c r="CVP852" s="273"/>
      <c r="CVQ852" s="273"/>
      <c r="CVR852" s="273"/>
      <c r="CVS852" s="273"/>
      <c r="CVT852" s="273"/>
      <c r="CVU852" s="273"/>
      <c r="CVV852" s="273"/>
      <c r="CVW852" s="273"/>
      <c r="CVX852" s="273"/>
      <c r="CVY852" s="273"/>
      <c r="CVZ852" s="273"/>
      <c r="CWA852" s="273"/>
      <c r="CWB852" s="273"/>
      <c r="CWC852" s="273"/>
      <c r="CWD852" s="273"/>
      <c r="CWE852" s="273"/>
      <c r="CWF852" s="273"/>
      <c r="CWG852" s="273"/>
      <c r="CWH852" s="273"/>
      <c r="CWI852" s="273"/>
      <c r="CWJ852" s="273"/>
      <c r="CWK852" s="273"/>
      <c r="CWL852" s="273"/>
      <c r="CWM852" s="273"/>
      <c r="CWN852" s="273"/>
      <c r="CWO852" s="273"/>
      <c r="CWP852" s="273"/>
      <c r="CWQ852" s="273"/>
      <c r="CWR852" s="273"/>
      <c r="CWS852" s="273"/>
      <c r="CWT852" s="273"/>
      <c r="CWU852" s="273"/>
      <c r="CWV852" s="273"/>
      <c r="CWW852" s="273"/>
      <c r="CWX852" s="273"/>
      <c r="CWY852" s="273"/>
      <c r="CWZ852" s="273"/>
      <c r="CXA852" s="273"/>
      <c r="CXB852" s="273"/>
      <c r="CXC852" s="273"/>
      <c r="CXD852" s="273"/>
      <c r="CXE852" s="273"/>
      <c r="CXF852" s="273"/>
      <c r="CXG852" s="273"/>
      <c r="CXH852" s="273"/>
      <c r="CXI852" s="273"/>
      <c r="CXJ852" s="273"/>
      <c r="CXK852" s="273"/>
      <c r="CXL852" s="273"/>
      <c r="CXM852" s="273"/>
      <c r="CXN852" s="273"/>
      <c r="CXO852" s="273"/>
      <c r="CXP852" s="273"/>
      <c r="CXQ852" s="273"/>
      <c r="CXR852" s="273"/>
      <c r="CXS852" s="273"/>
      <c r="CXT852" s="273"/>
      <c r="CXU852" s="273"/>
      <c r="CXV852" s="273"/>
      <c r="CXW852" s="273"/>
      <c r="CXX852" s="273"/>
      <c r="CXY852" s="273"/>
      <c r="CXZ852" s="273"/>
      <c r="CYA852" s="273"/>
      <c r="CYB852" s="273"/>
      <c r="CYC852" s="273"/>
      <c r="CYD852" s="273"/>
      <c r="CYE852" s="273"/>
      <c r="CYF852" s="273"/>
      <c r="CYG852" s="273"/>
      <c r="CYH852" s="273"/>
      <c r="CYI852" s="273"/>
      <c r="CYJ852" s="273"/>
      <c r="CYK852" s="273"/>
      <c r="CYL852" s="273"/>
      <c r="CYM852" s="273"/>
      <c r="CYN852" s="273"/>
      <c r="CYO852" s="273"/>
      <c r="CYP852" s="273"/>
      <c r="CYQ852" s="273"/>
      <c r="CYR852" s="273"/>
      <c r="CYS852" s="273"/>
      <c r="CYT852" s="273"/>
      <c r="CYU852" s="273"/>
      <c r="CYV852" s="273"/>
      <c r="CYW852" s="273"/>
      <c r="CYX852" s="273"/>
      <c r="CYY852" s="273"/>
      <c r="CYZ852" s="273"/>
      <c r="CZA852" s="273"/>
      <c r="CZB852" s="273"/>
      <c r="CZC852" s="273"/>
      <c r="CZD852" s="273"/>
      <c r="CZE852" s="273"/>
      <c r="CZF852" s="273"/>
      <c r="CZG852" s="273"/>
      <c r="CZH852" s="273"/>
      <c r="CZI852" s="273"/>
      <c r="CZJ852" s="273"/>
      <c r="CZK852" s="273"/>
      <c r="CZL852" s="273"/>
      <c r="CZM852" s="273"/>
      <c r="CZN852" s="273"/>
      <c r="CZO852" s="273"/>
      <c r="CZP852" s="273"/>
      <c r="CZQ852" s="273"/>
      <c r="CZR852" s="273"/>
      <c r="CZS852" s="273"/>
      <c r="CZT852" s="273"/>
      <c r="CZU852" s="273"/>
      <c r="CZV852" s="273"/>
      <c r="CZW852" s="273"/>
      <c r="CZX852" s="273"/>
      <c r="CZY852" s="273"/>
      <c r="CZZ852" s="273"/>
      <c r="DAA852" s="273"/>
      <c r="DAB852" s="273"/>
      <c r="DAC852" s="273"/>
      <c r="DAD852" s="273"/>
      <c r="DAE852" s="273"/>
      <c r="DAF852" s="273"/>
      <c r="DAG852" s="273"/>
      <c r="DAH852" s="273"/>
      <c r="DAI852" s="273"/>
      <c r="DAJ852" s="273"/>
      <c r="DAK852" s="273"/>
      <c r="DAL852" s="273"/>
      <c r="DAM852" s="273"/>
      <c r="DAN852" s="273"/>
      <c r="DAO852" s="273"/>
      <c r="DAP852" s="273"/>
      <c r="DAQ852" s="273"/>
      <c r="DAR852" s="273"/>
      <c r="DAS852" s="273"/>
      <c r="DAT852" s="273"/>
      <c r="DAU852" s="273"/>
      <c r="DAV852" s="273"/>
      <c r="DAW852" s="273"/>
      <c r="DAX852" s="273"/>
      <c r="DAY852" s="273"/>
      <c r="DAZ852" s="273"/>
      <c r="DBA852" s="273"/>
      <c r="DBB852" s="273"/>
      <c r="DBC852" s="273"/>
      <c r="DBD852" s="273"/>
      <c r="DBE852" s="273"/>
      <c r="DBF852" s="273"/>
      <c r="DBG852" s="273"/>
      <c r="DBH852" s="273"/>
      <c r="DBI852" s="273"/>
      <c r="DBJ852" s="273"/>
      <c r="DBK852" s="273"/>
      <c r="DBL852" s="273"/>
      <c r="DBM852" s="273"/>
      <c r="DBN852" s="273"/>
      <c r="DBO852" s="273"/>
      <c r="DBP852" s="273"/>
      <c r="DBQ852" s="273"/>
      <c r="DBR852" s="273"/>
      <c r="DBS852" s="273"/>
      <c r="DBT852" s="273"/>
      <c r="DBU852" s="273"/>
      <c r="DBV852" s="273"/>
      <c r="DBW852" s="273"/>
      <c r="DBX852" s="273"/>
      <c r="DBY852" s="273"/>
      <c r="DBZ852" s="273"/>
      <c r="DCA852" s="273"/>
      <c r="DCB852" s="273"/>
      <c r="DCC852" s="273"/>
      <c r="DCD852" s="273"/>
      <c r="DCE852" s="273"/>
      <c r="DCF852" s="273"/>
      <c r="DCG852" s="273"/>
      <c r="DCH852" s="273"/>
      <c r="DCI852" s="273"/>
      <c r="DCJ852" s="273"/>
      <c r="DCK852" s="273"/>
      <c r="DCL852" s="273"/>
      <c r="DCM852" s="273"/>
      <c r="DCN852" s="273"/>
      <c r="DCO852" s="273"/>
      <c r="DCP852" s="273"/>
      <c r="DCQ852" s="273"/>
      <c r="DCR852" s="273"/>
      <c r="DCS852" s="273"/>
      <c r="DCT852" s="273"/>
      <c r="DCU852" s="273"/>
      <c r="DCV852" s="273"/>
      <c r="DCW852" s="273"/>
      <c r="DCX852" s="273"/>
      <c r="DCY852" s="273"/>
      <c r="DCZ852" s="273"/>
      <c r="DDA852" s="273"/>
      <c r="DDB852" s="273"/>
      <c r="DDC852" s="273"/>
      <c r="DDD852" s="273"/>
      <c r="DDE852" s="273"/>
      <c r="DDF852" s="273"/>
      <c r="DDG852" s="273"/>
      <c r="DDH852" s="273"/>
      <c r="DDI852" s="273"/>
      <c r="DDJ852" s="273"/>
      <c r="DDK852" s="273"/>
      <c r="DDL852" s="273"/>
      <c r="DDM852" s="273"/>
      <c r="DDN852" s="273"/>
      <c r="DDO852" s="273"/>
      <c r="DDP852" s="273"/>
      <c r="DDQ852" s="273"/>
      <c r="DDR852" s="273"/>
      <c r="DDS852" s="273"/>
      <c r="DDT852" s="273"/>
      <c r="DDU852" s="273"/>
      <c r="DDV852" s="273"/>
      <c r="DDW852" s="273"/>
      <c r="DDX852" s="273"/>
      <c r="DDY852" s="273"/>
      <c r="DDZ852" s="273"/>
      <c r="DEA852" s="273"/>
      <c r="DEB852" s="273"/>
      <c r="DEC852" s="273"/>
      <c r="DED852" s="273"/>
      <c r="DEE852" s="273"/>
      <c r="DEF852" s="273"/>
      <c r="DEG852" s="273"/>
      <c r="DEH852" s="273"/>
      <c r="DEI852" s="273"/>
      <c r="DEJ852" s="273"/>
      <c r="DEK852" s="273"/>
      <c r="DEL852" s="273"/>
      <c r="DEM852" s="273"/>
      <c r="DEN852" s="273"/>
      <c r="DEO852" s="273"/>
      <c r="DEP852" s="273"/>
      <c r="DEQ852" s="273"/>
      <c r="DER852" s="273"/>
      <c r="DES852" s="273"/>
      <c r="DET852" s="273"/>
      <c r="DEU852" s="273"/>
      <c r="DEV852" s="273"/>
      <c r="DEW852" s="273"/>
      <c r="DEX852" s="273"/>
      <c r="DEY852" s="273"/>
      <c r="DEZ852" s="273"/>
      <c r="DFA852" s="273"/>
      <c r="DFB852" s="273"/>
      <c r="DFC852" s="273"/>
      <c r="DFD852" s="273"/>
      <c r="DFE852" s="273"/>
      <c r="DFF852" s="273"/>
      <c r="DFG852" s="273"/>
      <c r="DFH852" s="273"/>
      <c r="DFI852" s="273"/>
      <c r="DFJ852" s="273"/>
      <c r="DFK852" s="273"/>
      <c r="DFL852" s="273"/>
      <c r="DFM852" s="273"/>
      <c r="DFN852" s="273"/>
      <c r="DFO852" s="273"/>
      <c r="DFP852" s="273"/>
      <c r="DFQ852" s="273"/>
      <c r="DFR852" s="273"/>
      <c r="DFS852" s="273"/>
      <c r="DFT852" s="273"/>
      <c r="DFU852" s="273"/>
      <c r="DFV852" s="273"/>
      <c r="DFW852" s="273"/>
      <c r="DFX852" s="273"/>
      <c r="DFY852" s="273"/>
      <c r="DFZ852" s="273"/>
      <c r="DGA852" s="273"/>
      <c r="DGB852" s="273"/>
      <c r="DGC852" s="273"/>
      <c r="DGD852" s="273"/>
      <c r="DGE852" s="273"/>
      <c r="DGF852" s="273"/>
      <c r="DGG852" s="273"/>
      <c r="DGH852" s="273"/>
      <c r="DGI852" s="273"/>
      <c r="DGJ852" s="273"/>
      <c r="DGK852" s="273"/>
      <c r="DGL852" s="273"/>
      <c r="DGM852" s="273"/>
      <c r="DGN852" s="273"/>
      <c r="DGO852" s="273"/>
      <c r="DGP852" s="273"/>
      <c r="DGQ852" s="273"/>
      <c r="DGR852" s="273"/>
      <c r="DGS852" s="273"/>
      <c r="DGT852" s="273"/>
      <c r="DGU852" s="273"/>
      <c r="DGV852" s="273"/>
      <c r="DGW852" s="273"/>
      <c r="DGX852" s="273"/>
      <c r="DGY852" s="273"/>
      <c r="DGZ852" s="273"/>
      <c r="DHA852" s="273"/>
      <c r="DHB852" s="273"/>
      <c r="DHC852" s="273"/>
      <c r="DHD852" s="273"/>
      <c r="DHE852" s="273"/>
      <c r="DHF852" s="273"/>
      <c r="DHG852" s="273"/>
      <c r="DHH852" s="273"/>
      <c r="DHI852" s="273"/>
      <c r="DHJ852" s="273"/>
      <c r="DHK852" s="273"/>
      <c r="DHL852" s="273"/>
      <c r="DHM852" s="273"/>
      <c r="DHN852" s="273"/>
      <c r="DHO852" s="273"/>
      <c r="DHP852" s="273"/>
      <c r="DHQ852" s="273"/>
      <c r="DHR852" s="273"/>
      <c r="DHS852" s="273"/>
      <c r="DHT852" s="273"/>
      <c r="DHU852" s="273"/>
      <c r="DHV852" s="273"/>
      <c r="DHW852" s="273"/>
      <c r="DHX852" s="273"/>
      <c r="DHY852" s="273"/>
      <c r="DHZ852" s="273"/>
      <c r="DIA852" s="273"/>
      <c r="DIB852" s="273"/>
      <c r="DIC852" s="273"/>
      <c r="DID852" s="273"/>
      <c r="DIE852" s="273"/>
      <c r="DIF852" s="273"/>
      <c r="DIG852" s="273"/>
      <c r="DIH852" s="273"/>
      <c r="DII852" s="273"/>
      <c r="DIJ852" s="273"/>
      <c r="DIK852" s="273"/>
      <c r="DIL852" s="273"/>
      <c r="DIM852" s="273"/>
      <c r="DIN852" s="273"/>
      <c r="DIO852" s="273"/>
      <c r="DIP852" s="273"/>
      <c r="DIQ852" s="273"/>
      <c r="DIR852" s="273"/>
      <c r="DIS852" s="273"/>
      <c r="DIT852" s="273"/>
      <c r="DIU852" s="273"/>
      <c r="DIV852" s="273"/>
      <c r="DIW852" s="273"/>
      <c r="DIX852" s="273"/>
      <c r="DIY852" s="273"/>
      <c r="DIZ852" s="273"/>
      <c r="DJA852" s="273"/>
      <c r="DJB852" s="273"/>
      <c r="DJC852" s="273"/>
      <c r="DJD852" s="273"/>
      <c r="DJE852" s="273"/>
      <c r="DJF852" s="273"/>
      <c r="DJG852" s="273"/>
      <c r="DJH852" s="273"/>
      <c r="DJI852" s="273"/>
      <c r="DJJ852" s="273"/>
      <c r="DJK852" s="273"/>
      <c r="DJL852" s="273"/>
      <c r="DJM852" s="273"/>
      <c r="DJN852" s="273"/>
      <c r="DJO852" s="273"/>
      <c r="DJP852" s="273"/>
      <c r="DJQ852" s="273"/>
      <c r="DJR852" s="273"/>
      <c r="DJS852" s="273"/>
      <c r="DJT852" s="273"/>
      <c r="DJU852" s="273"/>
      <c r="DJV852" s="273"/>
      <c r="DJW852" s="273"/>
      <c r="DJX852" s="273"/>
      <c r="DJY852" s="273"/>
      <c r="DJZ852" s="273"/>
      <c r="DKA852" s="273"/>
      <c r="DKB852" s="273"/>
      <c r="DKC852" s="273"/>
      <c r="DKD852" s="273"/>
      <c r="DKE852" s="273"/>
      <c r="DKF852" s="273"/>
      <c r="DKG852" s="273"/>
      <c r="DKH852" s="273"/>
      <c r="DKI852" s="273"/>
      <c r="DKJ852" s="273"/>
      <c r="DKK852" s="273"/>
      <c r="DKL852" s="273"/>
      <c r="DKM852" s="273"/>
      <c r="DKN852" s="273"/>
      <c r="DKO852" s="273"/>
      <c r="DKP852" s="273"/>
      <c r="DKQ852" s="273"/>
      <c r="DKR852" s="273"/>
      <c r="DKS852" s="273"/>
      <c r="DKT852" s="273"/>
      <c r="DKU852" s="273"/>
      <c r="DKV852" s="273"/>
      <c r="DKW852" s="273"/>
      <c r="DKX852" s="273"/>
      <c r="DKY852" s="273"/>
      <c r="DKZ852" s="273"/>
      <c r="DLA852" s="273"/>
      <c r="DLB852" s="273"/>
      <c r="DLC852" s="273"/>
      <c r="DLD852" s="273"/>
      <c r="DLE852" s="273"/>
      <c r="DLF852" s="273"/>
      <c r="DLG852" s="273"/>
      <c r="DLH852" s="273"/>
      <c r="DLI852" s="273"/>
      <c r="DLJ852" s="273"/>
      <c r="DLK852" s="273"/>
      <c r="DLL852" s="273"/>
      <c r="DLM852" s="273"/>
      <c r="DLN852" s="273"/>
      <c r="DLO852" s="273"/>
      <c r="DLP852" s="273"/>
      <c r="DLQ852" s="273"/>
      <c r="DLR852" s="273"/>
      <c r="DLS852" s="273"/>
      <c r="DLT852" s="273"/>
      <c r="DLU852" s="273"/>
      <c r="DLV852" s="273"/>
      <c r="DLW852" s="273"/>
      <c r="DLX852" s="273"/>
      <c r="DLY852" s="273"/>
      <c r="DLZ852" s="273"/>
      <c r="DMA852" s="273"/>
      <c r="DMB852" s="273"/>
      <c r="DMC852" s="273"/>
      <c r="DMD852" s="273"/>
      <c r="DME852" s="273"/>
      <c r="DMF852" s="273"/>
      <c r="DMG852" s="273"/>
      <c r="DMH852" s="273"/>
      <c r="DMI852" s="273"/>
      <c r="DMJ852" s="273"/>
      <c r="DMK852" s="273"/>
      <c r="DML852" s="273"/>
      <c r="DMM852" s="273"/>
      <c r="DMN852" s="273"/>
      <c r="DMO852" s="273"/>
      <c r="DMP852" s="273"/>
      <c r="DMQ852" s="273"/>
      <c r="DMR852" s="273"/>
      <c r="DMS852" s="273"/>
      <c r="DMT852" s="273"/>
      <c r="DMU852" s="273"/>
      <c r="DMV852" s="273"/>
      <c r="DMW852" s="273"/>
      <c r="DMX852" s="273"/>
      <c r="DMY852" s="273"/>
      <c r="DMZ852" s="273"/>
      <c r="DNA852" s="273"/>
      <c r="DNB852" s="273"/>
      <c r="DNC852" s="273"/>
      <c r="DND852" s="273"/>
      <c r="DNE852" s="273"/>
      <c r="DNF852" s="273"/>
      <c r="DNG852" s="273"/>
      <c r="DNH852" s="273"/>
      <c r="DNI852" s="273"/>
      <c r="DNJ852" s="273"/>
      <c r="DNK852" s="273"/>
      <c r="DNL852" s="273"/>
      <c r="DNM852" s="273"/>
      <c r="DNN852" s="273"/>
      <c r="DNO852" s="273"/>
      <c r="DNP852" s="273"/>
      <c r="DNQ852" s="273"/>
      <c r="DNR852" s="273"/>
      <c r="DNS852" s="273"/>
      <c r="DNT852" s="273"/>
      <c r="DNU852" s="273"/>
      <c r="DNV852" s="273"/>
      <c r="DNW852" s="273"/>
      <c r="DNX852" s="273"/>
      <c r="DNY852" s="273"/>
      <c r="DNZ852" s="273"/>
      <c r="DOA852" s="273"/>
      <c r="DOB852" s="273"/>
      <c r="DOC852" s="273"/>
      <c r="DOD852" s="273"/>
      <c r="DOE852" s="273"/>
      <c r="DOF852" s="273"/>
      <c r="DOG852" s="273"/>
      <c r="DOH852" s="273"/>
      <c r="DOI852" s="273"/>
      <c r="DOJ852" s="273"/>
      <c r="DOK852" s="273"/>
      <c r="DOL852" s="273"/>
      <c r="DOM852" s="273"/>
      <c r="DON852" s="273"/>
      <c r="DOO852" s="273"/>
      <c r="DOP852" s="273"/>
      <c r="DOQ852" s="273"/>
      <c r="DOR852" s="273"/>
      <c r="DOS852" s="273"/>
      <c r="DOT852" s="273"/>
      <c r="DOU852" s="273"/>
      <c r="DOV852" s="273"/>
      <c r="DOW852" s="273"/>
      <c r="DOX852" s="273"/>
      <c r="DOY852" s="273"/>
      <c r="DOZ852" s="273"/>
      <c r="DPA852" s="273"/>
      <c r="DPB852" s="273"/>
      <c r="DPC852" s="273"/>
      <c r="DPD852" s="273"/>
      <c r="DPE852" s="273"/>
      <c r="DPF852" s="273"/>
      <c r="DPG852" s="273"/>
      <c r="DPH852" s="273"/>
      <c r="DPI852" s="273"/>
      <c r="DPJ852" s="273"/>
      <c r="DPK852" s="273"/>
      <c r="DPL852" s="273"/>
      <c r="DPM852" s="273"/>
      <c r="DPN852" s="273"/>
      <c r="DPO852" s="273"/>
      <c r="DPP852" s="273"/>
      <c r="DPQ852" s="273"/>
      <c r="DPR852" s="273"/>
      <c r="DPS852" s="273"/>
      <c r="DPT852" s="273"/>
      <c r="DPU852" s="273"/>
      <c r="DPV852" s="273"/>
      <c r="DPW852" s="273"/>
      <c r="DPX852" s="273"/>
      <c r="DPY852" s="273"/>
      <c r="DPZ852" s="273"/>
      <c r="DQA852" s="273"/>
      <c r="DQB852" s="273"/>
      <c r="DQC852" s="273"/>
      <c r="DQD852" s="273"/>
      <c r="DQE852" s="273"/>
      <c r="DQF852" s="273"/>
      <c r="DQG852" s="273"/>
      <c r="DQH852" s="273"/>
      <c r="DQI852" s="273"/>
      <c r="DQJ852" s="273"/>
      <c r="DQK852" s="273"/>
      <c r="DQL852" s="273"/>
      <c r="DQM852" s="273"/>
      <c r="DQN852" s="273"/>
      <c r="DQO852" s="273"/>
      <c r="DQP852" s="273"/>
      <c r="DQQ852" s="273"/>
      <c r="DQR852" s="273"/>
      <c r="DQS852" s="273"/>
      <c r="DQT852" s="273"/>
      <c r="DQU852" s="273"/>
      <c r="DQV852" s="273"/>
      <c r="DQW852" s="273"/>
      <c r="DQX852" s="273"/>
      <c r="DQY852" s="273"/>
      <c r="DQZ852" s="273"/>
      <c r="DRA852" s="273"/>
      <c r="DRB852" s="273"/>
      <c r="DRC852" s="273"/>
      <c r="DRD852" s="273"/>
      <c r="DRE852" s="273"/>
      <c r="DRF852" s="273"/>
      <c r="DRG852" s="273"/>
      <c r="DRH852" s="273"/>
      <c r="DRI852" s="273"/>
      <c r="DRJ852" s="273"/>
      <c r="DRK852" s="273"/>
      <c r="DRL852" s="273"/>
      <c r="DRM852" s="273"/>
      <c r="DRN852" s="273"/>
      <c r="DRO852" s="273"/>
      <c r="DRP852" s="273"/>
      <c r="DRQ852" s="273"/>
      <c r="DRR852" s="273"/>
      <c r="DRS852" s="273"/>
      <c r="DRT852" s="273"/>
      <c r="DRU852" s="273"/>
      <c r="DRV852" s="273"/>
      <c r="DRW852" s="273"/>
      <c r="DRX852" s="273"/>
      <c r="DRY852" s="273"/>
      <c r="DRZ852" s="273"/>
      <c r="DSA852" s="273"/>
      <c r="DSB852" s="273"/>
      <c r="DSC852" s="273"/>
      <c r="DSD852" s="273"/>
      <c r="DSE852" s="273"/>
      <c r="DSF852" s="273"/>
      <c r="DSG852" s="273"/>
      <c r="DSH852" s="273"/>
      <c r="DSI852" s="273"/>
      <c r="DSJ852" s="273"/>
      <c r="DSK852" s="273"/>
      <c r="DSL852" s="273"/>
      <c r="DSM852" s="273"/>
      <c r="DSN852" s="273"/>
      <c r="DSO852" s="273"/>
      <c r="DSP852" s="273"/>
      <c r="DSQ852" s="273"/>
      <c r="DSR852" s="273"/>
      <c r="DSS852" s="273"/>
      <c r="DST852" s="273"/>
      <c r="DSU852" s="273"/>
      <c r="DSV852" s="273"/>
      <c r="DSW852" s="273"/>
      <c r="DSX852" s="273"/>
      <c r="DSY852" s="273"/>
      <c r="DSZ852" s="273"/>
      <c r="DTA852" s="273"/>
      <c r="DTB852" s="273"/>
      <c r="DTC852" s="273"/>
      <c r="DTD852" s="273"/>
      <c r="DTE852" s="273"/>
      <c r="DTF852" s="273"/>
      <c r="DTG852" s="273"/>
      <c r="DTH852" s="273"/>
      <c r="DTI852" s="273"/>
      <c r="DTJ852" s="273"/>
      <c r="DTK852" s="273"/>
      <c r="DTL852" s="273"/>
      <c r="DTM852" s="273"/>
      <c r="DTN852" s="273"/>
      <c r="DTO852" s="273"/>
      <c r="DTP852" s="273"/>
      <c r="DTQ852" s="273"/>
      <c r="DTR852" s="273"/>
      <c r="DTS852" s="273"/>
      <c r="DTT852" s="273"/>
      <c r="DTU852" s="273"/>
      <c r="DTV852" s="273"/>
      <c r="DTW852" s="273"/>
      <c r="DTX852" s="273"/>
      <c r="DTY852" s="273"/>
      <c r="DTZ852" s="273"/>
      <c r="DUA852" s="273"/>
      <c r="DUB852" s="273"/>
      <c r="DUC852" s="273"/>
      <c r="DUD852" s="273"/>
      <c r="DUE852" s="273"/>
      <c r="DUF852" s="273"/>
      <c r="DUG852" s="273"/>
      <c r="DUH852" s="273"/>
      <c r="DUI852" s="273"/>
      <c r="DUJ852" s="273"/>
      <c r="DUK852" s="273"/>
      <c r="DUL852" s="273"/>
      <c r="DUM852" s="273"/>
      <c r="DUN852" s="273"/>
      <c r="DUO852" s="273"/>
      <c r="DUP852" s="273"/>
      <c r="DUQ852" s="273"/>
      <c r="DUR852" s="273"/>
      <c r="DUS852" s="273"/>
      <c r="DUT852" s="273"/>
      <c r="DUU852" s="273"/>
      <c r="DUV852" s="273"/>
      <c r="DUW852" s="273"/>
      <c r="DUX852" s="273"/>
      <c r="DUY852" s="273"/>
      <c r="DUZ852" s="273"/>
      <c r="DVA852" s="273"/>
      <c r="DVB852" s="273"/>
      <c r="DVC852" s="273"/>
      <c r="DVD852" s="273"/>
      <c r="DVE852" s="273"/>
      <c r="DVF852" s="273"/>
      <c r="DVG852" s="273"/>
      <c r="DVH852" s="273"/>
      <c r="DVI852" s="273"/>
      <c r="DVJ852" s="273"/>
      <c r="DVK852" s="273"/>
      <c r="DVL852" s="273"/>
      <c r="DVM852" s="273"/>
      <c r="DVN852" s="273"/>
      <c r="DVO852" s="273"/>
      <c r="DVP852" s="273"/>
      <c r="DVQ852" s="273"/>
      <c r="DVR852" s="273"/>
      <c r="DVS852" s="273"/>
      <c r="DVT852" s="273"/>
      <c r="DVU852" s="273"/>
      <c r="DVV852" s="273"/>
      <c r="DVW852" s="273"/>
      <c r="DVX852" s="273"/>
      <c r="DVY852" s="273"/>
      <c r="DVZ852" s="273"/>
      <c r="DWA852" s="273"/>
      <c r="DWB852" s="273"/>
      <c r="DWC852" s="273"/>
      <c r="DWD852" s="273"/>
      <c r="DWE852" s="273"/>
      <c r="DWF852" s="273"/>
      <c r="DWG852" s="273"/>
      <c r="DWH852" s="273"/>
      <c r="DWI852" s="273"/>
      <c r="DWJ852" s="273"/>
      <c r="DWK852" s="273"/>
      <c r="DWL852" s="273"/>
      <c r="DWM852" s="273"/>
      <c r="DWN852" s="273"/>
      <c r="DWO852" s="273"/>
      <c r="DWP852" s="273"/>
      <c r="DWQ852" s="273"/>
      <c r="DWR852" s="273"/>
      <c r="DWS852" s="273"/>
      <c r="DWT852" s="273"/>
      <c r="DWU852" s="273"/>
      <c r="DWV852" s="273"/>
      <c r="DWW852" s="273"/>
      <c r="DWX852" s="273"/>
      <c r="DWY852" s="273"/>
      <c r="DWZ852" s="273"/>
      <c r="DXA852" s="273"/>
      <c r="DXB852" s="273"/>
      <c r="DXC852" s="273"/>
      <c r="DXD852" s="273"/>
      <c r="DXE852" s="273"/>
      <c r="DXF852" s="273"/>
      <c r="DXG852" s="273"/>
      <c r="DXH852" s="273"/>
      <c r="DXI852" s="273"/>
      <c r="DXJ852" s="273"/>
      <c r="DXK852" s="273"/>
      <c r="DXL852" s="273"/>
      <c r="DXM852" s="273"/>
      <c r="DXN852" s="273"/>
      <c r="DXO852" s="273"/>
      <c r="DXP852" s="273"/>
      <c r="DXQ852" s="273"/>
      <c r="DXR852" s="273"/>
      <c r="DXS852" s="273"/>
      <c r="DXT852" s="273"/>
      <c r="DXU852" s="273"/>
      <c r="DXV852" s="273"/>
      <c r="DXW852" s="273"/>
      <c r="DXX852" s="273"/>
      <c r="DXY852" s="273"/>
      <c r="DXZ852" s="273"/>
      <c r="DYA852" s="273"/>
      <c r="DYB852" s="273"/>
      <c r="DYC852" s="273"/>
      <c r="DYD852" s="273"/>
      <c r="DYE852" s="273"/>
      <c r="DYF852" s="273"/>
      <c r="DYG852" s="273"/>
      <c r="DYH852" s="273"/>
      <c r="DYI852" s="273"/>
      <c r="DYJ852" s="273"/>
      <c r="DYK852" s="273"/>
      <c r="DYL852" s="273"/>
      <c r="DYM852" s="273"/>
      <c r="DYN852" s="273"/>
      <c r="DYO852" s="273"/>
      <c r="DYP852" s="273"/>
      <c r="DYQ852" s="273"/>
      <c r="DYR852" s="273"/>
      <c r="DYS852" s="273"/>
      <c r="DYT852" s="273"/>
      <c r="DYU852" s="273"/>
      <c r="DYV852" s="273"/>
      <c r="DYW852" s="273"/>
      <c r="DYX852" s="273"/>
      <c r="DYY852" s="273"/>
      <c r="DYZ852" s="273"/>
      <c r="DZA852" s="273"/>
      <c r="DZB852" s="273"/>
      <c r="DZC852" s="273"/>
      <c r="DZD852" s="273"/>
      <c r="DZE852" s="273"/>
      <c r="DZF852" s="273"/>
      <c r="DZG852" s="273"/>
      <c r="DZH852" s="273"/>
      <c r="DZI852" s="273"/>
      <c r="DZJ852" s="273"/>
      <c r="DZK852" s="273"/>
      <c r="DZL852" s="273"/>
      <c r="DZM852" s="273"/>
      <c r="DZN852" s="273"/>
      <c r="DZO852" s="273"/>
      <c r="DZP852" s="273"/>
      <c r="DZQ852" s="273"/>
      <c r="DZR852" s="273"/>
      <c r="DZS852" s="273"/>
      <c r="DZT852" s="273"/>
      <c r="DZU852" s="273"/>
      <c r="DZV852" s="273"/>
      <c r="DZW852" s="273"/>
      <c r="DZX852" s="273"/>
      <c r="DZY852" s="273"/>
      <c r="DZZ852" s="273"/>
      <c r="EAA852" s="273"/>
      <c r="EAB852" s="273"/>
      <c r="EAC852" s="273"/>
      <c r="EAD852" s="273"/>
      <c r="EAE852" s="273"/>
      <c r="EAF852" s="273"/>
      <c r="EAG852" s="273"/>
      <c r="EAH852" s="273"/>
      <c r="EAI852" s="273"/>
      <c r="EAJ852" s="273"/>
      <c r="EAK852" s="273"/>
      <c r="EAL852" s="273"/>
      <c r="EAM852" s="273"/>
      <c r="EAN852" s="273"/>
      <c r="EAO852" s="273"/>
      <c r="EAP852" s="273"/>
      <c r="EAQ852" s="273"/>
      <c r="EAR852" s="273"/>
      <c r="EAS852" s="273"/>
      <c r="EAT852" s="273"/>
      <c r="EAU852" s="273"/>
      <c r="EAV852" s="273"/>
      <c r="EAW852" s="273"/>
      <c r="EAX852" s="273"/>
      <c r="EAY852" s="273"/>
      <c r="EAZ852" s="273"/>
      <c r="EBA852" s="273"/>
      <c r="EBB852" s="273"/>
      <c r="EBC852" s="273"/>
      <c r="EBD852" s="273"/>
      <c r="EBE852" s="273"/>
      <c r="EBF852" s="273"/>
      <c r="EBG852" s="273"/>
      <c r="EBH852" s="273"/>
      <c r="EBI852" s="273"/>
      <c r="EBJ852" s="273"/>
      <c r="EBK852" s="273"/>
      <c r="EBL852" s="273"/>
      <c r="EBM852" s="273"/>
      <c r="EBN852" s="273"/>
      <c r="EBO852" s="273"/>
      <c r="EBP852" s="273"/>
      <c r="EBQ852" s="273"/>
      <c r="EBR852" s="273"/>
      <c r="EBS852" s="273"/>
      <c r="EBT852" s="273"/>
      <c r="EBU852" s="273"/>
      <c r="EBV852" s="273"/>
      <c r="EBW852" s="273"/>
      <c r="EBX852" s="273"/>
      <c r="EBY852" s="273"/>
      <c r="EBZ852" s="273"/>
      <c r="ECA852" s="273"/>
      <c r="ECB852" s="273"/>
      <c r="ECC852" s="273"/>
      <c r="ECD852" s="273"/>
      <c r="ECE852" s="273"/>
      <c r="ECF852" s="273"/>
      <c r="ECG852" s="273"/>
      <c r="ECH852" s="273"/>
      <c r="ECI852" s="273"/>
      <c r="ECJ852" s="273"/>
      <c r="ECK852" s="273"/>
      <c r="ECL852" s="273"/>
      <c r="ECM852" s="273"/>
      <c r="ECN852" s="273"/>
      <c r="ECO852" s="273"/>
      <c r="ECP852" s="273"/>
      <c r="ECQ852" s="273"/>
      <c r="ECR852" s="273"/>
      <c r="ECS852" s="273"/>
      <c r="ECT852" s="273"/>
      <c r="ECU852" s="273"/>
      <c r="ECV852" s="273"/>
      <c r="ECW852" s="273"/>
      <c r="ECX852" s="273"/>
      <c r="ECY852" s="273"/>
      <c r="ECZ852" s="273"/>
      <c r="EDA852" s="273"/>
      <c r="EDB852" s="273"/>
      <c r="EDC852" s="273"/>
      <c r="EDD852" s="273"/>
      <c r="EDE852" s="273"/>
      <c r="EDF852" s="273"/>
      <c r="EDG852" s="273"/>
      <c r="EDH852" s="273"/>
      <c r="EDI852" s="273"/>
      <c r="EDJ852" s="273"/>
      <c r="EDK852" s="273"/>
      <c r="EDL852" s="273"/>
      <c r="EDM852" s="273"/>
      <c r="EDN852" s="273"/>
      <c r="EDO852" s="273"/>
      <c r="EDP852" s="273"/>
      <c r="EDQ852" s="273"/>
      <c r="EDR852" s="273"/>
      <c r="EDS852" s="273"/>
      <c r="EDT852" s="273"/>
      <c r="EDU852" s="273"/>
      <c r="EDV852" s="273"/>
      <c r="EDW852" s="273"/>
      <c r="EDX852" s="273"/>
      <c r="EDY852" s="273"/>
      <c r="EDZ852" s="273"/>
      <c r="EEA852" s="273"/>
      <c r="EEB852" s="273"/>
      <c r="EEC852" s="273"/>
      <c r="EED852" s="273"/>
      <c r="EEE852" s="273"/>
      <c r="EEF852" s="273"/>
      <c r="EEG852" s="273"/>
      <c r="EEH852" s="273"/>
      <c r="EEI852" s="273"/>
      <c r="EEJ852" s="273"/>
      <c r="EEK852" s="273"/>
      <c r="EEL852" s="273"/>
      <c r="EEM852" s="273"/>
      <c r="EEN852" s="273"/>
      <c r="EEO852" s="273"/>
      <c r="EEP852" s="273"/>
      <c r="EEQ852" s="273"/>
      <c r="EER852" s="273"/>
      <c r="EES852" s="273"/>
      <c r="EET852" s="273"/>
      <c r="EEU852" s="273"/>
      <c r="EEV852" s="273"/>
      <c r="EEW852" s="273"/>
      <c r="EEX852" s="273"/>
      <c r="EEY852" s="273"/>
      <c r="EEZ852" s="273"/>
      <c r="EFA852" s="273"/>
      <c r="EFB852" s="273"/>
      <c r="EFC852" s="273"/>
      <c r="EFD852" s="273"/>
      <c r="EFE852" s="273"/>
      <c r="EFF852" s="273"/>
      <c r="EFG852" s="273"/>
      <c r="EFH852" s="273"/>
      <c r="EFI852" s="273"/>
      <c r="EFJ852" s="273"/>
      <c r="EFK852" s="273"/>
      <c r="EFL852" s="273"/>
      <c r="EFM852" s="273"/>
      <c r="EFN852" s="273"/>
      <c r="EFO852" s="273"/>
      <c r="EFP852" s="273"/>
      <c r="EFQ852" s="273"/>
      <c r="EFR852" s="273"/>
      <c r="EFS852" s="273"/>
      <c r="EFT852" s="273"/>
      <c r="EFU852" s="273"/>
      <c r="EFV852" s="273"/>
      <c r="EFW852" s="273"/>
      <c r="EFX852" s="273"/>
      <c r="EFY852" s="273"/>
      <c r="EFZ852" s="273"/>
      <c r="EGA852" s="273"/>
      <c r="EGB852" s="273"/>
      <c r="EGC852" s="273"/>
      <c r="EGD852" s="273"/>
      <c r="EGE852" s="273"/>
      <c r="EGF852" s="273"/>
      <c r="EGG852" s="273"/>
      <c r="EGH852" s="273"/>
      <c r="EGI852" s="273"/>
      <c r="EGJ852" s="273"/>
      <c r="EGK852" s="273"/>
      <c r="EGL852" s="273"/>
      <c r="EGM852" s="273"/>
      <c r="EGN852" s="273"/>
      <c r="EGO852" s="273"/>
      <c r="EGP852" s="273"/>
      <c r="EGQ852" s="273"/>
      <c r="EGR852" s="273"/>
      <c r="EGS852" s="273"/>
      <c r="EGT852" s="273"/>
      <c r="EGU852" s="273"/>
      <c r="EGV852" s="273"/>
      <c r="EGW852" s="273"/>
      <c r="EGX852" s="273"/>
      <c r="EGY852" s="273"/>
      <c r="EGZ852" s="273"/>
      <c r="EHA852" s="273"/>
      <c r="EHB852" s="273"/>
      <c r="EHC852" s="273"/>
      <c r="EHD852" s="273"/>
      <c r="EHE852" s="273"/>
      <c r="EHF852" s="273"/>
      <c r="EHG852" s="273"/>
      <c r="EHH852" s="273"/>
      <c r="EHI852" s="273"/>
      <c r="EHJ852" s="273"/>
      <c r="EHK852" s="273"/>
      <c r="EHL852" s="273"/>
      <c r="EHM852" s="273"/>
      <c r="EHN852" s="273"/>
      <c r="EHO852" s="273"/>
      <c r="EHP852" s="273"/>
      <c r="EHQ852" s="273"/>
      <c r="EHR852" s="273"/>
      <c r="EHS852" s="273"/>
      <c r="EHT852" s="273"/>
      <c r="EHU852" s="273"/>
      <c r="EHV852" s="273"/>
      <c r="EHW852" s="273"/>
      <c r="EHX852" s="273"/>
      <c r="EHY852" s="273"/>
      <c r="EHZ852" s="273"/>
      <c r="EIA852" s="273"/>
      <c r="EIB852" s="273"/>
      <c r="EIC852" s="273"/>
      <c r="EID852" s="273"/>
      <c r="EIE852" s="273"/>
      <c r="EIF852" s="273"/>
      <c r="EIG852" s="273"/>
      <c r="EIH852" s="273"/>
      <c r="EII852" s="273"/>
      <c r="EIJ852" s="273"/>
      <c r="EIK852" s="273"/>
      <c r="EIL852" s="273"/>
      <c r="EIM852" s="273"/>
      <c r="EIN852" s="273"/>
      <c r="EIO852" s="273"/>
      <c r="EIP852" s="273"/>
      <c r="EIQ852" s="273"/>
      <c r="EIR852" s="273"/>
      <c r="EIS852" s="273"/>
      <c r="EIT852" s="273"/>
      <c r="EIU852" s="273"/>
      <c r="EIV852" s="273"/>
      <c r="EIW852" s="273"/>
      <c r="EIX852" s="273"/>
      <c r="EIY852" s="273"/>
      <c r="EIZ852" s="273"/>
      <c r="EJA852" s="273"/>
      <c r="EJB852" s="273"/>
      <c r="EJC852" s="273"/>
      <c r="EJD852" s="273"/>
      <c r="EJE852" s="273"/>
      <c r="EJF852" s="273"/>
      <c r="EJG852" s="273"/>
      <c r="EJH852" s="273"/>
      <c r="EJI852" s="273"/>
      <c r="EJJ852" s="273"/>
      <c r="EJK852" s="273"/>
      <c r="EJL852" s="273"/>
      <c r="EJM852" s="273"/>
      <c r="EJN852" s="273"/>
      <c r="EJO852" s="273"/>
      <c r="EJP852" s="273"/>
      <c r="EJQ852" s="273"/>
      <c r="EJR852" s="273"/>
      <c r="EJS852" s="273"/>
      <c r="EJT852" s="273"/>
      <c r="EJU852" s="273"/>
      <c r="EJV852" s="273"/>
      <c r="EJW852" s="273"/>
      <c r="EJX852" s="273"/>
      <c r="EJY852" s="273"/>
      <c r="EJZ852" s="273"/>
      <c r="EKA852" s="273"/>
      <c r="EKB852" s="273"/>
      <c r="EKC852" s="273"/>
      <c r="EKD852" s="273"/>
      <c r="EKE852" s="273"/>
      <c r="EKF852" s="273"/>
      <c r="EKG852" s="273"/>
      <c r="EKH852" s="273"/>
      <c r="EKI852" s="273"/>
      <c r="EKJ852" s="273"/>
      <c r="EKK852" s="273"/>
      <c r="EKL852" s="273"/>
      <c r="EKM852" s="273"/>
      <c r="EKN852" s="273"/>
      <c r="EKO852" s="273"/>
      <c r="EKP852" s="273"/>
      <c r="EKQ852" s="273"/>
      <c r="EKR852" s="273"/>
      <c r="EKS852" s="273"/>
      <c r="EKT852" s="273"/>
      <c r="EKU852" s="273"/>
      <c r="EKV852" s="273"/>
      <c r="EKW852" s="273"/>
      <c r="EKX852" s="273"/>
      <c r="EKY852" s="273"/>
      <c r="EKZ852" s="273"/>
      <c r="ELA852" s="273"/>
      <c r="ELB852" s="273"/>
      <c r="ELC852" s="273"/>
      <c r="ELD852" s="273"/>
      <c r="ELE852" s="273"/>
      <c r="ELF852" s="273"/>
      <c r="ELG852" s="273"/>
      <c r="ELH852" s="273"/>
      <c r="ELI852" s="273"/>
      <c r="ELJ852" s="273"/>
      <c r="ELK852" s="273"/>
      <c r="ELL852" s="273"/>
      <c r="ELM852" s="273"/>
      <c r="ELN852" s="273"/>
      <c r="ELO852" s="273"/>
      <c r="ELP852" s="273"/>
      <c r="ELQ852" s="273"/>
      <c r="ELR852" s="273"/>
      <c r="ELS852" s="273"/>
      <c r="ELT852" s="273"/>
      <c r="ELU852" s="273"/>
      <c r="ELV852" s="273"/>
      <c r="ELW852" s="273"/>
      <c r="ELX852" s="273"/>
      <c r="ELY852" s="273"/>
      <c r="ELZ852" s="273"/>
      <c r="EMA852" s="273"/>
      <c r="EMB852" s="273"/>
      <c r="EMC852" s="273"/>
      <c r="EMD852" s="273"/>
      <c r="EME852" s="273"/>
      <c r="EMF852" s="273"/>
      <c r="EMG852" s="273"/>
      <c r="EMH852" s="273"/>
      <c r="EMI852" s="273"/>
      <c r="EMJ852" s="273"/>
      <c r="EMK852" s="273"/>
      <c r="EML852" s="273"/>
      <c r="EMM852" s="273"/>
      <c r="EMN852" s="273"/>
      <c r="EMO852" s="273"/>
      <c r="EMP852" s="273"/>
      <c r="EMQ852" s="273"/>
      <c r="EMR852" s="273"/>
      <c r="EMS852" s="273"/>
      <c r="EMT852" s="273"/>
      <c r="EMU852" s="273"/>
      <c r="EMV852" s="273"/>
      <c r="EMW852" s="273"/>
      <c r="EMX852" s="273"/>
      <c r="EMY852" s="273"/>
      <c r="EMZ852" s="273"/>
      <c r="ENA852" s="273"/>
      <c r="ENB852" s="273"/>
      <c r="ENC852" s="273"/>
      <c r="END852" s="273"/>
      <c r="ENE852" s="273"/>
      <c r="ENF852" s="273"/>
      <c r="ENG852" s="273"/>
      <c r="ENH852" s="273"/>
      <c r="ENI852" s="273"/>
      <c r="ENJ852" s="273"/>
      <c r="ENK852" s="273"/>
      <c r="ENL852" s="273"/>
      <c r="ENM852" s="273"/>
      <c r="ENN852" s="273"/>
      <c r="ENO852" s="273"/>
      <c r="ENP852" s="273"/>
      <c r="ENQ852" s="273"/>
      <c r="ENR852" s="273"/>
      <c r="ENS852" s="273"/>
      <c r="ENT852" s="273"/>
      <c r="ENU852" s="273"/>
      <c r="ENV852" s="273"/>
      <c r="ENW852" s="273"/>
      <c r="ENX852" s="273"/>
      <c r="ENY852" s="273"/>
      <c r="ENZ852" s="273"/>
      <c r="EOA852" s="273"/>
      <c r="EOB852" s="273"/>
      <c r="EOC852" s="273"/>
      <c r="EOD852" s="273"/>
      <c r="EOE852" s="273"/>
      <c r="EOF852" s="273"/>
      <c r="EOG852" s="273"/>
      <c r="EOH852" s="273"/>
      <c r="EOI852" s="273"/>
      <c r="EOJ852" s="273"/>
      <c r="EOK852" s="273"/>
      <c r="EOL852" s="273"/>
      <c r="EOM852" s="273"/>
      <c r="EON852" s="273"/>
      <c r="EOO852" s="273"/>
      <c r="EOP852" s="273"/>
      <c r="EOQ852" s="273"/>
      <c r="EOR852" s="273"/>
      <c r="EOS852" s="273"/>
      <c r="EOT852" s="273"/>
      <c r="EOU852" s="273"/>
      <c r="EOV852" s="273"/>
      <c r="EOW852" s="273"/>
      <c r="EOX852" s="273"/>
      <c r="EOY852" s="273"/>
      <c r="EOZ852" s="273"/>
      <c r="EPA852" s="273"/>
      <c r="EPB852" s="273"/>
      <c r="EPC852" s="273"/>
      <c r="EPD852" s="273"/>
      <c r="EPE852" s="273"/>
      <c r="EPF852" s="273"/>
      <c r="EPG852" s="273"/>
      <c r="EPH852" s="273"/>
      <c r="EPI852" s="273"/>
      <c r="EPJ852" s="273"/>
      <c r="EPK852" s="273"/>
      <c r="EPL852" s="273"/>
      <c r="EPM852" s="273"/>
      <c r="EPN852" s="273"/>
      <c r="EPO852" s="273"/>
      <c r="EPP852" s="273"/>
      <c r="EPQ852" s="273"/>
      <c r="EPR852" s="273"/>
      <c r="EPS852" s="273"/>
      <c r="EPT852" s="273"/>
      <c r="EPU852" s="273"/>
      <c r="EPV852" s="273"/>
      <c r="EPW852" s="273"/>
      <c r="EPX852" s="273"/>
      <c r="EPY852" s="273"/>
      <c r="EPZ852" s="273"/>
      <c r="EQA852" s="273"/>
      <c r="EQB852" s="273"/>
      <c r="EQC852" s="273"/>
      <c r="EQD852" s="273"/>
      <c r="EQE852" s="273"/>
      <c r="EQF852" s="273"/>
      <c r="EQG852" s="273"/>
      <c r="EQH852" s="273"/>
      <c r="EQI852" s="273"/>
      <c r="EQJ852" s="273"/>
      <c r="EQK852" s="273"/>
      <c r="EQL852" s="273"/>
      <c r="EQM852" s="273"/>
      <c r="EQN852" s="273"/>
      <c r="EQO852" s="273"/>
      <c r="EQP852" s="273"/>
      <c r="EQQ852" s="273"/>
      <c r="EQR852" s="273"/>
      <c r="EQS852" s="273"/>
      <c r="EQT852" s="273"/>
      <c r="EQU852" s="273"/>
      <c r="EQV852" s="273"/>
      <c r="EQW852" s="273"/>
      <c r="EQX852" s="273"/>
      <c r="EQY852" s="273"/>
      <c r="EQZ852" s="273"/>
      <c r="ERA852" s="273"/>
      <c r="ERB852" s="273"/>
      <c r="ERC852" s="273"/>
      <c r="ERD852" s="273"/>
      <c r="ERE852" s="273"/>
      <c r="ERF852" s="273"/>
      <c r="ERG852" s="273"/>
      <c r="ERH852" s="273"/>
      <c r="ERI852" s="273"/>
      <c r="ERJ852" s="273"/>
      <c r="ERK852" s="273"/>
      <c r="ERL852" s="273"/>
      <c r="ERM852" s="273"/>
      <c r="ERN852" s="273"/>
      <c r="ERO852" s="273"/>
      <c r="ERP852" s="273"/>
      <c r="ERQ852" s="273"/>
      <c r="ERR852" s="273"/>
      <c r="ERS852" s="273"/>
      <c r="ERT852" s="273"/>
      <c r="ERU852" s="273"/>
      <c r="ERV852" s="273"/>
      <c r="ERW852" s="273"/>
      <c r="ERX852" s="273"/>
      <c r="ERY852" s="273"/>
      <c r="ERZ852" s="273"/>
      <c r="ESA852" s="273"/>
      <c r="ESB852" s="273"/>
      <c r="ESC852" s="273"/>
      <c r="ESD852" s="273"/>
      <c r="ESE852" s="273"/>
      <c r="ESF852" s="273"/>
      <c r="ESG852" s="273"/>
      <c r="ESH852" s="273"/>
      <c r="ESI852" s="273"/>
      <c r="ESJ852" s="273"/>
      <c r="ESK852" s="273"/>
      <c r="ESL852" s="273"/>
      <c r="ESM852" s="273"/>
      <c r="ESN852" s="273"/>
      <c r="ESO852" s="273"/>
      <c r="ESP852" s="273"/>
      <c r="ESQ852" s="273"/>
      <c r="ESR852" s="273"/>
      <c r="ESS852" s="273"/>
      <c r="EST852" s="273"/>
      <c r="ESU852" s="273"/>
      <c r="ESV852" s="273"/>
      <c r="ESW852" s="273"/>
      <c r="ESX852" s="273"/>
      <c r="ESY852" s="273"/>
      <c r="ESZ852" s="273"/>
      <c r="ETA852" s="273"/>
      <c r="ETB852" s="273"/>
      <c r="ETC852" s="273"/>
      <c r="ETD852" s="273"/>
      <c r="ETE852" s="273"/>
      <c r="ETF852" s="273"/>
      <c r="ETG852" s="273"/>
      <c r="ETH852" s="273"/>
      <c r="ETI852" s="273"/>
      <c r="ETJ852" s="273"/>
      <c r="ETK852" s="273"/>
      <c r="ETL852" s="273"/>
      <c r="ETM852" s="273"/>
      <c r="ETN852" s="273"/>
      <c r="ETO852" s="273"/>
      <c r="ETP852" s="273"/>
      <c r="ETQ852" s="273"/>
      <c r="ETR852" s="273"/>
      <c r="ETS852" s="273"/>
      <c r="ETT852" s="273"/>
      <c r="ETU852" s="273"/>
      <c r="ETV852" s="273"/>
      <c r="ETW852" s="273"/>
      <c r="ETX852" s="273"/>
      <c r="ETY852" s="273"/>
      <c r="ETZ852" s="273"/>
      <c r="EUA852" s="273"/>
      <c r="EUB852" s="273"/>
      <c r="EUC852" s="273"/>
      <c r="EUD852" s="273"/>
      <c r="EUE852" s="273"/>
      <c r="EUF852" s="273"/>
      <c r="EUG852" s="273"/>
      <c r="EUH852" s="273"/>
      <c r="EUI852" s="273"/>
      <c r="EUJ852" s="273"/>
      <c r="EUK852" s="273"/>
      <c r="EUL852" s="273"/>
      <c r="EUM852" s="273"/>
      <c r="EUN852" s="273"/>
      <c r="EUO852" s="273"/>
      <c r="EUP852" s="273"/>
      <c r="EUQ852" s="273"/>
      <c r="EUR852" s="273"/>
      <c r="EUS852" s="273"/>
      <c r="EUT852" s="273"/>
      <c r="EUU852" s="273"/>
      <c r="EUV852" s="273"/>
      <c r="EUW852" s="273"/>
      <c r="EUX852" s="273"/>
      <c r="EUY852" s="273"/>
      <c r="EUZ852" s="273"/>
      <c r="EVA852" s="273"/>
      <c r="EVB852" s="273"/>
      <c r="EVC852" s="273"/>
      <c r="EVD852" s="273"/>
      <c r="EVE852" s="273"/>
      <c r="EVF852" s="273"/>
      <c r="EVG852" s="273"/>
      <c r="EVH852" s="273"/>
      <c r="EVI852" s="273"/>
      <c r="EVJ852" s="273"/>
      <c r="EVK852" s="273"/>
      <c r="EVL852" s="273"/>
      <c r="EVM852" s="273"/>
      <c r="EVN852" s="273"/>
      <c r="EVO852" s="273"/>
      <c r="EVP852" s="273"/>
      <c r="EVQ852" s="273"/>
      <c r="EVR852" s="273"/>
      <c r="EVS852" s="273"/>
      <c r="EVT852" s="273"/>
      <c r="EVU852" s="273"/>
      <c r="EVV852" s="273"/>
      <c r="EVW852" s="273"/>
      <c r="EVX852" s="273"/>
      <c r="EVY852" s="273"/>
      <c r="EVZ852" s="273"/>
      <c r="EWA852" s="273"/>
      <c r="EWB852" s="273"/>
      <c r="EWC852" s="273"/>
      <c r="EWD852" s="273"/>
      <c r="EWE852" s="273"/>
      <c r="EWF852" s="273"/>
      <c r="EWG852" s="273"/>
      <c r="EWH852" s="273"/>
      <c r="EWI852" s="273"/>
      <c r="EWJ852" s="273"/>
      <c r="EWK852" s="273"/>
      <c r="EWL852" s="273"/>
      <c r="EWM852" s="273"/>
      <c r="EWN852" s="273"/>
      <c r="EWO852" s="273"/>
      <c r="EWP852" s="273"/>
      <c r="EWQ852" s="273"/>
      <c r="EWR852" s="273"/>
      <c r="EWS852" s="273"/>
      <c r="EWT852" s="273"/>
      <c r="EWU852" s="273"/>
      <c r="EWV852" s="273"/>
      <c r="EWW852" s="273"/>
      <c r="EWX852" s="273"/>
      <c r="EWY852" s="273"/>
      <c r="EWZ852" s="273"/>
      <c r="EXA852" s="273"/>
      <c r="EXB852" s="273"/>
      <c r="EXC852" s="273"/>
      <c r="EXD852" s="273"/>
      <c r="EXE852" s="273"/>
      <c r="EXF852" s="273"/>
      <c r="EXG852" s="273"/>
      <c r="EXH852" s="273"/>
      <c r="EXI852" s="273"/>
      <c r="EXJ852" s="273"/>
      <c r="EXK852" s="273"/>
      <c r="EXL852" s="273"/>
      <c r="EXM852" s="273"/>
      <c r="EXN852" s="273"/>
      <c r="EXO852" s="273"/>
      <c r="EXP852" s="273"/>
      <c r="EXQ852" s="273"/>
      <c r="EXR852" s="273"/>
      <c r="EXS852" s="273"/>
      <c r="EXT852" s="273"/>
      <c r="EXU852" s="273"/>
      <c r="EXV852" s="273"/>
      <c r="EXW852" s="273"/>
      <c r="EXX852" s="273"/>
      <c r="EXY852" s="273"/>
      <c r="EXZ852" s="273"/>
      <c r="EYA852" s="273"/>
      <c r="EYB852" s="273"/>
      <c r="EYC852" s="273"/>
      <c r="EYD852" s="273"/>
      <c r="EYE852" s="273"/>
      <c r="EYF852" s="273"/>
      <c r="EYG852" s="273"/>
      <c r="EYH852" s="273"/>
      <c r="EYI852" s="273"/>
      <c r="EYJ852" s="273"/>
      <c r="EYK852" s="273"/>
      <c r="EYL852" s="273"/>
      <c r="EYM852" s="273"/>
      <c r="EYN852" s="273"/>
      <c r="EYO852" s="273"/>
      <c r="EYP852" s="273"/>
      <c r="EYQ852" s="273"/>
      <c r="EYR852" s="273"/>
      <c r="EYS852" s="273"/>
      <c r="EYT852" s="273"/>
      <c r="EYU852" s="273"/>
      <c r="EYV852" s="273"/>
      <c r="EYW852" s="273"/>
      <c r="EYX852" s="273"/>
      <c r="EYY852" s="273"/>
      <c r="EYZ852" s="273"/>
      <c r="EZA852" s="273"/>
      <c r="EZB852" s="273"/>
      <c r="EZC852" s="273"/>
      <c r="EZD852" s="273"/>
      <c r="EZE852" s="273"/>
      <c r="EZF852" s="273"/>
      <c r="EZG852" s="273"/>
      <c r="EZH852" s="273"/>
      <c r="EZI852" s="273"/>
      <c r="EZJ852" s="273"/>
      <c r="EZK852" s="273"/>
      <c r="EZL852" s="273"/>
      <c r="EZM852" s="273"/>
      <c r="EZN852" s="273"/>
      <c r="EZO852" s="273"/>
      <c r="EZP852" s="273"/>
      <c r="EZQ852" s="273"/>
      <c r="EZR852" s="273"/>
      <c r="EZS852" s="273"/>
      <c r="EZT852" s="273"/>
      <c r="EZU852" s="273"/>
      <c r="EZV852" s="273"/>
      <c r="EZW852" s="273"/>
      <c r="EZX852" s="273"/>
      <c r="EZY852" s="273"/>
      <c r="EZZ852" s="273"/>
      <c r="FAA852" s="273"/>
      <c r="FAB852" s="273"/>
      <c r="FAC852" s="273"/>
      <c r="FAD852" s="273"/>
      <c r="FAE852" s="273"/>
      <c r="FAF852" s="273"/>
      <c r="FAG852" s="273"/>
      <c r="FAH852" s="273"/>
      <c r="FAI852" s="273"/>
      <c r="FAJ852" s="273"/>
      <c r="FAK852" s="273"/>
      <c r="FAL852" s="273"/>
      <c r="FAM852" s="273"/>
      <c r="FAN852" s="273"/>
      <c r="FAO852" s="273"/>
      <c r="FAP852" s="273"/>
      <c r="FAQ852" s="273"/>
      <c r="FAR852" s="273"/>
      <c r="FAS852" s="273"/>
      <c r="FAT852" s="273"/>
      <c r="FAU852" s="273"/>
      <c r="FAV852" s="273"/>
      <c r="FAW852" s="273"/>
      <c r="FAX852" s="273"/>
      <c r="FAY852" s="273"/>
      <c r="FAZ852" s="273"/>
      <c r="FBA852" s="273"/>
      <c r="FBB852" s="273"/>
      <c r="FBC852" s="273"/>
      <c r="FBD852" s="273"/>
      <c r="FBE852" s="273"/>
      <c r="FBF852" s="273"/>
      <c r="FBG852" s="273"/>
      <c r="FBH852" s="273"/>
      <c r="FBI852" s="273"/>
      <c r="FBJ852" s="273"/>
      <c r="FBK852" s="273"/>
      <c r="FBL852" s="273"/>
      <c r="FBM852" s="273"/>
      <c r="FBN852" s="273"/>
      <c r="FBO852" s="273"/>
      <c r="FBP852" s="273"/>
      <c r="FBQ852" s="273"/>
      <c r="FBR852" s="273"/>
      <c r="FBS852" s="273"/>
      <c r="FBT852" s="273"/>
      <c r="FBU852" s="273"/>
      <c r="FBV852" s="273"/>
      <c r="FBW852" s="273"/>
      <c r="FBX852" s="273"/>
      <c r="FBY852" s="273"/>
      <c r="FBZ852" s="273"/>
      <c r="FCA852" s="273"/>
      <c r="FCB852" s="273"/>
      <c r="FCC852" s="273"/>
      <c r="FCD852" s="273"/>
      <c r="FCE852" s="273"/>
      <c r="FCF852" s="273"/>
      <c r="FCG852" s="273"/>
      <c r="FCH852" s="273"/>
      <c r="FCI852" s="273"/>
      <c r="FCJ852" s="273"/>
      <c r="FCK852" s="273"/>
      <c r="FCL852" s="273"/>
      <c r="FCM852" s="273"/>
      <c r="FCN852" s="273"/>
      <c r="FCO852" s="273"/>
      <c r="FCP852" s="273"/>
      <c r="FCQ852" s="273"/>
      <c r="FCR852" s="273"/>
      <c r="FCS852" s="273"/>
      <c r="FCT852" s="273"/>
      <c r="FCU852" s="273"/>
      <c r="FCV852" s="273"/>
      <c r="FCW852" s="273"/>
      <c r="FCX852" s="273"/>
      <c r="FCY852" s="273"/>
      <c r="FCZ852" s="273"/>
      <c r="FDA852" s="273"/>
      <c r="FDB852" s="273"/>
      <c r="FDC852" s="273"/>
      <c r="FDD852" s="273"/>
      <c r="FDE852" s="273"/>
      <c r="FDF852" s="273"/>
      <c r="FDG852" s="273"/>
      <c r="FDH852" s="273"/>
      <c r="FDI852" s="273"/>
      <c r="FDJ852" s="273"/>
      <c r="FDK852" s="273"/>
      <c r="FDL852" s="273"/>
      <c r="FDM852" s="273"/>
      <c r="FDN852" s="273"/>
      <c r="FDO852" s="273"/>
      <c r="FDP852" s="273"/>
      <c r="FDQ852" s="273"/>
      <c r="FDR852" s="273"/>
      <c r="FDS852" s="273"/>
      <c r="FDT852" s="273"/>
      <c r="FDU852" s="273"/>
      <c r="FDV852" s="273"/>
      <c r="FDW852" s="273"/>
      <c r="FDX852" s="273"/>
      <c r="FDY852" s="273"/>
      <c r="FDZ852" s="273"/>
      <c r="FEA852" s="273"/>
      <c r="FEB852" s="273"/>
      <c r="FEC852" s="273"/>
      <c r="FED852" s="273"/>
      <c r="FEE852" s="273"/>
      <c r="FEF852" s="273"/>
      <c r="FEG852" s="273"/>
      <c r="FEH852" s="273"/>
      <c r="FEI852" s="273"/>
      <c r="FEJ852" s="273"/>
      <c r="FEK852" s="273"/>
      <c r="FEL852" s="273"/>
      <c r="FEM852" s="273"/>
      <c r="FEN852" s="273"/>
      <c r="FEO852" s="273"/>
      <c r="FEP852" s="273"/>
      <c r="FEQ852" s="273"/>
      <c r="FER852" s="273"/>
      <c r="FES852" s="273"/>
      <c r="FET852" s="273"/>
      <c r="FEU852" s="273"/>
      <c r="FEV852" s="273"/>
      <c r="FEW852" s="273"/>
      <c r="FEX852" s="273"/>
      <c r="FEY852" s="273"/>
      <c r="FEZ852" s="273"/>
      <c r="FFA852" s="273"/>
      <c r="FFB852" s="273"/>
      <c r="FFC852" s="273"/>
      <c r="FFD852" s="273"/>
      <c r="FFE852" s="273"/>
      <c r="FFF852" s="273"/>
      <c r="FFG852" s="273"/>
      <c r="FFH852" s="273"/>
      <c r="FFI852" s="273"/>
      <c r="FFJ852" s="273"/>
      <c r="FFK852" s="273"/>
      <c r="FFL852" s="273"/>
      <c r="FFM852" s="273"/>
      <c r="FFN852" s="273"/>
      <c r="FFO852" s="273"/>
      <c r="FFP852" s="273"/>
      <c r="FFQ852" s="273"/>
      <c r="FFR852" s="273"/>
      <c r="FFS852" s="273"/>
      <c r="FFT852" s="273"/>
      <c r="FFU852" s="273"/>
      <c r="FFV852" s="273"/>
      <c r="FFW852" s="273"/>
      <c r="FFX852" s="273"/>
      <c r="FFY852" s="273"/>
      <c r="FFZ852" s="273"/>
      <c r="FGA852" s="273"/>
      <c r="FGB852" s="273"/>
      <c r="FGC852" s="273"/>
      <c r="FGD852" s="273"/>
      <c r="FGE852" s="273"/>
      <c r="FGF852" s="273"/>
      <c r="FGG852" s="273"/>
      <c r="FGH852" s="273"/>
      <c r="FGI852" s="273"/>
      <c r="FGJ852" s="273"/>
      <c r="FGK852" s="273"/>
      <c r="FGL852" s="273"/>
      <c r="FGM852" s="273"/>
      <c r="FGN852" s="273"/>
      <c r="FGO852" s="273"/>
      <c r="FGP852" s="273"/>
      <c r="FGQ852" s="273"/>
      <c r="FGR852" s="273"/>
      <c r="FGS852" s="273"/>
      <c r="FGT852" s="273"/>
      <c r="FGU852" s="273"/>
      <c r="FGV852" s="273"/>
      <c r="FGW852" s="273"/>
      <c r="FGX852" s="273"/>
      <c r="FGY852" s="273"/>
      <c r="FGZ852" s="273"/>
      <c r="FHA852" s="273"/>
      <c r="FHB852" s="273"/>
      <c r="FHC852" s="273"/>
      <c r="FHD852" s="273"/>
      <c r="FHE852" s="273"/>
      <c r="FHF852" s="273"/>
      <c r="FHG852" s="273"/>
      <c r="FHH852" s="273"/>
      <c r="FHI852" s="273"/>
      <c r="FHJ852" s="273"/>
      <c r="FHK852" s="273"/>
      <c r="FHL852" s="273"/>
      <c r="FHM852" s="273"/>
      <c r="FHN852" s="273"/>
      <c r="FHO852" s="273"/>
      <c r="FHP852" s="273"/>
      <c r="FHQ852" s="273"/>
      <c r="FHR852" s="273"/>
      <c r="FHS852" s="273"/>
      <c r="FHT852" s="273"/>
      <c r="FHU852" s="273"/>
      <c r="FHV852" s="273"/>
      <c r="FHW852" s="273"/>
      <c r="FHX852" s="273"/>
      <c r="FHY852" s="273"/>
      <c r="FHZ852" s="273"/>
      <c r="FIA852" s="273"/>
      <c r="FIB852" s="273"/>
      <c r="FIC852" s="273"/>
      <c r="FID852" s="273"/>
      <c r="FIE852" s="273"/>
      <c r="FIF852" s="273"/>
      <c r="FIG852" s="273"/>
      <c r="FIH852" s="273"/>
      <c r="FII852" s="273"/>
      <c r="FIJ852" s="273"/>
      <c r="FIK852" s="273"/>
      <c r="FIL852" s="273"/>
      <c r="FIM852" s="273"/>
      <c r="FIN852" s="273"/>
      <c r="FIO852" s="273"/>
      <c r="FIP852" s="273"/>
      <c r="FIQ852" s="273"/>
      <c r="FIR852" s="273"/>
      <c r="FIS852" s="273"/>
      <c r="FIT852" s="273"/>
      <c r="FIU852" s="273"/>
      <c r="FIV852" s="273"/>
      <c r="FIW852" s="273"/>
      <c r="FIX852" s="273"/>
      <c r="FIY852" s="273"/>
      <c r="FIZ852" s="273"/>
      <c r="FJA852" s="273"/>
      <c r="FJB852" s="273"/>
      <c r="FJC852" s="273"/>
      <c r="FJD852" s="273"/>
      <c r="FJE852" s="273"/>
      <c r="FJF852" s="273"/>
      <c r="FJG852" s="273"/>
      <c r="FJH852" s="273"/>
      <c r="FJI852" s="273"/>
      <c r="FJJ852" s="273"/>
      <c r="FJK852" s="273"/>
      <c r="FJL852" s="273"/>
      <c r="FJM852" s="273"/>
      <c r="FJN852" s="273"/>
      <c r="FJO852" s="273"/>
      <c r="FJP852" s="273"/>
      <c r="FJQ852" s="273"/>
      <c r="FJR852" s="273"/>
      <c r="FJS852" s="273"/>
      <c r="FJT852" s="273"/>
      <c r="FJU852" s="273"/>
      <c r="FJV852" s="273"/>
      <c r="FJW852" s="273"/>
      <c r="FJX852" s="273"/>
      <c r="FJY852" s="273"/>
      <c r="FJZ852" s="273"/>
      <c r="FKA852" s="273"/>
      <c r="FKB852" s="273"/>
      <c r="FKC852" s="273"/>
      <c r="FKD852" s="273"/>
      <c r="FKE852" s="273"/>
      <c r="FKF852" s="273"/>
      <c r="FKG852" s="273"/>
      <c r="FKH852" s="273"/>
      <c r="FKI852" s="273"/>
      <c r="FKJ852" s="273"/>
      <c r="FKK852" s="273"/>
      <c r="FKL852" s="273"/>
      <c r="FKM852" s="273"/>
      <c r="FKN852" s="273"/>
      <c r="FKO852" s="273"/>
      <c r="FKP852" s="273"/>
      <c r="FKQ852" s="273"/>
      <c r="FKR852" s="273"/>
      <c r="FKS852" s="273"/>
      <c r="FKT852" s="273"/>
      <c r="FKU852" s="273"/>
      <c r="FKV852" s="273"/>
      <c r="FKW852" s="273"/>
      <c r="FKX852" s="273"/>
      <c r="FKY852" s="273"/>
      <c r="FKZ852" s="273"/>
      <c r="FLA852" s="273"/>
      <c r="FLB852" s="273"/>
      <c r="FLC852" s="273"/>
      <c r="FLD852" s="273"/>
      <c r="FLE852" s="273"/>
      <c r="FLF852" s="273"/>
      <c r="FLG852" s="273"/>
      <c r="FLH852" s="273"/>
      <c r="FLI852" s="273"/>
      <c r="FLJ852" s="273"/>
      <c r="FLK852" s="273"/>
      <c r="FLL852" s="273"/>
      <c r="FLM852" s="273"/>
      <c r="FLN852" s="273"/>
      <c r="FLO852" s="273"/>
      <c r="FLP852" s="273"/>
      <c r="FLQ852" s="273"/>
      <c r="FLR852" s="273"/>
      <c r="FLS852" s="273"/>
      <c r="FLT852" s="273"/>
      <c r="FLU852" s="273"/>
      <c r="FLV852" s="273"/>
      <c r="FLW852" s="273"/>
      <c r="FLX852" s="273"/>
      <c r="FLY852" s="273"/>
      <c r="FLZ852" s="273"/>
      <c r="FMA852" s="273"/>
      <c r="FMB852" s="273"/>
      <c r="FMC852" s="273"/>
      <c r="FMD852" s="273"/>
      <c r="FME852" s="273"/>
      <c r="FMF852" s="273"/>
      <c r="FMG852" s="273"/>
      <c r="FMH852" s="273"/>
      <c r="FMI852" s="273"/>
      <c r="FMJ852" s="273"/>
      <c r="FMK852" s="273"/>
      <c r="FML852" s="273"/>
      <c r="FMM852" s="273"/>
      <c r="FMN852" s="273"/>
      <c r="FMO852" s="273"/>
      <c r="FMP852" s="273"/>
      <c r="FMQ852" s="273"/>
      <c r="FMR852" s="273"/>
      <c r="FMS852" s="273"/>
      <c r="FMT852" s="273"/>
      <c r="FMU852" s="273"/>
      <c r="FMV852" s="273"/>
      <c r="FMW852" s="273"/>
      <c r="FMX852" s="273"/>
      <c r="FMY852" s="273"/>
      <c r="FMZ852" s="273"/>
      <c r="FNA852" s="273"/>
      <c r="FNB852" s="273"/>
      <c r="FNC852" s="273"/>
      <c r="FND852" s="273"/>
      <c r="FNE852" s="273"/>
      <c r="FNF852" s="273"/>
      <c r="FNG852" s="273"/>
      <c r="FNH852" s="273"/>
      <c r="FNI852" s="273"/>
      <c r="FNJ852" s="273"/>
      <c r="FNK852" s="273"/>
      <c r="FNL852" s="273"/>
      <c r="FNM852" s="273"/>
      <c r="FNN852" s="273"/>
      <c r="FNO852" s="273"/>
      <c r="FNP852" s="273"/>
      <c r="FNQ852" s="273"/>
      <c r="FNR852" s="273"/>
      <c r="FNS852" s="273"/>
      <c r="FNT852" s="273"/>
      <c r="FNU852" s="273"/>
      <c r="FNV852" s="273"/>
      <c r="FNW852" s="273"/>
      <c r="FNX852" s="273"/>
      <c r="FNY852" s="273"/>
      <c r="FNZ852" s="273"/>
      <c r="FOA852" s="273"/>
      <c r="FOB852" s="273"/>
      <c r="FOC852" s="273"/>
      <c r="FOD852" s="273"/>
      <c r="FOE852" s="273"/>
      <c r="FOF852" s="273"/>
      <c r="FOG852" s="273"/>
      <c r="FOH852" s="273"/>
      <c r="FOI852" s="273"/>
      <c r="FOJ852" s="273"/>
      <c r="FOK852" s="273"/>
      <c r="FOL852" s="273"/>
      <c r="FOM852" s="273"/>
      <c r="FON852" s="273"/>
      <c r="FOO852" s="273"/>
      <c r="FOP852" s="273"/>
      <c r="FOQ852" s="273"/>
      <c r="FOR852" s="273"/>
      <c r="FOS852" s="273"/>
      <c r="FOT852" s="273"/>
      <c r="FOU852" s="273"/>
      <c r="FOV852" s="273"/>
      <c r="FOW852" s="273"/>
      <c r="FOX852" s="273"/>
      <c r="FOY852" s="273"/>
      <c r="FOZ852" s="273"/>
      <c r="FPA852" s="273"/>
      <c r="FPB852" s="273"/>
      <c r="FPC852" s="273"/>
      <c r="FPD852" s="273"/>
      <c r="FPE852" s="273"/>
      <c r="FPF852" s="273"/>
      <c r="FPG852" s="273"/>
      <c r="FPH852" s="273"/>
      <c r="FPI852" s="273"/>
      <c r="FPJ852" s="273"/>
      <c r="FPK852" s="273"/>
      <c r="FPL852" s="273"/>
      <c r="FPM852" s="273"/>
      <c r="FPN852" s="273"/>
      <c r="FPO852" s="273"/>
      <c r="FPP852" s="273"/>
      <c r="FPQ852" s="273"/>
      <c r="FPR852" s="273"/>
      <c r="FPS852" s="273"/>
      <c r="FPT852" s="273"/>
      <c r="FPU852" s="273"/>
      <c r="FPV852" s="273"/>
      <c r="FPW852" s="273"/>
      <c r="FPX852" s="273"/>
      <c r="FPY852" s="273"/>
      <c r="FPZ852" s="273"/>
      <c r="FQA852" s="273"/>
      <c r="FQB852" s="273"/>
      <c r="FQC852" s="273"/>
      <c r="FQD852" s="273"/>
      <c r="FQE852" s="273"/>
      <c r="FQF852" s="273"/>
      <c r="FQG852" s="273"/>
      <c r="FQH852" s="273"/>
      <c r="FQI852" s="273"/>
      <c r="FQJ852" s="273"/>
      <c r="FQK852" s="273"/>
      <c r="FQL852" s="273"/>
      <c r="FQM852" s="273"/>
      <c r="FQN852" s="273"/>
      <c r="FQO852" s="273"/>
      <c r="FQP852" s="273"/>
      <c r="FQQ852" s="273"/>
      <c r="FQR852" s="273"/>
      <c r="FQS852" s="273"/>
      <c r="FQT852" s="273"/>
      <c r="FQU852" s="273"/>
      <c r="FQV852" s="273"/>
      <c r="FQW852" s="273"/>
      <c r="FQX852" s="273"/>
      <c r="FQY852" s="273"/>
      <c r="FQZ852" s="273"/>
      <c r="FRA852" s="273"/>
      <c r="FRB852" s="273"/>
      <c r="FRC852" s="273"/>
      <c r="FRD852" s="273"/>
      <c r="FRE852" s="273"/>
      <c r="FRF852" s="273"/>
      <c r="FRG852" s="273"/>
      <c r="FRH852" s="273"/>
      <c r="FRI852" s="273"/>
      <c r="FRJ852" s="273"/>
      <c r="FRK852" s="273"/>
      <c r="FRL852" s="273"/>
      <c r="FRM852" s="273"/>
      <c r="FRN852" s="273"/>
      <c r="FRO852" s="273"/>
      <c r="FRP852" s="273"/>
      <c r="FRQ852" s="273"/>
      <c r="FRR852" s="273"/>
      <c r="FRS852" s="273"/>
      <c r="FRT852" s="273"/>
      <c r="FRU852" s="273"/>
      <c r="FRV852" s="273"/>
      <c r="FRW852" s="273"/>
      <c r="FRX852" s="273"/>
      <c r="FRY852" s="273"/>
      <c r="FRZ852" s="273"/>
      <c r="FSA852" s="273"/>
      <c r="FSB852" s="273"/>
      <c r="FSC852" s="273"/>
      <c r="FSD852" s="273"/>
      <c r="FSE852" s="273"/>
      <c r="FSF852" s="273"/>
      <c r="FSG852" s="273"/>
      <c r="FSH852" s="273"/>
      <c r="FSI852" s="273"/>
      <c r="FSJ852" s="273"/>
      <c r="FSK852" s="273"/>
      <c r="FSL852" s="273"/>
      <c r="FSM852" s="273"/>
      <c r="FSN852" s="273"/>
      <c r="FSO852" s="273"/>
      <c r="FSP852" s="273"/>
      <c r="FSQ852" s="273"/>
      <c r="FSR852" s="273"/>
      <c r="FSS852" s="273"/>
      <c r="FST852" s="273"/>
      <c r="FSU852" s="273"/>
      <c r="FSV852" s="273"/>
      <c r="FSW852" s="273"/>
      <c r="FSX852" s="273"/>
      <c r="FSY852" s="273"/>
      <c r="FSZ852" s="273"/>
      <c r="FTA852" s="273"/>
      <c r="FTB852" s="273"/>
      <c r="FTC852" s="273"/>
      <c r="FTD852" s="273"/>
      <c r="FTE852" s="273"/>
      <c r="FTF852" s="273"/>
      <c r="FTG852" s="273"/>
      <c r="FTH852" s="273"/>
      <c r="FTI852" s="273"/>
      <c r="FTJ852" s="273"/>
      <c r="FTK852" s="273"/>
      <c r="FTL852" s="273"/>
      <c r="FTM852" s="273"/>
      <c r="FTN852" s="273"/>
      <c r="FTO852" s="273"/>
      <c r="FTP852" s="273"/>
      <c r="FTQ852" s="273"/>
      <c r="FTR852" s="273"/>
      <c r="FTS852" s="273"/>
      <c r="FTT852" s="273"/>
      <c r="FTU852" s="273"/>
      <c r="FTV852" s="273"/>
      <c r="FTW852" s="273"/>
      <c r="FTX852" s="273"/>
      <c r="FTY852" s="273"/>
      <c r="FTZ852" s="273"/>
      <c r="FUA852" s="273"/>
      <c r="FUB852" s="273"/>
      <c r="FUC852" s="273"/>
      <c r="FUD852" s="273"/>
      <c r="FUE852" s="273"/>
      <c r="FUF852" s="273"/>
      <c r="FUG852" s="273"/>
      <c r="FUH852" s="273"/>
      <c r="FUI852" s="273"/>
      <c r="FUJ852" s="273"/>
      <c r="FUK852" s="273"/>
      <c r="FUL852" s="273"/>
      <c r="FUM852" s="273"/>
      <c r="FUN852" s="273"/>
      <c r="FUO852" s="273"/>
      <c r="FUP852" s="273"/>
      <c r="FUQ852" s="273"/>
      <c r="FUR852" s="273"/>
      <c r="FUS852" s="273"/>
      <c r="FUT852" s="273"/>
      <c r="FUU852" s="273"/>
      <c r="FUV852" s="273"/>
      <c r="FUW852" s="273"/>
      <c r="FUX852" s="273"/>
      <c r="FUY852" s="273"/>
      <c r="FUZ852" s="273"/>
      <c r="FVA852" s="273"/>
      <c r="FVB852" s="273"/>
      <c r="FVC852" s="273"/>
      <c r="FVD852" s="273"/>
      <c r="FVE852" s="273"/>
      <c r="FVF852" s="273"/>
      <c r="FVG852" s="273"/>
      <c r="FVH852" s="273"/>
      <c r="FVI852" s="273"/>
      <c r="FVJ852" s="273"/>
      <c r="FVK852" s="273"/>
      <c r="FVL852" s="273"/>
      <c r="FVM852" s="273"/>
      <c r="FVN852" s="273"/>
      <c r="FVO852" s="273"/>
      <c r="FVP852" s="273"/>
      <c r="FVQ852" s="273"/>
      <c r="FVR852" s="273"/>
      <c r="FVS852" s="273"/>
      <c r="FVT852" s="273"/>
      <c r="FVU852" s="273"/>
      <c r="FVV852" s="273"/>
      <c r="FVW852" s="273"/>
      <c r="FVX852" s="273"/>
      <c r="FVY852" s="273"/>
      <c r="FVZ852" s="273"/>
      <c r="FWA852" s="273"/>
      <c r="FWB852" s="273"/>
      <c r="FWC852" s="273"/>
      <c r="FWD852" s="273"/>
      <c r="FWE852" s="273"/>
      <c r="FWF852" s="273"/>
      <c r="FWG852" s="273"/>
      <c r="FWH852" s="273"/>
      <c r="FWI852" s="273"/>
      <c r="FWJ852" s="273"/>
      <c r="FWK852" s="273"/>
      <c r="FWL852" s="273"/>
      <c r="FWM852" s="273"/>
      <c r="FWN852" s="273"/>
      <c r="FWO852" s="273"/>
      <c r="FWP852" s="273"/>
      <c r="FWQ852" s="273"/>
      <c r="FWR852" s="273"/>
      <c r="FWS852" s="273"/>
      <c r="FWT852" s="273"/>
      <c r="FWU852" s="273"/>
      <c r="FWV852" s="273"/>
      <c r="FWW852" s="273"/>
      <c r="FWX852" s="273"/>
      <c r="FWY852" s="273"/>
      <c r="FWZ852" s="273"/>
      <c r="FXA852" s="273"/>
      <c r="FXB852" s="273"/>
      <c r="FXC852" s="273"/>
      <c r="FXD852" s="273"/>
      <c r="FXE852" s="273"/>
      <c r="FXF852" s="273"/>
      <c r="FXG852" s="273"/>
      <c r="FXH852" s="273"/>
      <c r="FXI852" s="273"/>
      <c r="FXJ852" s="273"/>
      <c r="FXK852" s="273"/>
      <c r="FXL852" s="273"/>
      <c r="FXM852" s="273"/>
      <c r="FXN852" s="273"/>
      <c r="FXO852" s="273"/>
      <c r="FXP852" s="273"/>
      <c r="FXQ852" s="273"/>
      <c r="FXR852" s="273"/>
      <c r="FXS852" s="273"/>
      <c r="FXT852" s="273"/>
      <c r="FXU852" s="273"/>
      <c r="FXV852" s="273"/>
      <c r="FXW852" s="273"/>
      <c r="FXX852" s="273"/>
      <c r="FXY852" s="273"/>
      <c r="FXZ852" s="273"/>
      <c r="FYA852" s="273"/>
      <c r="FYB852" s="273"/>
      <c r="FYC852" s="273"/>
      <c r="FYD852" s="273"/>
      <c r="FYE852" s="273"/>
      <c r="FYF852" s="273"/>
      <c r="FYG852" s="273"/>
      <c r="FYH852" s="273"/>
      <c r="FYI852" s="273"/>
      <c r="FYJ852" s="273"/>
      <c r="FYK852" s="273"/>
      <c r="FYL852" s="273"/>
      <c r="FYM852" s="273"/>
      <c r="FYN852" s="273"/>
      <c r="FYO852" s="273"/>
      <c r="FYP852" s="273"/>
      <c r="FYQ852" s="273"/>
      <c r="FYR852" s="273"/>
      <c r="FYS852" s="273"/>
      <c r="FYT852" s="273"/>
      <c r="FYU852" s="273"/>
      <c r="FYV852" s="273"/>
      <c r="FYW852" s="273"/>
      <c r="FYX852" s="273"/>
      <c r="FYY852" s="273"/>
      <c r="FYZ852" s="273"/>
      <c r="FZA852" s="273"/>
      <c r="FZB852" s="273"/>
      <c r="FZC852" s="273"/>
      <c r="FZD852" s="273"/>
      <c r="FZE852" s="273"/>
      <c r="FZF852" s="273"/>
      <c r="FZG852" s="273"/>
      <c r="FZH852" s="273"/>
      <c r="FZI852" s="273"/>
      <c r="FZJ852" s="273"/>
      <c r="FZK852" s="273"/>
      <c r="FZL852" s="273"/>
      <c r="FZM852" s="273"/>
      <c r="FZN852" s="273"/>
      <c r="FZO852" s="273"/>
      <c r="FZP852" s="273"/>
      <c r="FZQ852" s="273"/>
      <c r="FZR852" s="273"/>
      <c r="FZS852" s="273"/>
      <c r="FZT852" s="273"/>
      <c r="FZU852" s="273"/>
      <c r="FZV852" s="273"/>
      <c r="FZW852" s="273"/>
      <c r="FZX852" s="273"/>
      <c r="FZY852" s="273"/>
      <c r="FZZ852" s="273"/>
      <c r="GAA852" s="273"/>
      <c r="GAB852" s="273"/>
      <c r="GAC852" s="273"/>
      <c r="GAD852" s="273"/>
      <c r="GAE852" s="273"/>
      <c r="GAF852" s="273"/>
      <c r="GAG852" s="273"/>
      <c r="GAH852" s="273"/>
      <c r="GAI852" s="273"/>
      <c r="GAJ852" s="273"/>
      <c r="GAK852" s="273"/>
      <c r="GAL852" s="273"/>
      <c r="GAM852" s="273"/>
      <c r="GAN852" s="273"/>
      <c r="GAO852" s="273"/>
      <c r="GAP852" s="273"/>
      <c r="GAQ852" s="273"/>
      <c r="GAR852" s="273"/>
      <c r="GAS852" s="273"/>
      <c r="GAT852" s="273"/>
      <c r="GAU852" s="273"/>
      <c r="GAV852" s="273"/>
      <c r="GAW852" s="273"/>
      <c r="GAX852" s="273"/>
      <c r="GAY852" s="273"/>
      <c r="GAZ852" s="273"/>
      <c r="GBA852" s="273"/>
      <c r="GBB852" s="273"/>
      <c r="GBC852" s="273"/>
      <c r="GBD852" s="273"/>
      <c r="GBE852" s="273"/>
      <c r="GBF852" s="273"/>
      <c r="GBG852" s="273"/>
      <c r="GBH852" s="273"/>
      <c r="GBI852" s="273"/>
      <c r="GBJ852" s="273"/>
      <c r="GBK852" s="273"/>
      <c r="GBL852" s="273"/>
      <c r="GBM852" s="273"/>
      <c r="GBN852" s="273"/>
      <c r="GBO852" s="273"/>
      <c r="GBP852" s="273"/>
      <c r="GBQ852" s="273"/>
      <c r="GBR852" s="273"/>
      <c r="GBS852" s="273"/>
      <c r="GBT852" s="273"/>
      <c r="GBU852" s="273"/>
      <c r="GBV852" s="273"/>
      <c r="GBW852" s="273"/>
      <c r="GBX852" s="273"/>
      <c r="GBY852" s="273"/>
      <c r="GBZ852" s="273"/>
      <c r="GCA852" s="273"/>
      <c r="GCB852" s="273"/>
      <c r="GCC852" s="273"/>
      <c r="GCD852" s="273"/>
      <c r="GCE852" s="273"/>
      <c r="GCF852" s="273"/>
      <c r="GCG852" s="273"/>
      <c r="GCH852" s="273"/>
      <c r="GCI852" s="273"/>
      <c r="GCJ852" s="273"/>
      <c r="GCK852" s="273"/>
      <c r="GCL852" s="273"/>
      <c r="GCM852" s="273"/>
      <c r="GCN852" s="273"/>
      <c r="GCO852" s="273"/>
      <c r="GCP852" s="273"/>
      <c r="GCQ852" s="273"/>
      <c r="GCR852" s="273"/>
      <c r="GCS852" s="273"/>
      <c r="GCT852" s="273"/>
      <c r="GCU852" s="273"/>
      <c r="GCV852" s="273"/>
      <c r="GCW852" s="273"/>
      <c r="GCX852" s="273"/>
      <c r="GCY852" s="273"/>
      <c r="GCZ852" s="273"/>
      <c r="GDA852" s="273"/>
      <c r="GDB852" s="273"/>
      <c r="GDC852" s="273"/>
      <c r="GDD852" s="273"/>
      <c r="GDE852" s="273"/>
      <c r="GDF852" s="273"/>
      <c r="GDG852" s="273"/>
      <c r="GDH852" s="273"/>
      <c r="GDI852" s="273"/>
      <c r="GDJ852" s="273"/>
      <c r="GDK852" s="273"/>
      <c r="GDL852" s="273"/>
      <c r="GDM852" s="273"/>
      <c r="GDN852" s="273"/>
      <c r="GDO852" s="273"/>
      <c r="GDP852" s="273"/>
      <c r="GDQ852" s="273"/>
      <c r="GDR852" s="273"/>
      <c r="GDS852" s="273"/>
      <c r="GDT852" s="273"/>
      <c r="GDU852" s="273"/>
      <c r="GDV852" s="273"/>
      <c r="GDW852" s="273"/>
      <c r="GDX852" s="273"/>
      <c r="GDY852" s="273"/>
      <c r="GDZ852" s="273"/>
      <c r="GEA852" s="273"/>
      <c r="GEB852" s="273"/>
      <c r="GEC852" s="273"/>
      <c r="GED852" s="273"/>
      <c r="GEE852" s="273"/>
      <c r="GEF852" s="273"/>
      <c r="GEG852" s="273"/>
      <c r="GEH852" s="273"/>
      <c r="GEI852" s="273"/>
      <c r="GEJ852" s="273"/>
      <c r="GEK852" s="273"/>
      <c r="GEL852" s="273"/>
      <c r="GEM852" s="273"/>
      <c r="GEN852" s="273"/>
      <c r="GEO852" s="273"/>
      <c r="GEP852" s="273"/>
      <c r="GEQ852" s="273"/>
      <c r="GER852" s="273"/>
      <c r="GES852" s="273"/>
      <c r="GET852" s="273"/>
      <c r="GEU852" s="273"/>
      <c r="GEV852" s="273"/>
      <c r="GEW852" s="273"/>
      <c r="GEX852" s="273"/>
      <c r="GEY852" s="273"/>
      <c r="GEZ852" s="273"/>
      <c r="GFA852" s="273"/>
      <c r="GFB852" s="273"/>
      <c r="GFC852" s="273"/>
      <c r="GFD852" s="273"/>
      <c r="GFE852" s="273"/>
      <c r="GFF852" s="273"/>
      <c r="GFG852" s="273"/>
      <c r="GFH852" s="273"/>
      <c r="GFI852" s="273"/>
      <c r="GFJ852" s="273"/>
      <c r="GFK852" s="273"/>
      <c r="GFL852" s="273"/>
      <c r="GFM852" s="273"/>
      <c r="GFN852" s="273"/>
      <c r="GFO852" s="273"/>
      <c r="GFP852" s="273"/>
      <c r="GFQ852" s="273"/>
      <c r="GFR852" s="273"/>
      <c r="GFS852" s="273"/>
      <c r="GFT852" s="273"/>
      <c r="GFU852" s="273"/>
      <c r="GFV852" s="273"/>
      <c r="GFW852" s="273"/>
      <c r="GFX852" s="273"/>
      <c r="GFY852" s="273"/>
      <c r="GFZ852" s="273"/>
      <c r="GGA852" s="273"/>
      <c r="GGB852" s="273"/>
      <c r="GGC852" s="273"/>
      <c r="GGD852" s="273"/>
      <c r="GGE852" s="273"/>
      <c r="GGF852" s="273"/>
      <c r="GGG852" s="273"/>
      <c r="GGH852" s="273"/>
      <c r="GGI852" s="273"/>
      <c r="GGJ852" s="273"/>
      <c r="GGK852" s="273"/>
      <c r="GGL852" s="273"/>
      <c r="GGM852" s="273"/>
      <c r="GGN852" s="273"/>
      <c r="GGO852" s="273"/>
      <c r="GGP852" s="273"/>
      <c r="GGQ852" s="273"/>
      <c r="GGR852" s="273"/>
      <c r="GGS852" s="273"/>
      <c r="GGT852" s="273"/>
      <c r="GGU852" s="273"/>
      <c r="GGV852" s="273"/>
      <c r="GGW852" s="273"/>
      <c r="GGX852" s="273"/>
      <c r="GGY852" s="273"/>
      <c r="GGZ852" s="273"/>
      <c r="GHA852" s="273"/>
      <c r="GHB852" s="273"/>
      <c r="GHC852" s="273"/>
      <c r="GHD852" s="273"/>
      <c r="GHE852" s="273"/>
      <c r="GHF852" s="273"/>
      <c r="GHG852" s="273"/>
      <c r="GHH852" s="273"/>
      <c r="GHI852" s="273"/>
      <c r="GHJ852" s="273"/>
      <c r="GHK852" s="273"/>
      <c r="GHL852" s="273"/>
      <c r="GHM852" s="273"/>
      <c r="GHN852" s="273"/>
      <c r="GHO852" s="273"/>
      <c r="GHP852" s="273"/>
      <c r="GHQ852" s="273"/>
      <c r="GHR852" s="273"/>
      <c r="GHS852" s="273"/>
      <c r="GHT852" s="273"/>
      <c r="GHU852" s="273"/>
      <c r="GHV852" s="273"/>
      <c r="GHW852" s="273"/>
      <c r="GHX852" s="273"/>
      <c r="GHY852" s="273"/>
      <c r="GHZ852" s="273"/>
      <c r="GIA852" s="273"/>
      <c r="GIB852" s="273"/>
      <c r="GIC852" s="273"/>
      <c r="GID852" s="273"/>
      <c r="GIE852" s="273"/>
      <c r="GIF852" s="273"/>
      <c r="GIG852" s="273"/>
      <c r="GIH852" s="273"/>
      <c r="GII852" s="273"/>
      <c r="GIJ852" s="273"/>
      <c r="GIK852" s="273"/>
      <c r="GIL852" s="273"/>
      <c r="GIM852" s="273"/>
      <c r="GIN852" s="273"/>
      <c r="GIO852" s="273"/>
      <c r="GIP852" s="273"/>
      <c r="GIQ852" s="273"/>
      <c r="GIR852" s="273"/>
      <c r="GIS852" s="273"/>
      <c r="GIT852" s="273"/>
      <c r="GIU852" s="273"/>
      <c r="GIV852" s="273"/>
      <c r="GIW852" s="273"/>
      <c r="GIX852" s="273"/>
      <c r="GIY852" s="273"/>
      <c r="GIZ852" s="273"/>
      <c r="GJA852" s="273"/>
      <c r="GJB852" s="273"/>
      <c r="GJC852" s="273"/>
      <c r="GJD852" s="273"/>
      <c r="GJE852" s="273"/>
      <c r="GJF852" s="273"/>
      <c r="GJG852" s="273"/>
      <c r="GJH852" s="273"/>
      <c r="GJI852" s="273"/>
      <c r="GJJ852" s="273"/>
      <c r="GJK852" s="273"/>
      <c r="GJL852" s="273"/>
      <c r="GJM852" s="273"/>
      <c r="GJN852" s="273"/>
      <c r="GJO852" s="273"/>
      <c r="GJP852" s="273"/>
      <c r="GJQ852" s="273"/>
      <c r="GJR852" s="273"/>
      <c r="GJS852" s="273"/>
      <c r="GJT852" s="273"/>
      <c r="GJU852" s="273"/>
      <c r="GJV852" s="273"/>
      <c r="GJW852" s="273"/>
      <c r="GJX852" s="273"/>
      <c r="GJY852" s="273"/>
      <c r="GJZ852" s="273"/>
      <c r="GKA852" s="273"/>
      <c r="GKB852" s="273"/>
      <c r="GKC852" s="273"/>
      <c r="GKD852" s="273"/>
      <c r="GKE852" s="273"/>
      <c r="GKF852" s="273"/>
      <c r="GKG852" s="273"/>
      <c r="GKH852" s="273"/>
      <c r="GKI852" s="273"/>
      <c r="GKJ852" s="273"/>
      <c r="GKK852" s="273"/>
      <c r="GKL852" s="273"/>
      <c r="GKM852" s="273"/>
      <c r="GKN852" s="273"/>
      <c r="GKO852" s="273"/>
      <c r="GKP852" s="273"/>
      <c r="GKQ852" s="273"/>
      <c r="GKR852" s="273"/>
      <c r="GKS852" s="273"/>
      <c r="GKT852" s="273"/>
      <c r="GKU852" s="273"/>
      <c r="GKV852" s="273"/>
      <c r="GKW852" s="273"/>
      <c r="GKX852" s="273"/>
      <c r="GKY852" s="273"/>
      <c r="GKZ852" s="273"/>
      <c r="GLA852" s="273"/>
      <c r="GLB852" s="273"/>
      <c r="GLC852" s="273"/>
      <c r="GLD852" s="273"/>
      <c r="GLE852" s="273"/>
      <c r="GLF852" s="273"/>
      <c r="GLG852" s="273"/>
      <c r="GLH852" s="273"/>
      <c r="GLI852" s="273"/>
      <c r="GLJ852" s="273"/>
      <c r="GLK852" s="273"/>
      <c r="GLL852" s="273"/>
      <c r="GLM852" s="273"/>
      <c r="GLN852" s="273"/>
      <c r="GLO852" s="273"/>
      <c r="GLP852" s="273"/>
      <c r="GLQ852" s="273"/>
      <c r="GLR852" s="273"/>
      <c r="GLS852" s="273"/>
      <c r="GLT852" s="273"/>
      <c r="GLU852" s="273"/>
      <c r="GLV852" s="273"/>
      <c r="GLW852" s="273"/>
      <c r="GLX852" s="273"/>
      <c r="GLY852" s="273"/>
      <c r="GLZ852" s="273"/>
      <c r="GMA852" s="273"/>
      <c r="GMB852" s="273"/>
      <c r="GMC852" s="273"/>
      <c r="GMD852" s="273"/>
      <c r="GME852" s="273"/>
      <c r="GMF852" s="273"/>
      <c r="GMG852" s="273"/>
      <c r="GMH852" s="273"/>
      <c r="GMI852" s="273"/>
      <c r="GMJ852" s="273"/>
      <c r="GMK852" s="273"/>
      <c r="GML852" s="273"/>
      <c r="GMM852" s="273"/>
      <c r="GMN852" s="273"/>
      <c r="GMO852" s="273"/>
      <c r="GMP852" s="273"/>
      <c r="GMQ852" s="273"/>
      <c r="GMR852" s="273"/>
      <c r="GMS852" s="273"/>
      <c r="GMT852" s="273"/>
      <c r="GMU852" s="273"/>
      <c r="GMV852" s="273"/>
      <c r="GMW852" s="273"/>
      <c r="GMX852" s="273"/>
      <c r="GMY852" s="273"/>
      <c r="GMZ852" s="273"/>
      <c r="GNA852" s="273"/>
      <c r="GNB852" s="273"/>
      <c r="GNC852" s="273"/>
      <c r="GND852" s="273"/>
      <c r="GNE852" s="273"/>
      <c r="GNF852" s="273"/>
      <c r="GNG852" s="273"/>
      <c r="GNH852" s="273"/>
      <c r="GNI852" s="273"/>
      <c r="GNJ852" s="273"/>
      <c r="GNK852" s="273"/>
      <c r="GNL852" s="273"/>
      <c r="GNM852" s="273"/>
      <c r="GNN852" s="273"/>
      <c r="GNO852" s="273"/>
      <c r="GNP852" s="273"/>
      <c r="GNQ852" s="273"/>
      <c r="GNR852" s="273"/>
      <c r="GNS852" s="273"/>
      <c r="GNT852" s="273"/>
      <c r="GNU852" s="273"/>
      <c r="GNV852" s="273"/>
      <c r="GNW852" s="273"/>
      <c r="GNX852" s="273"/>
      <c r="GNY852" s="273"/>
      <c r="GNZ852" s="273"/>
      <c r="GOA852" s="273"/>
      <c r="GOB852" s="273"/>
      <c r="GOC852" s="273"/>
      <c r="GOD852" s="273"/>
      <c r="GOE852" s="273"/>
      <c r="GOF852" s="273"/>
      <c r="GOG852" s="273"/>
      <c r="GOH852" s="273"/>
      <c r="GOI852" s="273"/>
      <c r="GOJ852" s="273"/>
      <c r="GOK852" s="273"/>
      <c r="GOL852" s="273"/>
      <c r="GOM852" s="273"/>
      <c r="GON852" s="273"/>
      <c r="GOO852" s="273"/>
      <c r="GOP852" s="273"/>
      <c r="GOQ852" s="273"/>
      <c r="GOR852" s="273"/>
      <c r="GOS852" s="273"/>
      <c r="GOT852" s="273"/>
      <c r="GOU852" s="273"/>
      <c r="GOV852" s="273"/>
      <c r="GOW852" s="273"/>
      <c r="GOX852" s="273"/>
      <c r="GOY852" s="273"/>
      <c r="GOZ852" s="273"/>
      <c r="GPA852" s="273"/>
      <c r="GPB852" s="273"/>
      <c r="GPC852" s="273"/>
      <c r="GPD852" s="273"/>
      <c r="GPE852" s="273"/>
      <c r="GPF852" s="273"/>
      <c r="GPG852" s="273"/>
      <c r="GPH852" s="273"/>
      <c r="GPI852" s="273"/>
      <c r="GPJ852" s="273"/>
      <c r="GPK852" s="273"/>
      <c r="GPL852" s="273"/>
      <c r="GPM852" s="273"/>
      <c r="GPN852" s="273"/>
      <c r="GPO852" s="273"/>
      <c r="GPP852" s="273"/>
      <c r="GPQ852" s="273"/>
      <c r="GPR852" s="273"/>
      <c r="GPS852" s="273"/>
      <c r="GPT852" s="273"/>
      <c r="GPU852" s="273"/>
      <c r="GPV852" s="273"/>
      <c r="GPW852" s="273"/>
      <c r="GPX852" s="273"/>
      <c r="GPY852" s="273"/>
      <c r="GPZ852" s="273"/>
      <c r="GQA852" s="273"/>
      <c r="GQB852" s="273"/>
      <c r="GQC852" s="273"/>
      <c r="GQD852" s="273"/>
      <c r="GQE852" s="273"/>
      <c r="GQF852" s="273"/>
      <c r="GQG852" s="273"/>
      <c r="GQH852" s="273"/>
      <c r="GQI852" s="273"/>
      <c r="GQJ852" s="273"/>
      <c r="GQK852" s="273"/>
      <c r="GQL852" s="273"/>
      <c r="GQM852" s="273"/>
      <c r="GQN852" s="273"/>
      <c r="GQO852" s="273"/>
      <c r="GQP852" s="273"/>
      <c r="GQQ852" s="273"/>
      <c r="GQR852" s="273"/>
      <c r="GQS852" s="273"/>
      <c r="GQT852" s="273"/>
      <c r="GQU852" s="273"/>
      <c r="GQV852" s="273"/>
      <c r="GQW852" s="273"/>
      <c r="GQX852" s="273"/>
      <c r="GQY852" s="273"/>
      <c r="GQZ852" s="273"/>
      <c r="GRA852" s="273"/>
      <c r="GRB852" s="273"/>
      <c r="GRC852" s="273"/>
      <c r="GRD852" s="273"/>
      <c r="GRE852" s="273"/>
      <c r="GRF852" s="273"/>
      <c r="GRG852" s="273"/>
      <c r="GRH852" s="273"/>
      <c r="GRI852" s="273"/>
      <c r="GRJ852" s="273"/>
      <c r="GRK852" s="273"/>
      <c r="GRL852" s="273"/>
      <c r="GRM852" s="273"/>
      <c r="GRN852" s="273"/>
      <c r="GRO852" s="273"/>
      <c r="GRP852" s="273"/>
      <c r="GRQ852" s="273"/>
      <c r="GRR852" s="273"/>
      <c r="GRS852" s="273"/>
      <c r="GRT852" s="273"/>
      <c r="GRU852" s="273"/>
      <c r="GRV852" s="273"/>
      <c r="GRW852" s="273"/>
      <c r="GRX852" s="273"/>
      <c r="GRY852" s="273"/>
      <c r="GRZ852" s="273"/>
      <c r="GSA852" s="273"/>
      <c r="GSB852" s="273"/>
      <c r="GSC852" s="273"/>
      <c r="GSD852" s="273"/>
      <c r="GSE852" s="273"/>
      <c r="GSF852" s="273"/>
      <c r="GSG852" s="273"/>
      <c r="GSH852" s="273"/>
      <c r="GSI852" s="273"/>
      <c r="GSJ852" s="273"/>
      <c r="GSK852" s="273"/>
      <c r="GSL852" s="273"/>
      <c r="GSM852" s="273"/>
      <c r="GSN852" s="273"/>
      <c r="GSO852" s="273"/>
      <c r="GSP852" s="273"/>
      <c r="GSQ852" s="273"/>
      <c r="GSR852" s="273"/>
      <c r="GSS852" s="273"/>
      <c r="GST852" s="273"/>
      <c r="GSU852" s="273"/>
      <c r="GSV852" s="273"/>
      <c r="GSW852" s="273"/>
      <c r="GSX852" s="273"/>
      <c r="GSY852" s="273"/>
      <c r="GSZ852" s="273"/>
      <c r="GTA852" s="273"/>
      <c r="GTB852" s="273"/>
      <c r="GTC852" s="273"/>
      <c r="GTD852" s="273"/>
      <c r="GTE852" s="273"/>
      <c r="GTF852" s="273"/>
      <c r="GTG852" s="273"/>
      <c r="GTH852" s="273"/>
      <c r="GTI852" s="273"/>
      <c r="GTJ852" s="273"/>
      <c r="GTK852" s="273"/>
      <c r="GTL852" s="273"/>
      <c r="GTM852" s="273"/>
      <c r="GTN852" s="273"/>
      <c r="GTO852" s="273"/>
      <c r="GTP852" s="273"/>
      <c r="GTQ852" s="273"/>
      <c r="GTR852" s="273"/>
      <c r="GTS852" s="273"/>
      <c r="GTT852" s="273"/>
      <c r="GTU852" s="273"/>
      <c r="GTV852" s="273"/>
      <c r="GTW852" s="273"/>
      <c r="GTX852" s="273"/>
      <c r="GTY852" s="273"/>
      <c r="GTZ852" s="273"/>
      <c r="GUA852" s="273"/>
      <c r="GUB852" s="273"/>
      <c r="GUC852" s="273"/>
      <c r="GUD852" s="273"/>
      <c r="GUE852" s="273"/>
      <c r="GUF852" s="273"/>
      <c r="GUG852" s="273"/>
      <c r="GUH852" s="273"/>
      <c r="GUI852" s="273"/>
      <c r="GUJ852" s="273"/>
      <c r="GUK852" s="273"/>
      <c r="GUL852" s="273"/>
      <c r="GUM852" s="273"/>
      <c r="GUN852" s="273"/>
      <c r="GUO852" s="273"/>
      <c r="GUP852" s="273"/>
      <c r="GUQ852" s="273"/>
      <c r="GUR852" s="273"/>
      <c r="GUS852" s="273"/>
      <c r="GUT852" s="273"/>
      <c r="GUU852" s="273"/>
      <c r="GUV852" s="273"/>
      <c r="GUW852" s="273"/>
      <c r="GUX852" s="273"/>
      <c r="GUY852" s="273"/>
      <c r="GUZ852" s="273"/>
      <c r="GVA852" s="273"/>
      <c r="GVB852" s="273"/>
      <c r="GVC852" s="273"/>
      <c r="GVD852" s="273"/>
      <c r="GVE852" s="273"/>
      <c r="GVF852" s="273"/>
      <c r="GVG852" s="273"/>
      <c r="GVH852" s="273"/>
      <c r="GVI852" s="273"/>
      <c r="GVJ852" s="273"/>
      <c r="GVK852" s="273"/>
      <c r="GVL852" s="273"/>
      <c r="GVM852" s="273"/>
      <c r="GVN852" s="273"/>
      <c r="GVO852" s="273"/>
      <c r="GVP852" s="273"/>
      <c r="GVQ852" s="273"/>
      <c r="GVR852" s="273"/>
      <c r="GVS852" s="273"/>
      <c r="GVT852" s="273"/>
      <c r="GVU852" s="273"/>
      <c r="GVV852" s="273"/>
      <c r="GVW852" s="273"/>
      <c r="GVX852" s="273"/>
      <c r="GVY852" s="273"/>
      <c r="GVZ852" s="273"/>
      <c r="GWA852" s="273"/>
      <c r="GWB852" s="273"/>
      <c r="GWC852" s="273"/>
      <c r="GWD852" s="273"/>
      <c r="GWE852" s="273"/>
      <c r="GWF852" s="273"/>
      <c r="GWG852" s="273"/>
      <c r="GWH852" s="273"/>
      <c r="GWI852" s="273"/>
      <c r="GWJ852" s="273"/>
      <c r="GWK852" s="273"/>
      <c r="GWL852" s="273"/>
      <c r="GWM852" s="273"/>
      <c r="GWN852" s="273"/>
      <c r="GWO852" s="273"/>
      <c r="GWP852" s="273"/>
      <c r="GWQ852" s="273"/>
      <c r="GWR852" s="273"/>
      <c r="GWS852" s="273"/>
      <c r="GWT852" s="273"/>
      <c r="GWU852" s="273"/>
      <c r="GWV852" s="273"/>
      <c r="GWW852" s="273"/>
      <c r="GWX852" s="273"/>
      <c r="GWY852" s="273"/>
      <c r="GWZ852" s="273"/>
      <c r="GXA852" s="273"/>
      <c r="GXB852" s="273"/>
      <c r="GXC852" s="273"/>
      <c r="GXD852" s="273"/>
      <c r="GXE852" s="273"/>
      <c r="GXF852" s="273"/>
      <c r="GXG852" s="273"/>
      <c r="GXH852" s="273"/>
      <c r="GXI852" s="273"/>
      <c r="GXJ852" s="273"/>
      <c r="GXK852" s="273"/>
      <c r="GXL852" s="273"/>
      <c r="GXM852" s="273"/>
      <c r="GXN852" s="273"/>
      <c r="GXO852" s="273"/>
      <c r="GXP852" s="273"/>
      <c r="GXQ852" s="273"/>
      <c r="GXR852" s="273"/>
      <c r="GXS852" s="273"/>
      <c r="GXT852" s="273"/>
      <c r="GXU852" s="273"/>
      <c r="GXV852" s="273"/>
      <c r="GXW852" s="273"/>
      <c r="GXX852" s="273"/>
      <c r="GXY852" s="273"/>
      <c r="GXZ852" s="273"/>
      <c r="GYA852" s="273"/>
      <c r="GYB852" s="273"/>
      <c r="GYC852" s="273"/>
      <c r="GYD852" s="273"/>
      <c r="GYE852" s="273"/>
      <c r="GYF852" s="273"/>
      <c r="GYG852" s="273"/>
      <c r="GYH852" s="273"/>
      <c r="GYI852" s="273"/>
      <c r="GYJ852" s="273"/>
      <c r="GYK852" s="273"/>
      <c r="GYL852" s="273"/>
      <c r="GYM852" s="273"/>
      <c r="GYN852" s="273"/>
      <c r="GYO852" s="273"/>
      <c r="GYP852" s="273"/>
      <c r="GYQ852" s="273"/>
      <c r="GYR852" s="273"/>
      <c r="GYS852" s="273"/>
      <c r="GYT852" s="273"/>
      <c r="GYU852" s="273"/>
      <c r="GYV852" s="273"/>
      <c r="GYW852" s="273"/>
      <c r="GYX852" s="273"/>
      <c r="GYY852" s="273"/>
      <c r="GYZ852" s="273"/>
      <c r="GZA852" s="273"/>
      <c r="GZB852" s="273"/>
      <c r="GZC852" s="273"/>
      <c r="GZD852" s="273"/>
      <c r="GZE852" s="273"/>
      <c r="GZF852" s="273"/>
      <c r="GZG852" s="273"/>
      <c r="GZH852" s="273"/>
      <c r="GZI852" s="273"/>
      <c r="GZJ852" s="273"/>
      <c r="GZK852" s="273"/>
      <c r="GZL852" s="273"/>
      <c r="GZM852" s="273"/>
      <c r="GZN852" s="273"/>
      <c r="GZO852" s="273"/>
      <c r="GZP852" s="273"/>
      <c r="GZQ852" s="273"/>
      <c r="GZR852" s="273"/>
      <c r="GZS852" s="273"/>
      <c r="GZT852" s="273"/>
      <c r="GZU852" s="273"/>
      <c r="GZV852" s="273"/>
      <c r="GZW852" s="273"/>
      <c r="GZX852" s="273"/>
      <c r="GZY852" s="273"/>
      <c r="GZZ852" s="273"/>
      <c r="HAA852" s="273"/>
      <c r="HAB852" s="273"/>
      <c r="HAC852" s="273"/>
      <c r="HAD852" s="273"/>
      <c r="HAE852" s="273"/>
      <c r="HAF852" s="273"/>
      <c r="HAG852" s="273"/>
      <c r="HAH852" s="273"/>
      <c r="HAI852" s="273"/>
      <c r="HAJ852" s="273"/>
      <c r="HAK852" s="273"/>
      <c r="HAL852" s="273"/>
      <c r="HAM852" s="273"/>
      <c r="HAN852" s="273"/>
      <c r="HAO852" s="273"/>
      <c r="HAP852" s="273"/>
      <c r="HAQ852" s="273"/>
      <c r="HAR852" s="273"/>
      <c r="HAS852" s="273"/>
      <c r="HAT852" s="273"/>
      <c r="HAU852" s="273"/>
      <c r="HAV852" s="273"/>
      <c r="HAW852" s="273"/>
      <c r="HAX852" s="273"/>
      <c r="HAY852" s="273"/>
      <c r="HAZ852" s="273"/>
      <c r="HBA852" s="273"/>
      <c r="HBB852" s="273"/>
      <c r="HBC852" s="273"/>
      <c r="HBD852" s="273"/>
      <c r="HBE852" s="273"/>
      <c r="HBF852" s="273"/>
      <c r="HBG852" s="273"/>
      <c r="HBH852" s="273"/>
      <c r="HBI852" s="273"/>
      <c r="HBJ852" s="273"/>
      <c r="HBK852" s="273"/>
      <c r="HBL852" s="273"/>
      <c r="HBM852" s="273"/>
      <c r="HBN852" s="273"/>
      <c r="HBO852" s="273"/>
      <c r="HBP852" s="273"/>
      <c r="HBQ852" s="273"/>
      <c r="HBR852" s="273"/>
      <c r="HBS852" s="273"/>
      <c r="HBT852" s="273"/>
      <c r="HBU852" s="273"/>
      <c r="HBV852" s="273"/>
      <c r="HBW852" s="273"/>
      <c r="HBX852" s="273"/>
      <c r="HBY852" s="273"/>
      <c r="HBZ852" s="273"/>
      <c r="HCA852" s="273"/>
      <c r="HCB852" s="273"/>
      <c r="HCC852" s="273"/>
      <c r="HCD852" s="273"/>
      <c r="HCE852" s="273"/>
      <c r="HCF852" s="273"/>
      <c r="HCG852" s="273"/>
      <c r="HCH852" s="273"/>
      <c r="HCI852" s="273"/>
      <c r="HCJ852" s="273"/>
      <c r="HCK852" s="273"/>
      <c r="HCL852" s="273"/>
      <c r="HCM852" s="273"/>
      <c r="HCN852" s="273"/>
      <c r="HCO852" s="273"/>
      <c r="HCP852" s="273"/>
      <c r="HCQ852" s="273"/>
      <c r="HCR852" s="273"/>
      <c r="HCS852" s="273"/>
      <c r="HCT852" s="273"/>
      <c r="HCU852" s="273"/>
      <c r="HCV852" s="273"/>
      <c r="HCW852" s="273"/>
      <c r="HCX852" s="273"/>
      <c r="HCY852" s="273"/>
      <c r="HCZ852" s="273"/>
      <c r="HDA852" s="273"/>
      <c r="HDB852" s="273"/>
      <c r="HDC852" s="273"/>
      <c r="HDD852" s="273"/>
      <c r="HDE852" s="273"/>
      <c r="HDF852" s="273"/>
      <c r="HDG852" s="273"/>
      <c r="HDH852" s="273"/>
      <c r="HDI852" s="273"/>
      <c r="HDJ852" s="273"/>
      <c r="HDK852" s="273"/>
      <c r="HDL852" s="273"/>
      <c r="HDM852" s="273"/>
      <c r="HDN852" s="273"/>
      <c r="HDO852" s="273"/>
      <c r="HDP852" s="273"/>
      <c r="HDQ852" s="273"/>
      <c r="HDR852" s="273"/>
      <c r="HDS852" s="273"/>
      <c r="HDT852" s="273"/>
      <c r="HDU852" s="273"/>
      <c r="HDV852" s="273"/>
      <c r="HDW852" s="273"/>
      <c r="HDX852" s="273"/>
      <c r="HDY852" s="273"/>
      <c r="HDZ852" s="273"/>
      <c r="HEA852" s="273"/>
      <c r="HEB852" s="273"/>
      <c r="HEC852" s="273"/>
      <c r="HED852" s="273"/>
      <c r="HEE852" s="273"/>
      <c r="HEF852" s="273"/>
      <c r="HEG852" s="273"/>
      <c r="HEH852" s="273"/>
      <c r="HEI852" s="273"/>
      <c r="HEJ852" s="273"/>
      <c r="HEK852" s="273"/>
      <c r="HEL852" s="273"/>
      <c r="HEM852" s="273"/>
      <c r="HEN852" s="273"/>
      <c r="HEO852" s="273"/>
      <c r="HEP852" s="273"/>
      <c r="HEQ852" s="273"/>
      <c r="HER852" s="273"/>
      <c r="HES852" s="273"/>
      <c r="HET852" s="273"/>
      <c r="HEU852" s="273"/>
      <c r="HEV852" s="273"/>
      <c r="HEW852" s="273"/>
      <c r="HEX852" s="273"/>
      <c r="HEY852" s="273"/>
      <c r="HEZ852" s="273"/>
      <c r="HFA852" s="273"/>
      <c r="HFB852" s="273"/>
      <c r="HFC852" s="273"/>
      <c r="HFD852" s="273"/>
      <c r="HFE852" s="273"/>
      <c r="HFF852" s="273"/>
      <c r="HFG852" s="273"/>
      <c r="HFH852" s="273"/>
      <c r="HFI852" s="273"/>
      <c r="HFJ852" s="273"/>
      <c r="HFK852" s="273"/>
      <c r="HFL852" s="273"/>
      <c r="HFM852" s="273"/>
      <c r="HFN852" s="273"/>
      <c r="HFO852" s="273"/>
      <c r="HFP852" s="273"/>
      <c r="HFQ852" s="273"/>
      <c r="HFR852" s="273"/>
      <c r="HFS852" s="273"/>
      <c r="HFT852" s="273"/>
      <c r="HFU852" s="273"/>
      <c r="HFV852" s="273"/>
      <c r="HFW852" s="273"/>
      <c r="HFX852" s="273"/>
      <c r="HFY852" s="273"/>
      <c r="HFZ852" s="273"/>
      <c r="HGA852" s="273"/>
      <c r="HGB852" s="273"/>
      <c r="HGC852" s="273"/>
      <c r="HGD852" s="273"/>
      <c r="HGE852" s="273"/>
      <c r="HGF852" s="273"/>
      <c r="HGG852" s="273"/>
      <c r="HGH852" s="273"/>
      <c r="HGI852" s="273"/>
      <c r="HGJ852" s="273"/>
      <c r="HGK852" s="273"/>
      <c r="HGL852" s="273"/>
      <c r="HGM852" s="273"/>
      <c r="HGN852" s="273"/>
      <c r="HGO852" s="273"/>
      <c r="HGP852" s="273"/>
      <c r="HGQ852" s="273"/>
      <c r="HGR852" s="273"/>
      <c r="HGS852" s="273"/>
      <c r="HGT852" s="273"/>
      <c r="HGU852" s="273"/>
      <c r="HGV852" s="273"/>
      <c r="HGW852" s="273"/>
      <c r="HGX852" s="273"/>
      <c r="HGY852" s="273"/>
      <c r="HGZ852" s="273"/>
      <c r="HHA852" s="273"/>
      <c r="HHB852" s="273"/>
      <c r="HHC852" s="273"/>
      <c r="HHD852" s="273"/>
      <c r="HHE852" s="273"/>
      <c r="HHF852" s="273"/>
      <c r="HHG852" s="273"/>
      <c r="HHH852" s="273"/>
      <c r="HHI852" s="273"/>
      <c r="HHJ852" s="273"/>
      <c r="HHK852" s="273"/>
      <c r="HHL852" s="273"/>
      <c r="HHM852" s="273"/>
      <c r="HHN852" s="273"/>
      <c r="HHO852" s="273"/>
      <c r="HHP852" s="273"/>
      <c r="HHQ852" s="273"/>
      <c r="HHR852" s="273"/>
      <c r="HHS852" s="273"/>
      <c r="HHT852" s="273"/>
      <c r="HHU852" s="273"/>
      <c r="HHV852" s="273"/>
      <c r="HHW852" s="273"/>
      <c r="HHX852" s="273"/>
      <c r="HHY852" s="273"/>
      <c r="HHZ852" s="273"/>
      <c r="HIA852" s="273"/>
      <c r="HIB852" s="273"/>
      <c r="HIC852" s="273"/>
      <c r="HID852" s="273"/>
      <c r="HIE852" s="273"/>
      <c r="HIF852" s="273"/>
      <c r="HIG852" s="273"/>
      <c r="HIH852" s="273"/>
      <c r="HII852" s="273"/>
      <c r="HIJ852" s="273"/>
      <c r="HIK852" s="273"/>
      <c r="HIL852" s="273"/>
      <c r="HIM852" s="273"/>
      <c r="HIN852" s="273"/>
      <c r="HIO852" s="273"/>
      <c r="HIP852" s="273"/>
      <c r="HIQ852" s="273"/>
      <c r="HIR852" s="273"/>
      <c r="HIS852" s="273"/>
      <c r="HIT852" s="273"/>
      <c r="HIU852" s="273"/>
      <c r="HIV852" s="273"/>
      <c r="HIW852" s="273"/>
      <c r="HIX852" s="273"/>
      <c r="HIY852" s="273"/>
      <c r="HIZ852" s="273"/>
      <c r="HJA852" s="273"/>
      <c r="HJB852" s="273"/>
      <c r="HJC852" s="273"/>
      <c r="HJD852" s="273"/>
      <c r="HJE852" s="273"/>
      <c r="HJF852" s="273"/>
      <c r="HJG852" s="273"/>
      <c r="HJH852" s="273"/>
      <c r="HJI852" s="273"/>
      <c r="HJJ852" s="273"/>
      <c r="HJK852" s="273"/>
      <c r="HJL852" s="273"/>
      <c r="HJM852" s="273"/>
      <c r="HJN852" s="273"/>
      <c r="HJO852" s="273"/>
      <c r="HJP852" s="273"/>
      <c r="HJQ852" s="273"/>
      <c r="HJR852" s="273"/>
      <c r="HJS852" s="273"/>
      <c r="HJT852" s="273"/>
      <c r="HJU852" s="273"/>
      <c r="HJV852" s="273"/>
      <c r="HJW852" s="273"/>
      <c r="HJX852" s="273"/>
      <c r="HJY852" s="273"/>
      <c r="HJZ852" s="273"/>
      <c r="HKA852" s="273"/>
      <c r="HKB852" s="273"/>
      <c r="HKC852" s="273"/>
      <c r="HKD852" s="273"/>
      <c r="HKE852" s="273"/>
      <c r="HKF852" s="273"/>
      <c r="HKG852" s="273"/>
      <c r="HKH852" s="273"/>
      <c r="HKI852" s="273"/>
      <c r="HKJ852" s="273"/>
      <c r="HKK852" s="273"/>
      <c r="HKL852" s="273"/>
      <c r="HKM852" s="273"/>
      <c r="HKN852" s="273"/>
      <c r="HKO852" s="273"/>
      <c r="HKP852" s="273"/>
      <c r="HKQ852" s="273"/>
      <c r="HKR852" s="273"/>
      <c r="HKS852" s="273"/>
      <c r="HKT852" s="273"/>
      <c r="HKU852" s="273"/>
      <c r="HKV852" s="273"/>
      <c r="HKW852" s="273"/>
      <c r="HKX852" s="273"/>
      <c r="HKY852" s="273"/>
      <c r="HKZ852" s="273"/>
      <c r="HLA852" s="273"/>
      <c r="HLB852" s="273"/>
      <c r="HLC852" s="273"/>
      <c r="HLD852" s="273"/>
      <c r="HLE852" s="273"/>
      <c r="HLF852" s="273"/>
      <c r="HLG852" s="273"/>
      <c r="HLH852" s="273"/>
      <c r="HLI852" s="273"/>
      <c r="HLJ852" s="273"/>
      <c r="HLK852" s="273"/>
      <c r="HLL852" s="273"/>
      <c r="HLM852" s="273"/>
      <c r="HLN852" s="273"/>
      <c r="HLO852" s="273"/>
      <c r="HLP852" s="273"/>
      <c r="HLQ852" s="273"/>
      <c r="HLR852" s="273"/>
      <c r="HLS852" s="273"/>
      <c r="HLT852" s="273"/>
      <c r="HLU852" s="273"/>
      <c r="HLV852" s="273"/>
      <c r="HLW852" s="273"/>
      <c r="HLX852" s="273"/>
      <c r="HLY852" s="273"/>
      <c r="HLZ852" s="273"/>
      <c r="HMA852" s="273"/>
      <c r="HMB852" s="273"/>
      <c r="HMC852" s="273"/>
      <c r="HMD852" s="273"/>
      <c r="HME852" s="273"/>
      <c r="HMF852" s="273"/>
      <c r="HMG852" s="273"/>
      <c r="HMH852" s="273"/>
      <c r="HMI852" s="273"/>
      <c r="HMJ852" s="273"/>
      <c r="HMK852" s="273"/>
      <c r="HML852" s="273"/>
      <c r="HMM852" s="273"/>
      <c r="HMN852" s="273"/>
      <c r="HMO852" s="273"/>
      <c r="HMP852" s="273"/>
      <c r="HMQ852" s="273"/>
      <c r="HMR852" s="273"/>
      <c r="HMS852" s="273"/>
      <c r="HMT852" s="273"/>
      <c r="HMU852" s="273"/>
      <c r="HMV852" s="273"/>
      <c r="HMW852" s="273"/>
      <c r="HMX852" s="273"/>
      <c r="HMY852" s="273"/>
      <c r="HMZ852" s="273"/>
      <c r="HNA852" s="273"/>
      <c r="HNB852" s="273"/>
      <c r="HNC852" s="273"/>
      <c r="HND852" s="273"/>
      <c r="HNE852" s="273"/>
      <c r="HNF852" s="273"/>
      <c r="HNG852" s="273"/>
      <c r="HNH852" s="273"/>
      <c r="HNI852" s="273"/>
      <c r="HNJ852" s="273"/>
      <c r="HNK852" s="273"/>
      <c r="HNL852" s="273"/>
      <c r="HNM852" s="273"/>
      <c r="HNN852" s="273"/>
      <c r="HNO852" s="273"/>
      <c r="HNP852" s="273"/>
      <c r="HNQ852" s="273"/>
      <c r="HNR852" s="273"/>
      <c r="HNS852" s="273"/>
      <c r="HNT852" s="273"/>
      <c r="HNU852" s="273"/>
      <c r="HNV852" s="273"/>
      <c r="HNW852" s="273"/>
      <c r="HNX852" s="273"/>
      <c r="HNY852" s="273"/>
      <c r="HNZ852" s="273"/>
      <c r="HOA852" s="273"/>
      <c r="HOB852" s="273"/>
      <c r="HOC852" s="273"/>
      <c r="HOD852" s="273"/>
      <c r="HOE852" s="273"/>
      <c r="HOF852" s="273"/>
      <c r="HOG852" s="273"/>
      <c r="HOH852" s="273"/>
      <c r="HOI852" s="273"/>
      <c r="HOJ852" s="273"/>
      <c r="HOK852" s="273"/>
      <c r="HOL852" s="273"/>
      <c r="HOM852" s="273"/>
      <c r="HON852" s="273"/>
      <c r="HOO852" s="273"/>
      <c r="HOP852" s="273"/>
      <c r="HOQ852" s="273"/>
      <c r="HOR852" s="273"/>
      <c r="HOS852" s="273"/>
      <c r="HOT852" s="273"/>
      <c r="HOU852" s="273"/>
      <c r="HOV852" s="273"/>
      <c r="HOW852" s="273"/>
      <c r="HOX852" s="273"/>
      <c r="HOY852" s="273"/>
      <c r="HOZ852" s="273"/>
      <c r="HPA852" s="273"/>
      <c r="HPB852" s="273"/>
      <c r="HPC852" s="273"/>
      <c r="HPD852" s="273"/>
      <c r="HPE852" s="273"/>
      <c r="HPF852" s="273"/>
      <c r="HPG852" s="273"/>
      <c r="HPH852" s="273"/>
      <c r="HPI852" s="273"/>
      <c r="HPJ852" s="273"/>
      <c r="HPK852" s="273"/>
      <c r="HPL852" s="273"/>
      <c r="HPM852" s="273"/>
      <c r="HPN852" s="273"/>
      <c r="HPO852" s="273"/>
      <c r="HPP852" s="273"/>
      <c r="HPQ852" s="273"/>
      <c r="HPR852" s="273"/>
      <c r="HPS852" s="273"/>
      <c r="HPT852" s="273"/>
      <c r="HPU852" s="273"/>
      <c r="HPV852" s="273"/>
      <c r="HPW852" s="273"/>
      <c r="HPX852" s="273"/>
      <c r="HPY852" s="273"/>
      <c r="HPZ852" s="273"/>
      <c r="HQA852" s="273"/>
      <c r="HQB852" s="273"/>
      <c r="HQC852" s="273"/>
      <c r="HQD852" s="273"/>
      <c r="HQE852" s="273"/>
      <c r="HQF852" s="273"/>
      <c r="HQG852" s="273"/>
      <c r="HQH852" s="273"/>
      <c r="HQI852" s="273"/>
      <c r="HQJ852" s="273"/>
      <c r="HQK852" s="273"/>
      <c r="HQL852" s="273"/>
      <c r="HQM852" s="273"/>
      <c r="HQN852" s="273"/>
      <c r="HQO852" s="273"/>
      <c r="HQP852" s="273"/>
      <c r="HQQ852" s="273"/>
      <c r="HQR852" s="273"/>
      <c r="HQS852" s="273"/>
      <c r="HQT852" s="273"/>
      <c r="HQU852" s="273"/>
      <c r="HQV852" s="273"/>
      <c r="HQW852" s="273"/>
      <c r="HQX852" s="273"/>
      <c r="HQY852" s="273"/>
      <c r="HQZ852" s="273"/>
      <c r="HRA852" s="273"/>
      <c r="HRB852" s="273"/>
      <c r="HRC852" s="273"/>
      <c r="HRD852" s="273"/>
      <c r="HRE852" s="273"/>
      <c r="HRF852" s="273"/>
      <c r="HRG852" s="273"/>
      <c r="HRH852" s="273"/>
      <c r="HRI852" s="273"/>
      <c r="HRJ852" s="273"/>
      <c r="HRK852" s="273"/>
      <c r="HRL852" s="273"/>
      <c r="HRM852" s="273"/>
      <c r="HRN852" s="273"/>
      <c r="HRO852" s="273"/>
      <c r="HRP852" s="273"/>
      <c r="HRQ852" s="273"/>
      <c r="HRR852" s="273"/>
      <c r="HRS852" s="273"/>
      <c r="HRT852" s="273"/>
      <c r="HRU852" s="273"/>
      <c r="HRV852" s="273"/>
      <c r="HRW852" s="273"/>
      <c r="HRX852" s="273"/>
      <c r="HRY852" s="273"/>
      <c r="HRZ852" s="273"/>
      <c r="HSA852" s="273"/>
      <c r="HSB852" s="273"/>
      <c r="HSC852" s="273"/>
      <c r="HSD852" s="273"/>
      <c r="HSE852" s="273"/>
      <c r="HSF852" s="273"/>
      <c r="HSG852" s="273"/>
      <c r="HSH852" s="273"/>
      <c r="HSI852" s="273"/>
      <c r="HSJ852" s="273"/>
      <c r="HSK852" s="273"/>
      <c r="HSL852" s="273"/>
      <c r="HSM852" s="273"/>
      <c r="HSN852" s="273"/>
      <c r="HSO852" s="273"/>
      <c r="HSP852" s="273"/>
      <c r="HSQ852" s="273"/>
      <c r="HSR852" s="273"/>
      <c r="HSS852" s="273"/>
      <c r="HST852" s="273"/>
      <c r="HSU852" s="273"/>
      <c r="HSV852" s="273"/>
      <c r="HSW852" s="273"/>
      <c r="HSX852" s="273"/>
      <c r="HSY852" s="273"/>
      <c r="HSZ852" s="273"/>
      <c r="HTA852" s="273"/>
      <c r="HTB852" s="273"/>
      <c r="HTC852" s="273"/>
      <c r="HTD852" s="273"/>
      <c r="HTE852" s="273"/>
      <c r="HTF852" s="273"/>
      <c r="HTG852" s="273"/>
      <c r="HTH852" s="273"/>
      <c r="HTI852" s="273"/>
      <c r="HTJ852" s="273"/>
      <c r="HTK852" s="273"/>
      <c r="HTL852" s="273"/>
      <c r="HTM852" s="273"/>
      <c r="HTN852" s="273"/>
      <c r="HTO852" s="273"/>
      <c r="HTP852" s="273"/>
      <c r="HTQ852" s="273"/>
      <c r="HTR852" s="273"/>
      <c r="HTS852" s="273"/>
      <c r="HTT852" s="273"/>
      <c r="HTU852" s="273"/>
      <c r="HTV852" s="273"/>
      <c r="HTW852" s="273"/>
      <c r="HTX852" s="273"/>
      <c r="HTY852" s="273"/>
      <c r="HTZ852" s="273"/>
      <c r="HUA852" s="273"/>
      <c r="HUB852" s="273"/>
      <c r="HUC852" s="273"/>
      <c r="HUD852" s="273"/>
      <c r="HUE852" s="273"/>
      <c r="HUF852" s="273"/>
      <c r="HUG852" s="273"/>
      <c r="HUH852" s="273"/>
      <c r="HUI852" s="273"/>
      <c r="HUJ852" s="273"/>
      <c r="HUK852" s="273"/>
      <c r="HUL852" s="273"/>
      <c r="HUM852" s="273"/>
      <c r="HUN852" s="273"/>
      <c r="HUO852" s="273"/>
      <c r="HUP852" s="273"/>
      <c r="HUQ852" s="273"/>
      <c r="HUR852" s="273"/>
      <c r="HUS852" s="273"/>
      <c r="HUT852" s="273"/>
      <c r="HUU852" s="273"/>
      <c r="HUV852" s="273"/>
      <c r="HUW852" s="273"/>
      <c r="HUX852" s="273"/>
      <c r="HUY852" s="273"/>
      <c r="HUZ852" s="273"/>
      <c r="HVA852" s="273"/>
      <c r="HVB852" s="273"/>
      <c r="HVC852" s="273"/>
      <c r="HVD852" s="273"/>
      <c r="HVE852" s="273"/>
      <c r="HVF852" s="273"/>
      <c r="HVG852" s="273"/>
      <c r="HVH852" s="273"/>
      <c r="HVI852" s="273"/>
      <c r="HVJ852" s="273"/>
      <c r="HVK852" s="273"/>
      <c r="HVL852" s="273"/>
      <c r="HVM852" s="273"/>
      <c r="HVN852" s="273"/>
      <c r="HVO852" s="273"/>
      <c r="HVP852" s="273"/>
      <c r="HVQ852" s="273"/>
      <c r="HVR852" s="273"/>
      <c r="HVS852" s="273"/>
      <c r="HVT852" s="273"/>
      <c r="HVU852" s="273"/>
      <c r="HVV852" s="273"/>
      <c r="HVW852" s="273"/>
      <c r="HVX852" s="273"/>
      <c r="HVY852" s="273"/>
      <c r="HVZ852" s="273"/>
      <c r="HWA852" s="273"/>
      <c r="HWB852" s="273"/>
      <c r="HWC852" s="273"/>
      <c r="HWD852" s="273"/>
      <c r="HWE852" s="273"/>
      <c r="HWF852" s="273"/>
      <c r="HWG852" s="273"/>
      <c r="HWH852" s="273"/>
      <c r="HWI852" s="273"/>
      <c r="HWJ852" s="273"/>
      <c r="HWK852" s="273"/>
      <c r="HWL852" s="273"/>
      <c r="HWM852" s="273"/>
      <c r="HWN852" s="273"/>
      <c r="HWO852" s="273"/>
      <c r="HWP852" s="273"/>
      <c r="HWQ852" s="273"/>
      <c r="HWR852" s="273"/>
      <c r="HWS852" s="273"/>
      <c r="HWT852" s="273"/>
      <c r="HWU852" s="273"/>
      <c r="HWV852" s="273"/>
      <c r="HWW852" s="273"/>
      <c r="HWX852" s="273"/>
      <c r="HWY852" s="273"/>
      <c r="HWZ852" s="273"/>
      <c r="HXA852" s="273"/>
      <c r="HXB852" s="273"/>
      <c r="HXC852" s="273"/>
      <c r="HXD852" s="273"/>
      <c r="HXE852" s="273"/>
      <c r="HXF852" s="273"/>
      <c r="HXG852" s="273"/>
      <c r="HXH852" s="273"/>
      <c r="HXI852" s="273"/>
      <c r="HXJ852" s="273"/>
      <c r="HXK852" s="273"/>
      <c r="HXL852" s="273"/>
      <c r="HXM852" s="273"/>
      <c r="HXN852" s="273"/>
      <c r="HXO852" s="273"/>
      <c r="HXP852" s="273"/>
      <c r="HXQ852" s="273"/>
      <c r="HXR852" s="273"/>
      <c r="HXS852" s="273"/>
      <c r="HXT852" s="273"/>
      <c r="HXU852" s="273"/>
      <c r="HXV852" s="273"/>
      <c r="HXW852" s="273"/>
      <c r="HXX852" s="273"/>
      <c r="HXY852" s="273"/>
      <c r="HXZ852" s="273"/>
      <c r="HYA852" s="273"/>
      <c r="HYB852" s="273"/>
      <c r="HYC852" s="273"/>
      <c r="HYD852" s="273"/>
      <c r="HYE852" s="273"/>
      <c r="HYF852" s="273"/>
      <c r="HYG852" s="273"/>
      <c r="HYH852" s="273"/>
      <c r="HYI852" s="273"/>
      <c r="HYJ852" s="273"/>
      <c r="HYK852" s="273"/>
      <c r="HYL852" s="273"/>
      <c r="HYM852" s="273"/>
      <c r="HYN852" s="273"/>
      <c r="HYO852" s="273"/>
      <c r="HYP852" s="273"/>
      <c r="HYQ852" s="273"/>
      <c r="HYR852" s="273"/>
      <c r="HYS852" s="273"/>
      <c r="HYT852" s="273"/>
      <c r="HYU852" s="273"/>
      <c r="HYV852" s="273"/>
      <c r="HYW852" s="273"/>
      <c r="HYX852" s="273"/>
      <c r="HYY852" s="273"/>
      <c r="HYZ852" s="273"/>
      <c r="HZA852" s="273"/>
      <c r="HZB852" s="273"/>
      <c r="HZC852" s="273"/>
      <c r="HZD852" s="273"/>
      <c r="HZE852" s="273"/>
      <c r="HZF852" s="273"/>
      <c r="HZG852" s="273"/>
      <c r="HZH852" s="273"/>
      <c r="HZI852" s="273"/>
      <c r="HZJ852" s="273"/>
      <c r="HZK852" s="273"/>
      <c r="HZL852" s="273"/>
      <c r="HZM852" s="273"/>
      <c r="HZN852" s="273"/>
      <c r="HZO852" s="273"/>
      <c r="HZP852" s="273"/>
      <c r="HZQ852" s="273"/>
      <c r="HZR852" s="273"/>
      <c r="HZS852" s="273"/>
      <c r="HZT852" s="273"/>
      <c r="HZU852" s="273"/>
      <c r="HZV852" s="273"/>
      <c r="HZW852" s="273"/>
      <c r="HZX852" s="273"/>
      <c r="HZY852" s="273"/>
      <c r="HZZ852" s="273"/>
      <c r="IAA852" s="273"/>
      <c r="IAB852" s="273"/>
      <c r="IAC852" s="273"/>
      <c r="IAD852" s="273"/>
      <c r="IAE852" s="273"/>
      <c r="IAF852" s="273"/>
      <c r="IAG852" s="273"/>
      <c r="IAH852" s="273"/>
      <c r="IAI852" s="273"/>
      <c r="IAJ852" s="273"/>
      <c r="IAK852" s="273"/>
      <c r="IAL852" s="273"/>
      <c r="IAM852" s="273"/>
      <c r="IAN852" s="273"/>
      <c r="IAO852" s="273"/>
      <c r="IAP852" s="273"/>
      <c r="IAQ852" s="273"/>
      <c r="IAR852" s="273"/>
      <c r="IAS852" s="273"/>
      <c r="IAT852" s="273"/>
      <c r="IAU852" s="273"/>
      <c r="IAV852" s="273"/>
      <c r="IAW852" s="273"/>
      <c r="IAX852" s="273"/>
      <c r="IAY852" s="273"/>
      <c r="IAZ852" s="273"/>
      <c r="IBA852" s="273"/>
      <c r="IBB852" s="273"/>
      <c r="IBC852" s="273"/>
      <c r="IBD852" s="273"/>
      <c r="IBE852" s="273"/>
      <c r="IBF852" s="273"/>
      <c r="IBG852" s="273"/>
      <c r="IBH852" s="273"/>
      <c r="IBI852" s="273"/>
      <c r="IBJ852" s="273"/>
      <c r="IBK852" s="273"/>
      <c r="IBL852" s="273"/>
      <c r="IBM852" s="273"/>
      <c r="IBN852" s="273"/>
      <c r="IBO852" s="273"/>
      <c r="IBP852" s="273"/>
      <c r="IBQ852" s="273"/>
      <c r="IBR852" s="273"/>
      <c r="IBS852" s="273"/>
      <c r="IBT852" s="273"/>
      <c r="IBU852" s="273"/>
      <c r="IBV852" s="273"/>
      <c r="IBW852" s="273"/>
      <c r="IBX852" s="273"/>
      <c r="IBY852" s="273"/>
      <c r="IBZ852" s="273"/>
      <c r="ICA852" s="273"/>
      <c r="ICB852" s="273"/>
      <c r="ICC852" s="273"/>
      <c r="ICD852" s="273"/>
      <c r="ICE852" s="273"/>
      <c r="ICF852" s="273"/>
      <c r="ICG852" s="273"/>
      <c r="ICH852" s="273"/>
      <c r="ICI852" s="273"/>
      <c r="ICJ852" s="273"/>
      <c r="ICK852" s="273"/>
      <c r="ICL852" s="273"/>
      <c r="ICM852" s="273"/>
      <c r="ICN852" s="273"/>
      <c r="ICO852" s="273"/>
      <c r="ICP852" s="273"/>
      <c r="ICQ852" s="273"/>
      <c r="ICR852" s="273"/>
      <c r="ICS852" s="273"/>
      <c r="ICT852" s="273"/>
      <c r="ICU852" s="273"/>
      <c r="ICV852" s="273"/>
      <c r="ICW852" s="273"/>
      <c r="ICX852" s="273"/>
      <c r="ICY852" s="273"/>
      <c r="ICZ852" s="273"/>
      <c r="IDA852" s="273"/>
      <c r="IDB852" s="273"/>
      <c r="IDC852" s="273"/>
      <c r="IDD852" s="273"/>
      <c r="IDE852" s="273"/>
      <c r="IDF852" s="273"/>
      <c r="IDG852" s="273"/>
      <c r="IDH852" s="273"/>
      <c r="IDI852" s="273"/>
      <c r="IDJ852" s="273"/>
      <c r="IDK852" s="273"/>
      <c r="IDL852" s="273"/>
      <c r="IDM852" s="273"/>
      <c r="IDN852" s="273"/>
      <c r="IDO852" s="273"/>
      <c r="IDP852" s="273"/>
      <c r="IDQ852" s="273"/>
      <c r="IDR852" s="273"/>
      <c r="IDS852" s="273"/>
      <c r="IDT852" s="273"/>
      <c r="IDU852" s="273"/>
      <c r="IDV852" s="273"/>
      <c r="IDW852" s="273"/>
      <c r="IDX852" s="273"/>
      <c r="IDY852" s="273"/>
      <c r="IDZ852" s="273"/>
      <c r="IEA852" s="273"/>
      <c r="IEB852" s="273"/>
      <c r="IEC852" s="273"/>
      <c r="IED852" s="273"/>
      <c r="IEE852" s="273"/>
      <c r="IEF852" s="273"/>
      <c r="IEG852" s="273"/>
      <c r="IEH852" s="273"/>
      <c r="IEI852" s="273"/>
      <c r="IEJ852" s="273"/>
      <c r="IEK852" s="273"/>
      <c r="IEL852" s="273"/>
      <c r="IEM852" s="273"/>
      <c r="IEN852" s="273"/>
      <c r="IEO852" s="273"/>
      <c r="IEP852" s="273"/>
      <c r="IEQ852" s="273"/>
      <c r="IER852" s="273"/>
      <c r="IES852" s="273"/>
      <c r="IET852" s="273"/>
      <c r="IEU852" s="273"/>
      <c r="IEV852" s="273"/>
      <c r="IEW852" s="273"/>
      <c r="IEX852" s="273"/>
      <c r="IEY852" s="273"/>
      <c r="IEZ852" s="273"/>
      <c r="IFA852" s="273"/>
      <c r="IFB852" s="273"/>
      <c r="IFC852" s="273"/>
      <c r="IFD852" s="273"/>
      <c r="IFE852" s="273"/>
      <c r="IFF852" s="273"/>
      <c r="IFG852" s="273"/>
      <c r="IFH852" s="273"/>
      <c r="IFI852" s="273"/>
      <c r="IFJ852" s="273"/>
      <c r="IFK852" s="273"/>
      <c r="IFL852" s="273"/>
      <c r="IFM852" s="273"/>
      <c r="IFN852" s="273"/>
      <c r="IFO852" s="273"/>
      <c r="IFP852" s="273"/>
      <c r="IFQ852" s="273"/>
      <c r="IFR852" s="273"/>
      <c r="IFS852" s="273"/>
      <c r="IFT852" s="273"/>
      <c r="IFU852" s="273"/>
      <c r="IFV852" s="273"/>
      <c r="IFW852" s="273"/>
      <c r="IFX852" s="273"/>
      <c r="IFY852" s="273"/>
      <c r="IFZ852" s="273"/>
      <c r="IGA852" s="273"/>
      <c r="IGB852" s="273"/>
      <c r="IGC852" s="273"/>
      <c r="IGD852" s="273"/>
      <c r="IGE852" s="273"/>
      <c r="IGF852" s="273"/>
      <c r="IGG852" s="273"/>
      <c r="IGH852" s="273"/>
      <c r="IGI852" s="273"/>
      <c r="IGJ852" s="273"/>
      <c r="IGK852" s="273"/>
      <c r="IGL852" s="273"/>
      <c r="IGM852" s="273"/>
      <c r="IGN852" s="273"/>
      <c r="IGO852" s="273"/>
      <c r="IGP852" s="273"/>
      <c r="IGQ852" s="273"/>
      <c r="IGR852" s="273"/>
      <c r="IGS852" s="273"/>
      <c r="IGT852" s="273"/>
      <c r="IGU852" s="273"/>
      <c r="IGV852" s="273"/>
      <c r="IGW852" s="273"/>
      <c r="IGX852" s="273"/>
      <c r="IGY852" s="273"/>
      <c r="IGZ852" s="273"/>
      <c r="IHA852" s="273"/>
      <c r="IHB852" s="273"/>
      <c r="IHC852" s="273"/>
      <c r="IHD852" s="273"/>
      <c r="IHE852" s="273"/>
      <c r="IHF852" s="273"/>
      <c r="IHG852" s="273"/>
      <c r="IHH852" s="273"/>
      <c r="IHI852" s="273"/>
      <c r="IHJ852" s="273"/>
      <c r="IHK852" s="273"/>
      <c r="IHL852" s="273"/>
      <c r="IHM852" s="273"/>
      <c r="IHN852" s="273"/>
      <c r="IHO852" s="273"/>
      <c r="IHP852" s="273"/>
      <c r="IHQ852" s="273"/>
      <c r="IHR852" s="273"/>
      <c r="IHS852" s="273"/>
      <c r="IHT852" s="273"/>
      <c r="IHU852" s="273"/>
      <c r="IHV852" s="273"/>
      <c r="IHW852" s="273"/>
      <c r="IHX852" s="273"/>
      <c r="IHY852" s="273"/>
      <c r="IHZ852" s="273"/>
      <c r="IIA852" s="273"/>
      <c r="IIB852" s="273"/>
      <c r="IIC852" s="273"/>
      <c r="IID852" s="273"/>
      <c r="IIE852" s="273"/>
      <c r="IIF852" s="273"/>
      <c r="IIG852" s="273"/>
      <c r="IIH852" s="273"/>
      <c r="III852" s="273"/>
      <c r="IIJ852" s="273"/>
      <c r="IIK852" s="273"/>
      <c r="IIL852" s="273"/>
      <c r="IIM852" s="273"/>
      <c r="IIN852" s="273"/>
      <c r="IIO852" s="273"/>
      <c r="IIP852" s="273"/>
      <c r="IIQ852" s="273"/>
      <c r="IIR852" s="273"/>
      <c r="IIS852" s="273"/>
      <c r="IIT852" s="273"/>
      <c r="IIU852" s="273"/>
      <c r="IIV852" s="273"/>
      <c r="IIW852" s="273"/>
      <c r="IIX852" s="273"/>
      <c r="IIY852" s="273"/>
      <c r="IIZ852" s="273"/>
      <c r="IJA852" s="273"/>
      <c r="IJB852" s="273"/>
      <c r="IJC852" s="273"/>
      <c r="IJD852" s="273"/>
      <c r="IJE852" s="273"/>
      <c r="IJF852" s="273"/>
      <c r="IJG852" s="273"/>
      <c r="IJH852" s="273"/>
      <c r="IJI852" s="273"/>
      <c r="IJJ852" s="273"/>
      <c r="IJK852" s="273"/>
      <c r="IJL852" s="273"/>
      <c r="IJM852" s="273"/>
      <c r="IJN852" s="273"/>
      <c r="IJO852" s="273"/>
      <c r="IJP852" s="273"/>
      <c r="IJQ852" s="273"/>
      <c r="IJR852" s="273"/>
      <c r="IJS852" s="273"/>
      <c r="IJT852" s="273"/>
      <c r="IJU852" s="273"/>
      <c r="IJV852" s="273"/>
      <c r="IJW852" s="273"/>
      <c r="IJX852" s="273"/>
      <c r="IJY852" s="273"/>
      <c r="IJZ852" s="273"/>
      <c r="IKA852" s="273"/>
      <c r="IKB852" s="273"/>
      <c r="IKC852" s="273"/>
      <c r="IKD852" s="273"/>
      <c r="IKE852" s="273"/>
      <c r="IKF852" s="273"/>
      <c r="IKG852" s="273"/>
      <c r="IKH852" s="273"/>
      <c r="IKI852" s="273"/>
      <c r="IKJ852" s="273"/>
      <c r="IKK852" s="273"/>
      <c r="IKL852" s="273"/>
      <c r="IKM852" s="273"/>
      <c r="IKN852" s="273"/>
      <c r="IKO852" s="273"/>
      <c r="IKP852" s="273"/>
      <c r="IKQ852" s="273"/>
      <c r="IKR852" s="273"/>
      <c r="IKS852" s="273"/>
      <c r="IKT852" s="273"/>
      <c r="IKU852" s="273"/>
      <c r="IKV852" s="273"/>
      <c r="IKW852" s="273"/>
      <c r="IKX852" s="273"/>
      <c r="IKY852" s="273"/>
      <c r="IKZ852" s="273"/>
      <c r="ILA852" s="273"/>
      <c r="ILB852" s="273"/>
      <c r="ILC852" s="273"/>
      <c r="ILD852" s="273"/>
      <c r="ILE852" s="273"/>
      <c r="ILF852" s="273"/>
      <c r="ILG852" s="273"/>
      <c r="ILH852" s="273"/>
      <c r="ILI852" s="273"/>
      <c r="ILJ852" s="273"/>
      <c r="ILK852" s="273"/>
      <c r="ILL852" s="273"/>
      <c r="ILM852" s="273"/>
      <c r="ILN852" s="273"/>
      <c r="ILO852" s="273"/>
      <c r="ILP852" s="273"/>
      <c r="ILQ852" s="273"/>
      <c r="ILR852" s="273"/>
      <c r="ILS852" s="273"/>
      <c r="ILT852" s="273"/>
      <c r="ILU852" s="273"/>
      <c r="ILV852" s="273"/>
      <c r="ILW852" s="273"/>
      <c r="ILX852" s="273"/>
      <c r="ILY852" s="273"/>
      <c r="ILZ852" s="273"/>
      <c r="IMA852" s="273"/>
      <c r="IMB852" s="273"/>
      <c r="IMC852" s="273"/>
      <c r="IMD852" s="273"/>
      <c r="IME852" s="273"/>
      <c r="IMF852" s="273"/>
      <c r="IMG852" s="273"/>
      <c r="IMH852" s="273"/>
      <c r="IMI852" s="273"/>
      <c r="IMJ852" s="273"/>
      <c r="IMK852" s="273"/>
      <c r="IML852" s="273"/>
      <c r="IMM852" s="273"/>
      <c r="IMN852" s="273"/>
      <c r="IMO852" s="273"/>
      <c r="IMP852" s="273"/>
      <c r="IMQ852" s="273"/>
      <c r="IMR852" s="273"/>
      <c r="IMS852" s="273"/>
      <c r="IMT852" s="273"/>
      <c r="IMU852" s="273"/>
      <c r="IMV852" s="273"/>
      <c r="IMW852" s="273"/>
      <c r="IMX852" s="273"/>
      <c r="IMY852" s="273"/>
      <c r="IMZ852" s="273"/>
      <c r="INA852" s="273"/>
      <c r="INB852" s="273"/>
      <c r="INC852" s="273"/>
      <c r="IND852" s="273"/>
      <c r="INE852" s="273"/>
      <c r="INF852" s="273"/>
      <c r="ING852" s="273"/>
      <c r="INH852" s="273"/>
      <c r="INI852" s="273"/>
      <c r="INJ852" s="273"/>
      <c r="INK852" s="273"/>
      <c r="INL852" s="273"/>
      <c r="INM852" s="273"/>
      <c r="INN852" s="273"/>
      <c r="INO852" s="273"/>
      <c r="INP852" s="273"/>
      <c r="INQ852" s="273"/>
      <c r="INR852" s="273"/>
      <c r="INS852" s="273"/>
      <c r="INT852" s="273"/>
      <c r="INU852" s="273"/>
      <c r="INV852" s="273"/>
      <c r="INW852" s="273"/>
      <c r="INX852" s="273"/>
      <c r="INY852" s="273"/>
      <c r="INZ852" s="273"/>
      <c r="IOA852" s="273"/>
      <c r="IOB852" s="273"/>
      <c r="IOC852" s="273"/>
      <c r="IOD852" s="273"/>
      <c r="IOE852" s="273"/>
      <c r="IOF852" s="273"/>
      <c r="IOG852" s="273"/>
      <c r="IOH852" s="273"/>
      <c r="IOI852" s="273"/>
      <c r="IOJ852" s="273"/>
      <c r="IOK852" s="273"/>
      <c r="IOL852" s="273"/>
      <c r="IOM852" s="273"/>
      <c r="ION852" s="273"/>
      <c r="IOO852" s="273"/>
      <c r="IOP852" s="273"/>
      <c r="IOQ852" s="273"/>
      <c r="IOR852" s="273"/>
      <c r="IOS852" s="273"/>
      <c r="IOT852" s="273"/>
      <c r="IOU852" s="273"/>
      <c r="IOV852" s="273"/>
      <c r="IOW852" s="273"/>
      <c r="IOX852" s="273"/>
      <c r="IOY852" s="273"/>
      <c r="IOZ852" s="273"/>
      <c r="IPA852" s="273"/>
      <c r="IPB852" s="273"/>
      <c r="IPC852" s="273"/>
      <c r="IPD852" s="273"/>
      <c r="IPE852" s="273"/>
      <c r="IPF852" s="273"/>
      <c r="IPG852" s="273"/>
      <c r="IPH852" s="273"/>
      <c r="IPI852" s="273"/>
      <c r="IPJ852" s="273"/>
      <c r="IPK852" s="273"/>
      <c r="IPL852" s="273"/>
      <c r="IPM852" s="273"/>
      <c r="IPN852" s="273"/>
      <c r="IPO852" s="273"/>
      <c r="IPP852" s="273"/>
      <c r="IPQ852" s="273"/>
      <c r="IPR852" s="273"/>
      <c r="IPS852" s="273"/>
      <c r="IPT852" s="273"/>
      <c r="IPU852" s="273"/>
      <c r="IPV852" s="273"/>
      <c r="IPW852" s="273"/>
      <c r="IPX852" s="273"/>
      <c r="IPY852" s="273"/>
      <c r="IPZ852" s="273"/>
      <c r="IQA852" s="273"/>
      <c r="IQB852" s="273"/>
      <c r="IQC852" s="273"/>
      <c r="IQD852" s="273"/>
      <c r="IQE852" s="273"/>
      <c r="IQF852" s="273"/>
      <c r="IQG852" s="273"/>
      <c r="IQH852" s="273"/>
      <c r="IQI852" s="273"/>
      <c r="IQJ852" s="273"/>
      <c r="IQK852" s="273"/>
      <c r="IQL852" s="273"/>
      <c r="IQM852" s="273"/>
      <c r="IQN852" s="273"/>
      <c r="IQO852" s="273"/>
      <c r="IQP852" s="273"/>
      <c r="IQQ852" s="273"/>
      <c r="IQR852" s="273"/>
      <c r="IQS852" s="273"/>
      <c r="IQT852" s="273"/>
      <c r="IQU852" s="273"/>
      <c r="IQV852" s="273"/>
      <c r="IQW852" s="273"/>
      <c r="IQX852" s="273"/>
      <c r="IQY852" s="273"/>
      <c r="IQZ852" s="273"/>
      <c r="IRA852" s="273"/>
      <c r="IRB852" s="273"/>
      <c r="IRC852" s="273"/>
      <c r="IRD852" s="273"/>
      <c r="IRE852" s="273"/>
      <c r="IRF852" s="273"/>
      <c r="IRG852" s="273"/>
      <c r="IRH852" s="273"/>
      <c r="IRI852" s="273"/>
      <c r="IRJ852" s="273"/>
      <c r="IRK852" s="273"/>
      <c r="IRL852" s="273"/>
      <c r="IRM852" s="273"/>
      <c r="IRN852" s="273"/>
      <c r="IRO852" s="273"/>
      <c r="IRP852" s="273"/>
      <c r="IRQ852" s="273"/>
      <c r="IRR852" s="273"/>
      <c r="IRS852" s="273"/>
      <c r="IRT852" s="273"/>
      <c r="IRU852" s="273"/>
      <c r="IRV852" s="273"/>
      <c r="IRW852" s="273"/>
      <c r="IRX852" s="273"/>
      <c r="IRY852" s="273"/>
      <c r="IRZ852" s="273"/>
      <c r="ISA852" s="273"/>
      <c r="ISB852" s="273"/>
      <c r="ISC852" s="273"/>
      <c r="ISD852" s="273"/>
      <c r="ISE852" s="273"/>
      <c r="ISF852" s="273"/>
      <c r="ISG852" s="273"/>
      <c r="ISH852" s="273"/>
      <c r="ISI852" s="273"/>
      <c r="ISJ852" s="273"/>
      <c r="ISK852" s="273"/>
      <c r="ISL852" s="273"/>
      <c r="ISM852" s="273"/>
      <c r="ISN852" s="273"/>
      <c r="ISO852" s="273"/>
      <c r="ISP852" s="273"/>
      <c r="ISQ852" s="273"/>
      <c r="ISR852" s="273"/>
      <c r="ISS852" s="273"/>
      <c r="IST852" s="273"/>
      <c r="ISU852" s="273"/>
      <c r="ISV852" s="273"/>
      <c r="ISW852" s="273"/>
      <c r="ISX852" s="273"/>
      <c r="ISY852" s="273"/>
      <c r="ISZ852" s="273"/>
      <c r="ITA852" s="273"/>
      <c r="ITB852" s="273"/>
      <c r="ITC852" s="273"/>
      <c r="ITD852" s="273"/>
      <c r="ITE852" s="273"/>
      <c r="ITF852" s="273"/>
      <c r="ITG852" s="273"/>
      <c r="ITH852" s="273"/>
      <c r="ITI852" s="273"/>
      <c r="ITJ852" s="273"/>
      <c r="ITK852" s="273"/>
      <c r="ITL852" s="273"/>
      <c r="ITM852" s="273"/>
      <c r="ITN852" s="273"/>
      <c r="ITO852" s="273"/>
      <c r="ITP852" s="273"/>
      <c r="ITQ852" s="273"/>
      <c r="ITR852" s="273"/>
      <c r="ITS852" s="273"/>
      <c r="ITT852" s="273"/>
      <c r="ITU852" s="273"/>
      <c r="ITV852" s="273"/>
      <c r="ITW852" s="273"/>
      <c r="ITX852" s="273"/>
      <c r="ITY852" s="273"/>
      <c r="ITZ852" s="273"/>
      <c r="IUA852" s="273"/>
      <c r="IUB852" s="273"/>
      <c r="IUC852" s="273"/>
      <c r="IUD852" s="273"/>
      <c r="IUE852" s="273"/>
      <c r="IUF852" s="273"/>
      <c r="IUG852" s="273"/>
      <c r="IUH852" s="273"/>
      <c r="IUI852" s="273"/>
      <c r="IUJ852" s="273"/>
      <c r="IUK852" s="273"/>
      <c r="IUL852" s="273"/>
      <c r="IUM852" s="273"/>
      <c r="IUN852" s="273"/>
      <c r="IUO852" s="273"/>
      <c r="IUP852" s="273"/>
      <c r="IUQ852" s="273"/>
      <c r="IUR852" s="273"/>
      <c r="IUS852" s="273"/>
      <c r="IUT852" s="273"/>
      <c r="IUU852" s="273"/>
      <c r="IUV852" s="273"/>
      <c r="IUW852" s="273"/>
      <c r="IUX852" s="273"/>
      <c r="IUY852" s="273"/>
      <c r="IUZ852" s="273"/>
      <c r="IVA852" s="273"/>
      <c r="IVB852" s="273"/>
      <c r="IVC852" s="273"/>
      <c r="IVD852" s="273"/>
      <c r="IVE852" s="273"/>
      <c r="IVF852" s="273"/>
      <c r="IVG852" s="273"/>
      <c r="IVH852" s="273"/>
      <c r="IVI852" s="273"/>
      <c r="IVJ852" s="273"/>
      <c r="IVK852" s="273"/>
      <c r="IVL852" s="273"/>
      <c r="IVM852" s="273"/>
      <c r="IVN852" s="273"/>
      <c r="IVO852" s="273"/>
      <c r="IVP852" s="273"/>
      <c r="IVQ852" s="273"/>
      <c r="IVR852" s="273"/>
      <c r="IVS852" s="273"/>
      <c r="IVT852" s="273"/>
      <c r="IVU852" s="273"/>
      <c r="IVV852" s="273"/>
      <c r="IVW852" s="273"/>
      <c r="IVX852" s="273"/>
      <c r="IVY852" s="273"/>
      <c r="IVZ852" s="273"/>
      <c r="IWA852" s="273"/>
      <c r="IWB852" s="273"/>
      <c r="IWC852" s="273"/>
      <c r="IWD852" s="273"/>
      <c r="IWE852" s="273"/>
      <c r="IWF852" s="273"/>
      <c r="IWG852" s="273"/>
      <c r="IWH852" s="273"/>
      <c r="IWI852" s="273"/>
      <c r="IWJ852" s="273"/>
      <c r="IWK852" s="273"/>
      <c r="IWL852" s="273"/>
      <c r="IWM852" s="273"/>
      <c r="IWN852" s="273"/>
      <c r="IWO852" s="273"/>
      <c r="IWP852" s="273"/>
      <c r="IWQ852" s="273"/>
      <c r="IWR852" s="273"/>
      <c r="IWS852" s="273"/>
      <c r="IWT852" s="273"/>
      <c r="IWU852" s="273"/>
      <c r="IWV852" s="273"/>
      <c r="IWW852" s="273"/>
      <c r="IWX852" s="273"/>
      <c r="IWY852" s="273"/>
      <c r="IWZ852" s="273"/>
      <c r="IXA852" s="273"/>
      <c r="IXB852" s="273"/>
      <c r="IXC852" s="273"/>
      <c r="IXD852" s="273"/>
      <c r="IXE852" s="273"/>
      <c r="IXF852" s="273"/>
      <c r="IXG852" s="273"/>
      <c r="IXH852" s="273"/>
      <c r="IXI852" s="273"/>
      <c r="IXJ852" s="273"/>
      <c r="IXK852" s="273"/>
      <c r="IXL852" s="273"/>
      <c r="IXM852" s="273"/>
      <c r="IXN852" s="273"/>
      <c r="IXO852" s="273"/>
      <c r="IXP852" s="273"/>
      <c r="IXQ852" s="273"/>
      <c r="IXR852" s="273"/>
      <c r="IXS852" s="273"/>
      <c r="IXT852" s="273"/>
      <c r="IXU852" s="273"/>
      <c r="IXV852" s="273"/>
      <c r="IXW852" s="273"/>
      <c r="IXX852" s="273"/>
      <c r="IXY852" s="273"/>
      <c r="IXZ852" s="273"/>
      <c r="IYA852" s="273"/>
      <c r="IYB852" s="273"/>
      <c r="IYC852" s="273"/>
      <c r="IYD852" s="273"/>
      <c r="IYE852" s="273"/>
      <c r="IYF852" s="273"/>
      <c r="IYG852" s="273"/>
      <c r="IYH852" s="273"/>
      <c r="IYI852" s="273"/>
      <c r="IYJ852" s="273"/>
      <c r="IYK852" s="273"/>
      <c r="IYL852" s="273"/>
      <c r="IYM852" s="273"/>
      <c r="IYN852" s="273"/>
      <c r="IYO852" s="273"/>
      <c r="IYP852" s="273"/>
      <c r="IYQ852" s="273"/>
      <c r="IYR852" s="273"/>
      <c r="IYS852" s="273"/>
      <c r="IYT852" s="273"/>
      <c r="IYU852" s="273"/>
      <c r="IYV852" s="273"/>
      <c r="IYW852" s="273"/>
      <c r="IYX852" s="273"/>
      <c r="IYY852" s="273"/>
      <c r="IYZ852" s="273"/>
      <c r="IZA852" s="273"/>
      <c r="IZB852" s="273"/>
      <c r="IZC852" s="273"/>
      <c r="IZD852" s="273"/>
      <c r="IZE852" s="273"/>
      <c r="IZF852" s="273"/>
      <c r="IZG852" s="273"/>
      <c r="IZH852" s="273"/>
      <c r="IZI852" s="273"/>
      <c r="IZJ852" s="273"/>
      <c r="IZK852" s="273"/>
      <c r="IZL852" s="273"/>
      <c r="IZM852" s="273"/>
      <c r="IZN852" s="273"/>
      <c r="IZO852" s="273"/>
      <c r="IZP852" s="273"/>
      <c r="IZQ852" s="273"/>
      <c r="IZR852" s="273"/>
      <c r="IZS852" s="273"/>
      <c r="IZT852" s="273"/>
      <c r="IZU852" s="273"/>
      <c r="IZV852" s="273"/>
      <c r="IZW852" s="273"/>
      <c r="IZX852" s="273"/>
      <c r="IZY852" s="273"/>
      <c r="IZZ852" s="273"/>
      <c r="JAA852" s="273"/>
      <c r="JAB852" s="273"/>
      <c r="JAC852" s="273"/>
      <c r="JAD852" s="273"/>
      <c r="JAE852" s="273"/>
      <c r="JAF852" s="273"/>
      <c r="JAG852" s="273"/>
      <c r="JAH852" s="273"/>
      <c r="JAI852" s="273"/>
      <c r="JAJ852" s="273"/>
      <c r="JAK852" s="273"/>
      <c r="JAL852" s="273"/>
      <c r="JAM852" s="273"/>
      <c r="JAN852" s="273"/>
      <c r="JAO852" s="273"/>
      <c r="JAP852" s="273"/>
      <c r="JAQ852" s="273"/>
      <c r="JAR852" s="273"/>
      <c r="JAS852" s="273"/>
      <c r="JAT852" s="273"/>
      <c r="JAU852" s="273"/>
      <c r="JAV852" s="273"/>
      <c r="JAW852" s="273"/>
      <c r="JAX852" s="273"/>
      <c r="JAY852" s="273"/>
      <c r="JAZ852" s="273"/>
      <c r="JBA852" s="273"/>
      <c r="JBB852" s="273"/>
      <c r="JBC852" s="273"/>
      <c r="JBD852" s="273"/>
      <c r="JBE852" s="273"/>
      <c r="JBF852" s="273"/>
      <c r="JBG852" s="273"/>
      <c r="JBH852" s="273"/>
      <c r="JBI852" s="273"/>
      <c r="JBJ852" s="273"/>
      <c r="JBK852" s="273"/>
      <c r="JBL852" s="273"/>
      <c r="JBM852" s="273"/>
      <c r="JBN852" s="273"/>
      <c r="JBO852" s="273"/>
      <c r="JBP852" s="273"/>
      <c r="JBQ852" s="273"/>
      <c r="JBR852" s="273"/>
      <c r="JBS852" s="273"/>
      <c r="JBT852" s="273"/>
      <c r="JBU852" s="273"/>
      <c r="JBV852" s="273"/>
      <c r="JBW852" s="273"/>
      <c r="JBX852" s="273"/>
      <c r="JBY852" s="273"/>
      <c r="JBZ852" s="273"/>
      <c r="JCA852" s="273"/>
      <c r="JCB852" s="273"/>
      <c r="JCC852" s="273"/>
      <c r="JCD852" s="273"/>
      <c r="JCE852" s="273"/>
      <c r="JCF852" s="273"/>
      <c r="JCG852" s="273"/>
      <c r="JCH852" s="273"/>
      <c r="JCI852" s="273"/>
      <c r="JCJ852" s="273"/>
      <c r="JCK852" s="273"/>
      <c r="JCL852" s="273"/>
      <c r="JCM852" s="273"/>
      <c r="JCN852" s="273"/>
      <c r="JCO852" s="273"/>
      <c r="JCP852" s="273"/>
      <c r="JCQ852" s="273"/>
      <c r="JCR852" s="273"/>
      <c r="JCS852" s="273"/>
      <c r="JCT852" s="273"/>
      <c r="JCU852" s="273"/>
      <c r="JCV852" s="273"/>
      <c r="JCW852" s="273"/>
      <c r="JCX852" s="273"/>
      <c r="JCY852" s="273"/>
      <c r="JCZ852" s="273"/>
      <c r="JDA852" s="273"/>
      <c r="JDB852" s="273"/>
      <c r="JDC852" s="273"/>
      <c r="JDD852" s="273"/>
      <c r="JDE852" s="273"/>
      <c r="JDF852" s="273"/>
      <c r="JDG852" s="273"/>
      <c r="JDH852" s="273"/>
      <c r="JDI852" s="273"/>
      <c r="JDJ852" s="273"/>
      <c r="JDK852" s="273"/>
      <c r="JDL852" s="273"/>
      <c r="JDM852" s="273"/>
      <c r="JDN852" s="273"/>
      <c r="JDO852" s="273"/>
      <c r="JDP852" s="273"/>
      <c r="JDQ852" s="273"/>
      <c r="JDR852" s="273"/>
      <c r="JDS852" s="273"/>
      <c r="JDT852" s="273"/>
      <c r="JDU852" s="273"/>
      <c r="JDV852" s="273"/>
      <c r="JDW852" s="273"/>
      <c r="JDX852" s="273"/>
      <c r="JDY852" s="273"/>
      <c r="JDZ852" s="273"/>
      <c r="JEA852" s="273"/>
      <c r="JEB852" s="273"/>
      <c r="JEC852" s="273"/>
      <c r="JED852" s="273"/>
      <c r="JEE852" s="273"/>
      <c r="JEF852" s="273"/>
      <c r="JEG852" s="273"/>
      <c r="JEH852" s="273"/>
      <c r="JEI852" s="273"/>
      <c r="JEJ852" s="273"/>
      <c r="JEK852" s="273"/>
      <c r="JEL852" s="273"/>
      <c r="JEM852" s="273"/>
      <c r="JEN852" s="273"/>
      <c r="JEO852" s="273"/>
      <c r="JEP852" s="273"/>
      <c r="JEQ852" s="273"/>
      <c r="JER852" s="273"/>
      <c r="JES852" s="273"/>
      <c r="JET852" s="273"/>
      <c r="JEU852" s="273"/>
      <c r="JEV852" s="273"/>
      <c r="JEW852" s="273"/>
      <c r="JEX852" s="273"/>
      <c r="JEY852" s="273"/>
      <c r="JEZ852" s="273"/>
      <c r="JFA852" s="273"/>
      <c r="JFB852" s="273"/>
      <c r="JFC852" s="273"/>
      <c r="JFD852" s="273"/>
      <c r="JFE852" s="273"/>
      <c r="JFF852" s="273"/>
      <c r="JFG852" s="273"/>
      <c r="JFH852" s="273"/>
      <c r="JFI852" s="273"/>
      <c r="JFJ852" s="273"/>
      <c r="JFK852" s="273"/>
      <c r="JFL852" s="273"/>
      <c r="JFM852" s="273"/>
      <c r="JFN852" s="273"/>
      <c r="JFO852" s="273"/>
      <c r="JFP852" s="273"/>
      <c r="JFQ852" s="273"/>
      <c r="JFR852" s="273"/>
      <c r="JFS852" s="273"/>
      <c r="JFT852" s="273"/>
      <c r="JFU852" s="273"/>
      <c r="JFV852" s="273"/>
      <c r="JFW852" s="273"/>
      <c r="JFX852" s="273"/>
      <c r="JFY852" s="273"/>
      <c r="JFZ852" s="273"/>
      <c r="JGA852" s="273"/>
      <c r="JGB852" s="273"/>
      <c r="JGC852" s="273"/>
      <c r="JGD852" s="273"/>
      <c r="JGE852" s="273"/>
      <c r="JGF852" s="273"/>
      <c r="JGG852" s="273"/>
      <c r="JGH852" s="273"/>
      <c r="JGI852" s="273"/>
      <c r="JGJ852" s="273"/>
      <c r="JGK852" s="273"/>
      <c r="JGL852" s="273"/>
      <c r="JGM852" s="273"/>
      <c r="JGN852" s="273"/>
      <c r="JGO852" s="273"/>
      <c r="JGP852" s="273"/>
      <c r="JGQ852" s="273"/>
      <c r="JGR852" s="273"/>
      <c r="JGS852" s="273"/>
      <c r="JGT852" s="273"/>
      <c r="JGU852" s="273"/>
      <c r="JGV852" s="273"/>
      <c r="JGW852" s="273"/>
      <c r="JGX852" s="273"/>
      <c r="JGY852" s="273"/>
      <c r="JGZ852" s="273"/>
      <c r="JHA852" s="273"/>
      <c r="JHB852" s="273"/>
      <c r="JHC852" s="273"/>
      <c r="JHD852" s="273"/>
      <c r="JHE852" s="273"/>
      <c r="JHF852" s="273"/>
      <c r="JHG852" s="273"/>
      <c r="JHH852" s="273"/>
      <c r="JHI852" s="273"/>
      <c r="JHJ852" s="273"/>
      <c r="JHK852" s="273"/>
      <c r="JHL852" s="273"/>
      <c r="JHM852" s="273"/>
      <c r="JHN852" s="273"/>
      <c r="JHO852" s="273"/>
      <c r="JHP852" s="273"/>
      <c r="JHQ852" s="273"/>
      <c r="JHR852" s="273"/>
      <c r="JHS852" s="273"/>
      <c r="JHT852" s="273"/>
      <c r="JHU852" s="273"/>
      <c r="JHV852" s="273"/>
      <c r="JHW852" s="273"/>
      <c r="JHX852" s="273"/>
      <c r="JHY852" s="273"/>
      <c r="JHZ852" s="273"/>
      <c r="JIA852" s="273"/>
      <c r="JIB852" s="273"/>
      <c r="JIC852" s="273"/>
      <c r="JID852" s="273"/>
      <c r="JIE852" s="273"/>
      <c r="JIF852" s="273"/>
      <c r="JIG852" s="273"/>
      <c r="JIH852" s="273"/>
      <c r="JII852" s="273"/>
      <c r="JIJ852" s="273"/>
      <c r="JIK852" s="273"/>
      <c r="JIL852" s="273"/>
      <c r="JIM852" s="273"/>
      <c r="JIN852" s="273"/>
      <c r="JIO852" s="273"/>
      <c r="JIP852" s="273"/>
      <c r="JIQ852" s="273"/>
      <c r="JIR852" s="273"/>
      <c r="JIS852" s="273"/>
      <c r="JIT852" s="273"/>
      <c r="JIU852" s="273"/>
      <c r="JIV852" s="273"/>
      <c r="JIW852" s="273"/>
      <c r="JIX852" s="273"/>
      <c r="JIY852" s="273"/>
      <c r="JIZ852" s="273"/>
      <c r="JJA852" s="273"/>
      <c r="JJB852" s="273"/>
      <c r="JJC852" s="273"/>
      <c r="JJD852" s="273"/>
      <c r="JJE852" s="273"/>
      <c r="JJF852" s="273"/>
      <c r="JJG852" s="273"/>
      <c r="JJH852" s="273"/>
      <c r="JJI852" s="273"/>
      <c r="JJJ852" s="273"/>
      <c r="JJK852" s="273"/>
      <c r="JJL852" s="273"/>
      <c r="JJM852" s="273"/>
      <c r="JJN852" s="273"/>
      <c r="JJO852" s="273"/>
      <c r="JJP852" s="273"/>
      <c r="JJQ852" s="273"/>
      <c r="JJR852" s="273"/>
      <c r="JJS852" s="273"/>
      <c r="JJT852" s="273"/>
      <c r="JJU852" s="273"/>
      <c r="JJV852" s="273"/>
      <c r="JJW852" s="273"/>
      <c r="JJX852" s="273"/>
      <c r="JJY852" s="273"/>
      <c r="JJZ852" s="273"/>
      <c r="JKA852" s="273"/>
      <c r="JKB852" s="273"/>
      <c r="JKC852" s="273"/>
      <c r="JKD852" s="273"/>
      <c r="JKE852" s="273"/>
      <c r="JKF852" s="273"/>
      <c r="JKG852" s="273"/>
      <c r="JKH852" s="273"/>
      <c r="JKI852" s="273"/>
      <c r="JKJ852" s="273"/>
      <c r="JKK852" s="273"/>
      <c r="JKL852" s="273"/>
      <c r="JKM852" s="273"/>
      <c r="JKN852" s="273"/>
      <c r="JKO852" s="273"/>
      <c r="JKP852" s="273"/>
      <c r="JKQ852" s="273"/>
      <c r="JKR852" s="273"/>
      <c r="JKS852" s="273"/>
      <c r="JKT852" s="273"/>
      <c r="JKU852" s="273"/>
      <c r="JKV852" s="273"/>
      <c r="JKW852" s="273"/>
      <c r="JKX852" s="273"/>
      <c r="JKY852" s="273"/>
      <c r="JKZ852" s="273"/>
      <c r="JLA852" s="273"/>
      <c r="JLB852" s="273"/>
      <c r="JLC852" s="273"/>
      <c r="JLD852" s="273"/>
      <c r="JLE852" s="273"/>
      <c r="JLF852" s="273"/>
      <c r="JLG852" s="273"/>
      <c r="JLH852" s="273"/>
      <c r="JLI852" s="273"/>
      <c r="JLJ852" s="273"/>
      <c r="JLK852" s="273"/>
      <c r="JLL852" s="273"/>
      <c r="JLM852" s="273"/>
      <c r="JLN852" s="273"/>
      <c r="JLO852" s="273"/>
      <c r="JLP852" s="273"/>
      <c r="JLQ852" s="273"/>
      <c r="JLR852" s="273"/>
      <c r="JLS852" s="273"/>
      <c r="JLT852" s="273"/>
      <c r="JLU852" s="273"/>
      <c r="JLV852" s="273"/>
      <c r="JLW852" s="273"/>
      <c r="JLX852" s="273"/>
      <c r="JLY852" s="273"/>
      <c r="JLZ852" s="273"/>
      <c r="JMA852" s="273"/>
      <c r="JMB852" s="273"/>
      <c r="JMC852" s="273"/>
      <c r="JMD852" s="273"/>
      <c r="JME852" s="273"/>
      <c r="JMF852" s="273"/>
      <c r="JMG852" s="273"/>
      <c r="JMH852" s="273"/>
      <c r="JMI852" s="273"/>
      <c r="JMJ852" s="273"/>
      <c r="JMK852" s="273"/>
      <c r="JML852" s="273"/>
      <c r="JMM852" s="273"/>
      <c r="JMN852" s="273"/>
      <c r="JMO852" s="273"/>
      <c r="JMP852" s="273"/>
      <c r="JMQ852" s="273"/>
      <c r="JMR852" s="273"/>
      <c r="JMS852" s="273"/>
      <c r="JMT852" s="273"/>
      <c r="JMU852" s="273"/>
      <c r="JMV852" s="273"/>
      <c r="JMW852" s="273"/>
      <c r="JMX852" s="273"/>
      <c r="JMY852" s="273"/>
      <c r="JMZ852" s="273"/>
      <c r="JNA852" s="273"/>
      <c r="JNB852" s="273"/>
      <c r="JNC852" s="273"/>
      <c r="JND852" s="273"/>
      <c r="JNE852" s="273"/>
      <c r="JNF852" s="273"/>
      <c r="JNG852" s="273"/>
      <c r="JNH852" s="273"/>
      <c r="JNI852" s="273"/>
      <c r="JNJ852" s="273"/>
      <c r="JNK852" s="273"/>
      <c r="JNL852" s="273"/>
      <c r="JNM852" s="273"/>
      <c r="JNN852" s="273"/>
      <c r="JNO852" s="273"/>
      <c r="JNP852" s="273"/>
      <c r="JNQ852" s="273"/>
      <c r="JNR852" s="273"/>
      <c r="JNS852" s="273"/>
      <c r="JNT852" s="273"/>
      <c r="JNU852" s="273"/>
      <c r="JNV852" s="273"/>
      <c r="JNW852" s="273"/>
      <c r="JNX852" s="273"/>
      <c r="JNY852" s="273"/>
      <c r="JNZ852" s="273"/>
      <c r="JOA852" s="273"/>
      <c r="JOB852" s="273"/>
      <c r="JOC852" s="273"/>
      <c r="JOD852" s="273"/>
      <c r="JOE852" s="273"/>
      <c r="JOF852" s="273"/>
      <c r="JOG852" s="273"/>
      <c r="JOH852" s="273"/>
      <c r="JOI852" s="273"/>
      <c r="JOJ852" s="273"/>
      <c r="JOK852" s="273"/>
      <c r="JOL852" s="273"/>
      <c r="JOM852" s="273"/>
      <c r="JON852" s="273"/>
      <c r="JOO852" s="273"/>
      <c r="JOP852" s="273"/>
      <c r="JOQ852" s="273"/>
      <c r="JOR852" s="273"/>
      <c r="JOS852" s="273"/>
      <c r="JOT852" s="273"/>
      <c r="JOU852" s="273"/>
      <c r="JOV852" s="273"/>
      <c r="JOW852" s="273"/>
      <c r="JOX852" s="273"/>
      <c r="JOY852" s="273"/>
      <c r="JOZ852" s="273"/>
      <c r="JPA852" s="273"/>
      <c r="JPB852" s="273"/>
      <c r="JPC852" s="273"/>
      <c r="JPD852" s="273"/>
      <c r="JPE852" s="273"/>
      <c r="JPF852" s="273"/>
      <c r="JPG852" s="273"/>
      <c r="JPH852" s="273"/>
      <c r="JPI852" s="273"/>
      <c r="JPJ852" s="273"/>
      <c r="JPK852" s="273"/>
      <c r="JPL852" s="273"/>
      <c r="JPM852" s="273"/>
      <c r="JPN852" s="273"/>
      <c r="JPO852" s="273"/>
      <c r="JPP852" s="273"/>
      <c r="JPQ852" s="273"/>
      <c r="JPR852" s="273"/>
      <c r="JPS852" s="273"/>
      <c r="JPT852" s="273"/>
      <c r="JPU852" s="273"/>
      <c r="JPV852" s="273"/>
      <c r="JPW852" s="273"/>
      <c r="JPX852" s="273"/>
      <c r="JPY852" s="273"/>
      <c r="JPZ852" s="273"/>
      <c r="JQA852" s="273"/>
      <c r="JQB852" s="273"/>
      <c r="JQC852" s="273"/>
      <c r="JQD852" s="273"/>
      <c r="JQE852" s="273"/>
      <c r="JQF852" s="273"/>
      <c r="JQG852" s="273"/>
      <c r="JQH852" s="273"/>
      <c r="JQI852" s="273"/>
      <c r="JQJ852" s="273"/>
      <c r="JQK852" s="273"/>
      <c r="JQL852" s="273"/>
      <c r="JQM852" s="273"/>
      <c r="JQN852" s="273"/>
      <c r="JQO852" s="273"/>
      <c r="JQP852" s="273"/>
      <c r="JQQ852" s="273"/>
      <c r="JQR852" s="273"/>
      <c r="JQS852" s="273"/>
      <c r="JQT852" s="273"/>
      <c r="JQU852" s="273"/>
      <c r="JQV852" s="273"/>
      <c r="JQW852" s="273"/>
      <c r="JQX852" s="273"/>
      <c r="JQY852" s="273"/>
      <c r="JQZ852" s="273"/>
      <c r="JRA852" s="273"/>
      <c r="JRB852" s="273"/>
      <c r="JRC852" s="273"/>
      <c r="JRD852" s="273"/>
      <c r="JRE852" s="273"/>
      <c r="JRF852" s="273"/>
      <c r="JRG852" s="273"/>
      <c r="JRH852" s="273"/>
      <c r="JRI852" s="273"/>
      <c r="JRJ852" s="273"/>
      <c r="JRK852" s="273"/>
      <c r="JRL852" s="273"/>
      <c r="JRM852" s="273"/>
      <c r="JRN852" s="273"/>
      <c r="JRO852" s="273"/>
      <c r="JRP852" s="273"/>
      <c r="JRQ852" s="273"/>
      <c r="JRR852" s="273"/>
      <c r="JRS852" s="273"/>
      <c r="JRT852" s="273"/>
      <c r="JRU852" s="273"/>
      <c r="JRV852" s="273"/>
      <c r="JRW852" s="273"/>
      <c r="JRX852" s="273"/>
      <c r="JRY852" s="273"/>
      <c r="JRZ852" s="273"/>
      <c r="JSA852" s="273"/>
      <c r="JSB852" s="273"/>
      <c r="JSC852" s="273"/>
      <c r="JSD852" s="273"/>
      <c r="JSE852" s="273"/>
      <c r="JSF852" s="273"/>
      <c r="JSG852" s="273"/>
      <c r="JSH852" s="273"/>
      <c r="JSI852" s="273"/>
      <c r="JSJ852" s="273"/>
      <c r="JSK852" s="273"/>
      <c r="JSL852" s="273"/>
      <c r="JSM852" s="273"/>
      <c r="JSN852" s="273"/>
      <c r="JSO852" s="273"/>
      <c r="JSP852" s="273"/>
      <c r="JSQ852" s="273"/>
      <c r="JSR852" s="273"/>
      <c r="JSS852" s="273"/>
      <c r="JST852" s="273"/>
      <c r="JSU852" s="273"/>
      <c r="JSV852" s="273"/>
      <c r="JSW852" s="273"/>
      <c r="JSX852" s="273"/>
      <c r="JSY852" s="273"/>
      <c r="JSZ852" s="273"/>
      <c r="JTA852" s="273"/>
      <c r="JTB852" s="273"/>
      <c r="JTC852" s="273"/>
      <c r="JTD852" s="273"/>
      <c r="JTE852" s="273"/>
      <c r="JTF852" s="273"/>
      <c r="JTG852" s="273"/>
      <c r="JTH852" s="273"/>
      <c r="JTI852" s="273"/>
      <c r="JTJ852" s="273"/>
      <c r="JTK852" s="273"/>
      <c r="JTL852" s="273"/>
      <c r="JTM852" s="273"/>
      <c r="JTN852" s="273"/>
      <c r="JTO852" s="273"/>
      <c r="JTP852" s="273"/>
      <c r="JTQ852" s="273"/>
      <c r="JTR852" s="273"/>
      <c r="JTS852" s="273"/>
      <c r="JTT852" s="273"/>
      <c r="JTU852" s="273"/>
      <c r="JTV852" s="273"/>
      <c r="JTW852" s="273"/>
      <c r="JTX852" s="273"/>
      <c r="JTY852" s="273"/>
      <c r="JTZ852" s="273"/>
      <c r="JUA852" s="273"/>
      <c r="JUB852" s="273"/>
      <c r="JUC852" s="273"/>
      <c r="JUD852" s="273"/>
      <c r="JUE852" s="273"/>
      <c r="JUF852" s="273"/>
      <c r="JUG852" s="273"/>
      <c r="JUH852" s="273"/>
      <c r="JUI852" s="273"/>
      <c r="JUJ852" s="273"/>
      <c r="JUK852" s="273"/>
      <c r="JUL852" s="273"/>
      <c r="JUM852" s="273"/>
      <c r="JUN852" s="273"/>
      <c r="JUO852" s="273"/>
      <c r="JUP852" s="273"/>
      <c r="JUQ852" s="273"/>
      <c r="JUR852" s="273"/>
      <c r="JUS852" s="273"/>
      <c r="JUT852" s="273"/>
      <c r="JUU852" s="273"/>
      <c r="JUV852" s="273"/>
      <c r="JUW852" s="273"/>
      <c r="JUX852" s="273"/>
      <c r="JUY852" s="273"/>
      <c r="JUZ852" s="273"/>
      <c r="JVA852" s="273"/>
      <c r="JVB852" s="273"/>
      <c r="JVC852" s="273"/>
      <c r="JVD852" s="273"/>
      <c r="JVE852" s="273"/>
      <c r="JVF852" s="273"/>
      <c r="JVG852" s="273"/>
      <c r="JVH852" s="273"/>
      <c r="JVI852" s="273"/>
      <c r="JVJ852" s="273"/>
      <c r="JVK852" s="273"/>
      <c r="JVL852" s="273"/>
      <c r="JVM852" s="273"/>
      <c r="JVN852" s="273"/>
      <c r="JVO852" s="273"/>
      <c r="JVP852" s="273"/>
      <c r="JVQ852" s="273"/>
      <c r="JVR852" s="273"/>
      <c r="JVS852" s="273"/>
      <c r="JVT852" s="273"/>
      <c r="JVU852" s="273"/>
      <c r="JVV852" s="273"/>
      <c r="JVW852" s="273"/>
      <c r="JVX852" s="273"/>
      <c r="JVY852" s="273"/>
      <c r="JVZ852" s="273"/>
      <c r="JWA852" s="273"/>
      <c r="JWB852" s="273"/>
      <c r="JWC852" s="273"/>
      <c r="JWD852" s="273"/>
      <c r="JWE852" s="273"/>
      <c r="JWF852" s="273"/>
      <c r="JWG852" s="273"/>
      <c r="JWH852" s="273"/>
      <c r="JWI852" s="273"/>
      <c r="JWJ852" s="273"/>
      <c r="JWK852" s="273"/>
      <c r="JWL852" s="273"/>
      <c r="JWM852" s="273"/>
      <c r="JWN852" s="273"/>
      <c r="JWO852" s="273"/>
      <c r="JWP852" s="273"/>
      <c r="JWQ852" s="273"/>
      <c r="JWR852" s="273"/>
      <c r="JWS852" s="273"/>
      <c r="JWT852" s="273"/>
      <c r="JWU852" s="273"/>
      <c r="JWV852" s="273"/>
      <c r="JWW852" s="273"/>
      <c r="JWX852" s="273"/>
      <c r="JWY852" s="273"/>
      <c r="JWZ852" s="273"/>
      <c r="JXA852" s="273"/>
      <c r="JXB852" s="273"/>
      <c r="JXC852" s="273"/>
      <c r="JXD852" s="273"/>
      <c r="JXE852" s="273"/>
      <c r="JXF852" s="273"/>
      <c r="JXG852" s="273"/>
      <c r="JXH852" s="273"/>
      <c r="JXI852" s="273"/>
      <c r="JXJ852" s="273"/>
      <c r="JXK852" s="273"/>
      <c r="JXL852" s="273"/>
      <c r="JXM852" s="273"/>
      <c r="JXN852" s="273"/>
      <c r="JXO852" s="273"/>
      <c r="JXP852" s="273"/>
      <c r="JXQ852" s="273"/>
      <c r="JXR852" s="273"/>
      <c r="JXS852" s="273"/>
      <c r="JXT852" s="273"/>
      <c r="JXU852" s="273"/>
      <c r="JXV852" s="273"/>
      <c r="JXW852" s="273"/>
      <c r="JXX852" s="273"/>
      <c r="JXY852" s="273"/>
      <c r="JXZ852" s="273"/>
      <c r="JYA852" s="273"/>
      <c r="JYB852" s="273"/>
      <c r="JYC852" s="273"/>
      <c r="JYD852" s="273"/>
      <c r="JYE852" s="273"/>
      <c r="JYF852" s="273"/>
      <c r="JYG852" s="273"/>
      <c r="JYH852" s="273"/>
      <c r="JYI852" s="273"/>
      <c r="JYJ852" s="273"/>
      <c r="JYK852" s="273"/>
      <c r="JYL852" s="273"/>
      <c r="JYM852" s="273"/>
      <c r="JYN852" s="273"/>
      <c r="JYO852" s="273"/>
      <c r="JYP852" s="273"/>
      <c r="JYQ852" s="273"/>
      <c r="JYR852" s="273"/>
      <c r="JYS852" s="273"/>
      <c r="JYT852" s="273"/>
      <c r="JYU852" s="273"/>
      <c r="JYV852" s="273"/>
      <c r="JYW852" s="273"/>
      <c r="JYX852" s="273"/>
      <c r="JYY852" s="273"/>
      <c r="JYZ852" s="273"/>
      <c r="JZA852" s="273"/>
      <c r="JZB852" s="273"/>
      <c r="JZC852" s="273"/>
      <c r="JZD852" s="273"/>
      <c r="JZE852" s="273"/>
      <c r="JZF852" s="273"/>
      <c r="JZG852" s="273"/>
      <c r="JZH852" s="273"/>
      <c r="JZI852" s="273"/>
      <c r="JZJ852" s="273"/>
      <c r="JZK852" s="273"/>
      <c r="JZL852" s="273"/>
      <c r="JZM852" s="273"/>
      <c r="JZN852" s="273"/>
      <c r="JZO852" s="273"/>
      <c r="JZP852" s="273"/>
      <c r="JZQ852" s="273"/>
      <c r="JZR852" s="273"/>
      <c r="JZS852" s="273"/>
      <c r="JZT852" s="273"/>
      <c r="JZU852" s="273"/>
      <c r="JZV852" s="273"/>
      <c r="JZW852" s="273"/>
      <c r="JZX852" s="273"/>
      <c r="JZY852" s="273"/>
      <c r="JZZ852" s="273"/>
      <c r="KAA852" s="273"/>
      <c r="KAB852" s="273"/>
      <c r="KAC852" s="273"/>
      <c r="KAD852" s="273"/>
      <c r="KAE852" s="273"/>
      <c r="KAF852" s="273"/>
      <c r="KAG852" s="273"/>
      <c r="KAH852" s="273"/>
      <c r="KAI852" s="273"/>
      <c r="KAJ852" s="273"/>
      <c r="KAK852" s="273"/>
      <c r="KAL852" s="273"/>
      <c r="KAM852" s="273"/>
      <c r="KAN852" s="273"/>
      <c r="KAO852" s="273"/>
      <c r="KAP852" s="273"/>
      <c r="KAQ852" s="273"/>
      <c r="KAR852" s="273"/>
      <c r="KAS852" s="273"/>
      <c r="KAT852" s="273"/>
      <c r="KAU852" s="273"/>
      <c r="KAV852" s="273"/>
      <c r="KAW852" s="273"/>
      <c r="KAX852" s="273"/>
      <c r="KAY852" s="273"/>
      <c r="KAZ852" s="273"/>
      <c r="KBA852" s="273"/>
      <c r="KBB852" s="273"/>
      <c r="KBC852" s="273"/>
      <c r="KBD852" s="273"/>
      <c r="KBE852" s="273"/>
      <c r="KBF852" s="273"/>
      <c r="KBG852" s="273"/>
      <c r="KBH852" s="273"/>
      <c r="KBI852" s="273"/>
      <c r="KBJ852" s="273"/>
      <c r="KBK852" s="273"/>
      <c r="KBL852" s="273"/>
      <c r="KBM852" s="273"/>
      <c r="KBN852" s="273"/>
      <c r="KBO852" s="273"/>
      <c r="KBP852" s="273"/>
      <c r="KBQ852" s="273"/>
      <c r="KBR852" s="273"/>
      <c r="KBS852" s="273"/>
      <c r="KBT852" s="273"/>
      <c r="KBU852" s="273"/>
      <c r="KBV852" s="273"/>
      <c r="KBW852" s="273"/>
      <c r="KBX852" s="273"/>
      <c r="KBY852" s="273"/>
      <c r="KBZ852" s="273"/>
      <c r="KCA852" s="273"/>
      <c r="KCB852" s="273"/>
      <c r="KCC852" s="273"/>
      <c r="KCD852" s="273"/>
      <c r="KCE852" s="273"/>
      <c r="KCF852" s="273"/>
      <c r="KCG852" s="273"/>
      <c r="KCH852" s="273"/>
      <c r="KCI852" s="273"/>
      <c r="KCJ852" s="273"/>
      <c r="KCK852" s="273"/>
      <c r="KCL852" s="273"/>
      <c r="KCM852" s="273"/>
      <c r="KCN852" s="273"/>
      <c r="KCO852" s="273"/>
      <c r="KCP852" s="273"/>
      <c r="KCQ852" s="273"/>
      <c r="KCR852" s="273"/>
      <c r="KCS852" s="273"/>
      <c r="KCT852" s="273"/>
      <c r="KCU852" s="273"/>
      <c r="KCV852" s="273"/>
      <c r="KCW852" s="273"/>
      <c r="KCX852" s="273"/>
      <c r="KCY852" s="273"/>
      <c r="KCZ852" s="273"/>
      <c r="KDA852" s="273"/>
      <c r="KDB852" s="273"/>
      <c r="KDC852" s="273"/>
      <c r="KDD852" s="273"/>
      <c r="KDE852" s="273"/>
      <c r="KDF852" s="273"/>
      <c r="KDG852" s="273"/>
      <c r="KDH852" s="273"/>
      <c r="KDI852" s="273"/>
      <c r="KDJ852" s="273"/>
      <c r="KDK852" s="273"/>
      <c r="KDL852" s="273"/>
      <c r="KDM852" s="273"/>
      <c r="KDN852" s="273"/>
      <c r="KDO852" s="273"/>
      <c r="KDP852" s="273"/>
      <c r="KDQ852" s="273"/>
      <c r="KDR852" s="273"/>
      <c r="KDS852" s="273"/>
      <c r="KDT852" s="273"/>
      <c r="KDU852" s="273"/>
      <c r="KDV852" s="273"/>
      <c r="KDW852" s="273"/>
      <c r="KDX852" s="273"/>
      <c r="KDY852" s="273"/>
      <c r="KDZ852" s="273"/>
      <c r="KEA852" s="273"/>
      <c r="KEB852" s="273"/>
      <c r="KEC852" s="273"/>
      <c r="KED852" s="273"/>
      <c r="KEE852" s="273"/>
      <c r="KEF852" s="273"/>
      <c r="KEG852" s="273"/>
      <c r="KEH852" s="273"/>
      <c r="KEI852" s="273"/>
      <c r="KEJ852" s="273"/>
      <c r="KEK852" s="273"/>
      <c r="KEL852" s="273"/>
      <c r="KEM852" s="273"/>
      <c r="KEN852" s="273"/>
      <c r="KEO852" s="273"/>
      <c r="KEP852" s="273"/>
      <c r="KEQ852" s="273"/>
      <c r="KER852" s="273"/>
      <c r="KES852" s="273"/>
      <c r="KET852" s="273"/>
      <c r="KEU852" s="273"/>
      <c r="KEV852" s="273"/>
      <c r="KEW852" s="273"/>
      <c r="KEX852" s="273"/>
      <c r="KEY852" s="273"/>
      <c r="KEZ852" s="273"/>
      <c r="KFA852" s="273"/>
      <c r="KFB852" s="273"/>
      <c r="KFC852" s="273"/>
      <c r="KFD852" s="273"/>
      <c r="KFE852" s="273"/>
      <c r="KFF852" s="273"/>
      <c r="KFG852" s="273"/>
      <c r="KFH852" s="273"/>
      <c r="KFI852" s="273"/>
      <c r="KFJ852" s="273"/>
      <c r="KFK852" s="273"/>
      <c r="KFL852" s="273"/>
      <c r="KFM852" s="273"/>
      <c r="KFN852" s="273"/>
      <c r="KFO852" s="273"/>
      <c r="KFP852" s="273"/>
      <c r="KFQ852" s="273"/>
      <c r="KFR852" s="273"/>
      <c r="KFS852" s="273"/>
      <c r="KFT852" s="273"/>
      <c r="KFU852" s="273"/>
      <c r="KFV852" s="273"/>
      <c r="KFW852" s="273"/>
      <c r="KFX852" s="273"/>
      <c r="KFY852" s="273"/>
      <c r="KFZ852" s="273"/>
      <c r="KGA852" s="273"/>
      <c r="KGB852" s="273"/>
      <c r="KGC852" s="273"/>
      <c r="KGD852" s="273"/>
      <c r="KGE852" s="273"/>
      <c r="KGF852" s="273"/>
      <c r="KGG852" s="273"/>
      <c r="KGH852" s="273"/>
      <c r="KGI852" s="273"/>
      <c r="KGJ852" s="273"/>
      <c r="KGK852" s="273"/>
      <c r="KGL852" s="273"/>
      <c r="KGM852" s="273"/>
      <c r="KGN852" s="273"/>
      <c r="KGO852" s="273"/>
      <c r="KGP852" s="273"/>
      <c r="KGQ852" s="273"/>
      <c r="KGR852" s="273"/>
      <c r="KGS852" s="273"/>
      <c r="KGT852" s="273"/>
      <c r="KGU852" s="273"/>
      <c r="KGV852" s="273"/>
      <c r="KGW852" s="273"/>
      <c r="KGX852" s="273"/>
      <c r="KGY852" s="273"/>
      <c r="KGZ852" s="273"/>
      <c r="KHA852" s="273"/>
      <c r="KHB852" s="273"/>
      <c r="KHC852" s="273"/>
      <c r="KHD852" s="273"/>
      <c r="KHE852" s="273"/>
      <c r="KHF852" s="273"/>
      <c r="KHG852" s="273"/>
      <c r="KHH852" s="273"/>
      <c r="KHI852" s="273"/>
      <c r="KHJ852" s="273"/>
      <c r="KHK852" s="273"/>
      <c r="KHL852" s="273"/>
      <c r="KHM852" s="273"/>
      <c r="KHN852" s="273"/>
      <c r="KHO852" s="273"/>
      <c r="KHP852" s="273"/>
      <c r="KHQ852" s="273"/>
      <c r="KHR852" s="273"/>
      <c r="KHS852" s="273"/>
      <c r="KHT852" s="273"/>
      <c r="KHU852" s="273"/>
      <c r="KHV852" s="273"/>
      <c r="KHW852" s="273"/>
      <c r="KHX852" s="273"/>
      <c r="KHY852" s="273"/>
      <c r="KHZ852" s="273"/>
      <c r="KIA852" s="273"/>
      <c r="KIB852" s="273"/>
      <c r="KIC852" s="273"/>
      <c r="KID852" s="273"/>
      <c r="KIE852" s="273"/>
      <c r="KIF852" s="273"/>
      <c r="KIG852" s="273"/>
      <c r="KIH852" s="273"/>
      <c r="KII852" s="273"/>
      <c r="KIJ852" s="273"/>
      <c r="KIK852" s="273"/>
      <c r="KIL852" s="273"/>
      <c r="KIM852" s="273"/>
      <c r="KIN852" s="273"/>
      <c r="KIO852" s="273"/>
      <c r="KIP852" s="273"/>
      <c r="KIQ852" s="273"/>
      <c r="KIR852" s="273"/>
      <c r="KIS852" s="273"/>
      <c r="KIT852" s="273"/>
      <c r="KIU852" s="273"/>
      <c r="KIV852" s="273"/>
      <c r="KIW852" s="273"/>
      <c r="KIX852" s="273"/>
      <c r="KIY852" s="273"/>
      <c r="KIZ852" s="273"/>
      <c r="KJA852" s="273"/>
      <c r="KJB852" s="273"/>
      <c r="KJC852" s="273"/>
      <c r="KJD852" s="273"/>
      <c r="KJE852" s="273"/>
      <c r="KJF852" s="273"/>
      <c r="KJG852" s="273"/>
      <c r="KJH852" s="273"/>
      <c r="KJI852" s="273"/>
      <c r="KJJ852" s="273"/>
      <c r="KJK852" s="273"/>
      <c r="KJL852" s="273"/>
      <c r="KJM852" s="273"/>
      <c r="KJN852" s="273"/>
      <c r="KJO852" s="273"/>
      <c r="KJP852" s="273"/>
      <c r="KJQ852" s="273"/>
      <c r="KJR852" s="273"/>
      <c r="KJS852" s="273"/>
      <c r="KJT852" s="273"/>
      <c r="KJU852" s="273"/>
      <c r="KJV852" s="273"/>
      <c r="KJW852" s="273"/>
      <c r="KJX852" s="273"/>
      <c r="KJY852" s="273"/>
      <c r="KJZ852" s="273"/>
      <c r="KKA852" s="273"/>
      <c r="KKB852" s="273"/>
      <c r="KKC852" s="273"/>
      <c r="KKD852" s="273"/>
      <c r="KKE852" s="273"/>
      <c r="KKF852" s="273"/>
      <c r="KKG852" s="273"/>
      <c r="KKH852" s="273"/>
      <c r="KKI852" s="273"/>
      <c r="KKJ852" s="273"/>
      <c r="KKK852" s="273"/>
      <c r="KKL852" s="273"/>
      <c r="KKM852" s="273"/>
      <c r="KKN852" s="273"/>
      <c r="KKO852" s="273"/>
      <c r="KKP852" s="273"/>
      <c r="KKQ852" s="273"/>
      <c r="KKR852" s="273"/>
      <c r="KKS852" s="273"/>
      <c r="KKT852" s="273"/>
      <c r="KKU852" s="273"/>
      <c r="KKV852" s="273"/>
      <c r="KKW852" s="273"/>
      <c r="KKX852" s="273"/>
      <c r="KKY852" s="273"/>
      <c r="KKZ852" s="273"/>
      <c r="KLA852" s="273"/>
      <c r="KLB852" s="273"/>
      <c r="KLC852" s="273"/>
      <c r="KLD852" s="273"/>
      <c r="KLE852" s="273"/>
      <c r="KLF852" s="273"/>
      <c r="KLG852" s="273"/>
      <c r="KLH852" s="273"/>
      <c r="KLI852" s="273"/>
      <c r="KLJ852" s="273"/>
      <c r="KLK852" s="273"/>
      <c r="KLL852" s="273"/>
      <c r="KLM852" s="273"/>
      <c r="KLN852" s="273"/>
      <c r="KLO852" s="273"/>
      <c r="KLP852" s="273"/>
      <c r="KLQ852" s="273"/>
      <c r="KLR852" s="273"/>
      <c r="KLS852" s="273"/>
      <c r="KLT852" s="273"/>
      <c r="KLU852" s="273"/>
      <c r="KLV852" s="273"/>
      <c r="KLW852" s="273"/>
      <c r="KLX852" s="273"/>
      <c r="KLY852" s="273"/>
      <c r="KLZ852" s="273"/>
      <c r="KMA852" s="273"/>
      <c r="KMB852" s="273"/>
      <c r="KMC852" s="273"/>
      <c r="KMD852" s="273"/>
      <c r="KME852" s="273"/>
      <c r="KMF852" s="273"/>
      <c r="KMG852" s="273"/>
      <c r="KMH852" s="273"/>
      <c r="KMI852" s="273"/>
      <c r="KMJ852" s="273"/>
      <c r="KMK852" s="273"/>
      <c r="KML852" s="273"/>
      <c r="KMM852" s="273"/>
      <c r="KMN852" s="273"/>
      <c r="KMO852" s="273"/>
      <c r="KMP852" s="273"/>
      <c r="KMQ852" s="273"/>
      <c r="KMR852" s="273"/>
      <c r="KMS852" s="273"/>
      <c r="KMT852" s="273"/>
      <c r="KMU852" s="273"/>
      <c r="KMV852" s="273"/>
      <c r="KMW852" s="273"/>
      <c r="KMX852" s="273"/>
      <c r="KMY852" s="273"/>
      <c r="KMZ852" s="273"/>
      <c r="KNA852" s="273"/>
      <c r="KNB852" s="273"/>
      <c r="KNC852" s="273"/>
      <c r="KND852" s="273"/>
      <c r="KNE852" s="273"/>
      <c r="KNF852" s="273"/>
      <c r="KNG852" s="273"/>
      <c r="KNH852" s="273"/>
      <c r="KNI852" s="273"/>
      <c r="KNJ852" s="273"/>
      <c r="KNK852" s="273"/>
      <c r="KNL852" s="273"/>
      <c r="KNM852" s="273"/>
      <c r="KNN852" s="273"/>
      <c r="KNO852" s="273"/>
      <c r="KNP852" s="273"/>
      <c r="KNQ852" s="273"/>
      <c r="KNR852" s="273"/>
      <c r="KNS852" s="273"/>
      <c r="KNT852" s="273"/>
      <c r="KNU852" s="273"/>
      <c r="KNV852" s="273"/>
      <c r="KNW852" s="273"/>
      <c r="KNX852" s="273"/>
      <c r="KNY852" s="273"/>
      <c r="KNZ852" s="273"/>
      <c r="KOA852" s="273"/>
      <c r="KOB852" s="273"/>
      <c r="KOC852" s="273"/>
      <c r="KOD852" s="273"/>
      <c r="KOE852" s="273"/>
      <c r="KOF852" s="273"/>
      <c r="KOG852" s="273"/>
      <c r="KOH852" s="273"/>
      <c r="KOI852" s="273"/>
      <c r="KOJ852" s="273"/>
      <c r="KOK852" s="273"/>
      <c r="KOL852" s="273"/>
      <c r="KOM852" s="273"/>
      <c r="KON852" s="273"/>
      <c r="KOO852" s="273"/>
      <c r="KOP852" s="273"/>
      <c r="KOQ852" s="273"/>
      <c r="KOR852" s="273"/>
      <c r="KOS852" s="273"/>
      <c r="KOT852" s="273"/>
      <c r="KOU852" s="273"/>
      <c r="KOV852" s="273"/>
      <c r="KOW852" s="273"/>
      <c r="KOX852" s="273"/>
      <c r="KOY852" s="273"/>
      <c r="KOZ852" s="273"/>
      <c r="KPA852" s="273"/>
      <c r="KPB852" s="273"/>
      <c r="KPC852" s="273"/>
      <c r="KPD852" s="273"/>
      <c r="KPE852" s="273"/>
      <c r="KPF852" s="273"/>
      <c r="KPG852" s="273"/>
      <c r="KPH852" s="273"/>
      <c r="KPI852" s="273"/>
      <c r="KPJ852" s="273"/>
      <c r="KPK852" s="273"/>
      <c r="KPL852" s="273"/>
      <c r="KPM852" s="273"/>
      <c r="KPN852" s="273"/>
      <c r="KPO852" s="273"/>
      <c r="KPP852" s="273"/>
      <c r="KPQ852" s="273"/>
      <c r="KPR852" s="273"/>
      <c r="KPS852" s="273"/>
      <c r="KPT852" s="273"/>
      <c r="KPU852" s="273"/>
      <c r="KPV852" s="273"/>
      <c r="KPW852" s="273"/>
      <c r="KPX852" s="273"/>
      <c r="KPY852" s="273"/>
      <c r="KPZ852" s="273"/>
      <c r="KQA852" s="273"/>
      <c r="KQB852" s="273"/>
      <c r="KQC852" s="273"/>
      <c r="KQD852" s="273"/>
      <c r="KQE852" s="273"/>
      <c r="KQF852" s="273"/>
      <c r="KQG852" s="273"/>
      <c r="KQH852" s="273"/>
      <c r="KQI852" s="273"/>
      <c r="KQJ852" s="273"/>
      <c r="KQK852" s="273"/>
      <c r="KQL852" s="273"/>
      <c r="KQM852" s="273"/>
      <c r="KQN852" s="273"/>
      <c r="KQO852" s="273"/>
      <c r="KQP852" s="273"/>
      <c r="KQQ852" s="273"/>
      <c r="KQR852" s="273"/>
      <c r="KQS852" s="273"/>
      <c r="KQT852" s="273"/>
      <c r="KQU852" s="273"/>
      <c r="KQV852" s="273"/>
      <c r="KQW852" s="273"/>
      <c r="KQX852" s="273"/>
      <c r="KQY852" s="273"/>
      <c r="KQZ852" s="273"/>
      <c r="KRA852" s="273"/>
      <c r="KRB852" s="273"/>
      <c r="KRC852" s="273"/>
      <c r="KRD852" s="273"/>
      <c r="KRE852" s="273"/>
      <c r="KRF852" s="273"/>
      <c r="KRG852" s="273"/>
      <c r="KRH852" s="273"/>
      <c r="KRI852" s="273"/>
      <c r="KRJ852" s="273"/>
      <c r="KRK852" s="273"/>
      <c r="KRL852" s="273"/>
      <c r="KRM852" s="273"/>
      <c r="KRN852" s="273"/>
      <c r="KRO852" s="273"/>
      <c r="KRP852" s="273"/>
      <c r="KRQ852" s="273"/>
      <c r="KRR852" s="273"/>
      <c r="KRS852" s="273"/>
      <c r="KRT852" s="273"/>
      <c r="KRU852" s="273"/>
      <c r="KRV852" s="273"/>
      <c r="KRW852" s="273"/>
      <c r="KRX852" s="273"/>
      <c r="KRY852" s="273"/>
      <c r="KRZ852" s="273"/>
      <c r="KSA852" s="273"/>
      <c r="KSB852" s="273"/>
      <c r="KSC852" s="273"/>
      <c r="KSD852" s="273"/>
      <c r="KSE852" s="273"/>
      <c r="KSF852" s="273"/>
      <c r="KSG852" s="273"/>
      <c r="KSH852" s="273"/>
      <c r="KSI852" s="273"/>
      <c r="KSJ852" s="273"/>
      <c r="KSK852" s="273"/>
      <c r="KSL852" s="273"/>
      <c r="KSM852" s="273"/>
      <c r="KSN852" s="273"/>
      <c r="KSO852" s="273"/>
      <c r="KSP852" s="273"/>
      <c r="KSQ852" s="273"/>
      <c r="KSR852" s="273"/>
      <c r="KSS852" s="273"/>
      <c r="KST852" s="273"/>
      <c r="KSU852" s="273"/>
      <c r="KSV852" s="273"/>
      <c r="KSW852" s="273"/>
      <c r="KSX852" s="273"/>
      <c r="KSY852" s="273"/>
      <c r="KSZ852" s="273"/>
      <c r="KTA852" s="273"/>
      <c r="KTB852" s="273"/>
      <c r="KTC852" s="273"/>
      <c r="KTD852" s="273"/>
      <c r="KTE852" s="273"/>
      <c r="KTF852" s="273"/>
      <c r="KTG852" s="273"/>
      <c r="KTH852" s="273"/>
      <c r="KTI852" s="273"/>
      <c r="KTJ852" s="273"/>
      <c r="KTK852" s="273"/>
      <c r="KTL852" s="273"/>
      <c r="KTM852" s="273"/>
      <c r="KTN852" s="273"/>
      <c r="KTO852" s="273"/>
      <c r="KTP852" s="273"/>
      <c r="KTQ852" s="273"/>
      <c r="KTR852" s="273"/>
      <c r="KTS852" s="273"/>
      <c r="KTT852" s="273"/>
      <c r="KTU852" s="273"/>
      <c r="KTV852" s="273"/>
      <c r="KTW852" s="273"/>
      <c r="KTX852" s="273"/>
      <c r="KTY852" s="273"/>
      <c r="KTZ852" s="273"/>
      <c r="KUA852" s="273"/>
      <c r="KUB852" s="273"/>
      <c r="KUC852" s="273"/>
      <c r="KUD852" s="273"/>
      <c r="KUE852" s="273"/>
      <c r="KUF852" s="273"/>
      <c r="KUG852" s="273"/>
      <c r="KUH852" s="273"/>
      <c r="KUI852" s="273"/>
      <c r="KUJ852" s="273"/>
      <c r="KUK852" s="273"/>
      <c r="KUL852" s="273"/>
      <c r="KUM852" s="273"/>
      <c r="KUN852" s="273"/>
      <c r="KUO852" s="273"/>
      <c r="KUP852" s="273"/>
      <c r="KUQ852" s="273"/>
      <c r="KUR852" s="273"/>
      <c r="KUS852" s="273"/>
      <c r="KUT852" s="273"/>
      <c r="KUU852" s="273"/>
      <c r="KUV852" s="273"/>
      <c r="KUW852" s="273"/>
      <c r="KUX852" s="273"/>
      <c r="KUY852" s="273"/>
      <c r="KUZ852" s="273"/>
      <c r="KVA852" s="273"/>
      <c r="KVB852" s="273"/>
      <c r="KVC852" s="273"/>
      <c r="KVD852" s="273"/>
      <c r="KVE852" s="273"/>
      <c r="KVF852" s="273"/>
      <c r="KVG852" s="273"/>
      <c r="KVH852" s="273"/>
      <c r="KVI852" s="273"/>
      <c r="KVJ852" s="273"/>
      <c r="KVK852" s="273"/>
      <c r="KVL852" s="273"/>
      <c r="KVM852" s="273"/>
      <c r="KVN852" s="273"/>
      <c r="KVO852" s="273"/>
      <c r="KVP852" s="273"/>
      <c r="KVQ852" s="273"/>
      <c r="KVR852" s="273"/>
      <c r="KVS852" s="273"/>
      <c r="KVT852" s="273"/>
      <c r="KVU852" s="273"/>
      <c r="KVV852" s="273"/>
      <c r="KVW852" s="273"/>
      <c r="KVX852" s="273"/>
      <c r="KVY852" s="273"/>
      <c r="KVZ852" s="273"/>
      <c r="KWA852" s="273"/>
      <c r="KWB852" s="273"/>
      <c r="KWC852" s="273"/>
      <c r="KWD852" s="273"/>
      <c r="KWE852" s="273"/>
      <c r="KWF852" s="273"/>
      <c r="KWG852" s="273"/>
      <c r="KWH852" s="273"/>
      <c r="KWI852" s="273"/>
      <c r="KWJ852" s="273"/>
      <c r="KWK852" s="273"/>
      <c r="KWL852" s="273"/>
      <c r="KWM852" s="273"/>
      <c r="KWN852" s="273"/>
      <c r="KWO852" s="273"/>
      <c r="KWP852" s="273"/>
      <c r="KWQ852" s="273"/>
      <c r="KWR852" s="273"/>
      <c r="KWS852" s="273"/>
      <c r="KWT852" s="273"/>
      <c r="KWU852" s="273"/>
      <c r="KWV852" s="273"/>
      <c r="KWW852" s="273"/>
      <c r="KWX852" s="273"/>
      <c r="KWY852" s="273"/>
      <c r="KWZ852" s="273"/>
      <c r="KXA852" s="273"/>
      <c r="KXB852" s="273"/>
      <c r="KXC852" s="273"/>
      <c r="KXD852" s="273"/>
      <c r="KXE852" s="273"/>
      <c r="KXF852" s="273"/>
      <c r="KXG852" s="273"/>
      <c r="KXH852" s="273"/>
      <c r="KXI852" s="273"/>
      <c r="KXJ852" s="273"/>
      <c r="KXK852" s="273"/>
      <c r="KXL852" s="273"/>
      <c r="KXM852" s="273"/>
      <c r="KXN852" s="273"/>
      <c r="KXO852" s="273"/>
      <c r="KXP852" s="273"/>
      <c r="KXQ852" s="273"/>
      <c r="KXR852" s="273"/>
      <c r="KXS852" s="273"/>
      <c r="KXT852" s="273"/>
      <c r="KXU852" s="273"/>
      <c r="KXV852" s="273"/>
      <c r="KXW852" s="273"/>
      <c r="KXX852" s="273"/>
      <c r="KXY852" s="273"/>
      <c r="KXZ852" s="273"/>
      <c r="KYA852" s="273"/>
      <c r="KYB852" s="273"/>
      <c r="KYC852" s="273"/>
      <c r="KYD852" s="273"/>
      <c r="KYE852" s="273"/>
      <c r="KYF852" s="273"/>
      <c r="KYG852" s="273"/>
      <c r="KYH852" s="273"/>
      <c r="KYI852" s="273"/>
      <c r="KYJ852" s="273"/>
      <c r="KYK852" s="273"/>
      <c r="KYL852" s="273"/>
      <c r="KYM852" s="273"/>
      <c r="KYN852" s="273"/>
      <c r="KYO852" s="273"/>
      <c r="KYP852" s="273"/>
      <c r="KYQ852" s="273"/>
      <c r="KYR852" s="273"/>
      <c r="KYS852" s="273"/>
      <c r="KYT852" s="273"/>
      <c r="KYU852" s="273"/>
      <c r="KYV852" s="273"/>
      <c r="KYW852" s="273"/>
      <c r="KYX852" s="273"/>
      <c r="KYY852" s="273"/>
      <c r="KYZ852" s="273"/>
      <c r="KZA852" s="273"/>
      <c r="KZB852" s="273"/>
      <c r="KZC852" s="273"/>
      <c r="KZD852" s="273"/>
      <c r="KZE852" s="273"/>
      <c r="KZF852" s="273"/>
      <c r="KZG852" s="273"/>
      <c r="KZH852" s="273"/>
      <c r="KZI852" s="273"/>
      <c r="KZJ852" s="273"/>
      <c r="KZK852" s="273"/>
      <c r="KZL852" s="273"/>
      <c r="KZM852" s="273"/>
      <c r="KZN852" s="273"/>
      <c r="KZO852" s="273"/>
      <c r="KZP852" s="273"/>
      <c r="KZQ852" s="273"/>
      <c r="KZR852" s="273"/>
      <c r="KZS852" s="273"/>
      <c r="KZT852" s="273"/>
      <c r="KZU852" s="273"/>
      <c r="KZV852" s="273"/>
      <c r="KZW852" s="273"/>
      <c r="KZX852" s="273"/>
      <c r="KZY852" s="273"/>
      <c r="KZZ852" s="273"/>
      <c r="LAA852" s="273"/>
      <c r="LAB852" s="273"/>
      <c r="LAC852" s="273"/>
      <c r="LAD852" s="273"/>
      <c r="LAE852" s="273"/>
      <c r="LAF852" s="273"/>
      <c r="LAG852" s="273"/>
      <c r="LAH852" s="273"/>
      <c r="LAI852" s="273"/>
      <c r="LAJ852" s="273"/>
      <c r="LAK852" s="273"/>
      <c r="LAL852" s="273"/>
      <c r="LAM852" s="273"/>
      <c r="LAN852" s="273"/>
      <c r="LAO852" s="273"/>
      <c r="LAP852" s="273"/>
      <c r="LAQ852" s="273"/>
      <c r="LAR852" s="273"/>
      <c r="LAS852" s="273"/>
      <c r="LAT852" s="273"/>
      <c r="LAU852" s="273"/>
      <c r="LAV852" s="273"/>
      <c r="LAW852" s="273"/>
      <c r="LAX852" s="273"/>
      <c r="LAY852" s="273"/>
      <c r="LAZ852" s="273"/>
      <c r="LBA852" s="273"/>
      <c r="LBB852" s="273"/>
      <c r="LBC852" s="273"/>
      <c r="LBD852" s="273"/>
      <c r="LBE852" s="273"/>
      <c r="LBF852" s="273"/>
      <c r="LBG852" s="273"/>
      <c r="LBH852" s="273"/>
      <c r="LBI852" s="273"/>
      <c r="LBJ852" s="273"/>
      <c r="LBK852" s="273"/>
      <c r="LBL852" s="273"/>
      <c r="LBM852" s="273"/>
      <c r="LBN852" s="273"/>
      <c r="LBO852" s="273"/>
      <c r="LBP852" s="273"/>
      <c r="LBQ852" s="273"/>
      <c r="LBR852" s="273"/>
      <c r="LBS852" s="273"/>
      <c r="LBT852" s="273"/>
      <c r="LBU852" s="273"/>
      <c r="LBV852" s="273"/>
      <c r="LBW852" s="273"/>
      <c r="LBX852" s="273"/>
      <c r="LBY852" s="273"/>
      <c r="LBZ852" s="273"/>
      <c r="LCA852" s="273"/>
      <c r="LCB852" s="273"/>
      <c r="LCC852" s="273"/>
      <c r="LCD852" s="273"/>
      <c r="LCE852" s="273"/>
      <c r="LCF852" s="273"/>
      <c r="LCG852" s="273"/>
      <c r="LCH852" s="273"/>
      <c r="LCI852" s="273"/>
      <c r="LCJ852" s="273"/>
      <c r="LCK852" s="273"/>
      <c r="LCL852" s="273"/>
      <c r="LCM852" s="273"/>
      <c r="LCN852" s="273"/>
      <c r="LCO852" s="273"/>
      <c r="LCP852" s="273"/>
      <c r="LCQ852" s="273"/>
      <c r="LCR852" s="273"/>
      <c r="LCS852" s="273"/>
      <c r="LCT852" s="273"/>
      <c r="LCU852" s="273"/>
      <c r="LCV852" s="273"/>
      <c r="LCW852" s="273"/>
      <c r="LCX852" s="273"/>
      <c r="LCY852" s="273"/>
      <c r="LCZ852" s="273"/>
      <c r="LDA852" s="273"/>
      <c r="LDB852" s="273"/>
      <c r="LDC852" s="273"/>
      <c r="LDD852" s="273"/>
      <c r="LDE852" s="273"/>
      <c r="LDF852" s="273"/>
      <c r="LDG852" s="273"/>
      <c r="LDH852" s="273"/>
      <c r="LDI852" s="273"/>
      <c r="LDJ852" s="273"/>
      <c r="LDK852" s="273"/>
      <c r="LDL852" s="273"/>
      <c r="LDM852" s="273"/>
      <c r="LDN852" s="273"/>
      <c r="LDO852" s="273"/>
      <c r="LDP852" s="273"/>
      <c r="LDQ852" s="273"/>
      <c r="LDR852" s="273"/>
      <c r="LDS852" s="273"/>
      <c r="LDT852" s="273"/>
      <c r="LDU852" s="273"/>
      <c r="LDV852" s="273"/>
      <c r="LDW852" s="273"/>
      <c r="LDX852" s="273"/>
      <c r="LDY852" s="273"/>
      <c r="LDZ852" s="273"/>
      <c r="LEA852" s="273"/>
      <c r="LEB852" s="273"/>
      <c r="LEC852" s="273"/>
      <c r="LED852" s="273"/>
      <c r="LEE852" s="273"/>
      <c r="LEF852" s="273"/>
      <c r="LEG852" s="273"/>
      <c r="LEH852" s="273"/>
      <c r="LEI852" s="273"/>
      <c r="LEJ852" s="273"/>
      <c r="LEK852" s="273"/>
      <c r="LEL852" s="273"/>
      <c r="LEM852" s="273"/>
      <c r="LEN852" s="273"/>
      <c r="LEO852" s="273"/>
      <c r="LEP852" s="273"/>
      <c r="LEQ852" s="273"/>
      <c r="LER852" s="273"/>
      <c r="LES852" s="273"/>
      <c r="LET852" s="273"/>
      <c r="LEU852" s="273"/>
      <c r="LEV852" s="273"/>
      <c r="LEW852" s="273"/>
      <c r="LEX852" s="273"/>
      <c r="LEY852" s="273"/>
      <c r="LEZ852" s="273"/>
      <c r="LFA852" s="273"/>
      <c r="LFB852" s="273"/>
      <c r="LFC852" s="273"/>
      <c r="LFD852" s="273"/>
      <c r="LFE852" s="273"/>
      <c r="LFF852" s="273"/>
      <c r="LFG852" s="273"/>
      <c r="LFH852" s="273"/>
      <c r="LFI852" s="273"/>
      <c r="LFJ852" s="273"/>
      <c r="LFK852" s="273"/>
      <c r="LFL852" s="273"/>
      <c r="LFM852" s="273"/>
      <c r="LFN852" s="273"/>
      <c r="LFO852" s="273"/>
      <c r="LFP852" s="273"/>
      <c r="LFQ852" s="273"/>
      <c r="LFR852" s="273"/>
      <c r="LFS852" s="273"/>
      <c r="LFT852" s="273"/>
      <c r="LFU852" s="273"/>
      <c r="LFV852" s="273"/>
      <c r="LFW852" s="273"/>
      <c r="LFX852" s="273"/>
      <c r="LFY852" s="273"/>
      <c r="LFZ852" s="273"/>
      <c r="LGA852" s="273"/>
      <c r="LGB852" s="273"/>
      <c r="LGC852" s="273"/>
      <c r="LGD852" s="273"/>
      <c r="LGE852" s="273"/>
      <c r="LGF852" s="273"/>
      <c r="LGG852" s="273"/>
      <c r="LGH852" s="273"/>
      <c r="LGI852" s="273"/>
      <c r="LGJ852" s="273"/>
      <c r="LGK852" s="273"/>
      <c r="LGL852" s="273"/>
      <c r="LGM852" s="273"/>
      <c r="LGN852" s="273"/>
      <c r="LGO852" s="273"/>
      <c r="LGP852" s="273"/>
      <c r="LGQ852" s="273"/>
      <c r="LGR852" s="273"/>
      <c r="LGS852" s="273"/>
      <c r="LGT852" s="273"/>
      <c r="LGU852" s="273"/>
      <c r="LGV852" s="273"/>
      <c r="LGW852" s="273"/>
      <c r="LGX852" s="273"/>
      <c r="LGY852" s="273"/>
      <c r="LGZ852" s="273"/>
      <c r="LHA852" s="273"/>
      <c r="LHB852" s="273"/>
      <c r="LHC852" s="273"/>
      <c r="LHD852" s="273"/>
      <c r="LHE852" s="273"/>
      <c r="LHF852" s="273"/>
      <c r="LHG852" s="273"/>
      <c r="LHH852" s="273"/>
      <c r="LHI852" s="273"/>
      <c r="LHJ852" s="273"/>
      <c r="LHK852" s="273"/>
      <c r="LHL852" s="273"/>
      <c r="LHM852" s="273"/>
      <c r="LHN852" s="273"/>
      <c r="LHO852" s="273"/>
      <c r="LHP852" s="273"/>
      <c r="LHQ852" s="273"/>
      <c r="LHR852" s="273"/>
      <c r="LHS852" s="273"/>
      <c r="LHT852" s="273"/>
      <c r="LHU852" s="273"/>
      <c r="LHV852" s="273"/>
      <c r="LHW852" s="273"/>
      <c r="LHX852" s="273"/>
      <c r="LHY852" s="273"/>
      <c r="LHZ852" s="273"/>
      <c r="LIA852" s="273"/>
      <c r="LIB852" s="273"/>
      <c r="LIC852" s="273"/>
      <c r="LID852" s="273"/>
      <c r="LIE852" s="273"/>
      <c r="LIF852" s="273"/>
      <c r="LIG852" s="273"/>
      <c r="LIH852" s="273"/>
      <c r="LII852" s="273"/>
      <c r="LIJ852" s="273"/>
      <c r="LIK852" s="273"/>
      <c r="LIL852" s="273"/>
      <c r="LIM852" s="273"/>
      <c r="LIN852" s="273"/>
      <c r="LIO852" s="273"/>
      <c r="LIP852" s="273"/>
      <c r="LIQ852" s="273"/>
      <c r="LIR852" s="273"/>
      <c r="LIS852" s="273"/>
      <c r="LIT852" s="273"/>
      <c r="LIU852" s="273"/>
      <c r="LIV852" s="273"/>
      <c r="LIW852" s="273"/>
      <c r="LIX852" s="273"/>
      <c r="LIY852" s="273"/>
      <c r="LIZ852" s="273"/>
      <c r="LJA852" s="273"/>
      <c r="LJB852" s="273"/>
      <c r="LJC852" s="273"/>
      <c r="LJD852" s="273"/>
      <c r="LJE852" s="273"/>
      <c r="LJF852" s="273"/>
      <c r="LJG852" s="273"/>
      <c r="LJH852" s="273"/>
      <c r="LJI852" s="273"/>
      <c r="LJJ852" s="273"/>
      <c r="LJK852" s="273"/>
      <c r="LJL852" s="273"/>
      <c r="LJM852" s="273"/>
      <c r="LJN852" s="273"/>
      <c r="LJO852" s="273"/>
      <c r="LJP852" s="273"/>
      <c r="LJQ852" s="273"/>
      <c r="LJR852" s="273"/>
      <c r="LJS852" s="273"/>
      <c r="LJT852" s="273"/>
      <c r="LJU852" s="273"/>
      <c r="LJV852" s="273"/>
      <c r="LJW852" s="273"/>
      <c r="LJX852" s="273"/>
      <c r="LJY852" s="273"/>
      <c r="LJZ852" s="273"/>
      <c r="LKA852" s="273"/>
      <c r="LKB852" s="273"/>
      <c r="LKC852" s="273"/>
      <c r="LKD852" s="273"/>
      <c r="LKE852" s="273"/>
      <c r="LKF852" s="273"/>
      <c r="LKG852" s="273"/>
      <c r="LKH852" s="273"/>
      <c r="LKI852" s="273"/>
      <c r="LKJ852" s="273"/>
      <c r="LKK852" s="273"/>
      <c r="LKL852" s="273"/>
      <c r="LKM852" s="273"/>
      <c r="LKN852" s="273"/>
      <c r="LKO852" s="273"/>
      <c r="LKP852" s="273"/>
      <c r="LKQ852" s="273"/>
      <c r="LKR852" s="273"/>
      <c r="LKS852" s="273"/>
      <c r="LKT852" s="273"/>
      <c r="LKU852" s="273"/>
      <c r="LKV852" s="273"/>
      <c r="LKW852" s="273"/>
      <c r="LKX852" s="273"/>
      <c r="LKY852" s="273"/>
      <c r="LKZ852" s="273"/>
      <c r="LLA852" s="273"/>
      <c r="LLB852" s="273"/>
      <c r="LLC852" s="273"/>
      <c r="LLD852" s="273"/>
      <c r="LLE852" s="273"/>
      <c r="LLF852" s="273"/>
      <c r="LLG852" s="273"/>
      <c r="LLH852" s="273"/>
      <c r="LLI852" s="273"/>
      <c r="LLJ852" s="273"/>
      <c r="LLK852" s="273"/>
      <c r="LLL852" s="273"/>
      <c r="LLM852" s="273"/>
      <c r="LLN852" s="273"/>
      <c r="LLO852" s="273"/>
      <c r="LLP852" s="273"/>
      <c r="LLQ852" s="273"/>
      <c r="LLR852" s="273"/>
      <c r="LLS852" s="273"/>
      <c r="LLT852" s="273"/>
      <c r="LLU852" s="273"/>
      <c r="LLV852" s="273"/>
      <c r="LLW852" s="273"/>
      <c r="LLX852" s="273"/>
      <c r="LLY852" s="273"/>
      <c r="LLZ852" s="273"/>
      <c r="LMA852" s="273"/>
      <c r="LMB852" s="273"/>
      <c r="LMC852" s="273"/>
      <c r="LMD852" s="273"/>
      <c r="LME852" s="273"/>
      <c r="LMF852" s="273"/>
      <c r="LMG852" s="273"/>
      <c r="LMH852" s="273"/>
      <c r="LMI852" s="273"/>
      <c r="LMJ852" s="273"/>
      <c r="LMK852" s="273"/>
      <c r="LML852" s="273"/>
      <c r="LMM852" s="273"/>
      <c r="LMN852" s="273"/>
      <c r="LMO852" s="273"/>
      <c r="LMP852" s="273"/>
      <c r="LMQ852" s="273"/>
      <c r="LMR852" s="273"/>
      <c r="LMS852" s="273"/>
      <c r="LMT852" s="273"/>
      <c r="LMU852" s="273"/>
      <c r="LMV852" s="273"/>
      <c r="LMW852" s="273"/>
      <c r="LMX852" s="273"/>
      <c r="LMY852" s="273"/>
      <c r="LMZ852" s="273"/>
      <c r="LNA852" s="273"/>
      <c r="LNB852" s="273"/>
      <c r="LNC852" s="273"/>
      <c r="LND852" s="273"/>
      <c r="LNE852" s="273"/>
      <c r="LNF852" s="273"/>
      <c r="LNG852" s="273"/>
      <c r="LNH852" s="273"/>
      <c r="LNI852" s="273"/>
      <c r="LNJ852" s="273"/>
      <c r="LNK852" s="273"/>
      <c r="LNL852" s="273"/>
      <c r="LNM852" s="273"/>
      <c r="LNN852" s="273"/>
      <c r="LNO852" s="273"/>
      <c r="LNP852" s="273"/>
      <c r="LNQ852" s="273"/>
      <c r="LNR852" s="273"/>
      <c r="LNS852" s="273"/>
      <c r="LNT852" s="273"/>
      <c r="LNU852" s="273"/>
      <c r="LNV852" s="273"/>
      <c r="LNW852" s="273"/>
      <c r="LNX852" s="273"/>
      <c r="LNY852" s="273"/>
      <c r="LNZ852" s="273"/>
      <c r="LOA852" s="273"/>
      <c r="LOB852" s="273"/>
      <c r="LOC852" s="273"/>
      <c r="LOD852" s="273"/>
      <c r="LOE852" s="273"/>
      <c r="LOF852" s="273"/>
      <c r="LOG852" s="273"/>
      <c r="LOH852" s="273"/>
      <c r="LOI852" s="273"/>
      <c r="LOJ852" s="273"/>
      <c r="LOK852" s="273"/>
      <c r="LOL852" s="273"/>
      <c r="LOM852" s="273"/>
      <c r="LON852" s="273"/>
      <c r="LOO852" s="273"/>
      <c r="LOP852" s="273"/>
      <c r="LOQ852" s="273"/>
      <c r="LOR852" s="273"/>
      <c r="LOS852" s="273"/>
      <c r="LOT852" s="273"/>
      <c r="LOU852" s="273"/>
      <c r="LOV852" s="273"/>
      <c r="LOW852" s="273"/>
      <c r="LOX852" s="273"/>
      <c r="LOY852" s="273"/>
      <c r="LOZ852" s="273"/>
      <c r="LPA852" s="273"/>
      <c r="LPB852" s="273"/>
      <c r="LPC852" s="273"/>
      <c r="LPD852" s="273"/>
      <c r="LPE852" s="273"/>
      <c r="LPF852" s="273"/>
      <c r="LPG852" s="273"/>
      <c r="LPH852" s="273"/>
      <c r="LPI852" s="273"/>
      <c r="LPJ852" s="273"/>
      <c r="LPK852" s="273"/>
      <c r="LPL852" s="273"/>
      <c r="LPM852" s="273"/>
      <c r="LPN852" s="273"/>
      <c r="LPO852" s="273"/>
      <c r="LPP852" s="273"/>
      <c r="LPQ852" s="273"/>
      <c r="LPR852" s="273"/>
      <c r="LPS852" s="273"/>
      <c r="LPT852" s="273"/>
      <c r="LPU852" s="273"/>
      <c r="LPV852" s="273"/>
      <c r="LPW852" s="273"/>
      <c r="LPX852" s="273"/>
      <c r="LPY852" s="273"/>
      <c r="LPZ852" s="273"/>
      <c r="LQA852" s="273"/>
      <c r="LQB852" s="273"/>
      <c r="LQC852" s="273"/>
      <c r="LQD852" s="273"/>
      <c r="LQE852" s="273"/>
      <c r="LQF852" s="273"/>
      <c r="LQG852" s="273"/>
      <c r="LQH852" s="273"/>
      <c r="LQI852" s="273"/>
      <c r="LQJ852" s="273"/>
      <c r="LQK852" s="273"/>
      <c r="LQL852" s="273"/>
      <c r="LQM852" s="273"/>
      <c r="LQN852" s="273"/>
      <c r="LQO852" s="273"/>
      <c r="LQP852" s="273"/>
      <c r="LQQ852" s="273"/>
      <c r="LQR852" s="273"/>
      <c r="LQS852" s="273"/>
      <c r="LQT852" s="273"/>
      <c r="LQU852" s="273"/>
      <c r="LQV852" s="273"/>
      <c r="LQW852" s="273"/>
      <c r="LQX852" s="273"/>
      <c r="LQY852" s="273"/>
      <c r="LQZ852" s="273"/>
      <c r="LRA852" s="273"/>
      <c r="LRB852" s="273"/>
      <c r="LRC852" s="273"/>
      <c r="LRD852" s="273"/>
      <c r="LRE852" s="273"/>
      <c r="LRF852" s="273"/>
      <c r="LRG852" s="273"/>
      <c r="LRH852" s="273"/>
      <c r="LRI852" s="273"/>
      <c r="LRJ852" s="273"/>
      <c r="LRK852" s="273"/>
      <c r="LRL852" s="273"/>
      <c r="LRM852" s="273"/>
      <c r="LRN852" s="273"/>
      <c r="LRO852" s="273"/>
      <c r="LRP852" s="273"/>
      <c r="LRQ852" s="273"/>
      <c r="LRR852" s="273"/>
      <c r="LRS852" s="273"/>
      <c r="LRT852" s="273"/>
      <c r="LRU852" s="273"/>
      <c r="LRV852" s="273"/>
      <c r="LRW852" s="273"/>
      <c r="LRX852" s="273"/>
      <c r="LRY852" s="273"/>
      <c r="LRZ852" s="273"/>
      <c r="LSA852" s="273"/>
      <c r="LSB852" s="273"/>
      <c r="LSC852" s="273"/>
      <c r="LSD852" s="273"/>
      <c r="LSE852" s="273"/>
      <c r="LSF852" s="273"/>
      <c r="LSG852" s="273"/>
      <c r="LSH852" s="273"/>
      <c r="LSI852" s="273"/>
      <c r="LSJ852" s="273"/>
      <c r="LSK852" s="273"/>
      <c r="LSL852" s="273"/>
      <c r="LSM852" s="273"/>
      <c r="LSN852" s="273"/>
      <c r="LSO852" s="273"/>
      <c r="LSP852" s="273"/>
      <c r="LSQ852" s="273"/>
      <c r="LSR852" s="273"/>
      <c r="LSS852" s="273"/>
      <c r="LST852" s="273"/>
      <c r="LSU852" s="273"/>
      <c r="LSV852" s="273"/>
      <c r="LSW852" s="273"/>
      <c r="LSX852" s="273"/>
      <c r="LSY852" s="273"/>
      <c r="LSZ852" s="273"/>
      <c r="LTA852" s="273"/>
      <c r="LTB852" s="273"/>
      <c r="LTC852" s="273"/>
      <c r="LTD852" s="273"/>
      <c r="LTE852" s="273"/>
      <c r="LTF852" s="273"/>
      <c r="LTG852" s="273"/>
      <c r="LTH852" s="273"/>
      <c r="LTI852" s="273"/>
      <c r="LTJ852" s="273"/>
      <c r="LTK852" s="273"/>
      <c r="LTL852" s="273"/>
      <c r="LTM852" s="273"/>
      <c r="LTN852" s="273"/>
      <c r="LTO852" s="273"/>
      <c r="LTP852" s="273"/>
      <c r="LTQ852" s="273"/>
      <c r="LTR852" s="273"/>
      <c r="LTS852" s="273"/>
      <c r="LTT852" s="273"/>
      <c r="LTU852" s="273"/>
      <c r="LTV852" s="273"/>
      <c r="LTW852" s="273"/>
      <c r="LTX852" s="273"/>
      <c r="LTY852" s="273"/>
      <c r="LTZ852" s="273"/>
      <c r="LUA852" s="273"/>
      <c r="LUB852" s="273"/>
      <c r="LUC852" s="273"/>
      <c r="LUD852" s="273"/>
      <c r="LUE852" s="273"/>
      <c r="LUF852" s="273"/>
      <c r="LUG852" s="273"/>
      <c r="LUH852" s="273"/>
      <c r="LUI852" s="273"/>
      <c r="LUJ852" s="273"/>
      <c r="LUK852" s="273"/>
      <c r="LUL852" s="273"/>
      <c r="LUM852" s="273"/>
      <c r="LUN852" s="273"/>
      <c r="LUO852" s="273"/>
      <c r="LUP852" s="273"/>
      <c r="LUQ852" s="273"/>
      <c r="LUR852" s="273"/>
      <c r="LUS852" s="273"/>
      <c r="LUT852" s="273"/>
      <c r="LUU852" s="273"/>
      <c r="LUV852" s="273"/>
      <c r="LUW852" s="273"/>
      <c r="LUX852" s="273"/>
      <c r="LUY852" s="273"/>
      <c r="LUZ852" s="273"/>
      <c r="LVA852" s="273"/>
      <c r="LVB852" s="273"/>
      <c r="LVC852" s="273"/>
      <c r="LVD852" s="273"/>
      <c r="LVE852" s="273"/>
      <c r="LVF852" s="273"/>
      <c r="LVG852" s="273"/>
      <c r="LVH852" s="273"/>
      <c r="LVI852" s="273"/>
      <c r="LVJ852" s="273"/>
      <c r="LVK852" s="273"/>
      <c r="LVL852" s="273"/>
      <c r="LVM852" s="273"/>
      <c r="LVN852" s="273"/>
      <c r="LVO852" s="273"/>
      <c r="LVP852" s="273"/>
      <c r="LVQ852" s="273"/>
      <c r="LVR852" s="273"/>
      <c r="LVS852" s="273"/>
      <c r="LVT852" s="273"/>
      <c r="LVU852" s="273"/>
      <c r="LVV852" s="273"/>
      <c r="LVW852" s="273"/>
      <c r="LVX852" s="273"/>
      <c r="LVY852" s="273"/>
      <c r="LVZ852" s="273"/>
      <c r="LWA852" s="273"/>
      <c r="LWB852" s="273"/>
      <c r="LWC852" s="273"/>
      <c r="LWD852" s="273"/>
      <c r="LWE852" s="273"/>
      <c r="LWF852" s="273"/>
      <c r="LWG852" s="273"/>
      <c r="LWH852" s="273"/>
      <c r="LWI852" s="273"/>
      <c r="LWJ852" s="273"/>
      <c r="LWK852" s="273"/>
      <c r="LWL852" s="273"/>
      <c r="LWM852" s="273"/>
      <c r="LWN852" s="273"/>
      <c r="LWO852" s="273"/>
      <c r="LWP852" s="273"/>
      <c r="LWQ852" s="273"/>
      <c r="LWR852" s="273"/>
      <c r="LWS852" s="273"/>
      <c r="LWT852" s="273"/>
      <c r="LWU852" s="273"/>
      <c r="LWV852" s="273"/>
      <c r="LWW852" s="273"/>
      <c r="LWX852" s="273"/>
      <c r="LWY852" s="273"/>
      <c r="LWZ852" s="273"/>
      <c r="LXA852" s="273"/>
      <c r="LXB852" s="273"/>
      <c r="LXC852" s="273"/>
      <c r="LXD852" s="273"/>
      <c r="LXE852" s="273"/>
      <c r="LXF852" s="273"/>
      <c r="LXG852" s="273"/>
      <c r="LXH852" s="273"/>
      <c r="LXI852" s="273"/>
      <c r="LXJ852" s="273"/>
      <c r="LXK852" s="273"/>
      <c r="LXL852" s="273"/>
      <c r="LXM852" s="273"/>
      <c r="LXN852" s="273"/>
      <c r="LXO852" s="273"/>
      <c r="LXP852" s="273"/>
      <c r="LXQ852" s="273"/>
      <c r="LXR852" s="273"/>
      <c r="LXS852" s="273"/>
      <c r="LXT852" s="273"/>
      <c r="LXU852" s="273"/>
      <c r="LXV852" s="273"/>
      <c r="LXW852" s="273"/>
      <c r="LXX852" s="273"/>
      <c r="LXY852" s="273"/>
      <c r="LXZ852" s="273"/>
      <c r="LYA852" s="273"/>
      <c r="LYB852" s="273"/>
      <c r="LYC852" s="273"/>
      <c r="LYD852" s="273"/>
      <c r="LYE852" s="273"/>
      <c r="LYF852" s="273"/>
      <c r="LYG852" s="273"/>
      <c r="LYH852" s="273"/>
      <c r="LYI852" s="273"/>
      <c r="LYJ852" s="273"/>
      <c r="LYK852" s="273"/>
      <c r="LYL852" s="273"/>
      <c r="LYM852" s="273"/>
      <c r="LYN852" s="273"/>
      <c r="LYO852" s="273"/>
      <c r="LYP852" s="273"/>
      <c r="LYQ852" s="273"/>
      <c r="LYR852" s="273"/>
      <c r="LYS852" s="273"/>
      <c r="LYT852" s="273"/>
      <c r="LYU852" s="273"/>
      <c r="LYV852" s="273"/>
      <c r="LYW852" s="273"/>
      <c r="LYX852" s="273"/>
      <c r="LYY852" s="273"/>
      <c r="LYZ852" s="273"/>
      <c r="LZA852" s="273"/>
      <c r="LZB852" s="273"/>
      <c r="LZC852" s="273"/>
      <c r="LZD852" s="273"/>
      <c r="LZE852" s="273"/>
      <c r="LZF852" s="273"/>
      <c r="LZG852" s="273"/>
      <c r="LZH852" s="273"/>
      <c r="LZI852" s="273"/>
      <c r="LZJ852" s="273"/>
      <c r="LZK852" s="273"/>
      <c r="LZL852" s="273"/>
      <c r="LZM852" s="273"/>
      <c r="LZN852" s="273"/>
      <c r="LZO852" s="273"/>
      <c r="LZP852" s="273"/>
      <c r="LZQ852" s="273"/>
      <c r="LZR852" s="273"/>
      <c r="LZS852" s="273"/>
      <c r="LZT852" s="273"/>
      <c r="LZU852" s="273"/>
      <c r="LZV852" s="273"/>
      <c r="LZW852" s="273"/>
      <c r="LZX852" s="273"/>
      <c r="LZY852" s="273"/>
      <c r="LZZ852" s="273"/>
      <c r="MAA852" s="273"/>
      <c r="MAB852" s="273"/>
      <c r="MAC852" s="273"/>
      <c r="MAD852" s="273"/>
      <c r="MAE852" s="273"/>
      <c r="MAF852" s="273"/>
      <c r="MAG852" s="273"/>
      <c r="MAH852" s="273"/>
      <c r="MAI852" s="273"/>
      <c r="MAJ852" s="273"/>
      <c r="MAK852" s="273"/>
      <c r="MAL852" s="273"/>
      <c r="MAM852" s="273"/>
      <c r="MAN852" s="273"/>
      <c r="MAO852" s="273"/>
      <c r="MAP852" s="273"/>
      <c r="MAQ852" s="273"/>
      <c r="MAR852" s="273"/>
      <c r="MAS852" s="273"/>
      <c r="MAT852" s="273"/>
      <c r="MAU852" s="273"/>
      <c r="MAV852" s="273"/>
      <c r="MAW852" s="273"/>
      <c r="MAX852" s="273"/>
      <c r="MAY852" s="273"/>
      <c r="MAZ852" s="273"/>
      <c r="MBA852" s="273"/>
      <c r="MBB852" s="273"/>
      <c r="MBC852" s="273"/>
      <c r="MBD852" s="273"/>
      <c r="MBE852" s="273"/>
      <c r="MBF852" s="273"/>
      <c r="MBG852" s="273"/>
      <c r="MBH852" s="273"/>
      <c r="MBI852" s="273"/>
      <c r="MBJ852" s="273"/>
      <c r="MBK852" s="273"/>
      <c r="MBL852" s="273"/>
      <c r="MBM852" s="273"/>
      <c r="MBN852" s="273"/>
      <c r="MBO852" s="273"/>
      <c r="MBP852" s="273"/>
      <c r="MBQ852" s="273"/>
      <c r="MBR852" s="273"/>
      <c r="MBS852" s="273"/>
      <c r="MBT852" s="273"/>
      <c r="MBU852" s="273"/>
      <c r="MBV852" s="273"/>
      <c r="MBW852" s="273"/>
      <c r="MBX852" s="273"/>
      <c r="MBY852" s="273"/>
      <c r="MBZ852" s="273"/>
      <c r="MCA852" s="273"/>
      <c r="MCB852" s="273"/>
      <c r="MCC852" s="273"/>
      <c r="MCD852" s="273"/>
      <c r="MCE852" s="273"/>
      <c r="MCF852" s="273"/>
      <c r="MCG852" s="273"/>
      <c r="MCH852" s="273"/>
      <c r="MCI852" s="273"/>
      <c r="MCJ852" s="273"/>
      <c r="MCK852" s="273"/>
      <c r="MCL852" s="273"/>
      <c r="MCM852" s="273"/>
      <c r="MCN852" s="273"/>
      <c r="MCO852" s="273"/>
      <c r="MCP852" s="273"/>
      <c r="MCQ852" s="273"/>
      <c r="MCR852" s="273"/>
      <c r="MCS852" s="273"/>
      <c r="MCT852" s="273"/>
      <c r="MCU852" s="273"/>
      <c r="MCV852" s="273"/>
      <c r="MCW852" s="273"/>
      <c r="MCX852" s="273"/>
      <c r="MCY852" s="273"/>
      <c r="MCZ852" s="273"/>
      <c r="MDA852" s="273"/>
      <c r="MDB852" s="273"/>
      <c r="MDC852" s="273"/>
      <c r="MDD852" s="273"/>
      <c r="MDE852" s="273"/>
      <c r="MDF852" s="273"/>
      <c r="MDG852" s="273"/>
      <c r="MDH852" s="273"/>
      <c r="MDI852" s="273"/>
      <c r="MDJ852" s="273"/>
      <c r="MDK852" s="273"/>
      <c r="MDL852" s="273"/>
      <c r="MDM852" s="273"/>
      <c r="MDN852" s="273"/>
      <c r="MDO852" s="273"/>
      <c r="MDP852" s="273"/>
      <c r="MDQ852" s="273"/>
      <c r="MDR852" s="273"/>
      <c r="MDS852" s="273"/>
      <c r="MDT852" s="273"/>
      <c r="MDU852" s="273"/>
      <c r="MDV852" s="273"/>
      <c r="MDW852" s="273"/>
      <c r="MDX852" s="273"/>
      <c r="MDY852" s="273"/>
      <c r="MDZ852" s="273"/>
      <c r="MEA852" s="273"/>
      <c r="MEB852" s="273"/>
      <c r="MEC852" s="273"/>
      <c r="MED852" s="273"/>
      <c r="MEE852" s="273"/>
      <c r="MEF852" s="273"/>
      <c r="MEG852" s="273"/>
      <c r="MEH852" s="273"/>
      <c r="MEI852" s="273"/>
      <c r="MEJ852" s="273"/>
      <c r="MEK852" s="273"/>
      <c r="MEL852" s="273"/>
      <c r="MEM852" s="273"/>
      <c r="MEN852" s="273"/>
      <c r="MEO852" s="273"/>
      <c r="MEP852" s="273"/>
      <c r="MEQ852" s="273"/>
      <c r="MER852" s="273"/>
      <c r="MES852" s="273"/>
      <c r="MET852" s="273"/>
      <c r="MEU852" s="273"/>
      <c r="MEV852" s="273"/>
      <c r="MEW852" s="273"/>
      <c r="MEX852" s="273"/>
      <c r="MEY852" s="273"/>
      <c r="MEZ852" s="273"/>
      <c r="MFA852" s="273"/>
      <c r="MFB852" s="273"/>
      <c r="MFC852" s="273"/>
      <c r="MFD852" s="273"/>
      <c r="MFE852" s="273"/>
      <c r="MFF852" s="273"/>
      <c r="MFG852" s="273"/>
      <c r="MFH852" s="273"/>
      <c r="MFI852" s="273"/>
      <c r="MFJ852" s="273"/>
      <c r="MFK852" s="273"/>
      <c r="MFL852" s="273"/>
      <c r="MFM852" s="273"/>
      <c r="MFN852" s="273"/>
      <c r="MFO852" s="273"/>
      <c r="MFP852" s="273"/>
      <c r="MFQ852" s="273"/>
      <c r="MFR852" s="273"/>
      <c r="MFS852" s="273"/>
      <c r="MFT852" s="273"/>
      <c r="MFU852" s="273"/>
      <c r="MFV852" s="273"/>
      <c r="MFW852" s="273"/>
      <c r="MFX852" s="273"/>
      <c r="MFY852" s="273"/>
      <c r="MFZ852" s="273"/>
      <c r="MGA852" s="273"/>
      <c r="MGB852" s="273"/>
      <c r="MGC852" s="273"/>
      <c r="MGD852" s="273"/>
      <c r="MGE852" s="273"/>
      <c r="MGF852" s="273"/>
      <c r="MGG852" s="273"/>
      <c r="MGH852" s="273"/>
      <c r="MGI852" s="273"/>
      <c r="MGJ852" s="273"/>
      <c r="MGK852" s="273"/>
      <c r="MGL852" s="273"/>
      <c r="MGM852" s="273"/>
      <c r="MGN852" s="273"/>
      <c r="MGO852" s="273"/>
      <c r="MGP852" s="273"/>
      <c r="MGQ852" s="273"/>
      <c r="MGR852" s="273"/>
      <c r="MGS852" s="273"/>
      <c r="MGT852" s="273"/>
      <c r="MGU852" s="273"/>
      <c r="MGV852" s="273"/>
      <c r="MGW852" s="273"/>
      <c r="MGX852" s="273"/>
      <c r="MGY852" s="273"/>
      <c r="MGZ852" s="273"/>
      <c r="MHA852" s="273"/>
      <c r="MHB852" s="273"/>
      <c r="MHC852" s="273"/>
      <c r="MHD852" s="273"/>
      <c r="MHE852" s="273"/>
      <c r="MHF852" s="273"/>
      <c r="MHG852" s="273"/>
      <c r="MHH852" s="273"/>
      <c r="MHI852" s="273"/>
      <c r="MHJ852" s="273"/>
      <c r="MHK852" s="273"/>
      <c r="MHL852" s="273"/>
      <c r="MHM852" s="273"/>
      <c r="MHN852" s="273"/>
      <c r="MHO852" s="273"/>
      <c r="MHP852" s="273"/>
      <c r="MHQ852" s="273"/>
      <c r="MHR852" s="273"/>
      <c r="MHS852" s="273"/>
      <c r="MHT852" s="273"/>
      <c r="MHU852" s="273"/>
      <c r="MHV852" s="273"/>
      <c r="MHW852" s="273"/>
      <c r="MHX852" s="273"/>
      <c r="MHY852" s="273"/>
      <c r="MHZ852" s="273"/>
      <c r="MIA852" s="273"/>
      <c r="MIB852" s="273"/>
      <c r="MIC852" s="273"/>
      <c r="MID852" s="273"/>
      <c r="MIE852" s="273"/>
      <c r="MIF852" s="273"/>
      <c r="MIG852" s="273"/>
      <c r="MIH852" s="273"/>
      <c r="MII852" s="273"/>
      <c r="MIJ852" s="273"/>
      <c r="MIK852" s="273"/>
      <c r="MIL852" s="273"/>
      <c r="MIM852" s="273"/>
      <c r="MIN852" s="273"/>
      <c r="MIO852" s="273"/>
      <c r="MIP852" s="273"/>
      <c r="MIQ852" s="273"/>
      <c r="MIR852" s="273"/>
      <c r="MIS852" s="273"/>
      <c r="MIT852" s="273"/>
      <c r="MIU852" s="273"/>
      <c r="MIV852" s="273"/>
      <c r="MIW852" s="273"/>
      <c r="MIX852" s="273"/>
      <c r="MIY852" s="273"/>
      <c r="MIZ852" s="273"/>
      <c r="MJA852" s="273"/>
      <c r="MJB852" s="273"/>
      <c r="MJC852" s="273"/>
      <c r="MJD852" s="273"/>
      <c r="MJE852" s="273"/>
      <c r="MJF852" s="273"/>
      <c r="MJG852" s="273"/>
      <c r="MJH852" s="273"/>
      <c r="MJI852" s="273"/>
      <c r="MJJ852" s="273"/>
      <c r="MJK852" s="273"/>
      <c r="MJL852" s="273"/>
      <c r="MJM852" s="273"/>
      <c r="MJN852" s="273"/>
      <c r="MJO852" s="273"/>
      <c r="MJP852" s="273"/>
      <c r="MJQ852" s="273"/>
      <c r="MJR852" s="273"/>
      <c r="MJS852" s="273"/>
      <c r="MJT852" s="273"/>
      <c r="MJU852" s="273"/>
      <c r="MJV852" s="273"/>
      <c r="MJW852" s="273"/>
      <c r="MJX852" s="273"/>
      <c r="MJY852" s="273"/>
      <c r="MJZ852" s="273"/>
      <c r="MKA852" s="273"/>
      <c r="MKB852" s="273"/>
      <c r="MKC852" s="273"/>
      <c r="MKD852" s="273"/>
      <c r="MKE852" s="273"/>
      <c r="MKF852" s="273"/>
      <c r="MKG852" s="273"/>
      <c r="MKH852" s="273"/>
      <c r="MKI852" s="273"/>
      <c r="MKJ852" s="273"/>
      <c r="MKK852" s="273"/>
      <c r="MKL852" s="273"/>
      <c r="MKM852" s="273"/>
      <c r="MKN852" s="273"/>
      <c r="MKO852" s="273"/>
      <c r="MKP852" s="273"/>
      <c r="MKQ852" s="273"/>
      <c r="MKR852" s="273"/>
      <c r="MKS852" s="273"/>
      <c r="MKT852" s="273"/>
      <c r="MKU852" s="273"/>
      <c r="MKV852" s="273"/>
      <c r="MKW852" s="273"/>
      <c r="MKX852" s="273"/>
      <c r="MKY852" s="273"/>
      <c r="MKZ852" s="273"/>
      <c r="MLA852" s="273"/>
      <c r="MLB852" s="273"/>
      <c r="MLC852" s="273"/>
      <c r="MLD852" s="273"/>
      <c r="MLE852" s="273"/>
      <c r="MLF852" s="273"/>
      <c r="MLG852" s="273"/>
      <c r="MLH852" s="273"/>
      <c r="MLI852" s="273"/>
      <c r="MLJ852" s="273"/>
      <c r="MLK852" s="273"/>
      <c r="MLL852" s="273"/>
      <c r="MLM852" s="273"/>
      <c r="MLN852" s="273"/>
      <c r="MLO852" s="273"/>
      <c r="MLP852" s="273"/>
      <c r="MLQ852" s="273"/>
      <c r="MLR852" s="273"/>
      <c r="MLS852" s="273"/>
      <c r="MLT852" s="273"/>
      <c r="MLU852" s="273"/>
      <c r="MLV852" s="273"/>
      <c r="MLW852" s="273"/>
      <c r="MLX852" s="273"/>
      <c r="MLY852" s="273"/>
      <c r="MLZ852" s="273"/>
      <c r="MMA852" s="273"/>
      <c r="MMB852" s="273"/>
      <c r="MMC852" s="273"/>
      <c r="MMD852" s="273"/>
      <c r="MME852" s="273"/>
      <c r="MMF852" s="273"/>
      <c r="MMG852" s="273"/>
      <c r="MMH852" s="273"/>
      <c r="MMI852" s="273"/>
      <c r="MMJ852" s="273"/>
      <c r="MMK852" s="273"/>
      <c r="MML852" s="273"/>
      <c r="MMM852" s="273"/>
      <c r="MMN852" s="273"/>
      <c r="MMO852" s="273"/>
      <c r="MMP852" s="273"/>
      <c r="MMQ852" s="273"/>
      <c r="MMR852" s="273"/>
      <c r="MMS852" s="273"/>
      <c r="MMT852" s="273"/>
      <c r="MMU852" s="273"/>
      <c r="MMV852" s="273"/>
      <c r="MMW852" s="273"/>
      <c r="MMX852" s="273"/>
      <c r="MMY852" s="273"/>
      <c r="MMZ852" s="273"/>
      <c r="MNA852" s="273"/>
      <c r="MNB852" s="273"/>
      <c r="MNC852" s="273"/>
      <c r="MND852" s="273"/>
      <c r="MNE852" s="273"/>
      <c r="MNF852" s="273"/>
      <c r="MNG852" s="273"/>
      <c r="MNH852" s="273"/>
      <c r="MNI852" s="273"/>
      <c r="MNJ852" s="273"/>
      <c r="MNK852" s="273"/>
      <c r="MNL852" s="273"/>
      <c r="MNM852" s="273"/>
      <c r="MNN852" s="273"/>
      <c r="MNO852" s="273"/>
      <c r="MNP852" s="273"/>
      <c r="MNQ852" s="273"/>
      <c r="MNR852" s="273"/>
      <c r="MNS852" s="273"/>
      <c r="MNT852" s="273"/>
      <c r="MNU852" s="273"/>
      <c r="MNV852" s="273"/>
      <c r="MNW852" s="273"/>
      <c r="MNX852" s="273"/>
      <c r="MNY852" s="273"/>
      <c r="MNZ852" s="273"/>
      <c r="MOA852" s="273"/>
      <c r="MOB852" s="273"/>
      <c r="MOC852" s="273"/>
      <c r="MOD852" s="273"/>
      <c r="MOE852" s="273"/>
      <c r="MOF852" s="273"/>
      <c r="MOG852" s="273"/>
      <c r="MOH852" s="273"/>
      <c r="MOI852" s="273"/>
      <c r="MOJ852" s="273"/>
      <c r="MOK852" s="273"/>
      <c r="MOL852" s="273"/>
      <c r="MOM852" s="273"/>
      <c r="MON852" s="273"/>
      <c r="MOO852" s="273"/>
      <c r="MOP852" s="273"/>
      <c r="MOQ852" s="273"/>
      <c r="MOR852" s="273"/>
      <c r="MOS852" s="273"/>
      <c r="MOT852" s="273"/>
      <c r="MOU852" s="273"/>
      <c r="MOV852" s="273"/>
      <c r="MOW852" s="273"/>
      <c r="MOX852" s="273"/>
      <c r="MOY852" s="273"/>
      <c r="MOZ852" s="273"/>
      <c r="MPA852" s="273"/>
      <c r="MPB852" s="273"/>
      <c r="MPC852" s="273"/>
      <c r="MPD852" s="273"/>
      <c r="MPE852" s="273"/>
      <c r="MPF852" s="273"/>
      <c r="MPG852" s="273"/>
      <c r="MPH852" s="273"/>
      <c r="MPI852" s="273"/>
      <c r="MPJ852" s="273"/>
      <c r="MPK852" s="273"/>
      <c r="MPL852" s="273"/>
      <c r="MPM852" s="273"/>
      <c r="MPN852" s="273"/>
      <c r="MPO852" s="273"/>
      <c r="MPP852" s="273"/>
      <c r="MPQ852" s="273"/>
      <c r="MPR852" s="273"/>
      <c r="MPS852" s="273"/>
      <c r="MPT852" s="273"/>
      <c r="MPU852" s="273"/>
      <c r="MPV852" s="273"/>
      <c r="MPW852" s="273"/>
      <c r="MPX852" s="273"/>
      <c r="MPY852" s="273"/>
      <c r="MPZ852" s="273"/>
      <c r="MQA852" s="273"/>
      <c r="MQB852" s="273"/>
      <c r="MQC852" s="273"/>
      <c r="MQD852" s="273"/>
      <c r="MQE852" s="273"/>
      <c r="MQF852" s="273"/>
      <c r="MQG852" s="273"/>
      <c r="MQH852" s="273"/>
      <c r="MQI852" s="273"/>
      <c r="MQJ852" s="273"/>
      <c r="MQK852" s="273"/>
      <c r="MQL852" s="273"/>
      <c r="MQM852" s="273"/>
      <c r="MQN852" s="273"/>
      <c r="MQO852" s="273"/>
      <c r="MQP852" s="273"/>
      <c r="MQQ852" s="273"/>
      <c r="MQR852" s="273"/>
      <c r="MQS852" s="273"/>
      <c r="MQT852" s="273"/>
      <c r="MQU852" s="273"/>
      <c r="MQV852" s="273"/>
      <c r="MQW852" s="273"/>
      <c r="MQX852" s="273"/>
      <c r="MQY852" s="273"/>
      <c r="MQZ852" s="273"/>
      <c r="MRA852" s="273"/>
      <c r="MRB852" s="273"/>
      <c r="MRC852" s="273"/>
      <c r="MRD852" s="273"/>
      <c r="MRE852" s="273"/>
      <c r="MRF852" s="273"/>
      <c r="MRG852" s="273"/>
      <c r="MRH852" s="273"/>
      <c r="MRI852" s="273"/>
      <c r="MRJ852" s="273"/>
      <c r="MRK852" s="273"/>
      <c r="MRL852" s="273"/>
      <c r="MRM852" s="273"/>
      <c r="MRN852" s="273"/>
      <c r="MRO852" s="273"/>
      <c r="MRP852" s="273"/>
      <c r="MRQ852" s="273"/>
      <c r="MRR852" s="273"/>
      <c r="MRS852" s="273"/>
      <c r="MRT852" s="273"/>
      <c r="MRU852" s="273"/>
      <c r="MRV852" s="273"/>
      <c r="MRW852" s="273"/>
      <c r="MRX852" s="273"/>
      <c r="MRY852" s="273"/>
      <c r="MRZ852" s="273"/>
      <c r="MSA852" s="273"/>
      <c r="MSB852" s="273"/>
      <c r="MSC852" s="273"/>
      <c r="MSD852" s="273"/>
      <c r="MSE852" s="273"/>
      <c r="MSF852" s="273"/>
      <c r="MSG852" s="273"/>
      <c r="MSH852" s="273"/>
      <c r="MSI852" s="273"/>
      <c r="MSJ852" s="273"/>
      <c r="MSK852" s="273"/>
      <c r="MSL852" s="273"/>
      <c r="MSM852" s="273"/>
      <c r="MSN852" s="273"/>
      <c r="MSO852" s="273"/>
      <c r="MSP852" s="273"/>
      <c r="MSQ852" s="273"/>
      <c r="MSR852" s="273"/>
      <c r="MSS852" s="273"/>
      <c r="MST852" s="273"/>
      <c r="MSU852" s="273"/>
      <c r="MSV852" s="273"/>
      <c r="MSW852" s="273"/>
      <c r="MSX852" s="273"/>
      <c r="MSY852" s="273"/>
      <c r="MSZ852" s="273"/>
      <c r="MTA852" s="273"/>
      <c r="MTB852" s="273"/>
      <c r="MTC852" s="273"/>
      <c r="MTD852" s="273"/>
      <c r="MTE852" s="273"/>
      <c r="MTF852" s="273"/>
      <c r="MTG852" s="273"/>
      <c r="MTH852" s="273"/>
      <c r="MTI852" s="273"/>
      <c r="MTJ852" s="273"/>
      <c r="MTK852" s="273"/>
      <c r="MTL852" s="273"/>
      <c r="MTM852" s="273"/>
      <c r="MTN852" s="273"/>
      <c r="MTO852" s="273"/>
      <c r="MTP852" s="273"/>
      <c r="MTQ852" s="273"/>
      <c r="MTR852" s="273"/>
      <c r="MTS852" s="273"/>
      <c r="MTT852" s="273"/>
      <c r="MTU852" s="273"/>
      <c r="MTV852" s="273"/>
      <c r="MTW852" s="273"/>
      <c r="MTX852" s="273"/>
      <c r="MTY852" s="273"/>
      <c r="MTZ852" s="273"/>
      <c r="MUA852" s="273"/>
      <c r="MUB852" s="273"/>
      <c r="MUC852" s="273"/>
      <c r="MUD852" s="273"/>
      <c r="MUE852" s="273"/>
      <c r="MUF852" s="273"/>
      <c r="MUG852" s="273"/>
      <c r="MUH852" s="273"/>
      <c r="MUI852" s="273"/>
      <c r="MUJ852" s="273"/>
      <c r="MUK852" s="273"/>
      <c r="MUL852" s="273"/>
      <c r="MUM852" s="273"/>
      <c r="MUN852" s="273"/>
      <c r="MUO852" s="273"/>
      <c r="MUP852" s="273"/>
      <c r="MUQ852" s="273"/>
      <c r="MUR852" s="273"/>
      <c r="MUS852" s="273"/>
      <c r="MUT852" s="273"/>
      <c r="MUU852" s="273"/>
      <c r="MUV852" s="273"/>
      <c r="MUW852" s="273"/>
      <c r="MUX852" s="273"/>
      <c r="MUY852" s="273"/>
      <c r="MUZ852" s="273"/>
      <c r="MVA852" s="273"/>
      <c r="MVB852" s="273"/>
      <c r="MVC852" s="273"/>
      <c r="MVD852" s="273"/>
      <c r="MVE852" s="273"/>
      <c r="MVF852" s="273"/>
      <c r="MVG852" s="273"/>
      <c r="MVH852" s="273"/>
      <c r="MVI852" s="273"/>
      <c r="MVJ852" s="273"/>
      <c r="MVK852" s="273"/>
      <c r="MVL852" s="273"/>
      <c r="MVM852" s="273"/>
      <c r="MVN852" s="273"/>
      <c r="MVO852" s="273"/>
      <c r="MVP852" s="273"/>
      <c r="MVQ852" s="273"/>
      <c r="MVR852" s="273"/>
      <c r="MVS852" s="273"/>
      <c r="MVT852" s="273"/>
      <c r="MVU852" s="273"/>
      <c r="MVV852" s="273"/>
      <c r="MVW852" s="273"/>
      <c r="MVX852" s="273"/>
      <c r="MVY852" s="273"/>
      <c r="MVZ852" s="273"/>
      <c r="MWA852" s="273"/>
      <c r="MWB852" s="273"/>
      <c r="MWC852" s="273"/>
      <c r="MWD852" s="273"/>
      <c r="MWE852" s="273"/>
      <c r="MWF852" s="273"/>
      <c r="MWG852" s="273"/>
      <c r="MWH852" s="273"/>
      <c r="MWI852" s="273"/>
      <c r="MWJ852" s="273"/>
      <c r="MWK852" s="273"/>
      <c r="MWL852" s="273"/>
      <c r="MWM852" s="273"/>
      <c r="MWN852" s="273"/>
      <c r="MWO852" s="273"/>
      <c r="MWP852" s="273"/>
      <c r="MWQ852" s="273"/>
      <c r="MWR852" s="273"/>
      <c r="MWS852" s="273"/>
      <c r="MWT852" s="273"/>
      <c r="MWU852" s="273"/>
      <c r="MWV852" s="273"/>
      <c r="MWW852" s="273"/>
      <c r="MWX852" s="273"/>
      <c r="MWY852" s="273"/>
      <c r="MWZ852" s="273"/>
      <c r="MXA852" s="273"/>
      <c r="MXB852" s="273"/>
      <c r="MXC852" s="273"/>
      <c r="MXD852" s="273"/>
      <c r="MXE852" s="273"/>
      <c r="MXF852" s="273"/>
      <c r="MXG852" s="273"/>
      <c r="MXH852" s="273"/>
      <c r="MXI852" s="273"/>
      <c r="MXJ852" s="273"/>
      <c r="MXK852" s="273"/>
      <c r="MXL852" s="273"/>
      <c r="MXM852" s="273"/>
      <c r="MXN852" s="273"/>
      <c r="MXO852" s="273"/>
      <c r="MXP852" s="273"/>
      <c r="MXQ852" s="273"/>
      <c r="MXR852" s="273"/>
      <c r="MXS852" s="273"/>
      <c r="MXT852" s="273"/>
      <c r="MXU852" s="273"/>
      <c r="MXV852" s="273"/>
      <c r="MXW852" s="273"/>
      <c r="MXX852" s="273"/>
      <c r="MXY852" s="273"/>
      <c r="MXZ852" s="273"/>
      <c r="MYA852" s="273"/>
      <c r="MYB852" s="273"/>
      <c r="MYC852" s="273"/>
      <c r="MYD852" s="273"/>
      <c r="MYE852" s="273"/>
      <c r="MYF852" s="273"/>
      <c r="MYG852" s="273"/>
      <c r="MYH852" s="273"/>
      <c r="MYI852" s="273"/>
      <c r="MYJ852" s="273"/>
      <c r="MYK852" s="273"/>
      <c r="MYL852" s="273"/>
      <c r="MYM852" s="273"/>
      <c r="MYN852" s="273"/>
      <c r="MYO852" s="273"/>
      <c r="MYP852" s="273"/>
      <c r="MYQ852" s="273"/>
      <c r="MYR852" s="273"/>
      <c r="MYS852" s="273"/>
      <c r="MYT852" s="273"/>
      <c r="MYU852" s="273"/>
      <c r="MYV852" s="273"/>
      <c r="MYW852" s="273"/>
      <c r="MYX852" s="273"/>
      <c r="MYY852" s="273"/>
      <c r="MYZ852" s="273"/>
      <c r="MZA852" s="273"/>
      <c r="MZB852" s="273"/>
      <c r="MZC852" s="273"/>
      <c r="MZD852" s="273"/>
      <c r="MZE852" s="273"/>
      <c r="MZF852" s="273"/>
      <c r="MZG852" s="273"/>
      <c r="MZH852" s="273"/>
      <c r="MZI852" s="273"/>
      <c r="MZJ852" s="273"/>
      <c r="MZK852" s="273"/>
      <c r="MZL852" s="273"/>
      <c r="MZM852" s="273"/>
      <c r="MZN852" s="273"/>
      <c r="MZO852" s="273"/>
      <c r="MZP852" s="273"/>
      <c r="MZQ852" s="273"/>
      <c r="MZR852" s="273"/>
      <c r="MZS852" s="273"/>
      <c r="MZT852" s="273"/>
      <c r="MZU852" s="273"/>
      <c r="MZV852" s="273"/>
      <c r="MZW852" s="273"/>
      <c r="MZX852" s="273"/>
      <c r="MZY852" s="273"/>
      <c r="MZZ852" s="273"/>
      <c r="NAA852" s="273"/>
      <c r="NAB852" s="273"/>
      <c r="NAC852" s="273"/>
      <c r="NAD852" s="273"/>
      <c r="NAE852" s="273"/>
      <c r="NAF852" s="273"/>
      <c r="NAG852" s="273"/>
      <c r="NAH852" s="273"/>
      <c r="NAI852" s="273"/>
      <c r="NAJ852" s="273"/>
      <c r="NAK852" s="273"/>
      <c r="NAL852" s="273"/>
      <c r="NAM852" s="273"/>
      <c r="NAN852" s="273"/>
      <c r="NAO852" s="273"/>
      <c r="NAP852" s="273"/>
      <c r="NAQ852" s="273"/>
      <c r="NAR852" s="273"/>
      <c r="NAS852" s="273"/>
      <c r="NAT852" s="273"/>
      <c r="NAU852" s="273"/>
      <c r="NAV852" s="273"/>
      <c r="NAW852" s="273"/>
      <c r="NAX852" s="273"/>
      <c r="NAY852" s="273"/>
      <c r="NAZ852" s="273"/>
      <c r="NBA852" s="273"/>
      <c r="NBB852" s="273"/>
      <c r="NBC852" s="273"/>
      <c r="NBD852" s="273"/>
      <c r="NBE852" s="273"/>
      <c r="NBF852" s="273"/>
      <c r="NBG852" s="273"/>
      <c r="NBH852" s="273"/>
      <c r="NBI852" s="273"/>
      <c r="NBJ852" s="273"/>
      <c r="NBK852" s="273"/>
      <c r="NBL852" s="273"/>
      <c r="NBM852" s="273"/>
      <c r="NBN852" s="273"/>
      <c r="NBO852" s="273"/>
      <c r="NBP852" s="273"/>
      <c r="NBQ852" s="273"/>
      <c r="NBR852" s="273"/>
      <c r="NBS852" s="273"/>
      <c r="NBT852" s="273"/>
      <c r="NBU852" s="273"/>
      <c r="NBV852" s="273"/>
      <c r="NBW852" s="273"/>
      <c r="NBX852" s="273"/>
      <c r="NBY852" s="273"/>
      <c r="NBZ852" s="273"/>
      <c r="NCA852" s="273"/>
      <c r="NCB852" s="273"/>
      <c r="NCC852" s="273"/>
      <c r="NCD852" s="273"/>
      <c r="NCE852" s="273"/>
      <c r="NCF852" s="273"/>
      <c r="NCG852" s="273"/>
      <c r="NCH852" s="273"/>
      <c r="NCI852" s="273"/>
      <c r="NCJ852" s="273"/>
      <c r="NCK852" s="273"/>
      <c r="NCL852" s="273"/>
      <c r="NCM852" s="273"/>
      <c r="NCN852" s="273"/>
      <c r="NCO852" s="273"/>
      <c r="NCP852" s="273"/>
      <c r="NCQ852" s="273"/>
      <c r="NCR852" s="273"/>
      <c r="NCS852" s="273"/>
      <c r="NCT852" s="273"/>
      <c r="NCU852" s="273"/>
      <c r="NCV852" s="273"/>
      <c r="NCW852" s="273"/>
      <c r="NCX852" s="273"/>
      <c r="NCY852" s="273"/>
      <c r="NCZ852" s="273"/>
      <c r="NDA852" s="273"/>
      <c r="NDB852" s="273"/>
      <c r="NDC852" s="273"/>
      <c r="NDD852" s="273"/>
      <c r="NDE852" s="273"/>
      <c r="NDF852" s="273"/>
      <c r="NDG852" s="273"/>
      <c r="NDH852" s="273"/>
      <c r="NDI852" s="273"/>
      <c r="NDJ852" s="273"/>
      <c r="NDK852" s="273"/>
      <c r="NDL852" s="273"/>
      <c r="NDM852" s="273"/>
      <c r="NDN852" s="273"/>
      <c r="NDO852" s="273"/>
      <c r="NDP852" s="273"/>
      <c r="NDQ852" s="273"/>
      <c r="NDR852" s="273"/>
      <c r="NDS852" s="273"/>
      <c r="NDT852" s="273"/>
      <c r="NDU852" s="273"/>
      <c r="NDV852" s="273"/>
      <c r="NDW852" s="273"/>
      <c r="NDX852" s="273"/>
      <c r="NDY852" s="273"/>
      <c r="NDZ852" s="273"/>
      <c r="NEA852" s="273"/>
      <c r="NEB852" s="273"/>
      <c r="NEC852" s="273"/>
      <c r="NED852" s="273"/>
      <c r="NEE852" s="273"/>
      <c r="NEF852" s="273"/>
      <c r="NEG852" s="273"/>
      <c r="NEH852" s="273"/>
      <c r="NEI852" s="273"/>
      <c r="NEJ852" s="273"/>
      <c r="NEK852" s="273"/>
      <c r="NEL852" s="273"/>
      <c r="NEM852" s="273"/>
      <c r="NEN852" s="273"/>
      <c r="NEO852" s="273"/>
      <c r="NEP852" s="273"/>
      <c r="NEQ852" s="273"/>
      <c r="NER852" s="273"/>
      <c r="NES852" s="273"/>
      <c r="NET852" s="273"/>
      <c r="NEU852" s="273"/>
      <c r="NEV852" s="273"/>
      <c r="NEW852" s="273"/>
      <c r="NEX852" s="273"/>
      <c r="NEY852" s="273"/>
      <c r="NEZ852" s="273"/>
      <c r="NFA852" s="273"/>
      <c r="NFB852" s="273"/>
      <c r="NFC852" s="273"/>
      <c r="NFD852" s="273"/>
      <c r="NFE852" s="273"/>
      <c r="NFF852" s="273"/>
      <c r="NFG852" s="273"/>
      <c r="NFH852" s="273"/>
      <c r="NFI852" s="273"/>
      <c r="NFJ852" s="273"/>
      <c r="NFK852" s="273"/>
      <c r="NFL852" s="273"/>
      <c r="NFM852" s="273"/>
      <c r="NFN852" s="273"/>
      <c r="NFO852" s="273"/>
      <c r="NFP852" s="273"/>
      <c r="NFQ852" s="273"/>
      <c r="NFR852" s="273"/>
      <c r="NFS852" s="273"/>
      <c r="NFT852" s="273"/>
      <c r="NFU852" s="273"/>
      <c r="NFV852" s="273"/>
      <c r="NFW852" s="273"/>
      <c r="NFX852" s="273"/>
      <c r="NFY852" s="273"/>
      <c r="NFZ852" s="273"/>
      <c r="NGA852" s="273"/>
      <c r="NGB852" s="273"/>
      <c r="NGC852" s="273"/>
      <c r="NGD852" s="273"/>
      <c r="NGE852" s="273"/>
      <c r="NGF852" s="273"/>
      <c r="NGG852" s="273"/>
      <c r="NGH852" s="273"/>
      <c r="NGI852" s="273"/>
      <c r="NGJ852" s="273"/>
      <c r="NGK852" s="273"/>
      <c r="NGL852" s="273"/>
      <c r="NGM852" s="273"/>
      <c r="NGN852" s="273"/>
      <c r="NGO852" s="273"/>
      <c r="NGP852" s="273"/>
      <c r="NGQ852" s="273"/>
      <c r="NGR852" s="273"/>
      <c r="NGS852" s="273"/>
      <c r="NGT852" s="273"/>
      <c r="NGU852" s="273"/>
      <c r="NGV852" s="273"/>
      <c r="NGW852" s="273"/>
      <c r="NGX852" s="273"/>
      <c r="NGY852" s="273"/>
      <c r="NGZ852" s="273"/>
      <c r="NHA852" s="273"/>
      <c r="NHB852" s="273"/>
      <c r="NHC852" s="273"/>
      <c r="NHD852" s="273"/>
      <c r="NHE852" s="273"/>
      <c r="NHF852" s="273"/>
      <c r="NHG852" s="273"/>
      <c r="NHH852" s="273"/>
      <c r="NHI852" s="273"/>
      <c r="NHJ852" s="273"/>
      <c r="NHK852" s="273"/>
      <c r="NHL852" s="273"/>
      <c r="NHM852" s="273"/>
      <c r="NHN852" s="273"/>
      <c r="NHO852" s="273"/>
      <c r="NHP852" s="273"/>
      <c r="NHQ852" s="273"/>
      <c r="NHR852" s="273"/>
      <c r="NHS852" s="273"/>
      <c r="NHT852" s="273"/>
      <c r="NHU852" s="273"/>
      <c r="NHV852" s="273"/>
      <c r="NHW852" s="273"/>
      <c r="NHX852" s="273"/>
      <c r="NHY852" s="273"/>
      <c r="NHZ852" s="273"/>
      <c r="NIA852" s="273"/>
      <c r="NIB852" s="273"/>
      <c r="NIC852" s="273"/>
      <c r="NID852" s="273"/>
      <c r="NIE852" s="273"/>
      <c r="NIF852" s="273"/>
      <c r="NIG852" s="273"/>
      <c r="NIH852" s="273"/>
      <c r="NII852" s="273"/>
      <c r="NIJ852" s="273"/>
      <c r="NIK852" s="273"/>
      <c r="NIL852" s="273"/>
      <c r="NIM852" s="273"/>
      <c r="NIN852" s="273"/>
      <c r="NIO852" s="273"/>
      <c r="NIP852" s="273"/>
      <c r="NIQ852" s="273"/>
      <c r="NIR852" s="273"/>
      <c r="NIS852" s="273"/>
      <c r="NIT852" s="273"/>
      <c r="NIU852" s="273"/>
      <c r="NIV852" s="273"/>
      <c r="NIW852" s="273"/>
      <c r="NIX852" s="273"/>
      <c r="NIY852" s="273"/>
      <c r="NIZ852" s="273"/>
      <c r="NJA852" s="273"/>
      <c r="NJB852" s="273"/>
      <c r="NJC852" s="273"/>
      <c r="NJD852" s="273"/>
      <c r="NJE852" s="273"/>
      <c r="NJF852" s="273"/>
      <c r="NJG852" s="273"/>
      <c r="NJH852" s="273"/>
      <c r="NJI852" s="273"/>
      <c r="NJJ852" s="273"/>
      <c r="NJK852" s="273"/>
      <c r="NJL852" s="273"/>
      <c r="NJM852" s="273"/>
      <c r="NJN852" s="273"/>
      <c r="NJO852" s="273"/>
      <c r="NJP852" s="273"/>
      <c r="NJQ852" s="273"/>
      <c r="NJR852" s="273"/>
      <c r="NJS852" s="273"/>
      <c r="NJT852" s="273"/>
      <c r="NJU852" s="273"/>
      <c r="NJV852" s="273"/>
      <c r="NJW852" s="273"/>
      <c r="NJX852" s="273"/>
      <c r="NJY852" s="273"/>
      <c r="NJZ852" s="273"/>
      <c r="NKA852" s="273"/>
      <c r="NKB852" s="273"/>
      <c r="NKC852" s="273"/>
      <c r="NKD852" s="273"/>
      <c r="NKE852" s="273"/>
      <c r="NKF852" s="273"/>
      <c r="NKG852" s="273"/>
      <c r="NKH852" s="273"/>
      <c r="NKI852" s="273"/>
      <c r="NKJ852" s="273"/>
      <c r="NKK852" s="273"/>
      <c r="NKL852" s="273"/>
      <c r="NKM852" s="273"/>
      <c r="NKN852" s="273"/>
      <c r="NKO852" s="273"/>
      <c r="NKP852" s="273"/>
      <c r="NKQ852" s="273"/>
      <c r="NKR852" s="273"/>
      <c r="NKS852" s="273"/>
      <c r="NKT852" s="273"/>
      <c r="NKU852" s="273"/>
      <c r="NKV852" s="273"/>
      <c r="NKW852" s="273"/>
      <c r="NKX852" s="273"/>
      <c r="NKY852" s="273"/>
      <c r="NKZ852" s="273"/>
      <c r="NLA852" s="273"/>
      <c r="NLB852" s="273"/>
      <c r="NLC852" s="273"/>
      <c r="NLD852" s="273"/>
      <c r="NLE852" s="273"/>
      <c r="NLF852" s="273"/>
      <c r="NLG852" s="273"/>
      <c r="NLH852" s="273"/>
      <c r="NLI852" s="273"/>
      <c r="NLJ852" s="273"/>
      <c r="NLK852" s="273"/>
      <c r="NLL852" s="273"/>
      <c r="NLM852" s="273"/>
      <c r="NLN852" s="273"/>
      <c r="NLO852" s="273"/>
      <c r="NLP852" s="273"/>
      <c r="NLQ852" s="273"/>
      <c r="NLR852" s="273"/>
      <c r="NLS852" s="273"/>
      <c r="NLT852" s="273"/>
      <c r="NLU852" s="273"/>
      <c r="NLV852" s="273"/>
      <c r="NLW852" s="273"/>
      <c r="NLX852" s="273"/>
      <c r="NLY852" s="273"/>
      <c r="NLZ852" s="273"/>
      <c r="NMA852" s="273"/>
      <c r="NMB852" s="273"/>
      <c r="NMC852" s="273"/>
      <c r="NMD852" s="273"/>
      <c r="NME852" s="273"/>
      <c r="NMF852" s="273"/>
      <c r="NMG852" s="273"/>
      <c r="NMH852" s="273"/>
      <c r="NMI852" s="273"/>
      <c r="NMJ852" s="273"/>
      <c r="NMK852" s="273"/>
      <c r="NML852" s="273"/>
      <c r="NMM852" s="273"/>
      <c r="NMN852" s="273"/>
      <c r="NMO852" s="273"/>
      <c r="NMP852" s="273"/>
      <c r="NMQ852" s="273"/>
      <c r="NMR852" s="273"/>
      <c r="NMS852" s="273"/>
      <c r="NMT852" s="273"/>
      <c r="NMU852" s="273"/>
      <c r="NMV852" s="273"/>
      <c r="NMW852" s="273"/>
      <c r="NMX852" s="273"/>
      <c r="NMY852" s="273"/>
      <c r="NMZ852" s="273"/>
      <c r="NNA852" s="273"/>
      <c r="NNB852" s="273"/>
      <c r="NNC852" s="273"/>
      <c r="NND852" s="273"/>
      <c r="NNE852" s="273"/>
      <c r="NNF852" s="273"/>
      <c r="NNG852" s="273"/>
      <c r="NNH852" s="273"/>
      <c r="NNI852" s="273"/>
      <c r="NNJ852" s="273"/>
      <c r="NNK852" s="273"/>
      <c r="NNL852" s="273"/>
      <c r="NNM852" s="273"/>
      <c r="NNN852" s="273"/>
      <c r="NNO852" s="273"/>
      <c r="NNP852" s="273"/>
      <c r="NNQ852" s="273"/>
      <c r="NNR852" s="273"/>
      <c r="NNS852" s="273"/>
      <c r="NNT852" s="273"/>
      <c r="NNU852" s="273"/>
      <c r="NNV852" s="273"/>
      <c r="NNW852" s="273"/>
      <c r="NNX852" s="273"/>
      <c r="NNY852" s="273"/>
      <c r="NNZ852" s="273"/>
      <c r="NOA852" s="273"/>
      <c r="NOB852" s="273"/>
      <c r="NOC852" s="273"/>
      <c r="NOD852" s="273"/>
      <c r="NOE852" s="273"/>
      <c r="NOF852" s="273"/>
      <c r="NOG852" s="273"/>
      <c r="NOH852" s="273"/>
      <c r="NOI852" s="273"/>
      <c r="NOJ852" s="273"/>
      <c r="NOK852" s="273"/>
      <c r="NOL852" s="273"/>
      <c r="NOM852" s="273"/>
      <c r="NON852" s="273"/>
      <c r="NOO852" s="273"/>
      <c r="NOP852" s="273"/>
      <c r="NOQ852" s="273"/>
      <c r="NOR852" s="273"/>
      <c r="NOS852" s="273"/>
      <c r="NOT852" s="273"/>
      <c r="NOU852" s="273"/>
      <c r="NOV852" s="273"/>
      <c r="NOW852" s="273"/>
      <c r="NOX852" s="273"/>
      <c r="NOY852" s="273"/>
      <c r="NOZ852" s="273"/>
      <c r="NPA852" s="273"/>
      <c r="NPB852" s="273"/>
      <c r="NPC852" s="273"/>
      <c r="NPD852" s="273"/>
      <c r="NPE852" s="273"/>
      <c r="NPF852" s="273"/>
      <c r="NPG852" s="273"/>
      <c r="NPH852" s="273"/>
      <c r="NPI852" s="273"/>
      <c r="NPJ852" s="273"/>
      <c r="NPK852" s="273"/>
      <c r="NPL852" s="273"/>
      <c r="NPM852" s="273"/>
      <c r="NPN852" s="273"/>
      <c r="NPO852" s="273"/>
      <c r="NPP852" s="273"/>
      <c r="NPQ852" s="273"/>
      <c r="NPR852" s="273"/>
      <c r="NPS852" s="273"/>
      <c r="NPT852" s="273"/>
      <c r="NPU852" s="273"/>
      <c r="NPV852" s="273"/>
      <c r="NPW852" s="273"/>
      <c r="NPX852" s="273"/>
      <c r="NPY852" s="273"/>
      <c r="NPZ852" s="273"/>
      <c r="NQA852" s="273"/>
      <c r="NQB852" s="273"/>
      <c r="NQC852" s="273"/>
      <c r="NQD852" s="273"/>
      <c r="NQE852" s="273"/>
      <c r="NQF852" s="273"/>
      <c r="NQG852" s="273"/>
      <c r="NQH852" s="273"/>
      <c r="NQI852" s="273"/>
      <c r="NQJ852" s="273"/>
      <c r="NQK852" s="273"/>
      <c r="NQL852" s="273"/>
      <c r="NQM852" s="273"/>
      <c r="NQN852" s="273"/>
      <c r="NQO852" s="273"/>
      <c r="NQP852" s="273"/>
      <c r="NQQ852" s="273"/>
      <c r="NQR852" s="273"/>
      <c r="NQS852" s="273"/>
      <c r="NQT852" s="273"/>
      <c r="NQU852" s="273"/>
      <c r="NQV852" s="273"/>
      <c r="NQW852" s="273"/>
      <c r="NQX852" s="273"/>
      <c r="NQY852" s="273"/>
      <c r="NQZ852" s="273"/>
      <c r="NRA852" s="273"/>
      <c r="NRB852" s="273"/>
      <c r="NRC852" s="273"/>
      <c r="NRD852" s="273"/>
      <c r="NRE852" s="273"/>
      <c r="NRF852" s="273"/>
      <c r="NRG852" s="273"/>
      <c r="NRH852" s="273"/>
      <c r="NRI852" s="273"/>
      <c r="NRJ852" s="273"/>
      <c r="NRK852" s="273"/>
      <c r="NRL852" s="273"/>
      <c r="NRM852" s="273"/>
      <c r="NRN852" s="273"/>
      <c r="NRO852" s="273"/>
      <c r="NRP852" s="273"/>
      <c r="NRQ852" s="273"/>
      <c r="NRR852" s="273"/>
      <c r="NRS852" s="273"/>
      <c r="NRT852" s="273"/>
      <c r="NRU852" s="273"/>
      <c r="NRV852" s="273"/>
      <c r="NRW852" s="273"/>
      <c r="NRX852" s="273"/>
      <c r="NRY852" s="273"/>
      <c r="NRZ852" s="273"/>
      <c r="NSA852" s="273"/>
      <c r="NSB852" s="273"/>
      <c r="NSC852" s="273"/>
      <c r="NSD852" s="273"/>
      <c r="NSE852" s="273"/>
      <c r="NSF852" s="273"/>
      <c r="NSG852" s="273"/>
      <c r="NSH852" s="273"/>
      <c r="NSI852" s="273"/>
      <c r="NSJ852" s="273"/>
      <c r="NSK852" s="273"/>
      <c r="NSL852" s="273"/>
      <c r="NSM852" s="273"/>
      <c r="NSN852" s="273"/>
      <c r="NSO852" s="273"/>
      <c r="NSP852" s="273"/>
      <c r="NSQ852" s="273"/>
      <c r="NSR852" s="273"/>
      <c r="NSS852" s="273"/>
      <c r="NST852" s="273"/>
      <c r="NSU852" s="273"/>
      <c r="NSV852" s="273"/>
      <c r="NSW852" s="273"/>
      <c r="NSX852" s="273"/>
      <c r="NSY852" s="273"/>
      <c r="NSZ852" s="273"/>
      <c r="NTA852" s="273"/>
      <c r="NTB852" s="273"/>
      <c r="NTC852" s="273"/>
      <c r="NTD852" s="273"/>
      <c r="NTE852" s="273"/>
      <c r="NTF852" s="273"/>
      <c r="NTG852" s="273"/>
      <c r="NTH852" s="273"/>
      <c r="NTI852" s="273"/>
      <c r="NTJ852" s="273"/>
      <c r="NTK852" s="273"/>
      <c r="NTL852" s="273"/>
      <c r="NTM852" s="273"/>
      <c r="NTN852" s="273"/>
      <c r="NTO852" s="273"/>
      <c r="NTP852" s="273"/>
      <c r="NTQ852" s="273"/>
      <c r="NTR852" s="273"/>
      <c r="NTS852" s="273"/>
      <c r="NTT852" s="273"/>
      <c r="NTU852" s="273"/>
      <c r="NTV852" s="273"/>
      <c r="NTW852" s="273"/>
      <c r="NTX852" s="273"/>
      <c r="NTY852" s="273"/>
      <c r="NTZ852" s="273"/>
      <c r="NUA852" s="273"/>
      <c r="NUB852" s="273"/>
      <c r="NUC852" s="273"/>
      <c r="NUD852" s="273"/>
      <c r="NUE852" s="273"/>
      <c r="NUF852" s="273"/>
      <c r="NUG852" s="273"/>
      <c r="NUH852" s="273"/>
      <c r="NUI852" s="273"/>
      <c r="NUJ852" s="273"/>
      <c r="NUK852" s="273"/>
      <c r="NUL852" s="273"/>
      <c r="NUM852" s="273"/>
      <c r="NUN852" s="273"/>
      <c r="NUO852" s="273"/>
      <c r="NUP852" s="273"/>
      <c r="NUQ852" s="273"/>
      <c r="NUR852" s="273"/>
      <c r="NUS852" s="273"/>
      <c r="NUT852" s="273"/>
      <c r="NUU852" s="273"/>
      <c r="NUV852" s="273"/>
      <c r="NUW852" s="273"/>
      <c r="NUX852" s="273"/>
      <c r="NUY852" s="273"/>
      <c r="NUZ852" s="273"/>
      <c r="NVA852" s="273"/>
      <c r="NVB852" s="273"/>
      <c r="NVC852" s="273"/>
      <c r="NVD852" s="273"/>
      <c r="NVE852" s="273"/>
      <c r="NVF852" s="273"/>
      <c r="NVG852" s="273"/>
      <c r="NVH852" s="273"/>
      <c r="NVI852" s="273"/>
      <c r="NVJ852" s="273"/>
      <c r="NVK852" s="273"/>
      <c r="NVL852" s="273"/>
      <c r="NVM852" s="273"/>
      <c r="NVN852" s="273"/>
      <c r="NVO852" s="273"/>
      <c r="NVP852" s="273"/>
      <c r="NVQ852" s="273"/>
      <c r="NVR852" s="273"/>
      <c r="NVS852" s="273"/>
      <c r="NVT852" s="273"/>
      <c r="NVU852" s="273"/>
      <c r="NVV852" s="273"/>
      <c r="NVW852" s="273"/>
      <c r="NVX852" s="273"/>
      <c r="NVY852" s="273"/>
      <c r="NVZ852" s="273"/>
      <c r="NWA852" s="273"/>
      <c r="NWB852" s="273"/>
      <c r="NWC852" s="273"/>
      <c r="NWD852" s="273"/>
      <c r="NWE852" s="273"/>
      <c r="NWF852" s="273"/>
      <c r="NWG852" s="273"/>
      <c r="NWH852" s="273"/>
      <c r="NWI852" s="273"/>
      <c r="NWJ852" s="273"/>
      <c r="NWK852" s="273"/>
      <c r="NWL852" s="273"/>
      <c r="NWM852" s="273"/>
      <c r="NWN852" s="273"/>
      <c r="NWO852" s="273"/>
      <c r="NWP852" s="273"/>
      <c r="NWQ852" s="273"/>
      <c r="NWR852" s="273"/>
      <c r="NWS852" s="273"/>
      <c r="NWT852" s="273"/>
      <c r="NWU852" s="273"/>
      <c r="NWV852" s="273"/>
      <c r="NWW852" s="273"/>
      <c r="NWX852" s="273"/>
      <c r="NWY852" s="273"/>
      <c r="NWZ852" s="273"/>
      <c r="NXA852" s="273"/>
      <c r="NXB852" s="273"/>
      <c r="NXC852" s="273"/>
      <c r="NXD852" s="273"/>
      <c r="NXE852" s="273"/>
      <c r="NXF852" s="273"/>
      <c r="NXG852" s="273"/>
      <c r="NXH852" s="273"/>
      <c r="NXI852" s="273"/>
      <c r="NXJ852" s="273"/>
      <c r="NXK852" s="273"/>
      <c r="NXL852" s="273"/>
      <c r="NXM852" s="273"/>
      <c r="NXN852" s="273"/>
      <c r="NXO852" s="273"/>
      <c r="NXP852" s="273"/>
      <c r="NXQ852" s="273"/>
      <c r="NXR852" s="273"/>
      <c r="NXS852" s="273"/>
      <c r="NXT852" s="273"/>
      <c r="NXU852" s="273"/>
      <c r="NXV852" s="273"/>
      <c r="NXW852" s="273"/>
      <c r="NXX852" s="273"/>
      <c r="NXY852" s="273"/>
      <c r="NXZ852" s="273"/>
      <c r="NYA852" s="273"/>
      <c r="NYB852" s="273"/>
      <c r="NYC852" s="273"/>
      <c r="NYD852" s="273"/>
      <c r="NYE852" s="273"/>
      <c r="NYF852" s="273"/>
      <c r="NYG852" s="273"/>
      <c r="NYH852" s="273"/>
      <c r="NYI852" s="273"/>
      <c r="NYJ852" s="273"/>
      <c r="NYK852" s="273"/>
      <c r="NYL852" s="273"/>
      <c r="NYM852" s="273"/>
      <c r="NYN852" s="273"/>
      <c r="NYO852" s="273"/>
      <c r="NYP852" s="273"/>
      <c r="NYQ852" s="273"/>
      <c r="NYR852" s="273"/>
      <c r="NYS852" s="273"/>
      <c r="NYT852" s="273"/>
      <c r="NYU852" s="273"/>
      <c r="NYV852" s="273"/>
      <c r="NYW852" s="273"/>
      <c r="NYX852" s="273"/>
      <c r="NYY852" s="273"/>
      <c r="NYZ852" s="273"/>
      <c r="NZA852" s="273"/>
      <c r="NZB852" s="273"/>
      <c r="NZC852" s="273"/>
      <c r="NZD852" s="273"/>
      <c r="NZE852" s="273"/>
      <c r="NZF852" s="273"/>
      <c r="NZG852" s="273"/>
      <c r="NZH852" s="273"/>
      <c r="NZI852" s="273"/>
      <c r="NZJ852" s="273"/>
      <c r="NZK852" s="273"/>
      <c r="NZL852" s="273"/>
      <c r="NZM852" s="273"/>
      <c r="NZN852" s="273"/>
      <c r="NZO852" s="273"/>
      <c r="NZP852" s="273"/>
      <c r="NZQ852" s="273"/>
      <c r="NZR852" s="273"/>
      <c r="NZS852" s="273"/>
      <c r="NZT852" s="273"/>
      <c r="NZU852" s="273"/>
      <c r="NZV852" s="273"/>
      <c r="NZW852" s="273"/>
      <c r="NZX852" s="273"/>
      <c r="NZY852" s="273"/>
      <c r="NZZ852" s="273"/>
      <c r="OAA852" s="273"/>
      <c r="OAB852" s="273"/>
      <c r="OAC852" s="273"/>
      <c r="OAD852" s="273"/>
      <c r="OAE852" s="273"/>
      <c r="OAF852" s="273"/>
      <c r="OAG852" s="273"/>
      <c r="OAH852" s="273"/>
      <c r="OAI852" s="273"/>
      <c r="OAJ852" s="273"/>
      <c r="OAK852" s="273"/>
      <c r="OAL852" s="273"/>
      <c r="OAM852" s="273"/>
      <c r="OAN852" s="273"/>
      <c r="OAO852" s="273"/>
      <c r="OAP852" s="273"/>
      <c r="OAQ852" s="273"/>
      <c r="OAR852" s="273"/>
      <c r="OAS852" s="273"/>
      <c r="OAT852" s="273"/>
      <c r="OAU852" s="273"/>
      <c r="OAV852" s="273"/>
      <c r="OAW852" s="273"/>
      <c r="OAX852" s="273"/>
      <c r="OAY852" s="273"/>
      <c r="OAZ852" s="273"/>
      <c r="OBA852" s="273"/>
      <c r="OBB852" s="273"/>
      <c r="OBC852" s="273"/>
      <c r="OBD852" s="273"/>
      <c r="OBE852" s="273"/>
      <c r="OBF852" s="273"/>
      <c r="OBG852" s="273"/>
      <c r="OBH852" s="273"/>
      <c r="OBI852" s="273"/>
      <c r="OBJ852" s="273"/>
      <c r="OBK852" s="273"/>
      <c r="OBL852" s="273"/>
      <c r="OBM852" s="273"/>
      <c r="OBN852" s="273"/>
      <c r="OBO852" s="273"/>
      <c r="OBP852" s="273"/>
      <c r="OBQ852" s="273"/>
      <c r="OBR852" s="273"/>
      <c r="OBS852" s="273"/>
      <c r="OBT852" s="273"/>
      <c r="OBU852" s="273"/>
      <c r="OBV852" s="273"/>
      <c r="OBW852" s="273"/>
      <c r="OBX852" s="273"/>
      <c r="OBY852" s="273"/>
      <c r="OBZ852" s="273"/>
      <c r="OCA852" s="273"/>
      <c r="OCB852" s="273"/>
      <c r="OCC852" s="273"/>
      <c r="OCD852" s="273"/>
      <c r="OCE852" s="273"/>
      <c r="OCF852" s="273"/>
      <c r="OCG852" s="273"/>
      <c r="OCH852" s="273"/>
      <c r="OCI852" s="273"/>
      <c r="OCJ852" s="273"/>
      <c r="OCK852" s="273"/>
      <c r="OCL852" s="273"/>
      <c r="OCM852" s="273"/>
      <c r="OCN852" s="273"/>
      <c r="OCO852" s="273"/>
      <c r="OCP852" s="273"/>
      <c r="OCQ852" s="273"/>
      <c r="OCR852" s="273"/>
      <c r="OCS852" s="273"/>
      <c r="OCT852" s="273"/>
      <c r="OCU852" s="273"/>
      <c r="OCV852" s="273"/>
      <c r="OCW852" s="273"/>
      <c r="OCX852" s="273"/>
      <c r="OCY852" s="273"/>
      <c r="OCZ852" s="273"/>
      <c r="ODA852" s="273"/>
      <c r="ODB852" s="273"/>
      <c r="ODC852" s="273"/>
      <c r="ODD852" s="273"/>
      <c r="ODE852" s="273"/>
      <c r="ODF852" s="273"/>
      <c r="ODG852" s="273"/>
      <c r="ODH852" s="273"/>
      <c r="ODI852" s="273"/>
      <c r="ODJ852" s="273"/>
      <c r="ODK852" s="273"/>
      <c r="ODL852" s="273"/>
      <c r="ODM852" s="273"/>
      <c r="ODN852" s="273"/>
      <c r="ODO852" s="273"/>
      <c r="ODP852" s="273"/>
      <c r="ODQ852" s="273"/>
      <c r="ODR852" s="273"/>
      <c r="ODS852" s="273"/>
      <c r="ODT852" s="273"/>
      <c r="ODU852" s="273"/>
      <c r="ODV852" s="273"/>
      <c r="ODW852" s="273"/>
      <c r="ODX852" s="273"/>
      <c r="ODY852" s="273"/>
      <c r="ODZ852" s="273"/>
      <c r="OEA852" s="273"/>
      <c r="OEB852" s="273"/>
      <c r="OEC852" s="273"/>
      <c r="OED852" s="273"/>
      <c r="OEE852" s="273"/>
      <c r="OEF852" s="273"/>
      <c r="OEG852" s="273"/>
      <c r="OEH852" s="273"/>
      <c r="OEI852" s="273"/>
      <c r="OEJ852" s="273"/>
      <c r="OEK852" s="273"/>
      <c r="OEL852" s="273"/>
      <c r="OEM852" s="273"/>
      <c r="OEN852" s="273"/>
      <c r="OEO852" s="273"/>
      <c r="OEP852" s="273"/>
      <c r="OEQ852" s="273"/>
      <c r="OER852" s="273"/>
      <c r="OES852" s="273"/>
      <c r="OET852" s="273"/>
      <c r="OEU852" s="273"/>
      <c r="OEV852" s="273"/>
      <c r="OEW852" s="273"/>
      <c r="OEX852" s="273"/>
      <c r="OEY852" s="273"/>
      <c r="OEZ852" s="273"/>
      <c r="OFA852" s="273"/>
      <c r="OFB852" s="273"/>
      <c r="OFC852" s="273"/>
      <c r="OFD852" s="273"/>
      <c r="OFE852" s="273"/>
      <c r="OFF852" s="273"/>
      <c r="OFG852" s="273"/>
      <c r="OFH852" s="273"/>
      <c r="OFI852" s="273"/>
      <c r="OFJ852" s="273"/>
      <c r="OFK852" s="273"/>
      <c r="OFL852" s="273"/>
      <c r="OFM852" s="273"/>
      <c r="OFN852" s="273"/>
      <c r="OFO852" s="273"/>
      <c r="OFP852" s="273"/>
      <c r="OFQ852" s="273"/>
      <c r="OFR852" s="273"/>
      <c r="OFS852" s="273"/>
      <c r="OFT852" s="273"/>
      <c r="OFU852" s="273"/>
      <c r="OFV852" s="273"/>
      <c r="OFW852" s="273"/>
      <c r="OFX852" s="273"/>
      <c r="OFY852" s="273"/>
      <c r="OFZ852" s="273"/>
      <c r="OGA852" s="273"/>
      <c r="OGB852" s="273"/>
      <c r="OGC852" s="273"/>
      <c r="OGD852" s="273"/>
      <c r="OGE852" s="273"/>
      <c r="OGF852" s="273"/>
      <c r="OGG852" s="273"/>
      <c r="OGH852" s="273"/>
      <c r="OGI852" s="273"/>
      <c r="OGJ852" s="273"/>
      <c r="OGK852" s="273"/>
      <c r="OGL852" s="273"/>
      <c r="OGM852" s="273"/>
      <c r="OGN852" s="273"/>
      <c r="OGO852" s="273"/>
      <c r="OGP852" s="273"/>
      <c r="OGQ852" s="273"/>
      <c r="OGR852" s="273"/>
      <c r="OGS852" s="273"/>
      <c r="OGT852" s="273"/>
      <c r="OGU852" s="273"/>
      <c r="OGV852" s="273"/>
      <c r="OGW852" s="273"/>
      <c r="OGX852" s="273"/>
      <c r="OGY852" s="273"/>
      <c r="OGZ852" s="273"/>
      <c r="OHA852" s="273"/>
      <c r="OHB852" s="273"/>
      <c r="OHC852" s="273"/>
      <c r="OHD852" s="273"/>
      <c r="OHE852" s="273"/>
      <c r="OHF852" s="273"/>
      <c r="OHG852" s="273"/>
      <c r="OHH852" s="273"/>
      <c r="OHI852" s="273"/>
      <c r="OHJ852" s="273"/>
      <c r="OHK852" s="273"/>
      <c r="OHL852" s="273"/>
      <c r="OHM852" s="273"/>
      <c r="OHN852" s="273"/>
      <c r="OHO852" s="273"/>
      <c r="OHP852" s="273"/>
      <c r="OHQ852" s="273"/>
      <c r="OHR852" s="273"/>
      <c r="OHS852" s="273"/>
      <c r="OHT852" s="273"/>
      <c r="OHU852" s="273"/>
      <c r="OHV852" s="273"/>
      <c r="OHW852" s="273"/>
      <c r="OHX852" s="273"/>
      <c r="OHY852" s="273"/>
      <c r="OHZ852" s="273"/>
      <c r="OIA852" s="273"/>
      <c r="OIB852" s="273"/>
      <c r="OIC852" s="273"/>
      <c r="OID852" s="273"/>
      <c r="OIE852" s="273"/>
      <c r="OIF852" s="273"/>
      <c r="OIG852" s="273"/>
      <c r="OIH852" s="273"/>
      <c r="OII852" s="273"/>
      <c r="OIJ852" s="273"/>
      <c r="OIK852" s="273"/>
      <c r="OIL852" s="273"/>
      <c r="OIM852" s="273"/>
      <c r="OIN852" s="273"/>
      <c r="OIO852" s="273"/>
      <c r="OIP852" s="273"/>
      <c r="OIQ852" s="273"/>
      <c r="OIR852" s="273"/>
      <c r="OIS852" s="273"/>
      <c r="OIT852" s="273"/>
      <c r="OIU852" s="273"/>
      <c r="OIV852" s="273"/>
      <c r="OIW852" s="273"/>
      <c r="OIX852" s="273"/>
      <c r="OIY852" s="273"/>
      <c r="OIZ852" s="273"/>
      <c r="OJA852" s="273"/>
      <c r="OJB852" s="273"/>
      <c r="OJC852" s="273"/>
      <c r="OJD852" s="273"/>
      <c r="OJE852" s="273"/>
      <c r="OJF852" s="273"/>
      <c r="OJG852" s="273"/>
      <c r="OJH852" s="273"/>
      <c r="OJI852" s="273"/>
      <c r="OJJ852" s="273"/>
      <c r="OJK852" s="273"/>
      <c r="OJL852" s="273"/>
      <c r="OJM852" s="273"/>
      <c r="OJN852" s="273"/>
      <c r="OJO852" s="273"/>
      <c r="OJP852" s="273"/>
      <c r="OJQ852" s="273"/>
      <c r="OJR852" s="273"/>
      <c r="OJS852" s="273"/>
      <c r="OJT852" s="273"/>
      <c r="OJU852" s="273"/>
      <c r="OJV852" s="273"/>
      <c r="OJW852" s="273"/>
      <c r="OJX852" s="273"/>
      <c r="OJY852" s="273"/>
      <c r="OJZ852" s="273"/>
      <c r="OKA852" s="273"/>
      <c r="OKB852" s="273"/>
      <c r="OKC852" s="273"/>
      <c r="OKD852" s="273"/>
      <c r="OKE852" s="273"/>
      <c r="OKF852" s="273"/>
      <c r="OKG852" s="273"/>
      <c r="OKH852" s="273"/>
      <c r="OKI852" s="273"/>
      <c r="OKJ852" s="273"/>
      <c r="OKK852" s="273"/>
      <c r="OKL852" s="273"/>
      <c r="OKM852" s="273"/>
      <c r="OKN852" s="273"/>
      <c r="OKO852" s="273"/>
      <c r="OKP852" s="273"/>
      <c r="OKQ852" s="273"/>
      <c r="OKR852" s="273"/>
      <c r="OKS852" s="273"/>
      <c r="OKT852" s="273"/>
      <c r="OKU852" s="273"/>
      <c r="OKV852" s="273"/>
      <c r="OKW852" s="273"/>
      <c r="OKX852" s="273"/>
      <c r="OKY852" s="273"/>
      <c r="OKZ852" s="273"/>
      <c r="OLA852" s="273"/>
      <c r="OLB852" s="273"/>
      <c r="OLC852" s="273"/>
      <c r="OLD852" s="273"/>
      <c r="OLE852" s="273"/>
      <c r="OLF852" s="273"/>
      <c r="OLG852" s="273"/>
      <c r="OLH852" s="273"/>
      <c r="OLI852" s="273"/>
      <c r="OLJ852" s="273"/>
      <c r="OLK852" s="273"/>
      <c r="OLL852" s="273"/>
      <c r="OLM852" s="273"/>
      <c r="OLN852" s="273"/>
      <c r="OLO852" s="273"/>
      <c r="OLP852" s="273"/>
      <c r="OLQ852" s="273"/>
      <c r="OLR852" s="273"/>
      <c r="OLS852" s="273"/>
      <c r="OLT852" s="273"/>
      <c r="OLU852" s="273"/>
      <c r="OLV852" s="273"/>
      <c r="OLW852" s="273"/>
      <c r="OLX852" s="273"/>
      <c r="OLY852" s="273"/>
      <c r="OLZ852" s="273"/>
      <c r="OMA852" s="273"/>
      <c r="OMB852" s="273"/>
      <c r="OMC852" s="273"/>
      <c r="OMD852" s="273"/>
      <c r="OME852" s="273"/>
      <c r="OMF852" s="273"/>
      <c r="OMG852" s="273"/>
      <c r="OMH852" s="273"/>
      <c r="OMI852" s="273"/>
      <c r="OMJ852" s="273"/>
      <c r="OMK852" s="273"/>
      <c r="OML852" s="273"/>
      <c r="OMM852" s="273"/>
      <c r="OMN852" s="273"/>
      <c r="OMO852" s="273"/>
      <c r="OMP852" s="273"/>
      <c r="OMQ852" s="273"/>
      <c r="OMR852" s="273"/>
      <c r="OMS852" s="273"/>
      <c r="OMT852" s="273"/>
      <c r="OMU852" s="273"/>
      <c r="OMV852" s="273"/>
      <c r="OMW852" s="273"/>
      <c r="OMX852" s="273"/>
      <c r="OMY852" s="273"/>
      <c r="OMZ852" s="273"/>
      <c r="ONA852" s="273"/>
      <c r="ONB852" s="273"/>
      <c r="ONC852" s="273"/>
      <c r="OND852" s="273"/>
      <c r="ONE852" s="273"/>
      <c r="ONF852" s="273"/>
      <c r="ONG852" s="273"/>
      <c r="ONH852" s="273"/>
      <c r="ONI852" s="273"/>
      <c r="ONJ852" s="273"/>
      <c r="ONK852" s="273"/>
      <c r="ONL852" s="273"/>
      <c r="ONM852" s="273"/>
      <c r="ONN852" s="273"/>
      <c r="ONO852" s="273"/>
      <c r="ONP852" s="273"/>
      <c r="ONQ852" s="273"/>
      <c r="ONR852" s="273"/>
      <c r="ONS852" s="273"/>
      <c r="ONT852" s="273"/>
      <c r="ONU852" s="273"/>
      <c r="ONV852" s="273"/>
      <c r="ONW852" s="273"/>
      <c r="ONX852" s="273"/>
      <c r="ONY852" s="273"/>
      <c r="ONZ852" s="273"/>
      <c r="OOA852" s="273"/>
      <c r="OOB852" s="273"/>
      <c r="OOC852" s="273"/>
      <c r="OOD852" s="273"/>
      <c r="OOE852" s="273"/>
      <c r="OOF852" s="273"/>
      <c r="OOG852" s="273"/>
      <c r="OOH852" s="273"/>
      <c r="OOI852" s="273"/>
      <c r="OOJ852" s="273"/>
      <c r="OOK852" s="273"/>
      <c r="OOL852" s="273"/>
      <c r="OOM852" s="273"/>
      <c r="OON852" s="273"/>
      <c r="OOO852" s="273"/>
      <c r="OOP852" s="273"/>
      <c r="OOQ852" s="273"/>
      <c r="OOR852" s="273"/>
      <c r="OOS852" s="273"/>
      <c r="OOT852" s="273"/>
      <c r="OOU852" s="273"/>
      <c r="OOV852" s="273"/>
      <c r="OOW852" s="273"/>
      <c r="OOX852" s="273"/>
      <c r="OOY852" s="273"/>
      <c r="OOZ852" s="273"/>
      <c r="OPA852" s="273"/>
      <c r="OPB852" s="273"/>
      <c r="OPC852" s="273"/>
      <c r="OPD852" s="273"/>
      <c r="OPE852" s="273"/>
      <c r="OPF852" s="273"/>
      <c r="OPG852" s="273"/>
      <c r="OPH852" s="273"/>
      <c r="OPI852" s="273"/>
      <c r="OPJ852" s="273"/>
      <c r="OPK852" s="273"/>
      <c r="OPL852" s="273"/>
      <c r="OPM852" s="273"/>
      <c r="OPN852" s="273"/>
      <c r="OPO852" s="273"/>
      <c r="OPP852" s="273"/>
      <c r="OPQ852" s="273"/>
      <c r="OPR852" s="273"/>
      <c r="OPS852" s="273"/>
      <c r="OPT852" s="273"/>
      <c r="OPU852" s="273"/>
      <c r="OPV852" s="273"/>
      <c r="OPW852" s="273"/>
      <c r="OPX852" s="273"/>
      <c r="OPY852" s="273"/>
      <c r="OPZ852" s="273"/>
      <c r="OQA852" s="273"/>
      <c r="OQB852" s="273"/>
      <c r="OQC852" s="273"/>
      <c r="OQD852" s="273"/>
      <c r="OQE852" s="273"/>
      <c r="OQF852" s="273"/>
      <c r="OQG852" s="273"/>
      <c r="OQH852" s="273"/>
      <c r="OQI852" s="273"/>
      <c r="OQJ852" s="273"/>
      <c r="OQK852" s="273"/>
      <c r="OQL852" s="273"/>
      <c r="OQM852" s="273"/>
      <c r="OQN852" s="273"/>
      <c r="OQO852" s="273"/>
      <c r="OQP852" s="273"/>
      <c r="OQQ852" s="273"/>
      <c r="OQR852" s="273"/>
      <c r="OQS852" s="273"/>
      <c r="OQT852" s="273"/>
      <c r="OQU852" s="273"/>
      <c r="OQV852" s="273"/>
      <c r="OQW852" s="273"/>
      <c r="OQX852" s="273"/>
      <c r="OQY852" s="273"/>
      <c r="OQZ852" s="273"/>
      <c r="ORA852" s="273"/>
      <c r="ORB852" s="273"/>
      <c r="ORC852" s="273"/>
      <c r="ORD852" s="273"/>
      <c r="ORE852" s="273"/>
      <c r="ORF852" s="273"/>
      <c r="ORG852" s="273"/>
      <c r="ORH852" s="273"/>
      <c r="ORI852" s="273"/>
      <c r="ORJ852" s="273"/>
      <c r="ORK852" s="273"/>
      <c r="ORL852" s="273"/>
      <c r="ORM852" s="273"/>
      <c r="ORN852" s="273"/>
      <c r="ORO852" s="273"/>
      <c r="ORP852" s="273"/>
      <c r="ORQ852" s="273"/>
      <c r="ORR852" s="273"/>
      <c r="ORS852" s="273"/>
      <c r="ORT852" s="273"/>
      <c r="ORU852" s="273"/>
      <c r="ORV852" s="273"/>
      <c r="ORW852" s="273"/>
      <c r="ORX852" s="273"/>
      <c r="ORY852" s="273"/>
      <c r="ORZ852" s="273"/>
      <c r="OSA852" s="273"/>
      <c r="OSB852" s="273"/>
      <c r="OSC852" s="273"/>
      <c r="OSD852" s="273"/>
      <c r="OSE852" s="273"/>
      <c r="OSF852" s="273"/>
      <c r="OSG852" s="273"/>
      <c r="OSH852" s="273"/>
      <c r="OSI852" s="273"/>
      <c r="OSJ852" s="273"/>
      <c r="OSK852" s="273"/>
      <c r="OSL852" s="273"/>
      <c r="OSM852" s="273"/>
      <c r="OSN852" s="273"/>
      <c r="OSO852" s="273"/>
      <c r="OSP852" s="273"/>
      <c r="OSQ852" s="273"/>
      <c r="OSR852" s="273"/>
      <c r="OSS852" s="273"/>
      <c r="OST852" s="273"/>
      <c r="OSU852" s="273"/>
      <c r="OSV852" s="273"/>
      <c r="OSW852" s="273"/>
      <c r="OSX852" s="273"/>
      <c r="OSY852" s="273"/>
      <c r="OSZ852" s="273"/>
      <c r="OTA852" s="273"/>
      <c r="OTB852" s="273"/>
      <c r="OTC852" s="273"/>
      <c r="OTD852" s="273"/>
      <c r="OTE852" s="273"/>
      <c r="OTF852" s="273"/>
      <c r="OTG852" s="273"/>
      <c r="OTH852" s="273"/>
      <c r="OTI852" s="273"/>
      <c r="OTJ852" s="273"/>
      <c r="OTK852" s="273"/>
      <c r="OTL852" s="273"/>
      <c r="OTM852" s="273"/>
      <c r="OTN852" s="273"/>
      <c r="OTO852" s="273"/>
      <c r="OTP852" s="273"/>
      <c r="OTQ852" s="273"/>
      <c r="OTR852" s="273"/>
      <c r="OTS852" s="273"/>
      <c r="OTT852" s="273"/>
      <c r="OTU852" s="273"/>
      <c r="OTV852" s="273"/>
      <c r="OTW852" s="273"/>
      <c r="OTX852" s="273"/>
      <c r="OTY852" s="273"/>
      <c r="OTZ852" s="273"/>
      <c r="OUA852" s="273"/>
      <c r="OUB852" s="273"/>
      <c r="OUC852" s="273"/>
      <c r="OUD852" s="273"/>
      <c r="OUE852" s="273"/>
      <c r="OUF852" s="273"/>
      <c r="OUG852" s="273"/>
      <c r="OUH852" s="273"/>
      <c r="OUI852" s="273"/>
      <c r="OUJ852" s="273"/>
      <c r="OUK852" s="273"/>
      <c r="OUL852" s="273"/>
      <c r="OUM852" s="273"/>
      <c r="OUN852" s="273"/>
      <c r="OUO852" s="273"/>
      <c r="OUP852" s="273"/>
      <c r="OUQ852" s="273"/>
      <c r="OUR852" s="273"/>
      <c r="OUS852" s="273"/>
      <c r="OUT852" s="273"/>
      <c r="OUU852" s="273"/>
      <c r="OUV852" s="273"/>
      <c r="OUW852" s="273"/>
      <c r="OUX852" s="273"/>
      <c r="OUY852" s="273"/>
      <c r="OUZ852" s="273"/>
      <c r="OVA852" s="273"/>
      <c r="OVB852" s="273"/>
      <c r="OVC852" s="273"/>
      <c r="OVD852" s="273"/>
      <c r="OVE852" s="273"/>
      <c r="OVF852" s="273"/>
      <c r="OVG852" s="273"/>
      <c r="OVH852" s="273"/>
      <c r="OVI852" s="273"/>
      <c r="OVJ852" s="273"/>
      <c r="OVK852" s="273"/>
      <c r="OVL852" s="273"/>
      <c r="OVM852" s="273"/>
      <c r="OVN852" s="273"/>
      <c r="OVO852" s="273"/>
      <c r="OVP852" s="273"/>
      <c r="OVQ852" s="273"/>
      <c r="OVR852" s="273"/>
      <c r="OVS852" s="273"/>
      <c r="OVT852" s="273"/>
      <c r="OVU852" s="273"/>
      <c r="OVV852" s="273"/>
      <c r="OVW852" s="273"/>
      <c r="OVX852" s="273"/>
      <c r="OVY852" s="273"/>
      <c r="OVZ852" s="273"/>
      <c r="OWA852" s="273"/>
      <c r="OWB852" s="273"/>
      <c r="OWC852" s="273"/>
      <c r="OWD852" s="273"/>
      <c r="OWE852" s="273"/>
      <c r="OWF852" s="273"/>
      <c r="OWG852" s="273"/>
      <c r="OWH852" s="273"/>
      <c r="OWI852" s="273"/>
      <c r="OWJ852" s="273"/>
      <c r="OWK852" s="273"/>
      <c r="OWL852" s="273"/>
      <c r="OWM852" s="273"/>
      <c r="OWN852" s="273"/>
      <c r="OWO852" s="273"/>
      <c r="OWP852" s="273"/>
      <c r="OWQ852" s="273"/>
      <c r="OWR852" s="273"/>
      <c r="OWS852" s="273"/>
      <c r="OWT852" s="273"/>
      <c r="OWU852" s="273"/>
      <c r="OWV852" s="273"/>
      <c r="OWW852" s="273"/>
      <c r="OWX852" s="273"/>
      <c r="OWY852" s="273"/>
      <c r="OWZ852" s="273"/>
      <c r="OXA852" s="273"/>
      <c r="OXB852" s="273"/>
      <c r="OXC852" s="273"/>
      <c r="OXD852" s="273"/>
      <c r="OXE852" s="273"/>
      <c r="OXF852" s="273"/>
      <c r="OXG852" s="273"/>
      <c r="OXH852" s="273"/>
      <c r="OXI852" s="273"/>
      <c r="OXJ852" s="273"/>
      <c r="OXK852" s="273"/>
      <c r="OXL852" s="273"/>
      <c r="OXM852" s="273"/>
      <c r="OXN852" s="273"/>
      <c r="OXO852" s="273"/>
      <c r="OXP852" s="273"/>
      <c r="OXQ852" s="273"/>
      <c r="OXR852" s="273"/>
      <c r="OXS852" s="273"/>
      <c r="OXT852" s="273"/>
      <c r="OXU852" s="273"/>
      <c r="OXV852" s="273"/>
      <c r="OXW852" s="273"/>
      <c r="OXX852" s="273"/>
      <c r="OXY852" s="273"/>
      <c r="OXZ852" s="273"/>
      <c r="OYA852" s="273"/>
      <c r="OYB852" s="273"/>
      <c r="OYC852" s="273"/>
      <c r="OYD852" s="273"/>
      <c r="OYE852" s="273"/>
      <c r="OYF852" s="273"/>
      <c r="OYG852" s="273"/>
      <c r="OYH852" s="273"/>
      <c r="OYI852" s="273"/>
      <c r="OYJ852" s="273"/>
      <c r="OYK852" s="273"/>
      <c r="OYL852" s="273"/>
      <c r="OYM852" s="273"/>
      <c r="OYN852" s="273"/>
      <c r="OYO852" s="273"/>
      <c r="OYP852" s="273"/>
      <c r="OYQ852" s="273"/>
      <c r="OYR852" s="273"/>
      <c r="OYS852" s="273"/>
      <c r="OYT852" s="273"/>
      <c r="OYU852" s="273"/>
      <c r="OYV852" s="273"/>
      <c r="OYW852" s="273"/>
      <c r="OYX852" s="273"/>
      <c r="OYY852" s="273"/>
      <c r="OYZ852" s="273"/>
      <c r="OZA852" s="273"/>
      <c r="OZB852" s="273"/>
      <c r="OZC852" s="273"/>
      <c r="OZD852" s="273"/>
      <c r="OZE852" s="273"/>
      <c r="OZF852" s="273"/>
      <c r="OZG852" s="273"/>
      <c r="OZH852" s="273"/>
      <c r="OZI852" s="273"/>
      <c r="OZJ852" s="273"/>
      <c r="OZK852" s="273"/>
      <c r="OZL852" s="273"/>
      <c r="OZM852" s="273"/>
      <c r="OZN852" s="273"/>
      <c r="OZO852" s="273"/>
      <c r="OZP852" s="273"/>
      <c r="OZQ852" s="273"/>
      <c r="OZR852" s="273"/>
      <c r="OZS852" s="273"/>
      <c r="OZT852" s="273"/>
      <c r="OZU852" s="273"/>
      <c r="OZV852" s="273"/>
      <c r="OZW852" s="273"/>
      <c r="OZX852" s="273"/>
      <c r="OZY852" s="273"/>
      <c r="OZZ852" s="273"/>
      <c r="PAA852" s="273"/>
      <c r="PAB852" s="273"/>
      <c r="PAC852" s="273"/>
      <c r="PAD852" s="273"/>
      <c r="PAE852" s="273"/>
      <c r="PAF852" s="273"/>
      <c r="PAG852" s="273"/>
      <c r="PAH852" s="273"/>
      <c r="PAI852" s="273"/>
      <c r="PAJ852" s="273"/>
      <c r="PAK852" s="273"/>
      <c r="PAL852" s="273"/>
      <c r="PAM852" s="273"/>
      <c r="PAN852" s="273"/>
      <c r="PAO852" s="273"/>
      <c r="PAP852" s="273"/>
      <c r="PAQ852" s="273"/>
      <c r="PAR852" s="273"/>
      <c r="PAS852" s="273"/>
      <c r="PAT852" s="273"/>
      <c r="PAU852" s="273"/>
      <c r="PAV852" s="273"/>
      <c r="PAW852" s="273"/>
      <c r="PAX852" s="273"/>
      <c r="PAY852" s="273"/>
      <c r="PAZ852" s="273"/>
      <c r="PBA852" s="273"/>
      <c r="PBB852" s="273"/>
      <c r="PBC852" s="273"/>
      <c r="PBD852" s="273"/>
      <c r="PBE852" s="273"/>
      <c r="PBF852" s="273"/>
      <c r="PBG852" s="273"/>
      <c r="PBH852" s="273"/>
      <c r="PBI852" s="273"/>
      <c r="PBJ852" s="273"/>
      <c r="PBK852" s="273"/>
      <c r="PBL852" s="273"/>
      <c r="PBM852" s="273"/>
      <c r="PBN852" s="273"/>
      <c r="PBO852" s="273"/>
      <c r="PBP852" s="273"/>
      <c r="PBQ852" s="273"/>
      <c r="PBR852" s="273"/>
      <c r="PBS852" s="273"/>
      <c r="PBT852" s="273"/>
      <c r="PBU852" s="273"/>
      <c r="PBV852" s="273"/>
      <c r="PBW852" s="273"/>
      <c r="PBX852" s="273"/>
      <c r="PBY852" s="273"/>
      <c r="PBZ852" s="273"/>
      <c r="PCA852" s="273"/>
      <c r="PCB852" s="273"/>
      <c r="PCC852" s="273"/>
      <c r="PCD852" s="273"/>
      <c r="PCE852" s="273"/>
      <c r="PCF852" s="273"/>
      <c r="PCG852" s="273"/>
      <c r="PCH852" s="273"/>
      <c r="PCI852" s="273"/>
      <c r="PCJ852" s="273"/>
      <c r="PCK852" s="273"/>
      <c r="PCL852" s="273"/>
      <c r="PCM852" s="273"/>
      <c r="PCN852" s="273"/>
      <c r="PCO852" s="273"/>
      <c r="PCP852" s="273"/>
      <c r="PCQ852" s="273"/>
      <c r="PCR852" s="273"/>
      <c r="PCS852" s="273"/>
      <c r="PCT852" s="273"/>
      <c r="PCU852" s="273"/>
      <c r="PCV852" s="273"/>
      <c r="PCW852" s="273"/>
      <c r="PCX852" s="273"/>
      <c r="PCY852" s="273"/>
      <c r="PCZ852" s="273"/>
      <c r="PDA852" s="273"/>
      <c r="PDB852" s="273"/>
      <c r="PDC852" s="273"/>
      <c r="PDD852" s="273"/>
      <c r="PDE852" s="273"/>
      <c r="PDF852" s="273"/>
      <c r="PDG852" s="273"/>
      <c r="PDH852" s="273"/>
      <c r="PDI852" s="273"/>
      <c r="PDJ852" s="273"/>
      <c r="PDK852" s="273"/>
      <c r="PDL852" s="273"/>
      <c r="PDM852" s="273"/>
      <c r="PDN852" s="273"/>
      <c r="PDO852" s="273"/>
      <c r="PDP852" s="273"/>
      <c r="PDQ852" s="273"/>
      <c r="PDR852" s="273"/>
      <c r="PDS852" s="273"/>
      <c r="PDT852" s="273"/>
      <c r="PDU852" s="273"/>
      <c r="PDV852" s="273"/>
      <c r="PDW852" s="273"/>
      <c r="PDX852" s="273"/>
      <c r="PDY852" s="273"/>
      <c r="PDZ852" s="273"/>
      <c r="PEA852" s="273"/>
      <c r="PEB852" s="273"/>
      <c r="PEC852" s="273"/>
      <c r="PED852" s="273"/>
      <c r="PEE852" s="273"/>
      <c r="PEF852" s="273"/>
      <c r="PEG852" s="273"/>
      <c r="PEH852" s="273"/>
      <c r="PEI852" s="273"/>
      <c r="PEJ852" s="273"/>
      <c r="PEK852" s="273"/>
      <c r="PEL852" s="273"/>
      <c r="PEM852" s="273"/>
      <c r="PEN852" s="273"/>
      <c r="PEO852" s="273"/>
      <c r="PEP852" s="273"/>
      <c r="PEQ852" s="273"/>
      <c r="PER852" s="273"/>
      <c r="PES852" s="273"/>
      <c r="PET852" s="273"/>
      <c r="PEU852" s="273"/>
      <c r="PEV852" s="273"/>
      <c r="PEW852" s="273"/>
      <c r="PEX852" s="273"/>
      <c r="PEY852" s="273"/>
      <c r="PEZ852" s="273"/>
      <c r="PFA852" s="273"/>
      <c r="PFB852" s="273"/>
      <c r="PFC852" s="273"/>
      <c r="PFD852" s="273"/>
      <c r="PFE852" s="273"/>
      <c r="PFF852" s="273"/>
      <c r="PFG852" s="273"/>
      <c r="PFH852" s="273"/>
      <c r="PFI852" s="273"/>
      <c r="PFJ852" s="273"/>
      <c r="PFK852" s="273"/>
      <c r="PFL852" s="273"/>
      <c r="PFM852" s="273"/>
      <c r="PFN852" s="273"/>
      <c r="PFO852" s="273"/>
      <c r="PFP852" s="273"/>
      <c r="PFQ852" s="273"/>
      <c r="PFR852" s="273"/>
      <c r="PFS852" s="273"/>
      <c r="PFT852" s="273"/>
      <c r="PFU852" s="273"/>
      <c r="PFV852" s="273"/>
      <c r="PFW852" s="273"/>
      <c r="PFX852" s="273"/>
      <c r="PFY852" s="273"/>
      <c r="PFZ852" s="273"/>
      <c r="PGA852" s="273"/>
      <c r="PGB852" s="273"/>
      <c r="PGC852" s="273"/>
      <c r="PGD852" s="273"/>
      <c r="PGE852" s="273"/>
      <c r="PGF852" s="273"/>
      <c r="PGG852" s="273"/>
      <c r="PGH852" s="273"/>
      <c r="PGI852" s="273"/>
      <c r="PGJ852" s="273"/>
      <c r="PGK852" s="273"/>
      <c r="PGL852" s="273"/>
      <c r="PGM852" s="273"/>
      <c r="PGN852" s="273"/>
      <c r="PGO852" s="273"/>
      <c r="PGP852" s="273"/>
      <c r="PGQ852" s="273"/>
      <c r="PGR852" s="273"/>
      <c r="PGS852" s="273"/>
      <c r="PGT852" s="273"/>
      <c r="PGU852" s="273"/>
      <c r="PGV852" s="273"/>
      <c r="PGW852" s="273"/>
      <c r="PGX852" s="273"/>
      <c r="PGY852" s="273"/>
      <c r="PGZ852" s="273"/>
      <c r="PHA852" s="273"/>
      <c r="PHB852" s="273"/>
      <c r="PHC852" s="273"/>
      <c r="PHD852" s="273"/>
      <c r="PHE852" s="273"/>
      <c r="PHF852" s="273"/>
      <c r="PHG852" s="273"/>
      <c r="PHH852" s="273"/>
      <c r="PHI852" s="273"/>
      <c r="PHJ852" s="273"/>
      <c r="PHK852" s="273"/>
      <c r="PHL852" s="273"/>
      <c r="PHM852" s="273"/>
      <c r="PHN852" s="273"/>
      <c r="PHO852" s="273"/>
      <c r="PHP852" s="273"/>
      <c r="PHQ852" s="273"/>
      <c r="PHR852" s="273"/>
      <c r="PHS852" s="273"/>
      <c r="PHT852" s="273"/>
      <c r="PHU852" s="273"/>
      <c r="PHV852" s="273"/>
      <c r="PHW852" s="273"/>
      <c r="PHX852" s="273"/>
      <c r="PHY852" s="273"/>
      <c r="PHZ852" s="273"/>
      <c r="PIA852" s="273"/>
      <c r="PIB852" s="273"/>
      <c r="PIC852" s="273"/>
      <c r="PID852" s="273"/>
      <c r="PIE852" s="273"/>
      <c r="PIF852" s="273"/>
      <c r="PIG852" s="273"/>
      <c r="PIH852" s="273"/>
      <c r="PII852" s="273"/>
      <c r="PIJ852" s="273"/>
      <c r="PIK852" s="273"/>
      <c r="PIL852" s="273"/>
      <c r="PIM852" s="273"/>
      <c r="PIN852" s="273"/>
      <c r="PIO852" s="273"/>
      <c r="PIP852" s="273"/>
      <c r="PIQ852" s="273"/>
      <c r="PIR852" s="273"/>
      <c r="PIS852" s="273"/>
      <c r="PIT852" s="273"/>
      <c r="PIU852" s="273"/>
      <c r="PIV852" s="273"/>
      <c r="PIW852" s="273"/>
      <c r="PIX852" s="273"/>
      <c r="PIY852" s="273"/>
      <c r="PIZ852" s="273"/>
      <c r="PJA852" s="273"/>
      <c r="PJB852" s="273"/>
      <c r="PJC852" s="273"/>
      <c r="PJD852" s="273"/>
      <c r="PJE852" s="273"/>
      <c r="PJF852" s="273"/>
      <c r="PJG852" s="273"/>
      <c r="PJH852" s="273"/>
      <c r="PJI852" s="273"/>
      <c r="PJJ852" s="273"/>
      <c r="PJK852" s="273"/>
      <c r="PJL852" s="273"/>
      <c r="PJM852" s="273"/>
      <c r="PJN852" s="273"/>
      <c r="PJO852" s="273"/>
      <c r="PJP852" s="273"/>
      <c r="PJQ852" s="273"/>
      <c r="PJR852" s="273"/>
      <c r="PJS852" s="273"/>
      <c r="PJT852" s="273"/>
      <c r="PJU852" s="273"/>
      <c r="PJV852" s="273"/>
      <c r="PJW852" s="273"/>
      <c r="PJX852" s="273"/>
      <c r="PJY852" s="273"/>
      <c r="PJZ852" s="273"/>
      <c r="PKA852" s="273"/>
      <c r="PKB852" s="273"/>
      <c r="PKC852" s="273"/>
      <c r="PKD852" s="273"/>
      <c r="PKE852" s="273"/>
      <c r="PKF852" s="273"/>
      <c r="PKG852" s="273"/>
      <c r="PKH852" s="273"/>
      <c r="PKI852" s="273"/>
      <c r="PKJ852" s="273"/>
      <c r="PKK852" s="273"/>
      <c r="PKL852" s="273"/>
      <c r="PKM852" s="273"/>
      <c r="PKN852" s="273"/>
      <c r="PKO852" s="273"/>
      <c r="PKP852" s="273"/>
      <c r="PKQ852" s="273"/>
      <c r="PKR852" s="273"/>
      <c r="PKS852" s="273"/>
      <c r="PKT852" s="273"/>
      <c r="PKU852" s="273"/>
      <c r="PKV852" s="273"/>
      <c r="PKW852" s="273"/>
      <c r="PKX852" s="273"/>
      <c r="PKY852" s="273"/>
      <c r="PKZ852" s="273"/>
      <c r="PLA852" s="273"/>
      <c r="PLB852" s="273"/>
      <c r="PLC852" s="273"/>
      <c r="PLD852" s="273"/>
      <c r="PLE852" s="273"/>
      <c r="PLF852" s="273"/>
      <c r="PLG852" s="273"/>
      <c r="PLH852" s="273"/>
      <c r="PLI852" s="273"/>
      <c r="PLJ852" s="273"/>
      <c r="PLK852" s="273"/>
      <c r="PLL852" s="273"/>
      <c r="PLM852" s="273"/>
      <c r="PLN852" s="273"/>
      <c r="PLO852" s="273"/>
      <c r="PLP852" s="273"/>
      <c r="PLQ852" s="273"/>
      <c r="PLR852" s="273"/>
      <c r="PLS852" s="273"/>
      <c r="PLT852" s="273"/>
      <c r="PLU852" s="273"/>
      <c r="PLV852" s="273"/>
      <c r="PLW852" s="273"/>
      <c r="PLX852" s="273"/>
      <c r="PLY852" s="273"/>
      <c r="PLZ852" s="273"/>
      <c r="PMA852" s="273"/>
      <c r="PMB852" s="273"/>
      <c r="PMC852" s="273"/>
      <c r="PMD852" s="273"/>
      <c r="PME852" s="273"/>
      <c r="PMF852" s="273"/>
      <c r="PMG852" s="273"/>
      <c r="PMH852" s="273"/>
      <c r="PMI852" s="273"/>
      <c r="PMJ852" s="273"/>
      <c r="PMK852" s="273"/>
      <c r="PML852" s="273"/>
      <c r="PMM852" s="273"/>
      <c r="PMN852" s="273"/>
      <c r="PMO852" s="273"/>
      <c r="PMP852" s="273"/>
      <c r="PMQ852" s="273"/>
      <c r="PMR852" s="273"/>
      <c r="PMS852" s="273"/>
      <c r="PMT852" s="273"/>
      <c r="PMU852" s="273"/>
      <c r="PMV852" s="273"/>
      <c r="PMW852" s="273"/>
      <c r="PMX852" s="273"/>
      <c r="PMY852" s="273"/>
      <c r="PMZ852" s="273"/>
      <c r="PNA852" s="273"/>
      <c r="PNB852" s="273"/>
      <c r="PNC852" s="273"/>
      <c r="PND852" s="273"/>
      <c r="PNE852" s="273"/>
      <c r="PNF852" s="273"/>
      <c r="PNG852" s="273"/>
      <c r="PNH852" s="273"/>
      <c r="PNI852" s="273"/>
      <c r="PNJ852" s="273"/>
      <c r="PNK852" s="273"/>
      <c r="PNL852" s="273"/>
      <c r="PNM852" s="273"/>
      <c r="PNN852" s="273"/>
      <c r="PNO852" s="273"/>
      <c r="PNP852" s="273"/>
      <c r="PNQ852" s="273"/>
      <c r="PNR852" s="273"/>
      <c r="PNS852" s="273"/>
      <c r="PNT852" s="273"/>
      <c r="PNU852" s="273"/>
      <c r="PNV852" s="273"/>
      <c r="PNW852" s="273"/>
      <c r="PNX852" s="273"/>
      <c r="PNY852" s="273"/>
      <c r="PNZ852" s="273"/>
      <c r="POA852" s="273"/>
      <c r="POB852" s="273"/>
      <c r="POC852" s="273"/>
      <c r="POD852" s="273"/>
      <c r="POE852" s="273"/>
      <c r="POF852" s="273"/>
      <c r="POG852" s="273"/>
      <c r="POH852" s="273"/>
      <c r="POI852" s="273"/>
      <c r="POJ852" s="273"/>
      <c r="POK852" s="273"/>
      <c r="POL852" s="273"/>
      <c r="POM852" s="273"/>
      <c r="PON852" s="273"/>
      <c r="POO852" s="273"/>
      <c r="POP852" s="273"/>
      <c r="POQ852" s="273"/>
      <c r="POR852" s="273"/>
      <c r="POS852" s="273"/>
      <c r="POT852" s="273"/>
      <c r="POU852" s="273"/>
      <c r="POV852" s="273"/>
      <c r="POW852" s="273"/>
      <c r="POX852" s="273"/>
      <c r="POY852" s="273"/>
      <c r="POZ852" s="273"/>
      <c r="PPA852" s="273"/>
      <c r="PPB852" s="273"/>
      <c r="PPC852" s="273"/>
      <c r="PPD852" s="273"/>
      <c r="PPE852" s="273"/>
      <c r="PPF852" s="273"/>
      <c r="PPG852" s="273"/>
      <c r="PPH852" s="273"/>
      <c r="PPI852" s="273"/>
      <c r="PPJ852" s="273"/>
      <c r="PPK852" s="273"/>
      <c r="PPL852" s="273"/>
      <c r="PPM852" s="273"/>
      <c r="PPN852" s="273"/>
      <c r="PPO852" s="273"/>
      <c r="PPP852" s="273"/>
      <c r="PPQ852" s="273"/>
      <c r="PPR852" s="273"/>
      <c r="PPS852" s="273"/>
      <c r="PPT852" s="273"/>
      <c r="PPU852" s="273"/>
      <c r="PPV852" s="273"/>
      <c r="PPW852" s="273"/>
      <c r="PPX852" s="273"/>
      <c r="PPY852" s="273"/>
      <c r="PPZ852" s="273"/>
      <c r="PQA852" s="273"/>
      <c r="PQB852" s="273"/>
      <c r="PQC852" s="273"/>
      <c r="PQD852" s="273"/>
      <c r="PQE852" s="273"/>
      <c r="PQF852" s="273"/>
      <c r="PQG852" s="273"/>
      <c r="PQH852" s="273"/>
      <c r="PQI852" s="273"/>
      <c r="PQJ852" s="273"/>
      <c r="PQK852" s="273"/>
      <c r="PQL852" s="273"/>
      <c r="PQM852" s="273"/>
      <c r="PQN852" s="273"/>
      <c r="PQO852" s="273"/>
      <c r="PQP852" s="273"/>
      <c r="PQQ852" s="273"/>
      <c r="PQR852" s="273"/>
      <c r="PQS852" s="273"/>
      <c r="PQT852" s="273"/>
      <c r="PQU852" s="273"/>
      <c r="PQV852" s="273"/>
      <c r="PQW852" s="273"/>
      <c r="PQX852" s="273"/>
      <c r="PQY852" s="273"/>
      <c r="PQZ852" s="273"/>
      <c r="PRA852" s="273"/>
      <c r="PRB852" s="273"/>
      <c r="PRC852" s="273"/>
      <c r="PRD852" s="273"/>
      <c r="PRE852" s="273"/>
      <c r="PRF852" s="273"/>
      <c r="PRG852" s="273"/>
      <c r="PRH852" s="273"/>
      <c r="PRI852" s="273"/>
      <c r="PRJ852" s="273"/>
      <c r="PRK852" s="273"/>
      <c r="PRL852" s="273"/>
      <c r="PRM852" s="273"/>
      <c r="PRN852" s="273"/>
      <c r="PRO852" s="273"/>
      <c r="PRP852" s="273"/>
      <c r="PRQ852" s="273"/>
      <c r="PRR852" s="273"/>
      <c r="PRS852" s="273"/>
      <c r="PRT852" s="273"/>
      <c r="PRU852" s="273"/>
      <c r="PRV852" s="273"/>
      <c r="PRW852" s="273"/>
      <c r="PRX852" s="273"/>
      <c r="PRY852" s="273"/>
      <c r="PRZ852" s="273"/>
      <c r="PSA852" s="273"/>
      <c r="PSB852" s="273"/>
      <c r="PSC852" s="273"/>
      <c r="PSD852" s="273"/>
      <c r="PSE852" s="273"/>
      <c r="PSF852" s="273"/>
      <c r="PSG852" s="273"/>
      <c r="PSH852" s="273"/>
      <c r="PSI852" s="273"/>
      <c r="PSJ852" s="273"/>
      <c r="PSK852" s="273"/>
      <c r="PSL852" s="273"/>
      <c r="PSM852" s="273"/>
      <c r="PSN852" s="273"/>
      <c r="PSO852" s="273"/>
      <c r="PSP852" s="273"/>
      <c r="PSQ852" s="273"/>
      <c r="PSR852" s="273"/>
      <c r="PSS852" s="273"/>
      <c r="PST852" s="273"/>
      <c r="PSU852" s="273"/>
      <c r="PSV852" s="273"/>
      <c r="PSW852" s="273"/>
      <c r="PSX852" s="273"/>
      <c r="PSY852" s="273"/>
      <c r="PSZ852" s="273"/>
      <c r="PTA852" s="273"/>
      <c r="PTB852" s="273"/>
      <c r="PTC852" s="273"/>
      <c r="PTD852" s="273"/>
      <c r="PTE852" s="273"/>
      <c r="PTF852" s="273"/>
      <c r="PTG852" s="273"/>
      <c r="PTH852" s="273"/>
      <c r="PTI852" s="273"/>
      <c r="PTJ852" s="273"/>
      <c r="PTK852" s="273"/>
      <c r="PTL852" s="273"/>
      <c r="PTM852" s="273"/>
      <c r="PTN852" s="273"/>
      <c r="PTO852" s="273"/>
      <c r="PTP852" s="273"/>
      <c r="PTQ852" s="273"/>
      <c r="PTR852" s="273"/>
      <c r="PTS852" s="273"/>
      <c r="PTT852" s="273"/>
      <c r="PTU852" s="273"/>
      <c r="PTV852" s="273"/>
      <c r="PTW852" s="273"/>
      <c r="PTX852" s="273"/>
      <c r="PTY852" s="273"/>
      <c r="PTZ852" s="273"/>
      <c r="PUA852" s="273"/>
      <c r="PUB852" s="273"/>
      <c r="PUC852" s="273"/>
      <c r="PUD852" s="273"/>
      <c r="PUE852" s="273"/>
      <c r="PUF852" s="273"/>
      <c r="PUG852" s="273"/>
      <c r="PUH852" s="273"/>
      <c r="PUI852" s="273"/>
      <c r="PUJ852" s="273"/>
      <c r="PUK852" s="273"/>
      <c r="PUL852" s="273"/>
      <c r="PUM852" s="273"/>
      <c r="PUN852" s="273"/>
      <c r="PUO852" s="273"/>
      <c r="PUP852" s="273"/>
      <c r="PUQ852" s="273"/>
      <c r="PUR852" s="273"/>
      <c r="PUS852" s="273"/>
      <c r="PUT852" s="273"/>
      <c r="PUU852" s="273"/>
      <c r="PUV852" s="273"/>
      <c r="PUW852" s="273"/>
      <c r="PUX852" s="273"/>
      <c r="PUY852" s="273"/>
      <c r="PUZ852" s="273"/>
      <c r="PVA852" s="273"/>
      <c r="PVB852" s="273"/>
      <c r="PVC852" s="273"/>
      <c r="PVD852" s="273"/>
      <c r="PVE852" s="273"/>
      <c r="PVF852" s="273"/>
      <c r="PVG852" s="273"/>
      <c r="PVH852" s="273"/>
      <c r="PVI852" s="273"/>
      <c r="PVJ852" s="273"/>
      <c r="PVK852" s="273"/>
      <c r="PVL852" s="273"/>
      <c r="PVM852" s="273"/>
      <c r="PVN852" s="273"/>
      <c r="PVO852" s="273"/>
      <c r="PVP852" s="273"/>
      <c r="PVQ852" s="273"/>
      <c r="PVR852" s="273"/>
      <c r="PVS852" s="273"/>
      <c r="PVT852" s="273"/>
      <c r="PVU852" s="273"/>
      <c r="PVV852" s="273"/>
      <c r="PVW852" s="273"/>
      <c r="PVX852" s="273"/>
      <c r="PVY852" s="273"/>
      <c r="PVZ852" s="273"/>
      <c r="PWA852" s="273"/>
      <c r="PWB852" s="273"/>
      <c r="PWC852" s="273"/>
      <c r="PWD852" s="273"/>
      <c r="PWE852" s="273"/>
      <c r="PWF852" s="273"/>
      <c r="PWG852" s="273"/>
      <c r="PWH852" s="273"/>
      <c r="PWI852" s="273"/>
      <c r="PWJ852" s="273"/>
      <c r="PWK852" s="273"/>
      <c r="PWL852" s="273"/>
      <c r="PWM852" s="273"/>
      <c r="PWN852" s="273"/>
      <c r="PWO852" s="273"/>
      <c r="PWP852" s="273"/>
      <c r="PWQ852" s="273"/>
      <c r="PWR852" s="273"/>
      <c r="PWS852" s="273"/>
      <c r="PWT852" s="273"/>
      <c r="PWU852" s="273"/>
      <c r="PWV852" s="273"/>
      <c r="PWW852" s="273"/>
      <c r="PWX852" s="273"/>
      <c r="PWY852" s="273"/>
      <c r="PWZ852" s="273"/>
      <c r="PXA852" s="273"/>
      <c r="PXB852" s="273"/>
      <c r="PXC852" s="273"/>
      <c r="PXD852" s="273"/>
      <c r="PXE852" s="273"/>
      <c r="PXF852" s="273"/>
      <c r="PXG852" s="273"/>
      <c r="PXH852" s="273"/>
      <c r="PXI852" s="273"/>
      <c r="PXJ852" s="273"/>
      <c r="PXK852" s="273"/>
      <c r="PXL852" s="273"/>
      <c r="PXM852" s="273"/>
      <c r="PXN852" s="273"/>
      <c r="PXO852" s="273"/>
      <c r="PXP852" s="273"/>
      <c r="PXQ852" s="273"/>
      <c r="PXR852" s="273"/>
      <c r="PXS852" s="273"/>
      <c r="PXT852" s="273"/>
      <c r="PXU852" s="273"/>
      <c r="PXV852" s="273"/>
      <c r="PXW852" s="273"/>
      <c r="PXX852" s="273"/>
      <c r="PXY852" s="273"/>
      <c r="PXZ852" s="273"/>
      <c r="PYA852" s="273"/>
      <c r="PYB852" s="273"/>
      <c r="PYC852" s="273"/>
      <c r="PYD852" s="273"/>
      <c r="PYE852" s="273"/>
      <c r="PYF852" s="273"/>
      <c r="PYG852" s="273"/>
      <c r="PYH852" s="273"/>
      <c r="PYI852" s="273"/>
      <c r="PYJ852" s="273"/>
      <c r="PYK852" s="273"/>
      <c r="PYL852" s="273"/>
      <c r="PYM852" s="273"/>
      <c r="PYN852" s="273"/>
      <c r="PYO852" s="273"/>
      <c r="PYP852" s="273"/>
      <c r="PYQ852" s="273"/>
      <c r="PYR852" s="273"/>
      <c r="PYS852" s="273"/>
      <c r="PYT852" s="273"/>
      <c r="PYU852" s="273"/>
      <c r="PYV852" s="273"/>
      <c r="PYW852" s="273"/>
      <c r="PYX852" s="273"/>
      <c r="PYY852" s="273"/>
      <c r="PYZ852" s="273"/>
      <c r="PZA852" s="273"/>
      <c r="PZB852" s="273"/>
      <c r="PZC852" s="273"/>
      <c r="PZD852" s="273"/>
      <c r="PZE852" s="273"/>
      <c r="PZF852" s="273"/>
      <c r="PZG852" s="273"/>
      <c r="PZH852" s="273"/>
      <c r="PZI852" s="273"/>
      <c r="PZJ852" s="273"/>
      <c r="PZK852" s="273"/>
      <c r="PZL852" s="273"/>
      <c r="PZM852" s="273"/>
      <c r="PZN852" s="273"/>
      <c r="PZO852" s="273"/>
      <c r="PZP852" s="273"/>
      <c r="PZQ852" s="273"/>
      <c r="PZR852" s="273"/>
      <c r="PZS852" s="273"/>
      <c r="PZT852" s="273"/>
      <c r="PZU852" s="273"/>
      <c r="PZV852" s="273"/>
      <c r="PZW852" s="273"/>
      <c r="PZX852" s="273"/>
      <c r="PZY852" s="273"/>
      <c r="PZZ852" s="273"/>
      <c r="QAA852" s="273"/>
      <c r="QAB852" s="273"/>
      <c r="QAC852" s="273"/>
      <c r="QAD852" s="273"/>
      <c r="QAE852" s="273"/>
      <c r="QAF852" s="273"/>
      <c r="QAG852" s="273"/>
      <c r="QAH852" s="273"/>
      <c r="QAI852" s="273"/>
      <c r="QAJ852" s="273"/>
      <c r="QAK852" s="273"/>
      <c r="QAL852" s="273"/>
      <c r="QAM852" s="273"/>
      <c r="QAN852" s="273"/>
      <c r="QAO852" s="273"/>
      <c r="QAP852" s="273"/>
      <c r="QAQ852" s="273"/>
      <c r="QAR852" s="273"/>
      <c r="QAS852" s="273"/>
      <c r="QAT852" s="273"/>
      <c r="QAU852" s="273"/>
      <c r="QAV852" s="273"/>
      <c r="QAW852" s="273"/>
      <c r="QAX852" s="273"/>
      <c r="QAY852" s="273"/>
      <c r="QAZ852" s="273"/>
      <c r="QBA852" s="273"/>
      <c r="QBB852" s="273"/>
      <c r="QBC852" s="273"/>
      <c r="QBD852" s="273"/>
      <c r="QBE852" s="273"/>
      <c r="QBF852" s="273"/>
      <c r="QBG852" s="273"/>
      <c r="QBH852" s="273"/>
      <c r="QBI852" s="273"/>
      <c r="QBJ852" s="273"/>
      <c r="QBK852" s="273"/>
      <c r="QBL852" s="273"/>
      <c r="QBM852" s="273"/>
      <c r="QBN852" s="273"/>
      <c r="QBO852" s="273"/>
      <c r="QBP852" s="273"/>
      <c r="QBQ852" s="273"/>
      <c r="QBR852" s="273"/>
      <c r="QBS852" s="273"/>
      <c r="QBT852" s="273"/>
      <c r="QBU852" s="273"/>
      <c r="QBV852" s="273"/>
      <c r="QBW852" s="273"/>
      <c r="QBX852" s="273"/>
      <c r="QBY852" s="273"/>
      <c r="QBZ852" s="273"/>
      <c r="QCA852" s="273"/>
      <c r="QCB852" s="273"/>
      <c r="QCC852" s="273"/>
      <c r="QCD852" s="273"/>
      <c r="QCE852" s="273"/>
      <c r="QCF852" s="273"/>
      <c r="QCG852" s="273"/>
      <c r="QCH852" s="273"/>
      <c r="QCI852" s="273"/>
      <c r="QCJ852" s="273"/>
      <c r="QCK852" s="273"/>
      <c r="QCL852" s="273"/>
      <c r="QCM852" s="273"/>
      <c r="QCN852" s="273"/>
      <c r="QCO852" s="273"/>
      <c r="QCP852" s="273"/>
      <c r="QCQ852" s="273"/>
      <c r="QCR852" s="273"/>
      <c r="QCS852" s="273"/>
      <c r="QCT852" s="273"/>
      <c r="QCU852" s="273"/>
      <c r="QCV852" s="273"/>
      <c r="QCW852" s="273"/>
      <c r="QCX852" s="273"/>
      <c r="QCY852" s="273"/>
      <c r="QCZ852" s="273"/>
      <c r="QDA852" s="273"/>
      <c r="QDB852" s="273"/>
      <c r="QDC852" s="273"/>
      <c r="QDD852" s="273"/>
      <c r="QDE852" s="273"/>
      <c r="QDF852" s="273"/>
      <c r="QDG852" s="273"/>
      <c r="QDH852" s="273"/>
      <c r="QDI852" s="273"/>
      <c r="QDJ852" s="273"/>
      <c r="QDK852" s="273"/>
      <c r="QDL852" s="273"/>
      <c r="QDM852" s="273"/>
      <c r="QDN852" s="273"/>
      <c r="QDO852" s="273"/>
      <c r="QDP852" s="273"/>
      <c r="QDQ852" s="273"/>
      <c r="QDR852" s="273"/>
      <c r="QDS852" s="273"/>
      <c r="QDT852" s="273"/>
      <c r="QDU852" s="273"/>
      <c r="QDV852" s="273"/>
      <c r="QDW852" s="273"/>
      <c r="QDX852" s="273"/>
      <c r="QDY852" s="273"/>
      <c r="QDZ852" s="273"/>
      <c r="QEA852" s="273"/>
      <c r="QEB852" s="273"/>
      <c r="QEC852" s="273"/>
      <c r="QED852" s="273"/>
      <c r="QEE852" s="273"/>
      <c r="QEF852" s="273"/>
      <c r="QEG852" s="273"/>
      <c r="QEH852" s="273"/>
      <c r="QEI852" s="273"/>
      <c r="QEJ852" s="273"/>
      <c r="QEK852" s="273"/>
      <c r="QEL852" s="273"/>
      <c r="QEM852" s="273"/>
      <c r="QEN852" s="273"/>
      <c r="QEO852" s="273"/>
      <c r="QEP852" s="273"/>
      <c r="QEQ852" s="273"/>
      <c r="QER852" s="273"/>
      <c r="QES852" s="273"/>
      <c r="QET852" s="273"/>
      <c r="QEU852" s="273"/>
      <c r="QEV852" s="273"/>
      <c r="QEW852" s="273"/>
      <c r="QEX852" s="273"/>
      <c r="QEY852" s="273"/>
      <c r="QEZ852" s="273"/>
      <c r="QFA852" s="273"/>
      <c r="QFB852" s="273"/>
      <c r="QFC852" s="273"/>
      <c r="QFD852" s="273"/>
      <c r="QFE852" s="273"/>
      <c r="QFF852" s="273"/>
      <c r="QFG852" s="273"/>
      <c r="QFH852" s="273"/>
      <c r="QFI852" s="273"/>
      <c r="QFJ852" s="273"/>
      <c r="QFK852" s="273"/>
      <c r="QFL852" s="273"/>
      <c r="QFM852" s="273"/>
      <c r="QFN852" s="273"/>
      <c r="QFO852" s="273"/>
      <c r="QFP852" s="273"/>
      <c r="QFQ852" s="273"/>
      <c r="QFR852" s="273"/>
      <c r="QFS852" s="273"/>
      <c r="QFT852" s="273"/>
      <c r="QFU852" s="273"/>
      <c r="QFV852" s="273"/>
      <c r="QFW852" s="273"/>
      <c r="QFX852" s="273"/>
      <c r="QFY852" s="273"/>
      <c r="QFZ852" s="273"/>
      <c r="QGA852" s="273"/>
      <c r="QGB852" s="273"/>
      <c r="QGC852" s="273"/>
      <c r="QGD852" s="273"/>
      <c r="QGE852" s="273"/>
      <c r="QGF852" s="273"/>
      <c r="QGG852" s="273"/>
      <c r="QGH852" s="273"/>
      <c r="QGI852" s="273"/>
      <c r="QGJ852" s="273"/>
      <c r="QGK852" s="273"/>
      <c r="QGL852" s="273"/>
      <c r="QGM852" s="273"/>
      <c r="QGN852" s="273"/>
      <c r="QGO852" s="273"/>
      <c r="QGP852" s="273"/>
      <c r="QGQ852" s="273"/>
      <c r="QGR852" s="273"/>
      <c r="QGS852" s="273"/>
      <c r="QGT852" s="273"/>
      <c r="QGU852" s="273"/>
      <c r="QGV852" s="273"/>
      <c r="QGW852" s="273"/>
      <c r="QGX852" s="273"/>
      <c r="QGY852" s="273"/>
      <c r="QGZ852" s="273"/>
      <c r="QHA852" s="273"/>
      <c r="QHB852" s="273"/>
      <c r="QHC852" s="273"/>
      <c r="QHD852" s="273"/>
      <c r="QHE852" s="273"/>
      <c r="QHF852" s="273"/>
      <c r="QHG852" s="273"/>
      <c r="QHH852" s="273"/>
      <c r="QHI852" s="273"/>
      <c r="QHJ852" s="273"/>
      <c r="QHK852" s="273"/>
      <c r="QHL852" s="273"/>
      <c r="QHM852" s="273"/>
      <c r="QHN852" s="273"/>
      <c r="QHO852" s="273"/>
      <c r="QHP852" s="273"/>
      <c r="QHQ852" s="273"/>
      <c r="QHR852" s="273"/>
      <c r="QHS852" s="273"/>
      <c r="QHT852" s="273"/>
      <c r="QHU852" s="273"/>
      <c r="QHV852" s="273"/>
      <c r="QHW852" s="273"/>
      <c r="QHX852" s="273"/>
      <c r="QHY852" s="273"/>
      <c r="QHZ852" s="273"/>
      <c r="QIA852" s="273"/>
      <c r="QIB852" s="273"/>
      <c r="QIC852" s="273"/>
      <c r="QID852" s="273"/>
      <c r="QIE852" s="273"/>
      <c r="QIF852" s="273"/>
      <c r="QIG852" s="273"/>
      <c r="QIH852" s="273"/>
      <c r="QII852" s="273"/>
      <c r="QIJ852" s="273"/>
      <c r="QIK852" s="273"/>
      <c r="QIL852" s="273"/>
      <c r="QIM852" s="273"/>
      <c r="QIN852" s="273"/>
      <c r="QIO852" s="273"/>
      <c r="QIP852" s="273"/>
      <c r="QIQ852" s="273"/>
      <c r="QIR852" s="273"/>
      <c r="QIS852" s="273"/>
      <c r="QIT852" s="273"/>
      <c r="QIU852" s="273"/>
      <c r="QIV852" s="273"/>
      <c r="QIW852" s="273"/>
      <c r="QIX852" s="273"/>
      <c r="QIY852" s="273"/>
      <c r="QIZ852" s="273"/>
      <c r="QJA852" s="273"/>
      <c r="QJB852" s="273"/>
      <c r="QJC852" s="273"/>
      <c r="QJD852" s="273"/>
      <c r="QJE852" s="273"/>
      <c r="QJF852" s="273"/>
      <c r="QJG852" s="273"/>
      <c r="QJH852" s="273"/>
      <c r="QJI852" s="273"/>
      <c r="QJJ852" s="273"/>
      <c r="QJK852" s="273"/>
      <c r="QJL852" s="273"/>
      <c r="QJM852" s="273"/>
      <c r="QJN852" s="273"/>
      <c r="QJO852" s="273"/>
      <c r="QJP852" s="273"/>
      <c r="QJQ852" s="273"/>
      <c r="QJR852" s="273"/>
      <c r="QJS852" s="273"/>
      <c r="QJT852" s="273"/>
      <c r="QJU852" s="273"/>
      <c r="QJV852" s="273"/>
      <c r="QJW852" s="273"/>
      <c r="QJX852" s="273"/>
      <c r="QJY852" s="273"/>
      <c r="QJZ852" s="273"/>
      <c r="QKA852" s="273"/>
      <c r="QKB852" s="273"/>
      <c r="QKC852" s="273"/>
      <c r="QKD852" s="273"/>
      <c r="QKE852" s="273"/>
      <c r="QKF852" s="273"/>
      <c r="QKG852" s="273"/>
      <c r="QKH852" s="273"/>
      <c r="QKI852" s="273"/>
      <c r="QKJ852" s="273"/>
      <c r="QKK852" s="273"/>
      <c r="QKL852" s="273"/>
      <c r="QKM852" s="273"/>
      <c r="QKN852" s="273"/>
      <c r="QKO852" s="273"/>
      <c r="QKP852" s="273"/>
      <c r="QKQ852" s="273"/>
      <c r="QKR852" s="273"/>
      <c r="QKS852" s="273"/>
      <c r="QKT852" s="273"/>
      <c r="QKU852" s="273"/>
      <c r="QKV852" s="273"/>
      <c r="QKW852" s="273"/>
      <c r="QKX852" s="273"/>
      <c r="QKY852" s="273"/>
      <c r="QKZ852" s="273"/>
      <c r="QLA852" s="273"/>
      <c r="QLB852" s="273"/>
      <c r="QLC852" s="273"/>
      <c r="QLD852" s="273"/>
      <c r="QLE852" s="273"/>
      <c r="QLF852" s="273"/>
      <c r="QLG852" s="273"/>
      <c r="QLH852" s="273"/>
      <c r="QLI852" s="273"/>
      <c r="QLJ852" s="273"/>
      <c r="QLK852" s="273"/>
      <c r="QLL852" s="273"/>
      <c r="QLM852" s="273"/>
      <c r="QLN852" s="273"/>
      <c r="QLO852" s="273"/>
      <c r="QLP852" s="273"/>
      <c r="QLQ852" s="273"/>
      <c r="QLR852" s="273"/>
      <c r="QLS852" s="273"/>
      <c r="QLT852" s="273"/>
      <c r="QLU852" s="273"/>
      <c r="QLV852" s="273"/>
      <c r="QLW852" s="273"/>
      <c r="QLX852" s="273"/>
      <c r="QLY852" s="273"/>
      <c r="QLZ852" s="273"/>
      <c r="QMA852" s="273"/>
      <c r="QMB852" s="273"/>
      <c r="QMC852" s="273"/>
      <c r="QMD852" s="273"/>
      <c r="QME852" s="273"/>
      <c r="QMF852" s="273"/>
      <c r="QMG852" s="273"/>
      <c r="QMH852" s="273"/>
      <c r="QMI852" s="273"/>
      <c r="QMJ852" s="273"/>
      <c r="QMK852" s="273"/>
      <c r="QML852" s="273"/>
      <c r="QMM852" s="273"/>
      <c r="QMN852" s="273"/>
      <c r="QMO852" s="273"/>
      <c r="QMP852" s="273"/>
      <c r="QMQ852" s="273"/>
      <c r="QMR852" s="273"/>
      <c r="QMS852" s="273"/>
      <c r="QMT852" s="273"/>
      <c r="QMU852" s="273"/>
      <c r="QMV852" s="273"/>
      <c r="QMW852" s="273"/>
      <c r="QMX852" s="273"/>
      <c r="QMY852" s="273"/>
      <c r="QMZ852" s="273"/>
      <c r="QNA852" s="273"/>
      <c r="QNB852" s="273"/>
      <c r="QNC852" s="273"/>
      <c r="QND852" s="273"/>
      <c r="QNE852" s="273"/>
      <c r="QNF852" s="273"/>
      <c r="QNG852" s="273"/>
      <c r="QNH852" s="273"/>
      <c r="QNI852" s="273"/>
      <c r="QNJ852" s="273"/>
      <c r="QNK852" s="273"/>
      <c r="QNL852" s="273"/>
      <c r="QNM852" s="273"/>
      <c r="QNN852" s="273"/>
      <c r="QNO852" s="273"/>
      <c r="QNP852" s="273"/>
      <c r="QNQ852" s="273"/>
      <c r="QNR852" s="273"/>
      <c r="QNS852" s="273"/>
      <c r="QNT852" s="273"/>
      <c r="QNU852" s="273"/>
      <c r="QNV852" s="273"/>
      <c r="QNW852" s="273"/>
      <c r="QNX852" s="273"/>
      <c r="QNY852" s="273"/>
      <c r="QNZ852" s="273"/>
      <c r="QOA852" s="273"/>
      <c r="QOB852" s="273"/>
      <c r="QOC852" s="273"/>
      <c r="QOD852" s="273"/>
      <c r="QOE852" s="273"/>
      <c r="QOF852" s="273"/>
      <c r="QOG852" s="273"/>
      <c r="QOH852" s="273"/>
      <c r="QOI852" s="273"/>
      <c r="QOJ852" s="273"/>
      <c r="QOK852" s="273"/>
      <c r="QOL852" s="273"/>
      <c r="QOM852" s="273"/>
      <c r="QON852" s="273"/>
      <c r="QOO852" s="273"/>
      <c r="QOP852" s="273"/>
      <c r="QOQ852" s="273"/>
      <c r="QOR852" s="273"/>
      <c r="QOS852" s="273"/>
      <c r="QOT852" s="273"/>
      <c r="QOU852" s="273"/>
      <c r="QOV852" s="273"/>
      <c r="QOW852" s="273"/>
      <c r="QOX852" s="273"/>
      <c r="QOY852" s="273"/>
      <c r="QOZ852" s="273"/>
      <c r="QPA852" s="273"/>
      <c r="QPB852" s="273"/>
      <c r="QPC852" s="273"/>
      <c r="QPD852" s="273"/>
      <c r="QPE852" s="273"/>
      <c r="QPF852" s="273"/>
      <c r="QPG852" s="273"/>
      <c r="QPH852" s="273"/>
      <c r="QPI852" s="273"/>
      <c r="QPJ852" s="273"/>
      <c r="QPK852" s="273"/>
      <c r="QPL852" s="273"/>
      <c r="QPM852" s="273"/>
      <c r="QPN852" s="273"/>
      <c r="QPO852" s="273"/>
      <c r="QPP852" s="273"/>
      <c r="QPQ852" s="273"/>
      <c r="QPR852" s="273"/>
      <c r="QPS852" s="273"/>
      <c r="QPT852" s="273"/>
      <c r="QPU852" s="273"/>
      <c r="QPV852" s="273"/>
      <c r="QPW852" s="273"/>
      <c r="QPX852" s="273"/>
      <c r="QPY852" s="273"/>
      <c r="QPZ852" s="273"/>
      <c r="QQA852" s="273"/>
      <c r="QQB852" s="273"/>
      <c r="QQC852" s="273"/>
      <c r="QQD852" s="273"/>
      <c r="QQE852" s="273"/>
      <c r="QQF852" s="273"/>
      <c r="QQG852" s="273"/>
      <c r="QQH852" s="273"/>
      <c r="QQI852" s="273"/>
      <c r="QQJ852" s="273"/>
      <c r="QQK852" s="273"/>
      <c r="QQL852" s="273"/>
      <c r="QQM852" s="273"/>
      <c r="QQN852" s="273"/>
      <c r="QQO852" s="273"/>
      <c r="QQP852" s="273"/>
      <c r="QQQ852" s="273"/>
      <c r="QQR852" s="273"/>
      <c r="QQS852" s="273"/>
      <c r="QQT852" s="273"/>
      <c r="QQU852" s="273"/>
      <c r="QQV852" s="273"/>
      <c r="QQW852" s="273"/>
      <c r="QQX852" s="273"/>
      <c r="QQY852" s="273"/>
      <c r="QQZ852" s="273"/>
      <c r="QRA852" s="273"/>
      <c r="QRB852" s="273"/>
      <c r="QRC852" s="273"/>
      <c r="QRD852" s="273"/>
      <c r="QRE852" s="273"/>
      <c r="QRF852" s="273"/>
      <c r="QRG852" s="273"/>
      <c r="QRH852" s="273"/>
      <c r="QRI852" s="273"/>
      <c r="QRJ852" s="273"/>
      <c r="QRK852" s="273"/>
      <c r="QRL852" s="273"/>
      <c r="QRM852" s="273"/>
      <c r="QRN852" s="273"/>
      <c r="QRO852" s="273"/>
      <c r="QRP852" s="273"/>
      <c r="QRQ852" s="273"/>
      <c r="QRR852" s="273"/>
      <c r="QRS852" s="273"/>
      <c r="QRT852" s="273"/>
      <c r="QRU852" s="273"/>
      <c r="QRV852" s="273"/>
      <c r="QRW852" s="273"/>
      <c r="QRX852" s="273"/>
      <c r="QRY852" s="273"/>
      <c r="QRZ852" s="273"/>
      <c r="QSA852" s="273"/>
      <c r="QSB852" s="273"/>
      <c r="QSC852" s="273"/>
      <c r="QSD852" s="273"/>
      <c r="QSE852" s="273"/>
      <c r="QSF852" s="273"/>
      <c r="QSG852" s="273"/>
      <c r="QSH852" s="273"/>
      <c r="QSI852" s="273"/>
      <c r="QSJ852" s="273"/>
      <c r="QSK852" s="273"/>
      <c r="QSL852" s="273"/>
      <c r="QSM852" s="273"/>
      <c r="QSN852" s="273"/>
      <c r="QSO852" s="273"/>
      <c r="QSP852" s="273"/>
      <c r="QSQ852" s="273"/>
      <c r="QSR852" s="273"/>
      <c r="QSS852" s="273"/>
      <c r="QST852" s="273"/>
      <c r="QSU852" s="273"/>
      <c r="QSV852" s="273"/>
      <c r="QSW852" s="273"/>
      <c r="QSX852" s="273"/>
      <c r="QSY852" s="273"/>
      <c r="QSZ852" s="273"/>
      <c r="QTA852" s="273"/>
      <c r="QTB852" s="273"/>
      <c r="QTC852" s="273"/>
      <c r="QTD852" s="273"/>
      <c r="QTE852" s="273"/>
      <c r="QTF852" s="273"/>
      <c r="QTG852" s="273"/>
      <c r="QTH852" s="273"/>
      <c r="QTI852" s="273"/>
      <c r="QTJ852" s="273"/>
      <c r="QTK852" s="273"/>
      <c r="QTL852" s="273"/>
      <c r="QTM852" s="273"/>
      <c r="QTN852" s="273"/>
      <c r="QTO852" s="273"/>
      <c r="QTP852" s="273"/>
      <c r="QTQ852" s="273"/>
      <c r="QTR852" s="273"/>
      <c r="QTS852" s="273"/>
      <c r="QTT852" s="273"/>
      <c r="QTU852" s="273"/>
      <c r="QTV852" s="273"/>
      <c r="QTW852" s="273"/>
      <c r="QTX852" s="273"/>
      <c r="QTY852" s="273"/>
      <c r="QTZ852" s="273"/>
      <c r="QUA852" s="273"/>
      <c r="QUB852" s="273"/>
      <c r="QUC852" s="273"/>
      <c r="QUD852" s="273"/>
      <c r="QUE852" s="273"/>
      <c r="QUF852" s="273"/>
      <c r="QUG852" s="273"/>
      <c r="QUH852" s="273"/>
      <c r="QUI852" s="273"/>
      <c r="QUJ852" s="273"/>
      <c r="QUK852" s="273"/>
      <c r="QUL852" s="273"/>
      <c r="QUM852" s="273"/>
      <c r="QUN852" s="273"/>
      <c r="QUO852" s="273"/>
      <c r="QUP852" s="273"/>
      <c r="QUQ852" s="273"/>
      <c r="QUR852" s="273"/>
      <c r="QUS852" s="273"/>
      <c r="QUT852" s="273"/>
      <c r="QUU852" s="273"/>
      <c r="QUV852" s="273"/>
      <c r="QUW852" s="273"/>
      <c r="QUX852" s="273"/>
      <c r="QUY852" s="273"/>
      <c r="QUZ852" s="273"/>
      <c r="QVA852" s="273"/>
      <c r="QVB852" s="273"/>
      <c r="QVC852" s="273"/>
      <c r="QVD852" s="273"/>
      <c r="QVE852" s="273"/>
      <c r="QVF852" s="273"/>
      <c r="QVG852" s="273"/>
      <c r="QVH852" s="273"/>
      <c r="QVI852" s="273"/>
      <c r="QVJ852" s="273"/>
      <c r="QVK852" s="273"/>
      <c r="QVL852" s="273"/>
      <c r="QVM852" s="273"/>
      <c r="QVN852" s="273"/>
      <c r="QVO852" s="273"/>
      <c r="QVP852" s="273"/>
      <c r="QVQ852" s="273"/>
      <c r="QVR852" s="273"/>
      <c r="QVS852" s="273"/>
      <c r="QVT852" s="273"/>
      <c r="QVU852" s="273"/>
      <c r="QVV852" s="273"/>
      <c r="QVW852" s="273"/>
      <c r="QVX852" s="273"/>
      <c r="QVY852" s="273"/>
      <c r="QVZ852" s="273"/>
      <c r="QWA852" s="273"/>
      <c r="QWB852" s="273"/>
      <c r="QWC852" s="273"/>
      <c r="QWD852" s="273"/>
      <c r="QWE852" s="273"/>
      <c r="QWF852" s="273"/>
      <c r="QWG852" s="273"/>
      <c r="QWH852" s="273"/>
      <c r="QWI852" s="273"/>
      <c r="QWJ852" s="273"/>
      <c r="QWK852" s="273"/>
      <c r="QWL852" s="273"/>
      <c r="QWM852" s="273"/>
      <c r="QWN852" s="273"/>
      <c r="QWO852" s="273"/>
      <c r="QWP852" s="273"/>
      <c r="QWQ852" s="273"/>
      <c r="QWR852" s="273"/>
      <c r="QWS852" s="273"/>
      <c r="QWT852" s="273"/>
      <c r="QWU852" s="273"/>
      <c r="QWV852" s="273"/>
      <c r="QWW852" s="273"/>
      <c r="QWX852" s="273"/>
      <c r="QWY852" s="273"/>
      <c r="QWZ852" s="273"/>
      <c r="QXA852" s="273"/>
      <c r="QXB852" s="273"/>
      <c r="QXC852" s="273"/>
      <c r="QXD852" s="273"/>
      <c r="QXE852" s="273"/>
      <c r="QXF852" s="273"/>
      <c r="QXG852" s="273"/>
      <c r="QXH852" s="273"/>
      <c r="QXI852" s="273"/>
      <c r="QXJ852" s="273"/>
      <c r="QXK852" s="273"/>
      <c r="QXL852" s="273"/>
      <c r="QXM852" s="273"/>
      <c r="QXN852" s="273"/>
      <c r="QXO852" s="273"/>
      <c r="QXP852" s="273"/>
      <c r="QXQ852" s="273"/>
      <c r="QXR852" s="273"/>
      <c r="QXS852" s="273"/>
      <c r="QXT852" s="273"/>
      <c r="QXU852" s="273"/>
      <c r="QXV852" s="273"/>
      <c r="QXW852" s="273"/>
      <c r="QXX852" s="273"/>
      <c r="QXY852" s="273"/>
      <c r="QXZ852" s="273"/>
      <c r="QYA852" s="273"/>
      <c r="QYB852" s="273"/>
      <c r="QYC852" s="273"/>
      <c r="QYD852" s="273"/>
      <c r="QYE852" s="273"/>
      <c r="QYF852" s="273"/>
      <c r="QYG852" s="273"/>
      <c r="QYH852" s="273"/>
      <c r="QYI852" s="273"/>
      <c r="QYJ852" s="273"/>
      <c r="QYK852" s="273"/>
      <c r="QYL852" s="273"/>
      <c r="QYM852" s="273"/>
      <c r="QYN852" s="273"/>
      <c r="QYO852" s="273"/>
      <c r="QYP852" s="273"/>
      <c r="QYQ852" s="273"/>
      <c r="QYR852" s="273"/>
      <c r="QYS852" s="273"/>
      <c r="QYT852" s="273"/>
      <c r="QYU852" s="273"/>
      <c r="QYV852" s="273"/>
      <c r="QYW852" s="273"/>
      <c r="QYX852" s="273"/>
      <c r="QYY852" s="273"/>
      <c r="QYZ852" s="273"/>
      <c r="QZA852" s="273"/>
      <c r="QZB852" s="273"/>
      <c r="QZC852" s="273"/>
      <c r="QZD852" s="273"/>
      <c r="QZE852" s="273"/>
      <c r="QZF852" s="273"/>
      <c r="QZG852" s="273"/>
      <c r="QZH852" s="273"/>
      <c r="QZI852" s="273"/>
      <c r="QZJ852" s="273"/>
      <c r="QZK852" s="273"/>
      <c r="QZL852" s="273"/>
      <c r="QZM852" s="273"/>
      <c r="QZN852" s="273"/>
      <c r="QZO852" s="273"/>
      <c r="QZP852" s="273"/>
      <c r="QZQ852" s="273"/>
      <c r="QZR852" s="273"/>
      <c r="QZS852" s="273"/>
      <c r="QZT852" s="273"/>
      <c r="QZU852" s="273"/>
      <c r="QZV852" s="273"/>
      <c r="QZW852" s="273"/>
      <c r="QZX852" s="273"/>
      <c r="QZY852" s="273"/>
      <c r="QZZ852" s="273"/>
      <c r="RAA852" s="273"/>
      <c r="RAB852" s="273"/>
      <c r="RAC852" s="273"/>
      <c r="RAD852" s="273"/>
      <c r="RAE852" s="273"/>
      <c r="RAF852" s="273"/>
      <c r="RAG852" s="273"/>
      <c r="RAH852" s="273"/>
      <c r="RAI852" s="273"/>
      <c r="RAJ852" s="273"/>
      <c r="RAK852" s="273"/>
      <c r="RAL852" s="273"/>
      <c r="RAM852" s="273"/>
      <c r="RAN852" s="273"/>
      <c r="RAO852" s="273"/>
      <c r="RAP852" s="273"/>
      <c r="RAQ852" s="273"/>
      <c r="RAR852" s="273"/>
      <c r="RAS852" s="273"/>
      <c r="RAT852" s="273"/>
      <c r="RAU852" s="273"/>
      <c r="RAV852" s="273"/>
      <c r="RAW852" s="273"/>
      <c r="RAX852" s="273"/>
      <c r="RAY852" s="273"/>
      <c r="RAZ852" s="273"/>
      <c r="RBA852" s="273"/>
      <c r="RBB852" s="273"/>
      <c r="RBC852" s="273"/>
      <c r="RBD852" s="273"/>
      <c r="RBE852" s="273"/>
      <c r="RBF852" s="273"/>
      <c r="RBG852" s="273"/>
      <c r="RBH852" s="273"/>
      <c r="RBI852" s="273"/>
      <c r="RBJ852" s="273"/>
      <c r="RBK852" s="273"/>
      <c r="RBL852" s="273"/>
      <c r="RBM852" s="273"/>
      <c r="RBN852" s="273"/>
      <c r="RBO852" s="273"/>
      <c r="RBP852" s="273"/>
      <c r="RBQ852" s="273"/>
      <c r="RBR852" s="273"/>
      <c r="RBS852" s="273"/>
      <c r="RBT852" s="273"/>
      <c r="RBU852" s="273"/>
      <c r="RBV852" s="273"/>
      <c r="RBW852" s="273"/>
      <c r="RBX852" s="273"/>
      <c r="RBY852" s="273"/>
      <c r="RBZ852" s="273"/>
      <c r="RCA852" s="273"/>
      <c r="RCB852" s="273"/>
      <c r="RCC852" s="273"/>
      <c r="RCD852" s="273"/>
      <c r="RCE852" s="273"/>
      <c r="RCF852" s="273"/>
      <c r="RCG852" s="273"/>
      <c r="RCH852" s="273"/>
      <c r="RCI852" s="273"/>
      <c r="RCJ852" s="273"/>
      <c r="RCK852" s="273"/>
      <c r="RCL852" s="273"/>
      <c r="RCM852" s="273"/>
      <c r="RCN852" s="273"/>
      <c r="RCO852" s="273"/>
      <c r="RCP852" s="273"/>
      <c r="RCQ852" s="273"/>
      <c r="RCR852" s="273"/>
      <c r="RCS852" s="273"/>
      <c r="RCT852" s="273"/>
      <c r="RCU852" s="273"/>
      <c r="RCV852" s="273"/>
      <c r="RCW852" s="273"/>
      <c r="RCX852" s="273"/>
      <c r="RCY852" s="273"/>
      <c r="RCZ852" s="273"/>
      <c r="RDA852" s="273"/>
      <c r="RDB852" s="273"/>
      <c r="RDC852" s="273"/>
      <c r="RDD852" s="273"/>
      <c r="RDE852" s="273"/>
      <c r="RDF852" s="273"/>
      <c r="RDG852" s="273"/>
      <c r="RDH852" s="273"/>
      <c r="RDI852" s="273"/>
      <c r="RDJ852" s="273"/>
      <c r="RDK852" s="273"/>
      <c r="RDL852" s="273"/>
      <c r="RDM852" s="273"/>
      <c r="RDN852" s="273"/>
      <c r="RDO852" s="273"/>
      <c r="RDP852" s="273"/>
      <c r="RDQ852" s="273"/>
      <c r="RDR852" s="273"/>
      <c r="RDS852" s="273"/>
      <c r="RDT852" s="273"/>
      <c r="RDU852" s="273"/>
      <c r="RDV852" s="273"/>
      <c r="RDW852" s="273"/>
      <c r="RDX852" s="273"/>
      <c r="RDY852" s="273"/>
      <c r="RDZ852" s="273"/>
      <c r="REA852" s="273"/>
      <c r="REB852" s="273"/>
      <c r="REC852" s="273"/>
      <c r="RED852" s="273"/>
      <c r="REE852" s="273"/>
      <c r="REF852" s="273"/>
      <c r="REG852" s="273"/>
      <c r="REH852" s="273"/>
      <c r="REI852" s="273"/>
      <c r="REJ852" s="273"/>
      <c r="REK852" s="273"/>
      <c r="REL852" s="273"/>
      <c r="REM852" s="273"/>
      <c r="REN852" s="273"/>
      <c r="REO852" s="273"/>
      <c r="REP852" s="273"/>
      <c r="REQ852" s="273"/>
      <c r="RER852" s="273"/>
      <c r="RES852" s="273"/>
      <c r="RET852" s="273"/>
      <c r="REU852" s="273"/>
      <c r="REV852" s="273"/>
      <c r="REW852" s="273"/>
      <c r="REX852" s="273"/>
      <c r="REY852" s="273"/>
      <c r="REZ852" s="273"/>
      <c r="RFA852" s="273"/>
      <c r="RFB852" s="273"/>
      <c r="RFC852" s="273"/>
      <c r="RFD852" s="273"/>
      <c r="RFE852" s="273"/>
      <c r="RFF852" s="273"/>
      <c r="RFG852" s="273"/>
      <c r="RFH852" s="273"/>
      <c r="RFI852" s="273"/>
      <c r="RFJ852" s="273"/>
      <c r="RFK852" s="273"/>
      <c r="RFL852" s="273"/>
      <c r="RFM852" s="273"/>
      <c r="RFN852" s="273"/>
      <c r="RFO852" s="273"/>
      <c r="RFP852" s="273"/>
      <c r="RFQ852" s="273"/>
      <c r="RFR852" s="273"/>
      <c r="RFS852" s="273"/>
      <c r="RFT852" s="273"/>
      <c r="RFU852" s="273"/>
      <c r="RFV852" s="273"/>
      <c r="RFW852" s="273"/>
      <c r="RFX852" s="273"/>
      <c r="RFY852" s="273"/>
      <c r="RFZ852" s="273"/>
      <c r="RGA852" s="273"/>
      <c r="RGB852" s="273"/>
      <c r="RGC852" s="273"/>
      <c r="RGD852" s="273"/>
      <c r="RGE852" s="273"/>
      <c r="RGF852" s="273"/>
      <c r="RGG852" s="273"/>
      <c r="RGH852" s="273"/>
      <c r="RGI852" s="273"/>
      <c r="RGJ852" s="273"/>
      <c r="RGK852" s="273"/>
      <c r="RGL852" s="273"/>
      <c r="RGM852" s="273"/>
      <c r="RGN852" s="273"/>
      <c r="RGO852" s="273"/>
      <c r="RGP852" s="273"/>
      <c r="RGQ852" s="273"/>
      <c r="RGR852" s="273"/>
      <c r="RGS852" s="273"/>
      <c r="RGT852" s="273"/>
      <c r="RGU852" s="273"/>
      <c r="RGV852" s="273"/>
      <c r="RGW852" s="273"/>
      <c r="RGX852" s="273"/>
      <c r="RGY852" s="273"/>
      <c r="RGZ852" s="273"/>
      <c r="RHA852" s="273"/>
      <c r="RHB852" s="273"/>
      <c r="RHC852" s="273"/>
      <c r="RHD852" s="273"/>
      <c r="RHE852" s="273"/>
      <c r="RHF852" s="273"/>
      <c r="RHG852" s="273"/>
      <c r="RHH852" s="273"/>
      <c r="RHI852" s="273"/>
      <c r="RHJ852" s="273"/>
      <c r="RHK852" s="273"/>
      <c r="RHL852" s="273"/>
      <c r="RHM852" s="273"/>
      <c r="RHN852" s="273"/>
      <c r="RHO852" s="273"/>
      <c r="RHP852" s="273"/>
      <c r="RHQ852" s="273"/>
      <c r="RHR852" s="273"/>
      <c r="RHS852" s="273"/>
      <c r="RHT852" s="273"/>
      <c r="RHU852" s="273"/>
      <c r="RHV852" s="273"/>
      <c r="RHW852" s="273"/>
      <c r="RHX852" s="273"/>
      <c r="RHY852" s="273"/>
      <c r="RHZ852" s="273"/>
      <c r="RIA852" s="273"/>
      <c r="RIB852" s="273"/>
      <c r="RIC852" s="273"/>
      <c r="RID852" s="273"/>
      <c r="RIE852" s="273"/>
      <c r="RIF852" s="273"/>
      <c r="RIG852" s="273"/>
      <c r="RIH852" s="273"/>
      <c r="RII852" s="273"/>
      <c r="RIJ852" s="273"/>
      <c r="RIK852" s="273"/>
      <c r="RIL852" s="273"/>
      <c r="RIM852" s="273"/>
      <c r="RIN852" s="273"/>
      <c r="RIO852" s="273"/>
      <c r="RIP852" s="273"/>
      <c r="RIQ852" s="273"/>
      <c r="RIR852" s="273"/>
      <c r="RIS852" s="273"/>
      <c r="RIT852" s="273"/>
      <c r="RIU852" s="273"/>
      <c r="RIV852" s="273"/>
      <c r="RIW852" s="273"/>
      <c r="RIX852" s="273"/>
      <c r="RIY852" s="273"/>
      <c r="RIZ852" s="273"/>
      <c r="RJA852" s="273"/>
      <c r="RJB852" s="273"/>
      <c r="RJC852" s="273"/>
      <c r="RJD852" s="273"/>
      <c r="RJE852" s="273"/>
      <c r="RJF852" s="273"/>
      <c r="RJG852" s="273"/>
      <c r="RJH852" s="273"/>
      <c r="RJI852" s="273"/>
      <c r="RJJ852" s="273"/>
      <c r="RJK852" s="273"/>
      <c r="RJL852" s="273"/>
      <c r="RJM852" s="273"/>
      <c r="RJN852" s="273"/>
      <c r="RJO852" s="273"/>
      <c r="RJP852" s="273"/>
      <c r="RJQ852" s="273"/>
      <c r="RJR852" s="273"/>
      <c r="RJS852" s="273"/>
      <c r="RJT852" s="273"/>
      <c r="RJU852" s="273"/>
      <c r="RJV852" s="273"/>
      <c r="RJW852" s="273"/>
      <c r="RJX852" s="273"/>
      <c r="RJY852" s="273"/>
      <c r="RJZ852" s="273"/>
      <c r="RKA852" s="273"/>
      <c r="RKB852" s="273"/>
      <c r="RKC852" s="273"/>
      <c r="RKD852" s="273"/>
      <c r="RKE852" s="273"/>
      <c r="RKF852" s="273"/>
      <c r="RKG852" s="273"/>
      <c r="RKH852" s="273"/>
      <c r="RKI852" s="273"/>
      <c r="RKJ852" s="273"/>
      <c r="RKK852" s="273"/>
      <c r="RKL852" s="273"/>
      <c r="RKM852" s="273"/>
      <c r="RKN852" s="273"/>
      <c r="RKO852" s="273"/>
      <c r="RKP852" s="273"/>
      <c r="RKQ852" s="273"/>
      <c r="RKR852" s="273"/>
      <c r="RKS852" s="273"/>
      <c r="RKT852" s="273"/>
      <c r="RKU852" s="273"/>
      <c r="RKV852" s="273"/>
      <c r="RKW852" s="273"/>
      <c r="RKX852" s="273"/>
      <c r="RKY852" s="273"/>
      <c r="RKZ852" s="273"/>
      <c r="RLA852" s="273"/>
      <c r="RLB852" s="273"/>
      <c r="RLC852" s="273"/>
      <c r="RLD852" s="273"/>
      <c r="RLE852" s="273"/>
      <c r="RLF852" s="273"/>
      <c r="RLG852" s="273"/>
      <c r="RLH852" s="273"/>
      <c r="RLI852" s="273"/>
      <c r="RLJ852" s="273"/>
      <c r="RLK852" s="273"/>
      <c r="RLL852" s="273"/>
      <c r="RLM852" s="273"/>
      <c r="RLN852" s="273"/>
      <c r="RLO852" s="273"/>
      <c r="RLP852" s="273"/>
      <c r="RLQ852" s="273"/>
      <c r="RLR852" s="273"/>
      <c r="RLS852" s="273"/>
      <c r="RLT852" s="273"/>
      <c r="RLU852" s="273"/>
      <c r="RLV852" s="273"/>
      <c r="RLW852" s="273"/>
      <c r="RLX852" s="273"/>
      <c r="RLY852" s="273"/>
      <c r="RLZ852" s="273"/>
      <c r="RMA852" s="273"/>
      <c r="RMB852" s="273"/>
      <c r="RMC852" s="273"/>
      <c r="RMD852" s="273"/>
      <c r="RME852" s="273"/>
      <c r="RMF852" s="273"/>
      <c r="RMG852" s="273"/>
      <c r="RMH852" s="273"/>
      <c r="RMI852" s="273"/>
      <c r="RMJ852" s="273"/>
      <c r="RMK852" s="273"/>
      <c r="RML852" s="273"/>
      <c r="RMM852" s="273"/>
      <c r="RMN852" s="273"/>
      <c r="RMO852" s="273"/>
      <c r="RMP852" s="273"/>
      <c r="RMQ852" s="273"/>
      <c r="RMR852" s="273"/>
      <c r="RMS852" s="273"/>
      <c r="RMT852" s="273"/>
      <c r="RMU852" s="273"/>
      <c r="RMV852" s="273"/>
      <c r="RMW852" s="273"/>
      <c r="RMX852" s="273"/>
      <c r="RMY852" s="273"/>
      <c r="RMZ852" s="273"/>
      <c r="RNA852" s="273"/>
      <c r="RNB852" s="273"/>
      <c r="RNC852" s="273"/>
      <c r="RND852" s="273"/>
      <c r="RNE852" s="273"/>
      <c r="RNF852" s="273"/>
      <c r="RNG852" s="273"/>
      <c r="RNH852" s="273"/>
      <c r="RNI852" s="273"/>
      <c r="RNJ852" s="273"/>
      <c r="RNK852" s="273"/>
      <c r="RNL852" s="273"/>
      <c r="RNM852" s="273"/>
      <c r="RNN852" s="273"/>
      <c r="RNO852" s="273"/>
      <c r="RNP852" s="273"/>
      <c r="RNQ852" s="273"/>
      <c r="RNR852" s="273"/>
      <c r="RNS852" s="273"/>
      <c r="RNT852" s="273"/>
      <c r="RNU852" s="273"/>
      <c r="RNV852" s="273"/>
      <c r="RNW852" s="273"/>
      <c r="RNX852" s="273"/>
      <c r="RNY852" s="273"/>
      <c r="RNZ852" s="273"/>
      <c r="ROA852" s="273"/>
      <c r="ROB852" s="273"/>
      <c r="ROC852" s="273"/>
      <c r="ROD852" s="273"/>
      <c r="ROE852" s="273"/>
      <c r="ROF852" s="273"/>
      <c r="ROG852" s="273"/>
      <c r="ROH852" s="273"/>
      <c r="ROI852" s="273"/>
      <c r="ROJ852" s="273"/>
      <c r="ROK852" s="273"/>
      <c r="ROL852" s="273"/>
      <c r="ROM852" s="273"/>
      <c r="RON852" s="273"/>
      <c r="ROO852" s="273"/>
      <c r="ROP852" s="273"/>
      <c r="ROQ852" s="273"/>
      <c r="ROR852" s="273"/>
      <c r="ROS852" s="273"/>
      <c r="ROT852" s="273"/>
      <c r="ROU852" s="273"/>
      <c r="ROV852" s="273"/>
      <c r="ROW852" s="273"/>
      <c r="ROX852" s="273"/>
      <c r="ROY852" s="273"/>
      <c r="ROZ852" s="273"/>
      <c r="RPA852" s="273"/>
      <c r="RPB852" s="273"/>
      <c r="RPC852" s="273"/>
      <c r="RPD852" s="273"/>
      <c r="RPE852" s="273"/>
      <c r="RPF852" s="273"/>
      <c r="RPG852" s="273"/>
      <c r="RPH852" s="273"/>
      <c r="RPI852" s="273"/>
      <c r="RPJ852" s="273"/>
      <c r="RPK852" s="273"/>
      <c r="RPL852" s="273"/>
      <c r="RPM852" s="273"/>
      <c r="RPN852" s="273"/>
      <c r="RPO852" s="273"/>
      <c r="RPP852" s="273"/>
      <c r="RPQ852" s="273"/>
      <c r="RPR852" s="273"/>
      <c r="RPS852" s="273"/>
      <c r="RPT852" s="273"/>
      <c r="RPU852" s="273"/>
      <c r="RPV852" s="273"/>
      <c r="RPW852" s="273"/>
      <c r="RPX852" s="273"/>
      <c r="RPY852" s="273"/>
      <c r="RPZ852" s="273"/>
      <c r="RQA852" s="273"/>
      <c r="RQB852" s="273"/>
      <c r="RQC852" s="273"/>
      <c r="RQD852" s="273"/>
      <c r="RQE852" s="273"/>
      <c r="RQF852" s="273"/>
      <c r="RQG852" s="273"/>
      <c r="RQH852" s="273"/>
      <c r="RQI852" s="273"/>
      <c r="RQJ852" s="273"/>
      <c r="RQK852" s="273"/>
      <c r="RQL852" s="273"/>
      <c r="RQM852" s="273"/>
      <c r="RQN852" s="273"/>
      <c r="RQO852" s="273"/>
      <c r="RQP852" s="273"/>
      <c r="RQQ852" s="273"/>
      <c r="RQR852" s="273"/>
      <c r="RQS852" s="273"/>
      <c r="RQT852" s="273"/>
      <c r="RQU852" s="273"/>
      <c r="RQV852" s="273"/>
      <c r="RQW852" s="273"/>
      <c r="RQX852" s="273"/>
      <c r="RQY852" s="273"/>
      <c r="RQZ852" s="273"/>
      <c r="RRA852" s="273"/>
      <c r="RRB852" s="273"/>
      <c r="RRC852" s="273"/>
      <c r="RRD852" s="273"/>
      <c r="RRE852" s="273"/>
      <c r="RRF852" s="273"/>
      <c r="RRG852" s="273"/>
      <c r="RRH852" s="273"/>
      <c r="RRI852" s="273"/>
      <c r="RRJ852" s="273"/>
      <c r="RRK852" s="273"/>
      <c r="RRL852" s="273"/>
      <c r="RRM852" s="273"/>
      <c r="RRN852" s="273"/>
      <c r="RRO852" s="273"/>
      <c r="RRP852" s="273"/>
      <c r="RRQ852" s="273"/>
      <c r="RRR852" s="273"/>
      <c r="RRS852" s="273"/>
      <c r="RRT852" s="273"/>
      <c r="RRU852" s="273"/>
      <c r="RRV852" s="273"/>
      <c r="RRW852" s="273"/>
      <c r="RRX852" s="273"/>
      <c r="RRY852" s="273"/>
      <c r="RRZ852" s="273"/>
      <c r="RSA852" s="273"/>
      <c r="RSB852" s="273"/>
      <c r="RSC852" s="273"/>
      <c r="RSD852" s="273"/>
      <c r="RSE852" s="273"/>
      <c r="RSF852" s="273"/>
      <c r="RSG852" s="273"/>
      <c r="RSH852" s="273"/>
      <c r="RSI852" s="273"/>
      <c r="RSJ852" s="273"/>
      <c r="RSK852" s="273"/>
      <c r="RSL852" s="273"/>
      <c r="RSM852" s="273"/>
      <c r="RSN852" s="273"/>
      <c r="RSO852" s="273"/>
      <c r="RSP852" s="273"/>
      <c r="RSQ852" s="273"/>
      <c r="RSR852" s="273"/>
      <c r="RSS852" s="273"/>
      <c r="RST852" s="273"/>
      <c r="RSU852" s="273"/>
      <c r="RSV852" s="273"/>
      <c r="RSW852" s="273"/>
      <c r="RSX852" s="273"/>
      <c r="RSY852" s="273"/>
      <c r="RSZ852" s="273"/>
      <c r="RTA852" s="273"/>
      <c r="RTB852" s="273"/>
      <c r="RTC852" s="273"/>
      <c r="RTD852" s="273"/>
      <c r="RTE852" s="273"/>
      <c r="RTF852" s="273"/>
      <c r="RTG852" s="273"/>
      <c r="RTH852" s="273"/>
      <c r="RTI852" s="273"/>
      <c r="RTJ852" s="273"/>
      <c r="RTK852" s="273"/>
      <c r="RTL852" s="273"/>
      <c r="RTM852" s="273"/>
      <c r="RTN852" s="273"/>
      <c r="RTO852" s="273"/>
      <c r="RTP852" s="273"/>
      <c r="RTQ852" s="273"/>
      <c r="RTR852" s="273"/>
      <c r="RTS852" s="273"/>
      <c r="RTT852" s="273"/>
      <c r="RTU852" s="273"/>
      <c r="RTV852" s="273"/>
      <c r="RTW852" s="273"/>
      <c r="RTX852" s="273"/>
      <c r="RTY852" s="273"/>
      <c r="RTZ852" s="273"/>
      <c r="RUA852" s="273"/>
      <c r="RUB852" s="273"/>
      <c r="RUC852" s="273"/>
      <c r="RUD852" s="273"/>
      <c r="RUE852" s="273"/>
      <c r="RUF852" s="273"/>
      <c r="RUG852" s="273"/>
      <c r="RUH852" s="273"/>
      <c r="RUI852" s="273"/>
      <c r="RUJ852" s="273"/>
      <c r="RUK852" s="273"/>
      <c r="RUL852" s="273"/>
      <c r="RUM852" s="273"/>
      <c r="RUN852" s="273"/>
      <c r="RUO852" s="273"/>
      <c r="RUP852" s="273"/>
      <c r="RUQ852" s="273"/>
      <c r="RUR852" s="273"/>
      <c r="RUS852" s="273"/>
      <c r="RUT852" s="273"/>
      <c r="RUU852" s="273"/>
      <c r="RUV852" s="273"/>
      <c r="RUW852" s="273"/>
      <c r="RUX852" s="273"/>
      <c r="RUY852" s="273"/>
      <c r="RUZ852" s="273"/>
      <c r="RVA852" s="273"/>
      <c r="RVB852" s="273"/>
      <c r="RVC852" s="273"/>
      <c r="RVD852" s="273"/>
      <c r="RVE852" s="273"/>
      <c r="RVF852" s="273"/>
      <c r="RVG852" s="273"/>
      <c r="RVH852" s="273"/>
      <c r="RVI852" s="273"/>
      <c r="RVJ852" s="273"/>
      <c r="RVK852" s="273"/>
      <c r="RVL852" s="273"/>
      <c r="RVM852" s="273"/>
      <c r="RVN852" s="273"/>
      <c r="RVO852" s="273"/>
      <c r="RVP852" s="273"/>
      <c r="RVQ852" s="273"/>
      <c r="RVR852" s="273"/>
      <c r="RVS852" s="273"/>
      <c r="RVT852" s="273"/>
      <c r="RVU852" s="273"/>
      <c r="RVV852" s="273"/>
      <c r="RVW852" s="273"/>
      <c r="RVX852" s="273"/>
      <c r="RVY852" s="273"/>
      <c r="RVZ852" s="273"/>
      <c r="RWA852" s="273"/>
      <c r="RWB852" s="273"/>
      <c r="RWC852" s="273"/>
      <c r="RWD852" s="273"/>
      <c r="RWE852" s="273"/>
      <c r="RWF852" s="273"/>
      <c r="RWG852" s="273"/>
      <c r="RWH852" s="273"/>
      <c r="RWI852" s="273"/>
      <c r="RWJ852" s="273"/>
      <c r="RWK852" s="273"/>
      <c r="RWL852" s="273"/>
      <c r="RWM852" s="273"/>
      <c r="RWN852" s="273"/>
      <c r="RWO852" s="273"/>
      <c r="RWP852" s="273"/>
      <c r="RWQ852" s="273"/>
      <c r="RWR852" s="273"/>
      <c r="RWS852" s="273"/>
      <c r="RWT852" s="273"/>
      <c r="RWU852" s="273"/>
      <c r="RWV852" s="273"/>
      <c r="RWW852" s="273"/>
      <c r="RWX852" s="273"/>
      <c r="RWY852" s="273"/>
      <c r="RWZ852" s="273"/>
      <c r="RXA852" s="273"/>
      <c r="RXB852" s="273"/>
      <c r="RXC852" s="273"/>
      <c r="RXD852" s="273"/>
      <c r="RXE852" s="273"/>
      <c r="RXF852" s="273"/>
      <c r="RXG852" s="273"/>
      <c r="RXH852" s="273"/>
      <c r="RXI852" s="273"/>
      <c r="RXJ852" s="273"/>
      <c r="RXK852" s="273"/>
      <c r="RXL852" s="273"/>
      <c r="RXM852" s="273"/>
      <c r="RXN852" s="273"/>
      <c r="RXO852" s="273"/>
      <c r="RXP852" s="273"/>
      <c r="RXQ852" s="273"/>
      <c r="RXR852" s="273"/>
      <c r="RXS852" s="273"/>
      <c r="RXT852" s="273"/>
      <c r="RXU852" s="273"/>
      <c r="RXV852" s="273"/>
      <c r="RXW852" s="273"/>
      <c r="RXX852" s="273"/>
      <c r="RXY852" s="273"/>
      <c r="RXZ852" s="273"/>
      <c r="RYA852" s="273"/>
      <c r="RYB852" s="273"/>
      <c r="RYC852" s="273"/>
      <c r="RYD852" s="273"/>
      <c r="RYE852" s="273"/>
      <c r="RYF852" s="273"/>
      <c r="RYG852" s="273"/>
      <c r="RYH852" s="273"/>
      <c r="RYI852" s="273"/>
      <c r="RYJ852" s="273"/>
      <c r="RYK852" s="273"/>
      <c r="RYL852" s="273"/>
      <c r="RYM852" s="273"/>
      <c r="RYN852" s="273"/>
      <c r="RYO852" s="273"/>
      <c r="RYP852" s="273"/>
      <c r="RYQ852" s="273"/>
      <c r="RYR852" s="273"/>
      <c r="RYS852" s="273"/>
      <c r="RYT852" s="273"/>
      <c r="RYU852" s="273"/>
      <c r="RYV852" s="273"/>
      <c r="RYW852" s="273"/>
      <c r="RYX852" s="273"/>
      <c r="RYY852" s="273"/>
      <c r="RYZ852" s="273"/>
      <c r="RZA852" s="273"/>
      <c r="RZB852" s="273"/>
      <c r="RZC852" s="273"/>
      <c r="RZD852" s="273"/>
      <c r="RZE852" s="273"/>
      <c r="RZF852" s="273"/>
      <c r="RZG852" s="273"/>
      <c r="RZH852" s="273"/>
      <c r="RZI852" s="273"/>
      <c r="RZJ852" s="273"/>
      <c r="RZK852" s="273"/>
      <c r="RZL852" s="273"/>
      <c r="RZM852" s="273"/>
      <c r="RZN852" s="273"/>
      <c r="RZO852" s="273"/>
      <c r="RZP852" s="273"/>
      <c r="RZQ852" s="273"/>
      <c r="RZR852" s="273"/>
      <c r="RZS852" s="273"/>
      <c r="RZT852" s="273"/>
      <c r="RZU852" s="273"/>
      <c r="RZV852" s="273"/>
      <c r="RZW852" s="273"/>
      <c r="RZX852" s="273"/>
      <c r="RZY852" s="273"/>
      <c r="RZZ852" s="273"/>
      <c r="SAA852" s="273"/>
      <c r="SAB852" s="273"/>
      <c r="SAC852" s="273"/>
      <c r="SAD852" s="273"/>
      <c r="SAE852" s="273"/>
      <c r="SAF852" s="273"/>
      <c r="SAG852" s="273"/>
      <c r="SAH852" s="273"/>
      <c r="SAI852" s="273"/>
      <c r="SAJ852" s="273"/>
      <c r="SAK852" s="273"/>
      <c r="SAL852" s="273"/>
      <c r="SAM852" s="273"/>
      <c r="SAN852" s="273"/>
      <c r="SAO852" s="273"/>
      <c r="SAP852" s="273"/>
      <c r="SAQ852" s="273"/>
      <c r="SAR852" s="273"/>
      <c r="SAS852" s="273"/>
      <c r="SAT852" s="273"/>
      <c r="SAU852" s="273"/>
      <c r="SAV852" s="273"/>
      <c r="SAW852" s="273"/>
      <c r="SAX852" s="273"/>
      <c r="SAY852" s="273"/>
      <c r="SAZ852" s="273"/>
      <c r="SBA852" s="273"/>
      <c r="SBB852" s="273"/>
      <c r="SBC852" s="273"/>
      <c r="SBD852" s="273"/>
      <c r="SBE852" s="273"/>
      <c r="SBF852" s="273"/>
      <c r="SBG852" s="273"/>
      <c r="SBH852" s="273"/>
      <c r="SBI852" s="273"/>
      <c r="SBJ852" s="273"/>
      <c r="SBK852" s="273"/>
      <c r="SBL852" s="273"/>
      <c r="SBM852" s="273"/>
      <c r="SBN852" s="273"/>
      <c r="SBO852" s="273"/>
      <c r="SBP852" s="273"/>
      <c r="SBQ852" s="273"/>
      <c r="SBR852" s="273"/>
      <c r="SBS852" s="273"/>
      <c r="SBT852" s="273"/>
      <c r="SBU852" s="273"/>
      <c r="SBV852" s="273"/>
      <c r="SBW852" s="273"/>
      <c r="SBX852" s="273"/>
      <c r="SBY852" s="273"/>
      <c r="SBZ852" s="273"/>
      <c r="SCA852" s="273"/>
      <c r="SCB852" s="273"/>
      <c r="SCC852" s="273"/>
      <c r="SCD852" s="273"/>
      <c r="SCE852" s="273"/>
      <c r="SCF852" s="273"/>
      <c r="SCG852" s="273"/>
      <c r="SCH852" s="273"/>
      <c r="SCI852" s="273"/>
      <c r="SCJ852" s="273"/>
      <c r="SCK852" s="273"/>
      <c r="SCL852" s="273"/>
      <c r="SCM852" s="273"/>
      <c r="SCN852" s="273"/>
      <c r="SCO852" s="273"/>
      <c r="SCP852" s="273"/>
      <c r="SCQ852" s="273"/>
      <c r="SCR852" s="273"/>
      <c r="SCS852" s="273"/>
      <c r="SCT852" s="273"/>
      <c r="SCU852" s="273"/>
      <c r="SCV852" s="273"/>
      <c r="SCW852" s="273"/>
      <c r="SCX852" s="273"/>
      <c r="SCY852" s="273"/>
      <c r="SCZ852" s="273"/>
      <c r="SDA852" s="273"/>
      <c r="SDB852" s="273"/>
      <c r="SDC852" s="273"/>
      <c r="SDD852" s="273"/>
      <c r="SDE852" s="273"/>
      <c r="SDF852" s="273"/>
      <c r="SDG852" s="273"/>
      <c r="SDH852" s="273"/>
      <c r="SDI852" s="273"/>
      <c r="SDJ852" s="273"/>
      <c r="SDK852" s="273"/>
      <c r="SDL852" s="273"/>
      <c r="SDM852" s="273"/>
      <c r="SDN852" s="273"/>
      <c r="SDO852" s="273"/>
      <c r="SDP852" s="273"/>
      <c r="SDQ852" s="273"/>
      <c r="SDR852" s="273"/>
      <c r="SDS852" s="273"/>
      <c r="SDT852" s="273"/>
      <c r="SDU852" s="273"/>
      <c r="SDV852" s="273"/>
      <c r="SDW852" s="273"/>
      <c r="SDX852" s="273"/>
      <c r="SDY852" s="273"/>
      <c r="SDZ852" s="273"/>
      <c r="SEA852" s="273"/>
      <c r="SEB852" s="273"/>
      <c r="SEC852" s="273"/>
      <c r="SED852" s="273"/>
      <c r="SEE852" s="273"/>
      <c r="SEF852" s="273"/>
      <c r="SEG852" s="273"/>
      <c r="SEH852" s="273"/>
      <c r="SEI852" s="273"/>
      <c r="SEJ852" s="273"/>
      <c r="SEK852" s="273"/>
      <c r="SEL852" s="273"/>
      <c r="SEM852" s="273"/>
      <c r="SEN852" s="273"/>
      <c r="SEO852" s="273"/>
      <c r="SEP852" s="273"/>
      <c r="SEQ852" s="273"/>
      <c r="SER852" s="273"/>
      <c r="SES852" s="273"/>
      <c r="SET852" s="273"/>
      <c r="SEU852" s="273"/>
      <c r="SEV852" s="273"/>
      <c r="SEW852" s="273"/>
      <c r="SEX852" s="273"/>
      <c r="SEY852" s="273"/>
      <c r="SEZ852" s="273"/>
      <c r="SFA852" s="273"/>
      <c r="SFB852" s="273"/>
      <c r="SFC852" s="273"/>
      <c r="SFD852" s="273"/>
      <c r="SFE852" s="273"/>
      <c r="SFF852" s="273"/>
      <c r="SFG852" s="273"/>
      <c r="SFH852" s="273"/>
      <c r="SFI852" s="273"/>
      <c r="SFJ852" s="273"/>
      <c r="SFK852" s="273"/>
      <c r="SFL852" s="273"/>
      <c r="SFM852" s="273"/>
      <c r="SFN852" s="273"/>
      <c r="SFO852" s="273"/>
      <c r="SFP852" s="273"/>
      <c r="SFQ852" s="273"/>
      <c r="SFR852" s="273"/>
      <c r="SFS852" s="273"/>
      <c r="SFT852" s="273"/>
      <c r="SFU852" s="273"/>
      <c r="SFV852" s="273"/>
      <c r="SFW852" s="273"/>
      <c r="SFX852" s="273"/>
      <c r="SFY852" s="273"/>
      <c r="SFZ852" s="273"/>
      <c r="SGA852" s="273"/>
      <c r="SGB852" s="273"/>
      <c r="SGC852" s="273"/>
      <c r="SGD852" s="273"/>
      <c r="SGE852" s="273"/>
      <c r="SGF852" s="273"/>
      <c r="SGG852" s="273"/>
      <c r="SGH852" s="273"/>
      <c r="SGI852" s="273"/>
      <c r="SGJ852" s="273"/>
      <c r="SGK852" s="273"/>
      <c r="SGL852" s="273"/>
      <c r="SGM852" s="273"/>
      <c r="SGN852" s="273"/>
      <c r="SGO852" s="273"/>
      <c r="SGP852" s="273"/>
      <c r="SGQ852" s="273"/>
      <c r="SGR852" s="273"/>
      <c r="SGS852" s="273"/>
      <c r="SGT852" s="273"/>
      <c r="SGU852" s="273"/>
      <c r="SGV852" s="273"/>
      <c r="SGW852" s="273"/>
      <c r="SGX852" s="273"/>
      <c r="SGY852" s="273"/>
      <c r="SGZ852" s="273"/>
      <c r="SHA852" s="273"/>
      <c r="SHB852" s="273"/>
      <c r="SHC852" s="273"/>
      <c r="SHD852" s="273"/>
      <c r="SHE852" s="273"/>
      <c r="SHF852" s="273"/>
      <c r="SHG852" s="273"/>
      <c r="SHH852" s="273"/>
      <c r="SHI852" s="273"/>
      <c r="SHJ852" s="273"/>
      <c r="SHK852" s="273"/>
      <c r="SHL852" s="273"/>
      <c r="SHM852" s="273"/>
      <c r="SHN852" s="273"/>
      <c r="SHO852" s="273"/>
      <c r="SHP852" s="273"/>
      <c r="SHQ852" s="273"/>
      <c r="SHR852" s="273"/>
      <c r="SHS852" s="273"/>
      <c r="SHT852" s="273"/>
      <c r="SHU852" s="273"/>
      <c r="SHV852" s="273"/>
      <c r="SHW852" s="273"/>
      <c r="SHX852" s="273"/>
      <c r="SHY852" s="273"/>
      <c r="SHZ852" s="273"/>
      <c r="SIA852" s="273"/>
      <c r="SIB852" s="273"/>
      <c r="SIC852" s="273"/>
      <c r="SID852" s="273"/>
      <c r="SIE852" s="273"/>
      <c r="SIF852" s="273"/>
      <c r="SIG852" s="273"/>
      <c r="SIH852" s="273"/>
      <c r="SII852" s="273"/>
      <c r="SIJ852" s="273"/>
      <c r="SIK852" s="273"/>
      <c r="SIL852" s="273"/>
      <c r="SIM852" s="273"/>
      <c r="SIN852" s="273"/>
      <c r="SIO852" s="273"/>
      <c r="SIP852" s="273"/>
      <c r="SIQ852" s="273"/>
      <c r="SIR852" s="273"/>
      <c r="SIS852" s="273"/>
      <c r="SIT852" s="273"/>
      <c r="SIU852" s="273"/>
      <c r="SIV852" s="273"/>
      <c r="SIW852" s="273"/>
      <c r="SIX852" s="273"/>
      <c r="SIY852" s="273"/>
      <c r="SIZ852" s="273"/>
      <c r="SJA852" s="273"/>
      <c r="SJB852" s="273"/>
      <c r="SJC852" s="273"/>
      <c r="SJD852" s="273"/>
      <c r="SJE852" s="273"/>
      <c r="SJF852" s="273"/>
      <c r="SJG852" s="273"/>
      <c r="SJH852" s="273"/>
      <c r="SJI852" s="273"/>
      <c r="SJJ852" s="273"/>
      <c r="SJK852" s="273"/>
      <c r="SJL852" s="273"/>
      <c r="SJM852" s="273"/>
      <c r="SJN852" s="273"/>
      <c r="SJO852" s="273"/>
      <c r="SJP852" s="273"/>
      <c r="SJQ852" s="273"/>
      <c r="SJR852" s="273"/>
      <c r="SJS852" s="273"/>
      <c r="SJT852" s="273"/>
      <c r="SJU852" s="273"/>
      <c r="SJV852" s="273"/>
      <c r="SJW852" s="273"/>
      <c r="SJX852" s="273"/>
      <c r="SJY852" s="273"/>
      <c r="SJZ852" s="273"/>
      <c r="SKA852" s="273"/>
      <c r="SKB852" s="273"/>
      <c r="SKC852" s="273"/>
      <c r="SKD852" s="273"/>
      <c r="SKE852" s="273"/>
      <c r="SKF852" s="273"/>
      <c r="SKG852" s="273"/>
      <c r="SKH852" s="273"/>
      <c r="SKI852" s="273"/>
      <c r="SKJ852" s="273"/>
      <c r="SKK852" s="273"/>
      <c r="SKL852" s="273"/>
      <c r="SKM852" s="273"/>
      <c r="SKN852" s="273"/>
      <c r="SKO852" s="273"/>
      <c r="SKP852" s="273"/>
      <c r="SKQ852" s="273"/>
      <c r="SKR852" s="273"/>
      <c r="SKS852" s="273"/>
      <c r="SKT852" s="273"/>
      <c r="SKU852" s="273"/>
      <c r="SKV852" s="273"/>
      <c r="SKW852" s="273"/>
      <c r="SKX852" s="273"/>
      <c r="SKY852" s="273"/>
      <c r="SKZ852" s="273"/>
      <c r="SLA852" s="273"/>
      <c r="SLB852" s="273"/>
      <c r="SLC852" s="273"/>
      <c r="SLD852" s="273"/>
      <c r="SLE852" s="273"/>
      <c r="SLF852" s="273"/>
      <c r="SLG852" s="273"/>
      <c r="SLH852" s="273"/>
      <c r="SLI852" s="273"/>
      <c r="SLJ852" s="273"/>
      <c r="SLK852" s="273"/>
      <c r="SLL852" s="273"/>
      <c r="SLM852" s="273"/>
      <c r="SLN852" s="273"/>
      <c r="SLO852" s="273"/>
      <c r="SLP852" s="273"/>
      <c r="SLQ852" s="273"/>
      <c r="SLR852" s="273"/>
      <c r="SLS852" s="273"/>
      <c r="SLT852" s="273"/>
      <c r="SLU852" s="273"/>
      <c r="SLV852" s="273"/>
      <c r="SLW852" s="273"/>
      <c r="SLX852" s="273"/>
      <c r="SLY852" s="273"/>
      <c r="SLZ852" s="273"/>
      <c r="SMA852" s="273"/>
      <c r="SMB852" s="273"/>
      <c r="SMC852" s="273"/>
      <c r="SMD852" s="273"/>
      <c r="SME852" s="273"/>
      <c r="SMF852" s="273"/>
      <c r="SMG852" s="273"/>
      <c r="SMH852" s="273"/>
      <c r="SMI852" s="273"/>
      <c r="SMJ852" s="273"/>
      <c r="SMK852" s="273"/>
      <c r="SML852" s="273"/>
      <c r="SMM852" s="273"/>
      <c r="SMN852" s="273"/>
      <c r="SMO852" s="273"/>
      <c r="SMP852" s="273"/>
      <c r="SMQ852" s="273"/>
      <c r="SMR852" s="273"/>
      <c r="SMS852" s="273"/>
      <c r="SMT852" s="273"/>
      <c r="SMU852" s="273"/>
      <c r="SMV852" s="273"/>
      <c r="SMW852" s="273"/>
      <c r="SMX852" s="273"/>
      <c r="SMY852" s="273"/>
      <c r="SMZ852" s="273"/>
      <c r="SNA852" s="273"/>
      <c r="SNB852" s="273"/>
      <c r="SNC852" s="273"/>
      <c r="SND852" s="273"/>
      <c r="SNE852" s="273"/>
      <c r="SNF852" s="273"/>
      <c r="SNG852" s="273"/>
      <c r="SNH852" s="273"/>
      <c r="SNI852" s="273"/>
      <c r="SNJ852" s="273"/>
      <c r="SNK852" s="273"/>
      <c r="SNL852" s="273"/>
      <c r="SNM852" s="273"/>
      <c r="SNN852" s="273"/>
      <c r="SNO852" s="273"/>
      <c r="SNP852" s="273"/>
      <c r="SNQ852" s="273"/>
      <c r="SNR852" s="273"/>
      <c r="SNS852" s="273"/>
      <c r="SNT852" s="273"/>
      <c r="SNU852" s="273"/>
      <c r="SNV852" s="273"/>
      <c r="SNW852" s="273"/>
      <c r="SNX852" s="273"/>
      <c r="SNY852" s="273"/>
      <c r="SNZ852" s="273"/>
      <c r="SOA852" s="273"/>
      <c r="SOB852" s="273"/>
      <c r="SOC852" s="273"/>
      <c r="SOD852" s="273"/>
      <c r="SOE852" s="273"/>
      <c r="SOF852" s="273"/>
      <c r="SOG852" s="273"/>
      <c r="SOH852" s="273"/>
      <c r="SOI852" s="273"/>
      <c r="SOJ852" s="273"/>
      <c r="SOK852" s="273"/>
      <c r="SOL852" s="273"/>
      <c r="SOM852" s="273"/>
      <c r="SON852" s="273"/>
      <c r="SOO852" s="273"/>
      <c r="SOP852" s="273"/>
      <c r="SOQ852" s="273"/>
      <c r="SOR852" s="273"/>
      <c r="SOS852" s="273"/>
      <c r="SOT852" s="273"/>
      <c r="SOU852" s="273"/>
      <c r="SOV852" s="273"/>
      <c r="SOW852" s="273"/>
      <c r="SOX852" s="273"/>
      <c r="SOY852" s="273"/>
      <c r="SOZ852" s="273"/>
      <c r="SPA852" s="273"/>
      <c r="SPB852" s="273"/>
      <c r="SPC852" s="273"/>
      <c r="SPD852" s="273"/>
      <c r="SPE852" s="273"/>
      <c r="SPF852" s="273"/>
      <c r="SPG852" s="273"/>
      <c r="SPH852" s="273"/>
      <c r="SPI852" s="273"/>
      <c r="SPJ852" s="273"/>
      <c r="SPK852" s="273"/>
      <c r="SPL852" s="273"/>
      <c r="SPM852" s="273"/>
      <c r="SPN852" s="273"/>
      <c r="SPO852" s="273"/>
      <c r="SPP852" s="273"/>
      <c r="SPQ852" s="273"/>
      <c r="SPR852" s="273"/>
      <c r="SPS852" s="273"/>
      <c r="SPT852" s="273"/>
      <c r="SPU852" s="273"/>
      <c r="SPV852" s="273"/>
      <c r="SPW852" s="273"/>
      <c r="SPX852" s="273"/>
      <c r="SPY852" s="273"/>
      <c r="SPZ852" s="273"/>
      <c r="SQA852" s="273"/>
      <c r="SQB852" s="273"/>
      <c r="SQC852" s="273"/>
      <c r="SQD852" s="273"/>
      <c r="SQE852" s="273"/>
      <c r="SQF852" s="273"/>
      <c r="SQG852" s="273"/>
      <c r="SQH852" s="273"/>
      <c r="SQI852" s="273"/>
      <c r="SQJ852" s="273"/>
      <c r="SQK852" s="273"/>
      <c r="SQL852" s="273"/>
      <c r="SQM852" s="273"/>
      <c r="SQN852" s="273"/>
      <c r="SQO852" s="273"/>
      <c r="SQP852" s="273"/>
      <c r="SQQ852" s="273"/>
      <c r="SQR852" s="273"/>
      <c r="SQS852" s="273"/>
      <c r="SQT852" s="273"/>
      <c r="SQU852" s="273"/>
      <c r="SQV852" s="273"/>
      <c r="SQW852" s="273"/>
      <c r="SQX852" s="273"/>
      <c r="SQY852" s="273"/>
      <c r="SQZ852" s="273"/>
      <c r="SRA852" s="273"/>
      <c r="SRB852" s="273"/>
      <c r="SRC852" s="273"/>
      <c r="SRD852" s="273"/>
      <c r="SRE852" s="273"/>
      <c r="SRF852" s="273"/>
      <c r="SRG852" s="273"/>
      <c r="SRH852" s="273"/>
      <c r="SRI852" s="273"/>
      <c r="SRJ852" s="273"/>
      <c r="SRK852" s="273"/>
      <c r="SRL852" s="273"/>
      <c r="SRM852" s="273"/>
      <c r="SRN852" s="273"/>
      <c r="SRO852" s="273"/>
      <c r="SRP852" s="273"/>
      <c r="SRQ852" s="273"/>
      <c r="SRR852" s="273"/>
      <c r="SRS852" s="273"/>
      <c r="SRT852" s="273"/>
      <c r="SRU852" s="273"/>
      <c r="SRV852" s="273"/>
      <c r="SRW852" s="273"/>
      <c r="SRX852" s="273"/>
      <c r="SRY852" s="273"/>
      <c r="SRZ852" s="273"/>
      <c r="SSA852" s="273"/>
      <c r="SSB852" s="273"/>
      <c r="SSC852" s="273"/>
      <c r="SSD852" s="273"/>
      <c r="SSE852" s="273"/>
      <c r="SSF852" s="273"/>
      <c r="SSG852" s="273"/>
      <c r="SSH852" s="273"/>
      <c r="SSI852" s="273"/>
      <c r="SSJ852" s="273"/>
      <c r="SSK852" s="273"/>
      <c r="SSL852" s="273"/>
      <c r="SSM852" s="273"/>
      <c r="SSN852" s="273"/>
      <c r="SSO852" s="273"/>
      <c r="SSP852" s="273"/>
      <c r="SSQ852" s="273"/>
      <c r="SSR852" s="273"/>
      <c r="SSS852" s="273"/>
      <c r="SST852" s="273"/>
      <c r="SSU852" s="273"/>
      <c r="SSV852" s="273"/>
      <c r="SSW852" s="273"/>
      <c r="SSX852" s="273"/>
      <c r="SSY852" s="273"/>
      <c r="SSZ852" s="273"/>
      <c r="STA852" s="273"/>
      <c r="STB852" s="273"/>
      <c r="STC852" s="273"/>
      <c r="STD852" s="273"/>
      <c r="STE852" s="273"/>
      <c r="STF852" s="273"/>
      <c r="STG852" s="273"/>
      <c r="STH852" s="273"/>
      <c r="STI852" s="273"/>
      <c r="STJ852" s="273"/>
      <c r="STK852" s="273"/>
      <c r="STL852" s="273"/>
      <c r="STM852" s="273"/>
      <c r="STN852" s="273"/>
      <c r="STO852" s="273"/>
      <c r="STP852" s="273"/>
      <c r="STQ852" s="273"/>
      <c r="STR852" s="273"/>
      <c r="STS852" s="273"/>
      <c r="STT852" s="273"/>
      <c r="STU852" s="273"/>
      <c r="STV852" s="273"/>
      <c r="STW852" s="273"/>
      <c r="STX852" s="273"/>
      <c r="STY852" s="273"/>
      <c r="STZ852" s="273"/>
      <c r="SUA852" s="273"/>
      <c r="SUB852" s="273"/>
      <c r="SUC852" s="273"/>
      <c r="SUD852" s="273"/>
      <c r="SUE852" s="273"/>
      <c r="SUF852" s="273"/>
      <c r="SUG852" s="273"/>
      <c r="SUH852" s="273"/>
      <c r="SUI852" s="273"/>
      <c r="SUJ852" s="273"/>
      <c r="SUK852" s="273"/>
      <c r="SUL852" s="273"/>
      <c r="SUM852" s="273"/>
      <c r="SUN852" s="273"/>
      <c r="SUO852" s="273"/>
      <c r="SUP852" s="273"/>
      <c r="SUQ852" s="273"/>
      <c r="SUR852" s="273"/>
      <c r="SUS852" s="273"/>
      <c r="SUT852" s="273"/>
      <c r="SUU852" s="273"/>
      <c r="SUV852" s="273"/>
      <c r="SUW852" s="273"/>
      <c r="SUX852" s="273"/>
      <c r="SUY852" s="273"/>
      <c r="SUZ852" s="273"/>
      <c r="SVA852" s="273"/>
      <c r="SVB852" s="273"/>
      <c r="SVC852" s="273"/>
      <c r="SVD852" s="273"/>
      <c r="SVE852" s="273"/>
      <c r="SVF852" s="273"/>
      <c r="SVG852" s="273"/>
      <c r="SVH852" s="273"/>
      <c r="SVI852" s="273"/>
      <c r="SVJ852" s="273"/>
      <c r="SVK852" s="273"/>
      <c r="SVL852" s="273"/>
      <c r="SVM852" s="273"/>
      <c r="SVN852" s="273"/>
      <c r="SVO852" s="273"/>
      <c r="SVP852" s="273"/>
      <c r="SVQ852" s="273"/>
      <c r="SVR852" s="273"/>
      <c r="SVS852" s="273"/>
      <c r="SVT852" s="273"/>
      <c r="SVU852" s="273"/>
      <c r="SVV852" s="273"/>
      <c r="SVW852" s="273"/>
      <c r="SVX852" s="273"/>
      <c r="SVY852" s="273"/>
      <c r="SVZ852" s="273"/>
      <c r="SWA852" s="273"/>
      <c r="SWB852" s="273"/>
      <c r="SWC852" s="273"/>
      <c r="SWD852" s="273"/>
      <c r="SWE852" s="273"/>
      <c r="SWF852" s="273"/>
      <c r="SWG852" s="273"/>
      <c r="SWH852" s="273"/>
      <c r="SWI852" s="273"/>
      <c r="SWJ852" s="273"/>
      <c r="SWK852" s="273"/>
      <c r="SWL852" s="273"/>
      <c r="SWM852" s="273"/>
      <c r="SWN852" s="273"/>
      <c r="SWO852" s="273"/>
      <c r="SWP852" s="273"/>
      <c r="SWQ852" s="273"/>
      <c r="SWR852" s="273"/>
      <c r="SWS852" s="273"/>
      <c r="SWT852" s="273"/>
      <c r="SWU852" s="273"/>
      <c r="SWV852" s="273"/>
      <c r="SWW852" s="273"/>
      <c r="SWX852" s="273"/>
      <c r="SWY852" s="273"/>
      <c r="SWZ852" s="273"/>
      <c r="SXA852" s="273"/>
      <c r="SXB852" s="273"/>
      <c r="SXC852" s="273"/>
      <c r="SXD852" s="273"/>
      <c r="SXE852" s="273"/>
      <c r="SXF852" s="273"/>
      <c r="SXG852" s="273"/>
      <c r="SXH852" s="273"/>
      <c r="SXI852" s="273"/>
      <c r="SXJ852" s="273"/>
      <c r="SXK852" s="273"/>
      <c r="SXL852" s="273"/>
      <c r="SXM852" s="273"/>
      <c r="SXN852" s="273"/>
      <c r="SXO852" s="273"/>
      <c r="SXP852" s="273"/>
      <c r="SXQ852" s="273"/>
      <c r="SXR852" s="273"/>
      <c r="SXS852" s="273"/>
      <c r="SXT852" s="273"/>
      <c r="SXU852" s="273"/>
      <c r="SXV852" s="273"/>
      <c r="SXW852" s="273"/>
      <c r="SXX852" s="273"/>
      <c r="SXY852" s="273"/>
      <c r="SXZ852" s="273"/>
      <c r="SYA852" s="273"/>
      <c r="SYB852" s="273"/>
      <c r="SYC852" s="273"/>
      <c r="SYD852" s="273"/>
      <c r="SYE852" s="273"/>
      <c r="SYF852" s="273"/>
      <c r="SYG852" s="273"/>
      <c r="SYH852" s="273"/>
      <c r="SYI852" s="273"/>
      <c r="SYJ852" s="273"/>
      <c r="SYK852" s="273"/>
      <c r="SYL852" s="273"/>
      <c r="SYM852" s="273"/>
      <c r="SYN852" s="273"/>
      <c r="SYO852" s="273"/>
      <c r="SYP852" s="273"/>
      <c r="SYQ852" s="273"/>
      <c r="SYR852" s="273"/>
      <c r="SYS852" s="273"/>
      <c r="SYT852" s="273"/>
      <c r="SYU852" s="273"/>
      <c r="SYV852" s="273"/>
      <c r="SYW852" s="273"/>
      <c r="SYX852" s="273"/>
      <c r="SYY852" s="273"/>
      <c r="SYZ852" s="273"/>
      <c r="SZA852" s="273"/>
      <c r="SZB852" s="273"/>
      <c r="SZC852" s="273"/>
      <c r="SZD852" s="273"/>
      <c r="SZE852" s="273"/>
      <c r="SZF852" s="273"/>
      <c r="SZG852" s="273"/>
      <c r="SZH852" s="273"/>
      <c r="SZI852" s="273"/>
      <c r="SZJ852" s="273"/>
      <c r="SZK852" s="273"/>
      <c r="SZL852" s="273"/>
      <c r="SZM852" s="273"/>
      <c r="SZN852" s="273"/>
      <c r="SZO852" s="273"/>
      <c r="SZP852" s="273"/>
      <c r="SZQ852" s="273"/>
      <c r="SZR852" s="273"/>
      <c r="SZS852" s="273"/>
      <c r="SZT852" s="273"/>
      <c r="SZU852" s="273"/>
      <c r="SZV852" s="273"/>
      <c r="SZW852" s="273"/>
      <c r="SZX852" s="273"/>
      <c r="SZY852" s="273"/>
      <c r="SZZ852" s="273"/>
      <c r="TAA852" s="273"/>
      <c r="TAB852" s="273"/>
      <c r="TAC852" s="273"/>
      <c r="TAD852" s="273"/>
      <c r="TAE852" s="273"/>
      <c r="TAF852" s="273"/>
      <c r="TAG852" s="273"/>
      <c r="TAH852" s="273"/>
      <c r="TAI852" s="273"/>
      <c r="TAJ852" s="273"/>
      <c r="TAK852" s="273"/>
      <c r="TAL852" s="273"/>
      <c r="TAM852" s="273"/>
      <c r="TAN852" s="273"/>
      <c r="TAO852" s="273"/>
      <c r="TAP852" s="273"/>
      <c r="TAQ852" s="273"/>
      <c r="TAR852" s="273"/>
      <c r="TAS852" s="273"/>
      <c r="TAT852" s="273"/>
      <c r="TAU852" s="273"/>
      <c r="TAV852" s="273"/>
      <c r="TAW852" s="273"/>
      <c r="TAX852" s="273"/>
      <c r="TAY852" s="273"/>
      <c r="TAZ852" s="273"/>
      <c r="TBA852" s="273"/>
      <c r="TBB852" s="273"/>
      <c r="TBC852" s="273"/>
      <c r="TBD852" s="273"/>
      <c r="TBE852" s="273"/>
      <c r="TBF852" s="273"/>
      <c r="TBG852" s="273"/>
      <c r="TBH852" s="273"/>
      <c r="TBI852" s="273"/>
      <c r="TBJ852" s="273"/>
      <c r="TBK852" s="273"/>
      <c r="TBL852" s="273"/>
      <c r="TBM852" s="273"/>
      <c r="TBN852" s="273"/>
      <c r="TBO852" s="273"/>
      <c r="TBP852" s="273"/>
      <c r="TBQ852" s="273"/>
      <c r="TBR852" s="273"/>
      <c r="TBS852" s="273"/>
      <c r="TBT852" s="273"/>
      <c r="TBU852" s="273"/>
      <c r="TBV852" s="273"/>
      <c r="TBW852" s="273"/>
      <c r="TBX852" s="273"/>
      <c r="TBY852" s="273"/>
      <c r="TBZ852" s="273"/>
      <c r="TCA852" s="273"/>
      <c r="TCB852" s="273"/>
      <c r="TCC852" s="273"/>
      <c r="TCD852" s="273"/>
      <c r="TCE852" s="273"/>
      <c r="TCF852" s="273"/>
      <c r="TCG852" s="273"/>
      <c r="TCH852" s="273"/>
      <c r="TCI852" s="273"/>
      <c r="TCJ852" s="273"/>
      <c r="TCK852" s="273"/>
      <c r="TCL852" s="273"/>
      <c r="TCM852" s="273"/>
      <c r="TCN852" s="273"/>
      <c r="TCO852" s="273"/>
      <c r="TCP852" s="273"/>
      <c r="TCQ852" s="273"/>
      <c r="TCR852" s="273"/>
      <c r="TCS852" s="273"/>
      <c r="TCT852" s="273"/>
      <c r="TCU852" s="273"/>
      <c r="TCV852" s="273"/>
      <c r="TCW852" s="273"/>
      <c r="TCX852" s="273"/>
      <c r="TCY852" s="273"/>
      <c r="TCZ852" s="273"/>
      <c r="TDA852" s="273"/>
      <c r="TDB852" s="273"/>
      <c r="TDC852" s="273"/>
      <c r="TDD852" s="273"/>
      <c r="TDE852" s="273"/>
      <c r="TDF852" s="273"/>
      <c r="TDG852" s="273"/>
      <c r="TDH852" s="273"/>
      <c r="TDI852" s="273"/>
      <c r="TDJ852" s="273"/>
      <c r="TDK852" s="273"/>
      <c r="TDL852" s="273"/>
      <c r="TDM852" s="273"/>
      <c r="TDN852" s="273"/>
      <c r="TDO852" s="273"/>
      <c r="TDP852" s="273"/>
      <c r="TDQ852" s="273"/>
      <c r="TDR852" s="273"/>
      <c r="TDS852" s="273"/>
      <c r="TDT852" s="273"/>
      <c r="TDU852" s="273"/>
      <c r="TDV852" s="273"/>
      <c r="TDW852" s="273"/>
      <c r="TDX852" s="273"/>
      <c r="TDY852" s="273"/>
      <c r="TDZ852" s="273"/>
      <c r="TEA852" s="273"/>
      <c r="TEB852" s="273"/>
      <c r="TEC852" s="273"/>
      <c r="TED852" s="273"/>
      <c r="TEE852" s="273"/>
      <c r="TEF852" s="273"/>
      <c r="TEG852" s="273"/>
      <c r="TEH852" s="273"/>
      <c r="TEI852" s="273"/>
      <c r="TEJ852" s="273"/>
      <c r="TEK852" s="273"/>
      <c r="TEL852" s="273"/>
      <c r="TEM852" s="273"/>
      <c r="TEN852" s="273"/>
      <c r="TEO852" s="273"/>
      <c r="TEP852" s="273"/>
      <c r="TEQ852" s="273"/>
      <c r="TER852" s="273"/>
      <c r="TES852" s="273"/>
      <c r="TET852" s="273"/>
      <c r="TEU852" s="273"/>
      <c r="TEV852" s="273"/>
      <c r="TEW852" s="273"/>
      <c r="TEX852" s="273"/>
      <c r="TEY852" s="273"/>
      <c r="TEZ852" s="273"/>
      <c r="TFA852" s="273"/>
      <c r="TFB852" s="273"/>
      <c r="TFC852" s="273"/>
      <c r="TFD852" s="273"/>
      <c r="TFE852" s="273"/>
      <c r="TFF852" s="273"/>
      <c r="TFG852" s="273"/>
      <c r="TFH852" s="273"/>
      <c r="TFI852" s="273"/>
      <c r="TFJ852" s="273"/>
      <c r="TFK852" s="273"/>
      <c r="TFL852" s="273"/>
      <c r="TFM852" s="273"/>
      <c r="TFN852" s="273"/>
      <c r="TFO852" s="273"/>
      <c r="TFP852" s="273"/>
      <c r="TFQ852" s="273"/>
      <c r="TFR852" s="273"/>
      <c r="TFS852" s="273"/>
      <c r="TFT852" s="273"/>
      <c r="TFU852" s="273"/>
      <c r="TFV852" s="273"/>
      <c r="TFW852" s="273"/>
      <c r="TFX852" s="273"/>
      <c r="TFY852" s="273"/>
      <c r="TFZ852" s="273"/>
      <c r="TGA852" s="273"/>
      <c r="TGB852" s="273"/>
      <c r="TGC852" s="273"/>
      <c r="TGD852" s="273"/>
      <c r="TGE852" s="273"/>
      <c r="TGF852" s="273"/>
      <c r="TGG852" s="273"/>
      <c r="TGH852" s="273"/>
      <c r="TGI852" s="273"/>
      <c r="TGJ852" s="273"/>
      <c r="TGK852" s="273"/>
      <c r="TGL852" s="273"/>
      <c r="TGM852" s="273"/>
      <c r="TGN852" s="273"/>
      <c r="TGO852" s="273"/>
      <c r="TGP852" s="273"/>
      <c r="TGQ852" s="273"/>
      <c r="TGR852" s="273"/>
      <c r="TGS852" s="273"/>
      <c r="TGT852" s="273"/>
      <c r="TGU852" s="273"/>
      <c r="TGV852" s="273"/>
      <c r="TGW852" s="273"/>
      <c r="TGX852" s="273"/>
      <c r="TGY852" s="273"/>
      <c r="TGZ852" s="273"/>
      <c r="THA852" s="273"/>
      <c r="THB852" s="273"/>
      <c r="THC852" s="273"/>
      <c r="THD852" s="273"/>
      <c r="THE852" s="273"/>
      <c r="THF852" s="273"/>
      <c r="THG852" s="273"/>
      <c r="THH852" s="273"/>
      <c r="THI852" s="273"/>
      <c r="THJ852" s="273"/>
      <c r="THK852" s="273"/>
      <c r="THL852" s="273"/>
      <c r="THM852" s="273"/>
      <c r="THN852" s="273"/>
      <c r="THO852" s="273"/>
      <c r="THP852" s="273"/>
      <c r="THQ852" s="273"/>
      <c r="THR852" s="273"/>
      <c r="THS852" s="273"/>
      <c r="THT852" s="273"/>
      <c r="THU852" s="273"/>
      <c r="THV852" s="273"/>
      <c r="THW852" s="273"/>
      <c r="THX852" s="273"/>
      <c r="THY852" s="273"/>
      <c r="THZ852" s="273"/>
      <c r="TIA852" s="273"/>
      <c r="TIB852" s="273"/>
      <c r="TIC852" s="273"/>
      <c r="TID852" s="273"/>
      <c r="TIE852" s="273"/>
      <c r="TIF852" s="273"/>
      <c r="TIG852" s="273"/>
      <c r="TIH852" s="273"/>
      <c r="TII852" s="273"/>
      <c r="TIJ852" s="273"/>
      <c r="TIK852" s="273"/>
      <c r="TIL852" s="273"/>
      <c r="TIM852" s="273"/>
      <c r="TIN852" s="273"/>
      <c r="TIO852" s="273"/>
      <c r="TIP852" s="273"/>
      <c r="TIQ852" s="273"/>
      <c r="TIR852" s="273"/>
      <c r="TIS852" s="273"/>
      <c r="TIT852" s="273"/>
      <c r="TIU852" s="273"/>
      <c r="TIV852" s="273"/>
      <c r="TIW852" s="273"/>
      <c r="TIX852" s="273"/>
      <c r="TIY852" s="273"/>
      <c r="TIZ852" s="273"/>
      <c r="TJA852" s="273"/>
      <c r="TJB852" s="273"/>
      <c r="TJC852" s="273"/>
      <c r="TJD852" s="273"/>
      <c r="TJE852" s="273"/>
      <c r="TJF852" s="273"/>
      <c r="TJG852" s="273"/>
      <c r="TJH852" s="273"/>
      <c r="TJI852" s="273"/>
      <c r="TJJ852" s="273"/>
      <c r="TJK852" s="273"/>
      <c r="TJL852" s="273"/>
      <c r="TJM852" s="273"/>
      <c r="TJN852" s="273"/>
      <c r="TJO852" s="273"/>
      <c r="TJP852" s="273"/>
      <c r="TJQ852" s="273"/>
      <c r="TJR852" s="273"/>
      <c r="TJS852" s="273"/>
      <c r="TJT852" s="273"/>
      <c r="TJU852" s="273"/>
      <c r="TJV852" s="273"/>
      <c r="TJW852" s="273"/>
      <c r="TJX852" s="273"/>
      <c r="TJY852" s="273"/>
      <c r="TJZ852" s="273"/>
      <c r="TKA852" s="273"/>
      <c r="TKB852" s="273"/>
      <c r="TKC852" s="273"/>
      <c r="TKD852" s="273"/>
      <c r="TKE852" s="273"/>
      <c r="TKF852" s="273"/>
      <c r="TKG852" s="273"/>
      <c r="TKH852" s="273"/>
      <c r="TKI852" s="273"/>
      <c r="TKJ852" s="273"/>
      <c r="TKK852" s="273"/>
      <c r="TKL852" s="273"/>
      <c r="TKM852" s="273"/>
      <c r="TKN852" s="273"/>
      <c r="TKO852" s="273"/>
      <c r="TKP852" s="273"/>
      <c r="TKQ852" s="273"/>
      <c r="TKR852" s="273"/>
      <c r="TKS852" s="273"/>
      <c r="TKT852" s="273"/>
      <c r="TKU852" s="273"/>
      <c r="TKV852" s="273"/>
      <c r="TKW852" s="273"/>
      <c r="TKX852" s="273"/>
      <c r="TKY852" s="273"/>
      <c r="TKZ852" s="273"/>
      <c r="TLA852" s="273"/>
      <c r="TLB852" s="273"/>
      <c r="TLC852" s="273"/>
      <c r="TLD852" s="273"/>
      <c r="TLE852" s="273"/>
      <c r="TLF852" s="273"/>
      <c r="TLG852" s="273"/>
      <c r="TLH852" s="273"/>
      <c r="TLI852" s="273"/>
      <c r="TLJ852" s="273"/>
      <c r="TLK852" s="273"/>
      <c r="TLL852" s="273"/>
      <c r="TLM852" s="273"/>
      <c r="TLN852" s="273"/>
      <c r="TLO852" s="273"/>
      <c r="TLP852" s="273"/>
      <c r="TLQ852" s="273"/>
      <c r="TLR852" s="273"/>
      <c r="TLS852" s="273"/>
      <c r="TLT852" s="273"/>
      <c r="TLU852" s="273"/>
      <c r="TLV852" s="273"/>
      <c r="TLW852" s="273"/>
      <c r="TLX852" s="273"/>
      <c r="TLY852" s="273"/>
      <c r="TLZ852" s="273"/>
      <c r="TMA852" s="273"/>
      <c r="TMB852" s="273"/>
      <c r="TMC852" s="273"/>
      <c r="TMD852" s="273"/>
      <c r="TME852" s="273"/>
      <c r="TMF852" s="273"/>
      <c r="TMG852" s="273"/>
      <c r="TMH852" s="273"/>
      <c r="TMI852" s="273"/>
      <c r="TMJ852" s="273"/>
      <c r="TMK852" s="273"/>
      <c r="TML852" s="273"/>
      <c r="TMM852" s="273"/>
      <c r="TMN852" s="273"/>
      <c r="TMO852" s="273"/>
      <c r="TMP852" s="273"/>
      <c r="TMQ852" s="273"/>
      <c r="TMR852" s="273"/>
      <c r="TMS852" s="273"/>
      <c r="TMT852" s="273"/>
      <c r="TMU852" s="273"/>
      <c r="TMV852" s="273"/>
      <c r="TMW852" s="273"/>
      <c r="TMX852" s="273"/>
      <c r="TMY852" s="273"/>
      <c r="TMZ852" s="273"/>
      <c r="TNA852" s="273"/>
      <c r="TNB852" s="273"/>
      <c r="TNC852" s="273"/>
      <c r="TND852" s="273"/>
      <c r="TNE852" s="273"/>
      <c r="TNF852" s="273"/>
      <c r="TNG852" s="273"/>
      <c r="TNH852" s="273"/>
      <c r="TNI852" s="273"/>
      <c r="TNJ852" s="273"/>
      <c r="TNK852" s="273"/>
      <c r="TNL852" s="273"/>
      <c r="TNM852" s="273"/>
      <c r="TNN852" s="273"/>
      <c r="TNO852" s="273"/>
      <c r="TNP852" s="273"/>
      <c r="TNQ852" s="273"/>
      <c r="TNR852" s="273"/>
      <c r="TNS852" s="273"/>
      <c r="TNT852" s="273"/>
      <c r="TNU852" s="273"/>
      <c r="TNV852" s="273"/>
      <c r="TNW852" s="273"/>
      <c r="TNX852" s="273"/>
      <c r="TNY852" s="273"/>
      <c r="TNZ852" s="273"/>
      <c r="TOA852" s="273"/>
      <c r="TOB852" s="273"/>
      <c r="TOC852" s="273"/>
      <c r="TOD852" s="273"/>
      <c r="TOE852" s="273"/>
      <c r="TOF852" s="273"/>
      <c r="TOG852" s="273"/>
      <c r="TOH852" s="273"/>
      <c r="TOI852" s="273"/>
      <c r="TOJ852" s="273"/>
      <c r="TOK852" s="273"/>
      <c r="TOL852" s="273"/>
      <c r="TOM852" s="273"/>
      <c r="TON852" s="273"/>
      <c r="TOO852" s="273"/>
      <c r="TOP852" s="273"/>
      <c r="TOQ852" s="273"/>
      <c r="TOR852" s="273"/>
      <c r="TOS852" s="273"/>
      <c r="TOT852" s="273"/>
      <c r="TOU852" s="273"/>
      <c r="TOV852" s="273"/>
      <c r="TOW852" s="273"/>
      <c r="TOX852" s="273"/>
      <c r="TOY852" s="273"/>
      <c r="TOZ852" s="273"/>
      <c r="TPA852" s="273"/>
      <c r="TPB852" s="273"/>
      <c r="TPC852" s="273"/>
      <c r="TPD852" s="273"/>
      <c r="TPE852" s="273"/>
      <c r="TPF852" s="273"/>
      <c r="TPG852" s="273"/>
      <c r="TPH852" s="273"/>
      <c r="TPI852" s="273"/>
      <c r="TPJ852" s="273"/>
      <c r="TPK852" s="273"/>
      <c r="TPL852" s="273"/>
      <c r="TPM852" s="273"/>
      <c r="TPN852" s="273"/>
      <c r="TPO852" s="273"/>
      <c r="TPP852" s="273"/>
      <c r="TPQ852" s="273"/>
      <c r="TPR852" s="273"/>
      <c r="TPS852" s="273"/>
      <c r="TPT852" s="273"/>
      <c r="TPU852" s="273"/>
      <c r="TPV852" s="273"/>
      <c r="TPW852" s="273"/>
      <c r="TPX852" s="273"/>
      <c r="TPY852" s="273"/>
      <c r="TPZ852" s="273"/>
      <c r="TQA852" s="273"/>
      <c r="TQB852" s="273"/>
      <c r="TQC852" s="273"/>
      <c r="TQD852" s="273"/>
      <c r="TQE852" s="273"/>
      <c r="TQF852" s="273"/>
      <c r="TQG852" s="273"/>
      <c r="TQH852" s="273"/>
      <c r="TQI852" s="273"/>
      <c r="TQJ852" s="273"/>
      <c r="TQK852" s="273"/>
      <c r="TQL852" s="273"/>
      <c r="TQM852" s="273"/>
      <c r="TQN852" s="273"/>
      <c r="TQO852" s="273"/>
      <c r="TQP852" s="273"/>
      <c r="TQQ852" s="273"/>
      <c r="TQR852" s="273"/>
      <c r="TQS852" s="273"/>
      <c r="TQT852" s="273"/>
      <c r="TQU852" s="273"/>
      <c r="TQV852" s="273"/>
      <c r="TQW852" s="273"/>
      <c r="TQX852" s="273"/>
      <c r="TQY852" s="273"/>
      <c r="TQZ852" s="273"/>
      <c r="TRA852" s="273"/>
      <c r="TRB852" s="273"/>
      <c r="TRC852" s="273"/>
      <c r="TRD852" s="273"/>
      <c r="TRE852" s="273"/>
      <c r="TRF852" s="273"/>
      <c r="TRG852" s="273"/>
      <c r="TRH852" s="273"/>
      <c r="TRI852" s="273"/>
      <c r="TRJ852" s="273"/>
      <c r="TRK852" s="273"/>
      <c r="TRL852" s="273"/>
      <c r="TRM852" s="273"/>
      <c r="TRN852" s="273"/>
      <c r="TRO852" s="273"/>
      <c r="TRP852" s="273"/>
      <c r="TRQ852" s="273"/>
      <c r="TRR852" s="273"/>
      <c r="TRS852" s="273"/>
      <c r="TRT852" s="273"/>
      <c r="TRU852" s="273"/>
      <c r="TRV852" s="273"/>
      <c r="TRW852" s="273"/>
      <c r="TRX852" s="273"/>
      <c r="TRY852" s="273"/>
      <c r="TRZ852" s="273"/>
      <c r="TSA852" s="273"/>
      <c r="TSB852" s="273"/>
      <c r="TSC852" s="273"/>
      <c r="TSD852" s="273"/>
      <c r="TSE852" s="273"/>
      <c r="TSF852" s="273"/>
      <c r="TSG852" s="273"/>
      <c r="TSH852" s="273"/>
      <c r="TSI852" s="273"/>
      <c r="TSJ852" s="273"/>
      <c r="TSK852" s="273"/>
      <c r="TSL852" s="273"/>
      <c r="TSM852" s="273"/>
      <c r="TSN852" s="273"/>
      <c r="TSO852" s="273"/>
      <c r="TSP852" s="273"/>
      <c r="TSQ852" s="273"/>
      <c r="TSR852" s="273"/>
      <c r="TSS852" s="273"/>
      <c r="TST852" s="273"/>
      <c r="TSU852" s="273"/>
      <c r="TSV852" s="273"/>
      <c r="TSW852" s="273"/>
      <c r="TSX852" s="273"/>
      <c r="TSY852" s="273"/>
      <c r="TSZ852" s="273"/>
      <c r="TTA852" s="273"/>
      <c r="TTB852" s="273"/>
      <c r="TTC852" s="273"/>
      <c r="TTD852" s="273"/>
      <c r="TTE852" s="273"/>
      <c r="TTF852" s="273"/>
      <c r="TTG852" s="273"/>
      <c r="TTH852" s="273"/>
      <c r="TTI852" s="273"/>
      <c r="TTJ852" s="273"/>
      <c r="TTK852" s="273"/>
      <c r="TTL852" s="273"/>
      <c r="TTM852" s="273"/>
      <c r="TTN852" s="273"/>
      <c r="TTO852" s="273"/>
      <c r="TTP852" s="273"/>
      <c r="TTQ852" s="273"/>
      <c r="TTR852" s="273"/>
      <c r="TTS852" s="273"/>
      <c r="TTT852" s="273"/>
      <c r="TTU852" s="273"/>
      <c r="TTV852" s="273"/>
      <c r="TTW852" s="273"/>
      <c r="TTX852" s="273"/>
      <c r="TTY852" s="273"/>
      <c r="TTZ852" s="273"/>
      <c r="TUA852" s="273"/>
      <c r="TUB852" s="273"/>
      <c r="TUC852" s="273"/>
      <c r="TUD852" s="273"/>
      <c r="TUE852" s="273"/>
      <c r="TUF852" s="273"/>
      <c r="TUG852" s="273"/>
      <c r="TUH852" s="273"/>
      <c r="TUI852" s="273"/>
      <c r="TUJ852" s="273"/>
      <c r="TUK852" s="273"/>
      <c r="TUL852" s="273"/>
      <c r="TUM852" s="273"/>
      <c r="TUN852" s="273"/>
      <c r="TUO852" s="273"/>
      <c r="TUP852" s="273"/>
      <c r="TUQ852" s="273"/>
      <c r="TUR852" s="273"/>
      <c r="TUS852" s="273"/>
      <c r="TUT852" s="273"/>
      <c r="TUU852" s="273"/>
      <c r="TUV852" s="273"/>
      <c r="TUW852" s="273"/>
      <c r="TUX852" s="273"/>
      <c r="TUY852" s="273"/>
      <c r="TUZ852" s="273"/>
      <c r="TVA852" s="273"/>
      <c r="TVB852" s="273"/>
      <c r="TVC852" s="273"/>
      <c r="TVD852" s="273"/>
      <c r="TVE852" s="273"/>
      <c r="TVF852" s="273"/>
      <c r="TVG852" s="273"/>
      <c r="TVH852" s="273"/>
      <c r="TVI852" s="273"/>
      <c r="TVJ852" s="273"/>
      <c r="TVK852" s="273"/>
      <c r="TVL852" s="273"/>
      <c r="TVM852" s="273"/>
      <c r="TVN852" s="273"/>
      <c r="TVO852" s="273"/>
      <c r="TVP852" s="273"/>
      <c r="TVQ852" s="273"/>
      <c r="TVR852" s="273"/>
      <c r="TVS852" s="273"/>
      <c r="TVT852" s="273"/>
      <c r="TVU852" s="273"/>
      <c r="TVV852" s="273"/>
      <c r="TVW852" s="273"/>
      <c r="TVX852" s="273"/>
      <c r="TVY852" s="273"/>
      <c r="TVZ852" s="273"/>
      <c r="TWA852" s="273"/>
      <c r="TWB852" s="273"/>
      <c r="TWC852" s="273"/>
      <c r="TWD852" s="273"/>
      <c r="TWE852" s="273"/>
      <c r="TWF852" s="273"/>
      <c r="TWG852" s="273"/>
      <c r="TWH852" s="273"/>
      <c r="TWI852" s="273"/>
      <c r="TWJ852" s="273"/>
      <c r="TWK852" s="273"/>
      <c r="TWL852" s="273"/>
      <c r="TWM852" s="273"/>
      <c r="TWN852" s="273"/>
      <c r="TWO852" s="273"/>
      <c r="TWP852" s="273"/>
      <c r="TWQ852" s="273"/>
      <c r="TWR852" s="273"/>
      <c r="TWS852" s="273"/>
      <c r="TWT852" s="273"/>
      <c r="TWU852" s="273"/>
      <c r="TWV852" s="273"/>
      <c r="TWW852" s="273"/>
      <c r="TWX852" s="273"/>
      <c r="TWY852" s="273"/>
      <c r="TWZ852" s="273"/>
      <c r="TXA852" s="273"/>
      <c r="TXB852" s="273"/>
      <c r="TXC852" s="273"/>
      <c r="TXD852" s="273"/>
      <c r="TXE852" s="273"/>
      <c r="TXF852" s="273"/>
      <c r="TXG852" s="273"/>
      <c r="TXH852" s="273"/>
      <c r="TXI852" s="273"/>
      <c r="TXJ852" s="273"/>
      <c r="TXK852" s="273"/>
      <c r="TXL852" s="273"/>
      <c r="TXM852" s="273"/>
      <c r="TXN852" s="273"/>
      <c r="TXO852" s="273"/>
      <c r="TXP852" s="273"/>
      <c r="TXQ852" s="273"/>
      <c r="TXR852" s="273"/>
      <c r="TXS852" s="273"/>
      <c r="TXT852" s="273"/>
      <c r="TXU852" s="273"/>
      <c r="TXV852" s="273"/>
      <c r="TXW852" s="273"/>
      <c r="TXX852" s="273"/>
      <c r="TXY852" s="273"/>
      <c r="TXZ852" s="273"/>
      <c r="TYA852" s="273"/>
      <c r="TYB852" s="273"/>
      <c r="TYC852" s="273"/>
      <c r="TYD852" s="273"/>
      <c r="TYE852" s="273"/>
      <c r="TYF852" s="273"/>
      <c r="TYG852" s="273"/>
      <c r="TYH852" s="273"/>
      <c r="TYI852" s="273"/>
      <c r="TYJ852" s="273"/>
      <c r="TYK852" s="273"/>
      <c r="TYL852" s="273"/>
      <c r="TYM852" s="273"/>
      <c r="TYN852" s="273"/>
      <c r="TYO852" s="273"/>
      <c r="TYP852" s="273"/>
      <c r="TYQ852" s="273"/>
      <c r="TYR852" s="273"/>
      <c r="TYS852" s="273"/>
      <c r="TYT852" s="273"/>
      <c r="TYU852" s="273"/>
      <c r="TYV852" s="273"/>
      <c r="TYW852" s="273"/>
      <c r="TYX852" s="273"/>
      <c r="TYY852" s="273"/>
      <c r="TYZ852" s="273"/>
      <c r="TZA852" s="273"/>
      <c r="TZB852" s="273"/>
      <c r="TZC852" s="273"/>
      <c r="TZD852" s="273"/>
      <c r="TZE852" s="273"/>
      <c r="TZF852" s="273"/>
      <c r="TZG852" s="273"/>
      <c r="TZH852" s="273"/>
      <c r="TZI852" s="273"/>
      <c r="TZJ852" s="273"/>
      <c r="TZK852" s="273"/>
      <c r="TZL852" s="273"/>
      <c r="TZM852" s="273"/>
      <c r="TZN852" s="273"/>
      <c r="TZO852" s="273"/>
      <c r="TZP852" s="273"/>
      <c r="TZQ852" s="273"/>
      <c r="TZR852" s="273"/>
      <c r="TZS852" s="273"/>
      <c r="TZT852" s="273"/>
      <c r="TZU852" s="273"/>
      <c r="TZV852" s="273"/>
      <c r="TZW852" s="273"/>
      <c r="TZX852" s="273"/>
      <c r="TZY852" s="273"/>
      <c r="TZZ852" s="273"/>
      <c r="UAA852" s="273"/>
      <c r="UAB852" s="273"/>
      <c r="UAC852" s="273"/>
      <c r="UAD852" s="273"/>
      <c r="UAE852" s="273"/>
      <c r="UAF852" s="273"/>
      <c r="UAG852" s="273"/>
      <c r="UAH852" s="273"/>
      <c r="UAI852" s="273"/>
      <c r="UAJ852" s="273"/>
      <c r="UAK852" s="273"/>
      <c r="UAL852" s="273"/>
      <c r="UAM852" s="273"/>
      <c r="UAN852" s="273"/>
      <c r="UAO852" s="273"/>
      <c r="UAP852" s="273"/>
      <c r="UAQ852" s="273"/>
      <c r="UAR852" s="273"/>
      <c r="UAS852" s="273"/>
      <c r="UAT852" s="273"/>
      <c r="UAU852" s="273"/>
      <c r="UAV852" s="273"/>
      <c r="UAW852" s="273"/>
      <c r="UAX852" s="273"/>
      <c r="UAY852" s="273"/>
      <c r="UAZ852" s="273"/>
      <c r="UBA852" s="273"/>
      <c r="UBB852" s="273"/>
      <c r="UBC852" s="273"/>
      <c r="UBD852" s="273"/>
      <c r="UBE852" s="273"/>
      <c r="UBF852" s="273"/>
      <c r="UBG852" s="273"/>
      <c r="UBH852" s="273"/>
      <c r="UBI852" s="273"/>
      <c r="UBJ852" s="273"/>
      <c r="UBK852" s="273"/>
      <c r="UBL852" s="273"/>
      <c r="UBM852" s="273"/>
      <c r="UBN852" s="273"/>
      <c r="UBO852" s="273"/>
      <c r="UBP852" s="273"/>
      <c r="UBQ852" s="273"/>
      <c r="UBR852" s="273"/>
      <c r="UBS852" s="273"/>
      <c r="UBT852" s="273"/>
      <c r="UBU852" s="273"/>
      <c r="UBV852" s="273"/>
      <c r="UBW852" s="273"/>
      <c r="UBX852" s="273"/>
      <c r="UBY852" s="273"/>
      <c r="UBZ852" s="273"/>
      <c r="UCA852" s="273"/>
      <c r="UCB852" s="273"/>
      <c r="UCC852" s="273"/>
      <c r="UCD852" s="273"/>
      <c r="UCE852" s="273"/>
      <c r="UCF852" s="273"/>
      <c r="UCG852" s="273"/>
      <c r="UCH852" s="273"/>
      <c r="UCI852" s="273"/>
      <c r="UCJ852" s="273"/>
      <c r="UCK852" s="273"/>
      <c r="UCL852" s="273"/>
      <c r="UCM852" s="273"/>
      <c r="UCN852" s="273"/>
      <c r="UCO852" s="273"/>
      <c r="UCP852" s="273"/>
      <c r="UCQ852" s="273"/>
      <c r="UCR852" s="273"/>
      <c r="UCS852" s="273"/>
      <c r="UCT852" s="273"/>
      <c r="UCU852" s="273"/>
      <c r="UCV852" s="273"/>
      <c r="UCW852" s="273"/>
      <c r="UCX852" s="273"/>
      <c r="UCY852" s="273"/>
      <c r="UCZ852" s="273"/>
      <c r="UDA852" s="273"/>
      <c r="UDB852" s="273"/>
      <c r="UDC852" s="273"/>
      <c r="UDD852" s="273"/>
      <c r="UDE852" s="273"/>
      <c r="UDF852" s="273"/>
      <c r="UDG852" s="273"/>
      <c r="UDH852" s="273"/>
      <c r="UDI852" s="273"/>
      <c r="UDJ852" s="273"/>
      <c r="UDK852" s="273"/>
      <c r="UDL852" s="273"/>
      <c r="UDM852" s="273"/>
      <c r="UDN852" s="273"/>
      <c r="UDO852" s="273"/>
      <c r="UDP852" s="273"/>
      <c r="UDQ852" s="273"/>
      <c r="UDR852" s="273"/>
      <c r="UDS852" s="273"/>
      <c r="UDT852" s="273"/>
      <c r="UDU852" s="273"/>
      <c r="UDV852" s="273"/>
      <c r="UDW852" s="273"/>
      <c r="UDX852" s="273"/>
      <c r="UDY852" s="273"/>
      <c r="UDZ852" s="273"/>
      <c r="UEA852" s="273"/>
      <c r="UEB852" s="273"/>
      <c r="UEC852" s="273"/>
      <c r="UED852" s="273"/>
      <c r="UEE852" s="273"/>
      <c r="UEF852" s="273"/>
      <c r="UEG852" s="273"/>
      <c r="UEH852" s="273"/>
      <c r="UEI852" s="273"/>
      <c r="UEJ852" s="273"/>
      <c r="UEK852" s="273"/>
      <c r="UEL852" s="273"/>
      <c r="UEM852" s="273"/>
      <c r="UEN852" s="273"/>
      <c r="UEO852" s="273"/>
      <c r="UEP852" s="273"/>
      <c r="UEQ852" s="273"/>
      <c r="UER852" s="273"/>
      <c r="UES852" s="273"/>
      <c r="UET852" s="273"/>
      <c r="UEU852" s="273"/>
      <c r="UEV852" s="273"/>
      <c r="UEW852" s="273"/>
      <c r="UEX852" s="273"/>
      <c r="UEY852" s="273"/>
      <c r="UEZ852" s="273"/>
      <c r="UFA852" s="273"/>
      <c r="UFB852" s="273"/>
      <c r="UFC852" s="273"/>
      <c r="UFD852" s="273"/>
      <c r="UFE852" s="273"/>
      <c r="UFF852" s="273"/>
      <c r="UFG852" s="273"/>
      <c r="UFH852" s="273"/>
      <c r="UFI852" s="273"/>
      <c r="UFJ852" s="273"/>
      <c r="UFK852" s="273"/>
      <c r="UFL852" s="273"/>
      <c r="UFM852" s="273"/>
      <c r="UFN852" s="273"/>
      <c r="UFO852" s="273"/>
      <c r="UFP852" s="273"/>
      <c r="UFQ852" s="273"/>
      <c r="UFR852" s="273"/>
      <c r="UFS852" s="273"/>
      <c r="UFT852" s="273"/>
      <c r="UFU852" s="273"/>
      <c r="UFV852" s="273"/>
      <c r="UFW852" s="273"/>
      <c r="UFX852" s="273"/>
      <c r="UFY852" s="273"/>
      <c r="UFZ852" s="273"/>
      <c r="UGA852" s="273"/>
      <c r="UGB852" s="273"/>
      <c r="UGC852" s="273"/>
      <c r="UGD852" s="273"/>
      <c r="UGE852" s="273"/>
      <c r="UGF852" s="273"/>
      <c r="UGG852" s="273"/>
      <c r="UGH852" s="273"/>
      <c r="UGI852" s="273"/>
      <c r="UGJ852" s="273"/>
      <c r="UGK852" s="273"/>
      <c r="UGL852" s="273"/>
      <c r="UGM852" s="273"/>
      <c r="UGN852" s="273"/>
      <c r="UGO852" s="273"/>
      <c r="UGP852" s="273"/>
      <c r="UGQ852" s="273"/>
      <c r="UGR852" s="273"/>
      <c r="UGS852" s="273"/>
      <c r="UGT852" s="273"/>
      <c r="UGU852" s="273"/>
      <c r="UGV852" s="273"/>
      <c r="UGW852" s="273"/>
      <c r="UGX852" s="273"/>
      <c r="UGY852" s="273"/>
      <c r="UGZ852" s="273"/>
      <c r="UHA852" s="273"/>
      <c r="UHB852" s="273"/>
      <c r="UHC852" s="273"/>
      <c r="UHD852" s="273"/>
      <c r="UHE852" s="273"/>
      <c r="UHF852" s="273"/>
      <c r="UHG852" s="273"/>
      <c r="UHH852" s="273"/>
      <c r="UHI852" s="273"/>
      <c r="UHJ852" s="273"/>
      <c r="UHK852" s="273"/>
      <c r="UHL852" s="273"/>
      <c r="UHM852" s="273"/>
      <c r="UHN852" s="273"/>
      <c r="UHO852" s="273"/>
      <c r="UHP852" s="273"/>
      <c r="UHQ852" s="273"/>
      <c r="UHR852" s="273"/>
      <c r="UHS852" s="273"/>
      <c r="UHT852" s="273"/>
      <c r="UHU852" s="273"/>
      <c r="UHV852" s="273"/>
      <c r="UHW852" s="273"/>
      <c r="UHX852" s="273"/>
      <c r="UHY852" s="273"/>
      <c r="UHZ852" s="273"/>
      <c r="UIA852" s="273"/>
      <c r="UIB852" s="273"/>
      <c r="UIC852" s="273"/>
      <c r="UID852" s="273"/>
      <c r="UIE852" s="273"/>
      <c r="UIF852" s="273"/>
      <c r="UIG852" s="273"/>
      <c r="UIH852" s="273"/>
      <c r="UII852" s="273"/>
      <c r="UIJ852" s="273"/>
      <c r="UIK852" s="273"/>
      <c r="UIL852" s="273"/>
      <c r="UIM852" s="273"/>
      <c r="UIN852" s="273"/>
      <c r="UIO852" s="273"/>
      <c r="UIP852" s="273"/>
      <c r="UIQ852" s="273"/>
      <c r="UIR852" s="273"/>
      <c r="UIS852" s="273"/>
      <c r="UIT852" s="273"/>
      <c r="UIU852" s="273"/>
      <c r="UIV852" s="273"/>
      <c r="UIW852" s="273"/>
      <c r="UIX852" s="273"/>
      <c r="UIY852" s="273"/>
      <c r="UIZ852" s="273"/>
      <c r="UJA852" s="273"/>
      <c r="UJB852" s="273"/>
      <c r="UJC852" s="273"/>
      <c r="UJD852" s="273"/>
      <c r="UJE852" s="273"/>
      <c r="UJF852" s="273"/>
      <c r="UJG852" s="273"/>
      <c r="UJH852" s="273"/>
      <c r="UJI852" s="273"/>
      <c r="UJJ852" s="273"/>
      <c r="UJK852" s="273"/>
      <c r="UJL852" s="273"/>
      <c r="UJM852" s="273"/>
      <c r="UJN852" s="273"/>
      <c r="UJO852" s="273"/>
      <c r="UJP852" s="273"/>
      <c r="UJQ852" s="273"/>
      <c r="UJR852" s="273"/>
      <c r="UJS852" s="273"/>
      <c r="UJT852" s="273"/>
      <c r="UJU852" s="273"/>
      <c r="UJV852" s="273"/>
      <c r="UJW852" s="273"/>
      <c r="UJX852" s="273"/>
      <c r="UJY852" s="273"/>
      <c r="UJZ852" s="273"/>
      <c r="UKA852" s="273"/>
      <c r="UKB852" s="273"/>
      <c r="UKC852" s="273"/>
      <c r="UKD852" s="273"/>
      <c r="UKE852" s="273"/>
      <c r="UKF852" s="273"/>
      <c r="UKG852" s="273"/>
      <c r="UKH852" s="273"/>
      <c r="UKI852" s="273"/>
      <c r="UKJ852" s="273"/>
      <c r="UKK852" s="273"/>
      <c r="UKL852" s="273"/>
      <c r="UKM852" s="273"/>
      <c r="UKN852" s="273"/>
      <c r="UKO852" s="273"/>
      <c r="UKP852" s="273"/>
      <c r="UKQ852" s="273"/>
      <c r="UKR852" s="273"/>
      <c r="UKS852" s="273"/>
      <c r="UKT852" s="273"/>
      <c r="UKU852" s="273"/>
      <c r="UKV852" s="273"/>
      <c r="UKW852" s="273"/>
      <c r="UKX852" s="273"/>
      <c r="UKY852" s="273"/>
      <c r="UKZ852" s="273"/>
      <c r="ULA852" s="273"/>
      <c r="ULB852" s="273"/>
      <c r="ULC852" s="273"/>
      <c r="ULD852" s="273"/>
      <c r="ULE852" s="273"/>
      <c r="ULF852" s="273"/>
      <c r="ULG852" s="273"/>
      <c r="ULH852" s="273"/>
      <c r="ULI852" s="273"/>
      <c r="ULJ852" s="273"/>
      <c r="ULK852" s="273"/>
      <c r="ULL852" s="273"/>
      <c r="ULM852" s="273"/>
      <c r="ULN852" s="273"/>
      <c r="ULO852" s="273"/>
      <c r="ULP852" s="273"/>
      <c r="ULQ852" s="273"/>
      <c r="ULR852" s="273"/>
      <c r="ULS852" s="273"/>
      <c r="ULT852" s="273"/>
      <c r="ULU852" s="273"/>
      <c r="ULV852" s="273"/>
      <c r="ULW852" s="273"/>
      <c r="ULX852" s="273"/>
      <c r="ULY852" s="273"/>
      <c r="ULZ852" s="273"/>
      <c r="UMA852" s="273"/>
      <c r="UMB852" s="273"/>
      <c r="UMC852" s="273"/>
      <c r="UMD852" s="273"/>
      <c r="UME852" s="273"/>
      <c r="UMF852" s="273"/>
      <c r="UMG852" s="273"/>
      <c r="UMH852" s="273"/>
      <c r="UMI852" s="273"/>
      <c r="UMJ852" s="273"/>
      <c r="UMK852" s="273"/>
      <c r="UML852" s="273"/>
      <c r="UMM852" s="273"/>
      <c r="UMN852" s="273"/>
      <c r="UMO852" s="273"/>
      <c r="UMP852" s="273"/>
      <c r="UMQ852" s="273"/>
      <c r="UMR852" s="273"/>
      <c r="UMS852" s="273"/>
      <c r="UMT852" s="273"/>
      <c r="UMU852" s="273"/>
      <c r="UMV852" s="273"/>
      <c r="UMW852" s="273"/>
      <c r="UMX852" s="273"/>
      <c r="UMY852" s="273"/>
      <c r="UMZ852" s="273"/>
      <c r="UNA852" s="273"/>
      <c r="UNB852" s="273"/>
      <c r="UNC852" s="273"/>
      <c r="UND852" s="273"/>
      <c r="UNE852" s="273"/>
      <c r="UNF852" s="273"/>
      <c r="UNG852" s="273"/>
      <c r="UNH852" s="273"/>
      <c r="UNI852" s="273"/>
      <c r="UNJ852" s="273"/>
      <c r="UNK852" s="273"/>
      <c r="UNL852" s="273"/>
      <c r="UNM852" s="273"/>
      <c r="UNN852" s="273"/>
      <c r="UNO852" s="273"/>
      <c r="UNP852" s="273"/>
      <c r="UNQ852" s="273"/>
      <c r="UNR852" s="273"/>
      <c r="UNS852" s="273"/>
      <c r="UNT852" s="273"/>
      <c r="UNU852" s="273"/>
      <c r="UNV852" s="273"/>
      <c r="UNW852" s="273"/>
      <c r="UNX852" s="273"/>
      <c r="UNY852" s="273"/>
      <c r="UNZ852" s="273"/>
      <c r="UOA852" s="273"/>
      <c r="UOB852" s="273"/>
      <c r="UOC852" s="273"/>
      <c r="UOD852" s="273"/>
      <c r="UOE852" s="273"/>
      <c r="UOF852" s="273"/>
      <c r="UOG852" s="273"/>
      <c r="UOH852" s="273"/>
      <c r="UOI852" s="273"/>
      <c r="UOJ852" s="273"/>
      <c r="UOK852" s="273"/>
      <c r="UOL852" s="273"/>
      <c r="UOM852" s="273"/>
      <c r="UON852" s="273"/>
      <c r="UOO852" s="273"/>
      <c r="UOP852" s="273"/>
      <c r="UOQ852" s="273"/>
      <c r="UOR852" s="273"/>
      <c r="UOS852" s="273"/>
      <c r="UOT852" s="273"/>
      <c r="UOU852" s="273"/>
      <c r="UOV852" s="273"/>
      <c r="UOW852" s="273"/>
      <c r="UOX852" s="273"/>
      <c r="UOY852" s="273"/>
      <c r="UOZ852" s="273"/>
      <c r="UPA852" s="273"/>
      <c r="UPB852" s="273"/>
      <c r="UPC852" s="273"/>
      <c r="UPD852" s="273"/>
      <c r="UPE852" s="273"/>
      <c r="UPF852" s="273"/>
      <c r="UPG852" s="273"/>
      <c r="UPH852" s="273"/>
      <c r="UPI852" s="273"/>
      <c r="UPJ852" s="273"/>
      <c r="UPK852" s="273"/>
      <c r="UPL852" s="273"/>
      <c r="UPM852" s="273"/>
      <c r="UPN852" s="273"/>
      <c r="UPO852" s="273"/>
      <c r="UPP852" s="273"/>
      <c r="UPQ852" s="273"/>
      <c r="UPR852" s="273"/>
      <c r="UPS852" s="273"/>
      <c r="UPT852" s="273"/>
      <c r="UPU852" s="273"/>
      <c r="UPV852" s="273"/>
      <c r="UPW852" s="273"/>
      <c r="UPX852" s="273"/>
      <c r="UPY852" s="273"/>
      <c r="UPZ852" s="273"/>
      <c r="UQA852" s="273"/>
      <c r="UQB852" s="273"/>
      <c r="UQC852" s="273"/>
      <c r="UQD852" s="273"/>
      <c r="UQE852" s="273"/>
      <c r="UQF852" s="273"/>
      <c r="UQG852" s="273"/>
      <c r="UQH852" s="273"/>
      <c r="UQI852" s="273"/>
      <c r="UQJ852" s="273"/>
      <c r="UQK852" s="273"/>
      <c r="UQL852" s="273"/>
      <c r="UQM852" s="273"/>
      <c r="UQN852" s="273"/>
      <c r="UQO852" s="273"/>
      <c r="UQP852" s="273"/>
      <c r="UQQ852" s="273"/>
      <c r="UQR852" s="273"/>
      <c r="UQS852" s="273"/>
      <c r="UQT852" s="273"/>
      <c r="UQU852" s="273"/>
      <c r="UQV852" s="273"/>
      <c r="UQW852" s="273"/>
      <c r="UQX852" s="273"/>
      <c r="UQY852" s="273"/>
      <c r="UQZ852" s="273"/>
      <c r="URA852" s="273"/>
      <c r="URB852" s="273"/>
      <c r="URC852" s="273"/>
      <c r="URD852" s="273"/>
      <c r="URE852" s="273"/>
      <c r="URF852" s="273"/>
      <c r="URG852" s="273"/>
      <c r="URH852" s="273"/>
      <c r="URI852" s="273"/>
      <c r="URJ852" s="273"/>
      <c r="URK852" s="273"/>
      <c r="URL852" s="273"/>
      <c r="URM852" s="273"/>
      <c r="URN852" s="273"/>
      <c r="URO852" s="273"/>
      <c r="URP852" s="273"/>
      <c r="URQ852" s="273"/>
      <c r="URR852" s="273"/>
      <c r="URS852" s="273"/>
      <c r="URT852" s="273"/>
      <c r="URU852" s="273"/>
      <c r="URV852" s="273"/>
      <c r="URW852" s="273"/>
      <c r="URX852" s="273"/>
      <c r="URY852" s="273"/>
      <c r="URZ852" s="273"/>
      <c r="USA852" s="273"/>
      <c r="USB852" s="273"/>
      <c r="USC852" s="273"/>
      <c r="USD852" s="273"/>
      <c r="USE852" s="273"/>
      <c r="USF852" s="273"/>
      <c r="USG852" s="273"/>
      <c r="USH852" s="273"/>
      <c r="USI852" s="273"/>
      <c r="USJ852" s="273"/>
      <c r="USK852" s="273"/>
      <c r="USL852" s="273"/>
      <c r="USM852" s="273"/>
      <c r="USN852" s="273"/>
      <c r="USO852" s="273"/>
      <c r="USP852" s="273"/>
      <c r="USQ852" s="273"/>
      <c r="USR852" s="273"/>
      <c r="USS852" s="273"/>
      <c r="UST852" s="273"/>
      <c r="USU852" s="273"/>
      <c r="USV852" s="273"/>
      <c r="USW852" s="273"/>
      <c r="USX852" s="273"/>
      <c r="USY852" s="273"/>
      <c r="USZ852" s="273"/>
      <c r="UTA852" s="273"/>
      <c r="UTB852" s="273"/>
      <c r="UTC852" s="273"/>
      <c r="UTD852" s="273"/>
      <c r="UTE852" s="273"/>
      <c r="UTF852" s="273"/>
      <c r="UTG852" s="273"/>
      <c r="UTH852" s="273"/>
      <c r="UTI852" s="273"/>
      <c r="UTJ852" s="273"/>
      <c r="UTK852" s="273"/>
      <c r="UTL852" s="273"/>
      <c r="UTM852" s="273"/>
      <c r="UTN852" s="273"/>
      <c r="UTO852" s="273"/>
      <c r="UTP852" s="273"/>
      <c r="UTQ852" s="273"/>
      <c r="UTR852" s="273"/>
      <c r="UTS852" s="273"/>
      <c r="UTT852" s="273"/>
      <c r="UTU852" s="273"/>
      <c r="UTV852" s="273"/>
      <c r="UTW852" s="273"/>
      <c r="UTX852" s="273"/>
      <c r="UTY852" s="273"/>
      <c r="UTZ852" s="273"/>
      <c r="UUA852" s="273"/>
      <c r="UUB852" s="273"/>
      <c r="UUC852" s="273"/>
      <c r="UUD852" s="273"/>
      <c r="UUE852" s="273"/>
      <c r="UUF852" s="273"/>
      <c r="UUG852" s="273"/>
      <c r="UUH852" s="273"/>
      <c r="UUI852" s="273"/>
      <c r="UUJ852" s="273"/>
      <c r="UUK852" s="273"/>
      <c r="UUL852" s="273"/>
      <c r="UUM852" s="273"/>
      <c r="UUN852" s="273"/>
      <c r="UUO852" s="273"/>
      <c r="UUP852" s="273"/>
      <c r="UUQ852" s="273"/>
      <c r="UUR852" s="273"/>
      <c r="UUS852" s="273"/>
      <c r="UUT852" s="273"/>
      <c r="UUU852" s="273"/>
      <c r="UUV852" s="273"/>
      <c r="UUW852" s="273"/>
      <c r="UUX852" s="273"/>
      <c r="UUY852" s="273"/>
      <c r="UUZ852" s="273"/>
      <c r="UVA852" s="273"/>
      <c r="UVB852" s="273"/>
      <c r="UVC852" s="273"/>
      <c r="UVD852" s="273"/>
      <c r="UVE852" s="273"/>
      <c r="UVF852" s="273"/>
      <c r="UVG852" s="273"/>
      <c r="UVH852" s="273"/>
      <c r="UVI852" s="273"/>
      <c r="UVJ852" s="273"/>
      <c r="UVK852" s="273"/>
      <c r="UVL852" s="273"/>
      <c r="UVM852" s="273"/>
      <c r="UVN852" s="273"/>
      <c r="UVO852" s="273"/>
      <c r="UVP852" s="273"/>
      <c r="UVQ852" s="273"/>
      <c r="UVR852" s="273"/>
      <c r="UVS852" s="273"/>
      <c r="UVT852" s="273"/>
      <c r="UVU852" s="273"/>
      <c r="UVV852" s="273"/>
      <c r="UVW852" s="273"/>
      <c r="UVX852" s="273"/>
      <c r="UVY852" s="273"/>
      <c r="UVZ852" s="273"/>
      <c r="UWA852" s="273"/>
      <c r="UWB852" s="273"/>
      <c r="UWC852" s="273"/>
      <c r="UWD852" s="273"/>
      <c r="UWE852" s="273"/>
      <c r="UWF852" s="273"/>
      <c r="UWG852" s="273"/>
      <c r="UWH852" s="273"/>
      <c r="UWI852" s="273"/>
      <c r="UWJ852" s="273"/>
      <c r="UWK852" s="273"/>
      <c r="UWL852" s="273"/>
      <c r="UWM852" s="273"/>
      <c r="UWN852" s="273"/>
      <c r="UWO852" s="273"/>
      <c r="UWP852" s="273"/>
      <c r="UWQ852" s="273"/>
      <c r="UWR852" s="273"/>
      <c r="UWS852" s="273"/>
      <c r="UWT852" s="273"/>
      <c r="UWU852" s="273"/>
      <c r="UWV852" s="273"/>
      <c r="UWW852" s="273"/>
      <c r="UWX852" s="273"/>
      <c r="UWY852" s="273"/>
      <c r="UWZ852" s="273"/>
      <c r="UXA852" s="273"/>
      <c r="UXB852" s="273"/>
      <c r="UXC852" s="273"/>
      <c r="UXD852" s="273"/>
      <c r="UXE852" s="273"/>
      <c r="UXF852" s="273"/>
      <c r="UXG852" s="273"/>
      <c r="UXH852" s="273"/>
      <c r="UXI852" s="273"/>
      <c r="UXJ852" s="273"/>
      <c r="UXK852" s="273"/>
      <c r="UXL852" s="273"/>
      <c r="UXM852" s="273"/>
      <c r="UXN852" s="273"/>
      <c r="UXO852" s="273"/>
      <c r="UXP852" s="273"/>
      <c r="UXQ852" s="273"/>
      <c r="UXR852" s="273"/>
      <c r="UXS852" s="273"/>
      <c r="UXT852" s="273"/>
      <c r="UXU852" s="273"/>
      <c r="UXV852" s="273"/>
      <c r="UXW852" s="273"/>
      <c r="UXX852" s="273"/>
      <c r="UXY852" s="273"/>
      <c r="UXZ852" s="273"/>
      <c r="UYA852" s="273"/>
      <c r="UYB852" s="273"/>
      <c r="UYC852" s="273"/>
      <c r="UYD852" s="273"/>
      <c r="UYE852" s="273"/>
      <c r="UYF852" s="273"/>
      <c r="UYG852" s="273"/>
      <c r="UYH852" s="273"/>
      <c r="UYI852" s="273"/>
      <c r="UYJ852" s="273"/>
      <c r="UYK852" s="273"/>
      <c r="UYL852" s="273"/>
      <c r="UYM852" s="273"/>
      <c r="UYN852" s="273"/>
      <c r="UYO852" s="273"/>
      <c r="UYP852" s="273"/>
      <c r="UYQ852" s="273"/>
      <c r="UYR852" s="273"/>
      <c r="UYS852" s="273"/>
      <c r="UYT852" s="273"/>
      <c r="UYU852" s="273"/>
      <c r="UYV852" s="273"/>
      <c r="UYW852" s="273"/>
      <c r="UYX852" s="273"/>
      <c r="UYY852" s="273"/>
      <c r="UYZ852" s="273"/>
      <c r="UZA852" s="273"/>
      <c r="UZB852" s="273"/>
      <c r="UZC852" s="273"/>
      <c r="UZD852" s="273"/>
      <c r="UZE852" s="273"/>
      <c r="UZF852" s="273"/>
      <c r="UZG852" s="273"/>
      <c r="UZH852" s="273"/>
      <c r="UZI852" s="273"/>
      <c r="UZJ852" s="273"/>
      <c r="UZK852" s="273"/>
      <c r="UZL852" s="273"/>
      <c r="UZM852" s="273"/>
      <c r="UZN852" s="273"/>
      <c r="UZO852" s="273"/>
      <c r="UZP852" s="273"/>
      <c r="UZQ852" s="273"/>
      <c r="UZR852" s="273"/>
      <c r="UZS852" s="273"/>
      <c r="UZT852" s="273"/>
      <c r="UZU852" s="273"/>
      <c r="UZV852" s="273"/>
      <c r="UZW852" s="273"/>
      <c r="UZX852" s="273"/>
      <c r="UZY852" s="273"/>
      <c r="UZZ852" s="273"/>
      <c r="VAA852" s="273"/>
      <c r="VAB852" s="273"/>
      <c r="VAC852" s="273"/>
      <c r="VAD852" s="273"/>
      <c r="VAE852" s="273"/>
      <c r="VAF852" s="273"/>
      <c r="VAG852" s="273"/>
      <c r="VAH852" s="273"/>
      <c r="VAI852" s="273"/>
      <c r="VAJ852" s="273"/>
      <c r="VAK852" s="273"/>
      <c r="VAL852" s="273"/>
      <c r="VAM852" s="273"/>
      <c r="VAN852" s="273"/>
      <c r="VAO852" s="273"/>
      <c r="VAP852" s="273"/>
      <c r="VAQ852" s="273"/>
      <c r="VAR852" s="273"/>
      <c r="VAS852" s="273"/>
      <c r="VAT852" s="273"/>
      <c r="VAU852" s="273"/>
      <c r="VAV852" s="273"/>
      <c r="VAW852" s="273"/>
      <c r="VAX852" s="273"/>
      <c r="VAY852" s="273"/>
      <c r="VAZ852" s="273"/>
      <c r="VBA852" s="273"/>
      <c r="VBB852" s="273"/>
      <c r="VBC852" s="273"/>
      <c r="VBD852" s="273"/>
      <c r="VBE852" s="273"/>
      <c r="VBF852" s="273"/>
      <c r="VBG852" s="273"/>
      <c r="VBH852" s="273"/>
      <c r="VBI852" s="273"/>
      <c r="VBJ852" s="273"/>
      <c r="VBK852" s="273"/>
      <c r="VBL852" s="273"/>
      <c r="VBM852" s="273"/>
      <c r="VBN852" s="273"/>
      <c r="VBO852" s="273"/>
      <c r="VBP852" s="273"/>
      <c r="VBQ852" s="273"/>
      <c r="VBR852" s="273"/>
      <c r="VBS852" s="273"/>
      <c r="VBT852" s="273"/>
      <c r="VBU852" s="273"/>
      <c r="VBV852" s="273"/>
      <c r="VBW852" s="273"/>
      <c r="VBX852" s="273"/>
      <c r="VBY852" s="273"/>
      <c r="VBZ852" s="273"/>
      <c r="VCA852" s="273"/>
      <c r="VCB852" s="273"/>
      <c r="VCC852" s="273"/>
      <c r="VCD852" s="273"/>
      <c r="VCE852" s="273"/>
      <c r="VCF852" s="273"/>
      <c r="VCG852" s="273"/>
      <c r="VCH852" s="273"/>
      <c r="VCI852" s="273"/>
      <c r="VCJ852" s="273"/>
      <c r="VCK852" s="273"/>
      <c r="VCL852" s="273"/>
      <c r="VCM852" s="273"/>
      <c r="VCN852" s="273"/>
      <c r="VCO852" s="273"/>
      <c r="VCP852" s="273"/>
      <c r="VCQ852" s="273"/>
      <c r="VCR852" s="273"/>
      <c r="VCS852" s="273"/>
      <c r="VCT852" s="273"/>
      <c r="VCU852" s="273"/>
      <c r="VCV852" s="273"/>
      <c r="VCW852" s="273"/>
      <c r="VCX852" s="273"/>
      <c r="VCY852" s="273"/>
      <c r="VCZ852" s="273"/>
      <c r="VDA852" s="273"/>
      <c r="VDB852" s="273"/>
      <c r="VDC852" s="273"/>
      <c r="VDD852" s="273"/>
      <c r="VDE852" s="273"/>
      <c r="VDF852" s="273"/>
      <c r="VDG852" s="273"/>
      <c r="VDH852" s="273"/>
      <c r="VDI852" s="273"/>
      <c r="VDJ852" s="273"/>
      <c r="VDK852" s="273"/>
      <c r="VDL852" s="273"/>
      <c r="VDM852" s="273"/>
      <c r="VDN852" s="273"/>
      <c r="VDO852" s="273"/>
      <c r="VDP852" s="273"/>
      <c r="VDQ852" s="273"/>
      <c r="VDR852" s="273"/>
      <c r="VDS852" s="273"/>
      <c r="VDT852" s="273"/>
      <c r="VDU852" s="273"/>
      <c r="VDV852" s="273"/>
      <c r="VDW852" s="273"/>
      <c r="VDX852" s="273"/>
      <c r="VDY852" s="273"/>
      <c r="VDZ852" s="273"/>
      <c r="VEA852" s="273"/>
      <c r="VEB852" s="273"/>
      <c r="VEC852" s="273"/>
      <c r="VED852" s="273"/>
      <c r="VEE852" s="273"/>
      <c r="VEF852" s="273"/>
      <c r="VEG852" s="273"/>
      <c r="VEH852" s="273"/>
      <c r="VEI852" s="273"/>
      <c r="VEJ852" s="273"/>
      <c r="VEK852" s="273"/>
      <c r="VEL852" s="273"/>
      <c r="VEM852" s="273"/>
      <c r="VEN852" s="273"/>
      <c r="VEO852" s="273"/>
      <c r="VEP852" s="273"/>
      <c r="VEQ852" s="273"/>
      <c r="VER852" s="273"/>
      <c r="VES852" s="273"/>
      <c r="VET852" s="273"/>
      <c r="VEU852" s="273"/>
      <c r="VEV852" s="273"/>
      <c r="VEW852" s="273"/>
      <c r="VEX852" s="273"/>
      <c r="VEY852" s="273"/>
      <c r="VEZ852" s="273"/>
      <c r="VFA852" s="273"/>
      <c r="VFB852" s="273"/>
      <c r="VFC852" s="273"/>
      <c r="VFD852" s="273"/>
      <c r="VFE852" s="273"/>
      <c r="VFF852" s="273"/>
      <c r="VFG852" s="273"/>
      <c r="VFH852" s="273"/>
      <c r="VFI852" s="273"/>
      <c r="VFJ852" s="273"/>
      <c r="VFK852" s="273"/>
      <c r="VFL852" s="273"/>
      <c r="VFM852" s="273"/>
      <c r="VFN852" s="273"/>
      <c r="VFO852" s="273"/>
      <c r="VFP852" s="273"/>
      <c r="VFQ852" s="273"/>
      <c r="VFR852" s="273"/>
      <c r="VFS852" s="273"/>
      <c r="VFT852" s="273"/>
      <c r="VFU852" s="273"/>
      <c r="VFV852" s="273"/>
      <c r="VFW852" s="273"/>
      <c r="VFX852" s="273"/>
      <c r="VFY852" s="273"/>
      <c r="VFZ852" s="273"/>
      <c r="VGA852" s="273"/>
      <c r="VGB852" s="273"/>
      <c r="VGC852" s="273"/>
      <c r="VGD852" s="273"/>
      <c r="VGE852" s="273"/>
      <c r="VGF852" s="273"/>
      <c r="VGG852" s="273"/>
      <c r="VGH852" s="273"/>
      <c r="VGI852" s="273"/>
      <c r="VGJ852" s="273"/>
      <c r="VGK852" s="273"/>
      <c r="VGL852" s="273"/>
      <c r="VGM852" s="273"/>
      <c r="VGN852" s="273"/>
      <c r="VGO852" s="273"/>
      <c r="VGP852" s="273"/>
      <c r="VGQ852" s="273"/>
      <c r="VGR852" s="273"/>
      <c r="VGS852" s="273"/>
      <c r="VGT852" s="273"/>
      <c r="VGU852" s="273"/>
      <c r="VGV852" s="273"/>
      <c r="VGW852" s="273"/>
      <c r="VGX852" s="273"/>
      <c r="VGY852" s="273"/>
      <c r="VGZ852" s="273"/>
      <c r="VHA852" s="273"/>
      <c r="VHB852" s="273"/>
      <c r="VHC852" s="273"/>
      <c r="VHD852" s="273"/>
      <c r="VHE852" s="273"/>
      <c r="VHF852" s="273"/>
      <c r="VHG852" s="273"/>
      <c r="VHH852" s="273"/>
      <c r="VHI852" s="273"/>
      <c r="VHJ852" s="273"/>
      <c r="VHK852" s="273"/>
      <c r="VHL852" s="273"/>
      <c r="VHM852" s="273"/>
      <c r="VHN852" s="273"/>
      <c r="VHO852" s="273"/>
      <c r="VHP852" s="273"/>
      <c r="VHQ852" s="273"/>
      <c r="VHR852" s="273"/>
      <c r="VHS852" s="273"/>
      <c r="VHT852" s="273"/>
      <c r="VHU852" s="273"/>
      <c r="VHV852" s="273"/>
      <c r="VHW852" s="273"/>
      <c r="VHX852" s="273"/>
      <c r="VHY852" s="273"/>
      <c r="VHZ852" s="273"/>
      <c r="VIA852" s="273"/>
      <c r="VIB852" s="273"/>
      <c r="VIC852" s="273"/>
      <c r="VID852" s="273"/>
      <c r="VIE852" s="273"/>
      <c r="VIF852" s="273"/>
      <c r="VIG852" s="273"/>
      <c r="VIH852" s="273"/>
      <c r="VII852" s="273"/>
      <c r="VIJ852" s="273"/>
      <c r="VIK852" s="273"/>
      <c r="VIL852" s="273"/>
      <c r="VIM852" s="273"/>
      <c r="VIN852" s="273"/>
      <c r="VIO852" s="273"/>
      <c r="VIP852" s="273"/>
      <c r="VIQ852" s="273"/>
      <c r="VIR852" s="273"/>
      <c r="VIS852" s="273"/>
      <c r="VIT852" s="273"/>
      <c r="VIU852" s="273"/>
      <c r="VIV852" s="273"/>
      <c r="VIW852" s="273"/>
      <c r="VIX852" s="273"/>
      <c r="VIY852" s="273"/>
      <c r="VIZ852" s="273"/>
      <c r="VJA852" s="273"/>
      <c r="VJB852" s="273"/>
      <c r="VJC852" s="273"/>
      <c r="VJD852" s="273"/>
      <c r="VJE852" s="273"/>
      <c r="VJF852" s="273"/>
      <c r="VJG852" s="273"/>
      <c r="VJH852" s="273"/>
      <c r="VJI852" s="273"/>
      <c r="VJJ852" s="273"/>
      <c r="VJK852" s="273"/>
      <c r="VJL852" s="273"/>
      <c r="VJM852" s="273"/>
      <c r="VJN852" s="273"/>
      <c r="VJO852" s="273"/>
      <c r="VJP852" s="273"/>
      <c r="VJQ852" s="273"/>
      <c r="VJR852" s="273"/>
      <c r="VJS852" s="273"/>
      <c r="VJT852" s="273"/>
      <c r="VJU852" s="273"/>
      <c r="VJV852" s="273"/>
      <c r="VJW852" s="273"/>
      <c r="VJX852" s="273"/>
      <c r="VJY852" s="273"/>
      <c r="VJZ852" s="273"/>
      <c r="VKA852" s="273"/>
      <c r="VKB852" s="273"/>
      <c r="VKC852" s="273"/>
      <c r="VKD852" s="273"/>
      <c r="VKE852" s="273"/>
      <c r="VKF852" s="273"/>
      <c r="VKG852" s="273"/>
      <c r="VKH852" s="273"/>
      <c r="VKI852" s="273"/>
      <c r="VKJ852" s="273"/>
      <c r="VKK852" s="273"/>
      <c r="VKL852" s="273"/>
      <c r="VKM852" s="273"/>
      <c r="VKN852" s="273"/>
      <c r="VKO852" s="273"/>
      <c r="VKP852" s="273"/>
      <c r="VKQ852" s="273"/>
      <c r="VKR852" s="273"/>
      <c r="VKS852" s="273"/>
      <c r="VKT852" s="273"/>
      <c r="VKU852" s="273"/>
      <c r="VKV852" s="273"/>
      <c r="VKW852" s="273"/>
      <c r="VKX852" s="273"/>
      <c r="VKY852" s="273"/>
      <c r="VKZ852" s="273"/>
      <c r="VLA852" s="273"/>
      <c r="VLB852" s="273"/>
      <c r="VLC852" s="273"/>
      <c r="VLD852" s="273"/>
      <c r="VLE852" s="273"/>
      <c r="VLF852" s="273"/>
      <c r="VLG852" s="273"/>
      <c r="VLH852" s="273"/>
      <c r="VLI852" s="273"/>
      <c r="VLJ852" s="273"/>
      <c r="VLK852" s="273"/>
      <c r="VLL852" s="273"/>
      <c r="VLM852" s="273"/>
      <c r="VLN852" s="273"/>
      <c r="VLO852" s="273"/>
      <c r="VLP852" s="273"/>
      <c r="VLQ852" s="273"/>
      <c r="VLR852" s="273"/>
      <c r="VLS852" s="273"/>
      <c r="VLT852" s="273"/>
      <c r="VLU852" s="273"/>
      <c r="VLV852" s="273"/>
      <c r="VLW852" s="273"/>
      <c r="VLX852" s="273"/>
      <c r="VLY852" s="273"/>
      <c r="VLZ852" s="273"/>
      <c r="VMA852" s="273"/>
      <c r="VMB852" s="273"/>
      <c r="VMC852" s="273"/>
      <c r="VMD852" s="273"/>
      <c r="VME852" s="273"/>
      <c r="VMF852" s="273"/>
      <c r="VMG852" s="273"/>
      <c r="VMH852" s="273"/>
      <c r="VMI852" s="273"/>
      <c r="VMJ852" s="273"/>
      <c r="VMK852" s="273"/>
      <c r="VML852" s="273"/>
      <c r="VMM852" s="273"/>
      <c r="VMN852" s="273"/>
      <c r="VMO852" s="273"/>
      <c r="VMP852" s="273"/>
      <c r="VMQ852" s="273"/>
      <c r="VMR852" s="273"/>
      <c r="VMS852" s="273"/>
      <c r="VMT852" s="273"/>
      <c r="VMU852" s="273"/>
      <c r="VMV852" s="273"/>
      <c r="VMW852" s="273"/>
      <c r="VMX852" s="273"/>
      <c r="VMY852" s="273"/>
      <c r="VMZ852" s="273"/>
      <c r="VNA852" s="273"/>
      <c r="VNB852" s="273"/>
      <c r="VNC852" s="273"/>
      <c r="VND852" s="273"/>
      <c r="VNE852" s="273"/>
      <c r="VNF852" s="273"/>
      <c r="VNG852" s="273"/>
      <c r="VNH852" s="273"/>
      <c r="VNI852" s="273"/>
      <c r="VNJ852" s="273"/>
      <c r="VNK852" s="273"/>
      <c r="VNL852" s="273"/>
      <c r="VNM852" s="273"/>
      <c r="VNN852" s="273"/>
      <c r="VNO852" s="273"/>
      <c r="VNP852" s="273"/>
      <c r="VNQ852" s="273"/>
      <c r="VNR852" s="273"/>
      <c r="VNS852" s="273"/>
      <c r="VNT852" s="273"/>
      <c r="VNU852" s="273"/>
      <c r="VNV852" s="273"/>
      <c r="VNW852" s="273"/>
      <c r="VNX852" s="273"/>
      <c r="VNY852" s="273"/>
      <c r="VNZ852" s="273"/>
      <c r="VOA852" s="273"/>
      <c r="VOB852" s="273"/>
      <c r="VOC852" s="273"/>
      <c r="VOD852" s="273"/>
      <c r="VOE852" s="273"/>
      <c r="VOF852" s="273"/>
      <c r="VOG852" s="273"/>
      <c r="VOH852" s="273"/>
      <c r="VOI852" s="273"/>
      <c r="VOJ852" s="273"/>
      <c r="VOK852" s="273"/>
      <c r="VOL852" s="273"/>
      <c r="VOM852" s="273"/>
      <c r="VON852" s="273"/>
      <c r="VOO852" s="273"/>
      <c r="VOP852" s="273"/>
      <c r="VOQ852" s="273"/>
      <c r="VOR852" s="273"/>
      <c r="VOS852" s="273"/>
      <c r="VOT852" s="273"/>
      <c r="VOU852" s="273"/>
      <c r="VOV852" s="273"/>
      <c r="VOW852" s="273"/>
      <c r="VOX852" s="273"/>
      <c r="VOY852" s="273"/>
      <c r="VOZ852" s="273"/>
      <c r="VPA852" s="273"/>
      <c r="VPB852" s="273"/>
      <c r="VPC852" s="273"/>
      <c r="VPD852" s="273"/>
      <c r="VPE852" s="273"/>
      <c r="VPF852" s="273"/>
      <c r="VPG852" s="273"/>
      <c r="VPH852" s="273"/>
      <c r="VPI852" s="273"/>
      <c r="VPJ852" s="273"/>
      <c r="VPK852" s="273"/>
      <c r="VPL852" s="273"/>
      <c r="VPM852" s="273"/>
      <c r="VPN852" s="273"/>
      <c r="VPO852" s="273"/>
      <c r="VPP852" s="273"/>
      <c r="VPQ852" s="273"/>
      <c r="VPR852" s="273"/>
      <c r="VPS852" s="273"/>
      <c r="VPT852" s="273"/>
      <c r="VPU852" s="273"/>
      <c r="VPV852" s="273"/>
      <c r="VPW852" s="273"/>
      <c r="VPX852" s="273"/>
      <c r="VPY852" s="273"/>
      <c r="VPZ852" s="273"/>
      <c r="VQA852" s="273"/>
      <c r="VQB852" s="273"/>
      <c r="VQC852" s="273"/>
      <c r="VQD852" s="273"/>
      <c r="VQE852" s="273"/>
      <c r="VQF852" s="273"/>
      <c r="VQG852" s="273"/>
      <c r="VQH852" s="273"/>
      <c r="VQI852" s="273"/>
      <c r="VQJ852" s="273"/>
      <c r="VQK852" s="273"/>
      <c r="VQL852" s="273"/>
      <c r="VQM852" s="273"/>
      <c r="VQN852" s="273"/>
      <c r="VQO852" s="273"/>
      <c r="VQP852" s="273"/>
      <c r="VQQ852" s="273"/>
      <c r="VQR852" s="273"/>
      <c r="VQS852" s="273"/>
      <c r="VQT852" s="273"/>
      <c r="VQU852" s="273"/>
      <c r="VQV852" s="273"/>
      <c r="VQW852" s="273"/>
      <c r="VQX852" s="273"/>
      <c r="VQY852" s="273"/>
      <c r="VQZ852" s="273"/>
      <c r="VRA852" s="273"/>
      <c r="VRB852" s="273"/>
      <c r="VRC852" s="273"/>
      <c r="VRD852" s="273"/>
      <c r="VRE852" s="273"/>
      <c r="VRF852" s="273"/>
      <c r="VRG852" s="273"/>
      <c r="VRH852" s="273"/>
      <c r="VRI852" s="273"/>
      <c r="VRJ852" s="273"/>
      <c r="VRK852" s="273"/>
      <c r="VRL852" s="273"/>
      <c r="VRM852" s="273"/>
      <c r="VRN852" s="273"/>
      <c r="VRO852" s="273"/>
      <c r="VRP852" s="273"/>
      <c r="VRQ852" s="273"/>
      <c r="VRR852" s="273"/>
      <c r="VRS852" s="273"/>
      <c r="VRT852" s="273"/>
      <c r="VRU852" s="273"/>
      <c r="VRV852" s="273"/>
      <c r="VRW852" s="273"/>
      <c r="VRX852" s="273"/>
      <c r="VRY852" s="273"/>
      <c r="VRZ852" s="273"/>
      <c r="VSA852" s="273"/>
      <c r="VSB852" s="273"/>
      <c r="VSC852" s="273"/>
      <c r="VSD852" s="273"/>
      <c r="VSE852" s="273"/>
      <c r="VSF852" s="273"/>
      <c r="VSG852" s="273"/>
      <c r="VSH852" s="273"/>
      <c r="VSI852" s="273"/>
      <c r="VSJ852" s="273"/>
      <c r="VSK852" s="273"/>
      <c r="VSL852" s="273"/>
      <c r="VSM852" s="273"/>
      <c r="VSN852" s="273"/>
      <c r="VSO852" s="273"/>
      <c r="VSP852" s="273"/>
      <c r="VSQ852" s="273"/>
      <c r="VSR852" s="273"/>
      <c r="VSS852" s="273"/>
      <c r="VST852" s="273"/>
      <c r="VSU852" s="273"/>
      <c r="VSV852" s="273"/>
      <c r="VSW852" s="273"/>
      <c r="VSX852" s="273"/>
      <c r="VSY852" s="273"/>
      <c r="VSZ852" s="273"/>
      <c r="VTA852" s="273"/>
      <c r="VTB852" s="273"/>
      <c r="VTC852" s="273"/>
      <c r="VTD852" s="273"/>
      <c r="VTE852" s="273"/>
      <c r="VTF852" s="273"/>
      <c r="VTG852" s="273"/>
      <c r="VTH852" s="273"/>
      <c r="VTI852" s="273"/>
      <c r="VTJ852" s="273"/>
      <c r="VTK852" s="273"/>
      <c r="VTL852" s="273"/>
      <c r="VTM852" s="273"/>
      <c r="VTN852" s="273"/>
      <c r="VTO852" s="273"/>
      <c r="VTP852" s="273"/>
      <c r="VTQ852" s="273"/>
      <c r="VTR852" s="273"/>
      <c r="VTS852" s="273"/>
      <c r="VTT852" s="273"/>
      <c r="VTU852" s="273"/>
      <c r="VTV852" s="273"/>
      <c r="VTW852" s="273"/>
      <c r="VTX852" s="273"/>
      <c r="VTY852" s="273"/>
      <c r="VTZ852" s="273"/>
      <c r="VUA852" s="273"/>
      <c r="VUB852" s="273"/>
      <c r="VUC852" s="273"/>
      <c r="VUD852" s="273"/>
      <c r="VUE852" s="273"/>
      <c r="VUF852" s="273"/>
      <c r="VUG852" s="273"/>
      <c r="VUH852" s="273"/>
      <c r="VUI852" s="273"/>
      <c r="VUJ852" s="273"/>
      <c r="VUK852" s="273"/>
      <c r="VUL852" s="273"/>
      <c r="VUM852" s="273"/>
      <c r="VUN852" s="273"/>
      <c r="VUO852" s="273"/>
      <c r="VUP852" s="273"/>
      <c r="VUQ852" s="273"/>
      <c r="VUR852" s="273"/>
      <c r="VUS852" s="273"/>
      <c r="VUT852" s="273"/>
      <c r="VUU852" s="273"/>
      <c r="VUV852" s="273"/>
      <c r="VUW852" s="273"/>
      <c r="VUX852" s="273"/>
      <c r="VUY852" s="273"/>
      <c r="VUZ852" s="273"/>
      <c r="VVA852" s="273"/>
      <c r="VVB852" s="273"/>
      <c r="VVC852" s="273"/>
      <c r="VVD852" s="273"/>
      <c r="VVE852" s="273"/>
      <c r="VVF852" s="273"/>
      <c r="VVG852" s="273"/>
      <c r="VVH852" s="273"/>
      <c r="VVI852" s="273"/>
      <c r="VVJ852" s="273"/>
      <c r="VVK852" s="273"/>
      <c r="VVL852" s="273"/>
      <c r="VVM852" s="273"/>
      <c r="VVN852" s="273"/>
      <c r="VVO852" s="273"/>
      <c r="VVP852" s="273"/>
      <c r="VVQ852" s="273"/>
      <c r="VVR852" s="273"/>
      <c r="VVS852" s="273"/>
      <c r="VVT852" s="273"/>
      <c r="VVU852" s="273"/>
      <c r="VVV852" s="273"/>
      <c r="VVW852" s="273"/>
      <c r="VVX852" s="273"/>
      <c r="VVY852" s="273"/>
      <c r="VVZ852" s="273"/>
      <c r="VWA852" s="273"/>
      <c r="VWB852" s="273"/>
      <c r="VWC852" s="273"/>
      <c r="VWD852" s="273"/>
      <c r="VWE852" s="273"/>
      <c r="VWF852" s="273"/>
      <c r="VWG852" s="273"/>
      <c r="VWH852" s="273"/>
      <c r="VWI852" s="273"/>
      <c r="VWJ852" s="273"/>
      <c r="VWK852" s="273"/>
      <c r="VWL852" s="273"/>
      <c r="VWM852" s="273"/>
      <c r="VWN852" s="273"/>
      <c r="VWO852" s="273"/>
      <c r="VWP852" s="273"/>
      <c r="VWQ852" s="273"/>
      <c r="VWR852" s="273"/>
      <c r="VWS852" s="273"/>
      <c r="VWT852" s="273"/>
      <c r="VWU852" s="273"/>
      <c r="VWV852" s="273"/>
      <c r="VWW852" s="273"/>
      <c r="VWX852" s="273"/>
      <c r="VWY852" s="273"/>
      <c r="VWZ852" s="273"/>
      <c r="VXA852" s="273"/>
      <c r="VXB852" s="273"/>
      <c r="VXC852" s="273"/>
      <c r="VXD852" s="273"/>
      <c r="VXE852" s="273"/>
      <c r="VXF852" s="273"/>
      <c r="VXG852" s="273"/>
      <c r="VXH852" s="273"/>
      <c r="VXI852" s="273"/>
      <c r="VXJ852" s="273"/>
      <c r="VXK852" s="273"/>
      <c r="VXL852" s="273"/>
      <c r="VXM852" s="273"/>
      <c r="VXN852" s="273"/>
      <c r="VXO852" s="273"/>
      <c r="VXP852" s="273"/>
      <c r="VXQ852" s="273"/>
      <c r="VXR852" s="273"/>
      <c r="VXS852" s="273"/>
      <c r="VXT852" s="273"/>
      <c r="VXU852" s="273"/>
      <c r="VXV852" s="273"/>
      <c r="VXW852" s="273"/>
      <c r="VXX852" s="273"/>
      <c r="VXY852" s="273"/>
      <c r="VXZ852" s="273"/>
      <c r="VYA852" s="273"/>
      <c r="VYB852" s="273"/>
      <c r="VYC852" s="273"/>
      <c r="VYD852" s="273"/>
      <c r="VYE852" s="273"/>
      <c r="VYF852" s="273"/>
      <c r="VYG852" s="273"/>
      <c r="VYH852" s="273"/>
      <c r="VYI852" s="273"/>
      <c r="VYJ852" s="273"/>
      <c r="VYK852" s="273"/>
      <c r="VYL852" s="273"/>
      <c r="VYM852" s="273"/>
      <c r="VYN852" s="273"/>
      <c r="VYO852" s="273"/>
      <c r="VYP852" s="273"/>
      <c r="VYQ852" s="273"/>
      <c r="VYR852" s="273"/>
      <c r="VYS852" s="273"/>
      <c r="VYT852" s="273"/>
      <c r="VYU852" s="273"/>
      <c r="VYV852" s="273"/>
      <c r="VYW852" s="273"/>
      <c r="VYX852" s="273"/>
      <c r="VYY852" s="273"/>
      <c r="VYZ852" s="273"/>
      <c r="VZA852" s="273"/>
      <c r="VZB852" s="273"/>
      <c r="VZC852" s="273"/>
      <c r="VZD852" s="273"/>
      <c r="VZE852" s="273"/>
      <c r="VZF852" s="273"/>
      <c r="VZG852" s="273"/>
      <c r="VZH852" s="273"/>
      <c r="VZI852" s="273"/>
      <c r="VZJ852" s="273"/>
      <c r="VZK852" s="273"/>
      <c r="VZL852" s="273"/>
      <c r="VZM852" s="273"/>
      <c r="VZN852" s="273"/>
      <c r="VZO852" s="273"/>
      <c r="VZP852" s="273"/>
      <c r="VZQ852" s="273"/>
      <c r="VZR852" s="273"/>
      <c r="VZS852" s="273"/>
      <c r="VZT852" s="273"/>
      <c r="VZU852" s="273"/>
      <c r="VZV852" s="273"/>
      <c r="VZW852" s="273"/>
      <c r="VZX852" s="273"/>
      <c r="VZY852" s="273"/>
      <c r="VZZ852" s="273"/>
      <c r="WAA852" s="273"/>
      <c r="WAB852" s="273"/>
      <c r="WAC852" s="273"/>
      <c r="WAD852" s="273"/>
      <c r="WAE852" s="273"/>
      <c r="WAF852" s="273"/>
      <c r="WAG852" s="273"/>
      <c r="WAH852" s="273"/>
      <c r="WAI852" s="273"/>
      <c r="WAJ852" s="273"/>
      <c r="WAK852" s="273"/>
      <c r="WAL852" s="273"/>
      <c r="WAM852" s="273"/>
      <c r="WAN852" s="273"/>
      <c r="WAO852" s="273"/>
      <c r="WAP852" s="273"/>
      <c r="WAQ852" s="273"/>
      <c r="WAR852" s="273"/>
      <c r="WAS852" s="273"/>
      <c r="WAT852" s="273"/>
      <c r="WAU852" s="273"/>
      <c r="WAV852" s="273"/>
      <c r="WAW852" s="273"/>
      <c r="WAX852" s="273"/>
      <c r="WAY852" s="273"/>
      <c r="WAZ852" s="273"/>
      <c r="WBA852" s="273"/>
      <c r="WBB852" s="273"/>
      <c r="WBC852" s="273"/>
      <c r="WBD852" s="273"/>
      <c r="WBE852" s="273"/>
      <c r="WBF852" s="273"/>
      <c r="WBG852" s="273"/>
      <c r="WBH852" s="273"/>
      <c r="WBI852" s="273"/>
      <c r="WBJ852" s="273"/>
      <c r="WBK852" s="273"/>
      <c r="WBL852" s="273"/>
      <c r="WBM852" s="273"/>
      <c r="WBN852" s="273"/>
      <c r="WBO852" s="273"/>
      <c r="WBP852" s="273"/>
      <c r="WBQ852" s="273"/>
      <c r="WBR852" s="273"/>
      <c r="WBS852" s="273"/>
      <c r="WBT852" s="273"/>
      <c r="WBU852" s="273"/>
      <c r="WBV852" s="273"/>
      <c r="WBW852" s="273"/>
      <c r="WBX852" s="273"/>
      <c r="WBY852" s="273"/>
      <c r="WBZ852" s="273"/>
      <c r="WCA852" s="273"/>
      <c r="WCB852" s="273"/>
      <c r="WCC852" s="273"/>
      <c r="WCD852" s="273"/>
      <c r="WCE852" s="273"/>
      <c r="WCF852" s="273"/>
      <c r="WCG852" s="273"/>
      <c r="WCH852" s="273"/>
      <c r="WCI852" s="273"/>
      <c r="WCJ852" s="273"/>
      <c r="WCK852" s="273"/>
      <c r="WCL852" s="273"/>
      <c r="WCM852" s="273"/>
      <c r="WCN852" s="273"/>
      <c r="WCO852" s="273"/>
      <c r="WCP852" s="273"/>
      <c r="WCQ852" s="273"/>
      <c r="WCR852" s="273"/>
      <c r="WCS852" s="273"/>
      <c r="WCT852" s="273"/>
      <c r="WCU852" s="273"/>
      <c r="WCV852" s="273"/>
      <c r="WCW852" s="273"/>
      <c r="WCX852" s="273"/>
      <c r="WCY852" s="273"/>
      <c r="WCZ852" s="273"/>
      <c r="WDA852" s="273"/>
      <c r="WDB852" s="273"/>
      <c r="WDC852" s="273"/>
      <c r="WDD852" s="273"/>
      <c r="WDE852" s="273"/>
      <c r="WDF852" s="273"/>
      <c r="WDG852" s="273"/>
      <c r="WDH852" s="273"/>
      <c r="WDI852" s="273"/>
      <c r="WDJ852" s="273"/>
      <c r="WDK852" s="273"/>
      <c r="WDL852" s="273"/>
      <c r="WDM852" s="273"/>
      <c r="WDN852" s="273"/>
      <c r="WDO852" s="273"/>
      <c r="WDP852" s="273"/>
      <c r="WDQ852" s="273"/>
      <c r="WDR852" s="273"/>
      <c r="WDS852" s="273"/>
      <c r="WDT852" s="273"/>
      <c r="WDU852" s="273"/>
      <c r="WDV852" s="273"/>
      <c r="WDW852" s="273"/>
      <c r="WDX852" s="273"/>
      <c r="WDY852" s="273"/>
      <c r="WDZ852" s="273"/>
      <c r="WEA852" s="273"/>
      <c r="WEB852" s="273"/>
      <c r="WEC852" s="273"/>
      <c r="WED852" s="273"/>
      <c r="WEE852" s="273"/>
      <c r="WEF852" s="273"/>
      <c r="WEG852" s="273"/>
      <c r="WEH852" s="273"/>
      <c r="WEI852" s="273"/>
      <c r="WEJ852" s="273"/>
      <c r="WEK852" s="273"/>
      <c r="WEL852" s="273"/>
      <c r="WEM852" s="273"/>
      <c r="WEN852" s="273"/>
      <c r="WEO852" s="273"/>
      <c r="WEP852" s="273"/>
      <c r="WEQ852" s="273"/>
      <c r="WER852" s="273"/>
      <c r="WES852" s="273"/>
      <c r="WET852" s="273"/>
      <c r="WEU852" s="273"/>
      <c r="WEV852" s="273"/>
      <c r="WEW852" s="273"/>
      <c r="WEX852" s="273"/>
      <c r="WEY852" s="273"/>
      <c r="WEZ852" s="273"/>
      <c r="WFA852" s="273"/>
      <c r="WFB852" s="273"/>
      <c r="WFC852" s="273"/>
      <c r="WFD852" s="273"/>
      <c r="WFE852" s="273"/>
      <c r="WFF852" s="273"/>
      <c r="WFG852" s="273"/>
      <c r="WFH852" s="273"/>
      <c r="WFI852" s="273"/>
      <c r="WFJ852" s="273"/>
      <c r="WFK852" s="273"/>
      <c r="WFL852" s="273"/>
      <c r="WFM852" s="273"/>
      <c r="WFN852" s="273"/>
      <c r="WFO852" s="273"/>
      <c r="WFP852" s="273"/>
      <c r="WFQ852" s="273"/>
      <c r="WFR852" s="273"/>
      <c r="WFS852" s="273"/>
      <c r="WFT852" s="273"/>
      <c r="WFU852" s="273"/>
      <c r="WFV852" s="273"/>
      <c r="WFW852" s="273"/>
      <c r="WFX852" s="273"/>
      <c r="WFY852" s="273"/>
      <c r="WFZ852" s="273"/>
      <c r="WGA852" s="273"/>
      <c r="WGB852" s="273"/>
      <c r="WGC852" s="273"/>
      <c r="WGD852" s="273"/>
      <c r="WGE852" s="273"/>
      <c r="WGF852" s="273"/>
      <c r="WGG852" s="273"/>
      <c r="WGH852" s="273"/>
      <c r="WGI852" s="273"/>
      <c r="WGJ852" s="273"/>
      <c r="WGK852" s="273"/>
      <c r="WGL852" s="273"/>
      <c r="WGM852" s="273"/>
      <c r="WGN852" s="273"/>
      <c r="WGO852" s="273"/>
      <c r="WGP852" s="273"/>
      <c r="WGQ852" s="273"/>
      <c r="WGR852" s="273"/>
      <c r="WGS852" s="273"/>
      <c r="WGT852" s="273"/>
      <c r="WGU852" s="273"/>
      <c r="WGV852" s="273"/>
      <c r="WGW852" s="273"/>
      <c r="WGX852" s="273"/>
      <c r="WGY852" s="273"/>
      <c r="WGZ852" s="273"/>
      <c r="WHA852" s="273"/>
      <c r="WHB852" s="273"/>
      <c r="WHC852" s="273"/>
      <c r="WHD852" s="273"/>
      <c r="WHE852" s="273"/>
      <c r="WHF852" s="273"/>
      <c r="WHG852" s="273"/>
      <c r="WHH852" s="273"/>
      <c r="WHI852" s="273"/>
      <c r="WHJ852" s="273"/>
      <c r="WHK852" s="273"/>
      <c r="WHL852" s="273"/>
      <c r="WHM852" s="273"/>
      <c r="WHN852" s="273"/>
      <c r="WHO852" s="273"/>
      <c r="WHP852" s="273"/>
      <c r="WHQ852" s="273"/>
      <c r="WHR852" s="273"/>
      <c r="WHS852" s="273"/>
      <c r="WHT852" s="273"/>
      <c r="WHU852" s="273"/>
      <c r="WHV852" s="273"/>
      <c r="WHW852" s="273"/>
      <c r="WHX852" s="273"/>
      <c r="WHY852" s="273"/>
      <c r="WHZ852" s="273"/>
      <c r="WIA852" s="273"/>
      <c r="WIB852" s="273"/>
      <c r="WIC852" s="273"/>
      <c r="WID852" s="273"/>
      <c r="WIE852" s="273"/>
      <c r="WIF852" s="273"/>
      <c r="WIG852" s="273"/>
      <c r="WIH852" s="273"/>
      <c r="WII852" s="273"/>
      <c r="WIJ852" s="273"/>
      <c r="WIK852" s="273"/>
      <c r="WIL852" s="273"/>
      <c r="WIM852" s="273"/>
      <c r="WIN852" s="273"/>
      <c r="WIO852" s="273"/>
      <c r="WIP852" s="273"/>
      <c r="WIQ852" s="273"/>
      <c r="WIR852" s="273"/>
      <c r="WIS852" s="273"/>
      <c r="WIT852" s="273"/>
      <c r="WIU852" s="273"/>
      <c r="WIV852" s="273"/>
      <c r="WIW852" s="273"/>
      <c r="WIX852" s="273"/>
      <c r="WIY852" s="273"/>
      <c r="WIZ852" s="273"/>
      <c r="WJA852" s="273"/>
      <c r="WJB852" s="273"/>
      <c r="WJC852" s="273"/>
      <c r="WJD852" s="273"/>
      <c r="WJE852" s="273"/>
      <c r="WJF852" s="273"/>
      <c r="WJG852" s="273"/>
      <c r="WJH852" s="273"/>
      <c r="WJI852" s="273"/>
      <c r="WJJ852" s="273"/>
      <c r="WJK852" s="273"/>
      <c r="WJL852" s="273"/>
      <c r="WJM852" s="273"/>
      <c r="WJN852" s="273"/>
      <c r="WJO852" s="273"/>
      <c r="WJP852" s="273"/>
      <c r="WJQ852" s="273"/>
      <c r="WJR852" s="273"/>
      <c r="WJS852" s="273"/>
      <c r="WJT852" s="273"/>
      <c r="WJU852" s="273"/>
      <c r="WJV852" s="273"/>
      <c r="WJW852" s="273"/>
      <c r="WJX852" s="273"/>
      <c r="WJY852" s="273"/>
      <c r="WJZ852" s="273"/>
      <c r="WKA852" s="273"/>
      <c r="WKB852" s="273"/>
      <c r="WKC852" s="273"/>
      <c r="WKD852" s="273"/>
      <c r="WKE852" s="273"/>
      <c r="WKF852" s="273"/>
      <c r="WKG852" s="273"/>
      <c r="WKH852" s="273"/>
      <c r="WKI852" s="273"/>
      <c r="WKJ852" s="273"/>
      <c r="WKK852" s="273"/>
      <c r="WKL852" s="273"/>
      <c r="WKM852" s="273"/>
      <c r="WKN852" s="273"/>
      <c r="WKO852" s="273"/>
      <c r="WKP852" s="273"/>
      <c r="WKQ852" s="273"/>
      <c r="WKR852" s="273"/>
      <c r="WKS852" s="273"/>
      <c r="WKT852" s="273"/>
      <c r="WKU852" s="273"/>
      <c r="WKV852" s="273"/>
      <c r="WKW852" s="273"/>
      <c r="WKX852" s="273"/>
      <c r="WKY852" s="273"/>
      <c r="WKZ852" s="273"/>
      <c r="WLA852" s="273"/>
      <c r="WLB852" s="273"/>
      <c r="WLC852" s="273"/>
      <c r="WLD852" s="273"/>
      <c r="WLE852" s="273"/>
      <c r="WLF852" s="273"/>
      <c r="WLG852" s="273"/>
      <c r="WLH852" s="273"/>
      <c r="WLI852" s="273"/>
      <c r="WLJ852" s="273"/>
      <c r="WLK852" s="273"/>
      <c r="WLL852" s="273"/>
      <c r="WLM852" s="273"/>
      <c r="WLN852" s="273"/>
      <c r="WLO852" s="273"/>
      <c r="WLP852" s="273"/>
      <c r="WLQ852" s="273"/>
      <c r="WLR852" s="273"/>
      <c r="WLS852" s="273"/>
      <c r="WLT852" s="273"/>
      <c r="WLU852" s="273"/>
      <c r="WLV852" s="273"/>
      <c r="WLW852" s="273"/>
      <c r="WLX852" s="273"/>
      <c r="WLY852" s="273"/>
      <c r="WLZ852" s="273"/>
      <c r="WMA852" s="273"/>
      <c r="WMB852" s="273"/>
      <c r="WMC852" s="273"/>
      <c r="WMD852" s="273"/>
      <c r="WME852" s="273"/>
      <c r="WMF852" s="273"/>
      <c r="WMG852" s="273"/>
      <c r="WMH852" s="273"/>
      <c r="WMI852" s="273"/>
      <c r="WMJ852" s="273"/>
      <c r="WMK852" s="273"/>
      <c r="WML852" s="273"/>
      <c r="WMM852" s="273"/>
      <c r="WMN852" s="273"/>
      <c r="WMO852" s="273"/>
      <c r="WMP852" s="273"/>
      <c r="WMQ852" s="273"/>
      <c r="WMR852" s="273"/>
      <c r="WMS852" s="273"/>
      <c r="WMT852" s="273"/>
      <c r="WMU852" s="273"/>
      <c r="WMV852" s="273"/>
      <c r="WMW852" s="273"/>
      <c r="WMX852" s="273"/>
      <c r="WMY852" s="273"/>
      <c r="WMZ852" s="273"/>
      <c r="WNA852" s="273"/>
      <c r="WNB852" s="273"/>
      <c r="WNC852" s="273"/>
      <c r="WND852" s="273"/>
      <c r="WNE852" s="273"/>
      <c r="WNF852" s="273"/>
      <c r="WNG852" s="273"/>
      <c r="WNH852" s="273"/>
      <c r="WNI852" s="273"/>
      <c r="WNJ852" s="273"/>
      <c r="WNK852" s="273"/>
      <c r="WNL852" s="273"/>
      <c r="WNM852" s="273"/>
      <c r="WNN852" s="273"/>
      <c r="WNO852" s="273"/>
      <c r="WNP852" s="273"/>
      <c r="WNQ852" s="273"/>
      <c r="WNR852" s="273"/>
      <c r="WNS852" s="273"/>
      <c r="WNT852" s="273"/>
      <c r="WNU852" s="273"/>
      <c r="WNV852" s="273"/>
      <c r="WNW852" s="273"/>
      <c r="WNX852" s="273"/>
      <c r="WNY852" s="273"/>
      <c r="WNZ852" s="273"/>
      <c r="WOA852" s="273"/>
      <c r="WOB852" s="273"/>
      <c r="WOC852" s="273"/>
      <c r="WOD852" s="273"/>
      <c r="WOE852" s="273"/>
      <c r="WOF852" s="273"/>
      <c r="WOG852" s="273"/>
      <c r="WOH852" s="273"/>
      <c r="WOI852" s="273"/>
      <c r="WOJ852" s="273"/>
      <c r="WOK852" s="273"/>
      <c r="WOL852" s="273"/>
      <c r="WOM852" s="273"/>
      <c r="WON852" s="273"/>
      <c r="WOO852" s="273"/>
      <c r="WOP852" s="273"/>
      <c r="WOQ852" s="273"/>
      <c r="WOR852" s="273"/>
      <c r="WOS852" s="273"/>
      <c r="WOT852" s="273"/>
      <c r="WOU852" s="273"/>
      <c r="WOV852" s="273"/>
      <c r="WOW852" s="273"/>
      <c r="WOX852" s="273"/>
      <c r="WOY852" s="273"/>
      <c r="WOZ852" s="273"/>
      <c r="WPA852" s="273"/>
      <c r="WPB852" s="273"/>
      <c r="WPC852" s="273"/>
      <c r="WPD852" s="273"/>
      <c r="WPE852" s="273"/>
      <c r="WPF852" s="273"/>
      <c r="WPG852" s="273"/>
      <c r="WPH852" s="273"/>
      <c r="WPI852" s="273"/>
      <c r="WPJ852" s="273"/>
      <c r="WPK852" s="273"/>
      <c r="WPL852" s="273"/>
      <c r="WPM852" s="273"/>
      <c r="WPN852" s="273"/>
      <c r="WPO852" s="273"/>
      <c r="WPP852" s="273"/>
      <c r="WPQ852" s="273"/>
      <c r="WPR852" s="273"/>
      <c r="WPS852" s="273"/>
      <c r="WPT852" s="273"/>
      <c r="WPU852" s="273"/>
      <c r="WPV852" s="273"/>
      <c r="WPW852" s="273"/>
      <c r="WPX852" s="273"/>
      <c r="WPY852" s="273"/>
      <c r="WPZ852" s="273"/>
      <c r="WQA852" s="273"/>
      <c r="WQB852" s="273"/>
      <c r="WQC852" s="273"/>
      <c r="WQD852" s="273"/>
      <c r="WQE852" s="273"/>
      <c r="WQF852" s="273"/>
      <c r="WQG852" s="273"/>
      <c r="WQH852" s="273"/>
      <c r="WQI852" s="273"/>
      <c r="WQJ852" s="273"/>
      <c r="WQK852" s="273"/>
      <c r="WQL852" s="273"/>
      <c r="WQM852" s="273"/>
      <c r="WQN852" s="273"/>
      <c r="WQO852" s="273"/>
      <c r="WQP852" s="273"/>
      <c r="WQQ852" s="273"/>
      <c r="WQR852" s="273"/>
      <c r="WQS852" s="273"/>
      <c r="WQT852" s="273"/>
      <c r="WQU852" s="273"/>
      <c r="WQV852" s="273"/>
      <c r="WQW852" s="273"/>
      <c r="WQX852" s="273"/>
      <c r="WQY852" s="273"/>
      <c r="WQZ852" s="273"/>
      <c r="WRA852" s="273"/>
      <c r="WRB852" s="273"/>
      <c r="WRC852" s="273"/>
      <c r="WRD852" s="273"/>
      <c r="WRE852" s="273"/>
      <c r="WRF852" s="273"/>
      <c r="WRG852" s="273"/>
      <c r="WRH852" s="273"/>
      <c r="WRI852" s="273"/>
      <c r="WRJ852" s="273"/>
      <c r="WRK852" s="273"/>
      <c r="WRL852" s="273"/>
      <c r="WRM852" s="273"/>
      <c r="WRN852" s="273"/>
      <c r="WRO852" s="273"/>
      <c r="WRP852" s="273"/>
      <c r="WRQ852" s="273"/>
      <c r="WRR852" s="273"/>
      <c r="WRS852" s="273"/>
      <c r="WRT852" s="273"/>
      <c r="WRU852" s="273"/>
      <c r="WRV852" s="273"/>
      <c r="WRW852" s="273"/>
      <c r="WRX852" s="273"/>
      <c r="WRY852" s="273"/>
      <c r="WRZ852" s="273"/>
      <c r="WSA852" s="273"/>
      <c r="WSB852" s="273"/>
      <c r="WSC852" s="273"/>
      <c r="WSD852" s="273"/>
      <c r="WSE852" s="273"/>
      <c r="WSF852" s="273"/>
      <c r="WSG852" s="273"/>
      <c r="WSH852" s="273"/>
      <c r="WSI852" s="273"/>
      <c r="WSJ852" s="273"/>
      <c r="WSK852" s="273"/>
      <c r="WSL852" s="273"/>
      <c r="WSM852" s="273"/>
      <c r="WSN852" s="273"/>
      <c r="WSO852" s="273"/>
      <c r="WSP852" s="273"/>
      <c r="WSQ852" s="273"/>
      <c r="WSR852" s="273"/>
      <c r="WSS852" s="273"/>
      <c r="WST852" s="273"/>
      <c r="WSU852" s="273"/>
      <c r="WSV852" s="273"/>
      <c r="WSW852" s="273"/>
      <c r="WSX852" s="273"/>
      <c r="WSY852" s="273"/>
      <c r="WSZ852" s="273"/>
      <c r="WTA852" s="273"/>
      <c r="WTB852" s="273"/>
      <c r="WTC852" s="273"/>
      <c r="WTD852" s="273"/>
      <c r="WTE852" s="273"/>
      <c r="WTF852" s="273"/>
      <c r="WTG852" s="273"/>
      <c r="WTH852" s="273"/>
      <c r="WTI852" s="273"/>
      <c r="WTJ852" s="273"/>
      <c r="WTK852" s="273"/>
      <c r="WTL852" s="273"/>
      <c r="WTM852" s="273"/>
      <c r="WTN852" s="273"/>
      <c r="WTO852" s="273"/>
      <c r="WTP852" s="273"/>
      <c r="WTQ852" s="273"/>
      <c r="WTR852" s="273"/>
      <c r="WTS852" s="273"/>
      <c r="WTT852" s="273"/>
      <c r="WTU852" s="273"/>
      <c r="WTV852" s="273"/>
      <c r="WTW852" s="273"/>
      <c r="WTX852" s="273"/>
      <c r="WTY852" s="273"/>
      <c r="WTZ852" s="273"/>
      <c r="WUA852" s="273"/>
      <c r="WUB852" s="273"/>
      <c r="WUC852" s="273"/>
      <c r="WUD852" s="273"/>
      <c r="WUE852" s="273"/>
      <c r="WUF852" s="273"/>
      <c r="WUG852" s="273"/>
      <c r="WUH852" s="273"/>
      <c r="WUI852" s="273"/>
      <c r="WUJ852" s="273"/>
      <c r="WUK852" s="273"/>
      <c r="WUL852" s="273"/>
      <c r="WUM852" s="273"/>
      <c r="WUN852" s="273"/>
      <c r="WUO852" s="273"/>
      <c r="WUP852" s="273"/>
      <c r="WUQ852" s="273"/>
      <c r="WUR852" s="273"/>
      <c r="WUS852" s="273"/>
      <c r="WUT852" s="273"/>
      <c r="WUU852" s="273"/>
      <c r="WUV852" s="273"/>
      <c r="WUW852" s="273"/>
      <c r="WUX852" s="273"/>
      <c r="WUY852" s="273"/>
      <c r="WUZ852" s="273"/>
      <c r="WVA852" s="273"/>
      <c r="WVB852" s="273"/>
      <c r="WVC852" s="273"/>
      <c r="WVD852" s="273"/>
      <c r="WVE852" s="273"/>
      <c r="WVF852" s="273"/>
      <c r="WVG852" s="273"/>
      <c r="WVH852" s="273"/>
      <c r="WVI852" s="273"/>
      <c r="WVJ852" s="273"/>
      <c r="WVK852" s="273"/>
      <c r="WVL852" s="273"/>
      <c r="WVM852" s="273"/>
      <c r="WVN852" s="273"/>
      <c r="WVO852" s="273"/>
      <c r="WVP852" s="273"/>
      <c r="WVQ852" s="273"/>
      <c r="WVR852" s="273"/>
      <c r="WVS852" s="273"/>
      <c r="WVT852" s="273"/>
      <c r="WVU852" s="273"/>
      <c r="WVV852" s="273"/>
      <c r="WVW852" s="273"/>
      <c r="WVX852" s="273"/>
      <c r="WVY852" s="273"/>
      <c r="WVZ852" s="273"/>
      <c r="WWA852" s="273"/>
      <c r="WWB852" s="273"/>
      <c r="WWC852" s="273"/>
      <c r="WWD852" s="273"/>
      <c r="WWE852" s="273"/>
      <c r="WWF852" s="273"/>
      <c r="WWG852" s="273"/>
      <c r="WWH852" s="273"/>
      <c r="WWI852" s="273"/>
      <c r="WWJ852" s="273"/>
      <c r="WWK852" s="273"/>
      <c r="WWL852" s="273"/>
      <c r="WWM852" s="273"/>
      <c r="WWN852" s="273"/>
      <c r="WWO852" s="273"/>
      <c r="WWP852" s="273"/>
      <c r="WWQ852" s="273"/>
      <c r="WWR852" s="273"/>
      <c r="WWS852" s="273"/>
      <c r="WWT852" s="273"/>
      <c r="WWU852" s="273"/>
      <c r="WWV852" s="273"/>
      <c r="WWW852" s="273"/>
      <c r="WWX852" s="273"/>
      <c r="WWY852" s="273"/>
      <c r="WWZ852" s="273"/>
      <c r="WXA852" s="273"/>
      <c r="WXB852" s="273"/>
      <c r="WXC852" s="273"/>
      <c r="WXD852" s="273"/>
      <c r="WXE852" s="273"/>
      <c r="WXF852" s="273"/>
      <c r="WXG852" s="273"/>
      <c r="WXH852" s="273"/>
      <c r="WXI852" s="273"/>
      <c r="WXJ852" s="273"/>
      <c r="WXK852" s="273"/>
      <c r="WXL852" s="273"/>
      <c r="WXM852" s="273"/>
      <c r="WXN852" s="273"/>
      <c r="WXO852" s="273"/>
      <c r="WXP852" s="273"/>
      <c r="WXQ852" s="273"/>
      <c r="WXR852" s="273"/>
      <c r="WXS852" s="273"/>
      <c r="WXT852" s="273"/>
      <c r="WXU852" s="273"/>
      <c r="WXV852" s="273"/>
      <c r="WXW852" s="273"/>
      <c r="WXX852" s="273"/>
      <c r="WXY852" s="273"/>
      <c r="WXZ852" s="273"/>
      <c r="WYA852" s="273"/>
      <c r="WYB852" s="273"/>
      <c r="WYC852" s="273"/>
      <c r="WYD852" s="273"/>
      <c r="WYE852" s="273"/>
      <c r="WYF852" s="273"/>
      <c r="WYG852" s="273"/>
      <c r="WYH852" s="273"/>
      <c r="WYI852" s="273"/>
      <c r="WYJ852" s="273"/>
      <c r="WYK852" s="273"/>
      <c r="WYL852" s="273"/>
      <c r="WYM852" s="273"/>
      <c r="WYN852" s="273"/>
      <c r="WYO852" s="273"/>
      <c r="WYP852" s="273"/>
      <c r="WYQ852" s="273"/>
      <c r="WYR852" s="273"/>
      <c r="WYS852" s="273"/>
      <c r="WYT852" s="273"/>
      <c r="WYU852" s="273"/>
      <c r="WYV852" s="273"/>
      <c r="WYW852" s="273"/>
      <c r="WYX852" s="273"/>
      <c r="WYY852" s="273"/>
      <c r="WYZ852" s="273"/>
      <c r="WZA852" s="273"/>
      <c r="WZB852" s="273"/>
      <c r="WZC852" s="273"/>
      <c r="WZD852" s="273"/>
      <c r="WZE852" s="273"/>
      <c r="WZF852" s="273"/>
      <c r="WZG852" s="273"/>
      <c r="WZH852" s="273"/>
      <c r="WZI852" s="273"/>
      <c r="WZJ852" s="273"/>
      <c r="WZK852" s="273"/>
      <c r="WZL852" s="273"/>
      <c r="WZM852" s="273"/>
      <c r="WZN852" s="273"/>
      <c r="WZO852" s="273"/>
      <c r="WZP852" s="273"/>
      <c r="WZQ852" s="273"/>
      <c r="WZR852" s="273"/>
      <c r="WZS852" s="273"/>
      <c r="WZT852" s="273"/>
      <c r="WZU852" s="273"/>
      <c r="WZV852" s="273"/>
      <c r="WZW852" s="273"/>
      <c r="WZX852" s="273"/>
      <c r="WZY852" s="273"/>
      <c r="WZZ852" s="273"/>
      <c r="XAA852" s="273"/>
      <c r="XAB852" s="273"/>
      <c r="XAC852" s="273"/>
      <c r="XAD852" s="273"/>
      <c r="XAE852" s="273"/>
      <c r="XAF852" s="273"/>
      <c r="XAG852" s="273"/>
      <c r="XAH852" s="273"/>
      <c r="XAI852" s="273"/>
      <c r="XAJ852" s="273"/>
      <c r="XAK852" s="273"/>
      <c r="XAL852" s="273"/>
      <c r="XAM852" s="273"/>
      <c r="XAN852" s="273"/>
      <c r="XAO852" s="273"/>
      <c r="XAP852" s="273"/>
      <c r="XAQ852" s="273"/>
      <c r="XAR852" s="273"/>
      <c r="XAS852" s="273"/>
      <c r="XAT852" s="273"/>
      <c r="XAU852" s="273"/>
      <c r="XAV852" s="273"/>
      <c r="XAW852" s="273"/>
      <c r="XAX852" s="273"/>
      <c r="XAY852" s="273"/>
      <c r="XAZ852" s="273"/>
      <c r="XBA852" s="273"/>
      <c r="XBB852" s="273"/>
      <c r="XBC852" s="273"/>
      <c r="XBD852" s="273"/>
      <c r="XBE852" s="273"/>
      <c r="XBF852" s="273"/>
      <c r="XBG852" s="273"/>
      <c r="XBH852" s="273"/>
      <c r="XBI852" s="273"/>
      <c r="XBJ852" s="273"/>
      <c r="XBK852" s="273"/>
      <c r="XBL852" s="273"/>
      <c r="XBM852" s="273"/>
      <c r="XBN852" s="273"/>
      <c r="XBO852" s="273"/>
      <c r="XBP852" s="273"/>
      <c r="XBQ852" s="273"/>
      <c r="XBR852" s="273"/>
      <c r="XBS852" s="273"/>
      <c r="XBT852" s="273"/>
      <c r="XBU852" s="273"/>
      <c r="XBV852" s="273"/>
      <c r="XBW852" s="273"/>
      <c r="XBX852" s="273"/>
      <c r="XBY852" s="273"/>
      <c r="XBZ852" s="273"/>
      <c r="XCA852" s="273"/>
      <c r="XCB852" s="273"/>
      <c r="XCC852" s="273"/>
      <c r="XCD852" s="273"/>
      <c r="XCE852" s="273"/>
      <c r="XCF852" s="273"/>
      <c r="XCG852" s="273"/>
      <c r="XCH852" s="273"/>
      <c r="XCI852" s="273"/>
      <c r="XCJ852" s="273"/>
      <c r="XCK852" s="273"/>
      <c r="XCL852" s="273"/>
      <c r="XCM852" s="273"/>
      <c r="XCN852" s="273"/>
      <c r="XCO852" s="273"/>
      <c r="XCP852" s="273"/>
      <c r="XCQ852" s="273"/>
      <c r="XCR852" s="273"/>
      <c r="XCS852" s="273"/>
      <c r="XCT852" s="273"/>
      <c r="XCU852" s="273"/>
      <c r="XCV852" s="273"/>
      <c r="XCW852" s="273"/>
      <c r="XCX852" s="273"/>
      <c r="XCY852" s="273"/>
      <c r="XCZ852" s="273"/>
      <c r="XDA852" s="273"/>
      <c r="XDB852" s="273"/>
      <c r="XDC852" s="273"/>
      <c r="XDD852" s="273"/>
      <c r="XDE852" s="273"/>
      <c r="XDF852" s="273"/>
      <c r="XDG852" s="273"/>
      <c r="XDH852" s="273"/>
      <c r="XDI852" s="273"/>
      <c r="XDJ852" s="273"/>
      <c r="XDK852" s="273"/>
      <c r="XDL852" s="273"/>
      <c r="XDM852" s="273"/>
      <c r="XDN852" s="273"/>
      <c r="XDO852" s="273"/>
      <c r="XDP852" s="273"/>
      <c r="XDQ852" s="273"/>
      <c r="XDR852" s="273"/>
      <c r="XDS852" s="273"/>
      <c r="XDT852" s="273"/>
      <c r="XDU852" s="273"/>
      <c r="XDV852" s="273"/>
      <c r="XDW852" s="273"/>
      <c r="XDX852" s="273"/>
      <c r="XDY852" s="273"/>
      <c r="XDZ852" s="273"/>
      <c r="XEA852" s="273"/>
      <c r="XEB852" s="273"/>
      <c r="XEC852" s="273"/>
      <c r="XED852" s="273"/>
      <c r="XEE852" s="273"/>
    </row>
    <row r="853" spans="1:16359" ht="60.75" hidden="1">
      <c r="A853" s="29">
        <v>2025112157614</v>
      </c>
      <c r="B853" s="120" t="s">
        <v>10503</v>
      </c>
      <c r="C853" s="148" t="s">
        <v>10201</v>
      </c>
      <c r="D853" s="145" t="s">
        <v>10504</v>
      </c>
      <c r="E853" s="108" t="s">
        <v>9279</v>
      </c>
      <c r="F853" s="108" t="s">
        <v>10505</v>
      </c>
      <c r="G853" s="175" t="s">
        <v>10506</v>
      </c>
      <c r="H853" s="175" t="s">
        <v>10507</v>
      </c>
      <c r="I853" s="271" t="s">
        <v>7118</v>
      </c>
      <c r="J853" s="271">
        <v>45982</v>
      </c>
      <c r="K853" s="271" t="s">
        <v>200</v>
      </c>
      <c r="L853" s="145" t="str">
        <f>IF(Tabela2[[#This Row],[Data]]="","Sem Informação",VLOOKUP(MONTH(Tabela2[[#This Row],[Data]]),'[1]Validação de dados'!$I$1:$J$13,2,0))</f>
        <v>Novembro</v>
      </c>
      <c r="M853" s="145">
        <f>YEAR(Tabela2[[#This Row],[Data]])</f>
        <v>2025</v>
      </c>
      <c r="N853" s="271" t="s">
        <v>230</v>
      </c>
      <c r="O853" s="271" t="s">
        <v>286</v>
      </c>
      <c r="P853" s="258" t="e">
        <f>VLOOKUP(Tabela2[[#This Row],[SIEMA]],Siema2024,21,FALSE)</f>
        <v>#REF!</v>
      </c>
      <c r="Q853" s="258">
        <v>1170</v>
      </c>
      <c r="R853" s="259" t="e">
        <f>VLOOKUP(Tabela2[[#This Row],[SIEMA]],Siema2025,10,FALSE)</f>
        <v>#N/A</v>
      </c>
      <c r="S853" s="262" t="str">
        <f>IF(Q853="","", IF(Q853="NC","", IF(Q853="NE","", IF(Q853="NA","",IFERROR(VLOOKUP(Q853,[1]Produtos!$A$1:$C$2319,2,FALSE),"Não Cadastrado")))))</f>
        <v>ÁLCOOL ETÍLICO, ETANOL</v>
      </c>
      <c r="T853" s="258">
        <v>5000</v>
      </c>
      <c r="U853" s="258" t="s">
        <v>648</v>
      </c>
      <c r="V853" s="258">
        <f>IF(Q853="","",IF(ISNUMBER(Q853)=FALSE,"Não se aplica",IFERROR(VLOOKUP(Q853,Produtos!$A$1:$C$2319,3,FALSE),"Não Cadastrado")))</f>
        <v>3</v>
      </c>
      <c r="W853" s="258">
        <v>1202</v>
      </c>
      <c r="X853" s="259" t="str">
        <f>IF(Tabela2[[#This Row],[Origem do acidente]] = "Plataforma", "PREENCHER","NA")</f>
        <v>NA</v>
      </c>
      <c r="Y853" s="262" t="str">
        <f>IF(W853="","", IF(W853="NC","", IF(W853="NE","", IF(W853="NA","",IFERROR(VLOOKUP(W853,[1]Produtos!$A$1:$C$2319,2,FALSE),"Não Cadastrado")))))</f>
        <v>GASÓLEO ou ÓLEO DIESEL ou ÓLEO PARA AQUECIMENTO, LEVE</v>
      </c>
      <c r="Z853" s="258">
        <v>6</v>
      </c>
      <c r="AA853" s="258" t="s">
        <v>7109</v>
      </c>
      <c r="AB853" s="258">
        <f>IF(W853="","",IF(ISNUMBER(W853)=FALSE,"Não se aplica",IFERROR(VLOOKUP(W853,[1]Produtos!$A$1:$C$2319,3,FALSE),"Não Cadastrado")))</f>
        <v>3</v>
      </c>
      <c r="AC853" s="258">
        <v>3475</v>
      </c>
      <c r="AD853" s="259" t="str">
        <f>IF(Tabela2[[#This Row],[Origem do acidente]] = "Plataforma", "PREENCHER","NA")</f>
        <v>NA</v>
      </c>
      <c r="AE853" s="262" t="str">
        <f>IF(AC853="","", IF(AC853="NC","", IF(AC853="NE","", IF(AC853="NA","",IFERROR(VLOOKUP(AC853,[1]Produtos!$A$1:$C$2319,2,FALSE),"Não Cadastrado")))))</f>
        <v>MISTURA DE ETANOL E GASOLINA ou MISTURA DE ETANOL E COMBUSTÍVEL PARA MOTORES  com mais de
10% de etanol</v>
      </c>
      <c r="AF853" s="258">
        <v>4000</v>
      </c>
      <c r="AG853" s="258" t="s">
        <v>648</v>
      </c>
      <c r="AH853" s="258">
        <f>IF(AC853="","",IF(ISNUMBER(AC853)=FALSE,"Não se aplica",IFERROR(VLOOKUP(AC853,Produtos!$A$1:$C$2319,3,FALSE),"Não Cadastrado")))</f>
        <v>3</v>
      </c>
      <c r="AI853" s="258"/>
      <c r="AJ853" s="145" t="s">
        <v>10508</v>
      </c>
      <c r="AK853" s="262" t="s">
        <v>7096</v>
      </c>
      <c r="AL853" s="262" t="s">
        <v>7175</v>
      </c>
      <c r="AM853" s="262"/>
      <c r="AN853" s="148"/>
      <c r="AO853" s="148"/>
      <c r="AP853" s="148"/>
      <c r="AQ853" s="148"/>
      <c r="AR853" s="150"/>
      <c r="AS853" s="148"/>
      <c r="AT853" s="148"/>
      <c r="AU853" s="148" t="s">
        <v>7176</v>
      </c>
      <c r="AV853" s="148"/>
      <c r="AW853" s="148"/>
      <c r="AX853" s="148" t="s">
        <v>7176</v>
      </c>
      <c r="AY853" s="148"/>
      <c r="AZ853" s="148"/>
      <c r="BA853" s="148"/>
      <c r="BB853" s="148"/>
      <c r="BC853" s="259" t="str">
        <f>IF(Tabela2[[#This Row],[Outro(s) ]] = "X", "PREENCHER","NA")</f>
        <v>NA</v>
      </c>
      <c r="BD853" s="148"/>
      <c r="BE853" s="148"/>
      <c r="BF853" s="251" t="s">
        <v>10509</v>
      </c>
      <c r="BG853" s="251"/>
      <c r="BH853" s="253" t="s">
        <v>10510</v>
      </c>
      <c r="BI853" s="252" t="s">
        <v>7062</v>
      </c>
      <c r="BJ853" s="262" t="s">
        <v>7097</v>
      </c>
      <c r="BK853" s="258" t="s">
        <v>2696</v>
      </c>
      <c r="BL853" s="265">
        <v>45985</v>
      </c>
      <c r="BM853" s="148">
        <f ca="1">IF(Tabela2[[#This Row],[Data de atendimento do Ibama (considerar o primeiro documento/ação)]]="",_xlfn.DAYS(TODAY(),J853),_xlfn.DAYS(Tabela2[[#This Row],[Data de atendimento do Ibama (considerar o primeiro documento/ação)]],J853))</f>
        <v>3</v>
      </c>
      <c r="BN853" s="259" t="str">
        <f>IF(Tabela2[[#This Row],[Atendido pelo Ibama ("Não" ou "Sim")]]="Não","Preencher", IF(Tabela2[[#This Row],[Atendido pelo Ibama ("Não" ou "Sim")]]="Sim","NA",""))</f>
        <v>NA</v>
      </c>
      <c r="BO853" s="263" t="s">
        <v>7123</v>
      </c>
      <c r="BP853" s="259" t="s">
        <v>7332</v>
      </c>
      <c r="BQ853" s="258" t="s">
        <v>7062</v>
      </c>
      <c r="BR853" s="259" t="s">
        <v>2696</v>
      </c>
      <c r="BS853" s="259" t="s">
        <v>123</v>
      </c>
      <c r="BT853" s="259" t="s">
        <v>7125</v>
      </c>
      <c r="BU853" s="259" t="s">
        <v>123</v>
      </c>
      <c r="BV853" s="259" t="s">
        <v>123</v>
      </c>
      <c r="BW853" s="259" t="s">
        <v>123</v>
      </c>
      <c r="BX853" s="258" t="s">
        <v>7119</v>
      </c>
      <c r="BY853" s="265"/>
      <c r="BZ853" s="145" t="str">
        <f>IF(Tabela2[[#This Row],[Data do documento de encerramento]]="NA","NA",IF(Tabela2[[#This Row],[Data do documento de encerramento]]="","Pendente de conclusão/ encerramento",_xlfn.DAYS(Tabela2[[#This Row],[Data do documento de encerramento]],J853)))</f>
        <v>Pendente de conclusão/ encerramento</v>
      </c>
      <c r="CA853" s="262" t="s">
        <v>10511</v>
      </c>
      <c r="CB853" s="272"/>
      <c r="CC853" s="150"/>
      <c r="CD853" s="150"/>
      <c r="CE853" s="150"/>
      <c r="CF853" s="150"/>
      <c r="CG853" s="273"/>
      <c r="CH853" s="273"/>
      <c r="CI853" s="273"/>
      <c r="CJ853" s="273"/>
      <c r="CK853" s="273"/>
      <c r="CL853" s="273"/>
      <c r="CM853" s="273"/>
      <c r="CN853" s="273"/>
      <c r="CO853" s="273"/>
      <c r="CP853" s="273"/>
      <c r="CQ853" s="273"/>
      <c r="CR853" s="273"/>
      <c r="CS853" s="273"/>
      <c r="CT853" s="273"/>
      <c r="CU853" s="273"/>
      <c r="CV853" s="273"/>
      <c r="CW853" s="273"/>
      <c r="CX853" s="273"/>
      <c r="CY853" s="273"/>
      <c r="CZ853" s="273"/>
      <c r="DA853" s="273"/>
      <c r="DB853" s="273"/>
      <c r="DC853" s="273"/>
      <c r="DD853" s="273"/>
      <c r="DE853" s="273"/>
      <c r="DF853" s="273"/>
      <c r="DG853" s="273"/>
      <c r="DH853" s="273"/>
      <c r="DI853" s="273"/>
      <c r="DJ853" s="273"/>
      <c r="DK853" s="273"/>
      <c r="DL853" s="273"/>
      <c r="DM853" s="273"/>
      <c r="DN853" s="273"/>
      <c r="DO853" s="273"/>
      <c r="DP853" s="273"/>
      <c r="DQ853" s="273"/>
      <c r="DR853" s="273"/>
      <c r="DS853" s="273"/>
      <c r="DT853" s="273"/>
      <c r="DU853" s="273"/>
      <c r="DV853" s="273"/>
      <c r="DW853" s="273"/>
      <c r="DX853" s="273"/>
      <c r="DY853" s="273"/>
      <c r="DZ853" s="273"/>
      <c r="EA853" s="273"/>
      <c r="EB853" s="273"/>
      <c r="EC853" s="273"/>
      <c r="ED853" s="273"/>
      <c r="EE853" s="273"/>
      <c r="EF853" s="273"/>
      <c r="EG853" s="273"/>
      <c r="EH853" s="273"/>
      <c r="EI853" s="273"/>
      <c r="EJ853" s="273"/>
      <c r="EK853" s="273"/>
      <c r="EL853" s="273"/>
      <c r="EM853" s="273"/>
      <c r="EN853" s="273"/>
      <c r="EO853" s="273"/>
      <c r="EP853" s="273"/>
      <c r="EQ853" s="273"/>
      <c r="ER853" s="273"/>
      <c r="ES853" s="273"/>
      <c r="ET853" s="273"/>
      <c r="EU853" s="273"/>
      <c r="EV853" s="273"/>
      <c r="EW853" s="273"/>
      <c r="EX853" s="273"/>
      <c r="EY853" s="273"/>
      <c r="EZ853" s="273"/>
      <c r="FA853" s="273"/>
      <c r="FB853" s="273"/>
      <c r="FC853" s="273"/>
      <c r="FD853" s="273"/>
      <c r="FE853" s="273"/>
      <c r="FF853" s="273"/>
      <c r="FG853" s="273"/>
      <c r="FH853" s="273"/>
      <c r="FI853" s="273"/>
      <c r="FJ853" s="273"/>
      <c r="FK853" s="273"/>
      <c r="FL853" s="273"/>
      <c r="FM853" s="273"/>
      <c r="FN853" s="273"/>
      <c r="FO853" s="273"/>
      <c r="FP853" s="273"/>
      <c r="FQ853" s="273"/>
      <c r="FR853" s="273"/>
      <c r="FS853" s="273"/>
      <c r="FT853" s="273"/>
      <c r="FU853" s="273"/>
      <c r="FV853" s="273"/>
      <c r="FW853" s="273"/>
      <c r="FX853" s="273"/>
      <c r="FY853" s="273"/>
      <c r="FZ853" s="273"/>
      <c r="GA853" s="273"/>
      <c r="GB853" s="273"/>
      <c r="GC853" s="273"/>
      <c r="GD853" s="273"/>
      <c r="GE853" s="273"/>
      <c r="GF853" s="273"/>
      <c r="GG853" s="273"/>
      <c r="GH853" s="273"/>
      <c r="GI853" s="273"/>
      <c r="GJ853" s="273"/>
      <c r="GK853" s="273"/>
      <c r="GL853" s="273"/>
      <c r="GM853" s="273"/>
      <c r="GN853" s="273"/>
      <c r="GO853" s="273"/>
      <c r="GP853" s="273"/>
      <c r="GQ853" s="273"/>
      <c r="GR853" s="273"/>
      <c r="GS853" s="273"/>
      <c r="GT853" s="273"/>
      <c r="GU853" s="273"/>
      <c r="GV853" s="273"/>
      <c r="GW853" s="273"/>
      <c r="GX853" s="273"/>
      <c r="GY853" s="273"/>
      <c r="GZ853" s="273"/>
      <c r="HA853" s="273"/>
      <c r="HB853" s="273"/>
      <c r="HC853" s="273"/>
      <c r="HD853" s="273"/>
      <c r="HE853" s="273"/>
      <c r="HF853" s="273"/>
      <c r="HG853" s="273"/>
      <c r="HH853" s="273"/>
      <c r="HI853" s="273"/>
      <c r="HJ853" s="273"/>
      <c r="HK853" s="273"/>
      <c r="HL853" s="273"/>
      <c r="HM853" s="273"/>
      <c r="HN853" s="273"/>
      <c r="HO853" s="273"/>
      <c r="HP853" s="273"/>
      <c r="HQ853" s="273"/>
      <c r="HR853" s="273"/>
      <c r="HS853" s="273"/>
      <c r="HT853" s="273"/>
      <c r="HU853" s="273"/>
      <c r="HV853" s="273"/>
      <c r="HW853" s="273"/>
      <c r="HX853" s="273"/>
      <c r="HY853" s="273"/>
      <c r="HZ853" s="273"/>
      <c r="IA853" s="273"/>
      <c r="IB853" s="273"/>
      <c r="IC853" s="273"/>
      <c r="ID853" s="273"/>
      <c r="IE853" s="273"/>
      <c r="IF853" s="273"/>
      <c r="IG853" s="273"/>
      <c r="IH853" s="273"/>
      <c r="II853" s="273"/>
      <c r="IJ853" s="273"/>
      <c r="IK853" s="273"/>
      <c r="IL853" s="273"/>
      <c r="IM853" s="273"/>
      <c r="IN853" s="273"/>
      <c r="IO853" s="273"/>
      <c r="IP853" s="273"/>
      <c r="IQ853" s="273"/>
      <c r="IR853" s="273"/>
      <c r="IS853" s="273"/>
      <c r="IT853" s="273"/>
      <c r="IU853" s="273"/>
      <c r="IV853" s="273"/>
      <c r="IW853" s="273"/>
      <c r="IX853" s="273"/>
      <c r="IY853" s="273"/>
      <c r="IZ853" s="273"/>
      <c r="JA853" s="273"/>
      <c r="JB853" s="273"/>
      <c r="JC853" s="273"/>
      <c r="JD853" s="273"/>
      <c r="JE853" s="273"/>
      <c r="JF853" s="273"/>
      <c r="JG853" s="273"/>
      <c r="JH853" s="273"/>
      <c r="JI853" s="273"/>
      <c r="JJ853" s="273"/>
      <c r="JK853" s="273"/>
      <c r="JL853" s="273"/>
      <c r="JM853" s="273"/>
      <c r="JN853" s="273"/>
      <c r="JO853" s="273"/>
      <c r="JP853" s="273"/>
      <c r="JQ853" s="273"/>
      <c r="JR853" s="273"/>
      <c r="JS853" s="273"/>
      <c r="JT853" s="273"/>
      <c r="JU853" s="273"/>
      <c r="JV853" s="273"/>
      <c r="JW853" s="273"/>
      <c r="JX853" s="273"/>
      <c r="JY853" s="273"/>
      <c r="JZ853" s="273"/>
      <c r="KA853" s="273"/>
      <c r="KB853" s="273"/>
      <c r="KC853" s="273"/>
      <c r="KD853" s="273"/>
      <c r="KE853" s="273"/>
      <c r="KF853" s="273"/>
      <c r="KG853" s="273"/>
      <c r="KH853" s="273"/>
      <c r="KI853" s="273"/>
      <c r="KJ853" s="273"/>
      <c r="KK853" s="273"/>
      <c r="KL853" s="273"/>
      <c r="KM853" s="273"/>
      <c r="KN853" s="273"/>
      <c r="KO853" s="273"/>
      <c r="KP853" s="273"/>
      <c r="KQ853" s="273"/>
      <c r="KR853" s="273"/>
      <c r="KS853" s="273"/>
      <c r="KT853" s="273"/>
      <c r="KU853" s="273"/>
      <c r="KV853" s="273"/>
      <c r="KW853" s="273"/>
      <c r="KX853" s="273"/>
      <c r="KY853" s="273"/>
      <c r="KZ853" s="273"/>
      <c r="LA853" s="273"/>
      <c r="LB853" s="273"/>
      <c r="LC853" s="273"/>
      <c r="LD853" s="273"/>
      <c r="LE853" s="273"/>
      <c r="LF853" s="273"/>
      <c r="LG853" s="273"/>
      <c r="LH853" s="273"/>
      <c r="LI853" s="273"/>
      <c r="LJ853" s="273"/>
      <c r="LK853" s="273"/>
      <c r="LL853" s="273"/>
      <c r="LM853" s="273"/>
      <c r="LN853" s="273"/>
      <c r="LO853" s="273"/>
      <c r="LP853" s="273"/>
      <c r="LQ853" s="273"/>
      <c r="LR853" s="273"/>
      <c r="LS853" s="273"/>
      <c r="LT853" s="273"/>
      <c r="LU853" s="273"/>
      <c r="LV853" s="273"/>
      <c r="LW853" s="273"/>
      <c r="LX853" s="273"/>
      <c r="LY853" s="273"/>
      <c r="LZ853" s="273"/>
      <c r="MA853" s="273"/>
      <c r="MB853" s="273"/>
      <c r="MC853" s="273"/>
      <c r="MD853" s="273"/>
      <c r="ME853" s="273"/>
      <c r="MF853" s="273"/>
      <c r="MG853" s="273"/>
      <c r="MH853" s="273"/>
      <c r="MI853" s="273"/>
      <c r="MJ853" s="273"/>
      <c r="MK853" s="273"/>
      <c r="ML853" s="273"/>
      <c r="MM853" s="273"/>
      <c r="MN853" s="273"/>
      <c r="MO853" s="273"/>
      <c r="MP853" s="273"/>
      <c r="MQ853" s="273"/>
      <c r="MR853" s="273"/>
      <c r="MS853" s="273"/>
      <c r="MT853" s="273"/>
      <c r="MU853" s="273"/>
      <c r="MV853" s="273"/>
      <c r="MW853" s="273"/>
      <c r="MX853" s="273"/>
      <c r="MY853" s="273"/>
      <c r="MZ853" s="273"/>
      <c r="NA853" s="273"/>
      <c r="NB853" s="273"/>
      <c r="NC853" s="273"/>
      <c r="ND853" s="273"/>
      <c r="NE853" s="273"/>
      <c r="NF853" s="273"/>
      <c r="NG853" s="273"/>
      <c r="NH853" s="273"/>
      <c r="NI853" s="273"/>
      <c r="NJ853" s="273"/>
      <c r="NK853" s="273"/>
      <c r="NL853" s="273"/>
      <c r="NM853" s="273"/>
      <c r="NN853" s="273"/>
      <c r="NO853" s="273"/>
      <c r="NP853" s="273"/>
      <c r="NQ853" s="273"/>
      <c r="NR853" s="273"/>
      <c r="NS853" s="273"/>
      <c r="NT853" s="273"/>
      <c r="NU853" s="273"/>
      <c r="NV853" s="273"/>
      <c r="NW853" s="273"/>
      <c r="NX853" s="273"/>
      <c r="NY853" s="273"/>
      <c r="NZ853" s="273"/>
      <c r="OA853" s="273"/>
      <c r="OB853" s="273"/>
      <c r="OC853" s="273"/>
      <c r="OD853" s="273"/>
      <c r="OE853" s="273"/>
      <c r="OF853" s="273"/>
      <c r="OG853" s="273"/>
      <c r="OH853" s="273"/>
      <c r="OI853" s="273"/>
      <c r="OJ853" s="273"/>
      <c r="OK853" s="273"/>
      <c r="OL853" s="273"/>
      <c r="OM853" s="273"/>
      <c r="ON853" s="273"/>
      <c r="OO853" s="273"/>
      <c r="OP853" s="273"/>
      <c r="OQ853" s="273"/>
      <c r="OR853" s="273"/>
      <c r="OS853" s="273"/>
      <c r="OT853" s="273"/>
      <c r="OU853" s="273"/>
      <c r="OV853" s="273"/>
      <c r="OW853" s="273"/>
      <c r="OX853" s="273"/>
      <c r="OY853" s="273"/>
      <c r="OZ853" s="273"/>
      <c r="PA853" s="273"/>
      <c r="PB853" s="273"/>
      <c r="PC853" s="273"/>
      <c r="PD853" s="273"/>
      <c r="PE853" s="273"/>
      <c r="PF853" s="273"/>
      <c r="PG853" s="273"/>
      <c r="PH853" s="273"/>
      <c r="PI853" s="273"/>
      <c r="PJ853" s="273"/>
      <c r="PK853" s="273"/>
      <c r="PL853" s="273"/>
      <c r="PM853" s="273"/>
      <c r="PN853" s="273"/>
      <c r="PO853" s="273"/>
      <c r="PP853" s="273"/>
      <c r="PQ853" s="273"/>
      <c r="PR853" s="273"/>
      <c r="PS853" s="273"/>
      <c r="PT853" s="273"/>
      <c r="PU853" s="273"/>
      <c r="PV853" s="273"/>
      <c r="PW853" s="273"/>
      <c r="PX853" s="273"/>
      <c r="PY853" s="273"/>
      <c r="PZ853" s="273"/>
      <c r="QA853" s="273"/>
      <c r="QB853" s="273"/>
      <c r="QC853" s="273"/>
      <c r="QD853" s="273"/>
      <c r="QE853" s="273"/>
      <c r="QF853" s="273"/>
      <c r="QG853" s="273"/>
      <c r="QH853" s="273"/>
      <c r="QI853" s="273"/>
      <c r="QJ853" s="273"/>
      <c r="QK853" s="273"/>
      <c r="QL853" s="273"/>
      <c r="QM853" s="273"/>
      <c r="QN853" s="273"/>
      <c r="QO853" s="273"/>
      <c r="QP853" s="273"/>
      <c r="QQ853" s="273"/>
      <c r="QR853" s="273"/>
      <c r="QS853" s="273"/>
      <c r="QT853" s="273"/>
      <c r="QU853" s="273"/>
      <c r="QV853" s="273"/>
      <c r="QW853" s="273"/>
      <c r="QX853" s="273"/>
      <c r="QY853" s="273"/>
      <c r="QZ853" s="273"/>
      <c r="RA853" s="273"/>
      <c r="RB853" s="273"/>
      <c r="RC853" s="273"/>
      <c r="RD853" s="273"/>
      <c r="RE853" s="273"/>
      <c r="RF853" s="273"/>
      <c r="RG853" s="273"/>
      <c r="RH853" s="273"/>
      <c r="RI853" s="273"/>
      <c r="RJ853" s="273"/>
      <c r="RK853" s="273"/>
      <c r="RL853" s="273"/>
      <c r="RM853" s="273"/>
      <c r="RN853" s="273"/>
      <c r="RO853" s="273"/>
      <c r="RP853" s="273"/>
      <c r="RQ853" s="273"/>
      <c r="RR853" s="273"/>
      <c r="RS853" s="273"/>
      <c r="RT853" s="273"/>
      <c r="RU853" s="273"/>
      <c r="RV853" s="273"/>
      <c r="RW853" s="273"/>
      <c r="RX853" s="273"/>
      <c r="RY853" s="273"/>
      <c r="RZ853" s="273"/>
      <c r="SA853" s="273"/>
      <c r="SB853" s="273"/>
      <c r="SC853" s="273"/>
      <c r="SD853" s="273"/>
      <c r="SE853" s="273"/>
      <c r="SF853" s="273"/>
      <c r="SG853" s="273"/>
      <c r="SH853" s="273"/>
      <c r="SI853" s="273"/>
      <c r="SJ853" s="273"/>
      <c r="SK853" s="273"/>
      <c r="SL853" s="273"/>
      <c r="SM853" s="273"/>
      <c r="SN853" s="273"/>
      <c r="SO853" s="273"/>
      <c r="SP853" s="273"/>
      <c r="SQ853" s="273"/>
      <c r="SR853" s="273"/>
      <c r="SS853" s="273"/>
      <c r="ST853" s="273"/>
      <c r="SU853" s="273"/>
      <c r="SV853" s="273"/>
      <c r="SW853" s="273"/>
      <c r="SX853" s="273"/>
      <c r="SY853" s="273"/>
      <c r="SZ853" s="273"/>
      <c r="TA853" s="273"/>
      <c r="TB853" s="273"/>
      <c r="TC853" s="273"/>
      <c r="TD853" s="273"/>
      <c r="TE853" s="273"/>
      <c r="TF853" s="273"/>
      <c r="TG853" s="273"/>
      <c r="TH853" s="273"/>
      <c r="TI853" s="273"/>
      <c r="TJ853" s="273"/>
      <c r="TK853" s="273"/>
      <c r="TL853" s="273"/>
      <c r="TM853" s="273"/>
      <c r="TN853" s="273"/>
      <c r="TO853" s="273"/>
      <c r="TP853" s="273"/>
      <c r="TQ853" s="273"/>
      <c r="TR853" s="273"/>
      <c r="TS853" s="273"/>
      <c r="TT853" s="273"/>
      <c r="TU853" s="273"/>
      <c r="TV853" s="273"/>
      <c r="TW853" s="273"/>
      <c r="TX853" s="273"/>
      <c r="TY853" s="273"/>
      <c r="TZ853" s="273"/>
      <c r="UA853" s="273"/>
      <c r="UB853" s="273"/>
      <c r="UC853" s="273"/>
      <c r="UD853" s="273"/>
      <c r="UE853" s="273"/>
      <c r="UF853" s="273"/>
      <c r="UG853" s="273"/>
      <c r="UH853" s="273"/>
      <c r="UI853" s="273"/>
      <c r="UJ853" s="273"/>
      <c r="UK853" s="273"/>
      <c r="UL853" s="273"/>
      <c r="UM853" s="273"/>
      <c r="UN853" s="273"/>
      <c r="UO853" s="273"/>
      <c r="UP853" s="273"/>
      <c r="UQ853" s="273"/>
      <c r="UR853" s="273"/>
      <c r="US853" s="273"/>
      <c r="UT853" s="273"/>
      <c r="UU853" s="273"/>
      <c r="UV853" s="273"/>
      <c r="UW853" s="273"/>
      <c r="UX853" s="273"/>
      <c r="UY853" s="273"/>
      <c r="UZ853" s="273"/>
      <c r="VA853" s="273"/>
      <c r="VB853" s="273"/>
      <c r="VC853" s="273"/>
      <c r="VD853" s="273"/>
      <c r="VE853" s="273"/>
      <c r="VF853" s="273"/>
      <c r="VG853" s="273"/>
      <c r="VH853" s="273"/>
      <c r="VI853" s="273"/>
      <c r="VJ853" s="273"/>
      <c r="VK853" s="273"/>
      <c r="VL853" s="273"/>
      <c r="VM853" s="273"/>
      <c r="VN853" s="273"/>
      <c r="VO853" s="273"/>
      <c r="VP853" s="273"/>
      <c r="VQ853" s="273"/>
      <c r="VR853" s="273"/>
      <c r="VS853" s="273"/>
      <c r="VT853" s="273"/>
      <c r="VU853" s="273"/>
      <c r="VV853" s="273"/>
      <c r="VW853" s="273"/>
      <c r="VX853" s="273"/>
      <c r="VY853" s="273"/>
      <c r="VZ853" s="273"/>
      <c r="WA853" s="273"/>
      <c r="WB853" s="273"/>
      <c r="WC853" s="273"/>
      <c r="WD853" s="273"/>
      <c r="WE853" s="273"/>
      <c r="WF853" s="273"/>
      <c r="WG853" s="273"/>
      <c r="WH853" s="273"/>
      <c r="WI853" s="273"/>
      <c r="WJ853" s="273"/>
      <c r="WK853" s="273"/>
      <c r="WL853" s="273"/>
      <c r="WM853" s="273"/>
      <c r="WN853" s="273"/>
      <c r="WO853" s="273"/>
      <c r="WP853" s="273"/>
      <c r="WQ853" s="273"/>
      <c r="WR853" s="273"/>
      <c r="WS853" s="273"/>
      <c r="WT853" s="273"/>
      <c r="WU853" s="273"/>
      <c r="WV853" s="273"/>
      <c r="WW853" s="273"/>
      <c r="WX853" s="273"/>
      <c r="WY853" s="273"/>
      <c r="WZ853" s="273"/>
      <c r="XA853" s="273"/>
      <c r="XB853" s="273"/>
      <c r="XC853" s="273"/>
      <c r="XD853" s="273"/>
      <c r="XE853" s="273"/>
      <c r="XF853" s="273"/>
      <c r="XG853" s="273"/>
      <c r="XH853" s="273"/>
      <c r="XI853" s="273"/>
      <c r="XJ853" s="273"/>
      <c r="XK853" s="273"/>
      <c r="XL853" s="273"/>
      <c r="XM853" s="273"/>
      <c r="XN853" s="273"/>
      <c r="XO853" s="273"/>
      <c r="XP853" s="273"/>
      <c r="XQ853" s="273"/>
      <c r="XR853" s="273"/>
      <c r="XS853" s="273"/>
      <c r="XT853" s="273"/>
      <c r="XU853" s="273"/>
      <c r="XV853" s="273"/>
      <c r="XW853" s="273"/>
      <c r="XX853" s="273"/>
      <c r="XY853" s="273"/>
      <c r="XZ853" s="273"/>
      <c r="YA853" s="273"/>
      <c r="YB853" s="273"/>
      <c r="YC853" s="273"/>
      <c r="YD853" s="273"/>
      <c r="YE853" s="273"/>
      <c r="YF853" s="273"/>
      <c r="YG853" s="273"/>
      <c r="YH853" s="273"/>
      <c r="YI853" s="273"/>
      <c r="YJ853" s="273"/>
      <c r="YK853" s="273"/>
      <c r="YL853" s="273"/>
      <c r="YM853" s="273"/>
      <c r="YN853" s="273"/>
      <c r="YO853" s="273"/>
      <c r="YP853" s="273"/>
      <c r="YQ853" s="273"/>
      <c r="YR853" s="273"/>
      <c r="YS853" s="273"/>
      <c r="YT853" s="273"/>
      <c r="YU853" s="273"/>
      <c r="YV853" s="273"/>
      <c r="YW853" s="273"/>
      <c r="YX853" s="273"/>
      <c r="YY853" s="273"/>
      <c r="YZ853" s="273"/>
      <c r="ZA853" s="273"/>
      <c r="ZB853" s="273"/>
      <c r="ZC853" s="273"/>
      <c r="ZD853" s="273"/>
      <c r="ZE853" s="273"/>
      <c r="ZF853" s="273"/>
      <c r="ZG853" s="273"/>
      <c r="ZH853" s="273"/>
      <c r="ZI853" s="273"/>
      <c r="ZJ853" s="273"/>
      <c r="ZK853" s="273"/>
      <c r="ZL853" s="273"/>
      <c r="ZM853" s="273"/>
      <c r="ZN853" s="273"/>
      <c r="ZO853" s="273"/>
      <c r="ZP853" s="273"/>
      <c r="ZQ853" s="273"/>
      <c r="ZR853" s="273"/>
      <c r="ZS853" s="273"/>
      <c r="ZT853" s="273"/>
      <c r="ZU853" s="273"/>
      <c r="ZV853" s="273"/>
      <c r="ZW853" s="273"/>
      <c r="ZX853" s="273"/>
      <c r="ZY853" s="273"/>
      <c r="ZZ853" s="273"/>
      <c r="AAA853" s="273"/>
      <c r="AAB853" s="273"/>
      <c r="AAC853" s="273"/>
      <c r="AAD853" s="273"/>
      <c r="AAE853" s="273"/>
      <c r="AAF853" s="273"/>
      <c r="AAG853" s="273"/>
      <c r="AAH853" s="273"/>
      <c r="AAI853" s="273"/>
      <c r="AAJ853" s="273"/>
      <c r="AAK853" s="273"/>
      <c r="AAL853" s="273"/>
      <c r="AAM853" s="273"/>
      <c r="AAN853" s="273"/>
      <c r="AAO853" s="273"/>
      <c r="AAP853" s="273"/>
      <c r="AAQ853" s="273"/>
      <c r="AAR853" s="273"/>
      <c r="AAS853" s="273"/>
      <c r="AAT853" s="273"/>
      <c r="AAU853" s="273"/>
      <c r="AAV853" s="273"/>
      <c r="AAW853" s="273"/>
      <c r="AAX853" s="273"/>
      <c r="AAY853" s="273"/>
      <c r="AAZ853" s="273"/>
      <c r="ABA853" s="273"/>
      <c r="ABB853" s="273"/>
      <c r="ABC853" s="273"/>
      <c r="ABD853" s="273"/>
      <c r="ABE853" s="273"/>
      <c r="ABF853" s="273"/>
      <c r="ABG853" s="273"/>
      <c r="ABH853" s="273"/>
      <c r="ABI853" s="273"/>
      <c r="ABJ853" s="273"/>
      <c r="ABK853" s="273"/>
      <c r="ABL853" s="273"/>
      <c r="ABM853" s="273"/>
      <c r="ABN853" s="273"/>
      <c r="ABO853" s="273"/>
      <c r="ABP853" s="273"/>
      <c r="ABQ853" s="273"/>
      <c r="ABR853" s="273"/>
      <c r="ABS853" s="273"/>
      <c r="ABT853" s="273"/>
      <c r="ABU853" s="273"/>
      <c r="ABV853" s="273"/>
      <c r="ABW853" s="273"/>
      <c r="ABX853" s="273"/>
      <c r="ABY853" s="273"/>
      <c r="ABZ853" s="273"/>
      <c r="ACA853" s="273"/>
      <c r="ACB853" s="273"/>
      <c r="ACC853" s="273"/>
      <c r="ACD853" s="273"/>
      <c r="ACE853" s="273"/>
      <c r="ACF853" s="273"/>
      <c r="ACG853" s="273"/>
      <c r="ACH853" s="273"/>
      <c r="ACI853" s="273"/>
      <c r="ACJ853" s="273"/>
      <c r="ACK853" s="273"/>
      <c r="ACL853" s="273"/>
      <c r="ACM853" s="273"/>
      <c r="ACN853" s="273"/>
      <c r="ACO853" s="273"/>
      <c r="ACP853" s="273"/>
      <c r="ACQ853" s="273"/>
      <c r="ACR853" s="273"/>
      <c r="ACS853" s="273"/>
      <c r="ACT853" s="273"/>
      <c r="ACU853" s="273"/>
      <c r="ACV853" s="273"/>
      <c r="ACW853" s="273"/>
      <c r="ACX853" s="273"/>
      <c r="ACY853" s="273"/>
      <c r="ACZ853" s="273"/>
      <c r="ADA853" s="273"/>
      <c r="ADB853" s="273"/>
      <c r="ADC853" s="273"/>
      <c r="ADD853" s="273"/>
      <c r="ADE853" s="273"/>
      <c r="ADF853" s="273"/>
      <c r="ADG853" s="273"/>
      <c r="ADH853" s="273"/>
      <c r="ADI853" s="273"/>
      <c r="ADJ853" s="273"/>
      <c r="ADK853" s="273"/>
      <c r="ADL853" s="273"/>
      <c r="ADM853" s="273"/>
      <c r="ADN853" s="273"/>
      <c r="ADO853" s="273"/>
      <c r="ADP853" s="273"/>
      <c r="ADQ853" s="273"/>
      <c r="ADR853" s="273"/>
      <c r="ADS853" s="273"/>
      <c r="ADT853" s="273"/>
      <c r="ADU853" s="273"/>
      <c r="ADV853" s="273"/>
      <c r="ADW853" s="273"/>
      <c r="ADX853" s="273"/>
      <c r="ADY853" s="273"/>
      <c r="ADZ853" s="273"/>
      <c r="AEA853" s="273"/>
      <c r="AEB853" s="273"/>
      <c r="AEC853" s="273"/>
      <c r="AED853" s="273"/>
      <c r="AEE853" s="273"/>
      <c r="AEF853" s="273"/>
      <c r="AEG853" s="273"/>
      <c r="AEH853" s="273"/>
      <c r="AEI853" s="273"/>
      <c r="AEJ853" s="273"/>
      <c r="AEK853" s="273"/>
      <c r="AEL853" s="273"/>
      <c r="AEM853" s="273"/>
      <c r="AEN853" s="273"/>
      <c r="AEO853" s="273"/>
      <c r="AEP853" s="273"/>
      <c r="AEQ853" s="273"/>
      <c r="AER853" s="273"/>
      <c r="AES853" s="273"/>
      <c r="AET853" s="273"/>
      <c r="AEU853" s="273"/>
      <c r="AEV853" s="273"/>
      <c r="AEW853" s="273"/>
      <c r="AEX853" s="273"/>
      <c r="AEY853" s="273"/>
      <c r="AEZ853" s="273"/>
      <c r="AFA853" s="273"/>
      <c r="AFB853" s="273"/>
      <c r="AFC853" s="273"/>
      <c r="AFD853" s="273"/>
      <c r="AFE853" s="273"/>
      <c r="AFF853" s="273"/>
      <c r="AFG853" s="273"/>
      <c r="AFH853" s="273"/>
      <c r="AFI853" s="273"/>
      <c r="AFJ853" s="273"/>
      <c r="AFK853" s="273"/>
      <c r="AFL853" s="273"/>
      <c r="AFM853" s="273"/>
      <c r="AFN853" s="273"/>
      <c r="AFO853" s="273"/>
      <c r="AFP853" s="273"/>
      <c r="AFQ853" s="273"/>
      <c r="AFR853" s="273"/>
      <c r="AFS853" s="273"/>
      <c r="AFT853" s="273"/>
      <c r="AFU853" s="273"/>
      <c r="AFV853" s="273"/>
      <c r="AFW853" s="273"/>
      <c r="AFX853" s="273"/>
      <c r="AFY853" s="273"/>
      <c r="AFZ853" s="273"/>
      <c r="AGA853" s="273"/>
      <c r="AGB853" s="273"/>
      <c r="AGC853" s="273"/>
      <c r="AGD853" s="273"/>
      <c r="AGE853" s="273"/>
      <c r="AGF853" s="273"/>
      <c r="AGG853" s="273"/>
      <c r="AGH853" s="273"/>
      <c r="AGI853" s="273"/>
      <c r="AGJ853" s="273"/>
      <c r="AGK853" s="273"/>
      <c r="AGL853" s="273"/>
      <c r="AGM853" s="273"/>
      <c r="AGN853" s="273"/>
      <c r="AGO853" s="273"/>
      <c r="AGP853" s="273"/>
      <c r="AGQ853" s="273"/>
      <c r="AGR853" s="273"/>
      <c r="AGS853" s="273"/>
      <c r="AGT853" s="273"/>
      <c r="AGU853" s="273"/>
      <c r="AGV853" s="273"/>
      <c r="AGW853" s="273"/>
      <c r="AGX853" s="273"/>
      <c r="AGY853" s="273"/>
      <c r="AGZ853" s="273"/>
      <c r="AHA853" s="273"/>
      <c r="AHB853" s="273"/>
      <c r="AHC853" s="273"/>
      <c r="AHD853" s="273"/>
      <c r="AHE853" s="273"/>
      <c r="AHF853" s="273"/>
      <c r="AHG853" s="273"/>
      <c r="AHH853" s="273"/>
      <c r="AHI853" s="273"/>
      <c r="AHJ853" s="273"/>
      <c r="AHK853" s="273"/>
      <c r="AHL853" s="273"/>
      <c r="AHM853" s="273"/>
      <c r="AHN853" s="273"/>
      <c r="AHO853" s="273"/>
      <c r="AHP853" s="273"/>
      <c r="AHQ853" s="273"/>
      <c r="AHR853" s="273"/>
      <c r="AHS853" s="273"/>
      <c r="AHT853" s="273"/>
      <c r="AHU853" s="273"/>
      <c r="AHV853" s="273"/>
      <c r="AHW853" s="273"/>
      <c r="AHX853" s="273"/>
      <c r="AHY853" s="273"/>
      <c r="AHZ853" s="273"/>
      <c r="AIA853" s="273"/>
      <c r="AIB853" s="273"/>
      <c r="AIC853" s="273"/>
      <c r="AID853" s="273"/>
      <c r="AIE853" s="273"/>
      <c r="AIF853" s="273"/>
      <c r="AIG853" s="273"/>
      <c r="AIH853" s="273"/>
      <c r="AII853" s="273"/>
      <c r="AIJ853" s="273"/>
      <c r="AIK853" s="273"/>
      <c r="AIL853" s="273"/>
      <c r="AIM853" s="273"/>
      <c r="AIN853" s="273"/>
      <c r="AIO853" s="273"/>
      <c r="AIP853" s="273"/>
      <c r="AIQ853" s="273"/>
      <c r="AIR853" s="273"/>
      <c r="AIS853" s="273"/>
      <c r="AIT853" s="273"/>
      <c r="AIU853" s="273"/>
      <c r="AIV853" s="273"/>
      <c r="AIW853" s="273"/>
      <c r="AIX853" s="273"/>
      <c r="AIY853" s="273"/>
      <c r="AIZ853" s="273"/>
      <c r="AJA853" s="273"/>
      <c r="AJB853" s="273"/>
      <c r="AJC853" s="273"/>
      <c r="AJD853" s="273"/>
      <c r="AJE853" s="273"/>
      <c r="AJF853" s="273"/>
      <c r="AJG853" s="273"/>
      <c r="AJH853" s="273"/>
      <c r="AJI853" s="273"/>
      <c r="AJJ853" s="273"/>
      <c r="AJK853" s="273"/>
      <c r="AJL853" s="273"/>
      <c r="AJM853" s="273"/>
      <c r="AJN853" s="273"/>
      <c r="AJO853" s="273"/>
      <c r="AJP853" s="273"/>
      <c r="AJQ853" s="273"/>
      <c r="AJR853" s="273"/>
      <c r="AJS853" s="273"/>
      <c r="AJT853" s="273"/>
      <c r="AJU853" s="273"/>
      <c r="AJV853" s="273"/>
      <c r="AJW853" s="273"/>
      <c r="AJX853" s="273"/>
      <c r="AJY853" s="273"/>
      <c r="AJZ853" s="273"/>
      <c r="AKA853" s="273"/>
      <c r="AKB853" s="273"/>
      <c r="AKC853" s="273"/>
      <c r="AKD853" s="273"/>
      <c r="AKE853" s="273"/>
      <c r="AKF853" s="273"/>
      <c r="AKG853" s="273"/>
      <c r="AKH853" s="273"/>
      <c r="AKI853" s="273"/>
      <c r="AKJ853" s="273"/>
      <c r="AKK853" s="273"/>
      <c r="AKL853" s="273"/>
      <c r="AKM853" s="273"/>
      <c r="AKN853" s="273"/>
      <c r="AKO853" s="273"/>
      <c r="AKP853" s="273"/>
      <c r="AKQ853" s="273"/>
      <c r="AKR853" s="273"/>
      <c r="AKS853" s="273"/>
      <c r="AKT853" s="273"/>
      <c r="AKU853" s="273"/>
      <c r="AKV853" s="273"/>
      <c r="AKW853" s="273"/>
      <c r="AKX853" s="273"/>
      <c r="AKY853" s="273"/>
      <c r="AKZ853" s="273"/>
      <c r="ALA853" s="273"/>
      <c r="ALB853" s="273"/>
      <c r="ALC853" s="273"/>
      <c r="ALD853" s="273"/>
      <c r="ALE853" s="273"/>
      <c r="ALF853" s="273"/>
      <c r="ALG853" s="273"/>
      <c r="ALH853" s="273"/>
      <c r="ALI853" s="273"/>
      <c r="ALJ853" s="273"/>
      <c r="ALK853" s="273"/>
      <c r="ALL853" s="273"/>
      <c r="ALM853" s="273"/>
      <c r="ALN853" s="273"/>
      <c r="ALO853" s="273"/>
      <c r="ALP853" s="273"/>
      <c r="ALQ853" s="273"/>
      <c r="ALR853" s="273"/>
      <c r="ALS853" s="273"/>
      <c r="ALT853" s="273"/>
      <c r="ALU853" s="273"/>
      <c r="ALV853" s="273"/>
      <c r="ALW853" s="273"/>
      <c r="ALX853" s="273"/>
      <c r="ALY853" s="273"/>
      <c r="ALZ853" s="273"/>
      <c r="AMA853" s="273"/>
      <c r="AMB853" s="273"/>
      <c r="AMC853" s="273"/>
      <c r="AMD853" s="273"/>
      <c r="AME853" s="273"/>
      <c r="AMF853" s="273"/>
      <c r="AMG853" s="273"/>
      <c r="AMH853" s="273"/>
      <c r="AMI853" s="273"/>
      <c r="AMJ853" s="273"/>
      <c r="AMK853" s="273"/>
      <c r="AML853" s="273"/>
      <c r="AMM853" s="273"/>
      <c r="AMN853" s="273"/>
      <c r="AMO853" s="273"/>
      <c r="AMP853" s="273"/>
      <c r="AMQ853" s="273"/>
      <c r="AMR853" s="273"/>
      <c r="AMS853" s="273"/>
      <c r="AMT853" s="273"/>
      <c r="AMU853" s="273"/>
      <c r="AMV853" s="273"/>
      <c r="AMW853" s="273"/>
      <c r="AMX853" s="273"/>
      <c r="AMY853" s="273"/>
      <c r="AMZ853" s="273"/>
      <c r="ANA853" s="273"/>
      <c r="ANB853" s="273"/>
      <c r="ANC853" s="273"/>
      <c r="AND853" s="273"/>
      <c r="ANE853" s="273"/>
      <c r="ANF853" s="273"/>
      <c r="ANG853" s="273"/>
      <c r="ANH853" s="273"/>
      <c r="ANI853" s="273"/>
      <c r="ANJ853" s="273"/>
      <c r="ANK853" s="273"/>
      <c r="ANL853" s="273"/>
      <c r="ANM853" s="273"/>
      <c r="ANN853" s="273"/>
      <c r="ANO853" s="273"/>
      <c r="ANP853" s="273"/>
      <c r="ANQ853" s="273"/>
      <c r="ANR853" s="273"/>
      <c r="ANS853" s="273"/>
      <c r="ANT853" s="273"/>
      <c r="ANU853" s="273"/>
      <c r="ANV853" s="273"/>
      <c r="ANW853" s="273"/>
      <c r="ANX853" s="273"/>
      <c r="ANY853" s="273"/>
      <c r="ANZ853" s="273"/>
      <c r="AOA853" s="273"/>
      <c r="AOB853" s="273"/>
      <c r="AOC853" s="273"/>
      <c r="AOD853" s="273"/>
      <c r="AOE853" s="273"/>
      <c r="AOF853" s="273"/>
      <c r="AOG853" s="273"/>
      <c r="AOH853" s="273"/>
      <c r="AOI853" s="273"/>
      <c r="AOJ853" s="273"/>
      <c r="AOK853" s="273"/>
      <c r="AOL853" s="273"/>
      <c r="AOM853" s="273"/>
      <c r="AON853" s="273"/>
      <c r="AOO853" s="273"/>
      <c r="AOP853" s="273"/>
      <c r="AOQ853" s="273"/>
      <c r="AOR853" s="273"/>
      <c r="AOS853" s="273"/>
      <c r="AOT853" s="273"/>
      <c r="AOU853" s="273"/>
      <c r="AOV853" s="273"/>
      <c r="AOW853" s="273"/>
      <c r="AOX853" s="273"/>
      <c r="AOY853" s="273"/>
      <c r="AOZ853" s="273"/>
      <c r="APA853" s="273"/>
      <c r="APB853" s="273"/>
      <c r="APC853" s="273"/>
      <c r="APD853" s="273"/>
      <c r="APE853" s="273"/>
      <c r="APF853" s="273"/>
      <c r="APG853" s="273"/>
      <c r="APH853" s="273"/>
      <c r="API853" s="273"/>
      <c r="APJ853" s="273"/>
      <c r="APK853" s="273"/>
      <c r="APL853" s="273"/>
      <c r="APM853" s="273"/>
      <c r="APN853" s="273"/>
      <c r="APO853" s="273"/>
      <c r="APP853" s="273"/>
      <c r="APQ853" s="273"/>
      <c r="APR853" s="273"/>
      <c r="APS853" s="273"/>
      <c r="APT853" s="273"/>
      <c r="APU853" s="273"/>
      <c r="APV853" s="273"/>
      <c r="APW853" s="273"/>
      <c r="APX853" s="273"/>
      <c r="APY853" s="273"/>
      <c r="APZ853" s="273"/>
      <c r="AQA853" s="273"/>
      <c r="AQB853" s="273"/>
      <c r="AQC853" s="273"/>
      <c r="AQD853" s="273"/>
      <c r="AQE853" s="273"/>
      <c r="AQF853" s="273"/>
      <c r="AQG853" s="273"/>
      <c r="AQH853" s="273"/>
      <c r="AQI853" s="273"/>
      <c r="AQJ853" s="273"/>
      <c r="AQK853" s="273"/>
      <c r="AQL853" s="273"/>
      <c r="AQM853" s="273"/>
      <c r="AQN853" s="273"/>
      <c r="AQO853" s="273"/>
      <c r="AQP853" s="273"/>
      <c r="AQQ853" s="273"/>
      <c r="AQR853" s="273"/>
      <c r="AQS853" s="273"/>
      <c r="AQT853" s="273"/>
      <c r="AQU853" s="273"/>
      <c r="AQV853" s="273"/>
      <c r="AQW853" s="273"/>
      <c r="AQX853" s="273"/>
      <c r="AQY853" s="273"/>
      <c r="AQZ853" s="273"/>
      <c r="ARA853" s="273"/>
      <c r="ARB853" s="273"/>
      <c r="ARC853" s="273"/>
      <c r="ARD853" s="273"/>
      <c r="ARE853" s="273"/>
      <c r="ARF853" s="273"/>
      <c r="ARG853" s="273"/>
      <c r="ARH853" s="273"/>
      <c r="ARI853" s="273"/>
      <c r="ARJ853" s="273"/>
      <c r="ARK853" s="273"/>
      <c r="ARL853" s="273"/>
      <c r="ARM853" s="273"/>
      <c r="ARN853" s="273"/>
      <c r="ARO853" s="273"/>
      <c r="ARP853" s="273"/>
      <c r="ARQ853" s="273"/>
      <c r="ARR853" s="273"/>
      <c r="ARS853" s="273"/>
      <c r="ART853" s="273"/>
      <c r="ARU853" s="273"/>
      <c r="ARV853" s="273"/>
      <c r="ARW853" s="273"/>
      <c r="ARX853" s="273"/>
      <c r="ARY853" s="273"/>
      <c r="ARZ853" s="273"/>
      <c r="ASA853" s="273"/>
      <c r="ASB853" s="273"/>
      <c r="ASC853" s="273"/>
      <c r="ASD853" s="273"/>
      <c r="ASE853" s="273"/>
      <c r="ASF853" s="273"/>
      <c r="ASG853" s="273"/>
      <c r="ASH853" s="273"/>
      <c r="ASI853" s="273"/>
      <c r="ASJ853" s="273"/>
      <c r="ASK853" s="273"/>
      <c r="ASL853" s="273"/>
      <c r="ASM853" s="273"/>
      <c r="ASN853" s="273"/>
      <c r="ASO853" s="273"/>
      <c r="ASP853" s="273"/>
      <c r="ASQ853" s="273"/>
      <c r="ASR853" s="273"/>
      <c r="ASS853" s="273"/>
      <c r="AST853" s="273"/>
      <c r="ASU853" s="273"/>
      <c r="ASV853" s="273"/>
      <c r="ASW853" s="273"/>
      <c r="ASX853" s="273"/>
      <c r="ASY853" s="273"/>
      <c r="ASZ853" s="273"/>
      <c r="ATA853" s="273"/>
      <c r="ATB853" s="273"/>
      <c r="ATC853" s="273"/>
      <c r="ATD853" s="273"/>
      <c r="ATE853" s="273"/>
      <c r="ATF853" s="273"/>
      <c r="ATG853" s="273"/>
      <c r="ATH853" s="273"/>
      <c r="ATI853" s="273"/>
      <c r="ATJ853" s="273"/>
      <c r="ATK853" s="273"/>
      <c r="ATL853" s="273"/>
      <c r="ATM853" s="273"/>
      <c r="ATN853" s="273"/>
      <c r="ATO853" s="273"/>
      <c r="ATP853" s="273"/>
      <c r="ATQ853" s="273"/>
      <c r="ATR853" s="273"/>
      <c r="ATS853" s="273"/>
      <c r="ATT853" s="273"/>
      <c r="ATU853" s="273"/>
      <c r="ATV853" s="273"/>
      <c r="ATW853" s="273"/>
      <c r="ATX853" s="273"/>
      <c r="ATY853" s="273"/>
      <c r="ATZ853" s="273"/>
      <c r="AUA853" s="273"/>
      <c r="AUB853" s="273"/>
      <c r="AUC853" s="273"/>
      <c r="AUD853" s="273"/>
      <c r="AUE853" s="273"/>
      <c r="AUF853" s="273"/>
      <c r="AUG853" s="273"/>
      <c r="AUH853" s="273"/>
      <c r="AUI853" s="273"/>
      <c r="AUJ853" s="273"/>
      <c r="AUK853" s="273"/>
      <c r="AUL853" s="273"/>
      <c r="AUM853" s="273"/>
      <c r="AUN853" s="273"/>
      <c r="AUO853" s="273"/>
      <c r="AUP853" s="273"/>
      <c r="AUQ853" s="273"/>
      <c r="AUR853" s="273"/>
      <c r="AUS853" s="273"/>
      <c r="AUT853" s="273"/>
      <c r="AUU853" s="273"/>
      <c r="AUV853" s="273"/>
      <c r="AUW853" s="273"/>
      <c r="AUX853" s="273"/>
      <c r="AUY853" s="273"/>
      <c r="AUZ853" s="273"/>
      <c r="AVA853" s="273"/>
      <c r="AVB853" s="273"/>
      <c r="AVC853" s="273"/>
      <c r="AVD853" s="273"/>
      <c r="AVE853" s="273"/>
      <c r="AVF853" s="273"/>
      <c r="AVG853" s="273"/>
      <c r="AVH853" s="273"/>
      <c r="AVI853" s="273"/>
      <c r="AVJ853" s="273"/>
      <c r="AVK853" s="273"/>
      <c r="AVL853" s="273"/>
      <c r="AVM853" s="273"/>
      <c r="AVN853" s="273"/>
      <c r="AVO853" s="273"/>
      <c r="AVP853" s="273"/>
      <c r="AVQ853" s="273"/>
      <c r="AVR853" s="273"/>
      <c r="AVS853" s="273"/>
      <c r="AVT853" s="273"/>
      <c r="AVU853" s="273"/>
      <c r="AVV853" s="273"/>
      <c r="AVW853" s="273"/>
      <c r="AVX853" s="273"/>
      <c r="AVY853" s="273"/>
      <c r="AVZ853" s="273"/>
      <c r="AWA853" s="273"/>
      <c r="AWB853" s="273"/>
      <c r="AWC853" s="273"/>
      <c r="AWD853" s="273"/>
      <c r="AWE853" s="273"/>
      <c r="AWF853" s="273"/>
      <c r="AWG853" s="273"/>
      <c r="AWH853" s="273"/>
      <c r="AWI853" s="273"/>
      <c r="AWJ853" s="273"/>
      <c r="AWK853" s="273"/>
      <c r="AWL853" s="273"/>
      <c r="AWM853" s="273"/>
      <c r="AWN853" s="273"/>
      <c r="AWO853" s="273"/>
      <c r="AWP853" s="273"/>
      <c r="AWQ853" s="273"/>
      <c r="AWR853" s="273"/>
      <c r="AWS853" s="273"/>
      <c r="AWT853" s="273"/>
      <c r="AWU853" s="273"/>
      <c r="AWV853" s="273"/>
      <c r="AWW853" s="273"/>
      <c r="AWX853" s="273"/>
      <c r="AWY853" s="273"/>
      <c r="AWZ853" s="273"/>
      <c r="AXA853" s="273"/>
      <c r="AXB853" s="273"/>
      <c r="AXC853" s="273"/>
      <c r="AXD853" s="273"/>
      <c r="AXE853" s="273"/>
      <c r="AXF853" s="273"/>
      <c r="AXG853" s="273"/>
      <c r="AXH853" s="273"/>
      <c r="AXI853" s="273"/>
      <c r="AXJ853" s="273"/>
      <c r="AXK853" s="273"/>
      <c r="AXL853" s="273"/>
      <c r="AXM853" s="273"/>
      <c r="AXN853" s="273"/>
      <c r="AXO853" s="273"/>
      <c r="AXP853" s="273"/>
      <c r="AXQ853" s="273"/>
      <c r="AXR853" s="273"/>
      <c r="AXS853" s="273"/>
      <c r="AXT853" s="273"/>
      <c r="AXU853" s="273"/>
      <c r="AXV853" s="273"/>
      <c r="AXW853" s="273"/>
      <c r="AXX853" s="273"/>
      <c r="AXY853" s="273"/>
      <c r="AXZ853" s="273"/>
      <c r="AYA853" s="273"/>
      <c r="AYB853" s="273"/>
      <c r="AYC853" s="273"/>
      <c r="AYD853" s="273"/>
      <c r="AYE853" s="273"/>
      <c r="AYF853" s="273"/>
      <c r="AYG853" s="273"/>
      <c r="AYH853" s="273"/>
      <c r="AYI853" s="273"/>
      <c r="AYJ853" s="273"/>
      <c r="AYK853" s="273"/>
      <c r="AYL853" s="273"/>
      <c r="AYM853" s="273"/>
      <c r="AYN853" s="273"/>
      <c r="AYO853" s="273"/>
      <c r="AYP853" s="273"/>
      <c r="AYQ853" s="273"/>
      <c r="AYR853" s="273"/>
      <c r="AYS853" s="273"/>
      <c r="AYT853" s="273"/>
      <c r="AYU853" s="273"/>
      <c r="AYV853" s="273"/>
      <c r="AYW853" s="273"/>
      <c r="AYX853" s="273"/>
      <c r="AYY853" s="273"/>
      <c r="AYZ853" s="273"/>
      <c r="AZA853" s="273"/>
      <c r="AZB853" s="273"/>
      <c r="AZC853" s="273"/>
      <c r="AZD853" s="273"/>
      <c r="AZE853" s="273"/>
      <c r="AZF853" s="273"/>
      <c r="AZG853" s="273"/>
      <c r="AZH853" s="273"/>
      <c r="AZI853" s="273"/>
      <c r="AZJ853" s="273"/>
      <c r="AZK853" s="273"/>
      <c r="AZL853" s="273"/>
      <c r="AZM853" s="273"/>
      <c r="AZN853" s="273"/>
      <c r="AZO853" s="273"/>
      <c r="AZP853" s="273"/>
      <c r="AZQ853" s="273"/>
      <c r="AZR853" s="273"/>
      <c r="AZS853" s="273"/>
      <c r="AZT853" s="273"/>
      <c r="AZU853" s="273"/>
      <c r="AZV853" s="273"/>
      <c r="AZW853" s="273"/>
      <c r="AZX853" s="273"/>
      <c r="AZY853" s="273"/>
      <c r="AZZ853" s="273"/>
      <c r="BAA853" s="273"/>
      <c r="BAB853" s="273"/>
      <c r="BAC853" s="273"/>
      <c r="BAD853" s="273"/>
      <c r="BAE853" s="273"/>
      <c r="BAF853" s="273"/>
      <c r="BAG853" s="273"/>
      <c r="BAH853" s="273"/>
      <c r="BAI853" s="273"/>
      <c r="BAJ853" s="273"/>
      <c r="BAK853" s="273"/>
      <c r="BAL853" s="273"/>
      <c r="BAM853" s="273"/>
      <c r="BAN853" s="273"/>
      <c r="BAO853" s="273"/>
      <c r="BAP853" s="273"/>
      <c r="BAQ853" s="273"/>
      <c r="BAR853" s="273"/>
      <c r="BAS853" s="273"/>
      <c r="BAT853" s="273"/>
      <c r="BAU853" s="273"/>
      <c r="BAV853" s="273"/>
      <c r="BAW853" s="273"/>
      <c r="BAX853" s="273"/>
      <c r="BAY853" s="273"/>
      <c r="BAZ853" s="273"/>
      <c r="BBA853" s="273"/>
      <c r="BBB853" s="273"/>
      <c r="BBC853" s="273"/>
      <c r="BBD853" s="273"/>
      <c r="BBE853" s="273"/>
      <c r="BBF853" s="273"/>
      <c r="BBG853" s="273"/>
      <c r="BBH853" s="273"/>
      <c r="BBI853" s="273"/>
      <c r="BBJ853" s="273"/>
      <c r="BBK853" s="273"/>
      <c r="BBL853" s="273"/>
      <c r="BBM853" s="273"/>
      <c r="BBN853" s="273"/>
      <c r="BBO853" s="273"/>
      <c r="BBP853" s="273"/>
      <c r="BBQ853" s="273"/>
      <c r="BBR853" s="273"/>
      <c r="BBS853" s="273"/>
      <c r="BBT853" s="273"/>
      <c r="BBU853" s="273"/>
      <c r="BBV853" s="273"/>
      <c r="BBW853" s="273"/>
      <c r="BBX853" s="273"/>
      <c r="BBY853" s="273"/>
      <c r="BBZ853" s="273"/>
      <c r="BCA853" s="273"/>
      <c r="BCB853" s="273"/>
      <c r="BCC853" s="273"/>
      <c r="BCD853" s="273"/>
      <c r="BCE853" s="273"/>
      <c r="BCF853" s="273"/>
      <c r="BCG853" s="273"/>
      <c r="BCH853" s="273"/>
      <c r="BCI853" s="273"/>
      <c r="BCJ853" s="273"/>
      <c r="BCK853" s="273"/>
      <c r="BCL853" s="273"/>
      <c r="BCM853" s="273"/>
      <c r="BCN853" s="273"/>
      <c r="BCO853" s="273"/>
      <c r="BCP853" s="273"/>
      <c r="BCQ853" s="273"/>
      <c r="BCR853" s="273"/>
      <c r="BCS853" s="273"/>
      <c r="BCT853" s="273"/>
      <c r="BCU853" s="273"/>
      <c r="BCV853" s="273"/>
      <c r="BCW853" s="273"/>
      <c r="BCX853" s="273"/>
      <c r="BCY853" s="273"/>
      <c r="BCZ853" s="273"/>
      <c r="BDA853" s="273"/>
      <c r="BDB853" s="273"/>
      <c r="BDC853" s="273"/>
      <c r="BDD853" s="273"/>
      <c r="BDE853" s="273"/>
      <c r="BDF853" s="273"/>
      <c r="BDG853" s="273"/>
      <c r="BDH853" s="273"/>
      <c r="BDI853" s="273"/>
      <c r="BDJ853" s="273"/>
      <c r="BDK853" s="273"/>
      <c r="BDL853" s="273"/>
      <c r="BDM853" s="273"/>
      <c r="BDN853" s="273"/>
      <c r="BDO853" s="273"/>
      <c r="BDP853" s="273"/>
      <c r="BDQ853" s="273"/>
      <c r="BDR853" s="273"/>
      <c r="BDS853" s="273"/>
      <c r="BDT853" s="273"/>
      <c r="BDU853" s="273"/>
      <c r="BDV853" s="273"/>
      <c r="BDW853" s="273"/>
      <c r="BDX853" s="273"/>
      <c r="BDY853" s="273"/>
      <c r="BDZ853" s="273"/>
      <c r="BEA853" s="273"/>
      <c r="BEB853" s="273"/>
      <c r="BEC853" s="273"/>
      <c r="BED853" s="273"/>
      <c r="BEE853" s="273"/>
      <c r="BEF853" s="273"/>
      <c r="BEG853" s="273"/>
      <c r="BEH853" s="273"/>
      <c r="BEI853" s="273"/>
      <c r="BEJ853" s="273"/>
      <c r="BEK853" s="273"/>
      <c r="BEL853" s="273"/>
      <c r="BEM853" s="273"/>
      <c r="BEN853" s="273"/>
      <c r="BEO853" s="273"/>
      <c r="BEP853" s="273"/>
      <c r="BEQ853" s="273"/>
      <c r="BER853" s="273"/>
      <c r="BES853" s="273"/>
      <c r="BET853" s="273"/>
      <c r="BEU853" s="273"/>
      <c r="BEV853" s="273"/>
      <c r="BEW853" s="273"/>
      <c r="BEX853" s="273"/>
      <c r="BEY853" s="273"/>
      <c r="BEZ853" s="273"/>
      <c r="BFA853" s="273"/>
      <c r="BFB853" s="273"/>
      <c r="BFC853" s="273"/>
      <c r="BFD853" s="273"/>
      <c r="BFE853" s="273"/>
      <c r="BFF853" s="273"/>
      <c r="BFG853" s="273"/>
      <c r="BFH853" s="273"/>
      <c r="BFI853" s="273"/>
      <c r="BFJ853" s="273"/>
      <c r="BFK853" s="273"/>
      <c r="BFL853" s="273"/>
      <c r="BFM853" s="273"/>
      <c r="BFN853" s="273"/>
      <c r="BFO853" s="273"/>
      <c r="BFP853" s="273"/>
      <c r="BFQ853" s="273"/>
      <c r="BFR853" s="273"/>
      <c r="BFS853" s="273"/>
      <c r="BFT853" s="273"/>
      <c r="BFU853" s="273"/>
      <c r="BFV853" s="273"/>
      <c r="BFW853" s="273"/>
      <c r="BFX853" s="273"/>
      <c r="BFY853" s="273"/>
      <c r="BFZ853" s="273"/>
      <c r="BGA853" s="273"/>
      <c r="BGB853" s="273"/>
      <c r="BGC853" s="273"/>
      <c r="BGD853" s="273"/>
      <c r="BGE853" s="273"/>
      <c r="BGF853" s="273"/>
      <c r="BGG853" s="273"/>
      <c r="BGH853" s="273"/>
      <c r="BGI853" s="273"/>
      <c r="BGJ853" s="273"/>
      <c r="BGK853" s="273"/>
      <c r="BGL853" s="273"/>
      <c r="BGM853" s="273"/>
      <c r="BGN853" s="273"/>
      <c r="BGO853" s="273"/>
      <c r="BGP853" s="273"/>
      <c r="BGQ853" s="273"/>
      <c r="BGR853" s="273"/>
      <c r="BGS853" s="273"/>
      <c r="BGT853" s="273"/>
      <c r="BGU853" s="273"/>
      <c r="BGV853" s="273"/>
      <c r="BGW853" s="273"/>
      <c r="BGX853" s="273"/>
      <c r="BGY853" s="273"/>
      <c r="BGZ853" s="273"/>
      <c r="BHA853" s="273"/>
      <c r="BHB853" s="273"/>
      <c r="BHC853" s="273"/>
      <c r="BHD853" s="273"/>
      <c r="BHE853" s="273"/>
      <c r="BHF853" s="273"/>
      <c r="BHG853" s="273"/>
      <c r="BHH853" s="273"/>
      <c r="BHI853" s="273"/>
      <c r="BHJ853" s="273"/>
      <c r="BHK853" s="273"/>
      <c r="BHL853" s="273"/>
      <c r="BHM853" s="273"/>
      <c r="BHN853" s="273"/>
      <c r="BHO853" s="273"/>
      <c r="BHP853" s="273"/>
      <c r="BHQ853" s="273"/>
      <c r="BHR853" s="273"/>
      <c r="BHS853" s="273"/>
      <c r="BHT853" s="273"/>
      <c r="BHU853" s="273"/>
      <c r="BHV853" s="273"/>
      <c r="BHW853" s="273"/>
      <c r="BHX853" s="273"/>
      <c r="BHY853" s="273"/>
      <c r="BHZ853" s="273"/>
      <c r="BIA853" s="273"/>
      <c r="BIB853" s="273"/>
      <c r="BIC853" s="273"/>
      <c r="BID853" s="273"/>
      <c r="BIE853" s="273"/>
      <c r="BIF853" s="273"/>
      <c r="BIG853" s="273"/>
      <c r="BIH853" s="273"/>
      <c r="BII853" s="273"/>
      <c r="BIJ853" s="273"/>
      <c r="BIK853" s="273"/>
      <c r="BIL853" s="273"/>
      <c r="BIM853" s="273"/>
      <c r="BIN853" s="273"/>
      <c r="BIO853" s="273"/>
      <c r="BIP853" s="273"/>
      <c r="BIQ853" s="273"/>
      <c r="BIR853" s="273"/>
      <c r="BIS853" s="273"/>
      <c r="BIT853" s="273"/>
      <c r="BIU853" s="273"/>
      <c r="BIV853" s="273"/>
      <c r="BIW853" s="273"/>
      <c r="BIX853" s="273"/>
      <c r="BIY853" s="273"/>
      <c r="BIZ853" s="273"/>
      <c r="BJA853" s="273"/>
      <c r="BJB853" s="273"/>
      <c r="BJC853" s="273"/>
      <c r="BJD853" s="273"/>
      <c r="BJE853" s="273"/>
      <c r="BJF853" s="273"/>
      <c r="BJG853" s="273"/>
      <c r="BJH853" s="273"/>
      <c r="BJI853" s="273"/>
      <c r="BJJ853" s="273"/>
      <c r="BJK853" s="273"/>
      <c r="BJL853" s="273"/>
      <c r="BJM853" s="273"/>
      <c r="BJN853" s="273"/>
      <c r="BJO853" s="273"/>
      <c r="BJP853" s="273"/>
      <c r="BJQ853" s="273"/>
      <c r="BJR853" s="273"/>
      <c r="BJS853" s="273"/>
      <c r="BJT853" s="273"/>
      <c r="BJU853" s="273"/>
      <c r="BJV853" s="273"/>
      <c r="BJW853" s="273"/>
      <c r="BJX853" s="273"/>
      <c r="BJY853" s="273"/>
      <c r="BJZ853" s="273"/>
      <c r="BKA853" s="273"/>
      <c r="BKB853" s="273"/>
      <c r="BKC853" s="273"/>
      <c r="BKD853" s="273"/>
      <c r="BKE853" s="273"/>
      <c r="BKF853" s="273"/>
      <c r="BKG853" s="273"/>
      <c r="BKH853" s="273"/>
      <c r="BKI853" s="273"/>
      <c r="BKJ853" s="273"/>
      <c r="BKK853" s="273"/>
      <c r="BKL853" s="273"/>
      <c r="BKM853" s="273"/>
      <c r="BKN853" s="273"/>
      <c r="BKO853" s="273"/>
      <c r="BKP853" s="273"/>
      <c r="BKQ853" s="273"/>
      <c r="BKR853" s="273"/>
      <c r="BKS853" s="273"/>
      <c r="BKT853" s="273"/>
      <c r="BKU853" s="273"/>
      <c r="BKV853" s="273"/>
      <c r="BKW853" s="273"/>
      <c r="BKX853" s="273"/>
      <c r="BKY853" s="273"/>
      <c r="BKZ853" s="273"/>
      <c r="BLA853" s="273"/>
      <c r="BLB853" s="273"/>
      <c r="BLC853" s="273"/>
      <c r="BLD853" s="273"/>
      <c r="BLE853" s="273"/>
      <c r="BLF853" s="273"/>
      <c r="BLG853" s="273"/>
      <c r="BLH853" s="273"/>
      <c r="BLI853" s="273"/>
      <c r="BLJ853" s="273"/>
      <c r="BLK853" s="273"/>
      <c r="BLL853" s="273"/>
      <c r="BLM853" s="273"/>
      <c r="BLN853" s="273"/>
      <c r="BLO853" s="273"/>
      <c r="BLP853" s="273"/>
      <c r="BLQ853" s="273"/>
      <c r="BLR853" s="273"/>
      <c r="BLS853" s="273"/>
      <c r="BLT853" s="273"/>
      <c r="BLU853" s="273"/>
      <c r="BLV853" s="273"/>
      <c r="BLW853" s="273"/>
      <c r="BLX853" s="273"/>
      <c r="BLY853" s="273"/>
      <c r="BLZ853" s="273"/>
      <c r="BMA853" s="273"/>
      <c r="BMB853" s="273"/>
      <c r="BMC853" s="273"/>
      <c r="BMD853" s="273"/>
      <c r="BME853" s="273"/>
      <c r="BMF853" s="273"/>
      <c r="BMG853" s="273"/>
      <c r="BMH853" s="273"/>
      <c r="BMI853" s="273"/>
      <c r="BMJ853" s="273"/>
      <c r="BMK853" s="273"/>
      <c r="BML853" s="273"/>
      <c r="BMM853" s="273"/>
      <c r="BMN853" s="273"/>
      <c r="BMO853" s="273"/>
      <c r="BMP853" s="273"/>
      <c r="BMQ853" s="273"/>
      <c r="BMR853" s="273"/>
      <c r="BMS853" s="273"/>
      <c r="BMT853" s="273"/>
      <c r="BMU853" s="273"/>
      <c r="BMV853" s="273"/>
      <c r="BMW853" s="273"/>
      <c r="BMX853" s="273"/>
      <c r="BMY853" s="273"/>
      <c r="BMZ853" s="273"/>
      <c r="BNA853" s="273"/>
      <c r="BNB853" s="273"/>
      <c r="BNC853" s="273"/>
      <c r="BND853" s="273"/>
      <c r="BNE853" s="273"/>
      <c r="BNF853" s="273"/>
      <c r="BNG853" s="273"/>
      <c r="BNH853" s="273"/>
      <c r="BNI853" s="273"/>
      <c r="BNJ853" s="273"/>
      <c r="BNK853" s="273"/>
      <c r="BNL853" s="273"/>
      <c r="BNM853" s="273"/>
      <c r="BNN853" s="273"/>
      <c r="BNO853" s="273"/>
      <c r="BNP853" s="273"/>
      <c r="BNQ853" s="273"/>
      <c r="BNR853" s="273"/>
      <c r="BNS853" s="273"/>
      <c r="BNT853" s="273"/>
      <c r="BNU853" s="273"/>
      <c r="BNV853" s="273"/>
      <c r="BNW853" s="273"/>
      <c r="BNX853" s="273"/>
      <c r="BNY853" s="273"/>
      <c r="BNZ853" s="273"/>
      <c r="BOA853" s="273"/>
      <c r="BOB853" s="273"/>
      <c r="BOC853" s="273"/>
      <c r="BOD853" s="273"/>
      <c r="BOE853" s="273"/>
      <c r="BOF853" s="273"/>
      <c r="BOG853" s="273"/>
      <c r="BOH853" s="273"/>
      <c r="BOI853" s="273"/>
      <c r="BOJ853" s="273"/>
      <c r="BOK853" s="273"/>
      <c r="BOL853" s="273"/>
      <c r="BOM853" s="273"/>
      <c r="BON853" s="273"/>
      <c r="BOO853" s="273"/>
      <c r="BOP853" s="273"/>
      <c r="BOQ853" s="273"/>
      <c r="BOR853" s="273"/>
      <c r="BOS853" s="273"/>
      <c r="BOT853" s="273"/>
      <c r="BOU853" s="273"/>
      <c r="BOV853" s="273"/>
      <c r="BOW853" s="273"/>
      <c r="BOX853" s="273"/>
      <c r="BOY853" s="273"/>
      <c r="BOZ853" s="273"/>
      <c r="BPA853" s="273"/>
      <c r="BPB853" s="273"/>
      <c r="BPC853" s="273"/>
      <c r="BPD853" s="273"/>
      <c r="BPE853" s="273"/>
      <c r="BPF853" s="273"/>
      <c r="BPG853" s="273"/>
      <c r="BPH853" s="273"/>
      <c r="BPI853" s="273"/>
      <c r="BPJ853" s="273"/>
      <c r="BPK853" s="273"/>
      <c r="BPL853" s="273"/>
      <c r="BPM853" s="273"/>
      <c r="BPN853" s="273"/>
      <c r="BPO853" s="273"/>
      <c r="BPP853" s="273"/>
      <c r="BPQ853" s="273"/>
      <c r="BPR853" s="273"/>
      <c r="BPS853" s="273"/>
      <c r="BPT853" s="273"/>
      <c r="BPU853" s="273"/>
      <c r="BPV853" s="273"/>
      <c r="BPW853" s="273"/>
      <c r="BPX853" s="273"/>
      <c r="BPY853" s="273"/>
      <c r="BPZ853" s="273"/>
      <c r="BQA853" s="273"/>
      <c r="BQB853" s="273"/>
      <c r="BQC853" s="273"/>
      <c r="BQD853" s="273"/>
      <c r="BQE853" s="273"/>
      <c r="BQF853" s="273"/>
      <c r="BQG853" s="273"/>
      <c r="BQH853" s="273"/>
      <c r="BQI853" s="273"/>
      <c r="BQJ853" s="273"/>
      <c r="BQK853" s="273"/>
      <c r="BQL853" s="273"/>
      <c r="BQM853" s="273"/>
      <c r="BQN853" s="273"/>
      <c r="BQO853" s="273"/>
      <c r="BQP853" s="273"/>
      <c r="BQQ853" s="273"/>
      <c r="BQR853" s="273"/>
      <c r="BQS853" s="273"/>
      <c r="BQT853" s="273"/>
      <c r="BQU853" s="273"/>
      <c r="BQV853" s="273"/>
      <c r="BQW853" s="273"/>
      <c r="BQX853" s="273"/>
      <c r="BQY853" s="273"/>
      <c r="BQZ853" s="273"/>
      <c r="BRA853" s="273"/>
      <c r="BRB853" s="273"/>
      <c r="BRC853" s="273"/>
      <c r="BRD853" s="273"/>
      <c r="BRE853" s="273"/>
      <c r="BRF853" s="273"/>
      <c r="BRG853" s="273"/>
      <c r="BRH853" s="273"/>
      <c r="BRI853" s="273"/>
      <c r="BRJ853" s="273"/>
      <c r="BRK853" s="273"/>
      <c r="BRL853" s="273"/>
      <c r="BRM853" s="273"/>
      <c r="BRN853" s="273"/>
      <c r="BRO853" s="273"/>
      <c r="BRP853" s="273"/>
      <c r="BRQ853" s="273"/>
      <c r="BRR853" s="273"/>
      <c r="BRS853" s="273"/>
      <c r="BRT853" s="273"/>
      <c r="BRU853" s="273"/>
      <c r="BRV853" s="273"/>
      <c r="BRW853" s="273"/>
      <c r="BRX853" s="273"/>
      <c r="BRY853" s="273"/>
      <c r="BRZ853" s="273"/>
      <c r="BSA853" s="273"/>
      <c r="BSB853" s="273"/>
      <c r="BSC853" s="273"/>
      <c r="BSD853" s="273"/>
      <c r="BSE853" s="273"/>
      <c r="BSF853" s="273"/>
      <c r="BSG853" s="273"/>
      <c r="BSH853" s="273"/>
      <c r="BSI853" s="273"/>
      <c r="BSJ853" s="273"/>
      <c r="BSK853" s="273"/>
      <c r="BSL853" s="273"/>
      <c r="BSM853" s="273"/>
      <c r="BSN853" s="273"/>
      <c r="BSO853" s="273"/>
      <c r="BSP853" s="273"/>
      <c r="BSQ853" s="273"/>
      <c r="BSR853" s="273"/>
      <c r="BSS853" s="273"/>
      <c r="BST853" s="273"/>
      <c r="BSU853" s="273"/>
      <c r="BSV853" s="273"/>
      <c r="BSW853" s="273"/>
      <c r="BSX853" s="273"/>
      <c r="BSY853" s="273"/>
      <c r="BSZ853" s="273"/>
      <c r="BTA853" s="273"/>
      <c r="BTB853" s="273"/>
      <c r="BTC853" s="273"/>
      <c r="BTD853" s="273"/>
      <c r="BTE853" s="273"/>
      <c r="BTF853" s="273"/>
      <c r="BTG853" s="273"/>
      <c r="BTH853" s="273"/>
      <c r="BTI853" s="273"/>
      <c r="BTJ853" s="273"/>
      <c r="BTK853" s="273"/>
      <c r="BTL853" s="273"/>
      <c r="BTM853" s="273"/>
      <c r="BTN853" s="273"/>
      <c r="BTO853" s="273"/>
      <c r="BTP853" s="273"/>
      <c r="BTQ853" s="273"/>
      <c r="BTR853" s="273"/>
      <c r="BTS853" s="273"/>
      <c r="BTT853" s="273"/>
      <c r="BTU853" s="273"/>
      <c r="BTV853" s="273"/>
      <c r="BTW853" s="273"/>
      <c r="BTX853" s="273"/>
      <c r="BTY853" s="273"/>
      <c r="BTZ853" s="273"/>
      <c r="BUA853" s="273"/>
      <c r="BUB853" s="273"/>
      <c r="BUC853" s="273"/>
      <c r="BUD853" s="273"/>
      <c r="BUE853" s="273"/>
      <c r="BUF853" s="273"/>
      <c r="BUG853" s="273"/>
      <c r="BUH853" s="273"/>
      <c r="BUI853" s="273"/>
      <c r="BUJ853" s="273"/>
      <c r="BUK853" s="273"/>
      <c r="BUL853" s="273"/>
      <c r="BUM853" s="273"/>
      <c r="BUN853" s="273"/>
      <c r="BUO853" s="273"/>
      <c r="BUP853" s="273"/>
      <c r="BUQ853" s="273"/>
      <c r="BUR853" s="273"/>
      <c r="BUS853" s="273"/>
      <c r="BUT853" s="273"/>
      <c r="BUU853" s="273"/>
      <c r="BUV853" s="273"/>
      <c r="BUW853" s="273"/>
      <c r="BUX853" s="273"/>
      <c r="BUY853" s="273"/>
      <c r="BUZ853" s="273"/>
      <c r="BVA853" s="273"/>
      <c r="BVB853" s="273"/>
      <c r="BVC853" s="273"/>
      <c r="BVD853" s="273"/>
      <c r="BVE853" s="273"/>
      <c r="BVF853" s="273"/>
      <c r="BVG853" s="273"/>
      <c r="BVH853" s="273"/>
      <c r="BVI853" s="273"/>
      <c r="BVJ853" s="273"/>
      <c r="BVK853" s="273"/>
      <c r="BVL853" s="273"/>
      <c r="BVM853" s="273"/>
      <c r="BVN853" s="273"/>
      <c r="BVO853" s="273"/>
      <c r="BVP853" s="273"/>
      <c r="BVQ853" s="273"/>
      <c r="BVR853" s="273"/>
      <c r="BVS853" s="273"/>
      <c r="BVT853" s="273"/>
      <c r="BVU853" s="273"/>
      <c r="BVV853" s="273"/>
      <c r="BVW853" s="273"/>
      <c r="BVX853" s="273"/>
      <c r="BVY853" s="273"/>
      <c r="BVZ853" s="273"/>
      <c r="BWA853" s="273"/>
      <c r="BWB853" s="273"/>
      <c r="BWC853" s="273"/>
      <c r="BWD853" s="273"/>
      <c r="BWE853" s="273"/>
      <c r="BWF853" s="273"/>
      <c r="BWG853" s="273"/>
      <c r="BWH853" s="273"/>
      <c r="BWI853" s="273"/>
      <c r="BWJ853" s="273"/>
      <c r="BWK853" s="273"/>
      <c r="BWL853" s="273"/>
      <c r="BWM853" s="273"/>
      <c r="BWN853" s="273"/>
      <c r="BWO853" s="273"/>
      <c r="BWP853" s="273"/>
      <c r="BWQ853" s="273"/>
      <c r="BWR853" s="273"/>
      <c r="BWS853" s="273"/>
      <c r="BWT853" s="273"/>
      <c r="BWU853" s="273"/>
      <c r="BWV853" s="273"/>
      <c r="BWW853" s="273"/>
      <c r="BWX853" s="273"/>
      <c r="BWY853" s="273"/>
      <c r="BWZ853" s="273"/>
      <c r="BXA853" s="273"/>
      <c r="BXB853" s="273"/>
      <c r="BXC853" s="273"/>
      <c r="BXD853" s="273"/>
      <c r="BXE853" s="273"/>
      <c r="BXF853" s="273"/>
      <c r="BXG853" s="273"/>
      <c r="BXH853" s="273"/>
      <c r="BXI853" s="273"/>
      <c r="BXJ853" s="273"/>
      <c r="BXK853" s="273"/>
      <c r="BXL853" s="273"/>
      <c r="BXM853" s="273"/>
      <c r="BXN853" s="273"/>
      <c r="BXO853" s="273"/>
      <c r="BXP853" s="273"/>
      <c r="BXQ853" s="273"/>
      <c r="BXR853" s="273"/>
      <c r="BXS853" s="273"/>
      <c r="BXT853" s="273"/>
      <c r="BXU853" s="273"/>
      <c r="BXV853" s="273"/>
      <c r="BXW853" s="273"/>
      <c r="BXX853" s="273"/>
      <c r="BXY853" s="273"/>
      <c r="BXZ853" s="273"/>
      <c r="BYA853" s="273"/>
      <c r="BYB853" s="273"/>
      <c r="BYC853" s="273"/>
      <c r="BYD853" s="273"/>
      <c r="BYE853" s="273"/>
      <c r="BYF853" s="273"/>
      <c r="BYG853" s="273"/>
      <c r="BYH853" s="273"/>
      <c r="BYI853" s="273"/>
      <c r="BYJ853" s="273"/>
      <c r="BYK853" s="273"/>
      <c r="BYL853" s="273"/>
      <c r="BYM853" s="273"/>
      <c r="BYN853" s="273"/>
      <c r="BYO853" s="273"/>
      <c r="BYP853" s="273"/>
      <c r="BYQ853" s="273"/>
      <c r="BYR853" s="273"/>
      <c r="BYS853" s="273"/>
      <c r="BYT853" s="273"/>
      <c r="BYU853" s="273"/>
      <c r="BYV853" s="273"/>
      <c r="BYW853" s="273"/>
      <c r="BYX853" s="273"/>
      <c r="BYY853" s="273"/>
      <c r="BYZ853" s="273"/>
      <c r="BZA853" s="273"/>
      <c r="BZB853" s="273"/>
      <c r="BZC853" s="273"/>
      <c r="BZD853" s="273"/>
      <c r="BZE853" s="273"/>
      <c r="BZF853" s="273"/>
      <c r="BZG853" s="273"/>
      <c r="BZH853" s="273"/>
      <c r="BZI853" s="273"/>
      <c r="BZJ853" s="273"/>
      <c r="BZK853" s="273"/>
      <c r="BZL853" s="273"/>
      <c r="BZM853" s="273"/>
      <c r="BZN853" s="273"/>
      <c r="BZO853" s="273"/>
      <c r="BZP853" s="273"/>
      <c r="BZQ853" s="273"/>
      <c r="BZR853" s="273"/>
      <c r="BZS853" s="273"/>
      <c r="BZT853" s="273"/>
      <c r="BZU853" s="273"/>
      <c r="BZV853" s="273"/>
      <c r="BZW853" s="273"/>
      <c r="BZX853" s="273"/>
      <c r="BZY853" s="273"/>
      <c r="BZZ853" s="273"/>
      <c r="CAA853" s="273"/>
      <c r="CAB853" s="273"/>
      <c r="CAC853" s="273"/>
      <c r="CAD853" s="273"/>
      <c r="CAE853" s="273"/>
      <c r="CAF853" s="273"/>
      <c r="CAG853" s="273"/>
      <c r="CAH853" s="273"/>
      <c r="CAI853" s="273"/>
      <c r="CAJ853" s="273"/>
      <c r="CAK853" s="273"/>
      <c r="CAL853" s="273"/>
      <c r="CAM853" s="273"/>
      <c r="CAN853" s="273"/>
      <c r="CAO853" s="273"/>
      <c r="CAP853" s="273"/>
      <c r="CAQ853" s="273"/>
      <c r="CAR853" s="273"/>
      <c r="CAS853" s="273"/>
      <c r="CAT853" s="273"/>
      <c r="CAU853" s="273"/>
      <c r="CAV853" s="273"/>
      <c r="CAW853" s="273"/>
      <c r="CAX853" s="273"/>
      <c r="CAY853" s="273"/>
      <c r="CAZ853" s="273"/>
      <c r="CBA853" s="273"/>
      <c r="CBB853" s="273"/>
      <c r="CBC853" s="273"/>
      <c r="CBD853" s="273"/>
      <c r="CBE853" s="273"/>
      <c r="CBF853" s="273"/>
      <c r="CBG853" s="273"/>
      <c r="CBH853" s="273"/>
      <c r="CBI853" s="273"/>
      <c r="CBJ853" s="273"/>
      <c r="CBK853" s="273"/>
      <c r="CBL853" s="273"/>
      <c r="CBM853" s="273"/>
      <c r="CBN853" s="273"/>
      <c r="CBO853" s="273"/>
      <c r="CBP853" s="273"/>
      <c r="CBQ853" s="273"/>
      <c r="CBR853" s="273"/>
      <c r="CBS853" s="273"/>
      <c r="CBT853" s="273"/>
      <c r="CBU853" s="273"/>
      <c r="CBV853" s="273"/>
      <c r="CBW853" s="273"/>
      <c r="CBX853" s="273"/>
      <c r="CBY853" s="273"/>
      <c r="CBZ853" s="273"/>
      <c r="CCA853" s="273"/>
      <c r="CCB853" s="273"/>
      <c r="CCC853" s="273"/>
      <c r="CCD853" s="273"/>
      <c r="CCE853" s="273"/>
      <c r="CCF853" s="273"/>
      <c r="CCG853" s="273"/>
      <c r="CCH853" s="273"/>
      <c r="CCI853" s="273"/>
      <c r="CCJ853" s="273"/>
      <c r="CCK853" s="273"/>
      <c r="CCL853" s="273"/>
      <c r="CCM853" s="273"/>
      <c r="CCN853" s="273"/>
      <c r="CCO853" s="273"/>
      <c r="CCP853" s="273"/>
      <c r="CCQ853" s="273"/>
      <c r="CCR853" s="273"/>
      <c r="CCS853" s="273"/>
      <c r="CCT853" s="273"/>
      <c r="CCU853" s="273"/>
      <c r="CCV853" s="273"/>
      <c r="CCW853" s="273"/>
      <c r="CCX853" s="273"/>
      <c r="CCY853" s="273"/>
      <c r="CCZ853" s="273"/>
      <c r="CDA853" s="273"/>
      <c r="CDB853" s="273"/>
      <c r="CDC853" s="273"/>
      <c r="CDD853" s="273"/>
      <c r="CDE853" s="273"/>
      <c r="CDF853" s="273"/>
      <c r="CDG853" s="273"/>
      <c r="CDH853" s="273"/>
      <c r="CDI853" s="273"/>
      <c r="CDJ853" s="273"/>
      <c r="CDK853" s="273"/>
      <c r="CDL853" s="273"/>
      <c r="CDM853" s="273"/>
      <c r="CDN853" s="273"/>
      <c r="CDO853" s="273"/>
      <c r="CDP853" s="273"/>
      <c r="CDQ853" s="273"/>
      <c r="CDR853" s="273"/>
      <c r="CDS853" s="273"/>
      <c r="CDT853" s="273"/>
      <c r="CDU853" s="273"/>
      <c r="CDV853" s="273"/>
      <c r="CDW853" s="273"/>
      <c r="CDX853" s="273"/>
      <c r="CDY853" s="273"/>
      <c r="CDZ853" s="273"/>
      <c r="CEA853" s="273"/>
      <c r="CEB853" s="273"/>
      <c r="CEC853" s="273"/>
      <c r="CED853" s="273"/>
      <c r="CEE853" s="273"/>
      <c r="CEF853" s="273"/>
      <c r="CEG853" s="273"/>
      <c r="CEH853" s="273"/>
      <c r="CEI853" s="273"/>
      <c r="CEJ853" s="273"/>
      <c r="CEK853" s="273"/>
      <c r="CEL853" s="273"/>
      <c r="CEM853" s="273"/>
      <c r="CEN853" s="273"/>
      <c r="CEO853" s="273"/>
      <c r="CEP853" s="273"/>
      <c r="CEQ853" s="273"/>
      <c r="CER853" s="273"/>
      <c r="CES853" s="273"/>
      <c r="CET853" s="273"/>
      <c r="CEU853" s="273"/>
      <c r="CEV853" s="273"/>
      <c r="CEW853" s="273"/>
      <c r="CEX853" s="273"/>
      <c r="CEY853" s="273"/>
      <c r="CEZ853" s="273"/>
      <c r="CFA853" s="273"/>
      <c r="CFB853" s="273"/>
      <c r="CFC853" s="273"/>
      <c r="CFD853" s="273"/>
      <c r="CFE853" s="273"/>
      <c r="CFF853" s="273"/>
      <c r="CFG853" s="273"/>
      <c r="CFH853" s="273"/>
      <c r="CFI853" s="273"/>
      <c r="CFJ853" s="273"/>
      <c r="CFK853" s="273"/>
      <c r="CFL853" s="273"/>
      <c r="CFM853" s="273"/>
      <c r="CFN853" s="273"/>
      <c r="CFO853" s="273"/>
      <c r="CFP853" s="273"/>
      <c r="CFQ853" s="273"/>
      <c r="CFR853" s="273"/>
      <c r="CFS853" s="273"/>
      <c r="CFT853" s="273"/>
      <c r="CFU853" s="273"/>
      <c r="CFV853" s="273"/>
      <c r="CFW853" s="273"/>
      <c r="CFX853" s="273"/>
      <c r="CFY853" s="273"/>
      <c r="CFZ853" s="273"/>
      <c r="CGA853" s="273"/>
      <c r="CGB853" s="273"/>
      <c r="CGC853" s="273"/>
      <c r="CGD853" s="273"/>
      <c r="CGE853" s="273"/>
      <c r="CGF853" s="273"/>
      <c r="CGG853" s="273"/>
      <c r="CGH853" s="273"/>
      <c r="CGI853" s="273"/>
      <c r="CGJ853" s="273"/>
      <c r="CGK853" s="273"/>
      <c r="CGL853" s="273"/>
      <c r="CGM853" s="273"/>
      <c r="CGN853" s="273"/>
      <c r="CGO853" s="273"/>
      <c r="CGP853" s="273"/>
      <c r="CGQ853" s="273"/>
      <c r="CGR853" s="273"/>
      <c r="CGS853" s="273"/>
      <c r="CGT853" s="273"/>
      <c r="CGU853" s="273"/>
      <c r="CGV853" s="273"/>
      <c r="CGW853" s="273"/>
      <c r="CGX853" s="273"/>
      <c r="CGY853" s="273"/>
      <c r="CGZ853" s="273"/>
      <c r="CHA853" s="273"/>
      <c r="CHB853" s="273"/>
      <c r="CHC853" s="273"/>
      <c r="CHD853" s="273"/>
      <c r="CHE853" s="273"/>
      <c r="CHF853" s="273"/>
      <c r="CHG853" s="273"/>
      <c r="CHH853" s="273"/>
      <c r="CHI853" s="273"/>
      <c r="CHJ853" s="273"/>
      <c r="CHK853" s="273"/>
      <c r="CHL853" s="273"/>
      <c r="CHM853" s="273"/>
      <c r="CHN853" s="273"/>
      <c r="CHO853" s="273"/>
      <c r="CHP853" s="273"/>
      <c r="CHQ853" s="273"/>
      <c r="CHR853" s="273"/>
      <c r="CHS853" s="273"/>
      <c r="CHT853" s="273"/>
      <c r="CHU853" s="273"/>
      <c r="CHV853" s="273"/>
      <c r="CHW853" s="273"/>
      <c r="CHX853" s="273"/>
      <c r="CHY853" s="273"/>
      <c r="CHZ853" s="273"/>
      <c r="CIA853" s="273"/>
      <c r="CIB853" s="273"/>
      <c r="CIC853" s="273"/>
      <c r="CID853" s="273"/>
      <c r="CIE853" s="273"/>
      <c r="CIF853" s="273"/>
      <c r="CIG853" s="273"/>
      <c r="CIH853" s="273"/>
      <c r="CII853" s="273"/>
      <c r="CIJ853" s="273"/>
      <c r="CIK853" s="273"/>
      <c r="CIL853" s="273"/>
      <c r="CIM853" s="273"/>
      <c r="CIN853" s="273"/>
      <c r="CIO853" s="273"/>
      <c r="CIP853" s="273"/>
      <c r="CIQ853" s="273"/>
      <c r="CIR853" s="273"/>
      <c r="CIS853" s="273"/>
      <c r="CIT853" s="273"/>
      <c r="CIU853" s="273"/>
      <c r="CIV853" s="273"/>
      <c r="CIW853" s="273"/>
      <c r="CIX853" s="273"/>
      <c r="CIY853" s="273"/>
      <c r="CIZ853" s="273"/>
      <c r="CJA853" s="273"/>
      <c r="CJB853" s="273"/>
      <c r="CJC853" s="273"/>
      <c r="CJD853" s="273"/>
      <c r="CJE853" s="273"/>
      <c r="CJF853" s="273"/>
      <c r="CJG853" s="273"/>
      <c r="CJH853" s="273"/>
      <c r="CJI853" s="273"/>
      <c r="CJJ853" s="273"/>
      <c r="CJK853" s="273"/>
      <c r="CJL853" s="273"/>
      <c r="CJM853" s="273"/>
      <c r="CJN853" s="273"/>
      <c r="CJO853" s="273"/>
      <c r="CJP853" s="273"/>
      <c r="CJQ853" s="273"/>
      <c r="CJR853" s="273"/>
      <c r="CJS853" s="273"/>
      <c r="CJT853" s="273"/>
      <c r="CJU853" s="273"/>
      <c r="CJV853" s="273"/>
      <c r="CJW853" s="273"/>
      <c r="CJX853" s="273"/>
      <c r="CJY853" s="273"/>
      <c r="CJZ853" s="273"/>
      <c r="CKA853" s="273"/>
      <c r="CKB853" s="273"/>
      <c r="CKC853" s="273"/>
      <c r="CKD853" s="273"/>
      <c r="CKE853" s="273"/>
      <c r="CKF853" s="273"/>
      <c r="CKG853" s="273"/>
      <c r="CKH853" s="273"/>
      <c r="CKI853" s="273"/>
      <c r="CKJ853" s="273"/>
      <c r="CKK853" s="273"/>
      <c r="CKL853" s="273"/>
      <c r="CKM853" s="273"/>
      <c r="CKN853" s="273"/>
      <c r="CKO853" s="273"/>
      <c r="CKP853" s="273"/>
      <c r="CKQ853" s="273"/>
      <c r="CKR853" s="273"/>
      <c r="CKS853" s="273"/>
      <c r="CKT853" s="273"/>
      <c r="CKU853" s="273"/>
      <c r="CKV853" s="273"/>
      <c r="CKW853" s="273"/>
      <c r="CKX853" s="273"/>
      <c r="CKY853" s="273"/>
      <c r="CKZ853" s="273"/>
      <c r="CLA853" s="273"/>
      <c r="CLB853" s="273"/>
      <c r="CLC853" s="273"/>
      <c r="CLD853" s="273"/>
      <c r="CLE853" s="273"/>
      <c r="CLF853" s="273"/>
      <c r="CLG853" s="273"/>
      <c r="CLH853" s="273"/>
      <c r="CLI853" s="273"/>
      <c r="CLJ853" s="273"/>
      <c r="CLK853" s="273"/>
      <c r="CLL853" s="273"/>
      <c r="CLM853" s="273"/>
      <c r="CLN853" s="273"/>
      <c r="CLO853" s="273"/>
      <c r="CLP853" s="273"/>
      <c r="CLQ853" s="273"/>
      <c r="CLR853" s="273"/>
      <c r="CLS853" s="273"/>
      <c r="CLT853" s="273"/>
      <c r="CLU853" s="273"/>
      <c r="CLV853" s="273"/>
      <c r="CLW853" s="273"/>
      <c r="CLX853" s="273"/>
      <c r="CLY853" s="273"/>
      <c r="CLZ853" s="273"/>
      <c r="CMA853" s="273"/>
      <c r="CMB853" s="273"/>
      <c r="CMC853" s="273"/>
      <c r="CMD853" s="273"/>
      <c r="CME853" s="273"/>
      <c r="CMF853" s="273"/>
      <c r="CMG853" s="273"/>
      <c r="CMH853" s="273"/>
      <c r="CMI853" s="273"/>
      <c r="CMJ853" s="273"/>
      <c r="CMK853" s="273"/>
      <c r="CML853" s="273"/>
      <c r="CMM853" s="273"/>
      <c r="CMN853" s="273"/>
      <c r="CMO853" s="273"/>
      <c r="CMP853" s="273"/>
      <c r="CMQ853" s="273"/>
      <c r="CMR853" s="273"/>
      <c r="CMS853" s="273"/>
      <c r="CMT853" s="273"/>
      <c r="CMU853" s="273"/>
      <c r="CMV853" s="273"/>
      <c r="CMW853" s="273"/>
      <c r="CMX853" s="273"/>
      <c r="CMY853" s="273"/>
      <c r="CMZ853" s="273"/>
      <c r="CNA853" s="273"/>
      <c r="CNB853" s="273"/>
      <c r="CNC853" s="273"/>
      <c r="CND853" s="273"/>
      <c r="CNE853" s="273"/>
      <c r="CNF853" s="273"/>
      <c r="CNG853" s="273"/>
      <c r="CNH853" s="273"/>
      <c r="CNI853" s="273"/>
      <c r="CNJ853" s="273"/>
      <c r="CNK853" s="273"/>
      <c r="CNL853" s="273"/>
      <c r="CNM853" s="273"/>
      <c r="CNN853" s="273"/>
      <c r="CNO853" s="273"/>
      <c r="CNP853" s="273"/>
      <c r="CNQ853" s="273"/>
      <c r="CNR853" s="273"/>
      <c r="CNS853" s="273"/>
      <c r="CNT853" s="273"/>
      <c r="CNU853" s="273"/>
      <c r="CNV853" s="273"/>
      <c r="CNW853" s="273"/>
      <c r="CNX853" s="273"/>
      <c r="CNY853" s="273"/>
      <c r="CNZ853" s="273"/>
      <c r="COA853" s="273"/>
      <c r="COB853" s="273"/>
      <c r="COC853" s="273"/>
      <c r="COD853" s="273"/>
      <c r="COE853" s="273"/>
      <c r="COF853" s="273"/>
      <c r="COG853" s="273"/>
      <c r="COH853" s="273"/>
      <c r="COI853" s="273"/>
      <c r="COJ853" s="273"/>
      <c r="COK853" s="273"/>
      <c r="COL853" s="273"/>
      <c r="COM853" s="273"/>
      <c r="CON853" s="273"/>
      <c r="COO853" s="273"/>
      <c r="COP853" s="273"/>
      <c r="COQ853" s="273"/>
      <c r="COR853" s="273"/>
      <c r="COS853" s="273"/>
      <c r="COT853" s="273"/>
      <c r="COU853" s="273"/>
      <c r="COV853" s="273"/>
      <c r="COW853" s="273"/>
      <c r="COX853" s="273"/>
      <c r="COY853" s="273"/>
      <c r="COZ853" s="273"/>
      <c r="CPA853" s="273"/>
      <c r="CPB853" s="273"/>
      <c r="CPC853" s="273"/>
      <c r="CPD853" s="273"/>
      <c r="CPE853" s="273"/>
      <c r="CPF853" s="273"/>
      <c r="CPG853" s="273"/>
      <c r="CPH853" s="273"/>
      <c r="CPI853" s="273"/>
      <c r="CPJ853" s="273"/>
      <c r="CPK853" s="273"/>
      <c r="CPL853" s="273"/>
      <c r="CPM853" s="273"/>
      <c r="CPN853" s="273"/>
      <c r="CPO853" s="273"/>
      <c r="CPP853" s="273"/>
      <c r="CPQ853" s="273"/>
      <c r="CPR853" s="273"/>
      <c r="CPS853" s="273"/>
      <c r="CPT853" s="273"/>
      <c r="CPU853" s="273"/>
      <c r="CPV853" s="273"/>
      <c r="CPW853" s="273"/>
      <c r="CPX853" s="273"/>
      <c r="CPY853" s="273"/>
      <c r="CPZ853" s="273"/>
      <c r="CQA853" s="273"/>
      <c r="CQB853" s="273"/>
      <c r="CQC853" s="273"/>
      <c r="CQD853" s="273"/>
      <c r="CQE853" s="273"/>
      <c r="CQF853" s="273"/>
      <c r="CQG853" s="273"/>
      <c r="CQH853" s="273"/>
      <c r="CQI853" s="273"/>
      <c r="CQJ853" s="273"/>
      <c r="CQK853" s="273"/>
      <c r="CQL853" s="273"/>
      <c r="CQM853" s="273"/>
      <c r="CQN853" s="273"/>
      <c r="CQO853" s="273"/>
      <c r="CQP853" s="273"/>
      <c r="CQQ853" s="273"/>
      <c r="CQR853" s="273"/>
      <c r="CQS853" s="273"/>
      <c r="CQT853" s="273"/>
      <c r="CQU853" s="273"/>
      <c r="CQV853" s="273"/>
      <c r="CQW853" s="273"/>
      <c r="CQX853" s="273"/>
      <c r="CQY853" s="273"/>
      <c r="CQZ853" s="273"/>
      <c r="CRA853" s="273"/>
      <c r="CRB853" s="273"/>
      <c r="CRC853" s="273"/>
      <c r="CRD853" s="273"/>
      <c r="CRE853" s="273"/>
      <c r="CRF853" s="273"/>
      <c r="CRG853" s="273"/>
      <c r="CRH853" s="273"/>
      <c r="CRI853" s="273"/>
      <c r="CRJ853" s="273"/>
      <c r="CRK853" s="273"/>
      <c r="CRL853" s="273"/>
      <c r="CRM853" s="273"/>
      <c r="CRN853" s="273"/>
      <c r="CRO853" s="273"/>
      <c r="CRP853" s="273"/>
      <c r="CRQ853" s="273"/>
      <c r="CRR853" s="273"/>
      <c r="CRS853" s="273"/>
      <c r="CRT853" s="273"/>
      <c r="CRU853" s="273"/>
      <c r="CRV853" s="273"/>
      <c r="CRW853" s="273"/>
      <c r="CRX853" s="273"/>
      <c r="CRY853" s="273"/>
      <c r="CRZ853" s="273"/>
      <c r="CSA853" s="273"/>
      <c r="CSB853" s="273"/>
      <c r="CSC853" s="273"/>
      <c r="CSD853" s="273"/>
      <c r="CSE853" s="273"/>
      <c r="CSF853" s="273"/>
      <c r="CSG853" s="273"/>
      <c r="CSH853" s="273"/>
      <c r="CSI853" s="273"/>
      <c r="CSJ853" s="273"/>
      <c r="CSK853" s="273"/>
      <c r="CSL853" s="273"/>
      <c r="CSM853" s="273"/>
      <c r="CSN853" s="273"/>
      <c r="CSO853" s="273"/>
      <c r="CSP853" s="273"/>
      <c r="CSQ853" s="273"/>
      <c r="CSR853" s="273"/>
      <c r="CSS853" s="273"/>
      <c r="CST853" s="273"/>
      <c r="CSU853" s="273"/>
      <c r="CSV853" s="273"/>
      <c r="CSW853" s="273"/>
      <c r="CSX853" s="273"/>
      <c r="CSY853" s="273"/>
      <c r="CSZ853" s="273"/>
      <c r="CTA853" s="273"/>
      <c r="CTB853" s="273"/>
      <c r="CTC853" s="273"/>
      <c r="CTD853" s="273"/>
      <c r="CTE853" s="273"/>
      <c r="CTF853" s="273"/>
      <c r="CTG853" s="273"/>
      <c r="CTH853" s="273"/>
      <c r="CTI853" s="273"/>
      <c r="CTJ853" s="273"/>
      <c r="CTK853" s="273"/>
      <c r="CTL853" s="273"/>
      <c r="CTM853" s="273"/>
      <c r="CTN853" s="273"/>
      <c r="CTO853" s="273"/>
      <c r="CTP853" s="273"/>
      <c r="CTQ853" s="273"/>
      <c r="CTR853" s="273"/>
      <c r="CTS853" s="273"/>
      <c r="CTT853" s="273"/>
      <c r="CTU853" s="273"/>
      <c r="CTV853" s="273"/>
      <c r="CTW853" s="273"/>
      <c r="CTX853" s="273"/>
      <c r="CTY853" s="273"/>
      <c r="CTZ853" s="273"/>
      <c r="CUA853" s="273"/>
      <c r="CUB853" s="273"/>
      <c r="CUC853" s="273"/>
      <c r="CUD853" s="273"/>
      <c r="CUE853" s="273"/>
      <c r="CUF853" s="273"/>
      <c r="CUG853" s="273"/>
      <c r="CUH853" s="273"/>
      <c r="CUI853" s="273"/>
      <c r="CUJ853" s="273"/>
      <c r="CUK853" s="273"/>
      <c r="CUL853" s="273"/>
      <c r="CUM853" s="273"/>
      <c r="CUN853" s="273"/>
      <c r="CUO853" s="273"/>
      <c r="CUP853" s="273"/>
      <c r="CUQ853" s="273"/>
      <c r="CUR853" s="273"/>
      <c r="CUS853" s="273"/>
      <c r="CUT853" s="273"/>
      <c r="CUU853" s="273"/>
      <c r="CUV853" s="273"/>
      <c r="CUW853" s="273"/>
      <c r="CUX853" s="273"/>
      <c r="CUY853" s="273"/>
      <c r="CUZ853" s="273"/>
      <c r="CVA853" s="273"/>
      <c r="CVB853" s="273"/>
      <c r="CVC853" s="273"/>
      <c r="CVD853" s="273"/>
      <c r="CVE853" s="273"/>
      <c r="CVF853" s="273"/>
      <c r="CVG853" s="273"/>
      <c r="CVH853" s="273"/>
      <c r="CVI853" s="273"/>
      <c r="CVJ853" s="273"/>
      <c r="CVK853" s="273"/>
      <c r="CVL853" s="273"/>
      <c r="CVM853" s="273"/>
      <c r="CVN853" s="273"/>
      <c r="CVO853" s="273"/>
      <c r="CVP853" s="273"/>
      <c r="CVQ853" s="273"/>
      <c r="CVR853" s="273"/>
      <c r="CVS853" s="273"/>
      <c r="CVT853" s="273"/>
      <c r="CVU853" s="273"/>
      <c r="CVV853" s="273"/>
      <c r="CVW853" s="273"/>
      <c r="CVX853" s="273"/>
      <c r="CVY853" s="273"/>
      <c r="CVZ853" s="273"/>
      <c r="CWA853" s="273"/>
      <c r="CWB853" s="273"/>
      <c r="CWC853" s="273"/>
      <c r="CWD853" s="273"/>
      <c r="CWE853" s="273"/>
      <c r="CWF853" s="273"/>
      <c r="CWG853" s="273"/>
      <c r="CWH853" s="273"/>
      <c r="CWI853" s="273"/>
      <c r="CWJ853" s="273"/>
      <c r="CWK853" s="273"/>
      <c r="CWL853" s="273"/>
      <c r="CWM853" s="273"/>
      <c r="CWN853" s="273"/>
      <c r="CWO853" s="273"/>
      <c r="CWP853" s="273"/>
      <c r="CWQ853" s="273"/>
      <c r="CWR853" s="273"/>
      <c r="CWS853" s="273"/>
      <c r="CWT853" s="273"/>
      <c r="CWU853" s="273"/>
      <c r="CWV853" s="273"/>
      <c r="CWW853" s="273"/>
      <c r="CWX853" s="273"/>
      <c r="CWY853" s="273"/>
      <c r="CWZ853" s="273"/>
      <c r="CXA853" s="273"/>
      <c r="CXB853" s="273"/>
      <c r="CXC853" s="273"/>
      <c r="CXD853" s="273"/>
      <c r="CXE853" s="273"/>
      <c r="CXF853" s="273"/>
      <c r="CXG853" s="273"/>
      <c r="CXH853" s="273"/>
      <c r="CXI853" s="273"/>
      <c r="CXJ853" s="273"/>
      <c r="CXK853" s="273"/>
      <c r="CXL853" s="273"/>
      <c r="CXM853" s="273"/>
      <c r="CXN853" s="273"/>
      <c r="CXO853" s="273"/>
      <c r="CXP853" s="273"/>
      <c r="CXQ853" s="273"/>
      <c r="CXR853" s="273"/>
      <c r="CXS853" s="273"/>
      <c r="CXT853" s="273"/>
      <c r="CXU853" s="273"/>
      <c r="CXV853" s="273"/>
      <c r="CXW853" s="273"/>
      <c r="CXX853" s="273"/>
      <c r="CXY853" s="273"/>
      <c r="CXZ853" s="273"/>
      <c r="CYA853" s="273"/>
      <c r="CYB853" s="273"/>
      <c r="CYC853" s="273"/>
      <c r="CYD853" s="273"/>
      <c r="CYE853" s="273"/>
      <c r="CYF853" s="273"/>
      <c r="CYG853" s="273"/>
      <c r="CYH853" s="273"/>
      <c r="CYI853" s="273"/>
      <c r="CYJ853" s="273"/>
      <c r="CYK853" s="273"/>
      <c r="CYL853" s="273"/>
      <c r="CYM853" s="273"/>
      <c r="CYN853" s="273"/>
      <c r="CYO853" s="273"/>
      <c r="CYP853" s="273"/>
      <c r="CYQ853" s="273"/>
      <c r="CYR853" s="273"/>
      <c r="CYS853" s="273"/>
      <c r="CYT853" s="273"/>
      <c r="CYU853" s="273"/>
      <c r="CYV853" s="273"/>
      <c r="CYW853" s="273"/>
      <c r="CYX853" s="273"/>
      <c r="CYY853" s="273"/>
      <c r="CYZ853" s="273"/>
      <c r="CZA853" s="273"/>
      <c r="CZB853" s="273"/>
      <c r="CZC853" s="273"/>
      <c r="CZD853" s="273"/>
      <c r="CZE853" s="273"/>
      <c r="CZF853" s="273"/>
      <c r="CZG853" s="273"/>
      <c r="CZH853" s="273"/>
      <c r="CZI853" s="273"/>
      <c r="CZJ853" s="273"/>
      <c r="CZK853" s="273"/>
      <c r="CZL853" s="273"/>
      <c r="CZM853" s="273"/>
      <c r="CZN853" s="273"/>
      <c r="CZO853" s="273"/>
      <c r="CZP853" s="273"/>
      <c r="CZQ853" s="273"/>
      <c r="CZR853" s="273"/>
      <c r="CZS853" s="273"/>
      <c r="CZT853" s="273"/>
      <c r="CZU853" s="273"/>
      <c r="CZV853" s="273"/>
      <c r="CZW853" s="273"/>
      <c r="CZX853" s="273"/>
      <c r="CZY853" s="273"/>
      <c r="CZZ853" s="273"/>
      <c r="DAA853" s="273"/>
      <c r="DAB853" s="273"/>
      <c r="DAC853" s="273"/>
      <c r="DAD853" s="273"/>
      <c r="DAE853" s="273"/>
      <c r="DAF853" s="273"/>
      <c r="DAG853" s="273"/>
      <c r="DAH853" s="273"/>
      <c r="DAI853" s="273"/>
      <c r="DAJ853" s="273"/>
      <c r="DAK853" s="273"/>
      <c r="DAL853" s="273"/>
      <c r="DAM853" s="273"/>
      <c r="DAN853" s="273"/>
      <c r="DAO853" s="273"/>
      <c r="DAP853" s="273"/>
      <c r="DAQ853" s="273"/>
      <c r="DAR853" s="273"/>
      <c r="DAS853" s="273"/>
      <c r="DAT853" s="273"/>
      <c r="DAU853" s="273"/>
      <c r="DAV853" s="273"/>
      <c r="DAW853" s="273"/>
      <c r="DAX853" s="273"/>
      <c r="DAY853" s="273"/>
      <c r="DAZ853" s="273"/>
      <c r="DBA853" s="273"/>
      <c r="DBB853" s="273"/>
      <c r="DBC853" s="273"/>
      <c r="DBD853" s="273"/>
      <c r="DBE853" s="273"/>
      <c r="DBF853" s="273"/>
      <c r="DBG853" s="273"/>
      <c r="DBH853" s="273"/>
      <c r="DBI853" s="273"/>
      <c r="DBJ853" s="273"/>
      <c r="DBK853" s="273"/>
      <c r="DBL853" s="273"/>
      <c r="DBM853" s="273"/>
      <c r="DBN853" s="273"/>
      <c r="DBO853" s="273"/>
      <c r="DBP853" s="273"/>
      <c r="DBQ853" s="273"/>
      <c r="DBR853" s="273"/>
      <c r="DBS853" s="273"/>
      <c r="DBT853" s="273"/>
      <c r="DBU853" s="273"/>
      <c r="DBV853" s="273"/>
      <c r="DBW853" s="273"/>
      <c r="DBX853" s="273"/>
      <c r="DBY853" s="273"/>
      <c r="DBZ853" s="273"/>
      <c r="DCA853" s="273"/>
      <c r="DCB853" s="273"/>
      <c r="DCC853" s="273"/>
      <c r="DCD853" s="273"/>
      <c r="DCE853" s="273"/>
      <c r="DCF853" s="273"/>
      <c r="DCG853" s="273"/>
      <c r="DCH853" s="273"/>
      <c r="DCI853" s="273"/>
      <c r="DCJ853" s="273"/>
      <c r="DCK853" s="273"/>
      <c r="DCL853" s="273"/>
      <c r="DCM853" s="273"/>
      <c r="DCN853" s="273"/>
      <c r="DCO853" s="273"/>
      <c r="DCP853" s="273"/>
      <c r="DCQ853" s="273"/>
      <c r="DCR853" s="273"/>
      <c r="DCS853" s="273"/>
      <c r="DCT853" s="273"/>
      <c r="DCU853" s="273"/>
      <c r="DCV853" s="273"/>
      <c r="DCW853" s="273"/>
      <c r="DCX853" s="273"/>
      <c r="DCY853" s="273"/>
      <c r="DCZ853" s="273"/>
      <c r="DDA853" s="273"/>
      <c r="DDB853" s="273"/>
      <c r="DDC853" s="273"/>
      <c r="DDD853" s="273"/>
      <c r="DDE853" s="273"/>
      <c r="DDF853" s="273"/>
      <c r="DDG853" s="273"/>
      <c r="DDH853" s="273"/>
      <c r="DDI853" s="273"/>
      <c r="DDJ853" s="273"/>
      <c r="DDK853" s="273"/>
      <c r="DDL853" s="273"/>
      <c r="DDM853" s="273"/>
      <c r="DDN853" s="273"/>
      <c r="DDO853" s="273"/>
      <c r="DDP853" s="273"/>
      <c r="DDQ853" s="273"/>
      <c r="DDR853" s="273"/>
      <c r="DDS853" s="273"/>
      <c r="DDT853" s="273"/>
      <c r="DDU853" s="273"/>
      <c r="DDV853" s="273"/>
      <c r="DDW853" s="273"/>
      <c r="DDX853" s="273"/>
      <c r="DDY853" s="273"/>
      <c r="DDZ853" s="273"/>
      <c r="DEA853" s="273"/>
      <c r="DEB853" s="273"/>
      <c r="DEC853" s="273"/>
      <c r="DED853" s="273"/>
      <c r="DEE853" s="273"/>
      <c r="DEF853" s="273"/>
      <c r="DEG853" s="273"/>
      <c r="DEH853" s="273"/>
      <c r="DEI853" s="273"/>
      <c r="DEJ853" s="273"/>
      <c r="DEK853" s="273"/>
      <c r="DEL853" s="273"/>
      <c r="DEM853" s="273"/>
      <c r="DEN853" s="273"/>
      <c r="DEO853" s="273"/>
      <c r="DEP853" s="273"/>
      <c r="DEQ853" s="273"/>
      <c r="DER853" s="273"/>
      <c r="DES853" s="273"/>
      <c r="DET853" s="273"/>
      <c r="DEU853" s="273"/>
      <c r="DEV853" s="273"/>
      <c r="DEW853" s="273"/>
      <c r="DEX853" s="273"/>
      <c r="DEY853" s="273"/>
      <c r="DEZ853" s="273"/>
      <c r="DFA853" s="273"/>
      <c r="DFB853" s="273"/>
      <c r="DFC853" s="273"/>
      <c r="DFD853" s="273"/>
      <c r="DFE853" s="273"/>
      <c r="DFF853" s="273"/>
      <c r="DFG853" s="273"/>
      <c r="DFH853" s="273"/>
      <c r="DFI853" s="273"/>
      <c r="DFJ853" s="273"/>
      <c r="DFK853" s="273"/>
      <c r="DFL853" s="273"/>
      <c r="DFM853" s="273"/>
      <c r="DFN853" s="273"/>
      <c r="DFO853" s="273"/>
      <c r="DFP853" s="273"/>
      <c r="DFQ853" s="273"/>
      <c r="DFR853" s="273"/>
      <c r="DFS853" s="273"/>
      <c r="DFT853" s="273"/>
      <c r="DFU853" s="273"/>
      <c r="DFV853" s="273"/>
      <c r="DFW853" s="273"/>
      <c r="DFX853" s="273"/>
      <c r="DFY853" s="273"/>
      <c r="DFZ853" s="273"/>
      <c r="DGA853" s="273"/>
      <c r="DGB853" s="273"/>
      <c r="DGC853" s="273"/>
      <c r="DGD853" s="273"/>
      <c r="DGE853" s="273"/>
      <c r="DGF853" s="273"/>
      <c r="DGG853" s="273"/>
      <c r="DGH853" s="273"/>
      <c r="DGI853" s="273"/>
      <c r="DGJ853" s="273"/>
      <c r="DGK853" s="273"/>
      <c r="DGL853" s="273"/>
      <c r="DGM853" s="273"/>
      <c r="DGN853" s="273"/>
      <c r="DGO853" s="273"/>
      <c r="DGP853" s="273"/>
      <c r="DGQ853" s="273"/>
      <c r="DGR853" s="273"/>
      <c r="DGS853" s="273"/>
      <c r="DGT853" s="273"/>
      <c r="DGU853" s="273"/>
      <c r="DGV853" s="273"/>
      <c r="DGW853" s="273"/>
      <c r="DGX853" s="273"/>
      <c r="DGY853" s="273"/>
      <c r="DGZ853" s="273"/>
      <c r="DHA853" s="273"/>
      <c r="DHB853" s="273"/>
      <c r="DHC853" s="273"/>
      <c r="DHD853" s="273"/>
      <c r="DHE853" s="273"/>
      <c r="DHF853" s="273"/>
      <c r="DHG853" s="273"/>
      <c r="DHH853" s="273"/>
      <c r="DHI853" s="273"/>
      <c r="DHJ853" s="273"/>
      <c r="DHK853" s="273"/>
      <c r="DHL853" s="273"/>
      <c r="DHM853" s="273"/>
      <c r="DHN853" s="273"/>
      <c r="DHO853" s="273"/>
      <c r="DHP853" s="273"/>
      <c r="DHQ853" s="273"/>
      <c r="DHR853" s="273"/>
      <c r="DHS853" s="273"/>
      <c r="DHT853" s="273"/>
      <c r="DHU853" s="273"/>
      <c r="DHV853" s="273"/>
      <c r="DHW853" s="273"/>
      <c r="DHX853" s="273"/>
      <c r="DHY853" s="273"/>
      <c r="DHZ853" s="273"/>
      <c r="DIA853" s="273"/>
      <c r="DIB853" s="273"/>
      <c r="DIC853" s="273"/>
      <c r="DID853" s="273"/>
      <c r="DIE853" s="273"/>
      <c r="DIF853" s="273"/>
      <c r="DIG853" s="273"/>
      <c r="DIH853" s="273"/>
      <c r="DII853" s="273"/>
      <c r="DIJ853" s="273"/>
      <c r="DIK853" s="273"/>
      <c r="DIL853" s="273"/>
      <c r="DIM853" s="273"/>
      <c r="DIN853" s="273"/>
      <c r="DIO853" s="273"/>
      <c r="DIP853" s="273"/>
      <c r="DIQ853" s="273"/>
      <c r="DIR853" s="273"/>
      <c r="DIS853" s="273"/>
      <c r="DIT853" s="273"/>
      <c r="DIU853" s="273"/>
      <c r="DIV853" s="273"/>
      <c r="DIW853" s="273"/>
      <c r="DIX853" s="273"/>
      <c r="DIY853" s="273"/>
      <c r="DIZ853" s="273"/>
      <c r="DJA853" s="273"/>
      <c r="DJB853" s="273"/>
      <c r="DJC853" s="273"/>
      <c r="DJD853" s="273"/>
      <c r="DJE853" s="273"/>
      <c r="DJF853" s="273"/>
      <c r="DJG853" s="273"/>
      <c r="DJH853" s="273"/>
      <c r="DJI853" s="273"/>
      <c r="DJJ853" s="273"/>
      <c r="DJK853" s="273"/>
      <c r="DJL853" s="273"/>
      <c r="DJM853" s="273"/>
      <c r="DJN853" s="273"/>
      <c r="DJO853" s="273"/>
      <c r="DJP853" s="273"/>
      <c r="DJQ853" s="273"/>
      <c r="DJR853" s="273"/>
      <c r="DJS853" s="273"/>
      <c r="DJT853" s="273"/>
      <c r="DJU853" s="273"/>
      <c r="DJV853" s="273"/>
      <c r="DJW853" s="273"/>
      <c r="DJX853" s="273"/>
      <c r="DJY853" s="273"/>
      <c r="DJZ853" s="273"/>
      <c r="DKA853" s="273"/>
      <c r="DKB853" s="273"/>
      <c r="DKC853" s="273"/>
      <c r="DKD853" s="273"/>
      <c r="DKE853" s="273"/>
      <c r="DKF853" s="273"/>
      <c r="DKG853" s="273"/>
      <c r="DKH853" s="273"/>
      <c r="DKI853" s="273"/>
      <c r="DKJ853" s="273"/>
      <c r="DKK853" s="273"/>
      <c r="DKL853" s="273"/>
      <c r="DKM853" s="273"/>
      <c r="DKN853" s="273"/>
      <c r="DKO853" s="273"/>
      <c r="DKP853" s="273"/>
      <c r="DKQ853" s="273"/>
      <c r="DKR853" s="273"/>
      <c r="DKS853" s="273"/>
      <c r="DKT853" s="273"/>
      <c r="DKU853" s="273"/>
      <c r="DKV853" s="273"/>
      <c r="DKW853" s="273"/>
      <c r="DKX853" s="273"/>
      <c r="DKY853" s="273"/>
      <c r="DKZ853" s="273"/>
      <c r="DLA853" s="273"/>
      <c r="DLB853" s="273"/>
      <c r="DLC853" s="273"/>
      <c r="DLD853" s="273"/>
      <c r="DLE853" s="273"/>
      <c r="DLF853" s="273"/>
      <c r="DLG853" s="273"/>
      <c r="DLH853" s="273"/>
      <c r="DLI853" s="273"/>
      <c r="DLJ853" s="273"/>
      <c r="DLK853" s="273"/>
      <c r="DLL853" s="273"/>
      <c r="DLM853" s="273"/>
      <c r="DLN853" s="273"/>
      <c r="DLO853" s="273"/>
      <c r="DLP853" s="273"/>
      <c r="DLQ853" s="273"/>
      <c r="DLR853" s="273"/>
      <c r="DLS853" s="273"/>
      <c r="DLT853" s="273"/>
      <c r="DLU853" s="273"/>
      <c r="DLV853" s="273"/>
      <c r="DLW853" s="273"/>
      <c r="DLX853" s="273"/>
      <c r="DLY853" s="273"/>
      <c r="DLZ853" s="273"/>
      <c r="DMA853" s="273"/>
      <c r="DMB853" s="273"/>
      <c r="DMC853" s="273"/>
      <c r="DMD853" s="273"/>
      <c r="DME853" s="273"/>
      <c r="DMF853" s="273"/>
      <c r="DMG853" s="273"/>
      <c r="DMH853" s="273"/>
      <c r="DMI853" s="273"/>
      <c r="DMJ853" s="273"/>
      <c r="DMK853" s="273"/>
      <c r="DML853" s="273"/>
      <c r="DMM853" s="273"/>
      <c r="DMN853" s="273"/>
      <c r="DMO853" s="273"/>
      <c r="DMP853" s="273"/>
      <c r="DMQ853" s="273"/>
      <c r="DMR853" s="273"/>
      <c r="DMS853" s="273"/>
      <c r="DMT853" s="273"/>
      <c r="DMU853" s="273"/>
      <c r="DMV853" s="273"/>
      <c r="DMW853" s="273"/>
      <c r="DMX853" s="273"/>
      <c r="DMY853" s="273"/>
      <c r="DMZ853" s="273"/>
      <c r="DNA853" s="273"/>
      <c r="DNB853" s="273"/>
      <c r="DNC853" s="273"/>
      <c r="DND853" s="273"/>
      <c r="DNE853" s="273"/>
      <c r="DNF853" s="273"/>
      <c r="DNG853" s="273"/>
      <c r="DNH853" s="273"/>
      <c r="DNI853" s="273"/>
      <c r="DNJ853" s="273"/>
      <c r="DNK853" s="273"/>
      <c r="DNL853" s="273"/>
      <c r="DNM853" s="273"/>
      <c r="DNN853" s="273"/>
      <c r="DNO853" s="273"/>
      <c r="DNP853" s="273"/>
      <c r="DNQ853" s="273"/>
      <c r="DNR853" s="273"/>
      <c r="DNS853" s="273"/>
      <c r="DNT853" s="273"/>
      <c r="DNU853" s="273"/>
      <c r="DNV853" s="273"/>
      <c r="DNW853" s="273"/>
      <c r="DNX853" s="273"/>
      <c r="DNY853" s="273"/>
      <c r="DNZ853" s="273"/>
      <c r="DOA853" s="273"/>
      <c r="DOB853" s="273"/>
      <c r="DOC853" s="273"/>
      <c r="DOD853" s="273"/>
      <c r="DOE853" s="273"/>
      <c r="DOF853" s="273"/>
      <c r="DOG853" s="273"/>
      <c r="DOH853" s="273"/>
      <c r="DOI853" s="273"/>
      <c r="DOJ853" s="273"/>
      <c r="DOK853" s="273"/>
      <c r="DOL853" s="273"/>
      <c r="DOM853" s="273"/>
      <c r="DON853" s="273"/>
      <c r="DOO853" s="273"/>
      <c r="DOP853" s="273"/>
      <c r="DOQ853" s="273"/>
      <c r="DOR853" s="273"/>
      <c r="DOS853" s="273"/>
      <c r="DOT853" s="273"/>
      <c r="DOU853" s="273"/>
      <c r="DOV853" s="273"/>
      <c r="DOW853" s="273"/>
      <c r="DOX853" s="273"/>
      <c r="DOY853" s="273"/>
      <c r="DOZ853" s="273"/>
      <c r="DPA853" s="273"/>
      <c r="DPB853" s="273"/>
      <c r="DPC853" s="273"/>
      <c r="DPD853" s="273"/>
      <c r="DPE853" s="273"/>
      <c r="DPF853" s="273"/>
      <c r="DPG853" s="273"/>
      <c r="DPH853" s="273"/>
      <c r="DPI853" s="273"/>
      <c r="DPJ853" s="273"/>
      <c r="DPK853" s="273"/>
      <c r="DPL853" s="273"/>
      <c r="DPM853" s="273"/>
      <c r="DPN853" s="273"/>
      <c r="DPO853" s="273"/>
      <c r="DPP853" s="273"/>
      <c r="DPQ853" s="273"/>
      <c r="DPR853" s="273"/>
      <c r="DPS853" s="273"/>
      <c r="DPT853" s="273"/>
      <c r="DPU853" s="273"/>
      <c r="DPV853" s="273"/>
      <c r="DPW853" s="273"/>
      <c r="DPX853" s="273"/>
      <c r="DPY853" s="273"/>
      <c r="DPZ853" s="273"/>
      <c r="DQA853" s="273"/>
      <c r="DQB853" s="273"/>
      <c r="DQC853" s="273"/>
      <c r="DQD853" s="273"/>
      <c r="DQE853" s="273"/>
      <c r="DQF853" s="273"/>
      <c r="DQG853" s="273"/>
      <c r="DQH853" s="273"/>
      <c r="DQI853" s="273"/>
      <c r="DQJ853" s="273"/>
      <c r="DQK853" s="273"/>
      <c r="DQL853" s="273"/>
      <c r="DQM853" s="273"/>
      <c r="DQN853" s="273"/>
      <c r="DQO853" s="273"/>
      <c r="DQP853" s="273"/>
      <c r="DQQ853" s="273"/>
      <c r="DQR853" s="273"/>
      <c r="DQS853" s="273"/>
      <c r="DQT853" s="273"/>
      <c r="DQU853" s="273"/>
      <c r="DQV853" s="273"/>
      <c r="DQW853" s="273"/>
      <c r="DQX853" s="273"/>
      <c r="DQY853" s="273"/>
      <c r="DQZ853" s="273"/>
      <c r="DRA853" s="273"/>
      <c r="DRB853" s="273"/>
      <c r="DRC853" s="273"/>
      <c r="DRD853" s="273"/>
      <c r="DRE853" s="273"/>
      <c r="DRF853" s="273"/>
      <c r="DRG853" s="273"/>
      <c r="DRH853" s="273"/>
      <c r="DRI853" s="273"/>
      <c r="DRJ853" s="273"/>
      <c r="DRK853" s="273"/>
      <c r="DRL853" s="273"/>
      <c r="DRM853" s="273"/>
      <c r="DRN853" s="273"/>
      <c r="DRO853" s="273"/>
      <c r="DRP853" s="273"/>
      <c r="DRQ853" s="273"/>
      <c r="DRR853" s="273"/>
      <c r="DRS853" s="273"/>
      <c r="DRT853" s="273"/>
      <c r="DRU853" s="273"/>
      <c r="DRV853" s="273"/>
      <c r="DRW853" s="273"/>
      <c r="DRX853" s="273"/>
      <c r="DRY853" s="273"/>
      <c r="DRZ853" s="273"/>
      <c r="DSA853" s="273"/>
      <c r="DSB853" s="273"/>
      <c r="DSC853" s="273"/>
      <c r="DSD853" s="273"/>
      <c r="DSE853" s="273"/>
      <c r="DSF853" s="273"/>
      <c r="DSG853" s="273"/>
      <c r="DSH853" s="273"/>
      <c r="DSI853" s="273"/>
      <c r="DSJ853" s="273"/>
      <c r="DSK853" s="273"/>
      <c r="DSL853" s="273"/>
      <c r="DSM853" s="273"/>
      <c r="DSN853" s="273"/>
      <c r="DSO853" s="273"/>
      <c r="DSP853" s="273"/>
      <c r="DSQ853" s="273"/>
      <c r="DSR853" s="273"/>
      <c r="DSS853" s="273"/>
      <c r="DST853" s="273"/>
      <c r="DSU853" s="273"/>
      <c r="DSV853" s="273"/>
      <c r="DSW853" s="273"/>
      <c r="DSX853" s="273"/>
      <c r="DSY853" s="273"/>
      <c r="DSZ853" s="273"/>
      <c r="DTA853" s="273"/>
      <c r="DTB853" s="273"/>
      <c r="DTC853" s="273"/>
      <c r="DTD853" s="273"/>
      <c r="DTE853" s="273"/>
      <c r="DTF853" s="273"/>
      <c r="DTG853" s="273"/>
      <c r="DTH853" s="273"/>
      <c r="DTI853" s="273"/>
      <c r="DTJ853" s="273"/>
      <c r="DTK853" s="273"/>
      <c r="DTL853" s="273"/>
      <c r="DTM853" s="273"/>
      <c r="DTN853" s="273"/>
      <c r="DTO853" s="273"/>
      <c r="DTP853" s="273"/>
      <c r="DTQ853" s="273"/>
      <c r="DTR853" s="273"/>
      <c r="DTS853" s="273"/>
      <c r="DTT853" s="273"/>
      <c r="DTU853" s="273"/>
      <c r="DTV853" s="273"/>
      <c r="DTW853" s="273"/>
      <c r="DTX853" s="273"/>
      <c r="DTY853" s="273"/>
      <c r="DTZ853" s="273"/>
      <c r="DUA853" s="273"/>
      <c r="DUB853" s="273"/>
      <c r="DUC853" s="273"/>
      <c r="DUD853" s="273"/>
      <c r="DUE853" s="273"/>
      <c r="DUF853" s="273"/>
      <c r="DUG853" s="273"/>
      <c r="DUH853" s="273"/>
      <c r="DUI853" s="273"/>
      <c r="DUJ853" s="273"/>
      <c r="DUK853" s="273"/>
      <c r="DUL853" s="273"/>
      <c r="DUM853" s="273"/>
      <c r="DUN853" s="273"/>
      <c r="DUO853" s="273"/>
      <c r="DUP853" s="273"/>
      <c r="DUQ853" s="273"/>
      <c r="DUR853" s="273"/>
      <c r="DUS853" s="273"/>
      <c r="DUT853" s="273"/>
      <c r="DUU853" s="273"/>
      <c r="DUV853" s="273"/>
      <c r="DUW853" s="273"/>
      <c r="DUX853" s="273"/>
      <c r="DUY853" s="273"/>
      <c r="DUZ853" s="273"/>
      <c r="DVA853" s="273"/>
      <c r="DVB853" s="273"/>
      <c r="DVC853" s="273"/>
      <c r="DVD853" s="273"/>
      <c r="DVE853" s="273"/>
      <c r="DVF853" s="273"/>
      <c r="DVG853" s="273"/>
      <c r="DVH853" s="273"/>
      <c r="DVI853" s="273"/>
      <c r="DVJ853" s="273"/>
      <c r="DVK853" s="273"/>
      <c r="DVL853" s="273"/>
      <c r="DVM853" s="273"/>
      <c r="DVN853" s="273"/>
      <c r="DVO853" s="273"/>
      <c r="DVP853" s="273"/>
      <c r="DVQ853" s="273"/>
      <c r="DVR853" s="273"/>
      <c r="DVS853" s="273"/>
      <c r="DVT853" s="273"/>
      <c r="DVU853" s="273"/>
      <c r="DVV853" s="273"/>
      <c r="DVW853" s="273"/>
      <c r="DVX853" s="273"/>
      <c r="DVY853" s="273"/>
      <c r="DVZ853" s="273"/>
      <c r="DWA853" s="273"/>
      <c r="DWB853" s="273"/>
      <c r="DWC853" s="273"/>
      <c r="DWD853" s="273"/>
      <c r="DWE853" s="273"/>
      <c r="DWF853" s="273"/>
      <c r="DWG853" s="273"/>
      <c r="DWH853" s="273"/>
      <c r="DWI853" s="273"/>
      <c r="DWJ853" s="273"/>
      <c r="DWK853" s="273"/>
      <c r="DWL853" s="273"/>
      <c r="DWM853" s="273"/>
      <c r="DWN853" s="273"/>
      <c r="DWO853" s="273"/>
      <c r="DWP853" s="273"/>
      <c r="DWQ853" s="273"/>
      <c r="DWR853" s="273"/>
      <c r="DWS853" s="273"/>
      <c r="DWT853" s="273"/>
      <c r="DWU853" s="273"/>
      <c r="DWV853" s="273"/>
      <c r="DWW853" s="273"/>
      <c r="DWX853" s="273"/>
      <c r="DWY853" s="273"/>
      <c r="DWZ853" s="273"/>
      <c r="DXA853" s="273"/>
      <c r="DXB853" s="273"/>
      <c r="DXC853" s="273"/>
      <c r="DXD853" s="273"/>
      <c r="DXE853" s="273"/>
      <c r="DXF853" s="273"/>
      <c r="DXG853" s="273"/>
      <c r="DXH853" s="273"/>
      <c r="DXI853" s="273"/>
      <c r="DXJ853" s="273"/>
      <c r="DXK853" s="273"/>
      <c r="DXL853" s="273"/>
      <c r="DXM853" s="273"/>
      <c r="DXN853" s="273"/>
      <c r="DXO853" s="273"/>
      <c r="DXP853" s="273"/>
      <c r="DXQ853" s="273"/>
      <c r="DXR853" s="273"/>
      <c r="DXS853" s="273"/>
      <c r="DXT853" s="273"/>
      <c r="DXU853" s="273"/>
      <c r="DXV853" s="273"/>
      <c r="DXW853" s="273"/>
      <c r="DXX853" s="273"/>
      <c r="DXY853" s="273"/>
      <c r="DXZ853" s="273"/>
      <c r="DYA853" s="273"/>
      <c r="DYB853" s="273"/>
      <c r="DYC853" s="273"/>
      <c r="DYD853" s="273"/>
      <c r="DYE853" s="273"/>
      <c r="DYF853" s="273"/>
      <c r="DYG853" s="273"/>
      <c r="DYH853" s="273"/>
      <c r="DYI853" s="273"/>
      <c r="DYJ853" s="273"/>
      <c r="DYK853" s="273"/>
      <c r="DYL853" s="273"/>
      <c r="DYM853" s="273"/>
      <c r="DYN853" s="273"/>
      <c r="DYO853" s="273"/>
      <c r="DYP853" s="273"/>
      <c r="DYQ853" s="273"/>
      <c r="DYR853" s="273"/>
      <c r="DYS853" s="273"/>
      <c r="DYT853" s="273"/>
      <c r="DYU853" s="273"/>
      <c r="DYV853" s="273"/>
      <c r="DYW853" s="273"/>
      <c r="DYX853" s="273"/>
      <c r="DYY853" s="273"/>
      <c r="DYZ853" s="273"/>
      <c r="DZA853" s="273"/>
      <c r="DZB853" s="273"/>
      <c r="DZC853" s="273"/>
      <c r="DZD853" s="273"/>
      <c r="DZE853" s="273"/>
      <c r="DZF853" s="273"/>
      <c r="DZG853" s="273"/>
      <c r="DZH853" s="273"/>
      <c r="DZI853" s="273"/>
      <c r="DZJ853" s="273"/>
      <c r="DZK853" s="273"/>
      <c r="DZL853" s="273"/>
      <c r="DZM853" s="273"/>
      <c r="DZN853" s="273"/>
      <c r="DZO853" s="273"/>
      <c r="DZP853" s="273"/>
      <c r="DZQ853" s="273"/>
      <c r="DZR853" s="273"/>
      <c r="DZS853" s="273"/>
      <c r="DZT853" s="273"/>
      <c r="DZU853" s="273"/>
      <c r="DZV853" s="273"/>
      <c r="DZW853" s="273"/>
      <c r="DZX853" s="273"/>
      <c r="DZY853" s="273"/>
      <c r="DZZ853" s="273"/>
      <c r="EAA853" s="273"/>
      <c r="EAB853" s="273"/>
      <c r="EAC853" s="273"/>
      <c r="EAD853" s="273"/>
      <c r="EAE853" s="273"/>
      <c r="EAF853" s="273"/>
      <c r="EAG853" s="273"/>
      <c r="EAH853" s="273"/>
      <c r="EAI853" s="273"/>
      <c r="EAJ853" s="273"/>
      <c r="EAK853" s="273"/>
      <c r="EAL853" s="273"/>
      <c r="EAM853" s="273"/>
      <c r="EAN853" s="273"/>
      <c r="EAO853" s="273"/>
      <c r="EAP853" s="273"/>
      <c r="EAQ853" s="273"/>
      <c r="EAR853" s="273"/>
      <c r="EAS853" s="273"/>
      <c r="EAT853" s="273"/>
      <c r="EAU853" s="273"/>
      <c r="EAV853" s="273"/>
      <c r="EAW853" s="273"/>
      <c r="EAX853" s="273"/>
      <c r="EAY853" s="273"/>
      <c r="EAZ853" s="273"/>
      <c r="EBA853" s="273"/>
      <c r="EBB853" s="273"/>
      <c r="EBC853" s="273"/>
      <c r="EBD853" s="273"/>
      <c r="EBE853" s="273"/>
      <c r="EBF853" s="273"/>
      <c r="EBG853" s="273"/>
      <c r="EBH853" s="273"/>
      <c r="EBI853" s="273"/>
      <c r="EBJ853" s="273"/>
      <c r="EBK853" s="273"/>
      <c r="EBL853" s="273"/>
      <c r="EBM853" s="273"/>
      <c r="EBN853" s="273"/>
      <c r="EBO853" s="273"/>
      <c r="EBP853" s="273"/>
      <c r="EBQ853" s="273"/>
      <c r="EBR853" s="273"/>
      <c r="EBS853" s="273"/>
      <c r="EBT853" s="273"/>
      <c r="EBU853" s="273"/>
      <c r="EBV853" s="273"/>
      <c r="EBW853" s="273"/>
      <c r="EBX853" s="273"/>
      <c r="EBY853" s="273"/>
      <c r="EBZ853" s="273"/>
      <c r="ECA853" s="273"/>
      <c r="ECB853" s="273"/>
      <c r="ECC853" s="273"/>
      <c r="ECD853" s="273"/>
      <c r="ECE853" s="273"/>
      <c r="ECF853" s="273"/>
      <c r="ECG853" s="273"/>
      <c r="ECH853" s="273"/>
      <c r="ECI853" s="273"/>
      <c r="ECJ853" s="273"/>
      <c r="ECK853" s="273"/>
      <c r="ECL853" s="273"/>
      <c r="ECM853" s="273"/>
      <c r="ECN853" s="273"/>
      <c r="ECO853" s="273"/>
      <c r="ECP853" s="273"/>
      <c r="ECQ853" s="273"/>
      <c r="ECR853" s="273"/>
      <c r="ECS853" s="273"/>
      <c r="ECT853" s="273"/>
      <c r="ECU853" s="273"/>
      <c r="ECV853" s="273"/>
      <c r="ECW853" s="273"/>
      <c r="ECX853" s="273"/>
      <c r="ECY853" s="273"/>
      <c r="ECZ853" s="273"/>
      <c r="EDA853" s="273"/>
      <c r="EDB853" s="273"/>
      <c r="EDC853" s="273"/>
      <c r="EDD853" s="273"/>
      <c r="EDE853" s="273"/>
      <c r="EDF853" s="273"/>
      <c r="EDG853" s="273"/>
      <c r="EDH853" s="273"/>
      <c r="EDI853" s="273"/>
      <c r="EDJ853" s="273"/>
      <c r="EDK853" s="273"/>
      <c r="EDL853" s="273"/>
      <c r="EDM853" s="273"/>
      <c r="EDN853" s="273"/>
      <c r="EDO853" s="273"/>
      <c r="EDP853" s="273"/>
      <c r="EDQ853" s="273"/>
      <c r="EDR853" s="273"/>
      <c r="EDS853" s="273"/>
      <c r="EDT853" s="273"/>
      <c r="EDU853" s="273"/>
      <c r="EDV853" s="273"/>
      <c r="EDW853" s="273"/>
      <c r="EDX853" s="273"/>
      <c r="EDY853" s="273"/>
      <c r="EDZ853" s="273"/>
      <c r="EEA853" s="273"/>
      <c r="EEB853" s="273"/>
      <c r="EEC853" s="273"/>
      <c r="EED853" s="273"/>
      <c r="EEE853" s="273"/>
      <c r="EEF853" s="273"/>
      <c r="EEG853" s="273"/>
      <c r="EEH853" s="273"/>
      <c r="EEI853" s="273"/>
      <c r="EEJ853" s="273"/>
      <c r="EEK853" s="273"/>
      <c r="EEL853" s="273"/>
      <c r="EEM853" s="273"/>
      <c r="EEN853" s="273"/>
      <c r="EEO853" s="273"/>
      <c r="EEP853" s="273"/>
      <c r="EEQ853" s="273"/>
      <c r="EER853" s="273"/>
      <c r="EES853" s="273"/>
      <c r="EET853" s="273"/>
      <c r="EEU853" s="273"/>
      <c r="EEV853" s="273"/>
      <c r="EEW853" s="273"/>
      <c r="EEX853" s="273"/>
      <c r="EEY853" s="273"/>
      <c r="EEZ853" s="273"/>
      <c r="EFA853" s="273"/>
      <c r="EFB853" s="273"/>
      <c r="EFC853" s="273"/>
      <c r="EFD853" s="273"/>
      <c r="EFE853" s="273"/>
      <c r="EFF853" s="273"/>
      <c r="EFG853" s="273"/>
      <c r="EFH853" s="273"/>
      <c r="EFI853" s="273"/>
      <c r="EFJ853" s="273"/>
      <c r="EFK853" s="273"/>
      <c r="EFL853" s="273"/>
      <c r="EFM853" s="273"/>
      <c r="EFN853" s="273"/>
      <c r="EFO853" s="273"/>
      <c r="EFP853" s="273"/>
      <c r="EFQ853" s="273"/>
      <c r="EFR853" s="273"/>
      <c r="EFS853" s="273"/>
      <c r="EFT853" s="273"/>
      <c r="EFU853" s="273"/>
      <c r="EFV853" s="273"/>
      <c r="EFW853" s="273"/>
      <c r="EFX853" s="273"/>
      <c r="EFY853" s="273"/>
      <c r="EFZ853" s="273"/>
      <c r="EGA853" s="273"/>
      <c r="EGB853" s="273"/>
      <c r="EGC853" s="273"/>
      <c r="EGD853" s="273"/>
      <c r="EGE853" s="273"/>
      <c r="EGF853" s="273"/>
      <c r="EGG853" s="273"/>
      <c r="EGH853" s="273"/>
      <c r="EGI853" s="273"/>
      <c r="EGJ853" s="273"/>
      <c r="EGK853" s="273"/>
      <c r="EGL853" s="273"/>
      <c r="EGM853" s="273"/>
      <c r="EGN853" s="273"/>
      <c r="EGO853" s="273"/>
      <c r="EGP853" s="273"/>
      <c r="EGQ853" s="273"/>
      <c r="EGR853" s="273"/>
      <c r="EGS853" s="273"/>
      <c r="EGT853" s="273"/>
      <c r="EGU853" s="273"/>
      <c r="EGV853" s="273"/>
      <c r="EGW853" s="273"/>
      <c r="EGX853" s="273"/>
      <c r="EGY853" s="273"/>
      <c r="EGZ853" s="273"/>
      <c r="EHA853" s="273"/>
      <c r="EHB853" s="273"/>
      <c r="EHC853" s="273"/>
      <c r="EHD853" s="273"/>
      <c r="EHE853" s="273"/>
      <c r="EHF853" s="273"/>
      <c r="EHG853" s="273"/>
      <c r="EHH853" s="273"/>
      <c r="EHI853" s="273"/>
      <c r="EHJ853" s="273"/>
      <c r="EHK853" s="273"/>
      <c r="EHL853" s="273"/>
      <c r="EHM853" s="273"/>
      <c r="EHN853" s="273"/>
      <c r="EHO853" s="273"/>
      <c r="EHP853" s="273"/>
      <c r="EHQ853" s="273"/>
      <c r="EHR853" s="273"/>
      <c r="EHS853" s="273"/>
      <c r="EHT853" s="273"/>
      <c r="EHU853" s="273"/>
      <c r="EHV853" s="273"/>
      <c r="EHW853" s="273"/>
      <c r="EHX853" s="273"/>
      <c r="EHY853" s="273"/>
      <c r="EHZ853" s="273"/>
      <c r="EIA853" s="273"/>
      <c r="EIB853" s="273"/>
      <c r="EIC853" s="273"/>
      <c r="EID853" s="273"/>
      <c r="EIE853" s="273"/>
      <c r="EIF853" s="273"/>
      <c r="EIG853" s="273"/>
      <c r="EIH853" s="273"/>
      <c r="EII853" s="273"/>
      <c r="EIJ853" s="273"/>
      <c r="EIK853" s="273"/>
      <c r="EIL853" s="273"/>
      <c r="EIM853" s="273"/>
      <c r="EIN853" s="273"/>
      <c r="EIO853" s="273"/>
      <c r="EIP853" s="273"/>
      <c r="EIQ853" s="273"/>
      <c r="EIR853" s="273"/>
      <c r="EIS853" s="273"/>
      <c r="EIT853" s="273"/>
      <c r="EIU853" s="273"/>
      <c r="EIV853" s="273"/>
      <c r="EIW853" s="273"/>
      <c r="EIX853" s="273"/>
      <c r="EIY853" s="273"/>
      <c r="EIZ853" s="273"/>
      <c r="EJA853" s="273"/>
      <c r="EJB853" s="273"/>
      <c r="EJC853" s="273"/>
      <c r="EJD853" s="273"/>
      <c r="EJE853" s="273"/>
      <c r="EJF853" s="273"/>
      <c r="EJG853" s="273"/>
      <c r="EJH853" s="273"/>
      <c r="EJI853" s="273"/>
      <c r="EJJ853" s="273"/>
      <c r="EJK853" s="273"/>
      <c r="EJL853" s="273"/>
      <c r="EJM853" s="273"/>
      <c r="EJN853" s="273"/>
      <c r="EJO853" s="273"/>
      <c r="EJP853" s="273"/>
      <c r="EJQ853" s="273"/>
      <c r="EJR853" s="273"/>
      <c r="EJS853" s="273"/>
      <c r="EJT853" s="273"/>
      <c r="EJU853" s="273"/>
      <c r="EJV853" s="273"/>
      <c r="EJW853" s="273"/>
      <c r="EJX853" s="273"/>
      <c r="EJY853" s="273"/>
      <c r="EJZ853" s="273"/>
      <c r="EKA853" s="273"/>
      <c r="EKB853" s="273"/>
      <c r="EKC853" s="273"/>
      <c r="EKD853" s="273"/>
      <c r="EKE853" s="273"/>
      <c r="EKF853" s="273"/>
      <c r="EKG853" s="273"/>
      <c r="EKH853" s="273"/>
      <c r="EKI853" s="273"/>
      <c r="EKJ853" s="273"/>
      <c r="EKK853" s="273"/>
      <c r="EKL853" s="273"/>
      <c r="EKM853" s="273"/>
      <c r="EKN853" s="273"/>
      <c r="EKO853" s="273"/>
      <c r="EKP853" s="273"/>
      <c r="EKQ853" s="273"/>
      <c r="EKR853" s="273"/>
      <c r="EKS853" s="273"/>
      <c r="EKT853" s="273"/>
      <c r="EKU853" s="273"/>
      <c r="EKV853" s="273"/>
      <c r="EKW853" s="273"/>
      <c r="EKX853" s="273"/>
      <c r="EKY853" s="273"/>
      <c r="EKZ853" s="273"/>
      <c r="ELA853" s="273"/>
      <c r="ELB853" s="273"/>
      <c r="ELC853" s="273"/>
      <c r="ELD853" s="273"/>
      <c r="ELE853" s="273"/>
      <c r="ELF853" s="273"/>
      <c r="ELG853" s="273"/>
      <c r="ELH853" s="273"/>
      <c r="ELI853" s="273"/>
      <c r="ELJ853" s="273"/>
      <c r="ELK853" s="273"/>
      <c r="ELL853" s="273"/>
      <c r="ELM853" s="273"/>
      <c r="ELN853" s="273"/>
      <c r="ELO853" s="273"/>
      <c r="ELP853" s="273"/>
      <c r="ELQ853" s="273"/>
      <c r="ELR853" s="273"/>
      <c r="ELS853" s="273"/>
      <c r="ELT853" s="273"/>
      <c r="ELU853" s="273"/>
      <c r="ELV853" s="273"/>
      <c r="ELW853" s="273"/>
      <c r="ELX853" s="273"/>
      <c r="ELY853" s="273"/>
      <c r="ELZ853" s="273"/>
      <c r="EMA853" s="273"/>
      <c r="EMB853" s="273"/>
      <c r="EMC853" s="273"/>
      <c r="EMD853" s="273"/>
      <c r="EME853" s="273"/>
      <c r="EMF853" s="273"/>
      <c r="EMG853" s="273"/>
      <c r="EMH853" s="273"/>
      <c r="EMI853" s="273"/>
      <c r="EMJ853" s="273"/>
      <c r="EMK853" s="273"/>
      <c r="EML853" s="273"/>
      <c r="EMM853" s="273"/>
      <c r="EMN853" s="273"/>
      <c r="EMO853" s="273"/>
      <c r="EMP853" s="273"/>
      <c r="EMQ853" s="273"/>
      <c r="EMR853" s="273"/>
      <c r="EMS853" s="273"/>
      <c r="EMT853" s="273"/>
      <c r="EMU853" s="273"/>
      <c r="EMV853" s="273"/>
      <c r="EMW853" s="273"/>
      <c r="EMX853" s="273"/>
      <c r="EMY853" s="273"/>
      <c r="EMZ853" s="273"/>
      <c r="ENA853" s="273"/>
      <c r="ENB853" s="273"/>
      <c r="ENC853" s="273"/>
      <c r="END853" s="273"/>
      <c r="ENE853" s="273"/>
      <c r="ENF853" s="273"/>
      <c r="ENG853" s="273"/>
      <c r="ENH853" s="273"/>
      <c r="ENI853" s="273"/>
      <c r="ENJ853" s="273"/>
      <c r="ENK853" s="273"/>
      <c r="ENL853" s="273"/>
      <c r="ENM853" s="273"/>
      <c r="ENN853" s="273"/>
      <c r="ENO853" s="273"/>
      <c r="ENP853" s="273"/>
      <c r="ENQ853" s="273"/>
      <c r="ENR853" s="273"/>
      <c r="ENS853" s="273"/>
      <c r="ENT853" s="273"/>
      <c r="ENU853" s="273"/>
      <c r="ENV853" s="273"/>
      <c r="ENW853" s="273"/>
      <c r="ENX853" s="273"/>
      <c r="ENY853" s="273"/>
      <c r="ENZ853" s="273"/>
      <c r="EOA853" s="273"/>
      <c r="EOB853" s="273"/>
      <c r="EOC853" s="273"/>
      <c r="EOD853" s="273"/>
      <c r="EOE853" s="273"/>
      <c r="EOF853" s="273"/>
      <c r="EOG853" s="273"/>
      <c r="EOH853" s="273"/>
      <c r="EOI853" s="273"/>
      <c r="EOJ853" s="273"/>
      <c r="EOK853" s="273"/>
      <c r="EOL853" s="273"/>
      <c r="EOM853" s="273"/>
      <c r="EON853" s="273"/>
      <c r="EOO853" s="273"/>
      <c r="EOP853" s="273"/>
      <c r="EOQ853" s="273"/>
      <c r="EOR853" s="273"/>
      <c r="EOS853" s="273"/>
      <c r="EOT853" s="273"/>
      <c r="EOU853" s="273"/>
      <c r="EOV853" s="273"/>
      <c r="EOW853" s="273"/>
      <c r="EOX853" s="273"/>
      <c r="EOY853" s="273"/>
      <c r="EOZ853" s="273"/>
      <c r="EPA853" s="273"/>
      <c r="EPB853" s="273"/>
      <c r="EPC853" s="273"/>
      <c r="EPD853" s="273"/>
      <c r="EPE853" s="273"/>
      <c r="EPF853" s="273"/>
      <c r="EPG853" s="273"/>
      <c r="EPH853" s="273"/>
      <c r="EPI853" s="273"/>
      <c r="EPJ853" s="273"/>
      <c r="EPK853" s="273"/>
      <c r="EPL853" s="273"/>
      <c r="EPM853" s="273"/>
      <c r="EPN853" s="273"/>
      <c r="EPO853" s="273"/>
      <c r="EPP853" s="273"/>
      <c r="EPQ853" s="273"/>
      <c r="EPR853" s="273"/>
      <c r="EPS853" s="273"/>
      <c r="EPT853" s="273"/>
      <c r="EPU853" s="273"/>
      <c r="EPV853" s="273"/>
      <c r="EPW853" s="273"/>
      <c r="EPX853" s="273"/>
      <c r="EPY853" s="273"/>
      <c r="EPZ853" s="273"/>
      <c r="EQA853" s="273"/>
      <c r="EQB853" s="273"/>
      <c r="EQC853" s="273"/>
      <c r="EQD853" s="273"/>
      <c r="EQE853" s="273"/>
      <c r="EQF853" s="273"/>
      <c r="EQG853" s="273"/>
      <c r="EQH853" s="273"/>
      <c r="EQI853" s="273"/>
      <c r="EQJ853" s="273"/>
      <c r="EQK853" s="273"/>
      <c r="EQL853" s="273"/>
      <c r="EQM853" s="273"/>
      <c r="EQN853" s="273"/>
      <c r="EQO853" s="273"/>
      <c r="EQP853" s="273"/>
      <c r="EQQ853" s="273"/>
      <c r="EQR853" s="273"/>
      <c r="EQS853" s="273"/>
      <c r="EQT853" s="273"/>
      <c r="EQU853" s="273"/>
      <c r="EQV853" s="273"/>
      <c r="EQW853" s="273"/>
      <c r="EQX853" s="273"/>
      <c r="EQY853" s="273"/>
      <c r="EQZ853" s="273"/>
      <c r="ERA853" s="273"/>
      <c r="ERB853" s="273"/>
      <c r="ERC853" s="273"/>
      <c r="ERD853" s="273"/>
      <c r="ERE853" s="273"/>
      <c r="ERF853" s="273"/>
      <c r="ERG853" s="273"/>
      <c r="ERH853" s="273"/>
      <c r="ERI853" s="273"/>
      <c r="ERJ853" s="273"/>
      <c r="ERK853" s="273"/>
      <c r="ERL853" s="273"/>
      <c r="ERM853" s="273"/>
      <c r="ERN853" s="273"/>
      <c r="ERO853" s="273"/>
      <c r="ERP853" s="273"/>
      <c r="ERQ853" s="273"/>
      <c r="ERR853" s="273"/>
      <c r="ERS853" s="273"/>
      <c r="ERT853" s="273"/>
      <c r="ERU853" s="273"/>
      <c r="ERV853" s="273"/>
      <c r="ERW853" s="273"/>
      <c r="ERX853" s="273"/>
      <c r="ERY853" s="273"/>
      <c r="ERZ853" s="273"/>
      <c r="ESA853" s="273"/>
      <c r="ESB853" s="273"/>
      <c r="ESC853" s="273"/>
      <c r="ESD853" s="273"/>
      <c r="ESE853" s="273"/>
      <c r="ESF853" s="273"/>
      <c r="ESG853" s="273"/>
      <c r="ESH853" s="273"/>
      <c r="ESI853" s="273"/>
      <c r="ESJ853" s="273"/>
      <c r="ESK853" s="273"/>
      <c r="ESL853" s="273"/>
      <c r="ESM853" s="273"/>
      <c r="ESN853" s="273"/>
      <c r="ESO853" s="273"/>
      <c r="ESP853" s="273"/>
      <c r="ESQ853" s="273"/>
      <c r="ESR853" s="273"/>
      <c r="ESS853" s="273"/>
      <c r="EST853" s="273"/>
      <c r="ESU853" s="273"/>
      <c r="ESV853" s="273"/>
      <c r="ESW853" s="273"/>
      <c r="ESX853" s="273"/>
      <c r="ESY853" s="273"/>
      <c r="ESZ853" s="273"/>
      <c r="ETA853" s="273"/>
      <c r="ETB853" s="273"/>
      <c r="ETC853" s="273"/>
      <c r="ETD853" s="273"/>
      <c r="ETE853" s="273"/>
      <c r="ETF853" s="273"/>
      <c r="ETG853" s="273"/>
      <c r="ETH853" s="273"/>
      <c r="ETI853" s="273"/>
      <c r="ETJ853" s="273"/>
      <c r="ETK853" s="273"/>
      <c r="ETL853" s="273"/>
      <c r="ETM853" s="273"/>
      <c r="ETN853" s="273"/>
      <c r="ETO853" s="273"/>
      <c r="ETP853" s="273"/>
      <c r="ETQ853" s="273"/>
      <c r="ETR853" s="273"/>
      <c r="ETS853" s="273"/>
      <c r="ETT853" s="273"/>
      <c r="ETU853" s="273"/>
      <c r="ETV853" s="273"/>
      <c r="ETW853" s="273"/>
      <c r="ETX853" s="273"/>
      <c r="ETY853" s="273"/>
      <c r="ETZ853" s="273"/>
      <c r="EUA853" s="273"/>
      <c r="EUB853" s="273"/>
      <c r="EUC853" s="273"/>
      <c r="EUD853" s="273"/>
      <c r="EUE853" s="273"/>
      <c r="EUF853" s="273"/>
      <c r="EUG853" s="273"/>
      <c r="EUH853" s="273"/>
      <c r="EUI853" s="273"/>
      <c r="EUJ853" s="273"/>
      <c r="EUK853" s="273"/>
      <c r="EUL853" s="273"/>
      <c r="EUM853" s="273"/>
      <c r="EUN853" s="273"/>
      <c r="EUO853" s="273"/>
      <c r="EUP853" s="273"/>
      <c r="EUQ853" s="273"/>
      <c r="EUR853" s="273"/>
      <c r="EUS853" s="273"/>
      <c r="EUT853" s="273"/>
      <c r="EUU853" s="273"/>
      <c r="EUV853" s="273"/>
      <c r="EUW853" s="273"/>
      <c r="EUX853" s="273"/>
      <c r="EUY853" s="273"/>
      <c r="EUZ853" s="273"/>
      <c r="EVA853" s="273"/>
      <c r="EVB853" s="273"/>
      <c r="EVC853" s="273"/>
      <c r="EVD853" s="273"/>
      <c r="EVE853" s="273"/>
      <c r="EVF853" s="273"/>
      <c r="EVG853" s="273"/>
      <c r="EVH853" s="273"/>
      <c r="EVI853" s="273"/>
      <c r="EVJ853" s="273"/>
      <c r="EVK853" s="273"/>
      <c r="EVL853" s="273"/>
      <c r="EVM853" s="273"/>
      <c r="EVN853" s="273"/>
      <c r="EVO853" s="273"/>
      <c r="EVP853" s="273"/>
      <c r="EVQ853" s="273"/>
      <c r="EVR853" s="273"/>
      <c r="EVS853" s="273"/>
      <c r="EVT853" s="273"/>
      <c r="EVU853" s="273"/>
      <c r="EVV853" s="273"/>
      <c r="EVW853" s="273"/>
      <c r="EVX853" s="273"/>
      <c r="EVY853" s="273"/>
      <c r="EVZ853" s="273"/>
      <c r="EWA853" s="273"/>
      <c r="EWB853" s="273"/>
      <c r="EWC853" s="273"/>
      <c r="EWD853" s="273"/>
      <c r="EWE853" s="273"/>
      <c r="EWF853" s="273"/>
      <c r="EWG853" s="273"/>
      <c r="EWH853" s="273"/>
      <c r="EWI853" s="273"/>
      <c r="EWJ853" s="273"/>
      <c r="EWK853" s="273"/>
      <c r="EWL853" s="273"/>
      <c r="EWM853" s="273"/>
      <c r="EWN853" s="273"/>
      <c r="EWO853" s="273"/>
      <c r="EWP853" s="273"/>
      <c r="EWQ853" s="273"/>
      <c r="EWR853" s="273"/>
      <c r="EWS853" s="273"/>
      <c r="EWT853" s="273"/>
      <c r="EWU853" s="273"/>
      <c r="EWV853" s="273"/>
      <c r="EWW853" s="273"/>
      <c r="EWX853" s="273"/>
      <c r="EWY853" s="273"/>
      <c r="EWZ853" s="273"/>
      <c r="EXA853" s="273"/>
      <c r="EXB853" s="273"/>
      <c r="EXC853" s="273"/>
      <c r="EXD853" s="273"/>
      <c r="EXE853" s="273"/>
      <c r="EXF853" s="273"/>
      <c r="EXG853" s="273"/>
      <c r="EXH853" s="273"/>
      <c r="EXI853" s="273"/>
      <c r="EXJ853" s="273"/>
      <c r="EXK853" s="273"/>
      <c r="EXL853" s="273"/>
      <c r="EXM853" s="273"/>
      <c r="EXN853" s="273"/>
      <c r="EXO853" s="273"/>
      <c r="EXP853" s="273"/>
      <c r="EXQ853" s="273"/>
      <c r="EXR853" s="273"/>
      <c r="EXS853" s="273"/>
      <c r="EXT853" s="273"/>
      <c r="EXU853" s="273"/>
      <c r="EXV853" s="273"/>
      <c r="EXW853" s="273"/>
      <c r="EXX853" s="273"/>
      <c r="EXY853" s="273"/>
      <c r="EXZ853" s="273"/>
      <c r="EYA853" s="273"/>
      <c r="EYB853" s="273"/>
      <c r="EYC853" s="273"/>
      <c r="EYD853" s="273"/>
      <c r="EYE853" s="273"/>
      <c r="EYF853" s="273"/>
      <c r="EYG853" s="273"/>
      <c r="EYH853" s="273"/>
      <c r="EYI853" s="273"/>
      <c r="EYJ853" s="273"/>
      <c r="EYK853" s="273"/>
      <c r="EYL853" s="273"/>
      <c r="EYM853" s="273"/>
      <c r="EYN853" s="273"/>
      <c r="EYO853" s="273"/>
      <c r="EYP853" s="273"/>
      <c r="EYQ853" s="273"/>
      <c r="EYR853" s="273"/>
      <c r="EYS853" s="273"/>
      <c r="EYT853" s="273"/>
      <c r="EYU853" s="273"/>
      <c r="EYV853" s="273"/>
      <c r="EYW853" s="273"/>
      <c r="EYX853" s="273"/>
      <c r="EYY853" s="273"/>
      <c r="EYZ853" s="273"/>
      <c r="EZA853" s="273"/>
      <c r="EZB853" s="273"/>
      <c r="EZC853" s="273"/>
      <c r="EZD853" s="273"/>
      <c r="EZE853" s="273"/>
      <c r="EZF853" s="273"/>
      <c r="EZG853" s="273"/>
      <c r="EZH853" s="273"/>
      <c r="EZI853" s="273"/>
      <c r="EZJ853" s="273"/>
      <c r="EZK853" s="273"/>
      <c r="EZL853" s="273"/>
      <c r="EZM853" s="273"/>
      <c r="EZN853" s="273"/>
      <c r="EZO853" s="273"/>
      <c r="EZP853" s="273"/>
      <c r="EZQ853" s="273"/>
      <c r="EZR853" s="273"/>
      <c r="EZS853" s="273"/>
      <c r="EZT853" s="273"/>
      <c r="EZU853" s="273"/>
      <c r="EZV853" s="273"/>
      <c r="EZW853" s="273"/>
      <c r="EZX853" s="273"/>
      <c r="EZY853" s="273"/>
      <c r="EZZ853" s="273"/>
      <c r="FAA853" s="273"/>
      <c r="FAB853" s="273"/>
      <c r="FAC853" s="273"/>
      <c r="FAD853" s="273"/>
      <c r="FAE853" s="273"/>
      <c r="FAF853" s="273"/>
      <c r="FAG853" s="273"/>
      <c r="FAH853" s="273"/>
      <c r="FAI853" s="273"/>
      <c r="FAJ853" s="273"/>
      <c r="FAK853" s="273"/>
      <c r="FAL853" s="273"/>
      <c r="FAM853" s="273"/>
      <c r="FAN853" s="273"/>
      <c r="FAO853" s="273"/>
      <c r="FAP853" s="273"/>
      <c r="FAQ853" s="273"/>
      <c r="FAR853" s="273"/>
      <c r="FAS853" s="273"/>
      <c r="FAT853" s="273"/>
      <c r="FAU853" s="273"/>
      <c r="FAV853" s="273"/>
      <c r="FAW853" s="273"/>
      <c r="FAX853" s="273"/>
      <c r="FAY853" s="273"/>
      <c r="FAZ853" s="273"/>
      <c r="FBA853" s="273"/>
      <c r="FBB853" s="273"/>
      <c r="FBC853" s="273"/>
      <c r="FBD853" s="273"/>
      <c r="FBE853" s="273"/>
      <c r="FBF853" s="273"/>
      <c r="FBG853" s="273"/>
      <c r="FBH853" s="273"/>
      <c r="FBI853" s="273"/>
      <c r="FBJ853" s="273"/>
      <c r="FBK853" s="273"/>
      <c r="FBL853" s="273"/>
      <c r="FBM853" s="273"/>
      <c r="FBN853" s="273"/>
      <c r="FBO853" s="273"/>
      <c r="FBP853" s="273"/>
      <c r="FBQ853" s="273"/>
      <c r="FBR853" s="273"/>
      <c r="FBS853" s="273"/>
      <c r="FBT853" s="273"/>
      <c r="FBU853" s="273"/>
      <c r="FBV853" s="273"/>
      <c r="FBW853" s="273"/>
      <c r="FBX853" s="273"/>
      <c r="FBY853" s="273"/>
      <c r="FBZ853" s="273"/>
      <c r="FCA853" s="273"/>
      <c r="FCB853" s="273"/>
      <c r="FCC853" s="273"/>
      <c r="FCD853" s="273"/>
      <c r="FCE853" s="273"/>
      <c r="FCF853" s="273"/>
      <c r="FCG853" s="273"/>
      <c r="FCH853" s="273"/>
      <c r="FCI853" s="273"/>
      <c r="FCJ853" s="273"/>
      <c r="FCK853" s="273"/>
      <c r="FCL853" s="273"/>
      <c r="FCM853" s="273"/>
      <c r="FCN853" s="273"/>
      <c r="FCO853" s="273"/>
      <c r="FCP853" s="273"/>
      <c r="FCQ853" s="273"/>
      <c r="FCR853" s="273"/>
      <c r="FCS853" s="273"/>
      <c r="FCT853" s="273"/>
      <c r="FCU853" s="273"/>
      <c r="FCV853" s="273"/>
      <c r="FCW853" s="273"/>
      <c r="FCX853" s="273"/>
      <c r="FCY853" s="273"/>
      <c r="FCZ853" s="273"/>
      <c r="FDA853" s="273"/>
      <c r="FDB853" s="273"/>
      <c r="FDC853" s="273"/>
      <c r="FDD853" s="273"/>
      <c r="FDE853" s="273"/>
      <c r="FDF853" s="273"/>
      <c r="FDG853" s="273"/>
      <c r="FDH853" s="273"/>
      <c r="FDI853" s="273"/>
      <c r="FDJ853" s="273"/>
      <c r="FDK853" s="273"/>
      <c r="FDL853" s="273"/>
      <c r="FDM853" s="273"/>
      <c r="FDN853" s="273"/>
      <c r="FDO853" s="273"/>
      <c r="FDP853" s="273"/>
      <c r="FDQ853" s="273"/>
      <c r="FDR853" s="273"/>
      <c r="FDS853" s="273"/>
      <c r="FDT853" s="273"/>
      <c r="FDU853" s="273"/>
      <c r="FDV853" s="273"/>
      <c r="FDW853" s="273"/>
      <c r="FDX853" s="273"/>
      <c r="FDY853" s="273"/>
      <c r="FDZ853" s="273"/>
      <c r="FEA853" s="273"/>
      <c r="FEB853" s="273"/>
      <c r="FEC853" s="273"/>
      <c r="FED853" s="273"/>
      <c r="FEE853" s="273"/>
      <c r="FEF853" s="273"/>
      <c r="FEG853" s="273"/>
      <c r="FEH853" s="273"/>
      <c r="FEI853" s="273"/>
      <c r="FEJ853" s="273"/>
      <c r="FEK853" s="273"/>
      <c r="FEL853" s="273"/>
      <c r="FEM853" s="273"/>
      <c r="FEN853" s="273"/>
      <c r="FEO853" s="273"/>
      <c r="FEP853" s="273"/>
      <c r="FEQ853" s="273"/>
      <c r="FER853" s="273"/>
      <c r="FES853" s="273"/>
      <c r="FET853" s="273"/>
      <c r="FEU853" s="273"/>
      <c r="FEV853" s="273"/>
      <c r="FEW853" s="273"/>
      <c r="FEX853" s="273"/>
      <c r="FEY853" s="273"/>
      <c r="FEZ853" s="273"/>
      <c r="FFA853" s="273"/>
      <c r="FFB853" s="273"/>
      <c r="FFC853" s="273"/>
      <c r="FFD853" s="273"/>
      <c r="FFE853" s="273"/>
      <c r="FFF853" s="273"/>
      <c r="FFG853" s="273"/>
      <c r="FFH853" s="273"/>
      <c r="FFI853" s="273"/>
      <c r="FFJ853" s="273"/>
      <c r="FFK853" s="273"/>
      <c r="FFL853" s="273"/>
      <c r="FFM853" s="273"/>
      <c r="FFN853" s="273"/>
      <c r="FFO853" s="273"/>
      <c r="FFP853" s="273"/>
      <c r="FFQ853" s="273"/>
      <c r="FFR853" s="273"/>
      <c r="FFS853" s="273"/>
      <c r="FFT853" s="273"/>
      <c r="FFU853" s="273"/>
      <c r="FFV853" s="273"/>
      <c r="FFW853" s="273"/>
      <c r="FFX853" s="273"/>
      <c r="FFY853" s="273"/>
      <c r="FFZ853" s="273"/>
      <c r="FGA853" s="273"/>
      <c r="FGB853" s="273"/>
      <c r="FGC853" s="273"/>
      <c r="FGD853" s="273"/>
      <c r="FGE853" s="273"/>
      <c r="FGF853" s="273"/>
      <c r="FGG853" s="273"/>
      <c r="FGH853" s="273"/>
      <c r="FGI853" s="273"/>
      <c r="FGJ853" s="273"/>
      <c r="FGK853" s="273"/>
      <c r="FGL853" s="273"/>
      <c r="FGM853" s="273"/>
      <c r="FGN853" s="273"/>
      <c r="FGO853" s="273"/>
      <c r="FGP853" s="273"/>
      <c r="FGQ853" s="273"/>
      <c r="FGR853" s="273"/>
      <c r="FGS853" s="273"/>
      <c r="FGT853" s="273"/>
      <c r="FGU853" s="273"/>
      <c r="FGV853" s="273"/>
      <c r="FGW853" s="273"/>
      <c r="FGX853" s="273"/>
      <c r="FGY853" s="273"/>
      <c r="FGZ853" s="273"/>
      <c r="FHA853" s="273"/>
      <c r="FHB853" s="273"/>
      <c r="FHC853" s="273"/>
      <c r="FHD853" s="273"/>
      <c r="FHE853" s="273"/>
      <c r="FHF853" s="273"/>
      <c r="FHG853" s="273"/>
      <c r="FHH853" s="273"/>
      <c r="FHI853" s="273"/>
      <c r="FHJ853" s="273"/>
      <c r="FHK853" s="273"/>
      <c r="FHL853" s="273"/>
      <c r="FHM853" s="273"/>
      <c r="FHN853" s="273"/>
      <c r="FHO853" s="273"/>
      <c r="FHP853" s="273"/>
      <c r="FHQ853" s="273"/>
      <c r="FHR853" s="273"/>
      <c r="FHS853" s="273"/>
      <c r="FHT853" s="273"/>
      <c r="FHU853" s="273"/>
      <c r="FHV853" s="273"/>
      <c r="FHW853" s="273"/>
      <c r="FHX853" s="273"/>
      <c r="FHY853" s="273"/>
      <c r="FHZ853" s="273"/>
      <c r="FIA853" s="273"/>
      <c r="FIB853" s="273"/>
      <c r="FIC853" s="273"/>
      <c r="FID853" s="273"/>
      <c r="FIE853" s="273"/>
      <c r="FIF853" s="273"/>
      <c r="FIG853" s="273"/>
      <c r="FIH853" s="273"/>
      <c r="FII853" s="273"/>
      <c r="FIJ853" s="273"/>
      <c r="FIK853" s="273"/>
      <c r="FIL853" s="273"/>
      <c r="FIM853" s="273"/>
      <c r="FIN853" s="273"/>
      <c r="FIO853" s="273"/>
      <c r="FIP853" s="273"/>
      <c r="FIQ853" s="273"/>
      <c r="FIR853" s="273"/>
      <c r="FIS853" s="273"/>
      <c r="FIT853" s="273"/>
      <c r="FIU853" s="273"/>
      <c r="FIV853" s="273"/>
      <c r="FIW853" s="273"/>
      <c r="FIX853" s="273"/>
      <c r="FIY853" s="273"/>
      <c r="FIZ853" s="273"/>
      <c r="FJA853" s="273"/>
      <c r="FJB853" s="273"/>
      <c r="FJC853" s="273"/>
      <c r="FJD853" s="273"/>
      <c r="FJE853" s="273"/>
      <c r="FJF853" s="273"/>
      <c r="FJG853" s="273"/>
      <c r="FJH853" s="273"/>
      <c r="FJI853" s="273"/>
      <c r="FJJ853" s="273"/>
      <c r="FJK853" s="273"/>
      <c r="FJL853" s="273"/>
      <c r="FJM853" s="273"/>
      <c r="FJN853" s="273"/>
      <c r="FJO853" s="273"/>
      <c r="FJP853" s="273"/>
      <c r="FJQ853" s="273"/>
      <c r="FJR853" s="273"/>
      <c r="FJS853" s="273"/>
      <c r="FJT853" s="273"/>
      <c r="FJU853" s="273"/>
      <c r="FJV853" s="273"/>
      <c r="FJW853" s="273"/>
      <c r="FJX853" s="273"/>
      <c r="FJY853" s="273"/>
      <c r="FJZ853" s="273"/>
      <c r="FKA853" s="273"/>
      <c r="FKB853" s="273"/>
      <c r="FKC853" s="273"/>
      <c r="FKD853" s="273"/>
      <c r="FKE853" s="273"/>
      <c r="FKF853" s="273"/>
      <c r="FKG853" s="273"/>
      <c r="FKH853" s="273"/>
      <c r="FKI853" s="273"/>
      <c r="FKJ853" s="273"/>
      <c r="FKK853" s="273"/>
      <c r="FKL853" s="273"/>
      <c r="FKM853" s="273"/>
      <c r="FKN853" s="273"/>
      <c r="FKO853" s="273"/>
      <c r="FKP853" s="273"/>
      <c r="FKQ853" s="273"/>
      <c r="FKR853" s="273"/>
      <c r="FKS853" s="273"/>
      <c r="FKT853" s="273"/>
      <c r="FKU853" s="273"/>
      <c r="FKV853" s="273"/>
      <c r="FKW853" s="273"/>
      <c r="FKX853" s="273"/>
      <c r="FKY853" s="273"/>
      <c r="FKZ853" s="273"/>
      <c r="FLA853" s="273"/>
      <c r="FLB853" s="273"/>
      <c r="FLC853" s="273"/>
      <c r="FLD853" s="273"/>
      <c r="FLE853" s="273"/>
      <c r="FLF853" s="273"/>
      <c r="FLG853" s="273"/>
      <c r="FLH853" s="273"/>
      <c r="FLI853" s="273"/>
      <c r="FLJ853" s="273"/>
      <c r="FLK853" s="273"/>
      <c r="FLL853" s="273"/>
      <c r="FLM853" s="273"/>
      <c r="FLN853" s="273"/>
      <c r="FLO853" s="273"/>
      <c r="FLP853" s="273"/>
      <c r="FLQ853" s="273"/>
      <c r="FLR853" s="273"/>
      <c r="FLS853" s="273"/>
      <c r="FLT853" s="273"/>
      <c r="FLU853" s="273"/>
      <c r="FLV853" s="273"/>
      <c r="FLW853" s="273"/>
      <c r="FLX853" s="273"/>
      <c r="FLY853" s="273"/>
      <c r="FLZ853" s="273"/>
      <c r="FMA853" s="273"/>
      <c r="FMB853" s="273"/>
      <c r="FMC853" s="273"/>
      <c r="FMD853" s="273"/>
      <c r="FME853" s="273"/>
      <c r="FMF853" s="273"/>
      <c r="FMG853" s="273"/>
      <c r="FMH853" s="273"/>
      <c r="FMI853" s="273"/>
      <c r="FMJ853" s="273"/>
      <c r="FMK853" s="273"/>
      <c r="FML853" s="273"/>
      <c r="FMM853" s="273"/>
      <c r="FMN853" s="273"/>
      <c r="FMO853" s="273"/>
      <c r="FMP853" s="273"/>
      <c r="FMQ853" s="273"/>
      <c r="FMR853" s="273"/>
      <c r="FMS853" s="273"/>
      <c r="FMT853" s="273"/>
      <c r="FMU853" s="273"/>
      <c r="FMV853" s="273"/>
      <c r="FMW853" s="273"/>
      <c r="FMX853" s="273"/>
      <c r="FMY853" s="273"/>
      <c r="FMZ853" s="273"/>
      <c r="FNA853" s="273"/>
      <c r="FNB853" s="273"/>
      <c r="FNC853" s="273"/>
      <c r="FND853" s="273"/>
      <c r="FNE853" s="273"/>
      <c r="FNF853" s="273"/>
      <c r="FNG853" s="273"/>
      <c r="FNH853" s="273"/>
      <c r="FNI853" s="273"/>
      <c r="FNJ853" s="273"/>
      <c r="FNK853" s="273"/>
      <c r="FNL853" s="273"/>
      <c r="FNM853" s="273"/>
      <c r="FNN853" s="273"/>
      <c r="FNO853" s="273"/>
      <c r="FNP853" s="273"/>
      <c r="FNQ853" s="273"/>
      <c r="FNR853" s="273"/>
      <c r="FNS853" s="273"/>
      <c r="FNT853" s="273"/>
      <c r="FNU853" s="273"/>
      <c r="FNV853" s="273"/>
      <c r="FNW853" s="273"/>
      <c r="FNX853" s="273"/>
      <c r="FNY853" s="273"/>
      <c r="FNZ853" s="273"/>
      <c r="FOA853" s="273"/>
      <c r="FOB853" s="273"/>
      <c r="FOC853" s="273"/>
      <c r="FOD853" s="273"/>
      <c r="FOE853" s="273"/>
      <c r="FOF853" s="273"/>
      <c r="FOG853" s="273"/>
      <c r="FOH853" s="273"/>
      <c r="FOI853" s="273"/>
      <c r="FOJ853" s="273"/>
      <c r="FOK853" s="273"/>
      <c r="FOL853" s="273"/>
      <c r="FOM853" s="273"/>
      <c r="FON853" s="273"/>
      <c r="FOO853" s="273"/>
      <c r="FOP853" s="273"/>
      <c r="FOQ853" s="273"/>
      <c r="FOR853" s="273"/>
      <c r="FOS853" s="273"/>
      <c r="FOT853" s="273"/>
      <c r="FOU853" s="273"/>
      <c r="FOV853" s="273"/>
      <c r="FOW853" s="273"/>
      <c r="FOX853" s="273"/>
      <c r="FOY853" s="273"/>
      <c r="FOZ853" s="273"/>
      <c r="FPA853" s="273"/>
      <c r="FPB853" s="273"/>
      <c r="FPC853" s="273"/>
      <c r="FPD853" s="273"/>
      <c r="FPE853" s="273"/>
      <c r="FPF853" s="273"/>
      <c r="FPG853" s="273"/>
      <c r="FPH853" s="273"/>
      <c r="FPI853" s="273"/>
      <c r="FPJ853" s="273"/>
      <c r="FPK853" s="273"/>
      <c r="FPL853" s="273"/>
      <c r="FPM853" s="273"/>
      <c r="FPN853" s="273"/>
      <c r="FPO853" s="273"/>
      <c r="FPP853" s="273"/>
      <c r="FPQ853" s="273"/>
      <c r="FPR853" s="273"/>
      <c r="FPS853" s="273"/>
      <c r="FPT853" s="273"/>
      <c r="FPU853" s="273"/>
      <c r="FPV853" s="273"/>
      <c r="FPW853" s="273"/>
      <c r="FPX853" s="273"/>
      <c r="FPY853" s="273"/>
      <c r="FPZ853" s="273"/>
      <c r="FQA853" s="273"/>
      <c r="FQB853" s="273"/>
      <c r="FQC853" s="273"/>
      <c r="FQD853" s="273"/>
      <c r="FQE853" s="273"/>
      <c r="FQF853" s="273"/>
      <c r="FQG853" s="273"/>
      <c r="FQH853" s="273"/>
      <c r="FQI853" s="273"/>
      <c r="FQJ853" s="273"/>
      <c r="FQK853" s="273"/>
      <c r="FQL853" s="273"/>
      <c r="FQM853" s="273"/>
      <c r="FQN853" s="273"/>
      <c r="FQO853" s="273"/>
      <c r="FQP853" s="273"/>
      <c r="FQQ853" s="273"/>
      <c r="FQR853" s="273"/>
      <c r="FQS853" s="273"/>
      <c r="FQT853" s="273"/>
      <c r="FQU853" s="273"/>
      <c r="FQV853" s="273"/>
      <c r="FQW853" s="273"/>
      <c r="FQX853" s="273"/>
      <c r="FQY853" s="273"/>
      <c r="FQZ853" s="273"/>
      <c r="FRA853" s="273"/>
      <c r="FRB853" s="273"/>
      <c r="FRC853" s="273"/>
      <c r="FRD853" s="273"/>
      <c r="FRE853" s="273"/>
      <c r="FRF853" s="273"/>
      <c r="FRG853" s="273"/>
      <c r="FRH853" s="273"/>
      <c r="FRI853" s="273"/>
      <c r="FRJ853" s="273"/>
      <c r="FRK853" s="273"/>
      <c r="FRL853" s="273"/>
      <c r="FRM853" s="273"/>
      <c r="FRN853" s="273"/>
      <c r="FRO853" s="273"/>
      <c r="FRP853" s="273"/>
      <c r="FRQ853" s="273"/>
      <c r="FRR853" s="273"/>
      <c r="FRS853" s="273"/>
      <c r="FRT853" s="273"/>
      <c r="FRU853" s="273"/>
      <c r="FRV853" s="273"/>
      <c r="FRW853" s="273"/>
      <c r="FRX853" s="273"/>
      <c r="FRY853" s="273"/>
      <c r="FRZ853" s="273"/>
      <c r="FSA853" s="273"/>
      <c r="FSB853" s="273"/>
      <c r="FSC853" s="273"/>
      <c r="FSD853" s="273"/>
      <c r="FSE853" s="273"/>
      <c r="FSF853" s="273"/>
      <c r="FSG853" s="273"/>
      <c r="FSH853" s="273"/>
      <c r="FSI853" s="273"/>
      <c r="FSJ853" s="273"/>
      <c r="FSK853" s="273"/>
      <c r="FSL853" s="273"/>
      <c r="FSM853" s="273"/>
      <c r="FSN853" s="273"/>
      <c r="FSO853" s="273"/>
      <c r="FSP853" s="273"/>
      <c r="FSQ853" s="273"/>
      <c r="FSR853" s="273"/>
      <c r="FSS853" s="273"/>
      <c r="FST853" s="273"/>
      <c r="FSU853" s="273"/>
      <c r="FSV853" s="273"/>
      <c r="FSW853" s="273"/>
      <c r="FSX853" s="273"/>
      <c r="FSY853" s="273"/>
      <c r="FSZ853" s="273"/>
      <c r="FTA853" s="273"/>
      <c r="FTB853" s="273"/>
      <c r="FTC853" s="273"/>
      <c r="FTD853" s="273"/>
      <c r="FTE853" s="273"/>
      <c r="FTF853" s="273"/>
      <c r="FTG853" s="273"/>
      <c r="FTH853" s="273"/>
      <c r="FTI853" s="273"/>
      <c r="FTJ853" s="273"/>
      <c r="FTK853" s="273"/>
      <c r="FTL853" s="273"/>
      <c r="FTM853" s="273"/>
      <c r="FTN853" s="273"/>
      <c r="FTO853" s="273"/>
      <c r="FTP853" s="273"/>
      <c r="FTQ853" s="273"/>
      <c r="FTR853" s="273"/>
      <c r="FTS853" s="273"/>
      <c r="FTT853" s="273"/>
      <c r="FTU853" s="273"/>
      <c r="FTV853" s="273"/>
      <c r="FTW853" s="273"/>
      <c r="FTX853" s="273"/>
      <c r="FTY853" s="273"/>
      <c r="FTZ853" s="273"/>
      <c r="FUA853" s="273"/>
      <c r="FUB853" s="273"/>
      <c r="FUC853" s="273"/>
      <c r="FUD853" s="273"/>
      <c r="FUE853" s="273"/>
      <c r="FUF853" s="273"/>
      <c r="FUG853" s="273"/>
      <c r="FUH853" s="273"/>
      <c r="FUI853" s="273"/>
      <c r="FUJ853" s="273"/>
      <c r="FUK853" s="273"/>
      <c r="FUL853" s="273"/>
      <c r="FUM853" s="273"/>
      <c r="FUN853" s="273"/>
      <c r="FUO853" s="273"/>
      <c r="FUP853" s="273"/>
      <c r="FUQ853" s="273"/>
      <c r="FUR853" s="273"/>
      <c r="FUS853" s="273"/>
      <c r="FUT853" s="273"/>
      <c r="FUU853" s="273"/>
      <c r="FUV853" s="273"/>
      <c r="FUW853" s="273"/>
      <c r="FUX853" s="273"/>
      <c r="FUY853" s="273"/>
      <c r="FUZ853" s="273"/>
      <c r="FVA853" s="273"/>
      <c r="FVB853" s="273"/>
      <c r="FVC853" s="273"/>
      <c r="FVD853" s="273"/>
      <c r="FVE853" s="273"/>
      <c r="FVF853" s="273"/>
      <c r="FVG853" s="273"/>
      <c r="FVH853" s="273"/>
      <c r="FVI853" s="273"/>
      <c r="FVJ853" s="273"/>
      <c r="FVK853" s="273"/>
      <c r="FVL853" s="273"/>
      <c r="FVM853" s="273"/>
      <c r="FVN853" s="273"/>
      <c r="FVO853" s="273"/>
      <c r="FVP853" s="273"/>
      <c r="FVQ853" s="273"/>
      <c r="FVR853" s="273"/>
      <c r="FVS853" s="273"/>
      <c r="FVT853" s="273"/>
      <c r="FVU853" s="273"/>
      <c r="FVV853" s="273"/>
      <c r="FVW853" s="273"/>
      <c r="FVX853" s="273"/>
      <c r="FVY853" s="273"/>
      <c r="FVZ853" s="273"/>
      <c r="FWA853" s="273"/>
      <c r="FWB853" s="273"/>
      <c r="FWC853" s="273"/>
      <c r="FWD853" s="273"/>
      <c r="FWE853" s="273"/>
      <c r="FWF853" s="273"/>
      <c r="FWG853" s="273"/>
      <c r="FWH853" s="273"/>
      <c r="FWI853" s="273"/>
      <c r="FWJ853" s="273"/>
      <c r="FWK853" s="273"/>
      <c r="FWL853" s="273"/>
      <c r="FWM853" s="273"/>
      <c r="FWN853" s="273"/>
      <c r="FWO853" s="273"/>
      <c r="FWP853" s="273"/>
      <c r="FWQ853" s="273"/>
      <c r="FWR853" s="273"/>
      <c r="FWS853" s="273"/>
      <c r="FWT853" s="273"/>
      <c r="FWU853" s="273"/>
      <c r="FWV853" s="273"/>
      <c r="FWW853" s="273"/>
      <c r="FWX853" s="273"/>
      <c r="FWY853" s="273"/>
      <c r="FWZ853" s="273"/>
      <c r="FXA853" s="273"/>
      <c r="FXB853" s="273"/>
      <c r="FXC853" s="273"/>
      <c r="FXD853" s="273"/>
      <c r="FXE853" s="273"/>
      <c r="FXF853" s="273"/>
      <c r="FXG853" s="273"/>
      <c r="FXH853" s="273"/>
      <c r="FXI853" s="273"/>
      <c r="FXJ853" s="273"/>
      <c r="FXK853" s="273"/>
      <c r="FXL853" s="273"/>
      <c r="FXM853" s="273"/>
      <c r="FXN853" s="273"/>
      <c r="FXO853" s="273"/>
      <c r="FXP853" s="273"/>
      <c r="FXQ853" s="273"/>
      <c r="FXR853" s="273"/>
      <c r="FXS853" s="273"/>
      <c r="FXT853" s="273"/>
      <c r="FXU853" s="273"/>
      <c r="FXV853" s="273"/>
      <c r="FXW853" s="273"/>
      <c r="FXX853" s="273"/>
      <c r="FXY853" s="273"/>
      <c r="FXZ853" s="273"/>
      <c r="FYA853" s="273"/>
      <c r="FYB853" s="273"/>
      <c r="FYC853" s="273"/>
      <c r="FYD853" s="273"/>
      <c r="FYE853" s="273"/>
      <c r="FYF853" s="273"/>
      <c r="FYG853" s="273"/>
      <c r="FYH853" s="273"/>
      <c r="FYI853" s="273"/>
      <c r="FYJ853" s="273"/>
      <c r="FYK853" s="273"/>
      <c r="FYL853" s="273"/>
      <c r="FYM853" s="273"/>
      <c r="FYN853" s="273"/>
      <c r="FYO853" s="273"/>
      <c r="FYP853" s="273"/>
      <c r="FYQ853" s="273"/>
      <c r="FYR853" s="273"/>
      <c r="FYS853" s="273"/>
      <c r="FYT853" s="273"/>
      <c r="FYU853" s="273"/>
      <c r="FYV853" s="273"/>
      <c r="FYW853" s="273"/>
      <c r="FYX853" s="273"/>
      <c r="FYY853" s="273"/>
      <c r="FYZ853" s="273"/>
      <c r="FZA853" s="273"/>
      <c r="FZB853" s="273"/>
      <c r="FZC853" s="273"/>
      <c r="FZD853" s="273"/>
      <c r="FZE853" s="273"/>
      <c r="FZF853" s="273"/>
      <c r="FZG853" s="273"/>
      <c r="FZH853" s="273"/>
      <c r="FZI853" s="273"/>
      <c r="FZJ853" s="273"/>
      <c r="FZK853" s="273"/>
      <c r="FZL853" s="273"/>
      <c r="FZM853" s="273"/>
      <c r="FZN853" s="273"/>
      <c r="FZO853" s="273"/>
      <c r="FZP853" s="273"/>
      <c r="FZQ853" s="273"/>
      <c r="FZR853" s="273"/>
      <c r="FZS853" s="273"/>
      <c r="FZT853" s="273"/>
      <c r="FZU853" s="273"/>
      <c r="FZV853" s="273"/>
      <c r="FZW853" s="273"/>
      <c r="FZX853" s="273"/>
      <c r="FZY853" s="273"/>
      <c r="FZZ853" s="273"/>
      <c r="GAA853" s="273"/>
      <c r="GAB853" s="273"/>
      <c r="GAC853" s="273"/>
      <c r="GAD853" s="273"/>
      <c r="GAE853" s="273"/>
      <c r="GAF853" s="273"/>
      <c r="GAG853" s="273"/>
      <c r="GAH853" s="273"/>
      <c r="GAI853" s="273"/>
      <c r="GAJ853" s="273"/>
      <c r="GAK853" s="273"/>
      <c r="GAL853" s="273"/>
      <c r="GAM853" s="273"/>
      <c r="GAN853" s="273"/>
      <c r="GAO853" s="273"/>
      <c r="GAP853" s="273"/>
      <c r="GAQ853" s="273"/>
      <c r="GAR853" s="273"/>
      <c r="GAS853" s="273"/>
      <c r="GAT853" s="273"/>
      <c r="GAU853" s="273"/>
      <c r="GAV853" s="273"/>
      <c r="GAW853" s="273"/>
      <c r="GAX853" s="273"/>
      <c r="GAY853" s="273"/>
      <c r="GAZ853" s="273"/>
      <c r="GBA853" s="273"/>
      <c r="GBB853" s="273"/>
      <c r="GBC853" s="273"/>
      <c r="GBD853" s="273"/>
      <c r="GBE853" s="273"/>
      <c r="GBF853" s="273"/>
      <c r="GBG853" s="273"/>
      <c r="GBH853" s="273"/>
      <c r="GBI853" s="273"/>
      <c r="GBJ853" s="273"/>
      <c r="GBK853" s="273"/>
      <c r="GBL853" s="273"/>
      <c r="GBM853" s="273"/>
      <c r="GBN853" s="273"/>
      <c r="GBO853" s="273"/>
      <c r="GBP853" s="273"/>
      <c r="GBQ853" s="273"/>
      <c r="GBR853" s="273"/>
      <c r="GBS853" s="273"/>
      <c r="GBT853" s="273"/>
      <c r="GBU853" s="273"/>
      <c r="GBV853" s="273"/>
      <c r="GBW853" s="273"/>
      <c r="GBX853" s="273"/>
      <c r="GBY853" s="273"/>
      <c r="GBZ853" s="273"/>
      <c r="GCA853" s="273"/>
      <c r="GCB853" s="273"/>
      <c r="GCC853" s="273"/>
      <c r="GCD853" s="273"/>
      <c r="GCE853" s="273"/>
      <c r="GCF853" s="273"/>
      <c r="GCG853" s="273"/>
      <c r="GCH853" s="273"/>
      <c r="GCI853" s="273"/>
      <c r="GCJ853" s="273"/>
      <c r="GCK853" s="273"/>
      <c r="GCL853" s="273"/>
      <c r="GCM853" s="273"/>
      <c r="GCN853" s="273"/>
      <c r="GCO853" s="273"/>
      <c r="GCP853" s="273"/>
      <c r="GCQ853" s="273"/>
      <c r="GCR853" s="273"/>
      <c r="GCS853" s="273"/>
      <c r="GCT853" s="273"/>
      <c r="GCU853" s="273"/>
      <c r="GCV853" s="273"/>
      <c r="GCW853" s="273"/>
      <c r="GCX853" s="273"/>
      <c r="GCY853" s="273"/>
      <c r="GCZ853" s="273"/>
      <c r="GDA853" s="273"/>
      <c r="GDB853" s="273"/>
      <c r="GDC853" s="273"/>
      <c r="GDD853" s="273"/>
      <c r="GDE853" s="273"/>
      <c r="GDF853" s="273"/>
      <c r="GDG853" s="273"/>
      <c r="GDH853" s="273"/>
      <c r="GDI853" s="273"/>
      <c r="GDJ853" s="273"/>
      <c r="GDK853" s="273"/>
      <c r="GDL853" s="273"/>
      <c r="GDM853" s="273"/>
      <c r="GDN853" s="273"/>
      <c r="GDO853" s="273"/>
      <c r="GDP853" s="273"/>
      <c r="GDQ853" s="273"/>
      <c r="GDR853" s="273"/>
      <c r="GDS853" s="273"/>
      <c r="GDT853" s="273"/>
      <c r="GDU853" s="273"/>
      <c r="GDV853" s="273"/>
      <c r="GDW853" s="273"/>
      <c r="GDX853" s="273"/>
      <c r="GDY853" s="273"/>
      <c r="GDZ853" s="273"/>
      <c r="GEA853" s="273"/>
      <c r="GEB853" s="273"/>
      <c r="GEC853" s="273"/>
      <c r="GED853" s="273"/>
      <c r="GEE853" s="273"/>
      <c r="GEF853" s="273"/>
      <c r="GEG853" s="273"/>
      <c r="GEH853" s="273"/>
      <c r="GEI853" s="273"/>
      <c r="GEJ853" s="273"/>
      <c r="GEK853" s="273"/>
      <c r="GEL853" s="273"/>
      <c r="GEM853" s="273"/>
      <c r="GEN853" s="273"/>
      <c r="GEO853" s="273"/>
      <c r="GEP853" s="273"/>
      <c r="GEQ853" s="273"/>
      <c r="GER853" s="273"/>
      <c r="GES853" s="273"/>
      <c r="GET853" s="273"/>
      <c r="GEU853" s="273"/>
      <c r="GEV853" s="273"/>
      <c r="GEW853" s="273"/>
      <c r="GEX853" s="273"/>
      <c r="GEY853" s="273"/>
      <c r="GEZ853" s="273"/>
      <c r="GFA853" s="273"/>
      <c r="GFB853" s="273"/>
      <c r="GFC853" s="273"/>
      <c r="GFD853" s="273"/>
      <c r="GFE853" s="273"/>
      <c r="GFF853" s="273"/>
      <c r="GFG853" s="273"/>
      <c r="GFH853" s="273"/>
      <c r="GFI853" s="273"/>
      <c r="GFJ853" s="273"/>
      <c r="GFK853" s="273"/>
      <c r="GFL853" s="273"/>
      <c r="GFM853" s="273"/>
      <c r="GFN853" s="273"/>
      <c r="GFO853" s="273"/>
      <c r="GFP853" s="273"/>
      <c r="GFQ853" s="273"/>
      <c r="GFR853" s="273"/>
      <c r="GFS853" s="273"/>
      <c r="GFT853" s="273"/>
      <c r="GFU853" s="273"/>
      <c r="GFV853" s="273"/>
      <c r="GFW853" s="273"/>
      <c r="GFX853" s="273"/>
      <c r="GFY853" s="273"/>
      <c r="GFZ853" s="273"/>
      <c r="GGA853" s="273"/>
      <c r="GGB853" s="273"/>
      <c r="GGC853" s="273"/>
      <c r="GGD853" s="273"/>
      <c r="GGE853" s="273"/>
      <c r="GGF853" s="273"/>
      <c r="GGG853" s="273"/>
      <c r="GGH853" s="273"/>
      <c r="GGI853" s="273"/>
      <c r="GGJ853" s="273"/>
      <c r="GGK853" s="273"/>
      <c r="GGL853" s="273"/>
      <c r="GGM853" s="273"/>
      <c r="GGN853" s="273"/>
      <c r="GGO853" s="273"/>
      <c r="GGP853" s="273"/>
      <c r="GGQ853" s="273"/>
      <c r="GGR853" s="273"/>
      <c r="GGS853" s="273"/>
      <c r="GGT853" s="273"/>
      <c r="GGU853" s="273"/>
      <c r="GGV853" s="273"/>
      <c r="GGW853" s="273"/>
      <c r="GGX853" s="273"/>
      <c r="GGY853" s="273"/>
      <c r="GGZ853" s="273"/>
      <c r="GHA853" s="273"/>
      <c r="GHB853" s="273"/>
      <c r="GHC853" s="273"/>
      <c r="GHD853" s="273"/>
      <c r="GHE853" s="273"/>
      <c r="GHF853" s="273"/>
      <c r="GHG853" s="273"/>
      <c r="GHH853" s="273"/>
      <c r="GHI853" s="273"/>
      <c r="GHJ853" s="273"/>
      <c r="GHK853" s="273"/>
      <c r="GHL853" s="273"/>
      <c r="GHM853" s="273"/>
      <c r="GHN853" s="273"/>
      <c r="GHO853" s="273"/>
      <c r="GHP853" s="273"/>
      <c r="GHQ853" s="273"/>
      <c r="GHR853" s="273"/>
      <c r="GHS853" s="273"/>
      <c r="GHT853" s="273"/>
      <c r="GHU853" s="273"/>
      <c r="GHV853" s="273"/>
      <c r="GHW853" s="273"/>
      <c r="GHX853" s="273"/>
      <c r="GHY853" s="273"/>
      <c r="GHZ853" s="273"/>
      <c r="GIA853" s="273"/>
      <c r="GIB853" s="273"/>
      <c r="GIC853" s="273"/>
      <c r="GID853" s="273"/>
      <c r="GIE853" s="273"/>
      <c r="GIF853" s="273"/>
      <c r="GIG853" s="273"/>
      <c r="GIH853" s="273"/>
      <c r="GII853" s="273"/>
      <c r="GIJ853" s="273"/>
      <c r="GIK853" s="273"/>
      <c r="GIL853" s="273"/>
      <c r="GIM853" s="273"/>
      <c r="GIN853" s="273"/>
      <c r="GIO853" s="273"/>
      <c r="GIP853" s="273"/>
      <c r="GIQ853" s="273"/>
      <c r="GIR853" s="273"/>
      <c r="GIS853" s="273"/>
      <c r="GIT853" s="273"/>
      <c r="GIU853" s="273"/>
      <c r="GIV853" s="273"/>
      <c r="GIW853" s="273"/>
      <c r="GIX853" s="273"/>
      <c r="GIY853" s="273"/>
      <c r="GIZ853" s="273"/>
      <c r="GJA853" s="273"/>
      <c r="GJB853" s="273"/>
      <c r="GJC853" s="273"/>
      <c r="GJD853" s="273"/>
      <c r="GJE853" s="273"/>
      <c r="GJF853" s="273"/>
      <c r="GJG853" s="273"/>
      <c r="GJH853" s="273"/>
      <c r="GJI853" s="273"/>
      <c r="GJJ853" s="273"/>
      <c r="GJK853" s="273"/>
      <c r="GJL853" s="273"/>
      <c r="GJM853" s="273"/>
      <c r="GJN853" s="273"/>
      <c r="GJO853" s="273"/>
      <c r="GJP853" s="273"/>
      <c r="GJQ853" s="273"/>
      <c r="GJR853" s="273"/>
      <c r="GJS853" s="273"/>
      <c r="GJT853" s="273"/>
      <c r="GJU853" s="273"/>
      <c r="GJV853" s="273"/>
      <c r="GJW853" s="273"/>
      <c r="GJX853" s="273"/>
      <c r="GJY853" s="273"/>
      <c r="GJZ853" s="273"/>
      <c r="GKA853" s="273"/>
      <c r="GKB853" s="273"/>
      <c r="GKC853" s="273"/>
      <c r="GKD853" s="273"/>
      <c r="GKE853" s="273"/>
      <c r="GKF853" s="273"/>
      <c r="GKG853" s="273"/>
      <c r="GKH853" s="273"/>
      <c r="GKI853" s="273"/>
      <c r="GKJ853" s="273"/>
      <c r="GKK853" s="273"/>
      <c r="GKL853" s="273"/>
      <c r="GKM853" s="273"/>
      <c r="GKN853" s="273"/>
      <c r="GKO853" s="273"/>
      <c r="GKP853" s="273"/>
      <c r="GKQ853" s="273"/>
      <c r="GKR853" s="273"/>
      <c r="GKS853" s="273"/>
      <c r="GKT853" s="273"/>
      <c r="GKU853" s="273"/>
      <c r="GKV853" s="273"/>
      <c r="GKW853" s="273"/>
      <c r="GKX853" s="273"/>
      <c r="GKY853" s="273"/>
      <c r="GKZ853" s="273"/>
      <c r="GLA853" s="273"/>
      <c r="GLB853" s="273"/>
      <c r="GLC853" s="273"/>
      <c r="GLD853" s="273"/>
      <c r="GLE853" s="273"/>
      <c r="GLF853" s="273"/>
      <c r="GLG853" s="273"/>
      <c r="GLH853" s="273"/>
      <c r="GLI853" s="273"/>
      <c r="GLJ853" s="273"/>
      <c r="GLK853" s="273"/>
      <c r="GLL853" s="273"/>
      <c r="GLM853" s="273"/>
      <c r="GLN853" s="273"/>
      <c r="GLO853" s="273"/>
      <c r="GLP853" s="273"/>
      <c r="GLQ853" s="273"/>
      <c r="GLR853" s="273"/>
      <c r="GLS853" s="273"/>
      <c r="GLT853" s="273"/>
      <c r="GLU853" s="273"/>
      <c r="GLV853" s="273"/>
      <c r="GLW853" s="273"/>
      <c r="GLX853" s="273"/>
      <c r="GLY853" s="273"/>
      <c r="GLZ853" s="273"/>
      <c r="GMA853" s="273"/>
      <c r="GMB853" s="273"/>
      <c r="GMC853" s="273"/>
      <c r="GMD853" s="273"/>
      <c r="GME853" s="273"/>
      <c r="GMF853" s="273"/>
      <c r="GMG853" s="273"/>
      <c r="GMH853" s="273"/>
      <c r="GMI853" s="273"/>
      <c r="GMJ853" s="273"/>
      <c r="GMK853" s="273"/>
      <c r="GML853" s="273"/>
      <c r="GMM853" s="273"/>
      <c r="GMN853" s="273"/>
      <c r="GMO853" s="273"/>
      <c r="GMP853" s="273"/>
      <c r="GMQ853" s="273"/>
      <c r="GMR853" s="273"/>
      <c r="GMS853" s="273"/>
      <c r="GMT853" s="273"/>
      <c r="GMU853" s="273"/>
      <c r="GMV853" s="273"/>
      <c r="GMW853" s="273"/>
      <c r="GMX853" s="273"/>
      <c r="GMY853" s="273"/>
      <c r="GMZ853" s="273"/>
      <c r="GNA853" s="273"/>
      <c r="GNB853" s="273"/>
      <c r="GNC853" s="273"/>
      <c r="GND853" s="273"/>
      <c r="GNE853" s="273"/>
      <c r="GNF853" s="273"/>
      <c r="GNG853" s="273"/>
      <c r="GNH853" s="273"/>
      <c r="GNI853" s="273"/>
      <c r="GNJ853" s="273"/>
      <c r="GNK853" s="273"/>
      <c r="GNL853" s="273"/>
      <c r="GNM853" s="273"/>
      <c r="GNN853" s="273"/>
      <c r="GNO853" s="273"/>
      <c r="GNP853" s="273"/>
      <c r="GNQ853" s="273"/>
      <c r="GNR853" s="273"/>
      <c r="GNS853" s="273"/>
      <c r="GNT853" s="273"/>
      <c r="GNU853" s="273"/>
      <c r="GNV853" s="273"/>
      <c r="GNW853" s="273"/>
      <c r="GNX853" s="273"/>
      <c r="GNY853" s="273"/>
      <c r="GNZ853" s="273"/>
      <c r="GOA853" s="273"/>
      <c r="GOB853" s="273"/>
      <c r="GOC853" s="273"/>
      <c r="GOD853" s="273"/>
      <c r="GOE853" s="273"/>
      <c r="GOF853" s="273"/>
      <c r="GOG853" s="273"/>
      <c r="GOH853" s="273"/>
      <c r="GOI853" s="273"/>
      <c r="GOJ853" s="273"/>
      <c r="GOK853" s="273"/>
      <c r="GOL853" s="273"/>
      <c r="GOM853" s="273"/>
      <c r="GON853" s="273"/>
      <c r="GOO853" s="273"/>
      <c r="GOP853" s="273"/>
      <c r="GOQ853" s="273"/>
      <c r="GOR853" s="273"/>
      <c r="GOS853" s="273"/>
      <c r="GOT853" s="273"/>
      <c r="GOU853" s="273"/>
      <c r="GOV853" s="273"/>
      <c r="GOW853" s="273"/>
      <c r="GOX853" s="273"/>
      <c r="GOY853" s="273"/>
      <c r="GOZ853" s="273"/>
      <c r="GPA853" s="273"/>
      <c r="GPB853" s="273"/>
      <c r="GPC853" s="273"/>
      <c r="GPD853" s="273"/>
      <c r="GPE853" s="273"/>
      <c r="GPF853" s="273"/>
      <c r="GPG853" s="273"/>
      <c r="GPH853" s="273"/>
      <c r="GPI853" s="273"/>
      <c r="GPJ853" s="273"/>
      <c r="GPK853" s="273"/>
      <c r="GPL853" s="273"/>
      <c r="GPM853" s="273"/>
      <c r="GPN853" s="273"/>
      <c r="GPO853" s="273"/>
      <c r="GPP853" s="273"/>
      <c r="GPQ853" s="273"/>
      <c r="GPR853" s="273"/>
      <c r="GPS853" s="273"/>
      <c r="GPT853" s="273"/>
      <c r="GPU853" s="273"/>
      <c r="GPV853" s="273"/>
      <c r="GPW853" s="273"/>
      <c r="GPX853" s="273"/>
      <c r="GPY853" s="273"/>
      <c r="GPZ853" s="273"/>
      <c r="GQA853" s="273"/>
      <c r="GQB853" s="273"/>
      <c r="GQC853" s="273"/>
      <c r="GQD853" s="273"/>
      <c r="GQE853" s="273"/>
      <c r="GQF853" s="273"/>
      <c r="GQG853" s="273"/>
      <c r="GQH853" s="273"/>
      <c r="GQI853" s="273"/>
      <c r="GQJ853" s="273"/>
      <c r="GQK853" s="273"/>
      <c r="GQL853" s="273"/>
      <c r="GQM853" s="273"/>
      <c r="GQN853" s="273"/>
      <c r="GQO853" s="273"/>
      <c r="GQP853" s="273"/>
      <c r="GQQ853" s="273"/>
      <c r="GQR853" s="273"/>
      <c r="GQS853" s="273"/>
      <c r="GQT853" s="273"/>
      <c r="GQU853" s="273"/>
      <c r="GQV853" s="273"/>
      <c r="GQW853" s="273"/>
      <c r="GQX853" s="273"/>
      <c r="GQY853" s="273"/>
      <c r="GQZ853" s="273"/>
      <c r="GRA853" s="273"/>
      <c r="GRB853" s="273"/>
      <c r="GRC853" s="273"/>
      <c r="GRD853" s="273"/>
      <c r="GRE853" s="273"/>
      <c r="GRF853" s="273"/>
      <c r="GRG853" s="273"/>
      <c r="GRH853" s="273"/>
      <c r="GRI853" s="273"/>
      <c r="GRJ853" s="273"/>
      <c r="GRK853" s="273"/>
      <c r="GRL853" s="273"/>
      <c r="GRM853" s="273"/>
      <c r="GRN853" s="273"/>
      <c r="GRO853" s="273"/>
      <c r="GRP853" s="273"/>
      <c r="GRQ853" s="273"/>
      <c r="GRR853" s="273"/>
      <c r="GRS853" s="273"/>
      <c r="GRT853" s="273"/>
      <c r="GRU853" s="273"/>
      <c r="GRV853" s="273"/>
      <c r="GRW853" s="273"/>
      <c r="GRX853" s="273"/>
      <c r="GRY853" s="273"/>
      <c r="GRZ853" s="273"/>
      <c r="GSA853" s="273"/>
      <c r="GSB853" s="273"/>
      <c r="GSC853" s="273"/>
      <c r="GSD853" s="273"/>
      <c r="GSE853" s="273"/>
      <c r="GSF853" s="273"/>
      <c r="GSG853" s="273"/>
      <c r="GSH853" s="273"/>
      <c r="GSI853" s="273"/>
      <c r="GSJ853" s="273"/>
      <c r="GSK853" s="273"/>
      <c r="GSL853" s="273"/>
      <c r="GSM853" s="273"/>
      <c r="GSN853" s="273"/>
      <c r="GSO853" s="273"/>
      <c r="GSP853" s="273"/>
      <c r="GSQ853" s="273"/>
      <c r="GSR853" s="273"/>
      <c r="GSS853" s="273"/>
      <c r="GST853" s="273"/>
      <c r="GSU853" s="273"/>
      <c r="GSV853" s="273"/>
      <c r="GSW853" s="273"/>
      <c r="GSX853" s="273"/>
      <c r="GSY853" s="273"/>
      <c r="GSZ853" s="273"/>
      <c r="GTA853" s="273"/>
      <c r="GTB853" s="273"/>
      <c r="GTC853" s="273"/>
      <c r="GTD853" s="273"/>
      <c r="GTE853" s="273"/>
      <c r="GTF853" s="273"/>
      <c r="GTG853" s="273"/>
      <c r="GTH853" s="273"/>
      <c r="GTI853" s="273"/>
      <c r="GTJ853" s="273"/>
      <c r="GTK853" s="273"/>
      <c r="GTL853" s="273"/>
      <c r="GTM853" s="273"/>
      <c r="GTN853" s="273"/>
      <c r="GTO853" s="273"/>
      <c r="GTP853" s="273"/>
      <c r="GTQ853" s="273"/>
      <c r="GTR853" s="273"/>
      <c r="GTS853" s="273"/>
      <c r="GTT853" s="273"/>
      <c r="GTU853" s="273"/>
      <c r="GTV853" s="273"/>
      <c r="GTW853" s="273"/>
      <c r="GTX853" s="273"/>
      <c r="GTY853" s="273"/>
      <c r="GTZ853" s="273"/>
      <c r="GUA853" s="273"/>
      <c r="GUB853" s="273"/>
      <c r="GUC853" s="273"/>
      <c r="GUD853" s="273"/>
      <c r="GUE853" s="273"/>
      <c r="GUF853" s="273"/>
      <c r="GUG853" s="273"/>
      <c r="GUH853" s="273"/>
      <c r="GUI853" s="273"/>
      <c r="GUJ853" s="273"/>
      <c r="GUK853" s="273"/>
      <c r="GUL853" s="273"/>
      <c r="GUM853" s="273"/>
      <c r="GUN853" s="273"/>
      <c r="GUO853" s="273"/>
      <c r="GUP853" s="273"/>
      <c r="GUQ853" s="273"/>
      <c r="GUR853" s="273"/>
      <c r="GUS853" s="273"/>
      <c r="GUT853" s="273"/>
      <c r="GUU853" s="273"/>
      <c r="GUV853" s="273"/>
      <c r="GUW853" s="273"/>
      <c r="GUX853" s="273"/>
      <c r="GUY853" s="273"/>
      <c r="GUZ853" s="273"/>
      <c r="GVA853" s="273"/>
      <c r="GVB853" s="273"/>
      <c r="GVC853" s="273"/>
      <c r="GVD853" s="273"/>
      <c r="GVE853" s="273"/>
      <c r="GVF853" s="273"/>
      <c r="GVG853" s="273"/>
      <c r="GVH853" s="273"/>
      <c r="GVI853" s="273"/>
      <c r="GVJ853" s="273"/>
      <c r="GVK853" s="273"/>
      <c r="GVL853" s="273"/>
      <c r="GVM853" s="273"/>
      <c r="GVN853" s="273"/>
      <c r="GVO853" s="273"/>
      <c r="GVP853" s="273"/>
      <c r="GVQ853" s="273"/>
      <c r="GVR853" s="273"/>
      <c r="GVS853" s="273"/>
      <c r="GVT853" s="273"/>
      <c r="GVU853" s="273"/>
      <c r="GVV853" s="273"/>
      <c r="GVW853" s="273"/>
      <c r="GVX853" s="273"/>
      <c r="GVY853" s="273"/>
      <c r="GVZ853" s="273"/>
      <c r="GWA853" s="273"/>
      <c r="GWB853" s="273"/>
      <c r="GWC853" s="273"/>
      <c r="GWD853" s="273"/>
      <c r="GWE853" s="273"/>
      <c r="GWF853" s="273"/>
      <c r="GWG853" s="273"/>
      <c r="GWH853" s="273"/>
      <c r="GWI853" s="273"/>
      <c r="GWJ853" s="273"/>
      <c r="GWK853" s="273"/>
      <c r="GWL853" s="273"/>
      <c r="GWM853" s="273"/>
      <c r="GWN853" s="273"/>
      <c r="GWO853" s="273"/>
      <c r="GWP853" s="273"/>
      <c r="GWQ853" s="273"/>
      <c r="GWR853" s="273"/>
      <c r="GWS853" s="273"/>
      <c r="GWT853" s="273"/>
      <c r="GWU853" s="273"/>
      <c r="GWV853" s="273"/>
      <c r="GWW853" s="273"/>
      <c r="GWX853" s="273"/>
      <c r="GWY853" s="273"/>
      <c r="GWZ853" s="273"/>
      <c r="GXA853" s="273"/>
      <c r="GXB853" s="273"/>
      <c r="GXC853" s="273"/>
      <c r="GXD853" s="273"/>
      <c r="GXE853" s="273"/>
      <c r="GXF853" s="273"/>
      <c r="GXG853" s="273"/>
      <c r="GXH853" s="273"/>
      <c r="GXI853" s="273"/>
      <c r="GXJ853" s="273"/>
      <c r="GXK853" s="273"/>
      <c r="GXL853" s="273"/>
      <c r="GXM853" s="273"/>
      <c r="GXN853" s="273"/>
      <c r="GXO853" s="273"/>
      <c r="GXP853" s="273"/>
      <c r="GXQ853" s="273"/>
      <c r="GXR853" s="273"/>
      <c r="GXS853" s="273"/>
      <c r="GXT853" s="273"/>
      <c r="GXU853" s="273"/>
      <c r="GXV853" s="273"/>
      <c r="GXW853" s="273"/>
      <c r="GXX853" s="273"/>
      <c r="GXY853" s="273"/>
      <c r="GXZ853" s="273"/>
      <c r="GYA853" s="273"/>
      <c r="GYB853" s="273"/>
      <c r="GYC853" s="273"/>
      <c r="GYD853" s="273"/>
      <c r="GYE853" s="273"/>
      <c r="GYF853" s="273"/>
      <c r="GYG853" s="273"/>
      <c r="GYH853" s="273"/>
      <c r="GYI853" s="273"/>
      <c r="GYJ853" s="273"/>
      <c r="GYK853" s="273"/>
      <c r="GYL853" s="273"/>
      <c r="GYM853" s="273"/>
      <c r="GYN853" s="273"/>
      <c r="GYO853" s="273"/>
      <c r="GYP853" s="273"/>
      <c r="GYQ853" s="273"/>
      <c r="GYR853" s="273"/>
      <c r="GYS853" s="273"/>
      <c r="GYT853" s="273"/>
      <c r="GYU853" s="273"/>
      <c r="GYV853" s="273"/>
      <c r="GYW853" s="273"/>
      <c r="GYX853" s="273"/>
      <c r="GYY853" s="273"/>
      <c r="GYZ853" s="273"/>
      <c r="GZA853" s="273"/>
      <c r="GZB853" s="273"/>
      <c r="GZC853" s="273"/>
      <c r="GZD853" s="273"/>
      <c r="GZE853" s="273"/>
      <c r="GZF853" s="273"/>
      <c r="GZG853" s="273"/>
      <c r="GZH853" s="273"/>
      <c r="GZI853" s="273"/>
      <c r="GZJ853" s="273"/>
      <c r="GZK853" s="273"/>
      <c r="GZL853" s="273"/>
      <c r="GZM853" s="273"/>
      <c r="GZN853" s="273"/>
      <c r="GZO853" s="273"/>
      <c r="GZP853" s="273"/>
      <c r="GZQ853" s="273"/>
      <c r="GZR853" s="273"/>
      <c r="GZS853" s="273"/>
      <c r="GZT853" s="273"/>
      <c r="GZU853" s="273"/>
      <c r="GZV853" s="273"/>
      <c r="GZW853" s="273"/>
      <c r="GZX853" s="273"/>
      <c r="GZY853" s="273"/>
      <c r="GZZ853" s="273"/>
      <c r="HAA853" s="273"/>
      <c r="HAB853" s="273"/>
      <c r="HAC853" s="273"/>
      <c r="HAD853" s="273"/>
      <c r="HAE853" s="273"/>
      <c r="HAF853" s="273"/>
      <c r="HAG853" s="273"/>
      <c r="HAH853" s="273"/>
      <c r="HAI853" s="273"/>
      <c r="HAJ853" s="273"/>
      <c r="HAK853" s="273"/>
      <c r="HAL853" s="273"/>
      <c r="HAM853" s="273"/>
      <c r="HAN853" s="273"/>
      <c r="HAO853" s="273"/>
      <c r="HAP853" s="273"/>
      <c r="HAQ853" s="273"/>
      <c r="HAR853" s="273"/>
      <c r="HAS853" s="273"/>
      <c r="HAT853" s="273"/>
      <c r="HAU853" s="273"/>
      <c r="HAV853" s="273"/>
      <c r="HAW853" s="273"/>
      <c r="HAX853" s="273"/>
      <c r="HAY853" s="273"/>
      <c r="HAZ853" s="273"/>
      <c r="HBA853" s="273"/>
      <c r="HBB853" s="273"/>
      <c r="HBC853" s="273"/>
      <c r="HBD853" s="273"/>
      <c r="HBE853" s="273"/>
      <c r="HBF853" s="273"/>
      <c r="HBG853" s="273"/>
      <c r="HBH853" s="273"/>
      <c r="HBI853" s="273"/>
      <c r="HBJ853" s="273"/>
      <c r="HBK853" s="273"/>
      <c r="HBL853" s="273"/>
      <c r="HBM853" s="273"/>
      <c r="HBN853" s="273"/>
      <c r="HBO853" s="273"/>
      <c r="HBP853" s="273"/>
      <c r="HBQ853" s="273"/>
      <c r="HBR853" s="273"/>
      <c r="HBS853" s="273"/>
      <c r="HBT853" s="273"/>
      <c r="HBU853" s="273"/>
      <c r="HBV853" s="273"/>
      <c r="HBW853" s="273"/>
      <c r="HBX853" s="273"/>
      <c r="HBY853" s="273"/>
      <c r="HBZ853" s="273"/>
      <c r="HCA853" s="273"/>
      <c r="HCB853" s="273"/>
      <c r="HCC853" s="273"/>
      <c r="HCD853" s="273"/>
      <c r="HCE853" s="273"/>
      <c r="HCF853" s="273"/>
      <c r="HCG853" s="273"/>
      <c r="HCH853" s="273"/>
      <c r="HCI853" s="273"/>
      <c r="HCJ853" s="273"/>
      <c r="HCK853" s="273"/>
      <c r="HCL853" s="273"/>
      <c r="HCM853" s="273"/>
      <c r="HCN853" s="273"/>
      <c r="HCO853" s="273"/>
      <c r="HCP853" s="273"/>
      <c r="HCQ853" s="273"/>
      <c r="HCR853" s="273"/>
      <c r="HCS853" s="273"/>
      <c r="HCT853" s="273"/>
      <c r="HCU853" s="273"/>
      <c r="HCV853" s="273"/>
      <c r="HCW853" s="273"/>
      <c r="HCX853" s="273"/>
      <c r="HCY853" s="273"/>
      <c r="HCZ853" s="273"/>
      <c r="HDA853" s="273"/>
      <c r="HDB853" s="273"/>
      <c r="HDC853" s="273"/>
      <c r="HDD853" s="273"/>
      <c r="HDE853" s="273"/>
      <c r="HDF853" s="273"/>
      <c r="HDG853" s="273"/>
      <c r="HDH853" s="273"/>
      <c r="HDI853" s="273"/>
      <c r="HDJ853" s="273"/>
      <c r="HDK853" s="273"/>
      <c r="HDL853" s="273"/>
      <c r="HDM853" s="273"/>
      <c r="HDN853" s="273"/>
      <c r="HDO853" s="273"/>
      <c r="HDP853" s="273"/>
      <c r="HDQ853" s="273"/>
      <c r="HDR853" s="273"/>
      <c r="HDS853" s="273"/>
      <c r="HDT853" s="273"/>
      <c r="HDU853" s="273"/>
      <c r="HDV853" s="273"/>
      <c r="HDW853" s="273"/>
      <c r="HDX853" s="273"/>
      <c r="HDY853" s="273"/>
      <c r="HDZ853" s="273"/>
      <c r="HEA853" s="273"/>
      <c r="HEB853" s="273"/>
      <c r="HEC853" s="273"/>
      <c r="HED853" s="273"/>
      <c r="HEE853" s="273"/>
      <c r="HEF853" s="273"/>
      <c r="HEG853" s="273"/>
      <c r="HEH853" s="273"/>
      <c r="HEI853" s="273"/>
      <c r="HEJ853" s="273"/>
      <c r="HEK853" s="273"/>
      <c r="HEL853" s="273"/>
      <c r="HEM853" s="273"/>
      <c r="HEN853" s="273"/>
      <c r="HEO853" s="273"/>
      <c r="HEP853" s="273"/>
      <c r="HEQ853" s="273"/>
      <c r="HER853" s="273"/>
      <c r="HES853" s="273"/>
      <c r="HET853" s="273"/>
      <c r="HEU853" s="273"/>
      <c r="HEV853" s="273"/>
      <c r="HEW853" s="273"/>
      <c r="HEX853" s="273"/>
      <c r="HEY853" s="273"/>
      <c r="HEZ853" s="273"/>
      <c r="HFA853" s="273"/>
      <c r="HFB853" s="273"/>
      <c r="HFC853" s="273"/>
      <c r="HFD853" s="273"/>
      <c r="HFE853" s="273"/>
      <c r="HFF853" s="273"/>
      <c r="HFG853" s="273"/>
      <c r="HFH853" s="273"/>
      <c r="HFI853" s="273"/>
      <c r="HFJ853" s="273"/>
      <c r="HFK853" s="273"/>
      <c r="HFL853" s="273"/>
      <c r="HFM853" s="273"/>
      <c r="HFN853" s="273"/>
      <c r="HFO853" s="273"/>
      <c r="HFP853" s="273"/>
      <c r="HFQ853" s="273"/>
      <c r="HFR853" s="273"/>
      <c r="HFS853" s="273"/>
      <c r="HFT853" s="273"/>
      <c r="HFU853" s="273"/>
      <c r="HFV853" s="273"/>
      <c r="HFW853" s="273"/>
      <c r="HFX853" s="273"/>
      <c r="HFY853" s="273"/>
      <c r="HFZ853" s="273"/>
      <c r="HGA853" s="273"/>
      <c r="HGB853" s="273"/>
      <c r="HGC853" s="273"/>
      <c r="HGD853" s="273"/>
      <c r="HGE853" s="273"/>
      <c r="HGF853" s="273"/>
      <c r="HGG853" s="273"/>
      <c r="HGH853" s="273"/>
      <c r="HGI853" s="273"/>
      <c r="HGJ853" s="273"/>
      <c r="HGK853" s="273"/>
      <c r="HGL853" s="273"/>
      <c r="HGM853" s="273"/>
      <c r="HGN853" s="273"/>
      <c r="HGO853" s="273"/>
      <c r="HGP853" s="273"/>
      <c r="HGQ853" s="273"/>
      <c r="HGR853" s="273"/>
      <c r="HGS853" s="273"/>
      <c r="HGT853" s="273"/>
      <c r="HGU853" s="273"/>
      <c r="HGV853" s="273"/>
      <c r="HGW853" s="273"/>
      <c r="HGX853" s="273"/>
      <c r="HGY853" s="273"/>
      <c r="HGZ853" s="273"/>
      <c r="HHA853" s="273"/>
      <c r="HHB853" s="273"/>
      <c r="HHC853" s="273"/>
      <c r="HHD853" s="273"/>
      <c r="HHE853" s="273"/>
      <c r="HHF853" s="273"/>
      <c r="HHG853" s="273"/>
      <c r="HHH853" s="273"/>
      <c r="HHI853" s="273"/>
      <c r="HHJ853" s="273"/>
      <c r="HHK853" s="273"/>
      <c r="HHL853" s="273"/>
      <c r="HHM853" s="273"/>
      <c r="HHN853" s="273"/>
      <c r="HHO853" s="273"/>
      <c r="HHP853" s="273"/>
      <c r="HHQ853" s="273"/>
      <c r="HHR853" s="273"/>
      <c r="HHS853" s="273"/>
      <c r="HHT853" s="273"/>
      <c r="HHU853" s="273"/>
      <c r="HHV853" s="273"/>
      <c r="HHW853" s="273"/>
      <c r="HHX853" s="273"/>
      <c r="HHY853" s="273"/>
      <c r="HHZ853" s="273"/>
      <c r="HIA853" s="273"/>
      <c r="HIB853" s="273"/>
      <c r="HIC853" s="273"/>
      <c r="HID853" s="273"/>
      <c r="HIE853" s="273"/>
      <c r="HIF853" s="273"/>
      <c r="HIG853" s="273"/>
      <c r="HIH853" s="273"/>
      <c r="HII853" s="273"/>
      <c r="HIJ853" s="273"/>
      <c r="HIK853" s="273"/>
      <c r="HIL853" s="273"/>
      <c r="HIM853" s="273"/>
      <c r="HIN853" s="273"/>
      <c r="HIO853" s="273"/>
      <c r="HIP853" s="273"/>
      <c r="HIQ853" s="273"/>
      <c r="HIR853" s="273"/>
      <c r="HIS853" s="273"/>
      <c r="HIT853" s="273"/>
      <c r="HIU853" s="273"/>
      <c r="HIV853" s="273"/>
      <c r="HIW853" s="273"/>
      <c r="HIX853" s="273"/>
      <c r="HIY853" s="273"/>
      <c r="HIZ853" s="273"/>
      <c r="HJA853" s="273"/>
      <c r="HJB853" s="273"/>
      <c r="HJC853" s="273"/>
      <c r="HJD853" s="273"/>
      <c r="HJE853" s="273"/>
      <c r="HJF853" s="273"/>
      <c r="HJG853" s="273"/>
      <c r="HJH853" s="273"/>
      <c r="HJI853" s="273"/>
      <c r="HJJ853" s="273"/>
      <c r="HJK853" s="273"/>
      <c r="HJL853" s="273"/>
      <c r="HJM853" s="273"/>
      <c r="HJN853" s="273"/>
      <c r="HJO853" s="273"/>
      <c r="HJP853" s="273"/>
      <c r="HJQ853" s="273"/>
      <c r="HJR853" s="273"/>
      <c r="HJS853" s="273"/>
      <c r="HJT853" s="273"/>
      <c r="HJU853" s="273"/>
      <c r="HJV853" s="273"/>
      <c r="HJW853" s="273"/>
      <c r="HJX853" s="273"/>
      <c r="HJY853" s="273"/>
      <c r="HJZ853" s="273"/>
      <c r="HKA853" s="273"/>
      <c r="HKB853" s="273"/>
      <c r="HKC853" s="273"/>
      <c r="HKD853" s="273"/>
      <c r="HKE853" s="273"/>
      <c r="HKF853" s="273"/>
      <c r="HKG853" s="273"/>
      <c r="HKH853" s="273"/>
      <c r="HKI853" s="273"/>
      <c r="HKJ853" s="273"/>
      <c r="HKK853" s="273"/>
      <c r="HKL853" s="273"/>
      <c r="HKM853" s="273"/>
      <c r="HKN853" s="273"/>
      <c r="HKO853" s="273"/>
      <c r="HKP853" s="273"/>
      <c r="HKQ853" s="273"/>
      <c r="HKR853" s="273"/>
      <c r="HKS853" s="273"/>
      <c r="HKT853" s="273"/>
      <c r="HKU853" s="273"/>
      <c r="HKV853" s="273"/>
      <c r="HKW853" s="273"/>
      <c r="HKX853" s="273"/>
      <c r="HKY853" s="273"/>
      <c r="HKZ853" s="273"/>
      <c r="HLA853" s="273"/>
      <c r="HLB853" s="273"/>
      <c r="HLC853" s="273"/>
      <c r="HLD853" s="273"/>
      <c r="HLE853" s="273"/>
      <c r="HLF853" s="273"/>
      <c r="HLG853" s="273"/>
      <c r="HLH853" s="273"/>
      <c r="HLI853" s="273"/>
      <c r="HLJ853" s="273"/>
      <c r="HLK853" s="273"/>
      <c r="HLL853" s="273"/>
      <c r="HLM853" s="273"/>
      <c r="HLN853" s="273"/>
      <c r="HLO853" s="273"/>
      <c r="HLP853" s="273"/>
      <c r="HLQ853" s="273"/>
      <c r="HLR853" s="273"/>
      <c r="HLS853" s="273"/>
      <c r="HLT853" s="273"/>
      <c r="HLU853" s="273"/>
      <c r="HLV853" s="273"/>
      <c r="HLW853" s="273"/>
      <c r="HLX853" s="273"/>
      <c r="HLY853" s="273"/>
      <c r="HLZ853" s="273"/>
      <c r="HMA853" s="273"/>
      <c r="HMB853" s="273"/>
      <c r="HMC853" s="273"/>
      <c r="HMD853" s="273"/>
      <c r="HME853" s="273"/>
      <c r="HMF853" s="273"/>
      <c r="HMG853" s="273"/>
      <c r="HMH853" s="273"/>
      <c r="HMI853" s="273"/>
      <c r="HMJ853" s="273"/>
      <c r="HMK853" s="273"/>
      <c r="HML853" s="273"/>
      <c r="HMM853" s="273"/>
      <c r="HMN853" s="273"/>
      <c r="HMO853" s="273"/>
      <c r="HMP853" s="273"/>
      <c r="HMQ853" s="273"/>
      <c r="HMR853" s="273"/>
      <c r="HMS853" s="273"/>
      <c r="HMT853" s="273"/>
      <c r="HMU853" s="273"/>
      <c r="HMV853" s="273"/>
      <c r="HMW853" s="273"/>
      <c r="HMX853" s="273"/>
      <c r="HMY853" s="273"/>
      <c r="HMZ853" s="273"/>
      <c r="HNA853" s="273"/>
      <c r="HNB853" s="273"/>
      <c r="HNC853" s="273"/>
      <c r="HND853" s="273"/>
      <c r="HNE853" s="273"/>
      <c r="HNF853" s="273"/>
      <c r="HNG853" s="273"/>
      <c r="HNH853" s="273"/>
      <c r="HNI853" s="273"/>
      <c r="HNJ853" s="273"/>
      <c r="HNK853" s="273"/>
      <c r="HNL853" s="273"/>
      <c r="HNM853" s="273"/>
      <c r="HNN853" s="273"/>
      <c r="HNO853" s="273"/>
      <c r="HNP853" s="273"/>
      <c r="HNQ853" s="273"/>
      <c r="HNR853" s="273"/>
      <c r="HNS853" s="273"/>
      <c r="HNT853" s="273"/>
      <c r="HNU853" s="273"/>
      <c r="HNV853" s="273"/>
      <c r="HNW853" s="273"/>
      <c r="HNX853" s="273"/>
      <c r="HNY853" s="273"/>
      <c r="HNZ853" s="273"/>
      <c r="HOA853" s="273"/>
      <c r="HOB853" s="273"/>
      <c r="HOC853" s="273"/>
      <c r="HOD853" s="273"/>
      <c r="HOE853" s="273"/>
      <c r="HOF853" s="273"/>
      <c r="HOG853" s="273"/>
      <c r="HOH853" s="273"/>
      <c r="HOI853" s="273"/>
      <c r="HOJ853" s="273"/>
      <c r="HOK853" s="273"/>
      <c r="HOL853" s="273"/>
      <c r="HOM853" s="273"/>
      <c r="HON853" s="273"/>
      <c r="HOO853" s="273"/>
      <c r="HOP853" s="273"/>
      <c r="HOQ853" s="273"/>
      <c r="HOR853" s="273"/>
      <c r="HOS853" s="273"/>
      <c r="HOT853" s="273"/>
      <c r="HOU853" s="273"/>
      <c r="HOV853" s="273"/>
      <c r="HOW853" s="273"/>
      <c r="HOX853" s="273"/>
      <c r="HOY853" s="273"/>
      <c r="HOZ853" s="273"/>
      <c r="HPA853" s="273"/>
      <c r="HPB853" s="273"/>
      <c r="HPC853" s="273"/>
      <c r="HPD853" s="273"/>
      <c r="HPE853" s="273"/>
      <c r="HPF853" s="273"/>
      <c r="HPG853" s="273"/>
      <c r="HPH853" s="273"/>
      <c r="HPI853" s="273"/>
      <c r="HPJ853" s="273"/>
      <c r="HPK853" s="273"/>
      <c r="HPL853" s="273"/>
      <c r="HPM853" s="273"/>
      <c r="HPN853" s="273"/>
      <c r="HPO853" s="273"/>
      <c r="HPP853" s="273"/>
      <c r="HPQ853" s="273"/>
      <c r="HPR853" s="273"/>
      <c r="HPS853" s="273"/>
      <c r="HPT853" s="273"/>
      <c r="HPU853" s="273"/>
      <c r="HPV853" s="273"/>
      <c r="HPW853" s="273"/>
      <c r="HPX853" s="273"/>
      <c r="HPY853" s="273"/>
      <c r="HPZ853" s="273"/>
      <c r="HQA853" s="273"/>
      <c r="HQB853" s="273"/>
      <c r="HQC853" s="273"/>
      <c r="HQD853" s="273"/>
      <c r="HQE853" s="273"/>
      <c r="HQF853" s="273"/>
      <c r="HQG853" s="273"/>
      <c r="HQH853" s="273"/>
      <c r="HQI853" s="273"/>
      <c r="HQJ853" s="273"/>
      <c r="HQK853" s="273"/>
      <c r="HQL853" s="273"/>
      <c r="HQM853" s="273"/>
      <c r="HQN853" s="273"/>
      <c r="HQO853" s="273"/>
      <c r="HQP853" s="273"/>
      <c r="HQQ853" s="273"/>
      <c r="HQR853" s="273"/>
      <c r="HQS853" s="273"/>
      <c r="HQT853" s="273"/>
      <c r="HQU853" s="273"/>
      <c r="HQV853" s="273"/>
      <c r="HQW853" s="273"/>
      <c r="HQX853" s="273"/>
      <c r="HQY853" s="273"/>
      <c r="HQZ853" s="273"/>
      <c r="HRA853" s="273"/>
      <c r="HRB853" s="273"/>
      <c r="HRC853" s="273"/>
      <c r="HRD853" s="273"/>
      <c r="HRE853" s="273"/>
      <c r="HRF853" s="273"/>
      <c r="HRG853" s="273"/>
      <c r="HRH853" s="273"/>
      <c r="HRI853" s="273"/>
      <c r="HRJ853" s="273"/>
      <c r="HRK853" s="273"/>
      <c r="HRL853" s="273"/>
      <c r="HRM853" s="273"/>
      <c r="HRN853" s="273"/>
      <c r="HRO853" s="273"/>
      <c r="HRP853" s="273"/>
      <c r="HRQ853" s="273"/>
      <c r="HRR853" s="273"/>
      <c r="HRS853" s="273"/>
      <c r="HRT853" s="273"/>
      <c r="HRU853" s="273"/>
      <c r="HRV853" s="273"/>
      <c r="HRW853" s="273"/>
      <c r="HRX853" s="273"/>
      <c r="HRY853" s="273"/>
      <c r="HRZ853" s="273"/>
      <c r="HSA853" s="273"/>
      <c r="HSB853" s="273"/>
      <c r="HSC853" s="273"/>
      <c r="HSD853" s="273"/>
      <c r="HSE853" s="273"/>
      <c r="HSF853" s="273"/>
      <c r="HSG853" s="273"/>
      <c r="HSH853" s="273"/>
      <c r="HSI853" s="273"/>
      <c r="HSJ853" s="273"/>
      <c r="HSK853" s="273"/>
      <c r="HSL853" s="273"/>
      <c r="HSM853" s="273"/>
      <c r="HSN853" s="273"/>
      <c r="HSO853" s="273"/>
      <c r="HSP853" s="273"/>
      <c r="HSQ853" s="273"/>
      <c r="HSR853" s="273"/>
      <c r="HSS853" s="273"/>
      <c r="HST853" s="273"/>
      <c r="HSU853" s="273"/>
      <c r="HSV853" s="273"/>
      <c r="HSW853" s="273"/>
      <c r="HSX853" s="273"/>
      <c r="HSY853" s="273"/>
      <c r="HSZ853" s="273"/>
      <c r="HTA853" s="273"/>
      <c r="HTB853" s="273"/>
      <c r="HTC853" s="273"/>
      <c r="HTD853" s="273"/>
      <c r="HTE853" s="273"/>
      <c r="HTF853" s="273"/>
      <c r="HTG853" s="273"/>
      <c r="HTH853" s="273"/>
      <c r="HTI853" s="273"/>
      <c r="HTJ853" s="273"/>
      <c r="HTK853" s="273"/>
      <c r="HTL853" s="273"/>
      <c r="HTM853" s="273"/>
      <c r="HTN853" s="273"/>
      <c r="HTO853" s="273"/>
      <c r="HTP853" s="273"/>
      <c r="HTQ853" s="273"/>
      <c r="HTR853" s="273"/>
      <c r="HTS853" s="273"/>
      <c r="HTT853" s="273"/>
      <c r="HTU853" s="273"/>
      <c r="HTV853" s="273"/>
      <c r="HTW853" s="273"/>
      <c r="HTX853" s="273"/>
      <c r="HTY853" s="273"/>
      <c r="HTZ853" s="273"/>
      <c r="HUA853" s="273"/>
      <c r="HUB853" s="273"/>
      <c r="HUC853" s="273"/>
      <c r="HUD853" s="273"/>
      <c r="HUE853" s="273"/>
      <c r="HUF853" s="273"/>
      <c r="HUG853" s="273"/>
      <c r="HUH853" s="273"/>
      <c r="HUI853" s="273"/>
      <c r="HUJ853" s="273"/>
      <c r="HUK853" s="273"/>
      <c r="HUL853" s="273"/>
      <c r="HUM853" s="273"/>
      <c r="HUN853" s="273"/>
      <c r="HUO853" s="273"/>
      <c r="HUP853" s="273"/>
      <c r="HUQ853" s="273"/>
      <c r="HUR853" s="273"/>
      <c r="HUS853" s="273"/>
      <c r="HUT853" s="273"/>
      <c r="HUU853" s="273"/>
      <c r="HUV853" s="273"/>
      <c r="HUW853" s="273"/>
      <c r="HUX853" s="273"/>
      <c r="HUY853" s="273"/>
      <c r="HUZ853" s="273"/>
      <c r="HVA853" s="273"/>
      <c r="HVB853" s="273"/>
      <c r="HVC853" s="273"/>
      <c r="HVD853" s="273"/>
      <c r="HVE853" s="273"/>
      <c r="HVF853" s="273"/>
      <c r="HVG853" s="273"/>
      <c r="HVH853" s="273"/>
      <c r="HVI853" s="273"/>
      <c r="HVJ853" s="273"/>
      <c r="HVK853" s="273"/>
      <c r="HVL853" s="273"/>
      <c r="HVM853" s="273"/>
      <c r="HVN853" s="273"/>
      <c r="HVO853" s="273"/>
      <c r="HVP853" s="273"/>
      <c r="HVQ853" s="273"/>
      <c r="HVR853" s="273"/>
      <c r="HVS853" s="273"/>
      <c r="HVT853" s="273"/>
      <c r="HVU853" s="273"/>
      <c r="HVV853" s="273"/>
      <c r="HVW853" s="273"/>
      <c r="HVX853" s="273"/>
      <c r="HVY853" s="273"/>
      <c r="HVZ853" s="273"/>
      <c r="HWA853" s="273"/>
      <c r="HWB853" s="273"/>
      <c r="HWC853" s="273"/>
      <c r="HWD853" s="273"/>
      <c r="HWE853" s="273"/>
      <c r="HWF853" s="273"/>
      <c r="HWG853" s="273"/>
      <c r="HWH853" s="273"/>
      <c r="HWI853" s="273"/>
      <c r="HWJ853" s="273"/>
      <c r="HWK853" s="273"/>
      <c r="HWL853" s="273"/>
      <c r="HWM853" s="273"/>
      <c r="HWN853" s="273"/>
      <c r="HWO853" s="273"/>
      <c r="HWP853" s="273"/>
      <c r="HWQ853" s="273"/>
      <c r="HWR853" s="273"/>
      <c r="HWS853" s="273"/>
      <c r="HWT853" s="273"/>
      <c r="HWU853" s="273"/>
      <c r="HWV853" s="273"/>
      <c r="HWW853" s="273"/>
      <c r="HWX853" s="273"/>
      <c r="HWY853" s="273"/>
      <c r="HWZ853" s="273"/>
      <c r="HXA853" s="273"/>
      <c r="HXB853" s="273"/>
      <c r="HXC853" s="273"/>
      <c r="HXD853" s="273"/>
      <c r="HXE853" s="273"/>
      <c r="HXF853" s="273"/>
      <c r="HXG853" s="273"/>
      <c r="HXH853" s="273"/>
      <c r="HXI853" s="273"/>
      <c r="HXJ853" s="273"/>
      <c r="HXK853" s="273"/>
      <c r="HXL853" s="273"/>
      <c r="HXM853" s="273"/>
      <c r="HXN853" s="273"/>
      <c r="HXO853" s="273"/>
      <c r="HXP853" s="273"/>
      <c r="HXQ853" s="273"/>
      <c r="HXR853" s="273"/>
      <c r="HXS853" s="273"/>
      <c r="HXT853" s="273"/>
      <c r="HXU853" s="273"/>
      <c r="HXV853" s="273"/>
      <c r="HXW853" s="273"/>
      <c r="HXX853" s="273"/>
      <c r="HXY853" s="273"/>
      <c r="HXZ853" s="273"/>
      <c r="HYA853" s="273"/>
      <c r="HYB853" s="273"/>
      <c r="HYC853" s="273"/>
      <c r="HYD853" s="273"/>
      <c r="HYE853" s="273"/>
      <c r="HYF853" s="273"/>
      <c r="HYG853" s="273"/>
      <c r="HYH853" s="273"/>
      <c r="HYI853" s="273"/>
      <c r="HYJ853" s="273"/>
      <c r="HYK853" s="273"/>
      <c r="HYL853" s="273"/>
      <c r="HYM853" s="273"/>
      <c r="HYN853" s="273"/>
      <c r="HYO853" s="273"/>
      <c r="HYP853" s="273"/>
      <c r="HYQ853" s="273"/>
      <c r="HYR853" s="273"/>
      <c r="HYS853" s="273"/>
      <c r="HYT853" s="273"/>
      <c r="HYU853" s="273"/>
      <c r="HYV853" s="273"/>
      <c r="HYW853" s="273"/>
      <c r="HYX853" s="273"/>
      <c r="HYY853" s="273"/>
      <c r="HYZ853" s="273"/>
      <c r="HZA853" s="273"/>
      <c r="HZB853" s="273"/>
      <c r="HZC853" s="273"/>
      <c r="HZD853" s="273"/>
      <c r="HZE853" s="273"/>
      <c r="HZF853" s="273"/>
      <c r="HZG853" s="273"/>
      <c r="HZH853" s="273"/>
      <c r="HZI853" s="273"/>
      <c r="HZJ853" s="273"/>
      <c r="HZK853" s="273"/>
      <c r="HZL853" s="273"/>
      <c r="HZM853" s="273"/>
      <c r="HZN853" s="273"/>
      <c r="HZO853" s="273"/>
      <c r="HZP853" s="273"/>
      <c r="HZQ853" s="273"/>
      <c r="HZR853" s="273"/>
      <c r="HZS853" s="273"/>
      <c r="HZT853" s="273"/>
      <c r="HZU853" s="273"/>
      <c r="HZV853" s="273"/>
      <c r="HZW853" s="273"/>
      <c r="HZX853" s="273"/>
      <c r="HZY853" s="273"/>
      <c r="HZZ853" s="273"/>
      <c r="IAA853" s="273"/>
      <c r="IAB853" s="273"/>
      <c r="IAC853" s="273"/>
      <c r="IAD853" s="273"/>
      <c r="IAE853" s="273"/>
      <c r="IAF853" s="273"/>
      <c r="IAG853" s="273"/>
      <c r="IAH853" s="273"/>
      <c r="IAI853" s="273"/>
      <c r="IAJ853" s="273"/>
      <c r="IAK853" s="273"/>
      <c r="IAL853" s="273"/>
      <c r="IAM853" s="273"/>
      <c r="IAN853" s="273"/>
      <c r="IAO853" s="273"/>
      <c r="IAP853" s="273"/>
      <c r="IAQ853" s="273"/>
      <c r="IAR853" s="273"/>
      <c r="IAS853" s="273"/>
      <c r="IAT853" s="273"/>
      <c r="IAU853" s="273"/>
      <c r="IAV853" s="273"/>
      <c r="IAW853" s="273"/>
      <c r="IAX853" s="273"/>
      <c r="IAY853" s="273"/>
      <c r="IAZ853" s="273"/>
      <c r="IBA853" s="273"/>
      <c r="IBB853" s="273"/>
      <c r="IBC853" s="273"/>
      <c r="IBD853" s="273"/>
      <c r="IBE853" s="273"/>
      <c r="IBF853" s="273"/>
      <c r="IBG853" s="273"/>
      <c r="IBH853" s="273"/>
      <c r="IBI853" s="273"/>
      <c r="IBJ853" s="273"/>
      <c r="IBK853" s="273"/>
      <c r="IBL853" s="273"/>
      <c r="IBM853" s="273"/>
      <c r="IBN853" s="273"/>
      <c r="IBO853" s="273"/>
      <c r="IBP853" s="273"/>
      <c r="IBQ853" s="273"/>
      <c r="IBR853" s="273"/>
      <c r="IBS853" s="273"/>
      <c r="IBT853" s="273"/>
      <c r="IBU853" s="273"/>
      <c r="IBV853" s="273"/>
      <c r="IBW853" s="273"/>
      <c r="IBX853" s="273"/>
      <c r="IBY853" s="273"/>
      <c r="IBZ853" s="273"/>
      <c r="ICA853" s="273"/>
      <c r="ICB853" s="273"/>
      <c r="ICC853" s="273"/>
      <c r="ICD853" s="273"/>
      <c r="ICE853" s="273"/>
      <c r="ICF853" s="273"/>
      <c r="ICG853" s="273"/>
      <c r="ICH853" s="273"/>
      <c r="ICI853" s="273"/>
      <c r="ICJ853" s="273"/>
      <c r="ICK853" s="273"/>
      <c r="ICL853" s="273"/>
      <c r="ICM853" s="273"/>
      <c r="ICN853" s="273"/>
      <c r="ICO853" s="273"/>
      <c r="ICP853" s="273"/>
      <c r="ICQ853" s="273"/>
      <c r="ICR853" s="273"/>
      <c r="ICS853" s="273"/>
      <c r="ICT853" s="273"/>
      <c r="ICU853" s="273"/>
      <c r="ICV853" s="273"/>
      <c r="ICW853" s="273"/>
      <c r="ICX853" s="273"/>
      <c r="ICY853" s="273"/>
      <c r="ICZ853" s="273"/>
      <c r="IDA853" s="273"/>
      <c r="IDB853" s="273"/>
      <c r="IDC853" s="273"/>
      <c r="IDD853" s="273"/>
      <c r="IDE853" s="273"/>
      <c r="IDF853" s="273"/>
      <c r="IDG853" s="273"/>
      <c r="IDH853" s="273"/>
      <c r="IDI853" s="273"/>
      <c r="IDJ853" s="273"/>
      <c r="IDK853" s="273"/>
      <c r="IDL853" s="273"/>
      <c r="IDM853" s="273"/>
      <c r="IDN853" s="273"/>
      <c r="IDO853" s="273"/>
      <c r="IDP853" s="273"/>
      <c r="IDQ853" s="273"/>
      <c r="IDR853" s="273"/>
      <c r="IDS853" s="273"/>
      <c r="IDT853" s="273"/>
      <c r="IDU853" s="273"/>
      <c r="IDV853" s="273"/>
      <c r="IDW853" s="273"/>
      <c r="IDX853" s="273"/>
      <c r="IDY853" s="273"/>
      <c r="IDZ853" s="273"/>
      <c r="IEA853" s="273"/>
      <c r="IEB853" s="273"/>
      <c r="IEC853" s="273"/>
      <c r="IED853" s="273"/>
      <c r="IEE853" s="273"/>
      <c r="IEF853" s="273"/>
      <c r="IEG853" s="273"/>
      <c r="IEH853" s="273"/>
      <c r="IEI853" s="273"/>
      <c r="IEJ853" s="273"/>
      <c r="IEK853" s="273"/>
      <c r="IEL853" s="273"/>
      <c r="IEM853" s="273"/>
      <c r="IEN853" s="273"/>
      <c r="IEO853" s="273"/>
      <c r="IEP853" s="273"/>
      <c r="IEQ853" s="273"/>
      <c r="IER853" s="273"/>
      <c r="IES853" s="273"/>
      <c r="IET853" s="273"/>
      <c r="IEU853" s="273"/>
      <c r="IEV853" s="273"/>
      <c r="IEW853" s="273"/>
      <c r="IEX853" s="273"/>
      <c r="IEY853" s="273"/>
      <c r="IEZ853" s="273"/>
      <c r="IFA853" s="273"/>
      <c r="IFB853" s="273"/>
      <c r="IFC853" s="273"/>
      <c r="IFD853" s="273"/>
      <c r="IFE853" s="273"/>
      <c r="IFF853" s="273"/>
      <c r="IFG853" s="273"/>
      <c r="IFH853" s="273"/>
      <c r="IFI853" s="273"/>
      <c r="IFJ853" s="273"/>
      <c r="IFK853" s="273"/>
      <c r="IFL853" s="273"/>
      <c r="IFM853" s="273"/>
      <c r="IFN853" s="273"/>
      <c r="IFO853" s="273"/>
      <c r="IFP853" s="273"/>
      <c r="IFQ853" s="273"/>
      <c r="IFR853" s="273"/>
      <c r="IFS853" s="273"/>
      <c r="IFT853" s="273"/>
      <c r="IFU853" s="273"/>
      <c r="IFV853" s="273"/>
      <c r="IFW853" s="273"/>
      <c r="IFX853" s="273"/>
      <c r="IFY853" s="273"/>
      <c r="IFZ853" s="273"/>
      <c r="IGA853" s="273"/>
      <c r="IGB853" s="273"/>
      <c r="IGC853" s="273"/>
      <c r="IGD853" s="273"/>
      <c r="IGE853" s="273"/>
      <c r="IGF853" s="273"/>
      <c r="IGG853" s="273"/>
      <c r="IGH853" s="273"/>
      <c r="IGI853" s="273"/>
      <c r="IGJ853" s="273"/>
      <c r="IGK853" s="273"/>
      <c r="IGL853" s="273"/>
      <c r="IGM853" s="273"/>
      <c r="IGN853" s="273"/>
      <c r="IGO853" s="273"/>
      <c r="IGP853" s="273"/>
      <c r="IGQ853" s="273"/>
      <c r="IGR853" s="273"/>
      <c r="IGS853" s="273"/>
      <c r="IGT853" s="273"/>
      <c r="IGU853" s="273"/>
      <c r="IGV853" s="273"/>
      <c r="IGW853" s="273"/>
      <c r="IGX853" s="273"/>
      <c r="IGY853" s="273"/>
      <c r="IGZ853" s="273"/>
      <c r="IHA853" s="273"/>
      <c r="IHB853" s="273"/>
      <c r="IHC853" s="273"/>
      <c r="IHD853" s="273"/>
      <c r="IHE853" s="273"/>
      <c r="IHF853" s="273"/>
      <c r="IHG853" s="273"/>
      <c r="IHH853" s="273"/>
      <c r="IHI853" s="273"/>
      <c r="IHJ853" s="273"/>
      <c r="IHK853" s="273"/>
      <c r="IHL853" s="273"/>
      <c r="IHM853" s="273"/>
      <c r="IHN853" s="273"/>
      <c r="IHO853" s="273"/>
      <c r="IHP853" s="273"/>
      <c r="IHQ853" s="273"/>
      <c r="IHR853" s="273"/>
      <c r="IHS853" s="273"/>
      <c r="IHT853" s="273"/>
      <c r="IHU853" s="273"/>
      <c r="IHV853" s="273"/>
      <c r="IHW853" s="273"/>
      <c r="IHX853" s="273"/>
      <c r="IHY853" s="273"/>
      <c r="IHZ853" s="273"/>
      <c r="IIA853" s="273"/>
      <c r="IIB853" s="273"/>
      <c r="IIC853" s="273"/>
      <c r="IID853" s="273"/>
      <c r="IIE853" s="273"/>
      <c r="IIF853" s="273"/>
      <c r="IIG853" s="273"/>
      <c r="IIH853" s="273"/>
      <c r="III853" s="273"/>
      <c r="IIJ853" s="273"/>
      <c r="IIK853" s="273"/>
      <c r="IIL853" s="273"/>
      <c r="IIM853" s="273"/>
      <c r="IIN853" s="273"/>
      <c r="IIO853" s="273"/>
      <c r="IIP853" s="273"/>
      <c r="IIQ853" s="273"/>
      <c r="IIR853" s="273"/>
      <c r="IIS853" s="273"/>
      <c r="IIT853" s="273"/>
      <c r="IIU853" s="273"/>
      <c r="IIV853" s="273"/>
      <c r="IIW853" s="273"/>
      <c r="IIX853" s="273"/>
      <c r="IIY853" s="273"/>
      <c r="IIZ853" s="273"/>
      <c r="IJA853" s="273"/>
      <c r="IJB853" s="273"/>
      <c r="IJC853" s="273"/>
      <c r="IJD853" s="273"/>
      <c r="IJE853" s="273"/>
      <c r="IJF853" s="273"/>
      <c r="IJG853" s="273"/>
      <c r="IJH853" s="273"/>
      <c r="IJI853" s="273"/>
      <c r="IJJ853" s="273"/>
      <c r="IJK853" s="273"/>
      <c r="IJL853" s="273"/>
      <c r="IJM853" s="273"/>
      <c r="IJN853" s="273"/>
      <c r="IJO853" s="273"/>
      <c r="IJP853" s="273"/>
      <c r="IJQ853" s="273"/>
      <c r="IJR853" s="273"/>
      <c r="IJS853" s="273"/>
      <c r="IJT853" s="273"/>
      <c r="IJU853" s="273"/>
      <c r="IJV853" s="273"/>
      <c r="IJW853" s="273"/>
      <c r="IJX853" s="273"/>
      <c r="IJY853" s="273"/>
      <c r="IJZ853" s="273"/>
      <c r="IKA853" s="273"/>
      <c r="IKB853" s="273"/>
      <c r="IKC853" s="273"/>
      <c r="IKD853" s="273"/>
      <c r="IKE853" s="273"/>
      <c r="IKF853" s="273"/>
      <c r="IKG853" s="273"/>
      <c r="IKH853" s="273"/>
      <c r="IKI853" s="273"/>
      <c r="IKJ853" s="273"/>
      <c r="IKK853" s="273"/>
      <c r="IKL853" s="273"/>
      <c r="IKM853" s="273"/>
      <c r="IKN853" s="273"/>
      <c r="IKO853" s="273"/>
      <c r="IKP853" s="273"/>
      <c r="IKQ853" s="273"/>
      <c r="IKR853" s="273"/>
      <c r="IKS853" s="273"/>
      <c r="IKT853" s="273"/>
      <c r="IKU853" s="273"/>
      <c r="IKV853" s="273"/>
      <c r="IKW853" s="273"/>
      <c r="IKX853" s="273"/>
      <c r="IKY853" s="273"/>
      <c r="IKZ853" s="273"/>
      <c r="ILA853" s="273"/>
      <c r="ILB853" s="273"/>
      <c r="ILC853" s="273"/>
      <c r="ILD853" s="273"/>
      <c r="ILE853" s="273"/>
      <c r="ILF853" s="273"/>
      <c r="ILG853" s="273"/>
      <c r="ILH853" s="273"/>
      <c r="ILI853" s="273"/>
      <c r="ILJ853" s="273"/>
      <c r="ILK853" s="273"/>
      <c r="ILL853" s="273"/>
      <c r="ILM853" s="273"/>
      <c r="ILN853" s="273"/>
      <c r="ILO853" s="273"/>
      <c r="ILP853" s="273"/>
      <c r="ILQ853" s="273"/>
      <c r="ILR853" s="273"/>
      <c r="ILS853" s="273"/>
      <c r="ILT853" s="273"/>
      <c r="ILU853" s="273"/>
      <c r="ILV853" s="273"/>
      <c r="ILW853" s="273"/>
      <c r="ILX853" s="273"/>
      <c r="ILY853" s="273"/>
      <c r="ILZ853" s="273"/>
      <c r="IMA853" s="273"/>
      <c r="IMB853" s="273"/>
      <c r="IMC853" s="273"/>
      <c r="IMD853" s="273"/>
      <c r="IME853" s="273"/>
      <c r="IMF853" s="273"/>
      <c r="IMG853" s="273"/>
      <c r="IMH853" s="273"/>
      <c r="IMI853" s="273"/>
      <c r="IMJ853" s="273"/>
      <c r="IMK853" s="273"/>
      <c r="IML853" s="273"/>
      <c r="IMM853" s="273"/>
      <c r="IMN853" s="273"/>
      <c r="IMO853" s="273"/>
      <c r="IMP853" s="273"/>
      <c r="IMQ853" s="273"/>
      <c r="IMR853" s="273"/>
      <c r="IMS853" s="273"/>
      <c r="IMT853" s="273"/>
      <c r="IMU853" s="273"/>
      <c r="IMV853" s="273"/>
      <c r="IMW853" s="273"/>
      <c r="IMX853" s="273"/>
      <c r="IMY853" s="273"/>
      <c r="IMZ853" s="273"/>
      <c r="INA853" s="273"/>
      <c r="INB853" s="273"/>
      <c r="INC853" s="273"/>
      <c r="IND853" s="273"/>
      <c r="INE853" s="273"/>
      <c r="INF853" s="273"/>
      <c r="ING853" s="273"/>
      <c r="INH853" s="273"/>
      <c r="INI853" s="273"/>
      <c r="INJ853" s="273"/>
      <c r="INK853" s="273"/>
      <c r="INL853" s="273"/>
      <c r="INM853" s="273"/>
      <c r="INN853" s="273"/>
      <c r="INO853" s="273"/>
      <c r="INP853" s="273"/>
      <c r="INQ853" s="273"/>
      <c r="INR853" s="273"/>
      <c r="INS853" s="273"/>
      <c r="INT853" s="273"/>
      <c r="INU853" s="273"/>
      <c r="INV853" s="273"/>
      <c r="INW853" s="273"/>
      <c r="INX853" s="273"/>
      <c r="INY853" s="273"/>
      <c r="INZ853" s="273"/>
      <c r="IOA853" s="273"/>
      <c r="IOB853" s="273"/>
      <c r="IOC853" s="273"/>
      <c r="IOD853" s="273"/>
      <c r="IOE853" s="273"/>
      <c r="IOF853" s="273"/>
      <c r="IOG853" s="273"/>
      <c r="IOH853" s="273"/>
      <c r="IOI853" s="273"/>
      <c r="IOJ853" s="273"/>
      <c r="IOK853" s="273"/>
      <c r="IOL853" s="273"/>
      <c r="IOM853" s="273"/>
      <c r="ION853" s="273"/>
      <c r="IOO853" s="273"/>
      <c r="IOP853" s="273"/>
      <c r="IOQ853" s="273"/>
      <c r="IOR853" s="273"/>
      <c r="IOS853" s="273"/>
      <c r="IOT853" s="273"/>
      <c r="IOU853" s="273"/>
      <c r="IOV853" s="273"/>
      <c r="IOW853" s="273"/>
      <c r="IOX853" s="273"/>
      <c r="IOY853" s="273"/>
      <c r="IOZ853" s="273"/>
      <c r="IPA853" s="273"/>
      <c r="IPB853" s="273"/>
      <c r="IPC853" s="273"/>
      <c r="IPD853" s="273"/>
      <c r="IPE853" s="273"/>
      <c r="IPF853" s="273"/>
      <c r="IPG853" s="273"/>
      <c r="IPH853" s="273"/>
      <c r="IPI853" s="273"/>
      <c r="IPJ853" s="273"/>
      <c r="IPK853" s="273"/>
      <c r="IPL853" s="273"/>
      <c r="IPM853" s="273"/>
      <c r="IPN853" s="273"/>
      <c r="IPO853" s="273"/>
      <c r="IPP853" s="273"/>
      <c r="IPQ853" s="273"/>
      <c r="IPR853" s="273"/>
      <c r="IPS853" s="273"/>
      <c r="IPT853" s="273"/>
      <c r="IPU853" s="273"/>
      <c r="IPV853" s="273"/>
      <c r="IPW853" s="273"/>
      <c r="IPX853" s="273"/>
      <c r="IPY853" s="273"/>
      <c r="IPZ853" s="273"/>
      <c r="IQA853" s="273"/>
      <c r="IQB853" s="273"/>
      <c r="IQC853" s="273"/>
      <c r="IQD853" s="273"/>
      <c r="IQE853" s="273"/>
      <c r="IQF853" s="273"/>
      <c r="IQG853" s="273"/>
      <c r="IQH853" s="273"/>
      <c r="IQI853" s="273"/>
      <c r="IQJ853" s="273"/>
      <c r="IQK853" s="273"/>
      <c r="IQL853" s="273"/>
      <c r="IQM853" s="273"/>
      <c r="IQN853" s="273"/>
      <c r="IQO853" s="273"/>
      <c r="IQP853" s="273"/>
      <c r="IQQ853" s="273"/>
      <c r="IQR853" s="273"/>
      <c r="IQS853" s="273"/>
      <c r="IQT853" s="273"/>
      <c r="IQU853" s="273"/>
      <c r="IQV853" s="273"/>
      <c r="IQW853" s="273"/>
      <c r="IQX853" s="273"/>
      <c r="IQY853" s="273"/>
      <c r="IQZ853" s="273"/>
      <c r="IRA853" s="273"/>
      <c r="IRB853" s="273"/>
      <c r="IRC853" s="273"/>
      <c r="IRD853" s="273"/>
      <c r="IRE853" s="273"/>
      <c r="IRF853" s="273"/>
      <c r="IRG853" s="273"/>
      <c r="IRH853" s="273"/>
      <c r="IRI853" s="273"/>
      <c r="IRJ853" s="273"/>
      <c r="IRK853" s="273"/>
      <c r="IRL853" s="273"/>
      <c r="IRM853" s="273"/>
      <c r="IRN853" s="273"/>
      <c r="IRO853" s="273"/>
      <c r="IRP853" s="273"/>
      <c r="IRQ853" s="273"/>
      <c r="IRR853" s="273"/>
      <c r="IRS853" s="273"/>
      <c r="IRT853" s="273"/>
      <c r="IRU853" s="273"/>
      <c r="IRV853" s="273"/>
      <c r="IRW853" s="273"/>
      <c r="IRX853" s="273"/>
      <c r="IRY853" s="273"/>
      <c r="IRZ853" s="273"/>
      <c r="ISA853" s="273"/>
      <c r="ISB853" s="273"/>
      <c r="ISC853" s="273"/>
      <c r="ISD853" s="273"/>
      <c r="ISE853" s="273"/>
      <c r="ISF853" s="273"/>
      <c r="ISG853" s="273"/>
      <c r="ISH853" s="273"/>
      <c r="ISI853" s="273"/>
      <c r="ISJ853" s="273"/>
      <c r="ISK853" s="273"/>
      <c r="ISL853" s="273"/>
      <c r="ISM853" s="273"/>
      <c r="ISN853" s="273"/>
      <c r="ISO853" s="273"/>
      <c r="ISP853" s="273"/>
      <c r="ISQ853" s="273"/>
      <c r="ISR853" s="273"/>
      <c r="ISS853" s="273"/>
      <c r="IST853" s="273"/>
      <c r="ISU853" s="273"/>
      <c r="ISV853" s="273"/>
      <c r="ISW853" s="273"/>
      <c r="ISX853" s="273"/>
      <c r="ISY853" s="273"/>
      <c r="ISZ853" s="273"/>
      <c r="ITA853" s="273"/>
      <c r="ITB853" s="273"/>
      <c r="ITC853" s="273"/>
      <c r="ITD853" s="273"/>
      <c r="ITE853" s="273"/>
      <c r="ITF853" s="273"/>
      <c r="ITG853" s="273"/>
      <c r="ITH853" s="273"/>
      <c r="ITI853" s="273"/>
      <c r="ITJ853" s="273"/>
      <c r="ITK853" s="273"/>
      <c r="ITL853" s="273"/>
      <c r="ITM853" s="273"/>
      <c r="ITN853" s="273"/>
      <c r="ITO853" s="273"/>
      <c r="ITP853" s="273"/>
      <c r="ITQ853" s="273"/>
      <c r="ITR853" s="273"/>
      <c r="ITS853" s="273"/>
      <c r="ITT853" s="273"/>
      <c r="ITU853" s="273"/>
      <c r="ITV853" s="273"/>
      <c r="ITW853" s="273"/>
      <c r="ITX853" s="273"/>
      <c r="ITY853" s="273"/>
      <c r="ITZ853" s="273"/>
      <c r="IUA853" s="273"/>
      <c r="IUB853" s="273"/>
      <c r="IUC853" s="273"/>
      <c r="IUD853" s="273"/>
      <c r="IUE853" s="273"/>
      <c r="IUF853" s="273"/>
      <c r="IUG853" s="273"/>
      <c r="IUH853" s="273"/>
      <c r="IUI853" s="273"/>
      <c r="IUJ853" s="273"/>
      <c r="IUK853" s="273"/>
      <c r="IUL853" s="273"/>
      <c r="IUM853" s="273"/>
      <c r="IUN853" s="273"/>
      <c r="IUO853" s="273"/>
      <c r="IUP853" s="273"/>
      <c r="IUQ853" s="273"/>
      <c r="IUR853" s="273"/>
      <c r="IUS853" s="273"/>
      <c r="IUT853" s="273"/>
      <c r="IUU853" s="273"/>
      <c r="IUV853" s="273"/>
      <c r="IUW853" s="273"/>
      <c r="IUX853" s="273"/>
      <c r="IUY853" s="273"/>
      <c r="IUZ853" s="273"/>
      <c r="IVA853" s="273"/>
      <c r="IVB853" s="273"/>
      <c r="IVC853" s="273"/>
      <c r="IVD853" s="273"/>
      <c r="IVE853" s="273"/>
      <c r="IVF853" s="273"/>
      <c r="IVG853" s="273"/>
      <c r="IVH853" s="273"/>
      <c r="IVI853" s="273"/>
      <c r="IVJ853" s="273"/>
      <c r="IVK853" s="273"/>
      <c r="IVL853" s="273"/>
      <c r="IVM853" s="273"/>
      <c r="IVN853" s="273"/>
      <c r="IVO853" s="273"/>
      <c r="IVP853" s="273"/>
      <c r="IVQ853" s="273"/>
      <c r="IVR853" s="273"/>
      <c r="IVS853" s="273"/>
      <c r="IVT853" s="273"/>
      <c r="IVU853" s="273"/>
      <c r="IVV853" s="273"/>
      <c r="IVW853" s="273"/>
      <c r="IVX853" s="273"/>
      <c r="IVY853" s="273"/>
      <c r="IVZ853" s="273"/>
      <c r="IWA853" s="273"/>
      <c r="IWB853" s="273"/>
      <c r="IWC853" s="273"/>
      <c r="IWD853" s="273"/>
      <c r="IWE853" s="273"/>
      <c r="IWF853" s="273"/>
      <c r="IWG853" s="273"/>
      <c r="IWH853" s="273"/>
      <c r="IWI853" s="273"/>
      <c r="IWJ853" s="273"/>
      <c r="IWK853" s="273"/>
      <c r="IWL853" s="273"/>
      <c r="IWM853" s="273"/>
      <c r="IWN853" s="273"/>
      <c r="IWO853" s="273"/>
      <c r="IWP853" s="273"/>
      <c r="IWQ853" s="273"/>
      <c r="IWR853" s="273"/>
      <c r="IWS853" s="273"/>
      <c r="IWT853" s="273"/>
      <c r="IWU853" s="273"/>
      <c r="IWV853" s="273"/>
      <c r="IWW853" s="273"/>
      <c r="IWX853" s="273"/>
      <c r="IWY853" s="273"/>
      <c r="IWZ853" s="273"/>
      <c r="IXA853" s="273"/>
      <c r="IXB853" s="273"/>
      <c r="IXC853" s="273"/>
      <c r="IXD853" s="273"/>
      <c r="IXE853" s="273"/>
      <c r="IXF853" s="273"/>
      <c r="IXG853" s="273"/>
      <c r="IXH853" s="273"/>
      <c r="IXI853" s="273"/>
      <c r="IXJ853" s="273"/>
      <c r="IXK853" s="273"/>
      <c r="IXL853" s="273"/>
      <c r="IXM853" s="273"/>
      <c r="IXN853" s="273"/>
      <c r="IXO853" s="273"/>
      <c r="IXP853" s="273"/>
      <c r="IXQ853" s="273"/>
      <c r="IXR853" s="273"/>
      <c r="IXS853" s="273"/>
      <c r="IXT853" s="273"/>
      <c r="IXU853" s="273"/>
      <c r="IXV853" s="273"/>
      <c r="IXW853" s="273"/>
      <c r="IXX853" s="273"/>
      <c r="IXY853" s="273"/>
      <c r="IXZ853" s="273"/>
      <c r="IYA853" s="273"/>
      <c r="IYB853" s="273"/>
      <c r="IYC853" s="273"/>
      <c r="IYD853" s="273"/>
      <c r="IYE853" s="273"/>
      <c r="IYF853" s="273"/>
      <c r="IYG853" s="273"/>
      <c r="IYH853" s="273"/>
      <c r="IYI853" s="273"/>
      <c r="IYJ853" s="273"/>
      <c r="IYK853" s="273"/>
      <c r="IYL853" s="273"/>
      <c r="IYM853" s="273"/>
      <c r="IYN853" s="273"/>
      <c r="IYO853" s="273"/>
      <c r="IYP853" s="273"/>
      <c r="IYQ853" s="273"/>
      <c r="IYR853" s="273"/>
      <c r="IYS853" s="273"/>
      <c r="IYT853" s="273"/>
      <c r="IYU853" s="273"/>
      <c r="IYV853" s="273"/>
      <c r="IYW853" s="273"/>
      <c r="IYX853" s="273"/>
      <c r="IYY853" s="273"/>
      <c r="IYZ853" s="273"/>
      <c r="IZA853" s="273"/>
      <c r="IZB853" s="273"/>
      <c r="IZC853" s="273"/>
      <c r="IZD853" s="273"/>
      <c r="IZE853" s="273"/>
      <c r="IZF853" s="273"/>
      <c r="IZG853" s="273"/>
      <c r="IZH853" s="273"/>
      <c r="IZI853" s="273"/>
      <c r="IZJ853" s="273"/>
      <c r="IZK853" s="273"/>
      <c r="IZL853" s="273"/>
      <c r="IZM853" s="273"/>
      <c r="IZN853" s="273"/>
      <c r="IZO853" s="273"/>
      <c r="IZP853" s="273"/>
      <c r="IZQ853" s="273"/>
      <c r="IZR853" s="273"/>
      <c r="IZS853" s="273"/>
      <c r="IZT853" s="273"/>
      <c r="IZU853" s="273"/>
      <c r="IZV853" s="273"/>
      <c r="IZW853" s="273"/>
      <c r="IZX853" s="273"/>
      <c r="IZY853" s="273"/>
      <c r="IZZ853" s="273"/>
      <c r="JAA853" s="273"/>
      <c r="JAB853" s="273"/>
      <c r="JAC853" s="273"/>
      <c r="JAD853" s="273"/>
      <c r="JAE853" s="273"/>
      <c r="JAF853" s="273"/>
      <c r="JAG853" s="273"/>
      <c r="JAH853" s="273"/>
      <c r="JAI853" s="273"/>
      <c r="JAJ853" s="273"/>
      <c r="JAK853" s="273"/>
      <c r="JAL853" s="273"/>
      <c r="JAM853" s="273"/>
      <c r="JAN853" s="273"/>
      <c r="JAO853" s="273"/>
      <c r="JAP853" s="273"/>
      <c r="JAQ853" s="273"/>
      <c r="JAR853" s="273"/>
      <c r="JAS853" s="273"/>
      <c r="JAT853" s="273"/>
      <c r="JAU853" s="273"/>
      <c r="JAV853" s="273"/>
      <c r="JAW853" s="273"/>
      <c r="JAX853" s="273"/>
      <c r="JAY853" s="273"/>
      <c r="JAZ853" s="273"/>
      <c r="JBA853" s="273"/>
      <c r="JBB853" s="273"/>
      <c r="JBC853" s="273"/>
      <c r="JBD853" s="273"/>
      <c r="JBE853" s="273"/>
      <c r="JBF853" s="273"/>
      <c r="JBG853" s="273"/>
      <c r="JBH853" s="273"/>
      <c r="JBI853" s="273"/>
      <c r="JBJ853" s="273"/>
      <c r="JBK853" s="273"/>
      <c r="JBL853" s="273"/>
      <c r="JBM853" s="273"/>
      <c r="JBN853" s="273"/>
      <c r="JBO853" s="273"/>
      <c r="JBP853" s="273"/>
      <c r="JBQ853" s="273"/>
      <c r="JBR853" s="273"/>
      <c r="JBS853" s="273"/>
      <c r="JBT853" s="273"/>
      <c r="JBU853" s="273"/>
      <c r="JBV853" s="273"/>
      <c r="JBW853" s="273"/>
      <c r="JBX853" s="273"/>
      <c r="JBY853" s="273"/>
      <c r="JBZ853" s="273"/>
      <c r="JCA853" s="273"/>
      <c r="JCB853" s="273"/>
      <c r="JCC853" s="273"/>
      <c r="JCD853" s="273"/>
      <c r="JCE853" s="273"/>
      <c r="JCF853" s="273"/>
      <c r="JCG853" s="273"/>
      <c r="JCH853" s="273"/>
      <c r="JCI853" s="273"/>
      <c r="JCJ853" s="273"/>
      <c r="JCK853" s="273"/>
      <c r="JCL853" s="273"/>
      <c r="JCM853" s="273"/>
      <c r="JCN853" s="273"/>
      <c r="JCO853" s="273"/>
      <c r="JCP853" s="273"/>
      <c r="JCQ853" s="273"/>
      <c r="JCR853" s="273"/>
      <c r="JCS853" s="273"/>
      <c r="JCT853" s="273"/>
      <c r="JCU853" s="273"/>
      <c r="JCV853" s="273"/>
      <c r="JCW853" s="273"/>
      <c r="JCX853" s="273"/>
      <c r="JCY853" s="273"/>
      <c r="JCZ853" s="273"/>
      <c r="JDA853" s="273"/>
      <c r="JDB853" s="273"/>
      <c r="JDC853" s="273"/>
      <c r="JDD853" s="273"/>
      <c r="JDE853" s="273"/>
      <c r="JDF853" s="273"/>
      <c r="JDG853" s="273"/>
      <c r="JDH853" s="273"/>
      <c r="JDI853" s="273"/>
      <c r="JDJ853" s="273"/>
      <c r="JDK853" s="273"/>
      <c r="JDL853" s="273"/>
      <c r="JDM853" s="273"/>
      <c r="JDN853" s="273"/>
      <c r="JDO853" s="273"/>
      <c r="JDP853" s="273"/>
      <c r="JDQ853" s="273"/>
      <c r="JDR853" s="273"/>
      <c r="JDS853" s="273"/>
      <c r="JDT853" s="273"/>
      <c r="JDU853" s="273"/>
      <c r="JDV853" s="273"/>
      <c r="JDW853" s="273"/>
      <c r="JDX853" s="273"/>
      <c r="JDY853" s="273"/>
      <c r="JDZ853" s="273"/>
      <c r="JEA853" s="273"/>
      <c r="JEB853" s="273"/>
      <c r="JEC853" s="273"/>
      <c r="JED853" s="273"/>
      <c r="JEE853" s="273"/>
      <c r="JEF853" s="273"/>
      <c r="JEG853" s="273"/>
      <c r="JEH853" s="273"/>
      <c r="JEI853" s="273"/>
      <c r="JEJ853" s="273"/>
      <c r="JEK853" s="273"/>
      <c r="JEL853" s="273"/>
      <c r="JEM853" s="273"/>
      <c r="JEN853" s="273"/>
      <c r="JEO853" s="273"/>
      <c r="JEP853" s="273"/>
      <c r="JEQ853" s="273"/>
      <c r="JER853" s="273"/>
      <c r="JES853" s="273"/>
      <c r="JET853" s="273"/>
      <c r="JEU853" s="273"/>
      <c r="JEV853" s="273"/>
      <c r="JEW853" s="273"/>
      <c r="JEX853" s="273"/>
      <c r="JEY853" s="273"/>
      <c r="JEZ853" s="273"/>
      <c r="JFA853" s="273"/>
      <c r="JFB853" s="273"/>
      <c r="JFC853" s="273"/>
      <c r="JFD853" s="273"/>
      <c r="JFE853" s="273"/>
      <c r="JFF853" s="273"/>
      <c r="JFG853" s="273"/>
      <c r="JFH853" s="273"/>
      <c r="JFI853" s="273"/>
      <c r="JFJ853" s="273"/>
      <c r="JFK853" s="273"/>
      <c r="JFL853" s="273"/>
      <c r="JFM853" s="273"/>
      <c r="JFN853" s="273"/>
      <c r="JFO853" s="273"/>
      <c r="JFP853" s="273"/>
      <c r="JFQ853" s="273"/>
      <c r="JFR853" s="273"/>
      <c r="JFS853" s="273"/>
      <c r="JFT853" s="273"/>
      <c r="JFU853" s="273"/>
      <c r="JFV853" s="273"/>
      <c r="JFW853" s="273"/>
      <c r="JFX853" s="273"/>
      <c r="JFY853" s="273"/>
      <c r="JFZ853" s="273"/>
      <c r="JGA853" s="273"/>
      <c r="JGB853" s="273"/>
      <c r="JGC853" s="273"/>
      <c r="JGD853" s="273"/>
      <c r="JGE853" s="273"/>
      <c r="JGF853" s="273"/>
      <c r="JGG853" s="273"/>
      <c r="JGH853" s="273"/>
      <c r="JGI853" s="273"/>
      <c r="JGJ853" s="273"/>
      <c r="JGK853" s="273"/>
      <c r="JGL853" s="273"/>
      <c r="JGM853" s="273"/>
      <c r="JGN853" s="273"/>
      <c r="JGO853" s="273"/>
      <c r="JGP853" s="273"/>
      <c r="JGQ853" s="273"/>
      <c r="JGR853" s="273"/>
      <c r="JGS853" s="273"/>
      <c r="JGT853" s="273"/>
      <c r="JGU853" s="273"/>
      <c r="JGV853" s="273"/>
      <c r="JGW853" s="273"/>
      <c r="JGX853" s="273"/>
      <c r="JGY853" s="273"/>
      <c r="JGZ853" s="273"/>
      <c r="JHA853" s="273"/>
      <c r="JHB853" s="273"/>
      <c r="JHC853" s="273"/>
      <c r="JHD853" s="273"/>
      <c r="JHE853" s="273"/>
      <c r="JHF853" s="273"/>
      <c r="JHG853" s="273"/>
      <c r="JHH853" s="273"/>
      <c r="JHI853" s="273"/>
      <c r="JHJ853" s="273"/>
      <c r="JHK853" s="273"/>
      <c r="JHL853" s="273"/>
      <c r="JHM853" s="273"/>
      <c r="JHN853" s="273"/>
      <c r="JHO853" s="273"/>
      <c r="JHP853" s="273"/>
      <c r="JHQ853" s="273"/>
      <c r="JHR853" s="273"/>
      <c r="JHS853" s="273"/>
      <c r="JHT853" s="273"/>
      <c r="JHU853" s="273"/>
      <c r="JHV853" s="273"/>
      <c r="JHW853" s="273"/>
      <c r="JHX853" s="273"/>
      <c r="JHY853" s="273"/>
      <c r="JHZ853" s="273"/>
      <c r="JIA853" s="273"/>
      <c r="JIB853" s="273"/>
      <c r="JIC853" s="273"/>
      <c r="JID853" s="273"/>
      <c r="JIE853" s="273"/>
      <c r="JIF853" s="273"/>
      <c r="JIG853" s="273"/>
      <c r="JIH853" s="273"/>
      <c r="JII853" s="273"/>
      <c r="JIJ853" s="273"/>
      <c r="JIK853" s="273"/>
      <c r="JIL853" s="273"/>
      <c r="JIM853" s="273"/>
      <c r="JIN853" s="273"/>
      <c r="JIO853" s="273"/>
      <c r="JIP853" s="273"/>
      <c r="JIQ853" s="273"/>
      <c r="JIR853" s="273"/>
      <c r="JIS853" s="273"/>
      <c r="JIT853" s="273"/>
      <c r="JIU853" s="273"/>
      <c r="JIV853" s="273"/>
      <c r="JIW853" s="273"/>
      <c r="JIX853" s="273"/>
      <c r="JIY853" s="273"/>
      <c r="JIZ853" s="273"/>
      <c r="JJA853" s="273"/>
      <c r="JJB853" s="273"/>
      <c r="JJC853" s="273"/>
      <c r="JJD853" s="273"/>
      <c r="JJE853" s="273"/>
      <c r="JJF853" s="273"/>
      <c r="JJG853" s="273"/>
      <c r="JJH853" s="273"/>
      <c r="JJI853" s="273"/>
      <c r="JJJ853" s="273"/>
      <c r="JJK853" s="273"/>
      <c r="JJL853" s="273"/>
      <c r="JJM853" s="273"/>
      <c r="JJN853" s="273"/>
      <c r="JJO853" s="273"/>
      <c r="JJP853" s="273"/>
      <c r="JJQ853" s="273"/>
      <c r="JJR853" s="273"/>
      <c r="JJS853" s="273"/>
      <c r="JJT853" s="273"/>
      <c r="JJU853" s="273"/>
      <c r="JJV853" s="273"/>
      <c r="JJW853" s="273"/>
      <c r="JJX853" s="273"/>
      <c r="JJY853" s="273"/>
      <c r="JJZ853" s="273"/>
      <c r="JKA853" s="273"/>
      <c r="JKB853" s="273"/>
      <c r="JKC853" s="273"/>
      <c r="JKD853" s="273"/>
      <c r="JKE853" s="273"/>
      <c r="JKF853" s="273"/>
      <c r="JKG853" s="273"/>
      <c r="JKH853" s="273"/>
      <c r="JKI853" s="273"/>
      <c r="JKJ853" s="273"/>
      <c r="JKK853" s="273"/>
      <c r="JKL853" s="273"/>
      <c r="JKM853" s="273"/>
      <c r="JKN853" s="273"/>
      <c r="JKO853" s="273"/>
      <c r="JKP853" s="273"/>
      <c r="JKQ853" s="273"/>
      <c r="JKR853" s="273"/>
      <c r="JKS853" s="273"/>
      <c r="JKT853" s="273"/>
      <c r="JKU853" s="273"/>
      <c r="JKV853" s="273"/>
      <c r="JKW853" s="273"/>
      <c r="JKX853" s="273"/>
      <c r="JKY853" s="273"/>
      <c r="JKZ853" s="273"/>
      <c r="JLA853" s="273"/>
      <c r="JLB853" s="273"/>
      <c r="JLC853" s="273"/>
      <c r="JLD853" s="273"/>
      <c r="JLE853" s="273"/>
      <c r="JLF853" s="273"/>
      <c r="JLG853" s="273"/>
      <c r="JLH853" s="273"/>
      <c r="JLI853" s="273"/>
      <c r="JLJ853" s="273"/>
      <c r="JLK853" s="273"/>
      <c r="JLL853" s="273"/>
      <c r="JLM853" s="273"/>
      <c r="JLN853" s="273"/>
      <c r="JLO853" s="273"/>
      <c r="JLP853" s="273"/>
      <c r="JLQ853" s="273"/>
      <c r="JLR853" s="273"/>
      <c r="JLS853" s="273"/>
      <c r="JLT853" s="273"/>
      <c r="JLU853" s="273"/>
      <c r="JLV853" s="273"/>
      <c r="JLW853" s="273"/>
      <c r="JLX853" s="273"/>
      <c r="JLY853" s="273"/>
      <c r="JLZ853" s="273"/>
      <c r="JMA853" s="273"/>
      <c r="JMB853" s="273"/>
      <c r="JMC853" s="273"/>
      <c r="JMD853" s="273"/>
      <c r="JME853" s="273"/>
      <c r="JMF853" s="273"/>
      <c r="JMG853" s="273"/>
      <c r="JMH853" s="273"/>
      <c r="JMI853" s="273"/>
      <c r="JMJ853" s="273"/>
      <c r="JMK853" s="273"/>
      <c r="JML853" s="273"/>
      <c r="JMM853" s="273"/>
      <c r="JMN853" s="273"/>
      <c r="JMO853" s="273"/>
      <c r="JMP853" s="273"/>
      <c r="JMQ853" s="273"/>
      <c r="JMR853" s="273"/>
      <c r="JMS853" s="273"/>
      <c r="JMT853" s="273"/>
      <c r="JMU853" s="273"/>
      <c r="JMV853" s="273"/>
      <c r="JMW853" s="273"/>
      <c r="JMX853" s="273"/>
      <c r="JMY853" s="273"/>
      <c r="JMZ853" s="273"/>
      <c r="JNA853" s="273"/>
      <c r="JNB853" s="273"/>
      <c r="JNC853" s="273"/>
      <c r="JND853" s="273"/>
      <c r="JNE853" s="273"/>
      <c r="JNF853" s="273"/>
      <c r="JNG853" s="273"/>
      <c r="JNH853" s="273"/>
      <c r="JNI853" s="273"/>
      <c r="JNJ853" s="273"/>
      <c r="JNK853" s="273"/>
      <c r="JNL853" s="273"/>
      <c r="JNM853" s="273"/>
      <c r="JNN853" s="273"/>
      <c r="JNO853" s="273"/>
      <c r="JNP853" s="273"/>
      <c r="JNQ853" s="273"/>
      <c r="JNR853" s="273"/>
      <c r="JNS853" s="273"/>
      <c r="JNT853" s="273"/>
      <c r="JNU853" s="273"/>
      <c r="JNV853" s="273"/>
      <c r="JNW853" s="273"/>
      <c r="JNX853" s="273"/>
      <c r="JNY853" s="273"/>
      <c r="JNZ853" s="273"/>
      <c r="JOA853" s="273"/>
      <c r="JOB853" s="273"/>
      <c r="JOC853" s="273"/>
      <c r="JOD853" s="273"/>
      <c r="JOE853" s="273"/>
      <c r="JOF853" s="273"/>
      <c r="JOG853" s="273"/>
      <c r="JOH853" s="273"/>
      <c r="JOI853" s="273"/>
      <c r="JOJ853" s="273"/>
      <c r="JOK853" s="273"/>
      <c r="JOL853" s="273"/>
      <c r="JOM853" s="273"/>
      <c r="JON853" s="273"/>
      <c r="JOO853" s="273"/>
      <c r="JOP853" s="273"/>
      <c r="JOQ853" s="273"/>
      <c r="JOR853" s="273"/>
      <c r="JOS853" s="273"/>
      <c r="JOT853" s="273"/>
      <c r="JOU853" s="273"/>
      <c r="JOV853" s="273"/>
      <c r="JOW853" s="273"/>
      <c r="JOX853" s="273"/>
      <c r="JOY853" s="273"/>
      <c r="JOZ853" s="273"/>
      <c r="JPA853" s="273"/>
      <c r="JPB853" s="273"/>
      <c r="JPC853" s="273"/>
      <c r="JPD853" s="273"/>
      <c r="JPE853" s="273"/>
      <c r="JPF853" s="273"/>
      <c r="JPG853" s="273"/>
      <c r="JPH853" s="273"/>
      <c r="JPI853" s="273"/>
      <c r="JPJ853" s="273"/>
      <c r="JPK853" s="273"/>
      <c r="JPL853" s="273"/>
      <c r="JPM853" s="273"/>
      <c r="JPN853" s="273"/>
      <c r="JPO853" s="273"/>
      <c r="JPP853" s="273"/>
      <c r="JPQ853" s="273"/>
      <c r="JPR853" s="273"/>
      <c r="JPS853" s="273"/>
      <c r="JPT853" s="273"/>
      <c r="JPU853" s="273"/>
      <c r="JPV853" s="273"/>
      <c r="JPW853" s="273"/>
      <c r="JPX853" s="273"/>
      <c r="JPY853" s="273"/>
      <c r="JPZ853" s="273"/>
      <c r="JQA853" s="273"/>
      <c r="JQB853" s="273"/>
      <c r="JQC853" s="273"/>
      <c r="JQD853" s="273"/>
      <c r="JQE853" s="273"/>
      <c r="JQF853" s="273"/>
      <c r="JQG853" s="273"/>
      <c r="JQH853" s="273"/>
      <c r="JQI853" s="273"/>
      <c r="JQJ853" s="273"/>
      <c r="JQK853" s="273"/>
      <c r="JQL853" s="273"/>
      <c r="JQM853" s="273"/>
      <c r="JQN853" s="273"/>
      <c r="JQO853" s="273"/>
      <c r="JQP853" s="273"/>
      <c r="JQQ853" s="273"/>
      <c r="JQR853" s="273"/>
      <c r="JQS853" s="273"/>
      <c r="JQT853" s="273"/>
      <c r="JQU853" s="273"/>
      <c r="JQV853" s="273"/>
      <c r="JQW853" s="273"/>
      <c r="JQX853" s="273"/>
      <c r="JQY853" s="273"/>
      <c r="JQZ853" s="273"/>
      <c r="JRA853" s="273"/>
      <c r="JRB853" s="273"/>
      <c r="JRC853" s="273"/>
      <c r="JRD853" s="273"/>
      <c r="JRE853" s="273"/>
      <c r="JRF853" s="273"/>
      <c r="JRG853" s="273"/>
      <c r="JRH853" s="273"/>
      <c r="JRI853" s="273"/>
      <c r="JRJ853" s="273"/>
      <c r="JRK853" s="273"/>
      <c r="JRL853" s="273"/>
      <c r="JRM853" s="273"/>
      <c r="JRN853" s="273"/>
      <c r="JRO853" s="273"/>
      <c r="JRP853" s="273"/>
      <c r="JRQ853" s="273"/>
      <c r="JRR853" s="273"/>
      <c r="JRS853" s="273"/>
      <c r="JRT853" s="273"/>
      <c r="JRU853" s="273"/>
      <c r="JRV853" s="273"/>
      <c r="JRW853" s="273"/>
      <c r="JRX853" s="273"/>
      <c r="JRY853" s="273"/>
      <c r="JRZ853" s="273"/>
      <c r="JSA853" s="273"/>
      <c r="JSB853" s="273"/>
      <c r="JSC853" s="273"/>
      <c r="JSD853" s="273"/>
      <c r="JSE853" s="273"/>
      <c r="JSF853" s="273"/>
      <c r="JSG853" s="273"/>
      <c r="JSH853" s="273"/>
      <c r="JSI853" s="273"/>
      <c r="JSJ853" s="273"/>
      <c r="JSK853" s="273"/>
      <c r="JSL853" s="273"/>
      <c r="JSM853" s="273"/>
      <c r="JSN853" s="273"/>
      <c r="JSO853" s="273"/>
      <c r="JSP853" s="273"/>
      <c r="JSQ853" s="273"/>
      <c r="JSR853" s="273"/>
      <c r="JSS853" s="273"/>
      <c r="JST853" s="273"/>
      <c r="JSU853" s="273"/>
      <c r="JSV853" s="273"/>
      <c r="JSW853" s="273"/>
      <c r="JSX853" s="273"/>
      <c r="JSY853" s="273"/>
      <c r="JSZ853" s="273"/>
      <c r="JTA853" s="273"/>
      <c r="JTB853" s="273"/>
      <c r="JTC853" s="273"/>
      <c r="JTD853" s="273"/>
      <c r="JTE853" s="273"/>
      <c r="JTF853" s="273"/>
      <c r="JTG853" s="273"/>
      <c r="JTH853" s="273"/>
      <c r="JTI853" s="273"/>
      <c r="JTJ853" s="273"/>
      <c r="JTK853" s="273"/>
      <c r="JTL853" s="273"/>
      <c r="JTM853" s="273"/>
      <c r="JTN853" s="273"/>
      <c r="JTO853" s="273"/>
      <c r="JTP853" s="273"/>
      <c r="JTQ853" s="273"/>
      <c r="JTR853" s="273"/>
      <c r="JTS853" s="273"/>
      <c r="JTT853" s="273"/>
      <c r="JTU853" s="273"/>
      <c r="JTV853" s="273"/>
      <c r="JTW853" s="273"/>
      <c r="JTX853" s="273"/>
      <c r="JTY853" s="273"/>
      <c r="JTZ853" s="273"/>
      <c r="JUA853" s="273"/>
      <c r="JUB853" s="273"/>
      <c r="JUC853" s="273"/>
      <c r="JUD853" s="273"/>
      <c r="JUE853" s="273"/>
      <c r="JUF853" s="273"/>
      <c r="JUG853" s="273"/>
      <c r="JUH853" s="273"/>
      <c r="JUI853" s="273"/>
      <c r="JUJ853" s="273"/>
      <c r="JUK853" s="273"/>
      <c r="JUL853" s="273"/>
      <c r="JUM853" s="273"/>
      <c r="JUN853" s="273"/>
      <c r="JUO853" s="273"/>
      <c r="JUP853" s="273"/>
      <c r="JUQ853" s="273"/>
      <c r="JUR853" s="273"/>
      <c r="JUS853" s="273"/>
      <c r="JUT853" s="273"/>
      <c r="JUU853" s="273"/>
      <c r="JUV853" s="273"/>
      <c r="JUW853" s="273"/>
      <c r="JUX853" s="273"/>
      <c r="JUY853" s="273"/>
      <c r="JUZ853" s="273"/>
      <c r="JVA853" s="273"/>
      <c r="JVB853" s="273"/>
      <c r="JVC853" s="273"/>
      <c r="JVD853" s="273"/>
      <c r="JVE853" s="273"/>
      <c r="JVF853" s="273"/>
      <c r="JVG853" s="273"/>
      <c r="JVH853" s="273"/>
      <c r="JVI853" s="273"/>
      <c r="JVJ853" s="273"/>
      <c r="JVK853" s="273"/>
      <c r="JVL853" s="273"/>
      <c r="JVM853" s="273"/>
      <c r="JVN853" s="273"/>
      <c r="JVO853" s="273"/>
      <c r="JVP853" s="273"/>
      <c r="JVQ853" s="273"/>
      <c r="JVR853" s="273"/>
      <c r="JVS853" s="273"/>
      <c r="JVT853" s="273"/>
      <c r="JVU853" s="273"/>
      <c r="JVV853" s="273"/>
      <c r="JVW853" s="273"/>
      <c r="JVX853" s="273"/>
      <c r="JVY853" s="273"/>
      <c r="JVZ853" s="273"/>
      <c r="JWA853" s="273"/>
      <c r="JWB853" s="273"/>
      <c r="JWC853" s="273"/>
      <c r="JWD853" s="273"/>
      <c r="JWE853" s="273"/>
      <c r="JWF853" s="273"/>
      <c r="JWG853" s="273"/>
      <c r="JWH853" s="273"/>
      <c r="JWI853" s="273"/>
      <c r="JWJ853" s="273"/>
      <c r="JWK853" s="273"/>
      <c r="JWL853" s="273"/>
      <c r="JWM853" s="273"/>
      <c r="JWN853" s="273"/>
      <c r="JWO853" s="273"/>
      <c r="JWP853" s="273"/>
      <c r="JWQ853" s="273"/>
      <c r="JWR853" s="273"/>
      <c r="JWS853" s="273"/>
      <c r="JWT853" s="273"/>
      <c r="JWU853" s="273"/>
      <c r="JWV853" s="273"/>
      <c r="JWW853" s="273"/>
      <c r="JWX853" s="273"/>
      <c r="JWY853" s="273"/>
      <c r="JWZ853" s="273"/>
      <c r="JXA853" s="273"/>
      <c r="JXB853" s="273"/>
      <c r="JXC853" s="273"/>
      <c r="JXD853" s="273"/>
      <c r="JXE853" s="273"/>
      <c r="JXF853" s="273"/>
      <c r="JXG853" s="273"/>
      <c r="JXH853" s="273"/>
      <c r="JXI853" s="273"/>
      <c r="JXJ853" s="273"/>
      <c r="JXK853" s="273"/>
      <c r="JXL853" s="273"/>
      <c r="JXM853" s="273"/>
      <c r="JXN853" s="273"/>
      <c r="JXO853" s="273"/>
      <c r="JXP853" s="273"/>
      <c r="JXQ853" s="273"/>
      <c r="JXR853" s="273"/>
      <c r="JXS853" s="273"/>
      <c r="JXT853" s="273"/>
      <c r="JXU853" s="273"/>
      <c r="JXV853" s="273"/>
      <c r="JXW853" s="273"/>
      <c r="JXX853" s="273"/>
      <c r="JXY853" s="273"/>
      <c r="JXZ853" s="273"/>
      <c r="JYA853" s="273"/>
      <c r="JYB853" s="273"/>
      <c r="JYC853" s="273"/>
      <c r="JYD853" s="273"/>
      <c r="JYE853" s="273"/>
      <c r="JYF853" s="273"/>
      <c r="JYG853" s="273"/>
      <c r="JYH853" s="273"/>
      <c r="JYI853" s="273"/>
      <c r="JYJ853" s="273"/>
      <c r="JYK853" s="273"/>
      <c r="JYL853" s="273"/>
      <c r="JYM853" s="273"/>
      <c r="JYN853" s="273"/>
      <c r="JYO853" s="273"/>
      <c r="JYP853" s="273"/>
      <c r="JYQ853" s="273"/>
      <c r="JYR853" s="273"/>
      <c r="JYS853" s="273"/>
      <c r="JYT853" s="273"/>
      <c r="JYU853" s="273"/>
      <c r="JYV853" s="273"/>
      <c r="JYW853" s="273"/>
      <c r="JYX853" s="273"/>
      <c r="JYY853" s="273"/>
      <c r="JYZ853" s="273"/>
      <c r="JZA853" s="273"/>
      <c r="JZB853" s="273"/>
      <c r="JZC853" s="273"/>
      <c r="JZD853" s="273"/>
      <c r="JZE853" s="273"/>
      <c r="JZF853" s="273"/>
      <c r="JZG853" s="273"/>
      <c r="JZH853" s="273"/>
      <c r="JZI853" s="273"/>
      <c r="JZJ853" s="273"/>
      <c r="JZK853" s="273"/>
      <c r="JZL853" s="273"/>
      <c r="JZM853" s="273"/>
      <c r="JZN853" s="273"/>
      <c r="JZO853" s="273"/>
      <c r="JZP853" s="273"/>
      <c r="JZQ853" s="273"/>
      <c r="JZR853" s="273"/>
      <c r="JZS853" s="273"/>
      <c r="JZT853" s="273"/>
      <c r="JZU853" s="273"/>
      <c r="JZV853" s="273"/>
      <c r="JZW853" s="273"/>
      <c r="JZX853" s="273"/>
      <c r="JZY853" s="273"/>
      <c r="JZZ853" s="273"/>
      <c r="KAA853" s="273"/>
      <c r="KAB853" s="273"/>
      <c r="KAC853" s="273"/>
      <c r="KAD853" s="273"/>
      <c r="KAE853" s="273"/>
      <c r="KAF853" s="273"/>
      <c r="KAG853" s="273"/>
      <c r="KAH853" s="273"/>
      <c r="KAI853" s="273"/>
      <c r="KAJ853" s="273"/>
      <c r="KAK853" s="273"/>
      <c r="KAL853" s="273"/>
      <c r="KAM853" s="273"/>
      <c r="KAN853" s="273"/>
      <c r="KAO853" s="273"/>
      <c r="KAP853" s="273"/>
      <c r="KAQ853" s="273"/>
      <c r="KAR853" s="273"/>
      <c r="KAS853" s="273"/>
      <c r="KAT853" s="273"/>
      <c r="KAU853" s="273"/>
      <c r="KAV853" s="273"/>
      <c r="KAW853" s="273"/>
      <c r="KAX853" s="273"/>
      <c r="KAY853" s="273"/>
      <c r="KAZ853" s="273"/>
      <c r="KBA853" s="273"/>
      <c r="KBB853" s="273"/>
      <c r="KBC853" s="273"/>
      <c r="KBD853" s="273"/>
      <c r="KBE853" s="273"/>
      <c r="KBF853" s="273"/>
      <c r="KBG853" s="273"/>
      <c r="KBH853" s="273"/>
      <c r="KBI853" s="273"/>
      <c r="KBJ853" s="273"/>
      <c r="KBK853" s="273"/>
      <c r="KBL853" s="273"/>
      <c r="KBM853" s="273"/>
      <c r="KBN853" s="273"/>
      <c r="KBO853" s="273"/>
      <c r="KBP853" s="273"/>
      <c r="KBQ853" s="273"/>
      <c r="KBR853" s="273"/>
      <c r="KBS853" s="273"/>
      <c r="KBT853" s="273"/>
      <c r="KBU853" s="273"/>
      <c r="KBV853" s="273"/>
      <c r="KBW853" s="273"/>
      <c r="KBX853" s="273"/>
      <c r="KBY853" s="273"/>
      <c r="KBZ853" s="273"/>
      <c r="KCA853" s="273"/>
      <c r="KCB853" s="273"/>
      <c r="KCC853" s="273"/>
      <c r="KCD853" s="273"/>
      <c r="KCE853" s="273"/>
      <c r="KCF853" s="273"/>
      <c r="KCG853" s="273"/>
      <c r="KCH853" s="273"/>
      <c r="KCI853" s="273"/>
      <c r="KCJ853" s="273"/>
      <c r="KCK853" s="273"/>
      <c r="KCL853" s="273"/>
      <c r="KCM853" s="273"/>
      <c r="KCN853" s="273"/>
      <c r="KCO853" s="273"/>
      <c r="KCP853" s="273"/>
      <c r="KCQ853" s="273"/>
      <c r="KCR853" s="273"/>
      <c r="KCS853" s="273"/>
      <c r="KCT853" s="273"/>
      <c r="KCU853" s="273"/>
      <c r="KCV853" s="273"/>
      <c r="KCW853" s="273"/>
      <c r="KCX853" s="273"/>
      <c r="KCY853" s="273"/>
      <c r="KCZ853" s="273"/>
      <c r="KDA853" s="273"/>
      <c r="KDB853" s="273"/>
      <c r="KDC853" s="273"/>
      <c r="KDD853" s="273"/>
      <c r="KDE853" s="273"/>
      <c r="KDF853" s="273"/>
      <c r="KDG853" s="273"/>
      <c r="KDH853" s="273"/>
      <c r="KDI853" s="273"/>
      <c r="KDJ853" s="273"/>
      <c r="KDK853" s="273"/>
      <c r="KDL853" s="273"/>
      <c r="KDM853" s="273"/>
      <c r="KDN853" s="273"/>
      <c r="KDO853" s="273"/>
      <c r="KDP853" s="273"/>
      <c r="KDQ853" s="273"/>
      <c r="KDR853" s="273"/>
      <c r="KDS853" s="273"/>
      <c r="KDT853" s="273"/>
      <c r="KDU853" s="273"/>
      <c r="KDV853" s="273"/>
      <c r="KDW853" s="273"/>
      <c r="KDX853" s="273"/>
      <c r="KDY853" s="273"/>
      <c r="KDZ853" s="273"/>
      <c r="KEA853" s="273"/>
      <c r="KEB853" s="273"/>
      <c r="KEC853" s="273"/>
      <c r="KED853" s="273"/>
      <c r="KEE853" s="273"/>
      <c r="KEF853" s="273"/>
      <c r="KEG853" s="273"/>
      <c r="KEH853" s="273"/>
      <c r="KEI853" s="273"/>
      <c r="KEJ853" s="273"/>
      <c r="KEK853" s="273"/>
      <c r="KEL853" s="273"/>
      <c r="KEM853" s="273"/>
      <c r="KEN853" s="273"/>
      <c r="KEO853" s="273"/>
      <c r="KEP853" s="273"/>
      <c r="KEQ853" s="273"/>
      <c r="KER853" s="273"/>
      <c r="KES853" s="273"/>
      <c r="KET853" s="273"/>
      <c r="KEU853" s="273"/>
      <c r="KEV853" s="273"/>
      <c r="KEW853" s="273"/>
      <c r="KEX853" s="273"/>
      <c r="KEY853" s="273"/>
      <c r="KEZ853" s="273"/>
      <c r="KFA853" s="273"/>
      <c r="KFB853" s="273"/>
      <c r="KFC853" s="273"/>
      <c r="KFD853" s="273"/>
      <c r="KFE853" s="273"/>
      <c r="KFF853" s="273"/>
      <c r="KFG853" s="273"/>
      <c r="KFH853" s="273"/>
      <c r="KFI853" s="273"/>
      <c r="KFJ853" s="273"/>
      <c r="KFK853" s="273"/>
      <c r="KFL853" s="273"/>
      <c r="KFM853" s="273"/>
      <c r="KFN853" s="273"/>
      <c r="KFO853" s="273"/>
      <c r="KFP853" s="273"/>
      <c r="KFQ853" s="273"/>
      <c r="KFR853" s="273"/>
      <c r="KFS853" s="273"/>
      <c r="KFT853" s="273"/>
      <c r="KFU853" s="273"/>
      <c r="KFV853" s="273"/>
      <c r="KFW853" s="273"/>
      <c r="KFX853" s="273"/>
      <c r="KFY853" s="273"/>
      <c r="KFZ853" s="273"/>
      <c r="KGA853" s="273"/>
      <c r="KGB853" s="273"/>
      <c r="KGC853" s="273"/>
      <c r="KGD853" s="273"/>
      <c r="KGE853" s="273"/>
      <c r="KGF853" s="273"/>
      <c r="KGG853" s="273"/>
      <c r="KGH853" s="273"/>
      <c r="KGI853" s="273"/>
      <c r="KGJ853" s="273"/>
      <c r="KGK853" s="273"/>
      <c r="KGL853" s="273"/>
      <c r="KGM853" s="273"/>
      <c r="KGN853" s="273"/>
      <c r="KGO853" s="273"/>
      <c r="KGP853" s="273"/>
      <c r="KGQ853" s="273"/>
      <c r="KGR853" s="273"/>
      <c r="KGS853" s="273"/>
      <c r="KGT853" s="273"/>
      <c r="KGU853" s="273"/>
      <c r="KGV853" s="273"/>
      <c r="KGW853" s="273"/>
      <c r="KGX853" s="273"/>
      <c r="KGY853" s="273"/>
      <c r="KGZ853" s="273"/>
      <c r="KHA853" s="273"/>
      <c r="KHB853" s="273"/>
      <c r="KHC853" s="273"/>
      <c r="KHD853" s="273"/>
      <c r="KHE853" s="273"/>
      <c r="KHF853" s="273"/>
      <c r="KHG853" s="273"/>
      <c r="KHH853" s="273"/>
      <c r="KHI853" s="273"/>
      <c r="KHJ853" s="273"/>
      <c r="KHK853" s="273"/>
      <c r="KHL853" s="273"/>
      <c r="KHM853" s="273"/>
      <c r="KHN853" s="273"/>
      <c r="KHO853" s="273"/>
      <c r="KHP853" s="273"/>
      <c r="KHQ853" s="273"/>
      <c r="KHR853" s="273"/>
      <c r="KHS853" s="273"/>
      <c r="KHT853" s="273"/>
      <c r="KHU853" s="273"/>
      <c r="KHV853" s="273"/>
      <c r="KHW853" s="273"/>
      <c r="KHX853" s="273"/>
      <c r="KHY853" s="273"/>
      <c r="KHZ853" s="273"/>
      <c r="KIA853" s="273"/>
      <c r="KIB853" s="273"/>
      <c r="KIC853" s="273"/>
      <c r="KID853" s="273"/>
      <c r="KIE853" s="273"/>
      <c r="KIF853" s="273"/>
      <c r="KIG853" s="273"/>
      <c r="KIH853" s="273"/>
      <c r="KII853" s="273"/>
      <c r="KIJ853" s="273"/>
      <c r="KIK853" s="273"/>
      <c r="KIL853" s="273"/>
      <c r="KIM853" s="273"/>
      <c r="KIN853" s="273"/>
      <c r="KIO853" s="273"/>
      <c r="KIP853" s="273"/>
      <c r="KIQ853" s="273"/>
      <c r="KIR853" s="273"/>
      <c r="KIS853" s="273"/>
      <c r="KIT853" s="273"/>
      <c r="KIU853" s="273"/>
      <c r="KIV853" s="273"/>
      <c r="KIW853" s="273"/>
      <c r="KIX853" s="273"/>
      <c r="KIY853" s="273"/>
      <c r="KIZ853" s="273"/>
      <c r="KJA853" s="273"/>
      <c r="KJB853" s="273"/>
      <c r="KJC853" s="273"/>
      <c r="KJD853" s="273"/>
      <c r="KJE853" s="273"/>
      <c r="KJF853" s="273"/>
      <c r="KJG853" s="273"/>
      <c r="KJH853" s="273"/>
      <c r="KJI853" s="273"/>
      <c r="KJJ853" s="273"/>
      <c r="KJK853" s="273"/>
      <c r="KJL853" s="273"/>
      <c r="KJM853" s="273"/>
      <c r="KJN853" s="273"/>
      <c r="KJO853" s="273"/>
      <c r="KJP853" s="273"/>
      <c r="KJQ853" s="273"/>
      <c r="KJR853" s="273"/>
      <c r="KJS853" s="273"/>
      <c r="KJT853" s="273"/>
      <c r="KJU853" s="273"/>
      <c r="KJV853" s="273"/>
      <c r="KJW853" s="273"/>
      <c r="KJX853" s="273"/>
      <c r="KJY853" s="273"/>
      <c r="KJZ853" s="273"/>
      <c r="KKA853" s="273"/>
      <c r="KKB853" s="273"/>
      <c r="KKC853" s="273"/>
      <c r="KKD853" s="273"/>
      <c r="KKE853" s="273"/>
      <c r="KKF853" s="273"/>
      <c r="KKG853" s="273"/>
      <c r="KKH853" s="273"/>
      <c r="KKI853" s="273"/>
      <c r="KKJ853" s="273"/>
      <c r="KKK853" s="273"/>
      <c r="KKL853" s="273"/>
      <c r="KKM853" s="273"/>
      <c r="KKN853" s="273"/>
      <c r="KKO853" s="273"/>
      <c r="KKP853" s="273"/>
      <c r="KKQ853" s="273"/>
      <c r="KKR853" s="273"/>
      <c r="KKS853" s="273"/>
      <c r="KKT853" s="273"/>
      <c r="KKU853" s="273"/>
      <c r="KKV853" s="273"/>
      <c r="KKW853" s="273"/>
      <c r="KKX853" s="273"/>
      <c r="KKY853" s="273"/>
      <c r="KKZ853" s="273"/>
      <c r="KLA853" s="273"/>
      <c r="KLB853" s="273"/>
      <c r="KLC853" s="273"/>
      <c r="KLD853" s="273"/>
      <c r="KLE853" s="273"/>
      <c r="KLF853" s="273"/>
      <c r="KLG853" s="273"/>
      <c r="KLH853" s="273"/>
      <c r="KLI853" s="273"/>
      <c r="KLJ853" s="273"/>
      <c r="KLK853" s="273"/>
      <c r="KLL853" s="273"/>
      <c r="KLM853" s="273"/>
      <c r="KLN853" s="273"/>
      <c r="KLO853" s="273"/>
      <c r="KLP853" s="273"/>
      <c r="KLQ853" s="273"/>
      <c r="KLR853" s="273"/>
      <c r="KLS853" s="273"/>
      <c r="KLT853" s="273"/>
      <c r="KLU853" s="273"/>
      <c r="KLV853" s="273"/>
      <c r="KLW853" s="273"/>
      <c r="KLX853" s="273"/>
      <c r="KLY853" s="273"/>
      <c r="KLZ853" s="273"/>
      <c r="KMA853" s="273"/>
      <c r="KMB853" s="273"/>
      <c r="KMC853" s="273"/>
      <c r="KMD853" s="273"/>
      <c r="KME853" s="273"/>
      <c r="KMF853" s="273"/>
      <c r="KMG853" s="273"/>
      <c r="KMH853" s="273"/>
      <c r="KMI853" s="273"/>
      <c r="KMJ853" s="273"/>
      <c r="KMK853" s="273"/>
      <c r="KML853" s="273"/>
      <c r="KMM853" s="273"/>
      <c r="KMN853" s="273"/>
      <c r="KMO853" s="273"/>
      <c r="KMP853" s="273"/>
      <c r="KMQ853" s="273"/>
      <c r="KMR853" s="273"/>
      <c r="KMS853" s="273"/>
      <c r="KMT853" s="273"/>
      <c r="KMU853" s="273"/>
      <c r="KMV853" s="273"/>
      <c r="KMW853" s="273"/>
      <c r="KMX853" s="273"/>
      <c r="KMY853" s="273"/>
      <c r="KMZ853" s="273"/>
      <c r="KNA853" s="273"/>
      <c r="KNB853" s="273"/>
      <c r="KNC853" s="273"/>
      <c r="KND853" s="273"/>
      <c r="KNE853" s="273"/>
      <c r="KNF853" s="273"/>
      <c r="KNG853" s="273"/>
      <c r="KNH853" s="273"/>
      <c r="KNI853" s="273"/>
      <c r="KNJ853" s="273"/>
      <c r="KNK853" s="273"/>
      <c r="KNL853" s="273"/>
      <c r="KNM853" s="273"/>
      <c r="KNN853" s="273"/>
      <c r="KNO853" s="273"/>
      <c r="KNP853" s="273"/>
      <c r="KNQ853" s="273"/>
      <c r="KNR853" s="273"/>
      <c r="KNS853" s="273"/>
      <c r="KNT853" s="273"/>
      <c r="KNU853" s="273"/>
      <c r="KNV853" s="273"/>
      <c r="KNW853" s="273"/>
      <c r="KNX853" s="273"/>
      <c r="KNY853" s="273"/>
      <c r="KNZ853" s="273"/>
      <c r="KOA853" s="273"/>
      <c r="KOB853" s="273"/>
      <c r="KOC853" s="273"/>
      <c r="KOD853" s="273"/>
      <c r="KOE853" s="273"/>
      <c r="KOF853" s="273"/>
      <c r="KOG853" s="273"/>
      <c r="KOH853" s="273"/>
      <c r="KOI853" s="273"/>
      <c r="KOJ853" s="273"/>
      <c r="KOK853" s="273"/>
      <c r="KOL853" s="273"/>
      <c r="KOM853" s="273"/>
      <c r="KON853" s="273"/>
      <c r="KOO853" s="273"/>
      <c r="KOP853" s="273"/>
      <c r="KOQ853" s="273"/>
      <c r="KOR853" s="273"/>
      <c r="KOS853" s="273"/>
      <c r="KOT853" s="273"/>
      <c r="KOU853" s="273"/>
      <c r="KOV853" s="273"/>
      <c r="KOW853" s="273"/>
      <c r="KOX853" s="273"/>
      <c r="KOY853" s="273"/>
      <c r="KOZ853" s="273"/>
      <c r="KPA853" s="273"/>
      <c r="KPB853" s="273"/>
      <c r="KPC853" s="273"/>
      <c r="KPD853" s="273"/>
      <c r="KPE853" s="273"/>
      <c r="KPF853" s="273"/>
      <c r="KPG853" s="273"/>
      <c r="KPH853" s="273"/>
      <c r="KPI853" s="273"/>
      <c r="KPJ853" s="273"/>
      <c r="KPK853" s="273"/>
      <c r="KPL853" s="273"/>
      <c r="KPM853" s="273"/>
      <c r="KPN853" s="273"/>
      <c r="KPO853" s="273"/>
      <c r="KPP853" s="273"/>
      <c r="KPQ853" s="273"/>
      <c r="KPR853" s="273"/>
      <c r="KPS853" s="273"/>
      <c r="KPT853" s="273"/>
      <c r="KPU853" s="273"/>
      <c r="KPV853" s="273"/>
      <c r="KPW853" s="273"/>
      <c r="KPX853" s="273"/>
      <c r="KPY853" s="273"/>
      <c r="KPZ853" s="273"/>
      <c r="KQA853" s="273"/>
      <c r="KQB853" s="273"/>
      <c r="KQC853" s="273"/>
      <c r="KQD853" s="273"/>
      <c r="KQE853" s="273"/>
      <c r="KQF853" s="273"/>
      <c r="KQG853" s="273"/>
      <c r="KQH853" s="273"/>
      <c r="KQI853" s="273"/>
      <c r="KQJ853" s="273"/>
      <c r="KQK853" s="273"/>
      <c r="KQL853" s="273"/>
      <c r="KQM853" s="273"/>
      <c r="KQN853" s="273"/>
      <c r="KQO853" s="273"/>
      <c r="KQP853" s="273"/>
      <c r="KQQ853" s="273"/>
      <c r="KQR853" s="273"/>
      <c r="KQS853" s="273"/>
      <c r="KQT853" s="273"/>
      <c r="KQU853" s="273"/>
      <c r="KQV853" s="273"/>
      <c r="KQW853" s="273"/>
      <c r="KQX853" s="273"/>
      <c r="KQY853" s="273"/>
      <c r="KQZ853" s="273"/>
      <c r="KRA853" s="273"/>
      <c r="KRB853" s="273"/>
      <c r="KRC853" s="273"/>
      <c r="KRD853" s="273"/>
      <c r="KRE853" s="273"/>
      <c r="KRF853" s="273"/>
      <c r="KRG853" s="273"/>
      <c r="KRH853" s="273"/>
      <c r="KRI853" s="273"/>
      <c r="KRJ853" s="273"/>
      <c r="KRK853" s="273"/>
      <c r="KRL853" s="273"/>
      <c r="KRM853" s="273"/>
      <c r="KRN853" s="273"/>
      <c r="KRO853" s="273"/>
      <c r="KRP853" s="273"/>
      <c r="KRQ853" s="273"/>
      <c r="KRR853" s="273"/>
      <c r="KRS853" s="273"/>
      <c r="KRT853" s="273"/>
      <c r="KRU853" s="273"/>
      <c r="KRV853" s="273"/>
      <c r="KRW853" s="273"/>
      <c r="KRX853" s="273"/>
      <c r="KRY853" s="273"/>
      <c r="KRZ853" s="273"/>
      <c r="KSA853" s="273"/>
      <c r="KSB853" s="273"/>
      <c r="KSC853" s="273"/>
      <c r="KSD853" s="273"/>
      <c r="KSE853" s="273"/>
      <c r="KSF853" s="273"/>
      <c r="KSG853" s="273"/>
      <c r="KSH853" s="273"/>
      <c r="KSI853" s="273"/>
      <c r="KSJ853" s="273"/>
      <c r="KSK853" s="273"/>
      <c r="KSL853" s="273"/>
      <c r="KSM853" s="273"/>
      <c r="KSN853" s="273"/>
      <c r="KSO853" s="273"/>
      <c r="KSP853" s="273"/>
      <c r="KSQ853" s="273"/>
      <c r="KSR853" s="273"/>
      <c r="KSS853" s="273"/>
      <c r="KST853" s="273"/>
      <c r="KSU853" s="273"/>
      <c r="KSV853" s="273"/>
      <c r="KSW853" s="273"/>
      <c r="KSX853" s="273"/>
      <c r="KSY853" s="273"/>
      <c r="KSZ853" s="273"/>
      <c r="KTA853" s="273"/>
      <c r="KTB853" s="273"/>
      <c r="KTC853" s="273"/>
      <c r="KTD853" s="273"/>
      <c r="KTE853" s="273"/>
      <c r="KTF853" s="273"/>
      <c r="KTG853" s="273"/>
      <c r="KTH853" s="273"/>
      <c r="KTI853" s="273"/>
      <c r="KTJ853" s="273"/>
      <c r="KTK853" s="273"/>
      <c r="KTL853" s="273"/>
      <c r="KTM853" s="273"/>
      <c r="KTN853" s="273"/>
      <c r="KTO853" s="273"/>
      <c r="KTP853" s="273"/>
      <c r="KTQ853" s="273"/>
      <c r="KTR853" s="273"/>
      <c r="KTS853" s="273"/>
      <c r="KTT853" s="273"/>
      <c r="KTU853" s="273"/>
      <c r="KTV853" s="273"/>
      <c r="KTW853" s="273"/>
      <c r="KTX853" s="273"/>
      <c r="KTY853" s="273"/>
      <c r="KTZ853" s="273"/>
      <c r="KUA853" s="273"/>
      <c r="KUB853" s="273"/>
      <c r="KUC853" s="273"/>
      <c r="KUD853" s="273"/>
      <c r="KUE853" s="273"/>
      <c r="KUF853" s="273"/>
      <c r="KUG853" s="273"/>
      <c r="KUH853" s="273"/>
      <c r="KUI853" s="273"/>
      <c r="KUJ853" s="273"/>
      <c r="KUK853" s="273"/>
      <c r="KUL853" s="273"/>
      <c r="KUM853" s="273"/>
      <c r="KUN853" s="273"/>
      <c r="KUO853" s="273"/>
      <c r="KUP853" s="273"/>
      <c r="KUQ853" s="273"/>
      <c r="KUR853" s="273"/>
      <c r="KUS853" s="273"/>
      <c r="KUT853" s="273"/>
      <c r="KUU853" s="273"/>
      <c r="KUV853" s="273"/>
      <c r="KUW853" s="273"/>
      <c r="KUX853" s="273"/>
      <c r="KUY853" s="273"/>
      <c r="KUZ853" s="273"/>
      <c r="KVA853" s="273"/>
      <c r="KVB853" s="273"/>
      <c r="KVC853" s="273"/>
      <c r="KVD853" s="273"/>
      <c r="KVE853" s="273"/>
      <c r="KVF853" s="273"/>
      <c r="KVG853" s="273"/>
      <c r="KVH853" s="273"/>
      <c r="KVI853" s="273"/>
      <c r="KVJ853" s="273"/>
      <c r="KVK853" s="273"/>
      <c r="KVL853" s="273"/>
      <c r="KVM853" s="273"/>
      <c r="KVN853" s="273"/>
      <c r="KVO853" s="273"/>
      <c r="KVP853" s="273"/>
      <c r="KVQ853" s="273"/>
      <c r="KVR853" s="273"/>
      <c r="KVS853" s="273"/>
      <c r="KVT853" s="273"/>
      <c r="KVU853" s="273"/>
      <c r="KVV853" s="273"/>
      <c r="KVW853" s="273"/>
      <c r="KVX853" s="273"/>
      <c r="KVY853" s="273"/>
      <c r="KVZ853" s="273"/>
      <c r="KWA853" s="273"/>
      <c r="KWB853" s="273"/>
      <c r="KWC853" s="273"/>
      <c r="KWD853" s="273"/>
      <c r="KWE853" s="273"/>
      <c r="KWF853" s="273"/>
      <c r="KWG853" s="273"/>
      <c r="KWH853" s="273"/>
      <c r="KWI853" s="273"/>
      <c r="KWJ853" s="273"/>
      <c r="KWK853" s="273"/>
      <c r="KWL853" s="273"/>
      <c r="KWM853" s="273"/>
      <c r="KWN853" s="273"/>
      <c r="KWO853" s="273"/>
      <c r="KWP853" s="273"/>
      <c r="KWQ853" s="273"/>
      <c r="KWR853" s="273"/>
      <c r="KWS853" s="273"/>
      <c r="KWT853" s="273"/>
      <c r="KWU853" s="273"/>
      <c r="KWV853" s="273"/>
      <c r="KWW853" s="273"/>
      <c r="KWX853" s="273"/>
      <c r="KWY853" s="273"/>
      <c r="KWZ853" s="273"/>
      <c r="KXA853" s="273"/>
      <c r="KXB853" s="273"/>
      <c r="KXC853" s="273"/>
      <c r="KXD853" s="273"/>
      <c r="KXE853" s="273"/>
      <c r="KXF853" s="273"/>
      <c r="KXG853" s="273"/>
      <c r="KXH853" s="273"/>
      <c r="KXI853" s="273"/>
      <c r="KXJ853" s="273"/>
      <c r="KXK853" s="273"/>
      <c r="KXL853" s="273"/>
      <c r="KXM853" s="273"/>
      <c r="KXN853" s="273"/>
      <c r="KXO853" s="273"/>
      <c r="KXP853" s="273"/>
      <c r="KXQ853" s="273"/>
      <c r="KXR853" s="273"/>
      <c r="KXS853" s="273"/>
      <c r="KXT853" s="273"/>
      <c r="KXU853" s="273"/>
      <c r="KXV853" s="273"/>
      <c r="KXW853" s="273"/>
      <c r="KXX853" s="273"/>
      <c r="KXY853" s="273"/>
      <c r="KXZ853" s="273"/>
      <c r="KYA853" s="273"/>
      <c r="KYB853" s="273"/>
      <c r="KYC853" s="273"/>
      <c r="KYD853" s="273"/>
      <c r="KYE853" s="273"/>
      <c r="KYF853" s="273"/>
      <c r="KYG853" s="273"/>
      <c r="KYH853" s="273"/>
      <c r="KYI853" s="273"/>
      <c r="KYJ853" s="273"/>
      <c r="KYK853" s="273"/>
      <c r="KYL853" s="273"/>
      <c r="KYM853" s="273"/>
      <c r="KYN853" s="273"/>
      <c r="KYO853" s="273"/>
      <c r="KYP853" s="273"/>
      <c r="KYQ853" s="273"/>
      <c r="KYR853" s="273"/>
      <c r="KYS853" s="273"/>
      <c r="KYT853" s="273"/>
      <c r="KYU853" s="273"/>
      <c r="KYV853" s="273"/>
      <c r="KYW853" s="273"/>
      <c r="KYX853" s="273"/>
      <c r="KYY853" s="273"/>
      <c r="KYZ853" s="273"/>
      <c r="KZA853" s="273"/>
      <c r="KZB853" s="273"/>
      <c r="KZC853" s="273"/>
      <c r="KZD853" s="273"/>
      <c r="KZE853" s="273"/>
      <c r="KZF853" s="273"/>
      <c r="KZG853" s="273"/>
      <c r="KZH853" s="273"/>
      <c r="KZI853" s="273"/>
      <c r="KZJ853" s="273"/>
      <c r="KZK853" s="273"/>
      <c r="KZL853" s="273"/>
      <c r="KZM853" s="273"/>
      <c r="KZN853" s="273"/>
      <c r="KZO853" s="273"/>
      <c r="KZP853" s="273"/>
      <c r="KZQ853" s="273"/>
      <c r="KZR853" s="273"/>
      <c r="KZS853" s="273"/>
      <c r="KZT853" s="273"/>
      <c r="KZU853" s="273"/>
      <c r="KZV853" s="273"/>
      <c r="KZW853" s="273"/>
      <c r="KZX853" s="273"/>
      <c r="KZY853" s="273"/>
      <c r="KZZ853" s="273"/>
      <c r="LAA853" s="273"/>
      <c r="LAB853" s="273"/>
      <c r="LAC853" s="273"/>
      <c r="LAD853" s="273"/>
      <c r="LAE853" s="273"/>
      <c r="LAF853" s="273"/>
      <c r="LAG853" s="273"/>
      <c r="LAH853" s="273"/>
      <c r="LAI853" s="273"/>
      <c r="LAJ853" s="273"/>
      <c r="LAK853" s="273"/>
      <c r="LAL853" s="273"/>
      <c r="LAM853" s="273"/>
      <c r="LAN853" s="273"/>
      <c r="LAO853" s="273"/>
      <c r="LAP853" s="273"/>
      <c r="LAQ853" s="273"/>
      <c r="LAR853" s="273"/>
      <c r="LAS853" s="273"/>
      <c r="LAT853" s="273"/>
      <c r="LAU853" s="273"/>
      <c r="LAV853" s="273"/>
      <c r="LAW853" s="273"/>
      <c r="LAX853" s="273"/>
      <c r="LAY853" s="273"/>
      <c r="LAZ853" s="273"/>
      <c r="LBA853" s="273"/>
      <c r="LBB853" s="273"/>
      <c r="LBC853" s="273"/>
      <c r="LBD853" s="273"/>
      <c r="LBE853" s="273"/>
      <c r="LBF853" s="273"/>
      <c r="LBG853" s="273"/>
      <c r="LBH853" s="273"/>
      <c r="LBI853" s="273"/>
      <c r="LBJ853" s="273"/>
      <c r="LBK853" s="273"/>
      <c r="LBL853" s="273"/>
      <c r="LBM853" s="273"/>
      <c r="LBN853" s="273"/>
      <c r="LBO853" s="273"/>
      <c r="LBP853" s="273"/>
      <c r="LBQ853" s="273"/>
      <c r="LBR853" s="273"/>
      <c r="LBS853" s="273"/>
      <c r="LBT853" s="273"/>
      <c r="LBU853" s="273"/>
      <c r="LBV853" s="273"/>
      <c r="LBW853" s="273"/>
      <c r="LBX853" s="273"/>
      <c r="LBY853" s="273"/>
      <c r="LBZ853" s="273"/>
      <c r="LCA853" s="273"/>
      <c r="LCB853" s="273"/>
      <c r="LCC853" s="273"/>
      <c r="LCD853" s="273"/>
      <c r="LCE853" s="273"/>
      <c r="LCF853" s="273"/>
      <c r="LCG853" s="273"/>
      <c r="LCH853" s="273"/>
      <c r="LCI853" s="273"/>
      <c r="LCJ853" s="273"/>
      <c r="LCK853" s="273"/>
      <c r="LCL853" s="273"/>
      <c r="LCM853" s="273"/>
      <c r="LCN853" s="273"/>
      <c r="LCO853" s="273"/>
      <c r="LCP853" s="273"/>
      <c r="LCQ853" s="273"/>
      <c r="LCR853" s="273"/>
      <c r="LCS853" s="273"/>
      <c r="LCT853" s="273"/>
      <c r="LCU853" s="273"/>
      <c r="LCV853" s="273"/>
      <c r="LCW853" s="273"/>
      <c r="LCX853" s="273"/>
      <c r="LCY853" s="273"/>
      <c r="LCZ853" s="273"/>
      <c r="LDA853" s="273"/>
      <c r="LDB853" s="273"/>
      <c r="LDC853" s="273"/>
      <c r="LDD853" s="273"/>
      <c r="LDE853" s="273"/>
      <c r="LDF853" s="273"/>
      <c r="LDG853" s="273"/>
      <c r="LDH853" s="273"/>
      <c r="LDI853" s="273"/>
      <c r="LDJ853" s="273"/>
      <c r="LDK853" s="273"/>
      <c r="LDL853" s="273"/>
      <c r="LDM853" s="273"/>
      <c r="LDN853" s="273"/>
      <c r="LDO853" s="273"/>
      <c r="LDP853" s="273"/>
      <c r="LDQ853" s="273"/>
      <c r="LDR853" s="273"/>
      <c r="LDS853" s="273"/>
      <c r="LDT853" s="273"/>
      <c r="LDU853" s="273"/>
      <c r="LDV853" s="273"/>
      <c r="LDW853" s="273"/>
      <c r="LDX853" s="273"/>
      <c r="LDY853" s="273"/>
      <c r="LDZ853" s="273"/>
      <c r="LEA853" s="273"/>
      <c r="LEB853" s="273"/>
      <c r="LEC853" s="273"/>
      <c r="LED853" s="273"/>
      <c r="LEE853" s="273"/>
      <c r="LEF853" s="273"/>
      <c r="LEG853" s="273"/>
      <c r="LEH853" s="273"/>
      <c r="LEI853" s="273"/>
      <c r="LEJ853" s="273"/>
      <c r="LEK853" s="273"/>
      <c r="LEL853" s="273"/>
      <c r="LEM853" s="273"/>
      <c r="LEN853" s="273"/>
      <c r="LEO853" s="273"/>
      <c r="LEP853" s="273"/>
      <c r="LEQ853" s="273"/>
      <c r="LER853" s="273"/>
      <c r="LES853" s="273"/>
      <c r="LET853" s="273"/>
      <c r="LEU853" s="273"/>
      <c r="LEV853" s="273"/>
      <c r="LEW853" s="273"/>
      <c r="LEX853" s="273"/>
      <c r="LEY853" s="273"/>
      <c r="LEZ853" s="273"/>
      <c r="LFA853" s="273"/>
      <c r="LFB853" s="273"/>
      <c r="LFC853" s="273"/>
      <c r="LFD853" s="273"/>
      <c r="LFE853" s="273"/>
      <c r="LFF853" s="273"/>
      <c r="LFG853" s="273"/>
      <c r="LFH853" s="273"/>
      <c r="LFI853" s="273"/>
      <c r="LFJ853" s="273"/>
      <c r="LFK853" s="273"/>
      <c r="LFL853" s="273"/>
      <c r="LFM853" s="273"/>
      <c r="LFN853" s="273"/>
      <c r="LFO853" s="273"/>
      <c r="LFP853" s="273"/>
      <c r="LFQ853" s="273"/>
      <c r="LFR853" s="273"/>
      <c r="LFS853" s="273"/>
      <c r="LFT853" s="273"/>
      <c r="LFU853" s="273"/>
      <c r="LFV853" s="273"/>
      <c r="LFW853" s="273"/>
      <c r="LFX853" s="273"/>
      <c r="LFY853" s="273"/>
      <c r="LFZ853" s="273"/>
      <c r="LGA853" s="273"/>
      <c r="LGB853" s="273"/>
      <c r="LGC853" s="273"/>
      <c r="LGD853" s="273"/>
      <c r="LGE853" s="273"/>
      <c r="LGF853" s="273"/>
      <c r="LGG853" s="273"/>
      <c r="LGH853" s="273"/>
      <c r="LGI853" s="273"/>
      <c r="LGJ853" s="273"/>
      <c r="LGK853" s="273"/>
      <c r="LGL853" s="273"/>
      <c r="LGM853" s="273"/>
      <c r="LGN853" s="273"/>
      <c r="LGO853" s="273"/>
      <c r="LGP853" s="273"/>
      <c r="LGQ853" s="273"/>
      <c r="LGR853" s="273"/>
      <c r="LGS853" s="273"/>
      <c r="LGT853" s="273"/>
      <c r="LGU853" s="273"/>
      <c r="LGV853" s="273"/>
      <c r="LGW853" s="273"/>
      <c r="LGX853" s="273"/>
      <c r="LGY853" s="273"/>
      <c r="LGZ853" s="273"/>
      <c r="LHA853" s="273"/>
      <c r="LHB853" s="273"/>
      <c r="LHC853" s="273"/>
      <c r="LHD853" s="273"/>
      <c r="LHE853" s="273"/>
      <c r="LHF853" s="273"/>
      <c r="LHG853" s="273"/>
      <c r="LHH853" s="273"/>
      <c r="LHI853" s="273"/>
      <c r="LHJ853" s="273"/>
      <c r="LHK853" s="273"/>
      <c r="LHL853" s="273"/>
      <c r="LHM853" s="273"/>
      <c r="LHN853" s="273"/>
      <c r="LHO853" s="273"/>
      <c r="LHP853" s="273"/>
      <c r="LHQ853" s="273"/>
      <c r="LHR853" s="273"/>
      <c r="LHS853" s="273"/>
      <c r="LHT853" s="273"/>
      <c r="LHU853" s="273"/>
      <c r="LHV853" s="273"/>
      <c r="LHW853" s="273"/>
      <c r="LHX853" s="273"/>
      <c r="LHY853" s="273"/>
      <c r="LHZ853" s="273"/>
      <c r="LIA853" s="273"/>
      <c r="LIB853" s="273"/>
      <c r="LIC853" s="273"/>
      <c r="LID853" s="273"/>
      <c r="LIE853" s="273"/>
      <c r="LIF853" s="273"/>
      <c r="LIG853" s="273"/>
      <c r="LIH853" s="273"/>
      <c r="LII853" s="273"/>
      <c r="LIJ853" s="273"/>
      <c r="LIK853" s="273"/>
      <c r="LIL853" s="273"/>
      <c r="LIM853" s="273"/>
      <c r="LIN853" s="273"/>
      <c r="LIO853" s="273"/>
      <c r="LIP853" s="273"/>
      <c r="LIQ853" s="273"/>
      <c r="LIR853" s="273"/>
      <c r="LIS853" s="273"/>
      <c r="LIT853" s="273"/>
      <c r="LIU853" s="273"/>
      <c r="LIV853" s="273"/>
      <c r="LIW853" s="273"/>
      <c r="LIX853" s="273"/>
      <c r="LIY853" s="273"/>
      <c r="LIZ853" s="273"/>
      <c r="LJA853" s="273"/>
      <c r="LJB853" s="273"/>
      <c r="LJC853" s="273"/>
      <c r="LJD853" s="273"/>
      <c r="LJE853" s="273"/>
      <c r="LJF853" s="273"/>
      <c r="LJG853" s="273"/>
      <c r="LJH853" s="273"/>
      <c r="LJI853" s="273"/>
      <c r="LJJ853" s="273"/>
      <c r="LJK853" s="273"/>
      <c r="LJL853" s="273"/>
      <c r="LJM853" s="273"/>
      <c r="LJN853" s="273"/>
      <c r="LJO853" s="273"/>
      <c r="LJP853" s="273"/>
      <c r="LJQ853" s="273"/>
      <c r="LJR853" s="273"/>
      <c r="LJS853" s="273"/>
      <c r="LJT853" s="273"/>
      <c r="LJU853" s="273"/>
      <c r="LJV853" s="273"/>
      <c r="LJW853" s="273"/>
      <c r="LJX853" s="273"/>
      <c r="LJY853" s="273"/>
      <c r="LJZ853" s="273"/>
      <c r="LKA853" s="273"/>
      <c r="LKB853" s="273"/>
      <c r="LKC853" s="273"/>
      <c r="LKD853" s="273"/>
      <c r="LKE853" s="273"/>
      <c r="LKF853" s="273"/>
      <c r="LKG853" s="273"/>
      <c r="LKH853" s="273"/>
      <c r="LKI853" s="273"/>
      <c r="LKJ853" s="273"/>
      <c r="LKK853" s="273"/>
      <c r="LKL853" s="273"/>
      <c r="LKM853" s="273"/>
      <c r="LKN853" s="273"/>
      <c r="LKO853" s="273"/>
      <c r="LKP853" s="273"/>
      <c r="LKQ853" s="273"/>
      <c r="LKR853" s="273"/>
      <c r="LKS853" s="273"/>
      <c r="LKT853" s="273"/>
      <c r="LKU853" s="273"/>
      <c r="LKV853" s="273"/>
      <c r="LKW853" s="273"/>
      <c r="LKX853" s="273"/>
      <c r="LKY853" s="273"/>
      <c r="LKZ853" s="273"/>
      <c r="LLA853" s="273"/>
      <c r="LLB853" s="273"/>
      <c r="LLC853" s="273"/>
      <c r="LLD853" s="273"/>
      <c r="LLE853" s="273"/>
      <c r="LLF853" s="273"/>
      <c r="LLG853" s="273"/>
      <c r="LLH853" s="273"/>
      <c r="LLI853" s="273"/>
      <c r="LLJ853" s="273"/>
      <c r="LLK853" s="273"/>
      <c r="LLL853" s="273"/>
      <c r="LLM853" s="273"/>
      <c r="LLN853" s="273"/>
      <c r="LLO853" s="273"/>
      <c r="LLP853" s="273"/>
      <c r="LLQ853" s="273"/>
      <c r="LLR853" s="273"/>
      <c r="LLS853" s="273"/>
      <c r="LLT853" s="273"/>
      <c r="LLU853" s="273"/>
      <c r="LLV853" s="273"/>
      <c r="LLW853" s="273"/>
      <c r="LLX853" s="273"/>
      <c r="LLY853" s="273"/>
      <c r="LLZ853" s="273"/>
      <c r="LMA853" s="273"/>
      <c r="LMB853" s="273"/>
      <c r="LMC853" s="273"/>
      <c r="LMD853" s="273"/>
      <c r="LME853" s="273"/>
      <c r="LMF853" s="273"/>
      <c r="LMG853" s="273"/>
      <c r="LMH853" s="273"/>
      <c r="LMI853" s="273"/>
      <c r="LMJ853" s="273"/>
      <c r="LMK853" s="273"/>
      <c r="LML853" s="273"/>
      <c r="LMM853" s="273"/>
      <c r="LMN853" s="273"/>
      <c r="LMO853" s="273"/>
      <c r="LMP853" s="273"/>
      <c r="LMQ853" s="273"/>
      <c r="LMR853" s="273"/>
      <c r="LMS853" s="273"/>
      <c r="LMT853" s="273"/>
      <c r="LMU853" s="273"/>
      <c r="LMV853" s="273"/>
      <c r="LMW853" s="273"/>
      <c r="LMX853" s="273"/>
      <c r="LMY853" s="273"/>
      <c r="LMZ853" s="273"/>
      <c r="LNA853" s="273"/>
      <c r="LNB853" s="273"/>
      <c r="LNC853" s="273"/>
      <c r="LND853" s="273"/>
      <c r="LNE853" s="273"/>
      <c r="LNF853" s="273"/>
      <c r="LNG853" s="273"/>
      <c r="LNH853" s="273"/>
      <c r="LNI853" s="273"/>
      <c r="LNJ853" s="273"/>
      <c r="LNK853" s="273"/>
      <c r="LNL853" s="273"/>
      <c r="LNM853" s="273"/>
      <c r="LNN853" s="273"/>
      <c r="LNO853" s="273"/>
      <c r="LNP853" s="273"/>
      <c r="LNQ853" s="273"/>
      <c r="LNR853" s="273"/>
      <c r="LNS853" s="273"/>
      <c r="LNT853" s="273"/>
      <c r="LNU853" s="273"/>
      <c r="LNV853" s="273"/>
      <c r="LNW853" s="273"/>
      <c r="LNX853" s="273"/>
      <c r="LNY853" s="273"/>
      <c r="LNZ853" s="273"/>
      <c r="LOA853" s="273"/>
      <c r="LOB853" s="273"/>
      <c r="LOC853" s="273"/>
      <c r="LOD853" s="273"/>
      <c r="LOE853" s="273"/>
      <c r="LOF853" s="273"/>
      <c r="LOG853" s="273"/>
      <c r="LOH853" s="273"/>
      <c r="LOI853" s="273"/>
      <c r="LOJ853" s="273"/>
      <c r="LOK853" s="273"/>
      <c r="LOL853" s="273"/>
      <c r="LOM853" s="273"/>
      <c r="LON853" s="273"/>
      <c r="LOO853" s="273"/>
      <c r="LOP853" s="273"/>
      <c r="LOQ853" s="273"/>
      <c r="LOR853" s="273"/>
      <c r="LOS853" s="273"/>
      <c r="LOT853" s="273"/>
      <c r="LOU853" s="273"/>
      <c r="LOV853" s="273"/>
      <c r="LOW853" s="273"/>
      <c r="LOX853" s="273"/>
      <c r="LOY853" s="273"/>
      <c r="LOZ853" s="273"/>
      <c r="LPA853" s="273"/>
      <c r="LPB853" s="273"/>
      <c r="LPC853" s="273"/>
      <c r="LPD853" s="273"/>
      <c r="LPE853" s="273"/>
      <c r="LPF853" s="273"/>
      <c r="LPG853" s="273"/>
      <c r="LPH853" s="273"/>
      <c r="LPI853" s="273"/>
      <c r="LPJ853" s="273"/>
      <c r="LPK853" s="273"/>
      <c r="LPL853" s="273"/>
      <c r="LPM853" s="273"/>
      <c r="LPN853" s="273"/>
      <c r="LPO853" s="273"/>
      <c r="LPP853" s="273"/>
      <c r="LPQ853" s="273"/>
      <c r="LPR853" s="273"/>
      <c r="LPS853" s="273"/>
      <c r="LPT853" s="273"/>
      <c r="LPU853" s="273"/>
      <c r="LPV853" s="273"/>
      <c r="LPW853" s="273"/>
      <c r="LPX853" s="273"/>
      <c r="LPY853" s="273"/>
      <c r="LPZ853" s="273"/>
      <c r="LQA853" s="273"/>
      <c r="LQB853" s="273"/>
      <c r="LQC853" s="273"/>
      <c r="LQD853" s="273"/>
      <c r="LQE853" s="273"/>
      <c r="LQF853" s="273"/>
      <c r="LQG853" s="273"/>
      <c r="LQH853" s="273"/>
      <c r="LQI853" s="273"/>
      <c r="LQJ853" s="273"/>
      <c r="LQK853" s="273"/>
      <c r="LQL853" s="273"/>
      <c r="LQM853" s="273"/>
      <c r="LQN853" s="273"/>
      <c r="LQO853" s="273"/>
      <c r="LQP853" s="273"/>
      <c r="LQQ853" s="273"/>
      <c r="LQR853" s="273"/>
      <c r="LQS853" s="273"/>
      <c r="LQT853" s="273"/>
      <c r="LQU853" s="273"/>
      <c r="LQV853" s="273"/>
      <c r="LQW853" s="273"/>
      <c r="LQX853" s="273"/>
      <c r="LQY853" s="273"/>
      <c r="LQZ853" s="273"/>
      <c r="LRA853" s="273"/>
      <c r="LRB853" s="273"/>
      <c r="LRC853" s="273"/>
      <c r="LRD853" s="273"/>
      <c r="LRE853" s="273"/>
      <c r="LRF853" s="273"/>
      <c r="LRG853" s="273"/>
      <c r="LRH853" s="273"/>
      <c r="LRI853" s="273"/>
      <c r="LRJ853" s="273"/>
      <c r="LRK853" s="273"/>
      <c r="LRL853" s="273"/>
      <c r="LRM853" s="273"/>
      <c r="LRN853" s="273"/>
      <c r="LRO853" s="273"/>
      <c r="LRP853" s="273"/>
      <c r="LRQ853" s="273"/>
      <c r="LRR853" s="273"/>
      <c r="LRS853" s="273"/>
      <c r="LRT853" s="273"/>
      <c r="LRU853" s="273"/>
      <c r="LRV853" s="273"/>
      <c r="LRW853" s="273"/>
      <c r="LRX853" s="273"/>
      <c r="LRY853" s="273"/>
      <c r="LRZ853" s="273"/>
      <c r="LSA853" s="273"/>
      <c r="LSB853" s="273"/>
      <c r="LSC853" s="273"/>
      <c r="LSD853" s="273"/>
      <c r="LSE853" s="273"/>
      <c r="LSF853" s="273"/>
      <c r="LSG853" s="273"/>
      <c r="LSH853" s="273"/>
      <c r="LSI853" s="273"/>
      <c r="LSJ853" s="273"/>
      <c r="LSK853" s="273"/>
      <c r="LSL853" s="273"/>
      <c r="LSM853" s="273"/>
      <c r="LSN853" s="273"/>
      <c r="LSO853" s="273"/>
      <c r="LSP853" s="273"/>
      <c r="LSQ853" s="273"/>
      <c r="LSR853" s="273"/>
      <c r="LSS853" s="273"/>
      <c r="LST853" s="273"/>
      <c r="LSU853" s="273"/>
      <c r="LSV853" s="273"/>
      <c r="LSW853" s="273"/>
      <c r="LSX853" s="273"/>
      <c r="LSY853" s="273"/>
      <c r="LSZ853" s="273"/>
      <c r="LTA853" s="273"/>
      <c r="LTB853" s="273"/>
      <c r="LTC853" s="273"/>
      <c r="LTD853" s="273"/>
      <c r="LTE853" s="273"/>
      <c r="LTF853" s="273"/>
      <c r="LTG853" s="273"/>
      <c r="LTH853" s="273"/>
      <c r="LTI853" s="273"/>
      <c r="LTJ853" s="273"/>
      <c r="LTK853" s="273"/>
      <c r="LTL853" s="273"/>
      <c r="LTM853" s="273"/>
      <c r="LTN853" s="273"/>
      <c r="LTO853" s="273"/>
      <c r="LTP853" s="273"/>
      <c r="LTQ853" s="273"/>
      <c r="LTR853" s="273"/>
      <c r="LTS853" s="273"/>
      <c r="LTT853" s="273"/>
      <c r="LTU853" s="273"/>
      <c r="LTV853" s="273"/>
      <c r="LTW853" s="273"/>
      <c r="LTX853" s="273"/>
      <c r="LTY853" s="273"/>
      <c r="LTZ853" s="273"/>
      <c r="LUA853" s="273"/>
      <c r="LUB853" s="273"/>
      <c r="LUC853" s="273"/>
      <c r="LUD853" s="273"/>
      <c r="LUE853" s="273"/>
      <c r="LUF853" s="273"/>
      <c r="LUG853" s="273"/>
      <c r="LUH853" s="273"/>
      <c r="LUI853" s="273"/>
      <c r="LUJ853" s="273"/>
      <c r="LUK853" s="273"/>
      <c r="LUL853" s="273"/>
      <c r="LUM853" s="273"/>
      <c r="LUN853" s="273"/>
      <c r="LUO853" s="273"/>
      <c r="LUP853" s="273"/>
      <c r="LUQ853" s="273"/>
      <c r="LUR853" s="273"/>
      <c r="LUS853" s="273"/>
      <c r="LUT853" s="273"/>
      <c r="LUU853" s="273"/>
      <c r="LUV853" s="273"/>
      <c r="LUW853" s="273"/>
      <c r="LUX853" s="273"/>
      <c r="LUY853" s="273"/>
      <c r="LUZ853" s="273"/>
      <c r="LVA853" s="273"/>
      <c r="LVB853" s="273"/>
      <c r="LVC853" s="273"/>
      <c r="LVD853" s="273"/>
      <c r="LVE853" s="273"/>
      <c r="LVF853" s="273"/>
      <c r="LVG853" s="273"/>
      <c r="LVH853" s="273"/>
      <c r="LVI853" s="273"/>
      <c r="LVJ853" s="273"/>
      <c r="LVK853" s="273"/>
      <c r="LVL853" s="273"/>
      <c r="LVM853" s="273"/>
      <c r="LVN853" s="273"/>
      <c r="LVO853" s="273"/>
      <c r="LVP853" s="273"/>
      <c r="LVQ853" s="273"/>
      <c r="LVR853" s="273"/>
      <c r="LVS853" s="273"/>
      <c r="LVT853" s="273"/>
      <c r="LVU853" s="273"/>
      <c r="LVV853" s="273"/>
      <c r="LVW853" s="273"/>
      <c r="LVX853" s="273"/>
      <c r="LVY853" s="273"/>
      <c r="LVZ853" s="273"/>
      <c r="LWA853" s="273"/>
      <c r="LWB853" s="273"/>
      <c r="LWC853" s="273"/>
      <c r="LWD853" s="273"/>
      <c r="LWE853" s="273"/>
      <c r="LWF853" s="273"/>
      <c r="LWG853" s="273"/>
      <c r="LWH853" s="273"/>
      <c r="LWI853" s="273"/>
      <c r="LWJ853" s="273"/>
      <c r="LWK853" s="273"/>
      <c r="LWL853" s="273"/>
      <c r="LWM853" s="273"/>
      <c r="LWN853" s="273"/>
      <c r="LWO853" s="273"/>
      <c r="LWP853" s="273"/>
      <c r="LWQ853" s="273"/>
      <c r="LWR853" s="273"/>
      <c r="LWS853" s="273"/>
      <c r="LWT853" s="273"/>
      <c r="LWU853" s="273"/>
      <c r="LWV853" s="273"/>
      <c r="LWW853" s="273"/>
      <c r="LWX853" s="273"/>
      <c r="LWY853" s="273"/>
      <c r="LWZ853" s="273"/>
      <c r="LXA853" s="273"/>
      <c r="LXB853" s="273"/>
      <c r="LXC853" s="273"/>
      <c r="LXD853" s="273"/>
      <c r="LXE853" s="273"/>
      <c r="LXF853" s="273"/>
      <c r="LXG853" s="273"/>
      <c r="LXH853" s="273"/>
      <c r="LXI853" s="273"/>
      <c r="LXJ853" s="273"/>
      <c r="LXK853" s="273"/>
      <c r="LXL853" s="273"/>
      <c r="LXM853" s="273"/>
      <c r="LXN853" s="273"/>
      <c r="LXO853" s="273"/>
      <c r="LXP853" s="273"/>
      <c r="LXQ853" s="273"/>
      <c r="LXR853" s="273"/>
      <c r="LXS853" s="273"/>
      <c r="LXT853" s="273"/>
      <c r="LXU853" s="273"/>
      <c r="LXV853" s="273"/>
      <c r="LXW853" s="273"/>
      <c r="LXX853" s="273"/>
      <c r="LXY853" s="273"/>
      <c r="LXZ853" s="273"/>
      <c r="LYA853" s="273"/>
      <c r="LYB853" s="273"/>
      <c r="LYC853" s="273"/>
      <c r="LYD853" s="273"/>
      <c r="LYE853" s="273"/>
      <c r="LYF853" s="273"/>
      <c r="LYG853" s="273"/>
      <c r="LYH853" s="273"/>
      <c r="LYI853" s="273"/>
      <c r="LYJ853" s="273"/>
      <c r="LYK853" s="273"/>
      <c r="LYL853" s="273"/>
      <c r="LYM853" s="273"/>
      <c r="LYN853" s="273"/>
      <c r="LYO853" s="273"/>
      <c r="LYP853" s="273"/>
      <c r="LYQ853" s="273"/>
      <c r="LYR853" s="273"/>
      <c r="LYS853" s="273"/>
      <c r="LYT853" s="273"/>
      <c r="LYU853" s="273"/>
      <c r="LYV853" s="273"/>
      <c r="LYW853" s="273"/>
      <c r="LYX853" s="273"/>
      <c r="LYY853" s="273"/>
      <c r="LYZ853" s="273"/>
      <c r="LZA853" s="273"/>
      <c r="LZB853" s="273"/>
      <c r="LZC853" s="273"/>
      <c r="LZD853" s="273"/>
      <c r="LZE853" s="273"/>
      <c r="LZF853" s="273"/>
      <c r="LZG853" s="273"/>
      <c r="LZH853" s="273"/>
      <c r="LZI853" s="273"/>
      <c r="LZJ853" s="273"/>
      <c r="LZK853" s="273"/>
      <c r="LZL853" s="273"/>
      <c r="LZM853" s="273"/>
      <c r="LZN853" s="273"/>
      <c r="LZO853" s="273"/>
      <c r="LZP853" s="273"/>
      <c r="LZQ853" s="273"/>
      <c r="LZR853" s="273"/>
      <c r="LZS853" s="273"/>
      <c r="LZT853" s="273"/>
      <c r="LZU853" s="273"/>
      <c r="LZV853" s="273"/>
      <c r="LZW853" s="273"/>
      <c r="LZX853" s="273"/>
      <c r="LZY853" s="273"/>
      <c r="LZZ853" s="273"/>
      <c r="MAA853" s="273"/>
      <c r="MAB853" s="273"/>
      <c r="MAC853" s="273"/>
      <c r="MAD853" s="273"/>
      <c r="MAE853" s="273"/>
      <c r="MAF853" s="273"/>
      <c r="MAG853" s="273"/>
      <c r="MAH853" s="273"/>
      <c r="MAI853" s="273"/>
      <c r="MAJ853" s="273"/>
      <c r="MAK853" s="273"/>
      <c r="MAL853" s="273"/>
      <c r="MAM853" s="273"/>
      <c r="MAN853" s="273"/>
      <c r="MAO853" s="273"/>
      <c r="MAP853" s="273"/>
      <c r="MAQ853" s="273"/>
      <c r="MAR853" s="273"/>
      <c r="MAS853" s="273"/>
      <c r="MAT853" s="273"/>
      <c r="MAU853" s="273"/>
      <c r="MAV853" s="273"/>
      <c r="MAW853" s="273"/>
      <c r="MAX853" s="273"/>
      <c r="MAY853" s="273"/>
      <c r="MAZ853" s="273"/>
      <c r="MBA853" s="273"/>
      <c r="MBB853" s="273"/>
      <c r="MBC853" s="273"/>
      <c r="MBD853" s="273"/>
      <c r="MBE853" s="273"/>
      <c r="MBF853" s="273"/>
      <c r="MBG853" s="273"/>
      <c r="MBH853" s="273"/>
      <c r="MBI853" s="273"/>
      <c r="MBJ853" s="273"/>
      <c r="MBK853" s="273"/>
      <c r="MBL853" s="273"/>
      <c r="MBM853" s="273"/>
      <c r="MBN853" s="273"/>
      <c r="MBO853" s="273"/>
      <c r="MBP853" s="273"/>
      <c r="MBQ853" s="273"/>
      <c r="MBR853" s="273"/>
      <c r="MBS853" s="273"/>
      <c r="MBT853" s="273"/>
      <c r="MBU853" s="273"/>
      <c r="MBV853" s="273"/>
      <c r="MBW853" s="273"/>
      <c r="MBX853" s="273"/>
      <c r="MBY853" s="273"/>
      <c r="MBZ853" s="273"/>
      <c r="MCA853" s="273"/>
      <c r="MCB853" s="273"/>
      <c r="MCC853" s="273"/>
      <c r="MCD853" s="273"/>
      <c r="MCE853" s="273"/>
      <c r="MCF853" s="273"/>
      <c r="MCG853" s="273"/>
      <c r="MCH853" s="273"/>
      <c r="MCI853" s="273"/>
      <c r="MCJ853" s="273"/>
      <c r="MCK853" s="273"/>
      <c r="MCL853" s="273"/>
      <c r="MCM853" s="273"/>
      <c r="MCN853" s="273"/>
      <c r="MCO853" s="273"/>
      <c r="MCP853" s="273"/>
      <c r="MCQ853" s="273"/>
      <c r="MCR853" s="273"/>
      <c r="MCS853" s="273"/>
      <c r="MCT853" s="273"/>
      <c r="MCU853" s="273"/>
      <c r="MCV853" s="273"/>
      <c r="MCW853" s="273"/>
      <c r="MCX853" s="273"/>
      <c r="MCY853" s="273"/>
      <c r="MCZ853" s="273"/>
      <c r="MDA853" s="273"/>
      <c r="MDB853" s="273"/>
      <c r="MDC853" s="273"/>
      <c r="MDD853" s="273"/>
      <c r="MDE853" s="273"/>
      <c r="MDF853" s="273"/>
      <c r="MDG853" s="273"/>
      <c r="MDH853" s="273"/>
      <c r="MDI853" s="273"/>
      <c r="MDJ853" s="273"/>
      <c r="MDK853" s="273"/>
      <c r="MDL853" s="273"/>
      <c r="MDM853" s="273"/>
      <c r="MDN853" s="273"/>
      <c r="MDO853" s="273"/>
      <c r="MDP853" s="273"/>
      <c r="MDQ853" s="273"/>
      <c r="MDR853" s="273"/>
      <c r="MDS853" s="273"/>
      <c r="MDT853" s="273"/>
      <c r="MDU853" s="273"/>
      <c r="MDV853" s="273"/>
      <c r="MDW853" s="273"/>
      <c r="MDX853" s="273"/>
      <c r="MDY853" s="273"/>
      <c r="MDZ853" s="273"/>
      <c r="MEA853" s="273"/>
      <c r="MEB853" s="273"/>
      <c r="MEC853" s="273"/>
      <c r="MED853" s="273"/>
      <c r="MEE853" s="273"/>
      <c r="MEF853" s="273"/>
      <c r="MEG853" s="273"/>
      <c r="MEH853" s="273"/>
      <c r="MEI853" s="273"/>
      <c r="MEJ853" s="273"/>
      <c r="MEK853" s="273"/>
      <c r="MEL853" s="273"/>
      <c r="MEM853" s="273"/>
      <c r="MEN853" s="273"/>
      <c r="MEO853" s="273"/>
      <c r="MEP853" s="273"/>
      <c r="MEQ853" s="273"/>
      <c r="MER853" s="273"/>
      <c r="MES853" s="273"/>
      <c r="MET853" s="273"/>
      <c r="MEU853" s="273"/>
      <c r="MEV853" s="273"/>
      <c r="MEW853" s="273"/>
      <c r="MEX853" s="273"/>
      <c r="MEY853" s="273"/>
      <c r="MEZ853" s="273"/>
      <c r="MFA853" s="273"/>
      <c r="MFB853" s="273"/>
      <c r="MFC853" s="273"/>
      <c r="MFD853" s="273"/>
      <c r="MFE853" s="273"/>
      <c r="MFF853" s="273"/>
      <c r="MFG853" s="273"/>
      <c r="MFH853" s="273"/>
      <c r="MFI853" s="273"/>
      <c r="MFJ853" s="273"/>
      <c r="MFK853" s="273"/>
      <c r="MFL853" s="273"/>
      <c r="MFM853" s="273"/>
      <c r="MFN853" s="273"/>
      <c r="MFO853" s="273"/>
      <c r="MFP853" s="273"/>
      <c r="MFQ853" s="273"/>
      <c r="MFR853" s="273"/>
      <c r="MFS853" s="273"/>
      <c r="MFT853" s="273"/>
      <c r="MFU853" s="273"/>
      <c r="MFV853" s="273"/>
      <c r="MFW853" s="273"/>
      <c r="MFX853" s="273"/>
      <c r="MFY853" s="273"/>
      <c r="MFZ853" s="273"/>
      <c r="MGA853" s="273"/>
      <c r="MGB853" s="273"/>
      <c r="MGC853" s="273"/>
      <c r="MGD853" s="273"/>
      <c r="MGE853" s="273"/>
      <c r="MGF853" s="273"/>
      <c r="MGG853" s="273"/>
      <c r="MGH853" s="273"/>
      <c r="MGI853" s="273"/>
      <c r="MGJ853" s="273"/>
      <c r="MGK853" s="273"/>
      <c r="MGL853" s="273"/>
      <c r="MGM853" s="273"/>
      <c r="MGN853" s="273"/>
      <c r="MGO853" s="273"/>
      <c r="MGP853" s="273"/>
      <c r="MGQ853" s="273"/>
      <c r="MGR853" s="273"/>
      <c r="MGS853" s="273"/>
      <c r="MGT853" s="273"/>
      <c r="MGU853" s="273"/>
      <c r="MGV853" s="273"/>
      <c r="MGW853" s="273"/>
      <c r="MGX853" s="273"/>
      <c r="MGY853" s="273"/>
      <c r="MGZ853" s="273"/>
      <c r="MHA853" s="273"/>
      <c r="MHB853" s="273"/>
      <c r="MHC853" s="273"/>
      <c r="MHD853" s="273"/>
      <c r="MHE853" s="273"/>
      <c r="MHF853" s="273"/>
      <c r="MHG853" s="273"/>
      <c r="MHH853" s="273"/>
      <c r="MHI853" s="273"/>
      <c r="MHJ853" s="273"/>
      <c r="MHK853" s="273"/>
      <c r="MHL853" s="273"/>
      <c r="MHM853" s="273"/>
      <c r="MHN853" s="273"/>
      <c r="MHO853" s="273"/>
      <c r="MHP853" s="273"/>
      <c r="MHQ853" s="273"/>
      <c r="MHR853" s="273"/>
      <c r="MHS853" s="273"/>
      <c r="MHT853" s="273"/>
      <c r="MHU853" s="273"/>
      <c r="MHV853" s="273"/>
      <c r="MHW853" s="273"/>
      <c r="MHX853" s="273"/>
      <c r="MHY853" s="273"/>
      <c r="MHZ853" s="273"/>
      <c r="MIA853" s="273"/>
      <c r="MIB853" s="273"/>
      <c r="MIC853" s="273"/>
      <c r="MID853" s="273"/>
      <c r="MIE853" s="273"/>
      <c r="MIF853" s="273"/>
      <c r="MIG853" s="273"/>
      <c r="MIH853" s="273"/>
      <c r="MII853" s="273"/>
      <c r="MIJ853" s="273"/>
      <c r="MIK853" s="273"/>
      <c r="MIL853" s="273"/>
      <c r="MIM853" s="273"/>
      <c r="MIN853" s="273"/>
      <c r="MIO853" s="273"/>
      <c r="MIP853" s="273"/>
      <c r="MIQ853" s="273"/>
      <c r="MIR853" s="273"/>
      <c r="MIS853" s="273"/>
      <c r="MIT853" s="273"/>
      <c r="MIU853" s="273"/>
      <c r="MIV853" s="273"/>
      <c r="MIW853" s="273"/>
      <c r="MIX853" s="273"/>
      <c r="MIY853" s="273"/>
      <c r="MIZ853" s="273"/>
      <c r="MJA853" s="273"/>
      <c r="MJB853" s="273"/>
      <c r="MJC853" s="273"/>
      <c r="MJD853" s="273"/>
      <c r="MJE853" s="273"/>
      <c r="MJF853" s="273"/>
      <c r="MJG853" s="273"/>
      <c r="MJH853" s="273"/>
      <c r="MJI853" s="273"/>
      <c r="MJJ853" s="273"/>
      <c r="MJK853" s="273"/>
      <c r="MJL853" s="273"/>
      <c r="MJM853" s="273"/>
      <c r="MJN853" s="273"/>
      <c r="MJO853" s="273"/>
      <c r="MJP853" s="273"/>
      <c r="MJQ853" s="273"/>
      <c r="MJR853" s="273"/>
      <c r="MJS853" s="273"/>
      <c r="MJT853" s="273"/>
      <c r="MJU853" s="273"/>
      <c r="MJV853" s="273"/>
      <c r="MJW853" s="273"/>
      <c r="MJX853" s="273"/>
      <c r="MJY853" s="273"/>
      <c r="MJZ853" s="273"/>
      <c r="MKA853" s="273"/>
      <c r="MKB853" s="273"/>
      <c r="MKC853" s="273"/>
      <c r="MKD853" s="273"/>
      <c r="MKE853" s="273"/>
      <c r="MKF853" s="273"/>
      <c r="MKG853" s="273"/>
      <c r="MKH853" s="273"/>
      <c r="MKI853" s="273"/>
      <c r="MKJ853" s="273"/>
      <c r="MKK853" s="273"/>
      <c r="MKL853" s="273"/>
      <c r="MKM853" s="273"/>
      <c r="MKN853" s="273"/>
      <c r="MKO853" s="273"/>
      <c r="MKP853" s="273"/>
      <c r="MKQ853" s="273"/>
      <c r="MKR853" s="273"/>
      <c r="MKS853" s="273"/>
      <c r="MKT853" s="273"/>
      <c r="MKU853" s="273"/>
      <c r="MKV853" s="273"/>
      <c r="MKW853" s="273"/>
      <c r="MKX853" s="273"/>
      <c r="MKY853" s="273"/>
      <c r="MKZ853" s="273"/>
      <c r="MLA853" s="273"/>
      <c r="MLB853" s="273"/>
      <c r="MLC853" s="273"/>
      <c r="MLD853" s="273"/>
      <c r="MLE853" s="273"/>
      <c r="MLF853" s="273"/>
      <c r="MLG853" s="273"/>
      <c r="MLH853" s="273"/>
      <c r="MLI853" s="273"/>
      <c r="MLJ853" s="273"/>
      <c r="MLK853" s="273"/>
      <c r="MLL853" s="273"/>
      <c r="MLM853" s="273"/>
      <c r="MLN853" s="273"/>
      <c r="MLO853" s="273"/>
      <c r="MLP853" s="273"/>
      <c r="MLQ853" s="273"/>
      <c r="MLR853" s="273"/>
      <c r="MLS853" s="273"/>
      <c r="MLT853" s="273"/>
      <c r="MLU853" s="273"/>
      <c r="MLV853" s="273"/>
      <c r="MLW853" s="273"/>
      <c r="MLX853" s="273"/>
      <c r="MLY853" s="273"/>
      <c r="MLZ853" s="273"/>
      <c r="MMA853" s="273"/>
      <c r="MMB853" s="273"/>
      <c r="MMC853" s="273"/>
      <c r="MMD853" s="273"/>
      <c r="MME853" s="273"/>
      <c r="MMF853" s="273"/>
      <c r="MMG853" s="273"/>
      <c r="MMH853" s="273"/>
      <c r="MMI853" s="273"/>
      <c r="MMJ853" s="273"/>
      <c r="MMK853" s="273"/>
      <c r="MML853" s="273"/>
      <c r="MMM853" s="273"/>
      <c r="MMN853" s="273"/>
      <c r="MMO853" s="273"/>
      <c r="MMP853" s="273"/>
      <c r="MMQ853" s="273"/>
      <c r="MMR853" s="273"/>
      <c r="MMS853" s="273"/>
      <c r="MMT853" s="273"/>
      <c r="MMU853" s="273"/>
      <c r="MMV853" s="273"/>
      <c r="MMW853" s="273"/>
      <c r="MMX853" s="273"/>
      <c r="MMY853" s="273"/>
      <c r="MMZ853" s="273"/>
      <c r="MNA853" s="273"/>
      <c r="MNB853" s="273"/>
      <c r="MNC853" s="273"/>
      <c r="MND853" s="273"/>
      <c r="MNE853" s="273"/>
      <c r="MNF853" s="273"/>
      <c r="MNG853" s="273"/>
      <c r="MNH853" s="273"/>
      <c r="MNI853" s="273"/>
      <c r="MNJ853" s="273"/>
      <c r="MNK853" s="273"/>
      <c r="MNL853" s="273"/>
      <c r="MNM853" s="273"/>
      <c r="MNN853" s="273"/>
      <c r="MNO853" s="273"/>
      <c r="MNP853" s="273"/>
      <c r="MNQ853" s="273"/>
      <c r="MNR853" s="273"/>
      <c r="MNS853" s="273"/>
      <c r="MNT853" s="273"/>
      <c r="MNU853" s="273"/>
      <c r="MNV853" s="273"/>
      <c r="MNW853" s="273"/>
      <c r="MNX853" s="273"/>
      <c r="MNY853" s="273"/>
      <c r="MNZ853" s="273"/>
      <c r="MOA853" s="273"/>
      <c r="MOB853" s="273"/>
      <c r="MOC853" s="273"/>
      <c r="MOD853" s="273"/>
      <c r="MOE853" s="273"/>
      <c r="MOF853" s="273"/>
      <c r="MOG853" s="273"/>
      <c r="MOH853" s="273"/>
      <c r="MOI853" s="273"/>
      <c r="MOJ853" s="273"/>
      <c r="MOK853" s="273"/>
      <c r="MOL853" s="273"/>
      <c r="MOM853" s="273"/>
      <c r="MON853" s="273"/>
      <c r="MOO853" s="273"/>
      <c r="MOP853" s="273"/>
      <c r="MOQ853" s="273"/>
      <c r="MOR853" s="273"/>
      <c r="MOS853" s="273"/>
      <c r="MOT853" s="273"/>
      <c r="MOU853" s="273"/>
      <c r="MOV853" s="273"/>
      <c r="MOW853" s="273"/>
      <c r="MOX853" s="273"/>
      <c r="MOY853" s="273"/>
      <c r="MOZ853" s="273"/>
      <c r="MPA853" s="273"/>
      <c r="MPB853" s="273"/>
      <c r="MPC853" s="273"/>
      <c r="MPD853" s="273"/>
      <c r="MPE853" s="273"/>
      <c r="MPF853" s="273"/>
      <c r="MPG853" s="273"/>
      <c r="MPH853" s="273"/>
      <c r="MPI853" s="273"/>
      <c r="MPJ853" s="273"/>
      <c r="MPK853" s="273"/>
      <c r="MPL853" s="273"/>
      <c r="MPM853" s="273"/>
      <c r="MPN853" s="273"/>
      <c r="MPO853" s="273"/>
      <c r="MPP853" s="273"/>
      <c r="MPQ853" s="273"/>
      <c r="MPR853" s="273"/>
      <c r="MPS853" s="273"/>
      <c r="MPT853" s="273"/>
      <c r="MPU853" s="273"/>
      <c r="MPV853" s="273"/>
      <c r="MPW853" s="273"/>
      <c r="MPX853" s="273"/>
      <c r="MPY853" s="273"/>
      <c r="MPZ853" s="273"/>
      <c r="MQA853" s="273"/>
      <c r="MQB853" s="273"/>
      <c r="MQC853" s="273"/>
      <c r="MQD853" s="273"/>
      <c r="MQE853" s="273"/>
      <c r="MQF853" s="273"/>
      <c r="MQG853" s="273"/>
      <c r="MQH853" s="273"/>
      <c r="MQI853" s="273"/>
      <c r="MQJ853" s="273"/>
      <c r="MQK853" s="273"/>
      <c r="MQL853" s="273"/>
      <c r="MQM853" s="273"/>
      <c r="MQN853" s="273"/>
      <c r="MQO853" s="273"/>
      <c r="MQP853" s="273"/>
      <c r="MQQ853" s="273"/>
      <c r="MQR853" s="273"/>
      <c r="MQS853" s="273"/>
      <c r="MQT853" s="273"/>
      <c r="MQU853" s="273"/>
      <c r="MQV853" s="273"/>
      <c r="MQW853" s="273"/>
      <c r="MQX853" s="273"/>
      <c r="MQY853" s="273"/>
      <c r="MQZ853" s="273"/>
      <c r="MRA853" s="273"/>
      <c r="MRB853" s="273"/>
      <c r="MRC853" s="273"/>
      <c r="MRD853" s="273"/>
      <c r="MRE853" s="273"/>
      <c r="MRF853" s="273"/>
      <c r="MRG853" s="273"/>
      <c r="MRH853" s="273"/>
      <c r="MRI853" s="273"/>
      <c r="MRJ853" s="273"/>
      <c r="MRK853" s="273"/>
      <c r="MRL853" s="273"/>
      <c r="MRM853" s="273"/>
      <c r="MRN853" s="273"/>
      <c r="MRO853" s="273"/>
      <c r="MRP853" s="273"/>
      <c r="MRQ853" s="273"/>
      <c r="MRR853" s="273"/>
      <c r="MRS853" s="273"/>
      <c r="MRT853" s="273"/>
      <c r="MRU853" s="273"/>
      <c r="MRV853" s="273"/>
      <c r="MRW853" s="273"/>
      <c r="MRX853" s="273"/>
      <c r="MRY853" s="273"/>
      <c r="MRZ853" s="273"/>
      <c r="MSA853" s="273"/>
      <c r="MSB853" s="273"/>
      <c r="MSC853" s="273"/>
      <c r="MSD853" s="273"/>
      <c r="MSE853" s="273"/>
      <c r="MSF853" s="273"/>
      <c r="MSG853" s="273"/>
      <c r="MSH853" s="273"/>
      <c r="MSI853" s="273"/>
      <c r="MSJ853" s="273"/>
      <c r="MSK853" s="273"/>
      <c r="MSL853" s="273"/>
      <c r="MSM853" s="273"/>
      <c r="MSN853" s="273"/>
      <c r="MSO853" s="273"/>
      <c r="MSP853" s="273"/>
      <c r="MSQ853" s="273"/>
      <c r="MSR853" s="273"/>
      <c r="MSS853" s="273"/>
      <c r="MST853" s="273"/>
      <c r="MSU853" s="273"/>
      <c r="MSV853" s="273"/>
      <c r="MSW853" s="273"/>
      <c r="MSX853" s="273"/>
      <c r="MSY853" s="273"/>
      <c r="MSZ853" s="273"/>
      <c r="MTA853" s="273"/>
      <c r="MTB853" s="273"/>
      <c r="MTC853" s="273"/>
      <c r="MTD853" s="273"/>
      <c r="MTE853" s="273"/>
      <c r="MTF853" s="273"/>
      <c r="MTG853" s="273"/>
      <c r="MTH853" s="273"/>
      <c r="MTI853" s="273"/>
      <c r="MTJ853" s="273"/>
      <c r="MTK853" s="273"/>
      <c r="MTL853" s="273"/>
      <c r="MTM853" s="273"/>
      <c r="MTN853" s="273"/>
      <c r="MTO853" s="273"/>
      <c r="MTP853" s="273"/>
      <c r="MTQ853" s="273"/>
      <c r="MTR853" s="273"/>
      <c r="MTS853" s="273"/>
      <c r="MTT853" s="273"/>
      <c r="MTU853" s="273"/>
      <c r="MTV853" s="273"/>
      <c r="MTW853" s="273"/>
      <c r="MTX853" s="273"/>
      <c r="MTY853" s="273"/>
      <c r="MTZ853" s="273"/>
      <c r="MUA853" s="273"/>
      <c r="MUB853" s="273"/>
      <c r="MUC853" s="273"/>
      <c r="MUD853" s="273"/>
      <c r="MUE853" s="273"/>
      <c r="MUF853" s="273"/>
      <c r="MUG853" s="273"/>
      <c r="MUH853" s="273"/>
      <c r="MUI853" s="273"/>
      <c r="MUJ853" s="273"/>
      <c r="MUK853" s="273"/>
      <c r="MUL853" s="273"/>
      <c r="MUM853" s="273"/>
      <c r="MUN853" s="273"/>
      <c r="MUO853" s="273"/>
      <c r="MUP853" s="273"/>
      <c r="MUQ853" s="273"/>
      <c r="MUR853" s="273"/>
      <c r="MUS853" s="273"/>
      <c r="MUT853" s="273"/>
      <c r="MUU853" s="273"/>
      <c r="MUV853" s="273"/>
      <c r="MUW853" s="273"/>
      <c r="MUX853" s="273"/>
      <c r="MUY853" s="273"/>
      <c r="MUZ853" s="273"/>
      <c r="MVA853" s="273"/>
      <c r="MVB853" s="273"/>
      <c r="MVC853" s="273"/>
      <c r="MVD853" s="273"/>
      <c r="MVE853" s="273"/>
      <c r="MVF853" s="273"/>
      <c r="MVG853" s="273"/>
      <c r="MVH853" s="273"/>
      <c r="MVI853" s="273"/>
      <c r="MVJ853" s="273"/>
      <c r="MVK853" s="273"/>
      <c r="MVL853" s="273"/>
      <c r="MVM853" s="273"/>
      <c r="MVN853" s="273"/>
      <c r="MVO853" s="273"/>
      <c r="MVP853" s="273"/>
      <c r="MVQ853" s="273"/>
      <c r="MVR853" s="273"/>
      <c r="MVS853" s="273"/>
      <c r="MVT853" s="273"/>
      <c r="MVU853" s="273"/>
      <c r="MVV853" s="273"/>
      <c r="MVW853" s="273"/>
      <c r="MVX853" s="273"/>
      <c r="MVY853" s="273"/>
      <c r="MVZ853" s="273"/>
      <c r="MWA853" s="273"/>
      <c r="MWB853" s="273"/>
      <c r="MWC853" s="273"/>
      <c r="MWD853" s="273"/>
      <c r="MWE853" s="273"/>
      <c r="MWF853" s="273"/>
      <c r="MWG853" s="273"/>
      <c r="MWH853" s="273"/>
      <c r="MWI853" s="273"/>
      <c r="MWJ853" s="273"/>
      <c r="MWK853" s="273"/>
      <c r="MWL853" s="273"/>
      <c r="MWM853" s="273"/>
      <c r="MWN853" s="273"/>
      <c r="MWO853" s="273"/>
      <c r="MWP853" s="273"/>
      <c r="MWQ853" s="273"/>
      <c r="MWR853" s="273"/>
      <c r="MWS853" s="273"/>
      <c r="MWT853" s="273"/>
      <c r="MWU853" s="273"/>
      <c r="MWV853" s="273"/>
      <c r="MWW853" s="273"/>
      <c r="MWX853" s="273"/>
      <c r="MWY853" s="273"/>
      <c r="MWZ853" s="273"/>
      <c r="MXA853" s="273"/>
      <c r="MXB853" s="273"/>
      <c r="MXC853" s="273"/>
      <c r="MXD853" s="273"/>
      <c r="MXE853" s="273"/>
      <c r="MXF853" s="273"/>
      <c r="MXG853" s="273"/>
      <c r="MXH853" s="273"/>
      <c r="MXI853" s="273"/>
      <c r="MXJ853" s="273"/>
      <c r="MXK853" s="273"/>
      <c r="MXL853" s="273"/>
      <c r="MXM853" s="273"/>
      <c r="MXN853" s="273"/>
      <c r="MXO853" s="273"/>
      <c r="MXP853" s="273"/>
      <c r="MXQ853" s="273"/>
      <c r="MXR853" s="273"/>
      <c r="MXS853" s="273"/>
      <c r="MXT853" s="273"/>
      <c r="MXU853" s="273"/>
      <c r="MXV853" s="273"/>
      <c r="MXW853" s="273"/>
      <c r="MXX853" s="273"/>
      <c r="MXY853" s="273"/>
      <c r="MXZ853" s="273"/>
      <c r="MYA853" s="273"/>
      <c r="MYB853" s="273"/>
      <c r="MYC853" s="273"/>
      <c r="MYD853" s="273"/>
      <c r="MYE853" s="273"/>
      <c r="MYF853" s="273"/>
      <c r="MYG853" s="273"/>
      <c r="MYH853" s="273"/>
      <c r="MYI853" s="273"/>
      <c r="MYJ853" s="273"/>
      <c r="MYK853" s="273"/>
      <c r="MYL853" s="273"/>
      <c r="MYM853" s="273"/>
      <c r="MYN853" s="273"/>
      <c r="MYO853" s="273"/>
      <c r="MYP853" s="273"/>
      <c r="MYQ853" s="273"/>
      <c r="MYR853" s="273"/>
      <c r="MYS853" s="273"/>
      <c r="MYT853" s="273"/>
      <c r="MYU853" s="273"/>
      <c r="MYV853" s="273"/>
      <c r="MYW853" s="273"/>
      <c r="MYX853" s="273"/>
      <c r="MYY853" s="273"/>
      <c r="MYZ853" s="273"/>
      <c r="MZA853" s="273"/>
      <c r="MZB853" s="273"/>
      <c r="MZC853" s="273"/>
      <c r="MZD853" s="273"/>
      <c r="MZE853" s="273"/>
      <c r="MZF853" s="273"/>
      <c r="MZG853" s="273"/>
      <c r="MZH853" s="273"/>
      <c r="MZI853" s="273"/>
      <c r="MZJ853" s="273"/>
      <c r="MZK853" s="273"/>
      <c r="MZL853" s="273"/>
      <c r="MZM853" s="273"/>
      <c r="MZN853" s="273"/>
      <c r="MZO853" s="273"/>
      <c r="MZP853" s="273"/>
      <c r="MZQ853" s="273"/>
      <c r="MZR853" s="273"/>
      <c r="MZS853" s="273"/>
      <c r="MZT853" s="273"/>
      <c r="MZU853" s="273"/>
      <c r="MZV853" s="273"/>
      <c r="MZW853" s="273"/>
      <c r="MZX853" s="273"/>
      <c r="MZY853" s="273"/>
      <c r="MZZ853" s="273"/>
      <c r="NAA853" s="273"/>
      <c r="NAB853" s="273"/>
      <c r="NAC853" s="273"/>
      <c r="NAD853" s="273"/>
      <c r="NAE853" s="273"/>
      <c r="NAF853" s="273"/>
      <c r="NAG853" s="273"/>
      <c r="NAH853" s="273"/>
      <c r="NAI853" s="273"/>
      <c r="NAJ853" s="273"/>
      <c r="NAK853" s="273"/>
      <c r="NAL853" s="273"/>
      <c r="NAM853" s="273"/>
      <c r="NAN853" s="273"/>
      <c r="NAO853" s="273"/>
      <c r="NAP853" s="273"/>
      <c r="NAQ853" s="273"/>
      <c r="NAR853" s="273"/>
      <c r="NAS853" s="273"/>
      <c r="NAT853" s="273"/>
      <c r="NAU853" s="273"/>
      <c r="NAV853" s="273"/>
      <c r="NAW853" s="273"/>
      <c r="NAX853" s="273"/>
      <c r="NAY853" s="273"/>
      <c r="NAZ853" s="273"/>
      <c r="NBA853" s="273"/>
      <c r="NBB853" s="273"/>
      <c r="NBC853" s="273"/>
      <c r="NBD853" s="273"/>
      <c r="NBE853" s="273"/>
      <c r="NBF853" s="273"/>
      <c r="NBG853" s="273"/>
      <c r="NBH853" s="273"/>
      <c r="NBI853" s="273"/>
      <c r="NBJ853" s="273"/>
      <c r="NBK853" s="273"/>
      <c r="NBL853" s="273"/>
      <c r="NBM853" s="273"/>
      <c r="NBN853" s="273"/>
      <c r="NBO853" s="273"/>
      <c r="NBP853" s="273"/>
      <c r="NBQ853" s="273"/>
      <c r="NBR853" s="273"/>
      <c r="NBS853" s="273"/>
      <c r="NBT853" s="273"/>
      <c r="NBU853" s="273"/>
      <c r="NBV853" s="273"/>
      <c r="NBW853" s="273"/>
      <c r="NBX853" s="273"/>
      <c r="NBY853" s="273"/>
      <c r="NBZ853" s="273"/>
      <c r="NCA853" s="273"/>
      <c r="NCB853" s="273"/>
      <c r="NCC853" s="273"/>
      <c r="NCD853" s="273"/>
      <c r="NCE853" s="273"/>
      <c r="NCF853" s="273"/>
      <c r="NCG853" s="273"/>
      <c r="NCH853" s="273"/>
      <c r="NCI853" s="273"/>
      <c r="NCJ853" s="273"/>
      <c r="NCK853" s="273"/>
      <c r="NCL853" s="273"/>
      <c r="NCM853" s="273"/>
      <c r="NCN853" s="273"/>
      <c r="NCO853" s="273"/>
      <c r="NCP853" s="273"/>
      <c r="NCQ853" s="273"/>
      <c r="NCR853" s="273"/>
      <c r="NCS853" s="273"/>
      <c r="NCT853" s="273"/>
      <c r="NCU853" s="273"/>
      <c r="NCV853" s="273"/>
      <c r="NCW853" s="273"/>
      <c r="NCX853" s="273"/>
      <c r="NCY853" s="273"/>
      <c r="NCZ853" s="273"/>
      <c r="NDA853" s="273"/>
      <c r="NDB853" s="273"/>
      <c r="NDC853" s="273"/>
      <c r="NDD853" s="273"/>
      <c r="NDE853" s="273"/>
      <c r="NDF853" s="273"/>
      <c r="NDG853" s="273"/>
      <c r="NDH853" s="273"/>
      <c r="NDI853" s="273"/>
      <c r="NDJ853" s="273"/>
      <c r="NDK853" s="273"/>
      <c r="NDL853" s="273"/>
      <c r="NDM853" s="273"/>
      <c r="NDN853" s="273"/>
      <c r="NDO853" s="273"/>
      <c r="NDP853" s="273"/>
      <c r="NDQ853" s="273"/>
      <c r="NDR853" s="273"/>
      <c r="NDS853" s="273"/>
      <c r="NDT853" s="273"/>
      <c r="NDU853" s="273"/>
      <c r="NDV853" s="273"/>
      <c r="NDW853" s="273"/>
      <c r="NDX853" s="273"/>
      <c r="NDY853" s="273"/>
      <c r="NDZ853" s="273"/>
      <c r="NEA853" s="273"/>
      <c r="NEB853" s="273"/>
      <c r="NEC853" s="273"/>
      <c r="NED853" s="273"/>
      <c r="NEE853" s="273"/>
      <c r="NEF853" s="273"/>
      <c r="NEG853" s="273"/>
      <c r="NEH853" s="273"/>
      <c r="NEI853" s="273"/>
      <c r="NEJ853" s="273"/>
      <c r="NEK853" s="273"/>
      <c r="NEL853" s="273"/>
      <c r="NEM853" s="273"/>
      <c r="NEN853" s="273"/>
      <c r="NEO853" s="273"/>
      <c r="NEP853" s="273"/>
      <c r="NEQ853" s="273"/>
      <c r="NER853" s="273"/>
      <c r="NES853" s="273"/>
      <c r="NET853" s="273"/>
      <c r="NEU853" s="273"/>
      <c r="NEV853" s="273"/>
      <c r="NEW853" s="273"/>
      <c r="NEX853" s="273"/>
      <c r="NEY853" s="273"/>
      <c r="NEZ853" s="273"/>
      <c r="NFA853" s="273"/>
      <c r="NFB853" s="273"/>
      <c r="NFC853" s="273"/>
      <c r="NFD853" s="273"/>
      <c r="NFE853" s="273"/>
      <c r="NFF853" s="273"/>
      <c r="NFG853" s="273"/>
      <c r="NFH853" s="273"/>
      <c r="NFI853" s="273"/>
      <c r="NFJ853" s="273"/>
      <c r="NFK853" s="273"/>
      <c r="NFL853" s="273"/>
      <c r="NFM853" s="273"/>
      <c r="NFN853" s="273"/>
      <c r="NFO853" s="273"/>
      <c r="NFP853" s="273"/>
      <c r="NFQ853" s="273"/>
      <c r="NFR853" s="273"/>
      <c r="NFS853" s="273"/>
      <c r="NFT853" s="273"/>
      <c r="NFU853" s="273"/>
      <c r="NFV853" s="273"/>
      <c r="NFW853" s="273"/>
      <c r="NFX853" s="273"/>
      <c r="NFY853" s="273"/>
      <c r="NFZ853" s="273"/>
      <c r="NGA853" s="273"/>
      <c r="NGB853" s="273"/>
      <c r="NGC853" s="273"/>
      <c r="NGD853" s="273"/>
      <c r="NGE853" s="273"/>
      <c r="NGF853" s="273"/>
      <c r="NGG853" s="273"/>
      <c r="NGH853" s="273"/>
      <c r="NGI853" s="273"/>
      <c r="NGJ853" s="273"/>
      <c r="NGK853" s="273"/>
      <c r="NGL853" s="273"/>
      <c r="NGM853" s="273"/>
      <c r="NGN853" s="273"/>
      <c r="NGO853" s="273"/>
      <c r="NGP853" s="273"/>
      <c r="NGQ853" s="273"/>
      <c r="NGR853" s="273"/>
      <c r="NGS853" s="273"/>
      <c r="NGT853" s="273"/>
      <c r="NGU853" s="273"/>
      <c r="NGV853" s="273"/>
      <c r="NGW853" s="273"/>
      <c r="NGX853" s="273"/>
      <c r="NGY853" s="273"/>
      <c r="NGZ853" s="273"/>
      <c r="NHA853" s="273"/>
      <c r="NHB853" s="273"/>
      <c r="NHC853" s="273"/>
      <c r="NHD853" s="273"/>
      <c r="NHE853" s="273"/>
      <c r="NHF853" s="273"/>
      <c r="NHG853" s="273"/>
      <c r="NHH853" s="273"/>
      <c r="NHI853" s="273"/>
      <c r="NHJ853" s="273"/>
      <c r="NHK853" s="273"/>
      <c r="NHL853" s="273"/>
      <c r="NHM853" s="273"/>
      <c r="NHN853" s="273"/>
      <c r="NHO853" s="273"/>
      <c r="NHP853" s="273"/>
      <c r="NHQ853" s="273"/>
      <c r="NHR853" s="273"/>
      <c r="NHS853" s="273"/>
      <c r="NHT853" s="273"/>
      <c r="NHU853" s="273"/>
      <c r="NHV853" s="273"/>
      <c r="NHW853" s="273"/>
      <c r="NHX853" s="273"/>
      <c r="NHY853" s="273"/>
      <c r="NHZ853" s="273"/>
      <c r="NIA853" s="273"/>
      <c r="NIB853" s="273"/>
      <c r="NIC853" s="273"/>
      <c r="NID853" s="273"/>
      <c r="NIE853" s="273"/>
      <c r="NIF853" s="273"/>
      <c r="NIG853" s="273"/>
      <c r="NIH853" s="273"/>
      <c r="NII853" s="273"/>
      <c r="NIJ853" s="273"/>
      <c r="NIK853" s="273"/>
      <c r="NIL853" s="273"/>
      <c r="NIM853" s="273"/>
      <c r="NIN853" s="273"/>
      <c r="NIO853" s="273"/>
      <c r="NIP853" s="273"/>
      <c r="NIQ853" s="273"/>
      <c r="NIR853" s="273"/>
      <c r="NIS853" s="273"/>
      <c r="NIT853" s="273"/>
      <c r="NIU853" s="273"/>
      <c r="NIV853" s="273"/>
      <c r="NIW853" s="273"/>
      <c r="NIX853" s="273"/>
      <c r="NIY853" s="273"/>
      <c r="NIZ853" s="273"/>
      <c r="NJA853" s="273"/>
      <c r="NJB853" s="273"/>
      <c r="NJC853" s="273"/>
      <c r="NJD853" s="273"/>
      <c r="NJE853" s="273"/>
      <c r="NJF853" s="273"/>
      <c r="NJG853" s="273"/>
      <c r="NJH853" s="273"/>
      <c r="NJI853" s="273"/>
      <c r="NJJ853" s="273"/>
      <c r="NJK853" s="273"/>
      <c r="NJL853" s="273"/>
      <c r="NJM853" s="273"/>
      <c r="NJN853" s="273"/>
      <c r="NJO853" s="273"/>
      <c r="NJP853" s="273"/>
      <c r="NJQ853" s="273"/>
      <c r="NJR853" s="273"/>
      <c r="NJS853" s="273"/>
      <c r="NJT853" s="273"/>
      <c r="NJU853" s="273"/>
      <c r="NJV853" s="273"/>
      <c r="NJW853" s="273"/>
      <c r="NJX853" s="273"/>
      <c r="NJY853" s="273"/>
      <c r="NJZ853" s="273"/>
      <c r="NKA853" s="273"/>
      <c r="NKB853" s="273"/>
      <c r="NKC853" s="273"/>
      <c r="NKD853" s="273"/>
      <c r="NKE853" s="273"/>
      <c r="NKF853" s="273"/>
      <c r="NKG853" s="273"/>
      <c r="NKH853" s="273"/>
      <c r="NKI853" s="273"/>
      <c r="NKJ853" s="273"/>
      <c r="NKK853" s="273"/>
      <c r="NKL853" s="273"/>
      <c r="NKM853" s="273"/>
      <c r="NKN853" s="273"/>
      <c r="NKO853" s="273"/>
      <c r="NKP853" s="273"/>
      <c r="NKQ853" s="273"/>
      <c r="NKR853" s="273"/>
      <c r="NKS853" s="273"/>
      <c r="NKT853" s="273"/>
      <c r="NKU853" s="273"/>
      <c r="NKV853" s="273"/>
      <c r="NKW853" s="273"/>
      <c r="NKX853" s="273"/>
      <c r="NKY853" s="273"/>
      <c r="NKZ853" s="273"/>
      <c r="NLA853" s="273"/>
      <c r="NLB853" s="273"/>
      <c r="NLC853" s="273"/>
      <c r="NLD853" s="273"/>
      <c r="NLE853" s="273"/>
      <c r="NLF853" s="273"/>
      <c r="NLG853" s="273"/>
      <c r="NLH853" s="273"/>
      <c r="NLI853" s="273"/>
      <c r="NLJ853" s="273"/>
      <c r="NLK853" s="273"/>
      <c r="NLL853" s="273"/>
      <c r="NLM853" s="273"/>
      <c r="NLN853" s="273"/>
      <c r="NLO853" s="273"/>
      <c r="NLP853" s="273"/>
      <c r="NLQ853" s="273"/>
      <c r="NLR853" s="273"/>
      <c r="NLS853" s="273"/>
      <c r="NLT853" s="273"/>
      <c r="NLU853" s="273"/>
      <c r="NLV853" s="273"/>
      <c r="NLW853" s="273"/>
      <c r="NLX853" s="273"/>
      <c r="NLY853" s="273"/>
      <c r="NLZ853" s="273"/>
      <c r="NMA853" s="273"/>
      <c r="NMB853" s="273"/>
      <c r="NMC853" s="273"/>
      <c r="NMD853" s="273"/>
      <c r="NME853" s="273"/>
      <c r="NMF853" s="273"/>
      <c r="NMG853" s="273"/>
      <c r="NMH853" s="273"/>
      <c r="NMI853" s="273"/>
      <c r="NMJ853" s="273"/>
      <c r="NMK853" s="273"/>
      <c r="NML853" s="273"/>
      <c r="NMM853" s="273"/>
      <c r="NMN853" s="273"/>
      <c r="NMO853" s="273"/>
      <c r="NMP853" s="273"/>
      <c r="NMQ853" s="273"/>
      <c r="NMR853" s="273"/>
      <c r="NMS853" s="273"/>
      <c r="NMT853" s="273"/>
      <c r="NMU853" s="273"/>
      <c r="NMV853" s="273"/>
      <c r="NMW853" s="273"/>
      <c r="NMX853" s="273"/>
      <c r="NMY853" s="273"/>
      <c r="NMZ853" s="273"/>
      <c r="NNA853" s="273"/>
      <c r="NNB853" s="273"/>
      <c r="NNC853" s="273"/>
      <c r="NND853" s="273"/>
      <c r="NNE853" s="273"/>
      <c r="NNF853" s="273"/>
      <c r="NNG853" s="273"/>
      <c r="NNH853" s="273"/>
      <c r="NNI853" s="273"/>
      <c r="NNJ853" s="273"/>
      <c r="NNK853" s="273"/>
      <c r="NNL853" s="273"/>
      <c r="NNM853" s="273"/>
      <c r="NNN853" s="273"/>
      <c r="NNO853" s="273"/>
      <c r="NNP853" s="273"/>
      <c r="NNQ853" s="273"/>
      <c r="NNR853" s="273"/>
      <c r="NNS853" s="273"/>
      <c r="NNT853" s="273"/>
      <c r="NNU853" s="273"/>
      <c r="NNV853" s="273"/>
      <c r="NNW853" s="273"/>
      <c r="NNX853" s="273"/>
      <c r="NNY853" s="273"/>
      <c r="NNZ853" s="273"/>
      <c r="NOA853" s="273"/>
      <c r="NOB853" s="273"/>
      <c r="NOC853" s="273"/>
      <c r="NOD853" s="273"/>
      <c r="NOE853" s="273"/>
      <c r="NOF853" s="273"/>
      <c r="NOG853" s="273"/>
      <c r="NOH853" s="273"/>
      <c r="NOI853" s="273"/>
      <c r="NOJ853" s="273"/>
      <c r="NOK853" s="273"/>
      <c r="NOL853" s="273"/>
      <c r="NOM853" s="273"/>
      <c r="NON853" s="273"/>
      <c r="NOO853" s="273"/>
      <c r="NOP853" s="273"/>
      <c r="NOQ853" s="273"/>
      <c r="NOR853" s="273"/>
      <c r="NOS853" s="273"/>
      <c r="NOT853" s="273"/>
      <c r="NOU853" s="273"/>
      <c r="NOV853" s="273"/>
      <c r="NOW853" s="273"/>
      <c r="NOX853" s="273"/>
      <c r="NOY853" s="273"/>
      <c r="NOZ853" s="273"/>
      <c r="NPA853" s="273"/>
      <c r="NPB853" s="273"/>
      <c r="NPC853" s="273"/>
      <c r="NPD853" s="273"/>
      <c r="NPE853" s="273"/>
      <c r="NPF853" s="273"/>
      <c r="NPG853" s="273"/>
      <c r="NPH853" s="273"/>
      <c r="NPI853" s="273"/>
      <c r="NPJ853" s="273"/>
      <c r="NPK853" s="273"/>
      <c r="NPL853" s="273"/>
      <c r="NPM853" s="273"/>
      <c r="NPN853" s="273"/>
      <c r="NPO853" s="273"/>
      <c r="NPP853" s="273"/>
      <c r="NPQ853" s="273"/>
      <c r="NPR853" s="273"/>
      <c r="NPS853" s="273"/>
      <c r="NPT853" s="273"/>
      <c r="NPU853" s="273"/>
      <c r="NPV853" s="273"/>
      <c r="NPW853" s="273"/>
      <c r="NPX853" s="273"/>
      <c r="NPY853" s="273"/>
      <c r="NPZ853" s="273"/>
      <c r="NQA853" s="273"/>
      <c r="NQB853" s="273"/>
      <c r="NQC853" s="273"/>
      <c r="NQD853" s="273"/>
      <c r="NQE853" s="273"/>
      <c r="NQF853" s="273"/>
      <c r="NQG853" s="273"/>
      <c r="NQH853" s="273"/>
      <c r="NQI853" s="273"/>
      <c r="NQJ853" s="273"/>
      <c r="NQK853" s="273"/>
      <c r="NQL853" s="273"/>
      <c r="NQM853" s="273"/>
      <c r="NQN853" s="273"/>
      <c r="NQO853" s="273"/>
      <c r="NQP853" s="273"/>
      <c r="NQQ853" s="273"/>
      <c r="NQR853" s="273"/>
      <c r="NQS853" s="273"/>
      <c r="NQT853" s="273"/>
      <c r="NQU853" s="273"/>
      <c r="NQV853" s="273"/>
      <c r="NQW853" s="273"/>
      <c r="NQX853" s="273"/>
      <c r="NQY853" s="273"/>
      <c r="NQZ853" s="273"/>
      <c r="NRA853" s="273"/>
      <c r="NRB853" s="273"/>
      <c r="NRC853" s="273"/>
      <c r="NRD853" s="273"/>
      <c r="NRE853" s="273"/>
      <c r="NRF853" s="273"/>
      <c r="NRG853" s="273"/>
      <c r="NRH853" s="273"/>
      <c r="NRI853" s="273"/>
      <c r="NRJ853" s="273"/>
      <c r="NRK853" s="273"/>
      <c r="NRL853" s="273"/>
      <c r="NRM853" s="273"/>
      <c r="NRN853" s="273"/>
      <c r="NRO853" s="273"/>
      <c r="NRP853" s="273"/>
      <c r="NRQ853" s="273"/>
      <c r="NRR853" s="273"/>
      <c r="NRS853" s="273"/>
      <c r="NRT853" s="273"/>
      <c r="NRU853" s="273"/>
      <c r="NRV853" s="273"/>
      <c r="NRW853" s="273"/>
      <c r="NRX853" s="273"/>
      <c r="NRY853" s="273"/>
      <c r="NRZ853" s="273"/>
      <c r="NSA853" s="273"/>
      <c r="NSB853" s="273"/>
      <c r="NSC853" s="273"/>
      <c r="NSD853" s="273"/>
      <c r="NSE853" s="273"/>
      <c r="NSF853" s="273"/>
      <c r="NSG853" s="273"/>
      <c r="NSH853" s="273"/>
      <c r="NSI853" s="273"/>
      <c r="NSJ853" s="273"/>
      <c r="NSK853" s="273"/>
      <c r="NSL853" s="273"/>
      <c r="NSM853" s="273"/>
      <c r="NSN853" s="273"/>
      <c r="NSO853" s="273"/>
      <c r="NSP853" s="273"/>
      <c r="NSQ853" s="273"/>
      <c r="NSR853" s="273"/>
      <c r="NSS853" s="273"/>
      <c r="NST853" s="273"/>
      <c r="NSU853" s="273"/>
      <c r="NSV853" s="273"/>
      <c r="NSW853" s="273"/>
      <c r="NSX853" s="273"/>
      <c r="NSY853" s="273"/>
      <c r="NSZ853" s="273"/>
      <c r="NTA853" s="273"/>
      <c r="NTB853" s="273"/>
      <c r="NTC853" s="273"/>
      <c r="NTD853" s="273"/>
      <c r="NTE853" s="273"/>
      <c r="NTF853" s="273"/>
      <c r="NTG853" s="273"/>
      <c r="NTH853" s="273"/>
      <c r="NTI853" s="273"/>
      <c r="NTJ853" s="273"/>
      <c r="NTK853" s="273"/>
      <c r="NTL853" s="273"/>
      <c r="NTM853" s="273"/>
      <c r="NTN853" s="273"/>
      <c r="NTO853" s="273"/>
      <c r="NTP853" s="273"/>
      <c r="NTQ853" s="273"/>
      <c r="NTR853" s="273"/>
      <c r="NTS853" s="273"/>
      <c r="NTT853" s="273"/>
      <c r="NTU853" s="273"/>
      <c r="NTV853" s="273"/>
      <c r="NTW853" s="273"/>
      <c r="NTX853" s="273"/>
      <c r="NTY853" s="273"/>
      <c r="NTZ853" s="273"/>
      <c r="NUA853" s="273"/>
      <c r="NUB853" s="273"/>
      <c r="NUC853" s="273"/>
      <c r="NUD853" s="273"/>
      <c r="NUE853" s="273"/>
      <c r="NUF853" s="273"/>
      <c r="NUG853" s="273"/>
      <c r="NUH853" s="273"/>
      <c r="NUI853" s="273"/>
      <c r="NUJ853" s="273"/>
      <c r="NUK853" s="273"/>
      <c r="NUL853" s="273"/>
      <c r="NUM853" s="273"/>
      <c r="NUN853" s="273"/>
      <c r="NUO853" s="273"/>
      <c r="NUP853" s="273"/>
      <c r="NUQ853" s="273"/>
      <c r="NUR853" s="273"/>
      <c r="NUS853" s="273"/>
      <c r="NUT853" s="273"/>
      <c r="NUU853" s="273"/>
      <c r="NUV853" s="273"/>
      <c r="NUW853" s="273"/>
      <c r="NUX853" s="273"/>
      <c r="NUY853" s="273"/>
      <c r="NUZ853" s="273"/>
      <c r="NVA853" s="273"/>
      <c r="NVB853" s="273"/>
      <c r="NVC853" s="273"/>
      <c r="NVD853" s="273"/>
      <c r="NVE853" s="273"/>
      <c r="NVF853" s="273"/>
      <c r="NVG853" s="273"/>
      <c r="NVH853" s="273"/>
      <c r="NVI853" s="273"/>
      <c r="NVJ853" s="273"/>
      <c r="NVK853" s="273"/>
      <c r="NVL853" s="273"/>
      <c r="NVM853" s="273"/>
      <c r="NVN853" s="273"/>
      <c r="NVO853" s="273"/>
      <c r="NVP853" s="273"/>
      <c r="NVQ853" s="273"/>
      <c r="NVR853" s="273"/>
      <c r="NVS853" s="273"/>
      <c r="NVT853" s="273"/>
      <c r="NVU853" s="273"/>
      <c r="NVV853" s="273"/>
      <c r="NVW853" s="273"/>
      <c r="NVX853" s="273"/>
      <c r="NVY853" s="273"/>
      <c r="NVZ853" s="273"/>
      <c r="NWA853" s="273"/>
      <c r="NWB853" s="273"/>
      <c r="NWC853" s="273"/>
      <c r="NWD853" s="273"/>
      <c r="NWE853" s="273"/>
      <c r="NWF853" s="273"/>
      <c r="NWG853" s="273"/>
      <c r="NWH853" s="273"/>
      <c r="NWI853" s="273"/>
      <c r="NWJ853" s="273"/>
      <c r="NWK853" s="273"/>
      <c r="NWL853" s="273"/>
      <c r="NWM853" s="273"/>
      <c r="NWN853" s="273"/>
      <c r="NWO853" s="273"/>
      <c r="NWP853" s="273"/>
      <c r="NWQ853" s="273"/>
      <c r="NWR853" s="273"/>
      <c r="NWS853" s="273"/>
      <c r="NWT853" s="273"/>
      <c r="NWU853" s="273"/>
      <c r="NWV853" s="273"/>
      <c r="NWW853" s="273"/>
      <c r="NWX853" s="273"/>
      <c r="NWY853" s="273"/>
      <c r="NWZ853" s="273"/>
      <c r="NXA853" s="273"/>
      <c r="NXB853" s="273"/>
      <c r="NXC853" s="273"/>
      <c r="NXD853" s="273"/>
      <c r="NXE853" s="273"/>
      <c r="NXF853" s="273"/>
      <c r="NXG853" s="273"/>
      <c r="NXH853" s="273"/>
      <c r="NXI853" s="273"/>
      <c r="NXJ853" s="273"/>
      <c r="NXK853" s="273"/>
      <c r="NXL853" s="273"/>
      <c r="NXM853" s="273"/>
      <c r="NXN853" s="273"/>
      <c r="NXO853" s="273"/>
      <c r="NXP853" s="273"/>
      <c r="NXQ853" s="273"/>
      <c r="NXR853" s="273"/>
      <c r="NXS853" s="273"/>
      <c r="NXT853" s="273"/>
      <c r="NXU853" s="273"/>
      <c r="NXV853" s="273"/>
      <c r="NXW853" s="273"/>
      <c r="NXX853" s="273"/>
      <c r="NXY853" s="273"/>
      <c r="NXZ853" s="273"/>
      <c r="NYA853" s="273"/>
      <c r="NYB853" s="273"/>
      <c r="NYC853" s="273"/>
      <c r="NYD853" s="273"/>
      <c r="NYE853" s="273"/>
      <c r="NYF853" s="273"/>
      <c r="NYG853" s="273"/>
      <c r="NYH853" s="273"/>
      <c r="NYI853" s="273"/>
      <c r="NYJ853" s="273"/>
      <c r="NYK853" s="273"/>
      <c r="NYL853" s="273"/>
      <c r="NYM853" s="273"/>
      <c r="NYN853" s="273"/>
      <c r="NYO853" s="273"/>
      <c r="NYP853" s="273"/>
      <c r="NYQ853" s="273"/>
      <c r="NYR853" s="273"/>
      <c r="NYS853" s="273"/>
      <c r="NYT853" s="273"/>
      <c r="NYU853" s="273"/>
      <c r="NYV853" s="273"/>
      <c r="NYW853" s="273"/>
      <c r="NYX853" s="273"/>
      <c r="NYY853" s="273"/>
      <c r="NYZ853" s="273"/>
      <c r="NZA853" s="273"/>
      <c r="NZB853" s="273"/>
      <c r="NZC853" s="273"/>
      <c r="NZD853" s="273"/>
      <c r="NZE853" s="273"/>
      <c r="NZF853" s="273"/>
      <c r="NZG853" s="273"/>
      <c r="NZH853" s="273"/>
      <c r="NZI853" s="273"/>
      <c r="NZJ853" s="273"/>
      <c r="NZK853" s="273"/>
      <c r="NZL853" s="273"/>
      <c r="NZM853" s="273"/>
      <c r="NZN853" s="273"/>
      <c r="NZO853" s="273"/>
      <c r="NZP853" s="273"/>
      <c r="NZQ853" s="273"/>
      <c r="NZR853" s="273"/>
      <c r="NZS853" s="273"/>
      <c r="NZT853" s="273"/>
      <c r="NZU853" s="273"/>
      <c r="NZV853" s="273"/>
      <c r="NZW853" s="273"/>
      <c r="NZX853" s="273"/>
      <c r="NZY853" s="273"/>
      <c r="NZZ853" s="273"/>
      <c r="OAA853" s="273"/>
      <c r="OAB853" s="273"/>
      <c r="OAC853" s="273"/>
      <c r="OAD853" s="273"/>
      <c r="OAE853" s="273"/>
      <c r="OAF853" s="273"/>
      <c r="OAG853" s="273"/>
      <c r="OAH853" s="273"/>
      <c r="OAI853" s="273"/>
      <c r="OAJ853" s="273"/>
      <c r="OAK853" s="273"/>
      <c r="OAL853" s="273"/>
      <c r="OAM853" s="273"/>
      <c r="OAN853" s="273"/>
      <c r="OAO853" s="273"/>
      <c r="OAP853" s="273"/>
      <c r="OAQ853" s="273"/>
      <c r="OAR853" s="273"/>
      <c r="OAS853" s="273"/>
      <c r="OAT853" s="273"/>
      <c r="OAU853" s="273"/>
      <c r="OAV853" s="273"/>
      <c r="OAW853" s="273"/>
      <c r="OAX853" s="273"/>
      <c r="OAY853" s="273"/>
      <c r="OAZ853" s="273"/>
      <c r="OBA853" s="273"/>
      <c r="OBB853" s="273"/>
      <c r="OBC853" s="273"/>
      <c r="OBD853" s="273"/>
      <c r="OBE853" s="273"/>
      <c r="OBF853" s="273"/>
      <c r="OBG853" s="273"/>
      <c r="OBH853" s="273"/>
      <c r="OBI853" s="273"/>
      <c r="OBJ853" s="273"/>
      <c r="OBK853" s="273"/>
      <c r="OBL853" s="273"/>
      <c r="OBM853" s="273"/>
      <c r="OBN853" s="273"/>
      <c r="OBO853" s="273"/>
      <c r="OBP853" s="273"/>
      <c r="OBQ853" s="273"/>
      <c r="OBR853" s="273"/>
      <c r="OBS853" s="273"/>
      <c r="OBT853" s="273"/>
      <c r="OBU853" s="273"/>
      <c r="OBV853" s="273"/>
      <c r="OBW853" s="273"/>
      <c r="OBX853" s="273"/>
      <c r="OBY853" s="273"/>
      <c r="OBZ853" s="273"/>
      <c r="OCA853" s="273"/>
      <c r="OCB853" s="273"/>
      <c r="OCC853" s="273"/>
      <c r="OCD853" s="273"/>
      <c r="OCE853" s="273"/>
      <c r="OCF853" s="273"/>
      <c r="OCG853" s="273"/>
      <c r="OCH853" s="273"/>
      <c r="OCI853" s="273"/>
      <c r="OCJ853" s="273"/>
      <c r="OCK853" s="273"/>
      <c r="OCL853" s="273"/>
      <c r="OCM853" s="273"/>
      <c r="OCN853" s="273"/>
      <c r="OCO853" s="273"/>
      <c r="OCP853" s="273"/>
      <c r="OCQ853" s="273"/>
      <c r="OCR853" s="273"/>
      <c r="OCS853" s="273"/>
      <c r="OCT853" s="273"/>
      <c r="OCU853" s="273"/>
      <c r="OCV853" s="273"/>
      <c r="OCW853" s="273"/>
      <c r="OCX853" s="273"/>
      <c r="OCY853" s="273"/>
      <c r="OCZ853" s="273"/>
      <c r="ODA853" s="273"/>
      <c r="ODB853" s="273"/>
      <c r="ODC853" s="273"/>
      <c r="ODD853" s="273"/>
      <c r="ODE853" s="273"/>
      <c r="ODF853" s="273"/>
      <c r="ODG853" s="273"/>
      <c r="ODH853" s="273"/>
      <c r="ODI853" s="273"/>
      <c r="ODJ853" s="273"/>
      <c r="ODK853" s="273"/>
      <c r="ODL853" s="273"/>
      <c r="ODM853" s="273"/>
      <c r="ODN853" s="273"/>
      <c r="ODO853" s="273"/>
      <c r="ODP853" s="273"/>
      <c r="ODQ853" s="273"/>
      <c r="ODR853" s="273"/>
      <c r="ODS853" s="273"/>
      <c r="ODT853" s="273"/>
      <c r="ODU853" s="273"/>
      <c r="ODV853" s="273"/>
      <c r="ODW853" s="273"/>
      <c r="ODX853" s="273"/>
      <c r="ODY853" s="273"/>
      <c r="ODZ853" s="273"/>
      <c r="OEA853" s="273"/>
      <c r="OEB853" s="273"/>
      <c r="OEC853" s="273"/>
      <c r="OED853" s="273"/>
      <c r="OEE853" s="273"/>
      <c r="OEF853" s="273"/>
      <c r="OEG853" s="273"/>
      <c r="OEH853" s="273"/>
      <c r="OEI853" s="273"/>
      <c r="OEJ853" s="273"/>
      <c r="OEK853" s="273"/>
      <c r="OEL853" s="273"/>
      <c r="OEM853" s="273"/>
      <c r="OEN853" s="273"/>
      <c r="OEO853" s="273"/>
      <c r="OEP853" s="273"/>
      <c r="OEQ853" s="273"/>
      <c r="OER853" s="273"/>
      <c r="OES853" s="273"/>
      <c r="OET853" s="273"/>
      <c r="OEU853" s="273"/>
      <c r="OEV853" s="273"/>
      <c r="OEW853" s="273"/>
      <c r="OEX853" s="273"/>
      <c r="OEY853" s="273"/>
      <c r="OEZ853" s="273"/>
      <c r="OFA853" s="273"/>
      <c r="OFB853" s="273"/>
      <c r="OFC853" s="273"/>
      <c r="OFD853" s="273"/>
      <c r="OFE853" s="273"/>
      <c r="OFF853" s="273"/>
      <c r="OFG853" s="273"/>
      <c r="OFH853" s="273"/>
      <c r="OFI853" s="273"/>
      <c r="OFJ853" s="273"/>
      <c r="OFK853" s="273"/>
      <c r="OFL853" s="273"/>
      <c r="OFM853" s="273"/>
      <c r="OFN853" s="273"/>
      <c r="OFO853" s="273"/>
      <c r="OFP853" s="273"/>
      <c r="OFQ853" s="273"/>
      <c r="OFR853" s="273"/>
      <c r="OFS853" s="273"/>
      <c r="OFT853" s="273"/>
      <c r="OFU853" s="273"/>
      <c r="OFV853" s="273"/>
      <c r="OFW853" s="273"/>
      <c r="OFX853" s="273"/>
      <c r="OFY853" s="273"/>
      <c r="OFZ853" s="273"/>
      <c r="OGA853" s="273"/>
      <c r="OGB853" s="273"/>
      <c r="OGC853" s="273"/>
      <c r="OGD853" s="273"/>
      <c r="OGE853" s="273"/>
      <c r="OGF853" s="273"/>
      <c r="OGG853" s="273"/>
      <c r="OGH853" s="273"/>
      <c r="OGI853" s="273"/>
      <c r="OGJ853" s="273"/>
      <c r="OGK853" s="273"/>
      <c r="OGL853" s="273"/>
      <c r="OGM853" s="273"/>
      <c r="OGN853" s="273"/>
      <c r="OGO853" s="273"/>
      <c r="OGP853" s="273"/>
      <c r="OGQ853" s="273"/>
      <c r="OGR853" s="273"/>
      <c r="OGS853" s="273"/>
      <c r="OGT853" s="273"/>
      <c r="OGU853" s="273"/>
      <c r="OGV853" s="273"/>
      <c r="OGW853" s="273"/>
      <c r="OGX853" s="273"/>
      <c r="OGY853" s="273"/>
      <c r="OGZ853" s="273"/>
      <c r="OHA853" s="273"/>
      <c r="OHB853" s="273"/>
      <c r="OHC853" s="273"/>
      <c r="OHD853" s="273"/>
      <c r="OHE853" s="273"/>
      <c r="OHF853" s="273"/>
      <c r="OHG853" s="273"/>
      <c r="OHH853" s="273"/>
      <c r="OHI853" s="273"/>
      <c r="OHJ853" s="273"/>
      <c r="OHK853" s="273"/>
      <c r="OHL853" s="273"/>
      <c r="OHM853" s="273"/>
      <c r="OHN853" s="273"/>
      <c r="OHO853" s="273"/>
      <c r="OHP853" s="273"/>
      <c r="OHQ853" s="273"/>
      <c r="OHR853" s="273"/>
      <c r="OHS853" s="273"/>
      <c r="OHT853" s="273"/>
      <c r="OHU853" s="273"/>
      <c r="OHV853" s="273"/>
      <c r="OHW853" s="273"/>
      <c r="OHX853" s="273"/>
      <c r="OHY853" s="273"/>
      <c r="OHZ853" s="273"/>
      <c r="OIA853" s="273"/>
      <c r="OIB853" s="273"/>
      <c r="OIC853" s="273"/>
      <c r="OID853" s="273"/>
      <c r="OIE853" s="273"/>
      <c r="OIF853" s="273"/>
      <c r="OIG853" s="273"/>
      <c r="OIH853" s="273"/>
      <c r="OII853" s="273"/>
      <c r="OIJ853" s="273"/>
      <c r="OIK853" s="273"/>
      <c r="OIL853" s="273"/>
      <c r="OIM853" s="273"/>
      <c r="OIN853" s="273"/>
      <c r="OIO853" s="273"/>
      <c r="OIP853" s="273"/>
      <c r="OIQ853" s="273"/>
      <c r="OIR853" s="273"/>
      <c r="OIS853" s="273"/>
      <c r="OIT853" s="273"/>
      <c r="OIU853" s="273"/>
      <c r="OIV853" s="273"/>
      <c r="OIW853" s="273"/>
      <c r="OIX853" s="273"/>
      <c r="OIY853" s="273"/>
      <c r="OIZ853" s="273"/>
      <c r="OJA853" s="273"/>
      <c r="OJB853" s="273"/>
      <c r="OJC853" s="273"/>
      <c r="OJD853" s="273"/>
      <c r="OJE853" s="273"/>
      <c r="OJF853" s="273"/>
      <c r="OJG853" s="273"/>
      <c r="OJH853" s="273"/>
      <c r="OJI853" s="273"/>
      <c r="OJJ853" s="273"/>
      <c r="OJK853" s="273"/>
      <c r="OJL853" s="273"/>
      <c r="OJM853" s="273"/>
      <c r="OJN853" s="273"/>
      <c r="OJO853" s="273"/>
      <c r="OJP853" s="273"/>
      <c r="OJQ853" s="273"/>
      <c r="OJR853" s="273"/>
      <c r="OJS853" s="273"/>
      <c r="OJT853" s="273"/>
      <c r="OJU853" s="273"/>
      <c r="OJV853" s="273"/>
      <c r="OJW853" s="273"/>
      <c r="OJX853" s="273"/>
      <c r="OJY853" s="273"/>
      <c r="OJZ853" s="273"/>
      <c r="OKA853" s="273"/>
      <c r="OKB853" s="273"/>
      <c r="OKC853" s="273"/>
      <c r="OKD853" s="273"/>
      <c r="OKE853" s="273"/>
      <c r="OKF853" s="273"/>
      <c r="OKG853" s="273"/>
      <c r="OKH853" s="273"/>
      <c r="OKI853" s="273"/>
      <c r="OKJ853" s="273"/>
      <c r="OKK853" s="273"/>
      <c r="OKL853" s="273"/>
      <c r="OKM853" s="273"/>
      <c r="OKN853" s="273"/>
      <c r="OKO853" s="273"/>
      <c r="OKP853" s="273"/>
      <c r="OKQ853" s="273"/>
      <c r="OKR853" s="273"/>
      <c r="OKS853" s="273"/>
      <c r="OKT853" s="273"/>
      <c r="OKU853" s="273"/>
      <c r="OKV853" s="273"/>
      <c r="OKW853" s="273"/>
      <c r="OKX853" s="273"/>
      <c r="OKY853" s="273"/>
      <c r="OKZ853" s="273"/>
      <c r="OLA853" s="273"/>
      <c r="OLB853" s="273"/>
      <c r="OLC853" s="273"/>
      <c r="OLD853" s="273"/>
      <c r="OLE853" s="273"/>
      <c r="OLF853" s="273"/>
      <c r="OLG853" s="273"/>
      <c r="OLH853" s="273"/>
      <c r="OLI853" s="273"/>
      <c r="OLJ853" s="273"/>
      <c r="OLK853" s="273"/>
      <c r="OLL853" s="273"/>
      <c r="OLM853" s="273"/>
      <c r="OLN853" s="273"/>
      <c r="OLO853" s="273"/>
      <c r="OLP853" s="273"/>
      <c r="OLQ853" s="273"/>
      <c r="OLR853" s="273"/>
      <c r="OLS853" s="273"/>
      <c r="OLT853" s="273"/>
      <c r="OLU853" s="273"/>
      <c r="OLV853" s="273"/>
      <c r="OLW853" s="273"/>
      <c r="OLX853" s="273"/>
      <c r="OLY853" s="273"/>
      <c r="OLZ853" s="273"/>
      <c r="OMA853" s="273"/>
      <c r="OMB853" s="273"/>
      <c r="OMC853" s="273"/>
      <c r="OMD853" s="273"/>
      <c r="OME853" s="273"/>
      <c r="OMF853" s="273"/>
      <c r="OMG853" s="273"/>
      <c r="OMH853" s="273"/>
      <c r="OMI853" s="273"/>
      <c r="OMJ853" s="273"/>
      <c r="OMK853" s="273"/>
      <c r="OML853" s="273"/>
      <c r="OMM853" s="273"/>
      <c r="OMN853" s="273"/>
      <c r="OMO853" s="273"/>
      <c r="OMP853" s="273"/>
      <c r="OMQ853" s="273"/>
      <c r="OMR853" s="273"/>
      <c r="OMS853" s="273"/>
      <c r="OMT853" s="273"/>
      <c r="OMU853" s="273"/>
      <c r="OMV853" s="273"/>
      <c r="OMW853" s="273"/>
      <c r="OMX853" s="273"/>
      <c r="OMY853" s="273"/>
      <c r="OMZ853" s="273"/>
      <c r="ONA853" s="273"/>
      <c r="ONB853" s="273"/>
      <c r="ONC853" s="273"/>
      <c r="OND853" s="273"/>
      <c r="ONE853" s="273"/>
      <c r="ONF853" s="273"/>
      <c r="ONG853" s="273"/>
      <c r="ONH853" s="273"/>
      <c r="ONI853" s="273"/>
      <c r="ONJ853" s="273"/>
      <c r="ONK853" s="273"/>
      <c r="ONL853" s="273"/>
      <c r="ONM853" s="273"/>
      <c r="ONN853" s="273"/>
      <c r="ONO853" s="273"/>
      <c r="ONP853" s="273"/>
      <c r="ONQ853" s="273"/>
      <c r="ONR853" s="273"/>
      <c r="ONS853" s="273"/>
      <c r="ONT853" s="273"/>
      <c r="ONU853" s="273"/>
      <c r="ONV853" s="273"/>
      <c r="ONW853" s="273"/>
      <c r="ONX853" s="273"/>
      <c r="ONY853" s="273"/>
      <c r="ONZ853" s="273"/>
      <c r="OOA853" s="273"/>
      <c r="OOB853" s="273"/>
      <c r="OOC853" s="273"/>
      <c r="OOD853" s="273"/>
      <c r="OOE853" s="273"/>
      <c r="OOF853" s="273"/>
      <c r="OOG853" s="273"/>
      <c r="OOH853" s="273"/>
      <c r="OOI853" s="273"/>
      <c r="OOJ853" s="273"/>
      <c r="OOK853" s="273"/>
      <c r="OOL853" s="273"/>
      <c r="OOM853" s="273"/>
      <c r="OON853" s="273"/>
      <c r="OOO853" s="273"/>
      <c r="OOP853" s="273"/>
      <c r="OOQ853" s="273"/>
      <c r="OOR853" s="273"/>
      <c r="OOS853" s="273"/>
      <c r="OOT853" s="273"/>
      <c r="OOU853" s="273"/>
      <c r="OOV853" s="273"/>
      <c r="OOW853" s="273"/>
      <c r="OOX853" s="273"/>
      <c r="OOY853" s="273"/>
      <c r="OOZ853" s="273"/>
      <c r="OPA853" s="273"/>
      <c r="OPB853" s="273"/>
      <c r="OPC853" s="273"/>
      <c r="OPD853" s="273"/>
      <c r="OPE853" s="273"/>
      <c r="OPF853" s="273"/>
      <c r="OPG853" s="273"/>
      <c r="OPH853" s="273"/>
      <c r="OPI853" s="273"/>
      <c r="OPJ853" s="273"/>
      <c r="OPK853" s="273"/>
      <c r="OPL853" s="273"/>
      <c r="OPM853" s="273"/>
      <c r="OPN853" s="273"/>
      <c r="OPO853" s="273"/>
      <c r="OPP853" s="273"/>
      <c r="OPQ853" s="273"/>
      <c r="OPR853" s="273"/>
      <c r="OPS853" s="273"/>
      <c r="OPT853" s="273"/>
      <c r="OPU853" s="273"/>
      <c r="OPV853" s="273"/>
      <c r="OPW853" s="273"/>
      <c r="OPX853" s="273"/>
      <c r="OPY853" s="273"/>
      <c r="OPZ853" s="273"/>
      <c r="OQA853" s="273"/>
      <c r="OQB853" s="273"/>
      <c r="OQC853" s="273"/>
      <c r="OQD853" s="273"/>
      <c r="OQE853" s="273"/>
      <c r="OQF853" s="273"/>
      <c r="OQG853" s="273"/>
      <c r="OQH853" s="273"/>
      <c r="OQI853" s="273"/>
      <c r="OQJ853" s="273"/>
      <c r="OQK853" s="273"/>
      <c r="OQL853" s="273"/>
      <c r="OQM853" s="273"/>
      <c r="OQN853" s="273"/>
      <c r="OQO853" s="273"/>
      <c r="OQP853" s="273"/>
      <c r="OQQ853" s="273"/>
      <c r="OQR853" s="273"/>
      <c r="OQS853" s="273"/>
      <c r="OQT853" s="273"/>
      <c r="OQU853" s="273"/>
      <c r="OQV853" s="273"/>
      <c r="OQW853" s="273"/>
      <c r="OQX853" s="273"/>
      <c r="OQY853" s="273"/>
      <c r="OQZ853" s="273"/>
      <c r="ORA853" s="273"/>
      <c r="ORB853" s="273"/>
      <c r="ORC853" s="273"/>
      <c r="ORD853" s="273"/>
      <c r="ORE853" s="273"/>
      <c r="ORF853" s="273"/>
      <c r="ORG853" s="273"/>
      <c r="ORH853" s="273"/>
      <c r="ORI853" s="273"/>
      <c r="ORJ853" s="273"/>
      <c r="ORK853" s="273"/>
      <c r="ORL853" s="273"/>
      <c r="ORM853" s="273"/>
      <c r="ORN853" s="273"/>
      <c r="ORO853" s="273"/>
      <c r="ORP853" s="273"/>
      <c r="ORQ853" s="273"/>
      <c r="ORR853" s="273"/>
      <c r="ORS853" s="273"/>
      <c r="ORT853" s="273"/>
      <c r="ORU853" s="273"/>
      <c r="ORV853" s="273"/>
      <c r="ORW853" s="273"/>
      <c r="ORX853" s="273"/>
      <c r="ORY853" s="273"/>
      <c r="ORZ853" s="273"/>
      <c r="OSA853" s="273"/>
      <c r="OSB853" s="273"/>
      <c r="OSC853" s="273"/>
      <c r="OSD853" s="273"/>
      <c r="OSE853" s="273"/>
      <c r="OSF853" s="273"/>
      <c r="OSG853" s="273"/>
      <c r="OSH853" s="273"/>
      <c r="OSI853" s="273"/>
      <c r="OSJ853" s="273"/>
      <c r="OSK853" s="273"/>
      <c r="OSL853" s="273"/>
      <c r="OSM853" s="273"/>
      <c r="OSN853" s="273"/>
      <c r="OSO853" s="273"/>
      <c r="OSP853" s="273"/>
      <c r="OSQ853" s="273"/>
      <c r="OSR853" s="273"/>
      <c r="OSS853" s="273"/>
      <c r="OST853" s="273"/>
      <c r="OSU853" s="273"/>
      <c r="OSV853" s="273"/>
      <c r="OSW853" s="273"/>
      <c r="OSX853" s="273"/>
      <c r="OSY853" s="273"/>
      <c r="OSZ853" s="273"/>
      <c r="OTA853" s="273"/>
      <c r="OTB853" s="273"/>
      <c r="OTC853" s="273"/>
      <c r="OTD853" s="273"/>
      <c r="OTE853" s="273"/>
      <c r="OTF853" s="273"/>
      <c r="OTG853" s="273"/>
      <c r="OTH853" s="273"/>
      <c r="OTI853" s="273"/>
      <c r="OTJ853" s="273"/>
      <c r="OTK853" s="273"/>
      <c r="OTL853" s="273"/>
      <c r="OTM853" s="273"/>
      <c r="OTN853" s="273"/>
      <c r="OTO853" s="273"/>
      <c r="OTP853" s="273"/>
      <c r="OTQ853" s="273"/>
      <c r="OTR853" s="273"/>
      <c r="OTS853" s="273"/>
      <c r="OTT853" s="273"/>
      <c r="OTU853" s="273"/>
      <c r="OTV853" s="273"/>
      <c r="OTW853" s="273"/>
      <c r="OTX853" s="273"/>
      <c r="OTY853" s="273"/>
      <c r="OTZ853" s="273"/>
      <c r="OUA853" s="273"/>
      <c r="OUB853" s="273"/>
      <c r="OUC853" s="273"/>
      <c r="OUD853" s="273"/>
      <c r="OUE853" s="273"/>
      <c r="OUF853" s="273"/>
      <c r="OUG853" s="273"/>
      <c r="OUH853" s="273"/>
      <c r="OUI853" s="273"/>
      <c r="OUJ853" s="273"/>
      <c r="OUK853" s="273"/>
      <c r="OUL853" s="273"/>
      <c r="OUM853" s="273"/>
      <c r="OUN853" s="273"/>
      <c r="OUO853" s="273"/>
      <c r="OUP853" s="273"/>
      <c r="OUQ853" s="273"/>
      <c r="OUR853" s="273"/>
      <c r="OUS853" s="273"/>
      <c r="OUT853" s="273"/>
      <c r="OUU853" s="273"/>
      <c r="OUV853" s="273"/>
      <c r="OUW853" s="273"/>
      <c r="OUX853" s="273"/>
      <c r="OUY853" s="273"/>
      <c r="OUZ853" s="273"/>
      <c r="OVA853" s="273"/>
      <c r="OVB853" s="273"/>
      <c r="OVC853" s="273"/>
      <c r="OVD853" s="273"/>
      <c r="OVE853" s="273"/>
      <c r="OVF853" s="273"/>
      <c r="OVG853" s="273"/>
      <c r="OVH853" s="273"/>
      <c r="OVI853" s="273"/>
      <c r="OVJ853" s="273"/>
      <c r="OVK853" s="273"/>
      <c r="OVL853" s="273"/>
      <c r="OVM853" s="273"/>
      <c r="OVN853" s="273"/>
      <c r="OVO853" s="273"/>
      <c r="OVP853" s="273"/>
      <c r="OVQ853" s="273"/>
      <c r="OVR853" s="273"/>
      <c r="OVS853" s="273"/>
      <c r="OVT853" s="273"/>
      <c r="OVU853" s="273"/>
      <c r="OVV853" s="273"/>
      <c r="OVW853" s="273"/>
      <c r="OVX853" s="273"/>
      <c r="OVY853" s="273"/>
      <c r="OVZ853" s="273"/>
      <c r="OWA853" s="273"/>
      <c r="OWB853" s="273"/>
      <c r="OWC853" s="273"/>
      <c r="OWD853" s="273"/>
      <c r="OWE853" s="273"/>
      <c r="OWF853" s="273"/>
      <c r="OWG853" s="273"/>
      <c r="OWH853" s="273"/>
      <c r="OWI853" s="273"/>
      <c r="OWJ853" s="273"/>
      <c r="OWK853" s="273"/>
      <c r="OWL853" s="273"/>
      <c r="OWM853" s="273"/>
      <c r="OWN853" s="273"/>
      <c r="OWO853" s="273"/>
      <c r="OWP853" s="273"/>
      <c r="OWQ853" s="273"/>
      <c r="OWR853" s="273"/>
      <c r="OWS853" s="273"/>
      <c r="OWT853" s="273"/>
      <c r="OWU853" s="273"/>
      <c r="OWV853" s="273"/>
      <c r="OWW853" s="273"/>
      <c r="OWX853" s="273"/>
      <c r="OWY853" s="273"/>
      <c r="OWZ853" s="273"/>
      <c r="OXA853" s="273"/>
      <c r="OXB853" s="273"/>
      <c r="OXC853" s="273"/>
      <c r="OXD853" s="273"/>
      <c r="OXE853" s="273"/>
      <c r="OXF853" s="273"/>
      <c r="OXG853" s="273"/>
      <c r="OXH853" s="273"/>
      <c r="OXI853" s="273"/>
      <c r="OXJ853" s="273"/>
      <c r="OXK853" s="273"/>
      <c r="OXL853" s="273"/>
      <c r="OXM853" s="273"/>
      <c r="OXN853" s="273"/>
      <c r="OXO853" s="273"/>
      <c r="OXP853" s="273"/>
      <c r="OXQ853" s="273"/>
      <c r="OXR853" s="273"/>
      <c r="OXS853" s="273"/>
      <c r="OXT853" s="273"/>
      <c r="OXU853" s="273"/>
      <c r="OXV853" s="273"/>
      <c r="OXW853" s="273"/>
      <c r="OXX853" s="273"/>
      <c r="OXY853" s="273"/>
      <c r="OXZ853" s="273"/>
      <c r="OYA853" s="273"/>
      <c r="OYB853" s="273"/>
      <c r="OYC853" s="273"/>
      <c r="OYD853" s="273"/>
      <c r="OYE853" s="273"/>
      <c r="OYF853" s="273"/>
      <c r="OYG853" s="273"/>
      <c r="OYH853" s="273"/>
      <c r="OYI853" s="273"/>
      <c r="OYJ853" s="273"/>
      <c r="OYK853" s="273"/>
      <c r="OYL853" s="273"/>
      <c r="OYM853" s="273"/>
      <c r="OYN853" s="273"/>
      <c r="OYO853" s="273"/>
      <c r="OYP853" s="273"/>
      <c r="OYQ853" s="273"/>
      <c r="OYR853" s="273"/>
      <c r="OYS853" s="273"/>
      <c r="OYT853" s="273"/>
      <c r="OYU853" s="273"/>
      <c r="OYV853" s="273"/>
      <c r="OYW853" s="273"/>
      <c r="OYX853" s="273"/>
      <c r="OYY853" s="273"/>
      <c r="OYZ853" s="273"/>
      <c r="OZA853" s="273"/>
      <c r="OZB853" s="273"/>
      <c r="OZC853" s="273"/>
      <c r="OZD853" s="273"/>
      <c r="OZE853" s="273"/>
      <c r="OZF853" s="273"/>
      <c r="OZG853" s="273"/>
      <c r="OZH853" s="273"/>
      <c r="OZI853" s="273"/>
      <c r="OZJ853" s="273"/>
      <c r="OZK853" s="273"/>
      <c r="OZL853" s="273"/>
      <c r="OZM853" s="273"/>
      <c r="OZN853" s="273"/>
      <c r="OZO853" s="273"/>
      <c r="OZP853" s="273"/>
      <c r="OZQ853" s="273"/>
      <c r="OZR853" s="273"/>
      <c r="OZS853" s="273"/>
      <c r="OZT853" s="273"/>
      <c r="OZU853" s="273"/>
      <c r="OZV853" s="273"/>
      <c r="OZW853" s="273"/>
      <c r="OZX853" s="273"/>
      <c r="OZY853" s="273"/>
      <c r="OZZ853" s="273"/>
      <c r="PAA853" s="273"/>
      <c r="PAB853" s="273"/>
      <c r="PAC853" s="273"/>
      <c r="PAD853" s="273"/>
      <c r="PAE853" s="273"/>
      <c r="PAF853" s="273"/>
      <c r="PAG853" s="273"/>
      <c r="PAH853" s="273"/>
      <c r="PAI853" s="273"/>
      <c r="PAJ853" s="273"/>
      <c r="PAK853" s="273"/>
      <c r="PAL853" s="273"/>
      <c r="PAM853" s="273"/>
      <c r="PAN853" s="273"/>
      <c r="PAO853" s="273"/>
      <c r="PAP853" s="273"/>
      <c r="PAQ853" s="273"/>
      <c r="PAR853" s="273"/>
      <c r="PAS853" s="273"/>
      <c r="PAT853" s="273"/>
      <c r="PAU853" s="273"/>
      <c r="PAV853" s="273"/>
      <c r="PAW853" s="273"/>
      <c r="PAX853" s="273"/>
      <c r="PAY853" s="273"/>
      <c r="PAZ853" s="273"/>
      <c r="PBA853" s="273"/>
      <c r="PBB853" s="273"/>
      <c r="PBC853" s="273"/>
      <c r="PBD853" s="273"/>
      <c r="PBE853" s="273"/>
      <c r="PBF853" s="273"/>
      <c r="PBG853" s="273"/>
      <c r="PBH853" s="273"/>
      <c r="PBI853" s="273"/>
      <c r="PBJ853" s="273"/>
      <c r="PBK853" s="273"/>
      <c r="PBL853" s="273"/>
      <c r="PBM853" s="273"/>
      <c r="PBN853" s="273"/>
      <c r="PBO853" s="273"/>
      <c r="PBP853" s="273"/>
      <c r="PBQ853" s="273"/>
      <c r="PBR853" s="273"/>
      <c r="PBS853" s="273"/>
      <c r="PBT853" s="273"/>
      <c r="PBU853" s="273"/>
      <c r="PBV853" s="273"/>
      <c r="PBW853" s="273"/>
      <c r="PBX853" s="273"/>
      <c r="PBY853" s="273"/>
      <c r="PBZ853" s="273"/>
      <c r="PCA853" s="273"/>
      <c r="PCB853" s="273"/>
      <c r="PCC853" s="273"/>
      <c r="PCD853" s="273"/>
      <c r="PCE853" s="273"/>
      <c r="PCF853" s="273"/>
      <c r="PCG853" s="273"/>
      <c r="PCH853" s="273"/>
      <c r="PCI853" s="273"/>
      <c r="PCJ853" s="273"/>
      <c r="PCK853" s="273"/>
      <c r="PCL853" s="273"/>
      <c r="PCM853" s="273"/>
      <c r="PCN853" s="273"/>
      <c r="PCO853" s="273"/>
      <c r="PCP853" s="273"/>
      <c r="PCQ853" s="273"/>
      <c r="PCR853" s="273"/>
      <c r="PCS853" s="273"/>
      <c r="PCT853" s="273"/>
      <c r="PCU853" s="273"/>
      <c r="PCV853" s="273"/>
      <c r="PCW853" s="273"/>
      <c r="PCX853" s="273"/>
      <c r="PCY853" s="273"/>
      <c r="PCZ853" s="273"/>
      <c r="PDA853" s="273"/>
      <c r="PDB853" s="273"/>
      <c r="PDC853" s="273"/>
      <c r="PDD853" s="273"/>
      <c r="PDE853" s="273"/>
      <c r="PDF853" s="273"/>
      <c r="PDG853" s="273"/>
      <c r="PDH853" s="273"/>
      <c r="PDI853" s="273"/>
      <c r="PDJ853" s="273"/>
      <c r="PDK853" s="273"/>
      <c r="PDL853" s="273"/>
      <c r="PDM853" s="273"/>
      <c r="PDN853" s="273"/>
      <c r="PDO853" s="273"/>
      <c r="PDP853" s="273"/>
      <c r="PDQ853" s="273"/>
      <c r="PDR853" s="273"/>
      <c r="PDS853" s="273"/>
      <c r="PDT853" s="273"/>
      <c r="PDU853" s="273"/>
      <c r="PDV853" s="273"/>
      <c r="PDW853" s="273"/>
      <c r="PDX853" s="273"/>
      <c r="PDY853" s="273"/>
      <c r="PDZ853" s="273"/>
      <c r="PEA853" s="273"/>
      <c r="PEB853" s="273"/>
      <c r="PEC853" s="273"/>
      <c r="PED853" s="273"/>
      <c r="PEE853" s="273"/>
      <c r="PEF853" s="273"/>
      <c r="PEG853" s="273"/>
      <c r="PEH853" s="273"/>
      <c r="PEI853" s="273"/>
      <c r="PEJ853" s="273"/>
      <c r="PEK853" s="273"/>
      <c r="PEL853" s="273"/>
      <c r="PEM853" s="273"/>
      <c r="PEN853" s="273"/>
      <c r="PEO853" s="273"/>
      <c r="PEP853" s="273"/>
      <c r="PEQ853" s="273"/>
      <c r="PER853" s="273"/>
      <c r="PES853" s="273"/>
      <c r="PET853" s="273"/>
      <c r="PEU853" s="273"/>
      <c r="PEV853" s="273"/>
      <c r="PEW853" s="273"/>
      <c r="PEX853" s="273"/>
      <c r="PEY853" s="273"/>
      <c r="PEZ853" s="273"/>
      <c r="PFA853" s="273"/>
      <c r="PFB853" s="273"/>
      <c r="PFC853" s="273"/>
      <c r="PFD853" s="273"/>
      <c r="PFE853" s="273"/>
      <c r="PFF853" s="273"/>
      <c r="PFG853" s="273"/>
      <c r="PFH853" s="273"/>
      <c r="PFI853" s="273"/>
      <c r="PFJ853" s="273"/>
      <c r="PFK853" s="273"/>
      <c r="PFL853" s="273"/>
      <c r="PFM853" s="273"/>
      <c r="PFN853" s="273"/>
      <c r="PFO853" s="273"/>
      <c r="PFP853" s="273"/>
      <c r="PFQ853" s="273"/>
      <c r="PFR853" s="273"/>
      <c r="PFS853" s="273"/>
      <c r="PFT853" s="273"/>
      <c r="PFU853" s="273"/>
      <c r="PFV853" s="273"/>
      <c r="PFW853" s="273"/>
      <c r="PFX853" s="273"/>
      <c r="PFY853" s="273"/>
      <c r="PFZ853" s="273"/>
      <c r="PGA853" s="273"/>
      <c r="PGB853" s="273"/>
      <c r="PGC853" s="273"/>
      <c r="PGD853" s="273"/>
      <c r="PGE853" s="273"/>
      <c r="PGF853" s="273"/>
      <c r="PGG853" s="273"/>
      <c r="PGH853" s="273"/>
      <c r="PGI853" s="273"/>
      <c r="PGJ853" s="273"/>
      <c r="PGK853" s="273"/>
      <c r="PGL853" s="273"/>
      <c r="PGM853" s="273"/>
      <c r="PGN853" s="273"/>
      <c r="PGO853" s="273"/>
      <c r="PGP853" s="273"/>
      <c r="PGQ853" s="273"/>
      <c r="PGR853" s="273"/>
      <c r="PGS853" s="273"/>
      <c r="PGT853" s="273"/>
      <c r="PGU853" s="273"/>
      <c r="PGV853" s="273"/>
      <c r="PGW853" s="273"/>
      <c r="PGX853" s="273"/>
      <c r="PGY853" s="273"/>
      <c r="PGZ853" s="273"/>
      <c r="PHA853" s="273"/>
      <c r="PHB853" s="273"/>
      <c r="PHC853" s="273"/>
      <c r="PHD853" s="273"/>
      <c r="PHE853" s="273"/>
      <c r="PHF853" s="273"/>
      <c r="PHG853" s="273"/>
      <c r="PHH853" s="273"/>
      <c r="PHI853" s="273"/>
      <c r="PHJ853" s="273"/>
      <c r="PHK853" s="273"/>
      <c r="PHL853" s="273"/>
      <c r="PHM853" s="273"/>
      <c r="PHN853" s="273"/>
      <c r="PHO853" s="273"/>
      <c r="PHP853" s="273"/>
      <c r="PHQ853" s="273"/>
      <c r="PHR853" s="273"/>
      <c r="PHS853" s="273"/>
      <c r="PHT853" s="273"/>
      <c r="PHU853" s="273"/>
      <c r="PHV853" s="273"/>
      <c r="PHW853" s="273"/>
      <c r="PHX853" s="273"/>
      <c r="PHY853" s="273"/>
      <c r="PHZ853" s="273"/>
      <c r="PIA853" s="273"/>
      <c r="PIB853" s="273"/>
      <c r="PIC853" s="273"/>
      <c r="PID853" s="273"/>
      <c r="PIE853" s="273"/>
      <c r="PIF853" s="273"/>
      <c r="PIG853" s="273"/>
      <c r="PIH853" s="273"/>
      <c r="PII853" s="273"/>
      <c r="PIJ853" s="273"/>
      <c r="PIK853" s="273"/>
      <c r="PIL853" s="273"/>
      <c r="PIM853" s="273"/>
      <c r="PIN853" s="273"/>
      <c r="PIO853" s="273"/>
      <c r="PIP853" s="273"/>
      <c r="PIQ853" s="273"/>
      <c r="PIR853" s="273"/>
      <c r="PIS853" s="273"/>
      <c r="PIT853" s="273"/>
      <c r="PIU853" s="273"/>
      <c r="PIV853" s="273"/>
      <c r="PIW853" s="273"/>
      <c r="PIX853" s="273"/>
      <c r="PIY853" s="273"/>
      <c r="PIZ853" s="273"/>
      <c r="PJA853" s="273"/>
      <c r="PJB853" s="273"/>
      <c r="PJC853" s="273"/>
      <c r="PJD853" s="273"/>
      <c r="PJE853" s="273"/>
      <c r="PJF853" s="273"/>
      <c r="PJG853" s="273"/>
      <c r="PJH853" s="273"/>
      <c r="PJI853" s="273"/>
      <c r="PJJ853" s="273"/>
      <c r="PJK853" s="273"/>
      <c r="PJL853" s="273"/>
      <c r="PJM853" s="273"/>
      <c r="PJN853" s="273"/>
      <c r="PJO853" s="273"/>
      <c r="PJP853" s="273"/>
      <c r="PJQ853" s="273"/>
      <c r="PJR853" s="273"/>
      <c r="PJS853" s="273"/>
      <c r="PJT853" s="273"/>
      <c r="PJU853" s="273"/>
      <c r="PJV853" s="273"/>
      <c r="PJW853" s="273"/>
      <c r="PJX853" s="273"/>
      <c r="PJY853" s="273"/>
      <c r="PJZ853" s="273"/>
      <c r="PKA853" s="273"/>
      <c r="PKB853" s="273"/>
      <c r="PKC853" s="273"/>
      <c r="PKD853" s="273"/>
      <c r="PKE853" s="273"/>
      <c r="PKF853" s="273"/>
      <c r="PKG853" s="273"/>
      <c r="PKH853" s="273"/>
      <c r="PKI853" s="273"/>
      <c r="PKJ853" s="273"/>
      <c r="PKK853" s="273"/>
      <c r="PKL853" s="273"/>
      <c r="PKM853" s="273"/>
      <c r="PKN853" s="273"/>
      <c r="PKO853" s="273"/>
      <c r="PKP853" s="273"/>
      <c r="PKQ853" s="273"/>
      <c r="PKR853" s="273"/>
      <c r="PKS853" s="273"/>
      <c r="PKT853" s="273"/>
      <c r="PKU853" s="273"/>
      <c r="PKV853" s="273"/>
      <c r="PKW853" s="273"/>
      <c r="PKX853" s="273"/>
      <c r="PKY853" s="273"/>
      <c r="PKZ853" s="273"/>
      <c r="PLA853" s="273"/>
      <c r="PLB853" s="273"/>
      <c r="PLC853" s="273"/>
      <c r="PLD853" s="273"/>
      <c r="PLE853" s="273"/>
      <c r="PLF853" s="273"/>
      <c r="PLG853" s="273"/>
      <c r="PLH853" s="273"/>
      <c r="PLI853" s="273"/>
      <c r="PLJ853" s="273"/>
      <c r="PLK853" s="273"/>
      <c r="PLL853" s="273"/>
      <c r="PLM853" s="273"/>
      <c r="PLN853" s="273"/>
      <c r="PLO853" s="273"/>
      <c r="PLP853" s="273"/>
      <c r="PLQ853" s="273"/>
      <c r="PLR853" s="273"/>
      <c r="PLS853" s="273"/>
      <c r="PLT853" s="273"/>
      <c r="PLU853" s="273"/>
      <c r="PLV853" s="273"/>
      <c r="PLW853" s="273"/>
      <c r="PLX853" s="273"/>
      <c r="PLY853" s="273"/>
      <c r="PLZ853" s="273"/>
      <c r="PMA853" s="273"/>
      <c r="PMB853" s="273"/>
      <c r="PMC853" s="273"/>
      <c r="PMD853" s="273"/>
      <c r="PME853" s="273"/>
      <c r="PMF853" s="273"/>
      <c r="PMG853" s="273"/>
      <c r="PMH853" s="273"/>
      <c r="PMI853" s="273"/>
      <c r="PMJ853" s="273"/>
      <c r="PMK853" s="273"/>
      <c r="PML853" s="273"/>
      <c r="PMM853" s="273"/>
      <c r="PMN853" s="273"/>
      <c r="PMO853" s="273"/>
      <c r="PMP853" s="273"/>
      <c r="PMQ853" s="273"/>
      <c r="PMR853" s="273"/>
      <c r="PMS853" s="273"/>
      <c r="PMT853" s="273"/>
      <c r="PMU853" s="273"/>
      <c r="PMV853" s="273"/>
      <c r="PMW853" s="273"/>
      <c r="PMX853" s="273"/>
      <c r="PMY853" s="273"/>
      <c r="PMZ853" s="273"/>
      <c r="PNA853" s="273"/>
      <c r="PNB853" s="273"/>
      <c r="PNC853" s="273"/>
      <c r="PND853" s="273"/>
      <c r="PNE853" s="273"/>
      <c r="PNF853" s="273"/>
      <c r="PNG853" s="273"/>
      <c r="PNH853" s="273"/>
      <c r="PNI853" s="273"/>
      <c r="PNJ853" s="273"/>
      <c r="PNK853" s="273"/>
      <c r="PNL853" s="273"/>
      <c r="PNM853" s="273"/>
      <c r="PNN853" s="273"/>
      <c r="PNO853" s="273"/>
      <c r="PNP853" s="273"/>
      <c r="PNQ853" s="273"/>
      <c r="PNR853" s="273"/>
      <c r="PNS853" s="273"/>
      <c r="PNT853" s="273"/>
      <c r="PNU853" s="273"/>
      <c r="PNV853" s="273"/>
      <c r="PNW853" s="273"/>
      <c r="PNX853" s="273"/>
      <c r="PNY853" s="273"/>
      <c r="PNZ853" s="273"/>
      <c r="POA853" s="273"/>
      <c r="POB853" s="273"/>
      <c r="POC853" s="273"/>
      <c r="POD853" s="273"/>
      <c r="POE853" s="273"/>
      <c r="POF853" s="273"/>
      <c r="POG853" s="273"/>
      <c r="POH853" s="273"/>
      <c r="POI853" s="273"/>
      <c r="POJ853" s="273"/>
      <c r="POK853" s="273"/>
      <c r="POL853" s="273"/>
      <c r="POM853" s="273"/>
      <c r="PON853" s="273"/>
      <c r="POO853" s="273"/>
      <c r="POP853" s="273"/>
      <c r="POQ853" s="273"/>
      <c r="POR853" s="273"/>
      <c r="POS853" s="273"/>
      <c r="POT853" s="273"/>
      <c r="POU853" s="273"/>
      <c r="POV853" s="273"/>
      <c r="POW853" s="273"/>
      <c r="POX853" s="273"/>
      <c r="POY853" s="273"/>
      <c r="POZ853" s="273"/>
      <c r="PPA853" s="273"/>
      <c r="PPB853" s="273"/>
      <c r="PPC853" s="273"/>
      <c r="PPD853" s="273"/>
      <c r="PPE853" s="273"/>
      <c r="PPF853" s="273"/>
      <c r="PPG853" s="273"/>
      <c r="PPH853" s="273"/>
      <c r="PPI853" s="273"/>
      <c r="PPJ853" s="273"/>
      <c r="PPK853" s="273"/>
      <c r="PPL853" s="273"/>
      <c r="PPM853" s="273"/>
      <c r="PPN853" s="273"/>
      <c r="PPO853" s="273"/>
      <c r="PPP853" s="273"/>
      <c r="PPQ853" s="273"/>
      <c r="PPR853" s="273"/>
      <c r="PPS853" s="273"/>
      <c r="PPT853" s="273"/>
      <c r="PPU853" s="273"/>
      <c r="PPV853" s="273"/>
      <c r="PPW853" s="273"/>
      <c r="PPX853" s="273"/>
      <c r="PPY853" s="273"/>
      <c r="PPZ853" s="273"/>
      <c r="PQA853" s="273"/>
      <c r="PQB853" s="273"/>
      <c r="PQC853" s="273"/>
      <c r="PQD853" s="273"/>
      <c r="PQE853" s="273"/>
      <c r="PQF853" s="273"/>
      <c r="PQG853" s="273"/>
      <c r="PQH853" s="273"/>
      <c r="PQI853" s="273"/>
      <c r="PQJ853" s="273"/>
      <c r="PQK853" s="273"/>
      <c r="PQL853" s="273"/>
      <c r="PQM853" s="273"/>
      <c r="PQN853" s="273"/>
      <c r="PQO853" s="273"/>
      <c r="PQP853" s="273"/>
      <c r="PQQ853" s="273"/>
      <c r="PQR853" s="273"/>
      <c r="PQS853" s="273"/>
      <c r="PQT853" s="273"/>
      <c r="PQU853" s="273"/>
      <c r="PQV853" s="273"/>
      <c r="PQW853" s="273"/>
      <c r="PQX853" s="273"/>
      <c r="PQY853" s="273"/>
      <c r="PQZ853" s="273"/>
      <c r="PRA853" s="273"/>
      <c r="PRB853" s="273"/>
      <c r="PRC853" s="273"/>
      <c r="PRD853" s="273"/>
      <c r="PRE853" s="273"/>
      <c r="PRF853" s="273"/>
      <c r="PRG853" s="273"/>
      <c r="PRH853" s="273"/>
      <c r="PRI853" s="273"/>
      <c r="PRJ853" s="273"/>
      <c r="PRK853" s="273"/>
      <c r="PRL853" s="273"/>
      <c r="PRM853" s="273"/>
      <c r="PRN853" s="273"/>
      <c r="PRO853" s="273"/>
      <c r="PRP853" s="273"/>
      <c r="PRQ853" s="273"/>
      <c r="PRR853" s="273"/>
      <c r="PRS853" s="273"/>
      <c r="PRT853" s="273"/>
      <c r="PRU853" s="273"/>
      <c r="PRV853" s="273"/>
      <c r="PRW853" s="273"/>
      <c r="PRX853" s="273"/>
      <c r="PRY853" s="273"/>
      <c r="PRZ853" s="273"/>
      <c r="PSA853" s="273"/>
      <c r="PSB853" s="273"/>
      <c r="PSC853" s="273"/>
      <c r="PSD853" s="273"/>
      <c r="PSE853" s="273"/>
      <c r="PSF853" s="273"/>
      <c r="PSG853" s="273"/>
      <c r="PSH853" s="273"/>
      <c r="PSI853" s="273"/>
      <c r="PSJ853" s="273"/>
      <c r="PSK853" s="273"/>
      <c r="PSL853" s="273"/>
      <c r="PSM853" s="273"/>
      <c r="PSN853" s="273"/>
      <c r="PSO853" s="273"/>
      <c r="PSP853" s="273"/>
      <c r="PSQ853" s="273"/>
      <c r="PSR853" s="273"/>
      <c r="PSS853" s="273"/>
      <c r="PST853" s="273"/>
      <c r="PSU853" s="273"/>
      <c r="PSV853" s="273"/>
      <c r="PSW853" s="273"/>
      <c r="PSX853" s="273"/>
      <c r="PSY853" s="273"/>
      <c r="PSZ853" s="273"/>
      <c r="PTA853" s="273"/>
      <c r="PTB853" s="273"/>
      <c r="PTC853" s="273"/>
      <c r="PTD853" s="273"/>
      <c r="PTE853" s="273"/>
      <c r="PTF853" s="273"/>
      <c r="PTG853" s="273"/>
      <c r="PTH853" s="273"/>
      <c r="PTI853" s="273"/>
      <c r="PTJ853" s="273"/>
      <c r="PTK853" s="273"/>
      <c r="PTL853" s="273"/>
      <c r="PTM853" s="273"/>
      <c r="PTN853" s="273"/>
      <c r="PTO853" s="273"/>
      <c r="PTP853" s="273"/>
      <c r="PTQ853" s="273"/>
      <c r="PTR853" s="273"/>
      <c r="PTS853" s="273"/>
      <c r="PTT853" s="273"/>
      <c r="PTU853" s="273"/>
      <c r="PTV853" s="273"/>
      <c r="PTW853" s="273"/>
      <c r="PTX853" s="273"/>
      <c r="PTY853" s="273"/>
      <c r="PTZ853" s="273"/>
      <c r="PUA853" s="273"/>
      <c r="PUB853" s="273"/>
      <c r="PUC853" s="273"/>
      <c r="PUD853" s="273"/>
      <c r="PUE853" s="273"/>
      <c r="PUF853" s="273"/>
      <c r="PUG853" s="273"/>
      <c r="PUH853" s="273"/>
      <c r="PUI853" s="273"/>
      <c r="PUJ853" s="273"/>
      <c r="PUK853" s="273"/>
      <c r="PUL853" s="273"/>
      <c r="PUM853" s="273"/>
      <c r="PUN853" s="273"/>
      <c r="PUO853" s="273"/>
      <c r="PUP853" s="273"/>
      <c r="PUQ853" s="273"/>
      <c r="PUR853" s="273"/>
      <c r="PUS853" s="273"/>
      <c r="PUT853" s="273"/>
      <c r="PUU853" s="273"/>
      <c r="PUV853" s="273"/>
      <c r="PUW853" s="273"/>
      <c r="PUX853" s="273"/>
      <c r="PUY853" s="273"/>
      <c r="PUZ853" s="273"/>
      <c r="PVA853" s="273"/>
      <c r="PVB853" s="273"/>
      <c r="PVC853" s="273"/>
      <c r="PVD853" s="273"/>
      <c r="PVE853" s="273"/>
      <c r="PVF853" s="273"/>
      <c r="PVG853" s="273"/>
      <c r="PVH853" s="273"/>
      <c r="PVI853" s="273"/>
      <c r="PVJ853" s="273"/>
      <c r="PVK853" s="273"/>
      <c r="PVL853" s="273"/>
      <c r="PVM853" s="273"/>
      <c r="PVN853" s="273"/>
      <c r="PVO853" s="273"/>
      <c r="PVP853" s="273"/>
      <c r="PVQ853" s="273"/>
      <c r="PVR853" s="273"/>
      <c r="PVS853" s="273"/>
      <c r="PVT853" s="273"/>
      <c r="PVU853" s="273"/>
      <c r="PVV853" s="273"/>
      <c r="PVW853" s="273"/>
      <c r="PVX853" s="273"/>
      <c r="PVY853" s="273"/>
      <c r="PVZ853" s="273"/>
      <c r="PWA853" s="273"/>
      <c r="PWB853" s="273"/>
      <c r="PWC853" s="273"/>
      <c r="PWD853" s="273"/>
      <c r="PWE853" s="273"/>
      <c r="PWF853" s="273"/>
      <c r="PWG853" s="273"/>
      <c r="PWH853" s="273"/>
      <c r="PWI853" s="273"/>
      <c r="PWJ853" s="273"/>
      <c r="PWK853" s="273"/>
      <c r="PWL853" s="273"/>
      <c r="PWM853" s="273"/>
      <c r="PWN853" s="273"/>
      <c r="PWO853" s="273"/>
      <c r="PWP853" s="273"/>
      <c r="PWQ853" s="273"/>
      <c r="PWR853" s="273"/>
      <c r="PWS853" s="273"/>
      <c r="PWT853" s="273"/>
      <c r="PWU853" s="273"/>
      <c r="PWV853" s="273"/>
      <c r="PWW853" s="273"/>
      <c r="PWX853" s="273"/>
      <c r="PWY853" s="273"/>
      <c r="PWZ853" s="273"/>
      <c r="PXA853" s="273"/>
      <c r="PXB853" s="273"/>
      <c r="PXC853" s="273"/>
      <c r="PXD853" s="273"/>
      <c r="PXE853" s="273"/>
      <c r="PXF853" s="273"/>
      <c r="PXG853" s="273"/>
      <c r="PXH853" s="273"/>
      <c r="PXI853" s="273"/>
      <c r="PXJ853" s="273"/>
      <c r="PXK853" s="273"/>
      <c r="PXL853" s="273"/>
      <c r="PXM853" s="273"/>
      <c r="PXN853" s="273"/>
      <c r="PXO853" s="273"/>
      <c r="PXP853" s="273"/>
      <c r="PXQ853" s="273"/>
      <c r="PXR853" s="273"/>
      <c r="PXS853" s="273"/>
      <c r="PXT853" s="273"/>
      <c r="PXU853" s="273"/>
      <c r="PXV853" s="273"/>
      <c r="PXW853" s="273"/>
      <c r="PXX853" s="273"/>
      <c r="PXY853" s="273"/>
      <c r="PXZ853" s="273"/>
      <c r="PYA853" s="273"/>
      <c r="PYB853" s="273"/>
      <c r="PYC853" s="273"/>
      <c r="PYD853" s="273"/>
      <c r="PYE853" s="273"/>
      <c r="PYF853" s="273"/>
      <c r="PYG853" s="273"/>
      <c r="PYH853" s="273"/>
      <c r="PYI853" s="273"/>
      <c r="PYJ853" s="273"/>
      <c r="PYK853" s="273"/>
      <c r="PYL853" s="273"/>
      <c r="PYM853" s="273"/>
      <c r="PYN853" s="273"/>
      <c r="PYO853" s="273"/>
      <c r="PYP853" s="273"/>
      <c r="PYQ853" s="273"/>
      <c r="PYR853" s="273"/>
      <c r="PYS853" s="273"/>
      <c r="PYT853" s="273"/>
      <c r="PYU853" s="273"/>
      <c r="PYV853" s="273"/>
      <c r="PYW853" s="273"/>
      <c r="PYX853" s="273"/>
      <c r="PYY853" s="273"/>
      <c r="PYZ853" s="273"/>
      <c r="PZA853" s="273"/>
      <c r="PZB853" s="273"/>
      <c r="PZC853" s="273"/>
      <c r="PZD853" s="273"/>
      <c r="PZE853" s="273"/>
      <c r="PZF853" s="273"/>
      <c r="PZG853" s="273"/>
      <c r="PZH853" s="273"/>
      <c r="PZI853" s="273"/>
      <c r="PZJ853" s="273"/>
      <c r="PZK853" s="273"/>
      <c r="PZL853" s="273"/>
      <c r="PZM853" s="273"/>
      <c r="PZN853" s="273"/>
      <c r="PZO853" s="273"/>
      <c r="PZP853" s="273"/>
      <c r="PZQ853" s="273"/>
      <c r="PZR853" s="273"/>
      <c r="PZS853" s="273"/>
      <c r="PZT853" s="273"/>
      <c r="PZU853" s="273"/>
      <c r="PZV853" s="273"/>
      <c r="PZW853" s="273"/>
      <c r="PZX853" s="273"/>
      <c r="PZY853" s="273"/>
      <c r="PZZ853" s="273"/>
      <c r="QAA853" s="273"/>
      <c r="QAB853" s="273"/>
      <c r="QAC853" s="273"/>
      <c r="QAD853" s="273"/>
      <c r="QAE853" s="273"/>
      <c r="QAF853" s="273"/>
      <c r="QAG853" s="273"/>
      <c r="QAH853" s="273"/>
      <c r="QAI853" s="273"/>
      <c r="QAJ853" s="273"/>
      <c r="QAK853" s="273"/>
      <c r="QAL853" s="273"/>
      <c r="QAM853" s="273"/>
      <c r="QAN853" s="273"/>
      <c r="QAO853" s="273"/>
      <c r="QAP853" s="273"/>
      <c r="QAQ853" s="273"/>
      <c r="QAR853" s="273"/>
      <c r="QAS853" s="273"/>
      <c r="QAT853" s="273"/>
      <c r="QAU853" s="273"/>
      <c r="QAV853" s="273"/>
      <c r="QAW853" s="273"/>
      <c r="QAX853" s="273"/>
      <c r="QAY853" s="273"/>
      <c r="QAZ853" s="273"/>
      <c r="QBA853" s="273"/>
      <c r="QBB853" s="273"/>
      <c r="QBC853" s="273"/>
      <c r="QBD853" s="273"/>
      <c r="QBE853" s="273"/>
      <c r="QBF853" s="273"/>
      <c r="QBG853" s="273"/>
      <c r="QBH853" s="273"/>
      <c r="QBI853" s="273"/>
      <c r="QBJ853" s="273"/>
      <c r="QBK853" s="273"/>
      <c r="QBL853" s="273"/>
      <c r="QBM853" s="273"/>
      <c r="QBN853" s="273"/>
      <c r="QBO853" s="273"/>
      <c r="QBP853" s="273"/>
      <c r="QBQ853" s="273"/>
      <c r="QBR853" s="273"/>
      <c r="QBS853" s="273"/>
      <c r="QBT853" s="273"/>
      <c r="QBU853" s="273"/>
      <c r="QBV853" s="273"/>
      <c r="QBW853" s="273"/>
      <c r="QBX853" s="273"/>
      <c r="QBY853" s="273"/>
      <c r="QBZ853" s="273"/>
      <c r="QCA853" s="273"/>
      <c r="QCB853" s="273"/>
      <c r="QCC853" s="273"/>
      <c r="QCD853" s="273"/>
      <c r="QCE853" s="273"/>
      <c r="QCF853" s="273"/>
      <c r="QCG853" s="273"/>
      <c r="QCH853" s="273"/>
      <c r="QCI853" s="273"/>
      <c r="QCJ853" s="273"/>
      <c r="QCK853" s="273"/>
      <c r="QCL853" s="273"/>
      <c r="QCM853" s="273"/>
      <c r="QCN853" s="273"/>
      <c r="QCO853" s="273"/>
      <c r="QCP853" s="273"/>
      <c r="QCQ853" s="273"/>
      <c r="QCR853" s="273"/>
      <c r="QCS853" s="273"/>
      <c r="QCT853" s="273"/>
      <c r="QCU853" s="273"/>
      <c r="QCV853" s="273"/>
      <c r="QCW853" s="273"/>
      <c r="QCX853" s="273"/>
      <c r="QCY853" s="273"/>
      <c r="QCZ853" s="273"/>
      <c r="QDA853" s="273"/>
      <c r="QDB853" s="273"/>
      <c r="QDC853" s="273"/>
      <c r="QDD853" s="273"/>
      <c r="QDE853" s="273"/>
      <c r="QDF853" s="273"/>
      <c r="QDG853" s="273"/>
      <c r="QDH853" s="273"/>
      <c r="QDI853" s="273"/>
      <c r="QDJ853" s="273"/>
      <c r="QDK853" s="273"/>
      <c r="QDL853" s="273"/>
      <c r="QDM853" s="273"/>
      <c r="QDN853" s="273"/>
      <c r="QDO853" s="273"/>
      <c r="QDP853" s="273"/>
      <c r="QDQ853" s="273"/>
      <c r="QDR853" s="273"/>
      <c r="QDS853" s="273"/>
      <c r="QDT853" s="273"/>
      <c r="QDU853" s="273"/>
      <c r="QDV853" s="273"/>
      <c r="QDW853" s="273"/>
      <c r="QDX853" s="273"/>
      <c r="QDY853" s="273"/>
      <c r="QDZ853" s="273"/>
      <c r="QEA853" s="273"/>
      <c r="QEB853" s="273"/>
      <c r="QEC853" s="273"/>
      <c r="QED853" s="273"/>
      <c r="QEE853" s="273"/>
      <c r="QEF853" s="273"/>
      <c r="QEG853" s="273"/>
      <c r="QEH853" s="273"/>
      <c r="QEI853" s="273"/>
      <c r="QEJ853" s="273"/>
      <c r="QEK853" s="273"/>
      <c r="QEL853" s="273"/>
      <c r="QEM853" s="273"/>
      <c r="QEN853" s="273"/>
      <c r="QEO853" s="273"/>
      <c r="QEP853" s="273"/>
      <c r="QEQ853" s="273"/>
      <c r="QER853" s="273"/>
      <c r="QES853" s="273"/>
      <c r="QET853" s="273"/>
      <c r="QEU853" s="273"/>
      <c r="QEV853" s="273"/>
      <c r="QEW853" s="273"/>
      <c r="QEX853" s="273"/>
      <c r="QEY853" s="273"/>
      <c r="QEZ853" s="273"/>
      <c r="QFA853" s="273"/>
      <c r="QFB853" s="273"/>
      <c r="QFC853" s="273"/>
      <c r="QFD853" s="273"/>
      <c r="QFE853" s="273"/>
      <c r="QFF853" s="273"/>
      <c r="QFG853" s="273"/>
      <c r="QFH853" s="273"/>
      <c r="QFI853" s="273"/>
      <c r="QFJ853" s="273"/>
      <c r="QFK853" s="273"/>
      <c r="QFL853" s="273"/>
      <c r="QFM853" s="273"/>
      <c r="QFN853" s="273"/>
      <c r="QFO853" s="273"/>
      <c r="QFP853" s="273"/>
      <c r="QFQ853" s="273"/>
      <c r="QFR853" s="273"/>
      <c r="QFS853" s="273"/>
      <c r="QFT853" s="273"/>
      <c r="QFU853" s="273"/>
      <c r="QFV853" s="273"/>
      <c r="QFW853" s="273"/>
      <c r="QFX853" s="273"/>
      <c r="QFY853" s="273"/>
      <c r="QFZ853" s="273"/>
      <c r="QGA853" s="273"/>
      <c r="QGB853" s="273"/>
      <c r="QGC853" s="273"/>
      <c r="QGD853" s="273"/>
      <c r="QGE853" s="273"/>
      <c r="QGF853" s="273"/>
      <c r="QGG853" s="273"/>
      <c r="QGH853" s="273"/>
      <c r="QGI853" s="273"/>
      <c r="QGJ853" s="273"/>
      <c r="QGK853" s="273"/>
      <c r="QGL853" s="273"/>
      <c r="QGM853" s="273"/>
      <c r="QGN853" s="273"/>
      <c r="QGO853" s="273"/>
      <c r="QGP853" s="273"/>
      <c r="QGQ853" s="273"/>
      <c r="QGR853" s="273"/>
      <c r="QGS853" s="273"/>
      <c r="QGT853" s="273"/>
      <c r="QGU853" s="273"/>
      <c r="QGV853" s="273"/>
      <c r="QGW853" s="273"/>
      <c r="QGX853" s="273"/>
      <c r="QGY853" s="273"/>
      <c r="QGZ853" s="273"/>
      <c r="QHA853" s="273"/>
      <c r="QHB853" s="273"/>
      <c r="QHC853" s="273"/>
      <c r="QHD853" s="273"/>
      <c r="QHE853" s="273"/>
      <c r="QHF853" s="273"/>
      <c r="QHG853" s="273"/>
      <c r="QHH853" s="273"/>
      <c r="QHI853" s="273"/>
      <c r="QHJ853" s="273"/>
      <c r="QHK853" s="273"/>
      <c r="QHL853" s="273"/>
      <c r="QHM853" s="273"/>
      <c r="QHN853" s="273"/>
      <c r="QHO853" s="273"/>
      <c r="QHP853" s="273"/>
      <c r="QHQ853" s="273"/>
      <c r="QHR853" s="273"/>
      <c r="QHS853" s="273"/>
      <c r="QHT853" s="273"/>
      <c r="QHU853" s="273"/>
      <c r="QHV853" s="273"/>
      <c r="QHW853" s="273"/>
      <c r="QHX853" s="273"/>
      <c r="QHY853" s="273"/>
      <c r="QHZ853" s="273"/>
      <c r="QIA853" s="273"/>
      <c r="QIB853" s="273"/>
      <c r="QIC853" s="273"/>
      <c r="QID853" s="273"/>
      <c r="QIE853" s="273"/>
      <c r="QIF853" s="273"/>
      <c r="QIG853" s="273"/>
      <c r="QIH853" s="273"/>
      <c r="QII853" s="273"/>
      <c r="QIJ853" s="273"/>
      <c r="QIK853" s="273"/>
      <c r="QIL853" s="273"/>
      <c r="QIM853" s="273"/>
      <c r="QIN853" s="273"/>
      <c r="QIO853" s="273"/>
      <c r="QIP853" s="273"/>
      <c r="QIQ853" s="273"/>
      <c r="QIR853" s="273"/>
      <c r="QIS853" s="273"/>
      <c r="QIT853" s="273"/>
      <c r="QIU853" s="273"/>
      <c r="QIV853" s="273"/>
      <c r="QIW853" s="273"/>
      <c r="QIX853" s="273"/>
      <c r="QIY853" s="273"/>
      <c r="QIZ853" s="273"/>
      <c r="QJA853" s="273"/>
      <c r="QJB853" s="273"/>
      <c r="QJC853" s="273"/>
      <c r="QJD853" s="273"/>
      <c r="QJE853" s="273"/>
      <c r="QJF853" s="273"/>
      <c r="QJG853" s="273"/>
      <c r="QJH853" s="273"/>
      <c r="QJI853" s="273"/>
      <c r="QJJ853" s="273"/>
      <c r="QJK853" s="273"/>
      <c r="QJL853" s="273"/>
      <c r="QJM853" s="273"/>
      <c r="QJN853" s="273"/>
      <c r="QJO853" s="273"/>
      <c r="QJP853" s="273"/>
      <c r="QJQ853" s="273"/>
      <c r="QJR853" s="273"/>
      <c r="QJS853" s="273"/>
      <c r="QJT853" s="273"/>
      <c r="QJU853" s="273"/>
      <c r="QJV853" s="273"/>
      <c r="QJW853" s="273"/>
      <c r="QJX853" s="273"/>
      <c r="QJY853" s="273"/>
      <c r="QJZ853" s="273"/>
      <c r="QKA853" s="273"/>
      <c r="QKB853" s="273"/>
      <c r="QKC853" s="273"/>
      <c r="QKD853" s="273"/>
      <c r="QKE853" s="273"/>
      <c r="QKF853" s="273"/>
      <c r="QKG853" s="273"/>
      <c r="QKH853" s="273"/>
      <c r="QKI853" s="273"/>
      <c r="QKJ853" s="273"/>
      <c r="QKK853" s="273"/>
      <c r="QKL853" s="273"/>
      <c r="QKM853" s="273"/>
      <c r="QKN853" s="273"/>
      <c r="QKO853" s="273"/>
      <c r="QKP853" s="273"/>
      <c r="QKQ853" s="273"/>
      <c r="QKR853" s="273"/>
      <c r="QKS853" s="273"/>
      <c r="QKT853" s="273"/>
      <c r="QKU853" s="273"/>
      <c r="QKV853" s="273"/>
      <c r="QKW853" s="273"/>
      <c r="QKX853" s="273"/>
      <c r="QKY853" s="273"/>
      <c r="QKZ853" s="273"/>
      <c r="QLA853" s="273"/>
      <c r="QLB853" s="273"/>
      <c r="QLC853" s="273"/>
      <c r="QLD853" s="273"/>
      <c r="QLE853" s="273"/>
      <c r="QLF853" s="273"/>
      <c r="QLG853" s="273"/>
      <c r="QLH853" s="273"/>
      <c r="QLI853" s="273"/>
      <c r="QLJ853" s="273"/>
      <c r="QLK853" s="273"/>
      <c r="QLL853" s="273"/>
      <c r="QLM853" s="273"/>
      <c r="QLN853" s="273"/>
      <c r="QLO853" s="273"/>
      <c r="QLP853" s="273"/>
      <c r="QLQ853" s="273"/>
      <c r="QLR853" s="273"/>
      <c r="QLS853" s="273"/>
      <c r="QLT853" s="273"/>
      <c r="QLU853" s="273"/>
      <c r="QLV853" s="273"/>
      <c r="QLW853" s="273"/>
      <c r="QLX853" s="273"/>
      <c r="QLY853" s="273"/>
      <c r="QLZ853" s="273"/>
      <c r="QMA853" s="273"/>
      <c r="QMB853" s="273"/>
      <c r="QMC853" s="273"/>
      <c r="QMD853" s="273"/>
      <c r="QME853" s="273"/>
      <c r="QMF853" s="273"/>
      <c r="QMG853" s="273"/>
      <c r="QMH853" s="273"/>
      <c r="QMI853" s="273"/>
      <c r="QMJ853" s="273"/>
      <c r="QMK853" s="273"/>
      <c r="QML853" s="273"/>
      <c r="QMM853" s="273"/>
      <c r="QMN853" s="273"/>
      <c r="QMO853" s="273"/>
      <c r="QMP853" s="273"/>
      <c r="QMQ853" s="273"/>
      <c r="QMR853" s="273"/>
      <c r="QMS853" s="273"/>
      <c r="QMT853" s="273"/>
      <c r="QMU853" s="273"/>
      <c r="QMV853" s="273"/>
      <c r="QMW853" s="273"/>
      <c r="QMX853" s="273"/>
      <c r="QMY853" s="273"/>
      <c r="QMZ853" s="273"/>
      <c r="QNA853" s="273"/>
      <c r="QNB853" s="273"/>
      <c r="QNC853" s="273"/>
      <c r="QND853" s="273"/>
      <c r="QNE853" s="273"/>
      <c r="QNF853" s="273"/>
      <c r="QNG853" s="273"/>
      <c r="QNH853" s="273"/>
      <c r="QNI853" s="273"/>
      <c r="QNJ853" s="273"/>
      <c r="QNK853" s="273"/>
      <c r="QNL853" s="273"/>
      <c r="QNM853" s="273"/>
      <c r="QNN853" s="273"/>
      <c r="QNO853" s="273"/>
      <c r="QNP853" s="273"/>
      <c r="QNQ853" s="273"/>
      <c r="QNR853" s="273"/>
      <c r="QNS853" s="273"/>
      <c r="QNT853" s="273"/>
      <c r="QNU853" s="273"/>
      <c r="QNV853" s="273"/>
      <c r="QNW853" s="273"/>
      <c r="QNX853" s="273"/>
      <c r="QNY853" s="273"/>
      <c r="QNZ853" s="273"/>
      <c r="QOA853" s="273"/>
      <c r="QOB853" s="273"/>
      <c r="QOC853" s="273"/>
      <c r="QOD853" s="273"/>
      <c r="QOE853" s="273"/>
      <c r="QOF853" s="273"/>
      <c r="QOG853" s="273"/>
      <c r="QOH853" s="273"/>
      <c r="QOI853" s="273"/>
      <c r="QOJ853" s="273"/>
      <c r="QOK853" s="273"/>
      <c r="QOL853" s="273"/>
      <c r="QOM853" s="273"/>
      <c r="QON853" s="273"/>
      <c r="QOO853" s="273"/>
      <c r="QOP853" s="273"/>
      <c r="QOQ853" s="273"/>
      <c r="QOR853" s="273"/>
      <c r="QOS853" s="273"/>
      <c r="QOT853" s="273"/>
      <c r="QOU853" s="273"/>
      <c r="QOV853" s="273"/>
      <c r="QOW853" s="273"/>
      <c r="QOX853" s="273"/>
      <c r="QOY853" s="273"/>
      <c r="QOZ853" s="273"/>
      <c r="QPA853" s="273"/>
      <c r="QPB853" s="273"/>
      <c r="QPC853" s="273"/>
      <c r="QPD853" s="273"/>
      <c r="QPE853" s="273"/>
      <c r="QPF853" s="273"/>
      <c r="QPG853" s="273"/>
      <c r="QPH853" s="273"/>
      <c r="QPI853" s="273"/>
      <c r="QPJ853" s="273"/>
      <c r="QPK853" s="273"/>
      <c r="QPL853" s="273"/>
      <c r="QPM853" s="273"/>
      <c r="QPN853" s="273"/>
      <c r="QPO853" s="273"/>
      <c r="QPP853" s="273"/>
      <c r="QPQ853" s="273"/>
      <c r="QPR853" s="273"/>
      <c r="QPS853" s="273"/>
      <c r="QPT853" s="273"/>
      <c r="QPU853" s="273"/>
      <c r="QPV853" s="273"/>
      <c r="QPW853" s="273"/>
      <c r="QPX853" s="273"/>
      <c r="QPY853" s="273"/>
      <c r="QPZ853" s="273"/>
      <c r="QQA853" s="273"/>
      <c r="QQB853" s="273"/>
      <c r="QQC853" s="273"/>
      <c r="QQD853" s="273"/>
      <c r="QQE853" s="273"/>
      <c r="QQF853" s="273"/>
      <c r="QQG853" s="273"/>
      <c r="QQH853" s="273"/>
      <c r="QQI853" s="273"/>
      <c r="QQJ853" s="273"/>
      <c r="QQK853" s="273"/>
      <c r="QQL853" s="273"/>
      <c r="QQM853" s="273"/>
      <c r="QQN853" s="273"/>
      <c r="QQO853" s="273"/>
      <c r="QQP853" s="273"/>
      <c r="QQQ853" s="273"/>
      <c r="QQR853" s="273"/>
      <c r="QQS853" s="273"/>
      <c r="QQT853" s="273"/>
      <c r="QQU853" s="273"/>
      <c r="QQV853" s="273"/>
      <c r="QQW853" s="273"/>
      <c r="QQX853" s="273"/>
      <c r="QQY853" s="273"/>
      <c r="QQZ853" s="273"/>
      <c r="QRA853" s="273"/>
      <c r="QRB853" s="273"/>
      <c r="QRC853" s="273"/>
      <c r="QRD853" s="273"/>
      <c r="QRE853" s="273"/>
      <c r="QRF853" s="273"/>
      <c r="QRG853" s="273"/>
      <c r="QRH853" s="273"/>
      <c r="QRI853" s="273"/>
      <c r="QRJ853" s="273"/>
      <c r="QRK853" s="273"/>
      <c r="QRL853" s="273"/>
      <c r="QRM853" s="273"/>
      <c r="QRN853" s="273"/>
      <c r="QRO853" s="273"/>
      <c r="QRP853" s="273"/>
      <c r="QRQ853" s="273"/>
      <c r="QRR853" s="273"/>
      <c r="QRS853" s="273"/>
      <c r="QRT853" s="273"/>
      <c r="QRU853" s="273"/>
      <c r="QRV853" s="273"/>
      <c r="QRW853" s="273"/>
      <c r="QRX853" s="273"/>
      <c r="QRY853" s="273"/>
      <c r="QRZ853" s="273"/>
      <c r="QSA853" s="273"/>
      <c r="QSB853" s="273"/>
      <c r="QSC853" s="273"/>
      <c r="QSD853" s="273"/>
      <c r="QSE853" s="273"/>
      <c r="QSF853" s="273"/>
      <c r="QSG853" s="273"/>
      <c r="QSH853" s="273"/>
      <c r="QSI853" s="273"/>
      <c r="QSJ853" s="273"/>
      <c r="QSK853" s="273"/>
      <c r="QSL853" s="273"/>
      <c r="QSM853" s="273"/>
      <c r="QSN853" s="273"/>
      <c r="QSO853" s="273"/>
      <c r="QSP853" s="273"/>
      <c r="QSQ853" s="273"/>
      <c r="QSR853" s="273"/>
      <c r="QSS853" s="273"/>
      <c r="QST853" s="273"/>
      <c r="QSU853" s="273"/>
      <c r="QSV853" s="273"/>
      <c r="QSW853" s="273"/>
      <c r="QSX853" s="273"/>
      <c r="QSY853" s="273"/>
      <c r="QSZ853" s="273"/>
      <c r="QTA853" s="273"/>
      <c r="QTB853" s="273"/>
      <c r="QTC853" s="273"/>
      <c r="QTD853" s="273"/>
      <c r="QTE853" s="273"/>
      <c r="QTF853" s="273"/>
      <c r="QTG853" s="273"/>
      <c r="QTH853" s="273"/>
      <c r="QTI853" s="273"/>
      <c r="QTJ853" s="273"/>
      <c r="QTK853" s="273"/>
      <c r="QTL853" s="273"/>
      <c r="QTM853" s="273"/>
      <c r="QTN853" s="273"/>
      <c r="QTO853" s="273"/>
      <c r="QTP853" s="273"/>
      <c r="QTQ853" s="273"/>
      <c r="QTR853" s="273"/>
      <c r="QTS853" s="273"/>
      <c r="QTT853" s="273"/>
      <c r="QTU853" s="273"/>
      <c r="QTV853" s="273"/>
      <c r="QTW853" s="273"/>
      <c r="QTX853" s="273"/>
      <c r="QTY853" s="273"/>
      <c r="QTZ853" s="273"/>
      <c r="QUA853" s="273"/>
      <c r="QUB853" s="273"/>
      <c r="QUC853" s="273"/>
      <c r="QUD853" s="273"/>
      <c r="QUE853" s="273"/>
      <c r="QUF853" s="273"/>
      <c r="QUG853" s="273"/>
      <c r="QUH853" s="273"/>
      <c r="QUI853" s="273"/>
      <c r="QUJ853" s="273"/>
      <c r="QUK853" s="273"/>
      <c r="QUL853" s="273"/>
      <c r="QUM853" s="273"/>
      <c r="QUN853" s="273"/>
      <c r="QUO853" s="273"/>
      <c r="QUP853" s="273"/>
      <c r="QUQ853" s="273"/>
      <c r="QUR853" s="273"/>
      <c r="QUS853" s="273"/>
      <c r="QUT853" s="273"/>
      <c r="QUU853" s="273"/>
      <c r="QUV853" s="273"/>
      <c r="QUW853" s="273"/>
      <c r="QUX853" s="273"/>
      <c r="QUY853" s="273"/>
      <c r="QUZ853" s="273"/>
      <c r="QVA853" s="273"/>
      <c r="QVB853" s="273"/>
      <c r="QVC853" s="273"/>
      <c r="QVD853" s="273"/>
      <c r="QVE853" s="273"/>
      <c r="QVF853" s="273"/>
      <c r="QVG853" s="273"/>
      <c r="QVH853" s="273"/>
      <c r="QVI853" s="273"/>
      <c r="QVJ853" s="273"/>
      <c r="QVK853" s="273"/>
      <c r="QVL853" s="273"/>
      <c r="QVM853" s="273"/>
      <c r="QVN853" s="273"/>
      <c r="QVO853" s="273"/>
      <c r="QVP853" s="273"/>
      <c r="QVQ853" s="273"/>
      <c r="QVR853" s="273"/>
      <c r="QVS853" s="273"/>
      <c r="QVT853" s="273"/>
      <c r="QVU853" s="273"/>
      <c r="QVV853" s="273"/>
      <c r="QVW853" s="273"/>
      <c r="QVX853" s="273"/>
      <c r="QVY853" s="273"/>
      <c r="QVZ853" s="273"/>
      <c r="QWA853" s="273"/>
      <c r="QWB853" s="273"/>
      <c r="QWC853" s="273"/>
      <c r="QWD853" s="273"/>
      <c r="QWE853" s="273"/>
      <c r="QWF853" s="273"/>
      <c r="QWG853" s="273"/>
      <c r="QWH853" s="273"/>
      <c r="QWI853" s="273"/>
      <c r="QWJ853" s="273"/>
      <c r="QWK853" s="273"/>
      <c r="QWL853" s="273"/>
      <c r="QWM853" s="273"/>
      <c r="QWN853" s="273"/>
      <c r="QWO853" s="273"/>
      <c r="QWP853" s="273"/>
      <c r="QWQ853" s="273"/>
      <c r="QWR853" s="273"/>
      <c r="QWS853" s="273"/>
      <c r="QWT853" s="273"/>
      <c r="QWU853" s="273"/>
      <c r="QWV853" s="273"/>
      <c r="QWW853" s="273"/>
      <c r="QWX853" s="273"/>
      <c r="QWY853" s="273"/>
      <c r="QWZ853" s="273"/>
      <c r="QXA853" s="273"/>
      <c r="QXB853" s="273"/>
      <c r="QXC853" s="273"/>
      <c r="QXD853" s="273"/>
      <c r="QXE853" s="273"/>
      <c r="QXF853" s="273"/>
      <c r="QXG853" s="273"/>
      <c r="QXH853" s="273"/>
      <c r="QXI853" s="273"/>
      <c r="QXJ853" s="273"/>
      <c r="QXK853" s="273"/>
      <c r="QXL853" s="273"/>
      <c r="QXM853" s="273"/>
      <c r="QXN853" s="273"/>
      <c r="QXO853" s="273"/>
      <c r="QXP853" s="273"/>
      <c r="QXQ853" s="273"/>
      <c r="QXR853" s="273"/>
      <c r="QXS853" s="273"/>
      <c r="QXT853" s="273"/>
      <c r="QXU853" s="273"/>
      <c r="QXV853" s="273"/>
      <c r="QXW853" s="273"/>
      <c r="QXX853" s="273"/>
      <c r="QXY853" s="273"/>
      <c r="QXZ853" s="273"/>
      <c r="QYA853" s="273"/>
      <c r="QYB853" s="273"/>
      <c r="QYC853" s="273"/>
      <c r="QYD853" s="273"/>
      <c r="QYE853" s="273"/>
      <c r="QYF853" s="273"/>
      <c r="QYG853" s="273"/>
      <c r="QYH853" s="273"/>
      <c r="QYI853" s="273"/>
      <c r="QYJ853" s="273"/>
      <c r="QYK853" s="273"/>
      <c r="QYL853" s="273"/>
      <c r="QYM853" s="273"/>
      <c r="QYN853" s="273"/>
      <c r="QYO853" s="273"/>
      <c r="QYP853" s="273"/>
      <c r="QYQ853" s="273"/>
      <c r="QYR853" s="273"/>
      <c r="QYS853" s="273"/>
      <c r="QYT853" s="273"/>
      <c r="QYU853" s="273"/>
      <c r="QYV853" s="273"/>
      <c r="QYW853" s="273"/>
      <c r="QYX853" s="273"/>
      <c r="QYY853" s="273"/>
      <c r="QYZ853" s="273"/>
      <c r="QZA853" s="273"/>
      <c r="QZB853" s="273"/>
      <c r="QZC853" s="273"/>
      <c r="QZD853" s="273"/>
      <c r="QZE853" s="273"/>
      <c r="QZF853" s="273"/>
      <c r="QZG853" s="273"/>
      <c r="QZH853" s="273"/>
      <c r="QZI853" s="273"/>
      <c r="QZJ853" s="273"/>
      <c r="QZK853" s="273"/>
      <c r="QZL853" s="273"/>
      <c r="QZM853" s="273"/>
      <c r="QZN853" s="273"/>
      <c r="QZO853" s="273"/>
      <c r="QZP853" s="273"/>
      <c r="QZQ853" s="273"/>
      <c r="QZR853" s="273"/>
      <c r="QZS853" s="273"/>
      <c r="QZT853" s="273"/>
      <c r="QZU853" s="273"/>
      <c r="QZV853" s="273"/>
      <c r="QZW853" s="273"/>
      <c r="QZX853" s="273"/>
      <c r="QZY853" s="273"/>
      <c r="QZZ853" s="273"/>
      <c r="RAA853" s="273"/>
      <c r="RAB853" s="273"/>
      <c r="RAC853" s="273"/>
      <c r="RAD853" s="273"/>
      <c r="RAE853" s="273"/>
      <c r="RAF853" s="273"/>
      <c r="RAG853" s="273"/>
      <c r="RAH853" s="273"/>
      <c r="RAI853" s="273"/>
      <c r="RAJ853" s="273"/>
      <c r="RAK853" s="273"/>
      <c r="RAL853" s="273"/>
      <c r="RAM853" s="273"/>
      <c r="RAN853" s="273"/>
      <c r="RAO853" s="273"/>
      <c r="RAP853" s="273"/>
      <c r="RAQ853" s="273"/>
      <c r="RAR853" s="273"/>
      <c r="RAS853" s="273"/>
      <c r="RAT853" s="273"/>
      <c r="RAU853" s="273"/>
      <c r="RAV853" s="273"/>
      <c r="RAW853" s="273"/>
      <c r="RAX853" s="273"/>
      <c r="RAY853" s="273"/>
      <c r="RAZ853" s="273"/>
      <c r="RBA853" s="273"/>
      <c r="RBB853" s="273"/>
      <c r="RBC853" s="273"/>
      <c r="RBD853" s="273"/>
      <c r="RBE853" s="273"/>
      <c r="RBF853" s="273"/>
      <c r="RBG853" s="273"/>
      <c r="RBH853" s="273"/>
      <c r="RBI853" s="273"/>
      <c r="RBJ853" s="273"/>
      <c r="RBK853" s="273"/>
      <c r="RBL853" s="273"/>
      <c r="RBM853" s="273"/>
      <c r="RBN853" s="273"/>
      <c r="RBO853" s="273"/>
      <c r="RBP853" s="273"/>
      <c r="RBQ853" s="273"/>
      <c r="RBR853" s="273"/>
      <c r="RBS853" s="273"/>
      <c r="RBT853" s="273"/>
      <c r="RBU853" s="273"/>
      <c r="RBV853" s="273"/>
      <c r="RBW853" s="273"/>
      <c r="RBX853" s="273"/>
      <c r="RBY853" s="273"/>
      <c r="RBZ853" s="273"/>
      <c r="RCA853" s="273"/>
      <c r="RCB853" s="273"/>
      <c r="RCC853" s="273"/>
      <c r="RCD853" s="273"/>
      <c r="RCE853" s="273"/>
      <c r="RCF853" s="273"/>
      <c r="RCG853" s="273"/>
      <c r="RCH853" s="273"/>
      <c r="RCI853" s="273"/>
      <c r="RCJ853" s="273"/>
      <c r="RCK853" s="273"/>
      <c r="RCL853" s="273"/>
      <c r="RCM853" s="273"/>
      <c r="RCN853" s="273"/>
      <c r="RCO853" s="273"/>
      <c r="RCP853" s="273"/>
      <c r="RCQ853" s="273"/>
      <c r="RCR853" s="273"/>
      <c r="RCS853" s="273"/>
      <c r="RCT853" s="273"/>
      <c r="RCU853" s="273"/>
      <c r="RCV853" s="273"/>
      <c r="RCW853" s="273"/>
      <c r="RCX853" s="273"/>
      <c r="RCY853" s="273"/>
      <c r="RCZ853" s="273"/>
      <c r="RDA853" s="273"/>
      <c r="RDB853" s="273"/>
      <c r="RDC853" s="273"/>
      <c r="RDD853" s="273"/>
      <c r="RDE853" s="273"/>
      <c r="RDF853" s="273"/>
      <c r="RDG853" s="273"/>
      <c r="RDH853" s="273"/>
      <c r="RDI853" s="273"/>
      <c r="RDJ853" s="273"/>
      <c r="RDK853" s="273"/>
      <c r="RDL853" s="273"/>
      <c r="RDM853" s="273"/>
      <c r="RDN853" s="273"/>
      <c r="RDO853" s="273"/>
      <c r="RDP853" s="273"/>
      <c r="RDQ853" s="273"/>
      <c r="RDR853" s="273"/>
      <c r="RDS853" s="273"/>
      <c r="RDT853" s="273"/>
      <c r="RDU853" s="273"/>
      <c r="RDV853" s="273"/>
      <c r="RDW853" s="273"/>
      <c r="RDX853" s="273"/>
      <c r="RDY853" s="273"/>
      <c r="RDZ853" s="273"/>
      <c r="REA853" s="273"/>
      <c r="REB853" s="273"/>
      <c r="REC853" s="273"/>
      <c r="RED853" s="273"/>
      <c r="REE853" s="273"/>
      <c r="REF853" s="273"/>
      <c r="REG853" s="273"/>
      <c r="REH853" s="273"/>
      <c r="REI853" s="273"/>
      <c r="REJ853" s="273"/>
      <c r="REK853" s="273"/>
      <c r="REL853" s="273"/>
      <c r="REM853" s="273"/>
      <c r="REN853" s="273"/>
      <c r="REO853" s="273"/>
      <c r="REP853" s="273"/>
      <c r="REQ853" s="273"/>
      <c r="RER853" s="273"/>
      <c r="RES853" s="273"/>
      <c r="RET853" s="273"/>
      <c r="REU853" s="273"/>
      <c r="REV853" s="273"/>
      <c r="REW853" s="273"/>
      <c r="REX853" s="273"/>
      <c r="REY853" s="273"/>
      <c r="REZ853" s="273"/>
      <c r="RFA853" s="273"/>
      <c r="RFB853" s="273"/>
      <c r="RFC853" s="273"/>
      <c r="RFD853" s="273"/>
      <c r="RFE853" s="273"/>
      <c r="RFF853" s="273"/>
      <c r="RFG853" s="273"/>
      <c r="RFH853" s="273"/>
      <c r="RFI853" s="273"/>
      <c r="RFJ853" s="273"/>
      <c r="RFK853" s="273"/>
      <c r="RFL853" s="273"/>
      <c r="RFM853" s="273"/>
      <c r="RFN853" s="273"/>
      <c r="RFO853" s="273"/>
      <c r="RFP853" s="273"/>
      <c r="RFQ853" s="273"/>
      <c r="RFR853" s="273"/>
      <c r="RFS853" s="273"/>
      <c r="RFT853" s="273"/>
      <c r="RFU853" s="273"/>
      <c r="RFV853" s="273"/>
      <c r="RFW853" s="273"/>
      <c r="RFX853" s="273"/>
      <c r="RFY853" s="273"/>
      <c r="RFZ853" s="273"/>
      <c r="RGA853" s="273"/>
      <c r="RGB853" s="273"/>
      <c r="RGC853" s="273"/>
      <c r="RGD853" s="273"/>
      <c r="RGE853" s="273"/>
      <c r="RGF853" s="273"/>
      <c r="RGG853" s="273"/>
      <c r="RGH853" s="273"/>
      <c r="RGI853" s="273"/>
      <c r="RGJ853" s="273"/>
      <c r="RGK853" s="273"/>
      <c r="RGL853" s="273"/>
      <c r="RGM853" s="273"/>
      <c r="RGN853" s="273"/>
      <c r="RGO853" s="273"/>
      <c r="RGP853" s="273"/>
      <c r="RGQ853" s="273"/>
      <c r="RGR853" s="273"/>
      <c r="RGS853" s="273"/>
      <c r="RGT853" s="273"/>
      <c r="RGU853" s="273"/>
      <c r="RGV853" s="273"/>
      <c r="RGW853" s="273"/>
      <c r="RGX853" s="273"/>
      <c r="RGY853" s="273"/>
      <c r="RGZ853" s="273"/>
      <c r="RHA853" s="273"/>
      <c r="RHB853" s="273"/>
      <c r="RHC853" s="273"/>
      <c r="RHD853" s="273"/>
      <c r="RHE853" s="273"/>
      <c r="RHF853" s="273"/>
      <c r="RHG853" s="273"/>
      <c r="RHH853" s="273"/>
      <c r="RHI853" s="273"/>
      <c r="RHJ853" s="273"/>
      <c r="RHK853" s="273"/>
      <c r="RHL853" s="273"/>
      <c r="RHM853" s="273"/>
      <c r="RHN853" s="273"/>
      <c r="RHO853" s="273"/>
      <c r="RHP853" s="273"/>
      <c r="RHQ853" s="273"/>
      <c r="RHR853" s="273"/>
      <c r="RHS853" s="273"/>
      <c r="RHT853" s="273"/>
      <c r="RHU853" s="273"/>
      <c r="RHV853" s="273"/>
      <c r="RHW853" s="273"/>
      <c r="RHX853" s="273"/>
      <c r="RHY853" s="273"/>
      <c r="RHZ853" s="273"/>
      <c r="RIA853" s="273"/>
      <c r="RIB853" s="273"/>
      <c r="RIC853" s="273"/>
      <c r="RID853" s="273"/>
      <c r="RIE853" s="273"/>
      <c r="RIF853" s="273"/>
      <c r="RIG853" s="273"/>
      <c r="RIH853" s="273"/>
      <c r="RII853" s="273"/>
      <c r="RIJ853" s="273"/>
      <c r="RIK853" s="273"/>
      <c r="RIL853" s="273"/>
      <c r="RIM853" s="273"/>
      <c r="RIN853" s="273"/>
      <c r="RIO853" s="273"/>
      <c r="RIP853" s="273"/>
      <c r="RIQ853" s="273"/>
      <c r="RIR853" s="273"/>
      <c r="RIS853" s="273"/>
      <c r="RIT853" s="273"/>
      <c r="RIU853" s="273"/>
      <c r="RIV853" s="273"/>
      <c r="RIW853" s="273"/>
      <c r="RIX853" s="273"/>
      <c r="RIY853" s="273"/>
      <c r="RIZ853" s="273"/>
      <c r="RJA853" s="273"/>
      <c r="RJB853" s="273"/>
      <c r="RJC853" s="273"/>
      <c r="RJD853" s="273"/>
      <c r="RJE853" s="273"/>
      <c r="RJF853" s="273"/>
      <c r="RJG853" s="273"/>
      <c r="RJH853" s="273"/>
      <c r="RJI853" s="273"/>
      <c r="RJJ853" s="273"/>
      <c r="RJK853" s="273"/>
      <c r="RJL853" s="273"/>
      <c r="RJM853" s="273"/>
      <c r="RJN853" s="273"/>
      <c r="RJO853" s="273"/>
      <c r="RJP853" s="273"/>
      <c r="RJQ853" s="273"/>
      <c r="RJR853" s="273"/>
      <c r="RJS853" s="273"/>
      <c r="RJT853" s="273"/>
      <c r="RJU853" s="273"/>
      <c r="RJV853" s="273"/>
      <c r="RJW853" s="273"/>
      <c r="RJX853" s="273"/>
      <c r="RJY853" s="273"/>
      <c r="RJZ853" s="273"/>
      <c r="RKA853" s="273"/>
      <c r="RKB853" s="273"/>
      <c r="RKC853" s="273"/>
      <c r="RKD853" s="273"/>
      <c r="RKE853" s="273"/>
      <c r="RKF853" s="273"/>
      <c r="RKG853" s="273"/>
      <c r="RKH853" s="273"/>
      <c r="RKI853" s="273"/>
      <c r="RKJ853" s="273"/>
      <c r="RKK853" s="273"/>
      <c r="RKL853" s="273"/>
      <c r="RKM853" s="273"/>
      <c r="RKN853" s="273"/>
      <c r="RKO853" s="273"/>
      <c r="RKP853" s="273"/>
      <c r="RKQ853" s="273"/>
      <c r="RKR853" s="273"/>
      <c r="RKS853" s="273"/>
      <c r="RKT853" s="273"/>
      <c r="RKU853" s="273"/>
      <c r="RKV853" s="273"/>
      <c r="RKW853" s="273"/>
      <c r="RKX853" s="273"/>
      <c r="RKY853" s="273"/>
      <c r="RKZ853" s="273"/>
      <c r="RLA853" s="273"/>
      <c r="RLB853" s="273"/>
      <c r="RLC853" s="273"/>
      <c r="RLD853" s="273"/>
      <c r="RLE853" s="273"/>
      <c r="RLF853" s="273"/>
      <c r="RLG853" s="273"/>
      <c r="RLH853" s="273"/>
      <c r="RLI853" s="273"/>
      <c r="RLJ853" s="273"/>
      <c r="RLK853" s="273"/>
      <c r="RLL853" s="273"/>
      <c r="RLM853" s="273"/>
      <c r="RLN853" s="273"/>
      <c r="RLO853" s="273"/>
      <c r="RLP853" s="273"/>
      <c r="RLQ853" s="273"/>
      <c r="RLR853" s="273"/>
      <c r="RLS853" s="273"/>
      <c r="RLT853" s="273"/>
      <c r="RLU853" s="273"/>
      <c r="RLV853" s="273"/>
      <c r="RLW853" s="273"/>
      <c r="RLX853" s="273"/>
      <c r="RLY853" s="273"/>
      <c r="RLZ853" s="273"/>
      <c r="RMA853" s="273"/>
      <c r="RMB853" s="273"/>
      <c r="RMC853" s="273"/>
      <c r="RMD853" s="273"/>
      <c r="RME853" s="273"/>
      <c r="RMF853" s="273"/>
      <c r="RMG853" s="273"/>
      <c r="RMH853" s="273"/>
      <c r="RMI853" s="273"/>
      <c r="RMJ853" s="273"/>
      <c r="RMK853" s="273"/>
      <c r="RML853" s="273"/>
      <c r="RMM853" s="273"/>
      <c r="RMN853" s="273"/>
      <c r="RMO853" s="273"/>
      <c r="RMP853" s="273"/>
      <c r="RMQ853" s="273"/>
      <c r="RMR853" s="273"/>
      <c r="RMS853" s="273"/>
      <c r="RMT853" s="273"/>
      <c r="RMU853" s="273"/>
      <c r="RMV853" s="273"/>
      <c r="RMW853" s="273"/>
      <c r="RMX853" s="273"/>
      <c r="RMY853" s="273"/>
      <c r="RMZ853" s="273"/>
      <c r="RNA853" s="273"/>
      <c r="RNB853" s="273"/>
      <c r="RNC853" s="273"/>
      <c r="RND853" s="273"/>
      <c r="RNE853" s="273"/>
      <c r="RNF853" s="273"/>
      <c r="RNG853" s="273"/>
      <c r="RNH853" s="273"/>
      <c r="RNI853" s="273"/>
      <c r="RNJ853" s="273"/>
      <c r="RNK853" s="273"/>
      <c r="RNL853" s="273"/>
      <c r="RNM853" s="273"/>
      <c r="RNN853" s="273"/>
      <c r="RNO853" s="273"/>
      <c r="RNP853" s="273"/>
      <c r="RNQ853" s="273"/>
      <c r="RNR853" s="273"/>
      <c r="RNS853" s="273"/>
      <c r="RNT853" s="273"/>
      <c r="RNU853" s="273"/>
      <c r="RNV853" s="273"/>
      <c r="RNW853" s="273"/>
      <c r="RNX853" s="273"/>
      <c r="RNY853" s="273"/>
      <c r="RNZ853" s="273"/>
      <c r="ROA853" s="273"/>
      <c r="ROB853" s="273"/>
      <c r="ROC853" s="273"/>
      <c r="ROD853" s="273"/>
      <c r="ROE853" s="273"/>
      <c r="ROF853" s="273"/>
      <c r="ROG853" s="273"/>
      <c r="ROH853" s="273"/>
      <c r="ROI853" s="273"/>
      <c r="ROJ853" s="273"/>
      <c r="ROK853" s="273"/>
      <c r="ROL853" s="273"/>
      <c r="ROM853" s="273"/>
      <c r="RON853" s="273"/>
      <c r="ROO853" s="273"/>
      <c r="ROP853" s="273"/>
      <c r="ROQ853" s="273"/>
      <c r="ROR853" s="273"/>
      <c r="ROS853" s="273"/>
      <c r="ROT853" s="273"/>
      <c r="ROU853" s="273"/>
      <c r="ROV853" s="273"/>
      <c r="ROW853" s="273"/>
      <c r="ROX853" s="273"/>
      <c r="ROY853" s="273"/>
      <c r="ROZ853" s="273"/>
      <c r="RPA853" s="273"/>
      <c r="RPB853" s="273"/>
      <c r="RPC853" s="273"/>
      <c r="RPD853" s="273"/>
      <c r="RPE853" s="273"/>
      <c r="RPF853" s="273"/>
      <c r="RPG853" s="273"/>
      <c r="RPH853" s="273"/>
      <c r="RPI853" s="273"/>
      <c r="RPJ853" s="273"/>
      <c r="RPK853" s="273"/>
      <c r="RPL853" s="273"/>
      <c r="RPM853" s="273"/>
      <c r="RPN853" s="273"/>
      <c r="RPO853" s="273"/>
      <c r="RPP853" s="273"/>
      <c r="RPQ853" s="273"/>
      <c r="RPR853" s="273"/>
      <c r="RPS853" s="273"/>
      <c r="RPT853" s="273"/>
      <c r="RPU853" s="273"/>
      <c r="RPV853" s="273"/>
      <c r="RPW853" s="273"/>
      <c r="RPX853" s="273"/>
      <c r="RPY853" s="273"/>
      <c r="RPZ853" s="273"/>
      <c r="RQA853" s="273"/>
      <c r="RQB853" s="273"/>
      <c r="RQC853" s="273"/>
      <c r="RQD853" s="273"/>
      <c r="RQE853" s="273"/>
      <c r="RQF853" s="273"/>
      <c r="RQG853" s="273"/>
      <c r="RQH853" s="273"/>
      <c r="RQI853" s="273"/>
      <c r="RQJ853" s="273"/>
      <c r="RQK853" s="273"/>
      <c r="RQL853" s="273"/>
      <c r="RQM853" s="273"/>
      <c r="RQN853" s="273"/>
      <c r="RQO853" s="273"/>
      <c r="RQP853" s="273"/>
      <c r="RQQ853" s="273"/>
      <c r="RQR853" s="273"/>
      <c r="RQS853" s="273"/>
      <c r="RQT853" s="273"/>
      <c r="RQU853" s="273"/>
      <c r="RQV853" s="273"/>
      <c r="RQW853" s="273"/>
      <c r="RQX853" s="273"/>
      <c r="RQY853" s="273"/>
      <c r="RQZ853" s="273"/>
      <c r="RRA853" s="273"/>
      <c r="RRB853" s="273"/>
      <c r="RRC853" s="273"/>
      <c r="RRD853" s="273"/>
      <c r="RRE853" s="273"/>
      <c r="RRF853" s="273"/>
      <c r="RRG853" s="273"/>
      <c r="RRH853" s="273"/>
      <c r="RRI853" s="273"/>
      <c r="RRJ853" s="273"/>
      <c r="RRK853" s="273"/>
      <c r="RRL853" s="273"/>
      <c r="RRM853" s="273"/>
      <c r="RRN853" s="273"/>
      <c r="RRO853" s="273"/>
      <c r="RRP853" s="273"/>
      <c r="RRQ853" s="273"/>
      <c r="RRR853" s="273"/>
      <c r="RRS853" s="273"/>
      <c r="RRT853" s="273"/>
      <c r="RRU853" s="273"/>
      <c r="RRV853" s="273"/>
      <c r="RRW853" s="273"/>
      <c r="RRX853" s="273"/>
      <c r="RRY853" s="273"/>
      <c r="RRZ853" s="273"/>
      <c r="RSA853" s="273"/>
      <c r="RSB853" s="273"/>
      <c r="RSC853" s="273"/>
      <c r="RSD853" s="273"/>
      <c r="RSE853" s="273"/>
      <c r="RSF853" s="273"/>
      <c r="RSG853" s="273"/>
      <c r="RSH853" s="273"/>
      <c r="RSI853" s="273"/>
      <c r="RSJ853" s="273"/>
      <c r="RSK853" s="273"/>
      <c r="RSL853" s="273"/>
      <c r="RSM853" s="273"/>
      <c r="RSN853" s="273"/>
      <c r="RSO853" s="273"/>
      <c r="RSP853" s="273"/>
      <c r="RSQ853" s="273"/>
      <c r="RSR853" s="273"/>
      <c r="RSS853" s="273"/>
      <c r="RST853" s="273"/>
      <c r="RSU853" s="273"/>
      <c r="RSV853" s="273"/>
      <c r="RSW853" s="273"/>
      <c r="RSX853" s="273"/>
      <c r="RSY853" s="273"/>
      <c r="RSZ853" s="273"/>
      <c r="RTA853" s="273"/>
      <c r="RTB853" s="273"/>
      <c r="RTC853" s="273"/>
      <c r="RTD853" s="273"/>
      <c r="RTE853" s="273"/>
      <c r="RTF853" s="273"/>
      <c r="RTG853" s="273"/>
      <c r="RTH853" s="273"/>
      <c r="RTI853" s="273"/>
      <c r="RTJ853" s="273"/>
      <c r="RTK853" s="273"/>
      <c r="RTL853" s="273"/>
      <c r="RTM853" s="273"/>
      <c r="RTN853" s="273"/>
      <c r="RTO853" s="273"/>
      <c r="RTP853" s="273"/>
      <c r="RTQ853" s="273"/>
      <c r="RTR853" s="273"/>
      <c r="RTS853" s="273"/>
      <c r="RTT853" s="273"/>
      <c r="RTU853" s="273"/>
      <c r="RTV853" s="273"/>
      <c r="RTW853" s="273"/>
      <c r="RTX853" s="273"/>
      <c r="RTY853" s="273"/>
      <c r="RTZ853" s="273"/>
      <c r="RUA853" s="273"/>
      <c r="RUB853" s="273"/>
      <c r="RUC853" s="273"/>
      <c r="RUD853" s="273"/>
      <c r="RUE853" s="273"/>
      <c r="RUF853" s="273"/>
      <c r="RUG853" s="273"/>
      <c r="RUH853" s="273"/>
      <c r="RUI853" s="273"/>
      <c r="RUJ853" s="273"/>
      <c r="RUK853" s="273"/>
      <c r="RUL853" s="273"/>
      <c r="RUM853" s="273"/>
      <c r="RUN853" s="273"/>
      <c r="RUO853" s="273"/>
      <c r="RUP853" s="273"/>
      <c r="RUQ853" s="273"/>
      <c r="RUR853" s="273"/>
      <c r="RUS853" s="273"/>
      <c r="RUT853" s="273"/>
      <c r="RUU853" s="273"/>
      <c r="RUV853" s="273"/>
      <c r="RUW853" s="273"/>
      <c r="RUX853" s="273"/>
      <c r="RUY853" s="273"/>
      <c r="RUZ853" s="273"/>
      <c r="RVA853" s="273"/>
      <c r="RVB853" s="273"/>
      <c r="RVC853" s="273"/>
      <c r="RVD853" s="273"/>
      <c r="RVE853" s="273"/>
      <c r="RVF853" s="273"/>
      <c r="RVG853" s="273"/>
      <c r="RVH853" s="273"/>
      <c r="RVI853" s="273"/>
      <c r="RVJ853" s="273"/>
      <c r="RVK853" s="273"/>
      <c r="RVL853" s="273"/>
      <c r="RVM853" s="273"/>
      <c r="RVN853" s="273"/>
      <c r="RVO853" s="273"/>
      <c r="RVP853" s="273"/>
      <c r="RVQ853" s="273"/>
      <c r="RVR853" s="273"/>
      <c r="RVS853" s="273"/>
      <c r="RVT853" s="273"/>
      <c r="RVU853" s="273"/>
      <c r="RVV853" s="273"/>
      <c r="RVW853" s="273"/>
      <c r="RVX853" s="273"/>
      <c r="RVY853" s="273"/>
      <c r="RVZ853" s="273"/>
      <c r="RWA853" s="273"/>
      <c r="RWB853" s="273"/>
      <c r="RWC853" s="273"/>
      <c r="RWD853" s="273"/>
      <c r="RWE853" s="273"/>
      <c r="RWF853" s="273"/>
      <c r="RWG853" s="273"/>
      <c r="RWH853" s="273"/>
      <c r="RWI853" s="273"/>
      <c r="RWJ853" s="273"/>
      <c r="RWK853" s="273"/>
      <c r="RWL853" s="273"/>
      <c r="RWM853" s="273"/>
      <c r="RWN853" s="273"/>
      <c r="RWO853" s="273"/>
      <c r="RWP853" s="273"/>
      <c r="RWQ853" s="273"/>
      <c r="RWR853" s="273"/>
      <c r="RWS853" s="273"/>
      <c r="RWT853" s="273"/>
      <c r="RWU853" s="273"/>
      <c r="RWV853" s="273"/>
      <c r="RWW853" s="273"/>
      <c r="RWX853" s="273"/>
      <c r="RWY853" s="273"/>
      <c r="RWZ853" s="273"/>
      <c r="RXA853" s="273"/>
      <c r="RXB853" s="273"/>
      <c r="RXC853" s="273"/>
      <c r="RXD853" s="273"/>
      <c r="RXE853" s="273"/>
      <c r="RXF853" s="273"/>
      <c r="RXG853" s="273"/>
      <c r="RXH853" s="273"/>
      <c r="RXI853" s="273"/>
      <c r="RXJ853" s="273"/>
      <c r="RXK853" s="273"/>
      <c r="RXL853" s="273"/>
      <c r="RXM853" s="273"/>
      <c r="RXN853" s="273"/>
      <c r="RXO853" s="273"/>
      <c r="RXP853" s="273"/>
      <c r="RXQ853" s="273"/>
      <c r="RXR853" s="273"/>
      <c r="RXS853" s="273"/>
      <c r="RXT853" s="273"/>
      <c r="RXU853" s="273"/>
      <c r="RXV853" s="273"/>
      <c r="RXW853" s="273"/>
      <c r="RXX853" s="273"/>
      <c r="RXY853" s="273"/>
      <c r="RXZ853" s="273"/>
      <c r="RYA853" s="273"/>
      <c r="RYB853" s="273"/>
      <c r="RYC853" s="273"/>
      <c r="RYD853" s="273"/>
      <c r="RYE853" s="273"/>
      <c r="RYF853" s="273"/>
      <c r="RYG853" s="273"/>
      <c r="RYH853" s="273"/>
      <c r="RYI853" s="273"/>
      <c r="RYJ853" s="273"/>
      <c r="RYK853" s="273"/>
      <c r="RYL853" s="273"/>
      <c r="RYM853" s="273"/>
      <c r="RYN853" s="273"/>
      <c r="RYO853" s="273"/>
      <c r="RYP853" s="273"/>
      <c r="RYQ853" s="273"/>
      <c r="RYR853" s="273"/>
      <c r="RYS853" s="273"/>
      <c r="RYT853" s="273"/>
      <c r="RYU853" s="273"/>
      <c r="RYV853" s="273"/>
      <c r="RYW853" s="273"/>
      <c r="RYX853" s="273"/>
      <c r="RYY853" s="273"/>
      <c r="RYZ853" s="273"/>
      <c r="RZA853" s="273"/>
      <c r="RZB853" s="273"/>
      <c r="RZC853" s="273"/>
      <c r="RZD853" s="273"/>
      <c r="RZE853" s="273"/>
      <c r="RZF853" s="273"/>
      <c r="RZG853" s="273"/>
      <c r="RZH853" s="273"/>
      <c r="RZI853" s="273"/>
      <c r="RZJ853" s="273"/>
      <c r="RZK853" s="273"/>
      <c r="RZL853" s="273"/>
      <c r="RZM853" s="273"/>
      <c r="RZN853" s="273"/>
      <c r="RZO853" s="273"/>
      <c r="RZP853" s="273"/>
      <c r="RZQ853" s="273"/>
      <c r="RZR853" s="273"/>
      <c r="RZS853" s="273"/>
      <c r="RZT853" s="273"/>
      <c r="RZU853" s="273"/>
      <c r="RZV853" s="273"/>
      <c r="RZW853" s="273"/>
      <c r="RZX853" s="273"/>
      <c r="RZY853" s="273"/>
      <c r="RZZ853" s="273"/>
      <c r="SAA853" s="273"/>
      <c r="SAB853" s="273"/>
      <c r="SAC853" s="273"/>
      <c r="SAD853" s="273"/>
      <c r="SAE853" s="273"/>
      <c r="SAF853" s="273"/>
      <c r="SAG853" s="273"/>
      <c r="SAH853" s="273"/>
      <c r="SAI853" s="273"/>
      <c r="SAJ853" s="273"/>
      <c r="SAK853" s="273"/>
      <c r="SAL853" s="273"/>
      <c r="SAM853" s="273"/>
      <c r="SAN853" s="273"/>
      <c r="SAO853" s="273"/>
      <c r="SAP853" s="273"/>
      <c r="SAQ853" s="273"/>
      <c r="SAR853" s="273"/>
      <c r="SAS853" s="273"/>
      <c r="SAT853" s="273"/>
      <c r="SAU853" s="273"/>
      <c r="SAV853" s="273"/>
      <c r="SAW853" s="273"/>
      <c r="SAX853" s="273"/>
      <c r="SAY853" s="273"/>
      <c r="SAZ853" s="273"/>
      <c r="SBA853" s="273"/>
      <c r="SBB853" s="273"/>
      <c r="SBC853" s="273"/>
      <c r="SBD853" s="273"/>
      <c r="SBE853" s="273"/>
      <c r="SBF853" s="273"/>
      <c r="SBG853" s="273"/>
      <c r="SBH853" s="273"/>
      <c r="SBI853" s="273"/>
      <c r="SBJ853" s="273"/>
      <c r="SBK853" s="273"/>
      <c r="SBL853" s="273"/>
      <c r="SBM853" s="273"/>
      <c r="SBN853" s="273"/>
      <c r="SBO853" s="273"/>
      <c r="SBP853" s="273"/>
      <c r="SBQ853" s="273"/>
      <c r="SBR853" s="273"/>
      <c r="SBS853" s="273"/>
      <c r="SBT853" s="273"/>
      <c r="SBU853" s="273"/>
      <c r="SBV853" s="273"/>
      <c r="SBW853" s="273"/>
      <c r="SBX853" s="273"/>
      <c r="SBY853" s="273"/>
      <c r="SBZ853" s="273"/>
      <c r="SCA853" s="273"/>
      <c r="SCB853" s="273"/>
      <c r="SCC853" s="273"/>
      <c r="SCD853" s="273"/>
      <c r="SCE853" s="273"/>
      <c r="SCF853" s="273"/>
      <c r="SCG853" s="273"/>
      <c r="SCH853" s="273"/>
      <c r="SCI853" s="273"/>
      <c r="SCJ853" s="273"/>
      <c r="SCK853" s="273"/>
      <c r="SCL853" s="273"/>
      <c r="SCM853" s="273"/>
      <c r="SCN853" s="273"/>
      <c r="SCO853" s="273"/>
      <c r="SCP853" s="273"/>
      <c r="SCQ853" s="273"/>
      <c r="SCR853" s="273"/>
      <c r="SCS853" s="273"/>
      <c r="SCT853" s="273"/>
      <c r="SCU853" s="273"/>
      <c r="SCV853" s="273"/>
      <c r="SCW853" s="273"/>
      <c r="SCX853" s="273"/>
      <c r="SCY853" s="273"/>
      <c r="SCZ853" s="273"/>
      <c r="SDA853" s="273"/>
      <c r="SDB853" s="273"/>
      <c r="SDC853" s="273"/>
      <c r="SDD853" s="273"/>
      <c r="SDE853" s="273"/>
      <c r="SDF853" s="273"/>
      <c r="SDG853" s="273"/>
      <c r="SDH853" s="273"/>
      <c r="SDI853" s="273"/>
      <c r="SDJ853" s="273"/>
      <c r="SDK853" s="273"/>
      <c r="SDL853" s="273"/>
      <c r="SDM853" s="273"/>
      <c r="SDN853" s="273"/>
      <c r="SDO853" s="273"/>
      <c r="SDP853" s="273"/>
      <c r="SDQ853" s="273"/>
      <c r="SDR853" s="273"/>
      <c r="SDS853" s="273"/>
      <c r="SDT853" s="273"/>
      <c r="SDU853" s="273"/>
      <c r="SDV853" s="273"/>
      <c r="SDW853" s="273"/>
      <c r="SDX853" s="273"/>
      <c r="SDY853" s="273"/>
      <c r="SDZ853" s="273"/>
      <c r="SEA853" s="273"/>
      <c r="SEB853" s="273"/>
      <c r="SEC853" s="273"/>
      <c r="SED853" s="273"/>
      <c r="SEE853" s="273"/>
      <c r="SEF853" s="273"/>
      <c r="SEG853" s="273"/>
      <c r="SEH853" s="273"/>
      <c r="SEI853" s="273"/>
      <c r="SEJ853" s="273"/>
      <c r="SEK853" s="273"/>
      <c r="SEL853" s="273"/>
      <c r="SEM853" s="273"/>
      <c r="SEN853" s="273"/>
      <c r="SEO853" s="273"/>
      <c r="SEP853" s="273"/>
      <c r="SEQ853" s="273"/>
      <c r="SER853" s="273"/>
      <c r="SES853" s="273"/>
      <c r="SET853" s="273"/>
      <c r="SEU853" s="273"/>
      <c r="SEV853" s="273"/>
      <c r="SEW853" s="273"/>
      <c r="SEX853" s="273"/>
      <c r="SEY853" s="273"/>
      <c r="SEZ853" s="273"/>
      <c r="SFA853" s="273"/>
      <c r="SFB853" s="273"/>
      <c r="SFC853" s="273"/>
      <c r="SFD853" s="273"/>
      <c r="SFE853" s="273"/>
      <c r="SFF853" s="273"/>
      <c r="SFG853" s="273"/>
      <c r="SFH853" s="273"/>
      <c r="SFI853" s="273"/>
      <c r="SFJ853" s="273"/>
      <c r="SFK853" s="273"/>
      <c r="SFL853" s="273"/>
      <c r="SFM853" s="273"/>
      <c r="SFN853" s="273"/>
      <c r="SFO853" s="273"/>
      <c r="SFP853" s="273"/>
      <c r="SFQ853" s="273"/>
      <c r="SFR853" s="273"/>
      <c r="SFS853" s="273"/>
      <c r="SFT853" s="273"/>
      <c r="SFU853" s="273"/>
      <c r="SFV853" s="273"/>
      <c r="SFW853" s="273"/>
      <c r="SFX853" s="273"/>
      <c r="SFY853" s="273"/>
      <c r="SFZ853" s="273"/>
      <c r="SGA853" s="273"/>
      <c r="SGB853" s="273"/>
      <c r="SGC853" s="273"/>
      <c r="SGD853" s="273"/>
      <c r="SGE853" s="273"/>
      <c r="SGF853" s="273"/>
      <c r="SGG853" s="273"/>
      <c r="SGH853" s="273"/>
      <c r="SGI853" s="273"/>
      <c r="SGJ853" s="273"/>
      <c r="SGK853" s="273"/>
      <c r="SGL853" s="273"/>
      <c r="SGM853" s="273"/>
      <c r="SGN853" s="273"/>
      <c r="SGO853" s="273"/>
      <c r="SGP853" s="273"/>
      <c r="SGQ853" s="273"/>
      <c r="SGR853" s="273"/>
      <c r="SGS853" s="273"/>
      <c r="SGT853" s="273"/>
      <c r="SGU853" s="273"/>
      <c r="SGV853" s="273"/>
      <c r="SGW853" s="273"/>
      <c r="SGX853" s="273"/>
      <c r="SGY853" s="273"/>
      <c r="SGZ853" s="273"/>
      <c r="SHA853" s="273"/>
      <c r="SHB853" s="273"/>
      <c r="SHC853" s="273"/>
      <c r="SHD853" s="273"/>
      <c r="SHE853" s="273"/>
      <c r="SHF853" s="273"/>
      <c r="SHG853" s="273"/>
      <c r="SHH853" s="273"/>
      <c r="SHI853" s="273"/>
      <c r="SHJ853" s="273"/>
      <c r="SHK853" s="273"/>
      <c r="SHL853" s="273"/>
      <c r="SHM853" s="273"/>
      <c r="SHN853" s="273"/>
      <c r="SHO853" s="273"/>
      <c r="SHP853" s="273"/>
      <c r="SHQ853" s="273"/>
      <c r="SHR853" s="273"/>
      <c r="SHS853" s="273"/>
      <c r="SHT853" s="273"/>
      <c r="SHU853" s="273"/>
      <c r="SHV853" s="273"/>
      <c r="SHW853" s="273"/>
      <c r="SHX853" s="273"/>
      <c r="SHY853" s="273"/>
      <c r="SHZ853" s="273"/>
      <c r="SIA853" s="273"/>
      <c r="SIB853" s="273"/>
      <c r="SIC853" s="273"/>
      <c r="SID853" s="273"/>
      <c r="SIE853" s="273"/>
      <c r="SIF853" s="273"/>
      <c r="SIG853" s="273"/>
      <c r="SIH853" s="273"/>
      <c r="SII853" s="273"/>
      <c r="SIJ853" s="273"/>
      <c r="SIK853" s="273"/>
      <c r="SIL853" s="273"/>
      <c r="SIM853" s="273"/>
      <c r="SIN853" s="273"/>
      <c r="SIO853" s="273"/>
      <c r="SIP853" s="273"/>
      <c r="SIQ853" s="273"/>
      <c r="SIR853" s="273"/>
      <c r="SIS853" s="273"/>
      <c r="SIT853" s="273"/>
      <c r="SIU853" s="273"/>
      <c r="SIV853" s="273"/>
      <c r="SIW853" s="273"/>
      <c r="SIX853" s="273"/>
      <c r="SIY853" s="273"/>
      <c r="SIZ853" s="273"/>
      <c r="SJA853" s="273"/>
      <c r="SJB853" s="273"/>
      <c r="SJC853" s="273"/>
      <c r="SJD853" s="273"/>
      <c r="SJE853" s="273"/>
      <c r="SJF853" s="273"/>
      <c r="SJG853" s="273"/>
      <c r="SJH853" s="273"/>
      <c r="SJI853" s="273"/>
      <c r="SJJ853" s="273"/>
      <c r="SJK853" s="273"/>
      <c r="SJL853" s="273"/>
      <c r="SJM853" s="273"/>
      <c r="SJN853" s="273"/>
      <c r="SJO853" s="273"/>
      <c r="SJP853" s="273"/>
      <c r="SJQ853" s="273"/>
      <c r="SJR853" s="273"/>
      <c r="SJS853" s="273"/>
      <c r="SJT853" s="273"/>
      <c r="SJU853" s="273"/>
      <c r="SJV853" s="273"/>
      <c r="SJW853" s="273"/>
      <c r="SJX853" s="273"/>
      <c r="SJY853" s="273"/>
      <c r="SJZ853" s="273"/>
      <c r="SKA853" s="273"/>
      <c r="SKB853" s="273"/>
      <c r="SKC853" s="273"/>
      <c r="SKD853" s="273"/>
      <c r="SKE853" s="273"/>
      <c r="SKF853" s="273"/>
      <c r="SKG853" s="273"/>
      <c r="SKH853" s="273"/>
      <c r="SKI853" s="273"/>
      <c r="SKJ853" s="273"/>
      <c r="SKK853" s="273"/>
      <c r="SKL853" s="273"/>
      <c r="SKM853" s="273"/>
      <c r="SKN853" s="273"/>
      <c r="SKO853" s="273"/>
      <c r="SKP853" s="273"/>
      <c r="SKQ853" s="273"/>
      <c r="SKR853" s="273"/>
      <c r="SKS853" s="273"/>
      <c r="SKT853" s="273"/>
      <c r="SKU853" s="273"/>
      <c r="SKV853" s="273"/>
      <c r="SKW853" s="273"/>
      <c r="SKX853" s="273"/>
      <c r="SKY853" s="273"/>
      <c r="SKZ853" s="273"/>
      <c r="SLA853" s="273"/>
      <c r="SLB853" s="273"/>
      <c r="SLC853" s="273"/>
      <c r="SLD853" s="273"/>
      <c r="SLE853" s="273"/>
      <c r="SLF853" s="273"/>
      <c r="SLG853" s="273"/>
      <c r="SLH853" s="273"/>
      <c r="SLI853" s="273"/>
      <c r="SLJ853" s="273"/>
      <c r="SLK853" s="273"/>
      <c r="SLL853" s="273"/>
      <c r="SLM853" s="273"/>
      <c r="SLN853" s="273"/>
      <c r="SLO853" s="273"/>
      <c r="SLP853" s="273"/>
      <c r="SLQ853" s="273"/>
      <c r="SLR853" s="273"/>
      <c r="SLS853" s="273"/>
      <c r="SLT853" s="273"/>
      <c r="SLU853" s="273"/>
      <c r="SLV853" s="273"/>
      <c r="SLW853" s="273"/>
      <c r="SLX853" s="273"/>
      <c r="SLY853" s="273"/>
      <c r="SLZ853" s="273"/>
      <c r="SMA853" s="273"/>
      <c r="SMB853" s="273"/>
      <c r="SMC853" s="273"/>
      <c r="SMD853" s="273"/>
      <c r="SME853" s="273"/>
      <c r="SMF853" s="273"/>
      <c r="SMG853" s="273"/>
      <c r="SMH853" s="273"/>
      <c r="SMI853" s="273"/>
      <c r="SMJ853" s="273"/>
      <c r="SMK853" s="273"/>
      <c r="SML853" s="273"/>
      <c r="SMM853" s="273"/>
      <c r="SMN853" s="273"/>
      <c r="SMO853" s="273"/>
      <c r="SMP853" s="273"/>
      <c r="SMQ853" s="273"/>
      <c r="SMR853" s="273"/>
      <c r="SMS853" s="273"/>
      <c r="SMT853" s="273"/>
      <c r="SMU853" s="273"/>
      <c r="SMV853" s="273"/>
      <c r="SMW853" s="273"/>
      <c r="SMX853" s="273"/>
      <c r="SMY853" s="273"/>
      <c r="SMZ853" s="273"/>
      <c r="SNA853" s="273"/>
      <c r="SNB853" s="273"/>
      <c r="SNC853" s="273"/>
      <c r="SND853" s="273"/>
      <c r="SNE853" s="273"/>
      <c r="SNF853" s="273"/>
      <c r="SNG853" s="273"/>
      <c r="SNH853" s="273"/>
      <c r="SNI853" s="273"/>
      <c r="SNJ853" s="273"/>
      <c r="SNK853" s="273"/>
      <c r="SNL853" s="273"/>
      <c r="SNM853" s="273"/>
      <c r="SNN853" s="273"/>
      <c r="SNO853" s="273"/>
      <c r="SNP853" s="273"/>
      <c r="SNQ853" s="273"/>
      <c r="SNR853" s="273"/>
      <c r="SNS853" s="273"/>
      <c r="SNT853" s="273"/>
      <c r="SNU853" s="273"/>
      <c r="SNV853" s="273"/>
      <c r="SNW853" s="273"/>
      <c r="SNX853" s="273"/>
      <c r="SNY853" s="273"/>
      <c r="SNZ853" s="273"/>
      <c r="SOA853" s="273"/>
      <c r="SOB853" s="273"/>
      <c r="SOC853" s="273"/>
      <c r="SOD853" s="273"/>
      <c r="SOE853" s="273"/>
      <c r="SOF853" s="273"/>
      <c r="SOG853" s="273"/>
      <c r="SOH853" s="273"/>
      <c r="SOI853" s="273"/>
      <c r="SOJ853" s="273"/>
      <c r="SOK853" s="273"/>
      <c r="SOL853" s="273"/>
      <c r="SOM853" s="273"/>
      <c r="SON853" s="273"/>
      <c r="SOO853" s="273"/>
      <c r="SOP853" s="273"/>
      <c r="SOQ853" s="273"/>
      <c r="SOR853" s="273"/>
      <c r="SOS853" s="273"/>
      <c r="SOT853" s="273"/>
      <c r="SOU853" s="273"/>
      <c r="SOV853" s="273"/>
      <c r="SOW853" s="273"/>
      <c r="SOX853" s="273"/>
      <c r="SOY853" s="273"/>
      <c r="SOZ853" s="273"/>
      <c r="SPA853" s="273"/>
      <c r="SPB853" s="273"/>
      <c r="SPC853" s="273"/>
      <c r="SPD853" s="273"/>
      <c r="SPE853" s="273"/>
      <c r="SPF853" s="273"/>
      <c r="SPG853" s="273"/>
      <c r="SPH853" s="273"/>
      <c r="SPI853" s="273"/>
      <c r="SPJ853" s="273"/>
      <c r="SPK853" s="273"/>
      <c r="SPL853" s="273"/>
      <c r="SPM853" s="273"/>
      <c r="SPN853" s="273"/>
      <c r="SPO853" s="273"/>
      <c r="SPP853" s="273"/>
      <c r="SPQ853" s="273"/>
      <c r="SPR853" s="273"/>
      <c r="SPS853" s="273"/>
      <c r="SPT853" s="273"/>
      <c r="SPU853" s="273"/>
      <c r="SPV853" s="273"/>
      <c r="SPW853" s="273"/>
      <c r="SPX853" s="273"/>
      <c r="SPY853" s="273"/>
      <c r="SPZ853" s="273"/>
      <c r="SQA853" s="273"/>
      <c r="SQB853" s="273"/>
      <c r="SQC853" s="273"/>
      <c r="SQD853" s="273"/>
      <c r="SQE853" s="273"/>
      <c r="SQF853" s="273"/>
      <c r="SQG853" s="273"/>
      <c r="SQH853" s="273"/>
      <c r="SQI853" s="273"/>
      <c r="SQJ853" s="273"/>
      <c r="SQK853" s="273"/>
      <c r="SQL853" s="273"/>
      <c r="SQM853" s="273"/>
      <c r="SQN853" s="273"/>
      <c r="SQO853" s="273"/>
      <c r="SQP853" s="273"/>
      <c r="SQQ853" s="273"/>
      <c r="SQR853" s="273"/>
      <c r="SQS853" s="273"/>
      <c r="SQT853" s="273"/>
      <c r="SQU853" s="273"/>
      <c r="SQV853" s="273"/>
      <c r="SQW853" s="273"/>
      <c r="SQX853" s="273"/>
      <c r="SQY853" s="273"/>
      <c r="SQZ853" s="273"/>
      <c r="SRA853" s="273"/>
      <c r="SRB853" s="273"/>
      <c r="SRC853" s="273"/>
      <c r="SRD853" s="273"/>
      <c r="SRE853" s="273"/>
      <c r="SRF853" s="273"/>
      <c r="SRG853" s="273"/>
      <c r="SRH853" s="273"/>
      <c r="SRI853" s="273"/>
      <c r="SRJ853" s="273"/>
      <c r="SRK853" s="273"/>
      <c r="SRL853" s="273"/>
      <c r="SRM853" s="273"/>
      <c r="SRN853" s="273"/>
      <c r="SRO853" s="273"/>
      <c r="SRP853" s="273"/>
      <c r="SRQ853" s="273"/>
      <c r="SRR853" s="273"/>
      <c r="SRS853" s="273"/>
      <c r="SRT853" s="273"/>
      <c r="SRU853" s="273"/>
      <c r="SRV853" s="273"/>
      <c r="SRW853" s="273"/>
      <c r="SRX853" s="273"/>
      <c r="SRY853" s="273"/>
      <c r="SRZ853" s="273"/>
      <c r="SSA853" s="273"/>
      <c r="SSB853" s="273"/>
      <c r="SSC853" s="273"/>
      <c r="SSD853" s="273"/>
      <c r="SSE853" s="273"/>
      <c r="SSF853" s="273"/>
      <c r="SSG853" s="273"/>
      <c r="SSH853" s="273"/>
      <c r="SSI853" s="273"/>
      <c r="SSJ853" s="273"/>
      <c r="SSK853" s="273"/>
      <c r="SSL853" s="273"/>
      <c r="SSM853" s="273"/>
      <c r="SSN853" s="273"/>
      <c r="SSO853" s="273"/>
      <c r="SSP853" s="273"/>
      <c r="SSQ853" s="273"/>
      <c r="SSR853" s="273"/>
      <c r="SSS853" s="273"/>
      <c r="SST853" s="273"/>
      <c r="SSU853" s="273"/>
      <c r="SSV853" s="273"/>
      <c r="SSW853" s="273"/>
      <c r="SSX853" s="273"/>
      <c r="SSY853" s="273"/>
      <c r="SSZ853" s="273"/>
      <c r="STA853" s="273"/>
      <c r="STB853" s="273"/>
      <c r="STC853" s="273"/>
      <c r="STD853" s="273"/>
      <c r="STE853" s="273"/>
      <c r="STF853" s="273"/>
      <c r="STG853" s="273"/>
      <c r="STH853" s="273"/>
      <c r="STI853" s="273"/>
      <c r="STJ853" s="273"/>
      <c r="STK853" s="273"/>
      <c r="STL853" s="273"/>
      <c r="STM853" s="273"/>
      <c r="STN853" s="273"/>
      <c r="STO853" s="273"/>
      <c r="STP853" s="273"/>
      <c r="STQ853" s="273"/>
      <c r="STR853" s="273"/>
      <c r="STS853" s="273"/>
      <c r="STT853" s="273"/>
      <c r="STU853" s="273"/>
      <c r="STV853" s="273"/>
      <c r="STW853" s="273"/>
      <c r="STX853" s="273"/>
      <c r="STY853" s="273"/>
      <c r="STZ853" s="273"/>
      <c r="SUA853" s="273"/>
      <c r="SUB853" s="273"/>
      <c r="SUC853" s="273"/>
      <c r="SUD853" s="273"/>
      <c r="SUE853" s="273"/>
      <c r="SUF853" s="273"/>
      <c r="SUG853" s="273"/>
      <c r="SUH853" s="273"/>
      <c r="SUI853" s="273"/>
      <c r="SUJ853" s="273"/>
      <c r="SUK853" s="273"/>
      <c r="SUL853" s="273"/>
      <c r="SUM853" s="273"/>
      <c r="SUN853" s="273"/>
      <c r="SUO853" s="273"/>
      <c r="SUP853" s="273"/>
      <c r="SUQ853" s="273"/>
      <c r="SUR853" s="273"/>
      <c r="SUS853" s="273"/>
      <c r="SUT853" s="273"/>
      <c r="SUU853" s="273"/>
      <c r="SUV853" s="273"/>
      <c r="SUW853" s="273"/>
      <c r="SUX853" s="273"/>
      <c r="SUY853" s="273"/>
      <c r="SUZ853" s="273"/>
      <c r="SVA853" s="273"/>
      <c r="SVB853" s="273"/>
      <c r="SVC853" s="273"/>
      <c r="SVD853" s="273"/>
      <c r="SVE853" s="273"/>
      <c r="SVF853" s="273"/>
      <c r="SVG853" s="273"/>
      <c r="SVH853" s="273"/>
      <c r="SVI853" s="273"/>
      <c r="SVJ853" s="273"/>
      <c r="SVK853" s="273"/>
      <c r="SVL853" s="273"/>
      <c r="SVM853" s="273"/>
      <c r="SVN853" s="273"/>
      <c r="SVO853" s="273"/>
      <c r="SVP853" s="273"/>
      <c r="SVQ853" s="273"/>
      <c r="SVR853" s="273"/>
      <c r="SVS853" s="273"/>
      <c r="SVT853" s="273"/>
      <c r="SVU853" s="273"/>
      <c r="SVV853" s="273"/>
      <c r="SVW853" s="273"/>
      <c r="SVX853" s="273"/>
      <c r="SVY853" s="273"/>
      <c r="SVZ853" s="273"/>
      <c r="SWA853" s="273"/>
      <c r="SWB853" s="273"/>
      <c r="SWC853" s="273"/>
      <c r="SWD853" s="273"/>
      <c r="SWE853" s="273"/>
      <c r="SWF853" s="273"/>
      <c r="SWG853" s="273"/>
      <c r="SWH853" s="273"/>
      <c r="SWI853" s="273"/>
      <c r="SWJ853" s="273"/>
      <c r="SWK853" s="273"/>
      <c r="SWL853" s="273"/>
      <c r="SWM853" s="273"/>
      <c r="SWN853" s="273"/>
      <c r="SWO853" s="273"/>
      <c r="SWP853" s="273"/>
      <c r="SWQ853" s="273"/>
      <c r="SWR853" s="273"/>
      <c r="SWS853" s="273"/>
      <c r="SWT853" s="273"/>
      <c r="SWU853" s="273"/>
      <c r="SWV853" s="273"/>
      <c r="SWW853" s="273"/>
      <c r="SWX853" s="273"/>
      <c r="SWY853" s="273"/>
      <c r="SWZ853" s="273"/>
      <c r="SXA853" s="273"/>
      <c r="SXB853" s="273"/>
      <c r="SXC853" s="273"/>
      <c r="SXD853" s="273"/>
      <c r="SXE853" s="273"/>
      <c r="SXF853" s="273"/>
      <c r="SXG853" s="273"/>
      <c r="SXH853" s="273"/>
      <c r="SXI853" s="273"/>
      <c r="SXJ853" s="273"/>
      <c r="SXK853" s="273"/>
      <c r="SXL853" s="273"/>
      <c r="SXM853" s="273"/>
      <c r="SXN853" s="273"/>
      <c r="SXO853" s="273"/>
      <c r="SXP853" s="273"/>
      <c r="SXQ853" s="273"/>
      <c r="SXR853" s="273"/>
      <c r="SXS853" s="273"/>
      <c r="SXT853" s="273"/>
      <c r="SXU853" s="273"/>
      <c r="SXV853" s="273"/>
      <c r="SXW853" s="273"/>
      <c r="SXX853" s="273"/>
      <c r="SXY853" s="273"/>
      <c r="SXZ853" s="273"/>
      <c r="SYA853" s="273"/>
      <c r="SYB853" s="273"/>
      <c r="SYC853" s="273"/>
      <c r="SYD853" s="273"/>
      <c r="SYE853" s="273"/>
      <c r="SYF853" s="273"/>
      <c r="SYG853" s="273"/>
      <c r="SYH853" s="273"/>
      <c r="SYI853" s="273"/>
      <c r="SYJ853" s="273"/>
      <c r="SYK853" s="273"/>
      <c r="SYL853" s="273"/>
      <c r="SYM853" s="273"/>
      <c r="SYN853" s="273"/>
      <c r="SYO853" s="273"/>
      <c r="SYP853" s="273"/>
      <c r="SYQ853" s="273"/>
      <c r="SYR853" s="273"/>
      <c r="SYS853" s="273"/>
      <c r="SYT853" s="273"/>
      <c r="SYU853" s="273"/>
      <c r="SYV853" s="273"/>
      <c r="SYW853" s="273"/>
      <c r="SYX853" s="273"/>
      <c r="SYY853" s="273"/>
      <c r="SYZ853" s="273"/>
      <c r="SZA853" s="273"/>
      <c r="SZB853" s="273"/>
      <c r="SZC853" s="273"/>
      <c r="SZD853" s="273"/>
      <c r="SZE853" s="273"/>
      <c r="SZF853" s="273"/>
      <c r="SZG853" s="273"/>
      <c r="SZH853" s="273"/>
      <c r="SZI853" s="273"/>
      <c r="SZJ853" s="273"/>
      <c r="SZK853" s="273"/>
      <c r="SZL853" s="273"/>
      <c r="SZM853" s="273"/>
      <c r="SZN853" s="273"/>
      <c r="SZO853" s="273"/>
      <c r="SZP853" s="273"/>
      <c r="SZQ853" s="273"/>
      <c r="SZR853" s="273"/>
      <c r="SZS853" s="273"/>
      <c r="SZT853" s="273"/>
      <c r="SZU853" s="273"/>
      <c r="SZV853" s="273"/>
      <c r="SZW853" s="273"/>
      <c r="SZX853" s="273"/>
      <c r="SZY853" s="273"/>
      <c r="SZZ853" s="273"/>
      <c r="TAA853" s="273"/>
      <c r="TAB853" s="273"/>
      <c r="TAC853" s="273"/>
      <c r="TAD853" s="273"/>
      <c r="TAE853" s="273"/>
      <c r="TAF853" s="273"/>
      <c r="TAG853" s="273"/>
      <c r="TAH853" s="273"/>
      <c r="TAI853" s="273"/>
      <c r="TAJ853" s="273"/>
      <c r="TAK853" s="273"/>
      <c r="TAL853" s="273"/>
      <c r="TAM853" s="273"/>
      <c r="TAN853" s="273"/>
      <c r="TAO853" s="273"/>
      <c r="TAP853" s="273"/>
      <c r="TAQ853" s="273"/>
      <c r="TAR853" s="273"/>
      <c r="TAS853" s="273"/>
      <c r="TAT853" s="273"/>
      <c r="TAU853" s="273"/>
      <c r="TAV853" s="273"/>
      <c r="TAW853" s="273"/>
      <c r="TAX853" s="273"/>
      <c r="TAY853" s="273"/>
      <c r="TAZ853" s="273"/>
      <c r="TBA853" s="273"/>
      <c r="TBB853" s="273"/>
      <c r="TBC853" s="273"/>
      <c r="TBD853" s="273"/>
      <c r="TBE853" s="273"/>
      <c r="TBF853" s="273"/>
      <c r="TBG853" s="273"/>
      <c r="TBH853" s="273"/>
      <c r="TBI853" s="273"/>
      <c r="TBJ853" s="273"/>
      <c r="TBK853" s="273"/>
      <c r="TBL853" s="273"/>
      <c r="TBM853" s="273"/>
      <c r="TBN853" s="273"/>
      <c r="TBO853" s="273"/>
      <c r="TBP853" s="273"/>
      <c r="TBQ853" s="273"/>
      <c r="TBR853" s="273"/>
      <c r="TBS853" s="273"/>
      <c r="TBT853" s="273"/>
      <c r="TBU853" s="273"/>
      <c r="TBV853" s="273"/>
      <c r="TBW853" s="273"/>
      <c r="TBX853" s="273"/>
      <c r="TBY853" s="273"/>
      <c r="TBZ853" s="273"/>
      <c r="TCA853" s="273"/>
      <c r="TCB853" s="273"/>
      <c r="TCC853" s="273"/>
      <c r="TCD853" s="273"/>
      <c r="TCE853" s="273"/>
      <c r="TCF853" s="273"/>
      <c r="TCG853" s="273"/>
      <c r="TCH853" s="273"/>
      <c r="TCI853" s="273"/>
      <c r="TCJ853" s="273"/>
      <c r="TCK853" s="273"/>
      <c r="TCL853" s="273"/>
      <c r="TCM853" s="273"/>
      <c r="TCN853" s="273"/>
      <c r="TCO853" s="273"/>
      <c r="TCP853" s="273"/>
      <c r="TCQ853" s="273"/>
      <c r="TCR853" s="273"/>
      <c r="TCS853" s="273"/>
      <c r="TCT853" s="273"/>
      <c r="TCU853" s="273"/>
      <c r="TCV853" s="273"/>
      <c r="TCW853" s="273"/>
      <c r="TCX853" s="273"/>
      <c r="TCY853" s="273"/>
      <c r="TCZ853" s="273"/>
      <c r="TDA853" s="273"/>
      <c r="TDB853" s="273"/>
      <c r="TDC853" s="273"/>
      <c r="TDD853" s="273"/>
      <c r="TDE853" s="273"/>
      <c r="TDF853" s="273"/>
      <c r="TDG853" s="273"/>
      <c r="TDH853" s="273"/>
      <c r="TDI853" s="273"/>
      <c r="TDJ853" s="273"/>
      <c r="TDK853" s="273"/>
      <c r="TDL853" s="273"/>
      <c r="TDM853" s="273"/>
      <c r="TDN853" s="273"/>
      <c r="TDO853" s="273"/>
      <c r="TDP853" s="273"/>
      <c r="TDQ853" s="273"/>
      <c r="TDR853" s="273"/>
      <c r="TDS853" s="273"/>
      <c r="TDT853" s="273"/>
      <c r="TDU853" s="273"/>
      <c r="TDV853" s="273"/>
      <c r="TDW853" s="273"/>
      <c r="TDX853" s="273"/>
      <c r="TDY853" s="273"/>
      <c r="TDZ853" s="273"/>
      <c r="TEA853" s="273"/>
      <c r="TEB853" s="273"/>
      <c r="TEC853" s="273"/>
      <c r="TED853" s="273"/>
      <c r="TEE853" s="273"/>
      <c r="TEF853" s="273"/>
      <c r="TEG853" s="273"/>
      <c r="TEH853" s="273"/>
      <c r="TEI853" s="273"/>
      <c r="TEJ853" s="273"/>
      <c r="TEK853" s="273"/>
      <c r="TEL853" s="273"/>
      <c r="TEM853" s="273"/>
      <c r="TEN853" s="273"/>
      <c r="TEO853" s="273"/>
      <c r="TEP853" s="273"/>
      <c r="TEQ853" s="273"/>
      <c r="TER853" s="273"/>
      <c r="TES853" s="273"/>
      <c r="TET853" s="273"/>
      <c r="TEU853" s="273"/>
      <c r="TEV853" s="273"/>
      <c r="TEW853" s="273"/>
      <c r="TEX853" s="273"/>
      <c r="TEY853" s="273"/>
      <c r="TEZ853" s="273"/>
      <c r="TFA853" s="273"/>
      <c r="TFB853" s="273"/>
      <c r="TFC853" s="273"/>
      <c r="TFD853" s="273"/>
      <c r="TFE853" s="273"/>
      <c r="TFF853" s="273"/>
      <c r="TFG853" s="273"/>
      <c r="TFH853" s="273"/>
      <c r="TFI853" s="273"/>
      <c r="TFJ853" s="273"/>
      <c r="TFK853" s="273"/>
      <c r="TFL853" s="273"/>
      <c r="TFM853" s="273"/>
      <c r="TFN853" s="273"/>
      <c r="TFO853" s="273"/>
      <c r="TFP853" s="273"/>
      <c r="TFQ853" s="273"/>
      <c r="TFR853" s="273"/>
      <c r="TFS853" s="273"/>
      <c r="TFT853" s="273"/>
      <c r="TFU853" s="273"/>
      <c r="TFV853" s="273"/>
      <c r="TFW853" s="273"/>
      <c r="TFX853" s="273"/>
      <c r="TFY853" s="273"/>
      <c r="TFZ853" s="273"/>
      <c r="TGA853" s="273"/>
      <c r="TGB853" s="273"/>
      <c r="TGC853" s="273"/>
      <c r="TGD853" s="273"/>
      <c r="TGE853" s="273"/>
      <c r="TGF853" s="273"/>
      <c r="TGG853" s="273"/>
      <c r="TGH853" s="273"/>
      <c r="TGI853" s="273"/>
      <c r="TGJ853" s="273"/>
      <c r="TGK853" s="273"/>
      <c r="TGL853" s="273"/>
      <c r="TGM853" s="273"/>
      <c r="TGN853" s="273"/>
      <c r="TGO853" s="273"/>
      <c r="TGP853" s="273"/>
      <c r="TGQ853" s="273"/>
      <c r="TGR853" s="273"/>
      <c r="TGS853" s="273"/>
      <c r="TGT853" s="273"/>
      <c r="TGU853" s="273"/>
      <c r="TGV853" s="273"/>
      <c r="TGW853" s="273"/>
      <c r="TGX853" s="273"/>
      <c r="TGY853" s="273"/>
      <c r="TGZ853" s="273"/>
      <c r="THA853" s="273"/>
      <c r="THB853" s="273"/>
      <c r="THC853" s="273"/>
      <c r="THD853" s="273"/>
      <c r="THE853" s="273"/>
      <c r="THF853" s="273"/>
      <c r="THG853" s="273"/>
      <c r="THH853" s="273"/>
      <c r="THI853" s="273"/>
      <c r="THJ853" s="273"/>
      <c r="THK853" s="273"/>
      <c r="THL853" s="273"/>
      <c r="THM853" s="273"/>
      <c r="THN853" s="273"/>
      <c r="THO853" s="273"/>
      <c r="THP853" s="273"/>
      <c r="THQ853" s="273"/>
      <c r="THR853" s="273"/>
      <c r="THS853" s="273"/>
      <c r="THT853" s="273"/>
      <c r="THU853" s="273"/>
      <c r="THV853" s="273"/>
      <c r="THW853" s="273"/>
      <c r="THX853" s="273"/>
      <c r="THY853" s="273"/>
      <c r="THZ853" s="273"/>
      <c r="TIA853" s="273"/>
      <c r="TIB853" s="273"/>
      <c r="TIC853" s="273"/>
      <c r="TID853" s="273"/>
      <c r="TIE853" s="273"/>
      <c r="TIF853" s="273"/>
      <c r="TIG853" s="273"/>
      <c r="TIH853" s="273"/>
      <c r="TII853" s="273"/>
      <c r="TIJ853" s="273"/>
      <c r="TIK853" s="273"/>
      <c r="TIL853" s="273"/>
      <c r="TIM853" s="273"/>
      <c r="TIN853" s="273"/>
      <c r="TIO853" s="273"/>
      <c r="TIP853" s="273"/>
      <c r="TIQ853" s="273"/>
      <c r="TIR853" s="273"/>
      <c r="TIS853" s="273"/>
      <c r="TIT853" s="273"/>
      <c r="TIU853" s="273"/>
      <c r="TIV853" s="273"/>
      <c r="TIW853" s="273"/>
      <c r="TIX853" s="273"/>
      <c r="TIY853" s="273"/>
      <c r="TIZ853" s="273"/>
      <c r="TJA853" s="273"/>
      <c r="TJB853" s="273"/>
      <c r="TJC853" s="273"/>
      <c r="TJD853" s="273"/>
      <c r="TJE853" s="273"/>
      <c r="TJF853" s="273"/>
      <c r="TJG853" s="273"/>
      <c r="TJH853" s="273"/>
      <c r="TJI853" s="273"/>
      <c r="TJJ853" s="273"/>
      <c r="TJK853" s="273"/>
      <c r="TJL853" s="273"/>
      <c r="TJM853" s="273"/>
      <c r="TJN853" s="273"/>
      <c r="TJO853" s="273"/>
      <c r="TJP853" s="273"/>
      <c r="TJQ853" s="273"/>
      <c r="TJR853" s="273"/>
      <c r="TJS853" s="273"/>
      <c r="TJT853" s="273"/>
      <c r="TJU853" s="273"/>
      <c r="TJV853" s="273"/>
      <c r="TJW853" s="273"/>
      <c r="TJX853" s="273"/>
      <c r="TJY853" s="273"/>
      <c r="TJZ853" s="273"/>
      <c r="TKA853" s="273"/>
      <c r="TKB853" s="273"/>
      <c r="TKC853" s="273"/>
      <c r="TKD853" s="273"/>
      <c r="TKE853" s="273"/>
      <c r="TKF853" s="273"/>
      <c r="TKG853" s="273"/>
      <c r="TKH853" s="273"/>
      <c r="TKI853" s="273"/>
      <c r="TKJ853" s="273"/>
      <c r="TKK853" s="273"/>
      <c r="TKL853" s="273"/>
      <c r="TKM853" s="273"/>
      <c r="TKN853" s="273"/>
      <c r="TKO853" s="273"/>
      <c r="TKP853" s="273"/>
      <c r="TKQ853" s="273"/>
      <c r="TKR853" s="273"/>
      <c r="TKS853" s="273"/>
      <c r="TKT853" s="273"/>
      <c r="TKU853" s="273"/>
      <c r="TKV853" s="273"/>
      <c r="TKW853" s="273"/>
      <c r="TKX853" s="273"/>
      <c r="TKY853" s="273"/>
      <c r="TKZ853" s="273"/>
      <c r="TLA853" s="273"/>
      <c r="TLB853" s="273"/>
      <c r="TLC853" s="273"/>
      <c r="TLD853" s="273"/>
      <c r="TLE853" s="273"/>
      <c r="TLF853" s="273"/>
      <c r="TLG853" s="273"/>
      <c r="TLH853" s="273"/>
      <c r="TLI853" s="273"/>
      <c r="TLJ853" s="273"/>
      <c r="TLK853" s="273"/>
      <c r="TLL853" s="273"/>
      <c r="TLM853" s="273"/>
      <c r="TLN853" s="273"/>
      <c r="TLO853" s="273"/>
      <c r="TLP853" s="273"/>
      <c r="TLQ853" s="273"/>
      <c r="TLR853" s="273"/>
      <c r="TLS853" s="273"/>
      <c r="TLT853" s="273"/>
      <c r="TLU853" s="273"/>
      <c r="TLV853" s="273"/>
      <c r="TLW853" s="273"/>
      <c r="TLX853" s="273"/>
      <c r="TLY853" s="273"/>
      <c r="TLZ853" s="273"/>
      <c r="TMA853" s="273"/>
      <c r="TMB853" s="273"/>
      <c r="TMC853" s="273"/>
      <c r="TMD853" s="273"/>
      <c r="TME853" s="273"/>
      <c r="TMF853" s="273"/>
      <c r="TMG853" s="273"/>
      <c r="TMH853" s="273"/>
      <c r="TMI853" s="273"/>
      <c r="TMJ853" s="273"/>
      <c r="TMK853" s="273"/>
      <c r="TML853" s="273"/>
      <c r="TMM853" s="273"/>
      <c r="TMN853" s="273"/>
      <c r="TMO853" s="273"/>
      <c r="TMP853" s="273"/>
      <c r="TMQ853" s="273"/>
      <c r="TMR853" s="273"/>
      <c r="TMS853" s="273"/>
      <c r="TMT853" s="273"/>
      <c r="TMU853" s="273"/>
      <c r="TMV853" s="273"/>
      <c r="TMW853" s="273"/>
      <c r="TMX853" s="273"/>
      <c r="TMY853" s="273"/>
      <c r="TMZ853" s="273"/>
      <c r="TNA853" s="273"/>
      <c r="TNB853" s="273"/>
      <c r="TNC853" s="273"/>
      <c r="TND853" s="273"/>
      <c r="TNE853" s="273"/>
      <c r="TNF853" s="273"/>
      <c r="TNG853" s="273"/>
      <c r="TNH853" s="273"/>
      <c r="TNI853" s="273"/>
      <c r="TNJ853" s="273"/>
      <c r="TNK853" s="273"/>
      <c r="TNL853" s="273"/>
      <c r="TNM853" s="273"/>
      <c r="TNN853" s="273"/>
      <c r="TNO853" s="273"/>
      <c r="TNP853" s="273"/>
      <c r="TNQ853" s="273"/>
      <c r="TNR853" s="273"/>
      <c r="TNS853" s="273"/>
      <c r="TNT853" s="273"/>
      <c r="TNU853" s="273"/>
      <c r="TNV853" s="273"/>
      <c r="TNW853" s="273"/>
      <c r="TNX853" s="273"/>
      <c r="TNY853" s="273"/>
      <c r="TNZ853" s="273"/>
      <c r="TOA853" s="273"/>
      <c r="TOB853" s="273"/>
      <c r="TOC853" s="273"/>
      <c r="TOD853" s="273"/>
      <c r="TOE853" s="273"/>
      <c r="TOF853" s="273"/>
      <c r="TOG853" s="273"/>
      <c r="TOH853" s="273"/>
      <c r="TOI853" s="273"/>
      <c r="TOJ853" s="273"/>
      <c r="TOK853" s="273"/>
      <c r="TOL853" s="273"/>
      <c r="TOM853" s="273"/>
      <c r="TON853" s="273"/>
      <c r="TOO853" s="273"/>
      <c r="TOP853" s="273"/>
      <c r="TOQ853" s="273"/>
      <c r="TOR853" s="273"/>
      <c r="TOS853" s="273"/>
      <c r="TOT853" s="273"/>
      <c r="TOU853" s="273"/>
      <c r="TOV853" s="273"/>
      <c r="TOW853" s="273"/>
      <c r="TOX853" s="273"/>
      <c r="TOY853" s="273"/>
      <c r="TOZ853" s="273"/>
      <c r="TPA853" s="273"/>
      <c r="TPB853" s="273"/>
      <c r="TPC853" s="273"/>
      <c r="TPD853" s="273"/>
      <c r="TPE853" s="273"/>
      <c r="TPF853" s="273"/>
      <c r="TPG853" s="273"/>
      <c r="TPH853" s="273"/>
      <c r="TPI853" s="273"/>
      <c r="TPJ853" s="273"/>
      <c r="TPK853" s="273"/>
      <c r="TPL853" s="273"/>
      <c r="TPM853" s="273"/>
      <c r="TPN853" s="273"/>
      <c r="TPO853" s="273"/>
      <c r="TPP853" s="273"/>
      <c r="TPQ853" s="273"/>
      <c r="TPR853" s="273"/>
      <c r="TPS853" s="273"/>
      <c r="TPT853" s="273"/>
      <c r="TPU853" s="273"/>
      <c r="TPV853" s="273"/>
      <c r="TPW853" s="273"/>
      <c r="TPX853" s="273"/>
      <c r="TPY853" s="273"/>
      <c r="TPZ853" s="273"/>
      <c r="TQA853" s="273"/>
      <c r="TQB853" s="273"/>
      <c r="TQC853" s="273"/>
      <c r="TQD853" s="273"/>
      <c r="TQE853" s="273"/>
      <c r="TQF853" s="273"/>
      <c r="TQG853" s="273"/>
      <c r="TQH853" s="273"/>
      <c r="TQI853" s="273"/>
      <c r="TQJ853" s="273"/>
      <c r="TQK853" s="273"/>
      <c r="TQL853" s="273"/>
      <c r="TQM853" s="273"/>
      <c r="TQN853" s="273"/>
      <c r="TQO853" s="273"/>
      <c r="TQP853" s="273"/>
      <c r="TQQ853" s="273"/>
      <c r="TQR853" s="273"/>
      <c r="TQS853" s="273"/>
      <c r="TQT853" s="273"/>
      <c r="TQU853" s="273"/>
      <c r="TQV853" s="273"/>
      <c r="TQW853" s="273"/>
      <c r="TQX853" s="273"/>
      <c r="TQY853" s="273"/>
      <c r="TQZ853" s="273"/>
      <c r="TRA853" s="273"/>
      <c r="TRB853" s="273"/>
      <c r="TRC853" s="273"/>
      <c r="TRD853" s="273"/>
      <c r="TRE853" s="273"/>
      <c r="TRF853" s="273"/>
      <c r="TRG853" s="273"/>
      <c r="TRH853" s="273"/>
      <c r="TRI853" s="273"/>
      <c r="TRJ853" s="273"/>
      <c r="TRK853" s="273"/>
      <c r="TRL853" s="273"/>
      <c r="TRM853" s="273"/>
      <c r="TRN853" s="273"/>
      <c r="TRO853" s="273"/>
      <c r="TRP853" s="273"/>
      <c r="TRQ853" s="273"/>
      <c r="TRR853" s="273"/>
      <c r="TRS853" s="273"/>
      <c r="TRT853" s="273"/>
      <c r="TRU853" s="273"/>
      <c r="TRV853" s="273"/>
      <c r="TRW853" s="273"/>
      <c r="TRX853" s="273"/>
      <c r="TRY853" s="273"/>
      <c r="TRZ853" s="273"/>
      <c r="TSA853" s="273"/>
      <c r="TSB853" s="273"/>
      <c r="TSC853" s="273"/>
      <c r="TSD853" s="273"/>
      <c r="TSE853" s="273"/>
      <c r="TSF853" s="273"/>
      <c r="TSG853" s="273"/>
      <c r="TSH853" s="273"/>
      <c r="TSI853" s="273"/>
      <c r="TSJ853" s="273"/>
      <c r="TSK853" s="273"/>
      <c r="TSL853" s="273"/>
      <c r="TSM853" s="273"/>
      <c r="TSN853" s="273"/>
      <c r="TSO853" s="273"/>
      <c r="TSP853" s="273"/>
      <c r="TSQ853" s="273"/>
      <c r="TSR853" s="273"/>
      <c r="TSS853" s="273"/>
      <c r="TST853" s="273"/>
      <c r="TSU853" s="273"/>
      <c r="TSV853" s="273"/>
      <c r="TSW853" s="273"/>
      <c r="TSX853" s="273"/>
      <c r="TSY853" s="273"/>
      <c r="TSZ853" s="273"/>
      <c r="TTA853" s="273"/>
      <c r="TTB853" s="273"/>
      <c r="TTC853" s="273"/>
      <c r="TTD853" s="273"/>
      <c r="TTE853" s="273"/>
      <c r="TTF853" s="273"/>
      <c r="TTG853" s="273"/>
      <c r="TTH853" s="273"/>
      <c r="TTI853" s="273"/>
      <c r="TTJ853" s="273"/>
      <c r="TTK853" s="273"/>
      <c r="TTL853" s="273"/>
      <c r="TTM853" s="273"/>
      <c r="TTN853" s="273"/>
      <c r="TTO853" s="273"/>
      <c r="TTP853" s="273"/>
      <c r="TTQ853" s="273"/>
      <c r="TTR853" s="273"/>
      <c r="TTS853" s="273"/>
      <c r="TTT853" s="273"/>
      <c r="TTU853" s="273"/>
      <c r="TTV853" s="273"/>
      <c r="TTW853" s="273"/>
      <c r="TTX853" s="273"/>
      <c r="TTY853" s="273"/>
      <c r="TTZ853" s="273"/>
      <c r="TUA853" s="273"/>
      <c r="TUB853" s="273"/>
      <c r="TUC853" s="273"/>
      <c r="TUD853" s="273"/>
      <c r="TUE853" s="273"/>
      <c r="TUF853" s="273"/>
      <c r="TUG853" s="273"/>
      <c r="TUH853" s="273"/>
      <c r="TUI853" s="273"/>
      <c r="TUJ853" s="273"/>
      <c r="TUK853" s="273"/>
      <c r="TUL853" s="273"/>
      <c r="TUM853" s="273"/>
      <c r="TUN853" s="273"/>
      <c r="TUO853" s="273"/>
      <c r="TUP853" s="273"/>
      <c r="TUQ853" s="273"/>
      <c r="TUR853" s="273"/>
      <c r="TUS853" s="273"/>
      <c r="TUT853" s="273"/>
      <c r="TUU853" s="273"/>
      <c r="TUV853" s="273"/>
      <c r="TUW853" s="273"/>
      <c r="TUX853" s="273"/>
      <c r="TUY853" s="273"/>
      <c r="TUZ853" s="273"/>
      <c r="TVA853" s="273"/>
      <c r="TVB853" s="273"/>
      <c r="TVC853" s="273"/>
      <c r="TVD853" s="273"/>
      <c r="TVE853" s="273"/>
      <c r="TVF853" s="273"/>
      <c r="TVG853" s="273"/>
      <c r="TVH853" s="273"/>
      <c r="TVI853" s="273"/>
      <c r="TVJ853" s="273"/>
      <c r="TVK853" s="273"/>
      <c r="TVL853" s="273"/>
      <c r="TVM853" s="273"/>
      <c r="TVN853" s="273"/>
      <c r="TVO853" s="273"/>
      <c r="TVP853" s="273"/>
      <c r="TVQ853" s="273"/>
      <c r="TVR853" s="273"/>
      <c r="TVS853" s="273"/>
      <c r="TVT853" s="273"/>
      <c r="TVU853" s="273"/>
      <c r="TVV853" s="273"/>
      <c r="TVW853" s="273"/>
      <c r="TVX853" s="273"/>
      <c r="TVY853" s="273"/>
      <c r="TVZ853" s="273"/>
      <c r="TWA853" s="273"/>
      <c r="TWB853" s="273"/>
      <c r="TWC853" s="273"/>
      <c r="TWD853" s="273"/>
      <c r="TWE853" s="273"/>
      <c r="TWF853" s="273"/>
      <c r="TWG853" s="273"/>
      <c r="TWH853" s="273"/>
      <c r="TWI853" s="273"/>
      <c r="TWJ853" s="273"/>
      <c r="TWK853" s="273"/>
      <c r="TWL853" s="273"/>
      <c r="TWM853" s="273"/>
      <c r="TWN853" s="273"/>
      <c r="TWO853" s="273"/>
      <c r="TWP853" s="273"/>
      <c r="TWQ853" s="273"/>
      <c r="TWR853" s="273"/>
      <c r="TWS853" s="273"/>
      <c r="TWT853" s="273"/>
      <c r="TWU853" s="273"/>
      <c r="TWV853" s="273"/>
      <c r="TWW853" s="273"/>
      <c r="TWX853" s="273"/>
      <c r="TWY853" s="273"/>
      <c r="TWZ853" s="273"/>
      <c r="TXA853" s="273"/>
      <c r="TXB853" s="273"/>
      <c r="TXC853" s="273"/>
      <c r="TXD853" s="273"/>
      <c r="TXE853" s="273"/>
      <c r="TXF853" s="273"/>
      <c r="TXG853" s="273"/>
      <c r="TXH853" s="273"/>
      <c r="TXI853" s="273"/>
      <c r="TXJ853" s="273"/>
      <c r="TXK853" s="273"/>
      <c r="TXL853" s="273"/>
      <c r="TXM853" s="273"/>
      <c r="TXN853" s="273"/>
      <c r="TXO853" s="273"/>
      <c r="TXP853" s="273"/>
      <c r="TXQ853" s="273"/>
      <c r="TXR853" s="273"/>
      <c r="TXS853" s="273"/>
      <c r="TXT853" s="273"/>
      <c r="TXU853" s="273"/>
      <c r="TXV853" s="273"/>
      <c r="TXW853" s="273"/>
      <c r="TXX853" s="273"/>
      <c r="TXY853" s="273"/>
      <c r="TXZ853" s="273"/>
      <c r="TYA853" s="273"/>
      <c r="TYB853" s="273"/>
      <c r="TYC853" s="273"/>
      <c r="TYD853" s="273"/>
      <c r="TYE853" s="273"/>
      <c r="TYF853" s="273"/>
      <c r="TYG853" s="273"/>
      <c r="TYH853" s="273"/>
      <c r="TYI853" s="273"/>
      <c r="TYJ853" s="273"/>
      <c r="TYK853" s="273"/>
      <c r="TYL853" s="273"/>
      <c r="TYM853" s="273"/>
      <c r="TYN853" s="273"/>
      <c r="TYO853" s="273"/>
      <c r="TYP853" s="273"/>
      <c r="TYQ853" s="273"/>
      <c r="TYR853" s="273"/>
      <c r="TYS853" s="273"/>
      <c r="TYT853" s="273"/>
      <c r="TYU853" s="273"/>
      <c r="TYV853" s="273"/>
      <c r="TYW853" s="273"/>
      <c r="TYX853" s="273"/>
      <c r="TYY853" s="273"/>
      <c r="TYZ853" s="273"/>
      <c r="TZA853" s="273"/>
      <c r="TZB853" s="273"/>
      <c r="TZC853" s="273"/>
      <c r="TZD853" s="273"/>
      <c r="TZE853" s="273"/>
      <c r="TZF853" s="273"/>
      <c r="TZG853" s="273"/>
      <c r="TZH853" s="273"/>
      <c r="TZI853" s="273"/>
      <c r="TZJ853" s="273"/>
      <c r="TZK853" s="273"/>
      <c r="TZL853" s="273"/>
      <c r="TZM853" s="273"/>
      <c r="TZN853" s="273"/>
      <c r="TZO853" s="273"/>
      <c r="TZP853" s="273"/>
      <c r="TZQ853" s="273"/>
      <c r="TZR853" s="273"/>
      <c r="TZS853" s="273"/>
      <c r="TZT853" s="273"/>
      <c r="TZU853" s="273"/>
      <c r="TZV853" s="273"/>
      <c r="TZW853" s="273"/>
      <c r="TZX853" s="273"/>
      <c r="TZY853" s="273"/>
      <c r="TZZ853" s="273"/>
      <c r="UAA853" s="273"/>
      <c r="UAB853" s="273"/>
      <c r="UAC853" s="273"/>
      <c r="UAD853" s="273"/>
      <c r="UAE853" s="273"/>
      <c r="UAF853" s="273"/>
      <c r="UAG853" s="273"/>
      <c r="UAH853" s="273"/>
      <c r="UAI853" s="273"/>
      <c r="UAJ853" s="273"/>
      <c r="UAK853" s="273"/>
      <c r="UAL853" s="273"/>
      <c r="UAM853" s="273"/>
      <c r="UAN853" s="273"/>
      <c r="UAO853" s="273"/>
      <c r="UAP853" s="273"/>
      <c r="UAQ853" s="273"/>
      <c r="UAR853" s="273"/>
      <c r="UAS853" s="273"/>
      <c r="UAT853" s="273"/>
      <c r="UAU853" s="273"/>
      <c r="UAV853" s="273"/>
      <c r="UAW853" s="273"/>
      <c r="UAX853" s="273"/>
      <c r="UAY853" s="273"/>
      <c r="UAZ853" s="273"/>
      <c r="UBA853" s="273"/>
      <c r="UBB853" s="273"/>
      <c r="UBC853" s="273"/>
      <c r="UBD853" s="273"/>
      <c r="UBE853" s="273"/>
      <c r="UBF853" s="273"/>
      <c r="UBG853" s="273"/>
      <c r="UBH853" s="273"/>
      <c r="UBI853" s="273"/>
      <c r="UBJ853" s="273"/>
      <c r="UBK853" s="273"/>
      <c r="UBL853" s="273"/>
      <c r="UBM853" s="273"/>
      <c r="UBN853" s="273"/>
      <c r="UBO853" s="273"/>
      <c r="UBP853" s="273"/>
      <c r="UBQ853" s="273"/>
      <c r="UBR853" s="273"/>
      <c r="UBS853" s="273"/>
      <c r="UBT853" s="273"/>
      <c r="UBU853" s="273"/>
      <c r="UBV853" s="273"/>
      <c r="UBW853" s="273"/>
      <c r="UBX853" s="273"/>
      <c r="UBY853" s="273"/>
      <c r="UBZ853" s="273"/>
      <c r="UCA853" s="273"/>
      <c r="UCB853" s="273"/>
      <c r="UCC853" s="273"/>
      <c r="UCD853" s="273"/>
      <c r="UCE853" s="273"/>
      <c r="UCF853" s="273"/>
      <c r="UCG853" s="273"/>
      <c r="UCH853" s="273"/>
      <c r="UCI853" s="273"/>
      <c r="UCJ853" s="273"/>
      <c r="UCK853" s="273"/>
      <c r="UCL853" s="273"/>
      <c r="UCM853" s="273"/>
      <c r="UCN853" s="273"/>
      <c r="UCO853" s="273"/>
      <c r="UCP853" s="273"/>
      <c r="UCQ853" s="273"/>
      <c r="UCR853" s="273"/>
      <c r="UCS853" s="273"/>
      <c r="UCT853" s="273"/>
      <c r="UCU853" s="273"/>
      <c r="UCV853" s="273"/>
      <c r="UCW853" s="273"/>
      <c r="UCX853" s="273"/>
      <c r="UCY853" s="273"/>
      <c r="UCZ853" s="273"/>
      <c r="UDA853" s="273"/>
      <c r="UDB853" s="273"/>
      <c r="UDC853" s="273"/>
      <c r="UDD853" s="273"/>
      <c r="UDE853" s="273"/>
      <c r="UDF853" s="273"/>
      <c r="UDG853" s="273"/>
      <c r="UDH853" s="273"/>
      <c r="UDI853" s="273"/>
      <c r="UDJ853" s="273"/>
      <c r="UDK853" s="273"/>
      <c r="UDL853" s="273"/>
      <c r="UDM853" s="273"/>
      <c r="UDN853" s="273"/>
      <c r="UDO853" s="273"/>
      <c r="UDP853" s="273"/>
      <c r="UDQ853" s="273"/>
      <c r="UDR853" s="273"/>
      <c r="UDS853" s="273"/>
      <c r="UDT853" s="273"/>
      <c r="UDU853" s="273"/>
      <c r="UDV853" s="273"/>
      <c r="UDW853" s="273"/>
      <c r="UDX853" s="273"/>
      <c r="UDY853" s="273"/>
      <c r="UDZ853" s="273"/>
      <c r="UEA853" s="273"/>
      <c r="UEB853" s="273"/>
      <c r="UEC853" s="273"/>
      <c r="UED853" s="273"/>
      <c r="UEE853" s="273"/>
      <c r="UEF853" s="273"/>
      <c r="UEG853" s="273"/>
      <c r="UEH853" s="273"/>
      <c r="UEI853" s="273"/>
      <c r="UEJ853" s="273"/>
      <c r="UEK853" s="273"/>
      <c r="UEL853" s="273"/>
      <c r="UEM853" s="273"/>
      <c r="UEN853" s="273"/>
      <c r="UEO853" s="273"/>
      <c r="UEP853" s="273"/>
      <c r="UEQ853" s="273"/>
      <c r="UER853" s="273"/>
      <c r="UES853" s="273"/>
      <c r="UET853" s="273"/>
      <c r="UEU853" s="273"/>
      <c r="UEV853" s="273"/>
      <c r="UEW853" s="273"/>
      <c r="UEX853" s="273"/>
      <c r="UEY853" s="273"/>
      <c r="UEZ853" s="273"/>
      <c r="UFA853" s="273"/>
      <c r="UFB853" s="273"/>
      <c r="UFC853" s="273"/>
      <c r="UFD853" s="273"/>
      <c r="UFE853" s="273"/>
      <c r="UFF853" s="273"/>
      <c r="UFG853" s="273"/>
      <c r="UFH853" s="273"/>
      <c r="UFI853" s="273"/>
      <c r="UFJ853" s="273"/>
      <c r="UFK853" s="273"/>
      <c r="UFL853" s="273"/>
      <c r="UFM853" s="273"/>
      <c r="UFN853" s="273"/>
      <c r="UFO853" s="273"/>
      <c r="UFP853" s="273"/>
      <c r="UFQ853" s="273"/>
      <c r="UFR853" s="273"/>
      <c r="UFS853" s="273"/>
      <c r="UFT853" s="273"/>
      <c r="UFU853" s="273"/>
      <c r="UFV853" s="273"/>
      <c r="UFW853" s="273"/>
      <c r="UFX853" s="273"/>
      <c r="UFY853" s="273"/>
      <c r="UFZ853" s="273"/>
      <c r="UGA853" s="273"/>
      <c r="UGB853" s="273"/>
      <c r="UGC853" s="273"/>
      <c r="UGD853" s="273"/>
      <c r="UGE853" s="273"/>
      <c r="UGF853" s="273"/>
      <c r="UGG853" s="273"/>
      <c r="UGH853" s="273"/>
      <c r="UGI853" s="273"/>
      <c r="UGJ853" s="273"/>
      <c r="UGK853" s="273"/>
      <c r="UGL853" s="273"/>
      <c r="UGM853" s="273"/>
      <c r="UGN853" s="273"/>
      <c r="UGO853" s="273"/>
      <c r="UGP853" s="273"/>
      <c r="UGQ853" s="273"/>
      <c r="UGR853" s="273"/>
      <c r="UGS853" s="273"/>
      <c r="UGT853" s="273"/>
      <c r="UGU853" s="273"/>
      <c r="UGV853" s="273"/>
      <c r="UGW853" s="273"/>
      <c r="UGX853" s="273"/>
      <c r="UGY853" s="273"/>
      <c r="UGZ853" s="273"/>
      <c r="UHA853" s="273"/>
      <c r="UHB853" s="273"/>
      <c r="UHC853" s="273"/>
      <c r="UHD853" s="273"/>
      <c r="UHE853" s="273"/>
      <c r="UHF853" s="273"/>
      <c r="UHG853" s="273"/>
      <c r="UHH853" s="273"/>
      <c r="UHI853" s="273"/>
      <c r="UHJ853" s="273"/>
      <c r="UHK853" s="273"/>
      <c r="UHL853" s="273"/>
      <c r="UHM853" s="273"/>
      <c r="UHN853" s="273"/>
      <c r="UHO853" s="273"/>
      <c r="UHP853" s="273"/>
      <c r="UHQ853" s="273"/>
      <c r="UHR853" s="273"/>
      <c r="UHS853" s="273"/>
      <c r="UHT853" s="273"/>
      <c r="UHU853" s="273"/>
      <c r="UHV853" s="273"/>
      <c r="UHW853" s="273"/>
      <c r="UHX853" s="273"/>
      <c r="UHY853" s="273"/>
      <c r="UHZ853" s="273"/>
      <c r="UIA853" s="273"/>
      <c r="UIB853" s="273"/>
      <c r="UIC853" s="273"/>
      <c r="UID853" s="273"/>
      <c r="UIE853" s="273"/>
      <c r="UIF853" s="273"/>
      <c r="UIG853" s="273"/>
      <c r="UIH853" s="273"/>
      <c r="UII853" s="273"/>
      <c r="UIJ853" s="273"/>
      <c r="UIK853" s="273"/>
      <c r="UIL853" s="273"/>
      <c r="UIM853" s="273"/>
      <c r="UIN853" s="273"/>
      <c r="UIO853" s="273"/>
      <c r="UIP853" s="273"/>
      <c r="UIQ853" s="273"/>
      <c r="UIR853" s="273"/>
      <c r="UIS853" s="273"/>
      <c r="UIT853" s="273"/>
      <c r="UIU853" s="273"/>
      <c r="UIV853" s="273"/>
      <c r="UIW853" s="273"/>
      <c r="UIX853" s="273"/>
      <c r="UIY853" s="273"/>
      <c r="UIZ853" s="273"/>
      <c r="UJA853" s="273"/>
      <c r="UJB853" s="273"/>
      <c r="UJC853" s="273"/>
      <c r="UJD853" s="273"/>
      <c r="UJE853" s="273"/>
      <c r="UJF853" s="273"/>
      <c r="UJG853" s="273"/>
      <c r="UJH853" s="273"/>
      <c r="UJI853" s="273"/>
      <c r="UJJ853" s="273"/>
      <c r="UJK853" s="273"/>
      <c r="UJL853" s="273"/>
      <c r="UJM853" s="273"/>
      <c r="UJN853" s="273"/>
      <c r="UJO853" s="273"/>
      <c r="UJP853" s="273"/>
      <c r="UJQ853" s="273"/>
      <c r="UJR853" s="273"/>
      <c r="UJS853" s="273"/>
      <c r="UJT853" s="273"/>
      <c r="UJU853" s="273"/>
      <c r="UJV853" s="273"/>
      <c r="UJW853" s="273"/>
      <c r="UJX853" s="273"/>
      <c r="UJY853" s="273"/>
      <c r="UJZ853" s="273"/>
      <c r="UKA853" s="273"/>
      <c r="UKB853" s="273"/>
      <c r="UKC853" s="273"/>
      <c r="UKD853" s="273"/>
      <c r="UKE853" s="273"/>
      <c r="UKF853" s="273"/>
      <c r="UKG853" s="273"/>
      <c r="UKH853" s="273"/>
      <c r="UKI853" s="273"/>
      <c r="UKJ853" s="273"/>
      <c r="UKK853" s="273"/>
      <c r="UKL853" s="273"/>
      <c r="UKM853" s="273"/>
      <c r="UKN853" s="273"/>
      <c r="UKO853" s="273"/>
      <c r="UKP853" s="273"/>
      <c r="UKQ853" s="273"/>
      <c r="UKR853" s="273"/>
      <c r="UKS853" s="273"/>
      <c r="UKT853" s="273"/>
      <c r="UKU853" s="273"/>
      <c r="UKV853" s="273"/>
      <c r="UKW853" s="273"/>
      <c r="UKX853" s="273"/>
      <c r="UKY853" s="273"/>
      <c r="UKZ853" s="273"/>
      <c r="ULA853" s="273"/>
      <c r="ULB853" s="273"/>
      <c r="ULC853" s="273"/>
      <c r="ULD853" s="273"/>
      <c r="ULE853" s="273"/>
      <c r="ULF853" s="273"/>
      <c r="ULG853" s="273"/>
      <c r="ULH853" s="273"/>
      <c r="ULI853" s="273"/>
      <c r="ULJ853" s="273"/>
      <c r="ULK853" s="273"/>
      <c r="ULL853" s="273"/>
      <c r="ULM853" s="273"/>
      <c r="ULN853" s="273"/>
      <c r="ULO853" s="273"/>
      <c r="ULP853" s="273"/>
      <c r="ULQ853" s="273"/>
      <c r="ULR853" s="273"/>
      <c r="ULS853" s="273"/>
      <c r="ULT853" s="273"/>
      <c r="ULU853" s="273"/>
      <c r="ULV853" s="273"/>
      <c r="ULW853" s="273"/>
      <c r="ULX853" s="273"/>
      <c r="ULY853" s="273"/>
      <c r="ULZ853" s="273"/>
      <c r="UMA853" s="273"/>
      <c r="UMB853" s="273"/>
      <c r="UMC853" s="273"/>
      <c r="UMD853" s="273"/>
      <c r="UME853" s="273"/>
      <c r="UMF853" s="273"/>
      <c r="UMG853" s="273"/>
      <c r="UMH853" s="273"/>
      <c r="UMI853" s="273"/>
      <c r="UMJ853" s="273"/>
      <c r="UMK853" s="273"/>
      <c r="UML853" s="273"/>
      <c r="UMM853" s="273"/>
      <c r="UMN853" s="273"/>
      <c r="UMO853" s="273"/>
      <c r="UMP853" s="273"/>
      <c r="UMQ853" s="273"/>
      <c r="UMR853" s="273"/>
      <c r="UMS853" s="273"/>
      <c r="UMT853" s="273"/>
      <c r="UMU853" s="273"/>
      <c r="UMV853" s="273"/>
      <c r="UMW853" s="273"/>
      <c r="UMX853" s="273"/>
      <c r="UMY853" s="273"/>
      <c r="UMZ853" s="273"/>
      <c r="UNA853" s="273"/>
      <c r="UNB853" s="273"/>
      <c r="UNC853" s="273"/>
      <c r="UND853" s="273"/>
      <c r="UNE853" s="273"/>
      <c r="UNF853" s="273"/>
      <c r="UNG853" s="273"/>
      <c r="UNH853" s="273"/>
      <c r="UNI853" s="273"/>
      <c r="UNJ853" s="273"/>
      <c r="UNK853" s="273"/>
      <c r="UNL853" s="273"/>
      <c r="UNM853" s="273"/>
      <c r="UNN853" s="273"/>
      <c r="UNO853" s="273"/>
      <c r="UNP853" s="273"/>
      <c r="UNQ853" s="273"/>
      <c r="UNR853" s="273"/>
      <c r="UNS853" s="273"/>
      <c r="UNT853" s="273"/>
      <c r="UNU853" s="273"/>
      <c r="UNV853" s="273"/>
      <c r="UNW853" s="273"/>
      <c r="UNX853" s="273"/>
      <c r="UNY853" s="273"/>
      <c r="UNZ853" s="273"/>
      <c r="UOA853" s="273"/>
      <c r="UOB853" s="273"/>
      <c r="UOC853" s="273"/>
      <c r="UOD853" s="273"/>
      <c r="UOE853" s="273"/>
      <c r="UOF853" s="273"/>
      <c r="UOG853" s="273"/>
      <c r="UOH853" s="273"/>
      <c r="UOI853" s="273"/>
      <c r="UOJ853" s="273"/>
      <c r="UOK853" s="273"/>
      <c r="UOL853" s="273"/>
      <c r="UOM853" s="273"/>
      <c r="UON853" s="273"/>
      <c r="UOO853" s="273"/>
      <c r="UOP853" s="273"/>
      <c r="UOQ853" s="273"/>
      <c r="UOR853" s="273"/>
      <c r="UOS853" s="273"/>
      <c r="UOT853" s="273"/>
      <c r="UOU853" s="273"/>
      <c r="UOV853" s="273"/>
      <c r="UOW853" s="273"/>
      <c r="UOX853" s="273"/>
      <c r="UOY853" s="273"/>
      <c r="UOZ853" s="273"/>
      <c r="UPA853" s="273"/>
      <c r="UPB853" s="273"/>
      <c r="UPC853" s="273"/>
      <c r="UPD853" s="273"/>
      <c r="UPE853" s="273"/>
      <c r="UPF853" s="273"/>
      <c r="UPG853" s="273"/>
      <c r="UPH853" s="273"/>
      <c r="UPI853" s="273"/>
      <c r="UPJ853" s="273"/>
      <c r="UPK853" s="273"/>
      <c r="UPL853" s="273"/>
      <c r="UPM853" s="273"/>
      <c r="UPN853" s="273"/>
      <c r="UPO853" s="273"/>
      <c r="UPP853" s="273"/>
      <c r="UPQ853" s="273"/>
      <c r="UPR853" s="273"/>
      <c r="UPS853" s="273"/>
      <c r="UPT853" s="273"/>
      <c r="UPU853" s="273"/>
      <c r="UPV853" s="273"/>
      <c r="UPW853" s="273"/>
      <c r="UPX853" s="273"/>
      <c r="UPY853" s="273"/>
      <c r="UPZ853" s="273"/>
      <c r="UQA853" s="273"/>
      <c r="UQB853" s="273"/>
      <c r="UQC853" s="273"/>
      <c r="UQD853" s="273"/>
      <c r="UQE853" s="273"/>
      <c r="UQF853" s="273"/>
      <c r="UQG853" s="273"/>
      <c r="UQH853" s="273"/>
      <c r="UQI853" s="273"/>
      <c r="UQJ853" s="273"/>
      <c r="UQK853" s="273"/>
      <c r="UQL853" s="273"/>
      <c r="UQM853" s="273"/>
      <c r="UQN853" s="273"/>
      <c r="UQO853" s="273"/>
      <c r="UQP853" s="273"/>
      <c r="UQQ853" s="273"/>
      <c r="UQR853" s="273"/>
      <c r="UQS853" s="273"/>
      <c r="UQT853" s="273"/>
      <c r="UQU853" s="273"/>
      <c r="UQV853" s="273"/>
      <c r="UQW853" s="273"/>
      <c r="UQX853" s="273"/>
      <c r="UQY853" s="273"/>
      <c r="UQZ853" s="273"/>
      <c r="URA853" s="273"/>
      <c r="URB853" s="273"/>
      <c r="URC853" s="273"/>
      <c r="URD853" s="273"/>
      <c r="URE853" s="273"/>
      <c r="URF853" s="273"/>
      <c r="URG853" s="273"/>
      <c r="URH853" s="273"/>
      <c r="URI853" s="273"/>
      <c r="URJ853" s="273"/>
      <c r="URK853" s="273"/>
      <c r="URL853" s="273"/>
      <c r="URM853" s="273"/>
      <c r="URN853" s="273"/>
      <c r="URO853" s="273"/>
      <c r="URP853" s="273"/>
      <c r="URQ853" s="273"/>
      <c r="URR853" s="273"/>
      <c r="URS853" s="273"/>
      <c r="URT853" s="273"/>
      <c r="URU853" s="273"/>
      <c r="URV853" s="273"/>
      <c r="URW853" s="273"/>
      <c r="URX853" s="273"/>
      <c r="URY853" s="273"/>
      <c r="URZ853" s="273"/>
      <c r="USA853" s="273"/>
      <c r="USB853" s="273"/>
      <c r="USC853" s="273"/>
      <c r="USD853" s="273"/>
      <c r="USE853" s="273"/>
      <c r="USF853" s="273"/>
      <c r="USG853" s="273"/>
      <c r="USH853" s="273"/>
      <c r="USI853" s="273"/>
      <c r="USJ853" s="273"/>
      <c r="USK853" s="273"/>
      <c r="USL853" s="273"/>
      <c r="USM853" s="273"/>
      <c r="USN853" s="273"/>
      <c r="USO853" s="273"/>
      <c r="USP853" s="273"/>
      <c r="USQ853" s="273"/>
      <c r="USR853" s="273"/>
      <c r="USS853" s="273"/>
      <c r="UST853" s="273"/>
      <c r="USU853" s="273"/>
      <c r="USV853" s="273"/>
      <c r="USW853" s="273"/>
      <c r="USX853" s="273"/>
      <c r="USY853" s="273"/>
      <c r="USZ853" s="273"/>
      <c r="UTA853" s="273"/>
      <c r="UTB853" s="273"/>
      <c r="UTC853" s="273"/>
      <c r="UTD853" s="273"/>
      <c r="UTE853" s="273"/>
      <c r="UTF853" s="273"/>
      <c r="UTG853" s="273"/>
      <c r="UTH853" s="273"/>
      <c r="UTI853" s="273"/>
      <c r="UTJ853" s="273"/>
      <c r="UTK853" s="273"/>
      <c r="UTL853" s="273"/>
      <c r="UTM853" s="273"/>
      <c r="UTN853" s="273"/>
      <c r="UTO853" s="273"/>
      <c r="UTP853" s="273"/>
      <c r="UTQ853" s="273"/>
      <c r="UTR853" s="273"/>
      <c r="UTS853" s="273"/>
      <c r="UTT853" s="273"/>
      <c r="UTU853" s="273"/>
      <c r="UTV853" s="273"/>
      <c r="UTW853" s="273"/>
      <c r="UTX853" s="273"/>
      <c r="UTY853" s="273"/>
      <c r="UTZ853" s="273"/>
      <c r="UUA853" s="273"/>
      <c r="UUB853" s="273"/>
      <c r="UUC853" s="273"/>
      <c r="UUD853" s="273"/>
      <c r="UUE853" s="273"/>
      <c r="UUF853" s="273"/>
      <c r="UUG853" s="273"/>
      <c r="UUH853" s="273"/>
      <c r="UUI853" s="273"/>
      <c r="UUJ853" s="273"/>
      <c r="UUK853" s="273"/>
      <c r="UUL853" s="273"/>
      <c r="UUM853" s="273"/>
      <c r="UUN853" s="273"/>
      <c r="UUO853" s="273"/>
      <c r="UUP853" s="273"/>
      <c r="UUQ853" s="273"/>
      <c r="UUR853" s="273"/>
      <c r="UUS853" s="273"/>
      <c r="UUT853" s="273"/>
      <c r="UUU853" s="273"/>
      <c r="UUV853" s="273"/>
      <c r="UUW853" s="273"/>
      <c r="UUX853" s="273"/>
      <c r="UUY853" s="273"/>
      <c r="UUZ853" s="273"/>
      <c r="UVA853" s="273"/>
      <c r="UVB853" s="273"/>
      <c r="UVC853" s="273"/>
      <c r="UVD853" s="273"/>
      <c r="UVE853" s="273"/>
      <c r="UVF853" s="273"/>
      <c r="UVG853" s="273"/>
      <c r="UVH853" s="273"/>
      <c r="UVI853" s="273"/>
      <c r="UVJ853" s="273"/>
      <c r="UVK853" s="273"/>
      <c r="UVL853" s="273"/>
      <c r="UVM853" s="273"/>
      <c r="UVN853" s="273"/>
      <c r="UVO853" s="273"/>
      <c r="UVP853" s="273"/>
      <c r="UVQ853" s="273"/>
      <c r="UVR853" s="273"/>
      <c r="UVS853" s="273"/>
      <c r="UVT853" s="273"/>
      <c r="UVU853" s="273"/>
      <c r="UVV853" s="273"/>
      <c r="UVW853" s="273"/>
      <c r="UVX853" s="273"/>
      <c r="UVY853" s="273"/>
      <c r="UVZ853" s="273"/>
      <c r="UWA853" s="273"/>
      <c r="UWB853" s="273"/>
      <c r="UWC853" s="273"/>
      <c r="UWD853" s="273"/>
      <c r="UWE853" s="273"/>
      <c r="UWF853" s="273"/>
      <c r="UWG853" s="273"/>
      <c r="UWH853" s="273"/>
      <c r="UWI853" s="273"/>
      <c r="UWJ853" s="273"/>
      <c r="UWK853" s="273"/>
      <c r="UWL853" s="273"/>
      <c r="UWM853" s="273"/>
      <c r="UWN853" s="273"/>
      <c r="UWO853" s="273"/>
      <c r="UWP853" s="273"/>
      <c r="UWQ853" s="273"/>
      <c r="UWR853" s="273"/>
      <c r="UWS853" s="273"/>
      <c r="UWT853" s="273"/>
      <c r="UWU853" s="273"/>
      <c r="UWV853" s="273"/>
      <c r="UWW853" s="273"/>
      <c r="UWX853" s="273"/>
      <c r="UWY853" s="273"/>
      <c r="UWZ853" s="273"/>
      <c r="UXA853" s="273"/>
      <c r="UXB853" s="273"/>
      <c r="UXC853" s="273"/>
      <c r="UXD853" s="273"/>
      <c r="UXE853" s="273"/>
      <c r="UXF853" s="273"/>
      <c r="UXG853" s="273"/>
      <c r="UXH853" s="273"/>
      <c r="UXI853" s="273"/>
      <c r="UXJ853" s="273"/>
      <c r="UXK853" s="273"/>
      <c r="UXL853" s="273"/>
      <c r="UXM853" s="273"/>
      <c r="UXN853" s="273"/>
      <c r="UXO853" s="273"/>
      <c r="UXP853" s="273"/>
      <c r="UXQ853" s="273"/>
      <c r="UXR853" s="273"/>
      <c r="UXS853" s="273"/>
      <c r="UXT853" s="273"/>
      <c r="UXU853" s="273"/>
      <c r="UXV853" s="273"/>
      <c r="UXW853" s="273"/>
      <c r="UXX853" s="273"/>
      <c r="UXY853" s="273"/>
      <c r="UXZ853" s="273"/>
      <c r="UYA853" s="273"/>
      <c r="UYB853" s="273"/>
      <c r="UYC853" s="273"/>
      <c r="UYD853" s="273"/>
      <c r="UYE853" s="273"/>
      <c r="UYF853" s="273"/>
      <c r="UYG853" s="273"/>
      <c r="UYH853" s="273"/>
      <c r="UYI853" s="273"/>
      <c r="UYJ853" s="273"/>
      <c r="UYK853" s="273"/>
      <c r="UYL853" s="273"/>
      <c r="UYM853" s="273"/>
      <c r="UYN853" s="273"/>
      <c r="UYO853" s="273"/>
      <c r="UYP853" s="273"/>
      <c r="UYQ853" s="273"/>
      <c r="UYR853" s="273"/>
      <c r="UYS853" s="273"/>
      <c r="UYT853" s="273"/>
      <c r="UYU853" s="273"/>
      <c r="UYV853" s="273"/>
      <c r="UYW853" s="273"/>
      <c r="UYX853" s="273"/>
      <c r="UYY853" s="273"/>
      <c r="UYZ853" s="273"/>
      <c r="UZA853" s="273"/>
      <c r="UZB853" s="273"/>
      <c r="UZC853" s="273"/>
      <c r="UZD853" s="273"/>
      <c r="UZE853" s="273"/>
      <c r="UZF853" s="273"/>
      <c r="UZG853" s="273"/>
      <c r="UZH853" s="273"/>
      <c r="UZI853" s="273"/>
      <c r="UZJ853" s="273"/>
      <c r="UZK853" s="273"/>
      <c r="UZL853" s="273"/>
      <c r="UZM853" s="273"/>
      <c r="UZN853" s="273"/>
      <c r="UZO853" s="273"/>
      <c r="UZP853" s="273"/>
      <c r="UZQ853" s="273"/>
      <c r="UZR853" s="273"/>
      <c r="UZS853" s="273"/>
      <c r="UZT853" s="273"/>
      <c r="UZU853" s="273"/>
      <c r="UZV853" s="273"/>
      <c r="UZW853" s="273"/>
      <c r="UZX853" s="273"/>
      <c r="UZY853" s="273"/>
      <c r="UZZ853" s="273"/>
      <c r="VAA853" s="273"/>
      <c r="VAB853" s="273"/>
      <c r="VAC853" s="273"/>
      <c r="VAD853" s="273"/>
      <c r="VAE853" s="273"/>
      <c r="VAF853" s="273"/>
      <c r="VAG853" s="273"/>
      <c r="VAH853" s="273"/>
      <c r="VAI853" s="273"/>
      <c r="VAJ853" s="273"/>
      <c r="VAK853" s="273"/>
      <c r="VAL853" s="273"/>
      <c r="VAM853" s="273"/>
      <c r="VAN853" s="273"/>
      <c r="VAO853" s="273"/>
      <c r="VAP853" s="273"/>
      <c r="VAQ853" s="273"/>
      <c r="VAR853" s="273"/>
      <c r="VAS853" s="273"/>
      <c r="VAT853" s="273"/>
      <c r="VAU853" s="273"/>
      <c r="VAV853" s="273"/>
      <c r="VAW853" s="273"/>
      <c r="VAX853" s="273"/>
      <c r="VAY853" s="273"/>
      <c r="VAZ853" s="273"/>
      <c r="VBA853" s="273"/>
      <c r="VBB853" s="273"/>
      <c r="VBC853" s="273"/>
      <c r="VBD853" s="273"/>
      <c r="VBE853" s="273"/>
      <c r="VBF853" s="273"/>
      <c r="VBG853" s="273"/>
      <c r="VBH853" s="273"/>
      <c r="VBI853" s="273"/>
      <c r="VBJ853" s="273"/>
      <c r="VBK853" s="273"/>
      <c r="VBL853" s="273"/>
      <c r="VBM853" s="273"/>
      <c r="VBN853" s="273"/>
      <c r="VBO853" s="273"/>
      <c r="VBP853" s="273"/>
      <c r="VBQ853" s="273"/>
      <c r="VBR853" s="273"/>
      <c r="VBS853" s="273"/>
      <c r="VBT853" s="273"/>
      <c r="VBU853" s="273"/>
      <c r="VBV853" s="273"/>
      <c r="VBW853" s="273"/>
      <c r="VBX853" s="273"/>
      <c r="VBY853" s="273"/>
      <c r="VBZ853" s="273"/>
      <c r="VCA853" s="273"/>
      <c r="VCB853" s="273"/>
      <c r="VCC853" s="273"/>
      <c r="VCD853" s="273"/>
      <c r="VCE853" s="273"/>
      <c r="VCF853" s="273"/>
      <c r="VCG853" s="273"/>
      <c r="VCH853" s="273"/>
      <c r="VCI853" s="273"/>
      <c r="VCJ853" s="273"/>
      <c r="VCK853" s="273"/>
      <c r="VCL853" s="273"/>
      <c r="VCM853" s="273"/>
      <c r="VCN853" s="273"/>
      <c r="VCO853" s="273"/>
      <c r="VCP853" s="273"/>
      <c r="VCQ853" s="273"/>
      <c r="VCR853" s="273"/>
      <c r="VCS853" s="273"/>
      <c r="VCT853" s="273"/>
      <c r="VCU853" s="273"/>
      <c r="VCV853" s="273"/>
      <c r="VCW853" s="273"/>
      <c r="VCX853" s="273"/>
      <c r="VCY853" s="273"/>
      <c r="VCZ853" s="273"/>
      <c r="VDA853" s="273"/>
      <c r="VDB853" s="273"/>
      <c r="VDC853" s="273"/>
      <c r="VDD853" s="273"/>
      <c r="VDE853" s="273"/>
      <c r="VDF853" s="273"/>
      <c r="VDG853" s="273"/>
      <c r="VDH853" s="273"/>
      <c r="VDI853" s="273"/>
      <c r="VDJ853" s="273"/>
      <c r="VDK853" s="273"/>
      <c r="VDL853" s="273"/>
      <c r="VDM853" s="273"/>
      <c r="VDN853" s="273"/>
      <c r="VDO853" s="273"/>
      <c r="VDP853" s="273"/>
      <c r="VDQ853" s="273"/>
      <c r="VDR853" s="273"/>
      <c r="VDS853" s="273"/>
      <c r="VDT853" s="273"/>
      <c r="VDU853" s="273"/>
      <c r="VDV853" s="273"/>
      <c r="VDW853" s="273"/>
      <c r="VDX853" s="273"/>
      <c r="VDY853" s="273"/>
      <c r="VDZ853" s="273"/>
      <c r="VEA853" s="273"/>
      <c r="VEB853" s="273"/>
      <c r="VEC853" s="273"/>
      <c r="VED853" s="273"/>
      <c r="VEE853" s="273"/>
      <c r="VEF853" s="273"/>
      <c r="VEG853" s="273"/>
      <c r="VEH853" s="273"/>
      <c r="VEI853" s="273"/>
      <c r="VEJ853" s="273"/>
      <c r="VEK853" s="273"/>
      <c r="VEL853" s="273"/>
      <c r="VEM853" s="273"/>
      <c r="VEN853" s="273"/>
      <c r="VEO853" s="273"/>
      <c r="VEP853" s="273"/>
      <c r="VEQ853" s="273"/>
      <c r="VER853" s="273"/>
      <c r="VES853" s="273"/>
      <c r="VET853" s="273"/>
      <c r="VEU853" s="273"/>
      <c r="VEV853" s="273"/>
      <c r="VEW853" s="273"/>
      <c r="VEX853" s="273"/>
      <c r="VEY853" s="273"/>
      <c r="VEZ853" s="273"/>
      <c r="VFA853" s="273"/>
      <c r="VFB853" s="273"/>
      <c r="VFC853" s="273"/>
      <c r="VFD853" s="273"/>
      <c r="VFE853" s="273"/>
      <c r="VFF853" s="273"/>
      <c r="VFG853" s="273"/>
      <c r="VFH853" s="273"/>
      <c r="VFI853" s="273"/>
      <c r="VFJ853" s="273"/>
      <c r="VFK853" s="273"/>
      <c r="VFL853" s="273"/>
      <c r="VFM853" s="273"/>
      <c r="VFN853" s="273"/>
      <c r="VFO853" s="273"/>
      <c r="VFP853" s="273"/>
      <c r="VFQ853" s="273"/>
      <c r="VFR853" s="273"/>
      <c r="VFS853" s="273"/>
      <c r="VFT853" s="273"/>
      <c r="VFU853" s="273"/>
      <c r="VFV853" s="273"/>
      <c r="VFW853" s="273"/>
      <c r="VFX853" s="273"/>
      <c r="VFY853" s="273"/>
      <c r="VFZ853" s="273"/>
      <c r="VGA853" s="273"/>
      <c r="VGB853" s="273"/>
      <c r="VGC853" s="273"/>
      <c r="VGD853" s="273"/>
      <c r="VGE853" s="273"/>
      <c r="VGF853" s="273"/>
      <c r="VGG853" s="273"/>
      <c r="VGH853" s="273"/>
      <c r="VGI853" s="273"/>
      <c r="VGJ853" s="273"/>
      <c r="VGK853" s="273"/>
      <c r="VGL853" s="273"/>
      <c r="VGM853" s="273"/>
      <c r="VGN853" s="273"/>
      <c r="VGO853" s="273"/>
      <c r="VGP853" s="273"/>
      <c r="VGQ853" s="273"/>
      <c r="VGR853" s="273"/>
      <c r="VGS853" s="273"/>
      <c r="VGT853" s="273"/>
      <c r="VGU853" s="273"/>
      <c r="VGV853" s="273"/>
      <c r="VGW853" s="273"/>
      <c r="VGX853" s="273"/>
      <c r="VGY853" s="273"/>
      <c r="VGZ853" s="273"/>
      <c r="VHA853" s="273"/>
      <c r="VHB853" s="273"/>
      <c r="VHC853" s="273"/>
      <c r="VHD853" s="273"/>
      <c r="VHE853" s="273"/>
      <c r="VHF853" s="273"/>
      <c r="VHG853" s="273"/>
      <c r="VHH853" s="273"/>
      <c r="VHI853" s="273"/>
      <c r="VHJ853" s="273"/>
      <c r="VHK853" s="273"/>
      <c r="VHL853" s="273"/>
      <c r="VHM853" s="273"/>
      <c r="VHN853" s="273"/>
      <c r="VHO853" s="273"/>
      <c r="VHP853" s="273"/>
      <c r="VHQ853" s="273"/>
      <c r="VHR853" s="273"/>
      <c r="VHS853" s="273"/>
      <c r="VHT853" s="273"/>
      <c r="VHU853" s="273"/>
      <c r="VHV853" s="273"/>
      <c r="VHW853" s="273"/>
      <c r="VHX853" s="273"/>
      <c r="VHY853" s="273"/>
      <c r="VHZ853" s="273"/>
      <c r="VIA853" s="273"/>
      <c r="VIB853" s="273"/>
      <c r="VIC853" s="273"/>
      <c r="VID853" s="273"/>
      <c r="VIE853" s="273"/>
      <c r="VIF853" s="273"/>
      <c r="VIG853" s="273"/>
      <c r="VIH853" s="273"/>
      <c r="VII853" s="273"/>
      <c r="VIJ853" s="273"/>
      <c r="VIK853" s="273"/>
      <c r="VIL853" s="273"/>
      <c r="VIM853" s="273"/>
      <c r="VIN853" s="273"/>
      <c r="VIO853" s="273"/>
      <c r="VIP853" s="273"/>
      <c r="VIQ853" s="273"/>
      <c r="VIR853" s="273"/>
      <c r="VIS853" s="273"/>
      <c r="VIT853" s="273"/>
      <c r="VIU853" s="273"/>
      <c r="VIV853" s="273"/>
      <c r="VIW853" s="273"/>
      <c r="VIX853" s="273"/>
      <c r="VIY853" s="273"/>
      <c r="VIZ853" s="273"/>
      <c r="VJA853" s="273"/>
      <c r="VJB853" s="273"/>
      <c r="VJC853" s="273"/>
      <c r="VJD853" s="273"/>
      <c r="VJE853" s="273"/>
      <c r="VJF853" s="273"/>
      <c r="VJG853" s="273"/>
      <c r="VJH853" s="273"/>
      <c r="VJI853" s="273"/>
      <c r="VJJ853" s="273"/>
      <c r="VJK853" s="273"/>
      <c r="VJL853" s="273"/>
      <c r="VJM853" s="273"/>
      <c r="VJN853" s="273"/>
      <c r="VJO853" s="273"/>
      <c r="VJP853" s="273"/>
      <c r="VJQ853" s="273"/>
      <c r="VJR853" s="273"/>
      <c r="VJS853" s="273"/>
      <c r="VJT853" s="273"/>
      <c r="VJU853" s="273"/>
      <c r="VJV853" s="273"/>
      <c r="VJW853" s="273"/>
      <c r="VJX853" s="273"/>
      <c r="VJY853" s="273"/>
      <c r="VJZ853" s="273"/>
      <c r="VKA853" s="273"/>
      <c r="VKB853" s="273"/>
      <c r="VKC853" s="273"/>
      <c r="VKD853" s="273"/>
      <c r="VKE853" s="273"/>
      <c r="VKF853" s="273"/>
      <c r="VKG853" s="273"/>
      <c r="VKH853" s="273"/>
      <c r="VKI853" s="273"/>
      <c r="VKJ853" s="273"/>
      <c r="VKK853" s="273"/>
      <c r="VKL853" s="273"/>
      <c r="VKM853" s="273"/>
      <c r="VKN853" s="273"/>
      <c r="VKO853" s="273"/>
      <c r="VKP853" s="273"/>
      <c r="VKQ853" s="273"/>
      <c r="VKR853" s="273"/>
      <c r="VKS853" s="273"/>
      <c r="VKT853" s="273"/>
      <c r="VKU853" s="273"/>
      <c r="VKV853" s="273"/>
      <c r="VKW853" s="273"/>
      <c r="VKX853" s="273"/>
      <c r="VKY853" s="273"/>
      <c r="VKZ853" s="273"/>
      <c r="VLA853" s="273"/>
      <c r="VLB853" s="273"/>
      <c r="VLC853" s="273"/>
      <c r="VLD853" s="273"/>
      <c r="VLE853" s="273"/>
      <c r="VLF853" s="273"/>
      <c r="VLG853" s="273"/>
      <c r="VLH853" s="273"/>
      <c r="VLI853" s="273"/>
      <c r="VLJ853" s="273"/>
      <c r="VLK853" s="273"/>
      <c r="VLL853" s="273"/>
      <c r="VLM853" s="273"/>
      <c r="VLN853" s="273"/>
      <c r="VLO853" s="273"/>
      <c r="VLP853" s="273"/>
      <c r="VLQ853" s="273"/>
      <c r="VLR853" s="273"/>
      <c r="VLS853" s="273"/>
      <c r="VLT853" s="273"/>
      <c r="VLU853" s="273"/>
      <c r="VLV853" s="273"/>
      <c r="VLW853" s="273"/>
      <c r="VLX853" s="273"/>
      <c r="VLY853" s="273"/>
      <c r="VLZ853" s="273"/>
      <c r="VMA853" s="273"/>
      <c r="VMB853" s="273"/>
      <c r="VMC853" s="273"/>
      <c r="VMD853" s="273"/>
      <c r="VME853" s="273"/>
      <c r="VMF853" s="273"/>
      <c r="VMG853" s="273"/>
      <c r="VMH853" s="273"/>
      <c r="VMI853" s="273"/>
      <c r="VMJ853" s="273"/>
      <c r="VMK853" s="273"/>
      <c r="VML853" s="273"/>
      <c r="VMM853" s="273"/>
      <c r="VMN853" s="273"/>
      <c r="VMO853" s="273"/>
      <c r="VMP853" s="273"/>
      <c r="VMQ853" s="273"/>
      <c r="VMR853" s="273"/>
      <c r="VMS853" s="273"/>
      <c r="VMT853" s="273"/>
      <c r="VMU853" s="273"/>
      <c r="VMV853" s="273"/>
      <c r="VMW853" s="273"/>
      <c r="VMX853" s="273"/>
      <c r="VMY853" s="273"/>
      <c r="VMZ853" s="273"/>
      <c r="VNA853" s="273"/>
      <c r="VNB853" s="273"/>
      <c r="VNC853" s="273"/>
      <c r="VND853" s="273"/>
      <c r="VNE853" s="273"/>
      <c r="VNF853" s="273"/>
      <c r="VNG853" s="273"/>
      <c r="VNH853" s="273"/>
      <c r="VNI853" s="273"/>
      <c r="VNJ853" s="273"/>
      <c r="VNK853" s="273"/>
      <c r="VNL853" s="273"/>
      <c r="VNM853" s="273"/>
      <c r="VNN853" s="273"/>
      <c r="VNO853" s="273"/>
      <c r="VNP853" s="273"/>
      <c r="VNQ853" s="273"/>
      <c r="VNR853" s="273"/>
      <c r="VNS853" s="273"/>
      <c r="VNT853" s="273"/>
      <c r="VNU853" s="273"/>
      <c r="VNV853" s="273"/>
      <c r="VNW853" s="273"/>
      <c r="VNX853" s="273"/>
      <c r="VNY853" s="273"/>
      <c r="VNZ853" s="273"/>
      <c r="VOA853" s="273"/>
      <c r="VOB853" s="273"/>
      <c r="VOC853" s="273"/>
      <c r="VOD853" s="273"/>
      <c r="VOE853" s="273"/>
      <c r="VOF853" s="273"/>
      <c r="VOG853" s="273"/>
      <c r="VOH853" s="273"/>
      <c r="VOI853" s="273"/>
      <c r="VOJ853" s="273"/>
      <c r="VOK853" s="273"/>
      <c r="VOL853" s="273"/>
      <c r="VOM853" s="273"/>
      <c r="VON853" s="273"/>
      <c r="VOO853" s="273"/>
      <c r="VOP853" s="273"/>
      <c r="VOQ853" s="273"/>
      <c r="VOR853" s="273"/>
      <c r="VOS853" s="273"/>
      <c r="VOT853" s="273"/>
      <c r="VOU853" s="273"/>
      <c r="VOV853" s="273"/>
      <c r="VOW853" s="273"/>
      <c r="VOX853" s="273"/>
      <c r="VOY853" s="273"/>
      <c r="VOZ853" s="273"/>
      <c r="VPA853" s="273"/>
      <c r="VPB853" s="273"/>
      <c r="VPC853" s="273"/>
      <c r="VPD853" s="273"/>
      <c r="VPE853" s="273"/>
      <c r="VPF853" s="273"/>
      <c r="VPG853" s="273"/>
      <c r="VPH853" s="273"/>
      <c r="VPI853" s="273"/>
      <c r="VPJ853" s="273"/>
      <c r="VPK853" s="273"/>
      <c r="VPL853" s="273"/>
      <c r="VPM853" s="273"/>
      <c r="VPN853" s="273"/>
      <c r="VPO853" s="273"/>
      <c r="VPP853" s="273"/>
      <c r="VPQ853" s="273"/>
      <c r="VPR853" s="273"/>
      <c r="VPS853" s="273"/>
      <c r="VPT853" s="273"/>
      <c r="VPU853" s="273"/>
      <c r="VPV853" s="273"/>
      <c r="VPW853" s="273"/>
      <c r="VPX853" s="273"/>
      <c r="VPY853" s="273"/>
      <c r="VPZ853" s="273"/>
      <c r="VQA853" s="273"/>
      <c r="VQB853" s="273"/>
      <c r="VQC853" s="273"/>
      <c r="VQD853" s="273"/>
      <c r="VQE853" s="273"/>
      <c r="VQF853" s="273"/>
      <c r="VQG853" s="273"/>
      <c r="VQH853" s="273"/>
      <c r="VQI853" s="273"/>
      <c r="VQJ853" s="273"/>
      <c r="VQK853" s="273"/>
      <c r="VQL853" s="273"/>
      <c r="VQM853" s="273"/>
      <c r="VQN853" s="273"/>
      <c r="VQO853" s="273"/>
      <c r="VQP853" s="273"/>
      <c r="VQQ853" s="273"/>
      <c r="VQR853" s="273"/>
      <c r="VQS853" s="273"/>
      <c r="VQT853" s="273"/>
      <c r="VQU853" s="273"/>
      <c r="VQV853" s="273"/>
      <c r="VQW853" s="273"/>
      <c r="VQX853" s="273"/>
      <c r="VQY853" s="273"/>
      <c r="VQZ853" s="273"/>
      <c r="VRA853" s="273"/>
      <c r="VRB853" s="273"/>
      <c r="VRC853" s="273"/>
      <c r="VRD853" s="273"/>
      <c r="VRE853" s="273"/>
      <c r="VRF853" s="273"/>
      <c r="VRG853" s="273"/>
      <c r="VRH853" s="273"/>
      <c r="VRI853" s="273"/>
      <c r="VRJ853" s="273"/>
      <c r="VRK853" s="273"/>
      <c r="VRL853" s="273"/>
      <c r="VRM853" s="273"/>
      <c r="VRN853" s="273"/>
      <c r="VRO853" s="273"/>
      <c r="VRP853" s="273"/>
      <c r="VRQ853" s="273"/>
      <c r="VRR853" s="273"/>
      <c r="VRS853" s="273"/>
      <c r="VRT853" s="273"/>
      <c r="VRU853" s="273"/>
      <c r="VRV853" s="273"/>
      <c r="VRW853" s="273"/>
      <c r="VRX853" s="273"/>
      <c r="VRY853" s="273"/>
      <c r="VRZ853" s="273"/>
      <c r="VSA853" s="273"/>
      <c r="VSB853" s="273"/>
      <c r="VSC853" s="273"/>
      <c r="VSD853" s="273"/>
      <c r="VSE853" s="273"/>
      <c r="VSF853" s="273"/>
      <c r="VSG853" s="273"/>
      <c r="VSH853" s="273"/>
      <c r="VSI853" s="273"/>
      <c r="VSJ853" s="273"/>
      <c r="VSK853" s="273"/>
      <c r="VSL853" s="273"/>
      <c r="VSM853" s="273"/>
      <c r="VSN853" s="273"/>
      <c r="VSO853" s="273"/>
      <c r="VSP853" s="273"/>
      <c r="VSQ853" s="273"/>
      <c r="VSR853" s="273"/>
      <c r="VSS853" s="273"/>
      <c r="VST853" s="273"/>
      <c r="VSU853" s="273"/>
      <c r="VSV853" s="273"/>
      <c r="VSW853" s="273"/>
      <c r="VSX853" s="273"/>
      <c r="VSY853" s="273"/>
      <c r="VSZ853" s="273"/>
      <c r="VTA853" s="273"/>
      <c r="VTB853" s="273"/>
      <c r="VTC853" s="273"/>
      <c r="VTD853" s="273"/>
      <c r="VTE853" s="273"/>
      <c r="VTF853" s="273"/>
      <c r="VTG853" s="273"/>
      <c r="VTH853" s="273"/>
      <c r="VTI853" s="273"/>
      <c r="VTJ853" s="273"/>
      <c r="VTK853" s="273"/>
      <c r="VTL853" s="273"/>
      <c r="VTM853" s="273"/>
      <c r="VTN853" s="273"/>
      <c r="VTO853" s="273"/>
      <c r="VTP853" s="273"/>
      <c r="VTQ853" s="273"/>
      <c r="VTR853" s="273"/>
      <c r="VTS853" s="273"/>
      <c r="VTT853" s="273"/>
      <c r="VTU853" s="273"/>
      <c r="VTV853" s="273"/>
      <c r="VTW853" s="273"/>
      <c r="VTX853" s="273"/>
      <c r="VTY853" s="273"/>
      <c r="VTZ853" s="273"/>
      <c r="VUA853" s="273"/>
      <c r="VUB853" s="273"/>
      <c r="VUC853" s="273"/>
      <c r="VUD853" s="273"/>
      <c r="VUE853" s="273"/>
      <c r="VUF853" s="273"/>
      <c r="VUG853" s="273"/>
      <c r="VUH853" s="273"/>
      <c r="VUI853" s="273"/>
      <c r="VUJ853" s="273"/>
      <c r="VUK853" s="273"/>
      <c r="VUL853" s="273"/>
      <c r="VUM853" s="273"/>
      <c r="VUN853" s="273"/>
      <c r="VUO853" s="273"/>
      <c r="VUP853" s="273"/>
      <c r="VUQ853" s="273"/>
      <c r="VUR853" s="273"/>
      <c r="VUS853" s="273"/>
      <c r="VUT853" s="273"/>
      <c r="VUU853" s="273"/>
      <c r="VUV853" s="273"/>
      <c r="VUW853" s="273"/>
      <c r="VUX853" s="273"/>
      <c r="VUY853" s="273"/>
      <c r="VUZ853" s="273"/>
      <c r="VVA853" s="273"/>
      <c r="VVB853" s="273"/>
      <c r="VVC853" s="273"/>
      <c r="VVD853" s="273"/>
      <c r="VVE853" s="273"/>
      <c r="VVF853" s="273"/>
      <c r="VVG853" s="273"/>
      <c r="VVH853" s="273"/>
      <c r="VVI853" s="273"/>
      <c r="VVJ853" s="273"/>
      <c r="VVK853" s="273"/>
      <c r="VVL853" s="273"/>
      <c r="VVM853" s="273"/>
      <c r="VVN853" s="273"/>
      <c r="VVO853" s="273"/>
      <c r="VVP853" s="273"/>
      <c r="VVQ853" s="273"/>
      <c r="VVR853" s="273"/>
      <c r="VVS853" s="273"/>
      <c r="VVT853" s="273"/>
      <c r="VVU853" s="273"/>
      <c r="VVV853" s="273"/>
      <c r="VVW853" s="273"/>
      <c r="VVX853" s="273"/>
      <c r="VVY853" s="273"/>
      <c r="VVZ853" s="273"/>
      <c r="VWA853" s="273"/>
      <c r="VWB853" s="273"/>
      <c r="VWC853" s="273"/>
      <c r="VWD853" s="273"/>
      <c r="VWE853" s="273"/>
      <c r="VWF853" s="273"/>
      <c r="VWG853" s="273"/>
      <c r="VWH853" s="273"/>
      <c r="VWI853" s="273"/>
      <c r="VWJ853" s="273"/>
      <c r="VWK853" s="273"/>
      <c r="VWL853" s="273"/>
      <c r="VWM853" s="273"/>
      <c r="VWN853" s="273"/>
      <c r="VWO853" s="273"/>
      <c r="VWP853" s="273"/>
      <c r="VWQ853" s="273"/>
      <c r="VWR853" s="273"/>
      <c r="VWS853" s="273"/>
      <c r="VWT853" s="273"/>
      <c r="VWU853" s="273"/>
      <c r="VWV853" s="273"/>
      <c r="VWW853" s="273"/>
      <c r="VWX853" s="273"/>
      <c r="VWY853" s="273"/>
      <c r="VWZ853" s="273"/>
      <c r="VXA853" s="273"/>
      <c r="VXB853" s="273"/>
      <c r="VXC853" s="273"/>
      <c r="VXD853" s="273"/>
      <c r="VXE853" s="273"/>
      <c r="VXF853" s="273"/>
      <c r="VXG853" s="273"/>
      <c r="VXH853" s="273"/>
      <c r="VXI853" s="273"/>
      <c r="VXJ853" s="273"/>
      <c r="VXK853" s="273"/>
      <c r="VXL853" s="273"/>
      <c r="VXM853" s="273"/>
      <c r="VXN853" s="273"/>
      <c r="VXO853" s="273"/>
      <c r="VXP853" s="273"/>
      <c r="VXQ853" s="273"/>
      <c r="VXR853" s="273"/>
      <c r="VXS853" s="273"/>
      <c r="VXT853" s="273"/>
      <c r="VXU853" s="273"/>
      <c r="VXV853" s="273"/>
      <c r="VXW853" s="273"/>
      <c r="VXX853" s="273"/>
      <c r="VXY853" s="273"/>
      <c r="VXZ853" s="273"/>
      <c r="VYA853" s="273"/>
      <c r="VYB853" s="273"/>
      <c r="VYC853" s="273"/>
      <c r="VYD853" s="273"/>
      <c r="VYE853" s="273"/>
      <c r="VYF853" s="273"/>
      <c r="VYG853" s="273"/>
      <c r="VYH853" s="273"/>
      <c r="VYI853" s="273"/>
      <c r="VYJ853" s="273"/>
      <c r="VYK853" s="273"/>
      <c r="VYL853" s="273"/>
      <c r="VYM853" s="273"/>
      <c r="VYN853" s="273"/>
      <c r="VYO853" s="273"/>
      <c r="VYP853" s="273"/>
      <c r="VYQ853" s="273"/>
      <c r="VYR853" s="273"/>
      <c r="VYS853" s="273"/>
      <c r="VYT853" s="273"/>
      <c r="VYU853" s="273"/>
      <c r="VYV853" s="273"/>
      <c r="VYW853" s="273"/>
      <c r="VYX853" s="273"/>
      <c r="VYY853" s="273"/>
      <c r="VYZ853" s="273"/>
      <c r="VZA853" s="273"/>
      <c r="VZB853" s="273"/>
      <c r="VZC853" s="273"/>
      <c r="VZD853" s="273"/>
      <c r="VZE853" s="273"/>
      <c r="VZF853" s="273"/>
      <c r="VZG853" s="273"/>
      <c r="VZH853" s="273"/>
      <c r="VZI853" s="273"/>
      <c r="VZJ853" s="273"/>
      <c r="VZK853" s="273"/>
      <c r="VZL853" s="273"/>
      <c r="VZM853" s="273"/>
      <c r="VZN853" s="273"/>
      <c r="VZO853" s="273"/>
      <c r="VZP853" s="273"/>
      <c r="VZQ853" s="273"/>
      <c r="VZR853" s="273"/>
      <c r="VZS853" s="273"/>
      <c r="VZT853" s="273"/>
      <c r="VZU853" s="273"/>
      <c r="VZV853" s="273"/>
      <c r="VZW853" s="273"/>
      <c r="VZX853" s="273"/>
      <c r="VZY853" s="273"/>
      <c r="VZZ853" s="273"/>
      <c r="WAA853" s="273"/>
      <c r="WAB853" s="273"/>
      <c r="WAC853" s="273"/>
      <c r="WAD853" s="273"/>
      <c r="WAE853" s="273"/>
      <c r="WAF853" s="273"/>
      <c r="WAG853" s="273"/>
      <c r="WAH853" s="273"/>
      <c r="WAI853" s="273"/>
      <c r="WAJ853" s="273"/>
      <c r="WAK853" s="273"/>
      <c r="WAL853" s="273"/>
      <c r="WAM853" s="273"/>
      <c r="WAN853" s="273"/>
      <c r="WAO853" s="273"/>
      <c r="WAP853" s="273"/>
      <c r="WAQ853" s="273"/>
      <c r="WAR853" s="273"/>
      <c r="WAS853" s="273"/>
      <c r="WAT853" s="273"/>
      <c r="WAU853" s="273"/>
      <c r="WAV853" s="273"/>
      <c r="WAW853" s="273"/>
      <c r="WAX853" s="273"/>
      <c r="WAY853" s="273"/>
      <c r="WAZ853" s="273"/>
      <c r="WBA853" s="273"/>
      <c r="WBB853" s="273"/>
      <c r="WBC853" s="273"/>
      <c r="WBD853" s="273"/>
      <c r="WBE853" s="273"/>
      <c r="WBF853" s="273"/>
      <c r="WBG853" s="273"/>
      <c r="WBH853" s="273"/>
      <c r="WBI853" s="273"/>
      <c r="WBJ853" s="273"/>
      <c r="WBK853" s="273"/>
      <c r="WBL853" s="273"/>
      <c r="WBM853" s="273"/>
      <c r="WBN853" s="273"/>
      <c r="WBO853" s="273"/>
      <c r="WBP853" s="273"/>
      <c r="WBQ853" s="273"/>
      <c r="WBR853" s="273"/>
      <c r="WBS853" s="273"/>
      <c r="WBT853" s="273"/>
      <c r="WBU853" s="273"/>
      <c r="WBV853" s="273"/>
      <c r="WBW853" s="273"/>
      <c r="WBX853" s="273"/>
      <c r="WBY853" s="273"/>
      <c r="WBZ853" s="273"/>
      <c r="WCA853" s="273"/>
      <c r="WCB853" s="273"/>
      <c r="WCC853" s="273"/>
      <c r="WCD853" s="273"/>
      <c r="WCE853" s="273"/>
      <c r="WCF853" s="273"/>
      <c r="WCG853" s="273"/>
      <c r="WCH853" s="273"/>
      <c r="WCI853" s="273"/>
      <c r="WCJ853" s="273"/>
      <c r="WCK853" s="273"/>
      <c r="WCL853" s="273"/>
      <c r="WCM853" s="273"/>
      <c r="WCN853" s="273"/>
      <c r="WCO853" s="273"/>
      <c r="WCP853" s="273"/>
      <c r="WCQ853" s="273"/>
      <c r="WCR853" s="273"/>
      <c r="WCS853" s="273"/>
      <c r="WCT853" s="273"/>
      <c r="WCU853" s="273"/>
      <c r="WCV853" s="273"/>
      <c r="WCW853" s="273"/>
      <c r="WCX853" s="273"/>
      <c r="WCY853" s="273"/>
      <c r="WCZ853" s="273"/>
      <c r="WDA853" s="273"/>
      <c r="WDB853" s="273"/>
      <c r="WDC853" s="273"/>
      <c r="WDD853" s="273"/>
      <c r="WDE853" s="273"/>
      <c r="WDF853" s="273"/>
      <c r="WDG853" s="273"/>
      <c r="WDH853" s="273"/>
      <c r="WDI853" s="273"/>
      <c r="WDJ853" s="273"/>
      <c r="WDK853" s="273"/>
      <c r="WDL853" s="273"/>
      <c r="WDM853" s="273"/>
      <c r="WDN853" s="273"/>
      <c r="WDO853" s="273"/>
      <c r="WDP853" s="273"/>
      <c r="WDQ853" s="273"/>
      <c r="WDR853" s="273"/>
      <c r="WDS853" s="273"/>
      <c r="WDT853" s="273"/>
      <c r="WDU853" s="273"/>
      <c r="WDV853" s="273"/>
      <c r="WDW853" s="273"/>
      <c r="WDX853" s="273"/>
      <c r="WDY853" s="273"/>
      <c r="WDZ853" s="273"/>
      <c r="WEA853" s="273"/>
      <c r="WEB853" s="273"/>
      <c r="WEC853" s="273"/>
      <c r="WED853" s="273"/>
      <c r="WEE853" s="273"/>
      <c r="WEF853" s="273"/>
      <c r="WEG853" s="273"/>
      <c r="WEH853" s="273"/>
      <c r="WEI853" s="273"/>
      <c r="WEJ853" s="273"/>
      <c r="WEK853" s="273"/>
      <c r="WEL853" s="273"/>
      <c r="WEM853" s="273"/>
      <c r="WEN853" s="273"/>
      <c r="WEO853" s="273"/>
      <c r="WEP853" s="273"/>
      <c r="WEQ853" s="273"/>
      <c r="WER853" s="273"/>
      <c r="WES853" s="273"/>
      <c r="WET853" s="273"/>
      <c r="WEU853" s="273"/>
      <c r="WEV853" s="273"/>
      <c r="WEW853" s="273"/>
      <c r="WEX853" s="273"/>
      <c r="WEY853" s="273"/>
      <c r="WEZ853" s="273"/>
      <c r="WFA853" s="273"/>
      <c r="WFB853" s="273"/>
      <c r="WFC853" s="273"/>
      <c r="WFD853" s="273"/>
      <c r="WFE853" s="273"/>
      <c r="WFF853" s="273"/>
      <c r="WFG853" s="273"/>
      <c r="WFH853" s="273"/>
      <c r="WFI853" s="273"/>
      <c r="WFJ853" s="273"/>
      <c r="WFK853" s="273"/>
      <c r="WFL853" s="273"/>
      <c r="WFM853" s="273"/>
      <c r="WFN853" s="273"/>
      <c r="WFO853" s="273"/>
      <c r="WFP853" s="273"/>
      <c r="WFQ853" s="273"/>
      <c r="WFR853" s="273"/>
      <c r="WFS853" s="273"/>
      <c r="WFT853" s="273"/>
      <c r="WFU853" s="273"/>
      <c r="WFV853" s="273"/>
      <c r="WFW853" s="273"/>
      <c r="WFX853" s="273"/>
      <c r="WFY853" s="273"/>
      <c r="WFZ853" s="273"/>
      <c r="WGA853" s="273"/>
      <c r="WGB853" s="273"/>
      <c r="WGC853" s="273"/>
      <c r="WGD853" s="273"/>
      <c r="WGE853" s="273"/>
      <c r="WGF853" s="273"/>
      <c r="WGG853" s="273"/>
      <c r="WGH853" s="273"/>
      <c r="WGI853" s="273"/>
      <c r="WGJ853" s="273"/>
      <c r="WGK853" s="273"/>
      <c r="WGL853" s="273"/>
      <c r="WGM853" s="273"/>
      <c r="WGN853" s="273"/>
      <c r="WGO853" s="273"/>
      <c r="WGP853" s="273"/>
      <c r="WGQ853" s="273"/>
      <c r="WGR853" s="273"/>
      <c r="WGS853" s="273"/>
      <c r="WGT853" s="273"/>
      <c r="WGU853" s="273"/>
      <c r="WGV853" s="273"/>
      <c r="WGW853" s="273"/>
      <c r="WGX853" s="273"/>
      <c r="WGY853" s="273"/>
      <c r="WGZ853" s="273"/>
      <c r="WHA853" s="273"/>
      <c r="WHB853" s="273"/>
      <c r="WHC853" s="273"/>
      <c r="WHD853" s="273"/>
      <c r="WHE853" s="273"/>
      <c r="WHF853" s="273"/>
      <c r="WHG853" s="273"/>
      <c r="WHH853" s="273"/>
      <c r="WHI853" s="273"/>
      <c r="WHJ853" s="273"/>
      <c r="WHK853" s="273"/>
      <c r="WHL853" s="273"/>
      <c r="WHM853" s="273"/>
      <c r="WHN853" s="273"/>
      <c r="WHO853" s="273"/>
      <c r="WHP853" s="273"/>
      <c r="WHQ853" s="273"/>
      <c r="WHR853" s="273"/>
      <c r="WHS853" s="273"/>
      <c r="WHT853" s="273"/>
      <c r="WHU853" s="273"/>
      <c r="WHV853" s="273"/>
      <c r="WHW853" s="273"/>
      <c r="WHX853" s="273"/>
      <c r="WHY853" s="273"/>
      <c r="WHZ853" s="273"/>
      <c r="WIA853" s="273"/>
      <c r="WIB853" s="273"/>
      <c r="WIC853" s="273"/>
      <c r="WID853" s="273"/>
      <c r="WIE853" s="273"/>
      <c r="WIF853" s="273"/>
      <c r="WIG853" s="273"/>
      <c r="WIH853" s="273"/>
      <c r="WII853" s="273"/>
      <c r="WIJ853" s="273"/>
      <c r="WIK853" s="273"/>
      <c r="WIL853" s="273"/>
      <c r="WIM853" s="273"/>
      <c r="WIN853" s="273"/>
      <c r="WIO853" s="273"/>
      <c r="WIP853" s="273"/>
      <c r="WIQ853" s="273"/>
      <c r="WIR853" s="273"/>
      <c r="WIS853" s="273"/>
      <c r="WIT853" s="273"/>
      <c r="WIU853" s="273"/>
      <c r="WIV853" s="273"/>
      <c r="WIW853" s="273"/>
      <c r="WIX853" s="273"/>
      <c r="WIY853" s="273"/>
      <c r="WIZ853" s="273"/>
      <c r="WJA853" s="273"/>
      <c r="WJB853" s="273"/>
      <c r="WJC853" s="273"/>
      <c r="WJD853" s="273"/>
      <c r="WJE853" s="273"/>
      <c r="WJF853" s="273"/>
      <c r="WJG853" s="273"/>
      <c r="WJH853" s="273"/>
      <c r="WJI853" s="273"/>
      <c r="WJJ853" s="273"/>
      <c r="WJK853" s="273"/>
      <c r="WJL853" s="273"/>
      <c r="WJM853" s="273"/>
      <c r="WJN853" s="273"/>
      <c r="WJO853" s="273"/>
      <c r="WJP853" s="273"/>
      <c r="WJQ853" s="273"/>
      <c r="WJR853" s="273"/>
      <c r="WJS853" s="273"/>
      <c r="WJT853" s="273"/>
      <c r="WJU853" s="273"/>
      <c r="WJV853" s="273"/>
      <c r="WJW853" s="273"/>
      <c r="WJX853" s="273"/>
      <c r="WJY853" s="273"/>
      <c r="WJZ853" s="273"/>
      <c r="WKA853" s="273"/>
      <c r="WKB853" s="273"/>
      <c r="WKC853" s="273"/>
      <c r="WKD853" s="273"/>
      <c r="WKE853" s="273"/>
      <c r="WKF853" s="273"/>
      <c r="WKG853" s="273"/>
      <c r="WKH853" s="273"/>
      <c r="WKI853" s="273"/>
      <c r="WKJ853" s="273"/>
      <c r="WKK853" s="273"/>
      <c r="WKL853" s="273"/>
      <c r="WKM853" s="273"/>
      <c r="WKN853" s="273"/>
      <c r="WKO853" s="273"/>
      <c r="WKP853" s="273"/>
      <c r="WKQ853" s="273"/>
      <c r="WKR853" s="273"/>
      <c r="WKS853" s="273"/>
      <c r="WKT853" s="273"/>
      <c r="WKU853" s="273"/>
      <c r="WKV853" s="273"/>
      <c r="WKW853" s="273"/>
      <c r="WKX853" s="273"/>
      <c r="WKY853" s="273"/>
      <c r="WKZ853" s="273"/>
      <c r="WLA853" s="273"/>
      <c r="WLB853" s="273"/>
      <c r="WLC853" s="273"/>
      <c r="WLD853" s="273"/>
      <c r="WLE853" s="273"/>
      <c r="WLF853" s="273"/>
      <c r="WLG853" s="273"/>
      <c r="WLH853" s="273"/>
      <c r="WLI853" s="273"/>
      <c r="WLJ853" s="273"/>
      <c r="WLK853" s="273"/>
      <c r="WLL853" s="273"/>
      <c r="WLM853" s="273"/>
      <c r="WLN853" s="273"/>
      <c r="WLO853" s="273"/>
      <c r="WLP853" s="273"/>
      <c r="WLQ853" s="273"/>
      <c r="WLR853" s="273"/>
      <c r="WLS853" s="273"/>
      <c r="WLT853" s="273"/>
      <c r="WLU853" s="273"/>
      <c r="WLV853" s="273"/>
      <c r="WLW853" s="273"/>
      <c r="WLX853" s="273"/>
      <c r="WLY853" s="273"/>
      <c r="WLZ853" s="273"/>
      <c r="WMA853" s="273"/>
      <c r="WMB853" s="273"/>
      <c r="WMC853" s="273"/>
      <c r="WMD853" s="273"/>
      <c r="WME853" s="273"/>
      <c r="WMF853" s="273"/>
      <c r="WMG853" s="273"/>
      <c r="WMH853" s="273"/>
      <c r="WMI853" s="273"/>
      <c r="WMJ853" s="273"/>
      <c r="WMK853" s="273"/>
      <c r="WML853" s="273"/>
      <c r="WMM853" s="273"/>
      <c r="WMN853" s="273"/>
      <c r="WMO853" s="273"/>
      <c r="WMP853" s="273"/>
      <c r="WMQ853" s="273"/>
      <c r="WMR853" s="273"/>
      <c r="WMS853" s="273"/>
      <c r="WMT853" s="273"/>
      <c r="WMU853" s="273"/>
      <c r="WMV853" s="273"/>
      <c r="WMW853" s="273"/>
      <c r="WMX853" s="273"/>
      <c r="WMY853" s="273"/>
      <c r="WMZ853" s="273"/>
      <c r="WNA853" s="273"/>
      <c r="WNB853" s="273"/>
      <c r="WNC853" s="273"/>
      <c r="WND853" s="273"/>
      <c r="WNE853" s="273"/>
      <c r="WNF853" s="273"/>
      <c r="WNG853" s="273"/>
      <c r="WNH853" s="273"/>
      <c r="WNI853" s="273"/>
      <c r="WNJ853" s="273"/>
      <c r="WNK853" s="273"/>
      <c r="WNL853" s="273"/>
      <c r="WNM853" s="273"/>
      <c r="WNN853" s="273"/>
      <c r="WNO853" s="273"/>
      <c r="WNP853" s="273"/>
      <c r="WNQ853" s="273"/>
      <c r="WNR853" s="273"/>
      <c r="WNS853" s="273"/>
      <c r="WNT853" s="273"/>
      <c r="WNU853" s="273"/>
      <c r="WNV853" s="273"/>
      <c r="WNW853" s="273"/>
      <c r="WNX853" s="273"/>
      <c r="WNY853" s="273"/>
      <c r="WNZ853" s="273"/>
      <c r="WOA853" s="273"/>
      <c r="WOB853" s="273"/>
      <c r="WOC853" s="273"/>
      <c r="WOD853" s="273"/>
      <c r="WOE853" s="273"/>
      <c r="WOF853" s="273"/>
      <c r="WOG853" s="273"/>
      <c r="WOH853" s="273"/>
      <c r="WOI853" s="273"/>
      <c r="WOJ853" s="273"/>
      <c r="WOK853" s="273"/>
      <c r="WOL853" s="273"/>
      <c r="WOM853" s="273"/>
      <c r="WON853" s="273"/>
      <c r="WOO853" s="273"/>
      <c r="WOP853" s="273"/>
      <c r="WOQ853" s="273"/>
      <c r="WOR853" s="273"/>
      <c r="WOS853" s="273"/>
      <c r="WOT853" s="273"/>
      <c r="WOU853" s="273"/>
      <c r="WOV853" s="273"/>
      <c r="WOW853" s="273"/>
      <c r="WOX853" s="273"/>
      <c r="WOY853" s="273"/>
      <c r="WOZ853" s="273"/>
      <c r="WPA853" s="273"/>
      <c r="WPB853" s="273"/>
      <c r="WPC853" s="273"/>
      <c r="WPD853" s="273"/>
      <c r="WPE853" s="273"/>
      <c r="WPF853" s="273"/>
      <c r="WPG853" s="273"/>
      <c r="WPH853" s="273"/>
      <c r="WPI853" s="273"/>
      <c r="WPJ853" s="273"/>
      <c r="WPK853" s="273"/>
      <c r="WPL853" s="273"/>
      <c r="WPM853" s="273"/>
      <c r="WPN853" s="273"/>
      <c r="WPO853" s="273"/>
      <c r="WPP853" s="273"/>
      <c r="WPQ853" s="273"/>
      <c r="WPR853" s="273"/>
      <c r="WPS853" s="273"/>
      <c r="WPT853" s="273"/>
      <c r="WPU853" s="273"/>
      <c r="WPV853" s="273"/>
      <c r="WPW853" s="273"/>
      <c r="WPX853" s="273"/>
      <c r="WPY853" s="273"/>
      <c r="WPZ853" s="273"/>
      <c r="WQA853" s="273"/>
      <c r="WQB853" s="273"/>
      <c r="WQC853" s="273"/>
      <c r="WQD853" s="273"/>
      <c r="WQE853" s="273"/>
      <c r="WQF853" s="273"/>
      <c r="WQG853" s="273"/>
      <c r="WQH853" s="273"/>
      <c r="WQI853" s="273"/>
      <c r="WQJ853" s="273"/>
      <c r="WQK853" s="273"/>
      <c r="WQL853" s="273"/>
      <c r="WQM853" s="273"/>
      <c r="WQN853" s="273"/>
      <c r="WQO853" s="273"/>
      <c r="WQP853" s="273"/>
      <c r="WQQ853" s="273"/>
      <c r="WQR853" s="273"/>
      <c r="WQS853" s="273"/>
      <c r="WQT853" s="273"/>
      <c r="WQU853" s="273"/>
      <c r="WQV853" s="273"/>
      <c r="WQW853" s="273"/>
      <c r="WQX853" s="273"/>
      <c r="WQY853" s="273"/>
      <c r="WQZ853" s="273"/>
      <c r="WRA853" s="273"/>
      <c r="WRB853" s="273"/>
      <c r="WRC853" s="273"/>
      <c r="WRD853" s="273"/>
      <c r="WRE853" s="273"/>
      <c r="WRF853" s="273"/>
      <c r="WRG853" s="273"/>
      <c r="WRH853" s="273"/>
      <c r="WRI853" s="273"/>
      <c r="WRJ853" s="273"/>
      <c r="WRK853" s="273"/>
      <c r="WRL853" s="273"/>
      <c r="WRM853" s="273"/>
      <c r="WRN853" s="273"/>
      <c r="WRO853" s="273"/>
      <c r="WRP853" s="273"/>
      <c r="WRQ853" s="273"/>
      <c r="WRR853" s="273"/>
      <c r="WRS853" s="273"/>
      <c r="WRT853" s="273"/>
      <c r="WRU853" s="273"/>
      <c r="WRV853" s="273"/>
      <c r="WRW853" s="273"/>
      <c r="WRX853" s="273"/>
      <c r="WRY853" s="273"/>
      <c r="WRZ853" s="273"/>
      <c r="WSA853" s="273"/>
      <c r="WSB853" s="273"/>
      <c r="WSC853" s="273"/>
      <c r="WSD853" s="273"/>
      <c r="WSE853" s="273"/>
      <c r="WSF853" s="273"/>
      <c r="WSG853" s="273"/>
      <c r="WSH853" s="273"/>
      <c r="WSI853" s="273"/>
      <c r="WSJ853" s="273"/>
      <c r="WSK853" s="273"/>
      <c r="WSL853" s="273"/>
      <c r="WSM853" s="273"/>
      <c r="WSN853" s="273"/>
      <c r="WSO853" s="273"/>
      <c r="WSP853" s="273"/>
      <c r="WSQ853" s="273"/>
      <c r="WSR853" s="273"/>
      <c r="WSS853" s="273"/>
      <c r="WST853" s="273"/>
      <c r="WSU853" s="273"/>
      <c r="WSV853" s="273"/>
      <c r="WSW853" s="273"/>
      <c r="WSX853" s="273"/>
      <c r="WSY853" s="273"/>
      <c r="WSZ853" s="273"/>
      <c r="WTA853" s="273"/>
      <c r="WTB853" s="273"/>
      <c r="WTC853" s="273"/>
      <c r="WTD853" s="273"/>
      <c r="WTE853" s="273"/>
      <c r="WTF853" s="273"/>
      <c r="WTG853" s="273"/>
      <c r="WTH853" s="273"/>
      <c r="WTI853" s="273"/>
      <c r="WTJ853" s="273"/>
      <c r="WTK853" s="273"/>
      <c r="WTL853" s="273"/>
      <c r="WTM853" s="273"/>
      <c r="WTN853" s="273"/>
      <c r="WTO853" s="273"/>
      <c r="WTP853" s="273"/>
      <c r="WTQ853" s="273"/>
      <c r="WTR853" s="273"/>
      <c r="WTS853" s="273"/>
      <c r="WTT853" s="273"/>
      <c r="WTU853" s="273"/>
      <c r="WTV853" s="273"/>
      <c r="WTW853" s="273"/>
      <c r="WTX853" s="273"/>
      <c r="WTY853" s="273"/>
      <c r="WTZ853" s="273"/>
      <c r="WUA853" s="273"/>
      <c r="WUB853" s="273"/>
      <c r="WUC853" s="273"/>
      <c r="WUD853" s="273"/>
      <c r="WUE853" s="273"/>
      <c r="WUF853" s="273"/>
      <c r="WUG853" s="273"/>
      <c r="WUH853" s="273"/>
      <c r="WUI853" s="273"/>
      <c r="WUJ853" s="273"/>
      <c r="WUK853" s="273"/>
      <c r="WUL853" s="273"/>
      <c r="WUM853" s="273"/>
      <c r="WUN853" s="273"/>
      <c r="WUO853" s="273"/>
      <c r="WUP853" s="273"/>
      <c r="WUQ853" s="273"/>
      <c r="WUR853" s="273"/>
      <c r="WUS853" s="273"/>
      <c r="WUT853" s="273"/>
      <c r="WUU853" s="273"/>
      <c r="WUV853" s="273"/>
      <c r="WUW853" s="273"/>
      <c r="WUX853" s="273"/>
      <c r="WUY853" s="273"/>
      <c r="WUZ853" s="273"/>
      <c r="WVA853" s="273"/>
      <c r="WVB853" s="273"/>
      <c r="WVC853" s="273"/>
      <c r="WVD853" s="273"/>
      <c r="WVE853" s="273"/>
      <c r="WVF853" s="273"/>
      <c r="WVG853" s="273"/>
      <c r="WVH853" s="273"/>
      <c r="WVI853" s="273"/>
      <c r="WVJ853" s="273"/>
      <c r="WVK853" s="273"/>
      <c r="WVL853" s="273"/>
      <c r="WVM853" s="273"/>
      <c r="WVN853" s="273"/>
      <c r="WVO853" s="273"/>
      <c r="WVP853" s="273"/>
      <c r="WVQ853" s="273"/>
      <c r="WVR853" s="273"/>
      <c r="WVS853" s="273"/>
      <c r="WVT853" s="273"/>
      <c r="WVU853" s="273"/>
      <c r="WVV853" s="273"/>
      <c r="WVW853" s="273"/>
      <c r="WVX853" s="273"/>
      <c r="WVY853" s="273"/>
      <c r="WVZ853" s="273"/>
      <c r="WWA853" s="273"/>
      <c r="WWB853" s="273"/>
      <c r="WWC853" s="273"/>
      <c r="WWD853" s="273"/>
      <c r="WWE853" s="273"/>
      <c r="WWF853" s="273"/>
      <c r="WWG853" s="273"/>
      <c r="WWH853" s="273"/>
      <c r="WWI853" s="273"/>
      <c r="WWJ853" s="273"/>
      <c r="WWK853" s="273"/>
      <c r="WWL853" s="273"/>
      <c r="WWM853" s="273"/>
      <c r="WWN853" s="273"/>
      <c r="WWO853" s="273"/>
      <c r="WWP853" s="273"/>
      <c r="WWQ853" s="273"/>
      <c r="WWR853" s="273"/>
      <c r="WWS853" s="273"/>
      <c r="WWT853" s="273"/>
      <c r="WWU853" s="273"/>
      <c r="WWV853" s="273"/>
      <c r="WWW853" s="273"/>
      <c r="WWX853" s="273"/>
      <c r="WWY853" s="273"/>
      <c r="WWZ853" s="273"/>
      <c r="WXA853" s="273"/>
      <c r="WXB853" s="273"/>
      <c r="WXC853" s="273"/>
      <c r="WXD853" s="273"/>
      <c r="WXE853" s="273"/>
      <c r="WXF853" s="273"/>
      <c r="WXG853" s="273"/>
      <c r="WXH853" s="273"/>
      <c r="WXI853" s="273"/>
      <c r="WXJ853" s="273"/>
      <c r="WXK853" s="273"/>
      <c r="WXL853" s="273"/>
      <c r="WXM853" s="273"/>
      <c r="WXN853" s="273"/>
      <c r="WXO853" s="273"/>
      <c r="WXP853" s="273"/>
      <c r="WXQ853" s="273"/>
      <c r="WXR853" s="273"/>
      <c r="WXS853" s="273"/>
      <c r="WXT853" s="273"/>
      <c r="WXU853" s="273"/>
      <c r="WXV853" s="273"/>
      <c r="WXW853" s="273"/>
      <c r="WXX853" s="273"/>
      <c r="WXY853" s="273"/>
      <c r="WXZ853" s="273"/>
      <c r="WYA853" s="273"/>
      <c r="WYB853" s="273"/>
      <c r="WYC853" s="273"/>
      <c r="WYD853" s="273"/>
      <c r="WYE853" s="273"/>
      <c r="WYF853" s="273"/>
      <c r="WYG853" s="273"/>
      <c r="WYH853" s="273"/>
      <c r="WYI853" s="273"/>
      <c r="WYJ853" s="273"/>
      <c r="WYK853" s="273"/>
      <c r="WYL853" s="273"/>
      <c r="WYM853" s="273"/>
      <c r="WYN853" s="273"/>
      <c r="WYO853" s="273"/>
      <c r="WYP853" s="273"/>
      <c r="WYQ853" s="273"/>
      <c r="WYR853" s="273"/>
      <c r="WYS853" s="273"/>
      <c r="WYT853" s="273"/>
      <c r="WYU853" s="273"/>
      <c r="WYV853" s="273"/>
      <c r="WYW853" s="273"/>
      <c r="WYX853" s="273"/>
      <c r="WYY853" s="273"/>
      <c r="WYZ853" s="273"/>
      <c r="WZA853" s="273"/>
      <c r="WZB853" s="273"/>
      <c r="WZC853" s="273"/>
      <c r="WZD853" s="273"/>
      <c r="WZE853" s="273"/>
      <c r="WZF853" s="273"/>
      <c r="WZG853" s="273"/>
      <c r="WZH853" s="273"/>
      <c r="WZI853" s="273"/>
      <c r="WZJ853" s="273"/>
      <c r="WZK853" s="273"/>
      <c r="WZL853" s="273"/>
      <c r="WZM853" s="273"/>
      <c r="WZN853" s="273"/>
      <c r="WZO853" s="273"/>
      <c r="WZP853" s="273"/>
      <c r="WZQ853" s="273"/>
      <c r="WZR853" s="273"/>
      <c r="WZS853" s="273"/>
      <c r="WZT853" s="273"/>
      <c r="WZU853" s="273"/>
      <c r="WZV853" s="273"/>
      <c r="WZW853" s="273"/>
      <c r="WZX853" s="273"/>
      <c r="WZY853" s="273"/>
      <c r="WZZ853" s="273"/>
      <c r="XAA853" s="273"/>
      <c r="XAB853" s="273"/>
      <c r="XAC853" s="273"/>
      <c r="XAD853" s="273"/>
      <c r="XAE853" s="273"/>
      <c r="XAF853" s="273"/>
      <c r="XAG853" s="273"/>
      <c r="XAH853" s="273"/>
      <c r="XAI853" s="273"/>
      <c r="XAJ853" s="273"/>
      <c r="XAK853" s="273"/>
      <c r="XAL853" s="273"/>
      <c r="XAM853" s="273"/>
      <c r="XAN853" s="273"/>
      <c r="XAO853" s="273"/>
      <c r="XAP853" s="273"/>
      <c r="XAQ853" s="273"/>
      <c r="XAR853" s="273"/>
      <c r="XAS853" s="273"/>
      <c r="XAT853" s="273"/>
      <c r="XAU853" s="273"/>
      <c r="XAV853" s="273"/>
      <c r="XAW853" s="273"/>
      <c r="XAX853" s="273"/>
      <c r="XAY853" s="273"/>
      <c r="XAZ853" s="273"/>
      <c r="XBA853" s="273"/>
      <c r="XBB853" s="273"/>
      <c r="XBC853" s="273"/>
      <c r="XBD853" s="273"/>
      <c r="XBE853" s="273"/>
      <c r="XBF853" s="273"/>
      <c r="XBG853" s="273"/>
      <c r="XBH853" s="273"/>
      <c r="XBI853" s="273"/>
      <c r="XBJ853" s="273"/>
      <c r="XBK853" s="273"/>
      <c r="XBL853" s="273"/>
      <c r="XBM853" s="273"/>
      <c r="XBN853" s="273"/>
      <c r="XBO853" s="273"/>
      <c r="XBP853" s="273"/>
      <c r="XBQ853" s="273"/>
      <c r="XBR853" s="273"/>
      <c r="XBS853" s="273"/>
      <c r="XBT853" s="273"/>
      <c r="XBU853" s="273"/>
      <c r="XBV853" s="273"/>
      <c r="XBW853" s="273"/>
      <c r="XBX853" s="273"/>
      <c r="XBY853" s="273"/>
      <c r="XBZ853" s="273"/>
      <c r="XCA853" s="273"/>
      <c r="XCB853" s="273"/>
      <c r="XCC853" s="273"/>
      <c r="XCD853" s="273"/>
      <c r="XCE853" s="273"/>
      <c r="XCF853" s="273"/>
      <c r="XCG853" s="273"/>
      <c r="XCH853" s="273"/>
      <c r="XCI853" s="273"/>
      <c r="XCJ853" s="273"/>
      <c r="XCK853" s="273"/>
      <c r="XCL853" s="273"/>
      <c r="XCM853" s="273"/>
      <c r="XCN853" s="273"/>
      <c r="XCO853" s="273"/>
      <c r="XCP853" s="273"/>
      <c r="XCQ853" s="273"/>
      <c r="XCR853" s="273"/>
      <c r="XCS853" s="273"/>
      <c r="XCT853" s="273"/>
      <c r="XCU853" s="273"/>
      <c r="XCV853" s="273"/>
      <c r="XCW853" s="273"/>
      <c r="XCX853" s="273"/>
      <c r="XCY853" s="273"/>
      <c r="XCZ853" s="273"/>
      <c r="XDA853" s="273"/>
      <c r="XDB853" s="273"/>
      <c r="XDC853" s="273"/>
      <c r="XDD853" s="273"/>
      <c r="XDE853" s="273"/>
      <c r="XDF853" s="273"/>
      <c r="XDG853" s="273"/>
      <c r="XDH853" s="273"/>
      <c r="XDI853" s="273"/>
      <c r="XDJ853" s="273"/>
      <c r="XDK853" s="273"/>
      <c r="XDL853" s="273"/>
      <c r="XDM853" s="273"/>
      <c r="XDN853" s="273"/>
      <c r="XDO853" s="273"/>
      <c r="XDP853" s="273"/>
      <c r="XDQ853" s="273"/>
      <c r="XDR853" s="273"/>
      <c r="XDS853" s="273"/>
      <c r="XDT853" s="273"/>
      <c r="XDU853" s="273"/>
      <c r="XDV853" s="273"/>
      <c r="XDW853" s="273"/>
      <c r="XDX853" s="273"/>
      <c r="XDY853" s="273"/>
      <c r="XDZ853" s="273"/>
      <c r="XEA853" s="273"/>
      <c r="XEB853" s="273"/>
      <c r="XEC853" s="273"/>
      <c r="XED853" s="273"/>
      <c r="XEE853" s="273"/>
    </row>
    <row r="854" spans="1:16359" ht="76.5" hidden="1">
      <c r="A854" s="29">
        <v>202511643204</v>
      </c>
      <c r="B854" s="120" t="s">
        <v>10512</v>
      </c>
      <c r="C854" s="148" t="s">
        <v>8481</v>
      </c>
      <c r="D854" s="145" t="s">
        <v>10513</v>
      </c>
      <c r="E854" s="108" t="s">
        <v>7919</v>
      </c>
      <c r="F854" s="108" t="s">
        <v>10514</v>
      </c>
      <c r="G854" s="175" t="s">
        <v>10515</v>
      </c>
      <c r="H854" s="175" t="s">
        <v>10516</v>
      </c>
      <c r="I854" s="271" t="s">
        <v>7118</v>
      </c>
      <c r="J854" s="271">
        <v>45965</v>
      </c>
      <c r="K854" s="271" t="s">
        <v>355</v>
      </c>
      <c r="L854" s="145" t="str">
        <f>IF(Tabela2[[#This Row],[Data]]="","Sem Informação",VLOOKUP(MONTH(Tabela2[[#This Row],[Data]]),'[1]Validação de dados'!$I$1:$J$13,2,0))</f>
        <v>Novembro</v>
      </c>
      <c r="M854" s="145">
        <f>YEAR(Tabela2[[#This Row],[Data]])</f>
        <v>2025</v>
      </c>
      <c r="N854" s="271" t="s">
        <v>143</v>
      </c>
      <c r="O854" s="271" t="s">
        <v>286</v>
      </c>
      <c r="P854" s="258" t="e">
        <f>VLOOKUP(Tabela2[[#This Row],[SIEMA]],Siema2024,21,FALSE)</f>
        <v>#REF!</v>
      </c>
      <c r="Q854" s="258">
        <v>3475</v>
      </c>
      <c r="R854" s="259" t="e">
        <f>VLOOKUP(Tabela2[[#This Row],[SIEMA]],Siema2025,10,FALSE)</f>
        <v>#N/A</v>
      </c>
      <c r="S854" s="262" t="str">
        <f>IF(Q854="","", IF(Q854="NC","", IF(Q854="NE","", IF(Q854="NA","",IFERROR(VLOOKUP(Q854,[1]Produtos!$A$1:$C$2319,2,FALSE),"Não Cadastrado")))))</f>
        <v>MISTURA DE ETANOL E GASOLINA ou MISTURA DE ETANOL E COMBUSTÍVEL PARA MOTORES  com mais de
10% de etanol</v>
      </c>
      <c r="T854" s="258">
        <v>3</v>
      </c>
      <c r="U854" s="258" t="s">
        <v>7109</v>
      </c>
      <c r="V854" s="258">
        <f>IF(Q854="","",IF(ISNUMBER(Q854)=FALSE,"Não se aplica",IFERROR(VLOOKUP(Q854,Produtos!$A$1:$C$2319,3,FALSE),"Não Cadastrado")))</f>
        <v>3</v>
      </c>
      <c r="W854" s="258">
        <v>1202</v>
      </c>
      <c r="X854" s="259" t="str">
        <f>IF(Tabela2[[#This Row],[Origem do acidente]] = "Plataforma", "PREENCHER","NA")</f>
        <v>NA</v>
      </c>
      <c r="Y854" s="262" t="str">
        <f>IF(W854="","", IF(W854="NC","", IF(W854="NE","", IF(W854="NA","",IFERROR(VLOOKUP(W854,[1]Produtos!$A$1:$C$2319,2,FALSE),"Não Cadastrado")))))</f>
        <v>GASÓLEO ou ÓLEO DIESEL ou ÓLEO PARA AQUECIMENTO, LEVE</v>
      </c>
      <c r="Z854" s="258" t="s">
        <v>6834</v>
      </c>
      <c r="AA854" s="258" t="s">
        <v>7062</v>
      </c>
      <c r="AB854" s="258">
        <f>IF(W854="","",IF(ISNUMBER(W854)=FALSE,"Não se aplica",IFERROR(VLOOKUP(W854,[1]Produtos!$A$1:$C$2319,3,FALSE),"Não Cadastrado")))</f>
        <v>3</v>
      </c>
      <c r="AC854" s="258"/>
      <c r="AD854" s="259" t="str">
        <f>IF(Tabela2[[#This Row],[Origem do acidente]] = "Plataforma", "PREENCHER","NA")</f>
        <v>NA</v>
      </c>
      <c r="AE854" s="262" t="str">
        <f>IF(AC854="","", IF(AC854="NC","", IF(AC854="NE","", IF(AC854="NA","",IFERROR(VLOOKUP(AC854,[1]Produtos!$A$1:$C$2319,2,FALSE),"Não Cadastrado")))))</f>
        <v/>
      </c>
      <c r="AF854" s="258"/>
      <c r="AG854" s="258"/>
      <c r="AH854" s="258" t="str">
        <f>IF(AC854="","",IF(ISNUMBER(AC854)=FALSE,"Não se aplica",IFERROR(VLOOKUP(AC854,Produtos!$A$1:$C$2319,3,FALSE),"Não Cadastrado")))</f>
        <v/>
      </c>
      <c r="AI854" s="258"/>
      <c r="AJ854" s="145" t="e">
        <f>VLOOKUP(Tabela2[[#This Row],[SIEMA]],Siema2024,26,FALSE)</f>
        <v>#REF!</v>
      </c>
      <c r="AK854" s="262" t="s">
        <v>7368</v>
      </c>
      <c r="AL854" s="262"/>
      <c r="AM854" s="262"/>
      <c r="AN854" s="148"/>
      <c r="AO854" s="148"/>
      <c r="AP854" s="148"/>
      <c r="AQ854" s="148"/>
      <c r="AR854" s="150"/>
      <c r="AS854" s="148"/>
      <c r="AT854" s="148"/>
      <c r="AU854" s="148" t="s">
        <v>7176</v>
      </c>
      <c r="AV854" s="148"/>
      <c r="AW854" s="148"/>
      <c r="AX854" s="148"/>
      <c r="AY854" s="148"/>
      <c r="AZ854" s="148"/>
      <c r="BA854" s="148"/>
      <c r="BB854" s="148"/>
      <c r="BC854" s="259" t="str">
        <f>IF(Tabela2[[#This Row],[Outro(s) ]] = "X", "PREENCHER","NA")</f>
        <v>NA</v>
      </c>
      <c r="BD854" s="148"/>
      <c r="BE854" s="148"/>
      <c r="BF854" s="251" t="s">
        <v>10517</v>
      </c>
      <c r="BG854" s="251"/>
      <c r="BH854" s="253" t="s">
        <v>10173</v>
      </c>
      <c r="BI854" s="252" t="s">
        <v>7062</v>
      </c>
      <c r="BJ854" s="262" t="s">
        <v>7097</v>
      </c>
      <c r="BK854" s="258" t="s">
        <v>2696</v>
      </c>
      <c r="BL854" s="265">
        <v>45980</v>
      </c>
      <c r="BM854" s="148">
        <f ca="1">IF(Tabela2[[#This Row],[Data de atendimento do Ibama (considerar o primeiro documento/ação)]]="",_xlfn.DAYS(TODAY(),J854),_xlfn.DAYS(Tabela2[[#This Row],[Data de atendimento do Ibama (considerar o primeiro documento/ação)]],J854))</f>
        <v>15</v>
      </c>
      <c r="BN854" s="259" t="str">
        <f>IF(Tabela2[[#This Row],[Atendido pelo Ibama ("Não" ou "Sim")]]="Não","Preencher", IF(Tabela2[[#This Row],[Atendido pelo Ibama ("Não" ou "Sim")]]="Sim","NA",""))</f>
        <v>NA</v>
      </c>
      <c r="BO854" s="263" t="s">
        <v>7139</v>
      </c>
      <c r="BP854" s="259" t="str">
        <f>IF(Tabela2[[#This Row],[Forma de atendimento (primeiro documento/ação)]]= "Outros (especificar)", "PREENCHER","NA")</f>
        <v>NA</v>
      </c>
      <c r="BQ854" s="258" t="s">
        <v>123</v>
      </c>
      <c r="BR854" s="259" t="str">
        <f>IF(Tabela2[[#This Row],[Equipe do Ibama foi a campo? Houve sobrevoo do Poseidon?]] = "Sim", "PREENCHER","NA")</f>
        <v>NA</v>
      </c>
      <c r="BS854" s="259" t="str">
        <f>IF(Tabela2[[#This Row],[Se sim, foi emitida Ordem de Emergência? (informações vinculada à coluna CK)]] = "Sim", "PREENCHER","NA")</f>
        <v>NA</v>
      </c>
      <c r="BT854" s="259" t="s">
        <v>7099</v>
      </c>
      <c r="BU854" s="259" t="s">
        <v>123</v>
      </c>
      <c r="BV854" s="259" t="s">
        <v>123</v>
      </c>
      <c r="BW854" s="259" t="s">
        <v>123</v>
      </c>
      <c r="BX854" s="258" t="s">
        <v>7119</v>
      </c>
      <c r="BY854" s="265"/>
      <c r="BZ854" s="145" t="str">
        <f>IF(Tabela2[[#This Row],[Data do documento de encerramento]]="NA","NA",IF(Tabela2[[#This Row],[Data do documento de encerramento]]="","Pendente de conclusão/ encerramento",_xlfn.DAYS(Tabela2[[#This Row],[Data do documento de encerramento]],J854)))</f>
        <v>Pendente de conclusão/ encerramento</v>
      </c>
      <c r="CA854" s="262" t="s">
        <v>7344</v>
      </c>
      <c r="CB854" s="272"/>
      <c r="CC854" s="150"/>
      <c r="CD854" s="150"/>
      <c r="CE854" s="150"/>
      <c r="CF854" s="150"/>
      <c r="CG854" s="273"/>
      <c r="CH854" s="273"/>
      <c r="CI854" s="273"/>
      <c r="CJ854" s="273"/>
      <c r="CK854" s="273"/>
      <c r="CL854" s="273"/>
      <c r="CM854" s="273"/>
      <c r="CN854" s="273"/>
      <c r="CO854" s="273"/>
      <c r="CP854" s="273"/>
      <c r="CQ854" s="273"/>
      <c r="CR854" s="273"/>
      <c r="CS854" s="273"/>
      <c r="CT854" s="273"/>
      <c r="CU854" s="273"/>
      <c r="CV854" s="273"/>
      <c r="CW854" s="273"/>
      <c r="CX854" s="273"/>
      <c r="CY854" s="273"/>
      <c r="CZ854" s="273"/>
      <c r="DA854" s="273"/>
      <c r="DB854" s="273"/>
      <c r="DC854" s="273"/>
      <c r="DD854" s="273"/>
      <c r="DE854" s="273"/>
      <c r="DF854" s="273"/>
      <c r="DG854" s="273"/>
      <c r="DH854" s="273"/>
      <c r="DI854" s="273"/>
      <c r="DJ854" s="273"/>
      <c r="DK854" s="273"/>
      <c r="DL854" s="273"/>
      <c r="DM854" s="273"/>
      <c r="DN854" s="273"/>
      <c r="DO854" s="273"/>
      <c r="DP854" s="273"/>
      <c r="DQ854" s="273"/>
      <c r="DR854" s="273"/>
      <c r="DS854" s="273"/>
      <c r="DT854" s="273"/>
      <c r="DU854" s="273"/>
      <c r="DV854" s="273"/>
      <c r="DW854" s="273"/>
      <c r="DX854" s="273"/>
      <c r="DY854" s="273"/>
      <c r="DZ854" s="273"/>
      <c r="EA854" s="273"/>
      <c r="EB854" s="273"/>
      <c r="EC854" s="273"/>
      <c r="ED854" s="273"/>
      <c r="EE854" s="273"/>
      <c r="EF854" s="273"/>
      <c r="EG854" s="273"/>
      <c r="EH854" s="273"/>
      <c r="EI854" s="273"/>
      <c r="EJ854" s="273"/>
      <c r="EK854" s="273"/>
      <c r="EL854" s="273"/>
      <c r="EM854" s="273"/>
      <c r="EN854" s="273"/>
      <c r="EO854" s="273"/>
      <c r="EP854" s="273"/>
      <c r="EQ854" s="273"/>
      <c r="ER854" s="273"/>
      <c r="ES854" s="273"/>
      <c r="ET854" s="273"/>
      <c r="EU854" s="273"/>
      <c r="EV854" s="273"/>
      <c r="EW854" s="273"/>
      <c r="EX854" s="273"/>
      <c r="EY854" s="273"/>
      <c r="EZ854" s="273"/>
      <c r="FA854" s="273"/>
      <c r="FB854" s="273"/>
      <c r="FC854" s="273"/>
      <c r="FD854" s="273"/>
      <c r="FE854" s="273"/>
      <c r="FF854" s="273"/>
      <c r="FG854" s="273"/>
      <c r="FH854" s="273"/>
      <c r="FI854" s="273"/>
      <c r="FJ854" s="273"/>
      <c r="FK854" s="273"/>
      <c r="FL854" s="273"/>
      <c r="FM854" s="273"/>
      <c r="FN854" s="273"/>
      <c r="FO854" s="273"/>
      <c r="FP854" s="273"/>
      <c r="FQ854" s="273"/>
      <c r="FR854" s="273"/>
      <c r="FS854" s="273"/>
      <c r="FT854" s="273"/>
      <c r="FU854" s="273"/>
      <c r="FV854" s="273"/>
      <c r="FW854" s="273"/>
      <c r="FX854" s="273"/>
      <c r="FY854" s="273"/>
      <c r="FZ854" s="273"/>
      <c r="GA854" s="273"/>
      <c r="GB854" s="273"/>
      <c r="GC854" s="273"/>
      <c r="GD854" s="273"/>
      <c r="GE854" s="273"/>
      <c r="GF854" s="273"/>
      <c r="GG854" s="273"/>
      <c r="GH854" s="273"/>
      <c r="GI854" s="273"/>
      <c r="GJ854" s="273"/>
      <c r="GK854" s="273"/>
      <c r="GL854" s="273"/>
      <c r="GM854" s="273"/>
      <c r="GN854" s="273"/>
      <c r="GO854" s="273"/>
      <c r="GP854" s="273"/>
      <c r="GQ854" s="273"/>
      <c r="GR854" s="273"/>
      <c r="GS854" s="273"/>
      <c r="GT854" s="273"/>
      <c r="GU854" s="273"/>
      <c r="GV854" s="273"/>
      <c r="GW854" s="273"/>
      <c r="GX854" s="273"/>
      <c r="GY854" s="273"/>
      <c r="GZ854" s="273"/>
      <c r="HA854" s="273"/>
      <c r="HB854" s="273"/>
      <c r="HC854" s="273"/>
      <c r="HD854" s="273"/>
      <c r="HE854" s="273"/>
      <c r="HF854" s="273"/>
      <c r="HG854" s="273"/>
      <c r="HH854" s="273"/>
      <c r="HI854" s="273"/>
      <c r="HJ854" s="273"/>
      <c r="HK854" s="273"/>
      <c r="HL854" s="273"/>
      <c r="HM854" s="273"/>
      <c r="HN854" s="273"/>
      <c r="HO854" s="273"/>
      <c r="HP854" s="273"/>
      <c r="HQ854" s="273"/>
      <c r="HR854" s="273"/>
      <c r="HS854" s="273"/>
      <c r="HT854" s="273"/>
      <c r="HU854" s="273"/>
      <c r="HV854" s="273"/>
      <c r="HW854" s="273"/>
      <c r="HX854" s="273"/>
      <c r="HY854" s="273"/>
      <c r="HZ854" s="273"/>
      <c r="IA854" s="273"/>
      <c r="IB854" s="273"/>
      <c r="IC854" s="273"/>
      <c r="ID854" s="273"/>
      <c r="IE854" s="273"/>
      <c r="IF854" s="273"/>
      <c r="IG854" s="273"/>
      <c r="IH854" s="273"/>
      <c r="II854" s="273"/>
      <c r="IJ854" s="273"/>
      <c r="IK854" s="273"/>
      <c r="IL854" s="273"/>
      <c r="IM854" s="273"/>
      <c r="IN854" s="273"/>
      <c r="IO854" s="273"/>
      <c r="IP854" s="273"/>
      <c r="IQ854" s="273"/>
      <c r="IR854" s="273"/>
      <c r="IS854" s="273"/>
      <c r="IT854" s="273"/>
      <c r="IU854" s="273"/>
      <c r="IV854" s="273"/>
      <c r="IW854" s="273"/>
      <c r="IX854" s="273"/>
      <c r="IY854" s="273"/>
      <c r="IZ854" s="273"/>
      <c r="JA854" s="273"/>
      <c r="JB854" s="273"/>
      <c r="JC854" s="273"/>
      <c r="JD854" s="273"/>
      <c r="JE854" s="273"/>
      <c r="JF854" s="273"/>
      <c r="JG854" s="273"/>
      <c r="JH854" s="273"/>
      <c r="JI854" s="273"/>
      <c r="JJ854" s="273"/>
      <c r="JK854" s="273"/>
      <c r="JL854" s="273"/>
      <c r="JM854" s="273"/>
      <c r="JN854" s="273"/>
      <c r="JO854" s="273"/>
      <c r="JP854" s="273"/>
      <c r="JQ854" s="273"/>
      <c r="JR854" s="273"/>
      <c r="JS854" s="273"/>
      <c r="JT854" s="273"/>
      <c r="JU854" s="273"/>
      <c r="JV854" s="273"/>
      <c r="JW854" s="273"/>
      <c r="JX854" s="273"/>
      <c r="JY854" s="273"/>
      <c r="JZ854" s="273"/>
      <c r="KA854" s="273"/>
      <c r="KB854" s="273"/>
      <c r="KC854" s="273"/>
      <c r="KD854" s="273"/>
      <c r="KE854" s="273"/>
      <c r="KF854" s="273"/>
      <c r="KG854" s="273"/>
      <c r="KH854" s="273"/>
      <c r="KI854" s="273"/>
      <c r="KJ854" s="273"/>
      <c r="KK854" s="273"/>
      <c r="KL854" s="273"/>
      <c r="KM854" s="273"/>
      <c r="KN854" s="273"/>
      <c r="KO854" s="273"/>
      <c r="KP854" s="273"/>
      <c r="KQ854" s="273"/>
      <c r="KR854" s="273"/>
      <c r="KS854" s="273"/>
      <c r="KT854" s="273"/>
      <c r="KU854" s="273"/>
      <c r="KV854" s="273"/>
      <c r="KW854" s="273"/>
      <c r="KX854" s="273"/>
      <c r="KY854" s="273"/>
      <c r="KZ854" s="273"/>
      <c r="LA854" s="273"/>
      <c r="LB854" s="273"/>
      <c r="LC854" s="273"/>
      <c r="LD854" s="273"/>
      <c r="LE854" s="273"/>
      <c r="LF854" s="273"/>
      <c r="LG854" s="273"/>
      <c r="LH854" s="273"/>
      <c r="LI854" s="273"/>
      <c r="LJ854" s="273"/>
      <c r="LK854" s="273"/>
      <c r="LL854" s="273"/>
      <c r="LM854" s="273"/>
      <c r="LN854" s="273"/>
      <c r="LO854" s="273"/>
      <c r="LP854" s="273"/>
      <c r="LQ854" s="273"/>
      <c r="LR854" s="273"/>
      <c r="LS854" s="273"/>
      <c r="LT854" s="273"/>
      <c r="LU854" s="273"/>
      <c r="LV854" s="273"/>
      <c r="LW854" s="273"/>
      <c r="LX854" s="273"/>
      <c r="LY854" s="273"/>
      <c r="LZ854" s="273"/>
      <c r="MA854" s="273"/>
      <c r="MB854" s="273"/>
      <c r="MC854" s="273"/>
      <c r="MD854" s="273"/>
      <c r="ME854" s="273"/>
      <c r="MF854" s="273"/>
      <c r="MG854" s="273"/>
      <c r="MH854" s="273"/>
      <c r="MI854" s="273"/>
      <c r="MJ854" s="273"/>
      <c r="MK854" s="273"/>
      <c r="ML854" s="273"/>
      <c r="MM854" s="273"/>
      <c r="MN854" s="273"/>
      <c r="MO854" s="273"/>
      <c r="MP854" s="273"/>
      <c r="MQ854" s="273"/>
      <c r="MR854" s="273"/>
      <c r="MS854" s="273"/>
      <c r="MT854" s="273"/>
      <c r="MU854" s="273"/>
      <c r="MV854" s="273"/>
      <c r="MW854" s="273"/>
      <c r="MX854" s="273"/>
      <c r="MY854" s="273"/>
      <c r="MZ854" s="273"/>
      <c r="NA854" s="273"/>
      <c r="NB854" s="273"/>
      <c r="NC854" s="273"/>
      <c r="ND854" s="273"/>
      <c r="NE854" s="273"/>
      <c r="NF854" s="273"/>
      <c r="NG854" s="273"/>
      <c r="NH854" s="273"/>
      <c r="NI854" s="273"/>
      <c r="NJ854" s="273"/>
      <c r="NK854" s="273"/>
      <c r="NL854" s="273"/>
      <c r="NM854" s="273"/>
      <c r="NN854" s="273"/>
      <c r="NO854" s="273"/>
      <c r="NP854" s="273"/>
      <c r="NQ854" s="273"/>
      <c r="NR854" s="273"/>
      <c r="NS854" s="273"/>
      <c r="NT854" s="273"/>
      <c r="NU854" s="273"/>
      <c r="NV854" s="273"/>
      <c r="NW854" s="273"/>
      <c r="NX854" s="273"/>
      <c r="NY854" s="273"/>
      <c r="NZ854" s="273"/>
      <c r="OA854" s="273"/>
      <c r="OB854" s="273"/>
      <c r="OC854" s="273"/>
      <c r="OD854" s="273"/>
      <c r="OE854" s="273"/>
      <c r="OF854" s="273"/>
      <c r="OG854" s="273"/>
      <c r="OH854" s="273"/>
      <c r="OI854" s="273"/>
      <c r="OJ854" s="273"/>
      <c r="OK854" s="273"/>
      <c r="OL854" s="273"/>
      <c r="OM854" s="273"/>
      <c r="ON854" s="273"/>
      <c r="OO854" s="273"/>
      <c r="OP854" s="273"/>
      <c r="OQ854" s="273"/>
      <c r="OR854" s="273"/>
      <c r="OS854" s="273"/>
      <c r="OT854" s="273"/>
      <c r="OU854" s="273"/>
      <c r="OV854" s="273"/>
      <c r="OW854" s="273"/>
      <c r="OX854" s="273"/>
      <c r="OY854" s="273"/>
      <c r="OZ854" s="273"/>
      <c r="PA854" s="273"/>
      <c r="PB854" s="273"/>
      <c r="PC854" s="273"/>
      <c r="PD854" s="273"/>
      <c r="PE854" s="273"/>
      <c r="PF854" s="273"/>
      <c r="PG854" s="273"/>
      <c r="PH854" s="273"/>
      <c r="PI854" s="273"/>
      <c r="PJ854" s="273"/>
      <c r="PK854" s="273"/>
      <c r="PL854" s="273"/>
      <c r="PM854" s="273"/>
      <c r="PN854" s="273"/>
      <c r="PO854" s="273"/>
      <c r="PP854" s="273"/>
      <c r="PQ854" s="273"/>
      <c r="PR854" s="273"/>
      <c r="PS854" s="273"/>
      <c r="PT854" s="273"/>
      <c r="PU854" s="273"/>
      <c r="PV854" s="273"/>
      <c r="PW854" s="273"/>
      <c r="PX854" s="273"/>
      <c r="PY854" s="273"/>
      <c r="PZ854" s="273"/>
      <c r="QA854" s="273"/>
      <c r="QB854" s="273"/>
      <c r="QC854" s="273"/>
      <c r="QD854" s="273"/>
      <c r="QE854" s="273"/>
      <c r="QF854" s="273"/>
      <c r="QG854" s="273"/>
      <c r="QH854" s="273"/>
      <c r="QI854" s="273"/>
      <c r="QJ854" s="273"/>
      <c r="QK854" s="273"/>
      <c r="QL854" s="273"/>
      <c r="QM854" s="273"/>
      <c r="QN854" s="273"/>
      <c r="QO854" s="273"/>
      <c r="QP854" s="273"/>
      <c r="QQ854" s="273"/>
      <c r="QR854" s="273"/>
      <c r="QS854" s="273"/>
      <c r="QT854" s="273"/>
      <c r="QU854" s="273"/>
      <c r="QV854" s="273"/>
      <c r="QW854" s="273"/>
      <c r="QX854" s="273"/>
      <c r="QY854" s="273"/>
      <c r="QZ854" s="273"/>
      <c r="RA854" s="273"/>
      <c r="RB854" s="273"/>
      <c r="RC854" s="273"/>
      <c r="RD854" s="273"/>
      <c r="RE854" s="273"/>
      <c r="RF854" s="273"/>
      <c r="RG854" s="273"/>
      <c r="RH854" s="273"/>
      <c r="RI854" s="273"/>
      <c r="RJ854" s="273"/>
      <c r="RK854" s="273"/>
      <c r="RL854" s="273"/>
      <c r="RM854" s="273"/>
      <c r="RN854" s="273"/>
      <c r="RO854" s="273"/>
      <c r="RP854" s="273"/>
      <c r="RQ854" s="273"/>
      <c r="RR854" s="273"/>
      <c r="RS854" s="273"/>
      <c r="RT854" s="273"/>
      <c r="RU854" s="273"/>
      <c r="RV854" s="273"/>
      <c r="RW854" s="273"/>
      <c r="RX854" s="273"/>
      <c r="RY854" s="273"/>
      <c r="RZ854" s="273"/>
      <c r="SA854" s="273"/>
      <c r="SB854" s="273"/>
      <c r="SC854" s="273"/>
      <c r="SD854" s="273"/>
      <c r="SE854" s="273"/>
      <c r="SF854" s="273"/>
      <c r="SG854" s="273"/>
      <c r="SH854" s="273"/>
      <c r="SI854" s="273"/>
      <c r="SJ854" s="273"/>
      <c r="SK854" s="273"/>
      <c r="SL854" s="273"/>
      <c r="SM854" s="273"/>
      <c r="SN854" s="273"/>
      <c r="SO854" s="273"/>
      <c r="SP854" s="273"/>
      <c r="SQ854" s="273"/>
      <c r="SR854" s="273"/>
      <c r="SS854" s="273"/>
      <c r="ST854" s="273"/>
      <c r="SU854" s="273"/>
      <c r="SV854" s="273"/>
      <c r="SW854" s="273"/>
      <c r="SX854" s="273"/>
      <c r="SY854" s="273"/>
      <c r="SZ854" s="273"/>
      <c r="TA854" s="273"/>
      <c r="TB854" s="273"/>
      <c r="TC854" s="273"/>
      <c r="TD854" s="273"/>
      <c r="TE854" s="273"/>
      <c r="TF854" s="273"/>
      <c r="TG854" s="273"/>
      <c r="TH854" s="273"/>
      <c r="TI854" s="273"/>
      <c r="TJ854" s="273"/>
      <c r="TK854" s="273"/>
      <c r="TL854" s="273"/>
      <c r="TM854" s="273"/>
      <c r="TN854" s="273"/>
      <c r="TO854" s="273"/>
      <c r="TP854" s="273"/>
      <c r="TQ854" s="273"/>
      <c r="TR854" s="273"/>
      <c r="TS854" s="273"/>
      <c r="TT854" s="273"/>
      <c r="TU854" s="273"/>
      <c r="TV854" s="273"/>
      <c r="TW854" s="273"/>
      <c r="TX854" s="273"/>
      <c r="TY854" s="273"/>
      <c r="TZ854" s="273"/>
      <c r="UA854" s="273"/>
      <c r="UB854" s="273"/>
      <c r="UC854" s="273"/>
      <c r="UD854" s="273"/>
      <c r="UE854" s="273"/>
      <c r="UF854" s="273"/>
      <c r="UG854" s="273"/>
      <c r="UH854" s="273"/>
      <c r="UI854" s="273"/>
      <c r="UJ854" s="273"/>
      <c r="UK854" s="273"/>
      <c r="UL854" s="273"/>
      <c r="UM854" s="273"/>
      <c r="UN854" s="273"/>
      <c r="UO854" s="273"/>
      <c r="UP854" s="273"/>
      <c r="UQ854" s="273"/>
      <c r="UR854" s="273"/>
      <c r="US854" s="273"/>
      <c r="UT854" s="273"/>
      <c r="UU854" s="273"/>
      <c r="UV854" s="273"/>
      <c r="UW854" s="273"/>
      <c r="UX854" s="273"/>
      <c r="UY854" s="273"/>
      <c r="UZ854" s="273"/>
      <c r="VA854" s="273"/>
      <c r="VB854" s="273"/>
      <c r="VC854" s="273"/>
      <c r="VD854" s="273"/>
      <c r="VE854" s="273"/>
      <c r="VF854" s="273"/>
      <c r="VG854" s="273"/>
      <c r="VH854" s="273"/>
      <c r="VI854" s="273"/>
      <c r="VJ854" s="273"/>
      <c r="VK854" s="273"/>
      <c r="VL854" s="273"/>
      <c r="VM854" s="273"/>
      <c r="VN854" s="273"/>
      <c r="VO854" s="273"/>
      <c r="VP854" s="273"/>
      <c r="VQ854" s="273"/>
      <c r="VR854" s="273"/>
      <c r="VS854" s="273"/>
      <c r="VT854" s="273"/>
      <c r="VU854" s="273"/>
      <c r="VV854" s="273"/>
      <c r="VW854" s="273"/>
      <c r="VX854" s="273"/>
      <c r="VY854" s="273"/>
      <c r="VZ854" s="273"/>
      <c r="WA854" s="273"/>
      <c r="WB854" s="273"/>
      <c r="WC854" s="273"/>
      <c r="WD854" s="273"/>
      <c r="WE854" s="273"/>
      <c r="WF854" s="273"/>
      <c r="WG854" s="273"/>
      <c r="WH854" s="273"/>
      <c r="WI854" s="273"/>
      <c r="WJ854" s="273"/>
      <c r="WK854" s="273"/>
      <c r="WL854" s="273"/>
      <c r="WM854" s="273"/>
      <c r="WN854" s="273"/>
      <c r="WO854" s="273"/>
      <c r="WP854" s="273"/>
      <c r="WQ854" s="273"/>
      <c r="WR854" s="273"/>
      <c r="WS854" s="273"/>
      <c r="WT854" s="273"/>
      <c r="WU854" s="273"/>
      <c r="WV854" s="273"/>
      <c r="WW854" s="273"/>
      <c r="WX854" s="273"/>
      <c r="WY854" s="273"/>
      <c r="WZ854" s="273"/>
      <c r="XA854" s="273"/>
      <c r="XB854" s="273"/>
      <c r="XC854" s="273"/>
      <c r="XD854" s="273"/>
      <c r="XE854" s="273"/>
      <c r="XF854" s="273"/>
      <c r="XG854" s="273"/>
      <c r="XH854" s="273"/>
      <c r="XI854" s="273"/>
      <c r="XJ854" s="273"/>
      <c r="XK854" s="273"/>
      <c r="XL854" s="273"/>
      <c r="XM854" s="273"/>
      <c r="XN854" s="273"/>
      <c r="XO854" s="273"/>
      <c r="XP854" s="273"/>
      <c r="XQ854" s="273"/>
      <c r="XR854" s="273"/>
      <c r="XS854" s="273"/>
      <c r="XT854" s="273"/>
      <c r="XU854" s="273"/>
      <c r="XV854" s="273"/>
      <c r="XW854" s="273"/>
      <c r="XX854" s="273"/>
      <c r="XY854" s="273"/>
      <c r="XZ854" s="273"/>
      <c r="YA854" s="273"/>
      <c r="YB854" s="273"/>
      <c r="YC854" s="273"/>
      <c r="YD854" s="273"/>
      <c r="YE854" s="273"/>
      <c r="YF854" s="273"/>
      <c r="YG854" s="273"/>
      <c r="YH854" s="273"/>
      <c r="YI854" s="273"/>
      <c r="YJ854" s="273"/>
      <c r="YK854" s="273"/>
      <c r="YL854" s="273"/>
      <c r="YM854" s="273"/>
      <c r="YN854" s="273"/>
      <c r="YO854" s="273"/>
      <c r="YP854" s="273"/>
      <c r="YQ854" s="273"/>
      <c r="YR854" s="273"/>
      <c r="YS854" s="273"/>
      <c r="YT854" s="273"/>
      <c r="YU854" s="273"/>
      <c r="YV854" s="273"/>
      <c r="YW854" s="273"/>
      <c r="YX854" s="273"/>
      <c r="YY854" s="273"/>
      <c r="YZ854" s="273"/>
      <c r="ZA854" s="273"/>
      <c r="ZB854" s="273"/>
      <c r="ZC854" s="273"/>
      <c r="ZD854" s="273"/>
      <c r="ZE854" s="273"/>
      <c r="ZF854" s="273"/>
      <c r="ZG854" s="273"/>
      <c r="ZH854" s="273"/>
      <c r="ZI854" s="273"/>
      <c r="ZJ854" s="273"/>
      <c r="ZK854" s="273"/>
      <c r="ZL854" s="273"/>
      <c r="ZM854" s="273"/>
      <c r="ZN854" s="273"/>
      <c r="ZO854" s="273"/>
      <c r="ZP854" s="273"/>
      <c r="ZQ854" s="273"/>
      <c r="ZR854" s="273"/>
      <c r="ZS854" s="273"/>
      <c r="ZT854" s="273"/>
      <c r="ZU854" s="273"/>
      <c r="ZV854" s="273"/>
      <c r="ZW854" s="273"/>
      <c r="ZX854" s="273"/>
      <c r="ZY854" s="273"/>
      <c r="ZZ854" s="273"/>
      <c r="AAA854" s="273"/>
      <c r="AAB854" s="273"/>
      <c r="AAC854" s="273"/>
      <c r="AAD854" s="273"/>
      <c r="AAE854" s="273"/>
      <c r="AAF854" s="273"/>
      <c r="AAG854" s="273"/>
      <c r="AAH854" s="273"/>
      <c r="AAI854" s="273"/>
      <c r="AAJ854" s="273"/>
      <c r="AAK854" s="273"/>
      <c r="AAL854" s="273"/>
      <c r="AAM854" s="273"/>
      <c r="AAN854" s="273"/>
      <c r="AAO854" s="273"/>
      <c r="AAP854" s="273"/>
      <c r="AAQ854" s="273"/>
      <c r="AAR854" s="273"/>
      <c r="AAS854" s="273"/>
      <c r="AAT854" s="273"/>
      <c r="AAU854" s="273"/>
      <c r="AAV854" s="273"/>
      <c r="AAW854" s="273"/>
      <c r="AAX854" s="273"/>
      <c r="AAY854" s="273"/>
      <c r="AAZ854" s="273"/>
      <c r="ABA854" s="273"/>
      <c r="ABB854" s="273"/>
      <c r="ABC854" s="273"/>
      <c r="ABD854" s="273"/>
      <c r="ABE854" s="273"/>
      <c r="ABF854" s="273"/>
      <c r="ABG854" s="273"/>
      <c r="ABH854" s="273"/>
      <c r="ABI854" s="273"/>
      <c r="ABJ854" s="273"/>
      <c r="ABK854" s="273"/>
      <c r="ABL854" s="273"/>
      <c r="ABM854" s="273"/>
      <c r="ABN854" s="273"/>
      <c r="ABO854" s="273"/>
      <c r="ABP854" s="273"/>
      <c r="ABQ854" s="273"/>
      <c r="ABR854" s="273"/>
      <c r="ABS854" s="273"/>
      <c r="ABT854" s="273"/>
      <c r="ABU854" s="273"/>
      <c r="ABV854" s="273"/>
      <c r="ABW854" s="273"/>
      <c r="ABX854" s="273"/>
      <c r="ABY854" s="273"/>
      <c r="ABZ854" s="273"/>
      <c r="ACA854" s="273"/>
      <c r="ACB854" s="273"/>
      <c r="ACC854" s="273"/>
      <c r="ACD854" s="273"/>
      <c r="ACE854" s="273"/>
      <c r="ACF854" s="273"/>
      <c r="ACG854" s="273"/>
      <c r="ACH854" s="273"/>
      <c r="ACI854" s="273"/>
      <c r="ACJ854" s="273"/>
      <c r="ACK854" s="273"/>
      <c r="ACL854" s="273"/>
      <c r="ACM854" s="273"/>
      <c r="ACN854" s="273"/>
      <c r="ACO854" s="273"/>
      <c r="ACP854" s="273"/>
      <c r="ACQ854" s="273"/>
      <c r="ACR854" s="273"/>
      <c r="ACS854" s="273"/>
      <c r="ACT854" s="273"/>
      <c r="ACU854" s="273"/>
      <c r="ACV854" s="273"/>
      <c r="ACW854" s="273"/>
      <c r="ACX854" s="273"/>
      <c r="ACY854" s="273"/>
      <c r="ACZ854" s="273"/>
      <c r="ADA854" s="273"/>
      <c r="ADB854" s="273"/>
      <c r="ADC854" s="273"/>
      <c r="ADD854" s="273"/>
      <c r="ADE854" s="273"/>
      <c r="ADF854" s="273"/>
      <c r="ADG854" s="273"/>
      <c r="ADH854" s="273"/>
      <c r="ADI854" s="273"/>
      <c r="ADJ854" s="273"/>
      <c r="ADK854" s="273"/>
      <c r="ADL854" s="273"/>
      <c r="ADM854" s="273"/>
      <c r="ADN854" s="273"/>
      <c r="ADO854" s="273"/>
      <c r="ADP854" s="273"/>
      <c r="ADQ854" s="273"/>
      <c r="ADR854" s="273"/>
      <c r="ADS854" s="273"/>
      <c r="ADT854" s="273"/>
      <c r="ADU854" s="273"/>
      <c r="ADV854" s="273"/>
      <c r="ADW854" s="273"/>
      <c r="ADX854" s="273"/>
      <c r="ADY854" s="273"/>
      <c r="ADZ854" s="273"/>
      <c r="AEA854" s="273"/>
      <c r="AEB854" s="273"/>
      <c r="AEC854" s="273"/>
      <c r="AED854" s="273"/>
      <c r="AEE854" s="273"/>
      <c r="AEF854" s="273"/>
      <c r="AEG854" s="273"/>
      <c r="AEH854" s="273"/>
      <c r="AEI854" s="273"/>
      <c r="AEJ854" s="273"/>
      <c r="AEK854" s="273"/>
      <c r="AEL854" s="273"/>
      <c r="AEM854" s="273"/>
      <c r="AEN854" s="273"/>
      <c r="AEO854" s="273"/>
      <c r="AEP854" s="273"/>
      <c r="AEQ854" s="273"/>
      <c r="AER854" s="273"/>
      <c r="AES854" s="273"/>
      <c r="AET854" s="273"/>
      <c r="AEU854" s="273"/>
      <c r="AEV854" s="273"/>
      <c r="AEW854" s="273"/>
      <c r="AEX854" s="273"/>
      <c r="AEY854" s="273"/>
      <c r="AEZ854" s="273"/>
      <c r="AFA854" s="273"/>
      <c r="AFB854" s="273"/>
      <c r="AFC854" s="273"/>
      <c r="AFD854" s="273"/>
      <c r="AFE854" s="273"/>
      <c r="AFF854" s="273"/>
      <c r="AFG854" s="273"/>
      <c r="AFH854" s="273"/>
      <c r="AFI854" s="273"/>
      <c r="AFJ854" s="273"/>
      <c r="AFK854" s="273"/>
      <c r="AFL854" s="273"/>
      <c r="AFM854" s="273"/>
      <c r="AFN854" s="273"/>
      <c r="AFO854" s="273"/>
      <c r="AFP854" s="273"/>
      <c r="AFQ854" s="273"/>
      <c r="AFR854" s="273"/>
      <c r="AFS854" s="273"/>
      <c r="AFT854" s="273"/>
      <c r="AFU854" s="273"/>
      <c r="AFV854" s="273"/>
      <c r="AFW854" s="273"/>
      <c r="AFX854" s="273"/>
      <c r="AFY854" s="273"/>
      <c r="AFZ854" s="273"/>
      <c r="AGA854" s="273"/>
      <c r="AGB854" s="273"/>
      <c r="AGC854" s="273"/>
      <c r="AGD854" s="273"/>
      <c r="AGE854" s="273"/>
      <c r="AGF854" s="273"/>
      <c r="AGG854" s="273"/>
      <c r="AGH854" s="273"/>
      <c r="AGI854" s="273"/>
      <c r="AGJ854" s="273"/>
      <c r="AGK854" s="273"/>
      <c r="AGL854" s="273"/>
      <c r="AGM854" s="273"/>
      <c r="AGN854" s="273"/>
      <c r="AGO854" s="273"/>
      <c r="AGP854" s="273"/>
      <c r="AGQ854" s="273"/>
      <c r="AGR854" s="273"/>
      <c r="AGS854" s="273"/>
      <c r="AGT854" s="273"/>
      <c r="AGU854" s="273"/>
      <c r="AGV854" s="273"/>
      <c r="AGW854" s="273"/>
      <c r="AGX854" s="273"/>
      <c r="AGY854" s="273"/>
      <c r="AGZ854" s="273"/>
      <c r="AHA854" s="273"/>
      <c r="AHB854" s="273"/>
      <c r="AHC854" s="273"/>
      <c r="AHD854" s="273"/>
      <c r="AHE854" s="273"/>
      <c r="AHF854" s="273"/>
      <c r="AHG854" s="273"/>
      <c r="AHH854" s="273"/>
      <c r="AHI854" s="273"/>
      <c r="AHJ854" s="273"/>
      <c r="AHK854" s="273"/>
      <c r="AHL854" s="273"/>
      <c r="AHM854" s="273"/>
      <c r="AHN854" s="273"/>
      <c r="AHO854" s="273"/>
      <c r="AHP854" s="273"/>
      <c r="AHQ854" s="273"/>
      <c r="AHR854" s="273"/>
      <c r="AHS854" s="273"/>
      <c r="AHT854" s="273"/>
      <c r="AHU854" s="273"/>
      <c r="AHV854" s="273"/>
      <c r="AHW854" s="273"/>
      <c r="AHX854" s="273"/>
      <c r="AHY854" s="273"/>
      <c r="AHZ854" s="273"/>
      <c r="AIA854" s="273"/>
      <c r="AIB854" s="273"/>
      <c r="AIC854" s="273"/>
      <c r="AID854" s="273"/>
      <c r="AIE854" s="273"/>
      <c r="AIF854" s="273"/>
      <c r="AIG854" s="273"/>
      <c r="AIH854" s="273"/>
      <c r="AII854" s="273"/>
      <c r="AIJ854" s="273"/>
      <c r="AIK854" s="273"/>
      <c r="AIL854" s="273"/>
      <c r="AIM854" s="273"/>
      <c r="AIN854" s="273"/>
      <c r="AIO854" s="273"/>
      <c r="AIP854" s="273"/>
      <c r="AIQ854" s="273"/>
      <c r="AIR854" s="273"/>
      <c r="AIS854" s="273"/>
      <c r="AIT854" s="273"/>
      <c r="AIU854" s="273"/>
      <c r="AIV854" s="273"/>
      <c r="AIW854" s="273"/>
      <c r="AIX854" s="273"/>
      <c r="AIY854" s="273"/>
      <c r="AIZ854" s="273"/>
      <c r="AJA854" s="273"/>
      <c r="AJB854" s="273"/>
      <c r="AJC854" s="273"/>
      <c r="AJD854" s="273"/>
      <c r="AJE854" s="273"/>
      <c r="AJF854" s="273"/>
      <c r="AJG854" s="273"/>
      <c r="AJH854" s="273"/>
      <c r="AJI854" s="273"/>
      <c r="AJJ854" s="273"/>
      <c r="AJK854" s="273"/>
      <c r="AJL854" s="273"/>
      <c r="AJM854" s="273"/>
      <c r="AJN854" s="273"/>
      <c r="AJO854" s="273"/>
      <c r="AJP854" s="273"/>
      <c r="AJQ854" s="273"/>
      <c r="AJR854" s="273"/>
      <c r="AJS854" s="273"/>
      <c r="AJT854" s="273"/>
      <c r="AJU854" s="273"/>
      <c r="AJV854" s="273"/>
      <c r="AJW854" s="273"/>
      <c r="AJX854" s="273"/>
      <c r="AJY854" s="273"/>
      <c r="AJZ854" s="273"/>
      <c r="AKA854" s="273"/>
      <c r="AKB854" s="273"/>
      <c r="AKC854" s="273"/>
      <c r="AKD854" s="273"/>
      <c r="AKE854" s="273"/>
      <c r="AKF854" s="273"/>
      <c r="AKG854" s="273"/>
      <c r="AKH854" s="273"/>
      <c r="AKI854" s="273"/>
      <c r="AKJ854" s="273"/>
      <c r="AKK854" s="273"/>
      <c r="AKL854" s="273"/>
      <c r="AKM854" s="273"/>
      <c r="AKN854" s="273"/>
      <c r="AKO854" s="273"/>
      <c r="AKP854" s="273"/>
      <c r="AKQ854" s="273"/>
      <c r="AKR854" s="273"/>
      <c r="AKS854" s="273"/>
      <c r="AKT854" s="273"/>
      <c r="AKU854" s="273"/>
      <c r="AKV854" s="273"/>
      <c r="AKW854" s="273"/>
      <c r="AKX854" s="273"/>
      <c r="AKY854" s="273"/>
      <c r="AKZ854" s="273"/>
      <c r="ALA854" s="273"/>
      <c r="ALB854" s="273"/>
      <c r="ALC854" s="273"/>
      <c r="ALD854" s="273"/>
      <c r="ALE854" s="273"/>
      <c r="ALF854" s="273"/>
      <c r="ALG854" s="273"/>
      <c r="ALH854" s="273"/>
      <c r="ALI854" s="273"/>
      <c r="ALJ854" s="273"/>
      <c r="ALK854" s="273"/>
      <c r="ALL854" s="273"/>
      <c r="ALM854" s="273"/>
      <c r="ALN854" s="273"/>
      <c r="ALO854" s="273"/>
      <c r="ALP854" s="273"/>
      <c r="ALQ854" s="273"/>
      <c r="ALR854" s="273"/>
      <c r="ALS854" s="273"/>
      <c r="ALT854" s="273"/>
      <c r="ALU854" s="273"/>
      <c r="ALV854" s="273"/>
      <c r="ALW854" s="273"/>
      <c r="ALX854" s="273"/>
      <c r="ALY854" s="273"/>
      <c r="ALZ854" s="273"/>
      <c r="AMA854" s="273"/>
      <c r="AMB854" s="273"/>
      <c r="AMC854" s="273"/>
      <c r="AMD854" s="273"/>
      <c r="AME854" s="273"/>
      <c r="AMF854" s="273"/>
      <c r="AMG854" s="273"/>
      <c r="AMH854" s="273"/>
      <c r="AMI854" s="273"/>
      <c r="AMJ854" s="273"/>
      <c r="AMK854" s="273"/>
      <c r="AML854" s="273"/>
      <c r="AMM854" s="273"/>
      <c r="AMN854" s="273"/>
      <c r="AMO854" s="273"/>
      <c r="AMP854" s="273"/>
      <c r="AMQ854" s="273"/>
      <c r="AMR854" s="273"/>
      <c r="AMS854" s="273"/>
      <c r="AMT854" s="273"/>
      <c r="AMU854" s="273"/>
      <c r="AMV854" s="273"/>
      <c r="AMW854" s="273"/>
      <c r="AMX854" s="273"/>
      <c r="AMY854" s="273"/>
      <c r="AMZ854" s="273"/>
      <c r="ANA854" s="273"/>
      <c r="ANB854" s="273"/>
      <c r="ANC854" s="273"/>
      <c r="AND854" s="273"/>
      <c r="ANE854" s="273"/>
      <c r="ANF854" s="273"/>
      <c r="ANG854" s="273"/>
      <c r="ANH854" s="273"/>
      <c r="ANI854" s="273"/>
      <c r="ANJ854" s="273"/>
      <c r="ANK854" s="273"/>
      <c r="ANL854" s="273"/>
      <c r="ANM854" s="273"/>
      <c r="ANN854" s="273"/>
      <c r="ANO854" s="273"/>
      <c r="ANP854" s="273"/>
      <c r="ANQ854" s="273"/>
      <c r="ANR854" s="273"/>
      <c r="ANS854" s="273"/>
      <c r="ANT854" s="273"/>
      <c r="ANU854" s="273"/>
      <c r="ANV854" s="273"/>
      <c r="ANW854" s="273"/>
      <c r="ANX854" s="273"/>
      <c r="ANY854" s="273"/>
      <c r="ANZ854" s="273"/>
      <c r="AOA854" s="273"/>
      <c r="AOB854" s="273"/>
      <c r="AOC854" s="273"/>
      <c r="AOD854" s="273"/>
      <c r="AOE854" s="273"/>
      <c r="AOF854" s="273"/>
      <c r="AOG854" s="273"/>
      <c r="AOH854" s="273"/>
      <c r="AOI854" s="273"/>
      <c r="AOJ854" s="273"/>
      <c r="AOK854" s="273"/>
      <c r="AOL854" s="273"/>
      <c r="AOM854" s="273"/>
      <c r="AON854" s="273"/>
      <c r="AOO854" s="273"/>
      <c r="AOP854" s="273"/>
      <c r="AOQ854" s="273"/>
      <c r="AOR854" s="273"/>
      <c r="AOS854" s="273"/>
      <c r="AOT854" s="273"/>
      <c r="AOU854" s="273"/>
      <c r="AOV854" s="273"/>
      <c r="AOW854" s="273"/>
      <c r="AOX854" s="273"/>
      <c r="AOY854" s="273"/>
      <c r="AOZ854" s="273"/>
      <c r="APA854" s="273"/>
      <c r="APB854" s="273"/>
      <c r="APC854" s="273"/>
      <c r="APD854" s="273"/>
      <c r="APE854" s="273"/>
      <c r="APF854" s="273"/>
      <c r="APG854" s="273"/>
      <c r="APH854" s="273"/>
      <c r="API854" s="273"/>
      <c r="APJ854" s="273"/>
      <c r="APK854" s="273"/>
      <c r="APL854" s="273"/>
      <c r="APM854" s="273"/>
      <c r="APN854" s="273"/>
      <c r="APO854" s="273"/>
      <c r="APP854" s="273"/>
      <c r="APQ854" s="273"/>
      <c r="APR854" s="273"/>
      <c r="APS854" s="273"/>
      <c r="APT854" s="273"/>
      <c r="APU854" s="273"/>
      <c r="APV854" s="273"/>
      <c r="APW854" s="273"/>
      <c r="APX854" s="273"/>
      <c r="APY854" s="273"/>
      <c r="APZ854" s="273"/>
      <c r="AQA854" s="273"/>
      <c r="AQB854" s="273"/>
      <c r="AQC854" s="273"/>
      <c r="AQD854" s="273"/>
      <c r="AQE854" s="273"/>
      <c r="AQF854" s="273"/>
      <c r="AQG854" s="273"/>
      <c r="AQH854" s="273"/>
      <c r="AQI854" s="273"/>
      <c r="AQJ854" s="273"/>
      <c r="AQK854" s="273"/>
      <c r="AQL854" s="273"/>
      <c r="AQM854" s="273"/>
      <c r="AQN854" s="273"/>
      <c r="AQO854" s="273"/>
      <c r="AQP854" s="273"/>
      <c r="AQQ854" s="273"/>
      <c r="AQR854" s="273"/>
      <c r="AQS854" s="273"/>
      <c r="AQT854" s="273"/>
      <c r="AQU854" s="273"/>
      <c r="AQV854" s="273"/>
      <c r="AQW854" s="273"/>
      <c r="AQX854" s="273"/>
      <c r="AQY854" s="273"/>
      <c r="AQZ854" s="273"/>
      <c r="ARA854" s="273"/>
      <c r="ARB854" s="273"/>
      <c r="ARC854" s="273"/>
      <c r="ARD854" s="273"/>
      <c r="ARE854" s="273"/>
      <c r="ARF854" s="273"/>
      <c r="ARG854" s="273"/>
      <c r="ARH854" s="273"/>
      <c r="ARI854" s="273"/>
      <c r="ARJ854" s="273"/>
      <c r="ARK854" s="273"/>
      <c r="ARL854" s="273"/>
      <c r="ARM854" s="273"/>
      <c r="ARN854" s="273"/>
      <c r="ARO854" s="273"/>
      <c r="ARP854" s="273"/>
      <c r="ARQ854" s="273"/>
      <c r="ARR854" s="273"/>
      <c r="ARS854" s="273"/>
      <c r="ART854" s="273"/>
      <c r="ARU854" s="273"/>
      <c r="ARV854" s="273"/>
      <c r="ARW854" s="273"/>
      <c r="ARX854" s="273"/>
      <c r="ARY854" s="273"/>
      <c r="ARZ854" s="273"/>
      <c r="ASA854" s="273"/>
      <c r="ASB854" s="273"/>
      <c r="ASC854" s="273"/>
      <c r="ASD854" s="273"/>
      <c r="ASE854" s="273"/>
      <c r="ASF854" s="273"/>
      <c r="ASG854" s="273"/>
      <c r="ASH854" s="273"/>
      <c r="ASI854" s="273"/>
      <c r="ASJ854" s="273"/>
      <c r="ASK854" s="273"/>
      <c r="ASL854" s="273"/>
      <c r="ASM854" s="273"/>
      <c r="ASN854" s="273"/>
      <c r="ASO854" s="273"/>
      <c r="ASP854" s="273"/>
      <c r="ASQ854" s="273"/>
      <c r="ASR854" s="273"/>
      <c r="ASS854" s="273"/>
      <c r="AST854" s="273"/>
      <c r="ASU854" s="273"/>
      <c r="ASV854" s="273"/>
      <c r="ASW854" s="273"/>
      <c r="ASX854" s="273"/>
      <c r="ASY854" s="273"/>
      <c r="ASZ854" s="273"/>
      <c r="ATA854" s="273"/>
      <c r="ATB854" s="273"/>
      <c r="ATC854" s="273"/>
      <c r="ATD854" s="273"/>
      <c r="ATE854" s="273"/>
      <c r="ATF854" s="273"/>
      <c r="ATG854" s="273"/>
      <c r="ATH854" s="273"/>
      <c r="ATI854" s="273"/>
      <c r="ATJ854" s="273"/>
      <c r="ATK854" s="273"/>
      <c r="ATL854" s="273"/>
      <c r="ATM854" s="273"/>
      <c r="ATN854" s="273"/>
      <c r="ATO854" s="273"/>
      <c r="ATP854" s="273"/>
      <c r="ATQ854" s="273"/>
      <c r="ATR854" s="273"/>
      <c r="ATS854" s="273"/>
      <c r="ATT854" s="273"/>
      <c r="ATU854" s="273"/>
      <c r="ATV854" s="273"/>
      <c r="ATW854" s="273"/>
      <c r="ATX854" s="273"/>
      <c r="ATY854" s="273"/>
      <c r="ATZ854" s="273"/>
      <c r="AUA854" s="273"/>
      <c r="AUB854" s="273"/>
      <c r="AUC854" s="273"/>
      <c r="AUD854" s="273"/>
      <c r="AUE854" s="273"/>
      <c r="AUF854" s="273"/>
      <c r="AUG854" s="273"/>
      <c r="AUH854" s="273"/>
      <c r="AUI854" s="273"/>
      <c r="AUJ854" s="273"/>
      <c r="AUK854" s="273"/>
      <c r="AUL854" s="273"/>
      <c r="AUM854" s="273"/>
      <c r="AUN854" s="273"/>
      <c r="AUO854" s="273"/>
      <c r="AUP854" s="273"/>
      <c r="AUQ854" s="273"/>
      <c r="AUR854" s="273"/>
      <c r="AUS854" s="273"/>
      <c r="AUT854" s="273"/>
      <c r="AUU854" s="273"/>
      <c r="AUV854" s="273"/>
      <c r="AUW854" s="273"/>
      <c r="AUX854" s="273"/>
      <c r="AUY854" s="273"/>
      <c r="AUZ854" s="273"/>
      <c r="AVA854" s="273"/>
      <c r="AVB854" s="273"/>
      <c r="AVC854" s="273"/>
      <c r="AVD854" s="273"/>
      <c r="AVE854" s="273"/>
      <c r="AVF854" s="273"/>
      <c r="AVG854" s="273"/>
      <c r="AVH854" s="273"/>
      <c r="AVI854" s="273"/>
      <c r="AVJ854" s="273"/>
      <c r="AVK854" s="273"/>
      <c r="AVL854" s="273"/>
      <c r="AVM854" s="273"/>
      <c r="AVN854" s="273"/>
      <c r="AVO854" s="273"/>
      <c r="AVP854" s="273"/>
      <c r="AVQ854" s="273"/>
      <c r="AVR854" s="273"/>
      <c r="AVS854" s="273"/>
      <c r="AVT854" s="273"/>
      <c r="AVU854" s="273"/>
      <c r="AVV854" s="273"/>
      <c r="AVW854" s="273"/>
      <c r="AVX854" s="273"/>
      <c r="AVY854" s="273"/>
      <c r="AVZ854" s="273"/>
      <c r="AWA854" s="273"/>
      <c r="AWB854" s="273"/>
      <c r="AWC854" s="273"/>
      <c r="AWD854" s="273"/>
      <c r="AWE854" s="273"/>
      <c r="AWF854" s="273"/>
      <c r="AWG854" s="273"/>
      <c r="AWH854" s="273"/>
      <c r="AWI854" s="273"/>
      <c r="AWJ854" s="273"/>
      <c r="AWK854" s="273"/>
      <c r="AWL854" s="273"/>
      <c r="AWM854" s="273"/>
      <c r="AWN854" s="273"/>
      <c r="AWO854" s="273"/>
      <c r="AWP854" s="273"/>
      <c r="AWQ854" s="273"/>
      <c r="AWR854" s="273"/>
      <c r="AWS854" s="273"/>
      <c r="AWT854" s="273"/>
      <c r="AWU854" s="273"/>
      <c r="AWV854" s="273"/>
      <c r="AWW854" s="273"/>
      <c r="AWX854" s="273"/>
      <c r="AWY854" s="273"/>
      <c r="AWZ854" s="273"/>
      <c r="AXA854" s="273"/>
      <c r="AXB854" s="273"/>
      <c r="AXC854" s="273"/>
      <c r="AXD854" s="273"/>
      <c r="AXE854" s="273"/>
      <c r="AXF854" s="273"/>
      <c r="AXG854" s="273"/>
      <c r="AXH854" s="273"/>
      <c r="AXI854" s="273"/>
      <c r="AXJ854" s="273"/>
      <c r="AXK854" s="273"/>
      <c r="AXL854" s="273"/>
      <c r="AXM854" s="273"/>
      <c r="AXN854" s="273"/>
      <c r="AXO854" s="273"/>
      <c r="AXP854" s="273"/>
      <c r="AXQ854" s="273"/>
      <c r="AXR854" s="273"/>
      <c r="AXS854" s="273"/>
      <c r="AXT854" s="273"/>
      <c r="AXU854" s="273"/>
      <c r="AXV854" s="273"/>
      <c r="AXW854" s="273"/>
      <c r="AXX854" s="273"/>
      <c r="AXY854" s="273"/>
      <c r="AXZ854" s="273"/>
      <c r="AYA854" s="273"/>
      <c r="AYB854" s="273"/>
      <c r="AYC854" s="273"/>
      <c r="AYD854" s="273"/>
      <c r="AYE854" s="273"/>
      <c r="AYF854" s="273"/>
      <c r="AYG854" s="273"/>
      <c r="AYH854" s="273"/>
      <c r="AYI854" s="273"/>
      <c r="AYJ854" s="273"/>
      <c r="AYK854" s="273"/>
      <c r="AYL854" s="273"/>
      <c r="AYM854" s="273"/>
      <c r="AYN854" s="273"/>
      <c r="AYO854" s="273"/>
      <c r="AYP854" s="273"/>
      <c r="AYQ854" s="273"/>
      <c r="AYR854" s="273"/>
      <c r="AYS854" s="273"/>
      <c r="AYT854" s="273"/>
      <c r="AYU854" s="273"/>
      <c r="AYV854" s="273"/>
      <c r="AYW854" s="273"/>
      <c r="AYX854" s="273"/>
      <c r="AYY854" s="273"/>
      <c r="AYZ854" s="273"/>
      <c r="AZA854" s="273"/>
      <c r="AZB854" s="273"/>
      <c r="AZC854" s="273"/>
      <c r="AZD854" s="273"/>
      <c r="AZE854" s="273"/>
      <c r="AZF854" s="273"/>
      <c r="AZG854" s="273"/>
      <c r="AZH854" s="273"/>
      <c r="AZI854" s="273"/>
      <c r="AZJ854" s="273"/>
      <c r="AZK854" s="273"/>
      <c r="AZL854" s="273"/>
      <c r="AZM854" s="273"/>
      <c r="AZN854" s="273"/>
      <c r="AZO854" s="273"/>
      <c r="AZP854" s="273"/>
      <c r="AZQ854" s="273"/>
      <c r="AZR854" s="273"/>
      <c r="AZS854" s="273"/>
      <c r="AZT854" s="273"/>
      <c r="AZU854" s="273"/>
      <c r="AZV854" s="273"/>
      <c r="AZW854" s="273"/>
      <c r="AZX854" s="273"/>
      <c r="AZY854" s="273"/>
      <c r="AZZ854" s="273"/>
      <c r="BAA854" s="273"/>
      <c r="BAB854" s="273"/>
      <c r="BAC854" s="273"/>
      <c r="BAD854" s="273"/>
      <c r="BAE854" s="273"/>
      <c r="BAF854" s="273"/>
      <c r="BAG854" s="273"/>
      <c r="BAH854" s="273"/>
      <c r="BAI854" s="273"/>
      <c r="BAJ854" s="273"/>
      <c r="BAK854" s="273"/>
      <c r="BAL854" s="273"/>
      <c r="BAM854" s="273"/>
      <c r="BAN854" s="273"/>
      <c r="BAO854" s="273"/>
      <c r="BAP854" s="273"/>
      <c r="BAQ854" s="273"/>
      <c r="BAR854" s="273"/>
      <c r="BAS854" s="273"/>
      <c r="BAT854" s="273"/>
      <c r="BAU854" s="273"/>
      <c r="BAV854" s="273"/>
      <c r="BAW854" s="273"/>
      <c r="BAX854" s="273"/>
      <c r="BAY854" s="273"/>
      <c r="BAZ854" s="273"/>
      <c r="BBA854" s="273"/>
      <c r="BBB854" s="273"/>
      <c r="BBC854" s="273"/>
      <c r="BBD854" s="273"/>
      <c r="BBE854" s="273"/>
      <c r="BBF854" s="273"/>
      <c r="BBG854" s="273"/>
      <c r="BBH854" s="273"/>
      <c r="BBI854" s="273"/>
      <c r="BBJ854" s="273"/>
      <c r="BBK854" s="273"/>
      <c r="BBL854" s="273"/>
      <c r="BBM854" s="273"/>
      <c r="BBN854" s="273"/>
      <c r="BBO854" s="273"/>
      <c r="BBP854" s="273"/>
      <c r="BBQ854" s="273"/>
      <c r="BBR854" s="273"/>
      <c r="BBS854" s="273"/>
      <c r="BBT854" s="273"/>
      <c r="BBU854" s="273"/>
      <c r="BBV854" s="273"/>
      <c r="BBW854" s="273"/>
      <c r="BBX854" s="273"/>
      <c r="BBY854" s="273"/>
      <c r="BBZ854" s="273"/>
      <c r="BCA854" s="273"/>
      <c r="BCB854" s="273"/>
      <c r="BCC854" s="273"/>
      <c r="BCD854" s="273"/>
      <c r="BCE854" s="273"/>
      <c r="BCF854" s="273"/>
      <c r="BCG854" s="273"/>
      <c r="BCH854" s="273"/>
      <c r="BCI854" s="273"/>
      <c r="BCJ854" s="273"/>
      <c r="BCK854" s="273"/>
      <c r="BCL854" s="273"/>
      <c r="BCM854" s="273"/>
      <c r="BCN854" s="273"/>
      <c r="BCO854" s="273"/>
      <c r="BCP854" s="273"/>
      <c r="BCQ854" s="273"/>
      <c r="BCR854" s="273"/>
      <c r="BCS854" s="273"/>
      <c r="BCT854" s="273"/>
      <c r="BCU854" s="273"/>
      <c r="BCV854" s="273"/>
      <c r="BCW854" s="273"/>
      <c r="BCX854" s="273"/>
      <c r="BCY854" s="273"/>
      <c r="BCZ854" s="273"/>
      <c r="BDA854" s="273"/>
      <c r="BDB854" s="273"/>
      <c r="BDC854" s="273"/>
      <c r="BDD854" s="273"/>
      <c r="BDE854" s="273"/>
      <c r="BDF854" s="273"/>
      <c r="BDG854" s="273"/>
      <c r="BDH854" s="273"/>
      <c r="BDI854" s="273"/>
      <c r="BDJ854" s="273"/>
      <c r="BDK854" s="273"/>
      <c r="BDL854" s="273"/>
      <c r="BDM854" s="273"/>
      <c r="BDN854" s="273"/>
      <c r="BDO854" s="273"/>
      <c r="BDP854" s="273"/>
      <c r="BDQ854" s="273"/>
      <c r="BDR854" s="273"/>
      <c r="BDS854" s="273"/>
      <c r="BDT854" s="273"/>
      <c r="BDU854" s="273"/>
      <c r="BDV854" s="273"/>
      <c r="BDW854" s="273"/>
      <c r="BDX854" s="273"/>
      <c r="BDY854" s="273"/>
      <c r="BDZ854" s="273"/>
      <c r="BEA854" s="273"/>
      <c r="BEB854" s="273"/>
      <c r="BEC854" s="273"/>
      <c r="BED854" s="273"/>
      <c r="BEE854" s="273"/>
      <c r="BEF854" s="273"/>
      <c r="BEG854" s="273"/>
      <c r="BEH854" s="273"/>
      <c r="BEI854" s="273"/>
      <c r="BEJ854" s="273"/>
      <c r="BEK854" s="273"/>
      <c r="BEL854" s="273"/>
      <c r="BEM854" s="273"/>
      <c r="BEN854" s="273"/>
      <c r="BEO854" s="273"/>
      <c r="BEP854" s="273"/>
      <c r="BEQ854" s="273"/>
      <c r="BER854" s="273"/>
      <c r="BES854" s="273"/>
      <c r="BET854" s="273"/>
      <c r="BEU854" s="273"/>
      <c r="BEV854" s="273"/>
      <c r="BEW854" s="273"/>
      <c r="BEX854" s="273"/>
      <c r="BEY854" s="273"/>
      <c r="BEZ854" s="273"/>
      <c r="BFA854" s="273"/>
      <c r="BFB854" s="273"/>
      <c r="BFC854" s="273"/>
      <c r="BFD854" s="273"/>
      <c r="BFE854" s="273"/>
      <c r="BFF854" s="273"/>
      <c r="BFG854" s="273"/>
      <c r="BFH854" s="273"/>
      <c r="BFI854" s="273"/>
      <c r="BFJ854" s="273"/>
      <c r="BFK854" s="273"/>
      <c r="BFL854" s="273"/>
      <c r="BFM854" s="273"/>
      <c r="BFN854" s="273"/>
      <c r="BFO854" s="273"/>
      <c r="BFP854" s="273"/>
      <c r="BFQ854" s="273"/>
      <c r="BFR854" s="273"/>
      <c r="BFS854" s="273"/>
      <c r="BFT854" s="273"/>
      <c r="BFU854" s="273"/>
      <c r="BFV854" s="273"/>
      <c r="BFW854" s="273"/>
      <c r="BFX854" s="273"/>
      <c r="BFY854" s="273"/>
      <c r="BFZ854" s="273"/>
      <c r="BGA854" s="273"/>
      <c r="BGB854" s="273"/>
      <c r="BGC854" s="273"/>
      <c r="BGD854" s="273"/>
      <c r="BGE854" s="273"/>
      <c r="BGF854" s="273"/>
      <c r="BGG854" s="273"/>
      <c r="BGH854" s="273"/>
      <c r="BGI854" s="273"/>
      <c r="BGJ854" s="273"/>
      <c r="BGK854" s="273"/>
      <c r="BGL854" s="273"/>
      <c r="BGM854" s="273"/>
      <c r="BGN854" s="273"/>
      <c r="BGO854" s="273"/>
      <c r="BGP854" s="273"/>
      <c r="BGQ854" s="273"/>
      <c r="BGR854" s="273"/>
      <c r="BGS854" s="273"/>
      <c r="BGT854" s="273"/>
      <c r="BGU854" s="273"/>
      <c r="BGV854" s="273"/>
      <c r="BGW854" s="273"/>
      <c r="BGX854" s="273"/>
      <c r="BGY854" s="273"/>
      <c r="BGZ854" s="273"/>
      <c r="BHA854" s="273"/>
      <c r="BHB854" s="273"/>
      <c r="BHC854" s="273"/>
      <c r="BHD854" s="273"/>
      <c r="BHE854" s="273"/>
      <c r="BHF854" s="273"/>
      <c r="BHG854" s="273"/>
      <c r="BHH854" s="273"/>
      <c r="BHI854" s="273"/>
      <c r="BHJ854" s="273"/>
      <c r="BHK854" s="273"/>
      <c r="BHL854" s="273"/>
      <c r="BHM854" s="273"/>
      <c r="BHN854" s="273"/>
      <c r="BHO854" s="273"/>
      <c r="BHP854" s="273"/>
      <c r="BHQ854" s="273"/>
      <c r="BHR854" s="273"/>
      <c r="BHS854" s="273"/>
      <c r="BHT854" s="273"/>
      <c r="BHU854" s="273"/>
      <c r="BHV854" s="273"/>
      <c r="BHW854" s="273"/>
      <c r="BHX854" s="273"/>
      <c r="BHY854" s="273"/>
      <c r="BHZ854" s="273"/>
      <c r="BIA854" s="273"/>
      <c r="BIB854" s="273"/>
      <c r="BIC854" s="273"/>
      <c r="BID854" s="273"/>
      <c r="BIE854" s="273"/>
      <c r="BIF854" s="273"/>
      <c r="BIG854" s="273"/>
      <c r="BIH854" s="273"/>
      <c r="BII854" s="273"/>
      <c r="BIJ854" s="273"/>
      <c r="BIK854" s="273"/>
      <c r="BIL854" s="273"/>
      <c r="BIM854" s="273"/>
      <c r="BIN854" s="273"/>
      <c r="BIO854" s="273"/>
      <c r="BIP854" s="273"/>
      <c r="BIQ854" s="273"/>
      <c r="BIR854" s="273"/>
      <c r="BIS854" s="273"/>
      <c r="BIT854" s="273"/>
      <c r="BIU854" s="273"/>
      <c r="BIV854" s="273"/>
      <c r="BIW854" s="273"/>
      <c r="BIX854" s="273"/>
      <c r="BIY854" s="273"/>
      <c r="BIZ854" s="273"/>
      <c r="BJA854" s="273"/>
      <c r="BJB854" s="273"/>
      <c r="BJC854" s="273"/>
      <c r="BJD854" s="273"/>
      <c r="BJE854" s="273"/>
      <c r="BJF854" s="273"/>
      <c r="BJG854" s="273"/>
      <c r="BJH854" s="273"/>
      <c r="BJI854" s="273"/>
      <c r="BJJ854" s="273"/>
      <c r="BJK854" s="273"/>
      <c r="BJL854" s="273"/>
      <c r="BJM854" s="273"/>
      <c r="BJN854" s="273"/>
      <c r="BJO854" s="273"/>
      <c r="BJP854" s="273"/>
      <c r="BJQ854" s="273"/>
      <c r="BJR854" s="273"/>
      <c r="BJS854" s="273"/>
      <c r="BJT854" s="273"/>
      <c r="BJU854" s="273"/>
      <c r="BJV854" s="273"/>
      <c r="BJW854" s="273"/>
      <c r="BJX854" s="273"/>
      <c r="BJY854" s="273"/>
      <c r="BJZ854" s="273"/>
      <c r="BKA854" s="273"/>
      <c r="BKB854" s="273"/>
      <c r="BKC854" s="273"/>
      <c r="BKD854" s="273"/>
      <c r="BKE854" s="273"/>
      <c r="BKF854" s="273"/>
      <c r="BKG854" s="273"/>
      <c r="BKH854" s="273"/>
      <c r="BKI854" s="273"/>
      <c r="BKJ854" s="273"/>
      <c r="BKK854" s="273"/>
      <c r="BKL854" s="273"/>
      <c r="BKM854" s="273"/>
      <c r="BKN854" s="273"/>
      <c r="BKO854" s="273"/>
      <c r="BKP854" s="273"/>
      <c r="BKQ854" s="273"/>
      <c r="BKR854" s="273"/>
      <c r="BKS854" s="273"/>
      <c r="BKT854" s="273"/>
      <c r="BKU854" s="273"/>
      <c r="BKV854" s="273"/>
      <c r="BKW854" s="273"/>
      <c r="BKX854" s="273"/>
      <c r="BKY854" s="273"/>
      <c r="BKZ854" s="273"/>
      <c r="BLA854" s="273"/>
      <c r="BLB854" s="273"/>
      <c r="BLC854" s="273"/>
      <c r="BLD854" s="273"/>
      <c r="BLE854" s="273"/>
      <c r="BLF854" s="273"/>
      <c r="BLG854" s="273"/>
      <c r="BLH854" s="273"/>
      <c r="BLI854" s="273"/>
      <c r="BLJ854" s="273"/>
      <c r="BLK854" s="273"/>
      <c r="BLL854" s="273"/>
      <c r="BLM854" s="273"/>
      <c r="BLN854" s="273"/>
      <c r="BLO854" s="273"/>
      <c r="BLP854" s="273"/>
      <c r="BLQ854" s="273"/>
      <c r="BLR854" s="273"/>
      <c r="BLS854" s="273"/>
      <c r="BLT854" s="273"/>
      <c r="BLU854" s="273"/>
      <c r="BLV854" s="273"/>
      <c r="BLW854" s="273"/>
      <c r="BLX854" s="273"/>
      <c r="BLY854" s="273"/>
      <c r="BLZ854" s="273"/>
      <c r="BMA854" s="273"/>
      <c r="BMB854" s="273"/>
      <c r="BMC854" s="273"/>
      <c r="BMD854" s="273"/>
      <c r="BME854" s="273"/>
      <c r="BMF854" s="273"/>
      <c r="BMG854" s="273"/>
      <c r="BMH854" s="273"/>
      <c r="BMI854" s="273"/>
      <c r="BMJ854" s="273"/>
      <c r="BMK854" s="273"/>
      <c r="BML854" s="273"/>
      <c r="BMM854" s="273"/>
      <c r="BMN854" s="273"/>
      <c r="BMO854" s="273"/>
      <c r="BMP854" s="273"/>
      <c r="BMQ854" s="273"/>
      <c r="BMR854" s="273"/>
      <c r="BMS854" s="273"/>
      <c r="BMT854" s="273"/>
      <c r="BMU854" s="273"/>
      <c r="BMV854" s="273"/>
      <c r="BMW854" s="273"/>
      <c r="BMX854" s="273"/>
      <c r="BMY854" s="273"/>
      <c r="BMZ854" s="273"/>
      <c r="BNA854" s="273"/>
      <c r="BNB854" s="273"/>
      <c r="BNC854" s="273"/>
      <c r="BND854" s="273"/>
      <c r="BNE854" s="273"/>
      <c r="BNF854" s="273"/>
      <c r="BNG854" s="273"/>
      <c r="BNH854" s="273"/>
      <c r="BNI854" s="273"/>
      <c r="BNJ854" s="273"/>
      <c r="BNK854" s="273"/>
      <c r="BNL854" s="273"/>
      <c r="BNM854" s="273"/>
      <c r="BNN854" s="273"/>
      <c r="BNO854" s="273"/>
      <c r="BNP854" s="273"/>
      <c r="BNQ854" s="273"/>
      <c r="BNR854" s="273"/>
      <c r="BNS854" s="273"/>
      <c r="BNT854" s="273"/>
      <c r="BNU854" s="273"/>
      <c r="BNV854" s="273"/>
      <c r="BNW854" s="273"/>
      <c r="BNX854" s="273"/>
      <c r="BNY854" s="273"/>
      <c r="BNZ854" s="273"/>
      <c r="BOA854" s="273"/>
      <c r="BOB854" s="273"/>
      <c r="BOC854" s="273"/>
      <c r="BOD854" s="273"/>
      <c r="BOE854" s="273"/>
      <c r="BOF854" s="273"/>
      <c r="BOG854" s="273"/>
      <c r="BOH854" s="273"/>
      <c r="BOI854" s="273"/>
      <c r="BOJ854" s="273"/>
      <c r="BOK854" s="273"/>
      <c r="BOL854" s="273"/>
      <c r="BOM854" s="273"/>
      <c r="BON854" s="273"/>
      <c r="BOO854" s="273"/>
      <c r="BOP854" s="273"/>
      <c r="BOQ854" s="273"/>
      <c r="BOR854" s="273"/>
      <c r="BOS854" s="273"/>
      <c r="BOT854" s="273"/>
      <c r="BOU854" s="273"/>
      <c r="BOV854" s="273"/>
      <c r="BOW854" s="273"/>
      <c r="BOX854" s="273"/>
      <c r="BOY854" s="273"/>
      <c r="BOZ854" s="273"/>
      <c r="BPA854" s="273"/>
      <c r="BPB854" s="273"/>
      <c r="BPC854" s="273"/>
      <c r="BPD854" s="273"/>
      <c r="BPE854" s="273"/>
      <c r="BPF854" s="273"/>
      <c r="BPG854" s="273"/>
      <c r="BPH854" s="273"/>
      <c r="BPI854" s="273"/>
      <c r="BPJ854" s="273"/>
      <c r="BPK854" s="273"/>
      <c r="BPL854" s="273"/>
      <c r="BPM854" s="273"/>
      <c r="BPN854" s="273"/>
      <c r="BPO854" s="273"/>
      <c r="BPP854" s="273"/>
      <c r="BPQ854" s="273"/>
      <c r="BPR854" s="273"/>
      <c r="BPS854" s="273"/>
      <c r="BPT854" s="273"/>
      <c r="BPU854" s="273"/>
      <c r="BPV854" s="273"/>
      <c r="BPW854" s="273"/>
      <c r="BPX854" s="273"/>
      <c r="BPY854" s="273"/>
      <c r="BPZ854" s="273"/>
      <c r="BQA854" s="273"/>
      <c r="BQB854" s="273"/>
      <c r="BQC854" s="273"/>
      <c r="BQD854" s="273"/>
      <c r="BQE854" s="273"/>
      <c r="BQF854" s="273"/>
      <c r="BQG854" s="273"/>
      <c r="BQH854" s="273"/>
      <c r="BQI854" s="273"/>
      <c r="BQJ854" s="273"/>
      <c r="BQK854" s="273"/>
      <c r="BQL854" s="273"/>
      <c r="BQM854" s="273"/>
      <c r="BQN854" s="273"/>
      <c r="BQO854" s="273"/>
      <c r="BQP854" s="273"/>
      <c r="BQQ854" s="273"/>
      <c r="BQR854" s="273"/>
      <c r="BQS854" s="273"/>
      <c r="BQT854" s="273"/>
      <c r="BQU854" s="273"/>
      <c r="BQV854" s="273"/>
      <c r="BQW854" s="273"/>
      <c r="BQX854" s="273"/>
      <c r="BQY854" s="273"/>
      <c r="BQZ854" s="273"/>
      <c r="BRA854" s="273"/>
      <c r="BRB854" s="273"/>
      <c r="BRC854" s="273"/>
      <c r="BRD854" s="273"/>
      <c r="BRE854" s="273"/>
      <c r="BRF854" s="273"/>
      <c r="BRG854" s="273"/>
      <c r="BRH854" s="273"/>
      <c r="BRI854" s="273"/>
      <c r="BRJ854" s="273"/>
      <c r="BRK854" s="273"/>
      <c r="BRL854" s="273"/>
      <c r="BRM854" s="273"/>
      <c r="BRN854" s="273"/>
      <c r="BRO854" s="273"/>
      <c r="BRP854" s="273"/>
      <c r="BRQ854" s="273"/>
      <c r="BRR854" s="273"/>
      <c r="BRS854" s="273"/>
      <c r="BRT854" s="273"/>
      <c r="BRU854" s="273"/>
      <c r="BRV854" s="273"/>
      <c r="BRW854" s="273"/>
      <c r="BRX854" s="273"/>
      <c r="BRY854" s="273"/>
      <c r="BRZ854" s="273"/>
      <c r="BSA854" s="273"/>
      <c r="BSB854" s="273"/>
      <c r="BSC854" s="273"/>
      <c r="BSD854" s="273"/>
      <c r="BSE854" s="273"/>
      <c r="BSF854" s="273"/>
      <c r="BSG854" s="273"/>
      <c r="BSH854" s="273"/>
      <c r="BSI854" s="273"/>
      <c r="BSJ854" s="273"/>
      <c r="BSK854" s="273"/>
      <c r="BSL854" s="273"/>
      <c r="BSM854" s="273"/>
      <c r="BSN854" s="273"/>
      <c r="BSO854" s="273"/>
      <c r="BSP854" s="273"/>
      <c r="BSQ854" s="273"/>
      <c r="BSR854" s="273"/>
      <c r="BSS854" s="273"/>
      <c r="BST854" s="273"/>
      <c r="BSU854" s="273"/>
      <c r="BSV854" s="273"/>
      <c r="BSW854" s="273"/>
      <c r="BSX854" s="273"/>
      <c r="BSY854" s="273"/>
      <c r="BSZ854" s="273"/>
      <c r="BTA854" s="273"/>
      <c r="BTB854" s="273"/>
      <c r="BTC854" s="273"/>
      <c r="BTD854" s="273"/>
      <c r="BTE854" s="273"/>
      <c r="BTF854" s="273"/>
      <c r="BTG854" s="273"/>
      <c r="BTH854" s="273"/>
      <c r="BTI854" s="273"/>
      <c r="BTJ854" s="273"/>
      <c r="BTK854" s="273"/>
      <c r="BTL854" s="273"/>
      <c r="BTM854" s="273"/>
      <c r="BTN854" s="273"/>
      <c r="BTO854" s="273"/>
      <c r="BTP854" s="273"/>
      <c r="BTQ854" s="273"/>
      <c r="BTR854" s="273"/>
      <c r="BTS854" s="273"/>
      <c r="BTT854" s="273"/>
      <c r="BTU854" s="273"/>
      <c r="BTV854" s="273"/>
      <c r="BTW854" s="273"/>
      <c r="BTX854" s="273"/>
      <c r="BTY854" s="273"/>
      <c r="BTZ854" s="273"/>
      <c r="BUA854" s="273"/>
      <c r="BUB854" s="273"/>
      <c r="BUC854" s="273"/>
      <c r="BUD854" s="273"/>
      <c r="BUE854" s="273"/>
      <c r="BUF854" s="273"/>
      <c r="BUG854" s="273"/>
      <c r="BUH854" s="273"/>
      <c r="BUI854" s="273"/>
      <c r="BUJ854" s="273"/>
      <c r="BUK854" s="273"/>
      <c r="BUL854" s="273"/>
      <c r="BUM854" s="273"/>
      <c r="BUN854" s="273"/>
      <c r="BUO854" s="273"/>
      <c r="BUP854" s="273"/>
      <c r="BUQ854" s="273"/>
      <c r="BUR854" s="273"/>
      <c r="BUS854" s="273"/>
      <c r="BUT854" s="273"/>
      <c r="BUU854" s="273"/>
      <c r="BUV854" s="273"/>
      <c r="BUW854" s="273"/>
      <c r="BUX854" s="273"/>
      <c r="BUY854" s="273"/>
      <c r="BUZ854" s="273"/>
      <c r="BVA854" s="273"/>
      <c r="BVB854" s="273"/>
      <c r="BVC854" s="273"/>
      <c r="BVD854" s="273"/>
      <c r="BVE854" s="273"/>
      <c r="BVF854" s="273"/>
      <c r="BVG854" s="273"/>
      <c r="BVH854" s="273"/>
      <c r="BVI854" s="273"/>
      <c r="BVJ854" s="273"/>
      <c r="BVK854" s="273"/>
      <c r="BVL854" s="273"/>
      <c r="BVM854" s="273"/>
      <c r="BVN854" s="273"/>
      <c r="BVO854" s="273"/>
      <c r="BVP854" s="273"/>
      <c r="BVQ854" s="273"/>
      <c r="BVR854" s="273"/>
      <c r="BVS854" s="273"/>
      <c r="BVT854" s="273"/>
      <c r="BVU854" s="273"/>
      <c r="BVV854" s="273"/>
      <c r="BVW854" s="273"/>
      <c r="BVX854" s="273"/>
      <c r="BVY854" s="273"/>
      <c r="BVZ854" s="273"/>
      <c r="BWA854" s="273"/>
      <c r="BWB854" s="273"/>
      <c r="BWC854" s="273"/>
      <c r="BWD854" s="273"/>
      <c r="BWE854" s="273"/>
      <c r="BWF854" s="273"/>
      <c r="BWG854" s="273"/>
      <c r="BWH854" s="273"/>
      <c r="BWI854" s="273"/>
      <c r="BWJ854" s="273"/>
      <c r="BWK854" s="273"/>
      <c r="BWL854" s="273"/>
      <c r="BWM854" s="273"/>
      <c r="BWN854" s="273"/>
      <c r="BWO854" s="273"/>
      <c r="BWP854" s="273"/>
      <c r="BWQ854" s="273"/>
      <c r="BWR854" s="273"/>
      <c r="BWS854" s="273"/>
      <c r="BWT854" s="273"/>
      <c r="BWU854" s="273"/>
      <c r="BWV854" s="273"/>
      <c r="BWW854" s="273"/>
      <c r="BWX854" s="273"/>
      <c r="BWY854" s="273"/>
      <c r="BWZ854" s="273"/>
      <c r="BXA854" s="273"/>
      <c r="BXB854" s="273"/>
      <c r="BXC854" s="273"/>
      <c r="BXD854" s="273"/>
      <c r="BXE854" s="273"/>
      <c r="BXF854" s="273"/>
      <c r="BXG854" s="273"/>
      <c r="BXH854" s="273"/>
      <c r="BXI854" s="273"/>
      <c r="BXJ854" s="273"/>
      <c r="BXK854" s="273"/>
      <c r="BXL854" s="273"/>
      <c r="BXM854" s="273"/>
      <c r="BXN854" s="273"/>
      <c r="BXO854" s="273"/>
      <c r="BXP854" s="273"/>
      <c r="BXQ854" s="273"/>
      <c r="BXR854" s="273"/>
      <c r="BXS854" s="273"/>
      <c r="BXT854" s="273"/>
      <c r="BXU854" s="273"/>
      <c r="BXV854" s="273"/>
      <c r="BXW854" s="273"/>
      <c r="BXX854" s="273"/>
      <c r="BXY854" s="273"/>
      <c r="BXZ854" s="273"/>
      <c r="BYA854" s="273"/>
      <c r="BYB854" s="273"/>
      <c r="BYC854" s="273"/>
      <c r="BYD854" s="273"/>
      <c r="BYE854" s="273"/>
      <c r="BYF854" s="273"/>
      <c r="BYG854" s="273"/>
      <c r="BYH854" s="273"/>
      <c r="BYI854" s="273"/>
      <c r="BYJ854" s="273"/>
      <c r="BYK854" s="273"/>
      <c r="BYL854" s="273"/>
      <c r="BYM854" s="273"/>
      <c r="BYN854" s="273"/>
      <c r="BYO854" s="273"/>
      <c r="BYP854" s="273"/>
      <c r="BYQ854" s="273"/>
      <c r="BYR854" s="273"/>
      <c r="BYS854" s="273"/>
      <c r="BYT854" s="273"/>
      <c r="BYU854" s="273"/>
      <c r="BYV854" s="273"/>
      <c r="BYW854" s="273"/>
      <c r="BYX854" s="273"/>
      <c r="BYY854" s="273"/>
      <c r="BYZ854" s="273"/>
      <c r="BZA854" s="273"/>
      <c r="BZB854" s="273"/>
      <c r="BZC854" s="273"/>
      <c r="BZD854" s="273"/>
      <c r="BZE854" s="273"/>
      <c r="BZF854" s="273"/>
      <c r="BZG854" s="273"/>
      <c r="BZH854" s="273"/>
      <c r="BZI854" s="273"/>
      <c r="BZJ854" s="273"/>
      <c r="BZK854" s="273"/>
      <c r="BZL854" s="273"/>
      <c r="BZM854" s="273"/>
      <c r="BZN854" s="273"/>
      <c r="BZO854" s="273"/>
      <c r="BZP854" s="273"/>
      <c r="BZQ854" s="273"/>
      <c r="BZR854" s="273"/>
      <c r="BZS854" s="273"/>
      <c r="BZT854" s="273"/>
      <c r="BZU854" s="273"/>
      <c r="BZV854" s="273"/>
      <c r="BZW854" s="273"/>
      <c r="BZX854" s="273"/>
      <c r="BZY854" s="273"/>
      <c r="BZZ854" s="273"/>
      <c r="CAA854" s="273"/>
      <c r="CAB854" s="273"/>
      <c r="CAC854" s="273"/>
      <c r="CAD854" s="273"/>
      <c r="CAE854" s="273"/>
      <c r="CAF854" s="273"/>
      <c r="CAG854" s="273"/>
      <c r="CAH854" s="273"/>
      <c r="CAI854" s="273"/>
      <c r="CAJ854" s="273"/>
      <c r="CAK854" s="273"/>
      <c r="CAL854" s="273"/>
      <c r="CAM854" s="273"/>
      <c r="CAN854" s="273"/>
      <c r="CAO854" s="273"/>
      <c r="CAP854" s="273"/>
      <c r="CAQ854" s="273"/>
      <c r="CAR854" s="273"/>
      <c r="CAS854" s="273"/>
      <c r="CAT854" s="273"/>
      <c r="CAU854" s="273"/>
      <c r="CAV854" s="273"/>
      <c r="CAW854" s="273"/>
      <c r="CAX854" s="273"/>
      <c r="CAY854" s="273"/>
      <c r="CAZ854" s="273"/>
      <c r="CBA854" s="273"/>
      <c r="CBB854" s="273"/>
      <c r="CBC854" s="273"/>
      <c r="CBD854" s="273"/>
      <c r="CBE854" s="273"/>
      <c r="CBF854" s="273"/>
      <c r="CBG854" s="273"/>
      <c r="CBH854" s="273"/>
      <c r="CBI854" s="273"/>
      <c r="CBJ854" s="273"/>
      <c r="CBK854" s="273"/>
      <c r="CBL854" s="273"/>
      <c r="CBM854" s="273"/>
      <c r="CBN854" s="273"/>
      <c r="CBO854" s="273"/>
      <c r="CBP854" s="273"/>
      <c r="CBQ854" s="273"/>
      <c r="CBR854" s="273"/>
      <c r="CBS854" s="273"/>
      <c r="CBT854" s="273"/>
      <c r="CBU854" s="273"/>
      <c r="CBV854" s="273"/>
      <c r="CBW854" s="273"/>
      <c r="CBX854" s="273"/>
      <c r="CBY854" s="273"/>
      <c r="CBZ854" s="273"/>
      <c r="CCA854" s="273"/>
      <c r="CCB854" s="273"/>
      <c r="CCC854" s="273"/>
      <c r="CCD854" s="273"/>
      <c r="CCE854" s="273"/>
      <c r="CCF854" s="273"/>
      <c r="CCG854" s="273"/>
      <c r="CCH854" s="273"/>
      <c r="CCI854" s="273"/>
      <c r="CCJ854" s="273"/>
      <c r="CCK854" s="273"/>
      <c r="CCL854" s="273"/>
      <c r="CCM854" s="273"/>
      <c r="CCN854" s="273"/>
      <c r="CCO854" s="273"/>
      <c r="CCP854" s="273"/>
      <c r="CCQ854" s="273"/>
      <c r="CCR854" s="273"/>
      <c r="CCS854" s="273"/>
      <c r="CCT854" s="273"/>
      <c r="CCU854" s="273"/>
      <c r="CCV854" s="273"/>
      <c r="CCW854" s="273"/>
      <c r="CCX854" s="273"/>
      <c r="CCY854" s="273"/>
      <c r="CCZ854" s="273"/>
      <c r="CDA854" s="273"/>
      <c r="CDB854" s="273"/>
      <c r="CDC854" s="273"/>
      <c r="CDD854" s="273"/>
      <c r="CDE854" s="273"/>
      <c r="CDF854" s="273"/>
      <c r="CDG854" s="273"/>
      <c r="CDH854" s="273"/>
      <c r="CDI854" s="273"/>
      <c r="CDJ854" s="273"/>
      <c r="CDK854" s="273"/>
      <c r="CDL854" s="273"/>
      <c r="CDM854" s="273"/>
      <c r="CDN854" s="273"/>
      <c r="CDO854" s="273"/>
      <c r="CDP854" s="273"/>
      <c r="CDQ854" s="273"/>
      <c r="CDR854" s="273"/>
      <c r="CDS854" s="273"/>
      <c r="CDT854" s="273"/>
      <c r="CDU854" s="273"/>
      <c r="CDV854" s="273"/>
      <c r="CDW854" s="273"/>
      <c r="CDX854" s="273"/>
      <c r="CDY854" s="273"/>
      <c r="CDZ854" s="273"/>
      <c r="CEA854" s="273"/>
      <c r="CEB854" s="273"/>
      <c r="CEC854" s="273"/>
      <c r="CED854" s="273"/>
      <c r="CEE854" s="273"/>
      <c r="CEF854" s="273"/>
      <c r="CEG854" s="273"/>
      <c r="CEH854" s="273"/>
      <c r="CEI854" s="273"/>
      <c r="CEJ854" s="273"/>
      <c r="CEK854" s="273"/>
      <c r="CEL854" s="273"/>
      <c r="CEM854" s="273"/>
      <c r="CEN854" s="273"/>
      <c r="CEO854" s="273"/>
      <c r="CEP854" s="273"/>
      <c r="CEQ854" s="273"/>
      <c r="CER854" s="273"/>
      <c r="CES854" s="273"/>
      <c r="CET854" s="273"/>
      <c r="CEU854" s="273"/>
      <c r="CEV854" s="273"/>
      <c r="CEW854" s="273"/>
      <c r="CEX854" s="273"/>
      <c r="CEY854" s="273"/>
      <c r="CEZ854" s="273"/>
      <c r="CFA854" s="273"/>
      <c r="CFB854" s="273"/>
      <c r="CFC854" s="273"/>
      <c r="CFD854" s="273"/>
      <c r="CFE854" s="273"/>
      <c r="CFF854" s="273"/>
      <c r="CFG854" s="273"/>
      <c r="CFH854" s="273"/>
      <c r="CFI854" s="273"/>
      <c r="CFJ854" s="273"/>
      <c r="CFK854" s="273"/>
      <c r="CFL854" s="273"/>
      <c r="CFM854" s="273"/>
      <c r="CFN854" s="273"/>
      <c r="CFO854" s="273"/>
      <c r="CFP854" s="273"/>
      <c r="CFQ854" s="273"/>
      <c r="CFR854" s="273"/>
      <c r="CFS854" s="273"/>
      <c r="CFT854" s="273"/>
      <c r="CFU854" s="273"/>
      <c r="CFV854" s="273"/>
      <c r="CFW854" s="273"/>
      <c r="CFX854" s="273"/>
      <c r="CFY854" s="273"/>
      <c r="CFZ854" s="273"/>
      <c r="CGA854" s="273"/>
      <c r="CGB854" s="273"/>
      <c r="CGC854" s="273"/>
      <c r="CGD854" s="273"/>
      <c r="CGE854" s="273"/>
      <c r="CGF854" s="273"/>
      <c r="CGG854" s="273"/>
      <c r="CGH854" s="273"/>
      <c r="CGI854" s="273"/>
      <c r="CGJ854" s="273"/>
      <c r="CGK854" s="273"/>
      <c r="CGL854" s="273"/>
      <c r="CGM854" s="273"/>
      <c r="CGN854" s="273"/>
      <c r="CGO854" s="273"/>
      <c r="CGP854" s="273"/>
      <c r="CGQ854" s="273"/>
      <c r="CGR854" s="273"/>
      <c r="CGS854" s="273"/>
      <c r="CGT854" s="273"/>
      <c r="CGU854" s="273"/>
      <c r="CGV854" s="273"/>
      <c r="CGW854" s="273"/>
      <c r="CGX854" s="273"/>
      <c r="CGY854" s="273"/>
      <c r="CGZ854" s="273"/>
      <c r="CHA854" s="273"/>
      <c r="CHB854" s="273"/>
      <c r="CHC854" s="273"/>
      <c r="CHD854" s="273"/>
      <c r="CHE854" s="273"/>
      <c r="CHF854" s="273"/>
      <c r="CHG854" s="273"/>
      <c r="CHH854" s="273"/>
      <c r="CHI854" s="273"/>
      <c r="CHJ854" s="273"/>
      <c r="CHK854" s="273"/>
      <c r="CHL854" s="273"/>
      <c r="CHM854" s="273"/>
      <c r="CHN854" s="273"/>
      <c r="CHO854" s="273"/>
      <c r="CHP854" s="273"/>
      <c r="CHQ854" s="273"/>
      <c r="CHR854" s="273"/>
      <c r="CHS854" s="273"/>
      <c r="CHT854" s="273"/>
      <c r="CHU854" s="273"/>
      <c r="CHV854" s="273"/>
      <c r="CHW854" s="273"/>
      <c r="CHX854" s="273"/>
      <c r="CHY854" s="273"/>
      <c r="CHZ854" s="273"/>
      <c r="CIA854" s="273"/>
      <c r="CIB854" s="273"/>
      <c r="CIC854" s="273"/>
      <c r="CID854" s="273"/>
      <c r="CIE854" s="273"/>
      <c r="CIF854" s="273"/>
      <c r="CIG854" s="273"/>
      <c r="CIH854" s="273"/>
      <c r="CII854" s="273"/>
      <c r="CIJ854" s="273"/>
      <c r="CIK854" s="273"/>
      <c r="CIL854" s="273"/>
      <c r="CIM854" s="273"/>
      <c r="CIN854" s="273"/>
      <c r="CIO854" s="273"/>
      <c r="CIP854" s="273"/>
      <c r="CIQ854" s="273"/>
      <c r="CIR854" s="273"/>
      <c r="CIS854" s="273"/>
      <c r="CIT854" s="273"/>
      <c r="CIU854" s="273"/>
      <c r="CIV854" s="273"/>
      <c r="CIW854" s="273"/>
      <c r="CIX854" s="273"/>
      <c r="CIY854" s="273"/>
      <c r="CIZ854" s="273"/>
      <c r="CJA854" s="273"/>
      <c r="CJB854" s="273"/>
      <c r="CJC854" s="273"/>
      <c r="CJD854" s="273"/>
      <c r="CJE854" s="273"/>
      <c r="CJF854" s="273"/>
      <c r="CJG854" s="273"/>
      <c r="CJH854" s="273"/>
      <c r="CJI854" s="273"/>
      <c r="CJJ854" s="273"/>
      <c r="CJK854" s="273"/>
      <c r="CJL854" s="273"/>
      <c r="CJM854" s="273"/>
      <c r="CJN854" s="273"/>
      <c r="CJO854" s="273"/>
      <c r="CJP854" s="273"/>
      <c r="CJQ854" s="273"/>
      <c r="CJR854" s="273"/>
      <c r="CJS854" s="273"/>
      <c r="CJT854" s="273"/>
      <c r="CJU854" s="273"/>
      <c r="CJV854" s="273"/>
      <c r="CJW854" s="273"/>
      <c r="CJX854" s="273"/>
      <c r="CJY854" s="273"/>
      <c r="CJZ854" s="273"/>
      <c r="CKA854" s="273"/>
      <c r="CKB854" s="273"/>
      <c r="CKC854" s="273"/>
      <c r="CKD854" s="273"/>
      <c r="CKE854" s="273"/>
      <c r="CKF854" s="273"/>
      <c r="CKG854" s="273"/>
      <c r="CKH854" s="273"/>
      <c r="CKI854" s="273"/>
      <c r="CKJ854" s="273"/>
      <c r="CKK854" s="273"/>
      <c r="CKL854" s="273"/>
      <c r="CKM854" s="273"/>
      <c r="CKN854" s="273"/>
      <c r="CKO854" s="273"/>
      <c r="CKP854" s="273"/>
      <c r="CKQ854" s="273"/>
      <c r="CKR854" s="273"/>
      <c r="CKS854" s="273"/>
      <c r="CKT854" s="273"/>
      <c r="CKU854" s="273"/>
      <c r="CKV854" s="273"/>
      <c r="CKW854" s="273"/>
      <c r="CKX854" s="273"/>
      <c r="CKY854" s="273"/>
      <c r="CKZ854" s="273"/>
      <c r="CLA854" s="273"/>
      <c r="CLB854" s="273"/>
      <c r="CLC854" s="273"/>
      <c r="CLD854" s="273"/>
      <c r="CLE854" s="273"/>
      <c r="CLF854" s="273"/>
      <c r="CLG854" s="273"/>
      <c r="CLH854" s="273"/>
      <c r="CLI854" s="273"/>
      <c r="CLJ854" s="273"/>
      <c r="CLK854" s="273"/>
      <c r="CLL854" s="273"/>
      <c r="CLM854" s="273"/>
      <c r="CLN854" s="273"/>
      <c r="CLO854" s="273"/>
      <c r="CLP854" s="273"/>
      <c r="CLQ854" s="273"/>
      <c r="CLR854" s="273"/>
      <c r="CLS854" s="273"/>
      <c r="CLT854" s="273"/>
      <c r="CLU854" s="273"/>
      <c r="CLV854" s="273"/>
      <c r="CLW854" s="273"/>
      <c r="CLX854" s="273"/>
      <c r="CLY854" s="273"/>
      <c r="CLZ854" s="273"/>
      <c r="CMA854" s="273"/>
      <c r="CMB854" s="273"/>
      <c r="CMC854" s="273"/>
      <c r="CMD854" s="273"/>
      <c r="CME854" s="273"/>
      <c r="CMF854" s="273"/>
      <c r="CMG854" s="273"/>
      <c r="CMH854" s="273"/>
      <c r="CMI854" s="273"/>
      <c r="CMJ854" s="273"/>
      <c r="CMK854" s="273"/>
      <c r="CML854" s="273"/>
      <c r="CMM854" s="273"/>
      <c r="CMN854" s="273"/>
      <c r="CMO854" s="273"/>
      <c r="CMP854" s="273"/>
      <c r="CMQ854" s="273"/>
      <c r="CMR854" s="273"/>
      <c r="CMS854" s="273"/>
      <c r="CMT854" s="273"/>
      <c r="CMU854" s="273"/>
      <c r="CMV854" s="273"/>
      <c r="CMW854" s="273"/>
      <c r="CMX854" s="273"/>
      <c r="CMY854" s="273"/>
      <c r="CMZ854" s="273"/>
      <c r="CNA854" s="273"/>
      <c r="CNB854" s="273"/>
      <c r="CNC854" s="273"/>
      <c r="CND854" s="273"/>
      <c r="CNE854" s="273"/>
      <c r="CNF854" s="273"/>
      <c r="CNG854" s="273"/>
      <c r="CNH854" s="273"/>
      <c r="CNI854" s="273"/>
      <c r="CNJ854" s="273"/>
      <c r="CNK854" s="273"/>
      <c r="CNL854" s="273"/>
      <c r="CNM854" s="273"/>
      <c r="CNN854" s="273"/>
      <c r="CNO854" s="273"/>
      <c r="CNP854" s="273"/>
      <c r="CNQ854" s="273"/>
      <c r="CNR854" s="273"/>
      <c r="CNS854" s="273"/>
      <c r="CNT854" s="273"/>
      <c r="CNU854" s="273"/>
      <c r="CNV854" s="273"/>
      <c r="CNW854" s="273"/>
      <c r="CNX854" s="273"/>
      <c r="CNY854" s="273"/>
      <c r="CNZ854" s="273"/>
      <c r="COA854" s="273"/>
      <c r="COB854" s="273"/>
      <c r="COC854" s="273"/>
      <c r="COD854" s="273"/>
      <c r="COE854" s="273"/>
      <c r="COF854" s="273"/>
      <c r="COG854" s="273"/>
      <c r="COH854" s="273"/>
      <c r="COI854" s="273"/>
      <c r="COJ854" s="273"/>
      <c r="COK854" s="273"/>
      <c r="COL854" s="273"/>
      <c r="COM854" s="273"/>
      <c r="CON854" s="273"/>
      <c r="COO854" s="273"/>
      <c r="COP854" s="273"/>
      <c r="COQ854" s="273"/>
      <c r="COR854" s="273"/>
      <c r="COS854" s="273"/>
      <c r="COT854" s="273"/>
      <c r="COU854" s="273"/>
      <c r="COV854" s="273"/>
      <c r="COW854" s="273"/>
      <c r="COX854" s="273"/>
      <c r="COY854" s="273"/>
      <c r="COZ854" s="273"/>
      <c r="CPA854" s="273"/>
      <c r="CPB854" s="273"/>
      <c r="CPC854" s="273"/>
      <c r="CPD854" s="273"/>
      <c r="CPE854" s="273"/>
      <c r="CPF854" s="273"/>
      <c r="CPG854" s="273"/>
      <c r="CPH854" s="273"/>
      <c r="CPI854" s="273"/>
      <c r="CPJ854" s="273"/>
      <c r="CPK854" s="273"/>
      <c r="CPL854" s="273"/>
      <c r="CPM854" s="273"/>
      <c r="CPN854" s="273"/>
      <c r="CPO854" s="273"/>
      <c r="CPP854" s="273"/>
      <c r="CPQ854" s="273"/>
      <c r="CPR854" s="273"/>
      <c r="CPS854" s="273"/>
      <c r="CPT854" s="273"/>
      <c r="CPU854" s="273"/>
      <c r="CPV854" s="273"/>
      <c r="CPW854" s="273"/>
      <c r="CPX854" s="273"/>
      <c r="CPY854" s="273"/>
      <c r="CPZ854" s="273"/>
      <c r="CQA854" s="273"/>
      <c r="CQB854" s="273"/>
      <c r="CQC854" s="273"/>
      <c r="CQD854" s="273"/>
      <c r="CQE854" s="273"/>
      <c r="CQF854" s="273"/>
      <c r="CQG854" s="273"/>
      <c r="CQH854" s="273"/>
      <c r="CQI854" s="273"/>
      <c r="CQJ854" s="273"/>
      <c r="CQK854" s="273"/>
      <c r="CQL854" s="273"/>
      <c r="CQM854" s="273"/>
      <c r="CQN854" s="273"/>
      <c r="CQO854" s="273"/>
      <c r="CQP854" s="273"/>
      <c r="CQQ854" s="273"/>
      <c r="CQR854" s="273"/>
      <c r="CQS854" s="273"/>
      <c r="CQT854" s="273"/>
      <c r="CQU854" s="273"/>
      <c r="CQV854" s="273"/>
      <c r="CQW854" s="273"/>
      <c r="CQX854" s="273"/>
      <c r="CQY854" s="273"/>
      <c r="CQZ854" s="273"/>
      <c r="CRA854" s="273"/>
      <c r="CRB854" s="273"/>
      <c r="CRC854" s="273"/>
      <c r="CRD854" s="273"/>
      <c r="CRE854" s="273"/>
      <c r="CRF854" s="273"/>
      <c r="CRG854" s="273"/>
      <c r="CRH854" s="273"/>
      <c r="CRI854" s="273"/>
      <c r="CRJ854" s="273"/>
      <c r="CRK854" s="273"/>
      <c r="CRL854" s="273"/>
      <c r="CRM854" s="273"/>
      <c r="CRN854" s="273"/>
      <c r="CRO854" s="273"/>
      <c r="CRP854" s="273"/>
      <c r="CRQ854" s="273"/>
      <c r="CRR854" s="273"/>
      <c r="CRS854" s="273"/>
      <c r="CRT854" s="273"/>
      <c r="CRU854" s="273"/>
      <c r="CRV854" s="273"/>
      <c r="CRW854" s="273"/>
      <c r="CRX854" s="273"/>
      <c r="CRY854" s="273"/>
      <c r="CRZ854" s="273"/>
      <c r="CSA854" s="273"/>
      <c r="CSB854" s="273"/>
      <c r="CSC854" s="273"/>
      <c r="CSD854" s="273"/>
      <c r="CSE854" s="273"/>
      <c r="CSF854" s="273"/>
      <c r="CSG854" s="273"/>
      <c r="CSH854" s="273"/>
      <c r="CSI854" s="273"/>
      <c r="CSJ854" s="273"/>
      <c r="CSK854" s="273"/>
      <c r="CSL854" s="273"/>
      <c r="CSM854" s="273"/>
      <c r="CSN854" s="273"/>
      <c r="CSO854" s="273"/>
      <c r="CSP854" s="273"/>
      <c r="CSQ854" s="273"/>
      <c r="CSR854" s="273"/>
      <c r="CSS854" s="273"/>
      <c r="CST854" s="273"/>
      <c r="CSU854" s="273"/>
      <c r="CSV854" s="273"/>
      <c r="CSW854" s="273"/>
      <c r="CSX854" s="273"/>
      <c r="CSY854" s="273"/>
      <c r="CSZ854" s="273"/>
      <c r="CTA854" s="273"/>
      <c r="CTB854" s="273"/>
      <c r="CTC854" s="273"/>
      <c r="CTD854" s="273"/>
      <c r="CTE854" s="273"/>
      <c r="CTF854" s="273"/>
      <c r="CTG854" s="273"/>
      <c r="CTH854" s="273"/>
      <c r="CTI854" s="273"/>
      <c r="CTJ854" s="273"/>
      <c r="CTK854" s="273"/>
      <c r="CTL854" s="273"/>
      <c r="CTM854" s="273"/>
      <c r="CTN854" s="273"/>
      <c r="CTO854" s="273"/>
      <c r="CTP854" s="273"/>
      <c r="CTQ854" s="273"/>
      <c r="CTR854" s="273"/>
      <c r="CTS854" s="273"/>
      <c r="CTT854" s="273"/>
      <c r="CTU854" s="273"/>
      <c r="CTV854" s="273"/>
      <c r="CTW854" s="273"/>
      <c r="CTX854" s="273"/>
      <c r="CTY854" s="273"/>
      <c r="CTZ854" s="273"/>
      <c r="CUA854" s="273"/>
      <c r="CUB854" s="273"/>
      <c r="CUC854" s="273"/>
      <c r="CUD854" s="273"/>
      <c r="CUE854" s="273"/>
      <c r="CUF854" s="273"/>
      <c r="CUG854" s="273"/>
      <c r="CUH854" s="273"/>
      <c r="CUI854" s="273"/>
      <c r="CUJ854" s="273"/>
      <c r="CUK854" s="273"/>
      <c r="CUL854" s="273"/>
      <c r="CUM854" s="273"/>
      <c r="CUN854" s="273"/>
      <c r="CUO854" s="273"/>
      <c r="CUP854" s="273"/>
      <c r="CUQ854" s="273"/>
      <c r="CUR854" s="273"/>
      <c r="CUS854" s="273"/>
      <c r="CUT854" s="273"/>
      <c r="CUU854" s="273"/>
      <c r="CUV854" s="273"/>
      <c r="CUW854" s="273"/>
      <c r="CUX854" s="273"/>
      <c r="CUY854" s="273"/>
      <c r="CUZ854" s="273"/>
      <c r="CVA854" s="273"/>
      <c r="CVB854" s="273"/>
      <c r="CVC854" s="273"/>
      <c r="CVD854" s="273"/>
      <c r="CVE854" s="273"/>
      <c r="CVF854" s="273"/>
      <c r="CVG854" s="273"/>
      <c r="CVH854" s="273"/>
      <c r="CVI854" s="273"/>
      <c r="CVJ854" s="273"/>
      <c r="CVK854" s="273"/>
      <c r="CVL854" s="273"/>
      <c r="CVM854" s="273"/>
      <c r="CVN854" s="273"/>
      <c r="CVO854" s="273"/>
      <c r="CVP854" s="273"/>
      <c r="CVQ854" s="273"/>
      <c r="CVR854" s="273"/>
      <c r="CVS854" s="273"/>
      <c r="CVT854" s="273"/>
      <c r="CVU854" s="273"/>
      <c r="CVV854" s="273"/>
      <c r="CVW854" s="273"/>
      <c r="CVX854" s="273"/>
      <c r="CVY854" s="273"/>
      <c r="CVZ854" s="273"/>
      <c r="CWA854" s="273"/>
      <c r="CWB854" s="273"/>
      <c r="CWC854" s="273"/>
      <c r="CWD854" s="273"/>
      <c r="CWE854" s="273"/>
      <c r="CWF854" s="273"/>
      <c r="CWG854" s="273"/>
      <c r="CWH854" s="273"/>
      <c r="CWI854" s="273"/>
      <c r="CWJ854" s="273"/>
      <c r="CWK854" s="273"/>
      <c r="CWL854" s="273"/>
      <c r="CWM854" s="273"/>
      <c r="CWN854" s="273"/>
      <c r="CWO854" s="273"/>
      <c r="CWP854" s="273"/>
      <c r="CWQ854" s="273"/>
      <c r="CWR854" s="273"/>
      <c r="CWS854" s="273"/>
      <c r="CWT854" s="273"/>
      <c r="CWU854" s="273"/>
      <c r="CWV854" s="273"/>
      <c r="CWW854" s="273"/>
      <c r="CWX854" s="273"/>
      <c r="CWY854" s="273"/>
      <c r="CWZ854" s="273"/>
      <c r="CXA854" s="273"/>
      <c r="CXB854" s="273"/>
      <c r="CXC854" s="273"/>
      <c r="CXD854" s="273"/>
      <c r="CXE854" s="273"/>
      <c r="CXF854" s="273"/>
      <c r="CXG854" s="273"/>
      <c r="CXH854" s="273"/>
      <c r="CXI854" s="273"/>
      <c r="CXJ854" s="273"/>
      <c r="CXK854" s="273"/>
      <c r="CXL854" s="273"/>
      <c r="CXM854" s="273"/>
      <c r="CXN854" s="273"/>
      <c r="CXO854" s="273"/>
      <c r="CXP854" s="273"/>
      <c r="CXQ854" s="273"/>
      <c r="CXR854" s="273"/>
      <c r="CXS854" s="273"/>
      <c r="CXT854" s="273"/>
      <c r="CXU854" s="273"/>
      <c r="CXV854" s="273"/>
      <c r="CXW854" s="273"/>
      <c r="CXX854" s="273"/>
      <c r="CXY854" s="273"/>
      <c r="CXZ854" s="273"/>
      <c r="CYA854" s="273"/>
      <c r="CYB854" s="273"/>
      <c r="CYC854" s="273"/>
      <c r="CYD854" s="273"/>
      <c r="CYE854" s="273"/>
      <c r="CYF854" s="273"/>
      <c r="CYG854" s="273"/>
      <c r="CYH854" s="273"/>
      <c r="CYI854" s="273"/>
      <c r="CYJ854" s="273"/>
      <c r="CYK854" s="273"/>
      <c r="CYL854" s="273"/>
      <c r="CYM854" s="273"/>
      <c r="CYN854" s="273"/>
      <c r="CYO854" s="273"/>
      <c r="CYP854" s="273"/>
      <c r="CYQ854" s="273"/>
      <c r="CYR854" s="273"/>
      <c r="CYS854" s="273"/>
      <c r="CYT854" s="273"/>
      <c r="CYU854" s="273"/>
      <c r="CYV854" s="273"/>
      <c r="CYW854" s="273"/>
      <c r="CYX854" s="273"/>
      <c r="CYY854" s="273"/>
      <c r="CYZ854" s="273"/>
      <c r="CZA854" s="273"/>
      <c r="CZB854" s="273"/>
      <c r="CZC854" s="273"/>
      <c r="CZD854" s="273"/>
      <c r="CZE854" s="273"/>
      <c r="CZF854" s="273"/>
      <c r="CZG854" s="273"/>
      <c r="CZH854" s="273"/>
      <c r="CZI854" s="273"/>
      <c r="CZJ854" s="273"/>
      <c r="CZK854" s="273"/>
      <c r="CZL854" s="273"/>
      <c r="CZM854" s="273"/>
      <c r="CZN854" s="273"/>
      <c r="CZO854" s="273"/>
      <c r="CZP854" s="273"/>
      <c r="CZQ854" s="273"/>
      <c r="CZR854" s="273"/>
      <c r="CZS854" s="273"/>
      <c r="CZT854" s="273"/>
      <c r="CZU854" s="273"/>
      <c r="CZV854" s="273"/>
      <c r="CZW854" s="273"/>
      <c r="CZX854" s="273"/>
      <c r="CZY854" s="273"/>
      <c r="CZZ854" s="273"/>
      <c r="DAA854" s="273"/>
      <c r="DAB854" s="273"/>
      <c r="DAC854" s="273"/>
      <c r="DAD854" s="273"/>
      <c r="DAE854" s="273"/>
      <c r="DAF854" s="273"/>
      <c r="DAG854" s="273"/>
      <c r="DAH854" s="273"/>
      <c r="DAI854" s="273"/>
      <c r="DAJ854" s="273"/>
      <c r="DAK854" s="273"/>
      <c r="DAL854" s="273"/>
      <c r="DAM854" s="273"/>
      <c r="DAN854" s="273"/>
      <c r="DAO854" s="273"/>
      <c r="DAP854" s="273"/>
      <c r="DAQ854" s="273"/>
      <c r="DAR854" s="273"/>
      <c r="DAS854" s="273"/>
      <c r="DAT854" s="273"/>
      <c r="DAU854" s="273"/>
      <c r="DAV854" s="273"/>
      <c r="DAW854" s="273"/>
      <c r="DAX854" s="273"/>
      <c r="DAY854" s="273"/>
      <c r="DAZ854" s="273"/>
      <c r="DBA854" s="273"/>
      <c r="DBB854" s="273"/>
      <c r="DBC854" s="273"/>
      <c r="DBD854" s="273"/>
      <c r="DBE854" s="273"/>
      <c r="DBF854" s="273"/>
      <c r="DBG854" s="273"/>
      <c r="DBH854" s="273"/>
      <c r="DBI854" s="273"/>
      <c r="DBJ854" s="273"/>
      <c r="DBK854" s="273"/>
      <c r="DBL854" s="273"/>
      <c r="DBM854" s="273"/>
      <c r="DBN854" s="273"/>
      <c r="DBO854" s="273"/>
      <c r="DBP854" s="273"/>
      <c r="DBQ854" s="273"/>
      <c r="DBR854" s="273"/>
      <c r="DBS854" s="273"/>
      <c r="DBT854" s="273"/>
      <c r="DBU854" s="273"/>
      <c r="DBV854" s="273"/>
      <c r="DBW854" s="273"/>
      <c r="DBX854" s="273"/>
      <c r="DBY854" s="273"/>
      <c r="DBZ854" s="273"/>
      <c r="DCA854" s="273"/>
      <c r="DCB854" s="273"/>
      <c r="DCC854" s="273"/>
      <c r="DCD854" s="273"/>
      <c r="DCE854" s="273"/>
      <c r="DCF854" s="273"/>
      <c r="DCG854" s="273"/>
      <c r="DCH854" s="273"/>
      <c r="DCI854" s="273"/>
      <c r="DCJ854" s="273"/>
      <c r="DCK854" s="273"/>
      <c r="DCL854" s="273"/>
      <c r="DCM854" s="273"/>
      <c r="DCN854" s="273"/>
      <c r="DCO854" s="273"/>
      <c r="DCP854" s="273"/>
      <c r="DCQ854" s="273"/>
      <c r="DCR854" s="273"/>
      <c r="DCS854" s="273"/>
      <c r="DCT854" s="273"/>
      <c r="DCU854" s="273"/>
      <c r="DCV854" s="273"/>
      <c r="DCW854" s="273"/>
      <c r="DCX854" s="273"/>
      <c r="DCY854" s="273"/>
      <c r="DCZ854" s="273"/>
      <c r="DDA854" s="273"/>
      <c r="DDB854" s="273"/>
      <c r="DDC854" s="273"/>
      <c r="DDD854" s="273"/>
      <c r="DDE854" s="273"/>
      <c r="DDF854" s="273"/>
      <c r="DDG854" s="273"/>
      <c r="DDH854" s="273"/>
      <c r="DDI854" s="273"/>
      <c r="DDJ854" s="273"/>
      <c r="DDK854" s="273"/>
      <c r="DDL854" s="273"/>
      <c r="DDM854" s="273"/>
      <c r="DDN854" s="273"/>
      <c r="DDO854" s="273"/>
      <c r="DDP854" s="273"/>
      <c r="DDQ854" s="273"/>
      <c r="DDR854" s="273"/>
      <c r="DDS854" s="273"/>
      <c r="DDT854" s="273"/>
      <c r="DDU854" s="273"/>
      <c r="DDV854" s="273"/>
      <c r="DDW854" s="273"/>
      <c r="DDX854" s="273"/>
      <c r="DDY854" s="273"/>
      <c r="DDZ854" s="273"/>
      <c r="DEA854" s="273"/>
      <c r="DEB854" s="273"/>
      <c r="DEC854" s="273"/>
      <c r="DED854" s="273"/>
      <c r="DEE854" s="273"/>
      <c r="DEF854" s="273"/>
      <c r="DEG854" s="273"/>
      <c r="DEH854" s="273"/>
      <c r="DEI854" s="273"/>
      <c r="DEJ854" s="273"/>
      <c r="DEK854" s="273"/>
      <c r="DEL854" s="273"/>
      <c r="DEM854" s="273"/>
      <c r="DEN854" s="273"/>
      <c r="DEO854" s="273"/>
      <c r="DEP854" s="273"/>
      <c r="DEQ854" s="273"/>
      <c r="DER854" s="273"/>
      <c r="DES854" s="273"/>
      <c r="DET854" s="273"/>
      <c r="DEU854" s="273"/>
      <c r="DEV854" s="273"/>
      <c r="DEW854" s="273"/>
      <c r="DEX854" s="273"/>
      <c r="DEY854" s="273"/>
      <c r="DEZ854" s="273"/>
      <c r="DFA854" s="273"/>
      <c r="DFB854" s="273"/>
      <c r="DFC854" s="273"/>
      <c r="DFD854" s="273"/>
      <c r="DFE854" s="273"/>
      <c r="DFF854" s="273"/>
      <c r="DFG854" s="273"/>
      <c r="DFH854" s="273"/>
      <c r="DFI854" s="273"/>
      <c r="DFJ854" s="273"/>
      <c r="DFK854" s="273"/>
      <c r="DFL854" s="273"/>
      <c r="DFM854" s="273"/>
      <c r="DFN854" s="273"/>
      <c r="DFO854" s="273"/>
      <c r="DFP854" s="273"/>
      <c r="DFQ854" s="273"/>
      <c r="DFR854" s="273"/>
      <c r="DFS854" s="273"/>
      <c r="DFT854" s="273"/>
      <c r="DFU854" s="273"/>
      <c r="DFV854" s="273"/>
      <c r="DFW854" s="273"/>
      <c r="DFX854" s="273"/>
      <c r="DFY854" s="273"/>
      <c r="DFZ854" s="273"/>
      <c r="DGA854" s="273"/>
      <c r="DGB854" s="273"/>
      <c r="DGC854" s="273"/>
      <c r="DGD854" s="273"/>
      <c r="DGE854" s="273"/>
      <c r="DGF854" s="273"/>
      <c r="DGG854" s="273"/>
      <c r="DGH854" s="273"/>
      <c r="DGI854" s="273"/>
      <c r="DGJ854" s="273"/>
      <c r="DGK854" s="273"/>
      <c r="DGL854" s="273"/>
      <c r="DGM854" s="273"/>
      <c r="DGN854" s="273"/>
      <c r="DGO854" s="273"/>
      <c r="DGP854" s="273"/>
      <c r="DGQ854" s="273"/>
      <c r="DGR854" s="273"/>
      <c r="DGS854" s="273"/>
      <c r="DGT854" s="273"/>
      <c r="DGU854" s="273"/>
      <c r="DGV854" s="273"/>
      <c r="DGW854" s="273"/>
      <c r="DGX854" s="273"/>
      <c r="DGY854" s="273"/>
      <c r="DGZ854" s="273"/>
      <c r="DHA854" s="273"/>
      <c r="DHB854" s="273"/>
      <c r="DHC854" s="273"/>
      <c r="DHD854" s="273"/>
      <c r="DHE854" s="273"/>
      <c r="DHF854" s="273"/>
      <c r="DHG854" s="273"/>
      <c r="DHH854" s="273"/>
      <c r="DHI854" s="273"/>
      <c r="DHJ854" s="273"/>
      <c r="DHK854" s="273"/>
      <c r="DHL854" s="273"/>
      <c r="DHM854" s="273"/>
      <c r="DHN854" s="273"/>
      <c r="DHO854" s="273"/>
      <c r="DHP854" s="273"/>
      <c r="DHQ854" s="273"/>
      <c r="DHR854" s="273"/>
      <c r="DHS854" s="273"/>
      <c r="DHT854" s="273"/>
      <c r="DHU854" s="273"/>
      <c r="DHV854" s="273"/>
      <c r="DHW854" s="273"/>
      <c r="DHX854" s="273"/>
      <c r="DHY854" s="273"/>
      <c r="DHZ854" s="273"/>
      <c r="DIA854" s="273"/>
      <c r="DIB854" s="273"/>
      <c r="DIC854" s="273"/>
      <c r="DID854" s="273"/>
      <c r="DIE854" s="273"/>
      <c r="DIF854" s="273"/>
      <c r="DIG854" s="273"/>
      <c r="DIH854" s="273"/>
      <c r="DII854" s="273"/>
      <c r="DIJ854" s="273"/>
      <c r="DIK854" s="273"/>
      <c r="DIL854" s="273"/>
      <c r="DIM854" s="273"/>
      <c r="DIN854" s="273"/>
      <c r="DIO854" s="273"/>
      <c r="DIP854" s="273"/>
      <c r="DIQ854" s="273"/>
      <c r="DIR854" s="273"/>
      <c r="DIS854" s="273"/>
      <c r="DIT854" s="273"/>
      <c r="DIU854" s="273"/>
      <c r="DIV854" s="273"/>
      <c r="DIW854" s="273"/>
      <c r="DIX854" s="273"/>
      <c r="DIY854" s="273"/>
      <c r="DIZ854" s="273"/>
      <c r="DJA854" s="273"/>
      <c r="DJB854" s="273"/>
      <c r="DJC854" s="273"/>
      <c r="DJD854" s="273"/>
      <c r="DJE854" s="273"/>
      <c r="DJF854" s="273"/>
      <c r="DJG854" s="273"/>
      <c r="DJH854" s="273"/>
      <c r="DJI854" s="273"/>
      <c r="DJJ854" s="273"/>
      <c r="DJK854" s="273"/>
      <c r="DJL854" s="273"/>
      <c r="DJM854" s="273"/>
      <c r="DJN854" s="273"/>
      <c r="DJO854" s="273"/>
      <c r="DJP854" s="273"/>
      <c r="DJQ854" s="273"/>
      <c r="DJR854" s="273"/>
      <c r="DJS854" s="273"/>
      <c r="DJT854" s="273"/>
      <c r="DJU854" s="273"/>
      <c r="DJV854" s="273"/>
      <c r="DJW854" s="273"/>
      <c r="DJX854" s="273"/>
      <c r="DJY854" s="273"/>
      <c r="DJZ854" s="273"/>
      <c r="DKA854" s="273"/>
      <c r="DKB854" s="273"/>
      <c r="DKC854" s="273"/>
      <c r="DKD854" s="273"/>
      <c r="DKE854" s="273"/>
      <c r="DKF854" s="273"/>
      <c r="DKG854" s="273"/>
      <c r="DKH854" s="273"/>
      <c r="DKI854" s="273"/>
      <c r="DKJ854" s="273"/>
      <c r="DKK854" s="273"/>
      <c r="DKL854" s="273"/>
      <c r="DKM854" s="273"/>
      <c r="DKN854" s="273"/>
      <c r="DKO854" s="273"/>
      <c r="DKP854" s="273"/>
      <c r="DKQ854" s="273"/>
      <c r="DKR854" s="273"/>
      <c r="DKS854" s="273"/>
      <c r="DKT854" s="273"/>
      <c r="DKU854" s="273"/>
      <c r="DKV854" s="273"/>
      <c r="DKW854" s="273"/>
      <c r="DKX854" s="273"/>
      <c r="DKY854" s="273"/>
      <c r="DKZ854" s="273"/>
      <c r="DLA854" s="273"/>
      <c r="DLB854" s="273"/>
      <c r="DLC854" s="273"/>
      <c r="DLD854" s="273"/>
      <c r="DLE854" s="273"/>
      <c r="DLF854" s="273"/>
      <c r="DLG854" s="273"/>
      <c r="DLH854" s="273"/>
      <c r="DLI854" s="273"/>
      <c r="DLJ854" s="273"/>
      <c r="DLK854" s="273"/>
      <c r="DLL854" s="273"/>
      <c r="DLM854" s="273"/>
      <c r="DLN854" s="273"/>
      <c r="DLO854" s="273"/>
      <c r="DLP854" s="273"/>
      <c r="DLQ854" s="273"/>
      <c r="DLR854" s="273"/>
      <c r="DLS854" s="273"/>
      <c r="DLT854" s="273"/>
      <c r="DLU854" s="273"/>
      <c r="DLV854" s="273"/>
      <c r="DLW854" s="273"/>
      <c r="DLX854" s="273"/>
      <c r="DLY854" s="273"/>
      <c r="DLZ854" s="273"/>
      <c r="DMA854" s="273"/>
      <c r="DMB854" s="273"/>
      <c r="DMC854" s="273"/>
      <c r="DMD854" s="273"/>
      <c r="DME854" s="273"/>
      <c r="DMF854" s="273"/>
      <c r="DMG854" s="273"/>
      <c r="DMH854" s="273"/>
      <c r="DMI854" s="273"/>
      <c r="DMJ854" s="273"/>
      <c r="DMK854" s="273"/>
      <c r="DML854" s="273"/>
      <c r="DMM854" s="273"/>
      <c r="DMN854" s="273"/>
      <c r="DMO854" s="273"/>
      <c r="DMP854" s="273"/>
      <c r="DMQ854" s="273"/>
      <c r="DMR854" s="273"/>
      <c r="DMS854" s="273"/>
      <c r="DMT854" s="273"/>
      <c r="DMU854" s="273"/>
      <c r="DMV854" s="273"/>
      <c r="DMW854" s="273"/>
      <c r="DMX854" s="273"/>
      <c r="DMY854" s="273"/>
      <c r="DMZ854" s="273"/>
      <c r="DNA854" s="273"/>
      <c r="DNB854" s="273"/>
      <c r="DNC854" s="273"/>
      <c r="DND854" s="273"/>
      <c r="DNE854" s="273"/>
      <c r="DNF854" s="273"/>
      <c r="DNG854" s="273"/>
      <c r="DNH854" s="273"/>
      <c r="DNI854" s="273"/>
      <c r="DNJ854" s="273"/>
      <c r="DNK854" s="273"/>
      <c r="DNL854" s="273"/>
      <c r="DNM854" s="273"/>
      <c r="DNN854" s="273"/>
      <c r="DNO854" s="273"/>
      <c r="DNP854" s="273"/>
      <c r="DNQ854" s="273"/>
      <c r="DNR854" s="273"/>
      <c r="DNS854" s="273"/>
      <c r="DNT854" s="273"/>
      <c r="DNU854" s="273"/>
      <c r="DNV854" s="273"/>
      <c r="DNW854" s="273"/>
      <c r="DNX854" s="273"/>
      <c r="DNY854" s="273"/>
      <c r="DNZ854" s="273"/>
      <c r="DOA854" s="273"/>
      <c r="DOB854" s="273"/>
      <c r="DOC854" s="273"/>
      <c r="DOD854" s="273"/>
      <c r="DOE854" s="273"/>
      <c r="DOF854" s="273"/>
      <c r="DOG854" s="273"/>
      <c r="DOH854" s="273"/>
      <c r="DOI854" s="273"/>
      <c r="DOJ854" s="273"/>
      <c r="DOK854" s="273"/>
      <c r="DOL854" s="273"/>
      <c r="DOM854" s="273"/>
      <c r="DON854" s="273"/>
      <c r="DOO854" s="273"/>
      <c r="DOP854" s="273"/>
      <c r="DOQ854" s="273"/>
      <c r="DOR854" s="273"/>
      <c r="DOS854" s="273"/>
      <c r="DOT854" s="273"/>
      <c r="DOU854" s="273"/>
      <c r="DOV854" s="273"/>
      <c r="DOW854" s="273"/>
      <c r="DOX854" s="273"/>
      <c r="DOY854" s="273"/>
      <c r="DOZ854" s="273"/>
      <c r="DPA854" s="273"/>
      <c r="DPB854" s="273"/>
      <c r="DPC854" s="273"/>
      <c r="DPD854" s="273"/>
      <c r="DPE854" s="273"/>
      <c r="DPF854" s="273"/>
      <c r="DPG854" s="273"/>
      <c r="DPH854" s="273"/>
      <c r="DPI854" s="273"/>
      <c r="DPJ854" s="273"/>
      <c r="DPK854" s="273"/>
      <c r="DPL854" s="273"/>
      <c r="DPM854" s="273"/>
      <c r="DPN854" s="273"/>
      <c r="DPO854" s="273"/>
      <c r="DPP854" s="273"/>
      <c r="DPQ854" s="273"/>
      <c r="DPR854" s="273"/>
      <c r="DPS854" s="273"/>
      <c r="DPT854" s="273"/>
      <c r="DPU854" s="273"/>
      <c r="DPV854" s="273"/>
      <c r="DPW854" s="273"/>
      <c r="DPX854" s="273"/>
      <c r="DPY854" s="273"/>
      <c r="DPZ854" s="273"/>
      <c r="DQA854" s="273"/>
      <c r="DQB854" s="273"/>
      <c r="DQC854" s="273"/>
      <c r="DQD854" s="273"/>
      <c r="DQE854" s="273"/>
      <c r="DQF854" s="273"/>
      <c r="DQG854" s="273"/>
      <c r="DQH854" s="273"/>
      <c r="DQI854" s="273"/>
      <c r="DQJ854" s="273"/>
      <c r="DQK854" s="273"/>
      <c r="DQL854" s="273"/>
      <c r="DQM854" s="273"/>
      <c r="DQN854" s="273"/>
      <c r="DQO854" s="273"/>
      <c r="DQP854" s="273"/>
      <c r="DQQ854" s="273"/>
      <c r="DQR854" s="273"/>
      <c r="DQS854" s="273"/>
      <c r="DQT854" s="273"/>
      <c r="DQU854" s="273"/>
      <c r="DQV854" s="273"/>
      <c r="DQW854" s="273"/>
      <c r="DQX854" s="273"/>
      <c r="DQY854" s="273"/>
      <c r="DQZ854" s="273"/>
      <c r="DRA854" s="273"/>
      <c r="DRB854" s="273"/>
      <c r="DRC854" s="273"/>
      <c r="DRD854" s="273"/>
      <c r="DRE854" s="273"/>
      <c r="DRF854" s="273"/>
      <c r="DRG854" s="273"/>
      <c r="DRH854" s="273"/>
      <c r="DRI854" s="273"/>
      <c r="DRJ854" s="273"/>
      <c r="DRK854" s="273"/>
      <c r="DRL854" s="273"/>
      <c r="DRM854" s="273"/>
      <c r="DRN854" s="273"/>
      <c r="DRO854" s="273"/>
      <c r="DRP854" s="273"/>
      <c r="DRQ854" s="273"/>
      <c r="DRR854" s="273"/>
      <c r="DRS854" s="273"/>
      <c r="DRT854" s="273"/>
      <c r="DRU854" s="273"/>
      <c r="DRV854" s="273"/>
      <c r="DRW854" s="273"/>
      <c r="DRX854" s="273"/>
      <c r="DRY854" s="273"/>
      <c r="DRZ854" s="273"/>
      <c r="DSA854" s="273"/>
      <c r="DSB854" s="273"/>
      <c r="DSC854" s="273"/>
      <c r="DSD854" s="273"/>
      <c r="DSE854" s="273"/>
      <c r="DSF854" s="273"/>
      <c r="DSG854" s="273"/>
      <c r="DSH854" s="273"/>
      <c r="DSI854" s="273"/>
      <c r="DSJ854" s="273"/>
      <c r="DSK854" s="273"/>
      <c r="DSL854" s="273"/>
      <c r="DSM854" s="273"/>
      <c r="DSN854" s="273"/>
      <c r="DSO854" s="273"/>
      <c r="DSP854" s="273"/>
      <c r="DSQ854" s="273"/>
      <c r="DSR854" s="273"/>
      <c r="DSS854" s="273"/>
      <c r="DST854" s="273"/>
      <c r="DSU854" s="273"/>
      <c r="DSV854" s="273"/>
      <c r="DSW854" s="273"/>
      <c r="DSX854" s="273"/>
      <c r="DSY854" s="273"/>
      <c r="DSZ854" s="273"/>
      <c r="DTA854" s="273"/>
      <c r="DTB854" s="273"/>
      <c r="DTC854" s="273"/>
      <c r="DTD854" s="273"/>
      <c r="DTE854" s="273"/>
      <c r="DTF854" s="273"/>
      <c r="DTG854" s="273"/>
      <c r="DTH854" s="273"/>
      <c r="DTI854" s="273"/>
      <c r="DTJ854" s="273"/>
      <c r="DTK854" s="273"/>
      <c r="DTL854" s="273"/>
      <c r="DTM854" s="273"/>
      <c r="DTN854" s="273"/>
      <c r="DTO854" s="273"/>
      <c r="DTP854" s="273"/>
      <c r="DTQ854" s="273"/>
      <c r="DTR854" s="273"/>
      <c r="DTS854" s="273"/>
      <c r="DTT854" s="273"/>
      <c r="DTU854" s="273"/>
      <c r="DTV854" s="273"/>
      <c r="DTW854" s="273"/>
      <c r="DTX854" s="273"/>
      <c r="DTY854" s="273"/>
      <c r="DTZ854" s="273"/>
      <c r="DUA854" s="273"/>
      <c r="DUB854" s="273"/>
      <c r="DUC854" s="273"/>
      <c r="DUD854" s="273"/>
      <c r="DUE854" s="273"/>
      <c r="DUF854" s="273"/>
      <c r="DUG854" s="273"/>
      <c r="DUH854" s="273"/>
      <c r="DUI854" s="273"/>
      <c r="DUJ854" s="273"/>
      <c r="DUK854" s="273"/>
      <c r="DUL854" s="273"/>
      <c r="DUM854" s="273"/>
      <c r="DUN854" s="273"/>
      <c r="DUO854" s="273"/>
      <c r="DUP854" s="273"/>
      <c r="DUQ854" s="273"/>
      <c r="DUR854" s="273"/>
      <c r="DUS854" s="273"/>
      <c r="DUT854" s="273"/>
      <c r="DUU854" s="273"/>
      <c r="DUV854" s="273"/>
      <c r="DUW854" s="273"/>
      <c r="DUX854" s="273"/>
      <c r="DUY854" s="273"/>
      <c r="DUZ854" s="273"/>
      <c r="DVA854" s="273"/>
      <c r="DVB854" s="273"/>
      <c r="DVC854" s="273"/>
      <c r="DVD854" s="273"/>
      <c r="DVE854" s="273"/>
      <c r="DVF854" s="273"/>
      <c r="DVG854" s="273"/>
      <c r="DVH854" s="273"/>
      <c r="DVI854" s="273"/>
      <c r="DVJ854" s="273"/>
      <c r="DVK854" s="273"/>
      <c r="DVL854" s="273"/>
      <c r="DVM854" s="273"/>
      <c r="DVN854" s="273"/>
      <c r="DVO854" s="273"/>
      <c r="DVP854" s="273"/>
      <c r="DVQ854" s="273"/>
      <c r="DVR854" s="273"/>
      <c r="DVS854" s="273"/>
      <c r="DVT854" s="273"/>
      <c r="DVU854" s="273"/>
      <c r="DVV854" s="273"/>
      <c r="DVW854" s="273"/>
      <c r="DVX854" s="273"/>
      <c r="DVY854" s="273"/>
      <c r="DVZ854" s="273"/>
      <c r="DWA854" s="273"/>
      <c r="DWB854" s="273"/>
      <c r="DWC854" s="273"/>
      <c r="DWD854" s="273"/>
      <c r="DWE854" s="273"/>
      <c r="DWF854" s="273"/>
      <c r="DWG854" s="273"/>
      <c r="DWH854" s="273"/>
      <c r="DWI854" s="273"/>
      <c r="DWJ854" s="273"/>
      <c r="DWK854" s="273"/>
      <c r="DWL854" s="273"/>
      <c r="DWM854" s="273"/>
      <c r="DWN854" s="273"/>
      <c r="DWO854" s="273"/>
      <c r="DWP854" s="273"/>
      <c r="DWQ854" s="273"/>
      <c r="DWR854" s="273"/>
      <c r="DWS854" s="273"/>
      <c r="DWT854" s="273"/>
      <c r="DWU854" s="273"/>
      <c r="DWV854" s="273"/>
      <c r="DWW854" s="273"/>
      <c r="DWX854" s="273"/>
      <c r="DWY854" s="273"/>
      <c r="DWZ854" s="273"/>
      <c r="DXA854" s="273"/>
      <c r="DXB854" s="273"/>
      <c r="DXC854" s="273"/>
      <c r="DXD854" s="273"/>
      <c r="DXE854" s="273"/>
      <c r="DXF854" s="273"/>
      <c r="DXG854" s="273"/>
      <c r="DXH854" s="273"/>
      <c r="DXI854" s="273"/>
      <c r="DXJ854" s="273"/>
      <c r="DXK854" s="273"/>
      <c r="DXL854" s="273"/>
      <c r="DXM854" s="273"/>
      <c r="DXN854" s="273"/>
      <c r="DXO854" s="273"/>
      <c r="DXP854" s="273"/>
      <c r="DXQ854" s="273"/>
      <c r="DXR854" s="273"/>
      <c r="DXS854" s="273"/>
      <c r="DXT854" s="273"/>
      <c r="DXU854" s="273"/>
      <c r="DXV854" s="273"/>
      <c r="DXW854" s="273"/>
      <c r="DXX854" s="273"/>
      <c r="DXY854" s="273"/>
      <c r="DXZ854" s="273"/>
      <c r="DYA854" s="273"/>
      <c r="DYB854" s="273"/>
      <c r="DYC854" s="273"/>
      <c r="DYD854" s="273"/>
      <c r="DYE854" s="273"/>
      <c r="DYF854" s="273"/>
      <c r="DYG854" s="273"/>
      <c r="DYH854" s="273"/>
      <c r="DYI854" s="273"/>
      <c r="DYJ854" s="273"/>
      <c r="DYK854" s="273"/>
      <c r="DYL854" s="273"/>
      <c r="DYM854" s="273"/>
      <c r="DYN854" s="273"/>
      <c r="DYO854" s="273"/>
      <c r="DYP854" s="273"/>
      <c r="DYQ854" s="273"/>
      <c r="DYR854" s="273"/>
      <c r="DYS854" s="273"/>
      <c r="DYT854" s="273"/>
      <c r="DYU854" s="273"/>
      <c r="DYV854" s="273"/>
      <c r="DYW854" s="273"/>
      <c r="DYX854" s="273"/>
      <c r="DYY854" s="273"/>
      <c r="DYZ854" s="273"/>
      <c r="DZA854" s="273"/>
      <c r="DZB854" s="273"/>
      <c r="DZC854" s="273"/>
      <c r="DZD854" s="273"/>
      <c r="DZE854" s="273"/>
      <c r="DZF854" s="273"/>
      <c r="DZG854" s="273"/>
      <c r="DZH854" s="273"/>
      <c r="DZI854" s="273"/>
      <c r="DZJ854" s="273"/>
      <c r="DZK854" s="273"/>
      <c r="DZL854" s="273"/>
      <c r="DZM854" s="273"/>
      <c r="DZN854" s="273"/>
      <c r="DZO854" s="273"/>
      <c r="DZP854" s="273"/>
      <c r="DZQ854" s="273"/>
      <c r="DZR854" s="273"/>
      <c r="DZS854" s="273"/>
      <c r="DZT854" s="273"/>
      <c r="DZU854" s="273"/>
      <c r="DZV854" s="273"/>
      <c r="DZW854" s="273"/>
      <c r="DZX854" s="273"/>
      <c r="DZY854" s="273"/>
      <c r="DZZ854" s="273"/>
      <c r="EAA854" s="273"/>
      <c r="EAB854" s="273"/>
      <c r="EAC854" s="273"/>
      <c r="EAD854" s="273"/>
      <c r="EAE854" s="273"/>
      <c r="EAF854" s="273"/>
      <c r="EAG854" s="273"/>
      <c r="EAH854" s="273"/>
      <c r="EAI854" s="273"/>
      <c r="EAJ854" s="273"/>
      <c r="EAK854" s="273"/>
      <c r="EAL854" s="273"/>
      <c r="EAM854" s="273"/>
      <c r="EAN854" s="273"/>
      <c r="EAO854" s="273"/>
      <c r="EAP854" s="273"/>
      <c r="EAQ854" s="273"/>
      <c r="EAR854" s="273"/>
      <c r="EAS854" s="273"/>
      <c r="EAT854" s="273"/>
      <c r="EAU854" s="273"/>
      <c r="EAV854" s="273"/>
      <c r="EAW854" s="273"/>
      <c r="EAX854" s="273"/>
      <c r="EAY854" s="273"/>
      <c r="EAZ854" s="273"/>
      <c r="EBA854" s="273"/>
      <c r="EBB854" s="273"/>
      <c r="EBC854" s="273"/>
      <c r="EBD854" s="273"/>
      <c r="EBE854" s="273"/>
      <c r="EBF854" s="273"/>
      <c r="EBG854" s="273"/>
      <c r="EBH854" s="273"/>
      <c r="EBI854" s="273"/>
      <c r="EBJ854" s="273"/>
      <c r="EBK854" s="273"/>
      <c r="EBL854" s="273"/>
      <c r="EBM854" s="273"/>
      <c r="EBN854" s="273"/>
      <c r="EBO854" s="273"/>
      <c r="EBP854" s="273"/>
      <c r="EBQ854" s="273"/>
      <c r="EBR854" s="273"/>
      <c r="EBS854" s="273"/>
      <c r="EBT854" s="273"/>
      <c r="EBU854" s="273"/>
      <c r="EBV854" s="273"/>
      <c r="EBW854" s="273"/>
      <c r="EBX854" s="273"/>
      <c r="EBY854" s="273"/>
      <c r="EBZ854" s="273"/>
      <c r="ECA854" s="273"/>
      <c r="ECB854" s="273"/>
      <c r="ECC854" s="273"/>
      <c r="ECD854" s="273"/>
      <c r="ECE854" s="273"/>
      <c r="ECF854" s="273"/>
      <c r="ECG854" s="273"/>
      <c r="ECH854" s="273"/>
      <c r="ECI854" s="273"/>
      <c r="ECJ854" s="273"/>
      <c r="ECK854" s="273"/>
      <c r="ECL854" s="273"/>
      <c r="ECM854" s="273"/>
      <c r="ECN854" s="273"/>
      <c r="ECO854" s="273"/>
      <c r="ECP854" s="273"/>
      <c r="ECQ854" s="273"/>
      <c r="ECR854" s="273"/>
      <c r="ECS854" s="273"/>
      <c r="ECT854" s="273"/>
      <c r="ECU854" s="273"/>
      <c r="ECV854" s="273"/>
      <c r="ECW854" s="273"/>
      <c r="ECX854" s="273"/>
      <c r="ECY854" s="273"/>
      <c r="ECZ854" s="273"/>
      <c r="EDA854" s="273"/>
      <c r="EDB854" s="273"/>
      <c r="EDC854" s="273"/>
      <c r="EDD854" s="273"/>
      <c r="EDE854" s="273"/>
      <c r="EDF854" s="273"/>
      <c r="EDG854" s="273"/>
      <c r="EDH854" s="273"/>
      <c r="EDI854" s="273"/>
      <c r="EDJ854" s="273"/>
      <c r="EDK854" s="273"/>
      <c r="EDL854" s="273"/>
      <c r="EDM854" s="273"/>
      <c r="EDN854" s="273"/>
      <c r="EDO854" s="273"/>
      <c r="EDP854" s="273"/>
      <c r="EDQ854" s="273"/>
      <c r="EDR854" s="273"/>
      <c r="EDS854" s="273"/>
      <c r="EDT854" s="273"/>
      <c r="EDU854" s="273"/>
      <c r="EDV854" s="273"/>
      <c r="EDW854" s="273"/>
      <c r="EDX854" s="273"/>
      <c r="EDY854" s="273"/>
      <c r="EDZ854" s="273"/>
      <c r="EEA854" s="273"/>
      <c r="EEB854" s="273"/>
      <c r="EEC854" s="273"/>
      <c r="EED854" s="273"/>
      <c r="EEE854" s="273"/>
      <c r="EEF854" s="273"/>
      <c r="EEG854" s="273"/>
      <c r="EEH854" s="273"/>
      <c r="EEI854" s="273"/>
      <c r="EEJ854" s="273"/>
      <c r="EEK854" s="273"/>
      <c r="EEL854" s="273"/>
      <c r="EEM854" s="273"/>
      <c r="EEN854" s="273"/>
      <c r="EEO854" s="273"/>
      <c r="EEP854" s="273"/>
      <c r="EEQ854" s="273"/>
      <c r="EER854" s="273"/>
      <c r="EES854" s="273"/>
      <c r="EET854" s="273"/>
      <c r="EEU854" s="273"/>
      <c r="EEV854" s="273"/>
      <c r="EEW854" s="273"/>
      <c r="EEX854" s="273"/>
      <c r="EEY854" s="273"/>
      <c r="EEZ854" s="273"/>
      <c r="EFA854" s="273"/>
      <c r="EFB854" s="273"/>
      <c r="EFC854" s="273"/>
      <c r="EFD854" s="273"/>
      <c r="EFE854" s="273"/>
      <c r="EFF854" s="273"/>
      <c r="EFG854" s="273"/>
      <c r="EFH854" s="273"/>
      <c r="EFI854" s="273"/>
      <c r="EFJ854" s="273"/>
      <c r="EFK854" s="273"/>
      <c r="EFL854" s="273"/>
      <c r="EFM854" s="273"/>
      <c r="EFN854" s="273"/>
      <c r="EFO854" s="273"/>
      <c r="EFP854" s="273"/>
      <c r="EFQ854" s="273"/>
      <c r="EFR854" s="273"/>
      <c r="EFS854" s="273"/>
      <c r="EFT854" s="273"/>
      <c r="EFU854" s="273"/>
      <c r="EFV854" s="273"/>
      <c r="EFW854" s="273"/>
      <c r="EFX854" s="273"/>
      <c r="EFY854" s="273"/>
      <c r="EFZ854" s="273"/>
      <c r="EGA854" s="273"/>
      <c r="EGB854" s="273"/>
      <c r="EGC854" s="273"/>
      <c r="EGD854" s="273"/>
      <c r="EGE854" s="273"/>
      <c r="EGF854" s="273"/>
      <c r="EGG854" s="273"/>
      <c r="EGH854" s="273"/>
      <c r="EGI854" s="273"/>
      <c r="EGJ854" s="273"/>
      <c r="EGK854" s="273"/>
      <c r="EGL854" s="273"/>
      <c r="EGM854" s="273"/>
      <c r="EGN854" s="273"/>
      <c r="EGO854" s="273"/>
      <c r="EGP854" s="273"/>
      <c r="EGQ854" s="273"/>
      <c r="EGR854" s="273"/>
      <c r="EGS854" s="273"/>
      <c r="EGT854" s="273"/>
      <c r="EGU854" s="273"/>
      <c r="EGV854" s="273"/>
      <c r="EGW854" s="273"/>
      <c r="EGX854" s="273"/>
      <c r="EGY854" s="273"/>
      <c r="EGZ854" s="273"/>
      <c r="EHA854" s="273"/>
      <c r="EHB854" s="273"/>
      <c r="EHC854" s="273"/>
      <c r="EHD854" s="273"/>
      <c r="EHE854" s="273"/>
      <c r="EHF854" s="273"/>
      <c r="EHG854" s="273"/>
      <c r="EHH854" s="273"/>
      <c r="EHI854" s="273"/>
      <c r="EHJ854" s="273"/>
      <c r="EHK854" s="273"/>
      <c r="EHL854" s="273"/>
      <c r="EHM854" s="273"/>
      <c r="EHN854" s="273"/>
      <c r="EHO854" s="273"/>
      <c r="EHP854" s="273"/>
      <c r="EHQ854" s="273"/>
      <c r="EHR854" s="273"/>
      <c r="EHS854" s="273"/>
      <c r="EHT854" s="273"/>
      <c r="EHU854" s="273"/>
      <c r="EHV854" s="273"/>
      <c r="EHW854" s="273"/>
      <c r="EHX854" s="273"/>
      <c r="EHY854" s="273"/>
      <c r="EHZ854" s="273"/>
      <c r="EIA854" s="273"/>
      <c r="EIB854" s="273"/>
      <c r="EIC854" s="273"/>
      <c r="EID854" s="273"/>
      <c r="EIE854" s="273"/>
      <c r="EIF854" s="273"/>
      <c r="EIG854" s="273"/>
      <c r="EIH854" s="273"/>
      <c r="EII854" s="273"/>
      <c r="EIJ854" s="273"/>
      <c r="EIK854" s="273"/>
      <c r="EIL854" s="273"/>
      <c r="EIM854" s="273"/>
      <c r="EIN854" s="273"/>
      <c r="EIO854" s="273"/>
      <c r="EIP854" s="273"/>
      <c r="EIQ854" s="273"/>
      <c r="EIR854" s="273"/>
      <c r="EIS854" s="273"/>
      <c r="EIT854" s="273"/>
      <c r="EIU854" s="273"/>
      <c r="EIV854" s="273"/>
      <c r="EIW854" s="273"/>
      <c r="EIX854" s="273"/>
      <c r="EIY854" s="273"/>
      <c r="EIZ854" s="273"/>
      <c r="EJA854" s="273"/>
      <c r="EJB854" s="273"/>
      <c r="EJC854" s="273"/>
      <c r="EJD854" s="273"/>
      <c r="EJE854" s="273"/>
      <c r="EJF854" s="273"/>
      <c r="EJG854" s="273"/>
      <c r="EJH854" s="273"/>
      <c r="EJI854" s="273"/>
      <c r="EJJ854" s="273"/>
      <c r="EJK854" s="273"/>
      <c r="EJL854" s="273"/>
      <c r="EJM854" s="273"/>
      <c r="EJN854" s="273"/>
      <c r="EJO854" s="273"/>
      <c r="EJP854" s="273"/>
      <c r="EJQ854" s="273"/>
      <c r="EJR854" s="273"/>
      <c r="EJS854" s="273"/>
      <c r="EJT854" s="273"/>
      <c r="EJU854" s="273"/>
      <c r="EJV854" s="273"/>
      <c r="EJW854" s="273"/>
      <c r="EJX854" s="273"/>
      <c r="EJY854" s="273"/>
      <c r="EJZ854" s="273"/>
      <c r="EKA854" s="273"/>
      <c r="EKB854" s="273"/>
      <c r="EKC854" s="273"/>
      <c r="EKD854" s="273"/>
      <c r="EKE854" s="273"/>
      <c r="EKF854" s="273"/>
      <c r="EKG854" s="273"/>
      <c r="EKH854" s="273"/>
      <c r="EKI854" s="273"/>
      <c r="EKJ854" s="273"/>
      <c r="EKK854" s="273"/>
      <c r="EKL854" s="273"/>
      <c r="EKM854" s="273"/>
      <c r="EKN854" s="273"/>
      <c r="EKO854" s="273"/>
      <c r="EKP854" s="273"/>
      <c r="EKQ854" s="273"/>
      <c r="EKR854" s="273"/>
      <c r="EKS854" s="273"/>
      <c r="EKT854" s="273"/>
      <c r="EKU854" s="273"/>
      <c r="EKV854" s="273"/>
      <c r="EKW854" s="273"/>
      <c r="EKX854" s="273"/>
      <c r="EKY854" s="273"/>
      <c r="EKZ854" s="273"/>
      <c r="ELA854" s="273"/>
      <c r="ELB854" s="273"/>
      <c r="ELC854" s="273"/>
      <c r="ELD854" s="273"/>
      <c r="ELE854" s="273"/>
      <c r="ELF854" s="273"/>
      <c r="ELG854" s="273"/>
      <c r="ELH854" s="273"/>
      <c r="ELI854" s="273"/>
      <c r="ELJ854" s="273"/>
      <c r="ELK854" s="273"/>
      <c r="ELL854" s="273"/>
      <c r="ELM854" s="273"/>
      <c r="ELN854" s="273"/>
      <c r="ELO854" s="273"/>
      <c r="ELP854" s="273"/>
      <c r="ELQ854" s="273"/>
      <c r="ELR854" s="273"/>
      <c r="ELS854" s="273"/>
      <c r="ELT854" s="273"/>
      <c r="ELU854" s="273"/>
      <c r="ELV854" s="273"/>
      <c r="ELW854" s="273"/>
      <c r="ELX854" s="273"/>
      <c r="ELY854" s="273"/>
      <c r="ELZ854" s="273"/>
      <c r="EMA854" s="273"/>
      <c r="EMB854" s="273"/>
      <c r="EMC854" s="273"/>
      <c r="EMD854" s="273"/>
      <c r="EME854" s="273"/>
      <c r="EMF854" s="273"/>
      <c r="EMG854" s="273"/>
      <c r="EMH854" s="273"/>
      <c r="EMI854" s="273"/>
      <c r="EMJ854" s="273"/>
      <c r="EMK854" s="273"/>
      <c r="EML854" s="273"/>
      <c r="EMM854" s="273"/>
      <c r="EMN854" s="273"/>
      <c r="EMO854" s="273"/>
      <c r="EMP854" s="273"/>
      <c r="EMQ854" s="273"/>
      <c r="EMR854" s="273"/>
      <c r="EMS854" s="273"/>
      <c r="EMT854" s="273"/>
      <c r="EMU854" s="273"/>
      <c r="EMV854" s="273"/>
      <c r="EMW854" s="273"/>
      <c r="EMX854" s="273"/>
      <c r="EMY854" s="273"/>
      <c r="EMZ854" s="273"/>
      <c r="ENA854" s="273"/>
      <c r="ENB854" s="273"/>
      <c r="ENC854" s="273"/>
      <c r="END854" s="273"/>
      <c r="ENE854" s="273"/>
      <c r="ENF854" s="273"/>
      <c r="ENG854" s="273"/>
      <c r="ENH854" s="273"/>
      <c r="ENI854" s="273"/>
      <c r="ENJ854" s="273"/>
      <c r="ENK854" s="273"/>
      <c r="ENL854" s="273"/>
      <c r="ENM854" s="273"/>
      <c r="ENN854" s="273"/>
      <c r="ENO854" s="273"/>
      <c r="ENP854" s="273"/>
      <c r="ENQ854" s="273"/>
      <c r="ENR854" s="273"/>
      <c r="ENS854" s="273"/>
      <c r="ENT854" s="273"/>
      <c r="ENU854" s="273"/>
      <c r="ENV854" s="273"/>
      <c r="ENW854" s="273"/>
      <c r="ENX854" s="273"/>
      <c r="ENY854" s="273"/>
      <c r="ENZ854" s="273"/>
      <c r="EOA854" s="273"/>
      <c r="EOB854" s="273"/>
      <c r="EOC854" s="273"/>
      <c r="EOD854" s="273"/>
      <c r="EOE854" s="273"/>
      <c r="EOF854" s="273"/>
      <c r="EOG854" s="273"/>
      <c r="EOH854" s="273"/>
      <c r="EOI854" s="273"/>
      <c r="EOJ854" s="273"/>
      <c r="EOK854" s="273"/>
      <c r="EOL854" s="273"/>
      <c r="EOM854" s="273"/>
      <c r="EON854" s="273"/>
      <c r="EOO854" s="273"/>
      <c r="EOP854" s="273"/>
      <c r="EOQ854" s="273"/>
      <c r="EOR854" s="273"/>
      <c r="EOS854" s="273"/>
      <c r="EOT854" s="273"/>
      <c r="EOU854" s="273"/>
      <c r="EOV854" s="273"/>
      <c r="EOW854" s="273"/>
      <c r="EOX854" s="273"/>
      <c r="EOY854" s="273"/>
      <c r="EOZ854" s="273"/>
      <c r="EPA854" s="273"/>
      <c r="EPB854" s="273"/>
      <c r="EPC854" s="273"/>
      <c r="EPD854" s="273"/>
      <c r="EPE854" s="273"/>
      <c r="EPF854" s="273"/>
      <c r="EPG854" s="273"/>
      <c r="EPH854" s="273"/>
      <c r="EPI854" s="273"/>
      <c r="EPJ854" s="273"/>
      <c r="EPK854" s="273"/>
      <c r="EPL854" s="273"/>
      <c r="EPM854" s="273"/>
      <c r="EPN854" s="273"/>
      <c r="EPO854" s="273"/>
      <c r="EPP854" s="273"/>
      <c r="EPQ854" s="273"/>
      <c r="EPR854" s="273"/>
      <c r="EPS854" s="273"/>
      <c r="EPT854" s="273"/>
      <c r="EPU854" s="273"/>
      <c r="EPV854" s="273"/>
      <c r="EPW854" s="273"/>
      <c r="EPX854" s="273"/>
      <c r="EPY854" s="273"/>
      <c r="EPZ854" s="273"/>
      <c r="EQA854" s="273"/>
      <c r="EQB854" s="273"/>
      <c r="EQC854" s="273"/>
      <c r="EQD854" s="273"/>
      <c r="EQE854" s="273"/>
      <c r="EQF854" s="273"/>
      <c r="EQG854" s="273"/>
      <c r="EQH854" s="273"/>
      <c r="EQI854" s="273"/>
      <c r="EQJ854" s="273"/>
      <c r="EQK854" s="273"/>
      <c r="EQL854" s="273"/>
      <c r="EQM854" s="273"/>
      <c r="EQN854" s="273"/>
      <c r="EQO854" s="273"/>
      <c r="EQP854" s="273"/>
      <c r="EQQ854" s="273"/>
      <c r="EQR854" s="273"/>
      <c r="EQS854" s="273"/>
      <c r="EQT854" s="273"/>
      <c r="EQU854" s="273"/>
      <c r="EQV854" s="273"/>
      <c r="EQW854" s="273"/>
      <c r="EQX854" s="273"/>
      <c r="EQY854" s="273"/>
      <c r="EQZ854" s="273"/>
      <c r="ERA854" s="273"/>
      <c r="ERB854" s="273"/>
      <c r="ERC854" s="273"/>
      <c r="ERD854" s="273"/>
      <c r="ERE854" s="273"/>
      <c r="ERF854" s="273"/>
      <c r="ERG854" s="273"/>
      <c r="ERH854" s="273"/>
      <c r="ERI854" s="273"/>
      <c r="ERJ854" s="273"/>
      <c r="ERK854" s="273"/>
      <c r="ERL854" s="273"/>
      <c r="ERM854" s="273"/>
      <c r="ERN854" s="273"/>
      <c r="ERO854" s="273"/>
      <c r="ERP854" s="273"/>
      <c r="ERQ854" s="273"/>
      <c r="ERR854" s="273"/>
      <c r="ERS854" s="273"/>
      <c r="ERT854" s="273"/>
      <c r="ERU854" s="273"/>
      <c r="ERV854" s="273"/>
      <c r="ERW854" s="273"/>
      <c r="ERX854" s="273"/>
      <c r="ERY854" s="273"/>
      <c r="ERZ854" s="273"/>
      <c r="ESA854" s="273"/>
      <c r="ESB854" s="273"/>
      <c r="ESC854" s="273"/>
      <c r="ESD854" s="273"/>
      <c r="ESE854" s="273"/>
      <c r="ESF854" s="273"/>
      <c r="ESG854" s="273"/>
      <c r="ESH854" s="273"/>
      <c r="ESI854" s="273"/>
      <c r="ESJ854" s="273"/>
      <c r="ESK854" s="273"/>
      <c r="ESL854" s="273"/>
      <c r="ESM854" s="273"/>
      <c r="ESN854" s="273"/>
      <c r="ESO854" s="273"/>
      <c r="ESP854" s="273"/>
      <c r="ESQ854" s="273"/>
      <c r="ESR854" s="273"/>
      <c r="ESS854" s="273"/>
      <c r="EST854" s="273"/>
      <c r="ESU854" s="273"/>
      <c r="ESV854" s="273"/>
      <c r="ESW854" s="273"/>
      <c r="ESX854" s="273"/>
      <c r="ESY854" s="273"/>
      <c r="ESZ854" s="273"/>
      <c r="ETA854" s="273"/>
      <c r="ETB854" s="273"/>
      <c r="ETC854" s="273"/>
      <c r="ETD854" s="273"/>
      <c r="ETE854" s="273"/>
      <c r="ETF854" s="273"/>
      <c r="ETG854" s="273"/>
      <c r="ETH854" s="273"/>
      <c r="ETI854" s="273"/>
      <c r="ETJ854" s="273"/>
      <c r="ETK854" s="273"/>
      <c r="ETL854" s="273"/>
      <c r="ETM854" s="273"/>
      <c r="ETN854" s="273"/>
      <c r="ETO854" s="273"/>
      <c r="ETP854" s="273"/>
      <c r="ETQ854" s="273"/>
      <c r="ETR854" s="273"/>
      <c r="ETS854" s="273"/>
      <c r="ETT854" s="273"/>
      <c r="ETU854" s="273"/>
      <c r="ETV854" s="273"/>
      <c r="ETW854" s="273"/>
      <c r="ETX854" s="273"/>
      <c r="ETY854" s="273"/>
      <c r="ETZ854" s="273"/>
      <c r="EUA854" s="273"/>
      <c r="EUB854" s="273"/>
      <c r="EUC854" s="273"/>
      <c r="EUD854" s="273"/>
      <c r="EUE854" s="273"/>
      <c r="EUF854" s="273"/>
      <c r="EUG854" s="273"/>
      <c r="EUH854" s="273"/>
      <c r="EUI854" s="273"/>
      <c r="EUJ854" s="273"/>
      <c r="EUK854" s="273"/>
      <c r="EUL854" s="273"/>
      <c r="EUM854" s="273"/>
      <c r="EUN854" s="273"/>
      <c r="EUO854" s="273"/>
      <c r="EUP854" s="273"/>
      <c r="EUQ854" s="273"/>
      <c r="EUR854" s="273"/>
      <c r="EUS854" s="273"/>
      <c r="EUT854" s="273"/>
      <c r="EUU854" s="273"/>
      <c r="EUV854" s="273"/>
      <c r="EUW854" s="273"/>
      <c r="EUX854" s="273"/>
      <c r="EUY854" s="273"/>
      <c r="EUZ854" s="273"/>
      <c r="EVA854" s="273"/>
      <c r="EVB854" s="273"/>
      <c r="EVC854" s="273"/>
      <c r="EVD854" s="273"/>
      <c r="EVE854" s="273"/>
      <c r="EVF854" s="273"/>
      <c r="EVG854" s="273"/>
      <c r="EVH854" s="273"/>
      <c r="EVI854" s="273"/>
      <c r="EVJ854" s="273"/>
      <c r="EVK854" s="273"/>
      <c r="EVL854" s="273"/>
      <c r="EVM854" s="273"/>
      <c r="EVN854" s="273"/>
      <c r="EVO854" s="273"/>
      <c r="EVP854" s="273"/>
      <c r="EVQ854" s="273"/>
      <c r="EVR854" s="273"/>
      <c r="EVS854" s="273"/>
      <c r="EVT854" s="273"/>
      <c r="EVU854" s="273"/>
      <c r="EVV854" s="273"/>
      <c r="EVW854" s="273"/>
      <c r="EVX854" s="273"/>
      <c r="EVY854" s="273"/>
      <c r="EVZ854" s="273"/>
      <c r="EWA854" s="273"/>
      <c r="EWB854" s="273"/>
      <c r="EWC854" s="273"/>
      <c r="EWD854" s="273"/>
      <c r="EWE854" s="273"/>
      <c r="EWF854" s="273"/>
      <c r="EWG854" s="273"/>
      <c r="EWH854" s="273"/>
      <c r="EWI854" s="273"/>
      <c r="EWJ854" s="273"/>
      <c r="EWK854" s="273"/>
      <c r="EWL854" s="273"/>
      <c r="EWM854" s="273"/>
      <c r="EWN854" s="273"/>
      <c r="EWO854" s="273"/>
      <c r="EWP854" s="273"/>
      <c r="EWQ854" s="273"/>
      <c r="EWR854" s="273"/>
      <c r="EWS854" s="273"/>
      <c r="EWT854" s="273"/>
      <c r="EWU854" s="273"/>
      <c r="EWV854" s="273"/>
      <c r="EWW854" s="273"/>
      <c r="EWX854" s="273"/>
      <c r="EWY854" s="273"/>
      <c r="EWZ854" s="273"/>
      <c r="EXA854" s="273"/>
      <c r="EXB854" s="273"/>
      <c r="EXC854" s="273"/>
      <c r="EXD854" s="273"/>
      <c r="EXE854" s="273"/>
      <c r="EXF854" s="273"/>
      <c r="EXG854" s="273"/>
      <c r="EXH854" s="273"/>
      <c r="EXI854" s="273"/>
      <c r="EXJ854" s="273"/>
      <c r="EXK854" s="273"/>
      <c r="EXL854" s="273"/>
      <c r="EXM854" s="273"/>
      <c r="EXN854" s="273"/>
      <c r="EXO854" s="273"/>
      <c r="EXP854" s="273"/>
      <c r="EXQ854" s="273"/>
      <c r="EXR854" s="273"/>
      <c r="EXS854" s="273"/>
      <c r="EXT854" s="273"/>
      <c r="EXU854" s="273"/>
      <c r="EXV854" s="273"/>
      <c r="EXW854" s="273"/>
      <c r="EXX854" s="273"/>
      <c r="EXY854" s="273"/>
      <c r="EXZ854" s="273"/>
      <c r="EYA854" s="273"/>
      <c r="EYB854" s="273"/>
      <c r="EYC854" s="273"/>
      <c r="EYD854" s="273"/>
      <c r="EYE854" s="273"/>
      <c r="EYF854" s="273"/>
      <c r="EYG854" s="273"/>
      <c r="EYH854" s="273"/>
      <c r="EYI854" s="273"/>
      <c r="EYJ854" s="273"/>
      <c r="EYK854" s="273"/>
      <c r="EYL854" s="273"/>
      <c r="EYM854" s="273"/>
      <c r="EYN854" s="273"/>
      <c r="EYO854" s="273"/>
      <c r="EYP854" s="273"/>
      <c r="EYQ854" s="273"/>
      <c r="EYR854" s="273"/>
      <c r="EYS854" s="273"/>
      <c r="EYT854" s="273"/>
      <c r="EYU854" s="273"/>
      <c r="EYV854" s="273"/>
      <c r="EYW854" s="273"/>
      <c r="EYX854" s="273"/>
      <c r="EYY854" s="273"/>
      <c r="EYZ854" s="273"/>
      <c r="EZA854" s="273"/>
      <c r="EZB854" s="273"/>
      <c r="EZC854" s="273"/>
      <c r="EZD854" s="273"/>
      <c r="EZE854" s="273"/>
      <c r="EZF854" s="273"/>
      <c r="EZG854" s="273"/>
      <c r="EZH854" s="273"/>
      <c r="EZI854" s="273"/>
      <c r="EZJ854" s="273"/>
      <c r="EZK854" s="273"/>
      <c r="EZL854" s="273"/>
      <c r="EZM854" s="273"/>
      <c r="EZN854" s="273"/>
      <c r="EZO854" s="273"/>
      <c r="EZP854" s="273"/>
      <c r="EZQ854" s="273"/>
      <c r="EZR854" s="273"/>
      <c r="EZS854" s="273"/>
      <c r="EZT854" s="273"/>
      <c r="EZU854" s="273"/>
      <c r="EZV854" s="273"/>
      <c r="EZW854" s="273"/>
      <c r="EZX854" s="273"/>
      <c r="EZY854" s="273"/>
      <c r="EZZ854" s="273"/>
      <c r="FAA854" s="273"/>
      <c r="FAB854" s="273"/>
      <c r="FAC854" s="273"/>
      <c r="FAD854" s="273"/>
      <c r="FAE854" s="273"/>
      <c r="FAF854" s="273"/>
      <c r="FAG854" s="273"/>
      <c r="FAH854" s="273"/>
      <c r="FAI854" s="273"/>
      <c r="FAJ854" s="273"/>
      <c r="FAK854" s="273"/>
      <c r="FAL854" s="273"/>
      <c r="FAM854" s="273"/>
      <c r="FAN854" s="273"/>
      <c r="FAO854" s="273"/>
      <c r="FAP854" s="273"/>
      <c r="FAQ854" s="273"/>
      <c r="FAR854" s="273"/>
      <c r="FAS854" s="273"/>
      <c r="FAT854" s="273"/>
      <c r="FAU854" s="273"/>
      <c r="FAV854" s="273"/>
      <c r="FAW854" s="273"/>
      <c r="FAX854" s="273"/>
      <c r="FAY854" s="273"/>
      <c r="FAZ854" s="273"/>
      <c r="FBA854" s="273"/>
      <c r="FBB854" s="273"/>
      <c r="FBC854" s="273"/>
      <c r="FBD854" s="273"/>
      <c r="FBE854" s="273"/>
      <c r="FBF854" s="273"/>
      <c r="FBG854" s="273"/>
      <c r="FBH854" s="273"/>
      <c r="FBI854" s="273"/>
      <c r="FBJ854" s="273"/>
      <c r="FBK854" s="273"/>
      <c r="FBL854" s="273"/>
      <c r="FBM854" s="273"/>
      <c r="FBN854" s="273"/>
      <c r="FBO854" s="273"/>
      <c r="FBP854" s="273"/>
      <c r="FBQ854" s="273"/>
      <c r="FBR854" s="273"/>
      <c r="FBS854" s="273"/>
      <c r="FBT854" s="273"/>
      <c r="FBU854" s="273"/>
      <c r="FBV854" s="273"/>
      <c r="FBW854" s="273"/>
      <c r="FBX854" s="273"/>
      <c r="FBY854" s="273"/>
      <c r="FBZ854" s="273"/>
      <c r="FCA854" s="273"/>
      <c r="FCB854" s="273"/>
      <c r="FCC854" s="273"/>
      <c r="FCD854" s="273"/>
      <c r="FCE854" s="273"/>
      <c r="FCF854" s="273"/>
      <c r="FCG854" s="273"/>
      <c r="FCH854" s="273"/>
      <c r="FCI854" s="273"/>
      <c r="FCJ854" s="273"/>
      <c r="FCK854" s="273"/>
      <c r="FCL854" s="273"/>
      <c r="FCM854" s="273"/>
      <c r="FCN854" s="273"/>
      <c r="FCO854" s="273"/>
      <c r="FCP854" s="273"/>
      <c r="FCQ854" s="273"/>
      <c r="FCR854" s="273"/>
      <c r="FCS854" s="273"/>
      <c r="FCT854" s="273"/>
      <c r="FCU854" s="273"/>
      <c r="FCV854" s="273"/>
      <c r="FCW854" s="273"/>
      <c r="FCX854" s="273"/>
      <c r="FCY854" s="273"/>
      <c r="FCZ854" s="273"/>
      <c r="FDA854" s="273"/>
      <c r="FDB854" s="273"/>
      <c r="FDC854" s="273"/>
      <c r="FDD854" s="273"/>
      <c r="FDE854" s="273"/>
      <c r="FDF854" s="273"/>
      <c r="FDG854" s="273"/>
      <c r="FDH854" s="273"/>
      <c r="FDI854" s="273"/>
      <c r="FDJ854" s="273"/>
      <c r="FDK854" s="273"/>
      <c r="FDL854" s="273"/>
      <c r="FDM854" s="273"/>
      <c r="FDN854" s="273"/>
      <c r="FDO854" s="273"/>
      <c r="FDP854" s="273"/>
      <c r="FDQ854" s="273"/>
      <c r="FDR854" s="273"/>
      <c r="FDS854" s="273"/>
      <c r="FDT854" s="273"/>
      <c r="FDU854" s="273"/>
      <c r="FDV854" s="273"/>
      <c r="FDW854" s="273"/>
      <c r="FDX854" s="273"/>
      <c r="FDY854" s="273"/>
      <c r="FDZ854" s="273"/>
      <c r="FEA854" s="273"/>
      <c r="FEB854" s="273"/>
      <c r="FEC854" s="273"/>
      <c r="FED854" s="273"/>
      <c r="FEE854" s="273"/>
      <c r="FEF854" s="273"/>
      <c r="FEG854" s="273"/>
      <c r="FEH854" s="273"/>
      <c r="FEI854" s="273"/>
      <c r="FEJ854" s="273"/>
      <c r="FEK854" s="273"/>
      <c r="FEL854" s="273"/>
      <c r="FEM854" s="273"/>
      <c r="FEN854" s="273"/>
      <c r="FEO854" s="273"/>
      <c r="FEP854" s="273"/>
      <c r="FEQ854" s="273"/>
      <c r="FER854" s="273"/>
      <c r="FES854" s="273"/>
      <c r="FET854" s="273"/>
      <c r="FEU854" s="273"/>
      <c r="FEV854" s="273"/>
      <c r="FEW854" s="273"/>
      <c r="FEX854" s="273"/>
      <c r="FEY854" s="273"/>
      <c r="FEZ854" s="273"/>
      <c r="FFA854" s="273"/>
      <c r="FFB854" s="273"/>
      <c r="FFC854" s="273"/>
      <c r="FFD854" s="273"/>
      <c r="FFE854" s="273"/>
      <c r="FFF854" s="273"/>
      <c r="FFG854" s="273"/>
      <c r="FFH854" s="273"/>
      <c r="FFI854" s="273"/>
      <c r="FFJ854" s="273"/>
      <c r="FFK854" s="273"/>
      <c r="FFL854" s="273"/>
      <c r="FFM854" s="273"/>
      <c r="FFN854" s="273"/>
      <c r="FFO854" s="273"/>
      <c r="FFP854" s="273"/>
      <c r="FFQ854" s="273"/>
      <c r="FFR854" s="273"/>
      <c r="FFS854" s="273"/>
      <c r="FFT854" s="273"/>
      <c r="FFU854" s="273"/>
      <c r="FFV854" s="273"/>
      <c r="FFW854" s="273"/>
      <c r="FFX854" s="273"/>
      <c r="FFY854" s="273"/>
      <c r="FFZ854" s="273"/>
      <c r="FGA854" s="273"/>
      <c r="FGB854" s="273"/>
      <c r="FGC854" s="273"/>
      <c r="FGD854" s="273"/>
      <c r="FGE854" s="273"/>
      <c r="FGF854" s="273"/>
      <c r="FGG854" s="273"/>
      <c r="FGH854" s="273"/>
      <c r="FGI854" s="273"/>
      <c r="FGJ854" s="273"/>
      <c r="FGK854" s="273"/>
      <c r="FGL854" s="273"/>
      <c r="FGM854" s="273"/>
      <c r="FGN854" s="273"/>
      <c r="FGO854" s="273"/>
      <c r="FGP854" s="273"/>
      <c r="FGQ854" s="273"/>
      <c r="FGR854" s="273"/>
      <c r="FGS854" s="273"/>
      <c r="FGT854" s="273"/>
      <c r="FGU854" s="273"/>
      <c r="FGV854" s="273"/>
      <c r="FGW854" s="273"/>
      <c r="FGX854" s="273"/>
      <c r="FGY854" s="273"/>
      <c r="FGZ854" s="273"/>
      <c r="FHA854" s="273"/>
      <c r="FHB854" s="273"/>
      <c r="FHC854" s="273"/>
      <c r="FHD854" s="273"/>
      <c r="FHE854" s="273"/>
      <c r="FHF854" s="273"/>
      <c r="FHG854" s="273"/>
      <c r="FHH854" s="273"/>
      <c r="FHI854" s="273"/>
      <c r="FHJ854" s="273"/>
      <c r="FHK854" s="273"/>
      <c r="FHL854" s="273"/>
      <c r="FHM854" s="273"/>
      <c r="FHN854" s="273"/>
      <c r="FHO854" s="273"/>
      <c r="FHP854" s="273"/>
      <c r="FHQ854" s="273"/>
      <c r="FHR854" s="273"/>
      <c r="FHS854" s="273"/>
      <c r="FHT854" s="273"/>
      <c r="FHU854" s="273"/>
      <c r="FHV854" s="273"/>
      <c r="FHW854" s="273"/>
      <c r="FHX854" s="273"/>
      <c r="FHY854" s="273"/>
      <c r="FHZ854" s="273"/>
      <c r="FIA854" s="273"/>
      <c r="FIB854" s="273"/>
      <c r="FIC854" s="273"/>
      <c r="FID854" s="273"/>
      <c r="FIE854" s="273"/>
      <c r="FIF854" s="273"/>
      <c r="FIG854" s="273"/>
      <c r="FIH854" s="273"/>
      <c r="FII854" s="273"/>
      <c r="FIJ854" s="273"/>
      <c r="FIK854" s="273"/>
      <c r="FIL854" s="273"/>
      <c r="FIM854" s="273"/>
      <c r="FIN854" s="273"/>
      <c r="FIO854" s="273"/>
      <c r="FIP854" s="273"/>
      <c r="FIQ854" s="273"/>
      <c r="FIR854" s="273"/>
      <c r="FIS854" s="273"/>
      <c r="FIT854" s="273"/>
      <c r="FIU854" s="273"/>
      <c r="FIV854" s="273"/>
      <c r="FIW854" s="273"/>
      <c r="FIX854" s="273"/>
      <c r="FIY854" s="273"/>
      <c r="FIZ854" s="273"/>
      <c r="FJA854" s="273"/>
      <c r="FJB854" s="273"/>
      <c r="FJC854" s="273"/>
      <c r="FJD854" s="273"/>
      <c r="FJE854" s="273"/>
      <c r="FJF854" s="273"/>
      <c r="FJG854" s="273"/>
      <c r="FJH854" s="273"/>
      <c r="FJI854" s="273"/>
      <c r="FJJ854" s="273"/>
      <c r="FJK854" s="273"/>
      <c r="FJL854" s="273"/>
      <c r="FJM854" s="273"/>
      <c r="FJN854" s="273"/>
      <c r="FJO854" s="273"/>
      <c r="FJP854" s="273"/>
      <c r="FJQ854" s="273"/>
      <c r="FJR854" s="273"/>
      <c r="FJS854" s="273"/>
      <c r="FJT854" s="273"/>
      <c r="FJU854" s="273"/>
      <c r="FJV854" s="273"/>
      <c r="FJW854" s="273"/>
      <c r="FJX854" s="273"/>
      <c r="FJY854" s="273"/>
      <c r="FJZ854" s="273"/>
      <c r="FKA854" s="273"/>
      <c r="FKB854" s="273"/>
      <c r="FKC854" s="273"/>
      <c r="FKD854" s="273"/>
      <c r="FKE854" s="273"/>
      <c r="FKF854" s="273"/>
      <c r="FKG854" s="273"/>
      <c r="FKH854" s="273"/>
      <c r="FKI854" s="273"/>
      <c r="FKJ854" s="273"/>
      <c r="FKK854" s="273"/>
      <c r="FKL854" s="273"/>
      <c r="FKM854" s="273"/>
      <c r="FKN854" s="273"/>
      <c r="FKO854" s="273"/>
      <c r="FKP854" s="273"/>
      <c r="FKQ854" s="273"/>
      <c r="FKR854" s="273"/>
      <c r="FKS854" s="273"/>
      <c r="FKT854" s="273"/>
      <c r="FKU854" s="273"/>
      <c r="FKV854" s="273"/>
      <c r="FKW854" s="273"/>
      <c r="FKX854" s="273"/>
      <c r="FKY854" s="273"/>
      <c r="FKZ854" s="273"/>
      <c r="FLA854" s="273"/>
      <c r="FLB854" s="273"/>
      <c r="FLC854" s="273"/>
      <c r="FLD854" s="273"/>
      <c r="FLE854" s="273"/>
      <c r="FLF854" s="273"/>
      <c r="FLG854" s="273"/>
      <c r="FLH854" s="273"/>
      <c r="FLI854" s="273"/>
      <c r="FLJ854" s="273"/>
      <c r="FLK854" s="273"/>
      <c r="FLL854" s="273"/>
      <c r="FLM854" s="273"/>
      <c r="FLN854" s="273"/>
      <c r="FLO854" s="273"/>
      <c r="FLP854" s="273"/>
      <c r="FLQ854" s="273"/>
      <c r="FLR854" s="273"/>
      <c r="FLS854" s="273"/>
      <c r="FLT854" s="273"/>
      <c r="FLU854" s="273"/>
      <c r="FLV854" s="273"/>
      <c r="FLW854" s="273"/>
      <c r="FLX854" s="273"/>
      <c r="FLY854" s="273"/>
      <c r="FLZ854" s="273"/>
      <c r="FMA854" s="273"/>
      <c r="FMB854" s="273"/>
      <c r="FMC854" s="273"/>
      <c r="FMD854" s="273"/>
      <c r="FME854" s="273"/>
      <c r="FMF854" s="273"/>
      <c r="FMG854" s="273"/>
      <c r="FMH854" s="273"/>
      <c r="FMI854" s="273"/>
      <c r="FMJ854" s="273"/>
      <c r="FMK854" s="273"/>
      <c r="FML854" s="273"/>
      <c r="FMM854" s="273"/>
      <c r="FMN854" s="273"/>
      <c r="FMO854" s="273"/>
      <c r="FMP854" s="273"/>
      <c r="FMQ854" s="273"/>
      <c r="FMR854" s="273"/>
      <c r="FMS854" s="273"/>
      <c r="FMT854" s="273"/>
      <c r="FMU854" s="273"/>
      <c r="FMV854" s="273"/>
      <c r="FMW854" s="273"/>
      <c r="FMX854" s="273"/>
      <c r="FMY854" s="273"/>
      <c r="FMZ854" s="273"/>
      <c r="FNA854" s="273"/>
      <c r="FNB854" s="273"/>
      <c r="FNC854" s="273"/>
      <c r="FND854" s="273"/>
      <c r="FNE854" s="273"/>
      <c r="FNF854" s="273"/>
      <c r="FNG854" s="273"/>
      <c r="FNH854" s="273"/>
      <c r="FNI854" s="273"/>
      <c r="FNJ854" s="273"/>
      <c r="FNK854" s="273"/>
      <c r="FNL854" s="273"/>
      <c r="FNM854" s="273"/>
      <c r="FNN854" s="273"/>
      <c r="FNO854" s="273"/>
      <c r="FNP854" s="273"/>
      <c r="FNQ854" s="273"/>
      <c r="FNR854" s="273"/>
      <c r="FNS854" s="273"/>
      <c r="FNT854" s="273"/>
      <c r="FNU854" s="273"/>
      <c r="FNV854" s="273"/>
      <c r="FNW854" s="273"/>
      <c r="FNX854" s="273"/>
      <c r="FNY854" s="273"/>
      <c r="FNZ854" s="273"/>
      <c r="FOA854" s="273"/>
      <c r="FOB854" s="273"/>
      <c r="FOC854" s="273"/>
      <c r="FOD854" s="273"/>
      <c r="FOE854" s="273"/>
      <c r="FOF854" s="273"/>
      <c r="FOG854" s="273"/>
      <c r="FOH854" s="273"/>
      <c r="FOI854" s="273"/>
      <c r="FOJ854" s="273"/>
      <c r="FOK854" s="273"/>
      <c r="FOL854" s="273"/>
      <c r="FOM854" s="273"/>
      <c r="FON854" s="273"/>
      <c r="FOO854" s="273"/>
      <c r="FOP854" s="273"/>
      <c r="FOQ854" s="273"/>
      <c r="FOR854" s="273"/>
      <c r="FOS854" s="273"/>
      <c r="FOT854" s="273"/>
      <c r="FOU854" s="273"/>
      <c r="FOV854" s="273"/>
      <c r="FOW854" s="273"/>
      <c r="FOX854" s="273"/>
      <c r="FOY854" s="273"/>
      <c r="FOZ854" s="273"/>
      <c r="FPA854" s="273"/>
      <c r="FPB854" s="273"/>
      <c r="FPC854" s="273"/>
      <c r="FPD854" s="273"/>
      <c r="FPE854" s="273"/>
      <c r="FPF854" s="273"/>
      <c r="FPG854" s="273"/>
      <c r="FPH854" s="273"/>
      <c r="FPI854" s="273"/>
      <c r="FPJ854" s="273"/>
      <c r="FPK854" s="273"/>
      <c r="FPL854" s="273"/>
      <c r="FPM854" s="273"/>
      <c r="FPN854" s="273"/>
      <c r="FPO854" s="273"/>
      <c r="FPP854" s="273"/>
      <c r="FPQ854" s="273"/>
      <c r="FPR854" s="273"/>
      <c r="FPS854" s="273"/>
      <c r="FPT854" s="273"/>
      <c r="FPU854" s="273"/>
      <c r="FPV854" s="273"/>
      <c r="FPW854" s="273"/>
      <c r="FPX854" s="273"/>
      <c r="FPY854" s="273"/>
      <c r="FPZ854" s="273"/>
      <c r="FQA854" s="273"/>
      <c r="FQB854" s="273"/>
      <c r="FQC854" s="273"/>
      <c r="FQD854" s="273"/>
      <c r="FQE854" s="273"/>
      <c r="FQF854" s="273"/>
      <c r="FQG854" s="273"/>
      <c r="FQH854" s="273"/>
      <c r="FQI854" s="273"/>
      <c r="FQJ854" s="273"/>
      <c r="FQK854" s="273"/>
      <c r="FQL854" s="273"/>
      <c r="FQM854" s="273"/>
      <c r="FQN854" s="273"/>
      <c r="FQO854" s="273"/>
      <c r="FQP854" s="273"/>
      <c r="FQQ854" s="273"/>
      <c r="FQR854" s="273"/>
      <c r="FQS854" s="273"/>
      <c r="FQT854" s="273"/>
      <c r="FQU854" s="273"/>
      <c r="FQV854" s="273"/>
      <c r="FQW854" s="273"/>
      <c r="FQX854" s="273"/>
      <c r="FQY854" s="273"/>
      <c r="FQZ854" s="273"/>
      <c r="FRA854" s="273"/>
      <c r="FRB854" s="273"/>
      <c r="FRC854" s="273"/>
      <c r="FRD854" s="273"/>
      <c r="FRE854" s="273"/>
      <c r="FRF854" s="273"/>
      <c r="FRG854" s="273"/>
      <c r="FRH854" s="273"/>
      <c r="FRI854" s="273"/>
      <c r="FRJ854" s="273"/>
      <c r="FRK854" s="273"/>
      <c r="FRL854" s="273"/>
      <c r="FRM854" s="273"/>
      <c r="FRN854" s="273"/>
      <c r="FRO854" s="273"/>
      <c r="FRP854" s="273"/>
      <c r="FRQ854" s="273"/>
      <c r="FRR854" s="273"/>
      <c r="FRS854" s="273"/>
      <c r="FRT854" s="273"/>
      <c r="FRU854" s="273"/>
      <c r="FRV854" s="273"/>
      <c r="FRW854" s="273"/>
      <c r="FRX854" s="273"/>
      <c r="FRY854" s="273"/>
      <c r="FRZ854" s="273"/>
      <c r="FSA854" s="273"/>
      <c r="FSB854" s="273"/>
      <c r="FSC854" s="273"/>
      <c r="FSD854" s="273"/>
      <c r="FSE854" s="273"/>
      <c r="FSF854" s="273"/>
      <c r="FSG854" s="273"/>
      <c r="FSH854" s="273"/>
      <c r="FSI854" s="273"/>
      <c r="FSJ854" s="273"/>
      <c r="FSK854" s="273"/>
      <c r="FSL854" s="273"/>
      <c r="FSM854" s="273"/>
      <c r="FSN854" s="273"/>
      <c r="FSO854" s="273"/>
      <c r="FSP854" s="273"/>
      <c r="FSQ854" s="273"/>
      <c r="FSR854" s="273"/>
      <c r="FSS854" s="273"/>
      <c r="FST854" s="273"/>
      <c r="FSU854" s="273"/>
      <c r="FSV854" s="273"/>
      <c r="FSW854" s="273"/>
      <c r="FSX854" s="273"/>
      <c r="FSY854" s="273"/>
      <c r="FSZ854" s="273"/>
      <c r="FTA854" s="273"/>
      <c r="FTB854" s="273"/>
      <c r="FTC854" s="273"/>
      <c r="FTD854" s="273"/>
      <c r="FTE854" s="273"/>
      <c r="FTF854" s="273"/>
      <c r="FTG854" s="273"/>
      <c r="FTH854" s="273"/>
      <c r="FTI854" s="273"/>
      <c r="FTJ854" s="273"/>
      <c r="FTK854" s="273"/>
      <c r="FTL854" s="273"/>
      <c r="FTM854" s="273"/>
      <c r="FTN854" s="273"/>
      <c r="FTO854" s="273"/>
      <c r="FTP854" s="273"/>
      <c r="FTQ854" s="273"/>
      <c r="FTR854" s="273"/>
      <c r="FTS854" s="273"/>
      <c r="FTT854" s="273"/>
      <c r="FTU854" s="273"/>
      <c r="FTV854" s="273"/>
      <c r="FTW854" s="273"/>
      <c r="FTX854" s="273"/>
      <c r="FTY854" s="273"/>
      <c r="FTZ854" s="273"/>
      <c r="FUA854" s="273"/>
      <c r="FUB854" s="273"/>
      <c r="FUC854" s="273"/>
      <c r="FUD854" s="273"/>
      <c r="FUE854" s="273"/>
      <c r="FUF854" s="273"/>
      <c r="FUG854" s="273"/>
      <c r="FUH854" s="273"/>
      <c r="FUI854" s="273"/>
      <c r="FUJ854" s="273"/>
      <c r="FUK854" s="273"/>
      <c r="FUL854" s="273"/>
      <c r="FUM854" s="273"/>
      <c r="FUN854" s="273"/>
      <c r="FUO854" s="273"/>
      <c r="FUP854" s="273"/>
      <c r="FUQ854" s="273"/>
      <c r="FUR854" s="273"/>
      <c r="FUS854" s="273"/>
      <c r="FUT854" s="273"/>
      <c r="FUU854" s="273"/>
      <c r="FUV854" s="273"/>
      <c r="FUW854" s="273"/>
      <c r="FUX854" s="273"/>
      <c r="FUY854" s="273"/>
      <c r="FUZ854" s="273"/>
      <c r="FVA854" s="273"/>
      <c r="FVB854" s="273"/>
      <c r="FVC854" s="273"/>
      <c r="FVD854" s="273"/>
      <c r="FVE854" s="273"/>
      <c r="FVF854" s="273"/>
      <c r="FVG854" s="273"/>
      <c r="FVH854" s="273"/>
      <c r="FVI854" s="273"/>
      <c r="FVJ854" s="273"/>
      <c r="FVK854" s="273"/>
      <c r="FVL854" s="273"/>
      <c r="FVM854" s="273"/>
      <c r="FVN854" s="273"/>
      <c r="FVO854" s="273"/>
      <c r="FVP854" s="273"/>
      <c r="FVQ854" s="273"/>
      <c r="FVR854" s="273"/>
      <c r="FVS854" s="273"/>
      <c r="FVT854" s="273"/>
      <c r="FVU854" s="273"/>
      <c r="FVV854" s="273"/>
      <c r="FVW854" s="273"/>
      <c r="FVX854" s="273"/>
      <c r="FVY854" s="273"/>
      <c r="FVZ854" s="273"/>
      <c r="FWA854" s="273"/>
      <c r="FWB854" s="273"/>
      <c r="FWC854" s="273"/>
      <c r="FWD854" s="273"/>
      <c r="FWE854" s="273"/>
      <c r="FWF854" s="273"/>
      <c r="FWG854" s="273"/>
      <c r="FWH854" s="273"/>
      <c r="FWI854" s="273"/>
      <c r="FWJ854" s="273"/>
      <c r="FWK854" s="273"/>
      <c r="FWL854" s="273"/>
      <c r="FWM854" s="273"/>
      <c r="FWN854" s="273"/>
      <c r="FWO854" s="273"/>
      <c r="FWP854" s="273"/>
      <c r="FWQ854" s="273"/>
      <c r="FWR854" s="273"/>
      <c r="FWS854" s="273"/>
      <c r="FWT854" s="273"/>
      <c r="FWU854" s="273"/>
      <c r="FWV854" s="273"/>
      <c r="FWW854" s="273"/>
      <c r="FWX854" s="273"/>
      <c r="FWY854" s="273"/>
      <c r="FWZ854" s="273"/>
      <c r="FXA854" s="273"/>
      <c r="FXB854" s="273"/>
      <c r="FXC854" s="273"/>
      <c r="FXD854" s="273"/>
      <c r="FXE854" s="273"/>
      <c r="FXF854" s="273"/>
      <c r="FXG854" s="273"/>
      <c r="FXH854" s="273"/>
      <c r="FXI854" s="273"/>
      <c r="FXJ854" s="273"/>
      <c r="FXK854" s="273"/>
      <c r="FXL854" s="273"/>
      <c r="FXM854" s="273"/>
      <c r="FXN854" s="273"/>
      <c r="FXO854" s="273"/>
      <c r="FXP854" s="273"/>
      <c r="FXQ854" s="273"/>
      <c r="FXR854" s="273"/>
      <c r="FXS854" s="273"/>
      <c r="FXT854" s="273"/>
      <c r="FXU854" s="273"/>
      <c r="FXV854" s="273"/>
      <c r="FXW854" s="273"/>
      <c r="FXX854" s="273"/>
      <c r="FXY854" s="273"/>
      <c r="FXZ854" s="273"/>
      <c r="FYA854" s="273"/>
      <c r="FYB854" s="273"/>
      <c r="FYC854" s="273"/>
      <c r="FYD854" s="273"/>
      <c r="FYE854" s="273"/>
      <c r="FYF854" s="273"/>
      <c r="FYG854" s="273"/>
      <c r="FYH854" s="273"/>
      <c r="FYI854" s="273"/>
      <c r="FYJ854" s="273"/>
      <c r="FYK854" s="273"/>
      <c r="FYL854" s="273"/>
      <c r="FYM854" s="273"/>
      <c r="FYN854" s="273"/>
      <c r="FYO854" s="273"/>
      <c r="FYP854" s="273"/>
      <c r="FYQ854" s="273"/>
      <c r="FYR854" s="273"/>
      <c r="FYS854" s="273"/>
      <c r="FYT854" s="273"/>
      <c r="FYU854" s="273"/>
      <c r="FYV854" s="273"/>
      <c r="FYW854" s="273"/>
      <c r="FYX854" s="273"/>
      <c r="FYY854" s="273"/>
      <c r="FYZ854" s="273"/>
      <c r="FZA854" s="273"/>
      <c r="FZB854" s="273"/>
      <c r="FZC854" s="273"/>
      <c r="FZD854" s="273"/>
      <c r="FZE854" s="273"/>
      <c r="FZF854" s="273"/>
      <c r="FZG854" s="273"/>
      <c r="FZH854" s="273"/>
      <c r="FZI854" s="273"/>
      <c r="FZJ854" s="273"/>
      <c r="FZK854" s="273"/>
      <c r="FZL854" s="273"/>
      <c r="FZM854" s="273"/>
      <c r="FZN854" s="273"/>
      <c r="FZO854" s="273"/>
      <c r="FZP854" s="273"/>
      <c r="FZQ854" s="273"/>
      <c r="FZR854" s="273"/>
      <c r="FZS854" s="273"/>
      <c r="FZT854" s="273"/>
      <c r="FZU854" s="273"/>
      <c r="FZV854" s="273"/>
      <c r="FZW854" s="273"/>
      <c r="FZX854" s="273"/>
      <c r="FZY854" s="273"/>
      <c r="FZZ854" s="273"/>
      <c r="GAA854" s="273"/>
      <c r="GAB854" s="273"/>
      <c r="GAC854" s="273"/>
      <c r="GAD854" s="273"/>
      <c r="GAE854" s="273"/>
      <c r="GAF854" s="273"/>
      <c r="GAG854" s="273"/>
      <c r="GAH854" s="273"/>
      <c r="GAI854" s="273"/>
      <c r="GAJ854" s="273"/>
      <c r="GAK854" s="273"/>
      <c r="GAL854" s="273"/>
      <c r="GAM854" s="273"/>
      <c r="GAN854" s="273"/>
      <c r="GAO854" s="273"/>
      <c r="GAP854" s="273"/>
      <c r="GAQ854" s="273"/>
      <c r="GAR854" s="273"/>
      <c r="GAS854" s="273"/>
      <c r="GAT854" s="273"/>
      <c r="GAU854" s="273"/>
      <c r="GAV854" s="273"/>
      <c r="GAW854" s="273"/>
      <c r="GAX854" s="273"/>
      <c r="GAY854" s="273"/>
      <c r="GAZ854" s="273"/>
      <c r="GBA854" s="273"/>
      <c r="GBB854" s="273"/>
      <c r="GBC854" s="273"/>
      <c r="GBD854" s="273"/>
      <c r="GBE854" s="273"/>
      <c r="GBF854" s="273"/>
      <c r="GBG854" s="273"/>
      <c r="GBH854" s="273"/>
      <c r="GBI854" s="273"/>
      <c r="GBJ854" s="273"/>
      <c r="GBK854" s="273"/>
      <c r="GBL854" s="273"/>
      <c r="GBM854" s="273"/>
      <c r="GBN854" s="273"/>
      <c r="GBO854" s="273"/>
      <c r="GBP854" s="273"/>
      <c r="GBQ854" s="273"/>
      <c r="GBR854" s="273"/>
      <c r="GBS854" s="273"/>
      <c r="GBT854" s="273"/>
      <c r="GBU854" s="273"/>
      <c r="GBV854" s="273"/>
      <c r="GBW854" s="273"/>
      <c r="GBX854" s="273"/>
      <c r="GBY854" s="273"/>
      <c r="GBZ854" s="273"/>
      <c r="GCA854" s="273"/>
      <c r="GCB854" s="273"/>
      <c r="GCC854" s="273"/>
      <c r="GCD854" s="273"/>
      <c r="GCE854" s="273"/>
      <c r="GCF854" s="273"/>
      <c r="GCG854" s="273"/>
      <c r="GCH854" s="273"/>
      <c r="GCI854" s="273"/>
      <c r="GCJ854" s="273"/>
      <c r="GCK854" s="273"/>
      <c r="GCL854" s="273"/>
      <c r="GCM854" s="273"/>
      <c r="GCN854" s="273"/>
      <c r="GCO854" s="273"/>
      <c r="GCP854" s="273"/>
      <c r="GCQ854" s="273"/>
      <c r="GCR854" s="273"/>
      <c r="GCS854" s="273"/>
      <c r="GCT854" s="273"/>
      <c r="GCU854" s="273"/>
      <c r="GCV854" s="273"/>
      <c r="GCW854" s="273"/>
      <c r="GCX854" s="273"/>
      <c r="GCY854" s="273"/>
      <c r="GCZ854" s="273"/>
      <c r="GDA854" s="273"/>
      <c r="GDB854" s="273"/>
      <c r="GDC854" s="273"/>
      <c r="GDD854" s="273"/>
      <c r="GDE854" s="273"/>
      <c r="GDF854" s="273"/>
      <c r="GDG854" s="273"/>
      <c r="GDH854" s="273"/>
      <c r="GDI854" s="273"/>
      <c r="GDJ854" s="273"/>
      <c r="GDK854" s="273"/>
      <c r="GDL854" s="273"/>
      <c r="GDM854" s="273"/>
      <c r="GDN854" s="273"/>
      <c r="GDO854" s="273"/>
      <c r="GDP854" s="273"/>
      <c r="GDQ854" s="273"/>
      <c r="GDR854" s="273"/>
      <c r="GDS854" s="273"/>
      <c r="GDT854" s="273"/>
      <c r="GDU854" s="273"/>
      <c r="GDV854" s="273"/>
      <c r="GDW854" s="273"/>
      <c r="GDX854" s="273"/>
      <c r="GDY854" s="273"/>
      <c r="GDZ854" s="273"/>
      <c r="GEA854" s="273"/>
      <c r="GEB854" s="273"/>
      <c r="GEC854" s="273"/>
      <c r="GED854" s="273"/>
      <c r="GEE854" s="273"/>
      <c r="GEF854" s="273"/>
      <c r="GEG854" s="273"/>
      <c r="GEH854" s="273"/>
      <c r="GEI854" s="273"/>
      <c r="GEJ854" s="273"/>
      <c r="GEK854" s="273"/>
      <c r="GEL854" s="273"/>
      <c r="GEM854" s="273"/>
      <c r="GEN854" s="273"/>
      <c r="GEO854" s="273"/>
      <c r="GEP854" s="273"/>
      <c r="GEQ854" s="273"/>
      <c r="GER854" s="273"/>
      <c r="GES854" s="273"/>
      <c r="GET854" s="273"/>
      <c r="GEU854" s="273"/>
      <c r="GEV854" s="273"/>
      <c r="GEW854" s="273"/>
      <c r="GEX854" s="273"/>
      <c r="GEY854" s="273"/>
      <c r="GEZ854" s="273"/>
      <c r="GFA854" s="273"/>
      <c r="GFB854" s="273"/>
      <c r="GFC854" s="273"/>
      <c r="GFD854" s="273"/>
      <c r="GFE854" s="273"/>
      <c r="GFF854" s="273"/>
      <c r="GFG854" s="273"/>
      <c r="GFH854" s="273"/>
      <c r="GFI854" s="273"/>
      <c r="GFJ854" s="273"/>
      <c r="GFK854" s="273"/>
      <c r="GFL854" s="273"/>
      <c r="GFM854" s="273"/>
      <c r="GFN854" s="273"/>
      <c r="GFO854" s="273"/>
      <c r="GFP854" s="273"/>
      <c r="GFQ854" s="273"/>
      <c r="GFR854" s="273"/>
      <c r="GFS854" s="273"/>
      <c r="GFT854" s="273"/>
      <c r="GFU854" s="273"/>
      <c r="GFV854" s="273"/>
      <c r="GFW854" s="273"/>
      <c r="GFX854" s="273"/>
      <c r="GFY854" s="273"/>
      <c r="GFZ854" s="273"/>
      <c r="GGA854" s="273"/>
      <c r="GGB854" s="273"/>
      <c r="GGC854" s="273"/>
      <c r="GGD854" s="273"/>
      <c r="GGE854" s="273"/>
      <c r="GGF854" s="273"/>
      <c r="GGG854" s="273"/>
      <c r="GGH854" s="273"/>
      <c r="GGI854" s="273"/>
      <c r="GGJ854" s="273"/>
      <c r="GGK854" s="273"/>
      <c r="GGL854" s="273"/>
      <c r="GGM854" s="273"/>
      <c r="GGN854" s="273"/>
      <c r="GGO854" s="273"/>
      <c r="GGP854" s="273"/>
      <c r="GGQ854" s="273"/>
      <c r="GGR854" s="273"/>
      <c r="GGS854" s="273"/>
      <c r="GGT854" s="273"/>
      <c r="GGU854" s="273"/>
      <c r="GGV854" s="273"/>
      <c r="GGW854" s="273"/>
      <c r="GGX854" s="273"/>
      <c r="GGY854" s="273"/>
      <c r="GGZ854" s="273"/>
      <c r="GHA854" s="273"/>
      <c r="GHB854" s="273"/>
      <c r="GHC854" s="273"/>
      <c r="GHD854" s="273"/>
      <c r="GHE854" s="273"/>
      <c r="GHF854" s="273"/>
      <c r="GHG854" s="273"/>
      <c r="GHH854" s="273"/>
      <c r="GHI854" s="273"/>
      <c r="GHJ854" s="273"/>
      <c r="GHK854" s="273"/>
      <c r="GHL854" s="273"/>
      <c r="GHM854" s="273"/>
      <c r="GHN854" s="273"/>
      <c r="GHO854" s="273"/>
      <c r="GHP854" s="273"/>
      <c r="GHQ854" s="273"/>
      <c r="GHR854" s="273"/>
      <c r="GHS854" s="273"/>
      <c r="GHT854" s="273"/>
      <c r="GHU854" s="273"/>
      <c r="GHV854" s="273"/>
      <c r="GHW854" s="273"/>
      <c r="GHX854" s="273"/>
      <c r="GHY854" s="273"/>
      <c r="GHZ854" s="273"/>
      <c r="GIA854" s="273"/>
      <c r="GIB854" s="273"/>
      <c r="GIC854" s="273"/>
      <c r="GID854" s="273"/>
      <c r="GIE854" s="273"/>
      <c r="GIF854" s="273"/>
      <c r="GIG854" s="273"/>
      <c r="GIH854" s="273"/>
      <c r="GII854" s="273"/>
      <c r="GIJ854" s="273"/>
      <c r="GIK854" s="273"/>
      <c r="GIL854" s="273"/>
      <c r="GIM854" s="273"/>
      <c r="GIN854" s="273"/>
      <c r="GIO854" s="273"/>
      <c r="GIP854" s="273"/>
      <c r="GIQ854" s="273"/>
      <c r="GIR854" s="273"/>
      <c r="GIS854" s="273"/>
      <c r="GIT854" s="273"/>
      <c r="GIU854" s="273"/>
      <c r="GIV854" s="273"/>
      <c r="GIW854" s="273"/>
      <c r="GIX854" s="273"/>
      <c r="GIY854" s="273"/>
      <c r="GIZ854" s="273"/>
      <c r="GJA854" s="273"/>
      <c r="GJB854" s="273"/>
      <c r="GJC854" s="273"/>
      <c r="GJD854" s="273"/>
      <c r="GJE854" s="273"/>
      <c r="GJF854" s="273"/>
      <c r="GJG854" s="273"/>
      <c r="GJH854" s="273"/>
      <c r="GJI854" s="273"/>
      <c r="GJJ854" s="273"/>
      <c r="GJK854" s="273"/>
      <c r="GJL854" s="273"/>
      <c r="GJM854" s="273"/>
      <c r="GJN854" s="273"/>
      <c r="GJO854" s="273"/>
      <c r="GJP854" s="273"/>
      <c r="GJQ854" s="273"/>
      <c r="GJR854" s="273"/>
      <c r="GJS854" s="273"/>
      <c r="GJT854" s="273"/>
      <c r="GJU854" s="273"/>
      <c r="GJV854" s="273"/>
      <c r="GJW854" s="273"/>
      <c r="GJX854" s="273"/>
      <c r="GJY854" s="273"/>
      <c r="GJZ854" s="273"/>
      <c r="GKA854" s="273"/>
      <c r="GKB854" s="273"/>
      <c r="GKC854" s="273"/>
      <c r="GKD854" s="273"/>
      <c r="GKE854" s="273"/>
      <c r="GKF854" s="273"/>
      <c r="GKG854" s="273"/>
      <c r="GKH854" s="273"/>
      <c r="GKI854" s="273"/>
      <c r="GKJ854" s="273"/>
      <c r="GKK854" s="273"/>
      <c r="GKL854" s="273"/>
      <c r="GKM854" s="273"/>
      <c r="GKN854" s="273"/>
      <c r="GKO854" s="273"/>
      <c r="GKP854" s="273"/>
      <c r="GKQ854" s="273"/>
      <c r="GKR854" s="273"/>
      <c r="GKS854" s="273"/>
      <c r="GKT854" s="273"/>
      <c r="GKU854" s="273"/>
      <c r="GKV854" s="273"/>
      <c r="GKW854" s="273"/>
      <c r="GKX854" s="273"/>
      <c r="GKY854" s="273"/>
      <c r="GKZ854" s="273"/>
      <c r="GLA854" s="273"/>
      <c r="GLB854" s="273"/>
      <c r="GLC854" s="273"/>
      <c r="GLD854" s="273"/>
      <c r="GLE854" s="273"/>
      <c r="GLF854" s="273"/>
      <c r="GLG854" s="273"/>
      <c r="GLH854" s="273"/>
      <c r="GLI854" s="273"/>
      <c r="GLJ854" s="273"/>
      <c r="GLK854" s="273"/>
      <c r="GLL854" s="273"/>
      <c r="GLM854" s="273"/>
      <c r="GLN854" s="273"/>
      <c r="GLO854" s="273"/>
      <c r="GLP854" s="273"/>
      <c r="GLQ854" s="273"/>
      <c r="GLR854" s="273"/>
      <c r="GLS854" s="273"/>
      <c r="GLT854" s="273"/>
      <c r="GLU854" s="273"/>
      <c r="GLV854" s="273"/>
      <c r="GLW854" s="273"/>
      <c r="GLX854" s="273"/>
      <c r="GLY854" s="273"/>
      <c r="GLZ854" s="273"/>
      <c r="GMA854" s="273"/>
      <c r="GMB854" s="273"/>
      <c r="GMC854" s="273"/>
      <c r="GMD854" s="273"/>
      <c r="GME854" s="273"/>
      <c r="GMF854" s="273"/>
      <c r="GMG854" s="273"/>
      <c r="GMH854" s="273"/>
      <c r="GMI854" s="273"/>
      <c r="GMJ854" s="273"/>
      <c r="GMK854" s="273"/>
      <c r="GML854" s="273"/>
      <c r="GMM854" s="273"/>
      <c r="GMN854" s="273"/>
      <c r="GMO854" s="273"/>
      <c r="GMP854" s="273"/>
      <c r="GMQ854" s="273"/>
      <c r="GMR854" s="273"/>
      <c r="GMS854" s="273"/>
      <c r="GMT854" s="273"/>
      <c r="GMU854" s="273"/>
      <c r="GMV854" s="273"/>
      <c r="GMW854" s="273"/>
      <c r="GMX854" s="273"/>
      <c r="GMY854" s="273"/>
      <c r="GMZ854" s="273"/>
      <c r="GNA854" s="273"/>
      <c r="GNB854" s="273"/>
      <c r="GNC854" s="273"/>
      <c r="GND854" s="273"/>
      <c r="GNE854" s="273"/>
      <c r="GNF854" s="273"/>
      <c r="GNG854" s="273"/>
      <c r="GNH854" s="273"/>
      <c r="GNI854" s="273"/>
      <c r="GNJ854" s="273"/>
      <c r="GNK854" s="273"/>
      <c r="GNL854" s="273"/>
      <c r="GNM854" s="273"/>
      <c r="GNN854" s="273"/>
      <c r="GNO854" s="273"/>
      <c r="GNP854" s="273"/>
      <c r="GNQ854" s="273"/>
      <c r="GNR854" s="273"/>
      <c r="GNS854" s="273"/>
      <c r="GNT854" s="273"/>
      <c r="GNU854" s="273"/>
      <c r="GNV854" s="273"/>
      <c r="GNW854" s="273"/>
      <c r="GNX854" s="273"/>
      <c r="GNY854" s="273"/>
      <c r="GNZ854" s="273"/>
      <c r="GOA854" s="273"/>
      <c r="GOB854" s="273"/>
      <c r="GOC854" s="273"/>
      <c r="GOD854" s="273"/>
      <c r="GOE854" s="273"/>
      <c r="GOF854" s="273"/>
      <c r="GOG854" s="273"/>
      <c r="GOH854" s="273"/>
      <c r="GOI854" s="273"/>
      <c r="GOJ854" s="273"/>
      <c r="GOK854" s="273"/>
      <c r="GOL854" s="273"/>
      <c r="GOM854" s="273"/>
      <c r="GON854" s="273"/>
      <c r="GOO854" s="273"/>
      <c r="GOP854" s="273"/>
      <c r="GOQ854" s="273"/>
      <c r="GOR854" s="273"/>
      <c r="GOS854" s="273"/>
      <c r="GOT854" s="273"/>
      <c r="GOU854" s="273"/>
      <c r="GOV854" s="273"/>
      <c r="GOW854" s="273"/>
      <c r="GOX854" s="273"/>
      <c r="GOY854" s="273"/>
      <c r="GOZ854" s="273"/>
      <c r="GPA854" s="273"/>
      <c r="GPB854" s="273"/>
      <c r="GPC854" s="273"/>
      <c r="GPD854" s="273"/>
      <c r="GPE854" s="273"/>
      <c r="GPF854" s="273"/>
      <c r="GPG854" s="273"/>
      <c r="GPH854" s="273"/>
      <c r="GPI854" s="273"/>
      <c r="GPJ854" s="273"/>
      <c r="GPK854" s="273"/>
      <c r="GPL854" s="273"/>
      <c r="GPM854" s="273"/>
      <c r="GPN854" s="273"/>
      <c r="GPO854" s="273"/>
      <c r="GPP854" s="273"/>
      <c r="GPQ854" s="273"/>
      <c r="GPR854" s="273"/>
      <c r="GPS854" s="273"/>
      <c r="GPT854" s="273"/>
      <c r="GPU854" s="273"/>
      <c r="GPV854" s="273"/>
      <c r="GPW854" s="273"/>
      <c r="GPX854" s="273"/>
      <c r="GPY854" s="273"/>
      <c r="GPZ854" s="273"/>
      <c r="GQA854" s="273"/>
      <c r="GQB854" s="273"/>
      <c r="GQC854" s="273"/>
      <c r="GQD854" s="273"/>
      <c r="GQE854" s="273"/>
      <c r="GQF854" s="273"/>
      <c r="GQG854" s="273"/>
      <c r="GQH854" s="273"/>
      <c r="GQI854" s="273"/>
      <c r="GQJ854" s="273"/>
      <c r="GQK854" s="273"/>
      <c r="GQL854" s="273"/>
      <c r="GQM854" s="273"/>
      <c r="GQN854" s="273"/>
      <c r="GQO854" s="273"/>
      <c r="GQP854" s="273"/>
      <c r="GQQ854" s="273"/>
      <c r="GQR854" s="273"/>
      <c r="GQS854" s="273"/>
      <c r="GQT854" s="273"/>
      <c r="GQU854" s="273"/>
      <c r="GQV854" s="273"/>
      <c r="GQW854" s="273"/>
      <c r="GQX854" s="273"/>
      <c r="GQY854" s="273"/>
      <c r="GQZ854" s="273"/>
      <c r="GRA854" s="273"/>
      <c r="GRB854" s="273"/>
      <c r="GRC854" s="273"/>
      <c r="GRD854" s="273"/>
      <c r="GRE854" s="273"/>
      <c r="GRF854" s="273"/>
      <c r="GRG854" s="273"/>
      <c r="GRH854" s="273"/>
      <c r="GRI854" s="273"/>
      <c r="GRJ854" s="273"/>
      <c r="GRK854" s="273"/>
      <c r="GRL854" s="273"/>
      <c r="GRM854" s="273"/>
      <c r="GRN854" s="273"/>
      <c r="GRO854" s="273"/>
      <c r="GRP854" s="273"/>
      <c r="GRQ854" s="273"/>
      <c r="GRR854" s="273"/>
      <c r="GRS854" s="273"/>
      <c r="GRT854" s="273"/>
      <c r="GRU854" s="273"/>
      <c r="GRV854" s="273"/>
      <c r="GRW854" s="273"/>
      <c r="GRX854" s="273"/>
      <c r="GRY854" s="273"/>
      <c r="GRZ854" s="273"/>
      <c r="GSA854" s="273"/>
      <c r="GSB854" s="273"/>
      <c r="GSC854" s="273"/>
      <c r="GSD854" s="273"/>
      <c r="GSE854" s="273"/>
      <c r="GSF854" s="273"/>
      <c r="GSG854" s="273"/>
      <c r="GSH854" s="273"/>
      <c r="GSI854" s="273"/>
      <c r="GSJ854" s="273"/>
      <c r="GSK854" s="273"/>
      <c r="GSL854" s="273"/>
      <c r="GSM854" s="273"/>
      <c r="GSN854" s="273"/>
      <c r="GSO854" s="273"/>
      <c r="GSP854" s="273"/>
      <c r="GSQ854" s="273"/>
      <c r="GSR854" s="273"/>
      <c r="GSS854" s="273"/>
      <c r="GST854" s="273"/>
      <c r="GSU854" s="273"/>
      <c r="GSV854" s="273"/>
      <c r="GSW854" s="273"/>
      <c r="GSX854" s="273"/>
      <c r="GSY854" s="273"/>
      <c r="GSZ854" s="273"/>
      <c r="GTA854" s="273"/>
      <c r="GTB854" s="273"/>
      <c r="GTC854" s="273"/>
      <c r="GTD854" s="273"/>
      <c r="GTE854" s="273"/>
      <c r="GTF854" s="273"/>
      <c r="GTG854" s="273"/>
      <c r="GTH854" s="273"/>
      <c r="GTI854" s="273"/>
      <c r="GTJ854" s="273"/>
      <c r="GTK854" s="273"/>
      <c r="GTL854" s="273"/>
      <c r="GTM854" s="273"/>
      <c r="GTN854" s="273"/>
      <c r="GTO854" s="273"/>
      <c r="GTP854" s="273"/>
      <c r="GTQ854" s="273"/>
      <c r="GTR854" s="273"/>
      <c r="GTS854" s="273"/>
      <c r="GTT854" s="273"/>
      <c r="GTU854" s="273"/>
      <c r="GTV854" s="273"/>
      <c r="GTW854" s="273"/>
      <c r="GTX854" s="273"/>
      <c r="GTY854" s="273"/>
      <c r="GTZ854" s="273"/>
      <c r="GUA854" s="273"/>
      <c r="GUB854" s="273"/>
      <c r="GUC854" s="273"/>
      <c r="GUD854" s="273"/>
      <c r="GUE854" s="273"/>
      <c r="GUF854" s="273"/>
      <c r="GUG854" s="273"/>
      <c r="GUH854" s="273"/>
      <c r="GUI854" s="273"/>
      <c r="GUJ854" s="273"/>
      <c r="GUK854" s="273"/>
      <c r="GUL854" s="273"/>
      <c r="GUM854" s="273"/>
      <c r="GUN854" s="273"/>
      <c r="GUO854" s="273"/>
      <c r="GUP854" s="273"/>
      <c r="GUQ854" s="273"/>
      <c r="GUR854" s="273"/>
      <c r="GUS854" s="273"/>
      <c r="GUT854" s="273"/>
      <c r="GUU854" s="273"/>
      <c r="GUV854" s="273"/>
      <c r="GUW854" s="273"/>
      <c r="GUX854" s="273"/>
      <c r="GUY854" s="273"/>
      <c r="GUZ854" s="273"/>
      <c r="GVA854" s="273"/>
      <c r="GVB854" s="273"/>
      <c r="GVC854" s="273"/>
      <c r="GVD854" s="273"/>
      <c r="GVE854" s="273"/>
      <c r="GVF854" s="273"/>
      <c r="GVG854" s="273"/>
      <c r="GVH854" s="273"/>
      <c r="GVI854" s="273"/>
      <c r="GVJ854" s="273"/>
      <c r="GVK854" s="273"/>
      <c r="GVL854" s="273"/>
      <c r="GVM854" s="273"/>
      <c r="GVN854" s="273"/>
      <c r="GVO854" s="273"/>
      <c r="GVP854" s="273"/>
      <c r="GVQ854" s="273"/>
      <c r="GVR854" s="273"/>
      <c r="GVS854" s="273"/>
      <c r="GVT854" s="273"/>
      <c r="GVU854" s="273"/>
      <c r="GVV854" s="273"/>
      <c r="GVW854" s="273"/>
      <c r="GVX854" s="273"/>
      <c r="GVY854" s="273"/>
      <c r="GVZ854" s="273"/>
      <c r="GWA854" s="273"/>
      <c r="GWB854" s="273"/>
      <c r="GWC854" s="273"/>
      <c r="GWD854" s="273"/>
      <c r="GWE854" s="273"/>
      <c r="GWF854" s="273"/>
      <c r="GWG854" s="273"/>
      <c r="GWH854" s="273"/>
      <c r="GWI854" s="273"/>
      <c r="GWJ854" s="273"/>
      <c r="GWK854" s="273"/>
      <c r="GWL854" s="273"/>
      <c r="GWM854" s="273"/>
      <c r="GWN854" s="273"/>
      <c r="GWO854" s="273"/>
      <c r="GWP854" s="273"/>
      <c r="GWQ854" s="273"/>
      <c r="GWR854" s="273"/>
      <c r="GWS854" s="273"/>
      <c r="GWT854" s="273"/>
      <c r="GWU854" s="273"/>
      <c r="GWV854" s="273"/>
      <c r="GWW854" s="273"/>
      <c r="GWX854" s="273"/>
      <c r="GWY854" s="273"/>
      <c r="GWZ854" s="273"/>
      <c r="GXA854" s="273"/>
      <c r="GXB854" s="273"/>
      <c r="GXC854" s="273"/>
      <c r="GXD854" s="273"/>
      <c r="GXE854" s="273"/>
      <c r="GXF854" s="273"/>
      <c r="GXG854" s="273"/>
      <c r="GXH854" s="273"/>
      <c r="GXI854" s="273"/>
      <c r="GXJ854" s="273"/>
      <c r="GXK854" s="273"/>
      <c r="GXL854" s="273"/>
      <c r="GXM854" s="273"/>
      <c r="GXN854" s="273"/>
      <c r="GXO854" s="273"/>
      <c r="GXP854" s="273"/>
      <c r="GXQ854" s="273"/>
      <c r="GXR854" s="273"/>
      <c r="GXS854" s="273"/>
      <c r="GXT854" s="273"/>
      <c r="GXU854" s="273"/>
      <c r="GXV854" s="273"/>
      <c r="GXW854" s="273"/>
      <c r="GXX854" s="273"/>
      <c r="GXY854" s="273"/>
      <c r="GXZ854" s="273"/>
      <c r="GYA854" s="273"/>
      <c r="GYB854" s="273"/>
      <c r="GYC854" s="273"/>
      <c r="GYD854" s="273"/>
      <c r="GYE854" s="273"/>
      <c r="GYF854" s="273"/>
      <c r="GYG854" s="273"/>
      <c r="GYH854" s="273"/>
      <c r="GYI854" s="273"/>
      <c r="GYJ854" s="273"/>
      <c r="GYK854" s="273"/>
      <c r="GYL854" s="273"/>
      <c r="GYM854" s="273"/>
      <c r="GYN854" s="273"/>
      <c r="GYO854" s="273"/>
      <c r="GYP854" s="273"/>
      <c r="GYQ854" s="273"/>
      <c r="GYR854" s="273"/>
      <c r="GYS854" s="273"/>
      <c r="GYT854" s="273"/>
      <c r="GYU854" s="273"/>
      <c r="GYV854" s="273"/>
      <c r="GYW854" s="273"/>
      <c r="GYX854" s="273"/>
      <c r="GYY854" s="273"/>
      <c r="GYZ854" s="273"/>
      <c r="GZA854" s="273"/>
      <c r="GZB854" s="273"/>
      <c r="GZC854" s="273"/>
      <c r="GZD854" s="273"/>
      <c r="GZE854" s="273"/>
      <c r="GZF854" s="273"/>
      <c r="GZG854" s="273"/>
      <c r="GZH854" s="273"/>
      <c r="GZI854" s="273"/>
      <c r="GZJ854" s="273"/>
      <c r="GZK854" s="273"/>
      <c r="GZL854" s="273"/>
      <c r="GZM854" s="273"/>
      <c r="GZN854" s="273"/>
      <c r="GZO854" s="273"/>
      <c r="GZP854" s="273"/>
      <c r="GZQ854" s="273"/>
      <c r="GZR854" s="273"/>
      <c r="GZS854" s="273"/>
      <c r="GZT854" s="273"/>
      <c r="GZU854" s="273"/>
      <c r="GZV854" s="273"/>
      <c r="GZW854" s="273"/>
      <c r="GZX854" s="273"/>
      <c r="GZY854" s="273"/>
      <c r="GZZ854" s="273"/>
      <c r="HAA854" s="273"/>
      <c r="HAB854" s="273"/>
      <c r="HAC854" s="273"/>
      <c r="HAD854" s="273"/>
      <c r="HAE854" s="273"/>
      <c r="HAF854" s="273"/>
      <c r="HAG854" s="273"/>
      <c r="HAH854" s="273"/>
      <c r="HAI854" s="273"/>
      <c r="HAJ854" s="273"/>
      <c r="HAK854" s="273"/>
      <c r="HAL854" s="273"/>
      <c r="HAM854" s="273"/>
      <c r="HAN854" s="273"/>
      <c r="HAO854" s="273"/>
      <c r="HAP854" s="273"/>
      <c r="HAQ854" s="273"/>
      <c r="HAR854" s="273"/>
      <c r="HAS854" s="273"/>
      <c r="HAT854" s="273"/>
      <c r="HAU854" s="273"/>
      <c r="HAV854" s="273"/>
      <c r="HAW854" s="273"/>
      <c r="HAX854" s="273"/>
      <c r="HAY854" s="273"/>
      <c r="HAZ854" s="273"/>
      <c r="HBA854" s="273"/>
      <c r="HBB854" s="273"/>
      <c r="HBC854" s="273"/>
      <c r="HBD854" s="273"/>
      <c r="HBE854" s="273"/>
      <c r="HBF854" s="273"/>
      <c r="HBG854" s="273"/>
      <c r="HBH854" s="273"/>
      <c r="HBI854" s="273"/>
      <c r="HBJ854" s="273"/>
      <c r="HBK854" s="273"/>
      <c r="HBL854" s="273"/>
      <c r="HBM854" s="273"/>
      <c r="HBN854" s="273"/>
      <c r="HBO854" s="273"/>
      <c r="HBP854" s="273"/>
      <c r="HBQ854" s="273"/>
      <c r="HBR854" s="273"/>
      <c r="HBS854" s="273"/>
      <c r="HBT854" s="273"/>
      <c r="HBU854" s="273"/>
      <c r="HBV854" s="273"/>
      <c r="HBW854" s="273"/>
      <c r="HBX854" s="273"/>
      <c r="HBY854" s="273"/>
      <c r="HBZ854" s="273"/>
      <c r="HCA854" s="273"/>
      <c r="HCB854" s="273"/>
      <c r="HCC854" s="273"/>
      <c r="HCD854" s="273"/>
      <c r="HCE854" s="273"/>
      <c r="HCF854" s="273"/>
      <c r="HCG854" s="273"/>
      <c r="HCH854" s="273"/>
      <c r="HCI854" s="273"/>
      <c r="HCJ854" s="273"/>
      <c r="HCK854" s="273"/>
      <c r="HCL854" s="273"/>
      <c r="HCM854" s="273"/>
      <c r="HCN854" s="273"/>
      <c r="HCO854" s="273"/>
      <c r="HCP854" s="273"/>
      <c r="HCQ854" s="273"/>
      <c r="HCR854" s="273"/>
      <c r="HCS854" s="273"/>
      <c r="HCT854" s="273"/>
      <c r="HCU854" s="273"/>
      <c r="HCV854" s="273"/>
      <c r="HCW854" s="273"/>
      <c r="HCX854" s="273"/>
      <c r="HCY854" s="273"/>
      <c r="HCZ854" s="273"/>
      <c r="HDA854" s="273"/>
      <c r="HDB854" s="273"/>
      <c r="HDC854" s="273"/>
      <c r="HDD854" s="273"/>
      <c r="HDE854" s="273"/>
      <c r="HDF854" s="273"/>
      <c r="HDG854" s="273"/>
      <c r="HDH854" s="273"/>
      <c r="HDI854" s="273"/>
      <c r="HDJ854" s="273"/>
      <c r="HDK854" s="273"/>
      <c r="HDL854" s="273"/>
      <c r="HDM854" s="273"/>
      <c r="HDN854" s="273"/>
      <c r="HDO854" s="273"/>
      <c r="HDP854" s="273"/>
      <c r="HDQ854" s="273"/>
      <c r="HDR854" s="273"/>
      <c r="HDS854" s="273"/>
      <c r="HDT854" s="273"/>
      <c r="HDU854" s="273"/>
      <c r="HDV854" s="273"/>
      <c r="HDW854" s="273"/>
      <c r="HDX854" s="273"/>
      <c r="HDY854" s="273"/>
      <c r="HDZ854" s="273"/>
      <c r="HEA854" s="273"/>
      <c r="HEB854" s="273"/>
      <c r="HEC854" s="273"/>
      <c r="HED854" s="273"/>
      <c r="HEE854" s="273"/>
      <c r="HEF854" s="273"/>
      <c r="HEG854" s="273"/>
      <c r="HEH854" s="273"/>
      <c r="HEI854" s="273"/>
      <c r="HEJ854" s="273"/>
      <c r="HEK854" s="273"/>
      <c r="HEL854" s="273"/>
      <c r="HEM854" s="273"/>
      <c r="HEN854" s="273"/>
      <c r="HEO854" s="273"/>
      <c r="HEP854" s="273"/>
      <c r="HEQ854" s="273"/>
      <c r="HER854" s="273"/>
      <c r="HES854" s="273"/>
      <c r="HET854" s="273"/>
      <c r="HEU854" s="273"/>
      <c r="HEV854" s="273"/>
      <c r="HEW854" s="273"/>
      <c r="HEX854" s="273"/>
      <c r="HEY854" s="273"/>
      <c r="HEZ854" s="273"/>
      <c r="HFA854" s="273"/>
      <c r="HFB854" s="273"/>
      <c r="HFC854" s="273"/>
      <c r="HFD854" s="273"/>
      <c r="HFE854" s="273"/>
      <c r="HFF854" s="273"/>
      <c r="HFG854" s="273"/>
      <c r="HFH854" s="273"/>
      <c r="HFI854" s="273"/>
      <c r="HFJ854" s="273"/>
      <c r="HFK854" s="273"/>
      <c r="HFL854" s="273"/>
      <c r="HFM854" s="273"/>
      <c r="HFN854" s="273"/>
      <c r="HFO854" s="273"/>
      <c r="HFP854" s="273"/>
      <c r="HFQ854" s="273"/>
      <c r="HFR854" s="273"/>
      <c r="HFS854" s="273"/>
      <c r="HFT854" s="273"/>
      <c r="HFU854" s="273"/>
      <c r="HFV854" s="273"/>
      <c r="HFW854" s="273"/>
      <c r="HFX854" s="273"/>
      <c r="HFY854" s="273"/>
      <c r="HFZ854" s="273"/>
      <c r="HGA854" s="273"/>
      <c r="HGB854" s="273"/>
      <c r="HGC854" s="273"/>
      <c r="HGD854" s="273"/>
      <c r="HGE854" s="273"/>
      <c r="HGF854" s="273"/>
      <c r="HGG854" s="273"/>
      <c r="HGH854" s="273"/>
      <c r="HGI854" s="273"/>
      <c r="HGJ854" s="273"/>
      <c r="HGK854" s="273"/>
      <c r="HGL854" s="273"/>
      <c r="HGM854" s="273"/>
      <c r="HGN854" s="273"/>
      <c r="HGO854" s="273"/>
      <c r="HGP854" s="273"/>
      <c r="HGQ854" s="273"/>
      <c r="HGR854" s="273"/>
      <c r="HGS854" s="273"/>
      <c r="HGT854" s="273"/>
      <c r="HGU854" s="273"/>
      <c r="HGV854" s="273"/>
      <c r="HGW854" s="273"/>
      <c r="HGX854" s="273"/>
      <c r="HGY854" s="273"/>
      <c r="HGZ854" s="273"/>
      <c r="HHA854" s="273"/>
      <c r="HHB854" s="273"/>
      <c r="HHC854" s="273"/>
      <c r="HHD854" s="273"/>
      <c r="HHE854" s="273"/>
      <c r="HHF854" s="273"/>
      <c r="HHG854" s="273"/>
      <c r="HHH854" s="273"/>
      <c r="HHI854" s="273"/>
      <c r="HHJ854" s="273"/>
      <c r="HHK854" s="273"/>
      <c r="HHL854" s="273"/>
      <c r="HHM854" s="273"/>
      <c r="HHN854" s="273"/>
      <c r="HHO854" s="273"/>
      <c r="HHP854" s="273"/>
      <c r="HHQ854" s="273"/>
      <c r="HHR854" s="273"/>
      <c r="HHS854" s="273"/>
      <c r="HHT854" s="273"/>
      <c r="HHU854" s="273"/>
      <c r="HHV854" s="273"/>
      <c r="HHW854" s="273"/>
      <c r="HHX854" s="273"/>
      <c r="HHY854" s="273"/>
      <c r="HHZ854" s="273"/>
      <c r="HIA854" s="273"/>
      <c r="HIB854" s="273"/>
      <c r="HIC854" s="273"/>
      <c r="HID854" s="273"/>
      <c r="HIE854" s="273"/>
      <c r="HIF854" s="273"/>
      <c r="HIG854" s="273"/>
      <c r="HIH854" s="273"/>
      <c r="HII854" s="273"/>
      <c r="HIJ854" s="273"/>
      <c r="HIK854" s="273"/>
      <c r="HIL854" s="273"/>
      <c r="HIM854" s="273"/>
      <c r="HIN854" s="273"/>
      <c r="HIO854" s="273"/>
      <c r="HIP854" s="273"/>
      <c r="HIQ854" s="273"/>
      <c r="HIR854" s="273"/>
      <c r="HIS854" s="273"/>
      <c r="HIT854" s="273"/>
      <c r="HIU854" s="273"/>
      <c r="HIV854" s="273"/>
      <c r="HIW854" s="273"/>
      <c r="HIX854" s="273"/>
      <c r="HIY854" s="273"/>
      <c r="HIZ854" s="273"/>
      <c r="HJA854" s="273"/>
      <c r="HJB854" s="273"/>
      <c r="HJC854" s="273"/>
      <c r="HJD854" s="273"/>
      <c r="HJE854" s="273"/>
      <c r="HJF854" s="273"/>
      <c r="HJG854" s="273"/>
      <c r="HJH854" s="273"/>
      <c r="HJI854" s="273"/>
      <c r="HJJ854" s="273"/>
      <c r="HJK854" s="273"/>
      <c r="HJL854" s="273"/>
      <c r="HJM854" s="273"/>
      <c r="HJN854" s="273"/>
      <c r="HJO854" s="273"/>
      <c r="HJP854" s="273"/>
      <c r="HJQ854" s="273"/>
      <c r="HJR854" s="273"/>
      <c r="HJS854" s="273"/>
      <c r="HJT854" s="273"/>
      <c r="HJU854" s="273"/>
      <c r="HJV854" s="273"/>
      <c r="HJW854" s="273"/>
      <c r="HJX854" s="273"/>
      <c r="HJY854" s="273"/>
      <c r="HJZ854" s="273"/>
      <c r="HKA854" s="273"/>
      <c r="HKB854" s="273"/>
      <c r="HKC854" s="273"/>
      <c r="HKD854" s="273"/>
      <c r="HKE854" s="273"/>
      <c r="HKF854" s="273"/>
      <c r="HKG854" s="273"/>
      <c r="HKH854" s="273"/>
      <c r="HKI854" s="273"/>
      <c r="HKJ854" s="273"/>
      <c r="HKK854" s="273"/>
      <c r="HKL854" s="273"/>
      <c r="HKM854" s="273"/>
      <c r="HKN854" s="273"/>
      <c r="HKO854" s="273"/>
      <c r="HKP854" s="273"/>
      <c r="HKQ854" s="273"/>
      <c r="HKR854" s="273"/>
      <c r="HKS854" s="273"/>
      <c r="HKT854" s="273"/>
      <c r="HKU854" s="273"/>
      <c r="HKV854" s="273"/>
      <c r="HKW854" s="273"/>
      <c r="HKX854" s="273"/>
      <c r="HKY854" s="273"/>
      <c r="HKZ854" s="273"/>
      <c r="HLA854" s="273"/>
      <c r="HLB854" s="273"/>
      <c r="HLC854" s="273"/>
      <c r="HLD854" s="273"/>
      <c r="HLE854" s="273"/>
      <c r="HLF854" s="273"/>
      <c r="HLG854" s="273"/>
      <c r="HLH854" s="273"/>
      <c r="HLI854" s="273"/>
      <c r="HLJ854" s="273"/>
      <c r="HLK854" s="273"/>
      <c r="HLL854" s="273"/>
      <c r="HLM854" s="273"/>
      <c r="HLN854" s="273"/>
      <c r="HLO854" s="273"/>
      <c r="HLP854" s="273"/>
      <c r="HLQ854" s="273"/>
      <c r="HLR854" s="273"/>
      <c r="HLS854" s="273"/>
      <c r="HLT854" s="273"/>
      <c r="HLU854" s="273"/>
      <c r="HLV854" s="273"/>
      <c r="HLW854" s="273"/>
      <c r="HLX854" s="273"/>
      <c r="HLY854" s="273"/>
      <c r="HLZ854" s="273"/>
      <c r="HMA854" s="273"/>
      <c r="HMB854" s="273"/>
      <c r="HMC854" s="273"/>
      <c r="HMD854" s="273"/>
      <c r="HME854" s="273"/>
      <c r="HMF854" s="273"/>
      <c r="HMG854" s="273"/>
      <c r="HMH854" s="273"/>
      <c r="HMI854" s="273"/>
      <c r="HMJ854" s="273"/>
      <c r="HMK854" s="273"/>
      <c r="HML854" s="273"/>
      <c r="HMM854" s="273"/>
      <c r="HMN854" s="273"/>
      <c r="HMO854" s="273"/>
      <c r="HMP854" s="273"/>
      <c r="HMQ854" s="273"/>
      <c r="HMR854" s="273"/>
      <c r="HMS854" s="273"/>
      <c r="HMT854" s="273"/>
      <c r="HMU854" s="273"/>
      <c r="HMV854" s="273"/>
      <c r="HMW854" s="273"/>
      <c r="HMX854" s="273"/>
      <c r="HMY854" s="273"/>
      <c r="HMZ854" s="273"/>
      <c r="HNA854" s="273"/>
      <c r="HNB854" s="273"/>
      <c r="HNC854" s="273"/>
      <c r="HND854" s="273"/>
      <c r="HNE854" s="273"/>
      <c r="HNF854" s="273"/>
      <c r="HNG854" s="273"/>
      <c r="HNH854" s="273"/>
      <c r="HNI854" s="273"/>
      <c r="HNJ854" s="273"/>
      <c r="HNK854" s="273"/>
      <c r="HNL854" s="273"/>
      <c r="HNM854" s="273"/>
      <c r="HNN854" s="273"/>
      <c r="HNO854" s="273"/>
      <c r="HNP854" s="273"/>
      <c r="HNQ854" s="273"/>
      <c r="HNR854" s="273"/>
      <c r="HNS854" s="273"/>
      <c r="HNT854" s="273"/>
      <c r="HNU854" s="273"/>
      <c r="HNV854" s="273"/>
      <c r="HNW854" s="273"/>
      <c r="HNX854" s="273"/>
      <c r="HNY854" s="273"/>
      <c r="HNZ854" s="273"/>
      <c r="HOA854" s="273"/>
      <c r="HOB854" s="273"/>
      <c r="HOC854" s="273"/>
      <c r="HOD854" s="273"/>
      <c r="HOE854" s="273"/>
      <c r="HOF854" s="273"/>
      <c r="HOG854" s="273"/>
      <c r="HOH854" s="273"/>
      <c r="HOI854" s="273"/>
      <c r="HOJ854" s="273"/>
      <c r="HOK854" s="273"/>
      <c r="HOL854" s="273"/>
      <c r="HOM854" s="273"/>
      <c r="HON854" s="273"/>
      <c r="HOO854" s="273"/>
      <c r="HOP854" s="273"/>
      <c r="HOQ854" s="273"/>
      <c r="HOR854" s="273"/>
      <c r="HOS854" s="273"/>
      <c r="HOT854" s="273"/>
      <c r="HOU854" s="273"/>
      <c r="HOV854" s="273"/>
      <c r="HOW854" s="273"/>
      <c r="HOX854" s="273"/>
      <c r="HOY854" s="273"/>
      <c r="HOZ854" s="273"/>
      <c r="HPA854" s="273"/>
      <c r="HPB854" s="273"/>
      <c r="HPC854" s="273"/>
      <c r="HPD854" s="273"/>
      <c r="HPE854" s="273"/>
      <c r="HPF854" s="273"/>
      <c r="HPG854" s="273"/>
      <c r="HPH854" s="273"/>
      <c r="HPI854" s="273"/>
      <c r="HPJ854" s="273"/>
      <c r="HPK854" s="273"/>
      <c r="HPL854" s="273"/>
      <c r="HPM854" s="273"/>
      <c r="HPN854" s="273"/>
      <c r="HPO854" s="273"/>
      <c r="HPP854" s="273"/>
      <c r="HPQ854" s="273"/>
      <c r="HPR854" s="273"/>
      <c r="HPS854" s="273"/>
      <c r="HPT854" s="273"/>
      <c r="HPU854" s="273"/>
      <c r="HPV854" s="273"/>
      <c r="HPW854" s="273"/>
      <c r="HPX854" s="273"/>
      <c r="HPY854" s="273"/>
      <c r="HPZ854" s="273"/>
      <c r="HQA854" s="273"/>
      <c r="HQB854" s="273"/>
      <c r="HQC854" s="273"/>
      <c r="HQD854" s="273"/>
      <c r="HQE854" s="273"/>
      <c r="HQF854" s="273"/>
      <c r="HQG854" s="273"/>
      <c r="HQH854" s="273"/>
      <c r="HQI854" s="273"/>
      <c r="HQJ854" s="273"/>
      <c r="HQK854" s="273"/>
      <c r="HQL854" s="273"/>
      <c r="HQM854" s="273"/>
      <c r="HQN854" s="273"/>
      <c r="HQO854" s="273"/>
      <c r="HQP854" s="273"/>
      <c r="HQQ854" s="273"/>
      <c r="HQR854" s="273"/>
      <c r="HQS854" s="273"/>
      <c r="HQT854" s="273"/>
      <c r="HQU854" s="273"/>
      <c r="HQV854" s="273"/>
      <c r="HQW854" s="273"/>
      <c r="HQX854" s="273"/>
      <c r="HQY854" s="273"/>
      <c r="HQZ854" s="273"/>
      <c r="HRA854" s="273"/>
      <c r="HRB854" s="273"/>
      <c r="HRC854" s="273"/>
      <c r="HRD854" s="273"/>
      <c r="HRE854" s="273"/>
      <c r="HRF854" s="273"/>
      <c r="HRG854" s="273"/>
      <c r="HRH854" s="273"/>
      <c r="HRI854" s="273"/>
      <c r="HRJ854" s="273"/>
      <c r="HRK854" s="273"/>
      <c r="HRL854" s="273"/>
      <c r="HRM854" s="273"/>
      <c r="HRN854" s="273"/>
      <c r="HRO854" s="273"/>
      <c r="HRP854" s="273"/>
      <c r="HRQ854" s="273"/>
      <c r="HRR854" s="273"/>
      <c r="HRS854" s="273"/>
      <c r="HRT854" s="273"/>
      <c r="HRU854" s="273"/>
      <c r="HRV854" s="273"/>
      <c r="HRW854" s="273"/>
      <c r="HRX854" s="273"/>
      <c r="HRY854" s="273"/>
      <c r="HRZ854" s="273"/>
      <c r="HSA854" s="273"/>
      <c r="HSB854" s="273"/>
      <c r="HSC854" s="273"/>
      <c r="HSD854" s="273"/>
      <c r="HSE854" s="273"/>
      <c r="HSF854" s="273"/>
      <c r="HSG854" s="273"/>
      <c r="HSH854" s="273"/>
      <c r="HSI854" s="273"/>
      <c r="HSJ854" s="273"/>
      <c r="HSK854" s="273"/>
      <c r="HSL854" s="273"/>
      <c r="HSM854" s="273"/>
      <c r="HSN854" s="273"/>
      <c r="HSO854" s="273"/>
      <c r="HSP854" s="273"/>
      <c r="HSQ854" s="273"/>
      <c r="HSR854" s="273"/>
      <c r="HSS854" s="273"/>
      <c r="HST854" s="273"/>
      <c r="HSU854" s="273"/>
      <c r="HSV854" s="273"/>
      <c r="HSW854" s="273"/>
      <c r="HSX854" s="273"/>
      <c r="HSY854" s="273"/>
      <c r="HSZ854" s="273"/>
      <c r="HTA854" s="273"/>
      <c r="HTB854" s="273"/>
      <c r="HTC854" s="273"/>
      <c r="HTD854" s="273"/>
      <c r="HTE854" s="273"/>
      <c r="HTF854" s="273"/>
      <c r="HTG854" s="273"/>
      <c r="HTH854" s="273"/>
      <c r="HTI854" s="273"/>
      <c r="HTJ854" s="273"/>
      <c r="HTK854" s="273"/>
      <c r="HTL854" s="273"/>
      <c r="HTM854" s="273"/>
      <c r="HTN854" s="273"/>
      <c r="HTO854" s="273"/>
      <c r="HTP854" s="273"/>
      <c r="HTQ854" s="273"/>
      <c r="HTR854" s="273"/>
      <c r="HTS854" s="273"/>
      <c r="HTT854" s="273"/>
      <c r="HTU854" s="273"/>
      <c r="HTV854" s="273"/>
      <c r="HTW854" s="273"/>
      <c r="HTX854" s="273"/>
      <c r="HTY854" s="273"/>
      <c r="HTZ854" s="273"/>
      <c r="HUA854" s="273"/>
      <c r="HUB854" s="273"/>
      <c r="HUC854" s="273"/>
      <c r="HUD854" s="273"/>
      <c r="HUE854" s="273"/>
      <c r="HUF854" s="273"/>
      <c r="HUG854" s="273"/>
      <c r="HUH854" s="273"/>
      <c r="HUI854" s="273"/>
      <c r="HUJ854" s="273"/>
      <c r="HUK854" s="273"/>
      <c r="HUL854" s="273"/>
      <c r="HUM854" s="273"/>
      <c r="HUN854" s="273"/>
      <c r="HUO854" s="273"/>
      <c r="HUP854" s="273"/>
      <c r="HUQ854" s="273"/>
      <c r="HUR854" s="273"/>
      <c r="HUS854" s="273"/>
      <c r="HUT854" s="273"/>
      <c r="HUU854" s="273"/>
      <c r="HUV854" s="273"/>
      <c r="HUW854" s="273"/>
      <c r="HUX854" s="273"/>
      <c r="HUY854" s="273"/>
      <c r="HUZ854" s="273"/>
      <c r="HVA854" s="273"/>
      <c r="HVB854" s="273"/>
      <c r="HVC854" s="273"/>
      <c r="HVD854" s="273"/>
      <c r="HVE854" s="273"/>
      <c r="HVF854" s="273"/>
      <c r="HVG854" s="273"/>
      <c r="HVH854" s="273"/>
      <c r="HVI854" s="273"/>
      <c r="HVJ854" s="273"/>
      <c r="HVK854" s="273"/>
      <c r="HVL854" s="273"/>
      <c r="HVM854" s="273"/>
      <c r="HVN854" s="273"/>
      <c r="HVO854" s="273"/>
      <c r="HVP854" s="273"/>
      <c r="HVQ854" s="273"/>
      <c r="HVR854" s="273"/>
      <c r="HVS854" s="273"/>
      <c r="HVT854" s="273"/>
      <c r="HVU854" s="273"/>
      <c r="HVV854" s="273"/>
      <c r="HVW854" s="273"/>
      <c r="HVX854" s="273"/>
      <c r="HVY854" s="273"/>
      <c r="HVZ854" s="273"/>
      <c r="HWA854" s="273"/>
      <c r="HWB854" s="273"/>
      <c r="HWC854" s="273"/>
      <c r="HWD854" s="273"/>
      <c r="HWE854" s="273"/>
      <c r="HWF854" s="273"/>
      <c r="HWG854" s="273"/>
      <c r="HWH854" s="273"/>
      <c r="HWI854" s="273"/>
      <c r="HWJ854" s="273"/>
      <c r="HWK854" s="273"/>
      <c r="HWL854" s="273"/>
      <c r="HWM854" s="273"/>
      <c r="HWN854" s="273"/>
      <c r="HWO854" s="273"/>
      <c r="HWP854" s="273"/>
      <c r="HWQ854" s="273"/>
      <c r="HWR854" s="273"/>
      <c r="HWS854" s="273"/>
      <c r="HWT854" s="273"/>
      <c r="HWU854" s="273"/>
      <c r="HWV854" s="273"/>
      <c r="HWW854" s="273"/>
      <c r="HWX854" s="273"/>
      <c r="HWY854" s="273"/>
      <c r="HWZ854" s="273"/>
      <c r="HXA854" s="273"/>
      <c r="HXB854" s="273"/>
      <c r="HXC854" s="273"/>
      <c r="HXD854" s="273"/>
      <c r="HXE854" s="273"/>
      <c r="HXF854" s="273"/>
      <c r="HXG854" s="273"/>
      <c r="HXH854" s="273"/>
      <c r="HXI854" s="273"/>
      <c r="HXJ854" s="273"/>
      <c r="HXK854" s="273"/>
      <c r="HXL854" s="273"/>
      <c r="HXM854" s="273"/>
      <c r="HXN854" s="273"/>
      <c r="HXO854" s="273"/>
      <c r="HXP854" s="273"/>
      <c r="HXQ854" s="273"/>
      <c r="HXR854" s="273"/>
      <c r="HXS854" s="273"/>
      <c r="HXT854" s="273"/>
      <c r="HXU854" s="273"/>
      <c r="HXV854" s="273"/>
      <c r="HXW854" s="273"/>
      <c r="HXX854" s="273"/>
      <c r="HXY854" s="273"/>
      <c r="HXZ854" s="273"/>
      <c r="HYA854" s="273"/>
      <c r="HYB854" s="273"/>
      <c r="HYC854" s="273"/>
      <c r="HYD854" s="273"/>
      <c r="HYE854" s="273"/>
      <c r="HYF854" s="273"/>
      <c r="HYG854" s="273"/>
      <c r="HYH854" s="273"/>
      <c r="HYI854" s="273"/>
      <c r="HYJ854" s="273"/>
      <c r="HYK854" s="273"/>
      <c r="HYL854" s="273"/>
      <c r="HYM854" s="273"/>
      <c r="HYN854" s="273"/>
      <c r="HYO854" s="273"/>
      <c r="HYP854" s="273"/>
      <c r="HYQ854" s="273"/>
      <c r="HYR854" s="273"/>
      <c r="HYS854" s="273"/>
      <c r="HYT854" s="273"/>
      <c r="HYU854" s="273"/>
      <c r="HYV854" s="273"/>
      <c r="HYW854" s="273"/>
      <c r="HYX854" s="273"/>
      <c r="HYY854" s="273"/>
      <c r="HYZ854" s="273"/>
      <c r="HZA854" s="273"/>
      <c r="HZB854" s="273"/>
      <c r="HZC854" s="273"/>
      <c r="HZD854" s="273"/>
      <c r="HZE854" s="273"/>
      <c r="HZF854" s="273"/>
      <c r="HZG854" s="273"/>
      <c r="HZH854" s="273"/>
      <c r="HZI854" s="273"/>
      <c r="HZJ854" s="273"/>
      <c r="HZK854" s="273"/>
      <c r="HZL854" s="273"/>
      <c r="HZM854" s="273"/>
      <c r="HZN854" s="273"/>
      <c r="HZO854" s="273"/>
      <c r="HZP854" s="273"/>
      <c r="HZQ854" s="273"/>
      <c r="HZR854" s="273"/>
      <c r="HZS854" s="273"/>
      <c r="HZT854" s="273"/>
      <c r="HZU854" s="273"/>
      <c r="HZV854" s="273"/>
      <c r="HZW854" s="273"/>
      <c r="HZX854" s="273"/>
      <c r="HZY854" s="273"/>
      <c r="HZZ854" s="273"/>
      <c r="IAA854" s="273"/>
      <c r="IAB854" s="273"/>
      <c r="IAC854" s="273"/>
      <c r="IAD854" s="273"/>
      <c r="IAE854" s="273"/>
      <c r="IAF854" s="273"/>
      <c r="IAG854" s="273"/>
      <c r="IAH854" s="273"/>
      <c r="IAI854" s="273"/>
      <c r="IAJ854" s="273"/>
      <c r="IAK854" s="273"/>
      <c r="IAL854" s="273"/>
      <c r="IAM854" s="273"/>
      <c r="IAN854" s="273"/>
      <c r="IAO854" s="273"/>
      <c r="IAP854" s="273"/>
      <c r="IAQ854" s="273"/>
      <c r="IAR854" s="273"/>
      <c r="IAS854" s="273"/>
      <c r="IAT854" s="273"/>
      <c r="IAU854" s="273"/>
      <c r="IAV854" s="273"/>
      <c r="IAW854" s="273"/>
      <c r="IAX854" s="273"/>
      <c r="IAY854" s="273"/>
      <c r="IAZ854" s="273"/>
      <c r="IBA854" s="273"/>
      <c r="IBB854" s="273"/>
      <c r="IBC854" s="273"/>
      <c r="IBD854" s="273"/>
      <c r="IBE854" s="273"/>
      <c r="IBF854" s="273"/>
      <c r="IBG854" s="273"/>
      <c r="IBH854" s="273"/>
      <c r="IBI854" s="273"/>
      <c r="IBJ854" s="273"/>
      <c r="IBK854" s="273"/>
      <c r="IBL854" s="273"/>
      <c r="IBM854" s="273"/>
      <c r="IBN854" s="273"/>
      <c r="IBO854" s="273"/>
      <c r="IBP854" s="273"/>
      <c r="IBQ854" s="273"/>
      <c r="IBR854" s="273"/>
      <c r="IBS854" s="273"/>
      <c r="IBT854" s="273"/>
      <c r="IBU854" s="273"/>
      <c r="IBV854" s="273"/>
      <c r="IBW854" s="273"/>
      <c r="IBX854" s="273"/>
      <c r="IBY854" s="273"/>
      <c r="IBZ854" s="273"/>
      <c r="ICA854" s="273"/>
      <c r="ICB854" s="273"/>
      <c r="ICC854" s="273"/>
      <c r="ICD854" s="273"/>
      <c r="ICE854" s="273"/>
      <c r="ICF854" s="273"/>
      <c r="ICG854" s="273"/>
      <c r="ICH854" s="273"/>
      <c r="ICI854" s="273"/>
      <c r="ICJ854" s="273"/>
      <c r="ICK854" s="273"/>
      <c r="ICL854" s="273"/>
      <c r="ICM854" s="273"/>
      <c r="ICN854" s="273"/>
      <c r="ICO854" s="273"/>
      <c r="ICP854" s="273"/>
      <c r="ICQ854" s="273"/>
      <c r="ICR854" s="273"/>
      <c r="ICS854" s="273"/>
      <c r="ICT854" s="273"/>
      <c r="ICU854" s="273"/>
      <c r="ICV854" s="273"/>
      <c r="ICW854" s="273"/>
      <c r="ICX854" s="273"/>
      <c r="ICY854" s="273"/>
      <c r="ICZ854" s="273"/>
      <c r="IDA854" s="273"/>
      <c r="IDB854" s="273"/>
      <c r="IDC854" s="273"/>
      <c r="IDD854" s="273"/>
      <c r="IDE854" s="273"/>
      <c r="IDF854" s="273"/>
      <c r="IDG854" s="273"/>
      <c r="IDH854" s="273"/>
      <c r="IDI854" s="273"/>
      <c r="IDJ854" s="273"/>
      <c r="IDK854" s="273"/>
      <c r="IDL854" s="273"/>
      <c r="IDM854" s="273"/>
      <c r="IDN854" s="273"/>
      <c r="IDO854" s="273"/>
      <c r="IDP854" s="273"/>
      <c r="IDQ854" s="273"/>
      <c r="IDR854" s="273"/>
      <c r="IDS854" s="273"/>
      <c r="IDT854" s="273"/>
      <c r="IDU854" s="273"/>
      <c r="IDV854" s="273"/>
      <c r="IDW854" s="273"/>
      <c r="IDX854" s="273"/>
      <c r="IDY854" s="273"/>
      <c r="IDZ854" s="273"/>
      <c r="IEA854" s="273"/>
      <c r="IEB854" s="273"/>
      <c r="IEC854" s="273"/>
      <c r="IED854" s="273"/>
      <c r="IEE854" s="273"/>
      <c r="IEF854" s="273"/>
      <c r="IEG854" s="273"/>
      <c r="IEH854" s="273"/>
      <c r="IEI854" s="273"/>
      <c r="IEJ854" s="273"/>
      <c r="IEK854" s="273"/>
      <c r="IEL854" s="273"/>
      <c r="IEM854" s="273"/>
      <c r="IEN854" s="273"/>
      <c r="IEO854" s="273"/>
      <c r="IEP854" s="273"/>
      <c r="IEQ854" s="273"/>
      <c r="IER854" s="273"/>
      <c r="IES854" s="273"/>
      <c r="IET854" s="273"/>
      <c r="IEU854" s="273"/>
      <c r="IEV854" s="273"/>
      <c r="IEW854" s="273"/>
      <c r="IEX854" s="273"/>
      <c r="IEY854" s="273"/>
      <c r="IEZ854" s="273"/>
      <c r="IFA854" s="273"/>
      <c r="IFB854" s="273"/>
      <c r="IFC854" s="273"/>
      <c r="IFD854" s="273"/>
      <c r="IFE854" s="273"/>
      <c r="IFF854" s="273"/>
      <c r="IFG854" s="273"/>
      <c r="IFH854" s="273"/>
      <c r="IFI854" s="273"/>
      <c r="IFJ854" s="273"/>
      <c r="IFK854" s="273"/>
      <c r="IFL854" s="273"/>
      <c r="IFM854" s="273"/>
      <c r="IFN854" s="273"/>
      <c r="IFO854" s="273"/>
      <c r="IFP854" s="273"/>
      <c r="IFQ854" s="273"/>
      <c r="IFR854" s="273"/>
      <c r="IFS854" s="273"/>
      <c r="IFT854" s="273"/>
      <c r="IFU854" s="273"/>
      <c r="IFV854" s="273"/>
      <c r="IFW854" s="273"/>
      <c r="IFX854" s="273"/>
      <c r="IFY854" s="273"/>
      <c r="IFZ854" s="273"/>
      <c r="IGA854" s="273"/>
      <c r="IGB854" s="273"/>
      <c r="IGC854" s="273"/>
      <c r="IGD854" s="273"/>
      <c r="IGE854" s="273"/>
      <c r="IGF854" s="273"/>
      <c r="IGG854" s="273"/>
      <c r="IGH854" s="273"/>
      <c r="IGI854" s="273"/>
      <c r="IGJ854" s="273"/>
      <c r="IGK854" s="273"/>
      <c r="IGL854" s="273"/>
      <c r="IGM854" s="273"/>
      <c r="IGN854" s="273"/>
      <c r="IGO854" s="273"/>
      <c r="IGP854" s="273"/>
      <c r="IGQ854" s="273"/>
      <c r="IGR854" s="273"/>
      <c r="IGS854" s="273"/>
      <c r="IGT854" s="273"/>
      <c r="IGU854" s="273"/>
      <c r="IGV854" s="273"/>
      <c r="IGW854" s="273"/>
      <c r="IGX854" s="273"/>
      <c r="IGY854" s="273"/>
      <c r="IGZ854" s="273"/>
      <c r="IHA854" s="273"/>
      <c r="IHB854" s="273"/>
      <c r="IHC854" s="273"/>
      <c r="IHD854" s="273"/>
      <c r="IHE854" s="273"/>
      <c r="IHF854" s="273"/>
      <c r="IHG854" s="273"/>
      <c r="IHH854" s="273"/>
      <c r="IHI854" s="273"/>
      <c r="IHJ854" s="273"/>
      <c r="IHK854" s="273"/>
      <c r="IHL854" s="273"/>
      <c r="IHM854" s="273"/>
      <c r="IHN854" s="273"/>
      <c r="IHO854" s="273"/>
      <c r="IHP854" s="273"/>
      <c r="IHQ854" s="273"/>
      <c r="IHR854" s="273"/>
      <c r="IHS854" s="273"/>
      <c r="IHT854" s="273"/>
      <c r="IHU854" s="273"/>
      <c r="IHV854" s="273"/>
      <c r="IHW854" s="273"/>
      <c r="IHX854" s="273"/>
      <c r="IHY854" s="273"/>
      <c r="IHZ854" s="273"/>
      <c r="IIA854" s="273"/>
      <c r="IIB854" s="273"/>
      <c r="IIC854" s="273"/>
      <c r="IID854" s="273"/>
      <c r="IIE854" s="273"/>
      <c r="IIF854" s="273"/>
      <c r="IIG854" s="273"/>
      <c r="IIH854" s="273"/>
      <c r="III854" s="273"/>
      <c r="IIJ854" s="273"/>
      <c r="IIK854" s="273"/>
      <c r="IIL854" s="273"/>
      <c r="IIM854" s="273"/>
      <c r="IIN854" s="273"/>
      <c r="IIO854" s="273"/>
      <c r="IIP854" s="273"/>
      <c r="IIQ854" s="273"/>
      <c r="IIR854" s="273"/>
      <c r="IIS854" s="273"/>
      <c r="IIT854" s="273"/>
      <c r="IIU854" s="273"/>
      <c r="IIV854" s="273"/>
      <c r="IIW854" s="273"/>
      <c r="IIX854" s="273"/>
      <c r="IIY854" s="273"/>
      <c r="IIZ854" s="273"/>
      <c r="IJA854" s="273"/>
      <c r="IJB854" s="273"/>
      <c r="IJC854" s="273"/>
      <c r="IJD854" s="273"/>
      <c r="IJE854" s="273"/>
      <c r="IJF854" s="273"/>
      <c r="IJG854" s="273"/>
      <c r="IJH854" s="273"/>
      <c r="IJI854" s="273"/>
      <c r="IJJ854" s="273"/>
      <c r="IJK854" s="273"/>
      <c r="IJL854" s="273"/>
      <c r="IJM854" s="273"/>
      <c r="IJN854" s="273"/>
      <c r="IJO854" s="273"/>
      <c r="IJP854" s="273"/>
      <c r="IJQ854" s="273"/>
      <c r="IJR854" s="273"/>
      <c r="IJS854" s="273"/>
      <c r="IJT854" s="273"/>
      <c r="IJU854" s="273"/>
      <c r="IJV854" s="273"/>
      <c r="IJW854" s="273"/>
      <c r="IJX854" s="273"/>
      <c r="IJY854" s="273"/>
      <c r="IJZ854" s="273"/>
      <c r="IKA854" s="273"/>
      <c r="IKB854" s="273"/>
      <c r="IKC854" s="273"/>
      <c r="IKD854" s="273"/>
      <c r="IKE854" s="273"/>
      <c r="IKF854" s="273"/>
      <c r="IKG854" s="273"/>
      <c r="IKH854" s="273"/>
      <c r="IKI854" s="273"/>
      <c r="IKJ854" s="273"/>
      <c r="IKK854" s="273"/>
      <c r="IKL854" s="273"/>
      <c r="IKM854" s="273"/>
      <c r="IKN854" s="273"/>
      <c r="IKO854" s="273"/>
      <c r="IKP854" s="273"/>
      <c r="IKQ854" s="273"/>
      <c r="IKR854" s="273"/>
      <c r="IKS854" s="273"/>
      <c r="IKT854" s="273"/>
      <c r="IKU854" s="273"/>
      <c r="IKV854" s="273"/>
      <c r="IKW854" s="273"/>
      <c r="IKX854" s="273"/>
      <c r="IKY854" s="273"/>
      <c r="IKZ854" s="273"/>
      <c r="ILA854" s="273"/>
      <c r="ILB854" s="273"/>
      <c r="ILC854" s="273"/>
      <c r="ILD854" s="273"/>
      <c r="ILE854" s="273"/>
      <c r="ILF854" s="273"/>
      <c r="ILG854" s="273"/>
      <c r="ILH854" s="273"/>
      <c r="ILI854" s="273"/>
      <c r="ILJ854" s="273"/>
      <c r="ILK854" s="273"/>
      <c r="ILL854" s="273"/>
      <c r="ILM854" s="273"/>
      <c r="ILN854" s="273"/>
      <c r="ILO854" s="273"/>
      <c r="ILP854" s="273"/>
      <c r="ILQ854" s="273"/>
      <c r="ILR854" s="273"/>
      <c r="ILS854" s="273"/>
      <c r="ILT854" s="273"/>
      <c r="ILU854" s="273"/>
      <c r="ILV854" s="273"/>
      <c r="ILW854" s="273"/>
      <c r="ILX854" s="273"/>
      <c r="ILY854" s="273"/>
      <c r="ILZ854" s="273"/>
      <c r="IMA854" s="273"/>
      <c r="IMB854" s="273"/>
      <c r="IMC854" s="273"/>
      <c r="IMD854" s="273"/>
      <c r="IME854" s="273"/>
      <c r="IMF854" s="273"/>
      <c r="IMG854" s="273"/>
      <c r="IMH854" s="273"/>
      <c r="IMI854" s="273"/>
      <c r="IMJ854" s="273"/>
      <c r="IMK854" s="273"/>
      <c r="IML854" s="273"/>
      <c r="IMM854" s="273"/>
      <c r="IMN854" s="273"/>
      <c r="IMO854" s="273"/>
      <c r="IMP854" s="273"/>
      <c r="IMQ854" s="273"/>
      <c r="IMR854" s="273"/>
      <c r="IMS854" s="273"/>
      <c r="IMT854" s="273"/>
      <c r="IMU854" s="273"/>
      <c r="IMV854" s="273"/>
      <c r="IMW854" s="273"/>
      <c r="IMX854" s="273"/>
      <c r="IMY854" s="273"/>
      <c r="IMZ854" s="273"/>
      <c r="INA854" s="273"/>
      <c r="INB854" s="273"/>
      <c r="INC854" s="273"/>
      <c r="IND854" s="273"/>
      <c r="INE854" s="273"/>
      <c r="INF854" s="273"/>
      <c r="ING854" s="273"/>
      <c r="INH854" s="273"/>
      <c r="INI854" s="273"/>
      <c r="INJ854" s="273"/>
      <c r="INK854" s="273"/>
      <c r="INL854" s="273"/>
      <c r="INM854" s="273"/>
      <c r="INN854" s="273"/>
      <c r="INO854" s="273"/>
      <c r="INP854" s="273"/>
      <c r="INQ854" s="273"/>
      <c r="INR854" s="273"/>
      <c r="INS854" s="273"/>
      <c r="INT854" s="273"/>
      <c r="INU854" s="273"/>
      <c r="INV854" s="273"/>
      <c r="INW854" s="273"/>
      <c r="INX854" s="273"/>
      <c r="INY854" s="273"/>
      <c r="INZ854" s="273"/>
      <c r="IOA854" s="273"/>
      <c r="IOB854" s="273"/>
      <c r="IOC854" s="273"/>
      <c r="IOD854" s="273"/>
      <c r="IOE854" s="273"/>
      <c r="IOF854" s="273"/>
      <c r="IOG854" s="273"/>
      <c r="IOH854" s="273"/>
      <c r="IOI854" s="273"/>
      <c r="IOJ854" s="273"/>
      <c r="IOK854" s="273"/>
      <c r="IOL854" s="273"/>
      <c r="IOM854" s="273"/>
      <c r="ION854" s="273"/>
      <c r="IOO854" s="273"/>
      <c r="IOP854" s="273"/>
      <c r="IOQ854" s="273"/>
      <c r="IOR854" s="273"/>
      <c r="IOS854" s="273"/>
      <c r="IOT854" s="273"/>
      <c r="IOU854" s="273"/>
      <c r="IOV854" s="273"/>
      <c r="IOW854" s="273"/>
      <c r="IOX854" s="273"/>
      <c r="IOY854" s="273"/>
      <c r="IOZ854" s="273"/>
      <c r="IPA854" s="273"/>
      <c r="IPB854" s="273"/>
      <c r="IPC854" s="273"/>
      <c r="IPD854" s="273"/>
      <c r="IPE854" s="273"/>
      <c r="IPF854" s="273"/>
      <c r="IPG854" s="273"/>
      <c r="IPH854" s="273"/>
      <c r="IPI854" s="273"/>
      <c r="IPJ854" s="273"/>
      <c r="IPK854" s="273"/>
      <c r="IPL854" s="273"/>
      <c r="IPM854" s="273"/>
      <c r="IPN854" s="273"/>
      <c r="IPO854" s="273"/>
      <c r="IPP854" s="273"/>
      <c r="IPQ854" s="273"/>
      <c r="IPR854" s="273"/>
      <c r="IPS854" s="273"/>
      <c r="IPT854" s="273"/>
      <c r="IPU854" s="273"/>
      <c r="IPV854" s="273"/>
      <c r="IPW854" s="273"/>
      <c r="IPX854" s="273"/>
      <c r="IPY854" s="273"/>
      <c r="IPZ854" s="273"/>
      <c r="IQA854" s="273"/>
      <c r="IQB854" s="273"/>
      <c r="IQC854" s="273"/>
      <c r="IQD854" s="273"/>
      <c r="IQE854" s="273"/>
      <c r="IQF854" s="273"/>
      <c r="IQG854" s="273"/>
      <c r="IQH854" s="273"/>
      <c r="IQI854" s="273"/>
      <c r="IQJ854" s="273"/>
      <c r="IQK854" s="273"/>
      <c r="IQL854" s="273"/>
      <c r="IQM854" s="273"/>
      <c r="IQN854" s="273"/>
      <c r="IQO854" s="273"/>
      <c r="IQP854" s="273"/>
      <c r="IQQ854" s="273"/>
      <c r="IQR854" s="273"/>
      <c r="IQS854" s="273"/>
      <c r="IQT854" s="273"/>
      <c r="IQU854" s="273"/>
      <c r="IQV854" s="273"/>
      <c r="IQW854" s="273"/>
      <c r="IQX854" s="273"/>
      <c r="IQY854" s="273"/>
      <c r="IQZ854" s="273"/>
      <c r="IRA854" s="273"/>
      <c r="IRB854" s="273"/>
      <c r="IRC854" s="273"/>
      <c r="IRD854" s="273"/>
      <c r="IRE854" s="273"/>
      <c r="IRF854" s="273"/>
      <c r="IRG854" s="273"/>
      <c r="IRH854" s="273"/>
      <c r="IRI854" s="273"/>
      <c r="IRJ854" s="273"/>
      <c r="IRK854" s="273"/>
      <c r="IRL854" s="273"/>
      <c r="IRM854" s="273"/>
      <c r="IRN854" s="273"/>
      <c r="IRO854" s="273"/>
      <c r="IRP854" s="273"/>
      <c r="IRQ854" s="273"/>
      <c r="IRR854" s="273"/>
      <c r="IRS854" s="273"/>
      <c r="IRT854" s="273"/>
      <c r="IRU854" s="273"/>
      <c r="IRV854" s="273"/>
      <c r="IRW854" s="273"/>
      <c r="IRX854" s="273"/>
      <c r="IRY854" s="273"/>
      <c r="IRZ854" s="273"/>
      <c r="ISA854" s="273"/>
      <c r="ISB854" s="273"/>
      <c r="ISC854" s="273"/>
      <c r="ISD854" s="273"/>
      <c r="ISE854" s="273"/>
      <c r="ISF854" s="273"/>
      <c r="ISG854" s="273"/>
      <c r="ISH854" s="273"/>
      <c r="ISI854" s="273"/>
      <c r="ISJ854" s="273"/>
      <c r="ISK854" s="273"/>
      <c r="ISL854" s="273"/>
      <c r="ISM854" s="273"/>
      <c r="ISN854" s="273"/>
      <c r="ISO854" s="273"/>
      <c r="ISP854" s="273"/>
      <c r="ISQ854" s="273"/>
      <c r="ISR854" s="273"/>
      <c r="ISS854" s="273"/>
      <c r="IST854" s="273"/>
      <c r="ISU854" s="273"/>
      <c r="ISV854" s="273"/>
      <c r="ISW854" s="273"/>
      <c r="ISX854" s="273"/>
      <c r="ISY854" s="273"/>
      <c r="ISZ854" s="273"/>
      <c r="ITA854" s="273"/>
      <c r="ITB854" s="273"/>
      <c r="ITC854" s="273"/>
      <c r="ITD854" s="273"/>
      <c r="ITE854" s="273"/>
      <c r="ITF854" s="273"/>
      <c r="ITG854" s="273"/>
      <c r="ITH854" s="273"/>
      <c r="ITI854" s="273"/>
      <c r="ITJ854" s="273"/>
      <c r="ITK854" s="273"/>
      <c r="ITL854" s="273"/>
      <c r="ITM854" s="273"/>
      <c r="ITN854" s="273"/>
      <c r="ITO854" s="273"/>
      <c r="ITP854" s="273"/>
      <c r="ITQ854" s="273"/>
      <c r="ITR854" s="273"/>
      <c r="ITS854" s="273"/>
      <c r="ITT854" s="273"/>
      <c r="ITU854" s="273"/>
      <c r="ITV854" s="273"/>
      <c r="ITW854" s="273"/>
      <c r="ITX854" s="273"/>
      <c r="ITY854" s="273"/>
      <c r="ITZ854" s="273"/>
      <c r="IUA854" s="273"/>
      <c r="IUB854" s="273"/>
      <c r="IUC854" s="273"/>
      <c r="IUD854" s="273"/>
      <c r="IUE854" s="273"/>
      <c r="IUF854" s="273"/>
      <c r="IUG854" s="273"/>
      <c r="IUH854" s="273"/>
      <c r="IUI854" s="273"/>
      <c r="IUJ854" s="273"/>
      <c r="IUK854" s="273"/>
      <c r="IUL854" s="273"/>
      <c r="IUM854" s="273"/>
      <c r="IUN854" s="273"/>
      <c r="IUO854" s="273"/>
      <c r="IUP854" s="273"/>
      <c r="IUQ854" s="273"/>
      <c r="IUR854" s="273"/>
      <c r="IUS854" s="273"/>
      <c r="IUT854" s="273"/>
      <c r="IUU854" s="273"/>
      <c r="IUV854" s="273"/>
      <c r="IUW854" s="273"/>
      <c r="IUX854" s="273"/>
      <c r="IUY854" s="273"/>
      <c r="IUZ854" s="273"/>
      <c r="IVA854" s="273"/>
      <c r="IVB854" s="273"/>
      <c r="IVC854" s="273"/>
      <c r="IVD854" s="273"/>
      <c r="IVE854" s="273"/>
      <c r="IVF854" s="273"/>
      <c r="IVG854" s="273"/>
      <c r="IVH854" s="273"/>
      <c r="IVI854" s="273"/>
      <c r="IVJ854" s="273"/>
      <c r="IVK854" s="273"/>
      <c r="IVL854" s="273"/>
      <c r="IVM854" s="273"/>
      <c r="IVN854" s="273"/>
      <c r="IVO854" s="273"/>
      <c r="IVP854" s="273"/>
      <c r="IVQ854" s="273"/>
      <c r="IVR854" s="273"/>
      <c r="IVS854" s="273"/>
      <c r="IVT854" s="273"/>
      <c r="IVU854" s="273"/>
      <c r="IVV854" s="273"/>
      <c r="IVW854" s="273"/>
      <c r="IVX854" s="273"/>
      <c r="IVY854" s="273"/>
      <c r="IVZ854" s="273"/>
      <c r="IWA854" s="273"/>
      <c r="IWB854" s="273"/>
      <c r="IWC854" s="273"/>
      <c r="IWD854" s="273"/>
      <c r="IWE854" s="273"/>
      <c r="IWF854" s="273"/>
      <c r="IWG854" s="273"/>
      <c r="IWH854" s="273"/>
      <c r="IWI854" s="273"/>
      <c r="IWJ854" s="273"/>
      <c r="IWK854" s="273"/>
      <c r="IWL854" s="273"/>
      <c r="IWM854" s="273"/>
      <c r="IWN854" s="273"/>
      <c r="IWO854" s="273"/>
      <c r="IWP854" s="273"/>
      <c r="IWQ854" s="273"/>
      <c r="IWR854" s="273"/>
      <c r="IWS854" s="273"/>
      <c r="IWT854" s="273"/>
      <c r="IWU854" s="273"/>
      <c r="IWV854" s="273"/>
      <c r="IWW854" s="273"/>
      <c r="IWX854" s="273"/>
      <c r="IWY854" s="273"/>
      <c r="IWZ854" s="273"/>
      <c r="IXA854" s="273"/>
      <c r="IXB854" s="273"/>
      <c r="IXC854" s="273"/>
      <c r="IXD854" s="273"/>
      <c r="IXE854" s="273"/>
      <c r="IXF854" s="273"/>
      <c r="IXG854" s="273"/>
      <c r="IXH854" s="273"/>
      <c r="IXI854" s="273"/>
      <c r="IXJ854" s="273"/>
      <c r="IXK854" s="273"/>
      <c r="IXL854" s="273"/>
      <c r="IXM854" s="273"/>
      <c r="IXN854" s="273"/>
      <c r="IXO854" s="273"/>
      <c r="IXP854" s="273"/>
      <c r="IXQ854" s="273"/>
      <c r="IXR854" s="273"/>
      <c r="IXS854" s="273"/>
      <c r="IXT854" s="273"/>
      <c r="IXU854" s="273"/>
      <c r="IXV854" s="273"/>
      <c r="IXW854" s="273"/>
      <c r="IXX854" s="273"/>
      <c r="IXY854" s="273"/>
      <c r="IXZ854" s="273"/>
      <c r="IYA854" s="273"/>
      <c r="IYB854" s="273"/>
      <c r="IYC854" s="273"/>
      <c r="IYD854" s="273"/>
      <c r="IYE854" s="273"/>
      <c r="IYF854" s="273"/>
      <c r="IYG854" s="273"/>
      <c r="IYH854" s="273"/>
      <c r="IYI854" s="273"/>
      <c r="IYJ854" s="273"/>
      <c r="IYK854" s="273"/>
      <c r="IYL854" s="273"/>
      <c r="IYM854" s="273"/>
      <c r="IYN854" s="273"/>
      <c r="IYO854" s="273"/>
      <c r="IYP854" s="273"/>
      <c r="IYQ854" s="273"/>
      <c r="IYR854" s="273"/>
      <c r="IYS854" s="273"/>
      <c r="IYT854" s="273"/>
      <c r="IYU854" s="273"/>
      <c r="IYV854" s="273"/>
      <c r="IYW854" s="273"/>
      <c r="IYX854" s="273"/>
      <c r="IYY854" s="273"/>
      <c r="IYZ854" s="273"/>
      <c r="IZA854" s="273"/>
      <c r="IZB854" s="273"/>
      <c r="IZC854" s="273"/>
      <c r="IZD854" s="273"/>
      <c r="IZE854" s="273"/>
      <c r="IZF854" s="273"/>
      <c r="IZG854" s="273"/>
      <c r="IZH854" s="273"/>
      <c r="IZI854" s="273"/>
      <c r="IZJ854" s="273"/>
      <c r="IZK854" s="273"/>
      <c r="IZL854" s="273"/>
      <c r="IZM854" s="273"/>
      <c r="IZN854" s="273"/>
      <c r="IZO854" s="273"/>
      <c r="IZP854" s="273"/>
      <c r="IZQ854" s="273"/>
      <c r="IZR854" s="273"/>
      <c r="IZS854" s="273"/>
      <c r="IZT854" s="273"/>
      <c r="IZU854" s="273"/>
      <c r="IZV854" s="273"/>
      <c r="IZW854" s="273"/>
      <c r="IZX854" s="273"/>
      <c r="IZY854" s="273"/>
      <c r="IZZ854" s="273"/>
      <c r="JAA854" s="273"/>
      <c r="JAB854" s="273"/>
      <c r="JAC854" s="273"/>
      <c r="JAD854" s="273"/>
      <c r="JAE854" s="273"/>
      <c r="JAF854" s="273"/>
      <c r="JAG854" s="273"/>
      <c r="JAH854" s="273"/>
      <c r="JAI854" s="273"/>
      <c r="JAJ854" s="273"/>
      <c r="JAK854" s="273"/>
      <c r="JAL854" s="273"/>
      <c r="JAM854" s="273"/>
      <c r="JAN854" s="273"/>
      <c r="JAO854" s="273"/>
      <c r="JAP854" s="273"/>
      <c r="JAQ854" s="273"/>
      <c r="JAR854" s="273"/>
      <c r="JAS854" s="273"/>
      <c r="JAT854" s="273"/>
      <c r="JAU854" s="273"/>
      <c r="JAV854" s="273"/>
      <c r="JAW854" s="273"/>
      <c r="JAX854" s="273"/>
      <c r="JAY854" s="273"/>
      <c r="JAZ854" s="273"/>
      <c r="JBA854" s="273"/>
      <c r="JBB854" s="273"/>
      <c r="JBC854" s="273"/>
      <c r="JBD854" s="273"/>
      <c r="JBE854" s="273"/>
      <c r="JBF854" s="273"/>
      <c r="JBG854" s="273"/>
      <c r="JBH854" s="273"/>
      <c r="JBI854" s="273"/>
      <c r="JBJ854" s="273"/>
      <c r="JBK854" s="273"/>
      <c r="JBL854" s="273"/>
      <c r="JBM854" s="273"/>
      <c r="JBN854" s="273"/>
      <c r="JBO854" s="273"/>
      <c r="JBP854" s="273"/>
      <c r="JBQ854" s="273"/>
      <c r="JBR854" s="273"/>
      <c r="JBS854" s="273"/>
      <c r="JBT854" s="273"/>
      <c r="JBU854" s="273"/>
      <c r="JBV854" s="273"/>
      <c r="JBW854" s="273"/>
      <c r="JBX854" s="273"/>
      <c r="JBY854" s="273"/>
      <c r="JBZ854" s="273"/>
      <c r="JCA854" s="273"/>
      <c r="JCB854" s="273"/>
      <c r="JCC854" s="273"/>
      <c r="JCD854" s="273"/>
      <c r="JCE854" s="273"/>
      <c r="JCF854" s="273"/>
      <c r="JCG854" s="273"/>
      <c r="JCH854" s="273"/>
      <c r="JCI854" s="273"/>
      <c r="JCJ854" s="273"/>
      <c r="JCK854" s="273"/>
      <c r="JCL854" s="273"/>
      <c r="JCM854" s="273"/>
      <c r="JCN854" s="273"/>
      <c r="JCO854" s="273"/>
      <c r="JCP854" s="273"/>
      <c r="JCQ854" s="273"/>
      <c r="JCR854" s="273"/>
      <c r="JCS854" s="273"/>
      <c r="JCT854" s="273"/>
      <c r="JCU854" s="273"/>
      <c r="JCV854" s="273"/>
      <c r="JCW854" s="273"/>
      <c r="JCX854" s="273"/>
      <c r="JCY854" s="273"/>
      <c r="JCZ854" s="273"/>
      <c r="JDA854" s="273"/>
      <c r="JDB854" s="273"/>
      <c r="JDC854" s="273"/>
      <c r="JDD854" s="273"/>
      <c r="JDE854" s="273"/>
      <c r="JDF854" s="273"/>
      <c r="JDG854" s="273"/>
      <c r="JDH854" s="273"/>
      <c r="JDI854" s="273"/>
      <c r="JDJ854" s="273"/>
      <c r="JDK854" s="273"/>
      <c r="JDL854" s="273"/>
      <c r="JDM854" s="273"/>
      <c r="JDN854" s="273"/>
      <c r="JDO854" s="273"/>
      <c r="JDP854" s="273"/>
      <c r="JDQ854" s="273"/>
      <c r="JDR854" s="273"/>
      <c r="JDS854" s="273"/>
      <c r="JDT854" s="273"/>
      <c r="JDU854" s="273"/>
      <c r="JDV854" s="273"/>
      <c r="JDW854" s="273"/>
      <c r="JDX854" s="273"/>
      <c r="JDY854" s="273"/>
      <c r="JDZ854" s="273"/>
      <c r="JEA854" s="273"/>
      <c r="JEB854" s="273"/>
      <c r="JEC854" s="273"/>
      <c r="JED854" s="273"/>
      <c r="JEE854" s="273"/>
      <c r="JEF854" s="273"/>
      <c r="JEG854" s="273"/>
      <c r="JEH854" s="273"/>
      <c r="JEI854" s="273"/>
      <c r="JEJ854" s="273"/>
      <c r="JEK854" s="273"/>
      <c r="JEL854" s="273"/>
      <c r="JEM854" s="273"/>
      <c r="JEN854" s="273"/>
      <c r="JEO854" s="273"/>
      <c r="JEP854" s="273"/>
      <c r="JEQ854" s="273"/>
      <c r="JER854" s="273"/>
      <c r="JES854" s="273"/>
      <c r="JET854" s="273"/>
      <c r="JEU854" s="273"/>
      <c r="JEV854" s="273"/>
      <c r="JEW854" s="273"/>
      <c r="JEX854" s="273"/>
      <c r="JEY854" s="273"/>
      <c r="JEZ854" s="273"/>
      <c r="JFA854" s="273"/>
      <c r="JFB854" s="273"/>
      <c r="JFC854" s="273"/>
      <c r="JFD854" s="273"/>
      <c r="JFE854" s="273"/>
      <c r="JFF854" s="273"/>
      <c r="JFG854" s="273"/>
      <c r="JFH854" s="273"/>
      <c r="JFI854" s="273"/>
      <c r="JFJ854" s="273"/>
      <c r="JFK854" s="273"/>
      <c r="JFL854" s="273"/>
      <c r="JFM854" s="273"/>
      <c r="JFN854" s="273"/>
      <c r="JFO854" s="273"/>
      <c r="JFP854" s="273"/>
      <c r="JFQ854" s="273"/>
      <c r="JFR854" s="273"/>
      <c r="JFS854" s="273"/>
      <c r="JFT854" s="273"/>
      <c r="JFU854" s="273"/>
      <c r="JFV854" s="273"/>
      <c r="JFW854" s="273"/>
      <c r="JFX854" s="273"/>
      <c r="JFY854" s="273"/>
      <c r="JFZ854" s="273"/>
      <c r="JGA854" s="273"/>
      <c r="JGB854" s="273"/>
      <c r="JGC854" s="273"/>
      <c r="JGD854" s="273"/>
      <c r="JGE854" s="273"/>
      <c r="JGF854" s="273"/>
      <c r="JGG854" s="273"/>
      <c r="JGH854" s="273"/>
      <c r="JGI854" s="273"/>
      <c r="JGJ854" s="273"/>
      <c r="JGK854" s="273"/>
      <c r="JGL854" s="273"/>
      <c r="JGM854" s="273"/>
      <c r="JGN854" s="273"/>
      <c r="JGO854" s="273"/>
      <c r="JGP854" s="273"/>
      <c r="JGQ854" s="273"/>
      <c r="JGR854" s="273"/>
      <c r="JGS854" s="273"/>
      <c r="JGT854" s="273"/>
      <c r="JGU854" s="273"/>
      <c r="JGV854" s="273"/>
      <c r="JGW854" s="273"/>
      <c r="JGX854" s="273"/>
      <c r="JGY854" s="273"/>
      <c r="JGZ854" s="273"/>
      <c r="JHA854" s="273"/>
      <c r="JHB854" s="273"/>
      <c r="JHC854" s="273"/>
      <c r="JHD854" s="273"/>
      <c r="JHE854" s="273"/>
      <c r="JHF854" s="273"/>
      <c r="JHG854" s="273"/>
      <c r="JHH854" s="273"/>
      <c r="JHI854" s="273"/>
      <c r="JHJ854" s="273"/>
      <c r="JHK854" s="273"/>
      <c r="JHL854" s="273"/>
      <c r="JHM854" s="273"/>
      <c r="JHN854" s="273"/>
      <c r="JHO854" s="273"/>
      <c r="JHP854" s="273"/>
      <c r="JHQ854" s="273"/>
      <c r="JHR854" s="273"/>
      <c r="JHS854" s="273"/>
      <c r="JHT854" s="273"/>
      <c r="JHU854" s="273"/>
      <c r="JHV854" s="273"/>
      <c r="JHW854" s="273"/>
      <c r="JHX854" s="273"/>
      <c r="JHY854" s="273"/>
      <c r="JHZ854" s="273"/>
      <c r="JIA854" s="273"/>
      <c r="JIB854" s="273"/>
      <c r="JIC854" s="273"/>
      <c r="JID854" s="273"/>
      <c r="JIE854" s="273"/>
      <c r="JIF854" s="273"/>
      <c r="JIG854" s="273"/>
      <c r="JIH854" s="273"/>
      <c r="JII854" s="273"/>
      <c r="JIJ854" s="273"/>
      <c r="JIK854" s="273"/>
      <c r="JIL854" s="273"/>
      <c r="JIM854" s="273"/>
      <c r="JIN854" s="273"/>
      <c r="JIO854" s="273"/>
      <c r="JIP854" s="273"/>
      <c r="JIQ854" s="273"/>
      <c r="JIR854" s="273"/>
      <c r="JIS854" s="273"/>
      <c r="JIT854" s="273"/>
      <c r="JIU854" s="273"/>
      <c r="JIV854" s="273"/>
      <c r="JIW854" s="273"/>
      <c r="JIX854" s="273"/>
      <c r="JIY854" s="273"/>
      <c r="JIZ854" s="273"/>
      <c r="JJA854" s="273"/>
      <c r="JJB854" s="273"/>
      <c r="JJC854" s="273"/>
      <c r="JJD854" s="273"/>
      <c r="JJE854" s="273"/>
      <c r="JJF854" s="273"/>
      <c r="JJG854" s="273"/>
      <c r="JJH854" s="273"/>
      <c r="JJI854" s="273"/>
      <c r="JJJ854" s="273"/>
      <c r="JJK854" s="273"/>
      <c r="JJL854" s="273"/>
      <c r="JJM854" s="273"/>
      <c r="JJN854" s="273"/>
      <c r="JJO854" s="273"/>
      <c r="JJP854" s="273"/>
      <c r="JJQ854" s="273"/>
      <c r="JJR854" s="273"/>
      <c r="JJS854" s="273"/>
      <c r="JJT854" s="273"/>
      <c r="JJU854" s="273"/>
      <c r="JJV854" s="273"/>
      <c r="JJW854" s="273"/>
      <c r="JJX854" s="273"/>
      <c r="JJY854" s="273"/>
      <c r="JJZ854" s="273"/>
      <c r="JKA854" s="273"/>
      <c r="JKB854" s="273"/>
      <c r="JKC854" s="273"/>
      <c r="JKD854" s="273"/>
      <c r="JKE854" s="273"/>
      <c r="JKF854" s="273"/>
      <c r="JKG854" s="273"/>
      <c r="JKH854" s="273"/>
      <c r="JKI854" s="273"/>
      <c r="JKJ854" s="273"/>
      <c r="JKK854" s="273"/>
      <c r="JKL854" s="273"/>
      <c r="JKM854" s="273"/>
      <c r="JKN854" s="273"/>
      <c r="JKO854" s="273"/>
      <c r="JKP854" s="273"/>
      <c r="JKQ854" s="273"/>
      <c r="JKR854" s="273"/>
      <c r="JKS854" s="273"/>
      <c r="JKT854" s="273"/>
      <c r="JKU854" s="273"/>
      <c r="JKV854" s="273"/>
      <c r="JKW854" s="273"/>
      <c r="JKX854" s="273"/>
      <c r="JKY854" s="273"/>
      <c r="JKZ854" s="273"/>
      <c r="JLA854" s="273"/>
      <c r="JLB854" s="273"/>
      <c r="JLC854" s="273"/>
      <c r="JLD854" s="273"/>
      <c r="JLE854" s="273"/>
      <c r="JLF854" s="273"/>
      <c r="JLG854" s="273"/>
      <c r="JLH854" s="273"/>
      <c r="JLI854" s="273"/>
      <c r="JLJ854" s="273"/>
      <c r="JLK854" s="273"/>
      <c r="JLL854" s="273"/>
      <c r="JLM854" s="273"/>
      <c r="JLN854" s="273"/>
      <c r="JLO854" s="273"/>
      <c r="JLP854" s="273"/>
      <c r="JLQ854" s="273"/>
      <c r="JLR854" s="273"/>
      <c r="JLS854" s="273"/>
      <c r="JLT854" s="273"/>
      <c r="JLU854" s="273"/>
      <c r="JLV854" s="273"/>
      <c r="JLW854" s="273"/>
      <c r="JLX854" s="273"/>
      <c r="JLY854" s="273"/>
      <c r="JLZ854" s="273"/>
      <c r="JMA854" s="273"/>
      <c r="JMB854" s="273"/>
      <c r="JMC854" s="273"/>
      <c r="JMD854" s="273"/>
      <c r="JME854" s="273"/>
      <c r="JMF854" s="273"/>
      <c r="JMG854" s="273"/>
      <c r="JMH854" s="273"/>
      <c r="JMI854" s="273"/>
      <c r="JMJ854" s="273"/>
      <c r="JMK854" s="273"/>
      <c r="JML854" s="273"/>
      <c r="JMM854" s="273"/>
      <c r="JMN854" s="273"/>
      <c r="JMO854" s="273"/>
      <c r="JMP854" s="273"/>
      <c r="JMQ854" s="273"/>
      <c r="JMR854" s="273"/>
      <c r="JMS854" s="273"/>
      <c r="JMT854" s="273"/>
      <c r="JMU854" s="273"/>
      <c r="JMV854" s="273"/>
      <c r="JMW854" s="273"/>
      <c r="JMX854" s="273"/>
      <c r="JMY854" s="273"/>
      <c r="JMZ854" s="273"/>
      <c r="JNA854" s="273"/>
      <c r="JNB854" s="273"/>
      <c r="JNC854" s="273"/>
      <c r="JND854" s="273"/>
      <c r="JNE854" s="273"/>
      <c r="JNF854" s="273"/>
      <c r="JNG854" s="273"/>
      <c r="JNH854" s="273"/>
      <c r="JNI854" s="273"/>
      <c r="JNJ854" s="273"/>
      <c r="JNK854" s="273"/>
      <c r="JNL854" s="273"/>
      <c r="JNM854" s="273"/>
      <c r="JNN854" s="273"/>
      <c r="JNO854" s="273"/>
      <c r="JNP854" s="273"/>
      <c r="JNQ854" s="273"/>
      <c r="JNR854" s="273"/>
      <c r="JNS854" s="273"/>
      <c r="JNT854" s="273"/>
      <c r="JNU854" s="273"/>
      <c r="JNV854" s="273"/>
      <c r="JNW854" s="273"/>
      <c r="JNX854" s="273"/>
      <c r="JNY854" s="273"/>
      <c r="JNZ854" s="273"/>
      <c r="JOA854" s="273"/>
      <c r="JOB854" s="273"/>
      <c r="JOC854" s="273"/>
      <c r="JOD854" s="273"/>
      <c r="JOE854" s="273"/>
      <c r="JOF854" s="273"/>
      <c r="JOG854" s="273"/>
      <c r="JOH854" s="273"/>
      <c r="JOI854" s="273"/>
      <c r="JOJ854" s="273"/>
      <c r="JOK854" s="273"/>
      <c r="JOL854" s="273"/>
      <c r="JOM854" s="273"/>
      <c r="JON854" s="273"/>
      <c r="JOO854" s="273"/>
      <c r="JOP854" s="273"/>
      <c r="JOQ854" s="273"/>
      <c r="JOR854" s="273"/>
      <c r="JOS854" s="273"/>
      <c r="JOT854" s="273"/>
      <c r="JOU854" s="273"/>
      <c r="JOV854" s="273"/>
      <c r="JOW854" s="273"/>
      <c r="JOX854" s="273"/>
      <c r="JOY854" s="273"/>
      <c r="JOZ854" s="273"/>
      <c r="JPA854" s="273"/>
      <c r="JPB854" s="273"/>
      <c r="JPC854" s="273"/>
      <c r="JPD854" s="273"/>
      <c r="JPE854" s="273"/>
      <c r="JPF854" s="273"/>
      <c r="JPG854" s="273"/>
      <c r="JPH854" s="273"/>
      <c r="JPI854" s="273"/>
      <c r="JPJ854" s="273"/>
      <c r="JPK854" s="273"/>
      <c r="JPL854" s="273"/>
      <c r="JPM854" s="273"/>
      <c r="JPN854" s="273"/>
      <c r="JPO854" s="273"/>
      <c r="JPP854" s="273"/>
      <c r="JPQ854" s="273"/>
      <c r="JPR854" s="273"/>
      <c r="JPS854" s="273"/>
      <c r="JPT854" s="273"/>
      <c r="JPU854" s="273"/>
      <c r="JPV854" s="273"/>
      <c r="JPW854" s="273"/>
      <c r="JPX854" s="273"/>
      <c r="JPY854" s="273"/>
      <c r="JPZ854" s="273"/>
      <c r="JQA854" s="273"/>
      <c r="JQB854" s="273"/>
      <c r="JQC854" s="273"/>
      <c r="JQD854" s="273"/>
      <c r="JQE854" s="273"/>
      <c r="JQF854" s="273"/>
      <c r="JQG854" s="273"/>
      <c r="JQH854" s="273"/>
      <c r="JQI854" s="273"/>
      <c r="JQJ854" s="273"/>
      <c r="JQK854" s="273"/>
      <c r="JQL854" s="273"/>
      <c r="JQM854" s="273"/>
      <c r="JQN854" s="273"/>
      <c r="JQO854" s="273"/>
      <c r="JQP854" s="273"/>
      <c r="JQQ854" s="273"/>
      <c r="JQR854" s="273"/>
      <c r="JQS854" s="273"/>
      <c r="JQT854" s="273"/>
      <c r="JQU854" s="273"/>
      <c r="JQV854" s="273"/>
      <c r="JQW854" s="273"/>
      <c r="JQX854" s="273"/>
      <c r="JQY854" s="273"/>
      <c r="JQZ854" s="273"/>
      <c r="JRA854" s="273"/>
      <c r="JRB854" s="273"/>
      <c r="JRC854" s="273"/>
      <c r="JRD854" s="273"/>
      <c r="JRE854" s="273"/>
      <c r="JRF854" s="273"/>
      <c r="JRG854" s="273"/>
      <c r="JRH854" s="273"/>
      <c r="JRI854" s="273"/>
      <c r="JRJ854" s="273"/>
      <c r="JRK854" s="273"/>
      <c r="JRL854" s="273"/>
      <c r="JRM854" s="273"/>
      <c r="JRN854" s="273"/>
      <c r="JRO854" s="273"/>
      <c r="JRP854" s="273"/>
      <c r="JRQ854" s="273"/>
      <c r="JRR854" s="273"/>
      <c r="JRS854" s="273"/>
      <c r="JRT854" s="273"/>
      <c r="JRU854" s="273"/>
      <c r="JRV854" s="273"/>
      <c r="JRW854" s="273"/>
      <c r="JRX854" s="273"/>
      <c r="JRY854" s="273"/>
      <c r="JRZ854" s="273"/>
      <c r="JSA854" s="273"/>
      <c r="JSB854" s="273"/>
      <c r="JSC854" s="273"/>
      <c r="JSD854" s="273"/>
      <c r="JSE854" s="273"/>
      <c r="JSF854" s="273"/>
      <c r="JSG854" s="273"/>
      <c r="JSH854" s="273"/>
      <c r="JSI854" s="273"/>
      <c r="JSJ854" s="273"/>
      <c r="JSK854" s="273"/>
      <c r="JSL854" s="273"/>
      <c r="JSM854" s="273"/>
      <c r="JSN854" s="273"/>
      <c r="JSO854" s="273"/>
      <c r="JSP854" s="273"/>
      <c r="JSQ854" s="273"/>
      <c r="JSR854" s="273"/>
      <c r="JSS854" s="273"/>
      <c r="JST854" s="273"/>
      <c r="JSU854" s="273"/>
      <c r="JSV854" s="273"/>
      <c r="JSW854" s="273"/>
      <c r="JSX854" s="273"/>
      <c r="JSY854" s="273"/>
      <c r="JSZ854" s="273"/>
      <c r="JTA854" s="273"/>
      <c r="JTB854" s="273"/>
      <c r="JTC854" s="273"/>
      <c r="JTD854" s="273"/>
      <c r="JTE854" s="273"/>
      <c r="JTF854" s="273"/>
      <c r="JTG854" s="273"/>
      <c r="JTH854" s="273"/>
      <c r="JTI854" s="273"/>
      <c r="JTJ854" s="273"/>
      <c r="JTK854" s="273"/>
      <c r="JTL854" s="273"/>
      <c r="JTM854" s="273"/>
      <c r="JTN854" s="273"/>
      <c r="JTO854" s="273"/>
      <c r="JTP854" s="273"/>
      <c r="JTQ854" s="273"/>
      <c r="JTR854" s="273"/>
      <c r="JTS854" s="273"/>
      <c r="JTT854" s="273"/>
      <c r="JTU854" s="273"/>
      <c r="JTV854" s="273"/>
      <c r="JTW854" s="273"/>
      <c r="JTX854" s="273"/>
      <c r="JTY854" s="273"/>
      <c r="JTZ854" s="273"/>
      <c r="JUA854" s="273"/>
      <c r="JUB854" s="273"/>
      <c r="JUC854" s="273"/>
      <c r="JUD854" s="273"/>
      <c r="JUE854" s="273"/>
      <c r="JUF854" s="273"/>
      <c r="JUG854" s="273"/>
      <c r="JUH854" s="273"/>
      <c r="JUI854" s="273"/>
      <c r="JUJ854" s="273"/>
      <c r="JUK854" s="273"/>
      <c r="JUL854" s="273"/>
      <c r="JUM854" s="273"/>
      <c r="JUN854" s="273"/>
      <c r="JUO854" s="273"/>
      <c r="JUP854" s="273"/>
      <c r="JUQ854" s="273"/>
      <c r="JUR854" s="273"/>
      <c r="JUS854" s="273"/>
      <c r="JUT854" s="273"/>
      <c r="JUU854" s="273"/>
      <c r="JUV854" s="273"/>
      <c r="JUW854" s="273"/>
      <c r="JUX854" s="273"/>
      <c r="JUY854" s="273"/>
      <c r="JUZ854" s="273"/>
      <c r="JVA854" s="273"/>
      <c r="JVB854" s="273"/>
      <c r="JVC854" s="273"/>
      <c r="JVD854" s="273"/>
      <c r="JVE854" s="273"/>
      <c r="JVF854" s="273"/>
      <c r="JVG854" s="273"/>
      <c r="JVH854" s="273"/>
      <c r="JVI854" s="273"/>
      <c r="JVJ854" s="273"/>
      <c r="JVK854" s="273"/>
      <c r="JVL854" s="273"/>
      <c r="JVM854" s="273"/>
      <c r="JVN854" s="273"/>
      <c r="JVO854" s="273"/>
      <c r="JVP854" s="273"/>
      <c r="JVQ854" s="273"/>
      <c r="JVR854" s="273"/>
      <c r="JVS854" s="273"/>
      <c r="JVT854" s="273"/>
      <c r="JVU854" s="273"/>
      <c r="JVV854" s="273"/>
      <c r="JVW854" s="273"/>
      <c r="JVX854" s="273"/>
      <c r="JVY854" s="273"/>
      <c r="JVZ854" s="273"/>
      <c r="JWA854" s="273"/>
      <c r="JWB854" s="273"/>
      <c r="JWC854" s="273"/>
      <c r="JWD854" s="273"/>
      <c r="JWE854" s="273"/>
      <c r="JWF854" s="273"/>
      <c r="JWG854" s="273"/>
      <c r="JWH854" s="273"/>
      <c r="JWI854" s="273"/>
      <c r="JWJ854" s="273"/>
      <c r="JWK854" s="273"/>
      <c r="JWL854" s="273"/>
      <c r="JWM854" s="273"/>
      <c r="JWN854" s="273"/>
      <c r="JWO854" s="273"/>
      <c r="JWP854" s="273"/>
      <c r="JWQ854" s="273"/>
      <c r="JWR854" s="273"/>
      <c r="JWS854" s="273"/>
      <c r="JWT854" s="273"/>
      <c r="JWU854" s="273"/>
      <c r="JWV854" s="273"/>
      <c r="JWW854" s="273"/>
      <c r="JWX854" s="273"/>
      <c r="JWY854" s="273"/>
      <c r="JWZ854" s="273"/>
      <c r="JXA854" s="273"/>
      <c r="JXB854" s="273"/>
      <c r="JXC854" s="273"/>
      <c r="JXD854" s="273"/>
      <c r="JXE854" s="273"/>
      <c r="JXF854" s="273"/>
      <c r="JXG854" s="273"/>
      <c r="JXH854" s="273"/>
      <c r="JXI854" s="273"/>
      <c r="JXJ854" s="273"/>
      <c r="JXK854" s="273"/>
      <c r="JXL854" s="273"/>
      <c r="JXM854" s="273"/>
      <c r="JXN854" s="273"/>
      <c r="JXO854" s="273"/>
      <c r="JXP854" s="273"/>
      <c r="JXQ854" s="273"/>
      <c r="JXR854" s="273"/>
      <c r="JXS854" s="273"/>
      <c r="JXT854" s="273"/>
      <c r="JXU854" s="273"/>
      <c r="JXV854" s="273"/>
      <c r="JXW854" s="273"/>
      <c r="JXX854" s="273"/>
      <c r="JXY854" s="273"/>
      <c r="JXZ854" s="273"/>
      <c r="JYA854" s="273"/>
      <c r="JYB854" s="273"/>
      <c r="JYC854" s="273"/>
      <c r="JYD854" s="273"/>
      <c r="JYE854" s="273"/>
      <c r="JYF854" s="273"/>
      <c r="JYG854" s="273"/>
      <c r="JYH854" s="273"/>
      <c r="JYI854" s="273"/>
      <c r="JYJ854" s="273"/>
      <c r="JYK854" s="273"/>
      <c r="JYL854" s="273"/>
      <c r="JYM854" s="273"/>
      <c r="JYN854" s="273"/>
      <c r="JYO854" s="273"/>
      <c r="JYP854" s="273"/>
      <c r="JYQ854" s="273"/>
      <c r="JYR854" s="273"/>
      <c r="JYS854" s="273"/>
      <c r="JYT854" s="273"/>
      <c r="JYU854" s="273"/>
      <c r="JYV854" s="273"/>
      <c r="JYW854" s="273"/>
      <c r="JYX854" s="273"/>
      <c r="JYY854" s="273"/>
      <c r="JYZ854" s="273"/>
      <c r="JZA854" s="273"/>
      <c r="JZB854" s="273"/>
      <c r="JZC854" s="273"/>
      <c r="JZD854" s="273"/>
      <c r="JZE854" s="273"/>
      <c r="JZF854" s="273"/>
      <c r="JZG854" s="273"/>
      <c r="JZH854" s="273"/>
      <c r="JZI854" s="273"/>
      <c r="JZJ854" s="273"/>
      <c r="JZK854" s="273"/>
      <c r="JZL854" s="273"/>
      <c r="JZM854" s="273"/>
      <c r="JZN854" s="273"/>
      <c r="JZO854" s="273"/>
      <c r="JZP854" s="273"/>
      <c r="JZQ854" s="273"/>
      <c r="JZR854" s="273"/>
      <c r="JZS854" s="273"/>
      <c r="JZT854" s="273"/>
      <c r="JZU854" s="273"/>
      <c r="JZV854" s="273"/>
      <c r="JZW854" s="273"/>
      <c r="JZX854" s="273"/>
      <c r="JZY854" s="273"/>
      <c r="JZZ854" s="273"/>
      <c r="KAA854" s="273"/>
      <c r="KAB854" s="273"/>
      <c r="KAC854" s="273"/>
      <c r="KAD854" s="273"/>
      <c r="KAE854" s="273"/>
      <c r="KAF854" s="273"/>
      <c r="KAG854" s="273"/>
      <c r="KAH854" s="273"/>
      <c r="KAI854" s="273"/>
      <c r="KAJ854" s="273"/>
      <c r="KAK854" s="273"/>
      <c r="KAL854" s="273"/>
      <c r="KAM854" s="273"/>
      <c r="KAN854" s="273"/>
      <c r="KAO854" s="273"/>
      <c r="KAP854" s="273"/>
      <c r="KAQ854" s="273"/>
      <c r="KAR854" s="273"/>
      <c r="KAS854" s="273"/>
      <c r="KAT854" s="273"/>
      <c r="KAU854" s="273"/>
      <c r="KAV854" s="273"/>
      <c r="KAW854" s="273"/>
      <c r="KAX854" s="273"/>
      <c r="KAY854" s="273"/>
      <c r="KAZ854" s="273"/>
      <c r="KBA854" s="273"/>
      <c r="KBB854" s="273"/>
      <c r="KBC854" s="273"/>
      <c r="KBD854" s="273"/>
      <c r="KBE854" s="273"/>
      <c r="KBF854" s="273"/>
      <c r="KBG854" s="273"/>
      <c r="KBH854" s="273"/>
      <c r="KBI854" s="273"/>
      <c r="KBJ854" s="273"/>
      <c r="KBK854" s="273"/>
      <c r="KBL854" s="273"/>
      <c r="KBM854" s="273"/>
      <c r="KBN854" s="273"/>
      <c r="KBO854" s="273"/>
      <c r="KBP854" s="273"/>
      <c r="KBQ854" s="273"/>
      <c r="KBR854" s="273"/>
      <c r="KBS854" s="273"/>
      <c r="KBT854" s="273"/>
      <c r="KBU854" s="273"/>
      <c r="KBV854" s="273"/>
      <c r="KBW854" s="273"/>
      <c r="KBX854" s="273"/>
      <c r="KBY854" s="273"/>
      <c r="KBZ854" s="273"/>
      <c r="KCA854" s="273"/>
      <c r="KCB854" s="273"/>
      <c r="KCC854" s="273"/>
      <c r="KCD854" s="273"/>
      <c r="KCE854" s="273"/>
      <c r="KCF854" s="273"/>
      <c r="KCG854" s="273"/>
      <c r="KCH854" s="273"/>
      <c r="KCI854" s="273"/>
      <c r="KCJ854" s="273"/>
      <c r="KCK854" s="273"/>
      <c r="KCL854" s="273"/>
      <c r="KCM854" s="273"/>
      <c r="KCN854" s="273"/>
      <c r="KCO854" s="273"/>
      <c r="KCP854" s="273"/>
      <c r="KCQ854" s="273"/>
      <c r="KCR854" s="273"/>
      <c r="KCS854" s="273"/>
      <c r="KCT854" s="273"/>
      <c r="KCU854" s="273"/>
      <c r="KCV854" s="273"/>
      <c r="KCW854" s="273"/>
      <c r="KCX854" s="273"/>
      <c r="KCY854" s="273"/>
      <c r="KCZ854" s="273"/>
      <c r="KDA854" s="273"/>
      <c r="KDB854" s="273"/>
      <c r="KDC854" s="273"/>
      <c r="KDD854" s="273"/>
      <c r="KDE854" s="273"/>
      <c r="KDF854" s="273"/>
      <c r="KDG854" s="273"/>
      <c r="KDH854" s="273"/>
      <c r="KDI854" s="273"/>
      <c r="KDJ854" s="273"/>
      <c r="KDK854" s="273"/>
      <c r="KDL854" s="273"/>
      <c r="KDM854" s="273"/>
      <c r="KDN854" s="273"/>
      <c r="KDO854" s="273"/>
      <c r="KDP854" s="273"/>
      <c r="KDQ854" s="273"/>
      <c r="KDR854" s="273"/>
      <c r="KDS854" s="273"/>
      <c r="KDT854" s="273"/>
      <c r="KDU854" s="273"/>
      <c r="KDV854" s="273"/>
      <c r="KDW854" s="273"/>
      <c r="KDX854" s="273"/>
      <c r="KDY854" s="273"/>
      <c r="KDZ854" s="273"/>
      <c r="KEA854" s="273"/>
      <c r="KEB854" s="273"/>
      <c r="KEC854" s="273"/>
      <c r="KED854" s="273"/>
      <c r="KEE854" s="273"/>
      <c r="KEF854" s="273"/>
      <c r="KEG854" s="273"/>
      <c r="KEH854" s="273"/>
      <c r="KEI854" s="273"/>
      <c r="KEJ854" s="273"/>
      <c r="KEK854" s="273"/>
      <c r="KEL854" s="273"/>
      <c r="KEM854" s="273"/>
      <c r="KEN854" s="273"/>
      <c r="KEO854" s="273"/>
      <c r="KEP854" s="273"/>
      <c r="KEQ854" s="273"/>
      <c r="KER854" s="273"/>
      <c r="KES854" s="273"/>
      <c r="KET854" s="273"/>
      <c r="KEU854" s="273"/>
      <c r="KEV854" s="273"/>
      <c r="KEW854" s="273"/>
      <c r="KEX854" s="273"/>
      <c r="KEY854" s="273"/>
      <c r="KEZ854" s="273"/>
      <c r="KFA854" s="273"/>
      <c r="KFB854" s="273"/>
      <c r="KFC854" s="273"/>
      <c r="KFD854" s="273"/>
      <c r="KFE854" s="273"/>
      <c r="KFF854" s="273"/>
      <c r="KFG854" s="273"/>
      <c r="KFH854" s="273"/>
      <c r="KFI854" s="273"/>
      <c r="KFJ854" s="273"/>
      <c r="KFK854" s="273"/>
      <c r="KFL854" s="273"/>
      <c r="KFM854" s="273"/>
      <c r="KFN854" s="273"/>
      <c r="KFO854" s="273"/>
      <c r="KFP854" s="273"/>
      <c r="KFQ854" s="273"/>
      <c r="KFR854" s="273"/>
      <c r="KFS854" s="273"/>
      <c r="KFT854" s="273"/>
      <c r="KFU854" s="273"/>
      <c r="KFV854" s="273"/>
      <c r="KFW854" s="273"/>
      <c r="KFX854" s="273"/>
      <c r="KFY854" s="273"/>
      <c r="KFZ854" s="273"/>
      <c r="KGA854" s="273"/>
      <c r="KGB854" s="273"/>
      <c r="KGC854" s="273"/>
      <c r="KGD854" s="273"/>
      <c r="KGE854" s="273"/>
      <c r="KGF854" s="273"/>
      <c r="KGG854" s="273"/>
      <c r="KGH854" s="273"/>
      <c r="KGI854" s="273"/>
      <c r="KGJ854" s="273"/>
      <c r="KGK854" s="273"/>
      <c r="KGL854" s="273"/>
      <c r="KGM854" s="273"/>
      <c r="KGN854" s="273"/>
      <c r="KGO854" s="273"/>
      <c r="KGP854" s="273"/>
      <c r="KGQ854" s="273"/>
      <c r="KGR854" s="273"/>
      <c r="KGS854" s="273"/>
      <c r="KGT854" s="273"/>
      <c r="KGU854" s="273"/>
      <c r="KGV854" s="273"/>
      <c r="KGW854" s="273"/>
      <c r="KGX854" s="273"/>
      <c r="KGY854" s="273"/>
      <c r="KGZ854" s="273"/>
      <c r="KHA854" s="273"/>
      <c r="KHB854" s="273"/>
      <c r="KHC854" s="273"/>
      <c r="KHD854" s="273"/>
      <c r="KHE854" s="273"/>
      <c r="KHF854" s="273"/>
      <c r="KHG854" s="273"/>
      <c r="KHH854" s="273"/>
      <c r="KHI854" s="273"/>
      <c r="KHJ854" s="273"/>
      <c r="KHK854" s="273"/>
      <c r="KHL854" s="273"/>
      <c r="KHM854" s="273"/>
      <c r="KHN854" s="273"/>
      <c r="KHO854" s="273"/>
      <c r="KHP854" s="273"/>
      <c r="KHQ854" s="273"/>
      <c r="KHR854" s="273"/>
      <c r="KHS854" s="273"/>
      <c r="KHT854" s="273"/>
      <c r="KHU854" s="273"/>
      <c r="KHV854" s="273"/>
      <c r="KHW854" s="273"/>
      <c r="KHX854" s="273"/>
      <c r="KHY854" s="273"/>
      <c r="KHZ854" s="273"/>
      <c r="KIA854" s="273"/>
      <c r="KIB854" s="273"/>
      <c r="KIC854" s="273"/>
      <c r="KID854" s="273"/>
      <c r="KIE854" s="273"/>
      <c r="KIF854" s="273"/>
      <c r="KIG854" s="273"/>
      <c r="KIH854" s="273"/>
      <c r="KII854" s="273"/>
      <c r="KIJ854" s="273"/>
      <c r="KIK854" s="273"/>
      <c r="KIL854" s="273"/>
      <c r="KIM854" s="273"/>
      <c r="KIN854" s="273"/>
      <c r="KIO854" s="273"/>
      <c r="KIP854" s="273"/>
      <c r="KIQ854" s="273"/>
      <c r="KIR854" s="273"/>
      <c r="KIS854" s="273"/>
      <c r="KIT854" s="273"/>
      <c r="KIU854" s="273"/>
      <c r="KIV854" s="273"/>
      <c r="KIW854" s="273"/>
      <c r="KIX854" s="273"/>
      <c r="KIY854" s="273"/>
      <c r="KIZ854" s="273"/>
      <c r="KJA854" s="273"/>
      <c r="KJB854" s="273"/>
      <c r="KJC854" s="273"/>
      <c r="KJD854" s="273"/>
      <c r="KJE854" s="273"/>
      <c r="KJF854" s="273"/>
      <c r="KJG854" s="273"/>
      <c r="KJH854" s="273"/>
      <c r="KJI854" s="273"/>
      <c r="KJJ854" s="273"/>
      <c r="KJK854" s="273"/>
      <c r="KJL854" s="273"/>
      <c r="KJM854" s="273"/>
      <c r="KJN854" s="273"/>
      <c r="KJO854" s="273"/>
      <c r="KJP854" s="273"/>
      <c r="KJQ854" s="273"/>
      <c r="KJR854" s="273"/>
      <c r="KJS854" s="273"/>
      <c r="KJT854" s="273"/>
      <c r="KJU854" s="273"/>
      <c r="KJV854" s="273"/>
      <c r="KJW854" s="273"/>
      <c r="KJX854" s="273"/>
      <c r="KJY854" s="273"/>
      <c r="KJZ854" s="273"/>
      <c r="KKA854" s="273"/>
      <c r="KKB854" s="273"/>
      <c r="KKC854" s="273"/>
      <c r="KKD854" s="273"/>
      <c r="KKE854" s="273"/>
      <c r="KKF854" s="273"/>
      <c r="KKG854" s="273"/>
      <c r="KKH854" s="273"/>
      <c r="KKI854" s="273"/>
      <c r="KKJ854" s="273"/>
      <c r="KKK854" s="273"/>
      <c r="KKL854" s="273"/>
      <c r="KKM854" s="273"/>
      <c r="KKN854" s="273"/>
      <c r="KKO854" s="273"/>
      <c r="KKP854" s="273"/>
      <c r="KKQ854" s="273"/>
      <c r="KKR854" s="273"/>
      <c r="KKS854" s="273"/>
      <c r="KKT854" s="273"/>
      <c r="KKU854" s="273"/>
      <c r="KKV854" s="273"/>
      <c r="KKW854" s="273"/>
      <c r="KKX854" s="273"/>
      <c r="KKY854" s="273"/>
      <c r="KKZ854" s="273"/>
      <c r="KLA854" s="273"/>
      <c r="KLB854" s="273"/>
      <c r="KLC854" s="273"/>
      <c r="KLD854" s="273"/>
      <c r="KLE854" s="273"/>
      <c r="KLF854" s="273"/>
      <c r="KLG854" s="273"/>
      <c r="KLH854" s="273"/>
      <c r="KLI854" s="273"/>
      <c r="KLJ854" s="273"/>
      <c r="KLK854" s="273"/>
      <c r="KLL854" s="273"/>
      <c r="KLM854" s="273"/>
      <c r="KLN854" s="273"/>
      <c r="KLO854" s="273"/>
      <c r="KLP854" s="273"/>
      <c r="KLQ854" s="273"/>
      <c r="KLR854" s="273"/>
      <c r="KLS854" s="273"/>
      <c r="KLT854" s="273"/>
      <c r="KLU854" s="273"/>
      <c r="KLV854" s="273"/>
      <c r="KLW854" s="273"/>
      <c r="KLX854" s="273"/>
      <c r="KLY854" s="273"/>
      <c r="KLZ854" s="273"/>
      <c r="KMA854" s="273"/>
      <c r="KMB854" s="273"/>
      <c r="KMC854" s="273"/>
      <c r="KMD854" s="273"/>
      <c r="KME854" s="273"/>
      <c r="KMF854" s="273"/>
      <c r="KMG854" s="273"/>
      <c r="KMH854" s="273"/>
      <c r="KMI854" s="273"/>
      <c r="KMJ854" s="273"/>
      <c r="KMK854" s="273"/>
      <c r="KML854" s="273"/>
      <c r="KMM854" s="273"/>
      <c r="KMN854" s="273"/>
      <c r="KMO854" s="273"/>
      <c r="KMP854" s="273"/>
      <c r="KMQ854" s="273"/>
      <c r="KMR854" s="273"/>
      <c r="KMS854" s="273"/>
      <c r="KMT854" s="273"/>
      <c r="KMU854" s="273"/>
      <c r="KMV854" s="273"/>
      <c r="KMW854" s="273"/>
      <c r="KMX854" s="273"/>
      <c r="KMY854" s="273"/>
      <c r="KMZ854" s="273"/>
      <c r="KNA854" s="273"/>
      <c r="KNB854" s="273"/>
      <c r="KNC854" s="273"/>
      <c r="KND854" s="273"/>
      <c r="KNE854" s="273"/>
      <c r="KNF854" s="273"/>
      <c r="KNG854" s="273"/>
      <c r="KNH854" s="273"/>
      <c r="KNI854" s="273"/>
      <c r="KNJ854" s="273"/>
      <c r="KNK854" s="273"/>
      <c r="KNL854" s="273"/>
      <c r="KNM854" s="273"/>
      <c r="KNN854" s="273"/>
      <c r="KNO854" s="273"/>
      <c r="KNP854" s="273"/>
      <c r="KNQ854" s="273"/>
      <c r="KNR854" s="273"/>
      <c r="KNS854" s="273"/>
      <c r="KNT854" s="273"/>
      <c r="KNU854" s="273"/>
      <c r="KNV854" s="273"/>
      <c r="KNW854" s="273"/>
      <c r="KNX854" s="273"/>
      <c r="KNY854" s="273"/>
      <c r="KNZ854" s="273"/>
      <c r="KOA854" s="273"/>
      <c r="KOB854" s="273"/>
      <c r="KOC854" s="273"/>
      <c r="KOD854" s="273"/>
      <c r="KOE854" s="273"/>
      <c r="KOF854" s="273"/>
      <c r="KOG854" s="273"/>
      <c r="KOH854" s="273"/>
      <c r="KOI854" s="273"/>
      <c r="KOJ854" s="273"/>
      <c r="KOK854" s="273"/>
      <c r="KOL854" s="273"/>
      <c r="KOM854" s="273"/>
      <c r="KON854" s="273"/>
      <c r="KOO854" s="273"/>
      <c r="KOP854" s="273"/>
      <c r="KOQ854" s="273"/>
      <c r="KOR854" s="273"/>
      <c r="KOS854" s="273"/>
      <c r="KOT854" s="273"/>
      <c r="KOU854" s="273"/>
      <c r="KOV854" s="273"/>
      <c r="KOW854" s="273"/>
      <c r="KOX854" s="273"/>
      <c r="KOY854" s="273"/>
      <c r="KOZ854" s="273"/>
      <c r="KPA854" s="273"/>
      <c r="KPB854" s="273"/>
      <c r="KPC854" s="273"/>
      <c r="KPD854" s="273"/>
      <c r="KPE854" s="273"/>
      <c r="KPF854" s="273"/>
      <c r="KPG854" s="273"/>
      <c r="KPH854" s="273"/>
      <c r="KPI854" s="273"/>
      <c r="KPJ854" s="273"/>
      <c r="KPK854" s="273"/>
      <c r="KPL854" s="273"/>
      <c r="KPM854" s="273"/>
      <c r="KPN854" s="273"/>
      <c r="KPO854" s="273"/>
      <c r="KPP854" s="273"/>
      <c r="KPQ854" s="273"/>
      <c r="KPR854" s="273"/>
      <c r="KPS854" s="273"/>
      <c r="KPT854" s="273"/>
      <c r="KPU854" s="273"/>
      <c r="KPV854" s="273"/>
      <c r="KPW854" s="273"/>
      <c r="KPX854" s="273"/>
      <c r="KPY854" s="273"/>
      <c r="KPZ854" s="273"/>
      <c r="KQA854" s="273"/>
      <c r="KQB854" s="273"/>
      <c r="KQC854" s="273"/>
      <c r="KQD854" s="273"/>
      <c r="KQE854" s="273"/>
      <c r="KQF854" s="273"/>
      <c r="KQG854" s="273"/>
      <c r="KQH854" s="273"/>
      <c r="KQI854" s="273"/>
      <c r="KQJ854" s="273"/>
      <c r="KQK854" s="273"/>
      <c r="KQL854" s="273"/>
      <c r="KQM854" s="273"/>
      <c r="KQN854" s="273"/>
      <c r="KQO854" s="273"/>
      <c r="KQP854" s="273"/>
      <c r="KQQ854" s="273"/>
      <c r="KQR854" s="273"/>
      <c r="KQS854" s="273"/>
      <c r="KQT854" s="273"/>
      <c r="KQU854" s="273"/>
      <c r="KQV854" s="273"/>
      <c r="KQW854" s="273"/>
      <c r="KQX854" s="273"/>
      <c r="KQY854" s="273"/>
      <c r="KQZ854" s="273"/>
      <c r="KRA854" s="273"/>
      <c r="KRB854" s="273"/>
      <c r="KRC854" s="273"/>
      <c r="KRD854" s="273"/>
      <c r="KRE854" s="273"/>
      <c r="KRF854" s="273"/>
      <c r="KRG854" s="273"/>
      <c r="KRH854" s="273"/>
      <c r="KRI854" s="273"/>
      <c r="KRJ854" s="273"/>
      <c r="KRK854" s="273"/>
      <c r="KRL854" s="273"/>
      <c r="KRM854" s="273"/>
      <c r="KRN854" s="273"/>
      <c r="KRO854" s="273"/>
      <c r="KRP854" s="273"/>
      <c r="KRQ854" s="273"/>
      <c r="KRR854" s="273"/>
      <c r="KRS854" s="273"/>
      <c r="KRT854" s="273"/>
      <c r="KRU854" s="273"/>
      <c r="KRV854" s="273"/>
      <c r="KRW854" s="273"/>
      <c r="KRX854" s="273"/>
      <c r="KRY854" s="273"/>
      <c r="KRZ854" s="273"/>
      <c r="KSA854" s="273"/>
      <c r="KSB854" s="273"/>
      <c r="KSC854" s="273"/>
      <c r="KSD854" s="273"/>
      <c r="KSE854" s="273"/>
      <c r="KSF854" s="273"/>
      <c r="KSG854" s="273"/>
      <c r="KSH854" s="273"/>
      <c r="KSI854" s="273"/>
      <c r="KSJ854" s="273"/>
      <c r="KSK854" s="273"/>
      <c r="KSL854" s="273"/>
      <c r="KSM854" s="273"/>
      <c r="KSN854" s="273"/>
      <c r="KSO854" s="273"/>
      <c r="KSP854" s="273"/>
      <c r="KSQ854" s="273"/>
      <c r="KSR854" s="273"/>
      <c r="KSS854" s="273"/>
      <c r="KST854" s="273"/>
      <c r="KSU854" s="273"/>
      <c r="KSV854" s="273"/>
      <c r="KSW854" s="273"/>
      <c r="KSX854" s="273"/>
      <c r="KSY854" s="273"/>
      <c r="KSZ854" s="273"/>
      <c r="KTA854" s="273"/>
      <c r="KTB854" s="273"/>
      <c r="KTC854" s="273"/>
      <c r="KTD854" s="273"/>
      <c r="KTE854" s="273"/>
      <c r="KTF854" s="273"/>
      <c r="KTG854" s="273"/>
      <c r="KTH854" s="273"/>
      <c r="KTI854" s="273"/>
      <c r="KTJ854" s="273"/>
      <c r="KTK854" s="273"/>
      <c r="KTL854" s="273"/>
      <c r="KTM854" s="273"/>
      <c r="KTN854" s="273"/>
      <c r="KTO854" s="273"/>
      <c r="KTP854" s="273"/>
      <c r="KTQ854" s="273"/>
      <c r="KTR854" s="273"/>
      <c r="KTS854" s="273"/>
      <c r="KTT854" s="273"/>
      <c r="KTU854" s="273"/>
      <c r="KTV854" s="273"/>
      <c r="KTW854" s="273"/>
      <c r="KTX854" s="273"/>
      <c r="KTY854" s="273"/>
      <c r="KTZ854" s="273"/>
      <c r="KUA854" s="273"/>
      <c r="KUB854" s="273"/>
      <c r="KUC854" s="273"/>
      <c r="KUD854" s="273"/>
      <c r="KUE854" s="273"/>
      <c r="KUF854" s="273"/>
      <c r="KUG854" s="273"/>
      <c r="KUH854" s="273"/>
      <c r="KUI854" s="273"/>
      <c r="KUJ854" s="273"/>
      <c r="KUK854" s="273"/>
      <c r="KUL854" s="273"/>
      <c r="KUM854" s="273"/>
      <c r="KUN854" s="273"/>
      <c r="KUO854" s="273"/>
      <c r="KUP854" s="273"/>
      <c r="KUQ854" s="273"/>
      <c r="KUR854" s="273"/>
      <c r="KUS854" s="273"/>
      <c r="KUT854" s="273"/>
      <c r="KUU854" s="273"/>
      <c r="KUV854" s="273"/>
      <c r="KUW854" s="273"/>
      <c r="KUX854" s="273"/>
      <c r="KUY854" s="273"/>
      <c r="KUZ854" s="273"/>
      <c r="KVA854" s="273"/>
      <c r="KVB854" s="273"/>
      <c r="KVC854" s="273"/>
      <c r="KVD854" s="273"/>
      <c r="KVE854" s="273"/>
      <c r="KVF854" s="273"/>
      <c r="KVG854" s="273"/>
      <c r="KVH854" s="273"/>
      <c r="KVI854" s="273"/>
      <c r="KVJ854" s="273"/>
      <c r="KVK854" s="273"/>
      <c r="KVL854" s="273"/>
      <c r="KVM854" s="273"/>
      <c r="KVN854" s="273"/>
      <c r="KVO854" s="273"/>
      <c r="KVP854" s="273"/>
      <c r="KVQ854" s="273"/>
      <c r="KVR854" s="273"/>
      <c r="KVS854" s="273"/>
      <c r="KVT854" s="273"/>
      <c r="KVU854" s="273"/>
      <c r="KVV854" s="273"/>
      <c r="KVW854" s="273"/>
      <c r="KVX854" s="273"/>
      <c r="KVY854" s="273"/>
      <c r="KVZ854" s="273"/>
      <c r="KWA854" s="273"/>
      <c r="KWB854" s="273"/>
      <c r="KWC854" s="273"/>
      <c r="KWD854" s="273"/>
      <c r="KWE854" s="273"/>
      <c r="KWF854" s="273"/>
      <c r="KWG854" s="273"/>
      <c r="KWH854" s="273"/>
      <c r="KWI854" s="273"/>
      <c r="KWJ854" s="273"/>
      <c r="KWK854" s="273"/>
      <c r="KWL854" s="273"/>
      <c r="KWM854" s="273"/>
      <c r="KWN854" s="273"/>
      <c r="KWO854" s="273"/>
      <c r="KWP854" s="273"/>
      <c r="KWQ854" s="273"/>
      <c r="KWR854" s="273"/>
      <c r="KWS854" s="273"/>
      <c r="KWT854" s="273"/>
      <c r="KWU854" s="273"/>
      <c r="KWV854" s="273"/>
      <c r="KWW854" s="273"/>
      <c r="KWX854" s="273"/>
      <c r="KWY854" s="273"/>
      <c r="KWZ854" s="273"/>
      <c r="KXA854" s="273"/>
      <c r="KXB854" s="273"/>
      <c r="KXC854" s="273"/>
      <c r="KXD854" s="273"/>
      <c r="KXE854" s="273"/>
      <c r="KXF854" s="273"/>
      <c r="KXG854" s="273"/>
      <c r="KXH854" s="273"/>
      <c r="KXI854" s="273"/>
      <c r="KXJ854" s="273"/>
      <c r="KXK854" s="273"/>
      <c r="KXL854" s="273"/>
      <c r="KXM854" s="273"/>
      <c r="KXN854" s="273"/>
      <c r="KXO854" s="273"/>
      <c r="KXP854" s="273"/>
      <c r="KXQ854" s="273"/>
      <c r="KXR854" s="273"/>
      <c r="KXS854" s="273"/>
      <c r="KXT854" s="273"/>
      <c r="KXU854" s="273"/>
      <c r="KXV854" s="273"/>
      <c r="KXW854" s="273"/>
      <c r="KXX854" s="273"/>
      <c r="KXY854" s="273"/>
      <c r="KXZ854" s="273"/>
      <c r="KYA854" s="273"/>
      <c r="KYB854" s="273"/>
      <c r="KYC854" s="273"/>
      <c r="KYD854" s="273"/>
      <c r="KYE854" s="273"/>
      <c r="KYF854" s="273"/>
      <c r="KYG854" s="273"/>
      <c r="KYH854" s="273"/>
      <c r="KYI854" s="273"/>
      <c r="KYJ854" s="273"/>
      <c r="KYK854" s="273"/>
      <c r="KYL854" s="273"/>
      <c r="KYM854" s="273"/>
      <c r="KYN854" s="273"/>
      <c r="KYO854" s="273"/>
      <c r="KYP854" s="273"/>
      <c r="KYQ854" s="273"/>
      <c r="KYR854" s="273"/>
      <c r="KYS854" s="273"/>
      <c r="KYT854" s="273"/>
      <c r="KYU854" s="273"/>
      <c r="KYV854" s="273"/>
      <c r="KYW854" s="273"/>
      <c r="KYX854" s="273"/>
      <c r="KYY854" s="273"/>
      <c r="KYZ854" s="273"/>
      <c r="KZA854" s="273"/>
      <c r="KZB854" s="273"/>
      <c r="KZC854" s="273"/>
      <c r="KZD854" s="273"/>
      <c r="KZE854" s="273"/>
      <c r="KZF854" s="273"/>
      <c r="KZG854" s="273"/>
      <c r="KZH854" s="273"/>
      <c r="KZI854" s="273"/>
      <c r="KZJ854" s="273"/>
      <c r="KZK854" s="273"/>
      <c r="KZL854" s="273"/>
      <c r="KZM854" s="273"/>
      <c r="KZN854" s="273"/>
      <c r="KZO854" s="273"/>
      <c r="KZP854" s="273"/>
      <c r="KZQ854" s="273"/>
      <c r="KZR854" s="273"/>
      <c r="KZS854" s="273"/>
      <c r="KZT854" s="273"/>
      <c r="KZU854" s="273"/>
      <c r="KZV854" s="273"/>
      <c r="KZW854" s="273"/>
      <c r="KZX854" s="273"/>
      <c r="KZY854" s="273"/>
      <c r="KZZ854" s="273"/>
      <c r="LAA854" s="273"/>
      <c r="LAB854" s="273"/>
      <c r="LAC854" s="273"/>
      <c r="LAD854" s="273"/>
      <c r="LAE854" s="273"/>
      <c r="LAF854" s="273"/>
      <c r="LAG854" s="273"/>
      <c r="LAH854" s="273"/>
      <c r="LAI854" s="273"/>
      <c r="LAJ854" s="273"/>
      <c r="LAK854" s="273"/>
      <c r="LAL854" s="273"/>
      <c r="LAM854" s="273"/>
      <c r="LAN854" s="273"/>
      <c r="LAO854" s="273"/>
      <c r="LAP854" s="273"/>
      <c r="LAQ854" s="273"/>
      <c r="LAR854" s="273"/>
      <c r="LAS854" s="273"/>
      <c r="LAT854" s="273"/>
      <c r="LAU854" s="273"/>
      <c r="LAV854" s="273"/>
      <c r="LAW854" s="273"/>
      <c r="LAX854" s="273"/>
      <c r="LAY854" s="273"/>
      <c r="LAZ854" s="273"/>
      <c r="LBA854" s="273"/>
      <c r="LBB854" s="273"/>
      <c r="LBC854" s="273"/>
      <c r="LBD854" s="273"/>
      <c r="LBE854" s="273"/>
      <c r="LBF854" s="273"/>
      <c r="LBG854" s="273"/>
      <c r="LBH854" s="273"/>
      <c r="LBI854" s="273"/>
      <c r="LBJ854" s="273"/>
      <c r="LBK854" s="273"/>
      <c r="LBL854" s="273"/>
      <c r="LBM854" s="273"/>
      <c r="LBN854" s="273"/>
      <c r="LBO854" s="273"/>
      <c r="LBP854" s="273"/>
      <c r="LBQ854" s="273"/>
      <c r="LBR854" s="273"/>
      <c r="LBS854" s="273"/>
      <c r="LBT854" s="273"/>
      <c r="LBU854" s="273"/>
      <c r="LBV854" s="273"/>
      <c r="LBW854" s="273"/>
      <c r="LBX854" s="273"/>
      <c r="LBY854" s="273"/>
      <c r="LBZ854" s="273"/>
      <c r="LCA854" s="273"/>
      <c r="LCB854" s="273"/>
      <c r="LCC854" s="273"/>
      <c r="LCD854" s="273"/>
      <c r="LCE854" s="273"/>
      <c r="LCF854" s="273"/>
      <c r="LCG854" s="273"/>
      <c r="LCH854" s="273"/>
      <c r="LCI854" s="273"/>
      <c r="LCJ854" s="273"/>
      <c r="LCK854" s="273"/>
      <c r="LCL854" s="273"/>
      <c r="LCM854" s="273"/>
      <c r="LCN854" s="273"/>
      <c r="LCO854" s="273"/>
      <c r="LCP854" s="273"/>
      <c r="LCQ854" s="273"/>
      <c r="LCR854" s="273"/>
      <c r="LCS854" s="273"/>
      <c r="LCT854" s="273"/>
      <c r="LCU854" s="273"/>
      <c r="LCV854" s="273"/>
      <c r="LCW854" s="273"/>
      <c r="LCX854" s="273"/>
      <c r="LCY854" s="273"/>
      <c r="LCZ854" s="273"/>
      <c r="LDA854" s="273"/>
      <c r="LDB854" s="273"/>
      <c r="LDC854" s="273"/>
      <c r="LDD854" s="273"/>
      <c r="LDE854" s="273"/>
      <c r="LDF854" s="273"/>
      <c r="LDG854" s="273"/>
      <c r="LDH854" s="273"/>
      <c r="LDI854" s="273"/>
      <c r="LDJ854" s="273"/>
      <c r="LDK854" s="273"/>
      <c r="LDL854" s="273"/>
      <c r="LDM854" s="273"/>
      <c r="LDN854" s="273"/>
      <c r="LDO854" s="273"/>
      <c r="LDP854" s="273"/>
      <c r="LDQ854" s="273"/>
      <c r="LDR854" s="273"/>
      <c r="LDS854" s="273"/>
      <c r="LDT854" s="273"/>
      <c r="LDU854" s="273"/>
      <c r="LDV854" s="273"/>
      <c r="LDW854" s="273"/>
      <c r="LDX854" s="273"/>
      <c r="LDY854" s="273"/>
      <c r="LDZ854" s="273"/>
      <c r="LEA854" s="273"/>
      <c r="LEB854" s="273"/>
      <c r="LEC854" s="273"/>
      <c r="LED854" s="273"/>
      <c r="LEE854" s="273"/>
      <c r="LEF854" s="273"/>
      <c r="LEG854" s="273"/>
      <c r="LEH854" s="273"/>
      <c r="LEI854" s="273"/>
      <c r="LEJ854" s="273"/>
      <c r="LEK854" s="273"/>
      <c r="LEL854" s="273"/>
      <c r="LEM854" s="273"/>
      <c r="LEN854" s="273"/>
      <c r="LEO854" s="273"/>
      <c r="LEP854" s="273"/>
      <c r="LEQ854" s="273"/>
      <c r="LER854" s="273"/>
      <c r="LES854" s="273"/>
      <c r="LET854" s="273"/>
      <c r="LEU854" s="273"/>
      <c r="LEV854" s="273"/>
      <c r="LEW854" s="273"/>
      <c r="LEX854" s="273"/>
      <c r="LEY854" s="273"/>
      <c r="LEZ854" s="273"/>
      <c r="LFA854" s="273"/>
      <c r="LFB854" s="273"/>
      <c r="LFC854" s="273"/>
      <c r="LFD854" s="273"/>
      <c r="LFE854" s="273"/>
      <c r="LFF854" s="273"/>
      <c r="LFG854" s="273"/>
      <c r="LFH854" s="273"/>
      <c r="LFI854" s="273"/>
      <c r="LFJ854" s="273"/>
      <c r="LFK854" s="273"/>
      <c r="LFL854" s="273"/>
      <c r="LFM854" s="273"/>
      <c r="LFN854" s="273"/>
      <c r="LFO854" s="273"/>
      <c r="LFP854" s="273"/>
      <c r="LFQ854" s="273"/>
      <c r="LFR854" s="273"/>
      <c r="LFS854" s="273"/>
      <c r="LFT854" s="273"/>
      <c r="LFU854" s="273"/>
      <c r="LFV854" s="273"/>
      <c r="LFW854" s="273"/>
      <c r="LFX854" s="273"/>
      <c r="LFY854" s="273"/>
      <c r="LFZ854" s="273"/>
      <c r="LGA854" s="273"/>
      <c r="LGB854" s="273"/>
      <c r="LGC854" s="273"/>
      <c r="LGD854" s="273"/>
      <c r="LGE854" s="273"/>
      <c r="LGF854" s="273"/>
      <c r="LGG854" s="273"/>
      <c r="LGH854" s="273"/>
      <c r="LGI854" s="273"/>
      <c r="LGJ854" s="273"/>
      <c r="LGK854" s="273"/>
      <c r="LGL854" s="273"/>
      <c r="LGM854" s="273"/>
      <c r="LGN854" s="273"/>
      <c r="LGO854" s="273"/>
      <c r="LGP854" s="273"/>
      <c r="LGQ854" s="273"/>
      <c r="LGR854" s="273"/>
      <c r="LGS854" s="273"/>
      <c r="LGT854" s="273"/>
      <c r="LGU854" s="273"/>
      <c r="LGV854" s="273"/>
      <c r="LGW854" s="273"/>
      <c r="LGX854" s="273"/>
      <c r="LGY854" s="273"/>
      <c r="LGZ854" s="273"/>
      <c r="LHA854" s="273"/>
      <c r="LHB854" s="273"/>
      <c r="LHC854" s="273"/>
      <c r="LHD854" s="273"/>
      <c r="LHE854" s="273"/>
      <c r="LHF854" s="273"/>
      <c r="LHG854" s="273"/>
      <c r="LHH854" s="273"/>
      <c r="LHI854" s="273"/>
      <c r="LHJ854" s="273"/>
      <c r="LHK854" s="273"/>
      <c r="LHL854" s="273"/>
      <c r="LHM854" s="273"/>
      <c r="LHN854" s="273"/>
      <c r="LHO854" s="273"/>
      <c r="LHP854" s="273"/>
      <c r="LHQ854" s="273"/>
      <c r="LHR854" s="273"/>
      <c r="LHS854" s="273"/>
      <c r="LHT854" s="273"/>
      <c r="LHU854" s="273"/>
      <c r="LHV854" s="273"/>
      <c r="LHW854" s="273"/>
      <c r="LHX854" s="273"/>
      <c r="LHY854" s="273"/>
      <c r="LHZ854" s="273"/>
      <c r="LIA854" s="273"/>
      <c r="LIB854" s="273"/>
      <c r="LIC854" s="273"/>
      <c r="LID854" s="273"/>
      <c r="LIE854" s="273"/>
      <c r="LIF854" s="273"/>
      <c r="LIG854" s="273"/>
      <c r="LIH854" s="273"/>
      <c r="LII854" s="273"/>
      <c r="LIJ854" s="273"/>
      <c r="LIK854" s="273"/>
      <c r="LIL854" s="273"/>
      <c r="LIM854" s="273"/>
      <c r="LIN854" s="273"/>
      <c r="LIO854" s="273"/>
      <c r="LIP854" s="273"/>
      <c r="LIQ854" s="273"/>
      <c r="LIR854" s="273"/>
      <c r="LIS854" s="273"/>
      <c r="LIT854" s="273"/>
      <c r="LIU854" s="273"/>
      <c r="LIV854" s="273"/>
      <c r="LIW854" s="273"/>
      <c r="LIX854" s="273"/>
      <c r="LIY854" s="273"/>
      <c r="LIZ854" s="273"/>
      <c r="LJA854" s="273"/>
      <c r="LJB854" s="273"/>
      <c r="LJC854" s="273"/>
      <c r="LJD854" s="273"/>
      <c r="LJE854" s="273"/>
      <c r="LJF854" s="273"/>
      <c r="LJG854" s="273"/>
      <c r="LJH854" s="273"/>
      <c r="LJI854" s="273"/>
      <c r="LJJ854" s="273"/>
      <c r="LJK854" s="273"/>
      <c r="LJL854" s="273"/>
      <c r="LJM854" s="273"/>
      <c r="LJN854" s="273"/>
      <c r="LJO854" s="273"/>
      <c r="LJP854" s="273"/>
      <c r="LJQ854" s="273"/>
      <c r="LJR854" s="273"/>
      <c r="LJS854" s="273"/>
      <c r="LJT854" s="273"/>
      <c r="LJU854" s="273"/>
      <c r="LJV854" s="273"/>
      <c r="LJW854" s="273"/>
      <c r="LJX854" s="273"/>
      <c r="LJY854" s="273"/>
      <c r="LJZ854" s="273"/>
      <c r="LKA854" s="273"/>
      <c r="LKB854" s="273"/>
      <c r="LKC854" s="273"/>
      <c r="LKD854" s="273"/>
      <c r="LKE854" s="273"/>
      <c r="LKF854" s="273"/>
      <c r="LKG854" s="273"/>
      <c r="LKH854" s="273"/>
      <c r="LKI854" s="273"/>
      <c r="LKJ854" s="273"/>
      <c r="LKK854" s="273"/>
      <c r="LKL854" s="273"/>
      <c r="LKM854" s="273"/>
      <c r="LKN854" s="273"/>
      <c r="LKO854" s="273"/>
      <c r="LKP854" s="273"/>
      <c r="LKQ854" s="273"/>
      <c r="LKR854" s="273"/>
      <c r="LKS854" s="273"/>
      <c r="LKT854" s="273"/>
      <c r="LKU854" s="273"/>
      <c r="LKV854" s="273"/>
      <c r="LKW854" s="273"/>
      <c r="LKX854" s="273"/>
      <c r="LKY854" s="273"/>
      <c r="LKZ854" s="273"/>
      <c r="LLA854" s="273"/>
      <c r="LLB854" s="273"/>
      <c r="LLC854" s="273"/>
      <c r="LLD854" s="273"/>
      <c r="LLE854" s="273"/>
      <c r="LLF854" s="273"/>
      <c r="LLG854" s="273"/>
      <c r="LLH854" s="273"/>
      <c r="LLI854" s="273"/>
      <c r="LLJ854" s="273"/>
      <c r="LLK854" s="273"/>
      <c r="LLL854" s="273"/>
      <c r="LLM854" s="273"/>
      <c r="LLN854" s="273"/>
      <c r="LLO854" s="273"/>
      <c r="LLP854" s="273"/>
      <c r="LLQ854" s="273"/>
      <c r="LLR854" s="273"/>
      <c r="LLS854" s="273"/>
      <c r="LLT854" s="273"/>
      <c r="LLU854" s="273"/>
      <c r="LLV854" s="273"/>
      <c r="LLW854" s="273"/>
      <c r="LLX854" s="273"/>
      <c r="LLY854" s="273"/>
      <c r="LLZ854" s="273"/>
      <c r="LMA854" s="273"/>
      <c r="LMB854" s="273"/>
      <c r="LMC854" s="273"/>
      <c r="LMD854" s="273"/>
      <c r="LME854" s="273"/>
      <c r="LMF854" s="273"/>
      <c r="LMG854" s="273"/>
      <c r="LMH854" s="273"/>
      <c r="LMI854" s="273"/>
      <c r="LMJ854" s="273"/>
      <c r="LMK854" s="273"/>
      <c r="LML854" s="273"/>
      <c r="LMM854" s="273"/>
      <c r="LMN854" s="273"/>
      <c r="LMO854" s="273"/>
      <c r="LMP854" s="273"/>
      <c r="LMQ854" s="273"/>
      <c r="LMR854" s="273"/>
      <c r="LMS854" s="273"/>
      <c r="LMT854" s="273"/>
      <c r="LMU854" s="273"/>
      <c r="LMV854" s="273"/>
      <c r="LMW854" s="273"/>
      <c r="LMX854" s="273"/>
      <c r="LMY854" s="273"/>
      <c r="LMZ854" s="273"/>
      <c r="LNA854" s="273"/>
      <c r="LNB854" s="273"/>
      <c r="LNC854" s="273"/>
      <c r="LND854" s="273"/>
      <c r="LNE854" s="273"/>
      <c r="LNF854" s="273"/>
      <c r="LNG854" s="273"/>
      <c r="LNH854" s="273"/>
      <c r="LNI854" s="273"/>
      <c r="LNJ854" s="273"/>
      <c r="LNK854" s="273"/>
      <c r="LNL854" s="273"/>
      <c r="LNM854" s="273"/>
      <c r="LNN854" s="273"/>
      <c r="LNO854" s="273"/>
      <c r="LNP854" s="273"/>
      <c r="LNQ854" s="273"/>
      <c r="LNR854" s="273"/>
      <c r="LNS854" s="273"/>
      <c r="LNT854" s="273"/>
      <c r="LNU854" s="273"/>
      <c r="LNV854" s="273"/>
      <c r="LNW854" s="273"/>
      <c r="LNX854" s="273"/>
      <c r="LNY854" s="273"/>
      <c r="LNZ854" s="273"/>
      <c r="LOA854" s="273"/>
      <c r="LOB854" s="273"/>
      <c r="LOC854" s="273"/>
      <c r="LOD854" s="273"/>
      <c r="LOE854" s="273"/>
      <c r="LOF854" s="273"/>
      <c r="LOG854" s="273"/>
      <c r="LOH854" s="273"/>
      <c r="LOI854" s="273"/>
      <c r="LOJ854" s="273"/>
      <c r="LOK854" s="273"/>
      <c r="LOL854" s="273"/>
      <c r="LOM854" s="273"/>
      <c r="LON854" s="273"/>
      <c r="LOO854" s="273"/>
      <c r="LOP854" s="273"/>
      <c r="LOQ854" s="273"/>
      <c r="LOR854" s="273"/>
      <c r="LOS854" s="273"/>
      <c r="LOT854" s="273"/>
      <c r="LOU854" s="273"/>
      <c r="LOV854" s="273"/>
      <c r="LOW854" s="273"/>
      <c r="LOX854" s="273"/>
      <c r="LOY854" s="273"/>
      <c r="LOZ854" s="273"/>
      <c r="LPA854" s="273"/>
      <c r="LPB854" s="273"/>
      <c r="LPC854" s="273"/>
      <c r="LPD854" s="273"/>
      <c r="LPE854" s="273"/>
      <c r="LPF854" s="273"/>
      <c r="LPG854" s="273"/>
      <c r="LPH854" s="273"/>
      <c r="LPI854" s="273"/>
      <c r="LPJ854" s="273"/>
      <c r="LPK854" s="273"/>
      <c r="LPL854" s="273"/>
      <c r="LPM854" s="273"/>
      <c r="LPN854" s="273"/>
      <c r="LPO854" s="273"/>
      <c r="LPP854" s="273"/>
      <c r="LPQ854" s="273"/>
      <c r="LPR854" s="273"/>
      <c r="LPS854" s="273"/>
      <c r="LPT854" s="273"/>
      <c r="LPU854" s="273"/>
      <c r="LPV854" s="273"/>
      <c r="LPW854" s="273"/>
      <c r="LPX854" s="273"/>
      <c r="LPY854" s="273"/>
      <c r="LPZ854" s="273"/>
      <c r="LQA854" s="273"/>
      <c r="LQB854" s="273"/>
      <c r="LQC854" s="273"/>
      <c r="LQD854" s="273"/>
      <c r="LQE854" s="273"/>
      <c r="LQF854" s="273"/>
      <c r="LQG854" s="273"/>
      <c r="LQH854" s="273"/>
      <c r="LQI854" s="273"/>
      <c r="LQJ854" s="273"/>
      <c r="LQK854" s="273"/>
      <c r="LQL854" s="273"/>
      <c r="LQM854" s="273"/>
      <c r="LQN854" s="273"/>
      <c r="LQO854" s="273"/>
      <c r="LQP854" s="273"/>
      <c r="LQQ854" s="273"/>
      <c r="LQR854" s="273"/>
      <c r="LQS854" s="273"/>
      <c r="LQT854" s="273"/>
      <c r="LQU854" s="273"/>
      <c r="LQV854" s="273"/>
      <c r="LQW854" s="273"/>
      <c r="LQX854" s="273"/>
      <c r="LQY854" s="273"/>
      <c r="LQZ854" s="273"/>
      <c r="LRA854" s="273"/>
      <c r="LRB854" s="273"/>
      <c r="LRC854" s="273"/>
      <c r="LRD854" s="273"/>
      <c r="LRE854" s="273"/>
      <c r="LRF854" s="273"/>
      <c r="LRG854" s="273"/>
      <c r="LRH854" s="273"/>
      <c r="LRI854" s="273"/>
      <c r="LRJ854" s="273"/>
      <c r="LRK854" s="273"/>
      <c r="LRL854" s="273"/>
      <c r="LRM854" s="273"/>
      <c r="LRN854" s="273"/>
      <c r="LRO854" s="273"/>
      <c r="LRP854" s="273"/>
      <c r="LRQ854" s="273"/>
      <c r="LRR854" s="273"/>
      <c r="LRS854" s="273"/>
      <c r="LRT854" s="273"/>
      <c r="LRU854" s="273"/>
      <c r="LRV854" s="273"/>
      <c r="LRW854" s="273"/>
      <c r="LRX854" s="273"/>
      <c r="LRY854" s="273"/>
      <c r="LRZ854" s="273"/>
      <c r="LSA854" s="273"/>
      <c r="LSB854" s="273"/>
      <c r="LSC854" s="273"/>
      <c r="LSD854" s="273"/>
      <c r="LSE854" s="273"/>
      <c r="LSF854" s="273"/>
      <c r="LSG854" s="273"/>
      <c r="LSH854" s="273"/>
      <c r="LSI854" s="273"/>
      <c r="LSJ854" s="273"/>
      <c r="LSK854" s="273"/>
      <c r="LSL854" s="273"/>
      <c r="LSM854" s="273"/>
      <c r="LSN854" s="273"/>
      <c r="LSO854" s="273"/>
      <c r="LSP854" s="273"/>
      <c r="LSQ854" s="273"/>
      <c r="LSR854" s="273"/>
      <c r="LSS854" s="273"/>
      <c r="LST854" s="273"/>
      <c r="LSU854" s="273"/>
      <c r="LSV854" s="273"/>
      <c r="LSW854" s="273"/>
      <c r="LSX854" s="273"/>
      <c r="LSY854" s="273"/>
      <c r="LSZ854" s="273"/>
      <c r="LTA854" s="273"/>
      <c r="LTB854" s="273"/>
      <c r="LTC854" s="273"/>
      <c r="LTD854" s="273"/>
      <c r="LTE854" s="273"/>
      <c r="LTF854" s="273"/>
      <c r="LTG854" s="273"/>
      <c r="LTH854" s="273"/>
      <c r="LTI854" s="273"/>
      <c r="LTJ854" s="273"/>
      <c r="LTK854" s="273"/>
      <c r="LTL854" s="273"/>
      <c r="LTM854" s="273"/>
      <c r="LTN854" s="273"/>
      <c r="LTO854" s="273"/>
      <c r="LTP854" s="273"/>
      <c r="LTQ854" s="273"/>
      <c r="LTR854" s="273"/>
      <c r="LTS854" s="273"/>
      <c r="LTT854" s="273"/>
      <c r="LTU854" s="273"/>
      <c r="LTV854" s="273"/>
      <c r="LTW854" s="273"/>
      <c r="LTX854" s="273"/>
      <c r="LTY854" s="273"/>
      <c r="LTZ854" s="273"/>
      <c r="LUA854" s="273"/>
      <c r="LUB854" s="273"/>
      <c r="LUC854" s="273"/>
      <c r="LUD854" s="273"/>
      <c r="LUE854" s="273"/>
      <c r="LUF854" s="273"/>
      <c r="LUG854" s="273"/>
      <c r="LUH854" s="273"/>
      <c r="LUI854" s="273"/>
      <c r="LUJ854" s="273"/>
      <c r="LUK854" s="273"/>
      <c r="LUL854" s="273"/>
      <c r="LUM854" s="273"/>
      <c r="LUN854" s="273"/>
      <c r="LUO854" s="273"/>
      <c r="LUP854" s="273"/>
      <c r="LUQ854" s="273"/>
      <c r="LUR854" s="273"/>
      <c r="LUS854" s="273"/>
      <c r="LUT854" s="273"/>
      <c r="LUU854" s="273"/>
      <c r="LUV854" s="273"/>
      <c r="LUW854" s="273"/>
      <c r="LUX854" s="273"/>
      <c r="LUY854" s="273"/>
      <c r="LUZ854" s="273"/>
      <c r="LVA854" s="273"/>
      <c r="LVB854" s="273"/>
      <c r="LVC854" s="273"/>
      <c r="LVD854" s="273"/>
      <c r="LVE854" s="273"/>
      <c r="LVF854" s="273"/>
      <c r="LVG854" s="273"/>
      <c r="LVH854" s="273"/>
      <c r="LVI854" s="273"/>
      <c r="LVJ854" s="273"/>
      <c r="LVK854" s="273"/>
      <c r="LVL854" s="273"/>
      <c r="LVM854" s="273"/>
      <c r="LVN854" s="273"/>
      <c r="LVO854" s="273"/>
      <c r="LVP854" s="273"/>
      <c r="LVQ854" s="273"/>
      <c r="LVR854" s="273"/>
      <c r="LVS854" s="273"/>
      <c r="LVT854" s="273"/>
      <c r="LVU854" s="273"/>
      <c r="LVV854" s="273"/>
      <c r="LVW854" s="273"/>
      <c r="LVX854" s="273"/>
      <c r="LVY854" s="273"/>
      <c r="LVZ854" s="273"/>
      <c r="LWA854" s="273"/>
      <c r="LWB854" s="273"/>
      <c r="LWC854" s="273"/>
      <c r="LWD854" s="273"/>
      <c r="LWE854" s="273"/>
      <c r="LWF854" s="273"/>
      <c r="LWG854" s="273"/>
      <c r="LWH854" s="273"/>
      <c r="LWI854" s="273"/>
      <c r="LWJ854" s="273"/>
      <c r="LWK854" s="273"/>
      <c r="LWL854" s="273"/>
      <c r="LWM854" s="273"/>
      <c r="LWN854" s="273"/>
      <c r="LWO854" s="273"/>
      <c r="LWP854" s="273"/>
      <c r="LWQ854" s="273"/>
      <c r="LWR854" s="273"/>
      <c r="LWS854" s="273"/>
      <c r="LWT854" s="273"/>
      <c r="LWU854" s="273"/>
      <c r="LWV854" s="273"/>
      <c r="LWW854" s="273"/>
      <c r="LWX854" s="273"/>
      <c r="LWY854" s="273"/>
      <c r="LWZ854" s="273"/>
      <c r="LXA854" s="273"/>
      <c r="LXB854" s="273"/>
      <c r="LXC854" s="273"/>
      <c r="LXD854" s="273"/>
      <c r="LXE854" s="273"/>
      <c r="LXF854" s="273"/>
      <c r="LXG854" s="273"/>
      <c r="LXH854" s="273"/>
      <c r="LXI854" s="273"/>
      <c r="LXJ854" s="273"/>
      <c r="LXK854" s="273"/>
      <c r="LXL854" s="273"/>
      <c r="LXM854" s="273"/>
      <c r="LXN854" s="273"/>
      <c r="LXO854" s="273"/>
      <c r="LXP854" s="273"/>
      <c r="LXQ854" s="273"/>
      <c r="LXR854" s="273"/>
      <c r="LXS854" s="273"/>
      <c r="LXT854" s="273"/>
      <c r="LXU854" s="273"/>
      <c r="LXV854" s="273"/>
      <c r="LXW854" s="273"/>
      <c r="LXX854" s="273"/>
      <c r="LXY854" s="273"/>
      <c r="LXZ854" s="273"/>
      <c r="LYA854" s="273"/>
      <c r="LYB854" s="273"/>
      <c r="LYC854" s="273"/>
      <c r="LYD854" s="273"/>
      <c r="LYE854" s="273"/>
      <c r="LYF854" s="273"/>
      <c r="LYG854" s="273"/>
      <c r="LYH854" s="273"/>
      <c r="LYI854" s="273"/>
      <c r="LYJ854" s="273"/>
      <c r="LYK854" s="273"/>
      <c r="LYL854" s="273"/>
      <c r="LYM854" s="273"/>
      <c r="LYN854" s="273"/>
      <c r="LYO854" s="273"/>
      <c r="LYP854" s="273"/>
      <c r="LYQ854" s="273"/>
      <c r="LYR854" s="273"/>
      <c r="LYS854" s="273"/>
      <c r="LYT854" s="273"/>
      <c r="LYU854" s="273"/>
      <c r="LYV854" s="273"/>
      <c r="LYW854" s="273"/>
      <c r="LYX854" s="273"/>
      <c r="LYY854" s="273"/>
      <c r="LYZ854" s="273"/>
      <c r="LZA854" s="273"/>
      <c r="LZB854" s="273"/>
      <c r="LZC854" s="273"/>
      <c r="LZD854" s="273"/>
      <c r="LZE854" s="273"/>
      <c r="LZF854" s="273"/>
      <c r="LZG854" s="273"/>
      <c r="LZH854" s="273"/>
      <c r="LZI854" s="273"/>
      <c r="LZJ854" s="273"/>
      <c r="LZK854" s="273"/>
      <c r="LZL854" s="273"/>
      <c r="LZM854" s="273"/>
      <c r="LZN854" s="273"/>
      <c r="LZO854" s="273"/>
      <c r="LZP854" s="273"/>
      <c r="LZQ854" s="273"/>
      <c r="LZR854" s="273"/>
      <c r="LZS854" s="273"/>
      <c r="LZT854" s="273"/>
      <c r="LZU854" s="273"/>
      <c r="LZV854" s="273"/>
      <c r="LZW854" s="273"/>
      <c r="LZX854" s="273"/>
      <c r="LZY854" s="273"/>
      <c r="LZZ854" s="273"/>
      <c r="MAA854" s="273"/>
      <c r="MAB854" s="273"/>
      <c r="MAC854" s="273"/>
      <c r="MAD854" s="273"/>
      <c r="MAE854" s="273"/>
      <c r="MAF854" s="273"/>
      <c r="MAG854" s="273"/>
      <c r="MAH854" s="273"/>
      <c r="MAI854" s="273"/>
      <c r="MAJ854" s="273"/>
      <c r="MAK854" s="273"/>
      <c r="MAL854" s="273"/>
      <c r="MAM854" s="273"/>
      <c r="MAN854" s="273"/>
      <c r="MAO854" s="273"/>
      <c r="MAP854" s="273"/>
      <c r="MAQ854" s="273"/>
      <c r="MAR854" s="273"/>
      <c r="MAS854" s="273"/>
      <c r="MAT854" s="273"/>
      <c r="MAU854" s="273"/>
      <c r="MAV854" s="273"/>
      <c r="MAW854" s="273"/>
      <c r="MAX854" s="273"/>
      <c r="MAY854" s="273"/>
      <c r="MAZ854" s="273"/>
      <c r="MBA854" s="273"/>
      <c r="MBB854" s="273"/>
      <c r="MBC854" s="273"/>
      <c r="MBD854" s="273"/>
      <c r="MBE854" s="273"/>
      <c r="MBF854" s="273"/>
      <c r="MBG854" s="273"/>
      <c r="MBH854" s="273"/>
      <c r="MBI854" s="273"/>
      <c r="MBJ854" s="273"/>
      <c r="MBK854" s="273"/>
      <c r="MBL854" s="273"/>
      <c r="MBM854" s="273"/>
      <c r="MBN854" s="273"/>
      <c r="MBO854" s="273"/>
      <c r="MBP854" s="273"/>
      <c r="MBQ854" s="273"/>
      <c r="MBR854" s="273"/>
      <c r="MBS854" s="273"/>
      <c r="MBT854" s="273"/>
      <c r="MBU854" s="273"/>
      <c r="MBV854" s="273"/>
      <c r="MBW854" s="273"/>
      <c r="MBX854" s="273"/>
      <c r="MBY854" s="273"/>
      <c r="MBZ854" s="273"/>
      <c r="MCA854" s="273"/>
      <c r="MCB854" s="273"/>
      <c r="MCC854" s="273"/>
      <c r="MCD854" s="273"/>
      <c r="MCE854" s="273"/>
      <c r="MCF854" s="273"/>
      <c r="MCG854" s="273"/>
      <c r="MCH854" s="273"/>
      <c r="MCI854" s="273"/>
      <c r="MCJ854" s="273"/>
      <c r="MCK854" s="273"/>
      <c r="MCL854" s="273"/>
      <c r="MCM854" s="273"/>
      <c r="MCN854" s="273"/>
      <c r="MCO854" s="273"/>
      <c r="MCP854" s="273"/>
      <c r="MCQ854" s="273"/>
      <c r="MCR854" s="273"/>
      <c r="MCS854" s="273"/>
      <c r="MCT854" s="273"/>
      <c r="MCU854" s="273"/>
      <c r="MCV854" s="273"/>
      <c r="MCW854" s="273"/>
      <c r="MCX854" s="273"/>
      <c r="MCY854" s="273"/>
      <c r="MCZ854" s="273"/>
      <c r="MDA854" s="273"/>
      <c r="MDB854" s="273"/>
      <c r="MDC854" s="273"/>
      <c r="MDD854" s="273"/>
      <c r="MDE854" s="273"/>
      <c r="MDF854" s="273"/>
      <c r="MDG854" s="273"/>
      <c r="MDH854" s="273"/>
      <c r="MDI854" s="273"/>
      <c r="MDJ854" s="273"/>
      <c r="MDK854" s="273"/>
      <c r="MDL854" s="273"/>
      <c r="MDM854" s="273"/>
      <c r="MDN854" s="273"/>
      <c r="MDO854" s="273"/>
      <c r="MDP854" s="273"/>
      <c r="MDQ854" s="273"/>
      <c r="MDR854" s="273"/>
      <c r="MDS854" s="273"/>
      <c r="MDT854" s="273"/>
      <c r="MDU854" s="273"/>
      <c r="MDV854" s="273"/>
      <c r="MDW854" s="273"/>
      <c r="MDX854" s="273"/>
      <c r="MDY854" s="273"/>
      <c r="MDZ854" s="273"/>
      <c r="MEA854" s="273"/>
      <c r="MEB854" s="273"/>
      <c r="MEC854" s="273"/>
      <c r="MED854" s="273"/>
      <c r="MEE854" s="273"/>
      <c r="MEF854" s="273"/>
      <c r="MEG854" s="273"/>
      <c r="MEH854" s="273"/>
      <c r="MEI854" s="273"/>
      <c r="MEJ854" s="273"/>
      <c r="MEK854" s="273"/>
      <c r="MEL854" s="273"/>
      <c r="MEM854" s="273"/>
      <c r="MEN854" s="273"/>
      <c r="MEO854" s="273"/>
      <c r="MEP854" s="273"/>
      <c r="MEQ854" s="273"/>
      <c r="MER854" s="273"/>
      <c r="MES854" s="273"/>
      <c r="MET854" s="273"/>
      <c r="MEU854" s="273"/>
      <c r="MEV854" s="273"/>
      <c r="MEW854" s="273"/>
      <c r="MEX854" s="273"/>
      <c r="MEY854" s="273"/>
      <c r="MEZ854" s="273"/>
      <c r="MFA854" s="273"/>
      <c r="MFB854" s="273"/>
      <c r="MFC854" s="273"/>
      <c r="MFD854" s="273"/>
      <c r="MFE854" s="273"/>
      <c r="MFF854" s="273"/>
      <c r="MFG854" s="273"/>
      <c r="MFH854" s="273"/>
      <c r="MFI854" s="273"/>
      <c r="MFJ854" s="273"/>
      <c r="MFK854" s="273"/>
      <c r="MFL854" s="273"/>
      <c r="MFM854" s="273"/>
      <c r="MFN854" s="273"/>
      <c r="MFO854" s="273"/>
      <c r="MFP854" s="273"/>
      <c r="MFQ854" s="273"/>
      <c r="MFR854" s="273"/>
      <c r="MFS854" s="273"/>
      <c r="MFT854" s="273"/>
      <c r="MFU854" s="273"/>
      <c r="MFV854" s="273"/>
      <c r="MFW854" s="273"/>
      <c r="MFX854" s="273"/>
      <c r="MFY854" s="273"/>
      <c r="MFZ854" s="273"/>
      <c r="MGA854" s="273"/>
      <c r="MGB854" s="273"/>
      <c r="MGC854" s="273"/>
      <c r="MGD854" s="273"/>
      <c r="MGE854" s="273"/>
      <c r="MGF854" s="273"/>
      <c r="MGG854" s="273"/>
      <c r="MGH854" s="273"/>
      <c r="MGI854" s="273"/>
      <c r="MGJ854" s="273"/>
      <c r="MGK854" s="273"/>
      <c r="MGL854" s="273"/>
      <c r="MGM854" s="273"/>
      <c r="MGN854" s="273"/>
      <c r="MGO854" s="273"/>
      <c r="MGP854" s="273"/>
      <c r="MGQ854" s="273"/>
      <c r="MGR854" s="273"/>
      <c r="MGS854" s="273"/>
      <c r="MGT854" s="273"/>
      <c r="MGU854" s="273"/>
      <c r="MGV854" s="273"/>
      <c r="MGW854" s="273"/>
      <c r="MGX854" s="273"/>
      <c r="MGY854" s="273"/>
      <c r="MGZ854" s="273"/>
      <c r="MHA854" s="273"/>
      <c r="MHB854" s="273"/>
      <c r="MHC854" s="273"/>
      <c r="MHD854" s="273"/>
      <c r="MHE854" s="273"/>
      <c r="MHF854" s="273"/>
      <c r="MHG854" s="273"/>
      <c r="MHH854" s="273"/>
      <c r="MHI854" s="273"/>
      <c r="MHJ854" s="273"/>
      <c r="MHK854" s="273"/>
      <c r="MHL854" s="273"/>
      <c r="MHM854" s="273"/>
      <c r="MHN854" s="273"/>
      <c r="MHO854" s="273"/>
      <c r="MHP854" s="273"/>
      <c r="MHQ854" s="273"/>
      <c r="MHR854" s="273"/>
      <c r="MHS854" s="273"/>
      <c r="MHT854" s="273"/>
      <c r="MHU854" s="273"/>
      <c r="MHV854" s="273"/>
      <c r="MHW854" s="273"/>
      <c r="MHX854" s="273"/>
      <c r="MHY854" s="273"/>
      <c r="MHZ854" s="273"/>
      <c r="MIA854" s="273"/>
      <c r="MIB854" s="273"/>
      <c r="MIC854" s="273"/>
      <c r="MID854" s="273"/>
      <c r="MIE854" s="273"/>
      <c r="MIF854" s="273"/>
      <c r="MIG854" s="273"/>
      <c r="MIH854" s="273"/>
      <c r="MII854" s="273"/>
      <c r="MIJ854" s="273"/>
      <c r="MIK854" s="273"/>
      <c r="MIL854" s="273"/>
      <c r="MIM854" s="273"/>
      <c r="MIN854" s="273"/>
      <c r="MIO854" s="273"/>
      <c r="MIP854" s="273"/>
      <c r="MIQ854" s="273"/>
      <c r="MIR854" s="273"/>
      <c r="MIS854" s="273"/>
      <c r="MIT854" s="273"/>
      <c r="MIU854" s="273"/>
      <c r="MIV854" s="273"/>
      <c r="MIW854" s="273"/>
      <c r="MIX854" s="273"/>
      <c r="MIY854" s="273"/>
      <c r="MIZ854" s="273"/>
      <c r="MJA854" s="273"/>
      <c r="MJB854" s="273"/>
      <c r="MJC854" s="273"/>
      <c r="MJD854" s="273"/>
      <c r="MJE854" s="273"/>
      <c r="MJF854" s="273"/>
      <c r="MJG854" s="273"/>
      <c r="MJH854" s="273"/>
      <c r="MJI854" s="273"/>
      <c r="MJJ854" s="273"/>
      <c r="MJK854" s="273"/>
      <c r="MJL854" s="273"/>
      <c r="MJM854" s="273"/>
      <c r="MJN854" s="273"/>
      <c r="MJO854" s="273"/>
      <c r="MJP854" s="273"/>
      <c r="MJQ854" s="273"/>
      <c r="MJR854" s="273"/>
      <c r="MJS854" s="273"/>
      <c r="MJT854" s="273"/>
      <c r="MJU854" s="273"/>
      <c r="MJV854" s="273"/>
      <c r="MJW854" s="273"/>
      <c r="MJX854" s="273"/>
      <c r="MJY854" s="273"/>
      <c r="MJZ854" s="273"/>
      <c r="MKA854" s="273"/>
      <c r="MKB854" s="273"/>
      <c r="MKC854" s="273"/>
      <c r="MKD854" s="273"/>
      <c r="MKE854" s="273"/>
      <c r="MKF854" s="273"/>
      <c r="MKG854" s="273"/>
      <c r="MKH854" s="273"/>
      <c r="MKI854" s="273"/>
      <c r="MKJ854" s="273"/>
      <c r="MKK854" s="273"/>
      <c r="MKL854" s="273"/>
      <c r="MKM854" s="273"/>
      <c r="MKN854" s="273"/>
      <c r="MKO854" s="273"/>
      <c r="MKP854" s="273"/>
      <c r="MKQ854" s="273"/>
      <c r="MKR854" s="273"/>
      <c r="MKS854" s="273"/>
      <c r="MKT854" s="273"/>
      <c r="MKU854" s="273"/>
      <c r="MKV854" s="273"/>
      <c r="MKW854" s="273"/>
      <c r="MKX854" s="273"/>
      <c r="MKY854" s="273"/>
      <c r="MKZ854" s="273"/>
      <c r="MLA854" s="273"/>
      <c r="MLB854" s="273"/>
      <c r="MLC854" s="273"/>
      <c r="MLD854" s="273"/>
      <c r="MLE854" s="273"/>
      <c r="MLF854" s="273"/>
      <c r="MLG854" s="273"/>
      <c r="MLH854" s="273"/>
      <c r="MLI854" s="273"/>
      <c r="MLJ854" s="273"/>
      <c r="MLK854" s="273"/>
      <c r="MLL854" s="273"/>
      <c r="MLM854" s="273"/>
      <c r="MLN854" s="273"/>
      <c r="MLO854" s="273"/>
      <c r="MLP854" s="273"/>
      <c r="MLQ854" s="273"/>
      <c r="MLR854" s="273"/>
      <c r="MLS854" s="273"/>
      <c r="MLT854" s="273"/>
      <c r="MLU854" s="273"/>
      <c r="MLV854" s="273"/>
      <c r="MLW854" s="273"/>
      <c r="MLX854" s="273"/>
      <c r="MLY854" s="273"/>
      <c r="MLZ854" s="273"/>
      <c r="MMA854" s="273"/>
      <c r="MMB854" s="273"/>
      <c r="MMC854" s="273"/>
      <c r="MMD854" s="273"/>
      <c r="MME854" s="273"/>
      <c r="MMF854" s="273"/>
      <c r="MMG854" s="273"/>
      <c r="MMH854" s="273"/>
      <c r="MMI854" s="273"/>
      <c r="MMJ854" s="273"/>
      <c r="MMK854" s="273"/>
      <c r="MML854" s="273"/>
      <c r="MMM854" s="273"/>
      <c r="MMN854" s="273"/>
      <c r="MMO854" s="273"/>
      <c r="MMP854" s="273"/>
      <c r="MMQ854" s="273"/>
      <c r="MMR854" s="273"/>
      <c r="MMS854" s="273"/>
      <c r="MMT854" s="273"/>
      <c r="MMU854" s="273"/>
      <c r="MMV854" s="273"/>
      <c r="MMW854" s="273"/>
      <c r="MMX854" s="273"/>
      <c r="MMY854" s="273"/>
      <c r="MMZ854" s="273"/>
      <c r="MNA854" s="273"/>
      <c r="MNB854" s="273"/>
      <c r="MNC854" s="273"/>
      <c r="MND854" s="273"/>
      <c r="MNE854" s="273"/>
      <c r="MNF854" s="273"/>
      <c r="MNG854" s="273"/>
      <c r="MNH854" s="273"/>
      <c r="MNI854" s="273"/>
      <c r="MNJ854" s="273"/>
      <c r="MNK854" s="273"/>
      <c r="MNL854" s="273"/>
      <c r="MNM854" s="273"/>
      <c r="MNN854" s="273"/>
      <c r="MNO854" s="273"/>
      <c r="MNP854" s="273"/>
      <c r="MNQ854" s="273"/>
      <c r="MNR854" s="273"/>
      <c r="MNS854" s="273"/>
      <c r="MNT854" s="273"/>
      <c r="MNU854" s="273"/>
      <c r="MNV854" s="273"/>
      <c r="MNW854" s="273"/>
      <c r="MNX854" s="273"/>
      <c r="MNY854" s="273"/>
      <c r="MNZ854" s="273"/>
      <c r="MOA854" s="273"/>
      <c r="MOB854" s="273"/>
      <c r="MOC854" s="273"/>
      <c r="MOD854" s="273"/>
      <c r="MOE854" s="273"/>
      <c r="MOF854" s="273"/>
      <c r="MOG854" s="273"/>
      <c r="MOH854" s="273"/>
      <c r="MOI854" s="273"/>
      <c r="MOJ854" s="273"/>
      <c r="MOK854" s="273"/>
      <c r="MOL854" s="273"/>
      <c r="MOM854" s="273"/>
      <c r="MON854" s="273"/>
      <c r="MOO854" s="273"/>
      <c r="MOP854" s="273"/>
      <c r="MOQ854" s="273"/>
      <c r="MOR854" s="273"/>
      <c r="MOS854" s="273"/>
      <c r="MOT854" s="273"/>
      <c r="MOU854" s="273"/>
      <c r="MOV854" s="273"/>
      <c r="MOW854" s="273"/>
      <c r="MOX854" s="273"/>
      <c r="MOY854" s="273"/>
      <c r="MOZ854" s="273"/>
      <c r="MPA854" s="273"/>
      <c r="MPB854" s="273"/>
      <c r="MPC854" s="273"/>
      <c r="MPD854" s="273"/>
      <c r="MPE854" s="273"/>
      <c r="MPF854" s="273"/>
      <c r="MPG854" s="273"/>
      <c r="MPH854" s="273"/>
      <c r="MPI854" s="273"/>
      <c r="MPJ854" s="273"/>
      <c r="MPK854" s="273"/>
      <c r="MPL854" s="273"/>
      <c r="MPM854" s="273"/>
      <c r="MPN854" s="273"/>
      <c r="MPO854" s="273"/>
      <c r="MPP854" s="273"/>
      <c r="MPQ854" s="273"/>
      <c r="MPR854" s="273"/>
      <c r="MPS854" s="273"/>
      <c r="MPT854" s="273"/>
      <c r="MPU854" s="273"/>
      <c r="MPV854" s="273"/>
      <c r="MPW854" s="273"/>
      <c r="MPX854" s="273"/>
      <c r="MPY854" s="273"/>
      <c r="MPZ854" s="273"/>
      <c r="MQA854" s="273"/>
      <c r="MQB854" s="273"/>
      <c r="MQC854" s="273"/>
      <c r="MQD854" s="273"/>
      <c r="MQE854" s="273"/>
      <c r="MQF854" s="273"/>
      <c r="MQG854" s="273"/>
      <c r="MQH854" s="273"/>
      <c r="MQI854" s="273"/>
      <c r="MQJ854" s="273"/>
      <c r="MQK854" s="273"/>
      <c r="MQL854" s="273"/>
      <c r="MQM854" s="273"/>
      <c r="MQN854" s="273"/>
      <c r="MQO854" s="273"/>
      <c r="MQP854" s="273"/>
      <c r="MQQ854" s="273"/>
      <c r="MQR854" s="273"/>
      <c r="MQS854" s="273"/>
      <c r="MQT854" s="273"/>
      <c r="MQU854" s="273"/>
      <c r="MQV854" s="273"/>
      <c r="MQW854" s="273"/>
      <c r="MQX854" s="273"/>
      <c r="MQY854" s="273"/>
      <c r="MQZ854" s="273"/>
      <c r="MRA854" s="273"/>
      <c r="MRB854" s="273"/>
      <c r="MRC854" s="273"/>
      <c r="MRD854" s="273"/>
      <c r="MRE854" s="273"/>
      <c r="MRF854" s="273"/>
      <c r="MRG854" s="273"/>
      <c r="MRH854" s="273"/>
      <c r="MRI854" s="273"/>
      <c r="MRJ854" s="273"/>
      <c r="MRK854" s="273"/>
      <c r="MRL854" s="273"/>
      <c r="MRM854" s="273"/>
      <c r="MRN854" s="273"/>
      <c r="MRO854" s="273"/>
      <c r="MRP854" s="273"/>
      <c r="MRQ854" s="273"/>
      <c r="MRR854" s="273"/>
      <c r="MRS854" s="273"/>
      <c r="MRT854" s="273"/>
      <c r="MRU854" s="273"/>
      <c r="MRV854" s="273"/>
      <c r="MRW854" s="273"/>
      <c r="MRX854" s="273"/>
      <c r="MRY854" s="273"/>
      <c r="MRZ854" s="273"/>
      <c r="MSA854" s="273"/>
      <c r="MSB854" s="273"/>
      <c r="MSC854" s="273"/>
      <c r="MSD854" s="273"/>
      <c r="MSE854" s="273"/>
      <c r="MSF854" s="273"/>
      <c r="MSG854" s="273"/>
      <c r="MSH854" s="273"/>
      <c r="MSI854" s="273"/>
      <c r="MSJ854" s="273"/>
      <c r="MSK854" s="273"/>
      <c r="MSL854" s="273"/>
      <c r="MSM854" s="273"/>
      <c r="MSN854" s="273"/>
      <c r="MSO854" s="273"/>
      <c r="MSP854" s="273"/>
      <c r="MSQ854" s="273"/>
      <c r="MSR854" s="273"/>
      <c r="MSS854" s="273"/>
      <c r="MST854" s="273"/>
      <c r="MSU854" s="273"/>
      <c r="MSV854" s="273"/>
      <c r="MSW854" s="273"/>
      <c r="MSX854" s="273"/>
      <c r="MSY854" s="273"/>
      <c r="MSZ854" s="273"/>
      <c r="MTA854" s="273"/>
      <c r="MTB854" s="273"/>
      <c r="MTC854" s="273"/>
      <c r="MTD854" s="273"/>
      <c r="MTE854" s="273"/>
      <c r="MTF854" s="273"/>
      <c r="MTG854" s="273"/>
      <c r="MTH854" s="273"/>
      <c r="MTI854" s="273"/>
      <c r="MTJ854" s="273"/>
      <c r="MTK854" s="273"/>
      <c r="MTL854" s="273"/>
      <c r="MTM854" s="273"/>
      <c r="MTN854" s="273"/>
      <c r="MTO854" s="273"/>
      <c r="MTP854" s="273"/>
      <c r="MTQ854" s="273"/>
      <c r="MTR854" s="273"/>
      <c r="MTS854" s="273"/>
      <c r="MTT854" s="273"/>
      <c r="MTU854" s="273"/>
      <c r="MTV854" s="273"/>
      <c r="MTW854" s="273"/>
      <c r="MTX854" s="273"/>
      <c r="MTY854" s="273"/>
      <c r="MTZ854" s="273"/>
      <c r="MUA854" s="273"/>
      <c r="MUB854" s="273"/>
      <c r="MUC854" s="273"/>
      <c r="MUD854" s="273"/>
      <c r="MUE854" s="273"/>
      <c r="MUF854" s="273"/>
      <c r="MUG854" s="273"/>
      <c r="MUH854" s="273"/>
      <c r="MUI854" s="273"/>
      <c r="MUJ854" s="273"/>
      <c r="MUK854" s="273"/>
      <c r="MUL854" s="273"/>
      <c r="MUM854" s="273"/>
      <c r="MUN854" s="273"/>
      <c r="MUO854" s="273"/>
      <c r="MUP854" s="273"/>
      <c r="MUQ854" s="273"/>
      <c r="MUR854" s="273"/>
      <c r="MUS854" s="273"/>
      <c r="MUT854" s="273"/>
      <c r="MUU854" s="273"/>
      <c r="MUV854" s="273"/>
      <c r="MUW854" s="273"/>
      <c r="MUX854" s="273"/>
      <c r="MUY854" s="273"/>
      <c r="MUZ854" s="273"/>
      <c r="MVA854" s="273"/>
      <c r="MVB854" s="273"/>
      <c r="MVC854" s="273"/>
      <c r="MVD854" s="273"/>
      <c r="MVE854" s="273"/>
      <c r="MVF854" s="273"/>
      <c r="MVG854" s="273"/>
      <c r="MVH854" s="273"/>
      <c r="MVI854" s="273"/>
      <c r="MVJ854" s="273"/>
      <c r="MVK854" s="273"/>
      <c r="MVL854" s="273"/>
      <c r="MVM854" s="273"/>
      <c r="MVN854" s="273"/>
      <c r="MVO854" s="273"/>
      <c r="MVP854" s="273"/>
      <c r="MVQ854" s="273"/>
      <c r="MVR854" s="273"/>
      <c r="MVS854" s="273"/>
      <c r="MVT854" s="273"/>
      <c r="MVU854" s="273"/>
      <c r="MVV854" s="273"/>
      <c r="MVW854" s="273"/>
      <c r="MVX854" s="273"/>
      <c r="MVY854" s="273"/>
      <c r="MVZ854" s="273"/>
      <c r="MWA854" s="273"/>
      <c r="MWB854" s="273"/>
      <c r="MWC854" s="273"/>
      <c r="MWD854" s="273"/>
      <c r="MWE854" s="273"/>
      <c r="MWF854" s="273"/>
      <c r="MWG854" s="273"/>
      <c r="MWH854" s="273"/>
      <c r="MWI854" s="273"/>
      <c r="MWJ854" s="273"/>
      <c r="MWK854" s="273"/>
      <c r="MWL854" s="273"/>
      <c r="MWM854" s="273"/>
      <c r="MWN854" s="273"/>
      <c r="MWO854" s="273"/>
      <c r="MWP854" s="273"/>
      <c r="MWQ854" s="273"/>
      <c r="MWR854" s="273"/>
      <c r="MWS854" s="273"/>
      <c r="MWT854" s="273"/>
      <c r="MWU854" s="273"/>
      <c r="MWV854" s="273"/>
      <c r="MWW854" s="273"/>
      <c r="MWX854" s="273"/>
      <c r="MWY854" s="273"/>
      <c r="MWZ854" s="273"/>
      <c r="MXA854" s="273"/>
      <c r="MXB854" s="273"/>
      <c r="MXC854" s="273"/>
      <c r="MXD854" s="273"/>
      <c r="MXE854" s="273"/>
      <c r="MXF854" s="273"/>
      <c r="MXG854" s="273"/>
      <c r="MXH854" s="273"/>
      <c r="MXI854" s="273"/>
      <c r="MXJ854" s="273"/>
      <c r="MXK854" s="273"/>
      <c r="MXL854" s="273"/>
      <c r="MXM854" s="273"/>
      <c r="MXN854" s="273"/>
      <c r="MXO854" s="273"/>
      <c r="MXP854" s="273"/>
      <c r="MXQ854" s="273"/>
      <c r="MXR854" s="273"/>
      <c r="MXS854" s="273"/>
      <c r="MXT854" s="273"/>
      <c r="MXU854" s="273"/>
      <c r="MXV854" s="273"/>
      <c r="MXW854" s="273"/>
      <c r="MXX854" s="273"/>
      <c r="MXY854" s="273"/>
      <c r="MXZ854" s="273"/>
      <c r="MYA854" s="273"/>
      <c r="MYB854" s="273"/>
      <c r="MYC854" s="273"/>
      <c r="MYD854" s="273"/>
      <c r="MYE854" s="273"/>
      <c r="MYF854" s="273"/>
      <c r="MYG854" s="273"/>
      <c r="MYH854" s="273"/>
      <c r="MYI854" s="273"/>
      <c r="MYJ854" s="273"/>
      <c r="MYK854" s="273"/>
      <c r="MYL854" s="273"/>
      <c r="MYM854" s="273"/>
      <c r="MYN854" s="273"/>
      <c r="MYO854" s="273"/>
      <c r="MYP854" s="273"/>
      <c r="MYQ854" s="273"/>
      <c r="MYR854" s="273"/>
      <c r="MYS854" s="273"/>
      <c r="MYT854" s="273"/>
      <c r="MYU854" s="273"/>
      <c r="MYV854" s="273"/>
      <c r="MYW854" s="273"/>
      <c r="MYX854" s="273"/>
      <c r="MYY854" s="273"/>
      <c r="MYZ854" s="273"/>
      <c r="MZA854" s="273"/>
      <c r="MZB854" s="273"/>
      <c r="MZC854" s="273"/>
      <c r="MZD854" s="273"/>
      <c r="MZE854" s="273"/>
      <c r="MZF854" s="273"/>
      <c r="MZG854" s="273"/>
      <c r="MZH854" s="273"/>
      <c r="MZI854" s="273"/>
      <c r="MZJ854" s="273"/>
      <c r="MZK854" s="273"/>
      <c r="MZL854" s="273"/>
      <c r="MZM854" s="273"/>
      <c r="MZN854" s="273"/>
      <c r="MZO854" s="273"/>
      <c r="MZP854" s="273"/>
      <c r="MZQ854" s="273"/>
      <c r="MZR854" s="273"/>
      <c r="MZS854" s="273"/>
      <c r="MZT854" s="273"/>
      <c r="MZU854" s="273"/>
      <c r="MZV854" s="273"/>
      <c r="MZW854" s="273"/>
      <c r="MZX854" s="273"/>
      <c r="MZY854" s="273"/>
      <c r="MZZ854" s="273"/>
      <c r="NAA854" s="273"/>
      <c r="NAB854" s="273"/>
      <c r="NAC854" s="273"/>
      <c r="NAD854" s="273"/>
      <c r="NAE854" s="273"/>
      <c r="NAF854" s="273"/>
      <c r="NAG854" s="273"/>
      <c r="NAH854" s="273"/>
      <c r="NAI854" s="273"/>
      <c r="NAJ854" s="273"/>
      <c r="NAK854" s="273"/>
      <c r="NAL854" s="273"/>
      <c r="NAM854" s="273"/>
      <c r="NAN854" s="273"/>
      <c r="NAO854" s="273"/>
      <c r="NAP854" s="273"/>
      <c r="NAQ854" s="273"/>
      <c r="NAR854" s="273"/>
      <c r="NAS854" s="273"/>
      <c r="NAT854" s="273"/>
      <c r="NAU854" s="273"/>
      <c r="NAV854" s="273"/>
      <c r="NAW854" s="273"/>
      <c r="NAX854" s="273"/>
      <c r="NAY854" s="273"/>
      <c r="NAZ854" s="273"/>
      <c r="NBA854" s="273"/>
      <c r="NBB854" s="273"/>
      <c r="NBC854" s="273"/>
      <c r="NBD854" s="273"/>
      <c r="NBE854" s="273"/>
      <c r="NBF854" s="273"/>
      <c r="NBG854" s="273"/>
      <c r="NBH854" s="273"/>
      <c r="NBI854" s="273"/>
      <c r="NBJ854" s="273"/>
      <c r="NBK854" s="273"/>
      <c r="NBL854" s="273"/>
      <c r="NBM854" s="273"/>
      <c r="NBN854" s="273"/>
      <c r="NBO854" s="273"/>
      <c r="NBP854" s="273"/>
      <c r="NBQ854" s="273"/>
      <c r="NBR854" s="273"/>
      <c r="NBS854" s="273"/>
      <c r="NBT854" s="273"/>
      <c r="NBU854" s="273"/>
      <c r="NBV854" s="273"/>
      <c r="NBW854" s="273"/>
      <c r="NBX854" s="273"/>
      <c r="NBY854" s="273"/>
      <c r="NBZ854" s="273"/>
      <c r="NCA854" s="273"/>
      <c r="NCB854" s="273"/>
      <c r="NCC854" s="273"/>
      <c r="NCD854" s="273"/>
      <c r="NCE854" s="273"/>
      <c r="NCF854" s="273"/>
      <c r="NCG854" s="273"/>
      <c r="NCH854" s="273"/>
      <c r="NCI854" s="273"/>
      <c r="NCJ854" s="273"/>
      <c r="NCK854" s="273"/>
      <c r="NCL854" s="273"/>
      <c r="NCM854" s="273"/>
      <c r="NCN854" s="273"/>
      <c r="NCO854" s="273"/>
      <c r="NCP854" s="273"/>
      <c r="NCQ854" s="273"/>
      <c r="NCR854" s="273"/>
      <c r="NCS854" s="273"/>
      <c r="NCT854" s="273"/>
      <c r="NCU854" s="273"/>
      <c r="NCV854" s="273"/>
      <c r="NCW854" s="273"/>
      <c r="NCX854" s="273"/>
      <c r="NCY854" s="273"/>
      <c r="NCZ854" s="273"/>
      <c r="NDA854" s="273"/>
      <c r="NDB854" s="273"/>
      <c r="NDC854" s="273"/>
      <c r="NDD854" s="273"/>
      <c r="NDE854" s="273"/>
      <c r="NDF854" s="273"/>
      <c r="NDG854" s="273"/>
      <c r="NDH854" s="273"/>
      <c r="NDI854" s="273"/>
      <c r="NDJ854" s="273"/>
      <c r="NDK854" s="273"/>
      <c r="NDL854" s="273"/>
      <c r="NDM854" s="273"/>
      <c r="NDN854" s="273"/>
      <c r="NDO854" s="273"/>
      <c r="NDP854" s="273"/>
      <c r="NDQ854" s="273"/>
      <c r="NDR854" s="273"/>
      <c r="NDS854" s="273"/>
      <c r="NDT854" s="273"/>
      <c r="NDU854" s="273"/>
      <c r="NDV854" s="273"/>
      <c r="NDW854" s="273"/>
      <c r="NDX854" s="273"/>
      <c r="NDY854" s="273"/>
      <c r="NDZ854" s="273"/>
      <c r="NEA854" s="273"/>
      <c r="NEB854" s="273"/>
      <c r="NEC854" s="273"/>
      <c r="NED854" s="273"/>
      <c r="NEE854" s="273"/>
      <c r="NEF854" s="273"/>
      <c r="NEG854" s="273"/>
      <c r="NEH854" s="273"/>
      <c r="NEI854" s="273"/>
      <c r="NEJ854" s="273"/>
      <c r="NEK854" s="273"/>
      <c r="NEL854" s="273"/>
      <c r="NEM854" s="273"/>
      <c r="NEN854" s="273"/>
      <c r="NEO854" s="273"/>
      <c r="NEP854" s="273"/>
      <c r="NEQ854" s="273"/>
      <c r="NER854" s="273"/>
      <c r="NES854" s="273"/>
      <c r="NET854" s="273"/>
      <c r="NEU854" s="273"/>
      <c r="NEV854" s="273"/>
      <c r="NEW854" s="273"/>
      <c r="NEX854" s="273"/>
      <c r="NEY854" s="273"/>
      <c r="NEZ854" s="273"/>
      <c r="NFA854" s="273"/>
      <c r="NFB854" s="273"/>
      <c r="NFC854" s="273"/>
      <c r="NFD854" s="273"/>
      <c r="NFE854" s="273"/>
      <c r="NFF854" s="273"/>
      <c r="NFG854" s="273"/>
      <c r="NFH854" s="273"/>
      <c r="NFI854" s="273"/>
      <c r="NFJ854" s="273"/>
      <c r="NFK854" s="273"/>
      <c r="NFL854" s="273"/>
      <c r="NFM854" s="273"/>
      <c r="NFN854" s="273"/>
      <c r="NFO854" s="273"/>
      <c r="NFP854" s="273"/>
      <c r="NFQ854" s="273"/>
      <c r="NFR854" s="273"/>
      <c r="NFS854" s="273"/>
      <c r="NFT854" s="273"/>
      <c r="NFU854" s="273"/>
      <c r="NFV854" s="273"/>
      <c r="NFW854" s="273"/>
      <c r="NFX854" s="273"/>
      <c r="NFY854" s="273"/>
      <c r="NFZ854" s="273"/>
      <c r="NGA854" s="273"/>
      <c r="NGB854" s="273"/>
      <c r="NGC854" s="273"/>
      <c r="NGD854" s="273"/>
      <c r="NGE854" s="273"/>
      <c r="NGF854" s="273"/>
      <c r="NGG854" s="273"/>
      <c r="NGH854" s="273"/>
      <c r="NGI854" s="273"/>
      <c r="NGJ854" s="273"/>
      <c r="NGK854" s="273"/>
      <c r="NGL854" s="273"/>
      <c r="NGM854" s="273"/>
      <c r="NGN854" s="273"/>
      <c r="NGO854" s="273"/>
      <c r="NGP854" s="273"/>
      <c r="NGQ854" s="273"/>
      <c r="NGR854" s="273"/>
      <c r="NGS854" s="273"/>
      <c r="NGT854" s="273"/>
      <c r="NGU854" s="273"/>
      <c r="NGV854" s="273"/>
      <c r="NGW854" s="273"/>
      <c r="NGX854" s="273"/>
      <c r="NGY854" s="273"/>
      <c r="NGZ854" s="273"/>
      <c r="NHA854" s="273"/>
      <c r="NHB854" s="273"/>
      <c r="NHC854" s="273"/>
      <c r="NHD854" s="273"/>
      <c r="NHE854" s="273"/>
      <c r="NHF854" s="273"/>
      <c r="NHG854" s="273"/>
      <c r="NHH854" s="273"/>
      <c r="NHI854" s="273"/>
      <c r="NHJ854" s="273"/>
      <c r="NHK854" s="273"/>
      <c r="NHL854" s="273"/>
      <c r="NHM854" s="273"/>
      <c r="NHN854" s="273"/>
      <c r="NHO854" s="273"/>
      <c r="NHP854" s="273"/>
      <c r="NHQ854" s="273"/>
      <c r="NHR854" s="273"/>
      <c r="NHS854" s="273"/>
      <c r="NHT854" s="273"/>
      <c r="NHU854" s="273"/>
      <c r="NHV854" s="273"/>
      <c r="NHW854" s="273"/>
      <c r="NHX854" s="273"/>
      <c r="NHY854" s="273"/>
      <c r="NHZ854" s="273"/>
      <c r="NIA854" s="273"/>
      <c r="NIB854" s="273"/>
      <c r="NIC854" s="273"/>
      <c r="NID854" s="273"/>
      <c r="NIE854" s="273"/>
      <c r="NIF854" s="273"/>
      <c r="NIG854" s="273"/>
      <c r="NIH854" s="273"/>
      <c r="NII854" s="273"/>
      <c r="NIJ854" s="273"/>
      <c r="NIK854" s="273"/>
      <c r="NIL854" s="273"/>
      <c r="NIM854" s="273"/>
      <c r="NIN854" s="273"/>
      <c r="NIO854" s="273"/>
      <c r="NIP854" s="273"/>
      <c r="NIQ854" s="273"/>
      <c r="NIR854" s="273"/>
      <c r="NIS854" s="273"/>
      <c r="NIT854" s="273"/>
      <c r="NIU854" s="273"/>
      <c r="NIV854" s="273"/>
      <c r="NIW854" s="273"/>
      <c r="NIX854" s="273"/>
      <c r="NIY854" s="273"/>
      <c r="NIZ854" s="273"/>
      <c r="NJA854" s="273"/>
      <c r="NJB854" s="273"/>
      <c r="NJC854" s="273"/>
      <c r="NJD854" s="273"/>
      <c r="NJE854" s="273"/>
      <c r="NJF854" s="273"/>
      <c r="NJG854" s="273"/>
      <c r="NJH854" s="273"/>
      <c r="NJI854" s="273"/>
      <c r="NJJ854" s="273"/>
      <c r="NJK854" s="273"/>
      <c r="NJL854" s="273"/>
      <c r="NJM854" s="273"/>
      <c r="NJN854" s="273"/>
      <c r="NJO854" s="273"/>
      <c r="NJP854" s="273"/>
      <c r="NJQ854" s="273"/>
      <c r="NJR854" s="273"/>
      <c r="NJS854" s="273"/>
      <c r="NJT854" s="273"/>
      <c r="NJU854" s="273"/>
      <c r="NJV854" s="273"/>
      <c r="NJW854" s="273"/>
      <c r="NJX854" s="273"/>
      <c r="NJY854" s="273"/>
      <c r="NJZ854" s="273"/>
      <c r="NKA854" s="273"/>
      <c r="NKB854" s="273"/>
      <c r="NKC854" s="273"/>
      <c r="NKD854" s="273"/>
      <c r="NKE854" s="273"/>
      <c r="NKF854" s="273"/>
      <c r="NKG854" s="273"/>
      <c r="NKH854" s="273"/>
      <c r="NKI854" s="273"/>
      <c r="NKJ854" s="273"/>
      <c r="NKK854" s="273"/>
      <c r="NKL854" s="273"/>
      <c r="NKM854" s="273"/>
      <c r="NKN854" s="273"/>
      <c r="NKO854" s="273"/>
      <c r="NKP854" s="273"/>
      <c r="NKQ854" s="273"/>
      <c r="NKR854" s="273"/>
      <c r="NKS854" s="273"/>
      <c r="NKT854" s="273"/>
      <c r="NKU854" s="273"/>
      <c r="NKV854" s="273"/>
      <c r="NKW854" s="273"/>
      <c r="NKX854" s="273"/>
      <c r="NKY854" s="273"/>
      <c r="NKZ854" s="273"/>
      <c r="NLA854" s="273"/>
      <c r="NLB854" s="273"/>
      <c r="NLC854" s="273"/>
      <c r="NLD854" s="273"/>
      <c r="NLE854" s="273"/>
      <c r="NLF854" s="273"/>
      <c r="NLG854" s="273"/>
      <c r="NLH854" s="273"/>
      <c r="NLI854" s="273"/>
      <c r="NLJ854" s="273"/>
      <c r="NLK854" s="273"/>
      <c r="NLL854" s="273"/>
      <c r="NLM854" s="273"/>
      <c r="NLN854" s="273"/>
      <c r="NLO854" s="273"/>
      <c r="NLP854" s="273"/>
      <c r="NLQ854" s="273"/>
      <c r="NLR854" s="273"/>
      <c r="NLS854" s="273"/>
      <c r="NLT854" s="273"/>
      <c r="NLU854" s="273"/>
      <c r="NLV854" s="273"/>
      <c r="NLW854" s="273"/>
      <c r="NLX854" s="273"/>
      <c r="NLY854" s="273"/>
      <c r="NLZ854" s="273"/>
      <c r="NMA854" s="273"/>
      <c r="NMB854" s="273"/>
      <c r="NMC854" s="273"/>
      <c r="NMD854" s="273"/>
      <c r="NME854" s="273"/>
      <c r="NMF854" s="273"/>
      <c r="NMG854" s="273"/>
      <c r="NMH854" s="273"/>
      <c r="NMI854" s="273"/>
      <c r="NMJ854" s="273"/>
      <c r="NMK854" s="273"/>
      <c r="NML854" s="273"/>
      <c r="NMM854" s="273"/>
      <c r="NMN854" s="273"/>
      <c r="NMO854" s="273"/>
      <c r="NMP854" s="273"/>
      <c r="NMQ854" s="273"/>
      <c r="NMR854" s="273"/>
      <c r="NMS854" s="273"/>
      <c r="NMT854" s="273"/>
      <c r="NMU854" s="273"/>
      <c r="NMV854" s="273"/>
      <c r="NMW854" s="273"/>
      <c r="NMX854" s="273"/>
      <c r="NMY854" s="273"/>
      <c r="NMZ854" s="273"/>
      <c r="NNA854" s="273"/>
      <c r="NNB854" s="273"/>
      <c r="NNC854" s="273"/>
      <c r="NND854" s="273"/>
      <c r="NNE854" s="273"/>
      <c r="NNF854" s="273"/>
      <c r="NNG854" s="273"/>
      <c r="NNH854" s="273"/>
      <c r="NNI854" s="273"/>
      <c r="NNJ854" s="273"/>
      <c r="NNK854" s="273"/>
      <c r="NNL854" s="273"/>
      <c r="NNM854" s="273"/>
      <c r="NNN854" s="273"/>
      <c r="NNO854" s="273"/>
      <c r="NNP854" s="273"/>
      <c r="NNQ854" s="273"/>
      <c r="NNR854" s="273"/>
      <c r="NNS854" s="273"/>
      <c r="NNT854" s="273"/>
      <c r="NNU854" s="273"/>
      <c r="NNV854" s="273"/>
      <c r="NNW854" s="273"/>
      <c r="NNX854" s="273"/>
      <c r="NNY854" s="273"/>
      <c r="NNZ854" s="273"/>
      <c r="NOA854" s="273"/>
      <c r="NOB854" s="273"/>
      <c r="NOC854" s="273"/>
      <c r="NOD854" s="273"/>
      <c r="NOE854" s="273"/>
      <c r="NOF854" s="273"/>
      <c r="NOG854" s="273"/>
      <c r="NOH854" s="273"/>
      <c r="NOI854" s="273"/>
      <c r="NOJ854" s="273"/>
      <c r="NOK854" s="273"/>
      <c r="NOL854" s="273"/>
      <c r="NOM854" s="273"/>
      <c r="NON854" s="273"/>
      <c r="NOO854" s="273"/>
      <c r="NOP854" s="273"/>
      <c r="NOQ854" s="273"/>
      <c r="NOR854" s="273"/>
      <c r="NOS854" s="273"/>
      <c r="NOT854" s="273"/>
      <c r="NOU854" s="273"/>
      <c r="NOV854" s="273"/>
      <c r="NOW854" s="273"/>
      <c r="NOX854" s="273"/>
      <c r="NOY854" s="273"/>
      <c r="NOZ854" s="273"/>
      <c r="NPA854" s="273"/>
      <c r="NPB854" s="273"/>
      <c r="NPC854" s="273"/>
      <c r="NPD854" s="273"/>
      <c r="NPE854" s="273"/>
      <c r="NPF854" s="273"/>
      <c r="NPG854" s="273"/>
      <c r="NPH854" s="273"/>
      <c r="NPI854" s="273"/>
      <c r="NPJ854" s="273"/>
      <c r="NPK854" s="273"/>
      <c r="NPL854" s="273"/>
      <c r="NPM854" s="273"/>
      <c r="NPN854" s="273"/>
      <c r="NPO854" s="273"/>
      <c r="NPP854" s="273"/>
      <c r="NPQ854" s="273"/>
      <c r="NPR854" s="273"/>
      <c r="NPS854" s="273"/>
      <c r="NPT854" s="273"/>
      <c r="NPU854" s="273"/>
      <c r="NPV854" s="273"/>
      <c r="NPW854" s="273"/>
      <c r="NPX854" s="273"/>
      <c r="NPY854" s="273"/>
      <c r="NPZ854" s="273"/>
      <c r="NQA854" s="273"/>
      <c r="NQB854" s="273"/>
      <c r="NQC854" s="273"/>
      <c r="NQD854" s="273"/>
      <c r="NQE854" s="273"/>
      <c r="NQF854" s="273"/>
      <c r="NQG854" s="273"/>
      <c r="NQH854" s="273"/>
      <c r="NQI854" s="273"/>
      <c r="NQJ854" s="273"/>
      <c r="NQK854" s="273"/>
      <c r="NQL854" s="273"/>
      <c r="NQM854" s="273"/>
      <c r="NQN854" s="273"/>
      <c r="NQO854" s="273"/>
      <c r="NQP854" s="273"/>
      <c r="NQQ854" s="273"/>
      <c r="NQR854" s="273"/>
      <c r="NQS854" s="273"/>
      <c r="NQT854" s="273"/>
      <c r="NQU854" s="273"/>
      <c r="NQV854" s="273"/>
      <c r="NQW854" s="273"/>
      <c r="NQX854" s="273"/>
      <c r="NQY854" s="273"/>
      <c r="NQZ854" s="273"/>
      <c r="NRA854" s="273"/>
      <c r="NRB854" s="273"/>
      <c r="NRC854" s="273"/>
      <c r="NRD854" s="273"/>
      <c r="NRE854" s="273"/>
      <c r="NRF854" s="273"/>
      <c r="NRG854" s="273"/>
      <c r="NRH854" s="273"/>
      <c r="NRI854" s="273"/>
      <c r="NRJ854" s="273"/>
      <c r="NRK854" s="273"/>
      <c r="NRL854" s="273"/>
      <c r="NRM854" s="273"/>
      <c r="NRN854" s="273"/>
      <c r="NRO854" s="273"/>
      <c r="NRP854" s="273"/>
      <c r="NRQ854" s="273"/>
      <c r="NRR854" s="273"/>
      <c r="NRS854" s="273"/>
      <c r="NRT854" s="273"/>
      <c r="NRU854" s="273"/>
      <c r="NRV854" s="273"/>
      <c r="NRW854" s="273"/>
      <c r="NRX854" s="273"/>
      <c r="NRY854" s="273"/>
      <c r="NRZ854" s="273"/>
      <c r="NSA854" s="273"/>
      <c r="NSB854" s="273"/>
      <c r="NSC854" s="273"/>
      <c r="NSD854" s="273"/>
      <c r="NSE854" s="273"/>
      <c r="NSF854" s="273"/>
      <c r="NSG854" s="273"/>
      <c r="NSH854" s="273"/>
      <c r="NSI854" s="273"/>
      <c r="NSJ854" s="273"/>
      <c r="NSK854" s="273"/>
      <c r="NSL854" s="273"/>
      <c r="NSM854" s="273"/>
      <c r="NSN854" s="273"/>
      <c r="NSO854" s="273"/>
      <c r="NSP854" s="273"/>
      <c r="NSQ854" s="273"/>
      <c r="NSR854" s="273"/>
      <c r="NSS854" s="273"/>
      <c r="NST854" s="273"/>
      <c r="NSU854" s="273"/>
      <c r="NSV854" s="273"/>
      <c r="NSW854" s="273"/>
      <c r="NSX854" s="273"/>
      <c r="NSY854" s="273"/>
      <c r="NSZ854" s="273"/>
      <c r="NTA854" s="273"/>
      <c r="NTB854" s="273"/>
      <c r="NTC854" s="273"/>
      <c r="NTD854" s="273"/>
      <c r="NTE854" s="273"/>
      <c r="NTF854" s="273"/>
      <c r="NTG854" s="273"/>
      <c r="NTH854" s="273"/>
      <c r="NTI854" s="273"/>
      <c r="NTJ854" s="273"/>
      <c r="NTK854" s="273"/>
      <c r="NTL854" s="273"/>
      <c r="NTM854" s="273"/>
      <c r="NTN854" s="273"/>
      <c r="NTO854" s="273"/>
      <c r="NTP854" s="273"/>
      <c r="NTQ854" s="273"/>
      <c r="NTR854" s="273"/>
      <c r="NTS854" s="273"/>
      <c r="NTT854" s="273"/>
      <c r="NTU854" s="273"/>
      <c r="NTV854" s="273"/>
      <c r="NTW854" s="273"/>
      <c r="NTX854" s="273"/>
      <c r="NTY854" s="273"/>
      <c r="NTZ854" s="273"/>
      <c r="NUA854" s="273"/>
      <c r="NUB854" s="273"/>
      <c r="NUC854" s="273"/>
      <c r="NUD854" s="273"/>
      <c r="NUE854" s="273"/>
      <c r="NUF854" s="273"/>
      <c r="NUG854" s="273"/>
      <c r="NUH854" s="273"/>
      <c r="NUI854" s="273"/>
      <c r="NUJ854" s="273"/>
      <c r="NUK854" s="273"/>
      <c r="NUL854" s="273"/>
      <c r="NUM854" s="273"/>
      <c r="NUN854" s="273"/>
      <c r="NUO854" s="273"/>
      <c r="NUP854" s="273"/>
      <c r="NUQ854" s="273"/>
      <c r="NUR854" s="273"/>
      <c r="NUS854" s="273"/>
      <c r="NUT854" s="273"/>
      <c r="NUU854" s="273"/>
      <c r="NUV854" s="273"/>
      <c r="NUW854" s="273"/>
      <c r="NUX854" s="273"/>
      <c r="NUY854" s="273"/>
      <c r="NUZ854" s="273"/>
      <c r="NVA854" s="273"/>
      <c r="NVB854" s="273"/>
      <c r="NVC854" s="273"/>
      <c r="NVD854" s="273"/>
      <c r="NVE854" s="273"/>
      <c r="NVF854" s="273"/>
      <c r="NVG854" s="273"/>
      <c r="NVH854" s="273"/>
      <c r="NVI854" s="273"/>
      <c r="NVJ854" s="273"/>
      <c r="NVK854" s="273"/>
      <c r="NVL854" s="273"/>
      <c r="NVM854" s="273"/>
      <c r="NVN854" s="273"/>
      <c r="NVO854" s="273"/>
      <c r="NVP854" s="273"/>
      <c r="NVQ854" s="273"/>
      <c r="NVR854" s="273"/>
      <c r="NVS854" s="273"/>
      <c r="NVT854" s="273"/>
      <c r="NVU854" s="273"/>
      <c r="NVV854" s="273"/>
      <c r="NVW854" s="273"/>
      <c r="NVX854" s="273"/>
      <c r="NVY854" s="273"/>
      <c r="NVZ854" s="273"/>
      <c r="NWA854" s="273"/>
      <c r="NWB854" s="273"/>
      <c r="NWC854" s="273"/>
      <c r="NWD854" s="273"/>
      <c r="NWE854" s="273"/>
      <c r="NWF854" s="273"/>
      <c r="NWG854" s="273"/>
      <c r="NWH854" s="273"/>
      <c r="NWI854" s="273"/>
      <c r="NWJ854" s="273"/>
      <c r="NWK854" s="273"/>
      <c r="NWL854" s="273"/>
      <c r="NWM854" s="273"/>
      <c r="NWN854" s="273"/>
      <c r="NWO854" s="273"/>
      <c r="NWP854" s="273"/>
      <c r="NWQ854" s="273"/>
      <c r="NWR854" s="273"/>
      <c r="NWS854" s="273"/>
      <c r="NWT854" s="273"/>
      <c r="NWU854" s="273"/>
      <c r="NWV854" s="273"/>
      <c r="NWW854" s="273"/>
      <c r="NWX854" s="273"/>
      <c r="NWY854" s="273"/>
      <c r="NWZ854" s="273"/>
      <c r="NXA854" s="273"/>
      <c r="NXB854" s="273"/>
      <c r="NXC854" s="273"/>
      <c r="NXD854" s="273"/>
      <c r="NXE854" s="273"/>
      <c r="NXF854" s="273"/>
      <c r="NXG854" s="273"/>
      <c r="NXH854" s="273"/>
      <c r="NXI854" s="273"/>
      <c r="NXJ854" s="273"/>
      <c r="NXK854" s="273"/>
      <c r="NXL854" s="273"/>
      <c r="NXM854" s="273"/>
      <c r="NXN854" s="273"/>
      <c r="NXO854" s="273"/>
      <c r="NXP854" s="273"/>
      <c r="NXQ854" s="273"/>
      <c r="NXR854" s="273"/>
      <c r="NXS854" s="273"/>
      <c r="NXT854" s="273"/>
      <c r="NXU854" s="273"/>
      <c r="NXV854" s="273"/>
      <c r="NXW854" s="273"/>
      <c r="NXX854" s="273"/>
      <c r="NXY854" s="273"/>
      <c r="NXZ854" s="273"/>
      <c r="NYA854" s="273"/>
      <c r="NYB854" s="273"/>
      <c r="NYC854" s="273"/>
      <c r="NYD854" s="273"/>
      <c r="NYE854" s="273"/>
      <c r="NYF854" s="273"/>
      <c r="NYG854" s="273"/>
      <c r="NYH854" s="273"/>
      <c r="NYI854" s="273"/>
      <c r="NYJ854" s="273"/>
      <c r="NYK854" s="273"/>
      <c r="NYL854" s="273"/>
      <c r="NYM854" s="273"/>
      <c r="NYN854" s="273"/>
      <c r="NYO854" s="273"/>
      <c r="NYP854" s="273"/>
      <c r="NYQ854" s="273"/>
      <c r="NYR854" s="273"/>
      <c r="NYS854" s="273"/>
      <c r="NYT854" s="273"/>
      <c r="NYU854" s="273"/>
      <c r="NYV854" s="273"/>
      <c r="NYW854" s="273"/>
      <c r="NYX854" s="273"/>
      <c r="NYY854" s="273"/>
      <c r="NYZ854" s="273"/>
      <c r="NZA854" s="273"/>
      <c r="NZB854" s="273"/>
      <c r="NZC854" s="273"/>
      <c r="NZD854" s="273"/>
      <c r="NZE854" s="273"/>
      <c r="NZF854" s="273"/>
      <c r="NZG854" s="273"/>
      <c r="NZH854" s="273"/>
      <c r="NZI854" s="273"/>
      <c r="NZJ854" s="273"/>
      <c r="NZK854" s="273"/>
      <c r="NZL854" s="273"/>
      <c r="NZM854" s="273"/>
      <c r="NZN854" s="273"/>
      <c r="NZO854" s="273"/>
      <c r="NZP854" s="273"/>
      <c r="NZQ854" s="273"/>
      <c r="NZR854" s="273"/>
      <c r="NZS854" s="273"/>
      <c r="NZT854" s="273"/>
      <c r="NZU854" s="273"/>
      <c r="NZV854" s="273"/>
      <c r="NZW854" s="273"/>
      <c r="NZX854" s="273"/>
      <c r="NZY854" s="273"/>
      <c r="NZZ854" s="273"/>
      <c r="OAA854" s="273"/>
      <c r="OAB854" s="273"/>
      <c r="OAC854" s="273"/>
      <c r="OAD854" s="273"/>
      <c r="OAE854" s="273"/>
      <c r="OAF854" s="273"/>
      <c r="OAG854" s="273"/>
      <c r="OAH854" s="273"/>
      <c r="OAI854" s="273"/>
      <c r="OAJ854" s="273"/>
      <c r="OAK854" s="273"/>
      <c r="OAL854" s="273"/>
      <c r="OAM854" s="273"/>
      <c r="OAN854" s="273"/>
      <c r="OAO854" s="273"/>
      <c r="OAP854" s="273"/>
      <c r="OAQ854" s="273"/>
      <c r="OAR854" s="273"/>
      <c r="OAS854" s="273"/>
      <c r="OAT854" s="273"/>
      <c r="OAU854" s="273"/>
      <c r="OAV854" s="273"/>
      <c r="OAW854" s="273"/>
      <c r="OAX854" s="273"/>
      <c r="OAY854" s="273"/>
      <c r="OAZ854" s="273"/>
      <c r="OBA854" s="273"/>
      <c r="OBB854" s="273"/>
      <c r="OBC854" s="273"/>
      <c r="OBD854" s="273"/>
      <c r="OBE854" s="273"/>
      <c r="OBF854" s="273"/>
      <c r="OBG854" s="273"/>
      <c r="OBH854" s="273"/>
      <c r="OBI854" s="273"/>
      <c r="OBJ854" s="273"/>
      <c r="OBK854" s="273"/>
      <c r="OBL854" s="273"/>
      <c r="OBM854" s="273"/>
      <c r="OBN854" s="273"/>
      <c r="OBO854" s="273"/>
      <c r="OBP854" s="273"/>
      <c r="OBQ854" s="273"/>
      <c r="OBR854" s="273"/>
      <c r="OBS854" s="273"/>
      <c r="OBT854" s="273"/>
      <c r="OBU854" s="273"/>
      <c r="OBV854" s="273"/>
      <c r="OBW854" s="273"/>
      <c r="OBX854" s="273"/>
      <c r="OBY854" s="273"/>
      <c r="OBZ854" s="273"/>
      <c r="OCA854" s="273"/>
      <c r="OCB854" s="273"/>
      <c r="OCC854" s="273"/>
      <c r="OCD854" s="273"/>
      <c r="OCE854" s="273"/>
      <c r="OCF854" s="273"/>
      <c r="OCG854" s="273"/>
      <c r="OCH854" s="273"/>
      <c r="OCI854" s="273"/>
      <c r="OCJ854" s="273"/>
      <c r="OCK854" s="273"/>
      <c r="OCL854" s="273"/>
      <c r="OCM854" s="273"/>
      <c r="OCN854" s="273"/>
      <c r="OCO854" s="273"/>
      <c r="OCP854" s="273"/>
      <c r="OCQ854" s="273"/>
      <c r="OCR854" s="273"/>
      <c r="OCS854" s="273"/>
      <c r="OCT854" s="273"/>
      <c r="OCU854" s="273"/>
      <c r="OCV854" s="273"/>
      <c r="OCW854" s="273"/>
      <c r="OCX854" s="273"/>
      <c r="OCY854" s="273"/>
      <c r="OCZ854" s="273"/>
      <c r="ODA854" s="273"/>
      <c r="ODB854" s="273"/>
      <c r="ODC854" s="273"/>
      <c r="ODD854" s="273"/>
      <c r="ODE854" s="273"/>
      <c r="ODF854" s="273"/>
      <c r="ODG854" s="273"/>
      <c r="ODH854" s="273"/>
      <c r="ODI854" s="273"/>
      <c r="ODJ854" s="273"/>
      <c r="ODK854" s="273"/>
      <c r="ODL854" s="273"/>
      <c r="ODM854" s="273"/>
      <c r="ODN854" s="273"/>
      <c r="ODO854" s="273"/>
      <c r="ODP854" s="273"/>
      <c r="ODQ854" s="273"/>
      <c r="ODR854" s="273"/>
      <c r="ODS854" s="273"/>
      <c r="ODT854" s="273"/>
      <c r="ODU854" s="273"/>
      <c r="ODV854" s="273"/>
      <c r="ODW854" s="273"/>
      <c r="ODX854" s="273"/>
      <c r="ODY854" s="273"/>
      <c r="ODZ854" s="273"/>
      <c r="OEA854" s="273"/>
      <c r="OEB854" s="273"/>
      <c r="OEC854" s="273"/>
      <c r="OED854" s="273"/>
      <c r="OEE854" s="273"/>
      <c r="OEF854" s="273"/>
      <c r="OEG854" s="273"/>
      <c r="OEH854" s="273"/>
      <c r="OEI854" s="273"/>
      <c r="OEJ854" s="273"/>
      <c r="OEK854" s="273"/>
      <c r="OEL854" s="273"/>
      <c r="OEM854" s="273"/>
      <c r="OEN854" s="273"/>
      <c r="OEO854" s="273"/>
      <c r="OEP854" s="273"/>
      <c r="OEQ854" s="273"/>
      <c r="OER854" s="273"/>
      <c r="OES854" s="273"/>
      <c r="OET854" s="273"/>
      <c r="OEU854" s="273"/>
      <c r="OEV854" s="273"/>
      <c r="OEW854" s="273"/>
      <c r="OEX854" s="273"/>
      <c r="OEY854" s="273"/>
      <c r="OEZ854" s="273"/>
      <c r="OFA854" s="273"/>
      <c r="OFB854" s="273"/>
      <c r="OFC854" s="273"/>
      <c r="OFD854" s="273"/>
      <c r="OFE854" s="273"/>
      <c r="OFF854" s="273"/>
      <c r="OFG854" s="273"/>
      <c r="OFH854" s="273"/>
      <c r="OFI854" s="273"/>
      <c r="OFJ854" s="273"/>
      <c r="OFK854" s="273"/>
      <c r="OFL854" s="273"/>
      <c r="OFM854" s="273"/>
      <c r="OFN854" s="273"/>
      <c r="OFO854" s="273"/>
      <c r="OFP854" s="273"/>
      <c r="OFQ854" s="273"/>
      <c r="OFR854" s="273"/>
      <c r="OFS854" s="273"/>
      <c r="OFT854" s="273"/>
      <c r="OFU854" s="273"/>
      <c r="OFV854" s="273"/>
      <c r="OFW854" s="273"/>
      <c r="OFX854" s="273"/>
      <c r="OFY854" s="273"/>
      <c r="OFZ854" s="273"/>
      <c r="OGA854" s="273"/>
      <c r="OGB854" s="273"/>
      <c r="OGC854" s="273"/>
      <c r="OGD854" s="273"/>
      <c r="OGE854" s="273"/>
      <c r="OGF854" s="273"/>
      <c r="OGG854" s="273"/>
      <c r="OGH854" s="273"/>
      <c r="OGI854" s="273"/>
      <c r="OGJ854" s="273"/>
      <c r="OGK854" s="273"/>
      <c r="OGL854" s="273"/>
      <c r="OGM854" s="273"/>
      <c r="OGN854" s="273"/>
      <c r="OGO854" s="273"/>
      <c r="OGP854" s="273"/>
      <c r="OGQ854" s="273"/>
      <c r="OGR854" s="273"/>
      <c r="OGS854" s="273"/>
      <c r="OGT854" s="273"/>
      <c r="OGU854" s="273"/>
      <c r="OGV854" s="273"/>
      <c r="OGW854" s="273"/>
      <c r="OGX854" s="273"/>
      <c r="OGY854" s="273"/>
      <c r="OGZ854" s="273"/>
      <c r="OHA854" s="273"/>
      <c r="OHB854" s="273"/>
      <c r="OHC854" s="273"/>
      <c r="OHD854" s="273"/>
      <c r="OHE854" s="273"/>
      <c r="OHF854" s="273"/>
      <c r="OHG854" s="273"/>
      <c r="OHH854" s="273"/>
      <c r="OHI854" s="273"/>
      <c r="OHJ854" s="273"/>
      <c r="OHK854" s="273"/>
      <c r="OHL854" s="273"/>
      <c r="OHM854" s="273"/>
      <c r="OHN854" s="273"/>
      <c r="OHO854" s="273"/>
      <c r="OHP854" s="273"/>
      <c r="OHQ854" s="273"/>
      <c r="OHR854" s="273"/>
      <c r="OHS854" s="273"/>
      <c r="OHT854" s="273"/>
      <c r="OHU854" s="273"/>
      <c r="OHV854" s="273"/>
      <c r="OHW854" s="273"/>
      <c r="OHX854" s="273"/>
      <c r="OHY854" s="273"/>
      <c r="OHZ854" s="273"/>
      <c r="OIA854" s="273"/>
      <c r="OIB854" s="273"/>
      <c r="OIC854" s="273"/>
      <c r="OID854" s="273"/>
      <c r="OIE854" s="273"/>
      <c r="OIF854" s="273"/>
      <c r="OIG854" s="273"/>
      <c r="OIH854" s="273"/>
      <c r="OII854" s="273"/>
      <c r="OIJ854" s="273"/>
      <c r="OIK854" s="273"/>
      <c r="OIL854" s="273"/>
      <c r="OIM854" s="273"/>
      <c r="OIN854" s="273"/>
      <c r="OIO854" s="273"/>
      <c r="OIP854" s="273"/>
      <c r="OIQ854" s="273"/>
      <c r="OIR854" s="273"/>
      <c r="OIS854" s="273"/>
      <c r="OIT854" s="273"/>
      <c r="OIU854" s="273"/>
      <c r="OIV854" s="273"/>
      <c r="OIW854" s="273"/>
      <c r="OIX854" s="273"/>
      <c r="OIY854" s="273"/>
      <c r="OIZ854" s="273"/>
      <c r="OJA854" s="273"/>
      <c r="OJB854" s="273"/>
      <c r="OJC854" s="273"/>
      <c r="OJD854" s="273"/>
      <c r="OJE854" s="273"/>
      <c r="OJF854" s="273"/>
      <c r="OJG854" s="273"/>
      <c r="OJH854" s="273"/>
      <c r="OJI854" s="273"/>
      <c r="OJJ854" s="273"/>
      <c r="OJK854" s="273"/>
      <c r="OJL854" s="273"/>
      <c r="OJM854" s="273"/>
      <c r="OJN854" s="273"/>
      <c r="OJO854" s="273"/>
      <c r="OJP854" s="273"/>
      <c r="OJQ854" s="273"/>
      <c r="OJR854" s="273"/>
      <c r="OJS854" s="273"/>
      <c r="OJT854" s="273"/>
      <c r="OJU854" s="273"/>
      <c r="OJV854" s="273"/>
      <c r="OJW854" s="273"/>
      <c r="OJX854" s="273"/>
      <c r="OJY854" s="273"/>
      <c r="OJZ854" s="273"/>
      <c r="OKA854" s="273"/>
      <c r="OKB854" s="273"/>
      <c r="OKC854" s="273"/>
      <c r="OKD854" s="273"/>
      <c r="OKE854" s="273"/>
      <c r="OKF854" s="273"/>
      <c r="OKG854" s="273"/>
      <c r="OKH854" s="273"/>
      <c r="OKI854" s="273"/>
      <c r="OKJ854" s="273"/>
      <c r="OKK854" s="273"/>
      <c r="OKL854" s="273"/>
      <c r="OKM854" s="273"/>
      <c r="OKN854" s="273"/>
      <c r="OKO854" s="273"/>
      <c r="OKP854" s="273"/>
      <c r="OKQ854" s="273"/>
      <c r="OKR854" s="273"/>
      <c r="OKS854" s="273"/>
      <c r="OKT854" s="273"/>
      <c r="OKU854" s="273"/>
      <c r="OKV854" s="273"/>
      <c r="OKW854" s="273"/>
      <c r="OKX854" s="273"/>
      <c r="OKY854" s="273"/>
      <c r="OKZ854" s="273"/>
      <c r="OLA854" s="273"/>
      <c r="OLB854" s="273"/>
      <c r="OLC854" s="273"/>
      <c r="OLD854" s="273"/>
      <c r="OLE854" s="273"/>
      <c r="OLF854" s="273"/>
      <c r="OLG854" s="273"/>
      <c r="OLH854" s="273"/>
      <c r="OLI854" s="273"/>
      <c r="OLJ854" s="273"/>
      <c r="OLK854" s="273"/>
      <c r="OLL854" s="273"/>
      <c r="OLM854" s="273"/>
      <c r="OLN854" s="273"/>
      <c r="OLO854" s="273"/>
      <c r="OLP854" s="273"/>
      <c r="OLQ854" s="273"/>
      <c r="OLR854" s="273"/>
      <c r="OLS854" s="273"/>
      <c r="OLT854" s="273"/>
      <c r="OLU854" s="273"/>
      <c r="OLV854" s="273"/>
      <c r="OLW854" s="273"/>
      <c r="OLX854" s="273"/>
      <c r="OLY854" s="273"/>
      <c r="OLZ854" s="273"/>
      <c r="OMA854" s="273"/>
      <c r="OMB854" s="273"/>
      <c r="OMC854" s="273"/>
      <c r="OMD854" s="273"/>
      <c r="OME854" s="273"/>
      <c r="OMF854" s="273"/>
      <c r="OMG854" s="273"/>
      <c r="OMH854" s="273"/>
      <c r="OMI854" s="273"/>
      <c r="OMJ854" s="273"/>
      <c r="OMK854" s="273"/>
      <c r="OML854" s="273"/>
      <c r="OMM854" s="273"/>
      <c r="OMN854" s="273"/>
      <c r="OMO854" s="273"/>
      <c r="OMP854" s="273"/>
      <c r="OMQ854" s="273"/>
      <c r="OMR854" s="273"/>
      <c r="OMS854" s="273"/>
      <c r="OMT854" s="273"/>
      <c r="OMU854" s="273"/>
      <c r="OMV854" s="273"/>
      <c r="OMW854" s="273"/>
      <c r="OMX854" s="273"/>
      <c r="OMY854" s="273"/>
      <c r="OMZ854" s="273"/>
      <c r="ONA854" s="273"/>
      <c r="ONB854" s="273"/>
      <c r="ONC854" s="273"/>
      <c r="OND854" s="273"/>
      <c r="ONE854" s="273"/>
      <c r="ONF854" s="273"/>
      <c r="ONG854" s="273"/>
      <c r="ONH854" s="273"/>
      <c r="ONI854" s="273"/>
      <c r="ONJ854" s="273"/>
      <c r="ONK854" s="273"/>
      <c r="ONL854" s="273"/>
      <c r="ONM854" s="273"/>
      <c r="ONN854" s="273"/>
      <c r="ONO854" s="273"/>
      <c r="ONP854" s="273"/>
      <c r="ONQ854" s="273"/>
      <c r="ONR854" s="273"/>
      <c r="ONS854" s="273"/>
      <c r="ONT854" s="273"/>
      <c r="ONU854" s="273"/>
      <c r="ONV854" s="273"/>
      <c r="ONW854" s="273"/>
      <c r="ONX854" s="273"/>
      <c r="ONY854" s="273"/>
      <c r="ONZ854" s="273"/>
      <c r="OOA854" s="273"/>
      <c r="OOB854" s="273"/>
      <c r="OOC854" s="273"/>
      <c r="OOD854" s="273"/>
      <c r="OOE854" s="273"/>
      <c r="OOF854" s="273"/>
      <c r="OOG854" s="273"/>
      <c r="OOH854" s="273"/>
      <c r="OOI854" s="273"/>
      <c r="OOJ854" s="273"/>
      <c r="OOK854" s="273"/>
      <c r="OOL854" s="273"/>
      <c r="OOM854" s="273"/>
      <c r="OON854" s="273"/>
      <c r="OOO854" s="273"/>
      <c r="OOP854" s="273"/>
      <c r="OOQ854" s="273"/>
      <c r="OOR854" s="273"/>
      <c r="OOS854" s="273"/>
      <c r="OOT854" s="273"/>
      <c r="OOU854" s="273"/>
      <c r="OOV854" s="273"/>
      <c r="OOW854" s="273"/>
      <c r="OOX854" s="273"/>
      <c r="OOY854" s="273"/>
      <c r="OOZ854" s="273"/>
      <c r="OPA854" s="273"/>
      <c r="OPB854" s="273"/>
      <c r="OPC854" s="273"/>
      <c r="OPD854" s="273"/>
      <c r="OPE854" s="273"/>
      <c r="OPF854" s="273"/>
      <c r="OPG854" s="273"/>
      <c r="OPH854" s="273"/>
      <c r="OPI854" s="273"/>
      <c r="OPJ854" s="273"/>
      <c r="OPK854" s="273"/>
      <c r="OPL854" s="273"/>
      <c r="OPM854" s="273"/>
      <c r="OPN854" s="273"/>
      <c r="OPO854" s="273"/>
      <c r="OPP854" s="273"/>
      <c r="OPQ854" s="273"/>
      <c r="OPR854" s="273"/>
      <c r="OPS854" s="273"/>
      <c r="OPT854" s="273"/>
      <c r="OPU854" s="273"/>
      <c r="OPV854" s="273"/>
      <c r="OPW854" s="273"/>
      <c r="OPX854" s="273"/>
      <c r="OPY854" s="273"/>
      <c r="OPZ854" s="273"/>
      <c r="OQA854" s="273"/>
      <c r="OQB854" s="273"/>
      <c r="OQC854" s="273"/>
      <c r="OQD854" s="273"/>
      <c r="OQE854" s="273"/>
      <c r="OQF854" s="273"/>
      <c r="OQG854" s="273"/>
      <c r="OQH854" s="273"/>
      <c r="OQI854" s="273"/>
      <c r="OQJ854" s="273"/>
      <c r="OQK854" s="273"/>
      <c r="OQL854" s="273"/>
      <c r="OQM854" s="273"/>
      <c r="OQN854" s="273"/>
      <c r="OQO854" s="273"/>
      <c r="OQP854" s="273"/>
      <c r="OQQ854" s="273"/>
      <c r="OQR854" s="273"/>
      <c r="OQS854" s="273"/>
      <c r="OQT854" s="273"/>
      <c r="OQU854" s="273"/>
      <c r="OQV854" s="273"/>
      <c r="OQW854" s="273"/>
      <c r="OQX854" s="273"/>
      <c r="OQY854" s="273"/>
      <c r="OQZ854" s="273"/>
      <c r="ORA854" s="273"/>
      <c r="ORB854" s="273"/>
      <c r="ORC854" s="273"/>
      <c r="ORD854" s="273"/>
      <c r="ORE854" s="273"/>
      <c r="ORF854" s="273"/>
      <c r="ORG854" s="273"/>
      <c r="ORH854" s="273"/>
      <c r="ORI854" s="273"/>
      <c r="ORJ854" s="273"/>
      <c r="ORK854" s="273"/>
      <c r="ORL854" s="273"/>
      <c r="ORM854" s="273"/>
      <c r="ORN854" s="273"/>
      <c r="ORO854" s="273"/>
      <c r="ORP854" s="273"/>
      <c r="ORQ854" s="273"/>
      <c r="ORR854" s="273"/>
      <c r="ORS854" s="273"/>
      <c r="ORT854" s="273"/>
      <c r="ORU854" s="273"/>
      <c r="ORV854" s="273"/>
      <c r="ORW854" s="273"/>
      <c r="ORX854" s="273"/>
      <c r="ORY854" s="273"/>
      <c r="ORZ854" s="273"/>
      <c r="OSA854" s="273"/>
      <c r="OSB854" s="273"/>
      <c r="OSC854" s="273"/>
      <c r="OSD854" s="273"/>
      <c r="OSE854" s="273"/>
      <c r="OSF854" s="273"/>
      <c r="OSG854" s="273"/>
      <c r="OSH854" s="273"/>
      <c r="OSI854" s="273"/>
      <c r="OSJ854" s="273"/>
      <c r="OSK854" s="273"/>
      <c r="OSL854" s="273"/>
      <c r="OSM854" s="273"/>
      <c r="OSN854" s="273"/>
      <c r="OSO854" s="273"/>
      <c r="OSP854" s="273"/>
      <c r="OSQ854" s="273"/>
      <c r="OSR854" s="273"/>
      <c r="OSS854" s="273"/>
      <c r="OST854" s="273"/>
      <c r="OSU854" s="273"/>
      <c r="OSV854" s="273"/>
      <c r="OSW854" s="273"/>
      <c r="OSX854" s="273"/>
      <c r="OSY854" s="273"/>
      <c r="OSZ854" s="273"/>
      <c r="OTA854" s="273"/>
      <c r="OTB854" s="273"/>
      <c r="OTC854" s="273"/>
      <c r="OTD854" s="273"/>
      <c r="OTE854" s="273"/>
      <c r="OTF854" s="273"/>
      <c r="OTG854" s="273"/>
      <c r="OTH854" s="273"/>
      <c r="OTI854" s="273"/>
      <c r="OTJ854" s="273"/>
      <c r="OTK854" s="273"/>
      <c r="OTL854" s="273"/>
      <c r="OTM854" s="273"/>
      <c r="OTN854" s="273"/>
      <c r="OTO854" s="273"/>
      <c r="OTP854" s="273"/>
      <c r="OTQ854" s="273"/>
      <c r="OTR854" s="273"/>
      <c r="OTS854" s="273"/>
      <c r="OTT854" s="273"/>
      <c r="OTU854" s="273"/>
      <c r="OTV854" s="273"/>
      <c r="OTW854" s="273"/>
      <c r="OTX854" s="273"/>
      <c r="OTY854" s="273"/>
      <c r="OTZ854" s="273"/>
      <c r="OUA854" s="273"/>
      <c r="OUB854" s="273"/>
      <c r="OUC854" s="273"/>
      <c r="OUD854" s="273"/>
      <c r="OUE854" s="273"/>
      <c r="OUF854" s="273"/>
      <c r="OUG854" s="273"/>
      <c r="OUH854" s="273"/>
      <c r="OUI854" s="273"/>
      <c r="OUJ854" s="273"/>
      <c r="OUK854" s="273"/>
      <c r="OUL854" s="273"/>
      <c r="OUM854" s="273"/>
      <c r="OUN854" s="273"/>
      <c r="OUO854" s="273"/>
      <c r="OUP854" s="273"/>
      <c r="OUQ854" s="273"/>
      <c r="OUR854" s="273"/>
      <c r="OUS854" s="273"/>
      <c r="OUT854" s="273"/>
      <c r="OUU854" s="273"/>
      <c r="OUV854" s="273"/>
      <c r="OUW854" s="273"/>
      <c r="OUX854" s="273"/>
      <c r="OUY854" s="273"/>
      <c r="OUZ854" s="273"/>
      <c r="OVA854" s="273"/>
      <c r="OVB854" s="273"/>
      <c r="OVC854" s="273"/>
      <c r="OVD854" s="273"/>
      <c r="OVE854" s="273"/>
      <c r="OVF854" s="273"/>
      <c r="OVG854" s="273"/>
      <c r="OVH854" s="273"/>
      <c r="OVI854" s="273"/>
      <c r="OVJ854" s="273"/>
      <c r="OVK854" s="273"/>
      <c r="OVL854" s="273"/>
      <c r="OVM854" s="273"/>
      <c r="OVN854" s="273"/>
      <c r="OVO854" s="273"/>
      <c r="OVP854" s="273"/>
      <c r="OVQ854" s="273"/>
      <c r="OVR854" s="273"/>
      <c r="OVS854" s="273"/>
      <c r="OVT854" s="273"/>
      <c r="OVU854" s="273"/>
      <c r="OVV854" s="273"/>
      <c r="OVW854" s="273"/>
      <c r="OVX854" s="273"/>
      <c r="OVY854" s="273"/>
      <c r="OVZ854" s="273"/>
      <c r="OWA854" s="273"/>
      <c r="OWB854" s="273"/>
      <c r="OWC854" s="273"/>
      <c r="OWD854" s="273"/>
      <c r="OWE854" s="273"/>
      <c r="OWF854" s="273"/>
      <c r="OWG854" s="273"/>
      <c r="OWH854" s="273"/>
      <c r="OWI854" s="273"/>
      <c r="OWJ854" s="273"/>
      <c r="OWK854" s="273"/>
      <c r="OWL854" s="273"/>
      <c r="OWM854" s="273"/>
      <c r="OWN854" s="273"/>
      <c r="OWO854" s="273"/>
      <c r="OWP854" s="273"/>
      <c r="OWQ854" s="273"/>
      <c r="OWR854" s="273"/>
      <c r="OWS854" s="273"/>
      <c r="OWT854" s="273"/>
      <c r="OWU854" s="273"/>
      <c r="OWV854" s="273"/>
      <c r="OWW854" s="273"/>
      <c r="OWX854" s="273"/>
      <c r="OWY854" s="273"/>
      <c r="OWZ854" s="273"/>
      <c r="OXA854" s="273"/>
      <c r="OXB854" s="273"/>
      <c r="OXC854" s="273"/>
      <c r="OXD854" s="273"/>
      <c r="OXE854" s="273"/>
      <c r="OXF854" s="273"/>
      <c r="OXG854" s="273"/>
      <c r="OXH854" s="273"/>
      <c r="OXI854" s="273"/>
      <c r="OXJ854" s="273"/>
      <c r="OXK854" s="273"/>
      <c r="OXL854" s="273"/>
      <c r="OXM854" s="273"/>
      <c r="OXN854" s="273"/>
      <c r="OXO854" s="273"/>
      <c r="OXP854" s="273"/>
      <c r="OXQ854" s="273"/>
      <c r="OXR854" s="273"/>
      <c r="OXS854" s="273"/>
      <c r="OXT854" s="273"/>
      <c r="OXU854" s="273"/>
      <c r="OXV854" s="273"/>
      <c r="OXW854" s="273"/>
      <c r="OXX854" s="273"/>
      <c r="OXY854" s="273"/>
      <c r="OXZ854" s="273"/>
      <c r="OYA854" s="273"/>
      <c r="OYB854" s="273"/>
      <c r="OYC854" s="273"/>
      <c r="OYD854" s="273"/>
      <c r="OYE854" s="273"/>
      <c r="OYF854" s="273"/>
      <c r="OYG854" s="273"/>
      <c r="OYH854" s="273"/>
      <c r="OYI854" s="273"/>
      <c r="OYJ854" s="273"/>
      <c r="OYK854" s="273"/>
      <c r="OYL854" s="273"/>
      <c r="OYM854" s="273"/>
      <c r="OYN854" s="273"/>
      <c r="OYO854" s="273"/>
      <c r="OYP854" s="273"/>
      <c r="OYQ854" s="273"/>
      <c r="OYR854" s="273"/>
      <c r="OYS854" s="273"/>
      <c r="OYT854" s="273"/>
      <c r="OYU854" s="273"/>
      <c r="OYV854" s="273"/>
      <c r="OYW854" s="273"/>
      <c r="OYX854" s="273"/>
      <c r="OYY854" s="273"/>
      <c r="OYZ854" s="273"/>
      <c r="OZA854" s="273"/>
      <c r="OZB854" s="273"/>
      <c r="OZC854" s="273"/>
      <c r="OZD854" s="273"/>
      <c r="OZE854" s="273"/>
      <c r="OZF854" s="273"/>
      <c r="OZG854" s="273"/>
      <c r="OZH854" s="273"/>
      <c r="OZI854" s="273"/>
      <c r="OZJ854" s="273"/>
      <c r="OZK854" s="273"/>
      <c r="OZL854" s="273"/>
      <c r="OZM854" s="273"/>
      <c r="OZN854" s="273"/>
      <c r="OZO854" s="273"/>
      <c r="OZP854" s="273"/>
      <c r="OZQ854" s="273"/>
      <c r="OZR854" s="273"/>
      <c r="OZS854" s="273"/>
      <c r="OZT854" s="273"/>
      <c r="OZU854" s="273"/>
      <c r="OZV854" s="273"/>
      <c r="OZW854" s="273"/>
      <c r="OZX854" s="273"/>
      <c r="OZY854" s="273"/>
      <c r="OZZ854" s="273"/>
      <c r="PAA854" s="273"/>
      <c r="PAB854" s="273"/>
      <c r="PAC854" s="273"/>
      <c r="PAD854" s="273"/>
      <c r="PAE854" s="273"/>
      <c r="PAF854" s="273"/>
      <c r="PAG854" s="273"/>
      <c r="PAH854" s="273"/>
      <c r="PAI854" s="273"/>
      <c r="PAJ854" s="273"/>
      <c r="PAK854" s="273"/>
      <c r="PAL854" s="273"/>
      <c r="PAM854" s="273"/>
      <c r="PAN854" s="273"/>
      <c r="PAO854" s="273"/>
      <c r="PAP854" s="273"/>
      <c r="PAQ854" s="273"/>
      <c r="PAR854" s="273"/>
      <c r="PAS854" s="273"/>
      <c r="PAT854" s="273"/>
      <c r="PAU854" s="273"/>
      <c r="PAV854" s="273"/>
      <c r="PAW854" s="273"/>
      <c r="PAX854" s="273"/>
      <c r="PAY854" s="273"/>
      <c r="PAZ854" s="273"/>
      <c r="PBA854" s="273"/>
      <c r="PBB854" s="273"/>
      <c r="PBC854" s="273"/>
      <c r="PBD854" s="273"/>
      <c r="PBE854" s="273"/>
      <c r="PBF854" s="273"/>
      <c r="PBG854" s="273"/>
      <c r="PBH854" s="273"/>
      <c r="PBI854" s="273"/>
      <c r="PBJ854" s="273"/>
      <c r="PBK854" s="273"/>
      <c r="PBL854" s="273"/>
      <c r="PBM854" s="273"/>
      <c r="PBN854" s="273"/>
      <c r="PBO854" s="273"/>
      <c r="PBP854" s="273"/>
      <c r="PBQ854" s="273"/>
      <c r="PBR854" s="273"/>
      <c r="PBS854" s="273"/>
      <c r="PBT854" s="273"/>
      <c r="PBU854" s="273"/>
      <c r="PBV854" s="273"/>
      <c r="PBW854" s="273"/>
      <c r="PBX854" s="273"/>
      <c r="PBY854" s="273"/>
      <c r="PBZ854" s="273"/>
      <c r="PCA854" s="273"/>
      <c r="PCB854" s="273"/>
      <c r="PCC854" s="273"/>
      <c r="PCD854" s="273"/>
      <c r="PCE854" s="273"/>
      <c r="PCF854" s="273"/>
      <c r="PCG854" s="273"/>
      <c r="PCH854" s="273"/>
      <c r="PCI854" s="273"/>
      <c r="PCJ854" s="273"/>
      <c r="PCK854" s="273"/>
      <c r="PCL854" s="273"/>
      <c r="PCM854" s="273"/>
      <c r="PCN854" s="273"/>
      <c r="PCO854" s="273"/>
      <c r="PCP854" s="273"/>
      <c r="PCQ854" s="273"/>
      <c r="PCR854" s="273"/>
      <c r="PCS854" s="273"/>
      <c r="PCT854" s="273"/>
      <c r="PCU854" s="273"/>
      <c r="PCV854" s="273"/>
      <c r="PCW854" s="273"/>
      <c r="PCX854" s="273"/>
      <c r="PCY854" s="273"/>
      <c r="PCZ854" s="273"/>
      <c r="PDA854" s="273"/>
      <c r="PDB854" s="273"/>
      <c r="PDC854" s="273"/>
      <c r="PDD854" s="273"/>
      <c r="PDE854" s="273"/>
      <c r="PDF854" s="273"/>
      <c r="PDG854" s="273"/>
      <c r="PDH854" s="273"/>
      <c r="PDI854" s="273"/>
      <c r="PDJ854" s="273"/>
      <c r="PDK854" s="273"/>
      <c r="PDL854" s="273"/>
      <c r="PDM854" s="273"/>
      <c r="PDN854" s="273"/>
      <c r="PDO854" s="273"/>
      <c r="PDP854" s="273"/>
      <c r="PDQ854" s="273"/>
      <c r="PDR854" s="273"/>
      <c r="PDS854" s="273"/>
      <c r="PDT854" s="273"/>
      <c r="PDU854" s="273"/>
      <c r="PDV854" s="273"/>
      <c r="PDW854" s="273"/>
      <c r="PDX854" s="273"/>
      <c r="PDY854" s="273"/>
      <c r="PDZ854" s="273"/>
      <c r="PEA854" s="273"/>
      <c r="PEB854" s="273"/>
      <c r="PEC854" s="273"/>
      <c r="PED854" s="273"/>
      <c r="PEE854" s="273"/>
      <c r="PEF854" s="273"/>
      <c r="PEG854" s="273"/>
      <c r="PEH854" s="273"/>
      <c r="PEI854" s="273"/>
      <c r="PEJ854" s="273"/>
      <c r="PEK854" s="273"/>
      <c r="PEL854" s="273"/>
      <c r="PEM854" s="273"/>
      <c r="PEN854" s="273"/>
      <c r="PEO854" s="273"/>
      <c r="PEP854" s="273"/>
      <c r="PEQ854" s="273"/>
      <c r="PER854" s="273"/>
      <c r="PES854" s="273"/>
      <c r="PET854" s="273"/>
      <c r="PEU854" s="273"/>
      <c r="PEV854" s="273"/>
      <c r="PEW854" s="273"/>
      <c r="PEX854" s="273"/>
      <c r="PEY854" s="273"/>
      <c r="PEZ854" s="273"/>
      <c r="PFA854" s="273"/>
      <c r="PFB854" s="273"/>
      <c r="PFC854" s="273"/>
      <c r="PFD854" s="273"/>
      <c r="PFE854" s="273"/>
      <c r="PFF854" s="273"/>
      <c r="PFG854" s="273"/>
      <c r="PFH854" s="273"/>
      <c r="PFI854" s="273"/>
      <c r="PFJ854" s="273"/>
      <c r="PFK854" s="273"/>
      <c r="PFL854" s="273"/>
      <c r="PFM854" s="273"/>
      <c r="PFN854" s="273"/>
      <c r="PFO854" s="273"/>
      <c r="PFP854" s="273"/>
      <c r="PFQ854" s="273"/>
      <c r="PFR854" s="273"/>
      <c r="PFS854" s="273"/>
      <c r="PFT854" s="273"/>
      <c r="PFU854" s="273"/>
      <c r="PFV854" s="273"/>
      <c r="PFW854" s="273"/>
      <c r="PFX854" s="273"/>
      <c r="PFY854" s="273"/>
      <c r="PFZ854" s="273"/>
      <c r="PGA854" s="273"/>
      <c r="PGB854" s="273"/>
      <c r="PGC854" s="273"/>
      <c r="PGD854" s="273"/>
      <c r="PGE854" s="273"/>
      <c r="PGF854" s="273"/>
      <c r="PGG854" s="273"/>
      <c r="PGH854" s="273"/>
      <c r="PGI854" s="273"/>
      <c r="PGJ854" s="273"/>
      <c r="PGK854" s="273"/>
      <c r="PGL854" s="273"/>
      <c r="PGM854" s="273"/>
      <c r="PGN854" s="273"/>
      <c r="PGO854" s="273"/>
      <c r="PGP854" s="273"/>
      <c r="PGQ854" s="273"/>
      <c r="PGR854" s="273"/>
      <c r="PGS854" s="273"/>
      <c r="PGT854" s="273"/>
      <c r="PGU854" s="273"/>
      <c r="PGV854" s="273"/>
      <c r="PGW854" s="273"/>
      <c r="PGX854" s="273"/>
      <c r="PGY854" s="273"/>
      <c r="PGZ854" s="273"/>
      <c r="PHA854" s="273"/>
      <c r="PHB854" s="273"/>
      <c r="PHC854" s="273"/>
      <c r="PHD854" s="273"/>
      <c r="PHE854" s="273"/>
      <c r="PHF854" s="273"/>
      <c r="PHG854" s="273"/>
      <c r="PHH854" s="273"/>
      <c r="PHI854" s="273"/>
      <c r="PHJ854" s="273"/>
      <c r="PHK854" s="273"/>
      <c r="PHL854" s="273"/>
      <c r="PHM854" s="273"/>
      <c r="PHN854" s="273"/>
      <c r="PHO854" s="273"/>
      <c r="PHP854" s="273"/>
      <c r="PHQ854" s="273"/>
      <c r="PHR854" s="273"/>
      <c r="PHS854" s="273"/>
      <c r="PHT854" s="273"/>
      <c r="PHU854" s="273"/>
      <c r="PHV854" s="273"/>
      <c r="PHW854" s="273"/>
      <c r="PHX854" s="273"/>
      <c r="PHY854" s="273"/>
      <c r="PHZ854" s="273"/>
      <c r="PIA854" s="273"/>
      <c r="PIB854" s="273"/>
      <c r="PIC854" s="273"/>
      <c r="PID854" s="273"/>
      <c r="PIE854" s="273"/>
      <c r="PIF854" s="273"/>
      <c r="PIG854" s="273"/>
      <c r="PIH854" s="273"/>
      <c r="PII854" s="273"/>
      <c r="PIJ854" s="273"/>
      <c r="PIK854" s="273"/>
      <c r="PIL854" s="273"/>
      <c r="PIM854" s="273"/>
      <c r="PIN854" s="273"/>
      <c r="PIO854" s="273"/>
      <c r="PIP854" s="273"/>
      <c r="PIQ854" s="273"/>
      <c r="PIR854" s="273"/>
      <c r="PIS854" s="273"/>
      <c r="PIT854" s="273"/>
      <c r="PIU854" s="273"/>
      <c r="PIV854" s="273"/>
      <c r="PIW854" s="273"/>
      <c r="PIX854" s="273"/>
      <c r="PIY854" s="273"/>
      <c r="PIZ854" s="273"/>
      <c r="PJA854" s="273"/>
      <c r="PJB854" s="273"/>
      <c r="PJC854" s="273"/>
      <c r="PJD854" s="273"/>
      <c r="PJE854" s="273"/>
      <c r="PJF854" s="273"/>
      <c r="PJG854" s="273"/>
      <c r="PJH854" s="273"/>
      <c r="PJI854" s="273"/>
      <c r="PJJ854" s="273"/>
      <c r="PJK854" s="273"/>
      <c r="PJL854" s="273"/>
      <c r="PJM854" s="273"/>
      <c r="PJN854" s="273"/>
      <c r="PJO854" s="273"/>
      <c r="PJP854" s="273"/>
      <c r="PJQ854" s="273"/>
      <c r="PJR854" s="273"/>
      <c r="PJS854" s="273"/>
      <c r="PJT854" s="273"/>
      <c r="PJU854" s="273"/>
      <c r="PJV854" s="273"/>
      <c r="PJW854" s="273"/>
      <c r="PJX854" s="273"/>
      <c r="PJY854" s="273"/>
      <c r="PJZ854" s="273"/>
      <c r="PKA854" s="273"/>
      <c r="PKB854" s="273"/>
      <c r="PKC854" s="273"/>
      <c r="PKD854" s="273"/>
      <c r="PKE854" s="273"/>
      <c r="PKF854" s="273"/>
      <c r="PKG854" s="273"/>
      <c r="PKH854" s="273"/>
      <c r="PKI854" s="273"/>
      <c r="PKJ854" s="273"/>
      <c r="PKK854" s="273"/>
      <c r="PKL854" s="273"/>
      <c r="PKM854" s="273"/>
      <c r="PKN854" s="273"/>
      <c r="PKO854" s="273"/>
      <c r="PKP854" s="273"/>
      <c r="PKQ854" s="273"/>
      <c r="PKR854" s="273"/>
      <c r="PKS854" s="273"/>
      <c r="PKT854" s="273"/>
      <c r="PKU854" s="273"/>
      <c r="PKV854" s="273"/>
      <c r="PKW854" s="273"/>
      <c r="PKX854" s="273"/>
      <c r="PKY854" s="273"/>
      <c r="PKZ854" s="273"/>
      <c r="PLA854" s="273"/>
      <c r="PLB854" s="273"/>
      <c r="PLC854" s="273"/>
      <c r="PLD854" s="273"/>
      <c r="PLE854" s="273"/>
      <c r="PLF854" s="273"/>
      <c r="PLG854" s="273"/>
      <c r="PLH854" s="273"/>
      <c r="PLI854" s="273"/>
      <c r="PLJ854" s="273"/>
      <c r="PLK854" s="273"/>
      <c r="PLL854" s="273"/>
      <c r="PLM854" s="273"/>
      <c r="PLN854" s="273"/>
      <c r="PLO854" s="273"/>
      <c r="PLP854" s="273"/>
      <c r="PLQ854" s="273"/>
      <c r="PLR854" s="273"/>
      <c r="PLS854" s="273"/>
      <c r="PLT854" s="273"/>
      <c r="PLU854" s="273"/>
      <c r="PLV854" s="273"/>
      <c r="PLW854" s="273"/>
      <c r="PLX854" s="273"/>
      <c r="PLY854" s="273"/>
      <c r="PLZ854" s="273"/>
      <c r="PMA854" s="273"/>
      <c r="PMB854" s="273"/>
      <c r="PMC854" s="273"/>
      <c r="PMD854" s="273"/>
      <c r="PME854" s="273"/>
      <c r="PMF854" s="273"/>
      <c r="PMG854" s="273"/>
      <c r="PMH854" s="273"/>
      <c r="PMI854" s="273"/>
      <c r="PMJ854" s="273"/>
      <c r="PMK854" s="273"/>
      <c r="PML854" s="273"/>
      <c r="PMM854" s="273"/>
      <c r="PMN854" s="273"/>
      <c r="PMO854" s="273"/>
      <c r="PMP854" s="273"/>
      <c r="PMQ854" s="273"/>
      <c r="PMR854" s="273"/>
      <c r="PMS854" s="273"/>
      <c r="PMT854" s="273"/>
      <c r="PMU854" s="273"/>
      <c r="PMV854" s="273"/>
      <c r="PMW854" s="273"/>
      <c r="PMX854" s="273"/>
      <c r="PMY854" s="273"/>
      <c r="PMZ854" s="273"/>
      <c r="PNA854" s="273"/>
      <c r="PNB854" s="273"/>
      <c r="PNC854" s="273"/>
      <c r="PND854" s="273"/>
      <c r="PNE854" s="273"/>
      <c r="PNF854" s="273"/>
      <c r="PNG854" s="273"/>
      <c r="PNH854" s="273"/>
      <c r="PNI854" s="273"/>
      <c r="PNJ854" s="273"/>
      <c r="PNK854" s="273"/>
      <c r="PNL854" s="273"/>
      <c r="PNM854" s="273"/>
      <c r="PNN854" s="273"/>
      <c r="PNO854" s="273"/>
      <c r="PNP854" s="273"/>
      <c r="PNQ854" s="273"/>
      <c r="PNR854" s="273"/>
      <c r="PNS854" s="273"/>
      <c r="PNT854" s="273"/>
      <c r="PNU854" s="273"/>
      <c r="PNV854" s="273"/>
      <c r="PNW854" s="273"/>
      <c r="PNX854" s="273"/>
      <c r="PNY854" s="273"/>
      <c r="PNZ854" s="273"/>
      <c r="POA854" s="273"/>
      <c r="POB854" s="273"/>
      <c r="POC854" s="273"/>
      <c r="POD854" s="273"/>
      <c r="POE854" s="273"/>
      <c r="POF854" s="273"/>
      <c r="POG854" s="273"/>
      <c r="POH854" s="273"/>
      <c r="POI854" s="273"/>
      <c r="POJ854" s="273"/>
      <c r="POK854" s="273"/>
      <c r="POL854" s="273"/>
      <c r="POM854" s="273"/>
      <c r="PON854" s="273"/>
      <c r="POO854" s="273"/>
      <c r="POP854" s="273"/>
      <c r="POQ854" s="273"/>
      <c r="POR854" s="273"/>
      <c r="POS854" s="273"/>
      <c r="POT854" s="273"/>
      <c r="POU854" s="273"/>
      <c r="POV854" s="273"/>
      <c r="POW854" s="273"/>
      <c r="POX854" s="273"/>
      <c r="POY854" s="273"/>
      <c r="POZ854" s="273"/>
      <c r="PPA854" s="273"/>
      <c r="PPB854" s="273"/>
      <c r="PPC854" s="273"/>
      <c r="PPD854" s="273"/>
      <c r="PPE854" s="273"/>
      <c r="PPF854" s="273"/>
      <c r="PPG854" s="273"/>
      <c r="PPH854" s="273"/>
      <c r="PPI854" s="273"/>
      <c r="PPJ854" s="273"/>
      <c r="PPK854" s="273"/>
      <c r="PPL854" s="273"/>
      <c r="PPM854" s="273"/>
      <c r="PPN854" s="273"/>
      <c r="PPO854" s="273"/>
      <c r="PPP854" s="273"/>
      <c r="PPQ854" s="273"/>
      <c r="PPR854" s="273"/>
      <c r="PPS854" s="273"/>
      <c r="PPT854" s="273"/>
      <c r="PPU854" s="273"/>
      <c r="PPV854" s="273"/>
      <c r="PPW854" s="273"/>
      <c r="PPX854" s="273"/>
      <c r="PPY854" s="273"/>
      <c r="PPZ854" s="273"/>
      <c r="PQA854" s="273"/>
      <c r="PQB854" s="273"/>
      <c r="PQC854" s="273"/>
      <c r="PQD854" s="273"/>
      <c r="PQE854" s="273"/>
      <c r="PQF854" s="273"/>
      <c r="PQG854" s="273"/>
      <c r="PQH854" s="273"/>
      <c r="PQI854" s="273"/>
      <c r="PQJ854" s="273"/>
      <c r="PQK854" s="273"/>
      <c r="PQL854" s="273"/>
      <c r="PQM854" s="273"/>
      <c r="PQN854" s="273"/>
      <c r="PQO854" s="273"/>
      <c r="PQP854" s="273"/>
      <c r="PQQ854" s="273"/>
      <c r="PQR854" s="273"/>
      <c r="PQS854" s="273"/>
      <c r="PQT854" s="273"/>
      <c r="PQU854" s="273"/>
      <c r="PQV854" s="273"/>
      <c r="PQW854" s="273"/>
      <c r="PQX854" s="273"/>
      <c r="PQY854" s="273"/>
      <c r="PQZ854" s="273"/>
      <c r="PRA854" s="273"/>
      <c r="PRB854" s="273"/>
      <c r="PRC854" s="273"/>
      <c r="PRD854" s="273"/>
      <c r="PRE854" s="273"/>
      <c r="PRF854" s="273"/>
      <c r="PRG854" s="273"/>
      <c r="PRH854" s="273"/>
      <c r="PRI854" s="273"/>
      <c r="PRJ854" s="273"/>
      <c r="PRK854" s="273"/>
      <c r="PRL854" s="273"/>
      <c r="PRM854" s="273"/>
      <c r="PRN854" s="273"/>
      <c r="PRO854" s="273"/>
      <c r="PRP854" s="273"/>
      <c r="PRQ854" s="273"/>
      <c r="PRR854" s="273"/>
      <c r="PRS854" s="273"/>
      <c r="PRT854" s="273"/>
      <c r="PRU854" s="273"/>
      <c r="PRV854" s="273"/>
      <c r="PRW854" s="273"/>
      <c r="PRX854" s="273"/>
      <c r="PRY854" s="273"/>
      <c r="PRZ854" s="273"/>
      <c r="PSA854" s="273"/>
      <c r="PSB854" s="273"/>
      <c r="PSC854" s="273"/>
      <c r="PSD854" s="273"/>
      <c r="PSE854" s="273"/>
      <c r="PSF854" s="273"/>
      <c r="PSG854" s="273"/>
      <c r="PSH854" s="273"/>
      <c r="PSI854" s="273"/>
      <c r="PSJ854" s="273"/>
      <c r="PSK854" s="273"/>
      <c r="PSL854" s="273"/>
      <c r="PSM854" s="273"/>
      <c r="PSN854" s="273"/>
      <c r="PSO854" s="273"/>
      <c r="PSP854" s="273"/>
      <c r="PSQ854" s="273"/>
      <c r="PSR854" s="273"/>
      <c r="PSS854" s="273"/>
      <c r="PST854" s="273"/>
      <c r="PSU854" s="273"/>
      <c r="PSV854" s="273"/>
      <c r="PSW854" s="273"/>
      <c r="PSX854" s="273"/>
      <c r="PSY854" s="273"/>
      <c r="PSZ854" s="273"/>
      <c r="PTA854" s="273"/>
      <c r="PTB854" s="273"/>
      <c r="PTC854" s="273"/>
      <c r="PTD854" s="273"/>
      <c r="PTE854" s="273"/>
      <c r="PTF854" s="273"/>
      <c r="PTG854" s="273"/>
      <c r="PTH854" s="273"/>
      <c r="PTI854" s="273"/>
      <c r="PTJ854" s="273"/>
      <c r="PTK854" s="273"/>
      <c r="PTL854" s="273"/>
      <c r="PTM854" s="273"/>
      <c r="PTN854" s="273"/>
      <c r="PTO854" s="273"/>
      <c r="PTP854" s="273"/>
      <c r="PTQ854" s="273"/>
      <c r="PTR854" s="273"/>
      <c r="PTS854" s="273"/>
      <c r="PTT854" s="273"/>
      <c r="PTU854" s="273"/>
      <c r="PTV854" s="273"/>
      <c r="PTW854" s="273"/>
      <c r="PTX854" s="273"/>
      <c r="PTY854" s="273"/>
      <c r="PTZ854" s="273"/>
      <c r="PUA854" s="273"/>
      <c r="PUB854" s="273"/>
      <c r="PUC854" s="273"/>
      <c r="PUD854" s="273"/>
      <c r="PUE854" s="273"/>
      <c r="PUF854" s="273"/>
      <c r="PUG854" s="273"/>
      <c r="PUH854" s="273"/>
      <c r="PUI854" s="273"/>
      <c r="PUJ854" s="273"/>
      <c r="PUK854" s="273"/>
      <c r="PUL854" s="273"/>
      <c r="PUM854" s="273"/>
      <c r="PUN854" s="273"/>
      <c r="PUO854" s="273"/>
      <c r="PUP854" s="273"/>
      <c r="PUQ854" s="273"/>
      <c r="PUR854" s="273"/>
      <c r="PUS854" s="273"/>
      <c r="PUT854" s="273"/>
      <c r="PUU854" s="273"/>
      <c r="PUV854" s="273"/>
      <c r="PUW854" s="273"/>
      <c r="PUX854" s="273"/>
      <c r="PUY854" s="273"/>
      <c r="PUZ854" s="273"/>
      <c r="PVA854" s="273"/>
      <c r="PVB854" s="273"/>
      <c r="PVC854" s="273"/>
      <c r="PVD854" s="273"/>
      <c r="PVE854" s="273"/>
      <c r="PVF854" s="273"/>
      <c r="PVG854" s="273"/>
      <c r="PVH854" s="273"/>
      <c r="PVI854" s="273"/>
      <c r="PVJ854" s="273"/>
      <c r="PVK854" s="273"/>
      <c r="PVL854" s="273"/>
      <c r="PVM854" s="273"/>
      <c r="PVN854" s="273"/>
      <c r="PVO854" s="273"/>
      <c r="PVP854" s="273"/>
      <c r="PVQ854" s="273"/>
      <c r="PVR854" s="273"/>
      <c r="PVS854" s="273"/>
      <c r="PVT854" s="273"/>
      <c r="PVU854" s="273"/>
      <c r="PVV854" s="273"/>
      <c r="PVW854" s="273"/>
      <c r="PVX854" s="273"/>
      <c r="PVY854" s="273"/>
      <c r="PVZ854" s="273"/>
      <c r="PWA854" s="273"/>
      <c r="PWB854" s="273"/>
      <c r="PWC854" s="273"/>
      <c r="PWD854" s="273"/>
      <c r="PWE854" s="273"/>
      <c r="PWF854" s="273"/>
      <c r="PWG854" s="273"/>
      <c r="PWH854" s="273"/>
      <c r="PWI854" s="273"/>
      <c r="PWJ854" s="273"/>
      <c r="PWK854" s="273"/>
      <c r="PWL854" s="273"/>
      <c r="PWM854" s="273"/>
      <c r="PWN854" s="273"/>
      <c r="PWO854" s="273"/>
      <c r="PWP854" s="273"/>
      <c r="PWQ854" s="273"/>
      <c r="PWR854" s="273"/>
      <c r="PWS854" s="273"/>
      <c r="PWT854" s="273"/>
      <c r="PWU854" s="273"/>
      <c r="PWV854" s="273"/>
      <c r="PWW854" s="273"/>
      <c r="PWX854" s="273"/>
      <c r="PWY854" s="273"/>
      <c r="PWZ854" s="273"/>
      <c r="PXA854" s="273"/>
      <c r="PXB854" s="273"/>
      <c r="PXC854" s="273"/>
      <c r="PXD854" s="273"/>
      <c r="PXE854" s="273"/>
      <c r="PXF854" s="273"/>
      <c r="PXG854" s="273"/>
      <c r="PXH854" s="273"/>
      <c r="PXI854" s="273"/>
      <c r="PXJ854" s="273"/>
      <c r="PXK854" s="273"/>
      <c r="PXL854" s="273"/>
      <c r="PXM854" s="273"/>
      <c r="PXN854" s="273"/>
      <c r="PXO854" s="273"/>
      <c r="PXP854" s="273"/>
      <c r="PXQ854" s="273"/>
      <c r="PXR854" s="273"/>
      <c r="PXS854" s="273"/>
      <c r="PXT854" s="273"/>
      <c r="PXU854" s="273"/>
      <c r="PXV854" s="273"/>
      <c r="PXW854" s="273"/>
      <c r="PXX854" s="273"/>
      <c r="PXY854" s="273"/>
      <c r="PXZ854" s="273"/>
      <c r="PYA854" s="273"/>
      <c r="PYB854" s="273"/>
      <c r="PYC854" s="273"/>
      <c r="PYD854" s="273"/>
      <c r="PYE854" s="273"/>
      <c r="PYF854" s="273"/>
      <c r="PYG854" s="273"/>
      <c r="PYH854" s="273"/>
      <c r="PYI854" s="273"/>
      <c r="PYJ854" s="273"/>
      <c r="PYK854" s="273"/>
      <c r="PYL854" s="273"/>
      <c r="PYM854" s="273"/>
      <c r="PYN854" s="273"/>
      <c r="PYO854" s="273"/>
      <c r="PYP854" s="273"/>
      <c r="PYQ854" s="273"/>
      <c r="PYR854" s="273"/>
      <c r="PYS854" s="273"/>
      <c r="PYT854" s="273"/>
      <c r="PYU854" s="273"/>
      <c r="PYV854" s="273"/>
      <c r="PYW854" s="273"/>
      <c r="PYX854" s="273"/>
      <c r="PYY854" s="273"/>
      <c r="PYZ854" s="273"/>
      <c r="PZA854" s="273"/>
      <c r="PZB854" s="273"/>
      <c r="PZC854" s="273"/>
      <c r="PZD854" s="273"/>
      <c r="PZE854" s="273"/>
      <c r="PZF854" s="273"/>
      <c r="PZG854" s="273"/>
      <c r="PZH854" s="273"/>
      <c r="PZI854" s="273"/>
      <c r="PZJ854" s="273"/>
      <c r="PZK854" s="273"/>
      <c r="PZL854" s="273"/>
      <c r="PZM854" s="273"/>
      <c r="PZN854" s="273"/>
      <c r="PZO854" s="273"/>
      <c r="PZP854" s="273"/>
      <c r="PZQ854" s="273"/>
      <c r="PZR854" s="273"/>
      <c r="PZS854" s="273"/>
      <c r="PZT854" s="273"/>
      <c r="PZU854" s="273"/>
      <c r="PZV854" s="273"/>
      <c r="PZW854" s="273"/>
      <c r="PZX854" s="273"/>
      <c r="PZY854" s="273"/>
      <c r="PZZ854" s="273"/>
      <c r="QAA854" s="273"/>
      <c r="QAB854" s="273"/>
      <c r="QAC854" s="273"/>
      <c r="QAD854" s="273"/>
      <c r="QAE854" s="273"/>
      <c r="QAF854" s="273"/>
      <c r="QAG854" s="273"/>
      <c r="QAH854" s="273"/>
      <c r="QAI854" s="273"/>
      <c r="QAJ854" s="273"/>
      <c r="QAK854" s="273"/>
      <c r="QAL854" s="273"/>
      <c r="QAM854" s="273"/>
      <c r="QAN854" s="273"/>
      <c r="QAO854" s="273"/>
      <c r="QAP854" s="273"/>
      <c r="QAQ854" s="273"/>
      <c r="QAR854" s="273"/>
      <c r="QAS854" s="273"/>
      <c r="QAT854" s="273"/>
      <c r="QAU854" s="273"/>
      <c r="QAV854" s="273"/>
      <c r="QAW854" s="273"/>
      <c r="QAX854" s="273"/>
      <c r="QAY854" s="273"/>
      <c r="QAZ854" s="273"/>
      <c r="QBA854" s="273"/>
      <c r="QBB854" s="273"/>
      <c r="QBC854" s="273"/>
      <c r="QBD854" s="273"/>
      <c r="QBE854" s="273"/>
      <c r="QBF854" s="273"/>
      <c r="QBG854" s="273"/>
      <c r="QBH854" s="273"/>
      <c r="QBI854" s="273"/>
      <c r="QBJ854" s="273"/>
      <c r="QBK854" s="273"/>
      <c r="QBL854" s="273"/>
      <c r="QBM854" s="273"/>
      <c r="QBN854" s="273"/>
      <c r="QBO854" s="273"/>
      <c r="QBP854" s="273"/>
      <c r="QBQ854" s="273"/>
      <c r="QBR854" s="273"/>
      <c r="QBS854" s="273"/>
      <c r="QBT854" s="273"/>
      <c r="QBU854" s="273"/>
      <c r="QBV854" s="273"/>
      <c r="QBW854" s="273"/>
      <c r="QBX854" s="273"/>
      <c r="QBY854" s="273"/>
      <c r="QBZ854" s="273"/>
      <c r="QCA854" s="273"/>
      <c r="QCB854" s="273"/>
      <c r="QCC854" s="273"/>
      <c r="QCD854" s="273"/>
      <c r="QCE854" s="273"/>
      <c r="QCF854" s="273"/>
      <c r="QCG854" s="273"/>
      <c r="QCH854" s="273"/>
      <c r="QCI854" s="273"/>
      <c r="QCJ854" s="273"/>
      <c r="QCK854" s="273"/>
      <c r="QCL854" s="273"/>
      <c r="QCM854" s="273"/>
      <c r="QCN854" s="273"/>
      <c r="QCO854" s="273"/>
      <c r="QCP854" s="273"/>
      <c r="QCQ854" s="273"/>
      <c r="QCR854" s="273"/>
      <c r="QCS854" s="273"/>
      <c r="QCT854" s="273"/>
      <c r="QCU854" s="273"/>
      <c r="QCV854" s="273"/>
      <c r="QCW854" s="273"/>
      <c r="QCX854" s="273"/>
      <c r="QCY854" s="273"/>
      <c r="QCZ854" s="273"/>
      <c r="QDA854" s="273"/>
      <c r="QDB854" s="273"/>
      <c r="QDC854" s="273"/>
      <c r="QDD854" s="273"/>
      <c r="QDE854" s="273"/>
      <c r="QDF854" s="273"/>
      <c r="QDG854" s="273"/>
      <c r="QDH854" s="273"/>
      <c r="QDI854" s="273"/>
      <c r="QDJ854" s="273"/>
      <c r="QDK854" s="273"/>
      <c r="QDL854" s="273"/>
      <c r="QDM854" s="273"/>
      <c r="QDN854" s="273"/>
      <c r="QDO854" s="273"/>
      <c r="QDP854" s="273"/>
      <c r="QDQ854" s="273"/>
      <c r="QDR854" s="273"/>
      <c r="QDS854" s="273"/>
      <c r="QDT854" s="273"/>
      <c r="QDU854" s="273"/>
      <c r="QDV854" s="273"/>
      <c r="QDW854" s="273"/>
      <c r="QDX854" s="273"/>
      <c r="QDY854" s="273"/>
      <c r="QDZ854" s="273"/>
      <c r="QEA854" s="273"/>
      <c r="QEB854" s="273"/>
      <c r="QEC854" s="273"/>
      <c r="QED854" s="273"/>
      <c r="QEE854" s="273"/>
      <c r="QEF854" s="273"/>
      <c r="QEG854" s="273"/>
      <c r="QEH854" s="273"/>
      <c r="QEI854" s="273"/>
      <c r="QEJ854" s="273"/>
      <c r="QEK854" s="273"/>
      <c r="QEL854" s="273"/>
      <c r="QEM854" s="273"/>
      <c r="QEN854" s="273"/>
      <c r="QEO854" s="273"/>
      <c r="QEP854" s="273"/>
      <c r="QEQ854" s="273"/>
      <c r="QER854" s="273"/>
      <c r="QES854" s="273"/>
      <c r="QET854" s="273"/>
      <c r="QEU854" s="273"/>
      <c r="QEV854" s="273"/>
      <c r="QEW854" s="273"/>
      <c r="QEX854" s="273"/>
      <c r="QEY854" s="273"/>
      <c r="QEZ854" s="273"/>
      <c r="QFA854" s="273"/>
      <c r="QFB854" s="273"/>
      <c r="QFC854" s="273"/>
      <c r="QFD854" s="273"/>
      <c r="QFE854" s="273"/>
      <c r="QFF854" s="273"/>
      <c r="QFG854" s="273"/>
      <c r="QFH854" s="273"/>
      <c r="QFI854" s="273"/>
      <c r="QFJ854" s="273"/>
      <c r="QFK854" s="273"/>
      <c r="QFL854" s="273"/>
      <c r="QFM854" s="273"/>
      <c r="QFN854" s="273"/>
      <c r="QFO854" s="273"/>
      <c r="QFP854" s="273"/>
      <c r="QFQ854" s="273"/>
      <c r="QFR854" s="273"/>
      <c r="QFS854" s="273"/>
      <c r="QFT854" s="273"/>
      <c r="QFU854" s="273"/>
      <c r="QFV854" s="273"/>
      <c r="QFW854" s="273"/>
      <c r="QFX854" s="273"/>
      <c r="QFY854" s="273"/>
      <c r="QFZ854" s="273"/>
      <c r="QGA854" s="273"/>
      <c r="QGB854" s="273"/>
      <c r="QGC854" s="273"/>
      <c r="QGD854" s="273"/>
      <c r="QGE854" s="273"/>
      <c r="QGF854" s="273"/>
      <c r="QGG854" s="273"/>
      <c r="QGH854" s="273"/>
      <c r="QGI854" s="273"/>
      <c r="QGJ854" s="273"/>
      <c r="QGK854" s="273"/>
      <c r="QGL854" s="273"/>
      <c r="QGM854" s="273"/>
      <c r="QGN854" s="273"/>
      <c r="QGO854" s="273"/>
      <c r="QGP854" s="273"/>
      <c r="QGQ854" s="273"/>
      <c r="QGR854" s="273"/>
      <c r="QGS854" s="273"/>
      <c r="QGT854" s="273"/>
      <c r="QGU854" s="273"/>
      <c r="QGV854" s="273"/>
      <c r="QGW854" s="273"/>
      <c r="QGX854" s="273"/>
      <c r="QGY854" s="273"/>
      <c r="QGZ854" s="273"/>
      <c r="QHA854" s="273"/>
      <c r="QHB854" s="273"/>
      <c r="QHC854" s="273"/>
      <c r="QHD854" s="273"/>
      <c r="QHE854" s="273"/>
      <c r="QHF854" s="273"/>
      <c r="QHG854" s="273"/>
      <c r="QHH854" s="273"/>
      <c r="QHI854" s="273"/>
      <c r="QHJ854" s="273"/>
      <c r="QHK854" s="273"/>
      <c r="QHL854" s="273"/>
      <c r="QHM854" s="273"/>
      <c r="QHN854" s="273"/>
      <c r="QHO854" s="273"/>
      <c r="QHP854" s="273"/>
      <c r="QHQ854" s="273"/>
      <c r="QHR854" s="273"/>
      <c r="QHS854" s="273"/>
      <c r="QHT854" s="273"/>
      <c r="QHU854" s="273"/>
      <c r="QHV854" s="273"/>
      <c r="QHW854" s="273"/>
      <c r="QHX854" s="273"/>
      <c r="QHY854" s="273"/>
      <c r="QHZ854" s="273"/>
      <c r="QIA854" s="273"/>
      <c r="QIB854" s="273"/>
      <c r="QIC854" s="273"/>
      <c r="QID854" s="273"/>
      <c r="QIE854" s="273"/>
      <c r="QIF854" s="273"/>
      <c r="QIG854" s="273"/>
      <c r="QIH854" s="273"/>
      <c r="QII854" s="273"/>
      <c r="QIJ854" s="273"/>
      <c r="QIK854" s="273"/>
      <c r="QIL854" s="273"/>
      <c r="QIM854" s="273"/>
      <c r="QIN854" s="273"/>
      <c r="QIO854" s="273"/>
      <c r="QIP854" s="273"/>
      <c r="QIQ854" s="273"/>
      <c r="QIR854" s="273"/>
      <c r="QIS854" s="273"/>
      <c r="QIT854" s="273"/>
      <c r="QIU854" s="273"/>
      <c r="QIV854" s="273"/>
      <c r="QIW854" s="273"/>
      <c r="QIX854" s="273"/>
      <c r="QIY854" s="273"/>
      <c r="QIZ854" s="273"/>
      <c r="QJA854" s="273"/>
      <c r="QJB854" s="273"/>
      <c r="QJC854" s="273"/>
      <c r="QJD854" s="273"/>
      <c r="QJE854" s="273"/>
      <c r="QJF854" s="273"/>
      <c r="QJG854" s="273"/>
      <c r="QJH854" s="273"/>
      <c r="QJI854" s="273"/>
      <c r="QJJ854" s="273"/>
      <c r="QJK854" s="273"/>
      <c r="QJL854" s="273"/>
      <c r="QJM854" s="273"/>
      <c r="QJN854" s="273"/>
      <c r="QJO854" s="273"/>
      <c r="QJP854" s="273"/>
      <c r="QJQ854" s="273"/>
      <c r="QJR854" s="273"/>
      <c r="QJS854" s="273"/>
      <c r="QJT854" s="273"/>
      <c r="QJU854" s="273"/>
      <c r="QJV854" s="273"/>
      <c r="QJW854" s="273"/>
      <c r="QJX854" s="273"/>
      <c r="QJY854" s="273"/>
      <c r="QJZ854" s="273"/>
      <c r="QKA854" s="273"/>
      <c r="QKB854" s="273"/>
      <c r="QKC854" s="273"/>
      <c r="QKD854" s="273"/>
      <c r="QKE854" s="273"/>
      <c r="QKF854" s="273"/>
      <c r="QKG854" s="273"/>
      <c r="QKH854" s="273"/>
      <c r="QKI854" s="273"/>
      <c r="QKJ854" s="273"/>
      <c r="QKK854" s="273"/>
      <c r="QKL854" s="273"/>
      <c r="QKM854" s="273"/>
      <c r="QKN854" s="273"/>
      <c r="QKO854" s="273"/>
      <c r="QKP854" s="273"/>
      <c r="QKQ854" s="273"/>
      <c r="QKR854" s="273"/>
      <c r="QKS854" s="273"/>
      <c r="QKT854" s="273"/>
      <c r="QKU854" s="273"/>
      <c r="QKV854" s="273"/>
      <c r="QKW854" s="273"/>
      <c r="QKX854" s="273"/>
      <c r="QKY854" s="273"/>
      <c r="QKZ854" s="273"/>
      <c r="QLA854" s="273"/>
      <c r="QLB854" s="273"/>
      <c r="QLC854" s="273"/>
      <c r="QLD854" s="273"/>
      <c r="QLE854" s="273"/>
      <c r="QLF854" s="273"/>
      <c r="QLG854" s="273"/>
      <c r="QLH854" s="273"/>
      <c r="QLI854" s="273"/>
      <c r="QLJ854" s="273"/>
      <c r="QLK854" s="273"/>
      <c r="QLL854" s="273"/>
      <c r="QLM854" s="273"/>
      <c r="QLN854" s="273"/>
      <c r="QLO854" s="273"/>
      <c r="QLP854" s="273"/>
      <c r="QLQ854" s="273"/>
      <c r="QLR854" s="273"/>
      <c r="QLS854" s="273"/>
      <c r="QLT854" s="273"/>
      <c r="QLU854" s="273"/>
      <c r="QLV854" s="273"/>
      <c r="QLW854" s="273"/>
      <c r="QLX854" s="273"/>
      <c r="QLY854" s="273"/>
      <c r="QLZ854" s="273"/>
      <c r="QMA854" s="273"/>
      <c r="QMB854" s="273"/>
      <c r="QMC854" s="273"/>
      <c r="QMD854" s="273"/>
      <c r="QME854" s="273"/>
      <c r="QMF854" s="273"/>
      <c r="QMG854" s="273"/>
      <c r="QMH854" s="273"/>
      <c r="QMI854" s="273"/>
      <c r="QMJ854" s="273"/>
      <c r="QMK854" s="273"/>
      <c r="QML854" s="273"/>
      <c r="QMM854" s="273"/>
      <c r="QMN854" s="273"/>
      <c r="QMO854" s="273"/>
      <c r="QMP854" s="273"/>
      <c r="QMQ854" s="273"/>
      <c r="QMR854" s="273"/>
      <c r="QMS854" s="273"/>
      <c r="QMT854" s="273"/>
      <c r="QMU854" s="273"/>
      <c r="QMV854" s="273"/>
      <c r="QMW854" s="273"/>
      <c r="QMX854" s="273"/>
      <c r="QMY854" s="273"/>
      <c r="QMZ854" s="273"/>
      <c r="QNA854" s="273"/>
      <c r="QNB854" s="273"/>
      <c r="QNC854" s="273"/>
      <c r="QND854" s="273"/>
      <c r="QNE854" s="273"/>
      <c r="QNF854" s="273"/>
      <c r="QNG854" s="273"/>
      <c r="QNH854" s="273"/>
      <c r="QNI854" s="273"/>
      <c r="QNJ854" s="273"/>
      <c r="QNK854" s="273"/>
      <c r="QNL854" s="273"/>
      <c r="QNM854" s="273"/>
      <c r="QNN854" s="273"/>
      <c r="QNO854" s="273"/>
      <c r="QNP854" s="273"/>
      <c r="QNQ854" s="273"/>
      <c r="QNR854" s="273"/>
      <c r="QNS854" s="273"/>
      <c r="QNT854" s="273"/>
      <c r="QNU854" s="273"/>
      <c r="QNV854" s="273"/>
      <c r="QNW854" s="273"/>
      <c r="QNX854" s="273"/>
      <c r="QNY854" s="273"/>
      <c r="QNZ854" s="273"/>
      <c r="QOA854" s="273"/>
      <c r="QOB854" s="273"/>
      <c r="QOC854" s="273"/>
      <c r="QOD854" s="273"/>
      <c r="QOE854" s="273"/>
      <c r="QOF854" s="273"/>
      <c r="QOG854" s="273"/>
      <c r="QOH854" s="273"/>
      <c r="QOI854" s="273"/>
      <c r="QOJ854" s="273"/>
      <c r="QOK854" s="273"/>
      <c r="QOL854" s="273"/>
      <c r="QOM854" s="273"/>
      <c r="QON854" s="273"/>
      <c r="QOO854" s="273"/>
      <c r="QOP854" s="273"/>
      <c r="QOQ854" s="273"/>
      <c r="QOR854" s="273"/>
      <c r="QOS854" s="273"/>
      <c r="QOT854" s="273"/>
      <c r="QOU854" s="273"/>
      <c r="QOV854" s="273"/>
      <c r="QOW854" s="273"/>
      <c r="QOX854" s="273"/>
      <c r="QOY854" s="273"/>
      <c r="QOZ854" s="273"/>
      <c r="QPA854" s="273"/>
      <c r="QPB854" s="273"/>
      <c r="QPC854" s="273"/>
      <c r="QPD854" s="273"/>
      <c r="QPE854" s="273"/>
      <c r="QPF854" s="273"/>
      <c r="QPG854" s="273"/>
      <c r="QPH854" s="273"/>
      <c r="QPI854" s="273"/>
      <c r="QPJ854" s="273"/>
      <c r="QPK854" s="273"/>
      <c r="QPL854" s="273"/>
      <c r="QPM854" s="273"/>
      <c r="QPN854" s="273"/>
      <c r="QPO854" s="273"/>
      <c r="QPP854" s="273"/>
      <c r="QPQ854" s="273"/>
      <c r="QPR854" s="273"/>
      <c r="QPS854" s="273"/>
      <c r="QPT854" s="273"/>
      <c r="QPU854" s="273"/>
      <c r="QPV854" s="273"/>
      <c r="QPW854" s="273"/>
      <c r="QPX854" s="273"/>
      <c r="QPY854" s="273"/>
      <c r="QPZ854" s="273"/>
      <c r="QQA854" s="273"/>
      <c r="QQB854" s="273"/>
      <c r="QQC854" s="273"/>
      <c r="QQD854" s="273"/>
      <c r="QQE854" s="273"/>
      <c r="QQF854" s="273"/>
      <c r="QQG854" s="273"/>
      <c r="QQH854" s="273"/>
      <c r="QQI854" s="273"/>
      <c r="QQJ854" s="273"/>
      <c r="QQK854" s="273"/>
      <c r="QQL854" s="273"/>
      <c r="QQM854" s="273"/>
      <c r="QQN854" s="273"/>
      <c r="QQO854" s="273"/>
      <c r="QQP854" s="273"/>
      <c r="QQQ854" s="273"/>
      <c r="QQR854" s="273"/>
      <c r="QQS854" s="273"/>
      <c r="QQT854" s="273"/>
      <c r="QQU854" s="273"/>
      <c r="QQV854" s="273"/>
      <c r="QQW854" s="273"/>
      <c r="QQX854" s="273"/>
      <c r="QQY854" s="273"/>
      <c r="QQZ854" s="273"/>
      <c r="QRA854" s="273"/>
      <c r="QRB854" s="273"/>
      <c r="QRC854" s="273"/>
      <c r="QRD854" s="273"/>
      <c r="QRE854" s="273"/>
      <c r="QRF854" s="273"/>
      <c r="QRG854" s="273"/>
      <c r="QRH854" s="273"/>
      <c r="QRI854" s="273"/>
      <c r="QRJ854" s="273"/>
      <c r="QRK854" s="273"/>
      <c r="QRL854" s="273"/>
      <c r="QRM854" s="273"/>
      <c r="QRN854" s="273"/>
      <c r="QRO854" s="273"/>
      <c r="QRP854" s="273"/>
      <c r="QRQ854" s="273"/>
      <c r="QRR854" s="273"/>
      <c r="QRS854" s="273"/>
      <c r="QRT854" s="273"/>
      <c r="QRU854" s="273"/>
      <c r="QRV854" s="273"/>
      <c r="QRW854" s="273"/>
      <c r="QRX854" s="273"/>
      <c r="QRY854" s="273"/>
      <c r="QRZ854" s="273"/>
      <c r="QSA854" s="273"/>
      <c r="QSB854" s="273"/>
      <c r="QSC854" s="273"/>
      <c r="QSD854" s="273"/>
      <c r="QSE854" s="273"/>
      <c r="QSF854" s="273"/>
      <c r="QSG854" s="273"/>
      <c r="QSH854" s="273"/>
      <c r="QSI854" s="273"/>
      <c r="QSJ854" s="273"/>
      <c r="QSK854" s="273"/>
      <c r="QSL854" s="273"/>
      <c r="QSM854" s="273"/>
      <c r="QSN854" s="273"/>
      <c r="QSO854" s="273"/>
      <c r="QSP854" s="273"/>
      <c r="QSQ854" s="273"/>
      <c r="QSR854" s="273"/>
      <c r="QSS854" s="273"/>
      <c r="QST854" s="273"/>
      <c r="QSU854" s="273"/>
      <c r="QSV854" s="273"/>
      <c r="QSW854" s="273"/>
      <c r="QSX854" s="273"/>
      <c r="QSY854" s="273"/>
      <c r="QSZ854" s="273"/>
      <c r="QTA854" s="273"/>
      <c r="QTB854" s="273"/>
      <c r="QTC854" s="273"/>
      <c r="QTD854" s="273"/>
      <c r="QTE854" s="273"/>
      <c r="QTF854" s="273"/>
      <c r="QTG854" s="273"/>
      <c r="QTH854" s="273"/>
      <c r="QTI854" s="273"/>
      <c r="QTJ854" s="273"/>
      <c r="QTK854" s="273"/>
      <c r="QTL854" s="273"/>
      <c r="QTM854" s="273"/>
      <c r="QTN854" s="273"/>
      <c r="QTO854" s="273"/>
      <c r="QTP854" s="273"/>
      <c r="QTQ854" s="273"/>
      <c r="QTR854" s="273"/>
      <c r="QTS854" s="273"/>
      <c r="QTT854" s="273"/>
      <c r="QTU854" s="273"/>
      <c r="QTV854" s="273"/>
      <c r="QTW854" s="273"/>
      <c r="QTX854" s="273"/>
      <c r="QTY854" s="273"/>
      <c r="QTZ854" s="273"/>
      <c r="QUA854" s="273"/>
      <c r="QUB854" s="273"/>
      <c r="QUC854" s="273"/>
      <c r="QUD854" s="273"/>
      <c r="QUE854" s="273"/>
      <c r="QUF854" s="273"/>
      <c r="QUG854" s="273"/>
      <c r="QUH854" s="273"/>
      <c r="QUI854" s="273"/>
      <c r="QUJ854" s="273"/>
      <c r="QUK854" s="273"/>
      <c r="QUL854" s="273"/>
      <c r="QUM854" s="273"/>
      <c r="QUN854" s="273"/>
      <c r="QUO854" s="273"/>
      <c r="QUP854" s="273"/>
      <c r="QUQ854" s="273"/>
      <c r="QUR854" s="273"/>
      <c r="QUS854" s="273"/>
      <c r="QUT854" s="273"/>
      <c r="QUU854" s="273"/>
      <c r="QUV854" s="273"/>
      <c r="QUW854" s="273"/>
      <c r="QUX854" s="273"/>
      <c r="QUY854" s="273"/>
      <c r="QUZ854" s="273"/>
      <c r="QVA854" s="273"/>
      <c r="QVB854" s="273"/>
      <c r="QVC854" s="273"/>
      <c r="QVD854" s="273"/>
      <c r="QVE854" s="273"/>
      <c r="QVF854" s="273"/>
      <c r="QVG854" s="273"/>
      <c r="QVH854" s="273"/>
      <c r="QVI854" s="273"/>
      <c r="QVJ854" s="273"/>
      <c r="QVK854" s="273"/>
      <c r="QVL854" s="273"/>
      <c r="QVM854" s="273"/>
      <c r="QVN854" s="273"/>
      <c r="QVO854" s="273"/>
      <c r="QVP854" s="273"/>
      <c r="QVQ854" s="273"/>
      <c r="QVR854" s="273"/>
      <c r="QVS854" s="273"/>
      <c r="QVT854" s="273"/>
      <c r="QVU854" s="273"/>
      <c r="QVV854" s="273"/>
      <c r="QVW854" s="273"/>
      <c r="QVX854" s="273"/>
      <c r="QVY854" s="273"/>
      <c r="QVZ854" s="273"/>
      <c r="QWA854" s="273"/>
      <c r="QWB854" s="273"/>
      <c r="QWC854" s="273"/>
      <c r="QWD854" s="273"/>
      <c r="QWE854" s="273"/>
      <c r="QWF854" s="273"/>
      <c r="QWG854" s="273"/>
      <c r="QWH854" s="273"/>
      <c r="QWI854" s="273"/>
      <c r="QWJ854" s="273"/>
      <c r="QWK854" s="273"/>
      <c r="QWL854" s="273"/>
      <c r="QWM854" s="273"/>
      <c r="QWN854" s="273"/>
      <c r="QWO854" s="273"/>
      <c r="QWP854" s="273"/>
      <c r="QWQ854" s="273"/>
      <c r="QWR854" s="273"/>
      <c r="QWS854" s="273"/>
      <c r="QWT854" s="273"/>
      <c r="QWU854" s="273"/>
      <c r="QWV854" s="273"/>
      <c r="QWW854" s="273"/>
      <c r="QWX854" s="273"/>
      <c r="QWY854" s="273"/>
      <c r="QWZ854" s="273"/>
      <c r="QXA854" s="273"/>
      <c r="QXB854" s="273"/>
      <c r="QXC854" s="273"/>
      <c r="QXD854" s="273"/>
      <c r="QXE854" s="273"/>
      <c r="QXF854" s="273"/>
      <c r="QXG854" s="273"/>
      <c r="QXH854" s="273"/>
      <c r="QXI854" s="273"/>
      <c r="QXJ854" s="273"/>
      <c r="QXK854" s="273"/>
      <c r="QXL854" s="273"/>
      <c r="QXM854" s="273"/>
      <c r="QXN854" s="273"/>
      <c r="QXO854" s="273"/>
      <c r="QXP854" s="273"/>
      <c r="QXQ854" s="273"/>
      <c r="QXR854" s="273"/>
      <c r="QXS854" s="273"/>
      <c r="QXT854" s="273"/>
      <c r="QXU854" s="273"/>
      <c r="QXV854" s="273"/>
      <c r="QXW854" s="273"/>
      <c r="QXX854" s="273"/>
      <c r="QXY854" s="273"/>
      <c r="QXZ854" s="273"/>
      <c r="QYA854" s="273"/>
      <c r="QYB854" s="273"/>
      <c r="QYC854" s="273"/>
      <c r="QYD854" s="273"/>
      <c r="QYE854" s="273"/>
      <c r="QYF854" s="273"/>
      <c r="QYG854" s="273"/>
      <c r="QYH854" s="273"/>
      <c r="QYI854" s="273"/>
      <c r="QYJ854" s="273"/>
      <c r="QYK854" s="273"/>
      <c r="QYL854" s="273"/>
      <c r="QYM854" s="273"/>
      <c r="QYN854" s="273"/>
      <c r="QYO854" s="273"/>
      <c r="QYP854" s="273"/>
      <c r="QYQ854" s="273"/>
      <c r="QYR854" s="273"/>
      <c r="QYS854" s="273"/>
      <c r="QYT854" s="273"/>
      <c r="QYU854" s="273"/>
      <c r="QYV854" s="273"/>
      <c r="QYW854" s="273"/>
      <c r="QYX854" s="273"/>
      <c r="QYY854" s="273"/>
      <c r="QYZ854" s="273"/>
      <c r="QZA854" s="273"/>
      <c r="QZB854" s="273"/>
      <c r="QZC854" s="273"/>
      <c r="QZD854" s="273"/>
      <c r="QZE854" s="273"/>
      <c r="QZF854" s="273"/>
      <c r="QZG854" s="273"/>
      <c r="QZH854" s="273"/>
      <c r="QZI854" s="273"/>
      <c r="QZJ854" s="273"/>
      <c r="QZK854" s="273"/>
      <c r="QZL854" s="273"/>
      <c r="QZM854" s="273"/>
      <c r="QZN854" s="273"/>
      <c r="QZO854" s="273"/>
      <c r="QZP854" s="273"/>
      <c r="QZQ854" s="273"/>
      <c r="QZR854" s="273"/>
      <c r="QZS854" s="273"/>
      <c r="QZT854" s="273"/>
      <c r="QZU854" s="273"/>
      <c r="QZV854" s="273"/>
      <c r="QZW854" s="273"/>
      <c r="QZX854" s="273"/>
      <c r="QZY854" s="273"/>
      <c r="QZZ854" s="273"/>
      <c r="RAA854" s="273"/>
      <c r="RAB854" s="273"/>
      <c r="RAC854" s="273"/>
      <c r="RAD854" s="273"/>
      <c r="RAE854" s="273"/>
      <c r="RAF854" s="273"/>
      <c r="RAG854" s="273"/>
      <c r="RAH854" s="273"/>
      <c r="RAI854" s="273"/>
      <c r="RAJ854" s="273"/>
      <c r="RAK854" s="273"/>
      <c r="RAL854" s="273"/>
      <c r="RAM854" s="273"/>
      <c r="RAN854" s="273"/>
      <c r="RAO854" s="273"/>
      <c r="RAP854" s="273"/>
      <c r="RAQ854" s="273"/>
      <c r="RAR854" s="273"/>
      <c r="RAS854" s="273"/>
      <c r="RAT854" s="273"/>
      <c r="RAU854" s="273"/>
      <c r="RAV854" s="273"/>
      <c r="RAW854" s="273"/>
      <c r="RAX854" s="273"/>
      <c r="RAY854" s="273"/>
      <c r="RAZ854" s="273"/>
      <c r="RBA854" s="273"/>
      <c r="RBB854" s="273"/>
      <c r="RBC854" s="273"/>
      <c r="RBD854" s="273"/>
      <c r="RBE854" s="273"/>
      <c r="RBF854" s="273"/>
      <c r="RBG854" s="273"/>
      <c r="RBH854" s="273"/>
      <c r="RBI854" s="273"/>
      <c r="RBJ854" s="273"/>
      <c r="RBK854" s="273"/>
      <c r="RBL854" s="273"/>
      <c r="RBM854" s="273"/>
      <c r="RBN854" s="273"/>
      <c r="RBO854" s="273"/>
      <c r="RBP854" s="273"/>
      <c r="RBQ854" s="273"/>
      <c r="RBR854" s="273"/>
      <c r="RBS854" s="273"/>
      <c r="RBT854" s="273"/>
      <c r="RBU854" s="273"/>
      <c r="RBV854" s="273"/>
      <c r="RBW854" s="273"/>
      <c r="RBX854" s="273"/>
      <c r="RBY854" s="273"/>
      <c r="RBZ854" s="273"/>
      <c r="RCA854" s="273"/>
      <c r="RCB854" s="273"/>
      <c r="RCC854" s="273"/>
      <c r="RCD854" s="273"/>
      <c r="RCE854" s="273"/>
      <c r="RCF854" s="273"/>
      <c r="RCG854" s="273"/>
      <c r="RCH854" s="273"/>
      <c r="RCI854" s="273"/>
      <c r="RCJ854" s="273"/>
      <c r="RCK854" s="273"/>
      <c r="RCL854" s="273"/>
      <c r="RCM854" s="273"/>
      <c r="RCN854" s="273"/>
      <c r="RCO854" s="273"/>
      <c r="RCP854" s="273"/>
      <c r="RCQ854" s="273"/>
      <c r="RCR854" s="273"/>
      <c r="RCS854" s="273"/>
      <c r="RCT854" s="273"/>
      <c r="RCU854" s="273"/>
      <c r="RCV854" s="273"/>
      <c r="RCW854" s="273"/>
      <c r="RCX854" s="273"/>
      <c r="RCY854" s="273"/>
      <c r="RCZ854" s="273"/>
      <c r="RDA854" s="273"/>
      <c r="RDB854" s="273"/>
      <c r="RDC854" s="273"/>
      <c r="RDD854" s="273"/>
      <c r="RDE854" s="273"/>
      <c r="RDF854" s="273"/>
      <c r="RDG854" s="273"/>
      <c r="RDH854" s="273"/>
      <c r="RDI854" s="273"/>
      <c r="RDJ854" s="273"/>
      <c r="RDK854" s="273"/>
      <c r="RDL854" s="273"/>
      <c r="RDM854" s="273"/>
      <c r="RDN854" s="273"/>
      <c r="RDO854" s="273"/>
      <c r="RDP854" s="273"/>
      <c r="RDQ854" s="273"/>
      <c r="RDR854" s="273"/>
      <c r="RDS854" s="273"/>
      <c r="RDT854" s="273"/>
      <c r="RDU854" s="273"/>
      <c r="RDV854" s="273"/>
      <c r="RDW854" s="273"/>
      <c r="RDX854" s="273"/>
      <c r="RDY854" s="273"/>
      <c r="RDZ854" s="273"/>
      <c r="REA854" s="273"/>
      <c r="REB854" s="273"/>
      <c r="REC854" s="273"/>
      <c r="RED854" s="273"/>
      <c r="REE854" s="273"/>
      <c r="REF854" s="273"/>
      <c r="REG854" s="273"/>
      <c r="REH854" s="273"/>
      <c r="REI854" s="273"/>
      <c r="REJ854" s="273"/>
      <c r="REK854" s="273"/>
      <c r="REL854" s="273"/>
      <c r="REM854" s="273"/>
      <c r="REN854" s="273"/>
      <c r="REO854" s="273"/>
      <c r="REP854" s="273"/>
      <c r="REQ854" s="273"/>
      <c r="RER854" s="273"/>
      <c r="RES854" s="273"/>
      <c r="RET854" s="273"/>
      <c r="REU854" s="273"/>
      <c r="REV854" s="273"/>
      <c r="REW854" s="273"/>
      <c r="REX854" s="273"/>
      <c r="REY854" s="273"/>
      <c r="REZ854" s="273"/>
      <c r="RFA854" s="273"/>
      <c r="RFB854" s="273"/>
      <c r="RFC854" s="273"/>
      <c r="RFD854" s="273"/>
      <c r="RFE854" s="273"/>
      <c r="RFF854" s="273"/>
      <c r="RFG854" s="273"/>
      <c r="RFH854" s="273"/>
      <c r="RFI854" s="273"/>
      <c r="RFJ854" s="273"/>
      <c r="RFK854" s="273"/>
      <c r="RFL854" s="273"/>
      <c r="RFM854" s="273"/>
      <c r="RFN854" s="273"/>
      <c r="RFO854" s="273"/>
      <c r="RFP854" s="273"/>
      <c r="RFQ854" s="273"/>
      <c r="RFR854" s="273"/>
      <c r="RFS854" s="273"/>
      <c r="RFT854" s="273"/>
      <c r="RFU854" s="273"/>
      <c r="RFV854" s="273"/>
      <c r="RFW854" s="273"/>
      <c r="RFX854" s="273"/>
      <c r="RFY854" s="273"/>
      <c r="RFZ854" s="273"/>
      <c r="RGA854" s="273"/>
      <c r="RGB854" s="273"/>
      <c r="RGC854" s="273"/>
      <c r="RGD854" s="273"/>
      <c r="RGE854" s="273"/>
      <c r="RGF854" s="273"/>
      <c r="RGG854" s="273"/>
      <c r="RGH854" s="273"/>
      <c r="RGI854" s="273"/>
      <c r="RGJ854" s="273"/>
      <c r="RGK854" s="273"/>
      <c r="RGL854" s="273"/>
      <c r="RGM854" s="273"/>
      <c r="RGN854" s="273"/>
      <c r="RGO854" s="273"/>
      <c r="RGP854" s="273"/>
      <c r="RGQ854" s="273"/>
      <c r="RGR854" s="273"/>
      <c r="RGS854" s="273"/>
      <c r="RGT854" s="273"/>
      <c r="RGU854" s="273"/>
      <c r="RGV854" s="273"/>
      <c r="RGW854" s="273"/>
      <c r="RGX854" s="273"/>
      <c r="RGY854" s="273"/>
      <c r="RGZ854" s="273"/>
      <c r="RHA854" s="273"/>
      <c r="RHB854" s="273"/>
      <c r="RHC854" s="273"/>
      <c r="RHD854" s="273"/>
      <c r="RHE854" s="273"/>
      <c r="RHF854" s="273"/>
      <c r="RHG854" s="273"/>
      <c r="RHH854" s="273"/>
      <c r="RHI854" s="273"/>
      <c r="RHJ854" s="273"/>
      <c r="RHK854" s="273"/>
      <c r="RHL854" s="273"/>
      <c r="RHM854" s="273"/>
      <c r="RHN854" s="273"/>
      <c r="RHO854" s="273"/>
      <c r="RHP854" s="273"/>
      <c r="RHQ854" s="273"/>
      <c r="RHR854" s="273"/>
      <c r="RHS854" s="273"/>
      <c r="RHT854" s="273"/>
      <c r="RHU854" s="273"/>
      <c r="RHV854" s="273"/>
      <c r="RHW854" s="273"/>
      <c r="RHX854" s="273"/>
      <c r="RHY854" s="273"/>
      <c r="RHZ854" s="273"/>
      <c r="RIA854" s="273"/>
      <c r="RIB854" s="273"/>
      <c r="RIC854" s="273"/>
      <c r="RID854" s="273"/>
      <c r="RIE854" s="273"/>
      <c r="RIF854" s="273"/>
      <c r="RIG854" s="273"/>
      <c r="RIH854" s="273"/>
      <c r="RII854" s="273"/>
      <c r="RIJ854" s="273"/>
      <c r="RIK854" s="273"/>
      <c r="RIL854" s="273"/>
      <c r="RIM854" s="273"/>
      <c r="RIN854" s="273"/>
      <c r="RIO854" s="273"/>
      <c r="RIP854" s="273"/>
      <c r="RIQ854" s="273"/>
      <c r="RIR854" s="273"/>
      <c r="RIS854" s="273"/>
      <c r="RIT854" s="273"/>
      <c r="RIU854" s="273"/>
      <c r="RIV854" s="273"/>
      <c r="RIW854" s="273"/>
      <c r="RIX854" s="273"/>
      <c r="RIY854" s="273"/>
      <c r="RIZ854" s="273"/>
      <c r="RJA854" s="273"/>
      <c r="RJB854" s="273"/>
      <c r="RJC854" s="273"/>
      <c r="RJD854" s="273"/>
      <c r="RJE854" s="273"/>
      <c r="RJF854" s="273"/>
      <c r="RJG854" s="273"/>
      <c r="RJH854" s="273"/>
      <c r="RJI854" s="273"/>
      <c r="RJJ854" s="273"/>
      <c r="RJK854" s="273"/>
      <c r="RJL854" s="273"/>
      <c r="RJM854" s="273"/>
      <c r="RJN854" s="273"/>
      <c r="RJO854" s="273"/>
      <c r="RJP854" s="273"/>
      <c r="RJQ854" s="273"/>
      <c r="RJR854" s="273"/>
      <c r="RJS854" s="273"/>
      <c r="RJT854" s="273"/>
      <c r="RJU854" s="273"/>
      <c r="RJV854" s="273"/>
      <c r="RJW854" s="273"/>
      <c r="RJX854" s="273"/>
      <c r="RJY854" s="273"/>
      <c r="RJZ854" s="273"/>
      <c r="RKA854" s="273"/>
      <c r="RKB854" s="273"/>
      <c r="RKC854" s="273"/>
      <c r="RKD854" s="273"/>
      <c r="RKE854" s="273"/>
      <c r="RKF854" s="273"/>
      <c r="RKG854" s="273"/>
      <c r="RKH854" s="273"/>
      <c r="RKI854" s="273"/>
      <c r="RKJ854" s="273"/>
      <c r="RKK854" s="273"/>
      <c r="RKL854" s="273"/>
      <c r="RKM854" s="273"/>
      <c r="RKN854" s="273"/>
      <c r="RKO854" s="273"/>
      <c r="RKP854" s="273"/>
      <c r="RKQ854" s="273"/>
      <c r="RKR854" s="273"/>
      <c r="RKS854" s="273"/>
      <c r="RKT854" s="273"/>
      <c r="RKU854" s="273"/>
      <c r="RKV854" s="273"/>
      <c r="RKW854" s="273"/>
      <c r="RKX854" s="273"/>
      <c r="RKY854" s="273"/>
      <c r="RKZ854" s="273"/>
      <c r="RLA854" s="273"/>
      <c r="RLB854" s="273"/>
      <c r="RLC854" s="273"/>
      <c r="RLD854" s="273"/>
      <c r="RLE854" s="273"/>
      <c r="RLF854" s="273"/>
      <c r="RLG854" s="273"/>
      <c r="RLH854" s="273"/>
      <c r="RLI854" s="273"/>
      <c r="RLJ854" s="273"/>
      <c r="RLK854" s="273"/>
      <c r="RLL854" s="273"/>
      <c r="RLM854" s="273"/>
      <c r="RLN854" s="273"/>
      <c r="RLO854" s="273"/>
      <c r="RLP854" s="273"/>
      <c r="RLQ854" s="273"/>
      <c r="RLR854" s="273"/>
      <c r="RLS854" s="273"/>
      <c r="RLT854" s="273"/>
      <c r="RLU854" s="273"/>
      <c r="RLV854" s="273"/>
      <c r="RLW854" s="273"/>
      <c r="RLX854" s="273"/>
      <c r="RLY854" s="273"/>
      <c r="RLZ854" s="273"/>
      <c r="RMA854" s="273"/>
      <c r="RMB854" s="273"/>
      <c r="RMC854" s="273"/>
      <c r="RMD854" s="273"/>
      <c r="RME854" s="273"/>
      <c r="RMF854" s="273"/>
      <c r="RMG854" s="273"/>
      <c r="RMH854" s="273"/>
      <c r="RMI854" s="273"/>
      <c r="RMJ854" s="273"/>
      <c r="RMK854" s="273"/>
      <c r="RML854" s="273"/>
      <c r="RMM854" s="273"/>
      <c r="RMN854" s="273"/>
      <c r="RMO854" s="273"/>
      <c r="RMP854" s="273"/>
      <c r="RMQ854" s="273"/>
      <c r="RMR854" s="273"/>
      <c r="RMS854" s="273"/>
      <c r="RMT854" s="273"/>
      <c r="RMU854" s="273"/>
      <c r="RMV854" s="273"/>
      <c r="RMW854" s="273"/>
      <c r="RMX854" s="273"/>
      <c r="RMY854" s="273"/>
      <c r="RMZ854" s="273"/>
      <c r="RNA854" s="273"/>
      <c r="RNB854" s="273"/>
      <c r="RNC854" s="273"/>
      <c r="RND854" s="273"/>
      <c r="RNE854" s="273"/>
      <c r="RNF854" s="273"/>
      <c r="RNG854" s="273"/>
      <c r="RNH854" s="273"/>
      <c r="RNI854" s="273"/>
      <c r="RNJ854" s="273"/>
      <c r="RNK854" s="273"/>
      <c r="RNL854" s="273"/>
      <c r="RNM854" s="273"/>
      <c r="RNN854" s="273"/>
      <c r="RNO854" s="273"/>
      <c r="RNP854" s="273"/>
      <c r="RNQ854" s="273"/>
      <c r="RNR854" s="273"/>
      <c r="RNS854" s="273"/>
      <c r="RNT854" s="273"/>
      <c r="RNU854" s="273"/>
      <c r="RNV854" s="273"/>
      <c r="RNW854" s="273"/>
      <c r="RNX854" s="273"/>
      <c r="RNY854" s="273"/>
      <c r="RNZ854" s="273"/>
      <c r="ROA854" s="273"/>
      <c r="ROB854" s="273"/>
      <c r="ROC854" s="273"/>
      <c r="ROD854" s="273"/>
      <c r="ROE854" s="273"/>
      <c r="ROF854" s="273"/>
      <c r="ROG854" s="273"/>
      <c r="ROH854" s="273"/>
      <c r="ROI854" s="273"/>
      <c r="ROJ854" s="273"/>
      <c r="ROK854" s="273"/>
      <c r="ROL854" s="273"/>
      <c r="ROM854" s="273"/>
      <c r="RON854" s="273"/>
      <c r="ROO854" s="273"/>
      <c r="ROP854" s="273"/>
      <c r="ROQ854" s="273"/>
      <c r="ROR854" s="273"/>
      <c r="ROS854" s="273"/>
      <c r="ROT854" s="273"/>
      <c r="ROU854" s="273"/>
      <c r="ROV854" s="273"/>
      <c r="ROW854" s="273"/>
      <c r="ROX854" s="273"/>
      <c r="ROY854" s="273"/>
      <c r="ROZ854" s="273"/>
      <c r="RPA854" s="273"/>
      <c r="RPB854" s="273"/>
      <c r="RPC854" s="273"/>
      <c r="RPD854" s="273"/>
      <c r="RPE854" s="273"/>
      <c r="RPF854" s="273"/>
      <c r="RPG854" s="273"/>
      <c r="RPH854" s="273"/>
      <c r="RPI854" s="273"/>
      <c r="RPJ854" s="273"/>
      <c r="RPK854" s="273"/>
      <c r="RPL854" s="273"/>
      <c r="RPM854" s="273"/>
      <c r="RPN854" s="273"/>
      <c r="RPO854" s="273"/>
      <c r="RPP854" s="273"/>
      <c r="RPQ854" s="273"/>
      <c r="RPR854" s="273"/>
      <c r="RPS854" s="273"/>
      <c r="RPT854" s="273"/>
      <c r="RPU854" s="273"/>
      <c r="RPV854" s="273"/>
      <c r="RPW854" s="273"/>
      <c r="RPX854" s="273"/>
      <c r="RPY854" s="273"/>
      <c r="RPZ854" s="273"/>
      <c r="RQA854" s="273"/>
      <c r="RQB854" s="273"/>
      <c r="RQC854" s="273"/>
      <c r="RQD854" s="273"/>
      <c r="RQE854" s="273"/>
      <c r="RQF854" s="273"/>
      <c r="RQG854" s="273"/>
      <c r="RQH854" s="273"/>
      <c r="RQI854" s="273"/>
      <c r="RQJ854" s="273"/>
      <c r="RQK854" s="273"/>
      <c r="RQL854" s="273"/>
      <c r="RQM854" s="273"/>
      <c r="RQN854" s="273"/>
      <c r="RQO854" s="273"/>
      <c r="RQP854" s="273"/>
      <c r="RQQ854" s="273"/>
      <c r="RQR854" s="273"/>
      <c r="RQS854" s="273"/>
      <c r="RQT854" s="273"/>
      <c r="RQU854" s="273"/>
      <c r="RQV854" s="273"/>
      <c r="RQW854" s="273"/>
      <c r="RQX854" s="273"/>
      <c r="RQY854" s="273"/>
      <c r="RQZ854" s="273"/>
      <c r="RRA854" s="273"/>
      <c r="RRB854" s="273"/>
      <c r="RRC854" s="273"/>
      <c r="RRD854" s="273"/>
      <c r="RRE854" s="273"/>
      <c r="RRF854" s="273"/>
      <c r="RRG854" s="273"/>
      <c r="RRH854" s="273"/>
      <c r="RRI854" s="273"/>
      <c r="RRJ854" s="273"/>
      <c r="RRK854" s="273"/>
      <c r="RRL854" s="273"/>
      <c r="RRM854" s="273"/>
      <c r="RRN854" s="273"/>
      <c r="RRO854" s="273"/>
      <c r="RRP854" s="273"/>
      <c r="RRQ854" s="273"/>
      <c r="RRR854" s="273"/>
      <c r="RRS854" s="273"/>
      <c r="RRT854" s="273"/>
      <c r="RRU854" s="273"/>
      <c r="RRV854" s="273"/>
      <c r="RRW854" s="273"/>
      <c r="RRX854" s="273"/>
      <c r="RRY854" s="273"/>
      <c r="RRZ854" s="273"/>
      <c r="RSA854" s="273"/>
      <c r="RSB854" s="273"/>
      <c r="RSC854" s="273"/>
      <c r="RSD854" s="273"/>
      <c r="RSE854" s="273"/>
      <c r="RSF854" s="273"/>
      <c r="RSG854" s="273"/>
      <c r="RSH854" s="273"/>
      <c r="RSI854" s="273"/>
      <c r="RSJ854" s="273"/>
      <c r="RSK854" s="273"/>
      <c r="RSL854" s="273"/>
      <c r="RSM854" s="273"/>
      <c r="RSN854" s="273"/>
      <c r="RSO854" s="273"/>
      <c r="RSP854" s="273"/>
      <c r="RSQ854" s="273"/>
      <c r="RSR854" s="273"/>
      <c r="RSS854" s="273"/>
      <c r="RST854" s="273"/>
      <c r="RSU854" s="273"/>
      <c r="RSV854" s="273"/>
      <c r="RSW854" s="273"/>
      <c r="RSX854" s="273"/>
      <c r="RSY854" s="273"/>
      <c r="RSZ854" s="273"/>
      <c r="RTA854" s="273"/>
      <c r="RTB854" s="273"/>
      <c r="RTC854" s="273"/>
      <c r="RTD854" s="273"/>
      <c r="RTE854" s="273"/>
      <c r="RTF854" s="273"/>
      <c r="RTG854" s="273"/>
      <c r="RTH854" s="273"/>
      <c r="RTI854" s="273"/>
      <c r="RTJ854" s="273"/>
      <c r="RTK854" s="273"/>
      <c r="RTL854" s="273"/>
      <c r="RTM854" s="273"/>
      <c r="RTN854" s="273"/>
      <c r="RTO854" s="273"/>
      <c r="RTP854" s="273"/>
      <c r="RTQ854" s="273"/>
      <c r="RTR854" s="273"/>
      <c r="RTS854" s="273"/>
      <c r="RTT854" s="273"/>
      <c r="RTU854" s="273"/>
      <c r="RTV854" s="273"/>
      <c r="RTW854" s="273"/>
      <c r="RTX854" s="273"/>
      <c r="RTY854" s="273"/>
      <c r="RTZ854" s="273"/>
      <c r="RUA854" s="273"/>
      <c r="RUB854" s="273"/>
      <c r="RUC854" s="273"/>
      <c r="RUD854" s="273"/>
      <c r="RUE854" s="273"/>
      <c r="RUF854" s="273"/>
      <c r="RUG854" s="273"/>
      <c r="RUH854" s="273"/>
      <c r="RUI854" s="273"/>
      <c r="RUJ854" s="273"/>
      <c r="RUK854" s="273"/>
      <c r="RUL854" s="273"/>
      <c r="RUM854" s="273"/>
      <c r="RUN854" s="273"/>
      <c r="RUO854" s="273"/>
      <c r="RUP854" s="273"/>
      <c r="RUQ854" s="273"/>
      <c r="RUR854" s="273"/>
      <c r="RUS854" s="273"/>
      <c r="RUT854" s="273"/>
      <c r="RUU854" s="273"/>
      <c r="RUV854" s="273"/>
      <c r="RUW854" s="273"/>
      <c r="RUX854" s="273"/>
      <c r="RUY854" s="273"/>
      <c r="RUZ854" s="273"/>
      <c r="RVA854" s="273"/>
      <c r="RVB854" s="273"/>
      <c r="RVC854" s="273"/>
      <c r="RVD854" s="273"/>
      <c r="RVE854" s="273"/>
      <c r="RVF854" s="273"/>
      <c r="RVG854" s="273"/>
      <c r="RVH854" s="273"/>
      <c r="RVI854" s="273"/>
      <c r="RVJ854" s="273"/>
      <c r="RVK854" s="273"/>
      <c r="RVL854" s="273"/>
      <c r="RVM854" s="273"/>
      <c r="RVN854" s="273"/>
      <c r="RVO854" s="273"/>
      <c r="RVP854" s="273"/>
      <c r="RVQ854" s="273"/>
      <c r="RVR854" s="273"/>
      <c r="RVS854" s="273"/>
      <c r="RVT854" s="273"/>
      <c r="RVU854" s="273"/>
      <c r="RVV854" s="273"/>
      <c r="RVW854" s="273"/>
      <c r="RVX854" s="273"/>
      <c r="RVY854" s="273"/>
      <c r="RVZ854" s="273"/>
      <c r="RWA854" s="273"/>
      <c r="RWB854" s="273"/>
      <c r="RWC854" s="273"/>
      <c r="RWD854" s="273"/>
      <c r="RWE854" s="273"/>
      <c r="RWF854" s="273"/>
      <c r="RWG854" s="273"/>
      <c r="RWH854" s="273"/>
      <c r="RWI854" s="273"/>
      <c r="RWJ854" s="273"/>
      <c r="RWK854" s="273"/>
      <c r="RWL854" s="273"/>
      <c r="RWM854" s="273"/>
      <c r="RWN854" s="273"/>
      <c r="RWO854" s="273"/>
      <c r="RWP854" s="273"/>
      <c r="RWQ854" s="273"/>
      <c r="RWR854" s="273"/>
      <c r="RWS854" s="273"/>
      <c r="RWT854" s="273"/>
      <c r="RWU854" s="273"/>
      <c r="RWV854" s="273"/>
      <c r="RWW854" s="273"/>
      <c r="RWX854" s="273"/>
      <c r="RWY854" s="273"/>
      <c r="RWZ854" s="273"/>
      <c r="RXA854" s="273"/>
      <c r="RXB854" s="273"/>
      <c r="RXC854" s="273"/>
      <c r="RXD854" s="273"/>
      <c r="RXE854" s="273"/>
      <c r="RXF854" s="273"/>
      <c r="RXG854" s="273"/>
      <c r="RXH854" s="273"/>
      <c r="RXI854" s="273"/>
      <c r="RXJ854" s="273"/>
      <c r="RXK854" s="273"/>
      <c r="RXL854" s="273"/>
      <c r="RXM854" s="273"/>
      <c r="RXN854" s="273"/>
      <c r="RXO854" s="273"/>
      <c r="RXP854" s="273"/>
      <c r="RXQ854" s="273"/>
      <c r="RXR854" s="273"/>
      <c r="RXS854" s="273"/>
      <c r="RXT854" s="273"/>
      <c r="RXU854" s="273"/>
      <c r="RXV854" s="273"/>
      <c r="RXW854" s="273"/>
      <c r="RXX854" s="273"/>
      <c r="RXY854" s="273"/>
      <c r="RXZ854" s="273"/>
      <c r="RYA854" s="273"/>
      <c r="RYB854" s="273"/>
      <c r="RYC854" s="273"/>
      <c r="RYD854" s="273"/>
      <c r="RYE854" s="273"/>
      <c r="RYF854" s="273"/>
      <c r="RYG854" s="273"/>
      <c r="RYH854" s="273"/>
      <c r="RYI854" s="273"/>
      <c r="RYJ854" s="273"/>
      <c r="RYK854" s="273"/>
      <c r="RYL854" s="273"/>
      <c r="RYM854" s="273"/>
      <c r="RYN854" s="273"/>
      <c r="RYO854" s="273"/>
      <c r="RYP854" s="273"/>
      <c r="RYQ854" s="273"/>
      <c r="RYR854" s="273"/>
      <c r="RYS854" s="273"/>
      <c r="RYT854" s="273"/>
      <c r="RYU854" s="273"/>
      <c r="RYV854" s="273"/>
      <c r="RYW854" s="273"/>
      <c r="RYX854" s="273"/>
      <c r="RYY854" s="273"/>
      <c r="RYZ854" s="273"/>
      <c r="RZA854" s="273"/>
      <c r="RZB854" s="273"/>
      <c r="RZC854" s="273"/>
      <c r="RZD854" s="273"/>
      <c r="RZE854" s="273"/>
      <c r="RZF854" s="273"/>
      <c r="RZG854" s="273"/>
      <c r="RZH854" s="273"/>
      <c r="RZI854" s="273"/>
      <c r="RZJ854" s="273"/>
      <c r="RZK854" s="273"/>
      <c r="RZL854" s="273"/>
      <c r="RZM854" s="273"/>
      <c r="RZN854" s="273"/>
      <c r="RZO854" s="273"/>
      <c r="RZP854" s="273"/>
      <c r="RZQ854" s="273"/>
      <c r="RZR854" s="273"/>
      <c r="RZS854" s="273"/>
      <c r="RZT854" s="273"/>
      <c r="RZU854" s="273"/>
      <c r="RZV854" s="273"/>
      <c r="RZW854" s="273"/>
      <c r="RZX854" s="273"/>
      <c r="RZY854" s="273"/>
      <c r="RZZ854" s="273"/>
      <c r="SAA854" s="273"/>
      <c r="SAB854" s="273"/>
      <c r="SAC854" s="273"/>
      <c r="SAD854" s="273"/>
      <c r="SAE854" s="273"/>
      <c r="SAF854" s="273"/>
      <c r="SAG854" s="273"/>
      <c r="SAH854" s="273"/>
      <c r="SAI854" s="273"/>
      <c r="SAJ854" s="273"/>
      <c r="SAK854" s="273"/>
      <c r="SAL854" s="273"/>
      <c r="SAM854" s="273"/>
      <c r="SAN854" s="273"/>
      <c r="SAO854" s="273"/>
      <c r="SAP854" s="273"/>
      <c r="SAQ854" s="273"/>
      <c r="SAR854" s="273"/>
      <c r="SAS854" s="273"/>
      <c r="SAT854" s="273"/>
      <c r="SAU854" s="273"/>
      <c r="SAV854" s="273"/>
      <c r="SAW854" s="273"/>
      <c r="SAX854" s="273"/>
      <c r="SAY854" s="273"/>
      <c r="SAZ854" s="273"/>
      <c r="SBA854" s="273"/>
      <c r="SBB854" s="273"/>
      <c r="SBC854" s="273"/>
      <c r="SBD854" s="273"/>
      <c r="SBE854" s="273"/>
      <c r="SBF854" s="273"/>
      <c r="SBG854" s="273"/>
      <c r="SBH854" s="273"/>
      <c r="SBI854" s="273"/>
      <c r="SBJ854" s="273"/>
      <c r="SBK854" s="273"/>
      <c r="SBL854" s="273"/>
      <c r="SBM854" s="273"/>
      <c r="SBN854" s="273"/>
      <c r="SBO854" s="273"/>
      <c r="SBP854" s="273"/>
      <c r="SBQ854" s="273"/>
      <c r="SBR854" s="273"/>
      <c r="SBS854" s="273"/>
      <c r="SBT854" s="273"/>
      <c r="SBU854" s="273"/>
      <c r="SBV854" s="273"/>
      <c r="SBW854" s="273"/>
      <c r="SBX854" s="273"/>
      <c r="SBY854" s="273"/>
      <c r="SBZ854" s="273"/>
      <c r="SCA854" s="273"/>
      <c r="SCB854" s="273"/>
      <c r="SCC854" s="273"/>
      <c r="SCD854" s="273"/>
      <c r="SCE854" s="273"/>
      <c r="SCF854" s="273"/>
      <c r="SCG854" s="273"/>
      <c r="SCH854" s="273"/>
      <c r="SCI854" s="273"/>
      <c r="SCJ854" s="273"/>
      <c r="SCK854" s="273"/>
      <c r="SCL854" s="273"/>
      <c r="SCM854" s="273"/>
      <c r="SCN854" s="273"/>
      <c r="SCO854" s="273"/>
      <c r="SCP854" s="273"/>
      <c r="SCQ854" s="273"/>
      <c r="SCR854" s="273"/>
      <c r="SCS854" s="273"/>
      <c r="SCT854" s="273"/>
      <c r="SCU854" s="273"/>
      <c r="SCV854" s="273"/>
      <c r="SCW854" s="273"/>
      <c r="SCX854" s="273"/>
      <c r="SCY854" s="273"/>
      <c r="SCZ854" s="273"/>
      <c r="SDA854" s="273"/>
      <c r="SDB854" s="273"/>
      <c r="SDC854" s="273"/>
      <c r="SDD854" s="273"/>
      <c r="SDE854" s="273"/>
      <c r="SDF854" s="273"/>
      <c r="SDG854" s="273"/>
      <c r="SDH854" s="273"/>
      <c r="SDI854" s="273"/>
      <c r="SDJ854" s="273"/>
      <c r="SDK854" s="273"/>
      <c r="SDL854" s="273"/>
      <c r="SDM854" s="273"/>
      <c r="SDN854" s="273"/>
      <c r="SDO854" s="273"/>
      <c r="SDP854" s="273"/>
      <c r="SDQ854" s="273"/>
      <c r="SDR854" s="273"/>
      <c r="SDS854" s="273"/>
      <c r="SDT854" s="273"/>
      <c r="SDU854" s="273"/>
      <c r="SDV854" s="273"/>
      <c r="SDW854" s="273"/>
      <c r="SDX854" s="273"/>
      <c r="SDY854" s="273"/>
      <c r="SDZ854" s="273"/>
      <c r="SEA854" s="273"/>
      <c r="SEB854" s="273"/>
      <c r="SEC854" s="273"/>
      <c r="SED854" s="273"/>
      <c r="SEE854" s="273"/>
      <c r="SEF854" s="273"/>
      <c r="SEG854" s="273"/>
      <c r="SEH854" s="273"/>
      <c r="SEI854" s="273"/>
      <c r="SEJ854" s="273"/>
      <c r="SEK854" s="273"/>
      <c r="SEL854" s="273"/>
      <c r="SEM854" s="273"/>
      <c r="SEN854" s="273"/>
      <c r="SEO854" s="273"/>
      <c r="SEP854" s="273"/>
      <c r="SEQ854" s="273"/>
      <c r="SER854" s="273"/>
      <c r="SES854" s="273"/>
      <c r="SET854" s="273"/>
      <c r="SEU854" s="273"/>
      <c r="SEV854" s="273"/>
      <c r="SEW854" s="273"/>
      <c r="SEX854" s="273"/>
      <c r="SEY854" s="273"/>
      <c r="SEZ854" s="273"/>
      <c r="SFA854" s="273"/>
      <c r="SFB854" s="273"/>
      <c r="SFC854" s="273"/>
      <c r="SFD854" s="273"/>
      <c r="SFE854" s="273"/>
      <c r="SFF854" s="273"/>
      <c r="SFG854" s="273"/>
      <c r="SFH854" s="273"/>
      <c r="SFI854" s="273"/>
      <c r="SFJ854" s="273"/>
      <c r="SFK854" s="273"/>
      <c r="SFL854" s="273"/>
      <c r="SFM854" s="273"/>
      <c r="SFN854" s="273"/>
      <c r="SFO854" s="273"/>
      <c r="SFP854" s="273"/>
      <c r="SFQ854" s="273"/>
      <c r="SFR854" s="273"/>
      <c r="SFS854" s="273"/>
      <c r="SFT854" s="273"/>
      <c r="SFU854" s="273"/>
      <c r="SFV854" s="273"/>
      <c r="SFW854" s="273"/>
      <c r="SFX854" s="273"/>
      <c r="SFY854" s="273"/>
      <c r="SFZ854" s="273"/>
      <c r="SGA854" s="273"/>
      <c r="SGB854" s="273"/>
      <c r="SGC854" s="273"/>
      <c r="SGD854" s="273"/>
      <c r="SGE854" s="273"/>
      <c r="SGF854" s="273"/>
      <c r="SGG854" s="273"/>
      <c r="SGH854" s="273"/>
      <c r="SGI854" s="273"/>
      <c r="SGJ854" s="273"/>
      <c r="SGK854" s="273"/>
      <c r="SGL854" s="273"/>
      <c r="SGM854" s="273"/>
      <c r="SGN854" s="273"/>
      <c r="SGO854" s="273"/>
      <c r="SGP854" s="273"/>
      <c r="SGQ854" s="273"/>
      <c r="SGR854" s="273"/>
      <c r="SGS854" s="273"/>
      <c r="SGT854" s="273"/>
      <c r="SGU854" s="273"/>
      <c r="SGV854" s="273"/>
      <c r="SGW854" s="273"/>
      <c r="SGX854" s="273"/>
      <c r="SGY854" s="273"/>
      <c r="SGZ854" s="273"/>
      <c r="SHA854" s="273"/>
      <c r="SHB854" s="273"/>
      <c r="SHC854" s="273"/>
      <c r="SHD854" s="273"/>
      <c r="SHE854" s="273"/>
      <c r="SHF854" s="273"/>
      <c r="SHG854" s="273"/>
      <c r="SHH854" s="273"/>
      <c r="SHI854" s="273"/>
      <c r="SHJ854" s="273"/>
      <c r="SHK854" s="273"/>
      <c r="SHL854" s="273"/>
      <c r="SHM854" s="273"/>
      <c r="SHN854" s="273"/>
      <c r="SHO854" s="273"/>
      <c r="SHP854" s="273"/>
      <c r="SHQ854" s="273"/>
      <c r="SHR854" s="273"/>
      <c r="SHS854" s="273"/>
      <c r="SHT854" s="273"/>
      <c r="SHU854" s="273"/>
      <c r="SHV854" s="273"/>
      <c r="SHW854" s="273"/>
      <c r="SHX854" s="273"/>
      <c r="SHY854" s="273"/>
      <c r="SHZ854" s="273"/>
      <c r="SIA854" s="273"/>
      <c r="SIB854" s="273"/>
      <c r="SIC854" s="273"/>
      <c r="SID854" s="273"/>
      <c r="SIE854" s="273"/>
      <c r="SIF854" s="273"/>
      <c r="SIG854" s="273"/>
      <c r="SIH854" s="273"/>
      <c r="SII854" s="273"/>
      <c r="SIJ854" s="273"/>
      <c r="SIK854" s="273"/>
      <c r="SIL854" s="273"/>
      <c r="SIM854" s="273"/>
      <c r="SIN854" s="273"/>
      <c r="SIO854" s="273"/>
      <c r="SIP854" s="273"/>
      <c r="SIQ854" s="273"/>
      <c r="SIR854" s="273"/>
      <c r="SIS854" s="273"/>
      <c r="SIT854" s="273"/>
      <c r="SIU854" s="273"/>
      <c r="SIV854" s="273"/>
      <c r="SIW854" s="273"/>
      <c r="SIX854" s="273"/>
      <c r="SIY854" s="273"/>
      <c r="SIZ854" s="273"/>
      <c r="SJA854" s="273"/>
      <c r="SJB854" s="273"/>
      <c r="SJC854" s="273"/>
      <c r="SJD854" s="273"/>
      <c r="SJE854" s="273"/>
      <c r="SJF854" s="273"/>
      <c r="SJG854" s="273"/>
      <c r="SJH854" s="273"/>
      <c r="SJI854" s="273"/>
      <c r="SJJ854" s="273"/>
      <c r="SJK854" s="273"/>
      <c r="SJL854" s="273"/>
      <c r="SJM854" s="273"/>
      <c r="SJN854" s="273"/>
      <c r="SJO854" s="273"/>
      <c r="SJP854" s="273"/>
      <c r="SJQ854" s="273"/>
      <c r="SJR854" s="273"/>
      <c r="SJS854" s="273"/>
      <c r="SJT854" s="273"/>
      <c r="SJU854" s="273"/>
      <c r="SJV854" s="273"/>
      <c r="SJW854" s="273"/>
      <c r="SJX854" s="273"/>
      <c r="SJY854" s="273"/>
      <c r="SJZ854" s="273"/>
      <c r="SKA854" s="273"/>
      <c r="SKB854" s="273"/>
      <c r="SKC854" s="273"/>
      <c r="SKD854" s="273"/>
      <c r="SKE854" s="273"/>
      <c r="SKF854" s="273"/>
      <c r="SKG854" s="273"/>
      <c r="SKH854" s="273"/>
      <c r="SKI854" s="273"/>
      <c r="SKJ854" s="273"/>
      <c r="SKK854" s="273"/>
      <c r="SKL854" s="273"/>
      <c r="SKM854" s="273"/>
      <c r="SKN854" s="273"/>
      <c r="SKO854" s="273"/>
      <c r="SKP854" s="273"/>
      <c r="SKQ854" s="273"/>
      <c r="SKR854" s="273"/>
      <c r="SKS854" s="273"/>
      <c r="SKT854" s="273"/>
      <c r="SKU854" s="273"/>
      <c r="SKV854" s="273"/>
      <c r="SKW854" s="273"/>
      <c r="SKX854" s="273"/>
      <c r="SKY854" s="273"/>
      <c r="SKZ854" s="273"/>
      <c r="SLA854" s="273"/>
      <c r="SLB854" s="273"/>
      <c r="SLC854" s="273"/>
      <c r="SLD854" s="273"/>
      <c r="SLE854" s="273"/>
      <c r="SLF854" s="273"/>
      <c r="SLG854" s="273"/>
      <c r="SLH854" s="273"/>
      <c r="SLI854" s="273"/>
      <c r="SLJ854" s="273"/>
      <c r="SLK854" s="273"/>
      <c r="SLL854" s="273"/>
      <c r="SLM854" s="273"/>
      <c r="SLN854" s="273"/>
      <c r="SLO854" s="273"/>
      <c r="SLP854" s="273"/>
      <c r="SLQ854" s="273"/>
      <c r="SLR854" s="273"/>
      <c r="SLS854" s="273"/>
      <c r="SLT854" s="273"/>
      <c r="SLU854" s="273"/>
      <c r="SLV854" s="273"/>
      <c r="SLW854" s="273"/>
      <c r="SLX854" s="273"/>
      <c r="SLY854" s="273"/>
      <c r="SLZ854" s="273"/>
      <c r="SMA854" s="273"/>
      <c r="SMB854" s="273"/>
      <c r="SMC854" s="273"/>
      <c r="SMD854" s="273"/>
      <c r="SME854" s="273"/>
      <c r="SMF854" s="273"/>
      <c r="SMG854" s="273"/>
      <c r="SMH854" s="273"/>
      <c r="SMI854" s="273"/>
      <c r="SMJ854" s="273"/>
      <c r="SMK854" s="273"/>
      <c r="SML854" s="273"/>
      <c r="SMM854" s="273"/>
      <c r="SMN854" s="273"/>
      <c r="SMO854" s="273"/>
      <c r="SMP854" s="273"/>
      <c r="SMQ854" s="273"/>
      <c r="SMR854" s="273"/>
      <c r="SMS854" s="273"/>
      <c r="SMT854" s="273"/>
      <c r="SMU854" s="273"/>
      <c r="SMV854" s="273"/>
      <c r="SMW854" s="273"/>
      <c r="SMX854" s="273"/>
      <c r="SMY854" s="273"/>
      <c r="SMZ854" s="273"/>
      <c r="SNA854" s="273"/>
      <c r="SNB854" s="273"/>
      <c r="SNC854" s="273"/>
      <c r="SND854" s="273"/>
      <c r="SNE854" s="273"/>
      <c r="SNF854" s="273"/>
      <c r="SNG854" s="273"/>
      <c r="SNH854" s="273"/>
      <c r="SNI854" s="273"/>
      <c r="SNJ854" s="273"/>
      <c r="SNK854" s="273"/>
      <c r="SNL854" s="273"/>
      <c r="SNM854" s="273"/>
      <c r="SNN854" s="273"/>
      <c r="SNO854" s="273"/>
      <c r="SNP854" s="273"/>
      <c r="SNQ854" s="273"/>
      <c r="SNR854" s="273"/>
      <c r="SNS854" s="273"/>
      <c r="SNT854" s="273"/>
      <c r="SNU854" s="273"/>
      <c r="SNV854" s="273"/>
      <c r="SNW854" s="273"/>
      <c r="SNX854" s="273"/>
      <c r="SNY854" s="273"/>
      <c r="SNZ854" s="273"/>
      <c r="SOA854" s="273"/>
      <c r="SOB854" s="273"/>
      <c r="SOC854" s="273"/>
      <c r="SOD854" s="273"/>
      <c r="SOE854" s="273"/>
      <c r="SOF854" s="273"/>
      <c r="SOG854" s="273"/>
      <c r="SOH854" s="273"/>
      <c r="SOI854" s="273"/>
      <c r="SOJ854" s="273"/>
      <c r="SOK854" s="273"/>
      <c r="SOL854" s="273"/>
      <c r="SOM854" s="273"/>
      <c r="SON854" s="273"/>
      <c r="SOO854" s="273"/>
      <c r="SOP854" s="273"/>
      <c r="SOQ854" s="273"/>
      <c r="SOR854" s="273"/>
      <c r="SOS854" s="273"/>
      <c r="SOT854" s="273"/>
      <c r="SOU854" s="273"/>
      <c r="SOV854" s="273"/>
      <c r="SOW854" s="273"/>
      <c r="SOX854" s="273"/>
      <c r="SOY854" s="273"/>
      <c r="SOZ854" s="273"/>
      <c r="SPA854" s="273"/>
      <c r="SPB854" s="273"/>
      <c r="SPC854" s="273"/>
      <c r="SPD854" s="273"/>
      <c r="SPE854" s="273"/>
      <c r="SPF854" s="273"/>
      <c r="SPG854" s="273"/>
      <c r="SPH854" s="273"/>
      <c r="SPI854" s="273"/>
      <c r="SPJ854" s="273"/>
      <c r="SPK854" s="273"/>
      <c r="SPL854" s="273"/>
      <c r="SPM854" s="273"/>
      <c r="SPN854" s="273"/>
      <c r="SPO854" s="273"/>
      <c r="SPP854" s="273"/>
      <c r="SPQ854" s="273"/>
      <c r="SPR854" s="273"/>
      <c r="SPS854" s="273"/>
      <c r="SPT854" s="273"/>
      <c r="SPU854" s="273"/>
      <c r="SPV854" s="273"/>
      <c r="SPW854" s="273"/>
      <c r="SPX854" s="273"/>
      <c r="SPY854" s="273"/>
      <c r="SPZ854" s="273"/>
      <c r="SQA854" s="273"/>
      <c r="SQB854" s="273"/>
      <c r="SQC854" s="273"/>
      <c r="SQD854" s="273"/>
      <c r="SQE854" s="273"/>
      <c r="SQF854" s="273"/>
      <c r="SQG854" s="273"/>
      <c r="SQH854" s="273"/>
      <c r="SQI854" s="273"/>
      <c r="SQJ854" s="273"/>
      <c r="SQK854" s="273"/>
      <c r="SQL854" s="273"/>
      <c r="SQM854" s="273"/>
      <c r="SQN854" s="273"/>
      <c r="SQO854" s="273"/>
      <c r="SQP854" s="273"/>
      <c r="SQQ854" s="273"/>
      <c r="SQR854" s="273"/>
      <c r="SQS854" s="273"/>
      <c r="SQT854" s="273"/>
      <c r="SQU854" s="273"/>
      <c r="SQV854" s="273"/>
      <c r="SQW854" s="273"/>
      <c r="SQX854" s="273"/>
      <c r="SQY854" s="273"/>
      <c r="SQZ854" s="273"/>
      <c r="SRA854" s="273"/>
      <c r="SRB854" s="273"/>
      <c r="SRC854" s="273"/>
      <c r="SRD854" s="273"/>
      <c r="SRE854" s="273"/>
      <c r="SRF854" s="273"/>
      <c r="SRG854" s="273"/>
      <c r="SRH854" s="273"/>
      <c r="SRI854" s="273"/>
      <c r="SRJ854" s="273"/>
      <c r="SRK854" s="273"/>
      <c r="SRL854" s="273"/>
      <c r="SRM854" s="273"/>
      <c r="SRN854" s="273"/>
      <c r="SRO854" s="273"/>
      <c r="SRP854" s="273"/>
      <c r="SRQ854" s="273"/>
      <c r="SRR854" s="273"/>
      <c r="SRS854" s="273"/>
      <c r="SRT854" s="273"/>
      <c r="SRU854" s="273"/>
      <c r="SRV854" s="273"/>
      <c r="SRW854" s="273"/>
      <c r="SRX854" s="273"/>
      <c r="SRY854" s="273"/>
      <c r="SRZ854" s="273"/>
      <c r="SSA854" s="273"/>
      <c r="SSB854" s="273"/>
      <c r="SSC854" s="273"/>
      <c r="SSD854" s="273"/>
      <c r="SSE854" s="273"/>
      <c r="SSF854" s="273"/>
      <c r="SSG854" s="273"/>
      <c r="SSH854" s="273"/>
      <c r="SSI854" s="273"/>
      <c r="SSJ854" s="273"/>
      <c r="SSK854" s="273"/>
      <c r="SSL854" s="273"/>
      <c r="SSM854" s="273"/>
      <c r="SSN854" s="273"/>
      <c r="SSO854" s="273"/>
      <c r="SSP854" s="273"/>
      <c r="SSQ854" s="273"/>
      <c r="SSR854" s="273"/>
      <c r="SSS854" s="273"/>
      <c r="SST854" s="273"/>
      <c r="SSU854" s="273"/>
      <c r="SSV854" s="273"/>
      <c r="SSW854" s="273"/>
      <c r="SSX854" s="273"/>
      <c r="SSY854" s="273"/>
      <c r="SSZ854" s="273"/>
      <c r="STA854" s="273"/>
      <c r="STB854" s="273"/>
      <c r="STC854" s="273"/>
      <c r="STD854" s="273"/>
      <c r="STE854" s="273"/>
      <c r="STF854" s="273"/>
      <c r="STG854" s="273"/>
      <c r="STH854" s="273"/>
      <c r="STI854" s="273"/>
      <c r="STJ854" s="273"/>
      <c r="STK854" s="273"/>
      <c r="STL854" s="273"/>
      <c r="STM854" s="273"/>
      <c r="STN854" s="273"/>
      <c r="STO854" s="273"/>
      <c r="STP854" s="273"/>
      <c r="STQ854" s="273"/>
      <c r="STR854" s="273"/>
      <c r="STS854" s="273"/>
      <c r="STT854" s="273"/>
      <c r="STU854" s="273"/>
      <c r="STV854" s="273"/>
      <c r="STW854" s="273"/>
      <c r="STX854" s="273"/>
      <c r="STY854" s="273"/>
      <c r="STZ854" s="273"/>
      <c r="SUA854" s="273"/>
      <c r="SUB854" s="273"/>
      <c r="SUC854" s="273"/>
      <c r="SUD854" s="273"/>
      <c r="SUE854" s="273"/>
      <c r="SUF854" s="273"/>
      <c r="SUG854" s="273"/>
      <c r="SUH854" s="273"/>
      <c r="SUI854" s="273"/>
      <c r="SUJ854" s="273"/>
      <c r="SUK854" s="273"/>
      <c r="SUL854" s="273"/>
      <c r="SUM854" s="273"/>
      <c r="SUN854" s="273"/>
      <c r="SUO854" s="273"/>
      <c r="SUP854" s="273"/>
      <c r="SUQ854" s="273"/>
      <c r="SUR854" s="273"/>
      <c r="SUS854" s="273"/>
      <c r="SUT854" s="273"/>
      <c r="SUU854" s="273"/>
      <c r="SUV854" s="273"/>
      <c r="SUW854" s="273"/>
      <c r="SUX854" s="273"/>
      <c r="SUY854" s="273"/>
      <c r="SUZ854" s="273"/>
      <c r="SVA854" s="273"/>
      <c r="SVB854" s="273"/>
      <c r="SVC854" s="273"/>
      <c r="SVD854" s="273"/>
      <c r="SVE854" s="273"/>
      <c r="SVF854" s="273"/>
      <c r="SVG854" s="273"/>
      <c r="SVH854" s="273"/>
      <c r="SVI854" s="273"/>
      <c r="SVJ854" s="273"/>
      <c r="SVK854" s="273"/>
      <c r="SVL854" s="273"/>
      <c r="SVM854" s="273"/>
      <c r="SVN854" s="273"/>
      <c r="SVO854" s="273"/>
      <c r="SVP854" s="273"/>
      <c r="SVQ854" s="273"/>
      <c r="SVR854" s="273"/>
      <c r="SVS854" s="273"/>
      <c r="SVT854" s="273"/>
      <c r="SVU854" s="273"/>
      <c r="SVV854" s="273"/>
      <c r="SVW854" s="273"/>
      <c r="SVX854" s="273"/>
      <c r="SVY854" s="273"/>
      <c r="SVZ854" s="273"/>
      <c r="SWA854" s="273"/>
      <c r="SWB854" s="273"/>
      <c r="SWC854" s="273"/>
      <c r="SWD854" s="273"/>
      <c r="SWE854" s="273"/>
      <c r="SWF854" s="273"/>
      <c r="SWG854" s="273"/>
      <c r="SWH854" s="273"/>
      <c r="SWI854" s="273"/>
      <c r="SWJ854" s="273"/>
      <c r="SWK854" s="273"/>
      <c r="SWL854" s="273"/>
      <c r="SWM854" s="273"/>
      <c r="SWN854" s="273"/>
      <c r="SWO854" s="273"/>
      <c r="SWP854" s="273"/>
      <c r="SWQ854" s="273"/>
      <c r="SWR854" s="273"/>
      <c r="SWS854" s="273"/>
      <c r="SWT854" s="273"/>
      <c r="SWU854" s="273"/>
      <c r="SWV854" s="273"/>
      <c r="SWW854" s="273"/>
      <c r="SWX854" s="273"/>
      <c r="SWY854" s="273"/>
      <c r="SWZ854" s="273"/>
      <c r="SXA854" s="273"/>
      <c r="SXB854" s="273"/>
      <c r="SXC854" s="273"/>
      <c r="SXD854" s="273"/>
      <c r="SXE854" s="273"/>
      <c r="SXF854" s="273"/>
      <c r="SXG854" s="273"/>
      <c r="SXH854" s="273"/>
      <c r="SXI854" s="273"/>
      <c r="SXJ854" s="273"/>
      <c r="SXK854" s="273"/>
      <c r="SXL854" s="273"/>
      <c r="SXM854" s="273"/>
      <c r="SXN854" s="273"/>
      <c r="SXO854" s="273"/>
      <c r="SXP854" s="273"/>
      <c r="SXQ854" s="273"/>
      <c r="SXR854" s="273"/>
      <c r="SXS854" s="273"/>
      <c r="SXT854" s="273"/>
      <c r="SXU854" s="273"/>
      <c r="SXV854" s="273"/>
      <c r="SXW854" s="273"/>
      <c r="SXX854" s="273"/>
      <c r="SXY854" s="273"/>
      <c r="SXZ854" s="273"/>
      <c r="SYA854" s="273"/>
      <c r="SYB854" s="273"/>
      <c r="SYC854" s="273"/>
      <c r="SYD854" s="273"/>
      <c r="SYE854" s="273"/>
      <c r="SYF854" s="273"/>
      <c r="SYG854" s="273"/>
      <c r="SYH854" s="273"/>
      <c r="SYI854" s="273"/>
      <c r="SYJ854" s="273"/>
      <c r="SYK854" s="273"/>
      <c r="SYL854" s="273"/>
      <c r="SYM854" s="273"/>
      <c r="SYN854" s="273"/>
      <c r="SYO854" s="273"/>
      <c r="SYP854" s="273"/>
      <c r="SYQ854" s="273"/>
      <c r="SYR854" s="273"/>
      <c r="SYS854" s="273"/>
      <c r="SYT854" s="273"/>
      <c r="SYU854" s="273"/>
      <c r="SYV854" s="273"/>
      <c r="SYW854" s="273"/>
      <c r="SYX854" s="273"/>
      <c r="SYY854" s="273"/>
      <c r="SYZ854" s="273"/>
      <c r="SZA854" s="273"/>
      <c r="SZB854" s="273"/>
      <c r="SZC854" s="273"/>
      <c r="SZD854" s="273"/>
      <c r="SZE854" s="273"/>
      <c r="SZF854" s="273"/>
      <c r="SZG854" s="273"/>
      <c r="SZH854" s="273"/>
      <c r="SZI854" s="273"/>
      <c r="SZJ854" s="273"/>
      <c r="SZK854" s="273"/>
      <c r="SZL854" s="273"/>
      <c r="SZM854" s="273"/>
      <c r="SZN854" s="273"/>
      <c r="SZO854" s="273"/>
      <c r="SZP854" s="273"/>
      <c r="SZQ854" s="273"/>
      <c r="SZR854" s="273"/>
      <c r="SZS854" s="273"/>
      <c r="SZT854" s="273"/>
      <c r="SZU854" s="273"/>
      <c r="SZV854" s="273"/>
      <c r="SZW854" s="273"/>
      <c r="SZX854" s="273"/>
      <c r="SZY854" s="273"/>
      <c r="SZZ854" s="273"/>
      <c r="TAA854" s="273"/>
      <c r="TAB854" s="273"/>
      <c r="TAC854" s="273"/>
      <c r="TAD854" s="273"/>
      <c r="TAE854" s="273"/>
      <c r="TAF854" s="273"/>
      <c r="TAG854" s="273"/>
      <c r="TAH854" s="273"/>
      <c r="TAI854" s="273"/>
      <c r="TAJ854" s="273"/>
      <c r="TAK854" s="273"/>
      <c r="TAL854" s="273"/>
      <c r="TAM854" s="273"/>
      <c r="TAN854" s="273"/>
      <c r="TAO854" s="273"/>
      <c r="TAP854" s="273"/>
      <c r="TAQ854" s="273"/>
      <c r="TAR854" s="273"/>
      <c r="TAS854" s="273"/>
      <c r="TAT854" s="273"/>
      <c r="TAU854" s="273"/>
      <c r="TAV854" s="273"/>
      <c r="TAW854" s="273"/>
      <c r="TAX854" s="273"/>
      <c r="TAY854" s="273"/>
      <c r="TAZ854" s="273"/>
      <c r="TBA854" s="273"/>
      <c r="TBB854" s="273"/>
      <c r="TBC854" s="273"/>
      <c r="TBD854" s="273"/>
      <c r="TBE854" s="273"/>
      <c r="TBF854" s="273"/>
      <c r="TBG854" s="273"/>
      <c r="TBH854" s="273"/>
      <c r="TBI854" s="273"/>
      <c r="TBJ854" s="273"/>
      <c r="TBK854" s="273"/>
      <c r="TBL854" s="273"/>
      <c r="TBM854" s="273"/>
      <c r="TBN854" s="273"/>
      <c r="TBO854" s="273"/>
      <c r="TBP854" s="273"/>
      <c r="TBQ854" s="273"/>
      <c r="TBR854" s="273"/>
      <c r="TBS854" s="273"/>
      <c r="TBT854" s="273"/>
      <c r="TBU854" s="273"/>
      <c r="TBV854" s="273"/>
      <c r="TBW854" s="273"/>
      <c r="TBX854" s="273"/>
      <c r="TBY854" s="273"/>
      <c r="TBZ854" s="273"/>
      <c r="TCA854" s="273"/>
      <c r="TCB854" s="273"/>
      <c r="TCC854" s="273"/>
      <c r="TCD854" s="273"/>
      <c r="TCE854" s="273"/>
      <c r="TCF854" s="273"/>
      <c r="TCG854" s="273"/>
      <c r="TCH854" s="273"/>
      <c r="TCI854" s="273"/>
      <c r="TCJ854" s="273"/>
      <c r="TCK854" s="273"/>
      <c r="TCL854" s="273"/>
      <c r="TCM854" s="273"/>
      <c r="TCN854" s="273"/>
      <c r="TCO854" s="273"/>
      <c r="TCP854" s="273"/>
      <c r="TCQ854" s="273"/>
      <c r="TCR854" s="273"/>
      <c r="TCS854" s="273"/>
      <c r="TCT854" s="273"/>
      <c r="TCU854" s="273"/>
      <c r="TCV854" s="273"/>
      <c r="TCW854" s="273"/>
      <c r="TCX854" s="273"/>
      <c r="TCY854" s="273"/>
      <c r="TCZ854" s="273"/>
      <c r="TDA854" s="273"/>
      <c r="TDB854" s="273"/>
      <c r="TDC854" s="273"/>
      <c r="TDD854" s="273"/>
      <c r="TDE854" s="273"/>
      <c r="TDF854" s="273"/>
      <c r="TDG854" s="273"/>
      <c r="TDH854" s="273"/>
      <c r="TDI854" s="273"/>
      <c r="TDJ854" s="273"/>
      <c r="TDK854" s="273"/>
      <c r="TDL854" s="273"/>
      <c r="TDM854" s="273"/>
      <c r="TDN854" s="273"/>
      <c r="TDO854" s="273"/>
      <c r="TDP854" s="273"/>
      <c r="TDQ854" s="273"/>
      <c r="TDR854" s="273"/>
      <c r="TDS854" s="273"/>
      <c r="TDT854" s="273"/>
      <c r="TDU854" s="273"/>
      <c r="TDV854" s="273"/>
      <c r="TDW854" s="273"/>
      <c r="TDX854" s="273"/>
      <c r="TDY854" s="273"/>
      <c r="TDZ854" s="273"/>
      <c r="TEA854" s="273"/>
      <c r="TEB854" s="273"/>
      <c r="TEC854" s="273"/>
      <c r="TED854" s="273"/>
      <c r="TEE854" s="273"/>
      <c r="TEF854" s="273"/>
      <c r="TEG854" s="273"/>
      <c r="TEH854" s="273"/>
      <c r="TEI854" s="273"/>
      <c r="TEJ854" s="273"/>
      <c r="TEK854" s="273"/>
      <c r="TEL854" s="273"/>
      <c r="TEM854" s="273"/>
      <c r="TEN854" s="273"/>
      <c r="TEO854" s="273"/>
      <c r="TEP854" s="273"/>
      <c r="TEQ854" s="273"/>
      <c r="TER854" s="273"/>
      <c r="TES854" s="273"/>
      <c r="TET854" s="273"/>
      <c r="TEU854" s="273"/>
      <c r="TEV854" s="273"/>
      <c r="TEW854" s="273"/>
      <c r="TEX854" s="273"/>
      <c r="TEY854" s="273"/>
      <c r="TEZ854" s="273"/>
      <c r="TFA854" s="273"/>
      <c r="TFB854" s="273"/>
      <c r="TFC854" s="273"/>
      <c r="TFD854" s="273"/>
      <c r="TFE854" s="273"/>
      <c r="TFF854" s="273"/>
      <c r="TFG854" s="273"/>
      <c r="TFH854" s="273"/>
      <c r="TFI854" s="273"/>
      <c r="TFJ854" s="273"/>
      <c r="TFK854" s="273"/>
      <c r="TFL854" s="273"/>
      <c r="TFM854" s="273"/>
      <c r="TFN854" s="273"/>
      <c r="TFO854" s="273"/>
      <c r="TFP854" s="273"/>
      <c r="TFQ854" s="273"/>
      <c r="TFR854" s="273"/>
      <c r="TFS854" s="273"/>
      <c r="TFT854" s="273"/>
      <c r="TFU854" s="273"/>
      <c r="TFV854" s="273"/>
      <c r="TFW854" s="273"/>
      <c r="TFX854" s="273"/>
      <c r="TFY854" s="273"/>
      <c r="TFZ854" s="273"/>
      <c r="TGA854" s="273"/>
      <c r="TGB854" s="273"/>
      <c r="TGC854" s="273"/>
      <c r="TGD854" s="273"/>
      <c r="TGE854" s="273"/>
      <c r="TGF854" s="273"/>
      <c r="TGG854" s="273"/>
      <c r="TGH854" s="273"/>
      <c r="TGI854" s="273"/>
      <c r="TGJ854" s="273"/>
      <c r="TGK854" s="273"/>
      <c r="TGL854" s="273"/>
      <c r="TGM854" s="273"/>
      <c r="TGN854" s="273"/>
      <c r="TGO854" s="273"/>
      <c r="TGP854" s="273"/>
      <c r="TGQ854" s="273"/>
      <c r="TGR854" s="273"/>
      <c r="TGS854" s="273"/>
      <c r="TGT854" s="273"/>
      <c r="TGU854" s="273"/>
      <c r="TGV854" s="273"/>
      <c r="TGW854" s="273"/>
      <c r="TGX854" s="273"/>
      <c r="TGY854" s="273"/>
      <c r="TGZ854" s="273"/>
      <c r="THA854" s="273"/>
      <c r="THB854" s="273"/>
      <c r="THC854" s="273"/>
      <c r="THD854" s="273"/>
      <c r="THE854" s="273"/>
      <c r="THF854" s="273"/>
      <c r="THG854" s="273"/>
      <c r="THH854" s="273"/>
      <c r="THI854" s="273"/>
      <c r="THJ854" s="273"/>
      <c r="THK854" s="273"/>
      <c r="THL854" s="273"/>
      <c r="THM854" s="273"/>
      <c r="THN854" s="273"/>
      <c r="THO854" s="273"/>
      <c r="THP854" s="273"/>
      <c r="THQ854" s="273"/>
      <c r="THR854" s="273"/>
      <c r="THS854" s="273"/>
      <c r="THT854" s="273"/>
      <c r="THU854" s="273"/>
      <c r="THV854" s="273"/>
      <c r="THW854" s="273"/>
      <c r="THX854" s="273"/>
      <c r="THY854" s="273"/>
      <c r="THZ854" s="273"/>
      <c r="TIA854" s="273"/>
      <c r="TIB854" s="273"/>
      <c r="TIC854" s="273"/>
      <c r="TID854" s="273"/>
      <c r="TIE854" s="273"/>
      <c r="TIF854" s="273"/>
      <c r="TIG854" s="273"/>
      <c r="TIH854" s="273"/>
      <c r="TII854" s="273"/>
      <c r="TIJ854" s="273"/>
      <c r="TIK854" s="273"/>
      <c r="TIL854" s="273"/>
      <c r="TIM854" s="273"/>
      <c r="TIN854" s="273"/>
      <c r="TIO854" s="273"/>
      <c r="TIP854" s="273"/>
      <c r="TIQ854" s="273"/>
      <c r="TIR854" s="273"/>
      <c r="TIS854" s="273"/>
      <c r="TIT854" s="273"/>
      <c r="TIU854" s="273"/>
      <c r="TIV854" s="273"/>
      <c r="TIW854" s="273"/>
      <c r="TIX854" s="273"/>
      <c r="TIY854" s="273"/>
      <c r="TIZ854" s="273"/>
      <c r="TJA854" s="273"/>
      <c r="TJB854" s="273"/>
      <c r="TJC854" s="273"/>
      <c r="TJD854" s="273"/>
      <c r="TJE854" s="273"/>
      <c r="TJF854" s="273"/>
      <c r="TJG854" s="273"/>
      <c r="TJH854" s="273"/>
      <c r="TJI854" s="273"/>
      <c r="TJJ854" s="273"/>
      <c r="TJK854" s="273"/>
      <c r="TJL854" s="273"/>
      <c r="TJM854" s="273"/>
      <c r="TJN854" s="273"/>
      <c r="TJO854" s="273"/>
      <c r="TJP854" s="273"/>
      <c r="TJQ854" s="273"/>
      <c r="TJR854" s="273"/>
      <c r="TJS854" s="273"/>
      <c r="TJT854" s="273"/>
      <c r="TJU854" s="273"/>
      <c r="TJV854" s="273"/>
      <c r="TJW854" s="273"/>
      <c r="TJX854" s="273"/>
      <c r="TJY854" s="273"/>
      <c r="TJZ854" s="273"/>
      <c r="TKA854" s="273"/>
      <c r="TKB854" s="273"/>
      <c r="TKC854" s="273"/>
      <c r="TKD854" s="273"/>
      <c r="TKE854" s="273"/>
      <c r="TKF854" s="273"/>
      <c r="TKG854" s="273"/>
      <c r="TKH854" s="273"/>
      <c r="TKI854" s="273"/>
      <c r="TKJ854" s="273"/>
      <c r="TKK854" s="273"/>
      <c r="TKL854" s="273"/>
      <c r="TKM854" s="273"/>
      <c r="TKN854" s="273"/>
      <c r="TKO854" s="273"/>
      <c r="TKP854" s="273"/>
      <c r="TKQ854" s="273"/>
      <c r="TKR854" s="273"/>
      <c r="TKS854" s="273"/>
      <c r="TKT854" s="273"/>
      <c r="TKU854" s="273"/>
      <c r="TKV854" s="273"/>
      <c r="TKW854" s="273"/>
      <c r="TKX854" s="273"/>
      <c r="TKY854" s="273"/>
      <c r="TKZ854" s="273"/>
      <c r="TLA854" s="273"/>
      <c r="TLB854" s="273"/>
      <c r="TLC854" s="273"/>
      <c r="TLD854" s="273"/>
      <c r="TLE854" s="273"/>
      <c r="TLF854" s="273"/>
      <c r="TLG854" s="273"/>
      <c r="TLH854" s="273"/>
      <c r="TLI854" s="273"/>
      <c r="TLJ854" s="273"/>
      <c r="TLK854" s="273"/>
      <c r="TLL854" s="273"/>
      <c r="TLM854" s="273"/>
      <c r="TLN854" s="273"/>
      <c r="TLO854" s="273"/>
      <c r="TLP854" s="273"/>
      <c r="TLQ854" s="273"/>
      <c r="TLR854" s="273"/>
      <c r="TLS854" s="273"/>
      <c r="TLT854" s="273"/>
      <c r="TLU854" s="273"/>
      <c r="TLV854" s="273"/>
      <c r="TLW854" s="273"/>
      <c r="TLX854" s="273"/>
      <c r="TLY854" s="273"/>
      <c r="TLZ854" s="273"/>
      <c r="TMA854" s="273"/>
      <c r="TMB854" s="273"/>
      <c r="TMC854" s="273"/>
      <c r="TMD854" s="273"/>
      <c r="TME854" s="273"/>
      <c r="TMF854" s="273"/>
      <c r="TMG854" s="273"/>
      <c r="TMH854" s="273"/>
      <c r="TMI854" s="273"/>
      <c r="TMJ854" s="273"/>
      <c r="TMK854" s="273"/>
      <c r="TML854" s="273"/>
      <c r="TMM854" s="273"/>
      <c r="TMN854" s="273"/>
      <c r="TMO854" s="273"/>
      <c r="TMP854" s="273"/>
      <c r="TMQ854" s="273"/>
      <c r="TMR854" s="273"/>
      <c r="TMS854" s="273"/>
      <c r="TMT854" s="273"/>
      <c r="TMU854" s="273"/>
      <c r="TMV854" s="273"/>
      <c r="TMW854" s="273"/>
      <c r="TMX854" s="273"/>
      <c r="TMY854" s="273"/>
      <c r="TMZ854" s="273"/>
      <c r="TNA854" s="273"/>
      <c r="TNB854" s="273"/>
      <c r="TNC854" s="273"/>
      <c r="TND854" s="273"/>
      <c r="TNE854" s="273"/>
      <c r="TNF854" s="273"/>
      <c r="TNG854" s="273"/>
      <c r="TNH854" s="273"/>
      <c r="TNI854" s="273"/>
      <c r="TNJ854" s="273"/>
      <c r="TNK854" s="273"/>
      <c r="TNL854" s="273"/>
      <c r="TNM854" s="273"/>
      <c r="TNN854" s="273"/>
      <c r="TNO854" s="273"/>
      <c r="TNP854" s="273"/>
      <c r="TNQ854" s="273"/>
      <c r="TNR854" s="273"/>
      <c r="TNS854" s="273"/>
      <c r="TNT854" s="273"/>
      <c r="TNU854" s="273"/>
      <c r="TNV854" s="273"/>
      <c r="TNW854" s="273"/>
      <c r="TNX854" s="273"/>
      <c r="TNY854" s="273"/>
      <c r="TNZ854" s="273"/>
      <c r="TOA854" s="273"/>
      <c r="TOB854" s="273"/>
      <c r="TOC854" s="273"/>
      <c r="TOD854" s="273"/>
      <c r="TOE854" s="273"/>
      <c r="TOF854" s="273"/>
      <c r="TOG854" s="273"/>
      <c r="TOH854" s="273"/>
      <c r="TOI854" s="273"/>
      <c r="TOJ854" s="273"/>
      <c r="TOK854" s="273"/>
      <c r="TOL854" s="273"/>
      <c r="TOM854" s="273"/>
      <c r="TON854" s="273"/>
      <c r="TOO854" s="273"/>
      <c r="TOP854" s="273"/>
      <c r="TOQ854" s="273"/>
      <c r="TOR854" s="273"/>
      <c r="TOS854" s="273"/>
      <c r="TOT854" s="273"/>
      <c r="TOU854" s="273"/>
      <c r="TOV854" s="273"/>
      <c r="TOW854" s="273"/>
      <c r="TOX854" s="273"/>
      <c r="TOY854" s="273"/>
      <c r="TOZ854" s="273"/>
      <c r="TPA854" s="273"/>
      <c r="TPB854" s="273"/>
      <c r="TPC854" s="273"/>
      <c r="TPD854" s="273"/>
      <c r="TPE854" s="273"/>
      <c r="TPF854" s="273"/>
      <c r="TPG854" s="273"/>
      <c r="TPH854" s="273"/>
      <c r="TPI854" s="273"/>
      <c r="TPJ854" s="273"/>
      <c r="TPK854" s="273"/>
      <c r="TPL854" s="273"/>
      <c r="TPM854" s="273"/>
      <c r="TPN854" s="273"/>
      <c r="TPO854" s="273"/>
      <c r="TPP854" s="273"/>
      <c r="TPQ854" s="273"/>
      <c r="TPR854" s="273"/>
      <c r="TPS854" s="273"/>
      <c r="TPT854" s="273"/>
      <c r="TPU854" s="273"/>
      <c r="TPV854" s="273"/>
      <c r="TPW854" s="273"/>
      <c r="TPX854" s="273"/>
      <c r="TPY854" s="273"/>
      <c r="TPZ854" s="273"/>
      <c r="TQA854" s="273"/>
      <c r="TQB854" s="273"/>
      <c r="TQC854" s="273"/>
      <c r="TQD854" s="273"/>
      <c r="TQE854" s="273"/>
      <c r="TQF854" s="273"/>
      <c r="TQG854" s="273"/>
      <c r="TQH854" s="273"/>
      <c r="TQI854" s="273"/>
      <c r="TQJ854" s="273"/>
      <c r="TQK854" s="273"/>
      <c r="TQL854" s="273"/>
      <c r="TQM854" s="273"/>
      <c r="TQN854" s="273"/>
      <c r="TQO854" s="273"/>
      <c r="TQP854" s="273"/>
      <c r="TQQ854" s="273"/>
      <c r="TQR854" s="273"/>
      <c r="TQS854" s="273"/>
      <c r="TQT854" s="273"/>
      <c r="TQU854" s="273"/>
      <c r="TQV854" s="273"/>
      <c r="TQW854" s="273"/>
      <c r="TQX854" s="273"/>
      <c r="TQY854" s="273"/>
      <c r="TQZ854" s="273"/>
      <c r="TRA854" s="273"/>
      <c r="TRB854" s="273"/>
      <c r="TRC854" s="273"/>
      <c r="TRD854" s="273"/>
      <c r="TRE854" s="273"/>
      <c r="TRF854" s="273"/>
      <c r="TRG854" s="273"/>
      <c r="TRH854" s="273"/>
      <c r="TRI854" s="273"/>
      <c r="TRJ854" s="273"/>
      <c r="TRK854" s="273"/>
      <c r="TRL854" s="273"/>
      <c r="TRM854" s="273"/>
      <c r="TRN854" s="273"/>
      <c r="TRO854" s="273"/>
      <c r="TRP854" s="273"/>
      <c r="TRQ854" s="273"/>
      <c r="TRR854" s="273"/>
      <c r="TRS854" s="273"/>
      <c r="TRT854" s="273"/>
      <c r="TRU854" s="273"/>
      <c r="TRV854" s="273"/>
      <c r="TRW854" s="273"/>
      <c r="TRX854" s="273"/>
      <c r="TRY854" s="273"/>
      <c r="TRZ854" s="273"/>
      <c r="TSA854" s="273"/>
      <c r="TSB854" s="273"/>
      <c r="TSC854" s="273"/>
      <c r="TSD854" s="273"/>
      <c r="TSE854" s="273"/>
      <c r="TSF854" s="273"/>
      <c r="TSG854" s="273"/>
      <c r="TSH854" s="273"/>
      <c r="TSI854" s="273"/>
      <c r="TSJ854" s="273"/>
      <c r="TSK854" s="273"/>
      <c r="TSL854" s="273"/>
      <c r="TSM854" s="273"/>
      <c r="TSN854" s="273"/>
      <c r="TSO854" s="273"/>
      <c r="TSP854" s="273"/>
      <c r="TSQ854" s="273"/>
      <c r="TSR854" s="273"/>
      <c r="TSS854" s="273"/>
      <c r="TST854" s="273"/>
      <c r="TSU854" s="273"/>
      <c r="TSV854" s="273"/>
      <c r="TSW854" s="273"/>
      <c r="TSX854" s="273"/>
      <c r="TSY854" s="273"/>
      <c r="TSZ854" s="273"/>
      <c r="TTA854" s="273"/>
      <c r="TTB854" s="273"/>
      <c r="TTC854" s="273"/>
      <c r="TTD854" s="273"/>
      <c r="TTE854" s="273"/>
      <c r="TTF854" s="273"/>
      <c r="TTG854" s="273"/>
      <c r="TTH854" s="273"/>
      <c r="TTI854" s="273"/>
      <c r="TTJ854" s="273"/>
      <c r="TTK854" s="273"/>
      <c r="TTL854" s="273"/>
      <c r="TTM854" s="273"/>
      <c r="TTN854" s="273"/>
      <c r="TTO854" s="273"/>
      <c r="TTP854" s="273"/>
      <c r="TTQ854" s="273"/>
      <c r="TTR854" s="273"/>
      <c r="TTS854" s="273"/>
      <c r="TTT854" s="273"/>
      <c r="TTU854" s="273"/>
      <c r="TTV854" s="273"/>
      <c r="TTW854" s="273"/>
      <c r="TTX854" s="273"/>
      <c r="TTY854" s="273"/>
      <c r="TTZ854" s="273"/>
      <c r="TUA854" s="273"/>
      <c r="TUB854" s="273"/>
      <c r="TUC854" s="273"/>
      <c r="TUD854" s="273"/>
      <c r="TUE854" s="273"/>
      <c r="TUF854" s="273"/>
      <c r="TUG854" s="273"/>
      <c r="TUH854" s="273"/>
      <c r="TUI854" s="273"/>
      <c r="TUJ854" s="273"/>
      <c r="TUK854" s="273"/>
      <c r="TUL854" s="273"/>
      <c r="TUM854" s="273"/>
      <c r="TUN854" s="273"/>
      <c r="TUO854" s="273"/>
      <c r="TUP854" s="273"/>
      <c r="TUQ854" s="273"/>
      <c r="TUR854" s="273"/>
      <c r="TUS854" s="273"/>
      <c r="TUT854" s="273"/>
      <c r="TUU854" s="273"/>
      <c r="TUV854" s="273"/>
      <c r="TUW854" s="273"/>
      <c r="TUX854" s="273"/>
      <c r="TUY854" s="273"/>
      <c r="TUZ854" s="273"/>
      <c r="TVA854" s="273"/>
      <c r="TVB854" s="273"/>
      <c r="TVC854" s="273"/>
      <c r="TVD854" s="273"/>
      <c r="TVE854" s="273"/>
      <c r="TVF854" s="273"/>
      <c r="TVG854" s="273"/>
      <c r="TVH854" s="273"/>
      <c r="TVI854" s="273"/>
      <c r="TVJ854" s="273"/>
      <c r="TVK854" s="273"/>
      <c r="TVL854" s="273"/>
      <c r="TVM854" s="273"/>
      <c r="TVN854" s="273"/>
      <c r="TVO854" s="273"/>
      <c r="TVP854" s="273"/>
      <c r="TVQ854" s="273"/>
      <c r="TVR854" s="273"/>
      <c r="TVS854" s="273"/>
      <c r="TVT854" s="273"/>
      <c r="TVU854" s="273"/>
      <c r="TVV854" s="273"/>
      <c r="TVW854" s="273"/>
      <c r="TVX854" s="273"/>
      <c r="TVY854" s="273"/>
      <c r="TVZ854" s="273"/>
      <c r="TWA854" s="273"/>
      <c r="TWB854" s="273"/>
      <c r="TWC854" s="273"/>
      <c r="TWD854" s="273"/>
      <c r="TWE854" s="273"/>
      <c r="TWF854" s="273"/>
      <c r="TWG854" s="273"/>
      <c r="TWH854" s="273"/>
      <c r="TWI854" s="273"/>
      <c r="TWJ854" s="273"/>
      <c r="TWK854" s="273"/>
      <c r="TWL854" s="273"/>
      <c r="TWM854" s="273"/>
      <c r="TWN854" s="273"/>
      <c r="TWO854" s="273"/>
      <c r="TWP854" s="273"/>
      <c r="TWQ854" s="273"/>
      <c r="TWR854" s="273"/>
      <c r="TWS854" s="273"/>
      <c r="TWT854" s="273"/>
      <c r="TWU854" s="273"/>
      <c r="TWV854" s="273"/>
      <c r="TWW854" s="273"/>
      <c r="TWX854" s="273"/>
      <c r="TWY854" s="273"/>
      <c r="TWZ854" s="273"/>
      <c r="TXA854" s="273"/>
      <c r="TXB854" s="273"/>
      <c r="TXC854" s="273"/>
      <c r="TXD854" s="273"/>
      <c r="TXE854" s="273"/>
      <c r="TXF854" s="273"/>
      <c r="TXG854" s="273"/>
      <c r="TXH854" s="273"/>
      <c r="TXI854" s="273"/>
      <c r="TXJ854" s="273"/>
      <c r="TXK854" s="273"/>
      <c r="TXL854" s="273"/>
      <c r="TXM854" s="273"/>
      <c r="TXN854" s="273"/>
      <c r="TXO854" s="273"/>
      <c r="TXP854" s="273"/>
      <c r="TXQ854" s="273"/>
      <c r="TXR854" s="273"/>
      <c r="TXS854" s="273"/>
      <c r="TXT854" s="273"/>
      <c r="TXU854" s="273"/>
      <c r="TXV854" s="273"/>
      <c r="TXW854" s="273"/>
      <c r="TXX854" s="273"/>
      <c r="TXY854" s="273"/>
      <c r="TXZ854" s="273"/>
      <c r="TYA854" s="273"/>
      <c r="TYB854" s="273"/>
      <c r="TYC854" s="273"/>
      <c r="TYD854" s="273"/>
      <c r="TYE854" s="273"/>
      <c r="TYF854" s="273"/>
      <c r="TYG854" s="273"/>
      <c r="TYH854" s="273"/>
      <c r="TYI854" s="273"/>
      <c r="TYJ854" s="273"/>
      <c r="TYK854" s="273"/>
      <c r="TYL854" s="273"/>
      <c r="TYM854" s="273"/>
      <c r="TYN854" s="273"/>
      <c r="TYO854" s="273"/>
      <c r="TYP854" s="273"/>
      <c r="TYQ854" s="273"/>
      <c r="TYR854" s="273"/>
      <c r="TYS854" s="273"/>
      <c r="TYT854" s="273"/>
      <c r="TYU854" s="273"/>
      <c r="TYV854" s="273"/>
      <c r="TYW854" s="273"/>
      <c r="TYX854" s="273"/>
      <c r="TYY854" s="273"/>
      <c r="TYZ854" s="273"/>
      <c r="TZA854" s="273"/>
      <c r="TZB854" s="273"/>
      <c r="TZC854" s="273"/>
      <c r="TZD854" s="273"/>
      <c r="TZE854" s="273"/>
      <c r="TZF854" s="273"/>
      <c r="TZG854" s="273"/>
      <c r="TZH854" s="273"/>
      <c r="TZI854" s="273"/>
      <c r="TZJ854" s="273"/>
      <c r="TZK854" s="273"/>
      <c r="TZL854" s="273"/>
      <c r="TZM854" s="273"/>
      <c r="TZN854" s="273"/>
      <c r="TZO854" s="273"/>
      <c r="TZP854" s="273"/>
      <c r="TZQ854" s="273"/>
      <c r="TZR854" s="273"/>
      <c r="TZS854" s="273"/>
      <c r="TZT854" s="273"/>
      <c r="TZU854" s="273"/>
      <c r="TZV854" s="273"/>
      <c r="TZW854" s="273"/>
      <c r="TZX854" s="273"/>
      <c r="TZY854" s="273"/>
      <c r="TZZ854" s="273"/>
      <c r="UAA854" s="273"/>
      <c r="UAB854" s="273"/>
      <c r="UAC854" s="273"/>
      <c r="UAD854" s="273"/>
      <c r="UAE854" s="273"/>
      <c r="UAF854" s="273"/>
      <c r="UAG854" s="273"/>
      <c r="UAH854" s="273"/>
      <c r="UAI854" s="273"/>
      <c r="UAJ854" s="273"/>
      <c r="UAK854" s="273"/>
      <c r="UAL854" s="273"/>
      <c r="UAM854" s="273"/>
      <c r="UAN854" s="273"/>
      <c r="UAO854" s="273"/>
      <c r="UAP854" s="273"/>
      <c r="UAQ854" s="273"/>
      <c r="UAR854" s="273"/>
      <c r="UAS854" s="273"/>
      <c r="UAT854" s="273"/>
      <c r="UAU854" s="273"/>
      <c r="UAV854" s="273"/>
      <c r="UAW854" s="273"/>
      <c r="UAX854" s="273"/>
      <c r="UAY854" s="273"/>
      <c r="UAZ854" s="273"/>
      <c r="UBA854" s="273"/>
      <c r="UBB854" s="273"/>
      <c r="UBC854" s="273"/>
      <c r="UBD854" s="273"/>
      <c r="UBE854" s="273"/>
      <c r="UBF854" s="273"/>
      <c r="UBG854" s="273"/>
      <c r="UBH854" s="273"/>
      <c r="UBI854" s="273"/>
      <c r="UBJ854" s="273"/>
      <c r="UBK854" s="273"/>
      <c r="UBL854" s="273"/>
      <c r="UBM854" s="273"/>
      <c r="UBN854" s="273"/>
      <c r="UBO854" s="273"/>
      <c r="UBP854" s="273"/>
      <c r="UBQ854" s="273"/>
      <c r="UBR854" s="273"/>
      <c r="UBS854" s="273"/>
      <c r="UBT854" s="273"/>
      <c r="UBU854" s="273"/>
      <c r="UBV854" s="273"/>
      <c r="UBW854" s="273"/>
      <c r="UBX854" s="273"/>
      <c r="UBY854" s="273"/>
      <c r="UBZ854" s="273"/>
      <c r="UCA854" s="273"/>
      <c r="UCB854" s="273"/>
      <c r="UCC854" s="273"/>
      <c r="UCD854" s="273"/>
      <c r="UCE854" s="273"/>
      <c r="UCF854" s="273"/>
      <c r="UCG854" s="273"/>
      <c r="UCH854" s="273"/>
      <c r="UCI854" s="273"/>
      <c r="UCJ854" s="273"/>
      <c r="UCK854" s="273"/>
      <c r="UCL854" s="273"/>
      <c r="UCM854" s="273"/>
      <c r="UCN854" s="273"/>
      <c r="UCO854" s="273"/>
      <c r="UCP854" s="273"/>
      <c r="UCQ854" s="273"/>
      <c r="UCR854" s="273"/>
      <c r="UCS854" s="273"/>
      <c r="UCT854" s="273"/>
      <c r="UCU854" s="273"/>
      <c r="UCV854" s="273"/>
      <c r="UCW854" s="273"/>
      <c r="UCX854" s="273"/>
      <c r="UCY854" s="273"/>
      <c r="UCZ854" s="273"/>
      <c r="UDA854" s="273"/>
      <c r="UDB854" s="273"/>
      <c r="UDC854" s="273"/>
      <c r="UDD854" s="273"/>
      <c r="UDE854" s="273"/>
      <c r="UDF854" s="273"/>
      <c r="UDG854" s="273"/>
      <c r="UDH854" s="273"/>
      <c r="UDI854" s="273"/>
      <c r="UDJ854" s="273"/>
      <c r="UDK854" s="273"/>
      <c r="UDL854" s="273"/>
      <c r="UDM854" s="273"/>
      <c r="UDN854" s="273"/>
      <c r="UDO854" s="273"/>
      <c r="UDP854" s="273"/>
      <c r="UDQ854" s="273"/>
      <c r="UDR854" s="273"/>
      <c r="UDS854" s="273"/>
      <c r="UDT854" s="273"/>
      <c r="UDU854" s="273"/>
      <c r="UDV854" s="273"/>
      <c r="UDW854" s="273"/>
      <c r="UDX854" s="273"/>
      <c r="UDY854" s="273"/>
      <c r="UDZ854" s="273"/>
      <c r="UEA854" s="273"/>
      <c r="UEB854" s="273"/>
      <c r="UEC854" s="273"/>
      <c r="UED854" s="273"/>
      <c r="UEE854" s="273"/>
      <c r="UEF854" s="273"/>
      <c r="UEG854" s="273"/>
      <c r="UEH854" s="273"/>
      <c r="UEI854" s="273"/>
      <c r="UEJ854" s="273"/>
      <c r="UEK854" s="273"/>
      <c r="UEL854" s="273"/>
      <c r="UEM854" s="273"/>
      <c r="UEN854" s="273"/>
      <c r="UEO854" s="273"/>
      <c r="UEP854" s="273"/>
      <c r="UEQ854" s="273"/>
      <c r="UER854" s="273"/>
      <c r="UES854" s="273"/>
      <c r="UET854" s="273"/>
      <c r="UEU854" s="273"/>
      <c r="UEV854" s="273"/>
      <c r="UEW854" s="273"/>
      <c r="UEX854" s="273"/>
      <c r="UEY854" s="273"/>
      <c r="UEZ854" s="273"/>
      <c r="UFA854" s="273"/>
      <c r="UFB854" s="273"/>
      <c r="UFC854" s="273"/>
      <c r="UFD854" s="273"/>
      <c r="UFE854" s="273"/>
      <c r="UFF854" s="273"/>
      <c r="UFG854" s="273"/>
      <c r="UFH854" s="273"/>
      <c r="UFI854" s="273"/>
      <c r="UFJ854" s="273"/>
      <c r="UFK854" s="273"/>
      <c r="UFL854" s="273"/>
      <c r="UFM854" s="273"/>
      <c r="UFN854" s="273"/>
      <c r="UFO854" s="273"/>
      <c r="UFP854" s="273"/>
      <c r="UFQ854" s="273"/>
      <c r="UFR854" s="273"/>
      <c r="UFS854" s="273"/>
      <c r="UFT854" s="273"/>
      <c r="UFU854" s="273"/>
      <c r="UFV854" s="273"/>
      <c r="UFW854" s="273"/>
      <c r="UFX854" s="273"/>
      <c r="UFY854" s="273"/>
      <c r="UFZ854" s="273"/>
      <c r="UGA854" s="273"/>
      <c r="UGB854" s="273"/>
      <c r="UGC854" s="273"/>
      <c r="UGD854" s="273"/>
      <c r="UGE854" s="273"/>
      <c r="UGF854" s="273"/>
      <c r="UGG854" s="273"/>
      <c r="UGH854" s="273"/>
      <c r="UGI854" s="273"/>
      <c r="UGJ854" s="273"/>
      <c r="UGK854" s="273"/>
      <c r="UGL854" s="273"/>
      <c r="UGM854" s="273"/>
      <c r="UGN854" s="273"/>
      <c r="UGO854" s="273"/>
      <c r="UGP854" s="273"/>
      <c r="UGQ854" s="273"/>
      <c r="UGR854" s="273"/>
      <c r="UGS854" s="273"/>
      <c r="UGT854" s="273"/>
      <c r="UGU854" s="273"/>
      <c r="UGV854" s="273"/>
      <c r="UGW854" s="273"/>
      <c r="UGX854" s="273"/>
      <c r="UGY854" s="273"/>
      <c r="UGZ854" s="273"/>
      <c r="UHA854" s="273"/>
      <c r="UHB854" s="273"/>
      <c r="UHC854" s="273"/>
      <c r="UHD854" s="273"/>
      <c r="UHE854" s="273"/>
      <c r="UHF854" s="273"/>
      <c r="UHG854" s="273"/>
      <c r="UHH854" s="273"/>
      <c r="UHI854" s="273"/>
      <c r="UHJ854" s="273"/>
      <c r="UHK854" s="273"/>
      <c r="UHL854" s="273"/>
      <c r="UHM854" s="273"/>
      <c r="UHN854" s="273"/>
      <c r="UHO854" s="273"/>
      <c r="UHP854" s="273"/>
      <c r="UHQ854" s="273"/>
      <c r="UHR854" s="273"/>
      <c r="UHS854" s="273"/>
      <c r="UHT854" s="273"/>
      <c r="UHU854" s="273"/>
      <c r="UHV854" s="273"/>
      <c r="UHW854" s="273"/>
      <c r="UHX854" s="273"/>
      <c r="UHY854" s="273"/>
      <c r="UHZ854" s="273"/>
      <c r="UIA854" s="273"/>
      <c r="UIB854" s="273"/>
      <c r="UIC854" s="273"/>
      <c r="UID854" s="273"/>
      <c r="UIE854" s="273"/>
      <c r="UIF854" s="273"/>
      <c r="UIG854" s="273"/>
      <c r="UIH854" s="273"/>
      <c r="UII854" s="273"/>
      <c r="UIJ854" s="273"/>
      <c r="UIK854" s="273"/>
      <c r="UIL854" s="273"/>
      <c r="UIM854" s="273"/>
      <c r="UIN854" s="273"/>
      <c r="UIO854" s="273"/>
      <c r="UIP854" s="273"/>
      <c r="UIQ854" s="273"/>
      <c r="UIR854" s="273"/>
      <c r="UIS854" s="273"/>
      <c r="UIT854" s="273"/>
      <c r="UIU854" s="273"/>
      <c r="UIV854" s="273"/>
      <c r="UIW854" s="273"/>
      <c r="UIX854" s="273"/>
      <c r="UIY854" s="273"/>
      <c r="UIZ854" s="273"/>
      <c r="UJA854" s="273"/>
      <c r="UJB854" s="273"/>
      <c r="UJC854" s="273"/>
      <c r="UJD854" s="273"/>
      <c r="UJE854" s="273"/>
      <c r="UJF854" s="273"/>
      <c r="UJG854" s="273"/>
      <c r="UJH854" s="273"/>
      <c r="UJI854" s="273"/>
      <c r="UJJ854" s="273"/>
      <c r="UJK854" s="273"/>
      <c r="UJL854" s="273"/>
      <c r="UJM854" s="273"/>
      <c r="UJN854" s="273"/>
      <c r="UJO854" s="273"/>
      <c r="UJP854" s="273"/>
      <c r="UJQ854" s="273"/>
      <c r="UJR854" s="273"/>
      <c r="UJS854" s="273"/>
      <c r="UJT854" s="273"/>
      <c r="UJU854" s="273"/>
      <c r="UJV854" s="273"/>
      <c r="UJW854" s="273"/>
      <c r="UJX854" s="273"/>
      <c r="UJY854" s="273"/>
      <c r="UJZ854" s="273"/>
      <c r="UKA854" s="273"/>
      <c r="UKB854" s="273"/>
      <c r="UKC854" s="273"/>
      <c r="UKD854" s="273"/>
      <c r="UKE854" s="273"/>
      <c r="UKF854" s="273"/>
      <c r="UKG854" s="273"/>
      <c r="UKH854" s="273"/>
      <c r="UKI854" s="273"/>
      <c r="UKJ854" s="273"/>
      <c r="UKK854" s="273"/>
      <c r="UKL854" s="273"/>
      <c r="UKM854" s="273"/>
      <c r="UKN854" s="273"/>
      <c r="UKO854" s="273"/>
      <c r="UKP854" s="273"/>
      <c r="UKQ854" s="273"/>
      <c r="UKR854" s="273"/>
      <c r="UKS854" s="273"/>
      <c r="UKT854" s="273"/>
      <c r="UKU854" s="273"/>
      <c r="UKV854" s="273"/>
      <c r="UKW854" s="273"/>
      <c r="UKX854" s="273"/>
      <c r="UKY854" s="273"/>
      <c r="UKZ854" s="273"/>
      <c r="ULA854" s="273"/>
      <c r="ULB854" s="273"/>
      <c r="ULC854" s="273"/>
      <c r="ULD854" s="273"/>
      <c r="ULE854" s="273"/>
      <c r="ULF854" s="273"/>
      <c r="ULG854" s="273"/>
      <c r="ULH854" s="273"/>
      <c r="ULI854" s="273"/>
      <c r="ULJ854" s="273"/>
      <c r="ULK854" s="273"/>
      <c r="ULL854" s="273"/>
      <c r="ULM854" s="273"/>
      <c r="ULN854" s="273"/>
      <c r="ULO854" s="273"/>
      <c r="ULP854" s="273"/>
      <c r="ULQ854" s="273"/>
      <c r="ULR854" s="273"/>
      <c r="ULS854" s="273"/>
      <c r="ULT854" s="273"/>
      <c r="ULU854" s="273"/>
      <c r="ULV854" s="273"/>
      <c r="ULW854" s="273"/>
      <c r="ULX854" s="273"/>
      <c r="ULY854" s="273"/>
      <c r="ULZ854" s="273"/>
      <c r="UMA854" s="273"/>
      <c r="UMB854" s="273"/>
      <c r="UMC854" s="273"/>
      <c r="UMD854" s="273"/>
      <c r="UME854" s="273"/>
      <c r="UMF854" s="273"/>
      <c r="UMG854" s="273"/>
      <c r="UMH854" s="273"/>
      <c r="UMI854" s="273"/>
      <c r="UMJ854" s="273"/>
      <c r="UMK854" s="273"/>
      <c r="UML854" s="273"/>
      <c r="UMM854" s="273"/>
      <c r="UMN854" s="273"/>
      <c r="UMO854" s="273"/>
      <c r="UMP854" s="273"/>
      <c r="UMQ854" s="273"/>
      <c r="UMR854" s="273"/>
      <c r="UMS854" s="273"/>
      <c r="UMT854" s="273"/>
      <c r="UMU854" s="273"/>
      <c r="UMV854" s="273"/>
      <c r="UMW854" s="273"/>
      <c r="UMX854" s="273"/>
      <c r="UMY854" s="273"/>
      <c r="UMZ854" s="273"/>
      <c r="UNA854" s="273"/>
      <c r="UNB854" s="273"/>
      <c r="UNC854" s="273"/>
      <c r="UND854" s="273"/>
      <c r="UNE854" s="273"/>
      <c r="UNF854" s="273"/>
      <c r="UNG854" s="273"/>
      <c r="UNH854" s="273"/>
      <c r="UNI854" s="273"/>
      <c r="UNJ854" s="273"/>
      <c r="UNK854" s="273"/>
      <c r="UNL854" s="273"/>
      <c r="UNM854" s="273"/>
      <c r="UNN854" s="273"/>
      <c r="UNO854" s="273"/>
      <c r="UNP854" s="273"/>
      <c r="UNQ854" s="273"/>
      <c r="UNR854" s="273"/>
      <c r="UNS854" s="273"/>
      <c r="UNT854" s="273"/>
      <c r="UNU854" s="273"/>
      <c r="UNV854" s="273"/>
      <c r="UNW854" s="273"/>
      <c r="UNX854" s="273"/>
      <c r="UNY854" s="273"/>
      <c r="UNZ854" s="273"/>
      <c r="UOA854" s="273"/>
      <c r="UOB854" s="273"/>
      <c r="UOC854" s="273"/>
      <c r="UOD854" s="273"/>
      <c r="UOE854" s="273"/>
      <c r="UOF854" s="273"/>
      <c r="UOG854" s="273"/>
      <c r="UOH854" s="273"/>
      <c r="UOI854" s="273"/>
      <c r="UOJ854" s="273"/>
      <c r="UOK854" s="273"/>
      <c r="UOL854" s="273"/>
      <c r="UOM854" s="273"/>
      <c r="UON854" s="273"/>
      <c r="UOO854" s="273"/>
      <c r="UOP854" s="273"/>
      <c r="UOQ854" s="273"/>
      <c r="UOR854" s="273"/>
      <c r="UOS854" s="273"/>
      <c r="UOT854" s="273"/>
      <c r="UOU854" s="273"/>
      <c r="UOV854" s="273"/>
      <c r="UOW854" s="273"/>
      <c r="UOX854" s="273"/>
      <c r="UOY854" s="273"/>
      <c r="UOZ854" s="273"/>
      <c r="UPA854" s="273"/>
      <c r="UPB854" s="273"/>
      <c r="UPC854" s="273"/>
      <c r="UPD854" s="273"/>
      <c r="UPE854" s="273"/>
      <c r="UPF854" s="273"/>
      <c r="UPG854" s="273"/>
      <c r="UPH854" s="273"/>
      <c r="UPI854" s="273"/>
      <c r="UPJ854" s="273"/>
      <c r="UPK854" s="273"/>
      <c r="UPL854" s="273"/>
      <c r="UPM854" s="273"/>
      <c r="UPN854" s="273"/>
      <c r="UPO854" s="273"/>
      <c r="UPP854" s="273"/>
      <c r="UPQ854" s="273"/>
      <c r="UPR854" s="273"/>
      <c r="UPS854" s="273"/>
      <c r="UPT854" s="273"/>
      <c r="UPU854" s="273"/>
      <c r="UPV854" s="273"/>
      <c r="UPW854" s="273"/>
      <c r="UPX854" s="273"/>
      <c r="UPY854" s="273"/>
      <c r="UPZ854" s="273"/>
      <c r="UQA854" s="273"/>
      <c r="UQB854" s="273"/>
      <c r="UQC854" s="273"/>
      <c r="UQD854" s="273"/>
      <c r="UQE854" s="273"/>
      <c r="UQF854" s="273"/>
      <c r="UQG854" s="273"/>
      <c r="UQH854" s="273"/>
      <c r="UQI854" s="273"/>
      <c r="UQJ854" s="273"/>
      <c r="UQK854" s="273"/>
      <c r="UQL854" s="273"/>
      <c r="UQM854" s="273"/>
      <c r="UQN854" s="273"/>
      <c r="UQO854" s="273"/>
      <c r="UQP854" s="273"/>
      <c r="UQQ854" s="273"/>
      <c r="UQR854" s="273"/>
      <c r="UQS854" s="273"/>
      <c r="UQT854" s="273"/>
      <c r="UQU854" s="273"/>
      <c r="UQV854" s="273"/>
      <c r="UQW854" s="273"/>
      <c r="UQX854" s="273"/>
      <c r="UQY854" s="273"/>
      <c r="UQZ854" s="273"/>
      <c r="URA854" s="273"/>
      <c r="URB854" s="273"/>
      <c r="URC854" s="273"/>
      <c r="URD854" s="273"/>
      <c r="URE854" s="273"/>
      <c r="URF854" s="273"/>
      <c r="URG854" s="273"/>
      <c r="URH854" s="273"/>
      <c r="URI854" s="273"/>
      <c r="URJ854" s="273"/>
      <c r="URK854" s="273"/>
      <c r="URL854" s="273"/>
      <c r="URM854" s="273"/>
      <c r="URN854" s="273"/>
      <c r="URO854" s="273"/>
      <c r="URP854" s="273"/>
      <c r="URQ854" s="273"/>
      <c r="URR854" s="273"/>
      <c r="URS854" s="273"/>
      <c r="URT854" s="273"/>
      <c r="URU854" s="273"/>
      <c r="URV854" s="273"/>
      <c r="URW854" s="273"/>
      <c r="URX854" s="273"/>
      <c r="URY854" s="273"/>
      <c r="URZ854" s="273"/>
      <c r="USA854" s="273"/>
      <c r="USB854" s="273"/>
      <c r="USC854" s="273"/>
      <c r="USD854" s="273"/>
      <c r="USE854" s="273"/>
      <c r="USF854" s="273"/>
      <c r="USG854" s="273"/>
      <c r="USH854" s="273"/>
      <c r="USI854" s="273"/>
      <c r="USJ854" s="273"/>
      <c r="USK854" s="273"/>
      <c r="USL854" s="273"/>
      <c r="USM854" s="273"/>
      <c r="USN854" s="273"/>
      <c r="USO854" s="273"/>
      <c r="USP854" s="273"/>
      <c r="USQ854" s="273"/>
      <c r="USR854" s="273"/>
      <c r="USS854" s="273"/>
      <c r="UST854" s="273"/>
      <c r="USU854" s="273"/>
      <c r="USV854" s="273"/>
      <c r="USW854" s="273"/>
      <c r="USX854" s="273"/>
      <c r="USY854" s="273"/>
      <c r="USZ854" s="273"/>
      <c r="UTA854" s="273"/>
      <c r="UTB854" s="273"/>
      <c r="UTC854" s="273"/>
      <c r="UTD854" s="273"/>
      <c r="UTE854" s="273"/>
      <c r="UTF854" s="273"/>
      <c r="UTG854" s="273"/>
      <c r="UTH854" s="273"/>
      <c r="UTI854" s="273"/>
      <c r="UTJ854" s="273"/>
      <c r="UTK854" s="273"/>
      <c r="UTL854" s="273"/>
      <c r="UTM854" s="273"/>
      <c r="UTN854" s="273"/>
      <c r="UTO854" s="273"/>
      <c r="UTP854" s="273"/>
      <c r="UTQ854" s="273"/>
      <c r="UTR854" s="273"/>
      <c r="UTS854" s="273"/>
      <c r="UTT854" s="273"/>
      <c r="UTU854" s="273"/>
      <c r="UTV854" s="273"/>
      <c r="UTW854" s="273"/>
      <c r="UTX854" s="273"/>
      <c r="UTY854" s="273"/>
      <c r="UTZ854" s="273"/>
      <c r="UUA854" s="273"/>
      <c r="UUB854" s="273"/>
      <c r="UUC854" s="273"/>
      <c r="UUD854" s="273"/>
      <c r="UUE854" s="273"/>
      <c r="UUF854" s="273"/>
      <c r="UUG854" s="273"/>
      <c r="UUH854" s="273"/>
      <c r="UUI854" s="273"/>
      <c r="UUJ854" s="273"/>
      <c r="UUK854" s="273"/>
      <c r="UUL854" s="273"/>
      <c r="UUM854" s="273"/>
      <c r="UUN854" s="273"/>
      <c r="UUO854" s="273"/>
      <c r="UUP854" s="273"/>
      <c r="UUQ854" s="273"/>
      <c r="UUR854" s="273"/>
      <c r="UUS854" s="273"/>
      <c r="UUT854" s="273"/>
      <c r="UUU854" s="273"/>
      <c r="UUV854" s="273"/>
      <c r="UUW854" s="273"/>
      <c r="UUX854" s="273"/>
      <c r="UUY854" s="273"/>
      <c r="UUZ854" s="273"/>
      <c r="UVA854" s="273"/>
      <c r="UVB854" s="273"/>
      <c r="UVC854" s="273"/>
      <c r="UVD854" s="273"/>
      <c r="UVE854" s="273"/>
      <c r="UVF854" s="273"/>
      <c r="UVG854" s="273"/>
      <c r="UVH854" s="273"/>
      <c r="UVI854" s="273"/>
      <c r="UVJ854" s="273"/>
      <c r="UVK854" s="273"/>
      <c r="UVL854" s="273"/>
      <c r="UVM854" s="273"/>
      <c r="UVN854" s="273"/>
      <c r="UVO854" s="273"/>
      <c r="UVP854" s="273"/>
      <c r="UVQ854" s="273"/>
      <c r="UVR854" s="273"/>
      <c r="UVS854" s="273"/>
      <c r="UVT854" s="273"/>
      <c r="UVU854" s="273"/>
      <c r="UVV854" s="273"/>
      <c r="UVW854" s="273"/>
      <c r="UVX854" s="273"/>
      <c r="UVY854" s="273"/>
      <c r="UVZ854" s="273"/>
      <c r="UWA854" s="273"/>
      <c r="UWB854" s="273"/>
      <c r="UWC854" s="273"/>
      <c r="UWD854" s="273"/>
      <c r="UWE854" s="273"/>
      <c r="UWF854" s="273"/>
      <c r="UWG854" s="273"/>
      <c r="UWH854" s="273"/>
      <c r="UWI854" s="273"/>
      <c r="UWJ854" s="273"/>
      <c r="UWK854" s="273"/>
      <c r="UWL854" s="273"/>
      <c r="UWM854" s="273"/>
      <c r="UWN854" s="273"/>
      <c r="UWO854" s="273"/>
      <c r="UWP854" s="273"/>
      <c r="UWQ854" s="273"/>
      <c r="UWR854" s="273"/>
      <c r="UWS854" s="273"/>
      <c r="UWT854" s="273"/>
      <c r="UWU854" s="273"/>
      <c r="UWV854" s="273"/>
      <c r="UWW854" s="273"/>
      <c r="UWX854" s="273"/>
      <c r="UWY854" s="273"/>
      <c r="UWZ854" s="273"/>
      <c r="UXA854" s="273"/>
      <c r="UXB854" s="273"/>
      <c r="UXC854" s="273"/>
      <c r="UXD854" s="273"/>
      <c r="UXE854" s="273"/>
      <c r="UXF854" s="273"/>
      <c r="UXG854" s="273"/>
      <c r="UXH854" s="273"/>
      <c r="UXI854" s="273"/>
      <c r="UXJ854" s="273"/>
      <c r="UXK854" s="273"/>
      <c r="UXL854" s="273"/>
      <c r="UXM854" s="273"/>
      <c r="UXN854" s="273"/>
      <c r="UXO854" s="273"/>
      <c r="UXP854" s="273"/>
      <c r="UXQ854" s="273"/>
      <c r="UXR854" s="273"/>
      <c r="UXS854" s="273"/>
      <c r="UXT854" s="273"/>
      <c r="UXU854" s="273"/>
      <c r="UXV854" s="273"/>
      <c r="UXW854" s="273"/>
      <c r="UXX854" s="273"/>
      <c r="UXY854" s="273"/>
      <c r="UXZ854" s="273"/>
      <c r="UYA854" s="273"/>
      <c r="UYB854" s="273"/>
      <c r="UYC854" s="273"/>
      <c r="UYD854" s="273"/>
      <c r="UYE854" s="273"/>
      <c r="UYF854" s="273"/>
      <c r="UYG854" s="273"/>
      <c r="UYH854" s="273"/>
      <c r="UYI854" s="273"/>
      <c r="UYJ854" s="273"/>
      <c r="UYK854" s="273"/>
      <c r="UYL854" s="273"/>
      <c r="UYM854" s="273"/>
      <c r="UYN854" s="273"/>
      <c r="UYO854" s="273"/>
      <c r="UYP854" s="273"/>
      <c r="UYQ854" s="273"/>
      <c r="UYR854" s="273"/>
      <c r="UYS854" s="273"/>
      <c r="UYT854" s="273"/>
      <c r="UYU854" s="273"/>
      <c r="UYV854" s="273"/>
      <c r="UYW854" s="273"/>
      <c r="UYX854" s="273"/>
      <c r="UYY854" s="273"/>
      <c r="UYZ854" s="273"/>
      <c r="UZA854" s="273"/>
      <c r="UZB854" s="273"/>
      <c r="UZC854" s="273"/>
      <c r="UZD854" s="273"/>
      <c r="UZE854" s="273"/>
      <c r="UZF854" s="273"/>
      <c r="UZG854" s="273"/>
      <c r="UZH854" s="273"/>
      <c r="UZI854" s="273"/>
      <c r="UZJ854" s="273"/>
      <c r="UZK854" s="273"/>
      <c r="UZL854" s="273"/>
      <c r="UZM854" s="273"/>
      <c r="UZN854" s="273"/>
      <c r="UZO854" s="273"/>
      <c r="UZP854" s="273"/>
      <c r="UZQ854" s="273"/>
      <c r="UZR854" s="273"/>
      <c r="UZS854" s="273"/>
      <c r="UZT854" s="273"/>
      <c r="UZU854" s="273"/>
      <c r="UZV854" s="273"/>
      <c r="UZW854" s="273"/>
      <c r="UZX854" s="273"/>
      <c r="UZY854" s="273"/>
      <c r="UZZ854" s="273"/>
      <c r="VAA854" s="273"/>
      <c r="VAB854" s="273"/>
      <c r="VAC854" s="273"/>
      <c r="VAD854" s="273"/>
      <c r="VAE854" s="273"/>
      <c r="VAF854" s="273"/>
      <c r="VAG854" s="273"/>
      <c r="VAH854" s="273"/>
      <c r="VAI854" s="273"/>
      <c r="VAJ854" s="273"/>
      <c r="VAK854" s="273"/>
      <c r="VAL854" s="273"/>
      <c r="VAM854" s="273"/>
      <c r="VAN854" s="273"/>
      <c r="VAO854" s="273"/>
      <c r="VAP854" s="273"/>
      <c r="VAQ854" s="273"/>
      <c r="VAR854" s="273"/>
      <c r="VAS854" s="273"/>
      <c r="VAT854" s="273"/>
      <c r="VAU854" s="273"/>
      <c r="VAV854" s="273"/>
      <c r="VAW854" s="273"/>
      <c r="VAX854" s="273"/>
      <c r="VAY854" s="273"/>
      <c r="VAZ854" s="273"/>
      <c r="VBA854" s="273"/>
      <c r="VBB854" s="273"/>
      <c r="VBC854" s="273"/>
      <c r="VBD854" s="273"/>
      <c r="VBE854" s="273"/>
      <c r="VBF854" s="273"/>
      <c r="VBG854" s="273"/>
      <c r="VBH854" s="273"/>
      <c r="VBI854" s="273"/>
      <c r="VBJ854" s="273"/>
      <c r="VBK854" s="273"/>
      <c r="VBL854" s="273"/>
      <c r="VBM854" s="273"/>
      <c r="VBN854" s="273"/>
      <c r="VBO854" s="273"/>
      <c r="VBP854" s="273"/>
      <c r="VBQ854" s="273"/>
      <c r="VBR854" s="273"/>
      <c r="VBS854" s="273"/>
      <c r="VBT854" s="273"/>
      <c r="VBU854" s="273"/>
      <c r="VBV854" s="273"/>
      <c r="VBW854" s="273"/>
      <c r="VBX854" s="273"/>
      <c r="VBY854" s="273"/>
      <c r="VBZ854" s="273"/>
      <c r="VCA854" s="273"/>
      <c r="VCB854" s="273"/>
      <c r="VCC854" s="273"/>
      <c r="VCD854" s="273"/>
      <c r="VCE854" s="273"/>
      <c r="VCF854" s="273"/>
      <c r="VCG854" s="273"/>
      <c r="VCH854" s="273"/>
      <c r="VCI854" s="273"/>
      <c r="VCJ854" s="273"/>
      <c r="VCK854" s="273"/>
      <c r="VCL854" s="273"/>
      <c r="VCM854" s="273"/>
      <c r="VCN854" s="273"/>
      <c r="VCO854" s="273"/>
      <c r="VCP854" s="273"/>
      <c r="VCQ854" s="273"/>
      <c r="VCR854" s="273"/>
      <c r="VCS854" s="273"/>
      <c r="VCT854" s="273"/>
      <c r="VCU854" s="273"/>
      <c r="VCV854" s="273"/>
      <c r="VCW854" s="273"/>
      <c r="VCX854" s="273"/>
      <c r="VCY854" s="273"/>
      <c r="VCZ854" s="273"/>
      <c r="VDA854" s="273"/>
      <c r="VDB854" s="273"/>
      <c r="VDC854" s="273"/>
      <c r="VDD854" s="273"/>
      <c r="VDE854" s="273"/>
      <c r="VDF854" s="273"/>
      <c r="VDG854" s="273"/>
      <c r="VDH854" s="273"/>
      <c r="VDI854" s="273"/>
      <c r="VDJ854" s="273"/>
      <c r="VDK854" s="273"/>
      <c r="VDL854" s="273"/>
      <c r="VDM854" s="273"/>
      <c r="VDN854" s="273"/>
      <c r="VDO854" s="273"/>
      <c r="VDP854" s="273"/>
      <c r="VDQ854" s="273"/>
      <c r="VDR854" s="273"/>
      <c r="VDS854" s="273"/>
      <c r="VDT854" s="273"/>
      <c r="VDU854" s="273"/>
      <c r="VDV854" s="273"/>
      <c r="VDW854" s="273"/>
      <c r="VDX854" s="273"/>
      <c r="VDY854" s="273"/>
      <c r="VDZ854" s="273"/>
      <c r="VEA854" s="273"/>
      <c r="VEB854" s="273"/>
      <c r="VEC854" s="273"/>
      <c r="VED854" s="273"/>
      <c r="VEE854" s="273"/>
      <c r="VEF854" s="273"/>
      <c r="VEG854" s="273"/>
      <c r="VEH854" s="273"/>
      <c r="VEI854" s="273"/>
      <c r="VEJ854" s="273"/>
      <c r="VEK854" s="273"/>
      <c r="VEL854" s="273"/>
      <c r="VEM854" s="273"/>
      <c r="VEN854" s="273"/>
      <c r="VEO854" s="273"/>
      <c r="VEP854" s="273"/>
      <c r="VEQ854" s="273"/>
      <c r="VER854" s="273"/>
      <c r="VES854" s="273"/>
      <c r="VET854" s="273"/>
      <c r="VEU854" s="273"/>
      <c r="VEV854" s="273"/>
      <c r="VEW854" s="273"/>
      <c r="VEX854" s="273"/>
      <c r="VEY854" s="273"/>
      <c r="VEZ854" s="273"/>
      <c r="VFA854" s="273"/>
      <c r="VFB854" s="273"/>
      <c r="VFC854" s="273"/>
      <c r="VFD854" s="273"/>
      <c r="VFE854" s="273"/>
      <c r="VFF854" s="273"/>
      <c r="VFG854" s="273"/>
      <c r="VFH854" s="273"/>
      <c r="VFI854" s="273"/>
      <c r="VFJ854" s="273"/>
      <c r="VFK854" s="273"/>
      <c r="VFL854" s="273"/>
      <c r="VFM854" s="273"/>
      <c r="VFN854" s="273"/>
      <c r="VFO854" s="273"/>
      <c r="VFP854" s="273"/>
      <c r="VFQ854" s="273"/>
      <c r="VFR854" s="273"/>
      <c r="VFS854" s="273"/>
      <c r="VFT854" s="273"/>
      <c r="VFU854" s="273"/>
      <c r="VFV854" s="273"/>
      <c r="VFW854" s="273"/>
      <c r="VFX854" s="273"/>
      <c r="VFY854" s="273"/>
      <c r="VFZ854" s="273"/>
      <c r="VGA854" s="273"/>
      <c r="VGB854" s="273"/>
      <c r="VGC854" s="273"/>
      <c r="VGD854" s="273"/>
      <c r="VGE854" s="273"/>
      <c r="VGF854" s="273"/>
      <c r="VGG854" s="273"/>
      <c r="VGH854" s="273"/>
      <c r="VGI854" s="273"/>
      <c r="VGJ854" s="273"/>
      <c r="VGK854" s="273"/>
      <c r="VGL854" s="273"/>
      <c r="VGM854" s="273"/>
      <c r="VGN854" s="273"/>
      <c r="VGO854" s="273"/>
      <c r="VGP854" s="273"/>
      <c r="VGQ854" s="273"/>
      <c r="VGR854" s="273"/>
      <c r="VGS854" s="273"/>
      <c r="VGT854" s="273"/>
      <c r="VGU854" s="273"/>
      <c r="VGV854" s="273"/>
      <c r="VGW854" s="273"/>
      <c r="VGX854" s="273"/>
      <c r="VGY854" s="273"/>
      <c r="VGZ854" s="273"/>
      <c r="VHA854" s="273"/>
      <c r="VHB854" s="273"/>
      <c r="VHC854" s="273"/>
      <c r="VHD854" s="273"/>
      <c r="VHE854" s="273"/>
      <c r="VHF854" s="273"/>
      <c r="VHG854" s="273"/>
      <c r="VHH854" s="273"/>
      <c r="VHI854" s="273"/>
      <c r="VHJ854" s="273"/>
      <c r="VHK854" s="273"/>
      <c r="VHL854" s="273"/>
      <c r="VHM854" s="273"/>
      <c r="VHN854" s="273"/>
      <c r="VHO854" s="273"/>
      <c r="VHP854" s="273"/>
      <c r="VHQ854" s="273"/>
      <c r="VHR854" s="273"/>
      <c r="VHS854" s="273"/>
      <c r="VHT854" s="273"/>
      <c r="VHU854" s="273"/>
      <c r="VHV854" s="273"/>
      <c r="VHW854" s="273"/>
      <c r="VHX854" s="273"/>
      <c r="VHY854" s="273"/>
      <c r="VHZ854" s="273"/>
      <c r="VIA854" s="273"/>
      <c r="VIB854" s="273"/>
      <c r="VIC854" s="273"/>
      <c r="VID854" s="273"/>
      <c r="VIE854" s="273"/>
      <c r="VIF854" s="273"/>
      <c r="VIG854" s="273"/>
      <c r="VIH854" s="273"/>
      <c r="VII854" s="273"/>
      <c r="VIJ854" s="273"/>
      <c r="VIK854" s="273"/>
      <c r="VIL854" s="273"/>
      <c r="VIM854" s="273"/>
      <c r="VIN854" s="273"/>
      <c r="VIO854" s="273"/>
      <c r="VIP854" s="273"/>
      <c r="VIQ854" s="273"/>
      <c r="VIR854" s="273"/>
      <c r="VIS854" s="273"/>
      <c r="VIT854" s="273"/>
      <c r="VIU854" s="273"/>
      <c r="VIV854" s="273"/>
      <c r="VIW854" s="273"/>
      <c r="VIX854" s="273"/>
      <c r="VIY854" s="273"/>
      <c r="VIZ854" s="273"/>
      <c r="VJA854" s="273"/>
      <c r="VJB854" s="273"/>
      <c r="VJC854" s="273"/>
      <c r="VJD854" s="273"/>
      <c r="VJE854" s="273"/>
      <c r="VJF854" s="273"/>
      <c r="VJG854" s="273"/>
      <c r="VJH854" s="273"/>
      <c r="VJI854" s="273"/>
      <c r="VJJ854" s="273"/>
      <c r="VJK854" s="273"/>
      <c r="VJL854" s="273"/>
      <c r="VJM854" s="273"/>
      <c r="VJN854" s="273"/>
      <c r="VJO854" s="273"/>
      <c r="VJP854" s="273"/>
      <c r="VJQ854" s="273"/>
      <c r="VJR854" s="273"/>
      <c r="VJS854" s="273"/>
      <c r="VJT854" s="273"/>
      <c r="VJU854" s="273"/>
      <c r="VJV854" s="273"/>
      <c r="VJW854" s="273"/>
      <c r="VJX854" s="273"/>
      <c r="VJY854" s="273"/>
      <c r="VJZ854" s="273"/>
      <c r="VKA854" s="273"/>
      <c r="VKB854" s="273"/>
      <c r="VKC854" s="273"/>
      <c r="VKD854" s="273"/>
      <c r="VKE854" s="273"/>
      <c r="VKF854" s="273"/>
      <c r="VKG854" s="273"/>
      <c r="VKH854" s="273"/>
      <c r="VKI854" s="273"/>
      <c r="VKJ854" s="273"/>
      <c r="VKK854" s="273"/>
      <c r="VKL854" s="273"/>
      <c r="VKM854" s="273"/>
      <c r="VKN854" s="273"/>
      <c r="VKO854" s="273"/>
      <c r="VKP854" s="273"/>
      <c r="VKQ854" s="273"/>
      <c r="VKR854" s="273"/>
      <c r="VKS854" s="273"/>
      <c r="VKT854" s="273"/>
      <c r="VKU854" s="273"/>
      <c r="VKV854" s="273"/>
      <c r="VKW854" s="273"/>
      <c r="VKX854" s="273"/>
      <c r="VKY854" s="273"/>
      <c r="VKZ854" s="273"/>
      <c r="VLA854" s="273"/>
      <c r="VLB854" s="273"/>
      <c r="VLC854" s="273"/>
      <c r="VLD854" s="273"/>
      <c r="VLE854" s="273"/>
      <c r="VLF854" s="273"/>
      <c r="VLG854" s="273"/>
      <c r="VLH854" s="273"/>
      <c r="VLI854" s="273"/>
      <c r="VLJ854" s="273"/>
      <c r="VLK854" s="273"/>
      <c r="VLL854" s="273"/>
      <c r="VLM854" s="273"/>
      <c r="VLN854" s="273"/>
      <c r="VLO854" s="273"/>
      <c r="VLP854" s="273"/>
      <c r="VLQ854" s="273"/>
      <c r="VLR854" s="273"/>
      <c r="VLS854" s="273"/>
      <c r="VLT854" s="273"/>
      <c r="VLU854" s="273"/>
      <c r="VLV854" s="273"/>
      <c r="VLW854" s="273"/>
      <c r="VLX854" s="273"/>
      <c r="VLY854" s="273"/>
      <c r="VLZ854" s="273"/>
      <c r="VMA854" s="273"/>
      <c r="VMB854" s="273"/>
      <c r="VMC854" s="273"/>
      <c r="VMD854" s="273"/>
      <c r="VME854" s="273"/>
      <c r="VMF854" s="273"/>
      <c r="VMG854" s="273"/>
      <c r="VMH854" s="273"/>
      <c r="VMI854" s="273"/>
      <c r="VMJ854" s="273"/>
      <c r="VMK854" s="273"/>
      <c r="VML854" s="273"/>
      <c r="VMM854" s="273"/>
      <c r="VMN854" s="273"/>
      <c r="VMO854" s="273"/>
      <c r="VMP854" s="273"/>
      <c r="VMQ854" s="273"/>
      <c r="VMR854" s="273"/>
      <c r="VMS854" s="273"/>
      <c r="VMT854" s="273"/>
      <c r="VMU854" s="273"/>
      <c r="VMV854" s="273"/>
      <c r="VMW854" s="273"/>
      <c r="VMX854" s="273"/>
      <c r="VMY854" s="273"/>
      <c r="VMZ854" s="273"/>
      <c r="VNA854" s="273"/>
      <c r="VNB854" s="273"/>
      <c r="VNC854" s="273"/>
      <c r="VND854" s="273"/>
      <c r="VNE854" s="273"/>
      <c r="VNF854" s="273"/>
      <c r="VNG854" s="273"/>
      <c r="VNH854" s="273"/>
      <c r="VNI854" s="273"/>
      <c r="VNJ854" s="273"/>
      <c r="VNK854" s="273"/>
      <c r="VNL854" s="273"/>
      <c r="VNM854" s="273"/>
      <c r="VNN854" s="273"/>
      <c r="VNO854" s="273"/>
      <c r="VNP854" s="273"/>
      <c r="VNQ854" s="273"/>
      <c r="VNR854" s="273"/>
      <c r="VNS854" s="273"/>
      <c r="VNT854" s="273"/>
      <c r="VNU854" s="273"/>
      <c r="VNV854" s="273"/>
      <c r="VNW854" s="273"/>
      <c r="VNX854" s="273"/>
      <c r="VNY854" s="273"/>
      <c r="VNZ854" s="273"/>
      <c r="VOA854" s="273"/>
      <c r="VOB854" s="273"/>
      <c r="VOC854" s="273"/>
      <c r="VOD854" s="273"/>
      <c r="VOE854" s="273"/>
      <c r="VOF854" s="273"/>
      <c r="VOG854" s="273"/>
      <c r="VOH854" s="273"/>
      <c r="VOI854" s="273"/>
      <c r="VOJ854" s="273"/>
      <c r="VOK854" s="273"/>
      <c r="VOL854" s="273"/>
      <c r="VOM854" s="273"/>
      <c r="VON854" s="273"/>
      <c r="VOO854" s="273"/>
      <c r="VOP854" s="273"/>
      <c r="VOQ854" s="273"/>
      <c r="VOR854" s="273"/>
      <c r="VOS854" s="273"/>
      <c r="VOT854" s="273"/>
      <c r="VOU854" s="273"/>
      <c r="VOV854" s="273"/>
      <c r="VOW854" s="273"/>
      <c r="VOX854" s="273"/>
      <c r="VOY854" s="273"/>
      <c r="VOZ854" s="273"/>
      <c r="VPA854" s="273"/>
      <c r="VPB854" s="273"/>
      <c r="VPC854" s="273"/>
      <c r="VPD854" s="273"/>
      <c r="VPE854" s="273"/>
      <c r="VPF854" s="273"/>
      <c r="VPG854" s="273"/>
      <c r="VPH854" s="273"/>
      <c r="VPI854" s="273"/>
      <c r="VPJ854" s="273"/>
      <c r="VPK854" s="273"/>
      <c r="VPL854" s="273"/>
      <c r="VPM854" s="273"/>
      <c r="VPN854" s="273"/>
      <c r="VPO854" s="273"/>
      <c r="VPP854" s="273"/>
      <c r="VPQ854" s="273"/>
      <c r="VPR854" s="273"/>
      <c r="VPS854" s="273"/>
      <c r="VPT854" s="273"/>
      <c r="VPU854" s="273"/>
      <c r="VPV854" s="273"/>
      <c r="VPW854" s="273"/>
      <c r="VPX854" s="273"/>
      <c r="VPY854" s="273"/>
      <c r="VPZ854" s="273"/>
      <c r="VQA854" s="273"/>
      <c r="VQB854" s="273"/>
      <c r="VQC854" s="273"/>
      <c r="VQD854" s="273"/>
      <c r="VQE854" s="273"/>
      <c r="VQF854" s="273"/>
      <c r="VQG854" s="273"/>
      <c r="VQH854" s="273"/>
      <c r="VQI854" s="273"/>
      <c r="VQJ854" s="273"/>
      <c r="VQK854" s="273"/>
      <c r="VQL854" s="273"/>
      <c r="VQM854" s="273"/>
      <c r="VQN854" s="273"/>
      <c r="VQO854" s="273"/>
      <c r="VQP854" s="273"/>
      <c r="VQQ854" s="273"/>
      <c r="VQR854" s="273"/>
      <c r="VQS854" s="273"/>
      <c r="VQT854" s="273"/>
      <c r="VQU854" s="273"/>
      <c r="VQV854" s="273"/>
      <c r="VQW854" s="273"/>
      <c r="VQX854" s="273"/>
      <c r="VQY854" s="273"/>
      <c r="VQZ854" s="273"/>
      <c r="VRA854" s="273"/>
      <c r="VRB854" s="273"/>
      <c r="VRC854" s="273"/>
      <c r="VRD854" s="273"/>
      <c r="VRE854" s="273"/>
      <c r="VRF854" s="273"/>
      <c r="VRG854" s="273"/>
      <c r="VRH854" s="273"/>
      <c r="VRI854" s="273"/>
      <c r="VRJ854" s="273"/>
      <c r="VRK854" s="273"/>
      <c r="VRL854" s="273"/>
      <c r="VRM854" s="273"/>
      <c r="VRN854" s="273"/>
      <c r="VRO854" s="273"/>
      <c r="VRP854" s="273"/>
      <c r="VRQ854" s="273"/>
      <c r="VRR854" s="273"/>
      <c r="VRS854" s="273"/>
      <c r="VRT854" s="273"/>
      <c r="VRU854" s="273"/>
      <c r="VRV854" s="273"/>
      <c r="VRW854" s="273"/>
      <c r="VRX854" s="273"/>
      <c r="VRY854" s="273"/>
      <c r="VRZ854" s="273"/>
      <c r="VSA854" s="273"/>
      <c r="VSB854" s="273"/>
      <c r="VSC854" s="273"/>
      <c r="VSD854" s="273"/>
      <c r="VSE854" s="273"/>
      <c r="VSF854" s="273"/>
      <c r="VSG854" s="273"/>
      <c r="VSH854" s="273"/>
      <c r="VSI854" s="273"/>
      <c r="VSJ854" s="273"/>
      <c r="VSK854" s="273"/>
      <c r="VSL854" s="273"/>
      <c r="VSM854" s="273"/>
      <c r="VSN854" s="273"/>
      <c r="VSO854" s="273"/>
      <c r="VSP854" s="273"/>
      <c r="VSQ854" s="273"/>
      <c r="VSR854" s="273"/>
      <c r="VSS854" s="273"/>
      <c r="VST854" s="273"/>
      <c r="VSU854" s="273"/>
      <c r="VSV854" s="273"/>
      <c r="VSW854" s="273"/>
      <c r="VSX854" s="273"/>
      <c r="VSY854" s="273"/>
      <c r="VSZ854" s="273"/>
      <c r="VTA854" s="273"/>
      <c r="VTB854" s="273"/>
      <c r="VTC854" s="273"/>
      <c r="VTD854" s="273"/>
      <c r="VTE854" s="273"/>
      <c r="VTF854" s="273"/>
      <c r="VTG854" s="273"/>
      <c r="VTH854" s="273"/>
      <c r="VTI854" s="273"/>
      <c r="VTJ854" s="273"/>
      <c r="VTK854" s="273"/>
      <c r="VTL854" s="273"/>
      <c r="VTM854" s="273"/>
      <c r="VTN854" s="273"/>
      <c r="VTO854" s="273"/>
      <c r="VTP854" s="273"/>
      <c r="VTQ854" s="273"/>
      <c r="VTR854" s="273"/>
      <c r="VTS854" s="273"/>
      <c r="VTT854" s="273"/>
      <c r="VTU854" s="273"/>
      <c r="VTV854" s="273"/>
      <c r="VTW854" s="273"/>
      <c r="VTX854" s="273"/>
      <c r="VTY854" s="273"/>
      <c r="VTZ854" s="273"/>
      <c r="VUA854" s="273"/>
      <c r="VUB854" s="273"/>
      <c r="VUC854" s="273"/>
      <c r="VUD854" s="273"/>
      <c r="VUE854" s="273"/>
      <c r="VUF854" s="273"/>
      <c r="VUG854" s="273"/>
      <c r="VUH854" s="273"/>
      <c r="VUI854" s="273"/>
      <c r="VUJ854" s="273"/>
      <c r="VUK854" s="273"/>
      <c r="VUL854" s="273"/>
      <c r="VUM854" s="273"/>
      <c r="VUN854" s="273"/>
      <c r="VUO854" s="273"/>
      <c r="VUP854" s="273"/>
      <c r="VUQ854" s="273"/>
      <c r="VUR854" s="273"/>
      <c r="VUS854" s="273"/>
      <c r="VUT854" s="273"/>
      <c r="VUU854" s="273"/>
      <c r="VUV854" s="273"/>
      <c r="VUW854" s="273"/>
      <c r="VUX854" s="273"/>
      <c r="VUY854" s="273"/>
      <c r="VUZ854" s="273"/>
      <c r="VVA854" s="273"/>
      <c r="VVB854" s="273"/>
      <c r="VVC854" s="273"/>
      <c r="VVD854" s="273"/>
      <c r="VVE854" s="273"/>
      <c r="VVF854" s="273"/>
      <c r="VVG854" s="273"/>
      <c r="VVH854" s="273"/>
      <c r="VVI854" s="273"/>
      <c r="VVJ854" s="273"/>
      <c r="VVK854" s="273"/>
      <c r="VVL854" s="273"/>
      <c r="VVM854" s="273"/>
      <c r="VVN854" s="273"/>
      <c r="VVO854" s="273"/>
      <c r="VVP854" s="273"/>
      <c r="VVQ854" s="273"/>
      <c r="VVR854" s="273"/>
      <c r="VVS854" s="273"/>
      <c r="VVT854" s="273"/>
      <c r="VVU854" s="273"/>
      <c r="VVV854" s="273"/>
      <c r="VVW854" s="273"/>
      <c r="VVX854" s="273"/>
      <c r="VVY854" s="273"/>
      <c r="VVZ854" s="273"/>
      <c r="VWA854" s="273"/>
      <c r="VWB854" s="273"/>
      <c r="VWC854" s="273"/>
      <c r="VWD854" s="273"/>
      <c r="VWE854" s="273"/>
      <c r="VWF854" s="273"/>
      <c r="VWG854" s="273"/>
      <c r="VWH854" s="273"/>
      <c r="VWI854" s="273"/>
      <c r="VWJ854" s="273"/>
      <c r="VWK854" s="273"/>
      <c r="VWL854" s="273"/>
      <c r="VWM854" s="273"/>
      <c r="VWN854" s="273"/>
      <c r="VWO854" s="273"/>
      <c r="VWP854" s="273"/>
      <c r="VWQ854" s="273"/>
      <c r="VWR854" s="273"/>
      <c r="VWS854" s="273"/>
      <c r="VWT854" s="273"/>
      <c r="VWU854" s="273"/>
      <c r="VWV854" s="273"/>
      <c r="VWW854" s="273"/>
      <c r="VWX854" s="273"/>
      <c r="VWY854" s="273"/>
      <c r="VWZ854" s="273"/>
      <c r="VXA854" s="273"/>
      <c r="VXB854" s="273"/>
      <c r="VXC854" s="273"/>
      <c r="VXD854" s="273"/>
      <c r="VXE854" s="273"/>
      <c r="VXF854" s="273"/>
      <c r="VXG854" s="273"/>
      <c r="VXH854" s="273"/>
      <c r="VXI854" s="273"/>
      <c r="VXJ854" s="273"/>
      <c r="VXK854" s="273"/>
      <c r="VXL854" s="273"/>
      <c r="VXM854" s="273"/>
      <c r="VXN854" s="273"/>
      <c r="VXO854" s="273"/>
      <c r="VXP854" s="273"/>
      <c r="VXQ854" s="273"/>
      <c r="VXR854" s="273"/>
      <c r="VXS854" s="273"/>
      <c r="VXT854" s="273"/>
      <c r="VXU854" s="273"/>
      <c r="VXV854" s="273"/>
      <c r="VXW854" s="273"/>
      <c r="VXX854" s="273"/>
      <c r="VXY854" s="273"/>
      <c r="VXZ854" s="273"/>
      <c r="VYA854" s="273"/>
      <c r="VYB854" s="273"/>
      <c r="VYC854" s="273"/>
      <c r="VYD854" s="273"/>
      <c r="VYE854" s="273"/>
      <c r="VYF854" s="273"/>
      <c r="VYG854" s="273"/>
      <c r="VYH854" s="273"/>
      <c r="VYI854" s="273"/>
      <c r="VYJ854" s="273"/>
      <c r="VYK854" s="273"/>
      <c r="VYL854" s="273"/>
      <c r="VYM854" s="273"/>
      <c r="VYN854" s="273"/>
      <c r="VYO854" s="273"/>
      <c r="VYP854" s="273"/>
      <c r="VYQ854" s="273"/>
      <c r="VYR854" s="273"/>
      <c r="VYS854" s="273"/>
      <c r="VYT854" s="273"/>
      <c r="VYU854" s="273"/>
      <c r="VYV854" s="273"/>
      <c r="VYW854" s="273"/>
      <c r="VYX854" s="273"/>
      <c r="VYY854" s="273"/>
      <c r="VYZ854" s="273"/>
      <c r="VZA854" s="273"/>
      <c r="VZB854" s="273"/>
      <c r="VZC854" s="273"/>
      <c r="VZD854" s="273"/>
      <c r="VZE854" s="273"/>
      <c r="VZF854" s="273"/>
      <c r="VZG854" s="273"/>
      <c r="VZH854" s="273"/>
      <c r="VZI854" s="273"/>
      <c r="VZJ854" s="273"/>
      <c r="VZK854" s="273"/>
      <c r="VZL854" s="273"/>
      <c r="VZM854" s="273"/>
      <c r="VZN854" s="273"/>
      <c r="VZO854" s="273"/>
      <c r="VZP854" s="273"/>
      <c r="VZQ854" s="273"/>
      <c r="VZR854" s="273"/>
      <c r="VZS854" s="273"/>
      <c r="VZT854" s="273"/>
      <c r="VZU854" s="273"/>
      <c r="VZV854" s="273"/>
      <c r="VZW854" s="273"/>
      <c r="VZX854" s="273"/>
      <c r="VZY854" s="273"/>
      <c r="VZZ854" s="273"/>
      <c r="WAA854" s="273"/>
      <c r="WAB854" s="273"/>
      <c r="WAC854" s="273"/>
      <c r="WAD854" s="273"/>
      <c r="WAE854" s="273"/>
      <c r="WAF854" s="273"/>
      <c r="WAG854" s="273"/>
      <c r="WAH854" s="273"/>
      <c r="WAI854" s="273"/>
      <c r="WAJ854" s="273"/>
      <c r="WAK854" s="273"/>
      <c r="WAL854" s="273"/>
      <c r="WAM854" s="273"/>
      <c r="WAN854" s="273"/>
      <c r="WAO854" s="273"/>
      <c r="WAP854" s="273"/>
      <c r="WAQ854" s="273"/>
      <c r="WAR854" s="273"/>
      <c r="WAS854" s="273"/>
      <c r="WAT854" s="273"/>
      <c r="WAU854" s="273"/>
      <c r="WAV854" s="273"/>
      <c r="WAW854" s="273"/>
      <c r="WAX854" s="273"/>
      <c r="WAY854" s="273"/>
      <c r="WAZ854" s="273"/>
      <c r="WBA854" s="273"/>
      <c r="WBB854" s="273"/>
      <c r="WBC854" s="273"/>
      <c r="WBD854" s="273"/>
      <c r="WBE854" s="273"/>
      <c r="WBF854" s="273"/>
      <c r="WBG854" s="273"/>
      <c r="WBH854" s="273"/>
      <c r="WBI854" s="273"/>
      <c r="WBJ854" s="273"/>
      <c r="WBK854" s="273"/>
      <c r="WBL854" s="273"/>
      <c r="WBM854" s="273"/>
      <c r="WBN854" s="273"/>
      <c r="WBO854" s="273"/>
      <c r="WBP854" s="273"/>
      <c r="WBQ854" s="273"/>
      <c r="WBR854" s="273"/>
      <c r="WBS854" s="273"/>
      <c r="WBT854" s="273"/>
      <c r="WBU854" s="273"/>
      <c r="WBV854" s="273"/>
      <c r="WBW854" s="273"/>
      <c r="WBX854" s="273"/>
      <c r="WBY854" s="273"/>
      <c r="WBZ854" s="273"/>
      <c r="WCA854" s="273"/>
      <c r="WCB854" s="273"/>
      <c r="WCC854" s="273"/>
      <c r="WCD854" s="273"/>
      <c r="WCE854" s="273"/>
      <c r="WCF854" s="273"/>
      <c r="WCG854" s="273"/>
      <c r="WCH854" s="273"/>
      <c r="WCI854" s="273"/>
      <c r="WCJ854" s="273"/>
      <c r="WCK854" s="273"/>
      <c r="WCL854" s="273"/>
      <c r="WCM854" s="273"/>
      <c r="WCN854" s="273"/>
      <c r="WCO854" s="273"/>
      <c r="WCP854" s="273"/>
      <c r="WCQ854" s="273"/>
      <c r="WCR854" s="273"/>
      <c r="WCS854" s="273"/>
      <c r="WCT854" s="273"/>
      <c r="WCU854" s="273"/>
      <c r="WCV854" s="273"/>
      <c r="WCW854" s="273"/>
      <c r="WCX854" s="273"/>
      <c r="WCY854" s="273"/>
      <c r="WCZ854" s="273"/>
      <c r="WDA854" s="273"/>
      <c r="WDB854" s="273"/>
      <c r="WDC854" s="273"/>
      <c r="WDD854" s="273"/>
      <c r="WDE854" s="273"/>
      <c r="WDF854" s="273"/>
      <c r="WDG854" s="273"/>
      <c r="WDH854" s="273"/>
      <c r="WDI854" s="273"/>
      <c r="WDJ854" s="273"/>
      <c r="WDK854" s="273"/>
      <c r="WDL854" s="273"/>
      <c r="WDM854" s="273"/>
      <c r="WDN854" s="273"/>
      <c r="WDO854" s="273"/>
      <c r="WDP854" s="273"/>
      <c r="WDQ854" s="273"/>
      <c r="WDR854" s="273"/>
      <c r="WDS854" s="273"/>
      <c r="WDT854" s="273"/>
      <c r="WDU854" s="273"/>
      <c r="WDV854" s="273"/>
      <c r="WDW854" s="273"/>
      <c r="WDX854" s="273"/>
      <c r="WDY854" s="273"/>
      <c r="WDZ854" s="273"/>
      <c r="WEA854" s="273"/>
      <c r="WEB854" s="273"/>
      <c r="WEC854" s="273"/>
      <c r="WED854" s="273"/>
      <c r="WEE854" s="273"/>
      <c r="WEF854" s="273"/>
      <c r="WEG854" s="273"/>
      <c r="WEH854" s="273"/>
      <c r="WEI854" s="273"/>
      <c r="WEJ854" s="273"/>
      <c r="WEK854" s="273"/>
      <c r="WEL854" s="273"/>
      <c r="WEM854" s="273"/>
      <c r="WEN854" s="273"/>
      <c r="WEO854" s="273"/>
      <c r="WEP854" s="273"/>
      <c r="WEQ854" s="273"/>
      <c r="WER854" s="273"/>
      <c r="WES854" s="273"/>
      <c r="WET854" s="273"/>
      <c r="WEU854" s="273"/>
      <c r="WEV854" s="273"/>
      <c r="WEW854" s="273"/>
      <c r="WEX854" s="273"/>
      <c r="WEY854" s="273"/>
      <c r="WEZ854" s="273"/>
      <c r="WFA854" s="273"/>
      <c r="WFB854" s="273"/>
      <c r="WFC854" s="273"/>
      <c r="WFD854" s="273"/>
      <c r="WFE854" s="273"/>
      <c r="WFF854" s="273"/>
      <c r="WFG854" s="273"/>
      <c r="WFH854" s="273"/>
      <c r="WFI854" s="273"/>
      <c r="WFJ854" s="273"/>
      <c r="WFK854" s="273"/>
      <c r="WFL854" s="273"/>
      <c r="WFM854" s="273"/>
      <c r="WFN854" s="273"/>
      <c r="WFO854" s="273"/>
      <c r="WFP854" s="273"/>
      <c r="WFQ854" s="273"/>
      <c r="WFR854" s="273"/>
      <c r="WFS854" s="273"/>
      <c r="WFT854" s="273"/>
      <c r="WFU854" s="273"/>
      <c r="WFV854" s="273"/>
      <c r="WFW854" s="273"/>
      <c r="WFX854" s="273"/>
      <c r="WFY854" s="273"/>
      <c r="WFZ854" s="273"/>
      <c r="WGA854" s="273"/>
      <c r="WGB854" s="273"/>
      <c r="WGC854" s="273"/>
      <c r="WGD854" s="273"/>
      <c r="WGE854" s="273"/>
      <c r="WGF854" s="273"/>
      <c r="WGG854" s="273"/>
      <c r="WGH854" s="273"/>
      <c r="WGI854" s="273"/>
      <c r="WGJ854" s="273"/>
      <c r="WGK854" s="273"/>
      <c r="WGL854" s="273"/>
      <c r="WGM854" s="273"/>
      <c r="WGN854" s="273"/>
      <c r="WGO854" s="273"/>
      <c r="WGP854" s="273"/>
      <c r="WGQ854" s="273"/>
      <c r="WGR854" s="273"/>
      <c r="WGS854" s="273"/>
      <c r="WGT854" s="273"/>
      <c r="WGU854" s="273"/>
      <c r="WGV854" s="273"/>
      <c r="WGW854" s="273"/>
      <c r="WGX854" s="273"/>
      <c r="WGY854" s="273"/>
      <c r="WGZ854" s="273"/>
      <c r="WHA854" s="273"/>
      <c r="WHB854" s="273"/>
      <c r="WHC854" s="273"/>
      <c r="WHD854" s="273"/>
      <c r="WHE854" s="273"/>
      <c r="WHF854" s="273"/>
      <c r="WHG854" s="273"/>
      <c r="WHH854" s="273"/>
      <c r="WHI854" s="273"/>
      <c r="WHJ854" s="273"/>
      <c r="WHK854" s="273"/>
      <c r="WHL854" s="273"/>
      <c r="WHM854" s="273"/>
      <c r="WHN854" s="273"/>
      <c r="WHO854" s="273"/>
      <c r="WHP854" s="273"/>
      <c r="WHQ854" s="273"/>
      <c r="WHR854" s="273"/>
      <c r="WHS854" s="273"/>
      <c r="WHT854" s="273"/>
      <c r="WHU854" s="273"/>
      <c r="WHV854" s="273"/>
      <c r="WHW854" s="273"/>
      <c r="WHX854" s="273"/>
      <c r="WHY854" s="273"/>
      <c r="WHZ854" s="273"/>
      <c r="WIA854" s="273"/>
      <c r="WIB854" s="273"/>
      <c r="WIC854" s="273"/>
      <c r="WID854" s="273"/>
      <c r="WIE854" s="273"/>
      <c r="WIF854" s="273"/>
      <c r="WIG854" s="273"/>
      <c r="WIH854" s="273"/>
      <c r="WII854" s="273"/>
      <c r="WIJ854" s="273"/>
      <c r="WIK854" s="273"/>
      <c r="WIL854" s="273"/>
      <c r="WIM854" s="273"/>
      <c r="WIN854" s="273"/>
      <c r="WIO854" s="273"/>
      <c r="WIP854" s="273"/>
      <c r="WIQ854" s="273"/>
      <c r="WIR854" s="273"/>
      <c r="WIS854" s="273"/>
      <c r="WIT854" s="273"/>
      <c r="WIU854" s="273"/>
      <c r="WIV854" s="273"/>
      <c r="WIW854" s="273"/>
      <c r="WIX854" s="273"/>
      <c r="WIY854" s="273"/>
      <c r="WIZ854" s="273"/>
      <c r="WJA854" s="273"/>
      <c r="WJB854" s="273"/>
      <c r="WJC854" s="273"/>
      <c r="WJD854" s="273"/>
      <c r="WJE854" s="273"/>
      <c r="WJF854" s="273"/>
      <c r="WJG854" s="273"/>
      <c r="WJH854" s="273"/>
      <c r="WJI854" s="273"/>
      <c r="WJJ854" s="273"/>
      <c r="WJK854" s="273"/>
      <c r="WJL854" s="273"/>
      <c r="WJM854" s="273"/>
      <c r="WJN854" s="273"/>
      <c r="WJO854" s="273"/>
      <c r="WJP854" s="273"/>
      <c r="WJQ854" s="273"/>
      <c r="WJR854" s="273"/>
      <c r="WJS854" s="273"/>
      <c r="WJT854" s="273"/>
      <c r="WJU854" s="273"/>
      <c r="WJV854" s="273"/>
      <c r="WJW854" s="273"/>
      <c r="WJX854" s="273"/>
      <c r="WJY854" s="273"/>
      <c r="WJZ854" s="273"/>
      <c r="WKA854" s="273"/>
      <c r="WKB854" s="273"/>
      <c r="WKC854" s="273"/>
      <c r="WKD854" s="273"/>
      <c r="WKE854" s="273"/>
      <c r="WKF854" s="273"/>
      <c r="WKG854" s="273"/>
      <c r="WKH854" s="273"/>
      <c r="WKI854" s="273"/>
      <c r="WKJ854" s="273"/>
      <c r="WKK854" s="273"/>
      <c r="WKL854" s="273"/>
      <c r="WKM854" s="273"/>
      <c r="WKN854" s="273"/>
      <c r="WKO854" s="273"/>
      <c r="WKP854" s="273"/>
      <c r="WKQ854" s="273"/>
      <c r="WKR854" s="273"/>
      <c r="WKS854" s="273"/>
      <c r="WKT854" s="273"/>
      <c r="WKU854" s="273"/>
      <c r="WKV854" s="273"/>
      <c r="WKW854" s="273"/>
      <c r="WKX854" s="273"/>
      <c r="WKY854" s="273"/>
      <c r="WKZ854" s="273"/>
      <c r="WLA854" s="273"/>
      <c r="WLB854" s="273"/>
      <c r="WLC854" s="273"/>
      <c r="WLD854" s="273"/>
      <c r="WLE854" s="273"/>
      <c r="WLF854" s="273"/>
      <c r="WLG854" s="273"/>
      <c r="WLH854" s="273"/>
      <c r="WLI854" s="273"/>
      <c r="WLJ854" s="273"/>
      <c r="WLK854" s="273"/>
      <c r="WLL854" s="273"/>
      <c r="WLM854" s="273"/>
      <c r="WLN854" s="273"/>
      <c r="WLO854" s="273"/>
      <c r="WLP854" s="273"/>
      <c r="WLQ854" s="273"/>
      <c r="WLR854" s="273"/>
      <c r="WLS854" s="273"/>
      <c r="WLT854" s="273"/>
      <c r="WLU854" s="273"/>
      <c r="WLV854" s="273"/>
      <c r="WLW854" s="273"/>
      <c r="WLX854" s="273"/>
      <c r="WLY854" s="273"/>
      <c r="WLZ854" s="273"/>
      <c r="WMA854" s="273"/>
      <c r="WMB854" s="273"/>
      <c r="WMC854" s="273"/>
      <c r="WMD854" s="273"/>
      <c r="WME854" s="273"/>
      <c r="WMF854" s="273"/>
      <c r="WMG854" s="273"/>
      <c r="WMH854" s="273"/>
      <c r="WMI854" s="273"/>
      <c r="WMJ854" s="273"/>
      <c r="WMK854" s="273"/>
      <c r="WML854" s="273"/>
      <c r="WMM854" s="273"/>
      <c r="WMN854" s="273"/>
      <c r="WMO854" s="273"/>
      <c r="WMP854" s="273"/>
      <c r="WMQ854" s="273"/>
      <c r="WMR854" s="273"/>
      <c r="WMS854" s="273"/>
      <c r="WMT854" s="273"/>
      <c r="WMU854" s="273"/>
      <c r="WMV854" s="273"/>
      <c r="WMW854" s="273"/>
      <c r="WMX854" s="273"/>
      <c r="WMY854" s="273"/>
      <c r="WMZ854" s="273"/>
      <c r="WNA854" s="273"/>
      <c r="WNB854" s="273"/>
      <c r="WNC854" s="273"/>
      <c r="WND854" s="273"/>
      <c r="WNE854" s="273"/>
      <c r="WNF854" s="273"/>
      <c r="WNG854" s="273"/>
      <c r="WNH854" s="273"/>
      <c r="WNI854" s="273"/>
      <c r="WNJ854" s="273"/>
      <c r="WNK854" s="273"/>
      <c r="WNL854" s="273"/>
      <c r="WNM854" s="273"/>
      <c r="WNN854" s="273"/>
      <c r="WNO854" s="273"/>
      <c r="WNP854" s="273"/>
      <c r="WNQ854" s="273"/>
      <c r="WNR854" s="273"/>
      <c r="WNS854" s="273"/>
      <c r="WNT854" s="273"/>
      <c r="WNU854" s="273"/>
      <c r="WNV854" s="273"/>
      <c r="WNW854" s="273"/>
      <c r="WNX854" s="273"/>
      <c r="WNY854" s="273"/>
      <c r="WNZ854" s="273"/>
      <c r="WOA854" s="273"/>
      <c r="WOB854" s="273"/>
      <c r="WOC854" s="273"/>
      <c r="WOD854" s="273"/>
      <c r="WOE854" s="273"/>
      <c r="WOF854" s="273"/>
      <c r="WOG854" s="273"/>
      <c r="WOH854" s="273"/>
      <c r="WOI854" s="273"/>
      <c r="WOJ854" s="273"/>
      <c r="WOK854" s="273"/>
      <c r="WOL854" s="273"/>
      <c r="WOM854" s="273"/>
      <c r="WON854" s="273"/>
      <c r="WOO854" s="273"/>
      <c r="WOP854" s="273"/>
      <c r="WOQ854" s="273"/>
      <c r="WOR854" s="273"/>
      <c r="WOS854" s="273"/>
      <c r="WOT854" s="273"/>
      <c r="WOU854" s="273"/>
      <c r="WOV854" s="273"/>
      <c r="WOW854" s="273"/>
      <c r="WOX854" s="273"/>
      <c r="WOY854" s="273"/>
      <c r="WOZ854" s="273"/>
      <c r="WPA854" s="273"/>
      <c r="WPB854" s="273"/>
      <c r="WPC854" s="273"/>
      <c r="WPD854" s="273"/>
      <c r="WPE854" s="273"/>
      <c r="WPF854" s="273"/>
      <c r="WPG854" s="273"/>
      <c r="WPH854" s="273"/>
      <c r="WPI854" s="273"/>
      <c r="WPJ854" s="273"/>
      <c r="WPK854" s="273"/>
      <c r="WPL854" s="273"/>
      <c r="WPM854" s="273"/>
      <c r="WPN854" s="273"/>
      <c r="WPO854" s="273"/>
      <c r="WPP854" s="273"/>
      <c r="WPQ854" s="273"/>
      <c r="WPR854" s="273"/>
      <c r="WPS854" s="273"/>
      <c r="WPT854" s="273"/>
      <c r="WPU854" s="273"/>
      <c r="WPV854" s="273"/>
      <c r="WPW854" s="273"/>
      <c r="WPX854" s="273"/>
      <c r="WPY854" s="273"/>
      <c r="WPZ854" s="273"/>
      <c r="WQA854" s="273"/>
      <c r="WQB854" s="273"/>
      <c r="WQC854" s="273"/>
      <c r="WQD854" s="273"/>
      <c r="WQE854" s="273"/>
      <c r="WQF854" s="273"/>
      <c r="WQG854" s="273"/>
      <c r="WQH854" s="273"/>
      <c r="WQI854" s="273"/>
      <c r="WQJ854" s="273"/>
      <c r="WQK854" s="273"/>
      <c r="WQL854" s="273"/>
      <c r="WQM854" s="273"/>
      <c r="WQN854" s="273"/>
      <c r="WQO854" s="273"/>
      <c r="WQP854" s="273"/>
      <c r="WQQ854" s="273"/>
      <c r="WQR854" s="273"/>
      <c r="WQS854" s="273"/>
      <c r="WQT854" s="273"/>
      <c r="WQU854" s="273"/>
      <c r="WQV854" s="273"/>
      <c r="WQW854" s="273"/>
      <c r="WQX854" s="273"/>
      <c r="WQY854" s="273"/>
      <c r="WQZ854" s="273"/>
      <c r="WRA854" s="273"/>
      <c r="WRB854" s="273"/>
      <c r="WRC854" s="273"/>
      <c r="WRD854" s="273"/>
      <c r="WRE854" s="273"/>
      <c r="WRF854" s="273"/>
      <c r="WRG854" s="273"/>
      <c r="WRH854" s="273"/>
      <c r="WRI854" s="273"/>
      <c r="WRJ854" s="273"/>
      <c r="WRK854" s="273"/>
      <c r="WRL854" s="273"/>
      <c r="WRM854" s="273"/>
      <c r="WRN854" s="273"/>
      <c r="WRO854" s="273"/>
      <c r="WRP854" s="273"/>
      <c r="WRQ854" s="273"/>
      <c r="WRR854" s="273"/>
      <c r="WRS854" s="273"/>
      <c r="WRT854" s="273"/>
      <c r="WRU854" s="273"/>
      <c r="WRV854" s="273"/>
      <c r="WRW854" s="273"/>
      <c r="WRX854" s="273"/>
      <c r="WRY854" s="273"/>
      <c r="WRZ854" s="273"/>
      <c r="WSA854" s="273"/>
      <c r="WSB854" s="273"/>
      <c r="WSC854" s="273"/>
      <c r="WSD854" s="273"/>
      <c r="WSE854" s="273"/>
      <c r="WSF854" s="273"/>
      <c r="WSG854" s="273"/>
      <c r="WSH854" s="273"/>
      <c r="WSI854" s="273"/>
      <c r="WSJ854" s="273"/>
      <c r="WSK854" s="273"/>
      <c r="WSL854" s="273"/>
      <c r="WSM854" s="273"/>
      <c r="WSN854" s="273"/>
      <c r="WSO854" s="273"/>
      <c r="WSP854" s="273"/>
      <c r="WSQ854" s="273"/>
      <c r="WSR854" s="273"/>
      <c r="WSS854" s="273"/>
      <c r="WST854" s="273"/>
      <c r="WSU854" s="273"/>
      <c r="WSV854" s="273"/>
      <c r="WSW854" s="273"/>
      <c r="WSX854" s="273"/>
      <c r="WSY854" s="273"/>
      <c r="WSZ854" s="273"/>
      <c r="WTA854" s="273"/>
      <c r="WTB854" s="273"/>
      <c r="WTC854" s="273"/>
      <c r="WTD854" s="273"/>
      <c r="WTE854" s="273"/>
      <c r="WTF854" s="273"/>
      <c r="WTG854" s="273"/>
      <c r="WTH854" s="273"/>
      <c r="WTI854" s="273"/>
      <c r="WTJ854" s="273"/>
      <c r="WTK854" s="273"/>
      <c r="WTL854" s="273"/>
      <c r="WTM854" s="273"/>
      <c r="WTN854" s="273"/>
      <c r="WTO854" s="273"/>
      <c r="WTP854" s="273"/>
      <c r="WTQ854" s="273"/>
      <c r="WTR854" s="273"/>
      <c r="WTS854" s="273"/>
      <c r="WTT854" s="273"/>
      <c r="WTU854" s="273"/>
      <c r="WTV854" s="273"/>
      <c r="WTW854" s="273"/>
      <c r="WTX854" s="273"/>
      <c r="WTY854" s="273"/>
      <c r="WTZ854" s="273"/>
      <c r="WUA854" s="273"/>
      <c r="WUB854" s="273"/>
      <c r="WUC854" s="273"/>
      <c r="WUD854" s="273"/>
      <c r="WUE854" s="273"/>
      <c r="WUF854" s="273"/>
      <c r="WUG854" s="273"/>
      <c r="WUH854" s="273"/>
      <c r="WUI854" s="273"/>
      <c r="WUJ854" s="273"/>
      <c r="WUK854" s="273"/>
      <c r="WUL854" s="273"/>
      <c r="WUM854" s="273"/>
      <c r="WUN854" s="273"/>
      <c r="WUO854" s="273"/>
      <c r="WUP854" s="273"/>
      <c r="WUQ854" s="273"/>
      <c r="WUR854" s="273"/>
      <c r="WUS854" s="273"/>
      <c r="WUT854" s="273"/>
      <c r="WUU854" s="273"/>
      <c r="WUV854" s="273"/>
      <c r="WUW854" s="273"/>
      <c r="WUX854" s="273"/>
      <c r="WUY854" s="273"/>
      <c r="WUZ854" s="273"/>
      <c r="WVA854" s="273"/>
      <c r="WVB854" s="273"/>
      <c r="WVC854" s="273"/>
      <c r="WVD854" s="273"/>
      <c r="WVE854" s="273"/>
      <c r="WVF854" s="273"/>
      <c r="WVG854" s="273"/>
      <c r="WVH854" s="273"/>
      <c r="WVI854" s="273"/>
      <c r="WVJ854" s="273"/>
      <c r="WVK854" s="273"/>
      <c r="WVL854" s="273"/>
      <c r="WVM854" s="273"/>
      <c r="WVN854" s="273"/>
      <c r="WVO854" s="273"/>
      <c r="WVP854" s="273"/>
      <c r="WVQ854" s="273"/>
      <c r="WVR854" s="273"/>
      <c r="WVS854" s="273"/>
      <c r="WVT854" s="273"/>
      <c r="WVU854" s="273"/>
      <c r="WVV854" s="273"/>
      <c r="WVW854" s="273"/>
      <c r="WVX854" s="273"/>
      <c r="WVY854" s="273"/>
      <c r="WVZ854" s="273"/>
      <c r="WWA854" s="273"/>
      <c r="WWB854" s="273"/>
      <c r="WWC854" s="273"/>
      <c r="WWD854" s="273"/>
      <c r="WWE854" s="273"/>
      <c r="WWF854" s="273"/>
      <c r="WWG854" s="273"/>
      <c r="WWH854" s="273"/>
      <c r="WWI854" s="273"/>
      <c r="WWJ854" s="273"/>
      <c r="WWK854" s="273"/>
      <c r="WWL854" s="273"/>
      <c r="WWM854" s="273"/>
      <c r="WWN854" s="273"/>
      <c r="WWO854" s="273"/>
      <c r="WWP854" s="273"/>
      <c r="WWQ854" s="273"/>
      <c r="WWR854" s="273"/>
      <c r="WWS854" s="273"/>
      <c r="WWT854" s="273"/>
      <c r="WWU854" s="273"/>
      <c r="WWV854" s="273"/>
      <c r="WWW854" s="273"/>
      <c r="WWX854" s="273"/>
      <c r="WWY854" s="273"/>
      <c r="WWZ854" s="273"/>
      <c r="WXA854" s="273"/>
      <c r="WXB854" s="273"/>
      <c r="WXC854" s="273"/>
      <c r="WXD854" s="273"/>
      <c r="WXE854" s="273"/>
      <c r="WXF854" s="273"/>
      <c r="WXG854" s="273"/>
      <c r="WXH854" s="273"/>
      <c r="WXI854" s="273"/>
      <c r="WXJ854" s="273"/>
      <c r="WXK854" s="273"/>
      <c r="WXL854" s="273"/>
      <c r="WXM854" s="273"/>
      <c r="WXN854" s="273"/>
      <c r="WXO854" s="273"/>
      <c r="WXP854" s="273"/>
      <c r="WXQ854" s="273"/>
      <c r="WXR854" s="273"/>
      <c r="WXS854" s="273"/>
      <c r="WXT854" s="273"/>
      <c r="WXU854" s="273"/>
      <c r="WXV854" s="273"/>
      <c r="WXW854" s="273"/>
      <c r="WXX854" s="273"/>
      <c r="WXY854" s="273"/>
      <c r="WXZ854" s="273"/>
      <c r="WYA854" s="273"/>
      <c r="WYB854" s="273"/>
      <c r="WYC854" s="273"/>
      <c r="WYD854" s="273"/>
      <c r="WYE854" s="273"/>
      <c r="WYF854" s="273"/>
      <c r="WYG854" s="273"/>
      <c r="WYH854" s="273"/>
      <c r="WYI854" s="273"/>
      <c r="WYJ854" s="273"/>
      <c r="WYK854" s="273"/>
      <c r="WYL854" s="273"/>
      <c r="WYM854" s="273"/>
      <c r="WYN854" s="273"/>
      <c r="WYO854" s="273"/>
      <c r="WYP854" s="273"/>
      <c r="WYQ854" s="273"/>
      <c r="WYR854" s="273"/>
      <c r="WYS854" s="273"/>
      <c r="WYT854" s="273"/>
      <c r="WYU854" s="273"/>
      <c r="WYV854" s="273"/>
      <c r="WYW854" s="273"/>
      <c r="WYX854" s="273"/>
      <c r="WYY854" s="273"/>
      <c r="WYZ854" s="273"/>
      <c r="WZA854" s="273"/>
      <c r="WZB854" s="273"/>
      <c r="WZC854" s="273"/>
      <c r="WZD854" s="273"/>
      <c r="WZE854" s="273"/>
      <c r="WZF854" s="273"/>
      <c r="WZG854" s="273"/>
      <c r="WZH854" s="273"/>
      <c r="WZI854" s="273"/>
      <c r="WZJ854" s="273"/>
      <c r="WZK854" s="273"/>
      <c r="WZL854" s="273"/>
      <c r="WZM854" s="273"/>
      <c r="WZN854" s="273"/>
      <c r="WZO854" s="273"/>
      <c r="WZP854" s="273"/>
      <c r="WZQ854" s="273"/>
      <c r="WZR854" s="273"/>
      <c r="WZS854" s="273"/>
      <c r="WZT854" s="273"/>
      <c r="WZU854" s="273"/>
      <c r="WZV854" s="273"/>
      <c r="WZW854" s="273"/>
      <c r="WZX854" s="273"/>
      <c r="WZY854" s="273"/>
      <c r="WZZ854" s="273"/>
      <c r="XAA854" s="273"/>
      <c r="XAB854" s="273"/>
      <c r="XAC854" s="273"/>
      <c r="XAD854" s="273"/>
      <c r="XAE854" s="273"/>
      <c r="XAF854" s="273"/>
      <c r="XAG854" s="273"/>
      <c r="XAH854" s="273"/>
      <c r="XAI854" s="273"/>
      <c r="XAJ854" s="273"/>
      <c r="XAK854" s="273"/>
      <c r="XAL854" s="273"/>
      <c r="XAM854" s="273"/>
      <c r="XAN854" s="273"/>
      <c r="XAO854" s="273"/>
      <c r="XAP854" s="273"/>
      <c r="XAQ854" s="273"/>
      <c r="XAR854" s="273"/>
      <c r="XAS854" s="273"/>
      <c r="XAT854" s="273"/>
      <c r="XAU854" s="273"/>
      <c r="XAV854" s="273"/>
      <c r="XAW854" s="273"/>
      <c r="XAX854" s="273"/>
      <c r="XAY854" s="273"/>
      <c r="XAZ854" s="273"/>
      <c r="XBA854" s="273"/>
      <c r="XBB854" s="273"/>
      <c r="XBC854" s="273"/>
      <c r="XBD854" s="273"/>
      <c r="XBE854" s="273"/>
      <c r="XBF854" s="273"/>
      <c r="XBG854" s="273"/>
      <c r="XBH854" s="273"/>
      <c r="XBI854" s="273"/>
      <c r="XBJ854" s="273"/>
      <c r="XBK854" s="273"/>
      <c r="XBL854" s="273"/>
      <c r="XBM854" s="273"/>
      <c r="XBN854" s="273"/>
      <c r="XBO854" s="273"/>
      <c r="XBP854" s="273"/>
      <c r="XBQ854" s="273"/>
      <c r="XBR854" s="273"/>
      <c r="XBS854" s="273"/>
      <c r="XBT854" s="273"/>
      <c r="XBU854" s="273"/>
      <c r="XBV854" s="273"/>
      <c r="XBW854" s="273"/>
      <c r="XBX854" s="273"/>
      <c r="XBY854" s="273"/>
      <c r="XBZ854" s="273"/>
      <c r="XCA854" s="273"/>
      <c r="XCB854" s="273"/>
      <c r="XCC854" s="273"/>
      <c r="XCD854" s="273"/>
      <c r="XCE854" s="273"/>
      <c r="XCF854" s="273"/>
      <c r="XCG854" s="273"/>
      <c r="XCH854" s="273"/>
      <c r="XCI854" s="273"/>
      <c r="XCJ854" s="273"/>
      <c r="XCK854" s="273"/>
      <c r="XCL854" s="273"/>
      <c r="XCM854" s="273"/>
      <c r="XCN854" s="273"/>
      <c r="XCO854" s="273"/>
      <c r="XCP854" s="273"/>
      <c r="XCQ854" s="273"/>
      <c r="XCR854" s="273"/>
      <c r="XCS854" s="273"/>
      <c r="XCT854" s="273"/>
      <c r="XCU854" s="273"/>
      <c r="XCV854" s="273"/>
      <c r="XCW854" s="273"/>
      <c r="XCX854" s="273"/>
      <c r="XCY854" s="273"/>
      <c r="XCZ854" s="273"/>
      <c r="XDA854" s="273"/>
      <c r="XDB854" s="273"/>
      <c r="XDC854" s="273"/>
      <c r="XDD854" s="273"/>
      <c r="XDE854" s="273"/>
      <c r="XDF854" s="273"/>
      <c r="XDG854" s="273"/>
      <c r="XDH854" s="273"/>
      <c r="XDI854" s="273"/>
      <c r="XDJ854" s="273"/>
      <c r="XDK854" s="273"/>
      <c r="XDL854" s="273"/>
      <c r="XDM854" s="273"/>
      <c r="XDN854" s="273"/>
      <c r="XDO854" s="273"/>
      <c r="XDP854" s="273"/>
      <c r="XDQ854" s="273"/>
      <c r="XDR854" s="273"/>
      <c r="XDS854" s="273"/>
      <c r="XDT854" s="273"/>
      <c r="XDU854" s="273"/>
      <c r="XDV854" s="273"/>
      <c r="XDW854" s="273"/>
      <c r="XDX854" s="273"/>
      <c r="XDY854" s="273"/>
      <c r="XDZ854" s="273"/>
      <c r="XEA854" s="273"/>
      <c r="XEB854" s="273"/>
      <c r="XEC854" s="273"/>
      <c r="XED854" s="273"/>
      <c r="XEE854" s="273"/>
    </row>
    <row r="855" spans="1:16359" ht="60.75" hidden="1">
      <c r="A855">
        <v>202511461201</v>
      </c>
      <c r="B855" s="120" t="s">
        <v>10518</v>
      </c>
      <c r="C855" s="148" t="s">
        <v>7133</v>
      </c>
      <c r="D855" s="145" t="s">
        <v>10519</v>
      </c>
      <c r="E855" s="108" t="s">
        <v>7919</v>
      </c>
      <c r="F855" s="108" t="s">
        <v>10520</v>
      </c>
      <c r="G855" s="175" t="s">
        <v>10521</v>
      </c>
      <c r="H855" s="175" t="s">
        <v>10522</v>
      </c>
      <c r="I855" s="271" t="s">
        <v>7118</v>
      </c>
      <c r="J855" s="271">
        <v>45965</v>
      </c>
      <c r="K855" s="271" t="s">
        <v>355</v>
      </c>
      <c r="L855" s="145" t="str">
        <f>IF(Tabela2[[#This Row],[Data]]="","Sem Informação",VLOOKUP(MONTH(Tabela2[[#This Row],[Data]]),'[1]Validação de dados'!$I$1:$J$13,2,0))</f>
        <v>Novembro</v>
      </c>
      <c r="M855" s="145">
        <f>YEAR(Tabela2[[#This Row],[Data]])</f>
        <v>2025</v>
      </c>
      <c r="N855" s="271" t="s">
        <v>143</v>
      </c>
      <c r="O855" s="271" t="s">
        <v>286</v>
      </c>
      <c r="P855" s="258" t="e">
        <f>VLOOKUP(Tabela2[[#This Row],[SIEMA]],Siema2024,21,FALSE)</f>
        <v>#REF!</v>
      </c>
      <c r="Q855" s="258" t="s">
        <v>9066</v>
      </c>
      <c r="R855" s="259" t="s">
        <v>10523</v>
      </c>
      <c r="S855" s="262" t="str">
        <f>IF(Q855="","", IF(Q855="NC","", IF(Q855="NE","", IF(Q855="NA","",IFERROR(VLOOKUP(Q855,[1]Produtos!$A$1:$C$2319,2,FALSE),"Não Cadastrado")))))</f>
        <v/>
      </c>
      <c r="T855" s="258" t="s">
        <v>6834</v>
      </c>
      <c r="U855" s="258" t="s">
        <v>7062</v>
      </c>
      <c r="V855" s="258" t="s">
        <v>9068</v>
      </c>
      <c r="W855" s="258">
        <v>1170</v>
      </c>
      <c r="X855" s="259" t="str">
        <f>IF(Tabela2[[#This Row],[Origem do acidente]] = "Plataforma", "PREENCHER","NA")</f>
        <v>NA</v>
      </c>
      <c r="Y855" s="262" t="str">
        <f>IF(W855="","", IF(W855="NC","", IF(W855="NE","", IF(W855="NA","",IFERROR(VLOOKUP(W855,[1]Produtos!$A$1:$C$2319,2,FALSE),"Não Cadastrado")))))</f>
        <v>ÁLCOOL ETÍLICO, ETANOL</v>
      </c>
      <c r="Z855" s="258" t="s">
        <v>6834</v>
      </c>
      <c r="AA855" s="258" t="s">
        <v>7062</v>
      </c>
      <c r="AB855" s="258">
        <f>IF(W855="","",IF(ISNUMBER(W855)=FALSE,"Não se aplica",IFERROR(VLOOKUP(W855,[1]Produtos!$A$1:$C$2319,3,FALSE),"Não Cadastrado")))</f>
        <v>3</v>
      </c>
      <c r="AC855" s="258"/>
      <c r="AD855" s="259" t="str">
        <f>IF(Tabela2[[#This Row],[Origem do acidente]] = "Plataforma", "PREENCHER","NA")</f>
        <v>NA</v>
      </c>
      <c r="AE855" s="262" t="str">
        <f>IF(AC855="","", IF(AC855="NC","", IF(AC855="NE","", IF(AC855="NA","",IFERROR(VLOOKUP(AC855,[1]Produtos!$A$1:$C$2319,2,FALSE),"Não Cadastrado")))))</f>
        <v/>
      </c>
      <c r="AF855" s="258"/>
      <c r="AG855" s="258"/>
      <c r="AH855" s="258" t="str">
        <f>IF(AC855="","",IF(ISNUMBER(AC855)=FALSE,"Não se aplica",IFERROR(VLOOKUP(AC855,Produtos!$A$1:$C$2319,3,FALSE),"Não Cadastrado")))</f>
        <v/>
      </c>
      <c r="AI855" s="258"/>
      <c r="AJ855" s="145" t="s">
        <v>10524</v>
      </c>
      <c r="AK855" s="262" t="s">
        <v>7110</v>
      </c>
      <c r="AL855" s="262" t="s">
        <v>7271</v>
      </c>
      <c r="AM855" s="262" t="s">
        <v>7827</v>
      </c>
      <c r="AN855" s="148"/>
      <c r="AO855" s="148"/>
      <c r="AP855" s="148"/>
      <c r="AQ855" s="148"/>
      <c r="AR855" s="150"/>
      <c r="AS855" s="148"/>
      <c r="AT855" s="148"/>
      <c r="AU855" s="148"/>
      <c r="AV855" s="148"/>
      <c r="AW855" s="148" t="s">
        <v>7176</v>
      </c>
      <c r="AX855" s="148"/>
      <c r="AY855" s="148"/>
      <c r="AZ855" s="148"/>
      <c r="BA855" s="148"/>
      <c r="BB855" s="148"/>
      <c r="BC855" s="259" t="str">
        <f>IF(Tabela2[[#This Row],[Outro(s) ]] = "X", "PREENCHER","NA")</f>
        <v>NA</v>
      </c>
      <c r="BD855" s="148"/>
      <c r="BE855" s="148"/>
      <c r="BF855" s="251" t="s">
        <v>6834</v>
      </c>
      <c r="BG855" s="251"/>
      <c r="BH855" s="253" t="s">
        <v>6834</v>
      </c>
      <c r="BI855" s="252" t="s">
        <v>7062</v>
      </c>
      <c r="BJ855" s="262" t="s">
        <v>7097</v>
      </c>
      <c r="BK855" s="258" t="s">
        <v>2696</v>
      </c>
      <c r="BL855" s="265">
        <v>45967</v>
      </c>
      <c r="BM855" s="148">
        <f ca="1">IF(Tabela2[[#This Row],[Data de atendimento do Ibama (considerar o primeiro documento/ação)]]="",_xlfn.DAYS(TODAY(),J855),_xlfn.DAYS(Tabela2[[#This Row],[Data de atendimento do Ibama (considerar o primeiro documento/ação)]],J855))</f>
        <v>2</v>
      </c>
      <c r="BN855" s="259" t="str">
        <f>IF(Tabela2[[#This Row],[Atendido pelo Ibama ("Não" ou "Sim")]]="Não","Preencher", IF(Tabela2[[#This Row],[Atendido pelo Ibama ("Não" ou "Sim")]]="Sim","NA",""))</f>
        <v>NA</v>
      </c>
      <c r="BO855" s="263" t="s">
        <v>7123</v>
      </c>
      <c r="BP855" s="259" t="s">
        <v>9713</v>
      </c>
      <c r="BQ855" s="258" t="s">
        <v>123</v>
      </c>
      <c r="BR855" s="259" t="str">
        <f>IF(Tabela2[[#This Row],[Equipe do Ibama foi a campo? Houve sobrevoo do Poseidon?]] = "Sim", "PREENCHER","NA")</f>
        <v>NA</v>
      </c>
      <c r="BS855" s="259" t="str">
        <f>IF(Tabela2[[#This Row],[Se sim, foi emitida Ordem de Emergência? (informações vinculada à coluna CK)]] = "Sim", "PREENCHER","NA")</f>
        <v>NA</v>
      </c>
      <c r="BT855" s="259" t="s">
        <v>7125</v>
      </c>
      <c r="BU855" s="259" t="s">
        <v>123</v>
      </c>
      <c r="BV855" s="259" t="s">
        <v>123</v>
      </c>
      <c r="BW855" s="259" t="s">
        <v>123</v>
      </c>
      <c r="BX855" s="258" t="s">
        <v>7119</v>
      </c>
      <c r="BY855" s="265"/>
      <c r="BZ855" s="145" t="str">
        <f>IF(Tabela2[[#This Row],[Data do documento de encerramento]]="NA","NA",IF(Tabela2[[#This Row],[Data do documento de encerramento]]="","Pendente de conclusão/ encerramento",_xlfn.DAYS(Tabela2[[#This Row],[Data do documento de encerramento]],J855)))</f>
        <v>Pendente de conclusão/ encerramento</v>
      </c>
      <c r="CA855" s="262" t="s">
        <v>10525</v>
      </c>
      <c r="CB855" s="272"/>
      <c r="CC855" s="150"/>
      <c r="CD855" s="150"/>
      <c r="CE855" s="150"/>
      <c r="CF855" s="150"/>
      <c r="CG855" s="273"/>
      <c r="CH855" s="273"/>
      <c r="CI855" s="273"/>
      <c r="CJ855" s="273"/>
      <c r="CK855" s="273"/>
      <c r="CL855" s="273"/>
      <c r="CM855" s="273"/>
      <c r="CN855" s="273"/>
      <c r="CO855" s="273"/>
      <c r="CP855" s="273"/>
      <c r="CQ855" s="273"/>
      <c r="CR855" s="273"/>
      <c r="CS855" s="273"/>
      <c r="CT855" s="273"/>
      <c r="CU855" s="273"/>
      <c r="CV855" s="273"/>
      <c r="CW855" s="273"/>
      <c r="CX855" s="273"/>
      <c r="CY855" s="273"/>
      <c r="CZ855" s="273"/>
      <c r="DA855" s="273"/>
      <c r="DB855" s="273"/>
      <c r="DC855" s="273"/>
      <c r="DD855" s="273"/>
      <c r="DE855" s="273"/>
      <c r="DF855" s="273"/>
      <c r="DG855" s="273"/>
      <c r="DH855" s="273"/>
      <c r="DI855" s="273"/>
      <c r="DJ855" s="273"/>
      <c r="DK855" s="273"/>
      <c r="DL855" s="273"/>
      <c r="DM855" s="273"/>
      <c r="DN855" s="273"/>
      <c r="DO855" s="273"/>
      <c r="DP855" s="273"/>
      <c r="DQ855" s="273"/>
      <c r="DR855" s="273"/>
      <c r="DS855" s="273"/>
      <c r="DT855" s="273"/>
      <c r="DU855" s="273"/>
      <c r="DV855" s="273"/>
      <c r="DW855" s="273"/>
      <c r="DX855" s="273"/>
      <c r="DY855" s="273"/>
      <c r="DZ855" s="273"/>
      <c r="EA855" s="273"/>
      <c r="EB855" s="273"/>
      <c r="EC855" s="273"/>
      <c r="ED855" s="273"/>
      <c r="EE855" s="273"/>
      <c r="EF855" s="273"/>
      <c r="EG855" s="273"/>
      <c r="EH855" s="273"/>
      <c r="EI855" s="273"/>
      <c r="EJ855" s="273"/>
      <c r="EK855" s="273"/>
      <c r="EL855" s="273"/>
      <c r="EM855" s="273"/>
      <c r="EN855" s="273"/>
      <c r="EO855" s="273"/>
      <c r="EP855" s="273"/>
      <c r="EQ855" s="273"/>
      <c r="ER855" s="273"/>
      <c r="ES855" s="273"/>
      <c r="ET855" s="273"/>
      <c r="EU855" s="273"/>
      <c r="EV855" s="273"/>
      <c r="EW855" s="273"/>
      <c r="EX855" s="273"/>
      <c r="EY855" s="273"/>
      <c r="EZ855" s="273"/>
      <c r="FA855" s="273"/>
      <c r="FB855" s="273"/>
      <c r="FC855" s="273"/>
      <c r="FD855" s="273"/>
      <c r="FE855" s="273"/>
      <c r="FF855" s="273"/>
      <c r="FG855" s="273"/>
      <c r="FH855" s="273"/>
      <c r="FI855" s="273"/>
      <c r="FJ855" s="273"/>
      <c r="FK855" s="273"/>
      <c r="FL855" s="273"/>
      <c r="FM855" s="273"/>
      <c r="FN855" s="273"/>
      <c r="FO855" s="273"/>
      <c r="FP855" s="273"/>
      <c r="FQ855" s="273"/>
      <c r="FR855" s="273"/>
      <c r="FS855" s="273"/>
      <c r="FT855" s="273"/>
      <c r="FU855" s="273"/>
      <c r="FV855" s="273"/>
      <c r="FW855" s="273"/>
      <c r="FX855" s="273"/>
      <c r="FY855" s="273"/>
      <c r="FZ855" s="273"/>
      <c r="GA855" s="273"/>
      <c r="GB855" s="273"/>
      <c r="GC855" s="273"/>
      <c r="GD855" s="273"/>
      <c r="GE855" s="273"/>
      <c r="GF855" s="273"/>
      <c r="GG855" s="273"/>
      <c r="GH855" s="273"/>
      <c r="GI855" s="273"/>
      <c r="GJ855" s="273"/>
      <c r="GK855" s="273"/>
      <c r="GL855" s="273"/>
      <c r="GM855" s="273"/>
      <c r="GN855" s="273"/>
      <c r="GO855" s="273"/>
      <c r="GP855" s="273"/>
      <c r="GQ855" s="273"/>
      <c r="GR855" s="273"/>
      <c r="GS855" s="273"/>
      <c r="GT855" s="273"/>
      <c r="GU855" s="273"/>
      <c r="GV855" s="273"/>
      <c r="GW855" s="273"/>
      <c r="GX855" s="273"/>
      <c r="GY855" s="273"/>
      <c r="GZ855" s="273"/>
      <c r="HA855" s="273"/>
      <c r="HB855" s="273"/>
      <c r="HC855" s="273"/>
      <c r="HD855" s="273"/>
      <c r="HE855" s="273"/>
      <c r="HF855" s="273"/>
      <c r="HG855" s="273"/>
      <c r="HH855" s="273"/>
      <c r="HI855" s="273"/>
      <c r="HJ855" s="273"/>
      <c r="HK855" s="273"/>
      <c r="HL855" s="273"/>
      <c r="HM855" s="273"/>
      <c r="HN855" s="273"/>
      <c r="HO855" s="273"/>
      <c r="HP855" s="273"/>
      <c r="HQ855" s="273"/>
      <c r="HR855" s="273"/>
      <c r="HS855" s="273"/>
      <c r="HT855" s="273"/>
      <c r="HU855" s="273"/>
      <c r="HV855" s="273"/>
      <c r="HW855" s="273"/>
      <c r="HX855" s="273"/>
      <c r="HY855" s="273"/>
      <c r="HZ855" s="273"/>
      <c r="IA855" s="273"/>
      <c r="IB855" s="273"/>
      <c r="IC855" s="273"/>
      <c r="ID855" s="273"/>
      <c r="IE855" s="273"/>
      <c r="IF855" s="273"/>
      <c r="IG855" s="273"/>
      <c r="IH855" s="273"/>
      <c r="II855" s="273"/>
      <c r="IJ855" s="273"/>
      <c r="IK855" s="273"/>
      <c r="IL855" s="273"/>
      <c r="IM855" s="273"/>
      <c r="IN855" s="273"/>
      <c r="IO855" s="273"/>
      <c r="IP855" s="273"/>
      <c r="IQ855" s="273"/>
      <c r="IR855" s="273"/>
      <c r="IS855" s="273"/>
      <c r="IT855" s="273"/>
      <c r="IU855" s="273"/>
      <c r="IV855" s="273"/>
      <c r="IW855" s="273"/>
      <c r="IX855" s="273"/>
      <c r="IY855" s="273"/>
      <c r="IZ855" s="273"/>
      <c r="JA855" s="273"/>
      <c r="JB855" s="273"/>
      <c r="JC855" s="273"/>
      <c r="JD855" s="273"/>
      <c r="JE855" s="273"/>
      <c r="JF855" s="273"/>
      <c r="JG855" s="273"/>
      <c r="JH855" s="273"/>
      <c r="JI855" s="273"/>
      <c r="JJ855" s="273"/>
      <c r="JK855" s="273"/>
      <c r="JL855" s="273"/>
      <c r="JM855" s="273"/>
      <c r="JN855" s="273"/>
      <c r="JO855" s="273"/>
      <c r="JP855" s="273"/>
      <c r="JQ855" s="273"/>
      <c r="JR855" s="273"/>
      <c r="JS855" s="273"/>
      <c r="JT855" s="273"/>
      <c r="JU855" s="273"/>
      <c r="JV855" s="273"/>
      <c r="JW855" s="273"/>
      <c r="JX855" s="273"/>
      <c r="JY855" s="273"/>
      <c r="JZ855" s="273"/>
      <c r="KA855" s="273"/>
      <c r="KB855" s="273"/>
      <c r="KC855" s="273"/>
      <c r="KD855" s="273"/>
      <c r="KE855" s="273"/>
      <c r="KF855" s="273"/>
      <c r="KG855" s="273"/>
      <c r="KH855" s="273"/>
      <c r="KI855" s="273"/>
      <c r="KJ855" s="273"/>
      <c r="KK855" s="273"/>
      <c r="KL855" s="273"/>
      <c r="KM855" s="273"/>
      <c r="KN855" s="273"/>
      <c r="KO855" s="273"/>
      <c r="KP855" s="273"/>
      <c r="KQ855" s="273"/>
      <c r="KR855" s="273"/>
      <c r="KS855" s="273"/>
      <c r="KT855" s="273"/>
      <c r="KU855" s="273"/>
      <c r="KV855" s="273"/>
      <c r="KW855" s="273"/>
      <c r="KX855" s="273"/>
      <c r="KY855" s="273"/>
      <c r="KZ855" s="273"/>
      <c r="LA855" s="273"/>
      <c r="LB855" s="273"/>
      <c r="LC855" s="273"/>
      <c r="LD855" s="273"/>
      <c r="LE855" s="273"/>
      <c r="LF855" s="273"/>
      <c r="LG855" s="273"/>
      <c r="LH855" s="273"/>
      <c r="LI855" s="273"/>
      <c r="LJ855" s="273"/>
      <c r="LK855" s="273"/>
      <c r="LL855" s="273"/>
      <c r="LM855" s="273"/>
      <c r="LN855" s="273"/>
      <c r="LO855" s="273"/>
      <c r="LP855" s="273"/>
      <c r="LQ855" s="273"/>
      <c r="LR855" s="273"/>
      <c r="LS855" s="273"/>
      <c r="LT855" s="273"/>
      <c r="LU855" s="273"/>
      <c r="LV855" s="273"/>
      <c r="LW855" s="273"/>
      <c r="LX855" s="273"/>
      <c r="LY855" s="273"/>
      <c r="LZ855" s="273"/>
      <c r="MA855" s="273"/>
      <c r="MB855" s="273"/>
      <c r="MC855" s="273"/>
      <c r="MD855" s="273"/>
      <c r="ME855" s="273"/>
      <c r="MF855" s="273"/>
      <c r="MG855" s="273"/>
      <c r="MH855" s="273"/>
      <c r="MI855" s="273"/>
      <c r="MJ855" s="273"/>
      <c r="MK855" s="273"/>
      <c r="ML855" s="273"/>
      <c r="MM855" s="273"/>
      <c r="MN855" s="273"/>
      <c r="MO855" s="273"/>
      <c r="MP855" s="273"/>
      <c r="MQ855" s="273"/>
      <c r="MR855" s="273"/>
      <c r="MS855" s="273"/>
      <c r="MT855" s="273"/>
      <c r="MU855" s="273"/>
      <c r="MV855" s="273"/>
      <c r="MW855" s="273"/>
      <c r="MX855" s="273"/>
      <c r="MY855" s="273"/>
      <c r="MZ855" s="273"/>
      <c r="NA855" s="273"/>
      <c r="NB855" s="273"/>
      <c r="NC855" s="273"/>
      <c r="ND855" s="273"/>
      <c r="NE855" s="273"/>
      <c r="NF855" s="273"/>
      <c r="NG855" s="273"/>
      <c r="NH855" s="273"/>
      <c r="NI855" s="273"/>
      <c r="NJ855" s="273"/>
      <c r="NK855" s="273"/>
      <c r="NL855" s="273"/>
      <c r="NM855" s="273"/>
      <c r="NN855" s="273"/>
      <c r="NO855" s="273"/>
      <c r="NP855" s="273"/>
      <c r="NQ855" s="273"/>
      <c r="NR855" s="273"/>
      <c r="NS855" s="273"/>
      <c r="NT855" s="273"/>
      <c r="NU855" s="273"/>
      <c r="NV855" s="273"/>
      <c r="NW855" s="273"/>
      <c r="NX855" s="273"/>
      <c r="NY855" s="273"/>
      <c r="NZ855" s="273"/>
      <c r="OA855" s="273"/>
      <c r="OB855" s="273"/>
      <c r="OC855" s="273"/>
      <c r="OD855" s="273"/>
      <c r="OE855" s="273"/>
      <c r="OF855" s="273"/>
      <c r="OG855" s="273"/>
      <c r="OH855" s="273"/>
      <c r="OI855" s="273"/>
      <c r="OJ855" s="273"/>
      <c r="OK855" s="273"/>
      <c r="OL855" s="273"/>
      <c r="OM855" s="273"/>
      <c r="ON855" s="273"/>
      <c r="OO855" s="273"/>
      <c r="OP855" s="273"/>
      <c r="OQ855" s="273"/>
      <c r="OR855" s="273"/>
      <c r="OS855" s="273"/>
      <c r="OT855" s="273"/>
      <c r="OU855" s="273"/>
      <c r="OV855" s="273"/>
      <c r="OW855" s="273"/>
      <c r="OX855" s="273"/>
      <c r="OY855" s="273"/>
      <c r="OZ855" s="273"/>
      <c r="PA855" s="273"/>
      <c r="PB855" s="273"/>
      <c r="PC855" s="273"/>
      <c r="PD855" s="273"/>
      <c r="PE855" s="273"/>
      <c r="PF855" s="273"/>
      <c r="PG855" s="273"/>
      <c r="PH855" s="273"/>
      <c r="PI855" s="273"/>
      <c r="PJ855" s="273"/>
      <c r="PK855" s="273"/>
      <c r="PL855" s="273"/>
      <c r="PM855" s="273"/>
      <c r="PN855" s="273"/>
      <c r="PO855" s="273"/>
      <c r="PP855" s="273"/>
      <c r="PQ855" s="273"/>
      <c r="PR855" s="273"/>
      <c r="PS855" s="273"/>
      <c r="PT855" s="273"/>
      <c r="PU855" s="273"/>
      <c r="PV855" s="273"/>
      <c r="PW855" s="273"/>
      <c r="PX855" s="273"/>
      <c r="PY855" s="273"/>
      <c r="PZ855" s="273"/>
      <c r="QA855" s="273"/>
      <c r="QB855" s="273"/>
      <c r="QC855" s="273"/>
      <c r="QD855" s="273"/>
      <c r="QE855" s="273"/>
      <c r="QF855" s="273"/>
      <c r="QG855" s="273"/>
      <c r="QH855" s="273"/>
      <c r="QI855" s="273"/>
      <c r="QJ855" s="273"/>
      <c r="QK855" s="273"/>
      <c r="QL855" s="273"/>
      <c r="QM855" s="273"/>
      <c r="QN855" s="273"/>
      <c r="QO855" s="273"/>
      <c r="QP855" s="273"/>
      <c r="QQ855" s="273"/>
      <c r="QR855" s="273"/>
      <c r="QS855" s="273"/>
      <c r="QT855" s="273"/>
      <c r="QU855" s="273"/>
      <c r="QV855" s="273"/>
      <c r="QW855" s="273"/>
      <c r="QX855" s="273"/>
      <c r="QY855" s="273"/>
      <c r="QZ855" s="273"/>
      <c r="RA855" s="273"/>
      <c r="RB855" s="273"/>
      <c r="RC855" s="273"/>
      <c r="RD855" s="273"/>
      <c r="RE855" s="273"/>
      <c r="RF855" s="273"/>
      <c r="RG855" s="273"/>
      <c r="RH855" s="273"/>
      <c r="RI855" s="273"/>
      <c r="RJ855" s="273"/>
      <c r="RK855" s="273"/>
      <c r="RL855" s="273"/>
      <c r="RM855" s="273"/>
      <c r="RN855" s="273"/>
      <c r="RO855" s="273"/>
      <c r="RP855" s="273"/>
      <c r="RQ855" s="273"/>
      <c r="RR855" s="273"/>
      <c r="RS855" s="273"/>
      <c r="RT855" s="273"/>
      <c r="RU855" s="273"/>
      <c r="RV855" s="273"/>
      <c r="RW855" s="273"/>
      <c r="RX855" s="273"/>
      <c r="RY855" s="273"/>
      <c r="RZ855" s="273"/>
      <c r="SA855" s="273"/>
      <c r="SB855" s="273"/>
      <c r="SC855" s="273"/>
      <c r="SD855" s="273"/>
      <c r="SE855" s="273"/>
      <c r="SF855" s="273"/>
      <c r="SG855" s="273"/>
      <c r="SH855" s="273"/>
      <c r="SI855" s="273"/>
      <c r="SJ855" s="273"/>
      <c r="SK855" s="273"/>
      <c r="SL855" s="273"/>
      <c r="SM855" s="273"/>
      <c r="SN855" s="273"/>
      <c r="SO855" s="273"/>
      <c r="SP855" s="273"/>
      <c r="SQ855" s="273"/>
      <c r="SR855" s="273"/>
      <c r="SS855" s="273"/>
      <c r="ST855" s="273"/>
      <c r="SU855" s="273"/>
      <c r="SV855" s="273"/>
      <c r="SW855" s="273"/>
      <c r="SX855" s="273"/>
      <c r="SY855" s="273"/>
      <c r="SZ855" s="273"/>
      <c r="TA855" s="273"/>
      <c r="TB855" s="273"/>
      <c r="TC855" s="273"/>
      <c r="TD855" s="273"/>
      <c r="TE855" s="273"/>
      <c r="TF855" s="273"/>
      <c r="TG855" s="273"/>
      <c r="TH855" s="273"/>
      <c r="TI855" s="273"/>
      <c r="TJ855" s="273"/>
      <c r="TK855" s="273"/>
      <c r="TL855" s="273"/>
      <c r="TM855" s="273"/>
      <c r="TN855" s="273"/>
      <c r="TO855" s="273"/>
      <c r="TP855" s="273"/>
      <c r="TQ855" s="273"/>
      <c r="TR855" s="273"/>
      <c r="TS855" s="273"/>
      <c r="TT855" s="273"/>
      <c r="TU855" s="273"/>
      <c r="TV855" s="273"/>
      <c r="TW855" s="273"/>
      <c r="TX855" s="273"/>
      <c r="TY855" s="273"/>
      <c r="TZ855" s="273"/>
      <c r="UA855" s="273"/>
      <c r="UB855" s="273"/>
      <c r="UC855" s="273"/>
      <c r="UD855" s="273"/>
      <c r="UE855" s="273"/>
      <c r="UF855" s="273"/>
      <c r="UG855" s="273"/>
      <c r="UH855" s="273"/>
      <c r="UI855" s="273"/>
      <c r="UJ855" s="273"/>
      <c r="UK855" s="273"/>
      <c r="UL855" s="273"/>
      <c r="UM855" s="273"/>
      <c r="UN855" s="273"/>
      <c r="UO855" s="273"/>
      <c r="UP855" s="273"/>
      <c r="UQ855" s="273"/>
      <c r="UR855" s="273"/>
      <c r="US855" s="273"/>
      <c r="UT855" s="273"/>
      <c r="UU855" s="273"/>
      <c r="UV855" s="273"/>
      <c r="UW855" s="273"/>
      <c r="UX855" s="273"/>
      <c r="UY855" s="273"/>
      <c r="UZ855" s="273"/>
      <c r="VA855" s="273"/>
      <c r="VB855" s="273"/>
      <c r="VC855" s="273"/>
      <c r="VD855" s="273"/>
      <c r="VE855" s="273"/>
      <c r="VF855" s="273"/>
      <c r="VG855" s="273"/>
      <c r="VH855" s="273"/>
      <c r="VI855" s="273"/>
      <c r="VJ855" s="273"/>
      <c r="VK855" s="273"/>
      <c r="VL855" s="273"/>
      <c r="VM855" s="273"/>
      <c r="VN855" s="273"/>
      <c r="VO855" s="273"/>
      <c r="VP855" s="273"/>
      <c r="VQ855" s="273"/>
      <c r="VR855" s="273"/>
      <c r="VS855" s="273"/>
      <c r="VT855" s="273"/>
      <c r="VU855" s="273"/>
      <c r="VV855" s="273"/>
      <c r="VW855" s="273"/>
      <c r="VX855" s="273"/>
      <c r="VY855" s="273"/>
      <c r="VZ855" s="273"/>
      <c r="WA855" s="273"/>
      <c r="WB855" s="273"/>
      <c r="WC855" s="273"/>
      <c r="WD855" s="273"/>
      <c r="WE855" s="273"/>
      <c r="WF855" s="273"/>
      <c r="WG855" s="273"/>
      <c r="WH855" s="273"/>
      <c r="WI855" s="273"/>
      <c r="WJ855" s="273"/>
      <c r="WK855" s="273"/>
      <c r="WL855" s="273"/>
      <c r="WM855" s="273"/>
      <c r="WN855" s="273"/>
      <c r="WO855" s="273"/>
      <c r="WP855" s="273"/>
      <c r="WQ855" s="273"/>
      <c r="WR855" s="273"/>
      <c r="WS855" s="273"/>
      <c r="WT855" s="273"/>
      <c r="WU855" s="273"/>
      <c r="WV855" s="273"/>
      <c r="WW855" s="273"/>
      <c r="WX855" s="273"/>
      <c r="WY855" s="273"/>
      <c r="WZ855" s="273"/>
      <c r="XA855" s="273"/>
      <c r="XB855" s="273"/>
      <c r="XC855" s="273"/>
      <c r="XD855" s="273"/>
      <c r="XE855" s="273"/>
      <c r="XF855" s="273"/>
      <c r="XG855" s="273"/>
      <c r="XH855" s="273"/>
      <c r="XI855" s="273"/>
      <c r="XJ855" s="273"/>
      <c r="XK855" s="273"/>
      <c r="XL855" s="273"/>
      <c r="XM855" s="273"/>
      <c r="XN855" s="273"/>
      <c r="XO855" s="273"/>
      <c r="XP855" s="273"/>
      <c r="XQ855" s="273"/>
      <c r="XR855" s="273"/>
      <c r="XS855" s="273"/>
      <c r="XT855" s="273"/>
      <c r="XU855" s="273"/>
      <c r="XV855" s="273"/>
      <c r="XW855" s="273"/>
      <c r="XX855" s="273"/>
      <c r="XY855" s="273"/>
      <c r="XZ855" s="273"/>
      <c r="YA855" s="273"/>
      <c r="YB855" s="273"/>
      <c r="YC855" s="273"/>
      <c r="YD855" s="273"/>
      <c r="YE855" s="273"/>
      <c r="YF855" s="273"/>
      <c r="YG855" s="273"/>
      <c r="YH855" s="273"/>
      <c r="YI855" s="273"/>
      <c r="YJ855" s="273"/>
      <c r="YK855" s="273"/>
      <c r="YL855" s="273"/>
      <c r="YM855" s="273"/>
      <c r="YN855" s="273"/>
      <c r="YO855" s="273"/>
      <c r="YP855" s="273"/>
      <c r="YQ855" s="273"/>
      <c r="YR855" s="273"/>
      <c r="YS855" s="273"/>
      <c r="YT855" s="273"/>
      <c r="YU855" s="273"/>
      <c r="YV855" s="273"/>
      <c r="YW855" s="273"/>
      <c r="YX855" s="273"/>
      <c r="YY855" s="273"/>
      <c r="YZ855" s="273"/>
      <c r="ZA855" s="273"/>
      <c r="ZB855" s="273"/>
      <c r="ZC855" s="273"/>
      <c r="ZD855" s="273"/>
      <c r="ZE855" s="273"/>
      <c r="ZF855" s="273"/>
      <c r="ZG855" s="273"/>
      <c r="ZH855" s="273"/>
      <c r="ZI855" s="273"/>
      <c r="ZJ855" s="273"/>
      <c r="ZK855" s="273"/>
      <c r="ZL855" s="273"/>
      <c r="ZM855" s="273"/>
      <c r="ZN855" s="273"/>
      <c r="ZO855" s="273"/>
      <c r="ZP855" s="273"/>
      <c r="ZQ855" s="273"/>
      <c r="ZR855" s="273"/>
      <c r="ZS855" s="273"/>
      <c r="ZT855" s="273"/>
      <c r="ZU855" s="273"/>
      <c r="ZV855" s="273"/>
      <c r="ZW855" s="273"/>
      <c r="ZX855" s="273"/>
      <c r="ZY855" s="273"/>
      <c r="ZZ855" s="273"/>
      <c r="AAA855" s="273"/>
      <c r="AAB855" s="273"/>
      <c r="AAC855" s="273"/>
      <c r="AAD855" s="273"/>
      <c r="AAE855" s="273"/>
      <c r="AAF855" s="273"/>
      <c r="AAG855" s="273"/>
      <c r="AAH855" s="273"/>
      <c r="AAI855" s="273"/>
      <c r="AAJ855" s="273"/>
      <c r="AAK855" s="273"/>
      <c r="AAL855" s="273"/>
      <c r="AAM855" s="273"/>
      <c r="AAN855" s="273"/>
      <c r="AAO855" s="273"/>
      <c r="AAP855" s="273"/>
      <c r="AAQ855" s="273"/>
      <c r="AAR855" s="273"/>
      <c r="AAS855" s="273"/>
      <c r="AAT855" s="273"/>
      <c r="AAU855" s="273"/>
      <c r="AAV855" s="273"/>
      <c r="AAW855" s="273"/>
      <c r="AAX855" s="273"/>
      <c r="AAY855" s="273"/>
      <c r="AAZ855" s="273"/>
      <c r="ABA855" s="273"/>
      <c r="ABB855" s="273"/>
      <c r="ABC855" s="273"/>
      <c r="ABD855" s="273"/>
      <c r="ABE855" s="273"/>
      <c r="ABF855" s="273"/>
      <c r="ABG855" s="273"/>
      <c r="ABH855" s="273"/>
      <c r="ABI855" s="273"/>
      <c r="ABJ855" s="273"/>
      <c r="ABK855" s="273"/>
      <c r="ABL855" s="273"/>
      <c r="ABM855" s="273"/>
      <c r="ABN855" s="273"/>
      <c r="ABO855" s="273"/>
      <c r="ABP855" s="273"/>
      <c r="ABQ855" s="273"/>
      <c r="ABR855" s="273"/>
      <c r="ABS855" s="273"/>
      <c r="ABT855" s="273"/>
      <c r="ABU855" s="273"/>
      <c r="ABV855" s="273"/>
      <c r="ABW855" s="273"/>
      <c r="ABX855" s="273"/>
      <c r="ABY855" s="273"/>
      <c r="ABZ855" s="273"/>
      <c r="ACA855" s="273"/>
      <c r="ACB855" s="273"/>
      <c r="ACC855" s="273"/>
      <c r="ACD855" s="273"/>
      <c r="ACE855" s="273"/>
      <c r="ACF855" s="273"/>
      <c r="ACG855" s="273"/>
      <c r="ACH855" s="273"/>
      <c r="ACI855" s="273"/>
      <c r="ACJ855" s="273"/>
      <c r="ACK855" s="273"/>
      <c r="ACL855" s="273"/>
      <c r="ACM855" s="273"/>
      <c r="ACN855" s="273"/>
      <c r="ACO855" s="273"/>
      <c r="ACP855" s="273"/>
      <c r="ACQ855" s="273"/>
      <c r="ACR855" s="273"/>
      <c r="ACS855" s="273"/>
      <c r="ACT855" s="273"/>
      <c r="ACU855" s="273"/>
      <c r="ACV855" s="273"/>
      <c r="ACW855" s="273"/>
      <c r="ACX855" s="273"/>
      <c r="ACY855" s="273"/>
      <c r="ACZ855" s="273"/>
      <c r="ADA855" s="273"/>
      <c r="ADB855" s="273"/>
      <c r="ADC855" s="273"/>
      <c r="ADD855" s="273"/>
      <c r="ADE855" s="273"/>
      <c r="ADF855" s="273"/>
      <c r="ADG855" s="273"/>
      <c r="ADH855" s="273"/>
      <c r="ADI855" s="273"/>
      <c r="ADJ855" s="273"/>
      <c r="ADK855" s="273"/>
      <c r="ADL855" s="273"/>
      <c r="ADM855" s="273"/>
      <c r="ADN855" s="273"/>
      <c r="ADO855" s="273"/>
      <c r="ADP855" s="273"/>
      <c r="ADQ855" s="273"/>
      <c r="ADR855" s="273"/>
      <c r="ADS855" s="273"/>
      <c r="ADT855" s="273"/>
      <c r="ADU855" s="273"/>
      <c r="ADV855" s="273"/>
      <c r="ADW855" s="273"/>
      <c r="ADX855" s="273"/>
      <c r="ADY855" s="273"/>
      <c r="ADZ855" s="273"/>
      <c r="AEA855" s="273"/>
      <c r="AEB855" s="273"/>
      <c r="AEC855" s="273"/>
      <c r="AED855" s="273"/>
      <c r="AEE855" s="273"/>
      <c r="AEF855" s="273"/>
      <c r="AEG855" s="273"/>
      <c r="AEH855" s="273"/>
      <c r="AEI855" s="273"/>
      <c r="AEJ855" s="273"/>
      <c r="AEK855" s="273"/>
      <c r="AEL855" s="273"/>
      <c r="AEM855" s="273"/>
      <c r="AEN855" s="273"/>
      <c r="AEO855" s="273"/>
      <c r="AEP855" s="273"/>
      <c r="AEQ855" s="273"/>
      <c r="AER855" s="273"/>
      <c r="AES855" s="273"/>
      <c r="AET855" s="273"/>
      <c r="AEU855" s="273"/>
      <c r="AEV855" s="273"/>
      <c r="AEW855" s="273"/>
      <c r="AEX855" s="273"/>
      <c r="AEY855" s="273"/>
      <c r="AEZ855" s="273"/>
      <c r="AFA855" s="273"/>
      <c r="AFB855" s="273"/>
      <c r="AFC855" s="273"/>
      <c r="AFD855" s="273"/>
      <c r="AFE855" s="273"/>
      <c r="AFF855" s="273"/>
      <c r="AFG855" s="273"/>
      <c r="AFH855" s="273"/>
      <c r="AFI855" s="273"/>
      <c r="AFJ855" s="273"/>
      <c r="AFK855" s="273"/>
      <c r="AFL855" s="273"/>
      <c r="AFM855" s="273"/>
      <c r="AFN855" s="273"/>
      <c r="AFO855" s="273"/>
      <c r="AFP855" s="273"/>
      <c r="AFQ855" s="273"/>
      <c r="AFR855" s="273"/>
      <c r="AFS855" s="273"/>
      <c r="AFT855" s="273"/>
      <c r="AFU855" s="273"/>
      <c r="AFV855" s="273"/>
      <c r="AFW855" s="273"/>
      <c r="AFX855" s="273"/>
      <c r="AFY855" s="273"/>
      <c r="AFZ855" s="273"/>
      <c r="AGA855" s="273"/>
      <c r="AGB855" s="273"/>
      <c r="AGC855" s="273"/>
      <c r="AGD855" s="273"/>
      <c r="AGE855" s="273"/>
      <c r="AGF855" s="273"/>
      <c r="AGG855" s="273"/>
      <c r="AGH855" s="273"/>
      <c r="AGI855" s="273"/>
      <c r="AGJ855" s="273"/>
      <c r="AGK855" s="273"/>
      <c r="AGL855" s="273"/>
      <c r="AGM855" s="273"/>
      <c r="AGN855" s="273"/>
      <c r="AGO855" s="273"/>
      <c r="AGP855" s="273"/>
      <c r="AGQ855" s="273"/>
      <c r="AGR855" s="273"/>
      <c r="AGS855" s="273"/>
      <c r="AGT855" s="273"/>
      <c r="AGU855" s="273"/>
      <c r="AGV855" s="273"/>
      <c r="AGW855" s="273"/>
      <c r="AGX855" s="273"/>
      <c r="AGY855" s="273"/>
      <c r="AGZ855" s="273"/>
      <c r="AHA855" s="273"/>
      <c r="AHB855" s="273"/>
      <c r="AHC855" s="273"/>
      <c r="AHD855" s="273"/>
      <c r="AHE855" s="273"/>
      <c r="AHF855" s="273"/>
      <c r="AHG855" s="273"/>
      <c r="AHH855" s="273"/>
      <c r="AHI855" s="273"/>
      <c r="AHJ855" s="273"/>
      <c r="AHK855" s="273"/>
      <c r="AHL855" s="273"/>
      <c r="AHM855" s="273"/>
      <c r="AHN855" s="273"/>
      <c r="AHO855" s="273"/>
      <c r="AHP855" s="273"/>
      <c r="AHQ855" s="273"/>
      <c r="AHR855" s="273"/>
      <c r="AHS855" s="273"/>
      <c r="AHT855" s="273"/>
      <c r="AHU855" s="273"/>
      <c r="AHV855" s="273"/>
      <c r="AHW855" s="273"/>
      <c r="AHX855" s="273"/>
      <c r="AHY855" s="273"/>
      <c r="AHZ855" s="273"/>
      <c r="AIA855" s="273"/>
      <c r="AIB855" s="273"/>
      <c r="AIC855" s="273"/>
      <c r="AID855" s="273"/>
      <c r="AIE855" s="273"/>
      <c r="AIF855" s="273"/>
      <c r="AIG855" s="273"/>
      <c r="AIH855" s="273"/>
      <c r="AII855" s="273"/>
      <c r="AIJ855" s="273"/>
      <c r="AIK855" s="273"/>
      <c r="AIL855" s="273"/>
      <c r="AIM855" s="273"/>
      <c r="AIN855" s="273"/>
      <c r="AIO855" s="273"/>
      <c r="AIP855" s="273"/>
      <c r="AIQ855" s="273"/>
      <c r="AIR855" s="273"/>
      <c r="AIS855" s="273"/>
      <c r="AIT855" s="273"/>
      <c r="AIU855" s="273"/>
      <c r="AIV855" s="273"/>
      <c r="AIW855" s="273"/>
      <c r="AIX855" s="273"/>
      <c r="AIY855" s="273"/>
      <c r="AIZ855" s="273"/>
      <c r="AJA855" s="273"/>
      <c r="AJB855" s="273"/>
      <c r="AJC855" s="273"/>
      <c r="AJD855" s="273"/>
      <c r="AJE855" s="273"/>
      <c r="AJF855" s="273"/>
      <c r="AJG855" s="273"/>
      <c r="AJH855" s="273"/>
      <c r="AJI855" s="273"/>
      <c r="AJJ855" s="273"/>
      <c r="AJK855" s="273"/>
      <c r="AJL855" s="273"/>
      <c r="AJM855" s="273"/>
      <c r="AJN855" s="273"/>
      <c r="AJO855" s="273"/>
      <c r="AJP855" s="273"/>
      <c r="AJQ855" s="273"/>
      <c r="AJR855" s="273"/>
      <c r="AJS855" s="273"/>
      <c r="AJT855" s="273"/>
      <c r="AJU855" s="273"/>
      <c r="AJV855" s="273"/>
      <c r="AJW855" s="273"/>
      <c r="AJX855" s="273"/>
      <c r="AJY855" s="273"/>
      <c r="AJZ855" s="273"/>
      <c r="AKA855" s="273"/>
      <c r="AKB855" s="273"/>
      <c r="AKC855" s="273"/>
      <c r="AKD855" s="273"/>
      <c r="AKE855" s="273"/>
      <c r="AKF855" s="273"/>
      <c r="AKG855" s="273"/>
      <c r="AKH855" s="273"/>
      <c r="AKI855" s="273"/>
      <c r="AKJ855" s="273"/>
      <c r="AKK855" s="273"/>
      <c r="AKL855" s="273"/>
      <c r="AKM855" s="273"/>
      <c r="AKN855" s="273"/>
      <c r="AKO855" s="273"/>
      <c r="AKP855" s="273"/>
      <c r="AKQ855" s="273"/>
      <c r="AKR855" s="273"/>
      <c r="AKS855" s="273"/>
      <c r="AKT855" s="273"/>
      <c r="AKU855" s="273"/>
      <c r="AKV855" s="273"/>
      <c r="AKW855" s="273"/>
      <c r="AKX855" s="273"/>
      <c r="AKY855" s="273"/>
      <c r="AKZ855" s="273"/>
      <c r="ALA855" s="273"/>
      <c r="ALB855" s="273"/>
      <c r="ALC855" s="273"/>
      <c r="ALD855" s="273"/>
      <c r="ALE855" s="273"/>
      <c r="ALF855" s="273"/>
      <c r="ALG855" s="273"/>
      <c r="ALH855" s="273"/>
      <c r="ALI855" s="273"/>
      <c r="ALJ855" s="273"/>
      <c r="ALK855" s="273"/>
      <c r="ALL855" s="273"/>
      <c r="ALM855" s="273"/>
      <c r="ALN855" s="273"/>
      <c r="ALO855" s="273"/>
      <c r="ALP855" s="273"/>
      <c r="ALQ855" s="273"/>
      <c r="ALR855" s="273"/>
      <c r="ALS855" s="273"/>
      <c r="ALT855" s="273"/>
      <c r="ALU855" s="273"/>
      <c r="ALV855" s="273"/>
      <c r="ALW855" s="273"/>
      <c r="ALX855" s="273"/>
      <c r="ALY855" s="273"/>
      <c r="ALZ855" s="273"/>
      <c r="AMA855" s="273"/>
      <c r="AMB855" s="273"/>
      <c r="AMC855" s="273"/>
      <c r="AMD855" s="273"/>
      <c r="AME855" s="273"/>
      <c r="AMF855" s="273"/>
      <c r="AMG855" s="273"/>
      <c r="AMH855" s="273"/>
      <c r="AMI855" s="273"/>
      <c r="AMJ855" s="273"/>
      <c r="AMK855" s="273"/>
      <c r="AML855" s="273"/>
      <c r="AMM855" s="273"/>
      <c r="AMN855" s="273"/>
      <c r="AMO855" s="273"/>
      <c r="AMP855" s="273"/>
      <c r="AMQ855" s="273"/>
      <c r="AMR855" s="273"/>
      <c r="AMS855" s="273"/>
      <c r="AMT855" s="273"/>
      <c r="AMU855" s="273"/>
      <c r="AMV855" s="273"/>
      <c r="AMW855" s="273"/>
      <c r="AMX855" s="273"/>
      <c r="AMY855" s="273"/>
      <c r="AMZ855" s="273"/>
      <c r="ANA855" s="273"/>
      <c r="ANB855" s="273"/>
      <c r="ANC855" s="273"/>
      <c r="AND855" s="273"/>
      <c r="ANE855" s="273"/>
      <c r="ANF855" s="273"/>
      <c r="ANG855" s="273"/>
      <c r="ANH855" s="273"/>
      <c r="ANI855" s="273"/>
      <c r="ANJ855" s="273"/>
      <c r="ANK855" s="273"/>
      <c r="ANL855" s="273"/>
      <c r="ANM855" s="273"/>
      <c r="ANN855" s="273"/>
      <c r="ANO855" s="273"/>
      <c r="ANP855" s="273"/>
      <c r="ANQ855" s="273"/>
      <c r="ANR855" s="273"/>
      <c r="ANS855" s="273"/>
      <c r="ANT855" s="273"/>
      <c r="ANU855" s="273"/>
      <c r="ANV855" s="273"/>
      <c r="ANW855" s="273"/>
      <c r="ANX855" s="273"/>
      <c r="ANY855" s="273"/>
      <c r="ANZ855" s="273"/>
      <c r="AOA855" s="273"/>
      <c r="AOB855" s="273"/>
      <c r="AOC855" s="273"/>
      <c r="AOD855" s="273"/>
      <c r="AOE855" s="273"/>
      <c r="AOF855" s="273"/>
      <c r="AOG855" s="273"/>
      <c r="AOH855" s="273"/>
      <c r="AOI855" s="273"/>
      <c r="AOJ855" s="273"/>
      <c r="AOK855" s="273"/>
      <c r="AOL855" s="273"/>
      <c r="AOM855" s="273"/>
      <c r="AON855" s="273"/>
      <c r="AOO855" s="273"/>
      <c r="AOP855" s="273"/>
      <c r="AOQ855" s="273"/>
      <c r="AOR855" s="273"/>
      <c r="AOS855" s="273"/>
      <c r="AOT855" s="273"/>
      <c r="AOU855" s="273"/>
      <c r="AOV855" s="273"/>
      <c r="AOW855" s="273"/>
      <c r="AOX855" s="273"/>
      <c r="AOY855" s="273"/>
      <c r="AOZ855" s="273"/>
      <c r="APA855" s="273"/>
      <c r="APB855" s="273"/>
      <c r="APC855" s="273"/>
      <c r="APD855" s="273"/>
      <c r="APE855" s="273"/>
      <c r="APF855" s="273"/>
      <c r="APG855" s="273"/>
      <c r="APH855" s="273"/>
      <c r="API855" s="273"/>
      <c r="APJ855" s="273"/>
      <c r="APK855" s="273"/>
      <c r="APL855" s="273"/>
      <c r="APM855" s="273"/>
      <c r="APN855" s="273"/>
      <c r="APO855" s="273"/>
      <c r="APP855" s="273"/>
      <c r="APQ855" s="273"/>
      <c r="APR855" s="273"/>
      <c r="APS855" s="273"/>
      <c r="APT855" s="273"/>
      <c r="APU855" s="273"/>
      <c r="APV855" s="273"/>
      <c r="APW855" s="273"/>
      <c r="APX855" s="273"/>
      <c r="APY855" s="273"/>
      <c r="APZ855" s="273"/>
      <c r="AQA855" s="273"/>
      <c r="AQB855" s="273"/>
      <c r="AQC855" s="273"/>
      <c r="AQD855" s="273"/>
      <c r="AQE855" s="273"/>
      <c r="AQF855" s="273"/>
      <c r="AQG855" s="273"/>
      <c r="AQH855" s="273"/>
      <c r="AQI855" s="273"/>
      <c r="AQJ855" s="273"/>
      <c r="AQK855" s="273"/>
      <c r="AQL855" s="273"/>
      <c r="AQM855" s="273"/>
      <c r="AQN855" s="273"/>
      <c r="AQO855" s="273"/>
      <c r="AQP855" s="273"/>
      <c r="AQQ855" s="273"/>
      <c r="AQR855" s="273"/>
      <c r="AQS855" s="273"/>
      <c r="AQT855" s="273"/>
      <c r="AQU855" s="273"/>
      <c r="AQV855" s="273"/>
      <c r="AQW855" s="273"/>
      <c r="AQX855" s="273"/>
      <c r="AQY855" s="273"/>
      <c r="AQZ855" s="273"/>
      <c r="ARA855" s="273"/>
      <c r="ARB855" s="273"/>
      <c r="ARC855" s="273"/>
      <c r="ARD855" s="273"/>
      <c r="ARE855" s="273"/>
      <c r="ARF855" s="273"/>
      <c r="ARG855" s="273"/>
      <c r="ARH855" s="273"/>
      <c r="ARI855" s="273"/>
      <c r="ARJ855" s="273"/>
      <c r="ARK855" s="273"/>
      <c r="ARL855" s="273"/>
      <c r="ARM855" s="273"/>
      <c r="ARN855" s="273"/>
      <c r="ARO855" s="273"/>
      <c r="ARP855" s="273"/>
      <c r="ARQ855" s="273"/>
      <c r="ARR855" s="273"/>
      <c r="ARS855" s="273"/>
      <c r="ART855" s="273"/>
      <c r="ARU855" s="273"/>
      <c r="ARV855" s="273"/>
      <c r="ARW855" s="273"/>
      <c r="ARX855" s="273"/>
      <c r="ARY855" s="273"/>
      <c r="ARZ855" s="273"/>
      <c r="ASA855" s="273"/>
      <c r="ASB855" s="273"/>
      <c r="ASC855" s="273"/>
      <c r="ASD855" s="273"/>
      <c r="ASE855" s="273"/>
      <c r="ASF855" s="273"/>
      <c r="ASG855" s="273"/>
      <c r="ASH855" s="273"/>
      <c r="ASI855" s="273"/>
      <c r="ASJ855" s="273"/>
      <c r="ASK855" s="273"/>
      <c r="ASL855" s="273"/>
      <c r="ASM855" s="273"/>
      <c r="ASN855" s="273"/>
      <c r="ASO855" s="273"/>
      <c r="ASP855" s="273"/>
      <c r="ASQ855" s="273"/>
      <c r="ASR855" s="273"/>
      <c r="ASS855" s="273"/>
      <c r="AST855" s="273"/>
      <c r="ASU855" s="273"/>
      <c r="ASV855" s="273"/>
      <c r="ASW855" s="273"/>
      <c r="ASX855" s="273"/>
      <c r="ASY855" s="273"/>
      <c r="ASZ855" s="273"/>
      <c r="ATA855" s="273"/>
      <c r="ATB855" s="273"/>
      <c r="ATC855" s="273"/>
      <c r="ATD855" s="273"/>
      <c r="ATE855" s="273"/>
      <c r="ATF855" s="273"/>
      <c r="ATG855" s="273"/>
      <c r="ATH855" s="273"/>
      <c r="ATI855" s="273"/>
      <c r="ATJ855" s="273"/>
      <c r="ATK855" s="273"/>
      <c r="ATL855" s="273"/>
      <c r="ATM855" s="273"/>
      <c r="ATN855" s="273"/>
      <c r="ATO855" s="273"/>
      <c r="ATP855" s="273"/>
      <c r="ATQ855" s="273"/>
      <c r="ATR855" s="273"/>
      <c r="ATS855" s="273"/>
      <c r="ATT855" s="273"/>
      <c r="ATU855" s="273"/>
      <c r="ATV855" s="273"/>
      <c r="ATW855" s="273"/>
      <c r="ATX855" s="273"/>
      <c r="ATY855" s="273"/>
      <c r="ATZ855" s="273"/>
      <c r="AUA855" s="273"/>
      <c r="AUB855" s="273"/>
      <c r="AUC855" s="273"/>
      <c r="AUD855" s="273"/>
      <c r="AUE855" s="273"/>
      <c r="AUF855" s="273"/>
      <c r="AUG855" s="273"/>
      <c r="AUH855" s="273"/>
      <c r="AUI855" s="273"/>
      <c r="AUJ855" s="273"/>
      <c r="AUK855" s="273"/>
      <c r="AUL855" s="273"/>
      <c r="AUM855" s="273"/>
      <c r="AUN855" s="273"/>
      <c r="AUO855" s="273"/>
      <c r="AUP855" s="273"/>
      <c r="AUQ855" s="273"/>
      <c r="AUR855" s="273"/>
      <c r="AUS855" s="273"/>
      <c r="AUT855" s="273"/>
      <c r="AUU855" s="273"/>
      <c r="AUV855" s="273"/>
      <c r="AUW855" s="273"/>
      <c r="AUX855" s="273"/>
      <c r="AUY855" s="273"/>
      <c r="AUZ855" s="273"/>
      <c r="AVA855" s="273"/>
      <c r="AVB855" s="273"/>
      <c r="AVC855" s="273"/>
      <c r="AVD855" s="273"/>
      <c r="AVE855" s="273"/>
      <c r="AVF855" s="273"/>
      <c r="AVG855" s="273"/>
      <c r="AVH855" s="273"/>
      <c r="AVI855" s="273"/>
      <c r="AVJ855" s="273"/>
      <c r="AVK855" s="273"/>
      <c r="AVL855" s="273"/>
      <c r="AVM855" s="273"/>
      <c r="AVN855" s="273"/>
      <c r="AVO855" s="273"/>
      <c r="AVP855" s="273"/>
      <c r="AVQ855" s="273"/>
      <c r="AVR855" s="273"/>
      <c r="AVS855" s="273"/>
      <c r="AVT855" s="273"/>
      <c r="AVU855" s="273"/>
      <c r="AVV855" s="273"/>
      <c r="AVW855" s="273"/>
      <c r="AVX855" s="273"/>
      <c r="AVY855" s="273"/>
      <c r="AVZ855" s="273"/>
      <c r="AWA855" s="273"/>
      <c r="AWB855" s="273"/>
      <c r="AWC855" s="273"/>
      <c r="AWD855" s="273"/>
      <c r="AWE855" s="273"/>
      <c r="AWF855" s="273"/>
      <c r="AWG855" s="273"/>
      <c r="AWH855" s="273"/>
      <c r="AWI855" s="273"/>
      <c r="AWJ855" s="273"/>
      <c r="AWK855" s="273"/>
      <c r="AWL855" s="273"/>
      <c r="AWM855" s="273"/>
      <c r="AWN855" s="273"/>
      <c r="AWO855" s="273"/>
      <c r="AWP855" s="273"/>
      <c r="AWQ855" s="273"/>
      <c r="AWR855" s="273"/>
      <c r="AWS855" s="273"/>
      <c r="AWT855" s="273"/>
      <c r="AWU855" s="273"/>
      <c r="AWV855" s="273"/>
      <c r="AWW855" s="273"/>
      <c r="AWX855" s="273"/>
      <c r="AWY855" s="273"/>
      <c r="AWZ855" s="273"/>
      <c r="AXA855" s="273"/>
      <c r="AXB855" s="273"/>
      <c r="AXC855" s="273"/>
      <c r="AXD855" s="273"/>
      <c r="AXE855" s="273"/>
      <c r="AXF855" s="273"/>
      <c r="AXG855" s="273"/>
      <c r="AXH855" s="273"/>
      <c r="AXI855" s="273"/>
      <c r="AXJ855" s="273"/>
      <c r="AXK855" s="273"/>
      <c r="AXL855" s="273"/>
      <c r="AXM855" s="273"/>
      <c r="AXN855" s="273"/>
      <c r="AXO855" s="273"/>
      <c r="AXP855" s="273"/>
      <c r="AXQ855" s="273"/>
      <c r="AXR855" s="273"/>
      <c r="AXS855" s="273"/>
      <c r="AXT855" s="273"/>
      <c r="AXU855" s="273"/>
      <c r="AXV855" s="273"/>
      <c r="AXW855" s="273"/>
      <c r="AXX855" s="273"/>
      <c r="AXY855" s="273"/>
      <c r="AXZ855" s="273"/>
      <c r="AYA855" s="273"/>
      <c r="AYB855" s="273"/>
      <c r="AYC855" s="273"/>
      <c r="AYD855" s="273"/>
      <c r="AYE855" s="273"/>
      <c r="AYF855" s="273"/>
      <c r="AYG855" s="273"/>
      <c r="AYH855" s="273"/>
      <c r="AYI855" s="273"/>
      <c r="AYJ855" s="273"/>
      <c r="AYK855" s="273"/>
      <c r="AYL855" s="273"/>
      <c r="AYM855" s="273"/>
      <c r="AYN855" s="273"/>
      <c r="AYO855" s="273"/>
      <c r="AYP855" s="273"/>
      <c r="AYQ855" s="273"/>
      <c r="AYR855" s="273"/>
      <c r="AYS855" s="273"/>
      <c r="AYT855" s="273"/>
      <c r="AYU855" s="273"/>
      <c r="AYV855" s="273"/>
      <c r="AYW855" s="273"/>
      <c r="AYX855" s="273"/>
      <c r="AYY855" s="273"/>
      <c r="AYZ855" s="273"/>
      <c r="AZA855" s="273"/>
      <c r="AZB855" s="273"/>
      <c r="AZC855" s="273"/>
      <c r="AZD855" s="273"/>
      <c r="AZE855" s="273"/>
      <c r="AZF855" s="273"/>
      <c r="AZG855" s="273"/>
      <c r="AZH855" s="273"/>
      <c r="AZI855" s="273"/>
      <c r="AZJ855" s="273"/>
      <c r="AZK855" s="273"/>
      <c r="AZL855" s="273"/>
      <c r="AZM855" s="273"/>
      <c r="AZN855" s="273"/>
      <c r="AZO855" s="273"/>
      <c r="AZP855" s="273"/>
      <c r="AZQ855" s="273"/>
      <c r="AZR855" s="273"/>
      <c r="AZS855" s="273"/>
      <c r="AZT855" s="273"/>
      <c r="AZU855" s="273"/>
      <c r="AZV855" s="273"/>
      <c r="AZW855" s="273"/>
      <c r="AZX855" s="273"/>
      <c r="AZY855" s="273"/>
      <c r="AZZ855" s="273"/>
      <c r="BAA855" s="273"/>
      <c r="BAB855" s="273"/>
      <c r="BAC855" s="273"/>
      <c r="BAD855" s="273"/>
      <c r="BAE855" s="273"/>
      <c r="BAF855" s="273"/>
      <c r="BAG855" s="273"/>
      <c r="BAH855" s="273"/>
      <c r="BAI855" s="273"/>
      <c r="BAJ855" s="273"/>
      <c r="BAK855" s="273"/>
      <c r="BAL855" s="273"/>
      <c r="BAM855" s="273"/>
      <c r="BAN855" s="273"/>
      <c r="BAO855" s="273"/>
      <c r="BAP855" s="273"/>
      <c r="BAQ855" s="273"/>
      <c r="BAR855" s="273"/>
      <c r="BAS855" s="273"/>
      <c r="BAT855" s="273"/>
      <c r="BAU855" s="273"/>
      <c r="BAV855" s="273"/>
      <c r="BAW855" s="273"/>
      <c r="BAX855" s="273"/>
      <c r="BAY855" s="273"/>
      <c r="BAZ855" s="273"/>
      <c r="BBA855" s="273"/>
      <c r="BBB855" s="273"/>
      <c r="BBC855" s="273"/>
      <c r="BBD855" s="273"/>
      <c r="BBE855" s="273"/>
      <c r="BBF855" s="273"/>
      <c r="BBG855" s="273"/>
      <c r="BBH855" s="273"/>
      <c r="BBI855" s="273"/>
      <c r="BBJ855" s="273"/>
      <c r="BBK855" s="273"/>
      <c r="BBL855" s="273"/>
      <c r="BBM855" s="273"/>
      <c r="BBN855" s="273"/>
      <c r="BBO855" s="273"/>
      <c r="BBP855" s="273"/>
      <c r="BBQ855" s="273"/>
      <c r="BBR855" s="273"/>
      <c r="BBS855" s="273"/>
      <c r="BBT855" s="273"/>
      <c r="BBU855" s="273"/>
      <c r="BBV855" s="273"/>
      <c r="BBW855" s="273"/>
      <c r="BBX855" s="273"/>
      <c r="BBY855" s="273"/>
      <c r="BBZ855" s="273"/>
      <c r="BCA855" s="273"/>
      <c r="BCB855" s="273"/>
      <c r="BCC855" s="273"/>
      <c r="BCD855" s="273"/>
      <c r="BCE855" s="273"/>
      <c r="BCF855" s="273"/>
      <c r="BCG855" s="273"/>
      <c r="BCH855" s="273"/>
      <c r="BCI855" s="273"/>
      <c r="BCJ855" s="273"/>
      <c r="BCK855" s="273"/>
      <c r="BCL855" s="273"/>
      <c r="BCM855" s="273"/>
      <c r="BCN855" s="273"/>
      <c r="BCO855" s="273"/>
      <c r="BCP855" s="273"/>
      <c r="BCQ855" s="273"/>
      <c r="BCR855" s="273"/>
      <c r="BCS855" s="273"/>
      <c r="BCT855" s="273"/>
      <c r="BCU855" s="273"/>
      <c r="BCV855" s="273"/>
      <c r="BCW855" s="273"/>
      <c r="BCX855" s="273"/>
      <c r="BCY855" s="273"/>
      <c r="BCZ855" s="273"/>
      <c r="BDA855" s="273"/>
      <c r="BDB855" s="273"/>
      <c r="BDC855" s="273"/>
      <c r="BDD855" s="273"/>
      <c r="BDE855" s="273"/>
      <c r="BDF855" s="273"/>
      <c r="BDG855" s="273"/>
      <c r="BDH855" s="273"/>
      <c r="BDI855" s="273"/>
      <c r="BDJ855" s="273"/>
      <c r="BDK855" s="273"/>
      <c r="BDL855" s="273"/>
      <c r="BDM855" s="273"/>
      <c r="BDN855" s="273"/>
      <c r="BDO855" s="273"/>
      <c r="BDP855" s="273"/>
      <c r="BDQ855" s="273"/>
      <c r="BDR855" s="273"/>
      <c r="BDS855" s="273"/>
      <c r="BDT855" s="273"/>
      <c r="BDU855" s="273"/>
      <c r="BDV855" s="273"/>
      <c r="BDW855" s="273"/>
      <c r="BDX855" s="273"/>
      <c r="BDY855" s="273"/>
      <c r="BDZ855" s="273"/>
      <c r="BEA855" s="273"/>
      <c r="BEB855" s="273"/>
      <c r="BEC855" s="273"/>
      <c r="BED855" s="273"/>
      <c r="BEE855" s="273"/>
      <c r="BEF855" s="273"/>
      <c r="BEG855" s="273"/>
      <c r="BEH855" s="273"/>
      <c r="BEI855" s="273"/>
      <c r="BEJ855" s="273"/>
      <c r="BEK855" s="273"/>
      <c r="BEL855" s="273"/>
      <c r="BEM855" s="273"/>
      <c r="BEN855" s="273"/>
      <c r="BEO855" s="273"/>
      <c r="BEP855" s="273"/>
      <c r="BEQ855" s="273"/>
      <c r="BER855" s="273"/>
      <c r="BES855" s="273"/>
      <c r="BET855" s="273"/>
      <c r="BEU855" s="273"/>
      <c r="BEV855" s="273"/>
      <c r="BEW855" s="273"/>
      <c r="BEX855" s="273"/>
      <c r="BEY855" s="273"/>
      <c r="BEZ855" s="273"/>
      <c r="BFA855" s="273"/>
      <c r="BFB855" s="273"/>
      <c r="BFC855" s="273"/>
      <c r="BFD855" s="273"/>
      <c r="BFE855" s="273"/>
      <c r="BFF855" s="273"/>
      <c r="BFG855" s="273"/>
      <c r="BFH855" s="273"/>
      <c r="BFI855" s="273"/>
      <c r="BFJ855" s="273"/>
      <c r="BFK855" s="273"/>
      <c r="BFL855" s="273"/>
      <c r="BFM855" s="273"/>
      <c r="BFN855" s="273"/>
      <c r="BFO855" s="273"/>
      <c r="BFP855" s="273"/>
      <c r="BFQ855" s="273"/>
      <c r="BFR855" s="273"/>
      <c r="BFS855" s="273"/>
      <c r="BFT855" s="273"/>
      <c r="BFU855" s="273"/>
      <c r="BFV855" s="273"/>
      <c r="BFW855" s="273"/>
      <c r="BFX855" s="273"/>
      <c r="BFY855" s="273"/>
      <c r="BFZ855" s="273"/>
      <c r="BGA855" s="273"/>
      <c r="BGB855" s="273"/>
      <c r="BGC855" s="273"/>
      <c r="BGD855" s="273"/>
      <c r="BGE855" s="273"/>
      <c r="BGF855" s="273"/>
      <c r="BGG855" s="273"/>
      <c r="BGH855" s="273"/>
      <c r="BGI855" s="273"/>
      <c r="BGJ855" s="273"/>
      <c r="BGK855" s="273"/>
      <c r="BGL855" s="273"/>
      <c r="BGM855" s="273"/>
      <c r="BGN855" s="273"/>
      <c r="BGO855" s="273"/>
      <c r="BGP855" s="273"/>
      <c r="BGQ855" s="273"/>
      <c r="BGR855" s="273"/>
      <c r="BGS855" s="273"/>
      <c r="BGT855" s="273"/>
      <c r="BGU855" s="273"/>
      <c r="BGV855" s="273"/>
      <c r="BGW855" s="273"/>
      <c r="BGX855" s="273"/>
      <c r="BGY855" s="273"/>
      <c r="BGZ855" s="273"/>
      <c r="BHA855" s="273"/>
      <c r="BHB855" s="273"/>
      <c r="BHC855" s="273"/>
      <c r="BHD855" s="273"/>
      <c r="BHE855" s="273"/>
      <c r="BHF855" s="273"/>
      <c r="BHG855" s="273"/>
      <c r="BHH855" s="273"/>
      <c r="BHI855" s="273"/>
      <c r="BHJ855" s="273"/>
      <c r="BHK855" s="273"/>
      <c r="BHL855" s="273"/>
      <c r="BHM855" s="273"/>
      <c r="BHN855" s="273"/>
      <c r="BHO855" s="273"/>
      <c r="BHP855" s="273"/>
      <c r="BHQ855" s="273"/>
      <c r="BHR855" s="273"/>
      <c r="BHS855" s="273"/>
      <c r="BHT855" s="273"/>
      <c r="BHU855" s="273"/>
      <c r="BHV855" s="273"/>
      <c r="BHW855" s="273"/>
      <c r="BHX855" s="273"/>
      <c r="BHY855" s="273"/>
      <c r="BHZ855" s="273"/>
      <c r="BIA855" s="273"/>
      <c r="BIB855" s="273"/>
      <c r="BIC855" s="273"/>
      <c r="BID855" s="273"/>
      <c r="BIE855" s="273"/>
      <c r="BIF855" s="273"/>
      <c r="BIG855" s="273"/>
      <c r="BIH855" s="273"/>
      <c r="BII855" s="273"/>
      <c r="BIJ855" s="273"/>
      <c r="BIK855" s="273"/>
      <c r="BIL855" s="273"/>
      <c r="BIM855" s="273"/>
      <c r="BIN855" s="273"/>
      <c r="BIO855" s="273"/>
      <c r="BIP855" s="273"/>
      <c r="BIQ855" s="273"/>
      <c r="BIR855" s="273"/>
      <c r="BIS855" s="273"/>
      <c r="BIT855" s="273"/>
      <c r="BIU855" s="273"/>
      <c r="BIV855" s="273"/>
      <c r="BIW855" s="273"/>
      <c r="BIX855" s="273"/>
      <c r="BIY855" s="273"/>
      <c r="BIZ855" s="273"/>
      <c r="BJA855" s="273"/>
      <c r="BJB855" s="273"/>
      <c r="BJC855" s="273"/>
      <c r="BJD855" s="273"/>
      <c r="BJE855" s="273"/>
      <c r="BJF855" s="273"/>
      <c r="BJG855" s="273"/>
      <c r="BJH855" s="273"/>
      <c r="BJI855" s="273"/>
      <c r="BJJ855" s="273"/>
      <c r="BJK855" s="273"/>
      <c r="BJL855" s="273"/>
      <c r="BJM855" s="273"/>
      <c r="BJN855" s="273"/>
      <c r="BJO855" s="273"/>
      <c r="BJP855" s="273"/>
      <c r="BJQ855" s="273"/>
      <c r="BJR855" s="273"/>
      <c r="BJS855" s="273"/>
      <c r="BJT855" s="273"/>
      <c r="BJU855" s="273"/>
      <c r="BJV855" s="273"/>
      <c r="BJW855" s="273"/>
      <c r="BJX855" s="273"/>
      <c r="BJY855" s="273"/>
      <c r="BJZ855" s="273"/>
      <c r="BKA855" s="273"/>
      <c r="BKB855" s="273"/>
      <c r="BKC855" s="273"/>
      <c r="BKD855" s="273"/>
      <c r="BKE855" s="273"/>
      <c r="BKF855" s="273"/>
      <c r="BKG855" s="273"/>
      <c r="BKH855" s="273"/>
      <c r="BKI855" s="273"/>
      <c r="BKJ855" s="273"/>
      <c r="BKK855" s="273"/>
      <c r="BKL855" s="273"/>
      <c r="BKM855" s="273"/>
      <c r="BKN855" s="273"/>
      <c r="BKO855" s="273"/>
      <c r="BKP855" s="273"/>
      <c r="BKQ855" s="273"/>
      <c r="BKR855" s="273"/>
      <c r="BKS855" s="273"/>
      <c r="BKT855" s="273"/>
      <c r="BKU855" s="273"/>
      <c r="BKV855" s="273"/>
      <c r="BKW855" s="273"/>
      <c r="BKX855" s="273"/>
      <c r="BKY855" s="273"/>
      <c r="BKZ855" s="273"/>
      <c r="BLA855" s="273"/>
      <c r="BLB855" s="273"/>
      <c r="BLC855" s="273"/>
      <c r="BLD855" s="273"/>
      <c r="BLE855" s="273"/>
      <c r="BLF855" s="273"/>
      <c r="BLG855" s="273"/>
      <c r="BLH855" s="273"/>
      <c r="BLI855" s="273"/>
      <c r="BLJ855" s="273"/>
      <c r="BLK855" s="273"/>
      <c r="BLL855" s="273"/>
      <c r="BLM855" s="273"/>
      <c r="BLN855" s="273"/>
      <c r="BLO855" s="273"/>
      <c r="BLP855" s="273"/>
      <c r="BLQ855" s="273"/>
      <c r="BLR855" s="273"/>
      <c r="BLS855" s="273"/>
      <c r="BLT855" s="273"/>
      <c r="BLU855" s="273"/>
      <c r="BLV855" s="273"/>
      <c r="BLW855" s="273"/>
      <c r="BLX855" s="273"/>
      <c r="BLY855" s="273"/>
      <c r="BLZ855" s="273"/>
      <c r="BMA855" s="273"/>
      <c r="BMB855" s="273"/>
      <c r="BMC855" s="273"/>
      <c r="BMD855" s="273"/>
      <c r="BME855" s="273"/>
      <c r="BMF855" s="273"/>
      <c r="BMG855" s="273"/>
      <c r="BMH855" s="273"/>
      <c r="BMI855" s="273"/>
      <c r="BMJ855" s="273"/>
      <c r="BMK855" s="273"/>
      <c r="BML855" s="273"/>
      <c r="BMM855" s="273"/>
      <c r="BMN855" s="273"/>
      <c r="BMO855" s="273"/>
      <c r="BMP855" s="273"/>
      <c r="BMQ855" s="273"/>
      <c r="BMR855" s="273"/>
      <c r="BMS855" s="273"/>
      <c r="BMT855" s="273"/>
      <c r="BMU855" s="273"/>
      <c r="BMV855" s="273"/>
      <c r="BMW855" s="273"/>
      <c r="BMX855" s="273"/>
      <c r="BMY855" s="273"/>
      <c r="BMZ855" s="273"/>
      <c r="BNA855" s="273"/>
      <c r="BNB855" s="273"/>
      <c r="BNC855" s="273"/>
      <c r="BND855" s="273"/>
      <c r="BNE855" s="273"/>
      <c r="BNF855" s="273"/>
      <c r="BNG855" s="273"/>
      <c r="BNH855" s="273"/>
      <c r="BNI855" s="273"/>
      <c r="BNJ855" s="273"/>
      <c r="BNK855" s="273"/>
      <c r="BNL855" s="273"/>
      <c r="BNM855" s="273"/>
      <c r="BNN855" s="273"/>
      <c r="BNO855" s="273"/>
      <c r="BNP855" s="273"/>
      <c r="BNQ855" s="273"/>
      <c r="BNR855" s="273"/>
      <c r="BNS855" s="273"/>
      <c r="BNT855" s="273"/>
      <c r="BNU855" s="273"/>
      <c r="BNV855" s="273"/>
      <c r="BNW855" s="273"/>
      <c r="BNX855" s="273"/>
      <c r="BNY855" s="273"/>
      <c r="BNZ855" s="273"/>
      <c r="BOA855" s="273"/>
      <c r="BOB855" s="273"/>
      <c r="BOC855" s="273"/>
      <c r="BOD855" s="273"/>
      <c r="BOE855" s="273"/>
      <c r="BOF855" s="273"/>
      <c r="BOG855" s="273"/>
      <c r="BOH855" s="273"/>
      <c r="BOI855" s="273"/>
      <c r="BOJ855" s="273"/>
      <c r="BOK855" s="273"/>
      <c r="BOL855" s="273"/>
      <c r="BOM855" s="273"/>
      <c r="BON855" s="273"/>
      <c r="BOO855" s="273"/>
      <c r="BOP855" s="273"/>
      <c r="BOQ855" s="273"/>
      <c r="BOR855" s="273"/>
      <c r="BOS855" s="273"/>
      <c r="BOT855" s="273"/>
      <c r="BOU855" s="273"/>
      <c r="BOV855" s="273"/>
      <c r="BOW855" s="273"/>
      <c r="BOX855" s="273"/>
      <c r="BOY855" s="273"/>
      <c r="BOZ855" s="273"/>
      <c r="BPA855" s="273"/>
      <c r="BPB855" s="273"/>
      <c r="BPC855" s="273"/>
      <c r="BPD855" s="273"/>
      <c r="BPE855" s="273"/>
      <c r="BPF855" s="273"/>
      <c r="BPG855" s="273"/>
      <c r="BPH855" s="273"/>
      <c r="BPI855" s="273"/>
      <c r="BPJ855" s="273"/>
      <c r="BPK855" s="273"/>
      <c r="BPL855" s="273"/>
      <c r="BPM855" s="273"/>
      <c r="BPN855" s="273"/>
      <c r="BPO855" s="273"/>
      <c r="BPP855" s="273"/>
      <c r="BPQ855" s="273"/>
      <c r="BPR855" s="273"/>
      <c r="BPS855" s="273"/>
      <c r="BPT855" s="273"/>
      <c r="BPU855" s="273"/>
      <c r="BPV855" s="273"/>
      <c r="BPW855" s="273"/>
      <c r="BPX855" s="273"/>
      <c r="BPY855" s="273"/>
      <c r="BPZ855" s="273"/>
      <c r="BQA855" s="273"/>
      <c r="BQB855" s="273"/>
      <c r="BQC855" s="273"/>
      <c r="BQD855" s="273"/>
      <c r="BQE855" s="273"/>
      <c r="BQF855" s="273"/>
      <c r="BQG855" s="273"/>
      <c r="BQH855" s="273"/>
      <c r="BQI855" s="273"/>
      <c r="BQJ855" s="273"/>
      <c r="BQK855" s="273"/>
      <c r="BQL855" s="273"/>
      <c r="BQM855" s="273"/>
      <c r="BQN855" s="273"/>
      <c r="BQO855" s="273"/>
      <c r="BQP855" s="273"/>
      <c r="BQQ855" s="273"/>
      <c r="BQR855" s="273"/>
      <c r="BQS855" s="273"/>
      <c r="BQT855" s="273"/>
      <c r="BQU855" s="273"/>
      <c r="BQV855" s="273"/>
      <c r="BQW855" s="273"/>
      <c r="BQX855" s="273"/>
      <c r="BQY855" s="273"/>
      <c r="BQZ855" s="273"/>
      <c r="BRA855" s="273"/>
      <c r="BRB855" s="273"/>
      <c r="BRC855" s="273"/>
      <c r="BRD855" s="273"/>
      <c r="BRE855" s="273"/>
      <c r="BRF855" s="273"/>
      <c r="BRG855" s="273"/>
      <c r="BRH855" s="273"/>
      <c r="BRI855" s="273"/>
      <c r="BRJ855" s="273"/>
      <c r="BRK855" s="273"/>
      <c r="BRL855" s="273"/>
      <c r="BRM855" s="273"/>
      <c r="BRN855" s="273"/>
      <c r="BRO855" s="273"/>
      <c r="BRP855" s="273"/>
      <c r="BRQ855" s="273"/>
      <c r="BRR855" s="273"/>
      <c r="BRS855" s="273"/>
      <c r="BRT855" s="273"/>
      <c r="BRU855" s="273"/>
      <c r="BRV855" s="273"/>
      <c r="BRW855" s="273"/>
      <c r="BRX855" s="273"/>
      <c r="BRY855" s="273"/>
      <c r="BRZ855" s="273"/>
      <c r="BSA855" s="273"/>
      <c r="BSB855" s="273"/>
      <c r="BSC855" s="273"/>
      <c r="BSD855" s="273"/>
      <c r="BSE855" s="273"/>
      <c r="BSF855" s="273"/>
      <c r="BSG855" s="273"/>
      <c r="BSH855" s="273"/>
      <c r="BSI855" s="273"/>
      <c r="BSJ855" s="273"/>
      <c r="BSK855" s="273"/>
      <c r="BSL855" s="273"/>
      <c r="BSM855" s="273"/>
      <c r="BSN855" s="273"/>
      <c r="BSO855" s="273"/>
      <c r="BSP855" s="273"/>
      <c r="BSQ855" s="273"/>
      <c r="BSR855" s="273"/>
      <c r="BSS855" s="273"/>
      <c r="BST855" s="273"/>
      <c r="BSU855" s="273"/>
      <c r="BSV855" s="273"/>
      <c r="BSW855" s="273"/>
      <c r="BSX855" s="273"/>
      <c r="BSY855" s="273"/>
      <c r="BSZ855" s="273"/>
      <c r="BTA855" s="273"/>
      <c r="BTB855" s="273"/>
      <c r="BTC855" s="273"/>
      <c r="BTD855" s="273"/>
      <c r="BTE855" s="273"/>
      <c r="BTF855" s="273"/>
      <c r="BTG855" s="273"/>
      <c r="BTH855" s="273"/>
      <c r="BTI855" s="273"/>
      <c r="BTJ855" s="273"/>
      <c r="BTK855" s="273"/>
      <c r="BTL855" s="273"/>
      <c r="BTM855" s="273"/>
      <c r="BTN855" s="273"/>
      <c r="BTO855" s="273"/>
      <c r="BTP855" s="273"/>
      <c r="BTQ855" s="273"/>
      <c r="BTR855" s="273"/>
      <c r="BTS855" s="273"/>
      <c r="BTT855" s="273"/>
      <c r="BTU855" s="273"/>
      <c r="BTV855" s="273"/>
      <c r="BTW855" s="273"/>
      <c r="BTX855" s="273"/>
      <c r="BTY855" s="273"/>
      <c r="BTZ855" s="273"/>
      <c r="BUA855" s="273"/>
      <c r="BUB855" s="273"/>
      <c r="BUC855" s="273"/>
      <c r="BUD855" s="273"/>
      <c r="BUE855" s="273"/>
      <c r="BUF855" s="273"/>
      <c r="BUG855" s="273"/>
      <c r="BUH855" s="273"/>
      <c r="BUI855" s="273"/>
      <c r="BUJ855" s="273"/>
      <c r="BUK855" s="273"/>
      <c r="BUL855" s="273"/>
      <c r="BUM855" s="273"/>
      <c r="BUN855" s="273"/>
      <c r="BUO855" s="273"/>
      <c r="BUP855" s="273"/>
      <c r="BUQ855" s="273"/>
      <c r="BUR855" s="273"/>
      <c r="BUS855" s="273"/>
      <c r="BUT855" s="273"/>
      <c r="BUU855" s="273"/>
      <c r="BUV855" s="273"/>
      <c r="BUW855" s="273"/>
      <c r="BUX855" s="273"/>
      <c r="BUY855" s="273"/>
      <c r="BUZ855" s="273"/>
      <c r="BVA855" s="273"/>
      <c r="BVB855" s="273"/>
      <c r="BVC855" s="273"/>
      <c r="BVD855" s="273"/>
      <c r="BVE855" s="273"/>
      <c r="BVF855" s="273"/>
      <c r="BVG855" s="273"/>
      <c r="BVH855" s="273"/>
      <c r="BVI855" s="273"/>
      <c r="BVJ855" s="273"/>
      <c r="BVK855" s="273"/>
      <c r="BVL855" s="273"/>
      <c r="BVM855" s="273"/>
      <c r="BVN855" s="273"/>
      <c r="BVO855" s="273"/>
      <c r="BVP855" s="273"/>
      <c r="BVQ855" s="273"/>
      <c r="BVR855" s="273"/>
      <c r="BVS855" s="273"/>
      <c r="BVT855" s="273"/>
      <c r="BVU855" s="273"/>
      <c r="BVV855" s="273"/>
      <c r="BVW855" s="273"/>
      <c r="BVX855" s="273"/>
      <c r="BVY855" s="273"/>
      <c r="BVZ855" s="273"/>
      <c r="BWA855" s="273"/>
      <c r="BWB855" s="273"/>
      <c r="BWC855" s="273"/>
      <c r="BWD855" s="273"/>
      <c r="BWE855" s="273"/>
      <c r="BWF855" s="273"/>
      <c r="BWG855" s="273"/>
      <c r="BWH855" s="273"/>
      <c r="BWI855" s="273"/>
      <c r="BWJ855" s="273"/>
      <c r="BWK855" s="273"/>
      <c r="BWL855" s="273"/>
      <c r="BWM855" s="273"/>
      <c r="BWN855" s="273"/>
      <c r="BWO855" s="273"/>
      <c r="BWP855" s="273"/>
      <c r="BWQ855" s="273"/>
      <c r="BWR855" s="273"/>
      <c r="BWS855" s="273"/>
      <c r="BWT855" s="273"/>
      <c r="BWU855" s="273"/>
      <c r="BWV855" s="273"/>
      <c r="BWW855" s="273"/>
      <c r="BWX855" s="273"/>
      <c r="BWY855" s="273"/>
      <c r="BWZ855" s="273"/>
      <c r="BXA855" s="273"/>
      <c r="BXB855" s="273"/>
      <c r="BXC855" s="273"/>
      <c r="BXD855" s="273"/>
      <c r="BXE855" s="273"/>
      <c r="BXF855" s="273"/>
      <c r="BXG855" s="273"/>
      <c r="BXH855" s="273"/>
      <c r="BXI855" s="273"/>
      <c r="BXJ855" s="273"/>
      <c r="BXK855" s="273"/>
      <c r="BXL855" s="273"/>
      <c r="BXM855" s="273"/>
      <c r="BXN855" s="273"/>
      <c r="BXO855" s="273"/>
      <c r="BXP855" s="273"/>
      <c r="BXQ855" s="273"/>
      <c r="BXR855" s="273"/>
      <c r="BXS855" s="273"/>
      <c r="BXT855" s="273"/>
      <c r="BXU855" s="273"/>
      <c r="BXV855" s="273"/>
      <c r="BXW855" s="273"/>
      <c r="BXX855" s="273"/>
      <c r="BXY855" s="273"/>
      <c r="BXZ855" s="273"/>
      <c r="BYA855" s="273"/>
      <c r="BYB855" s="273"/>
      <c r="BYC855" s="273"/>
      <c r="BYD855" s="273"/>
      <c r="BYE855" s="273"/>
      <c r="BYF855" s="273"/>
      <c r="BYG855" s="273"/>
      <c r="BYH855" s="273"/>
      <c r="BYI855" s="273"/>
      <c r="BYJ855" s="273"/>
      <c r="BYK855" s="273"/>
      <c r="BYL855" s="273"/>
      <c r="BYM855" s="273"/>
      <c r="BYN855" s="273"/>
      <c r="BYO855" s="273"/>
      <c r="BYP855" s="273"/>
      <c r="BYQ855" s="273"/>
      <c r="BYR855" s="273"/>
      <c r="BYS855" s="273"/>
      <c r="BYT855" s="273"/>
      <c r="BYU855" s="273"/>
      <c r="BYV855" s="273"/>
      <c r="BYW855" s="273"/>
      <c r="BYX855" s="273"/>
      <c r="BYY855" s="273"/>
      <c r="BYZ855" s="273"/>
      <c r="BZA855" s="273"/>
      <c r="BZB855" s="273"/>
      <c r="BZC855" s="273"/>
      <c r="BZD855" s="273"/>
      <c r="BZE855" s="273"/>
      <c r="BZF855" s="273"/>
      <c r="BZG855" s="273"/>
      <c r="BZH855" s="273"/>
      <c r="BZI855" s="273"/>
      <c r="BZJ855" s="273"/>
      <c r="BZK855" s="273"/>
      <c r="BZL855" s="273"/>
      <c r="BZM855" s="273"/>
      <c r="BZN855" s="273"/>
      <c r="BZO855" s="273"/>
      <c r="BZP855" s="273"/>
      <c r="BZQ855" s="273"/>
      <c r="BZR855" s="273"/>
      <c r="BZS855" s="273"/>
      <c r="BZT855" s="273"/>
      <c r="BZU855" s="273"/>
      <c r="BZV855" s="273"/>
      <c r="BZW855" s="273"/>
      <c r="BZX855" s="273"/>
      <c r="BZY855" s="273"/>
      <c r="BZZ855" s="273"/>
      <c r="CAA855" s="273"/>
      <c r="CAB855" s="273"/>
      <c r="CAC855" s="273"/>
      <c r="CAD855" s="273"/>
      <c r="CAE855" s="273"/>
      <c r="CAF855" s="273"/>
      <c r="CAG855" s="273"/>
      <c r="CAH855" s="273"/>
      <c r="CAI855" s="273"/>
      <c r="CAJ855" s="273"/>
      <c r="CAK855" s="273"/>
      <c r="CAL855" s="273"/>
      <c r="CAM855" s="273"/>
      <c r="CAN855" s="273"/>
      <c r="CAO855" s="273"/>
      <c r="CAP855" s="273"/>
      <c r="CAQ855" s="273"/>
      <c r="CAR855" s="273"/>
      <c r="CAS855" s="273"/>
      <c r="CAT855" s="273"/>
      <c r="CAU855" s="273"/>
      <c r="CAV855" s="273"/>
      <c r="CAW855" s="273"/>
      <c r="CAX855" s="273"/>
      <c r="CAY855" s="273"/>
      <c r="CAZ855" s="273"/>
      <c r="CBA855" s="273"/>
      <c r="CBB855" s="273"/>
      <c r="CBC855" s="273"/>
      <c r="CBD855" s="273"/>
      <c r="CBE855" s="273"/>
      <c r="CBF855" s="273"/>
      <c r="CBG855" s="273"/>
      <c r="CBH855" s="273"/>
      <c r="CBI855" s="273"/>
      <c r="CBJ855" s="273"/>
      <c r="CBK855" s="273"/>
      <c r="CBL855" s="273"/>
      <c r="CBM855" s="273"/>
      <c r="CBN855" s="273"/>
      <c r="CBO855" s="273"/>
      <c r="CBP855" s="273"/>
      <c r="CBQ855" s="273"/>
      <c r="CBR855" s="273"/>
      <c r="CBS855" s="273"/>
      <c r="CBT855" s="273"/>
      <c r="CBU855" s="273"/>
      <c r="CBV855" s="273"/>
      <c r="CBW855" s="273"/>
      <c r="CBX855" s="273"/>
      <c r="CBY855" s="273"/>
      <c r="CBZ855" s="273"/>
      <c r="CCA855" s="273"/>
      <c r="CCB855" s="273"/>
      <c r="CCC855" s="273"/>
      <c r="CCD855" s="273"/>
      <c r="CCE855" s="273"/>
      <c r="CCF855" s="273"/>
      <c r="CCG855" s="273"/>
      <c r="CCH855" s="273"/>
      <c r="CCI855" s="273"/>
      <c r="CCJ855" s="273"/>
      <c r="CCK855" s="273"/>
      <c r="CCL855" s="273"/>
      <c r="CCM855" s="273"/>
      <c r="CCN855" s="273"/>
      <c r="CCO855" s="273"/>
      <c r="CCP855" s="273"/>
      <c r="CCQ855" s="273"/>
      <c r="CCR855" s="273"/>
      <c r="CCS855" s="273"/>
      <c r="CCT855" s="273"/>
      <c r="CCU855" s="273"/>
      <c r="CCV855" s="273"/>
      <c r="CCW855" s="273"/>
      <c r="CCX855" s="273"/>
      <c r="CCY855" s="273"/>
      <c r="CCZ855" s="273"/>
      <c r="CDA855" s="273"/>
      <c r="CDB855" s="273"/>
      <c r="CDC855" s="273"/>
      <c r="CDD855" s="273"/>
      <c r="CDE855" s="273"/>
      <c r="CDF855" s="273"/>
      <c r="CDG855" s="273"/>
      <c r="CDH855" s="273"/>
      <c r="CDI855" s="273"/>
      <c r="CDJ855" s="273"/>
      <c r="CDK855" s="273"/>
      <c r="CDL855" s="273"/>
      <c r="CDM855" s="273"/>
      <c r="CDN855" s="273"/>
      <c r="CDO855" s="273"/>
      <c r="CDP855" s="273"/>
      <c r="CDQ855" s="273"/>
      <c r="CDR855" s="273"/>
      <c r="CDS855" s="273"/>
      <c r="CDT855" s="273"/>
      <c r="CDU855" s="273"/>
      <c r="CDV855" s="273"/>
      <c r="CDW855" s="273"/>
      <c r="CDX855" s="273"/>
      <c r="CDY855" s="273"/>
      <c r="CDZ855" s="273"/>
      <c r="CEA855" s="273"/>
      <c r="CEB855" s="273"/>
      <c r="CEC855" s="273"/>
      <c r="CED855" s="273"/>
      <c r="CEE855" s="273"/>
      <c r="CEF855" s="273"/>
      <c r="CEG855" s="273"/>
      <c r="CEH855" s="273"/>
      <c r="CEI855" s="273"/>
      <c r="CEJ855" s="273"/>
      <c r="CEK855" s="273"/>
      <c r="CEL855" s="273"/>
      <c r="CEM855" s="273"/>
      <c r="CEN855" s="273"/>
      <c r="CEO855" s="273"/>
      <c r="CEP855" s="273"/>
      <c r="CEQ855" s="273"/>
      <c r="CER855" s="273"/>
      <c r="CES855" s="273"/>
      <c r="CET855" s="273"/>
      <c r="CEU855" s="273"/>
      <c r="CEV855" s="273"/>
      <c r="CEW855" s="273"/>
      <c r="CEX855" s="273"/>
      <c r="CEY855" s="273"/>
      <c r="CEZ855" s="273"/>
      <c r="CFA855" s="273"/>
      <c r="CFB855" s="273"/>
      <c r="CFC855" s="273"/>
      <c r="CFD855" s="273"/>
      <c r="CFE855" s="273"/>
      <c r="CFF855" s="273"/>
      <c r="CFG855" s="273"/>
      <c r="CFH855" s="273"/>
      <c r="CFI855" s="273"/>
      <c r="CFJ855" s="273"/>
      <c r="CFK855" s="273"/>
      <c r="CFL855" s="273"/>
      <c r="CFM855" s="273"/>
      <c r="CFN855" s="273"/>
      <c r="CFO855" s="273"/>
      <c r="CFP855" s="273"/>
      <c r="CFQ855" s="273"/>
      <c r="CFR855" s="273"/>
      <c r="CFS855" s="273"/>
      <c r="CFT855" s="273"/>
      <c r="CFU855" s="273"/>
      <c r="CFV855" s="273"/>
      <c r="CFW855" s="273"/>
      <c r="CFX855" s="273"/>
      <c r="CFY855" s="273"/>
      <c r="CFZ855" s="273"/>
      <c r="CGA855" s="273"/>
      <c r="CGB855" s="273"/>
      <c r="CGC855" s="273"/>
      <c r="CGD855" s="273"/>
      <c r="CGE855" s="273"/>
      <c r="CGF855" s="273"/>
      <c r="CGG855" s="273"/>
      <c r="CGH855" s="273"/>
      <c r="CGI855" s="273"/>
      <c r="CGJ855" s="273"/>
      <c r="CGK855" s="273"/>
      <c r="CGL855" s="273"/>
      <c r="CGM855" s="273"/>
      <c r="CGN855" s="273"/>
      <c r="CGO855" s="273"/>
      <c r="CGP855" s="273"/>
      <c r="CGQ855" s="273"/>
      <c r="CGR855" s="273"/>
      <c r="CGS855" s="273"/>
      <c r="CGT855" s="273"/>
      <c r="CGU855" s="273"/>
      <c r="CGV855" s="273"/>
      <c r="CGW855" s="273"/>
      <c r="CGX855" s="273"/>
      <c r="CGY855" s="273"/>
      <c r="CGZ855" s="273"/>
      <c r="CHA855" s="273"/>
      <c r="CHB855" s="273"/>
      <c r="CHC855" s="273"/>
      <c r="CHD855" s="273"/>
      <c r="CHE855" s="273"/>
      <c r="CHF855" s="273"/>
      <c r="CHG855" s="273"/>
      <c r="CHH855" s="273"/>
      <c r="CHI855" s="273"/>
      <c r="CHJ855" s="273"/>
      <c r="CHK855" s="273"/>
      <c r="CHL855" s="273"/>
      <c r="CHM855" s="273"/>
      <c r="CHN855" s="273"/>
      <c r="CHO855" s="273"/>
      <c r="CHP855" s="273"/>
      <c r="CHQ855" s="273"/>
      <c r="CHR855" s="273"/>
      <c r="CHS855" s="273"/>
      <c r="CHT855" s="273"/>
      <c r="CHU855" s="273"/>
      <c r="CHV855" s="273"/>
      <c r="CHW855" s="273"/>
      <c r="CHX855" s="273"/>
      <c r="CHY855" s="273"/>
      <c r="CHZ855" s="273"/>
      <c r="CIA855" s="273"/>
      <c r="CIB855" s="273"/>
      <c r="CIC855" s="273"/>
      <c r="CID855" s="273"/>
      <c r="CIE855" s="273"/>
      <c r="CIF855" s="273"/>
      <c r="CIG855" s="273"/>
      <c r="CIH855" s="273"/>
      <c r="CII855" s="273"/>
      <c r="CIJ855" s="273"/>
      <c r="CIK855" s="273"/>
      <c r="CIL855" s="273"/>
      <c r="CIM855" s="273"/>
      <c r="CIN855" s="273"/>
      <c r="CIO855" s="273"/>
      <c r="CIP855" s="273"/>
      <c r="CIQ855" s="273"/>
      <c r="CIR855" s="273"/>
      <c r="CIS855" s="273"/>
      <c r="CIT855" s="273"/>
      <c r="CIU855" s="273"/>
      <c r="CIV855" s="273"/>
      <c r="CIW855" s="273"/>
      <c r="CIX855" s="273"/>
      <c r="CIY855" s="273"/>
      <c r="CIZ855" s="273"/>
      <c r="CJA855" s="273"/>
      <c r="CJB855" s="273"/>
      <c r="CJC855" s="273"/>
      <c r="CJD855" s="273"/>
      <c r="CJE855" s="273"/>
      <c r="CJF855" s="273"/>
      <c r="CJG855" s="273"/>
      <c r="CJH855" s="273"/>
      <c r="CJI855" s="273"/>
      <c r="CJJ855" s="273"/>
      <c r="CJK855" s="273"/>
      <c r="CJL855" s="273"/>
      <c r="CJM855" s="273"/>
      <c r="CJN855" s="273"/>
      <c r="CJO855" s="273"/>
      <c r="CJP855" s="273"/>
      <c r="CJQ855" s="273"/>
      <c r="CJR855" s="273"/>
      <c r="CJS855" s="273"/>
      <c r="CJT855" s="273"/>
      <c r="CJU855" s="273"/>
      <c r="CJV855" s="273"/>
      <c r="CJW855" s="273"/>
      <c r="CJX855" s="273"/>
      <c r="CJY855" s="273"/>
      <c r="CJZ855" s="273"/>
      <c r="CKA855" s="273"/>
      <c r="CKB855" s="273"/>
      <c r="CKC855" s="273"/>
      <c r="CKD855" s="273"/>
      <c r="CKE855" s="273"/>
      <c r="CKF855" s="273"/>
      <c r="CKG855" s="273"/>
      <c r="CKH855" s="273"/>
      <c r="CKI855" s="273"/>
      <c r="CKJ855" s="273"/>
      <c r="CKK855" s="273"/>
      <c r="CKL855" s="273"/>
      <c r="CKM855" s="273"/>
      <c r="CKN855" s="273"/>
      <c r="CKO855" s="273"/>
      <c r="CKP855" s="273"/>
      <c r="CKQ855" s="273"/>
      <c r="CKR855" s="273"/>
      <c r="CKS855" s="273"/>
      <c r="CKT855" s="273"/>
      <c r="CKU855" s="273"/>
      <c r="CKV855" s="273"/>
      <c r="CKW855" s="273"/>
      <c r="CKX855" s="273"/>
      <c r="CKY855" s="273"/>
      <c r="CKZ855" s="273"/>
      <c r="CLA855" s="273"/>
      <c r="CLB855" s="273"/>
      <c r="CLC855" s="273"/>
      <c r="CLD855" s="273"/>
      <c r="CLE855" s="273"/>
      <c r="CLF855" s="273"/>
      <c r="CLG855" s="273"/>
      <c r="CLH855" s="273"/>
      <c r="CLI855" s="273"/>
      <c r="CLJ855" s="273"/>
      <c r="CLK855" s="273"/>
      <c r="CLL855" s="273"/>
      <c r="CLM855" s="273"/>
      <c r="CLN855" s="273"/>
      <c r="CLO855" s="273"/>
      <c r="CLP855" s="273"/>
      <c r="CLQ855" s="273"/>
      <c r="CLR855" s="273"/>
      <c r="CLS855" s="273"/>
      <c r="CLT855" s="273"/>
      <c r="CLU855" s="273"/>
      <c r="CLV855" s="273"/>
      <c r="CLW855" s="273"/>
      <c r="CLX855" s="273"/>
      <c r="CLY855" s="273"/>
      <c r="CLZ855" s="273"/>
      <c r="CMA855" s="273"/>
      <c r="CMB855" s="273"/>
      <c r="CMC855" s="273"/>
      <c r="CMD855" s="273"/>
      <c r="CME855" s="273"/>
      <c r="CMF855" s="273"/>
      <c r="CMG855" s="273"/>
      <c r="CMH855" s="273"/>
      <c r="CMI855" s="273"/>
      <c r="CMJ855" s="273"/>
      <c r="CMK855" s="273"/>
      <c r="CML855" s="273"/>
      <c r="CMM855" s="273"/>
      <c r="CMN855" s="273"/>
      <c r="CMO855" s="273"/>
      <c r="CMP855" s="273"/>
      <c r="CMQ855" s="273"/>
      <c r="CMR855" s="273"/>
      <c r="CMS855" s="273"/>
      <c r="CMT855" s="273"/>
      <c r="CMU855" s="273"/>
      <c r="CMV855" s="273"/>
      <c r="CMW855" s="273"/>
      <c r="CMX855" s="273"/>
      <c r="CMY855" s="273"/>
      <c r="CMZ855" s="273"/>
      <c r="CNA855" s="273"/>
      <c r="CNB855" s="273"/>
      <c r="CNC855" s="273"/>
      <c r="CND855" s="273"/>
      <c r="CNE855" s="273"/>
      <c r="CNF855" s="273"/>
      <c r="CNG855" s="273"/>
      <c r="CNH855" s="273"/>
      <c r="CNI855" s="273"/>
      <c r="CNJ855" s="273"/>
      <c r="CNK855" s="273"/>
      <c r="CNL855" s="273"/>
      <c r="CNM855" s="273"/>
      <c r="CNN855" s="273"/>
      <c r="CNO855" s="273"/>
      <c r="CNP855" s="273"/>
      <c r="CNQ855" s="273"/>
      <c r="CNR855" s="273"/>
      <c r="CNS855" s="273"/>
      <c r="CNT855" s="273"/>
      <c r="CNU855" s="273"/>
      <c r="CNV855" s="273"/>
      <c r="CNW855" s="273"/>
      <c r="CNX855" s="273"/>
      <c r="CNY855" s="273"/>
      <c r="CNZ855" s="273"/>
      <c r="COA855" s="273"/>
      <c r="COB855" s="273"/>
      <c r="COC855" s="273"/>
      <c r="COD855" s="273"/>
      <c r="COE855" s="273"/>
      <c r="COF855" s="273"/>
      <c r="COG855" s="273"/>
      <c r="COH855" s="273"/>
      <c r="COI855" s="273"/>
      <c r="COJ855" s="273"/>
      <c r="COK855" s="273"/>
      <c r="COL855" s="273"/>
      <c r="COM855" s="273"/>
      <c r="CON855" s="273"/>
      <c r="COO855" s="273"/>
      <c r="COP855" s="273"/>
      <c r="COQ855" s="273"/>
      <c r="COR855" s="273"/>
      <c r="COS855" s="273"/>
      <c r="COT855" s="273"/>
      <c r="COU855" s="273"/>
      <c r="COV855" s="273"/>
      <c r="COW855" s="273"/>
      <c r="COX855" s="273"/>
      <c r="COY855" s="273"/>
      <c r="COZ855" s="273"/>
      <c r="CPA855" s="273"/>
      <c r="CPB855" s="273"/>
      <c r="CPC855" s="273"/>
      <c r="CPD855" s="273"/>
      <c r="CPE855" s="273"/>
      <c r="CPF855" s="273"/>
      <c r="CPG855" s="273"/>
      <c r="CPH855" s="273"/>
      <c r="CPI855" s="273"/>
      <c r="CPJ855" s="273"/>
      <c r="CPK855" s="273"/>
      <c r="CPL855" s="273"/>
      <c r="CPM855" s="273"/>
      <c r="CPN855" s="273"/>
      <c r="CPO855" s="273"/>
      <c r="CPP855" s="273"/>
      <c r="CPQ855" s="273"/>
      <c r="CPR855" s="273"/>
      <c r="CPS855" s="273"/>
      <c r="CPT855" s="273"/>
      <c r="CPU855" s="273"/>
      <c r="CPV855" s="273"/>
      <c r="CPW855" s="273"/>
      <c r="CPX855" s="273"/>
      <c r="CPY855" s="273"/>
      <c r="CPZ855" s="273"/>
      <c r="CQA855" s="273"/>
      <c r="CQB855" s="273"/>
      <c r="CQC855" s="273"/>
      <c r="CQD855" s="273"/>
      <c r="CQE855" s="273"/>
      <c r="CQF855" s="273"/>
      <c r="CQG855" s="273"/>
      <c r="CQH855" s="273"/>
      <c r="CQI855" s="273"/>
      <c r="CQJ855" s="273"/>
      <c r="CQK855" s="273"/>
      <c r="CQL855" s="273"/>
      <c r="CQM855" s="273"/>
      <c r="CQN855" s="273"/>
      <c r="CQO855" s="273"/>
      <c r="CQP855" s="273"/>
      <c r="CQQ855" s="273"/>
      <c r="CQR855" s="273"/>
      <c r="CQS855" s="273"/>
      <c r="CQT855" s="273"/>
      <c r="CQU855" s="273"/>
      <c r="CQV855" s="273"/>
      <c r="CQW855" s="273"/>
      <c r="CQX855" s="273"/>
      <c r="CQY855" s="273"/>
      <c r="CQZ855" s="273"/>
      <c r="CRA855" s="273"/>
      <c r="CRB855" s="273"/>
      <c r="CRC855" s="273"/>
      <c r="CRD855" s="273"/>
      <c r="CRE855" s="273"/>
      <c r="CRF855" s="273"/>
      <c r="CRG855" s="273"/>
      <c r="CRH855" s="273"/>
      <c r="CRI855" s="273"/>
      <c r="CRJ855" s="273"/>
      <c r="CRK855" s="273"/>
      <c r="CRL855" s="273"/>
      <c r="CRM855" s="273"/>
      <c r="CRN855" s="273"/>
      <c r="CRO855" s="273"/>
      <c r="CRP855" s="273"/>
      <c r="CRQ855" s="273"/>
      <c r="CRR855" s="273"/>
      <c r="CRS855" s="273"/>
      <c r="CRT855" s="273"/>
      <c r="CRU855" s="273"/>
      <c r="CRV855" s="273"/>
      <c r="CRW855" s="273"/>
      <c r="CRX855" s="273"/>
      <c r="CRY855" s="273"/>
      <c r="CRZ855" s="273"/>
      <c r="CSA855" s="273"/>
      <c r="CSB855" s="273"/>
      <c r="CSC855" s="273"/>
      <c r="CSD855" s="273"/>
      <c r="CSE855" s="273"/>
      <c r="CSF855" s="273"/>
      <c r="CSG855" s="273"/>
      <c r="CSH855" s="273"/>
      <c r="CSI855" s="273"/>
      <c r="CSJ855" s="273"/>
      <c r="CSK855" s="273"/>
      <c r="CSL855" s="273"/>
      <c r="CSM855" s="273"/>
      <c r="CSN855" s="273"/>
      <c r="CSO855" s="273"/>
      <c r="CSP855" s="273"/>
      <c r="CSQ855" s="273"/>
      <c r="CSR855" s="273"/>
      <c r="CSS855" s="273"/>
      <c r="CST855" s="273"/>
      <c r="CSU855" s="273"/>
      <c r="CSV855" s="273"/>
      <c r="CSW855" s="273"/>
      <c r="CSX855" s="273"/>
      <c r="CSY855" s="273"/>
      <c r="CSZ855" s="273"/>
      <c r="CTA855" s="273"/>
      <c r="CTB855" s="273"/>
      <c r="CTC855" s="273"/>
      <c r="CTD855" s="273"/>
      <c r="CTE855" s="273"/>
      <c r="CTF855" s="273"/>
      <c r="CTG855" s="273"/>
      <c r="CTH855" s="273"/>
      <c r="CTI855" s="273"/>
      <c r="CTJ855" s="273"/>
      <c r="CTK855" s="273"/>
      <c r="CTL855" s="273"/>
      <c r="CTM855" s="273"/>
      <c r="CTN855" s="273"/>
      <c r="CTO855" s="273"/>
      <c r="CTP855" s="273"/>
      <c r="CTQ855" s="273"/>
      <c r="CTR855" s="273"/>
      <c r="CTS855" s="273"/>
      <c r="CTT855" s="273"/>
      <c r="CTU855" s="273"/>
      <c r="CTV855" s="273"/>
      <c r="CTW855" s="273"/>
      <c r="CTX855" s="273"/>
      <c r="CTY855" s="273"/>
      <c r="CTZ855" s="273"/>
      <c r="CUA855" s="273"/>
      <c r="CUB855" s="273"/>
      <c r="CUC855" s="273"/>
      <c r="CUD855" s="273"/>
      <c r="CUE855" s="273"/>
      <c r="CUF855" s="273"/>
      <c r="CUG855" s="273"/>
      <c r="CUH855" s="273"/>
      <c r="CUI855" s="273"/>
      <c r="CUJ855" s="273"/>
      <c r="CUK855" s="273"/>
      <c r="CUL855" s="273"/>
      <c r="CUM855" s="273"/>
      <c r="CUN855" s="273"/>
      <c r="CUO855" s="273"/>
      <c r="CUP855" s="273"/>
      <c r="CUQ855" s="273"/>
      <c r="CUR855" s="273"/>
      <c r="CUS855" s="273"/>
      <c r="CUT855" s="273"/>
      <c r="CUU855" s="273"/>
      <c r="CUV855" s="273"/>
      <c r="CUW855" s="273"/>
      <c r="CUX855" s="273"/>
      <c r="CUY855" s="273"/>
      <c r="CUZ855" s="273"/>
      <c r="CVA855" s="273"/>
      <c r="CVB855" s="273"/>
      <c r="CVC855" s="273"/>
      <c r="CVD855" s="273"/>
      <c r="CVE855" s="273"/>
      <c r="CVF855" s="273"/>
      <c r="CVG855" s="273"/>
      <c r="CVH855" s="273"/>
      <c r="CVI855" s="273"/>
      <c r="CVJ855" s="273"/>
      <c r="CVK855" s="273"/>
      <c r="CVL855" s="273"/>
      <c r="CVM855" s="273"/>
      <c r="CVN855" s="273"/>
      <c r="CVO855" s="273"/>
      <c r="CVP855" s="273"/>
      <c r="CVQ855" s="273"/>
      <c r="CVR855" s="273"/>
      <c r="CVS855" s="273"/>
      <c r="CVT855" s="273"/>
      <c r="CVU855" s="273"/>
      <c r="CVV855" s="273"/>
      <c r="CVW855" s="273"/>
      <c r="CVX855" s="273"/>
      <c r="CVY855" s="273"/>
      <c r="CVZ855" s="273"/>
      <c r="CWA855" s="273"/>
      <c r="CWB855" s="273"/>
      <c r="CWC855" s="273"/>
      <c r="CWD855" s="273"/>
      <c r="CWE855" s="273"/>
      <c r="CWF855" s="273"/>
      <c r="CWG855" s="273"/>
      <c r="CWH855" s="273"/>
      <c r="CWI855" s="273"/>
      <c r="CWJ855" s="273"/>
      <c r="CWK855" s="273"/>
      <c r="CWL855" s="273"/>
      <c r="CWM855" s="273"/>
      <c r="CWN855" s="273"/>
      <c r="CWO855" s="273"/>
      <c r="CWP855" s="273"/>
      <c r="CWQ855" s="273"/>
      <c r="CWR855" s="273"/>
      <c r="CWS855" s="273"/>
      <c r="CWT855" s="273"/>
      <c r="CWU855" s="273"/>
      <c r="CWV855" s="273"/>
      <c r="CWW855" s="273"/>
      <c r="CWX855" s="273"/>
      <c r="CWY855" s="273"/>
      <c r="CWZ855" s="273"/>
      <c r="CXA855" s="273"/>
      <c r="CXB855" s="273"/>
      <c r="CXC855" s="273"/>
      <c r="CXD855" s="273"/>
      <c r="CXE855" s="273"/>
      <c r="CXF855" s="273"/>
      <c r="CXG855" s="273"/>
      <c r="CXH855" s="273"/>
      <c r="CXI855" s="273"/>
      <c r="CXJ855" s="273"/>
      <c r="CXK855" s="273"/>
      <c r="CXL855" s="273"/>
      <c r="CXM855" s="273"/>
      <c r="CXN855" s="273"/>
      <c r="CXO855" s="273"/>
      <c r="CXP855" s="273"/>
      <c r="CXQ855" s="273"/>
      <c r="CXR855" s="273"/>
      <c r="CXS855" s="273"/>
      <c r="CXT855" s="273"/>
      <c r="CXU855" s="273"/>
      <c r="CXV855" s="273"/>
      <c r="CXW855" s="273"/>
      <c r="CXX855" s="273"/>
      <c r="CXY855" s="273"/>
      <c r="CXZ855" s="273"/>
      <c r="CYA855" s="273"/>
      <c r="CYB855" s="273"/>
      <c r="CYC855" s="273"/>
      <c r="CYD855" s="273"/>
      <c r="CYE855" s="273"/>
      <c r="CYF855" s="273"/>
      <c r="CYG855" s="273"/>
      <c r="CYH855" s="273"/>
      <c r="CYI855" s="273"/>
      <c r="CYJ855" s="273"/>
      <c r="CYK855" s="273"/>
      <c r="CYL855" s="273"/>
      <c r="CYM855" s="273"/>
      <c r="CYN855" s="273"/>
      <c r="CYO855" s="273"/>
      <c r="CYP855" s="273"/>
      <c r="CYQ855" s="273"/>
      <c r="CYR855" s="273"/>
      <c r="CYS855" s="273"/>
      <c r="CYT855" s="273"/>
      <c r="CYU855" s="273"/>
      <c r="CYV855" s="273"/>
      <c r="CYW855" s="273"/>
      <c r="CYX855" s="273"/>
      <c r="CYY855" s="273"/>
      <c r="CYZ855" s="273"/>
      <c r="CZA855" s="273"/>
      <c r="CZB855" s="273"/>
      <c r="CZC855" s="273"/>
      <c r="CZD855" s="273"/>
      <c r="CZE855" s="273"/>
      <c r="CZF855" s="273"/>
      <c r="CZG855" s="273"/>
      <c r="CZH855" s="273"/>
      <c r="CZI855" s="273"/>
      <c r="CZJ855" s="273"/>
      <c r="CZK855" s="273"/>
      <c r="CZL855" s="273"/>
      <c r="CZM855" s="273"/>
      <c r="CZN855" s="273"/>
      <c r="CZO855" s="273"/>
      <c r="CZP855" s="273"/>
      <c r="CZQ855" s="273"/>
      <c r="CZR855" s="273"/>
      <c r="CZS855" s="273"/>
      <c r="CZT855" s="273"/>
      <c r="CZU855" s="273"/>
      <c r="CZV855" s="273"/>
      <c r="CZW855" s="273"/>
      <c r="CZX855" s="273"/>
      <c r="CZY855" s="273"/>
      <c r="CZZ855" s="273"/>
      <c r="DAA855" s="273"/>
      <c r="DAB855" s="273"/>
      <c r="DAC855" s="273"/>
      <c r="DAD855" s="273"/>
      <c r="DAE855" s="273"/>
      <c r="DAF855" s="273"/>
      <c r="DAG855" s="273"/>
      <c r="DAH855" s="273"/>
      <c r="DAI855" s="273"/>
      <c r="DAJ855" s="273"/>
      <c r="DAK855" s="273"/>
      <c r="DAL855" s="273"/>
      <c r="DAM855" s="273"/>
      <c r="DAN855" s="273"/>
      <c r="DAO855" s="273"/>
      <c r="DAP855" s="273"/>
      <c r="DAQ855" s="273"/>
      <c r="DAR855" s="273"/>
      <c r="DAS855" s="273"/>
      <c r="DAT855" s="273"/>
      <c r="DAU855" s="273"/>
      <c r="DAV855" s="273"/>
      <c r="DAW855" s="273"/>
      <c r="DAX855" s="273"/>
      <c r="DAY855" s="273"/>
      <c r="DAZ855" s="273"/>
      <c r="DBA855" s="273"/>
      <c r="DBB855" s="273"/>
      <c r="DBC855" s="273"/>
      <c r="DBD855" s="273"/>
      <c r="DBE855" s="273"/>
      <c r="DBF855" s="273"/>
      <c r="DBG855" s="273"/>
      <c r="DBH855" s="273"/>
      <c r="DBI855" s="273"/>
      <c r="DBJ855" s="273"/>
      <c r="DBK855" s="273"/>
      <c r="DBL855" s="273"/>
      <c r="DBM855" s="273"/>
      <c r="DBN855" s="273"/>
      <c r="DBO855" s="273"/>
      <c r="DBP855" s="273"/>
      <c r="DBQ855" s="273"/>
      <c r="DBR855" s="273"/>
      <c r="DBS855" s="273"/>
      <c r="DBT855" s="273"/>
      <c r="DBU855" s="273"/>
      <c r="DBV855" s="273"/>
      <c r="DBW855" s="273"/>
      <c r="DBX855" s="273"/>
      <c r="DBY855" s="273"/>
      <c r="DBZ855" s="273"/>
      <c r="DCA855" s="273"/>
      <c r="DCB855" s="273"/>
      <c r="DCC855" s="273"/>
      <c r="DCD855" s="273"/>
      <c r="DCE855" s="273"/>
      <c r="DCF855" s="273"/>
      <c r="DCG855" s="273"/>
      <c r="DCH855" s="273"/>
      <c r="DCI855" s="273"/>
      <c r="DCJ855" s="273"/>
      <c r="DCK855" s="273"/>
      <c r="DCL855" s="273"/>
      <c r="DCM855" s="273"/>
      <c r="DCN855" s="273"/>
      <c r="DCO855" s="273"/>
      <c r="DCP855" s="273"/>
      <c r="DCQ855" s="273"/>
      <c r="DCR855" s="273"/>
      <c r="DCS855" s="273"/>
      <c r="DCT855" s="273"/>
      <c r="DCU855" s="273"/>
      <c r="DCV855" s="273"/>
      <c r="DCW855" s="273"/>
      <c r="DCX855" s="273"/>
      <c r="DCY855" s="273"/>
      <c r="DCZ855" s="273"/>
      <c r="DDA855" s="273"/>
      <c r="DDB855" s="273"/>
      <c r="DDC855" s="273"/>
      <c r="DDD855" s="273"/>
      <c r="DDE855" s="273"/>
      <c r="DDF855" s="273"/>
      <c r="DDG855" s="273"/>
      <c r="DDH855" s="273"/>
      <c r="DDI855" s="273"/>
      <c r="DDJ855" s="273"/>
      <c r="DDK855" s="273"/>
      <c r="DDL855" s="273"/>
      <c r="DDM855" s="273"/>
      <c r="DDN855" s="273"/>
      <c r="DDO855" s="273"/>
      <c r="DDP855" s="273"/>
      <c r="DDQ855" s="273"/>
      <c r="DDR855" s="273"/>
      <c r="DDS855" s="273"/>
      <c r="DDT855" s="273"/>
      <c r="DDU855" s="273"/>
      <c r="DDV855" s="273"/>
      <c r="DDW855" s="273"/>
      <c r="DDX855" s="273"/>
      <c r="DDY855" s="273"/>
      <c r="DDZ855" s="273"/>
      <c r="DEA855" s="273"/>
      <c r="DEB855" s="273"/>
      <c r="DEC855" s="273"/>
      <c r="DED855" s="273"/>
      <c r="DEE855" s="273"/>
      <c r="DEF855" s="273"/>
      <c r="DEG855" s="273"/>
      <c r="DEH855" s="273"/>
      <c r="DEI855" s="273"/>
      <c r="DEJ855" s="273"/>
      <c r="DEK855" s="273"/>
      <c r="DEL855" s="273"/>
      <c r="DEM855" s="273"/>
      <c r="DEN855" s="273"/>
      <c r="DEO855" s="273"/>
      <c r="DEP855" s="273"/>
      <c r="DEQ855" s="273"/>
      <c r="DER855" s="273"/>
      <c r="DES855" s="273"/>
      <c r="DET855" s="273"/>
      <c r="DEU855" s="273"/>
      <c r="DEV855" s="273"/>
      <c r="DEW855" s="273"/>
      <c r="DEX855" s="273"/>
      <c r="DEY855" s="273"/>
      <c r="DEZ855" s="273"/>
      <c r="DFA855" s="273"/>
      <c r="DFB855" s="273"/>
      <c r="DFC855" s="273"/>
      <c r="DFD855" s="273"/>
      <c r="DFE855" s="273"/>
      <c r="DFF855" s="273"/>
      <c r="DFG855" s="273"/>
      <c r="DFH855" s="273"/>
      <c r="DFI855" s="273"/>
      <c r="DFJ855" s="273"/>
      <c r="DFK855" s="273"/>
      <c r="DFL855" s="273"/>
      <c r="DFM855" s="273"/>
      <c r="DFN855" s="273"/>
      <c r="DFO855" s="273"/>
      <c r="DFP855" s="273"/>
      <c r="DFQ855" s="273"/>
      <c r="DFR855" s="273"/>
      <c r="DFS855" s="273"/>
      <c r="DFT855" s="273"/>
      <c r="DFU855" s="273"/>
      <c r="DFV855" s="273"/>
      <c r="DFW855" s="273"/>
      <c r="DFX855" s="273"/>
      <c r="DFY855" s="273"/>
      <c r="DFZ855" s="273"/>
      <c r="DGA855" s="273"/>
      <c r="DGB855" s="273"/>
      <c r="DGC855" s="273"/>
      <c r="DGD855" s="273"/>
      <c r="DGE855" s="273"/>
      <c r="DGF855" s="273"/>
      <c r="DGG855" s="273"/>
      <c r="DGH855" s="273"/>
      <c r="DGI855" s="273"/>
      <c r="DGJ855" s="273"/>
      <c r="DGK855" s="273"/>
      <c r="DGL855" s="273"/>
      <c r="DGM855" s="273"/>
      <c r="DGN855" s="273"/>
      <c r="DGO855" s="273"/>
      <c r="DGP855" s="273"/>
      <c r="DGQ855" s="273"/>
      <c r="DGR855" s="273"/>
      <c r="DGS855" s="273"/>
      <c r="DGT855" s="273"/>
      <c r="DGU855" s="273"/>
      <c r="DGV855" s="273"/>
      <c r="DGW855" s="273"/>
      <c r="DGX855" s="273"/>
      <c r="DGY855" s="273"/>
      <c r="DGZ855" s="273"/>
      <c r="DHA855" s="273"/>
      <c r="DHB855" s="273"/>
      <c r="DHC855" s="273"/>
      <c r="DHD855" s="273"/>
      <c r="DHE855" s="273"/>
      <c r="DHF855" s="273"/>
      <c r="DHG855" s="273"/>
      <c r="DHH855" s="273"/>
      <c r="DHI855" s="273"/>
      <c r="DHJ855" s="273"/>
      <c r="DHK855" s="273"/>
      <c r="DHL855" s="273"/>
      <c r="DHM855" s="273"/>
      <c r="DHN855" s="273"/>
      <c r="DHO855" s="273"/>
      <c r="DHP855" s="273"/>
      <c r="DHQ855" s="273"/>
      <c r="DHR855" s="273"/>
      <c r="DHS855" s="273"/>
      <c r="DHT855" s="273"/>
      <c r="DHU855" s="273"/>
      <c r="DHV855" s="273"/>
      <c r="DHW855" s="273"/>
      <c r="DHX855" s="273"/>
      <c r="DHY855" s="273"/>
      <c r="DHZ855" s="273"/>
      <c r="DIA855" s="273"/>
      <c r="DIB855" s="273"/>
      <c r="DIC855" s="273"/>
      <c r="DID855" s="273"/>
      <c r="DIE855" s="273"/>
      <c r="DIF855" s="273"/>
      <c r="DIG855" s="273"/>
      <c r="DIH855" s="273"/>
      <c r="DII855" s="273"/>
      <c r="DIJ855" s="273"/>
      <c r="DIK855" s="273"/>
      <c r="DIL855" s="273"/>
      <c r="DIM855" s="273"/>
      <c r="DIN855" s="273"/>
      <c r="DIO855" s="273"/>
      <c r="DIP855" s="273"/>
      <c r="DIQ855" s="273"/>
      <c r="DIR855" s="273"/>
      <c r="DIS855" s="273"/>
      <c r="DIT855" s="273"/>
      <c r="DIU855" s="273"/>
      <c r="DIV855" s="273"/>
      <c r="DIW855" s="273"/>
      <c r="DIX855" s="273"/>
      <c r="DIY855" s="273"/>
      <c r="DIZ855" s="273"/>
      <c r="DJA855" s="273"/>
      <c r="DJB855" s="273"/>
      <c r="DJC855" s="273"/>
      <c r="DJD855" s="273"/>
      <c r="DJE855" s="273"/>
      <c r="DJF855" s="273"/>
      <c r="DJG855" s="273"/>
      <c r="DJH855" s="273"/>
      <c r="DJI855" s="273"/>
      <c r="DJJ855" s="273"/>
      <c r="DJK855" s="273"/>
      <c r="DJL855" s="273"/>
      <c r="DJM855" s="273"/>
      <c r="DJN855" s="273"/>
      <c r="DJO855" s="273"/>
      <c r="DJP855" s="273"/>
      <c r="DJQ855" s="273"/>
      <c r="DJR855" s="273"/>
      <c r="DJS855" s="273"/>
      <c r="DJT855" s="273"/>
      <c r="DJU855" s="273"/>
      <c r="DJV855" s="273"/>
      <c r="DJW855" s="273"/>
      <c r="DJX855" s="273"/>
      <c r="DJY855" s="273"/>
      <c r="DJZ855" s="273"/>
      <c r="DKA855" s="273"/>
      <c r="DKB855" s="273"/>
      <c r="DKC855" s="273"/>
      <c r="DKD855" s="273"/>
      <c r="DKE855" s="273"/>
      <c r="DKF855" s="273"/>
      <c r="DKG855" s="273"/>
      <c r="DKH855" s="273"/>
      <c r="DKI855" s="273"/>
      <c r="DKJ855" s="273"/>
      <c r="DKK855" s="273"/>
      <c r="DKL855" s="273"/>
      <c r="DKM855" s="273"/>
      <c r="DKN855" s="273"/>
      <c r="DKO855" s="273"/>
      <c r="DKP855" s="273"/>
      <c r="DKQ855" s="273"/>
      <c r="DKR855" s="273"/>
      <c r="DKS855" s="273"/>
      <c r="DKT855" s="273"/>
      <c r="DKU855" s="273"/>
      <c r="DKV855" s="273"/>
      <c r="DKW855" s="273"/>
      <c r="DKX855" s="273"/>
      <c r="DKY855" s="273"/>
      <c r="DKZ855" s="273"/>
      <c r="DLA855" s="273"/>
      <c r="DLB855" s="273"/>
      <c r="DLC855" s="273"/>
      <c r="DLD855" s="273"/>
      <c r="DLE855" s="273"/>
      <c r="DLF855" s="273"/>
      <c r="DLG855" s="273"/>
      <c r="DLH855" s="273"/>
      <c r="DLI855" s="273"/>
      <c r="DLJ855" s="273"/>
      <c r="DLK855" s="273"/>
      <c r="DLL855" s="273"/>
      <c r="DLM855" s="273"/>
      <c r="DLN855" s="273"/>
      <c r="DLO855" s="273"/>
      <c r="DLP855" s="273"/>
      <c r="DLQ855" s="273"/>
      <c r="DLR855" s="273"/>
      <c r="DLS855" s="273"/>
      <c r="DLT855" s="273"/>
      <c r="DLU855" s="273"/>
      <c r="DLV855" s="273"/>
      <c r="DLW855" s="273"/>
      <c r="DLX855" s="273"/>
      <c r="DLY855" s="273"/>
      <c r="DLZ855" s="273"/>
      <c r="DMA855" s="273"/>
      <c r="DMB855" s="273"/>
      <c r="DMC855" s="273"/>
      <c r="DMD855" s="273"/>
      <c r="DME855" s="273"/>
      <c r="DMF855" s="273"/>
      <c r="DMG855" s="273"/>
      <c r="DMH855" s="273"/>
      <c r="DMI855" s="273"/>
      <c r="DMJ855" s="273"/>
      <c r="DMK855" s="273"/>
      <c r="DML855" s="273"/>
      <c r="DMM855" s="273"/>
      <c r="DMN855" s="273"/>
      <c r="DMO855" s="273"/>
      <c r="DMP855" s="273"/>
      <c r="DMQ855" s="273"/>
      <c r="DMR855" s="273"/>
      <c r="DMS855" s="273"/>
      <c r="DMT855" s="273"/>
      <c r="DMU855" s="273"/>
      <c r="DMV855" s="273"/>
      <c r="DMW855" s="273"/>
      <c r="DMX855" s="273"/>
      <c r="DMY855" s="273"/>
      <c r="DMZ855" s="273"/>
      <c r="DNA855" s="273"/>
      <c r="DNB855" s="273"/>
      <c r="DNC855" s="273"/>
      <c r="DND855" s="273"/>
      <c r="DNE855" s="273"/>
      <c r="DNF855" s="273"/>
      <c r="DNG855" s="273"/>
      <c r="DNH855" s="273"/>
      <c r="DNI855" s="273"/>
      <c r="DNJ855" s="273"/>
      <c r="DNK855" s="273"/>
      <c r="DNL855" s="273"/>
      <c r="DNM855" s="273"/>
      <c r="DNN855" s="273"/>
      <c r="DNO855" s="273"/>
      <c r="DNP855" s="273"/>
      <c r="DNQ855" s="273"/>
      <c r="DNR855" s="273"/>
      <c r="DNS855" s="273"/>
      <c r="DNT855" s="273"/>
      <c r="DNU855" s="273"/>
      <c r="DNV855" s="273"/>
      <c r="DNW855" s="273"/>
      <c r="DNX855" s="273"/>
      <c r="DNY855" s="273"/>
      <c r="DNZ855" s="273"/>
      <c r="DOA855" s="273"/>
      <c r="DOB855" s="273"/>
      <c r="DOC855" s="273"/>
      <c r="DOD855" s="273"/>
      <c r="DOE855" s="273"/>
      <c r="DOF855" s="273"/>
      <c r="DOG855" s="273"/>
      <c r="DOH855" s="273"/>
      <c r="DOI855" s="273"/>
      <c r="DOJ855" s="273"/>
      <c r="DOK855" s="273"/>
      <c r="DOL855" s="273"/>
      <c r="DOM855" s="273"/>
      <c r="DON855" s="273"/>
      <c r="DOO855" s="273"/>
      <c r="DOP855" s="273"/>
      <c r="DOQ855" s="273"/>
      <c r="DOR855" s="273"/>
      <c r="DOS855" s="273"/>
      <c r="DOT855" s="273"/>
      <c r="DOU855" s="273"/>
      <c r="DOV855" s="273"/>
      <c r="DOW855" s="273"/>
      <c r="DOX855" s="273"/>
      <c r="DOY855" s="273"/>
      <c r="DOZ855" s="273"/>
      <c r="DPA855" s="273"/>
      <c r="DPB855" s="273"/>
      <c r="DPC855" s="273"/>
      <c r="DPD855" s="273"/>
      <c r="DPE855" s="273"/>
      <c r="DPF855" s="273"/>
      <c r="DPG855" s="273"/>
      <c r="DPH855" s="273"/>
      <c r="DPI855" s="273"/>
      <c r="DPJ855" s="273"/>
      <c r="DPK855" s="273"/>
      <c r="DPL855" s="273"/>
      <c r="DPM855" s="273"/>
      <c r="DPN855" s="273"/>
      <c r="DPO855" s="273"/>
      <c r="DPP855" s="273"/>
      <c r="DPQ855" s="273"/>
      <c r="DPR855" s="273"/>
      <c r="DPS855" s="273"/>
      <c r="DPT855" s="273"/>
      <c r="DPU855" s="273"/>
      <c r="DPV855" s="273"/>
      <c r="DPW855" s="273"/>
      <c r="DPX855" s="273"/>
      <c r="DPY855" s="273"/>
      <c r="DPZ855" s="273"/>
      <c r="DQA855" s="273"/>
      <c r="DQB855" s="273"/>
      <c r="DQC855" s="273"/>
      <c r="DQD855" s="273"/>
      <c r="DQE855" s="273"/>
      <c r="DQF855" s="273"/>
      <c r="DQG855" s="273"/>
      <c r="DQH855" s="273"/>
      <c r="DQI855" s="273"/>
      <c r="DQJ855" s="273"/>
      <c r="DQK855" s="273"/>
      <c r="DQL855" s="273"/>
      <c r="DQM855" s="273"/>
      <c r="DQN855" s="273"/>
      <c r="DQO855" s="273"/>
      <c r="DQP855" s="273"/>
      <c r="DQQ855" s="273"/>
      <c r="DQR855" s="273"/>
      <c r="DQS855" s="273"/>
      <c r="DQT855" s="273"/>
      <c r="DQU855" s="273"/>
      <c r="DQV855" s="273"/>
      <c r="DQW855" s="273"/>
      <c r="DQX855" s="273"/>
      <c r="DQY855" s="273"/>
      <c r="DQZ855" s="273"/>
      <c r="DRA855" s="273"/>
      <c r="DRB855" s="273"/>
      <c r="DRC855" s="273"/>
      <c r="DRD855" s="273"/>
      <c r="DRE855" s="273"/>
      <c r="DRF855" s="273"/>
      <c r="DRG855" s="273"/>
      <c r="DRH855" s="273"/>
      <c r="DRI855" s="273"/>
      <c r="DRJ855" s="273"/>
      <c r="DRK855" s="273"/>
      <c r="DRL855" s="273"/>
      <c r="DRM855" s="273"/>
      <c r="DRN855" s="273"/>
      <c r="DRO855" s="273"/>
      <c r="DRP855" s="273"/>
      <c r="DRQ855" s="273"/>
      <c r="DRR855" s="273"/>
      <c r="DRS855" s="273"/>
      <c r="DRT855" s="273"/>
      <c r="DRU855" s="273"/>
      <c r="DRV855" s="273"/>
      <c r="DRW855" s="273"/>
      <c r="DRX855" s="273"/>
      <c r="DRY855" s="273"/>
      <c r="DRZ855" s="273"/>
      <c r="DSA855" s="273"/>
      <c r="DSB855" s="273"/>
      <c r="DSC855" s="273"/>
      <c r="DSD855" s="273"/>
      <c r="DSE855" s="273"/>
      <c r="DSF855" s="273"/>
      <c r="DSG855" s="273"/>
      <c r="DSH855" s="273"/>
      <c r="DSI855" s="273"/>
      <c r="DSJ855" s="273"/>
      <c r="DSK855" s="273"/>
      <c r="DSL855" s="273"/>
      <c r="DSM855" s="273"/>
      <c r="DSN855" s="273"/>
      <c r="DSO855" s="273"/>
      <c r="DSP855" s="273"/>
      <c r="DSQ855" s="273"/>
      <c r="DSR855" s="273"/>
      <c r="DSS855" s="273"/>
      <c r="DST855" s="273"/>
      <c r="DSU855" s="273"/>
      <c r="DSV855" s="273"/>
      <c r="DSW855" s="273"/>
      <c r="DSX855" s="273"/>
      <c r="DSY855" s="273"/>
      <c r="DSZ855" s="273"/>
      <c r="DTA855" s="273"/>
      <c r="DTB855" s="273"/>
      <c r="DTC855" s="273"/>
      <c r="DTD855" s="273"/>
      <c r="DTE855" s="273"/>
      <c r="DTF855" s="273"/>
      <c r="DTG855" s="273"/>
      <c r="DTH855" s="273"/>
      <c r="DTI855" s="273"/>
      <c r="DTJ855" s="273"/>
      <c r="DTK855" s="273"/>
      <c r="DTL855" s="273"/>
      <c r="DTM855" s="273"/>
      <c r="DTN855" s="273"/>
      <c r="DTO855" s="273"/>
      <c r="DTP855" s="273"/>
      <c r="DTQ855" s="273"/>
      <c r="DTR855" s="273"/>
      <c r="DTS855" s="273"/>
      <c r="DTT855" s="273"/>
      <c r="DTU855" s="273"/>
      <c r="DTV855" s="273"/>
      <c r="DTW855" s="273"/>
      <c r="DTX855" s="273"/>
      <c r="DTY855" s="273"/>
      <c r="DTZ855" s="273"/>
      <c r="DUA855" s="273"/>
      <c r="DUB855" s="273"/>
      <c r="DUC855" s="273"/>
      <c r="DUD855" s="273"/>
      <c r="DUE855" s="273"/>
      <c r="DUF855" s="273"/>
      <c r="DUG855" s="273"/>
      <c r="DUH855" s="273"/>
      <c r="DUI855" s="273"/>
      <c r="DUJ855" s="273"/>
      <c r="DUK855" s="273"/>
      <c r="DUL855" s="273"/>
      <c r="DUM855" s="273"/>
      <c r="DUN855" s="273"/>
      <c r="DUO855" s="273"/>
      <c r="DUP855" s="273"/>
      <c r="DUQ855" s="273"/>
      <c r="DUR855" s="273"/>
      <c r="DUS855" s="273"/>
      <c r="DUT855" s="273"/>
      <c r="DUU855" s="273"/>
      <c r="DUV855" s="273"/>
      <c r="DUW855" s="273"/>
      <c r="DUX855" s="273"/>
      <c r="DUY855" s="273"/>
      <c r="DUZ855" s="273"/>
      <c r="DVA855" s="273"/>
      <c r="DVB855" s="273"/>
      <c r="DVC855" s="273"/>
      <c r="DVD855" s="273"/>
      <c r="DVE855" s="273"/>
      <c r="DVF855" s="273"/>
      <c r="DVG855" s="273"/>
      <c r="DVH855" s="273"/>
      <c r="DVI855" s="273"/>
      <c r="DVJ855" s="273"/>
      <c r="DVK855" s="273"/>
      <c r="DVL855" s="273"/>
      <c r="DVM855" s="273"/>
      <c r="DVN855" s="273"/>
      <c r="DVO855" s="273"/>
      <c r="DVP855" s="273"/>
      <c r="DVQ855" s="273"/>
      <c r="DVR855" s="273"/>
      <c r="DVS855" s="273"/>
      <c r="DVT855" s="273"/>
      <c r="DVU855" s="273"/>
      <c r="DVV855" s="273"/>
      <c r="DVW855" s="273"/>
      <c r="DVX855" s="273"/>
      <c r="DVY855" s="273"/>
      <c r="DVZ855" s="273"/>
      <c r="DWA855" s="273"/>
      <c r="DWB855" s="273"/>
      <c r="DWC855" s="273"/>
      <c r="DWD855" s="273"/>
      <c r="DWE855" s="273"/>
      <c r="DWF855" s="273"/>
      <c r="DWG855" s="273"/>
      <c r="DWH855" s="273"/>
      <c r="DWI855" s="273"/>
      <c r="DWJ855" s="273"/>
      <c r="DWK855" s="273"/>
      <c r="DWL855" s="273"/>
      <c r="DWM855" s="273"/>
      <c r="DWN855" s="273"/>
      <c r="DWO855" s="273"/>
      <c r="DWP855" s="273"/>
      <c r="DWQ855" s="273"/>
      <c r="DWR855" s="273"/>
      <c r="DWS855" s="273"/>
      <c r="DWT855" s="273"/>
      <c r="DWU855" s="273"/>
      <c r="DWV855" s="273"/>
      <c r="DWW855" s="273"/>
      <c r="DWX855" s="273"/>
      <c r="DWY855" s="273"/>
      <c r="DWZ855" s="273"/>
      <c r="DXA855" s="273"/>
      <c r="DXB855" s="273"/>
      <c r="DXC855" s="273"/>
      <c r="DXD855" s="273"/>
      <c r="DXE855" s="273"/>
      <c r="DXF855" s="273"/>
      <c r="DXG855" s="273"/>
      <c r="DXH855" s="273"/>
      <c r="DXI855" s="273"/>
      <c r="DXJ855" s="273"/>
      <c r="DXK855" s="273"/>
      <c r="DXL855" s="273"/>
      <c r="DXM855" s="273"/>
      <c r="DXN855" s="273"/>
      <c r="DXO855" s="273"/>
      <c r="DXP855" s="273"/>
      <c r="DXQ855" s="273"/>
      <c r="DXR855" s="273"/>
      <c r="DXS855" s="273"/>
      <c r="DXT855" s="273"/>
      <c r="DXU855" s="273"/>
      <c r="DXV855" s="273"/>
      <c r="DXW855" s="273"/>
      <c r="DXX855" s="273"/>
      <c r="DXY855" s="273"/>
      <c r="DXZ855" s="273"/>
      <c r="DYA855" s="273"/>
      <c r="DYB855" s="273"/>
      <c r="DYC855" s="273"/>
      <c r="DYD855" s="273"/>
      <c r="DYE855" s="273"/>
      <c r="DYF855" s="273"/>
      <c r="DYG855" s="273"/>
      <c r="DYH855" s="273"/>
      <c r="DYI855" s="273"/>
      <c r="DYJ855" s="273"/>
      <c r="DYK855" s="273"/>
      <c r="DYL855" s="273"/>
      <c r="DYM855" s="273"/>
      <c r="DYN855" s="273"/>
      <c r="DYO855" s="273"/>
      <c r="DYP855" s="273"/>
      <c r="DYQ855" s="273"/>
      <c r="DYR855" s="273"/>
      <c r="DYS855" s="273"/>
      <c r="DYT855" s="273"/>
      <c r="DYU855" s="273"/>
      <c r="DYV855" s="273"/>
      <c r="DYW855" s="273"/>
      <c r="DYX855" s="273"/>
      <c r="DYY855" s="273"/>
      <c r="DYZ855" s="273"/>
      <c r="DZA855" s="273"/>
      <c r="DZB855" s="273"/>
      <c r="DZC855" s="273"/>
      <c r="DZD855" s="273"/>
      <c r="DZE855" s="273"/>
      <c r="DZF855" s="273"/>
      <c r="DZG855" s="273"/>
      <c r="DZH855" s="273"/>
      <c r="DZI855" s="273"/>
      <c r="DZJ855" s="273"/>
      <c r="DZK855" s="273"/>
      <c r="DZL855" s="273"/>
      <c r="DZM855" s="273"/>
      <c r="DZN855" s="273"/>
      <c r="DZO855" s="273"/>
      <c r="DZP855" s="273"/>
      <c r="DZQ855" s="273"/>
      <c r="DZR855" s="273"/>
      <c r="DZS855" s="273"/>
      <c r="DZT855" s="273"/>
      <c r="DZU855" s="273"/>
      <c r="DZV855" s="273"/>
      <c r="DZW855" s="273"/>
      <c r="DZX855" s="273"/>
      <c r="DZY855" s="273"/>
      <c r="DZZ855" s="273"/>
      <c r="EAA855" s="273"/>
      <c r="EAB855" s="273"/>
      <c r="EAC855" s="273"/>
      <c r="EAD855" s="273"/>
      <c r="EAE855" s="273"/>
      <c r="EAF855" s="273"/>
      <c r="EAG855" s="273"/>
      <c r="EAH855" s="273"/>
      <c r="EAI855" s="273"/>
      <c r="EAJ855" s="273"/>
      <c r="EAK855" s="273"/>
      <c r="EAL855" s="273"/>
      <c r="EAM855" s="273"/>
      <c r="EAN855" s="273"/>
      <c r="EAO855" s="273"/>
      <c r="EAP855" s="273"/>
      <c r="EAQ855" s="273"/>
      <c r="EAR855" s="273"/>
      <c r="EAS855" s="273"/>
      <c r="EAT855" s="273"/>
      <c r="EAU855" s="273"/>
      <c r="EAV855" s="273"/>
      <c r="EAW855" s="273"/>
      <c r="EAX855" s="273"/>
      <c r="EAY855" s="273"/>
      <c r="EAZ855" s="273"/>
      <c r="EBA855" s="273"/>
      <c r="EBB855" s="273"/>
      <c r="EBC855" s="273"/>
      <c r="EBD855" s="273"/>
      <c r="EBE855" s="273"/>
      <c r="EBF855" s="273"/>
      <c r="EBG855" s="273"/>
      <c r="EBH855" s="273"/>
      <c r="EBI855" s="273"/>
      <c r="EBJ855" s="273"/>
      <c r="EBK855" s="273"/>
      <c r="EBL855" s="273"/>
      <c r="EBM855" s="273"/>
      <c r="EBN855" s="273"/>
      <c r="EBO855" s="273"/>
      <c r="EBP855" s="273"/>
      <c r="EBQ855" s="273"/>
      <c r="EBR855" s="273"/>
      <c r="EBS855" s="273"/>
      <c r="EBT855" s="273"/>
      <c r="EBU855" s="273"/>
      <c r="EBV855" s="273"/>
      <c r="EBW855" s="273"/>
      <c r="EBX855" s="273"/>
      <c r="EBY855" s="273"/>
      <c r="EBZ855" s="273"/>
      <c r="ECA855" s="273"/>
      <c r="ECB855" s="273"/>
      <c r="ECC855" s="273"/>
      <c r="ECD855" s="273"/>
      <c r="ECE855" s="273"/>
      <c r="ECF855" s="273"/>
      <c r="ECG855" s="273"/>
      <c r="ECH855" s="273"/>
      <c r="ECI855" s="273"/>
      <c r="ECJ855" s="273"/>
      <c r="ECK855" s="273"/>
      <c r="ECL855" s="273"/>
      <c r="ECM855" s="273"/>
      <c r="ECN855" s="273"/>
      <c r="ECO855" s="273"/>
      <c r="ECP855" s="273"/>
      <c r="ECQ855" s="273"/>
      <c r="ECR855" s="273"/>
      <c r="ECS855" s="273"/>
      <c r="ECT855" s="273"/>
      <c r="ECU855" s="273"/>
      <c r="ECV855" s="273"/>
      <c r="ECW855" s="273"/>
      <c r="ECX855" s="273"/>
      <c r="ECY855" s="273"/>
      <c r="ECZ855" s="273"/>
      <c r="EDA855" s="273"/>
      <c r="EDB855" s="273"/>
      <c r="EDC855" s="273"/>
      <c r="EDD855" s="273"/>
      <c r="EDE855" s="273"/>
      <c r="EDF855" s="273"/>
      <c r="EDG855" s="273"/>
      <c r="EDH855" s="273"/>
      <c r="EDI855" s="273"/>
      <c r="EDJ855" s="273"/>
      <c r="EDK855" s="273"/>
      <c r="EDL855" s="273"/>
      <c r="EDM855" s="273"/>
      <c r="EDN855" s="273"/>
      <c r="EDO855" s="273"/>
      <c r="EDP855" s="273"/>
      <c r="EDQ855" s="273"/>
      <c r="EDR855" s="273"/>
      <c r="EDS855" s="273"/>
      <c r="EDT855" s="273"/>
      <c r="EDU855" s="273"/>
      <c r="EDV855" s="273"/>
      <c r="EDW855" s="273"/>
      <c r="EDX855" s="273"/>
      <c r="EDY855" s="273"/>
      <c r="EDZ855" s="273"/>
      <c r="EEA855" s="273"/>
      <c r="EEB855" s="273"/>
      <c r="EEC855" s="273"/>
      <c r="EED855" s="273"/>
      <c r="EEE855" s="273"/>
      <c r="EEF855" s="273"/>
      <c r="EEG855" s="273"/>
      <c r="EEH855" s="273"/>
      <c r="EEI855" s="273"/>
      <c r="EEJ855" s="273"/>
      <c r="EEK855" s="273"/>
      <c r="EEL855" s="273"/>
      <c r="EEM855" s="273"/>
      <c r="EEN855" s="273"/>
      <c r="EEO855" s="273"/>
      <c r="EEP855" s="273"/>
      <c r="EEQ855" s="273"/>
      <c r="EER855" s="273"/>
      <c r="EES855" s="273"/>
      <c r="EET855" s="273"/>
      <c r="EEU855" s="273"/>
      <c r="EEV855" s="273"/>
      <c r="EEW855" s="273"/>
      <c r="EEX855" s="273"/>
      <c r="EEY855" s="273"/>
      <c r="EEZ855" s="273"/>
      <c r="EFA855" s="273"/>
      <c r="EFB855" s="273"/>
      <c r="EFC855" s="273"/>
      <c r="EFD855" s="273"/>
      <c r="EFE855" s="273"/>
      <c r="EFF855" s="273"/>
      <c r="EFG855" s="273"/>
      <c r="EFH855" s="273"/>
      <c r="EFI855" s="273"/>
      <c r="EFJ855" s="273"/>
      <c r="EFK855" s="273"/>
      <c r="EFL855" s="273"/>
      <c r="EFM855" s="273"/>
      <c r="EFN855" s="273"/>
      <c r="EFO855" s="273"/>
      <c r="EFP855" s="273"/>
      <c r="EFQ855" s="273"/>
      <c r="EFR855" s="273"/>
      <c r="EFS855" s="273"/>
      <c r="EFT855" s="273"/>
      <c r="EFU855" s="273"/>
      <c r="EFV855" s="273"/>
      <c r="EFW855" s="273"/>
      <c r="EFX855" s="273"/>
      <c r="EFY855" s="273"/>
      <c r="EFZ855" s="273"/>
      <c r="EGA855" s="273"/>
      <c r="EGB855" s="273"/>
      <c r="EGC855" s="273"/>
      <c r="EGD855" s="273"/>
      <c r="EGE855" s="273"/>
      <c r="EGF855" s="273"/>
      <c r="EGG855" s="273"/>
      <c r="EGH855" s="273"/>
      <c r="EGI855" s="273"/>
      <c r="EGJ855" s="273"/>
      <c r="EGK855" s="273"/>
      <c r="EGL855" s="273"/>
      <c r="EGM855" s="273"/>
      <c r="EGN855" s="273"/>
      <c r="EGO855" s="273"/>
      <c r="EGP855" s="273"/>
      <c r="EGQ855" s="273"/>
      <c r="EGR855" s="273"/>
      <c r="EGS855" s="273"/>
      <c r="EGT855" s="273"/>
      <c r="EGU855" s="273"/>
      <c r="EGV855" s="273"/>
      <c r="EGW855" s="273"/>
      <c r="EGX855" s="273"/>
      <c r="EGY855" s="273"/>
      <c r="EGZ855" s="273"/>
      <c r="EHA855" s="273"/>
      <c r="EHB855" s="273"/>
      <c r="EHC855" s="273"/>
      <c r="EHD855" s="273"/>
      <c r="EHE855" s="273"/>
      <c r="EHF855" s="273"/>
      <c r="EHG855" s="273"/>
      <c r="EHH855" s="273"/>
      <c r="EHI855" s="273"/>
      <c r="EHJ855" s="273"/>
      <c r="EHK855" s="273"/>
      <c r="EHL855" s="273"/>
      <c r="EHM855" s="273"/>
      <c r="EHN855" s="273"/>
      <c r="EHO855" s="273"/>
      <c r="EHP855" s="273"/>
      <c r="EHQ855" s="273"/>
      <c r="EHR855" s="273"/>
      <c r="EHS855" s="273"/>
      <c r="EHT855" s="273"/>
      <c r="EHU855" s="273"/>
      <c r="EHV855" s="273"/>
      <c r="EHW855" s="273"/>
      <c r="EHX855" s="273"/>
      <c r="EHY855" s="273"/>
      <c r="EHZ855" s="273"/>
      <c r="EIA855" s="273"/>
      <c r="EIB855" s="273"/>
      <c r="EIC855" s="273"/>
      <c r="EID855" s="273"/>
      <c r="EIE855" s="273"/>
      <c r="EIF855" s="273"/>
      <c r="EIG855" s="273"/>
      <c r="EIH855" s="273"/>
      <c r="EII855" s="273"/>
      <c r="EIJ855" s="273"/>
      <c r="EIK855" s="273"/>
      <c r="EIL855" s="273"/>
      <c r="EIM855" s="273"/>
      <c r="EIN855" s="273"/>
      <c r="EIO855" s="273"/>
      <c r="EIP855" s="273"/>
      <c r="EIQ855" s="273"/>
      <c r="EIR855" s="273"/>
      <c r="EIS855" s="273"/>
      <c r="EIT855" s="273"/>
      <c r="EIU855" s="273"/>
      <c r="EIV855" s="273"/>
      <c r="EIW855" s="273"/>
      <c r="EIX855" s="273"/>
      <c r="EIY855" s="273"/>
      <c r="EIZ855" s="273"/>
      <c r="EJA855" s="273"/>
      <c r="EJB855" s="273"/>
      <c r="EJC855" s="273"/>
      <c r="EJD855" s="273"/>
      <c r="EJE855" s="273"/>
      <c r="EJF855" s="273"/>
      <c r="EJG855" s="273"/>
      <c r="EJH855" s="273"/>
      <c r="EJI855" s="273"/>
      <c r="EJJ855" s="273"/>
      <c r="EJK855" s="273"/>
      <c r="EJL855" s="273"/>
      <c r="EJM855" s="273"/>
      <c r="EJN855" s="273"/>
      <c r="EJO855" s="273"/>
      <c r="EJP855" s="273"/>
      <c r="EJQ855" s="273"/>
      <c r="EJR855" s="273"/>
      <c r="EJS855" s="273"/>
      <c r="EJT855" s="273"/>
      <c r="EJU855" s="273"/>
      <c r="EJV855" s="273"/>
      <c r="EJW855" s="273"/>
      <c r="EJX855" s="273"/>
      <c r="EJY855" s="273"/>
      <c r="EJZ855" s="273"/>
      <c r="EKA855" s="273"/>
      <c r="EKB855" s="273"/>
      <c r="EKC855" s="273"/>
      <c r="EKD855" s="273"/>
      <c r="EKE855" s="273"/>
      <c r="EKF855" s="273"/>
      <c r="EKG855" s="273"/>
      <c r="EKH855" s="273"/>
      <c r="EKI855" s="273"/>
      <c r="EKJ855" s="273"/>
      <c r="EKK855" s="273"/>
      <c r="EKL855" s="273"/>
      <c r="EKM855" s="273"/>
      <c r="EKN855" s="273"/>
      <c r="EKO855" s="273"/>
      <c r="EKP855" s="273"/>
      <c r="EKQ855" s="273"/>
      <c r="EKR855" s="273"/>
      <c r="EKS855" s="273"/>
      <c r="EKT855" s="273"/>
      <c r="EKU855" s="273"/>
      <c r="EKV855" s="273"/>
      <c r="EKW855" s="273"/>
      <c r="EKX855" s="273"/>
      <c r="EKY855" s="273"/>
      <c r="EKZ855" s="273"/>
      <c r="ELA855" s="273"/>
      <c r="ELB855" s="273"/>
      <c r="ELC855" s="273"/>
      <c r="ELD855" s="273"/>
      <c r="ELE855" s="273"/>
      <c r="ELF855" s="273"/>
      <c r="ELG855" s="273"/>
      <c r="ELH855" s="273"/>
      <c r="ELI855" s="273"/>
      <c r="ELJ855" s="273"/>
      <c r="ELK855" s="273"/>
      <c r="ELL855" s="273"/>
      <c r="ELM855" s="273"/>
      <c r="ELN855" s="273"/>
      <c r="ELO855" s="273"/>
      <c r="ELP855" s="273"/>
      <c r="ELQ855" s="273"/>
      <c r="ELR855" s="273"/>
      <c r="ELS855" s="273"/>
      <c r="ELT855" s="273"/>
      <c r="ELU855" s="273"/>
      <c r="ELV855" s="273"/>
      <c r="ELW855" s="273"/>
      <c r="ELX855" s="273"/>
      <c r="ELY855" s="273"/>
      <c r="ELZ855" s="273"/>
      <c r="EMA855" s="273"/>
      <c r="EMB855" s="273"/>
      <c r="EMC855" s="273"/>
      <c r="EMD855" s="273"/>
      <c r="EME855" s="273"/>
      <c r="EMF855" s="273"/>
      <c r="EMG855" s="273"/>
      <c r="EMH855" s="273"/>
      <c r="EMI855" s="273"/>
      <c r="EMJ855" s="273"/>
      <c r="EMK855" s="273"/>
      <c r="EML855" s="273"/>
      <c r="EMM855" s="273"/>
      <c r="EMN855" s="273"/>
      <c r="EMO855" s="273"/>
      <c r="EMP855" s="273"/>
      <c r="EMQ855" s="273"/>
      <c r="EMR855" s="273"/>
      <c r="EMS855" s="273"/>
      <c r="EMT855" s="273"/>
      <c r="EMU855" s="273"/>
      <c r="EMV855" s="273"/>
      <c r="EMW855" s="273"/>
      <c r="EMX855" s="273"/>
      <c r="EMY855" s="273"/>
      <c r="EMZ855" s="273"/>
      <c r="ENA855" s="273"/>
      <c r="ENB855" s="273"/>
      <c r="ENC855" s="273"/>
      <c r="END855" s="273"/>
      <c r="ENE855" s="273"/>
      <c r="ENF855" s="273"/>
      <c r="ENG855" s="273"/>
      <c r="ENH855" s="273"/>
      <c r="ENI855" s="273"/>
      <c r="ENJ855" s="273"/>
      <c r="ENK855" s="273"/>
      <c r="ENL855" s="273"/>
      <c r="ENM855" s="273"/>
      <c r="ENN855" s="273"/>
      <c r="ENO855" s="273"/>
      <c r="ENP855" s="273"/>
      <c r="ENQ855" s="273"/>
      <c r="ENR855" s="273"/>
      <c r="ENS855" s="273"/>
      <c r="ENT855" s="273"/>
      <c r="ENU855" s="273"/>
      <c r="ENV855" s="273"/>
      <c r="ENW855" s="273"/>
      <c r="ENX855" s="273"/>
      <c r="ENY855" s="273"/>
      <c r="ENZ855" s="273"/>
      <c r="EOA855" s="273"/>
      <c r="EOB855" s="273"/>
      <c r="EOC855" s="273"/>
      <c r="EOD855" s="273"/>
      <c r="EOE855" s="273"/>
      <c r="EOF855" s="273"/>
      <c r="EOG855" s="273"/>
      <c r="EOH855" s="273"/>
      <c r="EOI855" s="273"/>
      <c r="EOJ855" s="273"/>
      <c r="EOK855" s="273"/>
      <c r="EOL855" s="273"/>
      <c r="EOM855" s="273"/>
      <c r="EON855" s="273"/>
      <c r="EOO855" s="273"/>
      <c r="EOP855" s="273"/>
      <c r="EOQ855" s="273"/>
      <c r="EOR855" s="273"/>
      <c r="EOS855" s="273"/>
      <c r="EOT855" s="273"/>
      <c r="EOU855" s="273"/>
      <c r="EOV855" s="273"/>
      <c r="EOW855" s="273"/>
      <c r="EOX855" s="273"/>
      <c r="EOY855" s="273"/>
      <c r="EOZ855" s="273"/>
      <c r="EPA855" s="273"/>
      <c r="EPB855" s="273"/>
      <c r="EPC855" s="273"/>
      <c r="EPD855" s="273"/>
      <c r="EPE855" s="273"/>
      <c r="EPF855" s="273"/>
      <c r="EPG855" s="273"/>
      <c r="EPH855" s="273"/>
      <c r="EPI855" s="273"/>
      <c r="EPJ855" s="273"/>
      <c r="EPK855" s="273"/>
      <c r="EPL855" s="273"/>
      <c r="EPM855" s="273"/>
      <c r="EPN855" s="273"/>
      <c r="EPO855" s="273"/>
      <c r="EPP855" s="273"/>
      <c r="EPQ855" s="273"/>
      <c r="EPR855" s="273"/>
      <c r="EPS855" s="273"/>
      <c r="EPT855" s="273"/>
      <c r="EPU855" s="273"/>
      <c r="EPV855" s="273"/>
      <c r="EPW855" s="273"/>
      <c r="EPX855" s="273"/>
      <c r="EPY855" s="273"/>
      <c r="EPZ855" s="273"/>
      <c r="EQA855" s="273"/>
      <c r="EQB855" s="273"/>
      <c r="EQC855" s="273"/>
      <c r="EQD855" s="273"/>
      <c r="EQE855" s="273"/>
      <c r="EQF855" s="273"/>
      <c r="EQG855" s="273"/>
      <c r="EQH855" s="273"/>
      <c r="EQI855" s="273"/>
      <c r="EQJ855" s="273"/>
      <c r="EQK855" s="273"/>
      <c r="EQL855" s="273"/>
      <c r="EQM855" s="273"/>
      <c r="EQN855" s="273"/>
      <c r="EQO855" s="273"/>
      <c r="EQP855" s="273"/>
      <c r="EQQ855" s="273"/>
      <c r="EQR855" s="273"/>
      <c r="EQS855" s="273"/>
      <c r="EQT855" s="273"/>
      <c r="EQU855" s="273"/>
      <c r="EQV855" s="273"/>
      <c r="EQW855" s="273"/>
      <c r="EQX855" s="273"/>
      <c r="EQY855" s="273"/>
      <c r="EQZ855" s="273"/>
      <c r="ERA855" s="273"/>
      <c r="ERB855" s="273"/>
      <c r="ERC855" s="273"/>
      <c r="ERD855" s="273"/>
      <c r="ERE855" s="273"/>
      <c r="ERF855" s="273"/>
      <c r="ERG855" s="273"/>
      <c r="ERH855" s="273"/>
      <c r="ERI855" s="273"/>
      <c r="ERJ855" s="273"/>
      <c r="ERK855" s="273"/>
      <c r="ERL855" s="273"/>
      <c r="ERM855" s="273"/>
      <c r="ERN855" s="273"/>
      <c r="ERO855" s="273"/>
      <c r="ERP855" s="273"/>
      <c r="ERQ855" s="273"/>
      <c r="ERR855" s="273"/>
      <c r="ERS855" s="273"/>
      <c r="ERT855" s="273"/>
      <c r="ERU855" s="273"/>
      <c r="ERV855" s="273"/>
      <c r="ERW855" s="273"/>
      <c r="ERX855" s="273"/>
      <c r="ERY855" s="273"/>
      <c r="ERZ855" s="273"/>
      <c r="ESA855" s="273"/>
      <c r="ESB855" s="273"/>
      <c r="ESC855" s="273"/>
      <c r="ESD855" s="273"/>
      <c r="ESE855" s="273"/>
      <c r="ESF855" s="273"/>
      <c r="ESG855" s="273"/>
      <c r="ESH855" s="273"/>
      <c r="ESI855" s="273"/>
      <c r="ESJ855" s="273"/>
      <c r="ESK855" s="273"/>
      <c r="ESL855" s="273"/>
      <c r="ESM855" s="273"/>
      <c r="ESN855" s="273"/>
      <c r="ESO855" s="273"/>
      <c r="ESP855" s="273"/>
      <c r="ESQ855" s="273"/>
      <c r="ESR855" s="273"/>
      <c r="ESS855" s="273"/>
      <c r="EST855" s="273"/>
      <c r="ESU855" s="273"/>
      <c r="ESV855" s="273"/>
      <c r="ESW855" s="273"/>
      <c r="ESX855" s="273"/>
      <c r="ESY855" s="273"/>
      <c r="ESZ855" s="273"/>
      <c r="ETA855" s="273"/>
      <c r="ETB855" s="273"/>
      <c r="ETC855" s="273"/>
      <c r="ETD855" s="273"/>
      <c r="ETE855" s="273"/>
      <c r="ETF855" s="273"/>
      <c r="ETG855" s="273"/>
      <c r="ETH855" s="273"/>
      <c r="ETI855" s="273"/>
      <c r="ETJ855" s="273"/>
      <c r="ETK855" s="273"/>
      <c r="ETL855" s="273"/>
      <c r="ETM855" s="273"/>
      <c r="ETN855" s="273"/>
      <c r="ETO855" s="273"/>
      <c r="ETP855" s="273"/>
      <c r="ETQ855" s="273"/>
      <c r="ETR855" s="273"/>
      <c r="ETS855" s="273"/>
      <c r="ETT855" s="273"/>
      <c r="ETU855" s="273"/>
      <c r="ETV855" s="273"/>
      <c r="ETW855" s="273"/>
      <c r="ETX855" s="273"/>
      <c r="ETY855" s="273"/>
      <c r="ETZ855" s="273"/>
      <c r="EUA855" s="273"/>
      <c r="EUB855" s="273"/>
      <c r="EUC855" s="273"/>
      <c r="EUD855" s="273"/>
      <c r="EUE855" s="273"/>
      <c r="EUF855" s="273"/>
      <c r="EUG855" s="273"/>
      <c r="EUH855" s="273"/>
      <c r="EUI855" s="273"/>
      <c r="EUJ855" s="273"/>
      <c r="EUK855" s="273"/>
      <c r="EUL855" s="273"/>
      <c r="EUM855" s="273"/>
      <c r="EUN855" s="273"/>
      <c r="EUO855" s="273"/>
      <c r="EUP855" s="273"/>
      <c r="EUQ855" s="273"/>
      <c r="EUR855" s="273"/>
      <c r="EUS855" s="273"/>
      <c r="EUT855" s="273"/>
      <c r="EUU855" s="273"/>
      <c r="EUV855" s="273"/>
      <c r="EUW855" s="273"/>
      <c r="EUX855" s="273"/>
      <c r="EUY855" s="273"/>
      <c r="EUZ855" s="273"/>
      <c r="EVA855" s="273"/>
      <c r="EVB855" s="273"/>
      <c r="EVC855" s="273"/>
      <c r="EVD855" s="273"/>
      <c r="EVE855" s="273"/>
      <c r="EVF855" s="273"/>
      <c r="EVG855" s="273"/>
      <c r="EVH855" s="273"/>
      <c r="EVI855" s="273"/>
      <c r="EVJ855" s="273"/>
      <c r="EVK855" s="273"/>
      <c r="EVL855" s="273"/>
      <c r="EVM855" s="273"/>
      <c r="EVN855" s="273"/>
      <c r="EVO855" s="273"/>
      <c r="EVP855" s="273"/>
      <c r="EVQ855" s="273"/>
      <c r="EVR855" s="273"/>
      <c r="EVS855" s="273"/>
      <c r="EVT855" s="273"/>
      <c r="EVU855" s="273"/>
      <c r="EVV855" s="273"/>
      <c r="EVW855" s="273"/>
      <c r="EVX855" s="273"/>
      <c r="EVY855" s="273"/>
      <c r="EVZ855" s="273"/>
      <c r="EWA855" s="273"/>
      <c r="EWB855" s="273"/>
      <c r="EWC855" s="273"/>
      <c r="EWD855" s="273"/>
      <c r="EWE855" s="273"/>
      <c r="EWF855" s="273"/>
      <c r="EWG855" s="273"/>
      <c r="EWH855" s="273"/>
      <c r="EWI855" s="273"/>
      <c r="EWJ855" s="273"/>
      <c r="EWK855" s="273"/>
      <c r="EWL855" s="273"/>
      <c r="EWM855" s="273"/>
      <c r="EWN855" s="273"/>
      <c r="EWO855" s="273"/>
      <c r="EWP855" s="273"/>
      <c r="EWQ855" s="273"/>
      <c r="EWR855" s="273"/>
      <c r="EWS855" s="273"/>
      <c r="EWT855" s="273"/>
      <c r="EWU855" s="273"/>
      <c r="EWV855" s="273"/>
      <c r="EWW855" s="273"/>
      <c r="EWX855" s="273"/>
      <c r="EWY855" s="273"/>
      <c r="EWZ855" s="273"/>
      <c r="EXA855" s="273"/>
      <c r="EXB855" s="273"/>
      <c r="EXC855" s="273"/>
      <c r="EXD855" s="273"/>
      <c r="EXE855" s="273"/>
      <c r="EXF855" s="273"/>
      <c r="EXG855" s="273"/>
      <c r="EXH855" s="273"/>
      <c r="EXI855" s="273"/>
      <c r="EXJ855" s="273"/>
      <c r="EXK855" s="273"/>
      <c r="EXL855" s="273"/>
      <c r="EXM855" s="273"/>
      <c r="EXN855" s="273"/>
      <c r="EXO855" s="273"/>
      <c r="EXP855" s="273"/>
      <c r="EXQ855" s="273"/>
      <c r="EXR855" s="273"/>
      <c r="EXS855" s="273"/>
      <c r="EXT855" s="273"/>
      <c r="EXU855" s="273"/>
      <c r="EXV855" s="273"/>
      <c r="EXW855" s="273"/>
      <c r="EXX855" s="273"/>
      <c r="EXY855" s="273"/>
      <c r="EXZ855" s="273"/>
      <c r="EYA855" s="273"/>
      <c r="EYB855" s="273"/>
      <c r="EYC855" s="273"/>
      <c r="EYD855" s="273"/>
      <c r="EYE855" s="273"/>
      <c r="EYF855" s="273"/>
      <c r="EYG855" s="273"/>
      <c r="EYH855" s="273"/>
      <c r="EYI855" s="273"/>
      <c r="EYJ855" s="273"/>
      <c r="EYK855" s="273"/>
      <c r="EYL855" s="273"/>
      <c r="EYM855" s="273"/>
      <c r="EYN855" s="273"/>
      <c r="EYO855" s="273"/>
      <c r="EYP855" s="273"/>
      <c r="EYQ855" s="273"/>
      <c r="EYR855" s="273"/>
      <c r="EYS855" s="273"/>
      <c r="EYT855" s="273"/>
      <c r="EYU855" s="273"/>
      <c r="EYV855" s="273"/>
      <c r="EYW855" s="273"/>
      <c r="EYX855" s="273"/>
      <c r="EYY855" s="273"/>
      <c r="EYZ855" s="273"/>
      <c r="EZA855" s="273"/>
      <c r="EZB855" s="273"/>
      <c r="EZC855" s="273"/>
      <c r="EZD855" s="273"/>
      <c r="EZE855" s="273"/>
      <c r="EZF855" s="273"/>
      <c r="EZG855" s="273"/>
      <c r="EZH855" s="273"/>
      <c r="EZI855" s="273"/>
      <c r="EZJ855" s="273"/>
      <c r="EZK855" s="273"/>
      <c r="EZL855" s="273"/>
      <c r="EZM855" s="273"/>
      <c r="EZN855" s="273"/>
      <c r="EZO855" s="273"/>
      <c r="EZP855" s="273"/>
      <c r="EZQ855" s="273"/>
      <c r="EZR855" s="273"/>
      <c r="EZS855" s="273"/>
      <c r="EZT855" s="273"/>
      <c r="EZU855" s="273"/>
      <c r="EZV855" s="273"/>
      <c r="EZW855" s="273"/>
      <c r="EZX855" s="273"/>
      <c r="EZY855" s="273"/>
      <c r="EZZ855" s="273"/>
      <c r="FAA855" s="273"/>
      <c r="FAB855" s="273"/>
      <c r="FAC855" s="273"/>
      <c r="FAD855" s="273"/>
      <c r="FAE855" s="273"/>
      <c r="FAF855" s="273"/>
      <c r="FAG855" s="273"/>
      <c r="FAH855" s="273"/>
      <c r="FAI855" s="273"/>
      <c r="FAJ855" s="273"/>
      <c r="FAK855" s="273"/>
      <c r="FAL855" s="273"/>
      <c r="FAM855" s="273"/>
      <c r="FAN855" s="273"/>
      <c r="FAO855" s="273"/>
      <c r="FAP855" s="273"/>
      <c r="FAQ855" s="273"/>
      <c r="FAR855" s="273"/>
      <c r="FAS855" s="273"/>
      <c r="FAT855" s="273"/>
      <c r="FAU855" s="273"/>
      <c r="FAV855" s="273"/>
      <c r="FAW855" s="273"/>
      <c r="FAX855" s="273"/>
      <c r="FAY855" s="273"/>
      <c r="FAZ855" s="273"/>
      <c r="FBA855" s="273"/>
      <c r="FBB855" s="273"/>
      <c r="FBC855" s="273"/>
      <c r="FBD855" s="273"/>
      <c r="FBE855" s="273"/>
      <c r="FBF855" s="273"/>
      <c r="FBG855" s="273"/>
      <c r="FBH855" s="273"/>
      <c r="FBI855" s="273"/>
      <c r="FBJ855" s="273"/>
      <c r="FBK855" s="273"/>
      <c r="FBL855" s="273"/>
      <c r="FBM855" s="273"/>
      <c r="FBN855" s="273"/>
      <c r="FBO855" s="273"/>
      <c r="FBP855" s="273"/>
      <c r="FBQ855" s="273"/>
      <c r="FBR855" s="273"/>
      <c r="FBS855" s="273"/>
      <c r="FBT855" s="273"/>
      <c r="FBU855" s="273"/>
      <c r="FBV855" s="273"/>
      <c r="FBW855" s="273"/>
      <c r="FBX855" s="273"/>
      <c r="FBY855" s="273"/>
      <c r="FBZ855" s="273"/>
      <c r="FCA855" s="273"/>
      <c r="FCB855" s="273"/>
      <c r="FCC855" s="273"/>
      <c r="FCD855" s="273"/>
      <c r="FCE855" s="273"/>
      <c r="FCF855" s="273"/>
      <c r="FCG855" s="273"/>
      <c r="FCH855" s="273"/>
      <c r="FCI855" s="273"/>
      <c r="FCJ855" s="273"/>
      <c r="FCK855" s="273"/>
      <c r="FCL855" s="273"/>
      <c r="FCM855" s="273"/>
      <c r="FCN855" s="273"/>
      <c r="FCO855" s="273"/>
      <c r="FCP855" s="273"/>
      <c r="FCQ855" s="273"/>
      <c r="FCR855" s="273"/>
      <c r="FCS855" s="273"/>
      <c r="FCT855" s="273"/>
      <c r="FCU855" s="273"/>
      <c r="FCV855" s="273"/>
      <c r="FCW855" s="273"/>
      <c r="FCX855" s="273"/>
      <c r="FCY855" s="273"/>
      <c r="FCZ855" s="273"/>
      <c r="FDA855" s="273"/>
      <c r="FDB855" s="273"/>
      <c r="FDC855" s="273"/>
      <c r="FDD855" s="273"/>
      <c r="FDE855" s="273"/>
      <c r="FDF855" s="273"/>
      <c r="FDG855" s="273"/>
      <c r="FDH855" s="273"/>
      <c r="FDI855" s="273"/>
      <c r="FDJ855" s="273"/>
      <c r="FDK855" s="273"/>
      <c r="FDL855" s="273"/>
      <c r="FDM855" s="273"/>
      <c r="FDN855" s="273"/>
      <c r="FDO855" s="273"/>
      <c r="FDP855" s="273"/>
      <c r="FDQ855" s="273"/>
      <c r="FDR855" s="273"/>
      <c r="FDS855" s="273"/>
      <c r="FDT855" s="273"/>
      <c r="FDU855" s="273"/>
      <c r="FDV855" s="273"/>
      <c r="FDW855" s="273"/>
      <c r="FDX855" s="273"/>
      <c r="FDY855" s="273"/>
      <c r="FDZ855" s="273"/>
      <c r="FEA855" s="273"/>
      <c r="FEB855" s="273"/>
      <c r="FEC855" s="273"/>
      <c r="FED855" s="273"/>
      <c r="FEE855" s="273"/>
      <c r="FEF855" s="273"/>
      <c r="FEG855" s="273"/>
      <c r="FEH855" s="273"/>
      <c r="FEI855" s="273"/>
      <c r="FEJ855" s="273"/>
      <c r="FEK855" s="273"/>
      <c r="FEL855" s="273"/>
      <c r="FEM855" s="273"/>
      <c r="FEN855" s="273"/>
      <c r="FEO855" s="273"/>
      <c r="FEP855" s="273"/>
      <c r="FEQ855" s="273"/>
      <c r="FER855" s="273"/>
      <c r="FES855" s="273"/>
      <c r="FET855" s="273"/>
      <c r="FEU855" s="273"/>
      <c r="FEV855" s="273"/>
      <c r="FEW855" s="273"/>
      <c r="FEX855" s="273"/>
      <c r="FEY855" s="273"/>
      <c r="FEZ855" s="273"/>
      <c r="FFA855" s="273"/>
      <c r="FFB855" s="273"/>
      <c r="FFC855" s="273"/>
      <c r="FFD855" s="273"/>
      <c r="FFE855" s="273"/>
      <c r="FFF855" s="273"/>
      <c r="FFG855" s="273"/>
      <c r="FFH855" s="273"/>
      <c r="FFI855" s="273"/>
      <c r="FFJ855" s="273"/>
      <c r="FFK855" s="273"/>
      <c r="FFL855" s="273"/>
      <c r="FFM855" s="273"/>
      <c r="FFN855" s="273"/>
      <c r="FFO855" s="273"/>
      <c r="FFP855" s="273"/>
      <c r="FFQ855" s="273"/>
      <c r="FFR855" s="273"/>
      <c r="FFS855" s="273"/>
      <c r="FFT855" s="273"/>
      <c r="FFU855" s="273"/>
      <c r="FFV855" s="273"/>
      <c r="FFW855" s="273"/>
      <c r="FFX855" s="273"/>
      <c r="FFY855" s="273"/>
      <c r="FFZ855" s="273"/>
      <c r="FGA855" s="273"/>
      <c r="FGB855" s="273"/>
      <c r="FGC855" s="273"/>
      <c r="FGD855" s="273"/>
      <c r="FGE855" s="273"/>
      <c r="FGF855" s="273"/>
      <c r="FGG855" s="273"/>
      <c r="FGH855" s="273"/>
      <c r="FGI855" s="273"/>
      <c r="FGJ855" s="273"/>
      <c r="FGK855" s="273"/>
      <c r="FGL855" s="273"/>
      <c r="FGM855" s="273"/>
      <c r="FGN855" s="273"/>
      <c r="FGO855" s="273"/>
      <c r="FGP855" s="273"/>
      <c r="FGQ855" s="273"/>
      <c r="FGR855" s="273"/>
      <c r="FGS855" s="273"/>
      <c r="FGT855" s="273"/>
      <c r="FGU855" s="273"/>
      <c r="FGV855" s="273"/>
      <c r="FGW855" s="273"/>
      <c r="FGX855" s="273"/>
      <c r="FGY855" s="273"/>
      <c r="FGZ855" s="273"/>
      <c r="FHA855" s="273"/>
      <c r="FHB855" s="273"/>
      <c r="FHC855" s="273"/>
      <c r="FHD855" s="273"/>
      <c r="FHE855" s="273"/>
      <c r="FHF855" s="273"/>
      <c r="FHG855" s="273"/>
      <c r="FHH855" s="273"/>
      <c r="FHI855" s="273"/>
      <c r="FHJ855" s="273"/>
      <c r="FHK855" s="273"/>
      <c r="FHL855" s="273"/>
      <c r="FHM855" s="273"/>
      <c r="FHN855" s="273"/>
      <c r="FHO855" s="273"/>
      <c r="FHP855" s="273"/>
      <c r="FHQ855" s="273"/>
      <c r="FHR855" s="273"/>
      <c r="FHS855" s="273"/>
      <c r="FHT855" s="273"/>
      <c r="FHU855" s="273"/>
      <c r="FHV855" s="273"/>
      <c r="FHW855" s="273"/>
      <c r="FHX855" s="273"/>
      <c r="FHY855" s="273"/>
      <c r="FHZ855" s="273"/>
      <c r="FIA855" s="273"/>
      <c r="FIB855" s="273"/>
      <c r="FIC855" s="273"/>
      <c r="FID855" s="273"/>
      <c r="FIE855" s="273"/>
      <c r="FIF855" s="273"/>
      <c r="FIG855" s="273"/>
      <c r="FIH855" s="273"/>
      <c r="FII855" s="273"/>
      <c r="FIJ855" s="273"/>
      <c r="FIK855" s="273"/>
      <c r="FIL855" s="273"/>
      <c r="FIM855" s="273"/>
      <c r="FIN855" s="273"/>
      <c r="FIO855" s="273"/>
      <c r="FIP855" s="273"/>
      <c r="FIQ855" s="273"/>
      <c r="FIR855" s="273"/>
      <c r="FIS855" s="273"/>
      <c r="FIT855" s="273"/>
      <c r="FIU855" s="273"/>
      <c r="FIV855" s="273"/>
      <c r="FIW855" s="273"/>
      <c r="FIX855" s="273"/>
      <c r="FIY855" s="273"/>
      <c r="FIZ855" s="273"/>
      <c r="FJA855" s="273"/>
      <c r="FJB855" s="273"/>
      <c r="FJC855" s="273"/>
      <c r="FJD855" s="273"/>
      <c r="FJE855" s="273"/>
      <c r="FJF855" s="273"/>
      <c r="FJG855" s="273"/>
      <c r="FJH855" s="273"/>
      <c r="FJI855" s="273"/>
      <c r="FJJ855" s="273"/>
      <c r="FJK855" s="273"/>
      <c r="FJL855" s="273"/>
      <c r="FJM855" s="273"/>
      <c r="FJN855" s="273"/>
      <c r="FJO855" s="273"/>
      <c r="FJP855" s="273"/>
      <c r="FJQ855" s="273"/>
      <c r="FJR855" s="273"/>
      <c r="FJS855" s="273"/>
      <c r="FJT855" s="273"/>
      <c r="FJU855" s="273"/>
      <c r="FJV855" s="273"/>
      <c r="FJW855" s="273"/>
      <c r="FJX855" s="273"/>
      <c r="FJY855" s="273"/>
      <c r="FJZ855" s="273"/>
      <c r="FKA855" s="273"/>
      <c r="FKB855" s="273"/>
      <c r="FKC855" s="273"/>
      <c r="FKD855" s="273"/>
      <c r="FKE855" s="273"/>
      <c r="FKF855" s="273"/>
      <c r="FKG855" s="273"/>
      <c r="FKH855" s="273"/>
      <c r="FKI855" s="273"/>
      <c r="FKJ855" s="273"/>
      <c r="FKK855" s="273"/>
      <c r="FKL855" s="273"/>
      <c r="FKM855" s="273"/>
      <c r="FKN855" s="273"/>
      <c r="FKO855" s="273"/>
      <c r="FKP855" s="273"/>
      <c r="FKQ855" s="273"/>
      <c r="FKR855" s="273"/>
      <c r="FKS855" s="273"/>
      <c r="FKT855" s="273"/>
      <c r="FKU855" s="273"/>
      <c r="FKV855" s="273"/>
      <c r="FKW855" s="273"/>
      <c r="FKX855" s="273"/>
      <c r="FKY855" s="273"/>
      <c r="FKZ855" s="273"/>
      <c r="FLA855" s="273"/>
      <c r="FLB855" s="273"/>
      <c r="FLC855" s="273"/>
      <c r="FLD855" s="273"/>
      <c r="FLE855" s="273"/>
      <c r="FLF855" s="273"/>
      <c r="FLG855" s="273"/>
      <c r="FLH855" s="273"/>
      <c r="FLI855" s="273"/>
      <c r="FLJ855" s="273"/>
      <c r="FLK855" s="273"/>
      <c r="FLL855" s="273"/>
      <c r="FLM855" s="273"/>
      <c r="FLN855" s="273"/>
      <c r="FLO855" s="273"/>
      <c r="FLP855" s="273"/>
      <c r="FLQ855" s="273"/>
      <c r="FLR855" s="273"/>
      <c r="FLS855" s="273"/>
      <c r="FLT855" s="273"/>
      <c r="FLU855" s="273"/>
      <c r="FLV855" s="273"/>
      <c r="FLW855" s="273"/>
      <c r="FLX855" s="273"/>
      <c r="FLY855" s="273"/>
      <c r="FLZ855" s="273"/>
      <c r="FMA855" s="273"/>
      <c r="FMB855" s="273"/>
      <c r="FMC855" s="273"/>
      <c r="FMD855" s="273"/>
      <c r="FME855" s="273"/>
      <c r="FMF855" s="273"/>
      <c r="FMG855" s="273"/>
      <c r="FMH855" s="273"/>
      <c r="FMI855" s="273"/>
      <c r="FMJ855" s="273"/>
      <c r="FMK855" s="273"/>
      <c r="FML855" s="273"/>
      <c r="FMM855" s="273"/>
      <c r="FMN855" s="273"/>
      <c r="FMO855" s="273"/>
      <c r="FMP855" s="273"/>
      <c r="FMQ855" s="273"/>
      <c r="FMR855" s="273"/>
      <c r="FMS855" s="273"/>
      <c r="FMT855" s="273"/>
      <c r="FMU855" s="273"/>
      <c r="FMV855" s="273"/>
      <c r="FMW855" s="273"/>
      <c r="FMX855" s="273"/>
      <c r="FMY855" s="273"/>
      <c r="FMZ855" s="273"/>
      <c r="FNA855" s="273"/>
      <c r="FNB855" s="273"/>
      <c r="FNC855" s="273"/>
      <c r="FND855" s="273"/>
      <c r="FNE855" s="273"/>
      <c r="FNF855" s="273"/>
      <c r="FNG855" s="273"/>
      <c r="FNH855" s="273"/>
      <c r="FNI855" s="273"/>
      <c r="FNJ855" s="273"/>
      <c r="FNK855" s="273"/>
      <c r="FNL855" s="273"/>
      <c r="FNM855" s="273"/>
      <c r="FNN855" s="273"/>
      <c r="FNO855" s="273"/>
      <c r="FNP855" s="273"/>
      <c r="FNQ855" s="273"/>
      <c r="FNR855" s="273"/>
      <c r="FNS855" s="273"/>
      <c r="FNT855" s="273"/>
      <c r="FNU855" s="273"/>
      <c r="FNV855" s="273"/>
      <c r="FNW855" s="273"/>
      <c r="FNX855" s="273"/>
      <c r="FNY855" s="273"/>
      <c r="FNZ855" s="273"/>
      <c r="FOA855" s="273"/>
      <c r="FOB855" s="273"/>
      <c r="FOC855" s="273"/>
      <c r="FOD855" s="273"/>
      <c r="FOE855" s="273"/>
      <c r="FOF855" s="273"/>
      <c r="FOG855" s="273"/>
      <c r="FOH855" s="273"/>
      <c r="FOI855" s="273"/>
      <c r="FOJ855" s="273"/>
      <c r="FOK855" s="273"/>
      <c r="FOL855" s="273"/>
      <c r="FOM855" s="273"/>
      <c r="FON855" s="273"/>
      <c r="FOO855" s="273"/>
      <c r="FOP855" s="273"/>
      <c r="FOQ855" s="273"/>
      <c r="FOR855" s="273"/>
      <c r="FOS855" s="273"/>
      <c r="FOT855" s="273"/>
      <c r="FOU855" s="273"/>
      <c r="FOV855" s="273"/>
      <c r="FOW855" s="273"/>
      <c r="FOX855" s="273"/>
      <c r="FOY855" s="273"/>
      <c r="FOZ855" s="273"/>
      <c r="FPA855" s="273"/>
      <c r="FPB855" s="273"/>
      <c r="FPC855" s="273"/>
      <c r="FPD855" s="273"/>
      <c r="FPE855" s="273"/>
      <c r="FPF855" s="273"/>
      <c r="FPG855" s="273"/>
      <c r="FPH855" s="273"/>
      <c r="FPI855" s="273"/>
      <c r="FPJ855" s="273"/>
      <c r="FPK855" s="273"/>
      <c r="FPL855" s="273"/>
      <c r="FPM855" s="273"/>
      <c r="FPN855" s="273"/>
      <c r="FPO855" s="273"/>
      <c r="FPP855" s="273"/>
      <c r="FPQ855" s="273"/>
      <c r="FPR855" s="273"/>
      <c r="FPS855" s="273"/>
      <c r="FPT855" s="273"/>
      <c r="FPU855" s="273"/>
      <c r="FPV855" s="273"/>
      <c r="FPW855" s="273"/>
      <c r="FPX855" s="273"/>
      <c r="FPY855" s="273"/>
      <c r="FPZ855" s="273"/>
      <c r="FQA855" s="273"/>
      <c r="FQB855" s="273"/>
      <c r="FQC855" s="273"/>
      <c r="FQD855" s="273"/>
      <c r="FQE855" s="273"/>
      <c r="FQF855" s="273"/>
      <c r="FQG855" s="273"/>
      <c r="FQH855" s="273"/>
      <c r="FQI855" s="273"/>
      <c r="FQJ855" s="273"/>
      <c r="FQK855" s="273"/>
      <c r="FQL855" s="273"/>
      <c r="FQM855" s="273"/>
      <c r="FQN855" s="273"/>
      <c r="FQO855" s="273"/>
      <c r="FQP855" s="273"/>
      <c r="FQQ855" s="273"/>
      <c r="FQR855" s="273"/>
      <c r="FQS855" s="273"/>
      <c r="FQT855" s="273"/>
      <c r="FQU855" s="273"/>
      <c r="FQV855" s="273"/>
      <c r="FQW855" s="273"/>
      <c r="FQX855" s="273"/>
      <c r="FQY855" s="273"/>
      <c r="FQZ855" s="273"/>
      <c r="FRA855" s="273"/>
      <c r="FRB855" s="273"/>
      <c r="FRC855" s="273"/>
      <c r="FRD855" s="273"/>
      <c r="FRE855" s="273"/>
      <c r="FRF855" s="273"/>
      <c r="FRG855" s="273"/>
      <c r="FRH855" s="273"/>
      <c r="FRI855" s="273"/>
      <c r="FRJ855" s="273"/>
      <c r="FRK855" s="273"/>
      <c r="FRL855" s="273"/>
      <c r="FRM855" s="273"/>
      <c r="FRN855" s="273"/>
      <c r="FRO855" s="273"/>
      <c r="FRP855" s="273"/>
      <c r="FRQ855" s="273"/>
      <c r="FRR855" s="273"/>
      <c r="FRS855" s="273"/>
      <c r="FRT855" s="273"/>
      <c r="FRU855" s="273"/>
      <c r="FRV855" s="273"/>
      <c r="FRW855" s="273"/>
      <c r="FRX855" s="273"/>
      <c r="FRY855" s="273"/>
      <c r="FRZ855" s="273"/>
      <c r="FSA855" s="273"/>
      <c r="FSB855" s="273"/>
      <c r="FSC855" s="273"/>
      <c r="FSD855" s="273"/>
      <c r="FSE855" s="273"/>
      <c r="FSF855" s="273"/>
      <c r="FSG855" s="273"/>
      <c r="FSH855" s="273"/>
      <c r="FSI855" s="273"/>
      <c r="FSJ855" s="273"/>
      <c r="FSK855" s="273"/>
      <c r="FSL855" s="273"/>
      <c r="FSM855" s="273"/>
      <c r="FSN855" s="273"/>
      <c r="FSO855" s="273"/>
      <c r="FSP855" s="273"/>
      <c r="FSQ855" s="273"/>
      <c r="FSR855" s="273"/>
      <c r="FSS855" s="273"/>
      <c r="FST855" s="273"/>
      <c r="FSU855" s="273"/>
      <c r="FSV855" s="273"/>
      <c r="FSW855" s="273"/>
      <c r="FSX855" s="273"/>
      <c r="FSY855" s="273"/>
      <c r="FSZ855" s="273"/>
      <c r="FTA855" s="273"/>
      <c r="FTB855" s="273"/>
      <c r="FTC855" s="273"/>
      <c r="FTD855" s="273"/>
      <c r="FTE855" s="273"/>
      <c r="FTF855" s="273"/>
      <c r="FTG855" s="273"/>
      <c r="FTH855" s="273"/>
      <c r="FTI855" s="273"/>
      <c r="FTJ855" s="273"/>
      <c r="FTK855" s="273"/>
      <c r="FTL855" s="273"/>
      <c r="FTM855" s="273"/>
      <c r="FTN855" s="273"/>
      <c r="FTO855" s="273"/>
      <c r="FTP855" s="273"/>
      <c r="FTQ855" s="273"/>
      <c r="FTR855" s="273"/>
      <c r="FTS855" s="273"/>
      <c r="FTT855" s="273"/>
      <c r="FTU855" s="273"/>
      <c r="FTV855" s="273"/>
      <c r="FTW855" s="273"/>
      <c r="FTX855" s="273"/>
      <c r="FTY855" s="273"/>
      <c r="FTZ855" s="273"/>
      <c r="FUA855" s="273"/>
      <c r="FUB855" s="273"/>
      <c r="FUC855" s="273"/>
      <c r="FUD855" s="273"/>
      <c r="FUE855" s="273"/>
      <c r="FUF855" s="273"/>
      <c r="FUG855" s="273"/>
      <c r="FUH855" s="273"/>
      <c r="FUI855" s="273"/>
      <c r="FUJ855" s="273"/>
      <c r="FUK855" s="273"/>
      <c r="FUL855" s="273"/>
      <c r="FUM855" s="273"/>
      <c r="FUN855" s="273"/>
      <c r="FUO855" s="273"/>
      <c r="FUP855" s="273"/>
      <c r="FUQ855" s="273"/>
      <c r="FUR855" s="273"/>
      <c r="FUS855" s="273"/>
      <c r="FUT855" s="273"/>
      <c r="FUU855" s="273"/>
      <c r="FUV855" s="273"/>
      <c r="FUW855" s="273"/>
      <c r="FUX855" s="273"/>
      <c r="FUY855" s="273"/>
      <c r="FUZ855" s="273"/>
      <c r="FVA855" s="273"/>
      <c r="FVB855" s="273"/>
      <c r="FVC855" s="273"/>
      <c r="FVD855" s="273"/>
      <c r="FVE855" s="273"/>
      <c r="FVF855" s="273"/>
      <c r="FVG855" s="273"/>
      <c r="FVH855" s="273"/>
      <c r="FVI855" s="273"/>
      <c r="FVJ855" s="273"/>
      <c r="FVK855" s="273"/>
      <c r="FVL855" s="273"/>
      <c r="FVM855" s="273"/>
      <c r="FVN855" s="273"/>
      <c r="FVO855" s="273"/>
      <c r="FVP855" s="273"/>
      <c r="FVQ855" s="273"/>
      <c r="FVR855" s="273"/>
      <c r="FVS855" s="273"/>
      <c r="FVT855" s="273"/>
      <c r="FVU855" s="273"/>
      <c r="FVV855" s="273"/>
      <c r="FVW855" s="273"/>
      <c r="FVX855" s="273"/>
      <c r="FVY855" s="273"/>
      <c r="FVZ855" s="273"/>
      <c r="FWA855" s="273"/>
      <c r="FWB855" s="273"/>
      <c r="FWC855" s="273"/>
      <c r="FWD855" s="273"/>
      <c r="FWE855" s="273"/>
      <c r="FWF855" s="273"/>
      <c r="FWG855" s="273"/>
      <c r="FWH855" s="273"/>
      <c r="FWI855" s="273"/>
      <c r="FWJ855" s="273"/>
      <c r="FWK855" s="273"/>
      <c r="FWL855" s="273"/>
      <c r="FWM855" s="273"/>
      <c r="FWN855" s="273"/>
      <c r="FWO855" s="273"/>
      <c r="FWP855" s="273"/>
      <c r="FWQ855" s="273"/>
      <c r="FWR855" s="273"/>
      <c r="FWS855" s="273"/>
      <c r="FWT855" s="273"/>
      <c r="FWU855" s="273"/>
      <c r="FWV855" s="273"/>
      <c r="FWW855" s="273"/>
      <c r="FWX855" s="273"/>
      <c r="FWY855" s="273"/>
      <c r="FWZ855" s="273"/>
      <c r="FXA855" s="273"/>
      <c r="FXB855" s="273"/>
      <c r="FXC855" s="273"/>
      <c r="FXD855" s="273"/>
      <c r="FXE855" s="273"/>
      <c r="FXF855" s="273"/>
      <c r="FXG855" s="273"/>
      <c r="FXH855" s="273"/>
      <c r="FXI855" s="273"/>
      <c r="FXJ855" s="273"/>
      <c r="FXK855" s="273"/>
      <c r="FXL855" s="273"/>
      <c r="FXM855" s="273"/>
      <c r="FXN855" s="273"/>
      <c r="FXO855" s="273"/>
      <c r="FXP855" s="273"/>
      <c r="FXQ855" s="273"/>
      <c r="FXR855" s="273"/>
      <c r="FXS855" s="273"/>
      <c r="FXT855" s="273"/>
      <c r="FXU855" s="273"/>
      <c r="FXV855" s="273"/>
      <c r="FXW855" s="273"/>
      <c r="FXX855" s="273"/>
      <c r="FXY855" s="273"/>
      <c r="FXZ855" s="273"/>
      <c r="FYA855" s="273"/>
      <c r="FYB855" s="273"/>
      <c r="FYC855" s="273"/>
      <c r="FYD855" s="273"/>
      <c r="FYE855" s="273"/>
      <c r="FYF855" s="273"/>
      <c r="FYG855" s="273"/>
      <c r="FYH855" s="273"/>
      <c r="FYI855" s="273"/>
      <c r="FYJ855" s="273"/>
      <c r="FYK855" s="273"/>
      <c r="FYL855" s="273"/>
      <c r="FYM855" s="273"/>
      <c r="FYN855" s="273"/>
      <c r="FYO855" s="273"/>
      <c r="FYP855" s="273"/>
      <c r="FYQ855" s="273"/>
      <c r="FYR855" s="273"/>
      <c r="FYS855" s="273"/>
      <c r="FYT855" s="273"/>
      <c r="FYU855" s="273"/>
      <c r="FYV855" s="273"/>
      <c r="FYW855" s="273"/>
      <c r="FYX855" s="273"/>
      <c r="FYY855" s="273"/>
      <c r="FYZ855" s="273"/>
      <c r="FZA855" s="273"/>
      <c r="FZB855" s="273"/>
      <c r="FZC855" s="273"/>
      <c r="FZD855" s="273"/>
      <c r="FZE855" s="273"/>
      <c r="FZF855" s="273"/>
      <c r="FZG855" s="273"/>
      <c r="FZH855" s="273"/>
      <c r="FZI855" s="273"/>
      <c r="FZJ855" s="273"/>
      <c r="FZK855" s="273"/>
      <c r="FZL855" s="273"/>
      <c r="FZM855" s="273"/>
      <c r="FZN855" s="273"/>
      <c r="FZO855" s="273"/>
      <c r="FZP855" s="273"/>
      <c r="FZQ855" s="273"/>
      <c r="FZR855" s="273"/>
      <c r="FZS855" s="273"/>
      <c r="FZT855" s="273"/>
      <c r="FZU855" s="273"/>
      <c r="FZV855" s="273"/>
      <c r="FZW855" s="273"/>
      <c r="FZX855" s="273"/>
      <c r="FZY855" s="273"/>
      <c r="FZZ855" s="273"/>
      <c r="GAA855" s="273"/>
      <c r="GAB855" s="273"/>
      <c r="GAC855" s="273"/>
      <c r="GAD855" s="273"/>
      <c r="GAE855" s="273"/>
      <c r="GAF855" s="273"/>
      <c r="GAG855" s="273"/>
      <c r="GAH855" s="273"/>
      <c r="GAI855" s="273"/>
      <c r="GAJ855" s="273"/>
      <c r="GAK855" s="273"/>
      <c r="GAL855" s="273"/>
      <c r="GAM855" s="273"/>
      <c r="GAN855" s="273"/>
      <c r="GAO855" s="273"/>
      <c r="GAP855" s="273"/>
      <c r="GAQ855" s="273"/>
      <c r="GAR855" s="273"/>
      <c r="GAS855" s="273"/>
      <c r="GAT855" s="273"/>
      <c r="GAU855" s="273"/>
      <c r="GAV855" s="273"/>
      <c r="GAW855" s="273"/>
      <c r="GAX855" s="273"/>
      <c r="GAY855" s="273"/>
      <c r="GAZ855" s="273"/>
      <c r="GBA855" s="273"/>
      <c r="GBB855" s="273"/>
      <c r="GBC855" s="273"/>
      <c r="GBD855" s="273"/>
      <c r="GBE855" s="273"/>
      <c r="GBF855" s="273"/>
      <c r="GBG855" s="273"/>
      <c r="GBH855" s="273"/>
      <c r="GBI855" s="273"/>
      <c r="GBJ855" s="273"/>
      <c r="GBK855" s="273"/>
      <c r="GBL855" s="273"/>
      <c r="GBM855" s="273"/>
      <c r="GBN855" s="273"/>
      <c r="GBO855" s="273"/>
      <c r="GBP855" s="273"/>
      <c r="GBQ855" s="273"/>
      <c r="GBR855" s="273"/>
      <c r="GBS855" s="273"/>
      <c r="GBT855" s="273"/>
      <c r="GBU855" s="273"/>
      <c r="GBV855" s="273"/>
      <c r="GBW855" s="273"/>
      <c r="GBX855" s="273"/>
      <c r="GBY855" s="273"/>
      <c r="GBZ855" s="273"/>
      <c r="GCA855" s="273"/>
      <c r="GCB855" s="273"/>
      <c r="GCC855" s="273"/>
      <c r="GCD855" s="273"/>
      <c r="GCE855" s="273"/>
      <c r="GCF855" s="273"/>
      <c r="GCG855" s="273"/>
      <c r="GCH855" s="273"/>
      <c r="GCI855" s="273"/>
      <c r="GCJ855" s="273"/>
      <c r="GCK855" s="273"/>
      <c r="GCL855" s="273"/>
      <c r="GCM855" s="273"/>
      <c r="GCN855" s="273"/>
      <c r="GCO855" s="273"/>
      <c r="GCP855" s="273"/>
      <c r="GCQ855" s="273"/>
      <c r="GCR855" s="273"/>
      <c r="GCS855" s="273"/>
      <c r="GCT855" s="273"/>
      <c r="GCU855" s="273"/>
      <c r="GCV855" s="273"/>
      <c r="GCW855" s="273"/>
      <c r="GCX855" s="273"/>
      <c r="GCY855" s="273"/>
      <c r="GCZ855" s="273"/>
      <c r="GDA855" s="273"/>
      <c r="GDB855" s="273"/>
      <c r="GDC855" s="273"/>
      <c r="GDD855" s="273"/>
      <c r="GDE855" s="273"/>
      <c r="GDF855" s="273"/>
      <c r="GDG855" s="273"/>
      <c r="GDH855" s="273"/>
      <c r="GDI855" s="273"/>
      <c r="GDJ855" s="273"/>
      <c r="GDK855" s="273"/>
      <c r="GDL855" s="273"/>
      <c r="GDM855" s="273"/>
      <c r="GDN855" s="273"/>
      <c r="GDO855" s="273"/>
      <c r="GDP855" s="273"/>
      <c r="GDQ855" s="273"/>
      <c r="GDR855" s="273"/>
      <c r="GDS855" s="273"/>
      <c r="GDT855" s="273"/>
      <c r="GDU855" s="273"/>
      <c r="GDV855" s="273"/>
      <c r="GDW855" s="273"/>
      <c r="GDX855" s="273"/>
      <c r="GDY855" s="273"/>
      <c r="GDZ855" s="273"/>
      <c r="GEA855" s="273"/>
      <c r="GEB855" s="273"/>
      <c r="GEC855" s="273"/>
      <c r="GED855" s="273"/>
      <c r="GEE855" s="273"/>
      <c r="GEF855" s="273"/>
      <c r="GEG855" s="273"/>
      <c r="GEH855" s="273"/>
      <c r="GEI855" s="273"/>
      <c r="GEJ855" s="273"/>
      <c r="GEK855" s="273"/>
      <c r="GEL855" s="273"/>
      <c r="GEM855" s="273"/>
      <c r="GEN855" s="273"/>
      <c r="GEO855" s="273"/>
      <c r="GEP855" s="273"/>
      <c r="GEQ855" s="273"/>
      <c r="GER855" s="273"/>
      <c r="GES855" s="273"/>
      <c r="GET855" s="273"/>
      <c r="GEU855" s="273"/>
      <c r="GEV855" s="273"/>
      <c r="GEW855" s="273"/>
      <c r="GEX855" s="273"/>
      <c r="GEY855" s="273"/>
      <c r="GEZ855" s="273"/>
      <c r="GFA855" s="273"/>
      <c r="GFB855" s="273"/>
      <c r="GFC855" s="273"/>
      <c r="GFD855" s="273"/>
      <c r="GFE855" s="273"/>
      <c r="GFF855" s="273"/>
      <c r="GFG855" s="273"/>
      <c r="GFH855" s="273"/>
      <c r="GFI855" s="273"/>
      <c r="GFJ855" s="273"/>
      <c r="GFK855" s="273"/>
      <c r="GFL855" s="273"/>
      <c r="GFM855" s="273"/>
      <c r="GFN855" s="273"/>
      <c r="GFO855" s="273"/>
      <c r="GFP855" s="273"/>
      <c r="GFQ855" s="273"/>
      <c r="GFR855" s="273"/>
      <c r="GFS855" s="273"/>
      <c r="GFT855" s="273"/>
      <c r="GFU855" s="273"/>
      <c r="GFV855" s="273"/>
      <c r="GFW855" s="273"/>
      <c r="GFX855" s="273"/>
      <c r="GFY855" s="273"/>
      <c r="GFZ855" s="273"/>
      <c r="GGA855" s="273"/>
      <c r="GGB855" s="273"/>
      <c r="GGC855" s="273"/>
      <c r="GGD855" s="273"/>
      <c r="GGE855" s="273"/>
      <c r="GGF855" s="273"/>
      <c r="GGG855" s="273"/>
      <c r="GGH855" s="273"/>
      <c r="GGI855" s="273"/>
      <c r="GGJ855" s="273"/>
      <c r="GGK855" s="273"/>
      <c r="GGL855" s="273"/>
      <c r="GGM855" s="273"/>
      <c r="GGN855" s="273"/>
      <c r="GGO855" s="273"/>
      <c r="GGP855" s="273"/>
      <c r="GGQ855" s="273"/>
      <c r="GGR855" s="273"/>
      <c r="GGS855" s="273"/>
      <c r="GGT855" s="273"/>
      <c r="GGU855" s="273"/>
      <c r="GGV855" s="273"/>
      <c r="GGW855" s="273"/>
      <c r="GGX855" s="273"/>
      <c r="GGY855" s="273"/>
      <c r="GGZ855" s="273"/>
      <c r="GHA855" s="273"/>
      <c r="GHB855" s="273"/>
      <c r="GHC855" s="273"/>
      <c r="GHD855" s="273"/>
      <c r="GHE855" s="273"/>
      <c r="GHF855" s="273"/>
      <c r="GHG855" s="273"/>
      <c r="GHH855" s="273"/>
      <c r="GHI855" s="273"/>
      <c r="GHJ855" s="273"/>
      <c r="GHK855" s="273"/>
      <c r="GHL855" s="273"/>
      <c r="GHM855" s="273"/>
      <c r="GHN855" s="273"/>
      <c r="GHO855" s="273"/>
      <c r="GHP855" s="273"/>
      <c r="GHQ855" s="273"/>
      <c r="GHR855" s="273"/>
      <c r="GHS855" s="273"/>
      <c r="GHT855" s="273"/>
      <c r="GHU855" s="273"/>
      <c r="GHV855" s="273"/>
      <c r="GHW855" s="273"/>
      <c r="GHX855" s="273"/>
      <c r="GHY855" s="273"/>
      <c r="GHZ855" s="273"/>
      <c r="GIA855" s="273"/>
      <c r="GIB855" s="273"/>
      <c r="GIC855" s="273"/>
      <c r="GID855" s="273"/>
      <c r="GIE855" s="273"/>
      <c r="GIF855" s="273"/>
      <c r="GIG855" s="273"/>
      <c r="GIH855" s="273"/>
      <c r="GII855" s="273"/>
      <c r="GIJ855" s="273"/>
      <c r="GIK855" s="273"/>
      <c r="GIL855" s="273"/>
      <c r="GIM855" s="273"/>
      <c r="GIN855" s="273"/>
      <c r="GIO855" s="273"/>
      <c r="GIP855" s="273"/>
      <c r="GIQ855" s="273"/>
      <c r="GIR855" s="273"/>
      <c r="GIS855" s="273"/>
      <c r="GIT855" s="273"/>
      <c r="GIU855" s="273"/>
      <c r="GIV855" s="273"/>
      <c r="GIW855" s="273"/>
      <c r="GIX855" s="273"/>
      <c r="GIY855" s="273"/>
      <c r="GIZ855" s="273"/>
      <c r="GJA855" s="273"/>
      <c r="GJB855" s="273"/>
      <c r="GJC855" s="273"/>
      <c r="GJD855" s="273"/>
      <c r="GJE855" s="273"/>
      <c r="GJF855" s="273"/>
      <c r="GJG855" s="273"/>
      <c r="GJH855" s="273"/>
      <c r="GJI855" s="273"/>
      <c r="GJJ855" s="273"/>
      <c r="GJK855" s="273"/>
      <c r="GJL855" s="273"/>
      <c r="GJM855" s="273"/>
      <c r="GJN855" s="273"/>
      <c r="GJO855" s="273"/>
      <c r="GJP855" s="273"/>
      <c r="GJQ855" s="273"/>
      <c r="GJR855" s="273"/>
      <c r="GJS855" s="273"/>
      <c r="GJT855" s="273"/>
      <c r="GJU855" s="273"/>
      <c r="GJV855" s="273"/>
      <c r="GJW855" s="273"/>
      <c r="GJX855" s="273"/>
      <c r="GJY855" s="273"/>
      <c r="GJZ855" s="273"/>
      <c r="GKA855" s="273"/>
      <c r="GKB855" s="273"/>
      <c r="GKC855" s="273"/>
      <c r="GKD855" s="273"/>
      <c r="GKE855" s="273"/>
      <c r="GKF855" s="273"/>
      <c r="GKG855" s="273"/>
      <c r="GKH855" s="273"/>
      <c r="GKI855" s="273"/>
      <c r="GKJ855" s="273"/>
      <c r="GKK855" s="273"/>
      <c r="GKL855" s="273"/>
      <c r="GKM855" s="273"/>
      <c r="GKN855" s="273"/>
      <c r="GKO855" s="273"/>
      <c r="GKP855" s="273"/>
      <c r="GKQ855" s="273"/>
      <c r="GKR855" s="273"/>
      <c r="GKS855" s="273"/>
      <c r="GKT855" s="273"/>
      <c r="GKU855" s="273"/>
      <c r="GKV855" s="273"/>
      <c r="GKW855" s="273"/>
      <c r="GKX855" s="273"/>
      <c r="GKY855" s="273"/>
      <c r="GKZ855" s="273"/>
      <c r="GLA855" s="273"/>
      <c r="GLB855" s="273"/>
      <c r="GLC855" s="273"/>
      <c r="GLD855" s="273"/>
      <c r="GLE855" s="273"/>
      <c r="GLF855" s="273"/>
      <c r="GLG855" s="273"/>
      <c r="GLH855" s="273"/>
      <c r="GLI855" s="273"/>
      <c r="GLJ855" s="273"/>
      <c r="GLK855" s="273"/>
      <c r="GLL855" s="273"/>
      <c r="GLM855" s="273"/>
      <c r="GLN855" s="273"/>
      <c r="GLO855" s="273"/>
      <c r="GLP855" s="273"/>
      <c r="GLQ855" s="273"/>
      <c r="GLR855" s="273"/>
      <c r="GLS855" s="273"/>
      <c r="GLT855" s="273"/>
      <c r="GLU855" s="273"/>
      <c r="GLV855" s="273"/>
      <c r="GLW855" s="273"/>
      <c r="GLX855" s="273"/>
      <c r="GLY855" s="273"/>
      <c r="GLZ855" s="273"/>
      <c r="GMA855" s="273"/>
      <c r="GMB855" s="273"/>
      <c r="GMC855" s="273"/>
      <c r="GMD855" s="273"/>
      <c r="GME855" s="273"/>
      <c r="GMF855" s="273"/>
      <c r="GMG855" s="273"/>
      <c r="GMH855" s="273"/>
      <c r="GMI855" s="273"/>
      <c r="GMJ855" s="273"/>
      <c r="GMK855" s="273"/>
      <c r="GML855" s="273"/>
      <c r="GMM855" s="273"/>
      <c r="GMN855" s="273"/>
      <c r="GMO855" s="273"/>
      <c r="GMP855" s="273"/>
      <c r="GMQ855" s="273"/>
      <c r="GMR855" s="273"/>
      <c r="GMS855" s="273"/>
      <c r="GMT855" s="273"/>
      <c r="GMU855" s="273"/>
      <c r="GMV855" s="273"/>
      <c r="GMW855" s="273"/>
      <c r="GMX855" s="273"/>
      <c r="GMY855" s="273"/>
      <c r="GMZ855" s="273"/>
      <c r="GNA855" s="273"/>
      <c r="GNB855" s="273"/>
      <c r="GNC855" s="273"/>
      <c r="GND855" s="273"/>
      <c r="GNE855" s="273"/>
      <c r="GNF855" s="273"/>
      <c r="GNG855" s="273"/>
      <c r="GNH855" s="273"/>
      <c r="GNI855" s="273"/>
      <c r="GNJ855" s="273"/>
      <c r="GNK855" s="273"/>
      <c r="GNL855" s="273"/>
      <c r="GNM855" s="273"/>
      <c r="GNN855" s="273"/>
      <c r="GNO855" s="273"/>
      <c r="GNP855" s="273"/>
      <c r="GNQ855" s="273"/>
      <c r="GNR855" s="273"/>
      <c r="GNS855" s="273"/>
      <c r="GNT855" s="273"/>
      <c r="GNU855" s="273"/>
      <c r="GNV855" s="273"/>
      <c r="GNW855" s="273"/>
      <c r="GNX855" s="273"/>
      <c r="GNY855" s="273"/>
      <c r="GNZ855" s="273"/>
      <c r="GOA855" s="273"/>
      <c r="GOB855" s="273"/>
      <c r="GOC855" s="273"/>
      <c r="GOD855" s="273"/>
      <c r="GOE855" s="273"/>
      <c r="GOF855" s="273"/>
      <c r="GOG855" s="273"/>
      <c r="GOH855" s="273"/>
      <c r="GOI855" s="273"/>
      <c r="GOJ855" s="273"/>
      <c r="GOK855" s="273"/>
      <c r="GOL855" s="273"/>
      <c r="GOM855" s="273"/>
      <c r="GON855" s="273"/>
      <c r="GOO855" s="273"/>
      <c r="GOP855" s="273"/>
      <c r="GOQ855" s="273"/>
      <c r="GOR855" s="273"/>
      <c r="GOS855" s="273"/>
      <c r="GOT855" s="273"/>
      <c r="GOU855" s="273"/>
      <c r="GOV855" s="273"/>
      <c r="GOW855" s="273"/>
      <c r="GOX855" s="273"/>
      <c r="GOY855" s="273"/>
      <c r="GOZ855" s="273"/>
      <c r="GPA855" s="273"/>
      <c r="GPB855" s="273"/>
      <c r="GPC855" s="273"/>
      <c r="GPD855" s="273"/>
      <c r="GPE855" s="273"/>
      <c r="GPF855" s="273"/>
      <c r="GPG855" s="273"/>
      <c r="GPH855" s="273"/>
      <c r="GPI855" s="273"/>
      <c r="GPJ855" s="273"/>
      <c r="GPK855" s="273"/>
      <c r="GPL855" s="273"/>
      <c r="GPM855" s="273"/>
      <c r="GPN855" s="273"/>
      <c r="GPO855" s="273"/>
      <c r="GPP855" s="273"/>
      <c r="GPQ855" s="273"/>
      <c r="GPR855" s="273"/>
      <c r="GPS855" s="273"/>
      <c r="GPT855" s="273"/>
      <c r="GPU855" s="273"/>
      <c r="GPV855" s="273"/>
      <c r="GPW855" s="273"/>
      <c r="GPX855" s="273"/>
      <c r="GPY855" s="273"/>
      <c r="GPZ855" s="273"/>
      <c r="GQA855" s="273"/>
      <c r="GQB855" s="273"/>
      <c r="GQC855" s="273"/>
      <c r="GQD855" s="273"/>
      <c r="GQE855" s="273"/>
      <c r="GQF855" s="273"/>
      <c r="GQG855" s="273"/>
      <c r="GQH855" s="273"/>
      <c r="GQI855" s="273"/>
      <c r="GQJ855" s="273"/>
      <c r="GQK855" s="273"/>
      <c r="GQL855" s="273"/>
      <c r="GQM855" s="273"/>
      <c r="GQN855" s="273"/>
      <c r="GQO855" s="273"/>
      <c r="GQP855" s="273"/>
      <c r="GQQ855" s="273"/>
      <c r="GQR855" s="273"/>
      <c r="GQS855" s="273"/>
      <c r="GQT855" s="273"/>
      <c r="GQU855" s="273"/>
      <c r="GQV855" s="273"/>
      <c r="GQW855" s="273"/>
      <c r="GQX855" s="273"/>
      <c r="GQY855" s="273"/>
      <c r="GQZ855" s="273"/>
      <c r="GRA855" s="273"/>
      <c r="GRB855" s="273"/>
      <c r="GRC855" s="273"/>
      <c r="GRD855" s="273"/>
      <c r="GRE855" s="273"/>
      <c r="GRF855" s="273"/>
      <c r="GRG855" s="273"/>
      <c r="GRH855" s="273"/>
      <c r="GRI855" s="273"/>
      <c r="GRJ855" s="273"/>
      <c r="GRK855" s="273"/>
      <c r="GRL855" s="273"/>
      <c r="GRM855" s="273"/>
      <c r="GRN855" s="273"/>
      <c r="GRO855" s="273"/>
      <c r="GRP855" s="273"/>
      <c r="GRQ855" s="273"/>
      <c r="GRR855" s="273"/>
      <c r="GRS855" s="273"/>
      <c r="GRT855" s="273"/>
      <c r="GRU855" s="273"/>
      <c r="GRV855" s="273"/>
      <c r="GRW855" s="273"/>
      <c r="GRX855" s="273"/>
      <c r="GRY855" s="273"/>
      <c r="GRZ855" s="273"/>
      <c r="GSA855" s="273"/>
      <c r="GSB855" s="273"/>
      <c r="GSC855" s="273"/>
      <c r="GSD855" s="273"/>
      <c r="GSE855" s="273"/>
      <c r="GSF855" s="273"/>
      <c r="GSG855" s="273"/>
      <c r="GSH855" s="273"/>
      <c r="GSI855" s="273"/>
      <c r="GSJ855" s="273"/>
      <c r="GSK855" s="273"/>
      <c r="GSL855" s="273"/>
      <c r="GSM855" s="273"/>
      <c r="GSN855" s="273"/>
      <c r="GSO855" s="273"/>
      <c r="GSP855" s="273"/>
      <c r="GSQ855" s="273"/>
      <c r="GSR855" s="273"/>
      <c r="GSS855" s="273"/>
      <c r="GST855" s="273"/>
      <c r="GSU855" s="273"/>
      <c r="GSV855" s="273"/>
      <c r="GSW855" s="273"/>
      <c r="GSX855" s="273"/>
      <c r="GSY855" s="273"/>
      <c r="GSZ855" s="273"/>
      <c r="GTA855" s="273"/>
      <c r="GTB855" s="273"/>
      <c r="GTC855" s="273"/>
      <c r="GTD855" s="273"/>
      <c r="GTE855" s="273"/>
      <c r="GTF855" s="273"/>
      <c r="GTG855" s="273"/>
      <c r="GTH855" s="273"/>
      <c r="GTI855" s="273"/>
      <c r="GTJ855" s="273"/>
      <c r="GTK855" s="273"/>
      <c r="GTL855" s="273"/>
      <c r="GTM855" s="273"/>
      <c r="GTN855" s="273"/>
      <c r="GTO855" s="273"/>
      <c r="GTP855" s="273"/>
      <c r="GTQ855" s="273"/>
      <c r="GTR855" s="273"/>
      <c r="GTS855" s="273"/>
      <c r="GTT855" s="273"/>
      <c r="GTU855" s="273"/>
      <c r="GTV855" s="273"/>
      <c r="GTW855" s="273"/>
      <c r="GTX855" s="273"/>
      <c r="GTY855" s="273"/>
      <c r="GTZ855" s="273"/>
      <c r="GUA855" s="273"/>
      <c r="GUB855" s="273"/>
      <c r="GUC855" s="273"/>
      <c r="GUD855" s="273"/>
      <c r="GUE855" s="273"/>
      <c r="GUF855" s="273"/>
      <c r="GUG855" s="273"/>
      <c r="GUH855" s="273"/>
      <c r="GUI855" s="273"/>
      <c r="GUJ855" s="273"/>
      <c r="GUK855" s="273"/>
      <c r="GUL855" s="273"/>
      <c r="GUM855" s="273"/>
      <c r="GUN855" s="273"/>
      <c r="GUO855" s="273"/>
      <c r="GUP855" s="273"/>
      <c r="GUQ855" s="273"/>
      <c r="GUR855" s="273"/>
      <c r="GUS855" s="273"/>
      <c r="GUT855" s="273"/>
      <c r="GUU855" s="273"/>
      <c r="GUV855" s="273"/>
      <c r="GUW855" s="273"/>
      <c r="GUX855" s="273"/>
      <c r="GUY855" s="273"/>
      <c r="GUZ855" s="273"/>
      <c r="GVA855" s="273"/>
      <c r="GVB855" s="273"/>
      <c r="GVC855" s="273"/>
      <c r="GVD855" s="273"/>
      <c r="GVE855" s="273"/>
      <c r="GVF855" s="273"/>
      <c r="GVG855" s="273"/>
      <c r="GVH855" s="273"/>
      <c r="GVI855" s="273"/>
      <c r="GVJ855" s="273"/>
      <c r="GVK855" s="273"/>
      <c r="GVL855" s="273"/>
      <c r="GVM855" s="273"/>
      <c r="GVN855" s="273"/>
      <c r="GVO855" s="273"/>
      <c r="GVP855" s="273"/>
      <c r="GVQ855" s="273"/>
      <c r="GVR855" s="273"/>
      <c r="GVS855" s="273"/>
      <c r="GVT855" s="273"/>
      <c r="GVU855" s="273"/>
      <c r="GVV855" s="273"/>
      <c r="GVW855" s="273"/>
      <c r="GVX855" s="273"/>
      <c r="GVY855" s="273"/>
      <c r="GVZ855" s="273"/>
      <c r="GWA855" s="273"/>
      <c r="GWB855" s="273"/>
      <c r="GWC855" s="273"/>
      <c r="GWD855" s="273"/>
      <c r="GWE855" s="273"/>
      <c r="GWF855" s="273"/>
      <c r="GWG855" s="273"/>
      <c r="GWH855" s="273"/>
      <c r="GWI855" s="273"/>
      <c r="GWJ855" s="273"/>
      <c r="GWK855" s="273"/>
      <c r="GWL855" s="273"/>
      <c r="GWM855" s="273"/>
      <c r="GWN855" s="273"/>
      <c r="GWO855" s="273"/>
      <c r="GWP855" s="273"/>
      <c r="GWQ855" s="273"/>
      <c r="GWR855" s="273"/>
      <c r="GWS855" s="273"/>
      <c r="GWT855" s="273"/>
      <c r="GWU855" s="273"/>
      <c r="GWV855" s="273"/>
      <c r="GWW855" s="273"/>
      <c r="GWX855" s="273"/>
      <c r="GWY855" s="273"/>
      <c r="GWZ855" s="273"/>
      <c r="GXA855" s="273"/>
      <c r="GXB855" s="273"/>
      <c r="GXC855" s="273"/>
      <c r="GXD855" s="273"/>
      <c r="GXE855" s="273"/>
      <c r="GXF855" s="273"/>
      <c r="GXG855" s="273"/>
      <c r="GXH855" s="273"/>
      <c r="GXI855" s="273"/>
      <c r="GXJ855" s="273"/>
      <c r="GXK855" s="273"/>
      <c r="GXL855" s="273"/>
      <c r="GXM855" s="273"/>
      <c r="GXN855" s="273"/>
      <c r="GXO855" s="273"/>
      <c r="GXP855" s="273"/>
      <c r="GXQ855" s="273"/>
      <c r="GXR855" s="273"/>
      <c r="GXS855" s="273"/>
      <c r="GXT855" s="273"/>
      <c r="GXU855" s="273"/>
      <c r="GXV855" s="273"/>
      <c r="GXW855" s="273"/>
      <c r="GXX855" s="273"/>
      <c r="GXY855" s="273"/>
      <c r="GXZ855" s="273"/>
      <c r="GYA855" s="273"/>
      <c r="GYB855" s="273"/>
      <c r="GYC855" s="273"/>
      <c r="GYD855" s="273"/>
      <c r="GYE855" s="273"/>
      <c r="GYF855" s="273"/>
      <c r="GYG855" s="273"/>
      <c r="GYH855" s="273"/>
      <c r="GYI855" s="273"/>
      <c r="GYJ855" s="273"/>
      <c r="GYK855" s="273"/>
      <c r="GYL855" s="273"/>
      <c r="GYM855" s="273"/>
      <c r="GYN855" s="273"/>
      <c r="GYO855" s="273"/>
      <c r="GYP855" s="273"/>
      <c r="GYQ855" s="273"/>
      <c r="GYR855" s="273"/>
      <c r="GYS855" s="273"/>
      <c r="GYT855" s="273"/>
      <c r="GYU855" s="273"/>
      <c r="GYV855" s="273"/>
      <c r="GYW855" s="273"/>
      <c r="GYX855" s="273"/>
      <c r="GYY855" s="273"/>
      <c r="GYZ855" s="273"/>
      <c r="GZA855" s="273"/>
      <c r="GZB855" s="273"/>
      <c r="GZC855" s="273"/>
      <c r="GZD855" s="273"/>
      <c r="GZE855" s="273"/>
      <c r="GZF855" s="273"/>
      <c r="GZG855" s="273"/>
      <c r="GZH855" s="273"/>
      <c r="GZI855" s="273"/>
      <c r="GZJ855" s="273"/>
      <c r="GZK855" s="273"/>
      <c r="GZL855" s="273"/>
      <c r="GZM855" s="273"/>
      <c r="GZN855" s="273"/>
      <c r="GZO855" s="273"/>
      <c r="GZP855" s="273"/>
      <c r="GZQ855" s="273"/>
      <c r="GZR855" s="273"/>
      <c r="GZS855" s="273"/>
      <c r="GZT855" s="273"/>
      <c r="GZU855" s="273"/>
      <c r="GZV855" s="273"/>
      <c r="GZW855" s="273"/>
      <c r="GZX855" s="273"/>
      <c r="GZY855" s="273"/>
      <c r="GZZ855" s="273"/>
      <c r="HAA855" s="273"/>
      <c r="HAB855" s="273"/>
      <c r="HAC855" s="273"/>
      <c r="HAD855" s="273"/>
      <c r="HAE855" s="273"/>
      <c r="HAF855" s="273"/>
      <c r="HAG855" s="273"/>
      <c r="HAH855" s="273"/>
      <c r="HAI855" s="273"/>
      <c r="HAJ855" s="273"/>
      <c r="HAK855" s="273"/>
      <c r="HAL855" s="273"/>
      <c r="HAM855" s="273"/>
      <c r="HAN855" s="273"/>
      <c r="HAO855" s="273"/>
      <c r="HAP855" s="273"/>
      <c r="HAQ855" s="273"/>
      <c r="HAR855" s="273"/>
      <c r="HAS855" s="273"/>
      <c r="HAT855" s="273"/>
      <c r="HAU855" s="273"/>
      <c r="HAV855" s="273"/>
      <c r="HAW855" s="273"/>
      <c r="HAX855" s="273"/>
      <c r="HAY855" s="273"/>
      <c r="HAZ855" s="273"/>
      <c r="HBA855" s="273"/>
      <c r="HBB855" s="273"/>
      <c r="HBC855" s="273"/>
      <c r="HBD855" s="273"/>
      <c r="HBE855" s="273"/>
      <c r="HBF855" s="273"/>
      <c r="HBG855" s="273"/>
      <c r="HBH855" s="273"/>
      <c r="HBI855" s="273"/>
      <c r="HBJ855" s="273"/>
      <c r="HBK855" s="273"/>
      <c r="HBL855" s="273"/>
      <c r="HBM855" s="273"/>
      <c r="HBN855" s="273"/>
      <c r="HBO855" s="273"/>
      <c r="HBP855" s="273"/>
      <c r="HBQ855" s="273"/>
      <c r="HBR855" s="273"/>
      <c r="HBS855" s="273"/>
      <c r="HBT855" s="273"/>
      <c r="HBU855" s="273"/>
      <c r="HBV855" s="273"/>
      <c r="HBW855" s="273"/>
      <c r="HBX855" s="273"/>
      <c r="HBY855" s="273"/>
      <c r="HBZ855" s="273"/>
      <c r="HCA855" s="273"/>
      <c r="HCB855" s="273"/>
      <c r="HCC855" s="273"/>
      <c r="HCD855" s="273"/>
      <c r="HCE855" s="273"/>
      <c r="HCF855" s="273"/>
      <c r="HCG855" s="273"/>
      <c r="HCH855" s="273"/>
      <c r="HCI855" s="273"/>
      <c r="HCJ855" s="273"/>
      <c r="HCK855" s="273"/>
      <c r="HCL855" s="273"/>
      <c r="HCM855" s="273"/>
      <c r="HCN855" s="273"/>
      <c r="HCO855" s="273"/>
      <c r="HCP855" s="273"/>
      <c r="HCQ855" s="273"/>
      <c r="HCR855" s="273"/>
      <c r="HCS855" s="273"/>
      <c r="HCT855" s="273"/>
      <c r="HCU855" s="273"/>
      <c r="HCV855" s="273"/>
      <c r="HCW855" s="273"/>
      <c r="HCX855" s="273"/>
      <c r="HCY855" s="273"/>
      <c r="HCZ855" s="273"/>
      <c r="HDA855" s="273"/>
      <c r="HDB855" s="273"/>
      <c r="HDC855" s="273"/>
      <c r="HDD855" s="273"/>
      <c r="HDE855" s="273"/>
      <c r="HDF855" s="273"/>
      <c r="HDG855" s="273"/>
      <c r="HDH855" s="273"/>
      <c r="HDI855" s="273"/>
      <c r="HDJ855" s="273"/>
      <c r="HDK855" s="273"/>
      <c r="HDL855" s="273"/>
      <c r="HDM855" s="273"/>
      <c r="HDN855" s="273"/>
      <c r="HDO855" s="273"/>
      <c r="HDP855" s="273"/>
      <c r="HDQ855" s="273"/>
      <c r="HDR855" s="273"/>
      <c r="HDS855" s="273"/>
      <c r="HDT855" s="273"/>
      <c r="HDU855" s="273"/>
      <c r="HDV855" s="273"/>
      <c r="HDW855" s="273"/>
      <c r="HDX855" s="273"/>
      <c r="HDY855" s="273"/>
      <c r="HDZ855" s="273"/>
      <c r="HEA855" s="273"/>
      <c r="HEB855" s="273"/>
      <c r="HEC855" s="273"/>
      <c r="HED855" s="273"/>
      <c r="HEE855" s="273"/>
      <c r="HEF855" s="273"/>
      <c r="HEG855" s="273"/>
      <c r="HEH855" s="273"/>
      <c r="HEI855" s="273"/>
      <c r="HEJ855" s="273"/>
      <c r="HEK855" s="273"/>
      <c r="HEL855" s="273"/>
      <c r="HEM855" s="273"/>
      <c r="HEN855" s="273"/>
      <c r="HEO855" s="273"/>
      <c r="HEP855" s="273"/>
      <c r="HEQ855" s="273"/>
      <c r="HER855" s="273"/>
      <c r="HES855" s="273"/>
      <c r="HET855" s="273"/>
      <c r="HEU855" s="273"/>
      <c r="HEV855" s="273"/>
      <c r="HEW855" s="273"/>
      <c r="HEX855" s="273"/>
      <c r="HEY855" s="273"/>
      <c r="HEZ855" s="273"/>
      <c r="HFA855" s="273"/>
      <c r="HFB855" s="273"/>
      <c r="HFC855" s="273"/>
      <c r="HFD855" s="273"/>
      <c r="HFE855" s="273"/>
      <c r="HFF855" s="273"/>
      <c r="HFG855" s="273"/>
      <c r="HFH855" s="273"/>
      <c r="HFI855" s="273"/>
      <c r="HFJ855" s="273"/>
      <c r="HFK855" s="273"/>
      <c r="HFL855" s="273"/>
      <c r="HFM855" s="273"/>
      <c r="HFN855" s="273"/>
      <c r="HFO855" s="273"/>
      <c r="HFP855" s="273"/>
      <c r="HFQ855" s="273"/>
      <c r="HFR855" s="273"/>
      <c r="HFS855" s="273"/>
      <c r="HFT855" s="273"/>
      <c r="HFU855" s="273"/>
      <c r="HFV855" s="273"/>
      <c r="HFW855" s="273"/>
      <c r="HFX855" s="273"/>
      <c r="HFY855" s="273"/>
      <c r="HFZ855" s="273"/>
      <c r="HGA855" s="273"/>
      <c r="HGB855" s="273"/>
      <c r="HGC855" s="273"/>
      <c r="HGD855" s="273"/>
      <c r="HGE855" s="273"/>
      <c r="HGF855" s="273"/>
      <c r="HGG855" s="273"/>
      <c r="HGH855" s="273"/>
      <c r="HGI855" s="273"/>
      <c r="HGJ855" s="273"/>
      <c r="HGK855" s="273"/>
      <c r="HGL855" s="273"/>
      <c r="HGM855" s="273"/>
      <c r="HGN855" s="273"/>
      <c r="HGO855" s="273"/>
      <c r="HGP855" s="273"/>
      <c r="HGQ855" s="273"/>
      <c r="HGR855" s="273"/>
      <c r="HGS855" s="273"/>
      <c r="HGT855" s="273"/>
      <c r="HGU855" s="273"/>
      <c r="HGV855" s="273"/>
      <c r="HGW855" s="273"/>
      <c r="HGX855" s="273"/>
      <c r="HGY855" s="273"/>
      <c r="HGZ855" s="273"/>
      <c r="HHA855" s="273"/>
      <c r="HHB855" s="273"/>
      <c r="HHC855" s="273"/>
      <c r="HHD855" s="273"/>
      <c r="HHE855" s="273"/>
      <c r="HHF855" s="273"/>
      <c r="HHG855" s="273"/>
      <c r="HHH855" s="273"/>
      <c r="HHI855" s="273"/>
      <c r="HHJ855" s="273"/>
      <c r="HHK855" s="273"/>
      <c r="HHL855" s="273"/>
      <c r="HHM855" s="273"/>
      <c r="HHN855" s="273"/>
      <c r="HHO855" s="273"/>
      <c r="HHP855" s="273"/>
      <c r="HHQ855" s="273"/>
      <c r="HHR855" s="273"/>
      <c r="HHS855" s="273"/>
      <c r="HHT855" s="273"/>
      <c r="HHU855" s="273"/>
      <c r="HHV855" s="273"/>
      <c r="HHW855" s="273"/>
      <c r="HHX855" s="273"/>
      <c r="HHY855" s="273"/>
      <c r="HHZ855" s="273"/>
      <c r="HIA855" s="273"/>
      <c r="HIB855" s="273"/>
      <c r="HIC855" s="273"/>
      <c r="HID855" s="273"/>
      <c r="HIE855" s="273"/>
      <c r="HIF855" s="273"/>
      <c r="HIG855" s="273"/>
      <c r="HIH855" s="273"/>
      <c r="HII855" s="273"/>
      <c r="HIJ855" s="273"/>
      <c r="HIK855" s="273"/>
      <c r="HIL855" s="273"/>
      <c r="HIM855" s="273"/>
      <c r="HIN855" s="273"/>
      <c r="HIO855" s="273"/>
      <c r="HIP855" s="273"/>
      <c r="HIQ855" s="273"/>
      <c r="HIR855" s="273"/>
      <c r="HIS855" s="273"/>
      <c r="HIT855" s="273"/>
      <c r="HIU855" s="273"/>
      <c r="HIV855" s="273"/>
      <c r="HIW855" s="273"/>
      <c r="HIX855" s="273"/>
      <c r="HIY855" s="273"/>
      <c r="HIZ855" s="273"/>
      <c r="HJA855" s="273"/>
      <c r="HJB855" s="273"/>
      <c r="HJC855" s="273"/>
      <c r="HJD855" s="273"/>
      <c r="HJE855" s="273"/>
      <c r="HJF855" s="273"/>
      <c r="HJG855" s="273"/>
      <c r="HJH855" s="273"/>
      <c r="HJI855" s="273"/>
      <c r="HJJ855" s="273"/>
      <c r="HJK855" s="273"/>
      <c r="HJL855" s="273"/>
      <c r="HJM855" s="273"/>
      <c r="HJN855" s="273"/>
      <c r="HJO855" s="273"/>
      <c r="HJP855" s="273"/>
      <c r="HJQ855" s="273"/>
      <c r="HJR855" s="273"/>
      <c r="HJS855" s="273"/>
      <c r="HJT855" s="273"/>
      <c r="HJU855" s="273"/>
      <c r="HJV855" s="273"/>
      <c r="HJW855" s="273"/>
      <c r="HJX855" s="273"/>
      <c r="HJY855" s="273"/>
      <c r="HJZ855" s="273"/>
      <c r="HKA855" s="273"/>
      <c r="HKB855" s="273"/>
      <c r="HKC855" s="273"/>
      <c r="HKD855" s="273"/>
      <c r="HKE855" s="273"/>
      <c r="HKF855" s="273"/>
      <c r="HKG855" s="273"/>
      <c r="HKH855" s="273"/>
      <c r="HKI855" s="273"/>
      <c r="HKJ855" s="273"/>
      <c r="HKK855" s="273"/>
      <c r="HKL855" s="273"/>
      <c r="HKM855" s="273"/>
      <c r="HKN855" s="273"/>
      <c r="HKO855" s="273"/>
      <c r="HKP855" s="273"/>
      <c r="HKQ855" s="273"/>
      <c r="HKR855" s="273"/>
      <c r="HKS855" s="273"/>
      <c r="HKT855" s="273"/>
      <c r="HKU855" s="273"/>
      <c r="HKV855" s="273"/>
      <c r="HKW855" s="273"/>
      <c r="HKX855" s="273"/>
      <c r="HKY855" s="273"/>
      <c r="HKZ855" s="273"/>
      <c r="HLA855" s="273"/>
      <c r="HLB855" s="273"/>
      <c r="HLC855" s="273"/>
      <c r="HLD855" s="273"/>
      <c r="HLE855" s="273"/>
      <c r="HLF855" s="273"/>
      <c r="HLG855" s="273"/>
      <c r="HLH855" s="273"/>
      <c r="HLI855" s="273"/>
      <c r="HLJ855" s="273"/>
      <c r="HLK855" s="273"/>
      <c r="HLL855" s="273"/>
      <c r="HLM855" s="273"/>
      <c r="HLN855" s="273"/>
      <c r="HLO855" s="273"/>
      <c r="HLP855" s="273"/>
      <c r="HLQ855" s="273"/>
      <c r="HLR855" s="273"/>
      <c r="HLS855" s="273"/>
      <c r="HLT855" s="273"/>
      <c r="HLU855" s="273"/>
      <c r="HLV855" s="273"/>
      <c r="HLW855" s="273"/>
      <c r="HLX855" s="273"/>
      <c r="HLY855" s="273"/>
      <c r="HLZ855" s="273"/>
      <c r="HMA855" s="273"/>
      <c r="HMB855" s="273"/>
      <c r="HMC855" s="273"/>
      <c r="HMD855" s="273"/>
      <c r="HME855" s="273"/>
      <c r="HMF855" s="273"/>
      <c r="HMG855" s="273"/>
      <c r="HMH855" s="273"/>
      <c r="HMI855" s="273"/>
      <c r="HMJ855" s="273"/>
      <c r="HMK855" s="273"/>
      <c r="HML855" s="273"/>
      <c r="HMM855" s="273"/>
      <c r="HMN855" s="273"/>
      <c r="HMO855" s="273"/>
      <c r="HMP855" s="273"/>
      <c r="HMQ855" s="273"/>
      <c r="HMR855" s="273"/>
      <c r="HMS855" s="273"/>
      <c r="HMT855" s="273"/>
      <c r="HMU855" s="273"/>
      <c r="HMV855" s="273"/>
      <c r="HMW855" s="273"/>
      <c r="HMX855" s="273"/>
      <c r="HMY855" s="273"/>
      <c r="HMZ855" s="273"/>
      <c r="HNA855" s="273"/>
      <c r="HNB855" s="273"/>
      <c r="HNC855" s="273"/>
      <c r="HND855" s="273"/>
      <c r="HNE855" s="273"/>
      <c r="HNF855" s="273"/>
      <c r="HNG855" s="273"/>
      <c r="HNH855" s="273"/>
      <c r="HNI855" s="273"/>
      <c r="HNJ855" s="273"/>
      <c r="HNK855" s="273"/>
      <c r="HNL855" s="273"/>
      <c r="HNM855" s="273"/>
      <c r="HNN855" s="273"/>
      <c r="HNO855" s="273"/>
      <c r="HNP855" s="273"/>
      <c r="HNQ855" s="273"/>
      <c r="HNR855" s="273"/>
      <c r="HNS855" s="273"/>
      <c r="HNT855" s="273"/>
      <c r="HNU855" s="273"/>
      <c r="HNV855" s="273"/>
      <c r="HNW855" s="273"/>
      <c r="HNX855" s="273"/>
      <c r="HNY855" s="273"/>
      <c r="HNZ855" s="273"/>
      <c r="HOA855" s="273"/>
      <c r="HOB855" s="273"/>
      <c r="HOC855" s="273"/>
      <c r="HOD855" s="273"/>
      <c r="HOE855" s="273"/>
      <c r="HOF855" s="273"/>
      <c r="HOG855" s="273"/>
      <c r="HOH855" s="273"/>
      <c r="HOI855" s="273"/>
      <c r="HOJ855" s="273"/>
      <c r="HOK855" s="273"/>
      <c r="HOL855" s="273"/>
      <c r="HOM855" s="273"/>
      <c r="HON855" s="273"/>
      <c r="HOO855" s="273"/>
      <c r="HOP855" s="273"/>
      <c r="HOQ855" s="273"/>
      <c r="HOR855" s="273"/>
      <c r="HOS855" s="273"/>
      <c r="HOT855" s="273"/>
      <c r="HOU855" s="273"/>
      <c r="HOV855" s="273"/>
      <c r="HOW855" s="273"/>
      <c r="HOX855" s="273"/>
      <c r="HOY855" s="273"/>
      <c r="HOZ855" s="273"/>
      <c r="HPA855" s="273"/>
      <c r="HPB855" s="273"/>
      <c r="HPC855" s="273"/>
      <c r="HPD855" s="273"/>
      <c r="HPE855" s="273"/>
      <c r="HPF855" s="273"/>
      <c r="HPG855" s="273"/>
      <c r="HPH855" s="273"/>
      <c r="HPI855" s="273"/>
      <c r="HPJ855" s="273"/>
      <c r="HPK855" s="273"/>
      <c r="HPL855" s="273"/>
      <c r="HPM855" s="273"/>
      <c r="HPN855" s="273"/>
      <c r="HPO855" s="273"/>
      <c r="HPP855" s="273"/>
      <c r="HPQ855" s="273"/>
      <c r="HPR855" s="273"/>
      <c r="HPS855" s="273"/>
      <c r="HPT855" s="273"/>
      <c r="HPU855" s="273"/>
      <c r="HPV855" s="273"/>
      <c r="HPW855" s="273"/>
      <c r="HPX855" s="273"/>
      <c r="HPY855" s="273"/>
      <c r="HPZ855" s="273"/>
      <c r="HQA855" s="273"/>
      <c r="HQB855" s="273"/>
      <c r="HQC855" s="273"/>
      <c r="HQD855" s="273"/>
      <c r="HQE855" s="273"/>
      <c r="HQF855" s="273"/>
      <c r="HQG855" s="273"/>
      <c r="HQH855" s="273"/>
      <c r="HQI855" s="273"/>
      <c r="HQJ855" s="273"/>
      <c r="HQK855" s="273"/>
      <c r="HQL855" s="273"/>
      <c r="HQM855" s="273"/>
      <c r="HQN855" s="273"/>
      <c r="HQO855" s="273"/>
      <c r="HQP855" s="273"/>
      <c r="HQQ855" s="273"/>
      <c r="HQR855" s="273"/>
      <c r="HQS855" s="273"/>
      <c r="HQT855" s="273"/>
      <c r="HQU855" s="273"/>
      <c r="HQV855" s="273"/>
      <c r="HQW855" s="273"/>
      <c r="HQX855" s="273"/>
      <c r="HQY855" s="273"/>
      <c r="HQZ855" s="273"/>
      <c r="HRA855" s="273"/>
      <c r="HRB855" s="273"/>
      <c r="HRC855" s="273"/>
      <c r="HRD855" s="273"/>
      <c r="HRE855" s="273"/>
      <c r="HRF855" s="273"/>
      <c r="HRG855" s="273"/>
      <c r="HRH855" s="273"/>
      <c r="HRI855" s="273"/>
      <c r="HRJ855" s="273"/>
      <c r="HRK855" s="273"/>
      <c r="HRL855" s="273"/>
      <c r="HRM855" s="273"/>
      <c r="HRN855" s="273"/>
      <c r="HRO855" s="273"/>
      <c r="HRP855" s="273"/>
      <c r="HRQ855" s="273"/>
      <c r="HRR855" s="273"/>
      <c r="HRS855" s="273"/>
      <c r="HRT855" s="273"/>
      <c r="HRU855" s="273"/>
      <c r="HRV855" s="273"/>
      <c r="HRW855" s="273"/>
      <c r="HRX855" s="273"/>
      <c r="HRY855" s="273"/>
      <c r="HRZ855" s="273"/>
      <c r="HSA855" s="273"/>
      <c r="HSB855" s="273"/>
      <c r="HSC855" s="273"/>
      <c r="HSD855" s="273"/>
      <c r="HSE855" s="273"/>
      <c r="HSF855" s="273"/>
      <c r="HSG855" s="273"/>
      <c r="HSH855" s="273"/>
      <c r="HSI855" s="273"/>
      <c r="HSJ855" s="273"/>
      <c r="HSK855" s="273"/>
      <c r="HSL855" s="273"/>
      <c r="HSM855" s="273"/>
      <c r="HSN855" s="273"/>
      <c r="HSO855" s="273"/>
      <c r="HSP855" s="273"/>
      <c r="HSQ855" s="273"/>
      <c r="HSR855" s="273"/>
      <c r="HSS855" s="273"/>
      <c r="HST855" s="273"/>
      <c r="HSU855" s="273"/>
      <c r="HSV855" s="273"/>
      <c r="HSW855" s="273"/>
      <c r="HSX855" s="273"/>
      <c r="HSY855" s="273"/>
      <c r="HSZ855" s="273"/>
      <c r="HTA855" s="273"/>
      <c r="HTB855" s="273"/>
      <c r="HTC855" s="273"/>
      <c r="HTD855" s="273"/>
      <c r="HTE855" s="273"/>
      <c r="HTF855" s="273"/>
      <c r="HTG855" s="273"/>
      <c r="HTH855" s="273"/>
      <c r="HTI855" s="273"/>
      <c r="HTJ855" s="273"/>
      <c r="HTK855" s="273"/>
      <c r="HTL855" s="273"/>
      <c r="HTM855" s="273"/>
      <c r="HTN855" s="273"/>
      <c r="HTO855" s="273"/>
      <c r="HTP855" s="273"/>
      <c r="HTQ855" s="273"/>
      <c r="HTR855" s="273"/>
      <c r="HTS855" s="273"/>
      <c r="HTT855" s="273"/>
      <c r="HTU855" s="273"/>
      <c r="HTV855" s="273"/>
      <c r="HTW855" s="273"/>
      <c r="HTX855" s="273"/>
      <c r="HTY855" s="273"/>
      <c r="HTZ855" s="273"/>
      <c r="HUA855" s="273"/>
      <c r="HUB855" s="273"/>
      <c r="HUC855" s="273"/>
      <c r="HUD855" s="273"/>
      <c r="HUE855" s="273"/>
      <c r="HUF855" s="273"/>
      <c r="HUG855" s="273"/>
      <c r="HUH855" s="273"/>
      <c r="HUI855" s="273"/>
      <c r="HUJ855" s="273"/>
      <c r="HUK855" s="273"/>
      <c r="HUL855" s="273"/>
      <c r="HUM855" s="273"/>
      <c r="HUN855" s="273"/>
      <c r="HUO855" s="273"/>
      <c r="HUP855" s="273"/>
      <c r="HUQ855" s="273"/>
      <c r="HUR855" s="273"/>
      <c r="HUS855" s="273"/>
      <c r="HUT855" s="273"/>
      <c r="HUU855" s="273"/>
      <c r="HUV855" s="273"/>
      <c r="HUW855" s="273"/>
      <c r="HUX855" s="273"/>
      <c r="HUY855" s="273"/>
      <c r="HUZ855" s="273"/>
      <c r="HVA855" s="273"/>
      <c r="HVB855" s="273"/>
      <c r="HVC855" s="273"/>
      <c r="HVD855" s="273"/>
      <c r="HVE855" s="273"/>
      <c r="HVF855" s="273"/>
      <c r="HVG855" s="273"/>
      <c r="HVH855" s="273"/>
      <c r="HVI855" s="273"/>
      <c r="HVJ855" s="273"/>
      <c r="HVK855" s="273"/>
      <c r="HVL855" s="273"/>
      <c r="HVM855" s="273"/>
      <c r="HVN855" s="273"/>
      <c r="HVO855" s="273"/>
      <c r="HVP855" s="273"/>
      <c r="HVQ855" s="273"/>
      <c r="HVR855" s="273"/>
      <c r="HVS855" s="273"/>
      <c r="HVT855" s="273"/>
      <c r="HVU855" s="273"/>
      <c r="HVV855" s="273"/>
      <c r="HVW855" s="273"/>
      <c r="HVX855" s="273"/>
      <c r="HVY855" s="273"/>
      <c r="HVZ855" s="273"/>
      <c r="HWA855" s="273"/>
      <c r="HWB855" s="273"/>
      <c r="HWC855" s="273"/>
      <c r="HWD855" s="273"/>
      <c r="HWE855" s="273"/>
      <c r="HWF855" s="273"/>
      <c r="HWG855" s="273"/>
      <c r="HWH855" s="273"/>
      <c r="HWI855" s="273"/>
      <c r="HWJ855" s="273"/>
      <c r="HWK855" s="273"/>
      <c r="HWL855" s="273"/>
      <c r="HWM855" s="273"/>
      <c r="HWN855" s="273"/>
      <c r="HWO855" s="273"/>
      <c r="HWP855" s="273"/>
      <c r="HWQ855" s="273"/>
      <c r="HWR855" s="273"/>
      <c r="HWS855" s="273"/>
      <c r="HWT855" s="273"/>
      <c r="HWU855" s="273"/>
      <c r="HWV855" s="273"/>
      <c r="HWW855" s="273"/>
      <c r="HWX855" s="273"/>
      <c r="HWY855" s="273"/>
      <c r="HWZ855" s="273"/>
      <c r="HXA855" s="273"/>
      <c r="HXB855" s="273"/>
      <c r="HXC855" s="273"/>
      <c r="HXD855" s="273"/>
      <c r="HXE855" s="273"/>
      <c r="HXF855" s="273"/>
      <c r="HXG855" s="273"/>
      <c r="HXH855" s="273"/>
      <c r="HXI855" s="273"/>
      <c r="HXJ855" s="273"/>
      <c r="HXK855" s="273"/>
      <c r="HXL855" s="273"/>
      <c r="HXM855" s="273"/>
      <c r="HXN855" s="273"/>
      <c r="HXO855" s="273"/>
      <c r="HXP855" s="273"/>
      <c r="HXQ855" s="273"/>
      <c r="HXR855" s="273"/>
      <c r="HXS855" s="273"/>
      <c r="HXT855" s="273"/>
      <c r="HXU855" s="273"/>
      <c r="HXV855" s="273"/>
      <c r="HXW855" s="273"/>
      <c r="HXX855" s="273"/>
      <c r="HXY855" s="273"/>
      <c r="HXZ855" s="273"/>
      <c r="HYA855" s="273"/>
      <c r="HYB855" s="273"/>
      <c r="HYC855" s="273"/>
      <c r="HYD855" s="273"/>
      <c r="HYE855" s="273"/>
      <c r="HYF855" s="273"/>
      <c r="HYG855" s="273"/>
      <c r="HYH855" s="273"/>
      <c r="HYI855" s="273"/>
      <c r="HYJ855" s="273"/>
      <c r="HYK855" s="273"/>
      <c r="HYL855" s="273"/>
      <c r="HYM855" s="273"/>
      <c r="HYN855" s="273"/>
      <c r="HYO855" s="273"/>
      <c r="HYP855" s="273"/>
      <c r="HYQ855" s="273"/>
      <c r="HYR855" s="273"/>
      <c r="HYS855" s="273"/>
      <c r="HYT855" s="273"/>
      <c r="HYU855" s="273"/>
      <c r="HYV855" s="273"/>
      <c r="HYW855" s="273"/>
      <c r="HYX855" s="273"/>
      <c r="HYY855" s="273"/>
      <c r="HYZ855" s="273"/>
      <c r="HZA855" s="273"/>
      <c r="HZB855" s="273"/>
      <c r="HZC855" s="273"/>
      <c r="HZD855" s="273"/>
      <c r="HZE855" s="273"/>
      <c r="HZF855" s="273"/>
      <c r="HZG855" s="273"/>
      <c r="HZH855" s="273"/>
      <c r="HZI855" s="273"/>
      <c r="HZJ855" s="273"/>
      <c r="HZK855" s="273"/>
      <c r="HZL855" s="273"/>
      <c r="HZM855" s="273"/>
      <c r="HZN855" s="273"/>
      <c r="HZO855" s="273"/>
      <c r="HZP855" s="273"/>
      <c r="HZQ855" s="273"/>
      <c r="HZR855" s="273"/>
      <c r="HZS855" s="273"/>
      <c r="HZT855" s="273"/>
      <c r="HZU855" s="273"/>
      <c r="HZV855" s="273"/>
      <c r="HZW855" s="273"/>
      <c r="HZX855" s="273"/>
      <c r="HZY855" s="273"/>
      <c r="HZZ855" s="273"/>
      <c r="IAA855" s="273"/>
      <c r="IAB855" s="273"/>
      <c r="IAC855" s="273"/>
      <c r="IAD855" s="273"/>
      <c r="IAE855" s="273"/>
      <c r="IAF855" s="273"/>
      <c r="IAG855" s="273"/>
      <c r="IAH855" s="273"/>
      <c r="IAI855" s="273"/>
      <c r="IAJ855" s="273"/>
      <c r="IAK855" s="273"/>
      <c r="IAL855" s="273"/>
      <c r="IAM855" s="273"/>
      <c r="IAN855" s="273"/>
      <c r="IAO855" s="273"/>
      <c r="IAP855" s="273"/>
      <c r="IAQ855" s="273"/>
      <c r="IAR855" s="273"/>
      <c r="IAS855" s="273"/>
      <c r="IAT855" s="273"/>
      <c r="IAU855" s="273"/>
      <c r="IAV855" s="273"/>
      <c r="IAW855" s="273"/>
      <c r="IAX855" s="273"/>
      <c r="IAY855" s="273"/>
      <c r="IAZ855" s="273"/>
      <c r="IBA855" s="273"/>
      <c r="IBB855" s="273"/>
      <c r="IBC855" s="273"/>
      <c r="IBD855" s="273"/>
      <c r="IBE855" s="273"/>
      <c r="IBF855" s="273"/>
      <c r="IBG855" s="273"/>
      <c r="IBH855" s="273"/>
      <c r="IBI855" s="273"/>
      <c r="IBJ855" s="273"/>
      <c r="IBK855" s="273"/>
      <c r="IBL855" s="273"/>
      <c r="IBM855" s="273"/>
      <c r="IBN855" s="273"/>
      <c r="IBO855" s="273"/>
      <c r="IBP855" s="273"/>
      <c r="IBQ855" s="273"/>
      <c r="IBR855" s="273"/>
      <c r="IBS855" s="273"/>
      <c r="IBT855" s="273"/>
      <c r="IBU855" s="273"/>
      <c r="IBV855" s="273"/>
      <c r="IBW855" s="273"/>
      <c r="IBX855" s="273"/>
      <c r="IBY855" s="273"/>
      <c r="IBZ855" s="273"/>
      <c r="ICA855" s="273"/>
      <c r="ICB855" s="273"/>
      <c r="ICC855" s="273"/>
      <c r="ICD855" s="273"/>
      <c r="ICE855" s="273"/>
      <c r="ICF855" s="273"/>
      <c r="ICG855" s="273"/>
      <c r="ICH855" s="273"/>
      <c r="ICI855" s="273"/>
      <c r="ICJ855" s="273"/>
      <c r="ICK855" s="273"/>
      <c r="ICL855" s="273"/>
      <c r="ICM855" s="273"/>
      <c r="ICN855" s="273"/>
      <c r="ICO855" s="273"/>
      <c r="ICP855" s="273"/>
      <c r="ICQ855" s="273"/>
      <c r="ICR855" s="273"/>
      <c r="ICS855" s="273"/>
      <c r="ICT855" s="273"/>
      <c r="ICU855" s="273"/>
      <c r="ICV855" s="273"/>
      <c r="ICW855" s="273"/>
      <c r="ICX855" s="273"/>
      <c r="ICY855" s="273"/>
      <c r="ICZ855" s="273"/>
      <c r="IDA855" s="273"/>
      <c r="IDB855" s="273"/>
      <c r="IDC855" s="273"/>
      <c r="IDD855" s="273"/>
      <c r="IDE855" s="273"/>
      <c r="IDF855" s="273"/>
      <c r="IDG855" s="273"/>
      <c r="IDH855" s="273"/>
      <c r="IDI855" s="273"/>
      <c r="IDJ855" s="273"/>
      <c r="IDK855" s="273"/>
      <c r="IDL855" s="273"/>
      <c r="IDM855" s="273"/>
      <c r="IDN855" s="273"/>
      <c r="IDO855" s="273"/>
      <c r="IDP855" s="273"/>
      <c r="IDQ855" s="273"/>
      <c r="IDR855" s="273"/>
      <c r="IDS855" s="273"/>
      <c r="IDT855" s="273"/>
      <c r="IDU855" s="273"/>
      <c r="IDV855" s="273"/>
      <c r="IDW855" s="273"/>
      <c r="IDX855" s="273"/>
      <c r="IDY855" s="273"/>
      <c r="IDZ855" s="273"/>
      <c r="IEA855" s="273"/>
      <c r="IEB855" s="273"/>
      <c r="IEC855" s="273"/>
      <c r="IED855" s="273"/>
      <c r="IEE855" s="273"/>
      <c r="IEF855" s="273"/>
      <c r="IEG855" s="273"/>
      <c r="IEH855" s="273"/>
      <c r="IEI855" s="273"/>
      <c r="IEJ855" s="273"/>
      <c r="IEK855" s="273"/>
      <c r="IEL855" s="273"/>
      <c r="IEM855" s="273"/>
      <c r="IEN855" s="273"/>
      <c r="IEO855" s="273"/>
      <c r="IEP855" s="273"/>
      <c r="IEQ855" s="273"/>
      <c r="IER855" s="273"/>
      <c r="IES855" s="273"/>
      <c r="IET855" s="273"/>
      <c r="IEU855" s="273"/>
      <c r="IEV855" s="273"/>
      <c r="IEW855" s="273"/>
      <c r="IEX855" s="273"/>
      <c r="IEY855" s="273"/>
      <c r="IEZ855" s="273"/>
      <c r="IFA855" s="273"/>
      <c r="IFB855" s="273"/>
      <c r="IFC855" s="273"/>
      <c r="IFD855" s="273"/>
      <c r="IFE855" s="273"/>
      <c r="IFF855" s="273"/>
      <c r="IFG855" s="273"/>
      <c r="IFH855" s="273"/>
      <c r="IFI855" s="273"/>
      <c r="IFJ855" s="273"/>
      <c r="IFK855" s="273"/>
      <c r="IFL855" s="273"/>
      <c r="IFM855" s="273"/>
      <c r="IFN855" s="273"/>
      <c r="IFO855" s="273"/>
      <c r="IFP855" s="273"/>
      <c r="IFQ855" s="273"/>
      <c r="IFR855" s="273"/>
      <c r="IFS855" s="273"/>
      <c r="IFT855" s="273"/>
      <c r="IFU855" s="273"/>
      <c r="IFV855" s="273"/>
      <c r="IFW855" s="273"/>
      <c r="IFX855" s="273"/>
      <c r="IFY855" s="273"/>
      <c r="IFZ855" s="273"/>
      <c r="IGA855" s="273"/>
      <c r="IGB855" s="273"/>
      <c r="IGC855" s="273"/>
      <c r="IGD855" s="273"/>
      <c r="IGE855" s="273"/>
      <c r="IGF855" s="273"/>
      <c r="IGG855" s="273"/>
      <c r="IGH855" s="273"/>
      <c r="IGI855" s="273"/>
      <c r="IGJ855" s="273"/>
      <c r="IGK855" s="273"/>
      <c r="IGL855" s="273"/>
      <c r="IGM855" s="273"/>
      <c r="IGN855" s="273"/>
      <c r="IGO855" s="273"/>
      <c r="IGP855" s="273"/>
      <c r="IGQ855" s="273"/>
      <c r="IGR855" s="273"/>
      <c r="IGS855" s="273"/>
      <c r="IGT855" s="273"/>
      <c r="IGU855" s="273"/>
      <c r="IGV855" s="273"/>
      <c r="IGW855" s="273"/>
      <c r="IGX855" s="273"/>
      <c r="IGY855" s="273"/>
      <c r="IGZ855" s="273"/>
      <c r="IHA855" s="273"/>
      <c r="IHB855" s="273"/>
      <c r="IHC855" s="273"/>
      <c r="IHD855" s="273"/>
      <c r="IHE855" s="273"/>
      <c r="IHF855" s="273"/>
      <c r="IHG855" s="273"/>
      <c r="IHH855" s="273"/>
      <c r="IHI855" s="273"/>
      <c r="IHJ855" s="273"/>
      <c r="IHK855" s="273"/>
      <c r="IHL855" s="273"/>
      <c r="IHM855" s="273"/>
      <c r="IHN855" s="273"/>
      <c r="IHO855" s="273"/>
      <c r="IHP855" s="273"/>
      <c r="IHQ855" s="273"/>
      <c r="IHR855" s="273"/>
      <c r="IHS855" s="273"/>
      <c r="IHT855" s="273"/>
      <c r="IHU855" s="273"/>
      <c r="IHV855" s="273"/>
      <c r="IHW855" s="273"/>
      <c r="IHX855" s="273"/>
      <c r="IHY855" s="273"/>
      <c r="IHZ855" s="273"/>
      <c r="IIA855" s="273"/>
      <c r="IIB855" s="273"/>
      <c r="IIC855" s="273"/>
      <c r="IID855" s="273"/>
      <c r="IIE855" s="273"/>
      <c r="IIF855" s="273"/>
      <c r="IIG855" s="273"/>
      <c r="IIH855" s="273"/>
      <c r="III855" s="273"/>
      <c r="IIJ855" s="273"/>
      <c r="IIK855" s="273"/>
      <c r="IIL855" s="273"/>
      <c r="IIM855" s="273"/>
      <c r="IIN855" s="273"/>
      <c r="IIO855" s="273"/>
      <c r="IIP855" s="273"/>
      <c r="IIQ855" s="273"/>
      <c r="IIR855" s="273"/>
      <c r="IIS855" s="273"/>
      <c r="IIT855" s="273"/>
      <c r="IIU855" s="273"/>
      <c r="IIV855" s="273"/>
      <c r="IIW855" s="273"/>
      <c r="IIX855" s="273"/>
      <c r="IIY855" s="273"/>
      <c r="IIZ855" s="273"/>
      <c r="IJA855" s="273"/>
      <c r="IJB855" s="273"/>
      <c r="IJC855" s="273"/>
      <c r="IJD855" s="273"/>
      <c r="IJE855" s="273"/>
      <c r="IJF855" s="273"/>
      <c r="IJG855" s="273"/>
      <c r="IJH855" s="273"/>
      <c r="IJI855" s="273"/>
      <c r="IJJ855" s="273"/>
      <c r="IJK855" s="273"/>
      <c r="IJL855" s="273"/>
      <c r="IJM855" s="273"/>
      <c r="IJN855" s="273"/>
      <c r="IJO855" s="273"/>
      <c r="IJP855" s="273"/>
      <c r="IJQ855" s="273"/>
      <c r="IJR855" s="273"/>
      <c r="IJS855" s="273"/>
      <c r="IJT855" s="273"/>
      <c r="IJU855" s="273"/>
      <c r="IJV855" s="273"/>
      <c r="IJW855" s="273"/>
      <c r="IJX855" s="273"/>
      <c r="IJY855" s="273"/>
      <c r="IJZ855" s="273"/>
      <c r="IKA855" s="273"/>
      <c r="IKB855" s="273"/>
      <c r="IKC855" s="273"/>
      <c r="IKD855" s="273"/>
      <c r="IKE855" s="273"/>
      <c r="IKF855" s="273"/>
      <c r="IKG855" s="273"/>
      <c r="IKH855" s="273"/>
      <c r="IKI855" s="273"/>
      <c r="IKJ855" s="273"/>
      <c r="IKK855" s="273"/>
      <c r="IKL855" s="273"/>
      <c r="IKM855" s="273"/>
      <c r="IKN855" s="273"/>
      <c r="IKO855" s="273"/>
      <c r="IKP855" s="273"/>
      <c r="IKQ855" s="273"/>
      <c r="IKR855" s="273"/>
      <c r="IKS855" s="273"/>
      <c r="IKT855" s="273"/>
      <c r="IKU855" s="273"/>
      <c r="IKV855" s="273"/>
      <c r="IKW855" s="273"/>
      <c r="IKX855" s="273"/>
      <c r="IKY855" s="273"/>
      <c r="IKZ855" s="273"/>
      <c r="ILA855" s="273"/>
      <c r="ILB855" s="273"/>
      <c r="ILC855" s="273"/>
      <c r="ILD855" s="273"/>
      <c r="ILE855" s="273"/>
      <c r="ILF855" s="273"/>
      <c r="ILG855" s="273"/>
      <c r="ILH855" s="273"/>
      <c r="ILI855" s="273"/>
      <c r="ILJ855" s="273"/>
      <c r="ILK855" s="273"/>
      <c r="ILL855" s="273"/>
      <c r="ILM855" s="273"/>
      <c r="ILN855" s="273"/>
      <c r="ILO855" s="273"/>
      <c r="ILP855" s="273"/>
      <c r="ILQ855" s="273"/>
      <c r="ILR855" s="273"/>
      <c r="ILS855" s="273"/>
      <c r="ILT855" s="273"/>
      <c r="ILU855" s="273"/>
      <c r="ILV855" s="273"/>
      <c r="ILW855" s="273"/>
      <c r="ILX855" s="273"/>
      <c r="ILY855" s="273"/>
      <c r="ILZ855" s="273"/>
      <c r="IMA855" s="273"/>
      <c r="IMB855" s="273"/>
      <c r="IMC855" s="273"/>
      <c r="IMD855" s="273"/>
      <c r="IME855" s="273"/>
      <c r="IMF855" s="273"/>
      <c r="IMG855" s="273"/>
      <c r="IMH855" s="273"/>
      <c r="IMI855" s="273"/>
      <c r="IMJ855" s="273"/>
      <c r="IMK855" s="273"/>
      <c r="IML855" s="273"/>
      <c r="IMM855" s="273"/>
      <c r="IMN855" s="273"/>
      <c r="IMO855" s="273"/>
      <c r="IMP855" s="273"/>
      <c r="IMQ855" s="273"/>
      <c r="IMR855" s="273"/>
      <c r="IMS855" s="273"/>
      <c r="IMT855" s="273"/>
      <c r="IMU855" s="273"/>
      <c r="IMV855" s="273"/>
      <c r="IMW855" s="273"/>
      <c r="IMX855" s="273"/>
      <c r="IMY855" s="273"/>
      <c r="IMZ855" s="273"/>
      <c r="INA855" s="273"/>
      <c r="INB855" s="273"/>
      <c r="INC855" s="273"/>
      <c r="IND855" s="273"/>
      <c r="INE855" s="273"/>
      <c r="INF855" s="273"/>
      <c r="ING855" s="273"/>
      <c r="INH855" s="273"/>
      <c r="INI855" s="273"/>
      <c r="INJ855" s="273"/>
      <c r="INK855" s="273"/>
      <c r="INL855" s="273"/>
      <c r="INM855" s="273"/>
      <c r="INN855" s="273"/>
      <c r="INO855" s="273"/>
      <c r="INP855" s="273"/>
      <c r="INQ855" s="273"/>
      <c r="INR855" s="273"/>
      <c r="INS855" s="273"/>
      <c r="INT855" s="273"/>
      <c r="INU855" s="273"/>
      <c r="INV855" s="273"/>
      <c r="INW855" s="273"/>
      <c r="INX855" s="273"/>
      <c r="INY855" s="273"/>
      <c r="INZ855" s="273"/>
      <c r="IOA855" s="273"/>
      <c r="IOB855" s="273"/>
      <c r="IOC855" s="273"/>
      <c r="IOD855" s="273"/>
      <c r="IOE855" s="273"/>
      <c r="IOF855" s="273"/>
      <c r="IOG855" s="273"/>
      <c r="IOH855" s="273"/>
      <c r="IOI855" s="273"/>
      <c r="IOJ855" s="273"/>
      <c r="IOK855" s="273"/>
      <c r="IOL855" s="273"/>
      <c r="IOM855" s="273"/>
      <c r="ION855" s="273"/>
      <c r="IOO855" s="273"/>
      <c r="IOP855" s="273"/>
      <c r="IOQ855" s="273"/>
      <c r="IOR855" s="273"/>
      <c r="IOS855" s="273"/>
      <c r="IOT855" s="273"/>
      <c r="IOU855" s="273"/>
      <c r="IOV855" s="273"/>
      <c r="IOW855" s="273"/>
      <c r="IOX855" s="273"/>
      <c r="IOY855" s="273"/>
      <c r="IOZ855" s="273"/>
      <c r="IPA855" s="273"/>
      <c r="IPB855" s="273"/>
      <c r="IPC855" s="273"/>
      <c r="IPD855" s="273"/>
      <c r="IPE855" s="273"/>
      <c r="IPF855" s="273"/>
      <c r="IPG855" s="273"/>
      <c r="IPH855" s="273"/>
      <c r="IPI855" s="273"/>
      <c r="IPJ855" s="273"/>
      <c r="IPK855" s="273"/>
      <c r="IPL855" s="273"/>
      <c r="IPM855" s="273"/>
      <c r="IPN855" s="273"/>
      <c r="IPO855" s="273"/>
      <c r="IPP855" s="273"/>
      <c r="IPQ855" s="273"/>
      <c r="IPR855" s="273"/>
      <c r="IPS855" s="273"/>
      <c r="IPT855" s="273"/>
      <c r="IPU855" s="273"/>
      <c r="IPV855" s="273"/>
      <c r="IPW855" s="273"/>
      <c r="IPX855" s="273"/>
      <c r="IPY855" s="273"/>
      <c r="IPZ855" s="273"/>
      <c r="IQA855" s="273"/>
      <c r="IQB855" s="273"/>
      <c r="IQC855" s="273"/>
      <c r="IQD855" s="273"/>
      <c r="IQE855" s="273"/>
      <c r="IQF855" s="273"/>
      <c r="IQG855" s="273"/>
      <c r="IQH855" s="273"/>
      <c r="IQI855" s="273"/>
      <c r="IQJ855" s="273"/>
      <c r="IQK855" s="273"/>
      <c r="IQL855" s="273"/>
      <c r="IQM855" s="273"/>
      <c r="IQN855" s="273"/>
      <c r="IQO855" s="273"/>
      <c r="IQP855" s="273"/>
      <c r="IQQ855" s="273"/>
      <c r="IQR855" s="273"/>
      <c r="IQS855" s="273"/>
      <c r="IQT855" s="273"/>
      <c r="IQU855" s="273"/>
      <c r="IQV855" s="273"/>
      <c r="IQW855" s="273"/>
      <c r="IQX855" s="273"/>
      <c r="IQY855" s="273"/>
      <c r="IQZ855" s="273"/>
      <c r="IRA855" s="273"/>
      <c r="IRB855" s="273"/>
      <c r="IRC855" s="273"/>
      <c r="IRD855" s="273"/>
      <c r="IRE855" s="273"/>
      <c r="IRF855" s="273"/>
      <c r="IRG855" s="273"/>
      <c r="IRH855" s="273"/>
      <c r="IRI855" s="273"/>
      <c r="IRJ855" s="273"/>
      <c r="IRK855" s="273"/>
      <c r="IRL855" s="273"/>
      <c r="IRM855" s="273"/>
      <c r="IRN855" s="273"/>
      <c r="IRO855" s="273"/>
      <c r="IRP855" s="273"/>
      <c r="IRQ855" s="273"/>
      <c r="IRR855" s="273"/>
      <c r="IRS855" s="273"/>
      <c r="IRT855" s="273"/>
      <c r="IRU855" s="273"/>
      <c r="IRV855" s="273"/>
      <c r="IRW855" s="273"/>
      <c r="IRX855" s="273"/>
      <c r="IRY855" s="273"/>
      <c r="IRZ855" s="273"/>
      <c r="ISA855" s="273"/>
      <c r="ISB855" s="273"/>
      <c r="ISC855" s="273"/>
      <c r="ISD855" s="273"/>
      <c r="ISE855" s="273"/>
      <c r="ISF855" s="273"/>
      <c r="ISG855" s="273"/>
      <c r="ISH855" s="273"/>
      <c r="ISI855" s="273"/>
      <c r="ISJ855" s="273"/>
      <c r="ISK855" s="273"/>
      <c r="ISL855" s="273"/>
      <c r="ISM855" s="273"/>
      <c r="ISN855" s="273"/>
      <c r="ISO855" s="273"/>
      <c r="ISP855" s="273"/>
      <c r="ISQ855" s="273"/>
      <c r="ISR855" s="273"/>
      <c r="ISS855" s="273"/>
      <c r="IST855" s="273"/>
      <c r="ISU855" s="273"/>
      <c r="ISV855" s="273"/>
      <c r="ISW855" s="273"/>
      <c r="ISX855" s="273"/>
      <c r="ISY855" s="273"/>
      <c r="ISZ855" s="273"/>
      <c r="ITA855" s="273"/>
      <c r="ITB855" s="273"/>
      <c r="ITC855" s="273"/>
      <c r="ITD855" s="273"/>
      <c r="ITE855" s="273"/>
      <c r="ITF855" s="273"/>
      <c r="ITG855" s="273"/>
      <c r="ITH855" s="273"/>
      <c r="ITI855" s="273"/>
      <c r="ITJ855" s="273"/>
      <c r="ITK855" s="273"/>
      <c r="ITL855" s="273"/>
      <c r="ITM855" s="273"/>
      <c r="ITN855" s="273"/>
      <c r="ITO855" s="273"/>
      <c r="ITP855" s="273"/>
      <c r="ITQ855" s="273"/>
      <c r="ITR855" s="273"/>
      <c r="ITS855" s="273"/>
      <c r="ITT855" s="273"/>
      <c r="ITU855" s="273"/>
      <c r="ITV855" s="273"/>
      <c r="ITW855" s="273"/>
      <c r="ITX855" s="273"/>
      <c r="ITY855" s="273"/>
      <c r="ITZ855" s="273"/>
      <c r="IUA855" s="273"/>
      <c r="IUB855" s="273"/>
      <c r="IUC855" s="273"/>
      <c r="IUD855" s="273"/>
      <c r="IUE855" s="273"/>
      <c r="IUF855" s="273"/>
      <c r="IUG855" s="273"/>
      <c r="IUH855" s="273"/>
      <c r="IUI855" s="273"/>
      <c r="IUJ855" s="273"/>
      <c r="IUK855" s="273"/>
      <c r="IUL855" s="273"/>
      <c r="IUM855" s="273"/>
      <c r="IUN855" s="273"/>
      <c r="IUO855" s="273"/>
      <c r="IUP855" s="273"/>
      <c r="IUQ855" s="273"/>
      <c r="IUR855" s="273"/>
      <c r="IUS855" s="273"/>
      <c r="IUT855" s="273"/>
      <c r="IUU855" s="273"/>
      <c r="IUV855" s="273"/>
      <c r="IUW855" s="273"/>
      <c r="IUX855" s="273"/>
      <c r="IUY855" s="273"/>
      <c r="IUZ855" s="273"/>
      <c r="IVA855" s="273"/>
      <c r="IVB855" s="273"/>
      <c r="IVC855" s="273"/>
      <c r="IVD855" s="273"/>
      <c r="IVE855" s="273"/>
      <c r="IVF855" s="273"/>
      <c r="IVG855" s="273"/>
      <c r="IVH855" s="273"/>
      <c r="IVI855" s="273"/>
      <c r="IVJ855" s="273"/>
      <c r="IVK855" s="273"/>
      <c r="IVL855" s="273"/>
      <c r="IVM855" s="273"/>
      <c r="IVN855" s="273"/>
      <c r="IVO855" s="273"/>
      <c r="IVP855" s="273"/>
      <c r="IVQ855" s="273"/>
      <c r="IVR855" s="273"/>
      <c r="IVS855" s="273"/>
      <c r="IVT855" s="273"/>
      <c r="IVU855" s="273"/>
      <c r="IVV855" s="273"/>
      <c r="IVW855" s="273"/>
      <c r="IVX855" s="273"/>
      <c r="IVY855" s="273"/>
      <c r="IVZ855" s="273"/>
      <c r="IWA855" s="273"/>
      <c r="IWB855" s="273"/>
      <c r="IWC855" s="273"/>
      <c r="IWD855" s="273"/>
      <c r="IWE855" s="273"/>
      <c r="IWF855" s="273"/>
      <c r="IWG855" s="273"/>
      <c r="IWH855" s="273"/>
      <c r="IWI855" s="273"/>
      <c r="IWJ855" s="273"/>
      <c r="IWK855" s="273"/>
      <c r="IWL855" s="273"/>
      <c r="IWM855" s="273"/>
      <c r="IWN855" s="273"/>
      <c r="IWO855" s="273"/>
      <c r="IWP855" s="273"/>
      <c r="IWQ855" s="273"/>
      <c r="IWR855" s="273"/>
      <c r="IWS855" s="273"/>
      <c r="IWT855" s="273"/>
      <c r="IWU855" s="273"/>
      <c r="IWV855" s="273"/>
      <c r="IWW855" s="273"/>
      <c r="IWX855" s="273"/>
      <c r="IWY855" s="273"/>
      <c r="IWZ855" s="273"/>
      <c r="IXA855" s="273"/>
      <c r="IXB855" s="273"/>
      <c r="IXC855" s="273"/>
      <c r="IXD855" s="273"/>
      <c r="IXE855" s="273"/>
      <c r="IXF855" s="273"/>
      <c r="IXG855" s="273"/>
      <c r="IXH855" s="273"/>
      <c r="IXI855" s="273"/>
      <c r="IXJ855" s="273"/>
      <c r="IXK855" s="273"/>
      <c r="IXL855" s="273"/>
      <c r="IXM855" s="273"/>
      <c r="IXN855" s="273"/>
      <c r="IXO855" s="273"/>
      <c r="IXP855" s="273"/>
      <c r="IXQ855" s="273"/>
      <c r="IXR855" s="273"/>
      <c r="IXS855" s="273"/>
      <c r="IXT855" s="273"/>
      <c r="IXU855" s="273"/>
      <c r="IXV855" s="273"/>
      <c r="IXW855" s="273"/>
      <c r="IXX855" s="273"/>
      <c r="IXY855" s="273"/>
      <c r="IXZ855" s="273"/>
      <c r="IYA855" s="273"/>
      <c r="IYB855" s="273"/>
      <c r="IYC855" s="273"/>
      <c r="IYD855" s="273"/>
      <c r="IYE855" s="273"/>
      <c r="IYF855" s="273"/>
      <c r="IYG855" s="273"/>
      <c r="IYH855" s="273"/>
      <c r="IYI855" s="273"/>
      <c r="IYJ855" s="273"/>
      <c r="IYK855" s="273"/>
      <c r="IYL855" s="273"/>
      <c r="IYM855" s="273"/>
      <c r="IYN855" s="273"/>
      <c r="IYO855" s="273"/>
      <c r="IYP855" s="273"/>
      <c r="IYQ855" s="273"/>
      <c r="IYR855" s="273"/>
      <c r="IYS855" s="273"/>
      <c r="IYT855" s="273"/>
      <c r="IYU855" s="273"/>
      <c r="IYV855" s="273"/>
      <c r="IYW855" s="273"/>
      <c r="IYX855" s="273"/>
      <c r="IYY855" s="273"/>
      <c r="IYZ855" s="273"/>
      <c r="IZA855" s="273"/>
      <c r="IZB855" s="273"/>
      <c r="IZC855" s="273"/>
      <c r="IZD855" s="273"/>
      <c r="IZE855" s="273"/>
      <c r="IZF855" s="273"/>
      <c r="IZG855" s="273"/>
      <c r="IZH855" s="273"/>
      <c r="IZI855" s="273"/>
      <c r="IZJ855" s="273"/>
      <c r="IZK855" s="273"/>
      <c r="IZL855" s="273"/>
      <c r="IZM855" s="273"/>
      <c r="IZN855" s="273"/>
      <c r="IZO855" s="273"/>
      <c r="IZP855" s="273"/>
      <c r="IZQ855" s="273"/>
      <c r="IZR855" s="273"/>
      <c r="IZS855" s="273"/>
      <c r="IZT855" s="273"/>
      <c r="IZU855" s="273"/>
      <c r="IZV855" s="273"/>
      <c r="IZW855" s="273"/>
      <c r="IZX855" s="273"/>
      <c r="IZY855" s="273"/>
      <c r="IZZ855" s="273"/>
      <c r="JAA855" s="273"/>
      <c r="JAB855" s="273"/>
      <c r="JAC855" s="273"/>
      <c r="JAD855" s="273"/>
      <c r="JAE855" s="273"/>
      <c r="JAF855" s="273"/>
      <c r="JAG855" s="273"/>
      <c r="JAH855" s="273"/>
      <c r="JAI855" s="273"/>
      <c r="JAJ855" s="273"/>
      <c r="JAK855" s="273"/>
      <c r="JAL855" s="273"/>
      <c r="JAM855" s="273"/>
      <c r="JAN855" s="273"/>
      <c r="JAO855" s="273"/>
      <c r="JAP855" s="273"/>
      <c r="JAQ855" s="273"/>
      <c r="JAR855" s="273"/>
      <c r="JAS855" s="273"/>
      <c r="JAT855" s="273"/>
      <c r="JAU855" s="273"/>
      <c r="JAV855" s="273"/>
      <c r="JAW855" s="273"/>
      <c r="JAX855" s="273"/>
      <c r="JAY855" s="273"/>
      <c r="JAZ855" s="273"/>
      <c r="JBA855" s="273"/>
      <c r="JBB855" s="273"/>
      <c r="JBC855" s="273"/>
      <c r="JBD855" s="273"/>
      <c r="JBE855" s="273"/>
      <c r="JBF855" s="273"/>
      <c r="JBG855" s="273"/>
      <c r="JBH855" s="273"/>
      <c r="JBI855" s="273"/>
      <c r="JBJ855" s="273"/>
      <c r="JBK855" s="273"/>
      <c r="JBL855" s="273"/>
      <c r="JBM855" s="273"/>
      <c r="JBN855" s="273"/>
      <c r="JBO855" s="273"/>
      <c r="JBP855" s="273"/>
      <c r="JBQ855" s="273"/>
      <c r="JBR855" s="273"/>
      <c r="JBS855" s="273"/>
      <c r="JBT855" s="273"/>
      <c r="JBU855" s="273"/>
      <c r="JBV855" s="273"/>
      <c r="JBW855" s="273"/>
      <c r="JBX855" s="273"/>
      <c r="JBY855" s="273"/>
      <c r="JBZ855" s="273"/>
      <c r="JCA855" s="273"/>
      <c r="JCB855" s="273"/>
      <c r="JCC855" s="273"/>
      <c r="JCD855" s="273"/>
      <c r="JCE855" s="273"/>
      <c r="JCF855" s="273"/>
      <c r="JCG855" s="273"/>
      <c r="JCH855" s="273"/>
      <c r="JCI855" s="273"/>
      <c r="JCJ855" s="273"/>
      <c r="JCK855" s="273"/>
      <c r="JCL855" s="273"/>
      <c r="JCM855" s="273"/>
      <c r="JCN855" s="273"/>
      <c r="JCO855" s="273"/>
      <c r="JCP855" s="273"/>
      <c r="JCQ855" s="273"/>
      <c r="JCR855" s="273"/>
      <c r="JCS855" s="273"/>
      <c r="JCT855" s="273"/>
      <c r="JCU855" s="273"/>
      <c r="JCV855" s="273"/>
      <c r="JCW855" s="273"/>
      <c r="JCX855" s="273"/>
      <c r="JCY855" s="273"/>
      <c r="JCZ855" s="273"/>
      <c r="JDA855" s="273"/>
      <c r="JDB855" s="273"/>
      <c r="JDC855" s="273"/>
      <c r="JDD855" s="273"/>
      <c r="JDE855" s="273"/>
      <c r="JDF855" s="273"/>
      <c r="JDG855" s="273"/>
      <c r="JDH855" s="273"/>
      <c r="JDI855" s="273"/>
      <c r="JDJ855" s="273"/>
      <c r="JDK855" s="273"/>
      <c r="JDL855" s="273"/>
      <c r="JDM855" s="273"/>
      <c r="JDN855" s="273"/>
      <c r="JDO855" s="273"/>
      <c r="JDP855" s="273"/>
      <c r="JDQ855" s="273"/>
      <c r="JDR855" s="273"/>
      <c r="JDS855" s="273"/>
      <c r="JDT855" s="273"/>
      <c r="JDU855" s="273"/>
      <c r="JDV855" s="273"/>
      <c r="JDW855" s="273"/>
      <c r="JDX855" s="273"/>
      <c r="JDY855" s="273"/>
      <c r="JDZ855" s="273"/>
      <c r="JEA855" s="273"/>
      <c r="JEB855" s="273"/>
      <c r="JEC855" s="273"/>
      <c r="JED855" s="273"/>
      <c r="JEE855" s="273"/>
      <c r="JEF855" s="273"/>
      <c r="JEG855" s="273"/>
      <c r="JEH855" s="273"/>
      <c r="JEI855" s="273"/>
      <c r="JEJ855" s="273"/>
      <c r="JEK855" s="273"/>
      <c r="JEL855" s="273"/>
      <c r="JEM855" s="273"/>
      <c r="JEN855" s="273"/>
      <c r="JEO855" s="273"/>
      <c r="JEP855" s="273"/>
      <c r="JEQ855" s="273"/>
      <c r="JER855" s="273"/>
      <c r="JES855" s="273"/>
      <c r="JET855" s="273"/>
      <c r="JEU855" s="273"/>
      <c r="JEV855" s="273"/>
      <c r="JEW855" s="273"/>
      <c r="JEX855" s="273"/>
      <c r="JEY855" s="273"/>
      <c r="JEZ855" s="273"/>
      <c r="JFA855" s="273"/>
      <c r="JFB855" s="273"/>
      <c r="JFC855" s="273"/>
      <c r="JFD855" s="273"/>
      <c r="JFE855" s="273"/>
      <c r="JFF855" s="273"/>
      <c r="JFG855" s="273"/>
      <c r="JFH855" s="273"/>
      <c r="JFI855" s="273"/>
      <c r="JFJ855" s="273"/>
      <c r="JFK855" s="273"/>
      <c r="JFL855" s="273"/>
      <c r="JFM855" s="273"/>
      <c r="JFN855" s="273"/>
      <c r="JFO855" s="273"/>
      <c r="JFP855" s="273"/>
      <c r="JFQ855" s="273"/>
      <c r="JFR855" s="273"/>
      <c r="JFS855" s="273"/>
      <c r="JFT855" s="273"/>
      <c r="JFU855" s="273"/>
      <c r="JFV855" s="273"/>
      <c r="JFW855" s="273"/>
      <c r="JFX855" s="273"/>
      <c r="JFY855" s="273"/>
      <c r="JFZ855" s="273"/>
      <c r="JGA855" s="273"/>
      <c r="JGB855" s="273"/>
      <c r="JGC855" s="273"/>
      <c r="JGD855" s="273"/>
      <c r="JGE855" s="273"/>
      <c r="JGF855" s="273"/>
      <c r="JGG855" s="273"/>
      <c r="JGH855" s="273"/>
      <c r="JGI855" s="273"/>
      <c r="JGJ855" s="273"/>
      <c r="JGK855" s="273"/>
      <c r="JGL855" s="273"/>
      <c r="JGM855" s="273"/>
      <c r="JGN855" s="273"/>
      <c r="JGO855" s="273"/>
      <c r="JGP855" s="273"/>
      <c r="JGQ855" s="273"/>
      <c r="JGR855" s="273"/>
      <c r="JGS855" s="273"/>
      <c r="JGT855" s="273"/>
      <c r="JGU855" s="273"/>
      <c r="JGV855" s="273"/>
      <c r="JGW855" s="273"/>
      <c r="JGX855" s="273"/>
      <c r="JGY855" s="273"/>
      <c r="JGZ855" s="273"/>
      <c r="JHA855" s="273"/>
      <c r="JHB855" s="273"/>
      <c r="JHC855" s="273"/>
      <c r="JHD855" s="273"/>
      <c r="JHE855" s="273"/>
      <c r="JHF855" s="273"/>
      <c r="JHG855" s="273"/>
      <c r="JHH855" s="273"/>
      <c r="JHI855" s="273"/>
      <c r="JHJ855" s="273"/>
      <c r="JHK855" s="273"/>
      <c r="JHL855" s="273"/>
      <c r="JHM855" s="273"/>
      <c r="JHN855" s="273"/>
      <c r="JHO855" s="273"/>
      <c r="JHP855" s="273"/>
      <c r="JHQ855" s="273"/>
      <c r="JHR855" s="273"/>
      <c r="JHS855" s="273"/>
      <c r="JHT855" s="273"/>
      <c r="JHU855" s="273"/>
      <c r="JHV855" s="273"/>
      <c r="JHW855" s="273"/>
      <c r="JHX855" s="273"/>
      <c r="JHY855" s="273"/>
      <c r="JHZ855" s="273"/>
      <c r="JIA855" s="273"/>
      <c r="JIB855" s="273"/>
      <c r="JIC855" s="273"/>
      <c r="JID855" s="273"/>
      <c r="JIE855" s="273"/>
      <c r="JIF855" s="273"/>
      <c r="JIG855" s="273"/>
      <c r="JIH855" s="273"/>
      <c r="JII855" s="273"/>
      <c r="JIJ855" s="273"/>
      <c r="JIK855" s="273"/>
      <c r="JIL855" s="273"/>
      <c r="JIM855" s="273"/>
      <c r="JIN855" s="273"/>
      <c r="JIO855" s="273"/>
      <c r="JIP855" s="273"/>
      <c r="JIQ855" s="273"/>
      <c r="JIR855" s="273"/>
      <c r="JIS855" s="273"/>
      <c r="JIT855" s="273"/>
      <c r="JIU855" s="273"/>
      <c r="JIV855" s="273"/>
      <c r="JIW855" s="273"/>
      <c r="JIX855" s="273"/>
      <c r="JIY855" s="273"/>
      <c r="JIZ855" s="273"/>
      <c r="JJA855" s="273"/>
      <c r="JJB855" s="273"/>
      <c r="JJC855" s="273"/>
      <c r="JJD855" s="273"/>
      <c r="JJE855" s="273"/>
      <c r="JJF855" s="273"/>
      <c r="JJG855" s="273"/>
      <c r="JJH855" s="273"/>
      <c r="JJI855" s="273"/>
      <c r="JJJ855" s="273"/>
      <c r="JJK855" s="273"/>
      <c r="JJL855" s="273"/>
      <c r="JJM855" s="273"/>
      <c r="JJN855" s="273"/>
      <c r="JJO855" s="273"/>
      <c r="JJP855" s="273"/>
      <c r="JJQ855" s="273"/>
      <c r="JJR855" s="273"/>
      <c r="JJS855" s="273"/>
      <c r="JJT855" s="273"/>
      <c r="JJU855" s="273"/>
      <c r="JJV855" s="273"/>
      <c r="JJW855" s="273"/>
      <c r="JJX855" s="273"/>
      <c r="JJY855" s="273"/>
      <c r="JJZ855" s="273"/>
      <c r="JKA855" s="273"/>
      <c r="JKB855" s="273"/>
      <c r="JKC855" s="273"/>
      <c r="JKD855" s="273"/>
      <c r="JKE855" s="273"/>
      <c r="JKF855" s="273"/>
      <c r="JKG855" s="273"/>
      <c r="JKH855" s="273"/>
      <c r="JKI855" s="273"/>
      <c r="JKJ855" s="273"/>
      <c r="JKK855" s="273"/>
      <c r="JKL855" s="273"/>
      <c r="JKM855" s="273"/>
      <c r="JKN855" s="273"/>
      <c r="JKO855" s="273"/>
      <c r="JKP855" s="273"/>
      <c r="JKQ855" s="273"/>
      <c r="JKR855" s="273"/>
      <c r="JKS855" s="273"/>
      <c r="JKT855" s="273"/>
      <c r="JKU855" s="273"/>
      <c r="JKV855" s="273"/>
      <c r="JKW855" s="273"/>
      <c r="JKX855" s="273"/>
      <c r="JKY855" s="273"/>
      <c r="JKZ855" s="273"/>
      <c r="JLA855" s="273"/>
      <c r="JLB855" s="273"/>
      <c r="JLC855" s="273"/>
      <c r="JLD855" s="273"/>
      <c r="JLE855" s="273"/>
      <c r="JLF855" s="273"/>
      <c r="JLG855" s="273"/>
      <c r="JLH855" s="273"/>
      <c r="JLI855" s="273"/>
      <c r="JLJ855" s="273"/>
      <c r="JLK855" s="273"/>
      <c r="JLL855" s="273"/>
      <c r="JLM855" s="273"/>
      <c r="JLN855" s="273"/>
      <c r="JLO855" s="273"/>
      <c r="JLP855" s="273"/>
      <c r="JLQ855" s="273"/>
      <c r="JLR855" s="273"/>
      <c r="JLS855" s="273"/>
      <c r="JLT855" s="273"/>
      <c r="JLU855" s="273"/>
      <c r="JLV855" s="273"/>
      <c r="JLW855" s="273"/>
      <c r="JLX855" s="273"/>
      <c r="JLY855" s="273"/>
      <c r="JLZ855" s="273"/>
      <c r="JMA855" s="273"/>
      <c r="JMB855" s="273"/>
      <c r="JMC855" s="273"/>
      <c r="JMD855" s="273"/>
      <c r="JME855" s="273"/>
      <c r="JMF855" s="273"/>
      <c r="JMG855" s="273"/>
      <c r="JMH855" s="273"/>
      <c r="JMI855" s="273"/>
      <c r="JMJ855" s="273"/>
      <c r="JMK855" s="273"/>
      <c r="JML855" s="273"/>
      <c r="JMM855" s="273"/>
      <c r="JMN855" s="273"/>
      <c r="JMO855" s="273"/>
      <c r="JMP855" s="273"/>
      <c r="JMQ855" s="273"/>
      <c r="JMR855" s="273"/>
      <c r="JMS855" s="273"/>
      <c r="JMT855" s="273"/>
      <c r="JMU855" s="273"/>
      <c r="JMV855" s="273"/>
      <c r="JMW855" s="273"/>
      <c r="JMX855" s="273"/>
      <c r="JMY855" s="273"/>
      <c r="JMZ855" s="273"/>
      <c r="JNA855" s="273"/>
      <c r="JNB855" s="273"/>
      <c r="JNC855" s="273"/>
      <c r="JND855" s="273"/>
      <c r="JNE855" s="273"/>
      <c r="JNF855" s="273"/>
      <c r="JNG855" s="273"/>
      <c r="JNH855" s="273"/>
      <c r="JNI855" s="273"/>
      <c r="JNJ855" s="273"/>
      <c r="JNK855" s="273"/>
      <c r="JNL855" s="273"/>
      <c r="JNM855" s="273"/>
      <c r="JNN855" s="273"/>
      <c r="JNO855" s="273"/>
      <c r="JNP855" s="273"/>
      <c r="JNQ855" s="273"/>
      <c r="JNR855" s="273"/>
      <c r="JNS855" s="273"/>
      <c r="JNT855" s="273"/>
      <c r="JNU855" s="273"/>
      <c r="JNV855" s="273"/>
      <c r="JNW855" s="273"/>
      <c r="JNX855" s="273"/>
      <c r="JNY855" s="273"/>
      <c r="JNZ855" s="273"/>
      <c r="JOA855" s="273"/>
      <c r="JOB855" s="273"/>
      <c r="JOC855" s="273"/>
      <c r="JOD855" s="273"/>
      <c r="JOE855" s="273"/>
      <c r="JOF855" s="273"/>
      <c r="JOG855" s="273"/>
      <c r="JOH855" s="273"/>
      <c r="JOI855" s="273"/>
      <c r="JOJ855" s="273"/>
      <c r="JOK855" s="273"/>
      <c r="JOL855" s="273"/>
      <c r="JOM855" s="273"/>
      <c r="JON855" s="273"/>
      <c r="JOO855" s="273"/>
      <c r="JOP855" s="273"/>
      <c r="JOQ855" s="273"/>
      <c r="JOR855" s="273"/>
      <c r="JOS855" s="273"/>
      <c r="JOT855" s="273"/>
      <c r="JOU855" s="273"/>
      <c r="JOV855" s="273"/>
      <c r="JOW855" s="273"/>
      <c r="JOX855" s="273"/>
      <c r="JOY855" s="273"/>
      <c r="JOZ855" s="273"/>
      <c r="JPA855" s="273"/>
      <c r="JPB855" s="273"/>
      <c r="JPC855" s="273"/>
      <c r="JPD855" s="273"/>
      <c r="JPE855" s="273"/>
      <c r="JPF855" s="273"/>
      <c r="JPG855" s="273"/>
      <c r="JPH855" s="273"/>
      <c r="JPI855" s="273"/>
      <c r="JPJ855" s="273"/>
      <c r="JPK855" s="273"/>
      <c r="JPL855" s="273"/>
      <c r="JPM855" s="273"/>
      <c r="JPN855" s="273"/>
      <c r="JPO855" s="273"/>
      <c r="JPP855" s="273"/>
      <c r="JPQ855" s="273"/>
      <c r="JPR855" s="273"/>
      <c r="JPS855" s="273"/>
      <c r="JPT855" s="273"/>
      <c r="JPU855" s="273"/>
      <c r="JPV855" s="273"/>
      <c r="JPW855" s="273"/>
      <c r="JPX855" s="273"/>
      <c r="JPY855" s="273"/>
      <c r="JPZ855" s="273"/>
      <c r="JQA855" s="273"/>
      <c r="JQB855" s="273"/>
      <c r="JQC855" s="273"/>
      <c r="JQD855" s="273"/>
      <c r="JQE855" s="273"/>
      <c r="JQF855" s="273"/>
      <c r="JQG855" s="273"/>
      <c r="JQH855" s="273"/>
      <c r="JQI855" s="273"/>
      <c r="JQJ855" s="273"/>
      <c r="JQK855" s="273"/>
      <c r="JQL855" s="273"/>
      <c r="JQM855" s="273"/>
      <c r="JQN855" s="273"/>
      <c r="JQO855" s="273"/>
      <c r="JQP855" s="273"/>
      <c r="JQQ855" s="273"/>
      <c r="JQR855" s="273"/>
      <c r="JQS855" s="273"/>
      <c r="JQT855" s="273"/>
      <c r="JQU855" s="273"/>
      <c r="JQV855" s="273"/>
      <c r="JQW855" s="273"/>
      <c r="JQX855" s="273"/>
      <c r="JQY855" s="273"/>
      <c r="JQZ855" s="273"/>
      <c r="JRA855" s="273"/>
      <c r="JRB855" s="273"/>
      <c r="JRC855" s="273"/>
      <c r="JRD855" s="273"/>
      <c r="JRE855" s="273"/>
      <c r="JRF855" s="273"/>
      <c r="JRG855" s="273"/>
      <c r="JRH855" s="273"/>
      <c r="JRI855" s="273"/>
      <c r="JRJ855" s="273"/>
      <c r="JRK855" s="273"/>
      <c r="JRL855" s="273"/>
      <c r="JRM855" s="273"/>
      <c r="JRN855" s="273"/>
      <c r="JRO855" s="273"/>
      <c r="JRP855" s="273"/>
      <c r="JRQ855" s="273"/>
      <c r="JRR855" s="273"/>
      <c r="JRS855" s="273"/>
      <c r="JRT855" s="273"/>
      <c r="JRU855" s="273"/>
      <c r="JRV855" s="273"/>
      <c r="JRW855" s="273"/>
      <c r="JRX855" s="273"/>
      <c r="JRY855" s="273"/>
      <c r="JRZ855" s="273"/>
      <c r="JSA855" s="273"/>
      <c r="JSB855" s="273"/>
      <c r="JSC855" s="273"/>
      <c r="JSD855" s="273"/>
      <c r="JSE855" s="273"/>
      <c r="JSF855" s="273"/>
      <c r="JSG855" s="273"/>
      <c r="JSH855" s="273"/>
      <c r="JSI855" s="273"/>
      <c r="JSJ855" s="273"/>
      <c r="JSK855" s="273"/>
      <c r="JSL855" s="273"/>
      <c r="JSM855" s="273"/>
      <c r="JSN855" s="273"/>
      <c r="JSO855" s="273"/>
      <c r="JSP855" s="273"/>
      <c r="JSQ855" s="273"/>
      <c r="JSR855" s="273"/>
      <c r="JSS855" s="273"/>
      <c r="JST855" s="273"/>
      <c r="JSU855" s="273"/>
      <c r="JSV855" s="273"/>
      <c r="JSW855" s="273"/>
      <c r="JSX855" s="273"/>
      <c r="JSY855" s="273"/>
      <c r="JSZ855" s="273"/>
      <c r="JTA855" s="273"/>
      <c r="JTB855" s="273"/>
      <c r="JTC855" s="273"/>
      <c r="JTD855" s="273"/>
      <c r="JTE855" s="273"/>
      <c r="JTF855" s="273"/>
      <c r="JTG855" s="273"/>
      <c r="JTH855" s="273"/>
      <c r="JTI855" s="273"/>
      <c r="JTJ855" s="273"/>
      <c r="JTK855" s="273"/>
      <c r="JTL855" s="273"/>
      <c r="JTM855" s="273"/>
      <c r="JTN855" s="273"/>
      <c r="JTO855" s="273"/>
      <c r="JTP855" s="273"/>
      <c r="JTQ855" s="273"/>
      <c r="JTR855" s="273"/>
      <c r="JTS855" s="273"/>
      <c r="JTT855" s="273"/>
      <c r="JTU855" s="273"/>
      <c r="JTV855" s="273"/>
      <c r="JTW855" s="273"/>
      <c r="JTX855" s="273"/>
      <c r="JTY855" s="273"/>
      <c r="JTZ855" s="273"/>
      <c r="JUA855" s="273"/>
      <c r="JUB855" s="273"/>
      <c r="JUC855" s="273"/>
      <c r="JUD855" s="273"/>
      <c r="JUE855" s="273"/>
      <c r="JUF855" s="273"/>
      <c r="JUG855" s="273"/>
      <c r="JUH855" s="273"/>
      <c r="JUI855" s="273"/>
      <c r="JUJ855" s="273"/>
      <c r="JUK855" s="273"/>
      <c r="JUL855" s="273"/>
      <c r="JUM855" s="273"/>
      <c r="JUN855" s="273"/>
      <c r="JUO855" s="273"/>
      <c r="JUP855" s="273"/>
      <c r="JUQ855" s="273"/>
      <c r="JUR855" s="273"/>
      <c r="JUS855" s="273"/>
      <c r="JUT855" s="273"/>
      <c r="JUU855" s="273"/>
      <c r="JUV855" s="273"/>
      <c r="JUW855" s="273"/>
      <c r="JUX855" s="273"/>
      <c r="JUY855" s="273"/>
      <c r="JUZ855" s="273"/>
      <c r="JVA855" s="273"/>
      <c r="JVB855" s="273"/>
      <c r="JVC855" s="273"/>
      <c r="JVD855" s="273"/>
      <c r="JVE855" s="273"/>
      <c r="JVF855" s="273"/>
      <c r="JVG855" s="273"/>
      <c r="JVH855" s="273"/>
      <c r="JVI855" s="273"/>
      <c r="JVJ855" s="273"/>
      <c r="JVK855" s="273"/>
      <c r="JVL855" s="273"/>
      <c r="JVM855" s="273"/>
      <c r="JVN855" s="273"/>
      <c r="JVO855" s="273"/>
      <c r="JVP855" s="273"/>
      <c r="JVQ855" s="273"/>
      <c r="JVR855" s="273"/>
      <c r="JVS855" s="273"/>
      <c r="JVT855" s="273"/>
      <c r="JVU855" s="273"/>
      <c r="JVV855" s="273"/>
      <c r="JVW855" s="273"/>
      <c r="JVX855" s="273"/>
      <c r="JVY855" s="273"/>
      <c r="JVZ855" s="273"/>
      <c r="JWA855" s="273"/>
      <c r="JWB855" s="273"/>
      <c r="JWC855" s="273"/>
      <c r="JWD855" s="273"/>
      <c r="JWE855" s="273"/>
      <c r="JWF855" s="273"/>
      <c r="JWG855" s="273"/>
      <c r="JWH855" s="273"/>
      <c r="JWI855" s="273"/>
      <c r="JWJ855" s="273"/>
      <c r="JWK855" s="273"/>
      <c r="JWL855" s="273"/>
      <c r="JWM855" s="273"/>
      <c r="JWN855" s="273"/>
      <c r="JWO855" s="273"/>
      <c r="JWP855" s="273"/>
      <c r="JWQ855" s="273"/>
      <c r="JWR855" s="273"/>
      <c r="JWS855" s="273"/>
      <c r="JWT855" s="273"/>
      <c r="JWU855" s="273"/>
      <c r="JWV855" s="273"/>
      <c r="JWW855" s="273"/>
      <c r="JWX855" s="273"/>
      <c r="JWY855" s="273"/>
      <c r="JWZ855" s="273"/>
      <c r="JXA855" s="273"/>
      <c r="JXB855" s="273"/>
      <c r="JXC855" s="273"/>
      <c r="JXD855" s="273"/>
      <c r="JXE855" s="273"/>
      <c r="JXF855" s="273"/>
      <c r="JXG855" s="273"/>
      <c r="JXH855" s="273"/>
      <c r="JXI855" s="273"/>
      <c r="JXJ855" s="273"/>
      <c r="JXK855" s="273"/>
      <c r="JXL855" s="273"/>
      <c r="JXM855" s="273"/>
      <c r="JXN855" s="273"/>
      <c r="JXO855" s="273"/>
      <c r="JXP855" s="273"/>
      <c r="JXQ855" s="273"/>
      <c r="JXR855" s="273"/>
      <c r="JXS855" s="273"/>
      <c r="JXT855" s="273"/>
      <c r="JXU855" s="273"/>
      <c r="JXV855" s="273"/>
      <c r="JXW855" s="273"/>
      <c r="JXX855" s="273"/>
      <c r="JXY855" s="273"/>
      <c r="JXZ855" s="273"/>
      <c r="JYA855" s="273"/>
      <c r="JYB855" s="273"/>
      <c r="JYC855" s="273"/>
      <c r="JYD855" s="273"/>
      <c r="JYE855" s="273"/>
      <c r="JYF855" s="273"/>
      <c r="JYG855" s="273"/>
      <c r="JYH855" s="273"/>
      <c r="JYI855" s="273"/>
      <c r="JYJ855" s="273"/>
      <c r="JYK855" s="273"/>
      <c r="JYL855" s="273"/>
      <c r="JYM855" s="273"/>
      <c r="JYN855" s="273"/>
      <c r="JYO855" s="273"/>
      <c r="JYP855" s="273"/>
      <c r="JYQ855" s="273"/>
      <c r="JYR855" s="273"/>
      <c r="JYS855" s="273"/>
      <c r="JYT855" s="273"/>
      <c r="JYU855" s="273"/>
      <c r="JYV855" s="273"/>
      <c r="JYW855" s="273"/>
      <c r="JYX855" s="273"/>
      <c r="JYY855" s="273"/>
      <c r="JYZ855" s="273"/>
      <c r="JZA855" s="273"/>
      <c r="JZB855" s="273"/>
      <c r="JZC855" s="273"/>
      <c r="JZD855" s="273"/>
      <c r="JZE855" s="273"/>
      <c r="JZF855" s="273"/>
      <c r="JZG855" s="273"/>
      <c r="JZH855" s="273"/>
      <c r="JZI855" s="273"/>
      <c r="JZJ855" s="273"/>
      <c r="JZK855" s="273"/>
      <c r="JZL855" s="273"/>
      <c r="JZM855" s="273"/>
      <c r="JZN855" s="273"/>
      <c r="JZO855" s="273"/>
      <c r="JZP855" s="273"/>
      <c r="JZQ855" s="273"/>
      <c r="JZR855" s="273"/>
      <c r="JZS855" s="273"/>
      <c r="JZT855" s="273"/>
      <c r="JZU855" s="273"/>
      <c r="JZV855" s="273"/>
      <c r="JZW855" s="273"/>
      <c r="JZX855" s="273"/>
      <c r="JZY855" s="273"/>
      <c r="JZZ855" s="273"/>
      <c r="KAA855" s="273"/>
      <c r="KAB855" s="273"/>
      <c r="KAC855" s="273"/>
      <c r="KAD855" s="273"/>
      <c r="KAE855" s="273"/>
      <c r="KAF855" s="273"/>
      <c r="KAG855" s="273"/>
      <c r="KAH855" s="273"/>
      <c r="KAI855" s="273"/>
      <c r="KAJ855" s="273"/>
      <c r="KAK855" s="273"/>
      <c r="KAL855" s="273"/>
      <c r="KAM855" s="273"/>
      <c r="KAN855" s="273"/>
      <c r="KAO855" s="273"/>
      <c r="KAP855" s="273"/>
      <c r="KAQ855" s="273"/>
      <c r="KAR855" s="273"/>
      <c r="KAS855" s="273"/>
      <c r="KAT855" s="273"/>
      <c r="KAU855" s="273"/>
      <c r="KAV855" s="273"/>
      <c r="KAW855" s="273"/>
      <c r="KAX855" s="273"/>
      <c r="KAY855" s="273"/>
      <c r="KAZ855" s="273"/>
      <c r="KBA855" s="273"/>
      <c r="KBB855" s="273"/>
      <c r="KBC855" s="273"/>
      <c r="KBD855" s="273"/>
      <c r="KBE855" s="273"/>
      <c r="KBF855" s="273"/>
      <c r="KBG855" s="273"/>
      <c r="KBH855" s="273"/>
      <c r="KBI855" s="273"/>
      <c r="KBJ855" s="273"/>
      <c r="KBK855" s="273"/>
      <c r="KBL855" s="273"/>
      <c r="KBM855" s="273"/>
      <c r="KBN855" s="273"/>
      <c r="KBO855" s="273"/>
      <c r="KBP855" s="273"/>
      <c r="KBQ855" s="273"/>
      <c r="KBR855" s="273"/>
      <c r="KBS855" s="273"/>
      <c r="KBT855" s="273"/>
      <c r="KBU855" s="273"/>
      <c r="KBV855" s="273"/>
      <c r="KBW855" s="273"/>
      <c r="KBX855" s="273"/>
      <c r="KBY855" s="273"/>
      <c r="KBZ855" s="273"/>
      <c r="KCA855" s="273"/>
      <c r="KCB855" s="273"/>
      <c r="KCC855" s="273"/>
      <c r="KCD855" s="273"/>
      <c r="KCE855" s="273"/>
      <c r="KCF855" s="273"/>
      <c r="KCG855" s="273"/>
      <c r="KCH855" s="273"/>
      <c r="KCI855" s="273"/>
      <c r="KCJ855" s="273"/>
      <c r="KCK855" s="273"/>
      <c r="KCL855" s="273"/>
      <c r="KCM855" s="273"/>
      <c r="KCN855" s="273"/>
      <c r="KCO855" s="273"/>
      <c r="KCP855" s="273"/>
      <c r="KCQ855" s="273"/>
      <c r="KCR855" s="273"/>
      <c r="KCS855" s="273"/>
      <c r="KCT855" s="273"/>
      <c r="KCU855" s="273"/>
      <c r="KCV855" s="273"/>
      <c r="KCW855" s="273"/>
      <c r="KCX855" s="273"/>
      <c r="KCY855" s="273"/>
      <c r="KCZ855" s="273"/>
      <c r="KDA855" s="273"/>
      <c r="KDB855" s="273"/>
      <c r="KDC855" s="273"/>
      <c r="KDD855" s="273"/>
      <c r="KDE855" s="273"/>
      <c r="KDF855" s="273"/>
      <c r="KDG855" s="273"/>
      <c r="KDH855" s="273"/>
      <c r="KDI855" s="273"/>
      <c r="KDJ855" s="273"/>
      <c r="KDK855" s="273"/>
      <c r="KDL855" s="273"/>
      <c r="KDM855" s="273"/>
      <c r="KDN855" s="273"/>
      <c r="KDO855" s="273"/>
      <c r="KDP855" s="273"/>
      <c r="KDQ855" s="273"/>
      <c r="KDR855" s="273"/>
      <c r="KDS855" s="273"/>
      <c r="KDT855" s="273"/>
      <c r="KDU855" s="273"/>
      <c r="KDV855" s="273"/>
      <c r="KDW855" s="273"/>
      <c r="KDX855" s="273"/>
      <c r="KDY855" s="273"/>
      <c r="KDZ855" s="273"/>
      <c r="KEA855" s="273"/>
      <c r="KEB855" s="273"/>
      <c r="KEC855" s="273"/>
      <c r="KED855" s="273"/>
      <c r="KEE855" s="273"/>
      <c r="KEF855" s="273"/>
      <c r="KEG855" s="273"/>
      <c r="KEH855" s="273"/>
      <c r="KEI855" s="273"/>
      <c r="KEJ855" s="273"/>
      <c r="KEK855" s="273"/>
      <c r="KEL855" s="273"/>
      <c r="KEM855" s="273"/>
      <c r="KEN855" s="273"/>
      <c r="KEO855" s="273"/>
      <c r="KEP855" s="273"/>
      <c r="KEQ855" s="273"/>
      <c r="KER855" s="273"/>
      <c r="KES855" s="273"/>
      <c r="KET855" s="273"/>
      <c r="KEU855" s="273"/>
      <c r="KEV855" s="273"/>
      <c r="KEW855" s="273"/>
      <c r="KEX855" s="273"/>
      <c r="KEY855" s="273"/>
      <c r="KEZ855" s="273"/>
      <c r="KFA855" s="273"/>
      <c r="KFB855" s="273"/>
      <c r="KFC855" s="273"/>
      <c r="KFD855" s="273"/>
      <c r="KFE855" s="273"/>
      <c r="KFF855" s="273"/>
      <c r="KFG855" s="273"/>
      <c r="KFH855" s="273"/>
      <c r="KFI855" s="273"/>
      <c r="KFJ855" s="273"/>
      <c r="KFK855" s="273"/>
      <c r="KFL855" s="273"/>
      <c r="KFM855" s="273"/>
      <c r="KFN855" s="273"/>
      <c r="KFO855" s="273"/>
      <c r="KFP855" s="273"/>
      <c r="KFQ855" s="273"/>
      <c r="KFR855" s="273"/>
      <c r="KFS855" s="273"/>
      <c r="KFT855" s="273"/>
      <c r="KFU855" s="273"/>
      <c r="KFV855" s="273"/>
      <c r="KFW855" s="273"/>
      <c r="KFX855" s="273"/>
      <c r="KFY855" s="273"/>
      <c r="KFZ855" s="273"/>
      <c r="KGA855" s="273"/>
      <c r="KGB855" s="273"/>
      <c r="KGC855" s="273"/>
      <c r="KGD855" s="273"/>
      <c r="KGE855" s="273"/>
      <c r="KGF855" s="273"/>
      <c r="KGG855" s="273"/>
      <c r="KGH855" s="273"/>
      <c r="KGI855" s="273"/>
      <c r="KGJ855" s="273"/>
      <c r="KGK855" s="273"/>
      <c r="KGL855" s="273"/>
      <c r="KGM855" s="273"/>
      <c r="KGN855" s="273"/>
      <c r="KGO855" s="273"/>
      <c r="KGP855" s="273"/>
      <c r="KGQ855" s="273"/>
      <c r="KGR855" s="273"/>
      <c r="KGS855" s="273"/>
      <c r="KGT855" s="273"/>
      <c r="KGU855" s="273"/>
      <c r="KGV855" s="273"/>
      <c r="KGW855" s="273"/>
      <c r="KGX855" s="273"/>
      <c r="KGY855" s="273"/>
      <c r="KGZ855" s="273"/>
      <c r="KHA855" s="273"/>
      <c r="KHB855" s="273"/>
      <c r="KHC855" s="273"/>
      <c r="KHD855" s="273"/>
      <c r="KHE855" s="273"/>
      <c r="KHF855" s="273"/>
      <c r="KHG855" s="273"/>
      <c r="KHH855" s="273"/>
      <c r="KHI855" s="273"/>
      <c r="KHJ855" s="273"/>
      <c r="KHK855" s="273"/>
      <c r="KHL855" s="273"/>
      <c r="KHM855" s="273"/>
      <c r="KHN855" s="273"/>
      <c r="KHO855" s="273"/>
      <c r="KHP855" s="273"/>
      <c r="KHQ855" s="273"/>
      <c r="KHR855" s="273"/>
      <c r="KHS855" s="273"/>
      <c r="KHT855" s="273"/>
      <c r="KHU855" s="273"/>
      <c r="KHV855" s="273"/>
      <c r="KHW855" s="273"/>
      <c r="KHX855" s="273"/>
      <c r="KHY855" s="273"/>
      <c r="KHZ855" s="273"/>
      <c r="KIA855" s="273"/>
      <c r="KIB855" s="273"/>
      <c r="KIC855" s="273"/>
      <c r="KID855" s="273"/>
      <c r="KIE855" s="273"/>
      <c r="KIF855" s="273"/>
      <c r="KIG855" s="273"/>
      <c r="KIH855" s="273"/>
      <c r="KII855" s="273"/>
      <c r="KIJ855" s="273"/>
      <c r="KIK855" s="273"/>
      <c r="KIL855" s="273"/>
      <c r="KIM855" s="273"/>
      <c r="KIN855" s="273"/>
      <c r="KIO855" s="273"/>
      <c r="KIP855" s="273"/>
      <c r="KIQ855" s="273"/>
      <c r="KIR855" s="273"/>
      <c r="KIS855" s="273"/>
      <c r="KIT855" s="273"/>
      <c r="KIU855" s="273"/>
      <c r="KIV855" s="273"/>
      <c r="KIW855" s="273"/>
      <c r="KIX855" s="273"/>
      <c r="KIY855" s="273"/>
      <c r="KIZ855" s="273"/>
      <c r="KJA855" s="273"/>
      <c r="KJB855" s="273"/>
      <c r="KJC855" s="273"/>
      <c r="KJD855" s="273"/>
      <c r="KJE855" s="273"/>
      <c r="KJF855" s="273"/>
      <c r="KJG855" s="273"/>
      <c r="KJH855" s="273"/>
      <c r="KJI855" s="273"/>
      <c r="KJJ855" s="273"/>
      <c r="KJK855" s="273"/>
      <c r="KJL855" s="273"/>
      <c r="KJM855" s="273"/>
      <c r="KJN855" s="273"/>
      <c r="KJO855" s="273"/>
      <c r="KJP855" s="273"/>
      <c r="KJQ855" s="273"/>
      <c r="KJR855" s="273"/>
      <c r="KJS855" s="273"/>
      <c r="KJT855" s="273"/>
      <c r="KJU855" s="273"/>
      <c r="KJV855" s="273"/>
      <c r="KJW855" s="273"/>
      <c r="KJX855" s="273"/>
      <c r="KJY855" s="273"/>
      <c r="KJZ855" s="273"/>
      <c r="KKA855" s="273"/>
      <c r="KKB855" s="273"/>
      <c r="KKC855" s="273"/>
      <c r="KKD855" s="273"/>
      <c r="KKE855" s="273"/>
      <c r="KKF855" s="273"/>
      <c r="KKG855" s="273"/>
      <c r="KKH855" s="273"/>
      <c r="KKI855" s="273"/>
      <c r="KKJ855" s="273"/>
      <c r="KKK855" s="273"/>
      <c r="KKL855" s="273"/>
      <c r="KKM855" s="273"/>
      <c r="KKN855" s="273"/>
      <c r="KKO855" s="273"/>
      <c r="KKP855" s="273"/>
      <c r="KKQ855" s="273"/>
      <c r="KKR855" s="273"/>
      <c r="KKS855" s="273"/>
      <c r="KKT855" s="273"/>
      <c r="KKU855" s="273"/>
      <c r="KKV855" s="273"/>
      <c r="KKW855" s="273"/>
      <c r="KKX855" s="273"/>
      <c r="KKY855" s="273"/>
      <c r="KKZ855" s="273"/>
      <c r="KLA855" s="273"/>
      <c r="KLB855" s="273"/>
      <c r="KLC855" s="273"/>
      <c r="KLD855" s="273"/>
      <c r="KLE855" s="273"/>
      <c r="KLF855" s="273"/>
      <c r="KLG855" s="273"/>
      <c r="KLH855" s="273"/>
      <c r="KLI855" s="273"/>
      <c r="KLJ855" s="273"/>
      <c r="KLK855" s="273"/>
      <c r="KLL855" s="273"/>
      <c r="KLM855" s="273"/>
      <c r="KLN855" s="273"/>
      <c r="KLO855" s="273"/>
      <c r="KLP855" s="273"/>
      <c r="KLQ855" s="273"/>
      <c r="KLR855" s="273"/>
      <c r="KLS855" s="273"/>
      <c r="KLT855" s="273"/>
      <c r="KLU855" s="273"/>
      <c r="KLV855" s="273"/>
      <c r="KLW855" s="273"/>
      <c r="KLX855" s="273"/>
      <c r="KLY855" s="273"/>
      <c r="KLZ855" s="273"/>
      <c r="KMA855" s="273"/>
      <c r="KMB855" s="273"/>
      <c r="KMC855" s="273"/>
      <c r="KMD855" s="273"/>
      <c r="KME855" s="273"/>
      <c r="KMF855" s="273"/>
      <c r="KMG855" s="273"/>
      <c r="KMH855" s="273"/>
      <c r="KMI855" s="273"/>
      <c r="KMJ855" s="273"/>
      <c r="KMK855" s="273"/>
      <c r="KML855" s="273"/>
      <c r="KMM855" s="273"/>
      <c r="KMN855" s="273"/>
      <c r="KMO855" s="273"/>
      <c r="KMP855" s="273"/>
      <c r="KMQ855" s="273"/>
      <c r="KMR855" s="273"/>
      <c r="KMS855" s="273"/>
      <c r="KMT855" s="273"/>
      <c r="KMU855" s="273"/>
      <c r="KMV855" s="273"/>
      <c r="KMW855" s="273"/>
      <c r="KMX855" s="273"/>
      <c r="KMY855" s="273"/>
      <c r="KMZ855" s="273"/>
      <c r="KNA855" s="273"/>
      <c r="KNB855" s="273"/>
      <c r="KNC855" s="273"/>
      <c r="KND855" s="273"/>
      <c r="KNE855" s="273"/>
      <c r="KNF855" s="273"/>
      <c r="KNG855" s="273"/>
      <c r="KNH855" s="273"/>
      <c r="KNI855" s="273"/>
      <c r="KNJ855" s="273"/>
      <c r="KNK855" s="273"/>
      <c r="KNL855" s="273"/>
      <c r="KNM855" s="273"/>
      <c r="KNN855" s="273"/>
      <c r="KNO855" s="273"/>
      <c r="KNP855" s="273"/>
      <c r="KNQ855" s="273"/>
      <c r="KNR855" s="273"/>
      <c r="KNS855" s="273"/>
      <c r="KNT855" s="273"/>
      <c r="KNU855" s="273"/>
      <c r="KNV855" s="273"/>
      <c r="KNW855" s="273"/>
      <c r="KNX855" s="273"/>
      <c r="KNY855" s="273"/>
      <c r="KNZ855" s="273"/>
      <c r="KOA855" s="273"/>
      <c r="KOB855" s="273"/>
      <c r="KOC855" s="273"/>
      <c r="KOD855" s="273"/>
      <c r="KOE855" s="273"/>
      <c r="KOF855" s="273"/>
      <c r="KOG855" s="273"/>
      <c r="KOH855" s="273"/>
      <c r="KOI855" s="273"/>
      <c r="KOJ855" s="273"/>
      <c r="KOK855" s="273"/>
      <c r="KOL855" s="273"/>
      <c r="KOM855" s="273"/>
      <c r="KON855" s="273"/>
      <c r="KOO855" s="273"/>
      <c r="KOP855" s="273"/>
      <c r="KOQ855" s="273"/>
      <c r="KOR855" s="273"/>
      <c r="KOS855" s="273"/>
      <c r="KOT855" s="273"/>
      <c r="KOU855" s="273"/>
      <c r="KOV855" s="273"/>
      <c r="KOW855" s="273"/>
      <c r="KOX855" s="273"/>
      <c r="KOY855" s="273"/>
      <c r="KOZ855" s="273"/>
      <c r="KPA855" s="273"/>
      <c r="KPB855" s="273"/>
      <c r="KPC855" s="273"/>
      <c r="KPD855" s="273"/>
      <c r="KPE855" s="273"/>
      <c r="KPF855" s="273"/>
      <c r="KPG855" s="273"/>
      <c r="KPH855" s="273"/>
      <c r="KPI855" s="273"/>
      <c r="KPJ855" s="273"/>
      <c r="KPK855" s="273"/>
      <c r="KPL855" s="273"/>
      <c r="KPM855" s="273"/>
      <c r="KPN855" s="273"/>
      <c r="KPO855" s="273"/>
      <c r="KPP855" s="273"/>
      <c r="KPQ855" s="273"/>
      <c r="KPR855" s="273"/>
      <c r="KPS855" s="273"/>
      <c r="KPT855" s="273"/>
      <c r="KPU855" s="273"/>
      <c r="KPV855" s="273"/>
      <c r="KPW855" s="273"/>
      <c r="KPX855" s="273"/>
      <c r="KPY855" s="273"/>
      <c r="KPZ855" s="273"/>
      <c r="KQA855" s="273"/>
      <c r="KQB855" s="273"/>
      <c r="KQC855" s="273"/>
      <c r="KQD855" s="273"/>
      <c r="KQE855" s="273"/>
      <c r="KQF855" s="273"/>
      <c r="KQG855" s="273"/>
      <c r="KQH855" s="273"/>
      <c r="KQI855" s="273"/>
      <c r="KQJ855" s="273"/>
      <c r="KQK855" s="273"/>
      <c r="KQL855" s="273"/>
      <c r="KQM855" s="273"/>
      <c r="KQN855" s="273"/>
      <c r="KQO855" s="273"/>
      <c r="KQP855" s="273"/>
      <c r="KQQ855" s="273"/>
      <c r="KQR855" s="273"/>
      <c r="KQS855" s="273"/>
      <c r="KQT855" s="273"/>
      <c r="KQU855" s="273"/>
      <c r="KQV855" s="273"/>
      <c r="KQW855" s="273"/>
      <c r="KQX855" s="273"/>
      <c r="KQY855" s="273"/>
      <c r="KQZ855" s="273"/>
      <c r="KRA855" s="273"/>
      <c r="KRB855" s="273"/>
      <c r="KRC855" s="273"/>
      <c r="KRD855" s="273"/>
      <c r="KRE855" s="273"/>
      <c r="KRF855" s="273"/>
      <c r="KRG855" s="273"/>
      <c r="KRH855" s="273"/>
      <c r="KRI855" s="273"/>
      <c r="KRJ855" s="273"/>
      <c r="KRK855" s="273"/>
      <c r="KRL855" s="273"/>
      <c r="KRM855" s="273"/>
      <c r="KRN855" s="273"/>
      <c r="KRO855" s="273"/>
      <c r="KRP855" s="273"/>
      <c r="KRQ855" s="273"/>
      <c r="KRR855" s="273"/>
      <c r="KRS855" s="273"/>
      <c r="KRT855" s="273"/>
      <c r="KRU855" s="273"/>
      <c r="KRV855" s="273"/>
      <c r="KRW855" s="273"/>
      <c r="KRX855" s="273"/>
      <c r="KRY855" s="273"/>
      <c r="KRZ855" s="273"/>
      <c r="KSA855" s="273"/>
      <c r="KSB855" s="273"/>
      <c r="KSC855" s="273"/>
      <c r="KSD855" s="273"/>
      <c r="KSE855" s="273"/>
      <c r="KSF855" s="273"/>
      <c r="KSG855" s="273"/>
      <c r="KSH855" s="273"/>
      <c r="KSI855" s="273"/>
      <c r="KSJ855" s="273"/>
      <c r="KSK855" s="273"/>
      <c r="KSL855" s="273"/>
      <c r="KSM855" s="273"/>
      <c r="KSN855" s="273"/>
      <c r="KSO855" s="273"/>
      <c r="KSP855" s="273"/>
      <c r="KSQ855" s="273"/>
      <c r="KSR855" s="273"/>
      <c r="KSS855" s="273"/>
      <c r="KST855" s="273"/>
      <c r="KSU855" s="273"/>
      <c r="KSV855" s="273"/>
      <c r="KSW855" s="273"/>
      <c r="KSX855" s="273"/>
      <c r="KSY855" s="273"/>
      <c r="KSZ855" s="273"/>
      <c r="KTA855" s="273"/>
      <c r="KTB855" s="273"/>
      <c r="KTC855" s="273"/>
      <c r="KTD855" s="273"/>
      <c r="KTE855" s="273"/>
      <c r="KTF855" s="273"/>
      <c r="KTG855" s="273"/>
      <c r="KTH855" s="273"/>
      <c r="KTI855" s="273"/>
      <c r="KTJ855" s="273"/>
      <c r="KTK855" s="273"/>
      <c r="KTL855" s="273"/>
      <c r="KTM855" s="273"/>
      <c r="KTN855" s="273"/>
      <c r="KTO855" s="273"/>
      <c r="KTP855" s="273"/>
      <c r="KTQ855" s="273"/>
      <c r="KTR855" s="273"/>
      <c r="KTS855" s="273"/>
      <c r="KTT855" s="273"/>
      <c r="KTU855" s="273"/>
      <c r="KTV855" s="273"/>
      <c r="KTW855" s="273"/>
      <c r="KTX855" s="273"/>
      <c r="KTY855" s="273"/>
      <c r="KTZ855" s="273"/>
      <c r="KUA855" s="273"/>
      <c r="KUB855" s="273"/>
      <c r="KUC855" s="273"/>
      <c r="KUD855" s="273"/>
      <c r="KUE855" s="273"/>
      <c r="KUF855" s="273"/>
      <c r="KUG855" s="273"/>
      <c r="KUH855" s="273"/>
      <c r="KUI855" s="273"/>
      <c r="KUJ855" s="273"/>
      <c r="KUK855" s="273"/>
      <c r="KUL855" s="273"/>
      <c r="KUM855" s="273"/>
      <c r="KUN855" s="273"/>
      <c r="KUO855" s="273"/>
      <c r="KUP855" s="273"/>
      <c r="KUQ855" s="273"/>
      <c r="KUR855" s="273"/>
      <c r="KUS855" s="273"/>
      <c r="KUT855" s="273"/>
      <c r="KUU855" s="273"/>
      <c r="KUV855" s="273"/>
      <c r="KUW855" s="273"/>
      <c r="KUX855" s="273"/>
      <c r="KUY855" s="273"/>
      <c r="KUZ855" s="273"/>
      <c r="KVA855" s="273"/>
      <c r="KVB855" s="273"/>
      <c r="KVC855" s="273"/>
      <c r="KVD855" s="273"/>
      <c r="KVE855" s="273"/>
      <c r="KVF855" s="273"/>
      <c r="KVG855" s="273"/>
      <c r="KVH855" s="273"/>
      <c r="KVI855" s="273"/>
      <c r="KVJ855" s="273"/>
      <c r="KVK855" s="273"/>
      <c r="KVL855" s="273"/>
      <c r="KVM855" s="273"/>
      <c r="KVN855" s="273"/>
      <c r="KVO855" s="273"/>
      <c r="KVP855" s="273"/>
      <c r="KVQ855" s="273"/>
      <c r="KVR855" s="273"/>
      <c r="KVS855" s="273"/>
      <c r="KVT855" s="273"/>
      <c r="KVU855" s="273"/>
      <c r="KVV855" s="273"/>
      <c r="KVW855" s="273"/>
      <c r="KVX855" s="273"/>
      <c r="KVY855" s="273"/>
      <c r="KVZ855" s="273"/>
      <c r="KWA855" s="273"/>
      <c r="KWB855" s="273"/>
      <c r="KWC855" s="273"/>
      <c r="KWD855" s="273"/>
      <c r="KWE855" s="273"/>
      <c r="KWF855" s="273"/>
      <c r="KWG855" s="273"/>
      <c r="KWH855" s="273"/>
      <c r="KWI855" s="273"/>
      <c r="KWJ855" s="273"/>
      <c r="KWK855" s="273"/>
      <c r="KWL855" s="273"/>
      <c r="KWM855" s="273"/>
      <c r="KWN855" s="273"/>
      <c r="KWO855" s="273"/>
      <c r="KWP855" s="273"/>
      <c r="KWQ855" s="273"/>
      <c r="KWR855" s="273"/>
      <c r="KWS855" s="273"/>
      <c r="KWT855" s="273"/>
      <c r="KWU855" s="273"/>
      <c r="KWV855" s="273"/>
      <c r="KWW855" s="273"/>
      <c r="KWX855" s="273"/>
      <c r="KWY855" s="273"/>
      <c r="KWZ855" s="273"/>
      <c r="KXA855" s="273"/>
      <c r="KXB855" s="273"/>
      <c r="KXC855" s="273"/>
      <c r="KXD855" s="273"/>
      <c r="KXE855" s="273"/>
      <c r="KXF855" s="273"/>
      <c r="KXG855" s="273"/>
      <c r="KXH855" s="273"/>
      <c r="KXI855" s="273"/>
      <c r="KXJ855" s="273"/>
      <c r="KXK855" s="273"/>
      <c r="KXL855" s="273"/>
      <c r="KXM855" s="273"/>
      <c r="KXN855" s="273"/>
      <c r="KXO855" s="273"/>
      <c r="KXP855" s="273"/>
      <c r="KXQ855" s="273"/>
      <c r="KXR855" s="273"/>
      <c r="KXS855" s="273"/>
      <c r="KXT855" s="273"/>
      <c r="KXU855" s="273"/>
      <c r="KXV855" s="273"/>
      <c r="KXW855" s="273"/>
      <c r="KXX855" s="273"/>
      <c r="KXY855" s="273"/>
      <c r="KXZ855" s="273"/>
      <c r="KYA855" s="273"/>
      <c r="KYB855" s="273"/>
      <c r="KYC855" s="273"/>
      <c r="KYD855" s="273"/>
      <c r="KYE855" s="273"/>
      <c r="KYF855" s="273"/>
      <c r="KYG855" s="273"/>
      <c r="KYH855" s="273"/>
      <c r="KYI855" s="273"/>
      <c r="KYJ855" s="273"/>
      <c r="KYK855" s="273"/>
      <c r="KYL855" s="273"/>
      <c r="KYM855" s="273"/>
      <c r="KYN855" s="273"/>
      <c r="KYO855" s="273"/>
      <c r="KYP855" s="273"/>
      <c r="KYQ855" s="273"/>
      <c r="KYR855" s="273"/>
      <c r="KYS855" s="273"/>
      <c r="KYT855" s="273"/>
      <c r="KYU855" s="273"/>
      <c r="KYV855" s="273"/>
      <c r="KYW855" s="273"/>
      <c r="KYX855" s="273"/>
      <c r="KYY855" s="273"/>
      <c r="KYZ855" s="273"/>
      <c r="KZA855" s="273"/>
      <c r="KZB855" s="273"/>
      <c r="KZC855" s="273"/>
      <c r="KZD855" s="273"/>
      <c r="KZE855" s="273"/>
      <c r="KZF855" s="273"/>
      <c r="KZG855" s="273"/>
      <c r="KZH855" s="273"/>
      <c r="KZI855" s="273"/>
      <c r="KZJ855" s="273"/>
      <c r="KZK855" s="273"/>
      <c r="KZL855" s="273"/>
      <c r="KZM855" s="273"/>
      <c r="KZN855" s="273"/>
      <c r="KZO855" s="273"/>
      <c r="KZP855" s="273"/>
      <c r="KZQ855" s="273"/>
      <c r="KZR855" s="273"/>
      <c r="KZS855" s="273"/>
      <c r="KZT855" s="273"/>
      <c r="KZU855" s="273"/>
      <c r="KZV855" s="273"/>
      <c r="KZW855" s="273"/>
      <c r="KZX855" s="273"/>
      <c r="KZY855" s="273"/>
      <c r="KZZ855" s="273"/>
      <c r="LAA855" s="273"/>
      <c r="LAB855" s="273"/>
      <c r="LAC855" s="273"/>
      <c r="LAD855" s="273"/>
      <c r="LAE855" s="273"/>
      <c r="LAF855" s="273"/>
      <c r="LAG855" s="273"/>
      <c r="LAH855" s="273"/>
      <c r="LAI855" s="273"/>
      <c r="LAJ855" s="273"/>
      <c r="LAK855" s="273"/>
      <c r="LAL855" s="273"/>
      <c r="LAM855" s="273"/>
      <c r="LAN855" s="273"/>
      <c r="LAO855" s="273"/>
      <c r="LAP855" s="273"/>
      <c r="LAQ855" s="273"/>
      <c r="LAR855" s="273"/>
      <c r="LAS855" s="273"/>
      <c r="LAT855" s="273"/>
      <c r="LAU855" s="273"/>
      <c r="LAV855" s="273"/>
      <c r="LAW855" s="273"/>
      <c r="LAX855" s="273"/>
      <c r="LAY855" s="273"/>
      <c r="LAZ855" s="273"/>
      <c r="LBA855" s="273"/>
      <c r="LBB855" s="273"/>
      <c r="LBC855" s="273"/>
      <c r="LBD855" s="273"/>
      <c r="LBE855" s="273"/>
      <c r="LBF855" s="273"/>
      <c r="LBG855" s="273"/>
      <c r="LBH855" s="273"/>
      <c r="LBI855" s="273"/>
      <c r="LBJ855" s="273"/>
      <c r="LBK855" s="273"/>
      <c r="LBL855" s="273"/>
      <c r="LBM855" s="273"/>
      <c r="LBN855" s="273"/>
      <c r="LBO855" s="273"/>
      <c r="LBP855" s="273"/>
      <c r="LBQ855" s="273"/>
      <c r="LBR855" s="273"/>
      <c r="LBS855" s="273"/>
      <c r="LBT855" s="273"/>
      <c r="LBU855" s="273"/>
      <c r="LBV855" s="273"/>
      <c r="LBW855" s="273"/>
      <c r="LBX855" s="273"/>
      <c r="LBY855" s="273"/>
      <c r="LBZ855" s="273"/>
      <c r="LCA855" s="273"/>
      <c r="LCB855" s="273"/>
      <c r="LCC855" s="273"/>
      <c r="LCD855" s="273"/>
      <c r="LCE855" s="273"/>
      <c r="LCF855" s="273"/>
      <c r="LCG855" s="273"/>
      <c r="LCH855" s="273"/>
      <c r="LCI855" s="273"/>
      <c r="LCJ855" s="273"/>
      <c r="LCK855" s="273"/>
      <c r="LCL855" s="273"/>
      <c r="LCM855" s="273"/>
      <c r="LCN855" s="273"/>
      <c r="LCO855" s="273"/>
      <c r="LCP855" s="273"/>
      <c r="LCQ855" s="273"/>
      <c r="LCR855" s="273"/>
      <c r="LCS855" s="273"/>
      <c r="LCT855" s="273"/>
      <c r="LCU855" s="273"/>
      <c r="LCV855" s="273"/>
      <c r="LCW855" s="273"/>
      <c r="LCX855" s="273"/>
      <c r="LCY855" s="273"/>
      <c r="LCZ855" s="273"/>
      <c r="LDA855" s="273"/>
      <c r="LDB855" s="273"/>
      <c r="LDC855" s="273"/>
      <c r="LDD855" s="273"/>
      <c r="LDE855" s="273"/>
      <c r="LDF855" s="273"/>
      <c r="LDG855" s="273"/>
      <c r="LDH855" s="273"/>
      <c r="LDI855" s="273"/>
      <c r="LDJ855" s="273"/>
      <c r="LDK855" s="273"/>
      <c r="LDL855" s="273"/>
      <c r="LDM855" s="273"/>
      <c r="LDN855" s="273"/>
      <c r="LDO855" s="273"/>
      <c r="LDP855" s="273"/>
      <c r="LDQ855" s="273"/>
      <c r="LDR855" s="273"/>
      <c r="LDS855" s="273"/>
      <c r="LDT855" s="273"/>
      <c r="LDU855" s="273"/>
      <c r="LDV855" s="273"/>
      <c r="LDW855" s="273"/>
      <c r="LDX855" s="273"/>
      <c r="LDY855" s="273"/>
      <c r="LDZ855" s="273"/>
      <c r="LEA855" s="273"/>
      <c r="LEB855" s="273"/>
      <c r="LEC855" s="273"/>
      <c r="LED855" s="273"/>
      <c r="LEE855" s="273"/>
      <c r="LEF855" s="273"/>
      <c r="LEG855" s="273"/>
      <c r="LEH855" s="273"/>
      <c r="LEI855" s="273"/>
      <c r="LEJ855" s="273"/>
      <c r="LEK855" s="273"/>
      <c r="LEL855" s="273"/>
      <c r="LEM855" s="273"/>
      <c r="LEN855" s="273"/>
      <c r="LEO855" s="273"/>
      <c r="LEP855" s="273"/>
      <c r="LEQ855" s="273"/>
      <c r="LER855" s="273"/>
      <c r="LES855" s="273"/>
      <c r="LET855" s="273"/>
      <c r="LEU855" s="273"/>
      <c r="LEV855" s="273"/>
      <c r="LEW855" s="273"/>
      <c r="LEX855" s="273"/>
      <c r="LEY855" s="273"/>
      <c r="LEZ855" s="273"/>
      <c r="LFA855" s="273"/>
      <c r="LFB855" s="273"/>
      <c r="LFC855" s="273"/>
      <c r="LFD855" s="273"/>
      <c r="LFE855" s="273"/>
      <c r="LFF855" s="273"/>
      <c r="LFG855" s="273"/>
      <c r="LFH855" s="273"/>
      <c r="LFI855" s="273"/>
      <c r="LFJ855" s="273"/>
      <c r="LFK855" s="273"/>
      <c r="LFL855" s="273"/>
      <c r="LFM855" s="273"/>
      <c r="LFN855" s="273"/>
      <c r="LFO855" s="273"/>
      <c r="LFP855" s="273"/>
      <c r="LFQ855" s="273"/>
      <c r="LFR855" s="273"/>
      <c r="LFS855" s="273"/>
      <c r="LFT855" s="273"/>
      <c r="LFU855" s="273"/>
      <c r="LFV855" s="273"/>
      <c r="LFW855" s="273"/>
      <c r="LFX855" s="273"/>
      <c r="LFY855" s="273"/>
      <c r="LFZ855" s="273"/>
      <c r="LGA855" s="273"/>
      <c r="LGB855" s="273"/>
      <c r="LGC855" s="273"/>
      <c r="LGD855" s="273"/>
      <c r="LGE855" s="273"/>
      <c r="LGF855" s="273"/>
      <c r="LGG855" s="273"/>
      <c r="LGH855" s="273"/>
      <c r="LGI855" s="273"/>
      <c r="LGJ855" s="273"/>
      <c r="LGK855" s="273"/>
      <c r="LGL855" s="273"/>
      <c r="LGM855" s="273"/>
      <c r="LGN855" s="273"/>
      <c r="LGO855" s="273"/>
      <c r="LGP855" s="273"/>
      <c r="LGQ855" s="273"/>
      <c r="LGR855" s="273"/>
      <c r="LGS855" s="273"/>
      <c r="LGT855" s="273"/>
      <c r="LGU855" s="273"/>
      <c r="LGV855" s="273"/>
      <c r="LGW855" s="273"/>
      <c r="LGX855" s="273"/>
      <c r="LGY855" s="273"/>
      <c r="LGZ855" s="273"/>
      <c r="LHA855" s="273"/>
      <c r="LHB855" s="273"/>
      <c r="LHC855" s="273"/>
      <c r="LHD855" s="273"/>
      <c r="LHE855" s="273"/>
      <c r="LHF855" s="273"/>
      <c r="LHG855" s="273"/>
      <c r="LHH855" s="273"/>
      <c r="LHI855" s="273"/>
      <c r="LHJ855" s="273"/>
      <c r="LHK855" s="273"/>
      <c r="LHL855" s="273"/>
      <c r="LHM855" s="273"/>
      <c r="LHN855" s="273"/>
      <c r="LHO855" s="273"/>
      <c r="LHP855" s="273"/>
      <c r="LHQ855" s="273"/>
      <c r="LHR855" s="273"/>
      <c r="LHS855" s="273"/>
      <c r="LHT855" s="273"/>
      <c r="LHU855" s="273"/>
      <c r="LHV855" s="273"/>
      <c r="LHW855" s="273"/>
      <c r="LHX855" s="273"/>
      <c r="LHY855" s="273"/>
      <c r="LHZ855" s="273"/>
      <c r="LIA855" s="273"/>
      <c r="LIB855" s="273"/>
      <c r="LIC855" s="273"/>
      <c r="LID855" s="273"/>
      <c r="LIE855" s="273"/>
      <c r="LIF855" s="273"/>
      <c r="LIG855" s="273"/>
      <c r="LIH855" s="273"/>
      <c r="LII855" s="273"/>
      <c r="LIJ855" s="273"/>
      <c r="LIK855" s="273"/>
      <c r="LIL855" s="273"/>
      <c r="LIM855" s="273"/>
      <c r="LIN855" s="273"/>
      <c r="LIO855" s="273"/>
      <c r="LIP855" s="273"/>
      <c r="LIQ855" s="273"/>
      <c r="LIR855" s="273"/>
      <c r="LIS855" s="273"/>
      <c r="LIT855" s="273"/>
      <c r="LIU855" s="273"/>
      <c r="LIV855" s="273"/>
      <c r="LIW855" s="273"/>
      <c r="LIX855" s="273"/>
      <c r="LIY855" s="273"/>
      <c r="LIZ855" s="273"/>
      <c r="LJA855" s="273"/>
      <c r="LJB855" s="273"/>
      <c r="LJC855" s="273"/>
      <c r="LJD855" s="273"/>
      <c r="LJE855" s="273"/>
      <c r="LJF855" s="273"/>
      <c r="LJG855" s="273"/>
      <c r="LJH855" s="273"/>
      <c r="LJI855" s="273"/>
      <c r="LJJ855" s="273"/>
      <c r="LJK855" s="273"/>
      <c r="LJL855" s="273"/>
      <c r="LJM855" s="273"/>
      <c r="LJN855" s="273"/>
      <c r="LJO855" s="273"/>
      <c r="LJP855" s="273"/>
      <c r="LJQ855" s="273"/>
      <c r="LJR855" s="273"/>
      <c r="LJS855" s="273"/>
      <c r="LJT855" s="273"/>
      <c r="LJU855" s="273"/>
      <c r="LJV855" s="273"/>
      <c r="LJW855" s="273"/>
      <c r="LJX855" s="273"/>
      <c r="LJY855" s="273"/>
      <c r="LJZ855" s="273"/>
      <c r="LKA855" s="273"/>
      <c r="LKB855" s="273"/>
      <c r="LKC855" s="273"/>
      <c r="LKD855" s="273"/>
      <c r="LKE855" s="273"/>
      <c r="LKF855" s="273"/>
      <c r="LKG855" s="273"/>
      <c r="LKH855" s="273"/>
      <c r="LKI855" s="273"/>
      <c r="LKJ855" s="273"/>
      <c r="LKK855" s="273"/>
      <c r="LKL855" s="273"/>
      <c r="LKM855" s="273"/>
      <c r="LKN855" s="273"/>
      <c r="LKO855" s="273"/>
      <c r="LKP855" s="273"/>
      <c r="LKQ855" s="273"/>
      <c r="LKR855" s="273"/>
      <c r="LKS855" s="273"/>
      <c r="LKT855" s="273"/>
      <c r="LKU855" s="273"/>
      <c r="LKV855" s="273"/>
      <c r="LKW855" s="273"/>
      <c r="LKX855" s="273"/>
      <c r="LKY855" s="273"/>
      <c r="LKZ855" s="273"/>
      <c r="LLA855" s="273"/>
      <c r="LLB855" s="273"/>
      <c r="LLC855" s="273"/>
      <c r="LLD855" s="273"/>
      <c r="LLE855" s="273"/>
      <c r="LLF855" s="273"/>
      <c r="LLG855" s="273"/>
      <c r="LLH855" s="273"/>
      <c r="LLI855" s="273"/>
      <c r="LLJ855" s="273"/>
      <c r="LLK855" s="273"/>
      <c r="LLL855" s="273"/>
      <c r="LLM855" s="273"/>
      <c r="LLN855" s="273"/>
      <c r="LLO855" s="273"/>
      <c r="LLP855" s="273"/>
      <c r="LLQ855" s="273"/>
      <c r="LLR855" s="273"/>
      <c r="LLS855" s="273"/>
      <c r="LLT855" s="273"/>
      <c r="LLU855" s="273"/>
      <c r="LLV855" s="273"/>
      <c r="LLW855" s="273"/>
      <c r="LLX855" s="273"/>
      <c r="LLY855" s="273"/>
      <c r="LLZ855" s="273"/>
      <c r="LMA855" s="273"/>
      <c r="LMB855" s="273"/>
      <c r="LMC855" s="273"/>
      <c r="LMD855" s="273"/>
      <c r="LME855" s="273"/>
      <c r="LMF855" s="273"/>
      <c r="LMG855" s="273"/>
      <c r="LMH855" s="273"/>
      <c r="LMI855" s="273"/>
      <c r="LMJ855" s="273"/>
      <c r="LMK855" s="273"/>
      <c r="LML855" s="273"/>
      <c r="LMM855" s="273"/>
      <c r="LMN855" s="273"/>
      <c r="LMO855" s="273"/>
      <c r="LMP855" s="273"/>
      <c r="LMQ855" s="273"/>
      <c r="LMR855" s="273"/>
      <c r="LMS855" s="273"/>
      <c r="LMT855" s="273"/>
      <c r="LMU855" s="273"/>
      <c r="LMV855" s="273"/>
      <c r="LMW855" s="273"/>
      <c r="LMX855" s="273"/>
      <c r="LMY855" s="273"/>
      <c r="LMZ855" s="273"/>
      <c r="LNA855" s="273"/>
      <c r="LNB855" s="273"/>
      <c r="LNC855" s="273"/>
      <c r="LND855" s="273"/>
      <c r="LNE855" s="273"/>
      <c r="LNF855" s="273"/>
      <c r="LNG855" s="273"/>
      <c r="LNH855" s="273"/>
      <c r="LNI855" s="273"/>
      <c r="LNJ855" s="273"/>
      <c r="LNK855" s="273"/>
      <c r="LNL855" s="273"/>
      <c r="LNM855" s="273"/>
      <c r="LNN855" s="273"/>
      <c r="LNO855" s="273"/>
      <c r="LNP855" s="273"/>
      <c r="LNQ855" s="273"/>
      <c r="LNR855" s="273"/>
      <c r="LNS855" s="273"/>
      <c r="LNT855" s="273"/>
      <c r="LNU855" s="273"/>
      <c r="LNV855" s="273"/>
      <c r="LNW855" s="273"/>
      <c r="LNX855" s="273"/>
      <c r="LNY855" s="273"/>
      <c r="LNZ855" s="273"/>
      <c r="LOA855" s="273"/>
      <c r="LOB855" s="273"/>
      <c r="LOC855" s="273"/>
      <c r="LOD855" s="273"/>
      <c r="LOE855" s="273"/>
      <c r="LOF855" s="273"/>
      <c r="LOG855" s="273"/>
      <c r="LOH855" s="273"/>
      <c r="LOI855" s="273"/>
      <c r="LOJ855" s="273"/>
      <c r="LOK855" s="273"/>
      <c r="LOL855" s="273"/>
      <c r="LOM855" s="273"/>
      <c r="LON855" s="273"/>
      <c r="LOO855" s="273"/>
      <c r="LOP855" s="273"/>
      <c r="LOQ855" s="273"/>
      <c r="LOR855" s="273"/>
      <c r="LOS855" s="273"/>
      <c r="LOT855" s="273"/>
      <c r="LOU855" s="273"/>
      <c r="LOV855" s="273"/>
      <c r="LOW855" s="273"/>
      <c r="LOX855" s="273"/>
      <c r="LOY855" s="273"/>
      <c r="LOZ855" s="273"/>
      <c r="LPA855" s="273"/>
      <c r="LPB855" s="273"/>
      <c r="LPC855" s="273"/>
      <c r="LPD855" s="273"/>
      <c r="LPE855" s="273"/>
      <c r="LPF855" s="273"/>
      <c r="LPG855" s="273"/>
      <c r="LPH855" s="273"/>
      <c r="LPI855" s="273"/>
      <c r="LPJ855" s="273"/>
      <c r="LPK855" s="273"/>
      <c r="LPL855" s="273"/>
      <c r="LPM855" s="273"/>
      <c r="LPN855" s="273"/>
      <c r="LPO855" s="273"/>
      <c r="LPP855" s="273"/>
      <c r="LPQ855" s="273"/>
      <c r="LPR855" s="273"/>
      <c r="LPS855" s="273"/>
      <c r="LPT855" s="273"/>
      <c r="LPU855" s="273"/>
      <c r="LPV855" s="273"/>
      <c r="LPW855" s="273"/>
      <c r="LPX855" s="273"/>
      <c r="LPY855" s="273"/>
      <c r="LPZ855" s="273"/>
      <c r="LQA855" s="273"/>
      <c r="LQB855" s="273"/>
      <c r="LQC855" s="273"/>
      <c r="LQD855" s="273"/>
      <c r="LQE855" s="273"/>
      <c r="LQF855" s="273"/>
      <c r="LQG855" s="273"/>
      <c r="LQH855" s="273"/>
      <c r="LQI855" s="273"/>
      <c r="LQJ855" s="273"/>
      <c r="LQK855" s="273"/>
      <c r="LQL855" s="273"/>
      <c r="LQM855" s="273"/>
      <c r="LQN855" s="273"/>
      <c r="LQO855" s="273"/>
      <c r="LQP855" s="273"/>
      <c r="LQQ855" s="273"/>
      <c r="LQR855" s="273"/>
      <c r="LQS855" s="273"/>
      <c r="LQT855" s="273"/>
      <c r="LQU855" s="273"/>
      <c r="LQV855" s="273"/>
      <c r="LQW855" s="273"/>
      <c r="LQX855" s="273"/>
      <c r="LQY855" s="273"/>
      <c r="LQZ855" s="273"/>
      <c r="LRA855" s="273"/>
      <c r="LRB855" s="273"/>
      <c r="LRC855" s="273"/>
      <c r="LRD855" s="273"/>
      <c r="LRE855" s="273"/>
      <c r="LRF855" s="273"/>
      <c r="LRG855" s="273"/>
      <c r="LRH855" s="273"/>
      <c r="LRI855" s="273"/>
      <c r="LRJ855" s="273"/>
      <c r="LRK855" s="273"/>
      <c r="LRL855" s="273"/>
      <c r="LRM855" s="273"/>
      <c r="LRN855" s="273"/>
      <c r="LRO855" s="273"/>
      <c r="LRP855" s="273"/>
      <c r="LRQ855" s="273"/>
      <c r="LRR855" s="273"/>
      <c r="LRS855" s="273"/>
      <c r="LRT855" s="273"/>
      <c r="LRU855" s="273"/>
      <c r="LRV855" s="273"/>
      <c r="LRW855" s="273"/>
      <c r="LRX855" s="273"/>
      <c r="LRY855" s="273"/>
      <c r="LRZ855" s="273"/>
      <c r="LSA855" s="273"/>
      <c r="LSB855" s="273"/>
      <c r="LSC855" s="273"/>
      <c r="LSD855" s="273"/>
      <c r="LSE855" s="273"/>
      <c r="LSF855" s="273"/>
      <c r="LSG855" s="273"/>
      <c r="LSH855" s="273"/>
      <c r="LSI855" s="273"/>
      <c r="LSJ855" s="273"/>
      <c r="LSK855" s="273"/>
      <c r="LSL855" s="273"/>
      <c r="LSM855" s="273"/>
      <c r="LSN855" s="273"/>
      <c r="LSO855" s="273"/>
      <c r="LSP855" s="273"/>
      <c r="LSQ855" s="273"/>
      <c r="LSR855" s="273"/>
      <c r="LSS855" s="273"/>
      <c r="LST855" s="273"/>
      <c r="LSU855" s="273"/>
      <c r="LSV855" s="273"/>
      <c r="LSW855" s="273"/>
      <c r="LSX855" s="273"/>
      <c r="LSY855" s="273"/>
      <c r="LSZ855" s="273"/>
      <c r="LTA855" s="273"/>
      <c r="LTB855" s="273"/>
      <c r="LTC855" s="273"/>
      <c r="LTD855" s="273"/>
      <c r="LTE855" s="273"/>
      <c r="LTF855" s="273"/>
      <c r="LTG855" s="273"/>
      <c r="LTH855" s="273"/>
      <c r="LTI855" s="273"/>
      <c r="LTJ855" s="273"/>
      <c r="LTK855" s="273"/>
      <c r="LTL855" s="273"/>
      <c r="LTM855" s="273"/>
      <c r="LTN855" s="273"/>
      <c r="LTO855" s="273"/>
      <c r="LTP855" s="273"/>
      <c r="LTQ855" s="273"/>
      <c r="LTR855" s="273"/>
      <c r="LTS855" s="273"/>
      <c r="LTT855" s="273"/>
      <c r="LTU855" s="273"/>
      <c r="LTV855" s="273"/>
      <c r="LTW855" s="273"/>
      <c r="LTX855" s="273"/>
      <c r="LTY855" s="273"/>
      <c r="LTZ855" s="273"/>
      <c r="LUA855" s="273"/>
      <c r="LUB855" s="273"/>
      <c r="LUC855" s="273"/>
      <c r="LUD855" s="273"/>
      <c r="LUE855" s="273"/>
      <c r="LUF855" s="273"/>
      <c r="LUG855" s="273"/>
      <c r="LUH855" s="273"/>
      <c r="LUI855" s="273"/>
      <c r="LUJ855" s="273"/>
      <c r="LUK855" s="273"/>
      <c r="LUL855" s="273"/>
      <c r="LUM855" s="273"/>
      <c r="LUN855" s="273"/>
      <c r="LUO855" s="273"/>
      <c r="LUP855" s="273"/>
      <c r="LUQ855" s="273"/>
      <c r="LUR855" s="273"/>
      <c r="LUS855" s="273"/>
      <c r="LUT855" s="273"/>
      <c r="LUU855" s="273"/>
      <c r="LUV855" s="273"/>
      <c r="LUW855" s="273"/>
      <c r="LUX855" s="273"/>
      <c r="LUY855" s="273"/>
      <c r="LUZ855" s="273"/>
      <c r="LVA855" s="273"/>
      <c r="LVB855" s="273"/>
      <c r="LVC855" s="273"/>
      <c r="LVD855" s="273"/>
      <c r="LVE855" s="273"/>
      <c r="LVF855" s="273"/>
      <c r="LVG855" s="273"/>
      <c r="LVH855" s="273"/>
      <c r="LVI855" s="273"/>
      <c r="LVJ855" s="273"/>
      <c r="LVK855" s="273"/>
      <c r="LVL855" s="273"/>
      <c r="LVM855" s="273"/>
      <c r="LVN855" s="273"/>
      <c r="LVO855" s="273"/>
      <c r="LVP855" s="273"/>
      <c r="LVQ855" s="273"/>
      <c r="LVR855" s="273"/>
      <c r="LVS855" s="273"/>
      <c r="LVT855" s="273"/>
      <c r="LVU855" s="273"/>
      <c r="LVV855" s="273"/>
      <c r="LVW855" s="273"/>
      <c r="LVX855" s="273"/>
      <c r="LVY855" s="273"/>
      <c r="LVZ855" s="273"/>
      <c r="LWA855" s="273"/>
      <c r="LWB855" s="273"/>
      <c r="LWC855" s="273"/>
      <c r="LWD855" s="273"/>
      <c r="LWE855" s="273"/>
      <c r="LWF855" s="273"/>
      <c r="LWG855" s="273"/>
      <c r="LWH855" s="273"/>
      <c r="LWI855" s="273"/>
      <c r="LWJ855" s="273"/>
      <c r="LWK855" s="273"/>
      <c r="LWL855" s="273"/>
      <c r="LWM855" s="273"/>
      <c r="LWN855" s="273"/>
      <c r="LWO855" s="273"/>
      <c r="LWP855" s="273"/>
      <c r="LWQ855" s="273"/>
      <c r="LWR855" s="273"/>
      <c r="LWS855" s="273"/>
      <c r="LWT855" s="273"/>
      <c r="LWU855" s="273"/>
      <c r="LWV855" s="273"/>
      <c r="LWW855" s="273"/>
      <c r="LWX855" s="273"/>
      <c r="LWY855" s="273"/>
      <c r="LWZ855" s="273"/>
      <c r="LXA855" s="273"/>
      <c r="LXB855" s="273"/>
      <c r="LXC855" s="273"/>
      <c r="LXD855" s="273"/>
      <c r="LXE855" s="273"/>
      <c r="LXF855" s="273"/>
      <c r="LXG855" s="273"/>
      <c r="LXH855" s="273"/>
      <c r="LXI855" s="273"/>
      <c r="LXJ855" s="273"/>
      <c r="LXK855" s="273"/>
      <c r="LXL855" s="273"/>
      <c r="LXM855" s="273"/>
      <c r="LXN855" s="273"/>
      <c r="LXO855" s="273"/>
      <c r="LXP855" s="273"/>
      <c r="LXQ855" s="273"/>
      <c r="LXR855" s="273"/>
      <c r="LXS855" s="273"/>
      <c r="LXT855" s="273"/>
      <c r="LXU855" s="273"/>
      <c r="LXV855" s="273"/>
      <c r="LXW855" s="273"/>
      <c r="LXX855" s="273"/>
      <c r="LXY855" s="273"/>
      <c r="LXZ855" s="273"/>
      <c r="LYA855" s="273"/>
      <c r="LYB855" s="273"/>
      <c r="LYC855" s="273"/>
      <c r="LYD855" s="273"/>
      <c r="LYE855" s="273"/>
      <c r="LYF855" s="273"/>
      <c r="LYG855" s="273"/>
      <c r="LYH855" s="273"/>
      <c r="LYI855" s="273"/>
      <c r="LYJ855" s="273"/>
      <c r="LYK855" s="273"/>
      <c r="LYL855" s="273"/>
      <c r="LYM855" s="273"/>
      <c r="LYN855" s="273"/>
      <c r="LYO855" s="273"/>
      <c r="LYP855" s="273"/>
      <c r="LYQ855" s="273"/>
      <c r="LYR855" s="273"/>
      <c r="LYS855" s="273"/>
      <c r="LYT855" s="273"/>
      <c r="LYU855" s="273"/>
      <c r="LYV855" s="273"/>
      <c r="LYW855" s="273"/>
      <c r="LYX855" s="273"/>
      <c r="LYY855" s="273"/>
      <c r="LYZ855" s="273"/>
      <c r="LZA855" s="273"/>
      <c r="LZB855" s="273"/>
      <c r="LZC855" s="273"/>
      <c r="LZD855" s="273"/>
      <c r="LZE855" s="273"/>
      <c r="LZF855" s="273"/>
      <c r="LZG855" s="273"/>
      <c r="LZH855" s="273"/>
      <c r="LZI855" s="273"/>
      <c r="LZJ855" s="273"/>
      <c r="LZK855" s="273"/>
      <c r="LZL855" s="273"/>
      <c r="LZM855" s="273"/>
      <c r="LZN855" s="273"/>
      <c r="LZO855" s="273"/>
      <c r="LZP855" s="273"/>
      <c r="LZQ855" s="273"/>
      <c r="LZR855" s="273"/>
      <c r="LZS855" s="273"/>
      <c r="LZT855" s="273"/>
      <c r="LZU855" s="273"/>
      <c r="LZV855" s="273"/>
      <c r="LZW855" s="273"/>
      <c r="LZX855" s="273"/>
      <c r="LZY855" s="273"/>
      <c r="LZZ855" s="273"/>
      <c r="MAA855" s="273"/>
      <c r="MAB855" s="273"/>
      <c r="MAC855" s="273"/>
      <c r="MAD855" s="273"/>
      <c r="MAE855" s="273"/>
      <c r="MAF855" s="273"/>
      <c r="MAG855" s="273"/>
      <c r="MAH855" s="273"/>
      <c r="MAI855" s="273"/>
      <c r="MAJ855" s="273"/>
      <c r="MAK855" s="273"/>
      <c r="MAL855" s="273"/>
      <c r="MAM855" s="273"/>
      <c r="MAN855" s="273"/>
      <c r="MAO855" s="273"/>
      <c r="MAP855" s="273"/>
      <c r="MAQ855" s="273"/>
      <c r="MAR855" s="273"/>
      <c r="MAS855" s="273"/>
      <c r="MAT855" s="273"/>
      <c r="MAU855" s="273"/>
      <c r="MAV855" s="273"/>
      <c r="MAW855" s="273"/>
      <c r="MAX855" s="273"/>
      <c r="MAY855" s="273"/>
      <c r="MAZ855" s="273"/>
      <c r="MBA855" s="273"/>
      <c r="MBB855" s="273"/>
      <c r="MBC855" s="273"/>
      <c r="MBD855" s="273"/>
      <c r="MBE855" s="273"/>
      <c r="MBF855" s="273"/>
      <c r="MBG855" s="273"/>
      <c r="MBH855" s="273"/>
      <c r="MBI855" s="273"/>
      <c r="MBJ855" s="273"/>
      <c r="MBK855" s="273"/>
      <c r="MBL855" s="273"/>
      <c r="MBM855" s="273"/>
      <c r="MBN855" s="273"/>
      <c r="MBO855" s="273"/>
      <c r="MBP855" s="273"/>
      <c r="MBQ855" s="273"/>
      <c r="MBR855" s="273"/>
      <c r="MBS855" s="273"/>
      <c r="MBT855" s="273"/>
      <c r="MBU855" s="273"/>
      <c r="MBV855" s="273"/>
      <c r="MBW855" s="273"/>
      <c r="MBX855" s="273"/>
      <c r="MBY855" s="273"/>
      <c r="MBZ855" s="273"/>
      <c r="MCA855" s="273"/>
      <c r="MCB855" s="273"/>
      <c r="MCC855" s="273"/>
      <c r="MCD855" s="273"/>
      <c r="MCE855" s="273"/>
      <c r="MCF855" s="273"/>
      <c r="MCG855" s="273"/>
      <c r="MCH855" s="273"/>
      <c r="MCI855" s="273"/>
      <c r="MCJ855" s="273"/>
      <c r="MCK855" s="273"/>
      <c r="MCL855" s="273"/>
      <c r="MCM855" s="273"/>
      <c r="MCN855" s="273"/>
      <c r="MCO855" s="273"/>
      <c r="MCP855" s="273"/>
      <c r="MCQ855" s="273"/>
      <c r="MCR855" s="273"/>
      <c r="MCS855" s="273"/>
      <c r="MCT855" s="273"/>
      <c r="MCU855" s="273"/>
      <c r="MCV855" s="273"/>
      <c r="MCW855" s="273"/>
      <c r="MCX855" s="273"/>
      <c r="MCY855" s="273"/>
      <c r="MCZ855" s="273"/>
      <c r="MDA855" s="273"/>
      <c r="MDB855" s="273"/>
      <c r="MDC855" s="273"/>
      <c r="MDD855" s="273"/>
      <c r="MDE855" s="273"/>
      <c r="MDF855" s="273"/>
      <c r="MDG855" s="273"/>
      <c r="MDH855" s="273"/>
      <c r="MDI855" s="273"/>
      <c r="MDJ855" s="273"/>
      <c r="MDK855" s="273"/>
      <c r="MDL855" s="273"/>
      <c r="MDM855" s="273"/>
      <c r="MDN855" s="273"/>
      <c r="MDO855" s="273"/>
      <c r="MDP855" s="273"/>
      <c r="MDQ855" s="273"/>
      <c r="MDR855" s="273"/>
      <c r="MDS855" s="273"/>
      <c r="MDT855" s="273"/>
      <c r="MDU855" s="273"/>
      <c r="MDV855" s="273"/>
      <c r="MDW855" s="273"/>
      <c r="MDX855" s="273"/>
      <c r="MDY855" s="273"/>
      <c r="MDZ855" s="273"/>
      <c r="MEA855" s="273"/>
      <c r="MEB855" s="273"/>
      <c r="MEC855" s="273"/>
      <c r="MED855" s="273"/>
      <c r="MEE855" s="273"/>
      <c r="MEF855" s="273"/>
      <c r="MEG855" s="273"/>
      <c r="MEH855" s="273"/>
      <c r="MEI855" s="273"/>
      <c r="MEJ855" s="273"/>
      <c r="MEK855" s="273"/>
      <c r="MEL855" s="273"/>
      <c r="MEM855" s="273"/>
      <c r="MEN855" s="273"/>
      <c r="MEO855" s="273"/>
      <c r="MEP855" s="273"/>
      <c r="MEQ855" s="273"/>
      <c r="MER855" s="273"/>
      <c r="MES855" s="273"/>
      <c r="MET855" s="273"/>
      <c r="MEU855" s="273"/>
      <c r="MEV855" s="273"/>
      <c r="MEW855" s="273"/>
      <c r="MEX855" s="273"/>
      <c r="MEY855" s="273"/>
      <c r="MEZ855" s="273"/>
      <c r="MFA855" s="273"/>
      <c r="MFB855" s="273"/>
      <c r="MFC855" s="273"/>
      <c r="MFD855" s="273"/>
      <c r="MFE855" s="273"/>
      <c r="MFF855" s="273"/>
      <c r="MFG855" s="273"/>
      <c r="MFH855" s="273"/>
      <c r="MFI855" s="273"/>
      <c r="MFJ855" s="273"/>
      <c r="MFK855" s="273"/>
      <c r="MFL855" s="273"/>
      <c r="MFM855" s="273"/>
      <c r="MFN855" s="273"/>
      <c r="MFO855" s="273"/>
      <c r="MFP855" s="273"/>
      <c r="MFQ855" s="273"/>
      <c r="MFR855" s="273"/>
      <c r="MFS855" s="273"/>
      <c r="MFT855" s="273"/>
      <c r="MFU855" s="273"/>
      <c r="MFV855" s="273"/>
      <c r="MFW855" s="273"/>
      <c r="MFX855" s="273"/>
      <c r="MFY855" s="273"/>
      <c r="MFZ855" s="273"/>
      <c r="MGA855" s="273"/>
      <c r="MGB855" s="273"/>
      <c r="MGC855" s="273"/>
      <c r="MGD855" s="273"/>
      <c r="MGE855" s="273"/>
      <c r="MGF855" s="273"/>
      <c r="MGG855" s="273"/>
      <c r="MGH855" s="273"/>
      <c r="MGI855" s="273"/>
      <c r="MGJ855" s="273"/>
      <c r="MGK855" s="273"/>
      <c r="MGL855" s="273"/>
      <c r="MGM855" s="273"/>
      <c r="MGN855" s="273"/>
      <c r="MGO855" s="273"/>
      <c r="MGP855" s="273"/>
      <c r="MGQ855" s="273"/>
      <c r="MGR855" s="273"/>
      <c r="MGS855" s="273"/>
      <c r="MGT855" s="273"/>
      <c r="MGU855" s="273"/>
      <c r="MGV855" s="273"/>
      <c r="MGW855" s="273"/>
      <c r="MGX855" s="273"/>
      <c r="MGY855" s="273"/>
      <c r="MGZ855" s="273"/>
      <c r="MHA855" s="273"/>
      <c r="MHB855" s="273"/>
      <c r="MHC855" s="273"/>
      <c r="MHD855" s="273"/>
      <c r="MHE855" s="273"/>
      <c r="MHF855" s="273"/>
      <c r="MHG855" s="273"/>
      <c r="MHH855" s="273"/>
      <c r="MHI855" s="273"/>
      <c r="MHJ855" s="273"/>
      <c r="MHK855" s="273"/>
      <c r="MHL855" s="273"/>
      <c r="MHM855" s="273"/>
      <c r="MHN855" s="273"/>
      <c r="MHO855" s="273"/>
      <c r="MHP855" s="273"/>
      <c r="MHQ855" s="273"/>
      <c r="MHR855" s="273"/>
      <c r="MHS855" s="273"/>
      <c r="MHT855" s="273"/>
      <c r="MHU855" s="273"/>
      <c r="MHV855" s="273"/>
      <c r="MHW855" s="273"/>
      <c r="MHX855" s="273"/>
      <c r="MHY855" s="273"/>
      <c r="MHZ855" s="273"/>
      <c r="MIA855" s="273"/>
      <c r="MIB855" s="273"/>
      <c r="MIC855" s="273"/>
      <c r="MID855" s="273"/>
      <c r="MIE855" s="273"/>
      <c r="MIF855" s="273"/>
      <c r="MIG855" s="273"/>
      <c r="MIH855" s="273"/>
      <c r="MII855" s="273"/>
      <c r="MIJ855" s="273"/>
      <c r="MIK855" s="273"/>
      <c r="MIL855" s="273"/>
      <c r="MIM855" s="273"/>
      <c r="MIN855" s="273"/>
      <c r="MIO855" s="273"/>
      <c r="MIP855" s="273"/>
      <c r="MIQ855" s="273"/>
      <c r="MIR855" s="273"/>
      <c r="MIS855" s="273"/>
      <c r="MIT855" s="273"/>
      <c r="MIU855" s="273"/>
      <c r="MIV855" s="273"/>
      <c r="MIW855" s="273"/>
      <c r="MIX855" s="273"/>
      <c r="MIY855" s="273"/>
      <c r="MIZ855" s="273"/>
      <c r="MJA855" s="273"/>
      <c r="MJB855" s="273"/>
      <c r="MJC855" s="273"/>
      <c r="MJD855" s="273"/>
      <c r="MJE855" s="273"/>
      <c r="MJF855" s="273"/>
      <c r="MJG855" s="273"/>
      <c r="MJH855" s="273"/>
      <c r="MJI855" s="273"/>
      <c r="MJJ855" s="273"/>
      <c r="MJK855" s="273"/>
      <c r="MJL855" s="273"/>
      <c r="MJM855" s="273"/>
      <c r="MJN855" s="273"/>
      <c r="MJO855" s="273"/>
      <c r="MJP855" s="273"/>
      <c r="MJQ855" s="273"/>
      <c r="MJR855" s="273"/>
      <c r="MJS855" s="273"/>
      <c r="MJT855" s="273"/>
      <c r="MJU855" s="273"/>
      <c r="MJV855" s="273"/>
      <c r="MJW855" s="273"/>
      <c r="MJX855" s="273"/>
      <c r="MJY855" s="273"/>
      <c r="MJZ855" s="273"/>
      <c r="MKA855" s="273"/>
      <c r="MKB855" s="273"/>
      <c r="MKC855" s="273"/>
      <c r="MKD855" s="273"/>
      <c r="MKE855" s="273"/>
      <c r="MKF855" s="273"/>
      <c r="MKG855" s="273"/>
      <c r="MKH855" s="273"/>
      <c r="MKI855" s="273"/>
      <c r="MKJ855" s="273"/>
      <c r="MKK855" s="273"/>
      <c r="MKL855" s="273"/>
      <c r="MKM855" s="273"/>
      <c r="MKN855" s="273"/>
      <c r="MKO855" s="273"/>
      <c r="MKP855" s="273"/>
      <c r="MKQ855" s="273"/>
      <c r="MKR855" s="273"/>
      <c r="MKS855" s="273"/>
      <c r="MKT855" s="273"/>
      <c r="MKU855" s="273"/>
      <c r="MKV855" s="273"/>
      <c r="MKW855" s="273"/>
      <c r="MKX855" s="273"/>
      <c r="MKY855" s="273"/>
      <c r="MKZ855" s="273"/>
      <c r="MLA855" s="273"/>
      <c r="MLB855" s="273"/>
      <c r="MLC855" s="273"/>
      <c r="MLD855" s="273"/>
      <c r="MLE855" s="273"/>
      <c r="MLF855" s="273"/>
      <c r="MLG855" s="273"/>
      <c r="MLH855" s="273"/>
      <c r="MLI855" s="273"/>
      <c r="MLJ855" s="273"/>
      <c r="MLK855" s="273"/>
      <c r="MLL855" s="273"/>
      <c r="MLM855" s="273"/>
      <c r="MLN855" s="273"/>
      <c r="MLO855" s="273"/>
      <c r="MLP855" s="273"/>
      <c r="MLQ855" s="273"/>
      <c r="MLR855" s="273"/>
      <c r="MLS855" s="273"/>
      <c r="MLT855" s="273"/>
      <c r="MLU855" s="273"/>
      <c r="MLV855" s="273"/>
      <c r="MLW855" s="273"/>
      <c r="MLX855" s="273"/>
      <c r="MLY855" s="273"/>
      <c r="MLZ855" s="273"/>
      <c r="MMA855" s="273"/>
      <c r="MMB855" s="273"/>
      <c r="MMC855" s="273"/>
      <c r="MMD855" s="273"/>
      <c r="MME855" s="273"/>
      <c r="MMF855" s="273"/>
      <c r="MMG855" s="273"/>
      <c r="MMH855" s="273"/>
      <c r="MMI855" s="273"/>
      <c r="MMJ855" s="273"/>
      <c r="MMK855" s="273"/>
      <c r="MML855" s="273"/>
      <c r="MMM855" s="273"/>
      <c r="MMN855" s="273"/>
      <c r="MMO855" s="273"/>
      <c r="MMP855" s="273"/>
      <c r="MMQ855" s="273"/>
      <c r="MMR855" s="273"/>
      <c r="MMS855" s="273"/>
      <c r="MMT855" s="273"/>
      <c r="MMU855" s="273"/>
      <c r="MMV855" s="273"/>
      <c r="MMW855" s="273"/>
      <c r="MMX855" s="273"/>
      <c r="MMY855" s="273"/>
      <c r="MMZ855" s="273"/>
      <c r="MNA855" s="273"/>
      <c r="MNB855" s="273"/>
      <c r="MNC855" s="273"/>
      <c r="MND855" s="273"/>
      <c r="MNE855" s="273"/>
      <c r="MNF855" s="273"/>
      <c r="MNG855" s="273"/>
      <c r="MNH855" s="273"/>
      <c r="MNI855" s="273"/>
      <c r="MNJ855" s="273"/>
      <c r="MNK855" s="273"/>
      <c r="MNL855" s="273"/>
      <c r="MNM855" s="273"/>
      <c r="MNN855" s="273"/>
      <c r="MNO855" s="273"/>
      <c r="MNP855" s="273"/>
      <c r="MNQ855" s="273"/>
      <c r="MNR855" s="273"/>
      <c r="MNS855" s="273"/>
      <c r="MNT855" s="273"/>
      <c r="MNU855" s="273"/>
      <c r="MNV855" s="273"/>
      <c r="MNW855" s="273"/>
      <c r="MNX855" s="273"/>
      <c r="MNY855" s="273"/>
      <c r="MNZ855" s="273"/>
      <c r="MOA855" s="273"/>
      <c r="MOB855" s="273"/>
      <c r="MOC855" s="273"/>
      <c r="MOD855" s="273"/>
      <c r="MOE855" s="273"/>
      <c r="MOF855" s="273"/>
      <c r="MOG855" s="273"/>
      <c r="MOH855" s="273"/>
      <c r="MOI855" s="273"/>
      <c r="MOJ855" s="273"/>
      <c r="MOK855" s="273"/>
      <c r="MOL855" s="273"/>
      <c r="MOM855" s="273"/>
      <c r="MON855" s="273"/>
      <c r="MOO855" s="273"/>
      <c r="MOP855" s="273"/>
      <c r="MOQ855" s="273"/>
      <c r="MOR855" s="273"/>
      <c r="MOS855" s="273"/>
      <c r="MOT855" s="273"/>
      <c r="MOU855" s="273"/>
      <c r="MOV855" s="273"/>
      <c r="MOW855" s="273"/>
      <c r="MOX855" s="273"/>
      <c r="MOY855" s="273"/>
      <c r="MOZ855" s="273"/>
      <c r="MPA855" s="273"/>
      <c r="MPB855" s="273"/>
      <c r="MPC855" s="273"/>
      <c r="MPD855" s="273"/>
      <c r="MPE855" s="273"/>
      <c r="MPF855" s="273"/>
      <c r="MPG855" s="273"/>
      <c r="MPH855" s="273"/>
      <c r="MPI855" s="273"/>
      <c r="MPJ855" s="273"/>
      <c r="MPK855" s="273"/>
      <c r="MPL855" s="273"/>
      <c r="MPM855" s="273"/>
      <c r="MPN855" s="273"/>
      <c r="MPO855" s="273"/>
      <c r="MPP855" s="273"/>
      <c r="MPQ855" s="273"/>
      <c r="MPR855" s="273"/>
      <c r="MPS855" s="273"/>
      <c r="MPT855" s="273"/>
      <c r="MPU855" s="273"/>
      <c r="MPV855" s="273"/>
      <c r="MPW855" s="273"/>
      <c r="MPX855" s="273"/>
      <c r="MPY855" s="273"/>
      <c r="MPZ855" s="273"/>
      <c r="MQA855" s="273"/>
      <c r="MQB855" s="273"/>
      <c r="MQC855" s="273"/>
      <c r="MQD855" s="273"/>
      <c r="MQE855" s="273"/>
      <c r="MQF855" s="273"/>
      <c r="MQG855" s="273"/>
      <c r="MQH855" s="273"/>
      <c r="MQI855" s="273"/>
      <c r="MQJ855" s="273"/>
      <c r="MQK855" s="273"/>
      <c r="MQL855" s="273"/>
      <c r="MQM855" s="273"/>
      <c r="MQN855" s="273"/>
      <c r="MQO855" s="273"/>
      <c r="MQP855" s="273"/>
      <c r="MQQ855" s="273"/>
      <c r="MQR855" s="273"/>
      <c r="MQS855" s="273"/>
      <c r="MQT855" s="273"/>
      <c r="MQU855" s="273"/>
      <c r="MQV855" s="273"/>
      <c r="MQW855" s="273"/>
      <c r="MQX855" s="273"/>
      <c r="MQY855" s="273"/>
      <c r="MQZ855" s="273"/>
      <c r="MRA855" s="273"/>
      <c r="MRB855" s="273"/>
      <c r="MRC855" s="273"/>
      <c r="MRD855" s="273"/>
      <c r="MRE855" s="273"/>
      <c r="MRF855" s="273"/>
      <c r="MRG855" s="273"/>
      <c r="MRH855" s="273"/>
      <c r="MRI855" s="273"/>
      <c r="MRJ855" s="273"/>
      <c r="MRK855" s="273"/>
      <c r="MRL855" s="273"/>
      <c r="MRM855" s="273"/>
      <c r="MRN855" s="273"/>
      <c r="MRO855" s="273"/>
      <c r="MRP855" s="273"/>
      <c r="MRQ855" s="273"/>
      <c r="MRR855" s="273"/>
      <c r="MRS855" s="273"/>
      <c r="MRT855" s="273"/>
      <c r="MRU855" s="273"/>
      <c r="MRV855" s="273"/>
      <c r="MRW855" s="273"/>
      <c r="MRX855" s="273"/>
      <c r="MRY855" s="273"/>
      <c r="MRZ855" s="273"/>
      <c r="MSA855" s="273"/>
      <c r="MSB855" s="273"/>
      <c r="MSC855" s="273"/>
      <c r="MSD855" s="273"/>
      <c r="MSE855" s="273"/>
      <c r="MSF855" s="273"/>
      <c r="MSG855" s="273"/>
      <c r="MSH855" s="273"/>
      <c r="MSI855" s="273"/>
      <c r="MSJ855" s="273"/>
      <c r="MSK855" s="273"/>
      <c r="MSL855" s="273"/>
      <c r="MSM855" s="273"/>
      <c r="MSN855" s="273"/>
      <c r="MSO855" s="273"/>
      <c r="MSP855" s="273"/>
      <c r="MSQ855" s="273"/>
      <c r="MSR855" s="273"/>
      <c r="MSS855" s="273"/>
      <c r="MST855" s="273"/>
      <c r="MSU855" s="273"/>
      <c r="MSV855" s="273"/>
      <c r="MSW855" s="273"/>
      <c r="MSX855" s="273"/>
      <c r="MSY855" s="273"/>
      <c r="MSZ855" s="273"/>
      <c r="MTA855" s="273"/>
      <c r="MTB855" s="273"/>
      <c r="MTC855" s="273"/>
      <c r="MTD855" s="273"/>
      <c r="MTE855" s="273"/>
      <c r="MTF855" s="273"/>
      <c r="MTG855" s="273"/>
      <c r="MTH855" s="273"/>
      <c r="MTI855" s="273"/>
      <c r="MTJ855" s="273"/>
      <c r="MTK855" s="273"/>
      <c r="MTL855" s="273"/>
      <c r="MTM855" s="273"/>
      <c r="MTN855" s="273"/>
      <c r="MTO855" s="273"/>
      <c r="MTP855" s="273"/>
      <c r="MTQ855" s="273"/>
      <c r="MTR855" s="273"/>
      <c r="MTS855" s="273"/>
      <c r="MTT855" s="273"/>
      <c r="MTU855" s="273"/>
      <c r="MTV855" s="273"/>
      <c r="MTW855" s="273"/>
      <c r="MTX855" s="273"/>
      <c r="MTY855" s="273"/>
      <c r="MTZ855" s="273"/>
      <c r="MUA855" s="273"/>
      <c r="MUB855" s="273"/>
      <c r="MUC855" s="273"/>
      <c r="MUD855" s="273"/>
      <c r="MUE855" s="273"/>
      <c r="MUF855" s="273"/>
      <c r="MUG855" s="273"/>
      <c r="MUH855" s="273"/>
      <c r="MUI855" s="273"/>
      <c r="MUJ855" s="273"/>
      <c r="MUK855" s="273"/>
      <c r="MUL855" s="273"/>
      <c r="MUM855" s="273"/>
      <c r="MUN855" s="273"/>
      <c r="MUO855" s="273"/>
      <c r="MUP855" s="273"/>
      <c r="MUQ855" s="273"/>
      <c r="MUR855" s="273"/>
      <c r="MUS855" s="273"/>
      <c r="MUT855" s="273"/>
      <c r="MUU855" s="273"/>
      <c r="MUV855" s="273"/>
      <c r="MUW855" s="273"/>
      <c r="MUX855" s="273"/>
      <c r="MUY855" s="273"/>
      <c r="MUZ855" s="273"/>
      <c r="MVA855" s="273"/>
      <c r="MVB855" s="273"/>
      <c r="MVC855" s="273"/>
      <c r="MVD855" s="273"/>
      <c r="MVE855" s="273"/>
      <c r="MVF855" s="273"/>
      <c r="MVG855" s="273"/>
      <c r="MVH855" s="273"/>
      <c r="MVI855" s="273"/>
      <c r="MVJ855" s="273"/>
      <c r="MVK855" s="273"/>
      <c r="MVL855" s="273"/>
      <c r="MVM855" s="273"/>
      <c r="MVN855" s="273"/>
      <c r="MVO855" s="273"/>
      <c r="MVP855" s="273"/>
      <c r="MVQ855" s="273"/>
      <c r="MVR855" s="273"/>
      <c r="MVS855" s="273"/>
      <c r="MVT855" s="273"/>
      <c r="MVU855" s="273"/>
      <c r="MVV855" s="273"/>
      <c r="MVW855" s="273"/>
      <c r="MVX855" s="273"/>
      <c r="MVY855" s="273"/>
      <c r="MVZ855" s="273"/>
      <c r="MWA855" s="273"/>
      <c r="MWB855" s="273"/>
      <c r="MWC855" s="273"/>
      <c r="MWD855" s="273"/>
      <c r="MWE855" s="273"/>
      <c r="MWF855" s="273"/>
      <c r="MWG855" s="273"/>
      <c r="MWH855" s="273"/>
      <c r="MWI855" s="273"/>
      <c r="MWJ855" s="273"/>
      <c r="MWK855" s="273"/>
      <c r="MWL855" s="273"/>
      <c r="MWM855" s="273"/>
      <c r="MWN855" s="273"/>
      <c r="MWO855" s="273"/>
      <c r="MWP855" s="273"/>
      <c r="MWQ855" s="273"/>
      <c r="MWR855" s="273"/>
      <c r="MWS855" s="273"/>
      <c r="MWT855" s="273"/>
      <c r="MWU855" s="273"/>
      <c r="MWV855" s="273"/>
      <c r="MWW855" s="273"/>
      <c r="MWX855" s="273"/>
      <c r="MWY855" s="273"/>
      <c r="MWZ855" s="273"/>
      <c r="MXA855" s="273"/>
      <c r="MXB855" s="273"/>
      <c r="MXC855" s="273"/>
      <c r="MXD855" s="273"/>
      <c r="MXE855" s="273"/>
      <c r="MXF855" s="273"/>
      <c r="MXG855" s="273"/>
      <c r="MXH855" s="273"/>
      <c r="MXI855" s="273"/>
      <c r="MXJ855" s="273"/>
      <c r="MXK855" s="273"/>
      <c r="MXL855" s="273"/>
      <c r="MXM855" s="273"/>
      <c r="MXN855" s="273"/>
      <c r="MXO855" s="273"/>
      <c r="MXP855" s="273"/>
      <c r="MXQ855" s="273"/>
      <c r="MXR855" s="273"/>
      <c r="MXS855" s="273"/>
      <c r="MXT855" s="273"/>
      <c r="MXU855" s="273"/>
      <c r="MXV855" s="273"/>
      <c r="MXW855" s="273"/>
      <c r="MXX855" s="273"/>
      <c r="MXY855" s="273"/>
      <c r="MXZ855" s="273"/>
      <c r="MYA855" s="273"/>
      <c r="MYB855" s="273"/>
      <c r="MYC855" s="273"/>
      <c r="MYD855" s="273"/>
      <c r="MYE855" s="273"/>
      <c r="MYF855" s="273"/>
      <c r="MYG855" s="273"/>
      <c r="MYH855" s="273"/>
      <c r="MYI855" s="273"/>
      <c r="MYJ855" s="273"/>
      <c r="MYK855" s="273"/>
      <c r="MYL855" s="273"/>
      <c r="MYM855" s="273"/>
      <c r="MYN855" s="273"/>
      <c r="MYO855" s="273"/>
      <c r="MYP855" s="273"/>
      <c r="MYQ855" s="273"/>
      <c r="MYR855" s="273"/>
      <c r="MYS855" s="273"/>
      <c r="MYT855" s="273"/>
      <c r="MYU855" s="273"/>
      <c r="MYV855" s="273"/>
      <c r="MYW855" s="273"/>
      <c r="MYX855" s="273"/>
      <c r="MYY855" s="273"/>
      <c r="MYZ855" s="273"/>
      <c r="MZA855" s="273"/>
      <c r="MZB855" s="273"/>
      <c r="MZC855" s="273"/>
      <c r="MZD855" s="273"/>
      <c r="MZE855" s="273"/>
      <c r="MZF855" s="273"/>
      <c r="MZG855" s="273"/>
      <c r="MZH855" s="273"/>
      <c r="MZI855" s="273"/>
      <c r="MZJ855" s="273"/>
      <c r="MZK855" s="273"/>
      <c r="MZL855" s="273"/>
      <c r="MZM855" s="273"/>
      <c r="MZN855" s="273"/>
      <c r="MZO855" s="273"/>
      <c r="MZP855" s="273"/>
      <c r="MZQ855" s="273"/>
      <c r="MZR855" s="273"/>
      <c r="MZS855" s="273"/>
      <c r="MZT855" s="273"/>
      <c r="MZU855" s="273"/>
      <c r="MZV855" s="273"/>
      <c r="MZW855" s="273"/>
      <c r="MZX855" s="273"/>
      <c r="MZY855" s="273"/>
      <c r="MZZ855" s="273"/>
      <c r="NAA855" s="273"/>
      <c r="NAB855" s="273"/>
      <c r="NAC855" s="273"/>
      <c r="NAD855" s="273"/>
      <c r="NAE855" s="273"/>
      <c r="NAF855" s="273"/>
      <c r="NAG855" s="273"/>
      <c r="NAH855" s="273"/>
      <c r="NAI855" s="273"/>
      <c r="NAJ855" s="273"/>
      <c r="NAK855" s="273"/>
      <c r="NAL855" s="273"/>
      <c r="NAM855" s="273"/>
      <c r="NAN855" s="273"/>
      <c r="NAO855" s="273"/>
      <c r="NAP855" s="273"/>
      <c r="NAQ855" s="273"/>
      <c r="NAR855" s="273"/>
      <c r="NAS855" s="273"/>
      <c r="NAT855" s="273"/>
      <c r="NAU855" s="273"/>
      <c r="NAV855" s="273"/>
      <c r="NAW855" s="273"/>
      <c r="NAX855" s="273"/>
      <c r="NAY855" s="273"/>
      <c r="NAZ855" s="273"/>
      <c r="NBA855" s="273"/>
      <c r="NBB855" s="273"/>
      <c r="NBC855" s="273"/>
      <c r="NBD855" s="273"/>
      <c r="NBE855" s="273"/>
      <c r="NBF855" s="273"/>
      <c r="NBG855" s="273"/>
      <c r="NBH855" s="273"/>
      <c r="NBI855" s="273"/>
      <c r="NBJ855" s="273"/>
      <c r="NBK855" s="273"/>
      <c r="NBL855" s="273"/>
      <c r="NBM855" s="273"/>
      <c r="NBN855" s="273"/>
      <c r="NBO855" s="273"/>
      <c r="NBP855" s="273"/>
      <c r="NBQ855" s="273"/>
      <c r="NBR855" s="273"/>
      <c r="NBS855" s="273"/>
      <c r="NBT855" s="273"/>
      <c r="NBU855" s="273"/>
      <c r="NBV855" s="273"/>
      <c r="NBW855" s="273"/>
      <c r="NBX855" s="273"/>
      <c r="NBY855" s="273"/>
      <c r="NBZ855" s="273"/>
      <c r="NCA855" s="273"/>
      <c r="NCB855" s="273"/>
      <c r="NCC855" s="273"/>
      <c r="NCD855" s="273"/>
      <c r="NCE855" s="273"/>
      <c r="NCF855" s="273"/>
      <c r="NCG855" s="273"/>
      <c r="NCH855" s="273"/>
      <c r="NCI855" s="273"/>
      <c r="NCJ855" s="273"/>
      <c r="NCK855" s="273"/>
      <c r="NCL855" s="273"/>
      <c r="NCM855" s="273"/>
      <c r="NCN855" s="273"/>
      <c r="NCO855" s="273"/>
      <c r="NCP855" s="273"/>
      <c r="NCQ855" s="273"/>
      <c r="NCR855" s="273"/>
      <c r="NCS855" s="273"/>
      <c r="NCT855" s="273"/>
      <c r="NCU855" s="273"/>
      <c r="NCV855" s="273"/>
      <c r="NCW855" s="273"/>
      <c r="NCX855" s="273"/>
      <c r="NCY855" s="273"/>
      <c r="NCZ855" s="273"/>
      <c r="NDA855" s="273"/>
      <c r="NDB855" s="273"/>
      <c r="NDC855" s="273"/>
      <c r="NDD855" s="273"/>
      <c r="NDE855" s="273"/>
      <c r="NDF855" s="273"/>
      <c r="NDG855" s="273"/>
      <c r="NDH855" s="273"/>
      <c r="NDI855" s="273"/>
      <c r="NDJ855" s="273"/>
      <c r="NDK855" s="273"/>
      <c r="NDL855" s="273"/>
      <c r="NDM855" s="273"/>
      <c r="NDN855" s="273"/>
      <c r="NDO855" s="273"/>
      <c r="NDP855" s="273"/>
      <c r="NDQ855" s="273"/>
      <c r="NDR855" s="273"/>
      <c r="NDS855" s="273"/>
      <c r="NDT855" s="273"/>
      <c r="NDU855" s="273"/>
      <c r="NDV855" s="273"/>
      <c r="NDW855" s="273"/>
      <c r="NDX855" s="273"/>
      <c r="NDY855" s="273"/>
      <c r="NDZ855" s="273"/>
      <c r="NEA855" s="273"/>
      <c r="NEB855" s="273"/>
      <c r="NEC855" s="273"/>
      <c r="NED855" s="273"/>
      <c r="NEE855" s="273"/>
      <c r="NEF855" s="273"/>
      <c r="NEG855" s="273"/>
      <c r="NEH855" s="273"/>
      <c r="NEI855" s="273"/>
      <c r="NEJ855" s="273"/>
      <c r="NEK855" s="273"/>
      <c r="NEL855" s="273"/>
      <c r="NEM855" s="273"/>
      <c r="NEN855" s="273"/>
      <c r="NEO855" s="273"/>
      <c r="NEP855" s="273"/>
      <c r="NEQ855" s="273"/>
      <c r="NER855" s="273"/>
      <c r="NES855" s="273"/>
      <c r="NET855" s="273"/>
      <c r="NEU855" s="273"/>
      <c r="NEV855" s="273"/>
      <c r="NEW855" s="273"/>
      <c r="NEX855" s="273"/>
      <c r="NEY855" s="273"/>
      <c r="NEZ855" s="273"/>
      <c r="NFA855" s="273"/>
      <c r="NFB855" s="273"/>
      <c r="NFC855" s="273"/>
      <c r="NFD855" s="273"/>
      <c r="NFE855" s="273"/>
      <c r="NFF855" s="273"/>
      <c r="NFG855" s="273"/>
      <c r="NFH855" s="273"/>
      <c r="NFI855" s="273"/>
      <c r="NFJ855" s="273"/>
      <c r="NFK855" s="273"/>
      <c r="NFL855" s="273"/>
      <c r="NFM855" s="273"/>
      <c r="NFN855" s="273"/>
      <c r="NFO855" s="273"/>
      <c r="NFP855" s="273"/>
      <c r="NFQ855" s="273"/>
      <c r="NFR855" s="273"/>
      <c r="NFS855" s="273"/>
      <c r="NFT855" s="273"/>
      <c r="NFU855" s="273"/>
      <c r="NFV855" s="273"/>
      <c r="NFW855" s="273"/>
      <c r="NFX855" s="273"/>
      <c r="NFY855" s="273"/>
      <c r="NFZ855" s="273"/>
      <c r="NGA855" s="273"/>
      <c r="NGB855" s="273"/>
      <c r="NGC855" s="273"/>
      <c r="NGD855" s="273"/>
      <c r="NGE855" s="273"/>
      <c r="NGF855" s="273"/>
      <c r="NGG855" s="273"/>
      <c r="NGH855" s="273"/>
      <c r="NGI855" s="273"/>
      <c r="NGJ855" s="273"/>
      <c r="NGK855" s="273"/>
      <c r="NGL855" s="273"/>
      <c r="NGM855" s="273"/>
      <c r="NGN855" s="273"/>
      <c r="NGO855" s="273"/>
      <c r="NGP855" s="273"/>
      <c r="NGQ855" s="273"/>
      <c r="NGR855" s="273"/>
      <c r="NGS855" s="273"/>
      <c r="NGT855" s="273"/>
      <c r="NGU855" s="273"/>
      <c r="NGV855" s="273"/>
      <c r="NGW855" s="273"/>
      <c r="NGX855" s="273"/>
      <c r="NGY855" s="273"/>
      <c r="NGZ855" s="273"/>
      <c r="NHA855" s="273"/>
      <c r="NHB855" s="273"/>
      <c r="NHC855" s="273"/>
      <c r="NHD855" s="273"/>
      <c r="NHE855" s="273"/>
      <c r="NHF855" s="273"/>
      <c r="NHG855" s="273"/>
      <c r="NHH855" s="273"/>
      <c r="NHI855" s="273"/>
      <c r="NHJ855" s="273"/>
      <c r="NHK855" s="273"/>
      <c r="NHL855" s="273"/>
      <c r="NHM855" s="273"/>
      <c r="NHN855" s="273"/>
      <c r="NHO855" s="273"/>
      <c r="NHP855" s="273"/>
      <c r="NHQ855" s="273"/>
      <c r="NHR855" s="273"/>
      <c r="NHS855" s="273"/>
      <c r="NHT855" s="273"/>
      <c r="NHU855" s="273"/>
      <c r="NHV855" s="273"/>
      <c r="NHW855" s="273"/>
      <c r="NHX855" s="273"/>
      <c r="NHY855" s="273"/>
      <c r="NHZ855" s="273"/>
      <c r="NIA855" s="273"/>
      <c r="NIB855" s="273"/>
      <c r="NIC855" s="273"/>
      <c r="NID855" s="273"/>
      <c r="NIE855" s="273"/>
      <c r="NIF855" s="273"/>
      <c r="NIG855" s="273"/>
      <c r="NIH855" s="273"/>
      <c r="NII855" s="273"/>
      <c r="NIJ855" s="273"/>
      <c r="NIK855" s="273"/>
      <c r="NIL855" s="273"/>
      <c r="NIM855" s="273"/>
      <c r="NIN855" s="273"/>
      <c r="NIO855" s="273"/>
      <c r="NIP855" s="273"/>
      <c r="NIQ855" s="273"/>
      <c r="NIR855" s="273"/>
      <c r="NIS855" s="273"/>
      <c r="NIT855" s="273"/>
      <c r="NIU855" s="273"/>
      <c r="NIV855" s="273"/>
      <c r="NIW855" s="273"/>
      <c r="NIX855" s="273"/>
      <c r="NIY855" s="273"/>
      <c r="NIZ855" s="273"/>
      <c r="NJA855" s="273"/>
      <c r="NJB855" s="273"/>
      <c r="NJC855" s="273"/>
      <c r="NJD855" s="273"/>
      <c r="NJE855" s="273"/>
      <c r="NJF855" s="273"/>
      <c r="NJG855" s="273"/>
      <c r="NJH855" s="273"/>
      <c r="NJI855" s="273"/>
      <c r="NJJ855" s="273"/>
      <c r="NJK855" s="273"/>
      <c r="NJL855" s="273"/>
      <c r="NJM855" s="273"/>
      <c r="NJN855" s="273"/>
      <c r="NJO855" s="273"/>
      <c r="NJP855" s="273"/>
      <c r="NJQ855" s="273"/>
      <c r="NJR855" s="273"/>
      <c r="NJS855" s="273"/>
      <c r="NJT855" s="273"/>
      <c r="NJU855" s="273"/>
      <c r="NJV855" s="273"/>
      <c r="NJW855" s="273"/>
      <c r="NJX855" s="273"/>
      <c r="NJY855" s="273"/>
      <c r="NJZ855" s="273"/>
      <c r="NKA855" s="273"/>
      <c r="NKB855" s="273"/>
      <c r="NKC855" s="273"/>
      <c r="NKD855" s="273"/>
      <c r="NKE855" s="273"/>
      <c r="NKF855" s="273"/>
      <c r="NKG855" s="273"/>
      <c r="NKH855" s="273"/>
      <c r="NKI855" s="273"/>
      <c r="NKJ855" s="273"/>
      <c r="NKK855" s="273"/>
      <c r="NKL855" s="273"/>
      <c r="NKM855" s="273"/>
      <c r="NKN855" s="273"/>
      <c r="NKO855" s="273"/>
      <c r="NKP855" s="273"/>
      <c r="NKQ855" s="273"/>
      <c r="NKR855" s="273"/>
      <c r="NKS855" s="273"/>
      <c r="NKT855" s="273"/>
      <c r="NKU855" s="273"/>
      <c r="NKV855" s="273"/>
      <c r="NKW855" s="273"/>
      <c r="NKX855" s="273"/>
      <c r="NKY855" s="273"/>
      <c r="NKZ855" s="273"/>
      <c r="NLA855" s="273"/>
      <c r="NLB855" s="273"/>
      <c r="NLC855" s="273"/>
      <c r="NLD855" s="273"/>
      <c r="NLE855" s="273"/>
      <c r="NLF855" s="273"/>
      <c r="NLG855" s="273"/>
      <c r="NLH855" s="273"/>
      <c r="NLI855" s="273"/>
      <c r="NLJ855" s="273"/>
      <c r="NLK855" s="273"/>
      <c r="NLL855" s="273"/>
      <c r="NLM855" s="273"/>
      <c r="NLN855" s="273"/>
      <c r="NLO855" s="273"/>
      <c r="NLP855" s="273"/>
      <c r="NLQ855" s="273"/>
      <c r="NLR855" s="273"/>
      <c r="NLS855" s="273"/>
      <c r="NLT855" s="273"/>
      <c r="NLU855" s="273"/>
      <c r="NLV855" s="273"/>
      <c r="NLW855" s="273"/>
      <c r="NLX855" s="273"/>
      <c r="NLY855" s="273"/>
      <c r="NLZ855" s="273"/>
      <c r="NMA855" s="273"/>
      <c r="NMB855" s="273"/>
      <c r="NMC855" s="273"/>
      <c r="NMD855" s="273"/>
      <c r="NME855" s="273"/>
      <c r="NMF855" s="273"/>
      <c r="NMG855" s="273"/>
      <c r="NMH855" s="273"/>
      <c r="NMI855" s="273"/>
      <c r="NMJ855" s="273"/>
      <c r="NMK855" s="273"/>
      <c r="NML855" s="273"/>
      <c r="NMM855" s="273"/>
      <c r="NMN855" s="273"/>
      <c r="NMO855" s="273"/>
      <c r="NMP855" s="273"/>
      <c r="NMQ855" s="273"/>
      <c r="NMR855" s="273"/>
      <c r="NMS855" s="273"/>
      <c r="NMT855" s="273"/>
      <c r="NMU855" s="273"/>
      <c r="NMV855" s="273"/>
      <c r="NMW855" s="273"/>
      <c r="NMX855" s="273"/>
      <c r="NMY855" s="273"/>
      <c r="NMZ855" s="273"/>
      <c r="NNA855" s="273"/>
      <c r="NNB855" s="273"/>
      <c r="NNC855" s="273"/>
      <c r="NND855" s="273"/>
      <c r="NNE855" s="273"/>
      <c r="NNF855" s="273"/>
      <c r="NNG855" s="273"/>
      <c r="NNH855" s="273"/>
      <c r="NNI855" s="273"/>
      <c r="NNJ855" s="273"/>
      <c r="NNK855" s="273"/>
      <c r="NNL855" s="273"/>
      <c r="NNM855" s="273"/>
      <c r="NNN855" s="273"/>
      <c r="NNO855" s="273"/>
      <c r="NNP855" s="273"/>
      <c r="NNQ855" s="273"/>
      <c r="NNR855" s="273"/>
      <c r="NNS855" s="273"/>
      <c r="NNT855" s="273"/>
      <c r="NNU855" s="273"/>
      <c r="NNV855" s="273"/>
      <c r="NNW855" s="273"/>
      <c r="NNX855" s="273"/>
      <c r="NNY855" s="273"/>
      <c r="NNZ855" s="273"/>
      <c r="NOA855" s="273"/>
      <c r="NOB855" s="273"/>
      <c r="NOC855" s="273"/>
      <c r="NOD855" s="273"/>
      <c r="NOE855" s="273"/>
      <c r="NOF855" s="273"/>
      <c r="NOG855" s="273"/>
      <c r="NOH855" s="273"/>
      <c r="NOI855" s="273"/>
      <c r="NOJ855" s="273"/>
      <c r="NOK855" s="273"/>
      <c r="NOL855" s="273"/>
      <c r="NOM855" s="273"/>
      <c r="NON855" s="273"/>
      <c r="NOO855" s="273"/>
      <c r="NOP855" s="273"/>
      <c r="NOQ855" s="273"/>
      <c r="NOR855" s="273"/>
      <c r="NOS855" s="273"/>
      <c r="NOT855" s="273"/>
      <c r="NOU855" s="273"/>
      <c r="NOV855" s="273"/>
      <c r="NOW855" s="273"/>
      <c r="NOX855" s="273"/>
      <c r="NOY855" s="273"/>
      <c r="NOZ855" s="273"/>
      <c r="NPA855" s="273"/>
      <c r="NPB855" s="273"/>
      <c r="NPC855" s="273"/>
      <c r="NPD855" s="273"/>
      <c r="NPE855" s="273"/>
      <c r="NPF855" s="273"/>
      <c r="NPG855" s="273"/>
      <c r="NPH855" s="273"/>
      <c r="NPI855" s="273"/>
      <c r="NPJ855" s="273"/>
      <c r="NPK855" s="273"/>
      <c r="NPL855" s="273"/>
      <c r="NPM855" s="273"/>
      <c r="NPN855" s="273"/>
      <c r="NPO855" s="273"/>
      <c r="NPP855" s="273"/>
      <c r="NPQ855" s="273"/>
      <c r="NPR855" s="273"/>
      <c r="NPS855" s="273"/>
      <c r="NPT855" s="273"/>
      <c r="NPU855" s="273"/>
      <c r="NPV855" s="273"/>
      <c r="NPW855" s="273"/>
      <c r="NPX855" s="273"/>
      <c r="NPY855" s="273"/>
      <c r="NPZ855" s="273"/>
      <c r="NQA855" s="273"/>
      <c r="NQB855" s="273"/>
      <c r="NQC855" s="273"/>
      <c r="NQD855" s="273"/>
      <c r="NQE855" s="273"/>
      <c r="NQF855" s="273"/>
      <c r="NQG855" s="273"/>
      <c r="NQH855" s="273"/>
      <c r="NQI855" s="273"/>
      <c r="NQJ855" s="273"/>
      <c r="NQK855" s="273"/>
      <c r="NQL855" s="273"/>
      <c r="NQM855" s="273"/>
      <c r="NQN855" s="273"/>
      <c r="NQO855" s="273"/>
      <c r="NQP855" s="273"/>
      <c r="NQQ855" s="273"/>
      <c r="NQR855" s="273"/>
      <c r="NQS855" s="273"/>
      <c r="NQT855" s="273"/>
      <c r="NQU855" s="273"/>
      <c r="NQV855" s="273"/>
      <c r="NQW855" s="273"/>
      <c r="NQX855" s="273"/>
      <c r="NQY855" s="273"/>
      <c r="NQZ855" s="273"/>
      <c r="NRA855" s="273"/>
      <c r="NRB855" s="273"/>
      <c r="NRC855" s="273"/>
      <c r="NRD855" s="273"/>
      <c r="NRE855" s="273"/>
      <c r="NRF855" s="273"/>
      <c r="NRG855" s="273"/>
      <c r="NRH855" s="273"/>
      <c r="NRI855" s="273"/>
      <c r="NRJ855" s="273"/>
      <c r="NRK855" s="273"/>
      <c r="NRL855" s="273"/>
      <c r="NRM855" s="273"/>
      <c r="NRN855" s="273"/>
      <c r="NRO855" s="273"/>
      <c r="NRP855" s="273"/>
      <c r="NRQ855" s="273"/>
      <c r="NRR855" s="273"/>
      <c r="NRS855" s="273"/>
      <c r="NRT855" s="273"/>
      <c r="NRU855" s="273"/>
      <c r="NRV855" s="273"/>
      <c r="NRW855" s="273"/>
      <c r="NRX855" s="273"/>
      <c r="NRY855" s="273"/>
      <c r="NRZ855" s="273"/>
      <c r="NSA855" s="273"/>
      <c r="NSB855" s="273"/>
      <c r="NSC855" s="273"/>
      <c r="NSD855" s="273"/>
      <c r="NSE855" s="273"/>
      <c r="NSF855" s="273"/>
      <c r="NSG855" s="273"/>
      <c r="NSH855" s="273"/>
      <c r="NSI855" s="273"/>
      <c r="NSJ855" s="273"/>
      <c r="NSK855" s="273"/>
      <c r="NSL855" s="273"/>
      <c r="NSM855" s="273"/>
      <c r="NSN855" s="273"/>
      <c r="NSO855" s="273"/>
      <c r="NSP855" s="273"/>
      <c r="NSQ855" s="273"/>
      <c r="NSR855" s="273"/>
      <c r="NSS855" s="273"/>
      <c r="NST855" s="273"/>
      <c r="NSU855" s="273"/>
      <c r="NSV855" s="273"/>
      <c r="NSW855" s="273"/>
      <c r="NSX855" s="273"/>
      <c r="NSY855" s="273"/>
      <c r="NSZ855" s="273"/>
      <c r="NTA855" s="273"/>
      <c r="NTB855" s="273"/>
      <c r="NTC855" s="273"/>
      <c r="NTD855" s="273"/>
      <c r="NTE855" s="273"/>
      <c r="NTF855" s="273"/>
      <c r="NTG855" s="273"/>
      <c r="NTH855" s="273"/>
      <c r="NTI855" s="273"/>
      <c r="NTJ855" s="273"/>
      <c r="NTK855" s="273"/>
      <c r="NTL855" s="273"/>
      <c r="NTM855" s="273"/>
      <c r="NTN855" s="273"/>
      <c r="NTO855" s="273"/>
      <c r="NTP855" s="273"/>
      <c r="NTQ855" s="273"/>
      <c r="NTR855" s="273"/>
      <c r="NTS855" s="273"/>
      <c r="NTT855" s="273"/>
      <c r="NTU855" s="273"/>
      <c r="NTV855" s="273"/>
      <c r="NTW855" s="273"/>
      <c r="NTX855" s="273"/>
      <c r="NTY855" s="273"/>
      <c r="NTZ855" s="273"/>
      <c r="NUA855" s="273"/>
      <c r="NUB855" s="273"/>
      <c r="NUC855" s="273"/>
      <c r="NUD855" s="273"/>
      <c r="NUE855" s="273"/>
      <c r="NUF855" s="273"/>
      <c r="NUG855" s="273"/>
      <c r="NUH855" s="273"/>
      <c r="NUI855" s="273"/>
      <c r="NUJ855" s="273"/>
      <c r="NUK855" s="273"/>
      <c r="NUL855" s="273"/>
      <c r="NUM855" s="273"/>
      <c r="NUN855" s="273"/>
      <c r="NUO855" s="273"/>
      <c r="NUP855" s="273"/>
      <c r="NUQ855" s="273"/>
      <c r="NUR855" s="273"/>
      <c r="NUS855" s="273"/>
      <c r="NUT855" s="273"/>
      <c r="NUU855" s="273"/>
      <c r="NUV855" s="273"/>
      <c r="NUW855" s="273"/>
      <c r="NUX855" s="273"/>
      <c r="NUY855" s="273"/>
      <c r="NUZ855" s="273"/>
      <c r="NVA855" s="273"/>
      <c r="NVB855" s="273"/>
      <c r="NVC855" s="273"/>
      <c r="NVD855" s="273"/>
      <c r="NVE855" s="273"/>
      <c r="NVF855" s="273"/>
      <c r="NVG855" s="273"/>
      <c r="NVH855" s="273"/>
      <c r="NVI855" s="273"/>
      <c r="NVJ855" s="273"/>
      <c r="NVK855" s="273"/>
      <c r="NVL855" s="273"/>
      <c r="NVM855" s="273"/>
      <c r="NVN855" s="273"/>
      <c r="NVO855" s="273"/>
      <c r="NVP855" s="273"/>
      <c r="NVQ855" s="273"/>
      <c r="NVR855" s="273"/>
      <c r="NVS855" s="273"/>
      <c r="NVT855" s="273"/>
      <c r="NVU855" s="273"/>
      <c r="NVV855" s="273"/>
      <c r="NVW855" s="273"/>
      <c r="NVX855" s="273"/>
      <c r="NVY855" s="273"/>
      <c r="NVZ855" s="273"/>
      <c r="NWA855" s="273"/>
      <c r="NWB855" s="273"/>
      <c r="NWC855" s="273"/>
      <c r="NWD855" s="273"/>
      <c r="NWE855" s="273"/>
      <c r="NWF855" s="273"/>
      <c r="NWG855" s="273"/>
      <c r="NWH855" s="273"/>
      <c r="NWI855" s="273"/>
      <c r="NWJ855" s="273"/>
      <c r="NWK855" s="273"/>
      <c r="NWL855" s="273"/>
      <c r="NWM855" s="273"/>
      <c r="NWN855" s="273"/>
      <c r="NWO855" s="273"/>
      <c r="NWP855" s="273"/>
      <c r="NWQ855" s="273"/>
      <c r="NWR855" s="273"/>
      <c r="NWS855" s="273"/>
      <c r="NWT855" s="273"/>
      <c r="NWU855" s="273"/>
      <c r="NWV855" s="273"/>
      <c r="NWW855" s="273"/>
      <c r="NWX855" s="273"/>
      <c r="NWY855" s="273"/>
      <c r="NWZ855" s="273"/>
      <c r="NXA855" s="273"/>
      <c r="NXB855" s="273"/>
      <c r="NXC855" s="273"/>
      <c r="NXD855" s="273"/>
      <c r="NXE855" s="273"/>
      <c r="NXF855" s="273"/>
      <c r="NXG855" s="273"/>
      <c r="NXH855" s="273"/>
      <c r="NXI855" s="273"/>
      <c r="NXJ855" s="273"/>
      <c r="NXK855" s="273"/>
      <c r="NXL855" s="273"/>
      <c r="NXM855" s="273"/>
      <c r="NXN855" s="273"/>
      <c r="NXO855" s="273"/>
      <c r="NXP855" s="273"/>
      <c r="NXQ855" s="273"/>
      <c r="NXR855" s="273"/>
      <c r="NXS855" s="273"/>
      <c r="NXT855" s="273"/>
      <c r="NXU855" s="273"/>
      <c r="NXV855" s="273"/>
      <c r="NXW855" s="273"/>
      <c r="NXX855" s="273"/>
      <c r="NXY855" s="273"/>
      <c r="NXZ855" s="273"/>
      <c r="NYA855" s="273"/>
      <c r="NYB855" s="273"/>
      <c r="NYC855" s="273"/>
      <c r="NYD855" s="273"/>
      <c r="NYE855" s="273"/>
      <c r="NYF855" s="273"/>
      <c r="NYG855" s="273"/>
      <c r="NYH855" s="273"/>
      <c r="NYI855" s="273"/>
      <c r="NYJ855" s="273"/>
      <c r="NYK855" s="273"/>
      <c r="NYL855" s="273"/>
      <c r="NYM855" s="273"/>
      <c r="NYN855" s="273"/>
      <c r="NYO855" s="273"/>
      <c r="NYP855" s="273"/>
      <c r="NYQ855" s="273"/>
      <c r="NYR855" s="273"/>
      <c r="NYS855" s="273"/>
      <c r="NYT855" s="273"/>
      <c r="NYU855" s="273"/>
      <c r="NYV855" s="273"/>
      <c r="NYW855" s="273"/>
      <c r="NYX855" s="273"/>
      <c r="NYY855" s="273"/>
      <c r="NYZ855" s="273"/>
      <c r="NZA855" s="273"/>
      <c r="NZB855" s="273"/>
      <c r="NZC855" s="273"/>
      <c r="NZD855" s="273"/>
      <c r="NZE855" s="273"/>
      <c r="NZF855" s="273"/>
      <c r="NZG855" s="273"/>
      <c r="NZH855" s="273"/>
      <c r="NZI855" s="273"/>
      <c r="NZJ855" s="273"/>
      <c r="NZK855" s="273"/>
      <c r="NZL855" s="273"/>
      <c r="NZM855" s="273"/>
      <c r="NZN855" s="273"/>
      <c r="NZO855" s="273"/>
      <c r="NZP855" s="273"/>
      <c r="NZQ855" s="273"/>
      <c r="NZR855" s="273"/>
      <c r="NZS855" s="273"/>
      <c r="NZT855" s="273"/>
      <c r="NZU855" s="273"/>
      <c r="NZV855" s="273"/>
      <c r="NZW855" s="273"/>
      <c r="NZX855" s="273"/>
      <c r="NZY855" s="273"/>
      <c r="NZZ855" s="273"/>
      <c r="OAA855" s="273"/>
      <c r="OAB855" s="273"/>
      <c r="OAC855" s="273"/>
      <c r="OAD855" s="273"/>
      <c r="OAE855" s="273"/>
      <c r="OAF855" s="273"/>
      <c r="OAG855" s="273"/>
      <c r="OAH855" s="273"/>
      <c r="OAI855" s="273"/>
      <c r="OAJ855" s="273"/>
      <c r="OAK855" s="273"/>
      <c r="OAL855" s="273"/>
      <c r="OAM855" s="273"/>
      <c r="OAN855" s="273"/>
      <c r="OAO855" s="273"/>
      <c r="OAP855" s="273"/>
      <c r="OAQ855" s="273"/>
      <c r="OAR855" s="273"/>
      <c r="OAS855" s="273"/>
      <c r="OAT855" s="273"/>
      <c r="OAU855" s="273"/>
      <c r="OAV855" s="273"/>
      <c r="OAW855" s="273"/>
      <c r="OAX855" s="273"/>
      <c r="OAY855" s="273"/>
      <c r="OAZ855" s="273"/>
      <c r="OBA855" s="273"/>
      <c r="OBB855" s="273"/>
      <c r="OBC855" s="273"/>
      <c r="OBD855" s="273"/>
      <c r="OBE855" s="273"/>
      <c r="OBF855" s="273"/>
      <c r="OBG855" s="273"/>
      <c r="OBH855" s="273"/>
      <c r="OBI855" s="273"/>
      <c r="OBJ855" s="273"/>
      <c r="OBK855" s="273"/>
      <c r="OBL855" s="273"/>
      <c r="OBM855" s="273"/>
      <c r="OBN855" s="273"/>
      <c r="OBO855" s="273"/>
      <c r="OBP855" s="273"/>
      <c r="OBQ855" s="273"/>
      <c r="OBR855" s="273"/>
      <c r="OBS855" s="273"/>
      <c r="OBT855" s="273"/>
      <c r="OBU855" s="273"/>
      <c r="OBV855" s="273"/>
      <c r="OBW855" s="273"/>
      <c r="OBX855" s="273"/>
      <c r="OBY855" s="273"/>
      <c r="OBZ855" s="273"/>
      <c r="OCA855" s="273"/>
      <c r="OCB855" s="273"/>
      <c r="OCC855" s="273"/>
      <c r="OCD855" s="273"/>
      <c r="OCE855" s="273"/>
      <c r="OCF855" s="273"/>
      <c r="OCG855" s="273"/>
      <c r="OCH855" s="273"/>
      <c r="OCI855" s="273"/>
      <c r="OCJ855" s="273"/>
      <c r="OCK855" s="273"/>
      <c r="OCL855" s="273"/>
      <c r="OCM855" s="273"/>
      <c r="OCN855" s="273"/>
      <c r="OCO855" s="273"/>
      <c r="OCP855" s="273"/>
      <c r="OCQ855" s="273"/>
      <c r="OCR855" s="273"/>
      <c r="OCS855" s="273"/>
      <c r="OCT855" s="273"/>
      <c r="OCU855" s="273"/>
      <c r="OCV855" s="273"/>
      <c r="OCW855" s="273"/>
      <c r="OCX855" s="273"/>
      <c r="OCY855" s="273"/>
      <c r="OCZ855" s="273"/>
      <c r="ODA855" s="273"/>
      <c r="ODB855" s="273"/>
      <c r="ODC855" s="273"/>
      <c r="ODD855" s="273"/>
      <c r="ODE855" s="273"/>
      <c r="ODF855" s="273"/>
      <c r="ODG855" s="273"/>
      <c r="ODH855" s="273"/>
      <c r="ODI855" s="273"/>
      <c r="ODJ855" s="273"/>
      <c r="ODK855" s="273"/>
      <c r="ODL855" s="273"/>
      <c r="ODM855" s="273"/>
      <c r="ODN855" s="273"/>
      <c r="ODO855" s="273"/>
      <c r="ODP855" s="273"/>
      <c r="ODQ855" s="273"/>
      <c r="ODR855" s="273"/>
      <c r="ODS855" s="273"/>
      <c r="ODT855" s="273"/>
      <c r="ODU855" s="273"/>
      <c r="ODV855" s="273"/>
      <c r="ODW855" s="273"/>
      <c r="ODX855" s="273"/>
      <c r="ODY855" s="273"/>
      <c r="ODZ855" s="273"/>
      <c r="OEA855" s="273"/>
      <c r="OEB855" s="273"/>
      <c r="OEC855" s="273"/>
      <c r="OED855" s="273"/>
      <c r="OEE855" s="273"/>
      <c r="OEF855" s="273"/>
      <c r="OEG855" s="273"/>
      <c r="OEH855" s="273"/>
      <c r="OEI855" s="273"/>
      <c r="OEJ855" s="273"/>
      <c r="OEK855" s="273"/>
      <c r="OEL855" s="273"/>
      <c r="OEM855" s="273"/>
      <c r="OEN855" s="273"/>
      <c r="OEO855" s="273"/>
      <c r="OEP855" s="273"/>
      <c r="OEQ855" s="273"/>
      <c r="OER855" s="273"/>
      <c r="OES855" s="273"/>
      <c r="OET855" s="273"/>
      <c r="OEU855" s="273"/>
      <c r="OEV855" s="273"/>
      <c r="OEW855" s="273"/>
      <c r="OEX855" s="273"/>
      <c r="OEY855" s="273"/>
      <c r="OEZ855" s="273"/>
      <c r="OFA855" s="273"/>
      <c r="OFB855" s="273"/>
      <c r="OFC855" s="273"/>
      <c r="OFD855" s="273"/>
      <c r="OFE855" s="273"/>
      <c r="OFF855" s="273"/>
      <c r="OFG855" s="273"/>
      <c r="OFH855" s="273"/>
      <c r="OFI855" s="273"/>
      <c r="OFJ855" s="273"/>
      <c r="OFK855" s="273"/>
      <c r="OFL855" s="273"/>
      <c r="OFM855" s="273"/>
      <c r="OFN855" s="273"/>
      <c r="OFO855" s="273"/>
      <c r="OFP855" s="273"/>
      <c r="OFQ855" s="273"/>
      <c r="OFR855" s="273"/>
      <c r="OFS855" s="273"/>
      <c r="OFT855" s="273"/>
      <c r="OFU855" s="273"/>
      <c r="OFV855" s="273"/>
      <c r="OFW855" s="273"/>
      <c r="OFX855" s="273"/>
      <c r="OFY855" s="273"/>
      <c r="OFZ855" s="273"/>
      <c r="OGA855" s="273"/>
      <c r="OGB855" s="273"/>
      <c r="OGC855" s="273"/>
      <c r="OGD855" s="273"/>
      <c r="OGE855" s="273"/>
      <c r="OGF855" s="273"/>
      <c r="OGG855" s="273"/>
      <c r="OGH855" s="273"/>
      <c r="OGI855" s="273"/>
      <c r="OGJ855" s="273"/>
      <c r="OGK855" s="273"/>
      <c r="OGL855" s="273"/>
      <c r="OGM855" s="273"/>
      <c r="OGN855" s="273"/>
      <c r="OGO855" s="273"/>
      <c r="OGP855" s="273"/>
      <c r="OGQ855" s="273"/>
      <c r="OGR855" s="273"/>
      <c r="OGS855" s="273"/>
      <c r="OGT855" s="273"/>
      <c r="OGU855" s="273"/>
      <c r="OGV855" s="273"/>
      <c r="OGW855" s="273"/>
      <c r="OGX855" s="273"/>
      <c r="OGY855" s="273"/>
      <c r="OGZ855" s="273"/>
      <c r="OHA855" s="273"/>
      <c r="OHB855" s="273"/>
      <c r="OHC855" s="273"/>
      <c r="OHD855" s="273"/>
      <c r="OHE855" s="273"/>
      <c r="OHF855" s="273"/>
      <c r="OHG855" s="273"/>
      <c r="OHH855" s="273"/>
      <c r="OHI855" s="273"/>
      <c r="OHJ855" s="273"/>
      <c r="OHK855" s="273"/>
      <c r="OHL855" s="273"/>
      <c r="OHM855" s="273"/>
      <c r="OHN855" s="273"/>
      <c r="OHO855" s="273"/>
      <c r="OHP855" s="273"/>
      <c r="OHQ855" s="273"/>
      <c r="OHR855" s="273"/>
      <c r="OHS855" s="273"/>
      <c r="OHT855" s="273"/>
      <c r="OHU855" s="273"/>
      <c r="OHV855" s="273"/>
      <c r="OHW855" s="273"/>
      <c r="OHX855" s="273"/>
      <c r="OHY855" s="273"/>
      <c r="OHZ855" s="273"/>
      <c r="OIA855" s="273"/>
      <c r="OIB855" s="273"/>
      <c r="OIC855" s="273"/>
      <c r="OID855" s="273"/>
      <c r="OIE855" s="273"/>
      <c r="OIF855" s="273"/>
      <c r="OIG855" s="273"/>
      <c r="OIH855" s="273"/>
      <c r="OII855" s="273"/>
      <c r="OIJ855" s="273"/>
      <c r="OIK855" s="273"/>
      <c r="OIL855" s="273"/>
      <c r="OIM855" s="273"/>
      <c r="OIN855" s="273"/>
      <c r="OIO855" s="273"/>
      <c r="OIP855" s="273"/>
      <c r="OIQ855" s="273"/>
      <c r="OIR855" s="273"/>
      <c r="OIS855" s="273"/>
      <c r="OIT855" s="273"/>
      <c r="OIU855" s="273"/>
      <c r="OIV855" s="273"/>
      <c r="OIW855" s="273"/>
      <c r="OIX855" s="273"/>
      <c r="OIY855" s="273"/>
      <c r="OIZ855" s="273"/>
      <c r="OJA855" s="273"/>
      <c r="OJB855" s="273"/>
      <c r="OJC855" s="273"/>
      <c r="OJD855" s="273"/>
      <c r="OJE855" s="273"/>
      <c r="OJF855" s="273"/>
      <c r="OJG855" s="273"/>
      <c r="OJH855" s="273"/>
      <c r="OJI855" s="273"/>
      <c r="OJJ855" s="273"/>
      <c r="OJK855" s="273"/>
      <c r="OJL855" s="273"/>
      <c r="OJM855" s="273"/>
      <c r="OJN855" s="273"/>
      <c r="OJO855" s="273"/>
      <c r="OJP855" s="273"/>
      <c r="OJQ855" s="273"/>
      <c r="OJR855" s="273"/>
      <c r="OJS855" s="273"/>
      <c r="OJT855" s="273"/>
      <c r="OJU855" s="273"/>
      <c r="OJV855" s="273"/>
      <c r="OJW855" s="273"/>
      <c r="OJX855" s="273"/>
      <c r="OJY855" s="273"/>
      <c r="OJZ855" s="273"/>
      <c r="OKA855" s="273"/>
      <c r="OKB855" s="273"/>
      <c r="OKC855" s="273"/>
      <c r="OKD855" s="273"/>
      <c r="OKE855" s="273"/>
      <c r="OKF855" s="273"/>
      <c r="OKG855" s="273"/>
      <c r="OKH855" s="273"/>
      <c r="OKI855" s="273"/>
      <c r="OKJ855" s="273"/>
      <c r="OKK855" s="273"/>
      <c r="OKL855" s="273"/>
      <c r="OKM855" s="273"/>
      <c r="OKN855" s="273"/>
      <c r="OKO855" s="273"/>
      <c r="OKP855" s="273"/>
      <c r="OKQ855" s="273"/>
      <c r="OKR855" s="273"/>
      <c r="OKS855" s="273"/>
      <c r="OKT855" s="273"/>
      <c r="OKU855" s="273"/>
      <c r="OKV855" s="273"/>
      <c r="OKW855" s="273"/>
      <c r="OKX855" s="273"/>
      <c r="OKY855" s="273"/>
      <c r="OKZ855" s="273"/>
      <c r="OLA855" s="273"/>
      <c r="OLB855" s="273"/>
      <c r="OLC855" s="273"/>
      <c r="OLD855" s="273"/>
      <c r="OLE855" s="273"/>
      <c r="OLF855" s="273"/>
      <c r="OLG855" s="273"/>
      <c r="OLH855" s="273"/>
      <c r="OLI855" s="273"/>
      <c r="OLJ855" s="273"/>
      <c r="OLK855" s="273"/>
      <c r="OLL855" s="273"/>
      <c r="OLM855" s="273"/>
      <c r="OLN855" s="273"/>
      <c r="OLO855" s="273"/>
      <c r="OLP855" s="273"/>
      <c r="OLQ855" s="273"/>
      <c r="OLR855" s="273"/>
      <c r="OLS855" s="273"/>
      <c r="OLT855" s="273"/>
      <c r="OLU855" s="273"/>
      <c r="OLV855" s="273"/>
      <c r="OLW855" s="273"/>
      <c r="OLX855" s="273"/>
      <c r="OLY855" s="273"/>
      <c r="OLZ855" s="273"/>
      <c r="OMA855" s="273"/>
      <c r="OMB855" s="273"/>
      <c r="OMC855" s="273"/>
      <c r="OMD855" s="273"/>
      <c r="OME855" s="273"/>
      <c r="OMF855" s="273"/>
      <c r="OMG855" s="273"/>
      <c r="OMH855" s="273"/>
      <c r="OMI855" s="273"/>
      <c r="OMJ855" s="273"/>
      <c r="OMK855" s="273"/>
      <c r="OML855" s="273"/>
      <c r="OMM855" s="273"/>
      <c r="OMN855" s="273"/>
      <c r="OMO855" s="273"/>
      <c r="OMP855" s="273"/>
      <c r="OMQ855" s="273"/>
      <c r="OMR855" s="273"/>
      <c r="OMS855" s="273"/>
      <c r="OMT855" s="273"/>
      <c r="OMU855" s="273"/>
      <c r="OMV855" s="273"/>
      <c r="OMW855" s="273"/>
      <c r="OMX855" s="273"/>
      <c r="OMY855" s="273"/>
      <c r="OMZ855" s="273"/>
      <c r="ONA855" s="273"/>
      <c r="ONB855" s="273"/>
      <c r="ONC855" s="273"/>
      <c r="OND855" s="273"/>
      <c r="ONE855" s="273"/>
      <c r="ONF855" s="273"/>
      <c r="ONG855" s="273"/>
      <c r="ONH855" s="273"/>
      <c r="ONI855" s="273"/>
      <c r="ONJ855" s="273"/>
      <c r="ONK855" s="273"/>
      <c r="ONL855" s="273"/>
      <c r="ONM855" s="273"/>
      <c r="ONN855" s="273"/>
      <c r="ONO855" s="273"/>
      <c r="ONP855" s="273"/>
      <c r="ONQ855" s="273"/>
      <c r="ONR855" s="273"/>
      <c r="ONS855" s="273"/>
      <c r="ONT855" s="273"/>
      <c r="ONU855" s="273"/>
      <c r="ONV855" s="273"/>
      <c r="ONW855" s="273"/>
      <c r="ONX855" s="273"/>
      <c r="ONY855" s="273"/>
      <c r="ONZ855" s="273"/>
      <c r="OOA855" s="273"/>
      <c r="OOB855" s="273"/>
      <c r="OOC855" s="273"/>
      <c r="OOD855" s="273"/>
      <c r="OOE855" s="273"/>
      <c r="OOF855" s="273"/>
      <c r="OOG855" s="273"/>
      <c r="OOH855" s="273"/>
      <c r="OOI855" s="273"/>
      <c r="OOJ855" s="273"/>
      <c r="OOK855" s="273"/>
      <c r="OOL855" s="273"/>
      <c r="OOM855" s="273"/>
      <c r="OON855" s="273"/>
      <c r="OOO855" s="273"/>
      <c r="OOP855" s="273"/>
      <c r="OOQ855" s="273"/>
      <c r="OOR855" s="273"/>
      <c r="OOS855" s="273"/>
      <c r="OOT855" s="273"/>
      <c r="OOU855" s="273"/>
      <c r="OOV855" s="273"/>
      <c r="OOW855" s="273"/>
      <c r="OOX855" s="273"/>
      <c r="OOY855" s="273"/>
      <c r="OOZ855" s="273"/>
      <c r="OPA855" s="273"/>
      <c r="OPB855" s="273"/>
      <c r="OPC855" s="273"/>
      <c r="OPD855" s="273"/>
      <c r="OPE855" s="273"/>
      <c r="OPF855" s="273"/>
      <c r="OPG855" s="273"/>
      <c r="OPH855" s="273"/>
      <c r="OPI855" s="273"/>
      <c r="OPJ855" s="273"/>
      <c r="OPK855" s="273"/>
      <c r="OPL855" s="273"/>
      <c r="OPM855" s="273"/>
      <c r="OPN855" s="273"/>
      <c r="OPO855" s="273"/>
      <c r="OPP855" s="273"/>
      <c r="OPQ855" s="273"/>
      <c r="OPR855" s="273"/>
      <c r="OPS855" s="273"/>
      <c r="OPT855" s="273"/>
      <c r="OPU855" s="273"/>
      <c r="OPV855" s="273"/>
      <c r="OPW855" s="273"/>
      <c r="OPX855" s="273"/>
      <c r="OPY855" s="273"/>
      <c r="OPZ855" s="273"/>
      <c r="OQA855" s="273"/>
      <c r="OQB855" s="273"/>
      <c r="OQC855" s="273"/>
      <c r="OQD855" s="273"/>
      <c r="OQE855" s="273"/>
      <c r="OQF855" s="273"/>
      <c r="OQG855" s="273"/>
      <c r="OQH855" s="273"/>
      <c r="OQI855" s="273"/>
      <c r="OQJ855" s="273"/>
      <c r="OQK855" s="273"/>
      <c r="OQL855" s="273"/>
      <c r="OQM855" s="273"/>
      <c r="OQN855" s="273"/>
      <c r="OQO855" s="273"/>
      <c r="OQP855" s="273"/>
      <c r="OQQ855" s="273"/>
      <c r="OQR855" s="273"/>
      <c r="OQS855" s="273"/>
      <c r="OQT855" s="273"/>
      <c r="OQU855" s="273"/>
      <c r="OQV855" s="273"/>
      <c r="OQW855" s="273"/>
      <c r="OQX855" s="273"/>
      <c r="OQY855" s="273"/>
      <c r="OQZ855" s="273"/>
      <c r="ORA855" s="273"/>
      <c r="ORB855" s="273"/>
      <c r="ORC855" s="273"/>
      <c r="ORD855" s="273"/>
      <c r="ORE855" s="273"/>
      <c r="ORF855" s="273"/>
      <c r="ORG855" s="273"/>
      <c r="ORH855" s="273"/>
      <c r="ORI855" s="273"/>
      <c r="ORJ855" s="273"/>
      <c r="ORK855" s="273"/>
      <c r="ORL855" s="273"/>
      <c r="ORM855" s="273"/>
      <c r="ORN855" s="273"/>
      <c r="ORO855" s="273"/>
      <c r="ORP855" s="273"/>
      <c r="ORQ855" s="273"/>
      <c r="ORR855" s="273"/>
      <c r="ORS855" s="273"/>
      <c r="ORT855" s="273"/>
      <c r="ORU855" s="273"/>
      <c r="ORV855" s="273"/>
      <c r="ORW855" s="273"/>
      <c r="ORX855" s="273"/>
      <c r="ORY855" s="273"/>
      <c r="ORZ855" s="273"/>
      <c r="OSA855" s="273"/>
      <c r="OSB855" s="273"/>
      <c r="OSC855" s="273"/>
      <c r="OSD855" s="273"/>
      <c r="OSE855" s="273"/>
      <c r="OSF855" s="273"/>
      <c r="OSG855" s="273"/>
      <c r="OSH855" s="273"/>
      <c r="OSI855" s="273"/>
      <c r="OSJ855" s="273"/>
      <c r="OSK855" s="273"/>
      <c r="OSL855" s="273"/>
      <c r="OSM855" s="273"/>
      <c r="OSN855" s="273"/>
      <c r="OSO855" s="273"/>
      <c r="OSP855" s="273"/>
      <c r="OSQ855" s="273"/>
      <c r="OSR855" s="273"/>
      <c r="OSS855" s="273"/>
      <c r="OST855" s="273"/>
      <c r="OSU855" s="273"/>
      <c r="OSV855" s="273"/>
      <c r="OSW855" s="273"/>
      <c r="OSX855" s="273"/>
      <c r="OSY855" s="273"/>
      <c r="OSZ855" s="273"/>
      <c r="OTA855" s="273"/>
      <c r="OTB855" s="273"/>
      <c r="OTC855" s="273"/>
      <c r="OTD855" s="273"/>
      <c r="OTE855" s="273"/>
      <c r="OTF855" s="273"/>
      <c r="OTG855" s="273"/>
      <c r="OTH855" s="273"/>
      <c r="OTI855" s="273"/>
      <c r="OTJ855" s="273"/>
      <c r="OTK855" s="273"/>
      <c r="OTL855" s="273"/>
      <c r="OTM855" s="273"/>
      <c r="OTN855" s="273"/>
      <c r="OTO855" s="273"/>
      <c r="OTP855" s="273"/>
      <c r="OTQ855" s="273"/>
      <c r="OTR855" s="273"/>
      <c r="OTS855" s="273"/>
      <c r="OTT855" s="273"/>
      <c r="OTU855" s="273"/>
      <c r="OTV855" s="273"/>
      <c r="OTW855" s="273"/>
      <c r="OTX855" s="273"/>
      <c r="OTY855" s="273"/>
      <c r="OTZ855" s="273"/>
      <c r="OUA855" s="273"/>
      <c r="OUB855" s="273"/>
      <c r="OUC855" s="273"/>
      <c r="OUD855" s="273"/>
      <c r="OUE855" s="273"/>
      <c r="OUF855" s="273"/>
      <c r="OUG855" s="273"/>
      <c r="OUH855" s="273"/>
      <c r="OUI855" s="273"/>
      <c r="OUJ855" s="273"/>
      <c r="OUK855" s="273"/>
      <c r="OUL855" s="273"/>
      <c r="OUM855" s="273"/>
      <c r="OUN855" s="273"/>
      <c r="OUO855" s="273"/>
      <c r="OUP855" s="273"/>
      <c r="OUQ855" s="273"/>
      <c r="OUR855" s="273"/>
      <c r="OUS855" s="273"/>
      <c r="OUT855" s="273"/>
      <c r="OUU855" s="273"/>
      <c r="OUV855" s="273"/>
      <c r="OUW855" s="273"/>
      <c r="OUX855" s="273"/>
      <c r="OUY855" s="273"/>
      <c r="OUZ855" s="273"/>
      <c r="OVA855" s="273"/>
      <c r="OVB855" s="273"/>
      <c r="OVC855" s="273"/>
      <c r="OVD855" s="273"/>
      <c r="OVE855" s="273"/>
      <c r="OVF855" s="273"/>
      <c r="OVG855" s="273"/>
      <c r="OVH855" s="273"/>
      <c r="OVI855" s="273"/>
      <c r="OVJ855" s="273"/>
      <c r="OVK855" s="273"/>
      <c r="OVL855" s="273"/>
      <c r="OVM855" s="273"/>
      <c r="OVN855" s="273"/>
      <c r="OVO855" s="273"/>
      <c r="OVP855" s="273"/>
      <c r="OVQ855" s="273"/>
      <c r="OVR855" s="273"/>
      <c r="OVS855" s="273"/>
      <c r="OVT855" s="273"/>
      <c r="OVU855" s="273"/>
      <c r="OVV855" s="273"/>
      <c r="OVW855" s="273"/>
      <c r="OVX855" s="273"/>
      <c r="OVY855" s="273"/>
      <c r="OVZ855" s="273"/>
      <c r="OWA855" s="273"/>
      <c r="OWB855" s="273"/>
      <c r="OWC855" s="273"/>
      <c r="OWD855" s="273"/>
      <c r="OWE855" s="273"/>
      <c r="OWF855" s="273"/>
      <c r="OWG855" s="273"/>
      <c r="OWH855" s="273"/>
      <c r="OWI855" s="273"/>
      <c r="OWJ855" s="273"/>
      <c r="OWK855" s="273"/>
      <c r="OWL855" s="273"/>
      <c r="OWM855" s="273"/>
      <c r="OWN855" s="273"/>
      <c r="OWO855" s="273"/>
      <c r="OWP855" s="273"/>
      <c r="OWQ855" s="273"/>
      <c r="OWR855" s="273"/>
      <c r="OWS855" s="273"/>
      <c r="OWT855" s="273"/>
      <c r="OWU855" s="273"/>
      <c r="OWV855" s="273"/>
      <c r="OWW855" s="273"/>
      <c r="OWX855" s="273"/>
      <c r="OWY855" s="273"/>
      <c r="OWZ855" s="273"/>
      <c r="OXA855" s="273"/>
      <c r="OXB855" s="273"/>
      <c r="OXC855" s="273"/>
      <c r="OXD855" s="273"/>
      <c r="OXE855" s="273"/>
      <c r="OXF855" s="273"/>
      <c r="OXG855" s="273"/>
      <c r="OXH855" s="273"/>
      <c r="OXI855" s="273"/>
      <c r="OXJ855" s="273"/>
      <c r="OXK855" s="273"/>
      <c r="OXL855" s="273"/>
      <c r="OXM855" s="273"/>
      <c r="OXN855" s="273"/>
      <c r="OXO855" s="273"/>
      <c r="OXP855" s="273"/>
      <c r="OXQ855" s="273"/>
      <c r="OXR855" s="273"/>
      <c r="OXS855" s="273"/>
      <c r="OXT855" s="273"/>
      <c r="OXU855" s="273"/>
      <c r="OXV855" s="273"/>
      <c r="OXW855" s="273"/>
      <c r="OXX855" s="273"/>
      <c r="OXY855" s="273"/>
      <c r="OXZ855" s="273"/>
      <c r="OYA855" s="273"/>
      <c r="OYB855" s="273"/>
      <c r="OYC855" s="273"/>
      <c r="OYD855" s="273"/>
      <c r="OYE855" s="273"/>
      <c r="OYF855" s="273"/>
      <c r="OYG855" s="273"/>
      <c r="OYH855" s="273"/>
      <c r="OYI855" s="273"/>
      <c r="OYJ855" s="273"/>
      <c r="OYK855" s="273"/>
      <c r="OYL855" s="273"/>
      <c r="OYM855" s="273"/>
      <c r="OYN855" s="273"/>
      <c r="OYO855" s="273"/>
      <c r="OYP855" s="273"/>
      <c r="OYQ855" s="273"/>
      <c r="OYR855" s="273"/>
      <c r="OYS855" s="273"/>
      <c r="OYT855" s="273"/>
      <c r="OYU855" s="273"/>
      <c r="OYV855" s="273"/>
      <c r="OYW855" s="273"/>
      <c r="OYX855" s="273"/>
      <c r="OYY855" s="273"/>
      <c r="OYZ855" s="273"/>
      <c r="OZA855" s="273"/>
      <c r="OZB855" s="273"/>
      <c r="OZC855" s="273"/>
      <c r="OZD855" s="273"/>
      <c r="OZE855" s="273"/>
      <c r="OZF855" s="273"/>
      <c r="OZG855" s="273"/>
      <c r="OZH855" s="273"/>
      <c r="OZI855" s="273"/>
      <c r="OZJ855" s="273"/>
      <c r="OZK855" s="273"/>
      <c r="OZL855" s="273"/>
      <c r="OZM855" s="273"/>
      <c r="OZN855" s="273"/>
      <c r="OZO855" s="273"/>
      <c r="OZP855" s="273"/>
      <c r="OZQ855" s="273"/>
      <c r="OZR855" s="273"/>
      <c r="OZS855" s="273"/>
      <c r="OZT855" s="273"/>
      <c r="OZU855" s="273"/>
      <c r="OZV855" s="273"/>
      <c r="OZW855" s="273"/>
      <c r="OZX855" s="273"/>
      <c r="OZY855" s="273"/>
      <c r="OZZ855" s="273"/>
      <c r="PAA855" s="273"/>
      <c r="PAB855" s="273"/>
      <c r="PAC855" s="273"/>
      <c r="PAD855" s="273"/>
      <c r="PAE855" s="273"/>
      <c r="PAF855" s="273"/>
      <c r="PAG855" s="273"/>
      <c r="PAH855" s="273"/>
      <c r="PAI855" s="273"/>
      <c r="PAJ855" s="273"/>
      <c r="PAK855" s="273"/>
      <c r="PAL855" s="273"/>
      <c r="PAM855" s="273"/>
      <c r="PAN855" s="273"/>
      <c r="PAO855" s="273"/>
      <c r="PAP855" s="273"/>
      <c r="PAQ855" s="273"/>
      <c r="PAR855" s="273"/>
      <c r="PAS855" s="273"/>
      <c r="PAT855" s="273"/>
      <c r="PAU855" s="273"/>
      <c r="PAV855" s="273"/>
      <c r="PAW855" s="273"/>
      <c r="PAX855" s="273"/>
      <c r="PAY855" s="273"/>
      <c r="PAZ855" s="273"/>
      <c r="PBA855" s="273"/>
      <c r="PBB855" s="273"/>
      <c r="PBC855" s="273"/>
      <c r="PBD855" s="273"/>
      <c r="PBE855" s="273"/>
      <c r="PBF855" s="273"/>
      <c r="PBG855" s="273"/>
      <c r="PBH855" s="273"/>
      <c r="PBI855" s="273"/>
      <c r="PBJ855" s="273"/>
      <c r="PBK855" s="273"/>
      <c r="PBL855" s="273"/>
      <c r="PBM855" s="273"/>
      <c r="PBN855" s="273"/>
      <c r="PBO855" s="273"/>
      <c r="PBP855" s="273"/>
      <c r="PBQ855" s="273"/>
      <c r="PBR855" s="273"/>
      <c r="PBS855" s="273"/>
      <c r="PBT855" s="273"/>
      <c r="PBU855" s="273"/>
      <c r="PBV855" s="273"/>
      <c r="PBW855" s="273"/>
      <c r="PBX855" s="273"/>
      <c r="PBY855" s="273"/>
      <c r="PBZ855" s="273"/>
      <c r="PCA855" s="273"/>
      <c r="PCB855" s="273"/>
      <c r="PCC855" s="273"/>
      <c r="PCD855" s="273"/>
      <c r="PCE855" s="273"/>
      <c r="PCF855" s="273"/>
      <c r="PCG855" s="273"/>
      <c r="PCH855" s="273"/>
      <c r="PCI855" s="273"/>
      <c r="PCJ855" s="273"/>
      <c r="PCK855" s="273"/>
      <c r="PCL855" s="273"/>
      <c r="PCM855" s="273"/>
      <c r="PCN855" s="273"/>
      <c r="PCO855" s="273"/>
      <c r="PCP855" s="273"/>
      <c r="PCQ855" s="273"/>
      <c r="PCR855" s="273"/>
      <c r="PCS855" s="273"/>
      <c r="PCT855" s="273"/>
      <c r="PCU855" s="273"/>
      <c r="PCV855" s="273"/>
      <c r="PCW855" s="273"/>
      <c r="PCX855" s="273"/>
      <c r="PCY855" s="273"/>
      <c r="PCZ855" s="273"/>
      <c r="PDA855" s="273"/>
      <c r="PDB855" s="273"/>
      <c r="PDC855" s="273"/>
      <c r="PDD855" s="273"/>
      <c r="PDE855" s="273"/>
      <c r="PDF855" s="273"/>
      <c r="PDG855" s="273"/>
      <c r="PDH855" s="273"/>
      <c r="PDI855" s="273"/>
      <c r="PDJ855" s="273"/>
      <c r="PDK855" s="273"/>
      <c r="PDL855" s="273"/>
      <c r="PDM855" s="273"/>
      <c r="PDN855" s="273"/>
      <c r="PDO855" s="273"/>
      <c r="PDP855" s="273"/>
      <c r="PDQ855" s="273"/>
      <c r="PDR855" s="273"/>
      <c r="PDS855" s="273"/>
      <c r="PDT855" s="273"/>
      <c r="PDU855" s="273"/>
      <c r="PDV855" s="273"/>
      <c r="PDW855" s="273"/>
      <c r="PDX855" s="273"/>
      <c r="PDY855" s="273"/>
      <c r="PDZ855" s="273"/>
      <c r="PEA855" s="273"/>
      <c r="PEB855" s="273"/>
      <c r="PEC855" s="273"/>
      <c r="PED855" s="273"/>
      <c r="PEE855" s="273"/>
      <c r="PEF855" s="273"/>
      <c r="PEG855" s="273"/>
      <c r="PEH855" s="273"/>
      <c r="PEI855" s="273"/>
      <c r="PEJ855" s="273"/>
      <c r="PEK855" s="273"/>
      <c r="PEL855" s="273"/>
      <c r="PEM855" s="273"/>
      <c r="PEN855" s="273"/>
      <c r="PEO855" s="273"/>
      <c r="PEP855" s="273"/>
      <c r="PEQ855" s="273"/>
      <c r="PER855" s="273"/>
      <c r="PES855" s="273"/>
      <c r="PET855" s="273"/>
      <c r="PEU855" s="273"/>
      <c r="PEV855" s="273"/>
      <c r="PEW855" s="273"/>
      <c r="PEX855" s="273"/>
      <c r="PEY855" s="273"/>
      <c r="PEZ855" s="273"/>
      <c r="PFA855" s="273"/>
      <c r="PFB855" s="273"/>
      <c r="PFC855" s="273"/>
      <c r="PFD855" s="273"/>
      <c r="PFE855" s="273"/>
      <c r="PFF855" s="273"/>
      <c r="PFG855" s="273"/>
      <c r="PFH855" s="273"/>
      <c r="PFI855" s="273"/>
      <c r="PFJ855" s="273"/>
      <c r="PFK855" s="273"/>
      <c r="PFL855" s="273"/>
      <c r="PFM855" s="273"/>
      <c r="PFN855" s="273"/>
      <c r="PFO855" s="273"/>
      <c r="PFP855" s="273"/>
      <c r="PFQ855" s="273"/>
      <c r="PFR855" s="273"/>
      <c r="PFS855" s="273"/>
      <c r="PFT855" s="273"/>
      <c r="PFU855" s="273"/>
      <c r="PFV855" s="273"/>
      <c r="PFW855" s="273"/>
      <c r="PFX855" s="273"/>
      <c r="PFY855" s="273"/>
      <c r="PFZ855" s="273"/>
      <c r="PGA855" s="273"/>
      <c r="PGB855" s="273"/>
      <c r="PGC855" s="273"/>
      <c r="PGD855" s="273"/>
      <c r="PGE855" s="273"/>
      <c r="PGF855" s="273"/>
      <c r="PGG855" s="273"/>
      <c r="PGH855" s="273"/>
      <c r="PGI855" s="273"/>
      <c r="PGJ855" s="273"/>
      <c r="PGK855" s="273"/>
      <c r="PGL855" s="273"/>
      <c r="PGM855" s="273"/>
      <c r="PGN855" s="273"/>
      <c r="PGO855" s="273"/>
      <c r="PGP855" s="273"/>
      <c r="PGQ855" s="273"/>
      <c r="PGR855" s="273"/>
      <c r="PGS855" s="273"/>
      <c r="PGT855" s="273"/>
      <c r="PGU855" s="273"/>
      <c r="PGV855" s="273"/>
      <c r="PGW855" s="273"/>
      <c r="PGX855" s="273"/>
      <c r="PGY855" s="273"/>
      <c r="PGZ855" s="273"/>
      <c r="PHA855" s="273"/>
      <c r="PHB855" s="273"/>
      <c r="PHC855" s="273"/>
      <c r="PHD855" s="273"/>
      <c r="PHE855" s="273"/>
      <c r="PHF855" s="273"/>
      <c r="PHG855" s="273"/>
      <c r="PHH855" s="273"/>
      <c r="PHI855" s="273"/>
      <c r="PHJ855" s="273"/>
      <c r="PHK855" s="273"/>
      <c r="PHL855" s="273"/>
      <c r="PHM855" s="273"/>
      <c r="PHN855" s="273"/>
      <c r="PHO855" s="273"/>
      <c r="PHP855" s="273"/>
      <c r="PHQ855" s="273"/>
      <c r="PHR855" s="273"/>
      <c r="PHS855" s="273"/>
      <c r="PHT855" s="273"/>
      <c r="PHU855" s="273"/>
      <c r="PHV855" s="273"/>
      <c r="PHW855" s="273"/>
      <c r="PHX855" s="273"/>
      <c r="PHY855" s="273"/>
      <c r="PHZ855" s="273"/>
      <c r="PIA855" s="273"/>
      <c r="PIB855" s="273"/>
      <c r="PIC855" s="273"/>
      <c r="PID855" s="273"/>
      <c r="PIE855" s="273"/>
      <c r="PIF855" s="273"/>
      <c r="PIG855" s="273"/>
      <c r="PIH855" s="273"/>
      <c r="PII855" s="273"/>
      <c r="PIJ855" s="273"/>
      <c r="PIK855" s="273"/>
      <c r="PIL855" s="273"/>
      <c r="PIM855" s="273"/>
      <c r="PIN855" s="273"/>
      <c r="PIO855" s="273"/>
      <c r="PIP855" s="273"/>
      <c r="PIQ855" s="273"/>
      <c r="PIR855" s="273"/>
      <c r="PIS855" s="273"/>
      <c r="PIT855" s="273"/>
      <c r="PIU855" s="273"/>
      <c r="PIV855" s="273"/>
      <c r="PIW855" s="273"/>
      <c r="PIX855" s="273"/>
      <c r="PIY855" s="273"/>
      <c r="PIZ855" s="273"/>
      <c r="PJA855" s="273"/>
      <c r="PJB855" s="273"/>
      <c r="PJC855" s="273"/>
      <c r="PJD855" s="273"/>
      <c r="PJE855" s="273"/>
      <c r="PJF855" s="273"/>
      <c r="PJG855" s="273"/>
      <c r="PJH855" s="273"/>
      <c r="PJI855" s="273"/>
      <c r="PJJ855" s="273"/>
      <c r="PJK855" s="273"/>
      <c r="PJL855" s="273"/>
      <c r="PJM855" s="273"/>
      <c r="PJN855" s="273"/>
      <c r="PJO855" s="273"/>
      <c r="PJP855" s="273"/>
      <c r="PJQ855" s="273"/>
      <c r="PJR855" s="273"/>
      <c r="PJS855" s="273"/>
      <c r="PJT855" s="273"/>
      <c r="PJU855" s="273"/>
      <c r="PJV855" s="273"/>
      <c r="PJW855" s="273"/>
      <c r="PJX855" s="273"/>
      <c r="PJY855" s="273"/>
      <c r="PJZ855" s="273"/>
      <c r="PKA855" s="273"/>
      <c r="PKB855" s="273"/>
      <c r="PKC855" s="273"/>
      <c r="PKD855" s="273"/>
      <c r="PKE855" s="273"/>
      <c r="PKF855" s="273"/>
      <c r="PKG855" s="273"/>
      <c r="PKH855" s="273"/>
      <c r="PKI855" s="273"/>
      <c r="PKJ855" s="273"/>
      <c r="PKK855" s="273"/>
      <c r="PKL855" s="273"/>
      <c r="PKM855" s="273"/>
      <c r="PKN855" s="273"/>
      <c r="PKO855" s="273"/>
      <c r="PKP855" s="273"/>
      <c r="PKQ855" s="273"/>
      <c r="PKR855" s="273"/>
      <c r="PKS855" s="273"/>
      <c r="PKT855" s="273"/>
      <c r="PKU855" s="273"/>
      <c r="PKV855" s="273"/>
      <c r="PKW855" s="273"/>
      <c r="PKX855" s="273"/>
      <c r="PKY855" s="273"/>
      <c r="PKZ855" s="273"/>
      <c r="PLA855" s="273"/>
      <c r="PLB855" s="273"/>
      <c r="PLC855" s="273"/>
      <c r="PLD855" s="273"/>
      <c r="PLE855" s="273"/>
      <c r="PLF855" s="273"/>
      <c r="PLG855" s="273"/>
      <c r="PLH855" s="273"/>
      <c r="PLI855" s="273"/>
      <c r="PLJ855" s="273"/>
      <c r="PLK855" s="273"/>
      <c r="PLL855" s="273"/>
      <c r="PLM855" s="273"/>
      <c r="PLN855" s="273"/>
      <c r="PLO855" s="273"/>
      <c r="PLP855" s="273"/>
      <c r="PLQ855" s="273"/>
      <c r="PLR855" s="273"/>
      <c r="PLS855" s="273"/>
      <c r="PLT855" s="273"/>
      <c r="PLU855" s="273"/>
      <c r="PLV855" s="273"/>
      <c r="PLW855" s="273"/>
      <c r="PLX855" s="273"/>
      <c r="PLY855" s="273"/>
      <c r="PLZ855" s="273"/>
      <c r="PMA855" s="273"/>
      <c r="PMB855" s="273"/>
      <c r="PMC855" s="273"/>
      <c r="PMD855" s="273"/>
      <c r="PME855" s="273"/>
      <c r="PMF855" s="273"/>
      <c r="PMG855" s="273"/>
      <c r="PMH855" s="273"/>
      <c r="PMI855" s="273"/>
      <c r="PMJ855" s="273"/>
      <c r="PMK855" s="273"/>
      <c r="PML855" s="273"/>
      <c r="PMM855" s="273"/>
      <c r="PMN855" s="273"/>
      <c r="PMO855" s="273"/>
      <c r="PMP855" s="273"/>
      <c r="PMQ855" s="273"/>
      <c r="PMR855" s="273"/>
      <c r="PMS855" s="273"/>
      <c r="PMT855" s="273"/>
      <c r="PMU855" s="273"/>
      <c r="PMV855" s="273"/>
      <c r="PMW855" s="273"/>
      <c r="PMX855" s="273"/>
      <c r="PMY855" s="273"/>
      <c r="PMZ855" s="273"/>
      <c r="PNA855" s="273"/>
      <c r="PNB855" s="273"/>
      <c r="PNC855" s="273"/>
      <c r="PND855" s="273"/>
      <c r="PNE855" s="273"/>
      <c r="PNF855" s="273"/>
      <c r="PNG855" s="273"/>
      <c r="PNH855" s="273"/>
      <c r="PNI855" s="273"/>
      <c r="PNJ855" s="273"/>
      <c r="PNK855" s="273"/>
      <c r="PNL855" s="273"/>
      <c r="PNM855" s="273"/>
      <c r="PNN855" s="273"/>
      <c r="PNO855" s="273"/>
      <c r="PNP855" s="273"/>
      <c r="PNQ855" s="273"/>
      <c r="PNR855" s="273"/>
      <c r="PNS855" s="273"/>
      <c r="PNT855" s="273"/>
      <c r="PNU855" s="273"/>
      <c r="PNV855" s="273"/>
      <c r="PNW855" s="273"/>
      <c r="PNX855" s="273"/>
      <c r="PNY855" s="273"/>
      <c r="PNZ855" s="273"/>
      <c r="POA855" s="273"/>
      <c r="POB855" s="273"/>
      <c r="POC855" s="273"/>
      <c r="POD855" s="273"/>
      <c r="POE855" s="273"/>
      <c r="POF855" s="273"/>
      <c r="POG855" s="273"/>
      <c r="POH855" s="273"/>
      <c r="POI855" s="273"/>
      <c r="POJ855" s="273"/>
      <c r="POK855" s="273"/>
      <c r="POL855" s="273"/>
      <c r="POM855" s="273"/>
      <c r="PON855" s="273"/>
      <c r="POO855" s="273"/>
      <c r="POP855" s="273"/>
      <c r="POQ855" s="273"/>
      <c r="POR855" s="273"/>
      <c r="POS855" s="273"/>
      <c r="POT855" s="273"/>
      <c r="POU855" s="273"/>
      <c r="POV855" s="273"/>
      <c r="POW855" s="273"/>
      <c r="POX855" s="273"/>
      <c r="POY855" s="273"/>
      <c r="POZ855" s="273"/>
      <c r="PPA855" s="273"/>
      <c r="PPB855" s="273"/>
      <c r="PPC855" s="273"/>
      <c r="PPD855" s="273"/>
      <c r="PPE855" s="273"/>
      <c r="PPF855" s="273"/>
      <c r="PPG855" s="273"/>
      <c r="PPH855" s="273"/>
      <c r="PPI855" s="273"/>
      <c r="PPJ855" s="273"/>
      <c r="PPK855" s="273"/>
      <c r="PPL855" s="273"/>
      <c r="PPM855" s="273"/>
      <c r="PPN855" s="273"/>
      <c r="PPO855" s="273"/>
      <c r="PPP855" s="273"/>
      <c r="PPQ855" s="273"/>
      <c r="PPR855" s="273"/>
      <c r="PPS855" s="273"/>
      <c r="PPT855" s="273"/>
      <c r="PPU855" s="273"/>
      <c r="PPV855" s="273"/>
      <c r="PPW855" s="273"/>
      <c r="PPX855" s="273"/>
      <c r="PPY855" s="273"/>
      <c r="PPZ855" s="273"/>
      <c r="PQA855" s="273"/>
      <c r="PQB855" s="273"/>
      <c r="PQC855" s="273"/>
      <c r="PQD855" s="273"/>
      <c r="PQE855" s="273"/>
      <c r="PQF855" s="273"/>
      <c r="PQG855" s="273"/>
      <c r="PQH855" s="273"/>
      <c r="PQI855" s="273"/>
      <c r="PQJ855" s="273"/>
      <c r="PQK855" s="273"/>
      <c r="PQL855" s="273"/>
      <c r="PQM855" s="273"/>
      <c r="PQN855" s="273"/>
      <c r="PQO855" s="273"/>
      <c r="PQP855" s="273"/>
      <c r="PQQ855" s="273"/>
      <c r="PQR855" s="273"/>
      <c r="PQS855" s="273"/>
      <c r="PQT855" s="273"/>
      <c r="PQU855" s="273"/>
      <c r="PQV855" s="273"/>
      <c r="PQW855" s="273"/>
      <c r="PQX855" s="273"/>
      <c r="PQY855" s="273"/>
      <c r="PQZ855" s="273"/>
      <c r="PRA855" s="273"/>
      <c r="PRB855" s="273"/>
      <c r="PRC855" s="273"/>
      <c r="PRD855" s="273"/>
      <c r="PRE855" s="273"/>
      <c r="PRF855" s="273"/>
      <c r="PRG855" s="273"/>
      <c r="PRH855" s="273"/>
      <c r="PRI855" s="273"/>
      <c r="PRJ855" s="273"/>
      <c r="PRK855" s="273"/>
      <c r="PRL855" s="273"/>
      <c r="PRM855" s="273"/>
      <c r="PRN855" s="273"/>
      <c r="PRO855" s="273"/>
      <c r="PRP855" s="273"/>
      <c r="PRQ855" s="273"/>
      <c r="PRR855" s="273"/>
      <c r="PRS855" s="273"/>
      <c r="PRT855" s="273"/>
      <c r="PRU855" s="273"/>
      <c r="PRV855" s="273"/>
      <c r="PRW855" s="273"/>
      <c r="PRX855" s="273"/>
      <c r="PRY855" s="273"/>
      <c r="PRZ855" s="273"/>
      <c r="PSA855" s="273"/>
      <c r="PSB855" s="273"/>
      <c r="PSC855" s="273"/>
      <c r="PSD855" s="273"/>
      <c r="PSE855" s="273"/>
      <c r="PSF855" s="273"/>
      <c r="PSG855" s="273"/>
      <c r="PSH855" s="273"/>
      <c r="PSI855" s="273"/>
      <c r="PSJ855" s="273"/>
      <c r="PSK855" s="273"/>
      <c r="PSL855" s="273"/>
      <c r="PSM855" s="273"/>
      <c r="PSN855" s="273"/>
      <c r="PSO855" s="273"/>
      <c r="PSP855" s="273"/>
      <c r="PSQ855" s="273"/>
      <c r="PSR855" s="273"/>
      <c r="PSS855" s="273"/>
      <c r="PST855" s="273"/>
      <c r="PSU855" s="273"/>
      <c r="PSV855" s="273"/>
      <c r="PSW855" s="273"/>
      <c r="PSX855" s="273"/>
      <c r="PSY855" s="273"/>
      <c r="PSZ855" s="273"/>
      <c r="PTA855" s="273"/>
      <c r="PTB855" s="273"/>
      <c r="PTC855" s="273"/>
      <c r="PTD855" s="273"/>
      <c r="PTE855" s="273"/>
      <c r="PTF855" s="273"/>
      <c r="PTG855" s="273"/>
      <c r="PTH855" s="273"/>
      <c r="PTI855" s="273"/>
      <c r="PTJ855" s="273"/>
      <c r="PTK855" s="273"/>
      <c r="PTL855" s="273"/>
      <c r="PTM855" s="273"/>
      <c r="PTN855" s="273"/>
      <c r="PTO855" s="273"/>
      <c r="PTP855" s="273"/>
      <c r="PTQ855" s="273"/>
      <c r="PTR855" s="273"/>
      <c r="PTS855" s="273"/>
      <c r="PTT855" s="273"/>
      <c r="PTU855" s="273"/>
      <c r="PTV855" s="273"/>
      <c r="PTW855" s="273"/>
      <c r="PTX855" s="273"/>
      <c r="PTY855" s="273"/>
      <c r="PTZ855" s="273"/>
      <c r="PUA855" s="273"/>
      <c r="PUB855" s="273"/>
      <c r="PUC855" s="273"/>
      <c r="PUD855" s="273"/>
      <c r="PUE855" s="273"/>
      <c r="PUF855" s="273"/>
      <c r="PUG855" s="273"/>
      <c r="PUH855" s="273"/>
      <c r="PUI855" s="273"/>
      <c r="PUJ855" s="273"/>
      <c r="PUK855" s="273"/>
      <c r="PUL855" s="273"/>
      <c r="PUM855" s="273"/>
      <c r="PUN855" s="273"/>
      <c r="PUO855" s="273"/>
      <c r="PUP855" s="273"/>
      <c r="PUQ855" s="273"/>
      <c r="PUR855" s="273"/>
      <c r="PUS855" s="273"/>
      <c r="PUT855" s="273"/>
      <c r="PUU855" s="273"/>
      <c r="PUV855" s="273"/>
      <c r="PUW855" s="273"/>
      <c r="PUX855" s="273"/>
      <c r="PUY855" s="273"/>
      <c r="PUZ855" s="273"/>
      <c r="PVA855" s="273"/>
      <c r="PVB855" s="273"/>
      <c r="PVC855" s="273"/>
      <c r="PVD855" s="273"/>
      <c r="PVE855" s="273"/>
      <c r="PVF855" s="273"/>
      <c r="PVG855" s="273"/>
      <c r="PVH855" s="273"/>
      <c r="PVI855" s="273"/>
      <c r="PVJ855" s="273"/>
      <c r="PVK855" s="273"/>
      <c r="PVL855" s="273"/>
      <c r="PVM855" s="273"/>
      <c r="PVN855" s="273"/>
      <c r="PVO855" s="273"/>
      <c r="PVP855" s="273"/>
      <c r="PVQ855" s="273"/>
      <c r="PVR855" s="273"/>
      <c r="PVS855" s="273"/>
      <c r="PVT855" s="273"/>
      <c r="PVU855" s="273"/>
      <c r="PVV855" s="273"/>
      <c r="PVW855" s="273"/>
      <c r="PVX855" s="273"/>
      <c r="PVY855" s="273"/>
      <c r="PVZ855" s="273"/>
      <c r="PWA855" s="273"/>
      <c r="PWB855" s="273"/>
      <c r="PWC855" s="273"/>
      <c r="PWD855" s="273"/>
      <c r="PWE855" s="273"/>
      <c r="PWF855" s="273"/>
      <c r="PWG855" s="273"/>
      <c r="PWH855" s="273"/>
      <c r="PWI855" s="273"/>
      <c r="PWJ855" s="273"/>
      <c r="PWK855" s="273"/>
      <c r="PWL855" s="273"/>
      <c r="PWM855" s="273"/>
      <c r="PWN855" s="273"/>
      <c r="PWO855" s="273"/>
      <c r="PWP855" s="273"/>
      <c r="PWQ855" s="273"/>
      <c r="PWR855" s="273"/>
      <c r="PWS855" s="273"/>
      <c r="PWT855" s="273"/>
      <c r="PWU855" s="273"/>
      <c r="PWV855" s="273"/>
      <c r="PWW855" s="273"/>
      <c r="PWX855" s="273"/>
      <c r="PWY855" s="273"/>
      <c r="PWZ855" s="273"/>
      <c r="PXA855" s="273"/>
      <c r="PXB855" s="273"/>
      <c r="PXC855" s="273"/>
      <c r="PXD855" s="273"/>
      <c r="PXE855" s="273"/>
      <c r="PXF855" s="273"/>
      <c r="PXG855" s="273"/>
      <c r="PXH855" s="273"/>
      <c r="PXI855" s="273"/>
      <c r="PXJ855" s="273"/>
      <c r="PXK855" s="273"/>
      <c r="PXL855" s="273"/>
      <c r="PXM855" s="273"/>
      <c r="PXN855" s="273"/>
      <c r="PXO855" s="273"/>
      <c r="PXP855" s="273"/>
      <c r="PXQ855" s="273"/>
      <c r="PXR855" s="273"/>
      <c r="PXS855" s="273"/>
      <c r="PXT855" s="273"/>
      <c r="PXU855" s="273"/>
      <c r="PXV855" s="273"/>
      <c r="PXW855" s="273"/>
      <c r="PXX855" s="273"/>
      <c r="PXY855" s="273"/>
      <c r="PXZ855" s="273"/>
      <c r="PYA855" s="273"/>
      <c r="PYB855" s="273"/>
      <c r="PYC855" s="273"/>
      <c r="PYD855" s="273"/>
      <c r="PYE855" s="273"/>
      <c r="PYF855" s="273"/>
      <c r="PYG855" s="273"/>
      <c r="PYH855" s="273"/>
      <c r="PYI855" s="273"/>
      <c r="PYJ855" s="273"/>
      <c r="PYK855" s="273"/>
      <c r="PYL855" s="273"/>
      <c r="PYM855" s="273"/>
      <c r="PYN855" s="273"/>
      <c r="PYO855" s="273"/>
      <c r="PYP855" s="273"/>
      <c r="PYQ855" s="273"/>
      <c r="PYR855" s="273"/>
      <c r="PYS855" s="273"/>
      <c r="PYT855" s="273"/>
      <c r="PYU855" s="273"/>
      <c r="PYV855" s="273"/>
      <c r="PYW855" s="273"/>
      <c r="PYX855" s="273"/>
      <c r="PYY855" s="273"/>
      <c r="PYZ855" s="273"/>
      <c r="PZA855" s="273"/>
      <c r="PZB855" s="273"/>
      <c r="PZC855" s="273"/>
      <c r="PZD855" s="273"/>
      <c r="PZE855" s="273"/>
      <c r="PZF855" s="273"/>
      <c r="PZG855" s="273"/>
      <c r="PZH855" s="273"/>
      <c r="PZI855" s="273"/>
      <c r="PZJ855" s="273"/>
      <c r="PZK855" s="273"/>
      <c r="PZL855" s="273"/>
      <c r="PZM855" s="273"/>
      <c r="PZN855" s="273"/>
      <c r="PZO855" s="273"/>
      <c r="PZP855" s="273"/>
      <c r="PZQ855" s="273"/>
      <c r="PZR855" s="273"/>
      <c r="PZS855" s="273"/>
      <c r="PZT855" s="273"/>
      <c r="PZU855" s="273"/>
      <c r="PZV855" s="273"/>
      <c r="PZW855" s="273"/>
      <c r="PZX855" s="273"/>
      <c r="PZY855" s="273"/>
      <c r="PZZ855" s="273"/>
      <c r="QAA855" s="273"/>
      <c r="QAB855" s="273"/>
      <c r="QAC855" s="273"/>
      <c r="QAD855" s="273"/>
      <c r="QAE855" s="273"/>
      <c r="QAF855" s="273"/>
      <c r="QAG855" s="273"/>
      <c r="QAH855" s="273"/>
      <c r="QAI855" s="273"/>
      <c r="QAJ855" s="273"/>
      <c r="QAK855" s="273"/>
      <c r="QAL855" s="273"/>
      <c r="QAM855" s="273"/>
      <c r="QAN855" s="273"/>
      <c r="QAO855" s="273"/>
      <c r="QAP855" s="273"/>
      <c r="QAQ855" s="273"/>
      <c r="QAR855" s="273"/>
      <c r="QAS855" s="273"/>
      <c r="QAT855" s="273"/>
      <c r="QAU855" s="273"/>
      <c r="QAV855" s="273"/>
      <c r="QAW855" s="273"/>
      <c r="QAX855" s="273"/>
      <c r="QAY855" s="273"/>
      <c r="QAZ855" s="273"/>
      <c r="QBA855" s="273"/>
      <c r="QBB855" s="273"/>
      <c r="QBC855" s="273"/>
      <c r="QBD855" s="273"/>
      <c r="QBE855" s="273"/>
      <c r="QBF855" s="273"/>
      <c r="QBG855" s="273"/>
      <c r="QBH855" s="273"/>
      <c r="QBI855" s="273"/>
      <c r="QBJ855" s="273"/>
      <c r="QBK855" s="273"/>
      <c r="QBL855" s="273"/>
      <c r="QBM855" s="273"/>
      <c r="QBN855" s="273"/>
      <c r="QBO855" s="273"/>
      <c r="QBP855" s="273"/>
      <c r="QBQ855" s="273"/>
      <c r="QBR855" s="273"/>
      <c r="QBS855" s="273"/>
      <c r="QBT855" s="273"/>
      <c r="QBU855" s="273"/>
      <c r="QBV855" s="273"/>
      <c r="QBW855" s="273"/>
      <c r="QBX855" s="273"/>
      <c r="QBY855" s="273"/>
      <c r="QBZ855" s="273"/>
      <c r="QCA855" s="273"/>
      <c r="QCB855" s="273"/>
      <c r="QCC855" s="273"/>
      <c r="QCD855" s="273"/>
      <c r="QCE855" s="273"/>
      <c r="QCF855" s="273"/>
      <c r="QCG855" s="273"/>
      <c r="QCH855" s="273"/>
      <c r="QCI855" s="273"/>
      <c r="QCJ855" s="273"/>
      <c r="QCK855" s="273"/>
      <c r="QCL855" s="273"/>
      <c r="QCM855" s="273"/>
      <c r="QCN855" s="273"/>
      <c r="QCO855" s="273"/>
      <c r="QCP855" s="273"/>
      <c r="QCQ855" s="273"/>
      <c r="QCR855" s="273"/>
      <c r="QCS855" s="273"/>
      <c r="QCT855" s="273"/>
      <c r="QCU855" s="273"/>
      <c r="QCV855" s="273"/>
      <c r="QCW855" s="273"/>
      <c r="QCX855" s="273"/>
      <c r="QCY855" s="273"/>
      <c r="QCZ855" s="273"/>
      <c r="QDA855" s="273"/>
      <c r="QDB855" s="273"/>
      <c r="QDC855" s="273"/>
      <c r="QDD855" s="273"/>
      <c r="QDE855" s="273"/>
      <c r="QDF855" s="273"/>
      <c r="QDG855" s="273"/>
      <c r="QDH855" s="273"/>
      <c r="QDI855" s="273"/>
      <c r="QDJ855" s="273"/>
      <c r="QDK855" s="273"/>
      <c r="QDL855" s="273"/>
      <c r="QDM855" s="273"/>
      <c r="QDN855" s="273"/>
      <c r="QDO855" s="273"/>
      <c r="QDP855" s="273"/>
      <c r="QDQ855" s="273"/>
      <c r="QDR855" s="273"/>
      <c r="QDS855" s="273"/>
      <c r="QDT855" s="273"/>
      <c r="QDU855" s="273"/>
      <c r="QDV855" s="273"/>
      <c r="QDW855" s="273"/>
      <c r="QDX855" s="273"/>
      <c r="QDY855" s="273"/>
      <c r="QDZ855" s="273"/>
      <c r="QEA855" s="273"/>
      <c r="QEB855" s="273"/>
      <c r="QEC855" s="273"/>
      <c r="QED855" s="273"/>
      <c r="QEE855" s="273"/>
      <c r="QEF855" s="273"/>
      <c r="QEG855" s="273"/>
      <c r="QEH855" s="273"/>
      <c r="QEI855" s="273"/>
      <c r="QEJ855" s="273"/>
      <c r="QEK855" s="273"/>
      <c r="QEL855" s="273"/>
      <c r="QEM855" s="273"/>
      <c r="QEN855" s="273"/>
      <c r="QEO855" s="273"/>
      <c r="QEP855" s="273"/>
      <c r="QEQ855" s="273"/>
      <c r="QER855" s="273"/>
      <c r="QES855" s="273"/>
      <c r="QET855" s="273"/>
      <c r="QEU855" s="273"/>
      <c r="QEV855" s="273"/>
      <c r="QEW855" s="273"/>
      <c r="QEX855" s="273"/>
      <c r="QEY855" s="273"/>
      <c r="QEZ855" s="273"/>
      <c r="QFA855" s="273"/>
      <c r="QFB855" s="273"/>
      <c r="QFC855" s="273"/>
      <c r="QFD855" s="273"/>
      <c r="QFE855" s="273"/>
      <c r="QFF855" s="273"/>
      <c r="QFG855" s="273"/>
      <c r="QFH855" s="273"/>
      <c r="QFI855" s="273"/>
      <c r="QFJ855" s="273"/>
      <c r="QFK855" s="273"/>
      <c r="QFL855" s="273"/>
      <c r="QFM855" s="273"/>
      <c r="QFN855" s="273"/>
      <c r="QFO855" s="273"/>
      <c r="QFP855" s="273"/>
      <c r="QFQ855" s="273"/>
      <c r="QFR855" s="273"/>
      <c r="QFS855" s="273"/>
      <c r="QFT855" s="273"/>
      <c r="QFU855" s="273"/>
      <c r="QFV855" s="273"/>
      <c r="QFW855" s="273"/>
      <c r="QFX855" s="273"/>
      <c r="QFY855" s="273"/>
      <c r="QFZ855" s="273"/>
      <c r="QGA855" s="273"/>
      <c r="QGB855" s="273"/>
      <c r="QGC855" s="273"/>
      <c r="QGD855" s="273"/>
      <c r="QGE855" s="273"/>
      <c r="QGF855" s="273"/>
      <c r="QGG855" s="273"/>
      <c r="QGH855" s="273"/>
      <c r="QGI855" s="273"/>
      <c r="QGJ855" s="273"/>
      <c r="QGK855" s="273"/>
      <c r="QGL855" s="273"/>
      <c r="QGM855" s="273"/>
      <c r="QGN855" s="273"/>
      <c r="QGO855" s="273"/>
      <c r="QGP855" s="273"/>
      <c r="QGQ855" s="273"/>
      <c r="QGR855" s="273"/>
      <c r="QGS855" s="273"/>
      <c r="QGT855" s="273"/>
      <c r="QGU855" s="273"/>
      <c r="QGV855" s="273"/>
      <c r="QGW855" s="273"/>
      <c r="QGX855" s="273"/>
      <c r="QGY855" s="273"/>
      <c r="QGZ855" s="273"/>
      <c r="QHA855" s="273"/>
      <c r="QHB855" s="273"/>
      <c r="QHC855" s="273"/>
      <c r="QHD855" s="273"/>
      <c r="QHE855" s="273"/>
      <c r="QHF855" s="273"/>
      <c r="QHG855" s="273"/>
      <c r="QHH855" s="273"/>
      <c r="QHI855" s="273"/>
      <c r="QHJ855" s="273"/>
      <c r="QHK855" s="273"/>
      <c r="QHL855" s="273"/>
      <c r="QHM855" s="273"/>
      <c r="QHN855" s="273"/>
      <c r="QHO855" s="273"/>
      <c r="QHP855" s="273"/>
      <c r="QHQ855" s="273"/>
      <c r="QHR855" s="273"/>
      <c r="QHS855" s="273"/>
      <c r="QHT855" s="273"/>
      <c r="QHU855" s="273"/>
      <c r="QHV855" s="273"/>
      <c r="QHW855" s="273"/>
      <c r="QHX855" s="273"/>
      <c r="QHY855" s="273"/>
      <c r="QHZ855" s="273"/>
      <c r="QIA855" s="273"/>
      <c r="QIB855" s="273"/>
      <c r="QIC855" s="273"/>
      <c r="QID855" s="273"/>
      <c r="QIE855" s="273"/>
      <c r="QIF855" s="273"/>
      <c r="QIG855" s="273"/>
      <c r="QIH855" s="273"/>
      <c r="QII855" s="273"/>
      <c r="QIJ855" s="273"/>
      <c r="QIK855" s="273"/>
      <c r="QIL855" s="273"/>
      <c r="QIM855" s="273"/>
      <c r="QIN855" s="273"/>
      <c r="QIO855" s="273"/>
      <c r="QIP855" s="273"/>
      <c r="QIQ855" s="273"/>
      <c r="QIR855" s="273"/>
      <c r="QIS855" s="273"/>
      <c r="QIT855" s="273"/>
      <c r="QIU855" s="273"/>
      <c r="QIV855" s="273"/>
      <c r="QIW855" s="273"/>
      <c r="QIX855" s="273"/>
      <c r="QIY855" s="273"/>
      <c r="QIZ855" s="273"/>
      <c r="QJA855" s="273"/>
      <c r="QJB855" s="273"/>
      <c r="QJC855" s="273"/>
      <c r="QJD855" s="273"/>
      <c r="QJE855" s="273"/>
      <c r="QJF855" s="273"/>
      <c r="QJG855" s="273"/>
      <c r="QJH855" s="273"/>
      <c r="QJI855" s="273"/>
      <c r="QJJ855" s="273"/>
      <c r="QJK855" s="273"/>
      <c r="QJL855" s="273"/>
      <c r="QJM855" s="273"/>
      <c r="QJN855" s="273"/>
      <c r="QJO855" s="273"/>
      <c r="QJP855" s="273"/>
      <c r="QJQ855" s="273"/>
      <c r="QJR855" s="273"/>
      <c r="QJS855" s="273"/>
      <c r="QJT855" s="273"/>
      <c r="QJU855" s="273"/>
      <c r="QJV855" s="273"/>
      <c r="QJW855" s="273"/>
      <c r="QJX855" s="273"/>
      <c r="QJY855" s="273"/>
      <c r="QJZ855" s="273"/>
      <c r="QKA855" s="273"/>
      <c r="QKB855" s="273"/>
      <c r="QKC855" s="273"/>
      <c r="QKD855" s="273"/>
      <c r="QKE855" s="273"/>
      <c r="QKF855" s="273"/>
      <c r="QKG855" s="273"/>
      <c r="QKH855" s="273"/>
      <c r="QKI855" s="273"/>
      <c r="QKJ855" s="273"/>
      <c r="QKK855" s="273"/>
      <c r="QKL855" s="273"/>
      <c r="QKM855" s="273"/>
      <c r="QKN855" s="273"/>
      <c r="QKO855" s="273"/>
      <c r="QKP855" s="273"/>
      <c r="QKQ855" s="273"/>
      <c r="QKR855" s="273"/>
      <c r="QKS855" s="273"/>
      <c r="QKT855" s="273"/>
      <c r="QKU855" s="273"/>
      <c r="QKV855" s="273"/>
      <c r="QKW855" s="273"/>
      <c r="QKX855" s="273"/>
      <c r="QKY855" s="273"/>
      <c r="QKZ855" s="273"/>
      <c r="QLA855" s="273"/>
      <c r="QLB855" s="273"/>
      <c r="QLC855" s="273"/>
      <c r="QLD855" s="273"/>
      <c r="QLE855" s="273"/>
      <c r="QLF855" s="273"/>
      <c r="QLG855" s="273"/>
      <c r="QLH855" s="273"/>
      <c r="QLI855" s="273"/>
      <c r="QLJ855" s="273"/>
      <c r="QLK855" s="273"/>
      <c r="QLL855" s="273"/>
      <c r="QLM855" s="273"/>
      <c r="QLN855" s="273"/>
      <c r="QLO855" s="273"/>
      <c r="QLP855" s="273"/>
      <c r="QLQ855" s="273"/>
      <c r="QLR855" s="273"/>
      <c r="QLS855" s="273"/>
      <c r="QLT855" s="273"/>
      <c r="QLU855" s="273"/>
      <c r="QLV855" s="273"/>
      <c r="QLW855" s="273"/>
      <c r="QLX855" s="273"/>
      <c r="QLY855" s="273"/>
      <c r="QLZ855" s="273"/>
      <c r="QMA855" s="273"/>
      <c r="QMB855" s="273"/>
      <c r="QMC855" s="273"/>
      <c r="QMD855" s="273"/>
      <c r="QME855" s="273"/>
      <c r="QMF855" s="273"/>
      <c r="QMG855" s="273"/>
      <c r="QMH855" s="273"/>
      <c r="QMI855" s="273"/>
      <c r="QMJ855" s="273"/>
      <c r="QMK855" s="273"/>
      <c r="QML855" s="273"/>
      <c r="QMM855" s="273"/>
      <c r="QMN855" s="273"/>
      <c r="QMO855" s="273"/>
      <c r="QMP855" s="273"/>
      <c r="QMQ855" s="273"/>
      <c r="QMR855" s="273"/>
      <c r="QMS855" s="273"/>
      <c r="QMT855" s="273"/>
      <c r="QMU855" s="273"/>
      <c r="QMV855" s="273"/>
      <c r="QMW855" s="273"/>
      <c r="QMX855" s="273"/>
      <c r="QMY855" s="273"/>
      <c r="QMZ855" s="273"/>
      <c r="QNA855" s="273"/>
      <c r="QNB855" s="273"/>
      <c r="QNC855" s="273"/>
      <c r="QND855" s="273"/>
      <c r="QNE855" s="273"/>
      <c r="QNF855" s="273"/>
      <c r="QNG855" s="273"/>
      <c r="QNH855" s="273"/>
      <c r="QNI855" s="273"/>
      <c r="QNJ855" s="273"/>
      <c r="QNK855" s="273"/>
      <c r="QNL855" s="273"/>
      <c r="QNM855" s="273"/>
      <c r="QNN855" s="273"/>
      <c r="QNO855" s="273"/>
      <c r="QNP855" s="273"/>
      <c r="QNQ855" s="273"/>
      <c r="QNR855" s="273"/>
      <c r="QNS855" s="273"/>
      <c r="QNT855" s="273"/>
      <c r="QNU855" s="273"/>
      <c r="QNV855" s="273"/>
      <c r="QNW855" s="273"/>
      <c r="QNX855" s="273"/>
      <c r="QNY855" s="273"/>
      <c r="QNZ855" s="273"/>
      <c r="QOA855" s="273"/>
      <c r="QOB855" s="273"/>
      <c r="QOC855" s="273"/>
      <c r="QOD855" s="273"/>
      <c r="QOE855" s="273"/>
      <c r="QOF855" s="273"/>
      <c r="QOG855" s="273"/>
      <c r="QOH855" s="273"/>
      <c r="QOI855" s="273"/>
      <c r="QOJ855" s="273"/>
      <c r="QOK855" s="273"/>
      <c r="QOL855" s="273"/>
      <c r="QOM855" s="273"/>
      <c r="QON855" s="273"/>
      <c r="QOO855" s="273"/>
      <c r="QOP855" s="273"/>
      <c r="QOQ855" s="273"/>
      <c r="QOR855" s="273"/>
      <c r="QOS855" s="273"/>
      <c r="QOT855" s="273"/>
      <c r="QOU855" s="273"/>
      <c r="QOV855" s="273"/>
      <c r="QOW855" s="273"/>
      <c r="QOX855" s="273"/>
      <c r="QOY855" s="273"/>
      <c r="QOZ855" s="273"/>
      <c r="QPA855" s="273"/>
      <c r="QPB855" s="273"/>
      <c r="QPC855" s="273"/>
      <c r="QPD855" s="273"/>
      <c r="QPE855" s="273"/>
      <c r="QPF855" s="273"/>
      <c r="QPG855" s="273"/>
      <c r="QPH855" s="273"/>
      <c r="QPI855" s="273"/>
      <c r="QPJ855" s="273"/>
      <c r="QPK855" s="273"/>
      <c r="QPL855" s="273"/>
      <c r="QPM855" s="273"/>
      <c r="QPN855" s="273"/>
      <c r="QPO855" s="273"/>
      <c r="QPP855" s="273"/>
      <c r="QPQ855" s="273"/>
      <c r="QPR855" s="273"/>
      <c r="QPS855" s="273"/>
      <c r="QPT855" s="273"/>
      <c r="QPU855" s="273"/>
      <c r="QPV855" s="273"/>
      <c r="QPW855" s="273"/>
      <c r="QPX855" s="273"/>
      <c r="QPY855" s="273"/>
      <c r="QPZ855" s="273"/>
      <c r="QQA855" s="273"/>
      <c r="QQB855" s="273"/>
      <c r="QQC855" s="273"/>
      <c r="QQD855" s="273"/>
      <c r="QQE855" s="273"/>
      <c r="QQF855" s="273"/>
      <c r="QQG855" s="273"/>
      <c r="QQH855" s="273"/>
      <c r="QQI855" s="273"/>
      <c r="QQJ855" s="273"/>
      <c r="QQK855" s="273"/>
      <c r="QQL855" s="273"/>
      <c r="QQM855" s="273"/>
      <c r="QQN855" s="273"/>
      <c r="QQO855" s="273"/>
      <c r="QQP855" s="273"/>
      <c r="QQQ855" s="273"/>
      <c r="QQR855" s="273"/>
      <c r="QQS855" s="273"/>
      <c r="QQT855" s="273"/>
      <c r="QQU855" s="273"/>
      <c r="QQV855" s="273"/>
      <c r="QQW855" s="273"/>
      <c r="QQX855" s="273"/>
      <c r="QQY855" s="273"/>
      <c r="QQZ855" s="273"/>
      <c r="QRA855" s="273"/>
      <c r="QRB855" s="273"/>
      <c r="QRC855" s="273"/>
      <c r="QRD855" s="273"/>
      <c r="QRE855" s="273"/>
      <c r="QRF855" s="273"/>
      <c r="QRG855" s="273"/>
      <c r="QRH855" s="273"/>
      <c r="QRI855" s="273"/>
      <c r="QRJ855" s="273"/>
      <c r="QRK855" s="273"/>
      <c r="QRL855" s="273"/>
      <c r="QRM855" s="273"/>
      <c r="QRN855" s="273"/>
      <c r="QRO855" s="273"/>
      <c r="QRP855" s="273"/>
      <c r="QRQ855" s="273"/>
      <c r="QRR855" s="273"/>
      <c r="QRS855" s="273"/>
      <c r="QRT855" s="273"/>
      <c r="QRU855" s="273"/>
      <c r="QRV855" s="273"/>
      <c r="QRW855" s="273"/>
      <c r="QRX855" s="273"/>
      <c r="QRY855" s="273"/>
      <c r="QRZ855" s="273"/>
      <c r="QSA855" s="273"/>
      <c r="QSB855" s="273"/>
      <c r="QSC855" s="273"/>
      <c r="QSD855" s="273"/>
      <c r="QSE855" s="273"/>
      <c r="QSF855" s="273"/>
      <c r="QSG855" s="273"/>
      <c r="QSH855" s="273"/>
      <c r="QSI855" s="273"/>
      <c r="QSJ855" s="273"/>
      <c r="QSK855" s="273"/>
      <c r="QSL855" s="273"/>
      <c r="QSM855" s="273"/>
      <c r="QSN855" s="273"/>
      <c r="QSO855" s="273"/>
      <c r="QSP855" s="273"/>
      <c r="QSQ855" s="273"/>
      <c r="QSR855" s="273"/>
      <c r="QSS855" s="273"/>
      <c r="QST855" s="273"/>
      <c r="QSU855" s="273"/>
      <c r="QSV855" s="273"/>
      <c r="QSW855" s="273"/>
      <c r="QSX855" s="273"/>
      <c r="QSY855" s="273"/>
      <c r="QSZ855" s="273"/>
      <c r="QTA855" s="273"/>
      <c r="QTB855" s="273"/>
      <c r="QTC855" s="273"/>
      <c r="QTD855" s="273"/>
      <c r="QTE855" s="273"/>
      <c r="QTF855" s="273"/>
      <c r="QTG855" s="273"/>
      <c r="QTH855" s="273"/>
      <c r="QTI855" s="273"/>
      <c r="QTJ855" s="273"/>
      <c r="QTK855" s="273"/>
      <c r="QTL855" s="273"/>
      <c r="QTM855" s="273"/>
      <c r="QTN855" s="273"/>
      <c r="QTO855" s="273"/>
      <c r="QTP855" s="273"/>
      <c r="QTQ855" s="273"/>
      <c r="QTR855" s="273"/>
      <c r="QTS855" s="273"/>
      <c r="QTT855" s="273"/>
      <c r="QTU855" s="273"/>
      <c r="QTV855" s="273"/>
      <c r="QTW855" s="273"/>
      <c r="QTX855" s="273"/>
      <c r="QTY855" s="273"/>
      <c r="QTZ855" s="273"/>
      <c r="QUA855" s="273"/>
      <c r="QUB855" s="273"/>
      <c r="QUC855" s="273"/>
      <c r="QUD855" s="273"/>
      <c r="QUE855" s="273"/>
      <c r="QUF855" s="273"/>
      <c r="QUG855" s="273"/>
      <c r="QUH855" s="273"/>
      <c r="QUI855" s="273"/>
      <c r="QUJ855" s="273"/>
      <c r="QUK855" s="273"/>
      <c r="QUL855" s="273"/>
      <c r="QUM855" s="273"/>
      <c r="QUN855" s="273"/>
      <c r="QUO855" s="273"/>
      <c r="QUP855" s="273"/>
      <c r="QUQ855" s="273"/>
      <c r="QUR855" s="273"/>
      <c r="QUS855" s="273"/>
      <c r="QUT855" s="273"/>
      <c r="QUU855" s="273"/>
      <c r="QUV855" s="273"/>
      <c r="QUW855" s="273"/>
      <c r="QUX855" s="273"/>
      <c r="QUY855" s="273"/>
      <c r="QUZ855" s="273"/>
      <c r="QVA855" s="273"/>
      <c r="QVB855" s="273"/>
      <c r="QVC855" s="273"/>
      <c r="QVD855" s="273"/>
      <c r="QVE855" s="273"/>
      <c r="QVF855" s="273"/>
      <c r="QVG855" s="273"/>
      <c r="QVH855" s="273"/>
      <c r="QVI855" s="273"/>
      <c r="QVJ855" s="273"/>
      <c r="QVK855" s="273"/>
      <c r="QVL855" s="273"/>
      <c r="QVM855" s="273"/>
      <c r="QVN855" s="273"/>
      <c r="QVO855" s="273"/>
      <c r="QVP855" s="273"/>
      <c r="QVQ855" s="273"/>
      <c r="QVR855" s="273"/>
      <c r="QVS855" s="273"/>
      <c r="QVT855" s="273"/>
      <c r="QVU855" s="273"/>
      <c r="QVV855" s="273"/>
      <c r="QVW855" s="273"/>
      <c r="QVX855" s="273"/>
      <c r="QVY855" s="273"/>
      <c r="QVZ855" s="273"/>
      <c r="QWA855" s="273"/>
      <c r="QWB855" s="273"/>
      <c r="QWC855" s="273"/>
      <c r="QWD855" s="273"/>
      <c r="QWE855" s="273"/>
      <c r="QWF855" s="273"/>
      <c r="QWG855" s="273"/>
      <c r="QWH855" s="273"/>
      <c r="QWI855" s="273"/>
      <c r="QWJ855" s="273"/>
      <c r="QWK855" s="273"/>
      <c r="QWL855" s="273"/>
      <c r="QWM855" s="273"/>
      <c r="QWN855" s="273"/>
      <c r="QWO855" s="273"/>
      <c r="QWP855" s="273"/>
      <c r="QWQ855" s="273"/>
      <c r="QWR855" s="273"/>
      <c r="QWS855" s="273"/>
      <c r="QWT855" s="273"/>
      <c r="QWU855" s="273"/>
      <c r="QWV855" s="273"/>
      <c r="QWW855" s="273"/>
      <c r="QWX855" s="273"/>
      <c r="QWY855" s="273"/>
      <c r="QWZ855" s="273"/>
      <c r="QXA855" s="273"/>
      <c r="QXB855" s="273"/>
      <c r="QXC855" s="273"/>
      <c r="QXD855" s="273"/>
      <c r="QXE855" s="273"/>
      <c r="QXF855" s="273"/>
      <c r="QXG855" s="273"/>
      <c r="QXH855" s="273"/>
      <c r="QXI855" s="273"/>
      <c r="QXJ855" s="273"/>
      <c r="QXK855" s="273"/>
      <c r="QXL855" s="273"/>
      <c r="QXM855" s="273"/>
      <c r="QXN855" s="273"/>
      <c r="QXO855" s="273"/>
      <c r="QXP855" s="273"/>
      <c r="QXQ855" s="273"/>
      <c r="QXR855" s="273"/>
      <c r="QXS855" s="273"/>
      <c r="QXT855" s="273"/>
      <c r="QXU855" s="273"/>
      <c r="QXV855" s="273"/>
      <c r="QXW855" s="273"/>
      <c r="QXX855" s="273"/>
      <c r="QXY855" s="273"/>
      <c r="QXZ855" s="273"/>
      <c r="QYA855" s="273"/>
      <c r="QYB855" s="273"/>
      <c r="QYC855" s="273"/>
      <c r="QYD855" s="273"/>
      <c r="QYE855" s="273"/>
      <c r="QYF855" s="273"/>
      <c r="QYG855" s="273"/>
      <c r="QYH855" s="273"/>
      <c r="QYI855" s="273"/>
      <c r="QYJ855" s="273"/>
      <c r="QYK855" s="273"/>
      <c r="QYL855" s="273"/>
      <c r="QYM855" s="273"/>
      <c r="QYN855" s="273"/>
      <c r="QYO855" s="273"/>
      <c r="QYP855" s="273"/>
      <c r="QYQ855" s="273"/>
      <c r="QYR855" s="273"/>
      <c r="QYS855" s="273"/>
      <c r="QYT855" s="273"/>
      <c r="QYU855" s="273"/>
      <c r="QYV855" s="273"/>
      <c r="QYW855" s="273"/>
      <c r="QYX855" s="273"/>
      <c r="QYY855" s="273"/>
      <c r="QYZ855" s="273"/>
      <c r="QZA855" s="273"/>
      <c r="QZB855" s="273"/>
      <c r="QZC855" s="273"/>
      <c r="QZD855" s="273"/>
      <c r="QZE855" s="273"/>
      <c r="QZF855" s="273"/>
      <c r="QZG855" s="273"/>
      <c r="QZH855" s="273"/>
      <c r="QZI855" s="273"/>
      <c r="QZJ855" s="273"/>
      <c r="QZK855" s="273"/>
      <c r="QZL855" s="273"/>
      <c r="QZM855" s="273"/>
      <c r="QZN855" s="273"/>
      <c r="QZO855" s="273"/>
      <c r="QZP855" s="273"/>
      <c r="QZQ855" s="273"/>
      <c r="QZR855" s="273"/>
      <c r="QZS855" s="273"/>
      <c r="QZT855" s="273"/>
      <c r="QZU855" s="273"/>
      <c r="QZV855" s="273"/>
      <c r="QZW855" s="273"/>
      <c r="QZX855" s="273"/>
      <c r="QZY855" s="273"/>
      <c r="QZZ855" s="273"/>
      <c r="RAA855" s="273"/>
      <c r="RAB855" s="273"/>
      <c r="RAC855" s="273"/>
      <c r="RAD855" s="273"/>
      <c r="RAE855" s="273"/>
      <c r="RAF855" s="273"/>
      <c r="RAG855" s="273"/>
      <c r="RAH855" s="273"/>
      <c r="RAI855" s="273"/>
      <c r="RAJ855" s="273"/>
      <c r="RAK855" s="273"/>
      <c r="RAL855" s="273"/>
      <c r="RAM855" s="273"/>
      <c r="RAN855" s="273"/>
      <c r="RAO855" s="273"/>
      <c r="RAP855" s="273"/>
      <c r="RAQ855" s="273"/>
      <c r="RAR855" s="273"/>
      <c r="RAS855" s="273"/>
      <c r="RAT855" s="273"/>
      <c r="RAU855" s="273"/>
      <c r="RAV855" s="273"/>
      <c r="RAW855" s="273"/>
      <c r="RAX855" s="273"/>
      <c r="RAY855" s="273"/>
      <c r="RAZ855" s="273"/>
      <c r="RBA855" s="273"/>
      <c r="RBB855" s="273"/>
      <c r="RBC855" s="273"/>
      <c r="RBD855" s="273"/>
      <c r="RBE855" s="273"/>
      <c r="RBF855" s="273"/>
      <c r="RBG855" s="273"/>
      <c r="RBH855" s="273"/>
      <c r="RBI855" s="273"/>
      <c r="RBJ855" s="273"/>
      <c r="RBK855" s="273"/>
      <c r="RBL855" s="273"/>
      <c r="RBM855" s="273"/>
      <c r="RBN855" s="273"/>
      <c r="RBO855" s="273"/>
      <c r="RBP855" s="273"/>
      <c r="RBQ855" s="273"/>
      <c r="RBR855" s="273"/>
      <c r="RBS855" s="273"/>
      <c r="RBT855" s="273"/>
      <c r="RBU855" s="273"/>
      <c r="RBV855" s="273"/>
      <c r="RBW855" s="273"/>
      <c r="RBX855" s="273"/>
      <c r="RBY855" s="273"/>
      <c r="RBZ855" s="273"/>
      <c r="RCA855" s="273"/>
      <c r="RCB855" s="273"/>
      <c r="RCC855" s="273"/>
      <c r="RCD855" s="273"/>
      <c r="RCE855" s="273"/>
      <c r="RCF855" s="273"/>
      <c r="RCG855" s="273"/>
      <c r="RCH855" s="273"/>
      <c r="RCI855" s="273"/>
      <c r="RCJ855" s="273"/>
      <c r="RCK855" s="273"/>
      <c r="RCL855" s="273"/>
      <c r="RCM855" s="273"/>
      <c r="RCN855" s="273"/>
      <c r="RCO855" s="273"/>
      <c r="RCP855" s="273"/>
      <c r="RCQ855" s="273"/>
      <c r="RCR855" s="273"/>
      <c r="RCS855" s="273"/>
      <c r="RCT855" s="273"/>
      <c r="RCU855" s="273"/>
      <c r="RCV855" s="273"/>
      <c r="RCW855" s="273"/>
      <c r="RCX855" s="273"/>
      <c r="RCY855" s="273"/>
      <c r="RCZ855" s="273"/>
      <c r="RDA855" s="273"/>
      <c r="RDB855" s="273"/>
      <c r="RDC855" s="273"/>
      <c r="RDD855" s="273"/>
      <c r="RDE855" s="273"/>
      <c r="RDF855" s="273"/>
      <c r="RDG855" s="273"/>
      <c r="RDH855" s="273"/>
      <c r="RDI855" s="273"/>
      <c r="RDJ855" s="273"/>
      <c r="RDK855" s="273"/>
      <c r="RDL855" s="273"/>
      <c r="RDM855" s="273"/>
      <c r="RDN855" s="273"/>
      <c r="RDO855" s="273"/>
      <c r="RDP855" s="273"/>
      <c r="RDQ855" s="273"/>
      <c r="RDR855" s="273"/>
      <c r="RDS855" s="273"/>
      <c r="RDT855" s="273"/>
      <c r="RDU855" s="273"/>
      <c r="RDV855" s="273"/>
      <c r="RDW855" s="273"/>
      <c r="RDX855" s="273"/>
      <c r="RDY855" s="273"/>
      <c r="RDZ855" s="273"/>
      <c r="REA855" s="273"/>
      <c r="REB855" s="273"/>
      <c r="REC855" s="273"/>
      <c r="RED855" s="273"/>
      <c r="REE855" s="273"/>
      <c r="REF855" s="273"/>
      <c r="REG855" s="273"/>
      <c r="REH855" s="273"/>
      <c r="REI855" s="273"/>
      <c r="REJ855" s="273"/>
      <c r="REK855" s="273"/>
      <c r="REL855" s="273"/>
      <c r="REM855" s="273"/>
      <c r="REN855" s="273"/>
      <c r="REO855" s="273"/>
      <c r="REP855" s="273"/>
      <c r="REQ855" s="273"/>
      <c r="RER855" s="273"/>
      <c r="RES855" s="273"/>
      <c r="RET855" s="273"/>
      <c r="REU855" s="273"/>
      <c r="REV855" s="273"/>
      <c r="REW855" s="273"/>
      <c r="REX855" s="273"/>
      <c r="REY855" s="273"/>
      <c r="REZ855" s="273"/>
      <c r="RFA855" s="273"/>
      <c r="RFB855" s="273"/>
      <c r="RFC855" s="273"/>
      <c r="RFD855" s="273"/>
      <c r="RFE855" s="273"/>
      <c r="RFF855" s="273"/>
      <c r="RFG855" s="273"/>
      <c r="RFH855" s="273"/>
      <c r="RFI855" s="273"/>
      <c r="RFJ855" s="273"/>
      <c r="RFK855" s="273"/>
      <c r="RFL855" s="273"/>
      <c r="RFM855" s="273"/>
      <c r="RFN855" s="273"/>
      <c r="RFO855" s="273"/>
      <c r="RFP855" s="273"/>
      <c r="RFQ855" s="273"/>
      <c r="RFR855" s="273"/>
      <c r="RFS855" s="273"/>
      <c r="RFT855" s="273"/>
      <c r="RFU855" s="273"/>
      <c r="RFV855" s="273"/>
      <c r="RFW855" s="273"/>
      <c r="RFX855" s="273"/>
      <c r="RFY855" s="273"/>
      <c r="RFZ855" s="273"/>
      <c r="RGA855" s="273"/>
      <c r="RGB855" s="273"/>
      <c r="RGC855" s="273"/>
      <c r="RGD855" s="273"/>
      <c r="RGE855" s="273"/>
      <c r="RGF855" s="273"/>
      <c r="RGG855" s="273"/>
      <c r="RGH855" s="273"/>
      <c r="RGI855" s="273"/>
      <c r="RGJ855" s="273"/>
      <c r="RGK855" s="273"/>
      <c r="RGL855" s="273"/>
      <c r="RGM855" s="273"/>
      <c r="RGN855" s="273"/>
      <c r="RGO855" s="273"/>
      <c r="RGP855" s="273"/>
      <c r="RGQ855" s="273"/>
      <c r="RGR855" s="273"/>
      <c r="RGS855" s="273"/>
      <c r="RGT855" s="273"/>
      <c r="RGU855" s="273"/>
      <c r="RGV855" s="273"/>
      <c r="RGW855" s="273"/>
      <c r="RGX855" s="273"/>
      <c r="RGY855" s="273"/>
      <c r="RGZ855" s="273"/>
      <c r="RHA855" s="273"/>
      <c r="RHB855" s="273"/>
      <c r="RHC855" s="273"/>
      <c r="RHD855" s="273"/>
      <c r="RHE855" s="273"/>
      <c r="RHF855" s="273"/>
      <c r="RHG855" s="273"/>
      <c r="RHH855" s="273"/>
      <c r="RHI855" s="273"/>
      <c r="RHJ855" s="273"/>
      <c r="RHK855" s="273"/>
      <c r="RHL855" s="273"/>
      <c r="RHM855" s="273"/>
      <c r="RHN855" s="273"/>
      <c r="RHO855" s="273"/>
      <c r="RHP855" s="273"/>
      <c r="RHQ855" s="273"/>
      <c r="RHR855" s="273"/>
      <c r="RHS855" s="273"/>
      <c r="RHT855" s="273"/>
      <c r="RHU855" s="273"/>
      <c r="RHV855" s="273"/>
      <c r="RHW855" s="273"/>
      <c r="RHX855" s="273"/>
      <c r="RHY855" s="273"/>
      <c r="RHZ855" s="273"/>
      <c r="RIA855" s="273"/>
      <c r="RIB855" s="273"/>
      <c r="RIC855" s="273"/>
      <c r="RID855" s="273"/>
      <c r="RIE855" s="273"/>
      <c r="RIF855" s="273"/>
      <c r="RIG855" s="273"/>
      <c r="RIH855" s="273"/>
      <c r="RII855" s="273"/>
      <c r="RIJ855" s="273"/>
      <c r="RIK855" s="273"/>
      <c r="RIL855" s="273"/>
      <c r="RIM855" s="273"/>
      <c r="RIN855" s="273"/>
      <c r="RIO855" s="273"/>
      <c r="RIP855" s="273"/>
      <c r="RIQ855" s="273"/>
      <c r="RIR855" s="273"/>
      <c r="RIS855" s="273"/>
      <c r="RIT855" s="273"/>
      <c r="RIU855" s="273"/>
      <c r="RIV855" s="273"/>
      <c r="RIW855" s="273"/>
      <c r="RIX855" s="273"/>
      <c r="RIY855" s="273"/>
      <c r="RIZ855" s="273"/>
      <c r="RJA855" s="273"/>
      <c r="RJB855" s="273"/>
      <c r="RJC855" s="273"/>
      <c r="RJD855" s="273"/>
      <c r="RJE855" s="273"/>
      <c r="RJF855" s="273"/>
      <c r="RJG855" s="273"/>
      <c r="RJH855" s="273"/>
      <c r="RJI855" s="273"/>
      <c r="RJJ855" s="273"/>
      <c r="RJK855" s="273"/>
      <c r="RJL855" s="273"/>
      <c r="RJM855" s="273"/>
      <c r="RJN855" s="273"/>
      <c r="RJO855" s="273"/>
      <c r="RJP855" s="273"/>
      <c r="RJQ855" s="273"/>
      <c r="RJR855" s="273"/>
      <c r="RJS855" s="273"/>
      <c r="RJT855" s="273"/>
      <c r="RJU855" s="273"/>
      <c r="RJV855" s="273"/>
      <c r="RJW855" s="273"/>
      <c r="RJX855" s="273"/>
      <c r="RJY855" s="273"/>
      <c r="RJZ855" s="273"/>
      <c r="RKA855" s="273"/>
      <c r="RKB855" s="273"/>
      <c r="RKC855" s="273"/>
      <c r="RKD855" s="273"/>
      <c r="RKE855" s="273"/>
      <c r="RKF855" s="273"/>
      <c r="RKG855" s="273"/>
      <c r="RKH855" s="273"/>
      <c r="RKI855" s="273"/>
      <c r="RKJ855" s="273"/>
      <c r="RKK855" s="273"/>
      <c r="RKL855" s="273"/>
      <c r="RKM855" s="273"/>
      <c r="RKN855" s="273"/>
      <c r="RKO855" s="273"/>
      <c r="RKP855" s="273"/>
      <c r="RKQ855" s="273"/>
      <c r="RKR855" s="273"/>
      <c r="RKS855" s="273"/>
      <c r="RKT855" s="273"/>
      <c r="RKU855" s="273"/>
      <c r="RKV855" s="273"/>
      <c r="RKW855" s="273"/>
      <c r="RKX855" s="273"/>
      <c r="RKY855" s="273"/>
      <c r="RKZ855" s="273"/>
      <c r="RLA855" s="273"/>
      <c r="RLB855" s="273"/>
      <c r="RLC855" s="273"/>
      <c r="RLD855" s="273"/>
      <c r="RLE855" s="273"/>
      <c r="RLF855" s="273"/>
      <c r="RLG855" s="273"/>
      <c r="RLH855" s="273"/>
      <c r="RLI855" s="273"/>
      <c r="RLJ855" s="273"/>
      <c r="RLK855" s="273"/>
      <c r="RLL855" s="273"/>
      <c r="RLM855" s="273"/>
      <c r="RLN855" s="273"/>
      <c r="RLO855" s="273"/>
      <c r="RLP855" s="273"/>
      <c r="RLQ855" s="273"/>
      <c r="RLR855" s="273"/>
      <c r="RLS855" s="273"/>
      <c r="RLT855" s="273"/>
      <c r="RLU855" s="273"/>
      <c r="RLV855" s="273"/>
      <c r="RLW855" s="273"/>
      <c r="RLX855" s="273"/>
      <c r="RLY855" s="273"/>
      <c r="RLZ855" s="273"/>
      <c r="RMA855" s="273"/>
      <c r="RMB855" s="273"/>
      <c r="RMC855" s="273"/>
      <c r="RMD855" s="273"/>
      <c r="RME855" s="273"/>
      <c r="RMF855" s="273"/>
      <c r="RMG855" s="273"/>
      <c r="RMH855" s="273"/>
      <c r="RMI855" s="273"/>
      <c r="RMJ855" s="273"/>
      <c r="RMK855" s="273"/>
      <c r="RML855" s="273"/>
      <c r="RMM855" s="273"/>
      <c r="RMN855" s="273"/>
      <c r="RMO855" s="273"/>
      <c r="RMP855" s="273"/>
      <c r="RMQ855" s="273"/>
      <c r="RMR855" s="273"/>
      <c r="RMS855" s="273"/>
      <c r="RMT855" s="273"/>
      <c r="RMU855" s="273"/>
      <c r="RMV855" s="273"/>
      <c r="RMW855" s="273"/>
      <c r="RMX855" s="273"/>
      <c r="RMY855" s="273"/>
      <c r="RMZ855" s="273"/>
      <c r="RNA855" s="273"/>
      <c r="RNB855" s="273"/>
      <c r="RNC855" s="273"/>
      <c r="RND855" s="273"/>
      <c r="RNE855" s="273"/>
      <c r="RNF855" s="273"/>
      <c r="RNG855" s="273"/>
      <c r="RNH855" s="273"/>
      <c r="RNI855" s="273"/>
      <c r="RNJ855" s="273"/>
      <c r="RNK855" s="273"/>
      <c r="RNL855" s="273"/>
      <c r="RNM855" s="273"/>
      <c r="RNN855" s="273"/>
      <c r="RNO855" s="273"/>
      <c r="RNP855" s="273"/>
      <c r="RNQ855" s="273"/>
      <c r="RNR855" s="273"/>
      <c r="RNS855" s="273"/>
      <c r="RNT855" s="273"/>
      <c r="RNU855" s="273"/>
      <c r="RNV855" s="273"/>
      <c r="RNW855" s="273"/>
      <c r="RNX855" s="273"/>
      <c r="RNY855" s="273"/>
      <c r="RNZ855" s="273"/>
      <c r="ROA855" s="273"/>
      <c r="ROB855" s="273"/>
      <c r="ROC855" s="273"/>
      <c r="ROD855" s="273"/>
      <c r="ROE855" s="273"/>
      <c r="ROF855" s="273"/>
      <c r="ROG855" s="273"/>
      <c r="ROH855" s="273"/>
      <c r="ROI855" s="273"/>
      <c r="ROJ855" s="273"/>
      <c r="ROK855" s="273"/>
      <c r="ROL855" s="273"/>
      <c r="ROM855" s="273"/>
      <c r="RON855" s="273"/>
      <c r="ROO855" s="273"/>
      <c r="ROP855" s="273"/>
      <c r="ROQ855" s="273"/>
      <c r="ROR855" s="273"/>
      <c r="ROS855" s="273"/>
      <c r="ROT855" s="273"/>
      <c r="ROU855" s="273"/>
      <c r="ROV855" s="273"/>
      <c r="ROW855" s="273"/>
      <c r="ROX855" s="273"/>
      <c r="ROY855" s="273"/>
      <c r="ROZ855" s="273"/>
      <c r="RPA855" s="273"/>
      <c r="RPB855" s="273"/>
      <c r="RPC855" s="273"/>
      <c r="RPD855" s="273"/>
      <c r="RPE855" s="273"/>
      <c r="RPF855" s="273"/>
      <c r="RPG855" s="273"/>
      <c r="RPH855" s="273"/>
      <c r="RPI855" s="273"/>
      <c r="RPJ855" s="273"/>
      <c r="RPK855" s="273"/>
      <c r="RPL855" s="273"/>
      <c r="RPM855" s="273"/>
      <c r="RPN855" s="273"/>
      <c r="RPO855" s="273"/>
      <c r="RPP855" s="273"/>
      <c r="RPQ855" s="273"/>
      <c r="RPR855" s="273"/>
      <c r="RPS855" s="273"/>
      <c r="RPT855" s="273"/>
      <c r="RPU855" s="273"/>
      <c r="RPV855" s="273"/>
      <c r="RPW855" s="273"/>
      <c r="RPX855" s="273"/>
      <c r="RPY855" s="273"/>
      <c r="RPZ855" s="273"/>
      <c r="RQA855" s="273"/>
      <c r="RQB855" s="273"/>
      <c r="RQC855" s="273"/>
      <c r="RQD855" s="273"/>
      <c r="RQE855" s="273"/>
      <c r="RQF855" s="273"/>
      <c r="RQG855" s="273"/>
      <c r="RQH855" s="273"/>
      <c r="RQI855" s="273"/>
      <c r="RQJ855" s="273"/>
      <c r="RQK855" s="273"/>
      <c r="RQL855" s="273"/>
      <c r="RQM855" s="273"/>
      <c r="RQN855" s="273"/>
      <c r="RQO855" s="273"/>
      <c r="RQP855" s="273"/>
      <c r="RQQ855" s="273"/>
      <c r="RQR855" s="273"/>
      <c r="RQS855" s="273"/>
      <c r="RQT855" s="273"/>
      <c r="RQU855" s="273"/>
      <c r="RQV855" s="273"/>
      <c r="RQW855" s="273"/>
      <c r="RQX855" s="273"/>
      <c r="RQY855" s="273"/>
      <c r="RQZ855" s="273"/>
      <c r="RRA855" s="273"/>
      <c r="RRB855" s="273"/>
      <c r="RRC855" s="273"/>
      <c r="RRD855" s="273"/>
      <c r="RRE855" s="273"/>
      <c r="RRF855" s="273"/>
      <c r="RRG855" s="273"/>
      <c r="RRH855" s="273"/>
      <c r="RRI855" s="273"/>
      <c r="RRJ855" s="273"/>
      <c r="RRK855" s="273"/>
      <c r="RRL855" s="273"/>
      <c r="RRM855" s="273"/>
      <c r="RRN855" s="273"/>
      <c r="RRO855" s="273"/>
      <c r="RRP855" s="273"/>
      <c r="RRQ855" s="273"/>
      <c r="RRR855" s="273"/>
      <c r="RRS855" s="273"/>
      <c r="RRT855" s="273"/>
      <c r="RRU855" s="273"/>
      <c r="RRV855" s="273"/>
      <c r="RRW855" s="273"/>
      <c r="RRX855" s="273"/>
      <c r="RRY855" s="273"/>
      <c r="RRZ855" s="273"/>
      <c r="RSA855" s="273"/>
      <c r="RSB855" s="273"/>
      <c r="RSC855" s="273"/>
      <c r="RSD855" s="273"/>
      <c r="RSE855" s="273"/>
      <c r="RSF855" s="273"/>
      <c r="RSG855" s="273"/>
      <c r="RSH855" s="273"/>
      <c r="RSI855" s="273"/>
      <c r="RSJ855" s="273"/>
      <c r="RSK855" s="273"/>
      <c r="RSL855" s="273"/>
      <c r="RSM855" s="273"/>
      <c r="RSN855" s="273"/>
      <c r="RSO855" s="273"/>
      <c r="RSP855" s="273"/>
      <c r="RSQ855" s="273"/>
      <c r="RSR855" s="273"/>
      <c r="RSS855" s="273"/>
      <c r="RST855" s="273"/>
      <c r="RSU855" s="273"/>
      <c r="RSV855" s="273"/>
      <c r="RSW855" s="273"/>
      <c r="RSX855" s="273"/>
      <c r="RSY855" s="273"/>
      <c r="RSZ855" s="273"/>
      <c r="RTA855" s="273"/>
      <c r="RTB855" s="273"/>
      <c r="RTC855" s="273"/>
      <c r="RTD855" s="273"/>
      <c r="RTE855" s="273"/>
      <c r="RTF855" s="273"/>
      <c r="RTG855" s="273"/>
      <c r="RTH855" s="273"/>
      <c r="RTI855" s="273"/>
      <c r="RTJ855" s="273"/>
      <c r="RTK855" s="273"/>
      <c r="RTL855" s="273"/>
      <c r="RTM855" s="273"/>
      <c r="RTN855" s="273"/>
      <c r="RTO855" s="273"/>
      <c r="RTP855" s="273"/>
      <c r="RTQ855" s="273"/>
      <c r="RTR855" s="273"/>
      <c r="RTS855" s="273"/>
      <c r="RTT855" s="273"/>
      <c r="RTU855" s="273"/>
      <c r="RTV855" s="273"/>
      <c r="RTW855" s="273"/>
      <c r="RTX855" s="273"/>
      <c r="RTY855" s="273"/>
      <c r="RTZ855" s="273"/>
      <c r="RUA855" s="273"/>
      <c r="RUB855" s="273"/>
      <c r="RUC855" s="273"/>
      <c r="RUD855" s="273"/>
      <c r="RUE855" s="273"/>
      <c r="RUF855" s="273"/>
      <c r="RUG855" s="273"/>
      <c r="RUH855" s="273"/>
      <c r="RUI855" s="273"/>
      <c r="RUJ855" s="273"/>
      <c r="RUK855" s="273"/>
      <c r="RUL855" s="273"/>
      <c r="RUM855" s="273"/>
      <c r="RUN855" s="273"/>
      <c r="RUO855" s="273"/>
      <c r="RUP855" s="273"/>
      <c r="RUQ855" s="273"/>
      <c r="RUR855" s="273"/>
      <c r="RUS855" s="273"/>
      <c r="RUT855" s="273"/>
      <c r="RUU855" s="273"/>
      <c r="RUV855" s="273"/>
      <c r="RUW855" s="273"/>
      <c r="RUX855" s="273"/>
      <c r="RUY855" s="273"/>
      <c r="RUZ855" s="273"/>
      <c r="RVA855" s="273"/>
      <c r="RVB855" s="273"/>
      <c r="RVC855" s="273"/>
      <c r="RVD855" s="273"/>
      <c r="RVE855" s="273"/>
      <c r="RVF855" s="273"/>
      <c r="RVG855" s="273"/>
      <c r="RVH855" s="273"/>
      <c r="RVI855" s="273"/>
      <c r="RVJ855" s="273"/>
      <c r="RVK855" s="273"/>
      <c r="RVL855" s="273"/>
      <c r="RVM855" s="273"/>
      <c r="RVN855" s="273"/>
      <c r="RVO855" s="273"/>
      <c r="RVP855" s="273"/>
      <c r="RVQ855" s="273"/>
      <c r="RVR855" s="273"/>
      <c r="RVS855" s="273"/>
      <c r="RVT855" s="273"/>
      <c r="RVU855" s="273"/>
      <c r="RVV855" s="273"/>
      <c r="RVW855" s="273"/>
      <c r="RVX855" s="273"/>
      <c r="RVY855" s="273"/>
      <c r="RVZ855" s="273"/>
      <c r="RWA855" s="273"/>
      <c r="RWB855" s="273"/>
      <c r="RWC855" s="273"/>
      <c r="RWD855" s="273"/>
      <c r="RWE855" s="273"/>
      <c r="RWF855" s="273"/>
      <c r="RWG855" s="273"/>
      <c r="RWH855" s="273"/>
      <c r="RWI855" s="273"/>
      <c r="RWJ855" s="273"/>
      <c r="RWK855" s="273"/>
      <c r="RWL855" s="273"/>
      <c r="RWM855" s="273"/>
      <c r="RWN855" s="273"/>
      <c r="RWO855" s="273"/>
      <c r="RWP855" s="273"/>
      <c r="RWQ855" s="273"/>
      <c r="RWR855" s="273"/>
      <c r="RWS855" s="273"/>
      <c r="RWT855" s="273"/>
      <c r="RWU855" s="273"/>
      <c r="RWV855" s="273"/>
      <c r="RWW855" s="273"/>
      <c r="RWX855" s="273"/>
      <c r="RWY855" s="273"/>
      <c r="RWZ855" s="273"/>
      <c r="RXA855" s="273"/>
      <c r="RXB855" s="273"/>
      <c r="RXC855" s="273"/>
      <c r="RXD855" s="273"/>
      <c r="RXE855" s="273"/>
      <c r="RXF855" s="273"/>
      <c r="RXG855" s="273"/>
      <c r="RXH855" s="273"/>
      <c r="RXI855" s="273"/>
      <c r="RXJ855" s="273"/>
      <c r="RXK855" s="273"/>
      <c r="RXL855" s="273"/>
      <c r="RXM855" s="273"/>
      <c r="RXN855" s="273"/>
      <c r="RXO855" s="273"/>
      <c r="RXP855" s="273"/>
      <c r="RXQ855" s="273"/>
      <c r="RXR855" s="273"/>
      <c r="RXS855" s="273"/>
      <c r="RXT855" s="273"/>
      <c r="RXU855" s="273"/>
      <c r="RXV855" s="273"/>
      <c r="RXW855" s="273"/>
      <c r="RXX855" s="273"/>
      <c r="RXY855" s="273"/>
      <c r="RXZ855" s="273"/>
      <c r="RYA855" s="273"/>
      <c r="RYB855" s="273"/>
      <c r="RYC855" s="273"/>
      <c r="RYD855" s="273"/>
      <c r="RYE855" s="273"/>
      <c r="RYF855" s="273"/>
      <c r="RYG855" s="273"/>
      <c r="RYH855" s="273"/>
      <c r="RYI855" s="273"/>
      <c r="RYJ855" s="273"/>
      <c r="RYK855" s="273"/>
      <c r="RYL855" s="273"/>
      <c r="RYM855" s="273"/>
      <c r="RYN855" s="273"/>
      <c r="RYO855" s="273"/>
      <c r="RYP855" s="273"/>
      <c r="RYQ855" s="273"/>
      <c r="RYR855" s="273"/>
      <c r="RYS855" s="273"/>
      <c r="RYT855" s="273"/>
      <c r="RYU855" s="273"/>
      <c r="RYV855" s="273"/>
      <c r="RYW855" s="273"/>
      <c r="RYX855" s="273"/>
      <c r="RYY855" s="273"/>
      <c r="RYZ855" s="273"/>
      <c r="RZA855" s="273"/>
      <c r="RZB855" s="273"/>
      <c r="RZC855" s="273"/>
      <c r="RZD855" s="273"/>
      <c r="RZE855" s="273"/>
      <c r="RZF855" s="273"/>
      <c r="RZG855" s="273"/>
      <c r="RZH855" s="273"/>
      <c r="RZI855" s="273"/>
      <c r="RZJ855" s="273"/>
      <c r="RZK855" s="273"/>
      <c r="RZL855" s="273"/>
      <c r="RZM855" s="273"/>
      <c r="RZN855" s="273"/>
      <c r="RZO855" s="273"/>
      <c r="RZP855" s="273"/>
      <c r="RZQ855" s="273"/>
      <c r="RZR855" s="273"/>
      <c r="RZS855" s="273"/>
      <c r="RZT855" s="273"/>
      <c r="RZU855" s="273"/>
      <c r="RZV855" s="273"/>
      <c r="RZW855" s="273"/>
      <c r="RZX855" s="273"/>
      <c r="RZY855" s="273"/>
      <c r="RZZ855" s="273"/>
      <c r="SAA855" s="273"/>
      <c r="SAB855" s="273"/>
      <c r="SAC855" s="273"/>
      <c r="SAD855" s="273"/>
      <c r="SAE855" s="273"/>
      <c r="SAF855" s="273"/>
      <c r="SAG855" s="273"/>
      <c r="SAH855" s="273"/>
      <c r="SAI855" s="273"/>
      <c r="SAJ855" s="273"/>
      <c r="SAK855" s="273"/>
      <c r="SAL855" s="273"/>
      <c r="SAM855" s="273"/>
      <c r="SAN855" s="273"/>
      <c r="SAO855" s="273"/>
      <c r="SAP855" s="273"/>
      <c r="SAQ855" s="273"/>
      <c r="SAR855" s="273"/>
      <c r="SAS855" s="273"/>
      <c r="SAT855" s="273"/>
      <c r="SAU855" s="273"/>
      <c r="SAV855" s="273"/>
      <c r="SAW855" s="273"/>
      <c r="SAX855" s="273"/>
      <c r="SAY855" s="273"/>
      <c r="SAZ855" s="273"/>
      <c r="SBA855" s="273"/>
      <c r="SBB855" s="273"/>
      <c r="SBC855" s="273"/>
      <c r="SBD855" s="273"/>
      <c r="SBE855" s="273"/>
      <c r="SBF855" s="273"/>
      <c r="SBG855" s="273"/>
      <c r="SBH855" s="273"/>
      <c r="SBI855" s="273"/>
      <c r="SBJ855" s="273"/>
      <c r="SBK855" s="273"/>
      <c r="SBL855" s="273"/>
      <c r="SBM855" s="273"/>
      <c r="SBN855" s="273"/>
      <c r="SBO855" s="273"/>
      <c r="SBP855" s="273"/>
      <c r="SBQ855" s="273"/>
      <c r="SBR855" s="273"/>
      <c r="SBS855" s="273"/>
      <c r="SBT855" s="273"/>
      <c r="SBU855" s="273"/>
      <c r="SBV855" s="273"/>
      <c r="SBW855" s="273"/>
      <c r="SBX855" s="273"/>
      <c r="SBY855" s="273"/>
      <c r="SBZ855" s="273"/>
      <c r="SCA855" s="273"/>
      <c r="SCB855" s="273"/>
      <c r="SCC855" s="273"/>
      <c r="SCD855" s="273"/>
      <c r="SCE855" s="273"/>
      <c r="SCF855" s="273"/>
      <c r="SCG855" s="273"/>
      <c r="SCH855" s="273"/>
      <c r="SCI855" s="273"/>
      <c r="SCJ855" s="273"/>
      <c r="SCK855" s="273"/>
      <c r="SCL855" s="273"/>
      <c r="SCM855" s="273"/>
      <c r="SCN855" s="273"/>
      <c r="SCO855" s="273"/>
      <c r="SCP855" s="273"/>
      <c r="SCQ855" s="273"/>
      <c r="SCR855" s="273"/>
      <c r="SCS855" s="273"/>
      <c r="SCT855" s="273"/>
      <c r="SCU855" s="273"/>
      <c r="SCV855" s="273"/>
      <c r="SCW855" s="273"/>
      <c r="SCX855" s="273"/>
      <c r="SCY855" s="273"/>
      <c r="SCZ855" s="273"/>
      <c r="SDA855" s="273"/>
      <c r="SDB855" s="273"/>
      <c r="SDC855" s="273"/>
      <c r="SDD855" s="273"/>
      <c r="SDE855" s="273"/>
      <c r="SDF855" s="273"/>
      <c r="SDG855" s="273"/>
      <c r="SDH855" s="273"/>
      <c r="SDI855" s="273"/>
      <c r="SDJ855" s="273"/>
      <c r="SDK855" s="273"/>
      <c r="SDL855" s="273"/>
      <c r="SDM855" s="273"/>
      <c r="SDN855" s="273"/>
      <c r="SDO855" s="273"/>
      <c r="SDP855" s="273"/>
      <c r="SDQ855" s="273"/>
      <c r="SDR855" s="273"/>
      <c r="SDS855" s="273"/>
      <c r="SDT855" s="273"/>
      <c r="SDU855" s="273"/>
      <c r="SDV855" s="273"/>
      <c r="SDW855" s="273"/>
      <c r="SDX855" s="273"/>
      <c r="SDY855" s="273"/>
      <c r="SDZ855" s="273"/>
      <c r="SEA855" s="273"/>
      <c r="SEB855" s="273"/>
      <c r="SEC855" s="273"/>
      <c r="SED855" s="273"/>
      <c r="SEE855" s="273"/>
      <c r="SEF855" s="273"/>
      <c r="SEG855" s="273"/>
      <c r="SEH855" s="273"/>
      <c r="SEI855" s="273"/>
      <c r="SEJ855" s="273"/>
      <c r="SEK855" s="273"/>
      <c r="SEL855" s="273"/>
      <c r="SEM855" s="273"/>
      <c r="SEN855" s="273"/>
      <c r="SEO855" s="273"/>
      <c r="SEP855" s="273"/>
      <c r="SEQ855" s="273"/>
      <c r="SER855" s="273"/>
      <c r="SES855" s="273"/>
      <c r="SET855" s="273"/>
      <c r="SEU855" s="273"/>
      <c r="SEV855" s="273"/>
      <c r="SEW855" s="273"/>
      <c r="SEX855" s="273"/>
      <c r="SEY855" s="273"/>
      <c r="SEZ855" s="273"/>
      <c r="SFA855" s="273"/>
      <c r="SFB855" s="273"/>
      <c r="SFC855" s="273"/>
      <c r="SFD855" s="273"/>
      <c r="SFE855" s="273"/>
      <c r="SFF855" s="273"/>
      <c r="SFG855" s="273"/>
      <c r="SFH855" s="273"/>
      <c r="SFI855" s="273"/>
      <c r="SFJ855" s="273"/>
      <c r="SFK855" s="273"/>
      <c r="SFL855" s="273"/>
      <c r="SFM855" s="273"/>
      <c r="SFN855" s="273"/>
      <c r="SFO855" s="273"/>
      <c r="SFP855" s="273"/>
      <c r="SFQ855" s="273"/>
      <c r="SFR855" s="273"/>
      <c r="SFS855" s="273"/>
      <c r="SFT855" s="273"/>
      <c r="SFU855" s="273"/>
      <c r="SFV855" s="273"/>
      <c r="SFW855" s="273"/>
      <c r="SFX855" s="273"/>
      <c r="SFY855" s="273"/>
      <c r="SFZ855" s="273"/>
      <c r="SGA855" s="273"/>
      <c r="SGB855" s="273"/>
      <c r="SGC855" s="273"/>
      <c r="SGD855" s="273"/>
      <c r="SGE855" s="273"/>
      <c r="SGF855" s="273"/>
      <c r="SGG855" s="273"/>
      <c r="SGH855" s="273"/>
      <c r="SGI855" s="273"/>
      <c r="SGJ855" s="273"/>
      <c r="SGK855" s="273"/>
      <c r="SGL855" s="273"/>
      <c r="SGM855" s="273"/>
      <c r="SGN855" s="273"/>
      <c r="SGO855" s="273"/>
      <c r="SGP855" s="273"/>
      <c r="SGQ855" s="273"/>
      <c r="SGR855" s="273"/>
      <c r="SGS855" s="273"/>
      <c r="SGT855" s="273"/>
      <c r="SGU855" s="273"/>
      <c r="SGV855" s="273"/>
      <c r="SGW855" s="273"/>
      <c r="SGX855" s="273"/>
      <c r="SGY855" s="273"/>
      <c r="SGZ855" s="273"/>
      <c r="SHA855" s="273"/>
      <c r="SHB855" s="273"/>
      <c r="SHC855" s="273"/>
      <c r="SHD855" s="273"/>
      <c r="SHE855" s="273"/>
      <c r="SHF855" s="273"/>
      <c r="SHG855" s="273"/>
      <c r="SHH855" s="273"/>
      <c r="SHI855" s="273"/>
      <c r="SHJ855" s="273"/>
      <c r="SHK855" s="273"/>
      <c r="SHL855" s="273"/>
      <c r="SHM855" s="273"/>
      <c r="SHN855" s="273"/>
      <c r="SHO855" s="273"/>
      <c r="SHP855" s="273"/>
      <c r="SHQ855" s="273"/>
      <c r="SHR855" s="273"/>
      <c r="SHS855" s="273"/>
      <c r="SHT855" s="273"/>
      <c r="SHU855" s="273"/>
      <c r="SHV855" s="273"/>
      <c r="SHW855" s="273"/>
      <c r="SHX855" s="273"/>
      <c r="SHY855" s="273"/>
      <c r="SHZ855" s="273"/>
      <c r="SIA855" s="273"/>
      <c r="SIB855" s="273"/>
      <c r="SIC855" s="273"/>
      <c r="SID855" s="273"/>
      <c r="SIE855" s="273"/>
      <c r="SIF855" s="273"/>
      <c r="SIG855" s="273"/>
      <c r="SIH855" s="273"/>
      <c r="SII855" s="273"/>
      <c r="SIJ855" s="273"/>
      <c r="SIK855" s="273"/>
      <c r="SIL855" s="273"/>
      <c r="SIM855" s="273"/>
      <c r="SIN855" s="273"/>
      <c r="SIO855" s="273"/>
      <c r="SIP855" s="273"/>
      <c r="SIQ855" s="273"/>
      <c r="SIR855" s="273"/>
      <c r="SIS855" s="273"/>
      <c r="SIT855" s="273"/>
      <c r="SIU855" s="273"/>
      <c r="SIV855" s="273"/>
      <c r="SIW855" s="273"/>
      <c r="SIX855" s="273"/>
      <c r="SIY855" s="273"/>
      <c r="SIZ855" s="273"/>
      <c r="SJA855" s="273"/>
      <c r="SJB855" s="273"/>
      <c r="SJC855" s="273"/>
      <c r="SJD855" s="273"/>
      <c r="SJE855" s="273"/>
      <c r="SJF855" s="273"/>
      <c r="SJG855" s="273"/>
      <c r="SJH855" s="273"/>
      <c r="SJI855" s="273"/>
      <c r="SJJ855" s="273"/>
      <c r="SJK855" s="273"/>
      <c r="SJL855" s="273"/>
      <c r="SJM855" s="273"/>
      <c r="SJN855" s="273"/>
      <c r="SJO855" s="273"/>
      <c r="SJP855" s="273"/>
      <c r="SJQ855" s="273"/>
      <c r="SJR855" s="273"/>
      <c r="SJS855" s="273"/>
      <c r="SJT855" s="273"/>
      <c r="SJU855" s="273"/>
      <c r="SJV855" s="273"/>
      <c r="SJW855" s="273"/>
      <c r="SJX855" s="273"/>
      <c r="SJY855" s="273"/>
      <c r="SJZ855" s="273"/>
      <c r="SKA855" s="273"/>
      <c r="SKB855" s="273"/>
      <c r="SKC855" s="273"/>
      <c r="SKD855" s="273"/>
      <c r="SKE855" s="273"/>
      <c r="SKF855" s="273"/>
      <c r="SKG855" s="273"/>
      <c r="SKH855" s="273"/>
      <c r="SKI855" s="273"/>
      <c r="SKJ855" s="273"/>
      <c r="SKK855" s="273"/>
      <c r="SKL855" s="273"/>
      <c r="SKM855" s="273"/>
      <c r="SKN855" s="273"/>
      <c r="SKO855" s="273"/>
      <c r="SKP855" s="273"/>
      <c r="SKQ855" s="273"/>
      <c r="SKR855" s="273"/>
      <c r="SKS855" s="273"/>
      <c r="SKT855" s="273"/>
      <c r="SKU855" s="273"/>
      <c r="SKV855" s="273"/>
      <c r="SKW855" s="273"/>
      <c r="SKX855" s="273"/>
      <c r="SKY855" s="273"/>
      <c r="SKZ855" s="273"/>
      <c r="SLA855" s="273"/>
      <c r="SLB855" s="273"/>
      <c r="SLC855" s="273"/>
      <c r="SLD855" s="273"/>
      <c r="SLE855" s="273"/>
      <c r="SLF855" s="273"/>
      <c r="SLG855" s="273"/>
      <c r="SLH855" s="273"/>
      <c r="SLI855" s="273"/>
      <c r="SLJ855" s="273"/>
      <c r="SLK855" s="273"/>
      <c r="SLL855" s="273"/>
      <c r="SLM855" s="273"/>
      <c r="SLN855" s="273"/>
      <c r="SLO855" s="273"/>
      <c r="SLP855" s="273"/>
      <c r="SLQ855" s="273"/>
      <c r="SLR855" s="273"/>
      <c r="SLS855" s="273"/>
      <c r="SLT855" s="273"/>
      <c r="SLU855" s="273"/>
      <c r="SLV855" s="273"/>
      <c r="SLW855" s="273"/>
      <c r="SLX855" s="273"/>
      <c r="SLY855" s="273"/>
      <c r="SLZ855" s="273"/>
      <c r="SMA855" s="273"/>
      <c r="SMB855" s="273"/>
      <c r="SMC855" s="273"/>
      <c r="SMD855" s="273"/>
      <c r="SME855" s="273"/>
      <c r="SMF855" s="273"/>
      <c r="SMG855" s="273"/>
      <c r="SMH855" s="273"/>
      <c r="SMI855" s="273"/>
      <c r="SMJ855" s="273"/>
      <c r="SMK855" s="273"/>
      <c r="SML855" s="273"/>
      <c r="SMM855" s="273"/>
      <c r="SMN855" s="273"/>
      <c r="SMO855" s="273"/>
      <c r="SMP855" s="273"/>
      <c r="SMQ855" s="273"/>
      <c r="SMR855" s="273"/>
      <c r="SMS855" s="273"/>
      <c r="SMT855" s="273"/>
      <c r="SMU855" s="273"/>
      <c r="SMV855" s="273"/>
      <c r="SMW855" s="273"/>
      <c r="SMX855" s="273"/>
      <c r="SMY855" s="273"/>
      <c r="SMZ855" s="273"/>
      <c r="SNA855" s="273"/>
      <c r="SNB855" s="273"/>
      <c r="SNC855" s="273"/>
      <c r="SND855" s="273"/>
      <c r="SNE855" s="273"/>
      <c r="SNF855" s="273"/>
      <c r="SNG855" s="273"/>
      <c r="SNH855" s="273"/>
      <c r="SNI855" s="273"/>
      <c r="SNJ855" s="273"/>
      <c r="SNK855" s="273"/>
      <c r="SNL855" s="273"/>
      <c r="SNM855" s="273"/>
      <c r="SNN855" s="273"/>
      <c r="SNO855" s="273"/>
      <c r="SNP855" s="273"/>
      <c r="SNQ855" s="273"/>
      <c r="SNR855" s="273"/>
      <c r="SNS855" s="273"/>
      <c r="SNT855" s="273"/>
      <c r="SNU855" s="273"/>
      <c r="SNV855" s="273"/>
      <c r="SNW855" s="273"/>
      <c r="SNX855" s="273"/>
      <c r="SNY855" s="273"/>
      <c r="SNZ855" s="273"/>
      <c r="SOA855" s="273"/>
      <c r="SOB855" s="273"/>
      <c r="SOC855" s="273"/>
      <c r="SOD855" s="273"/>
      <c r="SOE855" s="273"/>
      <c r="SOF855" s="273"/>
      <c r="SOG855" s="273"/>
      <c r="SOH855" s="273"/>
      <c r="SOI855" s="273"/>
      <c r="SOJ855" s="273"/>
      <c r="SOK855" s="273"/>
      <c r="SOL855" s="273"/>
      <c r="SOM855" s="273"/>
      <c r="SON855" s="273"/>
      <c r="SOO855" s="273"/>
      <c r="SOP855" s="273"/>
      <c r="SOQ855" s="273"/>
      <c r="SOR855" s="273"/>
      <c r="SOS855" s="273"/>
      <c r="SOT855" s="273"/>
      <c r="SOU855" s="273"/>
      <c r="SOV855" s="273"/>
      <c r="SOW855" s="273"/>
      <c r="SOX855" s="273"/>
      <c r="SOY855" s="273"/>
      <c r="SOZ855" s="273"/>
      <c r="SPA855" s="273"/>
      <c r="SPB855" s="273"/>
      <c r="SPC855" s="273"/>
      <c r="SPD855" s="273"/>
      <c r="SPE855" s="273"/>
      <c r="SPF855" s="273"/>
      <c r="SPG855" s="273"/>
      <c r="SPH855" s="273"/>
      <c r="SPI855" s="273"/>
      <c r="SPJ855" s="273"/>
      <c r="SPK855" s="273"/>
      <c r="SPL855" s="273"/>
      <c r="SPM855" s="273"/>
      <c r="SPN855" s="273"/>
      <c r="SPO855" s="273"/>
      <c r="SPP855" s="273"/>
      <c r="SPQ855" s="273"/>
      <c r="SPR855" s="273"/>
      <c r="SPS855" s="273"/>
      <c r="SPT855" s="273"/>
      <c r="SPU855" s="273"/>
      <c r="SPV855" s="273"/>
      <c r="SPW855" s="273"/>
      <c r="SPX855" s="273"/>
      <c r="SPY855" s="273"/>
      <c r="SPZ855" s="273"/>
      <c r="SQA855" s="273"/>
      <c r="SQB855" s="273"/>
      <c r="SQC855" s="273"/>
      <c r="SQD855" s="273"/>
      <c r="SQE855" s="273"/>
      <c r="SQF855" s="273"/>
      <c r="SQG855" s="273"/>
      <c r="SQH855" s="273"/>
      <c r="SQI855" s="273"/>
      <c r="SQJ855" s="273"/>
      <c r="SQK855" s="273"/>
      <c r="SQL855" s="273"/>
      <c r="SQM855" s="273"/>
      <c r="SQN855" s="273"/>
      <c r="SQO855" s="273"/>
      <c r="SQP855" s="273"/>
      <c r="SQQ855" s="273"/>
      <c r="SQR855" s="273"/>
      <c r="SQS855" s="273"/>
      <c r="SQT855" s="273"/>
      <c r="SQU855" s="273"/>
      <c r="SQV855" s="273"/>
      <c r="SQW855" s="273"/>
      <c r="SQX855" s="273"/>
      <c r="SQY855" s="273"/>
      <c r="SQZ855" s="273"/>
      <c r="SRA855" s="273"/>
      <c r="SRB855" s="273"/>
      <c r="SRC855" s="273"/>
      <c r="SRD855" s="273"/>
      <c r="SRE855" s="273"/>
      <c r="SRF855" s="273"/>
      <c r="SRG855" s="273"/>
      <c r="SRH855" s="273"/>
      <c r="SRI855" s="273"/>
      <c r="SRJ855" s="273"/>
      <c r="SRK855" s="273"/>
      <c r="SRL855" s="273"/>
      <c r="SRM855" s="273"/>
      <c r="SRN855" s="273"/>
      <c r="SRO855" s="273"/>
      <c r="SRP855" s="273"/>
      <c r="SRQ855" s="273"/>
      <c r="SRR855" s="273"/>
      <c r="SRS855" s="273"/>
      <c r="SRT855" s="273"/>
      <c r="SRU855" s="273"/>
      <c r="SRV855" s="273"/>
      <c r="SRW855" s="273"/>
      <c r="SRX855" s="273"/>
      <c r="SRY855" s="273"/>
      <c r="SRZ855" s="273"/>
      <c r="SSA855" s="273"/>
      <c r="SSB855" s="273"/>
      <c r="SSC855" s="273"/>
      <c r="SSD855" s="273"/>
      <c r="SSE855" s="273"/>
      <c r="SSF855" s="273"/>
      <c r="SSG855" s="273"/>
      <c r="SSH855" s="273"/>
      <c r="SSI855" s="273"/>
      <c r="SSJ855" s="273"/>
      <c r="SSK855" s="273"/>
      <c r="SSL855" s="273"/>
      <c r="SSM855" s="273"/>
      <c r="SSN855" s="273"/>
      <c r="SSO855" s="273"/>
      <c r="SSP855" s="273"/>
      <c r="SSQ855" s="273"/>
      <c r="SSR855" s="273"/>
      <c r="SSS855" s="273"/>
      <c r="SST855" s="273"/>
      <c r="SSU855" s="273"/>
      <c r="SSV855" s="273"/>
      <c r="SSW855" s="273"/>
      <c r="SSX855" s="273"/>
      <c r="SSY855" s="273"/>
      <c r="SSZ855" s="273"/>
      <c r="STA855" s="273"/>
      <c r="STB855" s="273"/>
      <c r="STC855" s="273"/>
      <c r="STD855" s="273"/>
      <c r="STE855" s="273"/>
      <c r="STF855" s="273"/>
      <c r="STG855" s="273"/>
      <c r="STH855" s="273"/>
      <c r="STI855" s="273"/>
      <c r="STJ855" s="273"/>
      <c r="STK855" s="273"/>
      <c r="STL855" s="273"/>
      <c r="STM855" s="273"/>
      <c r="STN855" s="273"/>
      <c r="STO855" s="273"/>
      <c r="STP855" s="273"/>
      <c r="STQ855" s="273"/>
      <c r="STR855" s="273"/>
      <c r="STS855" s="273"/>
      <c r="STT855" s="273"/>
      <c r="STU855" s="273"/>
      <c r="STV855" s="273"/>
      <c r="STW855" s="273"/>
      <c r="STX855" s="273"/>
      <c r="STY855" s="273"/>
      <c r="STZ855" s="273"/>
      <c r="SUA855" s="273"/>
      <c r="SUB855" s="273"/>
      <c r="SUC855" s="273"/>
      <c r="SUD855" s="273"/>
      <c r="SUE855" s="273"/>
      <c r="SUF855" s="273"/>
      <c r="SUG855" s="273"/>
      <c r="SUH855" s="273"/>
      <c r="SUI855" s="273"/>
      <c r="SUJ855" s="273"/>
      <c r="SUK855" s="273"/>
      <c r="SUL855" s="273"/>
      <c r="SUM855" s="273"/>
      <c r="SUN855" s="273"/>
      <c r="SUO855" s="273"/>
      <c r="SUP855" s="273"/>
      <c r="SUQ855" s="273"/>
      <c r="SUR855" s="273"/>
      <c r="SUS855" s="273"/>
      <c r="SUT855" s="273"/>
      <c r="SUU855" s="273"/>
      <c r="SUV855" s="273"/>
      <c r="SUW855" s="273"/>
      <c r="SUX855" s="273"/>
      <c r="SUY855" s="273"/>
      <c r="SUZ855" s="273"/>
      <c r="SVA855" s="273"/>
      <c r="SVB855" s="273"/>
      <c r="SVC855" s="273"/>
      <c r="SVD855" s="273"/>
      <c r="SVE855" s="273"/>
      <c r="SVF855" s="273"/>
      <c r="SVG855" s="273"/>
      <c r="SVH855" s="273"/>
      <c r="SVI855" s="273"/>
      <c r="SVJ855" s="273"/>
      <c r="SVK855" s="273"/>
      <c r="SVL855" s="273"/>
      <c r="SVM855" s="273"/>
      <c r="SVN855" s="273"/>
      <c r="SVO855" s="273"/>
      <c r="SVP855" s="273"/>
      <c r="SVQ855" s="273"/>
      <c r="SVR855" s="273"/>
      <c r="SVS855" s="273"/>
      <c r="SVT855" s="273"/>
      <c r="SVU855" s="273"/>
      <c r="SVV855" s="273"/>
      <c r="SVW855" s="273"/>
      <c r="SVX855" s="273"/>
      <c r="SVY855" s="273"/>
      <c r="SVZ855" s="273"/>
      <c r="SWA855" s="273"/>
      <c r="SWB855" s="273"/>
      <c r="SWC855" s="273"/>
      <c r="SWD855" s="273"/>
      <c r="SWE855" s="273"/>
      <c r="SWF855" s="273"/>
      <c r="SWG855" s="273"/>
      <c r="SWH855" s="273"/>
      <c r="SWI855" s="273"/>
      <c r="SWJ855" s="273"/>
      <c r="SWK855" s="273"/>
      <c r="SWL855" s="273"/>
      <c r="SWM855" s="273"/>
      <c r="SWN855" s="273"/>
      <c r="SWO855" s="273"/>
      <c r="SWP855" s="273"/>
      <c r="SWQ855" s="273"/>
      <c r="SWR855" s="273"/>
      <c r="SWS855" s="273"/>
      <c r="SWT855" s="273"/>
      <c r="SWU855" s="273"/>
      <c r="SWV855" s="273"/>
      <c r="SWW855" s="273"/>
      <c r="SWX855" s="273"/>
      <c r="SWY855" s="273"/>
      <c r="SWZ855" s="273"/>
      <c r="SXA855" s="273"/>
      <c r="SXB855" s="273"/>
      <c r="SXC855" s="273"/>
      <c r="SXD855" s="273"/>
      <c r="SXE855" s="273"/>
      <c r="SXF855" s="273"/>
      <c r="SXG855" s="273"/>
      <c r="SXH855" s="273"/>
      <c r="SXI855" s="273"/>
      <c r="SXJ855" s="273"/>
      <c r="SXK855" s="273"/>
      <c r="SXL855" s="273"/>
      <c r="SXM855" s="273"/>
      <c r="SXN855" s="273"/>
      <c r="SXO855" s="273"/>
      <c r="SXP855" s="273"/>
      <c r="SXQ855" s="273"/>
      <c r="SXR855" s="273"/>
      <c r="SXS855" s="273"/>
      <c r="SXT855" s="273"/>
      <c r="SXU855" s="273"/>
      <c r="SXV855" s="273"/>
      <c r="SXW855" s="273"/>
      <c r="SXX855" s="273"/>
      <c r="SXY855" s="273"/>
      <c r="SXZ855" s="273"/>
      <c r="SYA855" s="273"/>
      <c r="SYB855" s="273"/>
      <c r="SYC855" s="273"/>
      <c r="SYD855" s="273"/>
      <c r="SYE855" s="273"/>
      <c r="SYF855" s="273"/>
      <c r="SYG855" s="273"/>
      <c r="SYH855" s="273"/>
      <c r="SYI855" s="273"/>
      <c r="SYJ855" s="273"/>
      <c r="SYK855" s="273"/>
      <c r="SYL855" s="273"/>
      <c r="SYM855" s="273"/>
      <c r="SYN855" s="273"/>
      <c r="SYO855" s="273"/>
      <c r="SYP855" s="273"/>
      <c r="SYQ855" s="273"/>
      <c r="SYR855" s="273"/>
      <c r="SYS855" s="273"/>
      <c r="SYT855" s="273"/>
      <c r="SYU855" s="273"/>
      <c r="SYV855" s="273"/>
      <c r="SYW855" s="273"/>
      <c r="SYX855" s="273"/>
      <c r="SYY855" s="273"/>
      <c r="SYZ855" s="273"/>
      <c r="SZA855" s="273"/>
      <c r="SZB855" s="273"/>
      <c r="SZC855" s="273"/>
      <c r="SZD855" s="273"/>
      <c r="SZE855" s="273"/>
      <c r="SZF855" s="273"/>
      <c r="SZG855" s="273"/>
      <c r="SZH855" s="273"/>
      <c r="SZI855" s="273"/>
      <c r="SZJ855" s="273"/>
      <c r="SZK855" s="273"/>
      <c r="SZL855" s="273"/>
      <c r="SZM855" s="273"/>
      <c r="SZN855" s="273"/>
      <c r="SZO855" s="273"/>
      <c r="SZP855" s="273"/>
      <c r="SZQ855" s="273"/>
      <c r="SZR855" s="273"/>
      <c r="SZS855" s="273"/>
      <c r="SZT855" s="273"/>
      <c r="SZU855" s="273"/>
      <c r="SZV855" s="273"/>
      <c r="SZW855" s="273"/>
      <c r="SZX855" s="273"/>
      <c r="SZY855" s="273"/>
      <c r="SZZ855" s="273"/>
      <c r="TAA855" s="273"/>
      <c r="TAB855" s="273"/>
      <c r="TAC855" s="273"/>
      <c r="TAD855" s="273"/>
      <c r="TAE855" s="273"/>
      <c r="TAF855" s="273"/>
      <c r="TAG855" s="273"/>
      <c r="TAH855" s="273"/>
      <c r="TAI855" s="273"/>
      <c r="TAJ855" s="273"/>
      <c r="TAK855" s="273"/>
      <c r="TAL855" s="273"/>
      <c r="TAM855" s="273"/>
      <c r="TAN855" s="273"/>
      <c r="TAO855" s="273"/>
      <c r="TAP855" s="273"/>
      <c r="TAQ855" s="273"/>
      <c r="TAR855" s="273"/>
      <c r="TAS855" s="273"/>
      <c r="TAT855" s="273"/>
      <c r="TAU855" s="273"/>
      <c r="TAV855" s="273"/>
      <c r="TAW855" s="273"/>
      <c r="TAX855" s="273"/>
      <c r="TAY855" s="273"/>
      <c r="TAZ855" s="273"/>
      <c r="TBA855" s="273"/>
      <c r="TBB855" s="273"/>
      <c r="TBC855" s="273"/>
      <c r="TBD855" s="273"/>
      <c r="TBE855" s="273"/>
      <c r="TBF855" s="273"/>
      <c r="TBG855" s="273"/>
      <c r="TBH855" s="273"/>
      <c r="TBI855" s="273"/>
      <c r="TBJ855" s="273"/>
      <c r="TBK855" s="273"/>
      <c r="TBL855" s="273"/>
      <c r="TBM855" s="273"/>
      <c r="TBN855" s="273"/>
      <c r="TBO855" s="273"/>
      <c r="TBP855" s="273"/>
      <c r="TBQ855" s="273"/>
      <c r="TBR855" s="273"/>
      <c r="TBS855" s="273"/>
      <c r="TBT855" s="273"/>
      <c r="TBU855" s="273"/>
      <c r="TBV855" s="273"/>
      <c r="TBW855" s="273"/>
      <c r="TBX855" s="273"/>
      <c r="TBY855" s="273"/>
      <c r="TBZ855" s="273"/>
      <c r="TCA855" s="273"/>
      <c r="TCB855" s="273"/>
      <c r="TCC855" s="273"/>
      <c r="TCD855" s="273"/>
      <c r="TCE855" s="273"/>
      <c r="TCF855" s="273"/>
      <c r="TCG855" s="273"/>
      <c r="TCH855" s="273"/>
      <c r="TCI855" s="273"/>
      <c r="TCJ855" s="273"/>
      <c r="TCK855" s="273"/>
      <c r="TCL855" s="273"/>
      <c r="TCM855" s="273"/>
      <c r="TCN855" s="273"/>
      <c r="TCO855" s="273"/>
      <c r="TCP855" s="273"/>
      <c r="TCQ855" s="273"/>
      <c r="TCR855" s="273"/>
      <c r="TCS855" s="273"/>
      <c r="TCT855" s="273"/>
      <c r="TCU855" s="273"/>
      <c r="TCV855" s="273"/>
      <c r="TCW855" s="273"/>
      <c r="TCX855" s="273"/>
      <c r="TCY855" s="273"/>
      <c r="TCZ855" s="273"/>
      <c r="TDA855" s="273"/>
      <c r="TDB855" s="273"/>
      <c r="TDC855" s="273"/>
      <c r="TDD855" s="273"/>
      <c r="TDE855" s="273"/>
      <c r="TDF855" s="273"/>
      <c r="TDG855" s="273"/>
      <c r="TDH855" s="273"/>
      <c r="TDI855" s="273"/>
      <c r="TDJ855" s="273"/>
      <c r="TDK855" s="273"/>
      <c r="TDL855" s="273"/>
      <c r="TDM855" s="273"/>
      <c r="TDN855" s="273"/>
      <c r="TDO855" s="273"/>
      <c r="TDP855" s="273"/>
      <c r="TDQ855" s="273"/>
      <c r="TDR855" s="273"/>
      <c r="TDS855" s="273"/>
      <c r="TDT855" s="273"/>
      <c r="TDU855" s="273"/>
      <c r="TDV855" s="273"/>
      <c r="TDW855" s="273"/>
      <c r="TDX855" s="273"/>
      <c r="TDY855" s="273"/>
      <c r="TDZ855" s="273"/>
      <c r="TEA855" s="273"/>
      <c r="TEB855" s="273"/>
      <c r="TEC855" s="273"/>
      <c r="TED855" s="273"/>
      <c r="TEE855" s="273"/>
      <c r="TEF855" s="273"/>
      <c r="TEG855" s="273"/>
      <c r="TEH855" s="273"/>
      <c r="TEI855" s="273"/>
      <c r="TEJ855" s="273"/>
      <c r="TEK855" s="273"/>
      <c r="TEL855" s="273"/>
      <c r="TEM855" s="273"/>
      <c r="TEN855" s="273"/>
      <c r="TEO855" s="273"/>
      <c r="TEP855" s="273"/>
      <c r="TEQ855" s="273"/>
      <c r="TER855" s="273"/>
      <c r="TES855" s="273"/>
      <c r="TET855" s="273"/>
      <c r="TEU855" s="273"/>
      <c r="TEV855" s="273"/>
      <c r="TEW855" s="273"/>
      <c r="TEX855" s="273"/>
      <c r="TEY855" s="273"/>
      <c r="TEZ855" s="273"/>
      <c r="TFA855" s="273"/>
      <c r="TFB855" s="273"/>
      <c r="TFC855" s="273"/>
      <c r="TFD855" s="273"/>
      <c r="TFE855" s="273"/>
      <c r="TFF855" s="273"/>
      <c r="TFG855" s="273"/>
      <c r="TFH855" s="273"/>
      <c r="TFI855" s="273"/>
      <c r="TFJ855" s="273"/>
      <c r="TFK855" s="273"/>
      <c r="TFL855" s="273"/>
      <c r="TFM855" s="273"/>
      <c r="TFN855" s="273"/>
      <c r="TFO855" s="273"/>
      <c r="TFP855" s="273"/>
      <c r="TFQ855" s="273"/>
      <c r="TFR855" s="273"/>
      <c r="TFS855" s="273"/>
      <c r="TFT855" s="273"/>
      <c r="TFU855" s="273"/>
      <c r="TFV855" s="273"/>
      <c r="TFW855" s="273"/>
      <c r="TFX855" s="273"/>
      <c r="TFY855" s="273"/>
      <c r="TFZ855" s="273"/>
      <c r="TGA855" s="273"/>
      <c r="TGB855" s="273"/>
      <c r="TGC855" s="273"/>
      <c r="TGD855" s="273"/>
      <c r="TGE855" s="273"/>
      <c r="TGF855" s="273"/>
      <c r="TGG855" s="273"/>
      <c r="TGH855" s="273"/>
      <c r="TGI855" s="273"/>
      <c r="TGJ855" s="273"/>
      <c r="TGK855" s="273"/>
      <c r="TGL855" s="273"/>
      <c r="TGM855" s="273"/>
      <c r="TGN855" s="273"/>
      <c r="TGO855" s="273"/>
      <c r="TGP855" s="273"/>
      <c r="TGQ855" s="273"/>
      <c r="TGR855" s="273"/>
      <c r="TGS855" s="273"/>
      <c r="TGT855" s="273"/>
      <c r="TGU855" s="273"/>
      <c r="TGV855" s="273"/>
      <c r="TGW855" s="273"/>
      <c r="TGX855" s="273"/>
      <c r="TGY855" s="273"/>
      <c r="TGZ855" s="273"/>
      <c r="THA855" s="273"/>
      <c r="THB855" s="273"/>
      <c r="THC855" s="273"/>
      <c r="THD855" s="273"/>
      <c r="THE855" s="273"/>
      <c r="THF855" s="273"/>
      <c r="THG855" s="273"/>
      <c r="THH855" s="273"/>
      <c r="THI855" s="273"/>
      <c r="THJ855" s="273"/>
      <c r="THK855" s="273"/>
      <c r="THL855" s="273"/>
      <c r="THM855" s="273"/>
      <c r="THN855" s="273"/>
      <c r="THO855" s="273"/>
      <c r="THP855" s="273"/>
      <c r="THQ855" s="273"/>
      <c r="THR855" s="273"/>
      <c r="THS855" s="273"/>
      <c r="THT855" s="273"/>
      <c r="THU855" s="273"/>
      <c r="THV855" s="273"/>
      <c r="THW855" s="273"/>
      <c r="THX855" s="273"/>
      <c r="THY855" s="273"/>
      <c r="THZ855" s="273"/>
      <c r="TIA855" s="273"/>
      <c r="TIB855" s="273"/>
      <c r="TIC855" s="273"/>
      <c r="TID855" s="273"/>
      <c r="TIE855" s="273"/>
      <c r="TIF855" s="273"/>
      <c r="TIG855" s="273"/>
      <c r="TIH855" s="273"/>
      <c r="TII855" s="273"/>
      <c r="TIJ855" s="273"/>
      <c r="TIK855" s="273"/>
      <c r="TIL855" s="273"/>
      <c r="TIM855" s="273"/>
      <c r="TIN855" s="273"/>
      <c r="TIO855" s="273"/>
      <c r="TIP855" s="273"/>
      <c r="TIQ855" s="273"/>
      <c r="TIR855" s="273"/>
      <c r="TIS855" s="273"/>
      <c r="TIT855" s="273"/>
      <c r="TIU855" s="273"/>
      <c r="TIV855" s="273"/>
      <c r="TIW855" s="273"/>
      <c r="TIX855" s="273"/>
      <c r="TIY855" s="273"/>
      <c r="TIZ855" s="273"/>
      <c r="TJA855" s="273"/>
      <c r="TJB855" s="273"/>
      <c r="TJC855" s="273"/>
      <c r="TJD855" s="273"/>
      <c r="TJE855" s="273"/>
      <c r="TJF855" s="273"/>
      <c r="TJG855" s="273"/>
      <c r="TJH855" s="273"/>
      <c r="TJI855" s="273"/>
      <c r="TJJ855" s="273"/>
      <c r="TJK855" s="273"/>
      <c r="TJL855" s="273"/>
      <c r="TJM855" s="273"/>
      <c r="TJN855" s="273"/>
      <c r="TJO855" s="273"/>
      <c r="TJP855" s="273"/>
      <c r="TJQ855" s="273"/>
      <c r="TJR855" s="273"/>
      <c r="TJS855" s="273"/>
      <c r="TJT855" s="273"/>
      <c r="TJU855" s="273"/>
      <c r="TJV855" s="273"/>
      <c r="TJW855" s="273"/>
      <c r="TJX855" s="273"/>
      <c r="TJY855" s="273"/>
      <c r="TJZ855" s="273"/>
      <c r="TKA855" s="273"/>
      <c r="TKB855" s="273"/>
      <c r="TKC855" s="273"/>
      <c r="TKD855" s="273"/>
      <c r="TKE855" s="273"/>
      <c r="TKF855" s="273"/>
      <c r="TKG855" s="273"/>
      <c r="TKH855" s="273"/>
      <c r="TKI855" s="273"/>
      <c r="TKJ855" s="273"/>
      <c r="TKK855" s="273"/>
      <c r="TKL855" s="273"/>
      <c r="TKM855" s="273"/>
      <c r="TKN855" s="273"/>
      <c r="TKO855" s="273"/>
      <c r="TKP855" s="273"/>
      <c r="TKQ855" s="273"/>
      <c r="TKR855" s="273"/>
      <c r="TKS855" s="273"/>
      <c r="TKT855" s="273"/>
      <c r="TKU855" s="273"/>
      <c r="TKV855" s="273"/>
      <c r="TKW855" s="273"/>
      <c r="TKX855" s="273"/>
      <c r="TKY855" s="273"/>
      <c r="TKZ855" s="273"/>
      <c r="TLA855" s="273"/>
      <c r="TLB855" s="273"/>
      <c r="TLC855" s="273"/>
      <c r="TLD855" s="273"/>
      <c r="TLE855" s="273"/>
      <c r="TLF855" s="273"/>
      <c r="TLG855" s="273"/>
      <c r="TLH855" s="273"/>
      <c r="TLI855" s="273"/>
      <c r="TLJ855" s="273"/>
      <c r="TLK855" s="273"/>
      <c r="TLL855" s="273"/>
      <c r="TLM855" s="273"/>
      <c r="TLN855" s="273"/>
      <c r="TLO855" s="273"/>
      <c r="TLP855" s="273"/>
      <c r="TLQ855" s="273"/>
      <c r="TLR855" s="273"/>
      <c r="TLS855" s="273"/>
      <c r="TLT855" s="273"/>
      <c r="TLU855" s="273"/>
      <c r="TLV855" s="273"/>
      <c r="TLW855" s="273"/>
      <c r="TLX855" s="273"/>
      <c r="TLY855" s="273"/>
      <c r="TLZ855" s="273"/>
      <c r="TMA855" s="273"/>
      <c r="TMB855" s="273"/>
      <c r="TMC855" s="273"/>
      <c r="TMD855" s="273"/>
      <c r="TME855" s="273"/>
      <c r="TMF855" s="273"/>
      <c r="TMG855" s="273"/>
      <c r="TMH855" s="273"/>
      <c r="TMI855" s="273"/>
      <c r="TMJ855" s="273"/>
      <c r="TMK855" s="273"/>
      <c r="TML855" s="273"/>
      <c r="TMM855" s="273"/>
      <c r="TMN855" s="273"/>
      <c r="TMO855" s="273"/>
      <c r="TMP855" s="273"/>
      <c r="TMQ855" s="273"/>
      <c r="TMR855" s="273"/>
      <c r="TMS855" s="273"/>
      <c r="TMT855" s="273"/>
      <c r="TMU855" s="273"/>
      <c r="TMV855" s="273"/>
      <c r="TMW855" s="273"/>
      <c r="TMX855" s="273"/>
      <c r="TMY855" s="273"/>
      <c r="TMZ855" s="273"/>
      <c r="TNA855" s="273"/>
      <c r="TNB855" s="273"/>
      <c r="TNC855" s="273"/>
      <c r="TND855" s="273"/>
      <c r="TNE855" s="273"/>
      <c r="TNF855" s="273"/>
      <c r="TNG855" s="273"/>
      <c r="TNH855" s="273"/>
      <c r="TNI855" s="273"/>
      <c r="TNJ855" s="273"/>
      <c r="TNK855" s="273"/>
      <c r="TNL855" s="273"/>
      <c r="TNM855" s="273"/>
      <c r="TNN855" s="273"/>
      <c r="TNO855" s="273"/>
      <c r="TNP855" s="273"/>
      <c r="TNQ855" s="273"/>
      <c r="TNR855" s="273"/>
      <c r="TNS855" s="273"/>
      <c r="TNT855" s="273"/>
      <c r="TNU855" s="273"/>
      <c r="TNV855" s="273"/>
      <c r="TNW855" s="273"/>
      <c r="TNX855" s="273"/>
      <c r="TNY855" s="273"/>
      <c r="TNZ855" s="273"/>
      <c r="TOA855" s="273"/>
      <c r="TOB855" s="273"/>
      <c r="TOC855" s="273"/>
      <c r="TOD855" s="273"/>
      <c r="TOE855" s="273"/>
      <c r="TOF855" s="273"/>
      <c r="TOG855" s="273"/>
      <c r="TOH855" s="273"/>
      <c r="TOI855" s="273"/>
      <c r="TOJ855" s="273"/>
      <c r="TOK855" s="273"/>
      <c r="TOL855" s="273"/>
      <c r="TOM855" s="273"/>
      <c r="TON855" s="273"/>
      <c r="TOO855" s="273"/>
      <c r="TOP855" s="273"/>
      <c r="TOQ855" s="273"/>
      <c r="TOR855" s="273"/>
      <c r="TOS855" s="273"/>
      <c r="TOT855" s="273"/>
      <c r="TOU855" s="273"/>
      <c r="TOV855" s="273"/>
      <c r="TOW855" s="273"/>
      <c r="TOX855" s="273"/>
      <c r="TOY855" s="273"/>
      <c r="TOZ855" s="273"/>
      <c r="TPA855" s="273"/>
      <c r="TPB855" s="273"/>
      <c r="TPC855" s="273"/>
      <c r="TPD855" s="273"/>
      <c r="TPE855" s="273"/>
      <c r="TPF855" s="273"/>
      <c r="TPG855" s="273"/>
      <c r="TPH855" s="273"/>
      <c r="TPI855" s="273"/>
      <c r="TPJ855" s="273"/>
      <c r="TPK855" s="273"/>
      <c r="TPL855" s="273"/>
      <c r="TPM855" s="273"/>
      <c r="TPN855" s="273"/>
      <c r="TPO855" s="273"/>
      <c r="TPP855" s="273"/>
      <c r="TPQ855" s="273"/>
      <c r="TPR855" s="273"/>
      <c r="TPS855" s="273"/>
      <c r="TPT855" s="273"/>
      <c r="TPU855" s="273"/>
      <c r="TPV855" s="273"/>
      <c r="TPW855" s="273"/>
      <c r="TPX855" s="273"/>
      <c r="TPY855" s="273"/>
      <c r="TPZ855" s="273"/>
      <c r="TQA855" s="273"/>
      <c r="TQB855" s="273"/>
      <c r="TQC855" s="273"/>
      <c r="TQD855" s="273"/>
      <c r="TQE855" s="273"/>
      <c r="TQF855" s="273"/>
      <c r="TQG855" s="273"/>
      <c r="TQH855" s="273"/>
      <c r="TQI855" s="273"/>
      <c r="TQJ855" s="273"/>
      <c r="TQK855" s="273"/>
      <c r="TQL855" s="273"/>
      <c r="TQM855" s="273"/>
      <c r="TQN855" s="273"/>
      <c r="TQO855" s="273"/>
      <c r="TQP855" s="273"/>
      <c r="TQQ855" s="273"/>
      <c r="TQR855" s="273"/>
      <c r="TQS855" s="273"/>
      <c r="TQT855" s="273"/>
      <c r="TQU855" s="273"/>
      <c r="TQV855" s="273"/>
      <c r="TQW855" s="273"/>
      <c r="TQX855" s="273"/>
      <c r="TQY855" s="273"/>
      <c r="TQZ855" s="273"/>
      <c r="TRA855" s="273"/>
      <c r="TRB855" s="273"/>
      <c r="TRC855" s="273"/>
      <c r="TRD855" s="273"/>
      <c r="TRE855" s="273"/>
      <c r="TRF855" s="273"/>
      <c r="TRG855" s="273"/>
      <c r="TRH855" s="273"/>
      <c r="TRI855" s="273"/>
      <c r="TRJ855" s="273"/>
      <c r="TRK855" s="273"/>
      <c r="TRL855" s="273"/>
      <c r="TRM855" s="273"/>
      <c r="TRN855" s="273"/>
      <c r="TRO855" s="273"/>
      <c r="TRP855" s="273"/>
      <c r="TRQ855" s="273"/>
      <c r="TRR855" s="273"/>
      <c r="TRS855" s="273"/>
      <c r="TRT855" s="273"/>
      <c r="TRU855" s="273"/>
      <c r="TRV855" s="273"/>
      <c r="TRW855" s="273"/>
      <c r="TRX855" s="273"/>
      <c r="TRY855" s="273"/>
      <c r="TRZ855" s="273"/>
      <c r="TSA855" s="273"/>
      <c r="TSB855" s="273"/>
      <c r="TSC855" s="273"/>
      <c r="TSD855" s="273"/>
      <c r="TSE855" s="273"/>
      <c r="TSF855" s="273"/>
      <c r="TSG855" s="273"/>
      <c r="TSH855" s="273"/>
      <c r="TSI855" s="273"/>
      <c r="TSJ855" s="273"/>
      <c r="TSK855" s="273"/>
      <c r="TSL855" s="273"/>
      <c r="TSM855" s="273"/>
      <c r="TSN855" s="273"/>
      <c r="TSO855" s="273"/>
      <c r="TSP855" s="273"/>
      <c r="TSQ855" s="273"/>
      <c r="TSR855" s="273"/>
      <c r="TSS855" s="273"/>
      <c r="TST855" s="273"/>
      <c r="TSU855" s="273"/>
      <c r="TSV855" s="273"/>
      <c r="TSW855" s="273"/>
      <c r="TSX855" s="273"/>
      <c r="TSY855" s="273"/>
      <c r="TSZ855" s="273"/>
      <c r="TTA855" s="273"/>
      <c r="TTB855" s="273"/>
      <c r="TTC855" s="273"/>
      <c r="TTD855" s="273"/>
      <c r="TTE855" s="273"/>
      <c r="TTF855" s="273"/>
      <c r="TTG855" s="273"/>
      <c r="TTH855" s="273"/>
      <c r="TTI855" s="273"/>
      <c r="TTJ855" s="273"/>
      <c r="TTK855" s="273"/>
      <c r="TTL855" s="273"/>
      <c r="TTM855" s="273"/>
      <c r="TTN855" s="273"/>
      <c r="TTO855" s="273"/>
      <c r="TTP855" s="273"/>
      <c r="TTQ855" s="273"/>
      <c r="TTR855" s="273"/>
      <c r="TTS855" s="273"/>
      <c r="TTT855" s="273"/>
      <c r="TTU855" s="273"/>
      <c r="TTV855" s="273"/>
      <c r="TTW855" s="273"/>
      <c r="TTX855" s="273"/>
      <c r="TTY855" s="273"/>
      <c r="TTZ855" s="273"/>
      <c r="TUA855" s="273"/>
      <c r="TUB855" s="273"/>
      <c r="TUC855" s="273"/>
      <c r="TUD855" s="273"/>
      <c r="TUE855" s="273"/>
      <c r="TUF855" s="273"/>
      <c r="TUG855" s="273"/>
      <c r="TUH855" s="273"/>
      <c r="TUI855" s="273"/>
      <c r="TUJ855" s="273"/>
      <c r="TUK855" s="273"/>
      <c r="TUL855" s="273"/>
      <c r="TUM855" s="273"/>
      <c r="TUN855" s="273"/>
      <c r="TUO855" s="273"/>
      <c r="TUP855" s="273"/>
      <c r="TUQ855" s="273"/>
      <c r="TUR855" s="273"/>
      <c r="TUS855" s="273"/>
      <c r="TUT855" s="273"/>
      <c r="TUU855" s="273"/>
      <c r="TUV855" s="273"/>
      <c r="TUW855" s="273"/>
      <c r="TUX855" s="273"/>
      <c r="TUY855" s="273"/>
      <c r="TUZ855" s="273"/>
      <c r="TVA855" s="273"/>
      <c r="TVB855" s="273"/>
      <c r="TVC855" s="273"/>
      <c r="TVD855" s="273"/>
      <c r="TVE855" s="273"/>
      <c r="TVF855" s="273"/>
      <c r="TVG855" s="273"/>
      <c r="TVH855" s="273"/>
      <c r="TVI855" s="273"/>
      <c r="TVJ855" s="273"/>
      <c r="TVK855" s="273"/>
      <c r="TVL855" s="273"/>
      <c r="TVM855" s="273"/>
      <c r="TVN855" s="273"/>
      <c r="TVO855" s="273"/>
      <c r="TVP855" s="273"/>
      <c r="TVQ855" s="273"/>
      <c r="TVR855" s="273"/>
      <c r="TVS855" s="273"/>
      <c r="TVT855" s="273"/>
      <c r="TVU855" s="273"/>
      <c r="TVV855" s="273"/>
      <c r="TVW855" s="273"/>
      <c r="TVX855" s="273"/>
      <c r="TVY855" s="273"/>
      <c r="TVZ855" s="273"/>
      <c r="TWA855" s="273"/>
      <c r="TWB855" s="273"/>
      <c r="TWC855" s="273"/>
      <c r="TWD855" s="273"/>
      <c r="TWE855" s="273"/>
      <c r="TWF855" s="273"/>
      <c r="TWG855" s="273"/>
      <c r="TWH855" s="273"/>
      <c r="TWI855" s="273"/>
      <c r="TWJ855" s="273"/>
      <c r="TWK855" s="273"/>
      <c r="TWL855" s="273"/>
      <c r="TWM855" s="273"/>
      <c r="TWN855" s="273"/>
      <c r="TWO855" s="273"/>
      <c r="TWP855" s="273"/>
      <c r="TWQ855" s="273"/>
      <c r="TWR855" s="273"/>
      <c r="TWS855" s="273"/>
      <c r="TWT855" s="273"/>
      <c r="TWU855" s="273"/>
      <c r="TWV855" s="273"/>
      <c r="TWW855" s="273"/>
      <c r="TWX855" s="273"/>
      <c r="TWY855" s="273"/>
      <c r="TWZ855" s="273"/>
      <c r="TXA855" s="273"/>
      <c r="TXB855" s="273"/>
      <c r="TXC855" s="273"/>
      <c r="TXD855" s="273"/>
      <c r="TXE855" s="273"/>
      <c r="TXF855" s="273"/>
      <c r="TXG855" s="273"/>
      <c r="TXH855" s="273"/>
      <c r="TXI855" s="273"/>
      <c r="TXJ855" s="273"/>
      <c r="TXK855" s="273"/>
      <c r="TXL855" s="273"/>
      <c r="TXM855" s="273"/>
      <c r="TXN855" s="273"/>
      <c r="TXO855" s="273"/>
      <c r="TXP855" s="273"/>
      <c r="TXQ855" s="273"/>
      <c r="TXR855" s="273"/>
      <c r="TXS855" s="273"/>
      <c r="TXT855" s="273"/>
      <c r="TXU855" s="273"/>
      <c r="TXV855" s="273"/>
      <c r="TXW855" s="273"/>
      <c r="TXX855" s="273"/>
      <c r="TXY855" s="273"/>
      <c r="TXZ855" s="273"/>
      <c r="TYA855" s="273"/>
      <c r="TYB855" s="273"/>
      <c r="TYC855" s="273"/>
      <c r="TYD855" s="273"/>
      <c r="TYE855" s="273"/>
      <c r="TYF855" s="273"/>
      <c r="TYG855" s="273"/>
      <c r="TYH855" s="273"/>
      <c r="TYI855" s="273"/>
      <c r="TYJ855" s="273"/>
      <c r="TYK855" s="273"/>
      <c r="TYL855" s="273"/>
      <c r="TYM855" s="273"/>
      <c r="TYN855" s="273"/>
      <c r="TYO855" s="273"/>
      <c r="TYP855" s="273"/>
      <c r="TYQ855" s="273"/>
      <c r="TYR855" s="273"/>
      <c r="TYS855" s="273"/>
      <c r="TYT855" s="273"/>
      <c r="TYU855" s="273"/>
      <c r="TYV855" s="273"/>
      <c r="TYW855" s="273"/>
      <c r="TYX855" s="273"/>
      <c r="TYY855" s="273"/>
      <c r="TYZ855" s="273"/>
      <c r="TZA855" s="273"/>
      <c r="TZB855" s="273"/>
      <c r="TZC855" s="273"/>
      <c r="TZD855" s="273"/>
      <c r="TZE855" s="273"/>
      <c r="TZF855" s="273"/>
      <c r="TZG855" s="273"/>
      <c r="TZH855" s="273"/>
      <c r="TZI855" s="273"/>
      <c r="TZJ855" s="273"/>
      <c r="TZK855" s="273"/>
      <c r="TZL855" s="273"/>
      <c r="TZM855" s="273"/>
      <c r="TZN855" s="273"/>
      <c r="TZO855" s="273"/>
      <c r="TZP855" s="273"/>
      <c r="TZQ855" s="273"/>
      <c r="TZR855" s="273"/>
      <c r="TZS855" s="273"/>
      <c r="TZT855" s="273"/>
      <c r="TZU855" s="273"/>
      <c r="TZV855" s="273"/>
      <c r="TZW855" s="273"/>
      <c r="TZX855" s="273"/>
      <c r="TZY855" s="273"/>
      <c r="TZZ855" s="273"/>
      <c r="UAA855" s="273"/>
      <c r="UAB855" s="273"/>
      <c r="UAC855" s="273"/>
      <c r="UAD855" s="273"/>
      <c r="UAE855" s="273"/>
      <c r="UAF855" s="273"/>
      <c r="UAG855" s="273"/>
      <c r="UAH855" s="273"/>
      <c r="UAI855" s="273"/>
      <c r="UAJ855" s="273"/>
      <c r="UAK855" s="273"/>
      <c r="UAL855" s="273"/>
      <c r="UAM855" s="273"/>
      <c r="UAN855" s="273"/>
      <c r="UAO855" s="273"/>
      <c r="UAP855" s="273"/>
      <c r="UAQ855" s="273"/>
      <c r="UAR855" s="273"/>
      <c r="UAS855" s="273"/>
      <c r="UAT855" s="273"/>
      <c r="UAU855" s="273"/>
      <c r="UAV855" s="273"/>
      <c r="UAW855" s="273"/>
      <c r="UAX855" s="273"/>
      <c r="UAY855" s="273"/>
      <c r="UAZ855" s="273"/>
      <c r="UBA855" s="273"/>
      <c r="UBB855" s="273"/>
      <c r="UBC855" s="273"/>
      <c r="UBD855" s="273"/>
      <c r="UBE855" s="273"/>
      <c r="UBF855" s="273"/>
      <c r="UBG855" s="273"/>
      <c r="UBH855" s="273"/>
      <c r="UBI855" s="273"/>
      <c r="UBJ855" s="273"/>
      <c r="UBK855" s="273"/>
      <c r="UBL855" s="273"/>
      <c r="UBM855" s="273"/>
      <c r="UBN855" s="273"/>
      <c r="UBO855" s="273"/>
      <c r="UBP855" s="273"/>
      <c r="UBQ855" s="273"/>
      <c r="UBR855" s="273"/>
      <c r="UBS855" s="273"/>
      <c r="UBT855" s="273"/>
      <c r="UBU855" s="273"/>
      <c r="UBV855" s="273"/>
      <c r="UBW855" s="273"/>
      <c r="UBX855" s="273"/>
      <c r="UBY855" s="273"/>
      <c r="UBZ855" s="273"/>
      <c r="UCA855" s="273"/>
      <c r="UCB855" s="273"/>
      <c r="UCC855" s="273"/>
      <c r="UCD855" s="273"/>
      <c r="UCE855" s="273"/>
      <c r="UCF855" s="273"/>
      <c r="UCG855" s="273"/>
      <c r="UCH855" s="273"/>
      <c r="UCI855" s="273"/>
      <c r="UCJ855" s="273"/>
      <c r="UCK855" s="273"/>
      <c r="UCL855" s="273"/>
      <c r="UCM855" s="273"/>
      <c r="UCN855" s="273"/>
      <c r="UCO855" s="273"/>
      <c r="UCP855" s="273"/>
      <c r="UCQ855" s="273"/>
      <c r="UCR855" s="273"/>
      <c r="UCS855" s="273"/>
      <c r="UCT855" s="273"/>
      <c r="UCU855" s="273"/>
      <c r="UCV855" s="273"/>
      <c r="UCW855" s="273"/>
      <c r="UCX855" s="273"/>
      <c r="UCY855" s="273"/>
      <c r="UCZ855" s="273"/>
      <c r="UDA855" s="273"/>
      <c r="UDB855" s="273"/>
      <c r="UDC855" s="273"/>
      <c r="UDD855" s="273"/>
      <c r="UDE855" s="273"/>
      <c r="UDF855" s="273"/>
      <c r="UDG855" s="273"/>
      <c r="UDH855" s="273"/>
      <c r="UDI855" s="273"/>
      <c r="UDJ855" s="273"/>
      <c r="UDK855" s="273"/>
      <c r="UDL855" s="273"/>
      <c r="UDM855" s="273"/>
      <c r="UDN855" s="273"/>
      <c r="UDO855" s="273"/>
      <c r="UDP855" s="273"/>
      <c r="UDQ855" s="273"/>
      <c r="UDR855" s="273"/>
      <c r="UDS855" s="273"/>
      <c r="UDT855" s="273"/>
      <c r="UDU855" s="273"/>
      <c r="UDV855" s="273"/>
      <c r="UDW855" s="273"/>
      <c r="UDX855" s="273"/>
      <c r="UDY855" s="273"/>
      <c r="UDZ855" s="273"/>
      <c r="UEA855" s="273"/>
      <c r="UEB855" s="273"/>
      <c r="UEC855" s="273"/>
      <c r="UED855" s="273"/>
      <c r="UEE855" s="273"/>
      <c r="UEF855" s="273"/>
      <c r="UEG855" s="273"/>
      <c r="UEH855" s="273"/>
      <c r="UEI855" s="273"/>
      <c r="UEJ855" s="273"/>
      <c r="UEK855" s="273"/>
      <c r="UEL855" s="273"/>
      <c r="UEM855" s="273"/>
      <c r="UEN855" s="273"/>
      <c r="UEO855" s="273"/>
      <c r="UEP855" s="273"/>
      <c r="UEQ855" s="273"/>
      <c r="UER855" s="273"/>
      <c r="UES855" s="273"/>
      <c r="UET855" s="273"/>
      <c r="UEU855" s="273"/>
      <c r="UEV855" s="273"/>
      <c r="UEW855" s="273"/>
      <c r="UEX855" s="273"/>
      <c r="UEY855" s="273"/>
      <c r="UEZ855" s="273"/>
      <c r="UFA855" s="273"/>
      <c r="UFB855" s="273"/>
      <c r="UFC855" s="273"/>
      <c r="UFD855" s="273"/>
      <c r="UFE855" s="273"/>
      <c r="UFF855" s="273"/>
      <c r="UFG855" s="273"/>
      <c r="UFH855" s="273"/>
      <c r="UFI855" s="273"/>
      <c r="UFJ855" s="273"/>
      <c r="UFK855" s="273"/>
      <c r="UFL855" s="273"/>
      <c r="UFM855" s="273"/>
      <c r="UFN855" s="273"/>
      <c r="UFO855" s="273"/>
      <c r="UFP855" s="273"/>
      <c r="UFQ855" s="273"/>
      <c r="UFR855" s="273"/>
      <c r="UFS855" s="273"/>
      <c r="UFT855" s="273"/>
      <c r="UFU855" s="273"/>
      <c r="UFV855" s="273"/>
      <c r="UFW855" s="273"/>
      <c r="UFX855" s="273"/>
      <c r="UFY855" s="273"/>
      <c r="UFZ855" s="273"/>
      <c r="UGA855" s="273"/>
      <c r="UGB855" s="273"/>
      <c r="UGC855" s="273"/>
      <c r="UGD855" s="273"/>
      <c r="UGE855" s="273"/>
      <c r="UGF855" s="273"/>
      <c r="UGG855" s="273"/>
      <c r="UGH855" s="273"/>
      <c r="UGI855" s="273"/>
      <c r="UGJ855" s="273"/>
      <c r="UGK855" s="273"/>
      <c r="UGL855" s="273"/>
      <c r="UGM855" s="273"/>
      <c r="UGN855" s="273"/>
      <c r="UGO855" s="273"/>
      <c r="UGP855" s="273"/>
      <c r="UGQ855" s="273"/>
      <c r="UGR855" s="273"/>
      <c r="UGS855" s="273"/>
      <c r="UGT855" s="273"/>
      <c r="UGU855" s="273"/>
      <c r="UGV855" s="273"/>
      <c r="UGW855" s="273"/>
      <c r="UGX855" s="273"/>
      <c r="UGY855" s="273"/>
      <c r="UGZ855" s="273"/>
      <c r="UHA855" s="273"/>
      <c r="UHB855" s="273"/>
      <c r="UHC855" s="273"/>
      <c r="UHD855" s="273"/>
      <c r="UHE855" s="273"/>
      <c r="UHF855" s="273"/>
      <c r="UHG855" s="273"/>
      <c r="UHH855" s="273"/>
      <c r="UHI855" s="273"/>
      <c r="UHJ855" s="273"/>
      <c r="UHK855" s="273"/>
      <c r="UHL855" s="273"/>
      <c r="UHM855" s="273"/>
      <c r="UHN855" s="273"/>
      <c r="UHO855" s="273"/>
      <c r="UHP855" s="273"/>
      <c r="UHQ855" s="273"/>
      <c r="UHR855" s="273"/>
      <c r="UHS855" s="273"/>
      <c r="UHT855" s="273"/>
      <c r="UHU855" s="273"/>
      <c r="UHV855" s="273"/>
      <c r="UHW855" s="273"/>
      <c r="UHX855" s="273"/>
      <c r="UHY855" s="273"/>
      <c r="UHZ855" s="273"/>
      <c r="UIA855" s="273"/>
      <c r="UIB855" s="273"/>
      <c r="UIC855" s="273"/>
      <c r="UID855" s="273"/>
      <c r="UIE855" s="273"/>
      <c r="UIF855" s="273"/>
      <c r="UIG855" s="273"/>
      <c r="UIH855" s="273"/>
      <c r="UII855" s="273"/>
      <c r="UIJ855" s="273"/>
      <c r="UIK855" s="273"/>
      <c r="UIL855" s="273"/>
      <c r="UIM855" s="273"/>
      <c r="UIN855" s="273"/>
      <c r="UIO855" s="273"/>
      <c r="UIP855" s="273"/>
      <c r="UIQ855" s="273"/>
      <c r="UIR855" s="273"/>
      <c r="UIS855" s="273"/>
      <c r="UIT855" s="273"/>
      <c r="UIU855" s="273"/>
      <c r="UIV855" s="273"/>
      <c r="UIW855" s="273"/>
      <c r="UIX855" s="273"/>
      <c r="UIY855" s="273"/>
      <c r="UIZ855" s="273"/>
      <c r="UJA855" s="273"/>
      <c r="UJB855" s="273"/>
      <c r="UJC855" s="273"/>
      <c r="UJD855" s="273"/>
      <c r="UJE855" s="273"/>
      <c r="UJF855" s="273"/>
      <c r="UJG855" s="273"/>
      <c r="UJH855" s="273"/>
      <c r="UJI855" s="273"/>
      <c r="UJJ855" s="273"/>
      <c r="UJK855" s="273"/>
      <c r="UJL855" s="273"/>
      <c r="UJM855" s="273"/>
      <c r="UJN855" s="273"/>
      <c r="UJO855" s="273"/>
      <c r="UJP855" s="273"/>
      <c r="UJQ855" s="273"/>
      <c r="UJR855" s="273"/>
      <c r="UJS855" s="273"/>
      <c r="UJT855" s="273"/>
      <c r="UJU855" s="273"/>
      <c r="UJV855" s="273"/>
      <c r="UJW855" s="273"/>
      <c r="UJX855" s="273"/>
      <c r="UJY855" s="273"/>
      <c r="UJZ855" s="273"/>
      <c r="UKA855" s="273"/>
      <c r="UKB855" s="273"/>
      <c r="UKC855" s="273"/>
      <c r="UKD855" s="273"/>
      <c r="UKE855" s="273"/>
      <c r="UKF855" s="273"/>
      <c r="UKG855" s="273"/>
      <c r="UKH855" s="273"/>
      <c r="UKI855" s="273"/>
      <c r="UKJ855" s="273"/>
      <c r="UKK855" s="273"/>
      <c r="UKL855" s="273"/>
      <c r="UKM855" s="273"/>
      <c r="UKN855" s="273"/>
      <c r="UKO855" s="273"/>
      <c r="UKP855" s="273"/>
      <c r="UKQ855" s="273"/>
      <c r="UKR855" s="273"/>
      <c r="UKS855" s="273"/>
      <c r="UKT855" s="273"/>
      <c r="UKU855" s="273"/>
      <c r="UKV855" s="273"/>
      <c r="UKW855" s="273"/>
      <c r="UKX855" s="273"/>
      <c r="UKY855" s="273"/>
      <c r="UKZ855" s="273"/>
      <c r="ULA855" s="273"/>
      <c r="ULB855" s="273"/>
      <c r="ULC855" s="273"/>
      <c r="ULD855" s="273"/>
      <c r="ULE855" s="273"/>
      <c r="ULF855" s="273"/>
      <c r="ULG855" s="273"/>
      <c r="ULH855" s="273"/>
      <c r="ULI855" s="273"/>
      <c r="ULJ855" s="273"/>
      <c r="ULK855" s="273"/>
      <c r="ULL855" s="273"/>
      <c r="ULM855" s="273"/>
      <c r="ULN855" s="273"/>
      <c r="ULO855" s="273"/>
      <c r="ULP855" s="273"/>
      <c r="ULQ855" s="273"/>
      <c r="ULR855" s="273"/>
      <c r="ULS855" s="273"/>
      <c r="ULT855" s="273"/>
      <c r="ULU855" s="273"/>
      <c r="ULV855" s="273"/>
      <c r="ULW855" s="273"/>
      <c r="ULX855" s="273"/>
      <c r="ULY855" s="273"/>
      <c r="ULZ855" s="273"/>
      <c r="UMA855" s="273"/>
      <c r="UMB855" s="273"/>
      <c r="UMC855" s="273"/>
      <c r="UMD855" s="273"/>
      <c r="UME855" s="273"/>
      <c r="UMF855" s="273"/>
      <c r="UMG855" s="273"/>
      <c r="UMH855" s="273"/>
      <c r="UMI855" s="273"/>
      <c r="UMJ855" s="273"/>
      <c r="UMK855" s="273"/>
      <c r="UML855" s="273"/>
      <c r="UMM855" s="273"/>
      <c r="UMN855" s="273"/>
      <c r="UMO855" s="273"/>
      <c r="UMP855" s="273"/>
      <c r="UMQ855" s="273"/>
      <c r="UMR855" s="273"/>
      <c r="UMS855" s="273"/>
      <c r="UMT855" s="273"/>
      <c r="UMU855" s="273"/>
      <c r="UMV855" s="273"/>
      <c r="UMW855" s="273"/>
      <c r="UMX855" s="273"/>
      <c r="UMY855" s="273"/>
      <c r="UMZ855" s="273"/>
      <c r="UNA855" s="273"/>
      <c r="UNB855" s="273"/>
      <c r="UNC855" s="273"/>
      <c r="UND855" s="273"/>
      <c r="UNE855" s="273"/>
      <c r="UNF855" s="273"/>
      <c r="UNG855" s="273"/>
      <c r="UNH855" s="273"/>
      <c r="UNI855" s="273"/>
      <c r="UNJ855" s="273"/>
      <c r="UNK855" s="273"/>
      <c r="UNL855" s="273"/>
      <c r="UNM855" s="273"/>
      <c r="UNN855" s="273"/>
      <c r="UNO855" s="273"/>
      <c r="UNP855" s="273"/>
      <c r="UNQ855" s="273"/>
      <c r="UNR855" s="273"/>
      <c r="UNS855" s="273"/>
      <c r="UNT855" s="273"/>
      <c r="UNU855" s="273"/>
      <c r="UNV855" s="273"/>
      <c r="UNW855" s="273"/>
      <c r="UNX855" s="273"/>
      <c r="UNY855" s="273"/>
      <c r="UNZ855" s="273"/>
      <c r="UOA855" s="273"/>
      <c r="UOB855" s="273"/>
      <c r="UOC855" s="273"/>
      <c r="UOD855" s="273"/>
      <c r="UOE855" s="273"/>
      <c r="UOF855" s="273"/>
      <c r="UOG855" s="273"/>
      <c r="UOH855" s="273"/>
      <c r="UOI855" s="273"/>
      <c r="UOJ855" s="273"/>
      <c r="UOK855" s="273"/>
      <c r="UOL855" s="273"/>
      <c r="UOM855" s="273"/>
      <c r="UON855" s="273"/>
      <c r="UOO855" s="273"/>
      <c r="UOP855" s="273"/>
      <c r="UOQ855" s="273"/>
      <c r="UOR855" s="273"/>
      <c r="UOS855" s="273"/>
      <c r="UOT855" s="273"/>
      <c r="UOU855" s="273"/>
      <c r="UOV855" s="273"/>
      <c r="UOW855" s="273"/>
      <c r="UOX855" s="273"/>
      <c r="UOY855" s="273"/>
      <c r="UOZ855" s="273"/>
      <c r="UPA855" s="273"/>
      <c r="UPB855" s="273"/>
      <c r="UPC855" s="273"/>
      <c r="UPD855" s="273"/>
      <c r="UPE855" s="273"/>
      <c r="UPF855" s="273"/>
      <c r="UPG855" s="273"/>
      <c r="UPH855" s="273"/>
      <c r="UPI855" s="273"/>
      <c r="UPJ855" s="273"/>
      <c r="UPK855" s="273"/>
      <c r="UPL855" s="273"/>
      <c r="UPM855" s="273"/>
      <c r="UPN855" s="273"/>
      <c r="UPO855" s="273"/>
      <c r="UPP855" s="273"/>
      <c r="UPQ855" s="273"/>
      <c r="UPR855" s="273"/>
      <c r="UPS855" s="273"/>
      <c r="UPT855" s="273"/>
      <c r="UPU855" s="273"/>
      <c r="UPV855" s="273"/>
      <c r="UPW855" s="273"/>
      <c r="UPX855" s="273"/>
      <c r="UPY855" s="273"/>
      <c r="UPZ855" s="273"/>
      <c r="UQA855" s="273"/>
      <c r="UQB855" s="273"/>
      <c r="UQC855" s="273"/>
      <c r="UQD855" s="273"/>
      <c r="UQE855" s="273"/>
      <c r="UQF855" s="273"/>
      <c r="UQG855" s="273"/>
      <c r="UQH855" s="273"/>
      <c r="UQI855" s="273"/>
      <c r="UQJ855" s="273"/>
      <c r="UQK855" s="273"/>
      <c r="UQL855" s="273"/>
      <c r="UQM855" s="273"/>
      <c r="UQN855" s="273"/>
      <c r="UQO855" s="273"/>
      <c r="UQP855" s="273"/>
      <c r="UQQ855" s="273"/>
      <c r="UQR855" s="273"/>
      <c r="UQS855" s="273"/>
      <c r="UQT855" s="273"/>
      <c r="UQU855" s="273"/>
      <c r="UQV855" s="273"/>
      <c r="UQW855" s="273"/>
      <c r="UQX855" s="273"/>
      <c r="UQY855" s="273"/>
      <c r="UQZ855" s="273"/>
      <c r="URA855" s="273"/>
      <c r="URB855" s="273"/>
      <c r="URC855" s="273"/>
      <c r="URD855" s="273"/>
      <c r="URE855" s="273"/>
      <c r="URF855" s="273"/>
      <c r="URG855" s="273"/>
      <c r="URH855" s="273"/>
      <c r="URI855" s="273"/>
      <c r="URJ855" s="273"/>
      <c r="URK855" s="273"/>
      <c r="URL855" s="273"/>
      <c r="URM855" s="273"/>
      <c r="URN855" s="273"/>
      <c r="URO855" s="273"/>
      <c r="URP855" s="273"/>
      <c r="URQ855" s="273"/>
      <c r="URR855" s="273"/>
      <c r="URS855" s="273"/>
      <c r="URT855" s="273"/>
      <c r="URU855" s="273"/>
      <c r="URV855" s="273"/>
      <c r="URW855" s="273"/>
      <c r="URX855" s="273"/>
      <c r="URY855" s="273"/>
      <c r="URZ855" s="273"/>
      <c r="USA855" s="273"/>
      <c r="USB855" s="273"/>
      <c r="USC855" s="273"/>
      <c r="USD855" s="273"/>
      <c r="USE855" s="273"/>
      <c r="USF855" s="273"/>
      <c r="USG855" s="273"/>
      <c r="USH855" s="273"/>
      <c r="USI855" s="273"/>
      <c r="USJ855" s="273"/>
      <c r="USK855" s="273"/>
      <c r="USL855" s="273"/>
      <c r="USM855" s="273"/>
      <c r="USN855" s="273"/>
      <c r="USO855" s="273"/>
      <c r="USP855" s="273"/>
      <c r="USQ855" s="273"/>
      <c r="USR855" s="273"/>
      <c r="USS855" s="273"/>
      <c r="UST855" s="273"/>
      <c r="USU855" s="273"/>
      <c r="USV855" s="273"/>
      <c r="USW855" s="273"/>
      <c r="USX855" s="273"/>
      <c r="USY855" s="273"/>
      <c r="USZ855" s="273"/>
      <c r="UTA855" s="273"/>
      <c r="UTB855" s="273"/>
      <c r="UTC855" s="273"/>
      <c r="UTD855" s="273"/>
      <c r="UTE855" s="273"/>
      <c r="UTF855" s="273"/>
      <c r="UTG855" s="273"/>
      <c r="UTH855" s="273"/>
      <c r="UTI855" s="273"/>
      <c r="UTJ855" s="273"/>
      <c r="UTK855" s="273"/>
      <c r="UTL855" s="273"/>
      <c r="UTM855" s="273"/>
      <c r="UTN855" s="273"/>
      <c r="UTO855" s="273"/>
      <c r="UTP855" s="273"/>
      <c r="UTQ855" s="273"/>
      <c r="UTR855" s="273"/>
      <c r="UTS855" s="273"/>
      <c r="UTT855" s="273"/>
      <c r="UTU855" s="273"/>
      <c r="UTV855" s="273"/>
      <c r="UTW855" s="273"/>
      <c r="UTX855" s="273"/>
      <c r="UTY855" s="273"/>
      <c r="UTZ855" s="273"/>
      <c r="UUA855" s="273"/>
      <c r="UUB855" s="273"/>
      <c r="UUC855" s="273"/>
      <c r="UUD855" s="273"/>
      <c r="UUE855" s="273"/>
      <c r="UUF855" s="273"/>
      <c r="UUG855" s="273"/>
      <c r="UUH855" s="273"/>
      <c r="UUI855" s="273"/>
      <c r="UUJ855" s="273"/>
      <c r="UUK855" s="273"/>
      <c r="UUL855" s="273"/>
      <c r="UUM855" s="273"/>
      <c r="UUN855" s="273"/>
      <c r="UUO855" s="273"/>
      <c r="UUP855" s="273"/>
      <c r="UUQ855" s="273"/>
      <c r="UUR855" s="273"/>
      <c r="UUS855" s="273"/>
      <c r="UUT855" s="273"/>
      <c r="UUU855" s="273"/>
      <c r="UUV855" s="273"/>
      <c r="UUW855" s="273"/>
      <c r="UUX855" s="273"/>
      <c r="UUY855" s="273"/>
      <c r="UUZ855" s="273"/>
      <c r="UVA855" s="273"/>
      <c r="UVB855" s="273"/>
      <c r="UVC855" s="273"/>
      <c r="UVD855" s="273"/>
      <c r="UVE855" s="273"/>
      <c r="UVF855" s="273"/>
      <c r="UVG855" s="273"/>
      <c r="UVH855" s="273"/>
      <c r="UVI855" s="273"/>
      <c r="UVJ855" s="273"/>
      <c r="UVK855" s="273"/>
      <c r="UVL855" s="273"/>
      <c r="UVM855" s="273"/>
      <c r="UVN855" s="273"/>
      <c r="UVO855" s="273"/>
      <c r="UVP855" s="273"/>
      <c r="UVQ855" s="273"/>
      <c r="UVR855" s="273"/>
      <c r="UVS855" s="273"/>
      <c r="UVT855" s="273"/>
      <c r="UVU855" s="273"/>
      <c r="UVV855" s="273"/>
      <c r="UVW855" s="273"/>
      <c r="UVX855" s="273"/>
      <c r="UVY855" s="273"/>
      <c r="UVZ855" s="273"/>
      <c r="UWA855" s="273"/>
      <c r="UWB855" s="273"/>
      <c r="UWC855" s="273"/>
      <c r="UWD855" s="273"/>
      <c r="UWE855" s="273"/>
      <c r="UWF855" s="273"/>
      <c r="UWG855" s="273"/>
      <c r="UWH855" s="273"/>
      <c r="UWI855" s="273"/>
      <c r="UWJ855" s="273"/>
      <c r="UWK855" s="273"/>
      <c r="UWL855" s="273"/>
      <c r="UWM855" s="273"/>
      <c r="UWN855" s="273"/>
      <c r="UWO855" s="273"/>
      <c r="UWP855" s="273"/>
      <c r="UWQ855" s="273"/>
      <c r="UWR855" s="273"/>
      <c r="UWS855" s="273"/>
      <c r="UWT855" s="273"/>
      <c r="UWU855" s="273"/>
      <c r="UWV855" s="273"/>
      <c r="UWW855" s="273"/>
      <c r="UWX855" s="273"/>
      <c r="UWY855" s="273"/>
      <c r="UWZ855" s="273"/>
      <c r="UXA855" s="273"/>
      <c r="UXB855" s="273"/>
      <c r="UXC855" s="273"/>
      <c r="UXD855" s="273"/>
      <c r="UXE855" s="273"/>
      <c r="UXF855" s="273"/>
      <c r="UXG855" s="273"/>
      <c r="UXH855" s="273"/>
      <c r="UXI855" s="273"/>
      <c r="UXJ855" s="273"/>
      <c r="UXK855" s="273"/>
      <c r="UXL855" s="273"/>
      <c r="UXM855" s="273"/>
      <c r="UXN855" s="273"/>
      <c r="UXO855" s="273"/>
      <c r="UXP855" s="273"/>
      <c r="UXQ855" s="273"/>
      <c r="UXR855" s="273"/>
      <c r="UXS855" s="273"/>
      <c r="UXT855" s="273"/>
      <c r="UXU855" s="273"/>
      <c r="UXV855" s="273"/>
      <c r="UXW855" s="273"/>
      <c r="UXX855" s="273"/>
      <c r="UXY855" s="273"/>
      <c r="UXZ855" s="273"/>
      <c r="UYA855" s="273"/>
      <c r="UYB855" s="273"/>
      <c r="UYC855" s="273"/>
      <c r="UYD855" s="273"/>
      <c r="UYE855" s="273"/>
      <c r="UYF855" s="273"/>
      <c r="UYG855" s="273"/>
      <c r="UYH855" s="273"/>
      <c r="UYI855" s="273"/>
      <c r="UYJ855" s="273"/>
      <c r="UYK855" s="273"/>
      <c r="UYL855" s="273"/>
      <c r="UYM855" s="273"/>
      <c r="UYN855" s="273"/>
      <c r="UYO855" s="273"/>
      <c r="UYP855" s="273"/>
      <c r="UYQ855" s="273"/>
      <c r="UYR855" s="273"/>
      <c r="UYS855" s="273"/>
      <c r="UYT855" s="273"/>
      <c r="UYU855" s="273"/>
      <c r="UYV855" s="273"/>
      <c r="UYW855" s="273"/>
      <c r="UYX855" s="273"/>
      <c r="UYY855" s="273"/>
      <c r="UYZ855" s="273"/>
      <c r="UZA855" s="273"/>
      <c r="UZB855" s="273"/>
      <c r="UZC855" s="273"/>
      <c r="UZD855" s="273"/>
      <c r="UZE855" s="273"/>
      <c r="UZF855" s="273"/>
      <c r="UZG855" s="273"/>
      <c r="UZH855" s="273"/>
      <c r="UZI855" s="273"/>
      <c r="UZJ855" s="273"/>
      <c r="UZK855" s="273"/>
      <c r="UZL855" s="273"/>
      <c r="UZM855" s="273"/>
      <c r="UZN855" s="273"/>
      <c r="UZO855" s="273"/>
      <c r="UZP855" s="273"/>
      <c r="UZQ855" s="273"/>
      <c r="UZR855" s="273"/>
      <c r="UZS855" s="273"/>
      <c r="UZT855" s="273"/>
      <c r="UZU855" s="273"/>
      <c r="UZV855" s="273"/>
      <c r="UZW855" s="273"/>
      <c r="UZX855" s="273"/>
      <c r="UZY855" s="273"/>
      <c r="UZZ855" s="273"/>
      <c r="VAA855" s="273"/>
      <c r="VAB855" s="273"/>
      <c r="VAC855" s="273"/>
      <c r="VAD855" s="273"/>
      <c r="VAE855" s="273"/>
      <c r="VAF855" s="273"/>
      <c r="VAG855" s="273"/>
      <c r="VAH855" s="273"/>
      <c r="VAI855" s="273"/>
      <c r="VAJ855" s="273"/>
      <c r="VAK855" s="273"/>
      <c r="VAL855" s="273"/>
      <c r="VAM855" s="273"/>
      <c r="VAN855" s="273"/>
      <c r="VAO855" s="273"/>
      <c r="VAP855" s="273"/>
      <c r="VAQ855" s="273"/>
      <c r="VAR855" s="273"/>
      <c r="VAS855" s="273"/>
      <c r="VAT855" s="273"/>
      <c r="VAU855" s="273"/>
      <c r="VAV855" s="273"/>
      <c r="VAW855" s="273"/>
      <c r="VAX855" s="273"/>
      <c r="VAY855" s="273"/>
      <c r="VAZ855" s="273"/>
      <c r="VBA855" s="273"/>
      <c r="VBB855" s="273"/>
      <c r="VBC855" s="273"/>
      <c r="VBD855" s="273"/>
      <c r="VBE855" s="273"/>
      <c r="VBF855" s="273"/>
      <c r="VBG855" s="273"/>
      <c r="VBH855" s="273"/>
      <c r="VBI855" s="273"/>
      <c r="VBJ855" s="273"/>
      <c r="VBK855" s="273"/>
      <c r="VBL855" s="273"/>
      <c r="VBM855" s="273"/>
      <c r="VBN855" s="273"/>
      <c r="VBO855" s="273"/>
      <c r="VBP855" s="273"/>
      <c r="VBQ855" s="273"/>
      <c r="VBR855" s="273"/>
      <c r="VBS855" s="273"/>
      <c r="VBT855" s="273"/>
      <c r="VBU855" s="273"/>
      <c r="VBV855" s="273"/>
      <c r="VBW855" s="273"/>
      <c r="VBX855" s="273"/>
      <c r="VBY855" s="273"/>
      <c r="VBZ855" s="273"/>
      <c r="VCA855" s="273"/>
      <c r="VCB855" s="273"/>
      <c r="VCC855" s="273"/>
      <c r="VCD855" s="273"/>
      <c r="VCE855" s="273"/>
      <c r="VCF855" s="273"/>
      <c r="VCG855" s="273"/>
      <c r="VCH855" s="273"/>
      <c r="VCI855" s="273"/>
      <c r="VCJ855" s="273"/>
      <c r="VCK855" s="273"/>
      <c r="VCL855" s="273"/>
      <c r="VCM855" s="273"/>
      <c r="VCN855" s="273"/>
      <c r="VCO855" s="273"/>
      <c r="VCP855" s="273"/>
      <c r="VCQ855" s="273"/>
      <c r="VCR855" s="273"/>
      <c r="VCS855" s="273"/>
      <c r="VCT855" s="273"/>
      <c r="VCU855" s="273"/>
      <c r="VCV855" s="273"/>
      <c r="VCW855" s="273"/>
      <c r="VCX855" s="273"/>
      <c r="VCY855" s="273"/>
      <c r="VCZ855" s="273"/>
      <c r="VDA855" s="273"/>
      <c r="VDB855" s="273"/>
      <c r="VDC855" s="273"/>
      <c r="VDD855" s="273"/>
      <c r="VDE855" s="273"/>
      <c r="VDF855" s="273"/>
      <c r="VDG855" s="273"/>
      <c r="VDH855" s="273"/>
      <c r="VDI855" s="273"/>
      <c r="VDJ855" s="273"/>
      <c r="VDK855" s="273"/>
      <c r="VDL855" s="273"/>
      <c r="VDM855" s="273"/>
      <c r="VDN855" s="273"/>
      <c r="VDO855" s="273"/>
      <c r="VDP855" s="273"/>
      <c r="VDQ855" s="273"/>
      <c r="VDR855" s="273"/>
      <c r="VDS855" s="273"/>
      <c r="VDT855" s="273"/>
      <c r="VDU855" s="273"/>
      <c r="VDV855" s="273"/>
      <c r="VDW855" s="273"/>
      <c r="VDX855" s="273"/>
      <c r="VDY855" s="273"/>
      <c r="VDZ855" s="273"/>
      <c r="VEA855" s="273"/>
      <c r="VEB855" s="273"/>
      <c r="VEC855" s="273"/>
      <c r="VED855" s="273"/>
      <c r="VEE855" s="273"/>
      <c r="VEF855" s="273"/>
      <c r="VEG855" s="273"/>
      <c r="VEH855" s="273"/>
      <c r="VEI855" s="273"/>
      <c r="VEJ855" s="273"/>
      <c r="VEK855" s="273"/>
      <c r="VEL855" s="273"/>
      <c r="VEM855" s="273"/>
      <c r="VEN855" s="273"/>
      <c r="VEO855" s="273"/>
      <c r="VEP855" s="273"/>
      <c r="VEQ855" s="273"/>
      <c r="VER855" s="273"/>
      <c r="VES855" s="273"/>
      <c r="VET855" s="273"/>
      <c r="VEU855" s="273"/>
      <c r="VEV855" s="273"/>
      <c r="VEW855" s="273"/>
      <c r="VEX855" s="273"/>
      <c r="VEY855" s="273"/>
      <c r="VEZ855" s="273"/>
      <c r="VFA855" s="273"/>
      <c r="VFB855" s="273"/>
      <c r="VFC855" s="273"/>
      <c r="VFD855" s="273"/>
      <c r="VFE855" s="273"/>
      <c r="VFF855" s="273"/>
      <c r="VFG855" s="273"/>
      <c r="VFH855" s="273"/>
      <c r="VFI855" s="273"/>
      <c r="VFJ855" s="273"/>
      <c r="VFK855" s="273"/>
      <c r="VFL855" s="273"/>
      <c r="VFM855" s="273"/>
      <c r="VFN855" s="273"/>
      <c r="VFO855" s="273"/>
      <c r="VFP855" s="273"/>
      <c r="VFQ855" s="273"/>
      <c r="VFR855" s="273"/>
      <c r="VFS855" s="273"/>
      <c r="VFT855" s="273"/>
      <c r="VFU855" s="273"/>
      <c r="VFV855" s="273"/>
      <c r="VFW855" s="273"/>
      <c r="VFX855" s="273"/>
      <c r="VFY855" s="273"/>
      <c r="VFZ855" s="273"/>
      <c r="VGA855" s="273"/>
      <c r="VGB855" s="273"/>
      <c r="VGC855" s="273"/>
      <c r="VGD855" s="273"/>
      <c r="VGE855" s="273"/>
      <c r="VGF855" s="273"/>
      <c r="VGG855" s="273"/>
      <c r="VGH855" s="273"/>
      <c r="VGI855" s="273"/>
      <c r="VGJ855" s="273"/>
      <c r="VGK855" s="273"/>
      <c r="VGL855" s="273"/>
      <c r="VGM855" s="273"/>
      <c r="VGN855" s="273"/>
      <c r="VGO855" s="273"/>
      <c r="VGP855" s="273"/>
      <c r="VGQ855" s="273"/>
      <c r="VGR855" s="273"/>
      <c r="VGS855" s="273"/>
      <c r="VGT855" s="273"/>
      <c r="VGU855" s="273"/>
      <c r="VGV855" s="273"/>
      <c r="VGW855" s="273"/>
      <c r="VGX855" s="273"/>
      <c r="VGY855" s="273"/>
      <c r="VGZ855" s="273"/>
      <c r="VHA855" s="273"/>
      <c r="VHB855" s="273"/>
      <c r="VHC855" s="273"/>
      <c r="VHD855" s="273"/>
      <c r="VHE855" s="273"/>
      <c r="VHF855" s="273"/>
      <c r="VHG855" s="273"/>
      <c r="VHH855" s="273"/>
      <c r="VHI855" s="273"/>
      <c r="VHJ855" s="273"/>
      <c r="VHK855" s="273"/>
      <c r="VHL855" s="273"/>
      <c r="VHM855" s="273"/>
      <c r="VHN855" s="273"/>
      <c r="VHO855" s="273"/>
      <c r="VHP855" s="273"/>
      <c r="VHQ855" s="273"/>
      <c r="VHR855" s="273"/>
      <c r="VHS855" s="273"/>
      <c r="VHT855" s="273"/>
      <c r="VHU855" s="273"/>
      <c r="VHV855" s="273"/>
      <c r="VHW855" s="273"/>
      <c r="VHX855" s="273"/>
      <c r="VHY855" s="273"/>
      <c r="VHZ855" s="273"/>
      <c r="VIA855" s="273"/>
      <c r="VIB855" s="273"/>
      <c r="VIC855" s="273"/>
      <c r="VID855" s="273"/>
      <c r="VIE855" s="273"/>
      <c r="VIF855" s="273"/>
      <c r="VIG855" s="273"/>
      <c r="VIH855" s="273"/>
      <c r="VII855" s="273"/>
      <c r="VIJ855" s="273"/>
      <c r="VIK855" s="273"/>
      <c r="VIL855" s="273"/>
      <c r="VIM855" s="273"/>
      <c r="VIN855" s="273"/>
      <c r="VIO855" s="273"/>
      <c r="VIP855" s="273"/>
      <c r="VIQ855" s="273"/>
      <c r="VIR855" s="273"/>
      <c r="VIS855" s="273"/>
      <c r="VIT855" s="273"/>
      <c r="VIU855" s="273"/>
      <c r="VIV855" s="273"/>
      <c r="VIW855" s="273"/>
      <c r="VIX855" s="273"/>
      <c r="VIY855" s="273"/>
      <c r="VIZ855" s="273"/>
      <c r="VJA855" s="273"/>
      <c r="VJB855" s="273"/>
      <c r="VJC855" s="273"/>
      <c r="VJD855" s="273"/>
      <c r="VJE855" s="273"/>
      <c r="VJF855" s="273"/>
      <c r="VJG855" s="273"/>
      <c r="VJH855" s="273"/>
      <c r="VJI855" s="273"/>
      <c r="VJJ855" s="273"/>
      <c r="VJK855" s="273"/>
      <c r="VJL855" s="273"/>
      <c r="VJM855" s="273"/>
      <c r="VJN855" s="273"/>
      <c r="VJO855" s="273"/>
      <c r="VJP855" s="273"/>
      <c r="VJQ855" s="273"/>
      <c r="VJR855" s="273"/>
      <c r="VJS855" s="273"/>
      <c r="VJT855" s="273"/>
      <c r="VJU855" s="273"/>
      <c r="VJV855" s="273"/>
      <c r="VJW855" s="273"/>
      <c r="VJX855" s="273"/>
      <c r="VJY855" s="273"/>
      <c r="VJZ855" s="273"/>
      <c r="VKA855" s="273"/>
      <c r="VKB855" s="273"/>
      <c r="VKC855" s="273"/>
      <c r="VKD855" s="273"/>
      <c r="VKE855" s="273"/>
      <c r="VKF855" s="273"/>
      <c r="VKG855" s="273"/>
      <c r="VKH855" s="273"/>
      <c r="VKI855" s="273"/>
      <c r="VKJ855" s="273"/>
      <c r="VKK855" s="273"/>
      <c r="VKL855" s="273"/>
      <c r="VKM855" s="273"/>
      <c r="VKN855" s="273"/>
      <c r="VKO855" s="273"/>
      <c r="VKP855" s="273"/>
      <c r="VKQ855" s="273"/>
      <c r="VKR855" s="273"/>
      <c r="VKS855" s="273"/>
      <c r="VKT855" s="273"/>
      <c r="VKU855" s="273"/>
      <c r="VKV855" s="273"/>
      <c r="VKW855" s="273"/>
      <c r="VKX855" s="273"/>
      <c r="VKY855" s="273"/>
      <c r="VKZ855" s="273"/>
      <c r="VLA855" s="273"/>
      <c r="VLB855" s="273"/>
      <c r="VLC855" s="273"/>
      <c r="VLD855" s="273"/>
      <c r="VLE855" s="273"/>
      <c r="VLF855" s="273"/>
      <c r="VLG855" s="273"/>
      <c r="VLH855" s="273"/>
      <c r="VLI855" s="273"/>
      <c r="VLJ855" s="273"/>
      <c r="VLK855" s="273"/>
      <c r="VLL855" s="273"/>
      <c r="VLM855" s="273"/>
      <c r="VLN855" s="273"/>
      <c r="VLO855" s="273"/>
      <c r="VLP855" s="273"/>
      <c r="VLQ855" s="273"/>
      <c r="VLR855" s="273"/>
      <c r="VLS855" s="273"/>
      <c r="VLT855" s="273"/>
      <c r="VLU855" s="273"/>
      <c r="VLV855" s="273"/>
      <c r="VLW855" s="273"/>
      <c r="VLX855" s="273"/>
      <c r="VLY855" s="273"/>
      <c r="VLZ855" s="273"/>
      <c r="VMA855" s="273"/>
      <c r="VMB855" s="273"/>
      <c r="VMC855" s="273"/>
      <c r="VMD855" s="273"/>
      <c r="VME855" s="273"/>
      <c r="VMF855" s="273"/>
      <c r="VMG855" s="273"/>
      <c r="VMH855" s="273"/>
      <c r="VMI855" s="273"/>
      <c r="VMJ855" s="273"/>
      <c r="VMK855" s="273"/>
      <c r="VML855" s="273"/>
      <c r="VMM855" s="273"/>
      <c r="VMN855" s="273"/>
      <c r="VMO855" s="273"/>
      <c r="VMP855" s="273"/>
      <c r="VMQ855" s="273"/>
      <c r="VMR855" s="273"/>
      <c r="VMS855" s="273"/>
      <c r="VMT855" s="273"/>
      <c r="VMU855" s="273"/>
      <c r="VMV855" s="273"/>
      <c r="VMW855" s="273"/>
      <c r="VMX855" s="273"/>
      <c r="VMY855" s="273"/>
      <c r="VMZ855" s="273"/>
      <c r="VNA855" s="273"/>
      <c r="VNB855" s="273"/>
      <c r="VNC855" s="273"/>
      <c r="VND855" s="273"/>
      <c r="VNE855" s="273"/>
      <c r="VNF855" s="273"/>
      <c r="VNG855" s="273"/>
      <c r="VNH855" s="273"/>
      <c r="VNI855" s="273"/>
      <c r="VNJ855" s="273"/>
      <c r="VNK855" s="273"/>
      <c r="VNL855" s="273"/>
      <c r="VNM855" s="273"/>
      <c r="VNN855" s="273"/>
      <c r="VNO855" s="273"/>
      <c r="VNP855" s="273"/>
      <c r="VNQ855" s="273"/>
      <c r="VNR855" s="273"/>
      <c r="VNS855" s="273"/>
      <c r="VNT855" s="273"/>
      <c r="VNU855" s="273"/>
      <c r="VNV855" s="273"/>
      <c r="VNW855" s="273"/>
      <c r="VNX855" s="273"/>
      <c r="VNY855" s="273"/>
      <c r="VNZ855" s="273"/>
      <c r="VOA855" s="273"/>
      <c r="VOB855" s="273"/>
      <c r="VOC855" s="273"/>
      <c r="VOD855" s="273"/>
      <c r="VOE855" s="273"/>
      <c r="VOF855" s="273"/>
      <c r="VOG855" s="273"/>
      <c r="VOH855" s="273"/>
      <c r="VOI855" s="273"/>
      <c r="VOJ855" s="273"/>
      <c r="VOK855" s="273"/>
      <c r="VOL855" s="273"/>
      <c r="VOM855" s="273"/>
      <c r="VON855" s="273"/>
      <c r="VOO855" s="273"/>
      <c r="VOP855" s="273"/>
      <c r="VOQ855" s="273"/>
      <c r="VOR855" s="273"/>
      <c r="VOS855" s="273"/>
      <c r="VOT855" s="273"/>
      <c r="VOU855" s="273"/>
      <c r="VOV855" s="273"/>
      <c r="VOW855" s="273"/>
      <c r="VOX855" s="273"/>
      <c r="VOY855" s="273"/>
      <c r="VOZ855" s="273"/>
      <c r="VPA855" s="273"/>
      <c r="VPB855" s="273"/>
      <c r="VPC855" s="273"/>
      <c r="VPD855" s="273"/>
      <c r="VPE855" s="273"/>
      <c r="VPF855" s="273"/>
      <c r="VPG855" s="273"/>
      <c r="VPH855" s="273"/>
      <c r="VPI855" s="273"/>
      <c r="VPJ855" s="273"/>
      <c r="VPK855" s="273"/>
      <c r="VPL855" s="273"/>
      <c r="VPM855" s="273"/>
      <c r="VPN855" s="273"/>
      <c r="VPO855" s="273"/>
      <c r="VPP855" s="273"/>
      <c r="VPQ855" s="273"/>
      <c r="VPR855" s="273"/>
      <c r="VPS855" s="273"/>
      <c r="VPT855" s="273"/>
      <c r="VPU855" s="273"/>
      <c r="VPV855" s="273"/>
      <c r="VPW855" s="273"/>
      <c r="VPX855" s="273"/>
      <c r="VPY855" s="273"/>
      <c r="VPZ855" s="273"/>
      <c r="VQA855" s="273"/>
      <c r="VQB855" s="273"/>
      <c r="VQC855" s="273"/>
      <c r="VQD855" s="273"/>
      <c r="VQE855" s="273"/>
      <c r="VQF855" s="273"/>
      <c r="VQG855" s="273"/>
      <c r="VQH855" s="273"/>
      <c r="VQI855" s="273"/>
      <c r="VQJ855" s="273"/>
      <c r="VQK855" s="273"/>
      <c r="VQL855" s="273"/>
      <c r="VQM855" s="273"/>
      <c r="VQN855" s="273"/>
      <c r="VQO855" s="273"/>
      <c r="VQP855" s="273"/>
      <c r="VQQ855" s="273"/>
      <c r="VQR855" s="273"/>
      <c r="VQS855" s="273"/>
      <c r="VQT855" s="273"/>
      <c r="VQU855" s="273"/>
      <c r="VQV855" s="273"/>
      <c r="VQW855" s="273"/>
      <c r="VQX855" s="273"/>
      <c r="VQY855" s="273"/>
      <c r="VQZ855" s="273"/>
      <c r="VRA855" s="273"/>
      <c r="VRB855" s="273"/>
      <c r="VRC855" s="273"/>
      <c r="VRD855" s="273"/>
      <c r="VRE855" s="273"/>
      <c r="VRF855" s="273"/>
      <c r="VRG855" s="273"/>
      <c r="VRH855" s="273"/>
      <c r="VRI855" s="273"/>
      <c r="VRJ855" s="273"/>
      <c r="VRK855" s="273"/>
      <c r="VRL855" s="273"/>
      <c r="VRM855" s="273"/>
      <c r="VRN855" s="273"/>
      <c r="VRO855" s="273"/>
      <c r="VRP855" s="273"/>
      <c r="VRQ855" s="273"/>
      <c r="VRR855" s="273"/>
      <c r="VRS855" s="273"/>
      <c r="VRT855" s="273"/>
      <c r="VRU855" s="273"/>
      <c r="VRV855" s="273"/>
      <c r="VRW855" s="273"/>
      <c r="VRX855" s="273"/>
      <c r="VRY855" s="273"/>
      <c r="VRZ855" s="273"/>
      <c r="VSA855" s="273"/>
      <c r="VSB855" s="273"/>
      <c r="VSC855" s="273"/>
      <c r="VSD855" s="273"/>
      <c r="VSE855" s="273"/>
      <c r="VSF855" s="273"/>
      <c r="VSG855" s="273"/>
      <c r="VSH855" s="273"/>
      <c r="VSI855" s="273"/>
      <c r="VSJ855" s="273"/>
      <c r="VSK855" s="273"/>
      <c r="VSL855" s="273"/>
      <c r="VSM855" s="273"/>
      <c r="VSN855" s="273"/>
      <c r="VSO855" s="273"/>
      <c r="VSP855" s="273"/>
      <c r="VSQ855" s="273"/>
      <c r="VSR855" s="273"/>
      <c r="VSS855" s="273"/>
      <c r="VST855" s="273"/>
      <c r="VSU855" s="273"/>
      <c r="VSV855" s="273"/>
      <c r="VSW855" s="273"/>
      <c r="VSX855" s="273"/>
      <c r="VSY855" s="273"/>
      <c r="VSZ855" s="273"/>
      <c r="VTA855" s="273"/>
      <c r="VTB855" s="273"/>
      <c r="VTC855" s="273"/>
      <c r="VTD855" s="273"/>
      <c r="VTE855" s="273"/>
      <c r="VTF855" s="273"/>
      <c r="VTG855" s="273"/>
      <c r="VTH855" s="273"/>
      <c r="VTI855" s="273"/>
      <c r="VTJ855" s="273"/>
      <c r="VTK855" s="273"/>
      <c r="VTL855" s="273"/>
      <c r="VTM855" s="273"/>
      <c r="VTN855" s="273"/>
      <c r="VTO855" s="273"/>
      <c r="VTP855" s="273"/>
      <c r="VTQ855" s="273"/>
      <c r="VTR855" s="273"/>
      <c r="VTS855" s="273"/>
      <c r="VTT855" s="273"/>
      <c r="VTU855" s="273"/>
      <c r="VTV855" s="273"/>
      <c r="VTW855" s="273"/>
      <c r="VTX855" s="273"/>
      <c r="VTY855" s="273"/>
      <c r="VTZ855" s="273"/>
      <c r="VUA855" s="273"/>
      <c r="VUB855" s="273"/>
      <c r="VUC855" s="273"/>
      <c r="VUD855" s="273"/>
      <c r="VUE855" s="273"/>
      <c r="VUF855" s="273"/>
      <c r="VUG855" s="273"/>
      <c r="VUH855" s="273"/>
      <c r="VUI855" s="273"/>
      <c r="VUJ855" s="273"/>
      <c r="VUK855" s="273"/>
      <c r="VUL855" s="273"/>
      <c r="VUM855" s="273"/>
      <c r="VUN855" s="273"/>
      <c r="VUO855" s="273"/>
      <c r="VUP855" s="273"/>
      <c r="VUQ855" s="273"/>
      <c r="VUR855" s="273"/>
      <c r="VUS855" s="273"/>
      <c r="VUT855" s="273"/>
      <c r="VUU855" s="273"/>
      <c r="VUV855" s="273"/>
      <c r="VUW855" s="273"/>
      <c r="VUX855" s="273"/>
      <c r="VUY855" s="273"/>
      <c r="VUZ855" s="273"/>
      <c r="VVA855" s="273"/>
      <c r="VVB855" s="273"/>
      <c r="VVC855" s="273"/>
      <c r="VVD855" s="273"/>
      <c r="VVE855" s="273"/>
      <c r="VVF855" s="273"/>
      <c r="VVG855" s="273"/>
      <c r="VVH855" s="273"/>
      <c r="VVI855" s="273"/>
      <c r="VVJ855" s="273"/>
      <c r="VVK855" s="273"/>
      <c r="VVL855" s="273"/>
      <c r="VVM855" s="273"/>
      <c r="VVN855" s="273"/>
      <c r="VVO855" s="273"/>
      <c r="VVP855" s="273"/>
      <c r="VVQ855" s="273"/>
      <c r="VVR855" s="273"/>
      <c r="VVS855" s="273"/>
      <c r="VVT855" s="273"/>
      <c r="VVU855" s="273"/>
      <c r="VVV855" s="273"/>
      <c r="VVW855" s="273"/>
      <c r="VVX855" s="273"/>
      <c r="VVY855" s="273"/>
      <c r="VVZ855" s="273"/>
      <c r="VWA855" s="273"/>
      <c r="VWB855" s="273"/>
      <c r="VWC855" s="273"/>
      <c r="VWD855" s="273"/>
      <c r="VWE855" s="273"/>
      <c r="VWF855" s="273"/>
      <c r="VWG855" s="273"/>
      <c r="VWH855" s="273"/>
      <c r="VWI855" s="273"/>
      <c r="VWJ855" s="273"/>
      <c r="VWK855" s="273"/>
      <c r="VWL855" s="273"/>
      <c r="VWM855" s="273"/>
      <c r="VWN855" s="273"/>
      <c r="VWO855" s="273"/>
      <c r="VWP855" s="273"/>
      <c r="VWQ855" s="273"/>
      <c r="VWR855" s="273"/>
      <c r="VWS855" s="273"/>
      <c r="VWT855" s="273"/>
      <c r="VWU855" s="273"/>
      <c r="VWV855" s="273"/>
      <c r="VWW855" s="273"/>
      <c r="VWX855" s="273"/>
      <c r="VWY855" s="273"/>
      <c r="VWZ855" s="273"/>
      <c r="VXA855" s="273"/>
      <c r="VXB855" s="273"/>
      <c r="VXC855" s="273"/>
      <c r="VXD855" s="273"/>
      <c r="VXE855" s="273"/>
      <c r="VXF855" s="273"/>
      <c r="VXG855" s="273"/>
      <c r="VXH855" s="273"/>
      <c r="VXI855" s="273"/>
      <c r="VXJ855" s="273"/>
      <c r="VXK855" s="273"/>
      <c r="VXL855" s="273"/>
      <c r="VXM855" s="273"/>
      <c r="VXN855" s="273"/>
      <c r="VXO855" s="273"/>
      <c r="VXP855" s="273"/>
      <c r="VXQ855" s="273"/>
      <c r="VXR855" s="273"/>
      <c r="VXS855" s="273"/>
      <c r="VXT855" s="273"/>
      <c r="VXU855" s="273"/>
      <c r="VXV855" s="273"/>
      <c r="VXW855" s="273"/>
      <c r="VXX855" s="273"/>
      <c r="VXY855" s="273"/>
      <c r="VXZ855" s="273"/>
      <c r="VYA855" s="273"/>
      <c r="VYB855" s="273"/>
      <c r="VYC855" s="273"/>
      <c r="VYD855" s="273"/>
      <c r="VYE855" s="273"/>
      <c r="VYF855" s="273"/>
      <c r="VYG855" s="273"/>
      <c r="VYH855" s="273"/>
      <c r="VYI855" s="273"/>
      <c r="VYJ855" s="273"/>
      <c r="VYK855" s="273"/>
      <c r="VYL855" s="273"/>
      <c r="VYM855" s="273"/>
      <c r="VYN855" s="273"/>
      <c r="VYO855" s="273"/>
      <c r="VYP855" s="273"/>
      <c r="VYQ855" s="273"/>
      <c r="VYR855" s="273"/>
      <c r="VYS855" s="273"/>
      <c r="VYT855" s="273"/>
      <c r="VYU855" s="273"/>
      <c r="VYV855" s="273"/>
      <c r="VYW855" s="273"/>
      <c r="VYX855" s="273"/>
      <c r="VYY855" s="273"/>
      <c r="VYZ855" s="273"/>
      <c r="VZA855" s="273"/>
      <c r="VZB855" s="273"/>
      <c r="VZC855" s="273"/>
      <c r="VZD855" s="273"/>
      <c r="VZE855" s="273"/>
      <c r="VZF855" s="273"/>
      <c r="VZG855" s="273"/>
      <c r="VZH855" s="273"/>
      <c r="VZI855" s="273"/>
      <c r="VZJ855" s="273"/>
      <c r="VZK855" s="273"/>
      <c r="VZL855" s="273"/>
      <c r="VZM855" s="273"/>
      <c r="VZN855" s="273"/>
      <c r="VZO855" s="273"/>
      <c r="VZP855" s="273"/>
      <c r="VZQ855" s="273"/>
      <c r="VZR855" s="273"/>
      <c r="VZS855" s="273"/>
      <c r="VZT855" s="273"/>
      <c r="VZU855" s="273"/>
      <c r="VZV855" s="273"/>
      <c r="VZW855" s="273"/>
      <c r="VZX855" s="273"/>
      <c r="VZY855" s="273"/>
      <c r="VZZ855" s="273"/>
      <c r="WAA855" s="273"/>
      <c r="WAB855" s="273"/>
      <c r="WAC855" s="273"/>
      <c r="WAD855" s="273"/>
      <c r="WAE855" s="273"/>
      <c r="WAF855" s="273"/>
      <c r="WAG855" s="273"/>
      <c r="WAH855" s="273"/>
      <c r="WAI855" s="273"/>
      <c r="WAJ855" s="273"/>
      <c r="WAK855" s="273"/>
      <c r="WAL855" s="273"/>
      <c r="WAM855" s="273"/>
      <c r="WAN855" s="273"/>
      <c r="WAO855" s="273"/>
      <c r="WAP855" s="273"/>
      <c r="WAQ855" s="273"/>
      <c r="WAR855" s="273"/>
      <c r="WAS855" s="273"/>
      <c r="WAT855" s="273"/>
      <c r="WAU855" s="273"/>
      <c r="WAV855" s="273"/>
      <c r="WAW855" s="273"/>
      <c r="WAX855" s="273"/>
      <c r="WAY855" s="273"/>
      <c r="WAZ855" s="273"/>
      <c r="WBA855" s="273"/>
      <c r="WBB855" s="273"/>
      <c r="WBC855" s="273"/>
      <c r="WBD855" s="273"/>
      <c r="WBE855" s="273"/>
      <c r="WBF855" s="273"/>
      <c r="WBG855" s="273"/>
      <c r="WBH855" s="273"/>
      <c r="WBI855" s="273"/>
      <c r="WBJ855" s="273"/>
      <c r="WBK855" s="273"/>
      <c r="WBL855" s="273"/>
      <c r="WBM855" s="273"/>
      <c r="WBN855" s="273"/>
      <c r="WBO855" s="273"/>
      <c r="WBP855" s="273"/>
      <c r="WBQ855" s="273"/>
      <c r="WBR855" s="273"/>
      <c r="WBS855" s="273"/>
      <c r="WBT855" s="273"/>
      <c r="WBU855" s="273"/>
      <c r="WBV855" s="273"/>
      <c r="WBW855" s="273"/>
      <c r="WBX855" s="273"/>
      <c r="WBY855" s="273"/>
      <c r="WBZ855" s="273"/>
      <c r="WCA855" s="273"/>
      <c r="WCB855" s="273"/>
      <c r="WCC855" s="273"/>
      <c r="WCD855" s="273"/>
      <c r="WCE855" s="273"/>
      <c r="WCF855" s="273"/>
      <c r="WCG855" s="273"/>
      <c r="WCH855" s="273"/>
      <c r="WCI855" s="273"/>
      <c r="WCJ855" s="273"/>
      <c r="WCK855" s="273"/>
      <c r="WCL855" s="273"/>
      <c r="WCM855" s="273"/>
      <c r="WCN855" s="273"/>
      <c r="WCO855" s="273"/>
      <c r="WCP855" s="273"/>
      <c r="WCQ855" s="273"/>
      <c r="WCR855" s="273"/>
      <c r="WCS855" s="273"/>
      <c r="WCT855" s="273"/>
      <c r="WCU855" s="273"/>
      <c r="WCV855" s="273"/>
      <c r="WCW855" s="273"/>
      <c r="WCX855" s="273"/>
      <c r="WCY855" s="273"/>
      <c r="WCZ855" s="273"/>
      <c r="WDA855" s="273"/>
      <c r="WDB855" s="273"/>
      <c r="WDC855" s="273"/>
      <c r="WDD855" s="273"/>
      <c r="WDE855" s="273"/>
      <c r="WDF855" s="273"/>
      <c r="WDG855" s="273"/>
      <c r="WDH855" s="273"/>
      <c r="WDI855" s="273"/>
      <c r="WDJ855" s="273"/>
      <c r="WDK855" s="273"/>
      <c r="WDL855" s="273"/>
      <c r="WDM855" s="273"/>
      <c r="WDN855" s="273"/>
      <c r="WDO855" s="273"/>
      <c r="WDP855" s="273"/>
      <c r="WDQ855" s="273"/>
      <c r="WDR855" s="273"/>
      <c r="WDS855" s="273"/>
      <c r="WDT855" s="273"/>
      <c r="WDU855" s="273"/>
      <c r="WDV855" s="273"/>
      <c r="WDW855" s="273"/>
      <c r="WDX855" s="273"/>
      <c r="WDY855" s="273"/>
      <c r="WDZ855" s="273"/>
      <c r="WEA855" s="273"/>
      <c r="WEB855" s="273"/>
      <c r="WEC855" s="273"/>
      <c r="WED855" s="273"/>
      <c r="WEE855" s="273"/>
      <c r="WEF855" s="273"/>
      <c r="WEG855" s="273"/>
      <c r="WEH855" s="273"/>
      <c r="WEI855" s="273"/>
      <c r="WEJ855" s="273"/>
      <c r="WEK855" s="273"/>
      <c r="WEL855" s="273"/>
      <c r="WEM855" s="273"/>
      <c r="WEN855" s="273"/>
      <c r="WEO855" s="273"/>
      <c r="WEP855" s="273"/>
      <c r="WEQ855" s="273"/>
      <c r="WER855" s="273"/>
      <c r="WES855" s="273"/>
      <c r="WET855" s="273"/>
      <c r="WEU855" s="273"/>
      <c r="WEV855" s="273"/>
      <c r="WEW855" s="273"/>
      <c r="WEX855" s="273"/>
      <c r="WEY855" s="273"/>
      <c r="WEZ855" s="273"/>
      <c r="WFA855" s="273"/>
      <c r="WFB855" s="273"/>
      <c r="WFC855" s="273"/>
      <c r="WFD855" s="273"/>
      <c r="WFE855" s="273"/>
      <c r="WFF855" s="273"/>
      <c r="WFG855" s="273"/>
      <c r="WFH855" s="273"/>
      <c r="WFI855" s="273"/>
      <c r="WFJ855" s="273"/>
      <c r="WFK855" s="273"/>
      <c r="WFL855" s="273"/>
      <c r="WFM855" s="273"/>
      <c r="WFN855" s="273"/>
      <c r="WFO855" s="273"/>
      <c r="WFP855" s="273"/>
      <c r="WFQ855" s="273"/>
      <c r="WFR855" s="273"/>
      <c r="WFS855" s="273"/>
      <c r="WFT855" s="273"/>
      <c r="WFU855" s="273"/>
      <c r="WFV855" s="273"/>
      <c r="WFW855" s="273"/>
      <c r="WFX855" s="273"/>
      <c r="WFY855" s="273"/>
      <c r="WFZ855" s="273"/>
      <c r="WGA855" s="273"/>
      <c r="WGB855" s="273"/>
      <c r="WGC855" s="273"/>
      <c r="WGD855" s="273"/>
      <c r="WGE855" s="273"/>
      <c r="WGF855" s="273"/>
      <c r="WGG855" s="273"/>
      <c r="WGH855" s="273"/>
      <c r="WGI855" s="273"/>
      <c r="WGJ855" s="273"/>
      <c r="WGK855" s="273"/>
      <c r="WGL855" s="273"/>
      <c r="WGM855" s="273"/>
      <c r="WGN855" s="273"/>
      <c r="WGO855" s="273"/>
      <c r="WGP855" s="273"/>
      <c r="WGQ855" s="273"/>
      <c r="WGR855" s="273"/>
      <c r="WGS855" s="273"/>
      <c r="WGT855" s="273"/>
      <c r="WGU855" s="273"/>
      <c r="WGV855" s="273"/>
      <c r="WGW855" s="273"/>
      <c r="WGX855" s="273"/>
      <c r="WGY855" s="273"/>
      <c r="WGZ855" s="273"/>
      <c r="WHA855" s="273"/>
      <c r="WHB855" s="273"/>
      <c r="WHC855" s="273"/>
      <c r="WHD855" s="273"/>
      <c r="WHE855" s="273"/>
      <c r="WHF855" s="273"/>
      <c r="WHG855" s="273"/>
      <c r="WHH855" s="273"/>
      <c r="WHI855" s="273"/>
      <c r="WHJ855" s="273"/>
      <c r="WHK855" s="273"/>
      <c r="WHL855" s="273"/>
      <c r="WHM855" s="273"/>
      <c r="WHN855" s="273"/>
      <c r="WHO855" s="273"/>
      <c r="WHP855" s="273"/>
      <c r="WHQ855" s="273"/>
      <c r="WHR855" s="273"/>
      <c r="WHS855" s="273"/>
      <c r="WHT855" s="273"/>
      <c r="WHU855" s="273"/>
      <c r="WHV855" s="273"/>
      <c r="WHW855" s="273"/>
      <c r="WHX855" s="273"/>
      <c r="WHY855" s="273"/>
      <c r="WHZ855" s="273"/>
      <c r="WIA855" s="273"/>
      <c r="WIB855" s="273"/>
      <c r="WIC855" s="273"/>
      <c r="WID855" s="273"/>
      <c r="WIE855" s="273"/>
      <c r="WIF855" s="273"/>
      <c r="WIG855" s="273"/>
      <c r="WIH855" s="273"/>
      <c r="WII855" s="273"/>
      <c r="WIJ855" s="273"/>
      <c r="WIK855" s="273"/>
      <c r="WIL855" s="273"/>
      <c r="WIM855" s="273"/>
      <c r="WIN855" s="273"/>
      <c r="WIO855" s="273"/>
      <c r="WIP855" s="273"/>
      <c r="WIQ855" s="273"/>
      <c r="WIR855" s="273"/>
      <c r="WIS855" s="273"/>
      <c r="WIT855" s="273"/>
      <c r="WIU855" s="273"/>
      <c r="WIV855" s="273"/>
      <c r="WIW855" s="273"/>
      <c r="WIX855" s="273"/>
      <c r="WIY855" s="273"/>
      <c r="WIZ855" s="273"/>
      <c r="WJA855" s="273"/>
      <c r="WJB855" s="273"/>
      <c r="WJC855" s="273"/>
      <c r="WJD855" s="273"/>
      <c r="WJE855" s="273"/>
      <c r="WJF855" s="273"/>
      <c r="WJG855" s="273"/>
      <c r="WJH855" s="273"/>
      <c r="WJI855" s="273"/>
      <c r="WJJ855" s="273"/>
      <c r="WJK855" s="273"/>
      <c r="WJL855" s="273"/>
      <c r="WJM855" s="273"/>
      <c r="WJN855" s="273"/>
      <c r="WJO855" s="273"/>
      <c r="WJP855" s="273"/>
      <c r="WJQ855" s="273"/>
      <c r="WJR855" s="273"/>
      <c r="WJS855" s="273"/>
      <c r="WJT855" s="273"/>
      <c r="WJU855" s="273"/>
      <c r="WJV855" s="273"/>
      <c r="WJW855" s="273"/>
      <c r="WJX855" s="273"/>
      <c r="WJY855" s="273"/>
      <c r="WJZ855" s="273"/>
      <c r="WKA855" s="273"/>
      <c r="WKB855" s="273"/>
      <c r="WKC855" s="273"/>
      <c r="WKD855" s="273"/>
      <c r="WKE855" s="273"/>
      <c r="WKF855" s="273"/>
      <c r="WKG855" s="273"/>
      <c r="WKH855" s="273"/>
      <c r="WKI855" s="273"/>
      <c r="WKJ855" s="273"/>
      <c r="WKK855" s="273"/>
      <c r="WKL855" s="273"/>
      <c r="WKM855" s="273"/>
      <c r="WKN855" s="273"/>
      <c r="WKO855" s="273"/>
      <c r="WKP855" s="273"/>
      <c r="WKQ855" s="273"/>
      <c r="WKR855" s="273"/>
      <c r="WKS855" s="273"/>
      <c r="WKT855" s="273"/>
      <c r="WKU855" s="273"/>
      <c r="WKV855" s="273"/>
      <c r="WKW855" s="273"/>
      <c r="WKX855" s="273"/>
      <c r="WKY855" s="273"/>
      <c r="WKZ855" s="273"/>
      <c r="WLA855" s="273"/>
      <c r="WLB855" s="273"/>
      <c r="WLC855" s="273"/>
      <c r="WLD855" s="273"/>
      <c r="WLE855" s="273"/>
      <c r="WLF855" s="273"/>
      <c r="WLG855" s="273"/>
      <c r="WLH855" s="273"/>
      <c r="WLI855" s="273"/>
      <c r="WLJ855" s="273"/>
      <c r="WLK855" s="273"/>
      <c r="WLL855" s="273"/>
      <c r="WLM855" s="273"/>
      <c r="WLN855" s="273"/>
      <c r="WLO855" s="273"/>
      <c r="WLP855" s="273"/>
      <c r="WLQ855" s="273"/>
      <c r="WLR855" s="273"/>
      <c r="WLS855" s="273"/>
      <c r="WLT855" s="273"/>
      <c r="WLU855" s="273"/>
      <c r="WLV855" s="273"/>
      <c r="WLW855" s="273"/>
      <c r="WLX855" s="273"/>
      <c r="WLY855" s="273"/>
      <c r="WLZ855" s="273"/>
      <c r="WMA855" s="273"/>
      <c r="WMB855" s="273"/>
      <c r="WMC855" s="273"/>
      <c r="WMD855" s="273"/>
      <c r="WME855" s="273"/>
      <c r="WMF855" s="273"/>
      <c r="WMG855" s="273"/>
      <c r="WMH855" s="273"/>
      <c r="WMI855" s="273"/>
      <c r="WMJ855" s="273"/>
      <c r="WMK855" s="273"/>
      <c r="WML855" s="273"/>
      <c r="WMM855" s="273"/>
      <c r="WMN855" s="273"/>
      <c r="WMO855" s="273"/>
      <c r="WMP855" s="273"/>
      <c r="WMQ855" s="273"/>
      <c r="WMR855" s="273"/>
      <c r="WMS855" s="273"/>
      <c r="WMT855" s="273"/>
      <c r="WMU855" s="273"/>
      <c r="WMV855" s="273"/>
      <c r="WMW855" s="273"/>
      <c r="WMX855" s="273"/>
      <c r="WMY855" s="273"/>
      <c r="WMZ855" s="273"/>
      <c r="WNA855" s="273"/>
      <c r="WNB855" s="273"/>
      <c r="WNC855" s="273"/>
      <c r="WND855" s="273"/>
      <c r="WNE855" s="273"/>
      <c r="WNF855" s="273"/>
      <c r="WNG855" s="273"/>
      <c r="WNH855" s="273"/>
      <c r="WNI855" s="273"/>
      <c r="WNJ855" s="273"/>
      <c r="WNK855" s="273"/>
      <c r="WNL855" s="273"/>
      <c r="WNM855" s="273"/>
      <c r="WNN855" s="273"/>
      <c r="WNO855" s="273"/>
      <c r="WNP855" s="273"/>
      <c r="WNQ855" s="273"/>
      <c r="WNR855" s="273"/>
      <c r="WNS855" s="273"/>
      <c r="WNT855" s="273"/>
      <c r="WNU855" s="273"/>
      <c r="WNV855" s="273"/>
      <c r="WNW855" s="273"/>
      <c r="WNX855" s="273"/>
      <c r="WNY855" s="273"/>
      <c r="WNZ855" s="273"/>
      <c r="WOA855" s="273"/>
      <c r="WOB855" s="273"/>
      <c r="WOC855" s="273"/>
      <c r="WOD855" s="273"/>
      <c r="WOE855" s="273"/>
      <c r="WOF855" s="273"/>
      <c r="WOG855" s="273"/>
      <c r="WOH855" s="273"/>
      <c r="WOI855" s="273"/>
      <c r="WOJ855" s="273"/>
      <c r="WOK855" s="273"/>
      <c r="WOL855" s="273"/>
      <c r="WOM855" s="273"/>
      <c r="WON855" s="273"/>
      <c r="WOO855" s="273"/>
      <c r="WOP855" s="273"/>
      <c r="WOQ855" s="273"/>
      <c r="WOR855" s="273"/>
      <c r="WOS855" s="273"/>
      <c r="WOT855" s="273"/>
      <c r="WOU855" s="273"/>
      <c r="WOV855" s="273"/>
      <c r="WOW855" s="273"/>
      <c r="WOX855" s="273"/>
      <c r="WOY855" s="273"/>
      <c r="WOZ855" s="273"/>
      <c r="WPA855" s="273"/>
      <c r="WPB855" s="273"/>
      <c r="WPC855" s="273"/>
      <c r="WPD855" s="273"/>
      <c r="WPE855" s="273"/>
      <c r="WPF855" s="273"/>
      <c r="WPG855" s="273"/>
      <c r="WPH855" s="273"/>
      <c r="WPI855" s="273"/>
      <c r="WPJ855" s="273"/>
      <c r="WPK855" s="273"/>
      <c r="WPL855" s="273"/>
      <c r="WPM855" s="273"/>
      <c r="WPN855" s="273"/>
      <c r="WPO855" s="273"/>
      <c r="WPP855" s="273"/>
      <c r="WPQ855" s="273"/>
      <c r="WPR855" s="273"/>
      <c r="WPS855" s="273"/>
      <c r="WPT855" s="273"/>
      <c r="WPU855" s="273"/>
      <c r="WPV855" s="273"/>
      <c r="WPW855" s="273"/>
      <c r="WPX855" s="273"/>
      <c r="WPY855" s="273"/>
      <c r="WPZ855" s="273"/>
      <c r="WQA855" s="273"/>
      <c r="WQB855" s="273"/>
      <c r="WQC855" s="273"/>
      <c r="WQD855" s="273"/>
      <c r="WQE855" s="273"/>
      <c r="WQF855" s="273"/>
      <c r="WQG855" s="273"/>
      <c r="WQH855" s="273"/>
      <c r="WQI855" s="273"/>
      <c r="WQJ855" s="273"/>
      <c r="WQK855" s="273"/>
      <c r="WQL855" s="273"/>
      <c r="WQM855" s="273"/>
      <c r="WQN855" s="273"/>
      <c r="WQO855" s="273"/>
      <c r="WQP855" s="273"/>
      <c r="WQQ855" s="273"/>
      <c r="WQR855" s="273"/>
      <c r="WQS855" s="273"/>
      <c r="WQT855" s="273"/>
      <c r="WQU855" s="273"/>
      <c r="WQV855" s="273"/>
      <c r="WQW855" s="273"/>
      <c r="WQX855" s="273"/>
      <c r="WQY855" s="273"/>
      <c r="WQZ855" s="273"/>
      <c r="WRA855" s="273"/>
      <c r="WRB855" s="273"/>
      <c r="WRC855" s="273"/>
      <c r="WRD855" s="273"/>
      <c r="WRE855" s="273"/>
      <c r="WRF855" s="273"/>
      <c r="WRG855" s="273"/>
      <c r="WRH855" s="273"/>
      <c r="WRI855" s="273"/>
      <c r="WRJ855" s="273"/>
      <c r="WRK855" s="273"/>
      <c r="WRL855" s="273"/>
      <c r="WRM855" s="273"/>
      <c r="WRN855" s="273"/>
      <c r="WRO855" s="273"/>
      <c r="WRP855" s="273"/>
      <c r="WRQ855" s="273"/>
      <c r="WRR855" s="273"/>
      <c r="WRS855" s="273"/>
      <c r="WRT855" s="273"/>
      <c r="WRU855" s="273"/>
      <c r="WRV855" s="273"/>
      <c r="WRW855" s="273"/>
      <c r="WRX855" s="273"/>
      <c r="WRY855" s="273"/>
      <c r="WRZ855" s="273"/>
      <c r="WSA855" s="273"/>
      <c r="WSB855" s="273"/>
      <c r="WSC855" s="273"/>
      <c r="WSD855" s="273"/>
      <c r="WSE855" s="273"/>
      <c r="WSF855" s="273"/>
      <c r="WSG855" s="273"/>
      <c r="WSH855" s="273"/>
      <c r="WSI855" s="273"/>
      <c r="WSJ855" s="273"/>
      <c r="WSK855" s="273"/>
      <c r="WSL855" s="273"/>
      <c r="WSM855" s="273"/>
      <c r="WSN855" s="273"/>
      <c r="WSO855" s="273"/>
      <c r="WSP855" s="273"/>
      <c r="WSQ855" s="273"/>
      <c r="WSR855" s="273"/>
      <c r="WSS855" s="273"/>
      <c r="WST855" s="273"/>
      <c r="WSU855" s="273"/>
      <c r="WSV855" s="273"/>
      <c r="WSW855" s="273"/>
      <c r="WSX855" s="273"/>
      <c r="WSY855" s="273"/>
      <c r="WSZ855" s="273"/>
      <c r="WTA855" s="273"/>
      <c r="WTB855" s="273"/>
      <c r="WTC855" s="273"/>
      <c r="WTD855" s="273"/>
      <c r="WTE855" s="273"/>
      <c r="WTF855" s="273"/>
      <c r="WTG855" s="273"/>
      <c r="WTH855" s="273"/>
      <c r="WTI855" s="273"/>
      <c r="WTJ855" s="273"/>
      <c r="WTK855" s="273"/>
      <c r="WTL855" s="273"/>
      <c r="WTM855" s="273"/>
      <c r="WTN855" s="273"/>
      <c r="WTO855" s="273"/>
      <c r="WTP855" s="273"/>
      <c r="WTQ855" s="273"/>
      <c r="WTR855" s="273"/>
      <c r="WTS855" s="273"/>
      <c r="WTT855" s="273"/>
      <c r="WTU855" s="273"/>
      <c r="WTV855" s="273"/>
      <c r="WTW855" s="273"/>
      <c r="WTX855" s="273"/>
      <c r="WTY855" s="273"/>
      <c r="WTZ855" s="273"/>
      <c r="WUA855" s="273"/>
      <c r="WUB855" s="273"/>
      <c r="WUC855" s="273"/>
      <c r="WUD855" s="273"/>
      <c r="WUE855" s="273"/>
      <c r="WUF855" s="273"/>
      <c r="WUG855" s="273"/>
      <c r="WUH855" s="273"/>
      <c r="WUI855" s="273"/>
      <c r="WUJ855" s="273"/>
      <c r="WUK855" s="273"/>
      <c r="WUL855" s="273"/>
      <c r="WUM855" s="273"/>
      <c r="WUN855" s="273"/>
      <c r="WUO855" s="273"/>
      <c r="WUP855" s="273"/>
      <c r="WUQ855" s="273"/>
      <c r="WUR855" s="273"/>
      <c r="WUS855" s="273"/>
      <c r="WUT855" s="273"/>
      <c r="WUU855" s="273"/>
      <c r="WUV855" s="273"/>
      <c r="WUW855" s="273"/>
      <c r="WUX855" s="273"/>
      <c r="WUY855" s="273"/>
      <c r="WUZ855" s="273"/>
      <c r="WVA855" s="273"/>
      <c r="WVB855" s="273"/>
      <c r="WVC855" s="273"/>
      <c r="WVD855" s="273"/>
      <c r="WVE855" s="273"/>
      <c r="WVF855" s="273"/>
      <c r="WVG855" s="273"/>
      <c r="WVH855" s="273"/>
      <c r="WVI855" s="273"/>
      <c r="WVJ855" s="273"/>
      <c r="WVK855" s="273"/>
      <c r="WVL855" s="273"/>
      <c r="WVM855" s="273"/>
      <c r="WVN855" s="273"/>
      <c r="WVO855" s="273"/>
      <c r="WVP855" s="273"/>
      <c r="WVQ855" s="273"/>
      <c r="WVR855" s="273"/>
      <c r="WVS855" s="273"/>
      <c r="WVT855" s="273"/>
      <c r="WVU855" s="273"/>
      <c r="WVV855" s="273"/>
      <c r="WVW855" s="273"/>
      <c r="WVX855" s="273"/>
      <c r="WVY855" s="273"/>
      <c r="WVZ855" s="273"/>
      <c r="WWA855" s="273"/>
      <c r="WWB855" s="273"/>
      <c r="WWC855" s="273"/>
      <c r="WWD855" s="273"/>
      <c r="WWE855" s="273"/>
      <c r="WWF855" s="273"/>
      <c r="WWG855" s="273"/>
      <c r="WWH855" s="273"/>
      <c r="WWI855" s="273"/>
      <c r="WWJ855" s="273"/>
      <c r="WWK855" s="273"/>
      <c r="WWL855" s="273"/>
      <c r="WWM855" s="273"/>
      <c r="WWN855" s="273"/>
      <c r="WWO855" s="273"/>
      <c r="WWP855" s="273"/>
      <c r="WWQ855" s="273"/>
      <c r="WWR855" s="273"/>
      <c r="WWS855" s="273"/>
      <c r="WWT855" s="273"/>
      <c r="WWU855" s="273"/>
      <c r="WWV855" s="273"/>
      <c r="WWW855" s="273"/>
      <c r="WWX855" s="273"/>
      <c r="WWY855" s="273"/>
      <c r="WWZ855" s="273"/>
      <c r="WXA855" s="273"/>
      <c r="WXB855" s="273"/>
      <c r="WXC855" s="273"/>
      <c r="WXD855" s="273"/>
      <c r="WXE855" s="273"/>
      <c r="WXF855" s="273"/>
      <c r="WXG855" s="273"/>
      <c r="WXH855" s="273"/>
      <c r="WXI855" s="273"/>
      <c r="WXJ855" s="273"/>
      <c r="WXK855" s="273"/>
      <c r="WXL855" s="273"/>
      <c r="WXM855" s="273"/>
      <c r="WXN855" s="273"/>
      <c r="WXO855" s="273"/>
      <c r="WXP855" s="273"/>
      <c r="WXQ855" s="273"/>
      <c r="WXR855" s="273"/>
      <c r="WXS855" s="273"/>
      <c r="WXT855" s="273"/>
      <c r="WXU855" s="273"/>
      <c r="WXV855" s="273"/>
      <c r="WXW855" s="273"/>
      <c r="WXX855" s="273"/>
      <c r="WXY855" s="273"/>
      <c r="WXZ855" s="273"/>
      <c r="WYA855" s="273"/>
      <c r="WYB855" s="273"/>
      <c r="WYC855" s="273"/>
      <c r="WYD855" s="273"/>
      <c r="WYE855" s="273"/>
      <c r="WYF855" s="273"/>
      <c r="WYG855" s="273"/>
      <c r="WYH855" s="273"/>
      <c r="WYI855" s="273"/>
      <c r="WYJ855" s="273"/>
      <c r="WYK855" s="273"/>
      <c r="WYL855" s="273"/>
      <c r="WYM855" s="273"/>
      <c r="WYN855" s="273"/>
      <c r="WYO855" s="273"/>
      <c r="WYP855" s="273"/>
      <c r="WYQ855" s="273"/>
      <c r="WYR855" s="273"/>
      <c r="WYS855" s="273"/>
      <c r="WYT855" s="273"/>
      <c r="WYU855" s="273"/>
      <c r="WYV855" s="273"/>
      <c r="WYW855" s="273"/>
      <c r="WYX855" s="273"/>
      <c r="WYY855" s="273"/>
      <c r="WYZ855" s="273"/>
      <c r="WZA855" s="273"/>
      <c r="WZB855" s="273"/>
      <c r="WZC855" s="273"/>
      <c r="WZD855" s="273"/>
      <c r="WZE855" s="273"/>
      <c r="WZF855" s="273"/>
      <c r="WZG855" s="273"/>
      <c r="WZH855" s="273"/>
      <c r="WZI855" s="273"/>
      <c r="WZJ855" s="273"/>
      <c r="WZK855" s="273"/>
      <c r="WZL855" s="273"/>
      <c r="WZM855" s="273"/>
      <c r="WZN855" s="273"/>
      <c r="WZO855" s="273"/>
      <c r="WZP855" s="273"/>
      <c r="WZQ855" s="273"/>
      <c r="WZR855" s="273"/>
      <c r="WZS855" s="273"/>
      <c r="WZT855" s="273"/>
      <c r="WZU855" s="273"/>
      <c r="WZV855" s="273"/>
      <c r="WZW855" s="273"/>
      <c r="WZX855" s="273"/>
      <c r="WZY855" s="273"/>
      <c r="WZZ855" s="273"/>
      <c r="XAA855" s="273"/>
      <c r="XAB855" s="273"/>
      <c r="XAC855" s="273"/>
      <c r="XAD855" s="273"/>
      <c r="XAE855" s="273"/>
      <c r="XAF855" s="273"/>
      <c r="XAG855" s="273"/>
      <c r="XAH855" s="273"/>
      <c r="XAI855" s="273"/>
      <c r="XAJ855" s="273"/>
      <c r="XAK855" s="273"/>
      <c r="XAL855" s="273"/>
      <c r="XAM855" s="273"/>
      <c r="XAN855" s="273"/>
      <c r="XAO855" s="273"/>
      <c r="XAP855" s="273"/>
      <c r="XAQ855" s="273"/>
      <c r="XAR855" s="273"/>
      <c r="XAS855" s="273"/>
      <c r="XAT855" s="273"/>
      <c r="XAU855" s="273"/>
      <c r="XAV855" s="273"/>
      <c r="XAW855" s="273"/>
      <c r="XAX855" s="273"/>
      <c r="XAY855" s="273"/>
      <c r="XAZ855" s="273"/>
      <c r="XBA855" s="273"/>
      <c r="XBB855" s="273"/>
      <c r="XBC855" s="273"/>
      <c r="XBD855" s="273"/>
      <c r="XBE855" s="273"/>
      <c r="XBF855" s="273"/>
      <c r="XBG855" s="273"/>
      <c r="XBH855" s="273"/>
      <c r="XBI855" s="273"/>
      <c r="XBJ855" s="273"/>
      <c r="XBK855" s="273"/>
      <c r="XBL855" s="273"/>
      <c r="XBM855" s="273"/>
      <c r="XBN855" s="273"/>
      <c r="XBO855" s="273"/>
      <c r="XBP855" s="273"/>
      <c r="XBQ855" s="273"/>
      <c r="XBR855" s="273"/>
      <c r="XBS855" s="273"/>
      <c r="XBT855" s="273"/>
      <c r="XBU855" s="273"/>
      <c r="XBV855" s="273"/>
      <c r="XBW855" s="273"/>
      <c r="XBX855" s="273"/>
      <c r="XBY855" s="273"/>
      <c r="XBZ855" s="273"/>
      <c r="XCA855" s="273"/>
      <c r="XCB855" s="273"/>
      <c r="XCC855" s="273"/>
      <c r="XCD855" s="273"/>
      <c r="XCE855" s="273"/>
      <c r="XCF855" s="273"/>
      <c r="XCG855" s="273"/>
      <c r="XCH855" s="273"/>
      <c r="XCI855" s="273"/>
      <c r="XCJ855" s="273"/>
      <c r="XCK855" s="273"/>
      <c r="XCL855" s="273"/>
      <c r="XCM855" s="273"/>
      <c r="XCN855" s="273"/>
      <c r="XCO855" s="273"/>
      <c r="XCP855" s="273"/>
      <c r="XCQ855" s="273"/>
      <c r="XCR855" s="273"/>
      <c r="XCS855" s="273"/>
      <c r="XCT855" s="273"/>
      <c r="XCU855" s="273"/>
      <c r="XCV855" s="273"/>
      <c r="XCW855" s="273"/>
      <c r="XCX855" s="273"/>
      <c r="XCY855" s="273"/>
      <c r="XCZ855" s="273"/>
      <c r="XDA855" s="273"/>
      <c r="XDB855" s="273"/>
      <c r="XDC855" s="273"/>
      <c r="XDD855" s="273"/>
      <c r="XDE855" s="273"/>
      <c r="XDF855" s="273"/>
      <c r="XDG855" s="273"/>
      <c r="XDH855" s="273"/>
      <c r="XDI855" s="273"/>
      <c r="XDJ855" s="273"/>
      <c r="XDK855" s="273"/>
      <c r="XDL855" s="273"/>
      <c r="XDM855" s="273"/>
      <c r="XDN855" s="273"/>
      <c r="XDO855" s="273"/>
      <c r="XDP855" s="273"/>
      <c r="XDQ855" s="273"/>
      <c r="XDR855" s="273"/>
      <c r="XDS855" s="273"/>
      <c r="XDT855" s="273"/>
      <c r="XDU855" s="273"/>
      <c r="XDV855" s="273"/>
      <c r="XDW855" s="273"/>
      <c r="XDX855" s="273"/>
      <c r="XDY855" s="273"/>
      <c r="XDZ855" s="273"/>
      <c r="XEA855" s="273"/>
      <c r="XEB855" s="273"/>
      <c r="XEC855" s="273"/>
      <c r="XED855" s="273"/>
      <c r="XEE855" s="273"/>
    </row>
    <row r="856" spans="1:16359" ht="45.75" hidden="1">
      <c r="A856">
        <v>2025101032428</v>
      </c>
      <c r="B856" s="120" t="s">
        <v>10526</v>
      </c>
      <c r="C856" s="148" t="s">
        <v>672</v>
      </c>
      <c r="D856" s="145" t="s">
        <v>6354</v>
      </c>
      <c r="E856" s="108" t="s">
        <v>7179</v>
      </c>
      <c r="F856" s="108" t="s">
        <v>10527</v>
      </c>
      <c r="G856" s="175" t="s">
        <v>10528</v>
      </c>
      <c r="H856" s="175" t="s">
        <v>10529</v>
      </c>
      <c r="I856" s="271" t="s">
        <v>7118</v>
      </c>
      <c r="J856" s="271">
        <v>45939</v>
      </c>
      <c r="K856" s="271" t="s">
        <v>142</v>
      </c>
      <c r="L856" s="145" t="str">
        <f>IF(Tabela2[[#This Row],[Data]]="","Sem Informação",VLOOKUP(MONTH(Tabela2[[#This Row],[Data]]),'[1]Validação de dados'!$I$1:$J$13,2,0))</f>
        <v>Outubro</v>
      </c>
      <c r="M856" s="145">
        <f>YEAR(Tabela2[[#This Row],[Data]])</f>
        <v>2025</v>
      </c>
      <c r="N856" s="271" t="s">
        <v>122</v>
      </c>
      <c r="O856" s="271" t="s">
        <v>286</v>
      </c>
      <c r="P856" s="258" t="e">
        <f>VLOOKUP(Tabela2[[#This Row],[SIEMA]],Siema2024,21,FALSE)</f>
        <v>#REF!</v>
      </c>
      <c r="Q856" s="258">
        <v>1230</v>
      </c>
      <c r="R856" s="259" t="e">
        <f>VLOOKUP(Tabela2[[#This Row],[SIEMA]],Siema2025,10,FALSE)</f>
        <v>#N/A</v>
      </c>
      <c r="S856" s="262" t="str">
        <f>IF(Q856="","", IF(Q856="NC","", IF(Q856="NE","", IF(Q856="NA","",IFERROR(VLOOKUP(Q856,[1]Produtos!$A$1:$C$2319,2,FALSE),"Não Cadastrado")))))</f>
        <v>METANOL</v>
      </c>
      <c r="T856" s="258">
        <v>34000</v>
      </c>
      <c r="U856" s="258" t="s">
        <v>7294</v>
      </c>
      <c r="V856" s="258">
        <f>IF(Q856="","",IF(ISNUMBER(Q856)=FALSE,"Não se aplica",IFERROR(VLOOKUP(Q856,Produtos!$A$1:$C$2319,3,FALSE),"Não Cadastrado")))</f>
        <v>3</v>
      </c>
      <c r="W856" s="258" t="e">
        <f>VLOOKUP(Tabela2[[#This Row],[SIEMA]],Siema2024,10,FALSE)</f>
        <v>#REF!</v>
      </c>
      <c r="X856" s="259" t="str">
        <f>IF(Tabela2[[#This Row],[Origem do acidente]] = "Plataforma", "PREENCHER","NA")</f>
        <v>NA</v>
      </c>
      <c r="Y856" s="262" t="e">
        <f>IF(W856="","", IF(W856="NC","", IF(W856="NE","", IF(W856="NA","",IFERROR(VLOOKUP(W856,[1]Produtos!$A$1:$C$2319,2,FALSE),"Não Cadastrado")))))</f>
        <v>#REF!</v>
      </c>
      <c r="Z856" s="258" t="e">
        <f>VLOOKUP(Tabela2[[#This Row],[SIEMA]],Siema2025,11,FALSE)</f>
        <v>#N/A</v>
      </c>
      <c r="AA856" s="258" t="e">
        <f>VLOOKUP(Tabela2[[#This Row],[SIEMA]],Siema2024,12,FALSE)</f>
        <v>#REF!</v>
      </c>
      <c r="AB856" s="258" t="e">
        <f>IF(W856="","",IF(ISNUMBER(W856)=FALSE,"Não se aplica",IFERROR(VLOOKUP(W856,[1]Produtos!$A$1:$C$2319,3,FALSE),"Não Cadastrado")))</f>
        <v>#REF!</v>
      </c>
      <c r="AC856" s="258"/>
      <c r="AD856" s="259" t="str">
        <f>IF(Tabela2[[#This Row],[Origem do acidente]] = "Plataforma", "PREENCHER","NA")</f>
        <v>NA</v>
      </c>
      <c r="AE856" s="262" t="str">
        <f>IF(AC856="","", IF(AC856="NC","", IF(AC856="NE","", IF(AC856="NA","",IFERROR(VLOOKUP(AC856,[1]Produtos!$A$1:$C$2319,2,FALSE),"Não Cadastrado")))))</f>
        <v/>
      </c>
      <c r="AF856" s="258"/>
      <c r="AG856" s="258"/>
      <c r="AH856" s="258" t="str">
        <f>IF(AC856="","",IF(ISNUMBER(AC856)=FALSE,"Não se aplica",IFERROR(VLOOKUP(AC856,Produtos!$A$1:$C$2319,3,FALSE),"Não Cadastrado")))</f>
        <v/>
      </c>
      <c r="AI856" s="258"/>
      <c r="AJ856" s="145" t="s">
        <v>10530</v>
      </c>
      <c r="AK856" s="262" t="s">
        <v>7356</v>
      </c>
      <c r="AL856" s="262" t="s">
        <v>7343</v>
      </c>
      <c r="AM856" s="262" t="s">
        <v>7175</v>
      </c>
      <c r="AN856" s="148"/>
      <c r="AO856" s="148"/>
      <c r="AP856" s="148"/>
      <c r="AQ856" s="148"/>
      <c r="AR856" s="150"/>
      <c r="AS856" s="148"/>
      <c r="AT856" s="148"/>
      <c r="AU856" s="148" t="s">
        <v>7176</v>
      </c>
      <c r="AV856" s="148"/>
      <c r="AW856" s="148"/>
      <c r="AX856" s="148" t="s">
        <v>7176</v>
      </c>
      <c r="AY856" s="148"/>
      <c r="AZ856" s="148"/>
      <c r="BA856" s="148"/>
      <c r="BB856" s="148"/>
      <c r="BC856" s="259" t="str">
        <f>IF(Tabela2[[#This Row],[Outro(s) ]] = "X", "PREENCHER","NA")</f>
        <v>NA</v>
      </c>
      <c r="BD856" s="148"/>
      <c r="BE856" s="148"/>
      <c r="BF856" s="251" t="s">
        <v>10531</v>
      </c>
      <c r="BG856" s="251"/>
      <c r="BH856" s="253" t="s">
        <v>6834</v>
      </c>
      <c r="BI856" s="252" t="s">
        <v>2696</v>
      </c>
      <c r="BJ856" s="262" t="s">
        <v>7097</v>
      </c>
      <c r="BK856" s="258" t="s">
        <v>2696</v>
      </c>
      <c r="BL856" s="265">
        <v>45945</v>
      </c>
      <c r="BM856" s="148">
        <f ca="1">IF(Tabela2[[#This Row],[Data de atendimento do Ibama (considerar o primeiro documento/ação)]]="",_xlfn.DAYS(TODAY(),J856),_xlfn.DAYS(Tabela2[[#This Row],[Data de atendimento do Ibama (considerar o primeiro documento/ação)]],J856))</f>
        <v>6</v>
      </c>
      <c r="BN856" s="259" t="str">
        <f>IF(Tabela2[[#This Row],[Atendido pelo Ibama ("Não" ou "Sim")]]="Não","Preencher", IF(Tabela2[[#This Row],[Atendido pelo Ibama ("Não" ou "Sim")]]="Sim","NA",""))</f>
        <v>NA</v>
      </c>
      <c r="BO856" s="263" t="s">
        <v>7098</v>
      </c>
      <c r="BP856" s="259" t="str">
        <f>IF(Tabela2[[#This Row],[Forma de atendimento (primeiro documento/ação)]]= "Outros (especificar)", "PREENCHER","NA")</f>
        <v>NA</v>
      </c>
      <c r="BQ856" s="258" t="s">
        <v>123</v>
      </c>
      <c r="BR856" s="259" t="str">
        <f>IF(Tabela2[[#This Row],[Equipe do Ibama foi a campo? Houve sobrevoo do Poseidon?]] = "Sim", "PREENCHER","NA")</f>
        <v>NA</v>
      </c>
      <c r="BS856" s="259" t="str">
        <f>IF(Tabela2[[#This Row],[Se sim, foi emitida Ordem de Emergência? (informações vinculada à coluna CK)]] = "Sim", "PREENCHER","NA")</f>
        <v>NA</v>
      </c>
      <c r="BT856" s="259" t="s">
        <v>7125</v>
      </c>
      <c r="BU856" s="259" t="s">
        <v>123</v>
      </c>
      <c r="BV856" s="259" t="str">
        <f>IF(Tabela2[[#This Row],[Houve avaliação das informações pós-acidente solicitadas/enviadas?]] = "Sim", "PREENCHER","NA")</f>
        <v>NA</v>
      </c>
      <c r="BW856" s="259" t="s">
        <v>123</v>
      </c>
      <c r="BX856" s="258" t="s">
        <v>7119</v>
      </c>
      <c r="BY856" s="265"/>
      <c r="BZ856" s="145" t="str">
        <f>IF(Tabela2[[#This Row],[Data do documento de encerramento]]="NA","NA",IF(Tabela2[[#This Row],[Data do documento de encerramento]]="","Pendente de conclusão/ encerramento",_xlfn.DAYS(Tabela2[[#This Row],[Data do documento de encerramento]],J856)))</f>
        <v>Pendente de conclusão/ encerramento</v>
      </c>
      <c r="CA856" s="262" t="s">
        <v>10532</v>
      </c>
      <c r="CB856" s="272"/>
      <c r="CC856" s="150"/>
      <c r="CD856" s="150"/>
      <c r="CE856" s="150"/>
      <c r="CF856" s="150"/>
      <c r="CG856" s="273"/>
      <c r="CH856" s="273"/>
      <c r="CI856" s="273"/>
      <c r="CJ856" s="273"/>
      <c r="CK856" s="273"/>
      <c r="CL856" s="273"/>
      <c r="CM856" s="273"/>
      <c r="CN856" s="273"/>
      <c r="CO856" s="273"/>
      <c r="CP856" s="273"/>
      <c r="CQ856" s="273"/>
      <c r="CR856" s="273"/>
      <c r="CS856" s="273"/>
      <c r="CT856" s="273"/>
      <c r="CU856" s="273"/>
      <c r="CV856" s="273"/>
      <c r="CW856" s="273"/>
      <c r="CX856" s="273"/>
      <c r="CY856" s="273"/>
      <c r="CZ856" s="273"/>
      <c r="DA856" s="273"/>
      <c r="DB856" s="273"/>
      <c r="DC856" s="273"/>
      <c r="DD856" s="273"/>
      <c r="DE856" s="273"/>
      <c r="DF856" s="273"/>
      <c r="DG856" s="273"/>
      <c r="DH856" s="273"/>
      <c r="DI856" s="273"/>
      <c r="DJ856" s="273"/>
      <c r="DK856" s="273"/>
      <c r="DL856" s="273"/>
      <c r="DM856" s="273"/>
      <c r="DN856" s="273"/>
      <c r="DO856" s="273"/>
      <c r="DP856" s="273"/>
      <c r="DQ856" s="273"/>
      <c r="DR856" s="273"/>
      <c r="DS856" s="273"/>
      <c r="DT856" s="273"/>
      <c r="DU856" s="273"/>
      <c r="DV856" s="273"/>
      <c r="DW856" s="273"/>
      <c r="DX856" s="273"/>
      <c r="DY856" s="273"/>
      <c r="DZ856" s="273"/>
      <c r="EA856" s="273"/>
      <c r="EB856" s="273"/>
      <c r="EC856" s="273"/>
      <c r="ED856" s="273"/>
      <c r="EE856" s="273"/>
      <c r="EF856" s="273"/>
      <c r="EG856" s="273"/>
      <c r="EH856" s="273"/>
      <c r="EI856" s="273"/>
      <c r="EJ856" s="273"/>
      <c r="EK856" s="273"/>
      <c r="EL856" s="273"/>
      <c r="EM856" s="273"/>
      <c r="EN856" s="273"/>
      <c r="EO856" s="273"/>
      <c r="EP856" s="273"/>
      <c r="EQ856" s="273"/>
      <c r="ER856" s="273"/>
      <c r="ES856" s="273"/>
      <c r="ET856" s="273"/>
      <c r="EU856" s="273"/>
      <c r="EV856" s="273"/>
      <c r="EW856" s="273"/>
      <c r="EX856" s="273"/>
      <c r="EY856" s="273"/>
      <c r="EZ856" s="273"/>
      <c r="FA856" s="273"/>
      <c r="FB856" s="273"/>
      <c r="FC856" s="273"/>
      <c r="FD856" s="273"/>
      <c r="FE856" s="273"/>
      <c r="FF856" s="273"/>
      <c r="FG856" s="273"/>
      <c r="FH856" s="273"/>
      <c r="FI856" s="273"/>
      <c r="FJ856" s="273"/>
      <c r="FK856" s="273"/>
      <c r="FL856" s="273"/>
      <c r="FM856" s="273"/>
      <c r="FN856" s="273"/>
      <c r="FO856" s="273"/>
      <c r="FP856" s="273"/>
      <c r="FQ856" s="273"/>
      <c r="FR856" s="273"/>
      <c r="FS856" s="273"/>
      <c r="FT856" s="273"/>
      <c r="FU856" s="273"/>
      <c r="FV856" s="273"/>
      <c r="FW856" s="273"/>
      <c r="FX856" s="273"/>
      <c r="FY856" s="273"/>
      <c r="FZ856" s="273"/>
      <c r="GA856" s="273"/>
      <c r="GB856" s="273"/>
      <c r="GC856" s="273"/>
      <c r="GD856" s="273"/>
      <c r="GE856" s="273"/>
      <c r="GF856" s="273"/>
      <c r="GG856" s="273"/>
      <c r="GH856" s="273"/>
      <c r="GI856" s="273"/>
      <c r="GJ856" s="273"/>
      <c r="GK856" s="273"/>
      <c r="GL856" s="273"/>
      <c r="GM856" s="273"/>
      <c r="GN856" s="273"/>
      <c r="GO856" s="273"/>
      <c r="GP856" s="273"/>
      <c r="GQ856" s="273"/>
      <c r="GR856" s="273"/>
      <c r="GS856" s="273"/>
      <c r="GT856" s="273"/>
      <c r="GU856" s="273"/>
      <c r="GV856" s="273"/>
      <c r="GW856" s="273"/>
      <c r="GX856" s="273"/>
      <c r="GY856" s="273"/>
      <c r="GZ856" s="273"/>
      <c r="HA856" s="273"/>
      <c r="HB856" s="273"/>
      <c r="HC856" s="273"/>
      <c r="HD856" s="273"/>
      <c r="HE856" s="273"/>
      <c r="HF856" s="273"/>
      <c r="HG856" s="273"/>
      <c r="HH856" s="273"/>
      <c r="HI856" s="273"/>
      <c r="HJ856" s="273"/>
      <c r="HK856" s="273"/>
      <c r="HL856" s="273"/>
      <c r="HM856" s="273"/>
      <c r="HN856" s="273"/>
      <c r="HO856" s="273"/>
      <c r="HP856" s="273"/>
      <c r="HQ856" s="273"/>
      <c r="HR856" s="273"/>
      <c r="HS856" s="273"/>
      <c r="HT856" s="273"/>
      <c r="HU856" s="273"/>
      <c r="HV856" s="273"/>
      <c r="HW856" s="273"/>
      <c r="HX856" s="273"/>
      <c r="HY856" s="273"/>
      <c r="HZ856" s="273"/>
      <c r="IA856" s="273"/>
      <c r="IB856" s="273"/>
      <c r="IC856" s="273"/>
      <c r="ID856" s="273"/>
      <c r="IE856" s="273"/>
      <c r="IF856" s="273"/>
      <c r="IG856" s="273"/>
      <c r="IH856" s="273"/>
      <c r="II856" s="273"/>
      <c r="IJ856" s="273"/>
      <c r="IK856" s="273"/>
      <c r="IL856" s="273"/>
      <c r="IM856" s="273"/>
      <c r="IN856" s="273"/>
      <c r="IO856" s="273"/>
      <c r="IP856" s="273"/>
      <c r="IQ856" s="273"/>
      <c r="IR856" s="273"/>
      <c r="IS856" s="273"/>
      <c r="IT856" s="273"/>
      <c r="IU856" s="273"/>
      <c r="IV856" s="273"/>
      <c r="IW856" s="273"/>
      <c r="IX856" s="273"/>
      <c r="IY856" s="273"/>
      <c r="IZ856" s="273"/>
      <c r="JA856" s="273"/>
      <c r="JB856" s="273"/>
      <c r="JC856" s="273"/>
      <c r="JD856" s="273"/>
      <c r="JE856" s="273"/>
      <c r="JF856" s="273"/>
      <c r="JG856" s="273"/>
      <c r="JH856" s="273"/>
      <c r="JI856" s="273"/>
      <c r="JJ856" s="273"/>
      <c r="JK856" s="273"/>
      <c r="JL856" s="273"/>
      <c r="JM856" s="273"/>
      <c r="JN856" s="273"/>
      <c r="JO856" s="273"/>
      <c r="JP856" s="273"/>
      <c r="JQ856" s="273"/>
      <c r="JR856" s="273"/>
      <c r="JS856" s="273"/>
      <c r="JT856" s="273"/>
      <c r="JU856" s="273"/>
      <c r="JV856" s="273"/>
      <c r="JW856" s="273"/>
      <c r="JX856" s="273"/>
      <c r="JY856" s="273"/>
      <c r="JZ856" s="273"/>
      <c r="KA856" s="273"/>
      <c r="KB856" s="273"/>
      <c r="KC856" s="273"/>
      <c r="KD856" s="273"/>
      <c r="KE856" s="273"/>
      <c r="KF856" s="273"/>
      <c r="KG856" s="273"/>
      <c r="KH856" s="273"/>
      <c r="KI856" s="273"/>
      <c r="KJ856" s="273"/>
      <c r="KK856" s="273"/>
      <c r="KL856" s="273"/>
      <c r="KM856" s="273"/>
      <c r="KN856" s="273"/>
      <c r="KO856" s="273"/>
      <c r="KP856" s="273"/>
      <c r="KQ856" s="273"/>
      <c r="KR856" s="273"/>
      <c r="KS856" s="273"/>
      <c r="KT856" s="273"/>
      <c r="KU856" s="273"/>
      <c r="KV856" s="273"/>
      <c r="KW856" s="273"/>
      <c r="KX856" s="273"/>
      <c r="KY856" s="273"/>
      <c r="KZ856" s="273"/>
      <c r="LA856" s="273"/>
      <c r="LB856" s="273"/>
      <c r="LC856" s="273"/>
      <c r="LD856" s="273"/>
      <c r="LE856" s="273"/>
      <c r="LF856" s="273"/>
      <c r="LG856" s="273"/>
      <c r="LH856" s="273"/>
      <c r="LI856" s="273"/>
      <c r="LJ856" s="273"/>
      <c r="LK856" s="273"/>
      <c r="LL856" s="273"/>
      <c r="LM856" s="273"/>
      <c r="LN856" s="273"/>
      <c r="LO856" s="273"/>
      <c r="LP856" s="273"/>
      <c r="LQ856" s="273"/>
      <c r="LR856" s="273"/>
      <c r="LS856" s="273"/>
      <c r="LT856" s="273"/>
      <c r="LU856" s="273"/>
      <c r="LV856" s="273"/>
      <c r="LW856" s="273"/>
      <c r="LX856" s="273"/>
      <c r="LY856" s="273"/>
      <c r="LZ856" s="273"/>
      <c r="MA856" s="273"/>
      <c r="MB856" s="273"/>
      <c r="MC856" s="273"/>
      <c r="MD856" s="273"/>
      <c r="ME856" s="273"/>
      <c r="MF856" s="273"/>
      <c r="MG856" s="273"/>
      <c r="MH856" s="273"/>
      <c r="MI856" s="273"/>
      <c r="MJ856" s="273"/>
      <c r="MK856" s="273"/>
      <c r="ML856" s="273"/>
      <c r="MM856" s="273"/>
      <c r="MN856" s="273"/>
      <c r="MO856" s="273"/>
      <c r="MP856" s="273"/>
      <c r="MQ856" s="273"/>
      <c r="MR856" s="273"/>
      <c r="MS856" s="273"/>
      <c r="MT856" s="273"/>
      <c r="MU856" s="273"/>
      <c r="MV856" s="273"/>
      <c r="MW856" s="273"/>
      <c r="MX856" s="273"/>
      <c r="MY856" s="273"/>
      <c r="MZ856" s="273"/>
      <c r="NA856" s="273"/>
      <c r="NB856" s="273"/>
      <c r="NC856" s="273"/>
      <c r="ND856" s="273"/>
      <c r="NE856" s="273"/>
      <c r="NF856" s="273"/>
      <c r="NG856" s="273"/>
      <c r="NH856" s="273"/>
      <c r="NI856" s="273"/>
      <c r="NJ856" s="273"/>
      <c r="NK856" s="273"/>
      <c r="NL856" s="273"/>
      <c r="NM856" s="273"/>
      <c r="NN856" s="273"/>
      <c r="NO856" s="273"/>
      <c r="NP856" s="273"/>
      <c r="NQ856" s="273"/>
      <c r="NR856" s="273"/>
      <c r="NS856" s="273"/>
      <c r="NT856" s="273"/>
      <c r="NU856" s="273"/>
      <c r="NV856" s="273"/>
      <c r="NW856" s="273"/>
      <c r="NX856" s="273"/>
      <c r="NY856" s="273"/>
      <c r="NZ856" s="273"/>
      <c r="OA856" s="273"/>
      <c r="OB856" s="273"/>
      <c r="OC856" s="273"/>
      <c r="OD856" s="273"/>
      <c r="OE856" s="273"/>
      <c r="OF856" s="273"/>
      <c r="OG856" s="273"/>
      <c r="OH856" s="273"/>
      <c r="OI856" s="273"/>
      <c r="OJ856" s="273"/>
      <c r="OK856" s="273"/>
      <c r="OL856" s="273"/>
      <c r="OM856" s="273"/>
      <c r="ON856" s="273"/>
      <c r="OO856" s="273"/>
      <c r="OP856" s="273"/>
      <c r="OQ856" s="273"/>
      <c r="OR856" s="273"/>
      <c r="OS856" s="273"/>
      <c r="OT856" s="273"/>
      <c r="OU856" s="273"/>
      <c r="OV856" s="273"/>
      <c r="OW856" s="273"/>
      <c r="OX856" s="273"/>
      <c r="OY856" s="273"/>
      <c r="OZ856" s="273"/>
      <c r="PA856" s="273"/>
      <c r="PB856" s="273"/>
      <c r="PC856" s="273"/>
      <c r="PD856" s="273"/>
      <c r="PE856" s="273"/>
      <c r="PF856" s="273"/>
      <c r="PG856" s="273"/>
      <c r="PH856" s="273"/>
      <c r="PI856" s="273"/>
      <c r="PJ856" s="273"/>
      <c r="PK856" s="273"/>
      <c r="PL856" s="273"/>
      <c r="PM856" s="273"/>
      <c r="PN856" s="273"/>
      <c r="PO856" s="273"/>
      <c r="PP856" s="273"/>
      <c r="PQ856" s="273"/>
      <c r="PR856" s="273"/>
      <c r="PS856" s="273"/>
      <c r="PT856" s="273"/>
      <c r="PU856" s="273"/>
      <c r="PV856" s="273"/>
      <c r="PW856" s="273"/>
      <c r="PX856" s="273"/>
      <c r="PY856" s="273"/>
      <c r="PZ856" s="273"/>
      <c r="QA856" s="273"/>
      <c r="QB856" s="273"/>
      <c r="QC856" s="273"/>
      <c r="QD856" s="273"/>
      <c r="QE856" s="273"/>
      <c r="QF856" s="273"/>
      <c r="QG856" s="273"/>
      <c r="QH856" s="273"/>
      <c r="QI856" s="273"/>
      <c r="QJ856" s="273"/>
      <c r="QK856" s="273"/>
      <c r="QL856" s="273"/>
      <c r="QM856" s="273"/>
      <c r="QN856" s="273"/>
      <c r="QO856" s="273"/>
      <c r="QP856" s="273"/>
      <c r="QQ856" s="273"/>
      <c r="QR856" s="273"/>
      <c r="QS856" s="273"/>
      <c r="QT856" s="273"/>
      <c r="QU856" s="273"/>
      <c r="QV856" s="273"/>
      <c r="QW856" s="273"/>
      <c r="QX856" s="273"/>
      <c r="QY856" s="273"/>
      <c r="QZ856" s="273"/>
      <c r="RA856" s="273"/>
      <c r="RB856" s="273"/>
      <c r="RC856" s="273"/>
      <c r="RD856" s="273"/>
      <c r="RE856" s="273"/>
      <c r="RF856" s="273"/>
      <c r="RG856" s="273"/>
      <c r="RH856" s="273"/>
      <c r="RI856" s="273"/>
      <c r="RJ856" s="273"/>
      <c r="RK856" s="273"/>
      <c r="RL856" s="273"/>
      <c r="RM856" s="273"/>
      <c r="RN856" s="273"/>
      <c r="RO856" s="273"/>
      <c r="RP856" s="273"/>
      <c r="RQ856" s="273"/>
      <c r="RR856" s="273"/>
      <c r="RS856" s="273"/>
      <c r="RT856" s="273"/>
      <c r="RU856" s="273"/>
      <c r="RV856" s="273"/>
      <c r="RW856" s="273"/>
      <c r="RX856" s="273"/>
      <c r="RY856" s="273"/>
      <c r="RZ856" s="273"/>
      <c r="SA856" s="273"/>
      <c r="SB856" s="273"/>
      <c r="SC856" s="273"/>
      <c r="SD856" s="273"/>
      <c r="SE856" s="273"/>
      <c r="SF856" s="273"/>
      <c r="SG856" s="273"/>
      <c r="SH856" s="273"/>
      <c r="SI856" s="273"/>
      <c r="SJ856" s="273"/>
      <c r="SK856" s="273"/>
      <c r="SL856" s="273"/>
      <c r="SM856" s="273"/>
      <c r="SN856" s="273"/>
      <c r="SO856" s="273"/>
      <c r="SP856" s="273"/>
      <c r="SQ856" s="273"/>
      <c r="SR856" s="273"/>
      <c r="SS856" s="273"/>
      <c r="ST856" s="273"/>
      <c r="SU856" s="273"/>
      <c r="SV856" s="273"/>
      <c r="SW856" s="273"/>
      <c r="SX856" s="273"/>
      <c r="SY856" s="273"/>
      <c r="SZ856" s="273"/>
      <c r="TA856" s="273"/>
      <c r="TB856" s="273"/>
      <c r="TC856" s="273"/>
      <c r="TD856" s="273"/>
      <c r="TE856" s="273"/>
      <c r="TF856" s="273"/>
      <c r="TG856" s="273"/>
      <c r="TH856" s="273"/>
      <c r="TI856" s="273"/>
      <c r="TJ856" s="273"/>
      <c r="TK856" s="273"/>
      <c r="TL856" s="273"/>
      <c r="TM856" s="273"/>
      <c r="TN856" s="273"/>
      <c r="TO856" s="273"/>
      <c r="TP856" s="273"/>
      <c r="TQ856" s="273"/>
      <c r="TR856" s="273"/>
      <c r="TS856" s="273"/>
      <c r="TT856" s="273"/>
      <c r="TU856" s="273"/>
      <c r="TV856" s="273"/>
      <c r="TW856" s="273"/>
      <c r="TX856" s="273"/>
      <c r="TY856" s="273"/>
      <c r="TZ856" s="273"/>
      <c r="UA856" s="273"/>
      <c r="UB856" s="273"/>
      <c r="UC856" s="273"/>
      <c r="UD856" s="273"/>
      <c r="UE856" s="273"/>
      <c r="UF856" s="273"/>
      <c r="UG856" s="273"/>
      <c r="UH856" s="273"/>
      <c r="UI856" s="273"/>
      <c r="UJ856" s="273"/>
      <c r="UK856" s="273"/>
      <c r="UL856" s="273"/>
      <c r="UM856" s="273"/>
      <c r="UN856" s="273"/>
      <c r="UO856" s="273"/>
      <c r="UP856" s="273"/>
      <c r="UQ856" s="273"/>
      <c r="UR856" s="273"/>
      <c r="US856" s="273"/>
      <c r="UT856" s="273"/>
      <c r="UU856" s="273"/>
      <c r="UV856" s="273"/>
      <c r="UW856" s="273"/>
      <c r="UX856" s="273"/>
      <c r="UY856" s="273"/>
      <c r="UZ856" s="273"/>
      <c r="VA856" s="273"/>
      <c r="VB856" s="273"/>
      <c r="VC856" s="273"/>
      <c r="VD856" s="273"/>
      <c r="VE856" s="273"/>
      <c r="VF856" s="273"/>
      <c r="VG856" s="273"/>
      <c r="VH856" s="273"/>
      <c r="VI856" s="273"/>
      <c r="VJ856" s="273"/>
      <c r="VK856" s="273"/>
      <c r="VL856" s="273"/>
      <c r="VM856" s="273"/>
      <c r="VN856" s="273"/>
      <c r="VO856" s="273"/>
      <c r="VP856" s="273"/>
      <c r="VQ856" s="273"/>
      <c r="VR856" s="273"/>
      <c r="VS856" s="273"/>
      <c r="VT856" s="273"/>
      <c r="VU856" s="273"/>
      <c r="VV856" s="273"/>
      <c r="VW856" s="273"/>
      <c r="VX856" s="273"/>
      <c r="VY856" s="273"/>
      <c r="VZ856" s="273"/>
      <c r="WA856" s="273"/>
      <c r="WB856" s="273"/>
      <c r="WC856" s="273"/>
      <c r="WD856" s="273"/>
      <c r="WE856" s="273"/>
      <c r="WF856" s="273"/>
      <c r="WG856" s="273"/>
      <c r="WH856" s="273"/>
      <c r="WI856" s="273"/>
      <c r="WJ856" s="273"/>
      <c r="WK856" s="273"/>
      <c r="WL856" s="273"/>
      <c r="WM856" s="273"/>
      <c r="WN856" s="273"/>
      <c r="WO856" s="273"/>
      <c r="WP856" s="273"/>
      <c r="WQ856" s="273"/>
      <c r="WR856" s="273"/>
      <c r="WS856" s="273"/>
      <c r="WT856" s="273"/>
      <c r="WU856" s="273"/>
      <c r="WV856" s="273"/>
      <c r="WW856" s="273"/>
      <c r="WX856" s="273"/>
      <c r="WY856" s="273"/>
      <c r="WZ856" s="273"/>
      <c r="XA856" s="273"/>
      <c r="XB856" s="273"/>
      <c r="XC856" s="273"/>
      <c r="XD856" s="273"/>
      <c r="XE856" s="273"/>
      <c r="XF856" s="273"/>
      <c r="XG856" s="273"/>
      <c r="XH856" s="273"/>
      <c r="XI856" s="273"/>
      <c r="XJ856" s="273"/>
      <c r="XK856" s="273"/>
      <c r="XL856" s="273"/>
      <c r="XM856" s="273"/>
      <c r="XN856" s="273"/>
      <c r="XO856" s="273"/>
      <c r="XP856" s="273"/>
      <c r="XQ856" s="273"/>
      <c r="XR856" s="273"/>
      <c r="XS856" s="273"/>
      <c r="XT856" s="273"/>
      <c r="XU856" s="273"/>
      <c r="XV856" s="273"/>
      <c r="XW856" s="273"/>
      <c r="XX856" s="273"/>
      <c r="XY856" s="273"/>
      <c r="XZ856" s="273"/>
      <c r="YA856" s="273"/>
      <c r="YB856" s="273"/>
      <c r="YC856" s="273"/>
      <c r="YD856" s="273"/>
      <c r="YE856" s="273"/>
      <c r="YF856" s="273"/>
      <c r="YG856" s="273"/>
      <c r="YH856" s="273"/>
      <c r="YI856" s="273"/>
      <c r="YJ856" s="273"/>
      <c r="YK856" s="273"/>
      <c r="YL856" s="273"/>
      <c r="YM856" s="273"/>
      <c r="YN856" s="273"/>
      <c r="YO856" s="273"/>
      <c r="YP856" s="273"/>
      <c r="YQ856" s="273"/>
      <c r="YR856" s="273"/>
      <c r="YS856" s="273"/>
      <c r="YT856" s="273"/>
      <c r="YU856" s="273"/>
      <c r="YV856" s="273"/>
      <c r="YW856" s="273"/>
      <c r="YX856" s="273"/>
      <c r="YY856" s="273"/>
      <c r="YZ856" s="273"/>
      <c r="ZA856" s="273"/>
      <c r="ZB856" s="273"/>
      <c r="ZC856" s="273"/>
      <c r="ZD856" s="273"/>
      <c r="ZE856" s="273"/>
      <c r="ZF856" s="273"/>
      <c r="ZG856" s="273"/>
      <c r="ZH856" s="273"/>
      <c r="ZI856" s="273"/>
      <c r="ZJ856" s="273"/>
      <c r="ZK856" s="273"/>
      <c r="ZL856" s="273"/>
      <c r="ZM856" s="273"/>
      <c r="ZN856" s="273"/>
      <c r="ZO856" s="273"/>
      <c r="ZP856" s="273"/>
      <c r="ZQ856" s="273"/>
      <c r="ZR856" s="273"/>
      <c r="ZS856" s="273"/>
      <c r="ZT856" s="273"/>
      <c r="ZU856" s="273"/>
      <c r="ZV856" s="273"/>
      <c r="ZW856" s="273"/>
      <c r="ZX856" s="273"/>
      <c r="ZY856" s="273"/>
      <c r="ZZ856" s="273"/>
      <c r="AAA856" s="273"/>
      <c r="AAB856" s="273"/>
      <c r="AAC856" s="273"/>
      <c r="AAD856" s="273"/>
      <c r="AAE856" s="273"/>
      <c r="AAF856" s="273"/>
      <c r="AAG856" s="273"/>
      <c r="AAH856" s="273"/>
      <c r="AAI856" s="273"/>
      <c r="AAJ856" s="273"/>
      <c r="AAK856" s="273"/>
      <c r="AAL856" s="273"/>
      <c r="AAM856" s="273"/>
      <c r="AAN856" s="273"/>
      <c r="AAO856" s="273"/>
      <c r="AAP856" s="273"/>
      <c r="AAQ856" s="273"/>
      <c r="AAR856" s="273"/>
      <c r="AAS856" s="273"/>
      <c r="AAT856" s="273"/>
      <c r="AAU856" s="273"/>
      <c r="AAV856" s="273"/>
      <c r="AAW856" s="273"/>
      <c r="AAX856" s="273"/>
      <c r="AAY856" s="273"/>
      <c r="AAZ856" s="273"/>
      <c r="ABA856" s="273"/>
      <c r="ABB856" s="273"/>
      <c r="ABC856" s="273"/>
      <c r="ABD856" s="273"/>
      <c r="ABE856" s="273"/>
      <c r="ABF856" s="273"/>
      <c r="ABG856" s="273"/>
      <c r="ABH856" s="273"/>
      <c r="ABI856" s="273"/>
      <c r="ABJ856" s="273"/>
      <c r="ABK856" s="273"/>
      <c r="ABL856" s="273"/>
      <c r="ABM856" s="273"/>
      <c r="ABN856" s="273"/>
      <c r="ABO856" s="273"/>
      <c r="ABP856" s="273"/>
      <c r="ABQ856" s="273"/>
      <c r="ABR856" s="273"/>
      <c r="ABS856" s="273"/>
      <c r="ABT856" s="273"/>
      <c r="ABU856" s="273"/>
      <c r="ABV856" s="273"/>
      <c r="ABW856" s="273"/>
      <c r="ABX856" s="273"/>
      <c r="ABY856" s="273"/>
      <c r="ABZ856" s="273"/>
      <c r="ACA856" s="273"/>
      <c r="ACB856" s="273"/>
      <c r="ACC856" s="273"/>
      <c r="ACD856" s="273"/>
      <c r="ACE856" s="273"/>
      <c r="ACF856" s="273"/>
      <c r="ACG856" s="273"/>
      <c r="ACH856" s="273"/>
      <c r="ACI856" s="273"/>
      <c r="ACJ856" s="273"/>
      <c r="ACK856" s="273"/>
      <c r="ACL856" s="273"/>
      <c r="ACM856" s="273"/>
      <c r="ACN856" s="273"/>
      <c r="ACO856" s="273"/>
      <c r="ACP856" s="273"/>
      <c r="ACQ856" s="273"/>
      <c r="ACR856" s="273"/>
      <c r="ACS856" s="273"/>
      <c r="ACT856" s="273"/>
      <c r="ACU856" s="273"/>
      <c r="ACV856" s="273"/>
      <c r="ACW856" s="273"/>
      <c r="ACX856" s="273"/>
      <c r="ACY856" s="273"/>
      <c r="ACZ856" s="273"/>
      <c r="ADA856" s="273"/>
      <c r="ADB856" s="273"/>
      <c r="ADC856" s="273"/>
      <c r="ADD856" s="273"/>
      <c r="ADE856" s="273"/>
      <c r="ADF856" s="273"/>
      <c r="ADG856" s="273"/>
      <c r="ADH856" s="273"/>
      <c r="ADI856" s="273"/>
      <c r="ADJ856" s="273"/>
      <c r="ADK856" s="273"/>
      <c r="ADL856" s="273"/>
      <c r="ADM856" s="273"/>
      <c r="ADN856" s="273"/>
      <c r="ADO856" s="273"/>
      <c r="ADP856" s="273"/>
      <c r="ADQ856" s="273"/>
      <c r="ADR856" s="273"/>
      <c r="ADS856" s="273"/>
      <c r="ADT856" s="273"/>
      <c r="ADU856" s="273"/>
      <c r="ADV856" s="273"/>
      <c r="ADW856" s="273"/>
      <c r="ADX856" s="273"/>
      <c r="ADY856" s="273"/>
      <c r="ADZ856" s="273"/>
      <c r="AEA856" s="273"/>
      <c r="AEB856" s="273"/>
      <c r="AEC856" s="273"/>
      <c r="AED856" s="273"/>
      <c r="AEE856" s="273"/>
      <c r="AEF856" s="273"/>
      <c r="AEG856" s="273"/>
      <c r="AEH856" s="273"/>
      <c r="AEI856" s="273"/>
      <c r="AEJ856" s="273"/>
      <c r="AEK856" s="273"/>
      <c r="AEL856" s="273"/>
      <c r="AEM856" s="273"/>
      <c r="AEN856" s="273"/>
      <c r="AEO856" s="273"/>
      <c r="AEP856" s="273"/>
      <c r="AEQ856" s="273"/>
      <c r="AER856" s="273"/>
      <c r="AES856" s="273"/>
      <c r="AET856" s="273"/>
      <c r="AEU856" s="273"/>
      <c r="AEV856" s="273"/>
      <c r="AEW856" s="273"/>
      <c r="AEX856" s="273"/>
      <c r="AEY856" s="273"/>
      <c r="AEZ856" s="273"/>
      <c r="AFA856" s="273"/>
      <c r="AFB856" s="273"/>
      <c r="AFC856" s="273"/>
      <c r="AFD856" s="273"/>
      <c r="AFE856" s="273"/>
      <c r="AFF856" s="273"/>
      <c r="AFG856" s="273"/>
      <c r="AFH856" s="273"/>
      <c r="AFI856" s="273"/>
      <c r="AFJ856" s="273"/>
      <c r="AFK856" s="273"/>
      <c r="AFL856" s="273"/>
      <c r="AFM856" s="273"/>
      <c r="AFN856" s="273"/>
      <c r="AFO856" s="273"/>
      <c r="AFP856" s="273"/>
      <c r="AFQ856" s="273"/>
      <c r="AFR856" s="273"/>
      <c r="AFS856" s="273"/>
      <c r="AFT856" s="273"/>
      <c r="AFU856" s="273"/>
      <c r="AFV856" s="273"/>
      <c r="AFW856" s="273"/>
      <c r="AFX856" s="273"/>
      <c r="AFY856" s="273"/>
      <c r="AFZ856" s="273"/>
      <c r="AGA856" s="273"/>
      <c r="AGB856" s="273"/>
      <c r="AGC856" s="273"/>
      <c r="AGD856" s="273"/>
      <c r="AGE856" s="273"/>
      <c r="AGF856" s="273"/>
      <c r="AGG856" s="273"/>
      <c r="AGH856" s="273"/>
      <c r="AGI856" s="273"/>
      <c r="AGJ856" s="273"/>
      <c r="AGK856" s="273"/>
      <c r="AGL856" s="273"/>
      <c r="AGM856" s="273"/>
      <c r="AGN856" s="273"/>
      <c r="AGO856" s="273"/>
      <c r="AGP856" s="273"/>
      <c r="AGQ856" s="273"/>
      <c r="AGR856" s="273"/>
      <c r="AGS856" s="273"/>
      <c r="AGT856" s="273"/>
      <c r="AGU856" s="273"/>
      <c r="AGV856" s="273"/>
      <c r="AGW856" s="273"/>
      <c r="AGX856" s="273"/>
      <c r="AGY856" s="273"/>
      <c r="AGZ856" s="273"/>
      <c r="AHA856" s="273"/>
      <c r="AHB856" s="273"/>
      <c r="AHC856" s="273"/>
      <c r="AHD856" s="273"/>
      <c r="AHE856" s="273"/>
      <c r="AHF856" s="273"/>
      <c r="AHG856" s="273"/>
      <c r="AHH856" s="273"/>
      <c r="AHI856" s="273"/>
      <c r="AHJ856" s="273"/>
      <c r="AHK856" s="273"/>
      <c r="AHL856" s="273"/>
      <c r="AHM856" s="273"/>
      <c r="AHN856" s="273"/>
      <c r="AHO856" s="273"/>
      <c r="AHP856" s="273"/>
      <c r="AHQ856" s="273"/>
      <c r="AHR856" s="273"/>
      <c r="AHS856" s="273"/>
      <c r="AHT856" s="273"/>
      <c r="AHU856" s="273"/>
      <c r="AHV856" s="273"/>
      <c r="AHW856" s="273"/>
      <c r="AHX856" s="273"/>
      <c r="AHY856" s="273"/>
      <c r="AHZ856" s="273"/>
      <c r="AIA856" s="273"/>
      <c r="AIB856" s="273"/>
      <c r="AIC856" s="273"/>
      <c r="AID856" s="273"/>
      <c r="AIE856" s="273"/>
      <c r="AIF856" s="273"/>
      <c r="AIG856" s="273"/>
      <c r="AIH856" s="273"/>
      <c r="AII856" s="273"/>
      <c r="AIJ856" s="273"/>
      <c r="AIK856" s="273"/>
      <c r="AIL856" s="273"/>
      <c r="AIM856" s="273"/>
      <c r="AIN856" s="273"/>
      <c r="AIO856" s="273"/>
      <c r="AIP856" s="273"/>
      <c r="AIQ856" s="273"/>
      <c r="AIR856" s="273"/>
      <c r="AIS856" s="273"/>
      <c r="AIT856" s="273"/>
      <c r="AIU856" s="273"/>
      <c r="AIV856" s="273"/>
      <c r="AIW856" s="273"/>
      <c r="AIX856" s="273"/>
      <c r="AIY856" s="273"/>
      <c r="AIZ856" s="273"/>
      <c r="AJA856" s="273"/>
      <c r="AJB856" s="273"/>
      <c r="AJC856" s="273"/>
      <c r="AJD856" s="273"/>
      <c r="AJE856" s="273"/>
      <c r="AJF856" s="273"/>
      <c r="AJG856" s="273"/>
      <c r="AJH856" s="273"/>
      <c r="AJI856" s="273"/>
      <c r="AJJ856" s="273"/>
      <c r="AJK856" s="273"/>
      <c r="AJL856" s="273"/>
      <c r="AJM856" s="273"/>
      <c r="AJN856" s="273"/>
      <c r="AJO856" s="273"/>
      <c r="AJP856" s="273"/>
      <c r="AJQ856" s="273"/>
      <c r="AJR856" s="273"/>
      <c r="AJS856" s="273"/>
      <c r="AJT856" s="273"/>
      <c r="AJU856" s="273"/>
      <c r="AJV856" s="273"/>
      <c r="AJW856" s="273"/>
      <c r="AJX856" s="273"/>
      <c r="AJY856" s="273"/>
      <c r="AJZ856" s="273"/>
      <c r="AKA856" s="273"/>
      <c r="AKB856" s="273"/>
      <c r="AKC856" s="273"/>
      <c r="AKD856" s="273"/>
      <c r="AKE856" s="273"/>
      <c r="AKF856" s="273"/>
      <c r="AKG856" s="273"/>
      <c r="AKH856" s="273"/>
      <c r="AKI856" s="273"/>
      <c r="AKJ856" s="273"/>
      <c r="AKK856" s="273"/>
      <c r="AKL856" s="273"/>
      <c r="AKM856" s="273"/>
      <c r="AKN856" s="273"/>
      <c r="AKO856" s="273"/>
      <c r="AKP856" s="273"/>
      <c r="AKQ856" s="273"/>
      <c r="AKR856" s="273"/>
      <c r="AKS856" s="273"/>
      <c r="AKT856" s="273"/>
      <c r="AKU856" s="273"/>
      <c r="AKV856" s="273"/>
      <c r="AKW856" s="273"/>
      <c r="AKX856" s="273"/>
      <c r="AKY856" s="273"/>
      <c r="AKZ856" s="273"/>
      <c r="ALA856" s="273"/>
      <c r="ALB856" s="273"/>
      <c r="ALC856" s="273"/>
      <c r="ALD856" s="273"/>
      <c r="ALE856" s="273"/>
      <c r="ALF856" s="273"/>
      <c r="ALG856" s="273"/>
      <c r="ALH856" s="273"/>
      <c r="ALI856" s="273"/>
      <c r="ALJ856" s="273"/>
      <c r="ALK856" s="273"/>
      <c r="ALL856" s="273"/>
      <c r="ALM856" s="273"/>
      <c r="ALN856" s="273"/>
      <c r="ALO856" s="273"/>
      <c r="ALP856" s="273"/>
      <c r="ALQ856" s="273"/>
      <c r="ALR856" s="273"/>
      <c r="ALS856" s="273"/>
      <c r="ALT856" s="273"/>
      <c r="ALU856" s="273"/>
      <c r="ALV856" s="273"/>
      <c r="ALW856" s="273"/>
      <c r="ALX856" s="273"/>
      <c r="ALY856" s="273"/>
      <c r="ALZ856" s="273"/>
      <c r="AMA856" s="273"/>
      <c r="AMB856" s="273"/>
      <c r="AMC856" s="273"/>
      <c r="AMD856" s="273"/>
      <c r="AME856" s="273"/>
      <c r="AMF856" s="273"/>
      <c r="AMG856" s="273"/>
      <c r="AMH856" s="273"/>
      <c r="AMI856" s="273"/>
      <c r="AMJ856" s="273"/>
      <c r="AMK856" s="273"/>
      <c r="AML856" s="273"/>
      <c r="AMM856" s="273"/>
      <c r="AMN856" s="273"/>
      <c r="AMO856" s="273"/>
      <c r="AMP856" s="273"/>
      <c r="AMQ856" s="273"/>
      <c r="AMR856" s="273"/>
      <c r="AMS856" s="273"/>
      <c r="AMT856" s="273"/>
      <c r="AMU856" s="273"/>
      <c r="AMV856" s="273"/>
      <c r="AMW856" s="273"/>
      <c r="AMX856" s="273"/>
      <c r="AMY856" s="273"/>
      <c r="AMZ856" s="273"/>
      <c r="ANA856" s="273"/>
      <c r="ANB856" s="273"/>
      <c r="ANC856" s="273"/>
      <c r="AND856" s="273"/>
      <c r="ANE856" s="273"/>
      <c r="ANF856" s="273"/>
      <c r="ANG856" s="273"/>
      <c r="ANH856" s="273"/>
      <c r="ANI856" s="273"/>
      <c r="ANJ856" s="273"/>
      <c r="ANK856" s="273"/>
      <c r="ANL856" s="273"/>
      <c r="ANM856" s="273"/>
      <c r="ANN856" s="273"/>
      <c r="ANO856" s="273"/>
      <c r="ANP856" s="273"/>
      <c r="ANQ856" s="273"/>
      <c r="ANR856" s="273"/>
      <c r="ANS856" s="273"/>
      <c r="ANT856" s="273"/>
      <c r="ANU856" s="273"/>
      <c r="ANV856" s="273"/>
      <c r="ANW856" s="273"/>
      <c r="ANX856" s="273"/>
      <c r="ANY856" s="273"/>
      <c r="ANZ856" s="273"/>
      <c r="AOA856" s="273"/>
      <c r="AOB856" s="273"/>
      <c r="AOC856" s="273"/>
      <c r="AOD856" s="273"/>
      <c r="AOE856" s="273"/>
      <c r="AOF856" s="273"/>
      <c r="AOG856" s="273"/>
      <c r="AOH856" s="273"/>
      <c r="AOI856" s="273"/>
      <c r="AOJ856" s="273"/>
      <c r="AOK856" s="273"/>
      <c r="AOL856" s="273"/>
      <c r="AOM856" s="273"/>
      <c r="AON856" s="273"/>
      <c r="AOO856" s="273"/>
      <c r="AOP856" s="273"/>
      <c r="AOQ856" s="273"/>
      <c r="AOR856" s="273"/>
      <c r="AOS856" s="273"/>
      <c r="AOT856" s="273"/>
      <c r="AOU856" s="273"/>
      <c r="AOV856" s="273"/>
      <c r="AOW856" s="273"/>
      <c r="AOX856" s="273"/>
      <c r="AOY856" s="273"/>
      <c r="AOZ856" s="273"/>
      <c r="APA856" s="273"/>
      <c r="APB856" s="273"/>
      <c r="APC856" s="273"/>
      <c r="APD856" s="273"/>
      <c r="APE856" s="273"/>
      <c r="APF856" s="273"/>
      <c r="APG856" s="273"/>
      <c r="APH856" s="273"/>
      <c r="API856" s="273"/>
      <c r="APJ856" s="273"/>
      <c r="APK856" s="273"/>
      <c r="APL856" s="273"/>
      <c r="APM856" s="273"/>
      <c r="APN856" s="273"/>
      <c r="APO856" s="273"/>
      <c r="APP856" s="273"/>
      <c r="APQ856" s="273"/>
      <c r="APR856" s="273"/>
      <c r="APS856" s="273"/>
      <c r="APT856" s="273"/>
      <c r="APU856" s="273"/>
      <c r="APV856" s="273"/>
      <c r="APW856" s="273"/>
      <c r="APX856" s="273"/>
      <c r="APY856" s="273"/>
      <c r="APZ856" s="273"/>
      <c r="AQA856" s="273"/>
      <c r="AQB856" s="273"/>
      <c r="AQC856" s="273"/>
      <c r="AQD856" s="273"/>
      <c r="AQE856" s="273"/>
      <c r="AQF856" s="273"/>
      <c r="AQG856" s="273"/>
      <c r="AQH856" s="273"/>
      <c r="AQI856" s="273"/>
      <c r="AQJ856" s="273"/>
      <c r="AQK856" s="273"/>
      <c r="AQL856" s="273"/>
      <c r="AQM856" s="273"/>
      <c r="AQN856" s="273"/>
      <c r="AQO856" s="273"/>
      <c r="AQP856" s="273"/>
      <c r="AQQ856" s="273"/>
      <c r="AQR856" s="273"/>
      <c r="AQS856" s="273"/>
      <c r="AQT856" s="273"/>
      <c r="AQU856" s="273"/>
      <c r="AQV856" s="273"/>
      <c r="AQW856" s="273"/>
      <c r="AQX856" s="273"/>
      <c r="AQY856" s="273"/>
      <c r="AQZ856" s="273"/>
      <c r="ARA856" s="273"/>
      <c r="ARB856" s="273"/>
      <c r="ARC856" s="273"/>
      <c r="ARD856" s="273"/>
      <c r="ARE856" s="273"/>
      <c r="ARF856" s="273"/>
      <c r="ARG856" s="273"/>
      <c r="ARH856" s="273"/>
      <c r="ARI856" s="273"/>
      <c r="ARJ856" s="273"/>
      <c r="ARK856" s="273"/>
      <c r="ARL856" s="273"/>
      <c r="ARM856" s="273"/>
      <c r="ARN856" s="273"/>
      <c r="ARO856" s="273"/>
      <c r="ARP856" s="273"/>
      <c r="ARQ856" s="273"/>
      <c r="ARR856" s="273"/>
      <c r="ARS856" s="273"/>
      <c r="ART856" s="273"/>
      <c r="ARU856" s="273"/>
      <c r="ARV856" s="273"/>
      <c r="ARW856" s="273"/>
      <c r="ARX856" s="273"/>
      <c r="ARY856" s="273"/>
      <c r="ARZ856" s="273"/>
      <c r="ASA856" s="273"/>
      <c r="ASB856" s="273"/>
      <c r="ASC856" s="273"/>
      <c r="ASD856" s="273"/>
      <c r="ASE856" s="273"/>
      <c r="ASF856" s="273"/>
      <c r="ASG856" s="273"/>
      <c r="ASH856" s="273"/>
      <c r="ASI856" s="273"/>
      <c r="ASJ856" s="273"/>
      <c r="ASK856" s="273"/>
      <c r="ASL856" s="273"/>
      <c r="ASM856" s="273"/>
      <c r="ASN856" s="273"/>
      <c r="ASO856" s="273"/>
      <c r="ASP856" s="273"/>
      <c r="ASQ856" s="273"/>
      <c r="ASR856" s="273"/>
      <c r="ASS856" s="273"/>
      <c r="AST856" s="273"/>
      <c r="ASU856" s="273"/>
      <c r="ASV856" s="273"/>
      <c r="ASW856" s="273"/>
      <c r="ASX856" s="273"/>
      <c r="ASY856" s="273"/>
      <c r="ASZ856" s="273"/>
      <c r="ATA856" s="273"/>
      <c r="ATB856" s="273"/>
      <c r="ATC856" s="273"/>
      <c r="ATD856" s="273"/>
      <c r="ATE856" s="273"/>
      <c r="ATF856" s="273"/>
      <c r="ATG856" s="273"/>
      <c r="ATH856" s="273"/>
      <c r="ATI856" s="273"/>
      <c r="ATJ856" s="273"/>
      <c r="ATK856" s="273"/>
      <c r="ATL856" s="273"/>
      <c r="ATM856" s="273"/>
      <c r="ATN856" s="273"/>
      <c r="ATO856" s="273"/>
      <c r="ATP856" s="273"/>
      <c r="ATQ856" s="273"/>
      <c r="ATR856" s="273"/>
      <c r="ATS856" s="273"/>
      <c r="ATT856" s="273"/>
      <c r="ATU856" s="273"/>
      <c r="ATV856" s="273"/>
      <c r="ATW856" s="273"/>
      <c r="ATX856" s="273"/>
      <c r="ATY856" s="273"/>
      <c r="ATZ856" s="273"/>
      <c r="AUA856" s="273"/>
      <c r="AUB856" s="273"/>
      <c r="AUC856" s="273"/>
      <c r="AUD856" s="273"/>
      <c r="AUE856" s="273"/>
      <c r="AUF856" s="273"/>
      <c r="AUG856" s="273"/>
      <c r="AUH856" s="273"/>
      <c r="AUI856" s="273"/>
      <c r="AUJ856" s="273"/>
      <c r="AUK856" s="273"/>
      <c r="AUL856" s="273"/>
      <c r="AUM856" s="273"/>
      <c r="AUN856" s="273"/>
      <c r="AUO856" s="273"/>
      <c r="AUP856" s="273"/>
      <c r="AUQ856" s="273"/>
      <c r="AUR856" s="273"/>
      <c r="AUS856" s="273"/>
      <c r="AUT856" s="273"/>
      <c r="AUU856" s="273"/>
      <c r="AUV856" s="273"/>
      <c r="AUW856" s="273"/>
      <c r="AUX856" s="273"/>
      <c r="AUY856" s="273"/>
      <c r="AUZ856" s="273"/>
      <c r="AVA856" s="273"/>
      <c r="AVB856" s="273"/>
      <c r="AVC856" s="273"/>
      <c r="AVD856" s="273"/>
      <c r="AVE856" s="273"/>
      <c r="AVF856" s="273"/>
      <c r="AVG856" s="273"/>
      <c r="AVH856" s="273"/>
      <c r="AVI856" s="273"/>
      <c r="AVJ856" s="273"/>
      <c r="AVK856" s="273"/>
      <c r="AVL856" s="273"/>
      <c r="AVM856" s="273"/>
      <c r="AVN856" s="273"/>
      <c r="AVO856" s="273"/>
      <c r="AVP856" s="273"/>
      <c r="AVQ856" s="273"/>
      <c r="AVR856" s="273"/>
      <c r="AVS856" s="273"/>
      <c r="AVT856" s="273"/>
      <c r="AVU856" s="273"/>
      <c r="AVV856" s="273"/>
      <c r="AVW856" s="273"/>
      <c r="AVX856" s="273"/>
      <c r="AVY856" s="273"/>
      <c r="AVZ856" s="273"/>
      <c r="AWA856" s="273"/>
      <c r="AWB856" s="273"/>
      <c r="AWC856" s="273"/>
      <c r="AWD856" s="273"/>
      <c r="AWE856" s="273"/>
      <c r="AWF856" s="273"/>
      <c r="AWG856" s="273"/>
      <c r="AWH856" s="273"/>
      <c r="AWI856" s="273"/>
      <c r="AWJ856" s="273"/>
      <c r="AWK856" s="273"/>
      <c r="AWL856" s="273"/>
      <c r="AWM856" s="273"/>
      <c r="AWN856" s="273"/>
      <c r="AWO856" s="273"/>
      <c r="AWP856" s="273"/>
      <c r="AWQ856" s="273"/>
      <c r="AWR856" s="273"/>
      <c r="AWS856" s="273"/>
      <c r="AWT856" s="273"/>
      <c r="AWU856" s="273"/>
      <c r="AWV856" s="273"/>
      <c r="AWW856" s="273"/>
      <c r="AWX856" s="273"/>
      <c r="AWY856" s="273"/>
      <c r="AWZ856" s="273"/>
      <c r="AXA856" s="273"/>
      <c r="AXB856" s="273"/>
      <c r="AXC856" s="273"/>
      <c r="AXD856" s="273"/>
      <c r="AXE856" s="273"/>
      <c r="AXF856" s="273"/>
      <c r="AXG856" s="273"/>
      <c r="AXH856" s="273"/>
      <c r="AXI856" s="273"/>
      <c r="AXJ856" s="273"/>
      <c r="AXK856" s="273"/>
      <c r="AXL856" s="273"/>
      <c r="AXM856" s="273"/>
      <c r="AXN856" s="273"/>
      <c r="AXO856" s="273"/>
      <c r="AXP856" s="273"/>
      <c r="AXQ856" s="273"/>
      <c r="AXR856" s="273"/>
      <c r="AXS856" s="273"/>
      <c r="AXT856" s="273"/>
      <c r="AXU856" s="273"/>
      <c r="AXV856" s="273"/>
      <c r="AXW856" s="273"/>
      <c r="AXX856" s="273"/>
      <c r="AXY856" s="273"/>
      <c r="AXZ856" s="273"/>
      <c r="AYA856" s="273"/>
      <c r="AYB856" s="273"/>
      <c r="AYC856" s="273"/>
      <c r="AYD856" s="273"/>
      <c r="AYE856" s="273"/>
      <c r="AYF856" s="273"/>
      <c r="AYG856" s="273"/>
      <c r="AYH856" s="273"/>
      <c r="AYI856" s="273"/>
      <c r="AYJ856" s="273"/>
      <c r="AYK856" s="273"/>
      <c r="AYL856" s="273"/>
      <c r="AYM856" s="273"/>
      <c r="AYN856" s="273"/>
      <c r="AYO856" s="273"/>
      <c r="AYP856" s="273"/>
      <c r="AYQ856" s="273"/>
      <c r="AYR856" s="273"/>
      <c r="AYS856" s="273"/>
      <c r="AYT856" s="273"/>
      <c r="AYU856" s="273"/>
      <c r="AYV856" s="273"/>
      <c r="AYW856" s="273"/>
      <c r="AYX856" s="273"/>
      <c r="AYY856" s="273"/>
      <c r="AYZ856" s="273"/>
      <c r="AZA856" s="273"/>
      <c r="AZB856" s="273"/>
      <c r="AZC856" s="273"/>
      <c r="AZD856" s="273"/>
      <c r="AZE856" s="273"/>
      <c r="AZF856" s="273"/>
      <c r="AZG856" s="273"/>
      <c r="AZH856" s="273"/>
      <c r="AZI856" s="273"/>
      <c r="AZJ856" s="273"/>
      <c r="AZK856" s="273"/>
      <c r="AZL856" s="273"/>
      <c r="AZM856" s="273"/>
      <c r="AZN856" s="273"/>
      <c r="AZO856" s="273"/>
      <c r="AZP856" s="273"/>
      <c r="AZQ856" s="273"/>
      <c r="AZR856" s="273"/>
      <c r="AZS856" s="273"/>
      <c r="AZT856" s="273"/>
      <c r="AZU856" s="273"/>
      <c r="AZV856" s="273"/>
      <c r="AZW856" s="273"/>
      <c r="AZX856" s="273"/>
      <c r="AZY856" s="273"/>
      <c r="AZZ856" s="273"/>
      <c r="BAA856" s="273"/>
      <c r="BAB856" s="273"/>
      <c r="BAC856" s="273"/>
      <c r="BAD856" s="273"/>
      <c r="BAE856" s="273"/>
      <c r="BAF856" s="273"/>
      <c r="BAG856" s="273"/>
      <c r="BAH856" s="273"/>
      <c r="BAI856" s="273"/>
      <c r="BAJ856" s="273"/>
      <c r="BAK856" s="273"/>
      <c r="BAL856" s="273"/>
      <c r="BAM856" s="273"/>
      <c r="BAN856" s="273"/>
      <c r="BAO856" s="273"/>
      <c r="BAP856" s="273"/>
      <c r="BAQ856" s="273"/>
      <c r="BAR856" s="273"/>
      <c r="BAS856" s="273"/>
      <c r="BAT856" s="273"/>
      <c r="BAU856" s="273"/>
      <c r="BAV856" s="273"/>
      <c r="BAW856" s="273"/>
      <c r="BAX856" s="273"/>
      <c r="BAY856" s="273"/>
      <c r="BAZ856" s="273"/>
      <c r="BBA856" s="273"/>
      <c r="BBB856" s="273"/>
      <c r="BBC856" s="273"/>
      <c r="BBD856" s="273"/>
      <c r="BBE856" s="273"/>
      <c r="BBF856" s="273"/>
      <c r="BBG856" s="273"/>
      <c r="BBH856" s="273"/>
      <c r="BBI856" s="273"/>
      <c r="BBJ856" s="273"/>
      <c r="BBK856" s="273"/>
      <c r="BBL856" s="273"/>
      <c r="BBM856" s="273"/>
      <c r="BBN856" s="273"/>
      <c r="BBO856" s="273"/>
      <c r="BBP856" s="273"/>
      <c r="BBQ856" s="273"/>
      <c r="BBR856" s="273"/>
      <c r="BBS856" s="273"/>
      <c r="BBT856" s="273"/>
      <c r="BBU856" s="273"/>
      <c r="BBV856" s="273"/>
      <c r="BBW856" s="273"/>
      <c r="BBX856" s="273"/>
      <c r="BBY856" s="273"/>
      <c r="BBZ856" s="273"/>
      <c r="BCA856" s="273"/>
      <c r="BCB856" s="273"/>
      <c r="BCC856" s="273"/>
      <c r="BCD856" s="273"/>
      <c r="BCE856" s="273"/>
      <c r="BCF856" s="273"/>
      <c r="BCG856" s="273"/>
      <c r="BCH856" s="273"/>
      <c r="BCI856" s="273"/>
      <c r="BCJ856" s="273"/>
      <c r="BCK856" s="273"/>
      <c r="BCL856" s="273"/>
      <c r="BCM856" s="273"/>
      <c r="BCN856" s="273"/>
      <c r="BCO856" s="273"/>
      <c r="BCP856" s="273"/>
      <c r="BCQ856" s="273"/>
      <c r="BCR856" s="273"/>
      <c r="BCS856" s="273"/>
      <c r="BCT856" s="273"/>
      <c r="BCU856" s="273"/>
      <c r="BCV856" s="273"/>
      <c r="BCW856" s="273"/>
      <c r="BCX856" s="273"/>
      <c r="BCY856" s="273"/>
      <c r="BCZ856" s="273"/>
      <c r="BDA856" s="273"/>
      <c r="BDB856" s="273"/>
      <c r="BDC856" s="273"/>
      <c r="BDD856" s="273"/>
      <c r="BDE856" s="273"/>
      <c r="BDF856" s="273"/>
      <c r="BDG856" s="273"/>
      <c r="BDH856" s="273"/>
      <c r="BDI856" s="273"/>
      <c r="BDJ856" s="273"/>
      <c r="BDK856" s="273"/>
      <c r="BDL856" s="273"/>
      <c r="BDM856" s="273"/>
      <c r="BDN856" s="273"/>
      <c r="BDO856" s="273"/>
      <c r="BDP856" s="273"/>
      <c r="BDQ856" s="273"/>
      <c r="BDR856" s="273"/>
      <c r="BDS856" s="273"/>
      <c r="BDT856" s="273"/>
      <c r="BDU856" s="273"/>
      <c r="BDV856" s="273"/>
      <c r="BDW856" s="273"/>
      <c r="BDX856" s="273"/>
      <c r="BDY856" s="273"/>
      <c r="BDZ856" s="273"/>
      <c r="BEA856" s="273"/>
      <c r="BEB856" s="273"/>
      <c r="BEC856" s="273"/>
      <c r="BED856" s="273"/>
      <c r="BEE856" s="273"/>
      <c r="BEF856" s="273"/>
      <c r="BEG856" s="273"/>
      <c r="BEH856" s="273"/>
      <c r="BEI856" s="273"/>
      <c r="BEJ856" s="273"/>
      <c r="BEK856" s="273"/>
      <c r="BEL856" s="273"/>
      <c r="BEM856" s="273"/>
      <c r="BEN856" s="273"/>
      <c r="BEO856" s="273"/>
      <c r="BEP856" s="273"/>
      <c r="BEQ856" s="273"/>
      <c r="BER856" s="273"/>
      <c r="BES856" s="273"/>
      <c r="BET856" s="273"/>
      <c r="BEU856" s="273"/>
      <c r="BEV856" s="273"/>
      <c r="BEW856" s="273"/>
      <c r="BEX856" s="273"/>
      <c r="BEY856" s="273"/>
      <c r="BEZ856" s="273"/>
      <c r="BFA856" s="273"/>
      <c r="BFB856" s="273"/>
      <c r="BFC856" s="273"/>
      <c r="BFD856" s="273"/>
      <c r="BFE856" s="273"/>
      <c r="BFF856" s="273"/>
      <c r="BFG856" s="273"/>
      <c r="BFH856" s="273"/>
      <c r="BFI856" s="273"/>
      <c r="BFJ856" s="273"/>
      <c r="BFK856" s="273"/>
      <c r="BFL856" s="273"/>
      <c r="BFM856" s="273"/>
      <c r="BFN856" s="273"/>
      <c r="BFO856" s="273"/>
      <c r="BFP856" s="273"/>
      <c r="BFQ856" s="273"/>
      <c r="BFR856" s="273"/>
      <c r="BFS856" s="273"/>
      <c r="BFT856" s="273"/>
      <c r="BFU856" s="273"/>
      <c r="BFV856" s="273"/>
      <c r="BFW856" s="273"/>
      <c r="BFX856" s="273"/>
      <c r="BFY856" s="273"/>
      <c r="BFZ856" s="273"/>
      <c r="BGA856" s="273"/>
      <c r="BGB856" s="273"/>
      <c r="BGC856" s="273"/>
      <c r="BGD856" s="273"/>
      <c r="BGE856" s="273"/>
      <c r="BGF856" s="273"/>
      <c r="BGG856" s="273"/>
      <c r="BGH856" s="273"/>
      <c r="BGI856" s="273"/>
      <c r="BGJ856" s="273"/>
      <c r="BGK856" s="273"/>
      <c r="BGL856" s="273"/>
      <c r="BGM856" s="273"/>
      <c r="BGN856" s="273"/>
      <c r="BGO856" s="273"/>
      <c r="BGP856" s="273"/>
      <c r="BGQ856" s="273"/>
      <c r="BGR856" s="273"/>
      <c r="BGS856" s="273"/>
      <c r="BGT856" s="273"/>
      <c r="BGU856" s="273"/>
      <c r="BGV856" s="273"/>
      <c r="BGW856" s="273"/>
      <c r="BGX856" s="273"/>
      <c r="BGY856" s="273"/>
      <c r="BGZ856" s="273"/>
      <c r="BHA856" s="273"/>
      <c r="BHB856" s="273"/>
      <c r="BHC856" s="273"/>
      <c r="BHD856" s="273"/>
      <c r="BHE856" s="273"/>
      <c r="BHF856" s="273"/>
      <c r="BHG856" s="273"/>
      <c r="BHH856" s="273"/>
      <c r="BHI856" s="273"/>
      <c r="BHJ856" s="273"/>
      <c r="BHK856" s="273"/>
      <c r="BHL856" s="273"/>
      <c r="BHM856" s="273"/>
      <c r="BHN856" s="273"/>
      <c r="BHO856" s="273"/>
      <c r="BHP856" s="273"/>
      <c r="BHQ856" s="273"/>
      <c r="BHR856" s="273"/>
      <c r="BHS856" s="273"/>
      <c r="BHT856" s="273"/>
      <c r="BHU856" s="273"/>
      <c r="BHV856" s="273"/>
      <c r="BHW856" s="273"/>
      <c r="BHX856" s="273"/>
      <c r="BHY856" s="273"/>
      <c r="BHZ856" s="273"/>
      <c r="BIA856" s="273"/>
      <c r="BIB856" s="273"/>
      <c r="BIC856" s="273"/>
      <c r="BID856" s="273"/>
      <c r="BIE856" s="273"/>
      <c r="BIF856" s="273"/>
      <c r="BIG856" s="273"/>
      <c r="BIH856" s="273"/>
      <c r="BII856" s="273"/>
      <c r="BIJ856" s="273"/>
      <c r="BIK856" s="273"/>
      <c r="BIL856" s="273"/>
      <c r="BIM856" s="273"/>
      <c r="BIN856" s="273"/>
      <c r="BIO856" s="273"/>
      <c r="BIP856" s="273"/>
      <c r="BIQ856" s="273"/>
      <c r="BIR856" s="273"/>
      <c r="BIS856" s="273"/>
      <c r="BIT856" s="273"/>
      <c r="BIU856" s="273"/>
      <c r="BIV856" s="273"/>
      <c r="BIW856" s="273"/>
      <c r="BIX856" s="273"/>
      <c r="BIY856" s="273"/>
      <c r="BIZ856" s="273"/>
      <c r="BJA856" s="273"/>
      <c r="BJB856" s="273"/>
      <c r="BJC856" s="273"/>
      <c r="BJD856" s="273"/>
      <c r="BJE856" s="273"/>
      <c r="BJF856" s="273"/>
      <c r="BJG856" s="273"/>
      <c r="BJH856" s="273"/>
      <c r="BJI856" s="273"/>
      <c r="BJJ856" s="273"/>
      <c r="BJK856" s="273"/>
      <c r="BJL856" s="273"/>
      <c r="BJM856" s="273"/>
      <c r="BJN856" s="273"/>
      <c r="BJO856" s="273"/>
      <c r="BJP856" s="273"/>
      <c r="BJQ856" s="273"/>
      <c r="BJR856" s="273"/>
      <c r="BJS856" s="273"/>
      <c r="BJT856" s="273"/>
      <c r="BJU856" s="273"/>
      <c r="BJV856" s="273"/>
      <c r="BJW856" s="273"/>
      <c r="BJX856" s="273"/>
      <c r="BJY856" s="273"/>
      <c r="BJZ856" s="273"/>
      <c r="BKA856" s="273"/>
      <c r="BKB856" s="273"/>
      <c r="BKC856" s="273"/>
      <c r="BKD856" s="273"/>
      <c r="BKE856" s="273"/>
      <c r="BKF856" s="273"/>
      <c r="BKG856" s="273"/>
      <c r="BKH856" s="273"/>
      <c r="BKI856" s="273"/>
      <c r="BKJ856" s="273"/>
      <c r="BKK856" s="273"/>
      <c r="BKL856" s="273"/>
      <c r="BKM856" s="273"/>
      <c r="BKN856" s="273"/>
      <c r="BKO856" s="273"/>
      <c r="BKP856" s="273"/>
      <c r="BKQ856" s="273"/>
      <c r="BKR856" s="273"/>
      <c r="BKS856" s="273"/>
      <c r="BKT856" s="273"/>
      <c r="BKU856" s="273"/>
      <c r="BKV856" s="273"/>
      <c r="BKW856" s="273"/>
      <c r="BKX856" s="273"/>
      <c r="BKY856" s="273"/>
      <c r="BKZ856" s="273"/>
      <c r="BLA856" s="273"/>
      <c r="BLB856" s="273"/>
      <c r="BLC856" s="273"/>
      <c r="BLD856" s="273"/>
      <c r="BLE856" s="273"/>
      <c r="BLF856" s="273"/>
      <c r="BLG856" s="273"/>
      <c r="BLH856" s="273"/>
      <c r="BLI856" s="273"/>
      <c r="BLJ856" s="273"/>
      <c r="BLK856" s="273"/>
      <c r="BLL856" s="273"/>
      <c r="BLM856" s="273"/>
      <c r="BLN856" s="273"/>
      <c r="BLO856" s="273"/>
      <c r="BLP856" s="273"/>
      <c r="BLQ856" s="273"/>
      <c r="BLR856" s="273"/>
      <c r="BLS856" s="273"/>
      <c r="BLT856" s="273"/>
      <c r="BLU856" s="273"/>
      <c r="BLV856" s="273"/>
      <c r="BLW856" s="273"/>
      <c r="BLX856" s="273"/>
      <c r="BLY856" s="273"/>
      <c r="BLZ856" s="273"/>
      <c r="BMA856" s="273"/>
      <c r="BMB856" s="273"/>
      <c r="BMC856" s="273"/>
      <c r="BMD856" s="273"/>
      <c r="BME856" s="273"/>
      <c r="BMF856" s="273"/>
      <c r="BMG856" s="273"/>
      <c r="BMH856" s="273"/>
      <c r="BMI856" s="273"/>
      <c r="BMJ856" s="273"/>
      <c r="BMK856" s="273"/>
      <c r="BML856" s="273"/>
      <c r="BMM856" s="273"/>
      <c r="BMN856" s="273"/>
      <c r="BMO856" s="273"/>
      <c r="BMP856" s="273"/>
      <c r="BMQ856" s="273"/>
      <c r="BMR856" s="273"/>
      <c r="BMS856" s="273"/>
      <c r="BMT856" s="273"/>
      <c r="BMU856" s="273"/>
      <c r="BMV856" s="273"/>
      <c r="BMW856" s="273"/>
      <c r="BMX856" s="273"/>
      <c r="BMY856" s="273"/>
      <c r="BMZ856" s="273"/>
      <c r="BNA856" s="273"/>
      <c r="BNB856" s="273"/>
      <c r="BNC856" s="273"/>
      <c r="BND856" s="273"/>
      <c r="BNE856" s="273"/>
      <c r="BNF856" s="273"/>
      <c r="BNG856" s="273"/>
      <c r="BNH856" s="273"/>
      <c r="BNI856" s="273"/>
      <c r="BNJ856" s="273"/>
      <c r="BNK856" s="273"/>
      <c r="BNL856" s="273"/>
      <c r="BNM856" s="273"/>
      <c r="BNN856" s="273"/>
      <c r="BNO856" s="273"/>
      <c r="BNP856" s="273"/>
      <c r="BNQ856" s="273"/>
      <c r="BNR856" s="273"/>
      <c r="BNS856" s="273"/>
      <c r="BNT856" s="273"/>
      <c r="BNU856" s="273"/>
      <c r="BNV856" s="273"/>
      <c r="BNW856" s="273"/>
      <c r="BNX856" s="273"/>
      <c r="BNY856" s="273"/>
      <c r="BNZ856" s="273"/>
      <c r="BOA856" s="273"/>
      <c r="BOB856" s="273"/>
      <c r="BOC856" s="273"/>
      <c r="BOD856" s="273"/>
      <c r="BOE856" s="273"/>
      <c r="BOF856" s="273"/>
      <c r="BOG856" s="273"/>
      <c r="BOH856" s="273"/>
      <c r="BOI856" s="273"/>
      <c r="BOJ856" s="273"/>
      <c r="BOK856" s="273"/>
      <c r="BOL856" s="273"/>
      <c r="BOM856" s="273"/>
      <c r="BON856" s="273"/>
      <c r="BOO856" s="273"/>
      <c r="BOP856" s="273"/>
      <c r="BOQ856" s="273"/>
      <c r="BOR856" s="273"/>
      <c r="BOS856" s="273"/>
      <c r="BOT856" s="273"/>
      <c r="BOU856" s="273"/>
      <c r="BOV856" s="273"/>
      <c r="BOW856" s="273"/>
      <c r="BOX856" s="273"/>
      <c r="BOY856" s="273"/>
      <c r="BOZ856" s="273"/>
      <c r="BPA856" s="273"/>
      <c r="BPB856" s="273"/>
      <c r="BPC856" s="273"/>
      <c r="BPD856" s="273"/>
      <c r="BPE856" s="273"/>
      <c r="BPF856" s="273"/>
      <c r="BPG856" s="273"/>
      <c r="BPH856" s="273"/>
      <c r="BPI856" s="273"/>
      <c r="BPJ856" s="273"/>
      <c r="BPK856" s="273"/>
      <c r="BPL856" s="273"/>
      <c r="BPM856" s="273"/>
      <c r="BPN856" s="273"/>
      <c r="BPO856" s="273"/>
      <c r="BPP856" s="273"/>
      <c r="BPQ856" s="273"/>
      <c r="BPR856" s="273"/>
      <c r="BPS856" s="273"/>
      <c r="BPT856" s="273"/>
      <c r="BPU856" s="273"/>
      <c r="BPV856" s="273"/>
      <c r="BPW856" s="273"/>
      <c r="BPX856" s="273"/>
      <c r="BPY856" s="273"/>
      <c r="BPZ856" s="273"/>
      <c r="BQA856" s="273"/>
      <c r="BQB856" s="273"/>
      <c r="BQC856" s="273"/>
      <c r="BQD856" s="273"/>
      <c r="BQE856" s="273"/>
      <c r="BQF856" s="273"/>
      <c r="BQG856" s="273"/>
      <c r="BQH856" s="273"/>
      <c r="BQI856" s="273"/>
      <c r="BQJ856" s="273"/>
      <c r="BQK856" s="273"/>
      <c r="BQL856" s="273"/>
      <c r="BQM856" s="273"/>
      <c r="BQN856" s="273"/>
      <c r="BQO856" s="273"/>
      <c r="BQP856" s="273"/>
      <c r="BQQ856" s="273"/>
      <c r="BQR856" s="273"/>
      <c r="BQS856" s="273"/>
      <c r="BQT856" s="273"/>
      <c r="BQU856" s="273"/>
      <c r="BQV856" s="273"/>
      <c r="BQW856" s="273"/>
      <c r="BQX856" s="273"/>
      <c r="BQY856" s="273"/>
      <c r="BQZ856" s="273"/>
      <c r="BRA856" s="273"/>
      <c r="BRB856" s="273"/>
      <c r="BRC856" s="273"/>
      <c r="BRD856" s="273"/>
      <c r="BRE856" s="273"/>
      <c r="BRF856" s="273"/>
      <c r="BRG856" s="273"/>
      <c r="BRH856" s="273"/>
      <c r="BRI856" s="273"/>
      <c r="BRJ856" s="273"/>
      <c r="BRK856" s="273"/>
      <c r="BRL856" s="273"/>
      <c r="BRM856" s="273"/>
      <c r="BRN856" s="273"/>
      <c r="BRO856" s="273"/>
      <c r="BRP856" s="273"/>
      <c r="BRQ856" s="273"/>
      <c r="BRR856" s="273"/>
      <c r="BRS856" s="273"/>
      <c r="BRT856" s="273"/>
      <c r="BRU856" s="273"/>
      <c r="BRV856" s="273"/>
      <c r="BRW856" s="273"/>
      <c r="BRX856" s="273"/>
      <c r="BRY856" s="273"/>
      <c r="BRZ856" s="273"/>
      <c r="BSA856" s="273"/>
      <c r="BSB856" s="273"/>
      <c r="BSC856" s="273"/>
      <c r="BSD856" s="273"/>
      <c r="BSE856" s="273"/>
      <c r="BSF856" s="273"/>
      <c r="BSG856" s="273"/>
      <c r="BSH856" s="273"/>
      <c r="BSI856" s="273"/>
      <c r="BSJ856" s="273"/>
      <c r="BSK856" s="273"/>
      <c r="BSL856" s="273"/>
      <c r="BSM856" s="273"/>
      <c r="BSN856" s="273"/>
      <c r="BSO856" s="273"/>
      <c r="BSP856" s="273"/>
      <c r="BSQ856" s="273"/>
      <c r="BSR856" s="273"/>
      <c r="BSS856" s="273"/>
      <c r="BST856" s="273"/>
      <c r="BSU856" s="273"/>
      <c r="BSV856" s="273"/>
      <c r="BSW856" s="273"/>
      <c r="BSX856" s="273"/>
      <c r="BSY856" s="273"/>
      <c r="BSZ856" s="273"/>
      <c r="BTA856" s="273"/>
      <c r="BTB856" s="273"/>
      <c r="BTC856" s="273"/>
      <c r="BTD856" s="273"/>
      <c r="BTE856" s="273"/>
      <c r="BTF856" s="273"/>
      <c r="BTG856" s="273"/>
      <c r="BTH856" s="273"/>
      <c r="BTI856" s="273"/>
      <c r="BTJ856" s="273"/>
      <c r="BTK856" s="273"/>
      <c r="BTL856" s="273"/>
      <c r="BTM856" s="273"/>
      <c r="BTN856" s="273"/>
      <c r="BTO856" s="273"/>
      <c r="BTP856" s="273"/>
      <c r="BTQ856" s="273"/>
      <c r="BTR856" s="273"/>
      <c r="BTS856" s="273"/>
      <c r="BTT856" s="273"/>
      <c r="BTU856" s="273"/>
      <c r="BTV856" s="273"/>
      <c r="BTW856" s="273"/>
      <c r="BTX856" s="273"/>
      <c r="BTY856" s="273"/>
      <c r="BTZ856" s="273"/>
      <c r="BUA856" s="273"/>
      <c r="BUB856" s="273"/>
      <c r="BUC856" s="273"/>
      <c r="BUD856" s="273"/>
      <c r="BUE856" s="273"/>
      <c r="BUF856" s="273"/>
      <c r="BUG856" s="273"/>
      <c r="BUH856" s="273"/>
      <c r="BUI856" s="273"/>
      <c r="BUJ856" s="273"/>
      <c r="BUK856" s="273"/>
      <c r="BUL856" s="273"/>
      <c r="BUM856" s="273"/>
      <c r="BUN856" s="273"/>
      <c r="BUO856" s="273"/>
      <c r="BUP856" s="273"/>
      <c r="BUQ856" s="273"/>
      <c r="BUR856" s="273"/>
      <c r="BUS856" s="273"/>
      <c r="BUT856" s="273"/>
      <c r="BUU856" s="273"/>
      <c r="BUV856" s="273"/>
      <c r="BUW856" s="273"/>
      <c r="BUX856" s="273"/>
      <c r="BUY856" s="273"/>
      <c r="BUZ856" s="273"/>
      <c r="BVA856" s="273"/>
      <c r="BVB856" s="273"/>
      <c r="BVC856" s="273"/>
      <c r="BVD856" s="273"/>
      <c r="BVE856" s="273"/>
      <c r="BVF856" s="273"/>
      <c r="BVG856" s="273"/>
      <c r="BVH856" s="273"/>
      <c r="BVI856" s="273"/>
      <c r="BVJ856" s="273"/>
      <c r="BVK856" s="273"/>
      <c r="BVL856" s="273"/>
      <c r="BVM856" s="273"/>
      <c r="BVN856" s="273"/>
      <c r="BVO856" s="273"/>
      <c r="BVP856" s="273"/>
      <c r="BVQ856" s="273"/>
      <c r="BVR856" s="273"/>
      <c r="BVS856" s="273"/>
      <c r="BVT856" s="273"/>
      <c r="BVU856" s="273"/>
      <c r="BVV856" s="273"/>
      <c r="BVW856" s="273"/>
      <c r="BVX856" s="273"/>
      <c r="BVY856" s="273"/>
      <c r="BVZ856" s="273"/>
      <c r="BWA856" s="273"/>
      <c r="BWB856" s="273"/>
      <c r="BWC856" s="273"/>
      <c r="BWD856" s="273"/>
      <c r="BWE856" s="273"/>
      <c r="BWF856" s="273"/>
      <c r="BWG856" s="273"/>
      <c r="BWH856" s="273"/>
      <c r="BWI856" s="273"/>
      <c r="BWJ856" s="273"/>
      <c r="BWK856" s="273"/>
      <c r="BWL856" s="273"/>
      <c r="BWM856" s="273"/>
      <c r="BWN856" s="273"/>
      <c r="BWO856" s="273"/>
      <c r="BWP856" s="273"/>
      <c r="BWQ856" s="273"/>
      <c r="BWR856" s="273"/>
      <c r="BWS856" s="273"/>
      <c r="BWT856" s="273"/>
      <c r="BWU856" s="273"/>
      <c r="BWV856" s="273"/>
      <c r="BWW856" s="273"/>
      <c r="BWX856" s="273"/>
      <c r="BWY856" s="273"/>
      <c r="BWZ856" s="273"/>
      <c r="BXA856" s="273"/>
      <c r="BXB856" s="273"/>
      <c r="BXC856" s="273"/>
      <c r="BXD856" s="273"/>
      <c r="BXE856" s="273"/>
      <c r="BXF856" s="273"/>
      <c r="BXG856" s="273"/>
      <c r="BXH856" s="273"/>
      <c r="BXI856" s="273"/>
      <c r="BXJ856" s="273"/>
      <c r="BXK856" s="273"/>
      <c r="BXL856" s="273"/>
      <c r="BXM856" s="273"/>
      <c r="BXN856" s="273"/>
      <c r="BXO856" s="273"/>
      <c r="BXP856" s="273"/>
      <c r="BXQ856" s="273"/>
      <c r="BXR856" s="273"/>
      <c r="BXS856" s="273"/>
      <c r="BXT856" s="273"/>
      <c r="BXU856" s="273"/>
      <c r="BXV856" s="273"/>
      <c r="BXW856" s="273"/>
      <c r="BXX856" s="273"/>
      <c r="BXY856" s="273"/>
      <c r="BXZ856" s="273"/>
      <c r="BYA856" s="273"/>
      <c r="BYB856" s="273"/>
      <c r="BYC856" s="273"/>
      <c r="BYD856" s="273"/>
      <c r="BYE856" s="273"/>
      <c r="BYF856" s="273"/>
      <c r="BYG856" s="273"/>
      <c r="BYH856" s="273"/>
      <c r="BYI856" s="273"/>
      <c r="BYJ856" s="273"/>
      <c r="BYK856" s="273"/>
      <c r="BYL856" s="273"/>
      <c r="BYM856" s="273"/>
      <c r="BYN856" s="273"/>
      <c r="BYO856" s="273"/>
      <c r="BYP856" s="273"/>
      <c r="BYQ856" s="273"/>
      <c r="BYR856" s="273"/>
      <c r="BYS856" s="273"/>
      <c r="BYT856" s="273"/>
      <c r="BYU856" s="273"/>
      <c r="BYV856" s="273"/>
      <c r="BYW856" s="273"/>
      <c r="BYX856" s="273"/>
      <c r="BYY856" s="273"/>
      <c r="BYZ856" s="273"/>
      <c r="BZA856" s="273"/>
      <c r="BZB856" s="273"/>
      <c r="BZC856" s="273"/>
      <c r="BZD856" s="273"/>
      <c r="BZE856" s="273"/>
      <c r="BZF856" s="273"/>
      <c r="BZG856" s="273"/>
      <c r="BZH856" s="273"/>
      <c r="BZI856" s="273"/>
      <c r="BZJ856" s="273"/>
      <c r="BZK856" s="273"/>
      <c r="BZL856" s="273"/>
      <c r="BZM856" s="273"/>
      <c r="BZN856" s="273"/>
      <c r="BZO856" s="273"/>
      <c r="BZP856" s="273"/>
      <c r="BZQ856" s="273"/>
      <c r="BZR856" s="273"/>
      <c r="BZS856" s="273"/>
      <c r="BZT856" s="273"/>
      <c r="BZU856" s="273"/>
      <c r="BZV856" s="273"/>
      <c r="BZW856" s="273"/>
      <c r="BZX856" s="273"/>
      <c r="BZY856" s="273"/>
      <c r="BZZ856" s="273"/>
      <c r="CAA856" s="273"/>
      <c r="CAB856" s="273"/>
      <c r="CAC856" s="273"/>
      <c r="CAD856" s="273"/>
      <c r="CAE856" s="273"/>
      <c r="CAF856" s="273"/>
      <c r="CAG856" s="273"/>
      <c r="CAH856" s="273"/>
      <c r="CAI856" s="273"/>
      <c r="CAJ856" s="273"/>
      <c r="CAK856" s="273"/>
      <c r="CAL856" s="273"/>
      <c r="CAM856" s="273"/>
      <c r="CAN856" s="273"/>
      <c r="CAO856" s="273"/>
      <c r="CAP856" s="273"/>
      <c r="CAQ856" s="273"/>
      <c r="CAR856" s="273"/>
      <c r="CAS856" s="273"/>
      <c r="CAT856" s="273"/>
      <c r="CAU856" s="273"/>
      <c r="CAV856" s="273"/>
      <c r="CAW856" s="273"/>
      <c r="CAX856" s="273"/>
      <c r="CAY856" s="273"/>
      <c r="CAZ856" s="273"/>
      <c r="CBA856" s="273"/>
      <c r="CBB856" s="273"/>
      <c r="CBC856" s="273"/>
      <c r="CBD856" s="273"/>
      <c r="CBE856" s="273"/>
      <c r="CBF856" s="273"/>
      <c r="CBG856" s="273"/>
      <c r="CBH856" s="273"/>
      <c r="CBI856" s="273"/>
      <c r="CBJ856" s="273"/>
      <c r="CBK856" s="273"/>
      <c r="CBL856" s="273"/>
      <c r="CBM856" s="273"/>
      <c r="CBN856" s="273"/>
      <c r="CBO856" s="273"/>
      <c r="CBP856" s="273"/>
      <c r="CBQ856" s="273"/>
      <c r="CBR856" s="273"/>
      <c r="CBS856" s="273"/>
      <c r="CBT856" s="273"/>
      <c r="CBU856" s="273"/>
      <c r="CBV856" s="273"/>
      <c r="CBW856" s="273"/>
      <c r="CBX856" s="273"/>
      <c r="CBY856" s="273"/>
      <c r="CBZ856" s="273"/>
      <c r="CCA856" s="273"/>
      <c r="CCB856" s="273"/>
      <c r="CCC856" s="273"/>
      <c r="CCD856" s="273"/>
      <c r="CCE856" s="273"/>
      <c r="CCF856" s="273"/>
      <c r="CCG856" s="273"/>
      <c r="CCH856" s="273"/>
      <c r="CCI856" s="273"/>
      <c r="CCJ856" s="273"/>
      <c r="CCK856" s="273"/>
      <c r="CCL856" s="273"/>
      <c r="CCM856" s="273"/>
      <c r="CCN856" s="273"/>
      <c r="CCO856" s="273"/>
      <c r="CCP856" s="273"/>
      <c r="CCQ856" s="273"/>
      <c r="CCR856" s="273"/>
      <c r="CCS856" s="273"/>
      <c r="CCT856" s="273"/>
      <c r="CCU856" s="273"/>
      <c r="CCV856" s="273"/>
      <c r="CCW856" s="273"/>
      <c r="CCX856" s="273"/>
      <c r="CCY856" s="273"/>
      <c r="CCZ856" s="273"/>
      <c r="CDA856" s="273"/>
      <c r="CDB856" s="273"/>
      <c r="CDC856" s="273"/>
      <c r="CDD856" s="273"/>
      <c r="CDE856" s="273"/>
      <c r="CDF856" s="273"/>
      <c r="CDG856" s="273"/>
      <c r="CDH856" s="273"/>
      <c r="CDI856" s="273"/>
      <c r="CDJ856" s="273"/>
      <c r="CDK856" s="273"/>
      <c r="CDL856" s="273"/>
      <c r="CDM856" s="273"/>
      <c r="CDN856" s="273"/>
      <c r="CDO856" s="273"/>
      <c r="CDP856" s="273"/>
      <c r="CDQ856" s="273"/>
      <c r="CDR856" s="273"/>
      <c r="CDS856" s="273"/>
      <c r="CDT856" s="273"/>
      <c r="CDU856" s="273"/>
      <c r="CDV856" s="273"/>
      <c r="CDW856" s="273"/>
      <c r="CDX856" s="273"/>
      <c r="CDY856" s="273"/>
      <c r="CDZ856" s="273"/>
      <c r="CEA856" s="273"/>
      <c r="CEB856" s="273"/>
      <c r="CEC856" s="273"/>
      <c r="CED856" s="273"/>
      <c r="CEE856" s="273"/>
      <c r="CEF856" s="273"/>
      <c r="CEG856" s="273"/>
      <c r="CEH856" s="273"/>
      <c r="CEI856" s="273"/>
      <c r="CEJ856" s="273"/>
      <c r="CEK856" s="273"/>
      <c r="CEL856" s="273"/>
      <c r="CEM856" s="273"/>
      <c r="CEN856" s="273"/>
      <c r="CEO856" s="273"/>
      <c r="CEP856" s="273"/>
      <c r="CEQ856" s="273"/>
      <c r="CER856" s="273"/>
      <c r="CES856" s="273"/>
      <c r="CET856" s="273"/>
      <c r="CEU856" s="273"/>
      <c r="CEV856" s="273"/>
      <c r="CEW856" s="273"/>
      <c r="CEX856" s="273"/>
      <c r="CEY856" s="273"/>
      <c r="CEZ856" s="273"/>
      <c r="CFA856" s="273"/>
      <c r="CFB856" s="273"/>
      <c r="CFC856" s="273"/>
      <c r="CFD856" s="273"/>
      <c r="CFE856" s="273"/>
      <c r="CFF856" s="273"/>
      <c r="CFG856" s="273"/>
      <c r="CFH856" s="273"/>
      <c r="CFI856" s="273"/>
      <c r="CFJ856" s="273"/>
      <c r="CFK856" s="273"/>
      <c r="CFL856" s="273"/>
      <c r="CFM856" s="273"/>
      <c r="CFN856" s="273"/>
      <c r="CFO856" s="273"/>
      <c r="CFP856" s="273"/>
      <c r="CFQ856" s="273"/>
      <c r="CFR856" s="273"/>
      <c r="CFS856" s="273"/>
      <c r="CFT856" s="273"/>
      <c r="CFU856" s="273"/>
      <c r="CFV856" s="273"/>
      <c r="CFW856" s="273"/>
      <c r="CFX856" s="273"/>
      <c r="CFY856" s="273"/>
      <c r="CFZ856" s="273"/>
      <c r="CGA856" s="273"/>
      <c r="CGB856" s="273"/>
      <c r="CGC856" s="273"/>
      <c r="CGD856" s="273"/>
      <c r="CGE856" s="273"/>
      <c r="CGF856" s="273"/>
      <c r="CGG856" s="273"/>
      <c r="CGH856" s="273"/>
      <c r="CGI856" s="273"/>
      <c r="CGJ856" s="273"/>
      <c r="CGK856" s="273"/>
      <c r="CGL856" s="273"/>
      <c r="CGM856" s="273"/>
      <c r="CGN856" s="273"/>
      <c r="CGO856" s="273"/>
      <c r="CGP856" s="273"/>
      <c r="CGQ856" s="273"/>
      <c r="CGR856" s="273"/>
      <c r="CGS856" s="273"/>
      <c r="CGT856" s="273"/>
      <c r="CGU856" s="273"/>
      <c r="CGV856" s="273"/>
      <c r="CGW856" s="273"/>
      <c r="CGX856" s="273"/>
      <c r="CGY856" s="273"/>
      <c r="CGZ856" s="273"/>
      <c r="CHA856" s="273"/>
      <c r="CHB856" s="273"/>
      <c r="CHC856" s="273"/>
      <c r="CHD856" s="273"/>
      <c r="CHE856" s="273"/>
      <c r="CHF856" s="273"/>
      <c r="CHG856" s="273"/>
      <c r="CHH856" s="273"/>
      <c r="CHI856" s="273"/>
      <c r="CHJ856" s="273"/>
      <c r="CHK856" s="273"/>
      <c r="CHL856" s="273"/>
      <c r="CHM856" s="273"/>
      <c r="CHN856" s="273"/>
      <c r="CHO856" s="273"/>
      <c r="CHP856" s="273"/>
      <c r="CHQ856" s="273"/>
      <c r="CHR856" s="273"/>
      <c r="CHS856" s="273"/>
      <c r="CHT856" s="273"/>
      <c r="CHU856" s="273"/>
      <c r="CHV856" s="273"/>
      <c r="CHW856" s="273"/>
      <c r="CHX856" s="273"/>
      <c r="CHY856" s="273"/>
      <c r="CHZ856" s="273"/>
      <c r="CIA856" s="273"/>
      <c r="CIB856" s="273"/>
      <c r="CIC856" s="273"/>
      <c r="CID856" s="273"/>
      <c r="CIE856" s="273"/>
      <c r="CIF856" s="273"/>
      <c r="CIG856" s="273"/>
      <c r="CIH856" s="273"/>
      <c r="CII856" s="273"/>
      <c r="CIJ856" s="273"/>
      <c r="CIK856" s="273"/>
      <c r="CIL856" s="273"/>
      <c r="CIM856" s="273"/>
      <c r="CIN856" s="273"/>
      <c r="CIO856" s="273"/>
      <c r="CIP856" s="273"/>
      <c r="CIQ856" s="273"/>
      <c r="CIR856" s="273"/>
      <c r="CIS856" s="273"/>
      <c r="CIT856" s="273"/>
      <c r="CIU856" s="273"/>
      <c r="CIV856" s="273"/>
      <c r="CIW856" s="273"/>
      <c r="CIX856" s="273"/>
      <c r="CIY856" s="273"/>
      <c r="CIZ856" s="273"/>
      <c r="CJA856" s="273"/>
      <c r="CJB856" s="273"/>
      <c r="CJC856" s="273"/>
      <c r="CJD856" s="273"/>
      <c r="CJE856" s="273"/>
      <c r="CJF856" s="273"/>
      <c r="CJG856" s="273"/>
      <c r="CJH856" s="273"/>
      <c r="CJI856" s="273"/>
      <c r="CJJ856" s="273"/>
      <c r="CJK856" s="273"/>
      <c r="CJL856" s="273"/>
      <c r="CJM856" s="273"/>
      <c r="CJN856" s="273"/>
      <c r="CJO856" s="273"/>
      <c r="CJP856" s="273"/>
      <c r="CJQ856" s="273"/>
      <c r="CJR856" s="273"/>
      <c r="CJS856" s="273"/>
      <c r="CJT856" s="273"/>
      <c r="CJU856" s="273"/>
      <c r="CJV856" s="273"/>
      <c r="CJW856" s="273"/>
      <c r="CJX856" s="273"/>
      <c r="CJY856" s="273"/>
      <c r="CJZ856" s="273"/>
      <c r="CKA856" s="273"/>
      <c r="CKB856" s="273"/>
      <c r="CKC856" s="273"/>
      <c r="CKD856" s="273"/>
      <c r="CKE856" s="273"/>
      <c r="CKF856" s="273"/>
      <c r="CKG856" s="273"/>
      <c r="CKH856" s="273"/>
      <c r="CKI856" s="273"/>
      <c r="CKJ856" s="273"/>
      <c r="CKK856" s="273"/>
      <c r="CKL856" s="273"/>
      <c r="CKM856" s="273"/>
      <c r="CKN856" s="273"/>
      <c r="CKO856" s="273"/>
      <c r="CKP856" s="273"/>
      <c r="CKQ856" s="273"/>
      <c r="CKR856" s="273"/>
      <c r="CKS856" s="273"/>
      <c r="CKT856" s="273"/>
      <c r="CKU856" s="273"/>
      <c r="CKV856" s="273"/>
      <c r="CKW856" s="273"/>
      <c r="CKX856" s="273"/>
      <c r="CKY856" s="273"/>
      <c r="CKZ856" s="273"/>
      <c r="CLA856" s="273"/>
      <c r="CLB856" s="273"/>
      <c r="CLC856" s="273"/>
      <c r="CLD856" s="273"/>
      <c r="CLE856" s="273"/>
      <c r="CLF856" s="273"/>
      <c r="CLG856" s="273"/>
      <c r="CLH856" s="273"/>
      <c r="CLI856" s="273"/>
      <c r="CLJ856" s="273"/>
      <c r="CLK856" s="273"/>
      <c r="CLL856" s="273"/>
      <c r="CLM856" s="273"/>
      <c r="CLN856" s="273"/>
      <c r="CLO856" s="273"/>
      <c r="CLP856" s="273"/>
      <c r="CLQ856" s="273"/>
      <c r="CLR856" s="273"/>
      <c r="CLS856" s="273"/>
      <c r="CLT856" s="273"/>
      <c r="CLU856" s="273"/>
      <c r="CLV856" s="273"/>
      <c r="CLW856" s="273"/>
      <c r="CLX856" s="273"/>
      <c r="CLY856" s="273"/>
      <c r="CLZ856" s="273"/>
      <c r="CMA856" s="273"/>
      <c r="CMB856" s="273"/>
      <c r="CMC856" s="273"/>
      <c r="CMD856" s="273"/>
      <c r="CME856" s="273"/>
      <c r="CMF856" s="273"/>
      <c r="CMG856" s="273"/>
      <c r="CMH856" s="273"/>
      <c r="CMI856" s="273"/>
      <c r="CMJ856" s="273"/>
      <c r="CMK856" s="273"/>
      <c r="CML856" s="273"/>
      <c r="CMM856" s="273"/>
      <c r="CMN856" s="273"/>
      <c r="CMO856" s="273"/>
      <c r="CMP856" s="273"/>
      <c r="CMQ856" s="273"/>
      <c r="CMR856" s="273"/>
      <c r="CMS856" s="273"/>
      <c r="CMT856" s="273"/>
      <c r="CMU856" s="273"/>
      <c r="CMV856" s="273"/>
      <c r="CMW856" s="273"/>
      <c r="CMX856" s="273"/>
      <c r="CMY856" s="273"/>
      <c r="CMZ856" s="273"/>
      <c r="CNA856" s="273"/>
      <c r="CNB856" s="273"/>
      <c r="CNC856" s="273"/>
      <c r="CND856" s="273"/>
      <c r="CNE856" s="273"/>
      <c r="CNF856" s="273"/>
      <c r="CNG856" s="273"/>
      <c r="CNH856" s="273"/>
      <c r="CNI856" s="273"/>
      <c r="CNJ856" s="273"/>
      <c r="CNK856" s="273"/>
      <c r="CNL856" s="273"/>
      <c r="CNM856" s="273"/>
      <c r="CNN856" s="273"/>
      <c r="CNO856" s="273"/>
      <c r="CNP856" s="273"/>
      <c r="CNQ856" s="273"/>
      <c r="CNR856" s="273"/>
      <c r="CNS856" s="273"/>
      <c r="CNT856" s="273"/>
      <c r="CNU856" s="273"/>
      <c r="CNV856" s="273"/>
      <c r="CNW856" s="273"/>
      <c r="CNX856" s="273"/>
      <c r="CNY856" s="273"/>
      <c r="CNZ856" s="273"/>
      <c r="COA856" s="273"/>
      <c r="COB856" s="273"/>
      <c r="COC856" s="273"/>
      <c r="COD856" s="273"/>
      <c r="COE856" s="273"/>
      <c r="COF856" s="273"/>
      <c r="COG856" s="273"/>
      <c r="COH856" s="273"/>
      <c r="COI856" s="273"/>
      <c r="COJ856" s="273"/>
      <c r="COK856" s="273"/>
      <c r="COL856" s="273"/>
      <c r="COM856" s="273"/>
      <c r="CON856" s="273"/>
      <c r="COO856" s="273"/>
      <c r="COP856" s="273"/>
      <c r="COQ856" s="273"/>
      <c r="COR856" s="273"/>
      <c r="COS856" s="273"/>
      <c r="COT856" s="273"/>
      <c r="COU856" s="273"/>
      <c r="COV856" s="273"/>
      <c r="COW856" s="273"/>
      <c r="COX856" s="273"/>
      <c r="COY856" s="273"/>
      <c r="COZ856" s="273"/>
      <c r="CPA856" s="273"/>
      <c r="CPB856" s="273"/>
      <c r="CPC856" s="273"/>
      <c r="CPD856" s="273"/>
      <c r="CPE856" s="273"/>
      <c r="CPF856" s="273"/>
      <c r="CPG856" s="273"/>
      <c r="CPH856" s="273"/>
      <c r="CPI856" s="273"/>
      <c r="CPJ856" s="273"/>
      <c r="CPK856" s="273"/>
      <c r="CPL856" s="273"/>
      <c r="CPM856" s="273"/>
      <c r="CPN856" s="273"/>
      <c r="CPO856" s="273"/>
      <c r="CPP856" s="273"/>
      <c r="CPQ856" s="273"/>
      <c r="CPR856" s="273"/>
      <c r="CPS856" s="273"/>
      <c r="CPT856" s="273"/>
      <c r="CPU856" s="273"/>
      <c r="CPV856" s="273"/>
      <c r="CPW856" s="273"/>
      <c r="CPX856" s="273"/>
      <c r="CPY856" s="273"/>
      <c r="CPZ856" s="273"/>
      <c r="CQA856" s="273"/>
      <c r="CQB856" s="273"/>
      <c r="CQC856" s="273"/>
      <c r="CQD856" s="273"/>
      <c r="CQE856" s="273"/>
      <c r="CQF856" s="273"/>
      <c r="CQG856" s="273"/>
      <c r="CQH856" s="273"/>
      <c r="CQI856" s="273"/>
      <c r="CQJ856" s="273"/>
      <c r="CQK856" s="273"/>
      <c r="CQL856" s="273"/>
      <c r="CQM856" s="273"/>
      <c r="CQN856" s="273"/>
      <c r="CQO856" s="273"/>
      <c r="CQP856" s="273"/>
      <c r="CQQ856" s="273"/>
      <c r="CQR856" s="273"/>
      <c r="CQS856" s="273"/>
      <c r="CQT856" s="273"/>
      <c r="CQU856" s="273"/>
      <c r="CQV856" s="273"/>
      <c r="CQW856" s="273"/>
      <c r="CQX856" s="273"/>
      <c r="CQY856" s="273"/>
      <c r="CQZ856" s="273"/>
      <c r="CRA856" s="273"/>
      <c r="CRB856" s="273"/>
      <c r="CRC856" s="273"/>
      <c r="CRD856" s="273"/>
      <c r="CRE856" s="273"/>
      <c r="CRF856" s="273"/>
      <c r="CRG856" s="273"/>
      <c r="CRH856" s="273"/>
      <c r="CRI856" s="273"/>
      <c r="CRJ856" s="273"/>
      <c r="CRK856" s="273"/>
      <c r="CRL856" s="273"/>
      <c r="CRM856" s="273"/>
      <c r="CRN856" s="273"/>
      <c r="CRO856" s="273"/>
      <c r="CRP856" s="273"/>
      <c r="CRQ856" s="273"/>
      <c r="CRR856" s="273"/>
      <c r="CRS856" s="273"/>
      <c r="CRT856" s="273"/>
      <c r="CRU856" s="273"/>
      <c r="CRV856" s="273"/>
      <c r="CRW856" s="273"/>
      <c r="CRX856" s="273"/>
      <c r="CRY856" s="273"/>
      <c r="CRZ856" s="273"/>
      <c r="CSA856" s="273"/>
      <c r="CSB856" s="273"/>
      <c r="CSC856" s="273"/>
      <c r="CSD856" s="273"/>
      <c r="CSE856" s="273"/>
      <c r="CSF856" s="273"/>
      <c r="CSG856" s="273"/>
      <c r="CSH856" s="273"/>
      <c r="CSI856" s="273"/>
      <c r="CSJ856" s="273"/>
      <c r="CSK856" s="273"/>
      <c r="CSL856" s="273"/>
      <c r="CSM856" s="273"/>
      <c r="CSN856" s="273"/>
      <c r="CSO856" s="273"/>
      <c r="CSP856" s="273"/>
      <c r="CSQ856" s="273"/>
      <c r="CSR856" s="273"/>
      <c r="CSS856" s="273"/>
      <c r="CST856" s="273"/>
      <c r="CSU856" s="273"/>
      <c r="CSV856" s="273"/>
      <c r="CSW856" s="273"/>
      <c r="CSX856" s="273"/>
      <c r="CSY856" s="273"/>
      <c r="CSZ856" s="273"/>
      <c r="CTA856" s="273"/>
      <c r="CTB856" s="273"/>
      <c r="CTC856" s="273"/>
      <c r="CTD856" s="273"/>
      <c r="CTE856" s="273"/>
      <c r="CTF856" s="273"/>
      <c r="CTG856" s="273"/>
      <c r="CTH856" s="273"/>
      <c r="CTI856" s="273"/>
      <c r="CTJ856" s="273"/>
      <c r="CTK856" s="273"/>
      <c r="CTL856" s="273"/>
      <c r="CTM856" s="273"/>
      <c r="CTN856" s="273"/>
      <c r="CTO856" s="273"/>
      <c r="CTP856" s="273"/>
      <c r="CTQ856" s="273"/>
      <c r="CTR856" s="273"/>
      <c r="CTS856" s="273"/>
      <c r="CTT856" s="273"/>
      <c r="CTU856" s="273"/>
      <c r="CTV856" s="273"/>
      <c r="CTW856" s="273"/>
      <c r="CTX856" s="273"/>
      <c r="CTY856" s="273"/>
      <c r="CTZ856" s="273"/>
      <c r="CUA856" s="273"/>
      <c r="CUB856" s="273"/>
      <c r="CUC856" s="273"/>
      <c r="CUD856" s="273"/>
      <c r="CUE856" s="273"/>
      <c r="CUF856" s="273"/>
      <c r="CUG856" s="273"/>
      <c r="CUH856" s="273"/>
      <c r="CUI856" s="273"/>
      <c r="CUJ856" s="273"/>
      <c r="CUK856" s="273"/>
      <c r="CUL856" s="273"/>
      <c r="CUM856" s="273"/>
      <c r="CUN856" s="273"/>
      <c r="CUO856" s="273"/>
      <c r="CUP856" s="273"/>
      <c r="CUQ856" s="273"/>
      <c r="CUR856" s="273"/>
      <c r="CUS856" s="273"/>
      <c r="CUT856" s="273"/>
      <c r="CUU856" s="273"/>
      <c r="CUV856" s="273"/>
      <c r="CUW856" s="273"/>
      <c r="CUX856" s="273"/>
      <c r="CUY856" s="273"/>
      <c r="CUZ856" s="273"/>
      <c r="CVA856" s="273"/>
      <c r="CVB856" s="273"/>
      <c r="CVC856" s="273"/>
      <c r="CVD856" s="273"/>
      <c r="CVE856" s="273"/>
      <c r="CVF856" s="273"/>
      <c r="CVG856" s="273"/>
      <c r="CVH856" s="273"/>
      <c r="CVI856" s="273"/>
      <c r="CVJ856" s="273"/>
      <c r="CVK856" s="273"/>
      <c r="CVL856" s="273"/>
      <c r="CVM856" s="273"/>
      <c r="CVN856" s="273"/>
      <c r="CVO856" s="273"/>
      <c r="CVP856" s="273"/>
      <c r="CVQ856" s="273"/>
      <c r="CVR856" s="273"/>
      <c r="CVS856" s="273"/>
      <c r="CVT856" s="273"/>
      <c r="CVU856" s="273"/>
      <c r="CVV856" s="273"/>
      <c r="CVW856" s="273"/>
      <c r="CVX856" s="273"/>
      <c r="CVY856" s="273"/>
      <c r="CVZ856" s="273"/>
      <c r="CWA856" s="273"/>
      <c r="CWB856" s="273"/>
      <c r="CWC856" s="273"/>
      <c r="CWD856" s="273"/>
      <c r="CWE856" s="273"/>
      <c r="CWF856" s="273"/>
      <c r="CWG856" s="273"/>
      <c r="CWH856" s="273"/>
      <c r="CWI856" s="273"/>
      <c r="CWJ856" s="273"/>
      <c r="CWK856" s="273"/>
      <c r="CWL856" s="273"/>
      <c r="CWM856" s="273"/>
      <c r="CWN856" s="273"/>
      <c r="CWO856" s="273"/>
      <c r="CWP856" s="273"/>
      <c r="CWQ856" s="273"/>
      <c r="CWR856" s="273"/>
      <c r="CWS856" s="273"/>
      <c r="CWT856" s="273"/>
      <c r="CWU856" s="273"/>
      <c r="CWV856" s="273"/>
      <c r="CWW856" s="273"/>
      <c r="CWX856" s="273"/>
      <c r="CWY856" s="273"/>
      <c r="CWZ856" s="273"/>
      <c r="CXA856" s="273"/>
      <c r="CXB856" s="273"/>
      <c r="CXC856" s="273"/>
      <c r="CXD856" s="273"/>
      <c r="CXE856" s="273"/>
      <c r="CXF856" s="273"/>
      <c r="CXG856" s="273"/>
      <c r="CXH856" s="273"/>
      <c r="CXI856" s="273"/>
      <c r="CXJ856" s="273"/>
      <c r="CXK856" s="273"/>
      <c r="CXL856" s="273"/>
      <c r="CXM856" s="273"/>
      <c r="CXN856" s="273"/>
      <c r="CXO856" s="273"/>
      <c r="CXP856" s="273"/>
      <c r="CXQ856" s="273"/>
      <c r="CXR856" s="273"/>
      <c r="CXS856" s="273"/>
      <c r="CXT856" s="273"/>
      <c r="CXU856" s="273"/>
      <c r="CXV856" s="273"/>
      <c r="CXW856" s="273"/>
      <c r="CXX856" s="273"/>
      <c r="CXY856" s="273"/>
      <c r="CXZ856" s="273"/>
      <c r="CYA856" s="273"/>
      <c r="CYB856" s="273"/>
      <c r="CYC856" s="273"/>
      <c r="CYD856" s="273"/>
      <c r="CYE856" s="273"/>
      <c r="CYF856" s="273"/>
      <c r="CYG856" s="273"/>
      <c r="CYH856" s="273"/>
      <c r="CYI856" s="273"/>
      <c r="CYJ856" s="273"/>
      <c r="CYK856" s="273"/>
      <c r="CYL856" s="273"/>
      <c r="CYM856" s="273"/>
      <c r="CYN856" s="273"/>
      <c r="CYO856" s="273"/>
      <c r="CYP856" s="273"/>
      <c r="CYQ856" s="273"/>
      <c r="CYR856" s="273"/>
      <c r="CYS856" s="273"/>
      <c r="CYT856" s="273"/>
      <c r="CYU856" s="273"/>
      <c r="CYV856" s="273"/>
      <c r="CYW856" s="273"/>
      <c r="CYX856" s="273"/>
      <c r="CYY856" s="273"/>
      <c r="CYZ856" s="273"/>
      <c r="CZA856" s="273"/>
      <c r="CZB856" s="273"/>
      <c r="CZC856" s="273"/>
      <c r="CZD856" s="273"/>
      <c r="CZE856" s="273"/>
      <c r="CZF856" s="273"/>
      <c r="CZG856" s="273"/>
      <c r="CZH856" s="273"/>
      <c r="CZI856" s="273"/>
      <c r="CZJ856" s="273"/>
      <c r="CZK856" s="273"/>
      <c r="CZL856" s="273"/>
      <c r="CZM856" s="273"/>
      <c r="CZN856" s="273"/>
      <c r="CZO856" s="273"/>
      <c r="CZP856" s="273"/>
      <c r="CZQ856" s="273"/>
      <c r="CZR856" s="273"/>
      <c r="CZS856" s="273"/>
      <c r="CZT856" s="273"/>
      <c r="CZU856" s="273"/>
      <c r="CZV856" s="273"/>
      <c r="CZW856" s="273"/>
      <c r="CZX856" s="273"/>
      <c r="CZY856" s="273"/>
      <c r="CZZ856" s="273"/>
      <c r="DAA856" s="273"/>
      <c r="DAB856" s="273"/>
      <c r="DAC856" s="273"/>
      <c r="DAD856" s="273"/>
      <c r="DAE856" s="273"/>
      <c r="DAF856" s="273"/>
      <c r="DAG856" s="273"/>
      <c r="DAH856" s="273"/>
      <c r="DAI856" s="273"/>
      <c r="DAJ856" s="273"/>
      <c r="DAK856" s="273"/>
      <c r="DAL856" s="273"/>
      <c r="DAM856" s="273"/>
      <c r="DAN856" s="273"/>
      <c r="DAO856" s="273"/>
      <c r="DAP856" s="273"/>
      <c r="DAQ856" s="273"/>
      <c r="DAR856" s="273"/>
      <c r="DAS856" s="273"/>
      <c r="DAT856" s="273"/>
      <c r="DAU856" s="273"/>
      <c r="DAV856" s="273"/>
      <c r="DAW856" s="273"/>
      <c r="DAX856" s="273"/>
      <c r="DAY856" s="273"/>
      <c r="DAZ856" s="273"/>
      <c r="DBA856" s="273"/>
      <c r="DBB856" s="273"/>
      <c r="DBC856" s="273"/>
      <c r="DBD856" s="273"/>
      <c r="DBE856" s="273"/>
      <c r="DBF856" s="273"/>
      <c r="DBG856" s="273"/>
      <c r="DBH856" s="273"/>
      <c r="DBI856" s="273"/>
      <c r="DBJ856" s="273"/>
      <c r="DBK856" s="273"/>
      <c r="DBL856" s="273"/>
      <c r="DBM856" s="273"/>
      <c r="DBN856" s="273"/>
      <c r="DBO856" s="273"/>
      <c r="DBP856" s="273"/>
      <c r="DBQ856" s="273"/>
      <c r="DBR856" s="273"/>
      <c r="DBS856" s="273"/>
      <c r="DBT856" s="273"/>
      <c r="DBU856" s="273"/>
      <c r="DBV856" s="273"/>
      <c r="DBW856" s="273"/>
      <c r="DBX856" s="273"/>
      <c r="DBY856" s="273"/>
      <c r="DBZ856" s="273"/>
      <c r="DCA856" s="273"/>
      <c r="DCB856" s="273"/>
      <c r="DCC856" s="273"/>
      <c r="DCD856" s="273"/>
      <c r="DCE856" s="273"/>
      <c r="DCF856" s="273"/>
      <c r="DCG856" s="273"/>
      <c r="DCH856" s="273"/>
      <c r="DCI856" s="273"/>
      <c r="DCJ856" s="273"/>
      <c r="DCK856" s="273"/>
      <c r="DCL856" s="273"/>
      <c r="DCM856" s="273"/>
      <c r="DCN856" s="273"/>
      <c r="DCO856" s="273"/>
      <c r="DCP856" s="273"/>
      <c r="DCQ856" s="273"/>
      <c r="DCR856" s="273"/>
      <c r="DCS856" s="273"/>
      <c r="DCT856" s="273"/>
      <c r="DCU856" s="273"/>
      <c r="DCV856" s="273"/>
      <c r="DCW856" s="273"/>
      <c r="DCX856" s="273"/>
      <c r="DCY856" s="273"/>
      <c r="DCZ856" s="273"/>
      <c r="DDA856" s="273"/>
      <c r="DDB856" s="273"/>
      <c r="DDC856" s="273"/>
      <c r="DDD856" s="273"/>
      <c r="DDE856" s="273"/>
      <c r="DDF856" s="273"/>
      <c r="DDG856" s="273"/>
      <c r="DDH856" s="273"/>
      <c r="DDI856" s="273"/>
      <c r="DDJ856" s="273"/>
      <c r="DDK856" s="273"/>
      <c r="DDL856" s="273"/>
      <c r="DDM856" s="273"/>
      <c r="DDN856" s="273"/>
      <c r="DDO856" s="273"/>
      <c r="DDP856" s="273"/>
      <c r="DDQ856" s="273"/>
      <c r="DDR856" s="273"/>
      <c r="DDS856" s="273"/>
      <c r="DDT856" s="273"/>
      <c r="DDU856" s="273"/>
      <c r="DDV856" s="273"/>
      <c r="DDW856" s="273"/>
      <c r="DDX856" s="273"/>
      <c r="DDY856" s="273"/>
      <c r="DDZ856" s="273"/>
      <c r="DEA856" s="273"/>
      <c r="DEB856" s="273"/>
      <c r="DEC856" s="273"/>
      <c r="DED856" s="273"/>
      <c r="DEE856" s="273"/>
      <c r="DEF856" s="273"/>
      <c r="DEG856" s="273"/>
      <c r="DEH856" s="273"/>
      <c r="DEI856" s="273"/>
      <c r="DEJ856" s="273"/>
      <c r="DEK856" s="273"/>
      <c r="DEL856" s="273"/>
      <c r="DEM856" s="273"/>
      <c r="DEN856" s="273"/>
      <c r="DEO856" s="273"/>
      <c r="DEP856" s="273"/>
      <c r="DEQ856" s="273"/>
      <c r="DER856" s="273"/>
      <c r="DES856" s="273"/>
      <c r="DET856" s="273"/>
      <c r="DEU856" s="273"/>
      <c r="DEV856" s="273"/>
      <c r="DEW856" s="273"/>
      <c r="DEX856" s="273"/>
      <c r="DEY856" s="273"/>
      <c r="DEZ856" s="273"/>
      <c r="DFA856" s="273"/>
      <c r="DFB856" s="273"/>
      <c r="DFC856" s="273"/>
      <c r="DFD856" s="273"/>
      <c r="DFE856" s="273"/>
      <c r="DFF856" s="273"/>
      <c r="DFG856" s="273"/>
      <c r="DFH856" s="273"/>
      <c r="DFI856" s="273"/>
      <c r="DFJ856" s="273"/>
      <c r="DFK856" s="273"/>
      <c r="DFL856" s="273"/>
      <c r="DFM856" s="273"/>
      <c r="DFN856" s="273"/>
      <c r="DFO856" s="273"/>
      <c r="DFP856" s="273"/>
      <c r="DFQ856" s="273"/>
      <c r="DFR856" s="273"/>
      <c r="DFS856" s="273"/>
      <c r="DFT856" s="273"/>
      <c r="DFU856" s="273"/>
      <c r="DFV856" s="273"/>
      <c r="DFW856" s="273"/>
      <c r="DFX856" s="273"/>
      <c r="DFY856" s="273"/>
      <c r="DFZ856" s="273"/>
      <c r="DGA856" s="273"/>
      <c r="DGB856" s="273"/>
      <c r="DGC856" s="273"/>
      <c r="DGD856" s="273"/>
      <c r="DGE856" s="273"/>
      <c r="DGF856" s="273"/>
      <c r="DGG856" s="273"/>
      <c r="DGH856" s="273"/>
      <c r="DGI856" s="273"/>
      <c r="DGJ856" s="273"/>
      <c r="DGK856" s="273"/>
      <c r="DGL856" s="273"/>
      <c r="DGM856" s="273"/>
      <c r="DGN856" s="273"/>
      <c r="DGO856" s="273"/>
      <c r="DGP856" s="273"/>
      <c r="DGQ856" s="273"/>
      <c r="DGR856" s="273"/>
      <c r="DGS856" s="273"/>
      <c r="DGT856" s="273"/>
      <c r="DGU856" s="273"/>
      <c r="DGV856" s="273"/>
      <c r="DGW856" s="273"/>
      <c r="DGX856" s="273"/>
      <c r="DGY856" s="273"/>
      <c r="DGZ856" s="273"/>
      <c r="DHA856" s="273"/>
      <c r="DHB856" s="273"/>
      <c r="DHC856" s="273"/>
      <c r="DHD856" s="273"/>
      <c r="DHE856" s="273"/>
      <c r="DHF856" s="273"/>
      <c r="DHG856" s="273"/>
      <c r="DHH856" s="273"/>
      <c r="DHI856" s="273"/>
      <c r="DHJ856" s="273"/>
      <c r="DHK856" s="273"/>
      <c r="DHL856" s="273"/>
      <c r="DHM856" s="273"/>
      <c r="DHN856" s="273"/>
      <c r="DHO856" s="273"/>
      <c r="DHP856" s="273"/>
      <c r="DHQ856" s="273"/>
      <c r="DHR856" s="273"/>
      <c r="DHS856" s="273"/>
      <c r="DHT856" s="273"/>
      <c r="DHU856" s="273"/>
      <c r="DHV856" s="273"/>
      <c r="DHW856" s="273"/>
      <c r="DHX856" s="273"/>
      <c r="DHY856" s="273"/>
      <c r="DHZ856" s="273"/>
      <c r="DIA856" s="273"/>
      <c r="DIB856" s="273"/>
      <c r="DIC856" s="273"/>
      <c r="DID856" s="273"/>
      <c r="DIE856" s="273"/>
      <c r="DIF856" s="273"/>
      <c r="DIG856" s="273"/>
      <c r="DIH856" s="273"/>
      <c r="DII856" s="273"/>
      <c r="DIJ856" s="273"/>
      <c r="DIK856" s="273"/>
      <c r="DIL856" s="273"/>
      <c r="DIM856" s="273"/>
      <c r="DIN856" s="273"/>
      <c r="DIO856" s="273"/>
      <c r="DIP856" s="273"/>
      <c r="DIQ856" s="273"/>
      <c r="DIR856" s="273"/>
      <c r="DIS856" s="273"/>
      <c r="DIT856" s="273"/>
      <c r="DIU856" s="273"/>
      <c r="DIV856" s="273"/>
      <c r="DIW856" s="273"/>
      <c r="DIX856" s="273"/>
      <c r="DIY856" s="273"/>
      <c r="DIZ856" s="273"/>
      <c r="DJA856" s="273"/>
      <c r="DJB856" s="273"/>
      <c r="DJC856" s="273"/>
      <c r="DJD856" s="273"/>
      <c r="DJE856" s="273"/>
      <c r="DJF856" s="273"/>
      <c r="DJG856" s="273"/>
      <c r="DJH856" s="273"/>
      <c r="DJI856" s="273"/>
      <c r="DJJ856" s="273"/>
      <c r="DJK856" s="273"/>
      <c r="DJL856" s="273"/>
      <c r="DJM856" s="273"/>
      <c r="DJN856" s="273"/>
      <c r="DJO856" s="273"/>
      <c r="DJP856" s="273"/>
      <c r="DJQ856" s="273"/>
      <c r="DJR856" s="273"/>
      <c r="DJS856" s="273"/>
      <c r="DJT856" s="273"/>
      <c r="DJU856" s="273"/>
      <c r="DJV856" s="273"/>
      <c r="DJW856" s="273"/>
      <c r="DJX856" s="273"/>
      <c r="DJY856" s="273"/>
      <c r="DJZ856" s="273"/>
      <c r="DKA856" s="273"/>
      <c r="DKB856" s="273"/>
      <c r="DKC856" s="273"/>
      <c r="DKD856" s="273"/>
      <c r="DKE856" s="273"/>
      <c r="DKF856" s="273"/>
      <c r="DKG856" s="273"/>
      <c r="DKH856" s="273"/>
      <c r="DKI856" s="273"/>
      <c r="DKJ856" s="273"/>
      <c r="DKK856" s="273"/>
      <c r="DKL856" s="273"/>
      <c r="DKM856" s="273"/>
      <c r="DKN856" s="273"/>
      <c r="DKO856" s="273"/>
      <c r="DKP856" s="273"/>
      <c r="DKQ856" s="273"/>
      <c r="DKR856" s="273"/>
      <c r="DKS856" s="273"/>
      <c r="DKT856" s="273"/>
      <c r="DKU856" s="273"/>
      <c r="DKV856" s="273"/>
      <c r="DKW856" s="273"/>
      <c r="DKX856" s="273"/>
      <c r="DKY856" s="273"/>
      <c r="DKZ856" s="273"/>
      <c r="DLA856" s="273"/>
      <c r="DLB856" s="273"/>
      <c r="DLC856" s="273"/>
      <c r="DLD856" s="273"/>
      <c r="DLE856" s="273"/>
      <c r="DLF856" s="273"/>
      <c r="DLG856" s="273"/>
      <c r="DLH856" s="273"/>
      <c r="DLI856" s="273"/>
      <c r="DLJ856" s="273"/>
      <c r="DLK856" s="273"/>
      <c r="DLL856" s="273"/>
      <c r="DLM856" s="273"/>
      <c r="DLN856" s="273"/>
      <c r="DLO856" s="273"/>
      <c r="DLP856" s="273"/>
      <c r="DLQ856" s="273"/>
      <c r="DLR856" s="273"/>
      <c r="DLS856" s="273"/>
      <c r="DLT856" s="273"/>
      <c r="DLU856" s="273"/>
      <c r="DLV856" s="273"/>
      <c r="DLW856" s="273"/>
      <c r="DLX856" s="273"/>
      <c r="DLY856" s="273"/>
      <c r="DLZ856" s="273"/>
      <c r="DMA856" s="273"/>
      <c r="DMB856" s="273"/>
      <c r="DMC856" s="273"/>
      <c r="DMD856" s="273"/>
      <c r="DME856" s="273"/>
      <c r="DMF856" s="273"/>
      <c r="DMG856" s="273"/>
      <c r="DMH856" s="273"/>
      <c r="DMI856" s="273"/>
      <c r="DMJ856" s="273"/>
      <c r="DMK856" s="273"/>
      <c r="DML856" s="273"/>
      <c r="DMM856" s="273"/>
      <c r="DMN856" s="273"/>
      <c r="DMO856" s="273"/>
      <c r="DMP856" s="273"/>
      <c r="DMQ856" s="273"/>
      <c r="DMR856" s="273"/>
      <c r="DMS856" s="273"/>
      <c r="DMT856" s="273"/>
      <c r="DMU856" s="273"/>
      <c r="DMV856" s="273"/>
      <c r="DMW856" s="273"/>
      <c r="DMX856" s="273"/>
      <c r="DMY856" s="273"/>
      <c r="DMZ856" s="273"/>
      <c r="DNA856" s="273"/>
      <c r="DNB856" s="273"/>
      <c r="DNC856" s="273"/>
      <c r="DND856" s="273"/>
      <c r="DNE856" s="273"/>
      <c r="DNF856" s="273"/>
      <c r="DNG856" s="273"/>
      <c r="DNH856" s="273"/>
      <c r="DNI856" s="273"/>
      <c r="DNJ856" s="273"/>
      <c r="DNK856" s="273"/>
      <c r="DNL856" s="273"/>
      <c r="DNM856" s="273"/>
      <c r="DNN856" s="273"/>
      <c r="DNO856" s="273"/>
      <c r="DNP856" s="273"/>
      <c r="DNQ856" s="273"/>
      <c r="DNR856" s="273"/>
      <c r="DNS856" s="273"/>
      <c r="DNT856" s="273"/>
      <c r="DNU856" s="273"/>
      <c r="DNV856" s="273"/>
      <c r="DNW856" s="273"/>
      <c r="DNX856" s="273"/>
      <c r="DNY856" s="273"/>
      <c r="DNZ856" s="273"/>
      <c r="DOA856" s="273"/>
      <c r="DOB856" s="273"/>
      <c r="DOC856" s="273"/>
      <c r="DOD856" s="273"/>
      <c r="DOE856" s="273"/>
      <c r="DOF856" s="273"/>
      <c r="DOG856" s="273"/>
      <c r="DOH856" s="273"/>
      <c r="DOI856" s="273"/>
      <c r="DOJ856" s="273"/>
      <c r="DOK856" s="273"/>
      <c r="DOL856" s="273"/>
      <c r="DOM856" s="273"/>
      <c r="DON856" s="273"/>
      <c r="DOO856" s="273"/>
      <c r="DOP856" s="273"/>
      <c r="DOQ856" s="273"/>
      <c r="DOR856" s="273"/>
      <c r="DOS856" s="273"/>
      <c r="DOT856" s="273"/>
      <c r="DOU856" s="273"/>
      <c r="DOV856" s="273"/>
      <c r="DOW856" s="273"/>
      <c r="DOX856" s="273"/>
      <c r="DOY856" s="273"/>
      <c r="DOZ856" s="273"/>
      <c r="DPA856" s="273"/>
      <c r="DPB856" s="273"/>
      <c r="DPC856" s="273"/>
      <c r="DPD856" s="273"/>
      <c r="DPE856" s="273"/>
      <c r="DPF856" s="273"/>
      <c r="DPG856" s="273"/>
      <c r="DPH856" s="273"/>
      <c r="DPI856" s="273"/>
      <c r="DPJ856" s="273"/>
      <c r="DPK856" s="273"/>
      <c r="DPL856" s="273"/>
      <c r="DPM856" s="273"/>
      <c r="DPN856" s="273"/>
      <c r="DPO856" s="273"/>
      <c r="DPP856" s="273"/>
      <c r="DPQ856" s="273"/>
      <c r="DPR856" s="273"/>
      <c r="DPS856" s="273"/>
      <c r="DPT856" s="273"/>
      <c r="DPU856" s="273"/>
      <c r="DPV856" s="273"/>
      <c r="DPW856" s="273"/>
      <c r="DPX856" s="273"/>
      <c r="DPY856" s="273"/>
      <c r="DPZ856" s="273"/>
      <c r="DQA856" s="273"/>
      <c r="DQB856" s="273"/>
      <c r="DQC856" s="273"/>
      <c r="DQD856" s="273"/>
      <c r="DQE856" s="273"/>
      <c r="DQF856" s="273"/>
      <c r="DQG856" s="273"/>
      <c r="DQH856" s="273"/>
      <c r="DQI856" s="273"/>
      <c r="DQJ856" s="273"/>
      <c r="DQK856" s="273"/>
      <c r="DQL856" s="273"/>
      <c r="DQM856" s="273"/>
      <c r="DQN856" s="273"/>
      <c r="DQO856" s="273"/>
      <c r="DQP856" s="273"/>
      <c r="DQQ856" s="273"/>
      <c r="DQR856" s="273"/>
      <c r="DQS856" s="273"/>
      <c r="DQT856" s="273"/>
      <c r="DQU856" s="273"/>
      <c r="DQV856" s="273"/>
      <c r="DQW856" s="273"/>
      <c r="DQX856" s="273"/>
      <c r="DQY856" s="273"/>
      <c r="DQZ856" s="273"/>
      <c r="DRA856" s="273"/>
      <c r="DRB856" s="273"/>
      <c r="DRC856" s="273"/>
      <c r="DRD856" s="273"/>
      <c r="DRE856" s="273"/>
      <c r="DRF856" s="273"/>
      <c r="DRG856" s="273"/>
      <c r="DRH856" s="273"/>
      <c r="DRI856" s="273"/>
      <c r="DRJ856" s="273"/>
      <c r="DRK856" s="273"/>
      <c r="DRL856" s="273"/>
      <c r="DRM856" s="273"/>
      <c r="DRN856" s="273"/>
      <c r="DRO856" s="273"/>
      <c r="DRP856" s="273"/>
      <c r="DRQ856" s="273"/>
      <c r="DRR856" s="273"/>
      <c r="DRS856" s="273"/>
      <c r="DRT856" s="273"/>
      <c r="DRU856" s="273"/>
      <c r="DRV856" s="273"/>
      <c r="DRW856" s="273"/>
      <c r="DRX856" s="273"/>
      <c r="DRY856" s="273"/>
      <c r="DRZ856" s="273"/>
      <c r="DSA856" s="273"/>
      <c r="DSB856" s="273"/>
      <c r="DSC856" s="273"/>
      <c r="DSD856" s="273"/>
      <c r="DSE856" s="273"/>
      <c r="DSF856" s="273"/>
      <c r="DSG856" s="273"/>
      <c r="DSH856" s="273"/>
      <c r="DSI856" s="273"/>
      <c r="DSJ856" s="273"/>
      <c r="DSK856" s="273"/>
      <c r="DSL856" s="273"/>
      <c r="DSM856" s="273"/>
      <c r="DSN856" s="273"/>
      <c r="DSO856" s="273"/>
      <c r="DSP856" s="273"/>
      <c r="DSQ856" s="273"/>
      <c r="DSR856" s="273"/>
      <c r="DSS856" s="273"/>
      <c r="DST856" s="273"/>
      <c r="DSU856" s="273"/>
      <c r="DSV856" s="273"/>
      <c r="DSW856" s="273"/>
      <c r="DSX856" s="273"/>
      <c r="DSY856" s="273"/>
      <c r="DSZ856" s="273"/>
      <c r="DTA856" s="273"/>
      <c r="DTB856" s="273"/>
      <c r="DTC856" s="273"/>
      <c r="DTD856" s="273"/>
      <c r="DTE856" s="273"/>
      <c r="DTF856" s="273"/>
      <c r="DTG856" s="273"/>
      <c r="DTH856" s="273"/>
      <c r="DTI856" s="273"/>
      <c r="DTJ856" s="273"/>
      <c r="DTK856" s="273"/>
      <c r="DTL856" s="273"/>
      <c r="DTM856" s="273"/>
      <c r="DTN856" s="273"/>
      <c r="DTO856" s="273"/>
      <c r="DTP856" s="273"/>
      <c r="DTQ856" s="273"/>
      <c r="DTR856" s="273"/>
      <c r="DTS856" s="273"/>
      <c r="DTT856" s="273"/>
      <c r="DTU856" s="273"/>
      <c r="DTV856" s="273"/>
      <c r="DTW856" s="273"/>
      <c r="DTX856" s="273"/>
      <c r="DTY856" s="273"/>
      <c r="DTZ856" s="273"/>
      <c r="DUA856" s="273"/>
      <c r="DUB856" s="273"/>
      <c r="DUC856" s="273"/>
      <c r="DUD856" s="273"/>
      <c r="DUE856" s="273"/>
      <c r="DUF856" s="273"/>
      <c r="DUG856" s="273"/>
      <c r="DUH856" s="273"/>
      <c r="DUI856" s="273"/>
      <c r="DUJ856" s="273"/>
      <c r="DUK856" s="273"/>
      <c r="DUL856" s="273"/>
      <c r="DUM856" s="273"/>
      <c r="DUN856" s="273"/>
      <c r="DUO856" s="273"/>
      <c r="DUP856" s="273"/>
      <c r="DUQ856" s="273"/>
      <c r="DUR856" s="273"/>
      <c r="DUS856" s="273"/>
      <c r="DUT856" s="273"/>
      <c r="DUU856" s="273"/>
      <c r="DUV856" s="273"/>
      <c r="DUW856" s="273"/>
      <c r="DUX856" s="273"/>
      <c r="DUY856" s="273"/>
      <c r="DUZ856" s="273"/>
      <c r="DVA856" s="273"/>
      <c r="DVB856" s="273"/>
      <c r="DVC856" s="273"/>
      <c r="DVD856" s="273"/>
      <c r="DVE856" s="273"/>
      <c r="DVF856" s="273"/>
      <c r="DVG856" s="273"/>
      <c r="DVH856" s="273"/>
      <c r="DVI856" s="273"/>
      <c r="DVJ856" s="273"/>
      <c r="DVK856" s="273"/>
      <c r="DVL856" s="273"/>
      <c r="DVM856" s="273"/>
      <c r="DVN856" s="273"/>
      <c r="DVO856" s="273"/>
      <c r="DVP856" s="273"/>
      <c r="DVQ856" s="273"/>
      <c r="DVR856" s="273"/>
      <c r="DVS856" s="273"/>
      <c r="DVT856" s="273"/>
      <c r="DVU856" s="273"/>
      <c r="DVV856" s="273"/>
      <c r="DVW856" s="273"/>
      <c r="DVX856" s="273"/>
      <c r="DVY856" s="273"/>
      <c r="DVZ856" s="273"/>
      <c r="DWA856" s="273"/>
      <c r="DWB856" s="273"/>
      <c r="DWC856" s="273"/>
      <c r="DWD856" s="273"/>
      <c r="DWE856" s="273"/>
      <c r="DWF856" s="273"/>
      <c r="DWG856" s="273"/>
      <c r="DWH856" s="273"/>
      <c r="DWI856" s="273"/>
      <c r="DWJ856" s="273"/>
      <c r="DWK856" s="273"/>
      <c r="DWL856" s="273"/>
      <c r="DWM856" s="273"/>
      <c r="DWN856" s="273"/>
      <c r="DWO856" s="273"/>
      <c r="DWP856" s="273"/>
      <c r="DWQ856" s="273"/>
      <c r="DWR856" s="273"/>
      <c r="DWS856" s="273"/>
      <c r="DWT856" s="273"/>
      <c r="DWU856" s="273"/>
      <c r="DWV856" s="273"/>
      <c r="DWW856" s="273"/>
      <c r="DWX856" s="273"/>
      <c r="DWY856" s="273"/>
      <c r="DWZ856" s="273"/>
      <c r="DXA856" s="273"/>
      <c r="DXB856" s="273"/>
      <c r="DXC856" s="273"/>
      <c r="DXD856" s="273"/>
      <c r="DXE856" s="273"/>
      <c r="DXF856" s="273"/>
      <c r="DXG856" s="273"/>
      <c r="DXH856" s="273"/>
      <c r="DXI856" s="273"/>
      <c r="DXJ856" s="273"/>
      <c r="DXK856" s="273"/>
      <c r="DXL856" s="273"/>
      <c r="DXM856" s="273"/>
      <c r="DXN856" s="273"/>
      <c r="DXO856" s="273"/>
      <c r="DXP856" s="273"/>
      <c r="DXQ856" s="273"/>
      <c r="DXR856" s="273"/>
      <c r="DXS856" s="273"/>
      <c r="DXT856" s="273"/>
      <c r="DXU856" s="273"/>
      <c r="DXV856" s="273"/>
      <c r="DXW856" s="273"/>
      <c r="DXX856" s="273"/>
      <c r="DXY856" s="273"/>
      <c r="DXZ856" s="273"/>
      <c r="DYA856" s="273"/>
      <c r="DYB856" s="273"/>
      <c r="DYC856" s="273"/>
      <c r="DYD856" s="273"/>
      <c r="DYE856" s="273"/>
      <c r="DYF856" s="273"/>
      <c r="DYG856" s="273"/>
      <c r="DYH856" s="273"/>
      <c r="DYI856" s="273"/>
      <c r="DYJ856" s="273"/>
      <c r="DYK856" s="273"/>
      <c r="DYL856" s="273"/>
      <c r="DYM856" s="273"/>
      <c r="DYN856" s="273"/>
      <c r="DYO856" s="273"/>
      <c r="DYP856" s="273"/>
      <c r="DYQ856" s="273"/>
      <c r="DYR856" s="273"/>
      <c r="DYS856" s="273"/>
      <c r="DYT856" s="273"/>
      <c r="DYU856" s="273"/>
      <c r="DYV856" s="273"/>
      <c r="DYW856" s="273"/>
      <c r="DYX856" s="273"/>
      <c r="DYY856" s="273"/>
      <c r="DYZ856" s="273"/>
      <c r="DZA856" s="273"/>
      <c r="DZB856" s="273"/>
      <c r="DZC856" s="273"/>
      <c r="DZD856" s="273"/>
      <c r="DZE856" s="273"/>
      <c r="DZF856" s="273"/>
      <c r="DZG856" s="273"/>
      <c r="DZH856" s="273"/>
      <c r="DZI856" s="273"/>
      <c r="DZJ856" s="273"/>
      <c r="DZK856" s="273"/>
      <c r="DZL856" s="273"/>
      <c r="DZM856" s="273"/>
      <c r="DZN856" s="273"/>
      <c r="DZO856" s="273"/>
      <c r="DZP856" s="273"/>
      <c r="DZQ856" s="273"/>
      <c r="DZR856" s="273"/>
      <c r="DZS856" s="273"/>
      <c r="DZT856" s="273"/>
      <c r="DZU856" s="273"/>
      <c r="DZV856" s="273"/>
      <c r="DZW856" s="273"/>
      <c r="DZX856" s="273"/>
      <c r="DZY856" s="273"/>
      <c r="DZZ856" s="273"/>
      <c r="EAA856" s="273"/>
      <c r="EAB856" s="273"/>
      <c r="EAC856" s="273"/>
      <c r="EAD856" s="273"/>
      <c r="EAE856" s="273"/>
      <c r="EAF856" s="273"/>
      <c r="EAG856" s="273"/>
      <c r="EAH856" s="273"/>
      <c r="EAI856" s="273"/>
      <c r="EAJ856" s="273"/>
      <c r="EAK856" s="273"/>
      <c r="EAL856" s="273"/>
      <c r="EAM856" s="273"/>
      <c r="EAN856" s="273"/>
      <c r="EAO856" s="273"/>
      <c r="EAP856" s="273"/>
      <c r="EAQ856" s="273"/>
      <c r="EAR856" s="273"/>
      <c r="EAS856" s="273"/>
      <c r="EAT856" s="273"/>
      <c r="EAU856" s="273"/>
      <c r="EAV856" s="273"/>
      <c r="EAW856" s="273"/>
      <c r="EAX856" s="273"/>
      <c r="EAY856" s="273"/>
      <c r="EAZ856" s="273"/>
      <c r="EBA856" s="273"/>
      <c r="EBB856" s="273"/>
      <c r="EBC856" s="273"/>
      <c r="EBD856" s="273"/>
      <c r="EBE856" s="273"/>
      <c r="EBF856" s="273"/>
      <c r="EBG856" s="273"/>
      <c r="EBH856" s="273"/>
      <c r="EBI856" s="273"/>
      <c r="EBJ856" s="273"/>
      <c r="EBK856" s="273"/>
      <c r="EBL856" s="273"/>
      <c r="EBM856" s="273"/>
      <c r="EBN856" s="273"/>
      <c r="EBO856" s="273"/>
      <c r="EBP856" s="273"/>
      <c r="EBQ856" s="273"/>
      <c r="EBR856" s="273"/>
      <c r="EBS856" s="273"/>
      <c r="EBT856" s="273"/>
      <c r="EBU856" s="273"/>
      <c r="EBV856" s="273"/>
      <c r="EBW856" s="273"/>
      <c r="EBX856" s="273"/>
      <c r="EBY856" s="273"/>
      <c r="EBZ856" s="273"/>
      <c r="ECA856" s="273"/>
      <c r="ECB856" s="273"/>
      <c r="ECC856" s="273"/>
      <c r="ECD856" s="273"/>
      <c r="ECE856" s="273"/>
      <c r="ECF856" s="273"/>
      <c r="ECG856" s="273"/>
      <c r="ECH856" s="273"/>
      <c r="ECI856" s="273"/>
      <c r="ECJ856" s="273"/>
      <c r="ECK856" s="273"/>
      <c r="ECL856" s="273"/>
      <c r="ECM856" s="273"/>
      <c r="ECN856" s="273"/>
      <c r="ECO856" s="273"/>
      <c r="ECP856" s="273"/>
      <c r="ECQ856" s="273"/>
      <c r="ECR856" s="273"/>
      <c r="ECS856" s="273"/>
      <c r="ECT856" s="273"/>
      <c r="ECU856" s="273"/>
      <c r="ECV856" s="273"/>
      <c r="ECW856" s="273"/>
      <c r="ECX856" s="273"/>
      <c r="ECY856" s="273"/>
      <c r="ECZ856" s="273"/>
      <c r="EDA856" s="273"/>
      <c r="EDB856" s="273"/>
      <c r="EDC856" s="273"/>
      <c r="EDD856" s="273"/>
      <c r="EDE856" s="273"/>
      <c r="EDF856" s="273"/>
      <c r="EDG856" s="273"/>
      <c r="EDH856" s="273"/>
      <c r="EDI856" s="273"/>
      <c r="EDJ856" s="273"/>
      <c r="EDK856" s="273"/>
      <c r="EDL856" s="273"/>
      <c r="EDM856" s="273"/>
      <c r="EDN856" s="273"/>
      <c r="EDO856" s="273"/>
      <c r="EDP856" s="273"/>
      <c r="EDQ856" s="273"/>
      <c r="EDR856" s="273"/>
      <c r="EDS856" s="273"/>
      <c r="EDT856" s="273"/>
      <c r="EDU856" s="273"/>
      <c r="EDV856" s="273"/>
      <c r="EDW856" s="273"/>
      <c r="EDX856" s="273"/>
      <c r="EDY856" s="273"/>
      <c r="EDZ856" s="273"/>
      <c r="EEA856" s="273"/>
      <c r="EEB856" s="273"/>
      <c r="EEC856" s="273"/>
      <c r="EED856" s="273"/>
      <c r="EEE856" s="273"/>
      <c r="EEF856" s="273"/>
      <c r="EEG856" s="273"/>
      <c r="EEH856" s="273"/>
      <c r="EEI856" s="273"/>
      <c r="EEJ856" s="273"/>
      <c r="EEK856" s="273"/>
      <c r="EEL856" s="273"/>
      <c r="EEM856" s="273"/>
      <c r="EEN856" s="273"/>
      <c r="EEO856" s="273"/>
      <c r="EEP856" s="273"/>
      <c r="EEQ856" s="273"/>
      <c r="EER856" s="273"/>
      <c r="EES856" s="273"/>
      <c r="EET856" s="273"/>
      <c r="EEU856" s="273"/>
      <c r="EEV856" s="273"/>
      <c r="EEW856" s="273"/>
      <c r="EEX856" s="273"/>
      <c r="EEY856" s="273"/>
      <c r="EEZ856" s="273"/>
      <c r="EFA856" s="273"/>
      <c r="EFB856" s="273"/>
      <c r="EFC856" s="273"/>
      <c r="EFD856" s="273"/>
      <c r="EFE856" s="273"/>
      <c r="EFF856" s="273"/>
      <c r="EFG856" s="273"/>
      <c r="EFH856" s="273"/>
      <c r="EFI856" s="273"/>
      <c r="EFJ856" s="273"/>
      <c r="EFK856" s="273"/>
      <c r="EFL856" s="273"/>
      <c r="EFM856" s="273"/>
      <c r="EFN856" s="273"/>
      <c r="EFO856" s="273"/>
      <c r="EFP856" s="273"/>
      <c r="EFQ856" s="273"/>
      <c r="EFR856" s="273"/>
      <c r="EFS856" s="273"/>
      <c r="EFT856" s="273"/>
      <c r="EFU856" s="273"/>
      <c r="EFV856" s="273"/>
      <c r="EFW856" s="273"/>
      <c r="EFX856" s="273"/>
      <c r="EFY856" s="273"/>
      <c r="EFZ856" s="273"/>
      <c r="EGA856" s="273"/>
      <c r="EGB856" s="273"/>
      <c r="EGC856" s="273"/>
      <c r="EGD856" s="273"/>
      <c r="EGE856" s="273"/>
      <c r="EGF856" s="273"/>
      <c r="EGG856" s="273"/>
      <c r="EGH856" s="273"/>
      <c r="EGI856" s="273"/>
      <c r="EGJ856" s="273"/>
      <c r="EGK856" s="273"/>
      <c r="EGL856" s="273"/>
      <c r="EGM856" s="273"/>
      <c r="EGN856" s="273"/>
      <c r="EGO856" s="273"/>
      <c r="EGP856" s="273"/>
      <c r="EGQ856" s="273"/>
      <c r="EGR856" s="273"/>
      <c r="EGS856" s="273"/>
      <c r="EGT856" s="273"/>
      <c r="EGU856" s="273"/>
      <c r="EGV856" s="273"/>
      <c r="EGW856" s="273"/>
      <c r="EGX856" s="273"/>
      <c r="EGY856" s="273"/>
      <c r="EGZ856" s="273"/>
      <c r="EHA856" s="273"/>
      <c r="EHB856" s="273"/>
      <c r="EHC856" s="273"/>
      <c r="EHD856" s="273"/>
      <c r="EHE856" s="273"/>
      <c r="EHF856" s="273"/>
      <c r="EHG856" s="273"/>
      <c r="EHH856" s="273"/>
      <c r="EHI856" s="273"/>
      <c r="EHJ856" s="273"/>
      <c r="EHK856" s="273"/>
      <c r="EHL856" s="273"/>
      <c r="EHM856" s="273"/>
      <c r="EHN856" s="273"/>
      <c r="EHO856" s="273"/>
      <c r="EHP856" s="273"/>
      <c r="EHQ856" s="273"/>
      <c r="EHR856" s="273"/>
      <c r="EHS856" s="273"/>
      <c r="EHT856" s="273"/>
      <c r="EHU856" s="273"/>
      <c r="EHV856" s="273"/>
      <c r="EHW856" s="273"/>
      <c r="EHX856" s="273"/>
      <c r="EHY856" s="273"/>
      <c r="EHZ856" s="273"/>
      <c r="EIA856" s="273"/>
      <c r="EIB856" s="273"/>
      <c r="EIC856" s="273"/>
      <c r="EID856" s="273"/>
      <c r="EIE856" s="273"/>
      <c r="EIF856" s="273"/>
      <c r="EIG856" s="273"/>
      <c r="EIH856" s="273"/>
      <c r="EII856" s="273"/>
      <c r="EIJ856" s="273"/>
      <c r="EIK856" s="273"/>
      <c r="EIL856" s="273"/>
      <c r="EIM856" s="273"/>
      <c r="EIN856" s="273"/>
      <c r="EIO856" s="273"/>
      <c r="EIP856" s="273"/>
      <c r="EIQ856" s="273"/>
      <c r="EIR856" s="273"/>
      <c r="EIS856" s="273"/>
      <c r="EIT856" s="273"/>
      <c r="EIU856" s="273"/>
      <c r="EIV856" s="273"/>
      <c r="EIW856" s="273"/>
      <c r="EIX856" s="273"/>
      <c r="EIY856" s="273"/>
      <c r="EIZ856" s="273"/>
      <c r="EJA856" s="273"/>
      <c r="EJB856" s="273"/>
      <c r="EJC856" s="273"/>
      <c r="EJD856" s="273"/>
      <c r="EJE856" s="273"/>
      <c r="EJF856" s="273"/>
      <c r="EJG856" s="273"/>
      <c r="EJH856" s="273"/>
      <c r="EJI856" s="273"/>
      <c r="EJJ856" s="273"/>
      <c r="EJK856" s="273"/>
      <c r="EJL856" s="273"/>
      <c r="EJM856" s="273"/>
      <c r="EJN856" s="273"/>
      <c r="EJO856" s="273"/>
      <c r="EJP856" s="273"/>
      <c r="EJQ856" s="273"/>
      <c r="EJR856" s="273"/>
      <c r="EJS856" s="273"/>
      <c r="EJT856" s="273"/>
      <c r="EJU856" s="273"/>
      <c r="EJV856" s="273"/>
      <c r="EJW856" s="273"/>
      <c r="EJX856" s="273"/>
      <c r="EJY856" s="273"/>
      <c r="EJZ856" s="273"/>
      <c r="EKA856" s="273"/>
      <c r="EKB856" s="273"/>
      <c r="EKC856" s="273"/>
      <c r="EKD856" s="273"/>
      <c r="EKE856" s="273"/>
      <c r="EKF856" s="273"/>
      <c r="EKG856" s="273"/>
      <c r="EKH856" s="273"/>
      <c r="EKI856" s="273"/>
      <c r="EKJ856" s="273"/>
      <c r="EKK856" s="273"/>
      <c r="EKL856" s="273"/>
      <c r="EKM856" s="273"/>
      <c r="EKN856" s="273"/>
      <c r="EKO856" s="273"/>
      <c r="EKP856" s="273"/>
      <c r="EKQ856" s="273"/>
      <c r="EKR856" s="273"/>
      <c r="EKS856" s="273"/>
      <c r="EKT856" s="273"/>
      <c r="EKU856" s="273"/>
      <c r="EKV856" s="273"/>
      <c r="EKW856" s="273"/>
      <c r="EKX856" s="273"/>
      <c r="EKY856" s="273"/>
      <c r="EKZ856" s="273"/>
      <c r="ELA856" s="273"/>
      <c r="ELB856" s="273"/>
      <c r="ELC856" s="273"/>
      <c r="ELD856" s="273"/>
      <c r="ELE856" s="273"/>
      <c r="ELF856" s="273"/>
      <c r="ELG856" s="273"/>
      <c r="ELH856" s="273"/>
      <c r="ELI856" s="273"/>
      <c r="ELJ856" s="273"/>
      <c r="ELK856" s="273"/>
      <c r="ELL856" s="273"/>
      <c r="ELM856" s="273"/>
      <c r="ELN856" s="273"/>
      <c r="ELO856" s="273"/>
      <c r="ELP856" s="273"/>
      <c r="ELQ856" s="273"/>
      <c r="ELR856" s="273"/>
      <c r="ELS856" s="273"/>
      <c r="ELT856" s="273"/>
      <c r="ELU856" s="273"/>
      <c r="ELV856" s="273"/>
      <c r="ELW856" s="273"/>
      <c r="ELX856" s="273"/>
      <c r="ELY856" s="273"/>
      <c r="ELZ856" s="273"/>
      <c r="EMA856" s="273"/>
      <c r="EMB856" s="273"/>
      <c r="EMC856" s="273"/>
      <c r="EMD856" s="273"/>
      <c r="EME856" s="273"/>
      <c r="EMF856" s="273"/>
      <c r="EMG856" s="273"/>
      <c r="EMH856" s="273"/>
      <c r="EMI856" s="273"/>
      <c r="EMJ856" s="273"/>
      <c r="EMK856" s="273"/>
      <c r="EML856" s="273"/>
      <c r="EMM856" s="273"/>
      <c r="EMN856" s="273"/>
      <c r="EMO856" s="273"/>
      <c r="EMP856" s="273"/>
      <c r="EMQ856" s="273"/>
      <c r="EMR856" s="273"/>
      <c r="EMS856" s="273"/>
      <c r="EMT856" s="273"/>
      <c r="EMU856" s="273"/>
      <c r="EMV856" s="273"/>
      <c r="EMW856" s="273"/>
      <c r="EMX856" s="273"/>
      <c r="EMY856" s="273"/>
      <c r="EMZ856" s="273"/>
      <c r="ENA856" s="273"/>
      <c r="ENB856" s="273"/>
      <c r="ENC856" s="273"/>
      <c r="END856" s="273"/>
      <c r="ENE856" s="273"/>
      <c r="ENF856" s="273"/>
      <c r="ENG856" s="273"/>
      <c r="ENH856" s="273"/>
      <c r="ENI856" s="273"/>
      <c r="ENJ856" s="273"/>
      <c r="ENK856" s="273"/>
      <c r="ENL856" s="273"/>
      <c r="ENM856" s="273"/>
      <c r="ENN856" s="273"/>
      <c r="ENO856" s="273"/>
      <c r="ENP856" s="273"/>
      <c r="ENQ856" s="273"/>
      <c r="ENR856" s="273"/>
      <c r="ENS856" s="273"/>
      <c r="ENT856" s="273"/>
      <c r="ENU856" s="273"/>
      <c r="ENV856" s="273"/>
      <c r="ENW856" s="273"/>
      <c r="ENX856" s="273"/>
      <c r="ENY856" s="273"/>
      <c r="ENZ856" s="273"/>
      <c r="EOA856" s="273"/>
      <c r="EOB856" s="273"/>
      <c r="EOC856" s="273"/>
      <c r="EOD856" s="273"/>
      <c r="EOE856" s="273"/>
      <c r="EOF856" s="273"/>
      <c r="EOG856" s="273"/>
      <c r="EOH856" s="273"/>
      <c r="EOI856" s="273"/>
      <c r="EOJ856" s="273"/>
      <c r="EOK856" s="273"/>
      <c r="EOL856" s="273"/>
      <c r="EOM856" s="273"/>
      <c r="EON856" s="273"/>
      <c r="EOO856" s="273"/>
      <c r="EOP856" s="273"/>
      <c r="EOQ856" s="273"/>
      <c r="EOR856" s="273"/>
      <c r="EOS856" s="273"/>
      <c r="EOT856" s="273"/>
      <c r="EOU856" s="273"/>
      <c r="EOV856" s="273"/>
      <c r="EOW856" s="273"/>
      <c r="EOX856" s="273"/>
      <c r="EOY856" s="273"/>
      <c r="EOZ856" s="273"/>
      <c r="EPA856" s="273"/>
      <c r="EPB856" s="273"/>
      <c r="EPC856" s="273"/>
      <c r="EPD856" s="273"/>
      <c r="EPE856" s="273"/>
      <c r="EPF856" s="273"/>
      <c r="EPG856" s="273"/>
      <c r="EPH856" s="273"/>
      <c r="EPI856" s="273"/>
      <c r="EPJ856" s="273"/>
      <c r="EPK856" s="273"/>
      <c r="EPL856" s="273"/>
      <c r="EPM856" s="273"/>
      <c r="EPN856" s="273"/>
      <c r="EPO856" s="273"/>
      <c r="EPP856" s="273"/>
      <c r="EPQ856" s="273"/>
      <c r="EPR856" s="273"/>
      <c r="EPS856" s="273"/>
      <c r="EPT856" s="273"/>
      <c r="EPU856" s="273"/>
      <c r="EPV856" s="273"/>
      <c r="EPW856" s="273"/>
      <c r="EPX856" s="273"/>
      <c r="EPY856" s="273"/>
      <c r="EPZ856" s="273"/>
      <c r="EQA856" s="273"/>
      <c r="EQB856" s="273"/>
      <c r="EQC856" s="273"/>
      <c r="EQD856" s="273"/>
      <c r="EQE856" s="273"/>
      <c r="EQF856" s="273"/>
      <c r="EQG856" s="273"/>
      <c r="EQH856" s="273"/>
      <c r="EQI856" s="273"/>
      <c r="EQJ856" s="273"/>
      <c r="EQK856" s="273"/>
      <c r="EQL856" s="273"/>
      <c r="EQM856" s="273"/>
      <c r="EQN856" s="273"/>
      <c r="EQO856" s="273"/>
      <c r="EQP856" s="273"/>
      <c r="EQQ856" s="273"/>
      <c r="EQR856" s="273"/>
      <c r="EQS856" s="273"/>
      <c r="EQT856" s="273"/>
      <c r="EQU856" s="273"/>
      <c r="EQV856" s="273"/>
      <c r="EQW856" s="273"/>
      <c r="EQX856" s="273"/>
      <c r="EQY856" s="273"/>
      <c r="EQZ856" s="273"/>
      <c r="ERA856" s="273"/>
      <c r="ERB856" s="273"/>
      <c r="ERC856" s="273"/>
      <c r="ERD856" s="273"/>
      <c r="ERE856" s="273"/>
      <c r="ERF856" s="273"/>
      <c r="ERG856" s="273"/>
      <c r="ERH856" s="273"/>
      <c r="ERI856" s="273"/>
      <c r="ERJ856" s="273"/>
      <c r="ERK856" s="273"/>
      <c r="ERL856" s="273"/>
      <c r="ERM856" s="273"/>
      <c r="ERN856" s="273"/>
      <c r="ERO856" s="273"/>
      <c r="ERP856" s="273"/>
      <c r="ERQ856" s="273"/>
      <c r="ERR856" s="273"/>
      <c r="ERS856" s="273"/>
      <c r="ERT856" s="273"/>
      <c r="ERU856" s="273"/>
      <c r="ERV856" s="273"/>
      <c r="ERW856" s="273"/>
      <c r="ERX856" s="273"/>
      <c r="ERY856" s="273"/>
      <c r="ERZ856" s="273"/>
      <c r="ESA856" s="273"/>
      <c r="ESB856" s="273"/>
      <c r="ESC856" s="273"/>
      <c r="ESD856" s="273"/>
      <c r="ESE856" s="273"/>
      <c r="ESF856" s="273"/>
      <c r="ESG856" s="273"/>
      <c r="ESH856" s="273"/>
      <c r="ESI856" s="273"/>
      <c r="ESJ856" s="273"/>
      <c r="ESK856" s="273"/>
      <c r="ESL856" s="273"/>
      <c r="ESM856" s="273"/>
      <c r="ESN856" s="273"/>
      <c r="ESO856" s="273"/>
      <c r="ESP856" s="273"/>
      <c r="ESQ856" s="273"/>
      <c r="ESR856" s="273"/>
      <c r="ESS856" s="273"/>
      <c r="EST856" s="273"/>
      <c r="ESU856" s="273"/>
      <c r="ESV856" s="273"/>
      <c r="ESW856" s="273"/>
      <c r="ESX856" s="273"/>
      <c r="ESY856" s="273"/>
      <c r="ESZ856" s="273"/>
      <c r="ETA856" s="273"/>
      <c r="ETB856" s="273"/>
      <c r="ETC856" s="273"/>
      <c r="ETD856" s="273"/>
      <c r="ETE856" s="273"/>
      <c r="ETF856" s="273"/>
      <c r="ETG856" s="273"/>
      <c r="ETH856" s="273"/>
      <c r="ETI856" s="273"/>
      <c r="ETJ856" s="273"/>
      <c r="ETK856" s="273"/>
      <c r="ETL856" s="273"/>
      <c r="ETM856" s="273"/>
      <c r="ETN856" s="273"/>
      <c r="ETO856" s="273"/>
      <c r="ETP856" s="273"/>
      <c r="ETQ856" s="273"/>
      <c r="ETR856" s="273"/>
      <c r="ETS856" s="273"/>
      <c r="ETT856" s="273"/>
      <c r="ETU856" s="273"/>
      <c r="ETV856" s="273"/>
      <c r="ETW856" s="273"/>
      <c r="ETX856" s="273"/>
      <c r="ETY856" s="273"/>
      <c r="ETZ856" s="273"/>
      <c r="EUA856" s="273"/>
      <c r="EUB856" s="273"/>
      <c r="EUC856" s="273"/>
      <c r="EUD856" s="273"/>
      <c r="EUE856" s="273"/>
      <c r="EUF856" s="273"/>
      <c r="EUG856" s="273"/>
      <c r="EUH856" s="273"/>
      <c r="EUI856" s="273"/>
      <c r="EUJ856" s="273"/>
      <c r="EUK856" s="273"/>
      <c r="EUL856" s="273"/>
      <c r="EUM856" s="273"/>
      <c r="EUN856" s="273"/>
      <c r="EUO856" s="273"/>
      <c r="EUP856" s="273"/>
      <c r="EUQ856" s="273"/>
      <c r="EUR856" s="273"/>
      <c r="EUS856" s="273"/>
      <c r="EUT856" s="273"/>
      <c r="EUU856" s="273"/>
      <c r="EUV856" s="273"/>
      <c r="EUW856" s="273"/>
      <c r="EUX856" s="273"/>
      <c r="EUY856" s="273"/>
      <c r="EUZ856" s="273"/>
      <c r="EVA856" s="273"/>
      <c r="EVB856" s="273"/>
      <c r="EVC856" s="273"/>
      <c r="EVD856" s="273"/>
      <c r="EVE856" s="273"/>
      <c r="EVF856" s="273"/>
      <c r="EVG856" s="273"/>
      <c r="EVH856" s="273"/>
      <c r="EVI856" s="273"/>
      <c r="EVJ856" s="273"/>
      <c r="EVK856" s="273"/>
      <c r="EVL856" s="273"/>
      <c r="EVM856" s="273"/>
      <c r="EVN856" s="273"/>
      <c r="EVO856" s="273"/>
      <c r="EVP856" s="273"/>
      <c r="EVQ856" s="273"/>
      <c r="EVR856" s="273"/>
      <c r="EVS856" s="273"/>
      <c r="EVT856" s="273"/>
      <c r="EVU856" s="273"/>
      <c r="EVV856" s="273"/>
      <c r="EVW856" s="273"/>
      <c r="EVX856" s="273"/>
      <c r="EVY856" s="273"/>
      <c r="EVZ856" s="273"/>
      <c r="EWA856" s="273"/>
      <c r="EWB856" s="273"/>
      <c r="EWC856" s="273"/>
      <c r="EWD856" s="273"/>
      <c r="EWE856" s="273"/>
      <c r="EWF856" s="273"/>
      <c r="EWG856" s="273"/>
      <c r="EWH856" s="273"/>
      <c r="EWI856" s="273"/>
      <c r="EWJ856" s="273"/>
      <c r="EWK856" s="273"/>
      <c r="EWL856" s="273"/>
      <c r="EWM856" s="273"/>
      <c r="EWN856" s="273"/>
      <c r="EWO856" s="273"/>
      <c r="EWP856" s="273"/>
      <c r="EWQ856" s="273"/>
      <c r="EWR856" s="273"/>
      <c r="EWS856" s="273"/>
      <c r="EWT856" s="273"/>
      <c r="EWU856" s="273"/>
      <c r="EWV856" s="273"/>
      <c r="EWW856" s="273"/>
      <c r="EWX856" s="273"/>
      <c r="EWY856" s="273"/>
      <c r="EWZ856" s="273"/>
      <c r="EXA856" s="273"/>
      <c r="EXB856" s="273"/>
      <c r="EXC856" s="273"/>
      <c r="EXD856" s="273"/>
      <c r="EXE856" s="273"/>
      <c r="EXF856" s="273"/>
      <c r="EXG856" s="273"/>
      <c r="EXH856" s="273"/>
      <c r="EXI856" s="273"/>
      <c r="EXJ856" s="273"/>
      <c r="EXK856" s="273"/>
      <c r="EXL856" s="273"/>
      <c r="EXM856" s="273"/>
      <c r="EXN856" s="273"/>
      <c r="EXO856" s="273"/>
      <c r="EXP856" s="273"/>
      <c r="EXQ856" s="273"/>
      <c r="EXR856" s="273"/>
      <c r="EXS856" s="273"/>
      <c r="EXT856" s="273"/>
      <c r="EXU856" s="273"/>
      <c r="EXV856" s="273"/>
      <c r="EXW856" s="273"/>
      <c r="EXX856" s="273"/>
      <c r="EXY856" s="273"/>
      <c r="EXZ856" s="273"/>
      <c r="EYA856" s="273"/>
      <c r="EYB856" s="273"/>
      <c r="EYC856" s="273"/>
      <c r="EYD856" s="273"/>
      <c r="EYE856" s="273"/>
      <c r="EYF856" s="273"/>
      <c r="EYG856" s="273"/>
      <c r="EYH856" s="273"/>
      <c r="EYI856" s="273"/>
      <c r="EYJ856" s="273"/>
      <c r="EYK856" s="273"/>
      <c r="EYL856" s="273"/>
      <c r="EYM856" s="273"/>
      <c r="EYN856" s="273"/>
      <c r="EYO856" s="273"/>
      <c r="EYP856" s="273"/>
      <c r="EYQ856" s="273"/>
      <c r="EYR856" s="273"/>
      <c r="EYS856" s="273"/>
      <c r="EYT856" s="273"/>
      <c r="EYU856" s="273"/>
      <c r="EYV856" s="273"/>
      <c r="EYW856" s="273"/>
      <c r="EYX856" s="273"/>
      <c r="EYY856" s="273"/>
      <c r="EYZ856" s="273"/>
      <c r="EZA856" s="273"/>
      <c r="EZB856" s="273"/>
      <c r="EZC856" s="273"/>
      <c r="EZD856" s="273"/>
      <c r="EZE856" s="273"/>
      <c r="EZF856" s="273"/>
      <c r="EZG856" s="273"/>
      <c r="EZH856" s="273"/>
      <c r="EZI856" s="273"/>
      <c r="EZJ856" s="273"/>
      <c r="EZK856" s="273"/>
      <c r="EZL856" s="273"/>
      <c r="EZM856" s="273"/>
      <c r="EZN856" s="273"/>
      <c r="EZO856" s="273"/>
      <c r="EZP856" s="273"/>
      <c r="EZQ856" s="273"/>
      <c r="EZR856" s="273"/>
      <c r="EZS856" s="273"/>
      <c r="EZT856" s="273"/>
      <c r="EZU856" s="273"/>
      <c r="EZV856" s="273"/>
      <c r="EZW856" s="273"/>
      <c r="EZX856" s="273"/>
      <c r="EZY856" s="273"/>
      <c r="EZZ856" s="273"/>
      <c r="FAA856" s="273"/>
      <c r="FAB856" s="273"/>
      <c r="FAC856" s="273"/>
      <c r="FAD856" s="273"/>
      <c r="FAE856" s="273"/>
      <c r="FAF856" s="273"/>
      <c r="FAG856" s="273"/>
      <c r="FAH856" s="273"/>
      <c r="FAI856" s="273"/>
      <c r="FAJ856" s="273"/>
      <c r="FAK856" s="273"/>
      <c r="FAL856" s="273"/>
      <c r="FAM856" s="273"/>
      <c r="FAN856" s="273"/>
      <c r="FAO856" s="273"/>
      <c r="FAP856" s="273"/>
      <c r="FAQ856" s="273"/>
      <c r="FAR856" s="273"/>
      <c r="FAS856" s="273"/>
      <c r="FAT856" s="273"/>
      <c r="FAU856" s="273"/>
      <c r="FAV856" s="273"/>
      <c r="FAW856" s="273"/>
      <c r="FAX856" s="273"/>
      <c r="FAY856" s="273"/>
      <c r="FAZ856" s="273"/>
      <c r="FBA856" s="273"/>
      <c r="FBB856" s="273"/>
      <c r="FBC856" s="273"/>
      <c r="FBD856" s="273"/>
      <c r="FBE856" s="273"/>
      <c r="FBF856" s="273"/>
      <c r="FBG856" s="273"/>
      <c r="FBH856" s="273"/>
      <c r="FBI856" s="273"/>
      <c r="FBJ856" s="273"/>
      <c r="FBK856" s="273"/>
      <c r="FBL856" s="273"/>
      <c r="FBM856" s="273"/>
      <c r="FBN856" s="273"/>
      <c r="FBO856" s="273"/>
      <c r="FBP856" s="273"/>
      <c r="FBQ856" s="273"/>
      <c r="FBR856" s="273"/>
      <c r="FBS856" s="273"/>
      <c r="FBT856" s="273"/>
      <c r="FBU856" s="273"/>
      <c r="FBV856" s="273"/>
      <c r="FBW856" s="273"/>
      <c r="FBX856" s="273"/>
      <c r="FBY856" s="273"/>
      <c r="FBZ856" s="273"/>
      <c r="FCA856" s="273"/>
      <c r="FCB856" s="273"/>
      <c r="FCC856" s="273"/>
      <c r="FCD856" s="273"/>
      <c r="FCE856" s="273"/>
      <c r="FCF856" s="273"/>
      <c r="FCG856" s="273"/>
      <c r="FCH856" s="273"/>
      <c r="FCI856" s="273"/>
      <c r="FCJ856" s="273"/>
      <c r="FCK856" s="273"/>
      <c r="FCL856" s="273"/>
      <c r="FCM856" s="273"/>
      <c r="FCN856" s="273"/>
      <c r="FCO856" s="273"/>
      <c r="FCP856" s="273"/>
      <c r="FCQ856" s="273"/>
      <c r="FCR856" s="273"/>
      <c r="FCS856" s="273"/>
      <c r="FCT856" s="273"/>
      <c r="FCU856" s="273"/>
      <c r="FCV856" s="273"/>
      <c r="FCW856" s="273"/>
      <c r="FCX856" s="273"/>
      <c r="FCY856" s="273"/>
      <c r="FCZ856" s="273"/>
      <c r="FDA856" s="273"/>
      <c r="FDB856" s="273"/>
      <c r="FDC856" s="273"/>
      <c r="FDD856" s="273"/>
      <c r="FDE856" s="273"/>
      <c r="FDF856" s="273"/>
      <c r="FDG856" s="273"/>
      <c r="FDH856" s="273"/>
      <c r="FDI856" s="273"/>
      <c r="FDJ856" s="273"/>
      <c r="FDK856" s="273"/>
      <c r="FDL856" s="273"/>
      <c r="FDM856" s="273"/>
      <c r="FDN856" s="273"/>
      <c r="FDO856" s="273"/>
      <c r="FDP856" s="273"/>
      <c r="FDQ856" s="273"/>
      <c r="FDR856" s="273"/>
      <c r="FDS856" s="273"/>
      <c r="FDT856" s="273"/>
      <c r="FDU856" s="273"/>
      <c r="FDV856" s="273"/>
      <c r="FDW856" s="273"/>
      <c r="FDX856" s="273"/>
      <c r="FDY856" s="273"/>
      <c r="FDZ856" s="273"/>
      <c r="FEA856" s="273"/>
      <c r="FEB856" s="273"/>
      <c r="FEC856" s="273"/>
      <c r="FED856" s="273"/>
      <c r="FEE856" s="273"/>
      <c r="FEF856" s="273"/>
      <c r="FEG856" s="273"/>
      <c r="FEH856" s="273"/>
      <c r="FEI856" s="273"/>
      <c r="FEJ856" s="273"/>
      <c r="FEK856" s="273"/>
      <c r="FEL856" s="273"/>
      <c r="FEM856" s="273"/>
      <c r="FEN856" s="273"/>
      <c r="FEO856" s="273"/>
      <c r="FEP856" s="273"/>
      <c r="FEQ856" s="273"/>
      <c r="FER856" s="273"/>
      <c r="FES856" s="273"/>
      <c r="FET856" s="273"/>
      <c r="FEU856" s="273"/>
      <c r="FEV856" s="273"/>
      <c r="FEW856" s="273"/>
      <c r="FEX856" s="273"/>
      <c r="FEY856" s="273"/>
      <c r="FEZ856" s="273"/>
      <c r="FFA856" s="273"/>
      <c r="FFB856" s="273"/>
      <c r="FFC856" s="273"/>
      <c r="FFD856" s="273"/>
      <c r="FFE856" s="273"/>
      <c r="FFF856" s="273"/>
      <c r="FFG856" s="273"/>
      <c r="FFH856" s="273"/>
      <c r="FFI856" s="273"/>
      <c r="FFJ856" s="273"/>
      <c r="FFK856" s="273"/>
      <c r="FFL856" s="273"/>
      <c r="FFM856" s="273"/>
      <c r="FFN856" s="273"/>
      <c r="FFO856" s="273"/>
      <c r="FFP856" s="273"/>
      <c r="FFQ856" s="273"/>
      <c r="FFR856" s="273"/>
      <c r="FFS856" s="273"/>
      <c r="FFT856" s="273"/>
      <c r="FFU856" s="273"/>
      <c r="FFV856" s="273"/>
      <c r="FFW856" s="273"/>
      <c r="FFX856" s="273"/>
      <c r="FFY856" s="273"/>
      <c r="FFZ856" s="273"/>
      <c r="FGA856" s="273"/>
      <c r="FGB856" s="273"/>
      <c r="FGC856" s="273"/>
      <c r="FGD856" s="273"/>
      <c r="FGE856" s="273"/>
      <c r="FGF856" s="273"/>
      <c r="FGG856" s="273"/>
      <c r="FGH856" s="273"/>
      <c r="FGI856" s="273"/>
      <c r="FGJ856" s="273"/>
      <c r="FGK856" s="273"/>
      <c r="FGL856" s="273"/>
      <c r="FGM856" s="273"/>
      <c r="FGN856" s="273"/>
      <c r="FGO856" s="273"/>
      <c r="FGP856" s="273"/>
      <c r="FGQ856" s="273"/>
      <c r="FGR856" s="273"/>
      <c r="FGS856" s="273"/>
      <c r="FGT856" s="273"/>
      <c r="FGU856" s="273"/>
      <c r="FGV856" s="273"/>
      <c r="FGW856" s="273"/>
      <c r="FGX856" s="273"/>
      <c r="FGY856" s="273"/>
      <c r="FGZ856" s="273"/>
      <c r="FHA856" s="273"/>
      <c r="FHB856" s="273"/>
      <c r="FHC856" s="273"/>
      <c r="FHD856" s="273"/>
      <c r="FHE856" s="273"/>
      <c r="FHF856" s="273"/>
      <c r="FHG856" s="273"/>
      <c r="FHH856" s="273"/>
      <c r="FHI856" s="273"/>
      <c r="FHJ856" s="273"/>
      <c r="FHK856" s="273"/>
      <c r="FHL856" s="273"/>
      <c r="FHM856" s="273"/>
      <c r="FHN856" s="273"/>
      <c r="FHO856" s="273"/>
      <c r="FHP856" s="273"/>
      <c r="FHQ856" s="273"/>
      <c r="FHR856" s="273"/>
      <c r="FHS856" s="273"/>
      <c r="FHT856" s="273"/>
      <c r="FHU856" s="273"/>
      <c r="FHV856" s="273"/>
      <c r="FHW856" s="273"/>
      <c r="FHX856" s="273"/>
      <c r="FHY856" s="273"/>
      <c r="FHZ856" s="273"/>
      <c r="FIA856" s="273"/>
      <c r="FIB856" s="273"/>
      <c r="FIC856" s="273"/>
      <c r="FID856" s="273"/>
      <c r="FIE856" s="273"/>
      <c r="FIF856" s="273"/>
      <c r="FIG856" s="273"/>
      <c r="FIH856" s="273"/>
      <c r="FII856" s="273"/>
      <c r="FIJ856" s="273"/>
      <c r="FIK856" s="273"/>
      <c r="FIL856" s="273"/>
      <c r="FIM856" s="273"/>
      <c r="FIN856" s="273"/>
      <c r="FIO856" s="273"/>
      <c r="FIP856" s="273"/>
      <c r="FIQ856" s="273"/>
      <c r="FIR856" s="273"/>
      <c r="FIS856" s="273"/>
      <c r="FIT856" s="273"/>
      <c r="FIU856" s="273"/>
      <c r="FIV856" s="273"/>
      <c r="FIW856" s="273"/>
      <c r="FIX856" s="273"/>
      <c r="FIY856" s="273"/>
      <c r="FIZ856" s="273"/>
      <c r="FJA856" s="273"/>
      <c r="FJB856" s="273"/>
      <c r="FJC856" s="273"/>
      <c r="FJD856" s="273"/>
      <c r="FJE856" s="273"/>
      <c r="FJF856" s="273"/>
      <c r="FJG856" s="273"/>
      <c r="FJH856" s="273"/>
      <c r="FJI856" s="273"/>
      <c r="FJJ856" s="273"/>
      <c r="FJK856" s="273"/>
      <c r="FJL856" s="273"/>
      <c r="FJM856" s="273"/>
      <c r="FJN856" s="273"/>
      <c r="FJO856" s="273"/>
      <c r="FJP856" s="273"/>
      <c r="FJQ856" s="273"/>
      <c r="FJR856" s="273"/>
      <c r="FJS856" s="273"/>
      <c r="FJT856" s="273"/>
      <c r="FJU856" s="273"/>
      <c r="FJV856" s="273"/>
      <c r="FJW856" s="273"/>
      <c r="FJX856" s="273"/>
      <c r="FJY856" s="273"/>
      <c r="FJZ856" s="273"/>
      <c r="FKA856" s="273"/>
      <c r="FKB856" s="273"/>
      <c r="FKC856" s="273"/>
      <c r="FKD856" s="273"/>
      <c r="FKE856" s="273"/>
      <c r="FKF856" s="273"/>
      <c r="FKG856" s="273"/>
      <c r="FKH856" s="273"/>
      <c r="FKI856" s="273"/>
      <c r="FKJ856" s="273"/>
      <c r="FKK856" s="273"/>
      <c r="FKL856" s="273"/>
      <c r="FKM856" s="273"/>
      <c r="FKN856" s="273"/>
      <c r="FKO856" s="273"/>
      <c r="FKP856" s="273"/>
      <c r="FKQ856" s="273"/>
      <c r="FKR856" s="273"/>
      <c r="FKS856" s="273"/>
      <c r="FKT856" s="273"/>
      <c r="FKU856" s="273"/>
      <c r="FKV856" s="273"/>
      <c r="FKW856" s="273"/>
      <c r="FKX856" s="273"/>
      <c r="FKY856" s="273"/>
      <c r="FKZ856" s="273"/>
      <c r="FLA856" s="273"/>
      <c r="FLB856" s="273"/>
      <c r="FLC856" s="273"/>
      <c r="FLD856" s="273"/>
      <c r="FLE856" s="273"/>
      <c r="FLF856" s="273"/>
      <c r="FLG856" s="273"/>
      <c r="FLH856" s="273"/>
      <c r="FLI856" s="273"/>
      <c r="FLJ856" s="273"/>
      <c r="FLK856" s="273"/>
      <c r="FLL856" s="273"/>
      <c r="FLM856" s="273"/>
      <c r="FLN856" s="273"/>
      <c r="FLO856" s="273"/>
      <c r="FLP856" s="273"/>
      <c r="FLQ856" s="273"/>
      <c r="FLR856" s="273"/>
      <c r="FLS856" s="273"/>
      <c r="FLT856" s="273"/>
      <c r="FLU856" s="273"/>
      <c r="FLV856" s="273"/>
      <c r="FLW856" s="273"/>
      <c r="FLX856" s="273"/>
      <c r="FLY856" s="273"/>
      <c r="FLZ856" s="273"/>
      <c r="FMA856" s="273"/>
      <c r="FMB856" s="273"/>
      <c r="FMC856" s="273"/>
      <c r="FMD856" s="273"/>
      <c r="FME856" s="273"/>
      <c r="FMF856" s="273"/>
      <c r="FMG856" s="273"/>
      <c r="FMH856" s="273"/>
      <c r="FMI856" s="273"/>
      <c r="FMJ856" s="273"/>
      <c r="FMK856" s="273"/>
      <c r="FML856" s="273"/>
      <c r="FMM856" s="273"/>
      <c r="FMN856" s="273"/>
      <c r="FMO856" s="273"/>
      <c r="FMP856" s="273"/>
      <c r="FMQ856" s="273"/>
      <c r="FMR856" s="273"/>
      <c r="FMS856" s="273"/>
      <c r="FMT856" s="273"/>
      <c r="FMU856" s="273"/>
      <c r="FMV856" s="273"/>
      <c r="FMW856" s="273"/>
      <c r="FMX856" s="273"/>
      <c r="FMY856" s="273"/>
      <c r="FMZ856" s="273"/>
      <c r="FNA856" s="273"/>
      <c r="FNB856" s="273"/>
      <c r="FNC856" s="273"/>
      <c r="FND856" s="273"/>
      <c r="FNE856" s="273"/>
      <c r="FNF856" s="273"/>
      <c r="FNG856" s="273"/>
      <c r="FNH856" s="273"/>
      <c r="FNI856" s="273"/>
      <c r="FNJ856" s="273"/>
      <c r="FNK856" s="273"/>
      <c r="FNL856" s="273"/>
      <c r="FNM856" s="273"/>
      <c r="FNN856" s="273"/>
      <c r="FNO856" s="273"/>
      <c r="FNP856" s="273"/>
      <c r="FNQ856" s="273"/>
      <c r="FNR856" s="273"/>
      <c r="FNS856" s="273"/>
      <c r="FNT856" s="273"/>
      <c r="FNU856" s="273"/>
      <c r="FNV856" s="273"/>
      <c r="FNW856" s="273"/>
      <c r="FNX856" s="273"/>
      <c r="FNY856" s="273"/>
      <c r="FNZ856" s="273"/>
      <c r="FOA856" s="273"/>
      <c r="FOB856" s="273"/>
      <c r="FOC856" s="273"/>
      <c r="FOD856" s="273"/>
      <c r="FOE856" s="273"/>
      <c r="FOF856" s="273"/>
      <c r="FOG856" s="273"/>
      <c r="FOH856" s="273"/>
      <c r="FOI856" s="273"/>
      <c r="FOJ856" s="273"/>
      <c r="FOK856" s="273"/>
      <c r="FOL856" s="273"/>
      <c r="FOM856" s="273"/>
      <c r="FON856" s="273"/>
      <c r="FOO856" s="273"/>
      <c r="FOP856" s="273"/>
      <c r="FOQ856" s="273"/>
      <c r="FOR856" s="273"/>
      <c r="FOS856" s="273"/>
      <c r="FOT856" s="273"/>
      <c r="FOU856" s="273"/>
      <c r="FOV856" s="273"/>
      <c r="FOW856" s="273"/>
      <c r="FOX856" s="273"/>
      <c r="FOY856" s="273"/>
      <c r="FOZ856" s="273"/>
      <c r="FPA856" s="273"/>
      <c r="FPB856" s="273"/>
      <c r="FPC856" s="273"/>
      <c r="FPD856" s="273"/>
      <c r="FPE856" s="273"/>
      <c r="FPF856" s="273"/>
      <c r="FPG856" s="273"/>
      <c r="FPH856" s="273"/>
      <c r="FPI856" s="273"/>
      <c r="FPJ856" s="273"/>
      <c r="FPK856" s="273"/>
      <c r="FPL856" s="273"/>
      <c r="FPM856" s="273"/>
      <c r="FPN856" s="273"/>
      <c r="FPO856" s="273"/>
      <c r="FPP856" s="273"/>
      <c r="FPQ856" s="273"/>
      <c r="FPR856" s="273"/>
      <c r="FPS856" s="273"/>
      <c r="FPT856" s="273"/>
      <c r="FPU856" s="273"/>
      <c r="FPV856" s="273"/>
      <c r="FPW856" s="273"/>
      <c r="FPX856" s="273"/>
      <c r="FPY856" s="273"/>
      <c r="FPZ856" s="273"/>
      <c r="FQA856" s="273"/>
      <c r="FQB856" s="273"/>
      <c r="FQC856" s="273"/>
      <c r="FQD856" s="273"/>
      <c r="FQE856" s="273"/>
      <c r="FQF856" s="273"/>
      <c r="FQG856" s="273"/>
      <c r="FQH856" s="273"/>
      <c r="FQI856" s="273"/>
      <c r="FQJ856" s="273"/>
      <c r="FQK856" s="273"/>
      <c r="FQL856" s="273"/>
      <c r="FQM856" s="273"/>
      <c r="FQN856" s="273"/>
      <c r="FQO856" s="273"/>
      <c r="FQP856" s="273"/>
      <c r="FQQ856" s="273"/>
      <c r="FQR856" s="273"/>
      <c r="FQS856" s="273"/>
      <c r="FQT856" s="273"/>
      <c r="FQU856" s="273"/>
      <c r="FQV856" s="273"/>
      <c r="FQW856" s="273"/>
      <c r="FQX856" s="273"/>
      <c r="FQY856" s="273"/>
      <c r="FQZ856" s="273"/>
      <c r="FRA856" s="273"/>
      <c r="FRB856" s="273"/>
      <c r="FRC856" s="273"/>
      <c r="FRD856" s="273"/>
      <c r="FRE856" s="273"/>
      <c r="FRF856" s="273"/>
      <c r="FRG856" s="273"/>
      <c r="FRH856" s="273"/>
      <c r="FRI856" s="273"/>
      <c r="FRJ856" s="273"/>
      <c r="FRK856" s="273"/>
      <c r="FRL856" s="273"/>
      <c r="FRM856" s="273"/>
      <c r="FRN856" s="273"/>
      <c r="FRO856" s="273"/>
      <c r="FRP856" s="273"/>
      <c r="FRQ856" s="273"/>
      <c r="FRR856" s="273"/>
      <c r="FRS856" s="273"/>
      <c r="FRT856" s="273"/>
      <c r="FRU856" s="273"/>
      <c r="FRV856" s="273"/>
      <c r="FRW856" s="273"/>
      <c r="FRX856" s="273"/>
      <c r="FRY856" s="273"/>
      <c r="FRZ856" s="273"/>
      <c r="FSA856" s="273"/>
      <c r="FSB856" s="273"/>
      <c r="FSC856" s="273"/>
      <c r="FSD856" s="273"/>
      <c r="FSE856" s="273"/>
      <c r="FSF856" s="273"/>
      <c r="FSG856" s="273"/>
      <c r="FSH856" s="273"/>
      <c r="FSI856" s="273"/>
      <c r="FSJ856" s="273"/>
      <c r="FSK856" s="273"/>
      <c r="FSL856" s="273"/>
      <c r="FSM856" s="273"/>
      <c r="FSN856" s="273"/>
      <c r="FSO856" s="273"/>
      <c r="FSP856" s="273"/>
      <c r="FSQ856" s="273"/>
      <c r="FSR856" s="273"/>
      <c r="FSS856" s="273"/>
      <c r="FST856" s="273"/>
      <c r="FSU856" s="273"/>
      <c r="FSV856" s="273"/>
      <c r="FSW856" s="273"/>
      <c r="FSX856" s="273"/>
      <c r="FSY856" s="273"/>
      <c r="FSZ856" s="273"/>
      <c r="FTA856" s="273"/>
      <c r="FTB856" s="273"/>
      <c r="FTC856" s="273"/>
      <c r="FTD856" s="273"/>
      <c r="FTE856" s="273"/>
      <c r="FTF856" s="273"/>
      <c r="FTG856" s="273"/>
      <c r="FTH856" s="273"/>
      <c r="FTI856" s="273"/>
      <c r="FTJ856" s="273"/>
      <c r="FTK856" s="273"/>
      <c r="FTL856" s="273"/>
      <c r="FTM856" s="273"/>
      <c r="FTN856" s="273"/>
      <c r="FTO856" s="273"/>
      <c r="FTP856" s="273"/>
      <c r="FTQ856" s="273"/>
      <c r="FTR856" s="273"/>
      <c r="FTS856" s="273"/>
      <c r="FTT856" s="273"/>
      <c r="FTU856" s="273"/>
      <c r="FTV856" s="273"/>
      <c r="FTW856" s="273"/>
      <c r="FTX856" s="273"/>
      <c r="FTY856" s="273"/>
      <c r="FTZ856" s="273"/>
      <c r="FUA856" s="273"/>
      <c r="FUB856" s="273"/>
      <c r="FUC856" s="273"/>
      <c r="FUD856" s="273"/>
      <c r="FUE856" s="273"/>
      <c r="FUF856" s="273"/>
      <c r="FUG856" s="273"/>
      <c r="FUH856" s="273"/>
      <c r="FUI856" s="273"/>
      <c r="FUJ856" s="273"/>
      <c r="FUK856" s="273"/>
      <c r="FUL856" s="273"/>
      <c r="FUM856" s="273"/>
      <c r="FUN856" s="273"/>
      <c r="FUO856" s="273"/>
      <c r="FUP856" s="273"/>
      <c r="FUQ856" s="273"/>
      <c r="FUR856" s="273"/>
      <c r="FUS856" s="273"/>
      <c r="FUT856" s="273"/>
      <c r="FUU856" s="273"/>
      <c r="FUV856" s="273"/>
      <c r="FUW856" s="273"/>
      <c r="FUX856" s="273"/>
      <c r="FUY856" s="273"/>
      <c r="FUZ856" s="273"/>
      <c r="FVA856" s="273"/>
      <c r="FVB856" s="273"/>
      <c r="FVC856" s="273"/>
      <c r="FVD856" s="273"/>
      <c r="FVE856" s="273"/>
      <c r="FVF856" s="273"/>
      <c r="FVG856" s="273"/>
      <c r="FVH856" s="273"/>
      <c r="FVI856" s="273"/>
      <c r="FVJ856" s="273"/>
      <c r="FVK856" s="273"/>
      <c r="FVL856" s="273"/>
      <c r="FVM856" s="273"/>
      <c r="FVN856" s="273"/>
      <c r="FVO856" s="273"/>
      <c r="FVP856" s="273"/>
      <c r="FVQ856" s="273"/>
      <c r="FVR856" s="273"/>
      <c r="FVS856" s="273"/>
      <c r="FVT856" s="273"/>
      <c r="FVU856" s="273"/>
      <c r="FVV856" s="273"/>
      <c r="FVW856" s="273"/>
      <c r="FVX856" s="273"/>
      <c r="FVY856" s="273"/>
      <c r="FVZ856" s="273"/>
      <c r="FWA856" s="273"/>
      <c r="FWB856" s="273"/>
      <c r="FWC856" s="273"/>
      <c r="FWD856" s="273"/>
      <c r="FWE856" s="273"/>
      <c r="FWF856" s="273"/>
      <c r="FWG856" s="273"/>
      <c r="FWH856" s="273"/>
      <c r="FWI856" s="273"/>
      <c r="FWJ856" s="273"/>
      <c r="FWK856" s="273"/>
      <c r="FWL856" s="273"/>
      <c r="FWM856" s="273"/>
      <c r="FWN856" s="273"/>
      <c r="FWO856" s="273"/>
      <c r="FWP856" s="273"/>
      <c r="FWQ856" s="273"/>
      <c r="FWR856" s="273"/>
      <c r="FWS856" s="273"/>
      <c r="FWT856" s="273"/>
      <c r="FWU856" s="273"/>
      <c r="FWV856" s="273"/>
      <c r="FWW856" s="273"/>
      <c r="FWX856" s="273"/>
      <c r="FWY856" s="273"/>
      <c r="FWZ856" s="273"/>
      <c r="FXA856" s="273"/>
      <c r="FXB856" s="273"/>
      <c r="FXC856" s="273"/>
      <c r="FXD856" s="273"/>
      <c r="FXE856" s="273"/>
      <c r="FXF856" s="273"/>
      <c r="FXG856" s="273"/>
      <c r="FXH856" s="273"/>
      <c r="FXI856" s="273"/>
      <c r="FXJ856" s="273"/>
      <c r="FXK856" s="273"/>
      <c r="FXL856" s="273"/>
      <c r="FXM856" s="273"/>
      <c r="FXN856" s="273"/>
      <c r="FXO856" s="273"/>
      <c r="FXP856" s="273"/>
      <c r="FXQ856" s="273"/>
      <c r="FXR856" s="273"/>
      <c r="FXS856" s="273"/>
      <c r="FXT856" s="273"/>
      <c r="FXU856" s="273"/>
      <c r="FXV856" s="273"/>
      <c r="FXW856" s="273"/>
      <c r="FXX856" s="273"/>
      <c r="FXY856" s="273"/>
      <c r="FXZ856" s="273"/>
      <c r="FYA856" s="273"/>
      <c r="FYB856" s="273"/>
      <c r="FYC856" s="273"/>
      <c r="FYD856" s="273"/>
      <c r="FYE856" s="273"/>
      <c r="FYF856" s="273"/>
      <c r="FYG856" s="273"/>
      <c r="FYH856" s="273"/>
      <c r="FYI856" s="273"/>
      <c r="FYJ856" s="273"/>
      <c r="FYK856" s="273"/>
      <c r="FYL856" s="273"/>
      <c r="FYM856" s="273"/>
      <c r="FYN856" s="273"/>
      <c r="FYO856" s="273"/>
      <c r="FYP856" s="273"/>
      <c r="FYQ856" s="273"/>
      <c r="FYR856" s="273"/>
      <c r="FYS856" s="273"/>
      <c r="FYT856" s="273"/>
      <c r="FYU856" s="273"/>
      <c r="FYV856" s="273"/>
      <c r="FYW856" s="273"/>
      <c r="FYX856" s="273"/>
      <c r="FYY856" s="273"/>
      <c r="FYZ856" s="273"/>
      <c r="FZA856" s="273"/>
      <c r="FZB856" s="273"/>
      <c r="FZC856" s="273"/>
      <c r="FZD856" s="273"/>
      <c r="FZE856" s="273"/>
      <c r="FZF856" s="273"/>
      <c r="FZG856" s="273"/>
      <c r="FZH856" s="273"/>
      <c r="FZI856" s="273"/>
      <c r="FZJ856" s="273"/>
      <c r="FZK856" s="273"/>
      <c r="FZL856" s="273"/>
      <c r="FZM856" s="273"/>
      <c r="FZN856" s="273"/>
      <c r="FZO856" s="273"/>
      <c r="FZP856" s="273"/>
      <c r="FZQ856" s="273"/>
      <c r="FZR856" s="273"/>
      <c r="FZS856" s="273"/>
      <c r="FZT856" s="273"/>
      <c r="FZU856" s="273"/>
      <c r="FZV856" s="273"/>
      <c r="FZW856" s="273"/>
      <c r="FZX856" s="273"/>
      <c r="FZY856" s="273"/>
      <c r="FZZ856" s="273"/>
      <c r="GAA856" s="273"/>
      <c r="GAB856" s="273"/>
      <c r="GAC856" s="273"/>
      <c r="GAD856" s="273"/>
      <c r="GAE856" s="273"/>
      <c r="GAF856" s="273"/>
      <c r="GAG856" s="273"/>
      <c r="GAH856" s="273"/>
      <c r="GAI856" s="273"/>
      <c r="GAJ856" s="273"/>
      <c r="GAK856" s="273"/>
      <c r="GAL856" s="273"/>
      <c r="GAM856" s="273"/>
      <c r="GAN856" s="273"/>
      <c r="GAO856" s="273"/>
      <c r="GAP856" s="273"/>
      <c r="GAQ856" s="273"/>
      <c r="GAR856" s="273"/>
      <c r="GAS856" s="273"/>
      <c r="GAT856" s="273"/>
      <c r="GAU856" s="273"/>
      <c r="GAV856" s="273"/>
      <c r="GAW856" s="273"/>
      <c r="GAX856" s="273"/>
      <c r="GAY856" s="273"/>
      <c r="GAZ856" s="273"/>
      <c r="GBA856" s="273"/>
      <c r="GBB856" s="273"/>
      <c r="GBC856" s="273"/>
      <c r="GBD856" s="273"/>
      <c r="GBE856" s="273"/>
      <c r="GBF856" s="273"/>
      <c r="GBG856" s="273"/>
      <c r="GBH856" s="273"/>
      <c r="GBI856" s="273"/>
      <c r="GBJ856" s="273"/>
      <c r="GBK856" s="273"/>
      <c r="GBL856" s="273"/>
      <c r="GBM856" s="273"/>
      <c r="GBN856" s="273"/>
      <c r="GBO856" s="273"/>
      <c r="GBP856" s="273"/>
      <c r="GBQ856" s="273"/>
      <c r="GBR856" s="273"/>
      <c r="GBS856" s="273"/>
      <c r="GBT856" s="273"/>
      <c r="GBU856" s="273"/>
      <c r="GBV856" s="273"/>
      <c r="GBW856" s="273"/>
      <c r="GBX856" s="273"/>
      <c r="GBY856" s="273"/>
      <c r="GBZ856" s="273"/>
      <c r="GCA856" s="273"/>
      <c r="GCB856" s="273"/>
      <c r="GCC856" s="273"/>
      <c r="GCD856" s="273"/>
      <c r="GCE856" s="273"/>
      <c r="GCF856" s="273"/>
      <c r="GCG856" s="273"/>
      <c r="GCH856" s="273"/>
      <c r="GCI856" s="273"/>
      <c r="GCJ856" s="273"/>
      <c r="GCK856" s="273"/>
      <c r="GCL856" s="273"/>
      <c r="GCM856" s="273"/>
      <c r="GCN856" s="273"/>
      <c r="GCO856" s="273"/>
      <c r="GCP856" s="273"/>
      <c r="GCQ856" s="273"/>
      <c r="GCR856" s="273"/>
      <c r="GCS856" s="273"/>
      <c r="GCT856" s="273"/>
      <c r="GCU856" s="273"/>
      <c r="GCV856" s="273"/>
      <c r="GCW856" s="273"/>
      <c r="GCX856" s="273"/>
      <c r="GCY856" s="273"/>
      <c r="GCZ856" s="273"/>
      <c r="GDA856" s="273"/>
      <c r="GDB856" s="273"/>
      <c r="GDC856" s="273"/>
      <c r="GDD856" s="273"/>
      <c r="GDE856" s="273"/>
      <c r="GDF856" s="273"/>
      <c r="GDG856" s="273"/>
      <c r="GDH856" s="273"/>
      <c r="GDI856" s="273"/>
      <c r="GDJ856" s="273"/>
      <c r="GDK856" s="273"/>
      <c r="GDL856" s="273"/>
      <c r="GDM856" s="273"/>
      <c r="GDN856" s="273"/>
      <c r="GDO856" s="273"/>
      <c r="GDP856" s="273"/>
      <c r="GDQ856" s="273"/>
      <c r="GDR856" s="273"/>
      <c r="GDS856" s="273"/>
      <c r="GDT856" s="273"/>
      <c r="GDU856" s="273"/>
      <c r="GDV856" s="273"/>
      <c r="GDW856" s="273"/>
      <c r="GDX856" s="273"/>
      <c r="GDY856" s="273"/>
      <c r="GDZ856" s="273"/>
      <c r="GEA856" s="273"/>
      <c r="GEB856" s="273"/>
      <c r="GEC856" s="273"/>
      <c r="GED856" s="273"/>
      <c r="GEE856" s="273"/>
      <c r="GEF856" s="273"/>
      <c r="GEG856" s="273"/>
      <c r="GEH856" s="273"/>
      <c r="GEI856" s="273"/>
      <c r="GEJ856" s="273"/>
      <c r="GEK856" s="273"/>
      <c r="GEL856" s="273"/>
      <c r="GEM856" s="273"/>
      <c r="GEN856" s="273"/>
      <c r="GEO856" s="273"/>
      <c r="GEP856" s="273"/>
      <c r="GEQ856" s="273"/>
      <c r="GER856" s="273"/>
      <c r="GES856" s="273"/>
      <c r="GET856" s="273"/>
      <c r="GEU856" s="273"/>
      <c r="GEV856" s="273"/>
      <c r="GEW856" s="273"/>
      <c r="GEX856" s="273"/>
      <c r="GEY856" s="273"/>
      <c r="GEZ856" s="273"/>
      <c r="GFA856" s="273"/>
      <c r="GFB856" s="273"/>
      <c r="GFC856" s="273"/>
      <c r="GFD856" s="273"/>
      <c r="GFE856" s="273"/>
      <c r="GFF856" s="273"/>
      <c r="GFG856" s="273"/>
      <c r="GFH856" s="273"/>
      <c r="GFI856" s="273"/>
      <c r="GFJ856" s="273"/>
      <c r="GFK856" s="273"/>
      <c r="GFL856" s="273"/>
      <c r="GFM856" s="273"/>
      <c r="GFN856" s="273"/>
      <c r="GFO856" s="273"/>
      <c r="GFP856" s="273"/>
      <c r="GFQ856" s="273"/>
      <c r="GFR856" s="273"/>
      <c r="GFS856" s="273"/>
      <c r="GFT856" s="273"/>
      <c r="GFU856" s="273"/>
      <c r="GFV856" s="273"/>
      <c r="GFW856" s="273"/>
      <c r="GFX856" s="273"/>
      <c r="GFY856" s="273"/>
      <c r="GFZ856" s="273"/>
      <c r="GGA856" s="273"/>
      <c r="GGB856" s="273"/>
      <c r="GGC856" s="273"/>
      <c r="GGD856" s="273"/>
      <c r="GGE856" s="273"/>
      <c r="GGF856" s="273"/>
      <c r="GGG856" s="273"/>
      <c r="GGH856" s="273"/>
      <c r="GGI856" s="273"/>
      <c r="GGJ856" s="273"/>
      <c r="GGK856" s="273"/>
      <c r="GGL856" s="273"/>
      <c r="GGM856" s="273"/>
      <c r="GGN856" s="273"/>
      <c r="GGO856" s="273"/>
      <c r="GGP856" s="273"/>
      <c r="GGQ856" s="273"/>
      <c r="GGR856" s="273"/>
      <c r="GGS856" s="273"/>
      <c r="GGT856" s="273"/>
      <c r="GGU856" s="273"/>
      <c r="GGV856" s="273"/>
      <c r="GGW856" s="273"/>
      <c r="GGX856" s="273"/>
      <c r="GGY856" s="273"/>
      <c r="GGZ856" s="273"/>
      <c r="GHA856" s="273"/>
      <c r="GHB856" s="273"/>
      <c r="GHC856" s="273"/>
      <c r="GHD856" s="273"/>
      <c r="GHE856" s="273"/>
      <c r="GHF856" s="273"/>
      <c r="GHG856" s="273"/>
      <c r="GHH856" s="273"/>
      <c r="GHI856" s="273"/>
      <c r="GHJ856" s="273"/>
      <c r="GHK856" s="273"/>
      <c r="GHL856" s="273"/>
      <c r="GHM856" s="273"/>
      <c r="GHN856" s="273"/>
      <c r="GHO856" s="273"/>
      <c r="GHP856" s="273"/>
      <c r="GHQ856" s="273"/>
      <c r="GHR856" s="273"/>
      <c r="GHS856" s="273"/>
      <c r="GHT856" s="273"/>
      <c r="GHU856" s="273"/>
      <c r="GHV856" s="273"/>
      <c r="GHW856" s="273"/>
      <c r="GHX856" s="273"/>
      <c r="GHY856" s="273"/>
      <c r="GHZ856" s="273"/>
      <c r="GIA856" s="273"/>
      <c r="GIB856" s="273"/>
      <c r="GIC856" s="273"/>
      <c r="GID856" s="273"/>
      <c r="GIE856" s="273"/>
      <c r="GIF856" s="273"/>
      <c r="GIG856" s="273"/>
      <c r="GIH856" s="273"/>
      <c r="GII856" s="273"/>
      <c r="GIJ856" s="273"/>
      <c r="GIK856" s="273"/>
      <c r="GIL856" s="273"/>
      <c r="GIM856" s="273"/>
      <c r="GIN856" s="273"/>
      <c r="GIO856" s="273"/>
      <c r="GIP856" s="273"/>
      <c r="GIQ856" s="273"/>
      <c r="GIR856" s="273"/>
      <c r="GIS856" s="273"/>
      <c r="GIT856" s="273"/>
      <c r="GIU856" s="273"/>
      <c r="GIV856" s="273"/>
      <c r="GIW856" s="273"/>
      <c r="GIX856" s="273"/>
      <c r="GIY856" s="273"/>
      <c r="GIZ856" s="273"/>
      <c r="GJA856" s="273"/>
      <c r="GJB856" s="273"/>
      <c r="GJC856" s="273"/>
      <c r="GJD856" s="273"/>
      <c r="GJE856" s="273"/>
      <c r="GJF856" s="273"/>
      <c r="GJG856" s="273"/>
      <c r="GJH856" s="273"/>
      <c r="GJI856" s="273"/>
      <c r="GJJ856" s="273"/>
      <c r="GJK856" s="273"/>
      <c r="GJL856" s="273"/>
      <c r="GJM856" s="273"/>
      <c r="GJN856" s="273"/>
      <c r="GJO856" s="273"/>
      <c r="GJP856" s="273"/>
      <c r="GJQ856" s="273"/>
      <c r="GJR856" s="273"/>
      <c r="GJS856" s="273"/>
      <c r="GJT856" s="273"/>
      <c r="GJU856" s="273"/>
      <c r="GJV856" s="273"/>
      <c r="GJW856" s="273"/>
      <c r="GJX856" s="273"/>
      <c r="GJY856" s="273"/>
      <c r="GJZ856" s="273"/>
      <c r="GKA856" s="273"/>
      <c r="GKB856" s="273"/>
      <c r="GKC856" s="273"/>
      <c r="GKD856" s="273"/>
      <c r="GKE856" s="273"/>
      <c r="GKF856" s="273"/>
      <c r="GKG856" s="273"/>
      <c r="GKH856" s="273"/>
      <c r="GKI856" s="273"/>
      <c r="GKJ856" s="273"/>
      <c r="GKK856" s="273"/>
      <c r="GKL856" s="273"/>
      <c r="GKM856" s="273"/>
      <c r="GKN856" s="273"/>
      <c r="GKO856" s="273"/>
      <c r="GKP856" s="273"/>
      <c r="GKQ856" s="273"/>
      <c r="GKR856" s="273"/>
      <c r="GKS856" s="273"/>
      <c r="GKT856" s="273"/>
      <c r="GKU856" s="273"/>
      <c r="GKV856" s="273"/>
      <c r="GKW856" s="273"/>
      <c r="GKX856" s="273"/>
      <c r="GKY856" s="273"/>
      <c r="GKZ856" s="273"/>
      <c r="GLA856" s="273"/>
      <c r="GLB856" s="273"/>
      <c r="GLC856" s="273"/>
      <c r="GLD856" s="273"/>
      <c r="GLE856" s="273"/>
      <c r="GLF856" s="273"/>
      <c r="GLG856" s="273"/>
      <c r="GLH856" s="273"/>
      <c r="GLI856" s="273"/>
      <c r="GLJ856" s="273"/>
      <c r="GLK856" s="273"/>
      <c r="GLL856" s="273"/>
      <c r="GLM856" s="273"/>
      <c r="GLN856" s="273"/>
      <c r="GLO856" s="273"/>
      <c r="GLP856" s="273"/>
      <c r="GLQ856" s="273"/>
      <c r="GLR856" s="273"/>
      <c r="GLS856" s="273"/>
      <c r="GLT856" s="273"/>
      <c r="GLU856" s="273"/>
      <c r="GLV856" s="273"/>
      <c r="GLW856" s="273"/>
      <c r="GLX856" s="273"/>
      <c r="GLY856" s="273"/>
      <c r="GLZ856" s="273"/>
      <c r="GMA856" s="273"/>
      <c r="GMB856" s="273"/>
      <c r="GMC856" s="273"/>
      <c r="GMD856" s="273"/>
      <c r="GME856" s="273"/>
      <c r="GMF856" s="273"/>
      <c r="GMG856" s="273"/>
      <c r="GMH856" s="273"/>
      <c r="GMI856" s="273"/>
      <c r="GMJ856" s="273"/>
      <c r="GMK856" s="273"/>
      <c r="GML856" s="273"/>
      <c r="GMM856" s="273"/>
      <c r="GMN856" s="273"/>
      <c r="GMO856" s="273"/>
      <c r="GMP856" s="273"/>
      <c r="GMQ856" s="273"/>
      <c r="GMR856" s="273"/>
      <c r="GMS856" s="273"/>
      <c r="GMT856" s="273"/>
      <c r="GMU856" s="273"/>
      <c r="GMV856" s="273"/>
      <c r="GMW856" s="273"/>
      <c r="GMX856" s="273"/>
      <c r="GMY856" s="273"/>
      <c r="GMZ856" s="273"/>
      <c r="GNA856" s="273"/>
      <c r="GNB856" s="273"/>
      <c r="GNC856" s="273"/>
      <c r="GND856" s="273"/>
      <c r="GNE856" s="273"/>
      <c r="GNF856" s="273"/>
      <c r="GNG856" s="273"/>
      <c r="GNH856" s="273"/>
      <c r="GNI856" s="273"/>
      <c r="GNJ856" s="273"/>
      <c r="GNK856" s="273"/>
      <c r="GNL856" s="273"/>
      <c r="GNM856" s="273"/>
      <c r="GNN856" s="273"/>
      <c r="GNO856" s="273"/>
      <c r="GNP856" s="273"/>
      <c r="GNQ856" s="273"/>
      <c r="GNR856" s="273"/>
      <c r="GNS856" s="273"/>
      <c r="GNT856" s="273"/>
      <c r="GNU856" s="273"/>
      <c r="GNV856" s="273"/>
      <c r="GNW856" s="273"/>
      <c r="GNX856" s="273"/>
      <c r="GNY856" s="273"/>
      <c r="GNZ856" s="273"/>
      <c r="GOA856" s="273"/>
      <c r="GOB856" s="273"/>
      <c r="GOC856" s="273"/>
      <c r="GOD856" s="273"/>
      <c r="GOE856" s="273"/>
      <c r="GOF856" s="273"/>
      <c r="GOG856" s="273"/>
      <c r="GOH856" s="273"/>
      <c r="GOI856" s="273"/>
      <c r="GOJ856" s="273"/>
      <c r="GOK856" s="273"/>
      <c r="GOL856" s="273"/>
      <c r="GOM856" s="273"/>
      <c r="GON856" s="273"/>
      <c r="GOO856" s="273"/>
      <c r="GOP856" s="273"/>
      <c r="GOQ856" s="273"/>
      <c r="GOR856" s="273"/>
      <c r="GOS856" s="273"/>
      <c r="GOT856" s="273"/>
      <c r="GOU856" s="273"/>
      <c r="GOV856" s="273"/>
      <c r="GOW856" s="273"/>
      <c r="GOX856" s="273"/>
      <c r="GOY856" s="273"/>
      <c r="GOZ856" s="273"/>
      <c r="GPA856" s="273"/>
      <c r="GPB856" s="273"/>
      <c r="GPC856" s="273"/>
      <c r="GPD856" s="273"/>
      <c r="GPE856" s="273"/>
      <c r="GPF856" s="273"/>
      <c r="GPG856" s="273"/>
      <c r="GPH856" s="273"/>
      <c r="GPI856" s="273"/>
      <c r="GPJ856" s="273"/>
      <c r="GPK856" s="273"/>
      <c r="GPL856" s="273"/>
      <c r="GPM856" s="273"/>
      <c r="GPN856" s="273"/>
      <c r="GPO856" s="273"/>
      <c r="GPP856" s="273"/>
      <c r="GPQ856" s="273"/>
      <c r="GPR856" s="273"/>
      <c r="GPS856" s="273"/>
      <c r="GPT856" s="273"/>
      <c r="GPU856" s="273"/>
      <c r="GPV856" s="273"/>
      <c r="GPW856" s="273"/>
      <c r="GPX856" s="273"/>
      <c r="GPY856" s="273"/>
      <c r="GPZ856" s="273"/>
      <c r="GQA856" s="273"/>
      <c r="GQB856" s="273"/>
      <c r="GQC856" s="273"/>
      <c r="GQD856" s="273"/>
      <c r="GQE856" s="273"/>
      <c r="GQF856" s="273"/>
      <c r="GQG856" s="273"/>
      <c r="GQH856" s="273"/>
      <c r="GQI856" s="273"/>
      <c r="GQJ856" s="273"/>
      <c r="GQK856" s="273"/>
      <c r="GQL856" s="273"/>
      <c r="GQM856" s="273"/>
      <c r="GQN856" s="273"/>
      <c r="GQO856" s="273"/>
      <c r="GQP856" s="273"/>
      <c r="GQQ856" s="273"/>
      <c r="GQR856" s="273"/>
      <c r="GQS856" s="273"/>
      <c r="GQT856" s="273"/>
      <c r="GQU856" s="273"/>
      <c r="GQV856" s="273"/>
      <c r="GQW856" s="273"/>
      <c r="GQX856" s="273"/>
      <c r="GQY856" s="273"/>
      <c r="GQZ856" s="273"/>
      <c r="GRA856" s="273"/>
      <c r="GRB856" s="273"/>
      <c r="GRC856" s="273"/>
      <c r="GRD856" s="273"/>
      <c r="GRE856" s="273"/>
      <c r="GRF856" s="273"/>
      <c r="GRG856" s="273"/>
      <c r="GRH856" s="273"/>
      <c r="GRI856" s="273"/>
      <c r="GRJ856" s="273"/>
      <c r="GRK856" s="273"/>
      <c r="GRL856" s="273"/>
      <c r="GRM856" s="273"/>
      <c r="GRN856" s="273"/>
      <c r="GRO856" s="273"/>
      <c r="GRP856" s="273"/>
      <c r="GRQ856" s="273"/>
      <c r="GRR856" s="273"/>
      <c r="GRS856" s="273"/>
      <c r="GRT856" s="273"/>
      <c r="GRU856" s="273"/>
      <c r="GRV856" s="273"/>
      <c r="GRW856" s="273"/>
      <c r="GRX856" s="273"/>
      <c r="GRY856" s="273"/>
      <c r="GRZ856" s="273"/>
      <c r="GSA856" s="273"/>
      <c r="GSB856" s="273"/>
      <c r="GSC856" s="273"/>
      <c r="GSD856" s="273"/>
      <c r="GSE856" s="273"/>
      <c r="GSF856" s="273"/>
      <c r="GSG856" s="273"/>
      <c r="GSH856" s="273"/>
      <c r="GSI856" s="273"/>
      <c r="GSJ856" s="273"/>
      <c r="GSK856" s="273"/>
      <c r="GSL856" s="273"/>
      <c r="GSM856" s="273"/>
      <c r="GSN856" s="273"/>
      <c r="GSO856" s="273"/>
      <c r="GSP856" s="273"/>
      <c r="GSQ856" s="273"/>
      <c r="GSR856" s="273"/>
      <c r="GSS856" s="273"/>
      <c r="GST856" s="273"/>
      <c r="GSU856" s="273"/>
      <c r="GSV856" s="273"/>
      <c r="GSW856" s="273"/>
      <c r="GSX856" s="273"/>
      <c r="GSY856" s="273"/>
      <c r="GSZ856" s="273"/>
      <c r="GTA856" s="273"/>
      <c r="GTB856" s="273"/>
      <c r="GTC856" s="273"/>
      <c r="GTD856" s="273"/>
      <c r="GTE856" s="273"/>
      <c r="GTF856" s="273"/>
      <c r="GTG856" s="273"/>
      <c r="GTH856" s="273"/>
      <c r="GTI856" s="273"/>
      <c r="GTJ856" s="273"/>
      <c r="GTK856" s="273"/>
      <c r="GTL856" s="273"/>
      <c r="GTM856" s="273"/>
      <c r="GTN856" s="273"/>
      <c r="GTO856" s="273"/>
      <c r="GTP856" s="273"/>
      <c r="GTQ856" s="273"/>
      <c r="GTR856" s="273"/>
      <c r="GTS856" s="273"/>
      <c r="GTT856" s="273"/>
      <c r="GTU856" s="273"/>
      <c r="GTV856" s="273"/>
      <c r="GTW856" s="273"/>
      <c r="GTX856" s="273"/>
      <c r="GTY856" s="273"/>
      <c r="GTZ856" s="273"/>
      <c r="GUA856" s="273"/>
      <c r="GUB856" s="273"/>
      <c r="GUC856" s="273"/>
      <c r="GUD856" s="273"/>
      <c r="GUE856" s="273"/>
      <c r="GUF856" s="273"/>
      <c r="GUG856" s="273"/>
      <c r="GUH856" s="273"/>
      <c r="GUI856" s="273"/>
      <c r="GUJ856" s="273"/>
      <c r="GUK856" s="273"/>
      <c r="GUL856" s="273"/>
      <c r="GUM856" s="273"/>
      <c r="GUN856" s="273"/>
      <c r="GUO856" s="273"/>
      <c r="GUP856" s="273"/>
      <c r="GUQ856" s="273"/>
      <c r="GUR856" s="273"/>
      <c r="GUS856" s="273"/>
      <c r="GUT856" s="273"/>
      <c r="GUU856" s="273"/>
      <c r="GUV856" s="273"/>
      <c r="GUW856" s="273"/>
      <c r="GUX856" s="273"/>
      <c r="GUY856" s="273"/>
      <c r="GUZ856" s="273"/>
      <c r="GVA856" s="273"/>
      <c r="GVB856" s="273"/>
      <c r="GVC856" s="273"/>
      <c r="GVD856" s="273"/>
      <c r="GVE856" s="273"/>
      <c r="GVF856" s="273"/>
      <c r="GVG856" s="273"/>
      <c r="GVH856" s="273"/>
      <c r="GVI856" s="273"/>
      <c r="GVJ856" s="273"/>
      <c r="GVK856" s="273"/>
      <c r="GVL856" s="273"/>
      <c r="GVM856" s="273"/>
      <c r="GVN856" s="273"/>
      <c r="GVO856" s="273"/>
      <c r="GVP856" s="273"/>
      <c r="GVQ856" s="273"/>
      <c r="GVR856" s="273"/>
      <c r="GVS856" s="273"/>
      <c r="GVT856" s="273"/>
      <c r="GVU856" s="273"/>
      <c r="GVV856" s="273"/>
      <c r="GVW856" s="273"/>
      <c r="GVX856" s="273"/>
      <c r="GVY856" s="273"/>
      <c r="GVZ856" s="273"/>
      <c r="GWA856" s="273"/>
      <c r="GWB856" s="273"/>
      <c r="GWC856" s="273"/>
      <c r="GWD856" s="273"/>
      <c r="GWE856" s="273"/>
      <c r="GWF856" s="273"/>
      <c r="GWG856" s="273"/>
      <c r="GWH856" s="273"/>
      <c r="GWI856" s="273"/>
      <c r="GWJ856" s="273"/>
      <c r="GWK856" s="273"/>
      <c r="GWL856" s="273"/>
      <c r="GWM856" s="273"/>
      <c r="GWN856" s="273"/>
      <c r="GWO856" s="273"/>
      <c r="GWP856" s="273"/>
      <c r="GWQ856" s="273"/>
      <c r="GWR856" s="273"/>
      <c r="GWS856" s="273"/>
      <c r="GWT856" s="273"/>
      <c r="GWU856" s="273"/>
      <c r="GWV856" s="273"/>
      <c r="GWW856" s="273"/>
      <c r="GWX856" s="273"/>
      <c r="GWY856" s="273"/>
      <c r="GWZ856" s="273"/>
      <c r="GXA856" s="273"/>
      <c r="GXB856" s="273"/>
      <c r="GXC856" s="273"/>
      <c r="GXD856" s="273"/>
      <c r="GXE856" s="273"/>
      <c r="GXF856" s="273"/>
      <c r="GXG856" s="273"/>
      <c r="GXH856" s="273"/>
      <c r="GXI856" s="273"/>
      <c r="GXJ856" s="273"/>
      <c r="GXK856" s="273"/>
      <c r="GXL856" s="273"/>
      <c r="GXM856" s="273"/>
      <c r="GXN856" s="273"/>
      <c r="GXO856" s="273"/>
      <c r="GXP856" s="273"/>
      <c r="GXQ856" s="273"/>
      <c r="GXR856" s="273"/>
      <c r="GXS856" s="273"/>
      <c r="GXT856" s="273"/>
      <c r="GXU856" s="273"/>
      <c r="GXV856" s="273"/>
      <c r="GXW856" s="273"/>
      <c r="GXX856" s="273"/>
      <c r="GXY856" s="273"/>
      <c r="GXZ856" s="273"/>
      <c r="GYA856" s="273"/>
      <c r="GYB856" s="273"/>
      <c r="GYC856" s="273"/>
      <c r="GYD856" s="273"/>
      <c r="GYE856" s="273"/>
      <c r="GYF856" s="273"/>
      <c r="GYG856" s="273"/>
      <c r="GYH856" s="273"/>
      <c r="GYI856" s="273"/>
      <c r="GYJ856" s="273"/>
      <c r="GYK856" s="273"/>
      <c r="GYL856" s="273"/>
      <c r="GYM856" s="273"/>
      <c r="GYN856" s="273"/>
      <c r="GYO856" s="273"/>
      <c r="GYP856" s="273"/>
      <c r="GYQ856" s="273"/>
      <c r="GYR856" s="273"/>
      <c r="GYS856" s="273"/>
      <c r="GYT856" s="273"/>
      <c r="GYU856" s="273"/>
      <c r="GYV856" s="273"/>
      <c r="GYW856" s="273"/>
      <c r="GYX856" s="273"/>
      <c r="GYY856" s="273"/>
      <c r="GYZ856" s="273"/>
      <c r="GZA856" s="273"/>
      <c r="GZB856" s="273"/>
      <c r="GZC856" s="273"/>
      <c r="GZD856" s="273"/>
      <c r="GZE856" s="273"/>
      <c r="GZF856" s="273"/>
      <c r="GZG856" s="273"/>
      <c r="GZH856" s="273"/>
      <c r="GZI856" s="273"/>
      <c r="GZJ856" s="273"/>
      <c r="GZK856" s="273"/>
      <c r="GZL856" s="273"/>
      <c r="GZM856" s="273"/>
      <c r="GZN856" s="273"/>
      <c r="GZO856" s="273"/>
      <c r="GZP856" s="273"/>
      <c r="GZQ856" s="273"/>
      <c r="GZR856" s="273"/>
      <c r="GZS856" s="273"/>
      <c r="GZT856" s="273"/>
      <c r="GZU856" s="273"/>
      <c r="GZV856" s="273"/>
      <c r="GZW856" s="273"/>
      <c r="GZX856" s="273"/>
      <c r="GZY856" s="273"/>
      <c r="GZZ856" s="273"/>
      <c r="HAA856" s="273"/>
      <c r="HAB856" s="273"/>
      <c r="HAC856" s="273"/>
      <c r="HAD856" s="273"/>
      <c r="HAE856" s="273"/>
      <c r="HAF856" s="273"/>
      <c r="HAG856" s="273"/>
      <c r="HAH856" s="273"/>
      <c r="HAI856" s="273"/>
      <c r="HAJ856" s="273"/>
      <c r="HAK856" s="273"/>
      <c r="HAL856" s="273"/>
      <c r="HAM856" s="273"/>
      <c r="HAN856" s="273"/>
      <c r="HAO856" s="273"/>
      <c r="HAP856" s="273"/>
      <c r="HAQ856" s="273"/>
      <c r="HAR856" s="273"/>
      <c r="HAS856" s="273"/>
      <c r="HAT856" s="273"/>
      <c r="HAU856" s="273"/>
      <c r="HAV856" s="273"/>
      <c r="HAW856" s="273"/>
      <c r="HAX856" s="273"/>
      <c r="HAY856" s="273"/>
      <c r="HAZ856" s="273"/>
      <c r="HBA856" s="273"/>
      <c r="HBB856" s="273"/>
      <c r="HBC856" s="273"/>
      <c r="HBD856" s="273"/>
      <c r="HBE856" s="273"/>
      <c r="HBF856" s="273"/>
      <c r="HBG856" s="273"/>
      <c r="HBH856" s="273"/>
      <c r="HBI856" s="273"/>
      <c r="HBJ856" s="273"/>
      <c r="HBK856" s="273"/>
      <c r="HBL856" s="273"/>
      <c r="HBM856" s="273"/>
      <c r="HBN856" s="273"/>
      <c r="HBO856" s="273"/>
      <c r="HBP856" s="273"/>
      <c r="HBQ856" s="273"/>
      <c r="HBR856" s="273"/>
      <c r="HBS856" s="273"/>
      <c r="HBT856" s="273"/>
      <c r="HBU856" s="273"/>
      <c r="HBV856" s="273"/>
      <c r="HBW856" s="273"/>
      <c r="HBX856" s="273"/>
      <c r="HBY856" s="273"/>
      <c r="HBZ856" s="273"/>
      <c r="HCA856" s="273"/>
      <c r="HCB856" s="273"/>
      <c r="HCC856" s="273"/>
      <c r="HCD856" s="273"/>
      <c r="HCE856" s="273"/>
      <c r="HCF856" s="273"/>
      <c r="HCG856" s="273"/>
      <c r="HCH856" s="273"/>
      <c r="HCI856" s="273"/>
      <c r="HCJ856" s="273"/>
      <c r="HCK856" s="273"/>
      <c r="HCL856" s="273"/>
      <c r="HCM856" s="273"/>
      <c r="HCN856" s="273"/>
      <c r="HCO856" s="273"/>
      <c r="HCP856" s="273"/>
      <c r="HCQ856" s="273"/>
      <c r="HCR856" s="273"/>
      <c r="HCS856" s="273"/>
      <c r="HCT856" s="273"/>
      <c r="HCU856" s="273"/>
      <c r="HCV856" s="273"/>
      <c r="HCW856" s="273"/>
      <c r="HCX856" s="273"/>
      <c r="HCY856" s="273"/>
      <c r="HCZ856" s="273"/>
      <c r="HDA856" s="273"/>
      <c r="HDB856" s="273"/>
      <c r="HDC856" s="273"/>
      <c r="HDD856" s="273"/>
      <c r="HDE856" s="273"/>
      <c r="HDF856" s="273"/>
      <c r="HDG856" s="273"/>
      <c r="HDH856" s="273"/>
      <c r="HDI856" s="273"/>
      <c r="HDJ856" s="273"/>
      <c r="HDK856" s="273"/>
      <c r="HDL856" s="273"/>
      <c r="HDM856" s="273"/>
      <c r="HDN856" s="273"/>
      <c r="HDO856" s="273"/>
      <c r="HDP856" s="273"/>
      <c r="HDQ856" s="273"/>
      <c r="HDR856" s="273"/>
      <c r="HDS856" s="273"/>
      <c r="HDT856" s="273"/>
      <c r="HDU856" s="273"/>
      <c r="HDV856" s="273"/>
      <c r="HDW856" s="273"/>
      <c r="HDX856" s="273"/>
      <c r="HDY856" s="273"/>
      <c r="HDZ856" s="273"/>
      <c r="HEA856" s="273"/>
      <c r="HEB856" s="273"/>
      <c r="HEC856" s="273"/>
      <c r="HED856" s="273"/>
      <c r="HEE856" s="273"/>
      <c r="HEF856" s="273"/>
      <c r="HEG856" s="273"/>
      <c r="HEH856" s="273"/>
      <c r="HEI856" s="273"/>
      <c r="HEJ856" s="273"/>
      <c r="HEK856" s="273"/>
      <c r="HEL856" s="273"/>
      <c r="HEM856" s="273"/>
      <c r="HEN856" s="273"/>
      <c r="HEO856" s="273"/>
      <c r="HEP856" s="273"/>
      <c r="HEQ856" s="273"/>
      <c r="HER856" s="273"/>
      <c r="HES856" s="273"/>
      <c r="HET856" s="273"/>
      <c r="HEU856" s="273"/>
      <c r="HEV856" s="273"/>
      <c r="HEW856" s="273"/>
      <c r="HEX856" s="273"/>
      <c r="HEY856" s="273"/>
      <c r="HEZ856" s="273"/>
      <c r="HFA856" s="273"/>
      <c r="HFB856" s="273"/>
      <c r="HFC856" s="273"/>
      <c r="HFD856" s="273"/>
      <c r="HFE856" s="273"/>
      <c r="HFF856" s="273"/>
      <c r="HFG856" s="273"/>
      <c r="HFH856" s="273"/>
      <c r="HFI856" s="273"/>
      <c r="HFJ856" s="273"/>
      <c r="HFK856" s="273"/>
      <c r="HFL856" s="273"/>
      <c r="HFM856" s="273"/>
      <c r="HFN856" s="273"/>
      <c r="HFO856" s="273"/>
      <c r="HFP856" s="273"/>
      <c r="HFQ856" s="273"/>
      <c r="HFR856" s="273"/>
      <c r="HFS856" s="273"/>
      <c r="HFT856" s="273"/>
      <c r="HFU856" s="273"/>
      <c r="HFV856" s="273"/>
      <c r="HFW856" s="273"/>
      <c r="HFX856" s="273"/>
      <c r="HFY856" s="273"/>
      <c r="HFZ856" s="273"/>
      <c r="HGA856" s="273"/>
      <c r="HGB856" s="273"/>
      <c r="HGC856" s="273"/>
      <c r="HGD856" s="273"/>
      <c r="HGE856" s="273"/>
      <c r="HGF856" s="273"/>
      <c r="HGG856" s="273"/>
      <c r="HGH856" s="273"/>
      <c r="HGI856" s="273"/>
      <c r="HGJ856" s="273"/>
      <c r="HGK856" s="273"/>
      <c r="HGL856" s="273"/>
      <c r="HGM856" s="273"/>
      <c r="HGN856" s="273"/>
      <c r="HGO856" s="273"/>
      <c r="HGP856" s="273"/>
      <c r="HGQ856" s="273"/>
      <c r="HGR856" s="273"/>
      <c r="HGS856" s="273"/>
      <c r="HGT856" s="273"/>
      <c r="HGU856" s="273"/>
      <c r="HGV856" s="273"/>
      <c r="HGW856" s="273"/>
      <c r="HGX856" s="273"/>
      <c r="HGY856" s="273"/>
      <c r="HGZ856" s="273"/>
      <c r="HHA856" s="273"/>
      <c r="HHB856" s="273"/>
      <c r="HHC856" s="273"/>
      <c r="HHD856" s="273"/>
      <c r="HHE856" s="273"/>
      <c r="HHF856" s="273"/>
      <c r="HHG856" s="273"/>
      <c r="HHH856" s="273"/>
      <c r="HHI856" s="273"/>
      <c r="HHJ856" s="273"/>
      <c r="HHK856" s="273"/>
      <c r="HHL856" s="273"/>
      <c r="HHM856" s="273"/>
      <c r="HHN856" s="273"/>
      <c r="HHO856" s="273"/>
      <c r="HHP856" s="273"/>
      <c r="HHQ856" s="273"/>
      <c r="HHR856" s="273"/>
      <c r="HHS856" s="273"/>
      <c r="HHT856" s="273"/>
      <c r="HHU856" s="273"/>
      <c r="HHV856" s="273"/>
      <c r="HHW856" s="273"/>
      <c r="HHX856" s="273"/>
      <c r="HHY856" s="273"/>
      <c r="HHZ856" s="273"/>
      <c r="HIA856" s="273"/>
      <c r="HIB856" s="273"/>
      <c r="HIC856" s="273"/>
      <c r="HID856" s="273"/>
      <c r="HIE856" s="273"/>
      <c r="HIF856" s="273"/>
      <c r="HIG856" s="273"/>
      <c r="HIH856" s="273"/>
      <c r="HII856" s="273"/>
      <c r="HIJ856" s="273"/>
      <c r="HIK856" s="273"/>
      <c r="HIL856" s="273"/>
      <c r="HIM856" s="273"/>
      <c r="HIN856" s="273"/>
      <c r="HIO856" s="273"/>
      <c r="HIP856" s="273"/>
      <c r="HIQ856" s="273"/>
      <c r="HIR856" s="273"/>
      <c r="HIS856" s="273"/>
      <c r="HIT856" s="273"/>
      <c r="HIU856" s="273"/>
      <c r="HIV856" s="273"/>
      <c r="HIW856" s="273"/>
      <c r="HIX856" s="273"/>
      <c r="HIY856" s="273"/>
      <c r="HIZ856" s="273"/>
      <c r="HJA856" s="273"/>
      <c r="HJB856" s="273"/>
      <c r="HJC856" s="273"/>
      <c r="HJD856" s="273"/>
      <c r="HJE856" s="273"/>
      <c r="HJF856" s="273"/>
      <c r="HJG856" s="273"/>
      <c r="HJH856" s="273"/>
      <c r="HJI856" s="273"/>
      <c r="HJJ856" s="273"/>
      <c r="HJK856" s="273"/>
      <c r="HJL856" s="273"/>
      <c r="HJM856" s="273"/>
      <c r="HJN856" s="273"/>
      <c r="HJO856" s="273"/>
      <c r="HJP856" s="273"/>
      <c r="HJQ856" s="273"/>
      <c r="HJR856" s="273"/>
      <c r="HJS856" s="273"/>
      <c r="HJT856" s="273"/>
      <c r="HJU856" s="273"/>
      <c r="HJV856" s="273"/>
      <c r="HJW856" s="273"/>
      <c r="HJX856" s="273"/>
      <c r="HJY856" s="273"/>
      <c r="HJZ856" s="273"/>
      <c r="HKA856" s="273"/>
      <c r="HKB856" s="273"/>
      <c r="HKC856" s="273"/>
      <c r="HKD856" s="273"/>
      <c r="HKE856" s="273"/>
      <c r="HKF856" s="273"/>
      <c r="HKG856" s="273"/>
      <c r="HKH856" s="273"/>
      <c r="HKI856" s="273"/>
      <c r="HKJ856" s="273"/>
      <c r="HKK856" s="273"/>
      <c r="HKL856" s="273"/>
      <c r="HKM856" s="273"/>
      <c r="HKN856" s="273"/>
      <c r="HKO856" s="273"/>
      <c r="HKP856" s="273"/>
      <c r="HKQ856" s="273"/>
      <c r="HKR856" s="273"/>
      <c r="HKS856" s="273"/>
      <c r="HKT856" s="273"/>
      <c r="HKU856" s="273"/>
      <c r="HKV856" s="273"/>
      <c r="HKW856" s="273"/>
      <c r="HKX856" s="273"/>
      <c r="HKY856" s="273"/>
      <c r="HKZ856" s="273"/>
      <c r="HLA856" s="273"/>
      <c r="HLB856" s="273"/>
      <c r="HLC856" s="273"/>
      <c r="HLD856" s="273"/>
      <c r="HLE856" s="273"/>
      <c r="HLF856" s="273"/>
      <c r="HLG856" s="273"/>
      <c r="HLH856" s="273"/>
      <c r="HLI856" s="273"/>
      <c r="HLJ856" s="273"/>
      <c r="HLK856" s="273"/>
      <c r="HLL856" s="273"/>
      <c r="HLM856" s="273"/>
      <c r="HLN856" s="273"/>
      <c r="HLO856" s="273"/>
      <c r="HLP856" s="273"/>
      <c r="HLQ856" s="273"/>
      <c r="HLR856" s="273"/>
      <c r="HLS856" s="273"/>
      <c r="HLT856" s="273"/>
      <c r="HLU856" s="273"/>
      <c r="HLV856" s="273"/>
      <c r="HLW856" s="273"/>
      <c r="HLX856" s="273"/>
      <c r="HLY856" s="273"/>
      <c r="HLZ856" s="273"/>
      <c r="HMA856" s="273"/>
      <c r="HMB856" s="273"/>
      <c r="HMC856" s="273"/>
      <c r="HMD856" s="273"/>
      <c r="HME856" s="273"/>
      <c r="HMF856" s="273"/>
      <c r="HMG856" s="273"/>
      <c r="HMH856" s="273"/>
      <c r="HMI856" s="273"/>
      <c r="HMJ856" s="273"/>
      <c r="HMK856" s="273"/>
      <c r="HML856" s="273"/>
      <c r="HMM856" s="273"/>
      <c r="HMN856" s="273"/>
      <c r="HMO856" s="273"/>
      <c r="HMP856" s="273"/>
      <c r="HMQ856" s="273"/>
      <c r="HMR856" s="273"/>
      <c r="HMS856" s="273"/>
      <c r="HMT856" s="273"/>
      <c r="HMU856" s="273"/>
      <c r="HMV856" s="273"/>
      <c r="HMW856" s="273"/>
      <c r="HMX856" s="273"/>
      <c r="HMY856" s="273"/>
      <c r="HMZ856" s="273"/>
      <c r="HNA856" s="273"/>
      <c r="HNB856" s="273"/>
      <c r="HNC856" s="273"/>
      <c r="HND856" s="273"/>
      <c r="HNE856" s="273"/>
      <c r="HNF856" s="273"/>
      <c r="HNG856" s="273"/>
      <c r="HNH856" s="273"/>
      <c r="HNI856" s="273"/>
      <c r="HNJ856" s="273"/>
      <c r="HNK856" s="273"/>
      <c r="HNL856" s="273"/>
      <c r="HNM856" s="273"/>
      <c r="HNN856" s="273"/>
      <c r="HNO856" s="273"/>
      <c r="HNP856" s="273"/>
      <c r="HNQ856" s="273"/>
      <c r="HNR856" s="273"/>
      <c r="HNS856" s="273"/>
      <c r="HNT856" s="273"/>
      <c r="HNU856" s="273"/>
      <c r="HNV856" s="273"/>
      <c r="HNW856" s="273"/>
      <c r="HNX856" s="273"/>
      <c r="HNY856" s="273"/>
      <c r="HNZ856" s="273"/>
      <c r="HOA856" s="273"/>
      <c r="HOB856" s="273"/>
      <c r="HOC856" s="273"/>
      <c r="HOD856" s="273"/>
      <c r="HOE856" s="273"/>
      <c r="HOF856" s="273"/>
      <c r="HOG856" s="273"/>
      <c r="HOH856" s="273"/>
      <c r="HOI856" s="273"/>
      <c r="HOJ856" s="273"/>
      <c r="HOK856" s="273"/>
      <c r="HOL856" s="273"/>
      <c r="HOM856" s="273"/>
      <c r="HON856" s="273"/>
      <c r="HOO856" s="273"/>
      <c r="HOP856" s="273"/>
      <c r="HOQ856" s="273"/>
      <c r="HOR856" s="273"/>
      <c r="HOS856" s="273"/>
      <c r="HOT856" s="273"/>
      <c r="HOU856" s="273"/>
      <c r="HOV856" s="273"/>
      <c r="HOW856" s="273"/>
      <c r="HOX856" s="273"/>
      <c r="HOY856" s="273"/>
      <c r="HOZ856" s="273"/>
      <c r="HPA856" s="273"/>
      <c r="HPB856" s="273"/>
      <c r="HPC856" s="273"/>
      <c r="HPD856" s="273"/>
      <c r="HPE856" s="273"/>
      <c r="HPF856" s="273"/>
      <c r="HPG856" s="273"/>
      <c r="HPH856" s="273"/>
      <c r="HPI856" s="273"/>
      <c r="HPJ856" s="273"/>
      <c r="HPK856" s="273"/>
      <c r="HPL856" s="273"/>
      <c r="HPM856" s="273"/>
      <c r="HPN856" s="273"/>
      <c r="HPO856" s="273"/>
      <c r="HPP856" s="273"/>
      <c r="HPQ856" s="273"/>
      <c r="HPR856" s="273"/>
      <c r="HPS856" s="273"/>
      <c r="HPT856" s="273"/>
      <c r="HPU856" s="273"/>
      <c r="HPV856" s="273"/>
      <c r="HPW856" s="273"/>
      <c r="HPX856" s="273"/>
      <c r="HPY856" s="273"/>
      <c r="HPZ856" s="273"/>
      <c r="HQA856" s="273"/>
      <c r="HQB856" s="273"/>
      <c r="HQC856" s="273"/>
      <c r="HQD856" s="273"/>
      <c r="HQE856" s="273"/>
      <c r="HQF856" s="273"/>
      <c r="HQG856" s="273"/>
      <c r="HQH856" s="273"/>
      <c r="HQI856" s="273"/>
      <c r="HQJ856" s="273"/>
      <c r="HQK856" s="273"/>
      <c r="HQL856" s="273"/>
      <c r="HQM856" s="273"/>
      <c r="HQN856" s="273"/>
      <c r="HQO856" s="273"/>
      <c r="HQP856" s="273"/>
      <c r="HQQ856" s="273"/>
      <c r="HQR856" s="273"/>
      <c r="HQS856" s="273"/>
      <c r="HQT856" s="273"/>
      <c r="HQU856" s="273"/>
      <c r="HQV856" s="273"/>
      <c r="HQW856" s="273"/>
      <c r="HQX856" s="273"/>
      <c r="HQY856" s="273"/>
      <c r="HQZ856" s="273"/>
      <c r="HRA856" s="273"/>
      <c r="HRB856" s="273"/>
      <c r="HRC856" s="273"/>
      <c r="HRD856" s="273"/>
      <c r="HRE856" s="273"/>
      <c r="HRF856" s="273"/>
      <c r="HRG856" s="273"/>
      <c r="HRH856" s="273"/>
      <c r="HRI856" s="273"/>
      <c r="HRJ856" s="273"/>
      <c r="HRK856" s="273"/>
      <c r="HRL856" s="273"/>
      <c r="HRM856" s="273"/>
      <c r="HRN856" s="273"/>
      <c r="HRO856" s="273"/>
      <c r="HRP856" s="273"/>
      <c r="HRQ856" s="273"/>
      <c r="HRR856" s="273"/>
      <c r="HRS856" s="273"/>
      <c r="HRT856" s="273"/>
      <c r="HRU856" s="273"/>
      <c r="HRV856" s="273"/>
      <c r="HRW856" s="273"/>
      <c r="HRX856" s="273"/>
      <c r="HRY856" s="273"/>
      <c r="HRZ856" s="273"/>
      <c r="HSA856" s="273"/>
      <c r="HSB856" s="273"/>
      <c r="HSC856" s="273"/>
      <c r="HSD856" s="273"/>
      <c r="HSE856" s="273"/>
      <c r="HSF856" s="273"/>
      <c r="HSG856" s="273"/>
      <c r="HSH856" s="273"/>
      <c r="HSI856" s="273"/>
      <c r="HSJ856" s="273"/>
      <c r="HSK856" s="273"/>
      <c r="HSL856" s="273"/>
      <c r="HSM856" s="273"/>
      <c r="HSN856" s="273"/>
      <c r="HSO856" s="273"/>
      <c r="HSP856" s="273"/>
      <c r="HSQ856" s="273"/>
      <c r="HSR856" s="273"/>
      <c r="HSS856" s="273"/>
      <c r="HST856" s="273"/>
      <c r="HSU856" s="273"/>
      <c r="HSV856" s="273"/>
      <c r="HSW856" s="273"/>
      <c r="HSX856" s="273"/>
      <c r="HSY856" s="273"/>
      <c r="HSZ856" s="273"/>
      <c r="HTA856" s="273"/>
      <c r="HTB856" s="273"/>
      <c r="HTC856" s="273"/>
      <c r="HTD856" s="273"/>
      <c r="HTE856" s="273"/>
      <c r="HTF856" s="273"/>
      <c r="HTG856" s="273"/>
      <c r="HTH856" s="273"/>
      <c r="HTI856" s="273"/>
      <c r="HTJ856" s="273"/>
      <c r="HTK856" s="273"/>
      <c r="HTL856" s="273"/>
      <c r="HTM856" s="273"/>
      <c r="HTN856" s="273"/>
      <c r="HTO856" s="273"/>
      <c r="HTP856" s="273"/>
      <c r="HTQ856" s="273"/>
      <c r="HTR856" s="273"/>
      <c r="HTS856" s="273"/>
      <c r="HTT856" s="273"/>
      <c r="HTU856" s="273"/>
      <c r="HTV856" s="273"/>
      <c r="HTW856" s="273"/>
      <c r="HTX856" s="273"/>
      <c r="HTY856" s="273"/>
      <c r="HTZ856" s="273"/>
      <c r="HUA856" s="273"/>
      <c r="HUB856" s="273"/>
      <c r="HUC856" s="273"/>
      <c r="HUD856" s="273"/>
      <c r="HUE856" s="273"/>
      <c r="HUF856" s="273"/>
      <c r="HUG856" s="273"/>
      <c r="HUH856" s="273"/>
      <c r="HUI856" s="273"/>
      <c r="HUJ856" s="273"/>
      <c r="HUK856" s="273"/>
      <c r="HUL856" s="273"/>
      <c r="HUM856" s="273"/>
      <c r="HUN856" s="273"/>
      <c r="HUO856" s="273"/>
      <c r="HUP856" s="273"/>
      <c r="HUQ856" s="273"/>
      <c r="HUR856" s="273"/>
      <c r="HUS856" s="273"/>
      <c r="HUT856" s="273"/>
      <c r="HUU856" s="273"/>
      <c r="HUV856" s="273"/>
      <c r="HUW856" s="273"/>
      <c r="HUX856" s="273"/>
      <c r="HUY856" s="273"/>
      <c r="HUZ856" s="273"/>
      <c r="HVA856" s="273"/>
      <c r="HVB856" s="273"/>
      <c r="HVC856" s="273"/>
      <c r="HVD856" s="273"/>
      <c r="HVE856" s="273"/>
      <c r="HVF856" s="273"/>
      <c r="HVG856" s="273"/>
      <c r="HVH856" s="273"/>
      <c r="HVI856" s="273"/>
      <c r="HVJ856" s="273"/>
      <c r="HVK856" s="273"/>
      <c r="HVL856" s="273"/>
      <c r="HVM856" s="273"/>
      <c r="HVN856" s="273"/>
      <c r="HVO856" s="273"/>
      <c r="HVP856" s="273"/>
      <c r="HVQ856" s="273"/>
      <c r="HVR856" s="273"/>
      <c r="HVS856" s="273"/>
      <c r="HVT856" s="273"/>
      <c r="HVU856" s="273"/>
      <c r="HVV856" s="273"/>
      <c r="HVW856" s="273"/>
      <c r="HVX856" s="273"/>
      <c r="HVY856" s="273"/>
      <c r="HVZ856" s="273"/>
      <c r="HWA856" s="273"/>
      <c r="HWB856" s="273"/>
      <c r="HWC856" s="273"/>
      <c r="HWD856" s="273"/>
      <c r="HWE856" s="273"/>
      <c r="HWF856" s="273"/>
      <c r="HWG856" s="273"/>
      <c r="HWH856" s="273"/>
      <c r="HWI856" s="273"/>
      <c r="HWJ856" s="273"/>
      <c r="HWK856" s="273"/>
      <c r="HWL856" s="273"/>
      <c r="HWM856" s="273"/>
      <c r="HWN856" s="273"/>
      <c r="HWO856" s="273"/>
      <c r="HWP856" s="273"/>
      <c r="HWQ856" s="273"/>
      <c r="HWR856" s="273"/>
      <c r="HWS856" s="273"/>
      <c r="HWT856" s="273"/>
      <c r="HWU856" s="273"/>
      <c r="HWV856" s="273"/>
      <c r="HWW856" s="273"/>
      <c r="HWX856" s="273"/>
      <c r="HWY856" s="273"/>
      <c r="HWZ856" s="273"/>
      <c r="HXA856" s="273"/>
      <c r="HXB856" s="273"/>
      <c r="HXC856" s="273"/>
      <c r="HXD856" s="273"/>
      <c r="HXE856" s="273"/>
      <c r="HXF856" s="273"/>
      <c r="HXG856" s="273"/>
      <c r="HXH856" s="273"/>
      <c r="HXI856" s="273"/>
      <c r="HXJ856" s="273"/>
      <c r="HXK856" s="273"/>
      <c r="HXL856" s="273"/>
      <c r="HXM856" s="273"/>
      <c r="HXN856" s="273"/>
      <c r="HXO856" s="273"/>
      <c r="HXP856" s="273"/>
      <c r="HXQ856" s="273"/>
      <c r="HXR856" s="273"/>
      <c r="HXS856" s="273"/>
      <c r="HXT856" s="273"/>
      <c r="HXU856" s="273"/>
      <c r="HXV856" s="273"/>
      <c r="HXW856" s="273"/>
      <c r="HXX856" s="273"/>
      <c r="HXY856" s="273"/>
      <c r="HXZ856" s="273"/>
      <c r="HYA856" s="273"/>
      <c r="HYB856" s="273"/>
      <c r="HYC856" s="273"/>
      <c r="HYD856" s="273"/>
      <c r="HYE856" s="273"/>
      <c r="HYF856" s="273"/>
      <c r="HYG856" s="273"/>
      <c r="HYH856" s="273"/>
      <c r="HYI856" s="273"/>
      <c r="HYJ856" s="273"/>
      <c r="HYK856" s="273"/>
      <c r="HYL856" s="273"/>
      <c r="HYM856" s="273"/>
      <c r="HYN856" s="273"/>
      <c r="HYO856" s="273"/>
      <c r="HYP856" s="273"/>
      <c r="HYQ856" s="273"/>
      <c r="HYR856" s="273"/>
      <c r="HYS856" s="273"/>
      <c r="HYT856" s="273"/>
      <c r="HYU856" s="273"/>
      <c r="HYV856" s="273"/>
      <c r="HYW856" s="273"/>
      <c r="HYX856" s="273"/>
      <c r="HYY856" s="273"/>
      <c r="HYZ856" s="273"/>
      <c r="HZA856" s="273"/>
      <c r="HZB856" s="273"/>
      <c r="HZC856" s="273"/>
      <c r="HZD856" s="273"/>
      <c r="HZE856" s="273"/>
      <c r="HZF856" s="273"/>
      <c r="HZG856" s="273"/>
      <c r="HZH856" s="273"/>
      <c r="HZI856" s="273"/>
      <c r="HZJ856" s="273"/>
      <c r="HZK856" s="273"/>
      <c r="HZL856" s="273"/>
      <c r="HZM856" s="273"/>
      <c r="HZN856" s="273"/>
      <c r="HZO856" s="273"/>
      <c r="HZP856" s="273"/>
      <c r="HZQ856" s="273"/>
      <c r="HZR856" s="273"/>
      <c r="HZS856" s="273"/>
      <c r="HZT856" s="273"/>
      <c r="HZU856" s="273"/>
      <c r="HZV856" s="273"/>
      <c r="HZW856" s="273"/>
      <c r="HZX856" s="273"/>
      <c r="HZY856" s="273"/>
      <c r="HZZ856" s="273"/>
      <c r="IAA856" s="273"/>
      <c r="IAB856" s="273"/>
      <c r="IAC856" s="273"/>
      <c r="IAD856" s="273"/>
      <c r="IAE856" s="273"/>
      <c r="IAF856" s="273"/>
      <c r="IAG856" s="273"/>
      <c r="IAH856" s="273"/>
      <c r="IAI856" s="273"/>
      <c r="IAJ856" s="273"/>
      <c r="IAK856" s="273"/>
      <c r="IAL856" s="273"/>
      <c r="IAM856" s="273"/>
      <c r="IAN856" s="273"/>
      <c r="IAO856" s="273"/>
      <c r="IAP856" s="273"/>
      <c r="IAQ856" s="273"/>
      <c r="IAR856" s="273"/>
      <c r="IAS856" s="273"/>
      <c r="IAT856" s="273"/>
      <c r="IAU856" s="273"/>
      <c r="IAV856" s="273"/>
      <c r="IAW856" s="273"/>
      <c r="IAX856" s="273"/>
      <c r="IAY856" s="273"/>
      <c r="IAZ856" s="273"/>
      <c r="IBA856" s="273"/>
      <c r="IBB856" s="273"/>
      <c r="IBC856" s="273"/>
      <c r="IBD856" s="273"/>
      <c r="IBE856" s="273"/>
      <c r="IBF856" s="273"/>
      <c r="IBG856" s="273"/>
      <c r="IBH856" s="273"/>
      <c r="IBI856" s="273"/>
      <c r="IBJ856" s="273"/>
      <c r="IBK856" s="273"/>
      <c r="IBL856" s="273"/>
      <c r="IBM856" s="273"/>
      <c r="IBN856" s="273"/>
      <c r="IBO856" s="273"/>
      <c r="IBP856" s="273"/>
      <c r="IBQ856" s="273"/>
      <c r="IBR856" s="273"/>
      <c r="IBS856" s="273"/>
      <c r="IBT856" s="273"/>
      <c r="IBU856" s="273"/>
      <c r="IBV856" s="273"/>
      <c r="IBW856" s="273"/>
      <c r="IBX856" s="273"/>
      <c r="IBY856" s="273"/>
      <c r="IBZ856" s="273"/>
      <c r="ICA856" s="273"/>
      <c r="ICB856" s="273"/>
      <c r="ICC856" s="273"/>
      <c r="ICD856" s="273"/>
      <c r="ICE856" s="273"/>
      <c r="ICF856" s="273"/>
      <c r="ICG856" s="273"/>
      <c r="ICH856" s="273"/>
      <c r="ICI856" s="273"/>
      <c r="ICJ856" s="273"/>
      <c r="ICK856" s="273"/>
      <c r="ICL856" s="273"/>
      <c r="ICM856" s="273"/>
      <c r="ICN856" s="273"/>
      <c r="ICO856" s="273"/>
      <c r="ICP856" s="273"/>
      <c r="ICQ856" s="273"/>
      <c r="ICR856" s="273"/>
      <c r="ICS856" s="273"/>
      <c r="ICT856" s="273"/>
      <c r="ICU856" s="273"/>
      <c r="ICV856" s="273"/>
      <c r="ICW856" s="273"/>
      <c r="ICX856" s="273"/>
      <c r="ICY856" s="273"/>
      <c r="ICZ856" s="273"/>
      <c r="IDA856" s="273"/>
      <c r="IDB856" s="273"/>
      <c r="IDC856" s="273"/>
      <c r="IDD856" s="273"/>
      <c r="IDE856" s="273"/>
      <c r="IDF856" s="273"/>
      <c r="IDG856" s="273"/>
      <c r="IDH856" s="273"/>
      <c r="IDI856" s="273"/>
      <c r="IDJ856" s="273"/>
      <c r="IDK856" s="273"/>
      <c r="IDL856" s="273"/>
      <c r="IDM856" s="273"/>
      <c r="IDN856" s="273"/>
      <c r="IDO856" s="273"/>
      <c r="IDP856" s="273"/>
      <c r="IDQ856" s="273"/>
      <c r="IDR856" s="273"/>
      <c r="IDS856" s="273"/>
      <c r="IDT856" s="273"/>
      <c r="IDU856" s="273"/>
      <c r="IDV856" s="273"/>
      <c r="IDW856" s="273"/>
      <c r="IDX856" s="273"/>
      <c r="IDY856" s="273"/>
      <c r="IDZ856" s="273"/>
      <c r="IEA856" s="273"/>
      <c r="IEB856" s="273"/>
      <c r="IEC856" s="273"/>
      <c r="IED856" s="273"/>
      <c r="IEE856" s="273"/>
      <c r="IEF856" s="273"/>
      <c r="IEG856" s="273"/>
      <c r="IEH856" s="273"/>
      <c r="IEI856" s="273"/>
      <c r="IEJ856" s="273"/>
      <c r="IEK856" s="273"/>
      <c r="IEL856" s="273"/>
      <c r="IEM856" s="273"/>
      <c r="IEN856" s="273"/>
      <c r="IEO856" s="273"/>
      <c r="IEP856" s="273"/>
      <c r="IEQ856" s="273"/>
      <c r="IER856" s="273"/>
      <c r="IES856" s="273"/>
      <c r="IET856" s="273"/>
      <c r="IEU856" s="273"/>
      <c r="IEV856" s="273"/>
      <c r="IEW856" s="273"/>
      <c r="IEX856" s="273"/>
      <c r="IEY856" s="273"/>
      <c r="IEZ856" s="273"/>
      <c r="IFA856" s="273"/>
      <c r="IFB856" s="273"/>
      <c r="IFC856" s="273"/>
      <c r="IFD856" s="273"/>
      <c r="IFE856" s="273"/>
      <c r="IFF856" s="273"/>
      <c r="IFG856" s="273"/>
      <c r="IFH856" s="273"/>
      <c r="IFI856" s="273"/>
      <c r="IFJ856" s="273"/>
      <c r="IFK856" s="273"/>
      <c r="IFL856" s="273"/>
      <c r="IFM856" s="273"/>
      <c r="IFN856" s="273"/>
      <c r="IFO856" s="273"/>
      <c r="IFP856" s="273"/>
      <c r="IFQ856" s="273"/>
      <c r="IFR856" s="273"/>
      <c r="IFS856" s="273"/>
      <c r="IFT856" s="273"/>
      <c r="IFU856" s="273"/>
      <c r="IFV856" s="273"/>
      <c r="IFW856" s="273"/>
      <c r="IFX856" s="273"/>
      <c r="IFY856" s="273"/>
      <c r="IFZ856" s="273"/>
      <c r="IGA856" s="273"/>
      <c r="IGB856" s="273"/>
      <c r="IGC856" s="273"/>
      <c r="IGD856" s="273"/>
      <c r="IGE856" s="273"/>
      <c r="IGF856" s="273"/>
      <c r="IGG856" s="273"/>
      <c r="IGH856" s="273"/>
      <c r="IGI856" s="273"/>
      <c r="IGJ856" s="273"/>
      <c r="IGK856" s="273"/>
      <c r="IGL856" s="273"/>
      <c r="IGM856" s="273"/>
      <c r="IGN856" s="273"/>
      <c r="IGO856" s="273"/>
      <c r="IGP856" s="273"/>
      <c r="IGQ856" s="273"/>
      <c r="IGR856" s="273"/>
      <c r="IGS856" s="273"/>
      <c r="IGT856" s="273"/>
      <c r="IGU856" s="273"/>
      <c r="IGV856" s="273"/>
      <c r="IGW856" s="273"/>
      <c r="IGX856" s="273"/>
      <c r="IGY856" s="273"/>
      <c r="IGZ856" s="273"/>
      <c r="IHA856" s="273"/>
      <c r="IHB856" s="273"/>
      <c r="IHC856" s="273"/>
      <c r="IHD856" s="273"/>
      <c r="IHE856" s="273"/>
      <c r="IHF856" s="273"/>
      <c r="IHG856" s="273"/>
      <c r="IHH856" s="273"/>
      <c r="IHI856" s="273"/>
      <c r="IHJ856" s="273"/>
      <c r="IHK856" s="273"/>
      <c r="IHL856" s="273"/>
      <c r="IHM856" s="273"/>
      <c r="IHN856" s="273"/>
      <c r="IHO856" s="273"/>
      <c r="IHP856" s="273"/>
      <c r="IHQ856" s="273"/>
      <c r="IHR856" s="273"/>
      <c r="IHS856" s="273"/>
      <c r="IHT856" s="273"/>
      <c r="IHU856" s="273"/>
      <c r="IHV856" s="273"/>
      <c r="IHW856" s="273"/>
      <c r="IHX856" s="273"/>
      <c r="IHY856" s="273"/>
      <c r="IHZ856" s="273"/>
      <c r="IIA856" s="273"/>
      <c r="IIB856" s="273"/>
      <c r="IIC856" s="273"/>
      <c r="IID856" s="273"/>
      <c r="IIE856" s="273"/>
      <c r="IIF856" s="273"/>
      <c r="IIG856" s="273"/>
      <c r="IIH856" s="273"/>
      <c r="III856" s="273"/>
      <c r="IIJ856" s="273"/>
      <c r="IIK856" s="273"/>
      <c r="IIL856" s="273"/>
      <c r="IIM856" s="273"/>
      <c r="IIN856" s="273"/>
      <c r="IIO856" s="273"/>
      <c r="IIP856" s="273"/>
      <c r="IIQ856" s="273"/>
      <c r="IIR856" s="273"/>
      <c r="IIS856" s="273"/>
      <c r="IIT856" s="273"/>
      <c r="IIU856" s="273"/>
      <c r="IIV856" s="273"/>
      <c r="IIW856" s="273"/>
      <c r="IIX856" s="273"/>
      <c r="IIY856" s="273"/>
      <c r="IIZ856" s="273"/>
      <c r="IJA856" s="273"/>
      <c r="IJB856" s="273"/>
      <c r="IJC856" s="273"/>
      <c r="IJD856" s="273"/>
      <c r="IJE856" s="273"/>
      <c r="IJF856" s="273"/>
      <c r="IJG856" s="273"/>
      <c r="IJH856" s="273"/>
      <c r="IJI856" s="273"/>
      <c r="IJJ856" s="273"/>
      <c r="IJK856" s="273"/>
      <c r="IJL856" s="273"/>
      <c r="IJM856" s="273"/>
      <c r="IJN856" s="273"/>
      <c r="IJO856" s="273"/>
      <c r="IJP856" s="273"/>
      <c r="IJQ856" s="273"/>
      <c r="IJR856" s="273"/>
      <c r="IJS856" s="273"/>
      <c r="IJT856" s="273"/>
      <c r="IJU856" s="273"/>
      <c r="IJV856" s="273"/>
      <c r="IJW856" s="273"/>
      <c r="IJX856" s="273"/>
      <c r="IJY856" s="273"/>
      <c r="IJZ856" s="273"/>
      <c r="IKA856" s="273"/>
      <c r="IKB856" s="273"/>
      <c r="IKC856" s="273"/>
      <c r="IKD856" s="273"/>
      <c r="IKE856" s="273"/>
      <c r="IKF856" s="273"/>
      <c r="IKG856" s="273"/>
      <c r="IKH856" s="273"/>
      <c r="IKI856" s="273"/>
      <c r="IKJ856" s="273"/>
      <c r="IKK856" s="273"/>
      <c r="IKL856" s="273"/>
      <c r="IKM856" s="273"/>
      <c r="IKN856" s="273"/>
      <c r="IKO856" s="273"/>
      <c r="IKP856" s="273"/>
      <c r="IKQ856" s="273"/>
      <c r="IKR856" s="273"/>
      <c r="IKS856" s="273"/>
      <c r="IKT856" s="273"/>
      <c r="IKU856" s="273"/>
      <c r="IKV856" s="273"/>
      <c r="IKW856" s="273"/>
      <c r="IKX856" s="273"/>
      <c r="IKY856" s="273"/>
      <c r="IKZ856" s="273"/>
      <c r="ILA856" s="273"/>
      <c r="ILB856" s="273"/>
      <c r="ILC856" s="273"/>
      <c r="ILD856" s="273"/>
      <c r="ILE856" s="273"/>
      <c r="ILF856" s="273"/>
      <c r="ILG856" s="273"/>
      <c r="ILH856" s="273"/>
      <c r="ILI856" s="273"/>
      <c r="ILJ856" s="273"/>
      <c r="ILK856" s="273"/>
      <c r="ILL856" s="273"/>
      <c r="ILM856" s="273"/>
      <c r="ILN856" s="273"/>
      <c r="ILO856" s="273"/>
      <c r="ILP856" s="273"/>
      <c r="ILQ856" s="273"/>
      <c r="ILR856" s="273"/>
      <c r="ILS856" s="273"/>
      <c r="ILT856" s="273"/>
      <c r="ILU856" s="273"/>
      <c r="ILV856" s="273"/>
      <c r="ILW856" s="273"/>
      <c r="ILX856" s="273"/>
      <c r="ILY856" s="273"/>
      <c r="ILZ856" s="273"/>
      <c r="IMA856" s="273"/>
      <c r="IMB856" s="273"/>
      <c r="IMC856" s="273"/>
      <c r="IMD856" s="273"/>
      <c r="IME856" s="273"/>
      <c r="IMF856" s="273"/>
      <c r="IMG856" s="273"/>
      <c r="IMH856" s="273"/>
      <c r="IMI856" s="273"/>
      <c r="IMJ856" s="273"/>
      <c r="IMK856" s="273"/>
      <c r="IML856" s="273"/>
      <c r="IMM856" s="273"/>
      <c r="IMN856" s="273"/>
      <c r="IMO856" s="273"/>
      <c r="IMP856" s="273"/>
      <c r="IMQ856" s="273"/>
      <c r="IMR856" s="273"/>
      <c r="IMS856" s="273"/>
      <c r="IMT856" s="273"/>
      <c r="IMU856" s="273"/>
      <c r="IMV856" s="273"/>
      <c r="IMW856" s="273"/>
      <c r="IMX856" s="273"/>
      <c r="IMY856" s="273"/>
      <c r="IMZ856" s="273"/>
      <c r="INA856" s="273"/>
      <c r="INB856" s="273"/>
      <c r="INC856" s="273"/>
      <c r="IND856" s="273"/>
      <c r="INE856" s="273"/>
      <c r="INF856" s="273"/>
      <c r="ING856" s="273"/>
      <c r="INH856" s="273"/>
      <c r="INI856" s="273"/>
      <c r="INJ856" s="273"/>
      <c r="INK856" s="273"/>
      <c r="INL856" s="273"/>
      <c r="INM856" s="273"/>
      <c r="INN856" s="273"/>
      <c r="INO856" s="273"/>
      <c r="INP856" s="273"/>
      <c r="INQ856" s="273"/>
      <c r="INR856" s="273"/>
      <c r="INS856" s="273"/>
      <c r="INT856" s="273"/>
      <c r="INU856" s="273"/>
      <c r="INV856" s="273"/>
      <c r="INW856" s="273"/>
      <c r="INX856" s="273"/>
      <c r="INY856" s="273"/>
      <c r="INZ856" s="273"/>
      <c r="IOA856" s="273"/>
      <c r="IOB856" s="273"/>
      <c r="IOC856" s="273"/>
      <c r="IOD856" s="273"/>
      <c r="IOE856" s="273"/>
      <c r="IOF856" s="273"/>
      <c r="IOG856" s="273"/>
      <c r="IOH856" s="273"/>
      <c r="IOI856" s="273"/>
      <c r="IOJ856" s="273"/>
      <c r="IOK856" s="273"/>
      <c r="IOL856" s="273"/>
      <c r="IOM856" s="273"/>
      <c r="ION856" s="273"/>
      <c r="IOO856" s="273"/>
      <c r="IOP856" s="273"/>
      <c r="IOQ856" s="273"/>
      <c r="IOR856" s="273"/>
      <c r="IOS856" s="273"/>
      <c r="IOT856" s="273"/>
      <c r="IOU856" s="273"/>
      <c r="IOV856" s="273"/>
      <c r="IOW856" s="273"/>
      <c r="IOX856" s="273"/>
      <c r="IOY856" s="273"/>
      <c r="IOZ856" s="273"/>
      <c r="IPA856" s="273"/>
      <c r="IPB856" s="273"/>
      <c r="IPC856" s="273"/>
      <c r="IPD856" s="273"/>
      <c r="IPE856" s="273"/>
      <c r="IPF856" s="273"/>
      <c r="IPG856" s="273"/>
      <c r="IPH856" s="273"/>
      <c r="IPI856" s="273"/>
      <c r="IPJ856" s="273"/>
      <c r="IPK856" s="273"/>
      <c r="IPL856" s="273"/>
      <c r="IPM856" s="273"/>
      <c r="IPN856" s="273"/>
      <c r="IPO856" s="273"/>
      <c r="IPP856" s="273"/>
      <c r="IPQ856" s="273"/>
      <c r="IPR856" s="273"/>
      <c r="IPS856" s="273"/>
      <c r="IPT856" s="273"/>
      <c r="IPU856" s="273"/>
      <c r="IPV856" s="273"/>
      <c r="IPW856" s="273"/>
      <c r="IPX856" s="273"/>
      <c r="IPY856" s="273"/>
      <c r="IPZ856" s="273"/>
      <c r="IQA856" s="273"/>
      <c r="IQB856" s="273"/>
      <c r="IQC856" s="273"/>
      <c r="IQD856" s="273"/>
      <c r="IQE856" s="273"/>
      <c r="IQF856" s="273"/>
      <c r="IQG856" s="273"/>
      <c r="IQH856" s="273"/>
      <c r="IQI856" s="273"/>
      <c r="IQJ856" s="273"/>
      <c r="IQK856" s="273"/>
      <c r="IQL856" s="273"/>
      <c r="IQM856" s="273"/>
      <c r="IQN856" s="273"/>
      <c r="IQO856" s="273"/>
      <c r="IQP856" s="273"/>
      <c r="IQQ856" s="273"/>
      <c r="IQR856" s="273"/>
      <c r="IQS856" s="273"/>
      <c r="IQT856" s="273"/>
      <c r="IQU856" s="273"/>
      <c r="IQV856" s="273"/>
      <c r="IQW856" s="273"/>
      <c r="IQX856" s="273"/>
      <c r="IQY856" s="273"/>
      <c r="IQZ856" s="273"/>
      <c r="IRA856" s="273"/>
      <c r="IRB856" s="273"/>
      <c r="IRC856" s="273"/>
      <c r="IRD856" s="273"/>
      <c r="IRE856" s="273"/>
      <c r="IRF856" s="273"/>
      <c r="IRG856" s="273"/>
      <c r="IRH856" s="273"/>
      <c r="IRI856" s="273"/>
      <c r="IRJ856" s="273"/>
      <c r="IRK856" s="273"/>
      <c r="IRL856" s="273"/>
      <c r="IRM856" s="273"/>
      <c r="IRN856" s="273"/>
      <c r="IRO856" s="273"/>
      <c r="IRP856" s="273"/>
      <c r="IRQ856" s="273"/>
      <c r="IRR856" s="273"/>
      <c r="IRS856" s="273"/>
      <c r="IRT856" s="273"/>
      <c r="IRU856" s="273"/>
      <c r="IRV856" s="273"/>
      <c r="IRW856" s="273"/>
      <c r="IRX856" s="273"/>
      <c r="IRY856" s="273"/>
      <c r="IRZ856" s="273"/>
      <c r="ISA856" s="273"/>
      <c r="ISB856" s="273"/>
      <c r="ISC856" s="273"/>
      <c r="ISD856" s="273"/>
      <c r="ISE856" s="273"/>
      <c r="ISF856" s="273"/>
      <c r="ISG856" s="273"/>
      <c r="ISH856" s="273"/>
      <c r="ISI856" s="273"/>
      <c r="ISJ856" s="273"/>
      <c r="ISK856" s="273"/>
      <c r="ISL856" s="273"/>
      <c r="ISM856" s="273"/>
      <c r="ISN856" s="273"/>
      <c r="ISO856" s="273"/>
      <c r="ISP856" s="273"/>
      <c r="ISQ856" s="273"/>
      <c r="ISR856" s="273"/>
      <c r="ISS856" s="273"/>
      <c r="IST856" s="273"/>
      <c r="ISU856" s="273"/>
      <c r="ISV856" s="273"/>
      <c r="ISW856" s="273"/>
      <c r="ISX856" s="273"/>
      <c r="ISY856" s="273"/>
      <c r="ISZ856" s="273"/>
      <c r="ITA856" s="273"/>
      <c r="ITB856" s="273"/>
      <c r="ITC856" s="273"/>
      <c r="ITD856" s="273"/>
      <c r="ITE856" s="273"/>
      <c r="ITF856" s="273"/>
      <c r="ITG856" s="273"/>
      <c r="ITH856" s="273"/>
      <c r="ITI856" s="273"/>
      <c r="ITJ856" s="273"/>
      <c r="ITK856" s="273"/>
      <c r="ITL856" s="273"/>
      <c r="ITM856" s="273"/>
      <c r="ITN856" s="273"/>
      <c r="ITO856" s="273"/>
      <c r="ITP856" s="273"/>
      <c r="ITQ856" s="273"/>
      <c r="ITR856" s="273"/>
      <c r="ITS856" s="273"/>
      <c r="ITT856" s="273"/>
      <c r="ITU856" s="273"/>
      <c r="ITV856" s="273"/>
      <c r="ITW856" s="273"/>
      <c r="ITX856" s="273"/>
      <c r="ITY856" s="273"/>
      <c r="ITZ856" s="273"/>
      <c r="IUA856" s="273"/>
      <c r="IUB856" s="273"/>
      <c r="IUC856" s="273"/>
      <c r="IUD856" s="273"/>
      <c r="IUE856" s="273"/>
      <c r="IUF856" s="273"/>
      <c r="IUG856" s="273"/>
      <c r="IUH856" s="273"/>
      <c r="IUI856" s="273"/>
      <c r="IUJ856" s="273"/>
      <c r="IUK856" s="273"/>
      <c r="IUL856" s="273"/>
      <c r="IUM856" s="273"/>
      <c r="IUN856" s="273"/>
      <c r="IUO856" s="273"/>
      <c r="IUP856" s="273"/>
      <c r="IUQ856" s="273"/>
      <c r="IUR856" s="273"/>
      <c r="IUS856" s="273"/>
      <c r="IUT856" s="273"/>
      <c r="IUU856" s="273"/>
      <c r="IUV856" s="273"/>
      <c r="IUW856" s="273"/>
      <c r="IUX856" s="273"/>
      <c r="IUY856" s="273"/>
      <c r="IUZ856" s="273"/>
      <c r="IVA856" s="273"/>
      <c r="IVB856" s="273"/>
      <c r="IVC856" s="273"/>
      <c r="IVD856" s="273"/>
      <c r="IVE856" s="273"/>
      <c r="IVF856" s="273"/>
      <c r="IVG856" s="273"/>
      <c r="IVH856" s="273"/>
      <c r="IVI856" s="273"/>
      <c r="IVJ856" s="273"/>
      <c r="IVK856" s="273"/>
      <c r="IVL856" s="273"/>
      <c r="IVM856" s="273"/>
      <c r="IVN856" s="273"/>
      <c r="IVO856" s="273"/>
      <c r="IVP856" s="273"/>
      <c r="IVQ856" s="273"/>
      <c r="IVR856" s="273"/>
      <c r="IVS856" s="273"/>
      <c r="IVT856" s="273"/>
      <c r="IVU856" s="273"/>
      <c r="IVV856" s="273"/>
      <c r="IVW856" s="273"/>
      <c r="IVX856" s="273"/>
      <c r="IVY856" s="273"/>
      <c r="IVZ856" s="273"/>
      <c r="IWA856" s="273"/>
      <c r="IWB856" s="273"/>
      <c r="IWC856" s="273"/>
      <c r="IWD856" s="273"/>
      <c r="IWE856" s="273"/>
      <c r="IWF856" s="273"/>
      <c r="IWG856" s="273"/>
      <c r="IWH856" s="273"/>
      <c r="IWI856" s="273"/>
      <c r="IWJ856" s="273"/>
      <c r="IWK856" s="273"/>
      <c r="IWL856" s="273"/>
      <c r="IWM856" s="273"/>
      <c r="IWN856" s="273"/>
      <c r="IWO856" s="273"/>
      <c r="IWP856" s="273"/>
      <c r="IWQ856" s="273"/>
      <c r="IWR856" s="273"/>
      <c r="IWS856" s="273"/>
      <c r="IWT856" s="273"/>
      <c r="IWU856" s="273"/>
      <c r="IWV856" s="273"/>
      <c r="IWW856" s="273"/>
      <c r="IWX856" s="273"/>
      <c r="IWY856" s="273"/>
      <c r="IWZ856" s="273"/>
      <c r="IXA856" s="273"/>
      <c r="IXB856" s="273"/>
      <c r="IXC856" s="273"/>
      <c r="IXD856" s="273"/>
      <c r="IXE856" s="273"/>
      <c r="IXF856" s="273"/>
      <c r="IXG856" s="273"/>
      <c r="IXH856" s="273"/>
      <c r="IXI856" s="273"/>
      <c r="IXJ856" s="273"/>
      <c r="IXK856" s="273"/>
      <c r="IXL856" s="273"/>
      <c r="IXM856" s="273"/>
      <c r="IXN856" s="273"/>
      <c r="IXO856" s="273"/>
      <c r="IXP856" s="273"/>
      <c r="IXQ856" s="273"/>
      <c r="IXR856" s="273"/>
      <c r="IXS856" s="273"/>
      <c r="IXT856" s="273"/>
      <c r="IXU856" s="273"/>
      <c r="IXV856" s="273"/>
      <c r="IXW856" s="273"/>
      <c r="IXX856" s="273"/>
      <c r="IXY856" s="273"/>
      <c r="IXZ856" s="273"/>
      <c r="IYA856" s="273"/>
      <c r="IYB856" s="273"/>
      <c r="IYC856" s="273"/>
      <c r="IYD856" s="273"/>
      <c r="IYE856" s="273"/>
      <c r="IYF856" s="273"/>
      <c r="IYG856" s="273"/>
      <c r="IYH856" s="273"/>
      <c r="IYI856" s="273"/>
      <c r="IYJ856" s="273"/>
      <c r="IYK856" s="273"/>
      <c r="IYL856" s="273"/>
      <c r="IYM856" s="273"/>
      <c r="IYN856" s="273"/>
      <c r="IYO856" s="273"/>
      <c r="IYP856" s="273"/>
      <c r="IYQ856" s="273"/>
      <c r="IYR856" s="273"/>
      <c r="IYS856" s="273"/>
      <c r="IYT856" s="273"/>
      <c r="IYU856" s="273"/>
      <c r="IYV856" s="273"/>
      <c r="IYW856" s="273"/>
      <c r="IYX856" s="273"/>
      <c r="IYY856" s="273"/>
      <c r="IYZ856" s="273"/>
      <c r="IZA856" s="273"/>
      <c r="IZB856" s="273"/>
      <c r="IZC856" s="273"/>
      <c r="IZD856" s="273"/>
      <c r="IZE856" s="273"/>
      <c r="IZF856" s="273"/>
      <c r="IZG856" s="273"/>
      <c r="IZH856" s="273"/>
      <c r="IZI856" s="273"/>
      <c r="IZJ856" s="273"/>
      <c r="IZK856" s="273"/>
      <c r="IZL856" s="273"/>
      <c r="IZM856" s="273"/>
      <c r="IZN856" s="273"/>
      <c r="IZO856" s="273"/>
      <c r="IZP856" s="273"/>
      <c r="IZQ856" s="273"/>
      <c r="IZR856" s="273"/>
      <c r="IZS856" s="273"/>
      <c r="IZT856" s="273"/>
      <c r="IZU856" s="273"/>
      <c r="IZV856" s="273"/>
      <c r="IZW856" s="273"/>
      <c r="IZX856" s="273"/>
      <c r="IZY856" s="273"/>
      <c r="IZZ856" s="273"/>
      <c r="JAA856" s="273"/>
      <c r="JAB856" s="273"/>
      <c r="JAC856" s="273"/>
      <c r="JAD856" s="273"/>
      <c r="JAE856" s="273"/>
      <c r="JAF856" s="273"/>
      <c r="JAG856" s="273"/>
      <c r="JAH856" s="273"/>
      <c r="JAI856" s="273"/>
      <c r="JAJ856" s="273"/>
      <c r="JAK856" s="273"/>
      <c r="JAL856" s="273"/>
      <c r="JAM856" s="273"/>
      <c r="JAN856" s="273"/>
      <c r="JAO856" s="273"/>
      <c r="JAP856" s="273"/>
      <c r="JAQ856" s="273"/>
      <c r="JAR856" s="273"/>
      <c r="JAS856" s="273"/>
      <c r="JAT856" s="273"/>
      <c r="JAU856" s="273"/>
      <c r="JAV856" s="273"/>
      <c r="JAW856" s="273"/>
      <c r="JAX856" s="273"/>
      <c r="JAY856" s="273"/>
      <c r="JAZ856" s="273"/>
      <c r="JBA856" s="273"/>
      <c r="JBB856" s="273"/>
      <c r="JBC856" s="273"/>
      <c r="JBD856" s="273"/>
      <c r="JBE856" s="273"/>
      <c r="JBF856" s="273"/>
      <c r="JBG856" s="273"/>
      <c r="JBH856" s="273"/>
      <c r="JBI856" s="273"/>
      <c r="JBJ856" s="273"/>
      <c r="JBK856" s="273"/>
      <c r="JBL856" s="273"/>
      <c r="JBM856" s="273"/>
      <c r="JBN856" s="273"/>
      <c r="JBO856" s="273"/>
      <c r="JBP856" s="273"/>
      <c r="JBQ856" s="273"/>
      <c r="JBR856" s="273"/>
      <c r="JBS856" s="273"/>
      <c r="JBT856" s="273"/>
      <c r="JBU856" s="273"/>
      <c r="JBV856" s="273"/>
      <c r="JBW856" s="273"/>
      <c r="JBX856" s="273"/>
      <c r="JBY856" s="273"/>
      <c r="JBZ856" s="273"/>
      <c r="JCA856" s="273"/>
      <c r="JCB856" s="273"/>
      <c r="JCC856" s="273"/>
      <c r="JCD856" s="273"/>
      <c r="JCE856" s="273"/>
      <c r="JCF856" s="273"/>
      <c r="JCG856" s="273"/>
      <c r="JCH856" s="273"/>
      <c r="JCI856" s="273"/>
      <c r="JCJ856" s="273"/>
      <c r="JCK856" s="273"/>
      <c r="JCL856" s="273"/>
      <c r="JCM856" s="273"/>
      <c r="JCN856" s="273"/>
      <c r="JCO856" s="273"/>
      <c r="JCP856" s="273"/>
      <c r="JCQ856" s="273"/>
      <c r="JCR856" s="273"/>
      <c r="JCS856" s="273"/>
      <c r="JCT856" s="273"/>
      <c r="JCU856" s="273"/>
      <c r="JCV856" s="273"/>
      <c r="JCW856" s="273"/>
      <c r="JCX856" s="273"/>
      <c r="JCY856" s="273"/>
      <c r="JCZ856" s="273"/>
      <c r="JDA856" s="273"/>
      <c r="JDB856" s="273"/>
      <c r="JDC856" s="273"/>
      <c r="JDD856" s="273"/>
      <c r="JDE856" s="273"/>
      <c r="JDF856" s="273"/>
      <c r="JDG856" s="273"/>
      <c r="JDH856" s="273"/>
      <c r="JDI856" s="273"/>
      <c r="JDJ856" s="273"/>
      <c r="JDK856" s="273"/>
      <c r="JDL856" s="273"/>
      <c r="JDM856" s="273"/>
      <c r="JDN856" s="273"/>
      <c r="JDO856" s="273"/>
      <c r="JDP856" s="273"/>
      <c r="JDQ856" s="273"/>
      <c r="JDR856" s="273"/>
      <c r="JDS856" s="273"/>
      <c r="JDT856" s="273"/>
      <c r="JDU856" s="273"/>
      <c r="JDV856" s="273"/>
      <c r="JDW856" s="273"/>
      <c r="JDX856" s="273"/>
      <c r="JDY856" s="273"/>
      <c r="JDZ856" s="273"/>
      <c r="JEA856" s="273"/>
      <c r="JEB856" s="273"/>
      <c r="JEC856" s="273"/>
      <c r="JED856" s="273"/>
      <c r="JEE856" s="273"/>
      <c r="JEF856" s="273"/>
      <c r="JEG856" s="273"/>
      <c r="JEH856" s="273"/>
      <c r="JEI856" s="273"/>
      <c r="JEJ856" s="273"/>
      <c r="JEK856" s="273"/>
      <c r="JEL856" s="273"/>
      <c r="JEM856" s="273"/>
      <c r="JEN856" s="273"/>
      <c r="JEO856" s="273"/>
      <c r="JEP856" s="273"/>
      <c r="JEQ856" s="273"/>
      <c r="JER856" s="273"/>
      <c r="JES856" s="273"/>
      <c r="JET856" s="273"/>
      <c r="JEU856" s="273"/>
      <c r="JEV856" s="273"/>
      <c r="JEW856" s="273"/>
      <c r="JEX856" s="273"/>
      <c r="JEY856" s="273"/>
      <c r="JEZ856" s="273"/>
      <c r="JFA856" s="273"/>
      <c r="JFB856" s="273"/>
      <c r="JFC856" s="273"/>
      <c r="JFD856" s="273"/>
      <c r="JFE856" s="273"/>
      <c r="JFF856" s="273"/>
      <c r="JFG856" s="273"/>
      <c r="JFH856" s="273"/>
      <c r="JFI856" s="273"/>
      <c r="JFJ856" s="273"/>
      <c r="JFK856" s="273"/>
      <c r="JFL856" s="273"/>
      <c r="JFM856" s="273"/>
      <c r="JFN856" s="273"/>
      <c r="JFO856" s="273"/>
      <c r="JFP856" s="273"/>
      <c r="JFQ856" s="273"/>
      <c r="JFR856" s="273"/>
      <c r="JFS856" s="273"/>
      <c r="JFT856" s="273"/>
      <c r="JFU856" s="273"/>
      <c r="JFV856" s="273"/>
      <c r="JFW856" s="273"/>
      <c r="JFX856" s="273"/>
      <c r="JFY856" s="273"/>
      <c r="JFZ856" s="273"/>
      <c r="JGA856" s="273"/>
      <c r="JGB856" s="273"/>
      <c r="JGC856" s="273"/>
      <c r="JGD856" s="273"/>
      <c r="JGE856" s="273"/>
      <c r="JGF856" s="273"/>
      <c r="JGG856" s="273"/>
      <c r="JGH856" s="273"/>
      <c r="JGI856" s="273"/>
      <c r="JGJ856" s="273"/>
      <c r="JGK856" s="273"/>
      <c r="JGL856" s="273"/>
      <c r="JGM856" s="273"/>
      <c r="JGN856" s="273"/>
      <c r="JGO856" s="273"/>
      <c r="JGP856" s="273"/>
      <c r="JGQ856" s="273"/>
      <c r="JGR856" s="273"/>
      <c r="JGS856" s="273"/>
      <c r="JGT856" s="273"/>
      <c r="JGU856" s="273"/>
      <c r="JGV856" s="273"/>
      <c r="JGW856" s="273"/>
      <c r="JGX856" s="273"/>
      <c r="JGY856" s="273"/>
      <c r="JGZ856" s="273"/>
      <c r="JHA856" s="273"/>
      <c r="JHB856" s="273"/>
      <c r="JHC856" s="273"/>
      <c r="JHD856" s="273"/>
      <c r="JHE856" s="273"/>
      <c r="JHF856" s="273"/>
      <c r="JHG856" s="273"/>
      <c r="JHH856" s="273"/>
      <c r="JHI856" s="273"/>
      <c r="JHJ856" s="273"/>
      <c r="JHK856" s="273"/>
      <c r="JHL856" s="273"/>
      <c r="JHM856" s="273"/>
      <c r="JHN856" s="273"/>
      <c r="JHO856" s="273"/>
      <c r="JHP856" s="273"/>
      <c r="JHQ856" s="273"/>
      <c r="JHR856" s="273"/>
      <c r="JHS856" s="273"/>
      <c r="JHT856" s="273"/>
      <c r="JHU856" s="273"/>
      <c r="JHV856" s="273"/>
      <c r="JHW856" s="273"/>
      <c r="JHX856" s="273"/>
      <c r="JHY856" s="273"/>
      <c r="JHZ856" s="273"/>
      <c r="JIA856" s="273"/>
      <c r="JIB856" s="273"/>
      <c r="JIC856" s="273"/>
      <c r="JID856" s="273"/>
      <c r="JIE856" s="273"/>
      <c r="JIF856" s="273"/>
      <c r="JIG856" s="273"/>
      <c r="JIH856" s="273"/>
      <c r="JII856" s="273"/>
      <c r="JIJ856" s="273"/>
      <c r="JIK856" s="273"/>
      <c r="JIL856" s="273"/>
      <c r="JIM856" s="273"/>
      <c r="JIN856" s="273"/>
      <c r="JIO856" s="273"/>
      <c r="JIP856" s="273"/>
      <c r="JIQ856" s="273"/>
      <c r="JIR856" s="273"/>
      <c r="JIS856" s="273"/>
      <c r="JIT856" s="273"/>
      <c r="JIU856" s="273"/>
      <c r="JIV856" s="273"/>
      <c r="JIW856" s="273"/>
      <c r="JIX856" s="273"/>
      <c r="JIY856" s="273"/>
      <c r="JIZ856" s="273"/>
      <c r="JJA856" s="273"/>
      <c r="JJB856" s="273"/>
      <c r="JJC856" s="273"/>
      <c r="JJD856" s="273"/>
      <c r="JJE856" s="273"/>
      <c r="JJF856" s="273"/>
      <c r="JJG856" s="273"/>
      <c r="JJH856" s="273"/>
      <c r="JJI856" s="273"/>
      <c r="JJJ856" s="273"/>
      <c r="JJK856" s="273"/>
      <c r="JJL856" s="273"/>
      <c r="JJM856" s="273"/>
      <c r="JJN856" s="273"/>
      <c r="JJO856" s="273"/>
      <c r="JJP856" s="273"/>
      <c r="JJQ856" s="273"/>
      <c r="JJR856" s="273"/>
      <c r="JJS856" s="273"/>
      <c r="JJT856" s="273"/>
      <c r="JJU856" s="273"/>
      <c r="JJV856" s="273"/>
      <c r="JJW856" s="273"/>
      <c r="JJX856" s="273"/>
      <c r="JJY856" s="273"/>
      <c r="JJZ856" s="273"/>
      <c r="JKA856" s="273"/>
      <c r="JKB856" s="273"/>
      <c r="JKC856" s="273"/>
      <c r="JKD856" s="273"/>
      <c r="JKE856" s="273"/>
      <c r="JKF856" s="273"/>
      <c r="JKG856" s="273"/>
      <c r="JKH856" s="273"/>
      <c r="JKI856" s="273"/>
      <c r="JKJ856" s="273"/>
      <c r="JKK856" s="273"/>
      <c r="JKL856" s="273"/>
      <c r="JKM856" s="273"/>
      <c r="JKN856" s="273"/>
      <c r="JKO856" s="273"/>
      <c r="JKP856" s="273"/>
      <c r="JKQ856" s="273"/>
      <c r="JKR856" s="273"/>
      <c r="JKS856" s="273"/>
      <c r="JKT856" s="273"/>
      <c r="JKU856" s="273"/>
      <c r="JKV856" s="273"/>
      <c r="JKW856" s="273"/>
      <c r="JKX856" s="273"/>
      <c r="JKY856" s="273"/>
      <c r="JKZ856" s="273"/>
      <c r="JLA856" s="273"/>
      <c r="JLB856" s="273"/>
      <c r="JLC856" s="273"/>
      <c r="JLD856" s="273"/>
      <c r="JLE856" s="273"/>
      <c r="JLF856" s="273"/>
      <c r="JLG856" s="273"/>
      <c r="JLH856" s="273"/>
      <c r="JLI856" s="273"/>
      <c r="JLJ856" s="273"/>
      <c r="JLK856" s="273"/>
      <c r="JLL856" s="273"/>
      <c r="JLM856" s="273"/>
      <c r="JLN856" s="273"/>
      <c r="JLO856" s="273"/>
      <c r="JLP856" s="273"/>
      <c r="JLQ856" s="273"/>
      <c r="JLR856" s="273"/>
      <c r="JLS856" s="273"/>
      <c r="JLT856" s="273"/>
      <c r="JLU856" s="273"/>
      <c r="JLV856" s="273"/>
      <c r="JLW856" s="273"/>
      <c r="JLX856" s="273"/>
      <c r="JLY856" s="273"/>
      <c r="JLZ856" s="273"/>
      <c r="JMA856" s="273"/>
      <c r="JMB856" s="273"/>
      <c r="JMC856" s="273"/>
      <c r="JMD856" s="273"/>
      <c r="JME856" s="273"/>
      <c r="JMF856" s="273"/>
      <c r="JMG856" s="273"/>
      <c r="JMH856" s="273"/>
      <c r="JMI856" s="273"/>
      <c r="JMJ856" s="273"/>
      <c r="JMK856" s="273"/>
      <c r="JML856" s="273"/>
      <c r="JMM856" s="273"/>
      <c r="JMN856" s="273"/>
      <c r="JMO856" s="273"/>
      <c r="JMP856" s="273"/>
      <c r="JMQ856" s="273"/>
      <c r="JMR856" s="273"/>
      <c r="JMS856" s="273"/>
      <c r="JMT856" s="273"/>
      <c r="JMU856" s="273"/>
      <c r="JMV856" s="273"/>
      <c r="JMW856" s="273"/>
      <c r="JMX856" s="273"/>
      <c r="JMY856" s="273"/>
      <c r="JMZ856" s="273"/>
      <c r="JNA856" s="273"/>
      <c r="JNB856" s="273"/>
      <c r="JNC856" s="273"/>
      <c r="JND856" s="273"/>
      <c r="JNE856" s="273"/>
      <c r="JNF856" s="273"/>
      <c r="JNG856" s="273"/>
      <c r="JNH856" s="273"/>
      <c r="JNI856" s="273"/>
      <c r="JNJ856" s="273"/>
      <c r="JNK856" s="273"/>
      <c r="JNL856" s="273"/>
      <c r="JNM856" s="273"/>
      <c r="JNN856" s="273"/>
      <c r="JNO856" s="273"/>
      <c r="JNP856" s="273"/>
      <c r="JNQ856" s="273"/>
      <c r="JNR856" s="273"/>
      <c r="JNS856" s="273"/>
      <c r="JNT856" s="273"/>
      <c r="JNU856" s="273"/>
      <c r="JNV856" s="273"/>
      <c r="JNW856" s="273"/>
      <c r="JNX856" s="273"/>
      <c r="JNY856" s="273"/>
      <c r="JNZ856" s="273"/>
      <c r="JOA856" s="273"/>
      <c r="JOB856" s="273"/>
      <c r="JOC856" s="273"/>
      <c r="JOD856" s="273"/>
      <c r="JOE856" s="273"/>
      <c r="JOF856" s="273"/>
      <c r="JOG856" s="273"/>
      <c r="JOH856" s="273"/>
      <c r="JOI856" s="273"/>
      <c r="JOJ856" s="273"/>
      <c r="JOK856" s="273"/>
      <c r="JOL856" s="273"/>
      <c r="JOM856" s="273"/>
      <c r="JON856" s="273"/>
      <c r="JOO856" s="273"/>
      <c r="JOP856" s="273"/>
      <c r="JOQ856" s="273"/>
      <c r="JOR856" s="273"/>
      <c r="JOS856" s="273"/>
      <c r="JOT856" s="273"/>
      <c r="JOU856" s="273"/>
      <c r="JOV856" s="273"/>
      <c r="JOW856" s="273"/>
      <c r="JOX856" s="273"/>
      <c r="JOY856" s="273"/>
      <c r="JOZ856" s="273"/>
      <c r="JPA856" s="273"/>
      <c r="JPB856" s="273"/>
      <c r="JPC856" s="273"/>
      <c r="JPD856" s="273"/>
      <c r="JPE856" s="273"/>
      <c r="JPF856" s="273"/>
      <c r="JPG856" s="273"/>
      <c r="JPH856" s="273"/>
      <c r="JPI856" s="273"/>
      <c r="JPJ856" s="273"/>
      <c r="JPK856" s="273"/>
      <c r="JPL856" s="273"/>
      <c r="JPM856" s="273"/>
      <c r="JPN856" s="273"/>
      <c r="JPO856" s="273"/>
      <c r="JPP856" s="273"/>
      <c r="JPQ856" s="273"/>
      <c r="JPR856" s="273"/>
      <c r="JPS856" s="273"/>
      <c r="JPT856" s="273"/>
      <c r="JPU856" s="273"/>
      <c r="JPV856" s="273"/>
      <c r="JPW856" s="273"/>
      <c r="JPX856" s="273"/>
      <c r="JPY856" s="273"/>
      <c r="JPZ856" s="273"/>
      <c r="JQA856" s="273"/>
      <c r="JQB856" s="273"/>
      <c r="JQC856" s="273"/>
      <c r="JQD856" s="273"/>
      <c r="JQE856" s="273"/>
      <c r="JQF856" s="273"/>
      <c r="JQG856" s="273"/>
      <c r="JQH856" s="273"/>
      <c r="JQI856" s="273"/>
      <c r="JQJ856" s="273"/>
      <c r="JQK856" s="273"/>
      <c r="JQL856" s="273"/>
      <c r="JQM856" s="273"/>
      <c r="JQN856" s="273"/>
      <c r="JQO856" s="273"/>
      <c r="JQP856" s="273"/>
      <c r="JQQ856" s="273"/>
      <c r="JQR856" s="273"/>
      <c r="JQS856" s="273"/>
      <c r="JQT856" s="273"/>
      <c r="JQU856" s="273"/>
      <c r="JQV856" s="273"/>
      <c r="JQW856" s="273"/>
      <c r="JQX856" s="273"/>
      <c r="JQY856" s="273"/>
      <c r="JQZ856" s="273"/>
      <c r="JRA856" s="273"/>
      <c r="JRB856" s="273"/>
      <c r="JRC856" s="273"/>
      <c r="JRD856" s="273"/>
      <c r="JRE856" s="273"/>
      <c r="JRF856" s="273"/>
      <c r="JRG856" s="273"/>
      <c r="JRH856" s="273"/>
      <c r="JRI856" s="273"/>
      <c r="JRJ856" s="273"/>
      <c r="JRK856" s="273"/>
      <c r="JRL856" s="273"/>
      <c r="JRM856" s="273"/>
      <c r="JRN856" s="273"/>
      <c r="JRO856" s="273"/>
      <c r="JRP856" s="273"/>
      <c r="JRQ856" s="273"/>
      <c r="JRR856" s="273"/>
      <c r="JRS856" s="273"/>
      <c r="JRT856" s="273"/>
      <c r="JRU856" s="273"/>
      <c r="JRV856" s="273"/>
      <c r="JRW856" s="273"/>
      <c r="JRX856" s="273"/>
      <c r="JRY856" s="273"/>
      <c r="JRZ856" s="273"/>
      <c r="JSA856" s="273"/>
      <c r="JSB856" s="273"/>
      <c r="JSC856" s="273"/>
      <c r="JSD856" s="273"/>
      <c r="JSE856" s="273"/>
      <c r="JSF856" s="273"/>
      <c r="JSG856" s="273"/>
      <c r="JSH856" s="273"/>
      <c r="JSI856" s="273"/>
      <c r="JSJ856" s="273"/>
      <c r="JSK856" s="273"/>
      <c r="JSL856" s="273"/>
      <c r="JSM856" s="273"/>
      <c r="JSN856" s="273"/>
      <c r="JSO856" s="273"/>
      <c r="JSP856" s="273"/>
      <c r="JSQ856" s="273"/>
      <c r="JSR856" s="273"/>
      <c r="JSS856" s="273"/>
      <c r="JST856" s="273"/>
      <c r="JSU856" s="273"/>
      <c r="JSV856" s="273"/>
      <c r="JSW856" s="273"/>
      <c r="JSX856" s="273"/>
      <c r="JSY856" s="273"/>
      <c r="JSZ856" s="273"/>
      <c r="JTA856" s="273"/>
      <c r="JTB856" s="273"/>
      <c r="JTC856" s="273"/>
      <c r="JTD856" s="273"/>
      <c r="JTE856" s="273"/>
      <c r="JTF856" s="273"/>
      <c r="JTG856" s="273"/>
      <c r="JTH856" s="273"/>
      <c r="JTI856" s="273"/>
      <c r="JTJ856" s="273"/>
      <c r="JTK856" s="273"/>
      <c r="JTL856" s="273"/>
      <c r="JTM856" s="273"/>
      <c r="JTN856" s="273"/>
      <c r="JTO856" s="273"/>
      <c r="JTP856" s="273"/>
      <c r="JTQ856" s="273"/>
      <c r="JTR856" s="273"/>
      <c r="JTS856" s="273"/>
      <c r="JTT856" s="273"/>
      <c r="JTU856" s="273"/>
      <c r="JTV856" s="273"/>
      <c r="JTW856" s="273"/>
      <c r="JTX856" s="273"/>
      <c r="JTY856" s="273"/>
      <c r="JTZ856" s="273"/>
      <c r="JUA856" s="273"/>
      <c r="JUB856" s="273"/>
      <c r="JUC856" s="273"/>
      <c r="JUD856" s="273"/>
      <c r="JUE856" s="273"/>
      <c r="JUF856" s="273"/>
      <c r="JUG856" s="273"/>
      <c r="JUH856" s="273"/>
      <c r="JUI856" s="273"/>
      <c r="JUJ856" s="273"/>
      <c r="JUK856" s="273"/>
      <c r="JUL856" s="273"/>
      <c r="JUM856" s="273"/>
      <c r="JUN856" s="273"/>
      <c r="JUO856" s="273"/>
      <c r="JUP856" s="273"/>
      <c r="JUQ856" s="273"/>
      <c r="JUR856" s="273"/>
      <c r="JUS856" s="273"/>
      <c r="JUT856" s="273"/>
      <c r="JUU856" s="273"/>
      <c r="JUV856" s="273"/>
      <c r="JUW856" s="273"/>
      <c r="JUX856" s="273"/>
      <c r="JUY856" s="273"/>
      <c r="JUZ856" s="273"/>
      <c r="JVA856" s="273"/>
      <c r="JVB856" s="273"/>
      <c r="JVC856" s="273"/>
      <c r="JVD856" s="273"/>
      <c r="JVE856" s="273"/>
      <c r="JVF856" s="273"/>
      <c r="JVG856" s="273"/>
      <c r="JVH856" s="273"/>
      <c r="JVI856" s="273"/>
      <c r="JVJ856" s="273"/>
      <c r="JVK856" s="273"/>
      <c r="JVL856" s="273"/>
      <c r="JVM856" s="273"/>
      <c r="JVN856" s="273"/>
      <c r="JVO856" s="273"/>
      <c r="JVP856" s="273"/>
      <c r="JVQ856" s="273"/>
      <c r="JVR856" s="273"/>
      <c r="JVS856" s="273"/>
      <c r="JVT856" s="273"/>
      <c r="JVU856" s="273"/>
      <c r="JVV856" s="273"/>
      <c r="JVW856" s="273"/>
      <c r="JVX856" s="273"/>
      <c r="JVY856" s="273"/>
      <c r="JVZ856" s="273"/>
      <c r="JWA856" s="273"/>
      <c r="JWB856" s="273"/>
      <c r="JWC856" s="273"/>
      <c r="JWD856" s="273"/>
      <c r="JWE856" s="273"/>
      <c r="JWF856" s="273"/>
      <c r="JWG856" s="273"/>
      <c r="JWH856" s="273"/>
      <c r="JWI856" s="273"/>
      <c r="JWJ856" s="273"/>
      <c r="JWK856" s="273"/>
      <c r="JWL856" s="273"/>
      <c r="JWM856" s="273"/>
      <c r="JWN856" s="273"/>
      <c r="JWO856" s="273"/>
      <c r="JWP856" s="273"/>
      <c r="JWQ856" s="273"/>
      <c r="JWR856" s="273"/>
      <c r="JWS856" s="273"/>
      <c r="JWT856" s="273"/>
      <c r="JWU856" s="273"/>
      <c r="JWV856" s="273"/>
      <c r="JWW856" s="273"/>
      <c r="JWX856" s="273"/>
      <c r="JWY856" s="273"/>
      <c r="JWZ856" s="273"/>
      <c r="JXA856" s="273"/>
      <c r="JXB856" s="273"/>
      <c r="JXC856" s="273"/>
      <c r="JXD856" s="273"/>
      <c r="JXE856" s="273"/>
      <c r="JXF856" s="273"/>
      <c r="JXG856" s="273"/>
      <c r="JXH856" s="273"/>
      <c r="JXI856" s="273"/>
      <c r="JXJ856" s="273"/>
      <c r="JXK856" s="273"/>
      <c r="JXL856" s="273"/>
      <c r="JXM856" s="273"/>
      <c r="JXN856" s="273"/>
      <c r="JXO856" s="273"/>
      <c r="JXP856" s="273"/>
      <c r="JXQ856" s="273"/>
      <c r="JXR856" s="273"/>
      <c r="JXS856" s="273"/>
      <c r="JXT856" s="273"/>
      <c r="JXU856" s="273"/>
      <c r="JXV856" s="273"/>
      <c r="JXW856" s="273"/>
      <c r="JXX856" s="273"/>
      <c r="JXY856" s="273"/>
      <c r="JXZ856" s="273"/>
      <c r="JYA856" s="273"/>
      <c r="JYB856" s="273"/>
      <c r="JYC856" s="273"/>
      <c r="JYD856" s="273"/>
      <c r="JYE856" s="273"/>
      <c r="JYF856" s="273"/>
      <c r="JYG856" s="273"/>
      <c r="JYH856" s="273"/>
      <c r="JYI856" s="273"/>
      <c r="JYJ856" s="273"/>
      <c r="JYK856" s="273"/>
      <c r="JYL856" s="273"/>
      <c r="JYM856" s="273"/>
      <c r="JYN856" s="273"/>
      <c r="JYO856" s="273"/>
      <c r="JYP856" s="273"/>
      <c r="JYQ856" s="273"/>
      <c r="JYR856" s="273"/>
      <c r="JYS856" s="273"/>
      <c r="JYT856" s="273"/>
      <c r="JYU856" s="273"/>
      <c r="JYV856" s="273"/>
      <c r="JYW856" s="273"/>
      <c r="JYX856" s="273"/>
      <c r="JYY856" s="273"/>
      <c r="JYZ856" s="273"/>
      <c r="JZA856" s="273"/>
      <c r="JZB856" s="273"/>
      <c r="JZC856" s="273"/>
      <c r="JZD856" s="273"/>
      <c r="JZE856" s="273"/>
      <c r="JZF856" s="273"/>
      <c r="JZG856" s="273"/>
      <c r="JZH856" s="273"/>
      <c r="JZI856" s="273"/>
      <c r="JZJ856" s="273"/>
      <c r="JZK856" s="273"/>
      <c r="JZL856" s="273"/>
      <c r="JZM856" s="273"/>
      <c r="JZN856" s="273"/>
      <c r="JZO856" s="273"/>
      <c r="JZP856" s="273"/>
      <c r="JZQ856" s="273"/>
      <c r="JZR856" s="273"/>
      <c r="JZS856" s="273"/>
      <c r="JZT856" s="273"/>
      <c r="JZU856" s="273"/>
      <c r="JZV856" s="273"/>
      <c r="JZW856" s="273"/>
      <c r="JZX856" s="273"/>
      <c r="JZY856" s="273"/>
      <c r="JZZ856" s="273"/>
      <c r="KAA856" s="273"/>
      <c r="KAB856" s="273"/>
      <c r="KAC856" s="273"/>
      <c r="KAD856" s="273"/>
      <c r="KAE856" s="273"/>
      <c r="KAF856" s="273"/>
      <c r="KAG856" s="273"/>
      <c r="KAH856" s="273"/>
      <c r="KAI856" s="273"/>
      <c r="KAJ856" s="273"/>
      <c r="KAK856" s="273"/>
      <c r="KAL856" s="273"/>
      <c r="KAM856" s="273"/>
      <c r="KAN856" s="273"/>
      <c r="KAO856" s="273"/>
      <c r="KAP856" s="273"/>
      <c r="KAQ856" s="273"/>
      <c r="KAR856" s="273"/>
      <c r="KAS856" s="273"/>
      <c r="KAT856" s="273"/>
      <c r="KAU856" s="273"/>
      <c r="KAV856" s="273"/>
      <c r="KAW856" s="273"/>
      <c r="KAX856" s="273"/>
      <c r="KAY856" s="273"/>
      <c r="KAZ856" s="273"/>
      <c r="KBA856" s="273"/>
      <c r="KBB856" s="273"/>
      <c r="KBC856" s="273"/>
      <c r="KBD856" s="273"/>
      <c r="KBE856" s="273"/>
      <c r="KBF856" s="273"/>
      <c r="KBG856" s="273"/>
      <c r="KBH856" s="273"/>
      <c r="KBI856" s="273"/>
      <c r="KBJ856" s="273"/>
      <c r="KBK856" s="273"/>
      <c r="KBL856" s="273"/>
      <c r="KBM856" s="273"/>
      <c r="KBN856" s="273"/>
      <c r="KBO856" s="273"/>
      <c r="KBP856" s="273"/>
      <c r="KBQ856" s="273"/>
      <c r="KBR856" s="273"/>
      <c r="KBS856" s="273"/>
      <c r="KBT856" s="273"/>
      <c r="KBU856" s="273"/>
      <c r="KBV856" s="273"/>
      <c r="KBW856" s="273"/>
      <c r="KBX856" s="273"/>
      <c r="KBY856" s="273"/>
      <c r="KBZ856" s="273"/>
      <c r="KCA856" s="273"/>
      <c r="KCB856" s="273"/>
      <c r="KCC856" s="273"/>
      <c r="KCD856" s="273"/>
      <c r="KCE856" s="273"/>
      <c r="KCF856" s="273"/>
      <c r="KCG856" s="273"/>
      <c r="KCH856" s="273"/>
      <c r="KCI856" s="273"/>
      <c r="KCJ856" s="273"/>
      <c r="KCK856" s="273"/>
      <c r="KCL856" s="273"/>
      <c r="KCM856" s="273"/>
      <c r="KCN856" s="273"/>
      <c r="KCO856" s="273"/>
      <c r="KCP856" s="273"/>
      <c r="KCQ856" s="273"/>
      <c r="KCR856" s="273"/>
      <c r="KCS856" s="273"/>
      <c r="KCT856" s="273"/>
      <c r="KCU856" s="273"/>
      <c r="KCV856" s="273"/>
      <c r="KCW856" s="273"/>
      <c r="KCX856" s="273"/>
      <c r="KCY856" s="273"/>
      <c r="KCZ856" s="273"/>
      <c r="KDA856" s="273"/>
      <c r="KDB856" s="273"/>
      <c r="KDC856" s="273"/>
      <c r="KDD856" s="273"/>
      <c r="KDE856" s="273"/>
      <c r="KDF856" s="273"/>
      <c r="KDG856" s="273"/>
      <c r="KDH856" s="273"/>
      <c r="KDI856" s="273"/>
      <c r="KDJ856" s="273"/>
      <c r="KDK856" s="273"/>
      <c r="KDL856" s="273"/>
      <c r="KDM856" s="273"/>
      <c r="KDN856" s="273"/>
      <c r="KDO856" s="273"/>
      <c r="KDP856" s="273"/>
      <c r="KDQ856" s="273"/>
      <c r="KDR856" s="273"/>
      <c r="KDS856" s="273"/>
      <c r="KDT856" s="273"/>
      <c r="KDU856" s="273"/>
      <c r="KDV856" s="273"/>
      <c r="KDW856" s="273"/>
      <c r="KDX856" s="273"/>
      <c r="KDY856" s="273"/>
      <c r="KDZ856" s="273"/>
      <c r="KEA856" s="273"/>
      <c r="KEB856" s="273"/>
      <c r="KEC856" s="273"/>
      <c r="KED856" s="273"/>
      <c r="KEE856" s="273"/>
      <c r="KEF856" s="273"/>
      <c r="KEG856" s="273"/>
      <c r="KEH856" s="273"/>
      <c r="KEI856" s="273"/>
      <c r="KEJ856" s="273"/>
      <c r="KEK856" s="273"/>
      <c r="KEL856" s="273"/>
      <c r="KEM856" s="273"/>
      <c r="KEN856" s="273"/>
      <c r="KEO856" s="273"/>
      <c r="KEP856" s="273"/>
      <c r="KEQ856" s="273"/>
      <c r="KER856" s="273"/>
      <c r="KES856" s="273"/>
      <c r="KET856" s="273"/>
      <c r="KEU856" s="273"/>
      <c r="KEV856" s="273"/>
      <c r="KEW856" s="273"/>
      <c r="KEX856" s="273"/>
      <c r="KEY856" s="273"/>
      <c r="KEZ856" s="273"/>
      <c r="KFA856" s="273"/>
      <c r="KFB856" s="273"/>
      <c r="KFC856" s="273"/>
      <c r="KFD856" s="273"/>
      <c r="KFE856" s="273"/>
      <c r="KFF856" s="273"/>
      <c r="KFG856" s="273"/>
      <c r="KFH856" s="273"/>
      <c r="KFI856" s="273"/>
      <c r="KFJ856" s="273"/>
      <c r="KFK856" s="273"/>
      <c r="KFL856" s="273"/>
      <c r="KFM856" s="273"/>
      <c r="KFN856" s="273"/>
      <c r="KFO856" s="273"/>
      <c r="KFP856" s="273"/>
      <c r="KFQ856" s="273"/>
      <c r="KFR856" s="273"/>
      <c r="KFS856" s="273"/>
      <c r="KFT856" s="273"/>
      <c r="KFU856" s="273"/>
      <c r="KFV856" s="273"/>
      <c r="KFW856" s="273"/>
      <c r="KFX856" s="273"/>
      <c r="KFY856" s="273"/>
      <c r="KFZ856" s="273"/>
      <c r="KGA856" s="273"/>
      <c r="KGB856" s="273"/>
      <c r="KGC856" s="273"/>
      <c r="KGD856" s="273"/>
      <c r="KGE856" s="273"/>
      <c r="KGF856" s="273"/>
      <c r="KGG856" s="273"/>
      <c r="KGH856" s="273"/>
      <c r="KGI856" s="273"/>
      <c r="KGJ856" s="273"/>
      <c r="KGK856" s="273"/>
      <c r="KGL856" s="273"/>
      <c r="KGM856" s="273"/>
      <c r="KGN856" s="273"/>
      <c r="KGO856" s="273"/>
      <c r="KGP856" s="273"/>
      <c r="KGQ856" s="273"/>
      <c r="KGR856" s="273"/>
      <c r="KGS856" s="273"/>
      <c r="KGT856" s="273"/>
      <c r="KGU856" s="273"/>
      <c r="KGV856" s="273"/>
      <c r="KGW856" s="273"/>
      <c r="KGX856" s="273"/>
      <c r="KGY856" s="273"/>
      <c r="KGZ856" s="273"/>
      <c r="KHA856" s="273"/>
      <c r="KHB856" s="273"/>
      <c r="KHC856" s="273"/>
      <c r="KHD856" s="273"/>
      <c r="KHE856" s="273"/>
      <c r="KHF856" s="273"/>
      <c r="KHG856" s="273"/>
      <c r="KHH856" s="273"/>
      <c r="KHI856" s="273"/>
      <c r="KHJ856" s="273"/>
      <c r="KHK856" s="273"/>
      <c r="KHL856" s="273"/>
      <c r="KHM856" s="273"/>
      <c r="KHN856" s="273"/>
      <c r="KHO856" s="273"/>
      <c r="KHP856" s="273"/>
      <c r="KHQ856" s="273"/>
      <c r="KHR856" s="273"/>
      <c r="KHS856" s="273"/>
      <c r="KHT856" s="273"/>
      <c r="KHU856" s="273"/>
      <c r="KHV856" s="273"/>
      <c r="KHW856" s="273"/>
      <c r="KHX856" s="273"/>
      <c r="KHY856" s="273"/>
      <c r="KHZ856" s="273"/>
      <c r="KIA856" s="273"/>
      <c r="KIB856" s="273"/>
      <c r="KIC856" s="273"/>
      <c r="KID856" s="273"/>
      <c r="KIE856" s="273"/>
      <c r="KIF856" s="273"/>
      <c r="KIG856" s="273"/>
      <c r="KIH856" s="273"/>
      <c r="KII856" s="273"/>
      <c r="KIJ856" s="273"/>
      <c r="KIK856" s="273"/>
      <c r="KIL856" s="273"/>
      <c r="KIM856" s="273"/>
      <c r="KIN856" s="273"/>
      <c r="KIO856" s="273"/>
      <c r="KIP856" s="273"/>
      <c r="KIQ856" s="273"/>
      <c r="KIR856" s="273"/>
      <c r="KIS856" s="273"/>
      <c r="KIT856" s="273"/>
      <c r="KIU856" s="273"/>
      <c r="KIV856" s="273"/>
      <c r="KIW856" s="273"/>
      <c r="KIX856" s="273"/>
      <c r="KIY856" s="273"/>
      <c r="KIZ856" s="273"/>
      <c r="KJA856" s="273"/>
      <c r="KJB856" s="273"/>
      <c r="KJC856" s="273"/>
      <c r="KJD856" s="273"/>
      <c r="KJE856" s="273"/>
      <c r="KJF856" s="273"/>
      <c r="KJG856" s="273"/>
      <c r="KJH856" s="273"/>
      <c r="KJI856" s="273"/>
      <c r="KJJ856" s="273"/>
      <c r="KJK856" s="273"/>
      <c r="KJL856" s="273"/>
      <c r="KJM856" s="273"/>
      <c r="KJN856" s="273"/>
      <c r="KJO856" s="273"/>
      <c r="KJP856" s="273"/>
      <c r="KJQ856" s="273"/>
      <c r="KJR856" s="273"/>
      <c r="KJS856" s="273"/>
      <c r="KJT856" s="273"/>
      <c r="KJU856" s="273"/>
      <c r="KJV856" s="273"/>
      <c r="KJW856" s="273"/>
      <c r="KJX856" s="273"/>
      <c r="KJY856" s="273"/>
      <c r="KJZ856" s="273"/>
      <c r="KKA856" s="273"/>
      <c r="KKB856" s="273"/>
      <c r="KKC856" s="273"/>
      <c r="KKD856" s="273"/>
      <c r="KKE856" s="273"/>
      <c r="KKF856" s="273"/>
      <c r="KKG856" s="273"/>
      <c r="KKH856" s="273"/>
      <c r="KKI856" s="273"/>
      <c r="KKJ856" s="273"/>
      <c r="KKK856" s="273"/>
      <c r="KKL856" s="273"/>
      <c r="KKM856" s="273"/>
      <c r="KKN856" s="273"/>
      <c r="KKO856" s="273"/>
      <c r="KKP856" s="273"/>
      <c r="KKQ856" s="273"/>
      <c r="KKR856" s="273"/>
      <c r="KKS856" s="273"/>
      <c r="KKT856" s="273"/>
      <c r="KKU856" s="273"/>
      <c r="KKV856" s="273"/>
      <c r="KKW856" s="273"/>
      <c r="KKX856" s="273"/>
      <c r="KKY856" s="273"/>
      <c r="KKZ856" s="273"/>
      <c r="KLA856" s="273"/>
      <c r="KLB856" s="273"/>
      <c r="KLC856" s="273"/>
      <c r="KLD856" s="273"/>
      <c r="KLE856" s="273"/>
      <c r="KLF856" s="273"/>
      <c r="KLG856" s="273"/>
      <c r="KLH856" s="273"/>
      <c r="KLI856" s="273"/>
      <c r="KLJ856" s="273"/>
      <c r="KLK856" s="273"/>
      <c r="KLL856" s="273"/>
      <c r="KLM856" s="273"/>
      <c r="KLN856" s="273"/>
      <c r="KLO856" s="273"/>
      <c r="KLP856" s="273"/>
      <c r="KLQ856" s="273"/>
      <c r="KLR856" s="273"/>
      <c r="KLS856" s="273"/>
      <c r="KLT856" s="273"/>
      <c r="KLU856" s="273"/>
      <c r="KLV856" s="273"/>
      <c r="KLW856" s="273"/>
      <c r="KLX856" s="273"/>
      <c r="KLY856" s="273"/>
      <c r="KLZ856" s="273"/>
      <c r="KMA856" s="273"/>
      <c r="KMB856" s="273"/>
      <c r="KMC856" s="273"/>
      <c r="KMD856" s="273"/>
      <c r="KME856" s="273"/>
      <c r="KMF856" s="273"/>
      <c r="KMG856" s="273"/>
      <c r="KMH856" s="273"/>
      <c r="KMI856" s="273"/>
      <c r="KMJ856" s="273"/>
      <c r="KMK856" s="273"/>
      <c r="KML856" s="273"/>
      <c r="KMM856" s="273"/>
      <c r="KMN856" s="273"/>
      <c r="KMO856" s="273"/>
      <c r="KMP856" s="273"/>
      <c r="KMQ856" s="273"/>
      <c r="KMR856" s="273"/>
      <c r="KMS856" s="273"/>
      <c r="KMT856" s="273"/>
      <c r="KMU856" s="273"/>
      <c r="KMV856" s="273"/>
      <c r="KMW856" s="273"/>
      <c r="KMX856" s="273"/>
      <c r="KMY856" s="273"/>
      <c r="KMZ856" s="273"/>
      <c r="KNA856" s="273"/>
      <c r="KNB856" s="273"/>
      <c r="KNC856" s="273"/>
      <c r="KND856" s="273"/>
      <c r="KNE856" s="273"/>
      <c r="KNF856" s="273"/>
      <c r="KNG856" s="273"/>
      <c r="KNH856" s="273"/>
      <c r="KNI856" s="273"/>
      <c r="KNJ856" s="273"/>
      <c r="KNK856" s="273"/>
      <c r="KNL856" s="273"/>
      <c r="KNM856" s="273"/>
      <c r="KNN856" s="273"/>
      <c r="KNO856" s="273"/>
      <c r="KNP856" s="273"/>
      <c r="KNQ856" s="273"/>
      <c r="KNR856" s="273"/>
      <c r="KNS856" s="273"/>
      <c r="KNT856" s="273"/>
      <c r="KNU856" s="273"/>
      <c r="KNV856" s="273"/>
      <c r="KNW856" s="273"/>
      <c r="KNX856" s="273"/>
      <c r="KNY856" s="273"/>
      <c r="KNZ856" s="273"/>
      <c r="KOA856" s="273"/>
      <c r="KOB856" s="273"/>
      <c r="KOC856" s="273"/>
      <c r="KOD856" s="273"/>
      <c r="KOE856" s="273"/>
      <c r="KOF856" s="273"/>
      <c r="KOG856" s="273"/>
      <c r="KOH856" s="273"/>
      <c r="KOI856" s="273"/>
      <c r="KOJ856" s="273"/>
      <c r="KOK856" s="273"/>
      <c r="KOL856" s="273"/>
      <c r="KOM856" s="273"/>
      <c r="KON856" s="273"/>
      <c r="KOO856" s="273"/>
      <c r="KOP856" s="273"/>
      <c r="KOQ856" s="273"/>
      <c r="KOR856" s="273"/>
      <c r="KOS856" s="273"/>
      <c r="KOT856" s="273"/>
      <c r="KOU856" s="273"/>
      <c r="KOV856" s="273"/>
      <c r="KOW856" s="273"/>
      <c r="KOX856" s="273"/>
      <c r="KOY856" s="273"/>
      <c r="KOZ856" s="273"/>
      <c r="KPA856" s="273"/>
      <c r="KPB856" s="273"/>
      <c r="KPC856" s="273"/>
      <c r="KPD856" s="273"/>
      <c r="KPE856" s="273"/>
      <c r="KPF856" s="273"/>
      <c r="KPG856" s="273"/>
      <c r="KPH856" s="273"/>
      <c r="KPI856" s="273"/>
      <c r="KPJ856" s="273"/>
      <c r="KPK856" s="273"/>
      <c r="KPL856" s="273"/>
      <c r="KPM856" s="273"/>
      <c r="KPN856" s="273"/>
      <c r="KPO856" s="273"/>
      <c r="KPP856" s="273"/>
      <c r="KPQ856" s="273"/>
      <c r="KPR856" s="273"/>
      <c r="KPS856" s="273"/>
      <c r="KPT856" s="273"/>
      <c r="KPU856" s="273"/>
      <c r="KPV856" s="273"/>
      <c r="KPW856" s="273"/>
      <c r="KPX856" s="273"/>
      <c r="KPY856" s="273"/>
      <c r="KPZ856" s="273"/>
      <c r="KQA856" s="273"/>
      <c r="KQB856" s="273"/>
      <c r="KQC856" s="273"/>
      <c r="KQD856" s="273"/>
      <c r="KQE856" s="273"/>
      <c r="KQF856" s="273"/>
      <c r="KQG856" s="273"/>
      <c r="KQH856" s="273"/>
      <c r="KQI856" s="273"/>
      <c r="KQJ856" s="273"/>
      <c r="KQK856" s="273"/>
      <c r="KQL856" s="273"/>
      <c r="KQM856" s="273"/>
      <c r="KQN856" s="273"/>
      <c r="KQO856" s="273"/>
      <c r="KQP856" s="273"/>
      <c r="KQQ856" s="273"/>
      <c r="KQR856" s="273"/>
      <c r="KQS856" s="273"/>
      <c r="KQT856" s="273"/>
      <c r="KQU856" s="273"/>
      <c r="KQV856" s="273"/>
      <c r="KQW856" s="273"/>
      <c r="KQX856" s="273"/>
      <c r="KQY856" s="273"/>
      <c r="KQZ856" s="273"/>
      <c r="KRA856" s="273"/>
      <c r="KRB856" s="273"/>
      <c r="KRC856" s="273"/>
      <c r="KRD856" s="273"/>
      <c r="KRE856" s="273"/>
      <c r="KRF856" s="273"/>
      <c r="KRG856" s="273"/>
      <c r="KRH856" s="273"/>
      <c r="KRI856" s="273"/>
      <c r="KRJ856" s="273"/>
      <c r="KRK856" s="273"/>
      <c r="KRL856" s="273"/>
      <c r="KRM856" s="273"/>
      <c r="KRN856" s="273"/>
      <c r="KRO856" s="273"/>
      <c r="KRP856" s="273"/>
      <c r="KRQ856" s="273"/>
      <c r="KRR856" s="273"/>
      <c r="KRS856" s="273"/>
      <c r="KRT856" s="273"/>
      <c r="KRU856" s="273"/>
      <c r="KRV856" s="273"/>
      <c r="KRW856" s="273"/>
      <c r="KRX856" s="273"/>
      <c r="KRY856" s="273"/>
      <c r="KRZ856" s="273"/>
      <c r="KSA856" s="273"/>
      <c r="KSB856" s="273"/>
      <c r="KSC856" s="273"/>
      <c r="KSD856" s="273"/>
      <c r="KSE856" s="273"/>
      <c r="KSF856" s="273"/>
      <c r="KSG856" s="273"/>
      <c r="KSH856" s="273"/>
      <c r="KSI856" s="273"/>
      <c r="KSJ856" s="273"/>
      <c r="KSK856" s="273"/>
      <c r="KSL856" s="273"/>
      <c r="KSM856" s="273"/>
      <c r="KSN856" s="273"/>
      <c r="KSO856" s="273"/>
      <c r="KSP856" s="273"/>
      <c r="KSQ856" s="273"/>
      <c r="KSR856" s="273"/>
      <c r="KSS856" s="273"/>
      <c r="KST856" s="273"/>
      <c r="KSU856" s="273"/>
      <c r="KSV856" s="273"/>
      <c r="KSW856" s="273"/>
      <c r="KSX856" s="273"/>
      <c r="KSY856" s="273"/>
      <c r="KSZ856" s="273"/>
      <c r="KTA856" s="273"/>
      <c r="KTB856" s="273"/>
      <c r="KTC856" s="273"/>
      <c r="KTD856" s="273"/>
      <c r="KTE856" s="273"/>
      <c r="KTF856" s="273"/>
      <c r="KTG856" s="273"/>
      <c r="KTH856" s="273"/>
      <c r="KTI856" s="273"/>
      <c r="KTJ856" s="273"/>
      <c r="KTK856" s="273"/>
      <c r="KTL856" s="273"/>
      <c r="KTM856" s="273"/>
      <c r="KTN856" s="273"/>
      <c r="KTO856" s="273"/>
      <c r="KTP856" s="273"/>
      <c r="KTQ856" s="273"/>
      <c r="KTR856" s="273"/>
      <c r="KTS856" s="273"/>
      <c r="KTT856" s="273"/>
      <c r="KTU856" s="273"/>
      <c r="KTV856" s="273"/>
      <c r="KTW856" s="273"/>
      <c r="KTX856" s="273"/>
      <c r="KTY856" s="273"/>
      <c r="KTZ856" s="273"/>
      <c r="KUA856" s="273"/>
      <c r="KUB856" s="273"/>
      <c r="KUC856" s="273"/>
      <c r="KUD856" s="273"/>
      <c r="KUE856" s="273"/>
      <c r="KUF856" s="273"/>
      <c r="KUG856" s="273"/>
      <c r="KUH856" s="273"/>
      <c r="KUI856" s="273"/>
      <c r="KUJ856" s="273"/>
      <c r="KUK856" s="273"/>
      <c r="KUL856" s="273"/>
      <c r="KUM856" s="273"/>
      <c r="KUN856" s="273"/>
      <c r="KUO856" s="273"/>
      <c r="KUP856" s="273"/>
      <c r="KUQ856" s="273"/>
      <c r="KUR856" s="273"/>
      <c r="KUS856" s="273"/>
      <c r="KUT856" s="273"/>
      <c r="KUU856" s="273"/>
      <c r="KUV856" s="273"/>
      <c r="KUW856" s="273"/>
      <c r="KUX856" s="273"/>
      <c r="KUY856" s="273"/>
      <c r="KUZ856" s="273"/>
      <c r="KVA856" s="273"/>
      <c r="KVB856" s="273"/>
      <c r="KVC856" s="273"/>
      <c r="KVD856" s="273"/>
      <c r="KVE856" s="273"/>
      <c r="KVF856" s="273"/>
      <c r="KVG856" s="273"/>
      <c r="KVH856" s="273"/>
      <c r="KVI856" s="273"/>
      <c r="KVJ856" s="273"/>
      <c r="KVK856" s="273"/>
      <c r="KVL856" s="273"/>
      <c r="KVM856" s="273"/>
      <c r="KVN856" s="273"/>
      <c r="KVO856" s="273"/>
      <c r="KVP856" s="273"/>
      <c r="KVQ856" s="273"/>
      <c r="KVR856" s="273"/>
      <c r="KVS856" s="273"/>
      <c r="KVT856" s="273"/>
      <c r="KVU856" s="273"/>
      <c r="KVV856" s="273"/>
      <c r="KVW856" s="273"/>
      <c r="KVX856" s="273"/>
      <c r="KVY856" s="273"/>
      <c r="KVZ856" s="273"/>
      <c r="KWA856" s="273"/>
      <c r="KWB856" s="273"/>
      <c r="KWC856" s="273"/>
      <c r="KWD856" s="273"/>
      <c r="KWE856" s="273"/>
      <c r="KWF856" s="273"/>
      <c r="KWG856" s="273"/>
      <c r="KWH856" s="273"/>
      <c r="KWI856" s="273"/>
      <c r="KWJ856" s="273"/>
      <c r="KWK856" s="273"/>
      <c r="KWL856" s="273"/>
      <c r="KWM856" s="273"/>
      <c r="KWN856" s="273"/>
      <c r="KWO856" s="273"/>
      <c r="KWP856" s="273"/>
      <c r="KWQ856" s="273"/>
      <c r="KWR856" s="273"/>
      <c r="KWS856" s="273"/>
      <c r="KWT856" s="273"/>
      <c r="KWU856" s="273"/>
      <c r="KWV856" s="273"/>
      <c r="KWW856" s="273"/>
      <c r="KWX856" s="273"/>
      <c r="KWY856" s="273"/>
      <c r="KWZ856" s="273"/>
      <c r="KXA856" s="273"/>
      <c r="KXB856" s="273"/>
      <c r="KXC856" s="273"/>
      <c r="KXD856" s="273"/>
      <c r="KXE856" s="273"/>
      <c r="KXF856" s="273"/>
      <c r="KXG856" s="273"/>
      <c r="KXH856" s="273"/>
      <c r="KXI856" s="273"/>
      <c r="KXJ856" s="273"/>
      <c r="KXK856" s="273"/>
      <c r="KXL856" s="273"/>
      <c r="KXM856" s="273"/>
      <c r="KXN856" s="273"/>
      <c r="KXO856" s="273"/>
      <c r="KXP856" s="273"/>
      <c r="KXQ856" s="273"/>
      <c r="KXR856" s="273"/>
      <c r="KXS856" s="273"/>
      <c r="KXT856" s="273"/>
      <c r="KXU856" s="273"/>
      <c r="KXV856" s="273"/>
      <c r="KXW856" s="273"/>
      <c r="KXX856" s="273"/>
      <c r="KXY856" s="273"/>
      <c r="KXZ856" s="273"/>
      <c r="KYA856" s="273"/>
      <c r="KYB856" s="273"/>
      <c r="KYC856" s="273"/>
      <c r="KYD856" s="273"/>
      <c r="KYE856" s="273"/>
      <c r="KYF856" s="273"/>
      <c r="KYG856" s="273"/>
      <c r="KYH856" s="273"/>
      <c r="KYI856" s="273"/>
      <c r="KYJ856" s="273"/>
      <c r="KYK856" s="273"/>
      <c r="KYL856" s="273"/>
      <c r="KYM856" s="273"/>
      <c r="KYN856" s="273"/>
      <c r="KYO856" s="273"/>
      <c r="KYP856" s="273"/>
      <c r="KYQ856" s="273"/>
      <c r="KYR856" s="273"/>
      <c r="KYS856" s="273"/>
      <c r="KYT856" s="273"/>
      <c r="KYU856" s="273"/>
      <c r="KYV856" s="273"/>
      <c r="KYW856" s="273"/>
      <c r="KYX856" s="273"/>
      <c r="KYY856" s="273"/>
      <c r="KYZ856" s="273"/>
      <c r="KZA856" s="273"/>
      <c r="KZB856" s="273"/>
      <c r="KZC856" s="273"/>
      <c r="KZD856" s="273"/>
      <c r="KZE856" s="273"/>
      <c r="KZF856" s="273"/>
      <c r="KZG856" s="273"/>
      <c r="KZH856" s="273"/>
      <c r="KZI856" s="273"/>
      <c r="KZJ856" s="273"/>
      <c r="KZK856" s="273"/>
      <c r="KZL856" s="273"/>
      <c r="KZM856" s="273"/>
      <c r="KZN856" s="273"/>
      <c r="KZO856" s="273"/>
      <c r="KZP856" s="273"/>
      <c r="KZQ856" s="273"/>
      <c r="KZR856" s="273"/>
      <c r="KZS856" s="273"/>
      <c r="KZT856" s="273"/>
      <c r="KZU856" s="273"/>
      <c r="KZV856" s="273"/>
      <c r="KZW856" s="273"/>
      <c r="KZX856" s="273"/>
      <c r="KZY856" s="273"/>
      <c r="KZZ856" s="273"/>
      <c r="LAA856" s="273"/>
      <c r="LAB856" s="273"/>
      <c r="LAC856" s="273"/>
      <c r="LAD856" s="273"/>
      <c r="LAE856" s="273"/>
      <c r="LAF856" s="273"/>
      <c r="LAG856" s="273"/>
      <c r="LAH856" s="273"/>
      <c r="LAI856" s="273"/>
      <c r="LAJ856" s="273"/>
      <c r="LAK856" s="273"/>
      <c r="LAL856" s="273"/>
      <c r="LAM856" s="273"/>
      <c r="LAN856" s="273"/>
      <c r="LAO856" s="273"/>
      <c r="LAP856" s="273"/>
      <c r="LAQ856" s="273"/>
      <c r="LAR856" s="273"/>
      <c r="LAS856" s="273"/>
      <c r="LAT856" s="273"/>
      <c r="LAU856" s="273"/>
      <c r="LAV856" s="273"/>
      <c r="LAW856" s="273"/>
      <c r="LAX856" s="273"/>
      <c r="LAY856" s="273"/>
      <c r="LAZ856" s="273"/>
      <c r="LBA856" s="273"/>
      <c r="LBB856" s="273"/>
      <c r="LBC856" s="273"/>
      <c r="LBD856" s="273"/>
      <c r="LBE856" s="273"/>
      <c r="LBF856" s="273"/>
      <c r="LBG856" s="273"/>
      <c r="LBH856" s="273"/>
      <c r="LBI856" s="273"/>
      <c r="LBJ856" s="273"/>
      <c r="LBK856" s="273"/>
      <c r="LBL856" s="273"/>
      <c r="LBM856" s="273"/>
      <c r="LBN856" s="273"/>
      <c r="LBO856" s="273"/>
      <c r="LBP856" s="273"/>
      <c r="LBQ856" s="273"/>
      <c r="LBR856" s="273"/>
      <c r="LBS856" s="273"/>
      <c r="LBT856" s="273"/>
      <c r="LBU856" s="273"/>
      <c r="LBV856" s="273"/>
      <c r="LBW856" s="273"/>
      <c r="LBX856" s="273"/>
      <c r="LBY856" s="273"/>
      <c r="LBZ856" s="273"/>
      <c r="LCA856" s="273"/>
      <c r="LCB856" s="273"/>
      <c r="LCC856" s="273"/>
      <c r="LCD856" s="273"/>
      <c r="LCE856" s="273"/>
      <c r="LCF856" s="273"/>
      <c r="LCG856" s="273"/>
      <c r="LCH856" s="273"/>
      <c r="LCI856" s="273"/>
      <c r="LCJ856" s="273"/>
      <c r="LCK856" s="273"/>
      <c r="LCL856" s="273"/>
      <c r="LCM856" s="273"/>
      <c r="LCN856" s="273"/>
      <c r="LCO856" s="273"/>
      <c r="LCP856" s="273"/>
      <c r="LCQ856" s="273"/>
      <c r="LCR856" s="273"/>
      <c r="LCS856" s="273"/>
      <c r="LCT856" s="273"/>
      <c r="LCU856" s="273"/>
      <c r="LCV856" s="273"/>
      <c r="LCW856" s="273"/>
      <c r="LCX856" s="273"/>
      <c r="LCY856" s="273"/>
      <c r="LCZ856" s="273"/>
      <c r="LDA856" s="273"/>
      <c r="LDB856" s="273"/>
      <c r="LDC856" s="273"/>
      <c r="LDD856" s="273"/>
      <c r="LDE856" s="273"/>
      <c r="LDF856" s="273"/>
      <c r="LDG856" s="273"/>
      <c r="LDH856" s="273"/>
      <c r="LDI856" s="273"/>
      <c r="LDJ856" s="273"/>
      <c r="LDK856" s="273"/>
      <c r="LDL856" s="273"/>
      <c r="LDM856" s="273"/>
      <c r="LDN856" s="273"/>
      <c r="LDO856" s="273"/>
      <c r="LDP856" s="273"/>
      <c r="LDQ856" s="273"/>
      <c r="LDR856" s="273"/>
      <c r="LDS856" s="273"/>
      <c r="LDT856" s="273"/>
      <c r="LDU856" s="273"/>
      <c r="LDV856" s="273"/>
      <c r="LDW856" s="273"/>
      <c r="LDX856" s="273"/>
      <c r="LDY856" s="273"/>
      <c r="LDZ856" s="273"/>
      <c r="LEA856" s="273"/>
      <c r="LEB856" s="273"/>
      <c r="LEC856" s="273"/>
      <c r="LED856" s="273"/>
      <c r="LEE856" s="273"/>
      <c r="LEF856" s="273"/>
      <c r="LEG856" s="273"/>
      <c r="LEH856" s="273"/>
      <c r="LEI856" s="273"/>
      <c r="LEJ856" s="273"/>
      <c r="LEK856" s="273"/>
      <c r="LEL856" s="273"/>
      <c r="LEM856" s="273"/>
      <c r="LEN856" s="273"/>
      <c r="LEO856" s="273"/>
      <c r="LEP856" s="273"/>
      <c r="LEQ856" s="273"/>
      <c r="LER856" s="273"/>
      <c r="LES856" s="273"/>
      <c r="LET856" s="273"/>
      <c r="LEU856" s="273"/>
      <c r="LEV856" s="273"/>
      <c r="LEW856" s="273"/>
      <c r="LEX856" s="273"/>
      <c r="LEY856" s="273"/>
      <c r="LEZ856" s="273"/>
      <c r="LFA856" s="273"/>
      <c r="LFB856" s="273"/>
      <c r="LFC856" s="273"/>
      <c r="LFD856" s="273"/>
      <c r="LFE856" s="273"/>
      <c r="LFF856" s="273"/>
      <c r="LFG856" s="273"/>
      <c r="LFH856" s="273"/>
      <c r="LFI856" s="273"/>
      <c r="LFJ856" s="273"/>
      <c r="LFK856" s="273"/>
      <c r="LFL856" s="273"/>
      <c r="LFM856" s="273"/>
      <c r="LFN856" s="273"/>
      <c r="LFO856" s="273"/>
      <c r="LFP856" s="273"/>
      <c r="LFQ856" s="273"/>
      <c r="LFR856" s="273"/>
      <c r="LFS856" s="273"/>
      <c r="LFT856" s="273"/>
      <c r="LFU856" s="273"/>
      <c r="LFV856" s="273"/>
      <c r="LFW856" s="273"/>
      <c r="LFX856" s="273"/>
      <c r="LFY856" s="273"/>
      <c r="LFZ856" s="273"/>
      <c r="LGA856" s="273"/>
      <c r="LGB856" s="273"/>
      <c r="LGC856" s="273"/>
      <c r="LGD856" s="273"/>
      <c r="LGE856" s="273"/>
      <c r="LGF856" s="273"/>
      <c r="LGG856" s="273"/>
      <c r="LGH856" s="273"/>
      <c r="LGI856" s="273"/>
      <c r="LGJ856" s="273"/>
      <c r="LGK856" s="273"/>
      <c r="LGL856" s="273"/>
      <c r="LGM856" s="273"/>
      <c r="LGN856" s="273"/>
      <c r="LGO856" s="273"/>
      <c r="LGP856" s="273"/>
      <c r="LGQ856" s="273"/>
      <c r="LGR856" s="273"/>
      <c r="LGS856" s="273"/>
      <c r="LGT856" s="273"/>
      <c r="LGU856" s="273"/>
      <c r="LGV856" s="273"/>
      <c r="LGW856" s="273"/>
      <c r="LGX856" s="273"/>
      <c r="LGY856" s="273"/>
      <c r="LGZ856" s="273"/>
      <c r="LHA856" s="273"/>
      <c r="LHB856" s="273"/>
      <c r="LHC856" s="273"/>
      <c r="LHD856" s="273"/>
      <c r="LHE856" s="273"/>
      <c r="LHF856" s="273"/>
      <c r="LHG856" s="273"/>
      <c r="LHH856" s="273"/>
      <c r="LHI856" s="273"/>
      <c r="LHJ856" s="273"/>
      <c r="LHK856" s="273"/>
      <c r="LHL856" s="273"/>
      <c r="LHM856" s="273"/>
      <c r="LHN856" s="273"/>
      <c r="LHO856" s="273"/>
      <c r="LHP856" s="273"/>
      <c r="LHQ856" s="273"/>
      <c r="LHR856" s="273"/>
      <c r="LHS856" s="273"/>
      <c r="LHT856" s="273"/>
      <c r="LHU856" s="273"/>
      <c r="LHV856" s="273"/>
      <c r="LHW856" s="273"/>
      <c r="LHX856" s="273"/>
      <c r="LHY856" s="273"/>
      <c r="LHZ856" s="273"/>
      <c r="LIA856" s="273"/>
      <c r="LIB856" s="273"/>
      <c r="LIC856" s="273"/>
      <c r="LID856" s="273"/>
      <c r="LIE856" s="273"/>
      <c r="LIF856" s="273"/>
      <c r="LIG856" s="273"/>
      <c r="LIH856" s="273"/>
      <c r="LII856" s="273"/>
      <c r="LIJ856" s="273"/>
      <c r="LIK856" s="273"/>
      <c r="LIL856" s="273"/>
      <c r="LIM856" s="273"/>
      <c r="LIN856" s="273"/>
      <c r="LIO856" s="273"/>
      <c r="LIP856" s="273"/>
      <c r="LIQ856" s="273"/>
      <c r="LIR856" s="273"/>
      <c r="LIS856" s="273"/>
      <c r="LIT856" s="273"/>
      <c r="LIU856" s="273"/>
      <c r="LIV856" s="273"/>
      <c r="LIW856" s="273"/>
      <c r="LIX856" s="273"/>
      <c r="LIY856" s="273"/>
      <c r="LIZ856" s="273"/>
      <c r="LJA856" s="273"/>
      <c r="LJB856" s="273"/>
      <c r="LJC856" s="273"/>
      <c r="LJD856" s="273"/>
      <c r="LJE856" s="273"/>
      <c r="LJF856" s="273"/>
      <c r="LJG856" s="273"/>
      <c r="LJH856" s="273"/>
      <c r="LJI856" s="273"/>
      <c r="LJJ856" s="273"/>
      <c r="LJK856" s="273"/>
      <c r="LJL856" s="273"/>
      <c r="LJM856" s="273"/>
      <c r="LJN856" s="273"/>
      <c r="LJO856" s="273"/>
      <c r="LJP856" s="273"/>
      <c r="LJQ856" s="273"/>
      <c r="LJR856" s="273"/>
      <c r="LJS856" s="273"/>
      <c r="LJT856" s="273"/>
      <c r="LJU856" s="273"/>
      <c r="LJV856" s="273"/>
      <c r="LJW856" s="273"/>
      <c r="LJX856" s="273"/>
      <c r="LJY856" s="273"/>
      <c r="LJZ856" s="273"/>
      <c r="LKA856" s="273"/>
      <c r="LKB856" s="273"/>
      <c r="LKC856" s="273"/>
      <c r="LKD856" s="273"/>
      <c r="LKE856" s="273"/>
      <c r="LKF856" s="273"/>
      <c r="LKG856" s="273"/>
      <c r="LKH856" s="273"/>
      <c r="LKI856" s="273"/>
      <c r="LKJ856" s="273"/>
      <c r="LKK856" s="273"/>
      <c r="LKL856" s="273"/>
      <c r="LKM856" s="273"/>
      <c r="LKN856" s="273"/>
      <c r="LKO856" s="273"/>
      <c r="LKP856" s="273"/>
      <c r="LKQ856" s="273"/>
      <c r="LKR856" s="273"/>
      <c r="LKS856" s="273"/>
      <c r="LKT856" s="273"/>
      <c r="LKU856" s="273"/>
      <c r="LKV856" s="273"/>
      <c r="LKW856" s="273"/>
      <c r="LKX856" s="273"/>
      <c r="LKY856" s="273"/>
      <c r="LKZ856" s="273"/>
      <c r="LLA856" s="273"/>
      <c r="LLB856" s="273"/>
      <c r="LLC856" s="273"/>
      <c r="LLD856" s="273"/>
      <c r="LLE856" s="273"/>
      <c r="LLF856" s="273"/>
      <c r="LLG856" s="273"/>
      <c r="LLH856" s="273"/>
      <c r="LLI856" s="273"/>
      <c r="LLJ856" s="273"/>
      <c r="LLK856" s="273"/>
      <c r="LLL856" s="273"/>
      <c r="LLM856" s="273"/>
      <c r="LLN856" s="273"/>
      <c r="LLO856" s="273"/>
      <c r="LLP856" s="273"/>
      <c r="LLQ856" s="273"/>
      <c r="LLR856" s="273"/>
      <c r="LLS856" s="273"/>
      <c r="LLT856" s="273"/>
      <c r="LLU856" s="273"/>
      <c r="LLV856" s="273"/>
      <c r="LLW856" s="273"/>
      <c r="LLX856" s="273"/>
      <c r="LLY856" s="273"/>
      <c r="LLZ856" s="273"/>
      <c r="LMA856" s="273"/>
      <c r="LMB856" s="273"/>
      <c r="LMC856" s="273"/>
      <c r="LMD856" s="273"/>
      <c r="LME856" s="273"/>
      <c r="LMF856" s="273"/>
      <c r="LMG856" s="273"/>
      <c r="LMH856" s="273"/>
      <c r="LMI856" s="273"/>
      <c r="LMJ856" s="273"/>
      <c r="LMK856" s="273"/>
      <c r="LML856" s="273"/>
      <c r="LMM856" s="273"/>
      <c r="LMN856" s="273"/>
      <c r="LMO856" s="273"/>
      <c r="LMP856" s="273"/>
      <c r="LMQ856" s="273"/>
      <c r="LMR856" s="273"/>
      <c r="LMS856" s="273"/>
      <c r="LMT856" s="273"/>
      <c r="LMU856" s="273"/>
      <c r="LMV856" s="273"/>
      <c r="LMW856" s="273"/>
      <c r="LMX856" s="273"/>
      <c r="LMY856" s="273"/>
      <c r="LMZ856" s="273"/>
      <c r="LNA856" s="273"/>
      <c r="LNB856" s="273"/>
      <c r="LNC856" s="273"/>
      <c r="LND856" s="273"/>
      <c r="LNE856" s="273"/>
      <c r="LNF856" s="273"/>
      <c r="LNG856" s="273"/>
      <c r="LNH856" s="273"/>
      <c r="LNI856" s="273"/>
      <c r="LNJ856" s="273"/>
      <c r="LNK856" s="273"/>
      <c r="LNL856" s="273"/>
      <c r="LNM856" s="273"/>
      <c r="LNN856" s="273"/>
      <c r="LNO856" s="273"/>
      <c r="LNP856" s="273"/>
      <c r="LNQ856" s="273"/>
      <c r="LNR856" s="273"/>
      <c r="LNS856" s="273"/>
      <c r="LNT856" s="273"/>
      <c r="LNU856" s="273"/>
      <c r="LNV856" s="273"/>
      <c r="LNW856" s="273"/>
      <c r="LNX856" s="273"/>
      <c r="LNY856" s="273"/>
      <c r="LNZ856" s="273"/>
      <c r="LOA856" s="273"/>
      <c r="LOB856" s="273"/>
      <c r="LOC856" s="273"/>
      <c r="LOD856" s="273"/>
      <c r="LOE856" s="273"/>
      <c r="LOF856" s="273"/>
      <c r="LOG856" s="273"/>
      <c r="LOH856" s="273"/>
      <c r="LOI856" s="273"/>
      <c r="LOJ856" s="273"/>
      <c r="LOK856" s="273"/>
      <c r="LOL856" s="273"/>
      <c r="LOM856" s="273"/>
      <c r="LON856" s="273"/>
      <c r="LOO856" s="273"/>
      <c r="LOP856" s="273"/>
      <c r="LOQ856" s="273"/>
      <c r="LOR856" s="273"/>
      <c r="LOS856" s="273"/>
      <c r="LOT856" s="273"/>
      <c r="LOU856" s="273"/>
      <c r="LOV856" s="273"/>
      <c r="LOW856" s="273"/>
      <c r="LOX856" s="273"/>
      <c r="LOY856" s="273"/>
      <c r="LOZ856" s="273"/>
      <c r="LPA856" s="273"/>
      <c r="LPB856" s="273"/>
      <c r="LPC856" s="273"/>
      <c r="LPD856" s="273"/>
      <c r="LPE856" s="273"/>
      <c r="LPF856" s="273"/>
      <c r="LPG856" s="273"/>
      <c r="LPH856" s="273"/>
      <c r="LPI856" s="273"/>
      <c r="LPJ856" s="273"/>
      <c r="LPK856" s="273"/>
      <c r="LPL856" s="273"/>
      <c r="LPM856" s="273"/>
      <c r="LPN856" s="273"/>
      <c r="LPO856" s="273"/>
      <c r="LPP856" s="273"/>
      <c r="LPQ856" s="273"/>
      <c r="LPR856" s="273"/>
      <c r="LPS856" s="273"/>
      <c r="LPT856" s="273"/>
      <c r="LPU856" s="273"/>
      <c r="LPV856" s="273"/>
      <c r="LPW856" s="273"/>
      <c r="LPX856" s="273"/>
      <c r="LPY856" s="273"/>
      <c r="LPZ856" s="273"/>
      <c r="LQA856" s="273"/>
      <c r="LQB856" s="273"/>
      <c r="LQC856" s="273"/>
      <c r="LQD856" s="273"/>
      <c r="LQE856" s="273"/>
      <c r="LQF856" s="273"/>
      <c r="LQG856" s="273"/>
      <c r="LQH856" s="273"/>
      <c r="LQI856" s="273"/>
      <c r="LQJ856" s="273"/>
      <c r="LQK856" s="273"/>
      <c r="LQL856" s="273"/>
      <c r="LQM856" s="273"/>
      <c r="LQN856" s="273"/>
      <c r="LQO856" s="273"/>
      <c r="LQP856" s="273"/>
      <c r="LQQ856" s="273"/>
      <c r="LQR856" s="273"/>
      <c r="LQS856" s="273"/>
      <c r="LQT856" s="273"/>
      <c r="LQU856" s="273"/>
      <c r="LQV856" s="273"/>
      <c r="LQW856" s="273"/>
      <c r="LQX856" s="273"/>
      <c r="LQY856" s="273"/>
      <c r="LQZ856" s="273"/>
      <c r="LRA856" s="273"/>
      <c r="LRB856" s="273"/>
      <c r="LRC856" s="273"/>
      <c r="LRD856" s="273"/>
      <c r="LRE856" s="273"/>
      <c r="LRF856" s="273"/>
      <c r="LRG856" s="273"/>
      <c r="LRH856" s="273"/>
      <c r="LRI856" s="273"/>
      <c r="LRJ856" s="273"/>
      <c r="LRK856" s="273"/>
      <c r="LRL856" s="273"/>
      <c r="LRM856" s="273"/>
      <c r="LRN856" s="273"/>
      <c r="LRO856" s="273"/>
      <c r="LRP856" s="273"/>
      <c r="LRQ856" s="273"/>
      <c r="LRR856" s="273"/>
      <c r="LRS856" s="273"/>
      <c r="LRT856" s="273"/>
      <c r="LRU856" s="273"/>
      <c r="LRV856" s="273"/>
      <c r="LRW856" s="273"/>
      <c r="LRX856" s="273"/>
      <c r="LRY856" s="273"/>
      <c r="LRZ856" s="273"/>
      <c r="LSA856" s="273"/>
      <c r="LSB856" s="273"/>
      <c r="LSC856" s="273"/>
      <c r="LSD856" s="273"/>
      <c r="LSE856" s="273"/>
      <c r="LSF856" s="273"/>
      <c r="LSG856" s="273"/>
      <c r="LSH856" s="273"/>
      <c r="LSI856" s="273"/>
      <c r="LSJ856" s="273"/>
      <c r="LSK856" s="273"/>
      <c r="LSL856" s="273"/>
      <c r="LSM856" s="273"/>
      <c r="LSN856" s="273"/>
      <c r="LSO856" s="273"/>
      <c r="LSP856" s="273"/>
      <c r="LSQ856" s="273"/>
      <c r="LSR856" s="273"/>
      <c r="LSS856" s="273"/>
      <c r="LST856" s="273"/>
      <c r="LSU856" s="273"/>
      <c r="LSV856" s="273"/>
      <c r="LSW856" s="273"/>
      <c r="LSX856" s="273"/>
      <c r="LSY856" s="273"/>
      <c r="LSZ856" s="273"/>
      <c r="LTA856" s="273"/>
      <c r="LTB856" s="273"/>
      <c r="LTC856" s="273"/>
      <c r="LTD856" s="273"/>
      <c r="LTE856" s="273"/>
      <c r="LTF856" s="273"/>
      <c r="LTG856" s="273"/>
      <c r="LTH856" s="273"/>
      <c r="LTI856" s="273"/>
      <c r="LTJ856" s="273"/>
      <c r="LTK856" s="273"/>
      <c r="LTL856" s="273"/>
      <c r="LTM856" s="273"/>
      <c r="LTN856" s="273"/>
      <c r="LTO856" s="273"/>
      <c r="LTP856" s="273"/>
      <c r="LTQ856" s="273"/>
      <c r="LTR856" s="273"/>
      <c r="LTS856" s="273"/>
      <c r="LTT856" s="273"/>
      <c r="LTU856" s="273"/>
      <c r="LTV856" s="273"/>
      <c r="LTW856" s="273"/>
      <c r="LTX856" s="273"/>
      <c r="LTY856" s="273"/>
      <c r="LTZ856" s="273"/>
      <c r="LUA856" s="273"/>
      <c r="LUB856" s="273"/>
      <c r="LUC856" s="273"/>
      <c r="LUD856" s="273"/>
      <c r="LUE856" s="273"/>
      <c r="LUF856" s="273"/>
      <c r="LUG856" s="273"/>
      <c r="LUH856" s="273"/>
      <c r="LUI856" s="273"/>
      <c r="LUJ856" s="273"/>
      <c r="LUK856" s="273"/>
      <c r="LUL856" s="273"/>
      <c r="LUM856" s="273"/>
      <c r="LUN856" s="273"/>
      <c r="LUO856" s="273"/>
      <c r="LUP856" s="273"/>
      <c r="LUQ856" s="273"/>
      <c r="LUR856" s="273"/>
      <c r="LUS856" s="273"/>
      <c r="LUT856" s="273"/>
      <c r="LUU856" s="273"/>
      <c r="LUV856" s="273"/>
      <c r="LUW856" s="273"/>
      <c r="LUX856" s="273"/>
      <c r="LUY856" s="273"/>
      <c r="LUZ856" s="273"/>
      <c r="LVA856" s="273"/>
      <c r="LVB856" s="273"/>
      <c r="LVC856" s="273"/>
      <c r="LVD856" s="273"/>
      <c r="LVE856" s="273"/>
      <c r="LVF856" s="273"/>
      <c r="LVG856" s="273"/>
      <c r="LVH856" s="273"/>
      <c r="LVI856" s="273"/>
      <c r="LVJ856" s="273"/>
      <c r="LVK856" s="273"/>
      <c r="LVL856" s="273"/>
      <c r="LVM856" s="273"/>
      <c r="LVN856" s="273"/>
      <c r="LVO856" s="273"/>
      <c r="LVP856" s="273"/>
      <c r="LVQ856" s="273"/>
      <c r="LVR856" s="273"/>
      <c r="LVS856" s="273"/>
      <c r="LVT856" s="273"/>
      <c r="LVU856" s="273"/>
      <c r="LVV856" s="273"/>
      <c r="LVW856" s="273"/>
      <c r="LVX856" s="273"/>
      <c r="LVY856" s="273"/>
      <c r="LVZ856" s="273"/>
      <c r="LWA856" s="273"/>
      <c r="LWB856" s="273"/>
      <c r="LWC856" s="273"/>
      <c r="LWD856" s="273"/>
      <c r="LWE856" s="273"/>
      <c r="LWF856" s="273"/>
      <c r="LWG856" s="273"/>
      <c r="LWH856" s="273"/>
      <c r="LWI856" s="273"/>
      <c r="LWJ856" s="273"/>
      <c r="LWK856" s="273"/>
      <c r="LWL856" s="273"/>
      <c r="LWM856" s="273"/>
      <c r="LWN856" s="273"/>
      <c r="LWO856" s="273"/>
      <c r="LWP856" s="273"/>
      <c r="LWQ856" s="273"/>
      <c r="LWR856" s="273"/>
      <c r="LWS856" s="273"/>
      <c r="LWT856" s="273"/>
      <c r="LWU856" s="273"/>
      <c r="LWV856" s="273"/>
      <c r="LWW856" s="273"/>
      <c r="LWX856" s="273"/>
      <c r="LWY856" s="273"/>
      <c r="LWZ856" s="273"/>
      <c r="LXA856" s="273"/>
      <c r="LXB856" s="273"/>
      <c r="LXC856" s="273"/>
      <c r="LXD856" s="273"/>
      <c r="LXE856" s="273"/>
      <c r="LXF856" s="273"/>
      <c r="LXG856" s="273"/>
      <c r="LXH856" s="273"/>
      <c r="LXI856" s="273"/>
      <c r="LXJ856" s="273"/>
      <c r="LXK856" s="273"/>
      <c r="LXL856" s="273"/>
      <c r="LXM856" s="273"/>
      <c r="LXN856" s="273"/>
      <c r="LXO856" s="273"/>
      <c r="LXP856" s="273"/>
      <c r="LXQ856" s="273"/>
      <c r="LXR856" s="273"/>
      <c r="LXS856" s="273"/>
      <c r="LXT856" s="273"/>
      <c r="LXU856" s="273"/>
      <c r="LXV856" s="273"/>
      <c r="LXW856" s="273"/>
      <c r="LXX856" s="273"/>
      <c r="LXY856" s="273"/>
      <c r="LXZ856" s="273"/>
      <c r="LYA856" s="273"/>
      <c r="LYB856" s="273"/>
      <c r="LYC856" s="273"/>
      <c r="LYD856" s="273"/>
      <c r="LYE856" s="273"/>
      <c r="LYF856" s="273"/>
      <c r="LYG856" s="273"/>
      <c r="LYH856" s="273"/>
      <c r="LYI856" s="273"/>
      <c r="LYJ856" s="273"/>
      <c r="LYK856" s="273"/>
      <c r="LYL856" s="273"/>
      <c r="LYM856" s="273"/>
      <c r="LYN856" s="273"/>
      <c r="LYO856" s="273"/>
      <c r="LYP856" s="273"/>
      <c r="LYQ856" s="273"/>
      <c r="LYR856" s="273"/>
      <c r="LYS856" s="273"/>
      <c r="LYT856" s="273"/>
      <c r="LYU856" s="273"/>
      <c r="LYV856" s="273"/>
      <c r="LYW856" s="273"/>
      <c r="LYX856" s="273"/>
      <c r="LYY856" s="273"/>
      <c r="LYZ856" s="273"/>
      <c r="LZA856" s="273"/>
      <c r="LZB856" s="273"/>
      <c r="LZC856" s="273"/>
      <c r="LZD856" s="273"/>
      <c r="LZE856" s="273"/>
      <c r="LZF856" s="273"/>
      <c r="LZG856" s="273"/>
      <c r="LZH856" s="273"/>
      <c r="LZI856" s="273"/>
      <c r="LZJ856" s="273"/>
      <c r="LZK856" s="273"/>
      <c r="LZL856" s="273"/>
      <c r="LZM856" s="273"/>
      <c r="LZN856" s="273"/>
      <c r="LZO856" s="273"/>
      <c r="LZP856" s="273"/>
      <c r="LZQ856" s="273"/>
      <c r="LZR856" s="273"/>
      <c r="LZS856" s="273"/>
      <c r="LZT856" s="273"/>
      <c r="LZU856" s="273"/>
      <c r="LZV856" s="273"/>
      <c r="LZW856" s="273"/>
      <c r="LZX856" s="273"/>
      <c r="LZY856" s="273"/>
      <c r="LZZ856" s="273"/>
      <c r="MAA856" s="273"/>
      <c r="MAB856" s="273"/>
      <c r="MAC856" s="273"/>
      <c r="MAD856" s="273"/>
      <c r="MAE856" s="273"/>
      <c r="MAF856" s="273"/>
      <c r="MAG856" s="273"/>
      <c r="MAH856" s="273"/>
      <c r="MAI856" s="273"/>
      <c r="MAJ856" s="273"/>
      <c r="MAK856" s="273"/>
      <c r="MAL856" s="273"/>
      <c r="MAM856" s="273"/>
      <c r="MAN856" s="273"/>
      <c r="MAO856" s="273"/>
      <c r="MAP856" s="273"/>
      <c r="MAQ856" s="273"/>
      <c r="MAR856" s="273"/>
      <c r="MAS856" s="273"/>
      <c r="MAT856" s="273"/>
      <c r="MAU856" s="273"/>
      <c r="MAV856" s="273"/>
      <c r="MAW856" s="273"/>
      <c r="MAX856" s="273"/>
      <c r="MAY856" s="273"/>
      <c r="MAZ856" s="273"/>
      <c r="MBA856" s="273"/>
      <c r="MBB856" s="273"/>
      <c r="MBC856" s="273"/>
      <c r="MBD856" s="273"/>
      <c r="MBE856" s="273"/>
      <c r="MBF856" s="273"/>
      <c r="MBG856" s="273"/>
      <c r="MBH856" s="273"/>
      <c r="MBI856" s="273"/>
      <c r="MBJ856" s="273"/>
      <c r="MBK856" s="273"/>
      <c r="MBL856" s="273"/>
      <c r="MBM856" s="273"/>
      <c r="MBN856" s="273"/>
      <c r="MBO856" s="273"/>
      <c r="MBP856" s="273"/>
      <c r="MBQ856" s="273"/>
      <c r="MBR856" s="273"/>
      <c r="MBS856" s="273"/>
      <c r="MBT856" s="273"/>
      <c r="MBU856" s="273"/>
      <c r="MBV856" s="273"/>
      <c r="MBW856" s="273"/>
      <c r="MBX856" s="273"/>
      <c r="MBY856" s="273"/>
      <c r="MBZ856" s="273"/>
      <c r="MCA856" s="273"/>
      <c r="MCB856" s="273"/>
      <c r="MCC856" s="273"/>
      <c r="MCD856" s="273"/>
      <c r="MCE856" s="273"/>
      <c r="MCF856" s="273"/>
      <c r="MCG856" s="273"/>
      <c r="MCH856" s="273"/>
      <c r="MCI856" s="273"/>
      <c r="MCJ856" s="273"/>
      <c r="MCK856" s="273"/>
      <c r="MCL856" s="273"/>
      <c r="MCM856" s="273"/>
      <c r="MCN856" s="273"/>
      <c r="MCO856" s="273"/>
      <c r="MCP856" s="273"/>
      <c r="MCQ856" s="273"/>
      <c r="MCR856" s="273"/>
      <c r="MCS856" s="273"/>
      <c r="MCT856" s="273"/>
      <c r="MCU856" s="273"/>
      <c r="MCV856" s="273"/>
      <c r="MCW856" s="273"/>
      <c r="MCX856" s="273"/>
      <c r="MCY856" s="273"/>
      <c r="MCZ856" s="273"/>
      <c r="MDA856" s="273"/>
      <c r="MDB856" s="273"/>
      <c r="MDC856" s="273"/>
      <c r="MDD856" s="273"/>
      <c r="MDE856" s="273"/>
      <c r="MDF856" s="273"/>
      <c r="MDG856" s="273"/>
      <c r="MDH856" s="273"/>
      <c r="MDI856" s="273"/>
      <c r="MDJ856" s="273"/>
      <c r="MDK856" s="273"/>
      <c r="MDL856" s="273"/>
      <c r="MDM856" s="273"/>
      <c r="MDN856" s="273"/>
      <c r="MDO856" s="273"/>
      <c r="MDP856" s="273"/>
      <c r="MDQ856" s="273"/>
      <c r="MDR856" s="273"/>
      <c r="MDS856" s="273"/>
      <c r="MDT856" s="273"/>
      <c r="MDU856" s="273"/>
      <c r="MDV856" s="273"/>
      <c r="MDW856" s="273"/>
      <c r="MDX856" s="273"/>
      <c r="MDY856" s="273"/>
      <c r="MDZ856" s="273"/>
      <c r="MEA856" s="273"/>
      <c r="MEB856" s="273"/>
      <c r="MEC856" s="273"/>
      <c r="MED856" s="273"/>
      <c r="MEE856" s="273"/>
      <c r="MEF856" s="273"/>
      <c r="MEG856" s="273"/>
      <c r="MEH856" s="273"/>
      <c r="MEI856" s="273"/>
      <c r="MEJ856" s="273"/>
      <c r="MEK856" s="273"/>
      <c r="MEL856" s="273"/>
      <c r="MEM856" s="273"/>
      <c r="MEN856" s="273"/>
      <c r="MEO856" s="273"/>
      <c r="MEP856" s="273"/>
      <c r="MEQ856" s="273"/>
      <c r="MER856" s="273"/>
      <c r="MES856" s="273"/>
      <c r="MET856" s="273"/>
      <c r="MEU856" s="273"/>
      <c r="MEV856" s="273"/>
      <c r="MEW856" s="273"/>
      <c r="MEX856" s="273"/>
      <c r="MEY856" s="273"/>
      <c r="MEZ856" s="273"/>
      <c r="MFA856" s="273"/>
      <c r="MFB856" s="273"/>
      <c r="MFC856" s="273"/>
      <c r="MFD856" s="273"/>
      <c r="MFE856" s="273"/>
      <c r="MFF856" s="273"/>
      <c r="MFG856" s="273"/>
      <c r="MFH856" s="273"/>
      <c r="MFI856" s="273"/>
      <c r="MFJ856" s="273"/>
      <c r="MFK856" s="273"/>
      <c r="MFL856" s="273"/>
      <c r="MFM856" s="273"/>
      <c r="MFN856" s="273"/>
      <c r="MFO856" s="273"/>
      <c r="MFP856" s="273"/>
      <c r="MFQ856" s="273"/>
      <c r="MFR856" s="273"/>
      <c r="MFS856" s="273"/>
      <c r="MFT856" s="273"/>
      <c r="MFU856" s="273"/>
      <c r="MFV856" s="273"/>
      <c r="MFW856" s="273"/>
      <c r="MFX856" s="273"/>
      <c r="MFY856" s="273"/>
      <c r="MFZ856" s="273"/>
      <c r="MGA856" s="273"/>
      <c r="MGB856" s="273"/>
      <c r="MGC856" s="273"/>
      <c r="MGD856" s="273"/>
      <c r="MGE856" s="273"/>
      <c r="MGF856" s="273"/>
      <c r="MGG856" s="273"/>
      <c r="MGH856" s="273"/>
      <c r="MGI856" s="273"/>
      <c r="MGJ856" s="273"/>
      <c r="MGK856" s="273"/>
      <c r="MGL856" s="273"/>
      <c r="MGM856" s="273"/>
      <c r="MGN856" s="273"/>
      <c r="MGO856" s="273"/>
      <c r="MGP856" s="273"/>
      <c r="MGQ856" s="273"/>
      <c r="MGR856" s="273"/>
      <c r="MGS856" s="273"/>
      <c r="MGT856" s="273"/>
      <c r="MGU856" s="273"/>
      <c r="MGV856" s="273"/>
      <c r="MGW856" s="273"/>
      <c r="MGX856" s="273"/>
      <c r="MGY856" s="273"/>
      <c r="MGZ856" s="273"/>
      <c r="MHA856" s="273"/>
      <c r="MHB856" s="273"/>
      <c r="MHC856" s="273"/>
      <c r="MHD856" s="273"/>
      <c r="MHE856" s="273"/>
      <c r="MHF856" s="273"/>
      <c r="MHG856" s="273"/>
      <c r="MHH856" s="273"/>
      <c r="MHI856" s="273"/>
      <c r="MHJ856" s="273"/>
      <c r="MHK856" s="273"/>
      <c r="MHL856" s="273"/>
      <c r="MHM856" s="273"/>
      <c r="MHN856" s="273"/>
      <c r="MHO856" s="273"/>
      <c r="MHP856" s="273"/>
      <c r="MHQ856" s="273"/>
      <c r="MHR856" s="273"/>
      <c r="MHS856" s="273"/>
      <c r="MHT856" s="273"/>
      <c r="MHU856" s="273"/>
      <c r="MHV856" s="273"/>
      <c r="MHW856" s="273"/>
      <c r="MHX856" s="273"/>
      <c r="MHY856" s="273"/>
      <c r="MHZ856" s="273"/>
      <c r="MIA856" s="273"/>
      <c r="MIB856" s="273"/>
      <c r="MIC856" s="273"/>
      <c r="MID856" s="273"/>
      <c r="MIE856" s="273"/>
      <c r="MIF856" s="273"/>
      <c r="MIG856" s="273"/>
      <c r="MIH856" s="273"/>
      <c r="MII856" s="273"/>
      <c r="MIJ856" s="273"/>
      <c r="MIK856" s="273"/>
      <c r="MIL856" s="273"/>
      <c r="MIM856" s="273"/>
      <c r="MIN856" s="273"/>
      <c r="MIO856" s="273"/>
      <c r="MIP856" s="273"/>
      <c r="MIQ856" s="273"/>
      <c r="MIR856" s="273"/>
      <c r="MIS856" s="273"/>
      <c r="MIT856" s="273"/>
      <c r="MIU856" s="273"/>
      <c r="MIV856" s="273"/>
      <c r="MIW856" s="273"/>
      <c r="MIX856" s="273"/>
      <c r="MIY856" s="273"/>
      <c r="MIZ856" s="273"/>
      <c r="MJA856" s="273"/>
      <c r="MJB856" s="273"/>
      <c r="MJC856" s="273"/>
      <c r="MJD856" s="273"/>
      <c r="MJE856" s="273"/>
      <c r="MJF856" s="273"/>
      <c r="MJG856" s="273"/>
      <c r="MJH856" s="273"/>
      <c r="MJI856" s="273"/>
      <c r="MJJ856" s="273"/>
      <c r="MJK856" s="273"/>
      <c r="MJL856" s="273"/>
      <c r="MJM856" s="273"/>
      <c r="MJN856" s="273"/>
      <c r="MJO856" s="273"/>
      <c r="MJP856" s="273"/>
      <c r="MJQ856" s="273"/>
      <c r="MJR856" s="273"/>
      <c r="MJS856" s="273"/>
      <c r="MJT856" s="273"/>
      <c r="MJU856" s="273"/>
      <c r="MJV856" s="273"/>
      <c r="MJW856" s="273"/>
      <c r="MJX856" s="273"/>
      <c r="MJY856" s="273"/>
      <c r="MJZ856" s="273"/>
      <c r="MKA856" s="273"/>
      <c r="MKB856" s="273"/>
      <c r="MKC856" s="273"/>
      <c r="MKD856" s="273"/>
      <c r="MKE856" s="273"/>
      <c r="MKF856" s="273"/>
      <c r="MKG856" s="273"/>
      <c r="MKH856" s="273"/>
      <c r="MKI856" s="273"/>
      <c r="MKJ856" s="273"/>
      <c r="MKK856" s="273"/>
      <c r="MKL856" s="273"/>
      <c r="MKM856" s="273"/>
      <c r="MKN856" s="273"/>
      <c r="MKO856" s="273"/>
      <c r="MKP856" s="273"/>
      <c r="MKQ856" s="273"/>
      <c r="MKR856" s="273"/>
      <c r="MKS856" s="273"/>
      <c r="MKT856" s="273"/>
      <c r="MKU856" s="273"/>
      <c r="MKV856" s="273"/>
      <c r="MKW856" s="273"/>
      <c r="MKX856" s="273"/>
      <c r="MKY856" s="273"/>
      <c r="MKZ856" s="273"/>
      <c r="MLA856" s="273"/>
      <c r="MLB856" s="273"/>
      <c r="MLC856" s="273"/>
      <c r="MLD856" s="273"/>
      <c r="MLE856" s="273"/>
      <c r="MLF856" s="273"/>
      <c r="MLG856" s="273"/>
      <c r="MLH856" s="273"/>
      <c r="MLI856" s="273"/>
      <c r="MLJ856" s="273"/>
      <c r="MLK856" s="273"/>
      <c r="MLL856" s="273"/>
      <c r="MLM856" s="273"/>
      <c r="MLN856" s="273"/>
      <c r="MLO856" s="273"/>
      <c r="MLP856" s="273"/>
      <c r="MLQ856" s="273"/>
      <c r="MLR856" s="273"/>
      <c r="MLS856" s="273"/>
      <c r="MLT856" s="273"/>
      <c r="MLU856" s="273"/>
      <c r="MLV856" s="273"/>
      <c r="MLW856" s="273"/>
      <c r="MLX856" s="273"/>
      <c r="MLY856" s="273"/>
      <c r="MLZ856" s="273"/>
      <c r="MMA856" s="273"/>
      <c r="MMB856" s="273"/>
      <c r="MMC856" s="273"/>
      <c r="MMD856" s="273"/>
      <c r="MME856" s="273"/>
      <c r="MMF856" s="273"/>
      <c r="MMG856" s="273"/>
      <c r="MMH856" s="273"/>
      <c r="MMI856" s="273"/>
      <c r="MMJ856" s="273"/>
      <c r="MMK856" s="273"/>
      <c r="MML856" s="273"/>
      <c r="MMM856" s="273"/>
      <c r="MMN856" s="273"/>
      <c r="MMO856" s="273"/>
      <c r="MMP856" s="273"/>
      <c r="MMQ856" s="273"/>
      <c r="MMR856" s="273"/>
      <c r="MMS856" s="273"/>
      <c r="MMT856" s="273"/>
      <c r="MMU856" s="273"/>
      <c r="MMV856" s="273"/>
      <c r="MMW856" s="273"/>
      <c r="MMX856" s="273"/>
      <c r="MMY856" s="273"/>
      <c r="MMZ856" s="273"/>
      <c r="MNA856" s="273"/>
      <c r="MNB856" s="273"/>
      <c r="MNC856" s="273"/>
      <c r="MND856" s="273"/>
      <c r="MNE856" s="273"/>
      <c r="MNF856" s="273"/>
      <c r="MNG856" s="273"/>
      <c r="MNH856" s="273"/>
      <c r="MNI856" s="273"/>
      <c r="MNJ856" s="273"/>
      <c r="MNK856" s="273"/>
      <c r="MNL856" s="273"/>
      <c r="MNM856" s="273"/>
      <c r="MNN856" s="273"/>
      <c r="MNO856" s="273"/>
      <c r="MNP856" s="273"/>
      <c r="MNQ856" s="273"/>
      <c r="MNR856" s="273"/>
      <c r="MNS856" s="273"/>
      <c r="MNT856" s="273"/>
      <c r="MNU856" s="273"/>
      <c r="MNV856" s="273"/>
      <c r="MNW856" s="273"/>
      <c r="MNX856" s="273"/>
      <c r="MNY856" s="273"/>
      <c r="MNZ856" s="273"/>
      <c r="MOA856" s="273"/>
      <c r="MOB856" s="273"/>
      <c r="MOC856" s="273"/>
      <c r="MOD856" s="273"/>
      <c r="MOE856" s="273"/>
      <c r="MOF856" s="273"/>
      <c r="MOG856" s="273"/>
      <c r="MOH856" s="273"/>
      <c r="MOI856" s="273"/>
      <c r="MOJ856" s="273"/>
      <c r="MOK856" s="273"/>
      <c r="MOL856" s="273"/>
      <c r="MOM856" s="273"/>
      <c r="MON856" s="273"/>
      <c r="MOO856" s="273"/>
      <c r="MOP856" s="273"/>
      <c r="MOQ856" s="273"/>
      <c r="MOR856" s="273"/>
      <c r="MOS856" s="273"/>
      <c r="MOT856" s="273"/>
      <c r="MOU856" s="273"/>
      <c r="MOV856" s="273"/>
      <c r="MOW856" s="273"/>
      <c r="MOX856" s="273"/>
      <c r="MOY856" s="273"/>
      <c r="MOZ856" s="273"/>
      <c r="MPA856" s="273"/>
      <c r="MPB856" s="273"/>
      <c r="MPC856" s="273"/>
      <c r="MPD856" s="273"/>
      <c r="MPE856" s="273"/>
      <c r="MPF856" s="273"/>
      <c r="MPG856" s="273"/>
      <c r="MPH856" s="273"/>
      <c r="MPI856" s="273"/>
      <c r="MPJ856" s="273"/>
      <c r="MPK856" s="273"/>
      <c r="MPL856" s="273"/>
      <c r="MPM856" s="273"/>
      <c r="MPN856" s="273"/>
      <c r="MPO856" s="273"/>
      <c r="MPP856" s="273"/>
      <c r="MPQ856" s="273"/>
      <c r="MPR856" s="273"/>
      <c r="MPS856" s="273"/>
      <c r="MPT856" s="273"/>
      <c r="MPU856" s="273"/>
      <c r="MPV856" s="273"/>
      <c r="MPW856" s="273"/>
      <c r="MPX856" s="273"/>
      <c r="MPY856" s="273"/>
      <c r="MPZ856" s="273"/>
      <c r="MQA856" s="273"/>
      <c r="MQB856" s="273"/>
      <c r="MQC856" s="273"/>
      <c r="MQD856" s="273"/>
      <c r="MQE856" s="273"/>
      <c r="MQF856" s="273"/>
      <c r="MQG856" s="273"/>
      <c r="MQH856" s="273"/>
      <c r="MQI856" s="273"/>
      <c r="MQJ856" s="273"/>
      <c r="MQK856" s="273"/>
      <c r="MQL856" s="273"/>
      <c r="MQM856" s="273"/>
      <c r="MQN856" s="273"/>
      <c r="MQO856" s="273"/>
      <c r="MQP856" s="273"/>
      <c r="MQQ856" s="273"/>
      <c r="MQR856" s="273"/>
      <c r="MQS856" s="273"/>
      <c r="MQT856" s="273"/>
      <c r="MQU856" s="273"/>
      <c r="MQV856" s="273"/>
      <c r="MQW856" s="273"/>
      <c r="MQX856" s="273"/>
      <c r="MQY856" s="273"/>
      <c r="MQZ856" s="273"/>
      <c r="MRA856" s="273"/>
      <c r="MRB856" s="273"/>
      <c r="MRC856" s="273"/>
      <c r="MRD856" s="273"/>
      <c r="MRE856" s="273"/>
      <c r="MRF856" s="273"/>
      <c r="MRG856" s="273"/>
      <c r="MRH856" s="273"/>
      <c r="MRI856" s="273"/>
      <c r="MRJ856" s="273"/>
      <c r="MRK856" s="273"/>
      <c r="MRL856" s="273"/>
      <c r="MRM856" s="273"/>
      <c r="MRN856" s="273"/>
      <c r="MRO856" s="273"/>
      <c r="MRP856" s="273"/>
      <c r="MRQ856" s="273"/>
      <c r="MRR856" s="273"/>
      <c r="MRS856" s="273"/>
      <c r="MRT856" s="273"/>
      <c r="MRU856" s="273"/>
      <c r="MRV856" s="273"/>
      <c r="MRW856" s="273"/>
      <c r="MRX856" s="273"/>
      <c r="MRY856" s="273"/>
      <c r="MRZ856" s="273"/>
      <c r="MSA856" s="273"/>
      <c r="MSB856" s="273"/>
      <c r="MSC856" s="273"/>
      <c r="MSD856" s="273"/>
      <c r="MSE856" s="273"/>
      <c r="MSF856" s="273"/>
      <c r="MSG856" s="273"/>
      <c r="MSH856" s="273"/>
      <c r="MSI856" s="273"/>
      <c r="MSJ856" s="273"/>
      <c r="MSK856" s="273"/>
      <c r="MSL856" s="273"/>
      <c r="MSM856" s="273"/>
      <c r="MSN856" s="273"/>
      <c r="MSO856" s="273"/>
      <c r="MSP856" s="273"/>
      <c r="MSQ856" s="273"/>
      <c r="MSR856" s="273"/>
      <c r="MSS856" s="273"/>
      <c r="MST856" s="273"/>
      <c r="MSU856" s="273"/>
      <c r="MSV856" s="273"/>
      <c r="MSW856" s="273"/>
      <c r="MSX856" s="273"/>
      <c r="MSY856" s="273"/>
      <c r="MSZ856" s="273"/>
      <c r="MTA856" s="273"/>
      <c r="MTB856" s="273"/>
      <c r="MTC856" s="273"/>
      <c r="MTD856" s="273"/>
      <c r="MTE856" s="273"/>
      <c r="MTF856" s="273"/>
      <c r="MTG856" s="273"/>
      <c r="MTH856" s="273"/>
      <c r="MTI856" s="273"/>
      <c r="MTJ856" s="273"/>
      <c r="MTK856" s="273"/>
      <c r="MTL856" s="273"/>
      <c r="MTM856" s="273"/>
      <c r="MTN856" s="273"/>
      <c r="MTO856" s="273"/>
      <c r="MTP856" s="273"/>
      <c r="MTQ856" s="273"/>
      <c r="MTR856" s="273"/>
      <c r="MTS856" s="273"/>
      <c r="MTT856" s="273"/>
      <c r="MTU856" s="273"/>
      <c r="MTV856" s="273"/>
      <c r="MTW856" s="273"/>
      <c r="MTX856" s="273"/>
      <c r="MTY856" s="273"/>
      <c r="MTZ856" s="273"/>
      <c r="MUA856" s="273"/>
      <c r="MUB856" s="273"/>
      <c r="MUC856" s="273"/>
      <c r="MUD856" s="273"/>
      <c r="MUE856" s="273"/>
      <c r="MUF856" s="273"/>
      <c r="MUG856" s="273"/>
      <c r="MUH856" s="273"/>
      <c r="MUI856" s="273"/>
      <c r="MUJ856" s="273"/>
      <c r="MUK856" s="273"/>
      <c r="MUL856" s="273"/>
      <c r="MUM856" s="273"/>
      <c r="MUN856" s="273"/>
      <c r="MUO856" s="273"/>
      <c r="MUP856" s="273"/>
      <c r="MUQ856" s="273"/>
      <c r="MUR856" s="273"/>
      <c r="MUS856" s="273"/>
      <c r="MUT856" s="273"/>
      <c r="MUU856" s="273"/>
      <c r="MUV856" s="273"/>
      <c r="MUW856" s="273"/>
      <c r="MUX856" s="273"/>
      <c r="MUY856" s="273"/>
      <c r="MUZ856" s="273"/>
      <c r="MVA856" s="273"/>
      <c r="MVB856" s="273"/>
      <c r="MVC856" s="273"/>
      <c r="MVD856" s="273"/>
      <c r="MVE856" s="273"/>
      <c r="MVF856" s="273"/>
      <c r="MVG856" s="273"/>
      <c r="MVH856" s="273"/>
      <c r="MVI856" s="273"/>
      <c r="MVJ856" s="273"/>
      <c r="MVK856" s="273"/>
      <c r="MVL856" s="273"/>
      <c r="MVM856" s="273"/>
      <c r="MVN856" s="273"/>
      <c r="MVO856" s="273"/>
      <c r="MVP856" s="273"/>
      <c r="MVQ856" s="273"/>
      <c r="MVR856" s="273"/>
      <c r="MVS856" s="273"/>
      <c r="MVT856" s="273"/>
      <c r="MVU856" s="273"/>
      <c r="MVV856" s="273"/>
      <c r="MVW856" s="273"/>
      <c r="MVX856" s="273"/>
      <c r="MVY856" s="273"/>
      <c r="MVZ856" s="273"/>
      <c r="MWA856" s="273"/>
      <c r="MWB856" s="273"/>
      <c r="MWC856" s="273"/>
      <c r="MWD856" s="273"/>
      <c r="MWE856" s="273"/>
      <c r="MWF856" s="273"/>
      <c r="MWG856" s="273"/>
      <c r="MWH856" s="273"/>
      <c r="MWI856" s="273"/>
      <c r="MWJ856" s="273"/>
      <c r="MWK856" s="273"/>
      <c r="MWL856" s="273"/>
      <c r="MWM856" s="273"/>
      <c r="MWN856" s="273"/>
      <c r="MWO856" s="273"/>
      <c r="MWP856" s="273"/>
      <c r="MWQ856" s="273"/>
      <c r="MWR856" s="273"/>
      <c r="MWS856" s="273"/>
      <c r="MWT856" s="273"/>
      <c r="MWU856" s="273"/>
      <c r="MWV856" s="273"/>
      <c r="MWW856" s="273"/>
      <c r="MWX856" s="273"/>
      <c r="MWY856" s="273"/>
      <c r="MWZ856" s="273"/>
      <c r="MXA856" s="273"/>
      <c r="MXB856" s="273"/>
      <c r="MXC856" s="273"/>
      <c r="MXD856" s="273"/>
      <c r="MXE856" s="273"/>
      <c r="MXF856" s="273"/>
      <c r="MXG856" s="273"/>
      <c r="MXH856" s="273"/>
      <c r="MXI856" s="273"/>
      <c r="MXJ856" s="273"/>
      <c r="MXK856" s="273"/>
      <c r="MXL856" s="273"/>
      <c r="MXM856" s="273"/>
      <c r="MXN856" s="273"/>
      <c r="MXO856" s="273"/>
      <c r="MXP856" s="273"/>
      <c r="MXQ856" s="273"/>
      <c r="MXR856" s="273"/>
      <c r="MXS856" s="273"/>
      <c r="MXT856" s="273"/>
      <c r="MXU856" s="273"/>
      <c r="MXV856" s="273"/>
      <c r="MXW856" s="273"/>
      <c r="MXX856" s="273"/>
      <c r="MXY856" s="273"/>
      <c r="MXZ856" s="273"/>
      <c r="MYA856" s="273"/>
      <c r="MYB856" s="273"/>
      <c r="MYC856" s="273"/>
      <c r="MYD856" s="273"/>
      <c r="MYE856" s="273"/>
      <c r="MYF856" s="273"/>
      <c r="MYG856" s="273"/>
      <c r="MYH856" s="273"/>
      <c r="MYI856" s="273"/>
      <c r="MYJ856" s="273"/>
      <c r="MYK856" s="273"/>
      <c r="MYL856" s="273"/>
      <c r="MYM856" s="273"/>
      <c r="MYN856" s="273"/>
      <c r="MYO856" s="273"/>
      <c r="MYP856" s="273"/>
      <c r="MYQ856" s="273"/>
      <c r="MYR856" s="273"/>
      <c r="MYS856" s="273"/>
      <c r="MYT856" s="273"/>
      <c r="MYU856" s="273"/>
      <c r="MYV856" s="273"/>
      <c r="MYW856" s="273"/>
      <c r="MYX856" s="273"/>
      <c r="MYY856" s="273"/>
      <c r="MYZ856" s="273"/>
      <c r="MZA856" s="273"/>
      <c r="MZB856" s="273"/>
      <c r="MZC856" s="273"/>
      <c r="MZD856" s="273"/>
      <c r="MZE856" s="273"/>
      <c r="MZF856" s="273"/>
      <c r="MZG856" s="273"/>
      <c r="MZH856" s="273"/>
      <c r="MZI856" s="273"/>
      <c r="MZJ856" s="273"/>
      <c r="MZK856" s="273"/>
      <c r="MZL856" s="273"/>
      <c r="MZM856" s="273"/>
      <c r="MZN856" s="273"/>
      <c r="MZO856" s="273"/>
      <c r="MZP856" s="273"/>
      <c r="MZQ856" s="273"/>
      <c r="MZR856" s="273"/>
      <c r="MZS856" s="273"/>
      <c r="MZT856" s="273"/>
      <c r="MZU856" s="273"/>
      <c r="MZV856" s="273"/>
      <c r="MZW856" s="273"/>
      <c r="MZX856" s="273"/>
      <c r="MZY856" s="273"/>
      <c r="MZZ856" s="273"/>
      <c r="NAA856" s="273"/>
      <c r="NAB856" s="273"/>
      <c r="NAC856" s="273"/>
      <c r="NAD856" s="273"/>
      <c r="NAE856" s="273"/>
      <c r="NAF856" s="273"/>
      <c r="NAG856" s="273"/>
      <c r="NAH856" s="273"/>
      <c r="NAI856" s="273"/>
      <c r="NAJ856" s="273"/>
      <c r="NAK856" s="273"/>
      <c r="NAL856" s="273"/>
      <c r="NAM856" s="273"/>
      <c r="NAN856" s="273"/>
      <c r="NAO856" s="273"/>
      <c r="NAP856" s="273"/>
      <c r="NAQ856" s="273"/>
      <c r="NAR856" s="273"/>
      <c r="NAS856" s="273"/>
      <c r="NAT856" s="273"/>
      <c r="NAU856" s="273"/>
      <c r="NAV856" s="273"/>
      <c r="NAW856" s="273"/>
      <c r="NAX856" s="273"/>
      <c r="NAY856" s="273"/>
      <c r="NAZ856" s="273"/>
      <c r="NBA856" s="273"/>
      <c r="NBB856" s="273"/>
      <c r="NBC856" s="273"/>
      <c r="NBD856" s="273"/>
      <c r="NBE856" s="273"/>
      <c r="NBF856" s="273"/>
      <c r="NBG856" s="273"/>
      <c r="NBH856" s="273"/>
      <c r="NBI856" s="273"/>
      <c r="NBJ856" s="273"/>
      <c r="NBK856" s="273"/>
      <c r="NBL856" s="273"/>
      <c r="NBM856" s="273"/>
      <c r="NBN856" s="273"/>
      <c r="NBO856" s="273"/>
      <c r="NBP856" s="273"/>
      <c r="NBQ856" s="273"/>
      <c r="NBR856" s="273"/>
      <c r="NBS856" s="273"/>
      <c r="NBT856" s="273"/>
      <c r="NBU856" s="273"/>
      <c r="NBV856" s="273"/>
      <c r="NBW856" s="273"/>
      <c r="NBX856" s="273"/>
      <c r="NBY856" s="273"/>
      <c r="NBZ856" s="273"/>
      <c r="NCA856" s="273"/>
      <c r="NCB856" s="273"/>
      <c r="NCC856" s="273"/>
      <c r="NCD856" s="273"/>
      <c r="NCE856" s="273"/>
      <c r="NCF856" s="273"/>
      <c r="NCG856" s="273"/>
      <c r="NCH856" s="273"/>
      <c r="NCI856" s="273"/>
      <c r="NCJ856" s="273"/>
      <c r="NCK856" s="273"/>
      <c r="NCL856" s="273"/>
      <c r="NCM856" s="273"/>
      <c r="NCN856" s="273"/>
      <c r="NCO856" s="273"/>
      <c r="NCP856" s="273"/>
      <c r="NCQ856" s="273"/>
      <c r="NCR856" s="273"/>
      <c r="NCS856" s="273"/>
      <c r="NCT856" s="273"/>
      <c r="NCU856" s="273"/>
      <c r="NCV856" s="273"/>
      <c r="NCW856" s="273"/>
      <c r="NCX856" s="273"/>
      <c r="NCY856" s="273"/>
      <c r="NCZ856" s="273"/>
      <c r="NDA856" s="273"/>
      <c r="NDB856" s="273"/>
      <c r="NDC856" s="273"/>
      <c r="NDD856" s="273"/>
      <c r="NDE856" s="273"/>
      <c r="NDF856" s="273"/>
      <c r="NDG856" s="273"/>
      <c r="NDH856" s="273"/>
      <c r="NDI856" s="273"/>
      <c r="NDJ856" s="273"/>
      <c r="NDK856" s="273"/>
      <c r="NDL856" s="273"/>
      <c r="NDM856" s="273"/>
      <c r="NDN856" s="273"/>
      <c r="NDO856" s="273"/>
      <c r="NDP856" s="273"/>
      <c r="NDQ856" s="273"/>
      <c r="NDR856" s="273"/>
      <c r="NDS856" s="273"/>
      <c r="NDT856" s="273"/>
      <c r="NDU856" s="273"/>
      <c r="NDV856" s="273"/>
      <c r="NDW856" s="273"/>
      <c r="NDX856" s="273"/>
      <c r="NDY856" s="273"/>
      <c r="NDZ856" s="273"/>
      <c r="NEA856" s="273"/>
      <c r="NEB856" s="273"/>
      <c r="NEC856" s="273"/>
      <c r="NED856" s="273"/>
      <c r="NEE856" s="273"/>
      <c r="NEF856" s="273"/>
      <c r="NEG856" s="273"/>
      <c r="NEH856" s="273"/>
      <c r="NEI856" s="273"/>
      <c r="NEJ856" s="273"/>
      <c r="NEK856" s="273"/>
      <c r="NEL856" s="273"/>
      <c r="NEM856" s="273"/>
      <c r="NEN856" s="273"/>
      <c r="NEO856" s="273"/>
      <c r="NEP856" s="273"/>
      <c r="NEQ856" s="273"/>
      <c r="NER856" s="273"/>
      <c r="NES856" s="273"/>
      <c r="NET856" s="273"/>
      <c r="NEU856" s="273"/>
      <c r="NEV856" s="273"/>
      <c r="NEW856" s="273"/>
      <c r="NEX856" s="273"/>
      <c r="NEY856" s="273"/>
      <c r="NEZ856" s="273"/>
      <c r="NFA856" s="273"/>
      <c r="NFB856" s="273"/>
      <c r="NFC856" s="273"/>
      <c r="NFD856" s="273"/>
      <c r="NFE856" s="273"/>
      <c r="NFF856" s="273"/>
      <c r="NFG856" s="273"/>
      <c r="NFH856" s="273"/>
      <c r="NFI856" s="273"/>
      <c r="NFJ856" s="273"/>
      <c r="NFK856" s="273"/>
      <c r="NFL856" s="273"/>
      <c r="NFM856" s="273"/>
      <c r="NFN856" s="273"/>
      <c r="NFO856" s="273"/>
      <c r="NFP856" s="273"/>
      <c r="NFQ856" s="273"/>
      <c r="NFR856" s="273"/>
      <c r="NFS856" s="273"/>
      <c r="NFT856" s="273"/>
      <c r="NFU856" s="273"/>
      <c r="NFV856" s="273"/>
      <c r="NFW856" s="273"/>
      <c r="NFX856" s="273"/>
      <c r="NFY856" s="273"/>
      <c r="NFZ856" s="273"/>
      <c r="NGA856" s="273"/>
      <c r="NGB856" s="273"/>
      <c r="NGC856" s="273"/>
      <c r="NGD856" s="273"/>
      <c r="NGE856" s="273"/>
      <c r="NGF856" s="273"/>
      <c r="NGG856" s="273"/>
      <c r="NGH856" s="273"/>
      <c r="NGI856" s="273"/>
      <c r="NGJ856" s="273"/>
      <c r="NGK856" s="273"/>
      <c r="NGL856" s="273"/>
      <c r="NGM856" s="273"/>
      <c r="NGN856" s="273"/>
      <c r="NGO856" s="273"/>
      <c r="NGP856" s="273"/>
      <c r="NGQ856" s="273"/>
      <c r="NGR856" s="273"/>
      <c r="NGS856" s="273"/>
      <c r="NGT856" s="273"/>
      <c r="NGU856" s="273"/>
      <c r="NGV856" s="273"/>
      <c r="NGW856" s="273"/>
      <c r="NGX856" s="273"/>
      <c r="NGY856" s="273"/>
      <c r="NGZ856" s="273"/>
      <c r="NHA856" s="273"/>
      <c r="NHB856" s="273"/>
      <c r="NHC856" s="273"/>
      <c r="NHD856" s="273"/>
      <c r="NHE856" s="273"/>
      <c r="NHF856" s="273"/>
      <c r="NHG856" s="273"/>
      <c r="NHH856" s="273"/>
      <c r="NHI856" s="273"/>
      <c r="NHJ856" s="273"/>
      <c r="NHK856" s="273"/>
      <c r="NHL856" s="273"/>
      <c r="NHM856" s="273"/>
      <c r="NHN856" s="273"/>
      <c r="NHO856" s="273"/>
      <c r="NHP856" s="273"/>
      <c r="NHQ856" s="273"/>
      <c r="NHR856" s="273"/>
      <c r="NHS856" s="273"/>
      <c r="NHT856" s="273"/>
      <c r="NHU856" s="273"/>
      <c r="NHV856" s="273"/>
      <c r="NHW856" s="273"/>
      <c r="NHX856" s="273"/>
      <c r="NHY856" s="273"/>
      <c r="NHZ856" s="273"/>
      <c r="NIA856" s="273"/>
      <c r="NIB856" s="273"/>
      <c r="NIC856" s="273"/>
      <c r="NID856" s="273"/>
      <c r="NIE856" s="273"/>
      <c r="NIF856" s="273"/>
      <c r="NIG856" s="273"/>
      <c r="NIH856" s="273"/>
      <c r="NII856" s="273"/>
      <c r="NIJ856" s="273"/>
      <c r="NIK856" s="273"/>
      <c r="NIL856" s="273"/>
      <c r="NIM856" s="273"/>
      <c r="NIN856" s="273"/>
      <c r="NIO856" s="273"/>
      <c r="NIP856" s="273"/>
      <c r="NIQ856" s="273"/>
      <c r="NIR856" s="273"/>
      <c r="NIS856" s="273"/>
      <c r="NIT856" s="273"/>
      <c r="NIU856" s="273"/>
      <c r="NIV856" s="273"/>
      <c r="NIW856" s="273"/>
      <c r="NIX856" s="273"/>
      <c r="NIY856" s="273"/>
      <c r="NIZ856" s="273"/>
      <c r="NJA856" s="273"/>
      <c r="NJB856" s="273"/>
      <c r="NJC856" s="273"/>
      <c r="NJD856" s="273"/>
      <c r="NJE856" s="273"/>
      <c r="NJF856" s="273"/>
      <c r="NJG856" s="273"/>
      <c r="NJH856" s="273"/>
      <c r="NJI856" s="273"/>
      <c r="NJJ856" s="273"/>
      <c r="NJK856" s="273"/>
      <c r="NJL856" s="273"/>
      <c r="NJM856" s="273"/>
      <c r="NJN856" s="273"/>
      <c r="NJO856" s="273"/>
      <c r="NJP856" s="273"/>
      <c r="NJQ856" s="273"/>
      <c r="NJR856" s="273"/>
      <c r="NJS856" s="273"/>
      <c r="NJT856" s="273"/>
      <c r="NJU856" s="273"/>
      <c r="NJV856" s="273"/>
      <c r="NJW856" s="273"/>
      <c r="NJX856" s="273"/>
      <c r="NJY856" s="273"/>
      <c r="NJZ856" s="273"/>
      <c r="NKA856" s="273"/>
      <c r="NKB856" s="273"/>
      <c r="NKC856" s="273"/>
      <c r="NKD856" s="273"/>
      <c r="NKE856" s="273"/>
      <c r="NKF856" s="273"/>
      <c r="NKG856" s="273"/>
      <c r="NKH856" s="273"/>
      <c r="NKI856" s="273"/>
      <c r="NKJ856" s="273"/>
      <c r="NKK856" s="273"/>
      <c r="NKL856" s="273"/>
      <c r="NKM856" s="273"/>
      <c r="NKN856" s="273"/>
      <c r="NKO856" s="273"/>
      <c r="NKP856" s="273"/>
      <c r="NKQ856" s="273"/>
      <c r="NKR856" s="273"/>
      <c r="NKS856" s="273"/>
      <c r="NKT856" s="273"/>
      <c r="NKU856" s="273"/>
      <c r="NKV856" s="273"/>
      <c r="NKW856" s="273"/>
      <c r="NKX856" s="273"/>
      <c r="NKY856" s="273"/>
      <c r="NKZ856" s="273"/>
      <c r="NLA856" s="273"/>
      <c r="NLB856" s="273"/>
      <c r="NLC856" s="273"/>
      <c r="NLD856" s="273"/>
      <c r="NLE856" s="273"/>
      <c r="NLF856" s="273"/>
      <c r="NLG856" s="273"/>
      <c r="NLH856" s="273"/>
      <c r="NLI856" s="273"/>
      <c r="NLJ856" s="273"/>
      <c r="NLK856" s="273"/>
      <c r="NLL856" s="273"/>
      <c r="NLM856" s="273"/>
      <c r="NLN856" s="273"/>
      <c r="NLO856" s="273"/>
      <c r="NLP856" s="273"/>
      <c r="NLQ856" s="273"/>
      <c r="NLR856" s="273"/>
      <c r="NLS856" s="273"/>
      <c r="NLT856" s="273"/>
      <c r="NLU856" s="273"/>
      <c r="NLV856" s="273"/>
      <c r="NLW856" s="273"/>
      <c r="NLX856" s="273"/>
      <c r="NLY856" s="273"/>
      <c r="NLZ856" s="273"/>
      <c r="NMA856" s="273"/>
      <c r="NMB856" s="273"/>
      <c r="NMC856" s="273"/>
      <c r="NMD856" s="273"/>
      <c r="NME856" s="273"/>
      <c r="NMF856" s="273"/>
      <c r="NMG856" s="273"/>
      <c r="NMH856" s="273"/>
      <c r="NMI856" s="273"/>
      <c r="NMJ856" s="273"/>
      <c r="NMK856" s="273"/>
      <c r="NML856" s="273"/>
      <c r="NMM856" s="273"/>
      <c r="NMN856" s="273"/>
      <c r="NMO856" s="273"/>
      <c r="NMP856" s="273"/>
      <c r="NMQ856" s="273"/>
      <c r="NMR856" s="273"/>
      <c r="NMS856" s="273"/>
      <c r="NMT856" s="273"/>
      <c r="NMU856" s="273"/>
      <c r="NMV856" s="273"/>
      <c r="NMW856" s="273"/>
      <c r="NMX856" s="273"/>
      <c r="NMY856" s="273"/>
      <c r="NMZ856" s="273"/>
      <c r="NNA856" s="273"/>
      <c r="NNB856" s="273"/>
      <c r="NNC856" s="273"/>
      <c r="NND856" s="273"/>
      <c r="NNE856" s="273"/>
      <c r="NNF856" s="273"/>
      <c r="NNG856" s="273"/>
      <c r="NNH856" s="273"/>
      <c r="NNI856" s="273"/>
      <c r="NNJ856" s="273"/>
      <c r="NNK856" s="273"/>
      <c r="NNL856" s="273"/>
      <c r="NNM856" s="273"/>
      <c r="NNN856" s="273"/>
      <c r="NNO856" s="273"/>
      <c r="NNP856" s="273"/>
      <c r="NNQ856" s="273"/>
      <c r="NNR856" s="273"/>
      <c r="NNS856" s="273"/>
      <c r="NNT856" s="273"/>
      <c r="NNU856" s="273"/>
      <c r="NNV856" s="273"/>
      <c r="NNW856" s="273"/>
      <c r="NNX856" s="273"/>
      <c r="NNY856" s="273"/>
      <c r="NNZ856" s="273"/>
      <c r="NOA856" s="273"/>
      <c r="NOB856" s="273"/>
      <c r="NOC856" s="273"/>
      <c r="NOD856" s="273"/>
      <c r="NOE856" s="273"/>
      <c r="NOF856" s="273"/>
      <c r="NOG856" s="273"/>
      <c r="NOH856" s="273"/>
      <c r="NOI856" s="273"/>
      <c r="NOJ856" s="273"/>
      <c r="NOK856" s="273"/>
      <c r="NOL856" s="273"/>
      <c r="NOM856" s="273"/>
      <c r="NON856" s="273"/>
      <c r="NOO856" s="273"/>
      <c r="NOP856" s="273"/>
      <c r="NOQ856" s="273"/>
      <c r="NOR856" s="273"/>
      <c r="NOS856" s="273"/>
      <c r="NOT856" s="273"/>
      <c r="NOU856" s="273"/>
      <c r="NOV856" s="273"/>
      <c r="NOW856" s="273"/>
      <c r="NOX856" s="273"/>
      <c r="NOY856" s="273"/>
      <c r="NOZ856" s="273"/>
      <c r="NPA856" s="273"/>
      <c r="NPB856" s="273"/>
      <c r="NPC856" s="273"/>
      <c r="NPD856" s="273"/>
      <c r="NPE856" s="273"/>
      <c r="NPF856" s="273"/>
      <c r="NPG856" s="273"/>
      <c r="NPH856" s="273"/>
      <c r="NPI856" s="273"/>
      <c r="NPJ856" s="273"/>
      <c r="NPK856" s="273"/>
      <c r="NPL856" s="273"/>
      <c r="NPM856" s="273"/>
      <c r="NPN856" s="273"/>
      <c r="NPO856" s="273"/>
      <c r="NPP856" s="273"/>
      <c r="NPQ856" s="273"/>
      <c r="NPR856" s="273"/>
      <c r="NPS856" s="273"/>
      <c r="NPT856" s="273"/>
      <c r="NPU856" s="273"/>
      <c r="NPV856" s="273"/>
      <c r="NPW856" s="273"/>
      <c r="NPX856" s="273"/>
      <c r="NPY856" s="273"/>
      <c r="NPZ856" s="273"/>
      <c r="NQA856" s="273"/>
      <c r="NQB856" s="273"/>
      <c r="NQC856" s="273"/>
      <c r="NQD856" s="273"/>
      <c r="NQE856" s="273"/>
      <c r="NQF856" s="273"/>
      <c r="NQG856" s="273"/>
      <c r="NQH856" s="273"/>
      <c r="NQI856" s="273"/>
      <c r="NQJ856" s="273"/>
      <c r="NQK856" s="273"/>
      <c r="NQL856" s="273"/>
      <c r="NQM856" s="273"/>
      <c r="NQN856" s="273"/>
      <c r="NQO856" s="273"/>
      <c r="NQP856" s="273"/>
      <c r="NQQ856" s="273"/>
      <c r="NQR856" s="273"/>
      <c r="NQS856" s="273"/>
      <c r="NQT856" s="273"/>
      <c r="NQU856" s="273"/>
      <c r="NQV856" s="273"/>
      <c r="NQW856" s="273"/>
      <c r="NQX856" s="273"/>
      <c r="NQY856" s="273"/>
      <c r="NQZ856" s="273"/>
      <c r="NRA856" s="273"/>
      <c r="NRB856" s="273"/>
      <c r="NRC856" s="273"/>
      <c r="NRD856" s="273"/>
      <c r="NRE856" s="273"/>
      <c r="NRF856" s="273"/>
      <c r="NRG856" s="273"/>
      <c r="NRH856" s="273"/>
      <c r="NRI856" s="273"/>
      <c r="NRJ856" s="273"/>
      <c r="NRK856" s="273"/>
      <c r="NRL856" s="273"/>
      <c r="NRM856" s="273"/>
      <c r="NRN856" s="273"/>
      <c r="NRO856" s="273"/>
      <c r="NRP856" s="273"/>
      <c r="NRQ856" s="273"/>
      <c r="NRR856" s="273"/>
      <c r="NRS856" s="273"/>
      <c r="NRT856" s="273"/>
      <c r="NRU856" s="273"/>
      <c r="NRV856" s="273"/>
      <c r="NRW856" s="273"/>
      <c r="NRX856" s="273"/>
      <c r="NRY856" s="273"/>
      <c r="NRZ856" s="273"/>
      <c r="NSA856" s="273"/>
      <c r="NSB856" s="273"/>
      <c r="NSC856" s="273"/>
      <c r="NSD856" s="273"/>
      <c r="NSE856" s="273"/>
      <c r="NSF856" s="273"/>
      <c r="NSG856" s="273"/>
      <c r="NSH856" s="273"/>
      <c r="NSI856" s="273"/>
      <c r="NSJ856" s="273"/>
      <c r="NSK856" s="273"/>
      <c r="NSL856" s="273"/>
      <c r="NSM856" s="273"/>
      <c r="NSN856" s="273"/>
      <c r="NSO856" s="273"/>
      <c r="NSP856" s="273"/>
      <c r="NSQ856" s="273"/>
      <c r="NSR856" s="273"/>
      <c r="NSS856" s="273"/>
      <c r="NST856" s="273"/>
      <c r="NSU856" s="273"/>
      <c r="NSV856" s="273"/>
      <c r="NSW856" s="273"/>
      <c r="NSX856" s="273"/>
      <c r="NSY856" s="273"/>
      <c r="NSZ856" s="273"/>
      <c r="NTA856" s="273"/>
      <c r="NTB856" s="273"/>
      <c r="NTC856" s="273"/>
      <c r="NTD856" s="273"/>
      <c r="NTE856" s="273"/>
      <c r="NTF856" s="273"/>
      <c r="NTG856" s="273"/>
      <c r="NTH856" s="273"/>
      <c r="NTI856" s="273"/>
      <c r="NTJ856" s="273"/>
      <c r="NTK856" s="273"/>
      <c r="NTL856" s="273"/>
      <c r="NTM856" s="273"/>
      <c r="NTN856" s="273"/>
      <c r="NTO856" s="273"/>
      <c r="NTP856" s="273"/>
      <c r="NTQ856" s="273"/>
      <c r="NTR856" s="273"/>
      <c r="NTS856" s="273"/>
      <c r="NTT856" s="273"/>
      <c r="NTU856" s="273"/>
      <c r="NTV856" s="273"/>
      <c r="NTW856" s="273"/>
      <c r="NTX856" s="273"/>
      <c r="NTY856" s="273"/>
      <c r="NTZ856" s="273"/>
      <c r="NUA856" s="273"/>
      <c r="NUB856" s="273"/>
      <c r="NUC856" s="273"/>
      <c r="NUD856" s="273"/>
      <c r="NUE856" s="273"/>
      <c r="NUF856" s="273"/>
      <c r="NUG856" s="273"/>
      <c r="NUH856" s="273"/>
      <c r="NUI856" s="273"/>
      <c r="NUJ856" s="273"/>
      <c r="NUK856" s="273"/>
      <c r="NUL856" s="273"/>
      <c r="NUM856" s="273"/>
      <c r="NUN856" s="273"/>
      <c r="NUO856" s="273"/>
      <c r="NUP856" s="273"/>
      <c r="NUQ856" s="273"/>
      <c r="NUR856" s="273"/>
      <c r="NUS856" s="273"/>
      <c r="NUT856" s="273"/>
      <c r="NUU856" s="273"/>
      <c r="NUV856" s="273"/>
      <c r="NUW856" s="273"/>
      <c r="NUX856" s="273"/>
      <c r="NUY856" s="273"/>
      <c r="NUZ856" s="273"/>
      <c r="NVA856" s="273"/>
      <c r="NVB856" s="273"/>
      <c r="NVC856" s="273"/>
      <c r="NVD856" s="273"/>
      <c r="NVE856" s="273"/>
      <c r="NVF856" s="273"/>
      <c r="NVG856" s="273"/>
      <c r="NVH856" s="273"/>
      <c r="NVI856" s="273"/>
      <c r="NVJ856" s="273"/>
      <c r="NVK856" s="273"/>
      <c r="NVL856" s="273"/>
      <c r="NVM856" s="273"/>
      <c r="NVN856" s="273"/>
      <c r="NVO856" s="273"/>
      <c r="NVP856" s="273"/>
      <c r="NVQ856" s="273"/>
      <c r="NVR856" s="273"/>
      <c r="NVS856" s="273"/>
      <c r="NVT856" s="273"/>
      <c r="NVU856" s="273"/>
      <c r="NVV856" s="273"/>
      <c r="NVW856" s="273"/>
      <c r="NVX856" s="273"/>
      <c r="NVY856" s="273"/>
      <c r="NVZ856" s="273"/>
      <c r="NWA856" s="273"/>
      <c r="NWB856" s="273"/>
      <c r="NWC856" s="273"/>
      <c r="NWD856" s="273"/>
      <c r="NWE856" s="273"/>
      <c r="NWF856" s="273"/>
      <c r="NWG856" s="273"/>
      <c r="NWH856" s="273"/>
      <c r="NWI856" s="273"/>
      <c r="NWJ856" s="273"/>
      <c r="NWK856" s="273"/>
      <c r="NWL856" s="273"/>
      <c r="NWM856" s="273"/>
      <c r="NWN856" s="273"/>
      <c r="NWO856" s="273"/>
      <c r="NWP856" s="273"/>
      <c r="NWQ856" s="273"/>
      <c r="NWR856" s="273"/>
      <c r="NWS856" s="273"/>
      <c r="NWT856" s="273"/>
      <c r="NWU856" s="273"/>
      <c r="NWV856" s="273"/>
      <c r="NWW856" s="273"/>
      <c r="NWX856" s="273"/>
      <c r="NWY856" s="273"/>
      <c r="NWZ856" s="273"/>
      <c r="NXA856" s="273"/>
      <c r="NXB856" s="273"/>
      <c r="NXC856" s="273"/>
      <c r="NXD856" s="273"/>
      <c r="NXE856" s="273"/>
      <c r="NXF856" s="273"/>
      <c r="NXG856" s="273"/>
      <c r="NXH856" s="273"/>
      <c r="NXI856" s="273"/>
      <c r="NXJ856" s="273"/>
      <c r="NXK856" s="273"/>
      <c r="NXL856" s="273"/>
      <c r="NXM856" s="273"/>
      <c r="NXN856" s="273"/>
      <c r="NXO856" s="273"/>
      <c r="NXP856" s="273"/>
      <c r="NXQ856" s="273"/>
      <c r="NXR856" s="273"/>
      <c r="NXS856" s="273"/>
      <c r="NXT856" s="273"/>
      <c r="NXU856" s="273"/>
      <c r="NXV856" s="273"/>
      <c r="NXW856" s="273"/>
      <c r="NXX856" s="273"/>
      <c r="NXY856" s="273"/>
      <c r="NXZ856" s="273"/>
      <c r="NYA856" s="273"/>
      <c r="NYB856" s="273"/>
      <c r="NYC856" s="273"/>
      <c r="NYD856" s="273"/>
      <c r="NYE856" s="273"/>
      <c r="NYF856" s="273"/>
      <c r="NYG856" s="273"/>
      <c r="NYH856" s="273"/>
      <c r="NYI856" s="273"/>
      <c r="NYJ856" s="273"/>
      <c r="NYK856" s="273"/>
      <c r="NYL856" s="273"/>
      <c r="NYM856" s="273"/>
      <c r="NYN856" s="273"/>
      <c r="NYO856" s="273"/>
      <c r="NYP856" s="273"/>
      <c r="NYQ856" s="273"/>
      <c r="NYR856" s="273"/>
      <c r="NYS856" s="273"/>
      <c r="NYT856" s="273"/>
      <c r="NYU856" s="273"/>
      <c r="NYV856" s="273"/>
      <c r="NYW856" s="273"/>
      <c r="NYX856" s="273"/>
      <c r="NYY856" s="273"/>
      <c r="NYZ856" s="273"/>
      <c r="NZA856" s="273"/>
      <c r="NZB856" s="273"/>
      <c r="NZC856" s="273"/>
      <c r="NZD856" s="273"/>
      <c r="NZE856" s="273"/>
      <c r="NZF856" s="273"/>
      <c r="NZG856" s="273"/>
      <c r="NZH856" s="273"/>
      <c r="NZI856" s="273"/>
      <c r="NZJ856" s="273"/>
      <c r="NZK856" s="273"/>
      <c r="NZL856" s="273"/>
      <c r="NZM856" s="273"/>
      <c r="NZN856" s="273"/>
      <c r="NZO856" s="273"/>
      <c r="NZP856" s="273"/>
      <c r="NZQ856" s="273"/>
      <c r="NZR856" s="273"/>
      <c r="NZS856" s="273"/>
      <c r="NZT856" s="273"/>
      <c r="NZU856" s="273"/>
      <c r="NZV856" s="273"/>
      <c r="NZW856" s="273"/>
      <c r="NZX856" s="273"/>
      <c r="NZY856" s="273"/>
      <c r="NZZ856" s="273"/>
      <c r="OAA856" s="273"/>
      <c r="OAB856" s="273"/>
      <c r="OAC856" s="273"/>
      <c r="OAD856" s="273"/>
      <c r="OAE856" s="273"/>
      <c r="OAF856" s="273"/>
      <c r="OAG856" s="273"/>
      <c r="OAH856" s="273"/>
      <c r="OAI856" s="273"/>
      <c r="OAJ856" s="273"/>
      <c r="OAK856" s="273"/>
      <c r="OAL856" s="273"/>
      <c r="OAM856" s="273"/>
      <c r="OAN856" s="273"/>
      <c r="OAO856" s="273"/>
      <c r="OAP856" s="273"/>
      <c r="OAQ856" s="273"/>
      <c r="OAR856" s="273"/>
      <c r="OAS856" s="273"/>
      <c r="OAT856" s="273"/>
      <c r="OAU856" s="273"/>
      <c r="OAV856" s="273"/>
      <c r="OAW856" s="273"/>
      <c r="OAX856" s="273"/>
      <c r="OAY856" s="273"/>
      <c r="OAZ856" s="273"/>
      <c r="OBA856" s="273"/>
      <c r="OBB856" s="273"/>
      <c r="OBC856" s="273"/>
      <c r="OBD856" s="273"/>
      <c r="OBE856" s="273"/>
      <c r="OBF856" s="273"/>
      <c r="OBG856" s="273"/>
      <c r="OBH856" s="273"/>
      <c r="OBI856" s="273"/>
      <c r="OBJ856" s="273"/>
      <c r="OBK856" s="273"/>
      <c r="OBL856" s="273"/>
      <c r="OBM856" s="273"/>
      <c r="OBN856" s="273"/>
      <c r="OBO856" s="273"/>
      <c r="OBP856" s="273"/>
      <c r="OBQ856" s="273"/>
      <c r="OBR856" s="273"/>
      <c r="OBS856" s="273"/>
      <c r="OBT856" s="273"/>
      <c r="OBU856" s="273"/>
      <c r="OBV856" s="273"/>
      <c r="OBW856" s="273"/>
      <c r="OBX856" s="273"/>
      <c r="OBY856" s="273"/>
      <c r="OBZ856" s="273"/>
      <c r="OCA856" s="273"/>
      <c r="OCB856" s="273"/>
      <c r="OCC856" s="273"/>
      <c r="OCD856" s="273"/>
      <c r="OCE856" s="273"/>
      <c r="OCF856" s="273"/>
      <c r="OCG856" s="273"/>
      <c r="OCH856" s="273"/>
      <c r="OCI856" s="273"/>
      <c r="OCJ856" s="273"/>
      <c r="OCK856" s="273"/>
      <c r="OCL856" s="273"/>
      <c r="OCM856" s="273"/>
      <c r="OCN856" s="273"/>
      <c r="OCO856" s="273"/>
      <c r="OCP856" s="273"/>
      <c r="OCQ856" s="273"/>
      <c r="OCR856" s="273"/>
      <c r="OCS856" s="273"/>
      <c r="OCT856" s="273"/>
      <c r="OCU856" s="273"/>
      <c r="OCV856" s="273"/>
      <c r="OCW856" s="273"/>
      <c r="OCX856" s="273"/>
      <c r="OCY856" s="273"/>
      <c r="OCZ856" s="273"/>
      <c r="ODA856" s="273"/>
      <c r="ODB856" s="273"/>
      <c r="ODC856" s="273"/>
      <c r="ODD856" s="273"/>
      <c r="ODE856" s="273"/>
      <c r="ODF856" s="273"/>
      <c r="ODG856" s="273"/>
      <c r="ODH856" s="273"/>
      <c r="ODI856" s="273"/>
      <c r="ODJ856" s="273"/>
      <c r="ODK856" s="273"/>
      <c r="ODL856" s="273"/>
      <c r="ODM856" s="273"/>
      <c r="ODN856" s="273"/>
      <c r="ODO856" s="273"/>
      <c r="ODP856" s="273"/>
      <c r="ODQ856" s="273"/>
      <c r="ODR856" s="273"/>
      <c r="ODS856" s="273"/>
      <c r="ODT856" s="273"/>
      <c r="ODU856" s="273"/>
      <c r="ODV856" s="273"/>
      <c r="ODW856" s="273"/>
      <c r="ODX856" s="273"/>
      <c r="ODY856" s="273"/>
      <c r="ODZ856" s="273"/>
      <c r="OEA856" s="273"/>
      <c r="OEB856" s="273"/>
      <c r="OEC856" s="273"/>
      <c r="OED856" s="273"/>
      <c r="OEE856" s="273"/>
      <c r="OEF856" s="273"/>
      <c r="OEG856" s="273"/>
      <c r="OEH856" s="273"/>
      <c r="OEI856" s="273"/>
      <c r="OEJ856" s="273"/>
      <c r="OEK856" s="273"/>
      <c r="OEL856" s="273"/>
      <c r="OEM856" s="273"/>
      <c r="OEN856" s="273"/>
      <c r="OEO856" s="273"/>
      <c r="OEP856" s="273"/>
      <c r="OEQ856" s="273"/>
      <c r="OER856" s="273"/>
      <c r="OES856" s="273"/>
      <c r="OET856" s="273"/>
      <c r="OEU856" s="273"/>
      <c r="OEV856" s="273"/>
      <c r="OEW856" s="273"/>
      <c r="OEX856" s="273"/>
      <c r="OEY856" s="273"/>
      <c r="OEZ856" s="273"/>
      <c r="OFA856" s="273"/>
      <c r="OFB856" s="273"/>
      <c r="OFC856" s="273"/>
      <c r="OFD856" s="273"/>
      <c r="OFE856" s="273"/>
      <c r="OFF856" s="273"/>
      <c r="OFG856" s="273"/>
      <c r="OFH856" s="273"/>
      <c r="OFI856" s="273"/>
      <c r="OFJ856" s="273"/>
      <c r="OFK856" s="273"/>
      <c r="OFL856" s="273"/>
      <c r="OFM856" s="273"/>
      <c r="OFN856" s="273"/>
      <c r="OFO856" s="273"/>
      <c r="OFP856" s="273"/>
      <c r="OFQ856" s="273"/>
      <c r="OFR856" s="273"/>
      <c r="OFS856" s="273"/>
      <c r="OFT856" s="273"/>
      <c r="OFU856" s="273"/>
      <c r="OFV856" s="273"/>
      <c r="OFW856" s="273"/>
      <c r="OFX856" s="273"/>
      <c r="OFY856" s="273"/>
      <c r="OFZ856" s="273"/>
      <c r="OGA856" s="273"/>
      <c r="OGB856" s="273"/>
      <c r="OGC856" s="273"/>
      <c r="OGD856" s="273"/>
      <c r="OGE856" s="273"/>
      <c r="OGF856" s="273"/>
      <c r="OGG856" s="273"/>
      <c r="OGH856" s="273"/>
      <c r="OGI856" s="273"/>
      <c r="OGJ856" s="273"/>
      <c r="OGK856" s="273"/>
      <c r="OGL856" s="273"/>
      <c r="OGM856" s="273"/>
      <c r="OGN856" s="273"/>
      <c r="OGO856" s="273"/>
      <c r="OGP856" s="273"/>
      <c r="OGQ856" s="273"/>
      <c r="OGR856" s="273"/>
      <c r="OGS856" s="273"/>
      <c r="OGT856" s="273"/>
      <c r="OGU856" s="273"/>
      <c r="OGV856" s="273"/>
      <c r="OGW856" s="273"/>
      <c r="OGX856" s="273"/>
      <c r="OGY856" s="273"/>
      <c r="OGZ856" s="273"/>
      <c r="OHA856" s="273"/>
      <c r="OHB856" s="273"/>
      <c r="OHC856" s="273"/>
      <c r="OHD856" s="273"/>
      <c r="OHE856" s="273"/>
      <c r="OHF856" s="273"/>
      <c r="OHG856" s="273"/>
      <c r="OHH856" s="273"/>
      <c r="OHI856" s="273"/>
      <c r="OHJ856" s="273"/>
      <c r="OHK856" s="273"/>
      <c r="OHL856" s="273"/>
      <c r="OHM856" s="273"/>
      <c r="OHN856" s="273"/>
      <c r="OHO856" s="273"/>
      <c r="OHP856" s="273"/>
      <c r="OHQ856" s="273"/>
      <c r="OHR856" s="273"/>
      <c r="OHS856" s="273"/>
      <c r="OHT856" s="273"/>
      <c r="OHU856" s="273"/>
      <c r="OHV856" s="273"/>
      <c r="OHW856" s="273"/>
      <c r="OHX856" s="273"/>
      <c r="OHY856" s="273"/>
      <c r="OHZ856" s="273"/>
      <c r="OIA856" s="273"/>
      <c r="OIB856" s="273"/>
      <c r="OIC856" s="273"/>
      <c r="OID856" s="273"/>
      <c r="OIE856" s="273"/>
      <c r="OIF856" s="273"/>
      <c r="OIG856" s="273"/>
      <c r="OIH856" s="273"/>
      <c r="OII856" s="273"/>
      <c r="OIJ856" s="273"/>
      <c r="OIK856" s="273"/>
      <c r="OIL856" s="273"/>
      <c r="OIM856" s="273"/>
      <c r="OIN856" s="273"/>
      <c r="OIO856" s="273"/>
      <c r="OIP856" s="273"/>
      <c r="OIQ856" s="273"/>
      <c r="OIR856" s="273"/>
      <c r="OIS856" s="273"/>
      <c r="OIT856" s="273"/>
      <c r="OIU856" s="273"/>
      <c r="OIV856" s="273"/>
      <c r="OIW856" s="273"/>
      <c r="OIX856" s="273"/>
      <c r="OIY856" s="273"/>
      <c r="OIZ856" s="273"/>
      <c r="OJA856" s="273"/>
      <c r="OJB856" s="273"/>
      <c r="OJC856" s="273"/>
      <c r="OJD856" s="273"/>
      <c r="OJE856" s="273"/>
      <c r="OJF856" s="273"/>
      <c r="OJG856" s="273"/>
      <c r="OJH856" s="273"/>
      <c r="OJI856" s="273"/>
      <c r="OJJ856" s="273"/>
      <c r="OJK856" s="273"/>
      <c r="OJL856" s="273"/>
      <c r="OJM856" s="273"/>
      <c r="OJN856" s="273"/>
      <c r="OJO856" s="273"/>
      <c r="OJP856" s="273"/>
      <c r="OJQ856" s="273"/>
      <c r="OJR856" s="273"/>
      <c r="OJS856" s="273"/>
      <c r="OJT856" s="273"/>
      <c r="OJU856" s="273"/>
      <c r="OJV856" s="273"/>
      <c r="OJW856" s="273"/>
      <c r="OJX856" s="273"/>
      <c r="OJY856" s="273"/>
      <c r="OJZ856" s="273"/>
      <c r="OKA856" s="273"/>
      <c r="OKB856" s="273"/>
      <c r="OKC856" s="273"/>
      <c r="OKD856" s="273"/>
      <c r="OKE856" s="273"/>
      <c r="OKF856" s="273"/>
      <c r="OKG856" s="273"/>
      <c r="OKH856" s="273"/>
      <c r="OKI856" s="273"/>
      <c r="OKJ856" s="273"/>
      <c r="OKK856" s="273"/>
      <c r="OKL856" s="273"/>
      <c r="OKM856" s="273"/>
      <c r="OKN856" s="273"/>
      <c r="OKO856" s="273"/>
      <c r="OKP856" s="273"/>
      <c r="OKQ856" s="273"/>
      <c r="OKR856" s="273"/>
      <c r="OKS856" s="273"/>
      <c r="OKT856" s="273"/>
      <c r="OKU856" s="273"/>
      <c r="OKV856" s="273"/>
      <c r="OKW856" s="273"/>
      <c r="OKX856" s="273"/>
      <c r="OKY856" s="273"/>
      <c r="OKZ856" s="273"/>
      <c r="OLA856" s="273"/>
      <c r="OLB856" s="273"/>
      <c r="OLC856" s="273"/>
      <c r="OLD856" s="273"/>
      <c r="OLE856" s="273"/>
      <c r="OLF856" s="273"/>
      <c r="OLG856" s="273"/>
      <c r="OLH856" s="273"/>
      <c r="OLI856" s="273"/>
      <c r="OLJ856" s="273"/>
      <c r="OLK856" s="273"/>
      <c r="OLL856" s="273"/>
      <c r="OLM856" s="273"/>
      <c r="OLN856" s="273"/>
      <c r="OLO856" s="273"/>
      <c r="OLP856" s="273"/>
      <c r="OLQ856" s="273"/>
      <c r="OLR856" s="273"/>
      <c r="OLS856" s="273"/>
      <c r="OLT856" s="273"/>
      <c r="OLU856" s="273"/>
      <c r="OLV856" s="273"/>
      <c r="OLW856" s="273"/>
      <c r="OLX856" s="273"/>
      <c r="OLY856" s="273"/>
      <c r="OLZ856" s="273"/>
      <c r="OMA856" s="273"/>
      <c r="OMB856" s="273"/>
      <c r="OMC856" s="273"/>
      <c r="OMD856" s="273"/>
      <c r="OME856" s="273"/>
      <c r="OMF856" s="273"/>
      <c r="OMG856" s="273"/>
      <c r="OMH856" s="273"/>
      <c r="OMI856" s="273"/>
      <c r="OMJ856" s="273"/>
      <c r="OMK856" s="273"/>
      <c r="OML856" s="273"/>
      <c r="OMM856" s="273"/>
      <c r="OMN856" s="273"/>
      <c r="OMO856" s="273"/>
      <c r="OMP856" s="273"/>
      <c r="OMQ856" s="273"/>
      <c r="OMR856" s="273"/>
      <c r="OMS856" s="273"/>
      <c r="OMT856" s="273"/>
      <c r="OMU856" s="273"/>
      <c r="OMV856" s="273"/>
      <c r="OMW856" s="273"/>
      <c r="OMX856" s="273"/>
      <c r="OMY856" s="273"/>
      <c r="OMZ856" s="273"/>
      <c r="ONA856" s="273"/>
      <c r="ONB856" s="273"/>
      <c r="ONC856" s="273"/>
      <c r="OND856" s="273"/>
      <c r="ONE856" s="273"/>
      <c r="ONF856" s="273"/>
      <c r="ONG856" s="273"/>
      <c r="ONH856" s="273"/>
      <c r="ONI856" s="273"/>
      <c r="ONJ856" s="273"/>
      <c r="ONK856" s="273"/>
      <c r="ONL856" s="273"/>
      <c r="ONM856" s="273"/>
      <c r="ONN856" s="273"/>
      <c r="ONO856" s="273"/>
      <c r="ONP856" s="273"/>
      <c r="ONQ856" s="273"/>
      <c r="ONR856" s="273"/>
      <c r="ONS856" s="273"/>
      <c r="ONT856" s="273"/>
      <c r="ONU856" s="273"/>
      <c r="ONV856" s="273"/>
      <c r="ONW856" s="273"/>
      <c r="ONX856" s="273"/>
      <c r="ONY856" s="273"/>
      <c r="ONZ856" s="273"/>
      <c r="OOA856" s="273"/>
      <c r="OOB856" s="273"/>
      <c r="OOC856" s="273"/>
      <c r="OOD856" s="273"/>
      <c r="OOE856" s="273"/>
      <c r="OOF856" s="273"/>
      <c r="OOG856" s="273"/>
      <c r="OOH856" s="273"/>
      <c r="OOI856" s="273"/>
      <c r="OOJ856" s="273"/>
      <c r="OOK856" s="273"/>
      <c r="OOL856" s="273"/>
      <c r="OOM856" s="273"/>
      <c r="OON856" s="273"/>
      <c r="OOO856" s="273"/>
      <c r="OOP856" s="273"/>
      <c r="OOQ856" s="273"/>
      <c r="OOR856" s="273"/>
      <c r="OOS856" s="273"/>
      <c r="OOT856" s="273"/>
      <c r="OOU856" s="273"/>
      <c r="OOV856" s="273"/>
      <c r="OOW856" s="273"/>
      <c r="OOX856" s="273"/>
      <c r="OOY856" s="273"/>
      <c r="OOZ856" s="273"/>
      <c r="OPA856" s="273"/>
      <c r="OPB856" s="273"/>
      <c r="OPC856" s="273"/>
      <c r="OPD856" s="273"/>
      <c r="OPE856" s="273"/>
      <c r="OPF856" s="273"/>
      <c r="OPG856" s="273"/>
      <c r="OPH856" s="273"/>
      <c r="OPI856" s="273"/>
      <c r="OPJ856" s="273"/>
      <c r="OPK856" s="273"/>
      <c r="OPL856" s="273"/>
      <c r="OPM856" s="273"/>
      <c r="OPN856" s="273"/>
      <c r="OPO856" s="273"/>
      <c r="OPP856" s="273"/>
      <c r="OPQ856" s="273"/>
      <c r="OPR856" s="273"/>
      <c r="OPS856" s="273"/>
      <c r="OPT856" s="273"/>
      <c r="OPU856" s="273"/>
      <c r="OPV856" s="273"/>
      <c r="OPW856" s="273"/>
      <c r="OPX856" s="273"/>
      <c r="OPY856" s="273"/>
      <c r="OPZ856" s="273"/>
      <c r="OQA856" s="273"/>
      <c r="OQB856" s="273"/>
      <c r="OQC856" s="273"/>
      <c r="OQD856" s="273"/>
      <c r="OQE856" s="273"/>
      <c r="OQF856" s="273"/>
      <c r="OQG856" s="273"/>
      <c r="OQH856" s="273"/>
      <c r="OQI856" s="273"/>
      <c r="OQJ856" s="273"/>
      <c r="OQK856" s="273"/>
      <c r="OQL856" s="273"/>
      <c r="OQM856" s="273"/>
      <c r="OQN856" s="273"/>
      <c r="OQO856" s="273"/>
      <c r="OQP856" s="273"/>
      <c r="OQQ856" s="273"/>
      <c r="OQR856" s="273"/>
      <c r="OQS856" s="273"/>
      <c r="OQT856" s="273"/>
      <c r="OQU856" s="273"/>
      <c r="OQV856" s="273"/>
      <c r="OQW856" s="273"/>
      <c r="OQX856" s="273"/>
      <c r="OQY856" s="273"/>
      <c r="OQZ856" s="273"/>
      <c r="ORA856" s="273"/>
      <c r="ORB856" s="273"/>
      <c r="ORC856" s="273"/>
      <c r="ORD856" s="273"/>
      <c r="ORE856" s="273"/>
      <c r="ORF856" s="273"/>
      <c r="ORG856" s="273"/>
      <c r="ORH856" s="273"/>
      <c r="ORI856" s="273"/>
      <c r="ORJ856" s="273"/>
      <c r="ORK856" s="273"/>
      <c r="ORL856" s="273"/>
      <c r="ORM856" s="273"/>
      <c r="ORN856" s="273"/>
      <c r="ORO856" s="273"/>
      <c r="ORP856" s="273"/>
      <c r="ORQ856" s="273"/>
      <c r="ORR856" s="273"/>
      <c r="ORS856" s="273"/>
      <c r="ORT856" s="273"/>
      <c r="ORU856" s="273"/>
      <c r="ORV856" s="273"/>
      <c r="ORW856" s="273"/>
      <c r="ORX856" s="273"/>
      <c r="ORY856" s="273"/>
      <c r="ORZ856" s="273"/>
      <c r="OSA856" s="273"/>
      <c r="OSB856" s="273"/>
      <c r="OSC856" s="273"/>
      <c r="OSD856" s="273"/>
      <c r="OSE856" s="273"/>
      <c r="OSF856" s="273"/>
      <c r="OSG856" s="273"/>
      <c r="OSH856" s="273"/>
      <c r="OSI856" s="273"/>
      <c r="OSJ856" s="273"/>
      <c r="OSK856" s="273"/>
      <c r="OSL856" s="273"/>
      <c r="OSM856" s="273"/>
      <c r="OSN856" s="273"/>
      <c r="OSO856" s="273"/>
      <c r="OSP856" s="273"/>
      <c r="OSQ856" s="273"/>
      <c r="OSR856" s="273"/>
      <c r="OSS856" s="273"/>
      <c r="OST856" s="273"/>
      <c r="OSU856" s="273"/>
      <c r="OSV856" s="273"/>
      <c r="OSW856" s="273"/>
      <c r="OSX856" s="273"/>
      <c r="OSY856" s="273"/>
      <c r="OSZ856" s="273"/>
      <c r="OTA856" s="273"/>
      <c r="OTB856" s="273"/>
      <c r="OTC856" s="273"/>
      <c r="OTD856" s="273"/>
      <c r="OTE856" s="273"/>
      <c r="OTF856" s="273"/>
      <c r="OTG856" s="273"/>
      <c r="OTH856" s="273"/>
      <c r="OTI856" s="273"/>
      <c r="OTJ856" s="273"/>
      <c r="OTK856" s="273"/>
      <c r="OTL856" s="273"/>
      <c r="OTM856" s="273"/>
      <c r="OTN856" s="273"/>
      <c r="OTO856" s="273"/>
      <c r="OTP856" s="273"/>
      <c r="OTQ856" s="273"/>
      <c r="OTR856" s="273"/>
      <c r="OTS856" s="273"/>
      <c r="OTT856" s="273"/>
      <c r="OTU856" s="273"/>
      <c r="OTV856" s="273"/>
      <c r="OTW856" s="273"/>
      <c r="OTX856" s="273"/>
      <c r="OTY856" s="273"/>
      <c r="OTZ856" s="273"/>
      <c r="OUA856" s="273"/>
      <c r="OUB856" s="273"/>
      <c r="OUC856" s="273"/>
      <c r="OUD856" s="273"/>
      <c r="OUE856" s="273"/>
      <c r="OUF856" s="273"/>
      <c r="OUG856" s="273"/>
      <c r="OUH856" s="273"/>
      <c r="OUI856" s="273"/>
      <c r="OUJ856" s="273"/>
      <c r="OUK856" s="273"/>
      <c r="OUL856" s="273"/>
      <c r="OUM856" s="273"/>
      <c r="OUN856" s="273"/>
      <c r="OUO856" s="273"/>
      <c r="OUP856" s="273"/>
      <c r="OUQ856" s="273"/>
      <c r="OUR856" s="273"/>
      <c r="OUS856" s="273"/>
      <c r="OUT856" s="273"/>
      <c r="OUU856" s="273"/>
      <c r="OUV856" s="273"/>
      <c r="OUW856" s="273"/>
      <c r="OUX856" s="273"/>
      <c r="OUY856" s="273"/>
      <c r="OUZ856" s="273"/>
      <c r="OVA856" s="273"/>
      <c r="OVB856" s="273"/>
      <c r="OVC856" s="273"/>
      <c r="OVD856" s="273"/>
      <c r="OVE856" s="273"/>
      <c r="OVF856" s="273"/>
      <c r="OVG856" s="273"/>
      <c r="OVH856" s="273"/>
      <c r="OVI856" s="273"/>
      <c r="OVJ856" s="273"/>
      <c r="OVK856" s="273"/>
      <c r="OVL856" s="273"/>
      <c r="OVM856" s="273"/>
      <c r="OVN856" s="273"/>
      <c r="OVO856" s="273"/>
      <c r="OVP856" s="273"/>
      <c r="OVQ856" s="273"/>
      <c r="OVR856" s="273"/>
      <c r="OVS856" s="273"/>
      <c r="OVT856" s="273"/>
      <c r="OVU856" s="273"/>
      <c r="OVV856" s="273"/>
      <c r="OVW856" s="273"/>
      <c r="OVX856" s="273"/>
      <c r="OVY856" s="273"/>
      <c r="OVZ856" s="273"/>
      <c r="OWA856" s="273"/>
      <c r="OWB856" s="273"/>
      <c r="OWC856" s="273"/>
      <c r="OWD856" s="273"/>
      <c r="OWE856" s="273"/>
      <c r="OWF856" s="273"/>
      <c r="OWG856" s="273"/>
      <c r="OWH856" s="273"/>
      <c r="OWI856" s="273"/>
      <c r="OWJ856" s="273"/>
      <c r="OWK856" s="273"/>
      <c r="OWL856" s="273"/>
      <c r="OWM856" s="273"/>
      <c r="OWN856" s="273"/>
      <c r="OWO856" s="273"/>
      <c r="OWP856" s="273"/>
      <c r="OWQ856" s="273"/>
      <c r="OWR856" s="273"/>
      <c r="OWS856" s="273"/>
      <c r="OWT856" s="273"/>
      <c r="OWU856" s="273"/>
      <c r="OWV856" s="273"/>
      <c r="OWW856" s="273"/>
      <c r="OWX856" s="273"/>
      <c r="OWY856" s="273"/>
      <c r="OWZ856" s="273"/>
      <c r="OXA856" s="273"/>
      <c r="OXB856" s="273"/>
      <c r="OXC856" s="273"/>
      <c r="OXD856" s="273"/>
      <c r="OXE856" s="273"/>
      <c r="OXF856" s="273"/>
      <c r="OXG856" s="273"/>
      <c r="OXH856" s="273"/>
      <c r="OXI856" s="273"/>
      <c r="OXJ856" s="273"/>
      <c r="OXK856" s="273"/>
      <c r="OXL856" s="273"/>
      <c r="OXM856" s="273"/>
      <c r="OXN856" s="273"/>
      <c r="OXO856" s="273"/>
      <c r="OXP856" s="273"/>
      <c r="OXQ856" s="273"/>
      <c r="OXR856" s="273"/>
      <c r="OXS856" s="273"/>
      <c r="OXT856" s="273"/>
      <c r="OXU856" s="273"/>
      <c r="OXV856" s="273"/>
      <c r="OXW856" s="273"/>
      <c r="OXX856" s="273"/>
      <c r="OXY856" s="273"/>
      <c r="OXZ856" s="273"/>
      <c r="OYA856" s="273"/>
      <c r="OYB856" s="273"/>
      <c r="OYC856" s="273"/>
      <c r="OYD856" s="273"/>
      <c r="OYE856" s="273"/>
      <c r="OYF856" s="273"/>
      <c r="OYG856" s="273"/>
      <c r="OYH856" s="273"/>
      <c r="OYI856" s="273"/>
      <c r="OYJ856" s="273"/>
      <c r="OYK856" s="273"/>
      <c r="OYL856" s="273"/>
      <c r="OYM856" s="273"/>
      <c r="OYN856" s="273"/>
      <c r="OYO856" s="273"/>
      <c r="OYP856" s="273"/>
      <c r="OYQ856" s="273"/>
      <c r="OYR856" s="273"/>
      <c r="OYS856" s="273"/>
      <c r="OYT856" s="273"/>
      <c r="OYU856" s="273"/>
      <c r="OYV856" s="273"/>
      <c r="OYW856" s="273"/>
      <c r="OYX856" s="273"/>
      <c r="OYY856" s="273"/>
      <c r="OYZ856" s="273"/>
      <c r="OZA856" s="273"/>
      <c r="OZB856" s="273"/>
      <c r="OZC856" s="273"/>
      <c r="OZD856" s="273"/>
      <c r="OZE856" s="273"/>
      <c r="OZF856" s="273"/>
      <c r="OZG856" s="273"/>
      <c r="OZH856" s="273"/>
      <c r="OZI856" s="273"/>
      <c r="OZJ856" s="273"/>
      <c r="OZK856" s="273"/>
      <c r="OZL856" s="273"/>
      <c r="OZM856" s="273"/>
      <c r="OZN856" s="273"/>
      <c r="OZO856" s="273"/>
      <c r="OZP856" s="273"/>
      <c r="OZQ856" s="273"/>
      <c r="OZR856" s="273"/>
      <c r="OZS856" s="273"/>
      <c r="OZT856" s="273"/>
      <c r="OZU856" s="273"/>
      <c r="OZV856" s="273"/>
      <c r="OZW856" s="273"/>
      <c r="OZX856" s="273"/>
      <c r="OZY856" s="273"/>
      <c r="OZZ856" s="273"/>
      <c r="PAA856" s="273"/>
      <c r="PAB856" s="273"/>
      <c r="PAC856" s="273"/>
      <c r="PAD856" s="273"/>
      <c r="PAE856" s="273"/>
      <c r="PAF856" s="273"/>
      <c r="PAG856" s="273"/>
      <c r="PAH856" s="273"/>
      <c r="PAI856" s="273"/>
      <c r="PAJ856" s="273"/>
      <c r="PAK856" s="273"/>
      <c r="PAL856" s="273"/>
      <c r="PAM856" s="273"/>
      <c r="PAN856" s="273"/>
      <c r="PAO856" s="273"/>
      <c r="PAP856" s="273"/>
      <c r="PAQ856" s="273"/>
      <c r="PAR856" s="273"/>
      <c r="PAS856" s="273"/>
      <c r="PAT856" s="273"/>
      <c r="PAU856" s="273"/>
      <c r="PAV856" s="273"/>
      <c r="PAW856" s="273"/>
      <c r="PAX856" s="273"/>
      <c r="PAY856" s="273"/>
      <c r="PAZ856" s="273"/>
      <c r="PBA856" s="273"/>
      <c r="PBB856" s="273"/>
      <c r="PBC856" s="273"/>
      <c r="PBD856" s="273"/>
      <c r="PBE856" s="273"/>
      <c r="PBF856" s="273"/>
      <c r="PBG856" s="273"/>
      <c r="PBH856" s="273"/>
      <c r="PBI856" s="273"/>
      <c r="PBJ856" s="273"/>
      <c r="PBK856" s="273"/>
      <c r="PBL856" s="273"/>
      <c r="PBM856" s="273"/>
      <c r="PBN856" s="273"/>
      <c r="PBO856" s="273"/>
      <c r="PBP856" s="273"/>
      <c r="PBQ856" s="273"/>
      <c r="PBR856" s="273"/>
      <c r="PBS856" s="273"/>
      <c r="PBT856" s="273"/>
      <c r="PBU856" s="273"/>
      <c r="PBV856" s="273"/>
      <c r="PBW856" s="273"/>
      <c r="PBX856" s="273"/>
      <c r="PBY856" s="273"/>
      <c r="PBZ856" s="273"/>
      <c r="PCA856" s="273"/>
      <c r="PCB856" s="273"/>
      <c r="PCC856" s="273"/>
      <c r="PCD856" s="273"/>
      <c r="PCE856" s="273"/>
      <c r="PCF856" s="273"/>
      <c r="PCG856" s="273"/>
      <c r="PCH856" s="273"/>
      <c r="PCI856" s="273"/>
      <c r="PCJ856" s="273"/>
      <c r="PCK856" s="273"/>
      <c r="PCL856" s="273"/>
      <c r="PCM856" s="273"/>
      <c r="PCN856" s="273"/>
      <c r="PCO856" s="273"/>
      <c r="PCP856" s="273"/>
      <c r="PCQ856" s="273"/>
      <c r="PCR856" s="273"/>
      <c r="PCS856" s="273"/>
      <c r="PCT856" s="273"/>
      <c r="PCU856" s="273"/>
      <c r="PCV856" s="273"/>
      <c r="PCW856" s="273"/>
      <c r="PCX856" s="273"/>
      <c r="PCY856" s="273"/>
      <c r="PCZ856" s="273"/>
      <c r="PDA856" s="273"/>
      <c r="PDB856" s="273"/>
      <c r="PDC856" s="273"/>
      <c r="PDD856" s="273"/>
      <c r="PDE856" s="273"/>
      <c r="PDF856" s="273"/>
      <c r="PDG856" s="273"/>
      <c r="PDH856" s="273"/>
      <c r="PDI856" s="273"/>
      <c r="PDJ856" s="273"/>
      <c r="PDK856" s="273"/>
      <c r="PDL856" s="273"/>
      <c r="PDM856" s="273"/>
      <c r="PDN856" s="273"/>
      <c r="PDO856" s="273"/>
      <c r="PDP856" s="273"/>
      <c r="PDQ856" s="273"/>
      <c r="PDR856" s="273"/>
      <c r="PDS856" s="273"/>
      <c r="PDT856" s="273"/>
      <c r="PDU856" s="273"/>
      <c r="PDV856" s="273"/>
      <c r="PDW856" s="273"/>
      <c r="PDX856" s="273"/>
      <c r="PDY856" s="273"/>
      <c r="PDZ856" s="273"/>
      <c r="PEA856" s="273"/>
      <c r="PEB856" s="273"/>
      <c r="PEC856" s="273"/>
      <c r="PED856" s="273"/>
      <c r="PEE856" s="273"/>
      <c r="PEF856" s="273"/>
      <c r="PEG856" s="273"/>
      <c r="PEH856" s="273"/>
      <c r="PEI856" s="273"/>
      <c r="PEJ856" s="273"/>
      <c r="PEK856" s="273"/>
      <c r="PEL856" s="273"/>
      <c r="PEM856" s="273"/>
      <c r="PEN856" s="273"/>
      <c r="PEO856" s="273"/>
      <c r="PEP856" s="273"/>
      <c r="PEQ856" s="273"/>
      <c r="PER856" s="273"/>
      <c r="PES856" s="273"/>
      <c r="PET856" s="273"/>
      <c r="PEU856" s="273"/>
      <c r="PEV856" s="273"/>
      <c r="PEW856" s="273"/>
      <c r="PEX856" s="273"/>
      <c r="PEY856" s="273"/>
      <c r="PEZ856" s="273"/>
      <c r="PFA856" s="273"/>
      <c r="PFB856" s="273"/>
      <c r="PFC856" s="273"/>
      <c r="PFD856" s="273"/>
      <c r="PFE856" s="273"/>
      <c r="PFF856" s="273"/>
      <c r="PFG856" s="273"/>
      <c r="PFH856" s="273"/>
      <c r="PFI856" s="273"/>
      <c r="PFJ856" s="273"/>
      <c r="PFK856" s="273"/>
      <c r="PFL856" s="273"/>
      <c r="PFM856" s="273"/>
      <c r="PFN856" s="273"/>
      <c r="PFO856" s="273"/>
      <c r="PFP856" s="273"/>
      <c r="PFQ856" s="273"/>
      <c r="PFR856" s="273"/>
      <c r="PFS856" s="273"/>
      <c r="PFT856" s="273"/>
      <c r="PFU856" s="273"/>
      <c r="PFV856" s="273"/>
      <c r="PFW856" s="273"/>
      <c r="PFX856" s="273"/>
      <c r="PFY856" s="273"/>
      <c r="PFZ856" s="273"/>
      <c r="PGA856" s="273"/>
      <c r="PGB856" s="273"/>
      <c r="PGC856" s="273"/>
      <c r="PGD856" s="273"/>
      <c r="PGE856" s="273"/>
      <c r="PGF856" s="273"/>
      <c r="PGG856" s="273"/>
      <c r="PGH856" s="273"/>
      <c r="PGI856" s="273"/>
      <c r="PGJ856" s="273"/>
      <c r="PGK856" s="273"/>
      <c r="PGL856" s="273"/>
      <c r="PGM856" s="273"/>
      <c r="PGN856" s="273"/>
      <c r="PGO856" s="273"/>
      <c r="PGP856" s="273"/>
      <c r="PGQ856" s="273"/>
      <c r="PGR856" s="273"/>
      <c r="PGS856" s="273"/>
      <c r="PGT856" s="273"/>
      <c r="PGU856" s="273"/>
      <c r="PGV856" s="273"/>
      <c r="PGW856" s="273"/>
      <c r="PGX856" s="273"/>
      <c r="PGY856" s="273"/>
      <c r="PGZ856" s="273"/>
      <c r="PHA856" s="273"/>
      <c r="PHB856" s="273"/>
      <c r="PHC856" s="273"/>
      <c r="PHD856" s="273"/>
      <c r="PHE856" s="273"/>
      <c r="PHF856" s="273"/>
      <c r="PHG856" s="273"/>
      <c r="PHH856" s="273"/>
      <c r="PHI856" s="273"/>
      <c r="PHJ856" s="273"/>
      <c r="PHK856" s="273"/>
      <c r="PHL856" s="273"/>
      <c r="PHM856" s="273"/>
      <c r="PHN856" s="273"/>
      <c r="PHO856" s="273"/>
      <c r="PHP856" s="273"/>
      <c r="PHQ856" s="273"/>
      <c r="PHR856" s="273"/>
      <c r="PHS856" s="273"/>
      <c r="PHT856" s="273"/>
      <c r="PHU856" s="273"/>
      <c r="PHV856" s="273"/>
      <c r="PHW856" s="273"/>
      <c r="PHX856" s="273"/>
      <c r="PHY856" s="273"/>
      <c r="PHZ856" s="273"/>
      <c r="PIA856" s="273"/>
      <c r="PIB856" s="273"/>
      <c r="PIC856" s="273"/>
      <c r="PID856" s="273"/>
      <c r="PIE856" s="273"/>
      <c r="PIF856" s="273"/>
      <c r="PIG856" s="273"/>
      <c r="PIH856" s="273"/>
      <c r="PII856" s="273"/>
      <c r="PIJ856" s="273"/>
      <c r="PIK856" s="273"/>
      <c r="PIL856" s="273"/>
      <c r="PIM856" s="273"/>
      <c r="PIN856" s="273"/>
      <c r="PIO856" s="273"/>
      <c r="PIP856" s="273"/>
      <c r="PIQ856" s="273"/>
      <c r="PIR856" s="273"/>
      <c r="PIS856" s="273"/>
      <c r="PIT856" s="273"/>
      <c r="PIU856" s="273"/>
      <c r="PIV856" s="273"/>
      <c r="PIW856" s="273"/>
      <c r="PIX856" s="273"/>
      <c r="PIY856" s="273"/>
      <c r="PIZ856" s="273"/>
      <c r="PJA856" s="273"/>
      <c r="PJB856" s="273"/>
      <c r="PJC856" s="273"/>
      <c r="PJD856" s="273"/>
      <c r="PJE856" s="273"/>
      <c r="PJF856" s="273"/>
      <c r="PJG856" s="273"/>
      <c r="PJH856" s="273"/>
      <c r="PJI856" s="273"/>
      <c r="PJJ856" s="273"/>
      <c r="PJK856" s="273"/>
      <c r="PJL856" s="273"/>
      <c r="PJM856" s="273"/>
      <c r="PJN856" s="273"/>
      <c r="PJO856" s="273"/>
      <c r="PJP856" s="273"/>
      <c r="PJQ856" s="273"/>
      <c r="PJR856" s="273"/>
      <c r="PJS856" s="273"/>
      <c r="PJT856" s="273"/>
      <c r="PJU856" s="273"/>
      <c r="PJV856" s="273"/>
      <c r="PJW856" s="273"/>
      <c r="PJX856" s="273"/>
      <c r="PJY856" s="273"/>
      <c r="PJZ856" s="273"/>
      <c r="PKA856" s="273"/>
      <c r="PKB856" s="273"/>
      <c r="PKC856" s="273"/>
      <c r="PKD856" s="273"/>
      <c r="PKE856" s="273"/>
      <c r="PKF856" s="273"/>
      <c r="PKG856" s="273"/>
      <c r="PKH856" s="273"/>
      <c r="PKI856" s="273"/>
      <c r="PKJ856" s="273"/>
      <c r="PKK856" s="273"/>
      <c r="PKL856" s="273"/>
      <c r="PKM856" s="273"/>
      <c r="PKN856" s="273"/>
      <c r="PKO856" s="273"/>
      <c r="PKP856" s="273"/>
      <c r="PKQ856" s="273"/>
      <c r="PKR856" s="273"/>
      <c r="PKS856" s="273"/>
      <c r="PKT856" s="273"/>
      <c r="PKU856" s="273"/>
      <c r="PKV856" s="273"/>
      <c r="PKW856" s="273"/>
      <c r="PKX856" s="273"/>
      <c r="PKY856" s="273"/>
      <c r="PKZ856" s="273"/>
      <c r="PLA856" s="273"/>
      <c r="PLB856" s="273"/>
      <c r="PLC856" s="273"/>
      <c r="PLD856" s="273"/>
      <c r="PLE856" s="273"/>
      <c r="PLF856" s="273"/>
      <c r="PLG856" s="273"/>
      <c r="PLH856" s="273"/>
      <c r="PLI856" s="273"/>
      <c r="PLJ856" s="273"/>
      <c r="PLK856" s="273"/>
      <c r="PLL856" s="273"/>
      <c r="PLM856" s="273"/>
      <c r="PLN856" s="273"/>
      <c r="PLO856" s="273"/>
      <c r="PLP856" s="273"/>
      <c r="PLQ856" s="273"/>
      <c r="PLR856" s="273"/>
      <c r="PLS856" s="273"/>
      <c r="PLT856" s="273"/>
      <c r="PLU856" s="273"/>
      <c r="PLV856" s="273"/>
      <c r="PLW856" s="273"/>
      <c r="PLX856" s="273"/>
      <c r="PLY856" s="273"/>
      <c r="PLZ856" s="273"/>
      <c r="PMA856" s="273"/>
      <c r="PMB856" s="273"/>
      <c r="PMC856" s="273"/>
      <c r="PMD856" s="273"/>
      <c r="PME856" s="273"/>
      <c r="PMF856" s="273"/>
      <c r="PMG856" s="273"/>
      <c r="PMH856" s="273"/>
      <c r="PMI856" s="273"/>
      <c r="PMJ856" s="273"/>
      <c r="PMK856" s="273"/>
      <c r="PML856" s="273"/>
      <c r="PMM856" s="273"/>
      <c r="PMN856" s="273"/>
      <c r="PMO856" s="273"/>
      <c r="PMP856" s="273"/>
      <c r="PMQ856" s="273"/>
      <c r="PMR856" s="273"/>
      <c r="PMS856" s="273"/>
      <c r="PMT856" s="273"/>
      <c r="PMU856" s="273"/>
      <c r="PMV856" s="273"/>
      <c r="PMW856" s="273"/>
      <c r="PMX856" s="273"/>
      <c r="PMY856" s="273"/>
      <c r="PMZ856" s="273"/>
      <c r="PNA856" s="273"/>
      <c r="PNB856" s="273"/>
      <c r="PNC856" s="273"/>
      <c r="PND856" s="273"/>
      <c r="PNE856" s="273"/>
      <c r="PNF856" s="273"/>
      <c r="PNG856" s="273"/>
      <c r="PNH856" s="273"/>
      <c r="PNI856" s="273"/>
      <c r="PNJ856" s="273"/>
      <c r="PNK856" s="273"/>
      <c r="PNL856" s="273"/>
      <c r="PNM856" s="273"/>
      <c r="PNN856" s="273"/>
      <c r="PNO856" s="273"/>
      <c r="PNP856" s="273"/>
      <c r="PNQ856" s="273"/>
      <c r="PNR856" s="273"/>
      <c r="PNS856" s="273"/>
      <c r="PNT856" s="273"/>
      <c r="PNU856" s="273"/>
      <c r="PNV856" s="273"/>
      <c r="PNW856" s="273"/>
      <c r="PNX856" s="273"/>
      <c r="PNY856" s="273"/>
      <c r="PNZ856" s="273"/>
      <c r="POA856" s="273"/>
      <c r="POB856" s="273"/>
      <c r="POC856" s="273"/>
      <c r="POD856" s="273"/>
      <c r="POE856" s="273"/>
      <c r="POF856" s="273"/>
      <c r="POG856" s="273"/>
      <c r="POH856" s="273"/>
      <c r="POI856" s="273"/>
      <c r="POJ856" s="273"/>
      <c r="POK856" s="273"/>
      <c r="POL856" s="273"/>
      <c r="POM856" s="273"/>
      <c r="PON856" s="273"/>
      <c r="POO856" s="273"/>
      <c r="POP856" s="273"/>
      <c r="POQ856" s="273"/>
      <c r="POR856" s="273"/>
      <c r="POS856" s="273"/>
      <c r="POT856" s="273"/>
      <c r="POU856" s="273"/>
      <c r="POV856" s="273"/>
      <c r="POW856" s="273"/>
      <c r="POX856" s="273"/>
      <c r="POY856" s="273"/>
      <c r="POZ856" s="273"/>
      <c r="PPA856" s="273"/>
      <c r="PPB856" s="273"/>
      <c r="PPC856" s="273"/>
      <c r="PPD856" s="273"/>
      <c r="PPE856" s="273"/>
      <c r="PPF856" s="273"/>
      <c r="PPG856" s="273"/>
      <c r="PPH856" s="273"/>
      <c r="PPI856" s="273"/>
      <c r="PPJ856" s="273"/>
      <c r="PPK856" s="273"/>
      <c r="PPL856" s="273"/>
      <c r="PPM856" s="273"/>
      <c r="PPN856" s="273"/>
      <c r="PPO856" s="273"/>
      <c r="PPP856" s="273"/>
      <c r="PPQ856" s="273"/>
      <c r="PPR856" s="273"/>
      <c r="PPS856" s="273"/>
      <c r="PPT856" s="273"/>
      <c r="PPU856" s="273"/>
      <c r="PPV856" s="273"/>
      <c r="PPW856" s="273"/>
      <c r="PPX856" s="273"/>
      <c r="PPY856" s="273"/>
      <c r="PPZ856" s="273"/>
      <c r="PQA856" s="273"/>
      <c r="PQB856" s="273"/>
      <c r="PQC856" s="273"/>
      <c r="PQD856" s="273"/>
      <c r="PQE856" s="273"/>
      <c r="PQF856" s="273"/>
      <c r="PQG856" s="273"/>
      <c r="PQH856" s="273"/>
      <c r="PQI856" s="273"/>
      <c r="PQJ856" s="273"/>
      <c r="PQK856" s="273"/>
      <c r="PQL856" s="273"/>
      <c r="PQM856" s="273"/>
      <c r="PQN856" s="273"/>
      <c r="PQO856" s="273"/>
      <c r="PQP856" s="273"/>
      <c r="PQQ856" s="273"/>
      <c r="PQR856" s="273"/>
      <c r="PQS856" s="273"/>
      <c r="PQT856" s="273"/>
      <c r="PQU856" s="273"/>
      <c r="PQV856" s="273"/>
      <c r="PQW856" s="273"/>
      <c r="PQX856" s="273"/>
      <c r="PQY856" s="273"/>
      <c r="PQZ856" s="273"/>
      <c r="PRA856" s="273"/>
      <c r="PRB856" s="273"/>
      <c r="PRC856" s="273"/>
      <c r="PRD856" s="273"/>
      <c r="PRE856" s="273"/>
      <c r="PRF856" s="273"/>
      <c r="PRG856" s="273"/>
      <c r="PRH856" s="273"/>
      <c r="PRI856" s="273"/>
      <c r="PRJ856" s="273"/>
      <c r="PRK856" s="273"/>
      <c r="PRL856" s="273"/>
      <c r="PRM856" s="273"/>
      <c r="PRN856" s="273"/>
      <c r="PRO856" s="273"/>
      <c r="PRP856" s="273"/>
      <c r="PRQ856" s="273"/>
      <c r="PRR856" s="273"/>
      <c r="PRS856" s="273"/>
      <c r="PRT856" s="273"/>
      <c r="PRU856" s="273"/>
      <c r="PRV856" s="273"/>
      <c r="PRW856" s="273"/>
      <c r="PRX856" s="273"/>
      <c r="PRY856" s="273"/>
      <c r="PRZ856" s="273"/>
      <c r="PSA856" s="273"/>
      <c r="PSB856" s="273"/>
      <c r="PSC856" s="273"/>
      <c r="PSD856" s="273"/>
      <c r="PSE856" s="273"/>
      <c r="PSF856" s="273"/>
      <c r="PSG856" s="273"/>
      <c r="PSH856" s="273"/>
      <c r="PSI856" s="273"/>
      <c r="PSJ856" s="273"/>
      <c r="PSK856" s="273"/>
      <c r="PSL856" s="273"/>
      <c r="PSM856" s="273"/>
      <c r="PSN856" s="273"/>
      <c r="PSO856" s="273"/>
      <c r="PSP856" s="273"/>
      <c r="PSQ856" s="273"/>
      <c r="PSR856" s="273"/>
      <c r="PSS856" s="273"/>
      <c r="PST856" s="273"/>
      <c r="PSU856" s="273"/>
      <c r="PSV856" s="273"/>
      <c r="PSW856" s="273"/>
      <c r="PSX856" s="273"/>
      <c r="PSY856" s="273"/>
      <c r="PSZ856" s="273"/>
      <c r="PTA856" s="273"/>
      <c r="PTB856" s="273"/>
      <c r="PTC856" s="273"/>
      <c r="PTD856" s="273"/>
      <c r="PTE856" s="273"/>
      <c r="PTF856" s="273"/>
      <c r="PTG856" s="273"/>
      <c r="PTH856" s="273"/>
      <c r="PTI856" s="273"/>
      <c r="PTJ856" s="273"/>
      <c r="PTK856" s="273"/>
      <c r="PTL856" s="273"/>
      <c r="PTM856" s="273"/>
      <c r="PTN856" s="273"/>
      <c r="PTO856" s="273"/>
      <c r="PTP856" s="273"/>
      <c r="PTQ856" s="273"/>
      <c r="PTR856" s="273"/>
      <c r="PTS856" s="273"/>
      <c r="PTT856" s="273"/>
      <c r="PTU856" s="273"/>
      <c r="PTV856" s="273"/>
      <c r="PTW856" s="273"/>
      <c r="PTX856" s="273"/>
      <c r="PTY856" s="273"/>
      <c r="PTZ856" s="273"/>
      <c r="PUA856" s="273"/>
      <c r="PUB856" s="273"/>
      <c r="PUC856" s="273"/>
      <c r="PUD856" s="273"/>
      <c r="PUE856" s="273"/>
      <c r="PUF856" s="273"/>
      <c r="PUG856" s="273"/>
      <c r="PUH856" s="273"/>
      <c r="PUI856" s="273"/>
      <c r="PUJ856" s="273"/>
      <c r="PUK856" s="273"/>
      <c r="PUL856" s="273"/>
      <c r="PUM856" s="273"/>
      <c r="PUN856" s="273"/>
      <c r="PUO856" s="273"/>
      <c r="PUP856" s="273"/>
      <c r="PUQ856" s="273"/>
      <c r="PUR856" s="273"/>
      <c r="PUS856" s="273"/>
      <c r="PUT856" s="273"/>
      <c r="PUU856" s="273"/>
      <c r="PUV856" s="273"/>
      <c r="PUW856" s="273"/>
      <c r="PUX856" s="273"/>
      <c r="PUY856" s="273"/>
      <c r="PUZ856" s="273"/>
      <c r="PVA856" s="273"/>
      <c r="PVB856" s="273"/>
      <c r="PVC856" s="273"/>
      <c r="PVD856" s="273"/>
      <c r="PVE856" s="273"/>
      <c r="PVF856" s="273"/>
      <c r="PVG856" s="273"/>
      <c r="PVH856" s="273"/>
      <c r="PVI856" s="273"/>
      <c r="PVJ856" s="273"/>
      <c r="PVK856" s="273"/>
      <c r="PVL856" s="273"/>
      <c r="PVM856" s="273"/>
      <c r="PVN856" s="273"/>
      <c r="PVO856" s="273"/>
      <c r="PVP856" s="273"/>
      <c r="PVQ856" s="273"/>
      <c r="PVR856" s="273"/>
      <c r="PVS856" s="273"/>
      <c r="PVT856" s="273"/>
      <c r="PVU856" s="273"/>
      <c r="PVV856" s="273"/>
      <c r="PVW856" s="273"/>
      <c r="PVX856" s="273"/>
      <c r="PVY856" s="273"/>
      <c r="PVZ856" s="273"/>
      <c r="PWA856" s="273"/>
      <c r="PWB856" s="273"/>
      <c r="PWC856" s="273"/>
      <c r="PWD856" s="273"/>
      <c r="PWE856" s="273"/>
      <c r="PWF856" s="273"/>
      <c r="PWG856" s="273"/>
      <c r="PWH856" s="273"/>
      <c r="PWI856" s="273"/>
      <c r="PWJ856" s="273"/>
      <c r="PWK856" s="273"/>
      <c r="PWL856" s="273"/>
      <c r="PWM856" s="273"/>
      <c r="PWN856" s="273"/>
      <c r="PWO856" s="273"/>
      <c r="PWP856" s="273"/>
      <c r="PWQ856" s="273"/>
      <c r="PWR856" s="273"/>
      <c r="PWS856" s="273"/>
      <c r="PWT856" s="273"/>
      <c r="PWU856" s="273"/>
      <c r="PWV856" s="273"/>
      <c r="PWW856" s="273"/>
      <c r="PWX856" s="273"/>
      <c r="PWY856" s="273"/>
      <c r="PWZ856" s="273"/>
      <c r="PXA856" s="273"/>
      <c r="PXB856" s="273"/>
      <c r="PXC856" s="273"/>
      <c r="PXD856" s="273"/>
      <c r="PXE856" s="273"/>
      <c r="PXF856" s="273"/>
      <c r="PXG856" s="273"/>
      <c r="PXH856" s="273"/>
      <c r="PXI856" s="273"/>
      <c r="PXJ856" s="273"/>
      <c r="PXK856" s="273"/>
      <c r="PXL856" s="273"/>
      <c r="PXM856" s="273"/>
      <c r="PXN856" s="273"/>
      <c r="PXO856" s="273"/>
      <c r="PXP856" s="273"/>
      <c r="PXQ856" s="273"/>
      <c r="PXR856" s="273"/>
      <c r="PXS856" s="273"/>
      <c r="PXT856" s="273"/>
      <c r="PXU856" s="273"/>
      <c r="PXV856" s="273"/>
      <c r="PXW856" s="273"/>
      <c r="PXX856" s="273"/>
      <c r="PXY856" s="273"/>
      <c r="PXZ856" s="273"/>
      <c r="PYA856" s="273"/>
      <c r="PYB856" s="273"/>
      <c r="PYC856" s="273"/>
      <c r="PYD856" s="273"/>
      <c r="PYE856" s="273"/>
      <c r="PYF856" s="273"/>
      <c r="PYG856" s="273"/>
      <c r="PYH856" s="273"/>
      <c r="PYI856" s="273"/>
      <c r="PYJ856" s="273"/>
      <c r="PYK856" s="273"/>
      <c r="PYL856" s="273"/>
      <c r="PYM856" s="273"/>
      <c r="PYN856" s="273"/>
      <c r="PYO856" s="273"/>
      <c r="PYP856" s="273"/>
      <c r="PYQ856" s="273"/>
      <c r="PYR856" s="273"/>
      <c r="PYS856" s="273"/>
      <c r="PYT856" s="273"/>
      <c r="PYU856" s="273"/>
      <c r="PYV856" s="273"/>
      <c r="PYW856" s="273"/>
      <c r="PYX856" s="273"/>
      <c r="PYY856" s="273"/>
      <c r="PYZ856" s="273"/>
      <c r="PZA856" s="273"/>
      <c r="PZB856" s="273"/>
      <c r="PZC856" s="273"/>
      <c r="PZD856" s="273"/>
      <c r="PZE856" s="273"/>
      <c r="PZF856" s="273"/>
      <c r="PZG856" s="273"/>
      <c r="PZH856" s="273"/>
      <c r="PZI856" s="273"/>
      <c r="PZJ856" s="273"/>
      <c r="PZK856" s="273"/>
      <c r="PZL856" s="273"/>
      <c r="PZM856" s="273"/>
      <c r="PZN856" s="273"/>
      <c r="PZO856" s="273"/>
      <c r="PZP856" s="273"/>
      <c r="PZQ856" s="273"/>
      <c r="PZR856" s="273"/>
      <c r="PZS856" s="273"/>
      <c r="PZT856" s="273"/>
      <c r="PZU856" s="273"/>
      <c r="PZV856" s="273"/>
      <c r="PZW856" s="273"/>
      <c r="PZX856" s="273"/>
      <c r="PZY856" s="273"/>
      <c r="PZZ856" s="273"/>
      <c r="QAA856" s="273"/>
      <c r="QAB856" s="273"/>
      <c r="QAC856" s="273"/>
      <c r="QAD856" s="273"/>
      <c r="QAE856" s="273"/>
      <c r="QAF856" s="273"/>
      <c r="QAG856" s="273"/>
      <c r="QAH856" s="273"/>
      <c r="QAI856" s="273"/>
      <c r="QAJ856" s="273"/>
      <c r="QAK856" s="273"/>
      <c r="QAL856" s="273"/>
      <c r="QAM856" s="273"/>
      <c r="QAN856" s="273"/>
      <c r="QAO856" s="273"/>
      <c r="QAP856" s="273"/>
      <c r="QAQ856" s="273"/>
      <c r="QAR856" s="273"/>
      <c r="QAS856" s="273"/>
      <c r="QAT856" s="273"/>
      <c r="QAU856" s="273"/>
      <c r="QAV856" s="273"/>
      <c r="QAW856" s="273"/>
      <c r="QAX856" s="273"/>
      <c r="QAY856" s="273"/>
      <c r="QAZ856" s="273"/>
      <c r="QBA856" s="273"/>
      <c r="QBB856" s="273"/>
      <c r="QBC856" s="273"/>
      <c r="QBD856" s="273"/>
      <c r="QBE856" s="273"/>
      <c r="QBF856" s="273"/>
      <c r="QBG856" s="273"/>
      <c r="QBH856" s="273"/>
      <c r="QBI856" s="273"/>
      <c r="QBJ856" s="273"/>
      <c r="QBK856" s="273"/>
      <c r="QBL856" s="273"/>
      <c r="QBM856" s="273"/>
      <c r="QBN856" s="273"/>
      <c r="QBO856" s="273"/>
      <c r="QBP856" s="273"/>
      <c r="QBQ856" s="273"/>
      <c r="QBR856" s="273"/>
      <c r="QBS856" s="273"/>
      <c r="QBT856" s="273"/>
      <c r="QBU856" s="273"/>
      <c r="QBV856" s="273"/>
      <c r="QBW856" s="273"/>
      <c r="QBX856" s="273"/>
      <c r="QBY856" s="273"/>
      <c r="QBZ856" s="273"/>
      <c r="QCA856" s="273"/>
      <c r="QCB856" s="273"/>
      <c r="QCC856" s="273"/>
      <c r="QCD856" s="273"/>
      <c r="QCE856" s="273"/>
      <c r="QCF856" s="273"/>
      <c r="QCG856" s="273"/>
      <c r="QCH856" s="273"/>
      <c r="QCI856" s="273"/>
      <c r="QCJ856" s="273"/>
      <c r="QCK856" s="273"/>
      <c r="QCL856" s="273"/>
      <c r="QCM856" s="273"/>
      <c r="QCN856" s="273"/>
      <c r="QCO856" s="273"/>
      <c r="QCP856" s="273"/>
      <c r="QCQ856" s="273"/>
      <c r="QCR856" s="273"/>
      <c r="QCS856" s="273"/>
      <c r="QCT856" s="273"/>
      <c r="QCU856" s="273"/>
      <c r="QCV856" s="273"/>
      <c r="QCW856" s="273"/>
      <c r="QCX856" s="273"/>
      <c r="QCY856" s="273"/>
      <c r="QCZ856" s="273"/>
      <c r="QDA856" s="273"/>
      <c r="QDB856" s="273"/>
      <c r="QDC856" s="273"/>
      <c r="QDD856" s="273"/>
      <c r="QDE856" s="273"/>
      <c r="QDF856" s="273"/>
      <c r="QDG856" s="273"/>
      <c r="QDH856" s="273"/>
      <c r="QDI856" s="273"/>
      <c r="QDJ856" s="273"/>
      <c r="QDK856" s="273"/>
      <c r="QDL856" s="273"/>
      <c r="QDM856" s="273"/>
      <c r="QDN856" s="273"/>
      <c r="QDO856" s="273"/>
      <c r="QDP856" s="273"/>
      <c r="QDQ856" s="273"/>
      <c r="QDR856" s="273"/>
      <c r="QDS856" s="273"/>
      <c r="QDT856" s="273"/>
      <c r="QDU856" s="273"/>
      <c r="QDV856" s="273"/>
      <c r="QDW856" s="273"/>
      <c r="QDX856" s="273"/>
      <c r="QDY856" s="273"/>
      <c r="QDZ856" s="273"/>
      <c r="QEA856" s="273"/>
      <c r="QEB856" s="273"/>
      <c r="QEC856" s="273"/>
      <c r="QED856" s="273"/>
      <c r="QEE856" s="273"/>
      <c r="QEF856" s="273"/>
      <c r="QEG856" s="273"/>
      <c r="QEH856" s="273"/>
      <c r="QEI856" s="273"/>
      <c r="QEJ856" s="273"/>
      <c r="QEK856" s="273"/>
      <c r="QEL856" s="273"/>
      <c r="QEM856" s="273"/>
      <c r="QEN856" s="273"/>
      <c r="QEO856" s="273"/>
      <c r="QEP856" s="273"/>
      <c r="QEQ856" s="273"/>
      <c r="QER856" s="273"/>
      <c r="QES856" s="273"/>
      <c r="QET856" s="273"/>
      <c r="QEU856" s="273"/>
      <c r="QEV856" s="273"/>
      <c r="QEW856" s="273"/>
      <c r="QEX856" s="273"/>
      <c r="QEY856" s="273"/>
      <c r="QEZ856" s="273"/>
      <c r="QFA856" s="273"/>
      <c r="QFB856" s="273"/>
      <c r="QFC856" s="273"/>
      <c r="QFD856" s="273"/>
      <c r="QFE856" s="273"/>
      <c r="QFF856" s="273"/>
      <c r="QFG856" s="273"/>
      <c r="QFH856" s="273"/>
      <c r="QFI856" s="273"/>
      <c r="QFJ856" s="273"/>
      <c r="QFK856" s="273"/>
      <c r="QFL856" s="273"/>
      <c r="QFM856" s="273"/>
      <c r="QFN856" s="273"/>
      <c r="QFO856" s="273"/>
      <c r="QFP856" s="273"/>
      <c r="QFQ856" s="273"/>
      <c r="QFR856" s="273"/>
      <c r="QFS856" s="273"/>
      <c r="QFT856" s="273"/>
      <c r="QFU856" s="273"/>
      <c r="QFV856" s="273"/>
      <c r="QFW856" s="273"/>
      <c r="QFX856" s="273"/>
      <c r="QFY856" s="273"/>
      <c r="QFZ856" s="273"/>
      <c r="QGA856" s="273"/>
      <c r="QGB856" s="273"/>
      <c r="QGC856" s="273"/>
      <c r="QGD856" s="273"/>
      <c r="QGE856" s="273"/>
      <c r="QGF856" s="273"/>
      <c r="QGG856" s="273"/>
      <c r="QGH856" s="273"/>
      <c r="QGI856" s="273"/>
      <c r="QGJ856" s="273"/>
      <c r="QGK856" s="273"/>
      <c r="QGL856" s="273"/>
      <c r="QGM856" s="273"/>
      <c r="QGN856" s="273"/>
      <c r="QGO856" s="273"/>
      <c r="QGP856" s="273"/>
      <c r="QGQ856" s="273"/>
      <c r="QGR856" s="273"/>
      <c r="QGS856" s="273"/>
      <c r="QGT856" s="273"/>
      <c r="QGU856" s="273"/>
      <c r="QGV856" s="273"/>
      <c r="QGW856" s="273"/>
      <c r="QGX856" s="273"/>
      <c r="QGY856" s="273"/>
      <c r="QGZ856" s="273"/>
      <c r="QHA856" s="273"/>
      <c r="QHB856" s="273"/>
      <c r="QHC856" s="273"/>
      <c r="QHD856" s="273"/>
      <c r="QHE856" s="273"/>
      <c r="QHF856" s="273"/>
      <c r="QHG856" s="273"/>
      <c r="QHH856" s="273"/>
      <c r="QHI856" s="273"/>
      <c r="QHJ856" s="273"/>
      <c r="QHK856" s="273"/>
      <c r="QHL856" s="273"/>
      <c r="QHM856" s="273"/>
      <c r="QHN856" s="273"/>
      <c r="QHO856" s="273"/>
      <c r="QHP856" s="273"/>
      <c r="QHQ856" s="273"/>
      <c r="QHR856" s="273"/>
      <c r="QHS856" s="273"/>
      <c r="QHT856" s="273"/>
      <c r="QHU856" s="273"/>
      <c r="QHV856" s="273"/>
      <c r="QHW856" s="273"/>
      <c r="QHX856" s="273"/>
      <c r="QHY856" s="273"/>
      <c r="QHZ856" s="273"/>
      <c r="QIA856" s="273"/>
      <c r="QIB856" s="273"/>
      <c r="QIC856" s="273"/>
      <c r="QID856" s="273"/>
      <c r="QIE856" s="273"/>
      <c r="QIF856" s="273"/>
      <c r="QIG856" s="273"/>
      <c r="QIH856" s="273"/>
      <c r="QII856" s="273"/>
      <c r="QIJ856" s="273"/>
      <c r="QIK856" s="273"/>
      <c r="QIL856" s="273"/>
      <c r="QIM856" s="273"/>
      <c r="QIN856" s="273"/>
      <c r="QIO856" s="273"/>
      <c r="QIP856" s="273"/>
      <c r="QIQ856" s="273"/>
      <c r="QIR856" s="273"/>
      <c r="QIS856" s="273"/>
      <c r="QIT856" s="273"/>
      <c r="QIU856" s="273"/>
      <c r="QIV856" s="273"/>
      <c r="QIW856" s="273"/>
      <c r="QIX856" s="273"/>
      <c r="QIY856" s="273"/>
      <c r="QIZ856" s="273"/>
      <c r="QJA856" s="273"/>
      <c r="QJB856" s="273"/>
      <c r="QJC856" s="273"/>
      <c r="QJD856" s="273"/>
      <c r="QJE856" s="273"/>
      <c r="QJF856" s="273"/>
      <c r="QJG856" s="273"/>
      <c r="QJH856" s="273"/>
      <c r="QJI856" s="273"/>
      <c r="QJJ856" s="273"/>
      <c r="QJK856" s="273"/>
      <c r="QJL856" s="273"/>
      <c r="QJM856" s="273"/>
      <c r="QJN856" s="273"/>
      <c r="QJO856" s="273"/>
      <c r="QJP856" s="273"/>
      <c r="QJQ856" s="273"/>
      <c r="QJR856" s="273"/>
      <c r="QJS856" s="273"/>
      <c r="QJT856" s="273"/>
      <c r="QJU856" s="273"/>
      <c r="QJV856" s="273"/>
      <c r="QJW856" s="273"/>
      <c r="QJX856" s="273"/>
      <c r="QJY856" s="273"/>
      <c r="QJZ856" s="273"/>
      <c r="QKA856" s="273"/>
      <c r="QKB856" s="273"/>
      <c r="QKC856" s="273"/>
      <c r="QKD856" s="273"/>
      <c r="QKE856" s="273"/>
      <c r="QKF856" s="273"/>
      <c r="QKG856" s="273"/>
      <c r="QKH856" s="273"/>
      <c r="QKI856" s="273"/>
      <c r="QKJ856" s="273"/>
      <c r="QKK856" s="273"/>
      <c r="QKL856" s="273"/>
      <c r="QKM856" s="273"/>
      <c r="QKN856" s="273"/>
      <c r="QKO856" s="273"/>
      <c r="QKP856" s="273"/>
      <c r="QKQ856" s="273"/>
      <c r="QKR856" s="273"/>
      <c r="QKS856" s="273"/>
      <c r="QKT856" s="273"/>
      <c r="QKU856" s="273"/>
      <c r="QKV856" s="273"/>
      <c r="QKW856" s="273"/>
      <c r="QKX856" s="273"/>
      <c r="QKY856" s="273"/>
      <c r="QKZ856" s="273"/>
      <c r="QLA856" s="273"/>
      <c r="QLB856" s="273"/>
      <c r="QLC856" s="273"/>
      <c r="QLD856" s="273"/>
      <c r="QLE856" s="273"/>
      <c r="QLF856" s="273"/>
      <c r="QLG856" s="273"/>
      <c r="QLH856" s="273"/>
      <c r="QLI856" s="273"/>
      <c r="QLJ856" s="273"/>
      <c r="QLK856" s="273"/>
      <c r="QLL856" s="273"/>
      <c r="QLM856" s="273"/>
      <c r="QLN856" s="273"/>
      <c r="QLO856" s="273"/>
      <c r="QLP856" s="273"/>
      <c r="QLQ856" s="273"/>
      <c r="QLR856" s="273"/>
      <c r="QLS856" s="273"/>
      <c r="QLT856" s="273"/>
      <c r="QLU856" s="273"/>
      <c r="QLV856" s="273"/>
      <c r="QLW856" s="273"/>
      <c r="QLX856" s="273"/>
      <c r="QLY856" s="273"/>
      <c r="QLZ856" s="273"/>
      <c r="QMA856" s="273"/>
      <c r="QMB856" s="273"/>
      <c r="QMC856" s="273"/>
      <c r="QMD856" s="273"/>
      <c r="QME856" s="273"/>
      <c r="QMF856" s="273"/>
      <c r="QMG856" s="273"/>
      <c r="QMH856" s="273"/>
      <c r="QMI856" s="273"/>
      <c r="QMJ856" s="273"/>
      <c r="QMK856" s="273"/>
      <c r="QML856" s="273"/>
      <c r="QMM856" s="273"/>
      <c r="QMN856" s="273"/>
      <c r="QMO856" s="273"/>
      <c r="QMP856" s="273"/>
      <c r="QMQ856" s="273"/>
      <c r="QMR856" s="273"/>
      <c r="QMS856" s="273"/>
      <c r="QMT856" s="273"/>
      <c r="QMU856" s="273"/>
      <c r="QMV856" s="273"/>
      <c r="QMW856" s="273"/>
      <c r="QMX856" s="273"/>
      <c r="QMY856" s="273"/>
      <c r="QMZ856" s="273"/>
      <c r="QNA856" s="273"/>
      <c r="QNB856" s="273"/>
      <c r="QNC856" s="273"/>
      <c r="QND856" s="273"/>
      <c r="QNE856" s="273"/>
      <c r="QNF856" s="273"/>
      <c r="QNG856" s="273"/>
      <c r="QNH856" s="273"/>
      <c r="QNI856" s="273"/>
      <c r="QNJ856" s="273"/>
      <c r="QNK856" s="273"/>
      <c r="QNL856" s="273"/>
      <c r="QNM856" s="273"/>
      <c r="QNN856" s="273"/>
      <c r="QNO856" s="273"/>
      <c r="QNP856" s="273"/>
      <c r="QNQ856" s="273"/>
      <c r="QNR856" s="273"/>
      <c r="QNS856" s="273"/>
      <c r="QNT856" s="273"/>
      <c r="QNU856" s="273"/>
      <c r="QNV856" s="273"/>
      <c r="QNW856" s="273"/>
      <c r="QNX856" s="273"/>
      <c r="QNY856" s="273"/>
      <c r="QNZ856" s="273"/>
      <c r="QOA856" s="273"/>
      <c r="QOB856" s="273"/>
      <c r="QOC856" s="273"/>
      <c r="QOD856" s="273"/>
      <c r="QOE856" s="273"/>
      <c r="QOF856" s="273"/>
      <c r="QOG856" s="273"/>
      <c r="QOH856" s="273"/>
      <c r="QOI856" s="273"/>
      <c r="QOJ856" s="273"/>
      <c r="QOK856" s="273"/>
      <c r="QOL856" s="273"/>
      <c r="QOM856" s="273"/>
      <c r="QON856" s="273"/>
      <c r="QOO856" s="273"/>
      <c r="QOP856" s="273"/>
      <c r="QOQ856" s="273"/>
      <c r="QOR856" s="273"/>
      <c r="QOS856" s="273"/>
      <c r="QOT856" s="273"/>
      <c r="QOU856" s="273"/>
      <c r="QOV856" s="273"/>
      <c r="QOW856" s="273"/>
      <c r="QOX856" s="273"/>
      <c r="QOY856" s="273"/>
      <c r="QOZ856" s="273"/>
      <c r="QPA856" s="273"/>
      <c r="QPB856" s="273"/>
      <c r="QPC856" s="273"/>
      <c r="QPD856" s="273"/>
      <c r="QPE856" s="273"/>
      <c r="QPF856" s="273"/>
      <c r="QPG856" s="273"/>
      <c r="QPH856" s="273"/>
      <c r="QPI856" s="273"/>
      <c r="QPJ856" s="273"/>
      <c r="QPK856" s="273"/>
      <c r="QPL856" s="273"/>
      <c r="QPM856" s="273"/>
      <c r="QPN856" s="273"/>
      <c r="QPO856" s="273"/>
      <c r="QPP856" s="273"/>
      <c r="QPQ856" s="273"/>
      <c r="QPR856" s="273"/>
      <c r="QPS856" s="273"/>
      <c r="QPT856" s="273"/>
      <c r="QPU856" s="273"/>
      <c r="QPV856" s="273"/>
      <c r="QPW856" s="273"/>
      <c r="QPX856" s="273"/>
      <c r="QPY856" s="273"/>
      <c r="QPZ856" s="273"/>
      <c r="QQA856" s="273"/>
      <c r="QQB856" s="273"/>
      <c r="QQC856" s="273"/>
      <c r="QQD856" s="273"/>
      <c r="QQE856" s="273"/>
      <c r="QQF856" s="273"/>
      <c r="QQG856" s="273"/>
      <c r="QQH856" s="273"/>
      <c r="QQI856" s="273"/>
      <c r="QQJ856" s="273"/>
      <c r="QQK856" s="273"/>
      <c r="QQL856" s="273"/>
      <c r="QQM856" s="273"/>
      <c r="QQN856" s="273"/>
      <c r="QQO856" s="273"/>
      <c r="QQP856" s="273"/>
      <c r="QQQ856" s="273"/>
      <c r="QQR856" s="273"/>
      <c r="QQS856" s="273"/>
      <c r="QQT856" s="273"/>
      <c r="QQU856" s="273"/>
      <c r="QQV856" s="273"/>
      <c r="QQW856" s="273"/>
      <c r="QQX856" s="273"/>
      <c r="QQY856" s="273"/>
      <c r="QQZ856" s="273"/>
      <c r="QRA856" s="273"/>
      <c r="QRB856" s="273"/>
      <c r="QRC856" s="273"/>
      <c r="QRD856" s="273"/>
      <c r="QRE856" s="273"/>
      <c r="QRF856" s="273"/>
      <c r="QRG856" s="273"/>
      <c r="QRH856" s="273"/>
      <c r="QRI856" s="273"/>
      <c r="QRJ856" s="273"/>
      <c r="QRK856" s="273"/>
      <c r="QRL856" s="273"/>
      <c r="QRM856" s="273"/>
      <c r="QRN856" s="273"/>
      <c r="QRO856" s="273"/>
      <c r="QRP856" s="273"/>
      <c r="QRQ856" s="273"/>
      <c r="QRR856" s="273"/>
      <c r="QRS856" s="273"/>
      <c r="QRT856" s="273"/>
      <c r="QRU856" s="273"/>
      <c r="QRV856" s="273"/>
      <c r="QRW856" s="273"/>
      <c r="QRX856" s="273"/>
      <c r="QRY856" s="273"/>
      <c r="QRZ856" s="273"/>
      <c r="QSA856" s="273"/>
      <c r="QSB856" s="273"/>
      <c r="QSC856" s="273"/>
      <c r="QSD856" s="273"/>
      <c r="QSE856" s="273"/>
      <c r="QSF856" s="273"/>
      <c r="QSG856" s="273"/>
      <c r="QSH856" s="273"/>
      <c r="QSI856" s="273"/>
      <c r="QSJ856" s="273"/>
      <c r="QSK856" s="273"/>
      <c r="QSL856" s="273"/>
      <c r="QSM856" s="273"/>
      <c r="QSN856" s="273"/>
      <c r="QSO856" s="273"/>
      <c r="QSP856" s="273"/>
      <c r="QSQ856" s="273"/>
      <c r="QSR856" s="273"/>
      <c r="QSS856" s="273"/>
      <c r="QST856" s="273"/>
      <c r="QSU856" s="273"/>
      <c r="QSV856" s="273"/>
      <c r="QSW856" s="273"/>
      <c r="QSX856" s="273"/>
      <c r="QSY856" s="273"/>
      <c r="QSZ856" s="273"/>
      <c r="QTA856" s="273"/>
      <c r="QTB856" s="273"/>
      <c r="QTC856" s="273"/>
      <c r="QTD856" s="273"/>
      <c r="QTE856" s="273"/>
      <c r="QTF856" s="273"/>
      <c r="QTG856" s="273"/>
      <c r="QTH856" s="273"/>
      <c r="QTI856" s="273"/>
      <c r="QTJ856" s="273"/>
      <c r="QTK856" s="273"/>
      <c r="QTL856" s="273"/>
      <c r="QTM856" s="273"/>
      <c r="QTN856" s="273"/>
      <c r="QTO856" s="273"/>
      <c r="QTP856" s="273"/>
      <c r="QTQ856" s="273"/>
      <c r="QTR856" s="273"/>
      <c r="QTS856" s="273"/>
      <c r="QTT856" s="273"/>
      <c r="QTU856" s="273"/>
      <c r="QTV856" s="273"/>
      <c r="QTW856" s="273"/>
      <c r="QTX856" s="273"/>
      <c r="QTY856" s="273"/>
      <c r="QTZ856" s="273"/>
      <c r="QUA856" s="273"/>
      <c r="QUB856" s="273"/>
      <c r="QUC856" s="273"/>
      <c r="QUD856" s="273"/>
      <c r="QUE856" s="273"/>
      <c r="QUF856" s="273"/>
      <c r="QUG856" s="273"/>
      <c r="QUH856" s="273"/>
      <c r="QUI856" s="273"/>
      <c r="QUJ856" s="273"/>
      <c r="QUK856" s="273"/>
      <c r="QUL856" s="273"/>
      <c r="QUM856" s="273"/>
      <c r="QUN856" s="273"/>
      <c r="QUO856" s="273"/>
      <c r="QUP856" s="273"/>
      <c r="QUQ856" s="273"/>
      <c r="QUR856" s="273"/>
      <c r="QUS856" s="273"/>
      <c r="QUT856" s="273"/>
      <c r="QUU856" s="273"/>
      <c r="QUV856" s="273"/>
      <c r="QUW856" s="273"/>
      <c r="QUX856" s="273"/>
      <c r="QUY856" s="273"/>
      <c r="QUZ856" s="273"/>
      <c r="QVA856" s="273"/>
      <c r="QVB856" s="273"/>
      <c r="QVC856" s="273"/>
      <c r="QVD856" s="273"/>
      <c r="QVE856" s="273"/>
      <c r="QVF856" s="273"/>
      <c r="QVG856" s="273"/>
      <c r="QVH856" s="273"/>
      <c r="QVI856" s="273"/>
      <c r="QVJ856" s="273"/>
      <c r="QVK856" s="273"/>
      <c r="QVL856" s="273"/>
      <c r="QVM856" s="273"/>
      <c r="QVN856" s="273"/>
      <c r="QVO856" s="273"/>
      <c r="QVP856" s="273"/>
      <c r="QVQ856" s="273"/>
      <c r="QVR856" s="273"/>
      <c r="QVS856" s="273"/>
      <c r="QVT856" s="273"/>
      <c r="QVU856" s="273"/>
      <c r="QVV856" s="273"/>
      <c r="QVW856" s="273"/>
      <c r="QVX856" s="273"/>
      <c r="QVY856" s="273"/>
      <c r="QVZ856" s="273"/>
      <c r="QWA856" s="273"/>
      <c r="QWB856" s="273"/>
      <c r="QWC856" s="273"/>
      <c r="QWD856" s="273"/>
      <c r="QWE856" s="273"/>
      <c r="QWF856" s="273"/>
      <c r="QWG856" s="273"/>
      <c r="QWH856" s="273"/>
      <c r="QWI856" s="273"/>
      <c r="QWJ856" s="273"/>
      <c r="QWK856" s="273"/>
      <c r="QWL856" s="273"/>
      <c r="QWM856" s="273"/>
      <c r="QWN856" s="273"/>
      <c r="QWO856" s="273"/>
      <c r="QWP856" s="273"/>
      <c r="QWQ856" s="273"/>
      <c r="QWR856" s="273"/>
      <c r="QWS856" s="273"/>
      <c r="QWT856" s="273"/>
      <c r="QWU856" s="273"/>
      <c r="QWV856" s="273"/>
      <c r="QWW856" s="273"/>
      <c r="QWX856" s="273"/>
      <c r="QWY856" s="273"/>
      <c r="QWZ856" s="273"/>
      <c r="QXA856" s="273"/>
      <c r="QXB856" s="273"/>
      <c r="QXC856" s="273"/>
      <c r="QXD856" s="273"/>
      <c r="QXE856" s="273"/>
      <c r="QXF856" s="273"/>
      <c r="QXG856" s="273"/>
      <c r="QXH856" s="273"/>
      <c r="QXI856" s="273"/>
      <c r="QXJ856" s="273"/>
      <c r="QXK856" s="273"/>
      <c r="QXL856" s="273"/>
      <c r="QXM856" s="273"/>
      <c r="QXN856" s="273"/>
      <c r="QXO856" s="273"/>
      <c r="QXP856" s="273"/>
      <c r="QXQ856" s="273"/>
      <c r="QXR856" s="273"/>
      <c r="QXS856" s="273"/>
      <c r="QXT856" s="273"/>
      <c r="QXU856" s="273"/>
      <c r="QXV856" s="273"/>
      <c r="QXW856" s="273"/>
      <c r="QXX856" s="273"/>
      <c r="QXY856" s="273"/>
      <c r="QXZ856" s="273"/>
      <c r="QYA856" s="273"/>
      <c r="QYB856" s="273"/>
      <c r="QYC856" s="273"/>
      <c r="QYD856" s="273"/>
      <c r="QYE856" s="273"/>
      <c r="QYF856" s="273"/>
      <c r="QYG856" s="273"/>
      <c r="QYH856" s="273"/>
      <c r="QYI856" s="273"/>
      <c r="QYJ856" s="273"/>
      <c r="QYK856" s="273"/>
      <c r="QYL856" s="273"/>
      <c r="QYM856" s="273"/>
      <c r="QYN856" s="273"/>
      <c r="QYO856" s="273"/>
      <c r="QYP856" s="273"/>
      <c r="QYQ856" s="273"/>
      <c r="QYR856" s="273"/>
      <c r="QYS856" s="273"/>
      <c r="QYT856" s="273"/>
      <c r="QYU856" s="273"/>
      <c r="QYV856" s="273"/>
      <c r="QYW856" s="273"/>
      <c r="QYX856" s="273"/>
      <c r="QYY856" s="273"/>
      <c r="QYZ856" s="273"/>
      <c r="QZA856" s="273"/>
      <c r="QZB856" s="273"/>
      <c r="QZC856" s="273"/>
      <c r="QZD856" s="273"/>
      <c r="QZE856" s="273"/>
      <c r="QZF856" s="273"/>
      <c r="QZG856" s="273"/>
      <c r="QZH856" s="273"/>
      <c r="QZI856" s="273"/>
      <c r="QZJ856" s="273"/>
      <c r="QZK856" s="273"/>
      <c r="QZL856" s="273"/>
      <c r="QZM856" s="273"/>
      <c r="QZN856" s="273"/>
      <c r="QZO856" s="273"/>
      <c r="QZP856" s="273"/>
      <c r="QZQ856" s="273"/>
      <c r="QZR856" s="273"/>
      <c r="QZS856" s="273"/>
      <c r="QZT856" s="273"/>
      <c r="QZU856" s="273"/>
      <c r="QZV856" s="273"/>
      <c r="QZW856" s="273"/>
      <c r="QZX856" s="273"/>
      <c r="QZY856" s="273"/>
      <c r="QZZ856" s="273"/>
      <c r="RAA856" s="273"/>
      <c r="RAB856" s="273"/>
      <c r="RAC856" s="273"/>
      <c r="RAD856" s="273"/>
      <c r="RAE856" s="273"/>
      <c r="RAF856" s="273"/>
      <c r="RAG856" s="273"/>
      <c r="RAH856" s="273"/>
      <c r="RAI856" s="273"/>
      <c r="RAJ856" s="273"/>
      <c r="RAK856" s="273"/>
      <c r="RAL856" s="273"/>
      <c r="RAM856" s="273"/>
      <c r="RAN856" s="273"/>
      <c r="RAO856" s="273"/>
      <c r="RAP856" s="273"/>
      <c r="RAQ856" s="273"/>
      <c r="RAR856" s="273"/>
      <c r="RAS856" s="273"/>
      <c r="RAT856" s="273"/>
      <c r="RAU856" s="273"/>
      <c r="RAV856" s="273"/>
      <c r="RAW856" s="273"/>
      <c r="RAX856" s="273"/>
      <c r="RAY856" s="273"/>
      <c r="RAZ856" s="273"/>
      <c r="RBA856" s="273"/>
      <c r="RBB856" s="273"/>
      <c r="RBC856" s="273"/>
      <c r="RBD856" s="273"/>
      <c r="RBE856" s="273"/>
      <c r="RBF856" s="273"/>
      <c r="RBG856" s="273"/>
      <c r="RBH856" s="273"/>
      <c r="RBI856" s="273"/>
      <c r="RBJ856" s="273"/>
      <c r="RBK856" s="273"/>
      <c r="RBL856" s="273"/>
      <c r="RBM856" s="273"/>
      <c r="RBN856" s="273"/>
      <c r="RBO856" s="273"/>
      <c r="RBP856" s="273"/>
      <c r="RBQ856" s="273"/>
      <c r="RBR856" s="273"/>
      <c r="RBS856" s="273"/>
      <c r="RBT856" s="273"/>
      <c r="RBU856" s="273"/>
      <c r="RBV856" s="273"/>
      <c r="RBW856" s="273"/>
      <c r="RBX856" s="273"/>
      <c r="RBY856" s="273"/>
      <c r="RBZ856" s="273"/>
      <c r="RCA856" s="273"/>
      <c r="RCB856" s="273"/>
      <c r="RCC856" s="273"/>
      <c r="RCD856" s="273"/>
      <c r="RCE856" s="273"/>
      <c r="RCF856" s="273"/>
      <c r="RCG856" s="273"/>
      <c r="RCH856" s="273"/>
      <c r="RCI856" s="273"/>
      <c r="RCJ856" s="273"/>
      <c r="RCK856" s="273"/>
      <c r="RCL856" s="273"/>
      <c r="RCM856" s="273"/>
      <c r="RCN856" s="273"/>
      <c r="RCO856" s="273"/>
      <c r="RCP856" s="273"/>
      <c r="RCQ856" s="273"/>
      <c r="RCR856" s="273"/>
      <c r="RCS856" s="273"/>
      <c r="RCT856" s="273"/>
      <c r="RCU856" s="273"/>
      <c r="RCV856" s="273"/>
      <c r="RCW856" s="273"/>
      <c r="RCX856" s="273"/>
      <c r="RCY856" s="273"/>
      <c r="RCZ856" s="273"/>
      <c r="RDA856" s="273"/>
      <c r="RDB856" s="273"/>
      <c r="RDC856" s="273"/>
      <c r="RDD856" s="273"/>
      <c r="RDE856" s="273"/>
      <c r="RDF856" s="273"/>
      <c r="RDG856" s="273"/>
      <c r="RDH856" s="273"/>
      <c r="RDI856" s="273"/>
      <c r="RDJ856" s="273"/>
      <c r="RDK856" s="273"/>
      <c r="RDL856" s="273"/>
      <c r="RDM856" s="273"/>
      <c r="RDN856" s="273"/>
      <c r="RDO856" s="273"/>
      <c r="RDP856" s="273"/>
      <c r="RDQ856" s="273"/>
      <c r="RDR856" s="273"/>
      <c r="RDS856" s="273"/>
      <c r="RDT856" s="273"/>
      <c r="RDU856" s="273"/>
      <c r="RDV856" s="273"/>
      <c r="RDW856" s="273"/>
      <c r="RDX856" s="273"/>
      <c r="RDY856" s="273"/>
      <c r="RDZ856" s="273"/>
      <c r="REA856" s="273"/>
      <c r="REB856" s="273"/>
      <c r="REC856" s="273"/>
      <c r="RED856" s="273"/>
      <c r="REE856" s="273"/>
      <c r="REF856" s="273"/>
      <c r="REG856" s="273"/>
      <c r="REH856" s="273"/>
      <c r="REI856" s="273"/>
      <c r="REJ856" s="273"/>
      <c r="REK856" s="273"/>
      <c r="REL856" s="273"/>
      <c r="REM856" s="273"/>
      <c r="REN856" s="273"/>
      <c r="REO856" s="273"/>
      <c r="REP856" s="273"/>
      <c r="REQ856" s="273"/>
      <c r="RER856" s="273"/>
      <c r="RES856" s="273"/>
      <c r="RET856" s="273"/>
      <c r="REU856" s="273"/>
      <c r="REV856" s="273"/>
      <c r="REW856" s="273"/>
      <c r="REX856" s="273"/>
      <c r="REY856" s="273"/>
      <c r="REZ856" s="273"/>
      <c r="RFA856" s="273"/>
      <c r="RFB856" s="273"/>
      <c r="RFC856" s="273"/>
      <c r="RFD856" s="273"/>
      <c r="RFE856" s="273"/>
      <c r="RFF856" s="273"/>
      <c r="RFG856" s="273"/>
      <c r="RFH856" s="273"/>
      <c r="RFI856" s="273"/>
      <c r="RFJ856" s="273"/>
      <c r="RFK856" s="273"/>
      <c r="RFL856" s="273"/>
      <c r="RFM856" s="273"/>
      <c r="RFN856" s="273"/>
      <c r="RFO856" s="273"/>
      <c r="RFP856" s="273"/>
      <c r="RFQ856" s="273"/>
      <c r="RFR856" s="273"/>
      <c r="RFS856" s="273"/>
      <c r="RFT856" s="273"/>
      <c r="RFU856" s="273"/>
      <c r="RFV856" s="273"/>
      <c r="RFW856" s="273"/>
      <c r="RFX856" s="273"/>
      <c r="RFY856" s="273"/>
      <c r="RFZ856" s="273"/>
      <c r="RGA856" s="273"/>
      <c r="RGB856" s="273"/>
      <c r="RGC856" s="273"/>
      <c r="RGD856" s="273"/>
      <c r="RGE856" s="273"/>
      <c r="RGF856" s="273"/>
      <c r="RGG856" s="273"/>
      <c r="RGH856" s="273"/>
      <c r="RGI856" s="273"/>
      <c r="RGJ856" s="273"/>
      <c r="RGK856" s="273"/>
      <c r="RGL856" s="273"/>
      <c r="RGM856" s="273"/>
      <c r="RGN856" s="273"/>
      <c r="RGO856" s="273"/>
      <c r="RGP856" s="273"/>
      <c r="RGQ856" s="273"/>
      <c r="RGR856" s="273"/>
      <c r="RGS856" s="273"/>
      <c r="RGT856" s="273"/>
      <c r="RGU856" s="273"/>
      <c r="RGV856" s="273"/>
      <c r="RGW856" s="273"/>
      <c r="RGX856" s="273"/>
      <c r="RGY856" s="273"/>
      <c r="RGZ856" s="273"/>
      <c r="RHA856" s="273"/>
      <c r="RHB856" s="273"/>
      <c r="RHC856" s="273"/>
      <c r="RHD856" s="273"/>
      <c r="RHE856" s="273"/>
      <c r="RHF856" s="273"/>
      <c r="RHG856" s="273"/>
      <c r="RHH856" s="273"/>
      <c r="RHI856" s="273"/>
      <c r="RHJ856" s="273"/>
      <c r="RHK856" s="273"/>
      <c r="RHL856" s="273"/>
      <c r="RHM856" s="273"/>
      <c r="RHN856" s="273"/>
      <c r="RHO856" s="273"/>
      <c r="RHP856" s="273"/>
      <c r="RHQ856" s="273"/>
      <c r="RHR856" s="273"/>
      <c r="RHS856" s="273"/>
      <c r="RHT856" s="273"/>
      <c r="RHU856" s="273"/>
      <c r="RHV856" s="273"/>
      <c r="RHW856" s="273"/>
      <c r="RHX856" s="273"/>
      <c r="RHY856" s="273"/>
      <c r="RHZ856" s="273"/>
      <c r="RIA856" s="273"/>
      <c r="RIB856" s="273"/>
      <c r="RIC856" s="273"/>
      <c r="RID856" s="273"/>
      <c r="RIE856" s="273"/>
      <c r="RIF856" s="273"/>
      <c r="RIG856" s="273"/>
      <c r="RIH856" s="273"/>
      <c r="RII856" s="273"/>
      <c r="RIJ856" s="273"/>
      <c r="RIK856" s="273"/>
      <c r="RIL856" s="273"/>
      <c r="RIM856" s="273"/>
      <c r="RIN856" s="273"/>
      <c r="RIO856" s="273"/>
      <c r="RIP856" s="273"/>
      <c r="RIQ856" s="273"/>
      <c r="RIR856" s="273"/>
      <c r="RIS856" s="273"/>
      <c r="RIT856" s="273"/>
      <c r="RIU856" s="273"/>
      <c r="RIV856" s="273"/>
      <c r="RIW856" s="273"/>
      <c r="RIX856" s="273"/>
      <c r="RIY856" s="273"/>
      <c r="RIZ856" s="273"/>
      <c r="RJA856" s="273"/>
      <c r="RJB856" s="273"/>
      <c r="RJC856" s="273"/>
      <c r="RJD856" s="273"/>
      <c r="RJE856" s="273"/>
      <c r="RJF856" s="273"/>
      <c r="RJG856" s="273"/>
      <c r="RJH856" s="273"/>
      <c r="RJI856" s="273"/>
      <c r="RJJ856" s="273"/>
      <c r="RJK856" s="273"/>
      <c r="RJL856" s="273"/>
      <c r="RJM856" s="273"/>
      <c r="RJN856" s="273"/>
      <c r="RJO856" s="273"/>
      <c r="RJP856" s="273"/>
      <c r="RJQ856" s="273"/>
      <c r="RJR856" s="273"/>
      <c r="RJS856" s="273"/>
      <c r="RJT856" s="273"/>
      <c r="RJU856" s="273"/>
      <c r="RJV856" s="273"/>
      <c r="RJW856" s="273"/>
      <c r="RJX856" s="273"/>
      <c r="RJY856" s="273"/>
      <c r="RJZ856" s="273"/>
      <c r="RKA856" s="273"/>
      <c r="RKB856" s="273"/>
      <c r="RKC856" s="273"/>
      <c r="RKD856" s="273"/>
      <c r="RKE856" s="273"/>
      <c r="RKF856" s="273"/>
      <c r="RKG856" s="273"/>
      <c r="RKH856" s="273"/>
      <c r="RKI856" s="273"/>
      <c r="RKJ856" s="273"/>
      <c r="RKK856" s="273"/>
      <c r="RKL856" s="273"/>
      <c r="RKM856" s="273"/>
      <c r="RKN856" s="273"/>
      <c r="RKO856" s="273"/>
      <c r="RKP856" s="273"/>
      <c r="RKQ856" s="273"/>
      <c r="RKR856" s="273"/>
      <c r="RKS856" s="273"/>
      <c r="RKT856" s="273"/>
      <c r="RKU856" s="273"/>
      <c r="RKV856" s="273"/>
      <c r="RKW856" s="273"/>
      <c r="RKX856" s="273"/>
      <c r="RKY856" s="273"/>
      <c r="RKZ856" s="273"/>
      <c r="RLA856" s="273"/>
      <c r="RLB856" s="273"/>
      <c r="RLC856" s="273"/>
      <c r="RLD856" s="273"/>
      <c r="RLE856" s="273"/>
      <c r="RLF856" s="273"/>
      <c r="RLG856" s="273"/>
      <c r="RLH856" s="273"/>
      <c r="RLI856" s="273"/>
      <c r="RLJ856" s="273"/>
      <c r="RLK856" s="273"/>
      <c r="RLL856" s="273"/>
      <c r="RLM856" s="273"/>
      <c r="RLN856" s="273"/>
      <c r="RLO856" s="273"/>
      <c r="RLP856" s="273"/>
      <c r="RLQ856" s="273"/>
      <c r="RLR856" s="273"/>
      <c r="RLS856" s="273"/>
      <c r="RLT856" s="273"/>
      <c r="RLU856" s="273"/>
      <c r="RLV856" s="273"/>
      <c r="RLW856" s="273"/>
      <c r="RLX856" s="273"/>
      <c r="RLY856" s="273"/>
      <c r="RLZ856" s="273"/>
      <c r="RMA856" s="273"/>
      <c r="RMB856" s="273"/>
      <c r="RMC856" s="273"/>
      <c r="RMD856" s="273"/>
      <c r="RME856" s="273"/>
      <c r="RMF856" s="273"/>
      <c r="RMG856" s="273"/>
      <c r="RMH856" s="273"/>
      <c r="RMI856" s="273"/>
      <c r="RMJ856" s="273"/>
      <c r="RMK856" s="273"/>
      <c r="RML856" s="273"/>
      <c r="RMM856" s="273"/>
      <c r="RMN856" s="273"/>
      <c r="RMO856" s="273"/>
      <c r="RMP856" s="273"/>
      <c r="RMQ856" s="273"/>
      <c r="RMR856" s="273"/>
      <c r="RMS856" s="273"/>
      <c r="RMT856" s="273"/>
      <c r="RMU856" s="273"/>
      <c r="RMV856" s="273"/>
      <c r="RMW856" s="273"/>
      <c r="RMX856" s="273"/>
      <c r="RMY856" s="273"/>
      <c r="RMZ856" s="273"/>
      <c r="RNA856" s="273"/>
      <c r="RNB856" s="273"/>
      <c r="RNC856" s="273"/>
      <c r="RND856" s="273"/>
      <c r="RNE856" s="273"/>
      <c r="RNF856" s="273"/>
      <c r="RNG856" s="273"/>
      <c r="RNH856" s="273"/>
      <c r="RNI856" s="273"/>
      <c r="RNJ856" s="273"/>
      <c r="RNK856" s="273"/>
      <c r="RNL856" s="273"/>
      <c r="RNM856" s="273"/>
      <c r="RNN856" s="273"/>
      <c r="RNO856" s="273"/>
      <c r="RNP856" s="273"/>
      <c r="RNQ856" s="273"/>
      <c r="RNR856" s="273"/>
      <c r="RNS856" s="273"/>
      <c r="RNT856" s="273"/>
      <c r="RNU856" s="273"/>
      <c r="RNV856" s="273"/>
      <c r="RNW856" s="273"/>
      <c r="RNX856" s="273"/>
      <c r="RNY856" s="273"/>
      <c r="RNZ856" s="273"/>
      <c r="ROA856" s="273"/>
      <c r="ROB856" s="273"/>
      <c r="ROC856" s="273"/>
      <c r="ROD856" s="273"/>
      <c r="ROE856" s="273"/>
      <c r="ROF856" s="273"/>
      <c r="ROG856" s="273"/>
      <c r="ROH856" s="273"/>
      <c r="ROI856" s="273"/>
      <c r="ROJ856" s="273"/>
      <c r="ROK856" s="273"/>
      <c r="ROL856" s="273"/>
      <c r="ROM856" s="273"/>
      <c r="RON856" s="273"/>
      <c r="ROO856" s="273"/>
      <c r="ROP856" s="273"/>
      <c r="ROQ856" s="273"/>
      <c r="ROR856" s="273"/>
      <c r="ROS856" s="273"/>
      <c r="ROT856" s="273"/>
      <c r="ROU856" s="273"/>
      <c r="ROV856" s="273"/>
      <c r="ROW856" s="273"/>
      <c r="ROX856" s="273"/>
      <c r="ROY856" s="273"/>
      <c r="ROZ856" s="273"/>
      <c r="RPA856" s="273"/>
      <c r="RPB856" s="273"/>
      <c r="RPC856" s="273"/>
      <c r="RPD856" s="273"/>
      <c r="RPE856" s="273"/>
      <c r="RPF856" s="273"/>
      <c r="RPG856" s="273"/>
      <c r="RPH856" s="273"/>
      <c r="RPI856" s="273"/>
      <c r="RPJ856" s="273"/>
      <c r="RPK856" s="273"/>
      <c r="RPL856" s="273"/>
      <c r="RPM856" s="273"/>
      <c r="RPN856" s="273"/>
      <c r="RPO856" s="273"/>
      <c r="RPP856" s="273"/>
      <c r="RPQ856" s="273"/>
      <c r="RPR856" s="273"/>
      <c r="RPS856" s="273"/>
      <c r="RPT856" s="273"/>
      <c r="RPU856" s="273"/>
      <c r="RPV856" s="273"/>
      <c r="RPW856" s="273"/>
      <c r="RPX856" s="273"/>
      <c r="RPY856" s="273"/>
      <c r="RPZ856" s="273"/>
      <c r="RQA856" s="273"/>
      <c r="RQB856" s="273"/>
      <c r="RQC856" s="273"/>
      <c r="RQD856" s="273"/>
      <c r="RQE856" s="273"/>
      <c r="RQF856" s="273"/>
      <c r="RQG856" s="273"/>
      <c r="RQH856" s="273"/>
      <c r="RQI856" s="273"/>
      <c r="RQJ856" s="273"/>
      <c r="RQK856" s="273"/>
      <c r="RQL856" s="273"/>
      <c r="RQM856" s="273"/>
      <c r="RQN856" s="273"/>
      <c r="RQO856" s="273"/>
      <c r="RQP856" s="273"/>
      <c r="RQQ856" s="273"/>
      <c r="RQR856" s="273"/>
      <c r="RQS856" s="273"/>
      <c r="RQT856" s="273"/>
      <c r="RQU856" s="273"/>
      <c r="RQV856" s="273"/>
      <c r="RQW856" s="273"/>
      <c r="RQX856" s="273"/>
      <c r="RQY856" s="273"/>
      <c r="RQZ856" s="273"/>
      <c r="RRA856" s="273"/>
      <c r="RRB856" s="273"/>
      <c r="RRC856" s="273"/>
      <c r="RRD856" s="273"/>
      <c r="RRE856" s="273"/>
      <c r="RRF856" s="273"/>
      <c r="RRG856" s="273"/>
      <c r="RRH856" s="273"/>
      <c r="RRI856" s="273"/>
      <c r="RRJ856" s="273"/>
      <c r="RRK856" s="273"/>
      <c r="RRL856" s="273"/>
      <c r="RRM856" s="273"/>
      <c r="RRN856" s="273"/>
      <c r="RRO856" s="273"/>
      <c r="RRP856" s="273"/>
      <c r="RRQ856" s="273"/>
      <c r="RRR856" s="273"/>
      <c r="RRS856" s="273"/>
      <c r="RRT856" s="273"/>
      <c r="RRU856" s="273"/>
      <c r="RRV856" s="273"/>
      <c r="RRW856" s="273"/>
      <c r="RRX856" s="273"/>
      <c r="RRY856" s="273"/>
      <c r="RRZ856" s="273"/>
      <c r="RSA856" s="273"/>
      <c r="RSB856" s="273"/>
      <c r="RSC856" s="273"/>
      <c r="RSD856" s="273"/>
      <c r="RSE856" s="273"/>
      <c r="RSF856" s="273"/>
      <c r="RSG856" s="273"/>
      <c r="RSH856" s="273"/>
      <c r="RSI856" s="273"/>
      <c r="RSJ856" s="273"/>
      <c r="RSK856" s="273"/>
      <c r="RSL856" s="273"/>
      <c r="RSM856" s="273"/>
      <c r="RSN856" s="273"/>
      <c r="RSO856" s="273"/>
      <c r="RSP856" s="273"/>
      <c r="RSQ856" s="273"/>
      <c r="RSR856" s="273"/>
      <c r="RSS856" s="273"/>
      <c r="RST856" s="273"/>
      <c r="RSU856" s="273"/>
      <c r="RSV856" s="273"/>
      <c r="RSW856" s="273"/>
      <c r="RSX856" s="273"/>
      <c r="RSY856" s="273"/>
      <c r="RSZ856" s="273"/>
      <c r="RTA856" s="273"/>
      <c r="RTB856" s="273"/>
      <c r="RTC856" s="273"/>
      <c r="RTD856" s="273"/>
      <c r="RTE856" s="273"/>
      <c r="RTF856" s="273"/>
      <c r="RTG856" s="273"/>
      <c r="RTH856" s="273"/>
      <c r="RTI856" s="273"/>
      <c r="RTJ856" s="273"/>
      <c r="RTK856" s="273"/>
      <c r="RTL856" s="273"/>
      <c r="RTM856" s="273"/>
      <c r="RTN856" s="273"/>
      <c r="RTO856" s="273"/>
      <c r="RTP856" s="273"/>
      <c r="RTQ856" s="273"/>
      <c r="RTR856" s="273"/>
      <c r="RTS856" s="273"/>
      <c r="RTT856" s="273"/>
      <c r="RTU856" s="273"/>
      <c r="RTV856" s="273"/>
      <c r="RTW856" s="273"/>
      <c r="RTX856" s="273"/>
      <c r="RTY856" s="273"/>
      <c r="RTZ856" s="273"/>
      <c r="RUA856" s="273"/>
      <c r="RUB856" s="273"/>
      <c r="RUC856" s="273"/>
      <c r="RUD856" s="273"/>
      <c r="RUE856" s="273"/>
      <c r="RUF856" s="273"/>
      <c r="RUG856" s="273"/>
      <c r="RUH856" s="273"/>
      <c r="RUI856" s="273"/>
      <c r="RUJ856" s="273"/>
      <c r="RUK856" s="273"/>
      <c r="RUL856" s="273"/>
      <c r="RUM856" s="273"/>
      <c r="RUN856" s="273"/>
      <c r="RUO856" s="273"/>
      <c r="RUP856" s="273"/>
      <c r="RUQ856" s="273"/>
      <c r="RUR856" s="273"/>
      <c r="RUS856" s="273"/>
      <c r="RUT856" s="273"/>
      <c r="RUU856" s="273"/>
      <c r="RUV856" s="273"/>
      <c r="RUW856" s="273"/>
      <c r="RUX856" s="273"/>
      <c r="RUY856" s="273"/>
      <c r="RUZ856" s="273"/>
      <c r="RVA856" s="273"/>
      <c r="RVB856" s="273"/>
      <c r="RVC856" s="273"/>
      <c r="RVD856" s="273"/>
      <c r="RVE856" s="273"/>
      <c r="RVF856" s="273"/>
      <c r="RVG856" s="273"/>
      <c r="RVH856" s="273"/>
      <c r="RVI856" s="273"/>
      <c r="RVJ856" s="273"/>
      <c r="RVK856" s="273"/>
      <c r="RVL856" s="273"/>
      <c r="RVM856" s="273"/>
      <c r="RVN856" s="273"/>
      <c r="RVO856" s="273"/>
      <c r="RVP856" s="273"/>
      <c r="RVQ856" s="273"/>
      <c r="RVR856" s="273"/>
      <c r="RVS856" s="273"/>
      <c r="RVT856" s="273"/>
      <c r="RVU856" s="273"/>
      <c r="RVV856" s="273"/>
      <c r="RVW856" s="273"/>
      <c r="RVX856" s="273"/>
      <c r="RVY856" s="273"/>
      <c r="RVZ856" s="273"/>
      <c r="RWA856" s="273"/>
      <c r="RWB856" s="273"/>
      <c r="RWC856" s="273"/>
      <c r="RWD856" s="273"/>
      <c r="RWE856" s="273"/>
      <c r="RWF856" s="273"/>
      <c r="RWG856" s="273"/>
      <c r="RWH856" s="273"/>
      <c r="RWI856" s="273"/>
      <c r="RWJ856" s="273"/>
      <c r="RWK856" s="273"/>
      <c r="RWL856" s="273"/>
      <c r="RWM856" s="273"/>
      <c r="RWN856" s="273"/>
      <c r="RWO856" s="273"/>
      <c r="RWP856" s="273"/>
      <c r="RWQ856" s="273"/>
      <c r="RWR856" s="273"/>
      <c r="RWS856" s="273"/>
      <c r="RWT856" s="273"/>
      <c r="RWU856" s="273"/>
      <c r="RWV856" s="273"/>
      <c r="RWW856" s="273"/>
      <c r="RWX856" s="273"/>
      <c r="RWY856" s="273"/>
      <c r="RWZ856" s="273"/>
      <c r="RXA856" s="273"/>
      <c r="RXB856" s="273"/>
      <c r="RXC856" s="273"/>
      <c r="RXD856" s="273"/>
      <c r="RXE856" s="273"/>
      <c r="RXF856" s="273"/>
      <c r="RXG856" s="273"/>
      <c r="RXH856" s="273"/>
      <c r="RXI856" s="273"/>
      <c r="RXJ856" s="273"/>
      <c r="RXK856" s="273"/>
      <c r="RXL856" s="273"/>
      <c r="RXM856" s="273"/>
      <c r="RXN856" s="273"/>
      <c r="RXO856" s="273"/>
      <c r="RXP856" s="273"/>
      <c r="RXQ856" s="273"/>
      <c r="RXR856" s="273"/>
      <c r="RXS856" s="273"/>
      <c r="RXT856" s="273"/>
      <c r="RXU856" s="273"/>
      <c r="RXV856" s="273"/>
      <c r="RXW856" s="273"/>
      <c r="RXX856" s="273"/>
      <c r="RXY856" s="273"/>
      <c r="RXZ856" s="273"/>
      <c r="RYA856" s="273"/>
      <c r="RYB856" s="273"/>
      <c r="RYC856" s="273"/>
      <c r="RYD856" s="273"/>
      <c r="RYE856" s="273"/>
      <c r="RYF856" s="273"/>
      <c r="RYG856" s="273"/>
      <c r="RYH856" s="273"/>
      <c r="RYI856" s="273"/>
      <c r="RYJ856" s="273"/>
      <c r="RYK856" s="273"/>
      <c r="RYL856" s="273"/>
      <c r="RYM856" s="273"/>
      <c r="RYN856" s="273"/>
      <c r="RYO856" s="273"/>
      <c r="RYP856" s="273"/>
      <c r="RYQ856" s="273"/>
      <c r="RYR856" s="273"/>
      <c r="RYS856" s="273"/>
      <c r="RYT856" s="273"/>
      <c r="RYU856" s="273"/>
      <c r="RYV856" s="273"/>
      <c r="RYW856" s="273"/>
      <c r="RYX856" s="273"/>
      <c r="RYY856" s="273"/>
      <c r="RYZ856" s="273"/>
      <c r="RZA856" s="273"/>
      <c r="RZB856" s="273"/>
      <c r="RZC856" s="273"/>
      <c r="RZD856" s="273"/>
      <c r="RZE856" s="273"/>
      <c r="RZF856" s="273"/>
      <c r="RZG856" s="273"/>
      <c r="RZH856" s="273"/>
      <c r="RZI856" s="273"/>
      <c r="RZJ856" s="273"/>
      <c r="RZK856" s="273"/>
      <c r="RZL856" s="273"/>
      <c r="RZM856" s="273"/>
      <c r="RZN856" s="273"/>
      <c r="RZO856" s="273"/>
      <c r="RZP856" s="273"/>
      <c r="RZQ856" s="273"/>
      <c r="RZR856" s="273"/>
      <c r="RZS856" s="273"/>
      <c r="RZT856" s="273"/>
      <c r="RZU856" s="273"/>
      <c r="RZV856" s="273"/>
      <c r="RZW856" s="273"/>
      <c r="RZX856" s="273"/>
      <c r="RZY856" s="273"/>
      <c r="RZZ856" s="273"/>
      <c r="SAA856" s="273"/>
      <c r="SAB856" s="273"/>
      <c r="SAC856" s="273"/>
      <c r="SAD856" s="273"/>
      <c r="SAE856" s="273"/>
      <c r="SAF856" s="273"/>
      <c r="SAG856" s="273"/>
      <c r="SAH856" s="273"/>
      <c r="SAI856" s="273"/>
      <c r="SAJ856" s="273"/>
      <c r="SAK856" s="273"/>
      <c r="SAL856" s="273"/>
      <c r="SAM856" s="273"/>
      <c r="SAN856" s="273"/>
      <c r="SAO856" s="273"/>
      <c r="SAP856" s="273"/>
      <c r="SAQ856" s="273"/>
      <c r="SAR856" s="273"/>
      <c r="SAS856" s="273"/>
      <c r="SAT856" s="273"/>
      <c r="SAU856" s="273"/>
      <c r="SAV856" s="273"/>
      <c r="SAW856" s="273"/>
      <c r="SAX856" s="273"/>
      <c r="SAY856" s="273"/>
      <c r="SAZ856" s="273"/>
      <c r="SBA856" s="273"/>
      <c r="SBB856" s="273"/>
      <c r="SBC856" s="273"/>
      <c r="SBD856" s="273"/>
      <c r="SBE856" s="273"/>
      <c r="SBF856" s="273"/>
      <c r="SBG856" s="273"/>
      <c r="SBH856" s="273"/>
      <c r="SBI856" s="273"/>
      <c r="SBJ856" s="273"/>
      <c r="SBK856" s="273"/>
      <c r="SBL856" s="273"/>
      <c r="SBM856" s="273"/>
      <c r="SBN856" s="273"/>
      <c r="SBO856" s="273"/>
      <c r="SBP856" s="273"/>
      <c r="SBQ856" s="273"/>
      <c r="SBR856" s="273"/>
      <c r="SBS856" s="273"/>
      <c r="SBT856" s="273"/>
      <c r="SBU856" s="273"/>
      <c r="SBV856" s="273"/>
      <c r="SBW856" s="273"/>
      <c r="SBX856" s="273"/>
      <c r="SBY856" s="273"/>
      <c r="SBZ856" s="273"/>
      <c r="SCA856" s="273"/>
      <c r="SCB856" s="273"/>
      <c r="SCC856" s="273"/>
      <c r="SCD856" s="273"/>
      <c r="SCE856" s="273"/>
      <c r="SCF856" s="273"/>
      <c r="SCG856" s="273"/>
      <c r="SCH856" s="273"/>
      <c r="SCI856" s="273"/>
      <c r="SCJ856" s="273"/>
      <c r="SCK856" s="273"/>
      <c r="SCL856" s="273"/>
      <c r="SCM856" s="273"/>
      <c r="SCN856" s="273"/>
      <c r="SCO856" s="273"/>
      <c r="SCP856" s="273"/>
      <c r="SCQ856" s="273"/>
      <c r="SCR856" s="273"/>
      <c r="SCS856" s="273"/>
      <c r="SCT856" s="273"/>
      <c r="SCU856" s="273"/>
      <c r="SCV856" s="273"/>
      <c r="SCW856" s="273"/>
      <c r="SCX856" s="273"/>
      <c r="SCY856" s="273"/>
      <c r="SCZ856" s="273"/>
      <c r="SDA856" s="273"/>
      <c r="SDB856" s="273"/>
      <c r="SDC856" s="273"/>
      <c r="SDD856" s="273"/>
      <c r="SDE856" s="273"/>
      <c r="SDF856" s="273"/>
      <c r="SDG856" s="273"/>
      <c r="SDH856" s="273"/>
      <c r="SDI856" s="273"/>
      <c r="SDJ856" s="273"/>
      <c r="SDK856" s="273"/>
      <c r="SDL856" s="273"/>
      <c r="SDM856" s="273"/>
      <c r="SDN856" s="273"/>
      <c r="SDO856" s="273"/>
      <c r="SDP856" s="273"/>
      <c r="SDQ856" s="273"/>
      <c r="SDR856" s="273"/>
      <c r="SDS856" s="273"/>
      <c r="SDT856" s="273"/>
      <c r="SDU856" s="273"/>
      <c r="SDV856" s="273"/>
      <c r="SDW856" s="273"/>
      <c r="SDX856" s="273"/>
      <c r="SDY856" s="273"/>
      <c r="SDZ856" s="273"/>
      <c r="SEA856" s="273"/>
      <c r="SEB856" s="273"/>
      <c r="SEC856" s="273"/>
      <c r="SED856" s="273"/>
      <c r="SEE856" s="273"/>
      <c r="SEF856" s="273"/>
      <c r="SEG856" s="273"/>
      <c r="SEH856" s="273"/>
      <c r="SEI856" s="273"/>
      <c r="SEJ856" s="273"/>
      <c r="SEK856" s="273"/>
      <c r="SEL856" s="273"/>
      <c r="SEM856" s="273"/>
      <c r="SEN856" s="273"/>
      <c r="SEO856" s="273"/>
      <c r="SEP856" s="273"/>
      <c r="SEQ856" s="273"/>
      <c r="SER856" s="273"/>
      <c r="SES856" s="273"/>
      <c r="SET856" s="273"/>
      <c r="SEU856" s="273"/>
      <c r="SEV856" s="273"/>
      <c r="SEW856" s="273"/>
      <c r="SEX856" s="273"/>
      <c r="SEY856" s="273"/>
      <c r="SEZ856" s="273"/>
      <c r="SFA856" s="273"/>
      <c r="SFB856" s="273"/>
      <c r="SFC856" s="273"/>
      <c r="SFD856" s="273"/>
      <c r="SFE856" s="273"/>
      <c r="SFF856" s="273"/>
      <c r="SFG856" s="273"/>
      <c r="SFH856" s="273"/>
      <c r="SFI856" s="273"/>
      <c r="SFJ856" s="273"/>
      <c r="SFK856" s="273"/>
      <c r="SFL856" s="273"/>
      <c r="SFM856" s="273"/>
      <c r="SFN856" s="273"/>
      <c r="SFO856" s="273"/>
      <c r="SFP856" s="273"/>
      <c r="SFQ856" s="273"/>
      <c r="SFR856" s="273"/>
      <c r="SFS856" s="273"/>
      <c r="SFT856" s="273"/>
      <c r="SFU856" s="273"/>
      <c r="SFV856" s="273"/>
      <c r="SFW856" s="273"/>
      <c r="SFX856" s="273"/>
      <c r="SFY856" s="273"/>
      <c r="SFZ856" s="273"/>
      <c r="SGA856" s="273"/>
      <c r="SGB856" s="273"/>
      <c r="SGC856" s="273"/>
      <c r="SGD856" s="273"/>
      <c r="SGE856" s="273"/>
      <c r="SGF856" s="273"/>
      <c r="SGG856" s="273"/>
      <c r="SGH856" s="273"/>
      <c r="SGI856" s="273"/>
      <c r="SGJ856" s="273"/>
      <c r="SGK856" s="273"/>
      <c r="SGL856" s="273"/>
      <c r="SGM856" s="273"/>
      <c r="SGN856" s="273"/>
      <c r="SGO856" s="273"/>
      <c r="SGP856" s="273"/>
      <c r="SGQ856" s="273"/>
      <c r="SGR856" s="273"/>
      <c r="SGS856" s="273"/>
      <c r="SGT856" s="273"/>
      <c r="SGU856" s="273"/>
      <c r="SGV856" s="273"/>
      <c r="SGW856" s="273"/>
      <c r="SGX856" s="273"/>
      <c r="SGY856" s="273"/>
      <c r="SGZ856" s="273"/>
      <c r="SHA856" s="273"/>
      <c r="SHB856" s="273"/>
      <c r="SHC856" s="273"/>
      <c r="SHD856" s="273"/>
      <c r="SHE856" s="273"/>
      <c r="SHF856" s="273"/>
      <c r="SHG856" s="273"/>
      <c r="SHH856" s="273"/>
      <c r="SHI856" s="273"/>
      <c r="SHJ856" s="273"/>
      <c r="SHK856" s="273"/>
      <c r="SHL856" s="273"/>
      <c r="SHM856" s="273"/>
      <c r="SHN856" s="273"/>
      <c r="SHO856" s="273"/>
      <c r="SHP856" s="273"/>
      <c r="SHQ856" s="273"/>
      <c r="SHR856" s="273"/>
      <c r="SHS856" s="273"/>
      <c r="SHT856" s="273"/>
      <c r="SHU856" s="273"/>
      <c r="SHV856" s="273"/>
      <c r="SHW856" s="273"/>
      <c r="SHX856" s="273"/>
      <c r="SHY856" s="273"/>
      <c r="SHZ856" s="273"/>
      <c r="SIA856" s="273"/>
      <c r="SIB856" s="273"/>
      <c r="SIC856" s="273"/>
      <c r="SID856" s="273"/>
      <c r="SIE856" s="273"/>
      <c r="SIF856" s="273"/>
      <c r="SIG856" s="273"/>
      <c r="SIH856" s="273"/>
      <c r="SII856" s="273"/>
      <c r="SIJ856" s="273"/>
      <c r="SIK856" s="273"/>
      <c r="SIL856" s="273"/>
      <c r="SIM856" s="273"/>
      <c r="SIN856" s="273"/>
      <c r="SIO856" s="273"/>
      <c r="SIP856" s="273"/>
      <c r="SIQ856" s="273"/>
      <c r="SIR856" s="273"/>
      <c r="SIS856" s="273"/>
      <c r="SIT856" s="273"/>
      <c r="SIU856" s="273"/>
      <c r="SIV856" s="273"/>
      <c r="SIW856" s="273"/>
      <c r="SIX856" s="273"/>
      <c r="SIY856" s="273"/>
      <c r="SIZ856" s="273"/>
      <c r="SJA856" s="273"/>
      <c r="SJB856" s="273"/>
      <c r="SJC856" s="273"/>
      <c r="SJD856" s="273"/>
      <c r="SJE856" s="273"/>
      <c r="SJF856" s="273"/>
      <c r="SJG856" s="273"/>
      <c r="SJH856" s="273"/>
      <c r="SJI856" s="273"/>
      <c r="SJJ856" s="273"/>
      <c r="SJK856" s="273"/>
      <c r="SJL856" s="273"/>
      <c r="SJM856" s="273"/>
      <c r="SJN856" s="273"/>
      <c r="SJO856" s="273"/>
      <c r="SJP856" s="273"/>
      <c r="SJQ856" s="273"/>
      <c r="SJR856" s="273"/>
      <c r="SJS856" s="273"/>
      <c r="SJT856" s="273"/>
      <c r="SJU856" s="273"/>
      <c r="SJV856" s="273"/>
      <c r="SJW856" s="273"/>
      <c r="SJX856" s="273"/>
      <c r="SJY856" s="273"/>
      <c r="SJZ856" s="273"/>
      <c r="SKA856" s="273"/>
      <c r="SKB856" s="273"/>
      <c r="SKC856" s="273"/>
      <c r="SKD856" s="273"/>
      <c r="SKE856" s="273"/>
      <c r="SKF856" s="273"/>
      <c r="SKG856" s="273"/>
      <c r="SKH856" s="273"/>
      <c r="SKI856" s="273"/>
      <c r="SKJ856" s="273"/>
      <c r="SKK856" s="273"/>
      <c r="SKL856" s="273"/>
      <c r="SKM856" s="273"/>
      <c r="SKN856" s="273"/>
      <c r="SKO856" s="273"/>
      <c r="SKP856" s="273"/>
      <c r="SKQ856" s="273"/>
      <c r="SKR856" s="273"/>
      <c r="SKS856" s="273"/>
      <c r="SKT856" s="273"/>
      <c r="SKU856" s="273"/>
      <c r="SKV856" s="273"/>
      <c r="SKW856" s="273"/>
      <c r="SKX856" s="273"/>
      <c r="SKY856" s="273"/>
      <c r="SKZ856" s="273"/>
      <c r="SLA856" s="273"/>
      <c r="SLB856" s="273"/>
      <c r="SLC856" s="273"/>
      <c r="SLD856" s="273"/>
      <c r="SLE856" s="273"/>
      <c r="SLF856" s="273"/>
      <c r="SLG856" s="273"/>
      <c r="SLH856" s="273"/>
      <c r="SLI856" s="273"/>
      <c r="SLJ856" s="273"/>
      <c r="SLK856" s="273"/>
      <c r="SLL856" s="273"/>
      <c r="SLM856" s="273"/>
      <c r="SLN856" s="273"/>
      <c r="SLO856" s="273"/>
      <c r="SLP856" s="273"/>
      <c r="SLQ856" s="273"/>
      <c r="SLR856" s="273"/>
      <c r="SLS856" s="273"/>
      <c r="SLT856" s="273"/>
      <c r="SLU856" s="273"/>
      <c r="SLV856" s="273"/>
      <c r="SLW856" s="273"/>
      <c r="SLX856" s="273"/>
      <c r="SLY856" s="273"/>
      <c r="SLZ856" s="273"/>
      <c r="SMA856" s="273"/>
      <c r="SMB856" s="273"/>
      <c r="SMC856" s="273"/>
      <c r="SMD856" s="273"/>
      <c r="SME856" s="273"/>
      <c r="SMF856" s="273"/>
      <c r="SMG856" s="273"/>
      <c r="SMH856" s="273"/>
      <c r="SMI856" s="273"/>
      <c r="SMJ856" s="273"/>
      <c r="SMK856" s="273"/>
      <c r="SML856" s="273"/>
      <c r="SMM856" s="273"/>
      <c r="SMN856" s="273"/>
      <c r="SMO856" s="273"/>
      <c r="SMP856" s="273"/>
      <c r="SMQ856" s="273"/>
      <c r="SMR856" s="273"/>
      <c r="SMS856" s="273"/>
      <c r="SMT856" s="273"/>
      <c r="SMU856" s="273"/>
      <c r="SMV856" s="273"/>
      <c r="SMW856" s="273"/>
      <c r="SMX856" s="273"/>
      <c r="SMY856" s="273"/>
      <c r="SMZ856" s="273"/>
      <c r="SNA856" s="273"/>
      <c r="SNB856" s="273"/>
      <c r="SNC856" s="273"/>
      <c r="SND856" s="273"/>
      <c r="SNE856" s="273"/>
      <c r="SNF856" s="273"/>
      <c r="SNG856" s="273"/>
      <c r="SNH856" s="273"/>
      <c r="SNI856" s="273"/>
      <c r="SNJ856" s="273"/>
      <c r="SNK856" s="273"/>
      <c r="SNL856" s="273"/>
      <c r="SNM856" s="273"/>
      <c r="SNN856" s="273"/>
      <c r="SNO856" s="273"/>
      <c r="SNP856" s="273"/>
      <c r="SNQ856" s="273"/>
      <c r="SNR856" s="273"/>
      <c r="SNS856" s="273"/>
      <c r="SNT856" s="273"/>
      <c r="SNU856" s="273"/>
      <c r="SNV856" s="273"/>
      <c r="SNW856" s="273"/>
      <c r="SNX856" s="273"/>
      <c r="SNY856" s="273"/>
      <c r="SNZ856" s="273"/>
      <c r="SOA856" s="273"/>
      <c r="SOB856" s="273"/>
      <c r="SOC856" s="273"/>
      <c r="SOD856" s="273"/>
      <c r="SOE856" s="273"/>
      <c r="SOF856" s="273"/>
      <c r="SOG856" s="273"/>
      <c r="SOH856" s="273"/>
      <c r="SOI856" s="273"/>
      <c r="SOJ856" s="273"/>
      <c r="SOK856" s="273"/>
      <c r="SOL856" s="273"/>
      <c r="SOM856" s="273"/>
      <c r="SON856" s="273"/>
      <c r="SOO856" s="273"/>
      <c r="SOP856" s="273"/>
      <c r="SOQ856" s="273"/>
      <c r="SOR856" s="273"/>
      <c r="SOS856" s="273"/>
      <c r="SOT856" s="273"/>
      <c r="SOU856" s="273"/>
      <c r="SOV856" s="273"/>
      <c r="SOW856" s="273"/>
      <c r="SOX856" s="273"/>
      <c r="SOY856" s="273"/>
      <c r="SOZ856" s="273"/>
      <c r="SPA856" s="273"/>
      <c r="SPB856" s="273"/>
      <c r="SPC856" s="273"/>
      <c r="SPD856" s="273"/>
      <c r="SPE856" s="273"/>
      <c r="SPF856" s="273"/>
      <c r="SPG856" s="273"/>
      <c r="SPH856" s="273"/>
      <c r="SPI856" s="273"/>
      <c r="SPJ856" s="273"/>
      <c r="SPK856" s="273"/>
      <c r="SPL856" s="273"/>
      <c r="SPM856" s="273"/>
      <c r="SPN856" s="273"/>
      <c r="SPO856" s="273"/>
      <c r="SPP856" s="273"/>
      <c r="SPQ856" s="273"/>
      <c r="SPR856" s="273"/>
      <c r="SPS856" s="273"/>
      <c r="SPT856" s="273"/>
      <c r="SPU856" s="273"/>
      <c r="SPV856" s="273"/>
      <c r="SPW856" s="273"/>
      <c r="SPX856" s="273"/>
      <c r="SPY856" s="273"/>
      <c r="SPZ856" s="273"/>
      <c r="SQA856" s="273"/>
      <c r="SQB856" s="273"/>
      <c r="SQC856" s="273"/>
      <c r="SQD856" s="273"/>
      <c r="SQE856" s="273"/>
      <c r="SQF856" s="273"/>
      <c r="SQG856" s="273"/>
      <c r="SQH856" s="273"/>
      <c r="SQI856" s="273"/>
      <c r="SQJ856" s="273"/>
      <c r="SQK856" s="273"/>
      <c r="SQL856" s="273"/>
      <c r="SQM856" s="273"/>
      <c r="SQN856" s="273"/>
      <c r="SQO856" s="273"/>
      <c r="SQP856" s="273"/>
      <c r="SQQ856" s="273"/>
      <c r="SQR856" s="273"/>
      <c r="SQS856" s="273"/>
      <c r="SQT856" s="273"/>
      <c r="SQU856" s="273"/>
      <c r="SQV856" s="273"/>
      <c r="SQW856" s="273"/>
      <c r="SQX856" s="273"/>
      <c r="SQY856" s="273"/>
      <c r="SQZ856" s="273"/>
      <c r="SRA856" s="273"/>
      <c r="SRB856" s="273"/>
      <c r="SRC856" s="273"/>
      <c r="SRD856" s="273"/>
      <c r="SRE856" s="273"/>
      <c r="SRF856" s="273"/>
      <c r="SRG856" s="273"/>
      <c r="SRH856" s="273"/>
      <c r="SRI856" s="273"/>
      <c r="SRJ856" s="273"/>
      <c r="SRK856" s="273"/>
      <c r="SRL856" s="273"/>
      <c r="SRM856" s="273"/>
      <c r="SRN856" s="273"/>
      <c r="SRO856" s="273"/>
      <c r="SRP856" s="273"/>
      <c r="SRQ856" s="273"/>
      <c r="SRR856" s="273"/>
      <c r="SRS856" s="273"/>
      <c r="SRT856" s="273"/>
      <c r="SRU856" s="273"/>
      <c r="SRV856" s="273"/>
      <c r="SRW856" s="273"/>
      <c r="SRX856" s="273"/>
      <c r="SRY856" s="273"/>
      <c r="SRZ856" s="273"/>
      <c r="SSA856" s="273"/>
      <c r="SSB856" s="273"/>
      <c r="SSC856" s="273"/>
      <c r="SSD856" s="273"/>
      <c r="SSE856" s="273"/>
      <c r="SSF856" s="273"/>
      <c r="SSG856" s="273"/>
      <c r="SSH856" s="273"/>
      <c r="SSI856" s="273"/>
      <c r="SSJ856" s="273"/>
      <c r="SSK856" s="273"/>
      <c r="SSL856" s="273"/>
      <c r="SSM856" s="273"/>
      <c r="SSN856" s="273"/>
      <c r="SSO856" s="273"/>
      <c r="SSP856" s="273"/>
      <c r="SSQ856" s="273"/>
      <c r="SSR856" s="273"/>
      <c r="SSS856" s="273"/>
      <c r="SST856" s="273"/>
      <c r="SSU856" s="273"/>
      <c r="SSV856" s="273"/>
      <c r="SSW856" s="273"/>
      <c r="SSX856" s="273"/>
      <c r="SSY856" s="273"/>
      <c r="SSZ856" s="273"/>
      <c r="STA856" s="273"/>
      <c r="STB856" s="273"/>
      <c r="STC856" s="273"/>
      <c r="STD856" s="273"/>
      <c r="STE856" s="273"/>
      <c r="STF856" s="273"/>
      <c r="STG856" s="273"/>
      <c r="STH856" s="273"/>
      <c r="STI856" s="273"/>
      <c r="STJ856" s="273"/>
      <c r="STK856" s="273"/>
      <c r="STL856" s="273"/>
      <c r="STM856" s="273"/>
      <c r="STN856" s="273"/>
      <c r="STO856" s="273"/>
      <c r="STP856" s="273"/>
      <c r="STQ856" s="273"/>
      <c r="STR856" s="273"/>
      <c r="STS856" s="273"/>
      <c r="STT856" s="273"/>
      <c r="STU856" s="273"/>
      <c r="STV856" s="273"/>
      <c r="STW856" s="273"/>
      <c r="STX856" s="273"/>
      <c r="STY856" s="273"/>
      <c r="STZ856" s="273"/>
      <c r="SUA856" s="273"/>
      <c r="SUB856" s="273"/>
      <c r="SUC856" s="273"/>
      <c r="SUD856" s="273"/>
      <c r="SUE856" s="273"/>
      <c r="SUF856" s="273"/>
      <c r="SUG856" s="273"/>
      <c r="SUH856" s="273"/>
      <c r="SUI856" s="273"/>
      <c r="SUJ856" s="273"/>
      <c r="SUK856" s="273"/>
      <c r="SUL856" s="273"/>
      <c r="SUM856" s="273"/>
      <c r="SUN856" s="273"/>
      <c r="SUO856" s="273"/>
      <c r="SUP856" s="273"/>
      <c r="SUQ856" s="273"/>
      <c r="SUR856" s="273"/>
      <c r="SUS856" s="273"/>
      <c r="SUT856" s="273"/>
      <c r="SUU856" s="273"/>
      <c r="SUV856" s="273"/>
      <c r="SUW856" s="273"/>
      <c r="SUX856" s="273"/>
      <c r="SUY856" s="273"/>
      <c r="SUZ856" s="273"/>
      <c r="SVA856" s="273"/>
      <c r="SVB856" s="273"/>
      <c r="SVC856" s="273"/>
      <c r="SVD856" s="273"/>
      <c r="SVE856" s="273"/>
      <c r="SVF856" s="273"/>
      <c r="SVG856" s="273"/>
      <c r="SVH856" s="273"/>
      <c r="SVI856" s="273"/>
      <c r="SVJ856" s="273"/>
      <c r="SVK856" s="273"/>
      <c r="SVL856" s="273"/>
      <c r="SVM856" s="273"/>
      <c r="SVN856" s="273"/>
      <c r="SVO856" s="273"/>
      <c r="SVP856" s="273"/>
      <c r="SVQ856" s="273"/>
      <c r="SVR856" s="273"/>
      <c r="SVS856" s="273"/>
      <c r="SVT856" s="273"/>
      <c r="SVU856" s="273"/>
      <c r="SVV856" s="273"/>
      <c r="SVW856" s="273"/>
      <c r="SVX856" s="273"/>
      <c r="SVY856" s="273"/>
      <c r="SVZ856" s="273"/>
      <c r="SWA856" s="273"/>
      <c r="SWB856" s="273"/>
      <c r="SWC856" s="273"/>
      <c r="SWD856" s="273"/>
      <c r="SWE856" s="273"/>
      <c r="SWF856" s="273"/>
      <c r="SWG856" s="273"/>
      <c r="SWH856" s="273"/>
      <c r="SWI856" s="273"/>
      <c r="SWJ856" s="273"/>
      <c r="SWK856" s="273"/>
      <c r="SWL856" s="273"/>
      <c r="SWM856" s="273"/>
      <c r="SWN856" s="273"/>
      <c r="SWO856" s="273"/>
      <c r="SWP856" s="273"/>
      <c r="SWQ856" s="273"/>
      <c r="SWR856" s="273"/>
      <c r="SWS856" s="273"/>
      <c r="SWT856" s="273"/>
      <c r="SWU856" s="273"/>
      <c r="SWV856" s="273"/>
      <c r="SWW856" s="273"/>
      <c r="SWX856" s="273"/>
      <c r="SWY856" s="273"/>
      <c r="SWZ856" s="273"/>
      <c r="SXA856" s="273"/>
      <c r="SXB856" s="273"/>
      <c r="SXC856" s="273"/>
      <c r="SXD856" s="273"/>
      <c r="SXE856" s="273"/>
      <c r="SXF856" s="273"/>
      <c r="SXG856" s="273"/>
      <c r="SXH856" s="273"/>
      <c r="SXI856" s="273"/>
      <c r="SXJ856" s="273"/>
      <c r="SXK856" s="273"/>
      <c r="SXL856" s="273"/>
      <c r="SXM856" s="273"/>
      <c r="SXN856" s="273"/>
      <c r="SXO856" s="273"/>
      <c r="SXP856" s="273"/>
      <c r="SXQ856" s="273"/>
      <c r="SXR856" s="273"/>
      <c r="SXS856" s="273"/>
      <c r="SXT856" s="273"/>
      <c r="SXU856" s="273"/>
      <c r="SXV856" s="273"/>
      <c r="SXW856" s="273"/>
      <c r="SXX856" s="273"/>
      <c r="SXY856" s="273"/>
      <c r="SXZ856" s="273"/>
      <c r="SYA856" s="273"/>
      <c r="SYB856" s="273"/>
      <c r="SYC856" s="273"/>
      <c r="SYD856" s="273"/>
      <c r="SYE856" s="273"/>
      <c r="SYF856" s="273"/>
      <c r="SYG856" s="273"/>
      <c r="SYH856" s="273"/>
      <c r="SYI856" s="273"/>
      <c r="SYJ856" s="273"/>
      <c r="SYK856" s="273"/>
      <c r="SYL856" s="273"/>
      <c r="SYM856" s="273"/>
      <c r="SYN856" s="273"/>
      <c r="SYO856" s="273"/>
      <c r="SYP856" s="273"/>
      <c r="SYQ856" s="273"/>
      <c r="SYR856" s="273"/>
      <c r="SYS856" s="273"/>
      <c r="SYT856" s="273"/>
      <c r="SYU856" s="273"/>
      <c r="SYV856" s="273"/>
      <c r="SYW856" s="273"/>
      <c r="SYX856" s="273"/>
      <c r="SYY856" s="273"/>
      <c r="SYZ856" s="273"/>
      <c r="SZA856" s="273"/>
      <c r="SZB856" s="273"/>
      <c r="SZC856" s="273"/>
      <c r="SZD856" s="273"/>
      <c r="SZE856" s="273"/>
      <c r="SZF856" s="273"/>
      <c r="SZG856" s="273"/>
      <c r="SZH856" s="273"/>
      <c r="SZI856" s="273"/>
      <c r="SZJ856" s="273"/>
      <c r="SZK856" s="273"/>
      <c r="SZL856" s="273"/>
      <c r="SZM856" s="273"/>
      <c r="SZN856" s="273"/>
      <c r="SZO856" s="273"/>
      <c r="SZP856" s="273"/>
      <c r="SZQ856" s="273"/>
      <c r="SZR856" s="273"/>
      <c r="SZS856" s="273"/>
      <c r="SZT856" s="273"/>
      <c r="SZU856" s="273"/>
      <c r="SZV856" s="273"/>
      <c r="SZW856" s="273"/>
      <c r="SZX856" s="273"/>
      <c r="SZY856" s="273"/>
      <c r="SZZ856" s="273"/>
      <c r="TAA856" s="273"/>
      <c r="TAB856" s="273"/>
      <c r="TAC856" s="273"/>
      <c r="TAD856" s="273"/>
      <c r="TAE856" s="273"/>
      <c r="TAF856" s="273"/>
      <c r="TAG856" s="273"/>
      <c r="TAH856" s="273"/>
      <c r="TAI856" s="273"/>
      <c r="TAJ856" s="273"/>
      <c r="TAK856" s="273"/>
      <c r="TAL856" s="273"/>
      <c r="TAM856" s="273"/>
      <c r="TAN856" s="273"/>
      <c r="TAO856" s="273"/>
      <c r="TAP856" s="273"/>
      <c r="TAQ856" s="273"/>
      <c r="TAR856" s="273"/>
      <c r="TAS856" s="273"/>
      <c r="TAT856" s="273"/>
      <c r="TAU856" s="273"/>
      <c r="TAV856" s="273"/>
      <c r="TAW856" s="273"/>
      <c r="TAX856" s="273"/>
      <c r="TAY856" s="273"/>
      <c r="TAZ856" s="273"/>
      <c r="TBA856" s="273"/>
      <c r="TBB856" s="273"/>
      <c r="TBC856" s="273"/>
      <c r="TBD856" s="273"/>
      <c r="TBE856" s="273"/>
      <c r="TBF856" s="273"/>
      <c r="TBG856" s="273"/>
      <c r="TBH856" s="273"/>
      <c r="TBI856" s="273"/>
      <c r="TBJ856" s="273"/>
      <c r="TBK856" s="273"/>
      <c r="TBL856" s="273"/>
      <c r="TBM856" s="273"/>
      <c r="TBN856" s="273"/>
      <c r="TBO856" s="273"/>
      <c r="TBP856" s="273"/>
      <c r="TBQ856" s="273"/>
      <c r="TBR856" s="273"/>
      <c r="TBS856" s="273"/>
      <c r="TBT856" s="273"/>
      <c r="TBU856" s="273"/>
      <c r="TBV856" s="273"/>
      <c r="TBW856" s="273"/>
      <c r="TBX856" s="273"/>
      <c r="TBY856" s="273"/>
      <c r="TBZ856" s="273"/>
      <c r="TCA856" s="273"/>
      <c r="TCB856" s="273"/>
      <c r="TCC856" s="273"/>
      <c r="TCD856" s="273"/>
      <c r="TCE856" s="273"/>
      <c r="TCF856" s="273"/>
      <c r="TCG856" s="273"/>
      <c r="TCH856" s="273"/>
      <c r="TCI856" s="273"/>
      <c r="TCJ856" s="273"/>
      <c r="TCK856" s="273"/>
      <c r="TCL856" s="273"/>
      <c r="TCM856" s="273"/>
      <c r="TCN856" s="273"/>
      <c r="TCO856" s="273"/>
      <c r="TCP856" s="273"/>
      <c r="TCQ856" s="273"/>
      <c r="TCR856" s="273"/>
      <c r="TCS856" s="273"/>
      <c r="TCT856" s="273"/>
      <c r="TCU856" s="273"/>
      <c r="TCV856" s="273"/>
      <c r="TCW856" s="273"/>
      <c r="TCX856" s="273"/>
      <c r="TCY856" s="273"/>
      <c r="TCZ856" s="273"/>
      <c r="TDA856" s="273"/>
      <c r="TDB856" s="273"/>
      <c r="TDC856" s="273"/>
      <c r="TDD856" s="273"/>
      <c r="TDE856" s="273"/>
      <c r="TDF856" s="273"/>
      <c r="TDG856" s="273"/>
      <c r="TDH856" s="273"/>
      <c r="TDI856" s="273"/>
      <c r="TDJ856" s="273"/>
      <c r="TDK856" s="273"/>
      <c r="TDL856" s="273"/>
      <c r="TDM856" s="273"/>
      <c r="TDN856" s="273"/>
      <c r="TDO856" s="273"/>
      <c r="TDP856" s="273"/>
      <c r="TDQ856" s="273"/>
      <c r="TDR856" s="273"/>
      <c r="TDS856" s="273"/>
      <c r="TDT856" s="273"/>
      <c r="TDU856" s="273"/>
      <c r="TDV856" s="273"/>
      <c r="TDW856" s="273"/>
      <c r="TDX856" s="273"/>
      <c r="TDY856" s="273"/>
      <c r="TDZ856" s="273"/>
      <c r="TEA856" s="273"/>
      <c r="TEB856" s="273"/>
      <c r="TEC856" s="273"/>
      <c r="TED856" s="273"/>
      <c r="TEE856" s="273"/>
      <c r="TEF856" s="273"/>
      <c r="TEG856" s="273"/>
      <c r="TEH856" s="273"/>
      <c r="TEI856" s="273"/>
      <c r="TEJ856" s="273"/>
      <c r="TEK856" s="273"/>
      <c r="TEL856" s="273"/>
      <c r="TEM856" s="273"/>
      <c r="TEN856" s="273"/>
      <c r="TEO856" s="273"/>
      <c r="TEP856" s="273"/>
      <c r="TEQ856" s="273"/>
      <c r="TER856" s="273"/>
      <c r="TES856" s="273"/>
      <c r="TET856" s="273"/>
      <c r="TEU856" s="273"/>
      <c r="TEV856" s="273"/>
      <c r="TEW856" s="273"/>
      <c r="TEX856" s="273"/>
      <c r="TEY856" s="273"/>
      <c r="TEZ856" s="273"/>
      <c r="TFA856" s="273"/>
      <c r="TFB856" s="273"/>
      <c r="TFC856" s="273"/>
      <c r="TFD856" s="273"/>
      <c r="TFE856" s="273"/>
      <c r="TFF856" s="273"/>
      <c r="TFG856" s="273"/>
      <c r="TFH856" s="273"/>
      <c r="TFI856" s="273"/>
      <c r="TFJ856" s="273"/>
      <c r="TFK856" s="273"/>
      <c r="TFL856" s="273"/>
      <c r="TFM856" s="273"/>
      <c r="TFN856" s="273"/>
      <c r="TFO856" s="273"/>
      <c r="TFP856" s="273"/>
      <c r="TFQ856" s="273"/>
      <c r="TFR856" s="273"/>
      <c r="TFS856" s="273"/>
      <c r="TFT856" s="273"/>
      <c r="TFU856" s="273"/>
      <c r="TFV856" s="273"/>
      <c r="TFW856" s="273"/>
      <c r="TFX856" s="273"/>
      <c r="TFY856" s="273"/>
      <c r="TFZ856" s="273"/>
      <c r="TGA856" s="273"/>
      <c r="TGB856" s="273"/>
      <c r="TGC856" s="273"/>
      <c r="TGD856" s="273"/>
      <c r="TGE856" s="273"/>
      <c r="TGF856" s="273"/>
      <c r="TGG856" s="273"/>
      <c r="TGH856" s="273"/>
      <c r="TGI856" s="273"/>
      <c r="TGJ856" s="273"/>
      <c r="TGK856" s="273"/>
      <c r="TGL856" s="273"/>
      <c r="TGM856" s="273"/>
      <c r="TGN856" s="273"/>
      <c r="TGO856" s="273"/>
      <c r="TGP856" s="273"/>
      <c r="TGQ856" s="273"/>
      <c r="TGR856" s="273"/>
      <c r="TGS856" s="273"/>
      <c r="TGT856" s="273"/>
      <c r="TGU856" s="273"/>
      <c r="TGV856" s="273"/>
      <c r="TGW856" s="273"/>
      <c r="TGX856" s="273"/>
      <c r="TGY856" s="273"/>
      <c r="TGZ856" s="273"/>
      <c r="THA856" s="273"/>
      <c r="THB856" s="273"/>
      <c r="THC856" s="273"/>
      <c r="THD856" s="273"/>
      <c r="THE856" s="273"/>
      <c r="THF856" s="273"/>
      <c r="THG856" s="273"/>
      <c r="THH856" s="273"/>
      <c r="THI856" s="273"/>
      <c r="THJ856" s="273"/>
      <c r="THK856" s="273"/>
      <c r="THL856" s="273"/>
      <c r="THM856" s="273"/>
      <c r="THN856" s="273"/>
      <c r="THO856" s="273"/>
      <c r="THP856" s="273"/>
      <c r="THQ856" s="273"/>
      <c r="THR856" s="273"/>
      <c r="THS856" s="273"/>
      <c r="THT856" s="273"/>
      <c r="THU856" s="273"/>
      <c r="THV856" s="273"/>
      <c r="THW856" s="273"/>
      <c r="THX856" s="273"/>
      <c r="THY856" s="273"/>
      <c r="THZ856" s="273"/>
      <c r="TIA856" s="273"/>
      <c r="TIB856" s="273"/>
      <c r="TIC856" s="273"/>
      <c r="TID856" s="273"/>
      <c r="TIE856" s="273"/>
      <c r="TIF856" s="273"/>
      <c r="TIG856" s="273"/>
      <c r="TIH856" s="273"/>
      <c r="TII856" s="273"/>
      <c r="TIJ856" s="273"/>
      <c r="TIK856" s="273"/>
      <c r="TIL856" s="273"/>
      <c r="TIM856" s="273"/>
      <c r="TIN856" s="273"/>
      <c r="TIO856" s="273"/>
      <c r="TIP856" s="273"/>
      <c r="TIQ856" s="273"/>
      <c r="TIR856" s="273"/>
      <c r="TIS856" s="273"/>
      <c r="TIT856" s="273"/>
      <c r="TIU856" s="273"/>
      <c r="TIV856" s="273"/>
      <c r="TIW856" s="273"/>
      <c r="TIX856" s="273"/>
      <c r="TIY856" s="273"/>
      <c r="TIZ856" s="273"/>
      <c r="TJA856" s="273"/>
      <c r="TJB856" s="273"/>
      <c r="TJC856" s="273"/>
      <c r="TJD856" s="273"/>
      <c r="TJE856" s="273"/>
      <c r="TJF856" s="273"/>
      <c r="TJG856" s="273"/>
      <c r="TJH856" s="273"/>
      <c r="TJI856" s="273"/>
      <c r="TJJ856" s="273"/>
      <c r="TJK856" s="273"/>
      <c r="TJL856" s="273"/>
      <c r="TJM856" s="273"/>
      <c r="TJN856" s="273"/>
      <c r="TJO856" s="273"/>
      <c r="TJP856" s="273"/>
      <c r="TJQ856" s="273"/>
      <c r="TJR856" s="273"/>
      <c r="TJS856" s="273"/>
      <c r="TJT856" s="273"/>
      <c r="TJU856" s="273"/>
      <c r="TJV856" s="273"/>
      <c r="TJW856" s="273"/>
      <c r="TJX856" s="273"/>
      <c r="TJY856" s="273"/>
      <c r="TJZ856" s="273"/>
      <c r="TKA856" s="273"/>
      <c r="TKB856" s="273"/>
      <c r="TKC856" s="273"/>
      <c r="TKD856" s="273"/>
      <c r="TKE856" s="273"/>
      <c r="TKF856" s="273"/>
      <c r="TKG856" s="273"/>
      <c r="TKH856" s="273"/>
      <c r="TKI856" s="273"/>
      <c r="TKJ856" s="273"/>
      <c r="TKK856" s="273"/>
      <c r="TKL856" s="273"/>
      <c r="TKM856" s="273"/>
      <c r="TKN856" s="273"/>
      <c r="TKO856" s="273"/>
      <c r="TKP856" s="273"/>
      <c r="TKQ856" s="273"/>
      <c r="TKR856" s="273"/>
      <c r="TKS856" s="273"/>
      <c r="TKT856" s="273"/>
      <c r="TKU856" s="273"/>
      <c r="TKV856" s="273"/>
      <c r="TKW856" s="273"/>
      <c r="TKX856" s="273"/>
      <c r="TKY856" s="273"/>
      <c r="TKZ856" s="273"/>
      <c r="TLA856" s="273"/>
      <c r="TLB856" s="273"/>
      <c r="TLC856" s="273"/>
      <c r="TLD856" s="273"/>
      <c r="TLE856" s="273"/>
      <c r="TLF856" s="273"/>
      <c r="TLG856" s="273"/>
      <c r="TLH856" s="273"/>
      <c r="TLI856" s="273"/>
      <c r="TLJ856" s="273"/>
      <c r="TLK856" s="273"/>
      <c r="TLL856" s="273"/>
      <c r="TLM856" s="273"/>
      <c r="TLN856" s="273"/>
      <c r="TLO856" s="273"/>
      <c r="TLP856" s="273"/>
      <c r="TLQ856" s="273"/>
      <c r="TLR856" s="273"/>
      <c r="TLS856" s="273"/>
      <c r="TLT856" s="273"/>
      <c r="TLU856" s="273"/>
      <c r="TLV856" s="273"/>
      <c r="TLW856" s="273"/>
      <c r="TLX856" s="273"/>
      <c r="TLY856" s="273"/>
      <c r="TLZ856" s="273"/>
      <c r="TMA856" s="273"/>
      <c r="TMB856" s="273"/>
      <c r="TMC856" s="273"/>
      <c r="TMD856" s="273"/>
      <c r="TME856" s="273"/>
      <c r="TMF856" s="273"/>
      <c r="TMG856" s="273"/>
      <c r="TMH856" s="273"/>
      <c r="TMI856" s="273"/>
      <c r="TMJ856" s="273"/>
      <c r="TMK856" s="273"/>
      <c r="TML856" s="273"/>
      <c r="TMM856" s="273"/>
      <c r="TMN856" s="273"/>
      <c r="TMO856" s="273"/>
      <c r="TMP856" s="273"/>
      <c r="TMQ856" s="273"/>
      <c r="TMR856" s="273"/>
      <c r="TMS856" s="273"/>
      <c r="TMT856" s="273"/>
      <c r="TMU856" s="273"/>
      <c r="TMV856" s="273"/>
      <c r="TMW856" s="273"/>
      <c r="TMX856" s="273"/>
      <c r="TMY856" s="273"/>
      <c r="TMZ856" s="273"/>
      <c r="TNA856" s="273"/>
      <c r="TNB856" s="273"/>
      <c r="TNC856" s="273"/>
      <c r="TND856" s="273"/>
      <c r="TNE856" s="273"/>
      <c r="TNF856" s="273"/>
      <c r="TNG856" s="273"/>
      <c r="TNH856" s="273"/>
      <c r="TNI856" s="273"/>
      <c r="TNJ856" s="273"/>
      <c r="TNK856" s="273"/>
      <c r="TNL856" s="273"/>
      <c r="TNM856" s="273"/>
      <c r="TNN856" s="273"/>
      <c r="TNO856" s="273"/>
      <c r="TNP856" s="273"/>
      <c r="TNQ856" s="273"/>
      <c r="TNR856" s="273"/>
      <c r="TNS856" s="273"/>
      <c r="TNT856" s="273"/>
      <c r="TNU856" s="273"/>
      <c r="TNV856" s="273"/>
      <c r="TNW856" s="273"/>
      <c r="TNX856" s="273"/>
      <c r="TNY856" s="273"/>
      <c r="TNZ856" s="273"/>
      <c r="TOA856" s="273"/>
      <c r="TOB856" s="273"/>
      <c r="TOC856" s="273"/>
      <c r="TOD856" s="273"/>
      <c r="TOE856" s="273"/>
      <c r="TOF856" s="273"/>
      <c r="TOG856" s="273"/>
      <c r="TOH856" s="273"/>
      <c r="TOI856" s="273"/>
      <c r="TOJ856" s="273"/>
      <c r="TOK856" s="273"/>
      <c r="TOL856" s="273"/>
      <c r="TOM856" s="273"/>
      <c r="TON856" s="273"/>
      <c r="TOO856" s="273"/>
      <c r="TOP856" s="273"/>
      <c r="TOQ856" s="273"/>
      <c r="TOR856" s="273"/>
      <c r="TOS856" s="273"/>
      <c r="TOT856" s="273"/>
      <c r="TOU856" s="273"/>
      <c r="TOV856" s="273"/>
      <c r="TOW856" s="273"/>
      <c r="TOX856" s="273"/>
      <c r="TOY856" s="273"/>
      <c r="TOZ856" s="273"/>
      <c r="TPA856" s="273"/>
      <c r="TPB856" s="273"/>
      <c r="TPC856" s="273"/>
      <c r="TPD856" s="273"/>
      <c r="TPE856" s="273"/>
      <c r="TPF856" s="273"/>
      <c r="TPG856" s="273"/>
      <c r="TPH856" s="273"/>
      <c r="TPI856" s="273"/>
      <c r="TPJ856" s="273"/>
      <c r="TPK856" s="273"/>
      <c r="TPL856" s="273"/>
      <c r="TPM856" s="273"/>
      <c r="TPN856" s="273"/>
      <c r="TPO856" s="273"/>
      <c r="TPP856" s="273"/>
      <c r="TPQ856" s="273"/>
      <c r="TPR856" s="273"/>
      <c r="TPS856" s="273"/>
      <c r="TPT856" s="273"/>
      <c r="TPU856" s="273"/>
      <c r="TPV856" s="273"/>
      <c r="TPW856" s="273"/>
      <c r="TPX856" s="273"/>
      <c r="TPY856" s="273"/>
      <c r="TPZ856" s="273"/>
      <c r="TQA856" s="273"/>
      <c r="TQB856" s="273"/>
      <c r="TQC856" s="273"/>
      <c r="TQD856" s="273"/>
      <c r="TQE856" s="273"/>
      <c r="TQF856" s="273"/>
      <c r="TQG856" s="273"/>
      <c r="TQH856" s="273"/>
      <c r="TQI856" s="273"/>
      <c r="TQJ856" s="273"/>
      <c r="TQK856" s="273"/>
      <c r="TQL856" s="273"/>
      <c r="TQM856" s="273"/>
      <c r="TQN856" s="273"/>
      <c r="TQO856" s="273"/>
      <c r="TQP856" s="273"/>
      <c r="TQQ856" s="273"/>
      <c r="TQR856" s="273"/>
      <c r="TQS856" s="273"/>
      <c r="TQT856" s="273"/>
      <c r="TQU856" s="273"/>
      <c r="TQV856" s="273"/>
      <c r="TQW856" s="273"/>
      <c r="TQX856" s="273"/>
      <c r="TQY856" s="273"/>
      <c r="TQZ856" s="273"/>
      <c r="TRA856" s="273"/>
      <c r="TRB856" s="273"/>
      <c r="TRC856" s="273"/>
      <c r="TRD856" s="273"/>
      <c r="TRE856" s="273"/>
      <c r="TRF856" s="273"/>
      <c r="TRG856" s="273"/>
      <c r="TRH856" s="273"/>
      <c r="TRI856" s="273"/>
      <c r="TRJ856" s="273"/>
      <c r="TRK856" s="273"/>
      <c r="TRL856" s="273"/>
      <c r="TRM856" s="273"/>
      <c r="TRN856" s="273"/>
      <c r="TRO856" s="273"/>
      <c r="TRP856" s="273"/>
      <c r="TRQ856" s="273"/>
      <c r="TRR856" s="273"/>
      <c r="TRS856" s="273"/>
      <c r="TRT856" s="273"/>
      <c r="TRU856" s="273"/>
      <c r="TRV856" s="273"/>
      <c r="TRW856" s="273"/>
      <c r="TRX856" s="273"/>
      <c r="TRY856" s="273"/>
      <c r="TRZ856" s="273"/>
      <c r="TSA856" s="273"/>
      <c r="TSB856" s="273"/>
      <c r="TSC856" s="273"/>
      <c r="TSD856" s="273"/>
      <c r="TSE856" s="273"/>
      <c r="TSF856" s="273"/>
      <c r="TSG856" s="273"/>
      <c r="TSH856" s="273"/>
      <c r="TSI856" s="273"/>
      <c r="TSJ856" s="273"/>
      <c r="TSK856" s="273"/>
      <c r="TSL856" s="273"/>
      <c r="TSM856" s="273"/>
      <c r="TSN856" s="273"/>
      <c r="TSO856" s="273"/>
      <c r="TSP856" s="273"/>
      <c r="TSQ856" s="273"/>
      <c r="TSR856" s="273"/>
      <c r="TSS856" s="273"/>
      <c r="TST856" s="273"/>
      <c r="TSU856" s="273"/>
      <c r="TSV856" s="273"/>
      <c r="TSW856" s="273"/>
      <c r="TSX856" s="273"/>
      <c r="TSY856" s="273"/>
      <c r="TSZ856" s="273"/>
      <c r="TTA856" s="273"/>
      <c r="TTB856" s="273"/>
      <c r="TTC856" s="273"/>
      <c r="TTD856" s="273"/>
      <c r="TTE856" s="273"/>
      <c r="TTF856" s="273"/>
      <c r="TTG856" s="273"/>
      <c r="TTH856" s="273"/>
      <c r="TTI856" s="273"/>
      <c r="TTJ856" s="273"/>
      <c r="TTK856" s="273"/>
      <c r="TTL856" s="273"/>
      <c r="TTM856" s="273"/>
      <c r="TTN856" s="273"/>
      <c r="TTO856" s="273"/>
      <c r="TTP856" s="273"/>
      <c r="TTQ856" s="273"/>
      <c r="TTR856" s="273"/>
      <c r="TTS856" s="273"/>
      <c r="TTT856" s="273"/>
      <c r="TTU856" s="273"/>
      <c r="TTV856" s="273"/>
      <c r="TTW856" s="273"/>
      <c r="TTX856" s="273"/>
      <c r="TTY856" s="273"/>
      <c r="TTZ856" s="273"/>
      <c r="TUA856" s="273"/>
      <c r="TUB856" s="273"/>
      <c r="TUC856" s="273"/>
      <c r="TUD856" s="273"/>
      <c r="TUE856" s="273"/>
      <c r="TUF856" s="273"/>
      <c r="TUG856" s="273"/>
      <c r="TUH856" s="273"/>
      <c r="TUI856" s="273"/>
      <c r="TUJ856" s="273"/>
      <c r="TUK856" s="273"/>
      <c r="TUL856" s="273"/>
      <c r="TUM856" s="273"/>
      <c r="TUN856" s="273"/>
      <c r="TUO856" s="273"/>
      <c r="TUP856" s="273"/>
      <c r="TUQ856" s="273"/>
      <c r="TUR856" s="273"/>
      <c r="TUS856" s="273"/>
      <c r="TUT856" s="273"/>
      <c r="TUU856" s="273"/>
      <c r="TUV856" s="273"/>
      <c r="TUW856" s="273"/>
      <c r="TUX856" s="273"/>
      <c r="TUY856" s="273"/>
      <c r="TUZ856" s="273"/>
      <c r="TVA856" s="273"/>
      <c r="TVB856" s="273"/>
      <c r="TVC856" s="273"/>
      <c r="TVD856" s="273"/>
      <c r="TVE856" s="273"/>
      <c r="TVF856" s="273"/>
      <c r="TVG856" s="273"/>
      <c r="TVH856" s="273"/>
      <c r="TVI856" s="273"/>
      <c r="TVJ856" s="273"/>
      <c r="TVK856" s="273"/>
      <c r="TVL856" s="273"/>
      <c r="TVM856" s="273"/>
      <c r="TVN856" s="273"/>
      <c r="TVO856" s="273"/>
      <c r="TVP856" s="273"/>
      <c r="TVQ856" s="273"/>
      <c r="TVR856" s="273"/>
      <c r="TVS856" s="273"/>
      <c r="TVT856" s="273"/>
      <c r="TVU856" s="273"/>
      <c r="TVV856" s="273"/>
      <c r="TVW856" s="273"/>
      <c r="TVX856" s="273"/>
      <c r="TVY856" s="273"/>
      <c r="TVZ856" s="273"/>
      <c r="TWA856" s="273"/>
      <c r="TWB856" s="273"/>
      <c r="TWC856" s="273"/>
      <c r="TWD856" s="273"/>
      <c r="TWE856" s="273"/>
      <c r="TWF856" s="273"/>
      <c r="TWG856" s="273"/>
      <c r="TWH856" s="273"/>
      <c r="TWI856" s="273"/>
      <c r="TWJ856" s="273"/>
      <c r="TWK856" s="273"/>
      <c r="TWL856" s="273"/>
      <c r="TWM856" s="273"/>
      <c r="TWN856" s="273"/>
      <c r="TWO856" s="273"/>
      <c r="TWP856" s="273"/>
      <c r="TWQ856" s="273"/>
      <c r="TWR856" s="273"/>
      <c r="TWS856" s="273"/>
      <c r="TWT856" s="273"/>
      <c r="TWU856" s="273"/>
      <c r="TWV856" s="273"/>
      <c r="TWW856" s="273"/>
      <c r="TWX856" s="273"/>
      <c r="TWY856" s="273"/>
      <c r="TWZ856" s="273"/>
      <c r="TXA856" s="273"/>
      <c r="TXB856" s="273"/>
      <c r="TXC856" s="273"/>
      <c r="TXD856" s="273"/>
      <c r="TXE856" s="273"/>
      <c r="TXF856" s="273"/>
      <c r="TXG856" s="273"/>
      <c r="TXH856" s="273"/>
      <c r="TXI856" s="273"/>
      <c r="TXJ856" s="273"/>
      <c r="TXK856" s="273"/>
      <c r="TXL856" s="273"/>
      <c r="TXM856" s="273"/>
      <c r="TXN856" s="273"/>
      <c r="TXO856" s="273"/>
      <c r="TXP856" s="273"/>
      <c r="TXQ856" s="273"/>
      <c r="TXR856" s="273"/>
      <c r="TXS856" s="273"/>
      <c r="TXT856" s="273"/>
      <c r="TXU856" s="273"/>
      <c r="TXV856" s="273"/>
      <c r="TXW856" s="273"/>
      <c r="TXX856" s="273"/>
      <c r="TXY856" s="273"/>
      <c r="TXZ856" s="273"/>
      <c r="TYA856" s="273"/>
      <c r="TYB856" s="273"/>
      <c r="TYC856" s="273"/>
      <c r="TYD856" s="273"/>
      <c r="TYE856" s="273"/>
      <c r="TYF856" s="273"/>
      <c r="TYG856" s="273"/>
      <c r="TYH856" s="273"/>
      <c r="TYI856" s="273"/>
      <c r="TYJ856" s="273"/>
      <c r="TYK856" s="273"/>
      <c r="TYL856" s="273"/>
      <c r="TYM856" s="273"/>
      <c r="TYN856" s="273"/>
      <c r="TYO856" s="273"/>
      <c r="TYP856" s="273"/>
      <c r="TYQ856" s="273"/>
      <c r="TYR856" s="273"/>
      <c r="TYS856" s="273"/>
      <c r="TYT856" s="273"/>
      <c r="TYU856" s="273"/>
      <c r="TYV856" s="273"/>
      <c r="TYW856" s="273"/>
      <c r="TYX856" s="273"/>
      <c r="TYY856" s="273"/>
      <c r="TYZ856" s="273"/>
      <c r="TZA856" s="273"/>
      <c r="TZB856" s="273"/>
      <c r="TZC856" s="273"/>
      <c r="TZD856" s="273"/>
      <c r="TZE856" s="273"/>
      <c r="TZF856" s="273"/>
      <c r="TZG856" s="273"/>
      <c r="TZH856" s="273"/>
      <c r="TZI856" s="273"/>
      <c r="TZJ856" s="273"/>
      <c r="TZK856" s="273"/>
      <c r="TZL856" s="273"/>
      <c r="TZM856" s="273"/>
      <c r="TZN856" s="273"/>
      <c r="TZO856" s="273"/>
      <c r="TZP856" s="273"/>
      <c r="TZQ856" s="273"/>
      <c r="TZR856" s="273"/>
      <c r="TZS856" s="273"/>
      <c r="TZT856" s="273"/>
      <c r="TZU856" s="273"/>
      <c r="TZV856" s="273"/>
      <c r="TZW856" s="273"/>
      <c r="TZX856" s="273"/>
      <c r="TZY856" s="273"/>
      <c r="TZZ856" s="273"/>
      <c r="UAA856" s="273"/>
      <c r="UAB856" s="273"/>
      <c r="UAC856" s="273"/>
      <c r="UAD856" s="273"/>
      <c r="UAE856" s="273"/>
      <c r="UAF856" s="273"/>
      <c r="UAG856" s="273"/>
      <c r="UAH856" s="273"/>
      <c r="UAI856" s="273"/>
      <c r="UAJ856" s="273"/>
      <c r="UAK856" s="273"/>
      <c r="UAL856" s="273"/>
      <c r="UAM856" s="273"/>
      <c r="UAN856" s="273"/>
      <c r="UAO856" s="273"/>
      <c r="UAP856" s="273"/>
      <c r="UAQ856" s="273"/>
      <c r="UAR856" s="273"/>
      <c r="UAS856" s="273"/>
      <c r="UAT856" s="273"/>
      <c r="UAU856" s="273"/>
      <c r="UAV856" s="273"/>
      <c r="UAW856" s="273"/>
      <c r="UAX856" s="273"/>
      <c r="UAY856" s="273"/>
      <c r="UAZ856" s="273"/>
      <c r="UBA856" s="273"/>
      <c r="UBB856" s="273"/>
      <c r="UBC856" s="273"/>
      <c r="UBD856" s="273"/>
      <c r="UBE856" s="273"/>
      <c r="UBF856" s="273"/>
      <c r="UBG856" s="273"/>
      <c r="UBH856" s="273"/>
      <c r="UBI856" s="273"/>
      <c r="UBJ856" s="273"/>
      <c r="UBK856" s="273"/>
      <c r="UBL856" s="273"/>
      <c r="UBM856" s="273"/>
      <c r="UBN856" s="273"/>
      <c r="UBO856" s="273"/>
      <c r="UBP856" s="273"/>
      <c r="UBQ856" s="273"/>
      <c r="UBR856" s="273"/>
      <c r="UBS856" s="273"/>
      <c r="UBT856" s="273"/>
      <c r="UBU856" s="273"/>
      <c r="UBV856" s="273"/>
      <c r="UBW856" s="273"/>
      <c r="UBX856" s="273"/>
      <c r="UBY856" s="273"/>
      <c r="UBZ856" s="273"/>
      <c r="UCA856" s="273"/>
      <c r="UCB856" s="273"/>
      <c r="UCC856" s="273"/>
      <c r="UCD856" s="273"/>
      <c r="UCE856" s="273"/>
      <c r="UCF856" s="273"/>
      <c r="UCG856" s="273"/>
      <c r="UCH856" s="273"/>
      <c r="UCI856" s="273"/>
      <c r="UCJ856" s="273"/>
      <c r="UCK856" s="273"/>
      <c r="UCL856" s="273"/>
      <c r="UCM856" s="273"/>
      <c r="UCN856" s="273"/>
      <c r="UCO856" s="273"/>
      <c r="UCP856" s="273"/>
      <c r="UCQ856" s="273"/>
      <c r="UCR856" s="273"/>
      <c r="UCS856" s="273"/>
      <c r="UCT856" s="273"/>
      <c r="UCU856" s="273"/>
      <c r="UCV856" s="273"/>
      <c r="UCW856" s="273"/>
      <c r="UCX856" s="273"/>
      <c r="UCY856" s="273"/>
      <c r="UCZ856" s="273"/>
      <c r="UDA856" s="273"/>
      <c r="UDB856" s="273"/>
      <c r="UDC856" s="273"/>
      <c r="UDD856" s="273"/>
      <c r="UDE856" s="273"/>
      <c r="UDF856" s="273"/>
      <c r="UDG856" s="273"/>
      <c r="UDH856" s="273"/>
      <c r="UDI856" s="273"/>
      <c r="UDJ856" s="273"/>
      <c r="UDK856" s="273"/>
      <c r="UDL856" s="273"/>
      <c r="UDM856" s="273"/>
      <c r="UDN856" s="273"/>
      <c r="UDO856" s="273"/>
      <c r="UDP856" s="273"/>
      <c r="UDQ856" s="273"/>
      <c r="UDR856" s="273"/>
      <c r="UDS856" s="273"/>
      <c r="UDT856" s="273"/>
      <c r="UDU856" s="273"/>
      <c r="UDV856" s="273"/>
      <c r="UDW856" s="273"/>
      <c r="UDX856" s="273"/>
      <c r="UDY856" s="273"/>
      <c r="UDZ856" s="273"/>
      <c r="UEA856" s="273"/>
      <c r="UEB856" s="273"/>
      <c r="UEC856" s="273"/>
      <c r="UED856" s="273"/>
      <c r="UEE856" s="273"/>
      <c r="UEF856" s="273"/>
      <c r="UEG856" s="273"/>
      <c r="UEH856" s="273"/>
      <c r="UEI856" s="273"/>
      <c r="UEJ856" s="273"/>
      <c r="UEK856" s="273"/>
      <c r="UEL856" s="273"/>
      <c r="UEM856" s="273"/>
      <c r="UEN856" s="273"/>
      <c r="UEO856" s="273"/>
      <c r="UEP856" s="273"/>
      <c r="UEQ856" s="273"/>
      <c r="UER856" s="273"/>
      <c r="UES856" s="273"/>
      <c r="UET856" s="273"/>
      <c r="UEU856" s="273"/>
      <c r="UEV856" s="273"/>
      <c r="UEW856" s="273"/>
      <c r="UEX856" s="273"/>
      <c r="UEY856" s="273"/>
      <c r="UEZ856" s="273"/>
      <c r="UFA856" s="273"/>
      <c r="UFB856" s="273"/>
      <c r="UFC856" s="273"/>
      <c r="UFD856" s="273"/>
      <c r="UFE856" s="273"/>
      <c r="UFF856" s="273"/>
      <c r="UFG856" s="273"/>
      <c r="UFH856" s="273"/>
      <c r="UFI856" s="273"/>
      <c r="UFJ856" s="273"/>
      <c r="UFK856" s="273"/>
      <c r="UFL856" s="273"/>
      <c r="UFM856" s="273"/>
      <c r="UFN856" s="273"/>
      <c r="UFO856" s="273"/>
      <c r="UFP856" s="273"/>
      <c r="UFQ856" s="273"/>
      <c r="UFR856" s="273"/>
      <c r="UFS856" s="273"/>
      <c r="UFT856" s="273"/>
      <c r="UFU856" s="273"/>
      <c r="UFV856" s="273"/>
      <c r="UFW856" s="273"/>
      <c r="UFX856" s="273"/>
      <c r="UFY856" s="273"/>
      <c r="UFZ856" s="273"/>
      <c r="UGA856" s="273"/>
      <c r="UGB856" s="273"/>
      <c r="UGC856" s="273"/>
      <c r="UGD856" s="273"/>
      <c r="UGE856" s="273"/>
      <c r="UGF856" s="273"/>
      <c r="UGG856" s="273"/>
      <c r="UGH856" s="273"/>
      <c r="UGI856" s="273"/>
      <c r="UGJ856" s="273"/>
      <c r="UGK856" s="273"/>
      <c r="UGL856" s="273"/>
      <c r="UGM856" s="273"/>
      <c r="UGN856" s="273"/>
      <c r="UGO856" s="273"/>
      <c r="UGP856" s="273"/>
      <c r="UGQ856" s="273"/>
      <c r="UGR856" s="273"/>
      <c r="UGS856" s="273"/>
      <c r="UGT856" s="273"/>
      <c r="UGU856" s="273"/>
      <c r="UGV856" s="273"/>
      <c r="UGW856" s="273"/>
      <c r="UGX856" s="273"/>
      <c r="UGY856" s="273"/>
      <c r="UGZ856" s="273"/>
      <c r="UHA856" s="273"/>
      <c r="UHB856" s="273"/>
      <c r="UHC856" s="273"/>
      <c r="UHD856" s="273"/>
      <c r="UHE856" s="273"/>
      <c r="UHF856" s="273"/>
      <c r="UHG856" s="273"/>
      <c r="UHH856" s="273"/>
      <c r="UHI856" s="273"/>
      <c r="UHJ856" s="273"/>
      <c r="UHK856" s="273"/>
      <c r="UHL856" s="273"/>
      <c r="UHM856" s="273"/>
      <c r="UHN856" s="273"/>
      <c r="UHO856" s="273"/>
      <c r="UHP856" s="273"/>
      <c r="UHQ856" s="273"/>
      <c r="UHR856" s="273"/>
      <c r="UHS856" s="273"/>
      <c r="UHT856" s="273"/>
      <c r="UHU856" s="273"/>
      <c r="UHV856" s="273"/>
      <c r="UHW856" s="273"/>
      <c r="UHX856" s="273"/>
      <c r="UHY856" s="273"/>
      <c r="UHZ856" s="273"/>
      <c r="UIA856" s="273"/>
      <c r="UIB856" s="273"/>
      <c r="UIC856" s="273"/>
      <c r="UID856" s="273"/>
      <c r="UIE856" s="273"/>
      <c r="UIF856" s="273"/>
      <c r="UIG856" s="273"/>
      <c r="UIH856" s="273"/>
      <c r="UII856" s="273"/>
      <c r="UIJ856" s="273"/>
      <c r="UIK856" s="273"/>
      <c r="UIL856" s="273"/>
      <c r="UIM856" s="273"/>
      <c r="UIN856" s="273"/>
      <c r="UIO856" s="273"/>
      <c r="UIP856" s="273"/>
      <c r="UIQ856" s="273"/>
      <c r="UIR856" s="273"/>
      <c r="UIS856" s="273"/>
      <c r="UIT856" s="273"/>
      <c r="UIU856" s="273"/>
      <c r="UIV856" s="273"/>
      <c r="UIW856" s="273"/>
      <c r="UIX856" s="273"/>
      <c r="UIY856" s="273"/>
      <c r="UIZ856" s="273"/>
      <c r="UJA856" s="273"/>
      <c r="UJB856" s="273"/>
      <c r="UJC856" s="273"/>
      <c r="UJD856" s="273"/>
      <c r="UJE856" s="273"/>
      <c r="UJF856" s="273"/>
      <c r="UJG856" s="273"/>
      <c r="UJH856" s="273"/>
      <c r="UJI856" s="273"/>
      <c r="UJJ856" s="273"/>
      <c r="UJK856" s="273"/>
      <c r="UJL856" s="273"/>
      <c r="UJM856" s="273"/>
      <c r="UJN856" s="273"/>
      <c r="UJO856" s="273"/>
      <c r="UJP856" s="273"/>
      <c r="UJQ856" s="273"/>
      <c r="UJR856" s="273"/>
      <c r="UJS856" s="273"/>
      <c r="UJT856" s="273"/>
      <c r="UJU856" s="273"/>
      <c r="UJV856" s="273"/>
      <c r="UJW856" s="273"/>
      <c r="UJX856" s="273"/>
      <c r="UJY856" s="273"/>
      <c r="UJZ856" s="273"/>
      <c r="UKA856" s="273"/>
      <c r="UKB856" s="273"/>
      <c r="UKC856" s="273"/>
      <c r="UKD856" s="273"/>
      <c r="UKE856" s="273"/>
      <c r="UKF856" s="273"/>
      <c r="UKG856" s="273"/>
      <c r="UKH856" s="273"/>
      <c r="UKI856" s="273"/>
      <c r="UKJ856" s="273"/>
      <c r="UKK856" s="273"/>
      <c r="UKL856" s="273"/>
      <c r="UKM856" s="273"/>
      <c r="UKN856" s="273"/>
      <c r="UKO856" s="273"/>
      <c r="UKP856" s="273"/>
      <c r="UKQ856" s="273"/>
      <c r="UKR856" s="273"/>
      <c r="UKS856" s="273"/>
      <c r="UKT856" s="273"/>
      <c r="UKU856" s="273"/>
      <c r="UKV856" s="273"/>
      <c r="UKW856" s="273"/>
      <c r="UKX856" s="273"/>
      <c r="UKY856" s="273"/>
      <c r="UKZ856" s="273"/>
      <c r="ULA856" s="273"/>
      <c r="ULB856" s="273"/>
      <c r="ULC856" s="273"/>
      <c r="ULD856" s="273"/>
      <c r="ULE856" s="273"/>
      <c r="ULF856" s="273"/>
      <c r="ULG856" s="273"/>
      <c r="ULH856" s="273"/>
      <c r="ULI856" s="273"/>
      <c r="ULJ856" s="273"/>
      <c r="ULK856" s="273"/>
      <c r="ULL856" s="273"/>
      <c r="ULM856" s="273"/>
      <c r="ULN856" s="273"/>
      <c r="ULO856" s="273"/>
      <c r="ULP856" s="273"/>
      <c r="ULQ856" s="273"/>
      <c r="ULR856" s="273"/>
      <c r="ULS856" s="273"/>
      <c r="ULT856" s="273"/>
      <c r="ULU856" s="273"/>
      <c r="ULV856" s="273"/>
      <c r="ULW856" s="273"/>
      <c r="ULX856" s="273"/>
      <c r="ULY856" s="273"/>
      <c r="ULZ856" s="273"/>
      <c r="UMA856" s="273"/>
      <c r="UMB856" s="273"/>
      <c r="UMC856" s="273"/>
      <c r="UMD856" s="273"/>
      <c r="UME856" s="273"/>
      <c r="UMF856" s="273"/>
      <c r="UMG856" s="273"/>
      <c r="UMH856" s="273"/>
      <c r="UMI856" s="273"/>
      <c r="UMJ856" s="273"/>
      <c r="UMK856" s="273"/>
      <c r="UML856" s="273"/>
      <c r="UMM856" s="273"/>
      <c r="UMN856" s="273"/>
      <c r="UMO856" s="273"/>
      <c r="UMP856" s="273"/>
      <c r="UMQ856" s="273"/>
      <c r="UMR856" s="273"/>
      <c r="UMS856" s="273"/>
      <c r="UMT856" s="273"/>
      <c r="UMU856" s="273"/>
      <c r="UMV856" s="273"/>
      <c r="UMW856" s="273"/>
      <c r="UMX856" s="273"/>
      <c r="UMY856" s="273"/>
      <c r="UMZ856" s="273"/>
      <c r="UNA856" s="273"/>
      <c r="UNB856" s="273"/>
      <c r="UNC856" s="273"/>
      <c r="UND856" s="273"/>
      <c r="UNE856" s="273"/>
      <c r="UNF856" s="273"/>
      <c r="UNG856" s="273"/>
      <c r="UNH856" s="273"/>
      <c r="UNI856" s="273"/>
      <c r="UNJ856" s="273"/>
      <c r="UNK856" s="273"/>
      <c r="UNL856" s="273"/>
      <c r="UNM856" s="273"/>
      <c r="UNN856" s="273"/>
      <c r="UNO856" s="273"/>
      <c r="UNP856" s="273"/>
      <c r="UNQ856" s="273"/>
      <c r="UNR856" s="273"/>
      <c r="UNS856" s="273"/>
      <c r="UNT856" s="273"/>
      <c r="UNU856" s="273"/>
      <c r="UNV856" s="273"/>
      <c r="UNW856" s="273"/>
      <c r="UNX856" s="273"/>
      <c r="UNY856" s="273"/>
      <c r="UNZ856" s="273"/>
      <c r="UOA856" s="273"/>
      <c r="UOB856" s="273"/>
      <c r="UOC856" s="273"/>
      <c r="UOD856" s="273"/>
      <c r="UOE856" s="273"/>
      <c r="UOF856" s="273"/>
      <c r="UOG856" s="273"/>
      <c r="UOH856" s="273"/>
      <c r="UOI856" s="273"/>
      <c r="UOJ856" s="273"/>
      <c r="UOK856" s="273"/>
      <c r="UOL856" s="273"/>
      <c r="UOM856" s="273"/>
      <c r="UON856" s="273"/>
      <c r="UOO856" s="273"/>
      <c r="UOP856" s="273"/>
      <c r="UOQ856" s="273"/>
      <c r="UOR856" s="273"/>
      <c r="UOS856" s="273"/>
      <c r="UOT856" s="273"/>
      <c r="UOU856" s="273"/>
      <c r="UOV856" s="273"/>
      <c r="UOW856" s="273"/>
      <c r="UOX856" s="273"/>
      <c r="UOY856" s="273"/>
      <c r="UOZ856" s="273"/>
      <c r="UPA856" s="273"/>
      <c r="UPB856" s="273"/>
      <c r="UPC856" s="273"/>
      <c r="UPD856" s="273"/>
      <c r="UPE856" s="273"/>
      <c r="UPF856" s="273"/>
      <c r="UPG856" s="273"/>
      <c r="UPH856" s="273"/>
      <c r="UPI856" s="273"/>
      <c r="UPJ856" s="273"/>
      <c r="UPK856" s="273"/>
      <c r="UPL856" s="273"/>
      <c r="UPM856" s="273"/>
      <c r="UPN856" s="273"/>
      <c r="UPO856" s="273"/>
      <c r="UPP856" s="273"/>
      <c r="UPQ856" s="273"/>
      <c r="UPR856" s="273"/>
      <c r="UPS856" s="273"/>
      <c r="UPT856" s="273"/>
      <c r="UPU856" s="273"/>
      <c r="UPV856" s="273"/>
      <c r="UPW856" s="273"/>
      <c r="UPX856" s="273"/>
      <c r="UPY856" s="273"/>
      <c r="UPZ856" s="273"/>
      <c r="UQA856" s="273"/>
      <c r="UQB856" s="273"/>
      <c r="UQC856" s="273"/>
      <c r="UQD856" s="273"/>
      <c r="UQE856" s="273"/>
      <c r="UQF856" s="273"/>
      <c r="UQG856" s="273"/>
      <c r="UQH856" s="273"/>
      <c r="UQI856" s="273"/>
      <c r="UQJ856" s="273"/>
      <c r="UQK856" s="273"/>
      <c r="UQL856" s="273"/>
      <c r="UQM856" s="273"/>
      <c r="UQN856" s="273"/>
      <c r="UQO856" s="273"/>
      <c r="UQP856" s="273"/>
      <c r="UQQ856" s="273"/>
      <c r="UQR856" s="273"/>
      <c r="UQS856" s="273"/>
      <c r="UQT856" s="273"/>
      <c r="UQU856" s="273"/>
      <c r="UQV856" s="273"/>
      <c r="UQW856" s="273"/>
      <c r="UQX856" s="273"/>
      <c r="UQY856" s="273"/>
      <c r="UQZ856" s="273"/>
      <c r="URA856" s="273"/>
      <c r="URB856" s="273"/>
      <c r="URC856" s="273"/>
      <c r="URD856" s="273"/>
      <c r="URE856" s="273"/>
      <c r="URF856" s="273"/>
      <c r="URG856" s="273"/>
      <c r="URH856" s="273"/>
      <c r="URI856" s="273"/>
      <c r="URJ856" s="273"/>
      <c r="URK856" s="273"/>
      <c r="URL856" s="273"/>
      <c r="URM856" s="273"/>
      <c r="URN856" s="273"/>
      <c r="URO856" s="273"/>
      <c r="URP856" s="273"/>
      <c r="URQ856" s="273"/>
      <c r="URR856" s="273"/>
      <c r="URS856" s="273"/>
      <c r="URT856" s="273"/>
      <c r="URU856" s="273"/>
      <c r="URV856" s="273"/>
      <c r="URW856" s="273"/>
      <c r="URX856" s="273"/>
      <c r="URY856" s="273"/>
      <c r="URZ856" s="273"/>
      <c r="USA856" s="273"/>
      <c r="USB856" s="273"/>
      <c r="USC856" s="273"/>
      <c r="USD856" s="273"/>
      <c r="USE856" s="273"/>
      <c r="USF856" s="273"/>
      <c r="USG856" s="273"/>
      <c r="USH856" s="273"/>
      <c r="USI856" s="273"/>
      <c r="USJ856" s="273"/>
      <c r="USK856" s="273"/>
      <c r="USL856" s="273"/>
      <c r="USM856" s="273"/>
      <c r="USN856" s="273"/>
      <c r="USO856" s="273"/>
      <c r="USP856" s="273"/>
      <c r="USQ856" s="273"/>
      <c r="USR856" s="273"/>
      <c r="USS856" s="273"/>
      <c r="UST856" s="273"/>
      <c r="USU856" s="273"/>
      <c r="USV856" s="273"/>
      <c r="USW856" s="273"/>
      <c r="USX856" s="273"/>
      <c r="USY856" s="273"/>
      <c r="USZ856" s="273"/>
      <c r="UTA856" s="273"/>
      <c r="UTB856" s="273"/>
      <c r="UTC856" s="273"/>
      <c r="UTD856" s="273"/>
      <c r="UTE856" s="273"/>
      <c r="UTF856" s="273"/>
      <c r="UTG856" s="273"/>
      <c r="UTH856" s="273"/>
      <c r="UTI856" s="273"/>
      <c r="UTJ856" s="273"/>
      <c r="UTK856" s="273"/>
      <c r="UTL856" s="273"/>
      <c r="UTM856" s="273"/>
      <c r="UTN856" s="273"/>
      <c r="UTO856" s="273"/>
      <c r="UTP856" s="273"/>
      <c r="UTQ856" s="273"/>
      <c r="UTR856" s="273"/>
      <c r="UTS856" s="273"/>
      <c r="UTT856" s="273"/>
      <c r="UTU856" s="273"/>
      <c r="UTV856" s="273"/>
      <c r="UTW856" s="273"/>
      <c r="UTX856" s="273"/>
      <c r="UTY856" s="273"/>
      <c r="UTZ856" s="273"/>
      <c r="UUA856" s="273"/>
      <c r="UUB856" s="273"/>
      <c r="UUC856" s="273"/>
      <c r="UUD856" s="273"/>
      <c r="UUE856" s="273"/>
      <c r="UUF856" s="273"/>
      <c r="UUG856" s="273"/>
      <c r="UUH856" s="273"/>
      <c r="UUI856" s="273"/>
      <c r="UUJ856" s="273"/>
      <c r="UUK856" s="273"/>
      <c r="UUL856" s="273"/>
      <c r="UUM856" s="273"/>
      <c r="UUN856" s="273"/>
      <c r="UUO856" s="273"/>
      <c r="UUP856" s="273"/>
      <c r="UUQ856" s="273"/>
      <c r="UUR856" s="273"/>
      <c r="UUS856" s="273"/>
      <c r="UUT856" s="273"/>
      <c r="UUU856" s="273"/>
      <c r="UUV856" s="273"/>
      <c r="UUW856" s="273"/>
      <c r="UUX856" s="273"/>
      <c r="UUY856" s="273"/>
      <c r="UUZ856" s="273"/>
      <c r="UVA856" s="273"/>
      <c r="UVB856" s="273"/>
      <c r="UVC856" s="273"/>
      <c r="UVD856" s="273"/>
      <c r="UVE856" s="273"/>
      <c r="UVF856" s="273"/>
      <c r="UVG856" s="273"/>
      <c r="UVH856" s="273"/>
      <c r="UVI856" s="273"/>
      <c r="UVJ856" s="273"/>
      <c r="UVK856" s="273"/>
      <c r="UVL856" s="273"/>
      <c r="UVM856" s="273"/>
      <c r="UVN856" s="273"/>
      <c r="UVO856" s="273"/>
      <c r="UVP856" s="273"/>
      <c r="UVQ856" s="273"/>
      <c r="UVR856" s="273"/>
      <c r="UVS856" s="273"/>
      <c r="UVT856" s="273"/>
      <c r="UVU856" s="273"/>
      <c r="UVV856" s="273"/>
      <c r="UVW856" s="273"/>
      <c r="UVX856" s="273"/>
      <c r="UVY856" s="273"/>
      <c r="UVZ856" s="273"/>
      <c r="UWA856" s="273"/>
      <c r="UWB856" s="273"/>
      <c r="UWC856" s="273"/>
      <c r="UWD856" s="273"/>
      <c r="UWE856" s="273"/>
      <c r="UWF856" s="273"/>
      <c r="UWG856" s="273"/>
      <c r="UWH856" s="273"/>
      <c r="UWI856" s="273"/>
      <c r="UWJ856" s="273"/>
      <c r="UWK856" s="273"/>
      <c r="UWL856" s="273"/>
      <c r="UWM856" s="273"/>
      <c r="UWN856" s="273"/>
      <c r="UWO856" s="273"/>
      <c r="UWP856" s="273"/>
      <c r="UWQ856" s="273"/>
      <c r="UWR856" s="273"/>
      <c r="UWS856" s="273"/>
      <c r="UWT856" s="273"/>
      <c r="UWU856" s="273"/>
      <c r="UWV856" s="273"/>
      <c r="UWW856" s="273"/>
      <c r="UWX856" s="273"/>
      <c r="UWY856" s="273"/>
      <c r="UWZ856" s="273"/>
      <c r="UXA856" s="273"/>
      <c r="UXB856" s="273"/>
      <c r="UXC856" s="273"/>
      <c r="UXD856" s="273"/>
      <c r="UXE856" s="273"/>
      <c r="UXF856" s="273"/>
      <c r="UXG856" s="273"/>
      <c r="UXH856" s="273"/>
      <c r="UXI856" s="273"/>
      <c r="UXJ856" s="273"/>
      <c r="UXK856" s="273"/>
      <c r="UXL856" s="273"/>
      <c r="UXM856" s="273"/>
      <c r="UXN856" s="273"/>
      <c r="UXO856" s="273"/>
      <c r="UXP856" s="273"/>
      <c r="UXQ856" s="273"/>
      <c r="UXR856" s="273"/>
      <c r="UXS856" s="273"/>
      <c r="UXT856" s="273"/>
      <c r="UXU856" s="273"/>
      <c r="UXV856" s="273"/>
      <c r="UXW856" s="273"/>
      <c r="UXX856" s="273"/>
      <c r="UXY856" s="273"/>
      <c r="UXZ856" s="273"/>
      <c r="UYA856" s="273"/>
      <c r="UYB856" s="273"/>
      <c r="UYC856" s="273"/>
      <c r="UYD856" s="273"/>
      <c r="UYE856" s="273"/>
      <c r="UYF856" s="273"/>
      <c r="UYG856" s="273"/>
      <c r="UYH856" s="273"/>
      <c r="UYI856" s="273"/>
      <c r="UYJ856" s="273"/>
      <c r="UYK856" s="273"/>
      <c r="UYL856" s="273"/>
      <c r="UYM856" s="273"/>
      <c r="UYN856" s="273"/>
      <c r="UYO856" s="273"/>
      <c r="UYP856" s="273"/>
      <c r="UYQ856" s="273"/>
      <c r="UYR856" s="273"/>
      <c r="UYS856" s="273"/>
      <c r="UYT856" s="273"/>
      <c r="UYU856" s="273"/>
      <c r="UYV856" s="273"/>
      <c r="UYW856" s="273"/>
      <c r="UYX856" s="273"/>
      <c r="UYY856" s="273"/>
      <c r="UYZ856" s="273"/>
      <c r="UZA856" s="273"/>
      <c r="UZB856" s="273"/>
      <c r="UZC856" s="273"/>
      <c r="UZD856" s="273"/>
      <c r="UZE856" s="273"/>
      <c r="UZF856" s="273"/>
      <c r="UZG856" s="273"/>
      <c r="UZH856" s="273"/>
      <c r="UZI856" s="273"/>
      <c r="UZJ856" s="273"/>
      <c r="UZK856" s="273"/>
      <c r="UZL856" s="273"/>
      <c r="UZM856" s="273"/>
      <c r="UZN856" s="273"/>
      <c r="UZO856" s="273"/>
      <c r="UZP856" s="273"/>
      <c r="UZQ856" s="273"/>
      <c r="UZR856" s="273"/>
      <c r="UZS856" s="273"/>
      <c r="UZT856" s="273"/>
      <c r="UZU856" s="273"/>
      <c r="UZV856" s="273"/>
      <c r="UZW856" s="273"/>
      <c r="UZX856" s="273"/>
      <c r="UZY856" s="273"/>
      <c r="UZZ856" s="273"/>
      <c r="VAA856" s="273"/>
      <c r="VAB856" s="273"/>
      <c r="VAC856" s="273"/>
      <c r="VAD856" s="273"/>
      <c r="VAE856" s="273"/>
      <c r="VAF856" s="273"/>
      <c r="VAG856" s="273"/>
      <c r="VAH856" s="273"/>
      <c r="VAI856" s="273"/>
      <c r="VAJ856" s="273"/>
      <c r="VAK856" s="273"/>
      <c r="VAL856" s="273"/>
      <c r="VAM856" s="273"/>
      <c r="VAN856" s="273"/>
      <c r="VAO856" s="273"/>
      <c r="VAP856" s="273"/>
      <c r="VAQ856" s="273"/>
      <c r="VAR856" s="273"/>
      <c r="VAS856" s="273"/>
      <c r="VAT856" s="273"/>
      <c r="VAU856" s="273"/>
      <c r="VAV856" s="273"/>
      <c r="VAW856" s="273"/>
      <c r="VAX856" s="273"/>
      <c r="VAY856" s="273"/>
      <c r="VAZ856" s="273"/>
      <c r="VBA856" s="273"/>
      <c r="VBB856" s="273"/>
      <c r="VBC856" s="273"/>
      <c r="VBD856" s="273"/>
      <c r="VBE856" s="273"/>
      <c r="VBF856" s="273"/>
      <c r="VBG856" s="273"/>
      <c r="VBH856" s="273"/>
      <c r="VBI856" s="273"/>
      <c r="VBJ856" s="273"/>
      <c r="VBK856" s="273"/>
      <c r="VBL856" s="273"/>
      <c r="VBM856" s="273"/>
      <c r="VBN856" s="273"/>
      <c r="VBO856" s="273"/>
      <c r="VBP856" s="273"/>
      <c r="VBQ856" s="273"/>
      <c r="VBR856" s="273"/>
      <c r="VBS856" s="273"/>
      <c r="VBT856" s="273"/>
      <c r="VBU856" s="273"/>
      <c r="VBV856" s="273"/>
      <c r="VBW856" s="273"/>
      <c r="VBX856" s="273"/>
      <c r="VBY856" s="273"/>
      <c r="VBZ856" s="273"/>
      <c r="VCA856" s="273"/>
      <c r="VCB856" s="273"/>
      <c r="VCC856" s="273"/>
      <c r="VCD856" s="273"/>
      <c r="VCE856" s="273"/>
      <c r="VCF856" s="273"/>
      <c r="VCG856" s="273"/>
      <c r="VCH856" s="273"/>
      <c r="VCI856" s="273"/>
      <c r="VCJ856" s="273"/>
      <c r="VCK856" s="273"/>
      <c r="VCL856" s="273"/>
      <c r="VCM856" s="273"/>
      <c r="VCN856" s="273"/>
      <c r="VCO856" s="273"/>
      <c r="VCP856" s="273"/>
      <c r="VCQ856" s="273"/>
      <c r="VCR856" s="273"/>
      <c r="VCS856" s="273"/>
      <c r="VCT856" s="273"/>
      <c r="VCU856" s="273"/>
      <c r="VCV856" s="273"/>
      <c r="VCW856" s="273"/>
      <c r="VCX856" s="273"/>
      <c r="VCY856" s="273"/>
      <c r="VCZ856" s="273"/>
      <c r="VDA856" s="273"/>
      <c r="VDB856" s="273"/>
      <c r="VDC856" s="273"/>
      <c r="VDD856" s="273"/>
      <c r="VDE856" s="273"/>
      <c r="VDF856" s="273"/>
      <c r="VDG856" s="273"/>
      <c r="VDH856" s="273"/>
      <c r="VDI856" s="273"/>
      <c r="VDJ856" s="273"/>
      <c r="VDK856" s="273"/>
      <c r="VDL856" s="273"/>
      <c r="VDM856" s="273"/>
      <c r="VDN856" s="273"/>
      <c r="VDO856" s="273"/>
      <c r="VDP856" s="273"/>
      <c r="VDQ856" s="273"/>
      <c r="VDR856" s="273"/>
      <c r="VDS856" s="273"/>
      <c r="VDT856" s="273"/>
      <c r="VDU856" s="273"/>
      <c r="VDV856" s="273"/>
      <c r="VDW856" s="273"/>
      <c r="VDX856" s="273"/>
      <c r="VDY856" s="273"/>
      <c r="VDZ856" s="273"/>
      <c r="VEA856" s="273"/>
      <c r="VEB856" s="273"/>
      <c r="VEC856" s="273"/>
      <c r="VED856" s="273"/>
      <c r="VEE856" s="273"/>
      <c r="VEF856" s="273"/>
      <c r="VEG856" s="273"/>
      <c r="VEH856" s="273"/>
      <c r="VEI856" s="273"/>
      <c r="VEJ856" s="273"/>
      <c r="VEK856" s="273"/>
      <c r="VEL856" s="273"/>
      <c r="VEM856" s="273"/>
      <c r="VEN856" s="273"/>
      <c r="VEO856" s="273"/>
      <c r="VEP856" s="273"/>
      <c r="VEQ856" s="273"/>
      <c r="VER856" s="273"/>
      <c r="VES856" s="273"/>
      <c r="VET856" s="273"/>
      <c r="VEU856" s="273"/>
      <c r="VEV856" s="273"/>
      <c r="VEW856" s="273"/>
      <c r="VEX856" s="273"/>
      <c r="VEY856" s="273"/>
      <c r="VEZ856" s="273"/>
      <c r="VFA856" s="273"/>
      <c r="VFB856" s="273"/>
      <c r="VFC856" s="273"/>
      <c r="VFD856" s="273"/>
      <c r="VFE856" s="273"/>
      <c r="VFF856" s="273"/>
      <c r="VFG856" s="273"/>
      <c r="VFH856" s="273"/>
      <c r="VFI856" s="273"/>
      <c r="VFJ856" s="273"/>
      <c r="VFK856" s="273"/>
      <c r="VFL856" s="273"/>
      <c r="VFM856" s="273"/>
      <c r="VFN856" s="273"/>
      <c r="VFO856" s="273"/>
      <c r="VFP856" s="273"/>
      <c r="VFQ856" s="273"/>
      <c r="VFR856" s="273"/>
      <c r="VFS856" s="273"/>
      <c r="VFT856" s="273"/>
      <c r="VFU856" s="273"/>
      <c r="VFV856" s="273"/>
      <c r="VFW856" s="273"/>
      <c r="VFX856" s="273"/>
      <c r="VFY856" s="273"/>
      <c r="VFZ856" s="273"/>
      <c r="VGA856" s="273"/>
      <c r="VGB856" s="273"/>
      <c r="VGC856" s="273"/>
      <c r="VGD856" s="273"/>
      <c r="VGE856" s="273"/>
      <c r="VGF856" s="273"/>
      <c r="VGG856" s="273"/>
      <c r="VGH856" s="273"/>
      <c r="VGI856" s="273"/>
      <c r="VGJ856" s="273"/>
      <c r="VGK856" s="273"/>
      <c r="VGL856" s="273"/>
      <c r="VGM856" s="273"/>
      <c r="VGN856" s="273"/>
      <c r="VGO856" s="273"/>
      <c r="VGP856" s="273"/>
      <c r="VGQ856" s="273"/>
      <c r="VGR856" s="273"/>
      <c r="VGS856" s="273"/>
      <c r="VGT856" s="273"/>
      <c r="VGU856" s="273"/>
      <c r="VGV856" s="273"/>
      <c r="VGW856" s="273"/>
      <c r="VGX856" s="273"/>
      <c r="VGY856" s="273"/>
      <c r="VGZ856" s="273"/>
      <c r="VHA856" s="273"/>
      <c r="VHB856" s="273"/>
      <c r="VHC856" s="273"/>
      <c r="VHD856" s="273"/>
      <c r="VHE856" s="273"/>
      <c r="VHF856" s="273"/>
      <c r="VHG856" s="273"/>
      <c r="VHH856" s="273"/>
      <c r="VHI856" s="273"/>
      <c r="VHJ856" s="273"/>
      <c r="VHK856" s="273"/>
      <c r="VHL856" s="273"/>
      <c r="VHM856" s="273"/>
      <c r="VHN856" s="273"/>
      <c r="VHO856" s="273"/>
      <c r="VHP856" s="273"/>
      <c r="VHQ856" s="273"/>
      <c r="VHR856" s="273"/>
      <c r="VHS856" s="273"/>
      <c r="VHT856" s="273"/>
      <c r="VHU856" s="273"/>
      <c r="VHV856" s="273"/>
      <c r="VHW856" s="273"/>
      <c r="VHX856" s="273"/>
      <c r="VHY856" s="273"/>
      <c r="VHZ856" s="273"/>
      <c r="VIA856" s="273"/>
      <c r="VIB856" s="273"/>
      <c r="VIC856" s="273"/>
      <c r="VID856" s="273"/>
      <c r="VIE856" s="273"/>
      <c r="VIF856" s="273"/>
      <c r="VIG856" s="273"/>
      <c r="VIH856" s="273"/>
      <c r="VII856" s="273"/>
      <c r="VIJ856" s="273"/>
      <c r="VIK856" s="273"/>
      <c r="VIL856" s="273"/>
      <c r="VIM856" s="273"/>
      <c r="VIN856" s="273"/>
      <c r="VIO856" s="273"/>
      <c r="VIP856" s="273"/>
      <c r="VIQ856" s="273"/>
      <c r="VIR856" s="273"/>
      <c r="VIS856" s="273"/>
      <c r="VIT856" s="273"/>
      <c r="VIU856" s="273"/>
      <c r="VIV856" s="273"/>
      <c r="VIW856" s="273"/>
      <c r="VIX856" s="273"/>
      <c r="VIY856" s="273"/>
      <c r="VIZ856" s="273"/>
      <c r="VJA856" s="273"/>
      <c r="VJB856" s="273"/>
      <c r="VJC856" s="273"/>
      <c r="VJD856" s="273"/>
      <c r="VJE856" s="273"/>
      <c r="VJF856" s="273"/>
      <c r="VJG856" s="273"/>
      <c r="VJH856" s="273"/>
      <c r="VJI856" s="273"/>
      <c r="VJJ856" s="273"/>
      <c r="VJK856" s="273"/>
      <c r="VJL856" s="273"/>
      <c r="VJM856" s="273"/>
      <c r="VJN856" s="273"/>
      <c r="VJO856" s="273"/>
      <c r="VJP856" s="273"/>
      <c r="VJQ856" s="273"/>
      <c r="VJR856" s="273"/>
      <c r="VJS856" s="273"/>
      <c r="VJT856" s="273"/>
      <c r="VJU856" s="273"/>
      <c r="VJV856" s="273"/>
      <c r="VJW856" s="273"/>
      <c r="VJX856" s="273"/>
      <c r="VJY856" s="273"/>
      <c r="VJZ856" s="273"/>
      <c r="VKA856" s="273"/>
      <c r="VKB856" s="273"/>
      <c r="VKC856" s="273"/>
      <c r="VKD856" s="273"/>
      <c r="VKE856" s="273"/>
      <c r="VKF856" s="273"/>
      <c r="VKG856" s="273"/>
      <c r="VKH856" s="273"/>
      <c r="VKI856" s="273"/>
      <c r="VKJ856" s="273"/>
      <c r="VKK856" s="273"/>
      <c r="VKL856" s="273"/>
      <c r="VKM856" s="273"/>
      <c r="VKN856" s="273"/>
      <c r="VKO856" s="273"/>
      <c r="VKP856" s="273"/>
      <c r="VKQ856" s="273"/>
      <c r="VKR856" s="273"/>
      <c r="VKS856" s="273"/>
      <c r="VKT856" s="273"/>
      <c r="VKU856" s="273"/>
      <c r="VKV856" s="273"/>
      <c r="VKW856" s="273"/>
      <c r="VKX856" s="273"/>
      <c r="VKY856" s="273"/>
      <c r="VKZ856" s="273"/>
      <c r="VLA856" s="273"/>
      <c r="VLB856" s="273"/>
      <c r="VLC856" s="273"/>
      <c r="VLD856" s="273"/>
      <c r="VLE856" s="273"/>
      <c r="VLF856" s="273"/>
      <c r="VLG856" s="273"/>
      <c r="VLH856" s="273"/>
      <c r="VLI856" s="273"/>
      <c r="VLJ856" s="273"/>
      <c r="VLK856" s="273"/>
      <c r="VLL856" s="273"/>
      <c r="VLM856" s="273"/>
      <c r="VLN856" s="273"/>
      <c r="VLO856" s="273"/>
      <c r="VLP856" s="273"/>
      <c r="VLQ856" s="273"/>
      <c r="VLR856" s="273"/>
      <c r="VLS856" s="273"/>
      <c r="VLT856" s="273"/>
      <c r="VLU856" s="273"/>
      <c r="VLV856" s="273"/>
      <c r="VLW856" s="273"/>
      <c r="VLX856" s="273"/>
      <c r="VLY856" s="273"/>
      <c r="VLZ856" s="273"/>
      <c r="VMA856" s="273"/>
      <c r="VMB856" s="273"/>
      <c r="VMC856" s="273"/>
      <c r="VMD856" s="273"/>
      <c r="VME856" s="273"/>
      <c r="VMF856" s="273"/>
      <c r="VMG856" s="273"/>
      <c r="VMH856" s="273"/>
      <c r="VMI856" s="273"/>
      <c r="VMJ856" s="273"/>
      <c r="VMK856" s="273"/>
      <c r="VML856" s="273"/>
      <c r="VMM856" s="273"/>
      <c r="VMN856" s="273"/>
      <c r="VMO856" s="273"/>
      <c r="VMP856" s="273"/>
      <c r="VMQ856" s="273"/>
      <c r="VMR856" s="273"/>
      <c r="VMS856" s="273"/>
      <c r="VMT856" s="273"/>
      <c r="VMU856" s="273"/>
      <c r="VMV856" s="273"/>
      <c r="VMW856" s="273"/>
      <c r="VMX856" s="273"/>
      <c r="VMY856" s="273"/>
      <c r="VMZ856" s="273"/>
      <c r="VNA856" s="273"/>
      <c r="VNB856" s="273"/>
      <c r="VNC856" s="273"/>
      <c r="VND856" s="273"/>
      <c r="VNE856" s="273"/>
      <c r="VNF856" s="273"/>
      <c r="VNG856" s="273"/>
      <c r="VNH856" s="273"/>
      <c r="VNI856" s="273"/>
      <c r="VNJ856" s="273"/>
      <c r="VNK856" s="273"/>
      <c r="VNL856" s="273"/>
      <c r="VNM856" s="273"/>
      <c r="VNN856" s="273"/>
      <c r="VNO856" s="273"/>
      <c r="VNP856" s="273"/>
      <c r="VNQ856" s="273"/>
      <c r="VNR856" s="273"/>
      <c r="VNS856" s="273"/>
      <c r="VNT856" s="273"/>
      <c r="VNU856" s="273"/>
      <c r="VNV856" s="273"/>
      <c r="VNW856" s="273"/>
      <c r="VNX856" s="273"/>
      <c r="VNY856" s="273"/>
      <c r="VNZ856" s="273"/>
      <c r="VOA856" s="273"/>
      <c r="VOB856" s="273"/>
      <c r="VOC856" s="273"/>
      <c r="VOD856" s="273"/>
      <c r="VOE856" s="273"/>
      <c r="VOF856" s="273"/>
      <c r="VOG856" s="273"/>
      <c r="VOH856" s="273"/>
      <c r="VOI856" s="273"/>
      <c r="VOJ856" s="273"/>
      <c r="VOK856" s="273"/>
      <c r="VOL856" s="273"/>
      <c r="VOM856" s="273"/>
      <c r="VON856" s="273"/>
      <c r="VOO856" s="273"/>
      <c r="VOP856" s="273"/>
      <c r="VOQ856" s="273"/>
      <c r="VOR856" s="273"/>
      <c r="VOS856" s="273"/>
      <c r="VOT856" s="273"/>
      <c r="VOU856" s="273"/>
      <c r="VOV856" s="273"/>
      <c r="VOW856" s="273"/>
      <c r="VOX856" s="273"/>
      <c r="VOY856" s="273"/>
      <c r="VOZ856" s="273"/>
      <c r="VPA856" s="273"/>
      <c r="VPB856" s="273"/>
      <c r="VPC856" s="273"/>
      <c r="VPD856" s="273"/>
      <c r="VPE856" s="273"/>
      <c r="VPF856" s="273"/>
      <c r="VPG856" s="273"/>
      <c r="VPH856" s="273"/>
      <c r="VPI856" s="273"/>
      <c r="VPJ856" s="273"/>
      <c r="VPK856" s="273"/>
      <c r="VPL856" s="273"/>
      <c r="VPM856" s="273"/>
      <c r="VPN856" s="273"/>
      <c r="VPO856" s="273"/>
      <c r="VPP856" s="273"/>
      <c r="VPQ856" s="273"/>
      <c r="VPR856" s="273"/>
      <c r="VPS856" s="273"/>
      <c r="VPT856" s="273"/>
      <c r="VPU856" s="273"/>
      <c r="VPV856" s="273"/>
      <c r="VPW856" s="273"/>
      <c r="VPX856" s="273"/>
      <c r="VPY856" s="273"/>
      <c r="VPZ856" s="273"/>
      <c r="VQA856" s="273"/>
      <c r="VQB856" s="273"/>
      <c r="VQC856" s="273"/>
      <c r="VQD856" s="273"/>
      <c r="VQE856" s="273"/>
      <c r="VQF856" s="273"/>
      <c r="VQG856" s="273"/>
      <c r="VQH856" s="273"/>
      <c r="VQI856" s="273"/>
      <c r="VQJ856" s="273"/>
      <c r="VQK856" s="273"/>
      <c r="VQL856" s="273"/>
      <c r="VQM856" s="273"/>
      <c r="VQN856" s="273"/>
      <c r="VQO856" s="273"/>
      <c r="VQP856" s="273"/>
      <c r="VQQ856" s="273"/>
      <c r="VQR856" s="273"/>
      <c r="VQS856" s="273"/>
      <c r="VQT856" s="273"/>
      <c r="VQU856" s="273"/>
      <c r="VQV856" s="273"/>
      <c r="VQW856" s="273"/>
      <c r="VQX856" s="273"/>
      <c r="VQY856" s="273"/>
      <c r="VQZ856" s="273"/>
      <c r="VRA856" s="273"/>
      <c r="VRB856" s="273"/>
      <c r="VRC856" s="273"/>
      <c r="VRD856" s="273"/>
      <c r="VRE856" s="273"/>
      <c r="VRF856" s="273"/>
      <c r="VRG856" s="273"/>
      <c r="VRH856" s="273"/>
      <c r="VRI856" s="273"/>
      <c r="VRJ856" s="273"/>
      <c r="VRK856" s="273"/>
      <c r="VRL856" s="273"/>
      <c r="VRM856" s="273"/>
      <c r="VRN856" s="273"/>
      <c r="VRO856" s="273"/>
      <c r="VRP856" s="273"/>
      <c r="VRQ856" s="273"/>
      <c r="VRR856" s="273"/>
      <c r="VRS856" s="273"/>
      <c r="VRT856" s="273"/>
      <c r="VRU856" s="273"/>
      <c r="VRV856" s="273"/>
      <c r="VRW856" s="273"/>
      <c r="VRX856" s="273"/>
      <c r="VRY856" s="273"/>
      <c r="VRZ856" s="273"/>
      <c r="VSA856" s="273"/>
      <c r="VSB856" s="273"/>
      <c r="VSC856" s="273"/>
      <c r="VSD856" s="273"/>
      <c r="VSE856" s="273"/>
      <c r="VSF856" s="273"/>
      <c r="VSG856" s="273"/>
      <c r="VSH856" s="273"/>
      <c r="VSI856" s="273"/>
      <c r="VSJ856" s="273"/>
      <c r="VSK856" s="273"/>
      <c r="VSL856" s="273"/>
      <c r="VSM856" s="273"/>
      <c r="VSN856" s="273"/>
      <c r="VSO856" s="273"/>
      <c r="VSP856" s="273"/>
      <c r="VSQ856" s="273"/>
      <c r="VSR856" s="273"/>
      <c r="VSS856" s="273"/>
      <c r="VST856" s="273"/>
      <c r="VSU856" s="273"/>
      <c r="VSV856" s="273"/>
      <c r="VSW856" s="273"/>
      <c r="VSX856" s="273"/>
      <c r="VSY856" s="273"/>
      <c r="VSZ856" s="273"/>
      <c r="VTA856" s="273"/>
      <c r="VTB856" s="273"/>
      <c r="VTC856" s="273"/>
      <c r="VTD856" s="273"/>
      <c r="VTE856" s="273"/>
      <c r="VTF856" s="273"/>
      <c r="VTG856" s="273"/>
      <c r="VTH856" s="273"/>
      <c r="VTI856" s="273"/>
      <c r="VTJ856" s="273"/>
      <c r="VTK856" s="273"/>
      <c r="VTL856" s="273"/>
      <c r="VTM856" s="273"/>
      <c r="VTN856" s="273"/>
      <c r="VTO856" s="273"/>
      <c r="VTP856" s="273"/>
      <c r="VTQ856" s="273"/>
      <c r="VTR856" s="273"/>
      <c r="VTS856" s="273"/>
      <c r="VTT856" s="273"/>
      <c r="VTU856" s="273"/>
      <c r="VTV856" s="273"/>
      <c r="VTW856" s="273"/>
      <c r="VTX856" s="273"/>
      <c r="VTY856" s="273"/>
      <c r="VTZ856" s="273"/>
      <c r="VUA856" s="273"/>
      <c r="VUB856" s="273"/>
      <c r="VUC856" s="273"/>
      <c r="VUD856" s="273"/>
      <c r="VUE856" s="273"/>
      <c r="VUF856" s="273"/>
      <c r="VUG856" s="273"/>
      <c r="VUH856" s="273"/>
      <c r="VUI856" s="273"/>
      <c r="VUJ856" s="273"/>
      <c r="VUK856" s="273"/>
      <c r="VUL856" s="273"/>
      <c r="VUM856" s="273"/>
      <c r="VUN856" s="273"/>
      <c r="VUO856" s="273"/>
      <c r="VUP856" s="273"/>
      <c r="VUQ856" s="273"/>
      <c r="VUR856" s="273"/>
      <c r="VUS856" s="273"/>
      <c r="VUT856" s="273"/>
      <c r="VUU856" s="273"/>
      <c r="VUV856" s="273"/>
      <c r="VUW856" s="273"/>
      <c r="VUX856" s="273"/>
      <c r="VUY856" s="273"/>
      <c r="VUZ856" s="273"/>
      <c r="VVA856" s="273"/>
      <c r="VVB856" s="273"/>
      <c r="VVC856" s="273"/>
      <c r="VVD856" s="273"/>
      <c r="VVE856" s="273"/>
      <c r="VVF856" s="273"/>
      <c r="VVG856" s="273"/>
      <c r="VVH856" s="273"/>
      <c r="VVI856" s="273"/>
      <c r="VVJ856" s="273"/>
      <c r="VVK856" s="273"/>
      <c r="VVL856" s="273"/>
      <c r="VVM856" s="273"/>
      <c r="VVN856" s="273"/>
      <c r="VVO856" s="273"/>
      <c r="VVP856" s="273"/>
      <c r="VVQ856" s="273"/>
      <c r="VVR856" s="273"/>
      <c r="VVS856" s="273"/>
      <c r="VVT856" s="273"/>
      <c r="VVU856" s="273"/>
      <c r="VVV856" s="273"/>
      <c r="VVW856" s="273"/>
      <c r="VVX856" s="273"/>
      <c r="VVY856" s="273"/>
      <c r="VVZ856" s="273"/>
      <c r="VWA856" s="273"/>
      <c r="VWB856" s="273"/>
      <c r="VWC856" s="273"/>
      <c r="VWD856" s="273"/>
      <c r="VWE856" s="273"/>
      <c r="VWF856" s="273"/>
      <c r="VWG856" s="273"/>
      <c r="VWH856" s="273"/>
      <c r="VWI856" s="273"/>
      <c r="VWJ856" s="273"/>
      <c r="VWK856" s="273"/>
      <c r="VWL856" s="273"/>
      <c r="VWM856" s="273"/>
      <c r="VWN856" s="273"/>
      <c r="VWO856" s="273"/>
      <c r="VWP856" s="273"/>
      <c r="VWQ856" s="273"/>
      <c r="VWR856" s="273"/>
      <c r="VWS856" s="273"/>
      <c r="VWT856" s="273"/>
      <c r="VWU856" s="273"/>
      <c r="VWV856" s="273"/>
      <c r="VWW856" s="273"/>
      <c r="VWX856" s="273"/>
      <c r="VWY856" s="273"/>
      <c r="VWZ856" s="273"/>
      <c r="VXA856" s="273"/>
      <c r="VXB856" s="273"/>
      <c r="VXC856" s="273"/>
      <c r="VXD856" s="273"/>
      <c r="VXE856" s="273"/>
      <c r="VXF856" s="273"/>
      <c r="VXG856" s="273"/>
      <c r="VXH856" s="273"/>
      <c r="VXI856" s="273"/>
      <c r="VXJ856" s="273"/>
      <c r="VXK856" s="273"/>
      <c r="VXL856" s="273"/>
      <c r="VXM856" s="273"/>
      <c r="VXN856" s="273"/>
      <c r="VXO856" s="273"/>
      <c r="VXP856" s="273"/>
      <c r="VXQ856" s="273"/>
      <c r="VXR856" s="273"/>
      <c r="VXS856" s="273"/>
      <c r="VXT856" s="273"/>
      <c r="VXU856" s="273"/>
      <c r="VXV856" s="273"/>
      <c r="VXW856" s="273"/>
      <c r="VXX856" s="273"/>
      <c r="VXY856" s="273"/>
      <c r="VXZ856" s="273"/>
      <c r="VYA856" s="273"/>
      <c r="VYB856" s="273"/>
      <c r="VYC856" s="273"/>
      <c r="VYD856" s="273"/>
      <c r="VYE856" s="273"/>
      <c r="VYF856" s="273"/>
      <c r="VYG856" s="273"/>
      <c r="VYH856" s="273"/>
      <c r="VYI856" s="273"/>
      <c r="VYJ856" s="273"/>
      <c r="VYK856" s="273"/>
      <c r="VYL856" s="273"/>
      <c r="VYM856" s="273"/>
      <c r="VYN856" s="273"/>
      <c r="VYO856" s="273"/>
      <c r="VYP856" s="273"/>
      <c r="VYQ856" s="273"/>
      <c r="VYR856" s="273"/>
      <c r="VYS856" s="273"/>
      <c r="VYT856" s="273"/>
      <c r="VYU856" s="273"/>
      <c r="VYV856" s="273"/>
      <c r="VYW856" s="273"/>
      <c r="VYX856" s="273"/>
      <c r="VYY856" s="273"/>
      <c r="VYZ856" s="273"/>
      <c r="VZA856" s="273"/>
      <c r="VZB856" s="273"/>
      <c r="VZC856" s="273"/>
      <c r="VZD856" s="273"/>
      <c r="VZE856" s="273"/>
      <c r="VZF856" s="273"/>
      <c r="VZG856" s="273"/>
      <c r="VZH856" s="273"/>
      <c r="VZI856" s="273"/>
      <c r="VZJ856" s="273"/>
      <c r="VZK856" s="273"/>
      <c r="VZL856" s="273"/>
      <c r="VZM856" s="273"/>
      <c r="VZN856" s="273"/>
      <c r="VZO856" s="273"/>
      <c r="VZP856" s="273"/>
      <c r="VZQ856" s="273"/>
      <c r="VZR856" s="273"/>
      <c r="VZS856" s="273"/>
      <c r="VZT856" s="273"/>
      <c r="VZU856" s="273"/>
      <c r="VZV856" s="273"/>
      <c r="VZW856" s="273"/>
      <c r="VZX856" s="273"/>
      <c r="VZY856" s="273"/>
      <c r="VZZ856" s="273"/>
      <c r="WAA856" s="273"/>
      <c r="WAB856" s="273"/>
      <c r="WAC856" s="273"/>
      <c r="WAD856" s="273"/>
      <c r="WAE856" s="273"/>
      <c r="WAF856" s="273"/>
      <c r="WAG856" s="273"/>
      <c r="WAH856" s="273"/>
      <c r="WAI856" s="273"/>
      <c r="WAJ856" s="273"/>
      <c r="WAK856" s="273"/>
      <c r="WAL856" s="273"/>
      <c r="WAM856" s="273"/>
      <c r="WAN856" s="273"/>
      <c r="WAO856" s="273"/>
      <c r="WAP856" s="273"/>
      <c r="WAQ856" s="273"/>
      <c r="WAR856" s="273"/>
      <c r="WAS856" s="273"/>
      <c r="WAT856" s="273"/>
      <c r="WAU856" s="273"/>
      <c r="WAV856" s="273"/>
      <c r="WAW856" s="273"/>
      <c r="WAX856" s="273"/>
      <c r="WAY856" s="273"/>
      <c r="WAZ856" s="273"/>
      <c r="WBA856" s="273"/>
      <c r="WBB856" s="273"/>
      <c r="WBC856" s="273"/>
      <c r="WBD856" s="273"/>
      <c r="WBE856" s="273"/>
      <c r="WBF856" s="273"/>
      <c r="WBG856" s="273"/>
      <c r="WBH856" s="273"/>
      <c r="WBI856" s="273"/>
      <c r="WBJ856" s="273"/>
      <c r="WBK856" s="273"/>
      <c r="WBL856" s="273"/>
      <c r="WBM856" s="273"/>
      <c r="WBN856" s="273"/>
      <c r="WBO856" s="273"/>
      <c r="WBP856" s="273"/>
      <c r="WBQ856" s="273"/>
      <c r="WBR856" s="273"/>
      <c r="WBS856" s="273"/>
      <c r="WBT856" s="273"/>
      <c r="WBU856" s="273"/>
      <c r="WBV856" s="273"/>
      <c r="WBW856" s="273"/>
      <c r="WBX856" s="273"/>
      <c r="WBY856" s="273"/>
      <c r="WBZ856" s="273"/>
      <c r="WCA856" s="273"/>
      <c r="WCB856" s="273"/>
      <c r="WCC856" s="273"/>
      <c r="WCD856" s="273"/>
      <c r="WCE856" s="273"/>
      <c r="WCF856" s="273"/>
      <c r="WCG856" s="273"/>
      <c r="WCH856" s="273"/>
      <c r="WCI856" s="273"/>
      <c r="WCJ856" s="273"/>
      <c r="WCK856" s="273"/>
      <c r="WCL856" s="273"/>
      <c r="WCM856" s="273"/>
      <c r="WCN856" s="273"/>
      <c r="WCO856" s="273"/>
      <c r="WCP856" s="273"/>
      <c r="WCQ856" s="273"/>
      <c r="WCR856" s="273"/>
      <c r="WCS856" s="273"/>
      <c r="WCT856" s="273"/>
      <c r="WCU856" s="273"/>
      <c r="WCV856" s="273"/>
      <c r="WCW856" s="273"/>
      <c r="WCX856" s="273"/>
      <c r="WCY856" s="273"/>
      <c r="WCZ856" s="273"/>
      <c r="WDA856" s="273"/>
      <c r="WDB856" s="273"/>
      <c r="WDC856" s="273"/>
      <c r="WDD856" s="273"/>
      <c r="WDE856" s="273"/>
      <c r="WDF856" s="273"/>
      <c r="WDG856" s="273"/>
      <c r="WDH856" s="273"/>
      <c r="WDI856" s="273"/>
      <c r="WDJ856" s="273"/>
      <c r="WDK856" s="273"/>
      <c r="WDL856" s="273"/>
      <c r="WDM856" s="273"/>
      <c r="WDN856" s="273"/>
      <c r="WDO856" s="273"/>
      <c r="WDP856" s="273"/>
      <c r="WDQ856" s="273"/>
      <c r="WDR856" s="273"/>
      <c r="WDS856" s="273"/>
      <c r="WDT856" s="273"/>
      <c r="WDU856" s="273"/>
      <c r="WDV856" s="273"/>
      <c r="WDW856" s="273"/>
      <c r="WDX856" s="273"/>
      <c r="WDY856" s="273"/>
      <c r="WDZ856" s="273"/>
      <c r="WEA856" s="273"/>
      <c r="WEB856" s="273"/>
      <c r="WEC856" s="273"/>
      <c r="WED856" s="273"/>
      <c r="WEE856" s="273"/>
      <c r="WEF856" s="273"/>
      <c r="WEG856" s="273"/>
      <c r="WEH856" s="273"/>
      <c r="WEI856" s="273"/>
      <c r="WEJ856" s="273"/>
      <c r="WEK856" s="273"/>
      <c r="WEL856" s="273"/>
      <c r="WEM856" s="273"/>
      <c r="WEN856" s="273"/>
      <c r="WEO856" s="273"/>
      <c r="WEP856" s="273"/>
      <c r="WEQ856" s="273"/>
      <c r="WER856" s="273"/>
      <c r="WES856" s="273"/>
      <c r="WET856" s="273"/>
      <c r="WEU856" s="273"/>
      <c r="WEV856" s="273"/>
      <c r="WEW856" s="273"/>
      <c r="WEX856" s="273"/>
      <c r="WEY856" s="273"/>
      <c r="WEZ856" s="273"/>
      <c r="WFA856" s="273"/>
      <c r="WFB856" s="273"/>
      <c r="WFC856" s="273"/>
      <c r="WFD856" s="273"/>
      <c r="WFE856" s="273"/>
      <c r="WFF856" s="273"/>
      <c r="WFG856" s="273"/>
      <c r="WFH856" s="273"/>
      <c r="WFI856" s="273"/>
      <c r="WFJ856" s="273"/>
      <c r="WFK856" s="273"/>
      <c r="WFL856" s="273"/>
      <c r="WFM856" s="273"/>
      <c r="WFN856" s="273"/>
      <c r="WFO856" s="273"/>
      <c r="WFP856" s="273"/>
      <c r="WFQ856" s="273"/>
      <c r="WFR856" s="273"/>
      <c r="WFS856" s="273"/>
      <c r="WFT856" s="273"/>
      <c r="WFU856" s="273"/>
      <c r="WFV856" s="273"/>
      <c r="WFW856" s="273"/>
      <c r="WFX856" s="273"/>
      <c r="WFY856" s="273"/>
      <c r="WFZ856" s="273"/>
      <c r="WGA856" s="273"/>
      <c r="WGB856" s="273"/>
      <c r="WGC856" s="273"/>
      <c r="WGD856" s="273"/>
      <c r="WGE856" s="273"/>
      <c r="WGF856" s="273"/>
      <c r="WGG856" s="273"/>
      <c r="WGH856" s="273"/>
      <c r="WGI856" s="273"/>
      <c r="WGJ856" s="273"/>
      <c r="WGK856" s="273"/>
      <c r="WGL856" s="273"/>
      <c r="WGM856" s="273"/>
      <c r="WGN856" s="273"/>
      <c r="WGO856" s="273"/>
      <c r="WGP856" s="273"/>
      <c r="WGQ856" s="273"/>
      <c r="WGR856" s="273"/>
      <c r="WGS856" s="273"/>
      <c r="WGT856" s="273"/>
      <c r="WGU856" s="273"/>
      <c r="WGV856" s="273"/>
      <c r="WGW856" s="273"/>
      <c r="WGX856" s="273"/>
      <c r="WGY856" s="273"/>
      <c r="WGZ856" s="273"/>
      <c r="WHA856" s="273"/>
      <c r="WHB856" s="273"/>
      <c r="WHC856" s="273"/>
      <c r="WHD856" s="273"/>
      <c r="WHE856" s="273"/>
      <c r="WHF856" s="273"/>
      <c r="WHG856" s="273"/>
      <c r="WHH856" s="273"/>
      <c r="WHI856" s="273"/>
      <c r="WHJ856" s="273"/>
      <c r="WHK856" s="273"/>
      <c r="WHL856" s="273"/>
      <c r="WHM856" s="273"/>
      <c r="WHN856" s="273"/>
      <c r="WHO856" s="273"/>
      <c r="WHP856" s="273"/>
      <c r="WHQ856" s="273"/>
      <c r="WHR856" s="273"/>
      <c r="WHS856" s="273"/>
      <c r="WHT856" s="273"/>
      <c r="WHU856" s="273"/>
      <c r="WHV856" s="273"/>
      <c r="WHW856" s="273"/>
      <c r="WHX856" s="273"/>
      <c r="WHY856" s="273"/>
      <c r="WHZ856" s="273"/>
      <c r="WIA856" s="273"/>
      <c r="WIB856" s="273"/>
      <c r="WIC856" s="273"/>
      <c r="WID856" s="273"/>
      <c r="WIE856" s="273"/>
      <c r="WIF856" s="273"/>
      <c r="WIG856" s="273"/>
      <c r="WIH856" s="273"/>
      <c r="WII856" s="273"/>
      <c r="WIJ856" s="273"/>
      <c r="WIK856" s="273"/>
      <c r="WIL856" s="273"/>
      <c r="WIM856" s="273"/>
      <c r="WIN856" s="273"/>
      <c r="WIO856" s="273"/>
      <c r="WIP856" s="273"/>
      <c r="WIQ856" s="273"/>
      <c r="WIR856" s="273"/>
      <c r="WIS856" s="273"/>
      <c r="WIT856" s="273"/>
      <c r="WIU856" s="273"/>
      <c r="WIV856" s="273"/>
      <c r="WIW856" s="273"/>
      <c r="WIX856" s="273"/>
      <c r="WIY856" s="273"/>
      <c r="WIZ856" s="273"/>
      <c r="WJA856" s="273"/>
      <c r="WJB856" s="273"/>
      <c r="WJC856" s="273"/>
      <c r="WJD856" s="273"/>
      <c r="WJE856" s="273"/>
      <c r="WJF856" s="273"/>
      <c r="WJG856" s="273"/>
      <c r="WJH856" s="273"/>
      <c r="WJI856" s="273"/>
      <c r="WJJ856" s="273"/>
      <c r="WJK856" s="273"/>
      <c r="WJL856" s="273"/>
      <c r="WJM856" s="273"/>
      <c r="WJN856" s="273"/>
      <c r="WJO856" s="273"/>
      <c r="WJP856" s="273"/>
      <c r="WJQ856" s="273"/>
      <c r="WJR856" s="273"/>
      <c r="WJS856" s="273"/>
      <c r="WJT856" s="273"/>
      <c r="WJU856" s="273"/>
      <c r="WJV856" s="273"/>
      <c r="WJW856" s="273"/>
      <c r="WJX856" s="273"/>
      <c r="WJY856" s="273"/>
      <c r="WJZ856" s="273"/>
      <c r="WKA856" s="273"/>
      <c r="WKB856" s="273"/>
      <c r="WKC856" s="273"/>
      <c r="WKD856" s="273"/>
      <c r="WKE856" s="273"/>
      <c r="WKF856" s="273"/>
      <c r="WKG856" s="273"/>
      <c r="WKH856" s="273"/>
      <c r="WKI856" s="273"/>
      <c r="WKJ856" s="273"/>
      <c r="WKK856" s="273"/>
      <c r="WKL856" s="273"/>
      <c r="WKM856" s="273"/>
      <c r="WKN856" s="273"/>
      <c r="WKO856" s="273"/>
      <c r="WKP856" s="273"/>
      <c r="WKQ856" s="273"/>
      <c r="WKR856" s="273"/>
      <c r="WKS856" s="273"/>
      <c r="WKT856" s="273"/>
      <c r="WKU856" s="273"/>
      <c r="WKV856" s="273"/>
      <c r="WKW856" s="273"/>
      <c r="WKX856" s="273"/>
      <c r="WKY856" s="273"/>
      <c r="WKZ856" s="273"/>
      <c r="WLA856" s="273"/>
      <c r="WLB856" s="273"/>
      <c r="WLC856" s="273"/>
      <c r="WLD856" s="273"/>
      <c r="WLE856" s="273"/>
      <c r="WLF856" s="273"/>
      <c r="WLG856" s="273"/>
      <c r="WLH856" s="273"/>
      <c r="WLI856" s="273"/>
      <c r="WLJ856" s="273"/>
      <c r="WLK856" s="273"/>
      <c r="WLL856" s="273"/>
      <c r="WLM856" s="273"/>
      <c r="WLN856" s="273"/>
      <c r="WLO856" s="273"/>
      <c r="WLP856" s="273"/>
      <c r="WLQ856" s="273"/>
      <c r="WLR856" s="273"/>
      <c r="WLS856" s="273"/>
      <c r="WLT856" s="273"/>
      <c r="WLU856" s="273"/>
      <c r="WLV856" s="273"/>
      <c r="WLW856" s="273"/>
      <c r="WLX856" s="273"/>
      <c r="WLY856" s="273"/>
      <c r="WLZ856" s="273"/>
      <c r="WMA856" s="273"/>
      <c r="WMB856" s="273"/>
      <c r="WMC856" s="273"/>
      <c r="WMD856" s="273"/>
      <c r="WME856" s="273"/>
      <c r="WMF856" s="273"/>
      <c r="WMG856" s="273"/>
      <c r="WMH856" s="273"/>
      <c r="WMI856" s="273"/>
      <c r="WMJ856" s="273"/>
      <c r="WMK856" s="273"/>
      <c r="WML856" s="273"/>
      <c r="WMM856" s="273"/>
      <c r="WMN856" s="273"/>
      <c r="WMO856" s="273"/>
      <c r="WMP856" s="273"/>
      <c r="WMQ856" s="273"/>
      <c r="WMR856" s="273"/>
      <c r="WMS856" s="273"/>
      <c r="WMT856" s="273"/>
      <c r="WMU856" s="273"/>
      <c r="WMV856" s="273"/>
      <c r="WMW856" s="273"/>
      <c r="WMX856" s="273"/>
      <c r="WMY856" s="273"/>
      <c r="WMZ856" s="273"/>
      <c r="WNA856" s="273"/>
      <c r="WNB856" s="273"/>
      <c r="WNC856" s="273"/>
      <c r="WND856" s="273"/>
      <c r="WNE856" s="273"/>
      <c r="WNF856" s="273"/>
      <c r="WNG856" s="273"/>
      <c r="WNH856" s="273"/>
      <c r="WNI856" s="273"/>
      <c r="WNJ856" s="273"/>
      <c r="WNK856" s="273"/>
      <c r="WNL856" s="273"/>
      <c r="WNM856" s="273"/>
      <c r="WNN856" s="273"/>
      <c r="WNO856" s="273"/>
      <c r="WNP856" s="273"/>
      <c r="WNQ856" s="273"/>
      <c r="WNR856" s="273"/>
      <c r="WNS856" s="273"/>
      <c r="WNT856" s="273"/>
      <c r="WNU856" s="273"/>
      <c r="WNV856" s="273"/>
      <c r="WNW856" s="273"/>
      <c r="WNX856" s="273"/>
      <c r="WNY856" s="273"/>
      <c r="WNZ856" s="273"/>
      <c r="WOA856" s="273"/>
      <c r="WOB856" s="273"/>
      <c r="WOC856" s="273"/>
      <c r="WOD856" s="273"/>
      <c r="WOE856" s="273"/>
      <c r="WOF856" s="273"/>
      <c r="WOG856" s="273"/>
      <c r="WOH856" s="273"/>
      <c r="WOI856" s="273"/>
      <c r="WOJ856" s="273"/>
      <c r="WOK856" s="273"/>
      <c r="WOL856" s="273"/>
      <c r="WOM856" s="273"/>
      <c r="WON856" s="273"/>
      <c r="WOO856" s="273"/>
      <c r="WOP856" s="273"/>
      <c r="WOQ856" s="273"/>
      <c r="WOR856" s="273"/>
      <c r="WOS856" s="273"/>
      <c r="WOT856" s="273"/>
      <c r="WOU856" s="273"/>
      <c r="WOV856" s="273"/>
      <c r="WOW856" s="273"/>
      <c r="WOX856" s="273"/>
      <c r="WOY856" s="273"/>
      <c r="WOZ856" s="273"/>
      <c r="WPA856" s="273"/>
      <c r="WPB856" s="273"/>
      <c r="WPC856" s="273"/>
      <c r="WPD856" s="273"/>
      <c r="WPE856" s="273"/>
      <c r="WPF856" s="273"/>
      <c r="WPG856" s="273"/>
      <c r="WPH856" s="273"/>
      <c r="WPI856" s="273"/>
      <c r="WPJ856" s="273"/>
      <c r="WPK856" s="273"/>
      <c r="WPL856" s="273"/>
      <c r="WPM856" s="273"/>
      <c r="WPN856" s="273"/>
      <c r="WPO856" s="273"/>
      <c r="WPP856" s="273"/>
      <c r="WPQ856" s="273"/>
      <c r="WPR856" s="273"/>
      <c r="WPS856" s="273"/>
      <c r="WPT856" s="273"/>
      <c r="WPU856" s="273"/>
      <c r="WPV856" s="273"/>
      <c r="WPW856" s="273"/>
      <c r="WPX856" s="273"/>
      <c r="WPY856" s="273"/>
      <c r="WPZ856" s="273"/>
      <c r="WQA856" s="273"/>
      <c r="WQB856" s="273"/>
      <c r="WQC856" s="273"/>
      <c r="WQD856" s="273"/>
      <c r="WQE856" s="273"/>
      <c r="WQF856" s="273"/>
      <c r="WQG856" s="273"/>
      <c r="WQH856" s="273"/>
      <c r="WQI856" s="273"/>
      <c r="WQJ856" s="273"/>
      <c r="WQK856" s="273"/>
      <c r="WQL856" s="273"/>
      <c r="WQM856" s="273"/>
      <c r="WQN856" s="273"/>
      <c r="WQO856" s="273"/>
      <c r="WQP856" s="273"/>
      <c r="WQQ856" s="273"/>
      <c r="WQR856" s="273"/>
      <c r="WQS856" s="273"/>
      <c r="WQT856" s="273"/>
      <c r="WQU856" s="273"/>
      <c r="WQV856" s="273"/>
      <c r="WQW856" s="273"/>
      <c r="WQX856" s="273"/>
      <c r="WQY856" s="273"/>
      <c r="WQZ856" s="273"/>
      <c r="WRA856" s="273"/>
      <c r="WRB856" s="273"/>
      <c r="WRC856" s="273"/>
      <c r="WRD856" s="273"/>
      <c r="WRE856" s="273"/>
      <c r="WRF856" s="273"/>
      <c r="WRG856" s="273"/>
      <c r="WRH856" s="273"/>
      <c r="WRI856" s="273"/>
      <c r="WRJ856" s="273"/>
      <c r="WRK856" s="273"/>
      <c r="WRL856" s="273"/>
      <c r="WRM856" s="273"/>
      <c r="WRN856" s="273"/>
      <c r="WRO856" s="273"/>
      <c r="WRP856" s="273"/>
      <c r="WRQ856" s="273"/>
      <c r="WRR856" s="273"/>
      <c r="WRS856" s="273"/>
      <c r="WRT856" s="273"/>
      <c r="WRU856" s="273"/>
      <c r="WRV856" s="273"/>
      <c r="WRW856" s="273"/>
      <c r="WRX856" s="273"/>
      <c r="WRY856" s="273"/>
      <c r="WRZ856" s="273"/>
      <c r="WSA856" s="273"/>
      <c r="WSB856" s="273"/>
      <c r="WSC856" s="273"/>
      <c r="WSD856" s="273"/>
      <c r="WSE856" s="273"/>
      <c r="WSF856" s="273"/>
      <c r="WSG856" s="273"/>
      <c r="WSH856" s="273"/>
      <c r="WSI856" s="273"/>
      <c r="WSJ856" s="273"/>
      <c r="WSK856" s="273"/>
      <c r="WSL856" s="273"/>
      <c r="WSM856" s="273"/>
      <c r="WSN856" s="273"/>
      <c r="WSO856" s="273"/>
      <c r="WSP856" s="273"/>
      <c r="WSQ856" s="273"/>
      <c r="WSR856" s="273"/>
      <c r="WSS856" s="273"/>
      <c r="WST856" s="273"/>
      <c r="WSU856" s="273"/>
      <c r="WSV856" s="273"/>
      <c r="WSW856" s="273"/>
      <c r="WSX856" s="273"/>
      <c r="WSY856" s="273"/>
      <c r="WSZ856" s="273"/>
      <c r="WTA856" s="273"/>
      <c r="WTB856" s="273"/>
      <c r="WTC856" s="273"/>
      <c r="WTD856" s="273"/>
      <c r="WTE856" s="273"/>
      <c r="WTF856" s="273"/>
      <c r="WTG856" s="273"/>
      <c r="WTH856" s="273"/>
      <c r="WTI856" s="273"/>
      <c r="WTJ856" s="273"/>
      <c r="WTK856" s="273"/>
      <c r="WTL856" s="273"/>
      <c r="WTM856" s="273"/>
      <c r="WTN856" s="273"/>
      <c r="WTO856" s="273"/>
      <c r="WTP856" s="273"/>
      <c r="WTQ856" s="273"/>
      <c r="WTR856" s="273"/>
      <c r="WTS856" s="273"/>
      <c r="WTT856" s="273"/>
      <c r="WTU856" s="273"/>
      <c r="WTV856" s="273"/>
      <c r="WTW856" s="273"/>
      <c r="WTX856" s="273"/>
      <c r="WTY856" s="273"/>
      <c r="WTZ856" s="273"/>
      <c r="WUA856" s="273"/>
      <c r="WUB856" s="273"/>
      <c r="WUC856" s="273"/>
      <c r="WUD856" s="273"/>
      <c r="WUE856" s="273"/>
      <c r="WUF856" s="273"/>
      <c r="WUG856" s="273"/>
      <c r="WUH856" s="273"/>
      <c r="WUI856" s="273"/>
      <c r="WUJ856" s="273"/>
      <c r="WUK856" s="273"/>
      <c r="WUL856" s="273"/>
      <c r="WUM856" s="273"/>
      <c r="WUN856" s="273"/>
      <c r="WUO856" s="273"/>
      <c r="WUP856" s="273"/>
      <c r="WUQ856" s="273"/>
      <c r="WUR856" s="273"/>
      <c r="WUS856" s="273"/>
      <c r="WUT856" s="273"/>
      <c r="WUU856" s="273"/>
      <c r="WUV856" s="273"/>
      <c r="WUW856" s="273"/>
      <c r="WUX856" s="273"/>
      <c r="WUY856" s="273"/>
      <c r="WUZ856" s="273"/>
      <c r="WVA856" s="273"/>
      <c r="WVB856" s="273"/>
      <c r="WVC856" s="273"/>
      <c r="WVD856" s="273"/>
      <c r="WVE856" s="273"/>
      <c r="WVF856" s="273"/>
      <c r="WVG856" s="273"/>
      <c r="WVH856" s="273"/>
      <c r="WVI856" s="273"/>
      <c r="WVJ856" s="273"/>
      <c r="WVK856" s="273"/>
      <c r="WVL856" s="273"/>
      <c r="WVM856" s="273"/>
      <c r="WVN856" s="273"/>
      <c r="WVO856" s="273"/>
      <c r="WVP856" s="273"/>
      <c r="WVQ856" s="273"/>
      <c r="WVR856" s="273"/>
      <c r="WVS856" s="273"/>
      <c r="WVT856" s="273"/>
      <c r="WVU856" s="273"/>
      <c r="WVV856" s="273"/>
      <c r="WVW856" s="273"/>
      <c r="WVX856" s="273"/>
      <c r="WVY856" s="273"/>
      <c r="WVZ856" s="273"/>
      <c r="WWA856" s="273"/>
      <c r="WWB856" s="273"/>
      <c r="WWC856" s="273"/>
      <c r="WWD856" s="273"/>
      <c r="WWE856" s="273"/>
      <c r="WWF856" s="273"/>
      <c r="WWG856" s="273"/>
      <c r="WWH856" s="273"/>
      <c r="WWI856" s="273"/>
      <c r="WWJ856" s="273"/>
      <c r="WWK856" s="273"/>
      <c r="WWL856" s="273"/>
      <c r="WWM856" s="273"/>
      <c r="WWN856" s="273"/>
      <c r="WWO856" s="273"/>
      <c r="WWP856" s="273"/>
      <c r="WWQ856" s="273"/>
      <c r="WWR856" s="273"/>
      <c r="WWS856" s="273"/>
      <c r="WWT856" s="273"/>
      <c r="WWU856" s="273"/>
      <c r="WWV856" s="273"/>
      <c r="WWW856" s="273"/>
      <c r="WWX856" s="273"/>
      <c r="WWY856" s="273"/>
      <c r="WWZ856" s="273"/>
      <c r="WXA856" s="273"/>
      <c r="WXB856" s="273"/>
      <c r="WXC856" s="273"/>
      <c r="WXD856" s="273"/>
      <c r="WXE856" s="273"/>
      <c r="WXF856" s="273"/>
      <c r="WXG856" s="273"/>
      <c r="WXH856" s="273"/>
      <c r="WXI856" s="273"/>
      <c r="WXJ856" s="273"/>
      <c r="WXK856" s="273"/>
      <c r="WXL856" s="273"/>
      <c r="WXM856" s="273"/>
      <c r="WXN856" s="273"/>
      <c r="WXO856" s="273"/>
      <c r="WXP856" s="273"/>
      <c r="WXQ856" s="273"/>
      <c r="WXR856" s="273"/>
      <c r="WXS856" s="273"/>
      <c r="WXT856" s="273"/>
      <c r="WXU856" s="273"/>
      <c r="WXV856" s="273"/>
      <c r="WXW856" s="273"/>
      <c r="WXX856" s="273"/>
      <c r="WXY856" s="273"/>
      <c r="WXZ856" s="273"/>
      <c r="WYA856" s="273"/>
      <c r="WYB856" s="273"/>
      <c r="WYC856" s="273"/>
      <c r="WYD856" s="273"/>
      <c r="WYE856" s="273"/>
      <c r="WYF856" s="273"/>
      <c r="WYG856" s="273"/>
      <c r="WYH856" s="273"/>
      <c r="WYI856" s="273"/>
      <c r="WYJ856" s="273"/>
      <c r="WYK856" s="273"/>
      <c r="WYL856" s="273"/>
      <c r="WYM856" s="273"/>
      <c r="WYN856" s="273"/>
      <c r="WYO856" s="273"/>
      <c r="WYP856" s="273"/>
      <c r="WYQ856" s="273"/>
      <c r="WYR856" s="273"/>
      <c r="WYS856" s="273"/>
      <c r="WYT856" s="273"/>
      <c r="WYU856" s="273"/>
      <c r="WYV856" s="273"/>
      <c r="WYW856" s="273"/>
      <c r="WYX856" s="273"/>
      <c r="WYY856" s="273"/>
      <c r="WYZ856" s="273"/>
      <c r="WZA856" s="273"/>
      <c r="WZB856" s="273"/>
      <c r="WZC856" s="273"/>
      <c r="WZD856" s="273"/>
      <c r="WZE856" s="273"/>
      <c r="WZF856" s="273"/>
      <c r="WZG856" s="273"/>
      <c r="WZH856" s="273"/>
      <c r="WZI856" s="273"/>
      <c r="WZJ856" s="273"/>
      <c r="WZK856" s="273"/>
      <c r="WZL856" s="273"/>
      <c r="WZM856" s="273"/>
      <c r="WZN856" s="273"/>
      <c r="WZO856" s="273"/>
      <c r="WZP856" s="273"/>
      <c r="WZQ856" s="273"/>
      <c r="WZR856" s="273"/>
      <c r="WZS856" s="273"/>
      <c r="WZT856" s="273"/>
      <c r="WZU856" s="273"/>
      <c r="WZV856" s="273"/>
      <c r="WZW856" s="273"/>
      <c r="WZX856" s="273"/>
      <c r="WZY856" s="273"/>
      <c r="WZZ856" s="273"/>
      <c r="XAA856" s="273"/>
      <c r="XAB856" s="273"/>
      <c r="XAC856" s="273"/>
      <c r="XAD856" s="273"/>
      <c r="XAE856" s="273"/>
      <c r="XAF856" s="273"/>
      <c r="XAG856" s="273"/>
      <c r="XAH856" s="273"/>
      <c r="XAI856" s="273"/>
      <c r="XAJ856" s="273"/>
      <c r="XAK856" s="273"/>
      <c r="XAL856" s="273"/>
      <c r="XAM856" s="273"/>
      <c r="XAN856" s="273"/>
      <c r="XAO856" s="273"/>
      <c r="XAP856" s="273"/>
      <c r="XAQ856" s="273"/>
      <c r="XAR856" s="273"/>
      <c r="XAS856" s="273"/>
      <c r="XAT856" s="273"/>
      <c r="XAU856" s="273"/>
      <c r="XAV856" s="273"/>
      <c r="XAW856" s="273"/>
      <c r="XAX856" s="273"/>
      <c r="XAY856" s="273"/>
      <c r="XAZ856" s="273"/>
      <c r="XBA856" s="273"/>
      <c r="XBB856" s="273"/>
      <c r="XBC856" s="273"/>
      <c r="XBD856" s="273"/>
      <c r="XBE856" s="273"/>
      <c r="XBF856" s="273"/>
      <c r="XBG856" s="273"/>
      <c r="XBH856" s="273"/>
      <c r="XBI856" s="273"/>
      <c r="XBJ856" s="273"/>
      <c r="XBK856" s="273"/>
      <c r="XBL856" s="273"/>
      <c r="XBM856" s="273"/>
      <c r="XBN856" s="273"/>
      <c r="XBO856" s="273"/>
      <c r="XBP856" s="273"/>
      <c r="XBQ856" s="273"/>
      <c r="XBR856" s="273"/>
      <c r="XBS856" s="273"/>
      <c r="XBT856" s="273"/>
      <c r="XBU856" s="273"/>
      <c r="XBV856" s="273"/>
      <c r="XBW856" s="273"/>
      <c r="XBX856" s="273"/>
      <c r="XBY856" s="273"/>
      <c r="XBZ856" s="273"/>
      <c r="XCA856" s="273"/>
      <c r="XCB856" s="273"/>
      <c r="XCC856" s="273"/>
      <c r="XCD856" s="273"/>
      <c r="XCE856" s="273"/>
      <c r="XCF856" s="273"/>
      <c r="XCG856" s="273"/>
      <c r="XCH856" s="273"/>
      <c r="XCI856" s="273"/>
      <c r="XCJ856" s="273"/>
      <c r="XCK856" s="273"/>
      <c r="XCL856" s="273"/>
      <c r="XCM856" s="273"/>
      <c r="XCN856" s="273"/>
      <c r="XCO856" s="273"/>
      <c r="XCP856" s="273"/>
      <c r="XCQ856" s="273"/>
      <c r="XCR856" s="273"/>
      <c r="XCS856" s="273"/>
      <c r="XCT856" s="273"/>
      <c r="XCU856" s="273"/>
      <c r="XCV856" s="273"/>
      <c r="XCW856" s="273"/>
      <c r="XCX856" s="273"/>
      <c r="XCY856" s="273"/>
      <c r="XCZ856" s="273"/>
      <c r="XDA856" s="273"/>
      <c r="XDB856" s="273"/>
      <c r="XDC856" s="273"/>
      <c r="XDD856" s="273"/>
      <c r="XDE856" s="273"/>
      <c r="XDF856" s="273"/>
      <c r="XDG856" s="273"/>
      <c r="XDH856" s="273"/>
      <c r="XDI856" s="273"/>
      <c r="XDJ856" s="273"/>
      <c r="XDK856" s="273"/>
      <c r="XDL856" s="273"/>
      <c r="XDM856" s="273"/>
      <c r="XDN856" s="273"/>
      <c r="XDO856" s="273"/>
      <c r="XDP856" s="273"/>
      <c r="XDQ856" s="273"/>
      <c r="XDR856" s="273"/>
      <c r="XDS856" s="273"/>
      <c r="XDT856" s="273"/>
      <c r="XDU856" s="273"/>
      <c r="XDV856" s="273"/>
      <c r="XDW856" s="273"/>
      <c r="XDX856" s="273"/>
      <c r="XDY856" s="273"/>
      <c r="XDZ856" s="273"/>
      <c r="XEA856" s="273"/>
      <c r="XEB856" s="273"/>
      <c r="XEC856" s="273"/>
      <c r="XED856" s="273"/>
      <c r="XEE856" s="273"/>
    </row>
    <row r="857" spans="1:16359" ht="76.5" hidden="1">
      <c r="A857">
        <v>202591546807</v>
      </c>
      <c r="B857" s="120" t="s">
        <v>10533</v>
      </c>
      <c r="C857" s="148" t="s">
        <v>672</v>
      </c>
      <c r="D857" s="145" t="s">
        <v>10534</v>
      </c>
      <c r="E857" s="108" t="s">
        <v>8883</v>
      </c>
      <c r="F857" s="108" t="s">
        <v>10535</v>
      </c>
      <c r="G857" s="108" t="s">
        <v>10536</v>
      </c>
      <c r="H857" s="108" t="s">
        <v>10537</v>
      </c>
      <c r="I857" s="250" t="s">
        <v>7118</v>
      </c>
      <c r="J857" s="250">
        <v>45911</v>
      </c>
      <c r="K857" s="250" t="s">
        <v>142</v>
      </c>
      <c r="L857" s="145" t="str">
        <f>IF(Tabela2[[#This Row],[Data]]="","Sem Informação",VLOOKUP(MONTH(Tabela2[[#This Row],[Data]]),'[1]Validação de dados'!$I$1:$J$13,2,0))</f>
        <v>Setembro</v>
      </c>
      <c r="M857" s="149">
        <f>YEAR(Tabela2[[#This Row],[Data]])</f>
        <v>2025</v>
      </c>
      <c r="N857" s="250" t="s">
        <v>122</v>
      </c>
      <c r="O857" s="250" t="s">
        <v>286</v>
      </c>
      <c r="P857" s="106" t="e">
        <f>VLOOKUP(Tabela2[[#This Row],[SIEMA]],Siema2024,21,FALSE)</f>
        <v>#REF!</v>
      </c>
      <c r="Q857" s="106" t="s">
        <v>7119</v>
      </c>
      <c r="R857" s="110" t="s">
        <v>10538</v>
      </c>
      <c r="S857" s="109" t="str">
        <f>IF(Q857="","", IF(Q857="NC","", IF(Q857="NE","", IF(Q857="NA","",IFERROR(VLOOKUP(Q857,[1]Produtos!$A$1:$C$2319,2,FALSE),"Não Cadastrado")))))</f>
        <v/>
      </c>
      <c r="T857" s="106" t="s">
        <v>7119</v>
      </c>
      <c r="U857" s="106" t="s">
        <v>7118</v>
      </c>
      <c r="V857" s="106" t="str">
        <f>IF(Q857="","",IF(ISNUMBER(Q857)=FALSE,"Não se aplica",IFERROR(VLOOKUP(Q857,Produtos!$A$1:$C$2319,3,FALSE),"Não Cadastrado")))</f>
        <v>Não se aplica</v>
      </c>
      <c r="W857" s="106" t="e">
        <f>VLOOKUP(Tabela2[[#This Row],[SIEMA]],Siema2024,10,FALSE)</f>
        <v>#REF!</v>
      </c>
      <c r="X857" s="115" t="str">
        <f>IF(Tabela2[[#This Row],[Origem do acidente]] = "Plataforma", "PREENCHER","NA")</f>
        <v>NA</v>
      </c>
      <c r="Y857" s="111" t="e">
        <f>IF(W857="","", IF(W857="NC","", IF(W857="NE","", IF(W857="NA","",IFERROR(VLOOKUP(W857,[1]Produtos!$A$1:$C$2319,2,FALSE),"Não Cadastrado")))))</f>
        <v>#REF!</v>
      </c>
      <c r="Z857" s="106" t="e">
        <f>VLOOKUP(Tabela2[[#This Row],[SIEMA]],Siema2025,11,FALSE)</f>
        <v>#N/A</v>
      </c>
      <c r="AA857" s="106" t="e">
        <f>VLOOKUP(Tabela2[[#This Row],[SIEMA]],Siema2024,12,FALSE)</f>
        <v>#REF!</v>
      </c>
      <c r="AB857" s="106" t="e">
        <f>IF(W857="","",IF(ISNUMBER(W857)=FALSE,"Não se aplica",IFERROR(VLOOKUP(W857,[1]Produtos!$A$1:$C$2319,3,FALSE),"Não Cadastrado")))</f>
        <v>#REF!</v>
      </c>
      <c r="AC857" s="106"/>
      <c r="AD857" s="110" t="str">
        <f>IF(Tabela2[[#This Row],[Origem do acidente]] = "Plataforma", "PREENCHER","NA")</f>
        <v>NA</v>
      </c>
      <c r="AE857" s="109"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149" t="s">
        <v>10539</v>
      </c>
      <c r="AK857" s="109" t="s">
        <v>7827</v>
      </c>
      <c r="AL857" s="109"/>
      <c r="AM857" s="109"/>
      <c r="AN857" s="148"/>
      <c r="AO857" s="148"/>
      <c r="AP857" s="148"/>
      <c r="AQ857" s="148"/>
      <c r="AR857" s="150"/>
      <c r="AS857" s="148"/>
      <c r="AT857" s="148"/>
      <c r="AU857" s="148"/>
      <c r="AV857" s="148"/>
      <c r="AW857" s="148"/>
      <c r="AX857" s="148"/>
      <c r="AY857" s="148"/>
      <c r="AZ857" s="148"/>
      <c r="BA857" s="148"/>
      <c r="BB857" s="148"/>
      <c r="BC857" s="110" t="str">
        <f>IF(Tabela2[[#This Row],[Outro(s) ]] = "X", "PREENCHER","NA")</f>
        <v>NA</v>
      </c>
      <c r="BD857" s="148"/>
      <c r="BE857" s="148" t="s">
        <v>7176</v>
      </c>
      <c r="BF857" s="251" t="s">
        <v>6834</v>
      </c>
      <c r="BG857" s="251"/>
      <c r="BH857" s="253" t="s">
        <v>6834</v>
      </c>
      <c r="BI857" s="252" t="s">
        <v>2696</v>
      </c>
      <c r="BJ857" s="109" t="s">
        <v>7097</v>
      </c>
      <c r="BK857" s="106" t="s">
        <v>2696</v>
      </c>
      <c r="BL857" s="143">
        <v>45943</v>
      </c>
      <c r="BM857" s="148">
        <f ca="1">IF(Tabela2[[#This Row],[Data de atendimento do Ibama (considerar o primeiro documento/ação)]]="",_xlfn.DAYS(TODAY(),J857),_xlfn.DAYS(Tabela2[[#This Row],[Data de atendimento do Ibama (considerar o primeiro documento/ação)]],J857))</f>
        <v>32</v>
      </c>
      <c r="BN857" s="110" t="str">
        <f>IF(Tabela2[[#This Row],[Atendido pelo Ibama ("Não" ou "Sim")]]="Não","Preencher", IF(Tabela2[[#This Row],[Atendido pelo Ibama ("Não" ou "Sim")]]="Sim","NA",""))</f>
        <v>NA</v>
      </c>
      <c r="BO857" s="116" t="s">
        <v>7177</v>
      </c>
      <c r="BP857" s="110" t="str">
        <f>IF(Tabela2[[#This Row],[Forma de atendimento (primeiro documento/ação)]]= "Outros (especificar)", "PREENCHER","NA")</f>
        <v>NA</v>
      </c>
      <c r="BQ857" s="108" t="s">
        <v>123</v>
      </c>
      <c r="BR857" s="110" t="str">
        <f>IF(Tabela2[[#This Row],[Equipe do Ibama foi a campo? Houve sobrevoo do Poseidon?]] = "Sim", "PREENCHER","NA")</f>
        <v>NA</v>
      </c>
      <c r="BS857" s="110" t="str">
        <f>IF(Tabela2[[#This Row],[Se sim, foi emitida Ordem de Emergência? (informações vinculada à coluna CK)]] = "Sim", "PREENCHER","NA")</f>
        <v>NA</v>
      </c>
      <c r="BT857" s="110" t="s">
        <v>7125</v>
      </c>
      <c r="BU857" s="110" t="s">
        <v>2696</v>
      </c>
      <c r="BV857" s="110" t="s">
        <v>123</v>
      </c>
      <c r="BW857" s="110" t="s">
        <v>2696</v>
      </c>
      <c r="BX857" s="108" t="s">
        <v>7100</v>
      </c>
      <c r="BY857" s="143">
        <v>45943</v>
      </c>
      <c r="BZ857" s="149">
        <f>IF(Tabela2[[#This Row],[Data do documento de encerramento]]="NA","NA",IF(Tabela2[[#This Row],[Data do documento de encerramento]]="","Pendente de conclusão/ encerramento",_xlfn.DAYS(Tabela2[[#This Row],[Data do documento de encerramento]],J857)))</f>
        <v>32</v>
      </c>
      <c r="CA857" s="109" t="s">
        <v>10540</v>
      </c>
      <c r="CB857" s="146"/>
      <c r="CC857" s="150"/>
      <c r="CD857" s="150"/>
      <c r="CE857" s="150"/>
      <c r="CF857" s="150"/>
    </row>
    <row r="858" spans="1:16359" ht="45.75" hidden="1">
      <c r="A858">
        <v>202591539656</v>
      </c>
      <c r="B858" s="120" t="s">
        <v>10541</v>
      </c>
      <c r="C858" s="148" t="s">
        <v>672</v>
      </c>
      <c r="D858" s="145" t="s">
        <v>6354</v>
      </c>
      <c r="E858" s="108" t="s">
        <v>7179</v>
      </c>
      <c r="F858" s="108" t="s">
        <v>10542</v>
      </c>
      <c r="G858" s="108" t="s">
        <v>10543</v>
      </c>
      <c r="H858" s="108" t="s">
        <v>10544</v>
      </c>
      <c r="I858" s="250" t="s">
        <v>7118</v>
      </c>
      <c r="J858" s="250">
        <v>45913</v>
      </c>
      <c r="K858" s="250" t="s">
        <v>229</v>
      </c>
      <c r="L858" s="145" t="str">
        <f>IF(Tabela2[[#This Row],[Data]]="","Sem Informação",VLOOKUP(MONTH(Tabela2[[#This Row],[Data]]),'[1]Validação de dados'!$I$1:$J$13,2,0))</f>
        <v>Setembro</v>
      </c>
      <c r="M858" s="149">
        <f>YEAR(Tabela2[[#This Row],[Data]])</f>
        <v>2025</v>
      </c>
      <c r="N858" s="250" t="s">
        <v>143</v>
      </c>
      <c r="O858" s="250" t="s">
        <v>286</v>
      </c>
      <c r="P858" s="106" t="e">
        <f>VLOOKUP(Tabela2[[#This Row],[SIEMA]],Siema2024,21,FALSE)</f>
        <v>#REF!</v>
      </c>
      <c r="Q858" s="106">
        <v>2211</v>
      </c>
      <c r="R858" s="110" t="e">
        <f>VLOOKUP(Tabela2[[#This Row],[SIEMA]],Siema2025,10,FALSE)</f>
        <v>#N/A</v>
      </c>
      <c r="S858" s="109" t="str">
        <f>IF(Q858="","", IF(Q858="NC","", IF(Q858="NE","", IF(Q858="NA","",IFERROR(VLOOKUP(Q858,[1]Produtos!$A$1:$C$2319,2,FALSE),"Não Cadastrado")))))</f>
        <v>POLÍMEROS GRANULADOS, EXPANSÍVEIS, que desprendem vapores inflamáveis</v>
      </c>
      <c r="T858" s="106">
        <v>150</v>
      </c>
      <c r="U858" s="106" t="s">
        <v>7294</v>
      </c>
      <c r="V858" s="106">
        <f>IF(Q858="","",IF(ISNUMBER(Q858)=FALSE,"Não se aplica",IFERROR(VLOOKUP(Q858,Produtos!$A$1:$C$2319,3,FALSE),"Não Cadastrado")))</f>
        <v>9</v>
      </c>
      <c r="W858" s="106">
        <v>3082</v>
      </c>
      <c r="X858" s="115" t="str">
        <f>IF(Tabela2[[#This Row],[Origem do acidente]] = "Plataforma", "PREENCHER","NA")</f>
        <v>NA</v>
      </c>
      <c r="Y858" s="111" t="str">
        <f>IF(W858="","", IF(W858="NC","", IF(W858="NE","", IF(W858="NA","",IFERROR(VLOOKUP(W858,[1]Produtos!$A$1:$C$2319,2,FALSE),"Não Cadastrado")))))</f>
        <v>SUBSTÂNCIA QUE APRESENTA RISCO PARA O MEIO AMBIENTE, LÍQUIDA, N.E.</v>
      </c>
      <c r="Z858" s="106" t="s">
        <v>6834</v>
      </c>
      <c r="AA858" s="106" t="s">
        <v>7062</v>
      </c>
      <c r="AB858" s="106">
        <f>IF(W858="","",IF(ISNUMBER(W858)=FALSE,"Não se aplica",IFERROR(VLOOKUP(W858,[1]Produtos!$A$1:$C$2319,3,FALSE),"Não Cadastrado")))</f>
        <v>9</v>
      </c>
      <c r="AC858" s="106"/>
      <c r="AD858" s="110" t="str">
        <f>IF(Tabela2[[#This Row],[Origem do acidente]] = "Plataforma", "PREENCHER","NA")</f>
        <v>NA</v>
      </c>
      <c r="AE858" s="109" t="str">
        <f>IF(AC858="","", IF(AC858="NC","", IF(AC858="NE","", IF(AC858="NA","",IFERROR(VLOOKUP(AC858,[1]Produtos!$A$1:$C$2319,2,FALSE),"Não Cadastrado")))))</f>
        <v/>
      </c>
      <c r="AF858" s="106"/>
      <c r="AG858" s="106"/>
      <c r="AH858" s="106" t="str">
        <f>IF(AC858="","",IF(ISNUMBER(AC858)=FALSE,"Não se aplica",IFERROR(VLOOKUP(AC858,Produtos!$A$1:$C$2319,3,FALSE),"Não Cadastrado")))</f>
        <v/>
      </c>
      <c r="AI858" s="106"/>
      <c r="AJ858" s="149" t="s">
        <v>10545</v>
      </c>
      <c r="AK858" s="109" t="s">
        <v>7356</v>
      </c>
      <c r="AL858" s="109" t="s">
        <v>7343</v>
      </c>
      <c r="AM858" s="109" t="s">
        <v>7175</v>
      </c>
      <c r="AN858" s="148"/>
      <c r="AO858" s="148"/>
      <c r="AP858" s="148"/>
      <c r="AQ858" s="148"/>
      <c r="AR858" s="150"/>
      <c r="AS858" s="148"/>
      <c r="AT858" s="148"/>
      <c r="AU858" s="148" t="s">
        <v>7176</v>
      </c>
      <c r="AV858" s="148"/>
      <c r="AW858" s="148"/>
      <c r="AX858" s="148"/>
      <c r="AY858" s="148"/>
      <c r="AZ858" s="148"/>
      <c r="BA858" s="148"/>
      <c r="BB858" s="148"/>
      <c r="BC858" s="110" t="str">
        <f>IF(Tabela2[[#This Row],[Outro(s) ]] = "X", "PREENCHER","NA")</f>
        <v>NA</v>
      </c>
      <c r="BD858" s="148"/>
      <c r="BE858" s="148"/>
      <c r="BF858" s="251" t="s">
        <v>10546</v>
      </c>
      <c r="BG858" s="251"/>
      <c r="BH858" s="253" t="s">
        <v>10547</v>
      </c>
      <c r="BI858" s="252" t="s">
        <v>2696</v>
      </c>
      <c r="BJ858" s="109" t="s">
        <v>7097</v>
      </c>
      <c r="BK858" s="106" t="s">
        <v>2696</v>
      </c>
      <c r="BL858" s="143">
        <v>45933</v>
      </c>
      <c r="BM858" s="148">
        <f ca="1">IF(Tabela2[[#This Row],[Data de atendimento do Ibama (considerar o primeiro documento/ação)]]="",_xlfn.DAYS(TODAY(),J858),_xlfn.DAYS(Tabela2[[#This Row],[Data de atendimento do Ibama (considerar o primeiro documento/ação)]],J858))</f>
        <v>20</v>
      </c>
      <c r="BN858" s="110" t="str">
        <f>IF(Tabela2[[#This Row],[Atendido pelo Ibama ("Não" ou "Sim")]]="Não","Preencher", IF(Tabela2[[#This Row],[Atendido pelo Ibama ("Não" ou "Sim")]]="Sim","NA",""))</f>
        <v>NA</v>
      </c>
      <c r="BO858" s="116" t="s">
        <v>7098</v>
      </c>
      <c r="BP858" s="110" t="str">
        <f>IF(Tabela2[[#This Row],[Forma de atendimento (primeiro documento/ação)]]= "Outros (especificar)", "PREENCHER","NA")</f>
        <v>NA</v>
      </c>
      <c r="BQ858" s="108" t="s">
        <v>123</v>
      </c>
      <c r="BR858" s="110" t="str">
        <f>IF(Tabela2[[#This Row],[Equipe do Ibama foi a campo? Houve sobrevoo do Poseidon?]] = "Sim", "PREENCHER","NA")</f>
        <v>NA</v>
      </c>
      <c r="BS858" s="110" t="str">
        <f>IF(Tabela2[[#This Row],[Se sim, foi emitida Ordem de Emergência? (informações vinculada à coluna CK)]] = "Sim", "PREENCHER","NA")</f>
        <v>NA</v>
      </c>
      <c r="BT858" s="110" t="s">
        <v>7099</v>
      </c>
      <c r="BU858" s="110" t="s">
        <v>123</v>
      </c>
      <c r="BV858" s="110" t="s">
        <v>123</v>
      </c>
      <c r="BW858" s="110" t="s">
        <v>123</v>
      </c>
      <c r="BX858" s="108" t="s">
        <v>7119</v>
      </c>
      <c r="BY858" s="143"/>
      <c r="BZ858" s="149" t="str">
        <f>IF(Tabela2[[#This Row],[Data do documento de encerramento]]="NA","NA",IF(Tabela2[[#This Row],[Data do documento de encerramento]]="","Pendente de conclusão/ encerramento",_xlfn.DAYS(Tabela2[[#This Row],[Data do documento de encerramento]],J858)))</f>
        <v>Pendente de conclusão/ encerramento</v>
      </c>
      <c r="CA858" s="109" t="s">
        <v>10548</v>
      </c>
      <c r="CB858" s="146"/>
      <c r="CC858" s="150"/>
      <c r="CD858" s="150"/>
      <c r="CE858" s="150"/>
      <c r="CF858" s="150"/>
    </row>
    <row r="859" spans="1:16359" ht="76.5" hidden="1">
      <c r="A859" s="29">
        <v>20259861217</v>
      </c>
      <c r="B859" s="173" t="s">
        <v>10549</v>
      </c>
      <c r="C859" s="148" t="s">
        <v>10160</v>
      </c>
      <c r="D859" s="145" t="s">
        <v>10550</v>
      </c>
      <c r="E859" s="108" t="s">
        <v>7919</v>
      </c>
      <c r="F859" s="108" t="s">
        <v>10551</v>
      </c>
      <c r="G859" s="108" t="s">
        <v>10552</v>
      </c>
      <c r="H859" s="108" t="s">
        <v>10553</v>
      </c>
      <c r="I859" s="250" t="s">
        <v>7118</v>
      </c>
      <c r="J859" s="250">
        <v>45907</v>
      </c>
      <c r="K859" s="250" t="s">
        <v>272</v>
      </c>
      <c r="L859" s="145" t="str">
        <f>IF(Tabela2[[#This Row],[Data]]="","Sem Informação",VLOOKUP(MONTH(Tabela2[[#This Row],[Data]]),'[1]Validação de dados'!$I$1:$J$13,2,0))</f>
        <v>Setembro</v>
      </c>
      <c r="M859" s="149">
        <f>YEAR(Tabela2[[#This Row],[Data]])</f>
        <v>2025</v>
      </c>
      <c r="N859" s="250" t="s">
        <v>122</v>
      </c>
      <c r="O859" s="250" t="s">
        <v>286</v>
      </c>
      <c r="P859" s="106" t="e">
        <f>VLOOKUP(Tabela2[[#This Row],[SIEMA]],Siema2024,21,FALSE)</f>
        <v>#REF!</v>
      </c>
      <c r="Q859" s="106">
        <v>2586</v>
      </c>
      <c r="R859" s="110" t="e">
        <f>VLOOKUP(Tabela2[[#This Row],[SIEMA]],Siema2025,10,FALSE)</f>
        <v>#N/A</v>
      </c>
      <c r="S859" s="109" t="str">
        <f>IF(Q859="","", IF(Q859="NC","", IF(Q859="NE","", IF(Q859="NA","",IFERROR(VLOOKUP(Q859,[1]Produtos!$A$1:$C$2319,2,FALSE),"Não Cadastrado")))))</f>
        <v>ÁCIDOS ALQUILSULFÔNICOS, LÍQUIDOS ou ÁCIDOS ARILSULFÔNICOS, LÍQUIDOS, com até 5% de ácido sulfúrico
livre</v>
      </c>
      <c r="T859" s="106" t="s">
        <v>6834</v>
      </c>
      <c r="U859" s="106" t="s">
        <v>7062</v>
      </c>
      <c r="V859" s="106">
        <f>IF(Q859="","",IF(ISNUMBER(Q859)=FALSE,"Não se aplica",IFERROR(VLOOKUP(Q859,Produtos!$A$1:$C$2319,3,FALSE),"Não Cadastrado")))</f>
        <v>8</v>
      </c>
      <c r="W859" s="106" t="e">
        <f>VLOOKUP(Tabela2[[#This Row],[SIEMA]],Siema2024,10,FALSE)</f>
        <v>#REF!</v>
      </c>
      <c r="X859" s="115" t="str">
        <f>IF(Tabela2[[#This Row],[Origem do acidente]] = "Plataforma", "PREENCHER","NA")</f>
        <v>NA</v>
      </c>
      <c r="Y859" s="111" t="e">
        <f>IF(W859="","", IF(W859="NC","", IF(W859="NE","", IF(W859="NA","",IFERROR(VLOOKUP(W859,[1]Produtos!$A$1:$C$2319,2,FALSE),"Não Cadastrado")))))</f>
        <v>#REF!</v>
      </c>
      <c r="Z859" s="106" t="e">
        <f>VLOOKUP(Tabela2[[#This Row],[SIEMA]],Siema2025,11,FALSE)</f>
        <v>#N/A</v>
      </c>
      <c r="AA859" s="106" t="e">
        <f>VLOOKUP(Tabela2[[#This Row],[SIEMA]],Siema2024,12,FALSE)</f>
        <v>#REF!</v>
      </c>
      <c r="AB859" s="106" t="e">
        <f>IF(W859="","",IF(ISNUMBER(W859)=FALSE,"Não se aplica",IFERROR(VLOOKUP(W859,[1]Produtos!$A$1:$C$2319,3,FALSE),"Não Cadastrado")))</f>
        <v>#REF!</v>
      </c>
      <c r="AC859" s="106"/>
      <c r="AD859" s="110" t="str">
        <f>IF(Tabela2[[#This Row],[Origem do acidente]] = "Plataforma", "PREENCHER","NA")</f>
        <v>NA</v>
      </c>
      <c r="AE859" s="109" t="str">
        <f>IF(AC859="","", IF(AC859="NC","", IF(AC859="NE","", IF(AC859="NA","",IFERROR(VLOOKUP(AC859,[1]Produtos!$A$1:$C$2319,2,FALSE),"Não Cadastrado")))))</f>
        <v/>
      </c>
      <c r="AF859" s="106"/>
      <c r="AG859" s="106"/>
      <c r="AH859" s="106" t="str">
        <f>IF(AC859="","",IF(ISNUMBER(AC859)=FALSE,"Não se aplica",IFERROR(VLOOKUP(AC859,Produtos!$A$1:$C$2319,3,FALSE),"Não Cadastrado")))</f>
        <v/>
      </c>
      <c r="AI859" s="106"/>
      <c r="AJ859" s="149" t="s">
        <v>10554</v>
      </c>
      <c r="AK859" s="109" t="s">
        <v>7219</v>
      </c>
      <c r="AL859" s="109" t="s">
        <v>7271</v>
      </c>
      <c r="AM859" s="109"/>
      <c r="AN859" s="148"/>
      <c r="AO859" s="148"/>
      <c r="AP859" s="148"/>
      <c r="AQ859" s="148"/>
      <c r="AR859" s="150"/>
      <c r="AS859" s="148"/>
      <c r="AT859" s="148"/>
      <c r="AU859" s="148"/>
      <c r="AV859" s="148"/>
      <c r="AW859" s="148"/>
      <c r="AX859" s="148"/>
      <c r="AY859" s="148"/>
      <c r="AZ859" s="148"/>
      <c r="BA859" s="148"/>
      <c r="BB859" s="148"/>
      <c r="BC859" s="110" t="str">
        <f>IF(Tabela2[[#This Row],[Outro(s) ]] = "X", "PREENCHER","NA")</f>
        <v>NA</v>
      </c>
      <c r="BD859" s="148"/>
      <c r="BE859" s="148" t="s">
        <v>7176</v>
      </c>
      <c r="BF859" s="251" t="s">
        <v>10555</v>
      </c>
      <c r="BG859" s="251"/>
      <c r="BH859" s="253" t="s">
        <v>10556</v>
      </c>
      <c r="BI859" s="252" t="s">
        <v>2696</v>
      </c>
      <c r="BJ859" s="109" t="s">
        <v>7097</v>
      </c>
      <c r="BK859" s="106" t="s">
        <v>2696</v>
      </c>
      <c r="BL859" s="143">
        <v>45926</v>
      </c>
      <c r="BM859" s="148">
        <f ca="1">IF(Tabela2[[#This Row],[Data de atendimento do Ibama (considerar o primeiro documento/ação)]]="",_xlfn.DAYS(TODAY(),J859),_xlfn.DAYS(Tabela2[[#This Row],[Data de atendimento do Ibama (considerar o primeiro documento/ação)]],J859))</f>
        <v>19</v>
      </c>
      <c r="BN859" s="110" t="str">
        <f>IF(Tabela2[[#This Row],[Atendido pelo Ibama ("Não" ou "Sim")]]="Não","Preencher", IF(Tabela2[[#This Row],[Atendido pelo Ibama ("Não" ou "Sim")]]="Sim","NA",""))</f>
        <v>NA</v>
      </c>
      <c r="BO859" s="116" t="s">
        <v>7139</v>
      </c>
      <c r="BP859" s="110" t="str">
        <f>IF(Tabela2[[#This Row],[Forma de atendimento (primeiro documento/ação)]]= "Outros (especificar)", "PREENCHER","NA")</f>
        <v>NA</v>
      </c>
      <c r="BQ859" s="108" t="s">
        <v>123</v>
      </c>
      <c r="BR859" s="110" t="str">
        <f>IF(Tabela2[[#This Row],[Equipe do Ibama foi a campo? Houve sobrevoo do Poseidon?]] = "Sim", "PREENCHER","NA")</f>
        <v>NA</v>
      </c>
      <c r="BS859" s="110" t="str">
        <f>IF(Tabela2[[#This Row],[Se sim, foi emitida Ordem de Emergência? (informações vinculada à coluna CK)]] = "Sim", "PREENCHER","NA")</f>
        <v>NA</v>
      </c>
      <c r="BT859" s="110" t="s">
        <v>7099</v>
      </c>
      <c r="BU859" s="110" t="s">
        <v>2696</v>
      </c>
      <c r="BV859" s="110" t="s">
        <v>123</v>
      </c>
      <c r="BW859" s="110" t="s">
        <v>2696</v>
      </c>
      <c r="BX859" s="108" t="s">
        <v>7100</v>
      </c>
      <c r="BY859" s="143">
        <v>45974</v>
      </c>
      <c r="BZ859" s="149">
        <f>IF(Tabela2[[#This Row],[Data do documento de encerramento]]="NA","NA",IF(Tabela2[[#This Row],[Data do documento de encerramento]]="","Pendente de conclusão/ encerramento",_xlfn.DAYS(Tabela2[[#This Row],[Data do documento de encerramento]],J859)))</f>
        <v>67</v>
      </c>
      <c r="CA859" s="109" t="s">
        <v>10557</v>
      </c>
      <c r="CB859" s="146"/>
      <c r="CC859" s="150"/>
      <c r="CD859" s="150"/>
      <c r="CE859" s="150"/>
      <c r="CF859" s="150"/>
    </row>
    <row r="860" spans="1:16359" s="23" customFormat="1" ht="60.75" hidden="1">
      <c r="A860" s="29">
        <v>20259346845</v>
      </c>
      <c r="B860" s="173" t="s">
        <v>10558</v>
      </c>
      <c r="C860" s="148" t="s">
        <v>672</v>
      </c>
      <c r="D860" s="145" t="s">
        <v>10559</v>
      </c>
      <c r="E860" s="108" t="s">
        <v>7179</v>
      </c>
      <c r="F860" s="108" t="s">
        <v>10560</v>
      </c>
      <c r="G860" s="108" t="s">
        <v>10561</v>
      </c>
      <c r="H860" s="108" t="s">
        <v>10562</v>
      </c>
      <c r="I860" s="271" t="s">
        <v>7118</v>
      </c>
      <c r="J860" s="271">
        <v>45903</v>
      </c>
      <c r="K860" s="271" t="s">
        <v>121</v>
      </c>
      <c r="L860" s="145" t="str">
        <f>IF(Tabela2[[#This Row],[Data]]="","Sem Informação",VLOOKUP(MONTH(Tabela2[[#This Row],[Data]]),'[1]Validação de dados'!$I$1:$J$13,2,0))</f>
        <v>Setembro</v>
      </c>
      <c r="M860" s="145">
        <f>YEAR(Tabela2[[#This Row],[Data]])</f>
        <v>2025</v>
      </c>
      <c r="N860" s="271" t="s">
        <v>122</v>
      </c>
      <c r="O860" s="271" t="s">
        <v>286</v>
      </c>
      <c r="P860" s="108" t="e">
        <f>VLOOKUP(Tabela2[[#This Row],[SIEMA]],Siema2024,21,FALSE)</f>
        <v>#REF!</v>
      </c>
      <c r="Q860" s="108">
        <v>1230</v>
      </c>
      <c r="R860" s="110" t="e">
        <f>VLOOKUP(Tabela2[[#This Row],[SIEMA]],Siema2025,10,FALSE)</f>
        <v>#N/A</v>
      </c>
      <c r="S860" s="111" t="str">
        <f>IF(Q860="","", IF(Q860="NC","", IF(Q860="NE","", IF(Q860="NA","",IFERROR(VLOOKUP(Q860,[1]Produtos!$A$1:$C$2319,2,FALSE),"Não Cadastrado")))))</f>
        <v>METANOL</v>
      </c>
      <c r="T860" s="108">
        <v>45000</v>
      </c>
      <c r="U860" s="108" t="s">
        <v>648</v>
      </c>
      <c r="V860" s="108">
        <f>IF(Q860="","",IF(ISNUMBER(Q860)=FALSE,"Não se aplica",IFERROR(VLOOKUP(Q860,Produtos!$A$1:$C$2319,3,FALSE),"Não Cadastrado")))</f>
        <v>3</v>
      </c>
      <c r="W860" s="108" t="e">
        <f>VLOOKUP(Tabela2[[#This Row],[SIEMA]],Siema2024,10,FALSE)</f>
        <v>#REF!</v>
      </c>
      <c r="X860" s="110" t="str">
        <f>IF(Tabela2[[#This Row],[Origem do acidente]] = "Plataforma", "PREENCHER","NA")</f>
        <v>NA</v>
      </c>
      <c r="Y860" s="111" t="e">
        <f>IF(W860="","", IF(W860="NC","", IF(W860="NE","", IF(W860="NA","",IFERROR(VLOOKUP(W860,[1]Produtos!$A$1:$C$2319,2,FALSE),"Não Cadastrado")))))</f>
        <v>#REF!</v>
      </c>
      <c r="Z860" s="108" t="e">
        <f>VLOOKUP(Tabela2[[#This Row],[SIEMA]],Siema2025,11,FALSE)</f>
        <v>#N/A</v>
      </c>
      <c r="AA860" s="108" t="e">
        <f>VLOOKUP(Tabela2[[#This Row],[SIEMA]],Siema2024,12,FALSE)</f>
        <v>#REF!</v>
      </c>
      <c r="AB860" s="108" t="e">
        <f>IF(W860="","",IF(ISNUMBER(W860)=FALSE,"Não se aplica",IFERROR(VLOOKUP(W860,[1]Produtos!$A$1:$C$2319,3,FALSE),"Não Cadastrado")))</f>
        <v>#REF!</v>
      </c>
      <c r="AC860" s="108"/>
      <c r="AD860" s="110" t="str">
        <f>IF(Tabela2[[#This Row],[Origem do acidente]] = "Plataforma", "PREENCHER","NA")</f>
        <v>NA</v>
      </c>
      <c r="AE860" s="111" t="str">
        <f>IF(AC860="","", IF(AC860="NC","", IF(AC860="NE","", IF(AC860="NA","",IFERROR(VLOOKUP(AC860,[1]Produtos!$A$1:$C$2319,2,FALSE),"Não Cadastrado")))))</f>
        <v/>
      </c>
      <c r="AF860" s="108"/>
      <c r="AG860" s="108"/>
      <c r="AH860" s="108" t="str">
        <f>IF(AC860="","",IF(ISNUMBER(AC860)=FALSE,"Não se aplica",IFERROR(VLOOKUP(AC860,Produtos!$A$1:$C$2319,3,FALSE),"Não Cadastrado")))</f>
        <v/>
      </c>
      <c r="AI860" s="108"/>
      <c r="AJ860" s="145" t="s">
        <v>10563</v>
      </c>
      <c r="AK860" s="111" t="s">
        <v>7110</v>
      </c>
      <c r="AL860" s="111" t="s">
        <v>7827</v>
      </c>
      <c r="AM860" s="111"/>
      <c r="AN860" s="148"/>
      <c r="AO860" s="148"/>
      <c r="AP860" s="148"/>
      <c r="AQ860" s="148"/>
      <c r="AR860" s="150"/>
      <c r="AS860" s="148"/>
      <c r="AT860" s="148"/>
      <c r="AU860" s="148" t="s">
        <v>7176</v>
      </c>
      <c r="AV860" s="148"/>
      <c r="AW860" s="148" t="s">
        <v>7176</v>
      </c>
      <c r="AX860" s="148" t="s">
        <v>7176</v>
      </c>
      <c r="AY860" s="148"/>
      <c r="AZ860" s="148"/>
      <c r="BA860" s="148"/>
      <c r="BB860" s="148"/>
      <c r="BC860" s="110" t="str">
        <f>IF(Tabela2[[#This Row],[Outro(s) ]] = "X", "PREENCHER","NA")</f>
        <v>NA</v>
      </c>
      <c r="BD860" s="148"/>
      <c r="BE860" s="148"/>
      <c r="BF860" s="251" t="s">
        <v>10564</v>
      </c>
      <c r="BG860" s="251"/>
      <c r="BH860" s="253" t="s">
        <v>10565</v>
      </c>
      <c r="BI860" s="252" t="s">
        <v>2696</v>
      </c>
      <c r="BJ860" s="111" t="s">
        <v>7097</v>
      </c>
      <c r="BK860" s="108" t="s">
        <v>2696</v>
      </c>
      <c r="BL860" s="143">
        <v>45929</v>
      </c>
      <c r="BM860" s="148">
        <f ca="1">IF(Tabela2[[#This Row],[Data de atendimento do Ibama (considerar o primeiro documento/ação)]]="",_xlfn.DAYS(TODAY(),J860),_xlfn.DAYS(Tabela2[[#This Row],[Data de atendimento do Ibama (considerar o primeiro documento/ação)]],J860))</f>
        <v>26</v>
      </c>
      <c r="BN860" s="110" t="str">
        <f>IF(Tabela2[[#This Row],[Atendido pelo Ibama ("Não" ou "Sim")]]="Não","Preencher", IF(Tabela2[[#This Row],[Atendido pelo Ibama ("Não" ou "Sim")]]="Sim","NA",""))</f>
        <v>NA</v>
      </c>
      <c r="BO860" s="116" t="s">
        <v>7098</v>
      </c>
      <c r="BP860" s="110" t="str">
        <f>IF(Tabela2[[#This Row],[Forma de atendimento (primeiro documento/ação)]]= "Outros (especificar)", "PREENCHER","NA")</f>
        <v>NA</v>
      </c>
      <c r="BQ860" s="108" t="s">
        <v>123</v>
      </c>
      <c r="BR860" s="110" t="str">
        <f>IF(Tabela2[[#This Row],[Equipe do Ibama foi a campo? Houve sobrevoo do Poseidon?]] = "Sim", "PREENCHER","NA")</f>
        <v>NA</v>
      </c>
      <c r="BS860" s="110" t="str">
        <f>IF(Tabela2[[#This Row],[Se sim, foi emitida Ordem de Emergência? (informações vinculada à coluna CK)]] = "Sim", "PREENCHER","NA")</f>
        <v>NA</v>
      </c>
      <c r="BT860" s="110" t="s">
        <v>7125</v>
      </c>
      <c r="BU860" s="110" t="s">
        <v>2696</v>
      </c>
      <c r="BV860" s="110" t="s">
        <v>123</v>
      </c>
      <c r="BW860" s="110" t="s">
        <v>2696</v>
      </c>
      <c r="BX860" s="108" t="s">
        <v>7100</v>
      </c>
      <c r="BY860" s="143">
        <v>45974</v>
      </c>
      <c r="BZ860" s="145">
        <f>IF(Tabela2[[#This Row],[Data do documento de encerramento]]="NA","NA",IF(Tabela2[[#This Row],[Data do documento de encerramento]]="","Pendente de conclusão/ encerramento",_xlfn.DAYS(Tabela2[[#This Row],[Data do documento de encerramento]],J860)))</f>
        <v>71</v>
      </c>
      <c r="CA860" s="111" t="s">
        <v>10566</v>
      </c>
      <c r="CB860" s="272"/>
      <c r="CC860" s="150"/>
      <c r="CD860" s="150"/>
      <c r="CE860" s="150"/>
      <c r="CF860" s="150"/>
    </row>
    <row r="861" spans="1:16359" s="18" customFormat="1" ht="45.75" hidden="1">
      <c r="A861" s="148">
        <v>20259332441</v>
      </c>
      <c r="B861" s="277" t="s">
        <v>10567</v>
      </c>
      <c r="C861" s="148" t="s">
        <v>10246</v>
      </c>
      <c r="D861" s="148" t="s">
        <v>10568</v>
      </c>
      <c r="E861" s="110" t="s">
        <v>9442</v>
      </c>
      <c r="F861" s="110" t="s">
        <v>10569</v>
      </c>
      <c r="G861" s="110" t="s">
        <v>10570</v>
      </c>
      <c r="H861" s="110" t="s">
        <v>10571</v>
      </c>
      <c r="I861" s="279" t="s">
        <v>7118</v>
      </c>
      <c r="J861" s="279">
        <v>45899</v>
      </c>
      <c r="K861" s="279" t="s">
        <v>229</v>
      </c>
      <c r="L861" s="148" t="str">
        <f>IF(Tabela2[[#This Row],[Data]]="","Sem Informação",VLOOKUP(MONTH(Tabela2[[#This Row],[Data]]),'[1]Validação de dados'!$I$1:$J$13,2,0))</f>
        <v>Agosto</v>
      </c>
      <c r="M861" s="148">
        <f>YEAR(Tabela2[[#This Row],[Data]])</f>
        <v>2025</v>
      </c>
      <c r="N861" s="279" t="s">
        <v>230</v>
      </c>
      <c r="O861" s="279" t="s">
        <v>286</v>
      </c>
      <c r="P861" s="110" t="e">
        <f>VLOOKUP(Tabela2[[#This Row],[SIEMA]],Siema2024,21,FALSE)</f>
        <v>#REF!</v>
      </c>
      <c r="Q861" s="110">
        <v>3375</v>
      </c>
      <c r="R861" s="110" t="s">
        <v>10367</v>
      </c>
      <c r="S861" s="116" t="str">
        <f>IF(Q861="","", IF(Q861="NC","", IF(Q861="NE","", IF(Q861="NA","",IFERROR(VLOOKUP(Q861,[1]Produtos!$A$1:$C$2319,2,FALSE),"Não Cadastrado")))))</f>
        <v>NITRATO DE AMÔNIO, EMULSÃO ou SUSPENSÃO ou GEL, explosivos intermediários para detonantes</v>
      </c>
      <c r="T861" s="110" t="s">
        <v>6834</v>
      </c>
      <c r="U861" s="110" t="s">
        <v>7062</v>
      </c>
      <c r="V861" s="110">
        <f>IF(Q861="","",IF(ISNUMBER(Q861)=FALSE,"Não se aplica",IFERROR(VLOOKUP(Q861,Produtos!$A$1:$C$2319,3,FALSE),"Não Cadastrado")))</f>
        <v>5.0999999999999996</v>
      </c>
      <c r="W861" s="110" t="e">
        <f>VLOOKUP(Tabela2[[#This Row],[SIEMA]],Siema2024,10,FALSE)</f>
        <v>#REF!</v>
      </c>
      <c r="X861" s="110" t="str">
        <f>IF(Tabela2[[#This Row],[Origem do acidente]] = "Plataforma", "PREENCHER","NA")</f>
        <v>NA</v>
      </c>
      <c r="Y861" s="116" t="e">
        <f>IF(W861="","", IF(W861="NC","", IF(W861="NE","", IF(W861="NA","",IFERROR(VLOOKUP(W861,[1]Produtos!$A$1:$C$2319,2,FALSE),"Não Cadastrado")))))</f>
        <v>#REF!</v>
      </c>
      <c r="Z861" s="110" t="e">
        <f>VLOOKUP(Tabela2[[#This Row],[SIEMA]],Siema2025,11,FALSE)</f>
        <v>#N/A</v>
      </c>
      <c r="AA861" s="110" t="e">
        <f>VLOOKUP(Tabela2[[#This Row],[SIEMA]],Siema2024,12,FALSE)</f>
        <v>#REF!</v>
      </c>
      <c r="AB861" s="110" t="e">
        <f>IF(W861="","",IF(ISNUMBER(W861)=FALSE,"Não se aplica",IFERROR(VLOOKUP(W861,[1]Produtos!$A$1:$C$2319,3,FALSE),"Não Cadastrado")))</f>
        <v>#REF!</v>
      </c>
      <c r="AC861" s="110"/>
      <c r="AD861" s="110" t="str">
        <f>IF(Tabela2[[#This Row],[Origem do acidente]] = "Plataforma", "PREENCHER","NA")</f>
        <v>NA</v>
      </c>
      <c r="AE861" s="116" t="str">
        <f>IF(AC861="","", IF(AC861="NC","", IF(AC861="NE","", IF(AC861="NA","",IFERROR(VLOOKUP(AC861,[1]Produtos!$A$1:$C$2319,2,FALSE),"Não Cadastrado")))))</f>
        <v/>
      </c>
      <c r="AF861" s="110"/>
      <c r="AG861" s="110"/>
      <c r="AH861" s="110" t="str">
        <f>IF(AC861="","",IF(ISNUMBER(AC861)=FALSE,"Não se aplica",IFERROR(VLOOKUP(AC861,Produtos!$A$1:$C$2319,3,FALSE),"Não Cadastrado")))</f>
        <v/>
      </c>
      <c r="AI861" s="110"/>
      <c r="AJ861" s="148" t="s">
        <v>6834</v>
      </c>
      <c r="AK861" s="116" t="s">
        <v>6834</v>
      </c>
      <c r="AL861" s="116"/>
      <c r="AM861" s="116"/>
      <c r="AN861" s="148"/>
      <c r="AO861" s="148"/>
      <c r="AP861" s="148"/>
      <c r="AQ861" s="148"/>
      <c r="AR861" s="150"/>
      <c r="AS861" s="148"/>
      <c r="AT861" s="148"/>
      <c r="AU861" s="148" t="s">
        <v>7176</v>
      </c>
      <c r="AV861" s="148"/>
      <c r="AW861" s="148"/>
      <c r="AX861" s="148"/>
      <c r="AY861" s="148"/>
      <c r="AZ861" s="148"/>
      <c r="BA861" s="148"/>
      <c r="BB861" s="148"/>
      <c r="BC861" s="110" t="str">
        <f>IF(Tabela2[[#This Row],[Outro(s) ]] = "X", "PREENCHER","NA")</f>
        <v>NA</v>
      </c>
      <c r="BD861" s="148"/>
      <c r="BE861" s="148"/>
      <c r="BF861" s="148" t="s">
        <v>10572</v>
      </c>
      <c r="BG861" s="148"/>
      <c r="BH861" s="148" t="s">
        <v>10573</v>
      </c>
      <c r="BI861" s="252" t="s">
        <v>123</v>
      </c>
      <c r="BJ861" s="116" t="s">
        <v>7097</v>
      </c>
      <c r="BK861" s="110" t="s">
        <v>123</v>
      </c>
      <c r="BL861" s="278"/>
      <c r="BM861" s="148">
        <f ca="1">IF(Tabela2[[#This Row],[Data de atendimento do Ibama (considerar o primeiro documento/ação)]]="",_xlfn.DAYS(TODAY(),J861),_xlfn.DAYS(Tabela2[[#This Row],[Data de atendimento do Ibama (considerar o primeiro documento/ação)]],J861))</f>
        <v>321</v>
      </c>
      <c r="BN861" s="110" t="s">
        <v>7437</v>
      </c>
      <c r="BO861" s="116" t="s">
        <v>637</v>
      </c>
      <c r="BP861" s="110" t="str">
        <f>IF(Tabela2[[#This Row],[Forma de atendimento (primeiro documento/ação)]]= "Outros (especificar)", "PREENCHER","NA")</f>
        <v>NA</v>
      </c>
      <c r="BQ861" s="110" t="s">
        <v>7118</v>
      </c>
      <c r="BR861" s="110" t="str">
        <f>IF(Tabela2[[#This Row],[Equipe do Ibama foi a campo? Houve sobrevoo do Poseidon?]] = "Sim", "PREENCHER","NA")</f>
        <v>NA</v>
      </c>
      <c r="BS861" s="110" t="str">
        <f>IF(Tabela2[[#This Row],[Se sim, foi emitida Ordem de Emergência? (informações vinculada à coluna CK)]] = "Sim", "PREENCHER","NA")</f>
        <v>NA</v>
      </c>
      <c r="BT861" s="110" t="s">
        <v>7215</v>
      </c>
      <c r="BU861" s="110" t="str">
        <f>IF(Tabela2[[#This Row],[Houve envio de Informações Pós-acidente (preencher "não se aplica" quando de competência estadual/municipal)]] = "Sim", "PREENCHER","NA")</f>
        <v>NA</v>
      </c>
      <c r="BV861" s="110" t="str">
        <f>IF(Tabela2[[#This Row],[Houve avaliação das informações pós-acidente solicitadas/enviadas?]] = "Sim", "PREENCHER","NA")</f>
        <v>NA</v>
      </c>
      <c r="BW861" s="110" t="s">
        <v>123</v>
      </c>
      <c r="BX861" s="110" t="s">
        <v>7119</v>
      </c>
      <c r="BY861" s="278"/>
      <c r="BZ861" s="148" t="str">
        <f>IF(Tabela2[[#This Row],[Data do documento de encerramento]]="NA","NA",IF(Tabela2[[#This Row],[Data do documento de encerramento]]="","Pendente de conclusão/ encerramento",_xlfn.DAYS(Tabela2[[#This Row],[Data do documento de encerramento]],J861)))</f>
        <v>Pendente de conclusão/ encerramento</v>
      </c>
      <c r="CA861" s="116" t="s">
        <v>10116</v>
      </c>
      <c r="CB861" s="150"/>
      <c r="CC861" s="150"/>
      <c r="CD861" s="150"/>
      <c r="CE861" s="150"/>
      <c r="CF861" s="150"/>
    </row>
    <row r="862" spans="1:16359" s="23" customFormat="1" ht="45.75" hidden="1">
      <c r="A862" s="145">
        <v>202582343216</v>
      </c>
      <c r="B862" s="173" t="s">
        <v>10574</v>
      </c>
      <c r="C862" s="148" t="s">
        <v>2455</v>
      </c>
      <c r="D862" s="145" t="s">
        <v>10575</v>
      </c>
      <c r="E862" s="108" t="s">
        <v>7338</v>
      </c>
      <c r="F862" s="108" t="s">
        <v>10576</v>
      </c>
      <c r="G862" s="108" t="s">
        <v>10577</v>
      </c>
      <c r="H862" s="108" t="s">
        <v>10578</v>
      </c>
      <c r="I862" s="271" t="s">
        <v>7118</v>
      </c>
      <c r="J862" s="271">
        <v>45892</v>
      </c>
      <c r="K862" s="271" t="s">
        <v>229</v>
      </c>
      <c r="L862" s="145" t="str">
        <f>IF(Tabela2[[#This Row],[Data]]="","Sem Informação",VLOOKUP(MONTH(Tabela2[[#This Row],[Data]]),'[1]Validação de dados'!$I$1:$J$13,2,0))</f>
        <v>Agosto</v>
      </c>
      <c r="M862" s="145">
        <f>YEAR(Tabela2[[#This Row],[Data]])</f>
        <v>2025</v>
      </c>
      <c r="N862" s="271" t="s">
        <v>143</v>
      </c>
      <c r="O862" s="271" t="s">
        <v>286</v>
      </c>
      <c r="P862" s="108" t="e">
        <f>VLOOKUP(Tabela2[[#This Row],[SIEMA]],Siema2024,21,FALSE)</f>
        <v>#REF!</v>
      </c>
      <c r="Q862" s="108">
        <v>3082</v>
      </c>
      <c r="R862" s="110"/>
      <c r="S862" s="111" t="str">
        <f>IF(Q862="","", IF(Q862="NC","", IF(Q862="NE","", IF(Q862="NA","",IFERROR(VLOOKUP(Q862,[1]Produtos!$A$1:$C$2319,2,FALSE),"Não Cadastrado")))))</f>
        <v>SUBSTÂNCIA QUE APRESENTA RISCO PARA O MEIO AMBIENTE, LÍQUIDA, N.E.</v>
      </c>
      <c r="T862" s="108">
        <v>3854</v>
      </c>
      <c r="U862" s="108" t="s">
        <v>648</v>
      </c>
      <c r="V862" s="108">
        <f>IF(Q862="","",IF(ISNUMBER(Q862)=FALSE,"Não se aplica",IFERROR(VLOOKUP(Q862,Produtos!$A$1:$C$2319,3,FALSE),"Não Cadastrado")))</f>
        <v>9</v>
      </c>
      <c r="W862" s="108"/>
      <c r="X862" s="110"/>
      <c r="Y862" s="111" t="str">
        <f>IF(W862="","", IF(W862="NC","", IF(W862="NE","", IF(W862="NA","",IFERROR(VLOOKUP(W862,[1]Produtos!$A$1:$C$2319,2,FALSE),"Não Cadastrado")))))</f>
        <v/>
      </c>
      <c r="Z862" s="108"/>
      <c r="AA862" s="108"/>
      <c r="AB862" s="108" t="str">
        <f>IF(W862="","",IF(ISNUMBER(W862)=FALSE,"Não se aplica",IFERROR(VLOOKUP(W862,[1]Produtos!$A$1:$C$2319,3,FALSE),"Não Cadastrado")))</f>
        <v/>
      </c>
      <c r="AC862" s="108"/>
      <c r="AD862" s="110"/>
      <c r="AE862" s="111" t="str">
        <f>IF(AC862="","", IF(AC862="NC","", IF(AC862="NE","", IF(AC862="NA","",IFERROR(VLOOKUP(AC862,[1]Produtos!$A$1:$C$2319,2,FALSE),"Não Cadastrado")))))</f>
        <v/>
      </c>
      <c r="AF862" s="108"/>
      <c r="AG862" s="108"/>
      <c r="AH862" s="108" t="str">
        <f>IF(AC862="","",IF(ISNUMBER(AC862)=FALSE,"Não se aplica",IFERROR(VLOOKUP(AC862,Produtos!$A$1:$C$2319,3,FALSE),"Não Cadastrado")))</f>
        <v/>
      </c>
      <c r="AI862" s="108"/>
      <c r="AJ862" s="145" t="s">
        <v>10579</v>
      </c>
      <c r="AK862" s="111" t="s">
        <v>7356</v>
      </c>
      <c r="AL862" s="111" t="s">
        <v>7368</v>
      </c>
      <c r="AM862" s="111"/>
      <c r="AN862" s="148"/>
      <c r="AO862" s="148"/>
      <c r="AP862" s="148"/>
      <c r="AQ862" s="148"/>
      <c r="AR862" s="150"/>
      <c r="AS862" s="148"/>
      <c r="AT862" s="148"/>
      <c r="AU862" s="148"/>
      <c r="AV862" s="148"/>
      <c r="AW862" s="148"/>
      <c r="AX862" s="148"/>
      <c r="AY862" s="148"/>
      <c r="AZ862" s="148"/>
      <c r="BA862" s="148"/>
      <c r="BB862" s="148"/>
      <c r="BC862" s="110" t="str">
        <f>IF(Tabela2[[#This Row],[Outro(s) ]] = "X", "PREENCHER","NA")</f>
        <v>NA</v>
      </c>
      <c r="BD862" s="148"/>
      <c r="BE862" s="148" t="s">
        <v>7176</v>
      </c>
      <c r="BF862" s="251" t="s">
        <v>10580</v>
      </c>
      <c r="BG862" s="251"/>
      <c r="BH862" s="253" t="s">
        <v>10581</v>
      </c>
      <c r="BI862" s="252" t="s">
        <v>2696</v>
      </c>
      <c r="BJ862" s="111" t="s">
        <v>7097</v>
      </c>
      <c r="BK862" s="108" t="s">
        <v>2696</v>
      </c>
      <c r="BL862" s="143">
        <v>45895</v>
      </c>
      <c r="BM862" s="148">
        <f ca="1">IF(Tabela2[[#This Row],[Data de atendimento do Ibama (considerar o primeiro documento/ação)]]="",_xlfn.DAYS(TODAY(),J862),_xlfn.DAYS(Tabela2[[#This Row],[Data de atendimento do Ibama (considerar o primeiro documento/ação)]],J862))</f>
        <v>3</v>
      </c>
      <c r="BN862" s="110" t="str">
        <f>IF(Tabela2[[#This Row],[Atendido pelo Ibama ("Não" ou "Sim")]]="Não","Preencher", IF(Tabela2[[#This Row],[Atendido pelo Ibama ("Não" ou "Sim")]]="Sim","NA",""))</f>
        <v>NA</v>
      </c>
      <c r="BO862" s="116" t="s">
        <v>7098</v>
      </c>
      <c r="BP862" s="110" t="str">
        <f>IF(Tabela2[[#This Row],[Forma de atendimento (primeiro documento/ação)]]= "Outros (especificar)", "PREENCHER","NA")</f>
        <v>NA</v>
      </c>
      <c r="BQ862" s="108" t="s">
        <v>123</v>
      </c>
      <c r="BR862" s="110" t="str">
        <f>IF(Tabela2[[#This Row],[Equipe do Ibama foi a campo? Houve sobrevoo do Poseidon?]] = "Sim", "PREENCHER","NA")</f>
        <v>NA</v>
      </c>
      <c r="BS862" s="110" t="str">
        <f>IF(Tabela2[[#This Row],[Se sim, foi emitida Ordem de Emergência? (informações vinculada à coluna CK)]] = "Sim", "PREENCHER","NA")</f>
        <v>NA</v>
      </c>
      <c r="BT862" s="110" t="s">
        <v>7099</v>
      </c>
      <c r="BU862" s="110" t="s">
        <v>2696</v>
      </c>
      <c r="BV862" s="110" t="s">
        <v>123</v>
      </c>
      <c r="BW862" s="110" t="s">
        <v>2696</v>
      </c>
      <c r="BX862" s="108" t="s">
        <v>7100</v>
      </c>
      <c r="BY862" s="143">
        <v>46006</v>
      </c>
      <c r="BZ862" s="145">
        <f>IF(Tabela2[[#This Row],[Data do documento de encerramento]]="NA","NA",IF(Tabela2[[#This Row],[Data do documento de encerramento]]="","Pendente de conclusão/ encerramento",_xlfn.DAYS(Tabela2[[#This Row],[Data do documento de encerramento]],J862)))</f>
        <v>114</v>
      </c>
      <c r="CA862" s="111" t="s">
        <v>10582</v>
      </c>
      <c r="CB862" s="272"/>
      <c r="CC862" s="150"/>
      <c r="CD862" s="150"/>
      <c r="CE862" s="150"/>
      <c r="CF862" s="150"/>
    </row>
    <row r="863" spans="1:16359" s="23" customFormat="1" ht="45.75" hidden="1">
      <c r="A863" s="29">
        <v>202581854051</v>
      </c>
      <c r="B863" s="173" t="s">
        <v>10583</v>
      </c>
      <c r="C863" s="148" t="s">
        <v>10160</v>
      </c>
      <c r="D863" s="145" t="s">
        <v>10584</v>
      </c>
      <c r="E863" s="108" t="s">
        <v>7919</v>
      </c>
      <c r="F863" s="108" t="s">
        <v>10585</v>
      </c>
      <c r="G863" s="108" t="s">
        <v>10586</v>
      </c>
      <c r="H863" s="108" t="s">
        <v>10587</v>
      </c>
      <c r="I863" s="271" t="s">
        <v>7118</v>
      </c>
      <c r="J863" s="271">
        <v>45885</v>
      </c>
      <c r="K863" s="271" t="s">
        <v>229</v>
      </c>
      <c r="L863" s="145" t="str">
        <f>IF(Tabela2[[#This Row],[Data]]="","Sem Informação",VLOOKUP(MONTH(Tabela2[[#This Row],[Data]]),'[1]Validação de dados'!$I$1:$J$13,2,0))</f>
        <v>Agosto</v>
      </c>
      <c r="M863" s="145">
        <f>YEAR(Tabela2[[#This Row],[Data]])</f>
        <v>2025</v>
      </c>
      <c r="N863" s="271" t="s">
        <v>167</v>
      </c>
      <c r="O863" s="271" t="s">
        <v>286</v>
      </c>
      <c r="P863" s="108" t="e">
        <f>VLOOKUP(Tabela2[[#This Row],[SIEMA]],Siema2024,21,FALSE)</f>
        <v>#REF!</v>
      </c>
      <c r="Q863" s="108">
        <v>1202</v>
      </c>
      <c r="R863" s="110" t="e">
        <f>VLOOKUP(Tabela2[[#This Row],[SIEMA]],Siema2025,10,FALSE)</f>
        <v>#N/A</v>
      </c>
      <c r="S863" s="111" t="str">
        <f>IF(Q863="","", IF(Q863="NC","", IF(Q863="NE","", IF(Q863="NA","",IFERROR(VLOOKUP(Q863,[1]Produtos!$A$1:$C$2319,2,FALSE),"Não Cadastrado")))))</f>
        <v>GASÓLEO ou ÓLEO DIESEL ou ÓLEO PARA AQUECIMENTO, LEVE</v>
      </c>
      <c r="T863" s="108" t="s">
        <v>6834</v>
      </c>
      <c r="U863" s="108" t="s">
        <v>7062</v>
      </c>
      <c r="V863" s="108">
        <f>IF(Q863="","",IF(ISNUMBER(Q863)=FALSE,"Não se aplica",IFERROR(VLOOKUP(Q863,Produtos!$A$1:$C$2319,3,FALSE),"Não Cadastrado")))</f>
        <v>3</v>
      </c>
      <c r="W863" s="108" t="s">
        <v>7269</v>
      </c>
      <c r="X863" s="110" t="s">
        <v>10588</v>
      </c>
      <c r="Y863" s="111" t="str">
        <f>IF(W863="","", IF(W863="NC","", IF(W863="NE","", IF(W863="NA","",IFERROR(VLOOKUP(W863,[1]Produtos!$A$1:$C$2319,2,FALSE),"Não Cadastrado")))))</f>
        <v/>
      </c>
      <c r="Z863" s="108" t="s">
        <v>6834</v>
      </c>
      <c r="AA863" s="108" t="s">
        <v>7062</v>
      </c>
      <c r="AB863" s="108" t="s">
        <v>8796</v>
      </c>
      <c r="AC863" s="108"/>
      <c r="AD863" s="110" t="str">
        <f>IF(Tabela2[[#This Row],[Origem do acidente]] = "Plataforma", "PREENCHER","NA")</f>
        <v>NA</v>
      </c>
      <c r="AE863" s="111" t="str">
        <f>IF(AC863="","", IF(AC863="NC","", IF(AC863="NE","", IF(AC863="NA","",IFERROR(VLOOKUP(AC863,[1]Produtos!$A$1:$C$2319,2,FALSE),"Não Cadastrado")))))</f>
        <v/>
      </c>
      <c r="AF863" s="108"/>
      <c r="AG863" s="108"/>
      <c r="AH863" s="108" t="str">
        <f>IF(AC863="","",IF(ISNUMBER(AC863)=FALSE,"Não se aplica",IFERROR(VLOOKUP(AC863,Produtos!$A$1:$C$2319,3,FALSE),"Não Cadastrado")))</f>
        <v/>
      </c>
      <c r="AI863" s="108"/>
      <c r="AJ863" s="29" t="s">
        <v>10589</v>
      </c>
      <c r="AK863" s="111" t="s">
        <v>7343</v>
      </c>
      <c r="AL863" s="111" t="s">
        <v>7175</v>
      </c>
      <c r="AM863" s="111"/>
      <c r="AN863" s="148"/>
      <c r="AO863" s="148"/>
      <c r="AP863" s="148"/>
      <c r="AQ863" s="148" t="s">
        <v>7176</v>
      </c>
      <c r="AR863" s="150"/>
      <c r="AS863" s="148"/>
      <c r="AT863" s="148"/>
      <c r="AU863" s="148" t="s">
        <v>7176</v>
      </c>
      <c r="AV863" s="148"/>
      <c r="AW863" s="148"/>
      <c r="AX863" s="148"/>
      <c r="AY863" s="148"/>
      <c r="AZ863" s="148"/>
      <c r="BA863" s="148"/>
      <c r="BB863" s="148"/>
      <c r="BC863" s="110" t="str">
        <f>IF(Tabela2[[#This Row],[Outro(s) ]] = "X", "PREENCHER","NA")</f>
        <v>NA</v>
      </c>
      <c r="BD863" s="148"/>
      <c r="BE863" s="148"/>
      <c r="BF863" s="251" t="s">
        <v>10590</v>
      </c>
      <c r="BG863" s="251"/>
      <c r="BH863" s="253" t="s">
        <v>10591</v>
      </c>
      <c r="BI863" s="252" t="s">
        <v>2696</v>
      </c>
      <c r="BJ863" s="111" t="s">
        <v>7097</v>
      </c>
      <c r="BK863" s="108" t="s">
        <v>2696</v>
      </c>
      <c r="BL863" s="143">
        <v>45973</v>
      </c>
      <c r="BM863" s="148">
        <f ca="1">IF(Tabela2[[#This Row],[Data de atendimento do Ibama (considerar o primeiro documento/ação)]]="",_xlfn.DAYS(TODAY(),J863),_xlfn.DAYS(Tabela2[[#This Row],[Data de atendimento do Ibama (considerar o primeiro documento/ação)]],J863))</f>
        <v>88</v>
      </c>
      <c r="BN863" s="110" t="str">
        <f>IF(Tabela2[[#This Row],[Atendido pelo Ibama ("Não" ou "Sim")]]="Não","Preencher", IF(Tabela2[[#This Row],[Atendido pelo Ibama ("Não" ou "Sim")]]="Sim","NA",""))</f>
        <v>NA</v>
      </c>
      <c r="BO863" s="116" t="s">
        <v>7403</v>
      </c>
      <c r="BP863" s="110" t="str">
        <f>IF(Tabela2[[#This Row],[Forma de atendimento (primeiro documento/ação)]]= "Outros (especificar)", "PREENCHER","NA")</f>
        <v>NA</v>
      </c>
      <c r="BQ863" s="108" t="s">
        <v>2696</v>
      </c>
      <c r="BR863" s="110" t="s">
        <v>123</v>
      </c>
      <c r="BS863" s="110" t="s">
        <v>2696</v>
      </c>
      <c r="BT863" s="110" t="s">
        <v>7215</v>
      </c>
      <c r="BU863" s="110" t="str">
        <f>IF(Tabela2[[#This Row],[Houve envio de Informações Pós-acidente (preencher "não se aplica" quando de competência estadual/municipal)]] = "Sim", "PREENCHER","NA")</f>
        <v>NA</v>
      </c>
      <c r="BV863" s="110" t="str">
        <f>IF(Tabela2[[#This Row],[Houve avaliação das informações pós-acidente solicitadas/enviadas?]] = "Sim", "PREENCHER","NA")</f>
        <v>NA</v>
      </c>
      <c r="BW863" s="110" t="s">
        <v>2696</v>
      </c>
      <c r="BX863" s="108" t="s">
        <v>7100</v>
      </c>
      <c r="BY863" s="143">
        <v>46139</v>
      </c>
      <c r="BZ863" s="145">
        <f>IF(Tabela2[[#This Row],[Data do documento de encerramento]]="NA","NA",IF(Tabela2[[#This Row],[Data do documento de encerramento]]="","Pendente de conclusão/ encerramento",_xlfn.DAYS(Tabela2[[#This Row],[Data do documento de encerramento]],J863)))</f>
        <v>254</v>
      </c>
      <c r="CA863" s="111" t="s">
        <v>10592</v>
      </c>
      <c r="CB863" s="272"/>
      <c r="CC863" s="150"/>
      <c r="CD863" s="150"/>
      <c r="CE863" s="150"/>
      <c r="CF863" s="150"/>
    </row>
    <row r="864" spans="1:16359" s="23" customFormat="1" ht="45.75" hidden="1">
      <c r="A864" s="29">
        <v>202522132414</v>
      </c>
      <c r="B864" s="173" t="s">
        <v>10593</v>
      </c>
      <c r="C864" s="148" t="s">
        <v>2455</v>
      </c>
      <c r="D864" s="145" t="s">
        <v>10594</v>
      </c>
      <c r="E864" s="108" t="s">
        <v>4216</v>
      </c>
      <c r="F864" s="108" t="s">
        <v>10595</v>
      </c>
      <c r="G864" s="108" t="s">
        <v>10596</v>
      </c>
      <c r="H864" s="108" t="s">
        <v>10597</v>
      </c>
      <c r="I864" s="271" t="s">
        <v>7118</v>
      </c>
      <c r="J864" s="271">
        <v>45709</v>
      </c>
      <c r="K864" s="271" t="s">
        <v>200</v>
      </c>
      <c r="L864" s="145" t="str">
        <f>IF(Tabela2[[#This Row],[Data]]="","Sem Informação",VLOOKUP(MONTH(Tabela2[[#This Row],[Data]]),'[1]Validação de dados'!$I$1:$J$13,2,0))</f>
        <v>Fevereiro</v>
      </c>
      <c r="M864" s="145">
        <f>YEAR(Tabela2[[#This Row],[Data]])</f>
        <v>2025</v>
      </c>
      <c r="N864" s="271" t="s">
        <v>230</v>
      </c>
      <c r="O864" s="271" t="s">
        <v>286</v>
      </c>
      <c r="P864" s="108" t="e">
        <f>VLOOKUP(Tabela2[[#This Row],[SIEMA]],Siema2024,21,FALSE)</f>
        <v>#REF!</v>
      </c>
      <c r="Q864" s="108" t="s">
        <v>7269</v>
      </c>
      <c r="R864" s="110" t="s">
        <v>10598</v>
      </c>
      <c r="S864" s="111" t="str">
        <f>IF(Q864="","", IF(Q864="NC","", IF(Q864="NE","", IF(Q864="NA","",IFERROR(VLOOKUP(Q864,[1]Produtos!$A$1:$C$2319,2,FALSE),"Não Cadastrado")))))</f>
        <v/>
      </c>
      <c r="T864" s="108">
        <v>5000</v>
      </c>
      <c r="U864" s="108" t="s">
        <v>7294</v>
      </c>
      <c r="V864" s="108" t="s">
        <v>8796</v>
      </c>
      <c r="W864" s="108" t="s">
        <v>7269</v>
      </c>
      <c r="X864" s="110" t="s">
        <v>10599</v>
      </c>
      <c r="Y864" s="111" t="str">
        <f>IF(W864="","", IF(W864="NC","", IF(W864="NE","", IF(W864="NA","",IFERROR(VLOOKUP(W864,[1]Produtos!$A$1:$C$2319,2,FALSE),"Não Cadastrado")))))</f>
        <v/>
      </c>
      <c r="Z864" s="108" t="s">
        <v>6834</v>
      </c>
      <c r="AA864" s="108" t="s">
        <v>7062</v>
      </c>
      <c r="AB864" s="108" t="s">
        <v>8796</v>
      </c>
      <c r="AC864" s="108"/>
      <c r="AD864" s="110" t="str">
        <f>IF(Tabela2[[#This Row],[Origem do acidente]] = "Plataforma", "PREENCHER","NA")</f>
        <v>NA</v>
      </c>
      <c r="AE864" s="111" t="str">
        <f>IF(AC864="","", IF(AC864="NC","", IF(AC864="NE","", IF(AC864="NA","",IFERROR(VLOOKUP(AC864,[1]Produtos!$A$1:$C$2319,2,FALSE),"Não Cadastrado")))))</f>
        <v/>
      </c>
      <c r="AF864" s="108"/>
      <c r="AG864" s="108"/>
      <c r="AH864" s="108" t="str">
        <f>IF(AC864="","",IF(ISNUMBER(AC864)=FALSE,"Não se aplica",IFERROR(VLOOKUP(AC864,Produtos!$A$1:$C$2319,3,FALSE),"Não Cadastrado")))</f>
        <v/>
      </c>
      <c r="AI864" s="108"/>
      <c r="AJ864" s="145" t="e">
        <f>VLOOKUP(Tabela2[[#This Row],[SIEMA]],Siema2024,26,FALSE)</f>
        <v>#REF!</v>
      </c>
      <c r="AK864" s="111" t="s">
        <v>7343</v>
      </c>
      <c r="AL864" s="111" t="s">
        <v>7175</v>
      </c>
      <c r="AM864" s="111"/>
      <c r="AN864" s="148"/>
      <c r="AO864" s="148"/>
      <c r="AP864" s="148"/>
      <c r="AQ864" s="148"/>
      <c r="AR864" s="150"/>
      <c r="AS864" s="148"/>
      <c r="AT864" s="148"/>
      <c r="AU864" s="148" t="s">
        <v>7176</v>
      </c>
      <c r="AV864" s="148"/>
      <c r="AW864" s="148"/>
      <c r="AX864" s="148"/>
      <c r="AY864" s="148"/>
      <c r="AZ864" s="148"/>
      <c r="BA864" s="148"/>
      <c r="BB864" s="148"/>
      <c r="BC864" s="110" t="str">
        <f>IF(Tabela2[[#This Row],[Outro(s) ]] = "X", "PREENCHER","NA")</f>
        <v>NA</v>
      </c>
      <c r="BD864" s="148"/>
      <c r="BE864" s="148"/>
      <c r="BF864" s="251" t="s">
        <v>10600</v>
      </c>
      <c r="BG864" s="251"/>
      <c r="BH864" s="253" t="s">
        <v>10601</v>
      </c>
      <c r="BI864" s="252" t="s">
        <v>2696</v>
      </c>
      <c r="BJ864" s="111" t="s">
        <v>7097</v>
      </c>
      <c r="BK864" s="108" t="s">
        <v>2696</v>
      </c>
      <c r="BL864" s="143">
        <v>45714</v>
      </c>
      <c r="BM864" s="148">
        <f ca="1">IF(Tabela2[[#This Row],[Data de atendimento do Ibama (considerar o primeiro documento/ação)]]="",_xlfn.DAYS(TODAY(),J864),_xlfn.DAYS(Tabela2[[#This Row],[Data de atendimento do Ibama (considerar o primeiro documento/ação)]],J864))</f>
        <v>5</v>
      </c>
      <c r="BN864" s="110" t="str">
        <f>IF(Tabela2[[#This Row],[Atendido pelo Ibama ("Não" ou "Sim")]]="Não","Preencher", IF(Tabela2[[#This Row],[Atendido pelo Ibama ("Não" ou "Sim")]]="Sim","NA",""))</f>
        <v>NA</v>
      </c>
      <c r="BO864" s="116" t="s">
        <v>7098</v>
      </c>
      <c r="BP864" s="110" t="str">
        <f>IF(Tabela2[[#This Row],[Forma de atendimento (primeiro documento/ação)]]= "Outros (especificar)", "PREENCHER","NA")</f>
        <v>NA</v>
      </c>
      <c r="BQ864" s="108" t="s">
        <v>123</v>
      </c>
      <c r="BR864" s="110" t="str">
        <f>IF(Tabela2[[#This Row],[Equipe do Ibama foi a campo? Houve sobrevoo do Poseidon?]] = "Sim", "PREENCHER","NA")</f>
        <v>NA</v>
      </c>
      <c r="BS864" s="110" t="str">
        <f>IF(Tabela2[[#This Row],[Se sim, foi emitida Ordem de Emergência? (informações vinculada à coluna CK)]] = "Sim", "PREENCHER","NA")</f>
        <v>NA</v>
      </c>
      <c r="BT864" s="110" t="s">
        <v>7125</v>
      </c>
      <c r="BU864" s="110" t="s">
        <v>2696</v>
      </c>
      <c r="BV864" s="110" t="s">
        <v>123</v>
      </c>
      <c r="BW864" s="110" t="s">
        <v>2696</v>
      </c>
      <c r="BX864" s="108" t="s">
        <v>7100</v>
      </c>
      <c r="BY864" s="143">
        <v>45743</v>
      </c>
      <c r="BZ864" s="145">
        <f>IF(Tabela2[[#This Row],[Data do documento de encerramento]]="NA","NA",IF(Tabela2[[#This Row],[Data do documento de encerramento]]="","Pendente de conclusão/ encerramento",_xlfn.DAYS(Tabela2[[#This Row],[Data do documento de encerramento]],J864)))</f>
        <v>34</v>
      </c>
      <c r="CA864" s="111" t="s">
        <v>8914</v>
      </c>
      <c r="CB864" s="272"/>
      <c r="CC864" s="150"/>
      <c r="CD864" s="150"/>
      <c r="CE864" s="150"/>
      <c r="CF864" s="150"/>
    </row>
    <row r="865" spans="1:84" ht="60.75" hidden="1">
      <c r="A865" s="145">
        <v>202571979231</v>
      </c>
      <c r="B865" s="173" t="s">
        <v>10602</v>
      </c>
      <c r="C865" s="148" t="s">
        <v>672</v>
      </c>
      <c r="D865" s="145" t="s">
        <v>10603</v>
      </c>
      <c r="E865" s="108" t="s">
        <v>4216</v>
      </c>
      <c r="F865" s="108" t="s">
        <v>10604</v>
      </c>
      <c r="G865" s="108" t="s">
        <v>10605</v>
      </c>
      <c r="H865" s="108" t="s">
        <v>10606</v>
      </c>
      <c r="I865" s="250" t="s">
        <v>7118</v>
      </c>
      <c r="J865" s="250">
        <v>45857</v>
      </c>
      <c r="K865" s="250" t="s">
        <v>229</v>
      </c>
      <c r="L865" s="145" t="str">
        <f>IF(Tabela2[[#This Row],[Data]]="","Sem Informação",VLOOKUP(MONTH(Tabela2[[#This Row],[Data]]),'[1]Validação de dados'!$I$1:$J$13,2,0))</f>
        <v>Julho</v>
      </c>
      <c r="M865" s="149">
        <f>YEAR(Tabela2[[#This Row],[Data]])</f>
        <v>2025</v>
      </c>
      <c r="N865" s="250" t="s">
        <v>122</v>
      </c>
      <c r="O865" s="250" t="s">
        <v>286</v>
      </c>
      <c r="P865" s="106" t="e">
        <f>VLOOKUP(Tabela2[[#This Row],[SIEMA]],Siema2024,21,FALSE)</f>
        <v>#REF!</v>
      </c>
      <c r="Q865" s="106">
        <v>1072</v>
      </c>
      <c r="R865" s="110" t="e">
        <f>VLOOKUP(Tabela2[[#This Row],[SIEMA]],Siema2025,10,FALSE)</f>
        <v>#N/A</v>
      </c>
      <c r="S865" s="109" t="str">
        <f>IF(Q865="","", IF(Q865="NC","", IF(Q865="NE","", IF(Q865="NA","",IFERROR(VLOOKUP(Q865,[1]Produtos!$A$1:$C$2319,2,FALSE),"Não Cadastrado")))))</f>
        <v>OXIGÊNIO, COMPRIMIDO</v>
      </c>
      <c r="T865" s="106" t="s">
        <v>6834</v>
      </c>
      <c r="U865" s="106" t="s">
        <v>7062</v>
      </c>
      <c r="V865" s="106">
        <f>IF(Q865="","",IF(ISNUMBER(Q865)=FALSE,"Não se aplica",IFERROR(VLOOKUP(Q865,Produtos!$A$1:$C$2319,3,FALSE),"Não Cadastrado")))</f>
        <v>2.2000000000000002</v>
      </c>
      <c r="W865" s="106"/>
      <c r="X865" s="115" t="str">
        <f>IF(Tabela2[[#This Row],[Origem do acidente]] = "Plataforma", "PREENCHER","NA")</f>
        <v>NA</v>
      </c>
      <c r="Y865" s="111" t="str">
        <f>IF(W865="","", IF(W865="NC","", IF(W865="NE","", IF(W865="NA","",IFERROR(VLOOKUP(W865,[1]Produtos!$A$1:$C$2319,2,FALSE),"Não Cadastrado")))))</f>
        <v/>
      </c>
      <c r="Z865" s="106" t="e">
        <f>VLOOKUP(Tabela2[[#This Row],[SIEMA]],Siema2025,11,FALSE)</f>
        <v>#N/A</v>
      </c>
      <c r="AA865" s="106" t="e">
        <f>VLOOKUP(Tabela2[[#This Row],[SIEMA]],Siema2024,12,FALSE)</f>
        <v>#REF!</v>
      </c>
      <c r="AB865" s="106" t="str">
        <f>IF(W865="","",IF(ISNUMBER(W865)=FALSE,"Não se aplica",IFERROR(VLOOKUP(W865,[1]Produtos!$A$1:$C$2319,3,FALSE),"Não Cadastrado")))</f>
        <v/>
      </c>
      <c r="AC865" s="106"/>
      <c r="AD865" s="110" t="str">
        <f>IF(Tabela2[[#This Row],[Origem do acidente]] = "Plataforma", "PREENCHER","NA")</f>
        <v>NA</v>
      </c>
      <c r="AE865" s="109" t="str">
        <f>IF(AC865="","", IF(AC865="NC","", IF(AC865="NE","", IF(AC865="NA","",IFERROR(VLOOKUP(AC865,[1]Produtos!$A$1:$C$2319,2,FALSE),"Não Cadastrado")))))</f>
        <v/>
      </c>
      <c r="AF865" s="106"/>
      <c r="AG865" s="106"/>
      <c r="AH865" s="106" t="str">
        <f>IF(AC865="","",IF(ISNUMBER(AC865)=FALSE,"Não se aplica",IFERROR(VLOOKUP(AC865,Produtos!$A$1:$C$2319,3,FALSE),"Não Cadastrado")))</f>
        <v/>
      </c>
      <c r="AI865" s="106"/>
      <c r="AJ865" t="s">
        <v>10607</v>
      </c>
      <c r="AK865" s="109" t="s">
        <v>7110</v>
      </c>
      <c r="AL865" s="109" t="s">
        <v>7827</v>
      </c>
      <c r="AM865" s="109"/>
      <c r="AN865" s="148"/>
      <c r="AO865" s="148"/>
      <c r="AP865" s="148"/>
      <c r="AQ865" s="148"/>
      <c r="AR865" s="150"/>
      <c r="AS865" s="148"/>
      <c r="AT865" s="148"/>
      <c r="AU865" s="148"/>
      <c r="AV865" s="148"/>
      <c r="AW865" s="148" t="s">
        <v>7176</v>
      </c>
      <c r="AX865" s="148"/>
      <c r="AY865" s="148"/>
      <c r="AZ865" s="148"/>
      <c r="BA865" s="148"/>
      <c r="BB865" s="148"/>
      <c r="BC865" s="110" t="str">
        <f>IF(Tabela2[[#This Row],[Outro(s) ]] = "X", "PREENCHER","NA")</f>
        <v>NA</v>
      </c>
      <c r="BD865" s="148"/>
      <c r="BE865" s="148"/>
      <c r="BF865" s="251" t="s">
        <v>6834</v>
      </c>
      <c r="BG865" s="251"/>
      <c r="BH865" s="253" t="s">
        <v>6834</v>
      </c>
      <c r="BI865" s="252" t="s">
        <v>2696</v>
      </c>
      <c r="BJ865" s="109" t="s">
        <v>7097</v>
      </c>
      <c r="BK865" s="106" t="s">
        <v>2696</v>
      </c>
      <c r="BL865" s="143">
        <v>45859</v>
      </c>
      <c r="BM865" s="148">
        <f ca="1">IF(Tabela2[[#This Row],[Data de atendimento do Ibama (considerar o primeiro documento/ação)]]="",_xlfn.DAYS(TODAY(),J865),_xlfn.DAYS(Tabela2[[#This Row],[Data de atendimento do Ibama (considerar o primeiro documento/ação)]],J865))</f>
        <v>2</v>
      </c>
      <c r="BN865" s="110" t="str">
        <f>IF(Tabela2[[#This Row],[Atendido pelo Ibama ("Não" ou "Sim")]]="Não","Preencher", IF(Tabela2[[#This Row],[Atendido pelo Ibama ("Não" ou "Sim")]]="Sim","NA",""))</f>
        <v>NA</v>
      </c>
      <c r="BO865" s="116" t="s">
        <v>7098</v>
      </c>
      <c r="BP865" s="110" t="str">
        <f>IF(Tabela2[[#This Row],[Forma de atendimento (primeiro documento/ação)]]= "Outros (especificar)", "PREENCHER","NA")</f>
        <v>NA</v>
      </c>
      <c r="BQ865" s="108" t="s">
        <v>123</v>
      </c>
      <c r="BR865" s="110" t="str">
        <f>IF(Tabela2[[#This Row],[Equipe do Ibama foi a campo? Houve sobrevoo do Poseidon?]] = "Sim", "PREENCHER","NA")</f>
        <v>NA</v>
      </c>
      <c r="BS865" s="110" t="str">
        <f>IF(Tabela2[[#This Row],[Se sim, foi emitida Ordem de Emergência? (informações vinculada à coluna CK)]] = "Sim", "PREENCHER","NA")</f>
        <v>NA</v>
      </c>
      <c r="BT865" s="110" t="s">
        <v>7125</v>
      </c>
      <c r="BU865" s="110" t="s">
        <v>123</v>
      </c>
      <c r="BV865" s="110" t="s">
        <v>123</v>
      </c>
      <c r="BW865" s="110" t="s">
        <v>123</v>
      </c>
      <c r="BX865" s="108" t="s">
        <v>7119</v>
      </c>
      <c r="BY865" s="143"/>
      <c r="BZ865" s="149" t="str">
        <f>IF(Tabela2[[#This Row],[Data do documento de encerramento]]="NA","NA",IF(Tabela2[[#This Row],[Data do documento de encerramento]]="","Pendente de conclusão/ encerramento",_xlfn.DAYS(Tabela2[[#This Row],[Data do documento de encerramento]],J865)))</f>
        <v>Pendente de conclusão/ encerramento</v>
      </c>
      <c r="CA865" s="109" t="s">
        <v>10532</v>
      </c>
      <c r="CB865" s="146"/>
      <c r="CC865" s="150"/>
      <c r="CD865" s="150"/>
      <c r="CE865" s="150"/>
      <c r="CF865" s="150"/>
    </row>
    <row r="866" spans="1:84" ht="45.75" hidden="1">
      <c r="A866" s="145"/>
      <c r="B866" s="173" t="s">
        <v>10608</v>
      </c>
      <c r="C866" s="148" t="s">
        <v>2455</v>
      </c>
      <c r="D866" s="145" t="s">
        <v>10609</v>
      </c>
      <c r="E866" s="108" t="s">
        <v>10610</v>
      </c>
      <c r="F866" s="108"/>
      <c r="G866" s="108" t="s">
        <v>10611</v>
      </c>
      <c r="H866" s="108" t="s">
        <v>10612</v>
      </c>
      <c r="I866" s="250" t="s">
        <v>7118</v>
      </c>
      <c r="J866" s="250">
        <v>45706</v>
      </c>
      <c r="K866" s="250" t="s">
        <v>355</v>
      </c>
      <c r="L866" s="145" t="str">
        <f>IF(Tabela2[[#This Row],[Data]]="","Sem Informação",VLOOKUP(MONTH(Tabela2[[#This Row],[Data]]),'[1]Validação de dados'!$I$1:$J$13,2,0))</f>
        <v>Fevereiro</v>
      </c>
      <c r="M866" s="149">
        <f>YEAR(Tabela2[[#This Row],[Data]])</f>
        <v>2025</v>
      </c>
      <c r="N866" s="250" t="s">
        <v>122</v>
      </c>
      <c r="O866" s="250" t="s">
        <v>286</v>
      </c>
      <c r="P866" s="106" t="e">
        <f>VLOOKUP(Tabela2[[#This Row],[SIEMA]],Siema2024,21,FALSE)</f>
        <v>#REF!</v>
      </c>
      <c r="Q866" s="106">
        <v>1170</v>
      </c>
      <c r="R866" s="110"/>
      <c r="S866" s="109" t="str">
        <f>IF(Q866="","", IF(Q866="NC","", IF(Q866="NE","", IF(Q866="NA","",IFERROR(VLOOKUP(Q866,[1]Produtos!$A$1:$C$2319,2,FALSE),"Não Cadastrado")))))</f>
        <v>ÁLCOOL ETÍLICO, ETANOL</v>
      </c>
      <c r="T866" s="106" t="s">
        <v>6834</v>
      </c>
      <c r="U866" s="106" t="s">
        <v>7062</v>
      </c>
      <c r="V866" s="106">
        <f>IF(Q866="","",IF(ISNUMBER(Q866)=FALSE,"Não se aplica",IFERROR(VLOOKUP(Q866,Produtos!$A$1:$C$2319,3,FALSE),"Não Cadastrado")))</f>
        <v>3</v>
      </c>
      <c r="W866" s="106"/>
      <c r="X866" s="115" t="str">
        <f>IF(Tabela2[[#This Row],[Origem do acidente]] = "Plataforma", "PREENCHER","NA")</f>
        <v>NA</v>
      </c>
      <c r="Y866" s="111" t="str">
        <f>IF(W866="","", IF(W866="NC","", IF(W866="NE","", IF(W866="NA","",IFERROR(VLOOKUP(W866,[1]Produtos!$A$1:$C$2319,2,FALSE),"Não Cadastrado")))))</f>
        <v/>
      </c>
      <c r="Z866" s="106"/>
      <c r="AA866" s="106"/>
      <c r="AB866" s="106" t="str">
        <f>IF(W866="","",IF(ISNUMBER(W866)=FALSE,"Não se aplica",IFERROR(VLOOKUP(W866,[1]Produtos!$A$1:$C$2319,3,FALSE),"Não Cadastrado")))</f>
        <v/>
      </c>
      <c r="AC866" s="106"/>
      <c r="AD866" s="110" t="str">
        <f>IF(Tabela2[[#This Row],[Origem do acidente]] = "Plataforma", "PREENCHER","NA")</f>
        <v>NA</v>
      </c>
      <c r="AE866" s="109" t="str">
        <f>IF(AC866="","", IF(AC866="NC","", IF(AC866="NE","", IF(AC866="NA","",IFERROR(VLOOKUP(AC866,[1]Produtos!$A$1:$C$2319,2,FALSE),"Não Cadastrado")))))</f>
        <v/>
      </c>
      <c r="AF866" s="106"/>
      <c r="AG866" s="106"/>
      <c r="AH866" s="106" t="str">
        <f>IF(AC866="","",IF(ISNUMBER(AC866)=FALSE,"Não se aplica",IFERROR(VLOOKUP(AC866,Produtos!$A$1:$C$2319,3,FALSE),"Não Cadastrado")))</f>
        <v/>
      </c>
      <c r="AI866" s="106"/>
      <c r="AJ866" s="149" t="e">
        <f>VLOOKUP(Tabela2[[#This Row],[SIEMA]],Siema2024,26,FALSE)</f>
        <v>#REF!</v>
      </c>
      <c r="AK866" s="109" t="s">
        <v>7343</v>
      </c>
      <c r="AL866" s="109" t="s">
        <v>7175</v>
      </c>
      <c r="AM866" s="109"/>
      <c r="AN866" s="148"/>
      <c r="AO866" s="148"/>
      <c r="AP866" s="148"/>
      <c r="AQ866" s="148"/>
      <c r="AR866" s="150"/>
      <c r="AS866" s="148"/>
      <c r="AT866" s="148"/>
      <c r="AU866" s="148"/>
      <c r="AV866" s="148"/>
      <c r="AW866" s="148"/>
      <c r="AX866" s="148"/>
      <c r="AY866" s="148"/>
      <c r="AZ866" s="148"/>
      <c r="BA866" s="148"/>
      <c r="BB866" s="148"/>
      <c r="BC866" s="110" t="str">
        <f>IF(Tabela2[[#This Row],[Outro(s) ]] = "X", "PREENCHER","NA")</f>
        <v>NA</v>
      </c>
      <c r="BD866" s="148" t="s">
        <v>7176</v>
      </c>
      <c r="BE866" s="148"/>
      <c r="BF866" s="251" t="s">
        <v>6834</v>
      </c>
      <c r="BG866" s="251"/>
      <c r="BH866" s="253" t="s">
        <v>6834</v>
      </c>
      <c r="BI866" s="252" t="s">
        <v>7062</v>
      </c>
      <c r="BJ866" s="109" t="s">
        <v>7111</v>
      </c>
      <c r="BK866" s="106" t="s">
        <v>2696</v>
      </c>
      <c r="BL866" s="143">
        <v>45714</v>
      </c>
      <c r="BM866" s="148">
        <f ca="1">IF(Tabela2[[#This Row],[Data de atendimento do Ibama (considerar o primeiro documento/ação)]]="",_xlfn.DAYS(TODAY(),J866),_xlfn.DAYS(Tabela2[[#This Row],[Data de atendimento do Ibama (considerar o primeiro documento/ação)]],J866))</f>
        <v>8</v>
      </c>
      <c r="BN866" s="110" t="str">
        <f>IF(Tabela2[[#This Row],[Atendido pelo Ibama ("Não" ou "Sim")]]="Não","Preencher", IF(Tabela2[[#This Row],[Atendido pelo Ibama ("Não" ou "Sim")]]="Sim","NA",""))</f>
        <v>NA</v>
      </c>
      <c r="BO866" s="116" t="s">
        <v>7177</v>
      </c>
      <c r="BP866" s="110" t="str">
        <f>IF(Tabela2[[#This Row],[Forma de atendimento (primeiro documento/ação)]]= "Outros (especificar)", "PREENCHER","NA")</f>
        <v>NA</v>
      </c>
      <c r="BQ866" s="108" t="s">
        <v>123</v>
      </c>
      <c r="BR866" s="110" t="str">
        <f>IF(Tabela2[[#This Row],[Equipe do Ibama foi a campo? Houve sobrevoo do Poseidon?]] = "Sim", "PREENCHER","NA")</f>
        <v>NA</v>
      </c>
      <c r="BS866" s="110" t="str">
        <f>IF(Tabela2[[#This Row],[Se sim, foi emitida Ordem de Emergência? (informações vinculada à coluna CK)]] = "Sim", "PREENCHER","NA")</f>
        <v>NA</v>
      </c>
      <c r="BT866" s="110" t="s">
        <v>7215</v>
      </c>
      <c r="BU866" s="110" t="str">
        <f>IF(Tabela2[[#This Row],[Houve envio de Informações Pós-acidente (preencher "não se aplica" quando de competência estadual/municipal)]] = "Sim", "PREENCHER","NA")</f>
        <v>NA</v>
      </c>
      <c r="BV866" s="110" t="str">
        <f>IF(Tabela2[[#This Row],[Houve avaliação das informações pós-acidente solicitadas/enviadas?]] = "Sim", "PREENCHER","NA")</f>
        <v>NA</v>
      </c>
      <c r="BW866" s="110" t="s">
        <v>2696</v>
      </c>
      <c r="BX866" s="108" t="s">
        <v>7113</v>
      </c>
      <c r="BY866" s="143">
        <v>45854</v>
      </c>
      <c r="BZ866" s="149">
        <f>IF(Tabela2[[#This Row],[Data do documento de encerramento]]="NA","NA",IF(Tabela2[[#This Row],[Data do documento de encerramento]]="","Pendente de conclusão/ encerramento",_xlfn.DAYS(Tabela2[[#This Row],[Data do documento de encerramento]],J866)))</f>
        <v>148</v>
      </c>
      <c r="CA866" s="109"/>
      <c r="CB866" s="146"/>
      <c r="CC866" s="150"/>
      <c r="CD866" s="150"/>
      <c r="CE866" s="150"/>
      <c r="CF866" s="150"/>
    </row>
    <row r="867" spans="1:84" s="23" customFormat="1" ht="45.75" hidden="1">
      <c r="A867">
        <v>202571779257</v>
      </c>
      <c r="B867" s="173" t="s">
        <v>10613</v>
      </c>
      <c r="C867" s="148" t="s">
        <v>672</v>
      </c>
      <c r="D867" s="145" t="s">
        <v>10614</v>
      </c>
      <c r="E867" s="108" t="s">
        <v>7179</v>
      </c>
      <c r="F867" s="108" t="s">
        <v>10615</v>
      </c>
      <c r="G867" s="108" t="s">
        <v>10616</v>
      </c>
      <c r="H867" s="108" t="s">
        <v>10617</v>
      </c>
      <c r="I867" s="250" t="s">
        <v>7118</v>
      </c>
      <c r="J867" s="250">
        <v>45854</v>
      </c>
      <c r="K867" s="250" t="s">
        <v>121</v>
      </c>
      <c r="L867" s="145" t="str">
        <f>IF(Tabela2[[#This Row],[Data]]="","Sem Informação",VLOOKUP(MONTH(Tabela2[[#This Row],[Data]]),'[1]Validação de dados'!$I$1:$J$13,2,0))</f>
        <v>Julho</v>
      </c>
      <c r="M867" s="149">
        <f>YEAR(Tabela2[[#This Row],[Data]])</f>
        <v>2025</v>
      </c>
      <c r="N867" s="250" t="s">
        <v>230</v>
      </c>
      <c r="O867" s="250" t="s">
        <v>286</v>
      </c>
      <c r="P867" s="106" t="e">
        <f>VLOOKUP(Tabela2[[#This Row],[SIEMA]],Siema2024,21,FALSE)</f>
        <v>#REF!</v>
      </c>
      <c r="Q867" s="106">
        <v>3082</v>
      </c>
      <c r="R867" s="110" t="s">
        <v>10618</v>
      </c>
      <c r="S867" s="109" t="str">
        <f>IF(Q867="","", IF(Q867="NC","", IF(Q867="NE","", IF(Q867="NA","",IFERROR(VLOOKUP(Q867,[1]Produtos!$A$1:$C$2319,2,FALSE),"Não Cadastrado")))))</f>
        <v>SUBSTÂNCIA QUE APRESENTA RISCO PARA O MEIO AMBIENTE, LÍQUIDA, N.E.</v>
      </c>
      <c r="T867" s="106" t="s">
        <v>6834</v>
      </c>
      <c r="U867" s="106" t="s">
        <v>7062</v>
      </c>
      <c r="V867" s="106">
        <f>IF(Q867="","",IF(ISNUMBER(Q867)=FALSE,"Não se aplica",IFERROR(VLOOKUP(Q867,Produtos!$A$1:$C$2319,3,FALSE),"Não Cadastrado")))</f>
        <v>9</v>
      </c>
      <c r="W867" s="106"/>
      <c r="X867" s="115" t="str">
        <f>IF(Tabela2[[#This Row],[Origem do acidente]] = "Plataforma", "PREENCHER","NA")</f>
        <v>NA</v>
      </c>
      <c r="Y867" s="111" t="str">
        <f>IF(W867="","", IF(W867="NC","", IF(W867="NE","", IF(W867="NA","",IFERROR(VLOOKUP(W867,[1]Produtos!$A$1:$C$2319,2,FALSE),"Não Cadastrado")))))</f>
        <v/>
      </c>
      <c r="Z867" s="106"/>
      <c r="AA867" s="106"/>
      <c r="AB867" s="106" t="str">
        <f>IF(W867="","",IF(ISNUMBER(W867)=FALSE,"Não se aplica",IFERROR(VLOOKUP(W867,[1]Produtos!$A$1:$C$2319,3,FALSE),"Não Cadastrado")))</f>
        <v/>
      </c>
      <c r="AC867" s="106"/>
      <c r="AD867" s="110" t="str">
        <f>IF(Tabela2[[#This Row],[Origem do acidente]] = "Plataforma", "PREENCHER","NA")</f>
        <v>NA</v>
      </c>
      <c r="AE867" s="109" t="str">
        <f>IF(AC867="","", IF(AC867="NC","", IF(AC867="NE","", IF(AC867="NA","",IFERROR(VLOOKUP(AC867,[1]Produtos!$A$1:$C$2319,2,FALSE),"Não Cadastrado")))))</f>
        <v/>
      </c>
      <c r="AF867" s="106"/>
      <c r="AG867" s="106"/>
      <c r="AH867" s="106" t="str">
        <f>IF(AC867="","",IF(ISNUMBER(AC867)=FALSE,"Não se aplica",IFERROR(VLOOKUP(AC867,Produtos!$A$1:$C$2319,3,FALSE),"Não Cadastrado")))</f>
        <v/>
      </c>
      <c r="AI867" s="106"/>
      <c r="AJ867" s="149" t="s">
        <v>10619</v>
      </c>
      <c r="AK867" s="109" t="s">
        <v>6834</v>
      </c>
      <c r="AL867" s="109" t="s">
        <v>7175</v>
      </c>
      <c r="AM867" s="109"/>
      <c r="AN867" s="148"/>
      <c r="AO867" s="148"/>
      <c r="AP867" s="148"/>
      <c r="AQ867" s="148"/>
      <c r="AR867" s="150"/>
      <c r="AS867" s="148"/>
      <c r="AT867" s="148"/>
      <c r="AU867" s="148" t="s">
        <v>7176</v>
      </c>
      <c r="AV867" s="148"/>
      <c r="AW867" s="148"/>
      <c r="AX867" s="148"/>
      <c r="AY867" s="148"/>
      <c r="AZ867" s="148"/>
      <c r="BA867" s="148"/>
      <c r="BB867" s="148"/>
      <c r="BC867" s="110" t="str">
        <f>IF(Tabela2[[#This Row],[Outro(s) ]] = "X", "PREENCHER","NA")</f>
        <v>NA</v>
      </c>
      <c r="BD867" s="148"/>
      <c r="BE867" s="148"/>
      <c r="BF867" s="251" t="s">
        <v>10620</v>
      </c>
      <c r="BG867" s="251"/>
      <c r="BH867" s="253" t="s">
        <v>10621</v>
      </c>
      <c r="BI867" s="252" t="s">
        <v>2696</v>
      </c>
      <c r="BJ867" s="109" t="s">
        <v>7097</v>
      </c>
      <c r="BK867" s="106" t="s">
        <v>2696</v>
      </c>
      <c r="BL867" s="143">
        <v>45860</v>
      </c>
      <c r="BM867" s="148">
        <f ca="1">IF(Tabela2[[#This Row],[Data de atendimento do Ibama (considerar o primeiro documento/ação)]]="",_xlfn.DAYS(TODAY(),J867),_xlfn.DAYS(Tabela2[[#This Row],[Data de atendimento do Ibama (considerar o primeiro documento/ação)]],J867))</f>
        <v>6</v>
      </c>
      <c r="BN867" s="110" t="str">
        <f>IF(Tabela2[[#This Row],[Atendido pelo Ibama ("Não" ou "Sim")]]="Não","Preencher", IF(Tabela2[[#This Row],[Atendido pelo Ibama ("Não" ou "Sim")]]="Sim","NA",""))</f>
        <v>NA</v>
      </c>
      <c r="BO867" s="116" t="s">
        <v>7098</v>
      </c>
      <c r="BP867" s="110" t="str">
        <f>IF(Tabela2[[#This Row],[Forma de atendimento (primeiro documento/ação)]]= "Outros (especificar)", "PREENCHER","NA")</f>
        <v>NA</v>
      </c>
      <c r="BQ867" s="108" t="s">
        <v>123</v>
      </c>
      <c r="BR867" s="110" t="str">
        <f>IF(Tabela2[[#This Row],[Equipe do Ibama foi a campo? Houve sobrevoo do Poseidon?]] = "Sim", "PREENCHER","NA")</f>
        <v>NA</v>
      </c>
      <c r="BS867" s="110" t="str">
        <f>IF(Tabela2[[#This Row],[Se sim, foi emitida Ordem de Emergência? (informações vinculada à coluna CK)]] = "Sim", "PREENCHER","NA")</f>
        <v>NA</v>
      </c>
      <c r="BT867" s="110" t="s">
        <v>7112</v>
      </c>
      <c r="BU867" s="110" t="str">
        <f>IF(Tabela2[[#This Row],[Houve envio de Informações Pós-acidente (preencher "não se aplica" quando de competência estadual/municipal)]] = "Sim", "PREENCHER","NA")</f>
        <v>NA</v>
      </c>
      <c r="BV867" s="110" t="s">
        <v>2696</v>
      </c>
      <c r="BW867" s="110" t="s">
        <v>123</v>
      </c>
      <c r="BX867" s="108" t="s">
        <v>7119</v>
      </c>
      <c r="BY867" s="143"/>
      <c r="BZ867" s="149" t="str">
        <f>IF(Tabela2[[#This Row],[Data do documento de encerramento]]="NA","NA",IF(Tabela2[[#This Row],[Data do documento de encerramento]]="","Pendente de conclusão/ encerramento",_xlfn.DAYS(Tabela2[[#This Row],[Data do documento de encerramento]],J867)))</f>
        <v>Pendente de conclusão/ encerramento</v>
      </c>
      <c r="CA867" s="109" t="s">
        <v>10622</v>
      </c>
      <c r="CB867" s="146"/>
      <c r="CC867" s="150"/>
      <c r="CD867" s="150"/>
      <c r="CE867" s="150"/>
      <c r="CF867" s="150"/>
    </row>
    <row r="868" spans="1:84" ht="167.25" hidden="1">
      <c r="A868" s="29">
        <v>202571321615</v>
      </c>
      <c r="B868" s="108" t="s">
        <v>10623</v>
      </c>
      <c r="C868" s="148" t="s">
        <v>2455</v>
      </c>
      <c r="D868" s="145" t="s">
        <v>10624</v>
      </c>
      <c r="E868" s="108" t="s">
        <v>7704</v>
      </c>
      <c r="F868" s="108" t="s">
        <v>10625</v>
      </c>
      <c r="G868" s="144" t="s">
        <v>10626</v>
      </c>
      <c r="H868" s="144" t="s">
        <v>10627</v>
      </c>
      <c r="I868" s="271" t="s">
        <v>7118</v>
      </c>
      <c r="J868" s="271">
        <v>45851</v>
      </c>
      <c r="K868" s="271" t="s">
        <v>272</v>
      </c>
      <c r="L868" s="145" t="str">
        <f>IF(Tabela2[[#This Row],[Data]]="","Sem Informação",VLOOKUP(MONTH(Tabela2[[#This Row],[Data]]),'[1]Validação de dados'!$I$1:$J$13,2,0))</f>
        <v>Julho</v>
      </c>
      <c r="M868" s="145">
        <f>YEAR(Tabela2[[#This Row],[Data]])</f>
        <v>2025</v>
      </c>
      <c r="N868" s="271" t="s">
        <v>230</v>
      </c>
      <c r="O868" s="271" t="s">
        <v>286</v>
      </c>
      <c r="P868" s="108" t="e">
        <f>VLOOKUP(Tabela2[[#This Row],[SIEMA]],Siema2024,21,FALSE)</f>
        <v>#REF!</v>
      </c>
      <c r="Q868" s="108" t="s">
        <v>7119</v>
      </c>
      <c r="R868" s="110" t="s">
        <v>10628</v>
      </c>
      <c r="S868" s="111" t="str">
        <f>IF(Q868="","", IF(Q868="NC","", IF(Q868="NE","", IF(Q868="NA","",IFERROR(VLOOKUP(Q868,[1]Produtos!$A$1:$C$2319,2,FALSE),"Não Cadastrado")))))</f>
        <v/>
      </c>
      <c r="T868" s="108" t="s">
        <v>6834</v>
      </c>
      <c r="U868" s="108" t="s">
        <v>6834</v>
      </c>
      <c r="V868" s="108" t="str">
        <f>IF(Q868="","",IF(ISNUMBER(Q868)=FALSE,"Não se aplica",IFERROR(VLOOKUP(Q868,Produtos!$A$1:$C$2319,3,FALSE),"Não Cadastrado")))</f>
        <v>Não se aplica</v>
      </c>
      <c r="W868" s="108"/>
      <c r="X868" s="110" t="str">
        <f>IF(Tabela2[[#This Row],[Origem do acidente]] = "Plataforma", "PREENCHER","NA")</f>
        <v>NA</v>
      </c>
      <c r="Y868" s="108" t="str">
        <f>IF(W868="","", IF(W868="NC","", IF(W868="NE","", IF(W868="NA","",IFERROR(VLOOKUP(W868,[1]Produtos!$A$1:$C$2319,2,FALSE),"Não Cadastrado")))))</f>
        <v/>
      </c>
      <c r="Z868" s="108" t="e">
        <f>VLOOKUP(Tabela2[[#This Row],[SIEMA]],Siema2025,11,FALSE)</f>
        <v>#N/A</v>
      </c>
      <c r="AA868" s="108" t="e">
        <f>VLOOKUP(Tabela2[[#This Row],[SIEMA]],Siema2024,12,FALSE)</f>
        <v>#REF!</v>
      </c>
      <c r="AB868" s="108" t="str">
        <f>IF(W868="","",IF(ISNUMBER(W868)=FALSE,"Não se aplica",IFERROR(VLOOKUP(W868,[1]Produtos!$A$1:$C$2319,3,FALSE),"Não Cadastrado")))</f>
        <v/>
      </c>
      <c r="AC868" s="108"/>
      <c r="AD868" s="110" t="str">
        <f>IF(Tabela2[[#This Row],[Origem do acidente]] = "Plataforma", "PREENCHER","NA")</f>
        <v>NA</v>
      </c>
      <c r="AE868" s="108" t="str">
        <f>IF(AC868="","", IF(AC868="NC","", IF(AC868="NE","", IF(AC868="NA","",IFERROR(VLOOKUP(AC868,[1]Produtos!$A$1:$C$2319,2,FALSE),"Não Cadastrado")))))</f>
        <v/>
      </c>
      <c r="AF868" s="108"/>
      <c r="AG868" s="108"/>
      <c r="AH868" s="108" t="str">
        <f>IF(AC868="","",IF(ISNUMBER(AC868)=FALSE,"Não se aplica",IFERROR(VLOOKUP(AC868,Produtos!$A$1:$C$2319,3,FALSE),"Não Cadastrado")))</f>
        <v/>
      </c>
      <c r="AI868" s="108"/>
      <c r="AJ868" s="272" t="s">
        <v>10629</v>
      </c>
      <c r="AK868" s="111" t="s">
        <v>7356</v>
      </c>
      <c r="AL868" s="111" t="s">
        <v>7368</v>
      </c>
      <c r="AM868" s="111" t="s">
        <v>633</v>
      </c>
      <c r="AN868" s="148"/>
      <c r="AO868" s="148"/>
      <c r="AP868" s="145"/>
      <c r="AQ868" s="148" t="s">
        <v>7176</v>
      </c>
      <c r="AR868" s="150"/>
      <c r="AS868" s="148"/>
      <c r="AT868" s="145"/>
      <c r="AU868" s="148" t="s">
        <v>7176</v>
      </c>
      <c r="AV868" s="148"/>
      <c r="AW868" s="148"/>
      <c r="AX868" s="145"/>
      <c r="AY868" s="148"/>
      <c r="AZ868" s="145"/>
      <c r="BA868" s="145"/>
      <c r="BB868" s="148"/>
      <c r="BC868" s="110" t="str">
        <f>IF(Tabela2[[#This Row],[Outro(s) ]] = "X", "PREENCHER","NA")</f>
        <v>NA</v>
      </c>
      <c r="BD868" s="148"/>
      <c r="BE868" s="145"/>
      <c r="BF868" s="251" t="s">
        <v>10630</v>
      </c>
      <c r="BG868" s="251"/>
      <c r="BH868" s="253" t="s">
        <v>10631</v>
      </c>
      <c r="BI868" s="252" t="s">
        <v>2696</v>
      </c>
      <c r="BJ868" s="111" t="s">
        <v>7097</v>
      </c>
      <c r="BK868" s="108" t="s">
        <v>2696</v>
      </c>
      <c r="BL868" s="143">
        <v>45859</v>
      </c>
      <c r="BM868" s="148">
        <f ca="1">IF(Tabela2[[#This Row],[Data de atendimento do Ibama (considerar o primeiro documento/ação)]]="",_xlfn.DAYS(TODAY(),J868),_xlfn.DAYS(Tabela2[[#This Row],[Data de atendimento do Ibama (considerar o primeiro documento/ação)]],J868))</f>
        <v>8</v>
      </c>
      <c r="BN868" s="110" t="str">
        <f>IF(Tabela2[[#This Row],[Atendido pelo Ibama ("Não" ou "Sim")]]="Não","Preencher", IF(Tabela2[[#This Row],[Atendido pelo Ibama ("Não" ou "Sim")]]="Sim","NA",""))</f>
        <v>NA</v>
      </c>
      <c r="BO868" s="116" t="s">
        <v>7098</v>
      </c>
      <c r="BP868" s="110" t="str">
        <f>IF(Tabela2[[#This Row],[Forma de atendimento (primeiro documento/ação)]]= "Outros (especificar)", "PREENCHER","NA")</f>
        <v>NA</v>
      </c>
      <c r="BQ868" s="110" t="s">
        <v>123</v>
      </c>
      <c r="BR868" s="110" t="str">
        <f>IF(Tabela2[[#This Row],[Equipe do Ibama foi a campo? Houve sobrevoo do Poseidon?]] = "Sim", "PREENCHER","NA")</f>
        <v>NA</v>
      </c>
      <c r="BS868" s="110" t="str">
        <f>IF(Tabela2[[#This Row],[Se sim, foi emitida Ordem de Emergência? (informações vinculada à coluna CK)]] = "Sim", "PREENCHER","NA")</f>
        <v>NA</v>
      </c>
      <c r="BT868" s="108" t="s">
        <v>7099</v>
      </c>
      <c r="BU868" s="108" t="s">
        <v>2696</v>
      </c>
      <c r="BV868" s="108" t="s">
        <v>123</v>
      </c>
      <c r="BW868" s="108" t="s">
        <v>2696</v>
      </c>
      <c r="BX868" s="108" t="s">
        <v>7100</v>
      </c>
      <c r="BY868" s="143">
        <v>45888</v>
      </c>
      <c r="BZ868" s="145">
        <f>IF(Tabela2[[#This Row],[Data do documento de encerramento]]="NA","NA",IF(Tabela2[[#This Row],[Data do documento de encerramento]]="","Pendente de conclusão/ encerramento",_xlfn.DAYS(Tabela2[[#This Row],[Data do documento de encerramento]],J868)))</f>
        <v>37</v>
      </c>
      <c r="CA868" s="111" t="s">
        <v>9133</v>
      </c>
      <c r="CB868" s="145"/>
      <c r="CC868" s="249"/>
      <c r="CD868" s="148"/>
      <c r="CE868" s="148"/>
      <c r="CF868" s="148"/>
    </row>
    <row r="869" spans="1:84">
      <c r="A869" s="145"/>
      <c r="B869" s="108"/>
      <c r="C869" s="110"/>
      <c r="D869" s="108"/>
      <c r="E869" s="108"/>
      <c r="F869" s="108"/>
      <c r="G869" s="144"/>
      <c r="H869" s="144"/>
      <c r="I869" s="145"/>
      <c r="J869" s="143"/>
      <c r="K869" s="108"/>
      <c r="L869" s="108"/>
      <c r="M869" s="145"/>
      <c r="N869" s="145"/>
      <c r="O869" s="145"/>
      <c r="P869" s="108"/>
      <c r="Q869" s="108"/>
      <c r="R869" s="110"/>
      <c r="S869" s="111"/>
      <c r="T869" s="108"/>
      <c r="U869" s="108"/>
      <c r="V869" s="108"/>
      <c r="W869" s="108"/>
      <c r="X869" s="110"/>
      <c r="Y869" s="108"/>
      <c r="Z869" s="108"/>
      <c r="AA869" s="108"/>
      <c r="AB869" s="106"/>
      <c r="AC869" s="106"/>
      <c r="AD869" s="110"/>
      <c r="AE869" s="106"/>
      <c r="AF869" s="106"/>
      <c r="AG869" s="106"/>
      <c r="AH869" s="106"/>
      <c r="AI869" s="106"/>
      <c r="AJ869" s="146"/>
      <c r="AK869" s="109"/>
      <c r="AL869" s="109"/>
      <c r="AM869" s="109"/>
      <c r="AN869" s="147"/>
      <c r="AO869" s="148"/>
      <c r="AP869" s="149"/>
      <c r="AQ869" s="148"/>
      <c r="AR869" s="150"/>
      <c r="AS869" s="148"/>
      <c r="AT869" s="149"/>
      <c r="AU869" s="148"/>
      <c r="AV869" s="148"/>
      <c r="AW869" s="148"/>
      <c r="AX869" s="149"/>
      <c r="AY869" s="148"/>
      <c r="AZ869" s="149"/>
      <c r="BA869" s="149"/>
      <c r="BB869" s="148"/>
      <c r="BC869" s="110"/>
      <c r="BD869" s="148"/>
      <c r="BE869" s="149"/>
      <c r="BF869" s="149"/>
      <c r="BG869" s="149"/>
      <c r="BH869" s="151"/>
      <c r="BI869" s="152"/>
      <c r="BJ869" s="109"/>
      <c r="BK869" s="106"/>
      <c r="BL869" s="108"/>
      <c r="BM869" s="148"/>
      <c r="BN869" s="110"/>
      <c r="BO869" s="116"/>
      <c r="BP869" s="110"/>
      <c r="BQ869" s="110"/>
      <c r="BR869" s="110"/>
      <c r="BS869" s="110"/>
      <c r="BT869" s="108"/>
      <c r="BU869" s="108"/>
      <c r="BV869" s="108"/>
      <c r="BW869" s="108"/>
      <c r="BX869" s="108"/>
      <c r="BY869" s="108"/>
      <c r="BZ869" s="149"/>
      <c r="CA869" s="109"/>
      <c r="CB869" s="149"/>
      <c r="CC869" s="153"/>
      <c r="CD869" s="148"/>
      <c r="CE869" s="148"/>
      <c r="CF869" s="148"/>
    </row>
    <row r="870" spans="1:84">
      <c r="A870" s="145"/>
      <c r="B870" s="108"/>
      <c r="C870" s="110"/>
      <c r="D870" s="108"/>
      <c r="E870" s="108"/>
      <c r="F870" s="108"/>
      <c r="G870" s="144"/>
      <c r="H870" s="144"/>
      <c r="I870" s="145"/>
      <c r="J870" s="143"/>
      <c r="K870" s="108"/>
      <c r="L870" s="108"/>
      <c r="M870" s="145"/>
      <c r="N870" s="145"/>
      <c r="O870" s="145"/>
      <c r="P870" s="108"/>
      <c r="Q870" s="108"/>
      <c r="R870" s="110"/>
      <c r="S870" s="111"/>
      <c r="T870" s="108"/>
      <c r="U870" s="108"/>
      <c r="V870" s="108"/>
      <c r="W870" s="108"/>
      <c r="X870" s="110"/>
      <c r="Y870" s="108"/>
      <c r="Z870" s="108"/>
      <c r="AA870" s="108"/>
      <c r="AB870" s="106"/>
      <c r="AC870" s="106"/>
      <c r="AD870" s="110"/>
      <c r="AE870" s="106"/>
      <c r="AF870" s="106"/>
      <c r="AG870" s="106"/>
      <c r="AH870" s="106"/>
      <c r="AI870" s="106"/>
      <c r="AJ870" s="146"/>
      <c r="AK870" s="109"/>
      <c r="AL870" s="109"/>
      <c r="AM870" s="109"/>
      <c r="AN870" s="147"/>
      <c r="AO870" s="148"/>
      <c r="AP870" s="149"/>
      <c r="AQ870" s="148"/>
      <c r="AR870" s="150"/>
      <c r="AS870" s="148"/>
      <c r="AT870" s="149"/>
      <c r="AU870" s="148"/>
      <c r="AV870" s="148"/>
      <c r="AW870" s="148"/>
      <c r="AX870" s="149"/>
      <c r="AY870" s="148"/>
      <c r="AZ870" s="149"/>
      <c r="BA870" s="149"/>
      <c r="BB870" s="148"/>
      <c r="BC870" s="110"/>
      <c r="BD870" s="148"/>
      <c r="BE870" s="149"/>
      <c r="BF870" s="149"/>
      <c r="BG870" s="149"/>
      <c r="BH870" s="151"/>
      <c r="BI870" s="152"/>
      <c r="BJ870" s="109"/>
      <c r="BK870" s="106"/>
      <c r="BL870" s="108"/>
      <c r="BM870" s="148"/>
      <c r="BN870" s="110"/>
      <c r="BO870" s="116"/>
      <c r="BP870" s="110"/>
      <c r="BQ870" s="110"/>
      <c r="BR870" s="110"/>
      <c r="BS870" s="110"/>
      <c r="BT870" s="108"/>
      <c r="BU870" s="108"/>
      <c r="BV870" s="108"/>
      <c r="BW870" s="108"/>
      <c r="BX870" s="108"/>
      <c r="BY870" s="108"/>
      <c r="BZ870" s="149"/>
      <c r="CA870" s="109"/>
      <c r="CB870" s="149"/>
      <c r="CC870" s="153"/>
      <c r="CD870" s="148"/>
      <c r="CE870" s="148"/>
      <c r="CF870" s="148"/>
    </row>
    <row r="871" spans="1:84">
      <c r="A871" s="145"/>
      <c r="B871" s="108"/>
      <c r="C871" s="110"/>
      <c r="D871" s="108"/>
      <c r="E871" s="108"/>
      <c r="F871" s="108"/>
      <c r="G871" s="144"/>
      <c r="H871" s="144"/>
      <c r="I871" s="145"/>
      <c r="J871" s="143"/>
      <c r="K871" s="108"/>
      <c r="L871" s="108"/>
      <c r="M871" s="145"/>
      <c r="N871" s="145"/>
      <c r="O871" s="145"/>
      <c r="P871" s="108"/>
      <c r="Q871" s="108"/>
      <c r="R871" s="110"/>
      <c r="S871" s="111"/>
      <c r="T871" s="108"/>
      <c r="U871" s="108"/>
      <c r="V871" s="108"/>
      <c r="W871" s="108"/>
      <c r="X871" s="110"/>
      <c r="Y871" s="108"/>
      <c r="Z871" s="108"/>
      <c r="AA871" s="108"/>
      <c r="AB871" s="106"/>
      <c r="AC871" s="106"/>
      <c r="AD871" s="110"/>
      <c r="AE871" s="106"/>
      <c r="AF871" s="106"/>
      <c r="AG871" s="106"/>
      <c r="AH871" s="106"/>
      <c r="AI871" s="106"/>
      <c r="AJ871" s="146"/>
      <c r="AK871" s="109"/>
      <c r="AL871" s="109"/>
      <c r="AM871" s="109"/>
      <c r="AN871" s="147"/>
      <c r="AO871" s="148"/>
      <c r="AP871" s="149"/>
      <c r="AQ871" s="148"/>
      <c r="AR871" s="150"/>
      <c r="AS871" s="148"/>
      <c r="AT871" s="149"/>
      <c r="AU871" s="148"/>
      <c r="AV871" s="148"/>
      <c r="AW871" s="148"/>
      <c r="AX871" s="149"/>
      <c r="AY871" s="148"/>
      <c r="AZ871" s="149"/>
      <c r="BA871" s="149"/>
      <c r="BB871" s="148"/>
      <c r="BC871" s="110"/>
      <c r="BD871" s="148"/>
      <c r="BE871" s="149"/>
      <c r="BF871" s="149"/>
      <c r="BG871" s="149"/>
      <c r="BH871" s="151"/>
      <c r="BI871" s="152"/>
      <c r="BJ871" s="109"/>
      <c r="BK871" s="106"/>
      <c r="BL871" s="108"/>
      <c r="BM871" s="148"/>
      <c r="BN871" s="110"/>
      <c r="BO871" s="116"/>
      <c r="BP871" s="110"/>
      <c r="BQ871" s="110"/>
      <c r="BR871" s="110"/>
      <c r="BS871" s="110"/>
      <c r="BT871" s="108"/>
      <c r="BU871" s="108"/>
      <c r="BV871" s="108"/>
      <c r="BW871" s="108"/>
      <c r="BX871" s="108"/>
      <c r="BY871" s="108"/>
      <c r="BZ871" s="149"/>
      <c r="CA871" s="109"/>
      <c r="CB871" s="149"/>
      <c r="CC871" s="153"/>
      <c r="CD871" s="148"/>
      <c r="CE871" s="148"/>
      <c r="CF871" s="148"/>
    </row>
    <row r="872" spans="1:84">
      <c r="A872" s="145"/>
      <c r="B872" s="108"/>
      <c r="C872" s="110"/>
      <c r="D872" s="108"/>
      <c r="E872" s="108"/>
      <c r="F872" s="108"/>
      <c r="G872" s="144"/>
      <c r="H872" s="144"/>
      <c r="I872" s="145"/>
      <c r="J872" s="143"/>
      <c r="K872" s="108"/>
      <c r="L872" s="108"/>
      <c r="M872" s="145"/>
      <c r="N872" s="145"/>
      <c r="O872" s="145"/>
      <c r="P872" s="108"/>
      <c r="Q872" s="108"/>
      <c r="R872" s="110"/>
      <c r="S872" s="111"/>
      <c r="T872" s="108"/>
      <c r="U872" s="108"/>
      <c r="V872" s="108"/>
      <c r="W872" s="108"/>
      <c r="X872" s="110"/>
      <c r="Y872" s="108"/>
      <c r="Z872" s="108"/>
      <c r="AA872" s="108"/>
      <c r="AB872" s="106"/>
      <c r="AC872" s="106"/>
      <c r="AD872" s="110"/>
      <c r="AE872" s="106"/>
      <c r="AF872" s="106"/>
      <c r="AG872" s="106"/>
      <c r="AH872" s="106"/>
      <c r="AI872" s="106"/>
      <c r="AJ872" s="146"/>
      <c r="AK872" s="109"/>
      <c r="AL872" s="109"/>
      <c r="AM872" s="109"/>
      <c r="AN872" s="147"/>
      <c r="AO872" s="148"/>
      <c r="AP872" s="149"/>
      <c r="AQ872" s="148"/>
      <c r="AR872" s="150"/>
      <c r="AS872" s="148"/>
      <c r="AT872" s="149"/>
      <c r="AU872" s="148"/>
      <c r="AV872" s="148"/>
      <c r="AW872" s="148"/>
      <c r="AX872" s="149"/>
      <c r="AY872" s="148"/>
      <c r="AZ872" s="149"/>
      <c r="BA872" s="149"/>
      <c r="BB872" s="148"/>
      <c r="BC872" s="110"/>
      <c r="BD872" s="148"/>
      <c r="BE872" s="149"/>
      <c r="BF872" s="149"/>
      <c r="BG872" s="149"/>
      <c r="BH872" s="151"/>
      <c r="BI872" s="152"/>
      <c r="BJ872" s="109"/>
      <c r="BK872" s="106"/>
      <c r="BL872" s="108"/>
      <c r="BM872" s="148"/>
      <c r="BN872" s="110"/>
      <c r="BO872" s="116"/>
      <c r="BP872" s="110"/>
      <c r="BQ872" s="110"/>
      <c r="BR872" s="110"/>
      <c r="BS872" s="110"/>
      <c r="BT872" s="108"/>
      <c r="BU872" s="108"/>
      <c r="BV872" s="108"/>
      <c r="BW872" s="108"/>
      <c r="BX872" s="108"/>
      <c r="BY872" s="108"/>
      <c r="BZ872" s="149"/>
      <c r="CA872" s="109"/>
      <c r="CB872" s="149"/>
      <c r="CC872" s="153"/>
      <c r="CD872" s="148"/>
      <c r="CE872" s="148"/>
      <c r="CF872" s="148"/>
    </row>
    <row r="873" spans="1:84">
      <c r="A873" s="145"/>
      <c r="B873" s="108"/>
      <c r="C873" s="110"/>
      <c r="D873" s="108"/>
      <c r="E873" s="108"/>
      <c r="F873" s="108"/>
      <c r="G873" s="144"/>
      <c r="H873" s="144"/>
      <c r="I873" s="145"/>
      <c r="J873" s="143"/>
      <c r="K873" s="108"/>
      <c r="L873" s="108"/>
      <c r="M873" s="145"/>
      <c r="N873" s="145"/>
      <c r="O873" s="145"/>
      <c r="P873" s="108"/>
      <c r="Q873" s="108"/>
      <c r="R873" s="110"/>
      <c r="S873" s="111"/>
      <c r="T873" s="108"/>
      <c r="U873" s="108"/>
      <c r="V873" s="108"/>
      <c r="W873" s="108"/>
      <c r="X873" s="110"/>
      <c r="Y873" s="108"/>
      <c r="Z873" s="108"/>
      <c r="AA873" s="108"/>
      <c r="AB873" s="106"/>
      <c r="AC873" s="106"/>
      <c r="AD873" s="110"/>
      <c r="AE873" s="106"/>
      <c r="AF873" s="106"/>
      <c r="AG873" s="106"/>
      <c r="AH873" s="106"/>
      <c r="AI873" s="106"/>
      <c r="AJ873" s="146"/>
      <c r="AK873" s="109"/>
      <c r="AL873" s="109"/>
      <c r="AM873" s="109"/>
      <c r="AN873" s="147"/>
      <c r="AO873" s="148"/>
      <c r="AP873" s="149"/>
      <c r="AQ873" s="148"/>
      <c r="AR873" s="150"/>
      <c r="AS873" s="148"/>
      <c r="AT873" s="149"/>
      <c r="AU873" s="148"/>
      <c r="AV873" s="148"/>
      <c r="AW873" s="148"/>
      <c r="AX873" s="149"/>
      <c r="AY873" s="148"/>
      <c r="AZ873" s="149"/>
      <c r="BA873" s="149"/>
      <c r="BB873" s="148"/>
      <c r="BC873" s="110"/>
      <c r="BD873" s="148"/>
      <c r="BE873" s="149"/>
      <c r="BF873" s="149"/>
      <c r="BG873" s="149"/>
      <c r="BH873" s="151"/>
      <c r="BI873" s="152"/>
      <c r="BJ873" s="109"/>
      <c r="BK873" s="106"/>
      <c r="BL873" s="108"/>
      <c r="BM873" s="148"/>
      <c r="BN873" s="110"/>
      <c r="BO873" s="116"/>
      <c r="BP873" s="110"/>
      <c r="BQ873" s="110"/>
      <c r="BR873" s="110"/>
      <c r="BS873" s="110"/>
      <c r="BT873" s="108"/>
      <c r="BU873" s="108"/>
      <c r="BV873" s="108"/>
      <c r="BW873" s="108"/>
      <c r="BX873" s="108"/>
      <c r="BY873" s="108"/>
      <c r="BZ873" s="149"/>
      <c r="CA873" s="109"/>
      <c r="CB873" s="149"/>
      <c r="CC873" s="153"/>
      <c r="CD873" s="148"/>
      <c r="CE873" s="148"/>
      <c r="CF873" s="148"/>
    </row>
    <row r="874" spans="1:84">
      <c r="A874" s="145"/>
      <c r="B874" s="108"/>
      <c r="C874" s="110"/>
      <c r="D874" s="108"/>
      <c r="E874" s="108"/>
      <c r="F874" s="108"/>
      <c r="G874" s="144"/>
      <c r="H874" s="144"/>
      <c r="I874" s="145"/>
      <c r="J874" s="143"/>
      <c r="K874" s="108"/>
      <c r="L874" s="108"/>
      <c r="M874" s="145"/>
      <c r="N874" s="145"/>
      <c r="O874" s="145"/>
      <c r="P874" s="108"/>
      <c r="Q874" s="108"/>
      <c r="R874" s="110"/>
      <c r="S874" s="111"/>
      <c r="T874" s="108"/>
      <c r="U874" s="108"/>
      <c r="V874" s="108"/>
      <c r="W874" s="108"/>
      <c r="X874" s="110"/>
      <c r="Y874" s="108"/>
      <c r="Z874" s="108"/>
      <c r="AA874" s="108"/>
      <c r="AB874" s="106"/>
      <c r="AC874" s="106"/>
      <c r="AD874" s="110"/>
      <c r="AE874" s="106"/>
      <c r="AF874" s="106"/>
      <c r="AG874" s="106"/>
      <c r="AH874" s="106"/>
      <c r="AI874" s="106"/>
      <c r="AJ874" s="146"/>
      <c r="AK874" s="109"/>
      <c r="AL874" s="109"/>
      <c r="AM874" s="109"/>
      <c r="AN874" s="147"/>
      <c r="AO874" s="148"/>
      <c r="AP874" s="149"/>
      <c r="AQ874" s="148"/>
      <c r="AR874" s="150"/>
      <c r="AS874" s="148"/>
      <c r="AT874" s="149"/>
      <c r="AU874" s="148"/>
      <c r="AV874" s="148"/>
      <c r="AW874" s="148"/>
      <c r="AX874" s="149"/>
      <c r="AY874" s="148"/>
      <c r="AZ874" s="149"/>
      <c r="BA874" s="149"/>
      <c r="BB874" s="148"/>
      <c r="BC874" s="110"/>
      <c r="BD874" s="148"/>
      <c r="BE874" s="149"/>
      <c r="BF874" s="149"/>
      <c r="BG874" s="149"/>
      <c r="BH874" s="151"/>
      <c r="BI874" s="152"/>
      <c r="BJ874" s="109"/>
      <c r="BK874" s="106"/>
      <c r="BL874" s="108"/>
      <c r="BM874" s="148"/>
      <c r="BN874" s="110"/>
      <c r="BO874" s="116"/>
      <c r="BP874" s="110"/>
      <c r="BQ874" s="110"/>
      <c r="BR874" s="110"/>
      <c r="BS874" s="110"/>
      <c r="BT874" s="108"/>
      <c r="BU874" s="108"/>
      <c r="BV874" s="108"/>
      <c r="BW874" s="108"/>
      <c r="BX874" s="108"/>
      <c r="BY874" s="108"/>
      <c r="BZ874" s="149"/>
      <c r="CA874" s="109"/>
      <c r="CB874" s="149"/>
      <c r="CC874" s="153"/>
      <c r="CD874" s="148"/>
      <c r="CE874" s="148"/>
      <c r="CF874" s="148"/>
    </row>
    <row r="875" spans="1:84">
      <c r="A875" s="145"/>
      <c r="B875" s="108"/>
      <c r="C875" s="110"/>
      <c r="D875" s="108"/>
      <c r="E875" s="108"/>
      <c r="F875" s="108"/>
      <c r="G875" s="144"/>
      <c r="H875" s="144"/>
      <c r="I875" s="145"/>
      <c r="J875" s="143"/>
      <c r="K875" s="108"/>
      <c r="L875" s="108"/>
      <c r="M875" s="145"/>
      <c r="N875" s="145"/>
      <c r="O875" s="145"/>
      <c r="P875" s="108"/>
      <c r="Q875" s="108"/>
      <c r="R875" s="110"/>
      <c r="S875" s="111"/>
      <c r="T875" s="108"/>
      <c r="U875" s="108"/>
      <c r="V875" s="108"/>
      <c r="W875" s="108"/>
      <c r="X875" s="110"/>
      <c r="Y875" s="108"/>
      <c r="Z875" s="108"/>
      <c r="AA875" s="108"/>
      <c r="AB875" s="106"/>
      <c r="AC875" s="106"/>
      <c r="AD875" s="110"/>
      <c r="AE875" s="106"/>
      <c r="AF875" s="106"/>
      <c r="AG875" s="106"/>
      <c r="AH875" s="106"/>
      <c r="AI875" s="106"/>
      <c r="AJ875" s="146"/>
      <c r="AK875" s="109"/>
      <c r="AL875" s="109"/>
      <c r="AM875" s="109"/>
      <c r="AN875" s="147"/>
      <c r="AO875" s="148"/>
      <c r="AP875" s="149"/>
      <c r="AQ875" s="148"/>
      <c r="AR875" s="150"/>
      <c r="AS875" s="148"/>
      <c r="AT875" s="149"/>
      <c r="AU875" s="148"/>
      <c r="AV875" s="148"/>
      <c r="AW875" s="148"/>
      <c r="AX875" s="149"/>
      <c r="AY875" s="148"/>
      <c r="AZ875" s="149"/>
      <c r="BA875" s="149"/>
      <c r="BB875" s="148"/>
      <c r="BC875" s="110"/>
      <c r="BD875" s="148"/>
      <c r="BE875" s="149"/>
      <c r="BF875" s="149"/>
      <c r="BG875" s="149"/>
      <c r="BH875" s="151"/>
      <c r="BI875" s="152"/>
      <c r="BJ875" s="109"/>
      <c r="BK875" s="106"/>
      <c r="BL875" s="108"/>
      <c r="BM875" s="148"/>
      <c r="BN875" s="110"/>
      <c r="BO875" s="116"/>
      <c r="BP875" s="110"/>
      <c r="BQ875" s="110"/>
      <c r="BR875" s="110"/>
      <c r="BS875" s="110"/>
      <c r="BT875" s="108"/>
      <c r="BU875" s="108"/>
      <c r="BV875" s="108"/>
      <c r="BW875" s="108"/>
      <c r="BX875" s="108"/>
      <c r="BY875" s="108"/>
      <c r="BZ875" s="149"/>
      <c r="CA875" s="109"/>
      <c r="CB875" s="149"/>
      <c r="CC875" s="153"/>
      <c r="CD875" s="148"/>
      <c r="CE875" s="148"/>
      <c r="CF875" s="148"/>
    </row>
    <row r="876" spans="1:84">
      <c r="A876" s="145"/>
      <c r="B876" s="108"/>
      <c r="C876" s="110"/>
      <c r="D876" s="108"/>
      <c r="E876" s="108"/>
      <c r="F876" s="108"/>
      <c r="G876" s="144"/>
      <c r="H876" s="144"/>
      <c r="I876" s="145"/>
      <c r="J876" s="143"/>
      <c r="K876" s="108"/>
      <c r="L876" s="108"/>
      <c r="M876" s="145"/>
      <c r="N876" s="145"/>
      <c r="O876" s="145"/>
      <c r="P876" s="108"/>
      <c r="Q876" s="108"/>
      <c r="R876" s="110"/>
      <c r="S876" s="111"/>
      <c r="T876" s="108"/>
      <c r="U876" s="108"/>
      <c r="V876" s="108"/>
      <c r="W876" s="108"/>
      <c r="X876" s="110"/>
      <c r="Y876" s="108"/>
      <c r="Z876" s="108"/>
      <c r="AA876" s="108"/>
      <c r="AB876" s="106"/>
      <c r="AC876" s="106"/>
      <c r="AD876" s="110"/>
      <c r="AE876" s="106"/>
      <c r="AF876" s="106"/>
      <c r="AG876" s="106"/>
      <c r="AH876" s="106"/>
      <c r="AI876" s="106"/>
      <c r="AJ876" s="146"/>
      <c r="AK876" s="109"/>
      <c r="AL876" s="109"/>
      <c r="AM876" s="109"/>
      <c r="AN876" s="147"/>
      <c r="AO876" s="148"/>
      <c r="AP876" s="149"/>
      <c r="AQ876" s="148"/>
      <c r="AR876" s="150"/>
      <c r="AS876" s="148"/>
      <c r="AT876" s="149"/>
      <c r="AU876" s="148"/>
      <c r="AV876" s="148"/>
      <c r="AW876" s="148"/>
      <c r="AX876" s="149"/>
      <c r="AY876" s="148"/>
      <c r="AZ876" s="149"/>
      <c r="BA876" s="149"/>
      <c r="BB876" s="148"/>
      <c r="BC876" s="110"/>
      <c r="BD876" s="148"/>
      <c r="BE876" s="149"/>
      <c r="BF876" s="149"/>
      <c r="BG876" s="149"/>
      <c r="BH876" s="151"/>
      <c r="BI876" s="152"/>
      <c r="BJ876" s="109"/>
      <c r="BK876" s="106"/>
      <c r="BL876" s="108"/>
      <c r="BM876" s="148"/>
      <c r="BN876" s="110"/>
      <c r="BO876" s="116"/>
      <c r="BP876" s="110"/>
      <c r="BQ876" s="110"/>
      <c r="BR876" s="110"/>
      <c r="BS876" s="110"/>
      <c r="BT876" s="108"/>
      <c r="BU876" s="108"/>
      <c r="BV876" s="108"/>
      <c r="BW876" s="108"/>
      <c r="BX876" s="108"/>
      <c r="BY876" s="108"/>
      <c r="BZ876" s="149"/>
      <c r="CA876" s="109"/>
      <c r="CB876" s="149"/>
      <c r="CC876" s="153"/>
      <c r="CD876" s="148"/>
      <c r="CE876" s="148"/>
      <c r="CF876" s="148"/>
    </row>
    <row r="877" spans="1:84">
      <c r="A877" s="145"/>
      <c r="B877" s="108"/>
      <c r="C877" s="110"/>
      <c r="D877" s="108"/>
      <c r="E877" s="108"/>
      <c r="F877" s="108"/>
      <c r="G877" s="144"/>
      <c r="H877" s="144"/>
      <c r="I877" s="145"/>
      <c r="J877" s="143"/>
      <c r="K877" s="108"/>
      <c r="L877" s="108"/>
      <c r="M877" s="145"/>
      <c r="N877" s="145"/>
      <c r="O877" s="145"/>
      <c r="P877" s="108"/>
      <c r="Q877" s="108"/>
      <c r="R877" s="110"/>
      <c r="S877" s="111"/>
      <c r="T877" s="108"/>
      <c r="U877" s="108"/>
      <c r="V877" s="108"/>
      <c r="W877" s="108"/>
      <c r="X877" s="110"/>
      <c r="Y877" s="108"/>
      <c r="Z877" s="108"/>
      <c r="AA877" s="108"/>
      <c r="AB877" s="106"/>
      <c r="AC877" s="106"/>
      <c r="AD877" s="110"/>
      <c r="AE877" s="106"/>
      <c r="AF877" s="106"/>
      <c r="AG877" s="106"/>
      <c r="AH877" s="106"/>
      <c r="AI877" s="106"/>
      <c r="AJ877" s="146"/>
      <c r="AK877" s="109"/>
      <c r="AL877" s="109"/>
      <c r="AM877" s="109"/>
      <c r="AN877" s="147"/>
      <c r="AO877" s="148"/>
      <c r="AP877" s="149"/>
      <c r="AQ877" s="148"/>
      <c r="AR877" s="150"/>
      <c r="AS877" s="148"/>
      <c r="AT877" s="149"/>
      <c r="AU877" s="148"/>
      <c r="AV877" s="148"/>
      <c r="AW877" s="148"/>
      <c r="AX877" s="149"/>
      <c r="AY877" s="148"/>
      <c r="AZ877" s="149"/>
      <c r="BA877" s="149"/>
      <c r="BB877" s="148"/>
      <c r="BC877" s="110"/>
      <c r="BD877" s="148"/>
      <c r="BE877" s="149"/>
      <c r="BF877" s="149"/>
      <c r="BG877" s="149"/>
      <c r="BH877" s="151"/>
      <c r="BI877" s="152"/>
      <c r="BJ877" s="109"/>
      <c r="BK877" s="106"/>
      <c r="BL877" s="108"/>
      <c r="BM877" s="148"/>
      <c r="BN877" s="110"/>
      <c r="BO877" s="116"/>
      <c r="BP877" s="110"/>
      <c r="BQ877" s="110"/>
      <c r="BR877" s="110"/>
      <c r="BS877" s="110"/>
      <c r="BT877" s="108"/>
      <c r="BU877" s="108"/>
      <c r="BV877" s="108"/>
      <c r="BW877" s="108"/>
      <c r="BX877" s="108"/>
      <c r="BY877" s="108"/>
      <c r="BZ877" s="149"/>
      <c r="CA877" s="109"/>
      <c r="CB877" s="149"/>
      <c r="CC877" s="153"/>
      <c r="CD877" s="148"/>
      <c r="CE877" s="148"/>
      <c r="CF877" s="148"/>
    </row>
    <row r="878" spans="1:84">
      <c r="A878" s="145"/>
      <c r="B878" s="108"/>
      <c r="C878" s="110"/>
      <c r="D878" s="108"/>
      <c r="E878" s="108"/>
      <c r="F878" s="108"/>
      <c r="G878" s="144"/>
      <c r="H878" s="144"/>
      <c r="I878" s="145"/>
      <c r="J878" s="143"/>
      <c r="K878" s="108"/>
      <c r="L878" s="108"/>
      <c r="M878" s="145"/>
      <c r="N878" s="145"/>
      <c r="O878" s="145"/>
      <c r="P878" s="108"/>
      <c r="Q878" s="108"/>
      <c r="R878" s="110"/>
      <c r="S878" s="111"/>
      <c r="T878" s="108"/>
      <c r="U878" s="108"/>
      <c r="V878" s="108"/>
      <c r="W878" s="108"/>
      <c r="X878" s="110"/>
      <c r="Y878" s="108"/>
      <c r="Z878" s="108"/>
      <c r="AA878" s="108"/>
      <c r="AB878" s="106"/>
      <c r="AC878" s="106"/>
      <c r="AD878" s="110"/>
      <c r="AE878" s="106"/>
      <c r="AF878" s="106"/>
      <c r="AG878" s="106"/>
      <c r="AH878" s="106"/>
      <c r="AI878" s="106"/>
      <c r="AJ878" s="146"/>
      <c r="AK878" s="109"/>
      <c r="AL878" s="109"/>
      <c r="AM878" s="109"/>
      <c r="AN878" s="147"/>
      <c r="AO878" s="148"/>
      <c r="AP878" s="149"/>
      <c r="AQ878" s="148"/>
      <c r="AR878" s="150"/>
      <c r="AS878" s="148"/>
      <c r="AT878" s="149"/>
      <c r="AU878" s="148"/>
      <c r="AV878" s="148"/>
      <c r="AW878" s="148"/>
      <c r="AX878" s="149"/>
      <c r="AY878" s="148"/>
      <c r="AZ878" s="149"/>
      <c r="BA878" s="149"/>
      <c r="BB878" s="148"/>
      <c r="BC878" s="110"/>
      <c r="BD878" s="148"/>
      <c r="BE878" s="149"/>
      <c r="BF878" s="149"/>
      <c r="BG878" s="149"/>
      <c r="BH878" s="151"/>
      <c r="BI878" s="152"/>
      <c r="BJ878" s="109"/>
      <c r="BK878" s="106"/>
      <c r="BL878" s="108"/>
      <c r="BM878" s="148"/>
      <c r="BN878" s="110"/>
      <c r="BO878" s="116"/>
      <c r="BP878" s="110"/>
      <c r="BQ878" s="110"/>
      <c r="BR878" s="110"/>
      <c r="BS878" s="110"/>
      <c r="BT878" s="108"/>
      <c r="BU878" s="108"/>
      <c r="BV878" s="108"/>
      <c r="BW878" s="108"/>
      <c r="BX878" s="108"/>
      <c r="BY878" s="108"/>
      <c r="BZ878" s="149"/>
      <c r="CA878" s="109"/>
      <c r="CB878" s="149"/>
      <c r="CC878" s="153"/>
      <c r="CD878" s="148"/>
      <c r="CE878" s="148"/>
      <c r="CF878" s="148"/>
    </row>
    <row r="879" spans="1:84">
      <c r="A879" s="145"/>
      <c r="B879" s="108"/>
      <c r="C879" s="110"/>
      <c r="D879" s="108"/>
      <c r="E879" s="108"/>
      <c r="F879" s="108"/>
      <c r="G879" s="144"/>
      <c r="H879" s="144"/>
      <c r="I879" s="145"/>
      <c r="J879" s="143"/>
      <c r="K879" s="108"/>
      <c r="L879" s="108"/>
      <c r="M879" s="145"/>
      <c r="N879" s="145"/>
      <c r="O879" s="145"/>
      <c r="P879" s="108"/>
      <c r="Q879" s="108"/>
      <c r="R879" s="110"/>
      <c r="S879" s="111"/>
      <c r="T879" s="108"/>
      <c r="U879" s="108"/>
      <c r="V879" s="108"/>
      <c r="W879" s="108"/>
      <c r="X879" s="110"/>
      <c r="Y879" s="108"/>
      <c r="Z879" s="108"/>
      <c r="AA879" s="108"/>
      <c r="AB879" s="106"/>
      <c r="AC879" s="106"/>
      <c r="AD879" s="110"/>
      <c r="AE879" s="106"/>
      <c r="AF879" s="106"/>
      <c r="AG879" s="106"/>
      <c r="AH879" s="106"/>
      <c r="AI879" s="106"/>
      <c r="AJ879" s="146"/>
      <c r="AK879" s="109"/>
      <c r="AL879" s="109"/>
      <c r="AM879" s="109"/>
      <c r="AN879" s="147"/>
      <c r="AO879" s="148"/>
      <c r="AP879" s="149"/>
      <c r="AQ879" s="148"/>
      <c r="AR879" s="150"/>
      <c r="AS879" s="148"/>
      <c r="AT879" s="149"/>
      <c r="AU879" s="148"/>
      <c r="AV879" s="148"/>
      <c r="AW879" s="148"/>
      <c r="AX879" s="149"/>
      <c r="AY879" s="148"/>
      <c r="AZ879" s="149"/>
      <c r="BA879" s="149"/>
      <c r="BB879" s="148"/>
      <c r="BC879" s="110"/>
      <c r="BD879" s="148"/>
      <c r="BE879" s="149"/>
      <c r="BF879" s="149"/>
      <c r="BG879" s="149"/>
      <c r="BH879" s="151"/>
      <c r="BI879" s="152"/>
      <c r="BJ879" s="109"/>
      <c r="BK879" s="106"/>
      <c r="BL879" s="108"/>
      <c r="BM879" s="148"/>
      <c r="BN879" s="110"/>
      <c r="BO879" s="116"/>
      <c r="BP879" s="110"/>
      <c r="BQ879" s="110"/>
      <c r="BR879" s="110"/>
      <c r="BS879" s="110"/>
      <c r="BT879" s="108"/>
      <c r="BU879" s="108"/>
      <c r="BV879" s="108"/>
      <c r="BW879" s="108"/>
      <c r="BX879" s="108"/>
      <c r="BY879" s="108"/>
      <c r="BZ879" s="149"/>
      <c r="CA879" s="109"/>
      <c r="CB879" s="149"/>
      <c r="CC879" s="153"/>
      <c r="CD879" s="148"/>
      <c r="CE879" s="148"/>
      <c r="CF879" s="148"/>
    </row>
    <row r="880" spans="1:84">
      <c r="A880" s="145"/>
      <c r="B880" s="108"/>
      <c r="C880" s="110"/>
      <c r="D880" s="108"/>
      <c r="E880" s="108"/>
      <c r="F880" s="108"/>
      <c r="G880" s="144"/>
      <c r="H880" s="144"/>
      <c r="I880" s="145"/>
      <c r="J880" s="143"/>
      <c r="K880" s="108"/>
      <c r="L880" s="108"/>
      <c r="M880" s="145"/>
      <c r="N880" s="145"/>
      <c r="O880" s="145"/>
      <c r="P880" s="108"/>
      <c r="Q880" s="108"/>
      <c r="R880" s="110"/>
      <c r="S880" s="111"/>
      <c r="T880" s="108"/>
      <c r="U880" s="108"/>
      <c r="V880" s="108"/>
      <c r="W880" s="108"/>
      <c r="X880" s="110"/>
      <c r="Y880" s="108"/>
      <c r="Z880" s="108"/>
      <c r="AA880" s="108"/>
      <c r="AB880" s="106"/>
      <c r="AC880" s="106"/>
      <c r="AD880" s="110"/>
      <c r="AE880" s="106"/>
      <c r="AF880" s="106"/>
      <c r="AG880" s="106"/>
      <c r="AH880" s="106"/>
      <c r="AI880" s="106"/>
      <c r="AJ880" s="146"/>
      <c r="AK880" s="109"/>
      <c r="AL880" s="109"/>
      <c r="AM880" s="109"/>
      <c r="AN880" s="147"/>
      <c r="AO880" s="148"/>
      <c r="AP880" s="149"/>
      <c r="AQ880" s="148"/>
      <c r="AR880" s="150"/>
      <c r="AS880" s="148"/>
      <c r="AT880" s="149"/>
      <c r="AU880" s="148"/>
      <c r="AV880" s="148"/>
      <c r="AW880" s="148"/>
      <c r="AX880" s="149"/>
      <c r="AY880" s="148"/>
      <c r="AZ880" s="149"/>
      <c r="BA880" s="149"/>
      <c r="BB880" s="148"/>
      <c r="BC880" s="110"/>
      <c r="BD880" s="148"/>
      <c r="BE880" s="149"/>
      <c r="BF880" s="149"/>
      <c r="BG880" s="149"/>
      <c r="BH880" s="151"/>
      <c r="BI880" s="152"/>
      <c r="BJ880" s="109"/>
      <c r="BK880" s="106"/>
      <c r="BL880" s="108"/>
      <c r="BM880" s="148"/>
      <c r="BN880" s="110"/>
      <c r="BO880" s="116"/>
      <c r="BP880" s="110"/>
      <c r="BQ880" s="110"/>
      <c r="BR880" s="110"/>
      <c r="BS880" s="110"/>
      <c r="BT880" s="108"/>
      <c r="BU880" s="108"/>
      <c r="BV880" s="108"/>
      <c r="BW880" s="108"/>
      <c r="BX880" s="108"/>
      <c r="BY880" s="108"/>
      <c r="BZ880" s="149"/>
      <c r="CA880" s="109"/>
      <c r="CB880" s="149"/>
      <c r="CC880" s="153"/>
      <c r="CD880" s="148"/>
      <c r="CE880" s="148"/>
      <c r="CF880" s="148"/>
    </row>
    <row r="881" spans="1:84">
      <c r="A881" s="145"/>
      <c r="B881" s="108"/>
      <c r="C881" s="110"/>
      <c r="D881" s="108"/>
      <c r="E881" s="108"/>
      <c r="F881" s="108"/>
      <c r="G881" s="144"/>
      <c r="H881" s="144"/>
      <c r="I881" s="145"/>
      <c r="J881" s="143"/>
      <c r="K881" s="108"/>
      <c r="L881" s="108"/>
      <c r="M881" s="145"/>
      <c r="N881" s="145"/>
      <c r="O881" s="145"/>
      <c r="P881" s="108"/>
      <c r="Q881" s="108"/>
      <c r="R881" s="110"/>
      <c r="S881" s="111"/>
      <c r="T881" s="108"/>
      <c r="U881" s="108"/>
      <c r="V881" s="108"/>
      <c r="W881" s="108"/>
      <c r="X881" s="110"/>
      <c r="Y881" s="108"/>
      <c r="Z881" s="108"/>
      <c r="AA881" s="108"/>
      <c r="AB881" s="106"/>
      <c r="AC881" s="106"/>
      <c r="AD881" s="110"/>
      <c r="AE881" s="106"/>
      <c r="AF881" s="106"/>
      <c r="AG881" s="106"/>
      <c r="AH881" s="106"/>
      <c r="AI881" s="106"/>
      <c r="AJ881" s="146"/>
      <c r="AK881" s="109"/>
      <c r="AL881" s="109"/>
      <c r="AM881" s="109"/>
      <c r="AN881" s="147"/>
      <c r="AO881" s="148"/>
      <c r="AP881" s="149"/>
      <c r="AQ881" s="148"/>
      <c r="AR881" s="150"/>
      <c r="AS881" s="148"/>
      <c r="AT881" s="149"/>
      <c r="AU881" s="148"/>
      <c r="AV881" s="148"/>
      <c r="AW881" s="148"/>
      <c r="AX881" s="149"/>
      <c r="AY881" s="148"/>
      <c r="AZ881" s="149"/>
      <c r="BA881" s="149"/>
      <c r="BB881" s="148"/>
      <c r="BC881" s="110"/>
      <c r="BD881" s="148"/>
      <c r="BE881" s="149"/>
      <c r="BF881" s="149"/>
      <c r="BG881" s="149"/>
      <c r="BH881" s="151"/>
      <c r="BI881" s="152"/>
      <c r="BJ881" s="109"/>
      <c r="BK881" s="106"/>
      <c r="BL881" s="108"/>
      <c r="BM881" s="148"/>
      <c r="BN881" s="110"/>
      <c r="BO881" s="116"/>
      <c r="BP881" s="110"/>
      <c r="BQ881" s="110"/>
      <c r="BR881" s="110"/>
      <c r="BS881" s="110"/>
      <c r="BT881" s="108"/>
      <c r="BU881" s="108"/>
      <c r="BV881" s="108"/>
      <c r="BW881" s="108"/>
      <c r="BX881" s="108"/>
      <c r="BY881" s="108"/>
      <c r="BZ881" s="149"/>
      <c r="CA881" s="109"/>
      <c r="CB881" s="149"/>
      <c r="CC881" s="153"/>
      <c r="CD881" s="148"/>
      <c r="CE881" s="148"/>
      <c r="CF881" s="148"/>
    </row>
  </sheetData>
  <sheetProtection formatCells="0" formatColumns="0" formatRows="0" insertRows="0" deleteRows="0" sort="0" autoFilter="0" pivotTables="0"/>
  <autoFilter ref="B871" xr:uid="{00000000-0001-0000-0000-000000000000}"/>
  <conditionalFormatting sqref="A364">
    <cfRule type="duplicateValues" dxfId="247" priority="124"/>
    <cfRule type="duplicateValues" dxfId="246" priority="125"/>
    <cfRule type="duplicateValues" dxfId="245" priority="126"/>
  </conditionalFormatting>
  <conditionalFormatting sqref="A375">
    <cfRule type="duplicateValues" dxfId="244" priority="121"/>
    <cfRule type="duplicateValues" dxfId="243" priority="122"/>
    <cfRule type="duplicateValues" dxfId="242" priority="123"/>
  </conditionalFormatting>
  <conditionalFormatting sqref="A587">
    <cfRule type="duplicateValues" dxfId="241" priority="118"/>
    <cfRule type="duplicateValues" dxfId="240" priority="119"/>
    <cfRule type="duplicateValues" dxfId="239" priority="120"/>
  </conditionalFormatting>
  <conditionalFormatting sqref="A588:A638">
    <cfRule type="duplicateValues" dxfId="238" priority="145"/>
  </conditionalFormatting>
  <conditionalFormatting sqref="A639">
    <cfRule type="duplicateValues" dxfId="237" priority="508"/>
    <cfRule type="duplicateValues" dxfId="236" priority="509"/>
    <cfRule type="duplicateValues" dxfId="235" priority="510"/>
  </conditionalFormatting>
  <conditionalFormatting sqref="A649">
    <cfRule type="duplicateValues" dxfId="234" priority="112"/>
    <cfRule type="duplicateValues" dxfId="233" priority="113"/>
    <cfRule type="duplicateValues" dxfId="232" priority="114"/>
  </conditionalFormatting>
  <conditionalFormatting sqref="A681">
    <cfRule type="duplicateValues" dxfId="231" priority="109"/>
    <cfRule type="duplicateValues" dxfId="230" priority="110"/>
    <cfRule type="duplicateValues" dxfId="229" priority="111"/>
  </conditionalFormatting>
  <conditionalFormatting sqref="A683">
    <cfRule type="duplicateValues" dxfId="228" priority="106"/>
    <cfRule type="duplicateValues" dxfId="227" priority="107"/>
    <cfRule type="duplicateValues" dxfId="226" priority="108"/>
  </conditionalFormatting>
  <conditionalFormatting sqref="A690:A691">
    <cfRule type="duplicateValues" dxfId="225" priority="100"/>
    <cfRule type="duplicateValues" dxfId="224" priority="101"/>
    <cfRule type="duplicateValues" dxfId="223" priority="102"/>
  </conditionalFormatting>
  <conditionalFormatting sqref="A693">
    <cfRule type="duplicateValues" dxfId="222" priority="97"/>
    <cfRule type="duplicateValues" dxfId="221" priority="98"/>
    <cfRule type="duplicateValues" dxfId="220" priority="99"/>
  </conditionalFormatting>
  <conditionalFormatting sqref="A715">
    <cfRule type="duplicateValues" dxfId="219" priority="94"/>
    <cfRule type="duplicateValues" dxfId="218" priority="95"/>
    <cfRule type="duplicateValues" dxfId="217" priority="96"/>
  </conditionalFormatting>
  <conditionalFormatting sqref="A716 A640:A648 A588:A638 A365:A374 A682 A684:A686 A688:A689 A692 A694:A714 A650:A680 A376:A586 A88:A363 A2:A86">
    <cfRule type="duplicateValues" dxfId="216" priority="400"/>
  </conditionalFormatting>
  <conditionalFormatting sqref="A716:A717 A640:A648 A588:A638 A365:A374 A682 A684:A686 A688:A689 A692 A694:A714 A650:A680 A376:A586 A88:A363 A2:A86">
    <cfRule type="duplicateValues" dxfId="215" priority="128"/>
  </conditionalFormatting>
  <conditionalFormatting sqref="A718:A806 A808 CA821:CA848 A861:A862">
    <cfRule type="duplicateValues" dxfId="214" priority="893"/>
    <cfRule type="duplicateValues" dxfId="213" priority="894"/>
    <cfRule type="duplicateValues" dxfId="212" priority="895"/>
  </conditionalFormatting>
  <conditionalFormatting sqref="A808 A88:A806 A2:A86 CA821:CA848 A861:A862">
    <cfRule type="duplicateValues" dxfId="211" priority="888"/>
  </conditionalFormatting>
  <conditionalFormatting sqref="P1 P6609:P1048576">
    <cfRule type="expression" dxfId="210" priority="129">
      <formula>$O1="Outro(s)"</formula>
    </cfRule>
  </conditionalFormatting>
  <conditionalFormatting sqref="R1:R4 X2:X5 AD2:AD86 S6 X7:X18 X20:X23 X25:X42 X44:X86 R45 S46 R47:R71 X88:X106 AD88:AD106 R133:S133 X136:X138 R153:S153 R197:S197 S276 AD403:AD427 S508 R510:R511 S691 R692:R700 S752 S781 X109:X134 AD109:AD343 AD345:AD401 AD429:AD771 X140:X517 R595:R606 X519:X527 AD773:AD867 R782 BN1:BN868 BP1:BP868 BC2:BC868 X529:X867 R490 R608:R609 R785:R788 R646:R661 R718:R720 R501:R502 R504:R506 R17:R28 R805:R867 R30:R43 R122:S123 R209:R233 R268:R275 R461:R473 R492:R499 R513:R521 R702:R716 R763:R779 R257:R266 R559:R593 R663:R674 R235:R255 R125:R207 R277:R293 R295:R434 R436:R459 R475:R488 R523:R535 R537:R557 R611:R644 R676:R690 R722:R761 R790:R803 R7:R15 R73:R88 R90:R93 R95:R120">
    <cfRule type="cellIs" dxfId="209" priority="130" operator="equal">
      <formula>"PREENCHER"</formula>
    </cfRule>
  </conditionalFormatting>
  <conditionalFormatting sqref="R6609:R1048576 BN6609:BN1048576 BP6609:BP1048576">
    <cfRule type="cellIs" dxfId="208" priority="139" operator="equal">
      <formula>"PREENCHER"</formula>
    </cfRule>
  </conditionalFormatting>
  <conditionalFormatting sqref="S10">
    <cfRule type="cellIs" dxfId="207" priority="32" operator="equal">
      <formula>"PREENCHER"</formula>
    </cfRule>
  </conditionalFormatting>
  <conditionalFormatting sqref="S24">
    <cfRule type="cellIs" dxfId="206" priority="28" operator="equal">
      <formula>"PREENCHER"</formula>
    </cfRule>
  </conditionalFormatting>
  <conditionalFormatting sqref="S33">
    <cfRule type="cellIs" dxfId="205" priority="25" operator="equal">
      <formula>"PREENCHER"</formula>
    </cfRule>
  </conditionalFormatting>
  <conditionalFormatting sqref="S37:S38">
    <cfRule type="cellIs" dxfId="204" priority="27" operator="equal">
      <formula>"PREENCHER"</formula>
    </cfRule>
  </conditionalFormatting>
  <conditionalFormatting sqref="S85:S86">
    <cfRule type="cellIs" dxfId="203" priority="23" operator="equal">
      <formula>"PREENCHER"</formula>
    </cfRule>
  </conditionalFormatting>
  <conditionalFormatting sqref="S92:S94">
    <cfRule type="cellIs" dxfId="202" priority="33" operator="equal">
      <formula>"PREENCHER"</formula>
    </cfRule>
  </conditionalFormatting>
  <conditionalFormatting sqref="S102">
    <cfRule type="cellIs" dxfId="201" priority="50" operator="equal">
      <formula>"PREENCHER"</formula>
    </cfRule>
  </conditionalFormatting>
  <conditionalFormatting sqref="S115:S116">
    <cfRule type="cellIs" dxfId="200" priority="41" operator="equal">
      <formula>"PREENCHER"</formula>
    </cfRule>
  </conditionalFormatting>
  <conditionalFormatting sqref="S143">
    <cfRule type="cellIs" dxfId="199" priority="22" operator="equal">
      <formula>"PREENCHER"</formula>
    </cfRule>
  </conditionalFormatting>
  <conditionalFormatting sqref="S204">
    <cfRule type="cellIs" dxfId="198" priority="31" operator="equal">
      <formula>"PREENCHER"</formula>
    </cfRule>
  </conditionalFormatting>
  <conditionalFormatting sqref="S234">
    <cfRule type="cellIs" dxfId="197" priority="39" operator="equal">
      <formula>"PREENCHER"</formula>
    </cfRule>
  </conditionalFormatting>
  <conditionalFormatting sqref="S264">
    <cfRule type="cellIs" dxfId="196" priority="38" operator="equal">
      <formula>"PREENCHER"</formula>
    </cfRule>
  </conditionalFormatting>
  <conditionalFormatting sqref="S271">
    <cfRule type="cellIs" dxfId="195" priority="29" operator="equal">
      <formula>"PREENCHER"</formula>
    </cfRule>
  </conditionalFormatting>
  <conditionalFormatting sqref="S281">
    <cfRule type="cellIs" dxfId="194" priority="37" operator="equal">
      <formula>"PREENCHER"</formula>
    </cfRule>
  </conditionalFormatting>
  <conditionalFormatting sqref="S284">
    <cfRule type="cellIs" dxfId="193" priority="36" operator="equal">
      <formula>"PREENCHER"</formula>
    </cfRule>
  </conditionalFormatting>
  <conditionalFormatting sqref="S321">
    <cfRule type="cellIs" dxfId="192" priority="49" operator="equal">
      <formula>"PREENCHER"</formula>
    </cfRule>
  </conditionalFormatting>
  <conditionalFormatting sqref="S505">
    <cfRule type="cellIs" dxfId="191" priority="72" operator="equal">
      <formula>"PREENCHER"</formula>
    </cfRule>
  </conditionalFormatting>
  <conditionalFormatting sqref="S541">
    <cfRule type="cellIs" dxfId="190" priority="82" operator="equal">
      <formula>"PREENCHER"</formula>
    </cfRule>
  </conditionalFormatting>
  <conditionalFormatting sqref="S579">
    <cfRule type="cellIs" dxfId="189" priority="71" operator="equal">
      <formula>"PREENCHER"</formula>
    </cfRule>
  </conditionalFormatting>
  <conditionalFormatting sqref="S609">
    <cfRule type="cellIs" dxfId="188" priority="81" operator="equal">
      <formula>"PREENCHER"</formula>
    </cfRule>
  </conditionalFormatting>
  <conditionalFormatting sqref="S641">
    <cfRule type="cellIs" dxfId="187" priority="79" operator="equal">
      <formula>"PREENCHER"</formula>
    </cfRule>
  </conditionalFormatting>
  <conditionalFormatting sqref="S644">
    <cfRule type="cellIs" dxfId="186" priority="78" operator="equal">
      <formula>"PREENCHER"</formula>
    </cfRule>
  </conditionalFormatting>
  <conditionalFormatting sqref="S673">
    <cfRule type="cellIs" dxfId="185" priority="77" operator="equal">
      <formula>"PREENCHER"</formula>
    </cfRule>
  </conditionalFormatting>
  <conditionalFormatting sqref="S723">
    <cfRule type="cellIs" dxfId="184" priority="76" operator="equal">
      <formula>"PREENCHER"</formula>
    </cfRule>
  </conditionalFormatting>
  <conditionalFormatting sqref="S791">
    <cfRule type="cellIs" dxfId="183" priority="24" operator="equal">
      <formula>"PREENCHER"</formula>
    </cfRule>
  </conditionalFormatting>
  <conditionalFormatting sqref="S801">
    <cfRule type="cellIs" dxfId="182" priority="26" operator="equal">
      <formula>"PREENCHER"</formula>
    </cfRule>
  </conditionalFormatting>
  <conditionalFormatting sqref="X1 X6609:X1048576">
    <cfRule type="expression" dxfId="181" priority="142">
      <formula>$X1 = "PREENCHER"</formula>
    </cfRule>
  </conditionalFormatting>
  <conditionalFormatting sqref="Y204">
    <cfRule type="cellIs" dxfId="180" priority="30" operator="equal">
      <formula>"PREENCHER"</formula>
    </cfRule>
  </conditionalFormatting>
  <conditionalFormatting sqref="AD1 AD6609:AD1048576">
    <cfRule type="expression" dxfId="179" priority="141">
      <formula>$AD1= "PREENCHER"</formula>
    </cfRule>
  </conditionalFormatting>
  <conditionalFormatting sqref="BC1 BC6609:BC1048576">
    <cfRule type="expression" dxfId="178" priority="143">
      <formula>$BB1 = "X"</formula>
    </cfRule>
  </conditionalFormatting>
  <conditionalFormatting sqref="BN2:BN868">
    <cfRule type="expression" dxfId="177" priority="138">
      <formula>#REF!= "PREENCHER"</formula>
    </cfRule>
  </conditionalFormatting>
  <conditionalFormatting sqref="CB6609:CC1048576 CB1">
    <cfRule type="cellIs" dxfId="176" priority="137" operator="equal">
      <formula>"PERGUNTAR"</formula>
    </cfRule>
  </conditionalFormatting>
  <conditionalFormatting sqref="CC1">
    <cfRule type="cellIs" dxfId="175" priority="133" operator="equal">
      <formula>"PERGUNTAR"</formula>
    </cfRule>
    <cfRule type="cellIs" dxfId="174" priority="136" operator="equal">
      <formula>"PERGUNTAR"</formula>
    </cfRule>
  </conditionalFormatting>
  <conditionalFormatting sqref="CC6609:CE1048576">
    <cfRule type="cellIs" dxfId="173" priority="132" operator="equal">
      <formula>"PERGUNTAR"</formula>
    </cfRule>
  </conditionalFormatting>
  <conditionalFormatting sqref="CD1">
    <cfRule type="cellIs" dxfId="172" priority="134" operator="equal">
      <formula>"PERGUNTAR"</formula>
    </cfRule>
    <cfRule type="cellIs" dxfId="171" priority="135" operator="equal">
      <formula>"PERGUNTAR"</formula>
    </cfRule>
  </conditionalFormatting>
  <conditionalFormatting sqref="CD6609:CD1048576">
    <cfRule type="cellIs" dxfId="170" priority="140" operator="equal">
      <formula>"PERGUNTAR"</formula>
    </cfRule>
  </conditionalFormatting>
  <conditionalFormatting sqref="CE1">
    <cfRule type="cellIs" dxfId="169" priority="131" operator="equal">
      <formula>"PERGUNTAR"</formula>
    </cfRule>
  </conditionalFormatting>
  <conditionalFormatting sqref="CA849">
    <cfRule type="duplicateValues" dxfId="168" priority="17"/>
    <cfRule type="duplicateValues" dxfId="167" priority="18"/>
    <cfRule type="duplicateValues" dxfId="166" priority="19"/>
  </conditionalFormatting>
  <conditionalFormatting sqref="CA849">
    <cfRule type="duplicateValues" dxfId="165" priority="16"/>
  </conditionalFormatting>
  <conditionalFormatting sqref="CA851:CA856">
    <cfRule type="duplicateValues" dxfId="164" priority="9"/>
    <cfRule type="duplicateValues" dxfId="163" priority="10"/>
    <cfRule type="duplicateValues" dxfId="162" priority="11"/>
  </conditionalFormatting>
  <conditionalFormatting sqref="CA851:CA856">
    <cfRule type="duplicateValues" dxfId="161" priority="8"/>
  </conditionalFormatting>
  <conditionalFormatting sqref="S663">
    <cfRule type="cellIs" dxfId="160" priority="7" operator="equal">
      <formula>"PREENCHER"</formula>
    </cfRule>
  </conditionalFormatting>
  <conditionalFormatting sqref="S650">
    <cfRule type="cellIs" dxfId="159" priority="6" operator="equal">
      <formula>"PREENCHER"</formula>
    </cfRule>
  </conditionalFormatting>
  <conditionalFormatting sqref="S70">
    <cfRule type="cellIs" dxfId="158" priority="5" operator="equal">
      <formula>"PREENCHER"</formula>
    </cfRule>
  </conditionalFormatting>
  <conditionalFormatting sqref="S150">
    <cfRule type="cellIs" dxfId="157" priority="4" operator="equal">
      <formula>"PREENCHER"</formula>
    </cfRule>
  </conditionalFormatting>
  <conditionalFormatting sqref="A687">
    <cfRule type="duplicateValues" dxfId="156" priority="896"/>
    <cfRule type="duplicateValues" dxfId="155" priority="897"/>
    <cfRule type="duplicateValues" dxfId="154" priority="898"/>
  </conditionalFormatting>
  <conditionalFormatting sqref="S708">
    <cfRule type="cellIs" dxfId="153" priority="3" operator="equal">
      <formula>"PREENCHER"</formula>
    </cfRule>
  </conditionalFormatting>
  <conditionalFormatting sqref="S282">
    <cfRule type="cellIs" dxfId="152" priority="2" operator="equal">
      <formula>"PREENCHER"</formula>
    </cfRule>
  </conditionalFormatting>
  <conditionalFormatting sqref="S742">
    <cfRule type="cellIs" dxfId="151" priority="1" operator="equal">
      <formula>"PREENCHER"</formula>
    </cfRule>
  </conditionalFormatting>
  <dataValidations count="1">
    <dataValidation allowBlank="1" showInputMessage="1" showErrorMessage="1" sqref="BR1:BS1 AJ600:AJ621 AJ623:AJ840 AJ489:AJ598 AJ842:AJ862 AJ867:AJ1048576 AJ864 AJ482:AJ487 AJ468:AJ480 AJ2:AJ461 AJ463:AJ466"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7"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6"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3"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2"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4"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7"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8"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9"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40"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1"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2"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3"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4"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5"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7"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9"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50" r:id="rId41" tooltip="Emergência Ambiental: Acidente Ambiental" display="https://sei.ibama.gov.br/sei/controlador.php?acao=procedimento_trabalhar&amp;acao_origem=rel_bloco_protocolo_listar&amp;acao_retorno=rel_bloco_protocolo_listar&amp;id_procedimento=23701367&amp;id_bloco=203697&amp;infra_sistema=100000100&amp;infra_unidade_atual=110000529&amp;infra_hash=8a75969c1ee15cf6b4fbdeafd1c7ae472443d7b569fc4e2b4351ec683e86c2db" xr:uid="{00000000-0004-0000-0000-000028000000}"/>
    <hyperlink ref="B51" r:id="rId42"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3" r:id="rId43"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5" r:id="rId44"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6" r:id="rId45"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7" r:id="rId46"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9" r:id="rId47"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60" r:id="rId48"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61" r:id="rId49"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2" r:id="rId50"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3" r:id="rId51"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4" r:id="rId52"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5" r:id="rId53"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6" r:id="rId54"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7" r:id="rId55"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9" r:id="rId56"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70" r:id="rId57"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71" r:id="rId58"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2" r:id="rId59"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3" r:id="rId60"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4" r:id="rId61"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5" r:id="rId62"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6" r:id="rId63"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7" r:id="rId64"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9" r:id="rId65"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80" r:id="rId66"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81" r:id="rId67"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5" r:id="rId68"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3" r:id="rId69"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4" r:id="rId70"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2" r:id="rId71"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6" r:id="rId72"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7" r:id="rId73"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8" r:id="rId74"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9" r:id="rId75"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90" r:id="rId76" tooltip="Emergência Ambiental: Acidente Ambiental" display="https://sei.ibama.gov.br/sei/controlador.php?acao=procedimento_trabalhar&amp;acao_origem=rel_bloco_protocolo_listar&amp;acao_retorno=rel_bloco_protocolo_listar&amp;id_procedimento=24073427&amp;id_bloco=203697&amp;infra_sistema=100000100&amp;infra_unidade_atual=110000529&amp;infra_hash=986c768d322ecaf1dd3d91ac0ab373dd919e508e1b15596995682a40f9e25c53" xr:uid="{00000000-0004-0000-0000-00004B000000}"/>
    <hyperlink ref="B91" r:id="rId77"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92" r:id="rId78"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3" r:id="rId79"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4" r:id="rId80"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5" r:id="rId81"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7" r:id="rId82"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8" r:id="rId83"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9" r:id="rId84"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100" r:id="rId85"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101" r:id="rId86"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102" r:id="rId87"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5" r:id="rId88"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3" r:id="rId89"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4" r:id="rId90"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6" r:id="rId91"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8" r:id="rId92"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9" r:id="rId93"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10" r:id="rId94"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11" r:id="rId95"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12" r:id="rId96"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3" r:id="rId97"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5" r:id="rId98"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6" r:id="rId99"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7" r:id="rId100"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8" r:id="rId101"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9" r:id="rId102"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20" r:id="rId103"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21" r:id="rId104"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22" r:id="rId105"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3" r:id="rId106"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5" r:id="rId107"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6" r:id="rId108"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7" r:id="rId109"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8" r:id="rId110"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30" r:id="rId111"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31" r:id="rId112"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32" r:id="rId113" tooltip="Emergência Ambiental: Acidente Ambiental" display="https://sei.ibama.gov.br/sei/controlador.php?acao=procedimento_trabalhar&amp;acao_origem=rel_bloco_protocolo_listar&amp;acao_retorno=rel_bloco_protocolo_listar&amp;id_procedimento=24602664&amp;id_bloco=203697&amp;infra_sistema=100000100&amp;infra_unidade_atual=110000529&amp;infra_hash=22ecb08acb98087ae7e52ce9f6c96d913d805d468dc86e9f9714f79029e2990d" xr:uid="{00000000-0004-0000-0000-000070000000}"/>
    <hyperlink ref="B133" r:id="rId114"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4" r:id="rId115"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5" r:id="rId116"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6" r:id="rId117"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7" r:id="rId118"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8" r:id="rId119"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9" r:id="rId120"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40" r:id="rId121"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41" r:id="rId122"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42" r:id="rId123"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43" r:id="rId124"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4" r:id="rId125"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5" r:id="rId126"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6" r:id="rId127"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7" r:id="rId128"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8" r:id="rId129"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50" r:id="rId130"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51" r:id="rId131" tooltip="Emergência Ambiental: Acidente Ambiental" display="https://sei.ibama.gov.br/sei/controlador.php?acao=procedimento_trabalhar&amp;acao_origem=rel_bloco_protocolo_listar&amp;acao_retorno=rel_bloco_protocolo_listar&amp;id_procedimento=24666338&amp;id_bloco=203697&amp;infra_sistema=100000100&amp;infra_unidade_atual=110000529&amp;infra_hash=2203e3410bef655d940c7eeaa2fccc41996a21589bde18b62042919ca3d2d1d5" xr:uid="{00000000-0004-0000-0000-000082000000}"/>
    <hyperlink ref="B152" r:id="rId132"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54" r:id="rId133"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5" r:id="rId134"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6" r:id="rId135"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7" r:id="rId136"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8" r:id="rId137"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9" r:id="rId138"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61" r:id="rId139"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62" r:id="rId140"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63" r:id="rId141"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64" r:id="rId142"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5" r:id="rId143"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6" r:id="rId144"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7" r:id="rId145"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8" r:id="rId146"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9" r:id="rId147"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70" r:id="rId148"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71" r:id="rId149"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72" r:id="rId150"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73" r:id="rId151"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74" r:id="rId152"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6" r:id="rId153"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7" r:id="rId154"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8" r:id="rId155"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80" r:id="rId156"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81" r:id="rId157"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82" r:id="rId158"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84" r:id="rId159"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5" r:id="rId160"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6" r:id="rId161"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7" r:id="rId162"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8" r:id="rId163"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9" r:id="rId164"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90" r:id="rId165"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91" r:id="rId166"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92" r:id="rId167"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93" r:id="rId168"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94" r:id="rId169"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5" r:id="rId170"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6" r:id="rId171"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8" r:id="rId172"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9" r:id="rId173"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200" r:id="rId174"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201" r:id="rId175"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202" r:id="rId176"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203" r:id="rId177"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204" r:id="rId178"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5" r:id="rId179"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6" r:id="rId180"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7" r:id="rId181" tooltip="Emergência Ambiental: Acidente Ambiental" display="https://sei.ibama.gov.br/sei/controlador.php?acao=procedimento_trabalhar&amp;acao_origem=rel_bloco_protocolo_listar&amp;acao_retorno=rel_bloco_protocolo_listar&amp;id_procedimento=25543514&amp;id_bloco=203697&amp;infra_sistema=100000100&amp;infra_unidade_atual=110000529&amp;infra_hash=25deb4cd0ed0ac1da1f1aaa97212d1516d0084de9a42a57129dbe92c8536b5d0" xr:uid="{00000000-0004-0000-0000-0000B5000000}"/>
    <hyperlink ref="B208" r:id="rId182"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10" r:id="rId183"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11" r:id="rId184"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12" r:id="rId185"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13" r:id="rId186"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14" r:id="rId187"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15" r:id="rId188"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6" r:id="rId189"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7" r:id="rId190"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8" r:id="rId191"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9" r:id="rId192"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20" r:id="rId193"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21" r:id="rId194"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22" r:id="rId195"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23" r:id="rId196"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24" r:id="rId197"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25" r:id="rId198"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6" r:id="rId199"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7" r:id="rId200"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8" r:id="rId201"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9" r:id="rId202"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30" r:id="rId203"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31" r:id="rId204"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32" r:id="rId205"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33" r:id="rId206"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34" r:id="rId207"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35" r:id="rId208"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7" r:id="rId209"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8" r:id="rId210"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9" r:id="rId211"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40" r:id="rId212"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41" r:id="rId213"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42" r:id="rId214"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43" r:id="rId215"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44" r:id="rId216"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45" r:id="rId217"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6" r:id="rId218"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7" r:id="rId219"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8" r:id="rId220"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9" r:id="rId221"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50" r:id="rId222"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51" r:id="rId223"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53" r:id="rId224"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54" r:id="rId225"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55" r:id="rId226"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6" r:id="rId227"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7" r:id="rId228"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8" r:id="rId229"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9" r:id="rId230"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60" r:id="rId231"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61" r:id="rId232"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62" r:id="rId233"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63" r:id="rId234"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65" r:id="rId235"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66" r:id="rId236"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4" r:id="rId237"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7" r:id="rId238"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8" r:id="rId239"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9" r:id="rId240"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71" r:id="rId241"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72" r:id="rId242"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73" r:id="rId243"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74" r:id="rId244"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75" r:id="rId245"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6" r:id="rId246"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7" r:id="rId247"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80" r:id="rId248"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82" r:id="rId249"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81" r:id="rId250"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9" r:id="rId251"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83" r:id="rId252"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84" r:id="rId253"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85" r:id="rId254"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6" r:id="rId255"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8" r:id="rId256"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91" r:id="rId257"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92" r:id="rId258"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93" r:id="rId259"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95" r:id="rId260"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94" r:id="rId261"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6" r:id="rId262"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7" r:id="rId263"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8" r:id="rId264"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9" r:id="rId265"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300" r:id="rId266"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301" r:id="rId267"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302" r:id="rId268"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305" r:id="rId269"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306" r:id="rId270"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7" r:id="rId271"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8" r:id="rId272"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9" r:id="rId273"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10" r:id="rId274"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11" r:id="rId275"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12" r:id="rId276"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13" r:id="rId277"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14" r:id="rId278"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15" r:id="rId279"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16" r:id="rId280"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7" r:id="rId281"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8" r:id="rId282"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9" r:id="rId283"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20" r:id="rId284"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21" r:id="rId285"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22" r:id="rId286"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23" r:id="rId287"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24" r:id="rId288"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25" r:id="rId289"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26" r:id="rId290"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7" r:id="rId291"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8" r:id="rId292"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9" r:id="rId293"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30" r:id="rId294"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31" r:id="rId295"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32" r:id="rId296"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33" r:id="rId297"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34" r:id="rId298"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35" r:id="rId299"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36" r:id="rId300"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7" r:id="rId301"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9" r:id="rId302"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40" r:id="rId303"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42" r:id="rId304"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43" r:id="rId305"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44" r:id="rId306"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46" r:id="rId307"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7" r:id="rId308"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8" r:id="rId309"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9" r:id="rId310"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50" r:id="rId311"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51" r:id="rId312"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52" r:id="rId313"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53" r:id="rId314"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54" r:id="rId315"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57" r:id="rId316"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56" r:id="rId317"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5" r:id="rId318"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8" r:id="rId319"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9" r:id="rId320"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60" r:id="rId321"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61" r:id="rId322"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62" r:id="rId323"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65" r:id="rId324"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64" r:id="rId325"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7" r:id="rId326"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8" r:id="rId327"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9" r:id="rId328"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70" r:id="rId329"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71" r:id="rId330"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72" r:id="rId331"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73" r:id="rId332"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74" r:id="rId333"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75" r:id="rId334"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76" r:id="rId335"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7" r:id="rId336"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8" r:id="rId337"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9" r:id="rId338"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80" r:id="rId339"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81" r:id="rId340"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82" r:id="rId341"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83" r:id="rId342"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84" r:id="rId343"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85" r:id="rId344"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86" r:id="rId345"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8" r:id="rId346"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9" r:id="rId347"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90" r:id="rId348"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91" r:id="rId349"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92" r:id="rId350"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94" r:id="rId351"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95" r:id="rId352"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96" r:id="rId353"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7" r:id="rId354"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8" r:id="rId355"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9" r:id="rId356"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401" r:id="rId357"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402" r:id="rId358"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404" r:id="rId359"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405" r:id="rId360"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406" r:id="rId361"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7" r:id="rId362"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9" r:id="rId363"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8" r:id="rId364"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11" r:id="rId365"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12" r:id="rId366"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13" r:id="rId367"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14" r:id="rId368"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15" r:id="rId369"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16" r:id="rId370"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20" r:id="rId371"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7" r:id="rId372"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9" r:id="rId373"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8" r:id="rId374"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21" r:id="rId375"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23" r:id="rId376"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24" r:id="rId377"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7" r:id="rId378"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8" r:id="rId379"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9" r:id="rId380" tooltip="Emergência Ambiental: Acidente Ambiental" display="https://sei.ibama.gov.br/sei/controlador.php?acao=procedimento_trabalhar&amp;acao_origem=rel_bloco_protocolo_listar&amp;acao_retorno=rel_bloco_protocolo_listar&amp;id_procedimento=25911810&amp;id_bloco=203697&amp;infra_sistema=100000100&amp;infra_unidade_atual=110000529&amp;infra_hash=26c9bf0a6b1ae708a00280750959f17ae1f743ac2f47582c7b4e5f7177fbbd5e" xr:uid="{EA2E008D-7EBA-4897-82A1-668D5BC60A2B}"/>
    <hyperlink ref="B430" r:id="rId381"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31" r:id="rId382"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32" r:id="rId383"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33" r:id="rId384"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35" r:id="rId385"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36" r:id="rId386"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37" r:id="rId387"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8" r:id="rId388"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41" r:id="rId389"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42" r:id="rId390"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43" r:id="rId391"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44" r:id="rId392"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45" r:id="rId393"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49" r:id="rId394"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47" r:id="rId395"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8" r:id="rId396"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6" r:id="rId397"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50" r:id="rId398"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51" r:id="rId399"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53" r:id="rId400"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58" r:id="rId401"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56" r:id="rId402"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7" r:id="rId403"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9" r:id="rId404"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61" r:id="rId405"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60" r:id="rId406"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62" r:id="rId407"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63" r:id="rId408"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64" r:id="rId409"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65" r:id="rId410"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66" r:id="rId411"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67" r:id="rId412"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8" r:id="rId413"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9" r:id="rId414"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70" r:id="rId415"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72" r:id="rId416"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73" r:id="rId417"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74" r:id="rId418"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75" r:id="rId419"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76" r:id="rId420"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77" r:id="rId421"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8" r:id="rId422"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9" r:id="rId423"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80" r:id="rId424"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81" r:id="rId425"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82" r:id="rId426"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83" r:id="rId427"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84" r:id="rId428"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85" r:id="rId429"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87" r:id="rId430"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8" r:id="rId431"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91" r:id="rId432"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90" r:id="rId433"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9" r:id="rId434"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92" r:id="rId435"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93" r:id="rId436"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94" r:id="rId437"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95" r:id="rId438"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96" r:id="rId439"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97" r:id="rId440"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8" r:id="rId441"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9" r:id="rId442"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500" r:id="rId443"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501" r:id="rId444"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502" r:id="rId445"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503" r:id="rId446"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504" r:id="rId447"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505" r:id="rId448" tooltip="Emergência Ambiental: Acidente Ambiental" display="https://sei.ibama.gov.br/sei/controlador.php?acao=procedimento_trabalhar&amp;acao_origem=rel_bloco_protocolo_listar&amp;acao_retorno=rel_bloco_protocolo_listar&amp;id_procedimento=26154541&amp;id_bloco=203697&amp;infra_sistema=100000100&amp;infra_unidade_atual=110000529&amp;infra_hash=db2fddf0d96188c1e75c86d4a25fccf647a670aaf4184a138f57e23dc5964fc5" xr:uid="{6D162332-F2DB-45CA-8BBD-8D20897EC120}"/>
    <hyperlink ref="B507" r:id="rId449"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508" r:id="rId450"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9" r:id="rId451"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10" r:id="rId452"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12" r:id="rId453"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13" r:id="rId454" tooltip="Emergência Ambiental: Acidente Ambiental" display="https://sei.ibama.gov.br/sei/controlador.php?acao=procedimento_trabalhar&amp;acao_origem=rel_bloco_protocolo_listar&amp;acao_retorno=rel_bloco_protocolo_listar&amp;id_procedimento=26251610&amp;id_bloco=203697&amp;infra_sistema=100000100&amp;infra_unidade_atual=110000529&amp;infra_hash=c9a7e1490b93fe36b198ed3f96447a1c571a72e94adfaca434a2f71763b4ea74" xr:uid="{2C4DD4FB-61F4-4C5E-B706-5F1E7CA4B388}"/>
    <hyperlink ref="B514" r:id="rId455"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15" r:id="rId456"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16" r:id="rId457"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17" r:id="rId458"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18" r:id="rId459"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19" r:id="rId460"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20" r:id="rId461"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21" r:id="rId462"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22" r:id="rId463"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23" r:id="rId464"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24" r:id="rId465"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25" r:id="rId466"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26" r:id="rId467"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27" r:id="rId468"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28" r:id="rId469"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29" r:id="rId470"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30" r:id="rId471"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31" r:id="rId472"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32" r:id="rId473"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33" r:id="rId474"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34" r:id="rId475"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35" r:id="rId476"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37" r:id="rId477"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38" r:id="rId478"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39" r:id="rId479"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40" r:id="rId480"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41" r:id="rId481"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42" r:id="rId482"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43" r:id="rId483"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44" r:id="rId484"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45" r:id="rId485"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46" r:id="rId486"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47" r:id="rId487"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48" r:id="rId488"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49" r:id="rId489"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50" r:id="rId490"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51" r:id="rId491"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58" r:id="rId492"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53" r:id="rId493"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56" r:id="rId494"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52" r:id="rId495"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57" r:id="rId496"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55" r:id="rId497"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59" r:id="rId498"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60" r:id="rId499"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61" r:id="rId500"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64" r:id="rId501"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66" r:id="rId502"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67" r:id="rId503"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68" r:id="rId504"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69" r:id="rId505" tooltip="Emergência Ambiental: Acidente Ambiental" display="https://sei.ibama.gov.br/sei/controlador.php?acao=procedimento_trabalhar&amp;acao_origem=rel_bloco_protocolo_listar&amp;acao_retorno=rel_bloco_protocolo_listar&amp;id_procedimento=26462429&amp;id_bloco=203697&amp;infra_sistema=100000100&amp;infra_unidade_atual=110000529&amp;infra_hash=c4e5cafa758e9134917dc75c81dc38d8f2ec720614244dd28d4993eba4da99cf" xr:uid="{6CB9081C-0D73-42D3-A13D-49BCA7F5FA96}"/>
    <hyperlink ref="B570" r:id="rId506"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71" r:id="rId507"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72" r:id="rId508"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73" r:id="rId509"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75" r:id="rId510"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77" r:id="rId511"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78" r:id="rId512"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79" r:id="rId513"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80" r:id="rId514"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81" r:id="rId515"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82" r:id="rId516"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83" r:id="rId517"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84" r:id="rId518"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85" r:id="rId519"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87" r:id="rId520"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88" r:id="rId521"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89" r:id="rId522"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90" r:id="rId523"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91" r:id="rId524"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92" r:id="rId525"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93" r:id="rId526"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94" r:id="rId527"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95" r:id="rId528"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96" r:id="rId529"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97" r:id="rId530"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98" r:id="rId531"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99" r:id="rId532"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600" r:id="rId533"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601" r:id="rId534"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602" r:id="rId535"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603" r:id="rId536"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604" r:id="rId537"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605" r:id="rId538"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606" r:id="rId539"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608" r:id="rId540"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609" r:id="rId541"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610" r:id="rId542"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611" r:id="rId543"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12" r:id="rId544"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13" r:id="rId545"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14" r:id="rId546"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15" r:id="rId547"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16" r:id="rId548"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17" r:id="rId549"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18" r:id="rId550"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19" r:id="rId551"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20" r:id="rId552"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21" r:id="rId553"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23" r:id="rId554"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25" r:id="rId555"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27" r:id="rId556"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26" r:id="rId557"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28" r:id="rId558"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29" r:id="rId559"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30" r:id="rId560"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31" r:id="rId561"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32" r:id="rId562"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33" r:id="rId563"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34" r:id="rId564"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35" r:id="rId565"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37" r:id="rId566"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38" r:id="rId567"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39" r:id="rId568"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40" r:id="rId569"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41" r:id="rId570"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42" r:id="rId571"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43" r:id="rId572"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44" r:id="rId573"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45" r:id="rId574"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46" r:id="rId575"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47" r:id="rId576"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50" r:id="rId577"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49" r:id="rId578"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51" r:id="rId579"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52" r:id="rId580"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53" r:id="rId581"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54" r:id="rId582"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55" r:id="rId583"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56" r:id="rId584"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57" r:id="rId585"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58" r:id="rId586"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60" r:id="rId587"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61" r:id="rId588"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63" r:id="rId589"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64" r:id="rId590"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65" r:id="rId591"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66" r:id="rId592"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67" r:id="rId593"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68" r:id="rId594"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69" r:id="rId59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C32B75DC-534C-4510-B29C-5A594DB413D4}"/>
    <hyperlink ref="B670" r:id="rId59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71" r:id="rId59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72" r:id="rId59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73" r:id="rId59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74" r:id="rId60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75" r:id="rId60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76" r:id="rId60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77" r:id="rId60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78" r:id="rId60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79" r:id="rId60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81" r:id="rId60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80" r:id="rId60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82" r:id="rId60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84" r:id="rId60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86" r:id="rId61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85" r:id="rId61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87" r:id="rId61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88" r:id="rId61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89" r:id="rId61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90" r:id="rId61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91" r:id="rId61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92" r:id="rId61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93" r:id="rId61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94" r:id="rId61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95" r:id="rId62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96" r:id="rId62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97" r:id="rId62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98" r:id="rId623" tooltip="Emergência Ambiental: Acidente Ambiental" display="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xr:uid="{200CF294-E67B-40A1-BE49-7E2F36CBC0D8}"/>
    <hyperlink ref="B700" r:id="rId624"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701" r:id="rId625"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703" r:id="rId626"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704" r:id="rId627"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705" r:id="rId628"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706" r:id="rId629"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707" r:id="rId630"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710" r:id="rId631"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711" r:id="rId632"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712" r:id="rId633"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713" r:id="rId634" tooltip="Emergência Ambiental: Acidente Ambiental" display="https://sei.ibama.gov.br/sei/controlador.php?acao=procedimento_trabalhar&amp;acao_origem=rel_bloco_protocolo_listar&amp;acao_retorno=rel_bloco_protocolo_listar&amp;id_procedimento=27086780&amp;id_bloco=203697&amp;infra_sistema=100000100&amp;infra_unidade_atual=110000529&amp;infra_hash=52a88c225dd0cbce7d0e7a2a463139e8627b8510c29c48c94bb10020ef5dde14" xr:uid="{903B295D-C93F-4F67-842D-26D2B27594B4}"/>
    <hyperlink ref="B714" r:id="rId635"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15" r:id="rId636"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16" r:id="rId637"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17" r:id="rId638"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18" r:id="rId639"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19" r:id="rId640"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20" r:id="rId641"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21" r:id="rId642"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22" r:id="rId643"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23" r:id="rId644"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24" r:id="rId645"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26" r:id="rId646"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27" r:id="rId647"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28" r:id="rId648"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29" r:id="rId649"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30" r:id="rId650"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31" r:id="rId651"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32" r:id="rId652"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33" r:id="rId653"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34" r:id="rId654"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35" r:id="rId655"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36" r:id="rId656"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37" r:id="rId657"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38" r:id="rId658"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39" r:id="rId659"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40" r:id="rId660"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42" r:id="rId661"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43" r:id="rId662"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44" r:id="rId663"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45" r:id="rId664"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46" r:id="rId665"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47" r:id="rId666"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51" r:id="rId667"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53" r:id="rId668"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54" r:id="rId669"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55" r:id="rId670"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56" r:id="rId671"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57" r:id="rId672"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58" r:id="rId673"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59" r:id="rId674"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64" r:id="rId675"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63" r:id="rId676"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71" r:id="rId677"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65" r:id="rId678"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66" r:id="rId679"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68" r:id="rId680"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69" r:id="rId681"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70" r:id="rId682"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72" r:id="rId683"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75" r:id="rId684"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73" r:id="rId685"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74" r:id="rId686"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77" r:id="rId687"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80" r:id="rId688"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78" r:id="rId689"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82" r:id="rId690"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83" r:id="rId691"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84" r:id="rId692"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89" r:id="rId693"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99" r:id="rId694"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85" r:id="rId695"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86" r:id="rId696"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87" r:id="rId697" tooltip="Emergência Ambiental: Acidente Ambiental" display="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xr:uid="{F86FE5EE-D7F2-49CA-818B-3D3D800FC8D6}"/>
    <hyperlink ref="B788" r:id="rId698"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800" r:id="rId699"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90" r:id="rId700"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91" r:id="rId701"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92" r:id="rId702"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93" r:id="rId703"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94" r:id="rId704"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95" r:id="rId705"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96" r:id="rId706"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98" r:id="rId707"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36" r:id="rId708"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22" r:id="rId709"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8" r:id="rId710"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53" r:id="rId711"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808" r:id="rId712"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13"/>
  <tableParts count="1">
    <tablePart r:id="rId714"/>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AK821:AM846 AL35:AL414 AL416:AL820 AM2:AM848 AK2:AK848 AL868 AK848:AM867</xm:sqref>
        </x14:dataValidation>
        <x14:dataValidation type="list" allowBlank="1" showInputMessage="1" showErrorMessage="1" xr:uid="{B9C557AE-FDF7-422C-84C5-8B8CBE85CE73}">
          <x14:formula1>
            <xm:f>'Validação de dados'!$T$2:$T$9</xm:f>
          </x14:formula1>
          <xm:sqref>U129:U130 U2:U127 U132:U814 AG2:AG868 AA2:AA868 U816:U867</xm:sqref>
        </x14:dataValidation>
        <x14:dataValidation type="list" allowBlank="1" showInputMessage="1" showErrorMessage="1" xr:uid="{D351C706-64A8-4F24-A7F3-F0989E9C8784}">
          <x14:formula1>
            <xm:f>'Validação de dados'!$G$2:$G$10</xm:f>
          </x14:formula1>
          <xm:sqref>I2:I868</xm:sqref>
        </x14:dataValidation>
        <x14:dataValidation type="list" allowBlank="1" showInputMessage="1" showErrorMessage="1" xr:uid="{85D4333F-BCFA-4D79-88E2-A244E8979276}">
          <x14:formula1>
            <xm:f>'Validação de dados'!$N$2:$N$20</xm:f>
          </x14:formula1>
          <xm:sqref>O2:O868</xm:sqref>
        </x14:dataValidation>
        <x14:dataValidation type="list" allowBlank="1" showInputMessage="1" showErrorMessage="1" xr:uid="{18EBDF09-531E-403B-BB3C-B073AB95D475}">
          <x14:formula1>
            <xm:f>'Validação de dados'!$AB$2:$AB$4</xm:f>
          </x14:formula1>
          <xm:sqref>BJ2:BJ868</xm:sqref>
        </x14:dataValidation>
        <x14:dataValidation type="list" allowBlank="1" showInputMessage="1" showErrorMessage="1" xr:uid="{73ED6AE1-5B58-4C13-86CB-09F263ABAE6B}">
          <x14:formula1>
            <xm:f>'Validação de dados'!$C$2:$C$5</xm:f>
          </x14:formula1>
          <xm:sqref>BQ2:BQ868 BI2:BI868 BK2:BK868 BS2:BS868</xm:sqref>
        </x14:dataValidation>
        <x14:dataValidation type="list" allowBlank="1" showInputMessage="1" showErrorMessage="1" xr:uid="{127F1826-3003-4B31-B1C2-EDFED9F8E3EC}">
          <x14:formula1>
            <xm:f>'Validação de dados'!$AF$2:$AF$3</xm:f>
          </x14:formula1>
          <xm:sqref>BR2:BR868 BU2:BW868</xm:sqref>
        </x14:dataValidation>
        <x14:dataValidation type="list" allowBlank="1" showInputMessage="1" showErrorMessage="1" xr:uid="{0740D8EB-08A0-4ADB-BB63-88FE42159593}">
          <x14:formula1>
            <xm:f>'Validação de dados'!$AX$2:$AX$5</xm:f>
          </x14:formula1>
          <xm:sqref>BX2:BX868</xm:sqref>
        </x14:dataValidation>
        <x14:dataValidation type="list" allowBlank="1" showInputMessage="1" showErrorMessage="1" xr:uid="{E100865B-C10C-4CC4-84FE-8240CF6C02DF}">
          <x14:formula1>
            <xm:f>'Validação de dados'!$AP$2:$AP$7</xm:f>
          </x14:formula1>
          <xm:sqref>BT2:BT868</xm:sqref>
        </x14:dataValidation>
        <x14:dataValidation type="list" allowBlank="1" showInputMessage="1" showErrorMessage="1" xr:uid="{4195A75A-8CD7-4A8E-99F7-2A7D1754DF68}">
          <x14:formula1>
            <xm:f>'Validação de dados'!$R$2:$R$10</xm:f>
          </x14:formula1>
          <xm:sqref>BO2:BO868</xm:sqref>
        </x14:dataValidation>
        <x14:dataValidation type="list" allowBlank="1" showInputMessage="1" showErrorMessage="1" xr:uid="{7E6863A3-F290-415F-9916-B13FA432A7CD}">
          <x14:formula1>
            <xm:f>'Validação de dados'!$AH$2:$AH$10</xm:f>
          </x14:formula1>
          <xm:sqref>BN2:BN868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30" customFormat="1" ht="60">
      <c r="A1" s="157" t="s">
        <v>7014</v>
      </c>
      <c r="B1" s="158" t="s">
        <v>7015</v>
      </c>
      <c r="C1" s="159" t="s">
        <v>7016</v>
      </c>
      <c r="D1" s="159" t="s">
        <v>7017</v>
      </c>
      <c r="E1" s="160" t="s">
        <v>7018</v>
      </c>
      <c r="F1" s="161" t="s">
        <v>7019</v>
      </c>
      <c r="G1" s="162" t="s">
        <v>7020</v>
      </c>
      <c r="H1" s="162" t="s">
        <v>7021</v>
      </c>
      <c r="I1" s="159" t="s">
        <v>7022</v>
      </c>
      <c r="J1" s="163" t="s">
        <v>7023</v>
      </c>
      <c r="K1" s="159" t="s">
        <v>7024</v>
      </c>
      <c r="L1" s="159" t="s">
        <v>7025</v>
      </c>
      <c r="M1" s="159" t="s">
        <v>7026</v>
      </c>
      <c r="N1" s="159" t="s">
        <v>7027</v>
      </c>
      <c r="O1" s="164" t="s">
        <v>7028</v>
      </c>
      <c r="P1" s="158" t="s">
        <v>7029</v>
      </c>
      <c r="Q1" s="158" t="s">
        <v>7030</v>
      </c>
      <c r="R1" s="158" t="s">
        <v>7031</v>
      </c>
      <c r="S1" s="161" t="s">
        <v>7032</v>
      </c>
      <c r="T1" s="161" t="s">
        <v>7033</v>
      </c>
      <c r="U1" s="161" t="s">
        <v>7034</v>
      </c>
      <c r="V1" s="161" t="s">
        <v>7035</v>
      </c>
      <c r="W1" s="158" t="s">
        <v>7036</v>
      </c>
      <c r="X1" s="158" t="s">
        <v>7037</v>
      </c>
      <c r="Y1" s="158" t="s">
        <v>7038</v>
      </c>
      <c r="Z1" s="161" t="s">
        <v>7039</v>
      </c>
      <c r="AA1" s="161" t="s">
        <v>7040</v>
      </c>
      <c r="AB1" s="161" t="s">
        <v>7041</v>
      </c>
      <c r="AC1" s="158" t="s">
        <v>7042</v>
      </c>
      <c r="AD1" s="158" t="s">
        <v>7043</v>
      </c>
      <c r="AE1" s="158" t="s">
        <v>7044</v>
      </c>
      <c r="AF1" s="161" t="s">
        <v>7045</v>
      </c>
      <c r="AG1" s="161" t="s">
        <v>7046</v>
      </c>
      <c r="AH1" s="161" t="s">
        <v>7047</v>
      </c>
      <c r="AI1" s="158" t="s">
        <v>7048</v>
      </c>
      <c r="AJ1" s="160" t="s">
        <v>7049</v>
      </c>
      <c r="AK1" s="161" t="s">
        <v>7050</v>
      </c>
      <c r="AL1" s="161" t="s">
        <v>7051</v>
      </c>
      <c r="AM1" s="161" t="s">
        <v>7052</v>
      </c>
      <c r="AN1" s="160" t="s">
        <v>7053</v>
      </c>
      <c r="AO1" s="160" t="s">
        <v>1203</v>
      </c>
      <c r="AP1" s="160" t="s">
        <v>7054</v>
      </c>
      <c r="AQ1" s="160" t="s">
        <v>7055</v>
      </c>
      <c r="AR1" s="160" t="s">
        <v>7056</v>
      </c>
      <c r="AS1" s="160" t="s">
        <v>118</v>
      </c>
      <c r="AT1" s="160" t="s">
        <v>456</v>
      </c>
      <c r="AU1" s="159" t="s">
        <v>140</v>
      </c>
      <c r="AV1" s="160" t="s">
        <v>7057</v>
      </c>
      <c r="AW1" s="159" t="s">
        <v>1912</v>
      </c>
      <c r="AX1" s="159" t="s">
        <v>1045</v>
      </c>
      <c r="AY1" s="159" t="s">
        <v>4452</v>
      </c>
      <c r="AZ1" s="160" t="s">
        <v>7058</v>
      </c>
      <c r="BA1" s="160" t="s">
        <v>7059</v>
      </c>
      <c r="BB1" s="160" t="s">
        <v>7060</v>
      </c>
      <c r="BC1" s="161" t="s">
        <v>7061</v>
      </c>
      <c r="BD1" s="160" t="s">
        <v>7062</v>
      </c>
      <c r="BE1" s="160" t="s">
        <v>7063</v>
      </c>
      <c r="BF1" s="160" t="s">
        <v>7064</v>
      </c>
      <c r="BG1" s="160" t="s">
        <v>162</v>
      </c>
      <c r="BH1" s="160" t="s">
        <v>7065</v>
      </c>
      <c r="BI1" s="160" t="s">
        <v>7066</v>
      </c>
      <c r="BJ1" s="161" t="s">
        <v>7067</v>
      </c>
      <c r="BK1" s="161" t="s">
        <v>7068</v>
      </c>
      <c r="BL1" s="161" t="s">
        <v>7069</v>
      </c>
      <c r="BM1" s="161" t="s">
        <v>7070</v>
      </c>
      <c r="BN1" s="161" t="s">
        <v>7071</v>
      </c>
      <c r="BO1" s="161" t="s">
        <v>7072</v>
      </c>
      <c r="BP1" s="161" t="s">
        <v>7073</v>
      </c>
      <c r="BQ1" s="161" t="s">
        <v>7074</v>
      </c>
      <c r="BR1" s="161" t="s">
        <v>7075</v>
      </c>
      <c r="BS1" s="161" t="s">
        <v>7076</v>
      </c>
      <c r="BT1" s="161" t="s">
        <v>7077</v>
      </c>
      <c r="BU1" s="161" t="s">
        <v>7078</v>
      </c>
      <c r="BV1" s="161" t="s">
        <v>7079</v>
      </c>
      <c r="BW1" s="161" t="s">
        <v>7080</v>
      </c>
      <c r="BX1" s="161" t="s">
        <v>7081</v>
      </c>
      <c r="BY1" s="161" t="s">
        <v>7082</v>
      </c>
    </row>
    <row r="2" spans="1:77" s="30" customFormat="1">
      <c r="A2">
        <v>20251950446</v>
      </c>
      <c r="B2" s="30" t="s">
        <v>10159</v>
      </c>
      <c r="C2" s="30" t="s">
        <v>10160</v>
      </c>
      <c r="D2" s="30" t="s">
        <v>10632</v>
      </c>
      <c r="E2" s="30" t="s">
        <v>7919</v>
      </c>
      <c r="F2" s="30" t="s">
        <v>10633</v>
      </c>
      <c r="G2" s="31" t="s">
        <v>10163</v>
      </c>
      <c r="H2" s="31" t="s">
        <v>10164</v>
      </c>
      <c r="I2" s="30" t="s">
        <v>637</v>
      </c>
      <c r="J2" s="165">
        <v>45666</v>
      </c>
      <c r="K2" s="30" t="s">
        <v>142</v>
      </c>
      <c r="L2" s="30" t="s">
        <v>10634</v>
      </c>
      <c r="M2" s="30">
        <v>2025</v>
      </c>
      <c r="N2" s="30" t="s">
        <v>122</v>
      </c>
      <c r="O2" s="30" t="s">
        <v>286</v>
      </c>
      <c r="Q2" s="30">
        <v>1170</v>
      </c>
      <c r="R2" s="30" t="s">
        <v>3276</v>
      </c>
      <c r="S2" s="30" t="s">
        <v>3276</v>
      </c>
      <c r="T2" s="30">
        <v>58274</v>
      </c>
      <c r="U2" s="30" t="s">
        <v>648</v>
      </c>
      <c r="V2" s="30">
        <v>3</v>
      </c>
      <c r="AJ2" s="30" t="s">
        <v>10635</v>
      </c>
      <c r="AK2" s="30" t="s">
        <v>7356</v>
      </c>
      <c r="BD2" s="30" t="s">
        <v>7176</v>
      </c>
      <c r="BI2" s="30" t="s">
        <v>2696</v>
      </c>
      <c r="BJ2" s="30" t="s">
        <v>7097</v>
      </c>
      <c r="BK2" s="30" t="s">
        <v>2696</v>
      </c>
      <c r="BL2" s="165">
        <v>45926</v>
      </c>
      <c r="BM2" s="30">
        <v>140</v>
      </c>
      <c r="BN2" s="30" t="s">
        <v>7119</v>
      </c>
      <c r="BO2" s="30" t="s">
        <v>10636</v>
      </c>
      <c r="BQ2" s="30" t="s">
        <v>123</v>
      </c>
      <c r="BR2" s="30" t="s">
        <v>7119</v>
      </c>
      <c r="BS2" s="30" t="s">
        <v>7119</v>
      </c>
      <c r="BT2" s="30" t="s">
        <v>2696</v>
      </c>
      <c r="BU2" s="30" t="s">
        <v>123</v>
      </c>
      <c r="BV2" s="30" t="s">
        <v>123</v>
      </c>
      <c r="BW2" s="30" t="s">
        <v>123</v>
      </c>
      <c r="BX2" s="30" t="s">
        <v>7119</v>
      </c>
      <c r="BY2" s="30" t="s">
        <v>7119</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3"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3" t="s">
        <v>10637</v>
      </c>
      <c r="B1" s="43"/>
      <c r="C1" s="44" t="s">
        <v>10638</v>
      </c>
      <c r="D1" s="43"/>
      <c r="E1" s="43" t="s">
        <v>7016</v>
      </c>
      <c r="F1" s="43"/>
      <c r="G1" s="43" t="s">
        <v>10639</v>
      </c>
      <c r="H1" s="43" t="s">
        <v>10640</v>
      </c>
      <c r="I1" s="43" t="s">
        <v>10641</v>
      </c>
      <c r="J1" s="43" t="s">
        <v>7025</v>
      </c>
      <c r="K1" s="43"/>
      <c r="L1" s="43" t="s">
        <v>7027</v>
      </c>
      <c r="M1" s="45"/>
      <c r="N1" s="43" t="s">
        <v>7028</v>
      </c>
      <c r="O1" s="45"/>
      <c r="P1" s="43" t="s">
        <v>10642</v>
      </c>
      <c r="Q1" s="43"/>
      <c r="R1" s="43" t="s">
        <v>10643</v>
      </c>
      <c r="S1" s="45"/>
      <c r="T1" s="43" t="s">
        <v>10644</v>
      </c>
      <c r="U1" s="43"/>
      <c r="V1" s="46" t="s">
        <v>10645</v>
      </c>
      <c r="W1" s="46" t="s">
        <v>10646</v>
      </c>
      <c r="Z1" s="43" t="s">
        <v>10647</v>
      </c>
      <c r="AA1" s="43"/>
      <c r="AB1" s="47" t="s">
        <v>7067</v>
      </c>
      <c r="AC1" s="47"/>
      <c r="AD1" s="43" t="s">
        <v>10648</v>
      </c>
      <c r="AE1" s="45"/>
      <c r="AF1" s="43" t="s">
        <v>10649</v>
      </c>
      <c r="AG1" s="45"/>
      <c r="AH1" s="48" t="s">
        <v>10650</v>
      </c>
      <c r="AJ1" s="30" t="s">
        <v>10651</v>
      </c>
      <c r="AK1" s="30" t="s">
        <v>10652</v>
      </c>
      <c r="AL1" s="30" t="s">
        <v>10653</v>
      </c>
      <c r="AN1" s="30" t="s">
        <v>10654</v>
      </c>
      <c r="AP1" s="30" t="s">
        <v>10655</v>
      </c>
      <c r="AR1" s="49" t="s">
        <v>7017</v>
      </c>
      <c r="AT1" s="49" t="s">
        <v>10656</v>
      </c>
      <c r="AV1" s="49" t="s">
        <v>10657</v>
      </c>
      <c r="AX1" s="49" t="s">
        <v>10658</v>
      </c>
      <c r="AZ1" s="49" t="s">
        <v>10659</v>
      </c>
      <c r="BB1" s="49" t="s">
        <v>10660</v>
      </c>
      <c r="BD1" s="49" t="s">
        <v>10661</v>
      </c>
    </row>
    <row r="2" spans="1:56" ht="15.75" thickTop="1">
      <c r="A2" s="30" t="s">
        <v>2696</v>
      </c>
      <c r="B2" s="30"/>
      <c r="C2" s="30" t="s">
        <v>2696</v>
      </c>
      <c r="D2" s="30"/>
      <c r="E2" s="30" t="s">
        <v>10662</v>
      </c>
      <c r="F2" s="30"/>
      <c r="G2" s="30" t="s">
        <v>201</v>
      </c>
      <c r="H2" s="30"/>
      <c r="I2" s="30">
        <v>1</v>
      </c>
      <c r="J2" s="30" t="s">
        <v>10634</v>
      </c>
      <c r="K2" s="30"/>
      <c r="L2" s="30" t="s">
        <v>143</v>
      </c>
      <c r="N2" s="30" t="s">
        <v>488</v>
      </c>
      <c r="P2" s="30" t="s">
        <v>10663</v>
      </c>
      <c r="Q2" s="30"/>
      <c r="R2" s="31" t="s">
        <v>10664</v>
      </c>
      <c r="T2" s="30" t="s">
        <v>7109</v>
      </c>
      <c r="U2" s="30"/>
      <c r="W2" s="50" t="s">
        <v>10665</v>
      </c>
      <c r="X2" s="50" t="s">
        <v>10666</v>
      </c>
      <c r="Y2" s="50"/>
      <c r="Z2" s="51" t="s">
        <v>112</v>
      </c>
      <c r="AA2" s="51"/>
      <c r="AB2" s="32" t="s">
        <v>7097</v>
      </c>
      <c r="AC2" s="32"/>
      <c r="AD2" s="30" t="s">
        <v>239</v>
      </c>
      <c r="AF2" s="30" t="s">
        <v>2696</v>
      </c>
      <c r="AH2" s="52" t="s">
        <v>10667</v>
      </c>
      <c r="AJ2" s="30" t="s">
        <v>10668</v>
      </c>
      <c r="AK2" s="30">
        <v>1</v>
      </c>
      <c r="AL2" s="30" t="s">
        <v>272</v>
      </c>
      <c r="AN2" s="30" t="s">
        <v>7368</v>
      </c>
      <c r="AP2" s="30" t="s">
        <v>7112</v>
      </c>
      <c r="AR2" s="53" t="s">
        <v>10669</v>
      </c>
      <c r="AT2" s="53" t="s">
        <v>2696</v>
      </c>
      <c r="AV2" s="53" t="s">
        <v>7130</v>
      </c>
      <c r="AX2" s="53" t="s">
        <v>7113</v>
      </c>
      <c r="AZ2" s="53" t="s">
        <v>2696</v>
      </c>
      <c r="BB2" s="53" t="s">
        <v>10670</v>
      </c>
      <c r="BD2" s="53" t="s">
        <v>2696</v>
      </c>
    </row>
    <row r="3" spans="1:56">
      <c r="A3" s="30" t="s">
        <v>123</v>
      </c>
      <c r="B3" s="30"/>
      <c r="C3" s="54" t="s">
        <v>123</v>
      </c>
      <c r="D3" s="30"/>
      <c r="E3" s="30" t="s">
        <v>10671</v>
      </c>
      <c r="F3" s="30"/>
      <c r="G3" s="30" t="s">
        <v>10672</v>
      </c>
      <c r="H3" s="30"/>
      <c r="I3" s="30">
        <v>2</v>
      </c>
      <c r="J3" s="30" t="s">
        <v>9529</v>
      </c>
      <c r="K3" s="30"/>
      <c r="L3" s="30" t="s">
        <v>122</v>
      </c>
      <c r="N3" s="30" t="s">
        <v>1470</v>
      </c>
      <c r="P3" s="30" t="s">
        <v>7097</v>
      </c>
      <c r="Q3" s="30"/>
      <c r="R3" s="31" t="s">
        <v>7177</v>
      </c>
      <c r="T3" s="30" t="s">
        <v>7120</v>
      </c>
      <c r="U3" s="30"/>
      <c r="W3" s="50" t="s">
        <v>10673</v>
      </c>
      <c r="X3" s="50" t="s">
        <v>514</v>
      </c>
      <c r="Y3" s="50"/>
      <c r="Z3" s="51" t="s">
        <v>8057</v>
      </c>
      <c r="AA3" s="51"/>
      <c r="AB3" s="32" t="s">
        <v>7111</v>
      </c>
      <c r="AC3" s="32"/>
      <c r="AD3" s="30" t="s">
        <v>10674</v>
      </c>
      <c r="AF3" s="30" t="s">
        <v>123</v>
      </c>
      <c r="AH3" s="52" t="s">
        <v>10050</v>
      </c>
      <c r="AJ3" s="30" t="s">
        <v>10675</v>
      </c>
      <c r="AK3" s="30">
        <v>7</v>
      </c>
      <c r="AL3" s="30" t="s">
        <v>229</v>
      </c>
      <c r="AN3" s="30" t="s">
        <v>7593</v>
      </c>
      <c r="AP3" s="30" t="s">
        <v>7215</v>
      </c>
      <c r="AR3" s="55" t="s">
        <v>10676</v>
      </c>
      <c r="AT3" s="55" t="s">
        <v>123</v>
      </c>
      <c r="AV3" s="55"/>
      <c r="AX3" s="55" t="s">
        <v>7100</v>
      </c>
      <c r="AZ3" s="55" t="s">
        <v>123</v>
      </c>
      <c r="BB3" s="55" t="s">
        <v>7064</v>
      </c>
      <c r="BD3" s="55" t="s">
        <v>123</v>
      </c>
    </row>
    <row r="4" spans="1:56">
      <c r="A4" s="30" t="s">
        <v>7062</v>
      </c>
      <c r="B4" s="30"/>
      <c r="C4" s="54" t="s">
        <v>7118</v>
      </c>
      <c r="D4" s="30"/>
      <c r="E4" s="30" t="s">
        <v>10677</v>
      </c>
      <c r="F4" s="30"/>
      <c r="G4" s="30" t="s">
        <v>124</v>
      </c>
      <c r="H4" s="30"/>
      <c r="I4" s="30">
        <v>3</v>
      </c>
      <c r="J4" s="30" t="s">
        <v>10678</v>
      </c>
      <c r="K4" s="30"/>
      <c r="L4" s="30" t="s">
        <v>167</v>
      </c>
      <c r="N4" s="32" t="s">
        <v>452</v>
      </c>
      <c r="P4" s="30" t="s">
        <v>10679</v>
      </c>
      <c r="Q4" s="30"/>
      <c r="R4" s="31" t="s">
        <v>7098</v>
      </c>
      <c r="T4" s="30" t="s">
        <v>648</v>
      </c>
      <c r="U4" s="30"/>
      <c r="W4" s="50" t="s">
        <v>797</v>
      </c>
      <c r="Z4" s="51" t="s">
        <v>1202</v>
      </c>
      <c r="AA4" s="51"/>
      <c r="AB4" s="32" t="s">
        <v>6834</v>
      </c>
      <c r="AC4" s="32"/>
      <c r="AD4" s="30" t="s">
        <v>458</v>
      </c>
      <c r="AF4" s="30"/>
      <c r="AH4" s="56" t="s">
        <v>10680</v>
      </c>
      <c r="AJ4" s="30" t="s">
        <v>10681</v>
      </c>
      <c r="AK4" s="30">
        <v>2</v>
      </c>
      <c r="AL4" s="30" t="s">
        <v>299</v>
      </c>
      <c r="AN4" s="30" t="s">
        <v>7331</v>
      </c>
      <c r="AP4" s="30" t="s">
        <v>637</v>
      </c>
      <c r="AR4" s="53" t="s">
        <v>10682</v>
      </c>
      <c r="AX4" s="53" t="s">
        <v>7727</v>
      </c>
      <c r="AZ4" s="53" t="s">
        <v>10683</v>
      </c>
      <c r="BB4" s="53" t="s">
        <v>4416</v>
      </c>
      <c r="BD4" s="53" t="s">
        <v>7119</v>
      </c>
    </row>
    <row r="5" spans="1:56">
      <c r="A5" s="30"/>
      <c r="B5" s="30"/>
      <c r="C5" s="54" t="s">
        <v>7062</v>
      </c>
      <c r="D5" s="30"/>
      <c r="E5" s="30" t="s">
        <v>10684</v>
      </c>
      <c r="F5" s="30"/>
      <c r="G5" s="30" t="s">
        <v>7456</v>
      </c>
      <c r="H5" s="30"/>
      <c r="I5" s="30">
        <v>4</v>
      </c>
      <c r="J5" s="30" t="s">
        <v>10685</v>
      </c>
      <c r="K5" s="30"/>
      <c r="L5" s="30" t="s">
        <v>230</v>
      </c>
      <c r="N5" s="30" t="s">
        <v>10686</v>
      </c>
      <c r="P5" s="30" t="s">
        <v>7062</v>
      </c>
      <c r="Q5" s="30"/>
      <c r="R5" s="57" t="s">
        <v>7162</v>
      </c>
      <c r="T5" s="30" t="s">
        <v>7294</v>
      </c>
      <c r="U5" s="30"/>
      <c r="W5" s="50" t="s">
        <v>10687</v>
      </c>
      <c r="Z5" s="51" t="s">
        <v>163</v>
      </c>
      <c r="AA5" s="51"/>
      <c r="AB5" s="32"/>
      <c r="AD5" s="30" t="s">
        <v>4416</v>
      </c>
      <c r="AF5" s="30"/>
      <c r="AH5" s="52" t="s">
        <v>10688</v>
      </c>
      <c r="AJ5" s="30"/>
      <c r="AK5" s="30">
        <v>3</v>
      </c>
      <c r="AL5" s="30" t="s">
        <v>355</v>
      </c>
      <c r="AN5" s="30" t="s">
        <v>9320</v>
      </c>
      <c r="AP5" s="30" t="s">
        <v>6834</v>
      </c>
      <c r="AR5" s="55" t="s">
        <v>10689</v>
      </c>
      <c r="AX5" s="55" t="s">
        <v>7119</v>
      </c>
      <c r="BB5" s="53" t="s">
        <v>10690</v>
      </c>
      <c r="BD5" t="s">
        <v>6834</v>
      </c>
    </row>
    <row r="6" spans="1:56">
      <c r="B6" s="30"/>
      <c r="C6" s="54"/>
      <c r="D6" s="30"/>
      <c r="E6" s="30" t="s">
        <v>8481</v>
      </c>
      <c r="F6" s="30"/>
      <c r="G6" s="30" t="s">
        <v>931</v>
      </c>
      <c r="H6" s="30"/>
      <c r="I6" s="30">
        <v>5</v>
      </c>
      <c r="J6" s="30" t="s">
        <v>10691</v>
      </c>
      <c r="K6" s="30"/>
      <c r="L6" s="30" t="s">
        <v>7062</v>
      </c>
      <c r="N6" s="30" t="s">
        <v>10692</v>
      </c>
      <c r="P6" s="30"/>
      <c r="R6" s="58" t="s">
        <v>637</v>
      </c>
      <c r="T6" s="30" t="s">
        <v>10693</v>
      </c>
      <c r="U6" s="30"/>
      <c r="W6" s="50" t="s">
        <v>10694</v>
      </c>
      <c r="Z6" s="51" t="s">
        <v>10695</v>
      </c>
      <c r="AA6" s="51"/>
      <c r="AD6" s="30" t="s">
        <v>10696</v>
      </c>
      <c r="AF6" s="30"/>
      <c r="AH6" s="52" t="s">
        <v>7437</v>
      </c>
      <c r="AJ6" s="30"/>
      <c r="AK6" s="30">
        <v>4</v>
      </c>
      <c r="AL6" s="30" t="s">
        <v>121</v>
      </c>
      <c r="AN6" s="30" t="s">
        <v>7110</v>
      </c>
      <c r="AP6" s="30" t="s">
        <v>7125</v>
      </c>
      <c r="AR6" s="53" t="s">
        <v>10697</v>
      </c>
      <c r="BB6" s="55" t="s">
        <v>10674</v>
      </c>
    </row>
    <row r="7" spans="1:56" ht="30">
      <c r="B7" s="30"/>
      <c r="C7" s="30"/>
      <c r="D7" s="30"/>
      <c r="E7" s="30" t="s">
        <v>10698</v>
      </c>
      <c r="F7" s="30"/>
      <c r="G7" s="30" t="s">
        <v>10699</v>
      </c>
      <c r="H7" s="30"/>
      <c r="I7" s="30">
        <v>6</v>
      </c>
      <c r="J7" s="30" t="s">
        <v>9724</v>
      </c>
      <c r="K7" s="30"/>
      <c r="L7" s="30"/>
      <c r="N7" s="30" t="s">
        <v>3217</v>
      </c>
      <c r="R7" s="57" t="s">
        <v>7272</v>
      </c>
      <c r="T7" s="30" t="s">
        <v>7062</v>
      </c>
      <c r="U7" s="30"/>
      <c r="W7" s="50" t="s">
        <v>404</v>
      </c>
      <c r="Z7" s="51" t="s">
        <v>139</v>
      </c>
      <c r="AA7" s="51"/>
      <c r="AD7" s="30"/>
      <c r="AF7" s="30"/>
      <c r="AH7" s="52" t="s">
        <v>8443</v>
      </c>
      <c r="AJ7" s="30"/>
      <c r="AK7" s="30">
        <v>5</v>
      </c>
      <c r="AL7" s="30" t="s">
        <v>142</v>
      </c>
      <c r="AN7" s="30" t="s">
        <v>7356</v>
      </c>
      <c r="AP7" s="30" t="s">
        <v>7099</v>
      </c>
      <c r="AR7" s="55" t="s">
        <v>10700</v>
      </c>
      <c r="BB7" s="53" t="s">
        <v>10701</v>
      </c>
    </row>
    <row r="8" spans="1:56">
      <c r="B8" s="30"/>
      <c r="C8" s="30"/>
      <c r="D8" s="30"/>
      <c r="E8" s="30" t="s">
        <v>10702</v>
      </c>
      <c r="F8" s="30"/>
      <c r="G8" s="30" t="s">
        <v>7118</v>
      </c>
      <c r="H8" s="30"/>
      <c r="I8" s="30">
        <v>7</v>
      </c>
      <c r="J8" s="30" t="s">
        <v>10236</v>
      </c>
      <c r="K8" s="30"/>
      <c r="N8" s="30" t="s">
        <v>162</v>
      </c>
      <c r="R8" s="58" t="s">
        <v>7139</v>
      </c>
      <c r="T8" s="30" t="s">
        <v>9284</v>
      </c>
      <c r="W8" s="50" t="s">
        <v>504</v>
      </c>
      <c r="Z8" s="51" t="s">
        <v>10703</v>
      </c>
      <c r="AA8" s="51"/>
      <c r="AH8" t="s">
        <v>7118</v>
      </c>
      <c r="AJ8" s="30"/>
      <c r="AK8" s="30">
        <v>6</v>
      </c>
      <c r="AL8" s="30" t="s">
        <v>200</v>
      </c>
      <c r="AN8" s="30" t="s">
        <v>7219</v>
      </c>
      <c r="AP8" s="30"/>
      <c r="AR8" s="53" t="s">
        <v>10704</v>
      </c>
      <c r="BB8" s="53" t="s">
        <v>154</v>
      </c>
    </row>
    <row r="9" spans="1:56">
      <c r="B9" s="30"/>
      <c r="C9" s="30"/>
      <c r="D9" s="30"/>
      <c r="E9" s="30" t="s">
        <v>9952</v>
      </c>
      <c r="F9" s="30"/>
      <c r="G9" s="30" t="s">
        <v>7062</v>
      </c>
      <c r="H9" s="30"/>
      <c r="I9" s="30">
        <v>8</v>
      </c>
      <c r="J9" s="30" t="s">
        <v>10705</v>
      </c>
      <c r="K9" s="30"/>
      <c r="N9" s="30" t="s">
        <v>181</v>
      </c>
      <c r="R9" s="57" t="s">
        <v>7123</v>
      </c>
      <c r="T9" s="30" t="s">
        <v>7118</v>
      </c>
      <c r="W9" s="50" t="s">
        <v>10706</v>
      </c>
      <c r="Z9" s="51" t="s">
        <v>10707</v>
      </c>
      <c r="AA9" s="51"/>
      <c r="AH9" s="52" t="s">
        <v>8034</v>
      </c>
      <c r="AL9" s="30" t="s">
        <v>7062</v>
      </c>
      <c r="AN9" s="30" t="s">
        <v>10708</v>
      </c>
      <c r="AP9" s="30"/>
      <c r="AR9" s="55" t="s">
        <v>10709</v>
      </c>
      <c r="BB9" s="55" t="s">
        <v>10710</v>
      </c>
    </row>
    <row r="10" spans="1:56">
      <c r="B10" s="30"/>
      <c r="C10" s="30"/>
      <c r="D10" s="30"/>
      <c r="E10" s="30" t="s">
        <v>10201</v>
      </c>
      <c r="F10" s="30"/>
      <c r="G10" s="30" t="s">
        <v>7289</v>
      </c>
      <c r="H10" s="30"/>
      <c r="I10" s="30">
        <v>9</v>
      </c>
      <c r="J10" s="30" t="s">
        <v>10711</v>
      </c>
      <c r="K10" s="30"/>
      <c r="N10" s="30" t="s">
        <v>10712</v>
      </c>
      <c r="R10" s="58" t="s">
        <v>7403</v>
      </c>
      <c r="T10" s="30"/>
      <c r="W10" s="50" t="s">
        <v>10713</v>
      </c>
      <c r="Z10" s="30" t="s">
        <v>7062</v>
      </c>
      <c r="AA10" s="30"/>
      <c r="AH10" s="52" t="s">
        <v>7837</v>
      </c>
      <c r="AL10" s="30"/>
      <c r="AN10" s="30" t="s">
        <v>7096</v>
      </c>
      <c r="AP10" s="30"/>
      <c r="AR10" s="53" t="s">
        <v>10714</v>
      </c>
      <c r="BB10" s="53" t="s">
        <v>10715</v>
      </c>
    </row>
    <row r="11" spans="1:56">
      <c r="B11" s="30"/>
      <c r="D11" s="30"/>
      <c r="E11" s="30" t="s">
        <v>10716</v>
      </c>
      <c r="F11" s="30"/>
      <c r="G11" s="30"/>
      <c r="H11" s="30"/>
      <c r="I11" s="30">
        <v>10</v>
      </c>
      <c r="J11" s="30" t="s">
        <v>10717</v>
      </c>
      <c r="K11" s="30"/>
      <c r="N11" s="30" t="s">
        <v>7236</v>
      </c>
      <c r="W11" s="50" t="s">
        <v>4564</v>
      </c>
      <c r="Z11" s="51" t="s">
        <v>182</v>
      </c>
      <c r="AA11" s="51"/>
      <c r="AN11" s="30" t="s">
        <v>7271</v>
      </c>
      <c r="AP11" s="30"/>
      <c r="AR11" s="55" t="s">
        <v>10718</v>
      </c>
      <c r="BB11" s="53" t="s">
        <v>10660</v>
      </c>
    </row>
    <row r="12" spans="1:56">
      <c r="B12" s="30"/>
      <c r="D12" s="30"/>
      <c r="E12" s="30" t="s">
        <v>10719</v>
      </c>
      <c r="F12" s="30"/>
      <c r="G12" s="30"/>
      <c r="H12" s="30"/>
      <c r="I12" s="30">
        <v>11</v>
      </c>
      <c r="J12" s="30" t="s">
        <v>10720</v>
      </c>
      <c r="K12" s="30"/>
      <c r="N12" s="30" t="s">
        <v>7625</v>
      </c>
      <c r="W12" s="50" t="s">
        <v>10721</v>
      </c>
      <c r="Z12" s="51"/>
      <c r="AH12" s="59"/>
      <c r="AN12" s="30" t="s">
        <v>7118</v>
      </c>
      <c r="AP12" s="30"/>
      <c r="AR12" s="53" t="s">
        <v>10722</v>
      </c>
      <c r="BB12" s="60" t="s">
        <v>7119</v>
      </c>
    </row>
    <row r="13" spans="1:56">
      <c r="B13" s="30"/>
      <c r="D13" s="30"/>
      <c r="E13" s="30" t="s">
        <v>10723</v>
      </c>
      <c r="F13" s="30"/>
      <c r="G13" s="30"/>
      <c r="H13" s="30"/>
      <c r="I13" s="30">
        <v>12</v>
      </c>
      <c r="J13" s="30" t="s">
        <v>10724</v>
      </c>
      <c r="K13" s="30"/>
      <c r="N13" s="30" t="s">
        <v>9209</v>
      </c>
      <c r="W13" s="50" t="s">
        <v>10725</v>
      </c>
      <c r="AH13" s="59"/>
      <c r="AN13" s="30" t="s">
        <v>7837</v>
      </c>
      <c r="AP13" s="30"/>
      <c r="AR13" s="55" t="s">
        <v>10726</v>
      </c>
    </row>
    <row r="14" spans="1:56">
      <c r="B14" s="30"/>
      <c r="D14" s="30"/>
      <c r="E14" s="30" t="s">
        <v>2455</v>
      </c>
      <c r="F14" s="30"/>
      <c r="J14" s="30" t="s">
        <v>7062</v>
      </c>
      <c r="K14" s="61"/>
      <c r="N14" s="30" t="s">
        <v>111</v>
      </c>
      <c r="W14" s="50" t="s">
        <v>10727</v>
      </c>
      <c r="AH14" s="59"/>
      <c r="AN14" s="30" t="s">
        <v>6834</v>
      </c>
      <c r="AP14" s="30"/>
      <c r="AR14" s="53" t="s">
        <v>10728</v>
      </c>
    </row>
    <row r="15" spans="1:56">
      <c r="B15" s="30"/>
      <c r="C15" s="30"/>
      <c r="D15" s="30"/>
      <c r="E15" s="30" t="s">
        <v>10729</v>
      </c>
      <c r="F15" s="30"/>
      <c r="J15" s="30"/>
      <c r="N15" s="30" t="s">
        <v>145</v>
      </c>
      <c r="W15" s="50" t="s">
        <v>10730</v>
      </c>
      <c r="AH15" s="59"/>
      <c r="AN15" s="30" t="s">
        <v>7231</v>
      </c>
      <c r="AP15" s="30"/>
      <c r="AR15" s="55" t="s">
        <v>10731</v>
      </c>
    </row>
    <row r="16" spans="1:56">
      <c r="B16" s="30"/>
      <c r="C16" s="30"/>
      <c r="D16" s="30"/>
      <c r="E16" s="30" t="s">
        <v>10732</v>
      </c>
      <c r="F16" s="30"/>
      <c r="N16" s="30" t="s">
        <v>1201</v>
      </c>
      <c r="W16" s="50" t="s">
        <v>10733</v>
      </c>
      <c r="AH16" s="59"/>
      <c r="AN16" s="30" t="s">
        <v>7121</v>
      </c>
      <c r="AP16" s="30"/>
      <c r="AR16" s="53" t="s">
        <v>10734</v>
      </c>
    </row>
    <row r="17" spans="5:44">
      <c r="E17" s="30" t="s">
        <v>10175</v>
      </c>
      <c r="F17" s="30"/>
      <c r="N17" s="30" t="s">
        <v>286</v>
      </c>
      <c r="W17" s="50" t="s">
        <v>10735</v>
      </c>
      <c r="AH17" s="50"/>
      <c r="AN17" s="30" t="s">
        <v>7343</v>
      </c>
      <c r="AP17" s="30"/>
      <c r="AR17" s="55" t="s">
        <v>10736</v>
      </c>
    </row>
    <row r="18" spans="5:44">
      <c r="E18" s="30" t="s">
        <v>10737</v>
      </c>
      <c r="F18" s="30"/>
      <c r="N18" s="30" t="s">
        <v>7062</v>
      </c>
      <c r="W18" s="50" t="s">
        <v>10738</v>
      </c>
      <c r="AH18" s="59"/>
      <c r="AN18" s="30" t="s">
        <v>8057</v>
      </c>
      <c r="AR18" s="53" t="s">
        <v>10739</v>
      </c>
    </row>
    <row r="19" spans="5:44">
      <c r="E19" s="30" t="s">
        <v>10740</v>
      </c>
      <c r="F19" s="30"/>
      <c r="N19" s="30" t="s">
        <v>10741</v>
      </c>
      <c r="W19" s="50" t="s">
        <v>10742</v>
      </c>
      <c r="AH19" s="59"/>
      <c r="AN19" s="30" t="s">
        <v>8025</v>
      </c>
      <c r="AR19" s="55" t="s">
        <v>10743</v>
      </c>
    </row>
    <row r="20" spans="5:44">
      <c r="E20" s="30" t="s">
        <v>7133</v>
      </c>
      <c r="F20" s="30"/>
      <c r="N20" s="30" t="s">
        <v>320</v>
      </c>
      <c r="W20" s="50" t="s">
        <v>10744</v>
      </c>
      <c r="AH20" s="59"/>
      <c r="AN20" s="62" t="s">
        <v>10745</v>
      </c>
      <c r="AR20" s="53" t="s">
        <v>10746</v>
      </c>
    </row>
    <row r="21" spans="5:44">
      <c r="E21" s="30" t="s">
        <v>138</v>
      </c>
      <c r="F21" s="30"/>
      <c r="N21" s="30"/>
      <c r="W21" s="50" t="s">
        <v>10747</v>
      </c>
      <c r="AH21" s="59"/>
      <c r="AJ21" s="33"/>
      <c r="AN21" s="62" t="s">
        <v>7175</v>
      </c>
      <c r="AR21" s="55" t="s">
        <v>10748</v>
      </c>
    </row>
    <row r="22" spans="5:44">
      <c r="E22" s="30" t="s">
        <v>10219</v>
      </c>
      <c r="F22" s="30"/>
      <c r="W22" s="50" t="s">
        <v>10749</v>
      </c>
      <c r="AH22" s="59"/>
      <c r="AN22" s="62" t="s">
        <v>9812</v>
      </c>
      <c r="AR22" s="53" t="s">
        <v>10750</v>
      </c>
    </row>
    <row r="23" spans="5:44">
      <c r="E23" s="30" t="s">
        <v>10246</v>
      </c>
      <c r="F23" s="30"/>
      <c r="W23" s="50" t="s">
        <v>10751</v>
      </c>
      <c r="AH23" s="59"/>
      <c r="AN23" s="62" t="s">
        <v>8078</v>
      </c>
      <c r="AR23" s="55" t="s">
        <v>10752</v>
      </c>
    </row>
    <row r="24" spans="5:44">
      <c r="E24" s="30" t="s">
        <v>10753</v>
      </c>
      <c r="F24" s="30"/>
      <c r="W24" s="50" t="s">
        <v>10754</v>
      </c>
      <c r="AH24" s="59"/>
      <c r="AN24" s="62" t="s">
        <v>7827</v>
      </c>
      <c r="AR24" s="53" t="s">
        <v>10755</v>
      </c>
    </row>
    <row r="25" spans="5:44">
      <c r="E25" s="30" t="s">
        <v>10160</v>
      </c>
      <c r="F25" s="30"/>
      <c r="W25" s="50" t="s">
        <v>10756</v>
      </c>
      <c r="AL25" s="33"/>
      <c r="AN25" s="30"/>
      <c r="AR25" s="55" t="s">
        <v>10757</v>
      </c>
    </row>
    <row r="26" spans="5:44">
      <c r="E26" s="30" t="s">
        <v>672</v>
      </c>
      <c r="F26" s="30"/>
      <c r="W26" s="50" t="s">
        <v>10758</v>
      </c>
      <c r="AN26" s="30"/>
      <c r="AR26" s="53" t="s">
        <v>10759</v>
      </c>
    </row>
    <row r="27" spans="5:44">
      <c r="E27" s="30" t="s">
        <v>8351</v>
      </c>
      <c r="F27" s="30"/>
      <c r="W27" s="50" t="s">
        <v>10760</v>
      </c>
      <c r="AN27" s="30"/>
      <c r="AR27" s="55" t="s">
        <v>10761</v>
      </c>
    </row>
    <row r="28" spans="5:44">
      <c r="E28" s="30" t="s">
        <v>10762</v>
      </c>
      <c r="F28" s="30"/>
      <c r="W28" s="50" t="s">
        <v>10763</v>
      </c>
      <c r="AN28" s="30"/>
      <c r="AR28" s="53" t="s">
        <v>10764</v>
      </c>
    </row>
    <row r="29" spans="5:44">
      <c r="E29" s="30" t="s">
        <v>7062</v>
      </c>
      <c r="W29" s="50" t="s">
        <v>10765</v>
      </c>
      <c r="AN29" s="30"/>
      <c r="AR29" s="55" t="s">
        <v>10766</v>
      </c>
    </row>
    <row r="30" spans="5:44">
      <c r="E30" s="30" t="s">
        <v>10767</v>
      </c>
      <c r="W30" s="50" t="s">
        <v>10768</v>
      </c>
      <c r="AR30" s="53" t="s">
        <v>10769</v>
      </c>
    </row>
    <row r="31" spans="5:44">
      <c r="W31" s="50" t="s">
        <v>10770</v>
      </c>
      <c r="AR31" s="55" t="s">
        <v>10771</v>
      </c>
    </row>
    <row r="32" spans="5:44">
      <c r="W32" s="50" t="s">
        <v>10772</v>
      </c>
      <c r="AR32" s="53" t="s">
        <v>10773</v>
      </c>
    </row>
    <row r="33" spans="23:44">
      <c r="W33" s="50" t="s">
        <v>10774</v>
      </c>
      <c r="AR33" s="55" t="s">
        <v>10775</v>
      </c>
    </row>
    <row r="34" spans="23:44">
      <c r="W34" s="50" t="s">
        <v>10776</v>
      </c>
      <c r="AR34" s="53" t="s">
        <v>10777</v>
      </c>
    </row>
    <row r="35" spans="23:44">
      <c r="W35" s="50" t="s">
        <v>10778</v>
      </c>
      <c r="AR35" s="55" t="s">
        <v>10779</v>
      </c>
    </row>
    <row r="36" spans="23:44">
      <c r="W36" s="50" t="s">
        <v>10780</v>
      </c>
      <c r="AR36" s="53" t="s">
        <v>10781</v>
      </c>
    </row>
    <row r="37" spans="23:44">
      <c r="W37" s="50" t="s">
        <v>10782</v>
      </c>
      <c r="AR37" s="55" t="s">
        <v>10783</v>
      </c>
    </row>
    <row r="38" spans="23:44">
      <c r="W38" s="50" t="s">
        <v>10784</v>
      </c>
      <c r="AR38" s="53" t="s">
        <v>10785</v>
      </c>
    </row>
    <row r="39" spans="23:44">
      <c r="W39" s="50" t="s">
        <v>10786</v>
      </c>
      <c r="AR39" s="55" t="s">
        <v>10787</v>
      </c>
    </row>
    <row r="40" spans="23:44">
      <c r="W40" s="50" t="s">
        <v>10788</v>
      </c>
      <c r="AR40" s="53" t="s">
        <v>10789</v>
      </c>
    </row>
    <row r="41" spans="23:44">
      <c r="W41" s="50" t="s">
        <v>10790</v>
      </c>
      <c r="AR41" s="55" t="s">
        <v>10791</v>
      </c>
    </row>
    <row r="42" spans="23:44">
      <c r="W42" s="50" t="s">
        <v>10792</v>
      </c>
      <c r="AR42" s="53" t="s">
        <v>10793</v>
      </c>
    </row>
    <row r="43" spans="23:44">
      <c r="W43" s="50" t="s">
        <v>10794</v>
      </c>
      <c r="AR43" s="55" t="s">
        <v>10795</v>
      </c>
    </row>
    <row r="44" spans="23:44">
      <c r="W44" s="50" t="s">
        <v>10796</v>
      </c>
      <c r="AR44" s="53" t="s">
        <v>10797</v>
      </c>
    </row>
    <row r="45" spans="23:44">
      <c r="W45" s="50" t="s">
        <v>8257</v>
      </c>
      <c r="AR45" s="55" t="s">
        <v>10798</v>
      </c>
    </row>
    <row r="46" spans="23:44">
      <c r="W46" s="50" t="s">
        <v>10799</v>
      </c>
      <c r="AR46" s="53" t="s">
        <v>10800</v>
      </c>
    </row>
    <row r="47" spans="23:44">
      <c r="W47" s="50" t="s">
        <v>6932</v>
      </c>
      <c r="AR47" s="55" t="s">
        <v>10801</v>
      </c>
    </row>
    <row r="48" spans="23:44">
      <c r="W48" s="50" t="s">
        <v>10802</v>
      </c>
      <c r="AR48" s="53" t="s">
        <v>10803</v>
      </c>
    </row>
    <row r="49" spans="23:44">
      <c r="W49" s="50" t="s">
        <v>10804</v>
      </c>
      <c r="AR49" s="55" t="s">
        <v>10803</v>
      </c>
    </row>
    <row r="50" spans="23:44">
      <c r="W50" s="50" t="s">
        <v>10805</v>
      </c>
      <c r="AR50" s="53" t="s">
        <v>10806</v>
      </c>
    </row>
    <row r="51" spans="23:44">
      <c r="W51" s="50" t="s">
        <v>10807</v>
      </c>
      <c r="AR51" s="55" t="s">
        <v>10806</v>
      </c>
    </row>
    <row r="52" spans="23:44">
      <c r="W52" s="50" t="s">
        <v>10808</v>
      </c>
      <c r="AR52" s="53" t="s">
        <v>10806</v>
      </c>
    </row>
    <row r="53" spans="23:44">
      <c r="W53" s="50" t="s">
        <v>10809</v>
      </c>
      <c r="AR53" s="55" t="s">
        <v>10810</v>
      </c>
    </row>
    <row r="54" spans="23:44">
      <c r="W54" s="50" t="s">
        <v>10811</v>
      </c>
      <c r="AR54" s="53" t="s">
        <v>10812</v>
      </c>
    </row>
    <row r="55" spans="23:44">
      <c r="AR55" s="55" t="s">
        <v>10813</v>
      </c>
    </row>
    <row r="56" spans="23:44">
      <c r="AR56" s="53" t="s">
        <v>10814</v>
      </c>
    </row>
    <row r="57" spans="23:44">
      <c r="AR57" s="55" t="s">
        <v>10815</v>
      </c>
    </row>
    <row r="58" spans="23:44">
      <c r="AR58" s="53" t="s">
        <v>10816</v>
      </c>
    </row>
    <row r="59" spans="23:44">
      <c r="AR59" s="55" t="s">
        <v>10817</v>
      </c>
    </row>
    <row r="60" spans="23:44">
      <c r="AR60" s="53" t="s">
        <v>10818</v>
      </c>
    </row>
    <row r="61" spans="23:44">
      <c r="AR61" s="55" t="s">
        <v>10819</v>
      </c>
    </row>
    <row r="62" spans="23:44">
      <c r="AR62" s="53" t="s">
        <v>10820</v>
      </c>
    </row>
    <row r="63" spans="23:44">
      <c r="AR63" s="55" t="s">
        <v>10821</v>
      </c>
    </row>
    <row r="64" spans="23:44">
      <c r="AR64" s="53" t="s">
        <v>10822</v>
      </c>
    </row>
    <row r="65" spans="44:44">
      <c r="AR65" s="55" t="s">
        <v>10823</v>
      </c>
    </row>
    <row r="66" spans="44:44">
      <c r="AR66" s="53" t="s">
        <v>10824</v>
      </c>
    </row>
    <row r="67" spans="44:44">
      <c r="AR67" s="55" t="s">
        <v>10825</v>
      </c>
    </row>
    <row r="68" spans="44:44">
      <c r="AR68" s="53" t="s">
        <v>10826</v>
      </c>
    </row>
    <row r="69" spans="44:44">
      <c r="AR69" s="55" t="s">
        <v>10827</v>
      </c>
    </row>
    <row r="70" spans="44:44">
      <c r="AR70" s="53" t="s">
        <v>10828</v>
      </c>
    </row>
    <row r="71" spans="44:44">
      <c r="AR71" s="55" t="s">
        <v>10829</v>
      </c>
    </row>
    <row r="72" spans="44:44">
      <c r="AR72" s="53" t="s">
        <v>10830</v>
      </c>
    </row>
    <row r="73" spans="44:44">
      <c r="AR73" s="55" t="s">
        <v>10831</v>
      </c>
    </row>
    <row r="74" spans="44:44">
      <c r="AR74" s="53" t="s">
        <v>10832</v>
      </c>
    </row>
    <row r="75" spans="44:44">
      <c r="AR75" s="55" t="s">
        <v>10833</v>
      </c>
    </row>
    <row r="76" spans="44:44">
      <c r="AR76" s="53" t="s">
        <v>10834</v>
      </c>
    </row>
    <row r="77" spans="44:44">
      <c r="AR77" s="55" t="s">
        <v>10835</v>
      </c>
    </row>
    <row r="78" spans="44:44">
      <c r="AR78" s="53" t="s">
        <v>10836</v>
      </c>
    </row>
    <row r="79" spans="44:44">
      <c r="AR79" s="55" t="s">
        <v>10837</v>
      </c>
    </row>
    <row r="80" spans="44:44">
      <c r="AR80" s="53" t="s">
        <v>10838</v>
      </c>
    </row>
    <row r="81" spans="44:44">
      <c r="AR81" s="55" t="s">
        <v>10839</v>
      </c>
    </row>
    <row r="82" spans="44:44">
      <c r="AR82" s="53" t="s">
        <v>10840</v>
      </c>
    </row>
    <row r="83" spans="44:44">
      <c r="AR83" s="55" t="s">
        <v>10841</v>
      </c>
    </row>
    <row r="84" spans="44:44">
      <c r="AR84" s="53" t="s">
        <v>10842</v>
      </c>
    </row>
    <row r="85" spans="44:44">
      <c r="AR85" s="55" t="s">
        <v>10843</v>
      </c>
    </row>
    <row r="86" spans="44:44">
      <c r="AR86" s="53" t="s">
        <v>10844</v>
      </c>
    </row>
    <row r="87" spans="44:44">
      <c r="AR87" s="55" t="s">
        <v>10845</v>
      </c>
    </row>
    <row r="88" spans="44:44">
      <c r="AR88" s="53" t="s">
        <v>10846</v>
      </c>
    </row>
    <row r="89" spans="44:44">
      <c r="AR89" s="55" t="s">
        <v>10847</v>
      </c>
    </row>
    <row r="90" spans="44:44">
      <c r="AR90" s="53" t="s">
        <v>10848</v>
      </c>
    </row>
    <row r="91" spans="44:44">
      <c r="AR91" s="55" t="s">
        <v>10849</v>
      </c>
    </row>
    <row r="92" spans="44:44">
      <c r="AR92" s="53" t="s">
        <v>10849</v>
      </c>
    </row>
    <row r="93" spans="44:44">
      <c r="AR93" s="55" t="s">
        <v>10850</v>
      </c>
    </row>
    <row r="94" spans="44:44">
      <c r="AR94" s="53" t="s">
        <v>10851</v>
      </c>
    </row>
    <row r="95" spans="44:44">
      <c r="AR95" s="55" t="s">
        <v>10852</v>
      </c>
    </row>
    <row r="96" spans="44:44">
      <c r="AR96" s="53" t="s">
        <v>10853</v>
      </c>
    </row>
    <row r="97" spans="44:44">
      <c r="AR97" s="55" t="s">
        <v>10854</v>
      </c>
    </row>
    <row r="98" spans="44:44">
      <c r="AR98" s="53" t="s">
        <v>10855</v>
      </c>
    </row>
    <row r="99" spans="44:44">
      <c r="AR99" s="55" t="s">
        <v>10856</v>
      </c>
    </row>
    <row r="100" spans="44:44">
      <c r="AR100" s="53" t="s">
        <v>10857</v>
      </c>
    </row>
    <row r="101" spans="44:44">
      <c r="AR101" s="55" t="s">
        <v>10858</v>
      </c>
    </row>
    <row r="102" spans="44:44">
      <c r="AR102" s="53" t="s">
        <v>10859</v>
      </c>
    </row>
    <row r="103" spans="44:44">
      <c r="AR103" s="55" t="s">
        <v>10860</v>
      </c>
    </row>
    <row r="104" spans="44:44">
      <c r="AR104" s="53" t="s">
        <v>10861</v>
      </c>
    </row>
    <row r="105" spans="44:44">
      <c r="AR105" s="55" t="s">
        <v>10862</v>
      </c>
    </row>
    <row r="106" spans="44:44">
      <c r="AR106" s="53" t="s">
        <v>10863</v>
      </c>
    </row>
    <row r="107" spans="44:44">
      <c r="AR107" s="55" t="s">
        <v>10864</v>
      </c>
    </row>
    <row r="108" spans="44:44">
      <c r="AR108" s="53" t="s">
        <v>10865</v>
      </c>
    </row>
    <row r="109" spans="44:44">
      <c r="AR109" s="55" t="s">
        <v>10866</v>
      </c>
    </row>
    <row r="110" spans="44:44">
      <c r="AR110" s="53" t="s">
        <v>10867</v>
      </c>
    </row>
    <row r="111" spans="44:44">
      <c r="AR111" s="55" t="s">
        <v>10868</v>
      </c>
    </row>
    <row r="112" spans="44:44">
      <c r="AR112" s="53" t="s">
        <v>10869</v>
      </c>
    </row>
    <row r="113" spans="44:44">
      <c r="AR113" s="55" t="s">
        <v>10870</v>
      </c>
    </row>
    <row r="114" spans="44:44">
      <c r="AR114" s="53" t="s">
        <v>10871</v>
      </c>
    </row>
    <row r="115" spans="44:44">
      <c r="AR115" s="55" t="s">
        <v>10872</v>
      </c>
    </row>
    <row r="116" spans="44:44">
      <c r="AR116" s="53" t="s">
        <v>10873</v>
      </c>
    </row>
    <row r="117" spans="44:44">
      <c r="AR117" s="55" t="s">
        <v>10874</v>
      </c>
    </row>
    <row r="118" spans="44:44">
      <c r="AR118" s="53" t="s">
        <v>10875</v>
      </c>
    </row>
    <row r="119" spans="44:44">
      <c r="AR119" s="55" t="s">
        <v>10876</v>
      </c>
    </row>
    <row r="120" spans="44:44">
      <c r="AR120" s="53" t="s">
        <v>10877</v>
      </c>
    </row>
    <row r="121" spans="44:44">
      <c r="AR121" s="55" t="s">
        <v>10878</v>
      </c>
    </row>
    <row r="122" spans="44:44">
      <c r="AR122" s="53" t="s">
        <v>10879</v>
      </c>
    </row>
    <row r="123" spans="44:44">
      <c r="AR123" s="55" t="s">
        <v>10880</v>
      </c>
    </row>
    <row r="124" spans="44:44">
      <c r="AR124" s="53" t="s">
        <v>10881</v>
      </c>
    </row>
    <row r="125" spans="44:44">
      <c r="AR125" s="55" t="s">
        <v>10882</v>
      </c>
    </row>
    <row r="126" spans="44:44">
      <c r="AR126" s="53" t="s">
        <v>10883</v>
      </c>
    </row>
    <row r="127" spans="44:44">
      <c r="AR127" s="55" t="s">
        <v>10884</v>
      </c>
    </row>
    <row r="128" spans="44:44">
      <c r="AR128" s="53" t="s">
        <v>10885</v>
      </c>
    </row>
    <row r="129" spans="44:44">
      <c r="AR129" s="55" t="s">
        <v>10886</v>
      </c>
    </row>
    <row r="130" spans="44:44">
      <c r="AR130" s="53" t="s">
        <v>10887</v>
      </c>
    </row>
    <row r="131" spans="44:44">
      <c r="AR131" s="55" t="s">
        <v>10888</v>
      </c>
    </row>
    <row r="132" spans="44:44">
      <c r="AR132" s="53" t="s">
        <v>10889</v>
      </c>
    </row>
    <row r="133" spans="44:44">
      <c r="AR133" s="55" t="s">
        <v>10890</v>
      </c>
    </row>
    <row r="134" spans="44:44">
      <c r="AR134" s="53" t="s">
        <v>10891</v>
      </c>
    </row>
    <row r="135" spans="44:44">
      <c r="AR135" s="55" t="s">
        <v>10892</v>
      </c>
    </row>
    <row r="136" spans="44:44">
      <c r="AR136" s="53" t="s">
        <v>10893</v>
      </c>
    </row>
    <row r="137" spans="44:44">
      <c r="AR137" s="55" t="s">
        <v>10894</v>
      </c>
    </row>
    <row r="138" spans="44:44">
      <c r="AR138" s="53" t="s">
        <v>10895</v>
      </c>
    </row>
    <row r="139" spans="44:44">
      <c r="AR139" s="55" t="s">
        <v>10896</v>
      </c>
    </row>
    <row r="140" spans="44:44">
      <c r="AR140" s="53" t="s">
        <v>10897</v>
      </c>
    </row>
    <row r="141" spans="44:44">
      <c r="AR141" s="55" t="s">
        <v>10898</v>
      </c>
    </row>
    <row r="142" spans="44:44">
      <c r="AR142" s="53" t="s">
        <v>10899</v>
      </c>
    </row>
    <row r="143" spans="44:44">
      <c r="AR143" s="55" t="s">
        <v>10899</v>
      </c>
    </row>
    <row r="144" spans="44:44">
      <c r="AR144" s="53" t="s">
        <v>10899</v>
      </c>
    </row>
    <row r="145" spans="44:44">
      <c r="AR145" s="55" t="s">
        <v>10900</v>
      </c>
    </row>
    <row r="146" spans="44:44">
      <c r="AR146" s="53" t="s">
        <v>10901</v>
      </c>
    </row>
    <row r="147" spans="44:44">
      <c r="AR147" s="55" t="s">
        <v>10902</v>
      </c>
    </row>
    <row r="148" spans="44:44">
      <c r="AR148" s="53" t="s">
        <v>10903</v>
      </c>
    </row>
    <row r="149" spans="44:44">
      <c r="AR149" s="55" t="s">
        <v>10904</v>
      </c>
    </row>
    <row r="150" spans="44:44">
      <c r="AR150" s="53" t="s">
        <v>10905</v>
      </c>
    </row>
    <row r="151" spans="44:44">
      <c r="AR151" s="55" t="s">
        <v>10906</v>
      </c>
    </row>
    <row r="152" spans="44:44">
      <c r="AR152" s="53" t="s">
        <v>10907</v>
      </c>
    </row>
    <row r="153" spans="44:44">
      <c r="AR153" s="55" t="s">
        <v>10908</v>
      </c>
    </row>
    <row r="154" spans="44:44">
      <c r="AR154" s="53" t="s">
        <v>10909</v>
      </c>
    </row>
    <row r="155" spans="44:44">
      <c r="AR155" s="55" t="s">
        <v>10910</v>
      </c>
    </row>
    <row r="156" spans="44:44">
      <c r="AR156" s="53" t="s">
        <v>10911</v>
      </c>
    </row>
    <row r="157" spans="44:44">
      <c r="AR157" s="55" t="s">
        <v>10912</v>
      </c>
    </row>
    <row r="158" spans="44:44">
      <c r="AR158" s="53" t="s">
        <v>10913</v>
      </c>
    </row>
    <row r="159" spans="44:44">
      <c r="AR159" s="55" t="s">
        <v>10914</v>
      </c>
    </row>
    <row r="160" spans="44:44">
      <c r="AR160" s="53" t="s">
        <v>10915</v>
      </c>
    </row>
    <row r="161" spans="44:44">
      <c r="AR161" s="55" t="s">
        <v>10916</v>
      </c>
    </row>
    <row r="162" spans="44:44">
      <c r="AR162" s="53" t="s">
        <v>10917</v>
      </c>
    </row>
    <row r="163" spans="44:44">
      <c r="AR163" s="55" t="s">
        <v>10918</v>
      </c>
    </row>
    <row r="164" spans="44:44">
      <c r="AR164" s="53" t="s">
        <v>10919</v>
      </c>
    </row>
    <row r="165" spans="44:44">
      <c r="AR165" s="55" t="s">
        <v>10920</v>
      </c>
    </row>
    <row r="166" spans="44:44">
      <c r="AR166" s="53" t="s">
        <v>10921</v>
      </c>
    </row>
    <row r="167" spans="44:44">
      <c r="AR167" s="55" t="s">
        <v>10922</v>
      </c>
    </row>
    <row r="168" spans="44:44">
      <c r="AR168" s="53" t="s">
        <v>10923</v>
      </c>
    </row>
    <row r="169" spans="44:44">
      <c r="AR169" s="55" t="s">
        <v>10924</v>
      </c>
    </row>
    <row r="170" spans="44:44">
      <c r="AR170" s="53" t="s">
        <v>10925</v>
      </c>
    </row>
    <row r="171" spans="44:44">
      <c r="AR171" s="55" t="s">
        <v>10926</v>
      </c>
    </row>
    <row r="172" spans="44:44">
      <c r="AR172" s="53" t="s">
        <v>10927</v>
      </c>
    </row>
    <row r="173" spans="44:44">
      <c r="AR173" s="55" t="s">
        <v>10928</v>
      </c>
    </row>
    <row r="174" spans="44:44">
      <c r="AR174" s="53" t="s">
        <v>10929</v>
      </c>
    </row>
    <row r="175" spans="44:44">
      <c r="AR175" s="55" t="s">
        <v>10930</v>
      </c>
    </row>
    <row r="176" spans="44:44">
      <c r="AR176" s="53" t="s">
        <v>10931</v>
      </c>
    </row>
    <row r="177" spans="44:44">
      <c r="AR177" s="55" t="s">
        <v>10932</v>
      </c>
    </row>
    <row r="178" spans="44:44">
      <c r="AR178" s="53" t="s">
        <v>10933</v>
      </c>
    </row>
    <row r="179" spans="44:44">
      <c r="AR179" s="55" t="s">
        <v>10933</v>
      </c>
    </row>
    <row r="180" spans="44:44">
      <c r="AR180" s="53" t="s">
        <v>10934</v>
      </c>
    </row>
    <row r="181" spans="44:44">
      <c r="AR181" s="55" t="s">
        <v>10935</v>
      </c>
    </row>
    <row r="182" spans="44:44">
      <c r="AR182" s="53" t="s">
        <v>10936</v>
      </c>
    </row>
    <row r="183" spans="44:44">
      <c r="AR183" s="55" t="s">
        <v>10937</v>
      </c>
    </row>
    <row r="184" spans="44:44">
      <c r="AR184" s="53" t="s">
        <v>10938</v>
      </c>
    </row>
    <row r="185" spans="44:44">
      <c r="AR185" s="55" t="s">
        <v>10939</v>
      </c>
    </row>
    <row r="186" spans="44:44">
      <c r="AR186" s="53" t="s">
        <v>10940</v>
      </c>
    </row>
    <row r="187" spans="44:44">
      <c r="AR187" s="55" t="s">
        <v>10941</v>
      </c>
    </row>
    <row r="188" spans="44:44">
      <c r="AR188" s="53" t="s">
        <v>10942</v>
      </c>
    </row>
    <row r="189" spans="44:44">
      <c r="AR189" s="55" t="s">
        <v>10943</v>
      </c>
    </row>
    <row r="190" spans="44:44">
      <c r="AR190" s="53" t="s">
        <v>10944</v>
      </c>
    </row>
    <row r="191" spans="44:44">
      <c r="AR191" s="55" t="s">
        <v>10945</v>
      </c>
    </row>
    <row r="192" spans="44:44">
      <c r="AR192" s="53" t="s">
        <v>10946</v>
      </c>
    </row>
    <row r="193" spans="44:44">
      <c r="AR193" s="55" t="s">
        <v>10947</v>
      </c>
    </row>
    <row r="194" spans="44:44">
      <c r="AR194" s="53" t="s">
        <v>10948</v>
      </c>
    </row>
    <row r="195" spans="44:44">
      <c r="AR195" s="55" t="s">
        <v>10949</v>
      </c>
    </row>
    <row r="196" spans="44:44">
      <c r="AR196" s="53" t="s">
        <v>10950</v>
      </c>
    </row>
    <row r="197" spans="44:44">
      <c r="AR197" s="55" t="s">
        <v>10951</v>
      </c>
    </row>
    <row r="198" spans="44:44">
      <c r="AR198" s="53" t="s">
        <v>10952</v>
      </c>
    </row>
    <row r="199" spans="44:44">
      <c r="AR199" s="55" t="s">
        <v>10953</v>
      </c>
    </row>
    <row r="200" spans="44:44">
      <c r="AR200" s="53" t="s">
        <v>10954</v>
      </c>
    </row>
    <row r="201" spans="44:44">
      <c r="AR201" s="55" t="s">
        <v>10955</v>
      </c>
    </row>
    <row r="202" spans="44:44">
      <c r="AR202" s="53" t="s">
        <v>10956</v>
      </c>
    </row>
    <row r="203" spans="44:44">
      <c r="AR203" s="55" t="s">
        <v>10957</v>
      </c>
    </row>
    <row r="204" spans="44:44">
      <c r="AR204" s="53" t="s">
        <v>10958</v>
      </c>
    </row>
    <row r="205" spans="44:44">
      <c r="AR205" s="55" t="s">
        <v>10959</v>
      </c>
    </row>
    <row r="206" spans="44:44">
      <c r="AR206" s="53" t="s">
        <v>10960</v>
      </c>
    </row>
    <row r="207" spans="44:44">
      <c r="AR207" s="55" t="s">
        <v>10960</v>
      </c>
    </row>
    <row r="208" spans="44:44">
      <c r="AR208" s="53" t="s">
        <v>10961</v>
      </c>
    </row>
    <row r="209" spans="44:44">
      <c r="AR209" s="55" t="s">
        <v>10962</v>
      </c>
    </row>
    <row r="210" spans="44:44">
      <c r="AR210" s="53" t="s">
        <v>10963</v>
      </c>
    </row>
    <row r="211" spans="44:44">
      <c r="AR211" s="55" t="s">
        <v>10964</v>
      </c>
    </row>
    <row r="212" spans="44:44">
      <c r="AR212" s="53" t="s">
        <v>10965</v>
      </c>
    </row>
    <row r="213" spans="44:44">
      <c r="AR213" s="55" t="s">
        <v>10966</v>
      </c>
    </row>
    <row r="214" spans="44:44">
      <c r="AR214" s="53" t="s">
        <v>10967</v>
      </c>
    </row>
    <row r="215" spans="44:44">
      <c r="AR215" s="55" t="s">
        <v>10968</v>
      </c>
    </row>
    <row r="216" spans="44:44">
      <c r="AR216" s="53" t="s">
        <v>10969</v>
      </c>
    </row>
    <row r="217" spans="44:44">
      <c r="AR217" s="55" t="s">
        <v>10970</v>
      </c>
    </row>
    <row r="218" spans="44:44">
      <c r="AR218" s="53" t="s">
        <v>10971</v>
      </c>
    </row>
    <row r="219" spans="44:44">
      <c r="AR219" s="55" t="s">
        <v>10972</v>
      </c>
    </row>
    <row r="220" spans="44:44">
      <c r="AR220" s="53" t="s">
        <v>10973</v>
      </c>
    </row>
    <row r="221" spans="44:44">
      <c r="AR221" s="55" t="s">
        <v>10974</v>
      </c>
    </row>
    <row r="222" spans="44:44">
      <c r="AR222" s="53" t="s">
        <v>10975</v>
      </c>
    </row>
    <row r="223" spans="44:44">
      <c r="AR223" s="55" t="s">
        <v>10976</v>
      </c>
    </row>
    <row r="224" spans="44:44">
      <c r="AR224" s="53" t="s">
        <v>10977</v>
      </c>
    </row>
    <row r="225" spans="44:44">
      <c r="AR225" s="55" t="s">
        <v>10978</v>
      </c>
    </row>
    <row r="226" spans="44:44">
      <c r="AR226" s="53" t="s">
        <v>10978</v>
      </c>
    </row>
    <row r="227" spans="44:44">
      <c r="AR227" s="55" t="s">
        <v>10979</v>
      </c>
    </row>
    <row r="228" spans="44:44">
      <c r="AR228" s="53" t="s">
        <v>10980</v>
      </c>
    </row>
    <row r="229" spans="44:44">
      <c r="AR229" s="55" t="s">
        <v>10981</v>
      </c>
    </row>
    <row r="230" spans="44:44">
      <c r="AR230" s="53" t="s">
        <v>10982</v>
      </c>
    </row>
    <row r="231" spans="44:44">
      <c r="AR231" s="55" t="s">
        <v>10983</v>
      </c>
    </row>
    <row r="232" spans="44:44">
      <c r="AR232" s="53" t="s">
        <v>10984</v>
      </c>
    </row>
    <row r="233" spans="44:44">
      <c r="AR233" s="55" t="s">
        <v>10985</v>
      </c>
    </row>
    <row r="234" spans="44:44">
      <c r="AR234" s="53" t="s">
        <v>10986</v>
      </c>
    </row>
    <row r="235" spans="44:44">
      <c r="AR235" s="55" t="s">
        <v>10987</v>
      </c>
    </row>
    <row r="236" spans="44:44">
      <c r="AR236" s="53" t="s">
        <v>10988</v>
      </c>
    </row>
    <row r="237" spans="44:44">
      <c r="AR237" s="55" t="s">
        <v>10989</v>
      </c>
    </row>
    <row r="238" spans="44:44">
      <c r="AR238" s="53" t="s">
        <v>10990</v>
      </c>
    </row>
    <row r="239" spans="44:44">
      <c r="AR239" s="55" t="s">
        <v>10991</v>
      </c>
    </row>
    <row r="240" spans="44:44">
      <c r="AR240" s="53" t="s">
        <v>10992</v>
      </c>
    </row>
    <row r="241" spans="44:44">
      <c r="AR241" s="55" t="s">
        <v>10993</v>
      </c>
    </row>
    <row r="242" spans="44:44">
      <c r="AR242" s="53" t="s">
        <v>10994</v>
      </c>
    </row>
    <row r="243" spans="44:44">
      <c r="AR243" s="55" t="s">
        <v>10995</v>
      </c>
    </row>
    <row r="244" spans="44:44">
      <c r="AR244" s="53" t="s">
        <v>10996</v>
      </c>
    </row>
    <row r="245" spans="44:44">
      <c r="AR245" s="55" t="s">
        <v>10997</v>
      </c>
    </row>
    <row r="246" spans="44:44">
      <c r="AR246" s="53" t="s">
        <v>10998</v>
      </c>
    </row>
    <row r="247" spans="44:44">
      <c r="AR247" s="55" t="s">
        <v>10999</v>
      </c>
    </row>
    <row r="248" spans="44:44">
      <c r="AR248" s="53" t="s">
        <v>11000</v>
      </c>
    </row>
    <row r="249" spans="44:44">
      <c r="AR249" s="55" t="s">
        <v>11001</v>
      </c>
    </row>
    <row r="250" spans="44:44">
      <c r="AR250" s="53" t="s">
        <v>11002</v>
      </c>
    </row>
    <row r="251" spans="44:44">
      <c r="AR251" s="55" t="s">
        <v>11003</v>
      </c>
    </row>
    <row r="252" spans="44:44">
      <c r="AR252" s="53" t="s">
        <v>11004</v>
      </c>
    </row>
    <row r="253" spans="44:44">
      <c r="AR253" s="55" t="s">
        <v>11005</v>
      </c>
    </row>
    <row r="254" spans="44:44">
      <c r="AR254" s="53" t="s">
        <v>11006</v>
      </c>
    </row>
    <row r="255" spans="44:44">
      <c r="AR255" s="55" t="s">
        <v>11007</v>
      </c>
    </row>
    <row r="256" spans="44:44">
      <c r="AR256" s="53" t="s">
        <v>11008</v>
      </c>
    </row>
    <row r="257" spans="44:44">
      <c r="AR257" s="55" t="s">
        <v>11009</v>
      </c>
    </row>
    <row r="258" spans="44:44">
      <c r="AR258" s="53" t="s">
        <v>11010</v>
      </c>
    </row>
    <row r="259" spans="44:44">
      <c r="AR259" s="55" t="s">
        <v>11011</v>
      </c>
    </row>
    <row r="260" spans="44:44">
      <c r="AR260" s="53" t="s">
        <v>11012</v>
      </c>
    </row>
    <row r="261" spans="44:44">
      <c r="AR261" s="55" t="s">
        <v>11012</v>
      </c>
    </row>
    <row r="262" spans="44:44">
      <c r="AR262" s="53" t="s">
        <v>11013</v>
      </c>
    </row>
    <row r="263" spans="44:44">
      <c r="AR263" s="55" t="s">
        <v>11014</v>
      </c>
    </row>
    <row r="264" spans="44:44">
      <c r="AR264" s="53" t="s">
        <v>11015</v>
      </c>
    </row>
    <row r="265" spans="44:44">
      <c r="AR265" s="55" t="s">
        <v>11016</v>
      </c>
    </row>
    <row r="266" spans="44:44">
      <c r="AR266" s="53" t="s">
        <v>11017</v>
      </c>
    </row>
    <row r="267" spans="44:44">
      <c r="AR267" s="55" t="s">
        <v>11018</v>
      </c>
    </row>
    <row r="268" spans="44:44">
      <c r="AR268" s="53" t="s">
        <v>11019</v>
      </c>
    </row>
    <row r="269" spans="44:44">
      <c r="AR269" s="55" t="s">
        <v>10297</v>
      </c>
    </row>
    <row r="270" spans="44:44">
      <c r="AR270" s="53" t="s">
        <v>10297</v>
      </c>
    </row>
    <row r="271" spans="44:44">
      <c r="AR271" s="55" t="s">
        <v>11020</v>
      </c>
    </row>
    <row r="272" spans="44:44">
      <c r="AR272" s="53" t="s">
        <v>11021</v>
      </c>
    </row>
    <row r="273" spans="44:44">
      <c r="AR273" s="55" t="s">
        <v>11022</v>
      </c>
    </row>
    <row r="274" spans="44:44">
      <c r="AR274" s="53" t="s">
        <v>11023</v>
      </c>
    </row>
    <row r="275" spans="44:44">
      <c r="AR275" s="55" t="s">
        <v>11024</v>
      </c>
    </row>
    <row r="276" spans="44:44">
      <c r="AR276" s="53" t="s">
        <v>11025</v>
      </c>
    </row>
    <row r="277" spans="44:44">
      <c r="AR277" s="55" t="s">
        <v>11026</v>
      </c>
    </row>
    <row r="278" spans="44:44">
      <c r="AR278" s="53" t="s">
        <v>11027</v>
      </c>
    </row>
    <row r="279" spans="44:44">
      <c r="AR279" s="55" t="s">
        <v>11028</v>
      </c>
    </row>
    <row r="280" spans="44:44">
      <c r="AR280" s="53" t="s">
        <v>11029</v>
      </c>
    </row>
    <row r="281" spans="44:44">
      <c r="AR281" s="55" t="s">
        <v>11030</v>
      </c>
    </row>
    <row r="282" spans="44:44">
      <c r="AR282" s="53" t="s">
        <v>11031</v>
      </c>
    </row>
    <row r="283" spans="44:44">
      <c r="AR283" s="55" t="s">
        <v>11032</v>
      </c>
    </row>
    <row r="284" spans="44:44">
      <c r="AR284" s="53" t="s">
        <v>11033</v>
      </c>
    </row>
    <row r="285" spans="44:44">
      <c r="AR285" s="55" t="s">
        <v>11034</v>
      </c>
    </row>
    <row r="286" spans="44:44">
      <c r="AR286" s="53" t="s">
        <v>11035</v>
      </c>
    </row>
    <row r="287" spans="44:44">
      <c r="AR287" s="55" t="s">
        <v>11036</v>
      </c>
    </row>
    <row r="288" spans="44:44">
      <c r="AR288" s="53" t="s">
        <v>11037</v>
      </c>
    </row>
    <row r="289" spans="44:44">
      <c r="AR289" s="55" t="s">
        <v>11038</v>
      </c>
    </row>
    <row r="290" spans="44:44">
      <c r="AR290" s="53" t="s">
        <v>11039</v>
      </c>
    </row>
    <row r="291" spans="44:44">
      <c r="AR291" s="55" t="s">
        <v>11040</v>
      </c>
    </row>
    <row r="292" spans="44:44">
      <c r="AR292" s="53" t="s">
        <v>11041</v>
      </c>
    </row>
    <row r="293" spans="44:44">
      <c r="AR293" s="55" t="s">
        <v>11042</v>
      </c>
    </row>
    <row r="294" spans="44:44">
      <c r="AR294" s="53" t="s">
        <v>11043</v>
      </c>
    </row>
    <row r="295" spans="44:44">
      <c r="AR295" s="55" t="s">
        <v>11044</v>
      </c>
    </row>
    <row r="296" spans="44:44">
      <c r="AR296" s="53" t="s">
        <v>11045</v>
      </c>
    </row>
    <row r="297" spans="44:44">
      <c r="AR297" s="55" t="s">
        <v>11046</v>
      </c>
    </row>
    <row r="298" spans="44:44">
      <c r="AR298" s="53" t="s">
        <v>11047</v>
      </c>
    </row>
    <row r="299" spans="44:44">
      <c r="AR299" s="55" t="s">
        <v>11048</v>
      </c>
    </row>
    <row r="300" spans="44:44">
      <c r="AR300" s="53" t="s">
        <v>11049</v>
      </c>
    </row>
    <row r="301" spans="44:44">
      <c r="AR301" s="55" t="s">
        <v>11050</v>
      </c>
    </row>
    <row r="302" spans="44:44">
      <c r="AR302" s="53" t="s">
        <v>11051</v>
      </c>
    </row>
    <row r="303" spans="44:44">
      <c r="AR303" s="55" t="s">
        <v>11052</v>
      </c>
    </row>
    <row r="304" spans="44:44">
      <c r="AR304" s="53" t="s">
        <v>11053</v>
      </c>
    </row>
    <row r="305" spans="44:44">
      <c r="AR305" s="55" t="s">
        <v>11054</v>
      </c>
    </row>
    <row r="306" spans="44:44">
      <c r="AR306" s="53" t="s">
        <v>11055</v>
      </c>
    </row>
    <row r="307" spans="44:44">
      <c r="AR307" s="55" t="s">
        <v>11056</v>
      </c>
    </row>
    <row r="308" spans="44:44">
      <c r="AR308" s="53" t="s">
        <v>11057</v>
      </c>
    </row>
    <row r="309" spans="44:44">
      <c r="AR309" s="55" t="s">
        <v>11058</v>
      </c>
    </row>
    <row r="310" spans="44:44">
      <c r="AR310" s="53" t="s">
        <v>11059</v>
      </c>
    </row>
    <row r="311" spans="44:44">
      <c r="AR311" s="55" t="s">
        <v>11060</v>
      </c>
    </row>
    <row r="312" spans="44:44">
      <c r="AR312" s="53" t="s">
        <v>11061</v>
      </c>
    </row>
    <row r="313" spans="44:44">
      <c r="AR313" s="55" t="s">
        <v>11062</v>
      </c>
    </row>
    <row r="314" spans="44:44">
      <c r="AR314" s="53" t="s">
        <v>11063</v>
      </c>
    </row>
    <row r="315" spans="44:44">
      <c r="AR315" s="55" t="s">
        <v>11064</v>
      </c>
    </row>
    <row r="316" spans="44:44">
      <c r="AR316" s="53" t="s">
        <v>11065</v>
      </c>
    </row>
    <row r="317" spans="44:44">
      <c r="AR317" s="55" t="s">
        <v>11066</v>
      </c>
    </row>
    <row r="318" spans="44:44">
      <c r="AR318" s="53" t="s">
        <v>11066</v>
      </c>
    </row>
    <row r="319" spans="44:44">
      <c r="AR319" s="55" t="s">
        <v>11067</v>
      </c>
    </row>
    <row r="320" spans="44:44">
      <c r="AR320" s="53" t="s">
        <v>11068</v>
      </c>
    </row>
    <row r="321" spans="44:44">
      <c r="AR321" s="55" t="s">
        <v>11069</v>
      </c>
    </row>
    <row r="322" spans="44:44">
      <c r="AR322" s="53" t="s">
        <v>11070</v>
      </c>
    </row>
    <row r="323" spans="44:44">
      <c r="AR323" s="55" t="s">
        <v>11071</v>
      </c>
    </row>
    <row r="324" spans="44:44">
      <c r="AR324" s="53" t="s">
        <v>11072</v>
      </c>
    </row>
    <row r="325" spans="44:44">
      <c r="AR325" s="55" t="s">
        <v>11073</v>
      </c>
    </row>
    <row r="326" spans="44:44">
      <c r="AR326" s="53" t="s">
        <v>11074</v>
      </c>
    </row>
    <row r="327" spans="44:44">
      <c r="AR327" s="55" t="s">
        <v>11075</v>
      </c>
    </row>
    <row r="328" spans="44:44">
      <c r="AR328" s="53" t="s">
        <v>11076</v>
      </c>
    </row>
    <row r="329" spans="44:44">
      <c r="AR329" s="55" t="s">
        <v>11077</v>
      </c>
    </row>
    <row r="330" spans="44:44">
      <c r="AR330" s="53" t="s">
        <v>11078</v>
      </c>
    </row>
    <row r="331" spans="44:44">
      <c r="AR331" s="55" t="s">
        <v>11079</v>
      </c>
    </row>
    <row r="332" spans="44:44">
      <c r="AR332" s="53" t="s">
        <v>11080</v>
      </c>
    </row>
    <row r="333" spans="44:44">
      <c r="AR333" s="55" t="s">
        <v>11081</v>
      </c>
    </row>
    <row r="334" spans="44:44">
      <c r="AR334" s="53" t="s">
        <v>11082</v>
      </c>
    </row>
    <row r="335" spans="44:44">
      <c r="AR335" s="55" t="s">
        <v>11083</v>
      </c>
    </row>
    <row r="336" spans="44:44">
      <c r="AR336" s="53" t="s">
        <v>11084</v>
      </c>
    </row>
    <row r="337" spans="44:44">
      <c r="AR337" s="55" t="s">
        <v>11085</v>
      </c>
    </row>
    <row r="338" spans="44:44">
      <c r="AR338" s="53" t="s">
        <v>11086</v>
      </c>
    </row>
    <row r="339" spans="44:44">
      <c r="AR339" s="55" t="s">
        <v>11087</v>
      </c>
    </row>
    <row r="340" spans="44:44">
      <c r="AR340" s="53" t="s">
        <v>10550</v>
      </c>
    </row>
    <row r="341" spans="44:44">
      <c r="AR341" s="55" t="s">
        <v>11088</v>
      </c>
    </row>
    <row r="342" spans="44:44">
      <c r="AR342" s="53" t="s">
        <v>11089</v>
      </c>
    </row>
    <row r="343" spans="44:44">
      <c r="AR343" s="55" t="s">
        <v>11090</v>
      </c>
    </row>
    <row r="344" spans="44:44">
      <c r="AR344" s="53" t="s">
        <v>11091</v>
      </c>
    </row>
    <row r="345" spans="44:44">
      <c r="AR345" s="55" t="s">
        <v>11092</v>
      </c>
    </row>
    <row r="346" spans="44:44">
      <c r="AR346" s="53" t="s">
        <v>11093</v>
      </c>
    </row>
    <row r="347" spans="44:44">
      <c r="AR347" s="55" t="s">
        <v>11094</v>
      </c>
    </row>
    <row r="348" spans="44:44">
      <c r="AR348" s="53" t="s">
        <v>11095</v>
      </c>
    </row>
    <row r="349" spans="44:44">
      <c r="AR349" s="55" t="s">
        <v>11096</v>
      </c>
    </row>
    <row r="350" spans="44:44">
      <c r="AR350" s="53" t="s">
        <v>11097</v>
      </c>
    </row>
    <row r="351" spans="44:44">
      <c r="AR351" s="55" t="s">
        <v>11098</v>
      </c>
    </row>
    <row r="352" spans="44:44">
      <c r="AR352" s="53" t="s">
        <v>11098</v>
      </c>
    </row>
    <row r="353" spans="44:44">
      <c r="AR353" s="55" t="s">
        <v>11099</v>
      </c>
    </row>
    <row r="354" spans="44:44">
      <c r="AR354" s="53" t="s">
        <v>11100</v>
      </c>
    </row>
    <row r="355" spans="44:44">
      <c r="AR355" s="55" t="s">
        <v>11101</v>
      </c>
    </row>
    <row r="356" spans="44:44">
      <c r="AR356" s="53" t="s">
        <v>11102</v>
      </c>
    </row>
    <row r="357" spans="44:44">
      <c r="AR357" s="55" t="s">
        <v>11103</v>
      </c>
    </row>
    <row r="358" spans="44:44">
      <c r="AR358" s="53" t="s">
        <v>11104</v>
      </c>
    </row>
    <row r="359" spans="44:44">
      <c r="AR359" s="55" t="s">
        <v>11105</v>
      </c>
    </row>
    <row r="360" spans="44:44">
      <c r="AR360" s="53" t="s">
        <v>11106</v>
      </c>
    </row>
    <row r="361" spans="44:44">
      <c r="AR361" s="55" t="s">
        <v>11107</v>
      </c>
    </row>
    <row r="362" spans="44:44">
      <c r="AR362" s="53" t="s">
        <v>11108</v>
      </c>
    </row>
    <row r="363" spans="44:44">
      <c r="AR363" s="55" t="s">
        <v>11109</v>
      </c>
    </row>
    <row r="364" spans="44:44">
      <c r="AR364" s="53" t="s">
        <v>11110</v>
      </c>
    </row>
    <row r="365" spans="44:44">
      <c r="AR365" s="55" t="s">
        <v>11111</v>
      </c>
    </row>
    <row r="366" spans="44:44">
      <c r="AR366" s="53" t="s">
        <v>11112</v>
      </c>
    </row>
    <row r="367" spans="44:44">
      <c r="AR367" s="55" t="s">
        <v>11113</v>
      </c>
    </row>
    <row r="368" spans="44:44">
      <c r="AR368" s="53" t="s">
        <v>11114</v>
      </c>
    </row>
    <row r="369" spans="44:44">
      <c r="AR369" s="55" t="s">
        <v>11115</v>
      </c>
    </row>
    <row r="370" spans="44:44">
      <c r="AR370" s="53" t="s">
        <v>11115</v>
      </c>
    </row>
    <row r="371" spans="44:44">
      <c r="AR371" s="55" t="s">
        <v>11116</v>
      </c>
    </row>
    <row r="372" spans="44:44">
      <c r="AR372" s="53" t="s">
        <v>11117</v>
      </c>
    </row>
    <row r="373" spans="44:44">
      <c r="AR373" s="55" t="s">
        <v>11118</v>
      </c>
    </row>
    <row r="374" spans="44:44">
      <c r="AR374" s="53" t="s">
        <v>11119</v>
      </c>
    </row>
    <row r="375" spans="44:44">
      <c r="AR375" s="55" t="s">
        <v>11120</v>
      </c>
    </row>
    <row r="376" spans="44:44">
      <c r="AR376" s="53" t="s">
        <v>11121</v>
      </c>
    </row>
    <row r="377" spans="44:44">
      <c r="AR377" s="55" t="s">
        <v>11122</v>
      </c>
    </row>
    <row r="378" spans="44:44">
      <c r="AR378" s="53" t="s">
        <v>11123</v>
      </c>
    </row>
    <row r="379" spans="44:44">
      <c r="AR379" s="55" t="s">
        <v>11124</v>
      </c>
    </row>
    <row r="380" spans="44:44">
      <c r="AR380" s="53" t="s">
        <v>11125</v>
      </c>
    </row>
    <row r="381" spans="44:44">
      <c r="AR381" s="55" t="s">
        <v>11126</v>
      </c>
    </row>
    <row r="382" spans="44:44">
      <c r="AR382" s="53" t="s">
        <v>11127</v>
      </c>
    </row>
    <row r="383" spans="44:44">
      <c r="AR383" s="55" t="s">
        <v>11128</v>
      </c>
    </row>
    <row r="384" spans="44:44">
      <c r="AR384" s="53" t="s">
        <v>11129</v>
      </c>
    </row>
    <row r="385" spans="44:44">
      <c r="AR385" s="55" t="s">
        <v>11130</v>
      </c>
    </row>
    <row r="386" spans="44:44">
      <c r="AR386" s="53" t="s">
        <v>11131</v>
      </c>
    </row>
    <row r="387" spans="44:44">
      <c r="AR387" s="55" t="s">
        <v>11132</v>
      </c>
    </row>
    <row r="388" spans="44:44">
      <c r="AR388" s="53" t="s">
        <v>11133</v>
      </c>
    </row>
    <row r="389" spans="44:44">
      <c r="AR389" s="55" t="s">
        <v>11134</v>
      </c>
    </row>
    <row r="390" spans="44:44">
      <c r="AR390" s="53" t="s">
        <v>11135</v>
      </c>
    </row>
    <row r="391" spans="44:44">
      <c r="AR391" s="55" t="s">
        <v>11136</v>
      </c>
    </row>
    <row r="392" spans="44:44">
      <c r="AR392" s="53" t="s">
        <v>11137</v>
      </c>
    </row>
    <row r="393" spans="44:44">
      <c r="AR393" s="55" t="s">
        <v>11138</v>
      </c>
    </row>
    <row r="394" spans="44:44">
      <c r="AR394" s="53" t="s">
        <v>11139</v>
      </c>
    </row>
    <row r="395" spans="44:44">
      <c r="AR395" s="55" t="s">
        <v>11140</v>
      </c>
    </row>
    <row r="396" spans="44:44">
      <c r="AR396" s="53" t="s">
        <v>11141</v>
      </c>
    </row>
    <row r="397" spans="44:44">
      <c r="AR397" s="55" t="s">
        <v>11142</v>
      </c>
    </row>
    <row r="398" spans="44:44">
      <c r="AR398" s="53" t="s">
        <v>11143</v>
      </c>
    </row>
    <row r="399" spans="44:44">
      <c r="AR399" s="55" t="s">
        <v>11144</v>
      </c>
    </row>
    <row r="400" spans="44:44">
      <c r="AR400" s="53" t="s">
        <v>11145</v>
      </c>
    </row>
    <row r="401" spans="44:44">
      <c r="AR401" s="55" t="s">
        <v>11146</v>
      </c>
    </row>
    <row r="402" spans="44:44">
      <c r="AR402" s="53" t="s">
        <v>11147</v>
      </c>
    </row>
    <row r="403" spans="44:44">
      <c r="AR403" s="55" t="s">
        <v>11148</v>
      </c>
    </row>
    <row r="404" spans="44:44">
      <c r="AR404" s="53" t="s">
        <v>11149</v>
      </c>
    </row>
    <row r="405" spans="44:44">
      <c r="AR405" s="55" t="s">
        <v>11150</v>
      </c>
    </row>
    <row r="406" spans="44:44">
      <c r="AR406" s="53" t="s">
        <v>11151</v>
      </c>
    </row>
    <row r="407" spans="44:44">
      <c r="AR407" s="55" t="s">
        <v>11152</v>
      </c>
    </row>
    <row r="408" spans="44:44">
      <c r="AR408" s="53" t="s">
        <v>11153</v>
      </c>
    </row>
    <row r="409" spans="44:44">
      <c r="AR409" s="55" t="s">
        <v>11154</v>
      </c>
    </row>
    <row r="410" spans="44:44">
      <c r="AR410" s="53" t="s">
        <v>11155</v>
      </c>
    </row>
    <row r="411" spans="44:44">
      <c r="AR411" s="55" t="s">
        <v>11156</v>
      </c>
    </row>
    <row r="412" spans="44:44">
      <c r="AR412" s="53" t="s">
        <v>11157</v>
      </c>
    </row>
    <row r="413" spans="44:44">
      <c r="AR413" s="55" t="s">
        <v>11158</v>
      </c>
    </row>
    <row r="414" spans="44:44">
      <c r="AR414" s="53" t="s">
        <v>11159</v>
      </c>
    </row>
    <row r="415" spans="44:44">
      <c r="AR415" s="55" t="s">
        <v>11160</v>
      </c>
    </row>
    <row r="416" spans="44:44">
      <c r="AR416" s="53" t="s">
        <v>11161</v>
      </c>
    </row>
    <row r="417" spans="44:44">
      <c r="AR417" s="55" t="s">
        <v>11162</v>
      </c>
    </row>
    <row r="418" spans="44:44">
      <c r="AR418" s="53" t="s">
        <v>11162</v>
      </c>
    </row>
    <row r="419" spans="44:44">
      <c r="AR419" s="55" t="s">
        <v>11163</v>
      </c>
    </row>
    <row r="420" spans="44:44">
      <c r="AR420" s="53" t="s">
        <v>11164</v>
      </c>
    </row>
    <row r="421" spans="44:44">
      <c r="AR421" s="55" t="s">
        <v>11165</v>
      </c>
    </row>
    <row r="422" spans="44:44">
      <c r="AR422" s="53" t="s">
        <v>11166</v>
      </c>
    </row>
    <row r="423" spans="44:44">
      <c r="AR423" s="55" t="s">
        <v>11167</v>
      </c>
    </row>
    <row r="424" spans="44:44">
      <c r="AR424" s="53" t="s">
        <v>11168</v>
      </c>
    </row>
    <row r="425" spans="44:44">
      <c r="AR425" s="55" t="s">
        <v>11169</v>
      </c>
    </row>
    <row r="426" spans="44:44">
      <c r="AR426" s="53" t="s">
        <v>11170</v>
      </c>
    </row>
    <row r="427" spans="44:44">
      <c r="AR427" s="55" t="s">
        <v>11171</v>
      </c>
    </row>
    <row r="428" spans="44:44">
      <c r="AR428" s="53" t="s">
        <v>11172</v>
      </c>
    </row>
    <row r="429" spans="44:44">
      <c r="AR429" s="55" t="s">
        <v>11173</v>
      </c>
    </row>
    <row r="430" spans="44:44">
      <c r="AR430" s="53" t="s">
        <v>11174</v>
      </c>
    </row>
    <row r="431" spans="44:44">
      <c r="AR431" s="55" t="s">
        <v>11175</v>
      </c>
    </row>
    <row r="432" spans="44:44">
      <c r="AR432" s="53" t="s">
        <v>11176</v>
      </c>
    </row>
    <row r="433" spans="44:44">
      <c r="AR433" s="55" t="s">
        <v>11177</v>
      </c>
    </row>
    <row r="434" spans="44:44">
      <c r="AR434" s="53" t="s">
        <v>11177</v>
      </c>
    </row>
    <row r="435" spans="44:44">
      <c r="AR435" s="55" t="s">
        <v>11178</v>
      </c>
    </row>
    <row r="436" spans="44:44">
      <c r="AR436" s="53" t="s">
        <v>11179</v>
      </c>
    </row>
    <row r="437" spans="44:44">
      <c r="AR437" s="55" t="s">
        <v>11180</v>
      </c>
    </row>
    <row r="438" spans="44:44">
      <c r="AR438" s="53" t="s">
        <v>11181</v>
      </c>
    </row>
    <row r="439" spans="44:44">
      <c r="AR439" s="55" t="s">
        <v>11182</v>
      </c>
    </row>
    <row r="440" spans="44:44">
      <c r="AR440" s="53" t="s">
        <v>11183</v>
      </c>
    </row>
    <row r="441" spans="44:44">
      <c r="AR441" s="55" t="s">
        <v>11184</v>
      </c>
    </row>
    <row r="442" spans="44:44">
      <c r="AR442" s="53" t="s">
        <v>11185</v>
      </c>
    </row>
    <row r="443" spans="44:44">
      <c r="AR443" s="55" t="s">
        <v>11186</v>
      </c>
    </row>
    <row r="444" spans="44:44">
      <c r="AR444" s="53" t="s">
        <v>11187</v>
      </c>
    </row>
    <row r="445" spans="44:44">
      <c r="AR445" s="55" t="s">
        <v>11188</v>
      </c>
    </row>
    <row r="446" spans="44:44">
      <c r="AR446" s="53" t="s">
        <v>11189</v>
      </c>
    </row>
    <row r="447" spans="44:44">
      <c r="AR447" s="55" t="s">
        <v>11190</v>
      </c>
    </row>
    <row r="448" spans="44:44">
      <c r="AR448" s="53" t="s">
        <v>11191</v>
      </c>
    </row>
    <row r="449" spans="44:44">
      <c r="AR449" s="55" t="s">
        <v>11192</v>
      </c>
    </row>
    <row r="450" spans="44:44">
      <c r="AR450" s="53" t="s">
        <v>11193</v>
      </c>
    </row>
    <row r="451" spans="44:44">
      <c r="AR451" s="55" t="s">
        <v>11194</v>
      </c>
    </row>
    <row r="452" spans="44:44">
      <c r="AR452" s="53" t="s">
        <v>11195</v>
      </c>
    </row>
    <row r="453" spans="44:44">
      <c r="AR453" s="55" t="s">
        <v>11196</v>
      </c>
    </row>
    <row r="454" spans="44:44">
      <c r="AR454" s="53" t="s">
        <v>11197</v>
      </c>
    </row>
    <row r="455" spans="44:44">
      <c r="AR455" s="55" t="s">
        <v>11198</v>
      </c>
    </row>
    <row r="456" spans="44:44">
      <c r="AR456" s="53" t="s">
        <v>11199</v>
      </c>
    </row>
    <row r="457" spans="44:44">
      <c r="AR457" s="55" t="s">
        <v>11200</v>
      </c>
    </row>
    <row r="458" spans="44:44">
      <c r="AR458" s="53" t="s">
        <v>11201</v>
      </c>
    </row>
    <row r="459" spans="44:44">
      <c r="AR459" s="55" t="s">
        <v>11202</v>
      </c>
    </row>
    <row r="460" spans="44:44">
      <c r="AR460" s="53" t="s">
        <v>11203</v>
      </c>
    </row>
    <row r="461" spans="44:44">
      <c r="AR461" s="55" t="s">
        <v>11204</v>
      </c>
    </row>
    <row r="462" spans="44:44">
      <c r="AR462" s="53" t="s">
        <v>11205</v>
      </c>
    </row>
    <row r="463" spans="44:44">
      <c r="AR463" s="55" t="s">
        <v>11206</v>
      </c>
    </row>
    <row r="464" spans="44:44">
      <c r="AR464" s="53" t="s">
        <v>11207</v>
      </c>
    </row>
    <row r="465" spans="44:44">
      <c r="AR465" s="55" t="s">
        <v>11208</v>
      </c>
    </row>
    <row r="466" spans="44:44">
      <c r="AR466" s="53" t="s">
        <v>11209</v>
      </c>
    </row>
    <row r="467" spans="44:44">
      <c r="AR467" s="55" t="s">
        <v>11210</v>
      </c>
    </row>
    <row r="468" spans="44:44">
      <c r="AR468" s="53" t="s">
        <v>11211</v>
      </c>
    </row>
    <row r="469" spans="44:44">
      <c r="AR469" s="55" t="s">
        <v>11212</v>
      </c>
    </row>
    <row r="470" spans="44:44">
      <c r="AR470" s="53" t="s">
        <v>11213</v>
      </c>
    </row>
    <row r="471" spans="44:44">
      <c r="AR471" s="55" t="s">
        <v>11214</v>
      </c>
    </row>
    <row r="472" spans="44:44">
      <c r="AR472" s="53" t="s">
        <v>11215</v>
      </c>
    </row>
    <row r="473" spans="44:44">
      <c r="AR473" s="55" t="s">
        <v>11216</v>
      </c>
    </row>
    <row r="474" spans="44:44">
      <c r="AR474" s="53" t="s">
        <v>11217</v>
      </c>
    </row>
    <row r="475" spans="44:44">
      <c r="AR475" s="55" t="s">
        <v>11218</v>
      </c>
    </row>
    <row r="476" spans="44:44">
      <c r="AR476" s="53" t="s">
        <v>11219</v>
      </c>
    </row>
    <row r="477" spans="44:44">
      <c r="AR477" s="55" t="s">
        <v>11220</v>
      </c>
    </row>
    <row r="478" spans="44:44">
      <c r="AR478" s="53" t="s">
        <v>11221</v>
      </c>
    </row>
    <row r="479" spans="44:44">
      <c r="AR479" s="55" t="s">
        <v>11222</v>
      </c>
    </row>
    <row r="480" spans="44:44">
      <c r="AR480" s="53" t="s">
        <v>11223</v>
      </c>
    </row>
    <row r="481" spans="44:44">
      <c r="AR481" s="55" t="s">
        <v>11224</v>
      </c>
    </row>
    <row r="482" spans="44:44">
      <c r="AR482" s="53" t="s">
        <v>11225</v>
      </c>
    </row>
    <row r="483" spans="44:44">
      <c r="AR483" s="55" t="s">
        <v>11225</v>
      </c>
    </row>
    <row r="484" spans="44:44">
      <c r="AR484" s="53" t="s">
        <v>11226</v>
      </c>
    </row>
    <row r="485" spans="44:44">
      <c r="AR485" s="55" t="s">
        <v>11227</v>
      </c>
    </row>
    <row r="486" spans="44:44">
      <c r="AR486" s="53" t="s">
        <v>11228</v>
      </c>
    </row>
    <row r="487" spans="44:44">
      <c r="AR487" s="55" t="s">
        <v>11229</v>
      </c>
    </row>
    <row r="488" spans="44:44">
      <c r="AR488" s="53" t="s">
        <v>11230</v>
      </c>
    </row>
    <row r="489" spans="44:44">
      <c r="AR489" s="55" t="s">
        <v>11231</v>
      </c>
    </row>
    <row r="490" spans="44:44">
      <c r="AR490" s="53" t="s">
        <v>11232</v>
      </c>
    </row>
    <row r="491" spans="44:44">
      <c r="AR491" s="55" t="s">
        <v>11233</v>
      </c>
    </row>
    <row r="492" spans="44:44">
      <c r="AR492" s="53" t="s">
        <v>11234</v>
      </c>
    </row>
    <row r="493" spans="44:44">
      <c r="AR493" s="55" t="s">
        <v>11235</v>
      </c>
    </row>
    <row r="494" spans="44:44">
      <c r="AR494" s="53" t="s">
        <v>11236</v>
      </c>
    </row>
    <row r="495" spans="44:44">
      <c r="AR495" s="55" t="s">
        <v>11237</v>
      </c>
    </row>
    <row r="496" spans="44:44">
      <c r="AR496" s="53" t="s">
        <v>11237</v>
      </c>
    </row>
    <row r="497" spans="44:44">
      <c r="AR497" s="55" t="s">
        <v>10336</v>
      </c>
    </row>
    <row r="498" spans="44:44">
      <c r="AR498" s="53" t="s">
        <v>11238</v>
      </c>
    </row>
    <row r="499" spans="44:44">
      <c r="AR499" s="55" t="s">
        <v>11239</v>
      </c>
    </row>
    <row r="500" spans="44:44">
      <c r="AR500" s="53" t="s">
        <v>11240</v>
      </c>
    </row>
    <row r="501" spans="44:44">
      <c r="AR501" s="55" t="s">
        <v>11241</v>
      </c>
    </row>
    <row r="502" spans="44:44">
      <c r="AR502" s="53" t="s">
        <v>11242</v>
      </c>
    </row>
    <row r="503" spans="44:44">
      <c r="AR503" s="55" t="s">
        <v>11243</v>
      </c>
    </row>
    <row r="504" spans="44:44">
      <c r="AR504" s="53" t="s">
        <v>11244</v>
      </c>
    </row>
    <row r="505" spans="44:44">
      <c r="AR505" s="55" t="s">
        <v>11245</v>
      </c>
    </row>
    <row r="506" spans="44:44">
      <c r="AR506" s="53" t="s">
        <v>11246</v>
      </c>
    </row>
    <row r="507" spans="44:44">
      <c r="AR507" s="55" t="s">
        <v>11246</v>
      </c>
    </row>
    <row r="508" spans="44:44">
      <c r="AR508" s="53" t="s">
        <v>11247</v>
      </c>
    </row>
    <row r="509" spans="44:44">
      <c r="AR509" s="55" t="s">
        <v>11248</v>
      </c>
    </row>
    <row r="510" spans="44:44">
      <c r="AR510" s="53" t="s">
        <v>11249</v>
      </c>
    </row>
    <row r="511" spans="44:44">
      <c r="AR511" s="55" t="s">
        <v>11250</v>
      </c>
    </row>
    <row r="512" spans="44:44">
      <c r="AR512" s="53" t="s">
        <v>11251</v>
      </c>
    </row>
    <row r="513" spans="44:44">
      <c r="AR513" s="55" t="s">
        <v>11252</v>
      </c>
    </row>
    <row r="514" spans="44:44">
      <c r="AR514" s="53" t="s">
        <v>11253</v>
      </c>
    </row>
    <row r="515" spans="44:44">
      <c r="AR515" s="55" t="s">
        <v>11254</v>
      </c>
    </row>
    <row r="516" spans="44:44">
      <c r="AR516" s="53" t="s">
        <v>11254</v>
      </c>
    </row>
    <row r="517" spans="44:44">
      <c r="AR517" s="55" t="s">
        <v>11255</v>
      </c>
    </row>
    <row r="518" spans="44:44">
      <c r="AR518" s="53" t="s">
        <v>11256</v>
      </c>
    </row>
    <row r="519" spans="44:44">
      <c r="AR519" s="55" t="s">
        <v>11257</v>
      </c>
    </row>
    <row r="520" spans="44:44">
      <c r="AR520" s="53" t="s">
        <v>11258</v>
      </c>
    </row>
    <row r="521" spans="44:44">
      <c r="AR521" s="55" t="s">
        <v>11259</v>
      </c>
    </row>
    <row r="522" spans="44:44">
      <c r="AR522" s="53" t="s">
        <v>11260</v>
      </c>
    </row>
    <row r="523" spans="44:44">
      <c r="AR523" s="55" t="s">
        <v>11261</v>
      </c>
    </row>
    <row r="524" spans="44:44">
      <c r="AR524" s="53" t="s">
        <v>11262</v>
      </c>
    </row>
    <row r="525" spans="44:44">
      <c r="AR525" s="55" t="s">
        <v>11263</v>
      </c>
    </row>
    <row r="526" spans="44:44">
      <c r="AR526" s="53" t="s">
        <v>11264</v>
      </c>
    </row>
    <row r="527" spans="44:44">
      <c r="AR527" s="55" t="s">
        <v>11265</v>
      </c>
    </row>
    <row r="528" spans="44:44">
      <c r="AR528" s="53" t="s">
        <v>11266</v>
      </c>
    </row>
    <row r="529" spans="44:44">
      <c r="AR529" s="55" t="s">
        <v>11267</v>
      </c>
    </row>
    <row r="530" spans="44:44">
      <c r="AR530" s="53" t="s">
        <v>11268</v>
      </c>
    </row>
    <row r="531" spans="44:44">
      <c r="AR531" s="55" t="s">
        <v>6354</v>
      </c>
    </row>
    <row r="532" spans="44:44">
      <c r="AR532" s="53" t="s">
        <v>11269</v>
      </c>
    </row>
    <row r="533" spans="44:44">
      <c r="AR533" s="55" t="s">
        <v>11270</v>
      </c>
    </row>
    <row r="534" spans="44:44">
      <c r="AR534" s="53" t="s">
        <v>11271</v>
      </c>
    </row>
    <row r="535" spans="44:44">
      <c r="AR535" s="55" t="s">
        <v>10382</v>
      </c>
    </row>
    <row r="536" spans="44:44">
      <c r="AR536" s="53" t="s">
        <v>11272</v>
      </c>
    </row>
    <row r="537" spans="44:44">
      <c r="AR537" s="55" t="s">
        <v>11273</v>
      </c>
    </row>
    <row r="538" spans="44:44">
      <c r="AR538" s="53" t="s">
        <v>11273</v>
      </c>
    </row>
    <row r="539" spans="44:44">
      <c r="AR539" s="55" t="s">
        <v>11274</v>
      </c>
    </row>
    <row r="540" spans="44:44">
      <c r="AR540" s="53" t="s">
        <v>11275</v>
      </c>
    </row>
    <row r="541" spans="44:44">
      <c r="AR541" s="55" t="s">
        <v>11276</v>
      </c>
    </row>
    <row r="542" spans="44:44">
      <c r="AR542" s="53" t="s">
        <v>11277</v>
      </c>
    </row>
    <row r="543" spans="44:44">
      <c r="AR543" s="55" t="s">
        <v>11278</v>
      </c>
    </row>
    <row r="544" spans="44:44">
      <c r="AR544" s="53" t="s">
        <v>11279</v>
      </c>
    </row>
    <row r="545" spans="44:44">
      <c r="AR545" s="55" t="s">
        <v>11280</v>
      </c>
    </row>
    <row r="546" spans="44:44">
      <c r="AR546" s="53" t="s">
        <v>11281</v>
      </c>
    </row>
    <row r="547" spans="44:44">
      <c r="AR547" s="55" t="s">
        <v>11282</v>
      </c>
    </row>
    <row r="548" spans="44:44">
      <c r="AR548" s="53" t="s">
        <v>11283</v>
      </c>
    </row>
    <row r="549" spans="44:44">
      <c r="AR549" s="55" t="s">
        <v>11284</v>
      </c>
    </row>
    <row r="550" spans="44:44">
      <c r="AR550" s="53" t="s">
        <v>11284</v>
      </c>
    </row>
    <row r="551" spans="44:44">
      <c r="AR551" s="55" t="s">
        <v>11285</v>
      </c>
    </row>
    <row r="552" spans="44:44">
      <c r="AR552" s="53" t="s">
        <v>11286</v>
      </c>
    </row>
    <row r="553" spans="44:44">
      <c r="AR553" s="55" t="s">
        <v>11287</v>
      </c>
    </row>
    <row r="554" spans="44:44">
      <c r="AR554" s="53" t="s">
        <v>11288</v>
      </c>
    </row>
    <row r="555" spans="44:44">
      <c r="AR555" s="55" t="s">
        <v>11289</v>
      </c>
    </row>
    <row r="556" spans="44:44">
      <c r="AR556" s="53" t="s">
        <v>11290</v>
      </c>
    </row>
    <row r="557" spans="44:44">
      <c r="AR557" s="55" t="s">
        <v>11291</v>
      </c>
    </row>
    <row r="558" spans="44:44">
      <c r="AR558" s="53" t="s">
        <v>11292</v>
      </c>
    </row>
    <row r="559" spans="44:44">
      <c r="AR559" s="55" t="s">
        <v>11293</v>
      </c>
    </row>
    <row r="560" spans="44:44">
      <c r="AR560" s="53" t="s">
        <v>11294</v>
      </c>
    </row>
    <row r="561" spans="44:44">
      <c r="AR561" s="55" t="s">
        <v>11294</v>
      </c>
    </row>
    <row r="562" spans="44:44">
      <c r="AR562" s="53" t="s">
        <v>11295</v>
      </c>
    </row>
    <row r="563" spans="44:44">
      <c r="AR563" s="55" t="s">
        <v>11296</v>
      </c>
    </row>
    <row r="564" spans="44:44">
      <c r="AR564" s="53" t="s">
        <v>11297</v>
      </c>
    </row>
    <row r="565" spans="44:44">
      <c r="AR565" s="55" t="s">
        <v>11298</v>
      </c>
    </row>
    <row r="566" spans="44:44">
      <c r="AR566" s="53" t="s">
        <v>11299</v>
      </c>
    </row>
    <row r="567" spans="44:44">
      <c r="AR567" s="55" t="s">
        <v>11300</v>
      </c>
    </row>
    <row r="568" spans="44:44">
      <c r="AR568" s="53" t="s">
        <v>11301</v>
      </c>
    </row>
    <row r="569" spans="44:44">
      <c r="AR569" s="55" t="s">
        <v>11302</v>
      </c>
    </row>
    <row r="570" spans="44:44">
      <c r="AR570" s="53" t="s">
        <v>11303</v>
      </c>
    </row>
    <row r="571" spans="44:44">
      <c r="AR571" s="55" t="s">
        <v>11304</v>
      </c>
    </row>
    <row r="572" spans="44:44">
      <c r="AR572" s="53" t="s">
        <v>11305</v>
      </c>
    </row>
    <row r="573" spans="44:44">
      <c r="AR573" s="55" t="s">
        <v>11306</v>
      </c>
    </row>
    <row r="574" spans="44:44">
      <c r="AR574" s="53" t="s">
        <v>11307</v>
      </c>
    </row>
    <row r="575" spans="44:44">
      <c r="AR575" s="55" t="s">
        <v>11308</v>
      </c>
    </row>
    <row r="576" spans="44:44">
      <c r="AR576" s="53" t="s">
        <v>11309</v>
      </c>
    </row>
    <row r="577" spans="44:44">
      <c r="AR577" s="55" t="s">
        <v>11310</v>
      </c>
    </row>
    <row r="578" spans="44:44">
      <c r="AR578" s="53" t="s">
        <v>11311</v>
      </c>
    </row>
    <row r="579" spans="44:44">
      <c r="AR579" s="55" t="s">
        <v>11312</v>
      </c>
    </row>
    <row r="580" spans="44:44">
      <c r="AR580" s="53" t="s">
        <v>11312</v>
      </c>
    </row>
    <row r="581" spans="44:44">
      <c r="AR581" s="55" t="s">
        <v>11312</v>
      </c>
    </row>
    <row r="582" spans="44:44">
      <c r="AR582" s="53" t="s">
        <v>11313</v>
      </c>
    </row>
    <row r="583" spans="44:44">
      <c r="AR583" s="55" t="s">
        <v>11314</v>
      </c>
    </row>
    <row r="584" spans="44:44">
      <c r="AR584" s="53" t="s">
        <v>11315</v>
      </c>
    </row>
    <row r="585" spans="44:44">
      <c r="AR585" s="55" t="s">
        <v>11316</v>
      </c>
    </row>
    <row r="586" spans="44:44">
      <c r="AR586" s="53" t="s">
        <v>11317</v>
      </c>
    </row>
    <row r="587" spans="44:44">
      <c r="AR587" s="55" t="s">
        <v>11318</v>
      </c>
    </row>
    <row r="588" spans="44:44">
      <c r="AR588" s="53" t="s">
        <v>11319</v>
      </c>
    </row>
    <row r="589" spans="44:44">
      <c r="AR589" s="55" t="s">
        <v>11319</v>
      </c>
    </row>
    <row r="590" spans="44:44">
      <c r="AR590" s="53" t="s">
        <v>11320</v>
      </c>
    </row>
    <row r="591" spans="44:44">
      <c r="AR591" s="55" t="s">
        <v>11321</v>
      </c>
    </row>
    <row r="592" spans="44:44">
      <c r="AR592" s="53" t="s">
        <v>11322</v>
      </c>
    </row>
    <row r="593" spans="44:44">
      <c r="AR593" s="55" t="s">
        <v>11323</v>
      </c>
    </row>
    <row r="594" spans="44:44">
      <c r="AR594" s="53" t="s">
        <v>11324</v>
      </c>
    </row>
    <row r="595" spans="44:44">
      <c r="AR595" s="55" t="s">
        <v>11325</v>
      </c>
    </row>
    <row r="596" spans="44:44">
      <c r="AR596" s="53" t="s">
        <v>11326</v>
      </c>
    </row>
    <row r="597" spans="44:44">
      <c r="AR597" s="55" t="s">
        <v>11327</v>
      </c>
    </row>
    <row r="598" spans="44:44">
      <c r="AR598" s="53" t="s">
        <v>11328</v>
      </c>
    </row>
    <row r="599" spans="44:44">
      <c r="AR599" s="55" t="s">
        <v>11329</v>
      </c>
    </row>
    <row r="600" spans="44:44">
      <c r="AR600" s="53" t="s">
        <v>11330</v>
      </c>
    </row>
    <row r="601" spans="44:44">
      <c r="AR601" s="55" t="s">
        <v>11331</v>
      </c>
    </row>
    <row r="602" spans="44:44">
      <c r="AR602" s="53" t="s">
        <v>11332</v>
      </c>
    </row>
    <row r="603" spans="44:44">
      <c r="AR603" s="55" t="s">
        <v>11333</v>
      </c>
    </row>
    <row r="604" spans="44:44">
      <c r="AR604" s="53" t="s">
        <v>11334</v>
      </c>
    </row>
    <row r="605" spans="44:44">
      <c r="AR605" s="55" t="s">
        <v>11335</v>
      </c>
    </row>
    <row r="606" spans="44:44">
      <c r="AR606" s="53" t="s">
        <v>11336</v>
      </c>
    </row>
    <row r="607" spans="44:44">
      <c r="AR607" s="55" t="s">
        <v>11337</v>
      </c>
    </row>
    <row r="608" spans="44:44">
      <c r="AR608" s="53" t="s">
        <v>11338</v>
      </c>
    </row>
    <row r="609" spans="44:44">
      <c r="AR609" s="55" t="s">
        <v>11339</v>
      </c>
    </row>
    <row r="610" spans="44:44">
      <c r="AR610" s="53" t="s">
        <v>11340</v>
      </c>
    </row>
    <row r="611" spans="44:44">
      <c r="AR611" s="55" t="s">
        <v>11341</v>
      </c>
    </row>
    <row r="612" spans="44:44">
      <c r="AR612" s="53" t="s">
        <v>11342</v>
      </c>
    </row>
    <row r="613" spans="44:44">
      <c r="AR613" s="55" t="s">
        <v>11343</v>
      </c>
    </row>
    <row r="614" spans="44:44">
      <c r="AR614" s="53" t="s">
        <v>11344</v>
      </c>
    </row>
    <row r="615" spans="44:44">
      <c r="AR615" s="55" t="s">
        <v>11345</v>
      </c>
    </row>
    <row r="616" spans="44:44">
      <c r="AR616" s="53" t="s">
        <v>11346</v>
      </c>
    </row>
    <row r="617" spans="44:44">
      <c r="AR617" s="55" t="s">
        <v>11347</v>
      </c>
    </row>
    <row r="618" spans="44:44">
      <c r="AR618" s="53" t="s">
        <v>11348</v>
      </c>
    </row>
    <row r="619" spans="44:44">
      <c r="AR619" s="55" t="s">
        <v>11349</v>
      </c>
    </row>
    <row r="620" spans="44:44">
      <c r="AR620" s="53" t="s">
        <v>11350</v>
      </c>
    </row>
    <row r="621" spans="44:44">
      <c r="AR621" s="55" t="s">
        <v>11351</v>
      </c>
    </row>
    <row r="622" spans="44:44">
      <c r="AR622" s="53" t="s">
        <v>11352</v>
      </c>
    </row>
    <row r="623" spans="44:44">
      <c r="AR623" s="55" t="s">
        <v>11353</v>
      </c>
    </row>
    <row r="624" spans="44:44">
      <c r="AR624" s="53" t="s">
        <v>11354</v>
      </c>
    </row>
    <row r="625" spans="44:44">
      <c r="AR625" s="55" t="s">
        <v>11355</v>
      </c>
    </row>
    <row r="626" spans="44:44">
      <c r="AR626" s="53" t="s">
        <v>11356</v>
      </c>
    </row>
    <row r="627" spans="44:44">
      <c r="AR627" s="55" t="s">
        <v>11357</v>
      </c>
    </row>
    <row r="628" spans="44:44">
      <c r="AR628" s="53" t="s">
        <v>11358</v>
      </c>
    </row>
    <row r="629" spans="44:44">
      <c r="AR629" s="55" t="s">
        <v>11359</v>
      </c>
    </row>
    <row r="630" spans="44:44">
      <c r="AR630" s="53" t="s">
        <v>11360</v>
      </c>
    </row>
    <row r="631" spans="44:44">
      <c r="AR631" s="55" t="s">
        <v>11361</v>
      </c>
    </row>
    <row r="632" spans="44:44">
      <c r="AR632" s="53" t="s">
        <v>11361</v>
      </c>
    </row>
    <row r="633" spans="44:44">
      <c r="AR633" s="55" t="s">
        <v>11361</v>
      </c>
    </row>
    <row r="634" spans="44:44">
      <c r="AR634" s="53" t="s">
        <v>11362</v>
      </c>
    </row>
    <row r="635" spans="44:44">
      <c r="AR635" s="55" t="s">
        <v>11363</v>
      </c>
    </row>
    <row r="636" spans="44:44">
      <c r="AR636" s="53" t="s">
        <v>11364</v>
      </c>
    </row>
    <row r="637" spans="44:44">
      <c r="AR637" s="55" t="s">
        <v>11365</v>
      </c>
    </row>
    <row r="638" spans="44:44">
      <c r="AR638" s="53" t="s">
        <v>11366</v>
      </c>
    </row>
    <row r="639" spans="44:44">
      <c r="AR639" s="55" t="s">
        <v>11367</v>
      </c>
    </row>
    <row r="640" spans="44:44">
      <c r="AR640" s="53" t="s">
        <v>11368</v>
      </c>
    </row>
    <row r="641" spans="44:44">
      <c r="AR641" s="55" t="s">
        <v>11369</v>
      </c>
    </row>
    <row r="642" spans="44:44">
      <c r="AR642" s="53" t="s">
        <v>11369</v>
      </c>
    </row>
    <row r="643" spans="44:44">
      <c r="AR643" s="55" t="s">
        <v>11370</v>
      </c>
    </row>
    <row r="644" spans="44:44">
      <c r="AR644" s="53" t="s">
        <v>11371</v>
      </c>
    </row>
    <row r="645" spans="44:44">
      <c r="AR645" s="55" t="s">
        <v>11372</v>
      </c>
    </row>
    <row r="646" spans="44:44">
      <c r="AR646" s="53" t="s">
        <v>11373</v>
      </c>
    </row>
    <row r="647" spans="44:44">
      <c r="AR647" s="55" t="s">
        <v>11374</v>
      </c>
    </row>
    <row r="648" spans="44:44">
      <c r="AR648" s="53" t="s">
        <v>11375</v>
      </c>
    </row>
    <row r="649" spans="44:44">
      <c r="AR649" s="55" t="s">
        <v>11376</v>
      </c>
    </row>
    <row r="650" spans="44:44">
      <c r="AR650" s="53" t="s">
        <v>11377</v>
      </c>
    </row>
    <row r="651" spans="44:44">
      <c r="AR651" s="55" t="s">
        <v>11378</v>
      </c>
    </row>
    <row r="652" spans="44:44">
      <c r="AR652" s="53" t="s">
        <v>11379</v>
      </c>
    </row>
    <row r="653" spans="44:44">
      <c r="AR653" s="55" t="s">
        <v>11380</v>
      </c>
    </row>
    <row r="654" spans="44:44">
      <c r="AR654" s="53" t="s">
        <v>11381</v>
      </c>
    </row>
    <row r="655" spans="44:44">
      <c r="AR655" s="55" t="s">
        <v>11381</v>
      </c>
    </row>
    <row r="656" spans="44:44">
      <c r="AR656" s="53" t="s">
        <v>11382</v>
      </c>
    </row>
    <row r="657" spans="44:44">
      <c r="AR657" s="55" t="s">
        <v>11383</v>
      </c>
    </row>
    <row r="658" spans="44:44">
      <c r="AR658" s="53" t="s">
        <v>11384</v>
      </c>
    </row>
    <row r="659" spans="44:44">
      <c r="AR659" s="55" t="s">
        <v>11385</v>
      </c>
    </row>
    <row r="660" spans="44:44">
      <c r="AR660" s="53" t="s">
        <v>11386</v>
      </c>
    </row>
    <row r="661" spans="44:44">
      <c r="AR661" s="55" t="s">
        <v>11387</v>
      </c>
    </row>
    <row r="662" spans="44:44">
      <c r="AR662" s="53" t="s">
        <v>11388</v>
      </c>
    </row>
    <row r="663" spans="44:44">
      <c r="AR663" s="55" t="s">
        <v>11389</v>
      </c>
    </row>
    <row r="664" spans="44:44">
      <c r="AR664" s="53" t="s">
        <v>11390</v>
      </c>
    </row>
    <row r="665" spans="44:44">
      <c r="AR665" s="55" t="s">
        <v>11391</v>
      </c>
    </row>
    <row r="666" spans="44:44">
      <c r="AR666" s="53" t="s">
        <v>11392</v>
      </c>
    </row>
    <row r="667" spans="44:44">
      <c r="AR667" s="55" t="s">
        <v>11393</v>
      </c>
    </row>
    <row r="668" spans="44:44">
      <c r="AR668" s="53" t="s">
        <v>11393</v>
      </c>
    </row>
    <row r="669" spans="44:44">
      <c r="AR669" s="55" t="s">
        <v>11393</v>
      </c>
    </row>
    <row r="670" spans="44:44">
      <c r="AR670" s="53" t="s">
        <v>11394</v>
      </c>
    </row>
    <row r="671" spans="44:44">
      <c r="AR671" s="55" t="s">
        <v>11395</v>
      </c>
    </row>
    <row r="672" spans="44:44">
      <c r="AR672" s="53" t="s">
        <v>11396</v>
      </c>
    </row>
    <row r="673" spans="44:44">
      <c r="AR673" s="55" t="s">
        <v>11397</v>
      </c>
    </row>
    <row r="674" spans="44:44">
      <c r="AR674" s="53" t="s">
        <v>11397</v>
      </c>
    </row>
    <row r="675" spans="44:44">
      <c r="AR675" s="55" t="s">
        <v>11397</v>
      </c>
    </row>
    <row r="676" spans="44:44">
      <c r="AR676" s="53" t="s">
        <v>11397</v>
      </c>
    </row>
    <row r="677" spans="44:44">
      <c r="AR677" s="55" t="s">
        <v>11397</v>
      </c>
    </row>
    <row r="678" spans="44:44">
      <c r="AR678" s="53" t="s">
        <v>11398</v>
      </c>
    </row>
    <row r="679" spans="44:44">
      <c r="AR679" s="55" t="s">
        <v>11399</v>
      </c>
    </row>
    <row r="680" spans="44:44">
      <c r="AR680" s="53" t="s">
        <v>11400</v>
      </c>
    </row>
    <row r="681" spans="44:44">
      <c r="AR681" s="55" t="s">
        <v>11401</v>
      </c>
    </row>
    <row r="682" spans="44:44">
      <c r="AR682" s="53" t="s">
        <v>11402</v>
      </c>
    </row>
    <row r="683" spans="44:44">
      <c r="AR683" s="55" t="s">
        <v>11403</v>
      </c>
    </row>
    <row r="684" spans="44:44">
      <c r="AR684" s="53" t="s">
        <v>11404</v>
      </c>
    </row>
    <row r="685" spans="44:44">
      <c r="AR685" s="55" t="s">
        <v>11405</v>
      </c>
    </row>
    <row r="686" spans="44:44">
      <c r="AR686" s="53" t="s">
        <v>11406</v>
      </c>
    </row>
    <row r="687" spans="44:44">
      <c r="AR687" s="55" t="s">
        <v>11407</v>
      </c>
    </row>
    <row r="688" spans="44:44">
      <c r="AR688" s="53" t="s">
        <v>11408</v>
      </c>
    </row>
    <row r="689" spans="44:44">
      <c r="AR689" s="55" t="s">
        <v>11409</v>
      </c>
    </row>
    <row r="690" spans="44:44">
      <c r="AR690" s="53" t="s">
        <v>11410</v>
      </c>
    </row>
    <row r="691" spans="44:44">
      <c r="AR691" s="55" t="s">
        <v>11410</v>
      </c>
    </row>
    <row r="692" spans="44:44">
      <c r="AR692" s="53" t="s">
        <v>11411</v>
      </c>
    </row>
    <row r="693" spans="44:44">
      <c r="AR693" s="55" t="s">
        <v>11412</v>
      </c>
    </row>
    <row r="694" spans="44:44">
      <c r="AR694" s="53" t="s">
        <v>11413</v>
      </c>
    </row>
    <row r="695" spans="44:44">
      <c r="AR695" s="55" t="s">
        <v>11414</v>
      </c>
    </row>
    <row r="696" spans="44:44">
      <c r="AR696" s="53" t="s">
        <v>11415</v>
      </c>
    </row>
    <row r="697" spans="44:44">
      <c r="AR697" s="55" t="s">
        <v>11416</v>
      </c>
    </row>
    <row r="698" spans="44:44">
      <c r="AR698" s="53" t="s">
        <v>11417</v>
      </c>
    </row>
    <row r="699" spans="44:44">
      <c r="AR699" s="55" t="s">
        <v>11418</v>
      </c>
    </row>
    <row r="700" spans="44:44">
      <c r="AR700" s="53" t="s">
        <v>11419</v>
      </c>
    </row>
    <row r="701" spans="44:44">
      <c r="AR701" s="55" t="s">
        <v>11419</v>
      </c>
    </row>
    <row r="702" spans="44:44">
      <c r="AR702" s="53" t="s">
        <v>11419</v>
      </c>
    </row>
    <row r="703" spans="44:44">
      <c r="AR703" s="55" t="s">
        <v>11420</v>
      </c>
    </row>
    <row r="704" spans="44:44">
      <c r="AR704" s="53" t="s">
        <v>11421</v>
      </c>
    </row>
    <row r="705" spans="44:44">
      <c r="AR705" s="55" t="s">
        <v>11422</v>
      </c>
    </row>
    <row r="706" spans="44:44">
      <c r="AR706" s="53" t="s">
        <v>11423</v>
      </c>
    </row>
    <row r="707" spans="44:44">
      <c r="AR707" s="55" t="s">
        <v>11423</v>
      </c>
    </row>
    <row r="708" spans="44:44">
      <c r="AR708" s="53" t="s">
        <v>11424</v>
      </c>
    </row>
    <row r="709" spans="44:44">
      <c r="AR709" s="55" t="s">
        <v>11425</v>
      </c>
    </row>
    <row r="710" spans="44:44">
      <c r="AR710" s="53" t="s">
        <v>11426</v>
      </c>
    </row>
    <row r="711" spans="44:44">
      <c r="AR711" s="55" t="s">
        <v>11427</v>
      </c>
    </row>
    <row r="712" spans="44:44">
      <c r="AR712" s="53" t="s">
        <v>11428</v>
      </c>
    </row>
    <row r="713" spans="44:44">
      <c r="AR713" s="55" t="s">
        <v>11428</v>
      </c>
    </row>
    <row r="714" spans="44:44">
      <c r="AR714" s="53" t="s">
        <v>11428</v>
      </c>
    </row>
    <row r="715" spans="44:44">
      <c r="AR715" s="55" t="s">
        <v>11428</v>
      </c>
    </row>
    <row r="716" spans="44:44">
      <c r="AR716" s="53" t="s">
        <v>11429</v>
      </c>
    </row>
    <row r="717" spans="44:44">
      <c r="AR717" s="55" t="s">
        <v>11430</v>
      </c>
    </row>
    <row r="718" spans="44:44">
      <c r="AR718" s="53" t="s">
        <v>11431</v>
      </c>
    </row>
    <row r="719" spans="44:44">
      <c r="AR719" s="55" t="s">
        <v>11432</v>
      </c>
    </row>
    <row r="720" spans="44:44">
      <c r="AR720" s="53" t="s">
        <v>11433</v>
      </c>
    </row>
    <row r="721" spans="44:44">
      <c r="AR721" s="55" t="s">
        <v>11434</v>
      </c>
    </row>
    <row r="722" spans="44:44">
      <c r="AR722" s="53" t="s">
        <v>11435</v>
      </c>
    </row>
    <row r="723" spans="44:44">
      <c r="AR723" s="55" t="s">
        <v>11436</v>
      </c>
    </row>
    <row r="724" spans="44:44">
      <c r="AR724" s="53" t="s">
        <v>11437</v>
      </c>
    </row>
    <row r="725" spans="44:44">
      <c r="AR725" s="55" t="s">
        <v>11438</v>
      </c>
    </row>
    <row r="726" spans="44:44">
      <c r="AR726" s="53" t="s">
        <v>11439</v>
      </c>
    </row>
    <row r="727" spans="44:44">
      <c r="AR727" s="55" t="s">
        <v>11440</v>
      </c>
    </row>
    <row r="728" spans="44:44">
      <c r="AR728" s="53" t="s">
        <v>11440</v>
      </c>
    </row>
    <row r="729" spans="44:44">
      <c r="AR729" s="55" t="s">
        <v>11441</v>
      </c>
    </row>
    <row r="730" spans="44:44">
      <c r="AR730" s="53" t="s">
        <v>11442</v>
      </c>
    </row>
    <row r="731" spans="44:44">
      <c r="AR731" s="55" t="s">
        <v>11443</v>
      </c>
    </row>
    <row r="732" spans="44:44">
      <c r="AR732" s="53" t="s">
        <v>11444</v>
      </c>
    </row>
    <row r="733" spans="44:44">
      <c r="AR733" s="55" t="s">
        <v>11445</v>
      </c>
    </row>
    <row r="734" spans="44:44">
      <c r="AR734" s="53" t="s">
        <v>11446</v>
      </c>
    </row>
    <row r="735" spans="44:44">
      <c r="AR735" s="55" t="s">
        <v>11447</v>
      </c>
    </row>
    <row r="736" spans="44:44">
      <c r="AR736" s="53" t="s">
        <v>11448</v>
      </c>
    </row>
    <row r="737" spans="44:44">
      <c r="AR737" s="55" t="s">
        <v>11449</v>
      </c>
    </row>
    <row r="738" spans="44:44">
      <c r="AR738" s="53" t="s">
        <v>11450</v>
      </c>
    </row>
    <row r="739" spans="44:44">
      <c r="AR739" s="55" t="s">
        <v>11451</v>
      </c>
    </row>
    <row r="740" spans="44:44">
      <c r="AR740" s="53" t="s">
        <v>11452</v>
      </c>
    </row>
    <row r="741" spans="44:44">
      <c r="AR741" s="55" t="s">
        <v>11453</v>
      </c>
    </row>
    <row r="742" spans="44:44">
      <c r="AR742" s="53" t="s">
        <v>11454</v>
      </c>
    </row>
    <row r="743" spans="44:44">
      <c r="AR743" s="55" t="s">
        <v>11455</v>
      </c>
    </row>
    <row r="744" spans="44:44">
      <c r="AR744" s="53" t="s">
        <v>11456</v>
      </c>
    </row>
    <row r="745" spans="44:44">
      <c r="AR745" s="55" t="s">
        <v>11457</v>
      </c>
    </row>
    <row r="746" spans="44:44">
      <c r="AR746" s="53" t="s">
        <v>11458</v>
      </c>
    </row>
    <row r="747" spans="44:44">
      <c r="AR747" s="55" t="s">
        <v>11459</v>
      </c>
    </row>
    <row r="748" spans="44:44">
      <c r="AR748" s="53" t="s">
        <v>11460</v>
      </c>
    </row>
    <row r="749" spans="44:44">
      <c r="AR749" s="55" t="s">
        <v>11461</v>
      </c>
    </row>
    <row r="750" spans="44:44">
      <c r="AR750" s="53" t="s">
        <v>11462</v>
      </c>
    </row>
    <row r="751" spans="44:44">
      <c r="AR751" s="55" t="s">
        <v>11463</v>
      </c>
    </row>
    <row r="752" spans="44:44">
      <c r="AR752" s="53" t="s">
        <v>11464</v>
      </c>
    </row>
    <row r="753" spans="44:44">
      <c r="AR753" s="55" t="s">
        <v>11465</v>
      </c>
    </row>
    <row r="754" spans="44:44">
      <c r="AR754" s="53" t="s">
        <v>11466</v>
      </c>
    </row>
    <row r="755" spans="44:44">
      <c r="AR755" s="55" t="s">
        <v>11467</v>
      </c>
    </row>
    <row r="756" spans="44:44">
      <c r="AR756" s="53" t="s">
        <v>11468</v>
      </c>
    </row>
    <row r="757" spans="44:44">
      <c r="AR757" s="55" t="s">
        <v>11469</v>
      </c>
    </row>
    <row r="758" spans="44:44">
      <c r="AR758" s="53" t="s">
        <v>11470</v>
      </c>
    </row>
    <row r="759" spans="44:44">
      <c r="AR759" s="55" t="s">
        <v>11471</v>
      </c>
    </row>
    <row r="760" spans="44:44">
      <c r="AR760" s="53" t="s">
        <v>11472</v>
      </c>
    </row>
    <row r="761" spans="44:44">
      <c r="AR761" s="55" t="s">
        <v>11473</v>
      </c>
    </row>
    <row r="762" spans="44:44">
      <c r="AR762" s="53" t="s">
        <v>11474</v>
      </c>
    </row>
    <row r="763" spans="44:44">
      <c r="AR763" s="55" t="s">
        <v>11475</v>
      </c>
    </row>
    <row r="764" spans="44:44">
      <c r="AR764" s="53" t="s">
        <v>11475</v>
      </c>
    </row>
    <row r="765" spans="44:44">
      <c r="AR765" s="55" t="s">
        <v>11476</v>
      </c>
    </row>
    <row r="766" spans="44:44">
      <c r="AR766" s="53" t="s">
        <v>11477</v>
      </c>
    </row>
    <row r="767" spans="44:44">
      <c r="AR767" s="55" t="s">
        <v>11478</v>
      </c>
    </row>
    <row r="768" spans="44:44">
      <c r="AR768" s="53" t="s">
        <v>11479</v>
      </c>
    </row>
    <row r="769" spans="44:44">
      <c r="AR769" s="55" t="s">
        <v>11480</v>
      </c>
    </row>
    <row r="770" spans="44:44">
      <c r="AR770" s="53" t="s">
        <v>11481</v>
      </c>
    </row>
    <row r="771" spans="44:44">
      <c r="AR771" s="55" t="s">
        <v>11482</v>
      </c>
    </row>
    <row r="772" spans="44:44">
      <c r="AR772" s="53" t="s">
        <v>11483</v>
      </c>
    </row>
    <row r="773" spans="44:44">
      <c r="AR773" s="55" t="s">
        <v>11484</v>
      </c>
    </row>
    <row r="774" spans="44:44">
      <c r="AR774" s="53" t="s">
        <v>11485</v>
      </c>
    </row>
    <row r="775" spans="44:44">
      <c r="AR775" s="55" t="s">
        <v>11486</v>
      </c>
    </row>
    <row r="776" spans="44:44">
      <c r="AR776" s="53" t="s">
        <v>11487</v>
      </c>
    </row>
    <row r="777" spans="44:44">
      <c r="AR777" s="55" t="s">
        <v>11488</v>
      </c>
    </row>
    <row r="778" spans="44:44">
      <c r="AR778" s="53" t="s">
        <v>11489</v>
      </c>
    </row>
    <row r="779" spans="44:44">
      <c r="AR779" s="55" t="s">
        <v>11490</v>
      </c>
    </row>
    <row r="780" spans="44:44">
      <c r="AR780" s="53" t="s">
        <v>11491</v>
      </c>
    </row>
    <row r="781" spans="44:44">
      <c r="AR781" s="55" t="s">
        <v>11492</v>
      </c>
    </row>
    <row r="782" spans="44:44">
      <c r="AR782" s="53" t="s">
        <v>11493</v>
      </c>
    </row>
    <row r="783" spans="44:44">
      <c r="AR783" s="55" t="s">
        <v>11494</v>
      </c>
    </row>
    <row r="784" spans="44:44">
      <c r="AR784" s="53" t="s">
        <v>11495</v>
      </c>
    </row>
    <row r="785" spans="44:44">
      <c r="AR785" s="55" t="s">
        <v>10372</v>
      </c>
    </row>
    <row r="786" spans="44:44">
      <c r="AR786" s="53" t="s">
        <v>11496</v>
      </c>
    </row>
    <row r="787" spans="44:44">
      <c r="AR787" s="55" t="s">
        <v>11497</v>
      </c>
    </row>
    <row r="788" spans="44:44">
      <c r="AR788" s="53" t="s">
        <v>11498</v>
      </c>
    </row>
    <row r="789" spans="44:44">
      <c r="AR789" s="55" t="s">
        <v>11499</v>
      </c>
    </row>
    <row r="790" spans="44:44">
      <c r="AR790" s="53" t="s">
        <v>11500</v>
      </c>
    </row>
    <row r="791" spans="44:44">
      <c r="AR791" s="55" t="s">
        <v>11501</v>
      </c>
    </row>
    <row r="792" spans="44:44">
      <c r="AR792" s="53" t="s">
        <v>11502</v>
      </c>
    </row>
    <row r="793" spans="44:44">
      <c r="AR793" s="55" t="s">
        <v>11503</v>
      </c>
    </row>
    <row r="794" spans="44:44">
      <c r="AR794" s="53" t="s">
        <v>11504</v>
      </c>
    </row>
    <row r="795" spans="44:44">
      <c r="AR795" s="55" t="s">
        <v>11505</v>
      </c>
    </row>
    <row r="796" spans="44:44">
      <c r="AR796" s="53" t="s">
        <v>11506</v>
      </c>
    </row>
    <row r="797" spans="44:44">
      <c r="AR797" s="55" t="s">
        <v>11507</v>
      </c>
    </row>
    <row r="798" spans="44:44">
      <c r="AR798" s="53" t="s">
        <v>11508</v>
      </c>
    </row>
    <row r="799" spans="44:44">
      <c r="AR799" s="55" t="s">
        <v>11509</v>
      </c>
    </row>
    <row r="800" spans="44:44">
      <c r="AR800" s="53" t="s">
        <v>11510</v>
      </c>
    </row>
    <row r="801" spans="44:44">
      <c r="AR801" s="55" t="s">
        <v>11511</v>
      </c>
    </row>
    <row r="802" spans="44:44">
      <c r="AR802" s="53" t="s">
        <v>11512</v>
      </c>
    </row>
    <row r="803" spans="44:44">
      <c r="AR803" s="55" t="s">
        <v>11513</v>
      </c>
    </row>
    <row r="804" spans="44:44">
      <c r="AR804" s="53" t="s">
        <v>11514</v>
      </c>
    </row>
    <row r="805" spans="44:44">
      <c r="AR805" s="55" t="s">
        <v>11515</v>
      </c>
    </row>
    <row r="806" spans="44:44">
      <c r="AR806" s="53" t="s">
        <v>11516</v>
      </c>
    </row>
    <row r="807" spans="44:44">
      <c r="AR807" s="55" t="s">
        <v>11517</v>
      </c>
    </row>
    <row r="808" spans="44:44">
      <c r="AR808" s="53" t="s">
        <v>11518</v>
      </c>
    </row>
    <row r="809" spans="44:44">
      <c r="AR809" s="55" t="s">
        <v>11519</v>
      </c>
    </row>
    <row r="810" spans="44:44">
      <c r="AR810" s="53" t="s">
        <v>11520</v>
      </c>
    </row>
    <row r="811" spans="44:44">
      <c r="AR811" s="55" t="s">
        <v>11520</v>
      </c>
    </row>
    <row r="812" spans="44:44">
      <c r="AR812" s="53" t="s">
        <v>11521</v>
      </c>
    </row>
    <row r="813" spans="44:44">
      <c r="AR813" s="55" t="s">
        <v>11522</v>
      </c>
    </row>
    <row r="814" spans="44:44">
      <c r="AR814" s="53" t="s">
        <v>11523</v>
      </c>
    </row>
    <row r="815" spans="44:44">
      <c r="AR815" s="55" t="s">
        <v>11524</v>
      </c>
    </row>
    <row r="816" spans="44:44">
      <c r="AR816" s="53" t="s">
        <v>11525</v>
      </c>
    </row>
    <row r="817" spans="44:44">
      <c r="AR817" s="55" t="s">
        <v>11526</v>
      </c>
    </row>
    <row r="818" spans="44:44">
      <c r="AR818" s="53" t="s">
        <v>11527</v>
      </c>
    </row>
    <row r="819" spans="44:44">
      <c r="AR819" s="55" t="s">
        <v>11528</v>
      </c>
    </row>
    <row r="820" spans="44:44">
      <c r="AR820" s="53" t="s">
        <v>11529</v>
      </c>
    </row>
    <row r="821" spans="44:44">
      <c r="AR821" s="55" t="s">
        <v>11530</v>
      </c>
    </row>
    <row r="822" spans="44:44">
      <c r="AR822" s="53" t="s">
        <v>11531</v>
      </c>
    </row>
    <row r="823" spans="44:44">
      <c r="AR823" s="55" t="s">
        <v>11532</v>
      </c>
    </row>
    <row r="824" spans="44:44">
      <c r="AR824" s="53" t="s">
        <v>11533</v>
      </c>
    </row>
    <row r="825" spans="44:44">
      <c r="AR825" s="55" t="s">
        <v>11534</v>
      </c>
    </row>
    <row r="826" spans="44:44">
      <c r="AR826" s="53" t="s">
        <v>11535</v>
      </c>
    </row>
    <row r="827" spans="44:44">
      <c r="AR827" s="55" t="s">
        <v>11536</v>
      </c>
    </row>
    <row r="828" spans="44:44">
      <c r="AR828" s="53" t="s">
        <v>11537</v>
      </c>
    </row>
    <row r="829" spans="44:44">
      <c r="AR829" s="55" t="s">
        <v>11538</v>
      </c>
    </row>
    <row r="830" spans="44:44">
      <c r="AR830" s="53" t="s">
        <v>11539</v>
      </c>
    </row>
    <row r="831" spans="44:44">
      <c r="AR831" s="55" t="s">
        <v>11540</v>
      </c>
    </row>
    <row r="832" spans="44:44">
      <c r="AR832" s="53" t="s">
        <v>11541</v>
      </c>
    </row>
    <row r="833" spans="44:44">
      <c r="AR833" s="55" t="s">
        <v>11542</v>
      </c>
    </row>
    <row r="834" spans="44:44">
      <c r="AR834" s="53" t="s">
        <v>11543</v>
      </c>
    </row>
    <row r="835" spans="44:44">
      <c r="AR835" s="55" t="s">
        <v>11544</v>
      </c>
    </row>
    <row r="836" spans="44:44">
      <c r="AR836" s="53" t="s">
        <v>11545</v>
      </c>
    </row>
    <row r="837" spans="44:44">
      <c r="AR837" s="55" t="s">
        <v>11546</v>
      </c>
    </row>
    <row r="838" spans="44:44">
      <c r="AR838" s="53" t="s">
        <v>11547</v>
      </c>
    </row>
    <row r="839" spans="44:44">
      <c r="AR839" s="55" t="s">
        <v>11548</v>
      </c>
    </row>
    <row r="840" spans="44:44">
      <c r="AR840" s="53" t="s">
        <v>11549</v>
      </c>
    </row>
    <row r="841" spans="44:44">
      <c r="AR841" s="55" t="s">
        <v>11550</v>
      </c>
    </row>
    <row r="842" spans="44:44">
      <c r="AR842" s="53" t="s">
        <v>11551</v>
      </c>
    </row>
    <row r="843" spans="44:44">
      <c r="AR843" s="55" t="s">
        <v>11552</v>
      </c>
    </row>
    <row r="844" spans="44:44">
      <c r="AR844" s="53" t="s">
        <v>11553</v>
      </c>
    </row>
    <row r="845" spans="44:44">
      <c r="AR845" s="55" t="s">
        <v>11554</v>
      </c>
    </row>
    <row r="846" spans="44:44">
      <c r="AR846" s="53" t="s">
        <v>11555</v>
      </c>
    </row>
    <row r="847" spans="44:44">
      <c r="AR847" s="55" t="s">
        <v>11556</v>
      </c>
    </row>
    <row r="848" spans="44:44">
      <c r="AR848" s="53" t="s">
        <v>11557</v>
      </c>
    </row>
    <row r="849" spans="44:44">
      <c r="AR849" s="55" t="s">
        <v>11557</v>
      </c>
    </row>
    <row r="850" spans="44:44">
      <c r="AR850" s="53" t="s">
        <v>11558</v>
      </c>
    </row>
    <row r="851" spans="44:44">
      <c r="AR851" s="55" t="s">
        <v>11559</v>
      </c>
    </row>
    <row r="852" spans="44:44">
      <c r="AR852" s="53" t="s">
        <v>11560</v>
      </c>
    </row>
    <row r="853" spans="44:44">
      <c r="AR853" s="55" t="s">
        <v>11561</v>
      </c>
    </row>
    <row r="854" spans="44:44">
      <c r="AR854" s="53" t="s">
        <v>11561</v>
      </c>
    </row>
    <row r="855" spans="44:44">
      <c r="AR855" s="55" t="s">
        <v>11561</v>
      </c>
    </row>
    <row r="856" spans="44:44">
      <c r="AR856" s="53" t="s">
        <v>11562</v>
      </c>
    </row>
    <row r="857" spans="44:44">
      <c r="AR857" s="55" t="s">
        <v>11563</v>
      </c>
    </row>
    <row r="858" spans="44:44">
      <c r="AR858" s="53" t="s">
        <v>11564</v>
      </c>
    </row>
    <row r="859" spans="44:44">
      <c r="AR859" s="55" t="s">
        <v>11565</v>
      </c>
    </row>
    <row r="860" spans="44:44">
      <c r="AR860" s="53" t="s">
        <v>11566</v>
      </c>
    </row>
    <row r="861" spans="44:44">
      <c r="AR861" s="55" t="s">
        <v>11567</v>
      </c>
    </row>
    <row r="862" spans="44:44">
      <c r="AR862" s="53" t="s">
        <v>10568</v>
      </c>
    </row>
    <row r="863" spans="44:44">
      <c r="AR863" s="55" t="s">
        <v>11568</v>
      </c>
    </row>
    <row r="864" spans="44:44">
      <c r="AR864" s="53" t="s">
        <v>11569</v>
      </c>
    </row>
    <row r="865" spans="44:44">
      <c r="AR865" s="55" t="s">
        <v>11570</v>
      </c>
    </row>
    <row r="866" spans="44:44">
      <c r="AR866" s="53" t="s">
        <v>11571</v>
      </c>
    </row>
    <row r="867" spans="44:44">
      <c r="AR867" s="55" t="s">
        <v>10389</v>
      </c>
    </row>
    <row r="868" spans="44:44">
      <c r="AR868" s="53" t="s">
        <v>11572</v>
      </c>
    </row>
    <row r="869" spans="44:44">
      <c r="AR869" s="55" t="s">
        <v>11573</v>
      </c>
    </row>
    <row r="870" spans="44:44">
      <c r="AR870" s="53" t="s">
        <v>11574</v>
      </c>
    </row>
    <row r="871" spans="44:44">
      <c r="AR871" s="55" t="s">
        <v>11575</v>
      </c>
    </row>
    <row r="872" spans="44:44">
      <c r="AR872" s="53" t="s">
        <v>11576</v>
      </c>
    </row>
    <row r="873" spans="44:44">
      <c r="AR873" s="55" t="s">
        <v>11577</v>
      </c>
    </row>
    <row r="874" spans="44:44">
      <c r="AR874" s="53" t="s">
        <v>11578</v>
      </c>
    </row>
    <row r="875" spans="44:44">
      <c r="AR875" s="55" t="s">
        <v>11578</v>
      </c>
    </row>
    <row r="876" spans="44:44">
      <c r="AR876" s="53" t="s">
        <v>11579</v>
      </c>
    </row>
    <row r="877" spans="44:44">
      <c r="AR877" s="55" t="s">
        <v>11580</v>
      </c>
    </row>
    <row r="878" spans="44:44">
      <c r="AR878" s="53" t="s">
        <v>11581</v>
      </c>
    </row>
    <row r="879" spans="44:44">
      <c r="AR879" s="55" t="s">
        <v>11582</v>
      </c>
    </row>
    <row r="880" spans="44:44">
      <c r="AR880" s="53" t="s">
        <v>11583</v>
      </c>
    </row>
    <row r="881" spans="44:44">
      <c r="AR881" s="55" t="s">
        <v>11584</v>
      </c>
    </row>
    <row r="882" spans="44:44">
      <c r="AR882" s="53" t="s">
        <v>11585</v>
      </c>
    </row>
    <row r="883" spans="44:44">
      <c r="AR883" s="55" t="s">
        <v>11585</v>
      </c>
    </row>
    <row r="884" spans="44:44">
      <c r="AR884" s="53" t="s">
        <v>11586</v>
      </c>
    </row>
    <row r="885" spans="44:44">
      <c r="AR885" s="55" t="s">
        <v>11587</v>
      </c>
    </row>
    <row r="886" spans="44:44">
      <c r="AR886" s="53" t="s">
        <v>11588</v>
      </c>
    </row>
    <row r="887" spans="44:44">
      <c r="AR887" s="55" t="s">
        <v>11589</v>
      </c>
    </row>
    <row r="888" spans="44:44">
      <c r="AR888" s="53" t="s">
        <v>11590</v>
      </c>
    </row>
    <row r="889" spans="44:44">
      <c r="AR889" s="55" t="s">
        <v>11591</v>
      </c>
    </row>
    <row r="890" spans="44:44">
      <c r="AR890" s="53" t="s">
        <v>11592</v>
      </c>
    </row>
    <row r="891" spans="44:44">
      <c r="AR891" s="55" t="s">
        <v>11593</v>
      </c>
    </row>
    <row r="892" spans="44:44">
      <c r="AR892" s="53" t="s">
        <v>11594</v>
      </c>
    </row>
    <row r="893" spans="44:44">
      <c r="AR893" s="55" t="s">
        <v>10614</v>
      </c>
    </row>
    <row r="894" spans="44:44">
      <c r="AR894" s="53" t="s">
        <v>11595</v>
      </c>
    </row>
    <row r="895" spans="44:44">
      <c r="AR895" s="55" t="s">
        <v>11596</v>
      </c>
    </row>
    <row r="896" spans="44:44">
      <c r="AR896" s="53" t="s">
        <v>11597</v>
      </c>
    </row>
    <row r="897" spans="44:44">
      <c r="AR897" s="55" t="s">
        <v>11598</v>
      </c>
    </row>
    <row r="898" spans="44:44">
      <c r="AR898" s="53" t="s">
        <v>11599</v>
      </c>
    </row>
    <row r="899" spans="44:44">
      <c r="AR899" s="55" t="s">
        <v>11600</v>
      </c>
    </row>
    <row r="900" spans="44:44">
      <c r="AR900" s="53" t="s">
        <v>11601</v>
      </c>
    </row>
    <row r="901" spans="44:44">
      <c r="AR901" s="55" t="s">
        <v>11602</v>
      </c>
    </row>
    <row r="902" spans="44:44">
      <c r="AR902" s="53" t="s">
        <v>11603</v>
      </c>
    </row>
    <row r="903" spans="44:44">
      <c r="AR903" s="55" t="s">
        <v>11604</v>
      </c>
    </row>
    <row r="904" spans="44:44">
      <c r="AR904" s="53" t="s">
        <v>11605</v>
      </c>
    </row>
    <row r="905" spans="44:44">
      <c r="AR905" s="55" t="s">
        <v>11606</v>
      </c>
    </row>
    <row r="906" spans="44:44">
      <c r="AR906" s="53" t="s">
        <v>11607</v>
      </c>
    </row>
    <row r="907" spans="44:44">
      <c r="AR907" s="55" t="s">
        <v>11608</v>
      </c>
    </row>
    <row r="908" spans="44:44">
      <c r="AR908" s="53" t="s">
        <v>11609</v>
      </c>
    </row>
    <row r="909" spans="44:44">
      <c r="AR909" s="55" t="s">
        <v>11610</v>
      </c>
    </row>
    <row r="910" spans="44:44">
      <c r="AR910" s="53" t="s">
        <v>11611</v>
      </c>
    </row>
    <row r="911" spans="44:44">
      <c r="AR911" s="55" t="s">
        <v>11612</v>
      </c>
    </row>
    <row r="912" spans="44:44">
      <c r="AR912" s="53" t="s">
        <v>11613</v>
      </c>
    </row>
    <row r="913" spans="44:44">
      <c r="AR913" s="55" t="s">
        <v>11614</v>
      </c>
    </row>
    <row r="914" spans="44:44">
      <c r="AR914" s="53" t="s">
        <v>11615</v>
      </c>
    </row>
    <row r="915" spans="44:44">
      <c r="AR915" s="55" t="s">
        <v>11616</v>
      </c>
    </row>
    <row r="916" spans="44:44">
      <c r="AR916" s="53" t="s">
        <v>11617</v>
      </c>
    </row>
    <row r="917" spans="44:44">
      <c r="AR917" s="55" t="s">
        <v>3521</v>
      </c>
    </row>
    <row r="918" spans="44:44">
      <c r="AR918" s="53" t="s">
        <v>11618</v>
      </c>
    </row>
    <row r="919" spans="44:44">
      <c r="AR919" s="55" t="s">
        <v>11619</v>
      </c>
    </row>
    <row r="920" spans="44:44">
      <c r="AR920" s="53" t="s">
        <v>11620</v>
      </c>
    </row>
    <row r="921" spans="44:44">
      <c r="AR921" s="55" t="s">
        <v>11621</v>
      </c>
    </row>
    <row r="922" spans="44:44">
      <c r="AR922" s="53" t="s">
        <v>11622</v>
      </c>
    </row>
    <row r="923" spans="44:44">
      <c r="AR923" s="55" t="s">
        <v>11623</v>
      </c>
    </row>
    <row r="924" spans="44:44">
      <c r="AR924" s="53" t="s">
        <v>11624</v>
      </c>
    </row>
    <row r="925" spans="44:44">
      <c r="AR925" s="55" t="s">
        <v>11625</v>
      </c>
    </row>
    <row r="926" spans="44:44">
      <c r="AR926" s="53" t="s">
        <v>11626</v>
      </c>
    </row>
    <row r="927" spans="44:44">
      <c r="AR927" s="55" t="s">
        <v>11627</v>
      </c>
    </row>
    <row r="928" spans="44:44">
      <c r="AR928" s="53" t="s">
        <v>11628</v>
      </c>
    </row>
    <row r="929" spans="44:44">
      <c r="AR929" s="55" t="s">
        <v>11629</v>
      </c>
    </row>
    <row r="930" spans="44:44">
      <c r="AR930" s="53" t="s">
        <v>11630</v>
      </c>
    </row>
    <row r="931" spans="44:44">
      <c r="AR931" s="55" t="s">
        <v>11631</v>
      </c>
    </row>
    <row r="932" spans="44:44">
      <c r="AR932" s="53" t="s">
        <v>11632</v>
      </c>
    </row>
    <row r="933" spans="44:44">
      <c r="AR933" s="55" t="s">
        <v>11633</v>
      </c>
    </row>
    <row r="934" spans="44:44">
      <c r="AR934" s="53" t="s">
        <v>11634</v>
      </c>
    </row>
    <row r="935" spans="44:44">
      <c r="AR935" s="55" t="s">
        <v>10594</v>
      </c>
    </row>
    <row r="936" spans="44:44">
      <c r="AR936" s="53" t="s">
        <v>11635</v>
      </c>
    </row>
    <row r="937" spans="44:44">
      <c r="AR937" s="55" t="s">
        <v>11635</v>
      </c>
    </row>
    <row r="938" spans="44:44">
      <c r="AR938" s="53" t="s">
        <v>11636</v>
      </c>
    </row>
    <row r="939" spans="44:44">
      <c r="AR939" s="55" t="s">
        <v>11637</v>
      </c>
    </row>
    <row r="940" spans="44:44">
      <c r="AR940" s="53" t="s">
        <v>11638</v>
      </c>
    </row>
    <row r="941" spans="44:44">
      <c r="AR941" s="55" t="s">
        <v>11639</v>
      </c>
    </row>
    <row r="942" spans="44:44">
      <c r="AR942" s="53" t="s">
        <v>11640</v>
      </c>
    </row>
    <row r="943" spans="44:44">
      <c r="AR943" s="55" t="s">
        <v>11641</v>
      </c>
    </row>
    <row r="944" spans="44:44">
      <c r="AR944" s="53" t="s">
        <v>11642</v>
      </c>
    </row>
    <row r="945" spans="44:44">
      <c r="AR945" s="55" t="s">
        <v>11643</v>
      </c>
    </row>
    <row r="946" spans="44:44">
      <c r="AR946" s="53" t="s">
        <v>11644</v>
      </c>
    </row>
    <row r="947" spans="44:44">
      <c r="AR947" s="55" t="s">
        <v>11645</v>
      </c>
    </row>
    <row r="948" spans="44:44">
      <c r="AR948" s="53" t="s">
        <v>11646</v>
      </c>
    </row>
    <row r="949" spans="44:44">
      <c r="AR949" s="55" t="s">
        <v>11647</v>
      </c>
    </row>
    <row r="950" spans="44:44">
      <c r="AR950" s="53" t="s">
        <v>11648</v>
      </c>
    </row>
    <row r="951" spans="44:44">
      <c r="AR951" s="55" t="s">
        <v>11649</v>
      </c>
    </row>
    <row r="952" spans="44:44">
      <c r="AR952" s="53" t="s">
        <v>11650</v>
      </c>
    </row>
    <row r="953" spans="44:44">
      <c r="AR953" s="55" t="s">
        <v>11651</v>
      </c>
    </row>
    <row r="954" spans="44:44">
      <c r="AR954" s="53" t="s">
        <v>11652</v>
      </c>
    </row>
    <row r="955" spans="44:44">
      <c r="AR955" s="55" t="s">
        <v>11652</v>
      </c>
    </row>
    <row r="956" spans="44:44">
      <c r="AR956" s="53" t="s">
        <v>11653</v>
      </c>
    </row>
    <row r="957" spans="44:44">
      <c r="AR957" s="55" t="s">
        <v>11654</v>
      </c>
    </row>
    <row r="958" spans="44:44">
      <c r="AR958" s="53" t="s">
        <v>11655</v>
      </c>
    </row>
    <row r="959" spans="44:44">
      <c r="AR959" s="55" t="s">
        <v>11656</v>
      </c>
    </row>
    <row r="960" spans="44:44">
      <c r="AR960" s="53" t="s">
        <v>11657</v>
      </c>
    </row>
    <row r="961" spans="44:44">
      <c r="AR961" s="55" t="s">
        <v>11658</v>
      </c>
    </row>
    <row r="962" spans="44:44">
      <c r="AR962" s="53" t="s">
        <v>11659</v>
      </c>
    </row>
    <row r="963" spans="44:44">
      <c r="AR963" s="55" t="s">
        <v>11660</v>
      </c>
    </row>
    <row r="964" spans="44:44">
      <c r="AR964" s="53" t="s">
        <v>11661</v>
      </c>
    </row>
    <row r="965" spans="44:44">
      <c r="AR965" s="55" t="s">
        <v>11662</v>
      </c>
    </row>
    <row r="966" spans="44:44">
      <c r="AR966" s="53" t="s">
        <v>11663</v>
      </c>
    </row>
    <row r="967" spans="44:44">
      <c r="AR967" s="55" t="s">
        <v>11664</v>
      </c>
    </row>
    <row r="968" spans="44:44">
      <c r="AR968" s="53" t="s">
        <v>11665</v>
      </c>
    </row>
    <row r="969" spans="44:44">
      <c r="AR969" s="55" t="s">
        <v>11666</v>
      </c>
    </row>
    <row r="970" spans="44:44">
      <c r="AR970" s="53" t="s">
        <v>11667</v>
      </c>
    </row>
    <row r="971" spans="44:44">
      <c r="AR971" s="55" t="s">
        <v>11668</v>
      </c>
    </row>
    <row r="972" spans="44:44">
      <c r="AR972" s="53" t="s">
        <v>11668</v>
      </c>
    </row>
    <row r="973" spans="44:44">
      <c r="AR973" s="55" t="s">
        <v>11669</v>
      </c>
    </row>
    <row r="974" spans="44:44">
      <c r="AR974" s="53" t="s">
        <v>10210</v>
      </c>
    </row>
    <row r="975" spans="44:44">
      <c r="AR975" s="55" t="s">
        <v>11670</v>
      </c>
    </row>
    <row r="976" spans="44:44">
      <c r="AR976" s="53" t="s">
        <v>11671</v>
      </c>
    </row>
    <row r="977" spans="44:44">
      <c r="AR977" s="55" t="s">
        <v>11672</v>
      </c>
    </row>
    <row r="978" spans="44:44">
      <c r="AR978" s="53" t="s">
        <v>11673</v>
      </c>
    </row>
    <row r="979" spans="44:44">
      <c r="AR979" s="55" t="s">
        <v>11674</v>
      </c>
    </row>
    <row r="980" spans="44:44">
      <c r="AR980" s="53" t="s">
        <v>11675</v>
      </c>
    </row>
    <row r="981" spans="44:44">
      <c r="AR981" s="55" t="s">
        <v>11676</v>
      </c>
    </row>
    <row r="982" spans="44:44">
      <c r="AR982" s="53" t="s">
        <v>11677</v>
      </c>
    </row>
    <row r="983" spans="44:44">
      <c r="AR983" s="55" t="s">
        <v>11678</v>
      </c>
    </row>
    <row r="984" spans="44:44">
      <c r="AR984" s="53" t="s">
        <v>11679</v>
      </c>
    </row>
    <row r="985" spans="44:44">
      <c r="AR985" s="55" t="s">
        <v>11680</v>
      </c>
    </row>
    <row r="986" spans="44:44">
      <c r="AR986" s="53" t="s">
        <v>11681</v>
      </c>
    </row>
    <row r="987" spans="44:44">
      <c r="AR987" s="55" t="s">
        <v>11682</v>
      </c>
    </row>
    <row r="988" spans="44:44">
      <c r="AR988" s="53" t="s">
        <v>11683</v>
      </c>
    </row>
    <row r="989" spans="44:44">
      <c r="AR989" s="55" t="s">
        <v>11684</v>
      </c>
    </row>
    <row r="990" spans="44:44">
      <c r="AR990" s="53" t="s">
        <v>11685</v>
      </c>
    </row>
    <row r="991" spans="44:44">
      <c r="AR991" s="55" t="s">
        <v>11686</v>
      </c>
    </row>
    <row r="992" spans="44:44">
      <c r="AR992" s="53" t="s">
        <v>11687</v>
      </c>
    </row>
    <row r="993" spans="44:44">
      <c r="AR993" s="55" t="s">
        <v>11688</v>
      </c>
    </row>
    <row r="994" spans="44:44">
      <c r="AR994" s="53" t="s">
        <v>11689</v>
      </c>
    </row>
    <row r="995" spans="44:44">
      <c r="AR995" s="55" t="s">
        <v>11690</v>
      </c>
    </row>
    <row r="996" spans="44:44">
      <c r="AR996" s="53" t="s">
        <v>11691</v>
      </c>
    </row>
    <row r="997" spans="44:44">
      <c r="AR997" s="55" t="s">
        <v>11692</v>
      </c>
    </row>
    <row r="998" spans="44:44">
      <c r="AR998" s="53" t="s">
        <v>11693</v>
      </c>
    </row>
    <row r="999" spans="44:44">
      <c r="AR999" s="55" t="s">
        <v>11694</v>
      </c>
    </row>
    <row r="1000" spans="44:44">
      <c r="AR1000" s="53" t="s">
        <v>11695</v>
      </c>
    </row>
    <row r="1001" spans="44:44">
      <c r="AR1001" s="55" t="s">
        <v>11696</v>
      </c>
    </row>
    <row r="1002" spans="44:44">
      <c r="AR1002" s="53" t="s">
        <v>11697</v>
      </c>
    </row>
    <row r="1003" spans="44:44">
      <c r="AR1003" s="55" t="s">
        <v>11698</v>
      </c>
    </row>
    <row r="1004" spans="44:44">
      <c r="AR1004" s="53" t="s">
        <v>11699</v>
      </c>
    </row>
    <row r="1005" spans="44:44">
      <c r="AR1005" s="55" t="s">
        <v>11700</v>
      </c>
    </row>
    <row r="1006" spans="44:44">
      <c r="AR1006" s="53" t="s">
        <v>11700</v>
      </c>
    </row>
    <row r="1007" spans="44:44">
      <c r="AR1007" s="55" t="s">
        <v>11701</v>
      </c>
    </row>
    <row r="1008" spans="44:44">
      <c r="AR1008" s="53" t="s">
        <v>11701</v>
      </c>
    </row>
    <row r="1009" spans="44:44">
      <c r="AR1009" s="55" t="s">
        <v>11702</v>
      </c>
    </row>
    <row r="1010" spans="44:44">
      <c r="AR1010" s="53" t="s">
        <v>11703</v>
      </c>
    </row>
    <row r="1011" spans="44:44">
      <c r="AR1011" s="55" t="s">
        <v>11704</v>
      </c>
    </row>
    <row r="1012" spans="44:44">
      <c r="AR1012" s="53" t="s">
        <v>11705</v>
      </c>
    </row>
    <row r="1013" spans="44:44">
      <c r="AR1013" s="55" t="s">
        <v>11706</v>
      </c>
    </row>
    <row r="1014" spans="44:44">
      <c r="AR1014" s="53" t="s">
        <v>11706</v>
      </c>
    </row>
    <row r="1015" spans="44:44">
      <c r="AR1015" s="55" t="s">
        <v>11707</v>
      </c>
    </row>
    <row r="1016" spans="44:44">
      <c r="AR1016" s="53" t="s">
        <v>11708</v>
      </c>
    </row>
    <row r="1017" spans="44:44">
      <c r="AR1017" s="55" t="s">
        <v>11709</v>
      </c>
    </row>
    <row r="1018" spans="44:44">
      <c r="AR1018" s="53" t="s">
        <v>11710</v>
      </c>
    </row>
    <row r="1019" spans="44:44">
      <c r="AR1019" s="55" t="s">
        <v>11711</v>
      </c>
    </row>
    <row r="1020" spans="44:44">
      <c r="AR1020" s="53" t="s">
        <v>11712</v>
      </c>
    </row>
    <row r="1021" spans="44:44">
      <c r="AR1021" s="55" t="s">
        <v>11713</v>
      </c>
    </row>
    <row r="1022" spans="44:44">
      <c r="AR1022" s="53" t="s">
        <v>11714</v>
      </c>
    </row>
    <row r="1023" spans="44:44">
      <c r="AR1023" s="55" t="s">
        <v>11715</v>
      </c>
    </row>
    <row r="1024" spans="44:44">
      <c r="AR1024" s="53" t="s">
        <v>11716</v>
      </c>
    </row>
    <row r="1025" spans="44:44">
      <c r="AR1025" s="55" t="s">
        <v>11717</v>
      </c>
    </row>
    <row r="1026" spans="44:44">
      <c r="AR1026" s="53" t="s">
        <v>11718</v>
      </c>
    </row>
    <row r="1027" spans="44:44">
      <c r="AR1027" s="55" t="s">
        <v>11719</v>
      </c>
    </row>
    <row r="1028" spans="44:44">
      <c r="AR1028" s="53" t="s">
        <v>11720</v>
      </c>
    </row>
    <row r="1029" spans="44:44">
      <c r="AR1029" s="55" t="s">
        <v>11721</v>
      </c>
    </row>
    <row r="1030" spans="44:44">
      <c r="AR1030" s="53" t="s">
        <v>11722</v>
      </c>
    </row>
    <row r="1031" spans="44:44">
      <c r="AR1031" s="55" t="s">
        <v>11723</v>
      </c>
    </row>
    <row r="1032" spans="44:44">
      <c r="AR1032" s="53" t="s">
        <v>11724</v>
      </c>
    </row>
    <row r="1033" spans="44:44">
      <c r="AR1033" s="55" t="s">
        <v>11725</v>
      </c>
    </row>
    <row r="1034" spans="44:44">
      <c r="AR1034" s="53" t="s">
        <v>11726</v>
      </c>
    </row>
    <row r="1035" spans="44:44">
      <c r="AR1035" s="55" t="s">
        <v>11727</v>
      </c>
    </row>
    <row r="1036" spans="44:44">
      <c r="AR1036" s="53" t="s">
        <v>11728</v>
      </c>
    </row>
    <row r="1037" spans="44:44">
      <c r="AR1037" s="55" t="s">
        <v>11729</v>
      </c>
    </row>
    <row r="1038" spans="44:44">
      <c r="AR1038" s="53" t="s">
        <v>11730</v>
      </c>
    </row>
    <row r="1039" spans="44:44">
      <c r="AR1039" s="55" t="s">
        <v>11731</v>
      </c>
    </row>
    <row r="1040" spans="44:44">
      <c r="AR1040" s="53" t="s">
        <v>11731</v>
      </c>
    </row>
    <row r="1041" spans="44:44">
      <c r="AR1041" s="55" t="s">
        <v>11731</v>
      </c>
    </row>
    <row r="1042" spans="44:44">
      <c r="AR1042" s="53" t="s">
        <v>11732</v>
      </c>
    </row>
    <row r="1043" spans="44:44">
      <c r="AR1043" s="55" t="s">
        <v>11733</v>
      </c>
    </row>
    <row r="1044" spans="44:44">
      <c r="AR1044" s="53" t="s">
        <v>11734</v>
      </c>
    </row>
    <row r="1045" spans="44:44">
      <c r="AR1045" s="55" t="s">
        <v>11735</v>
      </c>
    </row>
    <row r="1046" spans="44:44">
      <c r="AR1046" s="53" t="s">
        <v>11736</v>
      </c>
    </row>
    <row r="1047" spans="44:44">
      <c r="AR1047" s="55" t="s">
        <v>11737</v>
      </c>
    </row>
    <row r="1048" spans="44:44">
      <c r="AR1048" s="53" t="s">
        <v>11737</v>
      </c>
    </row>
    <row r="1049" spans="44:44">
      <c r="AR1049" s="55" t="s">
        <v>11738</v>
      </c>
    </row>
    <row r="1050" spans="44:44">
      <c r="AR1050" s="53" t="s">
        <v>11739</v>
      </c>
    </row>
    <row r="1051" spans="44:44">
      <c r="AR1051" s="55" t="s">
        <v>11740</v>
      </c>
    </row>
    <row r="1052" spans="44:44">
      <c r="AR1052" s="53" t="s">
        <v>11741</v>
      </c>
    </row>
    <row r="1053" spans="44:44">
      <c r="AR1053" s="55" t="s">
        <v>11742</v>
      </c>
    </row>
    <row r="1054" spans="44:44">
      <c r="AR1054" s="53" t="s">
        <v>11743</v>
      </c>
    </row>
    <row r="1055" spans="44:44">
      <c r="AR1055" s="55" t="s">
        <v>11744</v>
      </c>
    </row>
    <row r="1056" spans="44:44">
      <c r="AR1056" s="53" t="s">
        <v>11745</v>
      </c>
    </row>
    <row r="1057" spans="44:44">
      <c r="AR1057" s="55" t="s">
        <v>11745</v>
      </c>
    </row>
    <row r="1058" spans="44:44">
      <c r="AR1058" s="53" t="s">
        <v>11746</v>
      </c>
    </row>
    <row r="1059" spans="44:44">
      <c r="AR1059" s="55" t="s">
        <v>11747</v>
      </c>
    </row>
    <row r="1060" spans="44:44">
      <c r="AR1060" s="53" t="s">
        <v>11748</v>
      </c>
    </row>
    <row r="1061" spans="44:44">
      <c r="AR1061" s="55" t="s">
        <v>11749</v>
      </c>
    </row>
    <row r="1062" spans="44:44">
      <c r="AR1062" s="53" t="s">
        <v>11750</v>
      </c>
    </row>
    <row r="1063" spans="44:44">
      <c r="AR1063" s="55" t="s">
        <v>11751</v>
      </c>
    </row>
    <row r="1064" spans="44:44">
      <c r="AR1064" s="53" t="s">
        <v>11752</v>
      </c>
    </row>
    <row r="1065" spans="44:44">
      <c r="AR1065" s="55" t="s">
        <v>11753</v>
      </c>
    </row>
    <row r="1066" spans="44:44">
      <c r="AR1066" s="53" t="s">
        <v>11754</v>
      </c>
    </row>
    <row r="1067" spans="44:44">
      <c r="AR1067" s="55" t="s">
        <v>11755</v>
      </c>
    </row>
    <row r="1068" spans="44:44">
      <c r="AR1068" s="53" t="s">
        <v>11756</v>
      </c>
    </row>
    <row r="1069" spans="44:44">
      <c r="AR1069" s="55" t="s">
        <v>11757</v>
      </c>
    </row>
    <row r="1070" spans="44:44">
      <c r="AR1070" s="53" t="s">
        <v>11758</v>
      </c>
    </row>
    <row r="1071" spans="44:44">
      <c r="AR1071" s="55" t="s">
        <v>11759</v>
      </c>
    </row>
    <row r="1072" spans="44:44">
      <c r="AR1072" s="53" t="s">
        <v>11760</v>
      </c>
    </row>
    <row r="1073" spans="44:44">
      <c r="AR1073" s="55" t="s">
        <v>11761</v>
      </c>
    </row>
    <row r="1074" spans="44:44">
      <c r="AR1074" s="53" t="s">
        <v>11762</v>
      </c>
    </row>
    <row r="1075" spans="44:44">
      <c r="AR1075" s="55" t="s">
        <v>11763</v>
      </c>
    </row>
    <row r="1076" spans="44:44">
      <c r="AR1076" s="53" t="s">
        <v>11764</v>
      </c>
    </row>
    <row r="1077" spans="44:44">
      <c r="AR1077" s="55" t="s">
        <v>11765</v>
      </c>
    </row>
    <row r="1078" spans="44:44">
      <c r="AR1078" s="53" t="s">
        <v>11766</v>
      </c>
    </row>
    <row r="1079" spans="44:44">
      <c r="AR1079" s="55" t="s">
        <v>11767</v>
      </c>
    </row>
    <row r="1080" spans="44:44">
      <c r="AR1080" s="53" t="s">
        <v>11768</v>
      </c>
    </row>
    <row r="1081" spans="44:44">
      <c r="AR1081" s="55" t="s">
        <v>11769</v>
      </c>
    </row>
    <row r="1082" spans="44:44">
      <c r="AR1082" s="53" t="s">
        <v>11770</v>
      </c>
    </row>
    <row r="1083" spans="44:44">
      <c r="AR1083" s="55" t="s">
        <v>11771</v>
      </c>
    </row>
    <row r="1084" spans="44:44">
      <c r="AR1084" s="53" t="s">
        <v>11772</v>
      </c>
    </row>
    <row r="1085" spans="44:44">
      <c r="AR1085" s="55" t="s">
        <v>11773</v>
      </c>
    </row>
    <row r="1086" spans="44:44">
      <c r="AR1086" s="53" t="s">
        <v>11774</v>
      </c>
    </row>
    <row r="1087" spans="44:44">
      <c r="AR1087" s="55" t="s">
        <v>11775</v>
      </c>
    </row>
    <row r="1088" spans="44:44">
      <c r="AR1088" s="53" t="s">
        <v>11775</v>
      </c>
    </row>
    <row r="1089" spans="44:44">
      <c r="AR1089" s="55" t="s">
        <v>11776</v>
      </c>
    </row>
    <row r="1090" spans="44:44">
      <c r="AR1090" s="53" t="s">
        <v>11777</v>
      </c>
    </row>
    <row r="1091" spans="44:44">
      <c r="AR1091" s="55" t="s">
        <v>11778</v>
      </c>
    </row>
    <row r="1092" spans="44:44">
      <c r="AR1092" s="53" t="s">
        <v>11779</v>
      </c>
    </row>
    <row r="1093" spans="44:44">
      <c r="AR1093" s="55" t="s">
        <v>11780</v>
      </c>
    </row>
    <row r="1094" spans="44:44">
      <c r="AR1094" s="53" t="s">
        <v>11781</v>
      </c>
    </row>
    <row r="1095" spans="44:44">
      <c r="AR1095" s="55" t="s">
        <v>11782</v>
      </c>
    </row>
    <row r="1096" spans="44:44">
      <c r="AR1096" s="53" t="s">
        <v>11783</v>
      </c>
    </row>
    <row r="1097" spans="44:44">
      <c r="AR1097" s="55" t="s">
        <v>11784</v>
      </c>
    </row>
    <row r="1098" spans="44:44">
      <c r="AR1098" s="53" t="s">
        <v>11785</v>
      </c>
    </row>
    <row r="1099" spans="44:44">
      <c r="AR1099" s="55" t="s">
        <v>11786</v>
      </c>
    </row>
    <row r="1100" spans="44:44">
      <c r="AR1100" s="53" t="s">
        <v>11787</v>
      </c>
    </row>
    <row r="1101" spans="44:44">
      <c r="AR1101" s="55" t="s">
        <v>11787</v>
      </c>
    </row>
    <row r="1102" spans="44:44">
      <c r="AR1102" s="53" t="s">
        <v>11788</v>
      </c>
    </row>
    <row r="1103" spans="44:44">
      <c r="AR1103" s="55" t="s">
        <v>11789</v>
      </c>
    </row>
    <row r="1104" spans="44:44">
      <c r="AR1104" s="53" t="s">
        <v>11790</v>
      </c>
    </row>
    <row r="1105" spans="44:44">
      <c r="AR1105" s="55" t="s">
        <v>11791</v>
      </c>
    </row>
    <row r="1106" spans="44:44">
      <c r="AR1106" s="53" t="s">
        <v>11792</v>
      </c>
    </row>
    <row r="1107" spans="44:44">
      <c r="AR1107" s="55" t="s">
        <v>11793</v>
      </c>
    </row>
    <row r="1108" spans="44:44">
      <c r="AR1108" s="53" t="s">
        <v>11794</v>
      </c>
    </row>
    <row r="1109" spans="44:44">
      <c r="AR1109" s="55" t="s">
        <v>11795</v>
      </c>
    </row>
    <row r="1110" spans="44:44">
      <c r="AR1110" s="53" t="s">
        <v>11796</v>
      </c>
    </row>
    <row r="1111" spans="44:44">
      <c r="AR1111" s="55" t="s">
        <v>11797</v>
      </c>
    </row>
    <row r="1112" spans="44:44">
      <c r="AR1112" s="53" t="s">
        <v>11798</v>
      </c>
    </row>
    <row r="1113" spans="44:44">
      <c r="AR1113" s="55" t="s">
        <v>11799</v>
      </c>
    </row>
    <row r="1114" spans="44:44">
      <c r="AR1114" s="53" t="s">
        <v>11800</v>
      </c>
    </row>
    <row r="1115" spans="44:44">
      <c r="AR1115" s="55" t="s">
        <v>11801</v>
      </c>
    </row>
    <row r="1116" spans="44:44">
      <c r="AR1116" s="53" t="s">
        <v>11802</v>
      </c>
    </row>
    <row r="1117" spans="44:44">
      <c r="AR1117" s="55" t="s">
        <v>11803</v>
      </c>
    </row>
    <row r="1118" spans="44:44">
      <c r="AR1118" s="53" t="s">
        <v>11804</v>
      </c>
    </row>
    <row r="1119" spans="44:44">
      <c r="AR1119" s="55" t="s">
        <v>11805</v>
      </c>
    </row>
    <row r="1120" spans="44:44">
      <c r="AR1120" s="53" t="s">
        <v>11806</v>
      </c>
    </row>
    <row r="1121" spans="44:44">
      <c r="AR1121" s="55" t="s">
        <v>11807</v>
      </c>
    </row>
    <row r="1122" spans="44:44">
      <c r="AR1122" s="53" t="s">
        <v>11808</v>
      </c>
    </row>
    <row r="1123" spans="44:44">
      <c r="AR1123" s="55" t="s">
        <v>11809</v>
      </c>
    </row>
    <row r="1124" spans="44:44">
      <c r="AR1124" s="53" t="s">
        <v>11810</v>
      </c>
    </row>
    <row r="1125" spans="44:44">
      <c r="AR1125" s="55" t="s">
        <v>11811</v>
      </c>
    </row>
    <row r="1126" spans="44:44">
      <c r="AR1126" s="53" t="s">
        <v>11812</v>
      </c>
    </row>
    <row r="1127" spans="44:44">
      <c r="AR1127" s="55" t="s">
        <v>11813</v>
      </c>
    </row>
    <row r="1128" spans="44:44">
      <c r="AR1128" s="53" t="s">
        <v>11814</v>
      </c>
    </row>
    <row r="1129" spans="44:44">
      <c r="AR1129" s="55" t="s">
        <v>11815</v>
      </c>
    </row>
    <row r="1130" spans="44:44">
      <c r="AR1130" s="53" t="s">
        <v>11816</v>
      </c>
    </row>
    <row r="1131" spans="44:44">
      <c r="AR1131" s="55" t="s">
        <v>11817</v>
      </c>
    </row>
    <row r="1132" spans="44:44">
      <c r="AR1132" s="53" t="s">
        <v>11818</v>
      </c>
    </row>
    <row r="1133" spans="44:44">
      <c r="AR1133" s="55" t="s">
        <v>10345</v>
      </c>
    </row>
    <row r="1134" spans="44:44">
      <c r="AR1134" s="53" t="s">
        <v>11819</v>
      </c>
    </row>
    <row r="1135" spans="44:44">
      <c r="AR1135" s="55" t="s">
        <v>11820</v>
      </c>
    </row>
    <row r="1136" spans="44:44">
      <c r="AR1136" s="53" t="s">
        <v>795</v>
      </c>
    </row>
    <row r="1137" spans="44:44">
      <c r="AR1137" s="55" t="s">
        <v>11821</v>
      </c>
    </row>
    <row r="1138" spans="44:44">
      <c r="AR1138" s="53" t="s">
        <v>11822</v>
      </c>
    </row>
    <row r="1139" spans="44:44">
      <c r="AR1139" s="55" t="s">
        <v>11823</v>
      </c>
    </row>
    <row r="1140" spans="44:44">
      <c r="AR1140" s="53" t="s">
        <v>11824</v>
      </c>
    </row>
    <row r="1141" spans="44:44">
      <c r="AR1141" s="55" t="s">
        <v>11825</v>
      </c>
    </row>
    <row r="1142" spans="44:44">
      <c r="AR1142" s="53" t="s">
        <v>11826</v>
      </c>
    </row>
    <row r="1143" spans="44:44">
      <c r="AR1143" s="55" t="s">
        <v>11827</v>
      </c>
    </row>
    <row r="1144" spans="44:44">
      <c r="AR1144" s="53" t="s">
        <v>11828</v>
      </c>
    </row>
    <row r="1145" spans="44:44">
      <c r="AR1145" s="55" t="s">
        <v>11829</v>
      </c>
    </row>
    <row r="1146" spans="44:44">
      <c r="AR1146" s="53" t="s">
        <v>11830</v>
      </c>
    </row>
    <row r="1147" spans="44:44">
      <c r="AR1147" s="55" t="s">
        <v>11831</v>
      </c>
    </row>
    <row r="1148" spans="44:44">
      <c r="AR1148" s="53" t="s">
        <v>11832</v>
      </c>
    </row>
    <row r="1149" spans="44:44">
      <c r="AR1149" s="55" t="s">
        <v>11833</v>
      </c>
    </row>
    <row r="1150" spans="44:44">
      <c r="AR1150" s="53" t="s">
        <v>11834</v>
      </c>
    </row>
    <row r="1151" spans="44:44">
      <c r="AR1151" s="55" t="s">
        <v>11835</v>
      </c>
    </row>
    <row r="1152" spans="44:44">
      <c r="AR1152" s="53" t="s">
        <v>11836</v>
      </c>
    </row>
    <row r="1153" spans="44:44">
      <c r="AR1153" s="55" t="s">
        <v>11837</v>
      </c>
    </row>
    <row r="1154" spans="44:44">
      <c r="AR1154" s="53" t="s">
        <v>11838</v>
      </c>
    </row>
    <row r="1155" spans="44:44">
      <c r="AR1155" s="55" t="s">
        <v>11839</v>
      </c>
    </row>
    <row r="1156" spans="44:44">
      <c r="AR1156" s="53" t="s">
        <v>11840</v>
      </c>
    </row>
    <row r="1157" spans="44:44">
      <c r="AR1157" s="55" t="s">
        <v>11841</v>
      </c>
    </row>
    <row r="1158" spans="44:44">
      <c r="AR1158" s="53" t="s">
        <v>11842</v>
      </c>
    </row>
    <row r="1159" spans="44:44">
      <c r="AR1159" s="55" t="s">
        <v>11843</v>
      </c>
    </row>
    <row r="1160" spans="44:44">
      <c r="AR1160" s="53" t="s">
        <v>11844</v>
      </c>
    </row>
    <row r="1161" spans="44:44">
      <c r="AR1161" s="55" t="s">
        <v>11844</v>
      </c>
    </row>
    <row r="1162" spans="44:44">
      <c r="AR1162" s="53" t="s">
        <v>11845</v>
      </c>
    </row>
    <row r="1163" spans="44:44">
      <c r="AR1163" s="55" t="s">
        <v>11846</v>
      </c>
    </row>
    <row r="1164" spans="44:44">
      <c r="AR1164" s="53" t="s">
        <v>11847</v>
      </c>
    </row>
    <row r="1165" spans="44:44">
      <c r="AR1165" s="55" t="s">
        <v>11848</v>
      </c>
    </row>
    <row r="1166" spans="44:44">
      <c r="AR1166" s="53" t="s">
        <v>11849</v>
      </c>
    </row>
    <row r="1167" spans="44:44">
      <c r="AR1167" s="55" t="s">
        <v>11850</v>
      </c>
    </row>
    <row r="1168" spans="44:44">
      <c r="AR1168" s="53" t="s">
        <v>11851</v>
      </c>
    </row>
    <row r="1169" spans="44:44">
      <c r="AR1169" s="55" t="s">
        <v>11852</v>
      </c>
    </row>
    <row r="1170" spans="44:44">
      <c r="AR1170" s="53" t="s">
        <v>11853</v>
      </c>
    </row>
    <row r="1171" spans="44:44">
      <c r="AR1171" s="55" t="s">
        <v>11854</v>
      </c>
    </row>
    <row r="1172" spans="44:44">
      <c r="AR1172" s="53" t="s">
        <v>11855</v>
      </c>
    </row>
    <row r="1173" spans="44:44">
      <c r="AR1173" s="55" t="s">
        <v>11856</v>
      </c>
    </row>
    <row r="1174" spans="44:44">
      <c r="AR1174" s="53" t="s">
        <v>11857</v>
      </c>
    </row>
    <row r="1175" spans="44:44">
      <c r="AR1175" s="55" t="s">
        <v>11858</v>
      </c>
    </row>
    <row r="1176" spans="44:44">
      <c r="AR1176" s="53" t="s">
        <v>11859</v>
      </c>
    </row>
    <row r="1177" spans="44:44">
      <c r="AR1177" s="55" t="s">
        <v>11860</v>
      </c>
    </row>
    <row r="1178" spans="44:44">
      <c r="AR1178" s="53" t="s">
        <v>11861</v>
      </c>
    </row>
    <row r="1179" spans="44:44">
      <c r="AR1179" s="55" t="s">
        <v>11862</v>
      </c>
    </row>
    <row r="1180" spans="44:44">
      <c r="AR1180" s="53" t="s">
        <v>11863</v>
      </c>
    </row>
    <row r="1181" spans="44:44">
      <c r="AR1181" s="55" t="s">
        <v>11864</v>
      </c>
    </row>
    <row r="1182" spans="44:44">
      <c r="AR1182" s="53" t="s">
        <v>11865</v>
      </c>
    </row>
    <row r="1183" spans="44:44">
      <c r="AR1183" s="55" t="s">
        <v>11865</v>
      </c>
    </row>
    <row r="1184" spans="44:44">
      <c r="AR1184" s="53" t="s">
        <v>11866</v>
      </c>
    </row>
    <row r="1185" spans="44:44">
      <c r="AR1185" s="55" t="s">
        <v>11867</v>
      </c>
    </row>
    <row r="1186" spans="44:44">
      <c r="AR1186" s="53" t="s">
        <v>11868</v>
      </c>
    </row>
    <row r="1187" spans="44:44">
      <c r="AR1187" s="55" t="s">
        <v>11869</v>
      </c>
    </row>
    <row r="1188" spans="44:44">
      <c r="AR1188" s="53" t="s">
        <v>11870</v>
      </c>
    </row>
    <row r="1189" spans="44:44">
      <c r="AR1189" s="55" t="s">
        <v>11871</v>
      </c>
    </row>
    <row r="1190" spans="44:44">
      <c r="AR1190" s="53" t="s">
        <v>11872</v>
      </c>
    </row>
    <row r="1191" spans="44:44">
      <c r="AR1191" s="55" t="s">
        <v>11873</v>
      </c>
    </row>
    <row r="1192" spans="44:44">
      <c r="AR1192" s="53" t="s">
        <v>11874</v>
      </c>
    </row>
    <row r="1193" spans="44:44">
      <c r="AR1193" s="55" t="s">
        <v>11875</v>
      </c>
    </row>
    <row r="1194" spans="44:44">
      <c r="AR1194" s="53" t="s">
        <v>11876</v>
      </c>
    </row>
    <row r="1195" spans="44:44">
      <c r="AR1195" s="55" t="s">
        <v>11877</v>
      </c>
    </row>
    <row r="1196" spans="44:44">
      <c r="AR1196" s="53" t="s">
        <v>11878</v>
      </c>
    </row>
    <row r="1197" spans="44:44">
      <c r="AR1197" s="55" t="s">
        <v>11879</v>
      </c>
    </row>
    <row r="1198" spans="44:44">
      <c r="AR1198" s="53" t="s">
        <v>11880</v>
      </c>
    </row>
    <row r="1199" spans="44:44">
      <c r="AR1199" s="55" t="s">
        <v>11881</v>
      </c>
    </row>
    <row r="1200" spans="44:44">
      <c r="AR1200" s="53" t="s">
        <v>11882</v>
      </c>
    </row>
    <row r="1201" spans="44:44">
      <c r="AR1201" s="55" t="s">
        <v>11883</v>
      </c>
    </row>
    <row r="1202" spans="44:44">
      <c r="AR1202" s="53" t="s">
        <v>11884</v>
      </c>
    </row>
    <row r="1203" spans="44:44">
      <c r="AR1203" s="55" t="s">
        <v>11885</v>
      </c>
    </row>
    <row r="1204" spans="44:44">
      <c r="AR1204" s="53" t="s">
        <v>11886</v>
      </c>
    </row>
    <row r="1205" spans="44:44">
      <c r="AR1205" s="55" t="s">
        <v>11887</v>
      </c>
    </row>
    <row r="1206" spans="44:44">
      <c r="AR1206" s="53" t="s">
        <v>11888</v>
      </c>
    </row>
    <row r="1207" spans="44:44">
      <c r="AR1207" s="55" t="s">
        <v>11889</v>
      </c>
    </row>
    <row r="1208" spans="44:44">
      <c r="AR1208" s="53" t="s">
        <v>11890</v>
      </c>
    </row>
    <row r="1209" spans="44:44">
      <c r="AR1209" s="55" t="s">
        <v>11890</v>
      </c>
    </row>
    <row r="1210" spans="44:44">
      <c r="AR1210" s="53" t="s">
        <v>11891</v>
      </c>
    </row>
    <row r="1211" spans="44:44">
      <c r="AR1211" s="55" t="s">
        <v>11891</v>
      </c>
    </row>
    <row r="1212" spans="44:44">
      <c r="AR1212" s="53" t="s">
        <v>11892</v>
      </c>
    </row>
    <row r="1213" spans="44:44">
      <c r="AR1213" s="55" t="s">
        <v>11893</v>
      </c>
    </row>
    <row r="1214" spans="44:44">
      <c r="AR1214" s="53" t="s">
        <v>11894</v>
      </c>
    </row>
    <row r="1215" spans="44:44">
      <c r="AR1215" s="55" t="s">
        <v>11895</v>
      </c>
    </row>
    <row r="1216" spans="44:44">
      <c r="AR1216" s="53" t="s">
        <v>11895</v>
      </c>
    </row>
    <row r="1217" spans="44:44">
      <c r="AR1217" s="55" t="s">
        <v>11896</v>
      </c>
    </row>
    <row r="1218" spans="44:44">
      <c r="AR1218" s="53" t="s">
        <v>11897</v>
      </c>
    </row>
    <row r="1219" spans="44:44">
      <c r="AR1219" s="55" t="s">
        <v>11898</v>
      </c>
    </row>
    <row r="1220" spans="44:44">
      <c r="AR1220" s="53" t="s">
        <v>11899</v>
      </c>
    </row>
    <row r="1221" spans="44:44">
      <c r="AR1221" s="55" t="s">
        <v>11900</v>
      </c>
    </row>
    <row r="1222" spans="44:44">
      <c r="AR1222" s="53" t="s">
        <v>11901</v>
      </c>
    </row>
    <row r="1223" spans="44:44">
      <c r="AR1223" s="55" t="s">
        <v>11902</v>
      </c>
    </row>
    <row r="1224" spans="44:44">
      <c r="AR1224" s="53" t="s">
        <v>11903</v>
      </c>
    </row>
    <row r="1225" spans="44:44">
      <c r="AR1225" s="55" t="s">
        <v>11904</v>
      </c>
    </row>
    <row r="1226" spans="44:44">
      <c r="AR1226" s="53" t="s">
        <v>11905</v>
      </c>
    </row>
    <row r="1227" spans="44:44">
      <c r="AR1227" s="55" t="s">
        <v>11906</v>
      </c>
    </row>
    <row r="1228" spans="44:44">
      <c r="AR1228" s="53" t="s">
        <v>11907</v>
      </c>
    </row>
    <row r="1229" spans="44:44">
      <c r="AR1229" s="55" t="s">
        <v>11908</v>
      </c>
    </row>
    <row r="1230" spans="44:44">
      <c r="AR1230" s="53" t="s">
        <v>11909</v>
      </c>
    </row>
    <row r="1231" spans="44:44">
      <c r="AR1231" s="55" t="s">
        <v>11910</v>
      </c>
    </row>
    <row r="1232" spans="44:44">
      <c r="AR1232" s="53" t="s">
        <v>11911</v>
      </c>
    </row>
    <row r="1233" spans="44:44">
      <c r="AR1233" s="55" t="s">
        <v>11912</v>
      </c>
    </row>
    <row r="1234" spans="44:44">
      <c r="AR1234" s="53" t="s">
        <v>11913</v>
      </c>
    </row>
    <row r="1235" spans="44:44">
      <c r="AR1235" s="55" t="s">
        <v>11914</v>
      </c>
    </row>
    <row r="1236" spans="44:44">
      <c r="AR1236" s="53" t="s">
        <v>11915</v>
      </c>
    </row>
    <row r="1237" spans="44:44">
      <c r="AR1237" s="55" t="s">
        <v>11916</v>
      </c>
    </row>
    <row r="1238" spans="44:44">
      <c r="AR1238" s="53" t="s">
        <v>11917</v>
      </c>
    </row>
    <row r="1239" spans="44:44">
      <c r="AR1239" s="55" t="s">
        <v>11918</v>
      </c>
    </row>
    <row r="1240" spans="44:44">
      <c r="AR1240" s="53" t="s">
        <v>11919</v>
      </c>
    </row>
    <row r="1241" spans="44:44">
      <c r="AR1241" s="55" t="s">
        <v>11920</v>
      </c>
    </row>
    <row r="1242" spans="44:44">
      <c r="AR1242" s="53" t="s">
        <v>11921</v>
      </c>
    </row>
    <row r="1243" spans="44:44">
      <c r="AR1243" s="55" t="s">
        <v>11922</v>
      </c>
    </row>
    <row r="1244" spans="44:44">
      <c r="AR1244" s="53" t="s">
        <v>11923</v>
      </c>
    </row>
    <row r="1245" spans="44:44">
      <c r="AR1245" s="55" t="s">
        <v>11924</v>
      </c>
    </row>
    <row r="1246" spans="44:44">
      <c r="AR1246" s="53" t="s">
        <v>11925</v>
      </c>
    </row>
    <row r="1247" spans="44:44">
      <c r="AR1247" s="55" t="s">
        <v>11926</v>
      </c>
    </row>
    <row r="1248" spans="44:44">
      <c r="AR1248" s="53" t="s">
        <v>11927</v>
      </c>
    </row>
    <row r="1249" spans="44:44">
      <c r="AR1249" s="55" t="s">
        <v>11928</v>
      </c>
    </row>
    <row r="1250" spans="44:44">
      <c r="AR1250" s="53" t="s">
        <v>11929</v>
      </c>
    </row>
    <row r="1251" spans="44:44">
      <c r="AR1251" s="55" t="s">
        <v>11930</v>
      </c>
    </row>
    <row r="1252" spans="44:44">
      <c r="AR1252" s="53" t="s">
        <v>11931</v>
      </c>
    </row>
    <row r="1253" spans="44:44">
      <c r="AR1253" s="55" t="s">
        <v>11932</v>
      </c>
    </row>
    <row r="1254" spans="44:44">
      <c r="AR1254" s="53" t="s">
        <v>11933</v>
      </c>
    </row>
    <row r="1255" spans="44:44">
      <c r="AR1255" s="55" t="s">
        <v>11934</v>
      </c>
    </row>
    <row r="1256" spans="44:44">
      <c r="AR1256" s="53" t="s">
        <v>11935</v>
      </c>
    </row>
    <row r="1257" spans="44:44">
      <c r="AR1257" s="55" t="s">
        <v>11936</v>
      </c>
    </row>
    <row r="1258" spans="44:44">
      <c r="AR1258" s="53" t="s">
        <v>11937</v>
      </c>
    </row>
    <row r="1259" spans="44:44">
      <c r="AR1259" s="55" t="s">
        <v>11938</v>
      </c>
    </row>
    <row r="1260" spans="44:44">
      <c r="AR1260" s="53" t="s">
        <v>11939</v>
      </c>
    </row>
    <row r="1261" spans="44:44">
      <c r="AR1261" s="55" t="s">
        <v>11940</v>
      </c>
    </row>
    <row r="1262" spans="44:44">
      <c r="AR1262" s="53" t="s">
        <v>11941</v>
      </c>
    </row>
    <row r="1263" spans="44:44">
      <c r="AR1263" s="55" t="s">
        <v>11942</v>
      </c>
    </row>
    <row r="1264" spans="44:44">
      <c r="AR1264" s="53" t="s">
        <v>11943</v>
      </c>
    </row>
    <row r="1265" spans="44:44">
      <c r="AR1265" s="55" t="s">
        <v>11944</v>
      </c>
    </row>
    <row r="1266" spans="44:44">
      <c r="AR1266" s="53" t="s">
        <v>11945</v>
      </c>
    </row>
    <row r="1267" spans="44:44">
      <c r="AR1267" s="55" t="s">
        <v>11946</v>
      </c>
    </row>
    <row r="1268" spans="44:44">
      <c r="AR1268" s="53" t="s">
        <v>11947</v>
      </c>
    </row>
    <row r="1269" spans="44:44">
      <c r="AR1269" s="55" t="s">
        <v>11948</v>
      </c>
    </row>
    <row r="1270" spans="44:44">
      <c r="AR1270" s="53" t="s">
        <v>11949</v>
      </c>
    </row>
    <row r="1271" spans="44:44">
      <c r="AR1271" s="55" t="s">
        <v>11950</v>
      </c>
    </row>
    <row r="1272" spans="44:44">
      <c r="AR1272" s="53" t="s">
        <v>11951</v>
      </c>
    </row>
    <row r="1273" spans="44:44">
      <c r="AR1273" s="55" t="s">
        <v>11952</v>
      </c>
    </row>
    <row r="1274" spans="44:44">
      <c r="AR1274" s="53" t="s">
        <v>11953</v>
      </c>
    </row>
    <row r="1275" spans="44:44">
      <c r="AR1275" s="55" t="s">
        <v>11954</v>
      </c>
    </row>
    <row r="1276" spans="44:44">
      <c r="AR1276" s="53" t="s">
        <v>11955</v>
      </c>
    </row>
    <row r="1277" spans="44:44">
      <c r="AR1277" s="55" t="s">
        <v>11956</v>
      </c>
    </row>
    <row r="1278" spans="44:44">
      <c r="AR1278" s="53" t="s">
        <v>11957</v>
      </c>
    </row>
    <row r="1279" spans="44:44">
      <c r="AR1279" s="55" t="s">
        <v>11958</v>
      </c>
    </row>
    <row r="1280" spans="44:44">
      <c r="AR1280" s="53" t="s">
        <v>11959</v>
      </c>
    </row>
    <row r="1281" spans="44:44">
      <c r="AR1281" s="55" t="s">
        <v>11960</v>
      </c>
    </row>
    <row r="1282" spans="44:44">
      <c r="AR1282" s="53" t="s">
        <v>11961</v>
      </c>
    </row>
    <row r="1283" spans="44:44">
      <c r="AR1283" s="55" t="s">
        <v>11962</v>
      </c>
    </row>
    <row r="1284" spans="44:44">
      <c r="AR1284" s="53" t="s">
        <v>11963</v>
      </c>
    </row>
    <row r="1285" spans="44:44">
      <c r="AR1285" s="55" t="s">
        <v>11964</v>
      </c>
    </row>
    <row r="1286" spans="44:44">
      <c r="AR1286" s="53" t="s">
        <v>11965</v>
      </c>
    </row>
    <row r="1287" spans="44:44">
      <c r="AR1287" s="55" t="s">
        <v>11966</v>
      </c>
    </row>
    <row r="1288" spans="44:44">
      <c r="AR1288" s="53" t="s">
        <v>11967</v>
      </c>
    </row>
    <row r="1289" spans="44:44">
      <c r="AR1289" s="55" t="s">
        <v>11968</v>
      </c>
    </row>
    <row r="1290" spans="44:44">
      <c r="AR1290" s="53" t="s">
        <v>11969</v>
      </c>
    </row>
    <row r="1291" spans="44:44">
      <c r="AR1291" s="55" t="s">
        <v>11970</v>
      </c>
    </row>
    <row r="1292" spans="44:44">
      <c r="AR1292" s="53" t="s">
        <v>11971</v>
      </c>
    </row>
    <row r="1293" spans="44:44">
      <c r="AR1293" s="55" t="s">
        <v>11972</v>
      </c>
    </row>
    <row r="1294" spans="44:44">
      <c r="AR1294" s="53" t="s">
        <v>11973</v>
      </c>
    </row>
    <row r="1295" spans="44:44">
      <c r="AR1295" s="55" t="s">
        <v>11974</v>
      </c>
    </row>
    <row r="1296" spans="44:44">
      <c r="AR1296" s="53" t="s">
        <v>11975</v>
      </c>
    </row>
    <row r="1297" spans="44:44">
      <c r="AR1297" s="55" t="s">
        <v>11976</v>
      </c>
    </row>
    <row r="1298" spans="44:44">
      <c r="AR1298" s="53" t="s">
        <v>11977</v>
      </c>
    </row>
    <row r="1299" spans="44:44">
      <c r="AR1299" s="55" t="s">
        <v>11978</v>
      </c>
    </row>
    <row r="1300" spans="44:44">
      <c r="AR1300" s="53" t="s">
        <v>11979</v>
      </c>
    </row>
    <row r="1301" spans="44:44">
      <c r="AR1301" s="55" t="s">
        <v>11980</v>
      </c>
    </row>
    <row r="1302" spans="44:44">
      <c r="AR1302" s="53" t="s">
        <v>11981</v>
      </c>
    </row>
    <row r="1303" spans="44:44">
      <c r="AR1303" s="55" t="s">
        <v>11982</v>
      </c>
    </row>
    <row r="1304" spans="44:44">
      <c r="AR1304" s="53" t="s">
        <v>11983</v>
      </c>
    </row>
    <row r="1305" spans="44:44">
      <c r="AR1305" s="55" t="s">
        <v>11983</v>
      </c>
    </row>
    <row r="1306" spans="44:44">
      <c r="AR1306" s="53" t="s">
        <v>11984</v>
      </c>
    </row>
    <row r="1307" spans="44:44">
      <c r="AR1307" s="55" t="s">
        <v>11985</v>
      </c>
    </row>
    <row r="1308" spans="44:44">
      <c r="AR1308" s="53" t="s">
        <v>11986</v>
      </c>
    </row>
    <row r="1309" spans="44:44">
      <c r="AR1309" s="55" t="s">
        <v>11987</v>
      </c>
    </row>
    <row r="1310" spans="44:44">
      <c r="AR1310" s="53" t="s">
        <v>11988</v>
      </c>
    </row>
    <row r="1311" spans="44:44">
      <c r="AR1311" s="55" t="s">
        <v>11989</v>
      </c>
    </row>
    <row r="1312" spans="44:44">
      <c r="AR1312" s="53" t="s">
        <v>11990</v>
      </c>
    </row>
    <row r="1313" spans="44:44">
      <c r="AR1313" s="55" t="s">
        <v>11991</v>
      </c>
    </row>
    <row r="1314" spans="44:44">
      <c r="AR1314" s="53" t="s">
        <v>11992</v>
      </c>
    </row>
    <row r="1315" spans="44:44">
      <c r="AR1315" s="55" t="s">
        <v>11993</v>
      </c>
    </row>
    <row r="1316" spans="44:44">
      <c r="AR1316" s="53" t="s">
        <v>11993</v>
      </c>
    </row>
    <row r="1317" spans="44:44">
      <c r="AR1317" s="55" t="s">
        <v>11994</v>
      </c>
    </row>
    <row r="1318" spans="44:44">
      <c r="AR1318" s="53" t="s">
        <v>11995</v>
      </c>
    </row>
    <row r="1319" spans="44:44">
      <c r="AR1319" s="55" t="s">
        <v>11996</v>
      </c>
    </row>
    <row r="1320" spans="44:44">
      <c r="AR1320" s="53" t="s">
        <v>11997</v>
      </c>
    </row>
    <row r="1321" spans="44:44">
      <c r="AR1321" s="55" t="s">
        <v>11998</v>
      </c>
    </row>
    <row r="1322" spans="44:44">
      <c r="AR1322" s="53" t="s">
        <v>11999</v>
      </c>
    </row>
    <row r="1323" spans="44:44">
      <c r="AR1323" s="55" t="s">
        <v>12000</v>
      </c>
    </row>
    <row r="1324" spans="44:44">
      <c r="AR1324" s="53" t="s">
        <v>12001</v>
      </c>
    </row>
    <row r="1325" spans="44:44">
      <c r="AR1325" s="55" t="s">
        <v>12002</v>
      </c>
    </row>
    <row r="1326" spans="44:44">
      <c r="AR1326" s="53" t="s">
        <v>12003</v>
      </c>
    </row>
    <row r="1327" spans="44:44">
      <c r="AR1327" s="55" t="s">
        <v>12004</v>
      </c>
    </row>
    <row r="1328" spans="44:44">
      <c r="AR1328" s="53" t="s">
        <v>12005</v>
      </c>
    </row>
    <row r="1329" spans="44:44">
      <c r="AR1329" s="55" t="s">
        <v>12006</v>
      </c>
    </row>
    <row r="1330" spans="44:44">
      <c r="AR1330" s="53" t="s">
        <v>12007</v>
      </c>
    </row>
    <row r="1331" spans="44:44">
      <c r="AR1331" s="55" t="s">
        <v>12008</v>
      </c>
    </row>
    <row r="1332" spans="44:44">
      <c r="AR1332" s="53" t="s">
        <v>12009</v>
      </c>
    </row>
    <row r="1333" spans="44:44">
      <c r="AR1333" s="55" t="s">
        <v>12010</v>
      </c>
    </row>
    <row r="1334" spans="44:44">
      <c r="AR1334" s="53" t="s">
        <v>12011</v>
      </c>
    </row>
    <row r="1335" spans="44:44">
      <c r="AR1335" s="55" t="s">
        <v>12012</v>
      </c>
    </row>
    <row r="1336" spans="44:44">
      <c r="AR1336" s="53" t="s">
        <v>12013</v>
      </c>
    </row>
    <row r="1337" spans="44:44">
      <c r="AR1337" s="55" t="s">
        <v>12014</v>
      </c>
    </row>
    <row r="1338" spans="44:44">
      <c r="AR1338" s="53" t="s">
        <v>12015</v>
      </c>
    </row>
    <row r="1339" spans="44:44">
      <c r="AR1339" s="55" t="s">
        <v>12016</v>
      </c>
    </row>
    <row r="1340" spans="44:44">
      <c r="AR1340" s="53" t="s">
        <v>12017</v>
      </c>
    </row>
    <row r="1341" spans="44:44">
      <c r="AR1341" s="55" t="s">
        <v>12018</v>
      </c>
    </row>
    <row r="1342" spans="44:44">
      <c r="AR1342" s="53" t="s">
        <v>12019</v>
      </c>
    </row>
    <row r="1343" spans="44:44">
      <c r="AR1343" s="55" t="s">
        <v>12020</v>
      </c>
    </row>
    <row r="1344" spans="44:44">
      <c r="AR1344" s="53" t="s">
        <v>12021</v>
      </c>
    </row>
    <row r="1345" spans="44:44">
      <c r="AR1345" s="55" t="s">
        <v>12022</v>
      </c>
    </row>
    <row r="1346" spans="44:44">
      <c r="AR1346" s="53" t="s">
        <v>12023</v>
      </c>
    </row>
    <row r="1347" spans="44:44">
      <c r="AR1347" s="55" t="s">
        <v>12024</v>
      </c>
    </row>
    <row r="1348" spans="44:44">
      <c r="AR1348" s="53" t="s">
        <v>12025</v>
      </c>
    </row>
    <row r="1349" spans="44:44">
      <c r="AR1349" s="55" t="s">
        <v>12026</v>
      </c>
    </row>
    <row r="1350" spans="44:44">
      <c r="AR1350" s="53" t="s">
        <v>12026</v>
      </c>
    </row>
    <row r="1351" spans="44:44">
      <c r="AR1351" s="55" t="s">
        <v>12027</v>
      </c>
    </row>
    <row r="1352" spans="44:44">
      <c r="AR1352" s="53" t="s">
        <v>12027</v>
      </c>
    </row>
    <row r="1353" spans="44:44">
      <c r="AR1353" s="55" t="s">
        <v>12028</v>
      </c>
    </row>
    <row r="1354" spans="44:44">
      <c r="AR1354" s="53" t="s">
        <v>12029</v>
      </c>
    </row>
    <row r="1355" spans="44:44">
      <c r="AR1355" s="55" t="s">
        <v>12030</v>
      </c>
    </row>
    <row r="1356" spans="44:44">
      <c r="AR1356" s="53" t="s">
        <v>12031</v>
      </c>
    </row>
    <row r="1357" spans="44:44">
      <c r="AR1357" s="55" t="s">
        <v>12032</v>
      </c>
    </row>
    <row r="1358" spans="44:44">
      <c r="AR1358" s="53" t="s">
        <v>12033</v>
      </c>
    </row>
    <row r="1359" spans="44:44">
      <c r="AR1359" s="55" t="s">
        <v>12034</v>
      </c>
    </row>
    <row r="1360" spans="44:44">
      <c r="AR1360" s="53" t="s">
        <v>10624</v>
      </c>
    </row>
    <row r="1361" spans="44:44">
      <c r="AR1361" s="55" t="s">
        <v>12035</v>
      </c>
    </row>
    <row r="1362" spans="44:44">
      <c r="AR1362" s="53" t="s">
        <v>12036</v>
      </c>
    </row>
    <row r="1363" spans="44:44">
      <c r="AR1363" s="55" t="s">
        <v>12037</v>
      </c>
    </row>
    <row r="1364" spans="44:44">
      <c r="AR1364" s="53" t="s">
        <v>12038</v>
      </c>
    </row>
    <row r="1365" spans="44:44">
      <c r="AR1365" s="55" t="s">
        <v>12039</v>
      </c>
    </row>
    <row r="1366" spans="44:44">
      <c r="AR1366" s="53" t="s">
        <v>12040</v>
      </c>
    </row>
    <row r="1367" spans="44:44">
      <c r="AR1367" s="55" t="s">
        <v>12041</v>
      </c>
    </row>
    <row r="1368" spans="44:44">
      <c r="AR1368" s="53" t="s">
        <v>12042</v>
      </c>
    </row>
    <row r="1369" spans="44:44">
      <c r="AR1369" s="55" t="s">
        <v>12043</v>
      </c>
    </row>
    <row r="1370" spans="44:44">
      <c r="AR1370" s="53" t="s">
        <v>12044</v>
      </c>
    </row>
    <row r="1371" spans="44:44">
      <c r="AR1371" s="55" t="s">
        <v>12045</v>
      </c>
    </row>
    <row r="1372" spans="44:44">
      <c r="AR1372" s="53" t="s">
        <v>12046</v>
      </c>
    </row>
    <row r="1373" spans="44:44">
      <c r="AR1373" s="55" t="s">
        <v>12047</v>
      </c>
    </row>
    <row r="1374" spans="44:44">
      <c r="AR1374" s="53" t="s">
        <v>12048</v>
      </c>
    </row>
    <row r="1375" spans="44:44">
      <c r="AR1375" s="55" t="s">
        <v>12049</v>
      </c>
    </row>
    <row r="1376" spans="44:44">
      <c r="AR1376" s="53" t="s">
        <v>12050</v>
      </c>
    </row>
    <row r="1377" spans="44:44">
      <c r="AR1377" s="55" t="s">
        <v>12051</v>
      </c>
    </row>
    <row r="1378" spans="44:44">
      <c r="AR1378" s="53" t="s">
        <v>12052</v>
      </c>
    </row>
    <row r="1379" spans="44:44">
      <c r="AR1379" s="55" t="s">
        <v>12053</v>
      </c>
    </row>
    <row r="1380" spans="44:44">
      <c r="AR1380" s="53" t="s">
        <v>12054</v>
      </c>
    </row>
    <row r="1381" spans="44:44">
      <c r="AR1381" s="55" t="s">
        <v>12055</v>
      </c>
    </row>
    <row r="1382" spans="44:44">
      <c r="AR1382" s="53" t="s">
        <v>12056</v>
      </c>
    </row>
    <row r="1383" spans="44:44">
      <c r="AR1383" s="55" t="s">
        <v>12057</v>
      </c>
    </row>
    <row r="1384" spans="44:44">
      <c r="AR1384" s="53" t="s">
        <v>12058</v>
      </c>
    </row>
    <row r="1385" spans="44:44">
      <c r="AR1385" s="55" t="s">
        <v>12059</v>
      </c>
    </row>
    <row r="1386" spans="44:44">
      <c r="AR1386" s="53" t="s">
        <v>12060</v>
      </c>
    </row>
    <row r="1387" spans="44:44">
      <c r="AR1387" s="55" t="s">
        <v>12061</v>
      </c>
    </row>
    <row r="1388" spans="44:44">
      <c r="AR1388" s="53" t="s">
        <v>12062</v>
      </c>
    </row>
    <row r="1389" spans="44:44">
      <c r="AR1389" s="55" t="s">
        <v>12063</v>
      </c>
    </row>
    <row r="1390" spans="44:44">
      <c r="AR1390" s="53" t="s">
        <v>12064</v>
      </c>
    </row>
    <row r="1391" spans="44:44">
      <c r="AR1391" s="55" t="s">
        <v>12065</v>
      </c>
    </row>
    <row r="1392" spans="44:44">
      <c r="AR1392" s="53" t="s">
        <v>12066</v>
      </c>
    </row>
    <row r="1393" spans="44:44">
      <c r="AR1393" s="55" t="s">
        <v>12067</v>
      </c>
    </row>
    <row r="1394" spans="44:44">
      <c r="AR1394" s="53" t="s">
        <v>12068</v>
      </c>
    </row>
    <row r="1395" spans="44:44">
      <c r="AR1395" s="55" t="s">
        <v>12069</v>
      </c>
    </row>
    <row r="1396" spans="44:44">
      <c r="AR1396" s="53" t="s">
        <v>12070</v>
      </c>
    </row>
    <row r="1397" spans="44:44">
      <c r="AR1397" s="55" t="s">
        <v>12071</v>
      </c>
    </row>
    <row r="1398" spans="44:44">
      <c r="AR1398" s="53" t="s">
        <v>12072</v>
      </c>
    </row>
    <row r="1399" spans="44:44">
      <c r="AR1399" s="55" t="s">
        <v>12073</v>
      </c>
    </row>
    <row r="1400" spans="44:44">
      <c r="AR1400" s="53" t="s">
        <v>12074</v>
      </c>
    </row>
    <row r="1401" spans="44:44">
      <c r="AR1401" s="55" t="s">
        <v>12075</v>
      </c>
    </row>
    <row r="1402" spans="44:44">
      <c r="AR1402" s="53" t="s">
        <v>12076</v>
      </c>
    </row>
    <row r="1403" spans="44:44">
      <c r="AR1403" s="55" t="s">
        <v>12077</v>
      </c>
    </row>
    <row r="1404" spans="44:44">
      <c r="AR1404" s="53" t="s">
        <v>12078</v>
      </c>
    </row>
    <row r="1405" spans="44:44">
      <c r="AR1405" s="55" t="s">
        <v>12079</v>
      </c>
    </row>
    <row r="1406" spans="44:44">
      <c r="AR1406" s="53" t="s">
        <v>12080</v>
      </c>
    </row>
    <row r="1407" spans="44:44">
      <c r="AR1407" s="55" t="s">
        <v>12081</v>
      </c>
    </row>
    <row r="1408" spans="44:44">
      <c r="AR1408" s="53" t="s">
        <v>12082</v>
      </c>
    </row>
    <row r="1409" spans="44:44">
      <c r="AR1409" s="55" t="s">
        <v>12083</v>
      </c>
    </row>
    <row r="1410" spans="44:44">
      <c r="AR1410" s="53" t="s">
        <v>12084</v>
      </c>
    </row>
    <row r="1411" spans="44:44">
      <c r="AR1411" s="55" t="s">
        <v>12085</v>
      </c>
    </row>
    <row r="1412" spans="44:44">
      <c r="AR1412" s="53" t="s">
        <v>12086</v>
      </c>
    </row>
    <row r="1413" spans="44:44">
      <c r="AR1413" s="55" t="s">
        <v>12087</v>
      </c>
    </row>
    <row r="1414" spans="44:44">
      <c r="AR1414" s="53" t="s">
        <v>12088</v>
      </c>
    </row>
    <row r="1415" spans="44:44">
      <c r="AR1415" s="55" t="s">
        <v>12089</v>
      </c>
    </row>
    <row r="1416" spans="44:44">
      <c r="AR1416" s="53" t="s">
        <v>12090</v>
      </c>
    </row>
    <row r="1417" spans="44:44">
      <c r="AR1417" s="55" t="s">
        <v>12091</v>
      </c>
    </row>
    <row r="1418" spans="44:44">
      <c r="AR1418" s="53" t="s">
        <v>12092</v>
      </c>
    </row>
    <row r="1419" spans="44:44">
      <c r="AR1419" s="55" t="s">
        <v>12093</v>
      </c>
    </row>
    <row r="1420" spans="44:44">
      <c r="AR1420" s="53" t="s">
        <v>12094</v>
      </c>
    </row>
    <row r="1421" spans="44:44">
      <c r="AR1421" s="55" t="s">
        <v>12095</v>
      </c>
    </row>
    <row r="1422" spans="44:44">
      <c r="AR1422" s="53" t="s">
        <v>12096</v>
      </c>
    </row>
    <row r="1423" spans="44:44">
      <c r="AR1423" s="55" t="s">
        <v>12097</v>
      </c>
    </row>
    <row r="1424" spans="44:44">
      <c r="AR1424" s="53" t="s">
        <v>12098</v>
      </c>
    </row>
    <row r="1425" spans="44:44">
      <c r="AR1425" s="55" t="s">
        <v>12099</v>
      </c>
    </row>
    <row r="1426" spans="44:44">
      <c r="AR1426" s="53" t="s">
        <v>12100</v>
      </c>
    </row>
    <row r="1427" spans="44:44">
      <c r="AR1427" s="55" t="s">
        <v>12101</v>
      </c>
    </row>
    <row r="1428" spans="44:44">
      <c r="AR1428" s="53" t="s">
        <v>12102</v>
      </c>
    </row>
    <row r="1429" spans="44:44">
      <c r="AR1429" s="55" t="s">
        <v>12103</v>
      </c>
    </row>
    <row r="1430" spans="44:44">
      <c r="AR1430" s="53" t="s">
        <v>12104</v>
      </c>
    </row>
    <row r="1431" spans="44:44">
      <c r="AR1431" s="55" t="s">
        <v>12105</v>
      </c>
    </row>
    <row r="1432" spans="44:44">
      <c r="AR1432" s="53" t="s">
        <v>12106</v>
      </c>
    </row>
    <row r="1433" spans="44:44">
      <c r="AR1433" s="55" t="s">
        <v>12107</v>
      </c>
    </row>
    <row r="1434" spans="44:44">
      <c r="AR1434" s="53" t="s">
        <v>12108</v>
      </c>
    </row>
    <row r="1435" spans="44:44">
      <c r="AR1435" s="55" t="s">
        <v>12109</v>
      </c>
    </row>
    <row r="1436" spans="44:44">
      <c r="AR1436" s="53" t="s">
        <v>12110</v>
      </c>
    </row>
    <row r="1437" spans="44:44">
      <c r="AR1437" s="55" t="s">
        <v>12111</v>
      </c>
    </row>
    <row r="1438" spans="44:44">
      <c r="AR1438" s="53" t="s">
        <v>12112</v>
      </c>
    </row>
    <row r="1439" spans="44:44">
      <c r="AR1439" s="55" t="s">
        <v>12113</v>
      </c>
    </row>
    <row r="1440" spans="44:44">
      <c r="AR1440" s="53" t="s">
        <v>12114</v>
      </c>
    </row>
    <row r="1441" spans="44:44">
      <c r="AR1441" s="55" t="s">
        <v>12115</v>
      </c>
    </row>
    <row r="1442" spans="44:44">
      <c r="AR1442" s="53" t="s">
        <v>12116</v>
      </c>
    </row>
    <row r="1443" spans="44:44">
      <c r="AR1443" s="55" t="s">
        <v>12117</v>
      </c>
    </row>
    <row r="1444" spans="44:44">
      <c r="AR1444" s="53" t="s">
        <v>12118</v>
      </c>
    </row>
    <row r="1445" spans="44:44">
      <c r="AR1445" s="55" t="s">
        <v>12119</v>
      </c>
    </row>
    <row r="1446" spans="44:44">
      <c r="AR1446" s="53" t="s">
        <v>12120</v>
      </c>
    </row>
    <row r="1447" spans="44:44">
      <c r="AR1447" s="55" t="s">
        <v>12121</v>
      </c>
    </row>
    <row r="1448" spans="44:44">
      <c r="AR1448" s="53" t="s">
        <v>12122</v>
      </c>
    </row>
    <row r="1449" spans="44:44">
      <c r="AR1449" s="55" t="s">
        <v>12123</v>
      </c>
    </row>
    <row r="1450" spans="44:44">
      <c r="AR1450" s="53" t="s">
        <v>12124</v>
      </c>
    </row>
    <row r="1451" spans="44:44">
      <c r="AR1451" s="55" t="s">
        <v>12125</v>
      </c>
    </row>
    <row r="1452" spans="44:44">
      <c r="AR1452" s="53" t="s">
        <v>12126</v>
      </c>
    </row>
    <row r="1453" spans="44:44">
      <c r="AR1453" s="55" t="s">
        <v>12127</v>
      </c>
    </row>
    <row r="1454" spans="44:44">
      <c r="AR1454" s="53" t="s">
        <v>12128</v>
      </c>
    </row>
    <row r="1455" spans="44:44">
      <c r="AR1455" s="55" t="s">
        <v>12129</v>
      </c>
    </row>
    <row r="1456" spans="44:44">
      <c r="AR1456" s="53" t="s">
        <v>12130</v>
      </c>
    </row>
    <row r="1457" spans="44:44">
      <c r="AR1457" s="55" t="s">
        <v>12131</v>
      </c>
    </row>
    <row r="1458" spans="44:44">
      <c r="AR1458" s="53" t="s">
        <v>12132</v>
      </c>
    </row>
    <row r="1459" spans="44:44">
      <c r="AR1459" s="55" t="s">
        <v>12133</v>
      </c>
    </row>
    <row r="1460" spans="44:44">
      <c r="AR1460" s="53" t="s">
        <v>12134</v>
      </c>
    </row>
    <row r="1461" spans="44:44">
      <c r="AR1461" s="55" t="s">
        <v>12135</v>
      </c>
    </row>
    <row r="1462" spans="44:44">
      <c r="AR1462" s="53" t="s">
        <v>12136</v>
      </c>
    </row>
    <row r="1463" spans="44:44">
      <c r="AR1463" s="55" t="s">
        <v>12137</v>
      </c>
    </row>
    <row r="1464" spans="44:44">
      <c r="AR1464" s="53" t="s">
        <v>12138</v>
      </c>
    </row>
    <row r="1465" spans="44:44">
      <c r="AR1465" s="55" t="s">
        <v>12139</v>
      </c>
    </row>
    <row r="1466" spans="44:44">
      <c r="AR1466" s="53" t="s">
        <v>12140</v>
      </c>
    </row>
    <row r="1467" spans="44:44">
      <c r="AR1467" s="55" t="s">
        <v>12141</v>
      </c>
    </row>
    <row r="1468" spans="44:44">
      <c r="AR1468" s="53" t="s">
        <v>12142</v>
      </c>
    </row>
    <row r="1469" spans="44:44">
      <c r="AR1469" s="55" t="s">
        <v>12143</v>
      </c>
    </row>
    <row r="1470" spans="44:44">
      <c r="AR1470" s="53" t="s">
        <v>12144</v>
      </c>
    </row>
    <row r="1471" spans="44:44">
      <c r="AR1471" s="55" t="s">
        <v>12145</v>
      </c>
    </row>
    <row r="1472" spans="44:44">
      <c r="AR1472" s="53" t="s">
        <v>12146</v>
      </c>
    </row>
    <row r="1473" spans="44:44">
      <c r="AR1473" s="55" t="s">
        <v>12147</v>
      </c>
    </row>
    <row r="1474" spans="44:44">
      <c r="AR1474" s="53" t="s">
        <v>12148</v>
      </c>
    </row>
    <row r="1475" spans="44:44">
      <c r="AR1475" s="55" t="s">
        <v>12149</v>
      </c>
    </row>
    <row r="1476" spans="44:44">
      <c r="AR1476" s="53" t="s">
        <v>12150</v>
      </c>
    </row>
    <row r="1477" spans="44:44">
      <c r="AR1477" s="55" t="s">
        <v>12151</v>
      </c>
    </row>
    <row r="1478" spans="44:44">
      <c r="AR1478" s="53" t="s">
        <v>12152</v>
      </c>
    </row>
    <row r="1479" spans="44:44">
      <c r="AR1479" s="55" t="s">
        <v>12153</v>
      </c>
    </row>
    <row r="1480" spans="44:44">
      <c r="AR1480" s="53" t="s">
        <v>12154</v>
      </c>
    </row>
    <row r="1481" spans="44:44">
      <c r="AR1481" s="55" t="s">
        <v>12155</v>
      </c>
    </row>
    <row r="1482" spans="44:44">
      <c r="AR1482" s="53" t="s">
        <v>12156</v>
      </c>
    </row>
    <row r="1483" spans="44:44">
      <c r="AR1483" s="55" t="s">
        <v>12157</v>
      </c>
    </row>
    <row r="1484" spans="44:44">
      <c r="AR1484" s="53" t="s">
        <v>12157</v>
      </c>
    </row>
    <row r="1485" spans="44:44">
      <c r="AR1485" s="55" t="s">
        <v>12157</v>
      </c>
    </row>
    <row r="1486" spans="44:44">
      <c r="AR1486" s="53" t="s">
        <v>12158</v>
      </c>
    </row>
    <row r="1487" spans="44:44">
      <c r="AR1487" s="55" t="s">
        <v>12159</v>
      </c>
    </row>
    <row r="1488" spans="44:44">
      <c r="AR1488" s="53" t="s">
        <v>12160</v>
      </c>
    </row>
    <row r="1489" spans="44:44">
      <c r="AR1489" s="55" t="s">
        <v>12161</v>
      </c>
    </row>
    <row r="1490" spans="44:44">
      <c r="AR1490" s="53" t="s">
        <v>12162</v>
      </c>
    </row>
    <row r="1491" spans="44:44">
      <c r="AR1491" s="55" t="s">
        <v>12163</v>
      </c>
    </row>
    <row r="1492" spans="44:44">
      <c r="AR1492" s="53" t="s">
        <v>12164</v>
      </c>
    </row>
    <row r="1493" spans="44:44">
      <c r="AR1493" s="55" t="s">
        <v>12165</v>
      </c>
    </row>
    <row r="1494" spans="44:44">
      <c r="AR1494" s="53" t="s">
        <v>12166</v>
      </c>
    </row>
    <row r="1495" spans="44:44">
      <c r="AR1495" s="55" t="s">
        <v>12167</v>
      </c>
    </row>
    <row r="1496" spans="44:44">
      <c r="AR1496" s="53" t="s">
        <v>12168</v>
      </c>
    </row>
    <row r="1497" spans="44:44">
      <c r="AR1497" s="55" t="s">
        <v>12169</v>
      </c>
    </row>
    <row r="1498" spans="44:44">
      <c r="AR1498" s="53" t="s">
        <v>12170</v>
      </c>
    </row>
    <row r="1499" spans="44:44">
      <c r="AR1499" s="55" t="s">
        <v>12171</v>
      </c>
    </row>
    <row r="1500" spans="44:44">
      <c r="AR1500" s="53" t="s">
        <v>12172</v>
      </c>
    </row>
    <row r="1501" spans="44:44">
      <c r="AR1501" s="55" t="s">
        <v>12173</v>
      </c>
    </row>
    <row r="1502" spans="44:44">
      <c r="AR1502" s="53" t="s">
        <v>12174</v>
      </c>
    </row>
    <row r="1503" spans="44:44">
      <c r="AR1503" s="55" t="s">
        <v>12175</v>
      </c>
    </row>
    <row r="1504" spans="44:44">
      <c r="AR1504" s="53" t="s">
        <v>12176</v>
      </c>
    </row>
    <row r="1505" spans="44:44">
      <c r="AR1505" s="55" t="s">
        <v>12177</v>
      </c>
    </row>
    <row r="1506" spans="44:44">
      <c r="AR1506" s="53" t="s">
        <v>12178</v>
      </c>
    </row>
    <row r="1507" spans="44:44">
      <c r="AR1507" s="55" t="s">
        <v>12179</v>
      </c>
    </row>
    <row r="1508" spans="44:44">
      <c r="AR1508" s="53" t="s">
        <v>12180</v>
      </c>
    </row>
    <row r="1509" spans="44:44">
      <c r="AR1509" s="55" t="s">
        <v>12181</v>
      </c>
    </row>
    <row r="1510" spans="44:44">
      <c r="AR1510" s="53" t="s">
        <v>12182</v>
      </c>
    </row>
    <row r="1511" spans="44:44">
      <c r="AR1511" s="55" t="s">
        <v>12183</v>
      </c>
    </row>
    <row r="1512" spans="44:44">
      <c r="AR1512" s="53" t="s">
        <v>12184</v>
      </c>
    </row>
    <row r="1513" spans="44:44">
      <c r="AR1513" s="55" t="s">
        <v>12185</v>
      </c>
    </row>
    <row r="1514" spans="44:44">
      <c r="AR1514" s="53" t="s">
        <v>12186</v>
      </c>
    </row>
    <row r="1515" spans="44:44">
      <c r="AR1515" s="55" t="s">
        <v>12187</v>
      </c>
    </row>
    <row r="1516" spans="44:44">
      <c r="AR1516" s="53" t="s">
        <v>12188</v>
      </c>
    </row>
    <row r="1517" spans="44:44">
      <c r="AR1517" s="55" t="s">
        <v>12189</v>
      </c>
    </row>
    <row r="1518" spans="44:44">
      <c r="AR1518" s="53" t="s">
        <v>12190</v>
      </c>
    </row>
    <row r="1519" spans="44:44">
      <c r="AR1519" s="55" t="s">
        <v>12191</v>
      </c>
    </row>
    <row r="1520" spans="44:44">
      <c r="AR1520" s="53" t="s">
        <v>12192</v>
      </c>
    </row>
    <row r="1521" spans="44:44">
      <c r="AR1521" s="55" t="s">
        <v>12193</v>
      </c>
    </row>
    <row r="1522" spans="44:44">
      <c r="AR1522" s="53" t="s">
        <v>12194</v>
      </c>
    </row>
    <row r="1523" spans="44:44">
      <c r="AR1523" s="55" t="s">
        <v>10283</v>
      </c>
    </row>
    <row r="1524" spans="44:44">
      <c r="AR1524" s="53" t="s">
        <v>12195</v>
      </c>
    </row>
    <row r="1525" spans="44:44">
      <c r="AR1525" s="55" t="s">
        <v>12196</v>
      </c>
    </row>
    <row r="1526" spans="44:44">
      <c r="AR1526" s="53" t="s">
        <v>12197</v>
      </c>
    </row>
    <row r="1527" spans="44:44">
      <c r="AR1527" s="55" t="s">
        <v>12198</v>
      </c>
    </row>
    <row r="1528" spans="44:44">
      <c r="AR1528" s="53" t="s">
        <v>12199</v>
      </c>
    </row>
    <row r="1529" spans="44:44">
      <c r="AR1529" s="55" t="s">
        <v>12200</v>
      </c>
    </row>
    <row r="1530" spans="44:44">
      <c r="AR1530" s="53" t="s">
        <v>12201</v>
      </c>
    </row>
    <row r="1531" spans="44:44">
      <c r="AR1531" s="55" t="s">
        <v>12202</v>
      </c>
    </row>
    <row r="1532" spans="44:44">
      <c r="AR1532" s="53" t="s">
        <v>12203</v>
      </c>
    </row>
    <row r="1533" spans="44:44">
      <c r="AR1533" s="55" t="s">
        <v>12204</v>
      </c>
    </row>
    <row r="1534" spans="44:44">
      <c r="AR1534" s="53" t="s">
        <v>12204</v>
      </c>
    </row>
    <row r="1535" spans="44:44">
      <c r="AR1535" s="55" t="s">
        <v>12205</v>
      </c>
    </row>
    <row r="1536" spans="44:44">
      <c r="AR1536" s="53" t="s">
        <v>12206</v>
      </c>
    </row>
    <row r="1537" spans="44:44">
      <c r="AR1537" s="55" t="s">
        <v>12207</v>
      </c>
    </row>
    <row r="1538" spans="44:44">
      <c r="AR1538" s="53" t="s">
        <v>12208</v>
      </c>
    </row>
    <row r="1539" spans="44:44">
      <c r="AR1539" s="55" t="s">
        <v>12209</v>
      </c>
    </row>
    <row r="1540" spans="44:44">
      <c r="AR1540" s="53" t="s">
        <v>12210</v>
      </c>
    </row>
    <row r="1541" spans="44:44">
      <c r="AR1541" s="55" t="s">
        <v>12211</v>
      </c>
    </row>
    <row r="1542" spans="44:44">
      <c r="AR1542" s="53" t="s">
        <v>12212</v>
      </c>
    </row>
    <row r="1543" spans="44:44">
      <c r="AR1543" s="55" t="s">
        <v>12213</v>
      </c>
    </row>
    <row r="1544" spans="44:44">
      <c r="AR1544" s="53" t="s">
        <v>12214</v>
      </c>
    </row>
    <row r="1545" spans="44:44">
      <c r="AR1545" s="55" t="s">
        <v>12215</v>
      </c>
    </row>
    <row r="1546" spans="44:44">
      <c r="AR1546" s="53" t="s">
        <v>12216</v>
      </c>
    </row>
    <row r="1547" spans="44:44">
      <c r="AR1547" s="55" t="s">
        <v>12217</v>
      </c>
    </row>
    <row r="1548" spans="44:44">
      <c r="AR1548" s="53" t="s">
        <v>12218</v>
      </c>
    </row>
    <row r="1549" spans="44:44">
      <c r="AR1549" s="55" t="s">
        <v>12219</v>
      </c>
    </row>
    <row r="1550" spans="44:44">
      <c r="AR1550" s="53" t="s">
        <v>12220</v>
      </c>
    </row>
    <row r="1551" spans="44:44">
      <c r="AR1551" s="55" t="s">
        <v>12221</v>
      </c>
    </row>
    <row r="1552" spans="44:44">
      <c r="AR1552" s="53" t="s">
        <v>12222</v>
      </c>
    </row>
    <row r="1553" spans="44:44">
      <c r="AR1553" s="55" t="s">
        <v>12223</v>
      </c>
    </row>
    <row r="1554" spans="44:44">
      <c r="AR1554" s="53" t="s">
        <v>12224</v>
      </c>
    </row>
    <row r="1555" spans="44:44">
      <c r="AR1555" s="55" t="s">
        <v>12225</v>
      </c>
    </row>
    <row r="1556" spans="44:44">
      <c r="AR1556" s="53" t="s">
        <v>12226</v>
      </c>
    </row>
    <row r="1557" spans="44:44">
      <c r="AR1557" s="55" t="s">
        <v>12227</v>
      </c>
    </row>
    <row r="1558" spans="44:44">
      <c r="AR1558" s="53" t="s">
        <v>12228</v>
      </c>
    </row>
    <row r="1559" spans="44:44">
      <c r="AR1559" s="55" t="s">
        <v>12229</v>
      </c>
    </row>
    <row r="1560" spans="44:44">
      <c r="AR1560" s="53" t="s">
        <v>12230</v>
      </c>
    </row>
    <row r="1561" spans="44:44">
      <c r="AR1561" s="55" t="s">
        <v>12231</v>
      </c>
    </row>
    <row r="1562" spans="44:44">
      <c r="AR1562" s="53" t="s">
        <v>12232</v>
      </c>
    </row>
    <row r="1563" spans="44:44">
      <c r="AR1563" s="55" t="s">
        <v>12233</v>
      </c>
    </row>
    <row r="1564" spans="44:44">
      <c r="AR1564" s="53" t="s">
        <v>12234</v>
      </c>
    </row>
    <row r="1565" spans="44:44">
      <c r="AR1565" s="55" t="s">
        <v>12235</v>
      </c>
    </row>
    <row r="1566" spans="44:44">
      <c r="AR1566" s="53" t="s">
        <v>12236</v>
      </c>
    </row>
    <row r="1567" spans="44:44">
      <c r="AR1567" s="55" t="s">
        <v>12237</v>
      </c>
    </row>
    <row r="1568" spans="44:44">
      <c r="AR1568" s="53" t="s">
        <v>12238</v>
      </c>
    </row>
    <row r="1569" spans="44:44">
      <c r="AR1569" s="55" t="s">
        <v>12239</v>
      </c>
    </row>
    <row r="1570" spans="44:44">
      <c r="AR1570" s="53" t="s">
        <v>12240</v>
      </c>
    </row>
    <row r="1571" spans="44:44">
      <c r="AR1571" s="55" t="s">
        <v>12241</v>
      </c>
    </row>
    <row r="1572" spans="44:44">
      <c r="AR1572" s="53" t="s">
        <v>12242</v>
      </c>
    </row>
    <row r="1573" spans="44:44">
      <c r="AR1573" s="55" t="s">
        <v>12243</v>
      </c>
    </row>
    <row r="1574" spans="44:44">
      <c r="AR1574" s="53" t="s">
        <v>12244</v>
      </c>
    </row>
    <row r="1575" spans="44:44">
      <c r="AR1575" s="55" t="s">
        <v>12245</v>
      </c>
    </row>
    <row r="1576" spans="44:44">
      <c r="AR1576" s="53" t="s">
        <v>12246</v>
      </c>
    </row>
    <row r="1577" spans="44:44">
      <c r="AR1577" s="55" t="s">
        <v>12247</v>
      </c>
    </row>
    <row r="1578" spans="44:44">
      <c r="AR1578" s="53" t="s">
        <v>12248</v>
      </c>
    </row>
    <row r="1579" spans="44:44">
      <c r="AR1579" s="55" t="s">
        <v>12249</v>
      </c>
    </row>
    <row r="1580" spans="44:44">
      <c r="AR1580" s="53" t="s">
        <v>12250</v>
      </c>
    </row>
    <row r="1581" spans="44:44">
      <c r="AR1581" s="55" t="s">
        <v>12251</v>
      </c>
    </row>
    <row r="1582" spans="44:44">
      <c r="AR1582" s="53" t="s">
        <v>12252</v>
      </c>
    </row>
    <row r="1583" spans="44:44">
      <c r="AR1583" s="55" t="s">
        <v>12253</v>
      </c>
    </row>
    <row r="1584" spans="44:44">
      <c r="AR1584" s="53" t="s">
        <v>12254</v>
      </c>
    </row>
    <row r="1585" spans="44:44">
      <c r="AR1585" s="55" t="s">
        <v>12255</v>
      </c>
    </row>
    <row r="1586" spans="44:44">
      <c r="AR1586" s="53" t="s">
        <v>12256</v>
      </c>
    </row>
    <row r="1587" spans="44:44">
      <c r="AR1587" s="55" t="s">
        <v>12257</v>
      </c>
    </row>
    <row r="1588" spans="44:44">
      <c r="AR1588" s="53" t="s">
        <v>12258</v>
      </c>
    </row>
    <row r="1589" spans="44:44">
      <c r="AR1589" s="55" t="s">
        <v>12259</v>
      </c>
    </row>
    <row r="1590" spans="44:44">
      <c r="AR1590" s="53" t="s">
        <v>12260</v>
      </c>
    </row>
    <row r="1591" spans="44:44">
      <c r="AR1591" s="55" t="s">
        <v>12261</v>
      </c>
    </row>
    <row r="1592" spans="44:44">
      <c r="AR1592" s="53" t="s">
        <v>12262</v>
      </c>
    </row>
    <row r="1593" spans="44:44">
      <c r="AR1593" s="55" t="s">
        <v>12263</v>
      </c>
    </row>
    <row r="1594" spans="44:44">
      <c r="AR1594" s="53" t="s">
        <v>12264</v>
      </c>
    </row>
    <row r="1595" spans="44:44">
      <c r="AR1595" s="55" t="s">
        <v>12265</v>
      </c>
    </row>
    <row r="1596" spans="44:44">
      <c r="AR1596" s="53" t="s">
        <v>12266</v>
      </c>
    </row>
    <row r="1597" spans="44:44">
      <c r="AR1597" s="55" t="s">
        <v>12267</v>
      </c>
    </row>
    <row r="1598" spans="44:44">
      <c r="AR1598" s="53" t="s">
        <v>12268</v>
      </c>
    </row>
    <row r="1599" spans="44:44">
      <c r="AR1599" s="55" t="s">
        <v>12269</v>
      </c>
    </row>
    <row r="1600" spans="44:44">
      <c r="AR1600" s="53" t="s">
        <v>12270</v>
      </c>
    </row>
    <row r="1601" spans="44:44">
      <c r="AR1601" s="55" t="s">
        <v>12271</v>
      </c>
    </row>
    <row r="1602" spans="44:44">
      <c r="AR1602" s="53" t="s">
        <v>12272</v>
      </c>
    </row>
    <row r="1603" spans="44:44">
      <c r="AR1603" s="55" t="s">
        <v>12273</v>
      </c>
    </row>
    <row r="1604" spans="44:44">
      <c r="AR1604" s="53" t="s">
        <v>12274</v>
      </c>
    </row>
    <row r="1605" spans="44:44">
      <c r="AR1605" s="55" t="s">
        <v>12275</v>
      </c>
    </row>
    <row r="1606" spans="44:44">
      <c r="AR1606" s="53" t="s">
        <v>12276</v>
      </c>
    </row>
    <row r="1607" spans="44:44">
      <c r="AR1607" s="55" t="s">
        <v>12277</v>
      </c>
    </row>
    <row r="1608" spans="44:44">
      <c r="AR1608" s="53" t="s">
        <v>12278</v>
      </c>
    </row>
    <row r="1609" spans="44:44">
      <c r="AR1609" s="55" t="s">
        <v>12279</v>
      </c>
    </row>
    <row r="1610" spans="44:44">
      <c r="AR1610" s="53" t="s">
        <v>12280</v>
      </c>
    </row>
    <row r="1611" spans="44:44">
      <c r="AR1611" s="55" t="s">
        <v>12281</v>
      </c>
    </row>
    <row r="1612" spans="44:44">
      <c r="AR1612" s="53" t="s">
        <v>12282</v>
      </c>
    </row>
    <row r="1613" spans="44:44">
      <c r="AR1613" s="55" t="s">
        <v>12283</v>
      </c>
    </row>
    <row r="1614" spans="44:44">
      <c r="AR1614" s="53" t="s">
        <v>12284</v>
      </c>
    </row>
    <row r="1615" spans="44:44">
      <c r="AR1615" s="55" t="s">
        <v>12285</v>
      </c>
    </row>
    <row r="1616" spans="44:44">
      <c r="AR1616" s="53" t="s">
        <v>12286</v>
      </c>
    </row>
    <row r="1617" spans="44:44">
      <c r="AR1617" s="55" t="s">
        <v>12287</v>
      </c>
    </row>
    <row r="1618" spans="44:44">
      <c r="AR1618" s="53" t="s">
        <v>12288</v>
      </c>
    </row>
    <row r="1619" spans="44:44">
      <c r="AR1619" s="55" t="s">
        <v>12288</v>
      </c>
    </row>
    <row r="1620" spans="44:44">
      <c r="AR1620" s="53" t="s">
        <v>12289</v>
      </c>
    </row>
    <row r="1621" spans="44:44">
      <c r="AR1621" s="55" t="s">
        <v>12290</v>
      </c>
    </row>
    <row r="1622" spans="44:44">
      <c r="AR1622" s="53" t="s">
        <v>12291</v>
      </c>
    </row>
    <row r="1623" spans="44:44">
      <c r="AR1623" s="55" t="s">
        <v>12292</v>
      </c>
    </row>
    <row r="1624" spans="44:44">
      <c r="AR1624" s="53" t="s">
        <v>12293</v>
      </c>
    </row>
    <row r="1625" spans="44:44">
      <c r="AR1625" s="55" t="s">
        <v>12294</v>
      </c>
    </row>
    <row r="1626" spans="44:44">
      <c r="AR1626" s="53" t="s">
        <v>12295</v>
      </c>
    </row>
    <row r="1627" spans="44:44">
      <c r="AR1627" s="55" t="s">
        <v>12296</v>
      </c>
    </row>
    <row r="1628" spans="44:44">
      <c r="AR1628" s="53" t="s">
        <v>12297</v>
      </c>
    </row>
    <row r="1629" spans="44:44">
      <c r="AR1629" s="55" t="s">
        <v>12298</v>
      </c>
    </row>
    <row r="1630" spans="44:44">
      <c r="AR1630" s="53" t="s">
        <v>12299</v>
      </c>
    </row>
    <row r="1631" spans="44:44">
      <c r="AR1631" s="55" t="s">
        <v>12300</v>
      </c>
    </row>
    <row r="1632" spans="44:44">
      <c r="AR1632" s="53" t="s">
        <v>12301</v>
      </c>
    </row>
    <row r="1633" spans="44:44">
      <c r="AR1633" s="55" t="s">
        <v>12302</v>
      </c>
    </row>
    <row r="1634" spans="44:44">
      <c r="AR1634" s="53" t="s">
        <v>12303</v>
      </c>
    </row>
    <row r="1635" spans="44:44">
      <c r="AR1635" s="55" t="s">
        <v>12304</v>
      </c>
    </row>
    <row r="1636" spans="44:44">
      <c r="AR1636" s="53" t="s">
        <v>12305</v>
      </c>
    </row>
    <row r="1637" spans="44:44">
      <c r="AR1637" s="55" t="s">
        <v>12306</v>
      </c>
    </row>
    <row r="1638" spans="44:44">
      <c r="AR1638" s="53" t="s">
        <v>12307</v>
      </c>
    </row>
    <row r="1639" spans="44:44">
      <c r="AR1639" s="55" t="s">
        <v>12308</v>
      </c>
    </row>
    <row r="1640" spans="44:44">
      <c r="AR1640" s="53" t="s">
        <v>12309</v>
      </c>
    </row>
    <row r="1641" spans="44:44">
      <c r="AR1641" s="55" t="s">
        <v>12310</v>
      </c>
    </row>
    <row r="1642" spans="44:44">
      <c r="AR1642" s="53" t="s">
        <v>12311</v>
      </c>
    </row>
    <row r="1643" spans="44:44">
      <c r="AR1643" s="55" t="s">
        <v>12312</v>
      </c>
    </row>
    <row r="1644" spans="44:44">
      <c r="AR1644" s="53" t="s">
        <v>12313</v>
      </c>
    </row>
    <row r="1645" spans="44:44">
      <c r="AR1645" s="55" t="s">
        <v>12313</v>
      </c>
    </row>
    <row r="1646" spans="44:44">
      <c r="AR1646" s="53" t="s">
        <v>12314</v>
      </c>
    </row>
    <row r="1647" spans="44:44">
      <c r="AR1647" s="55" t="s">
        <v>12315</v>
      </c>
    </row>
    <row r="1648" spans="44:44">
      <c r="AR1648" s="53" t="s">
        <v>12316</v>
      </c>
    </row>
    <row r="1649" spans="44:44">
      <c r="AR1649" s="55" t="s">
        <v>12317</v>
      </c>
    </row>
    <row r="1650" spans="44:44">
      <c r="AR1650" s="53" t="s">
        <v>12318</v>
      </c>
    </row>
    <row r="1651" spans="44:44">
      <c r="AR1651" s="55" t="s">
        <v>12319</v>
      </c>
    </row>
    <row r="1652" spans="44:44">
      <c r="AR1652" s="53" t="s">
        <v>12320</v>
      </c>
    </row>
    <row r="1653" spans="44:44">
      <c r="AR1653" s="55" t="s">
        <v>12321</v>
      </c>
    </row>
    <row r="1654" spans="44:44">
      <c r="AR1654" s="53" t="s">
        <v>12322</v>
      </c>
    </row>
    <row r="1655" spans="44:44">
      <c r="AR1655" s="55" t="s">
        <v>12323</v>
      </c>
    </row>
    <row r="1656" spans="44:44">
      <c r="AR1656" s="53" t="s">
        <v>12324</v>
      </c>
    </row>
    <row r="1657" spans="44:44">
      <c r="AR1657" s="55" t="s">
        <v>12325</v>
      </c>
    </row>
    <row r="1658" spans="44:44">
      <c r="AR1658" s="53" t="s">
        <v>12326</v>
      </c>
    </row>
    <row r="1659" spans="44:44">
      <c r="AR1659" s="55" t="s">
        <v>12327</v>
      </c>
    </row>
    <row r="1660" spans="44:44">
      <c r="AR1660" s="53" t="s">
        <v>12328</v>
      </c>
    </row>
    <row r="1661" spans="44:44">
      <c r="AR1661" s="55" t="s">
        <v>12329</v>
      </c>
    </row>
    <row r="1662" spans="44:44">
      <c r="AR1662" s="53" t="s">
        <v>12330</v>
      </c>
    </row>
    <row r="1663" spans="44:44">
      <c r="AR1663" s="55" t="s">
        <v>12331</v>
      </c>
    </row>
    <row r="1664" spans="44:44">
      <c r="AR1664" s="53" t="s">
        <v>12332</v>
      </c>
    </row>
    <row r="1665" spans="44:44">
      <c r="AR1665" s="55" t="s">
        <v>12333</v>
      </c>
    </row>
    <row r="1666" spans="44:44">
      <c r="AR1666" s="53" t="s">
        <v>12334</v>
      </c>
    </row>
    <row r="1667" spans="44:44">
      <c r="AR1667" s="55" t="s">
        <v>12335</v>
      </c>
    </row>
    <row r="1668" spans="44:44">
      <c r="AR1668" s="53" t="s">
        <v>12336</v>
      </c>
    </row>
    <row r="1669" spans="44:44">
      <c r="AR1669" s="55" t="s">
        <v>12337</v>
      </c>
    </row>
    <row r="1670" spans="44:44">
      <c r="AR1670" s="53" t="s">
        <v>12338</v>
      </c>
    </row>
    <row r="1671" spans="44:44">
      <c r="AR1671" s="55" t="s">
        <v>12339</v>
      </c>
    </row>
    <row r="1672" spans="44:44">
      <c r="AR1672" s="53" t="s">
        <v>12339</v>
      </c>
    </row>
    <row r="1673" spans="44:44">
      <c r="AR1673" s="55" t="s">
        <v>12340</v>
      </c>
    </row>
    <row r="1674" spans="44:44">
      <c r="AR1674" s="53" t="s">
        <v>12341</v>
      </c>
    </row>
    <row r="1675" spans="44:44">
      <c r="AR1675" s="55" t="s">
        <v>12342</v>
      </c>
    </row>
    <row r="1676" spans="44:44">
      <c r="AR1676" s="53" t="s">
        <v>12343</v>
      </c>
    </row>
    <row r="1677" spans="44:44">
      <c r="AR1677" s="55" t="s">
        <v>12344</v>
      </c>
    </row>
    <row r="1678" spans="44:44">
      <c r="AR1678" s="53" t="s">
        <v>12345</v>
      </c>
    </row>
    <row r="1679" spans="44:44">
      <c r="AR1679" s="55" t="s">
        <v>12346</v>
      </c>
    </row>
    <row r="1680" spans="44:44">
      <c r="AR1680" s="53" t="s">
        <v>12347</v>
      </c>
    </row>
    <row r="1681" spans="44:44">
      <c r="AR1681" s="55" t="s">
        <v>12348</v>
      </c>
    </row>
    <row r="1682" spans="44:44">
      <c r="AR1682" s="53" t="s">
        <v>12349</v>
      </c>
    </row>
    <row r="1683" spans="44:44">
      <c r="AR1683" s="55" t="s">
        <v>12350</v>
      </c>
    </row>
    <row r="1684" spans="44:44">
      <c r="AR1684" s="53" t="s">
        <v>12351</v>
      </c>
    </row>
    <row r="1685" spans="44:44">
      <c r="AR1685" s="55" t="s">
        <v>12352</v>
      </c>
    </row>
    <row r="1686" spans="44:44">
      <c r="AR1686" s="53" t="s">
        <v>12353</v>
      </c>
    </row>
    <row r="1687" spans="44:44">
      <c r="AR1687" s="55" t="s">
        <v>12354</v>
      </c>
    </row>
    <row r="1688" spans="44:44">
      <c r="AR1688" s="53" t="s">
        <v>12355</v>
      </c>
    </row>
    <row r="1689" spans="44:44">
      <c r="AR1689" s="55" t="s">
        <v>12356</v>
      </c>
    </row>
    <row r="1690" spans="44:44">
      <c r="AR1690" s="53" t="s">
        <v>12357</v>
      </c>
    </row>
    <row r="1691" spans="44:44">
      <c r="AR1691" s="55" t="s">
        <v>12358</v>
      </c>
    </row>
    <row r="1692" spans="44:44">
      <c r="AR1692" s="53" t="s">
        <v>12359</v>
      </c>
    </row>
    <row r="1693" spans="44:44">
      <c r="AR1693" s="55" t="s">
        <v>12360</v>
      </c>
    </row>
    <row r="1694" spans="44:44">
      <c r="AR1694" s="53" t="s">
        <v>12361</v>
      </c>
    </row>
    <row r="1695" spans="44:44">
      <c r="AR1695" s="55" t="s">
        <v>12362</v>
      </c>
    </row>
    <row r="1696" spans="44:44">
      <c r="AR1696" s="53" t="s">
        <v>12363</v>
      </c>
    </row>
    <row r="1697" spans="44:44">
      <c r="AR1697" s="55" t="s">
        <v>12364</v>
      </c>
    </row>
    <row r="1698" spans="44:44">
      <c r="AR1698" s="53" t="s">
        <v>12364</v>
      </c>
    </row>
    <row r="1699" spans="44:44">
      <c r="AR1699" s="55" t="s">
        <v>12365</v>
      </c>
    </row>
    <row r="1700" spans="44:44">
      <c r="AR1700" s="53" t="s">
        <v>12366</v>
      </c>
    </row>
    <row r="1701" spans="44:44">
      <c r="AR1701" s="55" t="s">
        <v>12367</v>
      </c>
    </row>
    <row r="1702" spans="44:44">
      <c r="AR1702" s="53" t="s">
        <v>12368</v>
      </c>
    </row>
    <row r="1703" spans="44:44">
      <c r="AR1703" s="55" t="s">
        <v>10672</v>
      </c>
    </row>
    <row r="1704" spans="44:44">
      <c r="AR1704" s="53" t="s">
        <v>12369</v>
      </c>
    </row>
    <row r="1705" spans="44:44">
      <c r="AR1705" s="55" t="s">
        <v>12370</v>
      </c>
    </row>
    <row r="1706" spans="44:44">
      <c r="AR1706" s="53" t="s">
        <v>12371</v>
      </c>
    </row>
    <row r="1707" spans="44:44">
      <c r="AR1707" s="55" t="s">
        <v>12372</v>
      </c>
    </row>
    <row r="1708" spans="44:44">
      <c r="AR1708" s="53" t="s">
        <v>12373</v>
      </c>
    </row>
    <row r="1709" spans="44:44">
      <c r="AR1709" s="55" t="s">
        <v>12374</v>
      </c>
    </row>
    <row r="1710" spans="44:44">
      <c r="AR1710" s="53" t="s">
        <v>12375</v>
      </c>
    </row>
    <row r="1711" spans="44:44">
      <c r="AR1711" s="55" t="s">
        <v>12376</v>
      </c>
    </row>
    <row r="1712" spans="44:44">
      <c r="AR1712" s="53" t="s">
        <v>12377</v>
      </c>
    </row>
    <row r="1713" spans="44:44">
      <c r="AR1713" s="55" t="s">
        <v>12378</v>
      </c>
    </row>
    <row r="1714" spans="44:44">
      <c r="AR1714" s="53" t="s">
        <v>12379</v>
      </c>
    </row>
    <row r="1715" spans="44:44">
      <c r="AR1715" s="55" t="s">
        <v>12380</v>
      </c>
    </row>
    <row r="1716" spans="44:44">
      <c r="AR1716" s="53" t="s">
        <v>12381</v>
      </c>
    </row>
    <row r="1717" spans="44:44">
      <c r="AR1717" s="55" t="s">
        <v>12382</v>
      </c>
    </row>
    <row r="1718" spans="44:44">
      <c r="AR1718" s="53" t="s">
        <v>12383</v>
      </c>
    </row>
    <row r="1719" spans="44:44">
      <c r="AR1719" s="55" t="s">
        <v>12384</v>
      </c>
    </row>
    <row r="1720" spans="44:44">
      <c r="AR1720" s="53" t="s">
        <v>12385</v>
      </c>
    </row>
    <row r="1721" spans="44:44">
      <c r="AR1721" s="55" t="s">
        <v>12386</v>
      </c>
    </row>
    <row r="1722" spans="44:44">
      <c r="AR1722" s="53" t="s">
        <v>12386</v>
      </c>
    </row>
    <row r="1723" spans="44:44">
      <c r="AR1723" s="55" t="s">
        <v>12387</v>
      </c>
    </row>
    <row r="1724" spans="44:44">
      <c r="AR1724" s="53" t="s">
        <v>12388</v>
      </c>
    </row>
    <row r="1725" spans="44:44">
      <c r="AR1725" s="55" t="s">
        <v>12389</v>
      </c>
    </row>
    <row r="1726" spans="44:44">
      <c r="AR1726" s="53" t="s">
        <v>12390</v>
      </c>
    </row>
    <row r="1727" spans="44:44">
      <c r="AR1727" s="55" t="s">
        <v>12391</v>
      </c>
    </row>
    <row r="1728" spans="44:44">
      <c r="AR1728" s="53" t="s">
        <v>12392</v>
      </c>
    </row>
    <row r="1729" spans="44:44">
      <c r="AR1729" s="55" t="s">
        <v>12393</v>
      </c>
    </row>
    <row r="1730" spans="44:44">
      <c r="AR1730" s="53" t="s">
        <v>12394</v>
      </c>
    </row>
    <row r="1731" spans="44:44">
      <c r="AR1731" s="55" t="s">
        <v>12395</v>
      </c>
    </row>
    <row r="1732" spans="44:44">
      <c r="AR1732" s="53" t="s">
        <v>12396</v>
      </c>
    </row>
    <row r="1733" spans="44:44">
      <c r="AR1733" s="55" t="s">
        <v>12397</v>
      </c>
    </row>
    <row r="1734" spans="44:44">
      <c r="AR1734" s="53" t="s">
        <v>12398</v>
      </c>
    </row>
    <row r="1735" spans="44:44">
      <c r="AR1735" s="55" t="s">
        <v>12399</v>
      </c>
    </row>
    <row r="1736" spans="44:44">
      <c r="AR1736" s="53" t="s">
        <v>12400</v>
      </c>
    </row>
    <row r="1737" spans="44:44">
      <c r="AR1737" s="55" t="s">
        <v>12401</v>
      </c>
    </row>
    <row r="1738" spans="44:44">
      <c r="AR1738" s="53" t="s">
        <v>12402</v>
      </c>
    </row>
    <row r="1739" spans="44:44">
      <c r="AR1739" s="55" t="s">
        <v>12403</v>
      </c>
    </row>
    <row r="1740" spans="44:44">
      <c r="AR1740" s="53" t="s">
        <v>12404</v>
      </c>
    </row>
    <row r="1741" spans="44:44">
      <c r="AR1741" s="55" t="s">
        <v>12405</v>
      </c>
    </row>
    <row r="1742" spans="44:44">
      <c r="AR1742" s="53" t="s">
        <v>12406</v>
      </c>
    </row>
    <row r="1743" spans="44:44">
      <c r="AR1743" s="55" t="s">
        <v>12407</v>
      </c>
    </row>
    <row r="1744" spans="44:44">
      <c r="AR1744" s="53" t="s">
        <v>12408</v>
      </c>
    </row>
    <row r="1745" spans="44:44">
      <c r="AR1745" s="55" t="s">
        <v>12409</v>
      </c>
    </row>
    <row r="1746" spans="44:44">
      <c r="AR1746" s="53" t="s">
        <v>12410</v>
      </c>
    </row>
    <row r="1747" spans="44:44">
      <c r="AR1747" s="55" t="s">
        <v>12410</v>
      </c>
    </row>
    <row r="1748" spans="44:44">
      <c r="AR1748" s="53" t="s">
        <v>12411</v>
      </c>
    </row>
    <row r="1749" spans="44:44">
      <c r="AR1749" s="55" t="s">
        <v>12412</v>
      </c>
    </row>
    <row r="1750" spans="44:44">
      <c r="AR1750" s="53" t="s">
        <v>12413</v>
      </c>
    </row>
    <row r="1751" spans="44:44">
      <c r="AR1751" s="55" t="s">
        <v>12414</v>
      </c>
    </row>
    <row r="1752" spans="44:44">
      <c r="AR1752" s="53" t="s">
        <v>12415</v>
      </c>
    </row>
    <row r="1753" spans="44:44">
      <c r="AR1753" s="55" t="s">
        <v>12416</v>
      </c>
    </row>
    <row r="1754" spans="44:44">
      <c r="AR1754" s="53" t="s">
        <v>12417</v>
      </c>
    </row>
    <row r="1755" spans="44:44">
      <c r="AR1755" s="55" t="s">
        <v>12418</v>
      </c>
    </row>
    <row r="1756" spans="44:44">
      <c r="AR1756" s="53" t="s">
        <v>12419</v>
      </c>
    </row>
    <row r="1757" spans="44:44">
      <c r="AR1757" s="55" t="s">
        <v>12420</v>
      </c>
    </row>
    <row r="1758" spans="44:44">
      <c r="AR1758" s="53" t="s">
        <v>12421</v>
      </c>
    </row>
    <row r="1759" spans="44:44">
      <c r="AR1759" s="55" t="s">
        <v>12422</v>
      </c>
    </row>
    <row r="1760" spans="44:44">
      <c r="AR1760" s="53" t="s">
        <v>12423</v>
      </c>
    </row>
    <row r="1761" spans="44:44">
      <c r="AR1761" s="55" t="s">
        <v>12423</v>
      </c>
    </row>
    <row r="1762" spans="44:44">
      <c r="AR1762" s="53" t="s">
        <v>12424</v>
      </c>
    </row>
    <row r="1763" spans="44:44">
      <c r="AR1763" s="55" t="s">
        <v>12425</v>
      </c>
    </row>
    <row r="1764" spans="44:44">
      <c r="AR1764" s="53" t="s">
        <v>12426</v>
      </c>
    </row>
    <row r="1765" spans="44:44">
      <c r="AR1765" s="55" t="s">
        <v>12427</v>
      </c>
    </row>
    <row r="1766" spans="44:44">
      <c r="AR1766" s="53" t="s">
        <v>12428</v>
      </c>
    </row>
    <row r="1767" spans="44:44">
      <c r="AR1767" s="55" t="s">
        <v>12429</v>
      </c>
    </row>
    <row r="1768" spans="44:44">
      <c r="AR1768" s="53" t="s">
        <v>12430</v>
      </c>
    </row>
    <row r="1769" spans="44:44">
      <c r="AR1769" s="55" t="s">
        <v>12431</v>
      </c>
    </row>
    <row r="1770" spans="44:44">
      <c r="AR1770" s="53" t="s">
        <v>12432</v>
      </c>
    </row>
    <row r="1771" spans="44:44">
      <c r="AR1771" s="55" t="s">
        <v>12433</v>
      </c>
    </row>
    <row r="1772" spans="44:44">
      <c r="AR1772" s="53" t="s">
        <v>12434</v>
      </c>
    </row>
    <row r="1773" spans="44:44">
      <c r="AR1773" s="55" t="s">
        <v>12435</v>
      </c>
    </row>
    <row r="1774" spans="44:44">
      <c r="AR1774" s="53" t="s">
        <v>12436</v>
      </c>
    </row>
    <row r="1775" spans="44:44">
      <c r="AR1775" s="55" t="s">
        <v>12437</v>
      </c>
    </row>
    <row r="1776" spans="44:44">
      <c r="AR1776" s="53" t="s">
        <v>12438</v>
      </c>
    </row>
    <row r="1777" spans="44:44">
      <c r="AR1777" s="55" t="s">
        <v>12439</v>
      </c>
    </row>
    <row r="1778" spans="44:44">
      <c r="AR1778" s="53" t="s">
        <v>12440</v>
      </c>
    </row>
    <row r="1779" spans="44:44">
      <c r="AR1779" s="55" t="s">
        <v>12441</v>
      </c>
    </row>
    <row r="1780" spans="44:44">
      <c r="AR1780" s="53" t="s">
        <v>12442</v>
      </c>
    </row>
    <row r="1781" spans="44:44">
      <c r="AR1781" s="55" t="s">
        <v>12443</v>
      </c>
    </row>
    <row r="1782" spans="44:44">
      <c r="AR1782" s="53" t="s">
        <v>12444</v>
      </c>
    </row>
    <row r="1783" spans="44:44">
      <c r="AR1783" s="55" t="s">
        <v>12445</v>
      </c>
    </row>
    <row r="1784" spans="44:44">
      <c r="AR1784" s="53" t="s">
        <v>12446</v>
      </c>
    </row>
    <row r="1785" spans="44:44">
      <c r="AR1785" s="55" t="s">
        <v>12447</v>
      </c>
    </row>
    <row r="1786" spans="44:44">
      <c r="AR1786" s="53" t="s">
        <v>12448</v>
      </c>
    </row>
    <row r="1787" spans="44:44">
      <c r="AR1787" s="55" t="s">
        <v>12449</v>
      </c>
    </row>
    <row r="1788" spans="44:44">
      <c r="AR1788" s="53" t="s">
        <v>12450</v>
      </c>
    </row>
    <row r="1789" spans="44:44">
      <c r="AR1789" s="55" t="s">
        <v>12450</v>
      </c>
    </row>
    <row r="1790" spans="44:44">
      <c r="AR1790" s="53" t="s">
        <v>12451</v>
      </c>
    </row>
    <row r="1791" spans="44:44">
      <c r="AR1791" s="55" t="s">
        <v>12452</v>
      </c>
    </row>
    <row r="1792" spans="44:44">
      <c r="AR1792" s="53" t="s">
        <v>12453</v>
      </c>
    </row>
    <row r="1793" spans="44:44">
      <c r="AR1793" s="55" t="s">
        <v>12454</v>
      </c>
    </row>
    <row r="1794" spans="44:44">
      <c r="AR1794" s="53" t="s">
        <v>12455</v>
      </c>
    </row>
    <row r="1795" spans="44:44">
      <c r="AR1795" s="55" t="s">
        <v>12456</v>
      </c>
    </row>
    <row r="1796" spans="44:44">
      <c r="AR1796" s="53" t="s">
        <v>12457</v>
      </c>
    </row>
    <row r="1797" spans="44:44">
      <c r="AR1797" s="55" t="s">
        <v>12458</v>
      </c>
    </row>
    <row r="1798" spans="44:44">
      <c r="AR1798" s="53" t="s">
        <v>12459</v>
      </c>
    </row>
    <row r="1799" spans="44:44">
      <c r="AR1799" s="55" t="s">
        <v>12460</v>
      </c>
    </row>
    <row r="1800" spans="44:44">
      <c r="AR1800" s="53" t="s">
        <v>12461</v>
      </c>
    </row>
    <row r="1801" spans="44:44">
      <c r="AR1801" s="55" t="s">
        <v>12462</v>
      </c>
    </row>
    <row r="1802" spans="44:44">
      <c r="AR1802" s="53" t="s">
        <v>12463</v>
      </c>
    </row>
    <row r="1803" spans="44:44">
      <c r="AR1803" s="55" t="s">
        <v>12464</v>
      </c>
    </row>
    <row r="1804" spans="44:44">
      <c r="AR1804" s="53" t="s">
        <v>12464</v>
      </c>
    </row>
    <row r="1805" spans="44:44">
      <c r="AR1805" s="55" t="s">
        <v>12465</v>
      </c>
    </row>
    <row r="1806" spans="44:44">
      <c r="AR1806" s="53" t="s">
        <v>12466</v>
      </c>
    </row>
    <row r="1807" spans="44:44">
      <c r="AR1807" s="55" t="s">
        <v>12467</v>
      </c>
    </row>
    <row r="1808" spans="44:44">
      <c r="AR1808" s="53" t="s">
        <v>12468</v>
      </c>
    </row>
    <row r="1809" spans="44:44">
      <c r="AR1809" s="55" t="s">
        <v>12469</v>
      </c>
    </row>
    <row r="1810" spans="44:44">
      <c r="AR1810" s="53" t="s">
        <v>12470</v>
      </c>
    </row>
    <row r="1811" spans="44:44">
      <c r="AR1811" s="55" t="s">
        <v>12471</v>
      </c>
    </row>
    <row r="1812" spans="44:44">
      <c r="AR1812" s="53" t="s">
        <v>12472</v>
      </c>
    </row>
    <row r="1813" spans="44:44">
      <c r="AR1813" s="55" t="s">
        <v>12473</v>
      </c>
    </row>
    <row r="1814" spans="44:44">
      <c r="AR1814" s="53" t="s">
        <v>12474</v>
      </c>
    </row>
    <row r="1815" spans="44:44">
      <c r="AR1815" s="55" t="s">
        <v>12475</v>
      </c>
    </row>
    <row r="1816" spans="44:44">
      <c r="AR1816" s="53" t="s">
        <v>12476</v>
      </c>
    </row>
    <row r="1817" spans="44:44">
      <c r="AR1817" s="55" t="s">
        <v>12477</v>
      </c>
    </row>
    <row r="1818" spans="44:44">
      <c r="AR1818" s="53" t="s">
        <v>12478</v>
      </c>
    </row>
    <row r="1819" spans="44:44">
      <c r="AR1819" s="55" t="s">
        <v>12479</v>
      </c>
    </row>
    <row r="1820" spans="44:44">
      <c r="AR1820" s="53" t="s">
        <v>12480</v>
      </c>
    </row>
    <row r="1821" spans="44:44">
      <c r="AR1821" s="55" t="s">
        <v>12481</v>
      </c>
    </row>
    <row r="1822" spans="44:44">
      <c r="AR1822" s="53" t="s">
        <v>12482</v>
      </c>
    </row>
    <row r="1823" spans="44:44">
      <c r="AR1823" s="55" t="s">
        <v>12483</v>
      </c>
    </row>
    <row r="1824" spans="44:44">
      <c r="AR1824" s="53" t="s">
        <v>12484</v>
      </c>
    </row>
    <row r="1825" spans="44:44">
      <c r="AR1825" s="55" t="s">
        <v>12485</v>
      </c>
    </row>
    <row r="1826" spans="44:44">
      <c r="AR1826" s="53" t="s">
        <v>12485</v>
      </c>
    </row>
    <row r="1827" spans="44:44">
      <c r="AR1827" s="55" t="s">
        <v>12486</v>
      </c>
    </row>
    <row r="1828" spans="44:44">
      <c r="AR1828" s="53" t="s">
        <v>12487</v>
      </c>
    </row>
    <row r="1829" spans="44:44">
      <c r="AR1829" s="55" t="s">
        <v>12488</v>
      </c>
    </row>
    <row r="1830" spans="44:44">
      <c r="AR1830" s="53" t="s">
        <v>12489</v>
      </c>
    </row>
    <row r="1831" spans="44:44">
      <c r="AR1831" s="55" t="s">
        <v>12490</v>
      </c>
    </row>
    <row r="1832" spans="44:44">
      <c r="AR1832" s="53" t="s">
        <v>12491</v>
      </c>
    </row>
    <row r="1833" spans="44:44">
      <c r="AR1833" s="55" t="s">
        <v>12492</v>
      </c>
    </row>
    <row r="1834" spans="44:44">
      <c r="AR1834" s="53" t="s">
        <v>12493</v>
      </c>
    </row>
    <row r="1835" spans="44:44">
      <c r="AR1835" s="55" t="s">
        <v>12494</v>
      </c>
    </row>
    <row r="1836" spans="44:44">
      <c r="AR1836" s="53" t="s">
        <v>12495</v>
      </c>
    </row>
    <row r="1837" spans="44:44">
      <c r="AR1837" s="55" t="s">
        <v>12496</v>
      </c>
    </row>
    <row r="1838" spans="44:44">
      <c r="AR1838" s="53" t="s">
        <v>12497</v>
      </c>
    </row>
    <row r="1839" spans="44:44">
      <c r="AR1839" s="55" t="s">
        <v>12498</v>
      </c>
    </row>
    <row r="1840" spans="44:44">
      <c r="AR1840" s="53" t="s">
        <v>12499</v>
      </c>
    </row>
    <row r="1841" spans="44:44">
      <c r="AR1841" s="55" t="s">
        <v>12500</v>
      </c>
    </row>
    <row r="1842" spans="44:44">
      <c r="AR1842" s="53" t="s">
        <v>12501</v>
      </c>
    </row>
    <row r="1843" spans="44:44">
      <c r="AR1843" s="55" t="s">
        <v>12502</v>
      </c>
    </row>
    <row r="1844" spans="44:44">
      <c r="AR1844" s="53" t="s">
        <v>12503</v>
      </c>
    </row>
    <row r="1845" spans="44:44">
      <c r="AR1845" s="55" t="s">
        <v>12504</v>
      </c>
    </row>
    <row r="1846" spans="44:44">
      <c r="AR1846" s="53" t="s">
        <v>12505</v>
      </c>
    </row>
    <row r="1847" spans="44:44">
      <c r="AR1847" s="55" t="s">
        <v>12506</v>
      </c>
    </row>
    <row r="1848" spans="44:44">
      <c r="AR1848" s="53" t="s">
        <v>12507</v>
      </c>
    </row>
    <row r="1849" spans="44:44">
      <c r="AR1849" s="55" t="s">
        <v>12508</v>
      </c>
    </row>
    <row r="1850" spans="44:44">
      <c r="AR1850" s="53" t="s">
        <v>12509</v>
      </c>
    </row>
    <row r="1851" spans="44:44">
      <c r="AR1851" s="55" t="s">
        <v>12510</v>
      </c>
    </row>
    <row r="1852" spans="44:44">
      <c r="AR1852" s="53" t="s">
        <v>12511</v>
      </c>
    </row>
    <row r="1853" spans="44:44">
      <c r="AR1853" s="55" t="s">
        <v>12512</v>
      </c>
    </row>
    <row r="1854" spans="44:44">
      <c r="AR1854" s="53" t="s">
        <v>12513</v>
      </c>
    </row>
    <row r="1855" spans="44:44">
      <c r="AR1855" s="55" t="s">
        <v>12514</v>
      </c>
    </row>
    <row r="1856" spans="44:44">
      <c r="AR1856" s="53" t="s">
        <v>12515</v>
      </c>
    </row>
    <row r="1857" spans="44:44">
      <c r="AR1857" s="55" t="s">
        <v>12516</v>
      </c>
    </row>
    <row r="1858" spans="44:44">
      <c r="AR1858" s="53" t="s">
        <v>12517</v>
      </c>
    </row>
    <row r="1859" spans="44:44">
      <c r="AR1859" s="55" t="s">
        <v>12518</v>
      </c>
    </row>
    <row r="1860" spans="44:44">
      <c r="AR1860" s="53" t="s">
        <v>12519</v>
      </c>
    </row>
    <row r="1861" spans="44:44">
      <c r="AR1861" s="55" t="s">
        <v>12520</v>
      </c>
    </row>
    <row r="1862" spans="44:44">
      <c r="AR1862" s="53" t="s">
        <v>12521</v>
      </c>
    </row>
    <row r="1863" spans="44:44">
      <c r="AR1863" s="55" t="s">
        <v>12522</v>
      </c>
    </row>
    <row r="1864" spans="44:44">
      <c r="AR1864" s="53" t="s">
        <v>12523</v>
      </c>
    </row>
    <row r="1865" spans="44:44">
      <c r="AR1865" s="55" t="s">
        <v>12524</v>
      </c>
    </row>
    <row r="1866" spans="44:44">
      <c r="AR1866" s="53" t="s">
        <v>12525</v>
      </c>
    </row>
    <row r="1867" spans="44:44">
      <c r="AR1867" s="55" t="s">
        <v>12526</v>
      </c>
    </row>
    <row r="1868" spans="44:44">
      <c r="AR1868" s="53" t="s">
        <v>12527</v>
      </c>
    </row>
    <row r="1869" spans="44:44">
      <c r="AR1869" s="55" t="s">
        <v>12528</v>
      </c>
    </row>
    <row r="1870" spans="44:44">
      <c r="AR1870" s="53" t="s">
        <v>12529</v>
      </c>
    </row>
    <row r="1871" spans="44:44">
      <c r="AR1871" s="55" t="s">
        <v>12530</v>
      </c>
    </row>
    <row r="1872" spans="44:44">
      <c r="AR1872" s="53" t="s">
        <v>12531</v>
      </c>
    </row>
    <row r="1873" spans="44:44">
      <c r="AR1873" s="55" t="s">
        <v>12532</v>
      </c>
    </row>
    <row r="1874" spans="44:44">
      <c r="AR1874" s="53" t="s">
        <v>12533</v>
      </c>
    </row>
    <row r="1875" spans="44:44">
      <c r="AR1875" s="55" t="s">
        <v>12534</v>
      </c>
    </row>
    <row r="1876" spans="44:44">
      <c r="AR1876" s="53" t="s">
        <v>12535</v>
      </c>
    </row>
    <row r="1877" spans="44:44">
      <c r="AR1877" s="55" t="s">
        <v>12536</v>
      </c>
    </row>
    <row r="1878" spans="44:44">
      <c r="AR1878" s="53" t="s">
        <v>12537</v>
      </c>
    </row>
    <row r="1879" spans="44:44">
      <c r="AR1879" s="55" t="s">
        <v>12538</v>
      </c>
    </row>
    <row r="1880" spans="44:44">
      <c r="AR1880" s="53" t="s">
        <v>12539</v>
      </c>
    </row>
    <row r="1881" spans="44:44">
      <c r="AR1881" s="55" t="s">
        <v>12540</v>
      </c>
    </row>
    <row r="1882" spans="44:44">
      <c r="AR1882" s="53" t="s">
        <v>12541</v>
      </c>
    </row>
    <row r="1883" spans="44:44">
      <c r="AR1883" s="55" t="s">
        <v>12542</v>
      </c>
    </row>
    <row r="1884" spans="44:44">
      <c r="AR1884" s="53" t="s">
        <v>12543</v>
      </c>
    </row>
    <row r="1885" spans="44:44">
      <c r="AR1885" s="55" t="s">
        <v>12544</v>
      </c>
    </row>
    <row r="1886" spans="44:44">
      <c r="AR1886" s="53" t="s">
        <v>12545</v>
      </c>
    </row>
    <row r="1887" spans="44:44">
      <c r="AR1887" s="55" t="s">
        <v>12546</v>
      </c>
    </row>
    <row r="1888" spans="44:44">
      <c r="AR1888" s="53" t="s">
        <v>12547</v>
      </c>
    </row>
    <row r="1889" spans="44:44">
      <c r="AR1889" s="55" t="s">
        <v>12548</v>
      </c>
    </row>
    <row r="1890" spans="44:44">
      <c r="AR1890" s="53" t="s">
        <v>12549</v>
      </c>
    </row>
    <row r="1891" spans="44:44">
      <c r="AR1891" s="55" t="s">
        <v>12550</v>
      </c>
    </row>
    <row r="1892" spans="44:44">
      <c r="AR1892" s="53" t="s">
        <v>12551</v>
      </c>
    </row>
    <row r="1893" spans="44:44">
      <c r="AR1893" s="55" t="s">
        <v>12552</v>
      </c>
    </row>
    <row r="1894" spans="44:44">
      <c r="AR1894" s="53" t="s">
        <v>12553</v>
      </c>
    </row>
    <row r="1895" spans="44:44">
      <c r="AR1895" s="55" t="s">
        <v>12554</v>
      </c>
    </row>
    <row r="1896" spans="44:44">
      <c r="AR1896" s="53" t="s">
        <v>12555</v>
      </c>
    </row>
    <row r="1897" spans="44:44">
      <c r="AR1897" s="55" t="s">
        <v>12556</v>
      </c>
    </row>
    <row r="1898" spans="44:44">
      <c r="AR1898" s="53" t="s">
        <v>12557</v>
      </c>
    </row>
    <row r="1899" spans="44:44">
      <c r="AR1899" s="55" t="s">
        <v>12558</v>
      </c>
    </row>
    <row r="1900" spans="44:44">
      <c r="AR1900" s="53" t="s">
        <v>12558</v>
      </c>
    </row>
    <row r="1901" spans="44:44">
      <c r="AR1901" s="55" t="s">
        <v>12559</v>
      </c>
    </row>
    <row r="1902" spans="44:44">
      <c r="AR1902" s="53" t="s">
        <v>12560</v>
      </c>
    </row>
    <row r="1903" spans="44:44">
      <c r="AR1903" s="55" t="s">
        <v>12561</v>
      </c>
    </row>
    <row r="1904" spans="44:44">
      <c r="AR1904" s="53" t="s">
        <v>12562</v>
      </c>
    </row>
    <row r="1905" spans="44:44">
      <c r="AR1905" s="55" t="s">
        <v>12563</v>
      </c>
    </row>
    <row r="1906" spans="44:44">
      <c r="AR1906" s="53" t="s">
        <v>12564</v>
      </c>
    </row>
    <row r="1907" spans="44:44">
      <c r="AR1907" s="55" t="s">
        <v>12565</v>
      </c>
    </row>
    <row r="1908" spans="44:44">
      <c r="AR1908" s="53" t="s">
        <v>12566</v>
      </c>
    </row>
    <row r="1909" spans="44:44">
      <c r="AR1909" s="55" t="s">
        <v>12567</v>
      </c>
    </row>
    <row r="1910" spans="44:44">
      <c r="AR1910" s="53" t="s">
        <v>12568</v>
      </c>
    </row>
    <row r="1911" spans="44:44">
      <c r="AR1911" s="55" t="s">
        <v>12569</v>
      </c>
    </row>
    <row r="1912" spans="44:44">
      <c r="AR1912" s="53" t="s">
        <v>12570</v>
      </c>
    </row>
    <row r="1913" spans="44:44">
      <c r="AR1913" s="55" t="s">
        <v>12571</v>
      </c>
    </row>
    <row r="1914" spans="44:44">
      <c r="AR1914" s="53" t="s">
        <v>12572</v>
      </c>
    </row>
    <row r="1915" spans="44:44">
      <c r="AR1915" s="55" t="s">
        <v>12573</v>
      </c>
    </row>
    <row r="1916" spans="44:44">
      <c r="AR1916" s="53" t="s">
        <v>12574</v>
      </c>
    </row>
    <row r="1917" spans="44:44">
      <c r="AR1917" s="55" t="s">
        <v>12575</v>
      </c>
    </row>
    <row r="1918" spans="44:44">
      <c r="AR1918" s="53" t="s">
        <v>12576</v>
      </c>
    </row>
    <row r="1919" spans="44:44">
      <c r="AR1919" s="55" t="s">
        <v>12577</v>
      </c>
    </row>
    <row r="1920" spans="44:44">
      <c r="AR1920" s="53" t="s">
        <v>12578</v>
      </c>
    </row>
    <row r="1921" spans="44:44">
      <c r="AR1921" s="55" t="s">
        <v>12579</v>
      </c>
    </row>
    <row r="1922" spans="44:44">
      <c r="AR1922" s="53" t="s">
        <v>12580</v>
      </c>
    </row>
    <row r="1923" spans="44:44">
      <c r="AR1923" s="55" t="s">
        <v>10504</v>
      </c>
    </row>
    <row r="1924" spans="44:44">
      <c r="AR1924" s="53" t="s">
        <v>12581</v>
      </c>
    </row>
    <row r="1925" spans="44:44">
      <c r="AR1925" s="55" t="s">
        <v>12582</v>
      </c>
    </row>
    <row r="1926" spans="44:44">
      <c r="AR1926" s="53" t="s">
        <v>12583</v>
      </c>
    </row>
    <row r="1927" spans="44:44">
      <c r="AR1927" s="55" t="s">
        <v>12584</v>
      </c>
    </row>
    <row r="1928" spans="44:44">
      <c r="AR1928" s="53" t="s">
        <v>12585</v>
      </c>
    </row>
    <row r="1929" spans="44:44">
      <c r="AR1929" s="55" t="s">
        <v>12586</v>
      </c>
    </row>
    <row r="1930" spans="44:44">
      <c r="AR1930" s="53" t="s">
        <v>12587</v>
      </c>
    </row>
    <row r="1931" spans="44:44">
      <c r="AR1931" s="55" t="s">
        <v>12588</v>
      </c>
    </row>
    <row r="1932" spans="44:44">
      <c r="AR1932" s="53" t="s">
        <v>12589</v>
      </c>
    </row>
    <row r="1933" spans="44:44">
      <c r="AR1933" s="55" t="s">
        <v>12590</v>
      </c>
    </row>
    <row r="1934" spans="44:44">
      <c r="AR1934" s="53" t="s">
        <v>12591</v>
      </c>
    </row>
    <row r="1935" spans="44:44">
      <c r="AR1935" s="55" t="s">
        <v>12592</v>
      </c>
    </row>
    <row r="1936" spans="44:44">
      <c r="AR1936" s="53" t="s">
        <v>12593</v>
      </c>
    </row>
    <row r="1937" spans="44:44">
      <c r="AR1937" s="55" t="s">
        <v>12594</v>
      </c>
    </row>
    <row r="1938" spans="44:44">
      <c r="AR1938" s="53" t="s">
        <v>12595</v>
      </c>
    </row>
    <row r="1939" spans="44:44">
      <c r="AR1939" s="55" t="s">
        <v>12596</v>
      </c>
    </row>
    <row r="1940" spans="44:44">
      <c r="AR1940" s="53" t="s">
        <v>12597</v>
      </c>
    </row>
    <row r="1941" spans="44:44">
      <c r="AR1941" s="55" t="s">
        <v>12598</v>
      </c>
    </row>
    <row r="1942" spans="44:44">
      <c r="AR1942" s="53" t="s">
        <v>12599</v>
      </c>
    </row>
    <row r="1943" spans="44:44">
      <c r="AR1943" s="55" t="s">
        <v>12600</v>
      </c>
    </row>
    <row r="1944" spans="44:44">
      <c r="AR1944" s="53" t="s">
        <v>12601</v>
      </c>
    </row>
    <row r="1945" spans="44:44">
      <c r="AR1945" s="55" t="s">
        <v>12602</v>
      </c>
    </row>
    <row r="1946" spans="44:44">
      <c r="AR1946" s="53" t="s">
        <v>12603</v>
      </c>
    </row>
    <row r="1947" spans="44:44">
      <c r="AR1947" s="55" t="s">
        <v>12604</v>
      </c>
    </row>
    <row r="1948" spans="44:44">
      <c r="AR1948" s="53" t="s">
        <v>12605</v>
      </c>
    </row>
    <row r="1949" spans="44:44">
      <c r="AR1949" s="55" t="s">
        <v>12606</v>
      </c>
    </row>
    <row r="1950" spans="44:44">
      <c r="AR1950" s="53" t="s">
        <v>12607</v>
      </c>
    </row>
    <row r="1951" spans="44:44">
      <c r="AR1951" s="55" t="s">
        <v>12608</v>
      </c>
    </row>
    <row r="1952" spans="44:44">
      <c r="AR1952" s="53" t="s">
        <v>12609</v>
      </c>
    </row>
    <row r="1953" spans="44:44">
      <c r="AR1953" s="55" t="s">
        <v>12610</v>
      </c>
    </row>
    <row r="1954" spans="44:44">
      <c r="AR1954" s="53" t="s">
        <v>12611</v>
      </c>
    </row>
    <row r="1955" spans="44:44">
      <c r="AR1955" s="55" t="s">
        <v>12612</v>
      </c>
    </row>
    <row r="1956" spans="44:44">
      <c r="AR1956" s="53" t="s">
        <v>12613</v>
      </c>
    </row>
    <row r="1957" spans="44:44">
      <c r="AR1957" s="55" t="s">
        <v>12614</v>
      </c>
    </row>
    <row r="1958" spans="44:44">
      <c r="AR1958" s="53" t="s">
        <v>12615</v>
      </c>
    </row>
    <row r="1959" spans="44:44">
      <c r="AR1959" s="55" t="s">
        <v>12616</v>
      </c>
    </row>
    <row r="1960" spans="44:44">
      <c r="AR1960" s="53" t="s">
        <v>12617</v>
      </c>
    </row>
    <row r="1961" spans="44:44">
      <c r="AR1961" s="55" t="s">
        <v>12618</v>
      </c>
    </row>
    <row r="1962" spans="44:44">
      <c r="AR1962" s="53" t="s">
        <v>12619</v>
      </c>
    </row>
    <row r="1963" spans="44:44">
      <c r="AR1963" s="55" t="s">
        <v>12620</v>
      </c>
    </row>
    <row r="1964" spans="44:44">
      <c r="AR1964" s="53" t="s">
        <v>12621</v>
      </c>
    </row>
    <row r="1965" spans="44:44">
      <c r="AR1965" s="55" t="s">
        <v>12622</v>
      </c>
    </row>
    <row r="1966" spans="44:44">
      <c r="AR1966" s="53" t="s">
        <v>12623</v>
      </c>
    </row>
    <row r="1967" spans="44:44">
      <c r="AR1967" s="55" t="s">
        <v>12624</v>
      </c>
    </row>
    <row r="1968" spans="44:44">
      <c r="AR1968" s="53" t="s">
        <v>12625</v>
      </c>
    </row>
    <row r="1969" spans="44:44">
      <c r="AR1969" s="55" t="s">
        <v>12626</v>
      </c>
    </row>
    <row r="1970" spans="44:44">
      <c r="AR1970" s="53" t="s">
        <v>12627</v>
      </c>
    </row>
    <row r="1971" spans="44:44">
      <c r="AR1971" s="55" t="s">
        <v>12628</v>
      </c>
    </row>
    <row r="1972" spans="44:44">
      <c r="AR1972" s="53" t="s">
        <v>12629</v>
      </c>
    </row>
    <row r="1973" spans="44:44">
      <c r="AR1973" s="55" t="s">
        <v>12630</v>
      </c>
    </row>
    <row r="1974" spans="44:44">
      <c r="AR1974" s="53" t="s">
        <v>12631</v>
      </c>
    </row>
    <row r="1975" spans="44:44">
      <c r="AR1975" s="55" t="s">
        <v>12632</v>
      </c>
    </row>
    <row r="1976" spans="44:44">
      <c r="AR1976" s="53" t="s">
        <v>12633</v>
      </c>
    </row>
    <row r="1977" spans="44:44">
      <c r="AR1977" s="55" t="s">
        <v>12634</v>
      </c>
    </row>
    <row r="1978" spans="44:44">
      <c r="AR1978" s="53" t="s">
        <v>12635</v>
      </c>
    </row>
    <row r="1979" spans="44:44">
      <c r="AR1979" s="55" t="s">
        <v>10354</v>
      </c>
    </row>
    <row r="1980" spans="44:44">
      <c r="AR1980" s="53" t="s">
        <v>12636</v>
      </c>
    </row>
    <row r="1981" spans="44:44">
      <c r="AR1981" s="55" t="s">
        <v>12637</v>
      </c>
    </row>
    <row r="1982" spans="44:44">
      <c r="AR1982" s="53" t="s">
        <v>12637</v>
      </c>
    </row>
    <row r="1983" spans="44:44">
      <c r="AR1983" s="55" t="s">
        <v>12638</v>
      </c>
    </row>
    <row r="1984" spans="44:44">
      <c r="AR1984" s="53" t="s">
        <v>12639</v>
      </c>
    </row>
    <row r="1985" spans="44:44">
      <c r="AR1985" s="55" t="s">
        <v>12640</v>
      </c>
    </row>
    <row r="1986" spans="44:44">
      <c r="AR1986" s="53" t="s">
        <v>12641</v>
      </c>
    </row>
    <row r="1987" spans="44:44">
      <c r="AR1987" s="55" t="s">
        <v>12642</v>
      </c>
    </row>
    <row r="1988" spans="44:44">
      <c r="AR1988" s="53" t="s">
        <v>12643</v>
      </c>
    </row>
    <row r="1989" spans="44:44">
      <c r="AR1989" s="55" t="s">
        <v>12644</v>
      </c>
    </row>
    <row r="1990" spans="44:44">
      <c r="AR1990" s="53" t="s">
        <v>12645</v>
      </c>
    </row>
    <row r="1991" spans="44:44">
      <c r="AR1991" s="55" t="s">
        <v>12646</v>
      </c>
    </row>
    <row r="1992" spans="44:44">
      <c r="AR1992" s="53" t="s">
        <v>12647</v>
      </c>
    </row>
    <row r="1993" spans="44:44">
      <c r="AR1993" s="55" t="s">
        <v>12648</v>
      </c>
    </row>
    <row r="1994" spans="44:44">
      <c r="AR1994" s="53" t="s">
        <v>12649</v>
      </c>
    </row>
    <row r="1995" spans="44:44">
      <c r="AR1995" s="55" t="s">
        <v>12650</v>
      </c>
    </row>
    <row r="1996" spans="44:44">
      <c r="AR1996" s="53" t="s">
        <v>12651</v>
      </c>
    </row>
    <row r="1997" spans="44:44">
      <c r="AR1997" s="55" t="s">
        <v>12652</v>
      </c>
    </row>
    <row r="1998" spans="44:44">
      <c r="AR1998" s="53" t="s">
        <v>12653</v>
      </c>
    </row>
    <row r="1999" spans="44:44">
      <c r="AR1999" s="55" t="s">
        <v>12654</v>
      </c>
    </row>
    <row r="2000" spans="44:44">
      <c r="AR2000" s="53" t="s">
        <v>12655</v>
      </c>
    </row>
    <row r="2001" spans="44:44">
      <c r="AR2001" s="55" t="s">
        <v>12656</v>
      </c>
    </row>
    <row r="2002" spans="44:44">
      <c r="AR2002" s="53" t="s">
        <v>12657</v>
      </c>
    </row>
    <row r="2003" spans="44:44">
      <c r="AR2003" s="55" t="s">
        <v>12658</v>
      </c>
    </row>
    <row r="2004" spans="44:44">
      <c r="AR2004" s="53" t="s">
        <v>12658</v>
      </c>
    </row>
    <row r="2005" spans="44:44">
      <c r="AR2005" s="55" t="s">
        <v>12659</v>
      </c>
    </row>
    <row r="2006" spans="44:44">
      <c r="AR2006" s="53" t="s">
        <v>12659</v>
      </c>
    </row>
    <row r="2007" spans="44:44">
      <c r="AR2007" s="55" t="s">
        <v>12660</v>
      </c>
    </row>
    <row r="2008" spans="44:44">
      <c r="AR2008" s="53" t="s">
        <v>12661</v>
      </c>
    </row>
    <row r="2009" spans="44:44">
      <c r="AR2009" s="55" t="s">
        <v>12662</v>
      </c>
    </row>
    <row r="2010" spans="44:44">
      <c r="AR2010" s="53" t="s">
        <v>12663</v>
      </c>
    </row>
    <row r="2011" spans="44:44">
      <c r="AR2011" s="55" t="s">
        <v>12664</v>
      </c>
    </row>
    <row r="2012" spans="44:44">
      <c r="AR2012" s="53" t="s">
        <v>12665</v>
      </c>
    </row>
    <row r="2013" spans="44:44">
      <c r="AR2013" s="55" t="s">
        <v>12666</v>
      </c>
    </row>
    <row r="2014" spans="44:44">
      <c r="AR2014" s="53" t="s">
        <v>12667</v>
      </c>
    </row>
    <row r="2015" spans="44:44">
      <c r="AR2015" s="55" t="s">
        <v>12668</v>
      </c>
    </row>
    <row r="2016" spans="44:44">
      <c r="AR2016" s="53" t="s">
        <v>12669</v>
      </c>
    </row>
    <row r="2017" spans="44:44">
      <c r="AR2017" s="55" t="s">
        <v>12670</v>
      </c>
    </row>
    <row r="2018" spans="44:44">
      <c r="AR2018" s="53" t="s">
        <v>12671</v>
      </c>
    </row>
    <row r="2019" spans="44:44">
      <c r="AR2019" s="55" t="s">
        <v>12672</v>
      </c>
    </row>
    <row r="2020" spans="44:44">
      <c r="AR2020" s="53" t="s">
        <v>12673</v>
      </c>
    </row>
    <row r="2021" spans="44:44">
      <c r="AR2021" s="55" t="s">
        <v>12674</v>
      </c>
    </row>
    <row r="2022" spans="44:44">
      <c r="AR2022" s="53" t="s">
        <v>12675</v>
      </c>
    </row>
    <row r="2023" spans="44:44">
      <c r="AR2023" s="55" t="s">
        <v>12676</v>
      </c>
    </row>
    <row r="2024" spans="44:44">
      <c r="AR2024" s="53" t="s">
        <v>12677</v>
      </c>
    </row>
    <row r="2025" spans="44:44">
      <c r="AR2025" s="55" t="s">
        <v>12678</v>
      </c>
    </row>
    <row r="2026" spans="44:44">
      <c r="AR2026" s="53" t="s">
        <v>12679</v>
      </c>
    </row>
    <row r="2027" spans="44:44">
      <c r="AR2027" s="55" t="s">
        <v>12680</v>
      </c>
    </row>
    <row r="2028" spans="44:44">
      <c r="AR2028" s="53" t="s">
        <v>12681</v>
      </c>
    </row>
    <row r="2029" spans="44:44">
      <c r="AR2029" s="55" t="s">
        <v>12682</v>
      </c>
    </row>
    <row r="2030" spans="44:44">
      <c r="AR2030" s="53" t="s">
        <v>12683</v>
      </c>
    </row>
    <row r="2031" spans="44:44">
      <c r="AR2031" s="55" t="s">
        <v>12684</v>
      </c>
    </row>
    <row r="2032" spans="44:44">
      <c r="AR2032" s="53" t="s">
        <v>12685</v>
      </c>
    </row>
    <row r="2033" spans="44:44">
      <c r="AR2033" s="55" t="s">
        <v>12686</v>
      </c>
    </row>
    <row r="2034" spans="44:44">
      <c r="AR2034" s="53" t="s">
        <v>12687</v>
      </c>
    </row>
    <row r="2035" spans="44:44">
      <c r="AR2035" s="55" t="s">
        <v>10455</v>
      </c>
    </row>
    <row r="2036" spans="44:44">
      <c r="AR2036" s="53" t="s">
        <v>12688</v>
      </c>
    </row>
    <row r="2037" spans="44:44">
      <c r="AR2037" s="55" t="s">
        <v>12689</v>
      </c>
    </row>
    <row r="2038" spans="44:44">
      <c r="AR2038" s="53" t="s">
        <v>12690</v>
      </c>
    </row>
    <row r="2039" spans="44:44">
      <c r="AR2039" s="55" t="s">
        <v>12691</v>
      </c>
    </row>
    <row r="2040" spans="44:44">
      <c r="AR2040" s="53" t="s">
        <v>12692</v>
      </c>
    </row>
    <row r="2041" spans="44:44">
      <c r="AR2041" s="55" t="s">
        <v>12693</v>
      </c>
    </row>
    <row r="2042" spans="44:44">
      <c r="AR2042" s="53" t="s">
        <v>12694</v>
      </c>
    </row>
    <row r="2043" spans="44:44">
      <c r="AR2043" s="55" t="s">
        <v>12695</v>
      </c>
    </row>
    <row r="2044" spans="44:44">
      <c r="AR2044" s="53" t="s">
        <v>12696</v>
      </c>
    </row>
    <row r="2045" spans="44:44">
      <c r="AR2045" s="55" t="s">
        <v>12697</v>
      </c>
    </row>
    <row r="2046" spans="44:44">
      <c r="AR2046" s="53" t="s">
        <v>12698</v>
      </c>
    </row>
    <row r="2047" spans="44:44">
      <c r="AR2047" s="55" t="s">
        <v>12699</v>
      </c>
    </row>
    <row r="2048" spans="44:44">
      <c r="AR2048" s="53" t="s">
        <v>12700</v>
      </c>
    </row>
    <row r="2049" spans="44:44">
      <c r="AR2049" s="55" t="s">
        <v>12701</v>
      </c>
    </row>
    <row r="2050" spans="44:44">
      <c r="AR2050" s="53" t="s">
        <v>12702</v>
      </c>
    </row>
    <row r="2051" spans="44:44">
      <c r="AR2051" s="55" t="s">
        <v>12703</v>
      </c>
    </row>
    <row r="2052" spans="44:44">
      <c r="AR2052" s="53" t="s">
        <v>12704</v>
      </c>
    </row>
    <row r="2053" spans="44:44">
      <c r="AR2053" s="55" t="s">
        <v>12705</v>
      </c>
    </row>
    <row r="2054" spans="44:44">
      <c r="AR2054" s="53" t="s">
        <v>12706</v>
      </c>
    </row>
    <row r="2055" spans="44:44">
      <c r="AR2055" s="55" t="s">
        <v>12707</v>
      </c>
    </row>
    <row r="2056" spans="44:44">
      <c r="AR2056" s="53" t="s">
        <v>12708</v>
      </c>
    </row>
    <row r="2057" spans="44:44">
      <c r="AR2057" s="55" t="s">
        <v>12709</v>
      </c>
    </row>
    <row r="2058" spans="44:44">
      <c r="AR2058" s="53" t="s">
        <v>12710</v>
      </c>
    </row>
    <row r="2059" spans="44:44">
      <c r="AR2059" s="55" t="s">
        <v>12711</v>
      </c>
    </row>
    <row r="2060" spans="44:44">
      <c r="AR2060" s="53" t="s">
        <v>12712</v>
      </c>
    </row>
    <row r="2061" spans="44:44">
      <c r="AR2061" s="55" t="s">
        <v>10202</v>
      </c>
    </row>
    <row r="2062" spans="44:44">
      <c r="AR2062" s="53" t="s">
        <v>10202</v>
      </c>
    </row>
    <row r="2063" spans="44:44">
      <c r="AR2063" s="55" t="s">
        <v>12713</v>
      </c>
    </row>
    <row r="2064" spans="44:44">
      <c r="AR2064" s="53" t="s">
        <v>12714</v>
      </c>
    </row>
    <row r="2065" spans="44:44">
      <c r="AR2065" s="55" t="s">
        <v>12715</v>
      </c>
    </row>
    <row r="2066" spans="44:44">
      <c r="AR2066" s="53" t="s">
        <v>12716</v>
      </c>
    </row>
    <row r="2067" spans="44:44">
      <c r="AR2067" s="55" t="s">
        <v>12717</v>
      </c>
    </row>
    <row r="2068" spans="44:44">
      <c r="AR2068" s="53" t="s">
        <v>12718</v>
      </c>
    </row>
    <row r="2069" spans="44:44">
      <c r="AR2069" s="55" t="s">
        <v>12719</v>
      </c>
    </row>
    <row r="2070" spans="44:44">
      <c r="AR2070" s="53" t="s">
        <v>12720</v>
      </c>
    </row>
    <row r="2071" spans="44:44">
      <c r="AR2071" s="55" t="s">
        <v>12721</v>
      </c>
    </row>
    <row r="2072" spans="44:44">
      <c r="AR2072" s="53" t="s">
        <v>12721</v>
      </c>
    </row>
    <row r="2073" spans="44:44">
      <c r="AR2073" s="55" t="s">
        <v>12722</v>
      </c>
    </row>
    <row r="2074" spans="44:44">
      <c r="AR2074" s="53" t="s">
        <v>12723</v>
      </c>
    </row>
    <row r="2075" spans="44:44">
      <c r="AR2075" s="55" t="s">
        <v>12724</v>
      </c>
    </row>
    <row r="2076" spans="44:44">
      <c r="AR2076" s="53" t="s">
        <v>12725</v>
      </c>
    </row>
    <row r="2077" spans="44:44">
      <c r="AR2077" s="55" t="s">
        <v>12726</v>
      </c>
    </row>
    <row r="2078" spans="44:44">
      <c r="AR2078" s="53" t="s">
        <v>12727</v>
      </c>
    </row>
    <row r="2079" spans="44:44">
      <c r="AR2079" s="55" t="s">
        <v>12728</v>
      </c>
    </row>
    <row r="2080" spans="44:44">
      <c r="AR2080" s="53" t="s">
        <v>12729</v>
      </c>
    </row>
    <row r="2081" spans="44:44">
      <c r="AR2081" s="55" t="s">
        <v>12730</v>
      </c>
    </row>
    <row r="2082" spans="44:44">
      <c r="AR2082" s="53" t="s">
        <v>12731</v>
      </c>
    </row>
    <row r="2083" spans="44:44">
      <c r="AR2083" s="55" t="s">
        <v>12732</v>
      </c>
    </row>
    <row r="2084" spans="44:44">
      <c r="AR2084" s="53" t="s">
        <v>12733</v>
      </c>
    </row>
    <row r="2085" spans="44:44">
      <c r="AR2085" s="55" t="s">
        <v>12734</v>
      </c>
    </row>
    <row r="2086" spans="44:44">
      <c r="AR2086" s="53" t="s">
        <v>12735</v>
      </c>
    </row>
    <row r="2087" spans="44:44">
      <c r="AR2087" s="55" t="s">
        <v>12736</v>
      </c>
    </row>
    <row r="2088" spans="44:44">
      <c r="AR2088" s="53" t="s">
        <v>12737</v>
      </c>
    </row>
    <row r="2089" spans="44:44">
      <c r="AR2089" s="55" t="s">
        <v>12738</v>
      </c>
    </row>
    <row r="2090" spans="44:44">
      <c r="AR2090" s="53" t="s">
        <v>12739</v>
      </c>
    </row>
    <row r="2091" spans="44:44">
      <c r="AR2091" s="55" t="s">
        <v>12740</v>
      </c>
    </row>
    <row r="2092" spans="44:44">
      <c r="AR2092" s="53" t="s">
        <v>12741</v>
      </c>
    </row>
    <row r="2093" spans="44:44">
      <c r="AR2093" s="55" t="s">
        <v>12742</v>
      </c>
    </row>
    <row r="2094" spans="44:44">
      <c r="AR2094" s="53" t="s">
        <v>12743</v>
      </c>
    </row>
    <row r="2095" spans="44:44">
      <c r="AR2095" s="55" t="s">
        <v>12744</v>
      </c>
    </row>
    <row r="2096" spans="44:44">
      <c r="AR2096" s="53" t="s">
        <v>12745</v>
      </c>
    </row>
    <row r="2097" spans="44:44">
      <c r="AR2097" s="55" t="s">
        <v>12746</v>
      </c>
    </row>
    <row r="2098" spans="44:44">
      <c r="AR2098" s="53" t="s">
        <v>12747</v>
      </c>
    </row>
    <row r="2099" spans="44:44">
      <c r="AR2099" s="55" t="s">
        <v>12748</v>
      </c>
    </row>
    <row r="2100" spans="44:44">
      <c r="AR2100" s="53" t="s">
        <v>12749</v>
      </c>
    </row>
    <row r="2101" spans="44:44">
      <c r="AR2101" s="55" t="s">
        <v>12750</v>
      </c>
    </row>
    <row r="2102" spans="44:44">
      <c r="AR2102" s="53" t="s">
        <v>12751</v>
      </c>
    </row>
    <row r="2103" spans="44:44">
      <c r="AR2103" s="55" t="s">
        <v>12752</v>
      </c>
    </row>
    <row r="2104" spans="44:44">
      <c r="AR2104" s="53" t="s">
        <v>12753</v>
      </c>
    </row>
    <row r="2105" spans="44:44">
      <c r="AR2105" s="55" t="s">
        <v>12754</v>
      </c>
    </row>
    <row r="2106" spans="44:44">
      <c r="AR2106" s="53" t="s">
        <v>12755</v>
      </c>
    </row>
    <row r="2107" spans="44:44">
      <c r="AR2107" s="55" t="s">
        <v>12756</v>
      </c>
    </row>
    <row r="2108" spans="44:44">
      <c r="AR2108" s="53" t="s">
        <v>12757</v>
      </c>
    </row>
    <row r="2109" spans="44:44">
      <c r="AR2109" s="55" t="s">
        <v>12758</v>
      </c>
    </row>
    <row r="2110" spans="44:44">
      <c r="AR2110" s="53" t="s">
        <v>12759</v>
      </c>
    </row>
    <row r="2111" spans="44:44">
      <c r="AR2111" s="55" t="s">
        <v>12760</v>
      </c>
    </row>
    <row r="2112" spans="44:44">
      <c r="AR2112" s="53" t="s">
        <v>12761</v>
      </c>
    </row>
    <row r="2113" spans="44:44">
      <c r="AR2113" s="55" t="s">
        <v>12762</v>
      </c>
    </row>
    <row r="2114" spans="44:44">
      <c r="AR2114" s="53" t="s">
        <v>12763</v>
      </c>
    </row>
    <row r="2115" spans="44:44">
      <c r="AR2115" s="55" t="s">
        <v>12764</v>
      </c>
    </row>
    <row r="2116" spans="44:44">
      <c r="AR2116" s="53" t="s">
        <v>12765</v>
      </c>
    </row>
    <row r="2117" spans="44:44">
      <c r="AR2117" s="55" t="s">
        <v>12766</v>
      </c>
    </row>
    <row r="2118" spans="44:44">
      <c r="AR2118" s="53" t="s">
        <v>12767</v>
      </c>
    </row>
    <row r="2119" spans="44:44">
      <c r="AR2119" s="55" t="s">
        <v>12768</v>
      </c>
    </row>
    <row r="2120" spans="44:44">
      <c r="AR2120" s="53" t="s">
        <v>12769</v>
      </c>
    </row>
    <row r="2121" spans="44:44">
      <c r="AR2121" s="55" t="s">
        <v>12770</v>
      </c>
    </row>
    <row r="2122" spans="44:44">
      <c r="AR2122" s="53" t="s">
        <v>12771</v>
      </c>
    </row>
    <row r="2123" spans="44:44">
      <c r="AR2123" s="55" t="s">
        <v>12772</v>
      </c>
    </row>
    <row r="2124" spans="44:44">
      <c r="AR2124" s="53" t="s">
        <v>12773</v>
      </c>
    </row>
    <row r="2125" spans="44:44">
      <c r="AR2125" s="55" t="s">
        <v>12774</v>
      </c>
    </row>
    <row r="2126" spans="44:44">
      <c r="AR2126" s="53" t="s">
        <v>12775</v>
      </c>
    </row>
    <row r="2127" spans="44:44">
      <c r="AR2127" s="55" t="s">
        <v>10169</v>
      </c>
    </row>
    <row r="2128" spans="44:44">
      <c r="AR2128" s="53" t="s">
        <v>12776</v>
      </c>
    </row>
    <row r="2129" spans="44:44">
      <c r="AR2129" s="55" t="s">
        <v>12777</v>
      </c>
    </row>
    <row r="2130" spans="44:44">
      <c r="AR2130" s="53" t="s">
        <v>12778</v>
      </c>
    </row>
    <row r="2131" spans="44:44">
      <c r="AR2131" s="55" t="s">
        <v>12779</v>
      </c>
    </row>
    <row r="2132" spans="44:44">
      <c r="AR2132" s="53" t="s">
        <v>12780</v>
      </c>
    </row>
    <row r="2133" spans="44:44">
      <c r="AR2133" s="55" t="s">
        <v>12781</v>
      </c>
    </row>
    <row r="2134" spans="44:44">
      <c r="AR2134" s="53" t="s">
        <v>12782</v>
      </c>
    </row>
    <row r="2135" spans="44:44">
      <c r="AR2135" s="55" t="s">
        <v>12783</v>
      </c>
    </row>
    <row r="2136" spans="44:44">
      <c r="AR2136" s="53" t="s">
        <v>12784</v>
      </c>
    </row>
    <row r="2137" spans="44:44">
      <c r="AR2137" s="55" t="s">
        <v>12785</v>
      </c>
    </row>
    <row r="2138" spans="44:44">
      <c r="AR2138" s="53" t="s">
        <v>12786</v>
      </c>
    </row>
    <row r="2139" spans="44:44">
      <c r="AR2139" s="55" t="s">
        <v>12787</v>
      </c>
    </row>
    <row r="2140" spans="44:44">
      <c r="AR2140" s="53" t="s">
        <v>12788</v>
      </c>
    </row>
    <row r="2141" spans="44:44">
      <c r="AR2141" s="55" t="s">
        <v>12789</v>
      </c>
    </row>
    <row r="2142" spans="44:44">
      <c r="AR2142" s="53" t="s">
        <v>12790</v>
      </c>
    </row>
    <row r="2143" spans="44:44">
      <c r="AR2143" s="55" t="s">
        <v>12791</v>
      </c>
    </row>
    <row r="2144" spans="44:44">
      <c r="AR2144" s="53" t="s">
        <v>12792</v>
      </c>
    </row>
    <row r="2145" spans="44:44">
      <c r="AR2145" s="55" t="s">
        <v>12793</v>
      </c>
    </row>
    <row r="2146" spans="44:44">
      <c r="AR2146" s="53" t="s">
        <v>12794</v>
      </c>
    </row>
    <row r="2147" spans="44:44">
      <c r="AR2147" s="55" t="s">
        <v>12795</v>
      </c>
    </row>
    <row r="2148" spans="44:44">
      <c r="AR2148" s="53" t="s">
        <v>12796</v>
      </c>
    </row>
    <row r="2149" spans="44:44">
      <c r="AR2149" s="55" t="s">
        <v>12797</v>
      </c>
    </row>
    <row r="2150" spans="44:44">
      <c r="AR2150" s="53" t="s">
        <v>12798</v>
      </c>
    </row>
    <row r="2151" spans="44:44">
      <c r="AR2151" s="55" t="s">
        <v>12799</v>
      </c>
    </row>
    <row r="2152" spans="44:44">
      <c r="AR2152" s="53" t="s">
        <v>12800</v>
      </c>
    </row>
    <row r="2153" spans="44:44">
      <c r="AR2153" s="55" t="s">
        <v>12801</v>
      </c>
    </row>
    <row r="2154" spans="44:44">
      <c r="AR2154" s="53" t="s">
        <v>12802</v>
      </c>
    </row>
    <row r="2155" spans="44:44">
      <c r="AR2155" s="55" t="s">
        <v>12803</v>
      </c>
    </row>
    <row r="2156" spans="44:44">
      <c r="AR2156" s="53" t="s">
        <v>12804</v>
      </c>
    </row>
    <row r="2157" spans="44:44">
      <c r="AR2157" s="55" t="s">
        <v>12805</v>
      </c>
    </row>
    <row r="2158" spans="44:44">
      <c r="AR2158" s="53" t="s">
        <v>12806</v>
      </c>
    </row>
    <row r="2159" spans="44:44">
      <c r="AR2159" s="55" t="s">
        <v>12807</v>
      </c>
    </row>
    <row r="2160" spans="44:44">
      <c r="AR2160" s="53" t="s">
        <v>12808</v>
      </c>
    </row>
    <row r="2161" spans="44:44">
      <c r="AR2161" s="55" t="s">
        <v>12809</v>
      </c>
    </row>
    <row r="2162" spans="44:44">
      <c r="AR2162" s="53" t="s">
        <v>12810</v>
      </c>
    </row>
    <row r="2163" spans="44:44">
      <c r="AR2163" s="55" t="s">
        <v>12810</v>
      </c>
    </row>
    <row r="2164" spans="44:44">
      <c r="AR2164" s="53" t="s">
        <v>12811</v>
      </c>
    </row>
    <row r="2165" spans="44:44">
      <c r="AR2165" s="55" t="s">
        <v>12812</v>
      </c>
    </row>
    <row r="2166" spans="44:44">
      <c r="AR2166" s="53" t="s">
        <v>12813</v>
      </c>
    </row>
    <row r="2167" spans="44:44">
      <c r="AR2167" s="55" t="s">
        <v>12814</v>
      </c>
    </row>
    <row r="2168" spans="44:44">
      <c r="AR2168" s="53" t="s">
        <v>12815</v>
      </c>
    </row>
    <row r="2169" spans="44:44">
      <c r="AR2169" s="55" t="s">
        <v>12816</v>
      </c>
    </row>
    <row r="2170" spans="44:44">
      <c r="AR2170" s="53" t="s">
        <v>12817</v>
      </c>
    </row>
    <row r="2171" spans="44:44">
      <c r="AR2171" s="55" t="s">
        <v>12818</v>
      </c>
    </row>
    <row r="2172" spans="44:44">
      <c r="AR2172" s="53" t="s">
        <v>12819</v>
      </c>
    </row>
    <row r="2173" spans="44:44">
      <c r="AR2173" s="55" t="s">
        <v>12820</v>
      </c>
    </row>
    <row r="2174" spans="44:44">
      <c r="AR2174" s="53" t="s">
        <v>12821</v>
      </c>
    </row>
    <row r="2175" spans="44:44">
      <c r="AR2175" s="55" t="s">
        <v>12822</v>
      </c>
    </row>
    <row r="2176" spans="44:44">
      <c r="AR2176" s="53" t="s">
        <v>12823</v>
      </c>
    </row>
    <row r="2177" spans="44:44">
      <c r="AR2177" s="55" t="s">
        <v>12824</v>
      </c>
    </row>
    <row r="2178" spans="44:44">
      <c r="AR2178" s="53" t="s">
        <v>12825</v>
      </c>
    </row>
    <row r="2179" spans="44:44">
      <c r="AR2179" s="55" t="s">
        <v>12826</v>
      </c>
    </row>
    <row r="2180" spans="44:44">
      <c r="AR2180" s="53" t="s">
        <v>12827</v>
      </c>
    </row>
    <row r="2181" spans="44:44">
      <c r="AR2181" s="55" t="s">
        <v>12828</v>
      </c>
    </row>
    <row r="2182" spans="44:44">
      <c r="AR2182" s="53" t="s">
        <v>12829</v>
      </c>
    </row>
    <row r="2183" spans="44:44">
      <c r="AR2183" s="55" t="s">
        <v>12830</v>
      </c>
    </row>
    <row r="2184" spans="44:44">
      <c r="AR2184" s="53" t="s">
        <v>12831</v>
      </c>
    </row>
    <row r="2185" spans="44:44">
      <c r="AR2185" s="55" t="s">
        <v>12832</v>
      </c>
    </row>
    <row r="2186" spans="44:44">
      <c r="AR2186" s="53" t="s">
        <v>12833</v>
      </c>
    </row>
    <row r="2187" spans="44:44">
      <c r="AR2187" s="55" t="s">
        <v>12834</v>
      </c>
    </row>
    <row r="2188" spans="44:44">
      <c r="AR2188" s="53" t="s">
        <v>12835</v>
      </c>
    </row>
    <row r="2189" spans="44:44">
      <c r="AR2189" s="55" t="s">
        <v>12835</v>
      </c>
    </row>
    <row r="2190" spans="44:44">
      <c r="AR2190" s="53" t="s">
        <v>12836</v>
      </c>
    </row>
    <row r="2191" spans="44:44">
      <c r="AR2191" s="55" t="s">
        <v>12837</v>
      </c>
    </row>
    <row r="2192" spans="44:44">
      <c r="AR2192" s="53" t="s">
        <v>12838</v>
      </c>
    </row>
    <row r="2193" spans="44:44">
      <c r="AR2193" s="55" t="s">
        <v>12839</v>
      </c>
    </row>
    <row r="2194" spans="44:44">
      <c r="AR2194" s="53" t="s">
        <v>12840</v>
      </c>
    </row>
    <row r="2195" spans="44:44">
      <c r="AR2195" s="55" t="s">
        <v>12840</v>
      </c>
    </row>
    <row r="2196" spans="44:44">
      <c r="AR2196" s="53" t="s">
        <v>12841</v>
      </c>
    </row>
    <row r="2197" spans="44:44">
      <c r="AR2197" s="55" t="s">
        <v>12842</v>
      </c>
    </row>
    <row r="2198" spans="44:44">
      <c r="AR2198" s="53" t="s">
        <v>12842</v>
      </c>
    </row>
    <row r="2199" spans="44:44">
      <c r="AR2199" s="55" t="s">
        <v>12843</v>
      </c>
    </row>
    <row r="2200" spans="44:44">
      <c r="AR2200" s="53" t="s">
        <v>12844</v>
      </c>
    </row>
    <row r="2201" spans="44:44">
      <c r="AR2201" s="55" t="s">
        <v>12845</v>
      </c>
    </row>
    <row r="2202" spans="44:44">
      <c r="AR2202" s="53" t="s">
        <v>12846</v>
      </c>
    </row>
    <row r="2203" spans="44:44">
      <c r="AR2203" s="55" t="s">
        <v>12847</v>
      </c>
    </row>
    <row r="2204" spans="44:44">
      <c r="AR2204" s="53" t="s">
        <v>12848</v>
      </c>
    </row>
    <row r="2205" spans="44:44">
      <c r="AR2205" s="55" t="s">
        <v>12849</v>
      </c>
    </row>
    <row r="2206" spans="44:44">
      <c r="AR2206" s="53" t="s">
        <v>12850</v>
      </c>
    </row>
    <row r="2207" spans="44:44">
      <c r="AR2207" s="55" t="s">
        <v>12851</v>
      </c>
    </row>
    <row r="2208" spans="44:44">
      <c r="AR2208" s="53" t="s">
        <v>12852</v>
      </c>
    </row>
    <row r="2209" spans="44:44">
      <c r="AR2209" s="55" t="s">
        <v>12853</v>
      </c>
    </row>
    <row r="2210" spans="44:44">
      <c r="AR2210" s="53" t="s">
        <v>12854</v>
      </c>
    </row>
    <row r="2211" spans="44:44">
      <c r="AR2211" s="55" t="s">
        <v>12855</v>
      </c>
    </row>
    <row r="2212" spans="44:44">
      <c r="AR2212" s="53" t="s">
        <v>12856</v>
      </c>
    </row>
    <row r="2213" spans="44:44">
      <c r="AR2213" s="55" t="s">
        <v>12857</v>
      </c>
    </row>
    <row r="2214" spans="44:44">
      <c r="AR2214" s="53" t="s">
        <v>12858</v>
      </c>
    </row>
    <row r="2215" spans="44:44">
      <c r="AR2215" s="55" t="s">
        <v>12859</v>
      </c>
    </row>
    <row r="2216" spans="44:44">
      <c r="AR2216" s="53" t="s">
        <v>12860</v>
      </c>
    </row>
    <row r="2217" spans="44:44">
      <c r="AR2217" s="55" t="s">
        <v>12861</v>
      </c>
    </row>
    <row r="2218" spans="44:44">
      <c r="AR2218" s="53" t="s">
        <v>12862</v>
      </c>
    </row>
    <row r="2219" spans="44:44">
      <c r="AR2219" s="55" t="s">
        <v>12863</v>
      </c>
    </row>
    <row r="2220" spans="44:44">
      <c r="AR2220" s="53" t="s">
        <v>12864</v>
      </c>
    </row>
    <row r="2221" spans="44:44">
      <c r="AR2221" s="55" t="s">
        <v>12865</v>
      </c>
    </row>
    <row r="2222" spans="44:44">
      <c r="AR2222" s="53" t="s">
        <v>12866</v>
      </c>
    </row>
    <row r="2223" spans="44:44">
      <c r="AR2223" s="55" t="s">
        <v>12867</v>
      </c>
    </row>
    <row r="2224" spans="44:44">
      <c r="AR2224" s="53" t="s">
        <v>12868</v>
      </c>
    </row>
    <row r="2225" spans="44:44">
      <c r="AR2225" s="55" t="s">
        <v>12869</v>
      </c>
    </row>
    <row r="2226" spans="44:44">
      <c r="AR2226" s="53" t="s">
        <v>12870</v>
      </c>
    </row>
    <row r="2227" spans="44:44">
      <c r="AR2227" s="55" t="s">
        <v>12871</v>
      </c>
    </row>
    <row r="2228" spans="44:44">
      <c r="AR2228" s="53" t="s">
        <v>12872</v>
      </c>
    </row>
    <row r="2229" spans="44:44">
      <c r="AR2229" s="55" t="s">
        <v>12873</v>
      </c>
    </row>
    <row r="2230" spans="44:44">
      <c r="AR2230" s="53" t="s">
        <v>12874</v>
      </c>
    </row>
    <row r="2231" spans="44:44">
      <c r="AR2231" s="55" t="s">
        <v>12875</v>
      </c>
    </row>
    <row r="2232" spans="44:44">
      <c r="AR2232" s="53" t="s">
        <v>12876</v>
      </c>
    </row>
    <row r="2233" spans="44:44">
      <c r="AR2233" s="55" t="s">
        <v>12877</v>
      </c>
    </row>
    <row r="2234" spans="44:44">
      <c r="AR2234" s="53" t="s">
        <v>12878</v>
      </c>
    </row>
    <row r="2235" spans="44:44">
      <c r="AR2235" s="55" t="s">
        <v>12879</v>
      </c>
    </row>
    <row r="2236" spans="44:44">
      <c r="AR2236" s="53" t="s">
        <v>12880</v>
      </c>
    </row>
    <row r="2237" spans="44:44">
      <c r="AR2237" s="55" t="s">
        <v>12881</v>
      </c>
    </row>
    <row r="2238" spans="44:44">
      <c r="AR2238" s="53" t="s">
        <v>12882</v>
      </c>
    </row>
    <row r="2239" spans="44:44">
      <c r="AR2239" s="55" t="s">
        <v>12883</v>
      </c>
    </row>
    <row r="2240" spans="44:44">
      <c r="AR2240" s="53" t="s">
        <v>12884</v>
      </c>
    </row>
    <row r="2241" spans="44:44">
      <c r="AR2241" s="55" t="s">
        <v>12885</v>
      </c>
    </row>
    <row r="2242" spans="44:44">
      <c r="AR2242" s="53" t="s">
        <v>12886</v>
      </c>
    </row>
    <row r="2243" spans="44:44">
      <c r="AR2243" s="55" t="s">
        <v>12887</v>
      </c>
    </row>
    <row r="2244" spans="44:44">
      <c r="AR2244" s="53" t="s">
        <v>12888</v>
      </c>
    </row>
    <row r="2245" spans="44:44">
      <c r="AR2245" s="55" t="s">
        <v>12889</v>
      </c>
    </row>
    <row r="2246" spans="44:44">
      <c r="AR2246" s="53" t="s">
        <v>12890</v>
      </c>
    </row>
    <row r="2247" spans="44:44">
      <c r="AR2247" s="55" t="s">
        <v>12891</v>
      </c>
    </row>
    <row r="2248" spans="44:44">
      <c r="AR2248" s="53" t="s">
        <v>12892</v>
      </c>
    </row>
    <row r="2249" spans="44:44">
      <c r="AR2249" s="55" t="s">
        <v>12893</v>
      </c>
    </row>
    <row r="2250" spans="44:44">
      <c r="AR2250" s="53" t="s">
        <v>12894</v>
      </c>
    </row>
    <row r="2251" spans="44:44">
      <c r="AR2251" s="55" t="s">
        <v>12895</v>
      </c>
    </row>
    <row r="2252" spans="44:44">
      <c r="AR2252" s="53" t="s">
        <v>12896</v>
      </c>
    </row>
    <row r="2253" spans="44:44">
      <c r="AR2253" s="55" t="s">
        <v>12896</v>
      </c>
    </row>
    <row r="2254" spans="44:44">
      <c r="AR2254" s="53" t="s">
        <v>12897</v>
      </c>
    </row>
    <row r="2255" spans="44:44">
      <c r="AR2255" s="55" t="s">
        <v>12898</v>
      </c>
    </row>
    <row r="2256" spans="44:44">
      <c r="AR2256" s="53" t="s">
        <v>12899</v>
      </c>
    </row>
    <row r="2257" spans="44:44">
      <c r="AR2257" s="55" t="s">
        <v>12900</v>
      </c>
    </row>
    <row r="2258" spans="44:44">
      <c r="AR2258" s="53" t="s">
        <v>12900</v>
      </c>
    </row>
    <row r="2259" spans="44:44">
      <c r="AR2259" s="55" t="s">
        <v>12901</v>
      </c>
    </row>
    <row r="2260" spans="44:44">
      <c r="AR2260" s="53" t="s">
        <v>12902</v>
      </c>
    </row>
    <row r="2261" spans="44:44">
      <c r="AR2261" s="55" t="s">
        <v>12903</v>
      </c>
    </row>
    <row r="2262" spans="44:44">
      <c r="AR2262" s="53" t="s">
        <v>12904</v>
      </c>
    </row>
    <row r="2263" spans="44:44">
      <c r="AR2263" s="55" t="s">
        <v>10232</v>
      </c>
    </row>
    <row r="2264" spans="44:44">
      <c r="AR2264" s="53" t="s">
        <v>12905</v>
      </c>
    </row>
    <row r="2265" spans="44:44">
      <c r="AR2265" s="55" t="s">
        <v>12906</v>
      </c>
    </row>
    <row r="2266" spans="44:44">
      <c r="AR2266" s="53" t="s">
        <v>12907</v>
      </c>
    </row>
    <row r="2267" spans="44:44">
      <c r="AR2267" s="55" t="s">
        <v>12908</v>
      </c>
    </row>
    <row r="2268" spans="44:44">
      <c r="AR2268" s="53" t="s">
        <v>12909</v>
      </c>
    </row>
    <row r="2269" spans="44:44">
      <c r="AR2269" s="55" t="s">
        <v>12910</v>
      </c>
    </row>
    <row r="2270" spans="44:44">
      <c r="AR2270" s="53" t="s">
        <v>12911</v>
      </c>
    </row>
    <row r="2271" spans="44:44">
      <c r="AR2271" s="55" t="s">
        <v>12912</v>
      </c>
    </row>
    <row r="2272" spans="44:44">
      <c r="AR2272" s="53" t="s">
        <v>12913</v>
      </c>
    </row>
    <row r="2273" spans="44:44">
      <c r="AR2273" s="55" t="s">
        <v>12913</v>
      </c>
    </row>
    <row r="2274" spans="44:44">
      <c r="AR2274" s="53" t="s">
        <v>12914</v>
      </c>
    </row>
    <row r="2275" spans="44:44">
      <c r="AR2275" s="55" t="s">
        <v>12915</v>
      </c>
    </row>
    <row r="2276" spans="44:44">
      <c r="AR2276" s="53" t="s">
        <v>12916</v>
      </c>
    </row>
    <row r="2277" spans="44:44">
      <c r="AR2277" s="55" t="s">
        <v>12917</v>
      </c>
    </row>
    <row r="2278" spans="44:44">
      <c r="AR2278" s="53" t="s">
        <v>12918</v>
      </c>
    </row>
    <row r="2279" spans="44:44">
      <c r="AR2279" s="55" t="s">
        <v>12919</v>
      </c>
    </row>
    <row r="2280" spans="44:44">
      <c r="AR2280" s="53" t="s">
        <v>12920</v>
      </c>
    </row>
    <row r="2281" spans="44:44">
      <c r="AR2281" s="55" t="s">
        <v>12921</v>
      </c>
    </row>
    <row r="2282" spans="44:44">
      <c r="AR2282" s="53" t="s">
        <v>12922</v>
      </c>
    </row>
    <row r="2283" spans="44:44">
      <c r="AR2283" s="55" t="s">
        <v>12923</v>
      </c>
    </row>
    <row r="2284" spans="44:44">
      <c r="AR2284" s="53" t="s">
        <v>12924</v>
      </c>
    </row>
    <row r="2285" spans="44:44">
      <c r="AR2285" s="55" t="s">
        <v>12924</v>
      </c>
    </row>
    <row r="2286" spans="44:44">
      <c r="AR2286" s="53" t="s">
        <v>12925</v>
      </c>
    </row>
    <row r="2287" spans="44:44">
      <c r="AR2287" s="55" t="s">
        <v>12926</v>
      </c>
    </row>
    <row r="2288" spans="44:44">
      <c r="AR2288" s="53" t="s">
        <v>12927</v>
      </c>
    </row>
    <row r="2289" spans="44:44">
      <c r="AR2289" s="55" t="s">
        <v>12928</v>
      </c>
    </row>
    <row r="2290" spans="44:44">
      <c r="AR2290" s="53" t="s">
        <v>12929</v>
      </c>
    </row>
    <row r="2291" spans="44:44">
      <c r="AR2291" s="55" t="s">
        <v>12930</v>
      </c>
    </row>
    <row r="2292" spans="44:44">
      <c r="AR2292" s="53" t="s">
        <v>12931</v>
      </c>
    </row>
    <row r="2293" spans="44:44">
      <c r="AR2293" s="55" t="s">
        <v>12932</v>
      </c>
    </row>
    <row r="2294" spans="44:44">
      <c r="AR2294" s="53" t="s">
        <v>12933</v>
      </c>
    </row>
    <row r="2295" spans="44:44">
      <c r="AR2295" s="55" t="s">
        <v>12934</v>
      </c>
    </row>
    <row r="2296" spans="44:44">
      <c r="AR2296" s="53" t="s">
        <v>12935</v>
      </c>
    </row>
    <row r="2297" spans="44:44">
      <c r="AR2297" s="55" t="s">
        <v>12936</v>
      </c>
    </row>
    <row r="2298" spans="44:44">
      <c r="AR2298" s="53" t="s">
        <v>12937</v>
      </c>
    </row>
    <row r="2299" spans="44:44">
      <c r="AR2299" s="55" t="s">
        <v>12938</v>
      </c>
    </row>
    <row r="2300" spans="44:44">
      <c r="AR2300" s="53" t="s">
        <v>12939</v>
      </c>
    </row>
    <row r="2301" spans="44:44">
      <c r="AR2301" s="55" t="s">
        <v>12940</v>
      </c>
    </row>
    <row r="2302" spans="44:44">
      <c r="AR2302" s="53" t="s">
        <v>12941</v>
      </c>
    </row>
    <row r="2303" spans="44:44">
      <c r="AR2303" s="55" t="s">
        <v>12942</v>
      </c>
    </row>
    <row r="2304" spans="44:44">
      <c r="AR2304" s="53" t="s">
        <v>12943</v>
      </c>
    </row>
    <row r="2305" spans="44:44">
      <c r="AR2305" s="55" t="s">
        <v>12944</v>
      </c>
    </row>
    <row r="2306" spans="44:44">
      <c r="AR2306" s="53" t="s">
        <v>12945</v>
      </c>
    </row>
    <row r="2307" spans="44:44">
      <c r="AR2307" s="55" t="s">
        <v>12946</v>
      </c>
    </row>
    <row r="2308" spans="44:44">
      <c r="AR2308" s="53" t="s">
        <v>12947</v>
      </c>
    </row>
    <row r="2309" spans="44:44">
      <c r="AR2309" s="55" t="s">
        <v>12948</v>
      </c>
    </row>
    <row r="2310" spans="44:44">
      <c r="AR2310" s="53" t="s">
        <v>10519</v>
      </c>
    </row>
    <row r="2311" spans="44:44">
      <c r="AR2311" s="55" t="s">
        <v>12949</v>
      </c>
    </row>
    <row r="2312" spans="44:44">
      <c r="AR2312" s="53" t="s">
        <v>12950</v>
      </c>
    </row>
    <row r="2313" spans="44:44">
      <c r="AR2313" s="55" t="s">
        <v>12951</v>
      </c>
    </row>
    <row r="2314" spans="44:44">
      <c r="AR2314" s="53" t="s">
        <v>12952</v>
      </c>
    </row>
    <row r="2315" spans="44:44">
      <c r="AR2315" s="55" t="s">
        <v>12953</v>
      </c>
    </row>
    <row r="2316" spans="44:44">
      <c r="AR2316" s="53" t="s">
        <v>12954</v>
      </c>
    </row>
    <row r="2317" spans="44:44">
      <c r="AR2317" s="55" t="s">
        <v>12955</v>
      </c>
    </row>
    <row r="2318" spans="44:44">
      <c r="AR2318" s="53" t="s">
        <v>12956</v>
      </c>
    </row>
    <row r="2319" spans="44:44">
      <c r="AR2319" s="55" t="s">
        <v>12957</v>
      </c>
    </row>
    <row r="2320" spans="44:44">
      <c r="AR2320" s="53" t="s">
        <v>12958</v>
      </c>
    </row>
    <row r="2321" spans="44:44">
      <c r="AR2321" s="55" t="s">
        <v>12959</v>
      </c>
    </row>
    <row r="2322" spans="44:44">
      <c r="AR2322" s="53" t="s">
        <v>12960</v>
      </c>
    </row>
    <row r="2323" spans="44:44">
      <c r="AR2323" s="55" t="s">
        <v>12961</v>
      </c>
    </row>
    <row r="2324" spans="44:44">
      <c r="AR2324" s="53" t="s">
        <v>12962</v>
      </c>
    </row>
    <row r="2325" spans="44:44">
      <c r="AR2325" s="55" t="s">
        <v>12963</v>
      </c>
    </row>
    <row r="2326" spans="44:44">
      <c r="AR2326" s="53" t="s">
        <v>12964</v>
      </c>
    </row>
    <row r="2327" spans="44:44">
      <c r="AR2327" s="55" t="s">
        <v>12964</v>
      </c>
    </row>
    <row r="2328" spans="44:44">
      <c r="AR2328" s="53" t="s">
        <v>12965</v>
      </c>
    </row>
    <row r="2329" spans="44:44">
      <c r="AR2329" s="55" t="s">
        <v>12966</v>
      </c>
    </row>
    <row r="2330" spans="44:44">
      <c r="AR2330" s="53" t="s">
        <v>12967</v>
      </c>
    </row>
    <row r="2331" spans="44:44">
      <c r="AR2331" s="55" t="s">
        <v>12968</v>
      </c>
    </row>
    <row r="2332" spans="44:44">
      <c r="AR2332" s="53" t="s">
        <v>12969</v>
      </c>
    </row>
    <row r="2333" spans="44:44">
      <c r="AR2333" s="55" t="s">
        <v>12970</v>
      </c>
    </row>
    <row r="2334" spans="44:44">
      <c r="AR2334" s="53" t="s">
        <v>12971</v>
      </c>
    </row>
    <row r="2335" spans="44:44">
      <c r="AR2335" s="55" t="s">
        <v>12972</v>
      </c>
    </row>
    <row r="2336" spans="44:44">
      <c r="AR2336" s="53" t="s">
        <v>12973</v>
      </c>
    </row>
    <row r="2337" spans="44:44">
      <c r="AR2337" s="55" t="s">
        <v>12974</v>
      </c>
    </row>
    <row r="2338" spans="44:44">
      <c r="AR2338" s="53" t="s">
        <v>12975</v>
      </c>
    </row>
    <row r="2339" spans="44:44">
      <c r="AR2339" s="55" t="s">
        <v>12976</v>
      </c>
    </row>
    <row r="2340" spans="44:44">
      <c r="AR2340" s="53" t="s">
        <v>12977</v>
      </c>
    </row>
    <row r="2341" spans="44:44">
      <c r="AR2341" s="55" t="s">
        <v>12978</v>
      </c>
    </row>
    <row r="2342" spans="44:44">
      <c r="AR2342" s="53" t="s">
        <v>12979</v>
      </c>
    </row>
    <row r="2343" spans="44:44">
      <c r="AR2343" s="55" t="s">
        <v>12979</v>
      </c>
    </row>
    <row r="2344" spans="44:44">
      <c r="AR2344" s="53" t="s">
        <v>12979</v>
      </c>
    </row>
    <row r="2345" spans="44:44">
      <c r="AR2345" s="55" t="s">
        <v>12980</v>
      </c>
    </row>
    <row r="2346" spans="44:44">
      <c r="AR2346" s="53" t="s">
        <v>12981</v>
      </c>
    </row>
    <row r="2347" spans="44:44">
      <c r="AR2347" s="55" t="s">
        <v>12982</v>
      </c>
    </row>
    <row r="2348" spans="44:44">
      <c r="AR2348" s="53" t="s">
        <v>12983</v>
      </c>
    </row>
    <row r="2349" spans="44:44">
      <c r="AR2349" s="55" t="s">
        <v>12984</v>
      </c>
    </row>
    <row r="2350" spans="44:44">
      <c r="AR2350" s="53" t="s">
        <v>12985</v>
      </c>
    </row>
    <row r="2351" spans="44:44">
      <c r="AR2351" s="55" t="s">
        <v>12986</v>
      </c>
    </row>
    <row r="2352" spans="44:44">
      <c r="AR2352" s="53" t="s">
        <v>12987</v>
      </c>
    </row>
    <row r="2353" spans="44:44">
      <c r="AR2353" s="55" t="s">
        <v>12988</v>
      </c>
    </row>
    <row r="2354" spans="44:44">
      <c r="AR2354" s="53" t="s">
        <v>12989</v>
      </c>
    </row>
    <row r="2355" spans="44:44">
      <c r="AR2355" s="55" t="s">
        <v>12990</v>
      </c>
    </row>
    <row r="2356" spans="44:44">
      <c r="AR2356" s="53" t="s">
        <v>12991</v>
      </c>
    </row>
    <row r="2357" spans="44:44">
      <c r="AR2357" s="55" t="s">
        <v>12992</v>
      </c>
    </row>
    <row r="2358" spans="44:44">
      <c r="AR2358" s="53" t="s">
        <v>12993</v>
      </c>
    </row>
    <row r="2359" spans="44:44">
      <c r="AR2359" s="55" t="s">
        <v>12994</v>
      </c>
    </row>
    <row r="2360" spans="44:44">
      <c r="AR2360" s="53" t="s">
        <v>12995</v>
      </c>
    </row>
    <row r="2361" spans="44:44">
      <c r="AR2361" s="55" t="s">
        <v>12996</v>
      </c>
    </row>
    <row r="2362" spans="44:44">
      <c r="AR2362" s="53" t="s">
        <v>12997</v>
      </c>
    </row>
    <row r="2363" spans="44:44">
      <c r="AR2363" s="55" t="s">
        <v>12998</v>
      </c>
    </row>
    <row r="2364" spans="44:44">
      <c r="AR2364" s="53" t="s">
        <v>12999</v>
      </c>
    </row>
    <row r="2365" spans="44:44">
      <c r="AR2365" s="55" t="s">
        <v>13000</v>
      </c>
    </row>
    <row r="2366" spans="44:44">
      <c r="AR2366" s="53" t="s">
        <v>13001</v>
      </c>
    </row>
    <row r="2367" spans="44:44">
      <c r="AR2367" s="55" t="s">
        <v>13002</v>
      </c>
    </row>
    <row r="2368" spans="44:44">
      <c r="AR2368" s="53" t="s">
        <v>13003</v>
      </c>
    </row>
    <row r="2369" spans="44:44">
      <c r="AR2369" s="55" t="s">
        <v>13004</v>
      </c>
    </row>
    <row r="2370" spans="44:44">
      <c r="AR2370" s="53" t="s">
        <v>13005</v>
      </c>
    </row>
    <row r="2371" spans="44:44">
      <c r="AR2371" s="55" t="s">
        <v>13006</v>
      </c>
    </row>
    <row r="2372" spans="44:44">
      <c r="AR2372" s="53" t="s">
        <v>13007</v>
      </c>
    </row>
    <row r="2373" spans="44:44">
      <c r="AR2373" s="55" t="s">
        <v>13008</v>
      </c>
    </row>
    <row r="2374" spans="44:44">
      <c r="AR2374" s="53" t="s">
        <v>13009</v>
      </c>
    </row>
    <row r="2375" spans="44:44">
      <c r="AR2375" s="55" t="s">
        <v>13009</v>
      </c>
    </row>
    <row r="2376" spans="44:44">
      <c r="AR2376" s="53" t="s">
        <v>13010</v>
      </c>
    </row>
    <row r="2377" spans="44:44">
      <c r="AR2377" s="55" t="s">
        <v>13011</v>
      </c>
    </row>
    <row r="2378" spans="44:44">
      <c r="AR2378" s="53" t="s">
        <v>13012</v>
      </c>
    </row>
    <row r="2379" spans="44:44">
      <c r="AR2379" s="55" t="s">
        <v>13013</v>
      </c>
    </row>
    <row r="2380" spans="44:44">
      <c r="AR2380" s="53" t="s">
        <v>13014</v>
      </c>
    </row>
    <row r="2381" spans="44:44">
      <c r="AR2381" s="55" t="s">
        <v>13014</v>
      </c>
    </row>
    <row r="2382" spans="44:44">
      <c r="AR2382" s="53" t="s">
        <v>13015</v>
      </c>
    </row>
    <row r="2383" spans="44:44">
      <c r="AR2383" s="55" t="s">
        <v>13016</v>
      </c>
    </row>
    <row r="2384" spans="44:44">
      <c r="AR2384" s="53" t="s">
        <v>13017</v>
      </c>
    </row>
    <row r="2385" spans="44:44">
      <c r="AR2385" s="55" t="s">
        <v>13018</v>
      </c>
    </row>
    <row r="2386" spans="44:44">
      <c r="AR2386" s="53" t="s">
        <v>13019</v>
      </c>
    </row>
    <row r="2387" spans="44:44">
      <c r="AR2387" s="55" t="s">
        <v>13020</v>
      </c>
    </row>
    <row r="2388" spans="44:44">
      <c r="AR2388" s="53" t="s">
        <v>13021</v>
      </c>
    </row>
    <row r="2389" spans="44:44">
      <c r="AR2389" s="55" t="s">
        <v>13022</v>
      </c>
    </row>
    <row r="2390" spans="44:44">
      <c r="AR2390" s="53" t="s">
        <v>13023</v>
      </c>
    </row>
    <row r="2391" spans="44:44">
      <c r="AR2391" s="55" t="s">
        <v>13024</v>
      </c>
    </row>
    <row r="2392" spans="44:44">
      <c r="AR2392" s="53" t="s">
        <v>13025</v>
      </c>
    </row>
    <row r="2393" spans="44:44">
      <c r="AR2393" s="55" t="s">
        <v>13025</v>
      </c>
    </row>
    <row r="2394" spans="44:44">
      <c r="AR2394" s="53" t="s">
        <v>13026</v>
      </c>
    </row>
    <row r="2395" spans="44:44">
      <c r="AR2395" s="55" t="s">
        <v>13027</v>
      </c>
    </row>
    <row r="2396" spans="44:44">
      <c r="AR2396" s="53" t="s">
        <v>13028</v>
      </c>
    </row>
    <row r="2397" spans="44:44">
      <c r="AR2397" s="55" t="s">
        <v>13029</v>
      </c>
    </row>
    <row r="2398" spans="44:44">
      <c r="AR2398" s="53" t="s">
        <v>13030</v>
      </c>
    </row>
    <row r="2399" spans="44:44">
      <c r="AR2399" s="55" t="s">
        <v>13031</v>
      </c>
    </row>
    <row r="2400" spans="44:44">
      <c r="AR2400" s="53" t="s">
        <v>13032</v>
      </c>
    </row>
    <row r="2401" spans="44:44">
      <c r="AR2401" s="55" t="s">
        <v>13033</v>
      </c>
    </row>
    <row r="2402" spans="44:44">
      <c r="AR2402" s="53" t="s">
        <v>13034</v>
      </c>
    </row>
    <row r="2403" spans="44:44">
      <c r="AR2403" s="55" t="s">
        <v>13035</v>
      </c>
    </row>
    <row r="2404" spans="44:44">
      <c r="AR2404" s="53" t="s">
        <v>13036</v>
      </c>
    </row>
    <row r="2405" spans="44:44">
      <c r="AR2405" s="55" t="s">
        <v>13037</v>
      </c>
    </row>
    <row r="2406" spans="44:44">
      <c r="AR2406" s="53" t="s">
        <v>13038</v>
      </c>
    </row>
    <row r="2407" spans="44:44">
      <c r="AR2407" s="55" t="s">
        <v>13039</v>
      </c>
    </row>
    <row r="2408" spans="44:44">
      <c r="AR2408" s="53" t="s">
        <v>13040</v>
      </c>
    </row>
    <row r="2409" spans="44:44">
      <c r="AR2409" s="55" t="s">
        <v>13041</v>
      </c>
    </row>
    <row r="2410" spans="44:44">
      <c r="AR2410" s="53" t="s">
        <v>13042</v>
      </c>
    </row>
    <row r="2411" spans="44:44">
      <c r="AR2411" s="55" t="s">
        <v>13043</v>
      </c>
    </row>
    <row r="2412" spans="44:44">
      <c r="AR2412" s="53" t="s">
        <v>13044</v>
      </c>
    </row>
    <row r="2413" spans="44:44">
      <c r="AR2413" s="55" t="s">
        <v>13045</v>
      </c>
    </row>
    <row r="2414" spans="44:44">
      <c r="AR2414" s="53" t="s">
        <v>13046</v>
      </c>
    </row>
    <row r="2415" spans="44:44">
      <c r="AR2415" s="55" t="s">
        <v>13047</v>
      </c>
    </row>
    <row r="2416" spans="44:44">
      <c r="AR2416" s="53" t="s">
        <v>13048</v>
      </c>
    </row>
    <row r="2417" spans="44:44">
      <c r="AR2417" s="55" t="s">
        <v>13049</v>
      </c>
    </row>
    <row r="2418" spans="44:44">
      <c r="AR2418" s="53" t="s">
        <v>13050</v>
      </c>
    </row>
    <row r="2419" spans="44:44">
      <c r="AR2419" s="55" t="s">
        <v>13051</v>
      </c>
    </row>
    <row r="2420" spans="44:44">
      <c r="AR2420" s="53" t="s">
        <v>13052</v>
      </c>
    </row>
    <row r="2421" spans="44:44">
      <c r="AR2421" s="55" t="s">
        <v>13053</v>
      </c>
    </row>
    <row r="2422" spans="44:44">
      <c r="AR2422" s="53" t="s">
        <v>13054</v>
      </c>
    </row>
    <row r="2423" spans="44:44">
      <c r="AR2423" s="55" t="s">
        <v>13055</v>
      </c>
    </row>
    <row r="2424" spans="44:44">
      <c r="AR2424" s="53" t="s">
        <v>13056</v>
      </c>
    </row>
    <row r="2425" spans="44:44">
      <c r="AR2425" s="55" t="s">
        <v>13057</v>
      </c>
    </row>
    <row r="2426" spans="44:44">
      <c r="AR2426" s="53" t="s">
        <v>13058</v>
      </c>
    </row>
    <row r="2427" spans="44:44">
      <c r="AR2427" s="55" t="s">
        <v>13059</v>
      </c>
    </row>
    <row r="2428" spans="44:44">
      <c r="AR2428" s="53" t="s">
        <v>13060</v>
      </c>
    </row>
    <row r="2429" spans="44:44">
      <c r="AR2429" s="55" t="s">
        <v>13061</v>
      </c>
    </row>
    <row r="2430" spans="44:44">
      <c r="AR2430" s="53" t="s">
        <v>13062</v>
      </c>
    </row>
    <row r="2431" spans="44:44">
      <c r="AR2431" s="55" t="s">
        <v>13063</v>
      </c>
    </row>
    <row r="2432" spans="44:44">
      <c r="AR2432" s="53" t="s">
        <v>13064</v>
      </c>
    </row>
    <row r="2433" spans="44:44">
      <c r="AR2433" s="55" t="s">
        <v>13065</v>
      </c>
    </row>
    <row r="2434" spans="44:44">
      <c r="AR2434" s="53" t="s">
        <v>13066</v>
      </c>
    </row>
    <row r="2435" spans="44:44">
      <c r="AR2435" s="55" t="s">
        <v>13067</v>
      </c>
    </row>
    <row r="2436" spans="44:44">
      <c r="AR2436" s="53" t="s">
        <v>13068</v>
      </c>
    </row>
    <row r="2437" spans="44:44">
      <c r="AR2437" s="55" t="s">
        <v>13069</v>
      </c>
    </row>
    <row r="2438" spans="44:44">
      <c r="AR2438" s="53" t="s">
        <v>13070</v>
      </c>
    </row>
    <row r="2439" spans="44:44">
      <c r="AR2439" s="55" t="s">
        <v>13071</v>
      </c>
    </row>
    <row r="2440" spans="44:44">
      <c r="AR2440" s="53" t="s">
        <v>13072</v>
      </c>
    </row>
    <row r="2441" spans="44:44">
      <c r="AR2441" s="55" t="s">
        <v>13073</v>
      </c>
    </row>
    <row r="2442" spans="44:44">
      <c r="AR2442" s="53" t="s">
        <v>13074</v>
      </c>
    </row>
    <row r="2443" spans="44:44">
      <c r="AR2443" s="55" t="s">
        <v>13075</v>
      </c>
    </row>
    <row r="2444" spans="44:44">
      <c r="AR2444" s="53" t="s">
        <v>13076</v>
      </c>
    </row>
    <row r="2445" spans="44:44">
      <c r="AR2445" s="55" t="s">
        <v>13077</v>
      </c>
    </row>
    <row r="2446" spans="44:44">
      <c r="AR2446" s="53" t="s">
        <v>13078</v>
      </c>
    </row>
    <row r="2447" spans="44:44">
      <c r="AR2447" s="55" t="s">
        <v>13079</v>
      </c>
    </row>
    <row r="2448" spans="44:44">
      <c r="AR2448" s="53" t="s">
        <v>13080</v>
      </c>
    </row>
    <row r="2449" spans="44:44">
      <c r="AR2449" s="55" t="s">
        <v>13081</v>
      </c>
    </row>
    <row r="2450" spans="44:44">
      <c r="AR2450" s="53" t="s">
        <v>13082</v>
      </c>
    </row>
    <row r="2451" spans="44:44">
      <c r="AR2451" s="55" t="s">
        <v>13083</v>
      </c>
    </row>
    <row r="2452" spans="44:44">
      <c r="AR2452" s="53" t="s">
        <v>13084</v>
      </c>
    </row>
    <row r="2453" spans="44:44">
      <c r="AR2453" s="55" t="s">
        <v>13085</v>
      </c>
    </row>
    <row r="2454" spans="44:44">
      <c r="AR2454" s="53" t="s">
        <v>13086</v>
      </c>
    </row>
    <row r="2455" spans="44:44">
      <c r="AR2455" s="55" t="s">
        <v>13087</v>
      </c>
    </row>
    <row r="2456" spans="44:44">
      <c r="AR2456" s="53" t="s">
        <v>13088</v>
      </c>
    </row>
    <row r="2457" spans="44:44">
      <c r="AR2457" s="55" t="s">
        <v>13089</v>
      </c>
    </row>
    <row r="2458" spans="44:44">
      <c r="AR2458" s="53" t="s">
        <v>13090</v>
      </c>
    </row>
    <row r="2459" spans="44:44">
      <c r="AR2459" s="55" t="s">
        <v>13091</v>
      </c>
    </row>
    <row r="2460" spans="44:44">
      <c r="AR2460" s="53" t="s">
        <v>13092</v>
      </c>
    </row>
    <row r="2461" spans="44:44">
      <c r="AR2461" s="55" t="s">
        <v>13093</v>
      </c>
    </row>
    <row r="2462" spans="44:44">
      <c r="AR2462" s="53" t="s">
        <v>13094</v>
      </c>
    </row>
    <row r="2463" spans="44:44">
      <c r="AR2463" s="55" t="s">
        <v>13095</v>
      </c>
    </row>
    <row r="2464" spans="44:44">
      <c r="AR2464" s="53" t="s">
        <v>13096</v>
      </c>
    </row>
    <row r="2465" spans="44:44">
      <c r="AR2465" s="55" t="s">
        <v>13096</v>
      </c>
    </row>
    <row r="2466" spans="44:44">
      <c r="AR2466" s="53" t="s">
        <v>13097</v>
      </c>
    </row>
    <row r="2467" spans="44:44">
      <c r="AR2467" s="55" t="s">
        <v>13098</v>
      </c>
    </row>
    <row r="2468" spans="44:44">
      <c r="AR2468" s="53" t="s">
        <v>13099</v>
      </c>
    </row>
    <row r="2469" spans="44:44">
      <c r="AR2469" s="55" t="s">
        <v>13100</v>
      </c>
    </row>
    <row r="2470" spans="44:44">
      <c r="AR2470" s="53" t="s">
        <v>13101</v>
      </c>
    </row>
    <row r="2471" spans="44:44">
      <c r="AR2471" s="55" t="s">
        <v>13102</v>
      </c>
    </row>
    <row r="2472" spans="44:44">
      <c r="AR2472" s="53" t="s">
        <v>13103</v>
      </c>
    </row>
    <row r="2473" spans="44:44">
      <c r="AR2473" s="55" t="s">
        <v>13104</v>
      </c>
    </row>
    <row r="2474" spans="44:44">
      <c r="AR2474" s="53" t="s">
        <v>13105</v>
      </c>
    </row>
    <row r="2475" spans="44:44">
      <c r="AR2475" s="55" t="s">
        <v>13106</v>
      </c>
    </row>
    <row r="2476" spans="44:44">
      <c r="AR2476" s="53" t="s">
        <v>13107</v>
      </c>
    </row>
    <row r="2477" spans="44:44">
      <c r="AR2477" s="55" t="s">
        <v>13108</v>
      </c>
    </row>
    <row r="2478" spans="44:44">
      <c r="AR2478" s="53" t="s">
        <v>13109</v>
      </c>
    </row>
    <row r="2479" spans="44:44">
      <c r="AR2479" s="55" t="s">
        <v>13110</v>
      </c>
    </row>
    <row r="2480" spans="44:44">
      <c r="AR2480" s="53" t="s">
        <v>13111</v>
      </c>
    </row>
    <row r="2481" spans="44:44">
      <c r="AR2481" s="55" t="s">
        <v>13112</v>
      </c>
    </row>
    <row r="2482" spans="44:44">
      <c r="AR2482" s="53" t="s">
        <v>13113</v>
      </c>
    </row>
    <row r="2483" spans="44:44">
      <c r="AR2483" s="55" t="s">
        <v>13114</v>
      </c>
    </row>
    <row r="2484" spans="44:44">
      <c r="AR2484" s="53" t="s">
        <v>13115</v>
      </c>
    </row>
    <row r="2485" spans="44:44">
      <c r="AR2485" s="55" t="s">
        <v>13116</v>
      </c>
    </row>
    <row r="2486" spans="44:44">
      <c r="AR2486" s="53" t="s">
        <v>13117</v>
      </c>
    </row>
    <row r="2487" spans="44:44">
      <c r="AR2487" s="55" t="s">
        <v>13118</v>
      </c>
    </row>
    <row r="2488" spans="44:44">
      <c r="AR2488" s="53" t="s">
        <v>13119</v>
      </c>
    </row>
    <row r="2489" spans="44:44">
      <c r="AR2489" s="55" t="s">
        <v>13119</v>
      </c>
    </row>
    <row r="2490" spans="44:44">
      <c r="AR2490" s="53" t="s">
        <v>13120</v>
      </c>
    </row>
    <row r="2491" spans="44:44">
      <c r="AR2491" s="55" t="s">
        <v>13121</v>
      </c>
    </row>
    <row r="2492" spans="44:44">
      <c r="AR2492" s="53" t="s">
        <v>13122</v>
      </c>
    </row>
    <row r="2493" spans="44:44">
      <c r="AR2493" s="55" t="s">
        <v>13123</v>
      </c>
    </row>
    <row r="2494" spans="44:44">
      <c r="AR2494" s="53" t="s">
        <v>13124</v>
      </c>
    </row>
    <row r="2495" spans="44:44">
      <c r="AR2495" s="55" t="s">
        <v>13125</v>
      </c>
    </row>
    <row r="2496" spans="44:44">
      <c r="AR2496" s="53" t="s">
        <v>13126</v>
      </c>
    </row>
    <row r="2497" spans="44:44">
      <c r="AR2497" s="55" t="s">
        <v>13127</v>
      </c>
    </row>
    <row r="2498" spans="44:44">
      <c r="AR2498" s="53" t="s">
        <v>13128</v>
      </c>
    </row>
    <row r="2499" spans="44:44">
      <c r="AR2499" s="55" t="s">
        <v>13129</v>
      </c>
    </row>
    <row r="2500" spans="44:44">
      <c r="AR2500" s="53" t="s">
        <v>13130</v>
      </c>
    </row>
    <row r="2501" spans="44:44">
      <c r="AR2501" s="55" t="s">
        <v>13131</v>
      </c>
    </row>
    <row r="2502" spans="44:44">
      <c r="AR2502" s="53" t="s">
        <v>13132</v>
      </c>
    </row>
    <row r="2503" spans="44:44">
      <c r="AR2503" s="55" t="s">
        <v>13133</v>
      </c>
    </row>
    <row r="2504" spans="44:44">
      <c r="AR2504" s="53" t="s">
        <v>13134</v>
      </c>
    </row>
    <row r="2505" spans="44:44">
      <c r="AR2505" s="55" t="s">
        <v>13135</v>
      </c>
    </row>
    <row r="2506" spans="44:44">
      <c r="AR2506" s="53" t="s">
        <v>13136</v>
      </c>
    </row>
    <row r="2507" spans="44:44">
      <c r="AR2507" s="55" t="s">
        <v>13137</v>
      </c>
    </row>
    <row r="2508" spans="44:44">
      <c r="AR2508" s="53" t="s">
        <v>13138</v>
      </c>
    </row>
    <row r="2509" spans="44:44">
      <c r="AR2509" s="55" t="s">
        <v>13139</v>
      </c>
    </row>
    <row r="2510" spans="44:44">
      <c r="AR2510" s="53" t="s">
        <v>13140</v>
      </c>
    </row>
    <row r="2511" spans="44:44">
      <c r="AR2511" s="55" t="s">
        <v>13141</v>
      </c>
    </row>
    <row r="2512" spans="44:44">
      <c r="AR2512" s="53" t="s">
        <v>13142</v>
      </c>
    </row>
    <row r="2513" spans="44:44">
      <c r="AR2513" s="55" t="s">
        <v>13143</v>
      </c>
    </row>
    <row r="2514" spans="44:44">
      <c r="AR2514" s="53" t="s">
        <v>13143</v>
      </c>
    </row>
    <row r="2515" spans="44:44">
      <c r="AR2515" s="55" t="s">
        <v>13144</v>
      </c>
    </row>
    <row r="2516" spans="44:44">
      <c r="AR2516" s="53" t="s">
        <v>13145</v>
      </c>
    </row>
    <row r="2517" spans="44:44">
      <c r="AR2517" s="55" t="s">
        <v>13146</v>
      </c>
    </row>
    <row r="2518" spans="44:44">
      <c r="AR2518" s="53" t="s">
        <v>13147</v>
      </c>
    </row>
    <row r="2519" spans="44:44">
      <c r="AR2519" s="55" t="s">
        <v>13148</v>
      </c>
    </row>
    <row r="2520" spans="44:44">
      <c r="AR2520" s="53" t="s">
        <v>13149</v>
      </c>
    </row>
    <row r="2521" spans="44:44">
      <c r="AR2521" s="55" t="s">
        <v>13150</v>
      </c>
    </row>
    <row r="2522" spans="44:44">
      <c r="AR2522" s="53" t="s">
        <v>13151</v>
      </c>
    </row>
    <row r="2523" spans="44:44">
      <c r="AR2523" s="55" t="s">
        <v>13152</v>
      </c>
    </row>
    <row r="2524" spans="44:44">
      <c r="AR2524" s="53" t="s">
        <v>13153</v>
      </c>
    </row>
    <row r="2525" spans="44:44">
      <c r="AR2525" s="55" t="s">
        <v>13154</v>
      </c>
    </row>
    <row r="2526" spans="44:44">
      <c r="AR2526" s="53" t="s">
        <v>13155</v>
      </c>
    </row>
    <row r="2527" spans="44:44">
      <c r="AR2527" s="55" t="s">
        <v>13156</v>
      </c>
    </row>
    <row r="2528" spans="44:44">
      <c r="AR2528" s="53" t="s">
        <v>13157</v>
      </c>
    </row>
    <row r="2529" spans="44:44">
      <c r="AR2529" s="55" t="s">
        <v>13158</v>
      </c>
    </row>
    <row r="2530" spans="44:44">
      <c r="AR2530" s="53" t="s">
        <v>13159</v>
      </c>
    </row>
    <row r="2531" spans="44:44">
      <c r="AR2531" s="55" t="s">
        <v>13159</v>
      </c>
    </row>
    <row r="2532" spans="44:44">
      <c r="AR2532" s="53" t="s">
        <v>13160</v>
      </c>
    </row>
    <row r="2533" spans="44:44">
      <c r="AR2533" s="55" t="s">
        <v>13161</v>
      </c>
    </row>
    <row r="2534" spans="44:44">
      <c r="AR2534" s="53" t="s">
        <v>13162</v>
      </c>
    </row>
    <row r="2535" spans="44:44">
      <c r="AR2535" s="55" t="s">
        <v>13163</v>
      </c>
    </row>
    <row r="2536" spans="44:44">
      <c r="AR2536" s="53" t="s">
        <v>13164</v>
      </c>
    </row>
    <row r="2537" spans="44:44">
      <c r="AR2537" s="55" t="s">
        <v>13165</v>
      </c>
    </row>
    <row r="2538" spans="44:44">
      <c r="AR2538" s="53" t="s">
        <v>13166</v>
      </c>
    </row>
    <row r="2539" spans="44:44">
      <c r="AR2539" s="55" t="s">
        <v>13166</v>
      </c>
    </row>
    <row r="2540" spans="44:44">
      <c r="AR2540" s="53" t="s">
        <v>13167</v>
      </c>
    </row>
    <row r="2541" spans="44:44">
      <c r="AR2541" s="55" t="s">
        <v>13168</v>
      </c>
    </row>
    <row r="2542" spans="44:44">
      <c r="AR2542" s="53" t="s">
        <v>13169</v>
      </c>
    </row>
    <row r="2543" spans="44:44">
      <c r="AR2543" s="55" t="s">
        <v>13170</v>
      </c>
    </row>
    <row r="2544" spans="44:44">
      <c r="AR2544" s="53" t="s">
        <v>13171</v>
      </c>
    </row>
    <row r="2545" spans="44:44">
      <c r="AR2545" s="55" t="s">
        <v>13172</v>
      </c>
    </row>
    <row r="2546" spans="44:44">
      <c r="AR2546" s="53" t="s">
        <v>13173</v>
      </c>
    </row>
    <row r="2547" spans="44:44">
      <c r="AR2547" s="55" t="s">
        <v>13173</v>
      </c>
    </row>
    <row r="2548" spans="44:44">
      <c r="AR2548" s="53" t="s">
        <v>13174</v>
      </c>
    </row>
    <row r="2549" spans="44:44">
      <c r="AR2549" s="55" t="s">
        <v>13175</v>
      </c>
    </row>
    <row r="2550" spans="44:44">
      <c r="AR2550" s="53" t="s">
        <v>13176</v>
      </c>
    </row>
    <row r="2551" spans="44:44">
      <c r="AR2551" s="55" t="s">
        <v>13177</v>
      </c>
    </row>
    <row r="2552" spans="44:44">
      <c r="AR2552" s="53" t="s">
        <v>13178</v>
      </c>
    </row>
    <row r="2553" spans="44:44">
      <c r="AR2553" s="55" t="s">
        <v>13179</v>
      </c>
    </row>
    <row r="2554" spans="44:44">
      <c r="AR2554" s="53" t="s">
        <v>13180</v>
      </c>
    </row>
    <row r="2555" spans="44:44">
      <c r="AR2555" s="55" t="s">
        <v>13181</v>
      </c>
    </row>
    <row r="2556" spans="44:44">
      <c r="AR2556" s="53" t="s">
        <v>13182</v>
      </c>
    </row>
    <row r="2557" spans="44:44">
      <c r="AR2557" s="55" t="s">
        <v>13182</v>
      </c>
    </row>
    <row r="2558" spans="44:44">
      <c r="AR2558" s="53" t="s">
        <v>13183</v>
      </c>
    </row>
    <row r="2559" spans="44:44">
      <c r="AR2559" s="55" t="s">
        <v>13184</v>
      </c>
    </row>
    <row r="2560" spans="44:44">
      <c r="AR2560" s="53" t="s">
        <v>13185</v>
      </c>
    </row>
    <row r="2561" spans="44:44">
      <c r="AR2561" s="55" t="s">
        <v>13186</v>
      </c>
    </row>
    <row r="2562" spans="44:44">
      <c r="AR2562" s="53" t="s">
        <v>13187</v>
      </c>
    </row>
    <row r="2563" spans="44:44">
      <c r="AR2563" s="55" t="s">
        <v>13188</v>
      </c>
    </row>
    <row r="2564" spans="44:44">
      <c r="AR2564" s="53" t="s">
        <v>13189</v>
      </c>
    </row>
    <row r="2565" spans="44:44">
      <c r="AR2565" s="55" t="s">
        <v>13190</v>
      </c>
    </row>
    <row r="2566" spans="44:44">
      <c r="AR2566" s="53" t="s">
        <v>13191</v>
      </c>
    </row>
    <row r="2567" spans="44:44">
      <c r="AR2567" s="55" t="s">
        <v>13192</v>
      </c>
    </row>
    <row r="2568" spans="44:44">
      <c r="AR2568" s="53" t="s">
        <v>13193</v>
      </c>
    </row>
    <row r="2569" spans="44:44">
      <c r="AR2569" s="55" t="s">
        <v>13194</v>
      </c>
    </row>
    <row r="2570" spans="44:44">
      <c r="AR2570" s="53" t="s">
        <v>13195</v>
      </c>
    </row>
    <row r="2571" spans="44:44">
      <c r="AR2571" s="55" t="s">
        <v>13196</v>
      </c>
    </row>
    <row r="2572" spans="44:44">
      <c r="AR2572" s="53" t="s">
        <v>13197</v>
      </c>
    </row>
    <row r="2573" spans="44:44">
      <c r="AR2573" s="55" t="s">
        <v>13198</v>
      </c>
    </row>
    <row r="2574" spans="44:44">
      <c r="AR2574" s="53" t="s">
        <v>13199</v>
      </c>
    </row>
    <row r="2575" spans="44:44">
      <c r="AR2575" s="55" t="s">
        <v>13200</v>
      </c>
    </row>
    <row r="2576" spans="44:44">
      <c r="AR2576" s="53" t="s">
        <v>13201</v>
      </c>
    </row>
    <row r="2577" spans="44:44">
      <c r="AR2577" s="55" t="s">
        <v>13202</v>
      </c>
    </row>
    <row r="2578" spans="44:44">
      <c r="AR2578" s="53" t="s">
        <v>13203</v>
      </c>
    </row>
    <row r="2579" spans="44:44">
      <c r="AR2579" s="55" t="s">
        <v>13204</v>
      </c>
    </row>
    <row r="2580" spans="44:44">
      <c r="AR2580" s="53" t="s">
        <v>13205</v>
      </c>
    </row>
    <row r="2581" spans="44:44">
      <c r="AR2581" s="55" t="s">
        <v>13206</v>
      </c>
    </row>
    <row r="2582" spans="44:44">
      <c r="AR2582" s="53" t="s">
        <v>13207</v>
      </c>
    </row>
    <row r="2583" spans="44:44">
      <c r="AR2583" s="55" t="s">
        <v>13208</v>
      </c>
    </row>
    <row r="2584" spans="44:44">
      <c r="AR2584" s="53" t="s">
        <v>13209</v>
      </c>
    </row>
    <row r="2585" spans="44:44">
      <c r="AR2585" s="55" t="s">
        <v>13210</v>
      </c>
    </row>
    <row r="2586" spans="44:44">
      <c r="AR2586" s="53" t="s">
        <v>13211</v>
      </c>
    </row>
    <row r="2587" spans="44:44">
      <c r="AR2587" s="55" t="s">
        <v>13212</v>
      </c>
    </row>
    <row r="2588" spans="44:44">
      <c r="AR2588" s="53" t="s">
        <v>13213</v>
      </c>
    </row>
    <row r="2589" spans="44:44">
      <c r="AR2589" s="55" t="s">
        <v>13214</v>
      </c>
    </row>
    <row r="2590" spans="44:44">
      <c r="AR2590" s="53" t="s">
        <v>13215</v>
      </c>
    </row>
    <row r="2591" spans="44:44">
      <c r="AR2591" s="55" t="s">
        <v>13216</v>
      </c>
    </row>
    <row r="2592" spans="44:44">
      <c r="AR2592" s="53" t="s">
        <v>13217</v>
      </c>
    </row>
    <row r="2593" spans="44:44">
      <c r="AR2593" s="55" t="s">
        <v>13218</v>
      </c>
    </row>
    <row r="2594" spans="44:44">
      <c r="AR2594" s="53" t="s">
        <v>13219</v>
      </c>
    </row>
    <row r="2595" spans="44:44">
      <c r="AR2595" s="55" t="s">
        <v>13220</v>
      </c>
    </row>
    <row r="2596" spans="44:44">
      <c r="AR2596" s="53" t="s">
        <v>13221</v>
      </c>
    </row>
    <row r="2597" spans="44:44">
      <c r="AR2597" s="55" t="s">
        <v>13222</v>
      </c>
    </row>
    <row r="2598" spans="44:44">
      <c r="AR2598" s="53" t="s">
        <v>13223</v>
      </c>
    </row>
    <row r="2599" spans="44:44">
      <c r="AR2599" s="55" t="s">
        <v>13224</v>
      </c>
    </row>
    <row r="2600" spans="44:44">
      <c r="AR2600" s="53" t="s">
        <v>13225</v>
      </c>
    </row>
    <row r="2601" spans="44:44">
      <c r="AR2601" s="55" t="s">
        <v>13226</v>
      </c>
    </row>
    <row r="2602" spans="44:44">
      <c r="AR2602" s="53" t="s">
        <v>13227</v>
      </c>
    </row>
    <row r="2603" spans="44:44">
      <c r="AR2603" s="55" t="s">
        <v>13228</v>
      </c>
    </row>
    <row r="2604" spans="44:44">
      <c r="AR2604" s="53" t="s">
        <v>13229</v>
      </c>
    </row>
    <row r="2605" spans="44:44">
      <c r="AR2605" s="55" t="s">
        <v>13230</v>
      </c>
    </row>
    <row r="2606" spans="44:44">
      <c r="AR2606" s="53" t="s">
        <v>10584</v>
      </c>
    </row>
    <row r="2607" spans="44:44">
      <c r="AR2607" s="55" t="s">
        <v>13231</v>
      </c>
    </row>
    <row r="2608" spans="44:44">
      <c r="AR2608" s="53" t="s">
        <v>13232</v>
      </c>
    </row>
    <row r="2609" spans="44:44">
      <c r="AR2609" s="55" t="s">
        <v>13233</v>
      </c>
    </row>
    <row r="2610" spans="44:44">
      <c r="AR2610" s="53" t="s">
        <v>7371</v>
      </c>
    </row>
    <row r="2611" spans="44:44">
      <c r="AR2611" s="55" t="s">
        <v>13234</v>
      </c>
    </row>
    <row r="2612" spans="44:44">
      <c r="AR2612" s="53" t="s">
        <v>13235</v>
      </c>
    </row>
    <row r="2613" spans="44:44">
      <c r="AR2613" s="55" t="s">
        <v>13236</v>
      </c>
    </row>
    <row r="2614" spans="44:44">
      <c r="AR2614" s="53" t="s">
        <v>13237</v>
      </c>
    </row>
    <row r="2615" spans="44:44">
      <c r="AR2615" s="55" t="s">
        <v>13238</v>
      </c>
    </row>
    <row r="2616" spans="44:44">
      <c r="AR2616" s="53" t="s">
        <v>13239</v>
      </c>
    </row>
    <row r="2617" spans="44:44">
      <c r="AR2617" s="55" t="s">
        <v>13240</v>
      </c>
    </row>
    <row r="2618" spans="44:44">
      <c r="AR2618" s="53" t="s">
        <v>13241</v>
      </c>
    </row>
    <row r="2619" spans="44:44">
      <c r="AR2619" s="55" t="s">
        <v>13242</v>
      </c>
    </row>
    <row r="2620" spans="44:44">
      <c r="AR2620" s="53" t="s">
        <v>13243</v>
      </c>
    </row>
    <row r="2621" spans="44:44">
      <c r="AR2621" s="55" t="s">
        <v>13244</v>
      </c>
    </row>
    <row r="2622" spans="44:44">
      <c r="AR2622" s="53" t="s">
        <v>13245</v>
      </c>
    </row>
    <row r="2623" spans="44:44">
      <c r="AR2623" s="55" t="s">
        <v>13246</v>
      </c>
    </row>
    <row r="2624" spans="44:44">
      <c r="AR2624" s="53" t="s">
        <v>13247</v>
      </c>
    </row>
    <row r="2625" spans="44:44">
      <c r="AR2625" s="55" t="s">
        <v>13248</v>
      </c>
    </row>
    <row r="2626" spans="44:44">
      <c r="AR2626" s="53" t="s">
        <v>13249</v>
      </c>
    </row>
    <row r="2627" spans="44:44">
      <c r="AR2627" s="55" t="s">
        <v>13250</v>
      </c>
    </row>
    <row r="2628" spans="44:44">
      <c r="AR2628" s="53" t="s">
        <v>13251</v>
      </c>
    </row>
    <row r="2629" spans="44:44">
      <c r="AR2629" s="55" t="s">
        <v>13252</v>
      </c>
    </row>
    <row r="2630" spans="44:44">
      <c r="AR2630" s="53" t="s">
        <v>13253</v>
      </c>
    </row>
    <row r="2631" spans="44:44">
      <c r="AR2631" s="55" t="s">
        <v>13254</v>
      </c>
    </row>
    <row r="2632" spans="44:44">
      <c r="AR2632" s="53" t="s">
        <v>13255</v>
      </c>
    </row>
    <row r="2633" spans="44:44">
      <c r="AR2633" s="55" t="s">
        <v>13256</v>
      </c>
    </row>
    <row r="2634" spans="44:44">
      <c r="AR2634" s="53" t="s">
        <v>13257</v>
      </c>
    </row>
    <row r="2635" spans="44:44">
      <c r="AR2635" s="55" t="s">
        <v>13258</v>
      </c>
    </row>
    <row r="2636" spans="44:44">
      <c r="AR2636" s="53" t="s">
        <v>13259</v>
      </c>
    </row>
    <row r="2637" spans="44:44">
      <c r="AR2637" s="55" t="s">
        <v>13260</v>
      </c>
    </row>
    <row r="2638" spans="44:44">
      <c r="AR2638" s="53" t="s">
        <v>13261</v>
      </c>
    </row>
    <row r="2639" spans="44:44">
      <c r="AR2639" s="55" t="s">
        <v>13261</v>
      </c>
    </row>
    <row r="2640" spans="44:44">
      <c r="AR2640" s="53" t="s">
        <v>13262</v>
      </c>
    </row>
    <row r="2641" spans="44:44">
      <c r="AR2641" s="55" t="s">
        <v>13263</v>
      </c>
    </row>
    <row r="2642" spans="44:44">
      <c r="AR2642" s="53" t="s">
        <v>13264</v>
      </c>
    </row>
    <row r="2643" spans="44:44">
      <c r="AR2643" s="55" t="s">
        <v>13265</v>
      </c>
    </row>
    <row r="2644" spans="44:44">
      <c r="AR2644" s="53" t="s">
        <v>13266</v>
      </c>
    </row>
    <row r="2645" spans="44:44">
      <c r="AR2645" s="55" t="s">
        <v>13267</v>
      </c>
    </row>
    <row r="2646" spans="44:44">
      <c r="AR2646" s="53" t="s">
        <v>10603</v>
      </c>
    </row>
    <row r="2647" spans="44:44">
      <c r="AR2647" s="55" t="s">
        <v>13268</v>
      </c>
    </row>
    <row r="2648" spans="44:44">
      <c r="AR2648" s="53" t="s">
        <v>13269</v>
      </c>
    </row>
    <row r="2649" spans="44:44">
      <c r="AR2649" s="55" t="s">
        <v>13270</v>
      </c>
    </row>
    <row r="2650" spans="44:44">
      <c r="AR2650" s="53" t="s">
        <v>13271</v>
      </c>
    </row>
    <row r="2651" spans="44:44">
      <c r="AR2651" s="55" t="s">
        <v>13271</v>
      </c>
    </row>
    <row r="2652" spans="44:44">
      <c r="AR2652" s="53" t="s">
        <v>13272</v>
      </c>
    </row>
    <row r="2653" spans="44:44">
      <c r="AR2653" s="55" t="s">
        <v>13273</v>
      </c>
    </row>
    <row r="2654" spans="44:44">
      <c r="AR2654" s="53" t="s">
        <v>13274</v>
      </c>
    </row>
    <row r="2655" spans="44:44">
      <c r="AR2655" s="55" t="s">
        <v>13275</v>
      </c>
    </row>
    <row r="2656" spans="44:44">
      <c r="AR2656" s="53" t="s">
        <v>13276</v>
      </c>
    </row>
    <row r="2657" spans="44:44">
      <c r="AR2657" s="55" t="s">
        <v>13277</v>
      </c>
    </row>
    <row r="2658" spans="44:44">
      <c r="AR2658" s="53" t="s">
        <v>13278</v>
      </c>
    </row>
    <row r="2659" spans="44:44">
      <c r="AR2659" s="55" t="s">
        <v>13279</v>
      </c>
    </row>
    <row r="2660" spans="44:44">
      <c r="AR2660" s="53" t="s">
        <v>13279</v>
      </c>
    </row>
    <row r="2661" spans="44:44">
      <c r="AR2661" s="55" t="s">
        <v>13279</v>
      </c>
    </row>
    <row r="2662" spans="44:44">
      <c r="AR2662" s="53" t="s">
        <v>13280</v>
      </c>
    </row>
    <row r="2663" spans="44:44">
      <c r="AR2663" s="55" t="s">
        <v>13281</v>
      </c>
    </row>
    <row r="2664" spans="44:44">
      <c r="AR2664" s="53" t="s">
        <v>13282</v>
      </c>
    </row>
    <row r="2665" spans="44:44">
      <c r="AR2665" s="55" t="s">
        <v>13283</v>
      </c>
    </row>
    <row r="2666" spans="44:44">
      <c r="AR2666" s="53" t="s">
        <v>13284</v>
      </c>
    </row>
    <row r="2667" spans="44:44">
      <c r="AR2667" s="55" t="s">
        <v>13285</v>
      </c>
    </row>
    <row r="2668" spans="44:44">
      <c r="AR2668" s="53" t="s">
        <v>13286</v>
      </c>
    </row>
    <row r="2669" spans="44:44">
      <c r="AR2669" s="55" t="s">
        <v>13287</v>
      </c>
    </row>
    <row r="2670" spans="44:44">
      <c r="AR2670" s="53" t="s">
        <v>13288</v>
      </c>
    </row>
    <row r="2671" spans="44:44">
      <c r="AR2671" s="55" t="s">
        <v>13289</v>
      </c>
    </row>
    <row r="2672" spans="44:44">
      <c r="AR2672" s="53" t="s">
        <v>13290</v>
      </c>
    </row>
    <row r="2673" spans="44:44">
      <c r="AR2673" s="55" t="s">
        <v>13291</v>
      </c>
    </row>
    <row r="2674" spans="44:44">
      <c r="AR2674" s="53" t="s">
        <v>13292</v>
      </c>
    </row>
    <row r="2675" spans="44:44">
      <c r="AR2675" s="55" t="s">
        <v>13293</v>
      </c>
    </row>
    <row r="2676" spans="44:44">
      <c r="AR2676" s="53" t="s">
        <v>13294</v>
      </c>
    </row>
    <row r="2677" spans="44:44">
      <c r="AR2677" s="55" t="s">
        <v>13295</v>
      </c>
    </row>
    <row r="2678" spans="44:44">
      <c r="AR2678" s="53" t="s">
        <v>13296</v>
      </c>
    </row>
    <row r="2679" spans="44:44">
      <c r="AR2679" s="55" t="s">
        <v>13297</v>
      </c>
    </row>
    <row r="2680" spans="44:44">
      <c r="AR2680" s="53" t="s">
        <v>13298</v>
      </c>
    </row>
    <row r="2681" spans="44:44">
      <c r="AR2681" s="55" t="s">
        <v>13299</v>
      </c>
    </row>
    <row r="2682" spans="44:44">
      <c r="AR2682" s="53" t="s">
        <v>13300</v>
      </c>
    </row>
    <row r="2683" spans="44:44">
      <c r="AR2683" s="55" t="s">
        <v>13301</v>
      </c>
    </row>
    <row r="2684" spans="44:44">
      <c r="AR2684" s="53" t="s">
        <v>13302</v>
      </c>
    </row>
    <row r="2685" spans="44:44">
      <c r="AR2685" s="55" t="s">
        <v>13303</v>
      </c>
    </row>
    <row r="2686" spans="44:44">
      <c r="AR2686" s="53" t="s">
        <v>13304</v>
      </c>
    </row>
    <row r="2687" spans="44:44">
      <c r="AR2687" s="55" t="s">
        <v>13305</v>
      </c>
    </row>
    <row r="2688" spans="44:44">
      <c r="AR2688" s="53" t="s">
        <v>13306</v>
      </c>
    </row>
    <row r="2689" spans="44:44">
      <c r="AR2689" s="55" t="s">
        <v>13307</v>
      </c>
    </row>
    <row r="2690" spans="44:44">
      <c r="AR2690" s="53" t="s">
        <v>13308</v>
      </c>
    </row>
    <row r="2691" spans="44:44">
      <c r="AR2691" s="55" t="s">
        <v>13309</v>
      </c>
    </row>
    <row r="2692" spans="44:44">
      <c r="AR2692" s="53" t="s">
        <v>13310</v>
      </c>
    </row>
    <row r="2693" spans="44:44">
      <c r="AR2693" s="55" t="s">
        <v>13311</v>
      </c>
    </row>
    <row r="2694" spans="44:44">
      <c r="AR2694" s="53" t="s">
        <v>13312</v>
      </c>
    </row>
    <row r="2695" spans="44:44">
      <c r="AR2695" s="55" t="s">
        <v>13313</v>
      </c>
    </row>
    <row r="2696" spans="44:44">
      <c r="AR2696" s="53" t="s">
        <v>13314</v>
      </c>
    </row>
    <row r="2697" spans="44:44">
      <c r="AR2697" s="55" t="s">
        <v>13315</v>
      </c>
    </row>
    <row r="2698" spans="44:44">
      <c r="AR2698" s="53" t="s">
        <v>13316</v>
      </c>
    </row>
    <row r="2699" spans="44:44">
      <c r="AR2699" s="55" t="s">
        <v>13317</v>
      </c>
    </row>
    <row r="2700" spans="44:44">
      <c r="AR2700" s="53" t="s">
        <v>13318</v>
      </c>
    </row>
    <row r="2701" spans="44:44">
      <c r="AR2701" s="55" t="s">
        <v>13319</v>
      </c>
    </row>
    <row r="2702" spans="44:44">
      <c r="AR2702" s="53" t="s">
        <v>13320</v>
      </c>
    </row>
    <row r="2703" spans="44:44">
      <c r="AR2703" s="55" t="s">
        <v>13321</v>
      </c>
    </row>
    <row r="2704" spans="44:44">
      <c r="AR2704" s="53" t="s">
        <v>13322</v>
      </c>
    </row>
    <row r="2705" spans="44:44">
      <c r="AR2705" s="55" t="s">
        <v>13322</v>
      </c>
    </row>
    <row r="2706" spans="44:44">
      <c r="AR2706" s="53" t="s">
        <v>13323</v>
      </c>
    </row>
    <row r="2707" spans="44:44">
      <c r="AR2707" s="55" t="s">
        <v>13324</v>
      </c>
    </row>
    <row r="2708" spans="44:44">
      <c r="AR2708" s="53" t="s">
        <v>13325</v>
      </c>
    </row>
    <row r="2709" spans="44:44">
      <c r="AR2709" s="55" t="s">
        <v>13326</v>
      </c>
    </row>
    <row r="2710" spans="44:44">
      <c r="AR2710" s="53" t="s">
        <v>13327</v>
      </c>
    </row>
    <row r="2711" spans="44:44">
      <c r="AR2711" s="55" t="s">
        <v>13327</v>
      </c>
    </row>
    <row r="2712" spans="44:44">
      <c r="AR2712" s="53" t="s">
        <v>13328</v>
      </c>
    </row>
    <row r="2713" spans="44:44">
      <c r="AR2713" s="55" t="s">
        <v>13329</v>
      </c>
    </row>
    <row r="2714" spans="44:44">
      <c r="AR2714" s="53" t="s">
        <v>13330</v>
      </c>
    </row>
    <row r="2715" spans="44:44">
      <c r="AR2715" s="55" t="s">
        <v>13331</v>
      </c>
    </row>
    <row r="2716" spans="44:44">
      <c r="AR2716" s="53" t="s">
        <v>13332</v>
      </c>
    </row>
    <row r="2717" spans="44:44">
      <c r="AR2717" s="55" t="s">
        <v>13333</v>
      </c>
    </row>
    <row r="2718" spans="44:44">
      <c r="AR2718" s="53" t="s">
        <v>13334</v>
      </c>
    </row>
    <row r="2719" spans="44:44">
      <c r="AR2719" s="55" t="s">
        <v>13335</v>
      </c>
    </row>
    <row r="2720" spans="44:44">
      <c r="AR2720" s="53" t="s">
        <v>13336</v>
      </c>
    </row>
    <row r="2721" spans="44:44">
      <c r="AR2721" s="55" t="s">
        <v>13337</v>
      </c>
    </row>
    <row r="2722" spans="44:44">
      <c r="AR2722" s="53" t="s">
        <v>13337</v>
      </c>
    </row>
    <row r="2723" spans="44:44">
      <c r="AR2723" s="55" t="s">
        <v>13338</v>
      </c>
    </row>
    <row r="2724" spans="44:44">
      <c r="AR2724" s="53" t="s">
        <v>13339</v>
      </c>
    </row>
    <row r="2725" spans="44:44">
      <c r="AR2725" s="55" t="s">
        <v>13340</v>
      </c>
    </row>
    <row r="2726" spans="44:44">
      <c r="AR2726" s="53" t="s">
        <v>13341</v>
      </c>
    </row>
    <row r="2727" spans="44:44">
      <c r="AR2727" s="55" t="s">
        <v>13342</v>
      </c>
    </row>
    <row r="2728" spans="44:44">
      <c r="AR2728" s="53" t="s">
        <v>13343</v>
      </c>
    </row>
    <row r="2729" spans="44:44">
      <c r="AR2729" s="55" t="s">
        <v>13344</v>
      </c>
    </row>
    <row r="2730" spans="44:44">
      <c r="AR2730" s="53" t="s">
        <v>13345</v>
      </c>
    </row>
    <row r="2731" spans="44:44">
      <c r="AR2731" s="55" t="s">
        <v>13346</v>
      </c>
    </row>
    <row r="2732" spans="44:44">
      <c r="AR2732" s="53" t="s">
        <v>13347</v>
      </c>
    </row>
    <row r="2733" spans="44:44">
      <c r="AR2733" s="55" t="s">
        <v>13348</v>
      </c>
    </row>
    <row r="2734" spans="44:44">
      <c r="AR2734" s="53" t="s">
        <v>13349</v>
      </c>
    </row>
    <row r="2735" spans="44:44">
      <c r="AR2735" s="55" t="s">
        <v>13350</v>
      </c>
    </row>
    <row r="2736" spans="44:44">
      <c r="AR2736" s="53" t="s">
        <v>13351</v>
      </c>
    </row>
    <row r="2737" spans="44:44">
      <c r="AR2737" s="55" t="s">
        <v>13352</v>
      </c>
    </row>
    <row r="2738" spans="44:44">
      <c r="AR2738" s="53" t="s">
        <v>13353</v>
      </c>
    </row>
    <row r="2739" spans="44:44">
      <c r="AR2739" s="55" t="s">
        <v>13354</v>
      </c>
    </row>
    <row r="2740" spans="44:44">
      <c r="AR2740" s="53" t="s">
        <v>13355</v>
      </c>
    </row>
    <row r="2741" spans="44:44">
      <c r="AR2741" s="55" t="s">
        <v>13356</v>
      </c>
    </row>
    <row r="2742" spans="44:44">
      <c r="AR2742" s="53" t="s">
        <v>13356</v>
      </c>
    </row>
    <row r="2743" spans="44:44">
      <c r="AR2743" s="55" t="s">
        <v>13357</v>
      </c>
    </row>
    <row r="2744" spans="44:44">
      <c r="AR2744" s="53" t="s">
        <v>13358</v>
      </c>
    </row>
    <row r="2745" spans="44:44">
      <c r="AR2745" s="55" t="s">
        <v>13359</v>
      </c>
    </row>
    <row r="2746" spans="44:44">
      <c r="AR2746" s="53" t="s">
        <v>13360</v>
      </c>
    </row>
    <row r="2747" spans="44:44">
      <c r="AR2747" s="55" t="s">
        <v>13361</v>
      </c>
    </row>
    <row r="2748" spans="44:44">
      <c r="AR2748" s="53" t="s">
        <v>13362</v>
      </c>
    </row>
    <row r="2749" spans="44:44">
      <c r="AR2749" s="55" t="s">
        <v>13363</v>
      </c>
    </row>
    <row r="2750" spans="44:44">
      <c r="AR2750" s="53" t="s">
        <v>13364</v>
      </c>
    </row>
    <row r="2751" spans="44:44">
      <c r="AR2751" s="55" t="s">
        <v>13365</v>
      </c>
    </row>
    <row r="2752" spans="44:44">
      <c r="AR2752" s="53" t="s">
        <v>13366</v>
      </c>
    </row>
    <row r="2753" spans="44:44">
      <c r="AR2753" s="55" t="s">
        <v>13367</v>
      </c>
    </row>
    <row r="2754" spans="44:44">
      <c r="AR2754" s="53" t="s">
        <v>10239</v>
      </c>
    </row>
    <row r="2755" spans="44:44">
      <c r="AR2755" s="55" t="s">
        <v>13368</v>
      </c>
    </row>
    <row r="2756" spans="44:44">
      <c r="AR2756" s="53" t="s">
        <v>13369</v>
      </c>
    </row>
    <row r="2757" spans="44:44">
      <c r="AR2757" s="55" t="s">
        <v>13370</v>
      </c>
    </row>
    <row r="2758" spans="44:44">
      <c r="AR2758" s="53" t="s">
        <v>13371</v>
      </c>
    </row>
    <row r="2759" spans="44:44">
      <c r="AR2759" s="55" t="s">
        <v>13372</v>
      </c>
    </row>
    <row r="2760" spans="44:44">
      <c r="AR2760" s="53" t="s">
        <v>13373</v>
      </c>
    </row>
    <row r="2761" spans="44:44">
      <c r="AR2761" s="55" t="s">
        <v>13374</v>
      </c>
    </row>
    <row r="2762" spans="44:44">
      <c r="AR2762" s="53" t="s">
        <v>13375</v>
      </c>
    </row>
    <row r="2763" spans="44:44">
      <c r="AR2763" s="55" t="s">
        <v>13376</v>
      </c>
    </row>
    <row r="2764" spans="44:44">
      <c r="AR2764" s="53" t="s">
        <v>13377</v>
      </c>
    </row>
    <row r="2765" spans="44:44">
      <c r="AR2765" s="55" t="s">
        <v>13378</v>
      </c>
    </row>
    <row r="2766" spans="44:44">
      <c r="AR2766" s="53" t="s">
        <v>13379</v>
      </c>
    </row>
    <row r="2767" spans="44:44">
      <c r="AR2767" s="55" t="s">
        <v>13380</v>
      </c>
    </row>
    <row r="2768" spans="44:44">
      <c r="AR2768" s="53" t="s">
        <v>13381</v>
      </c>
    </row>
    <row r="2769" spans="44:44">
      <c r="AR2769" s="55" t="s">
        <v>13382</v>
      </c>
    </row>
    <row r="2770" spans="44:44">
      <c r="AR2770" s="53" t="s">
        <v>13383</v>
      </c>
    </row>
    <row r="2771" spans="44:44">
      <c r="AR2771" s="55" t="s">
        <v>13384</v>
      </c>
    </row>
    <row r="2772" spans="44:44">
      <c r="AR2772" s="53" t="s">
        <v>13385</v>
      </c>
    </row>
    <row r="2773" spans="44:44">
      <c r="AR2773" s="55" t="s">
        <v>13386</v>
      </c>
    </row>
    <row r="2774" spans="44:44">
      <c r="AR2774" s="53" t="s">
        <v>13387</v>
      </c>
    </row>
    <row r="2775" spans="44:44">
      <c r="AR2775" s="55" t="s">
        <v>13388</v>
      </c>
    </row>
    <row r="2776" spans="44:44">
      <c r="AR2776" s="53" t="s">
        <v>13389</v>
      </c>
    </row>
    <row r="2777" spans="44:44">
      <c r="AR2777" s="55" t="s">
        <v>13390</v>
      </c>
    </row>
    <row r="2778" spans="44:44">
      <c r="AR2778" s="53" t="s">
        <v>13391</v>
      </c>
    </row>
    <row r="2779" spans="44:44">
      <c r="AR2779" s="55" t="s">
        <v>13392</v>
      </c>
    </row>
    <row r="2780" spans="44:44">
      <c r="AR2780" s="53" t="s">
        <v>13393</v>
      </c>
    </row>
    <row r="2781" spans="44:44">
      <c r="AR2781" s="55" t="s">
        <v>13394</v>
      </c>
    </row>
    <row r="2782" spans="44:44">
      <c r="AR2782" s="53" t="s">
        <v>13395</v>
      </c>
    </row>
    <row r="2783" spans="44:44">
      <c r="AR2783" s="55" t="s">
        <v>13396</v>
      </c>
    </row>
    <row r="2784" spans="44:44">
      <c r="AR2784" s="53" t="s">
        <v>13397</v>
      </c>
    </row>
    <row r="2785" spans="44:44">
      <c r="AR2785" s="55" t="s">
        <v>13398</v>
      </c>
    </row>
    <row r="2786" spans="44:44">
      <c r="AR2786" s="53" t="s">
        <v>13399</v>
      </c>
    </row>
    <row r="2787" spans="44:44">
      <c r="AR2787" s="55" t="s">
        <v>13400</v>
      </c>
    </row>
    <row r="2788" spans="44:44">
      <c r="AR2788" s="53" t="s">
        <v>13401</v>
      </c>
    </row>
    <row r="2789" spans="44:44">
      <c r="AR2789" s="55" t="s">
        <v>13402</v>
      </c>
    </row>
    <row r="2790" spans="44:44">
      <c r="AR2790" s="53" t="s">
        <v>13403</v>
      </c>
    </row>
    <row r="2791" spans="44:44">
      <c r="AR2791" s="55" t="s">
        <v>13404</v>
      </c>
    </row>
    <row r="2792" spans="44:44">
      <c r="AR2792" s="53" t="s">
        <v>13405</v>
      </c>
    </row>
    <row r="2793" spans="44:44">
      <c r="AR2793" s="55" t="s">
        <v>13406</v>
      </c>
    </row>
    <row r="2794" spans="44:44">
      <c r="AR2794" s="53" t="s">
        <v>13407</v>
      </c>
    </row>
    <row r="2795" spans="44:44">
      <c r="AR2795" s="55" t="s">
        <v>13408</v>
      </c>
    </row>
    <row r="2796" spans="44:44">
      <c r="AR2796" s="53" t="s">
        <v>13409</v>
      </c>
    </row>
    <row r="2797" spans="44:44">
      <c r="AR2797" s="55" t="s">
        <v>13410</v>
      </c>
    </row>
    <row r="2798" spans="44:44">
      <c r="AR2798" s="53" t="s">
        <v>13411</v>
      </c>
    </row>
    <row r="2799" spans="44:44">
      <c r="AR2799" s="55" t="s">
        <v>13412</v>
      </c>
    </row>
    <row r="2800" spans="44:44">
      <c r="AR2800" s="53" t="s">
        <v>13413</v>
      </c>
    </row>
    <row r="2801" spans="44:44">
      <c r="AR2801" s="55" t="s">
        <v>13414</v>
      </c>
    </row>
    <row r="2802" spans="44:44">
      <c r="AR2802" s="53" t="s">
        <v>13415</v>
      </c>
    </row>
    <row r="2803" spans="44:44">
      <c r="AR2803" s="55" t="s">
        <v>13416</v>
      </c>
    </row>
    <row r="2804" spans="44:44">
      <c r="AR2804" s="53" t="s">
        <v>13417</v>
      </c>
    </row>
    <row r="2805" spans="44:44">
      <c r="AR2805" s="55" t="s">
        <v>13418</v>
      </c>
    </row>
    <row r="2806" spans="44:44">
      <c r="AR2806" s="53" t="s">
        <v>13419</v>
      </c>
    </row>
    <row r="2807" spans="44:44">
      <c r="AR2807" s="55" t="s">
        <v>13420</v>
      </c>
    </row>
    <row r="2808" spans="44:44">
      <c r="AR2808" s="53" t="s">
        <v>13421</v>
      </c>
    </row>
    <row r="2809" spans="44:44">
      <c r="AR2809" s="55" t="s">
        <v>13422</v>
      </c>
    </row>
    <row r="2810" spans="44:44">
      <c r="AR2810" s="53" t="s">
        <v>13423</v>
      </c>
    </row>
    <row r="2811" spans="44:44">
      <c r="AR2811" s="55" t="s">
        <v>13424</v>
      </c>
    </row>
    <row r="2812" spans="44:44">
      <c r="AR2812" s="53" t="s">
        <v>13425</v>
      </c>
    </row>
    <row r="2813" spans="44:44">
      <c r="AR2813" s="55" t="s">
        <v>13426</v>
      </c>
    </row>
    <row r="2814" spans="44:44">
      <c r="AR2814" s="53" t="s">
        <v>13427</v>
      </c>
    </row>
    <row r="2815" spans="44:44">
      <c r="AR2815" s="55" t="s">
        <v>13428</v>
      </c>
    </row>
    <row r="2816" spans="44:44">
      <c r="AR2816" s="53" t="s">
        <v>13429</v>
      </c>
    </row>
    <row r="2817" spans="44:44">
      <c r="AR2817" s="55" t="s">
        <v>13430</v>
      </c>
    </row>
    <row r="2818" spans="44:44">
      <c r="AR2818" s="53" t="s">
        <v>13431</v>
      </c>
    </row>
    <row r="2819" spans="44:44">
      <c r="AR2819" s="55" t="s">
        <v>13432</v>
      </c>
    </row>
    <row r="2820" spans="44:44">
      <c r="AR2820" s="53" t="s">
        <v>13433</v>
      </c>
    </row>
    <row r="2821" spans="44:44">
      <c r="AR2821" s="55" t="s">
        <v>13434</v>
      </c>
    </row>
    <row r="2822" spans="44:44">
      <c r="AR2822" s="53" t="s">
        <v>13435</v>
      </c>
    </row>
    <row r="2823" spans="44:44">
      <c r="AR2823" s="55" t="s">
        <v>13436</v>
      </c>
    </row>
    <row r="2824" spans="44:44">
      <c r="AR2824" s="53" t="s">
        <v>13437</v>
      </c>
    </row>
    <row r="2825" spans="44:44">
      <c r="AR2825" s="55" t="s">
        <v>13438</v>
      </c>
    </row>
    <row r="2826" spans="44:44">
      <c r="AR2826" s="53" t="s">
        <v>13439</v>
      </c>
    </row>
    <row r="2827" spans="44:44">
      <c r="AR2827" s="55" t="s">
        <v>13440</v>
      </c>
    </row>
    <row r="2828" spans="44:44">
      <c r="AR2828" s="53" t="s">
        <v>13441</v>
      </c>
    </row>
    <row r="2829" spans="44:44">
      <c r="AR2829" s="55" t="s">
        <v>13442</v>
      </c>
    </row>
    <row r="2830" spans="44:44">
      <c r="AR2830" s="53" t="s">
        <v>13443</v>
      </c>
    </row>
    <row r="2831" spans="44:44">
      <c r="AR2831" s="55" t="s">
        <v>13444</v>
      </c>
    </row>
    <row r="2832" spans="44:44">
      <c r="AR2832" s="53" t="s">
        <v>13445</v>
      </c>
    </row>
    <row r="2833" spans="44:44">
      <c r="AR2833" s="55" t="s">
        <v>13446</v>
      </c>
    </row>
    <row r="2834" spans="44:44">
      <c r="AR2834" s="53" t="s">
        <v>13447</v>
      </c>
    </row>
    <row r="2835" spans="44:44">
      <c r="AR2835" s="55" t="s">
        <v>13448</v>
      </c>
    </row>
    <row r="2836" spans="44:44">
      <c r="AR2836" s="53" t="s">
        <v>13449</v>
      </c>
    </row>
    <row r="2837" spans="44:44">
      <c r="AR2837" s="55" t="s">
        <v>13450</v>
      </c>
    </row>
    <row r="2838" spans="44:44">
      <c r="AR2838" s="53" t="s">
        <v>13451</v>
      </c>
    </row>
    <row r="2839" spans="44:44">
      <c r="AR2839" s="55" t="s">
        <v>13452</v>
      </c>
    </row>
    <row r="2840" spans="44:44">
      <c r="AR2840" s="53" t="s">
        <v>13453</v>
      </c>
    </row>
    <row r="2841" spans="44:44">
      <c r="AR2841" s="55" t="s">
        <v>13454</v>
      </c>
    </row>
    <row r="2842" spans="44:44">
      <c r="AR2842" s="53" t="s">
        <v>13455</v>
      </c>
    </row>
    <row r="2843" spans="44:44">
      <c r="AR2843" s="55" t="s">
        <v>13456</v>
      </c>
    </row>
    <row r="2844" spans="44:44">
      <c r="AR2844" s="53" t="s">
        <v>13457</v>
      </c>
    </row>
    <row r="2845" spans="44:44">
      <c r="AR2845" s="55" t="s">
        <v>13458</v>
      </c>
    </row>
    <row r="2846" spans="44:44">
      <c r="AR2846" s="53" t="s">
        <v>13459</v>
      </c>
    </row>
    <row r="2847" spans="44:44">
      <c r="AR2847" s="55" t="s">
        <v>13460</v>
      </c>
    </row>
    <row r="2848" spans="44:44">
      <c r="AR2848" s="53" t="s">
        <v>13461</v>
      </c>
    </row>
    <row r="2849" spans="44:44">
      <c r="AR2849" s="55" t="s">
        <v>13462</v>
      </c>
    </row>
    <row r="2850" spans="44:44">
      <c r="AR2850" s="53" t="s">
        <v>13463</v>
      </c>
    </row>
    <row r="2851" spans="44:44">
      <c r="AR2851" s="55" t="s">
        <v>13464</v>
      </c>
    </row>
    <row r="2852" spans="44:44">
      <c r="AR2852" s="53" t="s">
        <v>13465</v>
      </c>
    </row>
    <row r="2853" spans="44:44">
      <c r="AR2853" s="55" t="s">
        <v>13466</v>
      </c>
    </row>
    <row r="2854" spans="44:44">
      <c r="AR2854" s="53" t="s">
        <v>13467</v>
      </c>
    </row>
    <row r="2855" spans="44:44">
      <c r="AR2855" s="55" t="s">
        <v>13468</v>
      </c>
    </row>
    <row r="2856" spans="44:44">
      <c r="AR2856" s="53" t="s">
        <v>13469</v>
      </c>
    </row>
    <row r="2857" spans="44:44">
      <c r="AR2857" s="55" t="s">
        <v>13470</v>
      </c>
    </row>
    <row r="2858" spans="44:44">
      <c r="AR2858" s="53" t="s">
        <v>13471</v>
      </c>
    </row>
    <row r="2859" spans="44:44">
      <c r="AR2859" s="55" t="s">
        <v>13472</v>
      </c>
    </row>
    <row r="2860" spans="44:44">
      <c r="AR2860" s="53" t="s">
        <v>13473</v>
      </c>
    </row>
    <row r="2861" spans="44:44">
      <c r="AR2861" s="55" t="s">
        <v>13474</v>
      </c>
    </row>
    <row r="2862" spans="44:44">
      <c r="AR2862" s="53" t="s">
        <v>13475</v>
      </c>
    </row>
    <row r="2863" spans="44:44">
      <c r="AR2863" s="55" t="s">
        <v>13476</v>
      </c>
    </row>
    <row r="2864" spans="44:44">
      <c r="AR2864" s="53" t="s">
        <v>13477</v>
      </c>
    </row>
    <row r="2865" spans="44:44">
      <c r="AR2865" s="55" t="s">
        <v>13478</v>
      </c>
    </row>
    <row r="2866" spans="44:44">
      <c r="AR2866" s="53" t="s">
        <v>13479</v>
      </c>
    </row>
    <row r="2867" spans="44:44">
      <c r="AR2867" s="55" t="s">
        <v>13480</v>
      </c>
    </row>
    <row r="2868" spans="44:44">
      <c r="AR2868" s="53" t="s">
        <v>13481</v>
      </c>
    </row>
    <row r="2869" spans="44:44">
      <c r="AR2869" s="55" t="s">
        <v>13482</v>
      </c>
    </row>
    <row r="2870" spans="44:44">
      <c r="AR2870" s="53" t="s">
        <v>13483</v>
      </c>
    </row>
    <row r="2871" spans="44:44">
      <c r="AR2871" s="55" t="s">
        <v>13484</v>
      </c>
    </row>
    <row r="2872" spans="44:44">
      <c r="AR2872" s="53" t="s">
        <v>13485</v>
      </c>
    </row>
    <row r="2873" spans="44:44">
      <c r="AR2873" s="55" t="s">
        <v>13486</v>
      </c>
    </row>
    <row r="2874" spans="44:44">
      <c r="AR2874" s="53" t="s">
        <v>13487</v>
      </c>
    </row>
    <row r="2875" spans="44:44">
      <c r="AR2875" s="55" t="s">
        <v>13488</v>
      </c>
    </row>
    <row r="2876" spans="44:44">
      <c r="AR2876" s="53" t="s">
        <v>13489</v>
      </c>
    </row>
    <row r="2877" spans="44:44">
      <c r="AR2877" s="55" t="s">
        <v>13490</v>
      </c>
    </row>
    <row r="2878" spans="44:44">
      <c r="AR2878" s="53" t="s">
        <v>13491</v>
      </c>
    </row>
    <row r="2879" spans="44:44">
      <c r="AR2879" s="55" t="s">
        <v>13492</v>
      </c>
    </row>
    <row r="2880" spans="44:44">
      <c r="AR2880" s="53" t="s">
        <v>13493</v>
      </c>
    </row>
    <row r="2881" spans="44:44">
      <c r="AR2881" s="55" t="s">
        <v>13494</v>
      </c>
    </row>
    <row r="2882" spans="44:44">
      <c r="AR2882" s="53" t="s">
        <v>13495</v>
      </c>
    </row>
    <row r="2883" spans="44:44">
      <c r="AR2883" s="55" t="s">
        <v>13496</v>
      </c>
    </row>
    <row r="2884" spans="44:44">
      <c r="AR2884" s="53" t="s">
        <v>13497</v>
      </c>
    </row>
    <row r="2885" spans="44:44">
      <c r="AR2885" s="55" t="s">
        <v>13498</v>
      </c>
    </row>
    <row r="2886" spans="44:44">
      <c r="AR2886" s="53" t="s">
        <v>13499</v>
      </c>
    </row>
    <row r="2887" spans="44:44">
      <c r="AR2887" s="55" t="s">
        <v>13500</v>
      </c>
    </row>
    <row r="2888" spans="44:44">
      <c r="AR2888" s="53" t="s">
        <v>13501</v>
      </c>
    </row>
    <row r="2889" spans="44:44">
      <c r="AR2889" s="55" t="s">
        <v>13502</v>
      </c>
    </row>
    <row r="2890" spans="44:44">
      <c r="AR2890" s="53" t="s">
        <v>13503</v>
      </c>
    </row>
    <row r="2891" spans="44:44">
      <c r="AR2891" s="55" t="s">
        <v>13504</v>
      </c>
    </row>
    <row r="2892" spans="44:44">
      <c r="AR2892" s="53" t="s">
        <v>13505</v>
      </c>
    </row>
    <row r="2893" spans="44:44">
      <c r="AR2893" s="55" t="s">
        <v>10473</v>
      </c>
    </row>
    <row r="2894" spans="44:44">
      <c r="AR2894" s="53" t="s">
        <v>13506</v>
      </c>
    </row>
    <row r="2895" spans="44:44">
      <c r="AR2895" s="55" t="s">
        <v>10255</v>
      </c>
    </row>
    <row r="2896" spans="44:44">
      <c r="AR2896" s="53" t="s">
        <v>13507</v>
      </c>
    </row>
    <row r="2897" spans="44:44">
      <c r="AR2897" s="55" t="s">
        <v>13508</v>
      </c>
    </row>
    <row r="2898" spans="44:44">
      <c r="AR2898" s="53" t="s">
        <v>13509</v>
      </c>
    </row>
    <row r="2899" spans="44:44">
      <c r="AR2899" s="55" t="s">
        <v>13510</v>
      </c>
    </row>
    <row r="2900" spans="44:44">
      <c r="AR2900" s="53" t="s">
        <v>13511</v>
      </c>
    </row>
    <row r="2901" spans="44:44">
      <c r="AR2901" s="55" t="s">
        <v>13512</v>
      </c>
    </row>
    <row r="2902" spans="44:44">
      <c r="AR2902" s="53" t="s">
        <v>13513</v>
      </c>
    </row>
    <row r="2903" spans="44:44">
      <c r="AR2903" s="55" t="s">
        <v>13514</v>
      </c>
    </row>
    <row r="2904" spans="44:44">
      <c r="AR2904" s="53" t="s">
        <v>13515</v>
      </c>
    </row>
    <row r="2905" spans="44:44">
      <c r="AR2905" s="55" t="s">
        <v>13516</v>
      </c>
    </row>
    <row r="2906" spans="44:44">
      <c r="AR2906" s="53" t="s">
        <v>13517</v>
      </c>
    </row>
    <row r="2907" spans="44:44">
      <c r="AR2907" s="55" t="s">
        <v>13518</v>
      </c>
    </row>
    <row r="2908" spans="44:44">
      <c r="AR2908" s="53" t="s">
        <v>13519</v>
      </c>
    </row>
    <row r="2909" spans="44:44">
      <c r="AR2909" s="55" t="s">
        <v>13520</v>
      </c>
    </row>
    <row r="2910" spans="44:44">
      <c r="AR2910" s="53" t="s">
        <v>13521</v>
      </c>
    </row>
    <row r="2911" spans="44:44">
      <c r="AR2911" s="55" t="s">
        <v>13522</v>
      </c>
    </row>
    <row r="2912" spans="44:44">
      <c r="AR2912" s="53" t="s">
        <v>13523</v>
      </c>
    </row>
    <row r="2913" spans="44:44">
      <c r="AR2913" s="55" t="s">
        <v>13524</v>
      </c>
    </row>
    <row r="2914" spans="44:44">
      <c r="AR2914" s="53" t="s">
        <v>13525</v>
      </c>
    </row>
    <row r="2915" spans="44:44">
      <c r="AR2915" s="55" t="s">
        <v>13526</v>
      </c>
    </row>
    <row r="2916" spans="44:44">
      <c r="AR2916" s="53" t="s">
        <v>13527</v>
      </c>
    </row>
    <row r="2917" spans="44:44">
      <c r="AR2917" s="55" t="s">
        <v>13528</v>
      </c>
    </row>
    <row r="2918" spans="44:44">
      <c r="AR2918" s="53" t="s">
        <v>13529</v>
      </c>
    </row>
    <row r="2919" spans="44:44">
      <c r="AR2919" s="55" t="s">
        <v>13530</v>
      </c>
    </row>
    <row r="2920" spans="44:44">
      <c r="AR2920" s="53" t="s">
        <v>13531</v>
      </c>
    </row>
    <row r="2921" spans="44:44">
      <c r="AR2921" s="55" t="s">
        <v>13532</v>
      </c>
    </row>
    <row r="2922" spans="44:44">
      <c r="AR2922" s="53" t="s">
        <v>13533</v>
      </c>
    </row>
    <row r="2923" spans="44:44">
      <c r="AR2923" s="55" t="s">
        <v>13534</v>
      </c>
    </row>
    <row r="2924" spans="44:44">
      <c r="AR2924" s="53" t="s">
        <v>13535</v>
      </c>
    </row>
    <row r="2925" spans="44:44">
      <c r="AR2925" s="55" t="s">
        <v>13536</v>
      </c>
    </row>
    <row r="2926" spans="44:44">
      <c r="AR2926" s="53" t="s">
        <v>13537</v>
      </c>
    </row>
    <row r="2927" spans="44:44">
      <c r="AR2927" s="55" t="s">
        <v>13538</v>
      </c>
    </row>
    <row r="2928" spans="44:44">
      <c r="AR2928" s="53" t="s">
        <v>13539</v>
      </c>
    </row>
    <row r="2929" spans="44:44">
      <c r="AR2929" s="55" t="s">
        <v>13540</v>
      </c>
    </row>
    <row r="2930" spans="44:44">
      <c r="AR2930" s="53" t="s">
        <v>13541</v>
      </c>
    </row>
    <row r="2931" spans="44:44">
      <c r="AR2931" s="55" t="s">
        <v>13542</v>
      </c>
    </row>
    <row r="2932" spans="44:44">
      <c r="AR2932" s="53" t="s">
        <v>13543</v>
      </c>
    </row>
    <row r="2933" spans="44:44">
      <c r="AR2933" s="55" t="s">
        <v>13543</v>
      </c>
    </row>
    <row r="2934" spans="44:44">
      <c r="AR2934" s="53" t="s">
        <v>13544</v>
      </c>
    </row>
    <row r="2935" spans="44:44">
      <c r="AR2935" s="55" t="s">
        <v>13545</v>
      </c>
    </row>
    <row r="2936" spans="44:44">
      <c r="AR2936" s="53" t="s">
        <v>13546</v>
      </c>
    </row>
    <row r="2937" spans="44:44">
      <c r="AR2937" s="55" t="s">
        <v>13547</v>
      </c>
    </row>
    <row r="2938" spans="44:44">
      <c r="AR2938" s="53" t="s">
        <v>13548</v>
      </c>
    </row>
    <row r="2939" spans="44:44">
      <c r="AR2939" s="55" t="s">
        <v>13549</v>
      </c>
    </row>
    <row r="2940" spans="44:44">
      <c r="AR2940" s="53" t="s">
        <v>13550</v>
      </c>
    </row>
    <row r="2941" spans="44:44">
      <c r="AR2941" s="55" t="s">
        <v>13551</v>
      </c>
    </row>
    <row r="2942" spans="44:44">
      <c r="AR2942" s="53" t="s">
        <v>13552</v>
      </c>
    </row>
    <row r="2943" spans="44:44">
      <c r="AR2943" s="55" t="s">
        <v>13553</v>
      </c>
    </row>
    <row r="2944" spans="44:44">
      <c r="AR2944" s="53" t="s">
        <v>13554</v>
      </c>
    </row>
    <row r="2945" spans="44:44">
      <c r="AR2945" s="55" t="s">
        <v>13555</v>
      </c>
    </row>
    <row r="2946" spans="44:44">
      <c r="AR2946" s="53" t="s">
        <v>13556</v>
      </c>
    </row>
    <row r="2947" spans="44:44">
      <c r="AR2947" s="55" t="s">
        <v>13557</v>
      </c>
    </row>
    <row r="2948" spans="44:44">
      <c r="AR2948" s="53" t="s">
        <v>13558</v>
      </c>
    </row>
    <row r="2949" spans="44:44">
      <c r="AR2949" s="55" t="s">
        <v>13559</v>
      </c>
    </row>
    <row r="2950" spans="44:44">
      <c r="AR2950" s="53" t="s">
        <v>13560</v>
      </c>
    </row>
    <row r="2951" spans="44:44">
      <c r="AR2951" s="55" t="s">
        <v>13561</v>
      </c>
    </row>
    <row r="2952" spans="44:44">
      <c r="AR2952" s="53" t="s">
        <v>13562</v>
      </c>
    </row>
    <row r="2953" spans="44:44">
      <c r="AR2953" s="55" t="s">
        <v>13563</v>
      </c>
    </row>
    <row r="2954" spans="44:44">
      <c r="AR2954" s="53" t="s">
        <v>13564</v>
      </c>
    </row>
    <row r="2955" spans="44:44">
      <c r="AR2955" s="55" t="s">
        <v>13565</v>
      </c>
    </row>
    <row r="2956" spans="44:44">
      <c r="AR2956" s="53" t="s">
        <v>13566</v>
      </c>
    </row>
    <row r="2957" spans="44:44">
      <c r="AR2957" s="55" t="s">
        <v>13567</v>
      </c>
    </row>
    <row r="2958" spans="44:44">
      <c r="AR2958" s="53" t="s">
        <v>13568</v>
      </c>
    </row>
    <row r="2959" spans="44:44">
      <c r="AR2959" s="55" t="s">
        <v>13569</v>
      </c>
    </row>
    <row r="2960" spans="44:44">
      <c r="AR2960" s="53" t="s">
        <v>13570</v>
      </c>
    </row>
    <row r="2961" spans="44:44">
      <c r="AR2961" s="55" t="s">
        <v>13571</v>
      </c>
    </row>
    <row r="2962" spans="44:44">
      <c r="AR2962" s="53" t="s">
        <v>13572</v>
      </c>
    </row>
    <row r="2963" spans="44:44">
      <c r="AR2963" s="55" t="s">
        <v>13573</v>
      </c>
    </row>
    <row r="2964" spans="44:44">
      <c r="AR2964" s="53" t="s">
        <v>13574</v>
      </c>
    </row>
    <row r="2965" spans="44:44">
      <c r="AR2965" s="55" t="s">
        <v>13575</v>
      </c>
    </row>
    <row r="2966" spans="44:44">
      <c r="AR2966" s="53" t="s">
        <v>13576</v>
      </c>
    </row>
    <row r="2967" spans="44:44">
      <c r="AR2967" s="55" t="s">
        <v>13577</v>
      </c>
    </row>
    <row r="2968" spans="44:44">
      <c r="AR2968" s="53" t="s">
        <v>13578</v>
      </c>
    </row>
    <row r="2969" spans="44:44">
      <c r="AR2969" s="55" t="s">
        <v>13579</v>
      </c>
    </row>
    <row r="2970" spans="44:44">
      <c r="AR2970" s="53" t="s">
        <v>13580</v>
      </c>
    </row>
    <row r="2971" spans="44:44">
      <c r="AR2971" s="55" t="s">
        <v>13581</v>
      </c>
    </row>
    <row r="2972" spans="44:44">
      <c r="AR2972" s="53" t="s">
        <v>13582</v>
      </c>
    </row>
    <row r="2973" spans="44:44">
      <c r="AR2973" s="55" t="s">
        <v>13583</v>
      </c>
    </row>
    <row r="2974" spans="44:44">
      <c r="AR2974" s="53" t="s">
        <v>13584</v>
      </c>
    </row>
    <row r="2975" spans="44:44">
      <c r="AR2975" s="55" t="s">
        <v>13585</v>
      </c>
    </row>
    <row r="2976" spans="44:44">
      <c r="AR2976" s="53" t="s">
        <v>13586</v>
      </c>
    </row>
    <row r="2977" spans="44:44">
      <c r="AR2977" s="55" t="s">
        <v>13587</v>
      </c>
    </row>
    <row r="2978" spans="44:44">
      <c r="AR2978" s="53" t="s">
        <v>13588</v>
      </c>
    </row>
    <row r="2979" spans="44:44">
      <c r="AR2979" s="55" t="s">
        <v>13589</v>
      </c>
    </row>
    <row r="2980" spans="44:44">
      <c r="AR2980" s="53" t="s">
        <v>13590</v>
      </c>
    </row>
    <row r="2981" spans="44:44">
      <c r="AR2981" s="55" t="s">
        <v>13591</v>
      </c>
    </row>
    <row r="2982" spans="44:44">
      <c r="AR2982" s="53" t="s">
        <v>13592</v>
      </c>
    </row>
    <row r="2983" spans="44:44">
      <c r="AR2983" s="55" t="s">
        <v>13593</v>
      </c>
    </row>
    <row r="2984" spans="44:44">
      <c r="AR2984" s="53" t="s">
        <v>13594</v>
      </c>
    </row>
    <row r="2985" spans="44:44">
      <c r="AR2985" s="55" t="s">
        <v>13595</v>
      </c>
    </row>
    <row r="2986" spans="44:44">
      <c r="AR2986" s="53" t="s">
        <v>13596</v>
      </c>
    </row>
    <row r="2987" spans="44:44">
      <c r="AR2987" s="55" t="s">
        <v>13597</v>
      </c>
    </row>
    <row r="2988" spans="44:44">
      <c r="AR2988" s="53" t="s">
        <v>13598</v>
      </c>
    </row>
    <row r="2989" spans="44:44">
      <c r="AR2989" s="55" t="s">
        <v>13599</v>
      </c>
    </row>
    <row r="2990" spans="44:44">
      <c r="AR2990" s="53" t="s">
        <v>13599</v>
      </c>
    </row>
    <row r="2991" spans="44:44">
      <c r="AR2991" s="55" t="s">
        <v>13600</v>
      </c>
    </row>
    <row r="2992" spans="44:44">
      <c r="AR2992" s="53" t="s">
        <v>13601</v>
      </c>
    </row>
    <row r="2993" spans="44:44">
      <c r="AR2993" s="55" t="s">
        <v>13602</v>
      </c>
    </row>
    <row r="2994" spans="44:44">
      <c r="AR2994" s="53" t="s">
        <v>13603</v>
      </c>
    </row>
    <row r="2995" spans="44:44">
      <c r="AR2995" s="55" t="s">
        <v>13604</v>
      </c>
    </row>
    <row r="2996" spans="44:44">
      <c r="AR2996" s="53" t="s">
        <v>13605</v>
      </c>
    </row>
    <row r="2997" spans="44:44">
      <c r="AR2997" s="55" t="s">
        <v>13606</v>
      </c>
    </row>
    <row r="2998" spans="44:44">
      <c r="AR2998" s="53" t="s">
        <v>13607</v>
      </c>
    </row>
    <row r="2999" spans="44:44">
      <c r="AR2999" s="55" t="s">
        <v>13608</v>
      </c>
    </row>
    <row r="3000" spans="44:44">
      <c r="AR3000" s="53" t="s">
        <v>13609</v>
      </c>
    </row>
    <row r="3001" spans="44:44">
      <c r="AR3001" s="55" t="s">
        <v>10575</v>
      </c>
    </row>
    <row r="3002" spans="44:44">
      <c r="AR3002" s="53" t="s">
        <v>13610</v>
      </c>
    </row>
    <row r="3003" spans="44:44">
      <c r="AR3003" s="55" t="s">
        <v>13611</v>
      </c>
    </row>
    <row r="3004" spans="44:44">
      <c r="AR3004" s="53" t="s">
        <v>13612</v>
      </c>
    </row>
    <row r="3005" spans="44:44">
      <c r="AR3005" s="55" t="s">
        <v>13613</v>
      </c>
    </row>
    <row r="3006" spans="44:44">
      <c r="AR3006" s="53" t="s">
        <v>13614</v>
      </c>
    </row>
    <row r="3007" spans="44:44">
      <c r="AR3007" s="55" t="s">
        <v>13615</v>
      </c>
    </row>
    <row r="3008" spans="44:44">
      <c r="AR3008" s="53" t="s">
        <v>13616</v>
      </c>
    </row>
    <row r="3009" spans="44:44">
      <c r="AR3009" s="55" t="s">
        <v>13617</v>
      </c>
    </row>
    <row r="3010" spans="44:44">
      <c r="AR3010" s="53" t="s">
        <v>13618</v>
      </c>
    </row>
    <row r="3011" spans="44:44">
      <c r="AR3011" s="55" t="s">
        <v>13619</v>
      </c>
    </row>
    <row r="3012" spans="44:44">
      <c r="AR3012" s="53" t="s">
        <v>13620</v>
      </c>
    </row>
    <row r="3013" spans="44:44">
      <c r="AR3013" s="55" t="s">
        <v>13621</v>
      </c>
    </row>
    <row r="3014" spans="44:44">
      <c r="AR3014" s="53" t="s">
        <v>13622</v>
      </c>
    </row>
    <row r="3015" spans="44:44">
      <c r="AR3015" s="55" t="s">
        <v>13623</v>
      </c>
    </row>
    <row r="3016" spans="44:44">
      <c r="AR3016" s="53" t="s">
        <v>13624</v>
      </c>
    </row>
    <row r="3017" spans="44:44">
      <c r="AR3017" s="55" t="s">
        <v>13625</v>
      </c>
    </row>
    <row r="3018" spans="44:44">
      <c r="AR3018" s="53" t="s">
        <v>13626</v>
      </c>
    </row>
    <row r="3019" spans="44:44">
      <c r="AR3019" s="55" t="s">
        <v>13627</v>
      </c>
    </row>
    <row r="3020" spans="44:44">
      <c r="AR3020" s="53" t="s">
        <v>13628</v>
      </c>
    </row>
    <row r="3021" spans="44:44">
      <c r="AR3021" s="55" t="s">
        <v>13629</v>
      </c>
    </row>
    <row r="3022" spans="44:44">
      <c r="AR3022" s="53" t="s">
        <v>13630</v>
      </c>
    </row>
    <row r="3023" spans="44:44">
      <c r="AR3023" s="55" t="s">
        <v>13631</v>
      </c>
    </row>
    <row r="3024" spans="44:44">
      <c r="AR3024" s="53" t="s">
        <v>13632</v>
      </c>
    </row>
    <row r="3025" spans="44:44">
      <c r="AR3025" s="55" t="s">
        <v>13633</v>
      </c>
    </row>
    <row r="3026" spans="44:44">
      <c r="AR3026" s="53" t="s">
        <v>13634</v>
      </c>
    </row>
    <row r="3027" spans="44:44">
      <c r="AR3027" s="55" t="s">
        <v>13635</v>
      </c>
    </row>
    <row r="3028" spans="44:44">
      <c r="AR3028" s="53" t="s">
        <v>13636</v>
      </c>
    </row>
    <row r="3029" spans="44:44">
      <c r="AR3029" s="55" t="s">
        <v>13637</v>
      </c>
    </row>
    <row r="3030" spans="44:44">
      <c r="AR3030" s="53" t="s">
        <v>13638</v>
      </c>
    </row>
    <row r="3031" spans="44:44">
      <c r="AR3031" s="55" t="s">
        <v>13639</v>
      </c>
    </row>
    <row r="3032" spans="44:44">
      <c r="AR3032" s="53" t="s">
        <v>13640</v>
      </c>
    </row>
    <row r="3033" spans="44:44">
      <c r="AR3033" s="55" t="s">
        <v>13641</v>
      </c>
    </row>
    <row r="3034" spans="44:44">
      <c r="AR3034" s="53" t="s">
        <v>13642</v>
      </c>
    </row>
    <row r="3035" spans="44:44">
      <c r="AR3035" s="55" t="s">
        <v>13643</v>
      </c>
    </row>
    <row r="3036" spans="44:44">
      <c r="AR3036" s="53" t="s">
        <v>13644</v>
      </c>
    </row>
    <row r="3037" spans="44:44">
      <c r="AR3037" s="55" t="s">
        <v>13645</v>
      </c>
    </row>
    <row r="3038" spans="44:44">
      <c r="AR3038" s="53" t="s">
        <v>13646</v>
      </c>
    </row>
    <row r="3039" spans="44:44">
      <c r="AR3039" s="55" t="s">
        <v>13647</v>
      </c>
    </row>
    <row r="3040" spans="44:44">
      <c r="AR3040" s="53" t="s">
        <v>13648</v>
      </c>
    </row>
    <row r="3041" spans="44:44">
      <c r="AR3041" s="55" t="s">
        <v>13649</v>
      </c>
    </row>
    <row r="3042" spans="44:44">
      <c r="AR3042" s="53" t="s">
        <v>13650</v>
      </c>
    </row>
    <row r="3043" spans="44:44">
      <c r="AR3043" s="55" t="s">
        <v>13651</v>
      </c>
    </row>
    <row r="3044" spans="44:44">
      <c r="AR3044" s="53" t="s">
        <v>13652</v>
      </c>
    </row>
    <row r="3045" spans="44:44">
      <c r="AR3045" s="55" t="s">
        <v>13653</v>
      </c>
    </row>
    <row r="3046" spans="44:44">
      <c r="AR3046" s="53" t="s">
        <v>13654</v>
      </c>
    </row>
    <row r="3047" spans="44:44">
      <c r="AR3047" s="55" t="s">
        <v>13655</v>
      </c>
    </row>
    <row r="3048" spans="44:44">
      <c r="AR3048" s="53" t="s">
        <v>13656</v>
      </c>
    </row>
    <row r="3049" spans="44:44">
      <c r="AR3049" s="55" t="s">
        <v>13657</v>
      </c>
    </row>
    <row r="3050" spans="44:44">
      <c r="AR3050" s="53" t="s">
        <v>13658</v>
      </c>
    </row>
    <row r="3051" spans="44:44">
      <c r="AR3051" s="55" t="s">
        <v>13658</v>
      </c>
    </row>
    <row r="3052" spans="44:44">
      <c r="AR3052" s="53" t="s">
        <v>13659</v>
      </c>
    </row>
    <row r="3053" spans="44:44">
      <c r="AR3053" s="55" t="s">
        <v>13660</v>
      </c>
    </row>
    <row r="3054" spans="44:44">
      <c r="AR3054" s="53" t="s">
        <v>13661</v>
      </c>
    </row>
    <row r="3055" spans="44:44">
      <c r="AR3055" s="55" t="s">
        <v>13662</v>
      </c>
    </row>
    <row r="3056" spans="44:44">
      <c r="AR3056" s="53" t="s">
        <v>13663</v>
      </c>
    </row>
    <row r="3057" spans="44:44">
      <c r="AR3057" s="55" t="s">
        <v>13664</v>
      </c>
    </row>
    <row r="3058" spans="44:44">
      <c r="AR3058" s="53" t="s">
        <v>13665</v>
      </c>
    </row>
    <row r="3059" spans="44:44">
      <c r="AR3059" s="55" t="s">
        <v>13666</v>
      </c>
    </row>
    <row r="3060" spans="44:44">
      <c r="AR3060" s="53" t="s">
        <v>13666</v>
      </c>
    </row>
    <row r="3061" spans="44:44">
      <c r="AR3061" s="55" t="s">
        <v>13667</v>
      </c>
    </row>
    <row r="3062" spans="44:44">
      <c r="AR3062" s="53" t="s">
        <v>13668</v>
      </c>
    </row>
    <row r="3063" spans="44:44">
      <c r="AR3063" s="55" t="s">
        <v>13669</v>
      </c>
    </row>
    <row r="3064" spans="44:44">
      <c r="AR3064" s="53" t="s">
        <v>13670</v>
      </c>
    </row>
    <row r="3065" spans="44:44">
      <c r="AR3065" s="55" t="s">
        <v>13671</v>
      </c>
    </row>
    <row r="3066" spans="44:44">
      <c r="AR3066" s="53" t="s">
        <v>13672</v>
      </c>
    </row>
    <row r="3067" spans="44:44">
      <c r="AR3067" s="55" t="s">
        <v>13673</v>
      </c>
    </row>
    <row r="3068" spans="44:44">
      <c r="AR3068" s="53" t="s">
        <v>13674</v>
      </c>
    </row>
    <row r="3069" spans="44:44">
      <c r="AR3069" s="55" t="s">
        <v>13675</v>
      </c>
    </row>
    <row r="3070" spans="44:44">
      <c r="AR3070" s="53" t="s">
        <v>13676</v>
      </c>
    </row>
    <row r="3071" spans="44:44">
      <c r="AR3071" s="55" t="s">
        <v>13677</v>
      </c>
    </row>
    <row r="3072" spans="44:44">
      <c r="AR3072" s="53" t="s">
        <v>13678</v>
      </c>
    </row>
    <row r="3073" spans="44:44">
      <c r="AR3073" s="55" t="s">
        <v>13679</v>
      </c>
    </row>
    <row r="3074" spans="44:44">
      <c r="AR3074" s="53" t="s">
        <v>13680</v>
      </c>
    </row>
    <row r="3075" spans="44:44">
      <c r="AR3075" s="55" t="s">
        <v>13681</v>
      </c>
    </row>
    <row r="3076" spans="44:44">
      <c r="AR3076" s="53" t="s">
        <v>13682</v>
      </c>
    </row>
    <row r="3077" spans="44:44">
      <c r="AR3077" s="55" t="s">
        <v>13683</v>
      </c>
    </row>
    <row r="3078" spans="44:44">
      <c r="AR3078" s="53" t="s">
        <v>13684</v>
      </c>
    </row>
    <row r="3079" spans="44:44">
      <c r="AR3079" s="55" t="s">
        <v>13685</v>
      </c>
    </row>
    <row r="3080" spans="44:44">
      <c r="AR3080" s="53" t="s">
        <v>13685</v>
      </c>
    </row>
    <row r="3081" spans="44:44">
      <c r="AR3081" s="55" t="s">
        <v>13686</v>
      </c>
    </row>
    <row r="3082" spans="44:44">
      <c r="AR3082" s="53" t="s">
        <v>13687</v>
      </c>
    </row>
    <row r="3083" spans="44:44">
      <c r="AR3083" s="55" t="s">
        <v>13688</v>
      </c>
    </row>
    <row r="3084" spans="44:44">
      <c r="AR3084" s="53" t="s">
        <v>13689</v>
      </c>
    </row>
    <row r="3085" spans="44:44">
      <c r="AR3085" s="55" t="s">
        <v>13690</v>
      </c>
    </row>
    <row r="3086" spans="44:44">
      <c r="AR3086" s="53" t="s">
        <v>13691</v>
      </c>
    </row>
    <row r="3087" spans="44:44">
      <c r="AR3087" s="55" t="s">
        <v>13692</v>
      </c>
    </row>
    <row r="3088" spans="44:44">
      <c r="AR3088" s="53" t="s">
        <v>13693</v>
      </c>
    </row>
    <row r="3089" spans="44:44">
      <c r="AR3089" s="55" t="s">
        <v>13694</v>
      </c>
    </row>
    <row r="3090" spans="44:44">
      <c r="AR3090" s="53" t="s">
        <v>13695</v>
      </c>
    </row>
    <row r="3091" spans="44:44">
      <c r="AR3091" s="55" t="s">
        <v>13696</v>
      </c>
    </row>
    <row r="3092" spans="44:44">
      <c r="AR3092" s="53" t="s">
        <v>13697</v>
      </c>
    </row>
    <row r="3093" spans="44:44">
      <c r="AR3093" s="55" t="s">
        <v>13698</v>
      </c>
    </row>
    <row r="3094" spans="44:44">
      <c r="AR3094" s="53" t="s">
        <v>13699</v>
      </c>
    </row>
    <row r="3095" spans="44:44">
      <c r="AR3095" s="55" t="s">
        <v>13700</v>
      </c>
    </row>
    <row r="3096" spans="44:44">
      <c r="AR3096" s="53" t="s">
        <v>13701</v>
      </c>
    </row>
    <row r="3097" spans="44:44">
      <c r="AR3097" s="55" t="s">
        <v>13702</v>
      </c>
    </row>
    <row r="3098" spans="44:44">
      <c r="AR3098" s="53" t="s">
        <v>13703</v>
      </c>
    </row>
    <row r="3099" spans="44:44">
      <c r="AR3099" s="55" t="s">
        <v>13704</v>
      </c>
    </row>
    <row r="3100" spans="44:44">
      <c r="AR3100" s="53" t="s">
        <v>13705</v>
      </c>
    </row>
    <row r="3101" spans="44:44">
      <c r="AR3101" s="55" t="s">
        <v>13706</v>
      </c>
    </row>
    <row r="3102" spans="44:44">
      <c r="AR3102" s="53" t="s">
        <v>13707</v>
      </c>
    </row>
    <row r="3103" spans="44:44">
      <c r="AR3103" s="55" t="s">
        <v>13708</v>
      </c>
    </row>
    <row r="3104" spans="44:44">
      <c r="AR3104" s="53" t="s">
        <v>13709</v>
      </c>
    </row>
    <row r="3105" spans="44:44">
      <c r="AR3105" s="55" t="s">
        <v>13710</v>
      </c>
    </row>
    <row r="3106" spans="44:44">
      <c r="AR3106" s="53" t="s">
        <v>13711</v>
      </c>
    </row>
    <row r="3107" spans="44:44">
      <c r="AR3107" s="55" t="s">
        <v>13712</v>
      </c>
    </row>
    <row r="3108" spans="44:44">
      <c r="AR3108" s="53" t="s">
        <v>13713</v>
      </c>
    </row>
    <row r="3109" spans="44:44">
      <c r="AR3109" s="55" t="s">
        <v>13714</v>
      </c>
    </row>
    <row r="3110" spans="44:44">
      <c r="AR3110" s="53" t="s">
        <v>13715</v>
      </c>
    </row>
    <row r="3111" spans="44:44">
      <c r="AR3111" s="55" t="s">
        <v>13716</v>
      </c>
    </row>
    <row r="3112" spans="44:44">
      <c r="AR3112" s="53" t="s">
        <v>13717</v>
      </c>
    </row>
    <row r="3113" spans="44:44">
      <c r="AR3113" s="55" t="s">
        <v>13718</v>
      </c>
    </row>
    <row r="3114" spans="44:44">
      <c r="AR3114" s="53" t="s">
        <v>13719</v>
      </c>
    </row>
    <row r="3115" spans="44:44">
      <c r="AR3115" s="55" t="s">
        <v>13720</v>
      </c>
    </row>
    <row r="3116" spans="44:44">
      <c r="AR3116" s="53" t="s">
        <v>13721</v>
      </c>
    </row>
    <row r="3117" spans="44:44">
      <c r="AR3117" s="55" t="s">
        <v>13722</v>
      </c>
    </row>
    <row r="3118" spans="44:44">
      <c r="AR3118" s="53" t="s">
        <v>13723</v>
      </c>
    </row>
    <row r="3119" spans="44:44">
      <c r="AR3119" s="55" t="s">
        <v>13724</v>
      </c>
    </row>
    <row r="3120" spans="44:44">
      <c r="AR3120" s="53" t="s">
        <v>13725</v>
      </c>
    </row>
    <row r="3121" spans="44:44">
      <c r="AR3121" s="55" t="s">
        <v>13726</v>
      </c>
    </row>
    <row r="3122" spans="44:44">
      <c r="AR3122" s="53" t="s">
        <v>13727</v>
      </c>
    </row>
    <row r="3123" spans="44:44">
      <c r="AR3123" s="55" t="s">
        <v>13728</v>
      </c>
    </row>
    <row r="3124" spans="44:44">
      <c r="AR3124" s="53" t="s">
        <v>13729</v>
      </c>
    </row>
    <row r="3125" spans="44:44">
      <c r="AR3125" s="55" t="s">
        <v>13730</v>
      </c>
    </row>
    <row r="3126" spans="44:44">
      <c r="AR3126" s="53" t="s">
        <v>13731</v>
      </c>
    </row>
    <row r="3127" spans="44:44">
      <c r="AR3127" s="55" t="s">
        <v>13732</v>
      </c>
    </row>
    <row r="3128" spans="44:44">
      <c r="AR3128" s="53" t="s">
        <v>13733</v>
      </c>
    </row>
    <row r="3129" spans="44:44">
      <c r="AR3129" s="55" t="s">
        <v>13734</v>
      </c>
    </row>
    <row r="3130" spans="44:44">
      <c r="AR3130" s="53" t="s">
        <v>13735</v>
      </c>
    </row>
    <row r="3131" spans="44:44">
      <c r="AR3131" s="55" t="s">
        <v>13736</v>
      </c>
    </row>
    <row r="3132" spans="44:44">
      <c r="AR3132" s="53" t="s">
        <v>10267</v>
      </c>
    </row>
    <row r="3133" spans="44:44">
      <c r="AR3133" s="55" t="s">
        <v>10267</v>
      </c>
    </row>
    <row r="3134" spans="44:44">
      <c r="AR3134" s="53" t="s">
        <v>13737</v>
      </c>
    </row>
    <row r="3135" spans="44:44">
      <c r="AR3135" s="55" t="s">
        <v>13738</v>
      </c>
    </row>
    <row r="3136" spans="44:44">
      <c r="AR3136" s="53" t="s">
        <v>13739</v>
      </c>
    </row>
    <row r="3137" spans="44:44">
      <c r="AR3137" s="55" t="s">
        <v>13740</v>
      </c>
    </row>
    <row r="3138" spans="44:44">
      <c r="AR3138" s="53" t="s">
        <v>13741</v>
      </c>
    </row>
    <row r="3139" spans="44:44">
      <c r="AR3139" s="55" t="s">
        <v>13742</v>
      </c>
    </row>
    <row r="3140" spans="44:44">
      <c r="AR3140" s="53" t="s">
        <v>13743</v>
      </c>
    </row>
    <row r="3141" spans="44:44">
      <c r="AR3141" s="55" t="s">
        <v>13744</v>
      </c>
    </row>
    <row r="3142" spans="44:44">
      <c r="AR3142" s="53" t="s">
        <v>13745</v>
      </c>
    </row>
    <row r="3143" spans="44:44">
      <c r="AR3143" s="55" t="s">
        <v>13746</v>
      </c>
    </row>
    <row r="3144" spans="44:44">
      <c r="AR3144" s="53" t="s">
        <v>13747</v>
      </c>
    </row>
    <row r="3145" spans="44:44">
      <c r="AR3145" s="55" t="s">
        <v>13748</v>
      </c>
    </row>
    <row r="3146" spans="44:44">
      <c r="AR3146" s="53" t="s">
        <v>13749</v>
      </c>
    </row>
    <row r="3147" spans="44:44">
      <c r="AR3147" s="55" t="s">
        <v>13750</v>
      </c>
    </row>
    <row r="3148" spans="44:44">
      <c r="AR3148" s="53" t="s">
        <v>13751</v>
      </c>
    </row>
    <row r="3149" spans="44:44">
      <c r="AR3149" s="55" t="s">
        <v>13751</v>
      </c>
    </row>
    <row r="3150" spans="44:44">
      <c r="AR3150" s="53" t="s">
        <v>13752</v>
      </c>
    </row>
    <row r="3151" spans="44:44">
      <c r="AR3151" s="55" t="s">
        <v>13753</v>
      </c>
    </row>
    <row r="3152" spans="44:44">
      <c r="AR3152" s="53" t="s">
        <v>13754</v>
      </c>
    </row>
    <row r="3153" spans="44:44">
      <c r="AR3153" s="55" t="s">
        <v>13755</v>
      </c>
    </row>
    <row r="3154" spans="44:44">
      <c r="AR3154" s="53" t="s">
        <v>13756</v>
      </c>
    </row>
    <row r="3155" spans="44:44">
      <c r="AR3155" s="55" t="s">
        <v>13757</v>
      </c>
    </row>
    <row r="3156" spans="44:44">
      <c r="AR3156" s="53" t="s">
        <v>13758</v>
      </c>
    </row>
    <row r="3157" spans="44:44">
      <c r="AR3157" s="55" t="s">
        <v>13759</v>
      </c>
    </row>
    <row r="3158" spans="44:44">
      <c r="AR3158" s="53" t="s">
        <v>13760</v>
      </c>
    </row>
    <row r="3159" spans="44:44">
      <c r="AR3159" s="55" t="s">
        <v>13761</v>
      </c>
    </row>
    <row r="3160" spans="44:44">
      <c r="AR3160" s="53" t="s">
        <v>13762</v>
      </c>
    </row>
    <row r="3161" spans="44:44">
      <c r="AR3161" s="55" t="s">
        <v>13763</v>
      </c>
    </row>
    <row r="3162" spans="44:44">
      <c r="AR3162" s="53" t="s">
        <v>13764</v>
      </c>
    </row>
    <row r="3163" spans="44:44">
      <c r="AR3163" s="55" t="s">
        <v>13765</v>
      </c>
    </row>
    <row r="3164" spans="44:44">
      <c r="AR3164" s="53" t="s">
        <v>13766</v>
      </c>
    </row>
    <row r="3165" spans="44:44">
      <c r="AR3165" s="55" t="s">
        <v>13767</v>
      </c>
    </row>
    <row r="3166" spans="44:44">
      <c r="AR3166" s="53" t="s">
        <v>13768</v>
      </c>
    </row>
    <row r="3167" spans="44:44">
      <c r="AR3167" s="55" t="s">
        <v>13769</v>
      </c>
    </row>
    <row r="3168" spans="44:44">
      <c r="AR3168" s="53" t="s">
        <v>13770</v>
      </c>
    </row>
    <row r="3169" spans="44:44">
      <c r="AR3169" s="55" t="s">
        <v>13771</v>
      </c>
    </row>
    <row r="3170" spans="44:44">
      <c r="AR3170" s="53" t="s">
        <v>13772</v>
      </c>
    </row>
    <row r="3171" spans="44:44">
      <c r="AR3171" s="55" t="s">
        <v>13773</v>
      </c>
    </row>
    <row r="3172" spans="44:44">
      <c r="AR3172" s="53" t="s">
        <v>13774</v>
      </c>
    </row>
    <row r="3173" spans="44:44">
      <c r="AR3173" s="55" t="s">
        <v>13775</v>
      </c>
    </row>
    <row r="3174" spans="44:44">
      <c r="AR3174" s="53" t="s">
        <v>13776</v>
      </c>
    </row>
    <row r="3175" spans="44:44">
      <c r="AR3175" s="55" t="s">
        <v>13777</v>
      </c>
    </row>
    <row r="3176" spans="44:44">
      <c r="AR3176" s="53" t="s">
        <v>10489</v>
      </c>
    </row>
    <row r="3177" spans="44:44">
      <c r="AR3177" s="55" t="s">
        <v>13778</v>
      </c>
    </row>
    <row r="3178" spans="44:44">
      <c r="AR3178" s="53" t="s">
        <v>13779</v>
      </c>
    </row>
    <row r="3179" spans="44:44">
      <c r="AR3179" s="55" t="s">
        <v>13780</v>
      </c>
    </row>
    <row r="3180" spans="44:44">
      <c r="AR3180" s="53" t="s">
        <v>13780</v>
      </c>
    </row>
    <row r="3181" spans="44:44">
      <c r="AR3181" s="55" t="s">
        <v>13781</v>
      </c>
    </row>
    <row r="3182" spans="44:44">
      <c r="AR3182" s="53" t="s">
        <v>13782</v>
      </c>
    </row>
    <row r="3183" spans="44:44">
      <c r="AR3183" s="55" t="s">
        <v>13783</v>
      </c>
    </row>
    <row r="3184" spans="44:44">
      <c r="AR3184" s="53" t="s">
        <v>13784</v>
      </c>
    </row>
    <row r="3185" spans="44:44">
      <c r="AR3185" s="55" t="s">
        <v>13785</v>
      </c>
    </row>
    <row r="3186" spans="44:44">
      <c r="AR3186" s="53" t="s">
        <v>13786</v>
      </c>
    </row>
    <row r="3187" spans="44:44">
      <c r="AR3187" s="55" t="s">
        <v>13787</v>
      </c>
    </row>
    <row r="3188" spans="44:44">
      <c r="AR3188" s="53" t="s">
        <v>13788</v>
      </c>
    </row>
    <row r="3189" spans="44:44">
      <c r="AR3189" s="55" t="s">
        <v>13789</v>
      </c>
    </row>
    <row r="3190" spans="44:44">
      <c r="AR3190" s="53" t="s">
        <v>13790</v>
      </c>
    </row>
    <row r="3191" spans="44:44">
      <c r="AR3191" s="55" t="s">
        <v>13791</v>
      </c>
    </row>
    <row r="3192" spans="44:44">
      <c r="AR3192" s="53" t="s">
        <v>13792</v>
      </c>
    </row>
    <row r="3193" spans="44:44">
      <c r="AR3193" s="55" t="s">
        <v>13793</v>
      </c>
    </row>
    <row r="3194" spans="44:44">
      <c r="AR3194" s="53" t="s">
        <v>13794</v>
      </c>
    </row>
    <row r="3195" spans="44:44">
      <c r="AR3195" s="55" t="s">
        <v>13795</v>
      </c>
    </row>
    <row r="3196" spans="44:44">
      <c r="AR3196" s="53" t="s">
        <v>13796</v>
      </c>
    </row>
    <row r="3197" spans="44:44">
      <c r="AR3197" s="55" t="s">
        <v>13797</v>
      </c>
    </row>
    <row r="3198" spans="44:44">
      <c r="AR3198" s="53" t="s">
        <v>13798</v>
      </c>
    </row>
    <row r="3199" spans="44:44">
      <c r="AR3199" s="55" t="s">
        <v>13799</v>
      </c>
    </row>
    <row r="3200" spans="44:44">
      <c r="AR3200" s="53" t="s">
        <v>13800</v>
      </c>
    </row>
    <row r="3201" spans="44:44">
      <c r="AR3201" s="55" t="s">
        <v>13801</v>
      </c>
    </row>
    <row r="3202" spans="44:44">
      <c r="AR3202" s="53" t="s">
        <v>13802</v>
      </c>
    </row>
    <row r="3203" spans="44:44">
      <c r="AR3203" s="55" t="s">
        <v>13803</v>
      </c>
    </row>
    <row r="3204" spans="44:44">
      <c r="AR3204" s="53" t="s">
        <v>13804</v>
      </c>
    </row>
    <row r="3205" spans="44:44">
      <c r="AR3205" s="55" t="s">
        <v>13805</v>
      </c>
    </row>
    <row r="3206" spans="44:44">
      <c r="AR3206" s="53" t="s">
        <v>13806</v>
      </c>
    </row>
    <row r="3207" spans="44:44">
      <c r="AR3207" s="55" t="s">
        <v>13807</v>
      </c>
    </row>
    <row r="3208" spans="44:44">
      <c r="AR3208" s="53" t="s">
        <v>13808</v>
      </c>
    </row>
    <row r="3209" spans="44:44">
      <c r="AR3209" s="55" t="s">
        <v>13809</v>
      </c>
    </row>
    <row r="3210" spans="44:44">
      <c r="AR3210" s="53" t="s">
        <v>13810</v>
      </c>
    </row>
    <row r="3211" spans="44:44">
      <c r="AR3211" s="55" t="s">
        <v>13810</v>
      </c>
    </row>
    <row r="3212" spans="44:44">
      <c r="AR3212" s="53" t="s">
        <v>13811</v>
      </c>
    </row>
    <row r="3213" spans="44:44">
      <c r="AR3213" s="55" t="s">
        <v>13812</v>
      </c>
    </row>
    <row r="3214" spans="44:44">
      <c r="AR3214" s="53" t="s">
        <v>13812</v>
      </c>
    </row>
    <row r="3215" spans="44:44">
      <c r="AR3215" s="55" t="s">
        <v>13812</v>
      </c>
    </row>
    <row r="3216" spans="44:44">
      <c r="AR3216" s="53" t="s">
        <v>13813</v>
      </c>
    </row>
    <row r="3217" spans="44:44">
      <c r="AR3217" s="55" t="s">
        <v>13814</v>
      </c>
    </row>
    <row r="3218" spans="44:44">
      <c r="AR3218" s="53" t="s">
        <v>13815</v>
      </c>
    </row>
    <row r="3219" spans="44:44">
      <c r="AR3219" s="55" t="s">
        <v>13816</v>
      </c>
    </row>
    <row r="3220" spans="44:44">
      <c r="AR3220" s="53" t="s">
        <v>13817</v>
      </c>
    </row>
    <row r="3221" spans="44:44">
      <c r="AR3221" s="55" t="s">
        <v>13818</v>
      </c>
    </row>
    <row r="3222" spans="44:44">
      <c r="AR3222" s="53" t="s">
        <v>13819</v>
      </c>
    </row>
    <row r="3223" spans="44:44">
      <c r="AR3223" s="55" t="s">
        <v>13820</v>
      </c>
    </row>
    <row r="3224" spans="44:44">
      <c r="AR3224" s="53" t="s">
        <v>13821</v>
      </c>
    </row>
    <row r="3225" spans="44:44">
      <c r="AR3225" s="55" t="s">
        <v>13822</v>
      </c>
    </row>
    <row r="3226" spans="44:44">
      <c r="AR3226" s="53" t="s">
        <v>13823</v>
      </c>
    </row>
    <row r="3227" spans="44:44">
      <c r="AR3227" s="55" t="s">
        <v>13824</v>
      </c>
    </row>
    <row r="3228" spans="44:44">
      <c r="AR3228" s="53" t="s">
        <v>13825</v>
      </c>
    </row>
    <row r="3229" spans="44:44">
      <c r="AR3229" s="55" t="s">
        <v>13826</v>
      </c>
    </row>
    <row r="3230" spans="44:44">
      <c r="AR3230" s="53" t="s">
        <v>13827</v>
      </c>
    </row>
    <row r="3231" spans="44:44">
      <c r="AR3231" s="55" t="s">
        <v>13828</v>
      </c>
    </row>
    <row r="3232" spans="44:44">
      <c r="AR3232" s="53" t="s">
        <v>13829</v>
      </c>
    </row>
    <row r="3233" spans="44:44">
      <c r="AR3233" s="55" t="s">
        <v>13830</v>
      </c>
    </row>
    <row r="3234" spans="44:44">
      <c r="AR3234" s="53" t="s">
        <v>13831</v>
      </c>
    </row>
    <row r="3235" spans="44:44">
      <c r="AR3235" s="55" t="s">
        <v>13832</v>
      </c>
    </row>
    <row r="3236" spans="44:44">
      <c r="AR3236" s="53" t="s">
        <v>637</v>
      </c>
    </row>
    <row r="3237" spans="44:44">
      <c r="AR3237" s="55" t="s">
        <v>13833</v>
      </c>
    </row>
    <row r="3238" spans="44:44">
      <c r="AR3238" s="53" t="s">
        <v>13834</v>
      </c>
    </row>
    <row r="3239" spans="44:44">
      <c r="AR3239" s="55" t="s">
        <v>13835</v>
      </c>
    </row>
    <row r="3240" spans="44:44">
      <c r="AR3240" s="53" t="s">
        <v>13836</v>
      </c>
    </row>
    <row r="3241" spans="44:44">
      <c r="AR3241" s="55" t="s">
        <v>13837</v>
      </c>
    </row>
    <row r="3242" spans="44:44">
      <c r="AR3242" s="53" t="s">
        <v>13838</v>
      </c>
    </row>
    <row r="3243" spans="44:44">
      <c r="AR3243" s="55" t="s">
        <v>13839</v>
      </c>
    </row>
    <row r="3244" spans="44:44">
      <c r="AR3244" s="53" t="s">
        <v>13839</v>
      </c>
    </row>
    <row r="3245" spans="44:44">
      <c r="AR3245" s="55" t="s">
        <v>13840</v>
      </c>
    </row>
    <row r="3246" spans="44:44">
      <c r="AR3246" s="53" t="s">
        <v>13841</v>
      </c>
    </row>
    <row r="3247" spans="44:44">
      <c r="AR3247" s="55" t="s">
        <v>13842</v>
      </c>
    </row>
    <row r="3248" spans="44:44">
      <c r="AR3248" s="53" t="s">
        <v>13843</v>
      </c>
    </row>
    <row r="3249" spans="44:44">
      <c r="AR3249" s="55" t="s">
        <v>13844</v>
      </c>
    </row>
    <row r="3250" spans="44:44">
      <c r="AR3250" s="53" t="s">
        <v>13844</v>
      </c>
    </row>
    <row r="3251" spans="44:44">
      <c r="AR3251" s="55" t="s">
        <v>13845</v>
      </c>
    </row>
    <row r="3252" spans="44:44">
      <c r="AR3252" s="53" t="s">
        <v>13846</v>
      </c>
    </row>
    <row r="3253" spans="44:44">
      <c r="AR3253" s="55" t="s">
        <v>13847</v>
      </c>
    </row>
    <row r="3254" spans="44:44">
      <c r="AR3254" s="53" t="s">
        <v>13848</v>
      </c>
    </row>
    <row r="3255" spans="44:44">
      <c r="AR3255" s="55" t="s">
        <v>13849</v>
      </c>
    </row>
    <row r="3256" spans="44:44">
      <c r="AR3256" s="53" t="s">
        <v>13850</v>
      </c>
    </row>
    <row r="3257" spans="44:44">
      <c r="AR3257" s="55" t="s">
        <v>13851</v>
      </c>
    </row>
    <row r="3258" spans="44:44">
      <c r="AR3258" s="53" t="s">
        <v>13852</v>
      </c>
    </row>
    <row r="3259" spans="44:44">
      <c r="AR3259" s="55" t="s">
        <v>13853</v>
      </c>
    </row>
    <row r="3260" spans="44:44">
      <c r="AR3260" s="53" t="s">
        <v>13854</v>
      </c>
    </row>
    <row r="3261" spans="44:44">
      <c r="AR3261" s="55" t="s">
        <v>13855</v>
      </c>
    </row>
    <row r="3262" spans="44:44">
      <c r="AR3262" s="53" t="s">
        <v>13856</v>
      </c>
    </row>
    <row r="3263" spans="44:44">
      <c r="AR3263" s="55" t="s">
        <v>13857</v>
      </c>
    </row>
    <row r="3264" spans="44:44">
      <c r="AR3264" s="53" t="s">
        <v>13858</v>
      </c>
    </row>
    <row r="3265" spans="44:44">
      <c r="AR3265" s="55" t="s">
        <v>13859</v>
      </c>
    </row>
    <row r="3266" spans="44:44">
      <c r="AR3266" s="53" t="s">
        <v>13860</v>
      </c>
    </row>
    <row r="3267" spans="44:44">
      <c r="AR3267" s="55" t="s">
        <v>13861</v>
      </c>
    </row>
    <row r="3268" spans="44:44">
      <c r="AR3268" s="53" t="s">
        <v>13862</v>
      </c>
    </row>
    <row r="3269" spans="44:44">
      <c r="AR3269" s="55" t="s">
        <v>13863</v>
      </c>
    </row>
    <row r="3270" spans="44:44">
      <c r="AR3270" s="53" t="s">
        <v>13864</v>
      </c>
    </row>
    <row r="3271" spans="44:44">
      <c r="AR3271" s="55" t="s">
        <v>13865</v>
      </c>
    </row>
    <row r="3272" spans="44:44">
      <c r="AR3272" s="53" t="s">
        <v>13866</v>
      </c>
    </row>
    <row r="3273" spans="44:44">
      <c r="AR3273" s="55" t="s">
        <v>13867</v>
      </c>
    </row>
    <row r="3274" spans="44:44">
      <c r="AR3274" s="53" t="s">
        <v>13868</v>
      </c>
    </row>
    <row r="3275" spans="44:44">
      <c r="AR3275" s="55" t="s">
        <v>13869</v>
      </c>
    </row>
    <row r="3276" spans="44:44">
      <c r="AR3276" s="53" t="s">
        <v>13870</v>
      </c>
    </row>
    <row r="3277" spans="44:44">
      <c r="AR3277" s="55" t="s">
        <v>13871</v>
      </c>
    </row>
    <row r="3278" spans="44:44">
      <c r="AR3278" s="53" t="s">
        <v>13872</v>
      </c>
    </row>
    <row r="3279" spans="44:44">
      <c r="AR3279" s="55" t="s">
        <v>13873</v>
      </c>
    </row>
    <row r="3280" spans="44:44">
      <c r="AR3280" s="53" t="s">
        <v>13874</v>
      </c>
    </row>
    <row r="3281" spans="44:44">
      <c r="AR3281" s="55" t="s">
        <v>13875</v>
      </c>
    </row>
    <row r="3282" spans="44:44">
      <c r="AR3282" s="53" t="s">
        <v>13876</v>
      </c>
    </row>
    <row r="3283" spans="44:44">
      <c r="AR3283" s="55" t="s">
        <v>13877</v>
      </c>
    </row>
    <row r="3284" spans="44:44">
      <c r="AR3284" s="53" t="s">
        <v>13878</v>
      </c>
    </row>
    <row r="3285" spans="44:44">
      <c r="AR3285" s="55" t="s">
        <v>13879</v>
      </c>
    </row>
    <row r="3286" spans="44:44">
      <c r="AR3286" s="53" t="s">
        <v>13880</v>
      </c>
    </row>
    <row r="3287" spans="44:44">
      <c r="AR3287" s="55" t="s">
        <v>13881</v>
      </c>
    </row>
    <row r="3288" spans="44:44">
      <c r="AR3288" s="53" t="s">
        <v>13882</v>
      </c>
    </row>
    <row r="3289" spans="44:44">
      <c r="AR3289" s="55" t="s">
        <v>13883</v>
      </c>
    </row>
    <row r="3290" spans="44:44">
      <c r="AR3290" s="53" t="s">
        <v>13884</v>
      </c>
    </row>
    <row r="3291" spans="44:44">
      <c r="AR3291" s="55" t="s">
        <v>13885</v>
      </c>
    </row>
    <row r="3292" spans="44:44">
      <c r="AR3292" s="53" t="s">
        <v>13886</v>
      </c>
    </row>
    <row r="3293" spans="44:44">
      <c r="AR3293" s="55" t="s">
        <v>13887</v>
      </c>
    </row>
    <row r="3294" spans="44:44">
      <c r="AR3294" s="53" t="s">
        <v>13888</v>
      </c>
    </row>
    <row r="3295" spans="44:44">
      <c r="AR3295" s="55" t="s">
        <v>13889</v>
      </c>
    </row>
    <row r="3296" spans="44:44">
      <c r="AR3296" s="53" t="s">
        <v>13890</v>
      </c>
    </row>
    <row r="3297" spans="44:44">
      <c r="AR3297" s="55" t="s">
        <v>13890</v>
      </c>
    </row>
    <row r="3298" spans="44:44">
      <c r="AR3298" s="53" t="s">
        <v>13891</v>
      </c>
    </row>
    <row r="3299" spans="44:44">
      <c r="AR3299" s="55" t="s">
        <v>13892</v>
      </c>
    </row>
    <row r="3300" spans="44:44">
      <c r="AR3300" s="53" t="s">
        <v>13893</v>
      </c>
    </row>
    <row r="3301" spans="44:44">
      <c r="AR3301" s="55" t="s">
        <v>13894</v>
      </c>
    </row>
    <row r="3302" spans="44:44">
      <c r="AR3302" s="53" t="s">
        <v>13895</v>
      </c>
    </row>
    <row r="3303" spans="44:44">
      <c r="AR3303" s="55" t="s">
        <v>13896</v>
      </c>
    </row>
    <row r="3304" spans="44:44">
      <c r="AR3304" s="53" t="s">
        <v>13897</v>
      </c>
    </row>
    <row r="3305" spans="44:44">
      <c r="AR3305" s="55" t="s">
        <v>13898</v>
      </c>
    </row>
    <row r="3306" spans="44:44">
      <c r="AR3306" s="53" t="s">
        <v>13899</v>
      </c>
    </row>
    <row r="3307" spans="44:44">
      <c r="AR3307" s="55" t="s">
        <v>13900</v>
      </c>
    </row>
    <row r="3308" spans="44:44">
      <c r="AR3308" s="53" t="s">
        <v>13901</v>
      </c>
    </row>
    <row r="3309" spans="44:44">
      <c r="AR3309" s="55" t="s">
        <v>13902</v>
      </c>
    </row>
    <row r="3310" spans="44:44">
      <c r="AR3310" s="53" t="s">
        <v>13903</v>
      </c>
    </row>
    <row r="3311" spans="44:44">
      <c r="AR3311" s="55" t="s">
        <v>13904</v>
      </c>
    </row>
    <row r="3312" spans="44:44">
      <c r="AR3312" s="53" t="s">
        <v>13905</v>
      </c>
    </row>
    <row r="3313" spans="44:44">
      <c r="AR3313" s="55" t="s">
        <v>13906</v>
      </c>
    </row>
    <row r="3314" spans="44:44">
      <c r="AR3314" s="53" t="s">
        <v>13907</v>
      </c>
    </row>
    <row r="3315" spans="44:44">
      <c r="AR3315" s="55" t="s">
        <v>13908</v>
      </c>
    </row>
    <row r="3316" spans="44:44">
      <c r="AR3316" s="53" t="s">
        <v>13909</v>
      </c>
    </row>
    <row r="3317" spans="44:44">
      <c r="AR3317" s="55" t="s">
        <v>13910</v>
      </c>
    </row>
    <row r="3318" spans="44:44">
      <c r="AR3318" s="53" t="s">
        <v>13911</v>
      </c>
    </row>
    <row r="3319" spans="44:44">
      <c r="AR3319" s="55" t="s">
        <v>13912</v>
      </c>
    </row>
    <row r="3320" spans="44:44">
      <c r="AR3320" s="53" t="s">
        <v>13913</v>
      </c>
    </row>
    <row r="3321" spans="44:44">
      <c r="AR3321" s="55" t="s">
        <v>13914</v>
      </c>
    </row>
    <row r="3322" spans="44:44">
      <c r="AR3322" s="53" t="s">
        <v>13915</v>
      </c>
    </row>
    <row r="3323" spans="44:44">
      <c r="AR3323" s="55" t="s">
        <v>13915</v>
      </c>
    </row>
    <row r="3324" spans="44:44">
      <c r="AR3324" s="53" t="s">
        <v>13916</v>
      </c>
    </row>
    <row r="3325" spans="44:44">
      <c r="AR3325" s="55" t="s">
        <v>13917</v>
      </c>
    </row>
    <row r="3326" spans="44:44">
      <c r="AR3326" s="53" t="s">
        <v>13918</v>
      </c>
    </row>
    <row r="3327" spans="44:44">
      <c r="AR3327" s="55" t="s">
        <v>13919</v>
      </c>
    </row>
    <row r="3328" spans="44:44">
      <c r="AR3328" s="53" t="s">
        <v>13920</v>
      </c>
    </row>
    <row r="3329" spans="44:44">
      <c r="AR3329" s="55" t="s">
        <v>13921</v>
      </c>
    </row>
    <row r="3330" spans="44:44">
      <c r="AR3330" s="53" t="s">
        <v>13922</v>
      </c>
    </row>
    <row r="3331" spans="44:44">
      <c r="AR3331" s="55" t="s">
        <v>13923</v>
      </c>
    </row>
    <row r="3332" spans="44:44">
      <c r="AR3332" s="53" t="s">
        <v>13924</v>
      </c>
    </row>
    <row r="3333" spans="44:44">
      <c r="AR3333" s="55" t="s">
        <v>13925</v>
      </c>
    </row>
    <row r="3334" spans="44:44">
      <c r="AR3334" s="53" t="s">
        <v>13926</v>
      </c>
    </row>
    <row r="3335" spans="44:44">
      <c r="AR3335" s="55" t="s">
        <v>13927</v>
      </c>
    </row>
    <row r="3336" spans="44:44">
      <c r="AR3336" s="53" t="s">
        <v>13928</v>
      </c>
    </row>
    <row r="3337" spans="44:44">
      <c r="AR3337" s="55" t="s">
        <v>13929</v>
      </c>
    </row>
    <row r="3338" spans="44:44">
      <c r="AR3338" s="53" t="s">
        <v>13930</v>
      </c>
    </row>
    <row r="3339" spans="44:44">
      <c r="AR3339" s="55" t="s">
        <v>13931</v>
      </c>
    </row>
    <row r="3340" spans="44:44">
      <c r="AR3340" s="53" t="s">
        <v>13932</v>
      </c>
    </row>
    <row r="3341" spans="44:44">
      <c r="AR3341" s="55" t="s">
        <v>13933</v>
      </c>
    </row>
    <row r="3342" spans="44:44">
      <c r="AR3342" s="53" t="s">
        <v>13934</v>
      </c>
    </row>
    <row r="3343" spans="44:44">
      <c r="AR3343" s="55" t="s">
        <v>13935</v>
      </c>
    </row>
    <row r="3344" spans="44:44">
      <c r="AR3344" s="53" t="s">
        <v>13936</v>
      </c>
    </row>
    <row r="3345" spans="44:44">
      <c r="AR3345" s="55" t="s">
        <v>13937</v>
      </c>
    </row>
    <row r="3346" spans="44:44">
      <c r="AR3346" s="53" t="s">
        <v>13938</v>
      </c>
    </row>
    <row r="3347" spans="44:44">
      <c r="AR3347" s="55" t="s">
        <v>13939</v>
      </c>
    </row>
    <row r="3348" spans="44:44">
      <c r="AR3348" s="53" t="s">
        <v>13940</v>
      </c>
    </row>
    <row r="3349" spans="44:44">
      <c r="AR3349" s="55" t="s">
        <v>13941</v>
      </c>
    </row>
    <row r="3350" spans="44:44">
      <c r="AR3350" s="53" t="s">
        <v>13942</v>
      </c>
    </row>
    <row r="3351" spans="44:44">
      <c r="AR3351" s="55" t="s">
        <v>13943</v>
      </c>
    </row>
    <row r="3352" spans="44:44">
      <c r="AR3352" s="53" t="s">
        <v>13944</v>
      </c>
    </row>
    <row r="3353" spans="44:44">
      <c r="AR3353" s="55" t="s">
        <v>13944</v>
      </c>
    </row>
    <row r="3354" spans="44:44">
      <c r="AR3354" s="53" t="s">
        <v>13945</v>
      </c>
    </row>
    <row r="3355" spans="44:44">
      <c r="AR3355" s="55" t="s">
        <v>13945</v>
      </c>
    </row>
    <row r="3356" spans="44:44">
      <c r="AR3356" s="53" t="s">
        <v>13945</v>
      </c>
    </row>
    <row r="3357" spans="44:44">
      <c r="AR3357" s="55" t="s">
        <v>13946</v>
      </c>
    </row>
    <row r="3358" spans="44:44">
      <c r="AR3358" s="53" t="s">
        <v>13947</v>
      </c>
    </row>
    <row r="3359" spans="44:44">
      <c r="AR3359" s="55" t="s">
        <v>13948</v>
      </c>
    </row>
    <row r="3360" spans="44:44">
      <c r="AR3360" s="53" t="s">
        <v>13949</v>
      </c>
    </row>
    <row r="3361" spans="44:44">
      <c r="AR3361" s="55" t="s">
        <v>13950</v>
      </c>
    </row>
    <row r="3362" spans="44:44">
      <c r="AR3362" s="53" t="s">
        <v>13951</v>
      </c>
    </row>
    <row r="3363" spans="44:44">
      <c r="AR3363" s="55" t="s">
        <v>13952</v>
      </c>
    </row>
    <row r="3364" spans="44:44">
      <c r="AR3364" s="53" t="s">
        <v>13953</v>
      </c>
    </row>
    <row r="3365" spans="44:44">
      <c r="AR3365" s="55" t="s">
        <v>13954</v>
      </c>
    </row>
    <row r="3366" spans="44:44">
      <c r="AR3366" s="53" t="s">
        <v>13955</v>
      </c>
    </row>
    <row r="3367" spans="44:44">
      <c r="AR3367" s="55" t="s">
        <v>13956</v>
      </c>
    </row>
    <row r="3368" spans="44:44">
      <c r="AR3368" s="53" t="s">
        <v>13957</v>
      </c>
    </row>
    <row r="3369" spans="44:44">
      <c r="AR3369" s="55" t="s">
        <v>13958</v>
      </c>
    </row>
    <row r="3370" spans="44:44">
      <c r="AR3370" s="53" t="s">
        <v>13959</v>
      </c>
    </row>
    <row r="3371" spans="44:44">
      <c r="AR3371" s="55" t="s">
        <v>13960</v>
      </c>
    </row>
    <row r="3372" spans="44:44">
      <c r="AR3372" s="53" t="s">
        <v>13961</v>
      </c>
    </row>
    <row r="3373" spans="44:44">
      <c r="AR3373" s="55" t="s">
        <v>13962</v>
      </c>
    </row>
    <row r="3374" spans="44:44">
      <c r="AR3374" s="53" t="s">
        <v>13963</v>
      </c>
    </row>
    <row r="3375" spans="44:44">
      <c r="AR3375" s="55" t="s">
        <v>13964</v>
      </c>
    </row>
    <row r="3376" spans="44:44">
      <c r="AR3376" s="53" t="s">
        <v>13965</v>
      </c>
    </row>
    <row r="3377" spans="44:44">
      <c r="AR3377" s="55" t="s">
        <v>13965</v>
      </c>
    </row>
    <row r="3378" spans="44:44">
      <c r="AR3378" s="53" t="s">
        <v>13966</v>
      </c>
    </row>
    <row r="3379" spans="44:44">
      <c r="AR3379" s="55" t="s">
        <v>13967</v>
      </c>
    </row>
    <row r="3380" spans="44:44">
      <c r="AR3380" s="53" t="s">
        <v>13968</v>
      </c>
    </row>
    <row r="3381" spans="44:44">
      <c r="AR3381" s="55" t="s">
        <v>13969</v>
      </c>
    </row>
    <row r="3382" spans="44:44">
      <c r="AR3382" s="53" t="s">
        <v>13970</v>
      </c>
    </row>
    <row r="3383" spans="44:44">
      <c r="AR3383" s="55" t="s">
        <v>13971</v>
      </c>
    </row>
    <row r="3384" spans="44:44">
      <c r="AR3384" s="53" t="s">
        <v>13972</v>
      </c>
    </row>
    <row r="3385" spans="44:44">
      <c r="AR3385" s="55" t="s">
        <v>13973</v>
      </c>
    </row>
    <row r="3386" spans="44:44">
      <c r="AR3386" s="53" t="s">
        <v>13973</v>
      </c>
    </row>
    <row r="3387" spans="44:44">
      <c r="AR3387" s="55" t="s">
        <v>13974</v>
      </c>
    </row>
    <row r="3388" spans="44:44">
      <c r="AR3388" s="53" t="s">
        <v>13975</v>
      </c>
    </row>
    <row r="3389" spans="44:44">
      <c r="AR3389" s="55" t="s">
        <v>13975</v>
      </c>
    </row>
    <row r="3390" spans="44:44">
      <c r="AR3390" s="53" t="s">
        <v>13976</v>
      </c>
    </row>
    <row r="3391" spans="44:44">
      <c r="AR3391" s="55" t="s">
        <v>13977</v>
      </c>
    </row>
    <row r="3392" spans="44:44">
      <c r="AR3392" s="53" t="s">
        <v>13978</v>
      </c>
    </row>
    <row r="3393" spans="44:44">
      <c r="AR3393" s="55" t="s">
        <v>13979</v>
      </c>
    </row>
    <row r="3394" spans="44:44">
      <c r="AR3394" s="53" t="s">
        <v>13980</v>
      </c>
    </row>
    <row r="3395" spans="44:44">
      <c r="AR3395" s="55" t="s">
        <v>13981</v>
      </c>
    </row>
    <row r="3396" spans="44:44">
      <c r="AR3396" s="53" t="s">
        <v>13982</v>
      </c>
    </row>
    <row r="3397" spans="44:44">
      <c r="AR3397" s="55" t="s">
        <v>13983</v>
      </c>
    </row>
    <row r="3398" spans="44:44">
      <c r="AR3398" s="53" t="s">
        <v>13984</v>
      </c>
    </row>
    <row r="3399" spans="44:44">
      <c r="AR3399" s="55" t="s">
        <v>13985</v>
      </c>
    </row>
    <row r="3400" spans="44:44">
      <c r="AR3400" s="53" t="s">
        <v>13986</v>
      </c>
    </row>
    <row r="3401" spans="44:44">
      <c r="AR3401" s="55" t="s">
        <v>13987</v>
      </c>
    </row>
    <row r="3402" spans="44:44">
      <c r="AR3402" s="53" t="s">
        <v>13988</v>
      </c>
    </row>
    <row r="3403" spans="44:44">
      <c r="AR3403" s="55" t="s">
        <v>10417</v>
      </c>
    </row>
    <row r="3404" spans="44:44">
      <c r="AR3404" s="53" t="s">
        <v>10417</v>
      </c>
    </row>
    <row r="3405" spans="44:44">
      <c r="AR3405" s="55" t="s">
        <v>10417</v>
      </c>
    </row>
    <row r="3406" spans="44:44">
      <c r="AR3406" s="53" t="s">
        <v>13989</v>
      </c>
    </row>
    <row r="3407" spans="44:44">
      <c r="AR3407" s="55" t="s">
        <v>13990</v>
      </c>
    </row>
    <row r="3408" spans="44:44">
      <c r="AR3408" s="53" t="s">
        <v>13991</v>
      </c>
    </row>
    <row r="3409" spans="44:44">
      <c r="AR3409" s="55" t="s">
        <v>13992</v>
      </c>
    </row>
    <row r="3410" spans="44:44">
      <c r="AR3410" s="53" t="s">
        <v>13993</v>
      </c>
    </row>
    <row r="3411" spans="44:44">
      <c r="AR3411" s="55" t="s">
        <v>13994</v>
      </c>
    </row>
    <row r="3412" spans="44:44">
      <c r="AR3412" s="53" t="s">
        <v>13995</v>
      </c>
    </row>
    <row r="3413" spans="44:44">
      <c r="AR3413" s="55" t="s">
        <v>13996</v>
      </c>
    </row>
    <row r="3414" spans="44:44">
      <c r="AR3414" s="53" t="s">
        <v>13997</v>
      </c>
    </row>
    <row r="3415" spans="44:44">
      <c r="AR3415" s="55" t="s">
        <v>13998</v>
      </c>
    </row>
    <row r="3416" spans="44:44">
      <c r="AR3416" s="53" t="s">
        <v>13999</v>
      </c>
    </row>
    <row r="3417" spans="44:44">
      <c r="AR3417" s="55" t="s">
        <v>14000</v>
      </c>
    </row>
    <row r="3418" spans="44:44">
      <c r="AR3418" s="53" t="s">
        <v>14001</v>
      </c>
    </row>
    <row r="3419" spans="44:44">
      <c r="AR3419" s="55" t="s">
        <v>14002</v>
      </c>
    </row>
    <row r="3420" spans="44:44">
      <c r="AR3420" s="53" t="s">
        <v>14003</v>
      </c>
    </row>
    <row r="3421" spans="44:44">
      <c r="AR3421" s="55" t="s">
        <v>14003</v>
      </c>
    </row>
    <row r="3422" spans="44:44">
      <c r="AR3422" s="53" t="s">
        <v>14004</v>
      </c>
    </row>
    <row r="3423" spans="44:44">
      <c r="AR3423" s="55" t="s">
        <v>14005</v>
      </c>
    </row>
    <row r="3424" spans="44:44">
      <c r="AR3424" s="53" t="s">
        <v>14006</v>
      </c>
    </row>
    <row r="3425" spans="44:44">
      <c r="AR3425" s="55" t="s">
        <v>14007</v>
      </c>
    </row>
    <row r="3426" spans="44:44">
      <c r="AR3426" s="53" t="s">
        <v>14008</v>
      </c>
    </row>
    <row r="3427" spans="44:44">
      <c r="AR3427" s="55" t="s">
        <v>14009</v>
      </c>
    </row>
    <row r="3428" spans="44:44">
      <c r="AR3428" s="53" t="s">
        <v>14010</v>
      </c>
    </row>
    <row r="3429" spans="44:44">
      <c r="AR3429" s="55" t="s">
        <v>14011</v>
      </c>
    </row>
    <row r="3430" spans="44:44">
      <c r="AR3430" s="53" t="s">
        <v>14012</v>
      </c>
    </row>
    <row r="3431" spans="44:44">
      <c r="AR3431" s="55" t="s">
        <v>14013</v>
      </c>
    </row>
    <row r="3432" spans="44:44">
      <c r="AR3432" s="53" t="s">
        <v>14014</v>
      </c>
    </row>
    <row r="3433" spans="44:44">
      <c r="AR3433" s="55" t="s">
        <v>14015</v>
      </c>
    </row>
    <row r="3434" spans="44:44">
      <c r="AR3434" s="53" t="s">
        <v>14016</v>
      </c>
    </row>
    <row r="3435" spans="44:44">
      <c r="AR3435" s="55" t="s">
        <v>592</v>
      </c>
    </row>
    <row r="3436" spans="44:44">
      <c r="AR3436" s="53" t="s">
        <v>14017</v>
      </c>
    </row>
    <row r="3437" spans="44:44">
      <c r="AR3437" s="55" t="s">
        <v>14018</v>
      </c>
    </row>
    <row r="3438" spans="44:44">
      <c r="AR3438" s="53" t="s">
        <v>14019</v>
      </c>
    </row>
    <row r="3439" spans="44:44">
      <c r="AR3439" s="55" t="s">
        <v>14020</v>
      </c>
    </row>
    <row r="3440" spans="44:44">
      <c r="AR3440" s="53" t="s">
        <v>14021</v>
      </c>
    </row>
    <row r="3441" spans="44:44">
      <c r="AR3441" s="55" t="s">
        <v>14022</v>
      </c>
    </row>
    <row r="3442" spans="44:44">
      <c r="AR3442" s="53" t="s">
        <v>14023</v>
      </c>
    </row>
    <row r="3443" spans="44:44">
      <c r="AR3443" s="55" t="s">
        <v>14024</v>
      </c>
    </row>
    <row r="3444" spans="44:44">
      <c r="AR3444" s="53" t="s">
        <v>14025</v>
      </c>
    </row>
    <row r="3445" spans="44:44">
      <c r="AR3445" s="55" t="s">
        <v>14026</v>
      </c>
    </row>
    <row r="3446" spans="44:44">
      <c r="AR3446" s="53" t="s">
        <v>14027</v>
      </c>
    </row>
    <row r="3447" spans="44:44">
      <c r="AR3447" s="55" t="s">
        <v>14028</v>
      </c>
    </row>
    <row r="3448" spans="44:44">
      <c r="AR3448" s="53" t="s">
        <v>14029</v>
      </c>
    </row>
    <row r="3449" spans="44:44">
      <c r="AR3449" s="55" t="s">
        <v>14030</v>
      </c>
    </row>
    <row r="3450" spans="44:44">
      <c r="AR3450" s="53" t="s">
        <v>14031</v>
      </c>
    </row>
    <row r="3451" spans="44:44">
      <c r="AR3451" s="55" t="s">
        <v>14032</v>
      </c>
    </row>
    <row r="3452" spans="44:44">
      <c r="AR3452" s="53" t="s">
        <v>14033</v>
      </c>
    </row>
    <row r="3453" spans="44:44">
      <c r="AR3453" s="55" t="s">
        <v>14034</v>
      </c>
    </row>
    <row r="3454" spans="44:44">
      <c r="AR3454" s="53" t="s">
        <v>14035</v>
      </c>
    </row>
    <row r="3455" spans="44:44">
      <c r="AR3455" s="55" t="s">
        <v>14036</v>
      </c>
    </row>
    <row r="3456" spans="44:44">
      <c r="AR3456" s="53" t="s">
        <v>14037</v>
      </c>
    </row>
    <row r="3457" spans="44:44">
      <c r="AR3457" s="55" t="s">
        <v>14038</v>
      </c>
    </row>
    <row r="3458" spans="44:44">
      <c r="AR3458" s="53" t="s">
        <v>14039</v>
      </c>
    </row>
    <row r="3459" spans="44:44">
      <c r="AR3459" s="55" t="s">
        <v>14040</v>
      </c>
    </row>
    <row r="3460" spans="44:44">
      <c r="AR3460" s="53" t="s">
        <v>14041</v>
      </c>
    </row>
    <row r="3461" spans="44:44">
      <c r="AR3461" s="55" t="s">
        <v>14042</v>
      </c>
    </row>
    <row r="3462" spans="44:44">
      <c r="AR3462" s="53" t="s">
        <v>14043</v>
      </c>
    </row>
    <row r="3463" spans="44:44">
      <c r="AR3463" s="55" t="s">
        <v>14044</v>
      </c>
    </row>
    <row r="3464" spans="44:44">
      <c r="AR3464" s="53" t="s">
        <v>14045</v>
      </c>
    </row>
    <row r="3465" spans="44:44">
      <c r="AR3465" s="55" t="s">
        <v>14046</v>
      </c>
    </row>
    <row r="3466" spans="44:44">
      <c r="AR3466" s="53" t="s">
        <v>14047</v>
      </c>
    </row>
    <row r="3467" spans="44:44">
      <c r="AR3467" s="55" t="s">
        <v>14048</v>
      </c>
    </row>
    <row r="3468" spans="44:44">
      <c r="AR3468" s="53" t="s">
        <v>14049</v>
      </c>
    </row>
    <row r="3469" spans="44:44">
      <c r="AR3469" s="55" t="s">
        <v>14050</v>
      </c>
    </row>
    <row r="3470" spans="44:44">
      <c r="AR3470" s="53" t="s">
        <v>14051</v>
      </c>
    </row>
    <row r="3471" spans="44:44">
      <c r="AR3471" s="55" t="s">
        <v>14052</v>
      </c>
    </row>
    <row r="3472" spans="44:44">
      <c r="AR3472" s="53" t="s">
        <v>14053</v>
      </c>
    </row>
    <row r="3473" spans="44:44">
      <c r="AR3473" s="55" t="s">
        <v>14054</v>
      </c>
    </row>
    <row r="3474" spans="44:44">
      <c r="AR3474" s="53" t="s">
        <v>14055</v>
      </c>
    </row>
    <row r="3475" spans="44:44">
      <c r="AR3475" s="55" t="s">
        <v>14056</v>
      </c>
    </row>
    <row r="3476" spans="44:44">
      <c r="AR3476" s="53" t="s">
        <v>14057</v>
      </c>
    </row>
    <row r="3477" spans="44:44">
      <c r="AR3477" s="55" t="s">
        <v>14058</v>
      </c>
    </row>
    <row r="3478" spans="44:44">
      <c r="AR3478" s="53" t="s">
        <v>14059</v>
      </c>
    </row>
    <row r="3479" spans="44:44">
      <c r="AR3479" s="55" t="s">
        <v>14060</v>
      </c>
    </row>
    <row r="3480" spans="44:44">
      <c r="AR3480" s="53" t="s">
        <v>14061</v>
      </c>
    </row>
    <row r="3481" spans="44:44">
      <c r="AR3481" s="55" t="s">
        <v>14062</v>
      </c>
    </row>
    <row r="3482" spans="44:44">
      <c r="AR3482" s="53" t="s">
        <v>14062</v>
      </c>
    </row>
    <row r="3483" spans="44:44">
      <c r="AR3483" s="55" t="s">
        <v>14062</v>
      </c>
    </row>
    <row r="3484" spans="44:44">
      <c r="AR3484" s="53" t="s">
        <v>14063</v>
      </c>
    </row>
    <row r="3485" spans="44:44">
      <c r="AR3485" s="55" t="s">
        <v>14064</v>
      </c>
    </row>
    <row r="3486" spans="44:44">
      <c r="AR3486" s="53" t="s">
        <v>14065</v>
      </c>
    </row>
    <row r="3487" spans="44:44">
      <c r="AR3487" s="55" t="s">
        <v>14066</v>
      </c>
    </row>
    <row r="3488" spans="44:44">
      <c r="AR3488" s="53" t="s">
        <v>14067</v>
      </c>
    </row>
    <row r="3489" spans="44:44">
      <c r="AR3489" s="55" t="s">
        <v>14067</v>
      </c>
    </row>
    <row r="3490" spans="44:44">
      <c r="AR3490" s="53" t="s">
        <v>14068</v>
      </c>
    </row>
    <row r="3491" spans="44:44">
      <c r="AR3491" s="55" t="s">
        <v>14069</v>
      </c>
    </row>
    <row r="3492" spans="44:44">
      <c r="AR3492" s="53" t="s">
        <v>14070</v>
      </c>
    </row>
    <row r="3493" spans="44:44">
      <c r="AR3493" s="55" t="s">
        <v>14071</v>
      </c>
    </row>
    <row r="3494" spans="44:44">
      <c r="AR3494" s="53" t="s">
        <v>14072</v>
      </c>
    </row>
    <row r="3495" spans="44:44">
      <c r="AR3495" s="55" t="s">
        <v>14073</v>
      </c>
    </row>
    <row r="3496" spans="44:44">
      <c r="AR3496" s="53" t="s">
        <v>14074</v>
      </c>
    </row>
    <row r="3497" spans="44:44">
      <c r="AR3497" s="55" t="s">
        <v>14075</v>
      </c>
    </row>
    <row r="3498" spans="44:44">
      <c r="AR3498" s="53" t="s">
        <v>14076</v>
      </c>
    </row>
    <row r="3499" spans="44:44">
      <c r="AR3499" s="55" t="s">
        <v>14077</v>
      </c>
    </row>
    <row r="3500" spans="44:44">
      <c r="AR3500" s="53" t="s">
        <v>14078</v>
      </c>
    </row>
    <row r="3501" spans="44:44">
      <c r="AR3501" s="55" t="s">
        <v>14078</v>
      </c>
    </row>
    <row r="3502" spans="44:44">
      <c r="AR3502" s="53" t="s">
        <v>14079</v>
      </c>
    </row>
    <row r="3503" spans="44:44">
      <c r="AR3503" s="55" t="s">
        <v>14080</v>
      </c>
    </row>
    <row r="3504" spans="44:44">
      <c r="AR3504" s="53" t="s">
        <v>14081</v>
      </c>
    </row>
    <row r="3505" spans="44:44">
      <c r="AR3505" s="55" t="s">
        <v>14082</v>
      </c>
    </row>
    <row r="3506" spans="44:44">
      <c r="AR3506" s="53" t="s">
        <v>14083</v>
      </c>
    </row>
    <row r="3507" spans="44:44">
      <c r="AR3507" s="55" t="s">
        <v>14084</v>
      </c>
    </row>
    <row r="3508" spans="44:44">
      <c r="AR3508" s="53" t="s">
        <v>14085</v>
      </c>
    </row>
    <row r="3509" spans="44:44">
      <c r="AR3509" s="55" t="s">
        <v>14086</v>
      </c>
    </row>
    <row r="3510" spans="44:44">
      <c r="AR3510" s="53" t="s">
        <v>14087</v>
      </c>
    </row>
    <row r="3511" spans="44:44">
      <c r="AR3511" s="55" t="s">
        <v>14088</v>
      </c>
    </row>
    <row r="3512" spans="44:44">
      <c r="AR3512" s="53" t="s">
        <v>14089</v>
      </c>
    </row>
    <row r="3513" spans="44:44">
      <c r="AR3513" s="55" t="s">
        <v>14090</v>
      </c>
    </row>
    <row r="3514" spans="44:44">
      <c r="AR3514" s="53" t="s">
        <v>14091</v>
      </c>
    </row>
    <row r="3515" spans="44:44">
      <c r="AR3515" s="55" t="s">
        <v>14092</v>
      </c>
    </row>
    <row r="3516" spans="44:44">
      <c r="AR3516" s="53" t="s">
        <v>14093</v>
      </c>
    </row>
    <row r="3517" spans="44:44">
      <c r="AR3517" s="55" t="s">
        <v>14094</v>
      </c>
    </row>
    <row r="3518" spans="44:44">
      <c r="AR3518" s="53" t="s">
        <v>14095</v>
      </c>
    </row>
    <row r="3519" spans="44:44">
      <c r="AR3519" s="55" t="s">
        <v>14096</v>
      </c>
    </row>
    <row r="3520" spans="44:44">
      <c r="AR3520" s="53" t="s">
        <v>14096</v>
      </c>
    </row>
    <row r="3521" spans="44:44">
      <c r="AR3521" s="55" t="s">
        <v>14097</v>
      </c>
    </row>
    <row r="3522" spans="44:44">
      <c r="AR3522" s="53" t="s">
        <v>14098</v>
      </c>
    </row>
    <row r="3523" spans="44:44">
      <c r="AR3523" s="55" t="s">
        <v>14099</v>
      </c>
    </row>
    <row r="3524" spans="44:44">
      <c r="AR3524" s="53" t="s">
        <v>14100</v>
      </c>
    </row>
    <row r="3525" spans="44:44">
      <c r="AR3525" s="55" t="s">
        <v>14101</v>
      </c>
    </row>
    <row r="3526" spans="44:44">
      <c r="AR3526" s="53" t="s">
        <v>14102</v>
      </c>
    </row>
    <row r="3527" spans="44:44">
      <c r="AR3527" s="55" t="s">
        <v>14103</v>
      </c>
    </row>
    <row r="3528" spans="44:44">
      <c r="AR3528" s="53" t="s">
        <v>14104</v>
      </c>
    </row>
    <row r="3529" spans="44:44">
      <c r="AR3529" s="55" t="s">
        <v>14105</v>
      </c>
    </row>
    <row r="3530" spans="44:44">
      <c r="AR3530" s="53" t="s">
        <v>14106</v>
      </c>
    </row>
    <row r="3531" spans="44:44">
      <c r="AR3531" s="55" t="s">
        <v>14107</v>
      </c>
    </row>
    <row r="3532" spans="44:44">
      <c r="AR3532" s="53" t="s">
        <v>14107</v>
      </c>
    </row>
    <row r="3533" spans="44:44">
      <c r="AR3533" s="55" t="s">
        <v>14108</v>
      </c>
    </row>
    <row r="3534" spans="44:44">
      <c r="AR3534" s="53" t="s">
        <v>14109</v>
      </c>
    </row>
    <row r="3535" spans="44:44">
      <c r="AR3535" s="55" t="s">
        <v>14109</v>
      </c>
    </row>
    <row r="3536" spans="44:44">
      <c r="AR3536" s="53" t="s">
        <v>14110</v>
      </c>
    </row>
    <row r="3537" spans="44:44">
      <c r="AR3537" s="55" t="s">
        <v>14111</v>
      </c>
    </row>
    <row r="3538" spans="44:44">
      <c r="AR3538" s="53" t="s">
        <v>14112</v>
      </c>
    </row>
    <row r="3539" spans="44:44">
      <c r="AR3539" s="55" t="s">
        <v>14113</v>
      </c>
    </row>
    <row r="3540" spans="44:44">
      <c r="AR3540" s="53" t="s">
        <v>14114</v>
      </c>
    </row>
    <row r="3541" spans="44:44">
      <c r="AR3541" s="55" t="s">
        <v>14115</v>
      </c>
    </row>
    <row r="3542" spans="44:44">
      <c r="AR3542" s="53" t="s">
        <v>14116</v>
      </c>
    </row>
    <row r="3543" spans="44:44">
      <c r="AR3543" s="55" t="s">
        <v>14117</v>
      </c>
    </row>
    <row r="3544" spans="44:44">
      <c r="AR3544" s="53" t="s">
        <v>14118</v>
      </c>
    </row>
    <row r="3545" spans="44:44">
      <c r="AR3545" s="55" t="s">
        <v>14119</v>
      </c>
    </row>
    <row r="3546" spans="44:44">
      <c r="AR3546" s="53" t="s">
        <v>14120</v>
      </c>
    </row>
    <row r="3547" spans="44:44">
      <c r="AR3547" s="55" t="s">
        <v>14121</v>
      </c>
    </row>
    <row r="3548" spans="44:44">
      <c r="AR3548" s="53" t="s">
        <v>14122</v>
      </c>
    </row>
    <row r="3549" spans="44:44">
      <c r="AR3549" s="55" t="s">
        <v>14123</v>
      </c>
    </row>
    <row r="3550" spans="44:44">
      <c r="AR3550" s="53" t="s">
        <v>14124</v>
      </c>
    </row>
    <row r="3551" spans="44:44">
      <c r="AR3551" s="55" t="s">
        <v>14124</v>
      </c>
    </row>
    <row r="3552" spans="44:44">
      <c r="AR3552" s="53" t="s">
        <v>14125</v>
      </c>
    </row>
    <row r="3553" spans="44:44">
      <c r="AR3553" s="55" t="s">
        <v>14126</v>
      </c>
    </row>
    <row r="3554" spans="44:44">
      <c r="AR3554" s="53" t="s">
        <v>14127</v>
      </c>
    </row>
    <row r="3555" spans="44:44">
      <c r="AR3555" s="55" t="s">
        <v>14128</v>
      </c>
    </row>
    <row r="3556" spans="44:44">
      <c r="AR3556" s="53" t="s">
        <v>14129</v>
      </c>
    </row>
    <row r="3557" spans="44:44">
      <c r="AR3557" s="55" t="s">
        <v>14130</v>
      </c>
    </row>
    <row r="3558" spans="44:44">
      <c r="AR3558" s="53" t="s">
        <v>14131</v>
      </c>
    </row>
    <row r="3559" spans="44:44">
      <c r="AR3559" s="55" t="s">
        <v>14132</v>
      </c>
    </row>
    <row r="3560" spans="44:44">
      <c r="AR3560" s="53" t="s">
        <v>14133</v>
      </c>
    </row>
    <row r="3561" spans="44:44">
      <c r="AR3561" s="55" t="s">
        <v>14134</v>
      </c>
    </row>
    <row r="3562" spans="44:44">
      <c r="AR3562" s="53" t="s">
        <v>14135</v>
      </c>
    </row>
    <row r="3563" spans="44:44">
      <c r="AR3563" s="55" t="s">
        <v>14136</v>
      </c>
    </row>
    <row r="3564" spans="44:44">
      <c r="AR3564" s="53" t="s">
        <v>14137</v>
      </c>
    </row>
    <row r="3565" spans="44:44">
      <c r="AR3565" s="55" t="s">
        <v>14138</v>
      </c>
    </row>
    <row r="3566" spans="44:44">
      <c r="AR3566" s="53" t="s">
        <v>14139</v>
      </c>
    </row>
    <row r="3567" spans="44:44">
      <c r="AR3567" s="55" t="s">
        <v>14140</v>
      </c>
    </row>
    <row r="3568" spans="44:44">
      <c r="AR3568" s="53" t="s">
        <v>14141</v>
      </c>
    </row>
    <row r="3569" spans="44:44">
      <c r="AR3569" s="55" t="s">
        <v>14142</v>
      </c>
    </row>
    <row r="3570" spans="44:44">
      <c r="AR3570" s="53" t="s">
        <v>14143</v>
      </c>
    </row>
    <row r="3571" spans="44:44">
      <c r="AR3571" s="55" t="s">
        <v>14144</v>
      </c>
    </row>
    <row r="3572" spans="44:44">
      <c r="AR3572" s="53" t="s">
        <v>14145</v>
      </c>
    </row>
    <row r="3573" spans="44:44">
      <c r="AR3573" s="55" t="s">
        <v>14146</v>
      </c>
    </row>
    <row r="3574" spans="44:44">
      <c r="AR3574" s="53" t="s">
        <v>14147</v>
      </c>
    </row>
    <row r="3575" spans="44:44">
      <c r="AR3575" s="55" t="s">
        <v>14148</v>
      </c>
    </row>
    <row r="3576" spans="44:44">
      <c r="AR3576" s="53" t="s">
        <v>14149</v>
      </c>
    </row>
    <row r="3577" spans="44:44">
      <c r="AR3577" s="55" t="s">
        <v>14150</v>
      </c>
    </row>
    <row r="3578" spans="44:44">
      <c r="AR3578" s="53" t="s">
        <v>14151</v>
      </c>
    </row>
    <row r="3579" spans="44:44">
      <c r="AR3579" s="55" t="s">
        <v>14151</v>
      </c>
    </row>
    <row r="3580" spans="44:44">
      <c r="AR3580" s="53" t="s">
        <v>14152</v>
      </c>
    </row>
    <row r="3581" spans="44:44">
      <c r="AR3581" s="55" t="s">
        <v>14153</v>
      </c>
    </row>
    <row r="3582" spans="44:44">
      <c r="AR3582" s="53" t="s">
        <v>14154</v>
      </c>
    </row>
    <row r="3583" spans="44:44">
      <c r="AR3583" s="55" t="s">
        <v>14155</v>
      </c>
    </row>
    <row r="3584" spans="44:44">
      <c r="AR3584" s="53" t="s">
        <v>14156</v>
      </c>
    </row>
    <row r="3585" spans="44:44">
      <c r="AR3585" s="55" t="s">
        <v>14157</v>
      </c>
    </row>
    <row r="3586" spans="44:44">
      <c r="AR3586" s="53" t="s">
        <v>14158</v>
      </c>
    </row>
    <row r="3587" spans="44:44">
      <c r="AR3587" s="55" t="s">
        <v>14159</v>
      </c>
    </row>
    <row r="3588" spans="44:44">
      <c r="AR3588" s="53" t="s">
        <v>14160</v>
      </c>
    </row>
    <row r="3589" spans="44:44">
      <c r="AR3589" s="55" t="s">
        <v>14161</v>
      </c>
    </row>
    <row r="3590" spans="44:44">
      <c r="AR3590" s="53" t="s">
        <v>14162</v>
      </c>
    </row>
    <row r="3591" spans="44:44">
      <c r="AR3591" s="55" t="s">
        <v>14163</v>
      </c>
    </row>
    <row r="3592" spans="44:44">
      <c r="AR3592" s="53" t="s">
        <v>14164</v>
      </c>
    </row>
    <row r="3593" spans="44:44">
      <c r="AR3593" s="55" t="s">
        <v>14165</v>
      </c>
    </row>
    <row r="3594" spans="44:44">
      <c r="AR3594" s="53" t="s">
        <v>14166</v>
      </c>
    </row>
    <row r="3595" spans="44:44">
      <c r="AR3595" s="55" t="s">
        <v>14167</v>
      </c>
    </row>
    <row r="3596" spans="44:44">
      <c r="AR3596" s="53" t="s">
        <v>14168</v>
      </c>
    </row>
    <row r="3597" spans="44:44">
      <c r="AR3597" s="55" t="s">
        <v>14169</v>
      </c>
    </row>
    <row r="3598" spans="44:44">
      <c r="AR3598" s="53" t="s">
        <v>14170</v>
      </c>
    </row>
    <row r="3599" spans="44:44">
      <c r="AR3599" s="55" t="s">
        <v>14171</v>
      </c>
    </row>
    <row r="3600" spans="44:44">
      <c r="AR3600" s="53" t="s">
        <v>14172</v>
      </c>
    </row>
    <row r="3601" spans="44:44">
      <c r="AR3601" s="55" t="s">
        <v>14173</v>
      </c>
    </row>
    <row r="3602" spans="44:44">
      <c r="AR3602" s="53" t="s">
        <v>14174</v>
      </c>
    </row>
    <row r="3603" spans="44:44">
      <c r="AR3603" s="55" t="s">
        <v>14175</v>
      </c>
    </row>
    <row r="3604" spans="44:44">
      <c r="AR3604" s="53" t="s">
        <v>14176</v>
      </c>
    </row>
    <row r="3605" spans="44:44">
      <c r="AR3605" s="55" t="s">
        <v>14177</v>
      </c>
    </row>
    <row r="3606" spans="44:44">
      <c r="AR3606" s="53" t="s">
        <v>14178</v>
      </c>
    </row>
    <row r="3607" spans="44:44">
      <c r="AR3607" s="55" t="s">
        <v>14179</v>
      </c>
    </row>
    <row r="3608" spans="44:44">
      <c r="AR3608" s="53" t="s">
        <v>14180</v>
      </c>
    </row>
    <row r="3609" spans="44:44">
      <c r="AR3609" s="55" t="s">
        <v>14181</v>
      </c>
    </row>
    <row r="3610" spans="44:44">
      <c r="AR3610" s="53" t="s">
        <v>14182</v>
      </c>
    </row>
    <row r="3611" spans="44:44">
      <c r="AR3611" s="55" t="s">
        <v>14183</v>
      </c>
    </row>
    <row r="3612" spans="44:44">
      <c r="AR3612" s="53" t="s">
        <v>14184</v>
      </c>
    </row>
    <row r="3613" spans="44:44">
      <c r="AR3613" s="55" t="s">
        <v>14185</v>
      </c>
    </row>
    <row r="3614" spans="44:44">
      <c r="AR3614" s="53" t="s">
        <v>14186</v>
      </c>
    </row>
    <row r="3615" spans="44:44">
      <c r="AR3615" s="55" t="s">
        <v>14187</v>
      </c>
    </row>
    <row r="3616" spans="44:44">
      <c r="AR3616" s="53" t="s">
        <v>14188</v>
      </c>
    </row>
    <row r="3617" spans="44:44">
      <c r="AR3617" s="55" t="s">
        <v>14189</v>
      </c>
    </row>
    <row r="3618" spans="44:44">
      <c r="AR3618" s="53" t="s">
        <v>14190</v>
      </c>
    </row>
    <row r="3619" spans="44:44">
      <c r="AR3619" s="55" t="s">
        <v>14191</v>
      </c>
    </row>
    <row r="3620" spans="44:44">
      <c r="AR3620" s="53" t="s">
        <v>14192</v>
      </c>
    </row>
    <row r="3621" spans="44:44">
      <c r="AR3621" s="55" t="s">
        <v>14193</v>
      </c>
    </row>
    <row r="3622" spans="44:44">
      <c r="AR3622" s="53" t="s">
        <v>14194</v>
      </c>
    </row>
    <row r="3623" spans="44:44">
      <c r="AR3623" s="55" t="s">
        <v>14195</v>
      </c>
    </row>
    <row r="3624" spans="44:44">
      <c r="AR3624" s="53" t="s">
        <v>14195</v>
      </c>
    </row>
    <row r="3625" spans="44:44">
      <c r="AR3625" s="55" t="s">
        <v>14196</v>
      </c>
    </row>
    <row r="3626" spans="44:44">
      <c r="AR3626" s="53" t="s">
        <v>14197</v>
      </c>
    </row>
    <row r="3627" spans="44:44">
      <c r="AR3627" s="55" t="s">
        <v>14198</v>
      </c>
    </row>
    <row r="3628" spans="44:44">
      <c r="AR3628" s="53" t="s">
        <v>14199</v>
      </c>
    </row>
    <row r="3629" spans="44:44">
      <c r="AR3629" s="55" t="s">
        <v>14200</v>
      </c>
    </row>
    <row r="3630" spans="44:44">
      <c r="AR3630" s="53" t="s">
        <v>14201</v>
      </c>
    </row>
    <row r="3631" spans="44:44">
      <c r="AR3631" s="55" t="s">
        <v>14202</v>
      </c>
    </row>
    <row r="3632" spans="44:44">
      <c r="AR3632" s="53" t="s">
        <v>14203</v>
      </c>
    </row>
    <row r="3633" spans="44:44">
      <c r="AR3633" s="55" t="s">
        <v>14203</v>
      </c>
    </row>
    <row r="3634" spans="44:44">
      <c r="AR3634" s="53" t="s">
        <v>14204</v>
      </c>
    </row>
    <row r="3635" spans="44:44">
      <c r="AR3635" s="55" t="s">
        <v>14205</v>
      </c>
    </row>
    <row r="3636" spans="44:44">
      <c r="AR3636" s="53" t="s">
        <v>14206</v>
      </c>
    </row>
    <row r="3637" spans="44:44">
      <c r="AR3637" s="55" t="s">
        <v>14207</v>
      </c>
    </row>
    <row r="3638" spans="44:44">
      <c r="AR3638" s="53" t="s">
        <v>14208</v>
      </c>
    </row>
    <row r="3639" spans="44:44">
      <c r="AR3639" s="55" t="s">
        <v>14209</v>
      </c>
    </row>
    <row r="3640" spans="44:44">
      <c r="AR3640" s="53" t="s">
        <v>14210</v>
      </c>
    </row>
    <row r="3641" spans="44:44">
      <c r="AR3641" s="55" t="s">
        <v>14211</v>
      </c>
    </row>
    <row r="3642" spans="44:44">
      <c r="AR3642" s="53" t="s">
        <v>14212</v>
      </c>
    </row>
    <row r="3643" spans="44:44">
      <c r="AR3643" s="55" t="s">
        <v>14213</v>
      </c>
    </row>
    <row r="3644" spans="44:44">
      <c r="AR3644" s="53" t="s">
        <v>14214</v>
      </c>
    </row>
    <row r="3645" spans="44:44">
      <c r="AR3645" s="55" t="s">
        <v>14215</v>
      </c>
    </row>
    <row r="3646" spans="44:44">
      <c r="AR3646" s="53" t="s">
        <v>14216</v>
      </c>
    </row>
    <row r="3647" spans="44:44">
      <c r="AR3647" s="55" t="s">
        <v>14217</v>
      </c>
    </row>
    <row r="3648" spans="44:44">
      <c r="AR3648" s="53" t="s">
        <v>14218</v>
      </c>
    </row>
    <row r="3649" spans="44:44">
      <c r="AR3649" s="55" t="s">
        <v>14219</v>
      </c>
    </row>
    <row r="3650" spans="44:44">
      <c r="AR3650" s="53" t="s">
        <v>14220</v>
      </c>
    </row>
    <row r="3651" spans="44:44">
      <c r="AR3651" s="55" t="s">
        <v>14221</v>
      </c>
    </row>
    <row r="3652" spans="44:44">
      <c r="AR3652" s="53" t="s">
        <v>14222</v>
      </c>
    </row>
    <row r="3653" spans="44:44">
      <c r="AR3653" s="55" t="s">
        <v>14223</v>
      </c>
    </row>
    <row r="3654" spans="44:44">
      <c r="AR3654" s="53" t="s">
        <v>14224</v>
      </c>
    </row>
    <row r="3655" spans="44:44">
      <c r="AR3655" s="55" t="s">
        <v>14225</v>
      </c>
    </row>
    <row r="3656" spans="44:44">
      <c r="AR3656" s="53" t="s">
        <v>14226</v>
      </c>
    </row>
    <row r="3657" spans="44:44">
      <c r="AR3657" s="55" t="s">
        <v>14227</v>
      </c>
    </row>
    <row r="3658" spans="44:44">
      <c r="AR3658" s="53" t="s">
        <v>14227</v>
      </c>
    </row>
    <row r="3659" spans="44:44">
      <c r="AR3659" s="55" t="s">
        <v>14228</v>
      </c>
    </row>
    <row r="3660" spans="44:44">
      <c r="AR3660" s="53" t="s">
        <v>14229</v>
      </c>
    </row>
    <row r="3661" spans="44:44">
      <c r="AR3661" s="55" t="s">
        <v>14230</v>
      </c>
    </row>
    <row r="3662" spans="44:44">
      <c r="AR3662" s="53" t="s">
        <v>14231</v>
      </c>
    </row>
    <row r="3663" spans="44:44">
      <c r="AR3663" s="55" t="s">
        <v>14232</v>
      </c>
    </row>
    <row r="3664" spans="44:44">
      <c r="AR3664" s="53" t="s">
        <v>14233</v>
      </c>
    </row>
    <row r="3665" spans="44:44">
      <c r="AR3665" s="55" t="s">
        <v>14234</v>
      </c>
    </row>
    <row r="3666" spans="44:44">
      <c r="AR3666" s="53" t="s">
        <v>14235</v>
      </c>
    </row>
    <row r="3667" spans="44:44">
      <c r="AR3667" s="55" t="s">
        <v>14236</v>
      </c>
    </row>
    <row r="3668" spans="44:44">
      <c r="AR3668" s="53" t="s">
        <v>14237</v>
      </c>
    </row>
    <row r="3669" spans="44:44">
      <c r="AR3669" s="55" t="s">
        <v>14237</v>
      </c>
    </row>
    <row r="3670" spans="44:44">
      <c r="AR3670" s="53" t="s">
        <v>14238</v>
      </c>
    </row>
    <row r="3671" spans="44:44">
      <c r="AR3671" s="55" t="s">
        <v>14239</v>
      </c>
    </row>
    <row r="3672" spans="44:44">
      <c r="AR3672" s="53" t="s">
        <v>14240</v>
      </c>
    </row>
    <row r="3673" spans="44:44">
      <c r="AR3673" s="55" t="s">
        <v>14241</v>
      </c>
    </row>
    <row r="3674" spans="44:44">
      <c r="AR3674" s="53" t="s">
        <v>14242</v>
      </c>
    </row>
    <row r="3675" spans="44:44">
      <c r="AR3675" s="55" t="s">
        <v>14243</v>
      </c>
    </row>
    <row r="3676" spans="44:44">
      <c r="AR3676" s="53" t="s">
        <v>14244</v>
      </c>
    </row>
    <row r="3677" spans="44:44">
      <c r="AR3677" s="55" t="s">
        <v>14245</v>
      </c>
    </row>
    <row r="3678" spans="44:44">
      <c r="AR3678" s="53" t="s">
        <v>10191</v>
      </c>
    </row>
    <row r="3679" spans="44:44">
      <c r="AR3679" s="55" t="s">
        <v>14246</v>
      </c>
    </row>
    <row r="3680" spans="44:44">
      <c r="AR3680" s="53" t="s">
        <v>14247</v>
      </c>
    </row>
    <row r="3681" spans="44:44">
      <c r="AR3681" s="55" t="s">
        <v>14248</v>
      </c>
    </row>
    <row r="3682" spans="44:44">
      <c r="AR3682" s="53" t="s">
        <v>14249</v>
      </c>
    </row>
    <row r="3683" spans="44:44">
      <c r="AR3683" s="55" t="s">
        <v>14250</v>
      </c>
    </row>
    <row r="3684" spans="44:44">
      <c r="AR3684" s="53" t="s">
        <v>14251</v>
      </c>
    </row>
    <row r="3685" spans="44:44">
      <c r="AR3685" s="55" t="s">
        <v>14252</v>
      </c>
    </row>
    <row r="3686" spans="44:44">
      <c r="AR3686" s="53" t="s">
        <v>14253</v>
      </c>
    </row>
    <row r="3687" spans="44:44">
      <c r="AR3687" s="55" t="s">
        <v>14254</v>
      </c>
    </row>
    <row r="3688" spans="44:44">
      <c r="AR3688" s="53" t="s">
        <v>14255</v>
      </c>
    </row>
    <row r="3689" spans="44:44">
      <c r="AR3689" s="55" t="s">
        <v>14256</v>
      </c>
    </row>
    <row r="3690" spans="44:44">
      <c r="AR3690" s="53" t="s">
        <v>14257</v>
      </c>
    </row>
    <row r="3691" spans="44:44">
      <c r="AR3691" s="55" t="s">
        <v>14258</v>
      </c>
    </row>
    <row r="3692" spans="44:44">
      <c r="AR3692" s="53" t="s">
        <v>14258</v>
      </c>
    </row>
    <row r="3693" spans="44:44">
      <c r="AR3693" s="55" t="s">
        <v>14259</v>
      </c>
    </row>
    <row r="3694" spans="44:44">
      <c r="AR3694" s="53" t="s">
        <v>14260</v>
      </c>
    </row>
    <row r="3695" spans="44:44">
      <c r="AR3695" s="55" t="s">
        <v>14261</v>
      </c>
    </row>
    <row r="3696" spans="44:44">
      <c r="AR3696" s="53" t="s">
        <v>14262</v>
      </c>
    </row>
    <row r="3697" spans="44:44">
      <c r="AR3697" s="55" t="s">
        <v>14263</v>
      </c>
    </row>
    <row r="3698" spans="44:44">
      <c r="AR3698" s="53" t="s">
        <v>14264</v>
      </c>
    </row>
    <row r="3699" spans="44:44">
      <c r="AR3699" s="55" t="s">
        <v>14265</v>
      </c>
    </row>
    <row r="3700" spans="44:44">
      <c r="AR3700" s="53" t="s">
        <v>14266</v>
      </c>
    </row>
    <row r="3701" spans="44:44">
      <c r="AR3701" s="55" t="s">
        <v>14266</v>
      </c>
    </row>
    <row r="3702" spans="44:44">
      <c r="AR3702" s="53" t="s">
        <v>14267</v>
      </c>
    </row>
    <row r="3703" spans="44:44">
      <c r="AR3703" s="55" t="s">
        <v>14268</v>
      </c>
    </row>
    <row r="3704" spans="44:44">
      <c r="AR3704" s="53" t="s">
        <v>14269</v>
      </c>
    </row>
    <row r="3705" spans="44:44">
      <c r="AR3705" s="55" t="s">
        <v>14270</v>
      </c>
    </row>
    <row r="3706" spans="44:44">
      <c r="AR3706" s="53" t="s">
        <v>14271</v>
      </c>
    </row>
    <row r="3707" spans="44:44">
      <c r="AR3707" s="55" t="s">
        <v>14272</v>
      </c>
    </row>
    <row r="3708" spans="44:44">
      <c r="AR3708" s="53" t="s">
        <v>14273</v>
      </c>
    </row>
    <row r="3709" spans="44:44">
      <c r="AR3709" s="55" t="s">
        <v>14274</v>
      </c>
    </row>
    <row r="3710" spans="44:44">
      <c r="AR3710" s="53" t="s">
        <v>14275</v>
      </c>
    </row>
    <row r="3711" spans="44:44">
      <c r="AR3711" s="55" t="s">
        <v>14276</v>
      </c>
    </row>
    <row r="3712" spans="44:44">
      <c r="AR3712" s="53" t="s">
        <v>14277</v>
      </c>
    </row>
    <row r="3713" spans="44:44">
      <c r="AR3713" s="55" t="s">
        <v>14278</v>
      </c>
    </row>
    <row r="3714" spans="44:44">
      <c r="AR3714" s="53" t="s">
        <v>14279</v>
      </c>
    </row>
    <row r="3715" spans="44:44">
      <c r="AR3715" s="55" t="s">
        <v>360</v>
      </c>
    </row>
    <row r="3716" spans="44:44">
      <c r="AR3716" s="53" t="s">
        <v>14280</v>
      </c>
    </row>
    <row r="3717" spans="44:44">
      <c r="AR3717" s="55" t="s">
        <v>14281</v>
      </c>
    </row>
    <row r="3718" spans="44:44">
      <c r="AR3718" s="53" t="s">
        <v>14282</v>
      </c>
    </row>
    <row r="3719" spans="44:44">
      <c r="AR3719" s="55" t="s">
        <v>14283</v>
      </c>
    </row>
    <row r="3720" spans="44:44">
      <c r="AR3720" s="53" t="s">
        <v>14284</v>
      </c>
    </row>
    <row r="3721" spans="44:44">
      <c r="AR3721" s="55" t="s">
        <v>14285</v>
      </c>
    </row>
    <row r="3722" spans="44:44">
      <c r="AR3722" s="53" t="s">
        <v>14286</v>
      </c>
    </row>
    <row r="3723" spans="44:44">
      <c r="AR3723" s="55" t="s">
        <v>14287</v>
      </c>
    </row>
    <row r="3724" spans="44:44">
      <c r="AR3724" s="53" t="s">
        <v>14288</v>
      </c>
    </row>
    <row r="3725" spans="44:44">
      <c r="AR3725" s="55" t="s">
        <v>14289</v>
      </c>
    </row>
    <row r="3726" spans="44:44">
      <c r="AR3726" s="53" t="s">
        <v>14290</v>
      </c>
    </row>
    <row r="3727" spans="44:44">
      <c r="AR3727" s="55" t="s">
        <v>14291</v>
      </c>
    </row>
    <row r="3728" spans="44:44">
      <c r="AR3728" s="53" t="s">
        <v>14292</v>
      </c>
    </row>
    <row r="3729" spans="44:44">
      <c r="AR3729" s="55" t="s">
        <v>14293</v>
      </c>
    </row>
    <row r="3730" spans="44:44">
      <c r="AR3730" s="53" t="s">
        <v>14294</v>
      </c>
    </row>
    <row r="3731" spans="44:44">
      <c r="AR3731" s="55" t="s">
        <v>14295</v>
      </c>
    </row>
    <row r="3732" spans="44:44">
      <c r="AR3732" s="53" t="s">
        <v>14296</v>
      </c>
    </row>
    <row r="3733" spans="44:44">
      <c r="AR3733" s="55" t="s">
        <v>14297</v>
      </c>
    </row>
    <row r="3734" spans="44:44">
      <c r="AR3734" s="53" t="s">
        <v>14298</v>
      </c>
    </row>
    <row r="3735" spans="44:44">
      <c r="AR3735" s="55" t="s">
        <v>14299</v>
      </c>
    </row>
    <row r="3736" spans="44:44">
      <c r="AR3736" s="53" t="s">
        <v>14300</v>
      </c>
    </row>
    <row r="3737" spans="44:44">
      <c r="AR3737" s="55" t="s">
        <v>14301</v>
      </c>
    </row>
    <row r="3738" spans="44:44">
      <c r="AR3738" s="53" t="s">
        <v>14302</v>
      </c>
    </row>
    <row r="3739" spans="44:44">
      <c r="AR3739" s="55" t="s">
        <v>14303</v>
      </c>
    </row>
    <row r="3740" spans="44:44">
      <c r="AR3740" s="53" t="s">
        <v>14304</v>
      </c>
    </row>
    <row r="3741" spans="44:44">
      <c r="AR3741" s="55" t="s">
        <v>14305</v>
      </c>
    </row>
    <row r="3742" spans="44:44">
      <c r="AR3742" s="53" t="s">
        <v>14306</v>
      </c>
    </row>
    <row r="3743" spans="44:44">
      <c r="AR3743" s="55" t="s">
        <v>14307</v>
      </c>
    </row>
    <row r="3744" spans="44:44">
      <c r="AR3744" s="53" t="s">
        <v>14308</v>
      </c>
    </row>
    <row r="3745" spans="44:44">
      <c r="AR3745" s="55" t="s">
        <v>14309</v>
      </c>
    </row>
    <row r="3746" spans="44:44">
      <c r="AR3746" s="53" t="s">
        <v>14310</v>
      </c>
    </row>
    <row r="3747" spans="44:44">
      <c r="AR3747" s="55" t="s">
        <v>14311</v>
      </c>
    </row>
    <row r="3748" spans="44:44">
      <c r="AR3748" s="53" t="s">
        <v>14312</v>
      </c>
    </row>
    <row r="3749" spans="44:44">
      <c r="AR3749" s="55" t="s">
        <v>14313</v>
      </c>
    </row>
    <row r="3750" spans="44:44">
      <c r="AR3750" s="53" t="s">
        <v>14314</v>
      </c>
    </row>
    <row r="3751" spans="44:44">
      <c r="AR3751" s="55" t="s">
        <v>14315</v>
      </c>
    </row>
    <row r="3752" spans="44:44">
      <c r="AR3752" s="53" t="s">
        <v>14316</v>
      </c>
    </row>
    <row r="3753" spans="44:44">
      <c r="AR3753" s="55" t="s">
        <v>14317</v>
      </c>
    </row>
    <row r="3754" spans="44:44">
      <c r="AR3754" s="53" t="s">
        <v>14318</v>
      </c>
    </row>
    <row r="3755" spans="44:44">
      <c r="AR3755" s="55" t="s">
        <v>14319</v>
      </c>
    </row>
    <row r="3756" spans="44:44">
      <c r="AR3756" s="53" t="s">
        <v>14320</v>
      </c>
    </row>
    <row r="3757" spans="44:44">
      <c r="AR3757" s="55" t="s">
        <v>14321</v>
      </c>
    </row>
    <row r="3758" spans="44:44">
      <c r="AR3758" s="53" t="s">
        <v>14322</v>
      </c>
    </row>
    <row r="3759" spans="44:44">
      <c r="AR3759" s="55" t="s">
        <v>14323</v>
      </c>
    </row>
    <row r="3760" spans="44:44">
      <c r="AR3760" s="53" t="s">
        <v>14324</v>
      </c>
    </row>
    <row r="3761" spans="44:44">
      <c r="AR3761" s="55" t="s">
        <v>14325</v>
      </c>
    </row>
    <row r="3762" spans="44:44">
      <c r="AR3762" s="53" t="s">
        <v>14326</v>
      </c>
    </row>
    <row r="3763" spans="44:44">
      <c r="AR3763" s="55" t="s">
        <v>14326</v>
      </c>
    </row>
    <row r="3764" spans="44:44">
      <c r="AR3764" s="53" t="s">
        <v>14327</v>
      </c>
    </row>
    <row r="3765" spans="44:44">
      <c r="AR3765" s="55" t="s">
        <v>14328</v>
      </c>
    </row>
    <row r="3766" spans="44:44">
      <c r="AR3766" s="53" t="s">
        <v>14329</v>
      </c>
    </row>
    <row r="3767" spans="44:44">
      <c r="AR3767" s="55" t="s">
        <v>14330</v>
      </c>
    </row>
    <row r="3768" spans="44:44">
      <c r="AR3768" s="53" t="s">
        <v>14331</v>
      </c>
    </row>
    <row r="3769" spans="44:44">
      <c r="AR3769" s="55" t="s">
        <v>14332</v>
      </c>
    </row>
    <row r="3770" spans="44:44">
      <c r="AR3770" s="53" t="s">
        <v>14333</v>
      </c>
    </row>
    <row r="3771" spans="44:44">
      <c r="AR3771" s="55" t="s">
        <v>14334</v>
      </c>
    </row>
    <row r="3772" spans="44:44">
      <c r="AR3772" s="53" t="s">
        <v>14335</v>
      </c>
    </row>
    <row r="3773" spans="44:44">
      <c r="AR3773" s="55" t="s">
        <v>14336</v>
      </c>
    </row>
    <row r="3774" spans="44:44">
      <c r="AR3774" s="53" t="s">
        <v>14337</v>
      </c>
    </row>
    <row r="3775" spans="44:44">
      <c r="AR3775" s="55" t="s">
        <v>14338</v>
      </c>
    </row>
    <row r="3776" spans="44:44">
      <c r="AR3776" s="53" t="s">
        <v>14339</v>
      </c>
    </row>
    <row r="3777" spans="44:44">
      <c r="AR3777" s="55" t="s">
        <v>14340</v>
      </c>
    </row>
    <row r="3778" spans="44:44">
      <c r="AR3778" s="53" t="s">
        <v>14341</v>
      </c>
    </row>
    <row r="3779" spans="44:44">
      <c r="AR3779" s="55" t="s">
        <v>14342</v>
      </c>
    </row>
    <row r="3780" spans="44:44">
      <c r="AR3780" s="53" t="s">
        <v>14343</v>
      </c>
    </row>
    <row r="3781" spans="44:44">
      <c r="AR3781" s="55" t="s">
        <v>14344</v>
      </c>
    </row>
    <row r="3782" spans="44:44">
      <c r="AR3782" s="53" t="s">
        <v>14345</v>
      </c>
    </row>
    <row r="3783" spans="44:44">
      <c r="AR3783" s="55" t="s">
        <v>14346</v>
      </c>
    </row>
    <row r="3784" spans="44:44">
      <c r="AR3784" s="53" t="s">
        <v>14347</v>
      </c>
    </row>
    <row r="3785" spans="44:44">
      <c r="AR3785" s="55" t="s">
        <v>14347</v>
      </c>
    </row>
    <row r="3786" spans="44:44">
      <c r="AR3786" s="53" t="s">
        <v>14348</v>
      </c>
    </row>
    <row r="3787" spans="44:44">
      <c r="AR3787" s="55" t="s">
        <v>14349</v>
      </c>
    </row>
    <row r="3788" spans="44:44">
      <c r="AR3788" s="53" t="s">
        <v>14350</v>
      </c>
    </row>
    <row r="3789" spans="44:44">
      <c r="AR3789" s="55" t="s">
        <v>14350</v>
      </c>
    </row>
    <row r="3790" spans="44:44">
      <c r="AR3790" s="53" t="s">
        <v>14351</v>
      </c>
    </row>
    <row r="3791" spans="44:44">
      <c r="AR3791" s="55" t="s">
        <v>14352</v>
      </c>
    </row>
    <row r="3792" spans="44:44">
      <c r="AR3792" s="53" t="s">
        <v>10247</v>
      </c>
    </row>
    <row r="3793" spans="44:44">
      <c r="AR3793" s="55" t="s">
        <v>14353</v>
      </c>
    </row>
    <row r="3794" spans="44:44">
      <c r="AR3794" s="53" t="s">
        <v>14354</v>
      </c>
    </row>
    <row r="3795" spans="44:44">
      <c r="AR3795" s="55" t="s">
        <v>14355</v>
      </c>
    </row>
    <row r="3796" spans="44:44">
      <c r="AR3796" s="53" t="s">
        <v>14356</v>
      </c>
    </row>
    <row r="3797" spans="44:44">
      <c r="AR3797" s="55" t="s">
        <v>14357</v>
      </c>
    </row>
    <row r="3798" spans="44:44">
      <c r="AR3798" s="53" t="s">
        <v>14358</v>
      </c>
    </row>
    <row r="3799" spans="44:44">
      <c r="AR3799" s="55" t="s">
        <v>14359</v>
      </c>
    </row>
    <row r="3800" spans="44:44">
      <c r="AR3800" s="53" t="s">
        <v>14360</v>
      </c>
    </row>
    <row r="3801" spans="44:44">
      <c r="AR3801" s="55" t="s">
        <v>14361</v>
      </c>
    </row>
    <row r="3802" spans="44:44">
      <c r="AR3802" s="53" t="s">
        <v>14362</v>
      </c>
    </row>
    <row r="3803" spans="44:44">
      <c r="AR3803" s="55" t="s">
        <v>14363</v>
      </c>
    </row>
    <row r="3804" spans="44:44">
      <c r="AR3804" s="53" t="s">
        <v>14364</v>
      </c>
    </row>
    <row r="3805" spans="44:44">
      <c r="AR3805" s="55" t="s">
        <v>14365</v>
      </c>
    </row>
    <row r="3806" spans="44:44">
      <c r="AR3806" s="53" t="s">
        <v>14366</v>
      </c>
    </row>
    <row r="3807" spans="44:44">
      <c r="AR3807" s="55" t="s">
        <v>14367</v>
      </c>
    </row>
    <row r="3808" spans="44:44">
      <c r="AR3808" s="53" t="s">
        <v>14368</v>
      </c>
    </row>
    <row r="3809" spans="44:44">
      <c r="AR3809" s="55" t="s">
        <v>14369</v>
      </c>
    </row>
    <row r="3810" spans="44:44">
      <c r="AR3810" s="53" t="s">
        <v>14370</v>
      </c>
    </row>
    <row r="3811" spans="44:44">
      <c r="AR3811" s="55" t="s">
        <v>14370</v>
      </c>
    </row>
    <row r="3812" spans="44:44">
      <c r="AR3812" s="53" t="s">
        <v>14371</v>
      </c>
    </row>
    <row r="3813" spans="44:44">
      <c r="AR3813" s="55" t="s">
        <v>14371</v>
      </c>
    </row>
    <row r="3814" spans="44:44">
      <c r="AR3814" s="53" t="s">
        <v>14372</v>
      </c>
    </row>
    <row r="3815" spans="44:44">
      <c r="AR3815" s="55" t="s">
        <v>14373</v>
      </c>
    </row>
    <row r="3816" spans="44:44">
      <c r="AR3816" s="53" t="s">
        <v>14374</v>
      </c>
    </row>
    <row r="3817" spans="44:44">
      <c r="AR3817" s="55" t="s">
        <v>14375</v>
      </c>
    </row>
    <row r="3818" spans="44:44">
      <c r="AR3818" s="53" t="s">
        <v>14376</v>
      </c>
    </row>
    <row r="3819" spans="44:44">
      <c r="AR3819" s="55" t="s">
        <v>14377</v>
      </c>
    </row>
    <row r="3820" spans="44:44">
      <c r="AR3820" s="53" t="s">
        <v>14378</v>
      </c>
    </row>
    <row r="3821" spans="44:44">
      <c r="AR3821" s="55" t="s">
        <v>14379</v>
      </c>
    </row>
    <row r="3822" spans="44:44">
      <c r="AR3822" s="53" t="s">
        <v>14380</v>
      </c>
    </row>
    <row r="3823" spans="44:44">
      <c r="AR3823" s="55" t="s">
        <v>14381</v>
      </c>
    </row>
    <row r="3824" spans="44:44">
      <c r="AR3824" s="53" t="s">
        <v>14382</v>
      </c>
    </row>
    <row r="3825" spans="44:44">
      <c r="AR3825" s="55" t="s">
        <v>14383</v>
      </c>
    </row>
    <row r="3826" spans="44:44">
      <c r="AR3826" s="53" t="s">
        <v>14384</v>
      </c>
    </row>
    <row r="3827" spans="44:44">
      <c r="AR3827" s="55" t="s">
        <v>14385</v>
      </c>
    </row>
    <row r="3828" spans="44:44">
      <c r="AR3828" s="53" t="s">
        <v>14386</v>
      </c>
    </row>
    <row r="3829" spans="44:44">
      <c r="AR3829" s="55" t="s">
        <v>14387</v>
      </c>
    </row>
    <row r="3830" spans="44:44">
      <c r="AR3830" s="53" t="s">
        <v>14388</v>
      </c>
    </row>
    <row r="3831" spans="44:44">
      <c r="AR3831" s="55" t="s">
        <v>14389</v>
      </c>
    </row>
    <row r="3832" spans="44:44">
      <c r="AR3832" s="53" t="s">
        <v>14390</v>
      </c>
    </row>
    <row r="3833" spans="44:44">
      <c r="AR3833" s="55" t="s">
        <v>14391</v>
      </c>
    </row>
    <row r="3834" spans="44:44">
      <c r="AR3834" s="53" t="s">
        <v>14392</v>
      </c>
    </row>
    <row r="3835" spans="44:44">
      <c r="AR3835" s="55" t="s">
        <v>14393</v>
      </c>
    </row>
    <row r="3836" spans="44:44">
      <c r="AR3836" s="53" t="s">
        <v>14394</v>
      </c>
    </row>
    <row r="3837" spans="44:44">
      <c r="AR3837" s="55" t="s">
        <v>14395</v>
      </c>
    </row>
    <row r="3838" spans="44:44">
      <c r="AR3838" s="53" t="s">
        <v>14396</v>
      </c>
    </row>
    <row r="3839" spans="44:44">
      <c r="AR3839" s="55" t="s">
        <v>14397</v>
      </c>
    </row>
    <row r="3840" spans="44:44">
      <c r="AR3840" s="53" t="s">
        <v>14398</v>
      </c>
    </row>
    <row r="3841" spans="44:44">
      <c r="AR3841" s="55" t="s">
        <v>14399</v>
      </c>
    </row>
    <row r="3842" spans="44:44">
      <c r="AR3842" s="53" t="s">
        <v>14400</v>
      </c>
    </row>
    <row r="3843" spans="44:44">
      <c r="AR3843" s="55" t="s">
        <v>14401</v>
      </c>
    </row>
    <row r="3844" spans="44:44">
      <c r="AR3844" s="53" t="s">
        <v>14402</v>
      </c>
    </row>
    <row r="3845" spans="44:44">
      <c r="AR3845" s="55" t="s">
        <v>14402</v>
      </c>
    </row>
    <row r="3846" spans="44:44">
      <c r="AR3846" s="53" t="s">
        <v>14403</v>
      </c>
    </row>
    <row r="3847" spans="44:44">
      <c r="AR3847" s="55" t="s">
        <v>14404</v>
      </c>
    </row>
    <row r="3848" spans="44:44">
      <c r="AR3848" s="53" t="s">
        <v>14405</v>
      </c>
    </row>
    <row r="3849" spans="44:44">
      <c r="AR3849" s="55" t="s">
        <v>14406</v>
      </c>
    </row>
    <row r="3850" spans="44:44">
      <c r="AR3850" s="53" t="s">
        <v>14407</v>
      </c>
    </row>
    <row r="3851" spans="44:44">
      <c r="AR3851" s="55" t="s">
        <v>14408</v>
      </c>
    </row>
    <row r="3852" spans="44:44">
      <c r="AR3852" s="53" t="s">
        <v>14409</v>
      </c>
    </row>
    <row r="3853" spans="44:44">
      <c r="AR3853" s="55" t="s">
        <v>14410</v>
      </c>
    </row>
    <row r="3854" spans="44:44">
      <c r="AR3854" s="53" t="s">
        <v>14411</v>
      </c>
    </row>
    <row r="3855" spans="44:44">
      <c r="AR3855" s="55" t="s">
        <v>14412</v>
      </c>
    </row>
    <row r="3856" spans="44:44">
      <c r="AR3856" s="53" t="s">
        <v>14413</v>
      </c>
    </row>
    <row r="3857" spans="44:44">
      <c r="AR3857" s="55" t="s">
        <v>14414</v>
      </c>
    </row>
    <row r="3858" spans="44:44">
      <c r="AR3858" s="53" t="s">
        <v>14415</v>
      </c>
    </row>
    <row r="3859" spans="44:44">
      <c r="AR3859" s="55" t="s">
        <v>10275</v>
      </c>
    </row>
    <row r="3860" spans="44:44">
      <c r="AR3860" s="53" t="s">
        <v>14416</v>
      </c>
    </row>
    <row r="3861" spans="44:44">
      <c r="AR3861" s="55" t="s">
        <v>14417</v>
      </c>
    </row>
    <row r="3862" spans="44:44">
      <c r="AR3862" s="53" t="s">
        <v>14418</v>
      </c>
    </row>
    <row r="3863" spans="44:44">
      <c r="AR3863" s="55" t="s">
        <v>14419</v>
      </c>
    </row>
    <row r="3864" spans="44:44">
      <c r="AR3864" s="53" t="s">
        <v>14420</v>
      </c>
    </row>
    <row r="3865" spans="44:44">
      <c r="AR3865" s="55" t="s">
        <v>14421</v>
      </c>
    </row>
    <row r="3866" spans="44:44">
      <c r="AR3866" s="53" t="s">
        <v>14422</v>
      </c>
    </row>
    <row r="3867" spans="44:44">
      <c r="AR3867" s="55" t="s">
        <v>14423</v>
      </c>
    </row>
    <row r="3868" spans="44:44">
      <c r="AR3868" s="53" t="s">
        <v>14423</v>
      </c>
    </row>
    <row r="3869" spans="44:44">
      <c r="AR3869" s="55" t="s">
        <v>14424</v>
      </c>
    </row>
    <row r="3870" spans="44:44">
      <c r="AR3870" s="53" t="s">
        <v>14425</v>
      </c>
    </row>
    <row r="3871" spans="44:44">
      <c r="AR3871" s="55" t="s">
        <v>14426</v>
      </c>
    </row>
    <row r="3872" spans="44:44">
      <c r="AR3872" s="53" t="s">
        <v>14427</v>
      </c>
    </row>
    <row r="3873" spans="44:44">
      <c r="AR3873" s="55" t="s">
        <v>14428</v>
      </c>
    </row>
    <row r="3874" spans="44:44">
      <c r="AR3874" s="53" t="s">
        <v>14429</v>
      </c>
    </row>
    <row r="3875" spans="44:44">
      <c r="AR3875" s="55" t="s">
        <v>14430</v>
      </c>
    </row>
    <row r="3876" spans="44:44">
      <c r="AR3876" s="53" t="s">
        <v>14431</v>
      </c>
    </row>
    <row r="3877" spans="44:44">
      <c r="AR3877" s="55" t="s">
        <v>14432</v>
      </c>
    </row>
    <row r="3878" spans="44:44">
      <c r="AR3878" s="53" t="s">
        <v>14433</v>
      </c>
    </row>
    <row r="3879" spans="44:44">
      <c r="AR3879" s="55" t="s">
        <v>14434</v>
      </c>
    </row>
    <row r="3880" spans="44:44">
      <c r="AR3880" s="53" t="s">
        <v>14434</v>
      </c>
    </row>
    <row r="3881" spans="44:44">
      <c r="AR3881" s="55" t="s">
        <v>14434</v>
      </c>
    </row>
    <row r="3882" spans="44:44">
      <c r="AR3882" s="53" t="s">
        <v>14434</v>
      </c>
    </row>
    <row r="3883" spans="44:44">
      <c r="AR3883" s="55" t="s">
        <v>14435</v>
      </c>
    </row>
    <row r="3884" spans="44:44">
      <c r="AR3884" s="53" t="s">
        <v>14436</v>
      </c>
    </row>
    <row r="3885" spans="44:44">
      <c r="AR3885" s="55" t="s">
        <v>14437</v>
      </c>
    </row>
    <row r="3886" spans="44:44">
      <c r="AR3886" s="53" t="s">
        <v>14438</v>
      </c>
    </row>
    <row r="3887" spans="44:44">
      <c r="AR3887" s="55" t="s">
        <v>14439</v>
      </c>
    </row>
    <row r="3888" spans="44:44">
      <c r="AR3888" s="53" t="s">
        <v>14440</v>
      </c>
    </row>
    <row r="3889" spans="44:44">
      <c r="AR3889" s="55" t="s">
        <v>14441</v>
      </c>
    </row>
    <row r="3890" spans="44:44">
      <c r="AR3890" s="53" t="s">
        <v>14442</v>
      </c>
    </row>
    <row r="3891" spans="44:44">
      <c r="AR3891" s="55" t="s">
        <v>14443</v>
      </c>
    </row>
    <row r="3892" spans="44:44">
      <c r="AR3892" s="53" t="s">
        <v>14444</v>
      </c>
    </row>
    <row r="3893" spans="44:44">
      <c r="AR3893" s="55" t="s">
        <v>14445</v>
      </c>
    </row>
    <row r="3894" spans="44:44">
      <c r="AR3894" s="53" t="s">
        <v>14446</v>
      </c>
    </row>
    <row r="3895" spans="44:44">
      <c r="AR3895" s="55" t="s">
        <v>14447</v>
      </c>
    </row>
    <row r="3896" spans="44:44">
      <c r="AR3896" s="53" t="s">
        <v>14448</v>
      </c>
    </row>
    <row r="3897" spans="44:44">
      <c r="AR3897" s="55" t="s">
        <v>14449</v>
      </c>
    </row>
    <row r="3898" spans="44:44">
      <c r="AR3898" s="53" t="s">
        <v>14450</v>
      </c>
    </row>
    <row r="3899" spans="44:44">
      <c r="AR3899" s="55" t="s">
        <v>14451</v>
      </c>
    </row>
    <row r="3900" spans="44:44">
      <c r="AR3900" s="53" t="s">
        <v>14452</v>
      </c>
    </row>
    <row r="3901" spans="44:44">
      <c r="AR3901" s="55" t="s">
        <v>14453</v>
      </c>
    </row>
    <row r="3902" spans="44:44">
      <c r="AR3902" s="53" t="s">
        <v>14454</v>
      </c>
    </row>
    <row r="3903" spans="44:44">
      <c r="AR3903" s="55" t="s">
        <v>14455</v>
      </c>
    </row>
    <row r="3904" spans="44:44">
      <c r="AR3904" s="53" t="s">
        <v>14456</v>
      </c>
    </row>
    <row r="3905" spans="44:44">
      <c r="AR3905" s="55" t="s">
        <v>14457</v>
      </c>
    </row>
    <row r="3906" spans="44:44">
      <c r="AR3906" s="53" t="s">
        <v>14458</v>
      </c>
    </row>
    <row r="3907" spans="44:44">
      <c r="AR3907" s="55" t="s">
        <v>14459</v>
      </c>
    </row>
    <row r="3908" spans="44:44">
      <c r="AR3908" s="53" t="s">
        <v>14460</v>
      </c>
    </row>
    <row r="3909" spans="44:44">
      <c r="AR3909" s="55" t="s">
        <v>14461</v>
      </c>
    </row>
    <row r="3910" spans="44:44">
      <c r="AR3910" s="53" t="s">
        <v>14462</v>
      </c>
    </row>
    <row r="3911" spans="44:44">
      <c r="AR3911" s="55" t="s">
        <v>14463</v>
      </c>
    </row>
    <row r="3912" spans="44:44">
      <c r="AR3912" s="53" t="s">
        <v>14464</v>
      </c>
    </row>
    <row r="3913" spans="44:44">
      <c r="AR3913" s="55" t="s">
        <v>14465</v>
      </c>
    </row>
    <row r="3914" spans="44:44">
      <c r="AR3914" s="53" t="s">
        <v>14466</v>
      </c>
    </row>
    <row r="3915" spans="44:44">
      <c r="AR3915" s="55" t="s">
        <v>14467</v>
      </c>
    </row>
    <row r="3916" spans="44:44">
      <c r="AR3916" s="53" t="s">
        <v>14468</v>
      </c>
    </row>
    <row r="3917" spans="44:44">
      <c r="AR3917" s="55" t="s">
        <v>14469</v>
      </c>
    </row>
    <row r="3918" spans="44:44">
      <c r="AR3918" s="53" t="s">
        <v>14470</v>
      </c>
    </row>
    <row r="3919" spans="44:44">
      <c r="AR3919" s="55" t="s">
        <v>14471</v>
      </c>
    </row>
    <row r="3920" spans="44:44">
      <c r="AR3920" s="53" t="s">
        <v>14472</v>
      </c>
    </row>
    <row r="3921" spans="44:44">
      <c r="AR3921" s="55" t="s">
        <v>14473</v>
      </c>
    </row>
    <row r="3922" spans="44:44">
      <c r="AR3922" s="53" t="s">
        <v>14474</v>
      </c>
    </row>
    <row r="3923" spans="44:44">
      <c r="AR3923" s="55" t="s">
        <v>14475</v>
      </c>
    </row>
    <row r="3924" spans="44:44">
      <c r="AR3924" s="53" t="s">
        <v>14476</v>
      </c>
    </row>
    <row r="3925" spans="44:44">
      <c r="AR3925" s="55" t="s">
        <v>14477</v>
      </c>
    </row>
    <row r="3926" spans="44:44">
      <c r="AR3926" s="53" t="s">
        <v>14478</v>
      </c>
    </row>
    <row r="3927" spans="44:44">
      <c r="AR3927" s="55" t="s">
        <v>14479</v>
      </c>
    </row>
    <row r="3928" spans="44:44">
      <c r="AR3928" s="53" t="s">
        <v>14480</v>
      </c>
    </row>
    <row r="3929" spans="44:44">
      <c r="AR3929" s="55" t="s">
        <v>14481</v>
      </c>
    </row>
    <row r="3930" spans="44:44">
      <c r="AR3930" s="53" t="s">
        <v>14482</v>
      </c>
    </row>
    <row r="3931" spans="44:44">
      <c r="AR3931" s="55" t="s">
        <v>14483</v>
      </c>
    </row>
    <row r="3932" spans="44:44">
      <c r="AR3932" s="53" t="s">
        <v>14484</v>
      </c>
    </row>
    <row r="3933" spans="44:44">
      <c r="AR3933" s="55" t="s">
        <v>14485</v>
      </c>
    </row>
    <row r="3934" spans="44:44">
      <c r="AR3934" s="53" t="s">
        <v>14486</v>
      </c>
    </row>
    <row r="3935" spans="44:44">
      <c r="AR3935" s="55" t="s">
        <v>14487</v>
      </c>
    </row>
    <row r="3936" spans="44:44">
      <c r="AR3936" s="53" t="s">
        <v>14488</v>
      </c>
    </row>
    <row r="3937" spans="44:44">
      <c r="AR3937" s="55" t="s">
        <v>14489</v>
      </c>
    </row>
    <row r="3938" spans="44:44">
      <c r="AR3938" s="53" t="s">
        <v>14490</v>
      </c>
    </row>
    <row r="3939" spans="44:44">
      <c r="AR3939" s="55" t="s">
        <v>14491</v>
      </c>
    </row>
    <row r="3940" spans="44:44">
      <c r="AR3940" s="53" t="s">
        <v>14492</v>
      </c>
    </row>
    <row r="3941" spans="44:44">
      <c r="AR3941" s="55" t="s">
        <v>14493</v>
      </c>
    </row>
    <row r="3942" spans="44:44">
      <c r="AR3942" s="53" t="s">
        <v>14494</v>
      </c>
    </row>
    <row r="3943" spans="44:44">
      <c r="AR3943" s="55" t="s">
        <v>14495</v>
      </c>
    </row>
    <row r="3944" spans="44:44">
      <c r="AR3944" s="53" t="s">
        <v>14496</v>
      </c>
    </row>
    <row r="3945" spans="44:44">
      <c r="AR3945" s="55" t="s">
        <v>14497</v>
      </c>
    </row>
    <row r="3946" spans="44:44">
      <c r="AR3946" s="53" t="s">
        <v>14498</v>
      </c>
    </row>
    <row r="3947" spans="44:44">
      <c r="AR3947" s="55" t="s">
        <v>14499</v>
      </c>
    </row>
    <row r="3948" spans="44:44">
      <c r="AR3948" s="53" t="s">
        <v>14500</v>
      </c>
    </row>
    <row r="3949" spans="44:44">
      <c r="AR3949" s="55" t="s">
        <v>14501</v>
      </c>
    </row>
    <row r="3950" spans="44:44">
      <c r="AR3950" s="53" t="s">
        <v>14502</v>
      </c>
    </row>
    <row r="3951" spans="44:44">
      <c r="AR3951" s="55" t="s">
        <v>14503</v>
      </c>
    </row>
    <row r="3952" spans="44:44">
      <c r="AR3952" s="53" t="s">
        <v>14504</v>
      </c>
    </row>
    <row r="3953" spans="44:44">
      <c r="AR3953" s="55" t="s">
        <v>14505</v>
      </c>
    </row>
    <row r="3954" spans="44:44">
      <c r="AR3954" s="53" t="s">
        <v>14506</v>
      </c>
    </row>
    <row r="3955" spans="44:44">
      <c r="AR3955" s="55" t="s">
        <v>14507</v>
      </c>
    </row>
    <row r="3956" spans="44:44">
      <c r="AR3956" s="53" t="s">
        <v>14508</v>
      </c>
    </row>
    <row r="3957" spans="44:44">
      <c r="AR3957" s="55" t="s">
        <v>14509</v>
      </c>
    </row>
    <row r="3958" spans="44:44">
      <c r="AR3958" s="53" t="s">
        <v>14510</v>
      </c>
    </row>
    <row r="3959" spans="44:44">
      <c r="AR3959" s="55" t="s">
        <v>14511</v>
      </c>
    </row>
    <row r="3960" spans="44:44">
      <c r="AR3960" s="53" t="s">
        <v>14512</v>
      </c>
    </row>
    <row r="3961" spans="44:44">
      <c r="AR3961" s="55" t="s">
        <v>14513</v>
      </c>
    </row>
    <row r="3962" spans="44:44">
      <c r="AR3962" s="53" t="s">
        <v>14514</v>
      </c>
    </row>
    <row r="3963" spans="44:44">
      <c r="AR3963" s="55" t="s">
        <v>14515</v>
      </c>
    </row>
    <row r="3964" spans="44:44">
      <c r="AR3964" s="53" t="s">
        <v>14516</v>
      </c>
    </row>
    <row r="3965" spans="44:44">
      <c r="AR3965" s="55" t="s">
        <v>14517</v>
      </c>
    </row>
    <row r="3966" spans="44:44">
      <c r="AR3966" s="53" t="s">
        <v>14518</v>
      </c>
    </row>
    <row r="3967" spans="44:44">
      <c r="AR3967" s="55" t="s">
        <v>14519</v>
      </c>
    </row>
    <row r="3968" spans="44:44">
      <c r="AR3968" s="53" t="s">
        <v>14520</v>
      </c>
    </row>
    <row r="3969" spans="44:44">
      <c r="AR3969" s="55" t="s">
        <v>14521</v>
      </c>
    </row>
    <row r="3970" spans="44:44">
      <c r="AR3970" s="53" t="s">
        <v>14522</v>
      </c>
    </row>
    <row r="3971" spans="44:44">
      <c r="AR3971" s="55" t="s">
        <v>14523</v>
      </c>
    </row>
    <row r="3972" spans="44:44">
      <c r="AR3972" s="53" t="s">
        <v>14524</v>
      </c>
    </row>
    <row r="3973" spans="44:44">
      <c r="AR3973" s="55" t="s">
        <v>14525</v>
      </c>
    </row>
    <row r="3974" spans="44:44">
      <c r="AR3974" s="53" t="s">
        <v>14526</v>
      </c>
    </row>
    <row r="3975" spans="44:44">
      <c r="AR3975" s="55" t="s">
        <v>14527</v>
      </c>
    </row>
    <row r="3976" spans="44:44">
      <c r="AR3976" s="53" t="s">
        <v>14528</v>
      </c>
    </row>
    <row r="3977" spans="44:44">
      <c r="AR3977" s="55" t="s">
        <v>14529</v>
      </c>
    </row>
    <row r="3978" spans="44:44">
      <c r="AR3978" s="53" t="s">
        <v>14530</v>
      </c>
    </row>
    <row r="3979" spans="44:44">
      <c r="AR3979" s="55" t="s">
        <v>14531</v>
      </c>
    </row>
    <row r="3980" spans="44:44">
      <c r="AR3980" s="53" t="s">
        <v>14532</v>
      </c>
    </row>
    <row r="3981" spans="44:44">
      <c r="AR3981" s="55" t="s">
        <v>14533</v>
      </c>
    </row>
    <row r="3982" spans="44:44">
      <c r="AR3982" s="53" t="s">
        <v>14534</v>
      </c>
    </row>
    <row r="3983" spans="44:44">
      <c r="AR3983" s="55" t="s">
        <v>14535</v>
      </c>
    </row>
    <row r="3984" spans="44:44">
      <c r="AR3984" s="53" t="s">
        <v>14536</v>
      </c>
    </row>
    <row r="3985" spans="44:44">
      <c r="AR3985" s="55" t="s">
        <v>14537</v>
      </c>
    </row>
    <row r="3986" spans="44:44">
      <c r="AR3986" s="53" t="s">
        <v>14538</v>
      </c>
    </row>
    <row r="3987" spans="44:44">
      <c r="AR3987" s="55" t="s">
        <v>14539</v>
      </c>
    </row>
    <row r="3988" spans="44:44">
      <c r="AR3988" s="53" t="s">
        <v>14540</v>
      </c>
    </row>
    <row r="3989" spans="44:44">
      <c r="AR3989" s="55" t="s">
        <v>14541</v>
      </c>
    </row>
    <row r="3990" spans="44:44">
      <c r="AR3990" s="53" t="s">
        <v>14542</v>
      </c>
    </row>
    <row r="3991" spans="44:44">
      <c r="AR3991" s="55" t="s">
        <v>10496</v>
      </c>
    </row>
    <row r="3992" spans="44:44">
      <c r="AR3992" s="53" t="s">
        <v>14543</v>
      </c>
    </row>
    <row r="3993" spans="44:44">
      <c r="AR3993" s="55" t="s">
        <v>14544</v>
      </c>
    </row>
    <row r="3994" spans="44:44">
      <c r="AR3994" s="53" t="s">
        <v>14545</v>
      </c>
    </row>
    <row r="3995" spans="44:44">
      <c r="AR3995" s="55" t="s">
        <v>14546</v>
      </c>
    </row>
    <row r="3996" spans="44:44">
      <c r="AR3996" s="53" t="s">
        <v>14547</v>
      </c>
    </row>
    <row r="3997" spans="44:44">
      <c r="AR3997" s="55" t="s">
        <v>14548</v>
      </c>
    </row>
    <row r="3998" spans="44:44">
      <c r="AR3998" s="53" t="s">
        <v>14549</v>
      </c>
    </row>
    <row r="3999" spans="44:44">
      <c r="AR3999" s="55" t="s">
        <v>14550</v>
      </c>
    </row>
    <row r="4000" spans="44:44">
      <c r="AR4000" s="53" t="s">
        <v>14551</v>
      </c>
    </row>
    <row r="4001" spans="44:44">
      <c r="AR4001" s="55" t="s">
        <v>14552</v>
      </c>
    </row>
    <row r="4002" spans="44:44">
      <c r="AR4002" s="53" t="s">
        <v>14553</v>
      </c>
    </row>
    <row r="4003" spans="44:44">
      <c r="AR4003" s="55" t="s">
        <v>14553</v>
      </c>
    </row>
    <row r="4004" spans="44:44">
      <c r="AR4004" s="53" t="s">
        <v>14554</v>
      </c>
    </row>
    <row r="4005" spans="44:44">
      <c r="AR4005" s="55" t="s">
        <v>14555</v>
      </c>
    </row>
    <row r="4006" spans="44:44">
      <c r="AR4006" s="53" t="s">
        <v>14556</v>
      </c>
    </row>
    <row r="4007" spans="44:44">
      <c r="AR4007" s="55" t="s">
        <v>14557</v>
      </c>
    </row>
    <row r="4008" spans="44:44">
      <c r="AR4008" s="53" t="s">
        <v>14557</v>
      </c>
    </row>
    <row r="4009" spans="44:44">
      <c r="AR4009" s="55" t="s">
        <v>14558</v>
      </c>
    </row>
    <row r="4010" spans="44:44">
      <c r="AR4010" s="53" t="s">
        <v>14559</v>
      </c>
    </row>
    <row r="4011" spans="44:44">
      <c r="AR4011" s="55" t="s">
        <v>14560</v>
      </c>
    </row>
    <row r="4012" spans="44:44">
      <c r="AR4012" s="53" t="s">
        <v>14561</v>
      </c>
    </row>
    <row r="4013" spans="44:44">
      <c r="AR4013" s="55" t="s">
        <v>14562</v>
      </c>
    </row>
    <row r="4014" spans="44:44">
      <c r="AR4014" s="53" t="s">
        <v>14563</v>
      </c>
    </row>
    <row r="4015" spans="44:44">
      <c r="AR4015" s="55" t="s">
        <v>14563</v>
      </c>
    </row>
    <row r="4016" spans="44:44">
      <c r="AR4016" s="53" t="s">
        <v>14564</v>
      </c>
    </row>
    <row r="4017" spans="44:44">
      <c r="AR4017" s="55" t="s">
        <v>14564</v>
      </c>
    </row>
    <row r="4018" spans="44:44">
      <c r="AR4018" s="53" t="s">
        <v>14565</v>
      </c>
    </row>
    <row r="4019" spans="44:44">
      <c r="AR4019" s="55" t="s">
        <v>14565</v>
      </c>
    </row>
    <row r="4020" spans="44:44">
      <c r="AR4020" s="53" t="s">
        <v>14566</v>
      </c>
    </row>
    <row r="4021" spans="44:44">
      <c r="AR4021" s="55" t="s">
        <v>14567</v>
      </c>
    </row>
    <row r="4022" spans="44:44">
      <c r="AR4022" s="53" t="s">
        <v>14568</v>
      </c>
    </row>
    <row r="4023" spans="44:44">
      <c r="AR4023" s="55" t="s">
        <v>14569</v>
      </c>
    </row>
    <row r="4024" spans="44:44">
      <c r="AR4024" s="53" t="s">
        <v>14570</v>
      </c>
    </row>
    <row r="4025" spans="44:44">
      <c r="AR4025" s="55" t="s">
        <v>14570</v>
      </c>
    </row>
    <row r="4026" spans="44:44">
      <c r="AR4026" s="53" t="s">
        <v>14570</v>
      </c>
    </row>
    <row r="4027" spans="44:44">
      <c r="AR4027" s="55" t="s">
        <v>14571</v>
      </c>
    </row>
    <row r="4028" spans="44:44">
      <c r="AR4028" s="53" t="s">
        <v>14571</v>
      </c>
    </row>
    <row r="4029" spans="44:44">
      <c r="AR4029" s="55" t="s">
        <v>14572</v>
      </c>
    </row>
    <row r="4030" spans="44:44">
      <c r="AR4030" s="53" t="s">
        <v>14573</v>
      </c>
    </row>
    <row r="4031" spans="44:44">
      <c r="AR4031" s="55" t="s">
        <v>14574</v>
      </c>
    </row>
    <row r="4032" spans="44:44">
      <c r="AR4032" s="53" t="s">
        <v>14574</v>
      </c>
    </row>
    <row r="4033" spans="44:44">
      <c r="AR4033" s="55" t="s">
        <v>14575</v>
      </c>
    </row>
    <row r="4034" spans="44:44">
      <c r="AR4034" s="53" t="s">
        <v>14576</v>
      </c>
    </row>
    <row r="4035" spans="44:44">
      <c r="AR4035" s="55" t="s">
        <v>14577</v>
      </c>
    </row>
    <row r="4036" spans="44:44">
      <c r="AR4036" s="53" t="s">
        <v>14578</v>
      </c>
    </row>
    <row r="4037" spans="44:44">
      <c r="AR4037" s="55" t="s">
        <v>14579</v>
      </c>
    </row>
    <row r="4038" spans="44:44">
      <c r="AR4038" s="53" t="s">
        <v>14580</v>
      </c>
    </row>
    <row r="4039" spans="44:44">
      <c r="AR4039" s="55" t="s">
        <v>14581</v>
      </c>
    </row>
    <row r="4040" spans="44:44">
      <c r="AR4040" s="53" t="s">
        <v>14582</v>
      </c>
    </row>
    <row r="4041" spans="44:44">
      <c r="AR4041" s="55" t="s">
        <v>14582</v>
      </c>
    </row>
    <row r="4042" spans="44:44">
      <c r="AR4042" s="53" t="s">
        <v>14583</v>
      </c>
    </row>
    <row r="4043" spans="44:44">
      <c r="AR4043" s="55" t="s">
        <v>14584</v>
      </c>
    </row>
    <row r="4044" spans="44:44">
      <c r="AR4044" s="53" t="s">
        <v>14585</v>
      </c>
    </row>
    <row r="4045" spans="44:44">
      <c r="AR4045" s="55" t="s">
        <v>14586</v>
      </c>
    </row>
    <row r="4046" spans="44:44">
      <c r="AR4046" s="53" t="s">
        <v>14587</v>
      </c>
    </row>
    <row r="4047" spans="44:44">
      <c r="AR4047" s="55" t="s">
        <v>14588</v>
      </c>
    </row>
    <row r="4048" spans="44:44">
      <c r="AR4048" s="53" t="s">
        <v>14589</v>
      </c>
    </row>
    <row r="4049" spans="44:44">
      <c r="AR4049" s="55" t="s">
        <v>14590</v>
      </c>
    </row>
    <row r="4050" spans="44:44">
      <c r="AR4050" s="53" t="s">
        <v>14591</v>
      </c>
    </row>
    <row r="4051" spans="44:44">
      <c r="AR4051" s="55" t="s">
        <v>14592</v>
      </c>
    </row>
    <row r="4052" spans="44:44">
      <c r="AR4052" s="53" t="s">
        <v>14593</v>
      </c>
    </row>
    <row r="4053" spans="44:44">
      <c r="AR4053" s="55" t="s">
        <v>14594</v>
      </c>
    </row>
    <row r="4054" spans="44:44">
      <c r="AR4054" s="53" t="s">
        <v>14595</v>
      </c>
    </row>
    <row r="4055" spans="44:44">
      <c r="AR4055" s="55" t="s">
        <v>14596</v>
      </c>
    </row>
    <row r="4056" spans="44:44">
      <c r="AR4056" s="53" t="s">
        <v>14597</v>
      </c>
    </row>
    <row r="4057" spans="44:44">
      <c r="AR4057" s="55" t="s">
        <v>14598</v>
      </c>
    </row>
    <row r="4058" spans="44:44">
      <c r="AR4058" s="53" t="s">
        <v>14599</v>
      </c>
    </row>
    <row r="4059" spans="44:44">
      <c r="AR4059" s="55" t="s">
        <v>14600</v>
      </c>
    </row>
    <row r="4060" spans="44:44">
      <c r="AR4060" s="53" t="s">
        <v>14601</v>
      </c>
    </row>
    <row r="4061" spans="44:44">
      <c r="AR4061" s="55" t="s">
        <v>14602</v>
      </c>
    </row>
    <row r="4062" spans="44:44">
      <c r="AR4062" s="53" t="s">
        <v>14603</v>
      </c>
    </row>
    <row r="4063" spans="44:44">
      <c r="AR4063" s="55" t="s">
        <v>14604</v>
      </c>
    </row>
    <row r="4064" spans="44:44">
      <c r="AR4064" s="53" t="s">
        <v>14605</v>
      </c>
    </row>
    <row r="4065" spans="44:44">
      <c r="AR4065" s="55" t="s">
        <v>14606</v>
      </c>
    </row>
    <row r="4066" spans="44:44">
      <c r="AR4066" s="53" t="s">
        <v>14607</v>
      </c>
    </row>
    <row r="4067" spans="44:44">
      <c r="AR4067" s="55" t="s">
        <v>10176</v>
      </c>
    </row>
    <row r="4068" spans="44:44">
      <c r="AR4068" s="53" t="s">
        <v>14608</v>
      </c>
    </row>
    <row r="4069" spans="44:44">
      <c r="AR4069" s="55" t="s">
        <v>14609</v>
      </c>
    </row>
    <row r="4070" spans="44:44">
      <c r="AR4070" s="53" t="s">
        <v>14610</v>
      </c>
    </row>
    <row r="4071" spans="44:44">
      <c r="AR4071" s="55" t="s">
        <v>14611</v>
      </c>
    </row>
    <row r="4072" spans="44:44">
      <c r="AR4072" s="53" t="s">
        <v>14612</v>
      </c>
    </row>
    <row r="4073" spans="44:44">
      <c r="AR4073" s="55" t="s">
        <v>14613</v>
      </c>
    </row>
    <row r="4074" spans="44:44">
      <c r="AR4074" s="53" t="s">
        <v>14613</v>
      </c>
    </row>
    <row r="4075" spans="44:44">
      <c r="AR4075" s="55" t="s">
        <v>14614</v>
      </c>
    </row>
    <row r="4076" spans="44:44">
      <c r="AR4076" s="53" t="s">
        <v>14615</v>
      </c>
    </row>
    <row r="4077" spans="44:44">
      <c r="AR4077" s="55" t="s">
        <v>10559</v>
      </c>
    </row>
    <row r="4078" spans="44:44">
      <c r="AR4078" s="53" t="s">
        <v>14616</v>
      </c>
    </row>
    <row r="4079" spans="44:44">
      <c r="AR4079" s="55" t="s">
        <v>14617</v>
      </c>
    </row>
    <row r="4080" spans="44:44">
      <c r="AR4080" s="53" t="s">
        <v>14618</v>
      </c>
    </row>
    <row r="4081" spans="44:44">
      <c r="AR4081" s="55" t="s">
        <v>14619</v>
      </c>
    </row>
    <row r="4082" spans="44:44">
      <c r="AR4082" s="53" t="s">
        <v>14620</v>
      </c>
    </row>
    <row r="4083" spans="44:44">
      <c r="AR4083" s="55" t="s">
        <v>14621</v>
      </c>
    </row>
    <row r="4084" spans="44:44">
      <c r="AR4084" s="53" t="s">
        <v>14622</v>
      </c>
    </row>
    <row r="4085" spans="44:44">
      <c r="AR4085" s="55" t="s">
        <v>14623</v>
      </c>
    </row>
    <row r="4086" spans="44:44">
      <c r="AR4086" s="53" t="s">
        <v>14624</v>
      </c>
    </row>
    <row r="4087" spans="44:44">
      <c r="AR4087" s="55" t="s">
        <v>14625</v>
      </c>
    </row>
    <row r="4088" spans="44:44">
      <c r="AR4088" s="53" t="s">
        <v>14626</v>
      </c>
    </row>
    <row r="4089" spans="44:44">
      <c r="AR4089" s="55" t="s">
        <v>14627</v>
      </c>
    </row>
    <row r="4090" spans="44:44">
      <c r="AR4090" s="53" t="s">
        <v>14628</v>
      </c>
    </row>
    <row r="4091" spans="44:44">
      <c r="AR4091" s="55" t="s">
        <v>14629</v>
      </c>
    </row>
    <row r="4092" spans="44:44">
      <c r="AR4092" s="53" t="s">
        <v>14630</v>
      </c>
    </row>
    <row r="4093" spans="44:44">
      <c r="AR4093" s="55" t="s">
        <v>14631</v>
      </c>
    </row>
    <row r="4094" spans="44:44">
      <c r="AR4094" s="53" t="s">
        <v>14632</v>
      </c>
    </row>
    <row r="4095" spans="44:44">
      <c r="AR4095" s="55" t="s">
        <v>14633</v>
      </c>
    </row>
    <row r="4096" spans="44:44">
      <c r="AR4096" s="53" t="s">
        <v>14634</v>
      </c>
    </row>
    <row r="4097" spans="44:44">
      <c r="AR4097" s="55" t="s">
        <v>14635</v>
      </c>
    </row>
    <row r="4098" spans="44:44">
      <c r="AR4098" s="53" t="s">
        <v>14636</v>
      </c>
    </row>
    <row r="4099" spans="44:44">
      <c r="AR4099" s="55" t="s">
        <v>14637</v>
      </c>
    </row>
    <row r="4100" spans="44:44">
      <c r="AR4100" s="53" t="s">
        <v>14638</v>
      </c>
    </row>
    <row r="4101" spans="44:44">
      <c r="AR4101" s="55" t="s">
        <v>14639</v>
      </c>
    </row>
    <row r="4102" spans="44:44">
      <c r="AR4102" s="53" t="s">
        <v>14640</v>
      </c>
    </row>
    <row r="4103" spans="44:44">
      <c r="AR4103" s="55" t="s">
        <v>14641</v>
      </c>
    </row>
    <row r="4104" spans="44:44">
      <c r="AR4104" s="53" t="s">
        <v>14642</v>
      </c>
    </row>
    <row r="4105" spans="44:44">
      <c r="AR4105" s="55" t="s">
        <v>14643</v>
      </c>
    </row>
    <row r="4106" spans="44:44">
      <c r="AR4106" s="53" t="s">
        <v>14644</v>
      </c>
    </row>
    <row r="4107" spans="44:44">
      <c r="AR4107" s="55" t="s">
        <v>14645</v>
      </c>
    </row>
    <row r="4108" spans="44:44">
      <c r="AR4108" s="53" t="s">
        <v>14646</v>
      </c>
    </row>
    <row r="4109" spans="44:44">
      <c r="AR4109" s="55" t="s">
        <v>14647</v>
      </c>
    </row>
    <row r="4110" spans="44:44">
      <c r="AR4110" s="53" t="s">
        <v>14648</v>
      </c>
    </row>
    <row r="4111" spans="44:44">
      <c r="AR4111" s="55" t="s">
        <v>14649</v>
      </c>
    </row>
    <row r="4112" spans="44:44">
      <c r="AR4112" s="53" t="s">
        <v>14650</v>
      </c>
    </row>
    <row r="4113" spans="44:44">
      <c r="AR4113" s="55" t="s">
        <v>14651</v>
      </c>
    </row>
    <row r="4114" spans="44:44">
      <c r="AR4114" s="53" t="s">
        <v>14652</v>
      </c>
    </row>
    <row r="4115" spans="44:44">
      <c r="AR4115" s="55" t="s">
        <v>14653</v>
      </c>
    </row>
    <row r="4116" spans="44:44">
      <c r="AR4116" s="53" t="s">
        <v>14654</v>
      </c>
    </row>
    <row r="4117" spans="44:44">
      <c r="AR4117" s="55" t="s">
        <v>14654</v>
      </c>
    </row>
    <row r="4118" spans="44:44">
      <c r="AR4118" s="53" t="s">
        <v>14655</v>
      </c>
    </row>
    <row r="4119" spans="44:44">
      <c r="AR4119" s="55" t="s">
        <v>14656</v>
      </c>
    </row>
    <row r="4120" spans="44:44">
      <c r="AR4120" s="53" t="s">
        <v>14657</v>
      </c>
    </row>
    <row r="4121" spans="44:44">
      <c r="AR4121" s="55" t="s">
        <v>14658</v>
      </c>
    </row>
    <row r="4122" spans="44:44">
      <c r="AR4122" s="53" t="s">
        <v>14659</v>
      </c>
    </row>
    <row r="4123" spans="44:44">
      <c r="AR4123" s="55" t="s">
        <v>14660</v>
      </c>
    </row>
    <row r="4124" spans="44:44">
      <c r="AR4124" s="53" t="s">
        <v>14661</v>
      </c>
    </row>
    <row r="4125" spans="44:44">
      <c r="AR4125" s="55" t="s">
        <v>14662</v>
      </c>
    </row>
    <row r="4126" spans="44:44">
      <c r="AR4126" s="53" t="s">
        <v>14663</v>
      </c>
    </row>
    <row r="4127" spans="44:44">
      <c r="AR4127" s="55" t="s">
        <v>14664</v>
      </c>
    </row>
    <row r="4128" spans="44:44">
      <c r="AR4128" s="53" t="s">
        <v>14665</v>
      </c>
    </row>
    <row r="4129" spans="44:44">
      <c r="AR4129" s="55" t="s">
        <v>14666</v>
      </c>
    </row>
    <row r="4130" spans="44:44">
      <c r="AR4130" s="53" t="s">
        <v>14667</v>
      </c>
    </row>
    <row r="4131" spans="44:44">
      <c r="AR4131" s="55" t="s">
        <v>14668</v>
      </c>
    </row>
    <row r="4132" spans="44:44">
      <c r="AR4132" s="53" t="s">
        <v>14669</v>
      </c>
    </row>
    <row r="4133" spans="44:44">
      <c r="AR4133" s="55" t="s">
        <v>14670</v>
      </c>
    </row>
    <row r="4134" spans="44:44">
      <c r="AR4134" s="53" t="s">
        <v>14671</v>
      </c>
    </row>
    <row r="4135" spans="44:44">
      <c r="AR4135" s="55" t="s">
        <v>14672</v>
      </c>
    </row>
    <row r="4136" spans="44:44">
      <c r="AR4136" s="53" t="s">
        <v>14673</v>
      </c>
    </row>
    <row r="4137" spans="44:44">
      <c r="AR4137" s="55" t="s">
        <v>14674</v>
      </c>
    </row>
    <row r="4138" spans="44:44">
      <c r="AR4138" s="53" t="s">
        <v>14675</v>
      </c>
    </row>
    <row r="4139" spans="44:44">
      <c r="AR4139" s="55" t="s">
        <v>14676</v>
      </c>
    </row>
    <row r="4140" spans="44:44">
      <c r="AR4140" s="53" t="s">
        <v>14677</v>
      </c>
    </row>
    <row r="4141" spans="44:44">
      <c r="AR4141" s="55" t="s">
        <v>14678</v>
      </c>
    </row>
    <row r="4142" spans="44:44">
      <c r="AR4142" s="53" t="s">
        <v>14678</v>
      </c>
    </row>
    <row r="4143" spans="44:44">
      <c r="AR4143" s="55" t="s">
        <v>14679</v>
      </c>
    </row>
    <row r="4144" spans="44:44">
      <c r="AR4144" s="53" t="s">
        <v>14680</v>
      </c>
    </row>
    <row r="4145" spans="44:44">
      <c r="AR4145" s="55" t="s">
        <v>14681</v>
      </c>
    </row>
    <row r="4146" spans="44:44">
      <c r="AR4146" s="53" t="s">
        <v>14682</v>
      </c>
    </row>
    <row r="4147" spans="44:44">
      <c r="AR4147" s="55" t="s">
        <v>14683</v>
      </c>
    </row>
    <row r="4148" spans="44:44">
      <c r="AR4148" s="53" t="s">
        <v>14684</v>
      </c>
    </row>
    <row r="4149" spans="44:44">
      <c r="AR4149" s="55" t="s">
        <v>14684</v>
      </c>
    </row>
    <row r="4150" spans="44:44">
      <c r="AR4150" s="53" t="s">
        <v>14685</v>
      </c>
    </row>
    <row r="4151" spans="44:44">
      <c r="AR4151" s="55" t="s">
        <v>14686</v>
      </c>
    </row>
    <row r="4152" spans="44:44">
      <c r="AR4152" s="53" t="s">
        <v>14687</v>
      </c>
    </row>
    <row r="4153" spans="44:44">
      <c r="AR4153" s="55" t="s">
        <v>14687</v>
      </c>
    </row>
    <row r="4154" spans="44:44">
      <c r="AR4154" s="53" t="s">
        <v>14688</v>
      </c>
    </row>
    <row r="4155" spans="44:44">
      <c r="AR4155" s="55" t="s">
        <v>14689</v>
      </c>
    </row>
    <row r="4156" spans="44:44">
      <c r="AR4156" s="53" t="s">
        <v>14690</v>
      </c>
    </row>
    <row r="4157" spans="44:44">
      <c r="AR4157" s="55" t="s">
        <v>14691</v>
      </c>
    </row>
    <row r="4158" spans="44:44">
      <c r="AR4158" s="53" t="s">
        <v>14692</v>
      </c>
    </row>
    <row r="4159" spans="44:44">
      <c r="AR4159" s="55" t="s">
        <v>14692</v>
      </c>
    </row>
    <row r="4160" spans="44:44">
      <c r="AR4160" s="53" t="s">
        <v>14693</v>
      </c>
    </row>
    <row r="4161" spans="44:44">
      <c r="AR4161" s="55" t="s">
        <v>14694</v>
      </c>
    </row>
    <row r="4162" spans="44:44">
      <c r="AR4162" s="53" t="s">
        <v>14695</v>
      </c>
    </row>
    <row r="4163" spans="44:44">
      <c r="AR4163" s="55" t="s">
        <v>14696</v>
      </c>
    </row>
    <row r="4164" spans="44:44">
      <c r="AR4164" s="53" t="s">
        <v>14697</v>
      </c>
    </row>
    <row r="4165" spans="44:44">
      <c r="AR4165" s="55" t="s">
        <v>14698</v>
      </c>
    </row>
    <row r="4166" spans="44:44">
      <c r="AR4166" s="53" t="s">
        <v>14699</v>
      </c>
    </row>
    <row r="4167" spans="44:44">
      <c r="AR4167" s="55" t="s">
        <v>14700</v>
      </c>
    </row>
    <row r="4168" spans="44:44">
      <c r="AR4168" s="53" t="s">
        <v>14701</v>
      </c>
    </row>
    <row r="4169" spans="44:44">
      <c r="AR4169" s="55" t="s">
        <v>14702</v>
      </c>
    </row>
    <row r="4170" spans="44:44">
      <c r="AR4170" s="53" t="s">
        <v>14703</v>
      </c>
    </row>
    <row r="4171" spans="44:44">
      <c r="AR4171" s="55" t="s">
        <v>14704</v>
      </c>
    </row>
    <row r="4172" spans="44:44">
      <c r="AR4172" s="53" t="s">
        <v>14705</v>
      </c>
    </row>
    <row r="4173" spans="44:44">
      <c r="AR4173" s="55" t="s">
        <v>14706</v>
      </c>
    </row>
    <row r="4174" spans="44:44">
      <c r="AR4174" s="53" t="s">
        <v>14707</v>
      </c>
    </row>
    <row r="4175" spans="44:44">
      <c r="AR4175" s="55" t="s">
        <v>14708</v>
      </c>
    </row>
    <row r="4176" spans="44:44">
      <c r="AR4176" s="53" t="s">
        <v>14709</v>
      </c>
    </row>
    <row r="4177" spans="44:44">
      <c r="AR4177" s="55" t="s">
        <v>14710</v>
      </c>
    </row>
    <row r="4178" spans="44:44">
      <c r="AR4178" s="53" t="s">
        <v>14711</v>
      </c>
    </row>
    <row r="4179" spans="44:44">
      <c r="AR4179" s="55" t="s">
        <v>14712</v>
      </c>
    </row>
    <row r="4180" spans="44:44">
      <c r="AR4180" s="53" t="s">
        <v>14713</v>
      </c>
    </row>
    <row r="4181" spans="44:44">
      <c r="AR4181" s="55" t="s">
        <v>14714</v>
      </c>
    </row>
    <row r="4182" spans="44:44">
      <c r="AR4182" s="53" t="s">
        <v>14715</v>
      </c>
    </row>
    <row r="4183" spans="44:44">
      <c r="AR4183" s="55" t="s">
        <v>14716</v>
      </c>
    </row>
    <row r="4184" spans="44:44">
      <c r="AR4184" s="53" t="s">
        <v>14717</v>
      </c>
    </row>
    <row r="4185" spans="44:44">
      <c r="AR4185" s="55" t="s">
        <v>14718</v>
      </c>
    </row>
    <row r="4186" spans="44:44">
      <c r="AR4186" s="53" t="s">
        <v>14719</v>
      </c>
    </row>
    <row r="4187" spans="44:44">
      <c r="AR4187" s="55" t="s">
        <v>14720</v>
      </c>
    </row>
    <row r="4188" spans="44:44">
      <c r="AR4188" s="53" t="s">
        <v>14721</v>
      </c>
    </row>
    <row r="4189" spans="44:44">
      <c r="AR4189" s="55" t="s">
        <v>14722</v>
      </c>
    </row>
    <row r="4190" spans="44:44">
      <c r="AR4190" s="53" t="s">
        <v>14723</v>
      </c>
    </row>
    <row r="4191" spans="44:44">
      <c r="AR4191" s="55" t="s">
        <v>14724</v>
      </c>
    </row>
    <row r="4192" spans="44:44">
      <c r="AR4192" s="53" t="s">
        <v>14725</v>
      </c>
    </row>
    <row r="4193" spans="44:44">
      <c r="AR4193" s="55" t="s">
        <v>14726</v>
      </c>
    </row>
    <row r="4194" spans="44:44">
      <c r="AR4194" s="53" t="s">
        <v>14727</v>
      </c>
    </row>
    <row r="4195" spans="44:44">
      <c r="AR4195" s="55" t="s">
        <v>14728</v>
      </c>
    </row>
    <row r="4196" spans="44:44">
      <c r="AR4196" s="53" t="s">
        <v>14728</v>
      </c>
    </row>
    <row r="4197" spans="44:44">
      <c r="AR4197" s="55" t="s">
        <v>14729</v>
      </c>
    </row>
    <row r="4198" spans="44:44">
      <c r="AR4198" s="53" t="s">
        <v>14730</v>
      </c>
    </row>
    <row r="4199" spans="44:44">
      <c r="AR4199" s="55" t="s">
        <v>14731</v>
      </c>
    </row>
    <row r="4200" spans="44:44">
      <c r="AR4200" s="53" t="s">
        <v>14732</v>
      </c>
    </row>
    <row r="4201" spans="44:44">
      <c r="AR4201" s="55" t="s">
        <v>14733</v>
      </c>
    </row>
    <row r="4202" spans="44:44">
      <c r="AR4202" s="53" t="s">
        <v>14733</v>
      </c>
    </row>
    <row r="4203" spans="44:44">
      <c r="AR4203" s="55" t="s">
        <v>14734</v>
      </c>
    </row>
    <row r="4204" spans="44:44">
      <c r="AR4204" s="53" t="s">
        <v>14735</v>
      </c>
    </row>
    <row r="4205" spans="44:44">
      <c r="AR4205" s="55" t="s">
        <v>14736</v>
      </c>
    </row>
    <row r="4206" spans="44:44">
      <c r="AR4206" s="53" t="s">
        <v>14737</v>
      </c>
    </row>
    <row r="4207" spans="44:44">
      <c r="AR4207" s="55" t="s">
        <v>14738</v>
      </c>
    </row>
    <row r="4208" spans="44:44">
      <c r="AR4208" s="53" t="s">
        <v>14739</v>
      </c>
    </row>
    <row r="4209" spans="44:44">
      <c r="AR4209" s="55" t="s">
        <v>14740</v>
      </c>
    </row>
    <row r="4210" spans="44:44">
      <c r="AR4210" s="53" t="s">
        <v>3014</v>
      </c>
    </row>
    <row r="4211" spans="44:44">
      <c r="AR4211" s="55" t="s">
        <v>14741</v>
      </c>
    </row>
    <row r="4212" spans="44:44">
      <c r="AR4212" s="53" t="s">
        <v>14742</v>
      </c>
    </row>
    <row r="4213" spans="44:44">
      <c r="AR4213" s="55" t="s">
        <v>14743</v>
      </c>
    </row>
    <row r="4214" spans="44:44">
      <c r="AR4214" s="53" t="s">
        <v>14744</v>
      </c>
    </row>
    <row r="4215" spans="44:44">
      <c r="AR4215" s="55" t="s">
        <v>14745</v>
      </c>
    </row>
    <row r="4216" spans="44:44">
      <c r="AR4216" s="53" t="s">
        <v>14746</v>
      </c>
    </row>
    <row r="4217" spans="44:44">
      <c r="AR4217" s="55" t="s">
        <v>14747</v>
      </c>
    </row>
    <row r="4218" spans="44:44">
      <c r="AR4218" s="53" t="s">
        <v>14748</v>
      </c>
    </row>
    <row r="4219" spans="44:44">
      <c r="AR4219" s="55" t="s">
        <v>14749</v>
      </c>
    </row>
    <row r="4220" spans="44:44">
      <c r="AR4220" s="53" t="s">
        <v>14750</v>
      </c>
    </row>
    <row r="4221" spans="44:44">
      <c r="AR4221" s="55" t="s">
        <v>14751</v>
      </c>
    </row>
    <row r="4222" spans="44:44">
      <c r="AR4222" s="53" t="s">
        <v>14752</v>
      </c>
    </row>
    <row r="4223" spans="44:44">
      <c r="AR4223" s="55" t="s">
        <v>14753</v>
      </c>
    </row>
    <row r="4224" spans="44:44">
      <c r="AR4224" s="53" t="s">
        <v>14754</v>
      </c>
    </row>
    <row r="4225" spans="44:44">
      <c r="AR4225" s="55" t="s">
        <v>14755</v>
      </c>
    </row>
    <row r="4226" spans="44:44">
      <c r="AR4226" s="53" t="s">
        <v>14756</v>
      </c>
    </row>
    <row r="4227" spans="44:44">
      <c r="AR4227" s="55" t="s">
        <v>14757</v>
      </c>
    </row>
    <row r="4228" spans="44:44">
      <c r="AR4228" s="53" t="s">
        <v>14758</v>
      </c>
    </row>
    <row r="4229" spans="44:44">
      <c r="AR4229" s="55" t="s">
        <v>14759</v>
      </c>
    </row>
    <row r="4230" spans="44:44">
      <c r="AR4230" s="53" t="s">
        <v>14760</v>
      </c>
    </row>
    <row r="4231" spans="44:44">
      <c r="AR4231" s="55" t="s">
        <v>14761</v>
      </c>
    </row>
    <row r="4232" spans="44:44">
      <c r="AR4232" s="53" t="s">
        <v>14762</v>
      </c>
    </row>
    <row r="4233" spans="44:44">
      <c r="AR4233" s="55" t="s">
        <v>14762</v>
      </c>
    </row>
    <row r="4234" spans="44:44">
      <c r="AR4234" s="53" t="s">
        <v>14763</v>
      </c>
    </row>
    <row r="4235" spans="44:44">
      <c r="AR4235" s="55" t="s">
        <v>14764</v>
      </c>
    </row>
    <row r="4236" spans="44:44">
      <c r="AR4236" s="53" t="s">
        <v>14765</v>
      </c>
    </row>
    <row r="4237" spans="44:44">
      <c r="AR4237" s="55" t="s">
        <v>14766</v>
      </c>
    </row>
    <row r="4238" spans="44:44">
      <c r="AR4238" s="53" t="s">
        <v>14767</v>
      </c>
    </row>
    <row r="4239" spans="44:44">
      <c r="AR4239" s="55" t="s">
        <v>14768</v>
      </c>
    </row>
    <row r="4240" spans="44:44">
      <c r="AR4240" s="53" t="s">
        <v>14769</v>
      </c>
    </row>
    <row r="4241" spans="44:44">
      <c r="AR4241" s="55" t="s">
        <v>14770</v>
      </c>
    </row>
    <row r="4242" spans="44:44">
      <c r="AR4242" s="53" t="s">
        <v>14771</v>
      </c>
    </row>
    <row r="4243" spans="44:44">
      <c r="AR4243" s="55" t="s">
        <v>14772</v>
      </c>
    </row>
    <row r="4244" spans="44:44">
      <c r="AR4244" s="53" t="s">
        <v>14773</v>
      </c>
    </row>
    <row r="4245" spans="44:44">
      <c r="AR4245" s="55" t="s">
        <v>14774</v>
      </c>
    </row>
    <row r="4246" spans="44:44">
      <c r="AR4246" s="53" t="s">
        <v>14775</v>
      </c>
    </row>
    <row r="4247" spans="44:44">
      <c r="AR4247" s="55" t="s">
        <v>14776</v>
      </c>
    </row>
    <row r="4248" spans="44:44">
      <c r="AR4248" s="53" t="s">
        <v>14777</v>
      </c>
    </row>
    <row r="4249" spans="44:44">
      <c r="AR4249" s="55" t="s">
        <v>14778</v>
      </c>
    </row>
    <row r="4250" spans="44:44">
      <c r="AR4250" s="53" t="s">
        <v>14779</v>
      </c>
    </row>
    <row r="4251" spans="44:44">
      <c r="AR4251" s="55" t="s">
        <v>14780</v>
      </c>
    </row>
    <row r="4252" spans="44:44">
      <c r="AR4252" s="53" t="s">
        <v>14781</v>
      </c>
    </row>
    <row r="4253" spans="44:44">
      <c r="AR4253" s="55" t="s">
        <v>14782</v>
      </c>
    </row>
    <row r="4254" spans="44:44">
      <c r="AR4254" s="53" t="s">
        <v>14783</v>
      </c>
    </row>
    <row r="4255" spans="44:44">
      <c r="AR4255" s="55" t="s">
        <v>14784</v>
      </c>
    </row>
    <row r="4256" spans="44:44">
      <c r="AR4256" s="53" t="s">
        <v>14785</v>
      </c>
    </row>
    <row r="4257" spans="44:44">
      <c r="AR4257" s="55" t="s">
        <v>14786</v>
      </c>
    </row>
    <row r="4258" spans="44:44">
      <c r="AR4258" s="53" t="s">
        <v>14787</v>
      </c>
    </row>
    <row r="4259" spans="44:44">
      <c r="AR4259" s="55" t="s">
        <v>14788</v>
      </c>
    </row>
    <row r="4260" spans="44:44">
      <c r="AR4260" s="53" t="s">
        <v>14789</v>
      </c>
    </row>
    <row r="4261" spans="44:44">
      <c r="AR4261" s="55" t="s">
        <v>14790</v>
      </c>
    </row>
    <row r="4262" spans="44:44">
      <c r="AR4262" s="53" t="s">
        <v>14791</v>
      </c>
    </row>
    <row r="4263" spans="44:44">
      <c r="AR4263" s="55" t="s">
        <v>14792</v>
      </c>
    </row>
    <row r="4264" spans="44:44">
      <c r="AR4264" s="53" t="s">
        <v>14793</v>
      </c>
    </row>
    <row r="4265" spans="44:44">
      <c r="AR4265" s="55" t="s">
        <v>14794</v>
      </c>
    </row>
    <row r="4266" spans="44:44">
      <c r="AR4266" s="53" t="s">
        <v>14795</v>
      </c>
    </row>
    <row r="4267" spans="44:44">
      <c r="AR4267" s="55" t="s">
        <v>14796</v>
      </c>
    </row>
    <row r="4268" spans="44:44">
      <c r="AR4268" s="53" t="s">
        <v>14797</v>
      </c>
    </row>
    <row r="4269" spans="44:44">
      <c r="AR4269" s="55" t="s">
        <v>14798</v>
      </c>
    </row>
    <row r="4270" spans="44:44">
      <c r="AR4270" s="53" t="s">
        <v>14799</v>
      </c>
    </row>
    <row r="4271" spans="44:44">
      <c r="AR4271" s="55" t="s">
        <v>14800</v>
      </c>
    </row>
    <row r="4272" spans="44:44">
      <c r="AR4272" s="53" t="s">
        <v>14801</v>
      </c>
    </row>
    <row r="4273" spans="44:44">
      <c r="AR4273" s="55" t="s">
        <v>14802</v>
      </c>
    </row>
    <row r="4274" spans="44:44">
      <c r="AR4274" s="53" t="s">
        <v>14803</v>
      </c>
    </row>
    <row r="4275" spans="44:44">
      <c r="AR4275" s="55" t="s">
        <v>14804</v>
      </c>
    </row>
    <row r="4276" spans="44:44">
      <c r="AR4276" s="53" t="s">
        <v>14805</v>
      </c>
    </row>
    <row r="4277" spans="44:44">
      <c r="AR4277" s="55" t="s">
        <v>14806</v>
      </c>
    </row>
    <row r="4278" spans="44:44">
      <c r="AR4278" s="53" t="s">
        <v>14807</v>
      </c>
    </row>
    <row r="4279" spans="44:44">
      <c r="AR4279" s="55" t="s">
        <v>14808</v>
      </c>
    </row>
    <row r="4280" spans="44:44">
      <c r="AR4280" s="53" t="s">
        <v>14809</v>
      </c>
    </row>
    <row r="4281" spans="44:44">
      <c r="AR4281" s="55" t="s">
        <v>14810</v>
      </c>
    </row>
    <row r="4282" spans="44:44">
      <c r="AR4282" s="53" t="s">
        <v>14811</v>
      </c>
    </row>
    <row r="4283" spans="44:44">
      <c r="AR4283" s="55" t="s">
        <v>14812</v>
      </c>
    </row>
    <row r="4284" spans="44:44">
      <c r="AR4284" s="53" t="s">
        <v>14813</v>
      </c>
    </row>
    <row r="4285" spans="44:44">
      <c r="AR4285" s="55" t="s">
        <v>14814</v>
      </c>
    </row>
    <row r="4286" spans="44:44">
      <c r="AR4286" s="53" t="s">
        <v>14815</v>
      </c>
    </row>
    <row r="4287" spans="44:44">
      <c r="AR4287" s="55" t="s">
        <v>14816</v>
      </c>
    </row>
    <row r="4288" spans="44:44">
      <c r="AR4288" s="53" t="s">
        <v>14817</v>
      </c>
    </row>
    <row r="4289" spans="44:44">
      <c r="AR4289" s="55" t="s">
        <v>14818</v>
      </c>
    </row>
    <row r="4290" spans="44:44">
      <c r="AR4290" s="53" t="s">
        <v>14819</v>
      </c>
    </row>
    <row r="4291" spans="44:44">
      <c r="AR4291" s="55" t="s">
        <v>14820</v>
      </c>
    </row>
    <row r="4292" spans="44:44">
      <c r="AR4292" s="53" t="s">
        <v>14821</v>
      </c>
    </row>
    <row r="4293" spans="44:44">
      <c r="AR4293" s="55" t="s">
        <v>14822</v>
      </c>
    </row>
    <row r="4294" spans="44:44">
      <c r="AR4294" s="53" t="s">
        <v>14823</v>
      </c>
    </row>
    <row r="4295" spans="44:44">
      <c r="AR4295" s="55" t="s">
        <v>14824</v>
      </c>
    </row>
    <row r="4296" spans="44:44">
      <c r="AR4296" s="53" t="s">
        <v>14825</v>
      </c>
    </row>
    <row r="4297" spans="44:44">
      <c r="AR4297" s="55" t="s">
        <v>14825</v>
      </c>
    </row>
    <row r="4298" spans="44:44">
      <c r="AR4298" s="53" t="s">
        <v>14826</v>
      </c>
    </row>
    <row r="4299" spans="44:44">
      <c r="AR4299" s="55" t="s">
        <v>14827</v>
      </c>
    </row>
    <row r="4300" spans="44:44">
      <c r="AR4300" s="53" t="s">
        <v>14828</v>
      </c>
    </row>
    <row r="4301" spans="44:44">
      <c r="AR4301" s="55" t="s">
        <v>14829</v>
      </c>
    </row>
    <row r="4302" spans="44:44">
      <c r="AR4302" s="53" t="s">
        <v>14830</v>
      </c>
    </row>
    <row r="4303" spans="44:44">
      <c r="AR4303" s="55" t="s">
        <v>14831</v>
      </c>
    </row>
    <row r="4304" spans="44:44">
      <c r="AR4304" s="53" t="s">
        <v>14832</v>
      </c>
    </row>
    <row r="4305" spans="44:44">
      <c r="AR4305" s="55" t="s">
        <v>14833</v>
      </c>
    </row>
    <row r="4306" spans="44:44">
      <c r="AR4306" s="53" t="s">
        <v>14834</v>
      </c>
    </row>
    <row r="4307" spans="44:44">
      <c r="AR4307" s="55" t="s">
        <v>14835</v>
      </c>
    </row>
    <row r="4308" spans="44:44">
      <c r="AR4308" s="53" t="s">
        <v>14836</v>
      </c>
    </row>
    <row r="4309" spans="44:44">
      <c r="AR4309" s="55" t="s">
        <v>14837</v>
      </c>
    </row>
    <row r="4310" spans="44:44">
      <c r="AR4310" s="53" t="s">
        <v>14838</v>
      </c>
    </row>
    <row r="4311" spans="44:44">
      <c r="AR4311" s="55" t="s">
        <v>14839</v>
      </c>
    </row>
    <row r="4312" spans="44:44">
      <c r="AR4312" s="53" t="s">
        <v>14840</v>
      </c>
    </row>
    <row r="4313" spans="44:44">
      <c r="AR4313" s="55" t="s">
        <v>14840</v>
      </c>
    </row>
    <row r="4314" spans="44:44">
      <c r="AR4314" s="53" t="s">
        <v>14841</v>
      </c>
    </row>
    <row r="4315" spans="44:44">
      <c r="AR4315" s="55" t="s">
        <v>14842</v>
      </c>
    </row>
    <row r="4316" spans="44:44">
      <c r="AR4316" s="53" t="s">
        <v>14843</v>
      </c>
    </row>
    <row r="4317" spans="44:44">
      <c r="AR4317" s="55" t="s">
        <v>14844</v>
      </c>
    </row>
    <row r="4318" spans="44:44">
      <c r="AR4318" s="53" t="s">
        <v>14845</v>
      </c>
    </row>
    <row r="4319" spans="44:44">
      <c r="AR4319" s="55" t="s">
        <v>14846</v>
      </c>
    </row>
    <row r="4320" spans="44:44">
      <c r="AR4320" s="53" t="s">
        <v>14847</v>
      </c>
    </row>
    <row r="4321" spans="44:44">
      <c r="AR4321" s="55" t="s">
        <v>14848</v>
      </c>
    </row>
    <row r="4322" spans="44:44">
      <c r="AR4322" s="53" t="s">
        <v>14849</v>
      </c>
    </row>
    <row r="4323" spans="44:44">
      <c r="AR4323" s="55" t="s">
        <v>14850</v>
      </c>
    </row>
    <row r="4324" spans="44:44">
      <c r="AR4324" s="53" t="s">
        <v>14851</v>
      </c>
    </row>
    <row r="4325" spans="44:44">
      <c r="AR4325" s="55" t="s">
        <v>14851</v>
      </c>
    </row>
    <row r="4326" spans="44:44">
      <c r="AR4326" s="53" t="s">
        <v>14852</v>
      </c>
    </row>
    <row r="4327" spans="44:44">
      <c r="AR4327" s="55" t="s">
        <v>14853</v>
      </c>
    </row>
    <row r="4328" spans="44:44">
      <c r="AR4328" s="53" t="s">
        <v>14854</v>
      </c>
    </row>
    <row r="4329" spans="44:44">
      <c r="AR4329" s="55" t="s">
        <v>14855</v>
      </c>
    </row>
    <row r="4330" spans="44:44">
      <c r="AR4330" s="53" t="s">
        <v>14856</v>
      </c>
    </row>
    <row r="4331" spans="44:44">
      <c r="AR4331" s="55" t="s">
        <v>14857</v>
      </c>
    </row>
    <row r="4332" spans="44:44">
      <c r="AR4332" s="53" t="s">
        <v>14858</v>
      </c>
    </row>
    <row r="4333" spans="44:44">
      <c r="AR4333" s="55" t="s">
        <v>14859</v>
      </c>
    </row>
    <row r="4334" spans="44:44">
      <c r="AR4334" s="53" t="s">
        <v>14860</v>
      </c>
    </row>
    <row r="4335" spans="44:44">
      <c r="AR4335" s="55" t="s">
        <v>14861</v>
      </c>
    </row>
    <row r="4336" spans="44:44">
      <c r="AR4336" s="53" t="s">
        <v>14862</v>
      </c>
    </row>
    <row r="4337" spans="44:44">
      <c r="AR4337" s="55" t="s">
        <v>14863</v>
      </c>
    </row>
    <row r="4338" spans="44:44">
      <c r="AR4338" s="53" t="s">
        <v>14864</v>
      </c>
    </row>
    <row r="4339" spans="44:44">
      <c r="AR4339" s="55" t="s">
        <v>14865</v>
      </c>
    </row>
    <row r="4340" spans="44:44">
      <c r="AR4340" s="53" t="s">
        <v>14866</v>
      </c>
    </row>
    <row r="4341" spans="44:44">
      <c r="AR4341" s="55" t="s">
        <v>14867</v>
      </c>
    </row>
    <row r="4342" spans="44:44">
      <c r="AR4342" s="53" t="s">
        <v>14868</v>
      </c>
    </row>
    <row r="4343" spans="44:44">
      <c r="AR4343" s="55" t="s">
        <v>14869</v>
      </c>
    </row>
    <row r="4344" spans="44:44">
      <c r="AR4344" s="53" t="s">
        <v>14870</v>
      </c>
    </row>
    <row r="4345" spans="44:44">
      <c r="AR4345" s="55" t="s">
        <v>14871</v>
      </c>
    </row>
    <row r="4346" spans="44:44">
      <c r="AR4346" s="53" t="s">
        <v>14872</v>
      </c>
    </row>
    <row r="4347" spans="44:44">
      <c r="AR4347" s="55" t="s">
        <v>14873</v>
      </c>
    </row>
    <row r="4348" spans="44:44">
      <c r="AR4348" s="53" t="s">
        <v>14874</v>
      </c>
    </row>
    <row r="4349" spans="44:44">
      <c r="AR4349" s="55" t="s">
        <v>14875</v>
      </c>
    </row>
    <row r="4350" spans="44:44">
      <c r="AR4350" s="53" t="s">
        <v>14876</v>
      </c>
    </row>
    <row r="4351" spans="44:44">
      <c r="AR4351" s="55" t="s">
        <v>14876</v>
      </c>
    </row>
    <row r="4352" spans="44:44">
      <c r="AR4352" s="53" t="s">
        <v>14877</v>
      </c>
    </row>
    <row r="4353" spans="44:44">
      <c r="AR4353" s="55" t="s">
        <v>14878</v>
      </c>
    </row>
    <row r="4354" spans="44:44">
      <c r="AR4354" s="53" t="s">
        <v>14879</v>
      </c>
    </row>
    <row r="4355" spans="44:44">
      <c r="AR4355" s="55" t="s">
        <v>14880</v>
      </c>
    </row>
    <row r="4356" spans="44:44">
      <c r="AR4356" s="53" t="s">
        <v>14881</v>
      </c>
    </row>
    <row r="4357" spans="44:44">
      <c r="AR4357" s="55" t="s">
        <v>14882</v>
      </c>
    </row>
    <row r="4358" spans="44:44">
      <c r="AR4358" s="53" t="s">
        <v>14883</v>
      </c>
    </row>
    <row r="4359" spans="44:44">
      <c r="AR4359" s="55" t="s">
        <v>14884</v>
      </c>
    </row>
    <row r="4360" spans="44:44">
      <c r="AR4360" s="53" t="s">
        <v>14885</v>
      </c>
    </row>
    <row r="4361" spans="44:44">
      <c r="AR4361" s="55" t="s">
        <v>14886</v>
      </c>
    </row>
    <row r="4362" spans="44:44">
      <c r="AR4362" s="53" t="s">
        <v>14887</v>
      </c>
    </row>
    <row r="4363" spans="44:44">
      <c r="AR4363" s="55" t="s">
        <v>14887</v>
      </c>
    </row>
    <row r="4364" spans="44:44">
      <c r="AR4364" s="53" t="s">
        <v>14888</v>
      </c>
    </row>
    <row r="4365" spans="44:44">
      <c r="AR4365" s="55" t="s">
        <v>14889</v>
      </c>
    </row>
    <row r="4366" spans="44:44">
      <c r="AR4366" s="53" t="s">
        <v>14890</v>
      </c>
    </row>
    <row r="4367" spans="44:44">
      <c r="AR4367" s="55" t="s">
        <v>14891</v>
      </c>
    </row>
    <row r="4368" spans="44:44">
      <c r="AR4368" s="53" t="s">
        <v>14892</v>
      </c>
    </row>
    <row r="4369" spans="44:44">
      <c r="AR4369" s="55" t="s">
        <v>14892</v>
      </c>
    </row>
    <row r="4370" spans="44:44">
      <c r="AR4370" s="53" t="s">
        <v>14892</v>
      </c>
    </row>
    <row r="4371" spans="44:44">
      <c r="AR4371" s="55" t="s">
        <v>14893</v>
      </c>
    </row>
    <row r="4372" spans="44:44">
      <c r="AR4372" s="53" t="s">
        <v>14894</v>
      </c>
    </row>
    <row r="4373" spans="44:44">
      <c r="AR4373" s="55" t="s">
        <v>14895</v>
      </c>
    </row>
    <row r="4374" spans="44:44">
      <c r="AR4374" s="53" t="s">
        <v>14896</v>
      </c>
    </row>
    <row r="4375" spans="44:44">
      <c r="AR4375" s="55" t="s">
        <v>14897</v>
      </c>
    </row>
    <row r="4376" spans="44:44">
      <c r="AR4376" s="53" t="s">
        <v>14898</v>
      </c>
    </row>
    <row r="4377" spans="44:44">
      <c r="AR4377" s="55" t="s">
        <v>14899</v>
      </c>
    </row>
    <row r="4378" spans="44:44">
      <c r="AR4378" s="53" t="s">
        <v>14900</v>
      </c>
    </row>
    <row r="4379" spans="44:44">
      <c r="AR4379" s="55" t="s">
        <v>14901</v>
      </c>
    </row>
    <row r="4380" spans="44:44">
      <c r="AR4380" s="53" t="s">
        <v>14902</v>
      </c>
    </row>
    <row r="4381" spans="44:44">
      <c r="AR4381" s="55" t="s">
        <v>14903</v>
      </c>
    </row>
    <row r="4382" spans="44:44">
      <c r="AR4382" s="53" t="s">
        <v>14904</v>
      </c>
    </row>
    <row r="4383" spans="44:44">
      <c r="AR4383" s="55" t="s">
        <v>14905</v>
      </c>
    </row>
    <row r="4384" spans="44:44">
      <c r="AR4384" s="53" t="s">
        <v>14906</v>
      </c>
    </row>
    <row r="4385" spans="44:44">
      <c r="AR4385" s="55" t="s">
        <v>14907</v>
      </c>
    </row>
    <row r="4386" spans="44:44">
      <c r="AR4386" s="53" t="s">
        <v>14908</v>
      </c>
    </row>
    <row r="4387" spans="44:44">
      <c r="AR4387" s="55" t="s">
        <v>14909</v>
      </c>
    </row>
    <row r="4388" spans="44:44">
      <c r="AR4388" s="53" t="s">
        <v>14910</v>
      </c>
    </row>
    <row r="4389" spans="44:44">
      <c r="AR4389" s="55" t="s">
        <v>14911</v>
      </c>
    </row>
    <row r="4390" spans="44:44">
      <c r="AR4390" s="53" t="s">
        <v>14912</v>
      </c>
    </row>
    <row r="4391" spans="44:44">
      <c r="AR4391" s="55" t="s">
        <v>14913</v>
      </c>
    </row>
    <row r="4392" spans="44:44">
      <c r="AR4392" s="53" t="s">
        <v>14914</v>
      </c>
    </row>
    <row r="4393" spans="44:44">
      <c r="AR4393" s="55" t="s">
        <v>14915</v>
      </c>
    </row>
    <row r="4394" spans="44:44">
      <c r="AR4394" s="53" t="s">
        <v>14916</v>
      </c>
    </row>
    <row r="4395" spans="44:44">
      <c r="AR4395" s="55" t="s">
        <v>14917</v>
      </c>
    </row>
    <row r="4396" spans="44:44">
      <c r="AR4396" s="53" t="s">
        <v>14918</v>
      </c>
    </row>
    <row r="4397" spans="44:44">
      <c r="AR4397" s="55" t="s">
        <v>14918</v>
      </c>
    </row>
    <row r="4398" spans="44:44">
      <c r="AR4398" s="53" t="s">
        <v>14919</v>
      </c>
    </row>
    <row r="4399" spans="44:44">
      <c r="AR4399" s="55" t="s">
        <v>14920</v>
      </c>
    </row>
    <row r="4400" spans="44:44">
      <c r="AR4400" s="53" t="s">
        <v>14921</v>
      </c>
    </row>
    <row r="4401" spans="44:44">
      <c r="AR4401" s="55" t="s">
        <v>14921</v>
      </c>
    </row>
    <row r="4402" spans="44:44">
      <c r="AR4402" s="53" t="s">
        <v>14921</v>
      </c>
    </row>
    <row r="4403" spans="44:44">
      <c r="AR4403" s="55" t="s">
        <v>14921</v>
      </c>
    </row>
    <row r="4404" spans="44:44">
      <c r="AR4404" s="53" t="s">
        <v>14922</v>
      </c>
    </row>
    <row r="4405" spans="44:44">
      <c r="AR4405" s="55" t="s">
        <v>14923</v>
      </c>
    </row>
    <row r="4406" spans="44:44">
      <c r="AR4406" s="53" t="s">
        <v>14924</v>
      </c>
    </row>
    <row r="4407" spans="44:44">
      <c r="AR4407" s="55" t="s">
        <v>14924</v>
      </c>
    </row>
    <row r="4408" spans="44:44">
      <c r="AR4408" s="53" t="s">
        <v>14924</v>
      </c>
    </row>
    <row r="4409" spans="44:44">
      <c r="AR4409" s="55" t="s">
        <v>14924</v>
      </c>
    </row>
    <row r="4410" spans="44:44">
      <c r="AR4410" s="53" t="s">
        <v>14925</v>
      </c>
    </row>
    <row r="4411" spans="44:44">
      <c r="AR4411" s="55" t="s">
        <v>14925</v>
      </c>
    </row>
    <row r="4412" spans="44:44">
      <c r="AR4412" s="53" t="s">
        <v>14926</v>
      </c>
    </row>
    <row r="4413" spans="44:44">
      <c r="AR4413" s="55" t="s">
        <v>14927</v>
      </c>
    </row>
    <row r="4414" spans="44:44">
      <c r="AR4414" s="53" t="s">
        <v>14928</v>
      </c>
    </row>
    <row r="4415" spans="44:44">
      <c r="AR4415" s="55" t="s">
        <v>14929</v>
      </c>
    </row>
    <row r="4416" spans="44:44">
      <c r="AR4416" s="53" t="s">
        <v>14930</v>
      </c>
    </row>
    <row r="4417" spans="44:44">
      <c r="AR4417" s="55" t="s">
        <v>14931</v>
      </c>
    </row>
    <row r="4418" spans="44:44">
      <c r="AR4418" s="53" t="s">
        <v>14932</v>
      </c>
    </row>
    <row r="4419" spans="44:44">
      <c r="AR4419" s="55" t="s">
        <v>14932</v>
      </c>
    </row>
    <row r="4420" spans="44:44">
      <c r="AR4420" s="53" t="s">
        <v>14933</v>
      </c>
    </row>
    <row r="4421" spans="44:44">
      <c r="AR4421" s="55" t="s">
        <v>14934</v>
      </c>
    </row>
    <row r="4422" spans="44:44">
      <c r="AR4422" s="53" t="s">
        <v>14934</v>
      </c>
    </row>
    <row r="4423" spans="44:44">
      <c r="AR4423" s="55" t="s">
        <v>14934</v>
      </c>
    </row>
    <row r="4424" spans="44:44">
      <c r="AR4424" s="53" t="s">
        <v>14934</v>
      </c>
    </row>
    <row r="4425" spans="44:44">
      <c r="AR4425" s="55" t="s">
        <v>14935</v>
      </c>
    </row>
    <row r="4426" spans="44:44">
      <c r="AR4426" s="53" t="s">
        <v>14936</v>
      </c>
    </row>
    <row r="4427" spans="44:44">
      <c r="AR4427" s="55" t="s">
        <v>14937</v>
      </c>
    </row>
    <row r="4428" spans="44:44">
      <c r="AR4428" s="53" t="s">
        <v>14938</v>
      </c>
    </row>
    <row r="4429" spans="44:44">
      <c r="AR4429" s="55" t="s">
        <v>14939</v>
      </c>
    </row>
    <row r="4430" spans="44:44">
      <c r="AR4430" s="53" t="s">
        <v>14940</v>
      </c>
    </row>
    <row r="4431" spans="44:44">
      <c r="AR4431" s="55" t="s">
        <v>14941</v>
      </c>
    </row>
    <row r="4432" spans="44:44">
      <c r="AR4432" s="53" t="s">
        <v>14942</v>
      </c>
    </row>
    <row r="4433" spans="44:44">
      <c r="AR4433" s="55" t="s">
        <v>14942</v>
      </c>
    </row>
    <row r="4434" spans="44:44">
      <c r="AR4434" s="53" t="s">
        <v>14943</v>
      </c>
    </row>
    <row r="4435" spans="44:44">
      <c r="AR4435" s="55" t="s">
        <v>14944</v>
      </c>
    </row>
    <row r="4436" spans="44:44">
      <c r="AR4436" s="53" t="s">
        <v>14945</v>
      </c>
    </row>
    <row r="4437" spans="44:44">
      <c r="AR4437" s="55" t="s">
        <v>14946</v>
      </c>
    </row>
    <row r="4438" spans="44:44">
      <c r="AR4438" s="53" t="s">
        <v>14947</v>
      </c>
    </row>
    <row r="4439" spans="44:44">
      <c r="AR4439" s="55" t="s">
        <v>14948</v>
      </c>
    </row>
    <row r="4440" spans="44:44">
      <c r="AR4440" s="53" t="s">
        <v>14949</v>
      </c>
    </row>
    <row r="4441" spans="44:44">
      <c r="AR4441" s="55" t="s">
        <v>14950</v>
      </c>
    </row>
    <row r="4442" spans="44:44">
      <c r="AR4442" s="53" t="s">
        <v>14951</v>
      </c>
    </row>
    <row r="4443" spans="44:44">
      <c r="AR4443" s="55" t="s">
        <v>14952</v>
      </c>
    </row>
    <row r="4444" spans="44:44">
      <c r="AR4444" s="53" t="s">
        <v>14953</v>
      </c>
    </row>
    <row r="4445" spans="44:44">
      <c r="AR4445" s="55" t="s">
        <v>14954</v>
      </c>
    </row>
    <row r="4446" spans="44:44">
      <c r="AR4446" s="53" t="s">
        <v>14955</v>
      </c>
    </row>
    <row r="4447" spans="44:44">
      <c r="AR4447" s="55" t="s">
        <v>14956</v>
      </c>
    </row>
    <row r="4448" spans="44:44">
      <c r="AR4448" s="53" t="s">
        <v>14957</v>
      </c>
    </row>
    <row r="4449" spans="44:44">
      <c r="AR4449" s="55" t="s">
        <v>14958</v>
      </c>
    </row>
    <row r="4450" spans="44:44">
      <c r="AR4450" s="53" t="s">
        <v>14959</v>
      </c>
    </row>
    <row r="4451" spans="44:44">
      <c r="AR4451" s="55" t="s">
        <v>14960</v>
      </c>
    </row>
    <row r="4452" spans="44:44">
      <c r="AR4452" s="53" t="s">
        <v>14961</v>
      </c>
    </row>
    <row r="4453" spans="44:44">
      <c r="AR4453" s="55" t="s">
        <v>14962</v>
      </c>
    </row>
    <row r="4454" spans="44:44">
      <c r="AR4454" s="53" t="s">
        <v>14962</v>
      </c>
    </row>
    <row r="4455" spans="44:44">
      <c r="AR4455" s="55" t="s">
        <v>14963</v>
      </c>
    </row>
    <row r="4456" spans="44:44">
      <c r="AR4456" s="53" t="s">
        <v>14964</v>
      </c>
    </row>
    <row r="4457" spans="44:44">
      <c r="AR4457" s="55" t="s">
        <v>14965</v>
      </c>
    </row>
    <row r="4458" spans="44:44">
      <c r="AR4458" s="53" t="s">
        <v>14966</v>
      </c>
    </row>
    <row r="4459" spans="44:44">
      <c r="AR4459" s="55" t="s">
        <v>14967</v>
      </c>
    </row>
    <row r="4460" spans="44:44">
      <c r="AR4460" s="53" t="s">
        <v>14968</v>
      </c>
    </row>
    <row r="4461" spans="44:44">
      <c r="AR4461" s="55" t="s">
        <v>14969</v>
      </c>
    </row>
    <row r="4462" spans="44:44">
      <c r="AR4462" s="53" t="s">
        <v>14970</v>
      </c>
    </row>
    <row r="4463" spans="44:44">
      <c r="AR4463" s="55" t="s">
        <v>14971</v>
      </c>
    </row>
    <row r="4464" spans="44:44">
      <c r="AR4464" s="53" t="s">
        <v>14972</v>
      </c>
    </row>
    <row r="4465" spans="44:44">
      <c r="AR4465" s="55" t="s">
        <v>14973</v>
      </c>
    </row>
    <row r="4466" spans="44:44">
      <c r="AR4466" s="53" t="s">
        <v>14974</v>
      </c>
    </row>
    <row r="4467" spans="44:44">
      <c r="AR4467" s="55" t="s">
        <v>14975</v>
      </c>
    </row>
    <row r="4468" spans="44:44">
      <c r="AR4468" s="53" t="s">
        <v>14976</v>
      </c>
    </row>
    <row r="4469" spans="44:44">
      <c r="AR4469" s="55" t="s">
        <v>14977</v>
      </c>
    </row>
    <row r="4470" spans="44:44">
      <c r="AR4470" s="53" t="s">
        <v>14978</v>
      </c>
    </row>
    <row r="4471" spans="44:44">
      <c r="AR4471" s="55" t="s">
        <v>14979</v>
      </c>
    </row>
    <row r="4472" spans="44:44">
      <c r="AR4472" s="53" t="s">
        <v>14980</v>
      </c>
    </row>
    <row r="4473" spans="44:44">
      <c r="AR4473" s="55" t="s">
        <v>14980</v>
      </c>
    </row>
    <row r="4474" spans="44:44">
      <c r="AR4474" s="53" t="s">
        <v>14981</v>
      </c>
    </row>
    <row r="4475" spans="44:44">
      <c r="AR4475" s="55" t="s">
        <v>14982</v>
      </c>
    </row>
    <row r="4476" spans="44:44">
      <c r="AR4476" s="53" t="s">
        <v>14983</v>
      </c>
    </row>
    <row r="4477" spans="44:44">
      <c r="AR4477" s="55" t="s">
        <v>14984</v>
      </c>
    </row>
    <row r="4478" spans="44:44">
      <c r="AR4478" s="53" t="s">
        <v>14985</v>
      </c>
    </row>
    <row r="4479" spans="44:44">
      <c r="AR4479" s="55" t="s">
        <v>14986</v>
      </c>
    </row>
    <row r="4480" spans="44:44">
      <c r="AR4480" s="53" t="s">
        <v>14987</v>
      </c>
    </row>
    <row r="4481" spans="44:44">
      <c r="AR4481" s="55" t="s">
        <v>14988</v>
      </c>
    </row>
    <row r="4482" spans="44:44">
      <c r="AR4482" s="53" t="s">
        <v>14988</v>
      </c>
    </row>
    <row r="4483" spans="44:44">
      <c r="AR4483" s="55" t="s">
        <v>14989</v>
      </c>
    </row>
    <row r="4484" spans="44:44">
      <c r="AR4484" s="53" t="s">
        <v>14990</v>
      </c>
    </row>
    <row r="4485" spans="44:44">
      <c r="AR4485" s="55" t="s">
        <v>14991</v>
      </c>
    </row>
    <row r="4486" spans="44:44">
      <c r="AR4486" s="53" t="s">
        <v>14992</v>
      </c>
    </row>
    <row r="4487" spans="44:44">
      <c r="AR4487" s="55" t="s">
        <v>14993</v>
      </c>
    </row>
    <row r="4488" spans="44:44">
      <c r="AR4488" s="53" t="s">
        <v>14993</v>
      </c>
    </row>
    <row r="4489" spans="44:44">
      <c r="AR4489" s="55" t="s">
        <v>14993</v>
      </c>
    </row>
    <row r="4490" spans="44:44">
      <c r="AR4490" s="53" t="s">
        <v>14994</v>
      </c>
    </row>
    <row r="4491" spans="44:44">
      <c r="AR4491" s="55" t="s">
        <v>14995</v>
      </c>
    </row>
    <row r="4492" spans="44:44">
      <c r="AR4492" s="53" t="s">
        <v>14996</v>
      </c>
    </row>
    <row r="4493" spans="44:44">
      <c r="AR4493" s="55" t="s">
        <v>14997</v>
      </c>
    </row>
    <row r="4494" spans="44:44">
      <c r="AR4494" s="53" t="s">
        <v>14998</v>
      </c>
    </row>
    <row r="4495" spans="44:44">
      <c r="AR4495" s="55" t="s">
        <v>14999</v>
      </c>
    </row>
    <row r="4496" spans="44:44">
      <c r="AR4496" s="53" t="s">
        <v>15000</v>
      </c>
    </row>
    <row r="4497" spans="44:44">
      <c r="AR4497" s="55" t="s">
        <v>15001</v>
      </c>
    </row>
    <row r="4498" spans="44:44">
      <c r="AR4498" s="53" t="s">
        <v>15001</v>
      </c>
    </row>
    <row r="4499" spans="44:44">
      <c r="AR4499" s="55" t="s">
        <v>15002</v>
      </c>
    </row>
    <row r="4500" spans="44:44">
      <c r="AR4500" s="53" t="s">
        <v>15003</v>
      </c>
    </row>
    <row r="4501" spans="44:44">
      <c r="AR4501" s="55" t="s">
        <v>15004</v>
      </c>
    </row>
    <row r="4502" spans="44:44">
      <c r="AR4502" s="53" t="s">
        <v>15005</v>
      </c>
    </row>
    <row r="4503" spans="44:44">
      <c r="AR4503" s="55" t="s">
        <v>15006</v>
      </c>
    </row>
    <row r="4504" spans="44:44">
      <c r="AR4504" s="53" t="s">
        <v>15007</v>
      </c>
    </row>
    <row r="4505" spans="44:44">
      <c r="AR4505" s="55" t="s">
        <v>15008</v>
      </c>
    </row>
    <row r="4506" spans="44:44">
      <c r="AR4506" s="53" t="s">
        <v>15009</v>
      </c>
    </row>
    <row r="4507" spans="44:44">
      <c r="AR4507" s="55" t="s">
        <v>15010</v>
      </c>
    </row>
    <row r="4508" spans="44:44">
      <c r="AR4508" s="53" t="s">
        <v>15011</v>
      </c>
    </row>
    <row r="4509" spans="44:44">
      <c r="AR4509" s="55" t="s">
        <v>15012</v>
      </c>
    </row>
    <row r="4510" spans="44:44">
      <c r="AR4510" s="53" t="s">
        <v>15013</v>
      </c>
    </row>
    <row r="4511" spans="44:44">
      <c r="AR4511" s="55" t="s">
        <v>15014</v>
      </c>
    </row>
    <row r="4512" spans="44:44">
      <c r="AR4512" s="53" t="s">
        <v>15015</v>
      </c>
    </row>
    <row r="4513" spans="44:44">
      <c r="AR4513" s="55" t="s">
        <v>15016</v>
      </c>
    </row>
    <row r="4514" spans="44:44">
      <c r="AR4514" s="53" t="s">
        <v>15017</v>
      </c>
    </row>
    <row r="4515" spans="44:44">
      <c r="AR4515" s="55" t="s">
        <v>15018</v>
      </c>
    </row>
    <row r="4516" spans="44:44">
      <c r="AR4516" s="53" t="s">
        <v>15019</v>
      </c>
    </row>
    <row r="4517" spans="44:44">
      <c r="AR4517" s="55" t="s">
        <v>15020</v>
      </c>
    </row>
    <row r="4518" spans="44:44">
      <c r="AR4518" s="53" t="s">
        <v>15021</v>
      </c>
    </row>
    <row r="4519" spans="44:44">
      <c r="AR4519" s="55" t="s">
        <v>15022</v>
      </c>
    </row>
    <row r="4520" spans="44:44">
      <c r="AR4520" s="53" t="s">
        <v>15023</v>
      </c>
    </row>
    <row r="4521" spans="44:44">
      <c r="AR4521" s="55" t="s">
        <v>15024</v>
      </c>
    </row>
    <row r="4522" spans="44:44">
      <c r="AR4522" s="53" t="s">
        <v>15025</v>
      </c>
    </row>
    <row r="4523" spans="44:44">
      <c r="AR4523" s="55" t="s">
        <v>15026</v>
      </c>
    </row>
    <row r="4524" spans="44:44">
      <c r="AR4524" s="53" t="s">
        <v>15027</v>
      </c>
    </row>
    <row r="4525" spans="44:44">
      <c r="AR4525" s="55" t="s">
        <v>15028</v>
      </c>
    </row>
    <row r="4526" spans="44:44">
      <c r="AR4526" s="53" t="s">
        <v>15029</v>
      </c>
    </row>
    <row r="4527" spans="44:44">
      <c r="AR4527" s="55" t="s">
        <v>15030</v>
      </c>
    </row>
    <row r="4528" spans="44:44">
      <c r="AR4528" s="53" t="s">
        <v>15030</v>
      </c>
    </row>
    <row r="4529" spans="44:44">
      <c r="AR4529" s="55" t="s">
        <v>15031</v>
      </c>
    </row>
    <row r="4530" spans="44:44">
      <c r="AR4530" s="53" t="s">
        <v>15032</v>
      </c>
    </row>
    <row r="4531" spans="44:44">
      <c r="AR4531" s="55" t="s">
        <v>15033</v>
      </c>
    </row>
    <row r="4532" spans="44:44">
      <c r="AR4532" s="53" t="s">
        <v>15034</v>
      </c>
    </row>
    <row r="4533" spans="44:44">
      <c r="AR4533" s="55" t="s">
        <v>15035</v>
      </c>
    </row>
    <row r="4534" spans="44:44">
      <c r="AR4534" s="53" t="s">
        <v>15036</v>
      </c>
    </row>
    <row r="4535" spans="44:44">
      <c r="AR4535" s="55" t="s">
        <v>15037</v>
      </c>
    </row>
    <row r="4536" spans="44:44">
      <c r="AR4536" s="53" t="s">
        <v>15038</v>
      </c>
    </row>
    <row r="4537" spans="44:44">
      <c r="AR4537" s="55" t="s">
        <v>15039</v>
      </c>
    </row>
    <row r="4538" spans="44:44">
      <c r="AR4538" s="53" t="s">
        <v>15040</v>
      </c>
    </row>
    <row r="4539" spans="44:44">
      <c r="AR4539" s="55" t="s">
        <v>15040</v>
      </c>
    </row>
    <row r="4540" spans="44:44">
      <c r="AR4540" s="53" t="s">
        <v>15041</v>
      </c>
    </row>
    <row r="4541" spans="44:44">
      <c r="AR4541" s="55" t="s">
        <v>15042</v>
      </c>
    </row>
    <row r="4542" spans="44:44">
      <c r="AR4542" s="53" t="s">
        <v>15043</v>
      </c>
    </row>
    <row r="4543" spans="44:44">
      <c r="AR4543" s="55" t="s">
        <v>15044</v>
      </c>
    </row>
    <row r="4544" spans="44:44">
      <c r="AR4544" s="53" t="s">
        <v>10220</v>
      </c>
    </row>
    <row r="4545" spans="44:44">
      <c r="AR4545" s="55" t="s">
        <v>15045</v>
      </c>
    </row>
    <row r="4546" spans="44:44">
      <c r="AR4546" s="53" t="s">
        <v>15046</v>
      </c>
    </row>
    <row r="4547" spans="44:44">
      <c r="AR4547" s="55" t="s">
        <v>15047</v>
      </c>
    </row>
    <row r="4548" spans="44:44">
      <c r="AR4548" s="53" t="s">
        <v>10513</v>
      </c>
    </row>
    <row r="4549" spans="44:44">
      <c r="AR4549" s="55" t="s">
        <v>15048</v>
      </c>
    </row>
    <row r="4550" spans="44:44">
      <c r="AR4550" s="53" t="s">
        <v>15049</v>
      </c>
    </row>
    <row r="4551" spans="44:44">
      <c r="AR4551" s="55" t="s">
        <v>15050</v>
      </c>
    </row>
    <row r="4552" spans="44:44">
      <c r="AR4552" s="53" t="s">
        <v>10323</v>
      </c>
    </row>
    <row r="4553" spans="44:44">
      <c r="AR4553" s="55" t="s">
        <v>15051</v>
      </c>
    </row>
    <row r="4554" spans="44:44">
      <c r="AR4554" s="53" t="s">
        <v>15052</v>
      </c>
    </row>
    <row r="4555" spans="44:44">
      <c r="AR4555" s="55" t="s">
        <v>15053</v>
      </c>
    </row>
    <row r="4556" spans="44:44">
      <c r="AR4556" s="53" t="s">
        <v>15054</v>
      </c>
    </row>
    <row r="4557" spans="44:44">
      <c r="AR4557" s="55" t="s">
        <v>15055</v>
      </c>
    </row>
    <row r="4558" spans="44:44">
      <c r="AR4558" s="53" t="s">
        <v>15056</v>
      </c>
    </row>
    <row r="4559" spans="44:44">
      <c r="AR4559" s="55" t="s">
        <v>15057</v>
      </c>
    </row>
    <row r="4560" spans="44:44">
      <c r="AR4560" s="53" t="s">
        <v>15058</v>
      </c>
    </row>
    <row r="4561" spans="44:44">
      <c r="AR4561" s="55" t="s">
        <v>15059</v>
      </c>
    </row>
    <row r="4562" spans="44:44">
      <c r="AR4562" s="53" t="s">
        <v>15060</v>
      </c>
    </row>
    <row r="4563" spans="44:44">
      <c r="AR4563" s="55" t="s">
        <v>15061</v>
      </c>
    </row>
    <row r="4564" spans="44:44">
      <c r="AR4564" s="53" t="s">
        <v>15062</v>
      </c>
    </row>
    <row r="4565" spans="44:44">
      <c r="AR4565" s="55" t="s">
        <v>15063</v>
      </c>
    </row>
    <row r="4566" spans="44:44">
      <c r="AR4566" s="53" t="s">
        <v>15064</v>
      </c>
    </row>
    <row r="4567" spans="44:44">
      <c r="AR4567" s="55" t="s">
        <v>15065</v>
      </c>
    </row>
    <row r="4568" spans="44:44">
      <c r="AR4568" s="53" t="s">
        <v>15066</v>
      </c>
    </row>
    <row r="4569" spans="44:44">
      <c r="AR4569" s="55" t="s">
        <v>15067</v>
      </c>
    </row>
    <row r="4570" spans="44:44">
      <c r="AR4570" s="53" t="s">
        <v>15068</v>
      </c>
    </row>
    <row r="4571" spans="44:44">
      <c r="AR4571" s="55" t="s">
        <v>15069</v>
      </c>
    </row>
    <row r="4572" spans="44:44">
      <c r="AR4572" s="53" t="s">
        <v>15070</v>
      </c>
    </row>
    <row r="4573" spans="44:44">
      <c r="AR4573" s="55" t="s">
        <v>15071</v>
      </c>
    </row>
    <row r="4574" spans="44:44">
      <c r="AR4574" s="53" t="s">
        <v>15072</v>
      </c>
    </row>
    <row r="4575" spans="44:44">
      <c r="AR4575" s="55" t="s">
        <v>15073</v>
      </c>
    </row>
    <row r="4576" spans="44:44">
      <c r="AR4576" s="53" t="s">
        <v>15074</v>
      </c>
    </row>
    <row r="4577" spans="44:44">
      <c r="AR4577" s="55" t="s">
        <v>15075</v>
      </c>
    </row>
    <row r="4578" spans="44:44">
      <c r="AR4578" s="53" t="s">
        <v>15076</v>
      </c>
    </row>
    <row r="4579" spans="44:44">
      <c r="AR4579" s="55" t="s">
        <v>15077</v>
      </c>
    </row>
    <row r="4580" spans="44:44">
      <c r="AR4580" s="53" t="s">
        <v>15078</v>
      </c>
    </row>
    <row r="4581" spans="44:44">
      <c r="AR4581" s="55" t="s">
        <v>15079</v>
      </c>
    </row>
    <row r="4582" spans="44:44">
      <c r="AR4582" s="53" t="s">
        <v>15080</v>
      </c>
    </row>
    <row r="4583" spans="44:44">
      <c r="AR4583" s="55" t="s">
        <v>15081</v>
      </c>
    </row>
    <row r="4584" spans="44:44">
      <c r="AR4584" s="53" t="s">
        <v>124</v>
      </c>
    </row>
    <row r="4585" spans="44:44">
      <c r="AR4585" s="55" t="s">
        <v>10289</v>
      </c>
    </row>
    <row r="4586" spans="44:44">
      <c r="AR4586" s="53" t="s">
        <v>15082</v>
      </c>
    </row>
    <row r="4587" spans="44:44">
      <c r="AR4587" s="55" t="s">
        <v>15083</v>
      </c>
    </row>
    <row r="4588" spans="44:44">
      <c r="AR4588" s="53" t="s">
        <v>15084</v>
      </c>
    </row>
    <row r="4589" spans="44:44">
      <c r="AR4589" s="55" t="s">
        <v>15085</v>
      </c>
    </row>
    <row r="4590" spans="44:44">
      <c r="AR4590" s="53" t="s">
        <v>15086</v>
      </c>
    </row>
    <row r="4591" spans="44:44">
      <c r="AR4591" s="55" t="s">
        <v>15086</v>
      </c>
    </row>
    <row r="4592" spans="44:44">
      <c r="AR4592" s="53" t="s">
        <v>15087</v>
      </c>
    </row>
    <row r="4593" spans="44:44">
      <c r="AR4593" s="55" t="s">
        <v>15088</v>
      </c>
    </row>
    <row r="4594" spans="44:44">
      <c r="AR4594" s="53" t="s">
        <v>15089</v>
      </c>
    </row>
    <row r="4595" spans="44:44">
      <c r="AR4595" s="55" t="s">
        <v>15090</v>
      </c>
    </row>
    <row r="4596" spans="44:44">
      <c r="AR4596" s="53" t="s">
        <v>15091</v>
      </c>
    </row>
    <row r="4597" spans="44:44">
      <c r="AR4597" s="55" t="s">
        <v>15092</v>
      </c>
    </row>
    <row r="4598" spans="44:44">
      <c r="AR4598" s="53" t="s">
        <v>15093</v>
      </c>
    </row>
    <row r="4599" spans="44:44">
      <c r="AR4599" s="55" t="s">
        <v>15094</v>
      </c>
    </row>
    <row r="4600" spans="44:44">
      <c r="AR4600" s="53" t="s">
        <v>15095</v>
      </c>
    </row>
    <row r="4601" spans="44:44">
      <c r="AR4601" s="55" t="s">
        <v>15096</v>
      </c>
    </row>
    <row r="4602" spans="44:44">
      <c r="AR4602" s="53" t="s">
        <v>15097</v>
      </c>
    </row>
    <row r="4603" spans="44:44">
      <c r="AR4603" s="55" t="s">
        <v>15098</v>
      </c>
    </row>
    <row r="4604" spans="44:44">
      <c r="AR4604" s="53" t="s">
        <v>15099</v>
      </c>
    </row>
    <row r="4605" spans="44:44">
      <c r="AR4605" s="55" t="s">
        <v>15100</v>
      </c>
    </row>
    <row r="4606" spans="44:44">
      <c r="AR4606" s="53" t="s">
        <v>15101</v>
      </c>
    </row>
    <row r="4607" spans="44:44">
      <c r="AR4607" s="55" t="s">
        <v>15102</v>
      </c>
    </row>
    <row r="4608" spans="44:44">
      <c r="AR4608" s="53" t="s">
        <v>15103</v>
      </c>
    </row>
    <row r="4609" spans="44:44">
      <c r="AR4609" s="55" t="s">
        <v>15104</v>
      </c>
    </row>
    <row r="4610" spans="44:44">
      <c r="AR4610" s="53" t="s">
        <v>15105</v>
      </c>
    </row>
    <row r="4611" spans="44:44">
      <c r="AR4611" s="55" t="s">
        <v>15105</v>
      </c>
    </row>
    <row r="4612" spans="44:44">
      <c r="AR4612" s="53" t="s">
        <v>15106</v>
      </c>
    </row>
    <row r="4613" spans="44:44">
      <c r="AR4613" s="55" t="s">
        <v>15107</v>
      </c>
    </row>
    <row r="4614" spans="44:44">
      <c r="AR4614" s="53" t="s">
        <v>15108</v>
      </c>
    </row>
    <row r="4615" spans="44:44">
      <c r="AR4615" s="55" t="s">
        <v>15109</v>
      </c>
    </row>
    <row r="4616" spans="44:44">
      <c r="AR4616" s="53" t="s">
        <v>15110</v>
      </c>
    </row>
    <row r="4617" spans="44:44">
      <c r="AR4617" s="55" t="s">
        <v>15110</v>
      </c>
    </row>
    <row r="4618" spans="44:44">
      <c r="AR4618" s="53" t="s">
        <v>15110</v>
      </c>
    </row>
    <row r="4619" spans="44:44">
      <c r="AR4619" s="55" t="s">
        <v>15110</v>
      </c>
    </row>
    <row r="4620" spans="44:44">
      <c r="AR4620" s="53" t="s">
        <v>15111</v>
      </c>
    </row>
    <row r="4621" spans="44:44">
      <c r="AR4621" s="55" t="s">
        <v>15112</v>
      </c>
    </row>
    <row r="4622" spans="44:44">
      <c r="AR4622" s="53" t="s">
        <v>15113</v>
      </c>
    </row>
    <row r="4623" spans="44:44">
      <c r="AR4623" s="55" t="s">
        <v>15114</v>
      </c>
    </row>
    <row r="4624" spans="44:44">
      <c r="AR4624" s="53" t="s">
        <v>15115</v>
      </c>
    </row>
    <row r="4625" spans="44:44">
      <c r="AR4625" s="55" t="s">
        <v>15116</v>
      </c>
    </row>
    <row r="4626" spans="44:44">
      <c r="AR4626" s="53" t="s">
        <v>15117</v>
      </c>
    </row>
    <row r="4627" spans="44:44">
      <c r="AR4627" s="55" t="s">
        <v>15118</v>
      </c>
    </row>
    <row r="4628" spans="44:44">
      <c r="AR4628" s="53" t="s">
        <v>15119</v>
      </c>
    </row>
    <row r="4629" spans="44:44">
      <c r="AR4629" s="55" t="s">
        <v>15120</v>
      </c>
    </row>
    <row r="4630" spans="44:44">
      <c r="AR4630" s="53" t="s">
        <v>15121</v>
      </c>
    </row>
    <row r="4631" spans="44:44">
      <c r="AR4631" s="55" t="s">
        <v>15122</v>
      </c>
    </row>
    <row r="4632" spans="44:44">
      <c r="AR4632" s="53" t="s">
        <v>15123</v>
      </c>
    </row>
    <row r="4633" spans="44:44">
      <c r="AR4633" s="55" t="s">
        <v>15124</v>
      </c>
    </row>
    <row r="4634" spans="44:44">
      <c r="AR4634" s="53" t="s">
        <v>15125</v>
      </c>
    </row>
    <row r="4635" spans="44:44">
      <c r="AR4635" s="55" t="s">
        <v>15126</v>
      </c>
    </row>
    <row r="4636" spans="44:44">
      <c r="AR4636" s="53" t="s">
        <v>15127</v>
      </c>
    </row>
    <row r="4637" spans="44:44">
      <c r="AR4637" s="55" t="s">
        <v>15128</v>
      </c>
    </row>
    <row r="4638" spans="44:44">
      <c r="AR4638" s="53" t="s">
        <v>15129</v>
      </c>
    </row>
    <row r="4639" spans="44:44">
      <c r="AR4639" s="55" t="s">
        <v>15130</v>
      </c>
    </row>
    <row r="4640" spans="44:44">
      <c r="AR4640" s="53" t="s">
        <v>15131</v>
      </c>
    </row>
    <row r="4641" spans="44:44">
      <c r="AR4641" s="55" t="s">
        <v>15132</v>
      </c>
    </row>
    <row r="4642" spans="44:44">
      <c r="AR4642" s="53" t="s">
        <v>15133</v>
      </c>
    </row>
    <row r="4643" spans="44:44">
      <c r="AR4643" s="55" t="s">
        <v>15133</v>
      </c>
    </row>
    <row r="4644" spans="44:44">
      <c r="AR4644" s="53" t="s">
        <v>15133</v>
      </c>
    </row>
    <row r="4645" spans="44:44">
      <c r="AR4645" s="55" t="s">
        <v>15133</v>
      </c>
    </row>
    <row r="4646" spans="44:44">
      <c r="AR4646" s="53" t="s">
        <v>15134</v>
      </c>
    </row>
    <row r="4647" spans="44:44">
      <c r="AR4647" s="55" t="s">
        <v>15135</v>
      </c>
    </row>
    <row r="4648" spans="44:44">
      <c r="AR4648" s="53" t="s">
        <v>15136</v>
      </c>
    </row>
    <row r="4649" spans="44:44">
      <c r="AR4649" s="55" t="s">
        <v>15137</v>
      </c>
    </row>
    <row r="4650" spans="44:44">
      <c r="AR4650" s="53" t="s">
        <v>15138</v>
      </c>
    </row>
    <row r="4651" spans="44:44">
      <c r="AR4651" s="55" t="s">
        <v>15138</v>
      </c>
    </row>
    <row r="4652" spans="44:44">
      <c r="AR4652" s="53" t="s">
        <v>15139</v>
      </c>
    </row>
    <row r="4653" spans="44:44">
      <c r="AR4653" s="55" t="s">
        <v>15140</v>
      </c>
    </row>
    <row r="4654" spans="44:44">
      <c r="AR4654" s="53" t="s">
        <v>15141</v>
      </c>
    </row>
    <row r="4655" spans="44:44">
      <c r="AR4655" s="55" t="s">
        <v>15142</v>
      </c>
    </row>
    <row r="4656" spans="44:44">
      <c r="AR4656" s="53" t="s">
        <v>15143</v>
      </c>
    </row>
    <row r="4657" spans="44:44">
      <c r="AR4657" s="55" t="s">
        <v>15144</v>
      </c>
    </row>
    <row r="4658" spans="44:44">
      <c r="AR4658" s="53" t="s">
        <v>15145</v>
      </c>
    </row>
    <row r="4659" spans="44:44">
      <c r="AR4659" s="55" t="s">
        <v>15146</v>
      </c>
    </row>
    <row r="4660" spans="44:44">
      <c r="AR4660" s="53" t="s">
        <v>15147</v>
      </c>
    </row>
    <row r="4661" spans="44:44">
      <c r="AR4661" s="55" t="s">
        <v>15148</v>
      </c>
    </row>
    <row r="4662" spans="44:44">
      <c r="AR4662" s="53" t="s">
        <v>15149</v>
      </c>
    </row>
    <row r="4663" spans="44:44">
      <c r="AR4663" s="55" t="s">
        <v>15149</v>
      </c>
    </row>
    <row r="4664" spans="44:44">
      <c r="AR4664" s="53" t="s">
        <v>15150</v>
      </c>
    </row>
    <row r="4665" spans="44:44">
      <c r="AR4665" s="55" t="s">
        <v>15151</v>
      </c>
    </row>
    <row r="4666" spans="44:44">
      <c r="AR4666" s="53" t="s">
        <v>15152</v>
      </c>
    </row>
    <row r="4667" spans="44:44">
      <c r="AR4667" s="55" t="s">
        <v>15153</v>
      </c>
    </row>
    <row r="4668" spans="44:44">
      <c r="AR4668" s="53" t="s">
        <v>15154</v>
      </c>
    </row>
    <row r="4669" spans="44:44">
      <c r="AR4669" s="55" t="s">
        <v>15155</v>
      </c>
    </row>
    <row r="4670" spans="44:44">
      <c r="AR4670" s="53" t="s">
        <v>15156</v>
      </c>
    </row>
    <row r="4671" spans="44:44">
      <c r="AR4671" s="55" t="s">
        <v>10440</v>
      </c>
    </row>
    <row r="4672" spans="44:44">
      <c r="AR4672" s="53" t="s">
        <v>15157</v>
      </c>
    </row>
    <row r="4673" spans="44:44">
      <c r="AR4673" s="55" t="s">
        <v>15158</v>
      </c>
    </row>
    <row r="4674" spans="44:44">
      <c r="AR4674" s="53" t="s">
        <v>15158</v>
      </c>
    </row>
    <row r="4675" spans="44:44">
      <c r="AR4675" s="55" t="s">
        <v>15159</v>
      </c>
    </row>
    <row r="4676" spans="44:44">
      <c r="AR4676" s="53" t="s">
        <v>15160</v>
      </c>
    </row>
    <row r="4677" spans="44:44">
      <c r="AR4677" s="55" t="s">
        <v>15161</v>
      </c>
    </row>
    <row r="4678" spans="44:44">
      <c r="AR4678" s="53" t="s">
        <v>15162</v>
      </c>
    </row>
    <row r="4679" spans="44:44">
      <c r="AR4679" s="55" t="s">
        <v>15163</v>
      </c>
    </row>
    <row r="4680" spans="44:44">
      <c r="AR4680" s="53" t="s">
        <v>10313</v>
      </c>
    </row>
    <row r="4681" spans="44:44">
      <c r="AR4681" s="55" t="s">
        <v>15164</v>
      </c>
    </row>
    <row r="4682" spans="44:44">
      <c r="AR4682" s="53" t="s">
        <v>15165</v>
      </c>
    </row>
    <row r="4683" spans="44:44">
      <c r="AR4683" s="55" t="s">
        <v>15166</v>
      </c>
    </row>
    <row r="4684" spans="44:44">
      <c r="AR4684" s="53" t="s">
        <v>15167</v>
      </c>
    </row>
    <row r="4685" spans="44:44">
      <c r="AR4685" s="55" t="s">
        <v>15168</v>
      </c>
    </row>
    <row r="4686" spans="44:44">
      <c r="AR4686" s="53" t="s">
        <v>15168</v>
      </c>
    </row>
    <row r="4687" spans="44:44">
      <c r="AR4687" s="55" t="s">
        <v>15169</v>
      </c>
    </row>
    <row r="4688" spans="44:44">
      <c r="AR4688" s="53" t="s">
        <v>15169</v>
      </c>
    </row>
    <row r="4689" spans="44:44">
      <c r="AR4689" s="55" t="s">
        <v>15170</v>
      </c>
    </row>
    <row r="4690" spans="44:44">
      <c r="AR4690" s="53" t="s">
        <v>15171</v>
      </c>
    </row>
    <row r="4691" spans="44:44">
      <c r="AR4691" s="55" t="s">
        <v>15172</v>
      </c>
    </row>
    <row r="4692" spans="44:44">
      <c r="AR4692" s="53" t="s">
        <v>15173</v>
      </c>
    </row>
    <row r="4693" spans="44:44">
      <c r="AR4693" s="55" t="s">
        <v>15174</v>
      </c>
    </row>
    <row r="4694" spans="44:44">
      <c r="AR4694" s="53" t="s">
        <v>15175</v>
      </c>
    </row>
    <row r="4695" spans="44:44">
      <c r="AR4695" s="55" t="s">
        <v>15176</v>
      </c>
    </row>
    <row r="4696" spans="44:44">
      <c r="AR4696" s="53" t="s">
        <v>15177</v>
      </c>
    </row>
    <row r="4697" spans="44:44">
      <c r="AR4697" s="55" t="s">
        <v>15178</v>
      </c>
    </row>
    <row r="4698" spans="44:44">
      <c r="AR4698" s="53" t="s">
        <v>15179</v>
      </c>
    </row>
    <row r="4699" spans="44:44">
      <c r="AR4699" s="55" t="s">
        <v>15180</v>
      </c>
    </row>
    <row r="4700" spans="44:44">
      <c r="AR4700" s="53" t="s">
        <v>15181</v>
      </c>
    </row>
    <row r="4701" spans="44:44">
      <c r="AR4701" s="55" t="s">
        <v>15182</v>
      </c>
    </row>
    <row r="4702" spans="44:44">
      <c r="AR4702" s="53" t="s">
        <v>15183</v>
      </c>
    </row>
    <row r="4703" spans="44:44">
      <c r="AR4703" s="55" t="s">
        <v>15184</v>
      </c>
    </row>
    <row r="4704" spans="44:44">
      <c r="AR4704" s="53" t="s">
        <v>15185</v>
      </c>
    </row>
    <row r="4705" spans="44:44">
      <c r="AR4705" s="55" t="s">
        <v>15186</v>
      </c>
    </row>
    <row r="4706" spans="44:44">
      <c r="AR4706" s="53" t="s">
        <v>15187</v>
      </c>
    </row>
    <row r="4707" spans="44:44">
      <c r="AR4707" s="55" t="s">
        <v>15188</v>
      </c>
    </row>
    <row r="4708" spans="44:44">
      <c r="AR4708" s="53" t="s">
        <v>15189</v>
      </c>
    </row>
    <row r="4709" spans="44:44">
      <c r="AR4709" s="55" t="s">
        <v>15190</v>
      </c>
    </row>
    <row r="4710" spans="44:44">
      <c r="AR4710" s="53" t="s">
        <v>15191</v>
      </c>
    </row>
    <row r="4711" spans="44:44">
      <c r="AR4711" s="55" t="s">
        <v>15192</v>
      </c>
    </row>
    <row r="4712" spans="44:44">
      <c r="AR4712" s="53" t="s">
        <v>15193</v>
      </c>
    </row>
    <row r="4713" spans="44:44">
      <c r="AR4713" s="55" t="s">
        <v>15194</v>
      </c>
    </row>
    <row r="4714" spans="44:44">
      <c r="AR4714" s="53" t="s">
        <v>15195</v>
      </c>
    </row>
    <row r="4715" spans="44:44">
      <c r="AR4715" s="55" t="s">
        <v>15196</v>
      </c>
    </row>
    <row r="4716" spans="44:44">
      <c r="AR4716" s="53" t="s">
        <v>15197</v>
      </c>
    </row>
    <row r="4717" spans="44:44">
      <c r="AR4717" s="55" t="s">
        <v>15198</v>
      </c>
    </row>
    <row r="4718" spans="44:44">
      <c r="AR4718" s="53" t="s">
        <v>15199</v>
      </c>
    </row>
    <row r="4719" spans="44:44">
      <c r="AR4719" s="55" t="s">
        <v>15200</v>
      </c>
    </row>
    <row r="4720" spans="44:44">
      <c r="AR4720" s="53" t="s">
        <v>15201</v>
      </c>
    </row>
    <row r="4721" spans="44:44">
      <c r="AR4721" s="55" t="s">
        <v>15202</v>
      </c>
    </row>
    <row r="4722" spans="44:44">
      <c r="AR4722" s="53" t="s">
        <v>15203</v>
      </c>
    </row>
    <row r="4723" spans="44:44">
      <c r="AR4723" s="55" t="s">
        <v>15204</v>
      </c>
    </row>
    <row r="4724" spans="44:44">
      <c r="AR4724" s="53" t="s">
        <v>15204</v>
      </c>
    </row>
    <row r="4725" spans="44:44">
      <c r="AR4725" s="55" t="s">
        <v>15205</v>
      </c>
    </row>
    <row r="4726" spans="44:44">
      <c r="AR4726" s="53" t="s">
        <v>15206</v>
      </c>
    </row>
    <row r="4727" spans="44:44">
      <c r="AR4727" s="55" t="s">
        <v>15207</v>
      </c>
    </row>
    <row r="4728" spans="44:44">
      <c r="AR4728" s="53" t="s">
        <v>15208</v>
      </c>
    </row>
    <row r="4729" spans="44:44">
      <c r="AR4729" s="55" t="s">
        <v>15209</v>
      </c>
    </row>
    <row r="4730" spans="44:44">
      <c r="AR4730" s="53" t="s">
        <v>15210</v>
      </c>
    </row>
    <row r="4731" spans="44:44">
      <c r="AR4731" s="55" t="s">
        <v>15211</v>
      </c>
    </row>
    <row r="4732" spans="44:44">
      <c r="AR4732" s="53" t="s">
        <v>15212</v>
      </c>
    </row>
    <row r="4733" spans="44:44">
      <c r="AR4733" s="55" t="s">
        <v>15213</v>
      </c>
    </row>
    <row r="4734" spans="44:44">
      <c r="AR4734" s="53" t="s">
        <v>15214</v>
      </c>
    </row>
    <row r="4735" spans="44:44">
      <c r="AR4735" s="55" t="s">
        <v>15215</v>
      </c>
    </row>
    <row r="4736" spans="44:44">
      <c r="AR4736" s="53" t="s">
        <v>15216</v>
      </c>
    </row>
    <row r="4737" spans="44:44">
      <c r="AR4737" s="55" t="s">
        <v>15217</v>
      </c>
    </row>
    <row r="4738" spans="44:44">
      <c r="AR4738" s="53" t="s">
        <v>15218</v>
      </c>
    </row>
    <row r="4739" spans="44:44">
      <c r="AR4739" s="55" t="s">
        <v>15219</v>
      </c>
    </row>
    <row r="4740" spans="44:44">
      <c r="AR4740" s="53" t="s">
        <v>15220</v>
      </c>
    </row>
    <row r="4741" spans="44:44">
      <c r="AR4741" s="55" t="s">
        <v>15221</v>
      </c>
    </row>
    <row r="4742" spans="44:44">
      <c r="AR4742" s="53" t="s">
        <v>15222</v>
      </c>
    </row>
    <row r="4743" spans="44:44">
      <c r="AR4743" s="55" t="s">
        <v>15223</v>
      </c>
    </row>
    <row r="4744" spans="44:44">
      <c r="AR4744" s="53" t="s">
        <v>15224</v>
      </c>
    </row>
    <row r="4745" spans="44:44">
      <c r="AR4745" s="55" t="s">
        <v>15225</v>
      </c>
    </row>
    <row r="4746" spans="44:44">
      <c r="AR4746" s="53" t="s">
        <v>15226</v>
      </c>
    </row>
    <row r="4747" spans="44:44">
      <c r="AR4747" s="55" t="s">
        <v>15227</v>
      </c>
    </row>
    <row r="4748" spans="44:44">
      <c r="AR4748" s="53" t="s">
        <v>15228</v>
      </c>
    </row>
    <row r="4749" spans="44:44">
      <c r="AR4749" s="55" t="s">
        <v>15229</v>
      </c>
    </row>
    <row r="4750" spans="44:44">
      <c r="AR4750" s="53" t="s">
        <v>15230</v>
      </c>
    </row>
    <row r="4751" spans="44:44">
      <c r="AR4751" s="55" t="s">
        <v>15231</v>
      </c>
    </row>
    <row r="4752" spans="44:44">
      <c r="AR4752" s="53" t="s">
        <v>15232</v>
      </c>
    </row>
    <row r="4753" spans="44:44">
      <c r="AR4753" s="55" t="s">
        <v>15233</v>
      </c>
    </row>
    <row r="4754" spans="44:44">
      <c r="AR4754" s="53" t="s">
        <v>15234</v>
      </c>
    </row>
    <row r="4755" spans="44:44">
      <c r="AR4755" s="55" t="s">
        <v>15235</v>
      </c>
    </row>
    <row r="4756" spans="44:44">
      <c r="AR4756" s="53" t="s">
        <v>15236</v>
      </c>
    </row>
    <row r="4757" spans="44:44">
      <c r="AR4757" s="55" t="s">
        <v>15237</v>
      </c>
    </row>
    <row r="4758" spans="44:44">
      <c r="AR4758" s="53" t="s">
        <v>15238</v>
      </c>
    </row>
    <row r="4759" spans="44:44">
      <c r="AR4759" s="55" t="s">
        <v>15239</v>
      </c>
    </row>
    <row r="4760" spans="44:44">
      <c r="AR4760" s="53" t="s">
        <v>15240</v>
      </c>
    </row>
    <row r="4761" spans="44:44">
      <c r="AR4761" s="55" t="s">
        <v>15241</v>
      </c>
    </row>
    <row r="4762" spans="44:44">
      <c r="AR4762" s="53" t="s">
        <v>15242</v>
      </c>
    </row>
    <row r="4763" spans="44:44">
      <c r="AR4763" s="55" t="s">
        <v>15243</v>
      </c>
    </row>
    <row r="4764" spans="44:44">
      <c r="AR4764" s="53" t="s">
        <v>15244</v>
      </c>
    </row>
    <row r="4765" spans="44:44">
      <c r="AR4765" s="55" t="s">
        <v>15245</v>
      </c>
    </row>
    <row r="4766" spans="44:44">
      <c r="AR4766" s="53" t="s">
        <v>15246</v>
      </c>
    </row>
    <row r="4767" spans="44:44">
      <c r="AR4767" s="55" t="s">
        <v>15247</v>
      </c>
    </row>
    <row r="4768" spans="44:44">
      <c r="AR4768" s="53" t="s">
        <v>15248</v>
      </c>
    </row>
    <row r="4769" spans="44:44">
      <c r="AR4769" s="55" t="s">
        <v>15249</v>
      </c>
    </row>
    <row r="4770" spans="44:44">
      <c r="AR4770" s="53" t="s">
        <v>15250</v>
      </c>
    </row>
    <row r="4771" spans="44:44">
      <c r="AR4771" s="55" t="s">
        <v>15251</v>
      </c>
    </row>
    <row r="4772" spans="44:44">
      <c r="AR4772" s="53" t="s">
        <v>15252</v>
      </c>
    </row>
    <row r="4773" spans="44:44">
      <c r="AR4773" s="55" t="s">
        <v>15253</v>
      </c>
    </row>
    <row r="4774" spans="44:44">
      <c r="AR4774" s="53" t="s">
        <v>15254</v>
      </c>
    </row>
    <row r="4775" spans="44:44">
      <c r="AR4775" s="55" t="s">
        <v>15255</v>
      </c>
    </row>
    <row r="4776" spans="44:44">
      <c r="AR4776" s="53" t="s">
        <v>15255</v>
      </c>
    </row>
    <row r="4777" spans="44:44">
      <c r="AR4777" s="55" t="s">
        <v>15256</v>
      </c>
    </row>
    <row r="4778" spans="44:44">
      <c r="AR4778" s="53" t="s">
        <v>15257</v>
      </c>
    </row>
    <row r="4779" spans="44:44">
      <c r="AR4779" s="55" t="s">
        <v>15258</v>
      </c>
    </row>
    <row r="4780" spans="44:44">
      <c r="AR4780" s="53" t="s">
        <v>15259</v>
      </c>
    </row>
    <row r="4781" spans="44:44">
      <c r="AR4781" s="55" t="s">
        <v>15260</v>
      </c>
    </row>
    <row r="4782" spans="44:44">
      <c r="AR4782" s="53" t="s">
        <v>15261</v>
      </c>
    </row>
    <row r="4783" spans="44:44">
      <c r="AR4783" s="55" t="s">
        <v>15262</v>
      </c>
    </row>
    <row r="4784" spans="44:44">
      <c r="AR4784" s="53" t="s">
        <v>15263</v>
      </c>
    </row>
    <row r="4785" spans="44:44">
      <c r="AR4785" s="55" t="s">
        <v>15264</v>
      </c>
    </row>
    <row r="4786" spans="44:44">
      <c r="AR4786" s="53" t="s">
        <v>15265</v>
      </c>
    </row>
    <row r="4787" spans="44:44">
      <c r="AR4787" s="55" t="s">
        <v>15266</v>
      </c>
    </row>
    <row r="4788" spans="44:44">
      <c r="AR4788" s="53" t="s">
        <v>15267</v>
      </c>
    </row>
    <row r="4789" spans="44:44">
      <c r="AR4789" s="55" t="s">
        <v>15268</v>
      </c>
    </row>
    <row r="4790" spans="44:44">
      <c r="AR4790" s="53" t="s">
        <v>15269</v>
      </c>
    </row>
    <row r="4791" spans="44:44">
      <c r="AR4791" s="55" t="s">
        <v>15270</v>
      </c>
    </row>
    <row r="4792" spans="44:44">
      <c r="AR4792" s="53" t="s">
        <v>15271</v>
      </c>
    </row>
    <row r="4793" spans="44:44">
      <c r="AR4793" s="55" t="s">
        <v>15272</v>
      </c>
    </row>
    <row r="4794" spans="44:44">
      <c r="AR4794" s="53" t="s">
        <v>15273</v>
      </c>
    </row>
    <row r="4795" spans="44:44">
      <c r="AR4795" s="55" t="s">
        <v>15274</v>
      </c>
    </row>
    <row r="4796" spans="44:44">
      <c r="AR4796" s="53" t="s">
        <v>15275</v>
      </c>
    </row>
    <row r="4797" spans="44:44">
      <c r="AR4797" s="55" t="s">
        <v>15276</v>
      </c>
    </row>
    <row r="4798" spans="44:44">
      <c r="AR4798" s="53" t="s">
        <v>15277</v>
      </c>
    </row>
    <row r="4799" spans="44:44">
      <c r="AR4799" s="55" t="s">
        <v>15278</v>
      </c>
    </row>
    <row r="4800" spans="44:44">
      <c r="AR4800" s="53" t="s">
        <v>15279</v>
      </c>
    </row>
    <row r="4801" spans="44:44">
      <c r="AR4801" s="55" t="s">
        <v>15280</v>
      </c>
    </row>
    <row r="4802" spans="44:44">
      <c r="AR4802" s="53" t="s">
        <v>15281</v>
      </c>
    </row>
    <row r="4803" spans="44:44">
      <c r="AR4803" s="55" t="s">
        <v>15282</v>
      </c>
    </row>
    <row r="4804" spans="44:44">
      <c r="AR4804" s="53" t="s">
        <v>15283</v>
      </c>
    </row>
    <row r="4805" spans="44:44">
      <c r="AR4805" s="55" t="s">
        <v>15284</v>
      </c>
    </row>
    <row r="4806" spans="44:44">
      <c r="AR4806" s="53" t="s">
        <v>15285</v>
      </c>
    </row>
    <row r="4807" spans="44:44">
      <c r="AR4807" s="55" t="s">
        <v>15286</v>
      </c>
    </row>
    <row r="4808" spans="44:44">
      <c r="AR4808" s="53" t="s">
        <v>15287</v>
      </c>
    </row>
    <row r="4809" spans="44:44">
      <c r="AR4809" s="55" t="s">
        <v>15288</v>
      </c>
    </row>
    <row r="4810" spans="44:44">
      <c r="AR4810" s="53" t="s">
        <v>15289</v>
      </c>
    </row>
    <row r="4811" spans="44:44">
      <c r="AR4811" s="55" t="s">
        <v>15290</v>
      </c>
    </row>
    <row r="4812" spans="44:44">
      <c r="AR4812" s="53" t="s">
        <v>15291</v>
      </c>
    </row>
    <row r="4813" spans="44:44">
      <c r="AR4813" s="55" t="s">
        <v>15292</v>
      </c>
    </row>
    <row r="4814" spans="44:44">
      <c r="AR4814" s="53" t="s">
        <v>15293</v>
      </c>
    </row>
    <row r="4815" spans="44:44">
      <c r="AR4815" s="55" t="s">
        <v>15294</v>
      </c>
    </row>
    <row r="4816" spans="44:44">
      <c r="AR4816" s="53" t="s">
        <v>15295</v>
      </c>
    </row>
    <row r="4817" spans="44:44">
      <c r="AR4817" s="55" t="s">
        <v>15296</v>
      </c>
    </row>
    <row r="4818" spans="44:44">
      <c r="AR4818" s="53" t="s">
        <v>15297</v>
      </c>
    </row>
    <row r="4819" spans="44:44">
      <c r="AR4819" s="55" t="s">
        <v>15298</v>
      </c>
    </row>
    <row r="4820" spans="44:44">
      <c r="AR4820" s="53" t="s">
        <v>15299</v>
      </c>
    </row>
    <row r="4821" spans="44:44">
      <c r="AR4821" s="55" t="s">
        <v>15300</v>
      </c>
    </row>
    <row r="4822" spans="44:44">
      <c r="AR4822" s="53" t="s">
        <v>15301</v>
      </c>
    </row>
    <row r="4823" spans="44:44">
      <c r="AR4823" s="55" t="s">
        <v>15302</v>
      </c>
    </row>
    <row r="4824" spans="44:44">
      <c r="AR4824" s="53" t="s">
        <v>15303</v>
      </c>
    </row>
    <row r="4825" spans="44:44">
      <c r="AR4825" s="55" t="s">
        <v>15304</v>
      </c>
    </row>
    <row r="4826" spans="44:44">
      <c r="AR4826" s="53" t="s">
        <v>15305</v>
      </c>
    </row>
    <row r="4827" spans="44:44">
      <c r="AR4827" s="55" t="s">
        <v>15306</v>
      </c>
    </row>
    <row r="4828" spans="44:44">
      <c r="AR4828" s="53" t="s">
        <v>15307</v>
      </c>
    </row>
    <row r="4829" spans="44:44">
      <c r="AR4829" s="55" t="s">
        <v>15307</v>
      </c>
    </row>
    <row r="4830" spans="44:44">
      <c r="AR4830" s="53" t="s">
        <v>15308</v>
      </c>
    </row>
    <row r="4831" spans="44:44">
      <c r="AR4831" s="55" t="s">
        <v>15309</v>
      </c>
    </row>
    <row r="4832" spans="44:44">
      <c r="AR4832" s="53" t="s">
        <v>15310</v>
      </c>
    </row>
    <row r="4833" spans="44:44">
      <c r="AR4833" s="55" t="s">
        <v>15311</v>
      </c>
    </row>
    <row r="4834" spans="44:44">
      <c r="AR4834" s="53" t="s">
        <v>15312</v>
      </c>
    </row>
    <row r="4835" spans="44:44">
      <c r="AR4835" s="55" t="s">
        <v>15313</v>
      </c>
    </row>
    <row r="4836" spans="44:44">
      <c r="AR4836" s="53" t="s">
        <v>15314</v>
      </c>
    </row>
    <row r="4837" spans="44:44">
      <c r="AR4837" s="55" t="s">
        <v>15315</v>
      </c>
    </row>
    <row r="4838" spans="44:44">
      <c r="AR4838" s="53" t="s">
        <v>15316</v>
      </c>
    </row>
    <row r="4839" spans="44:44">
      <c r="AR4839" s="55" t="s">
        <v>15317</v>
      </c>
    </row>
    <row r="4840" spans="44:44">
      <c r="AR4840" s="53" t="s">
        <v>15318</v>
      </c>
    </row>
    <row r="4841" spans="44:44">
      <c r="AR4841" s="55" t="s">
        <v>15319</v>
      </c>
    </row>
    <row r="4842" spans="44:44">
      <c r="AR4842" s="53" t="s">
        <v>15320</v>
      </c>
    </row>
    <row r="4843" spans="44:44">
      <c r="AR4843" s="55" t="s">
        <v>15321</v>
      </c>
    </row>
    <row r="4844" spans="44:44">
      <c r="AR4844" s="53" t="s">
        <v>15322</v>
      </c>
    </row>
    <row r="4845" spans="44:44">
      <c r="AR4845" s="55" t="s">
        <v>15323</v>
      </c>
    </row>
    <row r="4846" spans="44:44">
      <c r="AR4846" s="53" t="s">
        <v>15324</v>
      </c>
    </row>
    <row r="4847" spans="44:44">
      <c r="AR4847" s="55" t="s">
        <v>15325</v>
      </c>
    </row>
    <row r="4848" spans="44:44">
      <c r="AR4848" s="53" t="s">
        <v>15326</v>
      </c>
    </row>
    <row r="4849" spans="44:44">
      <c r="AR4849" s="55" t="s">
        <v>15327</v>
      </c>
    </row>
    <row r="4850" spans="44:44">
      <c r="AR4850" s="53" t="s">
        <v>15328</v>
      </c>
    </row>
    <row r="4851" spans="44:44">
      <c r="AR4851" s="55" t="s">
        <v>15329</v>
      </c>
    </row>
    <row r="4852" spans="44:44">
      <c r="AR4852" s="53" t="s">
        <v>15330</v>
      </c>
    </row>
    <row r="4853" spans="44:44">
      <c r="AR4853" s="55" t="s">
        <v>15331</v>
      </c>
    </row>
    <row r="4854" spans="44:44">
      <c r="AR4854" s="53" t="s">
        <v>15332</v>
      </c>
    </row>
    <row r="4855" spans="44:44">
      <c r="AR4855" s="55" t="s">
        <v>15333</v>
      </c>
    </row>
    <row r="4856" spans="44:44">
      <c r="AR4856" s="53" t="s">
        <v>15334</v>
      </c>
    </row>
    <row r="4857" spans="44:44">
      <c r="AR4857" s="55" t="s">
        <v>15335</v>
      </c>
    </row>
    <row r="4858" spans="44:44">
      <c r="AR4858" s="53" t="s">
        <v>15336</v>
      </c>
    </row>
    <row r="4859" spans="44:44">
      <c r="AR4859" s="55" t="s">
        <v>15337</v>
      </c>
    </row>
    <row r="4860" spans="44:44">
      <c r="AR4860" s="53" t="s">
        <v>15338</v>
      </c>
    </row>
    <row r="4861" spans="44:44">
      <c r="AR4861" s="55" t="s">
        <v>15339</v>
      </c>
    </row>
    <row r="4862" spans="44:44">
      <c r="AR4862" s="53" t="s">
        <v>15339</v>
      </c>
    </row>
    <row r="4863" spans="44:44">
      <c r="AR4863" s="55" t="s">
        <v>15340</v>
      </c>
    </row>
    <row r="4864" spans="44:44">
      <c r="AR4864" s="53" t="s">
        <v>15341</v>
      </c>
    </row>
    <row r="4865" spans="44:44">
      <c r="AR4865" s="55" t="s">
        <v>15342</v>
      </c>
    </row>
    <row r="4866" spans="44:44">
      <c r="AR4866" s="53" t="s">
        <v>15343</v>
      </c>
    </row>
    <row r="4867" spans="44:44">
      <c r="AR4867" s="55" t="s">
        <v>15344</v>
      </c>
    </row>
    <row r="4868" spans="44:44">
      <c r="AR4868" s="53" t="s">
        <v>15345</v>
      </c>
    </row>
    <row r="4869" spans="44:44">
      <c r="AR4869" s="55" t="s">
        <v>15346</v>
      </c>
    </row>
    <row r="4870" spans="44:44">
      <c r="AR4870" s="53" t="s">
        <v>15347</v>
      </c>
    </row>
    <row r="4871" spans="44:44">
      <c r="AR4871" s="55" t="s">
        <v>15348</v>
      </c>
    </row>
    <row r="4872" spans="44:44">
      <c r="AR4872" s="53" t="s">
        <v>15349</v>
      </c>
    </row>
    <row r="4873" spans="44:44">
      <c r="AR4873" s="55" t="s">
        <v>15350</v>
      </c>
    </row>
    <row r="4874" spans="44:44">
      <c r="AR4874" s="53" t="s">
        <v>15351</v>
      </c>
    </row>
    <row r="4875" spans="44:44">
      <c r="AR4875" s="55" t="s">
        <v>15352</v>
      </c>
    </row>
    <row r="4876" spans="44:44">
      <c r="AR4876" s="53" t="s">
        <v>15353</v>
      </c>
    </row>
    <row r="4877" spans="44:44">
      <c r="AR4877" s="55" t="s">
        <v>15354</v>
      </c>
    </row>
    <row r="4878" spans="44:44">
      <c r="AR4878" s="53" t="s">
        <v>15355</v>
      </c>
    </row>
    <row r="4879" spans="44:44">
      <c r="AR4879" s="55" t="s">
        <v>15356</v>
      </c>
    </row>
    <row r="4880" spans="44:44">
      <c r="AR4880" s="53" t="s">
        <v>15357</v>
      </c>
    </row>
    <row r="4881" spans="44:44">
      <c r="AR4881" s="55" t="s">
        <v>15358</v>
      </c>
    </row>
    <row r="4882" spans="44:44">
      <c r="AR4882" s="53" t="s">
        <v>15359</v>
      </c>
    </row>
    <row r="4883" spans="44:44">
      <c r="AR4883" s="55" t="s">
        <v>15360</v>
      </c>
    </row>
    <row r="4884" spans="44:44">
      <c r="AR4884" s="53" t="s">
        <v>15361</v>
      </c>
    </row>
    <row r="4885" spans="44:44">
      <c r="AR4885" s="55" t="s">
        <v>15362</v>
      </c>
    </row>
    <row r="4886" spans="44:44">
      <c r="AR4886" s="53" t="s">
        <v>15363</v>
      </c>
    </row>
    <row r="4887" spans="44:44">
      <c r="AR4887" s="55" t="s">
        <v>15364</v>
      </c>
    </row>
    <row r="4888" spans="44:44">
      <c r="AR4888" s="53" t="s">
        <v>15365</v>
      </c>
    </row>
    <row r="4889" spans="44:44">
      <c r="AR4889" s="55" t="s">
        <v>15366</v>
      </c>
    </row>
    <row r="4890" spans="44:44">
      <c r="AR4890" s="53" t="s">
        <v>15367</v>
      </c>
    </row>
    <row r="4891" spans="44:44">
      <c r="AR4891" s="55" t="s">
        <v>15367</v>
      </c>
    </row>
    <row r="4892" spans="44:44">
      <c r="AR4892" s="53" t="s">
        <v>15368</v>
      </c>
    </row>
    <row r="4893" spans="44:44">
      <c r="AR4893" s="55" t="s">
        <v>15369</v>
      </c>
    </row>
    <row r="4894" spans="44:44">
      <c r="AR4894" s="53" t="s">
        <v>15370</v>
      </c>
    </row>
    <row r="4895" spans="44:44">
      <c r="AR4895" s="55" t="s">
        <v>15371</v>
      </c>
    </row>
    <row r="4896" spans="44:44">
      <c r="AR4896" s="53" t="s">
        <v>15372</v>
      </c>
    </row>
    <row r="4897" spans="44:44">
      <c r="AR4897" s="55" t="s">
        <v>15373</v>
      </c>
    </row>
    <row r="4898" spans="44:44">
      <c r="AR4898" s="53" t="s">
        <v>15374</v>
      </c>
    </row>
    <row r="4899" spans="44:44">
      <c r="AR4899" s="55" t="s">
        <v>15375</v>
      </c>
    </row>
    <row r="4900" spans="44:44">
      <c r="AR4900" s="53" t="s">
        <v>15376</v>
      </c>
    </row>
    <row r="4901" spans="44:44">
      <c r="AR4901" s="55" t="s">
        <v>15377</v>
      </c>
    </row>
    <row r="4902" spans="44:44">
      <c r="AR4902" s="53" t="s">
        <v>15378</v>
      </c>
    </row>
    <row r="4903" spans="44:44">
      <c r="AR4903" s="55" t="s">
        <v>15379</v>
      </c>
    </row>
    <row r="4904" spans="44:44">
      <c r="AR4904" s="53" t="s">
        <v>15380</v>
      </c>
    </row>
    <row r="4905" spans="44:44">
      <c r="AR4905" s="55" t="s">
        <v>15381</v>
      </c>
    </row>
    <row r="4906" spans="44:44">
      <c r="AR4906" s="53" t="s">
        <v>15382</v>
      </c>
    </row>
    <row r="4907" spans="44:44">
      <c r="AR4907" s="55" t="s">
        <v>15383</v>
      </c>
    </row>
    <row r="4908" spans="44:44">
      <c r="AR4908" s="53" t="s">
        <v>15384</v>
      </c>
    </row>
    <row r="4909" spans="44:44">
      <c r="AR4909" s="55" t="s">
        <v>15385</v>
      </c>
    </row>
    <row r="4910" spans="44:44">
      <c r="AR4910" s="53" t="s">
        <v>15386</v>
      </c>
    </row>
    <row r="4911" spans="44:44">
      <c r="AR4911" s="55" t="s">
        <v>15387</v>
      </c>
    </row>
    <row r="4912" spans="44:44">
      <c r="AR4912" s="53" t="s">
        <v>15387</v>
      </c>
    </row>
    <row r="4913" spans="44:44">
      <c r="AR4913" s="55" t="s">
        <v>15388</v>
      </c>
    </row>
    <row r="4914" spans="44:44">
      <c r="AR4914" s="53" t="s">
        <v>15389</v>
      </c>
    </row>
    <row r="4915" spans="44:44">
      <c r="AR4915" s="55" t="s">
        <v>15390</v>
      </c>
    </row>
    <row r="4916" spans="44:44">
      <c r="AR4916" s="53" t="s">
        <v>15391</v>
      </c>
    </row>
    <row r="4917" spans="44:44">
      <c r="AR4917" s="55" t="s">
        <v>15391</v>
      </c>
    </row>
    <row r="4918" spans="44:44">
      <c r="AR4918" s="53" t="s">
        <v>15392</v>
      </c>
    </row>
    <row r="4919" spans="44:44">
      <c r="AR4919" s="55" t="s">
        <v>15393</v>
      </c>
    </row>
    <row r="4920" spans="44:44">
      <c r="AR4920" s="53" t="s">
        <v>15394</v>
      </c>
    </row>
    <row r="4921" spans="44:44">
      <c r="AR4921" s="55" t="s">
        <v>15395</v>
      </c>
    </row>
    <row r="4922" spans="44:44">
      <c r="AR4922" s="53" t="s">
        <v>15396</v>
      </c>
    </row>
    <row r="4923" spans="44:44">
      <c r="AR4923" s="55" t="s">
        <v>15397</v>
      </c>
    </row>
    <row r="4924" spans="44:44">
      <c r="AR4924" s="53" t="s">
        <v>15397</v>
      </c>
    </row>
    <row r="4925" spans="44:44">
      <c r="AR4925" s="55" t="s">
        <v>15398</v>
      </c>
    </row>
    <row r="4926" spans="44:44">
      <c r="AR4926" s="53" t="s">
        <v>15399</v>
      </c>
    </row>
    <row r="4927" spans="44:44">
      <c r="AR4927" s="55" t="s">
        <v>15400</v>
      </c>
    </row>
    <row r="4928" spans="44:44">
      <c r="AR4928" s="53" t="s">
        <v>15400</v>
      </c>
    </row>
    <row r="4929" spans="44:44">
      <c r="AR4929" s="55" t="s">
        <v>15401</v>
      </c>
    </row>
    <row r="4930" spans="44:44">
      <c r="AR4930" s="53" t="s">
        <v>15402</v>
      </c>
    </row>
    <row r="4931" spans="44:44">
      <c r="AR4931" s="55" t="s">
        <v>15403</v>
      </c>
    </row>
    <row r="4932" spans="44:44">
      <c r="AR4932" s="53" t="s">
        <v>15404</v>
      </c>
    </row>
    <row r="4933" spans="44:44">
      <c r="AR4933" s="55" t="s">
        <v>15405</v>
      </c>
    </row>
    <row r="4934" spans="44:44">
      <c r="AR4934" s="53" t="s">
        <v>15406</v>
      </c>
    </row>
    <row r="4935" spans="44:44">
      <c r="AR4935" s="55" t="s">
        <v>15406</v>
      </c>
    </row>
    <row r="4936" spans="44:44">
      <c r="AR4936" s="53" t="s">
        <v>15407</v>
      </c>
    </row>
    <row r="4937" spans="44:44">
      <c r="AR4937" s="55" t="s">
        <v>15408</v>
      </c>
    </row>
    <row r="4938" spans="44:44">
      <c r="AR4938" s="53" t="s">
        <v>15409</v>
      </c>
    </row>
    <row r="4939" spans="44:44">
      <c r="AR4939" s="55" t="s">
        <v>15410</v>
      </c>
    </row>
    <row r="4940" spans="44:44">
      <c r="AR4940" s="53" t="s">
        <v>15410</v>
      </c>
    </row>
    <row r="4941" spans="44:44">
      <c r="AR4941" s="55" t="s">
        <v>15411</v>
      </c>
    </row>
    <row r="4942" spans="44:44">
      <c r="AR4942" s="53" t="s">
        <v>15412</v>
      </c>
    </row>
    <row r="4943" spans="44:44">
      <c r="AR4943" s="55" t="s">
        <v>15413</v>
      </c>
    </row>
    <row r="4944" spans="44:44">
      <c r="AR4944" s="53" t="s">
        <v>15414</v>
      </c>
    </row>
    <row r="4945" spans="44:44">
      <c r="AR4945" s="55" t="s">
        <v>15415</v>
      </c>
    </row>
    <row r="4946" spans="44:44">
      <c r="AR4946" s="53" t="s">
        <v>15416</v>
      </c>
    </row>
    <row r="4947" spans="44:44">
      <c r="AR4947" s="55" t="s">
        <v>15417</v>
      </c>
    </row>
    <row r="4948" spans="44:44">
      <c r="AR4948" s="53" t="s">
        <v>15418</v>
      </c>
    </row>
    <row r="4949" spans="44:44">
      <c r="AR4949" s="55" t="s">
        <v>15419</v>
      </c>
    </row>
    <row r="4950" spans="44:44">
      <c r="AR4950" s="53" t="s">
        <v>15420</v>
      </c>
    </row>
    <row r="4951" spans="44:44">
      <c r="AR4951" s="55" t="s">
        <v>15421</v>
      </c>
    </row>
    <row r="4952" spans="44:44">
      <c r="AR4952" s="53" t="s">
        <v>15422</v>
      </c>
    </row>
    <row r="4953" spans="44:44">
      <c r="AR4953" s="55" t="s">
        <v>15423</v>
      </c>
    </row>
    <row r="4954" spans="44:44">
      <c r="AR4954" s="53" t="s">
        <v>15424</v>
      </c>
    </row>
    <row r="4955" spans="44:44">
      <c r="AR4955" s="55" t="s">
        <v>15425</v>
      </c>
    </row>
    <row r="4956" spans="44:44">
      <c r="AR4956" s="53" t="s">
        <v>15426</v>
      </c>
    </row>
    <row r="4957" spans="44:44">
      <c r="AR4957" s="55" t="s">
        <v>15427</v>
      </c>
    </row>
    <row r="4958" spans="44:44">
      <c r="AR4958" s="53" t="s">
        <v>15428</v>
      </c>
    </row>
    <row r="4959" spans="44:44">
      <c r="AR4959" s="55" t="s">
        <v>15429</v>
      </c>
    </row>
    <row r="4960" spans="44:44">
      <c r="AR4960" s="53" t="s">
        <v>15430</v>
      </c>
    </row>
    <row r="4961" spans="44:44">
      <c r="AR4961" s="55" t="s">
        <v>15431</v>
      </c>
    </row>
    <row r="4962" spans="44:44">
      <c r="AR4962" s="53" t="s">
        <v>15432</v>
      </c>
    </row>
    <row r="4963" spans="44:44">
      <c r="AR4963" s="55" t="s">
        <v>15433</v>
      </c>
    </row>
    <row r="4964" spans="44:44">
      <c r="AR4964" s="53" t="s">
        <v>6834</v>
      </c>
    </row>
    <row r="4965" spans="44:44">
      <c r="AR4965" s="55" t="s">
        <v>15434</v>
      </c>
    </row>
    <row r="4966" spans="44:44">
      <c r="AR4966" s="53" t="s">
        <v>15435</v>
      </c>
    </row>
    <row r="4967" spans="44:44">
      <c r="AR4967" s="55" t="s">
        <v>15436</v>
      </c>
    </row>
    <row r="4968" spans="44:44">
      <c r="AR4968" s="53" t="s">
        <v>15437</v>
      </c>
    </row>
    <row r="4969" spans="44:44">
      <c r="AR4969" s="55" t="s">
        <v>15438</v>
      </c>
    </row>
    <row r="4970" spans="44:44">
      <c r="AR4970" s="53" t="s">
        <v>15439</v>
      </c>
    </row>
    <row r="4971" spans="44:44">
      <c r="AR4971" s="55" t="s">
        <v>15440</v>
      </c>
    </row>
    <row r="4972" spans="44:44">
      <c r="AR4972" s="53" t="s">
        <v>15441</v>
      </c>
    </row>
    <row r="4973" spans="44:44">
      <c r="AR4973" s="55" t="s">
        <v>15442</v>
      </c>
    </row>
    <row r="4974" spans="44:44">
      <c r="AR4974" s="53" t="s">
        <v>15443</v>
      </c>
    </row>
    <row r="4975" spans="44:44">
      <c r="AR4975" s="55" t="s">
        <v>15444</v>
      </c>
    </row>
    <row r="4976" spans="44:44">
      <c r="AR4976" s="53" t="s">
        <v>15445</v>
      </c>
    </row>
    <row r="4977" spans="44:44">
      <c r="AR4977" s="55" t="s">
        <v>15446</v>
      </c>
    </row>
    <row r="4978" spans="44:44">
      <c r="AR4978" s="53" t="s">
        <v>15447</v>
      </c>
    </row>
    <row r="4979" spans="44:44">
      <c r="AR4979" s="55" t="s">
        <v>15448</v>
      </c>
    </row>
    <row r="4980" spans="44:44">
      <c r="AR4980" s="53" t="s">
        <v>15449</v>
      </c>
    </row>
    <row r="4981" spans="44:44">
      <c r="AR4981" s="55" t="s">
        <v>15450</v>
      </c>
    </row>
    <row r="4982" spans="44:44">
      <c r="AR4982" s="53" t="s">
        <v>15451</v>
      </c>
    </row>
    <row r="4983" spans="44:44">
      <c r="AR4983" s="55" t="s">
        <v>15452</v>
      </c>
    </row>
    <row r="4984" spans="44:44">
      <c r="AR4984" s="53" t="s">
        <v>15453</v>
      </c>
    </row>
    <row r="4985" spans="44:44">
      <c r="AR4985" s="55" t="s">
        <v>15454</v>
      </c>
    </row>
    <row r="4986" spans="44:44">
      <c r="AR4986" s="53" t="s">
        <v>15455</v>
      </c>
    </row>
    <row r="4987" spans="44:44">
      <c r="AR4987" s="55" t="s">
        <v>15456</v>
      </c>
    </row>
    <row r="4988" spans="44:44">
      <c r="AR4988" s="53" t="s">
        <v>15457</v>
      </c>
    </row>
    <row r="4989" spans="44:44">
      <c r="AR4989" s="55" t="s">
        <v>15458</v>
      </c>
    </row>
    <row r="4990" spans="44:44">
      <c r="AR4990" s="53" t="s">
        <v>15459</v>
      </c>
    </row>
    <row r="4991" spans="44:44">
      <c r="AR4991" s="55" t="s">
        <v>15460</v>
      </c>
    </row>
    <row r="4992" spans="44:44">
      <c r="AR4992" s="53" t="s">
        <v>15461</v>
      </c>
    </row>
    <row r="4993" spans="44:44">
      <c r="AR4993" s="55" t="s">
        <v>15462</v>
      </c>
    </row>
    <row r="4994" spans="44:44">
      <c r="AR4994" s="53" t="s">
        <v>15463</v>
      </c>
    </row>
    <row r="4995" spans="44:44">
      <c r="AR4995" s="55" t="s">
        <v>15464</v>
      </c>
    </row>
    <row r="4996" spans="44:44">
      <c r="AR4996" s="53" t="s">
        <v>15465</v>
      </c>
    </row>
    <row r="4997" spans="44:44">
      <c r="AR4997" s="55" t="s">
        <v>15466</v>
      </c>
    </row>
    <row r="4998" spans="44:44">
      <c r="AR4998" s="53" t="s">
        <v>15467</v>
      </c>
    </row>
    <row r="4999" spans="44:44">
      <c r="AR4999" s="55" t="s">
        <v>15468</v>
      </c>
    </row>
    <row r="5000" spans="44:44">
      <c r="AR5000" s="53" t="s">
        <v>15469</v>
      </c>
    </row>
    <row r="5001" spans="44:44">
      <c r="AR5001" s="55" t="s">
        <v>15470</v>
      </c>
    </row>
    <row r="5002" spans="44:44">
      <c r="AR5002" s="53" t="s">
        <v>15471</v>
      </c>
    </row>
    <row r="5003" spans="44:44">
      <c r="AR5003" s="55" t="s">
        <v>15472</v>
      </c>
    </row>
    <row r="5004" spans="44:44">
      <c r="AR5004" s="53" t="s">
        <v>15473</v>
      </c>
    </row>
    <row r="5005" spans="44:44">
      <c r="AR5005" s="55" t="s">
        <v>15474</v>
      </c>
    </row>
    <row r="5006" spans="44:44">
      <c r="AR5006" s="53" t="s">
        <v>15475</v>
      </c>
    </row>
    <row r="5007" spans="44:44">
      <c r="AR5007" s="55" t="s">
        <v>15476</v>
      </c>
    </row>
    <row r="5008" spans="44:44">
      <c r="AR5008" s="53" t="s">
        <v>15477</v>
      </c>
    </row>
    <row r="5009" spans="44:44">
      <c r="AR5009" s="55" t="s">
        <v>15478</v>
      </c>
    </row>
    <row r="5010" spans="44:44">
      <c r="AR5010" s="53" t="s">
        <v>15479</v>
      </c>
    </row>
    <row r="5011" spans="44:44">
      <c r="AR5011" s="55" t="s">
        <v>15480</v>
      </c>
    </row>
    <row r="5012" spans="44:44">
      <c r="AR5012" s="53" t="s">
        <v>15481</v>
      </c>
    </row>
    <row r="5013" spans="44:44">
      <c r="AR5013" s="55" t="s">
        <v>15482</v>
      </c>
    </row>
    <row r="5014" spans="44:44">
      <c r="AR5014" s="53" t="s">
        <v>15483</v>
      </c>
    </row>
    <row r="5015" spans="44:44">
      <c r="AR5015" s="55" t="s">
        <v>15484</v>
      </c>
    </row>
    <row r="5016" spans="44:44">
      <c r="AR5016" s="53" t="s">
        <v>15485</v>
      </c>
    </row>
    <row r="5017" spans="44:44">
      <c r="AR5017" s="55" t="s">
        <v>15486</v>
      </c>
    </row>
    <row r="5018" spans="44:44">
      <c r="AR5018" s="53" t="s">
        <v>15487</v>
      </c>
    </row>
    <row r="5019" spans="44:44">
      <c r="AR5019" s="55" t="s">
        <v>15488</v>
      </c>
    </row>
    <row r="5020" spans="44:44">
      <c r="AR5020" s="53" t="s">
        <v>15489</v>
      </c>
    </row>
    <row r="5021" spans="44:44">
      <c r="AR5021" s="55" t="s">
        <v>15490</v>
      </c>
    </row>
    <row r="5022" spans="44:44">
      <c r="AR5022" s="53" t="s">
        <v>15491</v>
      </c>
    </row>
    <row r="5023" spans="44:44">
      <c r="AR5023" s="55" t="s">
        <v>15492</v>
      </c>
    </row>
    <row r="5024" spans="44:44">
      <c r="AR5024" s="53" t="s">
        <v>15493</v>
      </c>
    </row>
    <row r="5025" spans="44:44">
      <c r="AR5025" s="55" t="s">
        <v>15494</v>
      </c>
    </row>
    <row r="5026" spans="44:44">
      <c r="AR5026" s="53" t="s">
        <v>15495</v>
      </c>
    </row>
    <row r="5027" spans="44:44">
      <c r="AR5027" s="55" t="s">
        <v>15495</v>
      </c>
    </row>
    <row r="5028" spans="44:44">
      <c r="AR5028" s="53" t="s">
        <v>15496</v>
      </c>
    </row>
    <row r="5029" spans="44:44">
      <c r="AR5029" s="55" t="s">
        <v>15497</v>
      </c>
    </row>
    <row r="5030" spans="44:44">
      <c r="AR5030" s="53" t="s">
        <v>15498</v>
      </c>
    </row>
    <row r="5031" spans="44:44">
      <c r="AR5031" s="55" t="s">
        <v>15499</v>
      </c>
    </row>
    <row r="5032" spans="44:44">
      <c r="AR5032" s="53" t="s">
        <v>15500</v>
      </c>
    </row>
    <row r="5033" spans="44:44">
      <c r="AR5033" s="55" t="s">
        <v>15501</v>
      </c>
    </row>
    <row r="5034" spans="44:44">
      <c r="AR5034" s="53" t="s">
        <v>15502</v>
      </c>
    </row>
    <row r="5035" spans="44:44">
      <c r="AR5035" s="55" t="s">
        <v>15503</v>
      </c>
    </row>
    <row r="5036" spans="44:44">
      <c r="AR5036" s="53" t="s">
        <v>15504</v>
      </c>
    </row>
    <row r="5037" spans="44:44">
      <c r="AR5037" s="55" t="s">
        <v>15505</v>
      </c>
    </row>
    <row r="5038" spans="44:44">
      <c r="AR5038" s="53" t="s">
        <v>15505</v>
      </c>
    </row>
    <row r="5039" spans="44:44">
      <c r="AR5039" s="55" t="s">
        <v>15506</v>
      </c>
    </row>
    <row r="5040" spans="44:44">
      <c r="AR5040" s="53" t="s">
        <v>15507</v>
      </c>
    </row>
    <row r="5041" spans="44:44">
      <c r="AR5041" s="55" t="s">
        <v>15508</v>
      </c>
    </row>
    <row r="5042" spans="44:44">
      <c r="AR5042" s="53" t="s">
        <v>15509</v>
      </c>
    </row>
    <row r="5043" spans="44:44">
      <c r="AR5043" s="55" t="s">
        <v>15510</v>
      </c>
    </row>
    <row r="5044" spans="44:44">
      <c r="AR5044" s="53" t="s">
        <v>15511</v>
      </c>
    </row>
    <row r="5045" spans="44:44">
      <c r="AR5045" s="55" t="s">
        <v>15512</v>
      </c>
    </row>
    <row r="5046" spans="44:44">
      <c r="AR5046" s="53" t="s">
        <v>15513</v>
      </c>
    </row>
    <row r="5047" spans="44:44">
      <c r="AR5047" s="55" t="s">
        <v>15514</v>
      </c>
    </row>
    <row r="5048" spans="44:44">
      <c r="AR5048" s="53" t="s">
        <v>15515</v>
      </c>
    </row>
    <row r="5049" spans="44:44">
      <c r="AR5049" s="55" t="s">
        <v>15516</v>
      </c>
    </row>
    <row r="5050" spans="44:44">
      <c r="AR5050" s="53" t="s">
        <v>15517</v>
      </c>
    </row>
    <row r="5051" spans="44:44">
      <c r="AR5051" s="55" t="s">
        <v>15518</v>
      </c>
    </row>
    <row r="5052" spans="44:44">
      <c r="AR5052" s="53" t="s">
        <v>15519</v>
      </c>
    </row>
    <row r="5053" spans="44:44">
      <c r="AR5053" s="55" t="s">
        <v>15520</v>
      </c>
    </row>
    <row r="5054" spans="44:44">
      <c r="AR5054" s="53" t="s">
        <v>15521</v>
      </c>
    </row>
    <row r="5055" spans="44:44">
      <c r="AR5055" s="55" t="s">
        <v>15522</v>
      </c>
    </row>
    <row r="5056" spans="44:44">
      <c r="AR5056" s="53" t="s">
        <v>15523</v>
      </c>
    </row>
    <row r="5057" spans="44:44">
      <c r="AR5057" s="55" t="s">
        <v>15524</v>
      </c>
    </row>
    <row r="5058" spans="44:44">
      <c r="AR5058" s="53" t="s">
        <v>15525</v>
      </c>
    </row>
    <row r="5059" spans="44:44">
      <c r="AR5059" s="55" t="s">
        <v>15526</v>
      </c>
    </row>
    <row r="5060" spans="44:44">
      <c r="AR5060" s="53" t="s">
        <v>15527</v>
      </c>
    </row>
    <row r="5061" spans="44:44">
      <c r="AR5061" s="55" t="s">
        <v>15528</v>
      </c>
    </row>
    <row r="5062" spans="44:44">
      <c r="AR5062" s="53" t="s">
        <v>15529</v>
      </c>
    </row>
    <row r="5063" spans="44:44">
      <c r="AR5063" s="55" t="s">
        <v>15530</v>
      </c>
    </row>
    <row r="5064" spans="44:44">
      <c r="AR5064" s="53" t="s">
        <v>15531</v>
      </c>
    </row>
    <row r="5065" spans="44:44">
      <c r="AR5065" s="55" t="s">
        <v>15532</v>
      </c>
    </row>
    <row r="5066" spans="44:44">
      <c r="AR5066" s="53" t="s">
        <v>15533</v>
      </c>
    </row>
    <row r="5067" spans="44:44">
      <c r="AR5067" s="55" t="s">
        <v>15534</v>
      </c>
    </row>
    <row r="5068" spans="44:44">
      <c r="AR5068" s="53" t="s">
        <v>15535</v>
      </c>
    </row>
    <row r="5069" spans="44:44">
      <c r="AR5069" s="55" t="s">
        <v>15536</v>
      </c>
    </row>
    <row r="5070" spans="44:44">
      <c r="AR5070" s="53" t="s">
        <v>15537</v>
      </c>
    </row>
    <row r="5071" spans="44:44">
      <c r="AR5071" s="55" t="s">
        <v>15538</v>
      </c>
    </row>
    <row r="5072" spans="44:44">
      <c r="AR5072" s="53" t="s">
        <v>15539</v>
      </c>
    </row>
    <row r="5073" spans="44:44">
      <c r="AR5073" s="55" t="s">
        <v>15540</v>
      </c>
    </row>
    <row r="5074" spans="44:44">
      <c r="AR5074" s="53" t="s">
        <v>15540</v>
      </c>
    </row>
    <row r="5075" spans="44:44">
      <c r="AR5075" s="55" t="s">
        <v>15541</v>
      </c>
    </row>
    <row r="5076" spans="44:44">
      <c r="AR5076" s="53" t="s">
        <v>15542</v>
      </c>
    </row>
    <row r="5077" spans="44:44">
      <c r="AR5077" s="55" t="s">
        <v>15542</v>
      </c>
    </row>
    <row r="5078" spans="44:44">
      <c r="AR5078" s="53" t="s">
        <v>15543</v>
      </c>
    </row>
    <row r="5079" spans="44:44">
      <c r="AR5079" s="55" t="s">
        <v>15544</v>
      </c>
    </row>
    <row r="5080" spans="44:44">
      <c r="AR5080" s="53" t="s">
        <v>15545</v>
      </c>
    </row>
    <row r="5081" spans="44:44">
      <c r="AR5081" s="55" t="s">
        <v>15546</v>
      </c>
    </row>
    <row r="5082" spans="44:44">
      <c r="AR5082" s="53" t="s">
        <v>15547</v>
      </c>
    </row>
    <row r="5083" spans="44:44">
      <c r="AR5083" s="55" t="s">
        <v>15548</v>
      </c>
    </row>
    <row r="5084" spans="44:44">
      <c r="AR5084" s="53" t="s">
        <v>15549</v>
      </c>
    </row>
    <row r="5085" spans="44:44">
      <c r="AR5085" s="55" t="s">
        <v>15549</v>
      </c>
    </row>
    <row r="5086" spans="44:44">
      <c r="AR5086" s="53" t="s">
        <v>15550</v>
      </c>
    </row>
    <row r="5087" spans="44:44">
      <c r="AR5087" s="55" t="s">
        <v>15551</v>
      </c>
    </row>
    <row r="5088" spans="44:44">
      <c r="AR5088" s="53" t="s">
        <v>15552</v>
      </c>
    </row>
    <row r="5089" spans="44:44">
      <c r="AR5089" s="55" t="s">
        <v>15553</v>
      </c>
    </row>
    <row r="5090" spans="44:44">
      <c r="AR5090" s="53" t="s">
        <v>15554</v>
      </c>
    </row>
    <row r="5091" spans="44:44">
      <c r="AR5091" s="55" t="s">
        <v>15555</v>
      </c>
    </row>
    <row r="5092" spans="44:44">
      <c r="AR5092" s="53" t="s">
        <v>15556</v>
      </c>
    </row>
    <row r="5093" spans="44:44">
      <c r="AR5093" s="55" t="s">
        <v>15557</v>
      </c>
    </row>
    <row r="5094" spans="44:44">
      <c r="AR5094" s="53" t="s">
        <v>15558</v>
      </c>
    </row>
    <row r="5095" spans="44:44">
      <c r="AR5095" s="55" t="s">
        <v>15559</v>
      </c>
    </row>
    <row r="5096" spans="44:44">
      <c r="AR5096" s="53" t="s">
        <v>15560</v>
      </c>
    </row>
    <row r="5097" spans="44:44">
      <c r="AR5097" s="55" t="s">
        <v>15561</v>
      </c>
    </row>
    <row r="5098" spans="44:44">
      <c r="AR5098" s="53" t="s">
        <v>15562</v>
      </c>
    </row>
    <row r="5099" spans="44:44">
      <c r="AR5099" s="55" t="s">
        <v>15563</v>
      </c>
    </row>
    <row r="5100" spans="44:44">
      <c r="AR5100" s="53" t="s">
        <v>15564</v>
      </c>
    </row>
    <row r="5101" spans="44:44">
      <c r="AR5101" s="55" t="s">
        <v>15565</v>
      </c>
    </row>
    <row r="5102" spans="44:44">
      <c r="AR5102" s="53" t="s">
        <v>15566</v>
      </c>
    </row>
    <row r="5103" spans="44:44">
      <c r="AR5103" s="55" t="s">
        <v>15567</v>
      </c>
    </row>
    <row r="5104" spans="44:44">
      <c r="AR5104" s="53" t="s">
        <v>15568</v>
      </c>
    </row>
    <row r="5105" spans="44:44">
      <c r="AR5105" s="55" t="s">
        <v>15569</v>
      </c>
    </row>
    <row r="5106" spans="44:44">
      <c r="AR5106" s="53" t="s">
        <v>15570</v>
      </c>
    </row>
    <row r="5107" spans="44:44">
      <c r="AR5107" s="55" t="s">
        <v>15571</v>
      </c>
    </row>
    <row r="5108" spans="44:44">
      <c r="AR5108" s="53" t="s">
        <v>15572</v>
      </c>
    </row>
    <row r="5109" spans="44:44">
      <c r="AR5109" s="55" t="s">
        <v>15573</v>
      </c>
    </row>
    <row r="5110" spans="44:44">
      <c r="AR5110" s="53" t="s">
        <v>15574</v>
      </c>
    </row>
    <row r="5111" spans="44:44">
      <c r="AR5111" s="55" t="s">
        <v>15575</v>
      </c>
    </row>
    <row r="5112" spans="44:44">
      <c r="AR5112" s="53" t="s">
        <v>15576</v>
      </c>
    </row>
    <row r="5113" spans="44:44">
      <c r="AR5113" s="55" t="s">
        <v>15577</v>
      </c>
    </row>
    <row r="5114" spans="44:44">
      <c r="AR5114" s="53" t="s">
        <v>15578</v>
      </c>
    </row>
    <row r="5115" spans="44:44">
      <c r="AR5115" s="55" t="s">
        <v>15578</v>
      </c>
    </row>
    <row r="5116" spans="44:44">
      <c r="AR5116" s="53" t="s">
        <v>15579</v>
      </c>
    </row>
    <row r="5117" spans="44:44">
      <c r="AR5117" s="55" t="s">
        <v>15580</v>
      </c>
    </row>
    <row r="5118" spans="44:44">
      <c r="AR5118" s="53" t="s">
        <v>15581</v>
      </c>
    </row>
    <row r="5119" spans="44:44">
      <c r="AR5119" s="55" t="s">
        <v>15582</v>
      </c>
    </row>
    <row r="5120" spans="44:44">
      <c r="AR5120" s="53" t="s">
        <v>15583</v>
      </c>
    </row>
    <row r="5121" spans="44:44">
      <c r="AR5121" s="55" t="s">
        <v>15584</v>
      </c>
    </row>
    <row r="5122" spans="44:44">
      <c r="AR5122" s="53" t="s">
        <v>15585</v>
      </c>
    </row>
    <row r="5123" spans="44:44">
      <c r="AR5123" s="55" t="s">
        <v>15586</v>
      </c>
    </row>
    <row r="5124" spans="44:44">
      <c r="AR5124" s="53" t="s">
        <v>15587</v>
      </c>
    </row>
    <row r="5125" spans="44:44">
      <c r="AR5125" s="55" t="s">
        <v>15588</v>
      </c>
    </row>
    <row r="5126" spans="44:44">
      <c r="AR5126" s="53" t="s">
        <v>15589</v>
      </c>
    </row>
    <row r="5127" spans="44:44">
      <c r="AR5127" s="55" t="s">
        <v>15590</v>
      </c>
    </row>
    <row r="5128" spans="44:44">
      <c r="AR5128" s="53" t="s">
        <v>15591</v>
      </c>
    </row>
    <row r="5129" spans="44:44">
      <c r="AR5129" s="55" t="s">
        <v>15592</v>
      </c>
    </row>
    <row r="5130" spans="44:44">
      <c r="AR5130" s="53" t="s">
        <v>15593</v>
      </c>
    </row>
    <row r="5131" spans="44:44">
      <c r="AR5131" s="55" t="s">
        <v>15594</v>
      </c>
    </row>
    <row r="5132" spans="44:44">
      <c r="AR5132" s="53" t="s">
        <v>15595</v>
      </c>
    </row>
    <row r="5133" spans="44:44">
      <c r="AR5133" s="55" t="s">
        <v>15596</v>
      </c>
    </row>
    <row r="5134" spans="44:44">
      <c r="AR5134" s="53" t="s">
        <v>15597</v>
      </c>
    </row>
    <row r="5135" spans="44:44">
      <c r="AR5135" s="55" t="s">
        <v>15598</v>
      </c>
    </row>
    <row r="5136" spans="44:44">
      <c r="AR5136" s="53" t="s">
        <v>15599</v>
      </c>
    </row>
    <row r="5137" spans="44:44">
      <c r="AR5137" s="55" t="s">
        <v>15600</v>
      </c>
    </row>
    <row r="5138" spans="44:44">
      <c r="AR5138" s="53" t="s">
        <v>15601</v>
      </c>
    </row>
    <row r="5139" spans="44:44">
      <c r="AR5139" s="55" t="s">
        <v>15602</v>
      </c>
    </row>
    <row r="5140" spans="44:44">
      <c r="AR5140" s="53" t="s">
        <v>15603</v>
      </c>
    </row>
    <row r="5141" spans="44:44">
      <c r="AR5141" s="55" t="s">
        <v>15604</v>
      </c>
    </row>
    <row r="5142" spans="44:44">
      <c r="AR5142" s="53" t="s">
        <v>15605</v>
      </c>
    </row>
    <row r="5143" spans="44:44">
      <c r="AR5143" s="55" t="s">
        <v>15606</v>
      </c>
    </row>
    <row r="5144" spans="44:44">
      <c r="AR5144" s="53" t="s">
        <v>15606</v>
      </c>
    </row>
    <row r="5145" spans="44:44">
      <c r="AR5145" s="55" t="s">
        <v>15607</v>
      </c>
    </row>
    <row r="5146" spans="44:44">
      <c r="AR5146" s="53" t="s">
        <v>15608</v>
      </c>
    </row>
    <row r="5147" spans="44:44">
      <c r="AR5147" s="55" t="s">
        <v>15609</v>
      </c>
    </row>
    <row r="5148" spans="44:44">
      <c r="AR5148" s="53" t="s">
        <v>15610</v>
      </c>
    </row>
    <row r="5149" spans="44:44">
      <c r="AR5149" s="55" t="s">
        <v>15611</v>
      </c>
    </row>
    <row r="5150" spans="44:44">
      <c r="AR5150" s="53" t="s">
        <v>15612</v>
      </c>
    </row>
    <row r="5151" spans="44:44">
      <c r="AR5151" s="55" t="s">
        <v>15613</v>
      </c>
    </row>
    <row r="5152" spans="44:44">
      <c r="AR5152" s="53" t="s">
        <v>15614</v>
      </c>
    </row>
    <row r="5153" spans="44:44">
      <c r="AR5153" s="55" t="s">
        <v>15615</v>
      </c>
    </row>
    <row r="5154" spans="44:44">
      <c r="AR5154" s="53" t="s">
        <v>15616</v>
      </c>
    </row>
    <row r="5155" spans="44:44">
      <c r="AR5155" s="55" t="s">
        <v>15616</v>
      </c>
    </row>
    <row r="5156" spans="44:44">
      <c r="AR5156" s="53" t="s">
        <v>15617</v>
      </c>
    </row>
    <row r="5157" spans="44:44">
      <c r="AR5157" s="55" t="s">
        <v>15618</v>
      </c>
    </row>
    <row r="5158" spans="44:44">
      <c r="AR5158" s="53" t="s">
        <v>15618</v>
      </c>
    </row>
    <row r="5159" spans="44:44">
      <c r="AR5159" s="55" t="s">
        <v>15619</v>
      </c>
    </row>
    <row r="5160" spans="44:44">
      <c r="AR5160" s="53" t="s">
        <v>15620</v>
      </c>
    </row>
    <row r="5161" spans="44:44">
      <c r="AR5161" s="55" t="s">
        <v>15620</v>
      </c>
    </row>
    <row r="5162" spans="44:44">
      <c r="AR5162" s="53" t="s">
        <v>15621</v>
      </c>
    </row>
    <row r="5163" spans="44:44">
      <c r="AR5163" s="55" t="s">
        <v>15621</v>
      </c>
    </row>
    <row r="5164" spans="44:44">
      <c r="AR5164" s="53" t="s">
        <v>15622</v>
      </c>
    </row>
    <row r="5165" spans="44:44">
      <c r="AR5165" s="55" t="s">
        <v>15623</v>
      </c>
    </row>
    <row r="5166" spans="44:44">
      <c r="AR5166" s="53" t="s">
        <v>15624</v>
      </c>
    </row>
    <row r="5167" spans="44:44">
      <c r="AR5167" s="55" t="s">
        <v>15625</v>
      </c>
    </row>
    <row r="5168" spans="44:44">
      <c r="AR5168" s="53" t="s">
        <v>15626</v>
      </c>
    </row>
    <row r="5169" spans="44:44">
      <c r="AR5169" s="55" t="s">
        <v>15627</v>
      </c>
    </row>
    <row r="5170" spans="44:44">
      <c r="AR5170" s="53" t="s">
        <v>15628</v>
      </c>
    </row>
    <row r="5171" spans="44:44">
      <c r="AR5171" s="55" t="s">
        <v>15629</v>
      </c>
    </row>
    <row r="5172" spans="44:44">
      <c r="AR5172" s="53" t="s">
        <v>15630</v>
      </c>
    </row>
    <row r="5173" spans="44:44">
      <c r="AR5173" s="55" t="s">
        <v>15631</v>
      </c>
    </row>
    <row r="5174" spans="44:44">
      <c r="AR5174" s="53" t="s">
        <v>15632</v>
      </c>
    </row>
    <row r="5175" spans="44:44">
      <c r="AR5175" s="55" t="s">
        <v>15633</v>
      </c>
    </row>
    <row r="5176" spans="44:44">
      <c r="AR5176" s="53" t="s">
        <v>15634</v>
      </c>
    </row>
    <row r="5177" spans="44:44">
      <c r="AR5177" s="55" t="s">
        <v>15635</v>
      </c>
    </row>
    <row r="5178" spans="44:44">
      <c r="AR5178" s="53" t="s">
        <v>15636</v>
      </c>
    </row>
    <row r="5179" spans="44:44">
      <c r="AR5179" s="55" t="s">
        <v>15637</v>
      </c>
    </row>
    <row r="5180" spans="44:44">
      <c r="AR5180" s="53" t="s">
        <v>15638</v>
      </c>
    </row>
    <row r="5181" spans="44:44">
      <c r="AR5181" s="55" t="s">
        <v>15639</v>
      </c>
    </row>
    <row r="5182" spans="44:44">
      <c r="AR5182" s="53" t="s">
        <v>15640</v>
      </c>
    </row>
    <row r="5183" spans="44:44">
      <c r="AR5183" s="55" t="s">
        <v>15641</v>
      </c>
    </row>
    <row r="5184" spans="44:44">
      <c r="AR5184" s="53" t="s">
        <v>15642</v>
      </c>
    </row>
    <row r="5185" spans="44:44">
      <c r="AR5185" s="55" t="s">
        <v>15643</v>
      </c>
    </row>
    <row r="5186" spans="44:44">
      <c r="AR5186" s="53" t="s">
        <v>15644</v>
      </c>
    </row>
    <row r="5187" spans="44:44">
      <c r="AR5187" s="55" t="s">
        <v>15645</v>
      </c>
    </row>
    <row r="5188" spans="44:44">
      <c r="AR5188" s="53" t="s">
        <v>15646</v>
      </c>
    </row>
    <row r="5189" spans="44:44">
      <c r="AR5189" s="55" t="s">
        <v>15647</v>
      </c>
    </row>
    <row r="5190" spans="44:44">
      <c r="AR5190" s="53" t="s">
        <v>15647</v>
      </c>
    </row>
    <row r="5191" spans="44:44">
      <c r="AR5191" s="55" t="s">
        <v>15648</v>
      </c>
    </row>
    <row r="5192" spans="44:44">
      <c r="AR5192" s="53" t="s">
        <v>15649</v>
      </c>
    </row>
    <row r="5193" spans="44:44">
      <c r="AR5193" s="55" t="s">
        <v>15650</v>
      </c>
    </row>
    <row r="5194" spans="44:44">
      <c r="AR5194" s="53" t="s">
        <v>15651</v>
      </c>
    </row>
    <row r="5195" spans="44:44">
      <c r="AR5195" s="55" t="s">
        <v>15652</v>
      </c>
    </row>
    <row r="5196" spans="44:44">
      <c r="AR5196" s="53" t="s">
        <v>15653</v>
      </c>
    </row>
    <row r="5197" spans="44:44">
      <c r="AR5197" s="55" t="s">
        <v>15654</v>
      </c>
    </row>
    <row r="5198" spans="44:44">
      <c r="AR5198" s="53" t="s">
        <v>15655</v>
      </c>
    </row>
    <row r="5199" spans="44:44">
      <c r="AR5199" s="55" t="s">
        <v>15656</v>
      </c>
    </row>
    <row r="5200" spans="44:44">
      <c r="AR5200" s="53" t="s">
        <v>15657</v>
      </c>
    </row>
    <row r="5201" spans="44:44">
      <c r="AR5201" s="55" t="s">
        <v>15658</v>
      </c>
    </row>
    <row r="5202" spans="44:44">
      <c r="AR5202" s="53" t="s">
        <v>15659</v>
      </c>
    </row>
    <row r="5203" spans="44:44">
      <c r="AR5203" s="55" t="s">
        <v>15660</v>
      </c>
    </row>
    <row r="5204" spans="44:44">
      <c r="AR5204" s="53" t="s">
        <v>15661</v>
      </c>
    </row>
    <row r="5205" spans="44:44">
      <c r="AR5205" s="55" t="s">
        <v>15662</v>
      </c>
    </row>
    <row r="5206" spans="44:44">
      <c r="AR5206" s="53" t="s">
        <v>15662</v>
      </c>
    </row>
    <row r="5207" spans="44:44">
      <c r="AR5207" s="55" t="s">
        <v>15663</v>
      </c>
    </row>
    <row r="5208" spans="44:44">
      <c r="AR5208" s="53" t="s">
        <v>15664</v>
      </c>
    </row>
    <row r="5209" spans="44:44">
      <c r="AR5209" s="55" t="s">
        <v>15665</v>
      </c>
    </row>
    <row r="5210" spans="44:44">
      <c r="AR5210" s="53" t="s">
        <v>15666</v>
      </c>
    </row>
    <row r="5211" spans="44:44">
      <c r="AR5211" s="55" t="s">
        <v>15667</v>
      </c>
    </row>
    <row r="5212" spans="44:44">
      <c r="AR5212" s="53" t="s">
        <v>15668</v>
      </c>
    </row>
    <row r="5213" spans="44:44">
      <c r="AR5213" s="55" t="s">
        <v>15669</v>
      </c>
    </row>
    <row r="5214" spans="44:44">
      <c r="AR5214" s="53" t="s">
        <v>15670</v>
      </c>
    </row>
    <row r="5215" spans="44:44">
      <c r="AR5215" s="55" t="s">
        <v>15671</v>
      </c>
    </row>
    <row r="5216" spans="44:44">
      <c r="AR5216" s="53" t="s">
        <v>15672</v>
      </c>
    </row>
    <row r="5217" spans="44:44">
      <c r="AR5217" s="55" t="s">
        <v>15673</v>
      </c>
    </row>
    <row r="5218" spans="44:44">
      <c r="AR5218" s="53" t="s">
        <v>15674</v>
      </c>
    </row>
    <row r="5219" spans="44:44">
      <c r="AR5219" s="55" t="s">
        <v>15675</v>
      </c>
    </row>
    <row r="5220" spans="44:44">
      <c r="AR5220" s="53" t="s">
        <v>15676</v>
      </c>
    </row>
    <row r="5221" spans="44:44">
      <c r="AR5221" s="55" t="s">
        <v>15676</v>
      </c>
    </row>
    <row r="5222" spans="44:44">
      <c r="AR5222" s="53" t="s">
        <v>15677</v>
      </c>
    </row>
    <row r="5223" spans="44:44">
      <c r="AR5223" s="55" t="s">
        <v>15678</v>
      </c>
    </row>
    <row r="5224" spans="44:44">
      <c r="AR5224" s="53" t="s">
        <v>15679</v>
      </c>
    </row>
    <row r="5225" spans="44:44">
      <c r="AR5225" s="55" t="s">
        <v>15679</v>
      </c>
    </row>
    <row r="5226" spans="44:44">
      <c r="AR5226" s="53" t="s">
        <v>15680</v>
      </c>
    </row>
    <row r="5227" spans="44:44">
      <c r="AR5227" s="55" t="s">
        <v>15681</v>
      </c>
    </row>
    <row r="5228" spans="44:44">
      <c r="AR5228" s="53" t="s">
        <v>15682</v>
      </c>
    </row>
    <row r="5229" spans="44:44">
      <c r="AR5229" s="55" t="s">
        <v>15683</v>
      </c>
    </row>
    <row r="5230" spans="44:44">
      <c r="AR5230" s="53" t="s">
        <v>15684</v>
      </c>
    </row>
    <row r="5231" spans="44:44">
      <c r="AR5231" s="55" t="s">
        <v>15685</v>
      </c>
    </row>
    <row r="5232" spans="44:44">
      <c r="AR5232" s="53" t="s">
        <v>15686</v>
      </c>
    </row>
    <row r="5233" spans="44:44">
      <c r="AR5233" s="55" t="s">
        <v>15687</v>
      </c>
    </row>
    <row r="5234" spans="44:44">
      <c r="AR5234" s="53" t="s">
        <v>15688</v>
      </c>
    </row>
    <row r="5235" spans="44:44">
      <c r="AR5235" s="55" t="s">
        <v>15689</v>
      </c>
    </row>
    <row r="5236" spans="44:44">
      <c r="AR5236" s="53" t="s">
        <v>15690</v>
      </c>
    </row>
    <row r="5237" spans="44:44">
      <c r="AR5237" s="55" t="s">
        <v>15691</v>
      </c>
    </row>
    <row r="5238" spans="44:44">
      <c r="AR5238" s="53" t="s">
        <v>15692</v>
      </c>
    </row>
    <row r="5239" spans="44:44">
      <c r="AR5239" s="55" t="s">
        <v>15693</v>
      </c>
    </row>
    <row r="5240" spans="44:44">
      <c r="AR5240" s="53" t="s">
        <v>15694</v>
      </c>
    </row>
    <row r="5241" spans="44:44">
      <c r="AR5241" s="55" t="s">
        <v>15695</v>
      </c>
    </row>
    <row r="5242" spans="44:44">
      <c r="AR5242" s="53" t="s">
        <v>15696</v>
      </c>
    </row>
    <row r="5243" spans="44:44">
      <c r="AR5243" s="55" t="s">
        <v>15697</v>
      </c>
    </row>
    <row r="5244" spans="44:44">
      <c r="AR5244" s="53" t="s">
        <v>15698</v>
      </c>
    </row>
    <row r="5245" spans="44:44">
      <c r="AR5245" s="55" t="s">
        <v>15699</v>
      </c>
    </row>
    <row r="5246" spans="44:44">
      <c r="AR5246" s="53" t="s">
        <v>15700</v>
      </c>
    </row>
    <row r="5247" spans="44:44">
      <c r="AR5247" s="55" t="s">
        <v>15701</v>
      </c>
    </row>
    <row r="5248" spans="44:44">
      <c r="AR5248" s="53" t="s">
        <v>15702</v>
      </c>
    </row>
    <row r="5249" spans="44:44">
      <c r="AR5249" s="55" t="s">
        <v>15703</v>
      </c>
    </row>
    <row r="5250" spans="44:44">
      <c r="AR5250" s="53" t="s">
        <v>15704</v>
      </c>
    </row>
    <row r="5251" spans="44:44">
      <c r="AR5251" s="55" t="s">
        <v>15705</v>
      </c>
    </row>
    <row r="5252" spans="44:44">
      <c r="AR5252" s="53" t="s">
        <v>15706</v>
      </c>
    </row>
    <row r="5253" spans="44:44">
      <c r="AR5253" s="55" t="s">
        <v>15707</v>
      </c>
    </row>
    <row r="5254" spans="44:44">
      <c r="AR5254" s="53" t="s">
        <v>15708</v>
      </c>
    </row>
    <row r="5255" spans="44:44">
      <c r="AR5255" s="55" t="s">
        <v>15709</v>
      </c>
    </row>
    <row r="5256" spans="44:44">
      <c r="AR5256" s="53" t="s">
        <v>15710</v>
      </c>
    </row>
    <row r="5257" spans="44:44">
      <c r="AR5257" s="55" t="s">
        <v>15710</v>
      </c>
    </row>
    <row r="5258" spans="44:44">
      <c r="AR5258" s="53" t="s">
        <v>15711</v>
      </c>
    </row>
    <row r="5259" spans="44:44">
      <c r="AR5259" s="55" t="s">
        <v>15712</v>
      </c>
    </row>
    <row r="5260" spans="44:44">
      <c r="AR5260" s="53" t="s">
        <v>15713</v>
      </c>
    </row>
    <row r="5261" spans="44:44">
      <c r="AR5261" s="55" t="s">
        <v>15714</v>
      </c>
    </row>
    <row r="5262" spans="44:44">
      <c r="AR5262" s="53" t="s">
        <v>15715</v>
      </c>
    </row>
    <row r="5263" spans="44:44">
      <c r="AR5263" s="55" t="s">
        <v>15716</v>
      </c>
    </row>
    <row r="5264" spans="44:44">
      <c r="AR5264" s="53" t="s">
        <v>15717</v>
      </c>
    </row>
    <row r="5265" spans="44:44">
      <c r="AR5265" s="55" t="s">
        <v>15718</v>
      </c>
    </row>
    <row r="5266" spans="44:44">
      <c r="AR5266" s="53" t="s">
        <v>15719</v>
      </c>
    </row>
    <row r="5267" spans="44:44">
      <c r="AR5267" s="55" t="s">
        <v>15720</v>
      </c>
    </row>
    <row r="5268" spans="44:44">
      <c r="AR5268" s="53" t="s">
        <v>15721</v>
      </c>
    </row>
    <row r="5269" spans="44:44">
      <c r="AR5269" s="55" t="s">
        <v>15722</v>
      </c>
    </row>
    <row r="5270" spans="44:44">
      <c r="AR5270" s="53" t="s">
        <v>15723</v>
      </c>
    </row>
    <row r="5271" spans="44:44">
      <c r="AR5271" s="55" t="s">
        <v>15724</v>
      </c>
    </row>
    <row r="5272" spans="44:44">
      <c r="AR5272" s="53" t="s">
        <v>15725</v>
      </c>
    </row>
    <row r="5273" spans="44:44">
      <c r="AR5273" s="55" t="s">
        <v>15726</v>
      </c>
    </row>
    <row r="5274" spans="44:44">
      <c r="AR5274" s="53" t="s">
        <v>15727</v>
      </c>
    </row>
    <row r="5275" spans="44:44">
      <c r="AR5275" s="55" t="s">
        <v>15728</v>
      </c>
    </row>
    <row r="5276" spans="44:44">
      <c r="AR5276" s="53" t="s">
        <v>15729</v>
      </c>
    </row>
    <row r="5277" spans="44:44">
      <c r="AR5277" s="55" t="s">
        <v>15730</v>
      </c>
    </row>
    <row r="5278" spans="44:44">
      <c r="AR5278" s="53" t="s">
        <v>15731</v>
      </c>
    </row>
    <row r="5279" spans="44:44">
      <c r="AR5279" s="55" t="s">
        <v>15732</v>
      </c>
    </row>
    <row r="5280" spans="44:44">
      <c r="AR5280" s="53" t="s">
        <v>15733</v>
      </c>
    </row>
    <row r="5281" spans="44:44">
      <c r="AR5281" s="55" t="s">
        <v>15734</v>
      </c>
    </row>
    <row r="5282" spans="44:44">
      <c r="AR5282" s="53" t="s">
        <v>15735</v>
      </c>
    </row>
    <row r="5283" spans="44:44">
      <c r="AR5283" s="55" t="s">
        <v>15736</v>
      </c>
    </row>
    <row r="5284" spans="44:44">
      <c r="AR5284" s="53" t="s">
        <v>15737</v>
      </c>
    </row>
    <row r="5285" spans="44:44">
      <c r="AR5285" s="55" t="s">
        <v>15738</v>
      </c>
    </row>
    <row r="5286" spans="44:44">
      <c r="AR5286" s="53" t="s">
        <v>15739</v>
      </c>
    </row>
    <row r="5287" spans="44:44">
      <c r="AR5287" s="55" t="s">
        <v>15740</v>
      </c>
    </row>
    <row r="5288" spans="44:44">
      <c r="AR5288" s="53" t="s">
        <v>15741</v>
      </c>
    </row>
    <row r="5289" spans="44:44">
      <c r="AR5289" s="55" t="s">
        <v>15742</v>
      </c>
    </row>
    <row r="5290" spans="44:44">
      <c r="AR5290" s="53" t="s">
        <v>15743</v>
      </c>
    </row>
    <row r="5291" spans="44:44">
      <c r="AR5291" s="55" t="s">
        <v>15744</v>
      </c>
    </row>
    <row r="5292" spans="44:44">
      <c r="AR5292" s="53" t="s">
        <v>15745</v>
      </c>
    </row>
    <row r="5293" spans="44:44">
      <c r="AR5293" s="55" t="s">
        <v>15746</v>
      </c>
    </row>
    <row r="5294" spans="44:44">
      <c r="AR5294" s="53" t="s">
        <v>15747</v>
      </c>
    </row>
    <row r="5295" spans="44:44">
      <c r="AR5295" s="55" t="s">
        <v>15748</v>
      </c>
    </row>
    <row r="5296" spans="44:44">
      <c r="AR5296" s="53" t="s">
        <v>10480</v>
      </c>
    </row>
    <row r="5297" spans="44:44">
      <c r="AR5297" s="55" t="s">
        <v>15749</v>
      </c>
    </row>
    <row r="5298" spans="44:44">
      <c r="AR5298" s="53" t="s">
        <v>15750</v>
      </c>
    </row>
    <row r="5299" spans="44:44">
      <c r="AR5299" s="55" t="s">
        <v>15751</v>
      </c>
    </row>
    <row r="5300" spans="44:44">
      <c r="AR5300" s="53" t="s">
        <v>15752</v>
      </c>
    </row>
    <row r="5301" spans="44:44">
      <c r="AR5301" s="55" t="s">
        <v>15752</v>
      </c>
    </row>
    <row r="5302" spans="44:44">
      <c r="AR5302" s="53" t="s">
        <v>15753</v>
      </c>
    </row>
    <row r="5303" spans="44:44">
      <c r="AR5303" s="55" t="s">
        <v>15754</v>
      </c>
    </row>
    <row r="5304" spans="44:44">
      <c r="AR5304" s="53" t="s">
        <v>15754</v>
      </c>
    </row>
    <row r="5305" spans="44:44">
      <c r="AR5305" s="55" t="s">
        <v>15754</v>
      </c>
    </row>
    <row r="5306" spans="44:44">
      <c r="AR5306" s="53" t="s">
        <v>15755</v>
      </c>
    </row>
    <row r="5307" spans="44:44">
      <c r="AR5307" s="55" t="s">
        <v>15756</v>
      </c>
    </row>
    <row r="5308" spans="44:44">
      <c r="AR5308" s="53" t="s">
        <v>15757</v>
      </c>
    </row>
    <row r="5309" spans="44:44">
      <c r="AR5309" s="55" t="s">
        <v>15758</v>
      </c>
    </row>
    <row r="5310" spans="44:44">
      <c r="AR5310" s="53" t="s">
        <v>15759</v>
      </c>
    </row>
    <row r="5311" spans="44:44">
      <c r="AR5311" s="55" t="s">
        <v>15760</v>
      </c>
    </row>
    <row r="5312" spans="44:44">
      <c r="AR5312" s="53" t="s">
        <v>15761</v>
      </c>
    </row>
    <row r="5313" spans="44:44">
      <c r="AR5313" s="55" t="s">
        <v>15762</v>
      </c>
    </row>
    <row r="5314" spans="44:44">
      <c r="AR5314" s="53" t="s">
        <v>15763</v>
      </c>
    </row>
    <row r="5315" spans="44:44">
      <c r="AR5315" s="55" t="s">
        <v>15764</v>
      </c>
    </row>
    <row r="5316" spans="44:44">
      <c r="AR5316" s="53" t="s">
        <v>15765</v>
      </c>
    </row>
    <row r="5317" spans="44:44">
      <c r="AR5317" s="55" t="s">
        <v>15766</v>
      </c>
    </row>
    <row r="5318" spans="44:44">
      <c r="AR5318" s="53" t="s">
        <v>15767</v>
      </c>
    </row>
    <row r="5319" spans="44:44">
      <c r="AR5319" s="55" t="s">
        <v>15768</v>
      </c>
    </row>
    <row r="5320" spans="44:44">
      <c r="AR5320" s="53" t="s">
        <v>15769</v>
      </c>
    </row>
    <row r="5321" spans="44:44">
      <c r="AR5321" s="55" t="s">
        <v>15770</v>
      </c>
    </row>
    <row r="5322" spans="44:44">
      <c r="AR5322" s="53" t="s">
        <v>15771</v>
      </c>
    </row>
    <row r="5323" spans="44:44">
      <c r="AR5323" s="55" t="s">
        <v>15772</v>
      </c>
    </row>
    <row r="5324" spans="44:44">
      <c r="AR5324" s="53" t="s">
        <v>15773</v>
      </c>
    </row>
    <row r="5325" spans="44:44">
      <c r="AR5325" s="55" t="s">
        <v>15774</v>
      </c>
    </row>
    <row r="5326" spans="44:44">
      <c r="AR5326" s="53" t="s">
        <v>15775</v>
      </c>
    </row>
    <row r="5327" spans="44:44">
      <c r="AR5327" s="55" t="s">
        <v>15776</v>
      </c>
    </row>
    <row r="5328" spans="44:44">
      <c r="AR5328" s="53" t="s">
        <v>15777</v>
      </c>
    </row>
    <row r="5329" spans="44:44">
      <c r="AR5329" s="55" t="s">
        <v>15778</v>
      </c>
    </row>
    <row r="5330" spans="44:44">
      <c r="AR5330" s="53" t="s">
        <v>15779</v>
      </c>
    </row>
    <row r="5331" spans="44:44">
      <c r="AR5331" s="55" t="s">
        <v>15780</v>
      </c>
    </row>
    <row r="5332" spans="44:44">
      <c r="AR5332" s="53" t="s">
        <v>15781</v>
      </c>
    </row>
    <row r="5333" spans="44:44">
      <c r="AR5333" s="55" t="s">
        <v>15782</v>
      </c>
    </row>
    <row r="5334" spans="44:44">
      <c r="AR5334" s="53" t="s">
        <v>15783</v>
      </c>
    </row>
    <row r="5335" spans="44:44">
      <c r="AR5335" s="55" t="s">
        <v>15784</v>
      </c>
    </row>
    <row r="5336" spans="44:44">
      <c r="AR5336" s="53" t="s">
        <v>15785</v>
      </c>
    </row>
    <row r="5337" spans="44:44">
      <c r="AR5337" s="55" t="s">
        <v>15786</v>
      </c>
    </row>
    <row r="5338" spans="44:44">
      <c r="AR5338" s="53" t="s">
        <v>15787</v>
      </c>
    </row>
    <row r="5339" spans="44:44">
      <c r="AR5339" s="55" t="s">
        <v>15787</v>
      </c>
    </row>
    <row r="5340" spans="44:44">
      <c r="AR5340" s="53" t="s">
        <v>15788</v>
      </c>
    </row>
    <row r="5341" spans="44:44">
      <c r="AR5341" s="55" t="s">
        <v>15789</v>
      </c>
    </row>
    <row r="5342" spans="44:44">
      <c r="AR5342" s="53" t="s">
        <v>15790</v>
      </c>
    </row>
    <row r="5343" spans="44:44">
      <c r="AR5343" s="55" t="s">
        <v>15791</v>
      </c>
    </row>
    <row r="5344" spans="44:44">
      <c r="AR5344" s="53" t="s">
        <v>15792</v>
      </c>
    </row>
    <row r="5345" spans="44:44">
      <c r="AR5345" s="55" t="s">
        <v>15792</v>
      </c>
    </row>
    <row r="5346" spans="44:44">
      <c r="AR5346" s="53" t="s">
        <v>15793</v>
      </c>
    </row>
    <row r="5347" spans="44:44">
      <c r="AR5347" s="55" t="s">
        <v>15794</v>
      </c>
    </row>
    <row r="5348" spans="44:44">
      <c r="AR5348" s="53" t="s">
        <v>15795</v>
      </c>
    </row>
    <row r="5349" spans="44:44">
      <c r="AR5349" s="55" t="s">
        <v>15796</v>
      </c>
    </row>
    <row r="5350" spans="44:44">
      <c r="AR5350" s="53" t="s">
        <v>15797</v>
      </c>
    </row>
    <row r="5351" spans="44:44">
      <c r="AR5351" s="55" t="s">
        <v>15798</v>
      </c>
    </row>
    <row r="5352" spans="44:44">
      <c r="AR5352" s="53" t="s">
        <v>15799</v>
      </c>
    </row>
    <row r="5353" spans="44:44">
      <c r="AR5353" s="55" t="s">
        <v>15800</v>
      </c>
    </row>
    <row r="5354" spans="44:44">
      <c r="AR5354" s="53" t="s">
        <v>15801</v>
      </c>
    </row>
    <row r="5355" spans="44:44">
      <c r="AR5355" s="55" t="s">
        <v>15802</v>
      </c>
    </row>
    <row r="5356" spans="44:44">
      <c r="AR5356" s="53" t="s">
        <v>15803</v>
      </c>
    </row>
    <row r="5357" spans="44:44">
      <c r="AR5357" s="55" t="s">
        <v>15804</v>
      </c>
    </row>
    <row r="5358" spans="44:44">
      <c r="AR5358" s="53" t="s">
        <v>15805</v>
      </c>
    </row>
    <row r="5359" spans="44:44">
      <c r="AR5359" s="55" t="s">
        <v>10609</v>
      </c>
    </row>
    <row r="5360" spans="44:44">
      <c r="AR5360" s="53" t="s">
        <v>15806</v>
      </c>
    </row>
    <row r="5361" spans="44:44">
      <c r="AR5361" s="55" t="s">
        <v>15807</v>
      </c>
    </row>
    <row r="5362" spans="44:44">
      <c r="AR5362" s="53" t="s">
        <v>15808</v>
      </c>
    </row>
    <row r="5363" spans="44:44">
      <c r="AR5363" s="55" t="s">
        <v>15809</v>
      </c>
    </row>
    <row r="5364" spans="44:44">
      <c r="AR5364" s="53" t="s">
        <v>15810</v>
      </c>
    </row>
    <row r="5365" spans="44:44">
      <c r="AR5365" s="55" t="s">
        <v>15811</v>
      </c>
    </row>
    <row r="5366" spans="44:44">
      <c r="AR5366" s="53" t="s">
        <v>15812</v>
      </c>
    </row>
    <row r="5367" spans="44:44">
      <c r="AR5367" s="55" t="s">
        <v>15813</v>
      </c>
    </row>
    <row r="5368" spans="44:44">
      <c r="AR5368" s="53" t="s">
        <v>15814</v>
      </c>
    </row>
    <row r="5369" spans="44:44">
      <c r="AR5369" s="55" t="s">
        <v>15815</v>
      </c>
    </row>
    <row r="5370" spans="44:44">
      <c r="AR5370" s="53" t="s">
        <v>15816</v>
      </c>
    </row>
    <row r="5371" spans="44:44">
      <c r="AR5371" s="55" t="s">
        <v>15817</v>
      </c>
    </row>
    <row r="5372" spans="44:44">
      <c r="AR5372" s="53" t="s">
        <v>15818</v>
      </c>
    </row>
    <row r="5373" spans="44:44">
      <c r="AR5373" s="55" t="s">
        <v>15819</v>
      </c>
    </row>
    <row r="5374" spans="44:44">
      <c r="AR5374" s="53" t="s">
        <v>15820</v>
      </c>
    </row>
    <row r="5375" spans="44:44">
      <c r="AR5375" s="55" t="s">
        <v>15821</v>
      </c>
    </row>
    <row r="5376" spans="44:44">
      <c r="AR5376" s="53" t="s">
        <v>15822</v>
      </c>
    </row>
    <row r="5377" spans="44:44">
      <c r="AR5377" s="55" t="s">
        <v>15823</v>
      </c>
    </row>
    <row r="5378" spans="44:44">
      <c r="AR5378" s="53" t="s">
        <v>15824</v>
      </c>
    </row>
    <row r="5379" spans="44:44">
      <c r="AR5379" s="55" t="s">
        <v>15825</v>
      </c>
    </row>
    <row r="5380" spans="44:44">
      <c r="AR5380" s="53" t="s">
        <v>15826</v>
      </c>
    </row>
    <row r="5381" spans="44:44">
      <c r="AR5381" s="55" t="s">
        <v>15827</v>
      </c>
    </row>
    <row r="5382" spans="44:44">
      <c r="AR5382" s="53" t="s">
        <v>15828</v>
      </c>
    </row>
    <row r="5383" spans="44:44">
      <c r="AR5383" s="55" t="s">
        <v>15829</v>
      </c>
    </row>
    <row r="5384" spans="44:44">
      <c r="AR5384" s="53" t="s">
        <v>15830</v>
      </c>
    </row>
    <row r="5385" spans="44:44">
      <c r="AR5385" s="55" t="s">
        <v>15831</v>
      </c>
    </row>
    <row r="5386" spans="44:44">
      <c r="AR5386" s="53" t="s">
        <v>15832</v>
      </c>
    </row>
    <row r="5387" spans="44:44">
      <c r="AR5387" s="55" t="s">
        <v>15833</v>
      </c>
    </row>
    <row r="5388" spans="44:44">
      <c r="AR5388" s="53" t="s">
        <v>15834</v>
      </c>
    </row>
    <row r="5389" spans="44:44">
      <c r="AR5389" s="55" t="s">
        <v>15835</v>
      </c>
    </row>
    <row r="5390" spans="44:44">
      <c r="AR5390" s="53" t="s">
        <v>15836</v>
      </c>
    </row>
    <row r="5391" spans="44:44">
      <c r="AR5391" s="55" t="s">
        <v>15837</v>
      </c>
    </row>
    <row r="5392" spans="44:44">
      <c r="AR5392" s="53" t="s">
        <v>15838</v>
      </c>
    </row>
    <row r="5393" spans="44:44">
      <c r="AR5393" s="55" t="s">
        <v>15839</v>
      </c>
    </row>
    <row r="5394" spans="44:44">
      <c r="AR5394" s="53" t="s">
        <v>15840</v>
      </c>
    </row>
    <row r="5395" spans="44:44">
      <c r="AR5395" s="55" t="s">
        <v>15841</v>
      </c>
    </row>
    <row r="5396" spans="44:44">
      <c r="AR5396" s="53" t="s">
        <v>15842</v>
      </c>
    </row>
    <row r="5397" spans="44:44">
      <c r="AR5397" s="55" t="s">
        <v>15843</v>
      </c>
    </row>
    <row r="5398" spans="44:44">
      <c r="AR5398" s="53" t="s">
        <v>15844</v>
      </c>
    </row>
    <row r="5399" spans="44:44">
      <c r="AR5399" s="55" t="s">
        <v>15845</v>
      </c>
    </row>
    <row r="5400" spans="44:44">
      <c r="AR5400" s="53" t="s">
        <v>15846</v>
      </c>
    </row>
    <row r="5401" spans="44:44">
      <c r="AR5401" s="55" t="s">
        <v>15847</v>
      </c>
    </row>
    <row r="5402" spans="44:44">
      <c r="AR5402" s="53" t="s">
        <v>15848</v>
      </c>
    </row>
    <row r="5403" spans="44:44">
      <c r="AR5403" s="55" t="s">
        <v>15849</v>
      </c>
    </row>
    <row r="5404" spans="44:44">
      <c r="AR5404" s="53" t="s">
        <v>15850</v>
      </c>
    </row>
    <row r="5405" spans="44:44">
      <c r="AR5405" s="55" t="s">
        <v>15851</v>
      </c>
    </row>
    <row r="5406" spans="44:44">
      <c r="AR5406" s="53" t="s">
        <v>15852</v>
      </c>
    </row>
    <row r="5407" spans="44:44">
      <c r="AR5407" s="55" t="s">
        <v>15853</v>
      </c>
    </row>
    <row r="5408" spans="44:44">
      <c r="AR5408" s="53" t="s">
        <v>15854</v>
      </c>
    </row>
    <row r="5409" spans="44:44">
      <c r="AR5409" s="55" t="s">
        <v>15855</v>
      </c>
    </row>
    <row r="5410" spans="44:44">
      <c r="AR5410" s="53" t="s">
        <v>15856</v>
      </c>
    </row>
    <row r="5411" spans="44:44">
      <c r="AR5411" s="55" t="s">
        <v>15857</v>
      </c>
    </row>
    <row r="5412" spans="44:44">
      <c r="AR5412" s="53" t="s">
        <v>15858</v>
      </c>
    </row>
    <row r="5413" spans="44:44">
      <c r="AR5413" s="55" t="s">
        <v>15859</v>
      </c>
    </row>
    <row r="5414" spans="44:44">
      <c r="AR5414" s="53" t="s">
        <v>15860</v>
      </c>
    </row>
    <row r="5415" spans="44:44">
      <c r="AR5415" s="55" t="s">
        <v>15861</v>
      </c>
    </row>
    <row r="5416" spans="44:44">
      <c r="AR5416" s="53" t="s">
        <v>15862</v>
      </c>
    </row>
    <row r="5417" spans="44:44">
      <c r="AR5417" s="55" t="s">
        <v>15863</v>
      </c>
    </row>
    <row r="5418" spans="44:44">
      <c r="AR5418" s="53" t="s">
        <v>15864</v>
      </c>
    </row>
    <row r="5419" spans="44:44">
      <c r="AR5419" s="55" t="s">
        <v>15865</v>
      </c>
    </row>
    <row r="5420" spans="44:44">
      <c r="AR5420" s="53" t="s">
        <v>15866</v>
      </c>
    </row>
    <row r="5421" spans="44:44">
      <c r="AR5421" s="55" t="s">
        <v>15867</v>
      </c>
    </row>
    <row r="5422" spans="44:44">
      <c r="AR5422" s="53" t="s">
        <v>15868</v>
      </c>
    </row>
    <row r="5423" spans="44:44">
      <c r="AR5423" s="55" t="s">
        <v>15869</v>
      </c>
    </row>
    <row r="5424" spans="44:44">
      <c r="AR5424" s="53" t="s">
        <v>15869</v>
      </c>
    </row>
    <row r="5425" spans="44:44">
      <c r="AR5425" s="55" t="s">
        <v>15870</v>
      </c>
    </row>
    <row r="5426" spans="44:44">
      <c r="AR5426" s="53" t="s">
        <v>15871</v>
      </c>
    </row>
    <row r="5427" spans="44:44">
      <c r="AR5427" s="55" t="s">
        <v>15872</v>
      </c>
    </row>
    <row r="5428" spans="44:44">
      <c r="AR5428" s="53" t="s">
        <v>15873</v>
      </c>
    </row>
    <row r="5429" spans="44:44">
      <c r="AR5429" s="55" t="s">
        <v>15874</v>
      </c>
    </row>
    <row r="5430" spans="44:44">
      <c r="AR5430" s="53" t="s">
        <v>15875</v>
      </c>
    </row>
    <row r="5431" spans="44:44">
      <c r="AR5431" s="55" t="s">
        <v>15876</v>
      </c>
    </row>
    <row r="5432" spans="44:44">
      <c r="AR5432" s="53" t="s">
        <v>15877</v>
      </c>
    </row>
    <row r="5433" spans="44:44">
      <c r="AR5433" s="55" t="s">
        <v>15878</v>
      </c>
    </row>
    <row r="5434" spans="44:44">
      <c r="AR5434" s="53" t="s">
        <v>15878</v>
      </c>
    </row>
    <row r="5435" spans="44:44">
      <c r="AR5435" s="55" t="s">
        <v>15879</v>
      </c>
    </row>
    <row r="5436" spans="44:44">
      <c r="AR5436" s="53" t="s">
        <v>15880</v>
      </c>
    </row>
    <row r="5437" spans="44:44">
      <c r="AR5437" s="55" t="s">
        <v>15881</v>
      </c>
    </row>
    <row r="5438" spans="44:44">
      <c r="AR5438" s="53" t="s">
        <v>15881</v>
      </c>
    </row>
    <row r="5439" spans="44:44">
      <c r="AR5439" s="55" t="s">
        <v>15882</v>
      </c>
    </row>
    <row r="5440" spans="44:44">
      <c r="AR5440" s="53" t="s">
        <v>15883</v>
      </c>
    </row>
    <row r="5441" spans="44:44">
      <c r="AR5441" s="55" t="s">
        <v>15884</v>
      </c>
    </row>
    <row r="5442" spans="44:44">
      <c r="AR5442" s="53" t="s">
        <v>15885</v>
      </c>
    </row>
    <row r="5443" spans="44:44">
      <c r="AR5443" s="55" t="s">
        <v>15886</v>
      </c>
    </row>
    <row r="5444" spans="44:44">
      <c r="AR5444" s="53" t="s">
        <v>15887</v>
      </c>
    </row>
    <row r="5445" spans="44:44">
      <c r="AR5445" s="55" t="s">
        <v>15888</v>
      </c>
    </row>
    <row r="5446" spans="44:44">
      <c r="AR5446" s="53" t="s">
        <v>15889</v>
      </c>
    </row>
    <row r="5447" spans="44:44">
      <c r="AR5447" s="55" t="s">
        <v>15890</v>
      </c>
    </row>
    <row r="5448" spans="44:44">
      <c r="AR5448" s="53" t="s">
        <v>15891</v>
      </c>
    </row>
    <row r="5449" spans="44:44">
      <c r="AR5449" s="55" t="s">
        <v>15891</v>
      </c>
    </row>
    <row r="5450" spans="44:44">
      <c r="AR5450" s="53" t="s">
        <v>15892</v>
      </c>
    </row>
    <row r="5451" spans="44:44">
      <c r="AR5451" s="55" t="s">
        <v>15893</v>
      </c>
    </row>
    <row r="5452" spans="44:44">
      <c r="AR5452" s="53" t="s">
        <v>15894</v>
      </c>
    </row>
    <row r="5453" spans="44:44">
      <c r="AR5453" s="55" t="s">
        <v>15895</v>
      </c>
    </row>
    <row r="5454" spans="44:44">
      <c r="AR5454" s="53" t="s">
        <v>15896</v>
      </c>
    </row>
    <row r="5455" spans="44:44">
      <c r="AR5455" s="55" t="s">
        <v>15897</v>
      </c>
    </row>
    <row r="5456" spans="44:44">
      <c r="AR5456" s="53" t="s">
        <v>15897</v>
      </c>
    </row>
    <row r="5457" spans="44:44">
      <c r="AR5457" s="55" t="s">
        <v>15898</v>
      </c>
    </row>
    <row r="5458" spans="44:44">
      <c r="AR5458" s="53" t="s">
        <v>15899</v>
      </c>
    </row>
    <row r="5459" spans="44:44">
      <c r="AR5459" s="55" t="s">
        <v>15900</v>
      </c>
    </row>
    <row r="5460" spans="44:44">
      <c r="AR5460" s="53" t="s">
        <v>15901</v>
      </c>
    </row>
    <row r="5461" spans="44:44">
      <c r="AR5461" s="55" t="s">
        <v>15902</v>
      </c>
    </row>
    <row r="5462" spans="44:44">
      <c r="AR5462" s="53" t="s">
        <v>15903</v>
      </c>
    </row>
    <row r="5463" spans="44:44">
      <c r="AR5463" s="55" t="s">
        <v>15904</v>
      </c>
    </row>
    <row r="5464" spans="44:44">
      <c r="AR5464" s="53" t="s">
        <v>15905</v>
      </c>
    </row>
    <row r="5465" spans="44:44">
      <c r="AR5465" s="55" t="s">
        <v>15906</v>
      </c>
    </row>
    <row r="5466" spans="44:44">
      <c r="AR5466" s="53" t="s">
        <v>15907</v>
      </c>
    </row>
    <row r="5467" spans="44:44">
      <c r="AR5467" s="55" t="s">
        <v>15908</v>
      </c>
    </row>
    <row r="5468" spans="44:44">
      <c r="AR5468" s="53" t="s">
        <v>15909</v>
      </c>
    </row>
    <row r="5469" spans="44:44">
      <c r="AR5469" s="55" t="s">
        <v>15910</v>
      </c>
    </row>
    <row r="5470" spans="44:44">
      <c r="AR5470" s="53" t="s">
        <v>15910</v>
      </c>
    </row>
    <row r="5471" spans="44:44">
      <c r="AR5471" s="55" t="s">
        <v>15910</v>
      </c>
    </row>
    <row r="5472" spans="44:44">
      <c r="AR5472" s="53" t="s">
        <v>15910</v>
      </c>
    </row>
    <row r="5473" spans="44:44">
      <c r="AR5473" s="55" t="s">
        <v>15911</v>
      </c>
    </row>
    <row r="5474" spans="44:44">
      <c r="AR5474" s="53" t="s">
        <v>15912</v>
      </c>
    </row>
    <row r="5475" spans="44:44">
      <c r="AR5475" s="55" t="s">
        <v>15913</v>
      </c>
    </row>
    <row r="5476" spans="44:44">
      <c r="AR5476" s="53" t="s">
        <v>15914</v>
      </c>
    </row>
    <row r="5477" spans="44:44">
      <c r="AR5477" s="55" t="s">
        <v>15915</v>
      </c>
    </row>
    <row r="5478" spans="44:44">
      <c r="AR5478" s="53" t="s">
        <v>15916</v>
      </c>
    </row>
    <row r="5479" spans="44:44">
      <c r="AR5479" s="55" t="s">
        <v>15917</v>
      </c>
    </row>
    <row r="5480" spans="44:44">
      <c r="AR5480" s="53" t="s">
        <v>15918</v>
      </c>
    </row>
    <row r="5481" spans="44:44">
      <c r="AR5481" s="55" t="s">
        <v>15919</v>
      </c>
    </row>
    <row r="5482" spans="44:44">
      <c r="AR5482" s="53" t="s">
        <v>15920</v>
      </c>
    </row>
    <row r="5483" spans="44:44">
      <c r="AR5483" s="55" t="s">
        <v>15921</v>
      </c>
    </row>
    <row r="5484" spans="44:44">
      <c r="AR5484" s="53" t="s">
        <v>15922</v>
      </c>
    </row>
    <row r="5485" spans="44:44">
      <c r="AR5485" s="55" t="s">
        <v>15923</v>
      </c>
    </row>
    <row r="5486" spans="44:44">
      <c r="AR5486" s="53" t="s">
        <v>15924</v>
      </c>
    </row>
    <row r="5487" spans="44:44">
      <c r="AR5487" s="55" t="s">
        <v>15925</v>
      </c>
    </row>
    <row r="5488" spans="44:44">
      <c r="AR5488" s="53" t="s">
        <v>15926</v>
      </c>
    </row>
    <row r="5489" spans="44:44">
      <c r="AR5489" s="55" t="s">
        <v>15927</v>
      </c>
    </row>
    <row r="5490" spans="44:44">
      <c r="AR5490" s="53" t="s">
        <v>15927</v>
      </c>
    </row>
    <row r="5491" spans="44:44">
      <c r="AR5491" s="55" t="s">
        <v>15928</v>
      </c>
    </row>
    <row r="5492" spans="44:44">
      <c r="AR5492" s="53" t="s">
        <v>15929</v>
      </c>
    </row>
    <row r="5493" spans="44:44">
      <c r="AR5493" s="55" t="s">
        <v>15930</v>
      </c>
    </row>
    <row r="5494" spans="44:44">
      <c r="AR5494" s="53" t="s">
        <v>15931</v>
      </c>
    </row>
    <row r="5495" spans="44:44">
      <c r="AR5495" s="55" t="s">
        <v>15932</v>
      </c>
    </row>
    <row r="5496" spans="44:44">
      <c r="AR5496" s="53" t="s">
        <v>15933</v>
      </c>
    </row>
    <row r="5497" spans="44:44">
      <c r="AR5497" s="55" t="s">
        <v>15933</v>
      </c>
    </row>
    <row r="5498" spans="44:44">
      <c r="AR5498" s="53" t="s">
        <v>15933</v>
      </c>
    </row>
    <row r="5499" spans="44:44">
      <c r="AR5499" s="55" t="s">
        <v>15934</v>
      </c>
    </row>
    <row r="5500" spans="44:44">
      <c r="AR5500" s="53" t="s">
        <v>15935</v>
      </c>
    </row>
    <row r="5501" spans="44:44">
      <c r="AR5501" s="55" t="s">
        <v>15936</v>
      </c>
    </row>
    <row r="5502" spans="44:44">
      <c r="AR5502" s="53" t="s">
        <v>15937</v>
      </c>
    </row>
    <row r="5503" spans="44:44">
      <c r="AR5503" s="55" t="s">
        <v>15938</v>
      </c>
    </row>
    <row r="5504" spans="44:44">
      <c r="AR5504" s="53" t="s">
        <v>15939</v>
      </c>
    </row>
    <row r="5505" spans="44:44">
      <c r="AR5505" s="55" t="s">
        <v>15940</v>
      </c>
    </row>
    <row r="5506" spans="44:44">
      <c r="AR5506" s="53" t="s">
        <v>15941</v>
      </c>
    </row>
    <row r="5507" spans="44:44">
      <c r="AR5507" s="55" t="s">
        <v>15942</v>
      </c>
    </row>
    <row r="5508" spans="44:44">
      <c r="AR5508" s="53" t="s">
        <v>15943</v>
      </c>
    </row>
    <row r="5509" spans="44:44">
      <c r="AR5509" s="55" t="s">
        <v>15944</v>
      </c>
    </row>
    <row r="5510" spans="44:44">
      <c r="AR5510" s="53" t="s">
        <v>15945</v>
      </c>
    </row>
    <row r="5511" spans="44:44">
      <c r="AR5511" s="55" t="s">
        <v>15946</v>
      </c>
    </row>
    <row r="5512" spans="44:44">
      <c r="AR5512" s="53" t="s">
        <v>15947</v>
      </c>
    </row>
    <row r="5513" spans="44:44">
      <c r="AR5513" s="55" t="s">
        <v>15948</v>
      </c>
    </row>
    <row r="5514" spans="44:44">
      <c r="AR5514" s="53" t="s">
        <v>15949</v>
      </c>
    </row>
    <row r="5515" spans="44:44">
      <c r="AR5515" s="55" t="s">
        <v>15950</v>
      </c>
    </row>
    <row r="5516" spans="44:44">
      <c r="AR5516" s="53" t="s">
        <v>15951</v>
      </c>
    </row>
    <row r="5517" spans="44:44">
      <c r="AR5517" s="55" t="s">
        <v>15952</v>
      </c>
    </row>
    <row r="5518" spans="44:44">
      <c r="AR5518" s="53" t="s">
        <v>15953</v>
      </c>
    </row>
    <row r="5519" spans="44:44">
      <c r="AR5519" s="55" t="s">
        <v>15954</v>
      </c>
    </row>
    <row r="5520" spans="44:44">
      <c r="AR5520" s="53" t="s">
        <v>15955</v>
      </c>
    </row>
    <row r="5521" spans="44:44">
      <c r="AR5521" s="55" t="s">
        <v>15956</v>
      </c>
    </row>
    <row r="5522" spans="44:44">
      <c r="AR5522" s="53" t="s">
        <v>15957</v>
      </c>
    </row>
    <row r="5523" spans="44:44">
      <c r="AR5523" s="55" t="s">
        <v>15958</v>
      </c>
    </row>
    <row r="5524" spans="44:44">
      <c r="AR5524" s="53" t="s">
        <v>15959</v>
      </c>
    </row>
    <row r="5525" spans="44:44">
      <c r="AR5525" s="55" t="s">
        <v>15960</v>
      </c>
    </row>
    <row r="5526" spans="44:44">
      <c r="AR5526" s="53" t="s">
        <v>15961</v>
      </c>
    </row>
    <row r="5527" spans="44:44">
      <c r="AR5527" s="55" t="s">
        <v>15962</v>
      </c>
    </row>
    <row r="5528" spans="44:44">
      <c r="AR5528" s="53" t="s">
        <v>15963</v>
      </c>
    </row>
    <row r="5529" spans="44:44">
      <c r="AR5529" s="55" t="s">
        <v>15964</v>
      </c>
    </row>
    <row r="5530" spans="44:44">
      <c r="AR5530" s="53" t="s">
        <v>15965</v>
      </c>
    </row>
    <row r="5531" spans="44:44">
      <c r="AR5531" s="55" t="s">
        <v>15966</v>
      </c>
    </row>
    <row r="5532" spans="44:44">
      <c r="AR5532" s="53" t="s">
        <v>15967</v>
      </c>
    </row>
    <row r="5533" spans="44:44">
      <c r="AR5533" s="55" t="s">
        <v>15968</v>
      </c>
    </row>
    <row r="5534" spans="44:44">
      <c r="AR5534" s="53" t="s">
        <v>15969</v>
      </c>
    </row>
    <row r="5535" spans="44:44">
      <c r="AR5535" s="55" t="s">
        <v>15970</v>
      </c>
    </row>
    <row r="5536" spans="44:44">
      <c r="AR5536" s="53" t="s">
        <v>15971</v>
      </c>
    </row>
    <row r="5537" spans="44:44">
      <c r="AR5537" s="55" t="s">
        <v>15972</v>
      </c>
    </row>
    <row r="5538" spans="44:44">
      <c r="AR5538" s="53" t="s">
        <v>15973</v>
      </c>
    </row>
    <row r="5539" spans="44:44">
      <c r="AR5539" s="55" t="s">
        <v>15974</v>
      </c>
    </row>
    <row r="5540" spans="44:44">
      <c r="AR5540" s="53" t="s">
        <v>15975</v>
      </c>
    </row>
    <row r="5541" spans="44:44">
      <c r="AR5541" s="55" t="s">
        <v>15976</v>
      </c>
    </row>
    <row r="5542" spans="44:44">
      <c r="AR5542" s="53" t="s">
        <v>15977</v>
      </c>
    </row>
    <row r="5543" spans="44:44">
      <c r="AR5543" s="55" t="s">
        <v>15978</v>
      </c>
    </row>
    <row r="5544" spans="44:44">
      <c r="AR5544" s="53" t="s">
        <v>15979</v>
      </c>
    </row>
    <row r="5545" spans="44:44">
      <c r="AR5545" s="55" t="s">
        <v>15980</v>
      </c>
    </row>
    <row r="5546" spans="44:44">
      <c r="AR5546" s="53" t="s">
        <v>15981</v>
      </c>
    </row>
    <row r="5547" spans="44:44">
      <c r="AR5547" s="55" t="s">
        <v>15982</v>
      </c>
    </row>
    <row r="5548" spans="44:44">
      <c r="AR5548" s="53" t="s">
        <v>15983</v>
      </c>
    </row>
    <row r="5549" spans="44:44">
      <c r="AR5549" s="55" t="s">
        <v>15984</v>
      </c>
    </row>
    <row r="5550" spans="44:44">
      <c r="AR5550" s="53" t="s">
        <v>15985</v>
      </c>
    </row>
    <row r="5551" spans="44:44">
      <c r="AR5551" s="55" t="s">
        <v>15986</v>
      </c>
    </row>
    <row r="5552" spans="44:44">
      <c r="AR5552" s="53" t="s">
        <v>15987</v>
      </c>
    </row>
    <row r="5553" spans="44:44">
      <c r="AR5553" s="55" t="s">
        <v>15988</v>
      </c>
    </row>
    <row r="5554" spans="44:44">
      <c r="AR5554" s="53" t="s">
        <v>15989</v>
      </c>
    </row>
    <row r="5555" spans="44:44">
      <c r="AR5555" s="55" t="s">
        <v>15990</v>
      </c>
    </row>
    <row r="5556" spans="44:44">
      <c r="AR5556" s="53" t="s">
        <v>15990</v>
      </c>
    </row>
    <row r="5557" spans="44:44">
      <c r="AR5557" s="55" t="s">
        <v>15991</v>
      </c>
    </row>
    <row r="5558" spans="44:44">
      <c r="AR5558" s="53" t="s">
        <v>15992</v>
      </c>
    </row>
    <row r="5559" spans="44:44">
      <c r="AR5559" s="55" t="s">
        <v>15993</v>
      </c>
    </row>
    <row r="5560" spans="44:44">
      <c r="AR5560" s="53" t="s">
        <v>15994</v>
      </c>
    </row>
    <row r="5561" spans="44:44">
      <c r="AR5561" s="55" t="s">
        <v>15995</v>
      </c>
    </row>
    <row r="5562" spans="44:44">
      <c r="AR5562" s="53" t="s">
        <v>15996</v>
      </c>
    </row>
    <row r="5563" spans="44:44">
      <c r="AR5563" s="55" t="s">
        <v>15997</v>
      </c>
    </row>
    <row r="5564" spans="44:44">
      <c r="AR5564" s="53" t="s">
        <v>15998</v>
      </c>
    </row>
    <row r="5565" spans="44:44">
      <c r="AR5565" s="55" t="s">
        <v>15999</v>
      </c>
    </row>
    <row r="5566" spans="44:44">
      <c r="AR5566" s="53" t="s">
        <v>16000</v>
      </c>
    </row>
    <row r="5567" spans="44:44">
      <c r="AR5567" s="55" t="s">
        <v>16001</v>
      </c>
    </row>
    <row r="5568" spans="44:44">
      <c r="AR5568" s="53" t="s">
        <v>16002</v>
      </c>
    </row>
    <row r="5569" spans="44:44">
      <c r="AR5569" s="55" t="s">
        <v>16003</v>
      </c>
    </row>
    <row r="5570" spans="44:44">
      <c r="AR5570" s="53" t="s">
        <v>16004</v>
      </c>
    </row>
    <row r="5571" spans="44:44">
      <c r="AR5571" s="55" t="s">
        <v>16005</v>
      </c>
    </row>
    <row r="5572" spans="44:44">
      <c r="AR5572" s="53" t="s">
        <v>16006</v>
      </c>
    </row>
    <row r="5573" spans="44:44">
      <c r="AR5573" s="55" t="s">
        <v>16007</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85" t="s">
        <v>16008</v>
      </c>
      <c r="B1" s="285" t="s">
        <v>16009</v>
      </c>
      <c r="C1" s="285" t="s">
        <v>16010</v>
      </c>
    </row>
    <row r="2" spans="1:3">
      <c r="A2" s="286"/>
      <c r="B2" s="286"/>
      <c r="C2" s="286"/>
    </row>
    <row r="3" spans="1:3" ht="30">
      <c r="A3" s="63">
        <v>4</v>
      </c>
      <c r="B3" s="64" t="s">
        <v>16011</v>
      </c>
      <c r="C3" s="64" t="s">
        <v>16012</v>
      </c>
    </row>
    <row r="4" spans="1:3">
      <c r="A4" s="63">
        <v>5</v>
      </c>
      <c r="B4" s="64" t="s">
        <v>16013</v>
      </c>
      <c r="C4" s="64" t="s">
        <v>16014</v>
      </c>
    </row>
    <row r="5" spans="1:3">
      <c r="A5" s="63">
        <v>6</v>
      </c>
      <c r="B5" s="64" t="s">
        <v>16013</v>
      </c>
      <c r="C5" s="64" t="s">
        <v>16015</v>
      </c>
    </row>
    <row r="6" spans="1:3">
      <c r="A6" s="63">
        <v>7</v>
      </c>
      <c r="B6" s="64" t="s">
        <v>16013</v>
      </c>
      <c r="C6" s="64" t="s">
        <v>16016</v>
      </c>
    </row>
    <row r="7" spans="1:3" ht="30">
      <c r="A7" s="63">
        <v>9</v>
      </c>
      <c r="B7" s="64" t="s">
        <v>16017</v>
      </c>
      <c r="C7" s="64" t="s">
        <v>16018</v>
      </c>
    </row>
    <row r="8" spans="1:3" ht="30">
      <c r="A8" s="63">
        <v>10</v>
      </c>
      <c r="B8" s="64" t="s">
        <v>16017</v>
      </c>
      <c r="C8" s="64" t="s">
        <v>16019</v>
      </c>
    </row>
    <row r="9" spans="1:3" ht="30">
      <c r="A9" s="63">
        <v>12</v>
      </c>
      <c r="B9" s="64" t="s">
        <v>16020</v>
      </c>
      <c r="C9" s="64" t="s">
        <v>16021</v>
      </c>
    </row>
    <row r="10" spans="1:3" ht="30">
      <c r="A10" s="63">
        <v>14</v>
      </c>
      <c r="B10" s="64" t="s">
        <v>16022</v>
      </c>
      <c r="C10" s="64" t="s">
        <v>16021</v>
      </c>
    </row>
    <row r="11" spans="1:3" ht="30">
      <c r="A11" s="63">
        <v>15</v>
      </c>
      <c r="B11" s="64" t="s">
        <v>16023</v>
      </c>
      <c r="C11" s="64" t="s">
        <v>16018</v>
      </c>
    </row>
    <row r="12" spans="1:3" ht="30">
      <c r="A12" s="63">
        <v>16</v>
      </c>
      <c r="B12" s="64" t="s">
        <v>16023</v>
      </c>
      <c r="C12" s="64" t="s">
        <v>16019</v>
      </c>
    </row>
    <row r="13" spans="1:3" ht="30">
      <c r="A13" s="63">
        <v>18</v>
      </c>
      <c r="B13" s="64" t="s">
        <v>16024</v>
      </c>
      <c r="C13" s="64" t="s">
        <v>16018</v>
      </c>
    </row>
    <row r="14" spans="1:3" ht="30">
      <c r="A14" s="63">
        <v>19</v>
      </c>
      <c r="B14" s="64" t="s">
        <v>16024</v>
      </c>
      <c r="C14" s="64" t="s">
        <v>16019</v>
      </c>
    </row>
    <row r="15" spans="1:3" ht="30">
      <c r="A15" s="63">
        <v>20</v>
      </c>
      <c r="B15" s="64" t="s">
        <v>16025</v>
      </c>
      <c r="C15" s="64" t="s">
        <v>16026</v>
      </c>
    </row>
    <row r="16" spans="1:3" ht="30">
      <c r="A16" s="63">
        <v>21</v>
      </c>
      <c r="B16" s="64" t="s">
        <v>16025</v>
      </c>
      <c r="C16" s="64" t="s">
        <v>16027</v>
      </c>
    </row>
    <row r="17" spans="1:3">
      <c r="A17" s="63">
        <v>27</v>
      </c>
      <c r="B17" s="64" t="s">
        <v>16028</v>
      </c>
      <c r="C17" s="64" t="s">
        <v>16012</v>
      </c>
    </row>
    <row r="18" spans="1:3" ht="30">
      <c r="A18" s="63">
        <v>28</v>
      </c>
      <c r="B18" s="64" t="s">
        <v>16029</v>
      </c>
      <c r="C18" s="64" t="s">
        <v>16012</v>
      </c>
    </row>
    <row r="19" spans="1:3">
      <c r="A19" s="63">
        <v>29</v>
      </c>
      <c r="B19" s="64" t="s">
        <v>16030</v>
      </c>
      <c r="C19" s="64" t="s">
        <v>16031</v>
      </c>
    </row>
    <row r="20" spans="1:3">
      <c r="A20" s="63">
        <v>30</v>
      </c>
      <c r="B20" s="64" t="s">
        <v>16032</v>
      </c>
      <c r="C20" s="64" t="s">
        <v>16031</v>
      </c>
    </row>
    <row r="21" spans="1:3">
      <c r="A21" s="63">
        <v>33</v>
      </c>
      <c r="B21" s="64" t="s">
        <v>16033</v>
      </c>
      <c r="C21" s="64" t="s">
        <v>16014</v>
      </c>
    </row>
    <row r="22" spans="1:3">
      <c r="A22" s="63">
        <v>34</v>
      </c>
      <c r="B22" s="64" t="s">
        <v>16033</v>
      </c>
      <c r="C22" s="64" t="s">
        <v>16012</v>
      </c>
    </row>
    <row r="23" spans="1:3">
      <c r="A23" s="63">
        <v>35</v>
      </c>
      <c r="B23" s="64" t="s">
        <v>16033</v>
      </c>
      <c r="C23" s="64" t="s">
        <v>16034</v>
      </c>
    </row>
    <row r="24" spans="1:3">
      <c r="A24" s="63">
        <v>37</v>
      </c>
      <c r="B24" s="64" t="s">
        <v>16035</v>
      </c>
      <c r="C24" s="64" t="s">
        <v>16014</v>
      </c>
    </row>
    <row r="25" spans="1:3">
      <c r="A25" s="63">
        <v>38</v>
      </c>
      <c r="B25" s="64" t="s">
        <v>16036</v>
      </c>
      <c r="C25" s="64" t="s">
        <v>16012</v>
      </c>
    </row>
    <row r="26" spans="1:3">
      <c r="A26" s="63">
        <v>39</v>
      </c>
      <c r="B26" s="64" t="s">
        <v>16036</v>
      </c>
      <c r="C26" s="64" t="s">
        <v>16018</v>
      </c>
    </row>
    <row r="27" spans="1:3">
      <c r="A27" s="63">
        <v>42</v>
      </c>
      <c r="B27" s="64" t="s">
        <v>16037</v>
      </c>
      <c r="C27" s="64" t="s">
        <v>16012</v>
      </c>
    </row>
    <row r="28" spans="1:3">
      <c r="A28" s="63">
        <v>43</v>
      </c>
      <c r="B28" s="64" t="s">
        <v>16038</v>
      </c>
      <c r="C28" s="64" t="s">
        <v>16012</v>
      </c>
    </row>
    <row r="29" spans="1:3">
      <c r="A29" s="63">
        <v>44</v>
      </c>
      <c r="B29" s="64" t="s">
        <v>16039</v>
      </c>
      <c r="C29" s="64" t="s">
        <v>16021</v>
      </c>
    </row>
    <row r="30" spans="1:3">
      <c r="A30" s="63">
        <v>48</v>
      </c>
      <c r="B30" s="64" t="s">
        <v>16040</v>
      </c>
      <c r="C30" s="64" t="s">
        <v>16012</v>
      </c>
    </row>
    <row r="31" spans="1:3">
      <c r="A31" s="63">
        <v>49</v>
      </c>
      <c r="B31" s="64" t="s">
        <v>16041</v>
      </c>
      <c r="C31" s="64" t="s">
        <v>16042</v>
      </c>
    </row>
    <row r="32" spans="1:3">
      <c r="A32" s="63">
        <v>50</v>
      </c>
      <c r="B32" s="64" t="s">
        <v>16041</v>
      </c>
      <c r="C32" s="64" t="s">
        <v>16019</v>
      </c>
    </row>
    <row r="33" spans="1:3">
      <c r="A33" s="63">
        <v>54</v>
      </c>
      <c r="B33" s="64" t="s">
        <v>16043</v>
      </c>
      <c r="C33" s="64" t="s">
        <v>16019</v>
      </c>
    </row>
    <row r="34" spans="1:3">
      <c r="A34" s="63">
        <v>55</v>
      </c>
      <c r="B34" s="64" t="s">
        <v>16044</v>
      </c>
      <c r="C34" s="64" t="s">
        <v>16021</v>
      </c>
    </row>
    <row r="35" spans="1:3">
      <c r="A35" s="63">
        <v>56</v>
      </c>
      <c r="B35" s="64" t="s">
        <v>16045</v>
      </c>
      <c r="C35" s="64" t="s">
        <v>16012</v>
      </c>
    </row>
    <row r="36" spans="1:3">
      <c r="A36" s="63">
        <v>59</v>
      </c>
      <c r="B36" s="64" t="s">
        <v>16046</v>
      </c>
      <c r="C36" s="64" t="s">
        <v>16012</v>
      </c>
    </row>
    <row r="37" spans="1:3">
      <c r="A37" s="63">
        <v>60</v>
      </c>
      <c r="B37" s="64" t="s">
        <v>16047</v>
      </c>
      <c r="C37" s="64" t="s">
        <v>16012</v>
      </c>
    </row>
    <row r="38" spans="1:3">
      <c r="A38" s="63">
        <v>65</v>
      </c>
      <c r="B38" s="64" t="s">
        <v>16048</v>
      </c>
      <c r="C38" s="64" t="s">
        <v>16012</v>
      </c>
    </row>
    <row r="39" spans="1:3">
      <c r="A39" s="63">
        <v>66</v>
      </c>
      <c r="B39" s="64" t="s">
        <v>16049</v>
      </c>
      <c r="C39" s="64" t="s">
        <v>16050</v>
      </c>
    </row>
    <row r="40" spans="1:3">
      <c r="A40" s="63">
        <v>70</v>
      </c>
      <c r="B40" s="64" t="s">
        <v>16051</v>
      </c>
      <c r="C40" s="64" t="s">
        <v>16021</v>
      </c>
    </row>
    <row r="41" spans="1:3" ht="45">
      <c r="A41" s="63">
        <v>72</v>
      </c>
      <c r="B41" s="64" t="s">
        <v>16052</v>
      </c>
      <c r="C41" s="64" t="s">
        <v>16012</v>
      </c>
    </row>
    <row r="42" spans="1:3">
      <c r="A42" s="63">
        <v>73</v>
      </c>
      <c r="B42" s="64" t="s">
        <v>16053</v>
      </c>
      <c r="C42" s="64" t="s">
        <v>16031</v>
      </c>
    </row>
    <row r="43" spans="1:3" ht="30">
      <c r="A43" s="63">
        <v>74</v>
      </c>
      <c r="B43" s="64" t="s">
        <v>16054</v>
      </c>
      <c r="C43" s="64" t="s">
        <v>16055</v>
      </c>
    </row>
    <row r="44" spans="1:3" ht="45">
      <c r="A44" s="63">
        <v>75</v>
      </c>
      <c r="B44" s="64" t="s">
        <v>16056</v>
      </c>
      <c r="C44" s="64" t="s">
        <v>16012</v>
      </c>
    </row>
    <row r="45" spans="1:3" ht="30">
      <c r="A45" s="63">
        <v>76</v>
      </c>
      <c r="B45" s="64" t="s">
        <v>16057</v>
      </c>
      <c r="C45" s="64" t="s">
        <v>16012</v>
      </c>
    </row>
    <row r="46" spans="1:3" ht="30">
      <c r="A46" s="63">
        <v>77</v>
      </c>
      <c r="B46" s="64" t="s">
        <v>16058</v>
      </c>
      <c r="C46" s="64" t="s">
        <v>16059</v>
      </c>
    </row>
    <row r="47" spans="1:3" ht="30">
      <c r="A47" s="63">
        <v>78</v>
      </c>
      <c r="B47" s="64" t="s">
        <v>16060</v>
      </c>
      <c r="C47" s="64" t="s">
        <v>16012</v>
      </c>
    </row>
    <row r="48" spans="1:3">
      <c r="A48" s="63">
        <v>79</v>
      </c>
      <c r="B48" s="64" t="s">
        <v>16061</v>
      </c>
      <c r="C48" s="64" t="s">
        <v>16012</v>
      </c>
    </row>
    <row r="49" spans="1:3">
      <c r="A49" s="63">
        <v>81</v>
      </c>
      <c r="B49" s="64" t="s">
        <v>16062</v>
      </c>
      <c r="C49" s="64" t="s">
        <v>16012</v>
      </c>
    </row>
    <row r="50" spans="1:3">
      <c r="A50" s="63">
        <v>82</v>
      </c>
      <c r="B50" s="64" t="s">
        <v>16063</v>
      </c>
      <c r="C50" s="64" t="s">
        <v>16012</v>
      </c>
    </row>
    <row r="51" spans="1:3">
      <c r="A51" s="63">
        <v>83</v>
      </c>
      <c r="B51" s="64" t="s">
        <v>16064</v>
      </c>
      <c r="C51" s="64" t="s">
        <v>16012</v>
      </c>
    </row>
    <row r="52" spans="1:3">
      <c r="A52" s="63">
        <v>84</v>
      </c>
      <c r="B52" s="64" t="s">
        <v>16065</v>
      </c>
      <c r="C52" s="64" t="s">
        <v>16012</v>
      </c>
    </row>
    <row r="53" spans="1:3">
      <c r="A53" s="63">
        <v>92</v>
      </c>
      <c r="B53" s="64" t="s">
        <v>16066</v>
      </c>
      <c r="C53" s="64" t="s">
        <v>16019</v>
      </c>
    </row>
    <row r="54" spans="1:3">
      <c r="A54" s="63">
        <v>93</v>
      </c>
      <c r="B54" s="64" t="s">
        <v>16067</v>
      </c>
      <c r="C54" s="64" t="s">
        <v>16019</v>
      </c>
    </row>
    <row r="55" spans="1:3">
      <c r="A55" s="63">
        <v>94</v>
      </c>
      <c r="B55" s="64" t="s">
        <v>16068</v>
      </c>
      <c r="C55" s="64" t="s">
        <v>16042</v>
      </c>
    </row>
    <row r="56" spans="1:3" ht="30">
      <c r="A56" s="63">
        <v>99</v>
      </c>
      <c r="B56" s="64" t="s">
        <v>16069</v>
      </c>
      <c r="C56" s="64" t="s">
        <v>16012</v>
      </c>
    </row>
    <row r="57" spans="1:3">
      <c r="A57" s="63">
        <v>101</v>
      </c>
      <c r="B57" s="64" t="s">
        <v>16070</v>
      </c>
      <c r="C57" s="64" t="s">
        <v>16019</v>
      </c>
    </row>
    <row r="58" spans="1:3">
      <c r="A58" s="63">
        <v>102</v>
      </c>
      <c r="B58" s="64" t="s">
        <v>16071</v>
      </c>
      <c r="C58" s="64" t="s">
        <v>16034</v>
      </c>
    </row>
    <row r="59" spans="1:3">
      <c r="A59" s="63">
        <v>103</v>
      </c>
      <c r="B59" s="64" t="s">
        <v>16072</v>
      </c>
      <c r="C59" s="64" t="s">
        <v>16050</v>
      </c>
    </row>
    <row r="60" spans="1:3" ht="30">
      <c r="A60" s="63">
        <v>104</v>
      </c>
      <c r="B60" s="64" t="s">
        <v>16073</v>
      </c>
      <c r="C60" s="64" t="s">
        <v>16074</v>
      </c>
    </row>
    <row r="61" spans="1:3">
      <c r="A61" s="63">
        <v>105</v>
      </c>
      <c r="B61" s="64" t="s">
        <v>16075</v>
      </c>
      <c r="C61" s="64" t="s">
        <v>16021</v>
      </c>
    </row>
    <row r="62" spans="1:3">
      <c r="A62" s="63">
        <v>106</v>
      </c>
      <c r="B62" s="64" t="s">
        <v>16076</v>
      </c>
      <c r="C62" s="64" t="s">
        <v>16031</v>
      </c>
    </row>
    <row r="63" spans="1:3">
      <c r="A63" s="63">
        <v>107</v>
      </c>
      <c r="B63" s="64" t="s">
        <v>16076</v>
      </c>
      <c r="C63" s="64" t="s">
        <v>16077</v>
      </c>
    </row>
    <row r="64" spans="1:3">
      <c r="A64" s="63">
        <v>110</v>
      </c>
      <c r="B64" s="64" t="s">
        <v>16078</v>
      </c>
      <c r="C64" s="64" t="s">
        <v>16021</v>
      </c>
    </row>
    <row r="65" spans="1:3" ht="30">
      <c r="A65" s="63">
        <v>113</v>
      </c>
      <c r="B65" s="64" t="s">
        <v>16079</v>
      </c>
      <c r="C65" s="64" t="s">
        <v>16055</v>
      </c>
    </row>
    <row r="66" spans="1:3" ht="45">
      <c r="A66" s="63">
        <v>114</v>
      </c>
      <c r="B66" s="64" t="s">
        <v>16080</v>
      </c>
      <c r="C66" s="64" t="s">
        <v>16055</v>
      </c>
    </row>
    <row r="67" spans="1:3" ht="30">
      <c r="A67" s="63">
        <v>118</v>
      </c>
      <c r="B67" s="64" t="s">
        <v>16081</v>
      </c>
      <c r="C67" s="64" t="s">
        <v>16012</v>
      </c>
    </row>
    <row r="68" spans="1:3">
      <c r="A68" s="63">
        <v>121</v>
      </c>
      <c r="B68" s="64" t="s">
        <v>16082</v>
      </c>
      <c r="C68" s="64" t="s">
        <v>16042</v>
      </c>
    </row>
    <row r="69" spans="1:3" ht="30">
      <c r="A69" s="63">
        <v>124</v>
      </c>
      <c r="B69" s="64" t="s">
        <v>16083</v>
      </c>
      <c r="C69" s="64" t="s">
        <v>16012</v>
      </c>
    </row>
    <row r="70" spans="1:3" ht="30">
      <c r="A70" s="63">
        <v>129</v>
      </c>
      <c r="B70" s="64" t="s">
        <v>16084</v>
      </c>
      <c r="C70" s="64" t="s">
        <v>16055</v>
      </c>
    </row>
    <row r="71" spans="1:3" ht="45">
      <c r="A71" s="63">
        <v>130</v>
      </c>
      <c r="B71" s="64" t="s">
        <v>16085</v>
      </c>
      <c r="C71" s="64" t="s">
        <v>16055</v>
      </c>
    </row>
    <row r="72" spans="1:3">
      <c r="A72" s="63">
        <v>131</v>
      </c>
      <c r="B72" s="64" t="s">
        <v>16086</v>
      </c>
      <c r="C72" s="64" t="s">
        <v>16021</v>
      </c>
    </row>
    <row r="73" spans="1:3" ht="30">
      <c r="A73" s="63">
        <v>132</v>
      </c>
      <c r="B73" s="64" t="s">
        <v>16087</v>
      </c>
      <c r="C73" s="64" t="s">
        <v>16059</v>
      </c>
    </row>
    <row r="74" spans="1:3" ht="45">
      <c r="A74" s="63">
        <v>133</v>
      </c>
      <c r="B74" s="64" t="s">
        <v>16088</v>
      </c>
      <c r="C74" s="64" t="s">
        <v>16012</v>
      </c>
    </row>
    <row r="75" spans="1:3" ht="30">
      <c r="A75" s="63">
        <v>135</v>
      </c>
      <c r="B75" s="64" t="s">
        <v>16089</v>
      </c>
      <c r="C75" s="64" t="s">
        <v>16055</v>
      </c>
    </row>
    <row r="76" spans="1:3">
      <c r="A76" s="63">
        <v>136</v>
      </c>
      <c r="B76" s="64" t="s">
        <v>16090</v>
      </c>
      <c r="C76" s="64" t="s">
        <v>16014</v>
      </c>
    </row>
    <row r="77" spans="1:3">
      <c r="A77" s="63">
        <v>137</v>
      </c>
      <c r="B77" s="64" t="s">
        <v>16090</v>
      </c>
      <c r="C77" s="64" t="s">
        <v>16012</v>
      </c>
    </row>
    <row r="78" spans="1:3">
      <c r="A78" s="63">
        <v>138</v>
      </c>
      <c r="B78" s="64" t="s">
        <v>16090</v>
      </c>
      <c r="C78" s="64" t="s">
        <v>16034</v>
      </c>
    </row>
    <row r="79" spans="1:3" ht="45">
      <c r="A79" s="63">
        <v>143</v>
      </c>
      <c r="B79" s="64" t="s">
        <v>16091</v>
      </c>
      <c r="C79" s="64" t="s">
        <v>16012</v>
      </c>
    </row>
    <row r="80" spans="1:3" ht="30">
      <c r="A80" s="63">
        <v>144</v>
      </c>
      <c r="B80" s="64" t="s">
        <v>16092</v>
      </c>
      <c r="C80" s="64" t="s">
        <v>16012</v>
      </c>
    </row>
    <row r="81" spans="1:3" ht="30">
      <c r="A81" s="63">
        <v>146</v>
      </c>
      <c r="B81" s="64" t="s">
        <v>16093</v>
      </c>
      <c r="C81" s="64" t="s">
        <v>16012</v>
      </c>
    </row>
    <row r="82" spans="1:3">
      <c r="A82" s="63">
        <v>147</v>
      </c>
      <c r="B82" s="64" t="s">
        <v>16094</v>
      </c>
      <c r="C82" s="64" t="s">
        <v>16012</v>
      </c>
    </row>
    <row r="83" spans="1:3" ht="90">
      <c r="A83" s="63">
        <v>150</v>
      </c>
      <c r="B83" s="64" t="s">
        <v>16095</v>
      </c>
      <c r="C83" s="64" t="s">
        <v>16012</v>
      </c>
    </row>
    <row r="84" spans="1:3" ht="30">
      <c r="A84" s="63">
        <v>151</v>
      </c>
      <c r="B84" s="64" t="s">
        <v>16096</v>
      </c>
      <c r="C84" s="64" t="s">
        <v>16012</v>
      </c>
    </row>
    <row r="85" spans="1:3">
      <c r="A85" s="63">
        <v>153</v>
      </c>
      <c r="B85" s="64" t="s">
        <v>16097</v>
      </c>
      <c r="C85" s="64" t="s">
        <v>16012</v>
      </c>
    </row>
    <row r="86" spans="1:3" ht="30">
      <c r="A86" s="63">
        <v>154</v>
      </c>
      <c r="B86" s="64" t="s">
        <v>16098</v>
      </c>
      <c r="C86" s="64" t="s">
        <v>16012</v>
      </c>
    </row>
    <row r="87" spans="1:3">
      <c r="A87" s="63">
        <v>155</v>
      </c>
      <c r="B87" s="64" t="s">
        <v>16099</v>
      </c>
      <c r="C87" s="64" t="s">
        <v>16012</v>
      </c>
    </row>
    <row r="88" spans="1:3" ht="30">
      <c r="A88" s="63">
        <v>159</v>
      </c>
      <c r="B88" s="64" t="s">
        <v>16100</v>
      </c>
      <c r="C88" s="64" t="s">
        <v>16059</v>
      </c>
    </row>
    <row r="89" spans="1:3">
      <c r="A89" s="63">
        <v>160</v>
      </c>
      <c r="B89" s="64" t="s">
        <v>16101</v>
      </c>
      <c r="C89" s="64" t="s">
        <v>16102</v>
      </c>
    </row>
    <row r="90" spans="1:3">
      <c r="A90" s="63">
        <v>161</v>
      </c>
      <c r="B90" s="64" t="s">
        <v>16101</v>
      </c>
      <c r="C90" s="64" t="s">
        <v>16059</v>
      </c>
    </row>
    <row r="91" spans="1:3">
      <c r="A91" s="63">
        <v>167</v>
      </c>
      <c r="B91" s="64" t="s">
        <v>16103</v>
      </c>
      <c r="C91" s="64" t="s">
        <v>16014</v>
      </c>
    </row>
    <row r="92" spans="1:3">
      <c r="A92" s="63">
        <v>168</v>
      </c>
      <c r="B92" s="64" t="s">
        <v>16104</v>
      </c>
      <c r="C92" s="64" t="s">
        <v>16012</v>
      </c>
    </row>
    <row r="93" spans="1:3">
      <c r="A93" s="63">
        <v>169</v>
      </c>
      <c r="B93" s="64" t="s">
        <v>16103</v>
      </c>
      <c r="C93" s="64" t="s">
        <v>16034</v>
      </c>
    </row>
    <row r="94" spans="1:3" ht="30">
      <c r="A94" s="63">
        <v>171</v>
      </c>
      <c r="B94" s="64" t="s">
        <v>16105</v>
      </c>
      <c r="C94" s="64" t="s">
        <v>16018</v>
      </c>
    </row>
    <row r="95" spans="1:3">
      <c r="A95" s="63">
        <v>173</v>
      </c>
      <c r="B95" s="64" t="s">
        <v>16106</v>
      </c>
      <c r="C95" s="64" t="s">
        <v>16021</v>
      </c>
    </row>
    <row r="96" spans="1:3">
      <c r="A96" s="63">
        <v>174</v>
      </c>
      <c r="B96" s="64" t="s">
        <v>16107</v>
      </c>
      <c r="C96" s="64" t="s">
        <v>16021</v>
      </c>
    </row>
    <row r="97" spans="1:3">
      <c r="A97" s="63">
        <v>180</v>
      </c>
      <c r="B97" s="64" t="s">
        <v>16108</v>
      </c>
      <c r="C97" s="64" t="s">
        <v>16014</v>
      </c>
    </row>
    <row r="98" spans="1:3">
      <c r="A98" s="63">
        <v>181</v>
      </c>
      <c r="B98" s="64" t="s">
        <v>16108</v>
      </c>
      <c r="C98" s="64" t="s">
        <v>16015</v>
      </c>
    </row>
    <row r="99" spans="1:3">
      <c r="A99" s="63">
        <v>182</v>
      </c>
      <c r="B99" s="64" t="s">
        <v>16108</v>
      </c>
      <c r="C99" s="64" t="s">
        <v>16109</v>
      </c>
    </row>
    <row r="100" spans="1:3">
      <c r="A100" s="63">
        <v>183</v>
      </c>
      <c r="B100" s="64" t="s">
        <v>16110</v>
      </c>
      <c r="C100" s="64" t="s">
        <v>16059</v>
      </c>
    </row>
    <row r="101" spans="1:3">
      <c r="A101" s="63">
        <v>186</v>
      </c>
      <c r="B101" s="64" t="s">
        <v>16111</v>
      </c>
      <c r="C101" s="64" t="s">
        <v>16059</v>
      </c>
    </row>
    <row r="102" spans="1:3">
      <c r="A102" s="63">
        <v>190</v>
      </c>
      <c r="B102" s="64" t="s">
        <v>16112</v>
      </c>
      <c r="C102" s="65" t="s">
        <v>16113</v>
      </c>
    </row>
    <row r="103" spans="1:3">
      <c r="A103" s="63">
        <v>191</v>
      </c>
      <c r="B103" s="64" t="s">
        <v>16114</v>
      </c>
      <c r="C103" s="64" t="s">
        <v>16050</v>
      </c>
    </row>
    <row r="104" spans="1:3">
      <c r="A104" s="63">
        <v>192</v>
      </c>
      <c r="B104" s="64" t="s">
        <v>16115</v>
      </c>
      <c r="C104" s="64" t="s">
        <v>16042</v>
      </c>
    </row>
    <row r="105" spans="1:3">
      <c r="A105" s="63">
        <v>193</v>
      </c>
      <c r="B105" s="64" t="s">
        <v>16115</v>
      </c>
      <c r="C105" s="64" t="s">
        <v>16021</v>
      </c>
    </row>
    <row r="106" spans="1:3">
      <c r="A106" s="63">
        <v>194</v>
      </c>
      <c r="B106" s="64" t="s">
        <v>16116</v>
      </c>
      <c r="C106" s="64" t="s">
        <v>16042</v>
      </c>
    </row>
    <row r="107" spans="1:3">
      <c r="A107" s="63">
        <v>195</v>
      </c>
      <c r="B107" s="64" t="s">
        <v>16116</v>
      </c>
      <c r="C107" s="64" t="s">
        <v>16019</v>
      </c>
    </row>
    <row r="108" spans="1:3">
      <c r="A108" s="63">
        <v>196</v>
      </c>
      <c r="B108" s="64" t="s">
        <v>16117</v>
      </c>
      <c r="C108" s="64" t="s">
        <v>16042</v>
      </c>
    </row>
    <row r="109" spans="1:3">
      <c r="A109" s="63">
        <v>197</v>
      </c>
      <c r="B109" s="64" t="s">
        <v>16117</v>
      </c>
      <c r="C109" s="64" t="s">
        <v>16050</v>
      </c>
    </row>
    <row r="110" spans="1:3">
      <c r="A110" s="63">
        <v>204</v>
      </c>
      <c r="B110" s="64" t="s">
        <v>16118</v>
      </c>
      <c r="C110" s="64" t="s">
        <v>16016</v>
      </c>
    </row>
    <row r="111" spans="1:3">
      <c r="A111" s="63">
        <v>207</v>
      </c>
      <c r="B111" s="64" t="s">
        <v>16119</v>
      </c>
      <c r="C111" s="64" t="s">
        <v>16012</v>
      </c>
    </row>
    <row r="112" spans="1:3">
      <c r="A112" s="63">
        <v>208</v>
      </c>
      <c r="B112" s="64" t="s">
        <v>16120</v>
      </c>
      <c r="C112" s="64" t="s">
        <v>16012</v>
      </c>
    </row>
    <row r="113" spans="1:3" ht="30">
      <c r="A113" s="63">
        <v>209</v>
      </c>
      <c r="B113" s="64" t="s">
        <v>16121</v>
      </c>
      <c r="C113" s="64" t="s">
        <v>16012</v>
      </c>
    </row>
    <row r="114" spans="1:3">
      <c r="A114" s="63">
        <v>212</v>
      </c>
      <c r="B114" s="64" t="s">
        <v>16122</v>
      </c>
      <c r="C114" s="64" t="s">
        <v>16019</v>
      </c>
    </row>
    <row r="115" spans="1:3">
      <c r="A115" s="63">
        <v>213</v>
      </c>
      <c r="B115" s="64" t="s">
        <v>16123</v>
      </c>
      <c r="C115" s="64" t="s">
        <v>16012</v>
      </c>
    </row>
    <row r="116" spans="1:3" ht="30">
      <c r="A116" s="63">
        <v>214</v>
      </c>
      <c r="B116" s="64" t="s">
        <v>16124</v>
      </c>
      <c r="C116" s="64" t="s">
        <v>16012</v>
      </c>
    </row>
    <row r="117" spans="1:3" ht="30">
      <c r="A117" s="63">
        <v>215</v>
      </c>
      <c r="B117" s="64" t="s">
        <v>16125</v>
      </c>
      <c r="C117" s="64" t="s">
        <v>16012</v>
      </c>
    </row>
    <row r="118" spans="1:3">
      <c r="A118" s="63">
        <v>216</v>
      </c>
      <c r="B118" s="64" t="s">
        <v>16126</v>
      </c>
      <c r="C118" s="64" t="s">
        <v>16012</v>
      </c>
    </row>
    <row r="119" spans="1:3">
      <c r="A119" s="63">
        <v>217</v>
      </c>
      <c r="B119" s="64" t="s">
        <v>16127</v>
      </c>
      <c r="C119" s="64" t="s">
        <v>16012</v>
      </c>
    </row>
    <row r="120" spans="1:3">
      <c r="A120" s="63">
        <v>218</v>
      </c>
      <c r="B120" s="64" t="s">
        <v>16128</v>
      </c>
      <c r="C120" s="64" t="s">
        <v>16012</v>
      </c>
    </row>
    <row r="121" spans="1:3" ht="45">
      <c r="A121" s="63">
        <v>219</v>
      </c>
      <c r="B121" s="64" t="s">
        <v>16129</v>
      </c>
      <c r="C121" s="64" t="s">
        <v>16012</v>
      </c>
    </row>
    <row r="122" spans="1:3" ht="30">
      <c r="A122" s="63">
        <v>220</v>
      </c>
      <c r="B122" s="64" t="s">
        <v>16130</v>
      </c>
      <c r="C122" s="64" t="s">
        <v>16012</v>
      </c>
    </row>
    <row r="123" spans="1:3">
      <c r="A123" s="63">
        <v>221</v>
      </c>
      <c r="B123" s="64" t="s">
        <v>16131</v>
      </c>
      <c r="C123" s="64" t="s">
        <v>16012</v>
      </c>
    </row>
    <row r="124" spans="1:3">
      <c r="A124" s="66">
        <v>222</v>
      </c>
      <c r="B124" s="67" t="s">
        <v>16132</v>
      </c>
      <c r="C124" s="67" t="s">
        <v>16012</v>
      </c>
    </row>
    <row r="125" spans="1:3" ht="30">
      <c r="A125" s="68">
        <v>224</v>
      </c>
      <c r="B125" s="69" t="s">
        <v>16133</v>
      </c>
      <c r="C125" s="69" t="s">
        <v>16055</v>
      </c>
    </row>
    <row r="126" spans="1:3">
      <c r="A126" s="63">
        <v>225</v>
      </c>
      <c r="B126" s="64" t="s">
        <v>16134</v>
      </c>
      <c r="C126" s="64" t="s">
        <v>16031</v>
      </c>
    </row>
    <row r="127" spans="1:3" ht="45">
      <c r="A127" s="63">
        <v>226</v>
      </c>
      <c r="B127" s="64" t="s">
        <v>16135</v>
      </c>
      <c r="C127" s="64" t="s">
        <v>16012</v>
      </c>
    </row>
    <row r="128" spans="1:3" ht="30">
      <c r="A128" s="63">
        <v>234</v>
      </c>
      <c r="B128" s="64" t="s">
        <v>16136</v>
      </c>
      <c r="C128" s="64" t="s">
        <v>16059</v>
      </c>
    </row>
    <row r="129" spans="1:3" ht="30">
      <c r="A129" s="63">
        <v>235</v>
      </c>
      <c r="B129" s="64" t="s">
        <v>16137</v>
      </c>
      <c r="C129" s="64" t="s">
        <v>16059</v>
      </c>
    </row>
    <row r="130" spans="1:3" ht="30">
      <c r="A130" s="63">
        <v>236</v>
      </c>
      <c r="B130" s="64" t="s">
        <v>16138</v>
      </c>
      <c r="C130" s="64" t="s">
        <v>16059</v>
      </c>
    </row>
    <row r="131" spans="1:3">
      <c r="A131" s="63">
        <v>237</v>
      </c>
      <c r="B131" s="64" t="s">
        <v>16139</v>
      </c>
      <c r="C131" s="64" t="s">
        <v>16074</v>
      </c>
    </row>
    <row r="132" spans="1:3">
      <c r="A132" s="63">
        <v>238</v>
      </c>
      <c r="B132" s="64" t="s">
        <v>16140</v>
      </c>
      <c r="C132" s="64" t="s">
        <v>16018</v>
      </c>
    </row>
    <row r="133" spans="1:3">
      <c r="A133" s="63">
        <v>240</v>
      </c>
      <c r="B133" s="64" t="s">
        <v>16140</v>
      </c>
      <c r="C133" s="64" t="s">
        <v>16019</v>
      </c>
    </row>
    <row r="134" spans="1:3">
      <c r="A134" s="63">
        <v>241</v>
      </c>
      <c r="B134" s="64" t="s">
        <v>16141</v>
      </c>
      <c r="C134" s="64" t="s">
        <v>16012</v>
      </c>
    </row>
    <row r="135" spans="1:3">
      <c r="A135" s="63">
        <v>242</v>
      </c>
      <c r="B135" s="64" t="s">
        <v>16142</v>
      </c>
      <c r="C135" s="64" t="s">
        <v>16059</v>
      </c>
    </row>
    <row r="136" spans="1:3" ht="30">
      <c r="A136" s="63">
        <v>243</v>
      </c>
      <c r="B136" s="64" t="s">
        <v>16143</v>
      </c>
      <c r="C136" s="64" t="s">
        <v>16144</v>
      </c>
    </row>
    <row r="137" spans="1:3" ht="30">
      <c r="A137" s="63">
        <v>244</v>
      </c>
      <c r="B137" s="64" t="s">
        <v>16143</v>
      </c>
      <c r="C137" s="64" t="s">
        <v>16145</v>
      </c>
    </row>
    <row r="138" spans="1:3" ht="30">
      <c r="A138" s="63">
        <v>245</v>
      </c>
      <c r="B138" s="64" t="s">
        <v>16146</v>
      </c>
      <c r="C138" s="64" t="s">
        <v>16144</v>
      </c>
    </row>
    <row r="139" spans="1:3" ht="30">
      <c r="A139" s="63">
        <v>246</v>
      </c>
      <c r="B139" s="64" t="s">
        <v>16146</v>
      </c>
      <c r="C139" s="64" t="s">
        <v>16145</v>
      </c>
    </row>
    <row r="140" spans="1:3" ht="30">
      <c r="A140" s="63">
        <v>247</v>
      </c>
      <c r="B140" s="64" t="s">
        <v>16147</v>
      </c>
      <c r="C140" s="64" t="s">
        <v>16148</v>
      </c>
    </row>
    <row r="141" spans="1:3" ht="30">
      <c r="A141" s="63">
        <v>248</v>
      </c>
      <c r="B141" s="64" t="s">
        <v>16149</v>
      </c>
      <c r="C141" s="64" t="s">
        <v>16150</v>
      </c>
    </row>
    <row r="142" spans="1:3" ht="30">
      <c r="A142" s="63">
        <v>249</v>
      </c>
      <c r="B142" s="64" t="s">
        <v>16149</v>
      </c>
      <c r="C142" s="64" t="s">
        <v>16151</v>
      </c>
    </row>
    <row r="143" spans="1:3" ht="30">
      <c r="A143" s="63">
        <v>250</v>
      </c>
      <c r="B143" s="64" t="s">
        <v>16152</v>
      </c>
      <c r="C143" s="64" t="s">
        <v>16151</v>
      </c>
    </row>
    <row r="144" spans="1:3" ht="30">
      <c r="A144" s="63">
        <v>254</v>
      </c>
      <c r="B144" s="64" t="s">
        <v>16153</v>
      </c>
      <c r="C144" s="64" t="s">
        <v>16019</v>
      </c>
    </row>
    <row r="145" spans="1:3">
      <c r="A145" s="63">
        <v>255</v>
      </c>
      <c r="B145" s="64" t="s">
        <v>16032</v>
      </c>
      <c r="C145" s="64" t="s">
        <v>16154</v>
      </c>
    </row>
    <row r="146" spans="1:3">
      <c r="A146" s="63">
        <v>257</v>
      </c>
      <c r="B146" s="64" t="s">
        <v>16076</v>
      </c>
      <c r="C146" s="64" t="s">
        <v>16154</v>
      </c>
    </row>
    <row r="147" spans="1:3" ht="30">
      <c r="A147" s="63">
        <v>266</v>
      </c>
      <c r="B147" s="64" t="s">
        <v>16155</v>
      </c>
      <c r="C147" s="64" t="s">
        <v>16012</v>
      </c>
    </row>
    <row r="148" spans="1:3">
      <c r="A148" s="63">
        <v>267</v>
      </c>
      <c r="B148" s="64" t="s">
        <v>16030</v>
      </c>
      <c r="C148" s="64" t="s">
        <v>16154</v>
      </c>
    </row>
    <row r="149" spans="1:3">
      <c r="A149" s="63">
        <v>268</v>
      </c>
      <c r="B149" s="64" t="s">
        <v>16134</v>
      </c>
      <c r="C149" s="64" t="s">
        <v>16077</v>
      </c>
    </row>
    <row r="150" spans="1:3">
      <c r="A150" s="63">
        <v>271</v>
      </c>
      <c r="B150" s="64" t="s">
        <v>16156</v>
      </c>
      <c r="C150" s="64" t="s">
        <v>16102</v>
      </c>
    </row>
    <row r="151" spans="1:3">
      <c r="A151" s="63">
        <v>272</v>
      </c>
      <c r="B151" s="64" t="s">
        <v>16156</v>
      </c>
      <c r="C151" s="64" t="s">
        <v>16059</v>
      </c>
    </row>
    <row r="152" spans="1:3">
      <c r="A152" s="63">
        <v>275</v>
      </c>
      <c r="B152" s="64" t="s">
        <v>16157</v>
      </c>
      <c r="C152" s="64" t="s">
        <v>16059</v>
      </c>
    </row>
    <row r="153" spans="1:3">
      <c r="A153" s="63">
        <v>276</v>
      </c>
      <c r="B153" s="64" t="s">
        <v>16157</v>
      </c>
      <c r="C153" s="64" t="s">
        <v>16158</v>
      </c>
    </row>
    <row r="154" spans="1:3">
      <c r="A154" s="63">
        <v>277</v>
      </c>
      <c r="B154" s="64" t="s">
        <v>16159</v>
      </c>
      <c r="C154" s="64" t="s">
        <v>16059</v>
      </c>
    </row>
    <row r="155" spans="1:3">
      <c r="A155" s="63">
        <v>278</v>
      </c>
      <c r="B155" s="64" t="s">
        <v>16159</v>
      </c>
      <c r="C155" s="64" t="s">
        <v>16158</v>
      </c>
    </row>
    <row r="156" spans="1:3">
      <c r="A156" s="63">
        <v>279</v>
      </c>
      <c r="B156" s="64" t="s">
        <v>16142</v>
      </c>
      <c r="C156" s="64" t="s">
        <v>16102</v>
      </c>
    </row>
    <row r="157" spans="1:3">
      <c r="A157" s="63">
        <v>280</v>
      </c>
      <c r="B157" s="64" t="s">
        <v>16111</v>
      </c>
      <c r="C157" s="64" t="s">
        <v>16102</v>
      </c>
    </row>
    <row r="158" spans="1:3">
      <c r="A158" s="63">
        <v>281</v>
      </c>
      <c r="B158" s="64" t="s">
        <v>16111</v>
      </c>
      <c r="C158" s="64" t="s">
        <v>16160</v>
      </c>
    </row>
    <row r="159" spans="1:3" ht="30">
      <c r="A159" s="63">
        <v>282</v>
      </c>
      <c r="B159" s="64" t="s">
        <v>16161</v>
      </c>
      <c r="C159" s="64" t="s">
        <v>16012</v>
      </c>
    </row>
    <row r="160" spans="1:3">
      <c r="A160" s="63">
        <v>283</v>
      </c>
      <c r="B160" s="64" t="s">
        <v>16037</v>
      </c>
      <c r="C160" s="64" t="s">
        <v>16034</v>
      </c>
    </row>
    <row r="161" spans="1:3">
      <c r="A161" s="63">
        <v>284</v>
      </c>
      <c r="B161" s="64" t="s">
        <v>16162</v>
      </c>
      <c r="C161" s="64" t="s">
        <v>16012</v>
      </c>
    </row>
    <row r="162" spans="1:3">
      <c r="A162" s="63">
        <v>285</v>
      </c>
      <c r="B162" s="64" t="s">
        <v>16162</v>
      </c>
      <c r="C162" s="64" t="s">
        <v>16034</v>
      </c>
    </row>
    <row r="163" spans="1:3">
      <c r="A163" s="63">
        <v>286</v>
      </c>
      <c r="B163" s="64" t="s">
        <v>16163</v>
      </c>
      <c r="C163" s="64" t="s">
        <v>16012</v>
      </c>
    </row>
    <row r="164" spans="1:3">
      <c r="A164" s="63">
        <v>287</v>
      </c>
      <c r="B164" s="64" t="s">
        <v>16163</v>
      </c>
      <c r="C164" s="64" t="s">
        <v>16034</v>
      </c>
    </row>
    <row r="165" spans="1:3">
      <c r="A165" s="63">
        <v>288</v>
      </c>
      <c r="B165" s="64" t="s">
        <v>16139</v>
      </c>
      <c r="C165" s="64" t="s">
        <v>16012</v>
      </c>
    </row>
    <row r="166" spans="1:3">
      <c r="A166" s="63">
        <v>289</v>
      </c>
      <c r="B166" s="64" t="s">
        <v>16048</v>
      </c>
      <c r="C166" s="64" t="s">
        <v>16074</v>
      </c>
    </row>
    <row r="167" spans="1:3">
      <c r="A167" s="63">
        <v>290</v>
      </c>
      <c r="B167" s="64" t="s">
        <v>16071</v>
      </c>
      <c r="C167" s="64" t="s">
        <v>16012</v>
      </c>
    </row>
    <row r="168" spans="1:3">
      <c r="A168" s="63">
        <v>291</v>
      </c>
      <c r="B168" s="64" t="s">
        <v>16033</v>
      </c>
      <c r="C168" s="64" t="s">
        <v>16016</v>
      </c>
    </row>
    <row r="169" spans="1:3">
      <c r="A169" s="63">
        <v>292</v>
      </c>
      <c r="B169" s="64" t="s">
        <v>16162</v>
      </c>
      <c r="C169" s="64" t="s">
        <v>16014</v>
      </c>
    </row>
    <row r="170" spans="1:3">
      <c r="A170" s="63">
        <v>293</v>
      </c>
      <c r="B170" s="64" t="s">
        <v>16162</v>
      </c>
      <c r="C170" s="64" t="s">
        <v>16016</v>
      </c>
    </row>
    <row r="171" spans="1:3">
      <c r="A171" s="63">
        <v>294</v>
      </c>
      <c r="B171" s="64" t="s">
        <v>16090</v>
      </c>
      <c r="C171" s="64" t="s">
        <v>16016</v>
      </c>
    </row>
    <row r="172" spans="1:3">
      <c r="A172" s="63">
        <v>295</v>
      </c>
      <c r="B172" s="64" t="s">
        <v>16108</v>
      </c>
      <c r="C172" s="64" t="s">
        <v>16016</v>
      </c>
    </row>
    <row r="173" spans="1:3">
      <c r="A173" s="63">
        <v>296</v>
      </c>
      <c r="B173" s="64" t="s">
        <v>16118</v>
      </c>
      <c r="C173" s="64" t="s">
        <v>16014</v>
      </c>
    </row>
    <row r="174" spans="1:3" ht="30">
      <c r="A174" s="63">
        <v>297</v>
      </c>
      <c r="B174" s="64" t="s">
        <v>16153</v>
      </c>
      <c r="C174" s="64" t="s">
        <v>16050</v>
      </c>
    </row>
    <row r="175" spans="1:3">
      <c r="A175" s="63">
        <v>299</v>
      </c>
      <c r="B175" s="64" t="s">
        <v>16036</v>
      </c>
      <c r="C175" s="64" t="s">
        <v>16019</v>
      </c>
    </row>
    <row r="176" spans="1:3" ht="30">
      <c r="A176" s="63">
        <v>300</v>
      </c>
      <c r="B176" s="64" t="s">
        <v>16017</v>
      </c>
      <c r="C176" s="64" t="s">
        <v>16050</v>
      </c>
    </row>
    <row r="177" spans="1:3" ht="30">
      <c r="A177" s="63">
        <v>301</v>
      </c>
      <c r="B177" s="64" t="s">
        <v>16024</v>
      </c>
      <c r="C177" s="64" t="s">
        <v>16050</v>
      </c>
    </row>
    <row r="178" spans="1:3" ht="30">
      <c r="A178" s="63">
        <v>303</v>
      </c>
      <c r="B178" s="64" t="s">
        <v>16023</v>
      </c>
      <c r="C178" s="64" t="s">
        <v>16050</v>
      </c>
    </row>
    <row r="179" spans="1:3">
      <c r="A179" s="63">
        <v>305</v>
      </c>
      <c r="B179" s="64" t="s">
        <v>16068</v>
      </c>
      <c r="C179" s="64" t="s">
        <v>16019</v>
      </c>
    </row>
    <row r="180" spans="1:3">
      <c r="A180" s="63">
        <v>306</v>
      </c>
      <c r="B180" s="64" t="s">
        <v>16122</v>
      </c>
      <c r="C180" s="64" t="s">
        <v>16050</v>
      </c>
    </row>
    <row r="181" spans="1:3">
      <c r="A181" s="63">
        <v>312</v>
      </c>
      <c r="B181" s="64" t="s">
        <v>16164</v>
      </c>
      <c r="C181" s="64" t="s">
        <v>16050</v>
      </c>
    </row>
    <row r="182" spans="1:3">
      <c r="A182" s="63">
        <v>313</v>
      </c>
      <c r="B182" s="64" t="s">
        <v>16117</v>
      </c>
      <c r="C182" s="64" t="s">
        <v>16018</v>
      </c>
    </row>
    <row r="183" spans="1:3">
      <c r="A183" s="63">
        <v>314</v>
      </c>
      <c r="B183" s="64" t="s">
        <v>16165</v>
      </c>
      <c r="C183" s="64" t="s">
        <v>16018</v>
      </c>
    </row>
    <row r="184" spans="1:3">
      <c r="A184" s="63">
        <v>315</v>
      </c>
      <c r="B184" s="64" t="s">
        <v>16165</v>
      </c>
      <c r="C184" s="64" t="s">
        <v>16019</v>
      </c>
    </row>
    <row r="185" spans="1:3">
      <c r="A185" s="63">
        <v>316</v>
      </c>
      <c r="B185" s="64" t="s">
        <v>16166</v>
      </c>
      <c r="C185" s="64" t="s">
        <v>16019</v>
      </c>
    </row>
    <row r="186" spans="1:3">
      <c r="A186" s="63">
        <v>317</v>
      </c>
      <c r="B186" s="64" t="s">
        <v>16166</v>
      </c>
      <c r="C186" s="64" t="s">
        <v>16050</v>
      </c>
    </row>
    <row r="187" spans="1:3">
      <c r="A187" s="63">
        <v>318</v>
      </c>
      <c r="B187" s="64" t="s">
        <v>16078</v>
      </c>
      <c r="C187" s="64" t="s">
        <v>16019</v>
      </c>
    </row>
    <row r="188" spans="1:3">
      <c r="A188" s="63">
        <v>319</v>
      </c>
      <c r="B188" s="64" t="s">
        <v>16167</v>
      </c>
      <c r="C188" s="64" t="s">
        <v>16019</v>
      </c>
    </row>
    <row r="189" spans="1:3">
      <c r="A189" s="63">
        <v>320</v>
      </c>
      <c r="B189" s="64" t="s">
        <v>16167</v>
      </c>
      <c r="C189" s="64" t="s">
        <v>16050</v>
      </c>
    </row>
    <row r="190" spans="1:3">
      <c r="A190" s="63">
        <v>321</v>
      </c>
      <c r="B190" s="64" t="s">
        <v>16013</v>
      </c>
      <c r="C190" s="64" t="s">
        <v>16109</v>
      </c>
    </row>
    <row r="191" spans="1:3" ht="30">
      <c r="A191" s="63">
        <v>322</v>
      </c>
      <c r="B191" s="64" t="s">
        <v>16152</v>
      </c>
      <c r="C191" s="64" t="s">
        <v>16150</v>
      </c>
    </row>
    <row r="192" spans="1:3">
      <c r="A192" s="63">
        <v>323</v>
      </c>
      <c r="B192" s="64" t="s">
        <v>16157</v>
      </c>
      <c r="C192" s="64" t="s">
        <v>16021</v>
      </c>
    </row>
    <row r="193" spans="1:3">
      <c r="A193" s="63">
        <v>324</v>
      </c>
      <c r="B193" s="64" t="s">
        <v>16103</v>
      </c>
      <c r="C193" s="64" t="s">
        <v>16016</v>
      </c>
    </row>
    <row r="194" spans="1:3">
      <c r="A194" s="63">
        <v>325</v>
      </c>
      <c r="B194" s="64" t="s">
        <v>16165</v>
      </c>
      <c r="C194" s="64" t="s">
        <v>16050</v>
      </c>
    </row>
    <row r="195" spans="1:3">
      <c r="A195" s="63">
        <v>326</v>
      </c>
      <c r="B195" s="64" t="s">
        <v>16168</v>
      </c>
      <c r="C195" s="64" t="s">
        <v>16102</v>
      </c>
    </row>
    <row r="196" spans="1:3" ht="30">
      <c r="A196" s="63">
        <v>327</v>
      </c>
      <c r="B196" s="64" t="s">
        <v>16169</v>
      </c>
      <c r="C196" s="64" t="s">
        <v>16059</v>
      </c>
    </row>
    <row r="197" spans="1:3">
      <c r="A197" s="63">
        <v>328</v>
      </c>
      <c r="B197" s="64" t="s">
        <v>16170</v>
      </c>
      <c r="C197" s="64" t="s">
        <v>16160</v>
      </c>
    </row>
    <row r="198" spans="1:3">
      <c r="A198" s="63">
        <v>329</v>
      </c>
      <c r="B198" s="64" t="s">
        <v>16171</v>
      </c>
      <c r="C198" s="64" t="s">
        <v>16015</v>
      </c>
    </row>
    <row r="199" spans="1:3">
      <c r="A199" s="63">
        <v>330</v>
      </c>
      <c r="B199" s="64" t="s">
        <v>16172</v>
      </c>
      <c r="C199" s="64" t="s">
        <v>16014</v>
      </c>
    </row>
    <row r="200" spans="1:3" ht="30">
      <c r="A200" s="63">
        <v>331</v>
      </c>
      <c r="B200" s="64" t="s">
        <v>16173</v>
      </c>
      <c r="C200" s="64" t="s">
        <v>16174</v>
      </c>
    </row>
    <row r="201" spans="1:3" ht="30">
      <c r="A201" s="63">
        <v>332</v>
      </c>
      <c r="B201" s="64" t="s">
        <v>16175</v>
      </c>
      <c r="C201" s="64" t="s">
        <v>16174</v>
      </c>
    </row>
    <row r="202" spans="1:3">
      <c r="A202" s="63">
        <v>333</v>
      </c>
      <c r="B202" s="64" t="s">
        <v>16176</v>
      </c>
      <c r="C202" s="64" t="s">
        <v>16042</v>
      </c>
    </row>
    <row r="203" spans="1:3">
      <c r="A203" s="63">
        <v>334</v>
      </c>
      <c r="B203" s="64" t="s">
        <v>16176</v>
      </c>
      <c r="C203" s="64" t="s">
        <v>16018</v>
      </c>
    </row>
    <row r="204" spans="1:3">
      <c r="A204" s="63">
        <v>335</v>
      </c>
      <c r="B204" s="64" t="s">
        <v>16176</v>
      </c>
      <c r="C204" s="64" t="s">
        <v>16019</v>
      </c>
    </row>
    <row r="205" spans="1:3">
      <c r="A205" s="63">
        <v>336</v>
      </c>
      <c r="B205" s="64" t="s">
        <v>16176</v>
      </c>
      <c r="C205" s="64" t="s">
        <v>16050</v>
      </c>
    </row>
    <row r="206" spans="1:3">
      <c r="A206" s="63">
        <v>337</v>
      </c>
      <c r="B206" s="64" t="s">
        <v>16176</v>
      </c>
      <c r="C206" s="64" t="s">
        <v>16021</v>
      </c>
    </row>
    <row r="207" spans="1:3" ht="30">
      <c r="A207" s="63">
        <v>338</v>
      </c>
      <c r="B207" s="64" t="s">
        <v>16177</v>
      </c>
      <c r="C207" s="64" t="s">
        <v>16158</v>
      </c>
    </row>
    <row r="208" spans="1:3" ht="30">
      <c r="A208" s="63">
        <v>339</v>
      </c>
      <c r="B208" s="64" t="s">
        <v>16178</v>
      </c>
      <c r="C208" s="64" t="s">
        <v>16158</v>
      </c>
    </row>
    <row r="209" spans="1:3" ht="30">
      <c r="A209" s="63">
        <v>340</v>
      </c>
      <c r="B209" s="64" t="s">
        <v>16179</v>
      </c>
      <c r="C209" s="64" t="s">
        <v>16012</v>
      </c>
    </row>
    <row r="210" spans="1:3" ht="30">
      <c r="A210" s="63">
        <v>341</v>
      </c>
      <c r="B210" s="64" t="s">
        <v>16180</v>
      </c>
      <c r="C210" s="64" t="s">
        <v>16012</v>
      </c>
    </row>
    <row r="211" spans="1:3" ht="30">
      <c r="A211" s="63">
        <v>342</v>
      </c>
      <c r="B211" s="64" t="s">
        <v>16181</v>
      </c>
      <c r="C211" s="64" t="s">
        <v>16059</v>
      </c>
    </row>
    <row r="212" spans="1:3" ht="30">
      <c r="A212" s="63">
        <v>343</v>
      </c>
      <c r="B212" s="64" t="s">
        <v>16182</v>
      </c>
      <c r="C212" s="64" t="s">
        <v>16059</v>
      </c>
    </row>
    <row r="213" spans="1:3">
      <c r="A213" s="63">
        <v>344</v>
      </c>
      <c r="B213" s="64" t="s">
        <v>16103</v>
      </c>
      <c r="C213" s="64" t="s">
        <v>16074</v>
      </c>
    </row>
    <row r="214" spans="1:3">
      <c r="A214" s="63">
        <v>345</v>
      </c>
      <c r="B214" s="64" t="s">
        <v>16183</v>
      </c>
      <c r="C214" s="64" t="s">
        <v>16021</v>
      </c>
    </row>
    <row r="215" spans="1:3">
      <c r="A215" s="63">
        <v>346</v>
      </c>
      <c r="B215" s="64" t="s">
        <v>16184</v>
      </c>
      <c r="C215" s="64" t="s">
        <v>16034</v>
      </c>
    </row>
    <row r="216" spans="1:3">
      <c r="A216" s="63">
        <v>347</v>
      </c>
      <c r="B216" s="64" t="s">
        <v>16184</v>
      </c>
      <c r="C216" s="64" t="s">
        <v>16074</v>
      </c>
    </row>
    <row r="217" spans="1:3">
      <c r="A217" s="63">
        <v>348</v>
      </c>
      <c r="B217" s="64" t="s">
        <v>16013</v>
      </c>
      <c r="C217" s="64" t="s">
        <v>16185</v>
      </c>
    </row>
    <row r="218" spans="1:3">
      <c r="A218" s="63">
        <v>349</v>
      </c>
      <c r="B218" s="64" t="s">
        <v>16186</v>
      </c>
      <c r="C218" s="64" t="s">
        <v>16021</v>
      </c>
    </row>
    <row r="219" spans="1:3">
      <c r="A219" s="63">
        <v>350</v>
      </c>
      <c r="B219" s="64" t="s">
        <v>16186</v>
      </c>
      <c r="C219" s="64" t="s">
        <v>16154</v>
      </c>
    </row>
    <row r="220" spans="1:3">
      <c r="A220" s="63">
        <v>351</v>
      </c>
      <c r="B220" s="64" t="s">
        <v>16186</v>
      </c>
      <c r="C220" s="64" t="s">
        <v>16158</v>
      </c>
    </row>
    <row r="221" spans="1:3">
      <c r="A221" s="63">
        <v>352</v>
      </c>
      <c r="B221" s="64" t="s">
        <v>16186</v>
      </c>
      <c r="C221" s="64" t="s">
        <v>16074</v>
      </c>
    </row>
    <row r="222" spans="1:3">
      <c r="A222" s="63">
        <v>353</v>
      </c>
      <c r="B222" s="64" t="s">
        <v>16186</v>
      </c>
      <c r="C222" s="64" t="s">
        <v>16050</v>
      </c>
    </row>
    <row r="223" spans="1:3">
      <c r="A223" s="63">
        <v>354</v>
      </c>
      <c r="B223" s="64" t="s">
        <v>16186</v>
      </c>
      <c r="C223" s="64" t="s">
        <v>16187</v>
      </c>
    </row>
    <row r="224" spans="1:3">
      <c r="A224" s="63">
        <v>355</v>
      </c>
      <c r="B224" s="64" t="s">
        <v>16186</v>
      </c>
      <c r="C224" s="64" t="s">
        <v>16150</v>
      </c>
    </row>
    <row r="225" spans="1:3">
      <c r="A225" s="63">
        <v>356</v>
      </c>
      <c r="B225" s="64" t="s">
        <v>16186</v>
      </c>
      <c r="C225" s="64" t="s">
        <v>16151</v>
      </c>
    </row>
    <row r="226" spans="1:3">
      <c r="A226" s="63">
        <v>357</v>
      </c>
      <c r="B226" s="64" t="s">
        <v>16188</v>
      </c>
      <c r="C226" s="64" t="s">
        <v>16187</v>
      </c>
    </row>
    <row r="227" spans="1:3">
      <c r="A227" s="63">
        <v>358</v>
      </c>
      <c r="B227" s="64" t="s">
        <v>16188</v>
      </c>
      <c r="C227" s="64" t="s">
        <v>16150</v>
      </c>
    </row>
    <row r="228" spans="1:3">
      <c r="A228" s="63">
        <v>359</v>
      </c>
      <c r="B228" s="64" t="s">
        <v>16188</v>
      </c>
      <c r="C228" s="64" t="s">
        <v>16151</v>
      </c>
    </row>
    <row r="229" spans="1:3" ht="30">
      <c r="A229" s="63">
        <v>360</v>
      </c>
      <c r="B229" s="64" t="s">
        <v>16189</v>
      </c>
      <c r="C229" s="64" t="s">
        <v>16031</v>
      </c>
    </row>
    <row r="230" spans="1:3" ht="30">
      <c r="A230" s="63">
        <v>361</v>
      </c>
      <c r="B230" s="64" t="s">
        <v>16190</v>
      </c>
      <c r="C230" s="64" t="s">
        <v>16154</v>
      </c>
    </row>
    <row r="231" spans="1:3">
      <c r="A231" s="63">
        <v>362</v>
      </c>
      <c r="B231" s="64" t="s">
        <v>16191</v>
      </c>
      <c r="C231" s="64" t="s">
        <v>16050</v>
      </c>
    </row>
    <row r="232" spans="1:3">
      <c r="A232" s="63">
        <v>363</v>
      </c>
      <c r="B232" s="64" t="s">
        <v>16192</v>
      </c>
      <c r="C232" s="64" t="s">
        <v>16050</v>
      </c>
    </row>
    <row r="233" spans="1:3">
      <c r="A233" s="63">
        <v>364</v>
      </c>
      <c r="B233" s="64" t="s">
        <v>16053</v>
      </c>
      <c r="C233" s="64" t="s">
        <v>16077</v>
      </c>
    </row>
    <row r="234" spans="1:3">
      <c r="A234" s="63">
        <v>365</v>
      </c>
      <c r="B234" s="64" t="s">
        <v>16053</v>
      </c>
      <c r="C234" s="64" t="s">
        <v>16154</v>
      </c>
    </row>
    <row r="235" spans="1:3">
      <c r="A235" s="63">
        <v>366</v>
      </c>
      <c r="B235" s="64" t="s">
        <v>16053</v>
      </c>
      <c r="C235" s="64" t="s">
        <v>16021</v>
      </c>
    </row>
    <row r="236" spans="1:3">
      <c r="A236" s="63">
        <v>367</v>
      </c>
      <c r="B236" s="64" t="s">
        <v>16076</v>
      </c>
      <c r="C236" s="64" t="s">
        <v>16021</v>
      </c>
    </row>
    <row r="237" spans="1:3">
      <c r="A237" s="63">
        <v>368</v>
      </c>
      <c r="B237" s="64" t="s">
        <v>16166</v>
      </c>
      <c r="C237" s="64" t="s">
        <v>16021</v>
      </c>
    </row>
    <row r="238" spans="1:3">
      <c r="A238" s="63">
        <v>369</v>
      </c>
      <c r="B238" s="64" t="s">
        <v>16163</v>
      </c>
      <c r="C238" s="64" t="s">
        <v>16014</v>
      </c>
    </row>
    <row r="239" spans="1:3">
      <c r="A239" s="63">
        <v>370</v>
      </c>
      <c r="B239" s="64" t="s">
        <v>16193</v>
      </c>
      <c r="C239" s="64" t="s">
        <v>16074</v>
      </c>
    </row>
    <row r="240" spans="1:3">
      <c r="A240" s="63">
        <v>371</v>
      </c>
      <c r="B240" s="64" t="s">
        <v>16193</v>
      </c>
      <c r="C240" s="64" t="s">
        <v>16185</v>
      </c>
    </row>
    <row r="241" spans="1:3">
      <c r="A241" s="63">
        <v>372</v>
      </c>
      <c r="B241" s="64" t="s">
        <v>16078</v>
      </c>
      <c r="C241" s="64" t="s">
        <v>16018</v>
      </c>
    </row>
    <row r="242" spans="1:3">
      <c r="A242" s="63">
        <v>373</v>
      </c>
      <c r="B242" s="64" t="s">
        <v>16114</v>
      </c>
      <c r="C242" s="64" t="s">
        <v>16021</v>
      </c>
    </row>
    <row r="243" spans="1:3">
      <c r="A243" s="63">
        <v>374</v>
      </c>
      <c r="B243" s="64" t="s">
        <v>16118</v>
      </c>
      <c r="C243" s="64" t="s">
        <v>16012</v>
      </c>
    </row>
    <row r="244" spans="1:3">
      <c r="A244" s="63">
        <v>375</v>
      </c>
      <c r="B244" s="64" t="s">
        <v>16118</v>
      </c>
      <c r="C244" s="64" t="s">
        <v>16034</v>
      </c>
    </row>
    <row r="245" spans="1:3">
      <c r="A245" s="63">
        <v>376</v>
      </c>
      <c r="B245" s="64" t="s">
        <v>16167</v>
      </c>
      <c r="C245" s="64" t="s">
        <v>16021</v>
      </c>
    </row>
    <row r="246" spans="1:3">
      <c r="A246" s="63">
        <v>377</v>
      </c>
      <c r="B246" s="64" t="s">
        <v>16039</v>
      </c>
      <c r="C246" s="64" t="s">
        <v>16031</v>
      </c>
    </row>
    <row r="247" spans="1:3">
      <c r="A247" s="63">
        <v>378</v>
      </c>
      <c r="B247" s="64" t="s">
        <v>16039</v>
      </c>
      <c r="C247" s="64" t="s">
        <v>16154</v>
      </c>
    </row>
    <row r="248" spans="1:3">
      <c r="A248" s="63">
        <v>379</v>
      </c>
      <c r="B248" s="64" t="s">
        <v>16194</v>
      </c>
      <c r="C248" s="64" t="s">
        <v>16158</v>
      </c>
    </row>
    <row r="249" spans="1:3">
      <c r="A249" s="63">
        <v>380</v>
      </c>
      <c r="B249" s="64" t="s">
        <v>16195</v>
      </c>
      <c r="C249" s="64" t="s">
        <v>16150</v>
      </c>
    </row>
    <row r="250" spans="1:3">
      <c r="A250" s="63">
        <v>381</v>
      </c>
      <c r="B250" s="64" t="s">
        <v>16157</v>
      </c>
      <c r="C250" s="64" t="s">
        <v>16160</v>
      </c>
    </row>
    <row r="251" spans="1:3">
      <c r="A251" s="63">
        <v>382</v>
      </c>
      <c r="B251" s="64" t="s">
        <v>16196</v>
      </c>
      <c r="C251" s="64" t="s">
        <v>16077</v>
      </c>
    </row>
    <row r="252" spans="1:3">
      <c r="A252" s="63">
        <v>383</v>
      </c>
      <c r="B252" s="64" t="s">
        <v>16196</v>
      </c>
      <c r="C252" s="64" t="s">
        <v>16154</v>
      </c>
    </row>
    <row r="253" spans="1:3">
      <c r="A253" s="63">
        <v>384</v>
      </c>
      <c r="B253" s="64" t="s">
        <v>16196</v>
      </c>
      <c r="C253" s="64" t="s">
        <v>16021</v>
      </c>
    </row>
    <row r="254" spans="1:3">
      <c r="A254" s="63">
        <v>385</v>
      </c>
      <c r="B254" s="64" t="s">
        <v>16197</v>
      </c>
      <c r="C254" s="64" t="s">
        <v>16012</v>
      </c>
    </row>
    <row r="255" spans="1:3">
      <c r="A255" s="63">
        <v>386</v>
      </c>
      <c r="B255" s="64" t="s">
        <v>16198</v>
      </c>
      <c r="C255" s="64" t="s">
        <v>16012</v>
      </c>
    </row>
    <row r="256" spans="1:3">
      <c r="A256" s="63">
        <v>387</v>
      </c>
      <c r="B256" s="64" t="s">
        <v>16199</v>
      </c>
      <c r="C256" s="64" t="s">
        <v>16012</v>
      </c>
    </row>
    <row r="257" spans="1:3" ht="45">
      <c r="A257" s="63">
        <v>388</v>
      </c>
      <c r="B257" s="64" t="s">
        <v>16200</v>
      </c>
      <c r="C257" s="64" t="s">
        <v>16012</v>
      </c>
    </row>
    <row r="258" spans="1:3" ht="30">
      <c r="A258" s="63">
        <v>389</v>
      </c>
      <c r="B258" s="64" t="s">
        <v>16201</v>
      </c>
      <c r="C258" s="64" t="s">
        <v>16012</v>
      </c>
    </row>
    <row r="259" spans="1:3">
      <c r="A259" s="63">
        <v>390</v>
      </c>
      <c r="B259" s="64" t="s">
        <v>16202</v>
      </c>
      <c r="C259" s="64" t="s">
        <v>16012</v>
      </c>
    </row>
    <row r="260" spans="1:3" ht="120">
      <c r="A260" s="63">
        <v>391</v>
      </c>
      <c r="B260" s="64" t="s">
        <v>16203</v>
      </c>
      <c r="C260" s="64" t="s">
        <v>16012</v>
      </c>
    </row>
    <row r="261" spans="1:3">
      <c r="A261" s="63">
        <v>392</v>
      </c>
      <c r="B261" s="64" t="s">
        <v>16204</v>
      </c>
      <c r="C261" s="64" t="s">
        <v>16012</v>
      </c>
    </row>
    <row r="262" spans="1:3">
      <c r="A262" s="63">
        <v>393</v>
      </c>
      <c r="B262" s="64" t="s">
        <v>16205</v>
      </c>
      <c r="C262" s="64" t="s">
        <v>16012</v>
      </c>
    </row>
    <row r="263" spans="1:3" ht="45">
      <c r="A263" s="63">
        <v>394</v>
      </c>
      <c r="B263" s="64" t="s">
        <v>16206</v>
      </c>
      <c r="C263" s="64" t="s">
        <v>16012</v>
      </c>
    </row>
    <row r="264" spans="1:3">
      <c r="A264" s="63">
        <v>395</v>
      </c>
      <c r="B264" s="64" t="s">
        <v>16207</v>
      </c>
      <c r="C264" s="64" t="s">
        <v>16208</v>
      </c>
    </row>
    <row r="265" spans="1:3">
      <c r="A265" s="63">
        <v>396</v>
      </c>
      <c r="B265" s="64" t="s">
        <v>16207</v>
      </c>
      <c r="C265" s="64" t="s">
        <v>16148</v>
      </c>
    </row>
    <row r="266" spans="1:3">
      <c r="A266" s="63">
        <v>397</v>
      </c>
      <c r="B266" s="64" t="s">
        <v>16209</v>
      </c>
      <c r="C266" s="64" t="s">
        <v>16210</v>
      </c>
    </row>
    <row r="267" spans="1:3">
      <c r="A267" s="63">
        <v>398</v>
      </c>
      <c r="B267" s="64" t="s">
        <v>16209</v>
      </c>
      <c r="C267" s="64" t="s">
        <v>16208</v>
      </c>
    </row>
    <row r="268" spans="1:3">
      <c r="A268" s="63">
        <v>399</v>
      </c>
      <c r="B268" s="64" t="s">
        <v>16211</v>
      </c>
      <c r="C268" s="64" t="s">
        <v>16210</v>
      </c>
    </row>
    <row r="269" spans="1:3">
      <c r="A269" s="63">
        <v>400</v>
      </c>
      <c r="B269" s="64" t="s">
        <v>16211</v>
      </c>
      <c r="C269" s="64" t="s">
        <v>16208</v>
      </c>
    </row>
    <row r="270" spans="1:3" ht="30">
      <c r="A270" s="63">
        <v>401</v>
      </c>
      <c r="B270" s="64" t="s">
        <v>16212</v>
      </c>
      <c r="C270" s="64" t="s">
        <v>16012</v>
      </c>
    </row>
    <row r="271" spans="1:3">
      <c r="A271" s="63">
        <v>402</v>
      </c>
      <c r="B271" s="64" t="s">
        <v>16213</v>
      </c>
      <c r="C271" s="64" t="s">
        <v>16012</v>
      </c>
    </row>
    <row r="272" spans="1:3">
      <c r="A272" s="63">
        <v>403</v>
      </c>
      <c r="B272" s="64" t="s">
        <v>16067</v>
      </c>
      <c r="C272" s="64" t="s">
        <v>16050</v>
      </c>
    </row>
    <row r="273" spans="1:3">
      <c r="A273" s="63">
        <v>404</v>
      </c>
      <c r="B273" s="64" t="s">
        <v>16067</v>
      </c>
      <c r="C273" s="64" t="s">
        <v>16021</v>
      </c>
    </row>
    <row r="274" spans="1:3">
      <c r="A274" s="63">
        <v>405</v>
      </c>
      <c r="B274" s="64" t="s">
        <v>16164</v>
      </c>
      <c r="C274" s="64" t="s">
        <v>16021</v>
      </c>
    </row>
    <row r="275" spans="1:3">
      <c r="A275" s="63">
        <v>406</v>
      </c>
      <c r="B275" s="64" t="s">
        <v>16214</v>
      </c>
      <c r="C275" s="64" t="s">
        <v>16059</v>
      </c>
    </row>
    <row r="276" spans="1:3">
      <c r="A276" s="63">
        <v>407</v>
      </c>
      <c r="B276" s="64" t="s">
        <v>16215</v>
      </c>
      <c r="C276" s="64" t="s">
        <v>16158</v>
      </c>
    </row>
    <row r="277" spans="1:3">
      <c r="A277" s="63">
        <v>408</v>
      </c>
      <c r="B277" s="64" t="s">
        <v>16216</v>
      </c>
      <c r="C277" s="64" t="s">
        <v>16012</v>
      </c>
    </row>
    <row r="278" spans="1:3">
      <c r="A278" s="63">
        <v>409</v>
      </c>
      <c r="B278" s="64" t="s">
        <v>16216</v>
      </c>
      <c r="C278" s="64" t="s">
        <v>16034</v>
      </c>
    </row>
    <row r="279" spans="1:3">
      <c r="A279" s="63">
        <v>410</v>
      </c>
      <c r="B279" s="64" t="s">
        <v>16216</v>
      </c>
      <c r="C279" s="64" t="s">
        <v>16074</v>
      </c>
    </row>
    <row r="280" spans="1:3" ht="45">
      <c r="A280" s="63">
        <v>411</v>
      </c>
      <c r="B280" s="64" t="s">
        <v>16217</v>
      </c>
      <c r="C280" s="64" t="s">
        <v>16012</v>
      </c>
    </row>
    <row r="281" spans="1:3">
      <c r="A281" s="63">
        <v>412</v>
      </c>
      <c r="B281" s="64" t="s">
        <v>16013</v>
      </c>
      <c r="C281" s="64" t="s">
        <v>16218</v>
      </c>
    </row>
    <row r="282" spans="1:3">
      <c r="A282" s="63">
        <v>413</v>
      </c>
      <c r="B282" s="64" t="s">
        <v>16168</v>
      </c>
      <c r="C282" s="64" t="s">
        <v>16160</v>
      </c>
    </row>
    <row r="283" spans="1:3">
      <c r="A283" s="63">
        <v>414</v>
      </c>
      <c r="B283" s="64" t="s">
        <v>16142</v>
      </c>
      <c r="C283" s="64" t="s">
        <v>16160</v>
      </c>
    </row>
    <row r="284" spans="1:3">
      <c r="A284" s="63">
        <v>415</v>
      </c>
      <c r="B284" s="64" t="s">
        <v>16156</v>
      </c>
      <c r="C284" s="64" t="s">
        <v>16160</v>
      </c>
    </row>
    <row r="285" spans="1:3" ht="30">
      <c r="A285" s="63">
        <v>417</v>
      </c>
      <c r="B285" s="64" t="s">
        <v>16178</v>
      </c>
      <c r="C285" s="64" t="s">
        <v>16059</v>
      </c>
    </row>
    <row r="286" spans="1:3">
      <c r="A286" s="63">
        <v>418</v>
      </c>
      <c r="B286" s="64" t="s">
        <v>16066</v>
      </c>
      <c r="C286" s="64" t="s">
        <v>16042</v>
      </c>
    </row>
    <row r="287" spans="1:3">
      <c r="A287" s="63">
        <v>419</v>
      </c>
      <c r="B287" s="64" t="s">
        <v>16066</v>
      </c>
      <c r="C287" s="64" t="s">
        <v>16018</v>
      </c>
    </row>
    <row r="288" spans="1:3">
      <c r="A288" s="63">
        <v>420</v>
      </c>
      <c r="B288" s="64" t="s">
        <v>16067</v>
      </c>
      <c r="C288" s="64" t="s">
        <v>16042</v>
      </c>
    </row>
    <row r="289" spans="1:3">
      <c r="A289" s="63">
        <v>421</v>
      </c>
      <c r="B289" s="64" t="s">
        <v>16067</v>
      </c>
      <c r="C289" s="64" t="s">
        <v>16018</v>
      </c>
    </row>
    <row r="290" spans="1:3">
      <c r="A290" s="63">
        <v>424</v>
      </c>
      <c r="B290" s="64" t="s">
        <v>16219</v>
      </c>
      <c r="C290" s="64" t="s">
        <v>16019</v>
      </c>
    </row>
    <row r="291" spans="1:3">
      <c r="A291" s="63">
        <v>425</v>
      </c>
      <c r="B291" s="64" t="s">
        <v>16219</v>
      </c>
      <c r="C291" s="64" t="s">
        <v>16050</v>
      </c>
    </row>
    <row r="292" spans="1:3">
      <c r="A292" s="63">
        <v>426</v>
      </c>
      <c r="B292" s="64" t="s">
        <v>16184</v>
      </c>
      <c r="C292" s="64" t="s">
        <v>16016</v>
      </c>
    </row>
    <row r="293" spans="1:3">
      <c r="A293" s="63">
        <v>427</v>
      </c>
      <c r="B293" s="64" t="s">
        <v>16184</v>
      </c>
      <c r="C293" s="64" t="s">
        <v>16185</v>
      </c>
    </row>
    <row r="294" spans="1:3">
      <c r="A294" s="63">
        <v>428</v>
      </c>
      <c r="B294" s="64" t="s">
        <v>16220</v>
      </c>
      <c r="C294" s="64" t="s">
        <v>16042</v>
      </c>
    </row>
    <row r="295" spans="1:3">
      <c r="A295" s="63">
        <v>429</v>
      </c>
      <c r="B295" s="64" t="s">
        <v>16220</v>
      </c>
      <c r="C295" s="64" t="s">
        <v>16018</v>
      </c>
    </row>
    <row r="296" spans="1:3">
      <c r="A296" s="63">
        <v>430</v>
      </c>
      <c r="B296" s="64" t="s">
        <v>16220</v>
      </c>
      <c r="C296" s="64" t="s">
        <v>16019</v>
      </c>
    </row>
    <row r="297" spans="1:3">
      <c r="A297" s="63">
        <v>431</v>
      </c>
      <c r="B297" s="64" t="s">
        <v>16220</v>
      </c>
      <c r="C297" s="64" t="s">
        <v>16050</v>
      </c>
    </row>
    <row r="298" spans="1:3">
      <c r="A298" s="63">
        <v>432</v>
      </c>
      <c r="B298" s="64" t="s">
        <v>16220</v>
      </c>
      <c r="C298" s="64" t="s">
        <v>16021</v>
      </c>
    </row>
    <row r="299" spans="1:3" ht="30">
      <c r="A299" s="63">
        <v>433</v>
      </c>
      <c r="B299" s="64" t="s">
        <v>16221</v>
      </c>
      <c r="C299" s="64" t="s">
        <v>16102</v>
      </c>
    </row>
    <row r="300" spans="1:3">
      <c r="A300" s="63">
        <v>434</v>
      </c>
      <c r="B300" s="64" t="s">
        <v>16184</v>
      </c>
      <c r="C300" s="64" t="s">
        <v>16018</v>
      </c>
    </row>
    <row r="301" spans="1:3">
      <c r="A301" s="63">
        <v>435</v>
      </c>
      <c r="B301" s="64" t="s">
        <v>16184</v>
      </c>
      <c r="C301" s="64" t="s">
        <v>16050</v>
      </c>
    </row>
    <row r="302" spans="1:3">
      <c r="A302" s="63">
        <v>436</v>
      </c>
      <c r="B302" s="64" t="s">
        <v>16222</v>
      </c>
      <c r="C302" s="64" t="s">
        <v>16160</v>
      </c>
    </row>
    <row r="303" spans="1:3">
      <c r="A303" s="63">
        <v>437</v>
      </c>
      <c r="B303" s="64" t="s">
        <v>16222</v>
      </c>
      <c r="C303" s="64" t="s">
        <v>16059</v>
      </c>
    </row>
    <row r="304" spans="1:3">
      <c r="A304" s="63">
        <v>438</v>
      </c>
      <c r="B304" s="64" t="s">
        <v>16222</v>
      </c>
      <c r="C304" s="64" t="s">
        <v>16158</v>
      </c>
    </row>
    <row r="305" spans="1:3">
      <c r="A305" s="63">
        <v>439</v>
      </c>
      <c r="B305" s="64" t="s">
        <v>16046</v>
      </c>
      <c r="C305" s="64" t="s">
        <v>16034</v>
      </c>
    </row>
    <row r="306" spans="1:3">
      <c r="A306" s="63">
        <v>440</v>
      </c>
      <c r="B306" s="64" t="s">
        <v>16046</v>
      </c>
      <c r="C306" s="64" t="s">
        <v>16074</v>
      </c>
    </row>
    <row r="307" spans="1:3">
      <c r="A307" s="63">
        <v>441</v>
      </c>
      <c r="B307" s="64" t="s">
        <v>16046</v>
      </c>
      <c r="C307" s="64" t="s">
        <v>16021</v>
      </c>
    </row>
    <row r="308" spans="1:3">
      <c r="A308" s="63">
        <v>442</v>
      </c>
      <c r="B308" s="64" t="s">
        <v>16223</v>
      </c>
      <c r="C308" s="64" t="s">
        <v>16012</v>
      </c>
    </row>
    <row r="309" spans="1:3">
      <c r="A309" s="63">
        <v>443</v>
      </c>
      <c r="B309" s="64" t="s">
        <v>16223</v>
      </c>
      <c r="C309" s="64" t="s">
        <v>16034</v>
      </c>
    </row>
    <row r="310" spans="1:3">
      <c r="A310" s="63">
        <v>444</v>
      </c>
      <c r="B310" s="64" t="s">
        <v>16223</v>
      </c>
      <c r="C310" s="64" t="s">
        <v>16074</v>
      </c>
    </row>
    <row r="311" spans="1:3">
      <c r="A311" s="63">
        <v>445</v>
      </c>
      <c r="B311" s="64" t="s">
        <v>16223</v>
      </c>
      <c r="C311" s="64" t="s">
        <v>16021</v>
      </c>
    </row>
    <row r="312" spans="1:3">
      <c r="A312" s="63">
        <v>446</v>
      </c>
      <c r="B312" s="64" t="s">
        <v>16224</v>
      </c>
      <c r="C312" s="64" t="s">
        <v>16158</v>
      </c>
    </row>
    <row r="313" spans="1:3">
      <c r="A313" s="63">
        <v>447</v>
      </c>
      <c r="B313" s="64" t="s">
        <v>16224</v>
      </c>
      <c r="C313" s="64" t="s">
        <v>16059</v>
      </c>
    </row>
    <row r="314" spans="1:3">
      <c r="A314" s="63">
        <v>448</v>
      </c>
      <c r="B314" s="64" t="s">
        <v>16225</v>
      </c>
      <c r="C314" s="64" t="s">
        <v>16158</v>
      </c>
    </row>
    <row r="315" spans="1:3" ht="30">
      <c r="A315" s="63">
        <v>449</v>
      </c>
      <c r="B315" s="64" t="s">
        <v>16226</v>
      </c>
      <c r="C315" s="64" t="s">
        <v>16210</v>
      </c>
    </row>
    <row r="316" spans="1:3">
      <c r="A316" s="63">
        <v>450</v>
      </c>
      <c r="B316" s="64" t="s">
        <v>16227</v>
      </c>
      <c r="C316" s="64" t="s">
        <v>16148</v>
      </c>
    </row>
    <row r="317" spans="1:3">
      <c r="A317" s="63">
        <v>451</v>
      </c>
      <c r="B317" s="64" t="s">
        <v>16171</v>
      </c>
      <c r="C317" s="64" t="s">
        <v>16012</v>
      </c>
    </row>
    <row r="318" spans="1:3">
      <c r="A318" s="63">
        <v>452</v>
      </c>
      <c r="B318" s="64" t="s">
        <v>16078</v>
      </c>
      <c r="C318" s="64" t="s">
        <v>16050</v>
      </c>
    </row>
    <row r="319" spans="1:3">
      <c r="A319" s="63">
        <v>453</v>
      </c>
      <c r="B319" s="64" t="s">
        <v>16140</v>
      </c>
      <c r="C319" s="64" t="s">
        <v>16050</v>
      </c>
    </row>
    <row r="320" spans="1:3">
      <c r="A320" s="63">
        <v>454</v>
      </c>
      <c r="B320" s="64" t="s">
        <v>16165</v>
      </c>
      <c r="C320" s="64" t="s">
        <v>16021</v>
      </c>
    </row>
    <row r="321" spans="1:3">
      <c r="A321" s="63">
        <v>455</v>
      </c>
      <c r="B321" s="64" t="s">
        <v>16030</v>
      </c>
      <c r="C321" s="64" t="s">
        <v>16021</v>
      </c>
    </row>
    <row r="322" spans="1:3">
      <c r="A322" s="63">
        <v>456</v>
      </c>
      <c r="B322" s="64" t="s">
        <v>16032</v>
      </c>
      <c r="C322" s="64" t="s">
        <v>16021</v>
      </c>
    </row>
    <row r="323" spans="1:3">
      <c r="A323" s="63">
        <v>457</v>
      </c>
      <c r="B323" s="64" t="s">
        <v>16228</v>
      </c>
      <c r="C323" s="64" t="s">
        <v>16012</v>
      </c>
    </row>
    <row r="324" spans="1:3">
      <c r="A324" s="63">
        <v>458</v>
      </c>
      <c r="B324" s="64" t="s">
        <v>16228</v>
      </c>
      <c r="C324" s="64" t="s">
        <v>16034</v>
      </c>
    </row>
    <row r="325" spans="1:3">
      <c r="A325" s="63">
        <v>459</v>
      </c>
      <c r="B325" s="64" t="s">
        <v>16228</v>
      </c>
      <c r="C325" s="64" t="s">
        <v>16074</v>
      </c>
    </row>
    <row r="326" spans="1:3">
      <c r="A326" s="63">
        <v>460</v>
      </c>
      <c r="B326" s="64" t="s">
        <v>16228</v>
      </c>
      <c r="C326" s="64" t="s">
        <v>16021</v>
      </c>
    </row>
    <row r="327" spans="1:3">
      <c r="A327" s="63">
        <v>461</v>
      </c>
      <c r="B327" s="64" t="s">
        <v>16196</v>
      </c>
      <c r="C327" s="64" t="s">
        <v>16031</v>
      </c>
    </row>
    <row r="328" spans="1:3">
      <c r="A328" s="63">
        <v>462</v>
      </c>
      <c r="B328" s="64" t="s">
        <v>16186</v>
      </c>
      <c r="C328" s="64" t="s">
        <v>16102</v>
      </c>
    </row>
    <row r="329" spans="1:3">
      <c r="A329" s="63">
        <v>463</v>
      </c>
      <c r="B329" s="64" t="s">
        <v>16186</v>
      </c>
      <c r="C329" s="64" t="s">
        <v>16012</v>
      </c>
    </row>
    <row r="330" spans="1:3">
      <c r="A330" s="63">
        <v>464</v>
      </c>
      <c r="B330" s="64" t="s">
        <v>16186</v>
      </c>
      <c r="C330" s="64" t="s">
        <v>16015</v>
      </c>
    </row>
    <row r="331" spans="1:3">
      <c r="A331" s="63">
        <v>465</v>
      </c>
      <c r="B331" s="64" t="s">
        <v>16186</v>
      </c>
      <c r="C331" s="64" t="s">
        <v>16014</v>
      </c>
    </row>
    <row r="332" spans="1:3">
      <c r="A332" s="63">
        <v>466</v>
      </c>
      <c r="B332" s="64" t="s">
        <v>16186</v>
      </c>
      <c r="C332" s="64" t="s">
        <v>16160</v>
      </c>
    </row>
    <row r="333" spans="1:3">
      <c r="A333" s="63">
        <v>467</v>
      </c>
      <c r="B333" s="64" t="s">
        <v>16186</v>
      </c>
      <c r="C333" s="64" t="s">
        <v>16034</v>
      </c>
    </row>
    <row r="334" spans="1:3">
      <c r="A334" s="63">
        <v>468</v>
      </c>
      <c r="B334" s="64" t="s">
        <v>16186</v>
      </c>
      <c r="C334" s="64" t="s">
        <v>16109</v>
      </c>
    </row>
    <row r="335" spans="1:3">
      <c r="A335" s="63">
        <v>469</v>
      </c>
      <c r="B335" s="64" t="s">
        <v>16186</v>
      </c>
      <c r="C335" s="64" t="s">
        <v>16016</v>
      </c>
    </row>
    <row r="336" spans="1:3">
      <c r="A336" s="63">
        <v>470</v>
      </c>
      <c r="B336" s="64" t="s">
        <v>16186</v>
      </c>
      <c r="C336" s="64" t="s">
        <v>16059</v>
      </c>
    </row>
    <row r="337" spans="1:3">
      <c r="A337" s="63">
        <v>471</v>
      </c>
      <c r="B337" s="64" t="s">
        <v>16186</v>
      </c>
      <c r="C337" s="64" t="s">
        <v>16218</v>
      </c>
    </row>
    <row r="338" spans="1:3">
      <c r="A338" s="63">
        <v>472</v>
      </c>
      <c r="B338" s="64" t="s">
        <v>16186</v>
      </c>
      <c r="C338" s="64" t="s">
        <v>16185</v>
      </c>
    </row>
    <row r="339" spans="1:3">
      <c r="A339" s="63">
        <v>473</v>
      </c>
      <c r="B339" s="64" t="s">
        <v>16188</v>
      </c>
      <c r="C339" s="64" t="s">
        <v>16055</v>
      </c>
    </row>
    <row r="340" spans="1:3">
      <c r="A340" s="63">
        <v>474</v>
      </c>
      <c r="B340" s="64" t="s">
        <v>16188</v>
      </c>
      <c r="C340" s="64" t="s">
        <v>16102</v>
      </c>
    </row>
    <row r="341" spans="1:3">
      <c r="A341" s="63">
        <v>475</v>
      </c>
      <c r="B341" s="64" t="s">
        <v>16188</v>
      </c>
      <c r="C341" s="64" t="s">
        <v>16012</v>
      </c>
    </row>
    <row r="342" spans="1:3">
      <c r="A342" s="63">
        <v>476</v>
      </c>
      <c r="B342" s="64" t="s">
        <v>16188</v>
      </c>
      <c r="C342" s="64" t="s">
        <v>16042</v>
      </c>
    </row>
    <row r="343" spans="1:3">
      <c r="A343" s="63">
        <v>477</v>
      </c>
      <c r="B343" s="64" t="s">
        <v>16188</v>
      </c>
      <c r="C343" s="64" t="s">
        <v>16059</v>
      </c>
    </row>
    <row r="344" spans="1:3">
      <c r="A344" s="63">
        <v>478</v>
      </c>
      <c r="B344" s="64" t="s">
        <v>16188</v>
      </c>
      <c r="C344" s="64" t="s">
        <v>16019</v>
      </c>
    </row>
    <row r="345" spans="1:3">
      <c r="A345" s="63">
        <v>479</v>
      </c>
      <c r="B345" s="64" t="s">
        <v>16188</v>
      </c>
      <c r="C345" s="64" t="s">
        <v>16158</v>
      </c>
    </row>
    <row r="346" spans="1:3">
      <c r="A346" s="63">
        <v>480</v>
      </c>
      <c r="B346" s="64" t="s">
        <v>16188</v>
      </c>
      <c r="C346" s="64" t="s">
        <v>16074</v>
      </c>
    </row>
    <row r="347" spans="1:3">
      <c r="A347" s="63">
        <v>481</v>
      </c>
      <c r="B347" s="64" t="s">
        <v>16188</v>
      </c>
      <c r="C347" s="64" t="s">
        <v>16021</v>
      </c>
    </row>
    <row r="348" spans="1:3" ht="30">
      <c r="A348" s="63">
        <v>482</v>
      </c>
      <c r="B348" s="64" t="s">
        <v>16229</v>
      </c>
      <c r="C348" s="64" t="s">
        <v>16174</v>
      </c>
    </row>
    <row r="349" spans="1:3" ht="30">
      <c r="A349" s="63">
        <v>483</v>
      </c>
      <c r="B349" s="64" t="s">
        <v>16230</v>
      </c>
      <c r="C349" s="64" t="s">
        <v>16012</v>
      </c>
    </row>
    <row r="350" spans="1:3" ht="30">
      <c r="A350" s="63">
        <v>484</v>
      </c>
      <c r="B350" s="64" t="s">
        <v>16231</v>
      </c>
      <c r="C350" s="64" t="s">
        <v>16012</v>
      </c>
    </row>
    <row r="351" spans="1:3">
      <c r="A351" s="63">
        <v>485</v>
      </c>
      <c r="B351" s="64" t="s">
        <v>16188</v>
      </c>
      <c r="C351" s="64" t="s">
        <v>16050</v>
      </c>
    </row>
    <row r="352" spans="1:3" ht="30">
      <c r="A352" s="63">
        <v>486</v>
      </c>
      <c r="B352" s="64" t="s">
        <v>16232</v>
      </c>
      <c r="C352" s="64" t="s">
        <v>16233</v>
      </c>
    </row>
    <row r="353" spans="1:3">
      <c r="A353" s="63">
        <v>487</v>
      </c>
      <c r="B353" s="64" t="s">
        <v>16117</v>
      </c>
      <c r="C353" s="64" t="s">
        <v>16019</v>
      </c>
    </row>
    <row r="354" spans="1:3">
      <c r="A354" s="63">
        <v>488</v>
      </c>
      <c r="B354" s="64" t="s">
        <v>16191</v>
      </c>
      <c r="C354" s="64" t="s">
        <v>16019</v>
      </c>
    </row>
    <row r="355" spans="1:3">
      <c r="A355" s="63">
        <v>489</v>
      </c>
      <c r="B355" s="64" t="s">
        <v>16234</v>
      </c>
      <c r="C355" s="64" t="s">
        <v>16012</v>
      </c>
    </row>
    <row r="356" spans="1:3">
      <c r="A356" s="63">
        <v>490</v>
      </c>
      <c r="B356" s="64" t="s">
        <v>16235</v>
      </c>
      <c r="C356" s="64" t="s">
        <v>16012</v>
      </c>
    </row>
    <row r="357" spans="1:3">
      <c r="A357" s="63">
        <v>491</v>
      </c>
      <c r="B357" s="64" t="s">
        <v>16156</v>
      </c>
      <c r="C357" s="64" t="s">
        <v>16158</v>
      </c>
    </row>
    <row r="358" spans="1:3">
      <c r="A358" s="63">
        <v>492</v>
      </c>
      <c r="B358" s="64" t="s">
        <v>16115</v>
      </c>
      <c r="C358" s="64" t="s">
        <v>16019</v>
      </c>
    </row>
    <row r="359" spans="1:3">
      <c r="A359" s="63">
        <v>493</v>
      </c>
      <c r="B359" s="64" t="s">
        <v>16115</v>
      </c>
      <c r="C359" s="64" t="s">
        <v>16050</v>
      </c>
    </row>
    <row r="360" spans="1:3" ht="30">
      <c r="A360" s="63">
        <v>494</v>
      </c>
      <c r="B360" s="64" t="s">
        <v>16083</v>
      </c>
      <c r="C360" s="64" t="s">
        <v>16074</v>
      </c>
    </row>
    <row r="361" spans="1:3">
      <c r="A361" s="63">
        <v>495</v>
      </c>
      <c r="B361" s="64" t="s">
        <v>16236</v>
      </c>
      <c r="C361" s="64" t="s">
        <v>16059</v>
      </c>
    </row>
    <row r="362" spans="1:3">
      <c r="A362" s="63">
        <v>496</v>
      </c>
      <c r="B362" s="64" t="s">
        <v>16237</v>
      </c>
      <c r="C362" s="64" t="s">
        <v>16012</v>
      </c>
    </row>
    <row r="363" spans="1:3">
      <c r="A363" s="63">
        <v>497</v>
      </c>
      <c r="B363" s="64" t="s">
        <v>16236</v>
      </c>
      <c r="C363" s="64" t="s">
        <v>16102</v>
      </c>
    </row>
    <row r="364" spans="1:3">
      <c r="A364" s="63">
        <v>498</v>
      </c>
      <c r="B364" s="64" t="s">
        <v>16238</v>
      </c>
      <c r="C364" s="64" t="s">
        <v>16102</v>
      </c>
    </row>
    <row r="365" spans="1:3">
      <c r="A365" s="63">
        <v>499</v>
      </c>
      <c r="B365" s="64" t="s">
        <v>16238</v>
      </c>
      <c r="C365" s="64" t="s">
        <v>16059</v>
      </c>
    </row>
    <row r="366" spans="1:3" ht="30">
      <c r="A366" s="63">
        <v>500</v>
      </c>
      <c r="B366" s="64" t="s">
        <v>16190</v>
      </c>
      <c r="C366" s="64" t="s">
        <v>16021</v>
      </c>
    </row>
    <row r="367" spans="1:3">
      <c r="A367" s="63">
        <v>501</v>
      </c>
      <c r="B367" s="64" t="s">
        <v>16238</v>
      </c>
      <c r="C367" s="64" t="s">
        <v>16158</v>
      </c>
    </row>
    <row r="368" spans="1:3">
      <c r="A368" s="63">
        <v>502</v>
      </c>
      <c r="B368" s="64" t="s">
        <v>16110</v>
      </c>
      <c r="C368" s="64" t="s">
        <v>16160</v>
      </c>
    </row>
    <row r="369" spans="1:3">
      <c r="A369" s="63">
        <v>503</v>
      </c>
      <c r="B369" s="64" t="s">
        <v>16239</v>
      </c>
      <c r="C369" s="64" t="s">
        <v>16050</v>
      </c>
    </row>
    <row r="370" spans="1:3">
      <c r="A370" s="63">
        <v>504</v>
      </c>
      <c r="B370" s="64" t="s">
        <v>16240</v>
      </c>
      <c r="C370" s="64" t="s">
        <v>16012</v>
      </c>
    </row>
    <row r="371" spans="1:3">
      <c r="A371" s="63">
        <v>505</v>
      </c>
      <c r="B371" s="64" t="s">
        <v>16241</v>
      </c>
      <c r="C371" s="64" t="s">
        <v>16050</v>
      </c>
    </row>
    <row r="372" spans="1:3">
      <c r="A372" s="63">
        <v>506</v>
      </c>
      <c r="B372" s="64" t="s">
        <v>16241</v>
      </c>
      <c r="C372" s="64" t="s">
        <v>16021</v>
      </c>
    </row>
    <row r="373" spans="1:3">
      <c r="A373" s="63">
        <v>507</v>
      </c>
      <c r="B373" s="64" t="s">
        <v>16242</v>
      </c>
      <c r="C373" s="64" t="s">
        <v>16021</v>
      </c>
    </row>
    <row r="374" spans="1:3" ht="30">
      <c r="A374" s="66">
        <v>508</v>
      </c>
      <c r="B374" s="67" t="s">
        <v>16243</v>
      </c>
      <c r="C374" s="67" t="s">
        <v>16059</v>
      </c>
    </row>
    <row r="375" spans="1:3">
      <c r="A375" s="68">
        <v>509</v>
      </c>
      <c r="B375" s="69" t="s">
        <v>16244</v>
      </c>
      <c r="C375" s="69" t="s">
        <v>16158</v>
      </c>
    </row>
    <row r="376" spans="1:3">
      <c r="A376" s="66">
        <v>510</v>
      </c>
      <c r="B376" s="67" t="s">
        <v>16245</v>
      </c>
      <c r="C376" s="67" t="s">
        <v>16158</v>
      </c>
    </row>
    <row r="377" spans="1:3">
      <c r="A377" s="68">
        <v>1001</v>
      </c>
      <c r="B377" s="69" t="s">
        <v>16246</v>
      </c>
      <c r="C377" s="70">
        <v>2.1</v>
      </c>
    </row>
    <row r="378" spans="1:3">
      <c r="A378" s="63">
        <v>1002</v>
      </c>
      <c r="B378" s="64" t="s">
        <v>16247</v>
      </c>
      <c r="C378" s="71">
        <v>2.2000000000000002</v>
      </c>
    </row>
    <row r="379" spans="1:3">
      <c r="A379" s="63">
        <v>1003</v>
      </c>
      <c r="B379" s="64" t="s">
        <v>16248</v>
      </c>
      <c r="C379" s="71">
        <v>2.2000000000000002</v>
      </c>
    </row>
    <row r="380" spans="1:3">
      <c r="A380" s="66">
        <v>1005</v>
      </c>
      <c r="B380" s="67" t="s">
        <v>183</v>
      </c>
      <c r="C380" s="72">
        <v>2.2999999999999998</v>
      </c>
    </row>
    <row r="381" spans="1:3">
      <c r="A381" s="68">
        <v>1006</v>
      </c>
      <c r="B381" s="69" t="s">
        <v>16249</v>
      </c>
      <c r="C381" s="70">
        <v>2.2000000000000002</v>
      </c>
    </row>
    <row r="382" spans="1:3">
      <c r="A382" s="63">
        <v>1008</v>
      </c>
      <c r="B382" s="64" t="s">
        <v>16250</v>
      </c>
      <c r="C382" s="71">
        <v>2.2999999999999998</v>
      </c>
    </row>
    <row r="383" spans="1:3">
      <c r="A383" s="63">
        <v>1009</v>
      </c>
      <c r="B383" s="64" t="s">
        <v>16251</v>
      </c>
      <c r="C383" s="71">
        <v>2.2000000000000002</v>
      </c>
    </row>
    <row r="384" spans="1:3" ht="45">
      <c r="A384" s="63">
        <v>1010</v>
      </c>
      <c r="B384" s="64" t="s">
        <v>16252</v>
      </c>
      <c r="C384" s="71">
        <v>2.1</v>
      </c>
    </row>
    <row r="385" spans="1:3">
      <c r="A385" s="63">
        <v>1011</v>
      </c>
      <c r="B385" s="64" t="s">
        <v>1801</v>
      </c>
      <c r="C385" s="71">
        <v>2.1</v>
      </c>
    </row>
    <row r="386" spans="1:3">
      <c r="A386" s="63">
        <v>1012</v>
      </c>
      <c r="B386" s="64" t="s">
        <v>16253</v>
      </c>
      <c r="C386" s="71">
        <v>2.1</v>
      </c>
    </row>
    <row r="387" spans="1:3">
      <c r="A387" s="63">
        <v>1013</v>
      </c>
      <c r="B387" s="64" t="s">
        <v>16254</v>
      </c>
      <c r="C387" s="71">
        <v>2.2000000000000002</v>
      </c>
    </row>
    <row r="388" spans="1:3">
      <c r="A388" s="63">
        <v>1016</v>
      </c>
      <c r="B388" s="64" t="s">
        <v>16255</v>
      </c>
      <c r="C388" s="71">
        <v>2.2999999999999998</v>
      </c>
    </row>
    <row r="389" spans="1:3">
      <c r="A389" s="66">
        <v>1017</v>
      </c>
      <c r="B389" s="67" t="s">
        <v>16256</v>
      </c>
      <c r="C389" s="72">
        <v>2.2999999999999998</v>
      </c>
    </row>
    <row r="390" spans="1:3">
      <c r="A390" s="68">
        <v>1018</v>
      </c>
      <c r="B390" s="69" t="s">
        <v>16257</v>
      </c>
      <c r="C390" s="70">
        <v>2.2000000000000002</v>
      </c>
    </row>
    <row r="391" spans="1:3">
      <c r="A391" s="63">
        <v>1020</v>
      </c>
      <c r="B391" s="64" t="s">
        <v>16258</v>
      </c>
      <c r="C391" s="71">
        <v>2.2000000000000002</v>
      </c>
    </row>
    <row r="392" spans="1:3">
      <c r="A392" s="63">
        <v>1021</v>
      </c>
      <c r="B392" s="64" t="s">
        <v>16259</v>
      </c>
      <c r="C392" s="71">
        <v>2.2000000000000002</v>
      </c>
    </row>
    <row r="393" spans="1:3">
      <c r="A393" s="63">
        <v>1022</v>
      </c>
      <c r="B393" s="64" t="s">
        <v>16260</v>
      </c>
      <c r="C393" s="71">
        <v>2.2000000000000002</v>
      </c>
    </row>
    <row r="394" spans="1:3">
      <c r="A394" s="63">
        <v>1023</v>
      </c>
      <c r="B394" s="64" t="s">
        <v>16261</v>
      </c>
      <c r="C394" s="71">
        <v>2.2999999999999998</v>
      </c>
    </row>
    <row r="395" spans="1:3">
      <c r="A395" s="63">
        <v>1026</v>
      </c>
      <c r="B395" s="64" t="s">
        <v>16262</v>
      </c>
      <c r="C395" s="71">
        <v>2.2999999999999998</v>
      </c>
    </row>
    <row r="396" spans="1:3">
      <c r="A396" s="63">
        <v>1027</v>
      </c>
      <c r="B396" s="64" t="s">
        <v>16263</v>
      </c>
      <c r="C396" s="71">
        <v>2.1</v>
      </c>
    </row>
    <row r="397" spans="1:3">
      <c r="A397" s="63">
        <v>1028</v>
      </c>
      <c r="B397" s="64" t="s">
        <v>16264</v>
      </c>
      <c r="C397" s="71">
        <v>2.2000000000000002</v>
      </c>
    </row>
    <row r="398" spans="1:3">
      <c r="A398" s="63">
        <v>1029</v>
      </c>
      <c r="B398" s="64" t="s">
        <v>16265</v>
      </c>
      <c r="C398" s="71">
        <v>2.2000000000000002</v>
      </c>
    </row>
    <row r="399" spans="1:3">
      <c r="A399" s="63">
        <v>1030</v>
      </c>
      <c r="B399" s="64" t="s">
        <v>16266</v>
      </c>
      <c r="C399" s="71">
        <v>2.1</v>
      </c>
    </row>
    <row r="400" spans="1:3">
      <c r="A400" s="63">
        <v>1032</v>
      </c>
      <c r="B400" s="64" t="s">
        <v>16267</v>
      </c>
      <c r="C400" s="71">
        <v>2.1</v>
      </c>
    </row>
    <row r="401" spans="1:3">
      <c r="A401" s="63">
        <v>1033</v>
      </c>
      <c r="B401" s="64" t="s">
        <v>16268</v>
      </c>
      <c r="C401" s="71">
        <v>2.1</v>
      </c>
    </row>
    <row r="402" spans="1:3">
      <c r="A402" s="63">
        <v>1035</v>
      </c>
      <c r="B402" s="64" t="s">
        <v>16269</v>
      </c>
      <c r="C402" s="71">
        <v>2.1</v>
      </c>
    </row>
    <row r="403" spans="1:3">
      <c r="A403" s="63">
        <v>1036</v>
      </c>
      <c r="B403" s="64" t="s">
        <v>16270</v>
      </c>
      <c r="C403" s="71">
        <v>2.1</v>
      </c>
    </row>
    <row r="404" spans="1:3">
      <c r="A404" s="63">
        <v>1037</v>
      </c>
      <c r="B404" s="64" t="s">
        <v>16271</v>
      </c>
      <c r="C404" s="71">
        <v>2.1</v>
      </c>
    </row>
    <row r="405" spans="1:3">
      <c r="A405" s="63">
        <v>1038</v>
      </c>
      <c r="B405" s="64" t="s">
        <v>16272</v>
      </c>
      <c r="C405" s="71">
        <v>2.1</v>
      </c>
    </row>
    <row r="406" spans="1:3">
      <c r="A406" s="63">
        <v>1039</v>
      </c>
      <c r="B406" s="64" t="s">
        <v>16273</v>
      </c>
      <c r="C406" s="71">
        <v>2.1</v>
      </c>
    </row>
    <row r="407" spans="1:3" ht="30">
      <c r="A407" s="63">
        <v>1040</v>
      </c>
      <c r="B407" s="64" t="s">
        <v>16274</v>
      </c>
      <c r="C407" s="71">
        <v>2.2999999999999998</v>
      </c>
    </row>
    <row r="408" spans="1:3" ht="30">
      <c r="A408" s="63">
        <v>1041</v>
      </c>
      <c r="B408" s="64" t="s">
        <v>16275</v>
      </c>
      <c r="C408" s="71">
        <v>2.1</v>
      </c>
    </row>
    <row r="409" spans="1:3">
      <c r="A409" s="63">
        <v>1043</v>
      </c>
      <c r="B409" s="64" t="s">
        <v>16276</v>
      </c>
      <c r="C409" s="71">
        <v>2.2000000000000002</v>
      </c>
    </row>
    <row r="410" spans="1:3">
      <c r="A410" s="66">
        <v>1044</v>
      </c>
      <c r="B410" s="67" t="s">
        <v>16277</v>
      </c>
      <c r="C410" s="72">
        <v>2.2000000000000002</v>
      </c>
    </row>
    <row r="411" spans="1:3">
      <c r="A411" s="73">
        <v>1045</v>
      </c>
      <c r="B411" s="74" t="s">
        <v>16278</v>
      </c>
      <c r="C411" s="75">
        <v>2.2999999999999998</v>
      </c>
    </row>
    <row r="412" spans="1:3">
      <c r="A412" s="68">
        <v>1046</v>
      </c>
      <c r="B412" s="69" t="s">
        <v>16279</v>
      </c>
      <c r="C412" s="70">
        <v>2.2000000000000002</v>
      </c>
    </row>
    <row r="413" spans="1:3">
      <c r="A413" s="63">
        <v>1048</v>
      </c>
      <c r="B413" s="64" t="s">
        <v>16280</v>
      </c>
      <c r="C413" s="71">
        <v>2.2999999999999998</v>
      </c>
    </row>
    <row r="414" spans="1:3">
      <c r="A414" s="63">
        <v>1049</v>
      </c>
      <c r="B414" s="64" t="s">
        <v>16281</v>
      </c>
      <c r="C414" s="71">
        <v>2.1</v>
      </c>
    </row>
    <row r="415" spans="1:3">
      <c r="A415" s="63">
        <v>1050</v>
      </c>
      <c r="B415" s="64" t="s">
        <v>16282</v>
      </c>
      <c r="C415" s="71">
        <v>2.2999999999999998</v>
      </c>
    </row>
    <row r="416" spans="1:3" ht="30">
      <c r="A416" s="63">
        <v>1051</v>
      </c>
      <c r="B416" s="64" t="s">
        <v>16283</v>
      </c>
      <c r="C416" s="71">
        <v>6.1</v>
      </c>
    </row>
    <row r="417" spans="1:3">
      <c r="A417" s="63">
        <v>1052</v>
      </c>
      <c r="B417" s="64" t="s">
        <v>16284</v>
      </c>
      <c r="C417" s="71">
        <v>8</v>
      </c>
    </row>
    <row r="418" spans="1:3">
      <c r="A418" s="63">
        <v>1053</v>
      </c>
      <c r="B418" s="64" t="s">
        <v>16285</v>
      </c>
      <c r="C418" s="71">
        <v>2.2999999999999998</v>
      </c>
    </row>
    <row r="419" spans="1:3">
      <c r="A419" s="63">
        <v>1055</v>
      </c>
      <c r="B419" s="64" t="s">
        <v>16286</v>
      </c>
      <c r="C419" s="71">
        <v>2.1</v>
      </c>
    </row>
    <row r="420" spans="1:3">
      <c r="A420" s="63">
        <v>1056</v>
      </c>
      <c r="B420" s="64" t="s">
        <v>16287</v>
      </c>
      <c r="C420" s="71">
        <v>2.2000000000000002</v>
      </c>
    </row>
    <row r="421" spans="1:3">
      <c r="A421" s="63">
        <v>1057</v>
      </c>
      <c r="B421" s="64" t="s">
        <v>16288</v>
      </c>
      <c r="C421" s="71">
        <v>2.1</v>
      </c>
    </row>
    <row r="422" spans="1:3" ht="30">
      <c r="A422" s="63">
        <v>1058</v>
      </c>
      <c r="B422" s="64" t="s">
        <v>16289</v>
      </c>
      <c r="C422" s="71">
        <v>2.2000000000000002</v>
      </c>
    </row>
    <row r="423" spans="1:3">
      <c r="A423" s="63">
        <v>1060</v>
      </c>
      <c r="B423" s="64" t="s">
        <v>16290</v>
      </c>
      <c r="C423" s="71">
        <v>2.1</v>
      </c>
    </row>
    <row r="424" spans="1:3">
      <c r="A424" s="63">
        <v>1061</v>
      </c>
      <c r="B424" s="64" t="s">
        <v>16291</v>
      </c>
      <c r="C424" s="71">
        <v>2.1</v>
      </c>
    </row>
    <row r="425" spans="1:3">
      <c r="A425" s="63">
        <v>1062</v>
      </c>
      <c r="B425" s="64" t="s">
        <v>16292</v>
      </c>
      <c r="C425" s="71">
        <v>2.2999999999999998</v>
      </c>
    </row>
    <row r="426" spans="1:3">
      <c r="A426" s="63">
        <v>1063</v>
      </c>
      <c r="B426" s="64" t="s">
        <v>16293</v>
      </c>
      <c r="C426" s="71">
        <v>2.1</v>
      </c>
    </row>
    <row r="427" spans="1:3">
      <c r="A427" s="63">
        <v>1064</v>
      </c>
      <c r="B427" s="64" t="s">
        <v>16294</v>
      </c>
      <c r="C427" s="71">
        <v>2.2999999999999998</v>
      </c>
    </row>
    <row r="428" spans="1:3">
      <c r="A428" s="63">
        <v>1065</v>
      </c>
      <c r="B428" s="64" t="s">
        <v>16295</v>
      </c>
      <c r="C428" s="71">
        <v>2.2000000000000002</v>
      </c>
    </row>
    <row r="429" spans="1:3">
      <c r="A429" s="63">
        <v>1066</v>
      </c>
      <c r="B429" s="64" t="s">
        <v>16296</v>
      </c>
      <c r="C429" s="71">
        <v>2.2000000000000002</v>
      </c>
    </row>
    <row r="430" spans="1:3">
      <c r="A430" s="66">
        <v>1067</v>
      </c>
      <c r="B430" s="67" t="s">
        <v>16297</v>
      </c>
      <c r="C430" s="72">
        <v>2.2999999999999998</v>
      </c>
    </row>
    <row r="431" spans="1:3">
      <c r="A431" s="68">
        <v>1069</v>
      </c>
      <c r="B431" s="69" t="s">
        <v>16298</v>
      </c>
      <c r="C431" s="70">
        <v>2.2999999999999998</v>
      </c>
    </row>
    <row r="432" spans="1:3">
      <c r="A432" s="63">
        <v>1070</v>
      </c>
      <c r="B432" s="64" t="s">
        <v>16299</v>
      </c>
      <c r="C432" s="71">
        <v>2.2000000000000002</v>
      </c>
    </row>
    <row r="433" spans="1:3">
      <c r="A433" s="63">
        <v>1071</v>
      </c>
      <c r="B433" s="64" t="s">
        <v>16300</v>
      </c>
      <c r="C433" s="71">
        <v>2.2999999999999998</v>
      </c>
    </row>
    <row r="434" spans="1:3">
      <c r="A434" s="63">
        <v>1072</v>
      </c>
      <c r="B434" s="64" t="s">
        <v>16301</v>
      </c>
      <c r="C434" s="71">
        <v>2.2000000000000002</v>
      </c>
    </row>
    <row r="435" spans="1:3">
      <c r="A435" s="63">
        <v>1073</v>
      </c>
      <c r="B435" s="64" t="s">
        <v>16302</v>
      </c>
      <c r="C435" s="71">
        <v>2.2000000000000002</v>
      </c>
    </row>
    <row r="436" spans="1:3" ht="30">
      <c r="A436" s="63">
        <v>1075</v>
      </c>
      <c r="B436" s="64" t="s">
        <v>16303</v>
      </c>
      <c r="C436" s="71">
        <v>2.1</v>
      </c>
    </row>
    <row r="437" spans="1:3">
      <c r="A437" s="63">
        <v>1076</v>
      </c>
      <c r="B437" s="64" t="s">
        <v>16304</v>
      </c>
      <c r="C437" s="71">
        <v>2.2999999999999998</v>
      </c>
    </row>
    <row r="438" spans="1:3">
      <c r="A438" s="63">
        <v>1077</v>
      </c>
      <c r="B438" s="64" t="s">
        <v>16305</v>
      </c>
      <c r="C438" s="71">
        <v>2.1</v>
      </c>
    </row>
    <row r="439" spans="1:3">
      <c r="A439" s="63">
        <v>1078</v>
      </c>
      <c r="B439" s="64" t="s">
        <v>16306</v>
      </c>
      <c r="C439" s="71">
        <v>2.2000000000000002</v>
      </c>
    </row>
    <row r="440" spans="1:3">
      <c r="A440" s="63">
        <v>1079</v>
      </c>
      <c r="B440" s="64" t="s">
        <v>16307</v>
      </c>
      <c r="C440" s="71">
        <v>2.2999999999999998</v>
      </c>
    </row>
    <row r="441" spans="1:3">
      <c r="A441" s="63">
        <v>1080</v>
      </c>
      <c r="B441" s="64" t="s">
        <v>16308</v>
      </c>
      <c r="C441" s="71">
        <v>2.2000000000000002</v>
      </c>
    </row>
    <row r="442" spans="1:3">
      <c r="A442" s="63">
        <v>1081</v>
      </c>
      <c r="B442" s="64" t="s">
        <v>16309</v>
      </c>
      <c r="C442" s="71">
        <v>2.1</v>
      </c>
    </row>
    <row r="443" spans="1:3" ht="30">
      <c r="A443" s="63">
        <v>1082</v>
      </c>
      <c r="B443" s="64" t="s">
        <v>16310</v>
      </c>
      <c r="C443" s="71">
        <v>2.2999999999999998</v>
      </c>
    </row>
    <row r="444" spans="1:3">
      <c r="A444" s="63">
        <v>1083</v>
      </c>
      <c r="B444" s="64" t="s">
        <v>16311</v>
      </c>
      <c r="C444" s="71">
        <v>2.1</v>
      </c>
    </row>
    <row r="445" spans="1:3">
      <c r="A445" s="63">
        <v>1085</v>
      </c>
      <c r="B445" s="64" t="s">
        <v>16312</v>
      </c>
      <c r="C445" s="71">
        <v>2.1</v>
      </c>
    </row>
    <row r="446" spans="1:3">
      <c r="A446" s="63">
        <v>1086</v>
      </c>
      <c r="B446" s="64" t="s">
        <v>16313</v>
      </c>
      <c r="C446" s="71">
        <v>2.1</v>
      </c>
    </row>
    <row r="447" spans="1:3">
      <c r="A447" s="63">
        <v>1087</v>
      </c>
      <c r="B447" s="64" t="s">
        <v>16314</v>
      </c>
      <c r="C447" s="71">
        <v>2.1</v>
      </c>
    </row>
    <row r="448" spans="1:3">
      <c r="A448" s="63">
        <v>1088</v>
      </c>
      <c r="B448" s="64" t="s">
        <v>16315</v>
      </c>
      <c r="C448" s="71">
        <v>3</v>
      </c>
    </row>
    <row r="449" spans="1:3">
      <c r="A449" s="63">
        <v>1089</v>
      </c>
      <c r="B449" s="64" t="s">
        <v>16316</v>
      </c>
      <c r="C449" s="71">
        <v>3</v>
      </c>
    </row>
    <row r="450" spans="1:3">
      <c r="A450" s="63">
        <v>1090</v>
      </c>
      <c r="B450" s="64" t="s">
        <v>16317</v>
      </c>
      <c r="C450" s="71">
        <v>3</v>
      </c>
    </row>
    <row r="451" spans="1:3">
      <c r="A451" s="63">
        <v>1091</v>
      </c>
      <c r="B451" s="64" t="s">
        <v>16318</v>
      </c>
      <c r="C451" s="71">
        <v>3</v>
      </c>
    </row>
    <row r="452" spans="1:3">
      <c r="A452" s="66">
        <v>1092</v>
      </c>
      <c r="B452" s="67" t="s">
        <v>16319</v>
      </c>
      <c r="C452" s="72">
        <v>6.1</v>
      </c>
    </row>
    <row r="453" spans="1:3">
      <c r="A453" s="68">
        <v>1093</v>
      </c>
      <c r="B453" s="69" t="s">
        <v>16320</v>
      </c>
      <c r="C453" s="70">
        <v>3</v>
      </c>
    </row>
    <row r="454" spans="1:3">
      <c r="A454" s="66">
        <v>1098</v>
      </c>
      <c r="B454" s="67" t="s">
        <v>16321</v>
      </c>
      <c r="C454" s="72">
        <v>6.1</v>
      </c>
    </row>
    <row r="455" spans="1:3">
      <c r="A455" s="68">
        <v>1099</v>
      </c>
      <c r="B455" s="69" t="s">
        <v>16322</v>
      </c>
      <c r="C455" s="70">
        <v>3</v>
      </c>
    </row>
    <row r="456" spans="1:3">
      <c r="A456" s="63">
        <v>1100</v>
      </c>
      <c r="B456" s="64" t="s">
        <v>16323</v>
      </c>
      <c r="C456" s="71">
        <v>3</v>
      </c>
    </row>
    <row r="457" spans="1:3">
      <c r="A457" s="63">
        <v>1104</v>
      </c>
      <c r="B457" s="64" t="s">
        <v>16324</v>
      </c>
      <c r="C457" s="71">
        <v>3</v>
      </c>
    </row>
    <row r="458" spans="1:3">
      <c r="A458" s="66">
        <v>1105</v>
      </c>
      <c r="B458" s="67" t="s">
        <v>16325</v>
      </c>
      <c r="C458" s="71">
        <v>3</v>
      </c>
    </row>
    <row r="459" spans="1:3">
      <c r="A459" s="73">
        <v>1106</v>
      </c>
      <c r="B459" s="74" t="s">
        <v>16326</v>
      </c>
      <c r="C459" s="71">
        <v>3</v>
      </c>
    </row>
    <row r="460" spans="1:3">
      <c r="A460" s="68">
        <v>1107</v>
      </c>
      <c r="B460" s="69" t="s">
        <v>16327</v>
      </c>
      <c r="C460" s="71">
        <v>3</v>
      </c>
    </row>
    <row r="461" spans="1:3">
      <c r="A461" s="63">
        <v>1108</v>
      </c>
      <c r="B461" s="64" t="s">
        <v>16328</v>
      </c>
      <c r="C461" s="71">
        <v>3</v>
      </c>
    </row>
    <row r="462" spans="1:3">
      <c r="A462" s="63">
        <v>1109</v>
      </c>
      <c r="B462" s="64" t="s">
        <v>16329</v>
      </c>
      <c r="C462" s="71">
        <v>3</v>
      </c>
    </row>
    <row r="463" spans="1:3">
      <c r="A463" s="63">
        <v>1110</v>
      </c>
      <c r="B463" s="64" t="s">
        <v>16330</v>
      </c>
      <c r="C463" s="71">
        <v>3</v>
      </c>
    </row>
    <row r="464" spans="1:3">
      <c r="A464" s="63">
        <v>1111</v>
      </c>
      <c r="B464" s="64" t="s">
        <v>16331</v>
      </c>
      <c r="C464" s="71">
        <v>3</v>
      </c>
    </row>
    <row r="465" spans="1:3">
      <c r="A465" s="63">
        <v>1112</v>
      </c>
      <c r="B465" s="64" t="s">
        <v>16332</v>
      </c>
      <c r="C465" s="71">
        <v>3</v>
      </c>
    </row>
    <row r="466" spans="1:3">
      <c r="A466" s="63">
        <v>1113</v>
      </c>
      <c r="B466" s="64" t="s">
        <v>16333</v>
      </c>
      <c r="C466" s="71">
        <v>3</v>
      </c>
    </row>
    <row r="467" spans="1:3">
      <c r="A467" s="63">
        <v>1114</v>
      </c>
      <c r="B467" s="64" t="s">
        <v>16334</v>
      </c>
      <c r="C467" s="71">
        <v>3</v>
      </c>
    </row>
    <row r="468" spans="1:3">
      <c r="A468" s="66">
        <v>1120</v>
      </c>
      <c r="B468" s="67" t="s">
        <v>16335</v>
      </c>
      <c r="C468" s="71">
        <v>3</v>
      </c>
    </row>
    <row r="469" spans="1:3">
      <c r="A469" s="73">
        <v>1123</v>
      </c>
      <c r="B469" s="74" t="s">
        <v>16336</v>
      </c>
      <c r="C469" s="71">
        <v>3</v>
      </c>
    </row>
    <row r="470" spans="1:3">
      <c r="A470" s="68">
        <v>1125</v>
      </c>
      <c r="B470" s="69" t="s">
        <v>16337</v>
      </c>
      <c r="C470" s="71">
        <v>3</v>
      </c>
    </row>
    <row r="471" spans="1:3">
      <c r="A471" s="63">
        <v>1126</v>
      </c>
      <c r="B471" s="64" t="s">
        <v>16338</v>
      </c>
      <c r="C471" s="71">
        <v>3</v>
      </c>
    </row>
    <row r="472" spans="1:3">
      <c r="A472" s="63">
        <v>1127</v>
      </c>
      <c r="B472" s="64" t="s">
        <v>16339</v>
      </c>
      <c r="C472" s="71">
        <v>3</v>
      </c>
    </row>
    <row r="473" spans="1:3">
      <c r="A473" s="63">
        <v>1128</v>
      </c>
      <c r="B473" s="64" t="s">
        <v>16340</v>
      </c>
      <c r="C473" s="71">
        <v>3</v>
      </c>
    </row>
    <row r="474" spans="1:3">
      <c r="A474" s="63">
        <v>1129</v>
      </c>
      <c r="B474" s="64" t="s">
        <v>16341</v>
      </c>
      <c r="C474" s="71">
        <v>3</v>
      </c>
    </row>
    <row r="475" spans="1:3">
      <c r="A475" s="63">
        <v>1130</v>
      </c>
      <c r="B475" s="64" t="s">
        <v>16342</v>
      </c>
      <c r="C475" s="71">
        <v>3</v>
      </c>
    </row>
    <row r="476" spans="1:3">
      <c r="A476" s="63">
        <v>1131</v>
      </c>
      <c r="B476" s="64" t="s">
        <v>16343</v>
      </c>
      <c r="C476" s="71">
        <v>3</v>
      </c>
    </row>
    <row r="477" spans="1:3">
      <c r="A477" s="66">
        <v>1133</v>
      </c>
      <c r="B477" s="67" t="s">
        <v>16344</v>
      </c>
      <c r="C477" s="71">
        <v>3</v>
      </c>
    </row>
    <row r="478" spans="1:3">
      <c r="A478" s="68">
        <v>1134</v>
      </c>
      <c r="B478" s="69" t="s">
        <v>16345</v>
      </c>
      <c r="C478" s="71">
        <v>3</v>
      </c>
    </row>
    <row r="479" spans="1:3">
      <c r="A479" s="66">
        <v>1135</v>
      </c>
      <c r="B479" s="67" t="s">
        <v>16346</v>
      </c>
      <c r="C479" s="72">
        <v>6.1</v>
      </c>
    </row>
    <row r="480" spans="1:3">
      <c r="A480" s="73">
        <v>1136</v>
      </c>
      <c r="B480" s="74" t="s">
        <v>16347</v>
      </c>
      <c r="C480" s="70">
        <v>3</v>
      </c>
    </row>
    <row r="481" spans="1:3" ht="60">
      <c r="A481" s="73">
        <v>1139</v>
      </c>
      <c r="B481" s="74" t="s">
        <v>16348</v>
      </c>
      <c r="C481" s="71">
        <v>3</v>
      </c>
    </row>
    <row r="482" spans="1:3">
      <c r="A482" s="73">
        <v>1143</v>
      </c>
      <c r="B482" s="74" t="s">
        <v>16349</v>
      </c>
      <c r="C482" s="72">
        <v>6.1</v>
      </c>
    </row>
    <row r="483" spans="1:3">
      <c r="A483" s="68">
        <v>1144</v>
      </c>
      <c r="B483" s="69" t="s">
        <v>16350</v>
      </c>
      <c r="C483" s="70">
        <v>3</v>
      </c>
    </row>
    <row r="484" spans="1:3">
      <c r="A484" s="63">
        <v>1145</v>
      </c>
      <c r="B484" s="64" t="s">
        <v>16351</v>
      </c>
      <c r="C484" s="71">
        <v>3</v>
      </c>
    </row>
    <row r="485" spans="1:3">
      <c r="A485" s="63">
        <v>1146</v>
      </c>
      <c r="B485" s="64" t="s">
        <v>16352</v>
      </c>
      <c r="C485" s="71">
        <v>3</v>
      </c>
    </row>
    <row r="486" spans="1:3">
      <c r="A486" s="63">
        <v>1147</v>
      </c>
      <c r="B486" s="64" t="s">
        <v>16353</v>
      </c>
      <c r="C486" s="71">
        <v>3</v>
      </c>
    </row>
    <row r="487" spans="1:3">
      <c r="A487" s="66">
        <v>1148</v>
      </c>
      <c r="B487" s="67" t="s">
        <v>16354</v>
      </c>
      <c r="C487" s="71">
        <v>3</v>
      </c>
    </row>
    <row r="488" spans="1:3">
      <c r="A488" s="68">
        <v>1149</v>
      </c>
      <c r="B488" s="69" t="s">
        <v>16355</v>
      </c>
      <c r="C488" s="71">
        <v>3</v>
      </c>
    </row>
    <row r="489" spans="1:3">
      <c r="A489" s="63">
        <v>1150</v>
      </c>
      <c r="B489" s="64" t="s">
        <v>16356</v>
      </c>
      <c r="C489" s="71">
        <v>3</v>
      </c>
    </row>
    <row r="490" spans="1:3">
      <c r="A490" s="63">
        <v>1152</v>
      </c>
      <c r="B490" s="64" t="s">
        <v>16357</v>
      </c>
      <c r="C490" s="71">
        <v>3</v>
      </c>
    </row>
    <row r="491" spans="1:3">
      <c r="A491" s="66">
        <v>1153</v>
      </c>
      <c r="B491" s="67" t="s">
        <v>16358</v>
      </c>
      <c r="C491" s="71">
        <v>3</v>
      </c>
    </row>
    <row r="492" spans="1:3">
      <c r="A492" s="68">
        <v>1154</v>
      </c>
      <c r="B492" s="69" t="s">
        <v>16359</v>
      </c>
      <c r="C492" s="71">
        <v>3</v>
      </c>
    </row>
    <row r="493" spans="1:3">
      <c r="A493" s="63">
        <v>1155</v>
      </c>
      <c r="B493" s="64" t="s">
        <v>16360</v>
      </c>
      <c r="C493" s="71">
        <v>3</v>
      </c>
    </row>
    <row r="494" spans="1:3">
      <c r="A494" s="63">
        <v>1156</v>
      </c>
      <c r="B494" s="64" t="s">
        <v>16361</v>
      </c>
      <c r="C494" s="71">
        <v>3</v>
      </c>
    </row>
    <row r="495" spans="1:3">
      <c r="A495" s="63">
        <v>1157</v>
      </c>
      <c r="B495" s="64" t="s">
        <v>16362</v>
      </c>
      <c r="C495" s="71">
        <v>3</v>
      </c>
    </row>
    <row r="496" spans="1:3">
      <c r="A496" s="66">
        <v>1158</v>
      </c>
      <c r="B496" s="67" t="s">
        <v>16363</v>
      </c>
      <c r="C496" s="72">
        <v>3</v>
      </c>
    </row>
    <row r="497" spans="1:3">
      <c r="A497" s="68">
        <v>1159</v>
      </c>
      <c r="B497" s="69" t="s">
        <v>16364</v>
      </c>
      <c r="C497" s="70">
        <v>3</v>
      </c>
    </row>
    <row r="498" spans="1:3">
      <c r="A498" s="66">
        <v>1160</v>
      </c>
      <c r="B498" s="67" t="s">
        <v>16365</v>
      </c>
      <c r="C498" s="72">
        <v>3</v>
      </c>
    </row>
    <row r="499" spans="1:3">
      <c r="A499" s="68">
        <v>1161</v>
      </c>
      <c r="B499" s="69" t="s">
        <v>16366</v>
      </c>
      <c r="C499" s="70">
        <v>3</v>
      </c>
    </row>
    <row r="500" spans="1:3">
      <c r="A500" s="66">
        <v>1162</v>
      </c>
      <c r="B500" s="67" t="s">
        <v>16367</v>
      </c>
      <c r="C500" s="72">
        <v>3</v>
      </c>
    </row>
    <row r="501" spans="1:3">
      <c r="A501" s="73">
        <v>1163</v>
      </c>
      <c r="B501" s="74" t="s">
        <v>16368</v>
      </c>
      <c r="C501" s="75">
        <v>6.1</v>
      </c>
    </row>
    <row r="502" spans="1:3">
      <c r="A502" s="68">
        <v>1164</v>
      </c>
      <c r="B502" s="69" t="s">
        <v>16369</v>
      </c>
      <c r="C502" s="70">
        <v>3</v>
      </c>
    </row>
    <row r="503" spans="1:3">
      <c r="A503" s="63">
        <v>1165</v>
      </c>
      <c r="B503" s="64" t="s">
        <v>16370</v>
      </c>
      <c r="C503" s="71">
        <v>3</v>
      </c>
    </row>
    <row r="504" spans="1:3">
      <c r="A504" s="63">
        <v>1166</v>
      </c>
      <c r="B504" s="64" t="s">
        <v>16371</v>
      </c>
      <c r="C504" s="71">
        <v>3</v>
      </c>
    </row>
    <row r="505" spans="1:3">
      <c r="A505" s="68">
        <v>1167</v>
      </c>
      <c r="B505" s="76" t="s">
        <v>16372</v>
      </c>
      <c r="C505" s="68">
        <v>3</v>
      </c>
    </row>
    <row r="506" spans="1:3">
      <c r="A506" s="68">
        <v>1169</v>
      </c>
      <c r="B506" s="76" t="s">
        <v>16373</v>
      </c>
      <c r="C506" s="68">
        <v>3</v>
      </c>
    </row>
    <row r="507" spans="1:3">
      <c r="A507" s="68">
        <v>1170</v>
      </c>
      <c r="B507" s="76" t="s">
        <v>16374</v>
      </c>
      <c r="C507" s="68">
        <v>3</v>
      </c>
    </row>
    <row r="508" spans="1:3">
      <c r="A508" s="68">
        <v>1171</v>
      </c>
      <c r="B508" s="76" t="s">
        <v>16375</v>
      </c>
      <c r="C508" s="68">
        <v>3</v>
      </c>
    </row>
    <row r="509" spans="1:3">
      <c r="A509" s="63">
        <v>1172</v>
      </c>
      <c r="B509" s="64" t="s">
        <v>16376</v>
      </c>
      <c r="C509" s="71">
        <v>3</v>
      </c>
    </row>
    <row r="510" spans="1:3">
      <c r="A510" s="63">
        <v>1173</v>
      </c>
      <c r="B510" s="64" t="s">
        <v>16377</v>
      </c>
      <c r="C510" s="71">
        <v>3</v>
      </c>
    </row>
    <row r="511" spans="1:3">
      <c r="A511" s="63">
        <v>1175</v>
      </c>
      <c r="B511" s="64" t="s">
        <v>1044</v>
      </c>
      <c r="C511" s="71">
        <v>3</v>
      </c>
    </row>
    <row r="512" spans="1:3">
      <c r="A512" s="63">
        <v>1176</v>
      </c>
      <c r="B512" s="64" t="s">
        <v>16378</v>
      </c>
      <c r="C512" s="71">
        <v>3</v>
      </c>
    </row>
    <row r="513" spans="1:3">
      <c r="A513" s="63">
        <v>1177</v>
      </c>
      <c r="B513" s="64" t="s">
        <v>16379</v>
      </c>
      <c r="C513" s="71">
        <v>3</v>
      </c>
    </row>
    <row r="514" spans="1:3">
      <c r="A514" s="63">
        <v>1178</v>
      </c>
      <c r="B514" s="64" t="s">
        <v>16380</v>
      </c>
      <c r="C514" s="71">
        <v>3</v>
      </c>
    </row>
    <row r="515" spans="1:3">
      <c r="A515" s="63">
        <v>1179</v>
      </c>
      <c r="B515" s="64" t="s">
        <v>16381</v>
      </c>
      <c r="C515" s="71">
        <v>3</v>
      </c>
    </row>
    <row r="516" spans="1:3">
      <c r="A516" s="63">
        <v>1180</v>
      </c>
      <c r="B516" s="64" t="s">
        <v>16382</v>
      </c>
      <c r="C516" s="71">
        <v>3</v>
      </c>
    </row>
    <row r="517" spans="1:3">
      <c r="A517" s="63">
        <v>1181</v>
      </c>
      <c r="B517" s="64" t="s">
        <v>16383</v>
      </c>
      <c r="C517" s="71">
        <v>6.1</v>
      </c>
    </row>
    <row r="518" spans="1:3">
      <c r="A518" s="66">
        <v>1182</v>
      </c>
      <c r="B518" s="67" t="s">
        <v>16384</v>
      </c>
      <c r="C518" s="72">
        <v>6.1</v>
      </c>
    </row>
    <row r="519" spans="1:3">
      <c r="A519" s="68">
        <v>1183</v>
      </c>
      <c r="B519" s="69" t="s">
        <v>16385</v>
      </c>
      <c r="C519" s="70">
        <v>4.3</v>
      </c>
    </row>
    <row r="520" spans="1:3">
      <c r="A520" s="63">
        <v>1184</v>
      </c>
      <c r="B520" s="64" t="s">
        <v>16386</v>
      </c>
      <c r="C520" s="71">
        <v>3</v>
      </c>
    </row>
    <row r="521" spans="1:3">
      <c r="A521" s="66">
        <v>1185</v>
      </c>
      <c r="B521" s="67" t="s">
        <v>16387</v>
      </c>
      <c r="C521" s="72">
        <v>6.1</v>
      </c>
    </row>
    <row r="522" spans="1:3">
      <c r="A522" s="68">
        <v>1188</v>
      </c>
      <c r="B522" s="69" t="s">
        <v>16388</v>
      </c>
      <c r="C522" s="70">
        <v>3</v>
      </c>
    </row>
    <row r="523" spans="1:3">
      <c r="A523" s="63">
        <v>1189</v>
      </c>
      <c r="B523" s="64" t="s">
        <v>16389</v>
      </c>
      <c r="C523" s="71">
        <v>3</v>
      </c>
    </row>
    <row r="524" spans="1:3">
      <c r="A524" s="63">
        <v>1190</v>
      </c>
      <c r="B524" s="64" t="s">
        <v>16390</v>
      </c>
      <c r="C524" s="71">
        <v>3</v>
      </c>
    </row>
    <row r="525" spans="1:3">
      <c r="A525" s="63">
        <v>1191</v>
      </c>
      <c r="B525" s="64" t="s">
        <v>16391</v>
      </c>
      <c r="C525" s="71">
        <v>3</v>
      </c>
    </row>
    <row r="526" spans="1:3">
      <c r="A526" s="63">
        <v>1192</v>
      </c>
      <c r="B526" s="64" t="s">
        <v>16364</v>
      </c>
      <c r="C526" s="71">
        <v>3</v>
      </c>
    </row>
    <row r="527" spans="1:3">
      <c r="A527" s="63">
        <v>1193</v>
      </c>
      <c r="B527" s="64" t="s">
        <v>16392</v>
      </c>
      <c r="C527" s="71">
        <v>3</v>
      </c>
    </row>
    <row r="528" spans="1:3">
      <c r="A528" s="63">
        <v>1194</v>
      </c>
      <c r="B528" s="64" t="s">
        <v>16393</v>
      </c>
      <c r="C528" s="71">
        <v>3</v>
      </c>
    </row>
    <row r="529" spans="1:3">
      <c r="A529" s="63">
        <v>1195</v>
      </c>
      <c r="B529" s="64" t="s">
        <v>16394</v>
      </c>
      <c r="C529" s="71">
        <v>3</v>
      </c>
    </row>
    <row r="530" spans="1:3">
      <c r="A530" s="66">
        <v>1196</v>
      </c>
      <c r="B530" s="67" t="s">
        <v>16395</v>
      </c>
      <c r="C530" s="72">
        <v>3</v>
      </c>
    </row>
    <row r="531" spans="1:3">
      <c r="A531" s="73">
        <v>1197</v>
      </c>
      <c r="B531" s="74" t="s">
        <v>16396</v>
      </c>
      <c r="C531" s="70">
        <v>3</v>
      </c>
    </row>
    <row r="532" spans="1:3">
      <c r="A532" s="68">
        <v>1198</v>
      </c>
      <c r="B532" s="69" t="s">
        <v>16397</v>
      </c>
      <c r="C532" s="71">
        <v>3</v>
      </c>
    </row>
    <row r="533" spans="1:3">
      <c r="A533" s="63">
        <v>1199</v>
      </c>
      <c r="B533" s="64" t="s">
        <v>16398</v>
      </c>
      <c r="C533" s="71">
        <v>6.1</v>
      </c>
    </row>
    <row r="534" spans="1:3">
      <c r="A534" s="66">
        <v>1201</v>
      </c>
      <c r="B534" s="67" t="s">
        <v>16399</v>
      </c>
      <c r="C534" s="71">
        <v>3</v>
      </c>
    </row>
    <row r="535" spans="1:3">
      <c r="A535" s="68">
        <v>1202</v>
      </c>
      <c r="B535" s="69" t="s">
        <v>9737</v>
      </c>
      <c r="C535" s="71">
        <v>3</v>
      </c>
    </row>
    <row r="536" spans="1:3" ht="30">
      <c r="A536" s="66">
        <v>1203</v>
      </c>
      <c r="B536" s="67" t="s">
        <v>16400</v>
      </c>
      <c r="C536" s="72">
        <v>3</v>
      </c>
    </row>
    <row r="537" spans="1:3" ht="30">
      <c r="A537" s="73">
        <v>1204</v>
      </c>
      <c r="B537" s="74" t="s">
        <v>16401</v>
      </c>
      <c r="C537" s="75">
        <v>3</v>
      </c>
    </row>
    <row r="538" spans="1:3">
      <c r="A538" s="68">
        <v>1206</v>
      </c>
      <c r="B538" s="69" t="s">
        <v>16402</v>
      </c>
      <c r="C538" s="70">
        <v>3</v>
      </c>
    </row>
    <row r="539" spans="1:3">
      <c r="A539" s="63">
        <v>1207</v>
      </c>
      <c r="B539" s="64" t="s">
        <v>16403</v>
      </c>
      <c r="C539" s="71">
        <v>3</v>
      </c>
    </row>
    <row r="540" spans="1:3">
      <c r="A540" s="63">
        <v>1208</v>
      </c>
      <c r="B540" s="64" t="s">
        <v>16404</v>
      </c>
      <c r="C540" s="71">
        <v>3</v>
      </c>
    </row>
    <row r="541" spans="1:3" ht="45">
      <c r="A541" s="66">
        <v>1210</v>
      </c>
      <c r="B541" s="67" t="s">
        <v>16405</v>
      </c>
      <c r="C541" s="72">
        <v>3</v>
      </c>
    </row>
    <row r="542" spans="1:3">
      <c r="A542" s="68">
        <v>1212</v>
      </c>
      <c r="B542" s="69" t="s">
        <v>16406</v>
      </c>
      <c r="C542" s="70">
        <v>3</v>
      </c>
    </row>
    <row r="543" spans="1:3">
      <c r="A543" s="63">
        <v>1213</v>
      </c>
      <c r="B543" s="64" t="s">
        <v>16407</v>
      </c>
      <c r="C543" s="71">
        <v>3</v>
      </c>
    </row>
    <row r="544" spans="1:3">
      <c r="A544" s="63">
        <v>1214</v>
      </c>
      <c r="B544" s="64" t="s">
        <v>16408</v>
      </c>
      <c r="C544" s="71">
        <v>3</v>
      </c>
    </row>
    <row r="545" spans="1:3">
      <c r="A545" s="63">
        <v>1216</v>
      </c>
      <c r="B545" s="64" t="s">
        <v>16409</v>
      </c>
      <c r="C545" s="71">
        <v>3</v>
      </c>
    </row>
    <row r="546" spans="1:3">
      <c r="A546" s="63">
        <v>1218</v>
      </c>
      <c r="B546" s="64" t="s">
        <v>16410</v>
      </c>
      <c r="C546" s="71">
        <v>3</v>
      </c>
    </row>
    <row r="547" spans="1:3">
      <c r="A547" s="63">
        <v>1219</v>
      </c>
      <c r="B547" s="64" t="s">
        <v>16411</v>
      </c>
      <c r="C547" s="71">
        <v>3</v>
      </c>
    </row>
    <row r="548" spans="1:3">
      <c r="A548" s="63">
        <v>1220</v>
      </c>
      <c r="B548" s="64" t="s">
        <v>16412</v>
      </c>
      <c r="C548" s="71">
        <v>3</v>
      </c>
    </row>
    <row r="549" spans="1:3">
      <c r="A549" s="63">
        <v>1221</v>
      </c>
      <c r="B549" s="64" t="s">
        <v>16413</v>
      </c>
      <c r="C549" s="71">
        <v>3</v>
      </c>
    </row>
    <row r="550" spans="1:3">
      <c r="A550" s="63">
        <v>1222</v>
      </c>
      <c r="B550" s="64" t="s">
        <v>16414</v>
      </c>
      <c r="C550" s="71">
        <v>3</v>
      </c>
    </row>
    <row r="551" spans="1:3">
      <c r="A551" s="63">
        <v>1223</v>
      </c>
      <c r="B551" s="64" t="s">
        <v>16415</v>
      </c>
      <c r="C551" s="71">
        <v>3</v>
      </c>
    </row>
    <row r="552" spans="1:3">
      <c r="A552" s="66">
        <v>1224</v>
      </c>
      <c r="B552" s="67" t="s">
        <v>16416</v>
      </c>
      <c r="C552" s="71">
        <v>3</v>
      </c>
    </row>
    <row r="553" spans="1:3" ht="30">
      <c r="A553" s="73">
        <v>1228</v>
      </c>
      <c r="B553" s="74" t="s">
        <v>16417</v>
      </c>
      <c r="C553" s="71">
        <v>3</v>
      </c>
    </row>
    <row r="554" spans="1:3">
      <c r="A554" s="68">
        <v>1229</v>
      </c>
      <c r="B554" s="69" t="s">
        <v>16418</v>
      </c>
      <c r="C554" s="71">
        <v>3</v>
      </c>
    </row>
    <row r="555" spans="1:3">
      <c r="A555" s="63">
        <v>1230</v>
      </c>
      <c r="B555" s="64" t="s">
        <v>6344</v>
      </c>
      <c r="C555" s="71">
        <v>3</v>
      </c>
    </row>
    <row r="556" spans="1:3">
      <c r="A556" s="63">
        <v>1231</v>
      </c>
      <c r="B556" s="64" t="s">
        <v>16419</v>
      </c>
      <c r="C556" s="71">
        <v>3</v>
      </c>
    </row>
    <row r="557" spans="1:3">
      <c r="A557" s="63">
        <v>1233</v>
      </c>
      <c r="B557" s="64" t="s">
        <v>16420</v>
      </c>
      <c r="C557" s="71">
        <v>3</v>
      </c>
    </row>
    <row r="558" spans="1:3">
      <c r="A558" s="63">
        <v>1234</v>
      </c>
      <c r="B558" s="64" t="s">
        <v>16421</v>
      </c>
      <c r="C558" s="71">
        <v>3</v>
      </c>
    </row>
    <row r="559" spans="1:3">
      <c r="A559" s="63">
        <v>1235</v>
      </c>
      <c r="B559" s="64" t="s">
        <v>16422</v>
      </c>
      <c r="C559" s="71">
        <v>3</v>
      </c>
    </row>
    <row r="560" spans="1:3">
      <c r="A560" s="63">
        <v>1237</v>
      </c>
      <c r="B560" s="64" t="s">
        <v>16423</v>
      </c>
      <c r="C560" s="71">
        <v>3</v>
      </c>
    </row>
    <row r="561" spans="1:3">
      <c r="A561" s="66">
        <v>1238</v>
      </c>
      <c r="B561" s="67" t="s">
        <v>16424</v>
      </c>
      <c r="C561" s="72">
        <v>6.1</v>
      </c>
    </row>
    <row r="562" spans="1:3">
      <c r="A562" s="73">
        <v>1239</v>
      </c>
      <c r="B562" s="74" t="s">
        <v>16425</v>
      </c>
      <c r="C562" s="75">
        <v>6.1</v>
      </c>
    </row>
    <row r="563" spans="1:3">
      <c r="A563" s="68">
        <v>1242</v>
      </c>
      <c r="B563" s="69" t="s">
        <v>16426</v>
      </c>
      <c r="C563" s="70">
        <v>4.3</v>
      </c>
    </row>
    <row r="564" spans="1:3">
      <c r="A564" s="63">
        <v>1243</v>
      </c>
      <c r="B564" s="64" t="s">
        <v>16427</v>
      </c>
      <c r="C564" s="71">
        <v>3</v>
      </c>
    </row>
    <row r="565" spans="1:3">
      <c r="A565" s="66">
        <v>1244</v>
      </c>
      <c r="B565" s="67" t="s">
        <v>16428</v>
      </c>
      <c r="C565" s="72">
        <v>6.1</v>
      </c>
    </row>
    <row r="566" spans="1:3">
      <c r="A566" s="68">
        <v>1245</v>
      </c>
      <c r="B566" s="69" t="s">
        <v>16429</v>
      </c>
      <c r="C566" s="70">
        <v>3</v>
      </c>
    </row>
    <row r="567" spans="1:3">
      <c r="A567" s="63">
        <v>1246</v>
      </c>
      <c r="B567" s="64" t="s">
        <v>16430</v>
      </c>
      <c r="C567" s="71">
        <v>3</v>
      </c>
    </row>
    <row r="568" spans="1:3">
      <c r="A568" s="63">
        <v>1247</v>
      </c>
      <c r="B568" s="64" t="s">
        <v>16431</v>
      </c>
      <c r="C568" s="71">
        <v>3</v>
      </c>
    </row>
    <row r="569" spans="1:3">
      <c r="A569" s="63">
        <v>1248</v>
      </c>
      <c r="B569" s="64" t="s">
        <v>16432</v>
      </c>
      <c r="C569" s="71">
        <v>3</v>
      </c>
    </row>
    <row r="570" spans="1:3">
      <c r="A570" s="63">
        <v>1249</v>
      </c>
      <c r="B570" s="64" t="s">
        <v>16433</v>
      </c>
      <c r="C570" s="71">
        <v>3</v>
      </c>
    </row>
    <row r="571" spans="1:3">
      <c r="A571" s="66">
        <v>1250</v>
      </c>
      <c r="B571" s="67" t="s">
        <v>16434</v>
      </c>
      <c r="C571" s="72">
        <v>3</v>
      </c>
    </row>
    <row r="572" spans="1:3">
      <c r="A572" s="73">
        <v>1251</v>
      </c>
      <c r="B572" s="74" t="s">
        <v>16435</v>
      </c>
      <c r="C572" s="75">
        <v>6.1</v>
      </c>
    </row>
    <row r="573" spans="1:3">
      <c r="A573" s="68">
        <v>1259</v>
      </c>
      <c r="B573" s="69" t="s">
        <v>16436</v>
      </c>
      <c r="C573" s="70">
        <v>6.1</v>
      </c>
    </row>
    <row r="574" spans="1:3">
      <c r="A574" s="63">
        <v>1261</v>
      </c>
      <c r="B574" s="64" t="s">
        <v>16437</v>
      </c>
      <c r="C574" s="71">
        <v>3</v>
      </c>
    </row>
    <row r="575" spans="1:3">
      <c r="A575" s="66">
        <v>1262</v>
      </c>
      <c r="B575" s="67" t="s">
        <v>16438</v>
      </c>
      <c r="C575" s="71">
        <v>3</v>
      </c>
    </row>
    <row r="576" spans="1:3" ht="60">
      <c r="A576" s="77">
        <v>1263</v>
      </c>
      <c r="B576" s="78" t="s">
        <v>16439</v>
      </c>
      <c r="C576" s="72">
        <v>3</v>
      </c>
    </row>
    <row r="577" spans="1:3">
      <c r="A577" s="77">
        <v>1264</v>
      </c>
      <c r="B577" s="78" t="s">
        <v>16440</v>
      </c>
      <c r="C577" s="70">
        <v>3</v>
      </c>
    </row>
    <row r="578" spans="1:3">
      <c r="A578" s="77">
        <v>1265</v>
      </c>
      <c r="B578" s="78" t="s">
        <v>16441</v>
      </c>
      <c r="C578" s="71">
        <v>3</v>
      </c>
    </row>
    <row r="579" spans="1:3">
      <c r="A579" s="77"/>
      <c r="B579" s="78"/>
      <c r="C579" s="71"/>
    </row>
    <row r="580" spans="1:3">
      <c r="A580" s="77">
        <v>1266</v>
      </c>
      <c r="B580" s="78" t="s">
        <v>16442</v>
      </c>
      <c r="C580" s="71">
        <v>3</v>
      </c>
    </row>
    <row r="581" spans="1:3">
      <c r="A581" s="77">
        <v>1267</v>
      </c>
      <c r="B581" s="78" t="s">
        <v>7290</v>
      </c>
      <c r="C581" s="71">
        <v>3</v>
      </c>
    </row>
    <row r="582" spans="1:3">
      <c r="A582" s="77">
        <v>1268</v>
      </c>
      <c r="B582" s="78" t="s">
        <v>16443</v>
      </c>
      <c r="C582" s="71">
        <v>3</v>
      </c>
    </row>
    <row r="583" spans="1:3">
      <c r="A583" s="63">
        <v>1272</v>
      </c>
      <c r="B583" s="64" t="s">
        <v>16444</v>
      </c>
      <c r="C583" s="71">
        <v>3</v>
      </c>
    </row>
    <row r="584" spans="1:3">
      <c r="A584" s="66">
        <v>1274</v>
      </c>
      <c r="B584" s="67" t="s">
        <v>16445</v>
      </c>
      <c r="C584" s="71">
        <v>3</v>
      </c>
    </row>
    <row r="585" spans="1:3">
      <c r="A585" s="68">
        <v>1275</v>
      </c>
      <c r="B585" s="69" t="s">
        <v>16446</v>
      </c>
      <c r="C585" s="71">
        <v>3</v>
      </c>
    </row>
    <row r="586" spans="1:3">
      <c r="A586" s="63">
        <v>1276</v>
      </c>
      <c r="B586" s="64" t="s">
        <v>16447</v>
      </c>
      <c r="C586" s="71">
        <v>3</v>
      </c>
    </row>
    <row r="587" spans="1:3">
      <c r="A587" s="63">
        <v>1277</v>
      </c>
      <c r="B587" s="64" t="s">
        <v>16448</v>
      </c>
      <c r="C587" s="71">
        <v>3</v>
      </c>
    </row>
    <row r="588" spans="1:3">
      <c r="A588" s="63">
        <v>1278</v>
      </c>
      <c r="B588" s="64" t="s">
        <v>16449</v>
      </c>
      <c r="C588" s="71">
        <v>3</v>
      </c>
    </row>
    <row r="589" spans="1:3">
      <c r="A589" s="63">
        <v>1279</v>
      </c>
      <c r="B589" s="64" t="s">
        <v>16450</v>
      </c>
      <c r="C589" s="71">
        <v>3</v>
      </c>
    </row>
    <row r="590" spans="1:3">
      <c r="A590" s="63">
        <v>1280</v>
      </c>
      <c r="B590" s="64" t="s">
        <v>16451</v>
      </c>
      <c r="C590" s="71">
        <v>3</v>
      </c>
    </row>
    <row r="591" spans="1:3">
      <c r="A591" s="63">
        <v>1281</v>
      </c>
      <c r="B591" s="64" t="s">
        <v>16452</v>
      </c>
      <c r="C591" s="71">
        <v>3</v>
      </c>
    </row>
    <row r="592" spans="1:3">
      <c r="A592" s="63">
        <v>1282</v>
      </c>
      <c r="B592" s="64" t="s">
        <v>16453</v>
      </c>
      <c r="C592" s="71">
        <v>3</v>
      </c>
    </row>
    <row r="593" spans="1:3">
      <c r="A593" s="66">
        <v>1286</v>
      </c>
      <c r="B593" s="67" t="s">
        <v>16454</v>
      </c>
      <c r="C593" s="71">
        <v>3</v>
      </c>
    </row>
    <row r="594" spans="1:3">
      <c r="A594" s="73">
        <v>1287</v>
      </c>
      <c r="B594" s="74" t="s">
        <v>16455</v>
      </c>
      <c r="C594" s="71">
        <v>3</v>
      </c>
    </row>
    <row r="595" spans="1:3">
      <c r="A595" s="68">
        <v>1288</v>
      </c>
      <c r="B595" s="69" t="s">
        <v>16456</v>
      </c>
      <c r="C595" s="71">
        <v>3</v>
      </c>
    </row>
    <row r="596" spans="1:3">
      <c r="A596" s="66">
        <v>1289</v>
      </c>
      <c r="B596" s="67" t="s">
        <v>16457</v>
      </c>
      <c r="C596" s="71">
        <v>3</v>
      </c>
    </row>
    <row r="597" spans="1:3">
      <c r="A597" s="68">
        <v>1292</v>
      </c>
      <c r="B597" s="69" t="s">
        <v>16458</v>
      </c>
      <c r="C597" s="71">
        <v>3</v>
      </c>
    </row>
    <row r="598" spans="1:3">
      <c r="A598" s="66">
        <v>1293</v>
      </c>
      <c r="B598" s="67" t="s">
        <v>16459</v>
      </c>
      <c r="C598" s="71">
        <v>3</v>
      </c>
    </row>
    <row r="599" spans="1:3">
      <c r="A599" s="68">
        <v>1294</v>
      </c>
      <c r="B599" s="69" t="s">
        <v>16460</v>
      </c>
      <c r="C599" s="71">
        <v>3</v>
      </c>
    </row>
    <row r="600" spans="1:3">
      <c r="A600" s="63">
        <v>1295</v>
      </c>
      <c r="B600" s="64" t="s">
        <v>16461</v>
      </c>
      <c r="C600" s="71">
        <v>4.3</v>
      </c>
    </row>
    <row r="601" spans="1:3">
      <c r="A601" s="63">
        <v>1296</v>
      </c>
      <c r="B601" s="64" t="s">
        <v>16462</v>
      </c>
      <c r="C601" s="71">
        <v>3</v>
      </c>
    </row>
    <row r="602" spans="1:3" ht="30">
      <c r="A602" s="66">
        <v>1297</v>
      </c>
      <c r="B602" s="67" t="s">
        <v>16463</v>
      </c>
      <c r="C602" s="71">
        <v>3</v>
      </c>
    </row>
    <row r="603" spans="1:3">
      <c r="A603" s="73">
        <v>1298</v>
      </c>
      <c r="B603" s="74" t="s">
        <v>16464</v>
      </c>
      <c r="C603" s="72">
        <v>3</v>
      </c>
    </row>
    <row r="604" spans="1:3">
      <c r="A604" s="68">
        <v>1299</v>
      </c>
      <c r="B604" s="69" t="s">
        <v>16465</v>
      </c>
      <c r="C604" s="70">
        <v>3</v>
      </c>
    </row>
    <row r="605" spans="1:3">
      <c r="A605" s="66">
        <v>1300</v>
      </c>
      <c r="B605" s="67" t="s">
        <v>16466</v>
      </c>
      <c r="C605" s="71">
        <v>3</v>
      </c>
    </row>
    <row r="606" spans="1:3">
      <c r="A606" s="68">
        <v>1301</v>
      </c>
      <c r="B606" s="69" t="s">
        <v>16467</v>
      </c>
      <c r="C606" s="71">
        <v>3</v>
      </c>
    </row>
    <row r="607" spans="1:3">
      <c r="A607" s="63">
        <v>1302</v>
      </c>
      <c r="B607" s="64" t="s">
        <v>16468</v>
      </c>
      <c r="C607" s="71">
        <v>3</v>
      </c>
    </row>
    <row r="608" spans="1:3">
      <c r="A608" s="63">
        <v>1303</v>
      </c>
      <c r="B608" s="64" t="s">
        <v>16469</v>
      </c>
      <c r="C608" s="71">
        <v>3</v>
      </c>
    </row>
    <row r="609" spans="1:3">
      <c r="A609" s="63">
        <v>1304</v>
      </c>
      <c r="B609" s="64" t="s">
        <v>16470</v>
      </c>
      <c r="C609" s="71">
        <v>3</v>
      </c>
    </row>
    <row r="610" spans="1:3">
      <c r="A610" s="66">
        <v>1305</v>
      </c>
      <c r="B610" s="67" t="s">
        <v>16471</v>
      </c>
      <c r="C610" s="72">
        <v>3</v>
      </c>
    </row>
    <row r="611" spans="1:3">
      <c r="A611" s="68">
        <v>1306</v>
      </c>
      <c r="B611" s="69" t="s">
        <v>16472</v>
      </c>
      <c r="C611" s="70">
        <v>3</v>
      </c>
    </row>
    <row r="612" spans="1:3">
      <c r="A612" s="66">
        <v>1307</v>
      </c>
      <c r="B612" s="67" t="s">
        <v>16473</v>
      </c>
      <c r="C612" s="71">
        <v>3</v>
      </c>
    </row>
    <row r="613" spans="1:3">
      <c r="A613" s="73">
        <v>1308</v>
      </c>
      <c r="B613" s="74" t="s">
        <v>16474</v>
      </c>
      <c r="C613" s="71">
        <v>3</v>
      </c>
    </row>
    <row r="614" spans="1:3">
      <c r="A614" s="73">
        <v>1309</v>
      </c>
      <c r="B614" s="74" t="s">
        <v>16475</v>
      </c>
      <c r="C614" s="72">
        <v>4.0999999999999996</v>
      </c>
    </row>
    <row r="615" spans="1:3" ht="30">
      <c r="A615" s="68">
        <v>1310</v>
      </c>
      <c r="B615" s="69" t="s">
        <v>16476</v>
      </c>
      <c r="C615" s="70">
        <v>4.0999999999999996</v>
      </c>
    </row>
    <row r="616" spans="1:3">
      <c r="A616" s="63">
        <v>1312</v>
      </c>
      <c r="B616" s="64" t="s">
        <v>16477</v>
      </c>
      <c r="C616" s="71">
        <v>4.0999999999999996</v>
      </c>
    </row>
    <row r="617" spans="1:3">
      <c r="A617" s="63">
        <v>1313</v>
      </c>
      <c r="B617" s="64" t="s">
        <v>16478</v>
      </c>
      <c r="C617" s="71">
        <v>4.0999999999999996</v>
      </c>
    </row>
    <row r="618" spans="1:3">
      <c r="A618" s="63">
        <v>1314</v>
      </c>
      <c r="B618" s="64" t="s">
        <v>16479</v>
      </c>
      <c r="C618" s="71">
        <v>4.0999999999999996</v>
      </c>
    </row>
    <row r="619" spans="1:3">
      <c r="A619" s="63">
        <v>1318</v>
      </c>
      <c r="B619" s="64" t="s">
        <v>16480</v>
      </c>
      <c r="C619" s="71">
        <v>4.0999999999999996</v>
      </c>
    </row>
    <row r="620" spans="1:3" ht="30">
      <c r="A620" s="63">
        <v>1320</v>
      </c>
      <c r="B620" s="64" t="s">
        <v>16481</v>
      </c>
      <c r="C620" s="71">
        <v>4.0999999999999996</v>
      </c>
    </row>
    <row r="621" spans="1:3" ht="30">
      <c r="A621" s="63">
        <v>1321</v>
      </c>
      <c r="B621" s="64" t="s">
        <v>16482</v>
      </c>
      <c r="C621" s="71">
        <v>4.0999999999999996</v>
      </c>
    </row>
    <row r="622" spans="1:3" ht="30">
      <c r="A622" s="63">
        <v>1322</v>
      </c>
      <c r="B622" s="64" t="s">
        <v>16483</v>
      </c>
      <c r="C622" s="71">
        <v>4.0999999999999996</v>
      </c>
    </row>
    <row r="623" spans="1:3">
      <c r="A623" s="63">
        <v>1323</v>
      </c>
      <c r="B623" s="64" t="s">
        <v>16484</v>
      </c>
      <c r="C623" s="71">
        <v>4.0999999999999996</v>
      </c>
    </row>
    <row r="624" spans="1:3" ht="30">
      <c r="A624" s="63">
        <v>1324</v>
      </c>
      <c r="B624" s="64" t="s">
        <v>16485</v>
      </c>
      <c r="C624" s="71">
        <v>4.0999999999999996</v>
      </c>
    </row>
    <row r="625" spans="1:3">
      <c r="A625" s="66">
        <v>1325</v>
      </c>
      <c r="B625" s="67" t="s">
        <v>16486</v>
      </c>
      <c r="C625" s="71">
        <v>4.0999999999999996</v>
      </c>
    </row>
    <row r="626" spans="1:3" ht="75">
      <c r="A626" s="68">
        <v>1326</v>
      </c>
      <c r="B626" s="69" t="s">
        <v>16487</v>
      </c>
      <c r="C626" s="71">
        <v>4.0999999999999996</v>
      </c>
    </row>
    <row r="627" spans="1:3">
      <c r="A627" s="63">
        <v>1327</v>
      </c>
      <c r="B627" s="64" t="s">
        <v>16488</v>
      </c>
      <c r="C627" s="71">
        <v>4.0999999999999996</v>
      </c>
    </row>
    <row r="628" spans="1:3">
      <c r="A628" s="63">
        <v>1328</v>
      </c>
      <c r="B628" s="64" t="s">
        <v>16489</v>
      </c>
      <c r="C628" s="71">
        <v>4.0999999999999996</v>
      </c>
    </row>
    <row r="629" spans="1:3">
      <c r="A629" s="63">
        <v>1330</v>
      </c>
      <c r="B629" s="64" t="s">
        <v>16490</v>
      </c>
      <c r="C629" s="71">
        <v>4.0999999999999996</v>
      </c>
    </row>
    <row r="630" spans="1:3">
      <c r="A630" s="63">
        <v>1331</v>
      </c>
      <c r="B630" s="64" t="s">
        <v>16491</v>
      </c>
      <c r="C630" s="71">
        <v>4.0999999999999996</v>
      </c>
    </row>
    <row r="631" spans="1:3">
      <c r="A631" s="63">
        <v>1332</v>
      </c>
      <c r="B631" s="64" t="s">
        <v>16492</v>
      </c>
      <c r="C631" s="71">
        <v>4.0999999999999996</v>
      </c>
    </row>
    <row r="632" spans="1:3">
      <c r="A632" s="63">
        <v>1333</v>
      </c>
      <c r="B632" s="64" t="s">
        <v>16493</v>
      </c>
      <c r="C632" s="71">
        <v>4.0999999999999996</v>
      </c>
    </row>
    <row r="633" spans="1:3">
      <c r="A633" s="66">
        <v>1334</v>
      </c>
      <c r="B633" s="67" t="s">
        <v>16494</v>
      </c>
      <c r="C633" s="72">
        <v>4.0999999999999996</v>
      </c>
    </row>
    <row r="634" spans="1:3" ht="30">
      <c r="A634" s="68">
        <v>1336</v>
      </c>
      <c r="B634" s="69" t="s">
        <v>16495</v>
      </c>
      <c r="C634" s="70">
        <v>4.0999999999999996</v>
      </c>
    </row>
    <row r="635" spans="1:3" ht="30">
      <c r="A635" s="63">
        <v>1337</v>
      </c>
      <c r="B635" s="64" t="s">
        <v>16496</v>
      </c>
      <c r="C635" s="71">
        <v>4.0999999999999996</v>
      </c>
    </row>
    <row r="636" spans="1:3">
      <c r="A636" s="63">
        <v>1338</v>
      </c>
      <c r="B636" s="64" t="s">
        <v>16497</v>
      </c>
      <c r="C636" s="71">
        <v>4.0999999999999996</v>
      </c>
    </row>
    <row r="637" spans="1:3">
      <c r="A637" s="63">
        <v>1339</v>
      </c>
      <c r="B637" s="64" t="s">
        <v>16498</v>
      </c>
      <c r="C637" s="71">
        <v>4.0999999999999996</v>
      </c>
    </row>
    <row r="638" spans="1:3">
      <c r="A638" s="66">
        <v>1340</v>
      </c>
      <c r="B638" s="67" t="s">
        <v>16499</v>
      </c>
      <c r="C638" s="72">
        <v>4.3</v>
      </c>
    </row>
    <row r="639" spans="1:3">
      <c r="A639" s="68">
        <v>1341</v>
      </c>
      <c r="B639" s="69" t="s">
        <v>16500</v>
      </c>
      <c r="C639" s="70">
        <v>4.0999999999999996</v>
      </c>
    </row>
    <row r="640" spans="1:3">
      <c r="A640" s="63">
        <v>1343</v>
      </c>
      <c r="B640" s="64" t="s">
        <v>16501</v>
      </c>
      <c r="C640" s="71">
        <v>4.0999999999999996</v>
      </c>
    </row>
    <row r="641" spans="1:3" ht="30">
      <c r="A641" s="63">
        <v>1344</v>
      </c>
      <c r="B641" s="64" t="s">
        <v>16502</v>
      </c>
      <c r="C641" s="71">
        <v>4.0999999999999996</v>
      </c>
    </row>
    <row r="642" spans="1:3" ht="30">
      <c r="A642" s="63">
        <v>1345</v>
      </c>
      <c r="B642" s="64" t="s">
        <v>16503</v>
      </c>
      <c r="C642" s="71">
        <v>4.0999999999999996</v>
      </c>
    </row>
    <row r="643" spans="1:3">
      <c r="A643" s="63">
        <v>1346</v>
      </c>
      <c r="B643" s="64" t="s">
        <v>16504</v>
      </c>
      <c r="C643" s="71">
        <v>4.0999999999999996</v>
      </c>
    </row>
    <row r="644" spans="1:3" ht="30">
      <c r="A644" s="63">
        <v>1347</v>
      </c>
      <c r="B644" s="64" t="s">
        <v>16505</v>
      </c>
      <c r="C644" s="71">
        <v>4.0999999999999996</v>
      </c>
    </row>
    <row r="645" spans="1:3" ht="30">
      <c r="A645" s="63">
        <v>1348</v>
      </c>
      <c r="B645" s="64" t="s">
        <v>16506</v>
      </c>
      <c r="C645" s="71">
        <v>4.0999999999999996</v>
      </c>
    </row>
    <row r="646" spans="1:3" ht="30">
      <c r="A646" s="63">
        <v>1349</v>
      </c>
      <c r="B646" s="64" t="s">
        <v>16507</v>
      </c>
      <c r="C646" s="71">
        <v>4.0999999999999996</v>
      </c>
    </row>
    <row r="647" spans="1:3">
      <c r="A647" s="66">
        <v>1350</v>
      </c>
      <c r="B647" s="67" t="s">
        <v>3119</v>
      </c>
      <c r="C647" s="72">
        <v>4.0999999999999996</v>
      </c>
    </row>
    <row r="648" spans="1:3" ht="75">
      <c r="A648" s="68">
        <v>1352</v>
      </c>
      <c r="B648" s="69" t="s">
        <v>16508</v>
      </c>
      <c r="C648" s="70">
        <v>4.0999999999999996</v>
      </c>
    </row>
    <row r="649" spans="1:3" ht="30">
      <c r="A649" s="63">
        <v>1353</v>
      </c>
      <c r="B649" s="64" t="s">
        <v>16509</v>
      </c>
      <c r="C649" s="71">
        <v>4.0999999999999996</v>
      </c>
    </row>
    <row r="650" spans="1:3" ht="30">
      <c r="A650" s="63">
        <v>1354</v>
      </c>
      <c r="B650" s="64" t="s">
        <v>16510</v>
      </c>
      <c r="C650" s="71">
        <v>4.0999999999999996</v>
      </c>
    </row>
    <row r="651" spans="1:3" ht="30">
      <c r="A651" s="63">
        <v>1355</v>
      </c>
      <c r="B651" s="64" t="s">
        <v>16511</v>
      </c>
      <c r="C651" s="71">
        <v>4.0999999999999996</v>
      </c>
    </row>
    <row r="652" spans="1:3" ht="30">
      <c r="A652" s="63">
        <v>1356</v>
      </c>
      <c r="B652" s="64" t="s">
        <v>16512</v>
      </c>
      <c r="C652" s="71">
        <v>4.0999999999999996</v>
      </c>
    </row>
    <row r="653" spans="1:3" ht="30">
      <c r="A653" s="63">
        <v>1357</v>
      </c>
      <c r="B653" s="64" t="s">
        <v>16513</v>
      </c>
      <c r="C653" s="71">
        <v>4.0999999999999996</v>
      </c>
    </row>
    <row r="654" spans="1:3" ht="75">
      <c r="A654" s="63">
        <v>1358</v>
      </c>
      <c r="B654" s="64" t="s">
        <v>16514</v>
      </c>
      <c r="C654" s="71">
        <v>4.0999999999999996</v>
      </c>
    </row>
    <row r="655" spans="1:3">
      <c r="A655" s="63">
        <v>1360</v>
      </c>
      <c r="B655" s="64" t="s">
        <v>16515</v>
      </c>
      <c r="C655" s="71">
        <v>4.3</v>
      </c>
    </row>
    <row r="656" spans="1:3">
      <c r="A656" s="66">
        <v>1361</v>
      </c>
      <c r="B656" s="67" t="s">
        <v>9531</v>
      </c>
      <c r="C656" s="71">
        <v>4.2</v>
      </c>
    </row>
    <row r="657" spans="1:3">
      <c r="A657" s="68">
        <v>1362</v>
      </c>
      <c r="B657" s="69" t="s">
        <v>16516</v>
      </c>
      <c r="C657" s="71">
        <v>4.2</v>
      </c>
    </row>
    <row r="658" spans="1:3">
      <c r="A658" s="63">
        <v>1363</v>
      </c>
      <c r="B658" s="64" t="s">
        <v>16517</v>
      </c>
      <c r="C658" s="71">
        <v>4.2</v>
      </c>
    </row>
    <row r="659" spans="1:3" ht="30">
      <c r="A659" s="63">
        <v>1364</v>
      </c>
      <c r="B659" s="64" t="s">
        <v>16518</v>
      </c>
      <c r="C659" s="71">
        <v>4.2</v>
      </c>
    </row>
    <row r="660" spans="1:3">
      <c r="A660" s="63">
        <v>1365</v>
      </c>
      <c r="B660" s="64" t="s">
        <v>16519</v>
      </c>
      <c r="C660" s="71">
        <v>4.2</v>
      </c>
    </row>
    <row r="661" spans="1:3">
      <c r="A661" s="63">
        <v>1369</v>
      </c>
      <c r="B661" s="64" t="s">
        <v>16520</v>
      </c>
      <c r="C661" s="71">
        <v>4.2</v>
      </c>
    </row>
    <row r="662" spans="1:3" ht="30">
      <c r="A662" s="63">
        <v>1372</v>
      </c>
      <c r="B662" s="64" t="s">
        <v>16521</v>
      </c>
      <c r="C662" s="79" t="s">
        <v>16522</v>
      </c>
    </row>
    <row r="663" spans="1:3" ht="30">
      <c r="A663" s="63">
        <v>1373</v>
      </c>
      <c r="B663" s="64" t="s">
        <v>16523</v>
      </c>
      <c r="C663" s="71">
        <v>4.2</v>
      </c>
    </row>
    <row r="664" spans="1:3">
      <c r="A664" s="63">
        <v>1374</v>
      </c>
      <c r="B664" s="64" t="s">
        <v>16524</v>
      </c>
      <c r="C664" s="71">
        <v>4.2</v>
      </c>
    </row>
    <row r="665" spans="1:3" ht="30">
      <c r="A665" s="63">
        <v>1376</v>
      </c>
      <c r="B665" s="64" t="s">
        <v>16525</v>
      </c>
      <c r="C665" s="71">
        <v>4.2</v>
      </c>
    </row>
    <row r="666" spans="1:3" ht="30">
      <c r="A666" s="63">
        <v>1378</v>
      </c>
      <c r="B666" s="64" t="s">
        <v>16526</v>
      </c>
      <c r="C666" s="71">
        <v>4.2</v>
      </c>
    </row>
    <row r="667" spans="1:3" ht="30">
      <c r="A667" s="63">
        <v>1379</v>
      </c>
      <c r="B667" s="64" t="s">
        <v>16527</v>
      </c>
      <c r="C667" s="71">
        <v>4.2</v>
      </c>
    </row>
    <row r="668" spans="1:3">
      <c r="A668" s="63">
        <v>1380</v>
      </c>
      <c r="B668" s="64" t="s">
        <v>16528</v>
      </c>
      <c r="C668" s="71">
        <v>4.2</v>
      </c>
    </row>
    <row r="669" spans="1:3" ht="30">
      <c r="A669" s="63">
        <v>1381</v>
      </c>
      <c r="B669" s="64" t="s">
        <v>16529</v>
      </c>
      <c r="C669" s="71">
        <v>4.2</v>
      </c>
    </row>
    <row r="670" spans="1:3" ht="30">
      <c r="A670" s="63">
        <v>1382</v>
      </c>
      <c r="B670" s="64" t="s">
        <v>16530</v>
      </c>
      <c r="C670" s="71">
        <v>4.2</v>
      </c>
    </row>
    <row r="671" spans="1:3">
      <c r="A671" s="63">
        <v>1383</v>
      </c>
      <c r="B671" s="64" t="s">
        <v>16531</v>
      </c>
      <c r="C671" s="71">
        <v>4.2</v>
      </c>
    </row>
    <row r="672" spans="1:3">
      <c r="A672" s="63">
        <v>1384</v>
      </c>
      <c r="B672" s="64" t="s">
        <v>16532</v>
      </c>
      <c r="C672" s="71">
        <v>4.2</v>
      </c>
    </row>
    <row r="673" spans="1:3" ht="30">
      <c r="A673" s="63">
        <v>1385</v>
      </c>
      <c r="B673" s="64" t="s">
        <v>16533</v>
      </c>
      <c r="C673" s="71">
        <v>4.2</v>
      </c>
    </row>
    <row r="674" spans="1:3" ht="30">
      <c r="A674" s="63">
        <v>1386</v>
      </c>
      <c r="B674" s="64" t="s">
        <v>16534</v>
      </c>
      <c r="C674" s="71">
        <v>4.2</v>
      </c>
    </row>
    <row r="675" spans="1:3" ht="30">
      <c r="A675" s="63">
        <v>1387</v>
      </c>
      <c r="B675" s="64" t="s">
        <v>16535</v>
      </c>
      <c r="C675" s="79" t="s">
        <v>16522</v>
      </c>
    </row>
    <row r="676" spans="1:3">
      <c r="A676" s="63">
        <v>1389</v>
      </c>
      <c r="B676" s="64" t="s">
        <v>16536</v>
      </c>
      <c r="C676" s="71">
        <v>4.3</v>
      </c>
    </row>
    <row r="677" spans="1:3">
      <c r="A677" s="63">
        <v>1390</v>
      </c>
      <c r="B677" s="64" t="s">
        <v>16537</v>
      </c>
      <c r="C677" s="71">
        <v>4.3</v>
      </c>
    </row>
    <row r="678" spans="1:3" ht="30">
      <c r="A678" s="63">
        <v>1391</v>
      </c>
      <c r="B678" s="64" t="s">
        <v>16538</v>
      </c>
      <c r="C678" s="71">
        <v>4.3</v>
      </c>
    </row>
    <row r="679" spans="1:3">
      <c r="A679" s="63">
        <v>1392</v>
      </c>
      <c r="B679" s="64" t="s">
        <v>16539</v>
      </c>
      <c r="C679" s="71">
        <v>4.3</v>
      </c>
    </row>
    <row r="680" spans="1:3">
      <c r="A680" s="63">
        <v>1393</v>
      </c>
      <c r="B680" s="64" t="s">
        <v>16540</v>
      </c>
      <c r="C680" s="71">
        <v>4.3</v>
      </c>
    </row>
    <row r="681" spans="1:3">
      <c r="A681" s="63">
        <v>1394</v>
      </c>
      <c r="B681" s="64" t="s">
        <v>16541</v>
      </c>
      <c r="C681" s="71">
        <v>4.3</v>
      </c>
    </row>
    <row r="682" spans="1:3">
      <c r="A682" s="63">
        <v>1395</v>
      </c>
      <c r="B682" s="64" t="s">
        <v>16542</v>
      </c>
      <c r="C682" s="71">
        <v>4.3</v>
      </c>
    </row>
    <row r="683" spans="1:3">
      <c r="A683" s="66">
        <v>1396</v>
      </c>
      <c r="B683" s="67" t="s">
        <v>16543</v>
      </c>
      <c r="C683" s="71">
        <v>4.3</v>
      </c>
    </row>
    <row r="684" spans="1:3">
      <c r="A684" s="68">
        <v>1397</v>
      </c>
      <c r="B684" s="69" t="s">
        <v>16544</v>
      </c>
      <c r="C684" s="71">
        <v>4.3</v>
      </c>
    </row>
    <row r="685" spans="1:3">
      <c r="A685" s="63">
        <v>1398</v>
      </c>
      <c r="B685" s="64" t="s">
        <v>16545</v>
      </c>
      <c r="C685" s="71">
        <v>4.3</v>
      </c>
    </row>
    <row r="686" spans="1:3">
      <c r="A686" s="63">
        <v>1400</v>
      </c>
      <c r="B686" s="64" t="s">
        <v>16546</v>
      </c>
      <c r="C686" s="71">
        <v>4.3</v>
      </c>
    </row>
    <row r="687" spans="1:3">
      <c r="A687" s="63">
        <v>1401</v>
      </c>
      <c r="B687" s="64" t="s">
        <v>16547</v>
      </c>
      <c r="C687" s="71">
        <v>4.3</v>
      </c>
    </row>
    <row r="688" spans="1:3">
      <c r="A688" s="66">
        <v>1402</v>
      </c>
      <c r="B688" s="67" t="s">
        <v>16548</v>
      </c>
      <c r="C688" s="71">
        <v>4.3</v>
      </c>
    </row>
    <row r="689" spans="1:3" ht="30">
      <c r="A689" s="68">
        <v>1403</v>
      </c>
      <c r="B689" s="69" t="s">
        <v>16549</v>
      </c>
      <c r="C689" s="71">
        <v>4.3</v>
      </c>
    </row>
    <row r="690" spans="1:3">
      <c r="A690" s="63">
        <v>1404</v>
      </c>
      <c r="B690" s="64" t="s">
        <v>16550</v>
      </c>
      <c r="C690" s="71">
        <v>4.3</v>
      </c>
    </row>
    <row r="691" spans="1:3">
      <c r="A691" s="66">
        <v>1405</v>
      </c>
      <c r="B691" s="67" t="s">
        <v>16551</v>
      </c>
      <c r="C691" s="71">
        <v>4.3</v>
      </c>
    </row>
    <row r="692" spans="1:3">
      <c r="A692" s="68">
        <v>1407</v>
      </c>
      <c r="B692" s="69" t="s">
        <v>16552</v>
      </c>
      <c r="C692" s="71">
        <v>4.3</v>
      </c>
    </row>
    <row r="693" spans="1:3">
      <c r="A693" s="63">
        <v>1408</v>
      </c>
      <c r="B693" s="64" t="s">
        <v>16553</v>
      </c>
      <c r="C693" s="71">
        <v>4.3</v>
      </c>
    </row>
    <row r="694" spans="1:3">
      <c r="A694" s="66">
        <v>1409</v>
      </c>
      <c r="B694" s="67" t="s">
        <v>16554</v>
      </c>
      <c r="C694" s="71">
        <v>4.3</v>
      </c>
    </row>
    <row r="695" spans="1:3">
      <c r="A695" s="68">
        <v>1410</v>
      </c>
      <c r="B695" s="69" t="s">
        <v>16555</v>
      </c>
      <c r="C695" s="71">
        <v>4.3</v>
      </c>
    </row>
    <row r="696" spans="1:3">
      <c r="A696" s="63">
        <v>1411</v>
      </c>
      <c r="B696" s="64" t="s">
        <v>16556</v>
      </c>
      <c r="C696" s="71">
        <v>4.3</v>
      </c>
    </row>
    <row r="697" spans="1:3">
      <c r="A697" s="63">
        <v>1413</v>
      </c>
      <c r="B697" s="64" t="s">
        <v>16557</v>
      </c>
      <c r="C697" s="71">
        <v>4.3</v>
      </c>
    </row>
    <row r="698" spans="1:3">
      <c r="A698" s="63">
        <v>1414</v>
      </c>
      <c r="B698" s="64" t="s">
        <v>16558</v>
      </c>
      <c r="C698" s="71">
        <v>4.3</v>
      </c>
    </row>
    <row r="699" spans="1:3">
      <c r="A699" s="66">
        <v>1415</v>
      </c>
      <c r="B699" s="67" t="s">
        <v>16559</v>
      </c>
      <c r="C699" s="72">
        <v>4.3</v>
      </c>
    </row>
    <row r="700" spans="1:3">
      <c r="A700" s="68">
        <v>1417</v>
      </c>
      <c r="B700" s="69" t="s">
        <v>16560</v>
      </c>
      <c r="C700" s="70">
        <v>4.3</v>
      </c>
    </row>
    <row r="701" spans="1:3">
      <c r="A701" s="66">
        <v>1418</v>
      </c>
      <c r="B701" s="67" t="s">
        <v>16561</v>
      </c>
      <c r="C701" s="71">
        <v>4.3</v>
      </c>
    </row>
    <row r="702" spans="1:3">
      <c r="A702" s="68">
        <v>1419</v>
      </c>
      <c r="B702" s="69" t="s">
        <v>16562</v>
      </c>
      <c r="C702" s="71">
        <v>4.3</v>
      </c>
    </row>
    <row r="703" spans="1:3">
      <c r="A703" s="63">
        <v>1420</v>
      </c>
      <c r="B703" s="64" t="s">
        <v>16563</v>
      </c>
      <c r="C703" s="71">
        <v>4.3</v>
      </c>
    </row>
    <row r="704" spans="1:3">
      <c r="A704" s="63">
        <v>1421</v>
      </c>
      <c r="B704" s="64" t="s">
        <v>16564</v>
      </c>
      <c r="C704" s="71">
        <v>4.3</v>
      </c>
    </row>
    <row r="705" spans="1:3">
      <c r="A705" s="63">
        <v>1422</v>
      </c>
      <c r="B705" s="64" t="s">
        <v>16565</v>
      </c>
      <c r="C705" s="71">
        <v>4.3</v>
      </c>
    </row>
    <row r="706" spans="1:3">
      <c r="A706" s="63">
        <v>1423</v>
      </c>
      <c r="B706" s="64" t="s">
        <v>16566</v>
      </c>
      <c r="C706" s="71">
        <v>4.3</v>
      </c>
    </row>
    <row r="707" spans="1:3">
      <c r="A707" s="63">
        <v>1426</v>
      </c>
      <c r="B707" s="64" t="s">
        <v>16567</v>
      </c>
      <c r="C707" s="71">
        <v>4.3</v>
      </c>
    </row>
    <row r="708" spans="1:3">
      <c r="A708" s="63">
        <v>1427</v>
      </c>
      <c r="B708" s="64" t="s">
        <v>16568</v>
      </c>
      <c r="C708" s="71">
        <v>4.3</v>
      </c>
    </row>
    <row r="709" spans="1:3">
      <c r="A709" s="63">
        <v>1428</v>
      </c>
      <c r="B709" s="64" t="s">
        <v>16569</v>
      </c>
      <c r="C709" s="71">
        <v>4.3</v>
      </c>
    </row>
    <row r="710" spans="1:3">
      <c r="A710" s="63">
        <v>1431</v>
      </c>
      <c r="B710" s="64" t="s">
        <v>16570</v>
      </c>
      <c r="C710" s="71">
        <v>4.2</v>
      </c>
    </row>
    <row r="711" spans="1:3">
      <c r="A711" s="63">
        <v>1432</v>
      </c>
      <c r="B711" s="64" t="s">
        <v>16571</v>
      </c>
      <c r="C711" s="71">
        <v>4.3</v>
      </c>
    </row>
    <row r="712" spans="1:3">
      <c r="A712" s="63">
        <v>1433</v>
      </c>
      <c r="B712" s="64" t="s">
        <v>16572</v>
      </c>
      <c r="C712" s="71">
        <v>4.3</v>
      </c>
    </row>
    <row r="713" spans="1:3">
      <c r="A713" s="63">
        <v>1435</v>
      </c>
      <c r="B713" s="64" t="s">
        <v>16573</v>
      </c>
      <c r="C713" s="71">
        <v>4.3</v>
      </c>
    </row>
    <row r="714" spans="1:3">
      <c r="A714" s="66">
        <v>1436</v>
      </c>
      <c r="B714" s="67" t="s">
        <v>16574</v>
      </c>
      <c r="C714" s="71">
        <v>4.3</v>
      </c>
    </row>
    <row r="715" spans="1:3">
      <c r="A715" s="68">
        <v>1437</v>
      </c>
      <c r="B715" s="69" t="s">
        <v>16575</v>
      </c>
      <c r="C715" s="71">
        <v>4.0999999999999996</v>
      </c>
    </row>
    <row r="716" spans="1:3">
      <c r="A716" s="63">
        <v>1438</v>
      </c>
      <c r="B716" s="64" t="s">
        <v>16576</v>
      </c>
      <c r="C716" s="71">
        <v>5.0999999999999996</v>
      </c>
    </row>
    <row r="717" spans="1:3">
      <c r="A717" s="63">
        <v>1439</v>
      </c>
      <c r="B717" s="64" t="s">
        <v>16577</v>
      </c>
      <c r="C717" s="71">
        <v>5.0999999999999996</v>
      </c>
    </row>
    <row r="718" spans="1:3">
      <c r="A718" s="63">
        <v>1442</v>
      </c>
      <c r="B718" s="64" t="s">
        <v>16578</v>
      </c>
      <c r="C718" s="71">
        <v>5.0999999999999996</v>
      </c>
    </row>
    <row r="719" spans="1:3">
      <c r="A719" s="63">
        <v>1444</v>
      </c>
      <c r="B719" s="64" t="s">
        <v>16579</v>
      </c>
      <c r="C719" s="71">
        <v>5.0999999999999996</v>
      </c>
    </row>
    <row r="720" spans="1:3">
      <c r="A720" s="63">
        <v>1445</v>
      </c>
      <c r="B720" s="64" t="s">
        <v>16580</v>
      </c>
      <c r="C720" s="71">
        <v>5.0999999999999996</v>
      </c>
    </row>
    <row r="721" spans="1:3">
      <c r="A721" s="63">
        <v>1446</v>
      </c>
      <c r="B721" s="64" t="s">
        <v>16581</v>
      </c>
      <c r="C721" s="71">
        <v>5.0999999999999996</v>
      </c>
    </row>
    <row r="722" spans="1:3">
      <c r="A722" s="63">
        <v>1447</v>
      </c>
      <c r="B722" s="64" t="s">
        <v>16582</v>
      </c>
      <c r="C722" s="71">
        <v>5.0999999999999996</v>
      </c>
    </row>
    <row r="723" spans="1:3">
      <c r="A723" s="63">
        <v>1448</v>
      </c>
      <c r="B723" s="64" t="s">
        <v>16583</v>
      </c>
      <c r="C723" s="71">
        <v>5.0999999999999996</v>
      </c>
    </row>
    <row r="724" spans="1:3">
      <c r="A724" s="63">
        <v>1449</v>
      </c>
      <c r="B724" s="64" t="s">
        <v>16584</v>
      </c>
      <c r="C724" s="71">
        <v>5.0999999999999996</v>
      </c>
    </row>
    <row r="725" spans="1:3">
      <c r="A725" s="66">
        <v>1450</v>
      </c>
      <c r="B725" s="67" t="s">
        <v>16585</v>
      </c>
      <c r="C725" s="72">
        <v>5.0999999999999996</v>
      </c>
    </row>
    <row r="726" spans="1:3">
      <c r="A726" s="68">
        <v>1451</v>
      </c>
      <c r="B726" s="69" t="s">
        <v>16586</v>
      </c>
      <c r="C726" s="70">
        <v>5.0999999999999996</v>
      </c>
    </row>
    <row r="727" spans="1:3">
      <c r="A727" s="63">
        <v>1452</v>
      </c>
      <c r="B727" s="64" t="s">
        <v>16587</v>
      </c>
      <c r="C727" s="71">
        <v>5.0999999999999996</v>
      </c>
    </row>
    <row r="728" spans="1:3">
      <c r="A728" s="63">
        <v>1453</v>
      </c>
      <c r="B728" s="64" t="s">
        <v>16588</v>
      </c>
      <c r="C728" s="71">
        <v>5.0999999999999996</v>
      </c>
    </row>
    <row r="729" spans="1:3">
      <c r="A729" s="66">
        <v>1454</v>
      </c>
      <c r="B729" s="67" t="s">
        <v>16589</v>
      </c>
      <c r="C729" s="72">
        <v>5.0999999999999996</v>
      </c>
    </row>
    <row r="730" spans="1:3">
      <c r="A730" s="68">
        <v>1455</v>
      </c>
      <c r="B730" s="69" t="s">
        <v>16590</v>
      </c>
      <c r="C730" s="70">
        <v>5.0999999999999996</v>
      </c>
    </row>
    <row r="731" spans="1:3">
      <c r="A731" s="63">
        <v>1456</v>
      </c>
      <c r="B731" s="64" t="s">
        <v>16591</v>
      </c>
      <c r="C731" s="71">
        <v>5.0999999999999996</v>
      </c>
    </row>
    <row r="732" spans="1:3">
      <c r="A732" s="63">
        <v>1457</v>
      </c>
      <c r="B732" s="64" t="s">
        <v>16592</v>
      </c>
      <c r="C732" s="71">
        <v>5.0999999999999996</v>
      </c>
    </row>
    <row r="733" spans="1:3">
      <c r="A733" s="66">
        <v>1458</v>
      </c>
      <c r="B733" s="67" t="s">
        <v>16593</v>
      </c>
      <c r="C733" s="71">
        <v>5.0999999999999996</v>
      </c>
    </row>
    <row r="734" spans="1:3">
      <c r="A734" s="73">
        <v>1459</v>
      </c>
      <c r="B734" s="74" t="s">
        <v>16594</v>
      </c>
      <c r="C734" s="71">
        <v>5.0999999999999996</v>
      </c>
    </row>
    <row r="735" spans="1:3">
      <c r="A735" s="73">
        <v>1461</v>
      </c>
      <c r="B735" s="74" t="s">
        <v>16595</v>
      </c>
      <c r="C735" s="72">
        <v>5.0999999999999996</v>
      </c>
    </row>
    <row r="736" spans="1:3">
      <c r="A736" s="73">
        <v>1462</v>
      </c>
      <c r="B736" s="74" t="s">
        <v>16596</v>
      </c>
      <c r="C736" s="75">
        <v>5.0999999999999996</v>
      </c>
    </row>
    <row r="737" spans="1:3">
      <c r="A737" s="68">
        <v>1463</v>
      </c>
      <c r="B737" s="69" t="s">
        <v>16597</v>
      </c>
      <c r="C737" s="70">
        <v>5.0999999999999996</v>
      </c>
    </row>
    <row r="738" spans="1:3">
      <c r="A738" s="63">
        <v>1465</v>
      </c>
      <c r="B738" s="64" t="s">
        <v>16598</v>
      </c>
      <c r="C738" s="71">
        <v>5.0999999999999996</v>
      </c>
    </row>
    <row r="739" spans="1:3">
      <c r="A739" s="63">
        <v>1466</v>
      </c>
      <c r="B739" s="64" t="s">
        <v>16599</v>
      </c>
      <c r="C739" s="71">
        <v>5.0999999999999996</v>
      </c>
    </row>
    <row r="740" spans="1:3">
      <c r="A740" s="63">
        <v>1467</v>
      </c>
      <c r="B740" s="64" t="s">
        <v>16600</v>
      </c>
      <c r="C740" s="71">
        <v>5.0999999999999996</v>
      </c>
    </row>
    <row r="741" spans="1:3">
      <c r="A741" s="63">
        <v>1469</v>
      </c>
      <c r="B741" s="64" t="s">
        <v>16601</v>
      </c>
      <c r="C741" s="71">
        <v>5.0999999999999996</v>
      </c>
    </row>
    <row r="742" spans="1:3">
      <c r="A742" s="63">
        <v>1470</v>
      </c>
      <c r="B742" s="64" t="s">
        <v>16602</v>
      </c>
      <c r="C742" s="71">
        <v>5.0999999999999996</v>
      </c>
    </row>
    <row r="743" spans="1:3" ht="30">
      <c r="A743" s="66">
        <v>1471</v>
      </c>
      <c r="B743" s="67" t="s">
        <v>16603</v>
      </c>
      <c r="C743" s="71">
        <v>5.0999999999999996</v>
      </c>
    </row>
    <row r="744" spans="1:3">
      <c r="A744" s="68">
        <v>1472</v>
      </c>
      <c r="B744" s="69" t="s">
        <v>16604</v>
      </c>
      <c r="C744" s="71">
        <v>5.0999999999999996</v>
      </c>
    </row>
    <row r="745" spans="1:3">
      <c r="A745" s="63">
        <v>1473</v>
      </c>
      <c r="B745" s="64" t="s">
        <v>16605</v>
      </c>
      <c r="C745" s="71">
        <v>5.0999999999999996</v>
      </c>
    </row>
    <row r="746" spans="1:3">
      <c r="A746" s="66">
        <v>1474</v>
      </c>
      <c r="B746" s="67" t="s">
        <v>16606</v>
      </c>
      <c r="C746" s="72">
        <v>5.0999999999999996</v>
      </c>
    </row>
    <row r="747" spans="1:3">
      <c r="A747" s="68">
        <v>1475</v>
      </c>
      <c r="B747" s="69" t="s">
        <v>16607</v>
      </c>
      <c r="C747" s="70">
        <v>5.0999999999999996</v>
      </c>
    </row>
    <row r="748" spans="1:3">
      <c r="A748" s="63">
        <v>1476</v>
      </c>
      <c r="B748" s="64" t="s">
        <v>16608</v>
      </c>
      <c r="C748" s="71">
        <v>5.0999999999999996</v>
      </c>
    </row>
    <row r="749" spans="1:3">
      <c r="A749" s="66">
        <v>1477</v>
      </c>
      <c r="B749" s="67" t="s">
        <v>16609</v>
      </c>
      <c r="C749" s="71">
        <v>5.0999999999999996</v>
      </c>
    </row>
    <row r="750" spans="1:3">
      <c r="A750" s="73">
        <v>1479</v>
      </c>
      <c r="B750" s="74" t="s">
        <v>16610</v>
      </c>
      <c r="C750" s="71">
        <v>5.0999999999999996</v>
      </c>
    </row>
    <row r="751" spans="1:3">
      <c r="A751" s="73">
        <v>1481</v>
      </c>
      <c r="B751" s="74" t="s">
        <v>16611</v>
      </c>
      <c r="C751" s="71">
        <v>5.0999999999999996</v>
      </c>
    </row>
    <row r="752" spans="1:3">
      <c r="A752" s="73">
        <v>1482</v>
      </c>
      <c r="B752" s="74" t="s">
        <v>16612</v>
      </c>
      <c r="C752" s="72">
        <v>5.0999999999999996</v>
      </c>
    </row>
    <row r="753" spans="1:3">
      <c r="A753" s="73">
        <v>1483</v>
      </c>
      <c r="B753" s="74" t="s">
        <v>16613</v>
      </c>
      <c r="C753" s="70">
        <v>5.0999999999999996</v>
      </c>
    </row>
    <row r="754" spans="1:3">
      <c r="A754" s="68">
        <v>1484</v>
      </c>
      <c r="B754" s="69" t="s">
        <v>16614</v>
      </c>
      <c r="C754" s="71">
        <v>5.0999999999999996</v>
      </c>
    </row>
    <row r="755" spans="1:3">
      <c r="A755" s="63">
        <v>1485</v>
      </c>
      <c r="B755" s="64" t="s">
        <v>16615</v>
      </c>
      <c r="C755" s="71">
        <v>5.0999999999999996</v>
      </c>
    </row>
    <row r="756" spans="1:3">
      <c r="A756" s="66">
        <v>1486</v>
      </c>
      <c r="B756" s="67" t="s">
        <v>16616</v>
      </c>
      <c r="C756" s="72">
        <v>5.0999999999999996</v>
      </c>
    </row>
    <row r="757" spans="1:3">
      <c r="A757" s="68">
        <v>1487</v>
      </c>
      <c r="B757" s="69" t="s">
        <v>16617</v>
      </c>
      <c r="C757" s="70">
        <v>5.0999999999999996</v>
      </c>
    </row>
    <row r="758" spans="1:3">
      <c r="A758" s="63">
        <v>1488</v>
      </c>
      <c r="B758" s="64" t="s">
        <v>16618</v>
      </c>
      <c r="C758" s="71">
        <v>5.0999999999999996</v>
      </c>
    </row>
    <row r="759" spans="1:3">
      <c r="A759" s="63">
        <v>1489</v>
      </c>
      <c r="B759" s="64" t="s">
        <v>16619</v>
      </c>
      <c r="C759" s="71">
        <v>5.0999999999999996</v>
      </c>
    </row>
    <row r="760" spans="1:3">
      <c r="A760" s="63">
        <v>1490</v>
      </c>
      <c r="B760" s="64" t="s">
        <v>16620</v>
      </c>
      <c r="C760" s="71">
        <v>5.0999999999999996</v>
      </c>
    </row>
    <row r="761" spans="1:3">
      <c r="A761" s="63">
        <v>1491</v>
      </c>
      <c r="B761" s="64" t="s">
        <v>16621</v>
      </c>
      <c r="C761" s="71">
        <v>5.0999999999999996</v>
      </c>
    </row>
    <row r="762" spans="1:3">
      <c r="A762" s="63">
        <v>1492</v>
      </c>
      <c r="B762" s="64" t="s">
        <v>16622</v>
      </c>
      <c r="C762" s="71">
        <v>5.0999999999999996</v>
      </c>
    </row>
    <row r="763" spans="1:3">
      <c r="A763" s="63">
        <v>1493</v>
      </c>
      <c r="B763" s="64" t="s">
        <v>16623</v>
      </c>
      <c r="C763" s="71">
        <v>5.0999999999999996</v>
      </c>
    </row>
    <row r="764" spans="1:3">
      <c r="A764" s="63">
        <v>1494</v>
      </c>
      <c r="B764" s="64" t="s">
        <v>16624</v>
      </c>
      <c r="C764" s="71">
        <v>5.0999999999999996</v>
      </c>
    </row>
    <row r="765" spans="1:3">
      <c r="A765" s="63">
        <v>1495</v>
      </c>
      <c r="B765" s="64" t="s">
        <v>16625</v>
      </c>
      <c r="C765" s="71">
        <v>5.0999999999999996</v>
      </c>
    </row>
    <row r="766" spans="1:3">
      <c r="A766" s="63">
        <v>1496</v>
      </c>
      <c r="B766" s="64" t="s">
        <v>16626</v>
      </c>
      <c r="C766" s="71">
        <v>5.0999999999999996</v>
      </c>
    </row>
    <row r="767" spans="1:3">
      <c r="A767" s="66">
        <v>1498</v>
      </c>
      <c r="B767" s="67" t="s">
        <v>16627</v>
      </c>
      <c r="C767" s="72">
        <v>5.0999999999999996</v>
      </c>
    </row>
    <row r="768" spans="1:3">
      <c r="A768" s="73">
        <v>1499</v>
      </c>
      <c r="B768" s="74" t="s">
        <v>16628</v>
      </c>
      <c r="C768" s="75">
        <v>5.0999999999999996</v>
      </c>
    </row>
    <row r="769" spans="1:3">
      <c r="A769" s="68">
        <v>1500</v>
      </c>
      <c r="B769" s="69" t="s">
        <v>16629</v>
      </c>
      <c r="C769" s="70">
        <v>5.0999999999999996</v>
      </c>
    </row>
    <row r="770" spans="1:3">
      <c r="A770" s="63">
        <v>1502</v>
      </c>
      <c r="B770" s="64" t="s">
        <v>16630</v>
      </c>
      <c r="C770" s="71">
        <v>5.0999999999999996</v>
      </c>
    </row>
    <row r="771" spans="1:3">
      <c r="A771" s="63">
        <v>1503</v>
      </c>
      <c r="B771" s="64" t="s">
        <v>16631</v>
      </c>
      <c r="C771" s="71">
        <v>5.0999999999999996</v>
      </c>
    </row>
    <row r="772" spans="1:3">
      <c r="A772" s="63">
        <v>1504</v>
      </c>
      <c r="B772" s="64" t="s">
        <v>16632</v>
      </c>
      <c r="C772" s="71">
        <v>5.0999999999999996</v>
      </c>
    </row>
    <row r="773" spans="1:3">
      <c r="A773" s="63">
        <v>1505</v>
      </c>
      <c r="B773" s="64" t="s">
        <v>16633</v>
      </c>
      <c r="C773" s="71">
        <v>5.0999999999999996</v>
      </c>
    </row>
    <row r="774" spans="1:3">
      <c r="A774" s="63">
        <v>1506</v>
      </c>
      <c r="B774" s="64" t="s">
        <v>16634</v>
      </c>
      <c r="C774" s="71">
        <v>5.0999999999999996</v>
      </c>
    </row>
    <row r="775" spans="1:3">
      <c r="A775" s="63">
        <v>1507</v>
      </c>
      <c r="B775" s="64" t="s">
        <v>16635</v>
      </c>
      <c r="C775" s="71">
        <v>5.0999999999999996</v>
      </c>
    </row>
    <row r="776" spans="1:3">
      <c r="A776" s="63">
        <v>1508</v>
      </c>
      <c r="B776" s="64" t="s">
        <v>16636</v>
      </c>
      <c r="C776" s="71">
        <v>5.0999999999999996</v>
      </c>
    </row>
    <row r="777" spans="1:3">
      <c r="A777" s="63">
        <v>1509</v>
      </c>
      <c r="B777" s="64" t="s">
        <v>16637</v>
      </c>
      <c r="C777" s="71">
        <v>5.0999999999999996</v>
      </c>
    </row>
    <row r="778" spans="1:3">
      <c r="A778" s="63">
        <v>1510</v>
      </c>
      <c r="B778" s="64" t="s">
        <v>16638</v>
      </c>
      <c r="C778" s="71">
        <v>6.1</v>
      </c>
    </row>
    <row r="779" spans="1:3">
      <c r="A779" s="63">
        <v>1511</v>
      </c>
      <c r="B779" s="64" t="s">
        <v>16639</v>
      </c>
      <c r="C779" s="71">
        <v>5.0999999999999996</v>
      </c>
    </row>
    <row r="780" spans="1:3">
      <c r="A780" s="63">
        <v>1512</v>
      </c>
      <c r="B780" s="64" t="s">
        <v>16640</v>
      </c>
      <c r="C780" s="71">
        <v>5.0999999999999996</v>
      </c>
    </row>
    <row r="781" spans="1:3">
      <c r="A781" s="63">
        <v>1513</v>
      </c>
      <c r="B781" s="64" t="s">
        <v>16641</v>
      </c>
      <c r="C781" s="71">
        <v>5.0999999999999996</v>
      </c>
    </row>
    <row r="782" spans="1:3">
      <c r="A782" s="63">
        <v>1514</v>
      </c>
      <c r="B782" s="64" t="s">
        <v>16642</v>
      </c>
      <c r="C782" s="71">
        <v>5.0999999999999996</v>
      </c>
    </row>
    <row r="783" spans="1:3">
      <c r="A783" s="63">
        <v>1515</v>
      </c>
      <c r="B783" s="64" t="s">
        <v>16643</v>
      </c>
      <c r="C783" s="71">
        <v>5.0999999999999996</v>
      </c>
    </row>
    <row r="784" spans="1:3">
      <c r="A784" s="63">
        <v>1516</v>
      </c>
      <c r="B784" s="64" t="s">
        <v>16644</v>
      </c>
      <c r="C784" s="71">
        <v>5.0999999999999996</v>
      </c>
    </row>
    <row r="785" spans="1:3" ht="30">
      <c r="A785" s="63">
        <v>1517</v>
      </c>
      <c r="B785" s="64" t="s">
        <v>16645</v>
      </c>
      <c r="C785" s="71">
        <v>4.0999999999999996</v>
      </c>
    </row>
    <row r="786" spans="1:3">
      <c r="A786" s="66">
        <v>1541</v>
      </c>
      <c r="B786" s="67" t="s">
        <v>16646</v>
      </c>
      <c r="C786" s="72">
        <v>6.1</v>
      </c>
    </row>
    <row r="787" spans="1:3">
      <c r="A787" s="73">
        <v>1544</v>
      </c>
      <c r="B787" s="74" t="s">
        <v>16647</v>
      </c>
      <c r="C787" s="70">
        <v>6.1</v>
      </c>
    </row>
    <row r="788" spans="1:3">
      <c r="A788" s="68">
        <v>1545</v>
      </c>
      <c r="B788" s="69" t="s">
        <v>16648</v>
      </c>
      <c r="C788" s="71">
        <v>6.1</v>
      </c>
    </row>
    <row r="789" spans="1:3">
      <c r="A789" s="63">
        <v>1546</v>
      </c>
      <c r="B789" s="64" t="s">
        <v>16649</v>
      </c>
      <c r="C789" s="71">
        <v>6.1</v>
      </c>
    </row>
    <row r="790" spans="1:3">
      <c r="A790" s="63">
        <v>1547</v>
      </c>
      <c r="B790" s="64" t="s">
        <v>16650</v>
      </c>
      <c r="C790" s="71">
        <v>6.1</v>
      </c>
    </row>
    <row r="791" spans="1:3">
      <c r="A791" s="63">
        <v>1548</v>
      </c>
      <c r="B791" s="64" t="s">
        <v>16651</v>
      </c>
      <c r="C791" s="71">
        <v>6.1</v>
      </c>
    </row>
    <row r="792" spans="1:3">
      <c r="A792" s="66">
        <v>1549</v>
      </c>
      <c r="B792" s="67" t="s">
        <v>16652</v>
      </c>
      <c r="C792" s="72">
        <v>6.1</v>
      </c>
    </row>
    <row r="793" spans="1:3">
      <c r="A793" s="68">
        <v>1550</v>
      </c>
      <c r="B793" s="69" t="s">
        <v>16653</v>
      </c>
      <c r="C793" s="70">
        <v>6.1</v>
      </c>
    </row>
    <row r="794" spans="1:3">
      <c r="A794" s="63">
        <v>1551</v>
      </c>
      <c r="B794" s="64" t="s">
        <v>16654</v>
      </c>
      <c r="C794" s="71">
        <v>6.1</v>
      </c>
    </row>
    <row r="795" spans="1:3">
      <c r="A795" s="63">
        <v>1553</v>
      </c>
      <c r="B795" s="64" t="s">
        <v>16655</v>
      </c>
      <c r="C795" s="71">
        <v>6.1</v>
      </c>
    </row>
    <row r="796" spans="1:3">
      <c r="A796" s="63">
        <v>1554</v>
      </c>
      <c r="B796" s="64" t="s">
        <v>16656</v>
      </c>
      <c r="C796" s="71">
        <v>6.1</v>
      </c>
    </row>
    <row r="797" spans="1:3">
      <c r="A797" s="63">
        <v>1555</v>
      </c>
      <c r="B797" s="64" t="s">
        <v>16657</v>
      </c>
      <c r="C797" s="71">
        <v>6.1</v>
      </c>
    </row>
    <row r="798" spans="1:3" ht="30">
      <c r="A798" s="63">
        <v>1556</v>
      </c>
      <c r="B798" s="64" t="s">
        <v>16658</v>
      </c>
      <c r="C798" s="71">
        <v>6.1</v>
      </c>
    </row>
    <row r="799" spans="1:3" ht="30">
      <c r="A799" s="66">
        <v>1557</v>
      </c>
      <c r="B799" s="67" t="s">
        <v>16659</v>
      </c>
      <c r="C799" s="72">
        <v>6.1</v>
      </c>
    </row>
    <row r="800" spans="1:3">
      <c r="A800" s="68">
        <v>1558</v>
      </c>
      <c r="B800" s="69" t="s">
        <v>16660</v>
      </c>
      <c r="C800" s="70">
        <v>6.1</v>
      </c>
    </row>
    <row r="801" spans="1:3">
      <c r="A801" s="63">
        <v>1559</v>
      </c>
      <c r="B801" s="64" t="s">
        <v>16661</v>
      </c>
      <c r="C801" s="71">
        <v>6.1</v>
      </c>
    </row>
    <row r="802" spans="1:3">
      <c r="A802" s="63">
        <v>1560</v>
      </c>
      <c r="B802" s="64" t="s">
        <v>16662</v>
      </c>
      <c r="C802" s="71">
        <v>6.1</v>
      </c>
    </row>
    <row r="803" spans="1:3">
      <c r="A803" s="63">
        <v>1561</v>
      </c>
      <c r="B803" s="64" t="s">
        <v>16663</v>
      </c>
      <c r="C803" s="71">
        <v>6.1</v>
      </c>
    </row>
    <row r="804" spans="1:3">
      <c r="A804" s="63">
        <v>1562</v>
      </c>
      <c r="B804" s="64" t="s">
        <v>16664</v>
      </c>
      <c r="C804" s="71">
        <v>6.1</v>
      </c>
    </row>
    <row r="805" spans="1:3">
      <c r="A805" s="66">
        <v>1564</v>
      </c>
      <c r="B805" s="67" t="s">
        <v>16665</v>
      </c>
      <c r="C805" s="72">
        <v>6.1</v>
      </c>
    </row>
    <row r="806" spans="1:3">
      <c r="A806" s="68">
        <v>1565</v>
      </c>
      <c r="B806" s="69" t="s">
        <v>16666</v>
      </c>
      <c r="C806" s="70">
        <v>6.1</v>
      </c>
    </row>
    <row r="807" spans="1:3">
      <c r="A807" s="66">
        <v>1566</v>
      </c>
      <c r="B807" s="67" t="s">
        <v>16667</v>
      </c>
      <c r="C807" s="71">
        <v>6.1</v>
      </c>
    </row>
    <row r="808" spans="1:3">
      <c r="A808" s="68">
        <v>1567</v>
      </c>
      <c r="B808" s="69" t="s">
        <v>16668</v>
      </c>
      <c r="C808" s="71">
        <v>6.1</v>
      </c>
    </row>
    <row r="809" spans="1:3">
      <c r="A809" s="66">
        <v>1569</v>
      </c>
      <c r="B809" s="67" t="s">
        <v>16669</v>
      </c>
      <c r="C809" s="72">
        <v>6.1</v>
      </c>
    </row>
    <row r="810" spans="1:3">
      <c r="A810" s="68">
        <v>1570</v>
      </c>
      <c r="B810" s="69" t="s">
        <v>16670</v>
      </c>
      <c r="C810" s="70">
        <v>6.1</v>
      </c>
    </row>
    <row r="811" spans="1:3" ht="30">
      <c r="A811" s="63">
        <v>1571</v>
      </c>
      <c r="B811" s="64" t="s">
        <v>16671</v>
      </c>
      <c r="C811" s="71">
        <v>4.0999999999999996</v>
      </c>
    </row>
    <row r="812" spans="1:3">
      <c r="A812" s="63">
        <v>1572</v>
      </c>
      <c r="B812" s="64" t="s">
        <v>16672</v>
      </c>
      <c r="C812" s="71">
        <v>6.1</v>
      </c>
    </row>
    <row r="813" spans="1:3">
      <c r="A813" s="63">
        <v>1573</v>
      </c>
      <c r="B813" s="64" t="s">
        <v>16673</v>
      </c>
      <c r="C813" s="71">
        <v>6.1</v>
      </c>
    </row>
    <row r="814" spans="1:3" ht="30">
      <c r="A814" s="63">
        <v>1574</v>
      </c>
      <c r="B814" s="64" t="s">
        <v>16674</v>
      </c>
      <c r="C814" s="71">
        <v>6.1</v>
      </c>
    </row>
    <row r="815" spans="1:3">
      <c r="A815" s="63">
        <v>1575</v>
      </c>
      <c r="B815" s="64" t="s">
        <v>16675</v>
      </c>
      <c r="C815" s="71">
        <v>6.1</v>
      </c>
    </row>
    <row r="816" spans="1:3">
      <c r="A816" s="63">
        <v>1577</v>
      </c>
      <c r="B816" s="64" t="s">
        <v>16676</v>
      </c>
      <c r="C816" s="71">
        <v>6.1</v>
      </c>
    </row>
    <row r="817" spans="1:3">
      <c r="A817" s="63">
        <v>1578</v>
      </c>
      <c r="B817" s="64" t="s">
        <v>16677</v>
      </c>
      <c r="C817" s="71">
        <v>6.1</v>
      </c>
    </row>
    <row r="818" spans="1:3">
      <c r="A818" s="63">
        <v>1579</v>
      </c>
      <c r="B818" s="64" t="s">
        <v>16678</v>
      </c>
      <c r="C818" s="71">
        <v>6.1</v>
      </c>
    </row>
    <row r="819" spans="1:3">
      <c r="A819" s="66">
        <v>1580</v>
      </c>
      <c r="B819" s="67" t="s">
        <v>16679</v>
      </c>
      <c r="C819" s="72">
        <v>6.1</v>
      </c>
    </row>
    <row r="820" spans="1:3" ht="30">
      <c r="A820" s="68">
        <v>1581</v>
      </c>
      <c r="B820" s="69" t="s">
        <v>16680</v>
      </c>
      <c r="C820" s="70">
        <v>2.2999999999999998</v>
      </c>
    </row>
    <row r="821" spans="1:3">
      <c r="A821" s="63">
        <v>1582</v>
      </c>
      <c r="B821" s="64" t="s">
        <v>16681</v>
      </c>
      <c r="C821" s="71">
        <v>2.2999999999999998</v>
      </c>
    </row>
    <row r="822" spans="1:3">
      <c r="A822" s="66">
        <v>1583</v>
      </c>
      <c r="B822" s="67" t="s">
        <v>16682</v>
      </c>
      <c r="C822" s="72">
        <v>6.1</v>
      </c>
    </row>
    <row r="823" spans="1:3">
      <c r="A823" s="68">
        <v>1585</v>
      </c>
      <c r="B823" s="69" t="s">
        <v>16683</v>
      </c>
      <c r="C823" s="70">
        <v>6.1</v>
      </c>
    </row>
    <row r="824" spans="1:3">
      <c r="A824" s="63">
        <v>1586</v>
      </c>
      <c r="B824" s="64" t="s">
        <v>16684</v>
      </c>
      <c r="C824" s="71">
        <v>6.1</v>
      </c>
    </row>
    <row r="825" spans="1:3">
      <c r="A825" s="63">
        <v>1587</v>
      </c>
      <c r="B825" s="64" t="s">
        <v>16685</v>
      </c>
      <c r="C825" s="71">
        <v>6.1</v>
      </c>
    </row>
    <row r="826" spans="1:3">
      <c r="A826" s="66">
        <v>1588</v>
      </c>
      <c r="B826" s="67" t="s">
        <v>16686</v>
      </c>
      <c r="C826" s="71">
        <v>6.1</v>
      </c>
    </row>
    <row r="827" spans="1:3">
      <c r="A827" s="68">
        <v>1589</v>
      </c>
      <c r="B827" s="69" t="s">
        <v>16687</v>
      </c>
      <c r="C827" s="71">
        <v>2.2999999999999998</v>
      </c>
    </row>
    <row r="828" spans="1:3">
      <c r="A828" s="63">
        <v>1590</v>
      </c>
      <c r="B828" s="64" t="s">
        <v>16688</v>
      </c>
      <c r="C828" s="71">
        <v>6.1</v>
      </c>
    </row>
    <row r="829" spans="1:3">
      <c r="A829" s="63">
        <v>1591</v>
      </c>
      <c r="B829" s="64" t="s">
        <v>16689</v>
      </c>
      <c r="C829" s="71">
        <v>6.1</v>
      </c>
    </row>
    <row r="830" spans="1:3">
      <c r="A830" s="63">
        <v>1593</v>
      </c>
      <c r="B830" s="64" t="s">
        <v>16690</v>
      </c>
      <c r="C830" s="71">
        <v>6.1</v>
      </c>
    </row>
    <row r="831" spans="1:3">
      <c r="A831" s="63">
        <v>1594</v>
      </c>
      <c r="B831" s="64" t="s">
        <v>16691</v>
      </c>
      <c r="C831" s="71">
        <v>6.1</v>
      </c>
    </row>
    <row r="832" spans="1:3">
      <c r="A832" s="66">
        <v>1595</v>
      </c>
      <c r="B832" s="67" t="s">
        <v>16692</v>
      </c>
      <c r="C832" s="72">
        <v>6.1</v>
      </c>
    </row>
    <row r="833" spans="1:3">
      <c r="A833" s="68">
        <v>1596</v>
      </c>
      <c r="B833" s="69" t="s">
        <v>16693</v>
      </c>
      <c r="C833" s="70">
        <v>6.1</v>
      </c>
    </row>
    <row r="834" spans="1:3">
      <c r="A834" s="66">
        <v>1597</v>
      </c>
      <c r="B834" s="67" t="s">
        <v>16694</v>
      </c>
      <c r="C834" s="71">
        <v>6.1</v>
      </c>
    </row>
    <row r="835" spans="1:3">
      <c r="A835" s="68">
        <v>1598</v>
      </c>
      <c r="B835" s="69" t="s">
        <v>16695</v>
      </c>
      <c r="C835" s="71">
        <v>6.1</v>
      </c>
    </row>
    <row r="836" spans="1:3">
      <c r="A836" s="66">
        <v>1599</v>
      </c>
      <c r="B836" s="67" t="s">
        <v>16696</v>
      </c>
      <c r="C836" s="71">
        <v>6.1</v>
      </c>
    </row>
    <row r="837" spans="1:3">
      <c r="A837" s="68">
        <v>1600</v>
      </c>
      <c r="B837" s="69" t="s">
        <v>16697</v>
      </c>
      <c r="C837" s="71">
        <v>6.1</v>
      </c>
    </row>
    <row r="838" spans="1:3">
      <c r="A838" s="66">
        <v>1601</v>
      </c>
      <c r="B838" s="67" t="s">
        <v>16698</v>
      </c>
      <c r="C838" s="71">
        <v>6.1</v>
      </c>
    </row>
    <row r="839" spans="1:3" ht="30">
      <c r="A839" s="73">
        <v>1602</v>
      </c>
      <c r="B839" s="74" t="s">
        <v>16699</v>
      </c>
      <c r="C839" s="71">
        <v>6.1</v>
      </c>
    </row>
    <row r="840" spans="1:3">
      <c r="A840" s="68">
        <v>1603</v>
      </c>
      <c r="B840" s="69" t="s">
        <v>16700</v>
      </c>
      <c r="C840" s="71">
        <v>6.1</v>
      </c>
    </row>
    <row r="841" spans="1:3">
      <c r="A841" s="63">
        <v>1604</v>
      </c>
      <c r="B841" s="64" t="s">
        <v>16701</v>
      </c>
      <c r="C841" s="71">
        <v>8</v>
      </c>
    </row>
    <row r="842" spans="1:3">
      <c r="A842" s="66">
        <v>1605</v>
      </c>
      <c r="B842" s="67" t="s">
        <v>16702</v>
      </c>
      <c r="C842" s="72">
        <v>6.1</v>
      </c>
    </row>
    <row r="843" spans="1:3">
      <c r="A843" s="68">
        <v>1606</v>
      </c>
      <c r="B843" s="69" t="s">
        <v>16703</v>
      </c>
      <c r="C843" s="70">
        <v>6.1</v>
      </c>
    </row>
    <row r="844" spans="1:3">
      <c r="A844" s="63">
        <v>1607</v>
      </c>
      <c r="B844" s="64" t="s">
        <v>16704</v>
      </c>
      <c r="C844" s="71">
        <v>6.1</v>
      </c>
    </row>
    <row r="845" spans="1:3">
      <c r="A845" s="63">
        <v>1608</v>
      </c>
      <c r="B845" s="64" t="s">
        <v>16705</v>
      </c>
      <c r="C845" s="71">
        <v>6.1</v>
      </c>
    </row>
    <row r="846" spans="1:3">
      <c r="A846" s="63">
        <v>1611</v>
      </c>
      <c r="B846" s="64" t="s">
        <v>16706</v>
      </c>
      <c r="C846" s="71">
        <v>6.1</v>
      </c>
    </row>
    <row r="847" spans="1:3">
      <c r="A847" s="63">
        <v>1612</v>
      </c>
      <c r="B847" s="64" t="s">
        <v>16707</v>
      </c>
      <c r="C847" s="71">
        <v>2.2999999999999998</v>
      </c>
    </row>
    <row r="848" spans="1:3" ht="45">
      <c r="A848" s="66">
        <v>1613</v>
      </c>
      <c r="B848" s="67" t="s">
        <v>16708</v>
      </c>
      <c r="C848" s="72">
        <v>6.1</v>
      </c>
    </row>
    <row r="849" spans="1:3" ht="30">
      <c r="A849" s="68">
        <v>1614</v>
      </c>
      <c r="B849" s="69" t="s">
        <v>16709</v>
      </c>
      <c r="C849" s="70">
        <v>6.1</v>
      </c>
    </row>
    <row r="850" spans="1:3">
      <c r="A850" s="63">
        <v>1616</v>
      </c>
      <c r="B850" s="64" t="s">
        <v>16710</v>
      </c>
      <c r="C850" s="71">
        <v>6.1</v>
      </c>
    </row>
    <row r="851" spans="1:3">
      <c r="A851" s="63">
        <v>1617</v>
      </c>
      <c r="B851" s="64" t="s">
        <v>16711</v>
      </c>
      <c r="C851" s="71">
        <v>6.1</v>
      </c>
    </row>
    <row r="852" spans="1:3">
      <c r="A852" s="63">
        <v>1618</v>
      </c>
      <c r="B852" s="64" t="s">
        <v>16712</v>
      </c>
      <c r="C852" s="71">
        <v>6.1</v>
      </c>
    </row>
    <row r="853" spans="1:3">
      <c r="A853" s="63">
        <v>1620</v>
      </c>
      <c r="B853" s="64" t="s">
        <v>16713</v>
      </c>
      <c r="C853" s="71">
        <v>6.1</v>
      </c>
    </row>
    <row r="854" spans="1:3">
      <c r="A854" s="63">
        <v>1621</v>
      </c>
      <c r="B854" s="64" t="s">
        <v>16714</v>
      </c>
      <c r="C854" s="71">
        <v>6.1</v>
      </c>
    </row>
    <row r="855" spans="1:3">
      <c r="A855" s="63">
        <v>1622</v>
      </c>
      <c r="B855" s="64" t="s">
        <v>16715</v>
      </c>
      <c r="C855" s="71">
        <v>6.1</v>
      </c>
    </row>
    <row r="856" spans="1:3">
      <c r="A856" s="63">
        <v>1623</v>
      </c>
      <c r="B856" s="64" t="s">
        <v>16716</v>
      </c>
      <c r="C856" s="71">
        <v>6.1</v>
      </c>
    </row>
    <row r="857" spans="1:3">
      <c r="A857" s="63">
        <v>1624</v>
      </c>
      <c r="B857" s="64" t="s">
        <v>16717</v>
      </c>
      <c r="C857" s="71">
        <v>6.1</v>
      </c>
    </row>
    <row r="858" spans="1:3">
      <c r="A858" s="63">
        <v>1625</v>
      </c>
      <c r="B858" s="64" t="s">
        <v>16718</v>
      </c>
      <c r="C858" s="71">
        <v>6.1</v>
      </c>
    </row>
    <row r="859" spans="1:3">
      <c r="A859" s="63">
        <v>1626</v>
      </c>
      <c r="B859" s="64" t="s">
        <v>16719</v>
      </c>
      <c r="C859" s="71">
        <v>6.1</v>
      </c>
    </row>
    <row r="860" spans="1:3">
      <c r="A860" s="63">
        <v>1627</v>
      </c>
      <c r="B860" s="64" t="s">
        <v>16720</v>
      </c>
      <c r="C860" s="71">
        <v>6.1</v>
      </c>
    </row>
    <row r="861" spans="1:3">
      <c r="A861" s="63">
        <v>1629</v>
      </c>
      <c r="B861" s="64" t="s">
        <v>16721</v>
      </c>
      <c r="C861" s="71">
        <v>6.1</v>
      </c>
    </row>
    <row r="862" spans="1:3">
      <c r="A862" s="63">
        <v>1630</v>
      </c>
      <c r="B862" s="64" t="s">
        <v>16722</v>
      </c>
      <c r="C862" s="71">
        <v>6.1</v>
      </c>
    </row>
    <row r="863" spans="1:3">
      <c r="A863" s="63">
        <v>1631</v>
      </c>
      <c r="B863" s="64" t="s">
        <v>16723</v>
      </c>
      <c r="C863" s="71">
        <v>6.1</v>
      </c>
    </row>
    <row r="864" spans="1:3">
      <c r="A864" s="63">
        <v>1634</v>
      </c>
      <c r="B864" s="64" t="s">
        <v>16724</v>
      </c>
      <c r="C864" s="71">
        <v>6.1</v>
      </c>
    </row>
    <row r="865" spans="1:3">
      <c r="A865" s="63">
        <v>1636</v>
      </c>
      <c r="B865" s="64" t="s">
        <v>16725</v>
      </c>
      <c r="C865" s="71">
        <v>6.1</v>
      </c>
    </row>
    <row r="866" spans="1:3">
      <c r="A866" s="63">
        <v>1637</v>
      </c>
      <c r="B866" s="64" t="s">
        <v>16726</v>
      </c>
      <c r="C866" s="71">
        <v>6.1</v>
      </c>
    </row>
    <row r="867" spans="1:3">
      <c r="A867" s="63">
        <v>1638</v>
      </c>
      <c r="B867" s="64" t="s">
        <v>16727</v>
      </c>
      <c r="C867" s="71">
        <v>6.1</v>
      </c>
    </row>
    <row r="868" spans="1:3">
      <c r="A868" s="63">
        <v>1639</v>
      </c>
      <c r="B868" s="64" t="s">
        <v>16728</v>
      </c>
      <c r="C868" s="71">
        <v>6.1</v>
      </c>
    </row>
    <row r="869" spans="1:3">
      <c r="A869" s="63">
        <v>1640</v>
      </c>
      <c r="B869" s="64" t="s">
        <v>16729</v>
      </c>
      <c r="C869" s="71">
        <v>6.1</v>
      </c>
    </row>
    <row r="870" spans="1:3">
      <c r="A870" s="63">
        <v>1641</v>
      </c>
      <c r="B870" s="64" t="s">
        <v>16730</v>
      </c>
      <c r="C870" s="71">
        <v>6.1</v>
      </c>
    </row>
    <row r="871" spans="1:3">
      <c r="A871" s="63">
        <v>1642</v>
      </c>
      <c r="B871" s="64" t="s">
        <v>16731</v>
      </c>
      <c r="C871" s="71">
        <v>6.1</v>
      </c>
    </row>
    <row r="872" spans="1:3">
      <c r="A872" s="63">
        <v>1643</v>
      </c>
      <c r="B872" s="64" t="s">
        <v>16732</v>
      </c>
      <c r="C872" s="71">
        <v>6.1</v>
      </c>
    </row>
    <row r="873" spans="1:3">
      <c r="A873" s="63">
        <v>1644</v>
      </c>
      <c r="B873" s="64" t="s">
        <v>16733</v>
      </c>
      <c r="C873" s="71">
        <v>6.1</v>
      </c>
    </row>
    <row r="874" spans="1:3">
      <c r="A874" s="63">
        <v>1645</v>
      </c>
      <c r="B874" s="64" t="s">
        <v>16734</v>
      </c>
      <c r="C874" s="71">
        <v>6.1</v>
      </c>
    </row>
    <row r="875" spans="1:3">
      <c r="A875" s="63">
        <v>1646</v>
      </c>
      <c r="B875" s="64" t="s">
        <v>16735</v>
      </c>
      <c r="C875" s="71">
        <v>6.1</v>
      </c>
    </row>
    <row r="876" spans="1:3" ht="30">
      <c r="A876" s="66">
        <v>1647</v>
      </c>
      <c r="B876" s="67" t="s">
        <v>16736</v>
      </c>
      <c r="C876" s="72">
        <v>6.1</v>
      </c>
    </row>
    <row r="877" spans="1:3">
      <c r="A877" s="68">
        <v>1648</v>
      </c>
      <c r="B877" s="69" t="s">
        <v>16737</v>
      </c>
      <c r="C877" s="70">
        <v>3</v>
      </c>
    </row>
    <row r="878" spans="1:3">
      <c r="A878" s="63">
        <v>1649</v>
      </c>
      <c r="B878" s="64" t="s">
        <v>16738</v>
      </c>
      <c r="C878" s="71">
        <v>6.1</v>
      </c>
    </row>
    <row r="879" spans="1:3">
      <c r="A879" s="63">
        <v>1650</v>
      </c>
      <c r="B879" s="64" t="s">
        <v>16739</v>
      </c>
      <c r="C879" s="71">
        <v>6.1</v>
      </c>
    </row>
    <row r="880" spans="1:3">
      <c r="A880" s="63">
        <v>1651</v>
      </c>
      <c r="B880" s="64" t="s">
        <v>16740</v>
      </c>
      <c r="C880" s="71">
        <v>6.1</v>
      </c>
    </row>
    <row r="881" spans="1:3">
      <c r="A881" s="63">
        <v>1652</v>
      </c>
      <c r="B881" s="64" t="s">
        <v>16741</v>
      </c>
      <c r="C881" s="71">
        <v>6.1</v>
      </c>
    </row>
    <row r="882" spans="1:3">
      <c r="A882" s="63">
        <v>1653</v>
      </c>
      <c r="B882" s="64" t="s">
        <v>16742</v>
      </c>
      <c r="C882" s="71">
        <v>6.1</v>
      </c>
    </row>
    <row r="883" spans="1:3">
      <c r="A883" s="63">
        <v>1654</v>
      </c>
      <c r="B883" s="64" t="s">
        <v>16743</v>
      </c>
      <c r="C883" s="71">
        <v>6.1</v>
      </c>
    </row>
    <row r="884" spans="1:3" ht="30">
      <c r="A884" s="66">
        <v>1655</v>
      </c>
      <c r="B884" s="67" t="s">
        <v>16744</v>
      </c>
      <c r="C884" s="72">
        <v>6.1</v>
      </c>
    </row>
    <row r="885" spans="1:3">
      <c r="A885" s="73">
        <v>1656</v>
      </c>
      <c r="B885" s="74" t="s">
        <v>16745</v>
      </c>
      <c r="C885" s="70">
        <v>6.1</v>
      </c>
    </row>
    <row r="886" spans="1:3">
      <c r="A886" s="68">
        <v>1657</v>
      </c>
      <c r="B886" s="69" t="s">
        <v>16746</v>
      </c>
      <c r="C886" s="71">
        <v>6.1</v>
      </c>
    </row>
    <row r="887" spans="1:3">
      <c r="A887" s="66">
        <v>1658</v>
      </c>
      <c r="B887" s="67" t="s">
        <v>16747</v>
      </c>
      <c r="C887" s="71">
        <v>6.1</v>
      </c>
    </row>
    <row r="888" spans="1:3">
      <c r="A888" s="68">
        <v>1659</v>
      </c>
      <c r="B888" s="69" t="s">
        <v>16748</v>
      </c>
      <c r="C888" s="71">
        <v>6.1</v>
      </c>
    </row>
    <row r="889" spans="1:3">
      <c r="A889" s="63">
        <v>1660</v>
      </c>
      <c r="B889" s="64" t="s">
        <v>16749</v>
      </c>
      <c r="C889" s="71">
        <v>2.2999999999999998</v>
      </c>
    </row>
    <row r="890" spans="1:3">
      <c r="A890" s="63">
        <v>1661</v>
      </c>
      <c r="B890" s="64" t="s">
        <v>16750</v>
      </c>
      <c r="C890" s="71">
        <v>6.1</v>
      </c>
    </row>
    <row r="891" spans="1:3">
      <c r="A891" s="63">
        <v>1662</v>
      </c>
      <c r="B891" s="64" t="s">
        <v>16751</v>
      </c>
      <c r="C891" s="71">
        <v>6.1</v>
      </c>
    </row>
    <row r="892" spans="1:3">
      <c r="A892" s="63">
        <v>1663</v>
      </c>
      <c r="B892" s="64" t="s">
        <v>16752</v>
      </c>
      <c r="C892" s="71">
        <v>6.1</v>
      </c>
    </row>
    <row r="893" spans="1:3">
      <c r="A893" s="63">
        <v>1664</v>
      </c>
      <c r="B893" s="64" t="s">
        <v>16753</v>
      </c>
      <c r="C893" s="71">
        <v>6.1</v>
      </c>
    </row>
    <row r="894" spans="1:3">
      <c r="A894" s="63">
        <v>1665</v>
      </c>
      <c r="B894" s="64" t="s">
        <v>16754</v>
      </c>
      <c r="C894" s="71">
        <v>6.1</v>
      </c>
    </row>
    <row r="895" spans="1:3">
      <c r="A895" s="63">
        <v>1669</v>
      </c>
      <c r="B895" s="64" t="s">
        <v>16755</v>
      </c>
      <c r="C895" s="71">
        <v>6.1</v>
      </c>
    </row>
    <row r="896" spans="1:3">
      <c r="A896" s="66">
        <v>1670</v>
      </c>
      <c r="B896" s="67" t="s">
        <v>16756</v>
      </c>
      <c r="C896" s="72">
        <v>6.1</v>
      </c>
    </row>
    <row r="897" spans="1:3">
      <c r="A897" s="68">
        <v>1671</v>
      </c>
      <c r="B897" s="69" t="s">
        <v>16757</v>
      </c>
      <c r="C897" s="70">
        <v>6.1</v>
      </c>
    </row>
    <row r="898" spans="1:3">
      <c r="A898" s="63">
        <v>1672</v>
      </c>
      <c r="B898" s="64" t="s">
        <v>16758</v>
      </c>
      <c r="C898" s="71">
        <v>6.1</v>
      </c>
    </row>
    <row r="899" spans="1:3">
      <c r="A899" s="63">
        <v>1673</v>
      </c>
      <c r="B899" s="64" t="s">
        <v>16759</v>
      </c>
      <c r="C899" s="71">
        <v>6.1</v>
      </c>
    </row>
    <row r="900" spans="1:3">
      <c r="A900" s="63">
        <v>1674</v>
      </c>
      <c r="B900" s="64" t="s">
        <v>16760</v>
      </c>
      <c r="C900" s="71">
        <v>6.1</v>
      </c>
    </row>
    <row r="901" spans="1:3">
      <c r="A901" s="63">
        <v>1677</v>
      </c>
      <c r="B901" s="64" t="s">
        <v>16761</v>
      </c>
      <c r="C901" s="71">
        <v>6.1</v>
      </c>
    </row>
    <row r="902" spans="1:3">
      <c r="A902" s="63">
        <v>1678</v>
      </c>
      <c r="B902" s="64" t="s">
        <v>16762</v>
      </c>
      <c r="C902" s="71">
        <v>6.1</v>
      </c>
    </row>
    <row r="903" spans="1:3">
      <c r="A903" s="63">
        <v>1679</v>
      </c>
      <c r="B903" s="64" t="s">
        <v>16763</v>
      </c>
      <c r="C903" s="71">
        <v>6.1</v>
      </c>
    </row>
    <row r="904" spans="1:3">
      <c r="A904" s="63">
        <v>1680</v>
      </c>
      <c r="B904" s="64" t="s">
        <v>16764</v>
      </c>
      <c r="C904" s="71">
        <v>6.1</v>
      </c>
    </row>
    <row r="905" spans="1:3">
      <c r="A905" s="63">
        <v>1683</v>
      </c>
      <c r="B905" s="64" t="s">
        <v>16765</v>
      </c>
      <c r="C905" s="71">
        <v>6.1</v>
      </c>
    </row>
    <row r="906" spans="1:3">
      <c r="A906" s="63">
        <v>1684</v>
      </c>
      <c r="B906" s="64" t="s">
        <v>16766</v>
      </c>
      <c r="C906" s="71">
        <v>6.1</v>
      </c>
    </row>
    <row r="907" spans="1:3">
      <c r="A907" s="63">
        <v>1685</v>
      </c>
      <c r="B907" s="64" t="s">
        <v>16767</v>
      </c>
      <c r="C907" s="71">
        <v>6.1</v>
      </c>
    </row>
    <row r="908" spans="1:3">
      <c r="A908" s="66">
        <v>1686</v>
      </c>
      <c r="B908" s="67" t="s">
        <v>16768</v>
      </c>
      <c r="C908" s="71">
        <v>6.1</v>
      </c>
    </row>
    <row r="909" spans="1:3">
      <c r="A909" s="68">
        <v>1687</v>
      </c>
      <c r="B909" s="69" t="s">
        <v>16769</v>
      </c>
      <c r="C909" s="71">
        <v>6.1</v>
      </c>
    </row>
    <row r="910" spans="1:3">
      <c r="A910" s="63">
        <v>1688</v>
      </c>
      <c r="B910" s="64" t="s">
        <v>16770</v>
      </c>
      <c r="C910" s="71">
        <v>6.1</v>
      </c>
    </row>
    <row r="911" spans="1:3">
      <c r="A911" s="63">
        <v>1689</v>
      </c>
      <c r="B911" s="64" t="s">
        <v>16771</v>
      </c>
      <c r="C911" s="71">
        <v>6.1</v>
      </c>
    </row>
    <row r="912" spans="1:3">
      <c r="A912" s="63">
        <v>1690</v>
      </c>
      <c r="B912" s="64" t="s">
        <v>16772</v>
      </c>
      <c r="C912" s="71">
        <v>6.1</v>
      </c>
    </row>
    <row r="913" spans="1:3">
      <c r="A913" s="63">
        <v>1691</v>
      </c>
      <c r="B913" s="64" t="s">
        <v>16773</v>
      </c>
      <c r="C913" s="71">
        <v>6.1</v>
      </c>
    </row>
    <row r="914" spans="1:3">
      <c r="A914" s="63">
        <v>1692</v>
      </c>
      <c r="B914" s="64" t="s">
        <v>16774</v>
      </c>
      <c r="C914" s="71">
        <v>6.1</v>
      </c>
    </row>
    <row r="915" spans="1:3" ht="30">
      <c r="A915" s="66">
        <v>1693</v>
      </c>
      <c r="B915" s="67" t="s">
        <v>16775</v>
      </c>
      <c r="C915" s="71">
        <v>6.1</v>
      </c>
    </row>
    <row r="916" spans="1:3">
      <c r="A916" s="68">
        <v>1694</v>
      </c>
      <c r="B916" s="69" t="s">
        <v>16776</v>
      </c>
      <c r="C916" s="71">
        <v>6.1</v>
      </c>
    </row>
    <row r="917" spans="1:3">
      <c r="A917" s="66">
        <v>1695</v>
      </c>
      <c r="B917" s="67" t="s">
        <v>16777</v>
      </c>
      <c r="C917" s="72">
        <v>6.1</v>
      </c>
    </row>
    <row r="918" spans="1:3">
      <c r="A918" s="68">
        <v>1697</v>
      </c>
      <c r="B918" s="69" t="s">
        <v>16778</v>
      </c>
      <c r="C918" s="70">
        <v>6.1</v>
      </c>
    </row>
    <row r="919" spans="1:3">
      <c r="A919" s="63">
        <v>1698</v>
      </c>
      <c r="B919" s="64" t="s">
        <v>16779</v>
      </c>
      <c r="C919" s="71">
        <v>6.1</v>
      </c>
    </row>
    <row r="920" spans="1:3">
      <c r="A920" s="63">
        <v>1699</v>
      </c>
      <c r="B920" s="64" t="s">
        <v>16780</v>
      </c>
      <c r="C920" s="71">
        <v>6.1</v>
      </c>
    </row>
    <row r="921" spans="1:3">
      <c r="A921" s="63">
        <v>1700</v>
      </c>
      <c r="B921" s="64" t="s">
        <v>16781</v>
      </c>
      <c r="C921" s="71">
        <v>6.1</v>
      </c>
    </row>
    <row r="922" spans="1:3">
      <c r="A922" s="63">
        <v>1701</v>
      </c>
      <c r="B922" s="64" t="s">
        <v>16782</v>
      </c>
      <c r="C922" s="71">
        <v>6.1</v>
      </c>
    </row>
    <row r="923" spans="1:3">
      <c r="A923" s="63">
        <v>1702</v>
      </c>
      <c r="B923" s="64" t="s">
        <v>16783</v>
      </c>
      <c r="C923" s="71">
        <v>6.1</v>
      </c>
    </row>
    <row r="924" spans="1:3">
      <c r="A924" s="63">
        <v>1704</v>
      </c>
      <c r="B924" s="64" t="s">
        <v>16784</v>
      </c>
      <c r="C924" s="71">
        <v>6.1</v>
      </c>
    </row>
    <row r="925" spans="1:3">
      <c r="A925" s="66">
        <v>1707</v>
      </c>
      <c r="B925" s="67" t="s">
        <v>16785</v>
      </c>
      <c r="C925" s="72">
        <v>6.1</v>
      </c>
    </row>
    <row r="926" spans="1:3">
      <c r="A926" s="68">
        <v>1708</v>
      </c>
      <c r="B926" s="69" t="s">
        <v>16786</v>
      </c>
      <c r="C926" s="70">
        <v>6.1</v>
      </c>
    </row>
    <row r="927" spans="1:3">
      <c r="A927" s="63">
        <v>1709</v>
      </c>
      <c r="B927" s="64" t="s">
        <v>16787</v>
      </c>
      <c r="C927" s="71">
        <v>6.1</v>
      </c>
    </row>
    <row r="928" spans="1:3">
      <c r="A928" s="63">
        <v>1710</v>
      </c>
      <c r="B928" s="64" t="s">
        <v>16788</v>
      </c>
      <c r="C928" s="71">
        <v>6.1</v>
      </c>
    </row>
    <row r="929" spans="1:3">
      <c r="A929" s="63">
        <v>1711</v>
      </c>
      <c r="B929" s="64" t="s">
        <v>16789</v>
      </c>
      <c r="C929" s="71">
        <v>6.1</v>
      </c>
    </row>
    <row r="930" spans="1:3" ht="30">
      <c r="A930" s="63">
        <v>1712</v>
      </c>
      <c r="B930" s="64" t="s">
        <v>16790</v>
      </c>
      <c r="C930" s="71">
        <v>6.1</v>
      </c>
    </row>
    <row r="931" spans="1:3">
      <c r="A931" s="63">
        <v>1713</v>
      </c>
      <c r="B931" s="64" t="s">
        <v>16791</v>
      </c>
      <c r="C931" s="71">
        <v>6.1</v>
      </c>
    </row>
    <row r="932" spans="1:3">
      <c r="A932" s="63">
        <v>1714</v>
      </c>
      <c r="B932" s="64" t="s">
        <v>16792</v>
      </c>
      <c r="C932" s="71">
        <v>4.3</v>
      </c>
    </row>
    <row r="933" spans="1:3">
      <c r="A933" s="63">
        <v>1715</v>
      </c>
      <c r="B933" s="64" t="s">
        <v>16793</v>
      </c>
      <c r="C933" s="71">
        <v>8</v>
      </c>
    </row>
    <row r="934" spans="1:3">
      <c r="A934" s="63">
        <v>1716</v>
      </c>
      <c r="B934" s="64" t="s">
        <v>16794</v>
      </c>
      <c r="C934" s="71">
        <v>8</v>
      </c>
    </row>
    <row r="935" spans="1:3">
      <c r="A935" s="63">
        <v>1717</v>
      </c>
      <c r="B935" s="64" t="s">
        <v>16795</v>
      </c>
      <c r="C935" s="71">
        <v>3</v>
      </c>
    </row>
    <row r="936" spans="1:3">
      <c r="A936" s="63">
        <v>1718</v>
      </c>
      <c r="B936" s="64" t="s">
        <v>16796</v>
      </c>
      <c r="C936" s="71">
        <v>8</v>
      </c>
    </row>
    <row r="937" spans="1:3">
      <c r="A937" s="66">
        <v>1719</v>
      </c>
      <c r="B937" s="67" t="s">
        <v>16797</v>
      </c>
      <c r="C937" s="71">
        <v>8</v>
      </c>
    </row>
    <row r="938" spans="1:3">
      <c r="A938" s="68">
        <v>1722</v>
      </c>
      <c r="B938" s="69" t="s">
        <v>16798</v>
      </c>
      <c r="C938" s="71">
        <v>6.1</v>
      </c>
    </row>
    <row r="939" spans="1:3">
      <c r="A939" s="63">
        <v>1723</v>
      </c>
      <c r="B939" s="64" t="s">
        <v>16799</v>
      </c>
      <c r="C939" s="71">
        <v>3</v>
      </c>
    </row>
    <row r="940" spans="1:3">
      <c r="A940" s="63">
        <v>1724</v>
      </c>
      <c r="B940" s="64" t="s">
        <v>16800</v>
      </c>
      <c r="C940" s="71">
        <v>8</v>
      </c>
    </row>
    <row r="941" spans="1:3">
      <c r="A941" s="63">
        <v>1725</v>
      </c>
      <c r="B941" s="64" t="s">
        <v>16801</v>
      </c>
      <c r="C941" s="71">
        <v>8</v>
      </c>
    </row>
    <row r="942" spans="1:3">
      <c r="A942" s="63">
        <v>1726</v>
      </c>
      <c r="B942" s="64" t="s">
        <v>16802</v>
      </c>
      <c r="C942" s="71">
        <v>8</v>
      </c>
    </row>
    <row r="943" spans="1:3">
      <c r="A943" s="63">
        <v>1727</v>
      </c>
      <c r="B943" s="64" t="s">
        <v>16803</v>
      </c>
      <c r="C943" s="71">
        <v>8</v>
      </c>
    </row>
    <row r="944" spans="1:3">
      <c r="A944" s="66">
        <v>1728</v>
      </c>
      <c r="B944" s="67" t="s">
        <v>16804</v>
      </c>
      <c r="C944" s="72">
        <v>8</v>
      </c>
    </row>
    <row r="945" spans="1:3">
      <c r="A945" s="68">
        <v>1729</v>
      </c>
      <c r="B945" s="69" t="s">
        <v>16805</v>
      </c>
      <c r="C945" s="70">
        <v>8</v>
      </c>
    </row>
    <row r="946" spans="1:3">
      <c r="A946" s="63">
        <v>1730</v>
      </c>
      <c r="B946" s="64" t="s">
        <v>16806</v>
      </c>
      <c r="C946" s="71">
        <v>8</v>
      </c>
    </row>
    <row r="947" spans="1:3">
      <c r="A947" s="66">
        <v>1731</v>
      </c>
      <c r="B947" s="67" t="s">
        <v>16807</v>
      </c>
      <c r="C947" s="71">
        <v>8</v>
      </c>
    </row>
    <row r="948" spans="1:3">
      <c r="A948" s="68">
        <v>1732</v>
      </c>
      <c r="B948" s="69" t="s">
        <v>16808</v>
      </c>
      <c r="C948" s="71">
        <v>8</v>
      </c>
    </row>
    <row r="949" spans="1:3">
      <c r="A949" s="63">
        <v>1733</v>
      </c>
      <c r="B949" s="64" t="s">
        <v>16809</v>
      </c>
      <c r="C949" s="71">
        <v>8</v>
      </c>
    </row>
    <row r="950" spans="1:3">
      <c r="A950" s="63">
        <v>1736</v>
      </c>
      <c r="B950" s="64" t="s">
        <v>16810</v>
      </c>
      <c r="C950" s="71">
        <v>8</v>
      </c>
    </row>
    <row r="951" spans="1:3">
      <c r="A951" s="63">
        <v>1737</v>
      </c>
      <c r="B951" s="64" t="s">
        <v>16811</v>
      </c>
      <c r="C951" s="71">
        <v>6.1</v>
      </c>
    </row>
    <row r="952" spans="1:3">
      <c r="A952" s="63">
        <v>1738</v>
      </c>
      <c r="B952" s="64" t="s">
        <v>16812</v>
      </c>
      <c r="C952" s="71">
        <v>6.1</v>
      </c>
    </row>
    <row r="953" spans="1:3">
      <c r="A953" s="63">
        <v>1739</v>
      </c>
      <c r="B953" s="64" t="s">
        <v>16813</v>
      </c>
      <c r="C953" s="71">
        <v>8</v>
      </c>
    </row>
    <row r="954" spans="1:3">
      <c r="A954" s="66">
        <v>1740</v>
      </c>
      <c r="B954" s="67" t="s">
        <v>16814</v>
      </c>
      <c r="C954" s="71">
        <v>8</v>
      </c>
    </row>
    <row r="955" spans="1:3">
      <c r="A955" s="68">
        <v>1741</v>
      </c>
      <c r="B955" s="69" t="s">
        <v>16815</v>
      </c>
      <c r="C955" s="71">
        <v>2.2999999999999998</v>
      </c>
    </row>
    <row r="956" spans="1:3">
      <c r="A956" s="63">
        <v>1742</v>
      </c>
      <c r="B956" s="64" t="s">
        <v>16816</v>
      </c>
      <c r="C956" s="71">
        <v>8</v>
      </c>
    </row>
    <row r="957" spans="1:3" ht="30">
      <c r="A957" s="63">
        <v>1743</v>
      </c>
      <c r="B957" s="64" t="s">
        <v>16817</v>
      </c>
      <c r="C957" s="71">
        <v>8</v>
      </c>
    </row>
    <row r="958" spans="1:3">
      <c r="A958" s="63">
        <v>1744</v>
      </c>
      <c r="B958" s="64" t="s">
        <v>16818</v>
      </c>
      <c r="C958" s="71">
        <v>8</v>
      </c>
    </row>
    <row r="959" spans="1:3">
      <c r="A959" s="63">
        <v>1745</v>
      </c>
      <c r="B959" s="64" t="s">
        <v>16819</v>
      </c>
      <c r="C959" s="71">
        <v>5.0999999999999996</v>
      </c>
    </row>
    <row r="960" spans="1:3">
      <c r="A960" s="63">
        <v>1746</v>
      </c>
      <c r="B960" s="64" t="s">
        <v>16820</v>
      </c>
      <c r="C960" s="71">
        <v>5.0999999999999996</v>
      </c>
    </row>
    <row r="961" spans="1:3">
      <c r="A961" s="63">
        <v>1747</v>
      </c>
      <c r="B961" s="64" t="s">
        <v>16821</v>
      </c>
      <c r="C961" s="71">
        <v>8</v>
      </c>
    </row>
    <row r="962" spans="1:3" ht="45">
      <c r="A962" s="66">
        <v>1748</v>
      </c>
      <c r="B962" s="67" t="s">
        <v>16822</v>
      </c>
      <c r="C962" s="71">
        <v>5.0999999999999996</v>
      </c>
    </row>
    <row r="963" spans="1:3">
      <c r="A963" s="68">
        <v>1749</v>
      </c>
      <c r="B963" s="69" t="s">
        <v>16823</v>
      </c>
      <c r="C963" s="71">
        <v>2.2999999999999998</v>
      </c>
    </row>
    <row r="964" spans="1:3">
      <c r="A964" s="63">
        <v>1750</v>
      </c>
      <c r="B964" s="64" t="s">
        <v>16824</v>
      </c>
      <c r="C964" s="71">
        <v>6.1</v>
      </c>
    </row>
    <row r="965" spans="1:3">
      <c r="A965" s="63">
        <v>1751</v>
      </c>
      <c r="B965" s="64" t="s">
        <v>16825</v>
      </c>
      <c r="C965" s="71">
        <v>6.1</v>
      </c>
    </row>
    <row r="966" spans="1:3">
      <c r="A966" s="66">
        <v>1752</v>
      </c>
      <c r="B966" s="67" t="s">
        <v>16826</v>
      </c>
      <c r="C966" s="72">
        <v>6.1</v>
      </c>
    </row>
    <row r="967" spans="1:3">
      <c r="A967" s="73">
        <v>1753</v>
      </c>
      <c r="B967" s="74" t="s">
        <v>16827</v>
      </c>
      <c r="C967" s="75">
        <v>8</v>
      </c>
    </row>
    <row r="968" spans="1:3">
      <c r="A968" s="68">
        <v>1754</v>
      </c>
      <c r="B968" s="69" t="s">
        <v>16828</v>
      </c>
      <c r="C968" s="70">
        <v>8</v>
      </c>
    </row>
    <row r="969" spans="1:3">
      <c r="A969" s="66">
        <v>1755</v>
      </c>
      <c r="B969" s="67" t="s">
        <v>16829</v>
      </c>
      <c r="C969" s="71">
        <v>8</v>
      </c>
    </row>
    <row r="970" spans="1:3">
      <c r="A970" s="68">
        <v>1756</v>
      </c>
      <c r="B970" s="69" t="s">
        <v>16830</v>
      </c>
      <c r="C970" s="71">
        <v>8</v>
      </c>
    </row>
    <row r="971" spans="1:3">
      <c r="A971" s="66">
        <v>1757</v>
      </c>
      <c r="B971" s="67" t="s">
        <v>16831</v>
      </c>
      <c r="C971" s="71">
        <v>8</v>
      </c>
    </row>
    <row r="972" spans="1:3">
      <c r="A972" s="68">
        <v>1758</v>
      </c>
      <c r="B972" s="69" t="s">
        <v>16832</v>
      </c>
      <c r="C972" s="71">
        <v>8</v>
      </c>
    </row>
    <row r="973" spans="1:3">
      <c r="A973" s="66">
        <v>1759</v>
      </c>
      <c r="B973" s="67" t="s">
        <v>16833</v>
      </c>
      <c r="C973" s="72">
        <v>8</v>
      </c>
    </row>
    <row r="974" spans="1:3">
      <c r="A974" s="73">
        <v>1760</v>
      </c>
      <c r="B974" s="74" t="s">
        <v>1514</v>
      </c>
      <c r="C974" s="70">
        <v>8</v>
      </c>
    </row>
    <row r="975" spans="1:3">
      <c r="A975" s="73">
        <v>1761</v>
      </c>
      <c r="B975" s="74" t="s">
        <v>16834</v>
      </c>
      <c r="C975" s="71">
        <v>8</v>
      </c>
    </row>
    <row r="976" spans="1:3">
      <c r="A976" s="73">
        <v>1762</v>
      </c>
      <c r="B976" s="74" t="s">
        <v>16835</v>
      </c>
      <c r="C976" s="72">
        <v>8</v>
      </c>
    </row>
    <row r="977" spans="1:3">
      <c r="A977" s="73">
        <v>1763</v>
      </c>
      <c r="B977" s="74" t="s">
        <v>16836</v>
      </c>
      <c r="C977" s="75">
        <v>8</v>
      </c>
    </row>
    <row r="978" spans="1:3">
      <c r="A978" s="68">
        <v>1764</v>
      </c>
      <c r="B978" s="69" t="s">
        <v>16837</v>
      </c>
      <c r="C978" s="70">
        <v>8</v>
      </c>
    </row>
    <row r="979" spans="1:3">
      <c r="A979" s="63">
        <v>1765</v>
      </c>
      <c r="B979" s="64" t="s">
        <v>16838</v>
      </c>
      <c r="C979" s="71">
        <v>8</v>
      </c>
    </row>
    <row r="980" spans="1:3">
      <c r="A980" s="66">
        <v>1766</v>
      </c>
      <c r="B980" s="67" t="s">
        <v>16839</v>
      </c>
      <c r="C980" s="72">
        <v>8</v>
      </c>
    </row>
    <row r="981" spans="1:3">
      <c r="A981" s="73">
        <v>1767</v>
      </c>
      <c r="B981" s="74" t="s">
        <v>16840</v>
      </c>
      <c r="C981" s="75">
        <v>8</v>
      </c>
    </row>
    <row r="982" spans="1:3">
      <c r="A982" s="68">
        <v>1768</v>
      </c>
      <c r="B982" s="69" t="s">
        <v>16841</v>
      </c>
      <c r="C982" s="70">
        <v>8</v>
      </c>
    </row>
    <row r="983" spans="1:3">
      <c r="A983" s="66">
        <v>1769</v>
      </c>
      <c r="B983" s="67" t="s">
        <v>16842</v>
      </c>
      <c r="C983" s="72">
        <v>8</v>
      </c>
    </row>
    <row r="984" spans="1:3">
      <c r="A984" s="68">
        <v>1770</v>
      </c>
      <c r="B984" s="69" t="s">
        <v>16843</v>
      </c>
      <c r="C984" s="70">
        <v>8</v>
      </c>
    </row>
    <row r="985" spans="1:3">
      <c r="A985" s="66">
        <v>1771</v>
      </c>
      <c r="B985" s="67" t="s">
        <v>16844</v>
      </c>
      <c r="C985" s="72">
        <v>8</v>
      </c>
    </row>
    <row r="986" spans="1:3">
      <c r="A986" s="68">
        <v>1773</v>
      </c>
      <c r="B986" s="69" t="s">
        <v>16845</v>
      </c>
      <c r="C986" s="70">
        <v>8</v>
      </c>
    </row>
    <row r="987" spans="1:3">
      <c r="A987" s="63">
        <v>1774</v>
      </c>
      <c r="B987" s="64" t="s">
        <v>16846</v>
      </c>
      <c r="C987" s="71">
        <v>8</v>
      </c>
    </row>
    <row r="988" spans="1:3">
      <c r="A988" s="63">
        <v>1775</v>
      </c>
      <c r="B988" s="64" t="s">
        <v>16847</v>
      </c>
      <c r="C988" s="71">
        <v>8</v>
      </c>
    </row>
    <row r="989" spans="1:3">
      <c r="A989" s="63">
        <v>1776</v>
      </c>
      <c r="B989" s="64" t="s">
        <v>16848</v>
      </c>
      <c r="C989" s="71">
        <v>8</v>
      </c>
    </row>
    <row r="990" spans="1:3">
      <c r="A990" s="63">
        <v>1777</v>
      </c>
      <c r="B990" s="64" t="s">
        <v>16849</v>
      </c>
      <c r="C990" s="71">
        <v>8</v>
      </c>
    </row>
    <row r="991" spans="1:3">
      <c r="A991" s="63">
        <v>1778</v>
      </c>
      <c r="B991" s="64" t="s">
        <v>16850</v>
      </c>
      <c r="C991" s="71">
        <v>8</v>
      </c>
    </row>
    <row r="992" spans="1:3">
      <c r="A992" s="63">
        <v>1779</v>
      </c>
      <c r="B992" s="64" t="s">
        <v>16851</v>
      </c>
      <c r="C992" s="71">
        <v>8</v>
      </c>
    </row>
    <row r="993" spans="1:3">
      <c r="A993" s="63">
        <v>1780</v>
      </c>
      <c r="B993" s="64" t="s">
        <v>16852</v>
      </c>
      <c r="C993" s="71">
        <v>8</v>
      </c>
    </row>
    <row r="994" spans="1:3">
      <c r="A994" s="66">
        <v>1781</v>
      </c>
      <c r="B994" s="67" t="s">
        <v>16853</v>
      </c>
      <c r="C994" s="72">
        <v>8</v>
      </c>
    </row>
    <row r="995" spans="1:3">
      <c r="A995" s="68">
        <v>1782</v>
      </c>
      <c r="B995" s="69" t="s">
        <v>16854</v>
      </c>
      <c r="C995" s="70">
        <v>8</v>
      </c>
    </row>
    <row r="996" spans="1:3">
      <c r="A996" s="66">
        <v>1783</v>
      </c>
      <c r="B996" s="67" t="s">
        <v>16855</v>
      </c>
      <c r="C996" s="71">
        <v>8</v>
      </c>
    </row>
    <row r="997" spans="1:3">
      <c r="A997" s="73">
        <v>1784</v>
      </c>
      <c r="B997" s="74" t="s">
        <v>16856</v>
      </c>
      <c r="C997" s="72">
        <v>8</v>
      </c>
    </row>
    <row r="998" spans="1:3">
      <c r="A998" s="68">
        <v>1786</v>
      </c>
      <c r="B998" s="69" t="s">
        <v>16857</v>
      </c>
      <c r="C998" s="70">
        <v>8</v>
      </c>
    </row>
    <row r="999" spans="1:3">
      <c r="A999" s="66">
        <v>1787</v>
      </c>
      <c r="B999" s="67" t="s">
        <v>16858</v>
      </c>
      <c r="C999" s="71">
        <v>8</v>
      </c>
    </row>
    <row r="1000" spans="1:3">
      <c r="A1000" s="73">
        <v>1788</v>
      </c>
      <c r="B1000" s="74" t="s">
        <v>16859</v>
      </c>
      <c r="C1000" s="71">
        <v>8</v>
      </c>
    </row>
    <row r="1001" spans="1:3">
      <c r="A1001" s="73">
        <v>1789</v>
      </c>
      <c r="B1001" s="74" t="s">
        <v>489</v>
      </c>
      <c r="C1001" s="71">
        <v>8</v>
      </c>
    </row>
    <row r="1002" spans="1:3">
      <c r="A1002" s="73">
        <v>1790</v>
      </c>
      <c r="B1002" s="69" t="s">
        <v>16860</v>
      </c>
      <c r="C1002" s="71">
        <v>8</v>
      </c>
    </row>
    <row r="1003" spans="1:3">
      <c r="A1003" s="73">
        <v>1791</v>
      </c>
      <c r="B1003" s="67" t="s">
        <v>16861</v>
      </c>
      <c r="C1003" s="71">
        <v>8</v>
      </c>
    </row>
    <row r="1004" spans="1:3">
      <c r="A1004" s="68">
        <v>1792</v>
      </c>
      <c r="B1004" s="69" t="s">
        <v>16862</v>
      </c>
      <c r="C1004" s="71">
        <v>8</v>
      </c>
    </row>
    <row r="1005" spans="1:3">
      <c r="A1005" s="63">
        <v>1793</v>
      </c>
      <c r="B1005" s="64" t="s">
        <v>16863</v>
      </c>
      <c r="C1005" s="71">
        <v>8</v>
      </c>
    </row>
    <row r="1006" spans="1:3">
      <c r="A1006" s="63">
        <v>1794</v>
      </c>
      <c r="B1006" s="64" t="s">
        <v>16864</v>
      </c>
      <c r="C1006" s="71">
        <v>8</v>
      </c>
    </row>
    <row r="1007" spans="1:3">
      <c r="A1007" s="66">
        <v>1796</v>
      </c>
      <c r="B1007" s="64" t="s">
        <v>16865</v>
      </c>
      <c r="C1007" s="71">
        <v>8</v>
      </c>
    </row>
    <row r="1008" spans="1:3">
      <c r="A1008" s="68">
        <v>1798</v>
      </c>
      <c r="B1008" s="64" t="s">
        <v>16866</v>
      </c>
      <c r="C1008" s="71">
        <v>8</v>
      </c>
    </row>
    <row r="1009" spans="1:3">
      <c r="A1009" s="66">
        <v>1799</v>
      </c>
      <c r="B1009" s="67" t="s">
        <v>16867</v>
      </c>
      <c r="C1009" s="72">
        <v>8</v>
      </c>
    </row>
    <row r="1010" spans="1:3">
      <c r="A1010" s="73">
        <v>1800</v>
      </c>
      <c r="B1010" s="74" t="s">
        <v>16868</v>
      </c>
      <c r="C1010" s="75">
        <v>8</v>
      </c>
    </row>
    <row r="1011" spans="1:3">
      <c r="A1011" s="68">
        <v>1801</v>
      </c>
      <c r="B1011" s="69" t="s">
        <v>16869</v>
      </c>
      <c r="C1011" s="70">
        <v>8</v>
      </c>
    </row>
    <row r="1012" spans="1:3">
      <c r="A1012" s="63">
        <v>1802</v>
      </c>
      <c r="B1012" s="64" t="s">
        <v>16870</v>
      </c>
      <c r="C1012" s="71">
        <v>8</v>
      </c>
    </row>
    <row r="1013" spans="1:3">
      <c r="A1013" s="63">
        <v>1803</v>
      </c>
      <c r="B1013" s="64" t="s">
        <v>16871</v>
      </c>
      <c r="C1013" s="71">
        <v>8</v>
      </c>
    </row>
    <row r="1014" spans="1:3">
      <c r="A1014" s="66">
        <v>1804</v>
      </c>
      <c r="B1014" s="67" t="s">
        <v>16872</v>
      </c>
      <c r="C1014" s="72">
        <v>8</v>
      </c>
    </row>
    <row r="1015" spans="1:3">
      <c r="A1015" s="68">
        <v>1805</v>
      </c>
      <c r="B1015" s="69" t="s">
        <v>16873</v>
      </c>
      <c r="C1015" s="70">
        <v>8</v>
      </c>
    </row>
    <row r="1016" spans="1:3">
      <c r="A1016" s="63">
        <v>1806</v>
      </c>
      <c r="B1016" s="64" t="s">
        <v>16874</v>
      </c>
      <c r="C1016" s="71">
        <v>8</v>
      </c>
    </row>
    <row r="1017" spans="1:3">
      <c r="A1017" s="63">
        <v>1807</v>
      </c>
      <c r="B1017" s="64" t="s">
        <v>16875</v>
      </c>
      <c r="C1017" s="71">
        <v>8</v>
      </c>
    </row>
    <row r="1018" spans="1:3">
      <c r="A1018" s="63">
        <v>1808</v>
      </c>
      <c r="B1018" s="64" t="s">
        <v>16876</v>
      </c>
      <c r="C1018" s="71">
        <v>8</v>
      </c>
    </row>
    <row r="1019" spans="1:3">
      <c r="A1019" s="66">
        <v>1809</v>
      </c>
      <c r="B1019" s="67" t="s">
        <v>16877</v>
      </c>
      <c r="C1019" s="72">
        <v>6.1</v>
      </c>
    </row>
    <row r="1020" spans="1:3">
      <c r="A1020" s="73">
        <v>1810</v>
      </c>
      <c r="B1020" s="74" t="s">
        <v>16878</v>
      </c>
      <c r="C1020" s="75">
        <v>6.1</v>
      </c>
    </row>
    <row r="1021" spans="1:3">
      <c r="A1021" s="68">
        <v>1811</v>
      </c>
      <c r="B1021" s="69" t="s">
        <v>16879</v>
      </c>
      <c r="C1021" s="70">
        <v>8</v>
      </c>
    </row>
    <row r="1022" spans="1:3">
      <c r="A1022" s="63">
        <v>1812</v>
      </c>
      <c r="B1022" s="64" t="s">
        <v>16880</v>
      </c>
      <c r="C1022" s="71">
        <v>6.1</v>
      </c>
    </row>
    <row r="1023" spans="1:3">
      <c r="A1023" s="63">
        <v>1813</v>
      </c>
      <c r="B1023" s="64" t="s">
        <v>16881</v>
      </c>
      <c r="C1023" s="71">
        <v>8</v>
      </c>
    </row>
    <row r="1024" spans="1:3">
      <c r="A1024" s="66">
        <v>1814</v>
      </c>
      <c r="B1024" s="67" t="s">
        <v>16882</v>
      </c>
      <c r="C1024" s="71">
        <v>8</v>
      </c>
    </row>
    <row r="1025" spans="1:3">
      <c r="A1025" s="68">
        <v>1815</v>
      </c>
      <c r="B1025" s="69" t="s">
        <v>16883</v>
      </c>
      <c r="C1025" s="71">
        <v>3</v>
      </c>
    </row>
    <row r="1026" spans="1:3">
      <c r="A1026" s="66">
        <v>1816</v>
      </c>
      <c r="B1026" s="67" t="s">
        <v>16884</v>
      </c>
      <c r="C1026" s="72">
        <v>8</v>
      </c>
    </row>
    <row r="1027" spans="1:3">
      <c r="A1027" s="68">
        <v>1817</v>
      </c>
      <c r="B1027" s="69" t="s">
        <v>16885</v>
      </c>
      <c r="C1027" s="70">
        <v>8</v>
      </c>
    </row>
    <row r="1028" spans="1:3">
      <c r="A1028" s="66">
        <v>1818</v>
      </c>
      <c r="B1028" s="67" t="s">
        <v>16886</v>
      </c>
      <c r="C1028" s="72">
        <v>8</v>
      </c>
    </row>
    <row r="1029" spans="1:3">
      <c r="A1029" s="73">
        <v>1819</v>
      </c>
      <c r="B1029" s="74" t="s">
        <v>16887</v>
      </c>
      <c r="C1029" s="70">
        <v>8</v>
      </c>
    </row>
    <row r="1030" spans="1:3">
      <c r="A1030" s="68">
        <v>1823</v>
      </c>
      <c r="B1030" s="69" t="s">
        <v>16888</v>
      </c>
      <c r="C1030" s="71">
        <v>8</v>
      </c>
    </row>
    <row r="1031" spans="1:3">
      <c r="A1031" s="66">
        <v>1824</v>
      </c>
      <c r="B1031" s="67" t="s">
        <v>16889</v>
      </c>
      <c r="C1031" s="71">
        <v>8</v>
      </c>
    </row>
    <row r="1032" spans="1:3">
      <c r="A1032" s="68">
        <v>1825</v>
      </c>
      <c r="B1032" s="69" t="s">
        <v>16890</v>
      </c>
      <c r="C1032" s="71">
        <v>8</v>
      </c>
    </row>
    <row r="1033" spans="1:3" ht="30">
      <c r="A1033" s="66">
        <v>1826</v>
      </c>
      <c r="B1033" s="67" t="s">
        <v>16891</v>
      </c>
      <c r="C1033" s="72">
        <v>8</v>
      </c>
    </row>
    <row r="1034" spans="1:3">
      <c r="A1034" s="68">
        <v>1827</v>
      </c>
      <c r="B1034" s="69" t="s">
        <v>16892</v>
      </c>
      <c r="C1034" s="70">
        <v>8</v>
      </c>
    </row>
    <row r="1035" spans="1:3">
      <c r="A1035" s="63">
        <v>1828</v>
      </c>
      <c r="B1035" s="64" t="s">
        <v>16893</v>
      </c>
      <c r="C1035" s="71">
        <v>8</v>
      </c>
    </row>
    <row r="1036" spans="1:3">
      <c r="A1036" s="63">
        <v>1829</v>
      </c>
      <c r="B1036" s="64" t="s">
        <v>16894</v>
      </c>
      <c r="C1036" s="71">
        <v>8</v>
      </c>
    </row>
    <row r="1037" spans="1:3">
      <c r="A1037" s="63">
        <v>1830</v>
      </c>
      <c r="B1037" s="64" t="s">
        <v>16895</v>
      </c>
      <c r="C1037" s="71">
        <v>8</v>
      </c>
    </row>
    <row r="1038" spans="1:3">
      <c r="A1038" s="63">
        <v>1831</v>
      </c>
      <c r="B1038" s="64" t="s">
        <v>16896</v>
      </c>
      <c r="C1038" s="71">
        <v>8</v>
      </c>
    </row>
    <row r="1039" spans="1:3">
      <c r="A1039" s="66">
        <v>1832</v>
      </c>
      <c r="B1039" s="67" t="s">
        <v>16897</v>
      </c>
      <c r="C1039" s="72">
        <v>8</v>
      </c>
    </row>
    <row r="1040" spans="1:3">
      <c r="A1040" s="68">
        <v>1833</v>
      </c>
      <c r="B1040" s="69" t="s">
        <v>16898</v>
      </c>
      <c r="C1040" s="70">
        <v>8</v>
      </c>
    </row>
    <row r="1041" spans="1:3">
      <c r="A1041" s="66">
        <v>1834</v>
      </c>
      <c r="B1041" s="67" t="s">
        <v>16899</v>
      </c>
      <c r="C1041" s="72">
        <v>6.1</v>
      </c>
    </row>
    <row r="1042" spans="1:3">
      <c r="A1042" s="73">
        <v>1835</v>
      </c>
      <c r="B1042" s="74" t="s">
        <v>16900</v>
      </c>
      <c r="C1042" s="75">
        <v>8</v>
      </c>
    </row>
    <row r="1043" spans="1:3">
      <c r="A1043" s="73">
        <v>1836</v>
      </c>
      <c r="B1043" s="74" t="s">
        <v>16901</v>
      </c>
      <c r="C1043" s="75">
        <v>8</v>
      </c>
    </row>
    <row r="1044" spans="1:3">
      <c r="A1044" s="68">
        <v>1837</v>
      </c>
      <c r="B1044" s="69" t="s">
        <v>16902</v>
      </c>
      <c r="C1044" s="70">
        <v>8</v>
      </c>
    </row>
    <row r="1045" spans="1:3">
      <c r="A1045" s="66">
        <v>1838</v>
      </c>
      <c r="B1045" s="67" t="s">
        <v>16903</v>
      </c>
      <c r="C1045" s="72">
        <v>6.1</v>
      </c>
    </row>
    <row r="1046" spans="1:3">
      <c r="A1046" s="68">
        <v>1839</v>
      </c>
      <c r="B1046" s="69" t="s">
        <v>16904</v>
      </c>
      <c r="C1046" s="70">
        <v>8</v>
      </c>
    </row>
    <row r="1047" spans="1:3">
      <c r="A1047" s="63">
        <v>1840</v>
      </c>
      <c r="B1047" s="64" t="s">
        <v>16905</v>
      </c>
      <c r="C1047" s="71">
        <v>8</v>
      </c>
    </row>
    <row r="1048" spans="1:3">
      <c r="A1048" s="63">
        <v>1841</v>
      </c>
      <c r="B1048" s="64" t="s">
        <v>16906</v>
      </c>
      <c r="C1048" s="71">
        <v>9</v>
      </c>
    </row>
    <row r="1049" spans="1:3">
      <c r="A1049" s="63">
        <v>1843</v>
      </c>
      <c r="B1049" s="64" t="s">
        <v>16907</v>
      </c>
      <c r="C1049" s="71">
        <v>6.1</v>
      </c>
    </row>
    <row r="1050" spans="1:3">
      <c r="A1050" s="63">
        <v>1845</v>
      </c>
      <c r="B1050" s="64" t="s">
        <v>16908</v>
      </c>
      <c r="C1050" s="71">
        <v>9</v>
      </c>
    </row>
    <row r="1051" spans="1:3">
      <c r="A1051" s="63">
        <v>1846</v>
      </c>
      <c r="B1051" s="64" t="s">
        <v>16909</v>
      </c>
      <c r="C1051" s="71">
        <v>6.1</v>
      </c>
    </row>
    <row r="1052" spans="1:3" ht="30">
      <c r="A1052" s="63">
        <v>1847</v>
      </c>
      <c r="B1052" s="64" t="s">
        <v>16910</v>
      </c>
      <c r="C1052" s="71">
        <v>8</v>
      </c>
    </row>
    <row r="1053" spans="1:3" ht="30">
      <c r="A1053" s="63">
        <v>1848</v>
      </c>
      <c r="B1053" s="64" t="s">
        <v>16911</v>
      </c>
      <c r="C1053" s="71">
        <v>8</v>
      </c>
    </row>
    <row r="1054" spans="1:3">
      <c r="A1054" s="63">
        <v>1849</v>
      </c>
      <c r="B1054" s="64" t="s">
        <v>16912</v>
      </c>
      <c r="C1054" s="71">
        <v>8</v>
      </c>
    </row>
    <row r="1055" spans="1:3">
      <c r="A1055" s="66">
        <v>1851</v>
      </c>
      <c r="B1055" s="67" t="s">
        <v>16913</v>
      </c>
      <c r="C1055" s="71">
        <v>6.1</v>
      </c>
    </row>
    <row r="1056" spans="1:3">
      <c r="A1056" s="68">
        <v>1854</v>
      </c>
      <c r="B1056" s="69" t="s">
        <v>16914</v>
      </c>
      <c r="C1056" s="71">
        <v>4.2</v>
      </c>
    </row>
    <row r="1057" spans="1:3">
      <c r="A1057" s="63">
        <v>1855</v>
      </c>
      <c r="B1057" s="64" t="s">
        <v>16915</v>
      </c>
      <c r="C1057" s="71">
        <v>4.2</v>
      </c>
    </row>
    <row r="1058" spans="1:3" ht="30">
      <c r="A1058" s="63">
        <v>1856</v>
      </c>
      <c r="B1058" s="64" t="s">
        <v>16916</v>
      </c>
      <c r="C1058" s="79" t="s">
        <v>16522</v>
      </c>
    </row>
    <row r="1059" spans="1:3">
      <c r="A1059" s="63">
        <v>1858</v>
      </c>
      <c r="B1059" s="64" t="s">
        <v>16917</v>
      </c>
      <c r="C1059" s="71">
        <v>2.2000000000000002</v>
      </c>
    </row>
    <row r="1060" spans="1:3">
      <c r="A1060" s="63">
        <v>1859</v>
      </c>
      <c r="B1060" s="64" t="s">
        <v>16918</v>
      </c>
      <c r="C1060" s="71">
        <v>2.2999999999999998</v>
      </c>
    </row>
    <row r="1061" spans="1:3">
      <c r="A1061" s="63">
        <v>1860</v>
      </c>
      <c r="B1061" s="64" t="s">
        <v>16919</v>
      </c>
      <c r="C1061" s="71">
        <v>2.1</v>
      </c>
    </row>
    <row r="1062" spans="1:3">
      <c r="A1062" s="63">
        <v>1862</v>
      </c>
      <c r="B1062" s="64" t="s">
        <v>16920</v>
      </c>
      <c r="C1062" s="71">
        <v>3</v>
      </c>
    </row>
    <row r="1063" spans="1:3" ht="30">
      <c r="A1063" s="66">
        <v>1863</v>
      </c>
      <c r="B1063" s="67" t="s">
        <v>16921</v>
      </c>
      <c r="C1063" s="71">
        <v>3</v>
      </c>
    </row>
    <row r="1064" spans="1:3">
      <c r="A1064" s="68">
        <v>1865</v>
      </c>
      <c r="B1064" s="69" t="s">
        <v>16922</v>
      </c>
      <c r="C1064" s="71">
        <v>3</v>
      </c>
    </row>
    <row r="1065" spans="1:3">
      <c r="A1065" s="66">
        <v>1866</v>
      </c>
      <c r="B1065" s="67" t="s">
        <v>16923</v>
      </c>
      <c r="C1065" s="71">
        <v>3</v>
      </c>
    </row>
    <row r="1066" spans="1:3">
      <c r="A1066" s="68">
        <v>1868</v>
      </c>
      <c r="B1066" s="69" t="s">
        <v>16924</v>
      </c>
      <c r="C1066" s="71">
        <v>4.0999999999999996</v>
      </c>
    </row>
    <row r="1067" spans="1:3" ht="30">
      <c r="A1067" s="66">
        <v>1869</v>
      </c>
      <c r="B1067" s="67" t="s">
        <v>16925</v>
      </c>
      <c r="C1067" s="72">
        <v>4.0999999999999996</v>
      </c>
    </row>
    <row r="1068" spans="1:3">
      <c r="A1068" s="68">
        <v>1870</v>
      </c>
      <c r="B1068" s="69" t="s">
        <v>16926</v>
      </c>
      <c r="C1068" s="70">
        <v>4.3</v>
      </c>
    </row>
    <row r="1069" spans="1:3">
      <c r="A1069" s="63">
        <v>1871</v>
      </c>
      <c r="B1069" s="64" t="s">
        <v>16927</v>
      </c>
      <c r="C1069" s="71">
        <v>4.0999999999999996</v>
      </c>
    </row>
    <row r="1070" spans="1:3">
      <c r="A1070" s="63">
        <v>1872</v>
      </c>
      <c r="B1070" s="64" t="s">
        <v>16928</v>
      </c>
      <c r="C1070" s="71">
        <v>5.0999999999999996</v>
      </c>
    </row>
    <row r="1071" spans="1:3" ht="30">
      <c r="A1071" s="63">
        <v>1873</v>
      </c>
      <c r="B1071" s="64" t="s">
        <v>16929</v>
      </c>
      <c r="C1071" s="71">
        <v>5.0999999999999996</v>
      </c>
    </row>
    <row r="1072" spans="1:3">
      <c r="A1072" s="63">
        <v>1884</v>
      </c>
      <c r="B1072" s="64" t="s">
        <v>16930</v>
      </c>
      <c r="C1072" s="71">
        <v>6.1</v>
      </c>
    </row>
    <row r="1073" spans="1:3">
      <c r="A1073" s="63">
        <v>1885</v>
      </c>
      <c r="B1073" s="64" t="s">
        <v>16931</v>
      </c>
      <c r="C1073" s="71">
        <v>6.1</v>
      </c>
    </row>
    <row r="1074" spans="1:3">
      <c r="A1074" s="63">
        <v>1886</v>
      </c>
      <c r="B1074" s="64" t="s">
        <v>16932</v>
      </c>
      <c r="C1074" s="71">
        <v>6.1</v>
      </c>
    </row>
    <row r="1075" spans="1:3">
      <c r="A1075" s="63">
        <v>1887</v>
      </c>
      <c r="B1075" s="64" t="s">
        <v>16933</v>
      </c>
      <c r="C1075" s="71">
        <v>6.1</v>
      </c>
    </row>
    <row r="1076" spans="1:3">
      <c r="A1076" s="63">
        <v>1888</v>
      </c>
      <c r="B1076" s="64" t="s">
        <v>16934</v>
      </c>
      <c r="C1076" s="71">
        <v>6.1</v>
      </c>
    </row>
    <row r="1077" spans="1:3">
      <c r="A1077" s="63">
        <v>1889</v>
      </c>
      <c r="B1077" s="64" t="s">
        <v>16935</v>
      </c>
      <c r="C1077" s="71">
        <v>6.1</v>
      </c>
    </row>
    <row r="1078" spans="1:3">
      <c r="A1078" s="63">
        <v>1891</v>
      </c>
      <c r="B1078" s="64" t="s">
        <v>16936</v>
      </c>
      <c r="C1078" s="71">
        <v>6.1</v>
      </c>
    </row>
    <row r="1079" spans="1:3">
      <c r="A1079" s="66">
        <v>1892</v>
      </c>
      <c r="B1079" s="67" t="s">
        <v>16937</v>
      </c>
      <c r="C1079" s="72">
        <v>6.1</v>
      </c>
    </row>
    <row r="1080" spans="1:3">
      <c r="A1080" s="68">
        <v>1894</v>
      </c>
      <c r="B1080" s="69" t="s">
        <v>16938</v>
      </c>
      <c r="C1080" s="70">
        <v>6.1</v>
      </c>
    </row>
    <row r="1081" spans="1:3">
      <c r="A1081" s="63">
        <v>1895</v>
      </c>
      <c r="B1081" s="64" t="s">
        <v>16939</v>
      </c>
      <c r="C1081" s="71">
        <v>6.1</v>
      </c>
    </row>
    <row r="1082" spans="1:3">
      <c r="A1082" s="63">
        <v>1897</v>
      </c>
      <c r="B1082" s="64" t="s">
        <v>16940</v>
      </c>
      <c r="C1082" s="71">
        <v>6.1</v>
      </c>
    </row>
    <row r="1083" spans="1:3">
      <c r="A1083" s="63">
        <v>1898</v>
      </c>
      <c r="B1083" s="64" t="s">
        <v>16941</v>
      </c>
      <c r="C1083" s="71">
        <v>8</v>
      </c>
    </row>
    <row r="1084" spans="1:3">
      <c r="A1084" s="63">
        <v>1902</v>
      </c>
      <c r="B1084" s="64" t="s">
        <v>16942</v>
      </c>
      <c r="C1084" s="71">
        <v>8</v>
      </c>
    </row>
    <row r="1085" spans="1:3">
      <c r="A1085" s="66">
        <v>1903</v>
      </c>
      <c r="B1085" s="67" t="s">
        <v>16943</v>
      </c>
      <c r="C1085" s="71">
        <v>8</v>
      </c>
    </row>
    <row r="1086" spans="1:3">
      <c r="A1086" s="73">
        <v>1905</v>
      </c>
      <c r="B1086" s="74" t="s">
        <v>16944</v>
      </c>
      <c r="C1086" s="72">
        <v>8</v>
      </c>
    </row>
    <row r="1087" spans="1:3">
      <c r="A1087" s="68">
        <v>1906</v>
      </c>
      <c r="B1087" s="69" t="s">
        <v>16945</v>
      </c>
      <c r="C1087" s="70">
        <v>8</v>
      </c>
    </row>
    <row r="1088" spans="1:3">
      <c r="A1088" s="63">
        <v>1907</v>
      </c>
      <c r="B1088" s="64" t="s">
        <v>16946</v>
      </c>
      <c r="C1088" s="71">
        <v>8</v>
      </c>
    </row>
    <row r="1089" spans="1:3">
      <c r="A1089" s="66">
        <v>1908</v>
      </c>
      <c r="B1089" s="67" t="s">
        <v>16947</v>
      </c>
      <c r="C1089" s="71">
        <v>8</v>
      </c>
    </row>
    <row r="1090" spans="1:3" ht="30">
      <c r="A1090" s="68">
        <v>1910</v>
      </c>
      <c r="B1090" s="69" t="s">
        <v>287</v>
      </c>
      <c r="C1090" s="79" t="s">
        <v>16522</v>
      </c>
    </row>
    <row r="1091" spans="1:3">
      <c r="A1091" s="63">
        <v>1911</v>
      </c>
      <c r="B1091" s="64" t="s">
        <v>16948</v>
      </c>
      <c r="C1091" s="71">
        <v>2.2999999999999998</v>
      </c>
    </row>
    <row r="1092" spans="1:3">
      <c r="A1092" s="63">
        <v>1912</v>
      </c>
      <c r="B1092" s="64" t="s">
        <v>16949</v>
      </c>
      <c r="C1092" s="71">
        <v>2.1</v>
      </c>
    </row>
    <row r="1093" spans="1:3">
      <c r="A1093" s="63">
        <v>1913</v>
      </c>
      <c r="B1093" s="64" t="s">
        <v>16950</v>
      </c>
      <c r="C1093" s="71">
        <v>2.2000000000000002</v>
      </c>
    </row>
    <row r="1094" spans="1:3">
      <c r="A1094" s="63">
        <v>1914</v>
      </c>
      <c r="B1094" s="64" t="s">
        <v>16951</v>
      </c>
      <c r="C1094" s="71">
        <v>3</v>
      </c>
    </row>
    <row r="1095" spans="1:3">
      <c r="A1095" s="63">
        <v>1915</v>
      </c>
      <c r="B1095" s="64" t="s">
        <v>16952</v>
      </c>
      <c r="C1095" s="71">
        <v>3</v>
      </c>
    </row>
    <row r="1096" spans="1:3">
      <c r="A1096" s="63">
        <v>1916</v>
      </c>
      <c r="B1096" s="64" t="s">
        <v>16953</v>
      </c>
      <c r="C1096" s="71">
        <v>6.1</v>
      </c>
    </row>
    <row r="1097" spans="1:3">
      <c r="A1097" s="63">
        <v>1917</v>
      </c>
      <c r="B1097" s="64" t="s">
        <v>16954</v>
      </c>
      <c r="C1097" s="71">
        <v>3</v>
      </c>
    </row>
    <row r="1098" spans="1:3">
      <c r="A1098" s="63">
        <v>1918</v>
      </c>
      <c r="B1098" s="64" t="s">
        <v>16955</v>
      </c>
      <c r="C1098" s="71">
        <v>3</v>
      </c>
    </row>
    <row r="1099" spans="1:3">
      <c r="A1099" s="63">
        <v>1919</v>
      </c>
      <c r="B1099" s="64" t="s">
        <v>16956</v>
      </c>
      <c r="C1099" s="71">
        <v>3</v>
      </c>
    </row>
    <row r="1100" spans="1:3">
      <c r="A1100" s="63">
        <v>1920</v>
      </c>
      <c r="B1100" s="64" t="s">
        <v>16957</v>
      </c>
      <c r="C1100" s="71">
        <v>3</v>
      </c>
    </row>
    <row r="1101" spans="1:3">
      <c r="A1101" s="63">
        <v>1921</v>
      </c>
      <c r="B1101" s="64" t="s">
        <v>16958</v>
      </c>
      <c r="C1101" s="71">
        <v>3</v>
      </c>
    </row>
    <row r="1102" spans="1:3">
      <c r="A1102" s="63">
        <v>1922</v>
      </c>
      <c r="B1102" s="64" t="s">
        <v>16959</v>
      </c>
      <c r="C1102" s="71">
        <v>3</v>
      </c>
    </row>
    <row r="1103" spans="1:3">
      <c r="A1103" s="63">
        <v>1923</v>
      </c>
      <c r="B1103" s="64" t="s">
        <v>16960</v>
      </c>
      <c r="C1103" s="71">
        <v>4.2</v>
      </c>
    </row>
    <row r="1104" spans="1:3">
      <c r="A1104" s="63">
        <v>1928</v>
      </c>
      <c r="B1104" s="64" t="s">
        <v>16961</v>
      </c>
      <c r="C1104" s="71">
        <v>4.3</v>
      </c>
    </row>
    <row r="1105" spans="1:3">
      <c r="A1105" s="63">
        <v>1929</v>
      </c>
      <c r="B1105" s="64" t="s">
        <v>16962</v>
      </c>
      <c r="C1105" s="71">
        <v>4.2</v>
      </c>
    </row>
    <row r="1106" spans="1:3">
      <c r="A1106" s="63">
        <v>1931</v>
      </c>
      <c r="B1106" s="64" t="s">
        <v>16963</v>
      </c>
      <c r="C1106" s="71">
        <v>9</v>
      </c>
    </row>
    <row r="1107" spans="1:3">
      <c r="A1107" s="63">
        <v>1932</v>
      </c>
      <c r="B1107" s="64" t="s">
        <v>16964</v>
      </c>
      <c r="C1107" s="71">
        <v>4.2</v>
      </c>
    </row>
    <row r="1108" spans="1:3">
      <c r="A1108" s="66">
        <v>1935</v>
      </c>
      <c r="B1108" s="67" t="s">
        <v>16965</v>
      </c>
      <c r="C1108" s="72">
        <v>6.1</v>
      </c>
    </row>
    <row r="1109" spans="1:3">
      <c r="A1109" s="73">
        <v>1938</v>
      </c>
      <c r="B1109" s="74" t="s">
        <v>16966</v>
      </c>
      <c r="C1109" s="70">
        <v>8</v>
      </c>
    </row>
    <row r="1110" spans="1:3">
      <c r="A1110" s="68">
        <v>1939</v>
      </c>
      <c r="B1110" s="69" t="s">
        <v>16967</v>
      </c>
      <c r="C1110" s="71">
        <v>8</v>
      </c>
    </row>
    <row r="1111" spans="1:3">
      <c r="A1111" s="63">
        <v>1940</v>
      </c>
      <c r="B1111" s="64" t="s">
        <v>16968</v>
      </c>
      <c r="C1111" s="71">
        <v>8</v>
      </c>
    </row>
    <row r="1112" spans="1:3">
      <c r="A1112" s="63">
        <v>1941</v>
      </c>
      <c r="B1112" s="64" t="s">
        <v>16969</v>
      </c>
      <c r="C1112" s="71">
        <v>9</v>
      </c>
    </row>
    <row r="1113" spans="1:3" ht="45">
      <c r="A1113" s="66">
        <v>1942</v>
      </c>
      <c r="B1113" s="67" t="s">
        <v>16970</v>
      </c>
      <c r="C1113" s="72">
        <v>5.0999999999999996</v>
      </c>
    </row>
    <row r="1114" spans="1:3">
      <c r="A1114" s="68">
        <v>1944</v>
      </c>
      <c r="B1114" s="69" t="s">
        <v>16971</v>
      </c>
      <c r="C1114" s="70">
        <v>4.0999999999999996</v>
      </c>
    </row>
    <row r="1115" spans="1:3">
      <c r="A1115" s="66">
        <v>1945</v>
      </c>
      <c r="B1115" s="67" t="s">
        <v>16972</v>
      </c>
      <c r="C1115" s="72">
        <v>4.0999999999999996</v>
      </c>
    </row>
    <row r="1116" spans="1:3">
      <c r="A1116" s="73">
        <v>1950</v>
      </c>
      <c r="B1116" s="74" t="s">
        <v>16973</v>
      </c>
      <c r="C1116" s="75">
        <v>2</v>
      </c>
    </row>
    <row r="1117" spans="1:3">
      <c r="A1117" s="68">
        <v>1951</v>
      </c>
      <c r="B1117" s="69" t="s">
        <v>3825</v>
      </c>
      <c r="C1117" s="70">
        <v>2.2000000000000002</v>
      </c>
    </row>
    <row r="1118" spans="1:3" ht="30">
      <c r="A1118" s="63">
        <v>1952</v>
      </c>
      <c r="B1118" s="64" t="s">
        <v>16974</v>
      </c>
      <c r="C1118" s="71">
        <v>2.2000000000000002</v>
      </c>
    </row>
    <row r="1119" spans="1:3">
      <c r="A1119" s="63">
        <v>1953</v>
      </c>
      <c r="B1119" s="64" t="s">
        <v>16975</v>
      </c>
      <c r="C1119" s="71">
        <v>2.2999999999999998</v>
      </c>
    </row>
    <row r="1120" spans="1:3">
      <c r="A1120" s="63">
        <v>1954</v>
      </c>
      <c r="B1120" s="64" t="s">
        <v>16976</v>
      </c>
      <c r="C1120" s="71">
        <v>2.1</v>
      </c>
    </row>
    <row r="1121" spans="1:3">
      <c r="A1121" s="63">
        <v>1955</v>
      </c>
      <c r="B1121" s="64" t="s">
        <v>16977</v>
      </c>
      <c r="C1121" s="71">
        <v>2.2999999999999998</v>
      </c>
    </row>
    <row r="1122" spans="1:3">
      <c r="A1122" s="63">
        <v>1956</v>
      </c>
      <c r="B1122" s="64" t="s">
        <v>16978</v>
      </c>
      <c r="C1122" s="71">
        <v>2.2000000000000002</v>
      </c>
    </row>
    <row r="1123" spans="1:3">
      <c r="A1123" s="63">
        <v>1957</v>
      </c>
      <c r="B1123" s="64" t="s">
        <v>16979</v>
      </c>
      <c r="C1123" s="71">
        <v>2.1</v>
      </c>
    </row>
    <row r="1124" spans="1:3" ht="30">
      <c r="A1124" s="63">
        <v>1958</v>
      </c>
      <c r="B1124" s="64" t="s">
        <v>16980</v>
      </c>
      <c r="C1124" s="71">
        <v>2.2000000000000002</v>
      </c>
    </row>
    <row r="1125" spans="1:3">
      <c r="A1125" s="63">
        <v>1959</v>
      </c>
      <c r="B1125" s="64" t="s">
        <v>16981</v>
      </c>
      <c r="C1125" s="71">
        <v>2.1</v>
      </c>
    </row>
    <row r="1126" spans="1:3">
      <c r="A1126" s="63">
        <v>1961</v>
      </c>
      <c r="B1126" s="64" t="s">
        <v>16982</v>
      </c>
      <c r="C1126" s="71">
        <v>2.1</v>
      </c>
    </row>
    <row r="1127" spans="1:3">
      <c r="A1127" s="63">
        <v>1962</v>
      </c>
      <c r="B1127" s="64" t="s">
        <v>16983</v>
      </c>
      <c r="C1127" s="71">
        <v>2.1</v>
      </c>
    </row>
    <row r="1128" spans="1:3">
      <c r="A1128" s="63">
        <v>1963</v>
      </c>
      <c r="B1128" s="64" t="s">
        <v>16984</v>
      </c>
      <c r="C1128" s="71">
        <v>2.2000000000000002</v>
      </c>
    </row>
    <row r="1129" spans="1:3">
      <c r="A1129" s="63">
        <v>1964</v>
      </c>
      <c r="B1129" s="64" t="s">
        <v>16985</v>
      </c>
      <c r="C1129" s="71">
        <v>2.1</v>
      </c>
    </row>
    <row r="1130" spans="1:3">
      <c r="A1130" s="63">
        <v>1965</v>
      </c>
      <c r="B1130" s="64" t="s">
        <v>16986</v>
      </c>
      <c r="C1130" s="71">
        <v>2.1</v>
      </c>
    </row>
    <row r="1131" spans="1:3">
      <c r="A1131" s="63">
        <v>1966</v>
      </c>
      <c r="B1131" s="64" t="s">
        <v>16987</v>
      </c>
      <c r="C1131" s="71">
        <v>2.1</v>
      </c>
    </row>
    <row r="1132" spans="1:3">
      <c r="A1132" s="63">
        <v>1967</v>
      </c>
      <c r="B1132" s="64" t="s">
        <v>16988</v>
      </c>
      <c r="C1132" s="71">
        <v>2.2999999999999998</v>
      </c>
    </row>
    <row r="1133" spans="1:3">
      <c r="A1133" s="63">
        <v>1968</v>
      </c>
      <c r="B1133" s="64" t="s">
        <v>16989</v>
      </c>
      <c r="C1133" s="71">
        <v>2.2000000000000002</v>
      </c>
    </row>
    <row r="1134" spans="1:3">
      <c r="A1134" s="63">
        <v>1969</v>
      </c>
      <c r="B1134" s="64" t="s">
        <v>16990</v>
      </c>
      <c r="C1134" s="71">
        <v>2.1</v>
      </c>
    </row>
    <row r="1135" spans="1:3">
      <c r="A1135" s="63">
        <v>1970</v>
      </c>
      <c r="B1135" s="64" t="s">
        <v>16991</v>
      </c>
      <c r="C1135" s="71">
        <v>2.2000000000000002</v>
      </c>
    </row>
    <row r="1136" spans="1:3" ht="30">
      <c r="A1136" s="63">
        <v>1971</v>
      </c>
      <c r="B1136" s="64" t="s">
        <v>16992</v>
      </c>
      <c r="C1136" s="71">
        <v>2.1</v>
      </c>
    </row>
    <row r="1137" spans="1:3" ht="30">
      <c r="A1137" s="63">
        <v>1972</v>
      </c>
      <c r="B1137" s="64" t="s">
        <v>16993</v>
      </c>
      <c r="C1137" s="71">
        <v>2.1</v>
      </c>
    </row>
    <row r="1138" spans="1:3" ht="45">
      <c r="A1138" s="63">
        <v>1973</v>
      </c>
      <c r="B1138" s="64" t="s">
        <v>16994</v>
      </c>
      <c r="C1138" s="71">
        <v>2.2000000000000002</v>
      </c>
    </row>
    <row r="1139" spans="1:3">
      <c r="A1139" s="63">
        <v>1974</v>
      </c>
      <c r="B1139" s="64" t="s">
        <v>16995</v>
      </c>
      <c r="C1139" s="71">
        <v>2.2000000000000002</v>
      </c>
    </row>
    <row r="1140" spans="1:3" ht="30">
      <c r="A1140" s="66">
        <v>1975</v>
      </c>
      <c r="B1140" s="67" t="s">
        <v>16996</v>
      </c>
      <c r="C1140" s="72">
        <v>2.2999999999999998</v>
      </c>
    </row>
    <row r="1141" spans="1:3">
      <c r="A1141" s="68">
        <v>1976</v>
      </c>
      <c r="B1141" s="69" t="s">
        <v>16997</v>
      </c>
      <c r="C1141" s="70">
        <v>2.2000000000000002</v>
      </c>
    </row>
    <row r="1142" spans="1:3">
      <c r="A1142" s="66">
        <v>1977</v>
      </c>
      <c r="B1142" s="67" t="s">
        <v>16998</v>
      </c>
      <c r="C1142" s="72">
        <v>2.2000000000000002</v>
      </c>
    </row>
    <row r="1143" spans="1:3">
      <c r="A1143" s="68">
        <v>1978</v>
      </c>
      <c r="B1143" s="69" t="s">
        <v>16999</v>
      </c>
      <c r="C1143" s="70">
        <v>2.1</v>
      </c>
    </row>
    <row r="1144" spans="1:3">
      <c r="A1144" s="63">
        <v>1982</v>
      </c>
      <c r="B1144" s="64" t="s">
        <v>17000</v>
      </c>
      <c r="C1144" s="71">
        <v>2.2000000000000002</v>
      </c>
    </row>
    <row r="1145" spans="1:3">
      <c r="A1145" s="63">
        <v>1983</v>
      </c>
      <c r="B1145" s="64" t="s">
        <v>17001</v>
      </c>
      <c r="C1145" s="71">
        <v>2.2000000000000002</v>
      </c>
    </row>
    <row r="1146" spans="1:3">
      <c r="A1146" s="63">
        <v>1984</v>
      </c>
      <c r="B1146" s="64" t="s">
        <v>17002</v>
      </c>
      <c r="C1146" s="71">
        <v>2.2000000000000002</v>
      </c>
    </row>
    <row r="1147" spans="1:3">
      <c r="A1147" s="66">
        <v>1986</v>
      </c>
      <c r="B1147" s="67" t="s">
        <v>17003</v>
      </c>
      <c r="C1147" s="71">
        <v>3</v>
      </c>
    </row>
    <row r="1148" spans="1:3">
      <c r="A1148" s="73">
        <v>1987</v>
      </c>
      <c r="B1148" s="74" t="s">
        <v>17004</v>
      </c>
      <c r="C1148" s="71">
        <v>3</v>
      </c>
    </row>
    <row r="1149" spans="1:3">
      <c r="A1149" s="73">
        <v>1988</v>
      </c>
      <c r="B1149" s="74" t="s">
        <v>17005</v>
      </c>
      <c r="C1149" s="71">
        <v>3</v>
      </c>
    </row>
    <row r="1150" spans="1:3">
      <c r="A1150" s="73">
        <v>1989</v>
      </c>
      <c r="B1150" s="74" t="s">
        <v>17006</v>
      </c>
      <c r="C1150" s="71">
        <v>3</v>
      </c>
    </row>
    <row r="1151" spans="1:3">
      <c r="A1151" s="68">
        <v>1990</v>
      </c>
      <c r="B1151" s="69" t="s">
        <v>17007</v>
      </c>
      <c r="C1151" s="71">
        <v>9</v>
      </c>
    </row>
    <row r="1152" spans="1:3">
      <c r="A1152" s="63">
        <v>1991</v>
      </c>
      <c r="B1152" s="64" t="s">
        <v>17008</v>
      </c>
      <c r="C1152" s="71">
        <v>3</v>
      </c>
    </row>
    <row r="1153" spans="1:3">
      <c r="A1153" s="66">
        <v>1992</v>
      </c>
      <c r="B1153" s="67" t="s">
        <v>17009</v>
      </c>
      <c r="C1153" s="71">
        <v>3</v>
      </c>
    </row>
    <row r="1154" spans="1:3">
      <c r="A1154" s="73">
        <v>1993</v>
      </c>
      <c r="B1154" s="74" t="s">
        <v>4863</v>
      </c>
      <c r="C1154" s="71">
        <v>3</v>
      </c>
    </row>
    <row r="1155" spans="1:3">
      <c r="A1155" s="73">
        <v>1994</v>
      </c>
      <c r="B1155" s="74" t="s">
        <v>17010</v>
      </c>
      <c r="C1155" s="72">
        <v>6.1</v>
      </c>
    </row>
    <row r="1156" spans="1:3" ht="30">
      <c r="A1156" s="73">
        <v>1999</v>
      </c>
      <c r="B1156" s="74" t="s">
        <v>17011</v>
      </c>
      <c r="C1156" s="70">
        <v>3</v>
      </c>
    </row>
    <row r="1157" spans="1:3" ht="30">
      <c r="A1157" s="73">
        <v>2000</v>
      </c>
      <c r="B1157" s="74" t="s">
        <v>17012</v>
      </c>
      <c r="C1157" s="72">
        <v>4.0999999999999996</v>
      </c>
    </row>
    <row r="1158" spans="1:3">
      <c r="A1158" s="68">
        <v>2001</v>
      </c>
      <c r="B1158" s="69" t="s">
        <v>17013</v>
      </c>
      <c r="C1158" s="70">
        <v>4.0999999999999996</v>
      </c>
    </row>
    <row r="1159" spans="1:3">
      <c r="A1159" s="63">
        <v>2002</v>
      </c>
      <c r="B1159" s="64" t="s">
        <v>17014</v>
      </c>
      <c r="C1159" s="71">
        <v>4.2</v>
      </c>
    </row>
    <row r="1160" spans="1:3">
      <c r="A1160" s="63">
        <v>2004</v>
      </c>
      <c r="B1160" s="64" t="s">
        <v>17015</v>
      </c>
      <c r="C1160" s="71">
        <v>4.2</v>
      </c>
    </row>
    <row r="1161" spans="1:3" ht="30">
      <c r="A1161" s="63">
        <v>2006</v>
      </c>
      <c r="B1161" s="64" t="s">
        <v>17016</v>
      </c>
      <c r="C1161" s="71">
        <v>4.2</v>
      </c>
    </row>
    <row r="1162" spans="1:3">
      <c r="A1162" s="66">
        <v>2008</v>
      </c>
      <c r="B1162" s="67" t="s">
        <v>17017</v>
      </c>
      <c r="C1162" s="71">
        <v>4.2</v>
      </c>
    </row>
    <row r="1163" spans="1:3">
      <c r="A1163" s="68">
        <v>2009</v>
      </c>
      <c r="B1163" s="69" t="s">
        <v>17018</v>
      </c>
      <c r="C1163" s="71">
        <v>4.2</v>
      </c>
    </row>
    <row r="1164" spans="1:3">
      <c r="A1164" s="63">
        <v>2010</v>
      </c>
      <c r="B1164" s="64" t="s">
        <v>17019</v>
      </c>
      <c r="C1164" s="71">
        <v>4.3</v>
      </c>
    </row>
    <row r="1165" spans="1:3">
      <c r="A1165" s="63">
        <v>2011</v>
      </c>
      <c r="B1165" s="64" t="s">
        <v>17020</v>
      </c>
      <c r="C1165" s="71">
        <v>4.3</v>
      </c>
    </row>
    <row r="1166" spans="1:3">
      <c r="A1166" s="63">
        <v>2012</v>
      </c>
      <c r="B1166" s="64" t="s">
        <v>17021</v>
      </c>
      <c r="C1166" s="71">
        <v>4.3</v>
      </c>
    </row>
    <row r="1167" spans="1:3">
      <c r="A1167" s="63">
        <v>2013</v>
      </c>
      <c r="B1167" s="64" t="s">
        <v>17022</v>
      </c>
      <c r="C1167" s="71">
        <v>4.3</v>
      </c>
    </row>
    <row r="1168" spans="1:3" ht="45">
      <c r="A1168" s="63">
        <v>2014</v>
      </c>
      <c r="B1168" s="64" t="s">
        <v>17023</v>
      </c>
      <c r="C1168" s="71">
        <v>5.0999999999999996</v>
      </c>
    </row>
    <row r="1169" spans="1:3" ht="45">
      <c r="A1169" s="63">
        <v>2015</v>
      </c>
      <c r="B1169" s="64" t="s">
        <v>17024</v>
      </c>
      <c r="C1169" s="71">
        <v>5.0999999999999996</v>
      </c>
    </row>
    <row r="1170" spans="1:3" ht="30">
      <c r="A1170" s="63">
        <v>2016</v>
      </c>
      <c r="B1170" s="64" t="s">
        <v>17025</v>
      </c>
      <c r="C1170" s="71">
        <v>6.1</v>
      </c>
    </row>
    <row r="1171" spans="1:3" ht="30">
      <c r="A1171" s="63">
        <v>2017</v>
      </c>
      <c r="B1171" s="64" t="s">
        <v>17026</v>
      </c>
      <c r="C1171" s="71">
        <v>6.1</v>
      </c>
    </row>
    <row r="1172" spans="1:3">
      <c r="A1172" s="63">
        <v>2018</v>
      </c>
      <c r="B1172" s="64" t="s">
        <v>17027</v>
      </c>
      <c r="C1172" s="71">
        <v>6.1</v>
      </c>
    </row>
    <row r="1173" spans="1:3">
      <c r="A1173" s="63">
        <v>2019</v>
      </c>
      <c r="B1173" s="64" t="s">
        <v>17028</v>
      </c>
      <c r="C1173" s="71">
        <v>6.1</v>
      </c>
    </row>
    <row r="1174" spans="1:3">
      <c r="A1174" s="63">
        <v>2020</v>
      </c>
      <c r="B1174" s="64" t="s">
        <v>17029</v>
      </c>
      <c r="C1174" s="71">
        <v>6.1</v>
      </c>
    </row>
    <row r="1175" spans="1:3">
      <c r="A1175" s="63">
        <v>2021</v>
      </c>
      <c r="B1175" s="64" t="s">
        <v>17030</v>
      </c>
      <c r="C1175" s="71">
        <v>6.1</v>
      </c>
    </row>
    <row r="1176" spans="1:3">
      <c r="A1176" s="63">
        <v>2022</v>
      </c>
      <c r="B1176" s="64" t="s">
        <v>17031</v>
      </c>
      <c r="C1176" s="71">
        <v>6.1</v>
      </c>
    </row>
    <row r="1177" spans="1:3">
      <c r="A1177" s="63">
        <v>2023</v>
      </c>
      <c r="B1177" s="64" t="s">
        <v>17032</v>
      </c>
      <c r="C1177" s="71">
        <v>6.1</v>
      </c>
    </row>
    <row r="1178" spans="1:3">
      <c r="A1178" s="66">
        <v>2024</v>
      </c>
      <c r="B1178" s="67" t="s">
        <v>17033</v>
      </c>
      <c r="C1178" s="72">
        <v>6.1</v>
      </c>
    </row>
    <row r="1179" spans="1:3">
      <c r="A1179" s="73">
        <v>2025</v>
      </c>
      <c r="B1179" s="74" t="s">
        <v>17034</v>
      </c>
      <c r="C1179" s="75">
        <v>6.1</v>
      </c>
    </row>
    <row r="1180" spans="1:3">
      <c r="A1180" s="73">
        <v>2026</v>
      </c>
      <c r="B1180" s="74" t="s">
        <v>17035</v>
      </c>
      <c r="C1180" s="75">
        <v>6.1</v>
      </c>
    </row>
    <row r="1181" spans="1:3">
      <c r="A1181" s="68">
        <v>2027</v>
      </c>
      <c r="B1181" s="69" t="s">
        <v>17036</v>
      </c>
      <c r="C1181" s="70">
        <v>6.1</v>
      </c>
    </row>
    <row r="1182" spans="1:3" ht="30">
      <c r="A1182" s="63">
        <v>2028</v>
      </c>
      <c r="B1182" s="64" t="s">
        <v>17037</v>
      </c>
      <c r="C1182" s="71">
        <v>8</v>
      </c>
    </row>
    <row r="1183" spans="1:3">
      <c r="A1183" s="63">
        <v>2029</v>
      </c>
      <c r="B1183" s="64" t="s">
        <v>17038</v>
      </c>
      <c r="C1183" s="71">
        <v>8</v>
      </c>
    </row>
    <row r="1184" spans="1:3" ht="30">
      <c r="A1184" s="66">
        <v>2030</v>
      </c>
      <c r="B1184" s="67" t="s">
        <v>17039</v>
      </c>
      <c r="C1184" s="71">
        <v>8</v>
      </c>
    </row>
    <row r="1185" spans="1:3">
      <c r="A1185" s="73">
        <v>2031</v>
      </c>
      <c r="B1185" s="69" t="s">
        <v>17040</v>
      </c>
      <c r="C1185" s="71">
        <v>8</v>
      </c>
    </row>
    <row r="1186" spans="1:3">
      <c r="A1186" s="68">
        <v>2032</v>
      </c>
      <c r="B1186" s="64" t="s">
        <v>17041</v>
      </c>
      <c r="C1186" s="71">
        <v>8</v>
      </c>
    </row>
    <row r="1187" spans="1:3">
      <c r="A1187" s="63">
        <v>2033</v>
      </c>
      <c r="B1187" s="64" t="s">
        <v>17042</v>
      </c>
      <c r="C1187" s="71">
        <v>8</v>
      </c>
    </row>
    <row r="1188" spans="1:3">
      <c r="A1188" s="63">
        <v>2034</v>
      </c>
      <c r="B1188" s="64" t="s">
        <v>17043</v>
      </c>
      <c r="C1188" s="71">
        <v>2.1</v>
      </c>
    </row>
    <row r="1189" spans="1:3">
      <c r="A1189" s="63">
        <v>2035</v>
      </c>
      <c r="B1189" s="64" t="s">
        <v>17044</v>
      </c>
      <c r="C1189" s="71">
        <v>2.1</v>
      </c>
    </row>
    <row r="1190" spans="1:3">
      <c r="A1190" s="63">
        <v>2036</v>
      </c>
      <c r="B1190" s="64" t="s">
        <v>17045</v>
      </c>
      <c r="C1190" s="71">
        <v>2.2000000000000002</v>
      </c>
    </row>
    <row r="1191" spans="1:3" ht="30">
      <c r="A1191" s="66">
        <v>2037</v>
      </c>
      <c r="B1191" s="67" t="s">
        <v>17046</v>
      </c>
      <c r="C1191" s="72">
        <v>2</v>
      </c>
    </row>
    <row r="1192" spans="1:3">
      <c r="A1192" s="68">
        <v>2038</v>
      </c>
      <c r="B1192" s="69" t="s">
        <v>17047</v>
      </c>
      <c r="C1192" s="70">
        <v>6.1</v>
      </c>
    </row>
    <row r="1193" spans="1:3">
      <c r="A1193" s="63">
        <v>2044</v>
      </c>
      <c r="B1193" s="64" t="s">
        <v>17048</v>
      </c>
      <c r="C1193" s="71">
        <v>2.1</v>
      </c>
    </row>
    <row r="1194" spans="1:3">
      <c r="A1194" s="63">
        <v>2045</v>
      </c>
      <c r="B1194" s="64" t="s">
        <v>17049</v>
      </c>
      <c r="C1194" s="71">
        <v>3</v>
      </c>
    </row>
    <row r="1195" spans="1:3">
      <c r="A1195" s="63">
        <v>2046</v>
      </c>
      <c r="B1195" s="64" t="s">
        <v>17050</v>
      </c>
      <c r="C1195" s="71">
        <v>3</v>
      </c>
    </row>
    <row r="1196" spans="1:3">
      <c r="A1196" s="66">
        <v>2047</v>
      </c>
      <c r="B1196" s="67" t="s">
        <v>17051</v>
      </c>
      <c r="C1196" s="71">
        <v>3</v>
      </c>
    </row>
    <row r="1197" spans="1:3">
      <c r="A1197" s="68">
        <v>2048</v>
      </c>
      <c r="B1197" s="69" t="s">
        <v>17052</v>
      </c>
      <c r="C1197" s="71">
        <v>3</v>
      </c>
    </row>
    <row r="1198" spans="1:3">
      <c r="A1198" s="63">
        <v>2049</v>
      </c>
      <c r="B1198" s="64" t="s">
        <v>17053</v>
      </c>
      <c r="C1198" s="71">
        <v>3</v>
      </c>
    </row>
    <row r="1199" spans="1:3">
      <c r="A1199" s="63">
        <v>2050</v>
      </c>
      <c r="B1199" s="64" t="s">
        <v>17054</v>
      </c>
      <c r="C1199" s="71">
        <v>3</v>
      </c>
    </row>
    <row r="1200" spans="1:3">
      <c r="A1200" s="63">
        <v>2051</v>
      </c>
      <c r="B1200" s="64" t="s">
        <v>17055</v>
      </c>
      <c r="C1200" s="71">
        <v>8</v>
      </c>
    </row>
    <row r="1201" spans="1:3">
      <c r="A1201" s="63">
        <v>2052</v>
      </c>
      <c r="B1201" s="64" t="s">
        <v>17056</v>
      </c>
      <c r="C1201" s="71">
        <v>3</v>
      </c>
    </row>
    <row r="1202" spans="1:3">
      <c r="A1202" s="63">
        <v>2053</v>
      </c>
      <c r="B1202" s="64" t="s">
        <v>17057</v>
      </c>
      <c r="C1202" s="71">
        <v>3</v>
      </c>
    </row>
    <row r="1203" spans="1:3">
      <c r="A1203" s="63">
        <v>2054</v>
      </c>
      <c r="B1203" s="64" t="s">
        <v>17058</v>
      </c>
      <c r="C1203" s="71">
        <v>8</v>
      </c>
    </row>
    <row r="1204" spans="1:3">
      <c r="A1204" s="63">
        <v>2055</v>
      </c>
      <c r="B1204" s="64" t="s">
        <v>17059</v>
      </c>
      <c r="C1204" s="71">
        <v>3</v>
      </c>
    </row>
    <row r="1205" spans="1:3">
      <c r="A1205" s="63">
        <v>2056</v>
      </c>
      <c r="B1205" s="64" t="s">
        <v>17060</v>
      </c>
      <c r="C1205" s="71">
        <v>3</v>
      </c>
    </row>
    <row r="1206" spans="1:3">
      <c r="A1206" s="66">
        <v>2057</v>
      </c>
      <c r="B1206" s="67" t="s">
        <v>17061</v>
      </c>
      <c r="C1206" s="71">
        <v>3</v>
      </c>
    </row>
    <row r="1207" spans="1:3">
      <c r="A1207" s="68">
        <v>2058</v>
      </c>
      <c r="B1207" s="69" t="s">
        <v>17062</v>
      </c>
      <c r="C1207" s="71">
        <v>3</v>
      </c>
    </row>
    <row r="1208" spans="1:3" ht="30">
      <c r="A1208" s="66">
        <v>2059</v>
      </c>
      <c r="B1208" s="67" t="s">
        <v>17063</v>
      </c>
      <c r="C1208" s="72">
        <v>3</v>
      </c>
    </row>
    <row r="1209" spans="1:3">
      <c r="A1209" s="73">
        <v>2067</v>
      </c>
      <c r="B1209" s="74" t="s">
        <v>17064</v>
      </c>
      <c r="C1209" s="75">
        <v>5.0999999999999996</v>
      </c>
    </row>
    <row r="1210" spans="1:3">
      <c r="A1210" s="73">
        <v>2071</v>
      </c>
      <c r="B1210" s="74" t="s">
        <v>17064</v>
      </c>
      <c r="C1210" s="75">
        <v>9</v>
      </c>
    </row>
    <row r="1211" spans="1:3" ht="30">
      <c r="A1211" s="68">
        <v>2073</v>
      </c>
      <c r="B1211" s="69" t="s">
        <v>17065</v>
      </c>
      <c r="C1211" s="70">
        <v>2.2000000000000002</v>
      </c>
    </row>
    <row r="1212" spans="1:3">
      <c r="A1212" s="63">
        <v>2074</v>
      </c>
      <c r="B1212" s="64" t="s">
        <v>17066</v>
      </c>
      <c r="C1212" s="71">
        <v>6.1</v>
      </c>
    </row>
    <row r="1213" spans="1:3">
      <c r="A1213" s="63">
        <v>2075</v>
      </c>
      <c r="B1213" s="64" t="s">
        <v>17067</v>
      </c>
      <c r="C1213" s="71">
        <v>6.1</v>
      </c>
    </row>
    <row r="1214" spans="1:3">
      <c r="A1214" s="63">
        <v>2076</v>
      </c>
      <c r="B1214" s="64" t="s">
        <v>17068</v>
      </c>
      <c r="C1214" s="71">
        <v>6.1</v>
      </c>
    </row>
    <row r="1215" spans="1:3">
      <c r="A1215" s="63">
        <v>2077</v>
      </c>
      <c r="B1215" s="64" t="s">
        <v>17069</v>
      </c>
      <c r="C1215" s="71">
        <v>6.1</v>
      </c>
    </row>
    <row r="1216" spans="1:3">
      <c r="A1216" s="63">
        <v>2078</v>
      </c>
      <c r="B1216" s="64" t="s">
        <v>17070</v>
      </c>
      <c r="C1216" s="71">
        <v>6.1</v>
      </c>
    </row>
    <row r="1217" spans="1:3">
      <c r="A1217" s="63">
        <v>2079</v>
      </c>
      <c r="B1217" s="64" t="s">
        <v>17071</v>
      </c>
      <c r="C1217" s="71">
        <v>8</v>
      </c>
    </row>
    <row r="1218" spans="1:3">
      <c r="A1218" s="63">
        <v>2186</v>
      </c>
      <c r="B1218" s="64" t="s">
        <v>17072</v>
      </c>
      <c r="C1218" s="71">
        <v>2.2999999999999998</v>
      </c>
    </row>
    <row r="1219" spans="1:3">
      <c r="A1219" s="63">
        <v>2187</v>
      </c>
      <c r="B1219" s="64" t="s">
        <v>17073</v>
      </c>
      <c r="C1219" s="71">
        <v>2.2000000000000002</v>
      </c>
    </row>
    <row r="1220" spans="1:3">
      <c r="A1220" s="63">
        <v>2188</v>
      </c>
      <c r="B1220" s="64" t="s">
        <v>17074</v>
      </c>
      <c r="C1220" s="71">
        <v>2.2999999999999998</v>
      </c>
    </row>
    <row r="1221" spans="1:3">
      <c r="A1221" s="63">
        <v>2189</v>
      </c>
      <c r="B1221" s="64" t="s">
        <v>17075</v>
      </c>
      <c r="C1221" s="71">
        <v>2.2999999999999998</v>
      </c>
    </row>
    <row r="1222" spans="1:3">
      <c r="A1222" s="63">
        <v>2190</v>
      </c>
      <c r="B1222" s="64" t="s">
        <v>17076</v>
      </c>
      <c r="C1222" s="71">
        <v>2.2999999999999998</v>
      </c>
    </row>
    <row r="1223" spans="1:3">
      <c r="A1223" s="63">
        <v>2191</v>
      </c>
      <c r="B1223" s="64" t="s">
        <v>17077</v>
      </c>
      <c r="C1223" s="71">
        <v>2.2999999999999998</v>
      </c>
    </row>
    <row r="1224" spans="1:3">
      <c r="A1224" s="63">
        <v>2192</v>
      </c>
      <c r="B1224" s="64" t="s">
        <v>17078</v>
      </c>
      <c r="C1224" s="71">
        <v>2.2999999999999998</v>
      </c>
    </row>
    <row r="1225" spans="1:3">
      <c r="A1225" s="63">
        <v>2193</v>
      </c>
      <c r="B1225" s="64" t="s">
        <v>17079</v>
      </c>
      <c r="C1225" s="71">
        <v>2.2000000000000002</v>
      </c>
    </row>
    <row r="1226" spans="1:3">
      <c r="A1226" s="63">
        <v>2194</v>
      </c>
      <c r="B1226" s="64" t="s">
        <v>17080</v>
      </c>
      <c r="C1226" s="71">
        <v>2.2999999999999998</v>
      </c>
    </row>
    <row r="1227" spans="1:3">
      <c r="A1227" s="63">
        <v>2195</v>
      </c>
      <c r="B1227" s="64" t="s">
        <v>17081</v>
      </c>
      <c r="C1227" s="71">
        <v>2.2999999999999998</v>
      </c>
    </row>
    <row r="1228" spans="1:3">
      <c r="A1228" s="63">
        <v>2196</v>
      </c>
      <c r="B1228" s="64" t="s">
        <v>17082</v>
      </c>
      <c r="C1228" s="71">
        <v>2.2999999999999998</v>
      </c>
    </row>
    <row r="1229" spans="1:3">
      <c r="A1229" s="63">
        <v>2197</v>
      </c>
      <c r="B1229" s="64" t="s">
        <v>17083</v>
      </c>
      <c r="C1229" s="71">
        <v>2.2999999999999998</v>
      </c>
    </row>
    <row r="1230" spans="1:3">
      <c r="A1230" s="63">
        <v>2198</v>
      </c>
      <c r="B1230" s="64" t="s">
        <v>17084</v>
      </c>
      <c r="C1230" s="71">
        <v>2.2999999999999998</v>
      </c>
    </row>
    <row r="1231" spans="1:3">
      <c r="A1231" s="63">
        <v>2199</v>
      </c>
      <c r="B1231" s="64" t="s">
        <v>17085</v>
      </c>
      <c r="C1231" s="71">
        <v>2.2999999999999998</v>
      </c>
    </row>
    <row r="1232" spans="1:3">
      <c r="A1232" s="63">
        <v>2200</v>
      </c>
      <c r="B1232" s="64" t="s">
        <v>17086</v>
      </c>
      <c r="C1232" s="71">
        <v>2.1</v>
      </c>
    </row>
    <row r="1233" spans="1:3">
      <c r="A1233" s="63">
        <v>2201</v>
      </c>
      <c r="B1233" s="64" t="s">
        <v>17087</v>
      </c>
      <c r="C1233" s="71">
        <v>2.2000000000000002</v>
      </c>
    </row>
    <row r="1234" spans="1:3">
      <c r="A1234" s="63">
        <v>2202</v>
      </c>
      <c r="B1234" s="64" t="s">
        <v>17088</v>
      </c>
      <c r="C1234" s="71">
        <v>2.2999999999999998</v>
      </c>
    </row>
    <row r="1235" spans="1:3">
      <c r="A1235" s="63">
        <v>2203</v>
      </c>
      <c r="B1235" s="64" t="s">
        <v>17089</v>
      </c>
      <c r="C1235" s="71">
        <v>2.1</v>
      </c>
    </row>
    <row r="1236" spans="1:3">
      <c r="A1236" s="63">
        <v>2204</v>
      </c>
      <c r="B1236" s="64" t="s">
        <v>17090</v>
      </c>
      <c r="C1236" s="71">
        <v>2.2999999999999998</v>
      </c>
    </row>
    <row r="1237" spans="1:3">
      <c r="A1237" s="63">
        <v>2205</v>
      </c>
      <c r="B1237" s="64" t="s">
        <v>17091</v>
      </c>
      <c r="C1237" s="71">
        <v>6.1</v>
      </c>
    </row>
    <row r="1238" spans="1:3" ht="30">
      <c r="A1238" s="66">
        <v>2206</v>
      </c>
      <c r="B1238" s="67" t="s">
        <v>17092</v>
      </c>
      <c r="C1238" s="71">
        <v>6.1</v>
      </c>
    </row>
    <row r="1239" spans="1:3" ht="30">
      <c r="A1239" s="68">
        <v>2208</v>
      </c>
      <c r="B1239" s="69" t="s">
        <v>17093</v>
      </c>
      <c r="C1239" s="71">
        <v>5.0999999999999996</v>
      </c>
    </row>
    <row r="1240" spans="1:3">
      <c r="A1240" s="63">
        <v>2209</v>
      </c>
      <c r="B1240" s="64" t="s">
        <v>17094</v>
      </c>
      <c r="C1240" s="71">
        <v>8</v>
      </c>
    </row>
    <row r="1241" spans="1:3">
      <c r="A1241" s="63">
        <v>2210</v>
      </c>
      <c r="B1241" s="64" t="s">
        <v>17095</v>
      </c>
      <c r="C1241" s="71">
        <v>4.2</v>
      </c>
    </row>
    <row r="1242" spans="1:3" ht="30">
      <c r="A1242" s="63">
        <v>2211</v>
      </c>
      <c r="B1242" s="64" t="s">
        <v>17096</v>
      </c>
      <c r="C1242" s="71">
        <v>9</v>
      </c>
    </row>
    <row r="1243" spans="1:3" ht="30">
      <c r="A1243" s="66">
        <v>2212</v>
      </c>
      <c r="B1243" s="67" t="s">
        <v>17097</v>
      </c>
      <c r="C1243" s="72">
        <v>9</v>
      </c>
    </row>
    <row r="1244" spans="1:3">
      <c r="A1244" s="68">
        <v>2213</v>
      </c>
      <c r="B1244" s="69" t="s">
        <v>17098</v>
      </c>
      <c r="C1244" s="70">
        <v>4.0999999999999996</v>
      </c>
    </row>
    <row r="1245" spans="1:3">
      <c r="A1245" s="63">
        <v>2214</v>
      </c>
      <c r="B1245" s="64" t="s">
        <v>17099</v>
      </c>
      <c r="C1245" s="71">
        <v>8</v>
      </c>
    </row>
    <row r="1246" spans="1:3">
      <c r="A1246" s="66">
        <v>2215</v>
      </c>
      <c r="B1246" s="64" t="s">
        <v>17100</v>
      </c>
      <c r="C1246" s="71">
        <v>8</v>
      </c>
    </row>
    <row r="1247" spans="1:3" ht="30">
      <c r="A1247" s="68">
        <v>2216</v>
      </c>
      <c r="B1247" s="64" t="s">
        <v>17101</v>
      </c>
      <c r="C1247" s="79" t="s">
        <v>16522</v>
      </c>
    </row>
    <row r="1248" spans="1:3">
      <c r="A1248" s="63">
        <v>2217</v>
      </c>
      <c r="B1248" s="64" t="s">
        <v>17102</v>
      </c>
      <c r="C1248" s="71">
        <v>4.2</v>
      </c>
    </row>
    <row r="1249" spans="1:3">
      <c r="A1249" s="63">
        <v>2218</v>
      </c>
      <c r="B1249" s="64" t="s">
        <v>4150</v>
      </c>
      <c r="C1249" s="71">
        <v>8</v>
      </c>
    </row>
    <row r="1250" spans="1:3">
      <c r="A1250" s="63">
        <v>2219</v>
      </c>
      <c r="B1250" s="64" t="s">
        <v>17103</v>
      </c>
      <c r="C1250" s="71">
        <v>3</v>
      </c>
    </row>
    <row r="1251" spans="1:3">
      <c r="A1251" s="63">
        <v>2222</v>
      </c>
      <c r="B1251" s="64" t="s">
        <v>17104</v>
      </c>
      <c r="C1251" s="71">
        <v>3</v>
      </c>
    </row>
    <row r="1252" spans="1:3">
      <c r="A1252" s="63">
        <v>2224</v>
      </c>
      <c r="B1252" s="64" t="s">
        <v>17105</v>
      </c>
      <c r="C1252" s="71">
        <v>6.1</v>
      </c>
    </row>
    <row r="1253" spans="1:3">
      <c r="A1253" s="63">
        <v>2225</v>
      </c>
      <c r="B1253" s="64" t="s">
        <v>17106</v>
      </c>
      <c r="C1253" s="71">
        <v>8</v>
      </c>
    </row>
    <row r="1254" spans="1:3">
      <c r="A1254" s="63">
        <v>2226</v>
      </c>
      <c r="B1254" s="64" t="s">
        <v>17107</v>
      </c>
      <c r="C1254" s="71">
        <v>8</v>
      </c>
    </row>
    <row r="1255" spans="1:3">
      <c r="A1255" s="63">
        <v>2227</v>
      </c>
      <c r="B1255" s="64" t="s">
        <v>17108</v>
      </c>
      <c r="C1255" s="71">
        <v>3</v>
      </c>
    </row>
    <row r="1256" spans="1:3">
      <c r="A1256" s="66">
        <v>2232</v>
      </c>
      <c r="B1256" s="67" t="s">
        <v>17109</v>
      </c>
      <c r="C1256" s="72">
        <v>6.1</v>
      </c>
    </row>
    <row r="1257" spans="1:3">
      <c r="A1257" s="68">
        <v>2233</v>
      </c>
      <c r="B1257" s="69" t="s">
        <v>17110</v>
      </c>
      <c r="C1257" s="70">
        <v>6.1</v>
      </c>
    </row>
    <row r="1258" spans="1:3">
      <c r="A1258" s="63">
        <v>2234</v>
      </c>
      <c r="B1258" s="64" t="s">
        <v>17111</v>
      </c>
      <c r="C1258" s="71">
        <v>3</v>
      </c>
    </row>
    <row r="1259" spans="1:3">
      <c r="A1259" s="63">
        <v>2235</v>
      </c>
      <c r="B1259" s="64" t="s">
        <v>17112</v>
      </c>
      <c r="C1259" s="71">
        <v>6.1</v>
      </c>
    </row>
    <row r="1260" spans="1:3">
      <c r="A1260" s="63">
        <v>2236</v>
      </c>
      <c r="B1260" s="64" t="s">
        <v>17113</v>
      </c>
      <c r="C1260" s="71">
        <v>6.1</v>
      </c>
    </row>
    <row r="1261" spans="1:3">
      <c r="A1261" s="63">
        <v>2237</v>
      </c>
      <c r="B1261" s="64" t="s">
        <v>17114</v>
      </c>
      <c r="C1261" s="71">
        <v>6.1</v>
      </c>
    </row>
    <row r="1262" spans="1:3">
      <c r="A1262" s="63">
        <v>2238</v>
      </c>
      <c r="B1262" s="64" t="s">
        <v>17115</v>
      </c>
      <c r="C1262" s="71">
        <v>3</v>
      </c>
    </row>
    <row r="1263" spans="1:3">
      <c r="A1263" s="63">
        <v>2239</v>
      </c>
      <c r="B1263" s="64" t="s">
        <v>17116</v>
      </c>
      <c r="C1263" s="71">
        <v>6.1</v>
      </c>
    </row>
    <row r="1264" spans="1:3">
      <c r="A1264" s="63">
        <v>2240</v>
      </c>
      <c r="B1264" s="64" t="s">
        <v>17117</v>
      </c>
      <c r="C1264" s="71">
        <v>8</v>
      </c>
    </row>
    <row r="1265" spans="1:3">
      <c r="A1265" s="63">
        <v>2241</v>
      </c>
      <c r="B1265" s="64" t="s">
        <v>17118</v>
      </c>
      <c r="C1265" s="71">
        <v>3</v>
      </c>
    </row>
    <row r="1266" spans="1:3">
      <c r="A1266" s="63">
        <v>2242</v>
      </c>
      <c r="B1266" s="64" t="s">
        <v>17119</v>
      </c>
      <c r="C1266" s="71">
        <v>3</v>
      </c>
    </row>
    <row r="1267" spans="1:3">
      <c r="A1267" s="63">
        <v>2243</v>
      </c>
      <c r="B1267" s="64" t="s">
        <v>17120</v>
      </c>
      <c r="C1267" s="71">
        <v>3</v>
      </c>
    </row>
    <row r="1268" spans="1:3">
      <c r="A1268" s="63">
        <v>2244</v>
      </c>
      <c r="B1268" s="64" t="s">
        <v>17121</v>
      </c>
      <c r="C1268" s="71">
        <v>3</v>
      </c>
    </row>
    <row r="1269" spans="1:3">
      <c r="A1269" s="63">
        <v>2245</v>
      </c>
      <c r="B1269" s="64" t="s">
        <v>17122</v>
      </c>
      <c r="C1269" s="71">
        <v>3</v>
      </c>
    </row>
    <row r="1270" spans="1:3">
      <c r="A1270" s="63">
        <v>2246</v>
      </c>
      <c r="B1270" s="64" t="s">
        <v>17123</v>
      </c>
      <c r="C1270" s="71">
        <v>3</v>
      </c>
    </row>
    <row r="1271" spans="1:3">
      <c r="A1271" s="63">
        <v>2247</v>
      </c>
      <c r="B1271" s="64" t="s">
        <v>17124</v>
      </c>
      <c r="C1271" s="71">
        <v>3</v>
      </c>
    </row>
    <row r="1272" spans="1:3">
      <c r="A1272" s="63">
        <v>2248</v>
      </c>
      <c r="B1272" s="64" t="s">
        <v>17125</v>
      </c>
      <c r="C1272" s="71">
        <v>8</v>
      </c>
    </row>
    <row r="1273" spans="1:3">
      <c r="A1273" s="63">
        <v>2249</v>
      </c>
      <c r="B1273" s="64" t="s">
        <v>17126</v>
      </c>
      <c r="C1273" s="71">
        <v>6.1</v>
      </c>
    </row>
    <row r="1274" spans="1:3">
      <c r="A1274" s="63">
        <v>2250</v>
      </c>
      <c r="B1274" s="64" t="s">
        <v>17127</v>
      </c>
      <c r="C1274" s="71">
        <v>6.1</v>
      </c>
    </row>
    <row r="1275" spans="1:3" ht="30">
      <c r="A1275" s="63">
        <v>2251</v>
      </c>
      <c r="B1275" s="64" t="s">
        <v>17128</v>
      </c>
      <c r="C1275" s="71">
        <v>3</v>
      </c>
    </row>
    <row r="1276" spans="1:3">
      <c r="A1276" s="63">
        <v>2252</v>
      </c>
      <c r="B1276" s="64" t="s">
        <v>17129</v>
      </c>
      <c r="C1276" s="71">
        <v>3</v>
      </c>
    </row>
    <row r="1277" spans="1:3">
      <c r="A1277" s="63">
        <v>2253</v>
      </c>
      <c r="B1277" s="64" t="s">
        <v>17130</v>
      </c>
      <c r="C1277" s="71">
        <v>6.1</v>
      </c>
    </row>
    <row r="1278" spans="1:3">
      <c r="A1278" s="63">
        <v>2254</v>
      </c>
      <c r="B1278" s="64" t="s">
        <v>17131</v>
      </c>
      <c r="C1278" s="71">
        <v>4.0999999999999996</v>
      </c>
    </row>
    <row r="1279" spans="1:3">
      <c r="A1279" s="63">
        <v>2256</v>
      </c>
      <c r="B1279" s="64" t="s">
        <v>17132</v>
      </c>
      <c r="C1279" s="71">
        <v>3</v>
      </c>
    </row>
    <row r="1280" spans="1:3">
      <c r="A1280" s="63">
        <v>2257</v>
      </c>
      <c r="B1280" s="64" t="s">
        <v>17133</v>
      </c>
      <c r="C1280" s="71">
        <v>4.3</v>
      </c>
    </row>
    <row r="1281" spans="1:3">
      <c r="A1281" s="63">
        <v>2258</v>
      </c>
      <c r="B1281" s="64" t="s">
        <v>17134</v>
      </c>
      <c r="C1281" s="71">
        <v>8</v>
      </c>
    </row>
    <row r="1282" spans="1:3">
      <c r="A1282" s="63">
        <v>2259</v>
      </c>
      <c r="B1282" s="64" t="s">
        <v>17135</v>
      </c>
      <c r="C1282" s="71">
        <v>8</v>
      </c>
    </row>
    <row r="1283" spans="1:3">
      <c r="A1283" s="63">
        <v>2260</v>
      </c>
      <c r="B1283" s="64" t="s">
        <v>17136</v>
      </c>
      <c r="C1283" s="71">
        <v>3</v>
      </c>
    </row>
    <row r="1284" spans="1:3">
      <c r="A1284" s="63">
        <v>2261</v>
      </c>
      <c r="B1284" s="64" t="s">
        <v>17137</v>
      </c>
      <c r="C1284" s="71">
        <v>6.1</v>
      </c>
    </row>
    <row r="1285" spans="1:3">
      <c r="A1285" s="63">
        <v>2262</v>
      </c>
      <c r="B1285" s="64" t="s">
        <v>17138</v>
      </c>
      <c r="C1285" s="71">
        <v>8</v>
      </c>
    </row>
    <row r="1286" spans="1:3">
      <c r="A1286" s="63">
        <v>2263</v>
      </c>
      <c r="B1286" s="64" t="s">
        <v>17139</v>
      </c>
      <c r="C1286" s="71">
        <v>3</v>
      </c>
    </row>
    <row r="1287" spans="1:3">
      <c r="A1287" s="63">
        <v>2264</v>
      </c>
      <c r="B1287" s="64" t="s">
        <v>17140</v>
      </c>
      <c r="C1287" s="71">
        <v>8</v>
      </c>
    </row>
    <row r="1288" spans="1:3">
      <c r="A1288" s="63">
        <v>2265</v>
      </c>
      <c r="B1288" s="64" t="s">
        <v>17141</v>
      </c>
      <c r="C1288" s="71">
        <v>3</v>
      </c>
    </row>
    <row r="1289" spans="1:3">
      <c r="A1289" s="63">
        <v>2266</v>
      </c>
      <c r="B1289" s="64" t="s">
        <v>17142</v>
      </c>
      <c r="C1289" s="71">
        <v>3</v>
      </c>
    </row>
    <row r="1290" spans="1:3">
      <c r="A1290" s="63">
        <v>2267</v>
      </c>
      <c r="B1290" s="64" t="s">
        <v>17143</v>
      </c>
      <c r="C1290" s="71">
        <v>6.1</v>
      </c>
    </row>
    <row r="1291" spans="1:3">
      <c r="A1291" s="63">
        <v>2269</v>
      </c>
      <c r="B1291" s="64" t="s">
        <v>17144</v>
      </c>
      <c r="C1291" s="71">
        <v>8</v>
      </c>
    </row>
    <row r="1292" spans="1:3" ht="30">
      <c r="A1292" s="63">
        <v>2270</v>
      </c>
      <c r="B1292" s="64" t="s">
        <v>17145</v>
      </c>
      <c r="C1292" s="71">
        <v>3</v>
      </c>
    </row>
    <row r="1293" spans="1:3">
      <c r="A1293" s="63">
        <v>2271</v>
      </c>
      <c r="B1293" s="64" t="s">
        <v>17146</v>
      </c>
      <c r="C1293" s="71">
        <v>3</v>
      </c>
    </row>
    <row r="1294" spans="1:3">
      <c r="A1294" s="63">
        <v>2272</v>
      </c>
      <c r="B1294" s="64" t="s">
        <v>17147</v>
      </c>
      <c r="C1294" s="71">
        <v>6.1</v>
      </c>
    </row>
    <row r="1295" spans="1:3">
      <c r="A1295" s="63">
        <v>2273</v>
      </c>
      <c r="B1295" s="64" t="s">
        <v>17148</v>
      </c>
      <c r="C1295" s="71">
        <v>6.1</v>
      </c>
    </row>
    <row r="1296" spans="1:3">
      <c r="A1296" s="63">
        <v>2274</v>
      </c>
      <c r="B1296" s="64" t="s">
        <v>17149</v>
      </c>
      <c r="C1296" s="71">
        <v>6.1</v>
      </c>
    </row>
    <row r="1297" spans="1:3">
      <c r="A1297" s="63">
        <v>2275</v>
      </c>
      <c r="B1297" s="64" t="s">
        <v>17150</v>
      </c>
      <c r="C1297" s="71">
        <v>3</v>
      </c>
    </row>
    <row r="1298" spans="1:3">
      <c r="A1298" s="63">
        <v>2276</v>
      </c>
      <c r="B1298" s="64" t="s">
        <v>17151</v>
      </c>
      <c r="C1298" s="71">
        <v>3</v>
      </c>
    </row>
    <row r="1299" spans="1:3">
      <c r="A1299" s="63">
        <v>2277</v>
      </c>
      <c r="B1299" s="64" t="s">
        <v>17152</v>
      </c>
      <c r="C1299" s="71">
        <v>3</v>
      </c>
    </row>
    <row r="1300" spans="1:3">
      <c r="A1300" s="63">
        <v>2278</v>
      </c>
      <c r="B1300" s="64" t="s">
        <v>17153</v>
      </c>
      <c r="C1300" s="71">
        <v>3</v>
      </c>
    </row>
    <row r="1301" spans="1:3">
      <c r="A1301" s="63">
        <v>2279</v>
      </c>
      <c r="B1301" s="64" t="s">
        <v>17154</v>
      </c>
      <c r="C1301" s="71">
        <v>6.1</v>
      </c>
    </row>
    <row r="1302" spans="1:3">
      <c r="A1302" s="63">
        <v>2280</v>
      </c>
      <c r="B1302" s="64" t="s">
        <v>17155</v>
      </c>
      <c r="C1302" s="71">
        <v>8</v>
      </c>
    </row>
    <row r="1303" spans="1:3">
      <c r="A1303" s="63">
        <v>2281</v>
      </c>
      <c r="B1303" s="64" t="s">
        <v>17156</v>
      </c>
      <c r="C1303" s="71">
        <v>6.1</v>
      </c>
    </row>
    <row r="1304" spans="1:3">
      <c r="A1304" s="63">
        <v>2282</v>
      </c>
      <c r="B1304" s="64" t="s">
        <v>17157</v>
      </c>
      <c r="C1304" s="71">
        <v>3</v>
      </c>
    </row>
    <row r="1305" spans="1:3">
      <c r="A1305" s="63">
        <v>2283</v>
      </c>
      <c r="B1305" s="64" t="s">
        <v>17158</v>
      </c>
      <c r="C1305" s="71">
        <v>3</v>
      </c>
    </row>
    <row r="1306" spans="1:3">
      <c r="A1306" s="63">
        <v>2284</v>
      </c>
      <c r="B1306" s="64" t="s">
        <v>17159</v>
      </c>
      <c r="C1306" s="71">
        <v>3</v>
      </c>
    </row>
    <row r="1307" spans="1:3">
      <c r="A1307" s="63">
        <v>2285</v>
      </c>
      <c r="B1307" s="64" t="s">
        <v>17160</v>
      </c>
      <c r="C1307" s="71">
        <v>6.1</v>
      </c>
    </row>
    <row r="1308" spans="1:3">
      <c r="A1308" s="63">
        <v>2286</v>
      </c>
      <c r="B1308" s="64" t="s">
        <v>17161</v>
      </c>
      <c r="C1308" s="71">
        <v>3</v>
      </c>
    </row>
    <row r="1309" spans="1:3">
      <c r="A1309" s="63">
        <v>2287</v>
      </c>
      <c r="B1309" s="64" t="s">
        <v>17162</v>
      </c>
      <c r="C1309" s="71">
        <v>3</v>
      </c>
    </row>
    <row r="1310" spans="1:3">
      <c r="A1310" s="63">
        <v>2288</v>
      </c>
      <c r="B1310" s="64" t="s">
        <v>17163</v>
      </c>
      <c r="C1310" s="71">
        <v>3</v>
      </c>
    </row>
    <row r="1311" spans="1:3">
      <c r="A1311" s="63">
        <v>2289</v>
      </c>
      <c r="B1311" s="64" t="s">
        <v>17164</v>
      </c>
      <c r="C1311" s="71">
        <v>8</v>
      </c>
    </row>
    <row r="1312" spans="1:3">
      <c r="A1312" s="63">
        <v>2290</v>
      </c>
      <c r="B1312" s="64" t="s">
        <v>17165</v>
      </c>
      <c r="C1312" s="71">
        <v>6.1</v>
      </c>
    </row>
    <row r="1313" spans="1:3">
      <c r="A1313" s="66">
        <v>2291</v>
      </c>
      <c r="B1313" s="67" t="s">
        <v>17166</v>
      </c>
      <c r="C1313" s="72">
        <v>6.1</v>
      </c>
    </row>
    <row r="1314" spans="1:3">
      <c r="A1314" s="68">
        <v>2293</v>
      </c>
      <c r="B1314" s="69" t="s">
        <v>17167</v>
      </c>
      <c r="C1314" s="70">
        <v>3</v>
      </c>
    </row>
    <row r="1315" spans="1:3">
      <c r="A1315" s="63">
        <v>2294</v>
      </c>
      <c r="B1315" s="64" t="s">
        <v>17168</v>
      </c>
      <c r="C1315" s="71">
        <v>6.1</v>
      </c>
    </row>
    <row r="1316" spans="1:3">
      <c r="A1316" s="63">
        <v>2295</v>
      </c>
      <c r="B1316" s="64" t="s">
        <v>17169</v>
      </c>
      <c r="C1316" s="71">
        <v>6.1</v>
      </c>
    </row>
    <row r="1317" spans="1:3">
      <c r="A1317" s="63">
        <v>2296</v>
      </c>
      <c r="B1317" s="64" t="s">
        <v>17170</v>
      </c>
      <c r="C1317" s="71">
        <v>3</v>
      </c>
    </row>
    <row r="1318" spans="1:3">
      <c r="A1318" s="63">
        <v>2297</v>
      </c>
      <c r="B1318" s="64" t="s">
        <v>17171</v>
      </c>
      <c r="C1318" s="71">
        <v>3</v>
      </c>
    </row>
    <row r="1319" spans="1:3">
      <c r="A1319" s="63">
        <v>2298</v>
      </c>
      <c r="B1319" s="64" t="s">
        <v>17172</v>
      </c>
      <c r="C1319" s="71">
        <v>3</v>
      </c>
    </row>
    <row r="1320" spans="1:3">
      <c r="A1320" s="63">
        <v>2299</v>
      </c>
      <c r="B1320" s="64" t="s">
        <v>17173</v>
      </c>
      <c r="C1320" s="71">
        <v>6.1</v>
      </c>
    </row>
    <row r="1321" spans="1:3">
      <c r="A1321" s="63">
        <v>2300</v>
      </c>
      <c r="B1321" s="64" t="s">
        <v>17174</v>
      </c>
      <c r="C1321" s="71">
        <v>6.1</v>
      </c>
    </row>
    <row r="1322" spans="1:3">
      <c r="A1322" s="63">
        <v>2301</v>
      </c>
      <c r="B1322" s="64" t="s">
        <v>17175</v>
      </c>
      <c r="C1322" s="71">
        <v>3</v>
      </c>
    </row>
    <row r="1323" spans="1:3">
      <c r="A1323" s="63">
        <v>2302</v>
      </c>
      <c r="B1323" s="64" t="s">
        <v>17176</v>
      </c>
      <c r="C1323" s="71">
        <v>3</v>
      </c>
    </row>
    <row r="1324" spans="1:3">
      <c r="A1324" s="63">
        <v>2303</v>
      </c>
      <c r="B1324" s="64" t="s">
        <v>17177</v>
      </c>
      <c r="C1324" s="71">
        <v>3</v>
      </c>
    </row>
    <row r="1325" spans="1:3">
      <c r="A1325" s="63">
        <v>2304</v>
      </c>
      <c r="B1325" s="64" t="s">
        <v>17178</v>
      </c>
      <c r="C1325" s="71">
        <v>4.0999999999999996</v>
      </c>
    </row>
    <row r="1326" spans="1:3">
      <c r="A1326" s="63">
        <v>2305</v>
      </c>
      <c r="B1326" s="64" t="s">
        <v>17179</v>
      </c>
      <c r="C1326" s="71">
        <v>8</v>
      </c>
    </row>
    <row r="1327" spans="1:3">
      <c r="A1327" s="63">
        <v>2306</v>
      </c>
      <c r="B1327" s="64" t="s">
        <v>17180</v>
      </c>
      <c r="C1327" s="71">
        <v>6.1</v>
      </c>
    </row>
    <row r="1328" spans="1:3">
      <c r="A1328" s="63">
        <v>2307</v>
      </c>
      <c r="B1328" s="64" t="s">
        <v>17181</v>
      </c>
      <c r="C1328" s="71">
        <v>6.1</v>
      </c>
    </row>
    <row r="1329" spans="1:3">
      <c r="A1329" s="63">
        <v>2308</v>
      </c>
      <c r="B1329" s="64" t="s">
        <v>17182</v>
      </c>
      <c r="C1329" s="71">
        <v>8</v>
      </c>
    </row>
    <row r="1330" spans="1:3">
      <c r="A1330" s="63">
        <v>2309</v>
      </c>
      <c r="B1330" s="64" t="s">
        <v>17183</v>
      </c>
      <c r="C1330" s="71">
        <v>3</v>
      </c>
    </row>
    <row r="1331" spans="1:3">
      <c r="A1331" s="63">
        <v>2310</v>
      </c>
      <c r="B1331" s="64" t="s">
        <v>17184</v>
      </c>
      <c r="C1331" s="71">
        <v>3</v>
      </c>
    </row>
    <row r="1332" spans="1:3">
      <c r="A1332" s="63">
        <v>2311</v>
      </c>
      <c r="B1332" s="64" t="s">
        <v>17185</v>
      </c>
      <c r="C1332" s="71">
        <v>6.1</v>
      </c>
    </row>
    <row r="1333" spans="1:3">
      <c r="A1333" s="63">
        <v>2312</v>
      </c>
      <c r="B1333" s="64" t="s">
        <v>17186</v>
      </c>
      <c r="C1333" s="71">
        <v>6.1</v>
      </c>
    </row>
    <row r="1334" spans="1:3">
      <c r="A1334" s="63">
        <v>2313</v>
      </c>
      <c r="B1334" s="64" t="s">
        <v>17187</v>
      </c>
      <c r="C1334" s="71">
        <v>3</v>
      </c>
    </row>
    <row r="1335" spans="1:3">
      <c r="A1335" s="63">
        <v>2315</v>
      </c>
      <c r="B1335" s="64" t="s">
        <v>17188</v>
      </c>
      <c r="C1335" s="71">
        <v>9</v>
      </c>
    </row>
    <row r="1336" spans="1:3">
      <c r="A1336" s="63">
        <v>2316</v>
      </c>
      <c r="B1336" s="64" t="s">
        <v>17189</v>
      </c>
      <c r="C1336" s="71">
        <v>6.1</v>
      </c>
    </row>
    <row r="1337" spans="1:3">
      <c r="A1337" s="63">
        <v>2317</v>
      </c>
      <c r="B1337" s="64" t="s">
        <v>17190</v>
      </c>
      <c r="C1337" s="71">
        <v>6.1</v>
      </c>
    </row>
    <row r="1338" spans="1:3" ht="30">
      <c r="A1338" s="63">
        <v>2318</v>
      </c>
      <c r="B1338" s="64" t="s">
        <v>17191</v>
      </c>
      <c r="C1338" s="71">
        <v>4.2</v>
      </c>
    </row>
    <row r="1339" spans="1:3">
      <c r="A1339" s="63">
        <v>2319</v>
      </c>
      <c r="B1339" s="64" t="s">
        <v>17192</v>
      </c>
      <c r="C1339" s="71">
        <v>3</v>
      </c>
    </row>
    <row r="1340" spans="1:3">
      <c r="A1340" s="63">
        <v>2320</v>
      </c>
      <c r="B1340" s="64" t="s">
        <v>17193</v>
      </c>
      <c r="C1340" s="71">
        <v>8</v>
      </c>
    </row>
    <row r="1341" spans="1:3">
      <c r="A1341" s="63">
        <v>2321</v>
      </c>
      <c r="B1341" s="64" t="s">
        <v>17194</v>
      </c>
      <c r="C1341" s="71">
        <v>6.1</v>
      </c>
    </row>
    <row r="1342" spans="1:3">
      <c r="A1342" s="63">
        <v>2322</v>
      </c>
      <c r="B1342" s="64" t="s">
        <v>17195</v>
      </c>
      <c r="C1342" s="71">
        <v>6.1</v>
      </c>
    </row>
    <row r="1343" spans="1:3">
      <c r="A1343" s="63">
        <v>2323</v>
      </c>
      <c r="B1343" s="64" t="s">
        <v>17196</v>
      </c>
      <c r="C1343" s="71">
        <v>3</v>
      </c>
    </row>
    <row r="1344" spans="1:3">
      <c r="A1344" s="63">
        <v>2324</v>
      </c>
      <c r="B1344" s="64" t="s">
        <v>17197</v>
      </c>
      <c r="C1344" s="71">
        <v>3</v>
      </c>
    </row>
    <row r="1345" spans="1:3">
      <c r="A1345" s="63">
        <v>2325</v>
      </c>
      <c r="B1345" s="64" t="s">
        <v>17198</v>
      </c>
      <c r="C1345" s="71">
        <v>3</v>
      </c>
    </row>
    <row r="1346" spans="1:3">
      <c r="A1346" s="63">
        <v>2326</v>
      </c>
      <c r="B1346" s="64" t="s">
        <v>17199</v>
      </c>
      <c r="C1346" s="71">
        <v>8</v>
      </c>
    </row>
    <row r="1347" spans="1:3">
      <c r="A1347" s="63">
        <v>2327</v>
      </c>
      <c r="B1347" s="64" t="s">
        <v>17200</v>
      </c>
      <c r="C1347" s="71">
        <v>8</v>
      </c>
    </row>
    <row r="1348" spans="1:3">
      <c r="A1348" s="63">
        <v>2328</v>
      </c>
      <c r="B1348" s="64" t="s">
        <v>17201</v>
      </c>
      <c r="C1348" s="71">
        <v>6.1</v>
      </c>
    </row>
    <row r="1349" spans="1:3">
      <c r="A1349" s="63">
        <v>2329</v>
      </c>
      <c r="B1349" s="64" t="s">
        <v>17202</v>
      </c>
      <c r="C1349" s="71">
        <v>3</v>
      </c>
    </row>
    <row r="1350" spans="1:3">
      <c r="A1350" s="63">
        <v>2330</v>
      </c>
      <c r="B1350" s="64" t="s">
        <v>17203</v>
      </c>
      <c r="C1350" s="71">
        <v>3</v>
      </c>
    </row>
    <row r="1351" spans="1:3">
      <c r="A1351" s="63">
        <v>2331</v>
      </c>
      <c r="B1351" s="64" t="s">
        <v>17204</v>
      </c>
      <c r="C1351" s="71">
        <v>8</v>
      </c>
    </row>
    <row r="1352" spans="1:3">
      <c r="A1352" s="63">
        <v>2332</v>
      </c>
      <c r="B1352" s="64" t="s">
        <v>17205</v>
      </c>
      <c r="C1352" s="71">
        <v>3</v>
      </c>
    </row>
    <row r="1353" spans="1:3">
      <c r="A1353" s="63">
        <v>2333</v>
      </c>
      <c r="B1353" s="64" t="s">
        <v>17206</v>
      </c>
      <c r="C1353" s="71">
        <v>3</v>
      </c>
    </row>
    <row r="1354" spans="1:3">
      <c r="A1354" s="63">
        <v>2334</v>
      </c>
      <c r="B1354" s="64" t="s">
        <v>17207</v>
      </c>
      <c r="C1354" s="71">
        <v>6.1</v>
      </c>
    </row>
    <row r="1355" spans="1:3">
      <c r="A1355" s="63">
        <v>2335</v>
      </c>
      <c r="B1355" s="64" t="s">
        <v>17208</v>
      </c>
      <c r="C1355" s="71">
        <v>3</v>
      </c>
    </row>
    <row r="1356" spans="1:3">
      <c r="A1356" s="63">
        <v>2336</v>
      </c>
      <c r="B1356" s="64" t="s">
        <v>17209</v>
      </c>
      <c r="C1356" s="71">
        <v>3</v>
      </c>
    </row>
    <row r="1357" spans="1:3">
      <c r="A1357" s="66">
        <v>2337</v>
      </c>
      <c r="B1357" s="67" t="s">
        <v>17210</v>
      </c>
      <c r="C1357" s="72">
        <v>6.1</v>
      </c>
    </row>
    <row r="1358" spans="1:3">
      <c r="A1358" s="68">
        <v>2338</v>
      </c>
      <c r="B1358" s="69" t="s">
        <v>17211</v>
      </c>
      <c r="C1358" s="70">
        <v>3</v>
      </c>
    </row>
    <row r="1359" spans="1:3">
      <c r="A1359" s="63">
        <v>2339</v>
      </c>
      <c r="B1359" s="64" t="s">
        <v>17212</v>
      </c>
      <c r="C1359" s="71">
        <v>3</v>
      </c>
    </row>
    <row r="1360" spans="1:3">
      <c r="A1360" s="63">
        <v>2340</v>
      </c>
      <c r="B1360" s="64" t="s">
        <v>17213</v>
      </c>
      <c r="C1360" s="71">
        <v>3</v>
      </c>
    </row>
    <row r="1361" spans="1:3">
      <c r="A1361" s="63">
        <v>2341</v>
      </c>
      <c r="B1361" s="64" t="s">
        <v>17214</v>
      </c>
      <c r="C1361" s="71">
        <v>3</v>
      </c>
    </row>
    <row r="1362" spans="1:3">
      <c r="A1362" s="63">
        <v>2342</v>
      </c>
      <c r="B1362" s="64" t="s">
        <v>17215</v>
      </c>
      <c r="C1362" s="71">
        <v>3</v>
      </c>
    </row>
    <row r="1363" spans="1:3">
      <c r="A1363" s="63">
        <v>2343</v>
      </c>
      <c r="B1363" s="64" t="s">
        <v>17216</v>
      </c>
      <c r="C1363" s="71">
        <v>3</v>
      </c>
    </row>
    <row r="1364" spans="1:3">
      <c r="A1364" s="66">
        <v>2344</v>
      </c>
      <c r="B1364" s="67" t="s">
        <v>17217</v>
      </c>
      <c r="C1364" s="71">
        <v>3</v>
      </c>
    </row>
    <row r="1365" spans="1:3">
      <c r="A1365" s="68">
        <v>2345</v>
      </c>
      <c r="B1365" s="69" t="s">
        <v>17218</v>
      </c>
      <c r="C1365" s="71">
        <v>3</v>
      </c>
    </row>
    <row r="1366" spans="1:3">
      <c r="A1366" s="63">
        <v>2346</v>
      </c>
      <c r="B1366" s="64" t="s">
        <v>17219</v>
      </c>
      <c r="C1366" s="71">
        <v>3</v>
      </c>
    </row>
    <row r="1367" spans="1:3">
      <c r="A1367" s="63">
        <v>2347</v>
      </c>
      <c r="B1367" s="64" t="s">
        <v>17220</v>
      </c>
      <c r="C1367" s="71">
        <v>3</v>
      </c>
    </row>
    <row r="1368" spans="1:3">
      <c r="A1368" s="63">
        <v>2348</v>
      </c>
      <c r="B1368" s="64" t="s">
        <v>17221</v>
      </c>
      <c r="C1368" s="71">
        <v>3</v>
      </c>
    </row>
    <row r="1369" spans="1:3">
      <c r="A1369" s="63">
        <v>2350</v>
      </c>
      <c r="B1369" s="64" t="s">
        <v>17222</v>
      </c>
      <c r="C1369" s="71">
        <v>3</v>
      </c>
    </row>
    <row r="1370" spans="1:3">
      <c r="A1370" s="66">
        <v>2351</v>
      </c>
      <c r="B1370" s="67" t="s">
        <v>17223</v>
      </c>
      <c r="C1370" s="71">
        <v>3</v>
      </c>
    </row>
    <row r="1371" spans="1:3">
      <c r="A1371" s="68">
        <v>2352</v>
      </c>
      <c r="B1371" s="69" t="s">
        <v>17224</v>
      </c>
      <c r="C1371" s="71">
        <v>3</v>
      </c>
    </row>
    <row r="1372" spans="1:3">
      <c r="A1372" s="63">
        <v>2353</v>
      </c>
      <c r="B1372" s="64" t="s">
        <v>17225</v>
      </c>
      <c r="C1372" s="71">
        <v>3</v>
      </c>
    </row>
    <row r="1373" spans="1:3">
      <c r="A1373" s="63">
        <v>2354</v>
      </c>
      <c r="B1373" s="64" t="s">
        <v>17226</v>
      </c>
      <c r="C1373" s="71">
        <v>3</v>
      </c>
    </row>
    <row r="1374" spans="1:3">
      <c r="A1374" s="63">
        <v>2356</v>
      </c>
      <c r="B1374" s="64" t="s">
        <v>17227</v>
      </c>
      <c r="C1374" s="71">
        <v>3</v>
      </c>
    </row>
    <row r="1375" spans="1:3">
      <c r="A1375" s="63">
        <v>2357</v>
      </c>
      <c r="B1375" s="64" t="s">
        <v>17228</v>
      </c>
      <c r="C1375" s="71">
        <v>8</v>
      </c>
    </row>
    <row r="1376" spans="1:3">
      <c r="A1376" s="63">
        <v>2358</v>
      </c>
      <c r="B1376" s="64" t="s">
        <v>17229</v>
      </c>
      <c r="C1376" s="71">
        <v>3</v>
      </c>
    </row>
    <row r="1377" spans="1:3">
      <c r="A1377" s="63">
        <v>2359</v>
      </c>
      <c r="B1377" s="64" t="s">
        <v>17230</v>
      </c>
      <c r="C1377" s="71">
        <v>3</v>
      </c>
    </row>
    <row r="1378" spans="1:3">
      <c r="A1378" s="66">
        <v>2360</v>
      </c>
      <c r="B1378" s="67" t="s">
        <v>17231</v>
      </c>
      <c r="C1378" s="72">
        <v>3</v>
      </c>
    </row>
    <row r="1379" spans="1:3">
      <c r="A1379" s="68">
        <v>2361</v>
      </c>
      <c r="B1379" s="69" t="s">
        <v>17232</v>
      </c>
      <c r="C1379" s="70">
        <v>3</v>
      </c>
    </row>
    <row r="1380" spans="1:3">
      <c r="A1380" s="63">
        <v>2362</v>
      </c>
      <c r="B1380" s="64" t="s">
        <v>17233</v>
      </c>
      <c r="C1380" s="71">
        <v>3</v>
      </c>
    </row>
    <row r="1381" spans="1:3">
      <c r="A1381" s="63">
        <v>2363</v>
      </c>
      <c r="B1381" s="64" t="s">
        <v>17234</v>
      </c>
      <c r="C1381" s="71">
        <v>3</v>
      </c>
    </row>
    <row r="1382" spans="1:3">
      <c r="A1382" s="63">
        <v>2364</v>
      </c>
      <c r="B1382" s="64" t="s">
        <v>17235</v>
      </c>
      <c r="C1382" s="71">
        <v>3</v>
      </c>
    </row>
    <row r="1383" spans="1:3">
      <c r="A1383" s="63">
        <v>2366</v>
      </c>
      <c r="B1383" s="64" t="s">
        <v>17236</v>
      </c>
      <c r="C1383" s="71">
        <v>3</v>
      </c>
    </row>
    <row r="1384" spans="1:3">
      <c r="A1384" s="63">
        <v>2367</v>
      </c>
      <c r="B1384" s="64" t="s">
        <v>17237</v>
      </c>
      <c r="C1384" s="71">
        <v>3</v>
      </c>
    </row>
    <row r="1385" spans="1:3">
      <c r="A1385" s="63">
        <v>2368</v>
      </c>
      <c r="B1385" s="64" t="s">
        <v>17238</v>
      </c>
      <c r="C1385" s="71">
        <v>3</v>
      </c>
    </row>
    <row r="1386" spans="1:3">
      <c r="A1386" s="63">
        <v>2370</v>
      </c>
      <c r="B1386" s="64" t="s">
        <v>17239</v>
      </c>
      <c r="C1386" s="71">
        <v>3</v>
      </c>
    </row>
    <row r="1387" spans="1:3">
      <c r="A1387" s="63">
        <v>2371</v>
      </c>
      <c r="B1387" s="64" t="s">
        <v>17240</v>
      </c>
      <c r="C1387" s="71">
        <v>3</v>
      </c>
    </row>
    <row r="1388" spans="1:3">
      <c r="A1388" s="63">
        <v>2372</v>
      </c>
      <c r="B1388" s="64" t="s">
        <v>17241</v>
      </c>
      <c r="C1388" s="71">
        <v>3</v>
      </c>
    </row>
    <row r="1389" spans="1:3">
      <c r="A1389" s="63">
        <v>2373</v>
      </c>
      <c r="B1389" s="64" t="s">
        <v>17242</v>
      </c>
      <c r="C1389" s="71">
        <v>3</v>
      </c>
    </row>
    <row r="1390" spans="1:3">
      <c r="A1390" s="63">
        <v>2374</v>
      </c>
      <c r="B1390" s="64" t="s">
        <v>17243</v>
      </c>
      <c r="C1390" s="71">
        <v>3</v>
      </c>
    </row>
    <row r="1391" spans="1:3">
      <c r="A1391" s="63">
        <v>2375</v>
      </c>
      <c r="B1391" s="64" t="s">
        <v>17244</v>
      </c>
      <c r="C1391" s="71">
        <v>3</v>
      </c>
    </row>
    <row r="1392" spans="1:3">
      <c r="A1392" s="63">
        <v>2376</v>
      </c>
      <c r="B1392" s="64" t="s">
        <v>17245</v>
      </c>
      <c r="C1392" s="71">
        <v>3</v>
      </c>
    </row>
    <row r="1393" spans="1:3">
      <c r="A1393" s="63">
        <v>2377</v>
      </c>
      <c r="B1393" s="64" t="s">
        <v>17246</v>
      </c>
      <c r="C1393" s="71">
        <v>3</v>
      </c>
    </row>
    <row r="1394" spans="1:3">
      <c r="A1394" s="63">
        <v>2378</v>
      </c>
      <c r="B1394" s="64" t="s">
        <v>17247</v>
      </c>
      <c r="C1394" s="71">
        <v>3</v>
      </c>
    </row>
    <row r="1395" spans="1:3">
      <c r="A1395" s="63">
        <v>2379</v>
      </c>
      <c r="B1395" s="64" t="s">
        <v>17248</v>
      </c>
      <c r="C1395" s="71">
        <v>3</v>
      </c>
    </row>
    <row r="1396" spans="1:3">
      <c r="A1396" s="63">
        <v>2380</v>
      </c>
      <c r="B1396" s="64" t="s">
        <v>17249</v>
      </c>
      <c r="C1396" s="71">
        <v>3</v>
      </c>
    </row>
    <row r="1397" spans="1:3">
      <c r="A1397" s="66">
        <v>2381</v>
      </c>
      <c r="B1397" s="67" t="s">
        <v>17250</v>
      </c>
      <c r="C1397" s="72">
        <v>3</v>
      </c>
    </row>
    <row r="1398" spans="1:3">
      <c r="A1398" s="73">
        <v>2382</v>
      </c>
      <c r="B1398" s="74" t="s">
        <v>17251</v>
      </c>
      <c r="C1398" s="75">
        <v>6.1</v>
      </c>
    </row>
    <row r="1399" spans="1:3">
      <c r="A1399" s="68">
        <v>2383</v>
      </c>
      <c r="B1399" s="69" t="s">
        <v>17252</v>
      </c>
      <c r="C1399" s="70">
        <v>3</v>
      </c>
    </row>
    <row r="1400" spans="1:3">
      <c r="A1400" s="63">
        <v>2384</v>
      </c>
      <c r="B1400" s="64" t="s">
        <v>17253</v>
      </c>
      <c r="C1400" s="71">
        <v>3</v>
      </c>
    </row>
    <row r="1401" spans="1:3">
      <c r="A1401" s="63">
        <v>2385</v>
      </c>
      <c r="B1401" s="64" t="s">
        <v>17254</v>
      </c>
      <c r="C1401" s="71">
        <v>3</v>
      </c>
    </row>
    <row r="1402" spans="1:3">
      <c r="A1402" s="63">
        <v>2386</v>
      </c>
      <c r="B1402" s="64" t="s">
        <v>17255</v>
      </c>
      <c r="C1402" s="71">
        <v>3</v>
      </c>
    </row>
    <row r="1403" spans="1:3">
      <c r="A1403" s="63">
        <v>2387</v>
      </c>
      <c r="B1403" s="64" t="s">
        <v>17256</v>
      </c>
      <c r="C1403" s="71">
        <v>3</v>
      </c>
    </row>
    <row r="1404" spans="1:3">
      <c r="A1404" s="63">
        <v>2388</v>
      </c>
      <c r="B1404" s="64" t="s">
        <v>17257</v>
      </c>
      <c r="C1404" s="71">
        <v>3</v>
      </c>
    </row>
    <row r="1405" spans="1:3">
      <c r="A1405" s="63">
        <v>2389</v>
      </c>
      <c r="B1405" s="64" t="s">
        <v>17258</v>
      </c>
      <c r="C1405" s="71">
        <v>3</v>
      </c>
    </row>
    <row r="1406" spans="1:3">
      <c r="A1406" s="63">
        <v>2390</v>
      </c>
      <c r="B1406" s="64" t="s">
        <v>17259</v>
      </c>
      <c r="C1406" s="71">
        <v>3</v>
      </c>
    </row>
    <row r="1407" spans="1:3">
      <c r="A1407" s="63">
        <v>2391</v>
      </c>
      <c r="B1407" s="64" t="s">
        <v>17260</v>
      </c>
      <c r="C1407" s="71">
        <v>3</v>
      </c>
    </row>
    <row r="1408" spans="1:3">
      <c r="A1408" s="63">
        <v>2392</v>
      </c>
      <c r="B1408" s="64" t="s">
        <v>17261</v>
      </c>
      <c r="C1408" s="71">
        <v>3</v>
      </c>
    </row>
    <row r="1409" spans="1:3">
      <c r="A1409" s="63">
        <v>2393</v>
      </c>
      <c r="B1409" s="64" t="s">
        <v>17262</v>
      </c>
      <c r="C1409" s="71">
        <v>3</v>
      </c>
    </row>
    <row r="1410" spans="1:3">
      <c r="A1410" s="63">
        <v>2394</v>
      </c>
      <c r="B1410" s="64" t="s">
        <v>17263</v>
      </c>
      <c r="C1410" s="71">
        <v>3</v>
      </c>
    </row>
    <row r="1411" spans="1:3">
      <c r="A1411" s="63">
        <v>2395</v>
      </c>
      <c r="B1411" s="64" t="s">
        <v>17264</v>
      </c>
      <c r="C1411" s="71">
        <v>3</v>
      </c>
    </row>
    <row r="1412" spans="1:3">
      <c r="A1412" s="63">
        <v>2396</v>
      </c>
      <c r="B1412" s="64" t="s">
        <v>17265</v>
      </c>
      <c r="C1412" s="71">
        <v>3</v>
      </c>
    </row>
    <row r="1413" spans="1:3">
      <c r="A1413" s="63">
        <v>2397</v>
      </c>
      <c r="B1413" s="64" t="s">
        <v>17266</v>
      </c>
      <c r="C1413" s="71">
        <v>3</v>
      </c>
    </row>
    <row r="1414" spans="1:3">
      <c r="A1414" s="63">
        <v>2398</v>
      </c>
      <c r="B1414" s="64" t="s">
        <v>17267</v>
      </c>
      <c r="C1414" s="71">
        <v>3</v>
      </c>
    </row>
    <row r="1415" spans="1:3">
      <c r="A1415" s="63">
        <v>2399</v>
      </c>
      <c r="B1415" s="64" t="s">
        <v>17268</v>
      </c>
      <c r="C1415" s="71">
        <v>3</v>
      </c>
    </row>
    <row r="1416" spans="1:3">
      <c r="A1416" s="63">
        <v>2400</v>
      </c>
      <c r="B1416" s="64" t="s">
        <v>17269</v>
      </c>
      <c r="C1416" s="71">
        <v>3</v>
      </c>
    </row>
    <row r="1417" spans="1:3">
      <c r="A1417" s="63">
        <v>2401</v>
      </c>
      <c r="B1417" s="64" t="s">
        <v>17270</v>
      </c>
      <c r="C1417" s="71">
        <v>8</v>
      </c>
    </row>
    <row r="1418" spans="1:3">
      <c r="A1418" s="63">
        <v>2402</v>
      </c>
      <c r="B1418" s="64" t="s">
        <v>17271</v>
      </c>
      <c r="C1418" s="71">
        <v>3</v>
      </c>
    </row>
    <row r="1419" spans="1:3">
      <c r="A1419" s="63">
        <v>2403</v>
      </c>
      <c r="B1419" s="64" t="s">
        <v>17272</v>
      </c>
      <c r="C1419" s="71">
        <v>3</v>
      </c>
    </row>
    <row r="1420" spans="1:3">
      <c r="A1420" s="63">
        <v>2404</v>
      </c>
      <c r="B1420" s="64" t="s">
        <v>17273</v>
      </c>
      <c r="C1420" s="71">
        <v>3</v>
      </c>
    </row>
    <row r="1421" spans="1:3">
      <c r="A1421" s="63">
        <v>2405</v>
      </c>
      <c r="B1421" s="64" t="s">
        <v>17274</v>
      </c>
      <c r="C1421" s="71">
        <v>3</v>
      </c>
    </row>
    <row r="1422" spans="1:3">
      <c r="A1422" s="63">
        <v>2406</v>
      </c>
      <c r="B1422" s="64" t="s">
        <v>17275</v>
      </c>
      <c r="C1422" s="71">
        <v>3</v>
      </c>
    </row>
    <row r="1423" spans="1:3">
      <c r="A1423" s="63">
        <v>2407</v>
      </c>
      <c r="B1423" s="64" t="s">
        <v>17276</v>
      </c>
      <c r="C1423" s="71">
        <v>6.1</v>
      </c>
    </row>
    <row r="1424" spans="1:3">
      <c r="A1424" s="63">
        <v>2409</v>
      </c>
      <c r="B1424" s="64" t="s">
        <v>17277</v>
      </c>
      <c r="C1424" s="71">
        <v>3</v>
      </c>
    </row>
    <row r="1425" spans="1:3">
      <c r="A1425" s="63">
        <v>2410</v>
      </c>
      <c r="B1425" s="64" t="s">
        <v>17278</v>
      </c>
      <c r="C1425" s="71">
        <v>3</v>
      </c>
    </row>
    <row r="1426" spans="1:3">
      <c r="A1426" s="63">
        <v>2411</v>
      </c>
      <c r="B1426" s="64" t="s">
        <v>17279</v>
      </c>
      <c r="C1426" s="71">
        <v>3</v>
      </c>
    </row>
    <row r="1427" spans="1:3">
      <c r="A1427" s="63">
        <v>2412</v>
      </c>
      <c r="B1427" s="64" t="s">
        <v>17280</v>
      </c>
      <c r="C1427" s="71">
        <v>3</v>
      </c>
    </row>
    <row r="1428" spans="1:3">
      <c r="A1428" s="63">
        <v>2413</v>
      </c>
      <c r="B1428" s="64" t="s">
        <v>17281</v>
      </c>
      <c r="C1428" s="71">
        <v>3</v>
      </c>
    </row>
    <row r="1429" spans="1:3">
      <c r="A1429" s="63">
        <v>2414</v>
      </c>
      <c r="B1429" s="64" t="s">
        <v>17282</v>
      </c>
      <c r="C1429" s="71">
        <v>3</v>
      </c>
    </row>
    <row r="1430" spans="1:3">
      <c r="A1430" s="63">
        <v>2416</v>
      </c>
      <c r="B1430" s="64" t="s">
        <v>17283</v>
      </c>
      <c r="C1430" s="71">
        <v>3</v>
      </c>
    </row>
    <row r="1431" spans="1:3">
      <c r="A1431" s="63">
        <v>2417</v>
      </c>
      <c r="B1431" s="64" t="s">
        <v>17284</v>
      </c>
      <c r="C1431" s="71">
        <v>2.2999999999999998</v>
      </c>
    </row>
    <row r="1432" spans="1:3">
      <c r="A1432" s="63">
        <v>2418</v>
      </c>
      <c r="B1432" s="64" t="s">
        <v>17285</v>
      </c>
      <c r="C1432" s="71">
        <v>2.2999999999999998</v>
      </c>
    </row>
    <row r="1433" spans="1:3">
      <c r="A1433" s="63">
        <v>2419</v>
      </c>
      <c r="B1433" s="64" t="s">
        <v>17286</v>
      </c>
      <c r="C1433" s="71">
        <v>2.1</v>
      </c>
    </row>
    <row r="1434" spans="1:3">
      <c r="A1434" s="63">
        <v>2420</v>
      </c>
      <c r="B1434" s="64" t="s">
        <v>17287</v>
      </c>
      <c r="C1434" s="71">
        <v>2.2999999999999998</v>
      </c>
    </row>
    <row r="1435" spans="1:3">
      <c r="A1435" s="63">
        <v>2421</v>
      </c>
      <c r="B1435" s="64" t="s">
        <v>17288</v>
      </c>
      <c r="C1435" s="71">
        <v>2.2999999999999998</v>
      </c>
    </row>
    <row r="1436" spans="1:3">
      <c r="A1436" s="63">
        <v>2422</v>
      </c>
      <c r="B1436" s="64" t="s">
        <v>17289</v>
      </c>
      <c r="C1436" s="71">
        <v>2.2000000000000002</v>
      </c>
    </row>
    <row r="1437" spans="1:3">
      <c r="A1437" s="63">
        <v>2424</v>
      </c>
      <c r="B1437" s="64" t="s">
        <v>17290</v>
      </c>
      <c r="C1437" s="71">
        <v>2.2000000000000002</v>
      </c>
    </row>
    <row r="1438" spans="1:3" ht="30">
      <c r="A1438" s="66">
        <v>2426</v>
      </c>
      <c r="B1438" s="67" t="s">
        <v>17291</v>
      </c>
      <c r="C1438" s="72">
        <v>5.0999999999999996</v>
      </c>
    </row>
    <row r="1439" spans="1:3">
      <c r="A1439" s="68">
        <v>2427</v>
      </c>
      <c r="B1439" s="69" t="s">
        <v>17292</v>
      </c>
      <c r="C1439" s="70">
        <v>5.0999999999999996</v>
      </c>
    </row>
    <row r="1440" spans="1:3">
      <c r="A1440" s="66">
        <v>2428</v>
      </c>
      <c r="B1440" s="67" t="s">
        <v>17293</v>
      </c>
      <c r="C1440" s="71">
        <v>5.0999999999999996</v>
      </c>
    </row>
    <row r="1441" spans="1:3">
      <c r="A1441" s="73">
        <v>2429</v>
      </c>
      <c r="B1441" s="74" t="s">
        <v>17294</v>
      </c>
      <c r="C1441" s="71">
        <v>5.0999999999999996</v>
      </c>
    </row>
    <row r="1442" spans="1:3">
      <c r="A1442" s="73">
        <v>2430</v>
      </c>
      <c r="B1442" s="74" t="s">
        <v>17295</v>
      </c>
      <c r="C1442" s="71">
        <v>8</v>
      </c>
    </row>
    <row r="1443" spans="1:3">
      <c r="A1443" s="68">
        <v>2431</v>
      </c>
      <c r="B1443" s="69" t="s">
        <v>17296</v>
      </c>
      <c r="C1443" s="71">
        <v>6.1</v>
      </c>
    </row>
    <row r="1444" spans="1:3">
      <c r="A1444" s="63">
        <v>2432</v>
      </c>
      <c r="B1444" s="64" t="s">
        <v>17297</v>
      </c>
      <c r="C1444" s="71">
        <v>6.1</v>
      </c>
    </row>
    <row r="1445" spans="1:3">
      <c r="A1445" s="63">
        <v>2433</v>
      </c>
      <c r="B1445" s="64" t="s">
        <v>17298</v>
      </c>
      <c r="C1445" s="71">
        <v>6.1</v>
      </c>
    </row>
    <row r="1446" spans="1:3">
      <c r="A1446" s="66">
        <v>2434</v>
      </c>
      <c r="B1446" s="67" t="s">
        <v>17299</v>
      </c>
      <c r="C1446" s="72">
        <v>8</v>
      </c>
    </row>
    <row r="1447" spans="1:3">
      <c r="A1447" s="73">
        <v>2435</v>
      </c>
      <c r="B1447" s="74" t="s">
        <v>17300</v>
      </c>
      <c r="C1447" s="75">
        <v>8</v>
      </c>
    </row>
    <row r="1448" spans="1:3">
      <c r="A1448" s="68">
        <v>2436</v>
      </c>
      <c r="B1448" s="69" t="s">
        <v>17301</v>
      </c>
      <c r="C1448" s="70">
        <v>3</v>
      </c>
    </row>
    <row r="1449" spans="1:3">
      <c r="A1449" s="66">
        <v>2437</v>
      </c>
      <c r="B1449" s="67" t="s">
        <v>17302</v>
      </c>
      <c r="C1449" s="72">
        <v>8</v>
      </c>
    </row>
    <row r="1450" spans="1:3">
      <c r="A1450" s="68">
        <v>2438</v>
      </c>
      <c r="B1450" s="69" t="s">
        <v>17303</v>
      </c>
      <c r="C1450" s="70">
        <v>6.1</v>
      </c>
    </row>
    <row r="1451" spans="1:3">
      <c r="A1451" s="63">
        <v>2439</v>
      </c>
      <c r="B1451" s="64" t="s">
        <v>17304</v>
      </c>
      <c r="C1451" s="71">
        <v>8</v>
      </c>
    </row>
    <row r="1452" spans="1:3">
      <c r="A1452" s="63">
        <v>2440</v>
      </c>
      <c r="B1452" s="64" t="s">
        <v>17305</v>
      </c>
      <c r="C1452" s="71">
        <v>8</v>
      </c>
    </row>
    <row r="1453" spans="1:3" ht="30">
      <c r="A1453" s="63">
        <v>2441</v>
      </c>
      <c r="B1453" s="64" t="s">
        <v>17306</v>
      </c>
      <c r="C1453" s="71">
        <v>4.2</v>
      </c>
    </row>
    <row r="1454" spans="1:3">
      <c r="A1454" s="63">
        <v>2442</v>
      </c>
      <c r="B1454" s="64" t="s">
        <v>17307</v>
      </c>
      <c r="C1454" s="71">
        <v>8</v>
      </c>
    </row>
    <row r="1455" spans="1:3">
      <c r="A1455" s="63">
        <v>2443</v>
      </c>
      <c r="B1455" s="64" t="s">
        <v>17308</v>
      </c>
      <c r="C1455" s="71">
        <v>8</v>
      </c>
    </row>
    <row r="1456" spans="1:3">
      <c r="A1456" s="63">
        <v>2444</v>
      </c>
      <c r="B1456" s="64" t="s">
        <v>17309</v>
      </c>
      <c r="C1456" s="71">
        <v>8</v>
      </c>
    </row>
    <row r="1457" spans="1:3">
      <c r="A1457" s="63">
        <v>2446</v>
      </c>
      <c r="B1457" s="64" t="s">
        <v>17310</v>
      </c>
      <c r="C1457" s="71">
        <v>6.1</v>
      </c>
    </row>
    <row r="1458" spans="1:3">
      <c r="A1458" s="63">
        <v>2447</v>
      </c>
      <c r="B1458" s="64" t="s">
        <v>17311</v>
      </c>
      <c r="C1458" s="71">
        <v>4.2</v>
      </c>
    </row>
    <row r="1459" spans="1:3">
      <c r="A1459" s="63">
        <v>2448</v>
      </c>
      <c r="B1459" s="64" t="s">
        <v>17312</v>
      </c>
      <c r="C1459" s="71">
        <v>4.0999999999999996</v>
      </c>
    </row>
    <row r="1460" spans="1:3">
      <c r="A1460" s="63">
        <v>2451</v>
      </c>
      <c r="B1460" s="64" t="s">
        <v>17313</v>
      </c>
      <c r="C1460" s="71">
        <v>2.2000000000000002</v>
      </c>
    </row>
    <row r="1461" spans="1:3">
      <c r="A1461" s="63">
        <v>2452</v>
      </c>
      <c r="B1461" s="64" t="s">
        <v>17314</v>
      </c>
      <c r="C1461" s="71">
        <v>2.1</v>
      </c>
    </row>
    <row r="1462" spans="1:3">
      <c r="A1462" s="63">
        <v>2453</v>
      </c>
      <c r="B1462" s="64" t="s">
        <v>17315</v>
      </c>
      <c r="C1462" s="71">
        <v>2.1</v>
      </c>
    </row>
    <row r="1463" spans="1:3">
      <c r="A1463" s="63">
        <v>2454</v>
      </c>
      <c r="B1463" s="64" t="s">
        <v>17316</v>
      </c>
      <c r="C1463" s="71">
        <v>2.1</v>
      </c>
    </row>
    <row r="1464" spans="1:3">
      <c r="A1464" s="63">
        <v>2455</v>
      </c>
      <c r="B1464" s="64" t="s">
        <v>17317</v>
      </c>
      <c r="C1464" s="71">
        <v>2.2000000000000002</v>
      </c>
    </row>
    <row r="1465" spans="1:3">
      <c r="A1465" s="63">
        <v>2456</v>
      </c>
      <c r="B1465" s="64" t="s">
        <v>17318</v>
      </c>
      <c r="C1465" s="71">
        <v>3</v>
      </c>
    </row>
    <row r="1466" spans="1:3">
      <c r="A1466" s="63">
        <v>2457</v>
      </c>
      <c r="B1466" s="64" t="s">
        <v>17319</v>
      </c>
      <c r="C1466" s="71">
        <v>3</v>
      </c>
    </row>
    <row r="1467" spans="1:3">
      <c r="A1467" s="63">
        <v>2458</v>
      </c>
      <c r="B1467" s="64" t="s">
        <v>17320</v>
      </c>
      <c r="C1467" s="71">
        <v>3</v>
      </c>
    </row>
    <row r="1468" spans="1:3">
      <c r="A1468" s="63">
        <v>2459</v>
      </c>
      <c r="B1468" s="64" t="s">
        <v>17321</v>
      </c>
      <c r="C1468" s="71">
        <v>3</v>
      </c>
    </row>
    <row r="1469" spans="1:3">
      <c r="A1469" s="63">
        <v>2460</v>
      </c>
      <c r="B1469" s="64" t="s">
        <v>17322</v>
      </c>
      <c r="C1469" s="71">
        <v>3</v>
      </c>
    </row>
    <row r="1470" spans="1:3">
      <c r="A1470" s="63">
        <v>2461</v>
      </c>
      <c r="B1470" s="64" t="s">
        <v>17323</v>
      </c>
      <c r="C1470" s="71">
        <v>3</v>
      </c>
    </row>
    <row r="1471" spans="1:3">
      <c r="A1471" s="63">
        <v>2463</v>
      </c>
      <c r="B1471" s="64" t="s">
        <v>17324</v>
      </c>
      <c r="C1471" s="71">
        <v>4.3</v>
      </c>
    </row>
    <row r="1472" spans="1:3">
      <c r="A1472" s="63">
        <v>2464</v>
      </c>
      <c r="B1472" s="64" t="s">
        <v>17325</v>
      </c>
      <c r="C1472" s="71">
        <v>5.0999999999999996</v>
      </c>
    </row>
    <row r="1473" spans="1:3" ht="30">
      <c r="A1473" s="63">
        <v>2465</v>
      </c>
      <c r="B1473" s="64" t="s">
        <v>17326</v>
      </c>
      <c r="C1473" s="71">
        <v>5.0999999999999996</v>
      </c>
    </row>
    <row r="1474" spans="1:3">
      <c r="A1474" s="63">
        <v>2466</v>
      </c>
      <c r="B1474" s="64" t="s">
        <v>17327</v>
      </c>
      <c r="C1474" s="71">
        <v>5.0999999999999996</v>
      </c>
    </row>
    <row r="1475" spans="1:3">
      <c r="A1475" s="63">
        <v>2468</v>
      </c>
      <c r="B1475" s="64" t="s">
        <v>17328</v>
      </c>
      <c r="C1475" s="71">
        <v>5.0999999999999996</v>
      </c>
    </row>
    <row r="1476" spans="1:3">
      <c r="A1476" s="63">
        <v>2469</v>
      </c>
      <c r="B1476" s="64" t="s">
        <v>17329</v>
      </c>
      <c r="C1476" s="71">
        <v>5.0999999999999996</v>
      </c>
    </row>
    <row r="1477" spans="1:3">
      <c r="A1477" s="63">
        <v>2470</v>
      </c>
      <c r="B1477" s="64" t="s">
        <v>17330</v>
      </c>
      <c r="C1477" s="71">
        <v>6.1</v>
      </c>
    </row>
    <row r="1478" spans="1:3">
      <c r="A1478" s="63">
        <v>2471</v>
      </c>
      <c r="B1478" s="64" t="s">
        <v>17331</v>
      </c>
      <c r="C1478" s="71">
        <v>6.1</v>
      </c>
    </row>
    <row r="1479" spans="1:3">
      <c r="A1479" s="63">
        <v>2473</v>
      </c>
      <c r="B1479" s="64" t="s">
        <v>17332</v>
      </c>
      <c r="C1479" s="71">
        <v>6.1</v>
      </c>
    </row>
    <row r="1480" spans="1:3">
      <c r="A1480" s="66">
        <v>2474</v>
      </c>
      <c r="B1480" s="67" t="s">
        <v>17333</v>
      </c>
      <c r="C1480" s="72">
        <v>6.1</v>
      </c>
    </row>
    <row r="1481" spans="1:3">
      <c r="A1481" s="68">
        <v>2475</v>
      </c>
      <c r="B1481" s="69" t="s">
        <v>17334</v>
      </c>
      <c r="C1481" s="70">
        <v>8</v>
      </c>
    </row>
    <row r="1482" spans="1:3">
      <c r="A1482" s="63">
        <v>2477</v>
      </c>
      <c r="B1482" s="64" t="s">
        <v>17335</v>
      </c>
      <c r="C1482" s="71">
        <v>6.1</v>
      </c>
    </row>
    <row r="1483" spans="1:3" ht="30">
      <c r="A1483" s="66">
        <v>2478</v>
      </c>
      <c r="B1483" s="67" t="s">
        <v>17336</v>
      </c>
      <c r="C1483" s="71">
        <v>3</v>
      </c>
    </row>
    <row r="1484" spans="1:3">
      <c r="A1484" s="73">
        <v>2480</v>
      </c>
      <c r="B1484" s="74" t="s">
        <v>17337</v>
      </c>
      <c r="C1484" s="72">
        <v>6.1</v>
      </c>
    </row>
    <row r="1485" spans="1:3">
      <c r="A1485" s="73">
        <v>2481</v>
      </c>
      <c r="B1485" s="74" t="s">
        <v>17338</v>
      </c>
      <c r="C1485" s="75">
        <v>6.1</v>
      </c>
    </row>
    <row r="1486" spans="1:3">
      <c r="A1486" s="73">
        <v>2482</v>
      </c>
      <c r="B1486" s="74" t="s">
        <v>17339</v>
      </c>
      <c r="C1486" s="75">
        <v>6.1</v>
      </c>
    </row>
    <row r="1487" spans="1:3">
      <c r="A1487" s="73">
        <v>2483</v>
      </c>
      <c r="B1487" s="74" t="s">
        <v>17340</v>
      </c>
      <c r="C1487" s="75">
        <v>6.1</v>
      </c>
    </row>
    <row r="1488" spans="1:3">
      <c r="A1488" s="73">
        <v>2484</v>
      </c>
      <c r="B1488" s="74" t="s">
        <v>17341</v>
      </c>
      <c r="C1488" s="75">
        <v>6.1</v>
      </c>
    </row>
    <row r="1489" spans="1:3">
      <c r="A1489" s="73">
        <v>2485</v>
      </c>
      <c r="B1489" s="74" t="s">
        <v>17342</v>
      </c>
      <c r="C1489" s="75">
        <v>6.1</v>
      </c>
    </row>
    <row r="1490" spans="1:3">
      <c r="A1490" s="73">
        <v>2486</v>
      </c>
      <c r="B1490" s="74" t="s">
        <v>17343</v>
      </c>
      <c r="C1490" s="75">
        <v>6.1</v>
      </c>
    </row>
    <row r="1491" spans="1:3">
      <c r="A1491" s="73">
        <v>2487</v>
      </c>
      <c r="B1491" s="74" t="s">
        <v>17344</v>
      </c>
      <c r="C1491" s="75">
        <v>6.1</v>
      </c>
    </row>
    <row r="1492" spans="1:3">
      <c r="A1492" s="73">
        <v>2488</v>
      </c>
      <c r="B1492" s="74" t="s">
        <v>17345</v>
      </c>
      <c r="C1492" s="75">
        <v>6.1</v>
      </c>
    </row>
    <row r="1493" spans="1:3">
      <c r="A1493" s="68">
        <v>2490</v>
      </c>
      <c r="B1493" s="69" t="s">
        <v>17346</v>
      </c>
      <c r="C1493" s="70">
        <v>6.1</v>
      </c>
    </row>
    <row r="1494" spans="1:3">
      <c r="A1494" s="63">
        <v>2491</v>
      </c>
      <c r="B1494" s="64" t="s">
        <v>17347</v>
      </c>
      <c r="C1494" s="71">
        <v>8</v>
      </c>
    </row>
    <row r="1495" spans="1:3">
      <c r="A1495" s="63">
        <v>2493</v>
      </c>
      <c r="B1495" s="64" t="s">
        <v>17348</v>
      </c>
      <c r="C1495" s="71">
        <v>3</v>
      </c>
    </row>
    <row r="1496" spans="1:3">
      <c r="A1496" s="63">
        <v>2495</v>
      </c>
      <c r="B1496" s="64" t="s">
        <v>17349</v>
      </c>
      <c r="C1496" s="71">
        <v>5.0999999999999996</v>
      </c>
    </row>
    <row r="1497" spans="1:3">
      <c r="A1497" s="63">
        <v>2496</v>
      </c>
      <c r="B1497" s="64" t="s">
        <v>17350</v>
      </c>
      <c r="C1497" s="71">
        <v>8</v>
      </c>
    </row>
    <row r="1498" spans="1:3">
      <c r="A1498" s="63">
        <v>2498</v>
      </c>
      <c r="B1498" s="64" t="s">
        <v>17351</v>
      </c>
      <c r="C1498" s="71">
        <v>3</v>
      </c>
    </row>
    <row r="1499" spans="1:3">
      <c r="A1499" s="63">
        <v>2501</v>
      </c>
      <c r="B1499" s="64" t="s">
        <v>17352</v>
      </c>
      <c r="C1499" s="71">
        <v>6.1</v>
      </c>
    </row>
    <row r="1500" spans="1:3">
      <c r="A1500" s="63">
        <v>2502</v>
      </c>
      <c r="B1500" s="64" t="s">
        <v>17353</v>
      </c>
      <c r="C1500" s="71">
        <v>8</v>
      </c>
    </row>
    <row r="1501" spans="1:3">
      <c r="A1501" s="63">
        <v>2503</v>
      </c>
      <c r="B1501" s="64" t="s">
        <v>17354</v>
      </c>
      <c r="C1501" s="71">
        <v>8</v>
      </c>
    </row>
    <row r="1502" spans="1:3">
      <c r="A1502" s="63">
        <v>2504</v>
      </c>
      <c r="B1502" s="64" t="s">
        <v>17355</v>
      </c>
      <c r="C1502" s="71">
        <v>6.1</v>
      </c>
    </row>
    <row r="1503" spans="1:3">
      <c r="A1503" s="63">
        <v>2505</v>
      </c>
      <c r="B1503" s="64" t="s">
        <v>17356</v>
      </c>
      <c r="C1503" s="71">
        <v>6.1</v>
      </c>
    </row>
    <row r="1504" spans="1:3">
      <c r="A1504" s="63">
        <v>2506</v>
      </c>
      <c r="B1504" s="64" t="s">
        <v>17357</v>
      </c>
      <c r="C1504" s="71">
        <v>8</v>
      </c>
    </row>
    <row r="1505" spans="1:3">
      <c r="A1505" s="63">
        <v>2507</v>
      </c>
      <c r="B1505" s="64" t="s">
        <v>17358</v>
      </c>
      <c r="C1505" s="71">
        <v>8</v>
      </c>
    </row>
    <row r="1506" spans="1:3">
      <c r="A1506" s="63">
        <v>2508</v>
      </c>
      <c r="B1506" s="64" t="s">
        <v>17359</v>
      </c>
      <c r="C1506" s="71">
        <v>8</v>
      </c>
    </row>
    <row r="1507" spans="1:3">
      <c r="A1507" s="63">
        <v>2509</v>
      </c>
      <c r="B1507" s="64" t="s">
        <v>17360</v>
      </c>
      <c r="C1507" s="71">
        <v>8</v>
      </c>
    </row>
    <row r="1508" spans="1:3">
      <c r="A1508" s="63">
        <v>2511</v>
      </c>
      <c r="B1508" s="64" t="s">
        <v>17361</v>
      </c>
      <c r="C1508" s="71">
        <v>8</v>
      </c>
    </row>
    <row r="1509" spans="1:3">
      <c r="A1509" s="63">
        <v>2512</v>
      </c>
      <c r="B1509" s="64" t="s">
        <v>17362</v>
      </c>
      <c r="C1509" s="71">
        <v>6.1</v>
      </c>
    </row>
    <row r="1510" spans="1:3">
      <c r="A1510" s="63">
        <v>2513</v>
      </c>
      <c r="B1510" s="64" t="s">
        <v>17363</v>
      </c>
      <c r="C1510" s="71">
        <v>8</v>
      </c>
    </row>
    <row r="1511" spans="1:3">
      <c r="A1511" s="63">
        <v>2514</v>
      </c>
      <c r="B1511" s="64" t="s">
        <v>17364</v>
      </c>
      <c r="C1511" s="71">
        <v>3</v>
      </c>
    </row>
    <row r="1512" spans="1:3">
      <c r="A1512" s="63">
        <v>2515</v>
      </c>
      <c r="B1512" s="64" t="s">
        <v>17365</v>
      </c>
      <c r="C1512" s="71">
        <v>6.1</v>
      </c>
    </row>
    <row r="1513" spans="1:3">
      <c r="A1513" s="63">
        <v>2516</v>
      </c>
      <c r="B1513" s="64" t="s">
        <v>17366</v>
      </c>
      <c r="C1513" s="71">
        <v>6.1</v>
      </c>
    </row>
    <row r="1514" spans="1:3">
      <c r="A1514" s="63">
        <v>2517</v>
      </c>
      <c r="B1514" s="64" t="s">
        <v>17367</v>
      </c>
      <c r="C1514" s="71">
        <v>2.1</v>
      </c>
    </row>
    <row r="1515" spans="1:3">
      <c r="A1515" s="63">
        <v>2518</v>
      </c>
      <c r="B1515" s="64" t="s">
        <v>17368</v>
      </c>
      <c r="C1515" s="71">
        <v>6.1</v>
      </c>
    </row>
    <row r="1516" spans="1:3">
      <c r="A1516" s="63">
        <v>2520</v>
      </c>
      <c r="B1516" s="64" t="s">
        <v>17369</v>
      </c>
      <c r="C1516" s="71">
        <v>3</v>
      </c>
    </row>
    <row r="1517" spans="1:3">
      <c r="A1517" s="63">
        <v>2521</v>
      </c>
      <c r="B1517" s="64" t="s">
        <v>17370</v>
      </c>
      <c r="C1517" s="71">
        <v>6.1</v>
      </c>
    </row>
    <row r="1518" spans="1:3">
      <c r="A1518" s="63">
        <v>2522</v>
      </c>
      <c r="B1518" s="64" t="s">
        <v>17371</v>
      </c>
      <c r="C1518" s="71">
        <v>6.1</v>
      </c>
    </row>
    <row r="1519" spans="1:3">
      <c r="A1519" s="63">
        <v>2524</v>
      </c>
      <c r="B1519" s="64" t="s">
        <v>17372</v>
      </c>
      <c r="C1519" s="71">
        <v>3</v>
      </c>
    </row>
    <row r="1520" spans="1:3">
      <c r="A1520" s="63">
        <v>2525</v>
      </c>
      <c r="B1520" s="64" t="s">
        <v>17373</v>
      </c>
      <c r="C1520" s="71">
        <v>6.1</v>
      </c>
    </row>
    <row r="1521" spans="1:3">
      <c r="A1521" s="63">
        <v>2526</v>
      </c>
      <c r="B1521" s="64" t="s">
        <v>17374</v>
      </c>
      <c r="C1521" s="71">
        <v>3</v>
      </c>
    </row>
    <row r="1522" spans="1:3">
      <c r="A1522" s="63">
        <v>2527</v>
      </c>
      <c r="B1522" s="64" t="s">
        <v>17375</v>
      </c>
      <c r="C1522" s="71">
        <v>3</v>
      </c>
    </row>
    <row r="1523" spans="1:3">
      <c r="A1523" s="63">
        <v>2528</v>
      </c>
      <c r="B1523" s="64" t="s">
        <v>17376</v>
      </c>
      <c r="C1523" s="71">
        <v>3</v>
      </c>
    </row>
    <row r="1524" spans="1:3">
      <c r="A1524" s="63">
        <v>2529</v>
      </c>
      <c r="B1524" s="64" t="s">
        <v>17377</v>
      </c>
      <c r="C1524" s="71">
        <v>3</v>
      </c>
    </row>
    <row r="1525" spans="1:3">
      <c r="A1525" s="63">
        <v>2531</v>
      </c>
      <c r="B1525" s="64" t="s">
        <v>17378</v>
      </c>
      <c r="C1525" s="71">
        <v>8</v>
      </c>
    </row>
    <row r="1526" spans="1:3">
      <c r="A1526" s="63">
        <v>2533</v>
      </c>
      <c r="B1526" s="64" t="s">
        <v>17379</v>
      </c>
      <c r="C1526" s="71">
        <v>6.1</v>
      </c>
    </row>
    <row r="1527" spans="1:3">
      <c r="A1527" s="63">
        <v>2534</v>
      </c>
      <c r="B1527" s="64" t="s">
        <v>17380</v>
      </c>
      <c r="C1527" s="71">
        <v>2.2999999999999998</v>
      </c>
    </row>
    <row r="1528" spans="1:3">
      <c r="A1528" s="63">
        <v>2535</v>
      </c>
      <c r="B1528" s="64" t="s">
        <v>17381</v>
      </c>
      <c r="C1528" s="71">
        <v>3</v>
      </c>
    </row>
    <row r="1529" spans="1:3">
      <c r="A1529" s="63">
        <v>2536</v>
      </c>
      <c r="B1529" s="64" t="s">
        <v>17382</v>
      </c>
      <c r="C1529" s="71">
        <v>3</v>
      </c>
    </row>
    <row r="1530" spans="1:3">
      <c r="A1530" s="63">
        <v>2538</v>
      </c>
      <c r="B1530" s="64" t="s">
        <v>17383</v>
      </c>
      <c r="C1530" s="71">
        <v>4.0999999999999996</v>
      </c>
    </row>
    <row r="1531" spans="1:3">
      <c r="A1531" s="63">
        <v>2541</v>
      </c>
      <c r="B1531" s="64" t="s">
        <v>17384</v>
      </c>
      <c r="C1531" s="71">
        <v>3</v>
      </c>
    </row>
    <row r="1532" spans="1:3">
      <c r="A1532" s="63">
        <v>2542</v>
      </c>
      <c r="B1532" s="64" t="s">
        <v>17385</v>
      </c>
      <c r="C1532" s="71">
        <v>6.1</v>
      </c>
    </row>
    <row r="1533" spans="1:3">
      <c r="A1533" s="66">
        <v>2545</v>
      </c>
      <c r="B1533" s="67" t="s">
        <v>17386</v>
      </c>
      <c r="C1533" s="71">
        <v>4.2</v>
      </c>
    </row>
    <row r="1534" spans="1:3">
      <c r="A1534" s="73">
        <v>2546</v>
      </c>
      <c r="B1534" s="74" t="s">
        <v>17387</v>
      </c>
      <c r="C1534" s="71">
        <v>4.2</v>
      </c>
    </row>
    <row r="1535" spans="1:3">
      <c r="A1535" s="68">
        <v>2547</v>
      </c>
      <c r="B1535" s="69" t="s">
        <v>17388</v>
      </c>
      <c r="C1535" s="71">
        <v>5.0999999999999996</v>
      </c>
    </row>
    <row r="1536" spans="1:3">
      <c r="A1536" s="63">
        <v>2548</v>
      </c>
      <c r="B1536" s="64" t="s">
        <v>17389</v>
      </c>
      <c r="C1536" s="71">
        <v>2.2999999999999998</v>
      </c>
    </row>
    <row r="1537" spans="1:3">
      <c r="A1537" s="63">
        <v>2552</v>
      </c>
      <c r="B1537" s="64" t="s">
        <v>17390</v>
      </c>
      <c r="C1537" s="71">
        <v>6.1</v>
      </c>
    </row>
    <row r="1538" spans="1:3">
      <c r="A1538" s="63">
        <v>2554</v>
      </c>
      <c r="B1538" s="64" t="s">
        <v>17391</v>
      </c>
      <c r="C1538" s="71">
        <v>3</v>
      </c>
    </row>
    <row r="1539" spans="1:3">
      <c r="A1539" s="63">
        <v>2555</v>
      </c>
      <c r="B1539" s="64" t="s">
        <v>17392</v>
      </c>
      <c r="C1539" s="71">
        <v>4.0999999999999996</v>
      </c>
    </row>
    <row r="1540" spans="1:3" ht="30">
      <c r="A1540" s="63">
        <v>2556</v>
      </c>
      <c r="B1540" s="64" t="s">
        <v>17393</v>
      </c>
      <c r="C1540" s="71">
        <v>4.0999999999999996</v>
      </c>
    </row>
    <row r="1541" spans="1:3" ht="30">
      <c r="A1541" s="63">
        <v>2557</v>
      </c>
      <c r="B1541" s="64" t="s">
        <v>17394</v>
      </c>
      <c r="C1541" s="71">
        <v>4.0999999999999996</v>
      </c>
    </row>
    <row r="1542" spans="1:3">
      <c r="A1542" s="63">
        <v>2558</v>
      </c>
      <c r="B1542" s="64" t="s">
        <v>17395</v>
      </c>
      <c r="C1542" s="71">
        <v>6.1</v>
      </c>
    </row>
    <row r="1543" spans="1:3">
      <c r="A1543" s="63">
        <v>2560</v>
      </c>
      <c r="B1543" s="64" t="s">
        <v>17396</v>
      </c>
      <c r="C1543" s="71">
        <v>3</v>
      </c>
    </row>
    <row r="1544" spans="1:3">
      <c r="A1544" s="63">
        <v>2561</v>
      </c>
      <c r="B1544" s="64" t="s">
        <v>17397</v>
      </c>
      <c r="C1544" s="71">
        <v>3</v>
      </c>
    </row>
    <row r="1545" spans="1:3">
      <c r="A1545" s="66">
        <v>2564</v>
      </c>
      <c r="B1545" s="67" t="s">
        <v>17398</v>
      </c>
      <c r="C1545" s="71">
        <v>8</v>
      </c>
    </row>
    <row r="1546" spans="1:3">
      <c r="A1546" s="68">
        <v>2565</v>
      </c>
      <c r="B1546" s="69" t="s">
        <v>17399</v>
      </c>
      <c r="C1546" s="71">
        <v>8</v>
      </c>
    </row>
    <row r="1547" spans="1:3">
      <c r="A1547" s="63">
        <v>2567</v>
      </c>
      <c r="B1547" s="64" t="s">
        <v>17400</v>
      </c>
      <c r="C1547" s="71">
        <v>6.1</v>
      </c>
    </row>
    <row r="1548" spans="1:3">
      <c r="A1548" s="66">
        <v>2570</v>
      </c>
      <c r="B1548" s="67" t="s">
        <v>17401</v>
      </c>
      <c r="C1548" s="71">
        <v>6.1</v>
      </c>
    </row>
    <row r="1549" spans="1:3">
      <c r="A1549" s="68">
        <v>2571</v>
      </c>
      <c r="B1549" s="69" t="s">
        <v>17402</v>
      </c>
      <c r="C1549" s="71">
        <v>8</v>
      </c>
    </row>
    <row r="1550" spans="1:3">
      <c r="A1550" s="63">
        <v>2572</v>
      </c>
      <c r="B1550" s="64" t="s">
        <v>17403</v>
      </c>
      <c r="C1550" s="71">
        <v>6.1</v>
      </c>
    </row>
    <row r="1551" spans="1:3">
      <c r="A1551" s="63">
        <v>2573</v>
      </c>
      <c r="B1551" s="64" t="s">
        <v>17404</v>
      </c>
      <c r="C1551" s="71">
        <v>5.0999999999999996</v>
      </c>
    </row>
    <row r="1552" spans="1:3">
      <c r="A1552" s="63">
        <v>2574</v>
      </c>
      <c r="B1552" s="64" t="s">
        <v>17405</v>
      </c>
      <c r="C1552" s="71">
        <v>6.1</v>
      </c>
    </row>
    <row r="1553" spans="1:3">
      <c r="A1553" s="63">
        <v>2576</v>
      </c>
      <c r="B1553" s="64" t="s">
        <v>17406</v>
      </c>
      <c r="C1553" s="71">
        <v>8</v>
      </c>
    </row>
    <row r="1554" spans="1:3">
      <c r="A1554" s="63">
        <v>2577</v>
      </c>
      <c r="B1554" s="64" t="s">
        <v>17407</v>
      </c>
      <c r="C1554" s="71">
        <v>8</v>
      </c>
    </row>
    <row r="1555" spans="1:3">
      <c r="A1555" s="63">
        <v>2578</v>
      </c>
      <c r="B1555" s="64" t="s">
        <v>17408</v>
      </c>
      <c r="C1555" s="71">
        <v>8</v>
      </c>
    </row>
    <row r="1556" spans="1:3">
      <c r="A1556" s="63">
        <v>2579</v>
      </c>
      <c r="B1556" s="64" t="s">
        <v>17409</v>
      </c>
      <c r="C1556" s="71">
        <v>8</v>
      </c>
    </row>
    <row r="1557" spans="1:3">
      <c r="A1557" s="63">
        <v>2580</v>
      </c>
      <c r="B1557" s="64" t="s">
        <v>17410</v>
      </c>
      <c r="C1557" s="71">
        <v>8</v>
      </c>
    </row>
    <row r="1558" spans="1:3">
      <c r="A1558" s="63">
        <v>2581</v>
      </c>
      <c r="B1558" s="64" t="s">
        <v>17411</v>
      </c>
      <c r="C1558" s="71">
        <v>8</v>
      </c>
    </row>
    <row r="1559" spans="1:3">
      <c r="A1559" s="63">
        <v>2582</v>
      </c>
      <c r="B1559" s="64" t="s">
        <v>17412</v>
      </c>
      <c r="C1559" s="71">
        <v>8</v>
      </c>
    </row>
    <row r="1560" spans="1:3" ht="45">
      <c r="A1560" s="63">
        <v>2583</v>
      </c>
      <c r="B1560" s="64" t="s">
        <v>17413</v>
      </c>
      <c r="C1560" s="71">
        <v>8</v>
      </c>
    </row>
    <row r="1561" spans="1:3" ht="45">
      <c r="A1561" s="63">
        <v>2584</v>
      </c>
      <c r="B1561" s="64" t="s">
        <v>17414</v>
      </c>
      <c r="C1561" s="71">
        <v>8</v>
      </c>
    </row>
    <row r="1562" spans="1:3" ht="45">
      <c r="A1562" s="63">
        <v>2585</v>
      </c>
      <c r="B1562" s="64" t="s">
        <v>17415</v>
      </c>
      <c r="C1562" s="71">
        <v>8</v>
      </c>
    </row>
    <row r="1563" spans="1:3" ht="45">
      <c r="A1563" s="63">
        <v>2586</v>
      </c>
      <c r="B1563" s="64" t="s">
        <v>17416</v>
      </c>
      <c r="C1563" s="71">
        <v>8</v>
      </c>
    </row>
    <row r="1564" spans="1:3">
      <c r="A1564" s="63">
        <v>2587</v>
      </c>
      <c r="B1564" s="64" t="s">
        <v>17417</v>
      </c>
      <c r="C1564" s="71">
        <v>6.1</v>
      </c>
    </row>
    <row r="1565" spans="1:3">
      <c r="A1565" s="66">
        <v>2588</v>
      </c>
      <c r="B1565" s="67" t="s">
        <v>17418</v>
      </c>
      <c r="C1565" s="71">
        <v>6.1</v>
      </c>
    </row>
    <row r="1566" spans="1:3">
      <c r="A1566" s="68">
        <v>2589</v>
      </c>
      <c r="B1566" s="69" t="s">
        <v>17419</v>
      </c>
      <c r="C1566" s="71">
        <v>6.1</v>
      </c>
    </row>
    <row r="1567" spans="1:3">
      <c r="A1567" s="63">
        <v>2590</v>
      </c>
      <c r="B1567" s="64" t="s">
        <v>17420</v>
      </c>
      <c r="C1567" s="71">
        <v>9</v>
      </c>
    </row>
    <row r="1568" spans="1:3">
      <c r="A1568" s="63">
        <v>2591</v>
      </c>
      <c r="B1568" s="64" t="s">
        <v>17421</v>
      </c>
      <c r="C1568" s="71">
        <v>2.2000000000000002</v>
      </c>
    </row>
    <row r="1569" spans="1:3" ht="45">
      <c r="A1569" s="63">
        <v>2599</v>
      </c>
      <c r="B1569" s="64" t="s">
        <v>17422</v>
      </c>
      <c r="C1569" s="71">
        <v>2.2000000000000002</v>
      </c>
    </row>
    <row r="1570" spans="1:3">
      <c r="A1570" s="63">
        <v>2601</v>
      </c>
      <c r="B1570" s="64" t="s">
        <v>17423</v>
      </c>
      <c r="C1570" s="71">
        <v>2.1</v>
      </c>
    </row>
    <row r="1571" spans="1:3" ht="45">
      <c r="A1571" s="63">
        <v>2602</v>
      </c>
      <c r="B1571" s="64" t="s">
        <v>17424</v>
      </c>
      <c r="C1571" s="71">
        <v>2.2000000000000002</v>
      </c>
    </row>
    <row r="1572" spans="1:3">
      <c r="A1572" s="63">
        <v>2603</v>
      </c>
      <c r="B1572" s="64" t="s">
        <v>17425</v>
      </c>
      <c r="C1572" s="71">
        <v>3</v>
      </c>
    </row>
    <row r="1573" spans="1:3">
      <c r="A1573" s="63">
        <v>2604</v>
      </c>
      <c r="B1573" s="64" t="s">
        <v>17426</v>
      </c>
      <c r="C1573" s="71">
        <v>8</v>
      </c>
    </row>
    <row r="1574" spans="1:3">
      <c r="A1574" s="63">
        <v>2605</v>
      </c>
      <c r="B1574" s="64" t="s">
        <v>17427</v>
      </c>
      <c r="C1574" s="71">
        <v>6.1</v>
      </c>
    </row>
    <row r="1575" spans="1:3">
      <c r="A1575" s="66">
        <v>2606</v>
      </c>
      <c r="B1575" s="67" t="s">
        <v>17428</v>
      </c>
      <c r="C1575" s="72">
        <v>6.1</v>
      </c>
    </row>
    <row r="1576" spans="1:3">
      <c r="A1576" s="68">
        <v>2607</v>
      </c>
      <c r="B1576" s="69" t="s">
        <v>17429</v>
      </c>
      <c r="C1576" s="70">
        <v>3</v>
      </c>
    </row>
    <row r="1577" spans="1:3">
      <c r="A1577" s="63">
        <v>2608</v>
      </c>
      <c r="B1577" s="64" t="s">
        <v>17430</v>
      </c>
      <c r="C1577" s="71">
        <v>3</v>
      </c>
    </row>
    <row r="1578" spans="1:3">
      <c r="A1578" s="63">
        <v>2609</v>
      </c>
      <c r="B1578" s="64" t="s">
        <v>17431</v>
      </c>
      <c r="C1578" s="71">
        <v>6.1</v>
      </c>
    </row>
    <row r="1579" spans="1:3">
      <c r="A1579" s="63">
        <v>2610</v>
      </c>
      <c r="B1579" s="64" t="s">
        <v>17432</v>
      </c>
      <c r="C1579" s="71">
        <v>3</v>
      </c>
    </row>
    <row r="1580" spans="1:3">
      <c r="A1580" s="63">
        <v>2611</v>
      </c>
      <c r="B1580" s="64" t="s">
        <v>17433</v>
      </c>
      <c r="C1580" s="71">
        <v>6.1</v>
      </c>
    </row>
    <row r="1581" spans="1:3">
      <c r="A1581" s="63">
        <v>2612</v>
      </c>
      <c r="B1581" s="64" t="s">
        <v>17434</v>
      </c>
      <c r="C1581" s="71">
        <v>3</v>
      </c>
    </row>
    <row r="1582" spans="1:3">
      <c r="A1582" s="63">
        <v>2614</v>
      </c>
      <c r="B1582" s="64" t="s">
        <v>17435</v>
      </c>
      <c r="C1582" s="71">
        <v>3</v>
      </c>
    </row>
    <row r="1583" spans="1:3">
      <c r="A1583" s="63">
        <v>2615</v>
      </c>
      <c r="B1583" s="64" t="s">
        <v>17436</v>
      </c>
      <c r="C1583" s="71">
        <v>3</v>
      </c>
    </row>
    <row r="1584" spans="1:3">
      <c r="A1584" s="66">
        <v>2616</v>
      </c>
      <c r="B1584" s="67" t="s">
        <v>17437</v>
      </c>
      <c r="C1584" s="71">
        <v>3</v>
      </c>
    </row>
    <row r="1585" spans="1:3">
      <c r="A1585" s="68">
        <v>2617</v>
      </c>
      <c r="B1585" s="69" t="s">
        <v>17438</v>
      </c>
      <c r="C1585" s="71">
        <v>3</v>
      </c>
    </row>
    <row r="1586" spans="1:3">
      <c r="A1586" s="63">
        <v>2618</v>
      </c>
      <c r="B1586" s="64" t="s">
        <v>17439</v>
      </c>
      <c r="C1586" s="71">
        <v>3</v>
      </c>
    </row>
    <row r="1587" spans="1:3">
      <c r="A1587" s="63">
        <v>2619</v>
      </c>
      <c r="B1587" s="64" t="s">
        <v>17440</v>
      </c>
      <c r="C1587" s="71">
        <v>8</v>
      </c>
    </row>
    <row r="1588" spans="1:3">
      <c r="A1588" s="63">
        <v>2620</v>
      </c>
      <c r="B1588" s="64" t="s">
        <v>17441</v>
      </c>
      <c r="C1588" s="71">
        <v>3</v>
      </c>
    </row>
    <row r="1589" spans="1:3">
      <c r="A1589" s="63">
        <v>2621</v>
      </c>
      <c r="B1589" s="64" t="s">
        <v>17442</v>
      </c>
      <c r="C1589" s="71">
        <v>3</v>
      </c>
    </row>
    <row r="1590" spans="1:3">
      <c r="A1590" s="63">
        <v>2622</v>
      </c>
      <c r="B1590" s="64" t="s">
        <v>17443</v>
      </c>
      <c r="C1590" s="71">
        <v>3</v>
      </c>
    </row>
    <row r="1591" spans="1:3">
      <c r="A1591" s="63">
        <v>2623</v>
      </c>
      <c r="B1591" s="64" t="s">
        <v>17444</v>
      </c>
      <c r="C1591" s="71">
        <v>4.0999999999999996</v>
      </c>
    </row>
    <row r="1592" spans="1:3">
      <c r="A1592" s="63">
        <v>2624</v>
      </c>
      <c r="B1592" s="64" t="s">
        <v>17445</v>
      </c>
      <c r="C1592" s="71">
        <v>4.3</v>
      </c>
    </row>
    <row r="1593" spans="1:3">
      <c r="A1593" s="63">
        <v>2626</v>
      </c>
      <c r="B1593" s="64" t="s">
        <v>17446</v>
      </c>
      <c r="C1593" s="71">
        <v>5.0999999999999996</v>
      </c>
    </row>
    <row r="1594" spans="1:3">
      <c r="A1594" s="66">
        <v>2627</v>
      </c>
      <c r="B1594" s="67" t="s">
        <v>17447</v>
      </c>
      <c r="C1594" s="72">
        <v>5.0999999999999996</v>
      </c>
    </row>
    <row r="1595" spans="1:3">
      <c r="A1595" s="68">
        <v>2628</v>
      </c>
      <c r="B1595" s="69" t="s">
        <v>17448</v>
      </c>
      <c r="C1595" s="70">
        <v>6.1</v>
      </c>
    </row>
    <row r="1596" spans="1:3">
      <c r="A1596" s="63">
        <v>2629</v>
      </c>
      <c r="B1596" s="64" t="s">
        <v>17449</v>
      </c>
      <c r="C1596" s="71">
        <v>6.1</v>
      </c>
    </row>
    <row r="1597" spans="1:3">
      <c r="A1597" s="63">
        <v>2630</v>
      </c>
      <c r="B1597" s="64" t="s">
        <v>17450</v>
      </c>
      <c r="C1597" s="71">
        <v>6.1</v>
      </c>
    </row>
    <row r="1598" spans="1:3">
      <c r="A1598" s="63">
        <v>2642</v>
      </c>
      <c r="B1598" s="64" t="s">
        <v>17451</v>
      </c>
      <c r="C1598" s="71">
        <v>6.1</v>
      </c>
    </row>
    <row r="1599" spans="1:3">
      <c r="A1599" s="63">
        <v>2643</v>
      </c>
      <c r="B1599" s="64" t="s">
        <v>17452</v>
      </c>
      <c r="C1599" s="71">
        <v>6.1</v>
      </c>
    </row>
    <row r="1600" spans="1:3">
      <c r="A1600" s="66">
        <v>2644</v>
      </c>
      <c r="B1600" s="67" t="s">
        <v>17453</v>
      </c>
      <c r="C1600" s="72">
        <v>6.1</v>
      </c>
    </row>
    <row r="1601" spans="1:3">
      <c r="A1601" s="68">
        <v>2645</v>
      </c>
      <c r="B1601" s="69" t="s">
        <v>17454</v>
      </c>
      <c r="C1601" s="70">
        <v>6.1</v>
      </c>
    </row>
    <row r="1602" spans="1:3">
      <c r="A1602" s="66">
        <v>2646</v>
      </c>
      <c r="B1602" s="67" t="s">
        <v>17455</v>
      </c>
      <c r="C1602" s="72">
        <v>6.1</v>
      </c>
    </row>
    <row r="1603" spans="1:3">
      <c r="A1603" s="68">
        <v>2647</v>
      </c>
      <c r="B1603" s="69" t="s">
        <v>17456</v>
      </c>
      <c r="C1603" s="70">
        <v>6.1</v>
      </c>
    </row>
    <row r="1604" spans="1:3">
      <c r="A1604" s="63">
        <v>2648</v>
      </c>
      <c r="B1604" s="64" t="s">
        <v>17457</v>
      </c>
      <c r="C1604" s="71">
        <v>6.1</v>
      </c>
    </row>
    <row r="1605" spans="1:3">
      <c r="A1605" s="63">
        <v>2649</v>
      </c>
      <c r="B1605" s="64" t="s">
        <v>17458</v>
      </c>
      <c r="C1605" s="71">
        <v>6.1</v>
      </c>
    </row>
    <row r="1606" spans="1:3">
      <c r="A1606" s="63">
        <v>2650</v>
      </c>
      <c r="B1606" s="64" t="s">
        <v>17459</v>
      </c>
      <c r="C1606" s="71">
        <v>6.1</v>
      </c>
    </row>
    <row r="1607" spans="1:3">
      <c r="A1607" s="63">
        <v>2651</v>
      </c>
      <c r="B1607" s="64" t="s">
        <v>17460</v>
      </c>
      <c r="C1607" s="71">
        <v>6.1</v>
      </c>
    </row>
    <row r="1608" spans="1:3">
      <c r="A1608" s="63">
        <v>2653</v>
      </c>
      <c r="B1608" s="64" t="s">
        <v>17461</v>
      </c>
      <c r="C1608" s="71">
        <v>6.1</v>
      </c>
    </row>
    <row r="1609" spans="1:3">
      <c r="A1609" s="63">
        <v>2655</v>
      </c>
      <c r="B1609" s="64" t="s">
        <v>17462</v>
      </c>
      <c r="C1609" s="71">
        <v>6.1</v>
      </c>
    </row>
    <row r="1610" spans="1:3">
      <c r="A1610" s="63">
        <v>2656</v>
      </c>
      <c r="B1610" s="64" t="s">
        <v>17463</v>
      </c>
      <c r="C1610" s="71">
        <v>6.1</v>
      </c>
    </row>
    <row r="1611" spans="1:3">
      <c r="A1611" s="63">
        <v>2657</v>
      </c>
      <c r="B1611" s="64" t="s">
        <v>17464</v>
      </c>
      <c r="C1611" s="71">
        <v>6.1</v>
      </c>
    </row>
    <row r="1612" spans="1:3">
      <c r="A1612" s="63">
        <v>2659</v>
      </c>
      <c r="B1612" s="64" t="s">
        <v>17465</v>
      </c>
      <c r="C1612" s="71">
        <v>6.1</v>
      </c>
    </row>
    <row r="1613" spans="1:3">
      <c r="A1613" s="63">
        <v>2660</v>
      </c>
      <c r="B1613" s="64" t="s">
        <v>17466</v>
      </c>
      <c r="C1613" s="71">
        <v>6.1</v>
      </c>
    </row>
    <row r="1614" spans="1:3">
      <c r="A1614" s="63">
        <v>2661</v>
      </c>
      <c r="B1614" s="64" t="s">
        <v>17467</v>
      </c>
      <c r="C1614" s="71">
        <v>6.1</v>
      </c>
    </row>
    <row r="1615" spans="1:3">
      <c r="A1615" s="63">
        <v>2664</v>
      </c>
      <c r="B1615" s="64" t="s">
        <v>17468</v>
      </c>
      <c r="C1615" s="71">
        <v>6.1</v>
      </c>
    </row>
    <row r="1616" spans="1:3">
      <c r="A1616" s="63">
        <v>2667</v>
      </c>
      <c r="B1616" s="64" t="s">
        <v>17469</v>
      </c>
      <c r="C1616" s="71">
        <v>6.1</v>
      </c>
    </row>
    <row r="1617" spans="1:3">
      <c r="A1617" s="66">
        <v>2668</v>
      </c>
      <c r="B1617" s="67" t="s">
        <v>17470</v>
      </c>
      <c r="C1617" s="72">
        <v>6.1</v>
      </c>
    </row>
    <row r="1618" spans="1:3">
      <c r="A1618" s="73">
        <v>2669</v>
      </c>
      <c r="B1618" s="74" t="s">
        <v>17471</v>
      </c>
      <c r="C1618" s="70">
        <v>6.1</v>
      </c>
    </row>
    <row r="1619" spans="1:3">
      <c r="A1619" s="68">
        <v>2670</v>
      </c>
      <c r="B1619" s="69" t="s">
        <v>17472</v>
      </c>
      <c r="C1619" s="71">
        <v>8</v>
      </c>
    </row>
    <row r="1620" spans="1:3">
      <c r="A1620" s="63">
        <v>2671</v>
      </c>
      <c r="B1620" s="64" t="s">
        <v>17473</v>
      </c>
      <c r="C1620" s="71">
        <v>6.1</v>
      </c>
    </row>
    <row r="1621" spans="1:3" ht="30">
      <c r="A1621" s="63">
        <v>2672</v>
      </c>
      <c r="B1621" s="64" t="s">
        <v>17474</v>
      </c>
      <c r="C1621" s="71">
        <v>8</v>
      </c>
    </row>
    <row r="1622" spans="1:3">
      <c r="A1622" s="63">
        <v>2673</v>
      </c>
      <c r="B1622" s="64" t="s">
        <v>17475</v>
      </c>
      <c r="C1622" s="71">
        <v>6.1</v>
      </c>
    </row>
    <row r="1623" spans="1:3">
      <c r="A1623" s="63">
        <v>2674</v>
      </c>
      <c r="B1623" s="64" t="s">
        <v>17476</v>
      </c>
      <c r="C1623" s="71">
        <v>6.1</v>
      </c>
    </row>
    <row r="1624" spans="1:3">
      <c r="A1624" s="63">
        <v>2676</v>
      </c>
      <c r="B1624" s="64" t="s">
        <v>17477</v>
      </c>
      <c r="C1624" s="71">
        <v>2.2999999999999998</v>
      </c>
    </row>
    <row r="1625" spans="1:3">
      <c r="A1625" s="66">
        <v>2677</v>
      </c>
      <c r="B1625" s="67" t="s">
        <v>17478</v>
      </c>
      <c r="C1625" s="71">
        <v>8</v>
      </c>
    </row>
    <row r="1626" spans="1:3">
      <c r="A1626" s="68">
        <v>2678</v>
      </c>
      <c r="B1626" s="69" t="s">
        <v>17479</v>
      </c>
      <c r="C1626" s="71">
        <v>8</v>
      </c>
    </row>
    <row r="1627" spans="1:3">
      <c r="A1627" s="66">
        <v>2679</v>
      </c>
      <c r="B1627" s="67" t="s">
        <v>17480</v>
      </c>
      <c r="C1627" s="71">
        <v>8</v>
      </c>
    </row>
    <row r="1628" spans="1:3">
      <c r="A1628" s="68">
        <v>2680</v>
      </c>
      <c r="B1628" s="69" t="s">
        <v>17481</v>
      </c>
      <c r="C1628" s="71">
        <v>8</v>
      </c>
    </row>
    <row r="1629" spans="1:3">
      <c r="A1629" s="66">
        <v>2681</v>
      </c>
      <c r="B1629" s="67" t="s">
        <v>17482</v>
      </c>
      <c r="C1629" s="71">
        <v>8</v>
      </c>
    </row>
    <row r="1630" spans="1:3">
      <c r="A1630" s="68">
        <v>2682</v>
      </c>
      <c r="B1630" s="69" t="s">
        <v>17483</v>
      </c>
      <c r="C1630" s="71">
        <v>8</v>
      </c>
    </row>
    <row r="1631" spans="1:3">
      <c r="A1631" s="63">
        <v>2683</v>
      </c>
      <c r="B1631" s="64" t="s">
        <v>17484</v>
      </c>
      <c r="C1631" s="71">
        <v>8</v>
      </c>
    </row>
    <row r="1632" spans="1:3">
      <c r="A1632" s="63">
        <v>2684</v>
      </c>
      <c r="B1632" s="64" t="s">
        <v>17485</v>
      </c>
      <c r="C1632" s="71">
        <v>3</v>
      </c>
    </row>
    <row r="1633" spans="1:3">
      <c r="A1633" s="63">
        <v>2685</v>
      </c>
      <c r="B1633" s="64" t="s">
        <v>17486</v>
      </c>
      <c r="C1633" s="71">
        <v>8</v>
      </c>
    </row>
    <row r="1634" spans="1:3">
      <c r="A1634" s="63">
        <v>2686</v>
      </c>
      <c r="B1634" s="64" t="s">
        <v>17487</v>
      </c>
      <c r="C1634" s="71">
        <v>8</v>
      </c>
    </row>
    <row r="1635" spans="1:3">
      <c r="A1635" s="63">
        <v>2687</v>
      </c>
      <c r="B1635" s="64" t="s">
        <v>17488</v>
      </c>
      <c r="C1635" s="71">
        <v>4.0999999999999996</v>
      </c>
    </row>
    <row r="1636" spans="1:3">
      <c r="A1636" s="63">
        <v>2688</v>
      </c>
      <c r="B1636" s="64" t="s">
        <v>17489</v>
      </c>
      <c r="C1636" s="71">
        <v>6.1</v>
      </c>
    </row>
    <row r="1637" spans="1:3">
      <c r="A1637" s="63">
        <v>2689</v>
      </c>
      <c r="B1637" s="64" t="s">
        <v>17490</v>
      </c>
      <c r="C1637" s="71">
        <v>6.1</v>
      </c>
    </row>
    <row r="1638" spans="1:3">
      <c r="A1638" s="63">
        <v>2690</v>
      </c>
      <c r="B1638" s="64" t="s">
        <v>17491</v>
      </c>
      <c r="C1638" s="71">
        <v>6.1</v>
      </c>
    </row>
    <row r="1639" spans="1:3">
      <c r="A1639" s="63">
        <v>2691</v>
      </c>
      <c r="B1639" s="64" t="s">
        <v>17492</v>
      </c>
      <c r="C1639" s="71">
        <v>8</v>
      </c>
    </row>
    <row r="1640" spans="1:3">
      <c r="A1640" s="63">
        <v>2692</v>
      </c>
      <c r="B1640" s="64" t="s">
        <v>17493</v>
      </c>
      <c r="C1640" s="71">
        <v>8</v>
      </c>
    </row>
    <row r="1641" spans="1:3">
      <c r="A1641" s="63">
        <v>2693</v>
      </c>
      <c r="B1641" s="64" t="s">
        <v>17494</v>
      </c>
      <c r="C1641" s="71">
        <v>8</v>
      </c>
    </row>
    <row r="1642" spans="1:3" ht="30">
      <c r="A1642" s="63">
        <v>2698</v>
      </c>
      <c r="B1642" s="64" t="s">
        <v>17495</v>
      </c>
      <c r="C1642" s="71">
        <v>8</v>
      </c>
    </row>
    <row r="1643" spans="1:3">
      <c r="A1643" s="63">
        <v>2699</v>
      </c>
      <c r="B1643" s="64" t="s">
        <v>17496</v>
      </c>
      <c r="C1643" s="71">
        <v>8</v>
      </c>
    </row>
    <row r="1644" spans="1:3">
      <c r="A1644" s="63">
        <v>2705</v>
      </c>
      <c r="B1644" s="64" t="s">
        <v>17497</v>
      </c>
      <c r="C1644" s="71">
        <v>8</v>
      </c>
    </row>
    <row r="1645" spans="1:3">
      <c r="A1645" s="66">
        <v>2707</v>
      </c>
      <c r="B1645" s="67" t="s">
        <v>17498</v>
      </c>
      <c r="C1645" s="71">
        <v>3</v>
      </c>
    </row>
    <row r="1646" spans="1:3">
      <c r="A1646" s="68">
        <v>2709</v>
      </c>
      <c r="B1646" s="69" t="s">
        <v>17499</v>
      </c>
      <c r="C1646" s="71">
        <v>3</v>
      </c>
    </row>
    <row r="1647" spans="1:3">
      <c r="A1647" s="63">
        <v>2710</v>
      </c>
      <c r="B1647" s="64" t="s">
        <v>17500</v>
      </c>
      <c r="C1647" s="71">
        <v>3</v>
      </c>
    </row>
    <row r="1648" spans="1:3">
      <c r="A1648" s="63">
        <v>2713</v>
      </c>
      <c r="B1648" s="64" t="s">
        <v>17501</v>
      </c>
      <c r="C1648" s="71">
        <v>6.1</v>
      </c>
    </row>
    <row r="1649" spans="1:3">
      <c r="A1649" s="63">
        <v>2714</v>
      </c>
      <c r="B1649" s="64" t="s">
        <v>17502</v>
      </c>
      <c r="C1649" s="71">
        <v>4.0999999999999996</v>
      </c>
    </row>
    <row r="1650" spans="1:3">
      <c r="A1650" s="63">
        <v>2715</v>
      </c>
      <c r="B1650" s="64" t="s">
        <v>17503</v>
      </c>
      <c r="C1650" s="71">
        <v>4.0999999999999996</v>
      </c>
    </row>
    <row r="1651" spans="1:3">
      <c r="A1651" s="63">
        <v>2716</v>
      </c>
      <c r="B1651" s="64" t="s">
        <v>17504</v>
      </c>
      <c r="C1651" s="71">
        <v>6.1</v>
      </c>
    </row>
    <row r="1652" spans="1:3">
      <c r="A1652" s="63">
        <v>2717</v>
      </c>
      <c r="B1652" s="64" t="s">
        <v>17505</v>
      </c>
      <c r="C1652" s="71">
        <v>4.0999999999999996</v>
      </c>
    </row>
    <row r="1653" spans="1:3">
      <c r="A1653" s="63">
        <v>2719</v>
      </c>
      <c r="B1653" s="64" t="s">
        <v>17506</v>
      </c>
      <c r="C1653" s="71">
        <v>5.0999999999999996</v>
      </c>
    </row>
    <row r="1654" spans="1:3">
      <c r="A1654" s="63">
        <v>2720</v>
      </c>
      <c r="B1654" s="64" t="s">
        <v>17507</v>
      </c>
      <c r="C1654" s="71">
        <v>5.0999999999999996</v>
      </c>
    </row>
    <row r="1655" spans="1:3">
      <c r="A1655" s="63">
        <v>2721</v>
      </c>
      <c r="B1655" s="64" t="s">
        <v>17508</v>
      </c>
      <c r="C1655" s="71">
        <v>5.0999999999999996</v>
      </c>
    </row>
    <row r="1656" spans="1:3">
      <c r="A1656" s="63">
        <v>2722</v>
      </c>
      <c r="B1656" s="64" t="s">
        <v>17509</v>
      </c>
      <c r="C1656" s="71">
        <v>5.0999999999999996</v>
      </c>
    </row>
    <row r="1657" spans="1:3">
      <c r="A1657" s="63">
        <v>2723</v>
      </c>
      <c r="B1657" s="64" t="s">
        <v>17510</v>
      </c>
      <c r="C1657" s="71">
        <v>5.0999999999999996</v>
      </c>
    </row>
    <row r="1658" spans="1:3">
      <c r="A1658" s="63">
        <v>2724</v>
      </c>
      <c r="B1658" s="64" t="s">
        <v>17511</v>
      </c>
      <c r="C1658" s="71">
        <v>5.0999999999999996</v>
      </c>
    </row>
    <row r="1659" spans="1:3">
      <c r="A1659" s="63">
        <v>2725</v>
      </c>
      <c r="B1659" s="64" t="s">
        <v>17512</v>
      </c>
      <c r="C1659" s="71">
        <v>5.0999999999999996</v>
      </c>
    </row>
    <row r="1660" spans="1:3">
      <c r="A1660" s="63">
        <v>2726</v>
      </c>
      <c r="B1660" s="64" t="s">
        <v>17513</v>
      </c>
      <c r="C1660" s="71">
        <v>5.0999999999999996</v>
      </c>
    </row>
    <row r="1661" spans="1:3">
      <c r="A1661" s="63">
        <v>2727</v>
      </c>
      <c r="B1661" s="64" t="s">
        <v>17514</v>
      </c>
      <c r="C1661" s="71">
        <v>6.1</v>
      </c>
    </row>
    <row r="1662" spans="1:3">
      <c r="A1662" s="63">
        <v>2728</v>
      </c>
      <c r="B1662" s="64" t="s">
        <v>17515</v>
      </c>
      <c r="C1662" s="71">
        <v>5.0999999999999996</v>
      </c>
    </row>
    <row r="1663" spans="1:3">
      <c r="A1663" s="63">
        <v>2729</v>
      </c>
      <c r="B1663" s="64" t="s">
        <v>17516</v>
      </c>
      <c r="C1663" s="71">
        <v>6.1</v>
      </c>
    </row>
    <row r="1664" spans="1:3">
      <c r="A1664" s="63">
        <v>2730</v>
      </c>
      <c r="B1664" s="64" t="s">
        <v>17517</v>
      </c>
      <c r="C1664" s="71">
        <v>6.1</v>
      </c>
    </row>
    <row r="1665" spans="1:3">
      <c r="A1665" s="63">
        <v>2732</v>
      </c>
      <c r="B1665" s="64" t="s">
        <v>17518</v>
      </c>
      <c r="C1665" s="71">
        <v>6.1</v>
      </c>
    </row>
    <row r="1666" spans="1:3" ht="30">
      <c r="A1666" s="66">
        <v>2733</v>
      </c>
      <c r="B1666" s="67" t="s">
        <v>17519</v>
      </c>
      <c r="C1666" s="71">
        <v>3</v>
      </c>
    </row>
    <row r="1667" spans="1:3" ht="30">
      <c r="A1667" s="68">
        <v>2734</v>
      </c>
      <c r="B1667" s="69" t="s">
        <v>17520</v>
      </c>
      <c r="C1667" s="71">
        <v>8</v>
      </c>
    </row>
    <row r="1668" spans="1:3" ht="30">
      <c r="A1668" s="66">
        <v>2735</v>
      </c>
      <c r="B1668" s="67" t="s">
        <v>17521</v>
      </c>
      <c r="C1668" s="71">
        <v>8</v>
      </c>
    </row>
    <row r="1669" spans="1:3">
      <c r="A1669" s="68">
        <v>2738</v>
      </c>
      <c r="B1669" s="69" t="s">
        <v>17522</v>
      </c>
      <c r="C1669" s="71">
        <v>6.1</v>
      </c>
    </row>
    <row r="1670" spans="1:3">
      <c r="A1670" s="63">
        <v>2739</v>
      </c>
      <c r="B1670" s="64" t="s">
        <v>17523</v>
      </c>
      <c r="C1670" s="71">
        <v>8</v>
      </c>
    </row>
    <row r="1671" spans="1:3">
      <c r="A1671" s="63">
        <v>2740</v>
      </c>
      <c r="B1671" s="64" t="s">
        <v>17524</v>
      </c>
      <c r="C1671" s="71">
        <v>6.1</v>
      </c>
    </row>
    <row r="1672" spans="1:3">
      <c r="A1672" s="63">
        <v>2741</v>
      </c>
      <c r="B1672" s="64" t="s">
        <v>17525</v>
      </c>
      <c r="C1672" s="71">
        <v>5.0999999999999996</v>
      </c>
    </row>
    <row r="1673" spans="1:3">
      <c r="A1673" s="63">
        <v>2742</v>
      </c>
      <c r="B1673" s="64" t="s">
        <v>17526</v>
      </c>
      <c r="C1673" s="71">
        <v>6.1</v>
      </c>
    </row>
    <row r="1674" spans="1:3">
      <c r="A1674" s="63">
        <v>2743</v>
      </c>
      <c r="B1674" s="64" t="s">
        <v>17527</v>
      </c>
      <c r="C1674" s="71">
        <v>6.1</v>
      </c>
    </row>
    <row r="1675" spans="1:3">
      <c r="A1675" s="63">
        <v>2744</v>
      </c>
      <c r="B1675" s="64" t="s">
        <v>17528</v>
      </c>
      <c r="C1675" s="71">
        <v>6.1</v>
      </c>
    </row>
    <row r="1676" spans="1:3">
      <c r="A1676" s="63">
        <v>2745</v>
      </c>
      <c r="B1676" s="64" t="s">
        <v>17529</v>
      </c>
      <c r="C1676" s="71">
        <v>6.1</v>
      </c>
    </row>
    <row r="1677" spans="1:3">
      <c r="A1677" s="63">
        <v>2746</v>
      </c>
      <c r="B1677" s="64" t="s">
        <v>17530</v>
      </c>
      <c r="C1677" s="71">
        <v>6.1</v>
      </c>
    </row>
    <row r="1678" spans="1:3">
      <c r="A1678" s="63">
        <v>2747</v>
      </c>
      <c r="B1678" s="64" t="s">
        <v>17531</v>
      </c>
      <c r="C1678" s="71">
        <v>6.1</v>
      </c>
    </row>
    <row r="1679" spans="1:3">
      <c r="A1679" s="63">
        <v>2748</v>
      </c>
      <c r="B1679" s="64" t="s">
        <v>17532</v>
      </c>
      <c r="C1679" s="71">
        <v>6.1</v>
      </c>
    </row>
    <row r="1680" spans="1:3">
      <c r="A1680" s="63">
        <v>2749</v>
      </c>
      <c r="B1680" s="64" t="s">
        <v>17533</v>
      </c>
      <c r="C1680" s="71">
        <v>3</v>
      </c>
    </row>
    <row r="1681" spans="1:3">
      <c r="A1681" s="63">
        <v>2750</v>
      </c>
      <c r="B1681" s="64" t="s">
        <v>17534</v>
      </c>
      <c r="C1681" s="71">
        <v>6.1</v>
      </c>
    </row>
    <row r="1682" spans="1:3">
      <c r="A1682" s="63">
        <v>2751</v>
      </c>
      <c r="B1682" s="64" t="s">
        <v>17535</v>
      </c>
      <c r="C1682" s="71">
        <v>8</v>
      </c>
    </row>
    <row r="1683" spans="1:3">
      <c r="A1683" s="63">
        <v>2752</v>
      </c>
      <c r="B1683" s="64" t="s">
        <v>17536</v>
      </c>
      <c r="C1683" s="71">
        <v>3</v>
      </c>
    </row>
    <row r="1684" spans="1:3">
      <c r="A1684" s="63">
        <v>2753</v>
      </c>
      <c r="B1684" s="64" t="s">
        <v>17537</v>
      </c>
      <c r="C1684" s="71">
        <v>6.1</v>
      </c>
    </row>
    <row r="1685" spans="1:3">
      <c r="A1685" s="63">
        <v>2754</v>
      </c>
      <c r="B1685" s="64" t="s">
        <v>17538</v>
      </c>
      <c r="C1685" s="71">
        <v>6.1</v>
      </c>
    </row>
    <row r="1686" spans="1:3">
      <c r="A1686" s="66">
        <v>2757</v>
      </c>
      <c r="B1686" s="67" t="s">
        <v>17539</v>
      </c>
      <c r="C1686" s="71">
        <v>6.1</v>
      </c>
    </row>
    <row r="1687" spans="1:3" ht="30">
      <c r="A1687" s="73">
        <v>2758</v>
      </c>
      <c r="B1687" s="74" t="s">
        <v>17540</v>
      </c>
      <c r="C1687" s="71">
        <v>3</v>
      </c>
    </row>
    <row r="1688" spans="1:3">
      <c r="A1688" s="73">
        <v>2759</v>
      </c>
      <c r="B1688" s="74" t="s">
        <v>17541</v>
      </c>
      <c r="C1688" s="71">
        <v>6.1</v>
      </c>
    </row>
    <row r="1689" spans="1:3" ht="30">
      <c r="A1689" s="73">
        <v>2760</v>
      </c>
      <c r="B1689" s="74" t="s">
        <v>17542</v>
      </c>
      <c r="C1689" s="71">
        <v>3</v>
      </c>
    </row>
    <row r="1690" spans="1:3">
      <c r="A1690" s="73">
        <v>2761</v>
      </c>
      <c r="B1690" s="74" t="s">
        <v>17543</v>
      </c>
      <c r="C1690" s="71">
        <v>6.1</v>
      </c>
    </row>
    <row r="1691" spans="1:3" ht="30">
      <c r="A1691" s="73">
        <v>2762</v>
      </c>
      <c r="B1691" s="74" t="s">
        <v>17544</v>
      </c>
      <c r="C1691" s="71">
        <v>3</v>
      </c>
    </row>
    <row r="1692" spans="1:3">
      <c r="A1692" s="73">
        <v>2763</v>
      </c>
      <c r="B1692" s="74" t="s">
        <v>17545</v>
      </c>
      <c r="C1692" s="71">
        <v>6.1</v>
      </c>
    </row>
    <row r="1693" spans="1:3" ht="30">
      <c r="A1693" s="68">
        <v>2764</v>
      </c>
      <c r="B1693" s="69" t="s">
        <v>17546</v>
      </c>
      <c r="C1693" s="71">
        <v>3</v>
      </c>
    </row>
    <row r="1694" spans="1:3">
      <c r="A1694" s="66">
        <v>2771</v>
      </c>
      <c r="B1694" s="67" t="s">
        <v>17547</v>
      </c>
      <c r="C1694" s="71">
        <v>6.1</v>
      </c>
    </row>
    <row r="1695" spans="1:3" ht="30">
      <c r="A1695" s="73">
        <v>2772</v>
      </c>
      <c r="B1695" s="74" t="s">
        <v>17548</v>
      </c>
      <c r="C1695" s="71">
        <v>3</v>
      </c>
    </row>
    <row r="1696" spans="1:3">
      <c r="A1696" s="73">
        <v>2775</v>
      </c>
      <c r="B1696" s="74" t="s">
        <v>17549</v>
      </c>
      <c r="C1696" s="71">
        <v>6.1</v>
      </c>
    </row>
    <row r="1697" spans="1:3" ht="30">
      <c r="A1697" s="73">
        <v>2776</v>
      </c>
      <c r="B1697" s="74" t="s">
        <v>17550</v>
      </c>
      <c r="C1697" s="71">
        <v>3</v>
      </c>
    </row>
    <row r="1698" spans="1:3">
      <c r="A1698" s="73">
        <v>2777</v>
      </c>
      <c r="B1698" s="74" t="s">
        <v>17551</v>
      </c>
      <c r="C1698" s="71">
        <v>6.1</v>
      </c>
    </row>
    <row r="1699" spans="1:3" ht="30">
      <c r="A1699" s="73">
        <v>2778</v>
      </c>
      <c r="B1699" s="74" t="s">
        <v>17552</v>
      </c>
      <c r="C1699" s="71">
        <v>3</v>
      </c>
    </row>
    <row r="1700" spans="1:3">
      <c r="A1700" s="73">
        <v>2779</v>
      </c>
      <c r="B1700" s="74" t="s">
        <v>17553</v>
      </c>
      <c r="C1700" s="71">
        <v>6.1</v>
      </c>
    </row>
    <row r="1701" spans="1:3" ht="30">
      <c r="A1701" s="73">
        <v>2780</v>
      </c>
      <c r="B1701" s="74" t="s">
        <v>17554</v>
      </c>
      <c r="C1701" s="71">
        <v>3</v>
      </c>
    </row>
    <row r="1702" spans="1:3">
      <c r="A1702" s="73">
        <v>2781</v>
      </c>
      <c r="B1702" s="74" t="s">
        <v>17555</v>
      </c>
      <c r="C1702" s="71">
        <v>6.1</v>
      </c>
    </row>
    <row r="1703" spans="1:3" ht="30">
      <c r="A1703" s="73">
        <v>2782</v>
      </c>
      <c r="B1703" s="74" t="s">
        <v>17556</v>
      </c>
      <c r="C1703" s="71">
        <v>3</v>
      </c>
    </row>
    <row r="1704" spans="1:3">
      <c r="A1704" s="73">
        <v>2783</v>
      </c>
      <c r="B1704" s="74" t="s">
        <v>17557</v>
      </c>
      <c r="C1704" s="71">
        <v>6.1</v>
      </c>
    </row>
    <row r="1705" spans="1:3" ht="30">
      <c r="A1705" s="73">
        <v>2784</v>
      </c>
      <c r="B1705" s="74" t="s">
        <v>17558</v>
      </c>
      <c r="C1705" s="71">
        <v>3</v>
      </c>
    </row>
    <row r="1706" spans="1:3">
      <c r="A1706" s="68">
        <v>2785</v>
      </c>
      <c r="B1706" s="69" t="s">
        <v>17559</v>
      </c>
      <c r="C1706" s="71">
        <v>6.1</v>
      </c>
    </row>
    <row r="1707" spans="1:3">
      <c r="A1707" s="66">
        <v>2786</v>
      </c>
      <c r="B1707" s="67" t="s">
        <v>17560</v>
      </c>
      <c r="C1707" s="71">
        <v>6.1</v>
      </c>
    </row>
    <row r="1708" spans="1:3" ht="30">
      <c r="A1708" s="68">
        <v>2787</v>
      </c>
      <c r="B1708" s="69" t="s">
        <v>17561</v>
      </c>
      <c r="C1708" s="71">
        <v>3</v>
      </c>
    </row>
    <row r="1709" spans="1:3">
      <c r="A1709" s="66">
        <v>2788</v>
      </c>
      <c r="B1709" s="67" t="s">
        <v>17562</v>
      </c>
      <c r="C1709" s="71">
        <v>6.1</v>
      </c>
    </row>
    <row r="1710" spans="1:3" ht="30">
      <c r="A1710" s="68">
        <v>2789</v>
      </c>
      <c r="B1710" s="69" t="s">
        <v>17563</v>
      </c>
      <c r="C1710" s="71">
        <v>8</v>
      </c>
    </row>
    <row r="1711" spans="1:3">
      <c r="A1711" s="66">
        <v>2790</v>
      </c>
      <c r="B1711" s="64" t="s">
        <v>17564</v>
      </c>
      <c r="C1711" s="71">
        <v>8</v>
      </c>
    </row>
    <row r="1712" spans="1:3" ht="30">
      <c r="A1712" s="68">
        <v>2793</v>
      </c>
      <c r="B1712" s="64" t="s">
        <v>17565</v>
      </c>
      <c r="C1712" s="71">
        <v>4.2</v>
      </c>
    </row>
    <row r="1713" spans="1:3">
      <c r="A1713" s="63">
        <v>2794</v>
      </c>
      <c r="B1713" s="64" t="s">
        <v>17566</v>
      </c>
      <c r="C1713" s="71">
        <v>8</v>
      </c>
    </row>
    <row r="1714" spans="1:3">
      <c r="A1714" s="63">
        <v>2795</v>
      </c>
      <c r="B1714" s="64" t="s">
        <v>17567</v>
      </c>
      <c r="C1714" s="71">
        <v>8</v>
      </c>
    </row>
    <row r="1715" spans="1:3" ht="30">
      <c r="A1715" s="63">
        <v>2796</v>
      </c>
      <c r="B1715" s="64" t="s">
        <v>17568</v>
      </c>
      <c r="C1715" s="71">
        <v>8</v>
      </c>
    </row>
    <row r="1716" spans="1:3">
      <c r="A1716" s="63">
        <v>2797</v>
      </c>
      <c r="B1716" s="64" t="s">
        <v>17569</v>
      </c>
      <c r="C1716" s="71">
        <v>8</v>
      </c>
    </row>
    <row r="1717" spans="1:3">
      <c r="A1717" s="63">
        <v>2798</v>
      </c>
      <c r="B1717" s="64" t="s">
        <v>17570</v>
      </c>
      <c r="C1717" s="71">
        <v>8</v>
      </c>
    </row>
    <row r="1718" spans="1:3">
      <c r="A1718" s="63">
        <v>2799</v>
      </c>
      <c r="B1718" s="64" t="s">
        <v>17571</v>
      </c>
      <c r="C1718" s="71">
        <v>8</v>
      </c>
    </row>
    <row r="1719" spans="1:3">
      <c r="A1719" s="63">
        <v>2800</v>
      </c>
      <c r="B1719" s="64" t="s">
        <v>17572</v>
      </c>
      <c r="C1719" s="71">
        <v>8</v>
      </c>
    </row>
    <row r="1720" spans="1:3" ht="30">
      <c r="A1720" s="66">
        <v>2801</v>
      </c>
      <c r="B1720" s="67" t="s">
        <v>17573</v>
      </c>
      <c r="C1720" s="71">
        <v>8</v>
      </c>
    </row>
    <row r="1721" spans="1:3">
      <c r="A1721" s="68">
        <v>2802</v>
      </c>
      <c r="B1721" s="69" t="s">
        <v>17574</v>
      </c>
      <c r="C1721" s="71">
        <v>8</v>
      </c>
    </row>
    <row r="1722" spans="1:3">
      <c r="A1722" s="63">
        <v>2803</v>
      </c>
      <c r="B1722" s="64" t="s">
        <v>17575</v>
      </c>
      <c r="C1722" s="71">
        <v>8</v>
      </c>
    </row>
    <row r="1723" spans="1:3">
      <c r="A1723" s="63">
        <v>2805</v>
      </c>
      <c r="B1723" s="64" t="s">
        <v>17576</v>
      </c>
      <c r="C1723" s="71">
        <v>4.3</v>
      </c>
    </row>
    <row r="1724" spans="1:3">
      <c r="A1724" s="63">
        <v>2806</v>
      </c>
      <c r="B1724" s="64" t="s">
        <v>17577</v>
      </c>
      <c r="C1724" s="71">
        <v>4.3</v>
      </c>
    </row>
    <row r="1725" spans="1:3" ht="30">
      <c r="A1725" s="63">
        <v>2807</v>
      </c>
      <c r="B1725" s="64" t="s">
        <v>17578</v>
      </c>
      <c r="C1725" s="79" t="s">
        <v>16522</v>
      </c>
    </row>
    <row r="1726" spans="1:3">
      <c r="A1726" s="63">
        <v>2809</v>
      </c>
      <c r="B1726" s="64" t="s">
        <v>17579</v>
      </c>
      <c r="C1726" s="71">
        <v>8</v>
      </c>
    </row>
    <row r="1727" spans="1:3">
      <c r="A1727" s="66">
        <v>2810</v>
      </c>
      <c r="B1727" s="67" t="s">
        <v>17580</v>
      </c>
      <c r="C1727" s="71">
        <v>6.1</v>
      </c>
    </row>
    <row r="1728" spans="1:3">
      <c r="A1728" s="73">
        <v>2811</v>
      </c>
      <c r="B1728" s="74" t="s">
        <v>17581</v>
      </c>
      <c r="C1728" s="71">
        <v>6.1</v>
      </c>
    </row>
    <row r="1729" spans="1:3" ht="30">
      <c r="A1729" s="68">
        <v>2812</v>
      </c>
      <c r="B1729" s="69" t="s">
        <v>17582</v>
      </c>
      <c r="C1729" s="79" t="s">
        <v>16522</v>
      </c>
    </row>
    <row r="1730" spans="1:3">
      <c r="A1730" s="66">
        <v>2813</v>
      </c>
      <c r="B1730" s="67" t="s">
        <v>17583</v>
      </c>
      <c r="C1730" s="72">
        <v>4.3</v>
      </c>
    </row>
    <row r="1731" spans="1:3">
      <c r="A1731" s="73">
        <v>2814</v>
      </c>
      <c r="B1731" s="74" t="s">
        <v>17584</v>
      </c>
      <c r="C1731" s="75">
        <v>6.2</v>
      </c>
    </row>
    <row r="1732" spans="1:3">
      <c r="A1732" s="68">
        <v>2815</v>
      </c>
      <c r="B1732" s="69" t="s">
        <v>17585</v>
      </c>
      <c r="C1732" s="70">
        <v>8</v>
      </c>
    </row>
    <row r="1733" spans="1:3">
      <c r="A1733" s="66">
        <v>2817</v>
      </c>
      <c r="B1733" s="67" t="s">
        <v>17586</v>
      </c>
      <c r="C1733" s="71">
        <v>8</v>
      </c>
    </row>
    <row r="1734" spans="1:3">
      <c r="A1734" s="73">
        <v>2818</v>
      </c>
      <c r="B1734" s="74" t="s">
        <v>17587</v>
      </c>
      <c r="C1734" s="71">
        <v>8</v>
      </c>
    </row>
    <row r="1735" spans="1:3">
      <c r="A1735" s="68">
        <v>2819</v>
      </c>
      <c r="B1735" s="69" t="s">
        <v>17588</v>
      </c>
      <c r="C1735" s="71">
        <v>8</v>
      </c>
    </row>
    <row r="1736" spans="1:3">
      <c r="A1736" s="63">
        <v>2820</v>
      </c>
      <c r="B1736" s="64" t="s">
        <v>17589</v>
      </c>
      <c r="C1736" s="71">
        <v>8</v>
      </c>
    </row>
    <row r="1737" spans="1:3">
      <c r="A1737" s="66">
        <v>2821</v>
      </c>
      <c r="B1737" s="67" t="s">
        <v>17590</v>
      </c>
      <c r="C1737" s="71">
        <v>6.1</v>
      </c>
    </row>
    <row r="1738" spans="1:3">
      <c r="A1738" s="68">
        <v>2822</v>
      </c>
      <c r="B1738" s="69" t="s">
        <v>17591</v>
      </c>
      <c r="C1738" s="71">
        <v>6.1</v>
      </c>
    </row>
    <row r="1739" spans="1:3">
      <c r="A1739" s="66">
        <v>2823</v>
      </c>
      <c r="B1739" s="67" t="s">
        <v>17592</v>
      </c>
      <c r="C1739" s="72">
        <v>8</v>
      </c>
    </row>
    <row r="1740" spans="1:3">
      <c r="A1740" s="68">
        <v>2826</v>
      </c>
      <c r="B1740" s="69" t="s">
        <v>17593</v>
      </c>
      <c r="C1740" s="70">
        <v>8</v>
      </c>
    </row>
    <row r="1741" spans="1:3">
      <c r="A1741" s="63">
        <v>2829</v>
      </c>
      <c r="B1741" s="64" t="s">
        <v>17594</v>
      </c>
      <c r="C1741" s="71">
        <v>8</v>
      </c>
    </row>
    <row r="1742" spans="1:3">
      <c r="A1742" s="63">
        <v>2830</v>
      </c>
      <c r="B1742" s="64" t="s">
        <v>17595</v>
      </c>
      <c r="C1742" s="71">
        <v>4.3</v>
      </c>
    </row>
    <row r="1743" spans="1:3">
      <c r="A1743" s="63">
        <v>2831</v>
      </c>
      <c r="B1743" s="64" t="s">
        <v>17596</v>
      </c>
      <c r="C1743" s="71">
        <v>6.1</v>
      </c>
    </row>
    <row r="1744" spans="1:3">
      <c r="A1744" s="63">
        <v>2834</v>
      </c>
      <c r="B1744" s="64" t="s">
        <v>17597</v>
      </c>
      <c r="C1744" s="71">
        <v>8</v>
      </c>
    </row>
    <row r="1745" spans="1:3">
      <c r="A1745" s="63">
        <v>2835</v>
      </c>
      <c r="B1745" s="64" t="s">
        <v>17598</v>
      </c>
      <c r="C1745" s="71">
        <v>4.3</v>
      </c>
    </row>
    <row r="1746" spans="1:3">
      <c r="A1746" s="66">
        <v>2837</v>
      </c>
      <c r="B1746" s="67" t="s">
        <v>17599</v>
      </c>
      <c r="C1746" s="71">
        <v>8</v>
      </c>
    </row>
    <row r="1747" spans="1:3">
      <c r="A1747" s="68">
        <v>2838</v>
      </c>
      <c r="B1747" s="69" t="s">
        <v>17600</v>
      </c>
      <c r="C1747" s="71">
        <v>3</v>
      </c>
    </row>
    <row r="1748" spans="1:3">
      <c r="A1748" s="63">
        <v>2839</v>
      </c>
      <c r="B1748" s="64" t="s">
        <v>17601</v>
      </c>
      <c r="C1748" s="71">
        <v>6.1</v>
      </c>
    </row>
    <row r="1749" spans="1:3">
      <c r="A1749" s="63">
        <v>2840</v>
      </c>
      <c r="B1749" s="64" t="s">
        <v>17602</v>
      </c>
      <c r="C1749" s="71">
        <v>3</v>
      </c>
    </row>
    <row r="1750" spans="1:3">
      <c r="A1750" s="63">
        <v>2841</v>
      </c>
      <c r="B1750" s="64" t="s">
        <v>17603</v>
      </c>
      <c r="C1750" s="71">
        <v>3</v>
      </c>
    </row>
    <row r="1751" spans="1:3">
      <c r="A1751" s="63">
        <v>2842</v>
      </c>
      <c r="B1751" s="64" t="s">
        <v>17604</v>
      </c>
      <c r="C1751" s="71">
        <v>3</v>
      </c>
    </row>
    <row r="1752" spans="1:3">
      <c r="A1752" s="63">
        <v>2844</v>
      </c>
      <c r="B1752" s="64" t="s">
        <v>17605</v>
      </c>
      <c r="C1752" s="71">
        <v>4.3</v>
      </c>
    </row>
    <row r="1753" spans="1:3">
      <c r="A1753" s="63">
        <v>2845</v>
      </c>
      <c r="B1753" s="64" t="s">
        <v>17606</v>
      </c>
      <c r="C1753" s="71">
        <v>4.2</v>
      </c>
    </row>
    <row r="1754" spans="1:3">
      <c r="A1754" s="63">
        <v>2846</v>
      </c>
      <c r="B1754" s="64" t="s">
        <v>17607</v>
      </c>
      <c r="C1754" s="71">
        <v>4.2</v>
      </c>
    </row>
    <row r="1755" spans="1:3">
      <c r="A1755" s="63">
        <v>2849</v>
      </c>
      <c r="B1755" s="64" t="s">
        <v>17608</v>
      </c>
      <c r="C1755" s="71">
        <v>6.1</v>
      </c>
    </row>
    <row r="1756" spans="1:3">
      <c r="A1756" s="63">
        <v>2850</v>
      </c>
      <c r="B1756" s="64" t="s">
        <v>17609</v>
      </c>
      <c r="C1756" s="71">
        <v>3</v>
      </c>
    </row>
    <row r="1757" spans="1:3">
      <c r="A1757" s="63">
        <v>2851</v>
      </c>
      <c r="B1757" s="64" t="s">
        <v>17610</v>
      </c>
      <c r="C1757" s="71">
        <v>8</v>
      </c>
    </row>
    <row r="1758" spans="1:3" ht="30">
      <c r="A1758" s="63">
        <v>2852</v>
      </c>
      <c r="B1758" s="64" t="s">
        <v>17611</v>
      </c>
      <c r="C1758" s="71">
        <v>4.0999999999999996</v>
      </c>
    </row>
    <row r="1759" spans="1:3">
      <c r="A1759" s="63">
        <v>2853</v>
      </c>
      <c r="B1759" s="64" t="s">
        <v>17612</v>
      </c>
      <c r="C1759" s="71">
        <v>6.1</v>
      </c>
    </row>
    <row r="1760" spans="1:3">
      <c r="A1760" s="63">
        <v>2854</v>
      </c>
      <c r="B1760" s="64" t="s">
        <v>17613</v>
      </c>
      <c r="C1760" s="71">
        <v>6.1</v>
      </c>
    </row>
    <row r="1761" spans="1:3">
      <c r="A1761" s="63">
        <v>2855</v>
      </c>
      <c r="B1761" s="64" t="s">
        <v>17614</v>
      </c>
      <c r="C1761" s="71">
        <v>6.1</v>
      </c>
    </row>
    <row r="1762" spans="1:3">
      <c r="A1762" s="63">
        <v>2856</v>
      </c>
      <c r="B1762" s="64" t="s">
        <v>17615</v>
      </c>
      <c r="C1762" s="71">
        <v>6.1</v>
      </c>
    </row>
    <row r="1763" spans="1:3" ht="45">
      <c r="A1763" s="63">
        <v>2857</v>
      </c>
      <c r="B1763" s="64" t="s">
        <v>17616</v>
      </c>
      <c r="C1763" s="71">
        <v>2.2000000000000002</v>
      </c>
    </row>
    <row r="1764" spans="1:3" ht="45">
      <c r="A1764" s="63">
        <v>2858</v>
      </c>
      <c r="B1764" s="64" t="s">
        <v>17617</v>
      </c>
      <c r="C1764" s="71">
        <v>4.0999999999999996</v>
      </c>
    </row>
    <row r="1765" spans="1:3">
      <c r="A1765" s="63">
        <v>2859</v>
      </c>
      <c r="B1765" s="64" t="s">
        <v>17618</v>
      </c>
      <c r="C1765" s="71">
        <v>6.1</v>
      </c>
    </row>
    <row r="1766" spans="1:3">
      <c r="A1766" s="63">
        <v>2861</v>
      </c>
      <c r="B1766" s="64" t="s">
        <v>17619</v>
      </c>
      <c r="C1766" s="71">
        <v>6.1</v>
      </c>
    </row>
    <row r="1767" spans="1:3">
      <c r="A1767" s="63">
        <v>2862</v>
      </c>
      <c r="B1767" s="64" t="s">
        <v>17620</v>
      </c>
      <c r="C1767" s="71">
        <v>6.1</v>
      </c>
    </row>
    <row r="1768" spans="1:3">
      <c r="A1768" s="63">
        <v>2863</v>
      </c>
      <c r="B1768" s="64" t="s">
        <v>17621</v>
      </c>
      <c r="C1768" s="71">
        <v>6.1</v>
      </c>
    </row>
    <row r="1769" spans="1:3">
      <c r="A1769" s="63">
        <v>2864</v>
      </c>
      <c r="B1769" s="64" t="s">
        <v>17622</v>
      </c>
      <c r="C1769" s="71">
        <v>6.1</v>
      </c>
    </row>
    <row r="1770" spans="1:3">
      <c r="A1770" s="63">
        <v>2865</v>
      </c>
      <c r="B1770" s="64" t="s">
        <v>17623</v>
      </c>
      <c r="C1770" s="71">
        <v>8</v>
      </c>
    </row>
    <row r="1771" spans="1:3">
      <c r="A1771" s="66">
        <v>2869</v>
      </c>
      <c r="B1771" s="67" t="s">
        <v>17624</v>
      </c>
      <c r="C1771" s="71">
        <v>8</v>
      </c>
    </row>
    <row r="1772" spans="1:3">
      <c r="A1772" s="73">
        <v>2870</v>
      </c>
      <c r="B1772" s="69" t="s">
        <v>17625</v>
      </c>
      <c r="C1772" s="71">
        <v>4.2</v>
      </c>
    </row>
    <row r="1773" spans="1:3">
      <c r="A1773" s="68">
        <v>2871</v>
      </c>
      <c r="B1773" s="64" t="s">
        <v>17626</v>
      </c>
      <c r="C1773" s="71">
        <v>6.1</v>
      </c>
    </row>
    <row r="1774" spans="1:3">
      <c r="A1774" s="66">
        <v>2872</v>
      </c>
      <c r="B1774" s="67" t="s">
        <v>17627</v>
      </c>
      <c r="C1774" s="71">
        <v>6.1</v>
      </c>
    </row>
    <row r="1775" spans="1:3">
      <c r="A1775" s="68">
        <v>2873</v>
      </c>
      <c r="B1775" s="69" t="s">
        <v>17628</v>
      </c>
      <c r="C1775" s="71">
        <v>6.1</v>
      </c>
    </row>
    <row r="1776" spans="1:3">
      <c r="A1776" s="63">
        <v>2874</v>
      </c>
      <c r="B1776" s="64" t="s">
        <v>17629</v>
      </c>
      <c r="C1776" s="71">
        <v>6.1</v>
      </c>
    </row>
    <row r="1777" spans="1:3">
      <c r="A1777" s="63">
        <v>2875</v>
      </c>
      <c r="B1777" s="64" t="s">
        <v>17630</v>
      </c>
      <c r="C1777" s="71">
        <v>6.1</v>
      </c>
    </row>
    <row r="1778" spans="1:3">
      <c r="A1778" s="63">
        <v>2876</v>
      </c>
      <c r="B1778" s="64" t="s">
        <v>17631</v>
      </c>
      <c r="C1778" s="71">
        <v>6.1</v>
      </c>
    </row>
    <row r="1779" spans="1:3">
      <c r="A1779" s="63">
        <v>2878</v>
      </c>
      <c r="B1779" s="64" t="s">
        <v>17632</v>
      </c>
      <c r="C1779" s="71">
        <v>4.0999999999999996</v>
      </c>
    </row>
    <row r="1780" spans="1:3">
      <c r="A1780" s="63">
        <v>2879</v>
      </c>
      <c r="B1780" s="64" t="s">
        <v>17633</v>
      </c>
      <c r="C1780" s="71">
        <v>8</v>
      </c>
    </row>
    <row r="1781" spans="1:3" ht="45">
      <c r="A1781" s="66">
        <v>2880</v>
      </c>
      <c r="B1781" s="67" t="s">
        <v>17634</v>
      </c>
      <c r="C1781" s="71">
        <v>5.0999999999999996</v>
      </c>
    </row>
    <row r="1782" spans="1:3">
      <c r="A1782" s="73">
        <v>2881</v>
      </c>
      <c r="B1782" s="74" t="s">
        <v>17635</v>
      </c>
      <c r="C1782" s="71">
        <v>4.2</v>
      </c>
    </row>
    <row r="1783" spans="1:3">
      <c r="A1783" s="73">
        <v>2900</v>
      </c>
      <c r="B1783" s="74" t="s">
        <v>17636</v>
      </c>
      <c r="C1783" s="72">
        <v>6.2</v>
      </c>
    </row>
    <row r="1784" spans="1:3">
      <c r="A1784" s="68">
        <v>2901</v>
      </c>
      <c r="B1784" s="69" t="s">
        <v>17637</v>
      </c>
      <c r="C1784" s="70">
        <v>2.2999999999999998</v>
      </c>
    </row>
    <row r="1785" spans="1:3">
      <c r="A1785" s="66">
        <v>2902</v>
      </c>
      <c r="B1785" s="67" t="s">
        <v>17638</v>
      </c>
      <c r="C1785" s="71">
        <v>6.1</v>
      </c>
    </row>
    <row r="1786" spans="1:3" ht="30">
      <c r="A1786" s="73">
        <v>2903</v>
      </c>
      <c r="B1786" s="74" t="s">
        <v>17639</v>
      </c>
      <c r="C1786" s="71">
        <v>6.1</v>
      </c>
    </row>
    <row r="1787" spans="1:3">
      <c r="A1787" s="68">
        <v>2904</v>
      </c>
      <c r="B1787" s="69" t="s">
        <v>17640</v>
      </c>
      <c r="C1787" s="71">
        <v>8</v>
      </c>
    </row>
    <row r="1788" spans="1:3">
      <c r="A1788" s="63">
        <v>2905</v>
      </c>
      <c r="B1788" s="64" t="s">
        <v>17641</v>
      </c>
      <c r="C1788" s="71">
        <v>8</v>
      </c>
    </row>
    <row r="1789" spans="1:3" ht="30">
      <c r="A1789" s="63">
        <v>2907</v>
      </c>
      <c r="B1789" s="64" t="s">
        <v>17642</v>
      </c>
      <c r="C1789" s="71">
        <v>4.0999999999999996</v>
      </c>
    </row>
    <row r="1790" spans="1:3">
      <c r="A1790" s="63">
        <v>2908</v>
      </c>
      <c r="B1790" s="64" t="s">
        <v>17643</v>
      </c>
      <c r="C1790" s="71">
        <v>7</v>
      </c>
    </row>
    <row r="1791" spans="1:3" ht="45">
      <c r="A1791" s="63">
        <v>2909</v>
      </c>
      <c r="B1791" s="64" t="s">
        <v>17644</v>
      </c>
      <c r="C1791" s="71">
        <v>7</v>
      </c>
    </row>
    <row r="1792" spans="1:3" ht="30">
      <c r="A1792" s="66">
        <v>2910</v>
      </c>
      <c r="B1792" s="67" t="s">
        <v>17645</v>
      </c>
      <c r="C1792" s="72">
        <v>7</v>
      </c>
    </row>
    <row r="1793" spans="1:3" ht="30">
      <c r="A1793" s="68">
        <v>2911</v>
      </c>
      <c r="B1793" s="69" t="s">
        <v>17646</v>
      </c>
      <c r="C1793" s="70">
        <v>7</v>
      </c>
    </row>
    <row r="1794" spans="1:3" ht="30">
      <c r="A1794" s="66">
        <v>2912</v>
      </c>
      <c r="B1794" s="67" t="s">
        <v>17647</v>
      </c>
      <c r="C1794" s="72">
        <v>7</v>
      </c>
    </row>
    <row r="1795" spans="1:3" ht="45">
      <c r="A1795" s="73">
        <v>2913</v>
      </c>
      <c r="B1795" s="80" t="s">
        <v>17648</v>
      </c>
      <c r="C1795" s="75">
        <v>7</v>
      </c>
    </row>
    <row r="1796" spans="1:3" ht="30">
      <c r="A1796" s="68">
        <v>2915</v>
      </c>
      <c r="B1796" s="69" t="s">
        <v>17649</v>
      </c>
      <c r="C1796" s="70">
        <v>7</v>
      </c>
    </row>
    <row r="1797" spans="1:3" ht="30">
      <c r="A1797" s="66">
        <v>2916</v>
      </c>
      <c r="B1797" s="67" t="s">
        <v>17650</v>
      </c>
      <c r="C1797" s="72">
        <v>7</v>
      </c>
    </row>
    <row r="1798" spans="1:3" ht="30">
      <c r="A1798" s="68">
        <v>2917</v>
      </c>
      <c r="B1798" s="69" t="s">
        <v>17651</v>
      </c>
      <c r="C1798" s="70">
        <v>7</v>
      </c>
    </row>
    <row r="1799" spans="1:3" ht="30">
      <c r="A1799" s="63">
        <v>2919</v>
      </c>
      <c r="B1799" s="64" t="s">
        <v>17652</v>
      </c>
      <c r="C1799" s="71">
        <v>7</v>
      </c>
    </row>
    <row r="1800" spans="1:3">
      <c r="A1800" s="66">
        <v>2920</v>
      </c>
      <c r="B1800" s="67" t="s">
        <v>17653</v>
      </c>
      <c r="C1800" s="71">
        <v>8</v>
      </c>
    </row>
    <row r="1801" spans="1:3">
      <c r="A1801" s="73">
        <v>2921</v>
      </c>
      <c r="B1801" s="74" t="s">
        <v>17654</v>
      </c>
      <c r="C1801" s="71">
        <v>8</v>
      </c>
    </row>
    <row r="1802" spans="1:3">
      <c r="A1802" s="68">
        <v>2922</v>
      </c>
      <c r="B1802" s="69" t="s">
        <v>17655</v>
      </c>
      <c r="C1802" s="71">
        <v>8</v>
      </c>
    </row>
    <row r="1803" spans="1:3">
      <c r="A1803" s="66">
        <v>2923</v>
      </c>
      <c r="B1803" s="67" t="s">
        <v>17656</v>
      </c>
      <c r="C1803" s="71">
        <v>8</v>
      </c>
    </row>
    <row r="1804" spans="1:3">
      <c r="A1804" s="73">
        <v>2924</v>
      </c>
      <c r="B1804" s="74" t="s">
        <v>17657</v>
      </c>
      <c r="C1804" s="71">
        <v>3</v>
      </c>
    </row>
    <row r="1805" spans="1:3">
      <c r="A1805" s="73">
        <v>2925</v>
      </c>
      <c r="B1805" s="74" t="s">
        <v>17658</v>
      </c>
      <c r="C1805" s="71">
        <v>4.0999999999999996</v>
      </c>
    </row>
    <row r="1806" spans="1:3">
      <c r="A1806" s="73">
        <v>2926</v>
      </c>
      <c r="B1806" s="74" t="s">
        <v>17659</v>
      </c>
      <c r="C1806" s="71">
        <v>4.0999999999999996</v>
      </c>
    </row>
    <row r="1807" spans="1:3">
      <c r="A1807" s="73">
        <v>2927</v>
      </c>
      <c r="B1807" s="74" t="s">
        <v>17660</v>
      </c>
      <c r="C1807" s="71">
        <v>6.1</v>
      </c>
    </row>
    <row r="1808" spans="1:3">
      <c r="A1808" s="73">
        <v>2928</v>
      </c>
      <c r="B1808" s="74" t="s">
        <v>17661</v>
      </c>
      <c r="C1808" s="71">
        <v>6.1</v>
      </c>
    </row>
    <row r="1809" spans="1:3">
      <c r="A1809" s="73">
        <v>2929</v>
      </c>
      <c r="B1809" s="74" t="s">
        <v>17662</v>
      </c>
      <c r="C1809" s="71">
        <v>6.1</v>
      </c>
    </row>
    <row r="1810" spans="1:3">
      <c r="A1810" s="73">
        <v>2930</v>
      </c>
      <c r="B1810" s="74" t="s">
        <v>17663</v>
      </c>
      <c r="C1810" s="71">
        <v>6.1</v>
      </c>
    </row>
    <row r="1811" spans="1:3">
      <c r="A1811" s="68">
        <v>2931</v>
      </c>
      <c r="B1811" s="69" t="s">
        <v>17664</v>
      </c>
      <c r="C1811" s="71">
        <v>6.1</v>
      </c>
    </row>
    <row r="1812" spans="1:3">
      <c r="A1812" s="63">
        <v>2933</v>
      </c>
      <c r="B1812" s="64" t="s">
        <v>17665</v>
      </c>
      <c r="C1812" s="71">
        <v>3</v>
      </c>
    </row>
    <row r="1813" spans="1:3">
      <c r="A1813" s="63">
        <v>2934</v>
      </c>
      <c r="B1813" s="64" t="s">
        <v>17666</v>
      </c>
      <c r="C1813" s="71">
        <v>3</v>
      </c>
    </row>
    <row r="1814" spans="1:3">
      <c r="A1814" s="63">
        <v>2935</v>
      </c>
      <c r="B1814" s="64" t="s">
        <v>17667</v>
      </c>
      <c r="C1814" s="71">
        <v>3</v>
      </c>
    </row>
    <row r="1815" spans="1:3">
      <c r="A1815" s="63">
        <v>2936</v>
      </c>
      <c r="B1815" s="64" t="s">
        <v>17668</v>
      </c>
      <c r="C1815" s="71">
        <v>6.1</v>
      </c>
    </row>
    <row r="1816" spans="1:3">
      <c r="A1816" s="63">
        <v>2937</v>
      </c>
      <c r="B1816" s="64" t="s">
        <v>17669</v>
      </c>
      <c r="C1816" s="71">
        <v>6.1</v>
      </c>
    </row>
    <row r="1817" spans="1:3">
      <c r="A1817" s="63">
        <v>2940</v>
      </c>
      <c r="B1817" s="64" t="s">
        <v>17670</v>
      </c>
      <c r="C1817" s="71">
        <v>4.2</v>
      </c>
    </row>
    <row r="1818" spans="1:3">
      <c r="A1818" s="63">
        <v>2941</v>
      </c>
      <c r="B1818" s="64" t="s">
        <v>17671</v>
      </c>
      <c r="C1818" s="71">
        <v>6.1</v>
      </c>
    </row>
    <row r="1819" spans="1:3">
      <c r="A1819" s="63">
        <v>2942</v>
      </c>
      <c r="B1819" s="64" t="s">
        <v>17672</v>
      </c>
      <c r="C1819" s="71">
        <v>6.1</v>
      </c>
    </row>
    <row r="1820" spans="1:3">
      <c r="A1820" s="63">
        <v>2943</v>
      </c>
      <c r="B1820" s="64" t="s">
        <v>17673</v>
      </c>
      <c r="C1820" s="71">
        <v>3</v>
      </c>
    </row>
    <row r="1821" spans="1:3">
      <c r="A1821" s="63">
        <v>2945</v>
      </c>
      <c r="B1821" s="64" t="s">
        <v>17674</v>
      </c>
      <c r="C1821" s="71">
        <v>3</v>
      </c>
    </row>
    <row r="1822" spans="1:3">
      <c r="A1822" s="63">
        <v>2946</v>
      </c>
      <c r="B1822" s="64" t="s">
        <v>17675</v>
      </c>
      <c r="C1822" s="71">
        <v>6.1</v>
      </c>
    </row>
    <row r="1823" spans="1:3">
      <c r="A1823" s="63">
        <v>2947</v>
      </c>
      <c r="B1823" s="64" t="s">
        <v>17676</v>
      </c>
      <c r="C1823" s="71">
        <v>3</v>
      </c>
    </row>
    <row r="1824" spans="1:3">
      <c r="A1824" s="63">
        <v>2948</v>
      </c>
      <c r="B1824" s="64" t="s">
        <v>17677</v>
      </c>
      <c r="C1824" s="71">
        <v>6.1</v>
      </c>
    </row>
    <row r="1825" spans="1:3" ht="30">
      <c r="A1825" s="63">
        <v>2949</v>
      </c>
      <c r="B1825" s="64" t="s">
        <v>17678</v>
      </c>
      <c r="C1825" s="71">
        <v>8</v>
      </c>
    </row>
    <row r="1826" spans="1:3" ht="30">
      <c r="A1826" s="63">
        <v>2950</v>
      </c>
      <c r="B1826" s="64" t="s">
        <v>17679</v>
      </c>
      <c r="C1826" s="71">
        <v>4.3</v>
      </c>
    </row>
    <row r="1827" spans="1:3">
      <c r="A1827" s="63">
        <v>2956</v>
      </c>
      <c r="B1827" s="64" t="s">
        <v>17680</v>
      </c>
      <c r="C1827" s="71">
        <v>4.0999999999999996</v>
      </c>
    </row>
    <row r="1828" spans="1:3">
      <c r="A1828" s="66">
        <v>2965</v>
      </c>
      <c r="B1828" s="67" t="s">
        <v>17681</v>
      </c>
      <c r="C1828" s="72">
        <v>4.3</v>
      </c>
    </row>
    <row r="1829" spans="1:3">
      <c r="A1829" s="68">
        <v>2966</v>
      </c>
      <c r="B1829" s="69" t="s">
        <v>17682</v>
      </c>
      <c r="C1829" s="70">
        <v>6.1</v>
      </c>
    </row>
    <row r="1830" spans="1:3">
      <c r="A1830" s="63">
        <v>2967</v>
      </c>
      <c r="B1830" s="64" t="s">
        <v>17683</v>
      </c>
      <c r="C1830" s="71">
        <v>8</v>
      </c>
    </row>
    <row r="1831" spans="1:3" ht="30">
      <c r="A1831" s="63">
        <v>2968</v>
      </c>
      <c r="B1831" s="64" t="s">
        <v>17684</v>
      </c>
      <c r="C1831" s="71">
        <v>4.3</v>
      </c>
    </row>
    <row r="1832" spans="1:3">
      <c r="A1832" s="63">
        <v>2969</v>
      </c>
      <c r="B1832" s="64" t="s">
        <v>17685</v>
      </c>
      <c r="C1832" s="71">
        <v>9</v>
      </c>
    </row>
    <row r="1833" spans="1:3">
      <c r="A1833" s="66">
        <v>2977</v>
      </c>
      <c r="B1833" s="67" t="s">
        <v>17686</v>
      </c>
      <c r="C1833" s="72">
        <v>7</v>
      </c>
    </row>
    <row r="1834" spans="1:3" ht="30">
      <c r="A1834" s="73">
        <v>2978</v>
      </c>
      <c r="B1834" s="74" t="s">
        <v>17687</v>
      </c>
      <c r="C1834" s="75">
        <v>7</v>
      </c>
    </row>
    <row r="1835" spans="1:3" ht="30">
      <c r="A1835" s="68">
        <v>2983</v>
      </c>
      <c r="B1835" s="69" t="s">
        <v>17688</v>
      </c>
      <c r="C1835" s="70">
        <v>3</v>
      </c>
    </row>
    <row r="1836" spans="1:3" ht="45">
      <c r="A1836" s="63">
        <v>2984</v>
      </c>
      <c r="B1836" s="64" t="s">
        <v>17689</v>
      </c>
      <c r="C1836" s="71">
        <v>5.0999999999999996</v>
      </c>
    </row>
    <row r="1837" spans="1:3">
      <c r="A1837" s="66">
        <v>2985</v>
      </c>
      <c r="B1837" s="67" t="s">
        <v>17690</v>
      </c>
      <c r="C1837" s="72">
        <v>3</v>
      </c>
    </row>
    <row r="1838" spans="1:3">
      <c r="A1838" s="73">
        <v>2986</v>
      </c>
      <c r="B1838" s="74" t="s">
        <v>17691</v>
      </c>
      <c r="C1838" s="75">
        <v>8</v>
      </c>
    </row>
    <row r="1839" spans="1:3">
      <c r="A1839" s="73">
        <v>2987</v>
      </c>
      <c r="B1839" s="74" t="s">
        <v>17692</v>
      </c>
      <c r="C1839" s="75">
        <v>8</v>
      </c>
    </row>
    <row r="1840" spans="1:3" ht="30">
      <c r="A1840" s="68">
        <v>2988</v>
      </c>
      <c r="B1840" s="69" t="s">
        <v>17693</v>
      </c>
      <c r="C1840" s="70">
        <v>4.3</v>
      </c>
    </row>
    <row r="1841" spans="1:3">
      <c r="A1841" s="66">
        <v>2989</v>
      </c>
      <c r="B1841" s="67" t="s">
        <v>17694</v>
      </c>
      <c r="C1841" s="71">
        <v>4.0999999999999996</v>
      </c>
    </row>
    <row r="1842" spans="1:3">
      <c r="A1842" s="68">
        <v>2990</v>
      </c>
      <c r="B1842" s="69" t="s">
        <v>17695</v>
      </c>
      <c r="C1842" s="71">
        <v>9</v>
      </c>
    </row>
    <row r="1843" spans="1:3" ht="30">
      <c r="A1843" s="66">
        <v>2991</v>
      </c>
      <c r="B1843" s="67" t="s">
        <v>17696</v>
      </c>
      <c r="C1843" s="71">
        <v>6.1</v>
      </c>
    </row>
    <row r="1844" spans="1:3">
      <c r="A1844" s="73">
        <v>2992</v>
      </c>
      <c r="B1844" s="74" t="s">
        <v>17697</v>
      </c>
      <c r="C1844" s="71">
        <v>6.1</v>
      </c>
    </row>
    <row r="1845" spans="1:3" ht="30">
      <c r="A1845" s="73">
        <v>2993</v>
      </c>
      <c r="B1845" s="74" t="s">
        <v>17698</v>
      </c>
      <c r="C1845" s="71">
        <v>6.1</v>
      </c>
    </row>
    <row r="1846" spans="1:3">
      <c r="A1846" s="73">
        <v>2994</v>
      </c>
      <c r="B1846" s="74" t="s">
        <v>17699</v>
      </c>
      <c r="C1846" s="71">
        <v>6.1</v>
      </c>
    </row>
    <row r="1847" spans="1:3" ht="30">
      <c r="A1847" s="73">
        <v>2995</v>
      </c>
      <c r="B1847" s="74" t="s">
        <v>17700</v>
      </c>
      <c r="C1847" s="71">
        <v>6.1</v>
      </c>
    </row>
    <row r="1848" spans="1:3">
      <c r="A1848" s="73">
        <v>2996</v>
      </c>
      <c r="B1848" s="74" t="s">
        <v>17701</v>
      </c>
      <c r="C1848" s="71">
        <v>6.1</v>
      </c>
    </row>
    <row r="1849" spans="1:3" ht="30">
      <c r="A1849" s="73">
        <v>2997</v>
      </c>
      <c r="B1849" s="74" t="s">
        <v>17702</v>
      </c>
      <c r="C1849" s="71">
        <v>6.1</v>
      </c>
    </row>
    <row r="1850" spans="1:3">
      <c r="A1850" s="73">
        <v>2998</v>
      </c>
      <c r="B1850" s="74" t="s">
        <v>17703</v>
      </c>
      <c r="C1850" s="71">
        <v>6.1</v>
      </c>
    </row>
    <row r="1851" spans="1:3" ht="30">
      <c r="A1851" s="73">
        <v>3005</v>
      </c>
      <c r="B1851" s="74" t="s">
        <v>17704</v>
      </c>
      <c r="C1851" s="71">
        <v>6.1</v>
      </c>
    </row>
    <row r="1852" spans="1:3">
      <c r="A1852" s="73">
        <v>3006</v>
      </c>
      <c r="B1852" s="74" t="s">
        <v>17705</v>
      </c>
      <c r="C1852" s="71">
        <v>6.1</v>
      </c>
    </row>
    <row r="1853" spans="1:3" ht="30">
      <c r="A1853" s="73">
        <v>3009</v>
      </c>
      <c r="B1853" s="74" t="s">
        <v>17706</v>
      </c>
      <c r="C1853" s="71">
        <v>6.1</v>
      </c>
    </row>
    <row r="1854" spans="1:3">
      <c r="A1854" s="73">
        <v>3010</v>
      </c>
      <c r="B1854" s="74" t="s">
        <v>17707</v>
      </c>
      <c r="C1854" s="71">
        <v>6.1</v>
      </c>
    </row>
    <row r="1855" spans="1:3" ht="30">
      <c r="A1855" s="73">
        <v>3011</v>
      </c>
      <c r="B1855" s="74" t="s">
        <v>17708</v>
      </c>
      <c r="C1855" s="71">
        <v>6.1</v>
      </c>
    </row>
    <row r="1856" spans="1:3">
      <c r="A1856" s="73">
        <v>3012</v>
      </c>
      <c r="B1856" s="74" t="s">
        <v>17709</v>
      </c>
      <c r="C1856" s="71">
        <v>6.1</v>
      </c>
    </row>
    <row r="1857" spans="1:3" ht="45">
      <c r="A1857" s="73">
        <v>3013</v>
      </c>
      <c r="B1857" s="74" t="s">
        <v>17710</v>
      </c>
      <c r="C1857" s="71">
        <v>6.1</v>
      </c>
    </row>
    <row r="1858" spans="1:3">
      <c r="A1858" s="73">
        <v>3014</v>
      </c>
      <c r="B1858" s="74" t="s">
        <v>17711</v>
      </c>
      <c r="C1858" s="71">
        <v>6.1</v>
      </c>
    </row>
    <row r="1859" spans="1:3" ht="30">
      <c r="A1859" s="73">
        <v>3015</v>
      </c>
      <c r="B1859" s="74" t="s">
        <v>17712</v>
      </c>
      <c r="C1859" s="71">
        <v>6.1</v>
      </c>
    </row>
    <row r="1860" spans="1:3">
      <c r="A1860" s="73">
        <v>3016</v>
      </c>
      <c r="B1860" s="74" t="s">
        <v>17713</v>
      </c>
      <c r="C1860" s="71">
        <v>6.1</v>
      </c>
    </row>
    <row r="1861" spans="1:3" ht="30">
      <c r="A1861" s="73">
        <v>3017</v>
      </c>
      <c r="B1861" s="74" t="s">
        <v>17714</v>
      </c>
      <c r="C1861" s="71">
        <v>6.1</v>
      </c>
    </row>
    <row r="1862" spans="1:3">
      <c r="A1862" s="73">
        <v>3018</v>
      </c>
      <c r="B1862" s="74" t="s">
        <v>17715</v>
      </c>
      <c r="C1862" s="71">
        <v>6.1</v>
      </c>
    </row>
    <row r="1863" spans="1:3" ht="30">
      <c r="A1863" s="73">
        <v>3019</v>
      </c>
      <c r="B1863" s="74" t="s">
        <v>17716</v>
      </c>
      <c r="C1863" s="71">
        <v>6.1</v>
      </c>
    </row>
    <row r="1864" spans="1:3">
      <c r="A1864" s="73">
        <v>3020</v>
      </c>
      <c r="B1864" s="74" t="s">
        <v>17717</v>
      </c>
      <c r="C1864" s="71">
        <v>6.1</v>
      </c>
    </row>
    <row r="1865" spans="1:3" ht="30">
      <c r="A1865" s="73">
        <v>3021</v>
      </c>
      <c r="B1865" s="74" t="s">
        <v>17718</v>
      </c>
      <c r="C1865" s="71">
        <v>3</v>
      </c>
    </row>
    <row r="1866" spans="1:3">
      <c r="A1866" s="68">
        <v>3022</v>
      </c>
      <c r="B1866" s="69" t="s">
        <v>17719</v>
      </c>
      <c r="C1866" s="71">
        <v>3</v>
      </c>
    </row>
    <row r="1867" spans="1:3">
      <c r="A1867" s="66">
        <v>3023</v>
      </c>
      <c r="B1867" s="67" t="s">
        <v>17720</v>
      </c>
      <c r="C1867" s="72">
        <v>6.1</v>
      </c>
    </row>
    <row r="1868" spans="1:3" ht="30">
      <c r="A1868" s="73">
        <v>3024</v>
      </c>
      <c r="B1868" s="74" t="s">
        <v>17721</v>
      </c>
      <c r="C1868" s="70">
        <v>3</v>
      </c>
    </row>
    <row r="1869" spans="1:3" ht="45">
      <c r="A1869" s="73">
        <v>3025</v>
      </c>
      <c r="B1869" s="74" t="s">
        <v>17722</v>
      </c>
      <c r="C1869" s="71">
        <v>6.1</v>
      </c>
    </row>
    <row r="1870" spans="1:3" ht="30">
      <c r="A1870" s="73">
        <v>3026</v>
      </c>
      <c r="B1870" s="74" t="s">
        <v>17723</v>
      </c>
      <c r="C1870" s="71">
        <v>6.1</v>
      </c>
    </row>
    <row r="1871" spans="1:3">
      <c r="A1871" s="73">
        <v>3027</v>
      </c>
      <c r="B1871" s="74" t="s">
        <v>17724</v>
      </c>
      <c r="C1871" s="71">
        <v>6.1</v>
      </c>
    </row>
    <row r="1872" spans="1:3" ht="30">
      <c r="A1872" s="68">
        <v>3028</v>
      </c>
      <c r="B1872" s="69" t="s">
        <v>17725</v>
      </c>
      <c r="C1872" s="71">
        <v>8</v>
      </c>
    </row>
    <row r="1873" spans="1:3">
      <c r="A1873" s="63">
        <v>3048</v>
      </c>
      <c r="B1873" s="64" t="s">
        <v>17726</v>
      </c>
      <c r="C1873" s="71">
        <v>6.1</v>
      </c>
    </row>
    <row r="1874" spans="1:3">
      <c r="A1874" s="63">
        <v>3054</v>
      </c>
      <c r="B1874" s="64" t="s">
        <v>17727</v>
      </c>
      <c r="C1874" s="71">
        <v>3</v>
      </c>
    </row>
    <row r="1875" spans="1:3">
      <c r="A1875" s="63">
        <v>3055</v>
      </c>
      <c r="B1875" s="64" t="s">
        <v>17728</v>
      </c>
      <c r="C1875" s="71">
        <v>8</v>
      </c>
    </row>
    <row r="1876" spans="1:3">
      <c r="A1876" s="63">
        <v>3056</v>
      </c>
      <c r="B1876" s="64" t="s">
        <v>17729</v>
      </c>
      <c r="C1876" s="71">
        <v>3</v>
      </c>
    </row>
    <row r="1877" spans="1:3">
      <c r="A1877" s="63">
        <v>3057</v>
      </c>
      <c r="B1877" s="64" t="s">
        <v>17730</v>
      </c>
      <c r="C1877" s="71">
        <v>2.2999999999999998</v>
      </c>
    </row>
    <row r="1878" spans="1:3" ht="30">
      <c r="A1878" s="63">
        <v>3064</v>
      </c>
      <c r="B1878" s="64" t="s">
        <v>17731</v>
      </c>
      <c r="C1878" s="71">
        <v>3</v>
      </c>
    </row>
    <row r="1879" spans="1:3">
      <c r="A1879" s="66">
        <v>3065</v>
      </c>
      <c r="B1879" s="64" t="s">
        <v>17732</v>
      </c>
      <c r="C1879" s="71">
        <v>3</v>
      </c>
    </row>
    <row r="1880" spans="1:3" ht="60">
      <c r="A1880" s="73">
        <v>3066</v>
      </c>
      <c r="B1880" s="67" t="s">
        <v>17733</v>
      </c>
      <c r="C1880" s="72">
        <v>8</v>
      </c>
    </row>
    <row r="1881" spans="1:3" ht="30">
      <c r="A1881" s="68">
        <v>3070</v>
      </c>
      <c r="B1881" s="69" t="s">
        <v>17734</v>
      </c>
      <c r="C1881" s="70">
        <v>2.2000000000000002</v>
      </c>
    </row>
    <row r="1882" spans="1:3" ht="45">
      <c r="A1882" s="63">
        <v>3071</v>
      </c>
      <c r="B1882" s="64" t="s">
        <v>17735</v>
      </c>
      <c r="C1882" s="71">
        <v>6.1</v>
      </c>
    </row>
    <row r="1883" spans="1:3" ht="30">
      <c r="A1883" s="63">
        <v>3072</v>
      </c>
      <c r="B1883" s="64" t="s">
        <v>17736</v>
      </c>
      <c r="C1883" s="71">
        <v>9</v>
      </c>
    </row>
    <row r="1884" spans="1:3">
      <c r="A1884" s="63">
        <v>3073</v>
      </c>
      <c r="B1884" s="64" t="s">
        <v>17737</v>
      </c>
      <c r="C1884" s="71">
        <v>6.1</v>
      </c>
    </row>
    <row r="1885" spans="1:3" ht="30">
      <c r="A1885" s="66">
        <v>3077</v>
      </c>
      <c r="B1885" s="67" t="s">
        <v>17738</v>
      </c>
      <c r="C1885" s="72">
        <v>9</v>
      </c>
    </row>
    <row r="1886" spans="1:3">
      <c r="A1886" s="68">
        <v>3078</v>
      </c>
      <c r="B1886" s="69" t="s">
        <v>17739</v>
      </c>
      <c r="C1886" s="70">
        <v>4.3</v>
      </c>
    </row>
    <row r="1887" spans="1:3">
      <c r="A1887" s="66">
        <v>3079</v>
      </c>
      <c r="B1887" s="67" t="s">
        <v>17740</v>
      </c>
      <c r="C1887" s="72">
        <v>6.1</v>
      </c>
    </row>
    <row r="1888" spans="1:3" ht="30">
      <c r="A1888" s="68">
        <v>3080</v>
      </c>
      <c r="B1888" s="69" t="s">
        <v>17741</v>
      </c>
      <c r="C1888" s="70">
        <v>6.1</v>
      </c>
    </row>
    <row r="1889" spans="1:3" ht="30">
      <c r="A1889" s="66">
        <v>3082</v>
      </c>
      <c r="B1889" s="67" t="s">
        <v>839</v>
      </c>
      <c r="C1889" s="72">
        <v>9</v>
      </c>
    </row>
    <row r="1890" spans="1:3">
      <c r="A1890" s="68">
        <v>3083</v>
      </c>
      <c r="B1890" s="69" t="s">
        <v>17742</v>
      </c>
      <c r="C1890" s="70">
        <v>2.2999999999999998</v>
      </c>
    </row>
    <row r="1891" spans="1:3">
      <c r="A1891" s="66">
        <v>3084</v>
      </c>
      <c r="B1891" s="67" t="s">
        <v>17743</v>
      </c>
      <c r="C1891" s="71">
        <v>8</v>
      </c>
    </row>
    <row r="1892" spans="1:3">
      <c r="A1892" s="73">
        <v>3085</v>
      </c>
      <c r="B1892" s="74" t="s">
        <v>17744</v>
      </c>
      <c r="C1892" s="71">
        <v>5.0999999999999996</v>
      </c>
    </row>
    <row r="1893" spans="1:3">
      <c r="A1893" s="73">
        <v>3086</v>
      </c>
      <c r="B1893" s="74" t="s">
        <v>17745</v>
      </c>
      <c r="C1893" s="71">
        <v>6.1</v>
      </c>
    </row>
    <row r="1894" spans="1:3">
      <c r="A1894" s="73">
        <v>3087</v>
      </c>
      <c r="B1894" s="74" t="s">
        <v>17746</v>
      </c>
      <c r="C1894" s="71">
        <v>5.0999999999999996</v>
      </c>
    </row>
    <row r="1895" spans="1:3">
      <c r="A1895" s="73">
        <v>3088</v>
      </c>
      <c r="B1895" s="74" t="s">
        <v>17747</v>
      </c>
      <c r="C1895" s="71">
        <v>4.2</v>
      </c>
    </row>
    <row r="1896" spans="1:3">
      <c r="A1896" s="73">
        <v>3089</v>
      </c>
      <c r="B1896" s="74" t="s">
        <v>17748</v>
      </c>
      <c r="C1896" s="71">
        <v>4.0999999999999996</v>
      </c>
    </row>
    <row r="1897" spans="1:3">
      <c r="A1897" s="73">
        <v>3090</v>
      </c>
      <c r="B1897" s="74" t="s">
        <v>17749</v>
      </c>
      <c r="C1897" s="72">
        <v>9</v>
      </c>
    </row>
    <row r="1898" spans="1:3" ht="60">
      <c r="A1898" s="73">
        <v>3091</v>
      </c>
      <c r="B1898" s="74" t="s">
        <v>17750</v>
      </c>
      <c r="C1898" s="75">
        <v>9</v>
      </c>
    </row>
    <row r="1899" spans="1:3">
      <c r="A1899" s="68">
        <v>3092</v>
      </c>
      <c r="B1899" s="69" t="s">
        <v>17751</v>
      </c>
      <c r="C1899" s="70">
        <v>3</v>
      </c>
    </row>
    <row r="1900" spans="1:3">
      <c r="A1900" s="66">
        <v>3093</v>
      </c>
      <c r="B1900" s="67" t="s">
        <v>17752</v>
      </c>
      <c r="C1900" s="71">
        <v>8</v>
      </c>
    </row>
    <row r="1901" spans="1:3">
      <c r="A1901" s="73">
        <v>3094</v>
      </c>
      <c r="B1901" s="74" t="s">
        <v>17753</v>
      </c>
      <c r="C1901" s="71">
        <v>8</v>
      </c>
    </row>
    <row r="1902" spans="1:3">
      <c r="A1902" s="73">
        <v>3095</v>
      </c>
      <c r="B1902" s="74" t="s">
        <v>17754</v>
      </c>
      <c r="C1902" s="71">
        <v>8</v>
      </c>
    </row>
    <row r="1903" spans="1:3">
      <c r="A1903" s="68">
        <v>3096</v>
      </c>
      <c r="B1903" s="69" t="s">
        <v>17755</v>
      </c>
      <c r="C1903" s="71">
        <v>8</v>
      </c>
    </row>
    <row r="1904" spans="1:3">
      <c r="A1904" s="66">
        <v>3097</v>
      </c>
      <c r="B1904" s="67" t="s">
        <v>17756</v>
      </c>
      <c r="C1904" s="71">
        <v>4.0999999999999996</v>
      </c>
    </row>
    <row r="1905" spans="1:3">
      <c r="A1905" s="73">
        <v>3098</v>
      </c>
      <c r="B1905" s="74" t="s">
        <v>17757</v>
      </c>
      <c r="C1905" s="71">
        <v>5.0999999999999996</v>
      </c>
    </row>
    <row r="1906" spans="1:3">
      <c r="A1906" s="73">
        <v>3099</v>
      </c>
      <c r="B1906" s="74" t="s">
        <v>17758</v>
      </c>
      <c r="C1906" s="71">
        <v>5.0999999999999996</v>
      </c>
    </row>
    <row r="1907" spans="1:3">
      <c r="A1907" s="73">
        <v>3100</v>
      </c>
      <c r="B1907" s="74" t="s">
        <v>17759</v>
      </c>
      <c r="C1907" s="71">
        <v>5.0999999999999996</v>
      </c>
    </row>
    <row r="1908" spans="1:3">
      <c r="A1908" s="68">
        <v>3101</v>
      </c>
      <c r="B1908" s="69" t="s">
        <v>17760</v>
      </c>
      <c r="C1908" s="71">
        <v>5.2</v>
      </c>
    </row>
    <row r="1909" spans="1:3">
      <c r="A1909" s="63">
        <v>3102</v>
      </c>
      <c r="B1909" s="64" t="s">
        <v>17761</v>
      </c>
      <c r="C1909" s="71">
        <v>5.2</v>
      </c>
    </row>
    <row r="1910" spans="1:3">
      <c r="A1910" s="63">
        <v>3103</v>
      </c>
      <c r="B1910" s="64" t="s">
        <v>17762</v>
      </c>
      <c r="C1910" s="71">
        <v>5.2</v>
      </c>
    </row>
    <row r="1911" spans="1:3">
      <c r="A1911" s="63">
        <v>3104</v>
      </c>
      <c r="B1911" s="64" t="s">
        <v>17763</v>
      </c>
      <c r="C1911" s="71">
        <v>5.2</v>
      </c>
    </row>
    <row r="1912" spans="1:3">
      <c r="A1912" s="63">
        <v>3105</v>
      </c>
      <c r="B1912" s="64" t="s">
        <v>17764</v>
      </c>
      <c r="C1912" s="71">
        <v>5.2</v>
      </c>
    </row>
    <row r="1913" spans="1:3">
      <c r="A1913" s="63">
        <v>3106</v>
      </c>
      <c r="B1913" s="64" t="s">
        <v>17765</v>
      </c>
      <c r="C1913" s="71">
        <v>5.2</v>
      </c>
    </row>
    <row r="1914" spans="1:3">
      <c r="A1914" s="63">
        <v>3107</v>
      </c>
      <c r="B1914" s="64" t="s">
        <v>17766</v>
      </c>
      <c r="C1914" s="71">
        <v>5.2</v>
      </c>
    </row>
    <row r="1915" spans="1:3">
      <c r="A1915" s="63">
        <v>3108</v>
      </c>
      <c r="B1915" s="64" t="s">
        <v>17767</v>
      </c>
      <c r="C1915" s="71">
        <v>5.2</v>
      </c>
    </row>
    <row r="1916" spans="1:3">
      <c r="A1916" s="63">
        <v>3109</v>
      </c>
      <c r="B1916" s="64" t="s">
        <v>17768</v>
      </c>
      <c r="C1916" s="71">
        <v>5.2</v>
      </c>
    </row>
    <row r="1917" spans="1:3">
      <c r="A1917" s="63">
        <v>3110</v>
      </c>
      <c r="B1917" s="64" t="s">
        <v>17769</v>
      </c>
      <c r="C1917" s="71">
        <v>5.2</v>
      </c>
    </row>
    <row r="1918" spans="1:3" ht="30">
      <c r="A1918" s="63">
        <v>3111</v>
      </c>
      <c r="B1918" s="64" t="s">
        <v>17770</v>
      </c>
      <c r="C1918" s="71">
        <v>5.2</v>
      </c>
    </row>
    <row r="1919" spans="1:3" ht="30">
      <c r="A1919" s="63">
        <v>3112</v>
      </c>
      <c r="B1919" s="64" t="s">
        <v>17771</v>
      </c>
      <c r="C1919" s="71">
        <v>5.2</v>
      </c>
    </row>
    <row r="1920" spans="1:3" ht="30">
      <c r="A1920" s="63">
        <v>3113</v>
      </c>
      <c r="B1920" s="64" t="s">
        <v>17772</v>
      </c>
      <c r="C1920" s="71">
        <v>5.2</v>
      </c>
    </row>
    <row r="1921" spans="1:3" ht="30">
      <c r="A1921" s="63">
        <v>3114</v>
      </c>
      <c r="B1921" s="64" t="s">
        <v>17773</v>
      </c>
      <c r="C1921" s="71">
        <v>5.2</v>
      </c>
    </row>
    <row r="1922" spans="1:3" ht="30">
      <c r="A1922" s="63">
        <v>3115</v>
      </c>
      <c r="B1922" s="64" t="s">
        <v>17774</v>
      </c>
      <c r="C1922" s="71">
        <v>5.2</v>
      </c>
    </row>
    <row r="1923" spans="1:3" ht="30">
      <c r="A1923" s="63">
        <v>3116</v>
      </c>
      <c r="B1923" s="64" t="s">
        <v>17775</v>
      </c>
      <c r="C1923" s="71">
        <v>5.2</v>
      </c>
    </row>
    <row r="1924" spans="1:3" ht="30">
      <c r="A1924" s="63">
        <v>3117</v>
      </c>
      <c r="B1924" s="64" t="s">
        <v>17776</v>
      </c>
      <c r="C1924" s="71">
        <v>5.2</v>
      </c>
    </row>
    <row r="1925" spans="1:3" ht="30">
      <c r="A1925" s="63">
        <v>3118</v>
      </c>
      <c r="B1925" s="64" t="s">
        <v>17777</v>
      </c>
      <c r="C1925" s="71">
        <v>5.2</v>
      </c>
    </row>
    <row r="1926" spans="1:3" ht="30">
      <c r="A1926" s="63">
        <v>3119</v>
      </c>
      <c r="B1926" s="64" t="s">
        <v>17778</v>
      </c>
      <c r="C1926" s="71">
        <v>5.2</v>
      </c>
    </row>
    <row r="1927" spans="1:3" ht="30">
      <c r="A1927" s="63">
        <v>3120</v>
      </c>
      <c r="B1927" s="64" t="s">
        <v>17779</v>
      </c>
      <c r="C1927" s="71">
        <v>5.2</v>
      </c>
    </row>
    <row r="1928" spans="1:3">
      <c r="A1928" s="66">
        <v>3121</v>
      </c>
      <c r="B1928" s="67" t="s">
        <v>17780</v>
      </c>
      <c r="C1928" s="71">
        <v>5.0999999999999996</v>
      </c>
    </row>
    <row r="1929" spans="1:3">
      <c r="A1929" s="73">
        <v>3122</v>
      </c>
      <c r="B1929" s="74" t="s">
        <v>17781</v>
      </c>
      <c r="C1929" s="71">
        <v>6.1</v>
      </c>
    </row>
    <row r="1930" spans="1:3">
      <c r="A1930" s="73">
        <v>3123</v>
      </c>
      <c r="B1930" s="74" t="s">
        <v>17782</v>
      </c>
      <c r="C1930" s="71">
        <v>6.1</v>
      </c>
    </row>
    <row r="1931" spans="1:3">
      <c r="A1931" s="73">
        <v>3124</v>
      </c>
      <c r="B1931" s="74" t="s">
        <v>17783</v>
      </c>
      <c r="C1931" s="71">
        <v>6.1</v>
      </c>
    </row>
    <row r="1932" spans="1:3">
      <c r="A1932" s="73">
        <v>3125</v>
      </c>
      <c r="B1932" s="74" t="s">
        <v>17784</v>
      </c>
      <c r="C1932" s="71">
        <v>6.1</v>
      </c>
    </row>
    <row r="1933" spans="1:3" ht="30">
      <c r="A1933" s="73">
        <v>3126</v>
      </c>
      <c r="B1933" s="74" t="s">
        <v>17785</v>
      </c>
      <c r="C1933" s="71">
        <v>4.2</v>
      </c>
    </row>
    <row r="1934" spans="1:3">
      <c r="A1934" s="73">
        <v>3127</v>
      </c>
      <c r="B1934" s="74" t="s">
        <v>17786</v>
      </c>
      <c r="C1934" s="71">
        <v>4.2</v>
      </c>
    </row>
    <row r="1935" spans="1:3">
      <c r="A1935" s="73">
        <v>3128</v>
      </c>
      <c r="B1935" s="74" t="s">
        <v>17787</v>
      </c>
      <c r="C1935" s="71">
        <v>4.2</v>
      </c>
    </row>
    <row r="1936" spans="1:3">
      <c r="A1936" s="73">
        <v>3129</v>
      </c>
      <c r="B1936" s="74" t="s">
        <v>17788</v>
      </c>
      <c r="C1936" s="72">
        <v>4.3</v>
      </c>
    </row>
    <row r="1937" spans="1:3">
      <c r="A1937" s="73">
        <v>3130</v>
      </c>
      <c r="B1937" s="74" t="s">
        <v>17789</v>
      </c>
      <c r="C1937" s="70">
        <v>4.3</v>
      </c>
    </row>
    <row r="1938" spans="1:3">
      <c r="A1938" s="73">
        <v>3131</v>
      </c>
      <c r="B1938" s="74" t="s">
        <v>17790</v>
      </c>
      <c r="C1938" s="72">
        <v>4.3</v>
      </c>
    </row>
    <row r="1939" spans="1:3">
      <c r="A1939" s="73">
        <v>3132</v>
      </c>
      <c r="B1939" s="74" t="s">
        <v>17791</v>
      </c>
      <c r="C1939" s="70">
        <v>4.3</v>
      </c>
    </row>
    <row r="1940" spans="1:3">
      <c r="A1940" s="73">
        <v>3133</v>
      </c>
      <c r="B1940" s="74" t="s">
        <v>17792</v>
      </c>
      <c r="C1940" s="71">
        <v>4.3</v>
      </c>
    </row>
    <row r="1941" spans="1:3">
      <c r="A1941" s="73">
        <v>3134</v>
      </c>
      <c r="B1941" s="74" t="s">
        <v>17793</v>
      </c>
      <c r="C1941" s="71">
        <v>4.3</v>
      </c>
    </row>
    <row r="1942" spans="1:3" ht="30">
      <c r="A1942" s="73">
        <v>3135</v>
      </c>
      <c r="B1942" s="74" t="s">
        <v>17794</v>
      </c>
      <c r="C1942" s="71">
        <v>4.3</v>
      </c>
    </row>
    <row r="1943" spans="1:3">
      <c r="A1943" s="68">
        <v>3136</v>
      </c>
      <c r="B1943" s="69" t="s">
        <v>17795</v>
      </c>
      <c r="C1943" s="71">
        <v>2.2000000000000002</v>
      </c>
    </row>
    <row r="1944" spans="1:3">
      <c r="A1944" s="63">
        <v>3137</v>
      </c>
      <c r="B1944" s="64" t="s">
        <v>17796</v>
      </c>
      <c r="C1944" s="71">
        <v>5.0999999999999996</v>
      </c>
    </row>
    <row r="1945" spans="1:3" ht="45">
      <c r="A1945" s="63">
        <v>3138</v>
      </c>
      <c r="B1945" s="64" t="s">
        <v>17797</v>
      </c>
      <c r="C1945" s="71">
        <v>2.1</v>
      </c>
    </row>
    <row r="1946" spans="1:3">
      <c r="A1946" s="66">
        <v>3139</v>
      </c>
      <c r="B1946" s="67" t="s">
        <v>17798</v>
      </c>
      <c r="C1946" s="71">
        <v>5.0999999999999996</v>
      </c>
    </row>
    <row r="1947" spans="1:3" ht="30">
      <c r="A1947" s="73">
        <v>3140</v>
      </c>
      <c r="B1947" s="74" t="s">
        <v>17799</v>
      </c>
      <c r="C1947" s="71">
        <v>6.1</v>
      </c>
    </row>
    <row r="1948" spans="1:3">
      <c r="A1948" s="68">
        <v>3141</v>
      </c>
      <c r="B1948" s="69" t="s">
        <v>17800</v>
      </c>
      <c r="C1948" s="71">
        <v>6.1</v>
      </c>
    </row>
    <row r="1949" spans="1:3">
      <c r="A1949" s="66">
        <v>3142</v>
      </c>
      <c r="B1949" s="67" t="s">
        <v>17801</v>
      </c>
      <c r="C1949" s="71">
        <v>6.1</v>
      </c>
    </row>
    <row r="1950" spans="1:3" ht="30">
      <c r="A1950" s="73">
        <v>3143</v>
      </c>
      <c r="B1950" s="74" t="s">
        <v>17802</v>
      </c>
      <c r="C1950" s="71">
        <v>6.1</v>
      </c>
    </row>
    <row r="1951" spans="1:3" ht="30">
      <c r="A1951" s="73">
        <v>3144</v>
      </c>
      <c r="B1951" s="74" t="s">
        <v>17803</v>
      </c>
      <c r="C1951" s="72">
        <v>6.1</v>
      </c>
    </row>
    <row r="1952" spans="1:3">
      <c r="A1952" s="73">
        <v>3145</v>
      </c>
      <c r="B1952" s="74" t="s">
        <v>17804</v>
      </c>
      <c r="C1952" s="70">
        <v>8</v>
      </c>
    </row>
    <row r="1953" spans="1:3">
      <c r="A1953" s="73">
        <v>3146</v>
      </c>
      <c r="B1953" s="74" t="s">
        <v>17805</v>
      </c>
      <c r="C1953" s="71">
        <v>6.1</v>
      </c>
    </row>
    <row r="1954" spans="1:3" ht="30">
      <c r="A1954" s="73">
        <v>3147</v>
      </c>
      <c r="B1954" s="74" t="s">
        <v>17806</v>
      </c>
      <c r="C1954" s="71">
        <v>8</v>
      </c>
    </row>
    <row r="1955" spans="1:3">
      <c r="A1955" s="73">
        <v>3148</v>
      </c>
      <c r="B1955" s="74" t="s">
        <v>17807</v>
      </c>
      <c r="C1955" s="72">
        <v>4.3</v>
      </c>
    </row>
    <row r="1956" spans="1:3" ht="45">
      <c r="A1956" s="68">
        <v>3149</v>
      </c>
      <c r="B1956" s="69" t="s">
        <v>17808</v>
      </c>
      <c r="C1956" s="70">
        <v>5.0999999999999996</v>
      </c>
    </row>
    <row r="1957" spans="1:3" ht="60">
      <c r="A1957" s="63">
        <v>3150</v>
      </c>
      <c r="B1957" s="64" t="s">
        <v>17809</v>
      </c>
      <c r="C1957" s="71">
        <v>2.1</v>
      </c>
    </row>
    <row r="1958" spans="1:3" ht="45">
      <c r="A1958" s="63">
        <v>3151</v>
      </c>
      <c r="B1958" s="64" t="s">
        <v>17810</v>
      </c>
      <c r="C1958" s="71">
        <v>9</v>
      </c>
    </row>
    <row r="1959" spans="1:3" ht="45">
      <c r="A1959" s="63">
        <v>3152</v>
      </c>
      <c r="B1959" s="64" t="s">
        <v>17811</v>
      </c>
      <c r="C1959" s="71">
        <v>9</v>
      </c>
    </row>
    <row r="1960" spans="1:3">
      <c r="A1960" s="63">
        <v>3153</v>
      </c>
      <c r="B1960" s="64" t="s">
        <v>17812</v>
      </c>
      <c r="C1960" s="71">
        <v>2.1</v>
      </c>
    </row>
    <row r="1961" spans="1:3">
      <c r="A1961" s="63">
        <v>3154</v>
      </c>
      <c r="B1961" s="64" t="s">
        <v>17813</v>
      </c>
      <c r="C1961" s="71">
        <v>2.1</v>
      </c>
    </row>
    <row r="1962" spans="1:3">
      <c r="A1962" s="63">
        <v>3155</v>
      </c>
      <c r="B1962" s="64" t="s">
        <v>17814</v>
      </c>
      <c r="C1962" s="71">
        <v>6.1</v>
      </c>
    </row>
    <row r="1963" spans="1:3">
      <c r="A1963" s="63">
        <v>3156</v>
      </c>
      <c r="B1963" s="64" t="s">
        <v>17815</v>
      </c>
      <c r="C1963" s="71">
        <v>2.2000000000000002</v>
      </c>
    </row>
    <row r="1964" spans="1:3">
      <c r="A1964" s="63">
        <v>3157</v>
      </c>
      <c r="B1964" s="64" t="s">
        <v>17816</v>
      </c>
      <c r="C1964" s="71">
        <v>2.2000000000000002</v>
      </c>
    </row>
    <row r="1965" spans="1:3">
      <c r="A1965" s="63">
        <v>3158</v>
      </c>
      <c r="B1965" s="64" t="s">
        <v>17817</v>
      </c>
      <c r="C1965" s="71">
        <v>2.2000000000000002</v>
      </c>
    </row>
    <row r="1966" spans="1:3">
      <c r="A1966" s="63">
        <v>3159</v>
      </c>
      <c r="B1966" s="64" t="s">
        <v>17818</v>
      </c>
      <c r="C1966" s="71">
        <v>2.2000000000000002</v>
      </c>
    </row>
    <row r="1967" spans="1:3">
      <c r="A1967" s="63">
        <v>3160</v>
      </c>
      <c r="B1967" s="64" t="s">
        <v>17819</v>
      </c>
      <c r="C1967" s="71">
        <v>2.2999999999999998</v>
      </c>
    </row>
    <row r="1968" spans="1:3">
      <c r="A1968" s="63">
        <v>3161</v>
      </c>
      <c r="B1968" s="64" t="s">
        <v>17820</v>
      </c>
      <c r="C1968" s="71">
        <v>2.1</v>
      </c>
    </row>
    <row r="1969" spans="1:3">
      <c r="A1969" s="63">
        <v>3162</v>
      </c>
      <c r="B1969" s="64" t="s">
        <v>17821</v>
      </c>
      <c r="C1969" s="71">
        <v>2.2999999999999998</v>
      </c>
    </row>
    <row r="1970" spans="1:3">
      <c r="A1970" s="63">
        <v>3163</v>
      </c>
      <c r="B1970" s="64" t="s">
        <v>17822</v>
      </c>
      <c r="C1970" s="71">
        <v>2.2000000000000002</v>
      </c>
    </row>
    <row r="1971" spans="1:3" ht="30">
      <c r="A1971" s="66">
        <v>3164</v>
      </c>
      <c r="B1971" s="67" t="s">
        <v>17823</v>
      </c>
      <c r="C1971" s="72">
        <v>2.2000000000000002</v>
      </c>
    </row>
    <row r="1972" spans="1:3" ht="45">
      <c r="A1972" s="68">
        <v>3165</v>
      </c>
      <c r="B1972" s="69" t="s">
        <v>17824</v>
      </c>
      <c r="C1972" s="70">
        <v>3</v>
      </c>
    </row>
    <row r="1973" spans="1:3" ht="60">
      <c r="A1973" s="63">
        <v>3166</v>
      </c>
      <c r="B1973" s="64" t="s">
        <v>17825</v>
      </c>
      <c r="C1973" s="79" t="s">
        <v>16522</v>
      </c>
    </row>
    <row r="1974" spans="1:3" ht="30">
      <c r="A1974" s="63">
        <v>3167</v>
      </c>
      <c r="B1974" s="64" t="s">
        <v>17826</v>
      </c>
      <c r="C1974" s="71">
        <v>2.1</v>
      </c>
    </row>
    <row r="1975" spans="1:3" ht="30">
      <c r="A1975" s="63">
        <v>3168</v>
      </c>
      <c r="B1975" s="64" t="s">
        <v>17827</v>
      </c>
      <c r="C1975" s="71">
        <v>2.2999999999999998</v>
      </c>
    </row>
    <row r="1976" spans="1:3" ht="30">
      <c r="A1976" s="63">
        <v>3169</v>
      </c>
      <c r="B1976" s="64" t="s">
        <v>17828</v>
      </c>
      <c r="C1976" s="71">
        <v>2.2999999999999998</v>
      </c>
    </row>
    <row r="1977" spans="1:3" ht="30">
      <c r="A1977" s="66">
        <v>3170</v>
      </c>
      <c r="B1977" s="67" t="s">
        <v>17829</v>
      </c>
      <c r="C1977" s="71">
        <v>4.3</v>
      </c>
    </row>
    <row r="1978" spans="1:3" ht="30">
      <c r="A1978" s="68">
        <v>3171</v>
      </c>
      <c r="B1978" s="69" t="s">
        <v>17830</v>
      </c>
      <c r="C1978" s="79" t="s">
        <v>16522</v>
      </c>
    </row>
    <row r="1979" spans="1:3">
      <c r="A1979" s="66">
        <v>3172</v>
      </c>
      <c r="B1979" s="67" t="s">
        <v>17831</v>
      </c>
      <c r="C1979" s="71">
        <v>6.1</v>
      </c>
    </row>
    <row r="1980" spans="1:3">
      <c r="A1980" s="68">
        <v>3174</v>
      </c>
      <c r="B1980" s="69" t="s">
        <v>17832</v>
      </c>
      <c r="C1980" s="71">
        <v>4.2</v>
      </c>
    </row>
    <row r="1981" spans="1:3">
      <c r="A1981" s="63">
        <v>3175</v>
      </c>
      <c r="B1981" s="64" t="s">
        <v>17833</v>
      </c>
      <c r="C1981" s="71">
        <v>4.0999999999999996</v>
      </c>
    </row>
    <row r="1982" spans="1:3">
      <c r="A1982" s="66">
        <v>3176</v>
      </c>
      <c r="B1982" s="67" t="s">
        <v>17834</v>
      </c>
      <c r="C1982" s="71">
        <v>4.0999999999999996</v>
      </c>
    </row>
    <row r="1983" spans="1:3">
      <c r="A1983" s="73">
        <v>3178</v>
      </c>
      <c r="B1983" s="74" t="s">
        <v>17835</v>
      </c>
      <c r="C1983" s="71">
        <v>4.0999999999999996</v>
      </c>
    </row>
    <row r="1984" spans="1:3">
      <c r="A1984" s="73">
        <v>3179</v>
      </c>
      <c r="B1984" s="74" t="s">
        <v>17836</v>
      </c>
      <c r="C1984" s="71">
        <v>4.0999999999999996</v>
      </c>
    </row>
    <row r="1985" spans="1:3">
      <c r="A1985" s="73">
        <v>3180</v>
      </c>
      <c r="B1985" s="74" t="s">
        <v>17837</v>
      </c>
      <c r="C1985" s="71">
        <v>4.0999999999999996</v>
      </c>
    </row>
    <row r="1986" spans="1:3">
      <c r="A1986" s="73">
        <v>3181</v>
      </c>
      <c r="B1986" s="74" t="s">
        <v>17838</v>
      </c>
      <c r="C1986" s="71">
        <v>4.0999999999999996</v>
      </c>
    </row>
    <row r="1987" spans="1:3">
      <c r="A1987" s="68">
        <v>3182</v>
      </c>
      <c r="B1987" s="69" t="s">
        <v>17839</v>
      </c>
      <c r="C1987" s="71">
        <v>4.0999999999999996</v>
      </c>
    </row>
    <row r="1988" spans="1:3">
      <c r="A1988" s="66">
        <v>3183</v>
      </c>
      <c r="B1988" s="67" t="s">
        <v>17840</v>
      </c>
      <c r="C1988" s="71">
        <v>4.2</v>
      </c>
    </row>
    <row r="1989" spans="1:3">
      <c r="A1989" s="73">
        <v>3184</v>
      </c>
      <c r="B1989" s="74" t="s">
        <v>17841</v>
      </c>
      <c r="C1989" s="71">
        <v>4.2</v>
      </c>
    </row>
    <row r="1990" spans="1:3" ht="30">
      <c r="A1990" s="73">
        <v>3185</v>
      </c>
      <c r="B1990" s="74" t="s">
        <v>17842</v>
      </c>
      <c r="C1990" s="71">
        <v>4.2</v>
      </c>
    </row>
    <row r="1991" spans="1:3">
      <c r="A1991" s="73">
        <v>3186</v>
      </c>
      <c r="B1991" s="74" t="s">
        <v>17843</v>
      </c>
      <c r="C1991" s="71">
        <v>4.2</v>
      </c>
    </row>
    <row r="1992" spans="1:3" ht="30">
      <c r="A1992" s="73">
        <v>3187</v>
      </c>
      <c r="B1992" s="74" t="s">
        <v>17844</v>
      </c>
      <c r="C1992" s="71">
        <v>4.2</v>
      </c>
    </row>
    <row r="1993" spans="1:3" ht="30">
      <c r="A1993" s="73">
        <v>3188</v>
      </c>
      <c r="B1993" s="74" t="s">
        <v>17845</v>
      </c>
      <c r="C1993" s="71">
        <v>4.2</v>
      </c>
    </row>
    <row r="1994" spans="1:3">
      <c r="A1994" s="73">
        <v>3189</v>
      </c>
      <c r="B1994" s="74" t="s">
        <v>17846</v>
      </c>
      <c r="C1994" s="71">
        <v>4.2</v>
      </c>
    </row>
    <row r="1995" spans="1:3">
      <c r="A1995" s="73">
        <v>3190</v>
      </c>
      <c r="B1995" s="74" t="s">
        <v>17847</v>
      </c>
      <c r="C1995" s="71">
        <v>4.2</v>
      </c>
    </row>
    <row r="1996" spans="1:3" ht="30">
      <c r="A1996" s="73">
        <v>3191</v>
      </c>
      <c r="B1996" s="74" t="s">
        <v>17848</v>
      </c>
      <c r="C1996" s="71">
        <v>4.2</v>
      </c>
    </row>
    <row r="1997" spans="1:3" ht="30">
      <c r="A1997" s="73">
        <v>3192</v>
      </c>
      <c r="B1997" s="74" t="s">
        <v>17849</v>
      </c>
      <c r="C1997" s="71">
        <v>4.2</v>
      </c>
    </row>
    <row r="1998" spans="1:3">
      <c r="A1998" s="68">
        <v>3194</v>
      </c>
      <c r="B1998" s="69" t="s">
        <v>17850</v>
      </c>
      <c r="C1998" s="71">
        <v>4.2</v>
      </c>
    </row>
    <row r="1999" spans="1:3">
      <c r="A1999" s="63">
        <v>3200</v>
      </c>
      <c r="B1999" s="64" t="s">
        <v>17851</v>
      </c>
      <c r="C1999" s="71">
        <v>4.2</v>
      </c>
    </row>
    <row r="2000" spans="1:3">
      <c r="A2000" s="63">
        <v>3205</v>
      </c>
      <c r="B2000" s="64" t="s">
        <v>17852</v>
      </c>
      <c r="C2000" s="71">
        <v>4.2</v>
      </c>
    </row>
    <row r="2001" spans="1:3" ht="30">
      <c r="A2001" s="66">
        <v>3206</v>
      </c>
      <c r="B2001" s="67" t="s">
        <v>17853</v>
      </c>
      <c r="C2001" s="71">
        <v>4.2</v>
      </c>
    </row>
    <row r="2002" spans="1:3">
      <c r="A2002" s="73">
        <v>3208</v>
      </c>
      <c r="B2002" s="74" t="s">
        <v>17854</v>
      </c>
      <c r="C2002" s="71">
        <v>4.3</v>
      </c>
    </row>
    <row r="2003" spans="1:3" ht="30">
      <c r="A2003" s="73">
        <v>3209</v>
      </c>
      <c r="B2003" s="74" t="s">
        <v>17855</v>
      </c>
      <c r="C2003" s="71">
        <v>4.3</v>
      </c>
    </row>
    <row r="2004" spans="1:3">
      <c r="A2004" s="73">
        <v>3210</v>
      </c>
      <c r="B2004" s="74" t="s">
        <v>17856</v>
      </c>
      <c r="C2004" s="71">
        <v>5.0999999999999996</v>
      </c>
    </row>
    <row r="2005" spans="1:3">
      <c r="A2005" s="73">
        <v>3211</v>
      </c>
      <c r="B2005" s="74" t="s">
        <v>17857</v>
      </c>
      <c r="C2005" s="71">
        <v>5.0999999999999996</v>
      </c>
    </row>
    <row r="2006" spans="1:3">
      <c r="A2006" s="73">
        <v>3212</v>
      </c>
      <c r="B2006" s="74" t="s">
        <v>17858</v>
      </c>
      <c r="C2006" s="72">
        <v>5.0999999999999996</v>
      </c>
    </row>
    <row r="2007" spans="1:3">
      <c r="A2007" s="73">
        <v>3213</v>
      </c>
      <c r="B2007" s="74" t="s">
        <v>17859</v>
      </c>
      <c r="C2007" s="70">
        <v>5.0999999999999996</v>
      </c>
    </row>
    <row r="2008" spans="1:3">
      <c r="A2008" s="73">
        <v>3214</v>
      </c>
      <c r="B2008" s="74" t="s">
        <v>17860</v>
      </c>
      <c r="C2008" s="72">
        <v>5.0999999999999996</v>
      </c>
    </row>
    <row r="2009" spans="1:3">
      <c r="A2009" s="68">
        <v>3215</v>
      </c>
      <c r="B2009" s="69" t="s">
        <v>17861</v>
      </c>
      <c r="C2009" s="70">
        <v>5.0999999999999996</v>
      </c>
    </row>
    <row r="2010" spans="1:3">
      <c r="A2010" s="63">
        <v>3216</v>
      </c>
      <c r="B2010" s="64" t="s">
        <v>17862</v>
      </c>
      <c r="C2010" s="71">
        <v>5.0999999999999996</v>
      </c>
    </row>
    <row r="2011" spans="1:3">
      <c r="A2011" s="66">
        <v>3218</v>
      </c>
      <c r="B2011" s="67" t="s">
        <v>17863</v>
      </c>
      <c r="C2011" s="71">
        <v>5.0999999999999996</v>
      </c>
    </row>
    <row r="2012" spans="1:3">
      <c r="A2012" s="68">
        <v>3219</v>
      </c>
      <c r="B2012" s="69" t="s">
        <v>17864</v>
      </c>
      <c r="C2012" s="71">
        <v>5.0999999999999996</v>
      </c>
    </row>
    <row r="2013" spans="1:3">
      <c r="A2013" s="63">
        <v>3220</v>
      </c>
      <c r="B2013" s="64" t="s">
        <v>17865</v>
      </c>
      <c r="C2013" s="71">
        <v>2.2000000000000002</v>
      </c>
    </row>
    <row r="2014" spans="1:3">
      <c r="A2014" s="63">
        <v>3221</v>
      </c>
      <c r="B2014" s="64" t="s">
        <v>17866</v>
      </c>
      <c r="C2014" s="71">
        <v>4.0999999999999996</v>
      </c>
    </row>
    <row r="2015" spans="1:3">
      <c r="A2015" s="63">
        <v>3222</v>
      </c>
      <c r="B2015" s="64" t="s">
        <v>17867</v>
      </c>
      <c r="C2015" s="71">
        <v>4.0999999999999996</v>
      </c>
    </row>
    <row r="2016" spans="1:3">
      <c r="A2016" s="63">
        <v>3223</v>
      </c>
      <c r="B2016" s="64" t="s">
        <v>17868</v>
      </c>
      <c r="C2016" s="71">
        <v>4.0999999999999996</v>
      </c>
    </row>
    <row r="2017" spans="1:3">
      <c r="A2017" s="63">
        <v>3224</v>
      </c>
      <c r="B2017" s="64" t="s">
        <v>17869</v>
      </c>
      <c r="C2017" s="71">
        <v>4.0999999999999996</v>
      </c>
    </row>
    <row r="2018" spans="1:3">
      <c r="A2018" s="63">
        <v>3225</v>
      </c>
      <c r="B2018" s="64" t="s">
        <v>17870</v>
      </c>
      <c r="C2018" s="71">
        <v>4.0999999999999996</v>
      </c>
    </row>
    <row r="2019" spans="1:3">
      <c r="A2019" s="63">
        <v>3226</v>
      </c>
      <c r="B2019" s="64" t="s">
        <v>17871</v>
      </c>
      <c r="C2019" s="71">
        <v>4.0999999999999996</v>
      </c>
    </row>
    <row r="2020" spans="1:3">
      <c r="A2020" s="63">
        <v>3227</v>
      </c>
      <c r="B2020" s="64" t="s">
        <v>17872</v>
      </c>
      <c r="C2020" s="71">
        <v>4.0999999999999996</v>
      </c>
    </row>
    <row r="2021" spans="1:3">
      <c r="A2021" s="63">
        <v>3228</v>
      </c>
      <c r="B2021" s="64" t="s">
        <v>17873</v>
      </c>
      <c r="C2021" s="71">
        <v>4.0999999999999996</v>
      </c>
    </row>
    <row r="2022" spans="1:3">
      <c r="A2022" s="63">
        <v>3229</v>
      </c>
      <c r="B2022" s="64" t="s">
        <v>17874</v>
      </c>
      <c r="C2022" s="71">
        <v>4.0999999999999996</v>
      </c>
    </row>
    <row r="2023" spans="1:3">
      <c r="A2023" s="63">
        <v>3230</v>
      </c>
      <c r="B2023" s="64" t="s">
        <v>17875</v>
      </c>
      <c r="C2023" s="71">
        <v>4.0999999999999996</v>
      </c>
    </row>
    <row r="2024" spans="1:3">
      <c r="A2024" s="63">
        <v>3231</v>
      </c>
      <c r="B2024" s="64" t="s">
        <v>17876</v>
      </c>
      <c r="C2024" s="71">
        <v>4.0999999999999996</v>
      </c>
    </row>
    <row r="2025" spans="1:3">
      <c r="A2025" s="63">
        <v>3232</v>
      </c>
      <c r="B2025" s="64" t="s">
        <v>17877</v>
      </c>
      <c r="C2025" s="71">
        <v>4.0999999999999996</v>
      </c>
    </row>
    <row r="2026" spans="1:3">
      <c r="A2026" s="63">
        <v>3233</v>
      </c>
      <c r="B2026" s="64" t="s">
        <v>17878</v>
      </c>
      <c r="C2026" s="71">
        <v>4.0999999999999996</v>
      </c>
    </row>
    <row r="2027" spans="1:3">
      <c r="A2027" s="63">
        <v>3234</v>
      </c>
      <c r="B2027" s="64" t="s">
        <v>17879</v>
      </c>
      <c r="C2027" s="71">
        <v>4.0999999999999996</v>
      </c>
    </row>
    <row r="2028" spans="1:3">
      <c r="A2028" s="63">
        <v>3235</v>
      </c>
      <c r="B2028" s="64" t="s">
        <v>17880</v>
      </c>
      <c r="C2028" s="71">
        <v>4.0999999999999996</v>
      </c>
    </row>
    <row r="2029" spans="1:3">
      <c r="A2029" s="63">
        <v>3236</v>
      </c>
      <c r="B2029" s="64" t="s">
        <v>17881</v>
      </c>
      <c r="C2029" s="71">
        <v>4.0999999999999996</v>
      </c>
    </row>
    <row r="2030" spans="1:3">
      <c r="A2030" s="63">
        <v>3237</v>
      </c>
      <c r="B2030" s="64" t="s">
        <v>17882</v>
      </c>
      <c r="C2030" s="71">
        <v>4.0999999999999996</v>
      </c>
    </row>
    <row r="2031" spans="1:3">
      <c r="A2031" s="63">
        <v>3238</v>
      </c>
      <c r="B2031" s="64" t="s">
        <v>17883</v>
      </c>
      <c r="C2031" s="71">
        <v>4.0999999999999996</v>
      </c>
    </row>
    <row r="2032" spans="1:3">
      <c r="A2032" s="63">
        <v>3239</v>
      </c>
      <c r="B2032" s="64" t="s">
        <v>17884</v>
      </c>
      <c r="C2032" s="71">
        <v>4.0999999999999996</v>
      </c>
    </row>
    <row r="2033" spans="1:3">
      <c r="A2033" s="63">
        <v>3240</v>
      </c>
      <c r="B2033" s="64" t="s">
        <v>17885</v>
      </c>
      <c r="C2033" s="71">
        <v>4.0999999999999996</v>
      </c>
    </row>
    <row r="2034" spans="1:3">
      <c r="A2034" s="63">
        <v>3241</v>
      </c>
      <c r="B2034" s="64" t="s">
        <v>17886</v>
      </c>
      <c r="C2034" s="71">
        <v>4.0999999999999996</v>
      </c>
    </row>
    <row r="2035" spans="1:3">
      <c r="A2035" s="63">
        <v>3242</v>
      </c>
      <c r="B2035" s="64" t="s">
        <v>17887</v>
      </c>
      <c r="C2035" s="71">
        <v>4.0999999999999996</v>
      </c>
    </row>
    <row r="2036" spans="1:3">
      <c r="A2036" s="63">
        <v>3243</v>
      </c>
      <c r="B2036" s="64" t="s">
        <v>17888</v>
      </c>
      <c r="C2036" s="71">
        <v>6.1</v>
      </c>
    </row>
    <row r="2037" spans="1:3">
      <c r="A2037" s="63">
        <v>3244</v>
      </c>
      <c r="B2037" s="64" t="s">
        <v>17889</v>
      </c>
      <c r="C2037" s="71">
        <v>8</v>
      </c>
    </row>
    <row r="2038" spans="1:3" ht="30">
      <c r="A2038" s="63">
        <v>3245</v>
      </c>
      <c r="B2038" s="64" t="s">
        <v>17890</v>
      </c>
      <c r="C2038" s="71">
        <v>9</v>
      </c>
    </row>
    <row r="2039" spans="1:3">
      <c r="A2039" s="66">
        <v>3246</v>
      </c>
      <c r="B2039" s="67" t="s">
        <v>17891</v>
      </c>
      <c r="C2039" s="72">
        <v>6.1</v>
      </c>
    </row>
    <row r="2040" spans="1:3">
      <c r="A2040" s="68">
        <v>3247</v>
      </c>
      <c r="B2040" s="69" t="s">
        <v>17892</v>
      </c>
      <c r="C2040" s="70">
        <v>5.0999999999999996</v>
      </c>
    </row>
    <row r="2041" spans="1:3">
      <c r="A2041" s="66">
        <v>3248</v>
      </c>
      <c r="B2041" s="67" t="s">
        <v>17893</v>
      </c>
      <c r="C2041" s="71">
        <v>3</v>
      </c>
    </row>
    <row r="2042" spans="1:3">
      <c r="A2042" s="73">
        <v>3249</v>
      </c>
      <c r="B2042" s="74" t="s">
        <v>17894</v>
      </c>
      <c r="C2042" s="71">
        <v>6.1</v>
      </c>
    </row>
    <row r="2043" spans="1:3">
      <c r="A2043" s="68">
        <v>3250</v>
      </c>
      <c r="B2043" s="69" t="s">
        <v>17895</v>
      </c>
      <c r="C2043" s="71">
        <v>6.1</v>
      </c>
    </row>
    <row r="2044" spans="1:3">
      <c r="A2044" s="63">
        <v>3251</v>
      </c>
      <c r="B2044" s="64" t="s">
        <v>17896</v>
      </c>
      <c r="C2044" s="71">
        <v>4.0999999999999996</v>
      </c>
    </row>
    <row r="2045" spans="1:3">
      <c r="A2045" s="63">
        <v>3252</v>
      </c>
      <c r="B2045" s="64" t="s">
        <v>17897</v>
      </c>
      <c r="C2045" s="71">
        <v>2.1</v>
      </c>
    </row>
    <row r="2046" spans="1:3">
      <c r="A2046" s="63">
        <v>3253</v>
      </c>
      <c r="B2046" s="64" t="s">
        <v>17898</v>
      </c>
      <c r="C2046" s="71">
        <v>8</v>
      </c>
    </row>
    <row r="2047" spans="1:3">
      <c r="A2047" s="63">
        <v>3254</v>
      </c>
      <c r="B2047" s="64" t="s">
        <v>17899</v>
      </c>
      <c r="C2047" s="71">
        <v>4.2</v>
      </c>
    </row>
    <row r="2048" spans="1:3">
      <c r="A2048" s="63">
        <v>3255</v>
      </c>
      <c r="B2048" s="64" t="s">
        <v>17900</v>
      </c>
      <c r="C2048" s="71">
        <v>4.2</v>
      </c>
    </row>
    <row r="2049" spans="1:3" ht="45">
      <c r="A2049" s="63">
        <v>3256</v>
      </c>
      <c r="B2049" s="64" t="s">
        <v>17901</v>
      </c>
      <c r="C2049" s="71">
        <v>3</v>
      </c>
    </row>
    <row r="2050" spans="1:3" ht="45">
      <c r="A2050" s="63">
        <v>3257</v>
      </c>
      <c r="B2050" s="64" t="s">
        <v>17902</v>
      </c>
      <c r="C2050" s="71">
        <v>9</v>
      </c>
    </row>
    <row r="2051" spans="1:3">
      <c r="A2051" s="66">
        <v>3258</v>
      </c>
      <c r="B2051" s="67" t="s">
        <v>17903</v>
      </c>
      <c r="C2051" s="72">
        <v>9</v>
      </c>
    </row>
    <row r="2052" spans="1:3" ht="30">
      <c r="A2052" s="73">
        <v>3259</v>
      </c>
      <c r="B2052" s="74" t="s">
        <v>17904</v>
      </c>
      <c r="C2052" s="70">
        <v>8</v>
      </c>
    </row>
    <row r="2053" spans="1:3">
      <c r="A2053" s="73">
        <v>3260</v>
      </c>
      <c r="B2053" s="74" t="s">
        <v>17905</v>
      </c>
      <c r="C2053" s="71">
        <v>8</v>
      </c>
    </row>
    <row r="2054" spans="1:3">
      <c r="A2054" s="73">
        <v>3261</v>
      </c>
      <c r="B2054" s="74" t="s">
        <v>17906</v>
      </c>
      <c r="C2054" s="71">
        <v>8</v>
      </c>
    </row>
    <row r="2055" spans="1:3">
      <c r="A2055" s="73">
        <v>3262</v>
      </c>
      <c r="B2055" s="74" t="s">
        <v>17907</v>
      </c>
      <c r="C2055" s="71">
        <v>8</v>
      </c>
    </row>
    <row r="2056" spans="1:3">
      <c r="A2056" s="73">
        <v>3263</v>
      </c>
      <c r="B2056" s="74" t="s">
        <v>17908</v>
      </c>
      <c r="C2056" s="71">
        <v>8</v>
      </c>
    </row>
    <row r="2057" spans="1:3">
      <c r="A2057" s="73">
        <v>3264</v>
      </c>
      <c r="B2057" s="74" t="s">
        <v>6937</v>
      </c>
      <c r="C2057" s="71">
        <v>8</v>
      </c>
    </row>
    <row r="2058" spans="1:3">
      <c r="A2058" s="73">
        <v>3265</v>
      </c>
      <c r="B2058" s="74" t="s">
        <v>17909</v>
      </c>
      <c r="C2058" s="71">
        <v>8</v>
      </c>
    </row>
    <row r="2059" spans="1:3">
      <c r="A2059" s="73">
        <v>3266</v>
      </c>
      <c r="B2059" s="74" t="s">
        <v>17910</v>
      </c>
      <c r="C2059" s="71">
        <v>8</v>
      </c>
    </row>
    <row r="2060" spans="1:3">
      <c r="A2060" s="73">
        <v>3267</v>
      </c>
      <c r="B2060" s="74" t="s">
        <v>17911</v>
      </c>
      <c r="C2060" s="71">
        <v>8</v>
      </c>
    </row>
    <row r="2061" spans="1:3">
      <c r="A2061" s="68">
        <v>3268</v>
      </c>
      <c r="B2061" s="69" t="s">
        <v>17912</v>
      </c>
      <c r="C2061" s="71">
        <v>9</v>
      </c>
    </row>
    <row r="2062" spans="1:3">
      <c r="A2062" s="66">
        <v>3269</v>
      </c>
      <c r="B2062" s="67" t="s">
        <v>17913</v>
      </c>
      <c r="C2062" s="71">
        <v>3</v>
      </c>
    </row>
    <row r="2063" spans="1:3" ht="30">
      <c r="A2063" s="68">
        <v>3270</v>
      </c>
      <c r="B2063" s="69" t="s">
        <v>17914</v>
      </c>
      <c r="C2063" s="71">
        <v>4.0999999999999996</v>
      </c>
    </row>
    <row r="2064" spans="1:3">
      <c r="A2064" s="66">
        <v>3271</v>
      </c>
      <c r="B2064" s="67" t="s">
        <v>17915</v>
      </c>
      <c r="C2064" s="71">
        <v>3</v>
      </c>
    </row>
    <row r="2065" spans="1:3">
      <c r="A2065" s="73">
        <v>3272</v>
      </c>
      <c r="B2065" s="74" t="s">
        <v>17916</v>
      </c>
      <c r="C2065" s="71">
        <v>3</v>
      </c>
    </row>
    <row r="2066" spans="1:3">
      <c r="A2066" s="73">
        <v>3273</v>
      </c>
      <c r="B2066" s="74" t="s">
        <v>17917</v>
      </c>
      <c r="C2066" s="71">
        <v>3</v>
      </c>
    </row>
    <row r="2067" spans="1:3">
      <c r="A2067" s="68">
        <v>3274</v>
      </c>
      <c r="B2067" s="69" t="s">
        <v>17918</v>
      </c>
      <c r="C2067" s="71">
        <v>3</v>
      </c>
    </row>
    <row r="2068" spans="1:3">
      <c r="A2068" s="66">
        <v>3275</v>
      </c>
      <c r="B2068" s="67" t="s">
        <v>17919</v>
      </c>
      <c r="C2068" s="71">
        <v>6.1</v>
      </c>
    </row>
    <row r="2069" spans="1:3">
      <c r="A2069" s="73">
        <v>3276</v>
      </c>
      <c r="B2069" s="74" t="s">
        <v>17920</v>
      </c>
      <c r="C2069" s="71">
        <v>6.1</v>
      </c>
    </row>
    <row r="2070" spans="1:3">
      <c r="A2070" s="68">
        <v>3277</v>
      </c>
      <c r="B2070" s="69" t="s">
        <v>17921</v>
      </c>
      <c r="C2070" s="71">
        <v>6.1</v>
      </c>
    </row>
    <row r="2071" spans="1:3">
      <c r="A2071" s="63">
        <v>3278</v>
      </c>
      <c r="B2071" s="64" t="s">
        <v>17922</v>
      </c>
      <c r="C2071" s="71">
        <v>6.1</v>
      </c>
    </row>
    <row r="2072" spans="1:3">
      <c r="A2072" s="66">
        <v>3279</v>
      </c>
      <c r="B2072" s="67" t="s">
        <v>17923</v>
      </c>
      <c r="C2072" s="71">
        <v>6.1</v>
      </c>
    </row>
    <row r="2073" spans="1:3">
      <c r="A2073" s="73">
        <v>3280</v>
      </c>
      <c r="B2073" s="74" t="s">
        <v>17924</v>
      </c>
      <c r="C2073" s="71">
        <v>6.1</v>
      </c>
    </row>
    <row r="2074" spans="1:3">
      <c r="A2074" s="73">
        <v>3281</v>
      </c>
      <c r="B2074" s="74" t="s">
        <v>17925</v>
      </c>
      <c r="C2074" s="71">
        <v>6.1</v>
      </c>
    </row>
    <row r="2075" spans="1:3">
      <c r="A2075" s="73">
        <v>3282</v>
      </c>
      <c r="B2075" s="74" t="s">
        <v>17926</v>
      </c>
      <c r="C2075" s="71">
        <v>6.1</v>
      </c>
    </row>
    <row r="2076" spans="1:3">
      <c r="A2076" s="73">
        <v>3283</v>
      </c>
      <c r="B2076" s="74" t="s">
        <v>17927</v>
      </c>
      <c r="C2076" s="71">
        <v>6.1</v>
      </c>
    </row>
    <row r="2077" spans="1:3">
      <c r="A2077" s="73">
        <v>3284</v>
      </c>
      <c r="B2077" s="74" t="s">
        <v>17928</v>
      </c>
      <c r="C2077" s="71">
        <v>6.1</v>
      </c>
    </row>
    <row r="2078" spans="1:3">
      <c r="A2078" s="73">
        <v>3285</v>
      </c>
      <c r="B2078" s="74" t="s">
        <v>17929</v>
      </c>
      <c r="C2078" s="71">
        <v>6.1</v>
      </c>
    </row>
    <row r="2079" spans="1:3">
      <c r="A2079" s="73">
        <v>3286</v>
      </c>
      <c r="B2079" s="74" t="s">
        <v>17930</v>
      </c>
      <c r="C2079" s="71">
        <v>3</v>
      </c>
    </row>
    <row r="2080" spans="1:3">
      <c r="A2080" s="73">
        <v>3287</v>
      </c>
      <c r="B2080" s="74" t="s">
        <v>17931</v>
      </c>
      <c r="C2080" s="71">
        <v>6.1</v>
      </c>
    </row>
    <row r="2081" spans="1:3">
      <c r="A2081" s="73">
        <v>3288</v>
      </c>
      <c r="B2081" s="74" t="s">
        <v>17932</v>
      </c>
      <c r="C2081" s="71">
        <v>6.1</v>
      </c>
    </row>
    <row r="2082" spans="1:3">
      <c r="A2082" s="73">
        <v>3289</v>
      </c>
      <c r="B2082" s="74" t="s">
        <v>17933</v>
      </c>
      <c r="C2082" s="71">
        <v>6.1</v>
      </c>
    </row>
    <row r="2083" spans="1:3">
      <c r="A2083" s="73">
        <v>3290</v>
      </c>
      <c r="B2083" s="74" t="s">
        <v>17934</v>
      </c>
      <c r="C2083" s="71">
        <v>6.1</v>
      </c>
    </row>
    <row r="2084" spans="1:3" ht="30">
      <c r="A2084" s="68">
        <v>3291</v>
      </c>
      <c r="B2084" s="69" t="s">
        <v>17935</v>
      </c>
      <c r="C2084" s="71">
        <v>6.2</v>
      </c>
    </row>
    <row r="2085" spans="1:3">
      <c r="A2085" s="63">
        <v>3292</v>
      </c>
      <c r="B2085" s="64" t="s">
        <v>17936</v>
      </c>
      <c r="C2085" s="71">
        <v>4.3</v>
      </c>
    </row>
    <row r="2086" spans="1:3" ht="30">
      <c r="A2086" s="63">
        <v>3293</v>
      </c>
      <c r="B2086" s="64" t="s">
        <v>17937</v>
      </c>
      <c r="C2086" s="71">
        <v>6.1</v>
      </c>
    </row>
    <row r="2087" spans="1:3" ht="30">
      <c r="A2087" s="63">
        <v>3294</v>
      </c>
      <c r="B2087" s="64" t="s">
        <v>17938</v>
      </c>
      <c r="C2087" s="71">
        <v>6.1</v>
      </c>
    </row>
    <row r="2088" spans="1:3">
      <c r="A2088" s="66">
        <v>3295</v>
      </c>
      <c r="B2088" s="67" t="s">
        <v>17939</v>
      </c>
      <c r="C2088" s="71">
        <v>3</v>
      </c>
    </row>
    <row r="2089" spans="1:3">
      <c r="A2089" s="68">
        <v>3296</v>
      </c>
      <c r="B2089" s="69" t="s">
        <v>17940</v>
      </c>
      <c r="C2089" s="71">
        <v>2.2000000000000002</v>
      </c>
    </row>
    <row r="2090" spans="1:3" ht="30">
      <c r="A2090" s="63">
        <v>3297</v>
      </c>
      <c r="B2090" s="64" t="s">
        <v>17941</v>
      </c>
      <c r="C2090" s="71">
        <v>2.2000000000000002</v>
      </c>
    </row>
    <row r="2091" spans="1:3" ht="30">
      <c r="A2091" s="63">
        <v>3298</v>
      </c>
      <c r="B2091" s="64" t="s">
        <v>17942</v>
      </c>
      <c r="C2091" s="71">
        <v>2.2000000000000002</v>
      </c>
    </row>
    <row r="2092" spans="1:3" ht="30">
      <c r="A2092" s="63">
        <v>3299</v>
      </c>
      <c r="B2092" s="64" t="s">
        <v>17943</v>
      </c>
      <c r="C2092" s="71">
        <v>2.2000000000000002</v>
      </c>
    </row>
    <row r="2093" spans="1:3" ht="30">
      <c r="A2093" s="63">
        <v>3300</v>
      </c>
      <c r="B2093" s="64" t="s">
        <v>17944</v>
      </c>
      <c r="C2093" s="71">
        <v>2.2999999999999998</v>
      </c>
    </row>
    <row r="2094" spans="1:3">
      <c r="A2094" s="66">
        <v>3301</v>
      </c>
      <c r="B2094" s="67" t="s">
        <v>17945</v>
      </c>
      <c r="C2094" s="71">
        <v>8</v>
      </c>
    </row>
    <row r="2095" spans="1:3">
      <c r="A2095" s="68">
        <v>3302</v>
      </c>
      <c r="B2095" s="69" t="s">
        <v>17946</v>
      </c>
      <c r="C2095" s="71">
        <v>6.1</v>
      </c>
    </row>
    <row r="2096" spans="1:3">
      <c r="A2096" s="63">
        <v>3303</v>
      </c>
      <c r="B2096" s="64" t="s">
        <v>17947</v>
      </c>
      <c r="C2096" s="71">
        <v>2.2999999999999998</v>
      </c>
    </row>
    <row r="2097" spans="1:3">
      <c r="A2097" s="63">
        <v>3304</v>
      </c>
      <c r="B2097" s="64" t="s">
        <v>17948</v>
      </c>
      <c r="C2097" s="71">
        <v>2.2999999999999998</v>
      </c>
    </row>
    <row r="2098" spans="1:3">
      <c r="A2098" s="63">
        <v>3305</v>
      </c>
      <c r="B2098" s="64" t="s">
        <v>17949</v>
      </c>
      <c r="C2098" s="71">
        <v>2.2999999999999998</v>
      </c>
    </row>
    <row r="2099" spans="1:3">
      <c r="A2099" s="63">
        <v>3306</v>
      </c>
      <c r="B2099" s="64" t="s">
        <v>17950</v>
      </c>
      <c r="C2099" s="71">
        <v>2.2999999999999998</v>
      </c>
    </row>
    <row r="2100" spans="1:3">
      <c r="A2100" s="63">
        <v>3307</v>
      </c>
      <c r="B2100" s="64" t="s">
        <v>17951</v>
      </c>
      <c r="C2100" s="71">
        <v>2.2999999999999998</v>
      </c>
    </row>
    <row r="2101" spans="1:3">
      <c r="A2101" s="63">
        <v>3308</v>
      </c>
      <c r="B2101" s="64" t="s">
        <v>17952</v>
      </c>
      <c r="C2101" s="71">
        <v>2.2999999999999998</v>
      </c>
    </row>
    <row r="2102" spans="1:3">
      <c r="A2102" s="63">
        <v>3309</v>
      </c>
      <c r="B2102" s="64" t="s">
        <v>17953</v>
      </c>
      <c r="C2102" s="71">
        <v>2.2999999999999998</v>
      </c>
    </row>
    <row r="2103" spans="1:3">
      <c r="A2103" s="63">
        <v>3310</v>
      </c>
      <c r="B2103" s="64" t="s">
        <v>17954</v>
      </c>
      <c r="C2103" s="71">
        <v>2.2999999999999998</v>
      </c>
    </row>
    <row r="2104" spans="1:3">
      <c r="A2104" s="63">
        <v>3311</v>
      </c>
      <c r="B2104" s="64" t="s">
        <v>17955</v>
      </c>
      <c r="C2104" s="71">
        <v>2.2000000000000002</v>
      </c>
    </row>
    <row r="2105" spans="1:3">
      <c r="A2105" s="63">
        <v>3312</v>
      </c>
      <c r="B2105" s="64" t="s">
        <v>17956</v>
      </c>
      <c r="C2105" s="71">
        <v>2.1</v>
      </c>
    </row>
    <row r="2106" spans="1:3">
      <c r="A2106" s="66">
        <v>3313</v>
      </c>
      <c r="B2106" s="67" t="s">
        <v>17957</v>
      </c>
      <c r="C2106" s="71">
        <v>4.2</v>
      </c>
    </row>
    <row r="2107" spans="1:3" ht="45">
      <c r="A2107" s="68">
        <v>3314</v>
      </c>
      <c r="B2107" s="69" t="s">
        <v>17958</v>
      </c>
      <c r="C2107" s="71">
        <v>9</v>
      </c>
    </row>
    <row r="2108" spans="1:3">
      <c r="A2108" s="63">
        <v>3315</v>
      </c>
      <c r="B2108" s="64" t="s">
        <v>17959</v>
      </c>
      <c r="C2108" s="71">
        <v>6.1</v>
      </c>
    </row>
    <row r="2109" spans="1:3">
      <c r="A2109" s="66">
        <v>3316</v>
      </c>
      <c r="B2109" s="67" t="s">
        <v>17960</v>
      </c>
      <c r="C2109" s="71">
        <v>9</v>
      </c>
    </row>
    <row r="2110" spans="1:3" ht="30">
      <c r="A2110" s="68">
        <v>3317</v>
      </c>
      <c r="B2110" s="69" t="s">
        <v>17961</v>
      </c>
      <c r="C2110" s="71">
        <v>4.0999999999999996</v>
      </c>
    </row>
    <row r="2111" spans="1:3" ht="30">
      <c r="A2111" s="63">
        <v>3318</v>
      </c>
      <c r="B2111" s="64" t="s">
        <v>17962</v>
      </c>
      <c r="C2111" s="71">
        <v>2.2999999999999998</v>
      </c>
    </row>
    <row r="2112" spans="1:3" ht="45">
      <c r="A2112" s="63">
        <v>3319</v>
      </c>
      <c r="B2112" s="64" t="s">
        <v>17963</v>
      </c>
      <c r="C2112" s="71">
        <v>4.0999999999999996</v>
      </c>
    </row>
    <row r="2113" spans="1:3" ht="45">
      <c r="A2113" s="66">
        <v>3320</v>
      </c>
      <c r="B2113" s="67" t="s">
        <v>17964</v>
      </c>
      <c r="C2113" s="71">
        <v>8</v>
      </c>
    </row>
    <row r="2114" spans="1:3" ht="30">
      <c r="A2114" s="73">
        <v>3321</v>
      </c>
      <c r="B2114" s="74" t="s">
        <v>17965</v>
      </c>
      <c r="C2114" s="72">
        <v>7</v>
      </c>
    </row>
    <row r="2115" spans="1:3" ht="30">
      <c r="A2115" s="73">
        <v>3322</v>
      </c>
      <c r="B2115" s="74" t="s">
        <v>17966</v>
      </c>
      <c r="C2115" s="75">
        <v>7</v>
      </c>
    </row>
    <row r="2116" spans="1:3" ht="30">
      <c r="A2116" s="68">
        <v>3323</v>
      </c>
      <c r="B2116" s="69" t="s">
        <v>17967</v>
      </c>
      <c r="C2116" s="70">
        <v>7</v>
      </c>
    </row>
    <row r="2117" spans="1:3" ht="30">
      <c r="A2117" s="63">
        <v>3324</v>
      </c>
      <c r="B2117" s="64" t="s">
        <v>17968</v>
      </c>
      <c r="C2117" s="71">
        <v>7</v>
      </c>
    </row>
    <row r="2118" spans="1:3" ht="30">
      <c r="A2118" s="63">
        <v>3325</v>
      </c>
      <c r="B2118" s="64" t="s">
        <v>17969</v>
      </c>
      <c r="C2118" s="71">
        <v>7</v>
      </c>
    </row>
    <row r="2119" spans="1:3" ht="30">
      <c r="A2119" s="66">
        <v>3326</v>
      </c>
      <c r="B2119" s="67" t="s">
        <v>17970</v>
      </c>
      <c r="C2119" s="72">
        <v>7</v>
      </c>
    </row>
    <row r="2120" spans="1:3" ht="30">
      <c r="A2120" s="68">
        <v>3327</v>
      </c>
      <c r="B2120" s="69" t="s">
        <v>17971</v>
      </c>
      <c r="C2120" s="70">
        <v>7</v>
      </c>
    </row>
    <row r="2121" spans="1:3">
      <c r="A2121" s="66">
        <v>3328</v>
      </c>
      <c r="B2121" s="67" t="s">
        <v>17972</v>
      </c>
      <c r="C2121" s="72">
        <v>7</v>
      </c>
    </row>
    <row r="2122" spans="1:3">
      <c r="A2122" s="73">
        <v>3329</v>
      </c>
      <c r="B2122" s="74" t="s">
        <v>17973</v>
      </c>
      <c r="C2122" s="75">
        <v>7</v>
      </c>
    </row>
    <row r="2123" spans="1:3">
      <c r="A2123" s="73">
        <v>3330</v>
      </c>
      <c r="B2123" s="74" t="s">
        <v>17974</v>
      </c>
      <c r="C2123" s="75">
        <v>7</v>
      </c>
    </row>
    <row r="2124" spans="1:3" ht="30">
      <c r="A2124" s="73">
        <v>3331</v>
      </c>
      <c r="B2124" s="74" t="s">
        <v>17975</v>
      </c>
      <c r="C2124" s="75">
        <v>7</v>
      </c>
    </row>
    <row r="2125" spans="1:3" ht="30">
      <c r="A2125" s="68">
        <v>3332</v>
      </c>
      <c r="B2125" s="69" t="s">
        <v>17976</v>
      </c>
      <c r="C2125" s="70">
        <v>7</v>
      </c>
    </row>
    <row r="2126" spans="1:3" ht="30">
      <c r="A2126" s="63">
        <v>3333</v>
      </c>
      <c r="B2126" s="64" t="s">
        <v>17977</v>
      </c>
      <c r="C2126" s="71">
        <v>7</v>
      </c>
    </row>
    <row r="2127" spans="1:3" ht="30">
      <c r="A2127" s="63">
        <v>3334</v>
      </c>
      <c r="B2127" s="64" t="s">
        <v>17978</v>
      </c>
      <c r="C2127" s="79" t="s">
        <v>16522</v>
      </c>
    </row>
    <row r="2128" spans="1:3" ht="30">
      <c r="A2128" s="63">
        <v>3335</v>
      </c>
      <c r="B2128" s="64" t="s">
        <v>17979</v>
      </c>
      <c r="C2128" s="79" t="s">
        <v>16522</v>
      </c>
    </row>
    <row r="2129" spans="1:3" ht="30">
      <c r="A2129" s="66">
        <v>3336</v>
      </c>
      <c r="B2129" s="67" t="s">
        <v>17980</v>
      </c>
      <c r="C2129" s="71">
        <v>3</v>
      </c>
    </row>
    <row r="2130" spans="1:3">
      <c r="A2130" s="68">
        <v>3337</v>
      </c>
      <c r="B2130" s="69" t="s">
        <v>17981</v>
      </c>
      <c r="C2130" s="71">
        <v>2.2000000000000002</v>
      </c>
    </row>
    <row r="2131" spans="1:3">
      <c r="A2131" s="63">
        <v>3338</v>
      </c>
      <c r="B2131" s="64" t="s">
        <v>17982</v>
      </c>
      <c r="C2131" s="71">
        <v>2.2000000000000002</v>
      </c>
    </row>
    <row r="2132" spans="1:3">
      <c r="A2132" s="63">
        <v>3339</v>
      </c>
      <c r="B2132" s="64" t="s">
        <v>17983</v>
      </c>
      <c r="C2132" s="71">
        <v>2.2000000000000002</v>
      </c>
    </row>
    <row r="2133" spans="1:3">
      <c r="A2133" s="63">
        <v>3340</v>
      </c>
      <c r="B2133" s="64" t="s">
        <v>17984</v>
      </c>
      <c r="C2133" s="71">
        <v>2.2000000000000002</v>
      </c>
    </row>
    <row r="2134" spans="1:3">
      <c r="A2134" s="66">
        <v>3341</v>
      </c>
      <c r="B2134" s="67" t="s">
        <v>17985</v>
      </c>
      <c r="C2134" s="71">
        <v>4.2</v>
      </c>
    </row>
    <row r="2135" spans="1:3">
      <c r="A2135" s="73">
        <v>3342</v>
      </c>
      <c r="B2135" s="74" t="s">
        <v>17986</v>
      </c>
      <c r="C2135" s="71">
        <v>4.2</v>
      </c>
    </row>
    <row r="2136" spans="1:3" ht="45">
      <c r="A2136" s="68">
        <v>3343</v>
      </c>
      <c r="B2136" s="69" t="s">
        <v>17987</v>
      </c>
      <c r="C2136" s="71">
        <v>3</v>
      </c>
    </row>
    <row r="2137" spans="1:3" ht="60">
      <c r="A2137" s="63">
        <v>3344</v>
      </c>
      <c r="B2137" s="64" t="s">
        <v>17988</v>
      </c>
      <c r="C2137" s="71">
        <v>4.0999999999999996</v>
      </c>
    </row>
    <row r="2138" spans="1:3" ht="30">
      <c r="A2138" s="66">
        <v>3345</v>
      </c>
      <c r="B2138" s="67" t="s">
        <v>17989</v>
      </c>
      <c r="C2138" s="71">
        <v>6.1</v>
      </c>
    </row>
    <row r="2139" spans="1:3" ht="45">
      <c r="A2139" s="73">
        <v>3346</v>
      </c>
      <c r="B2139" s="74" t="s">
        <v>17990</v>
      </c>
      <c r="C2139" s="71">
        <v>3</v>
      </c>
    </row>
    <row r="2140" spans="1:3" ht="45">
      <c r="A2140" s="73">
        <v>3347</v>
      </c>
      <c r="B2140" s="74" t="s">
        <v>17991</v>
      </c>
      <c r="C2140" s="71">
        <v>6.1</v>
      </c>
    </row>
    <row r="2141" spans="1:3" ht="30">
      <c r="A2141" s="73">
        <v>3348</v>
      </c>
      <c r="B2141" s="74" t="s">
        <v>17992</v>
      </c>
      <c r="C2141" s="71">
        <v>6.1</v>
      </c>
    </row>
    <row r="2142" spans="1:3">
      <c r="A2142" s="73">
        <v>3349</v>
      </c>
      <c r="B2142" s="74" t="s">
        <v>17993</v>
      </c>
      <c r="C2142" s="71">
        <v>6.1</v>
      </c>
    </row>
    <row r="2143" spans="1:3" ht="30">
      <c r="A2143" s="73">
        <v>3350</v>
      </c>
      <c r="B2143" s="74" t="s">
        <v>17994</v>
      </c>
      <c r="C2143" s="71">
        <v>3</v>
      </c>
    </row>
    <row r="2144" spans="1:3" ht="30">
      <c r="A2144" s="73">
        <v>3351</v>
      </c>
      <c r="B2144" s="74" t="s">
        <v>17995</v>
      </c>
      <c r="C2144" s="71">
        <v>6.1</v>
      </c>
    </row>
    <row r="2145" spans="1:3">
      <c r="A2145" s="73">
        <v>3352</v>
      </c>
      <c r="B2145" s="74" t="s">
        <v>17996</v>
      </c>
      <c r="C2145" s="71">
        <v>6.1</v>
      </c>
    </row>
    <row r="2146" spans="1:3">
      <c r="A2146" s="68">
        <v>3354</v>
      </c>
      <c r="B2146" s="69" t="s">
        <v>17997</v>
      </c>
      <c r="C2146" s="71">
        <v>2.1</v>
      </c>
    </row>
    <row r="2147" spans="1:3">
      <c r="A2147" s="63">
        <v>3355</v>
      </c>
      <c r="B2147" s="64" t="s">
        <v>17998</v>
      </c>
      <c r="C2147" s="71">
        <v>2.2999999999999998</v>
      </c>
    </row>
    <row r="2148" spans="1:3">
      <c r="A2148" s="63">
        <v>3356</v>
      </c>
      <c r="B2148" s="64" t="s">
        <v>17999</v>
      </c>
      <c r="C2148" s="71">
        <v>5.0999999999999996</v>
      </c>
    </row>
    <row r="2149" spans="1:3" ht="30">
      <c r="A2149" s="63">
        <v>3357</v>
      </c>
      <c r="B2149" s="64" t="s">
        <v>18000</v>
      </c>
      <c r="C2149" s="71">
        <v>3</v>
      </c>
    </row>
    <row r="2150" spans="1:3" ht="30">
      <c r="A2150" s="63">
        <v>3358</v>
      </c>
      <c r="B2150" s="64" t="s">
        <v>18001</v>
      </c>
      <c r="C2150" s="71">
        <v>2.1</v>
      </c>
    </row>
    <row r="2151" spans="1:3" ht="30">
      <c r="A2151" s="63">
        <v>3359</v>
      </c>
      <c r="B2151" s="64" t="s">
        <v>18002</v>
      </c>
      <c r="C2151" s="71">
        <v>9</v>
      </c>
    </row>
    <row r="2152" spans="1:3" ht="30">
      <c r="A2152" s="63">
        <v>3360</v>
      </c>
      <c r="B2152" s="64" t="s">
        <v>18003</v>
      </c>
      <c r="C2152" s="79" t="s">
        <v>16522</v>
      </c>
    </row>
    <row r="2153" spans="1:3">
      <c r="A2153" s="66">
        <v>3361</v>
      </c>
      <c r="B2153" s="67" t="s">
        <v>18004</v>
      </c>
      <c r="C2153" s="72">
        <v>6.1</v>
      </c>
    </row>
    <row r="2154" spans="1:3">
      <c r="A2154" s="68">
        <v>3362</v>
      </c>
      <c r="B2154" s="69" t="s">
        <v>18005</v>
      </c>
      <c r="C2154" s="70">
        <v>6.1</v>
      </c>
    </row>
    <row r="2155" spans="1:3" ht="30">
      <c r="A2155" s="63">
        <v>3363</v>
      </c>
      <c r="B2155" s="64" t="s">
        <v>18006</v>
      </c>
      <c r="C2155" s="71">
        <v>9</v>
      </c>
    </row>
    <row r="2156" spans="1:3" ht="30">
      <c r="A2156" s="63">
        <v>3364</v>
      </c>
      <c r="B2156" s="64" t="s">
        <v>18007</v>
      </c>
      <c r="C2156" s="71">
        <v>4.0999999999999996</v>
      </c>
    </row>
    <row r="2157" spans="1:3" ht="45">
      <c r="A2157" s="63">
        <v>3365</v>
      </c>
      <c r="B2157" s="64" t="s">
        <v>18008</v>
      </c>
      <c r="C2157" s="71">
        <v>4.0999999999999996</v>
      </c>
    </row>
    <row r="2158" spans="1:3" ht="30">
      <c r="A2158" s="63">
        <v>3366</v>
      </c>
      <c r="B2158" s="64" t="s">
        <v>18009</v>
      </c>
      <c r="C2158" s="71">
        <v>4.0999999999999996</v>
      </c>
    </row>
    <row r="2159" spans="1:3" ht="30">
      <c r="A2159" s="63">
        <v>3367</v>
      </c>
      <c r="B2159" s="64" t="s">
        <v>18010</v>
      </c>
      <c r="C2159" s="71">
        <v>4.0999999999999996</v>
      </c>
    </row>
    <row r="2160" spans="1:3" ht="30">
      <c r="A2160" s="63">
        <v>3368</v>
      </c>
      <c r="B2160" s="64" t="s">
        <v>18011</v>
      </c>
      <c r="C2160" s="71">
        <v>4.0999999999999996</v>
      </c>
    </row>
    <row r="2161" spans="1:3" ht="30">
      <c r="A2161" s="63">
        <v>3369</v>
      </c>
      <c r="B2161" s="64" t="s">
        <v>18012</v>
      </c>
      <c r="C2161" s="71">
        <v>4.0999999999999996</v>
      </c>
    </row>
    <row r="2162" spans="1:3" ht="30">
      <c r="A2162" s="63">
        <v>3370</v>
      </c>
      <c r="B2162" s="64" t="s">
        <v>18013</v>
      </c>
      <c r="C2162" s="71">
        <v>4.0999999999999996</v>
      </c>
    </row>
    <row r="2163" spans="1:3">
      <c r="A2163" s="63">
        <v>3371</v>
      </c>
      <c r="B2163" s="64" t="s">
        <v>18014</v>
      </c>
      <c r="C2163" s="71">
        <v>3</v>
      </c>
    </row>
    <row r="2164" spans="1:3">
      <c r="A2164" s="66">
        <v>3373</v>
      </c>
      <c r="B2164" s="81" t="s">
        <v>16113</v>
      </c>
      <c r="C2164" s="72">
        <v>6.2</v>
      </c>
    </row>
    <row r="2165" spans="1:3">
      <c r="A2165" s="68">
        <v>3374</v>
      </c>
      <c r="B2165" s="69" t="s">
        <v>18015</v>
      </c>
      <c r="C2165" s="70">
        <v>2.1</v>
      </c>
    </row>
    <row r="2166" spans="1:3" ht="30">
      <c r="A2166" s="63">
        <v>3375</v>
      </c>
      <c r="B2166" s="64" t="s">
        <v>18016</v>
      </c>
      <c r="C2166" s="71">
        <v>5.0999999999999996</v>
      </c>
    </row>
    <row r="2167" spans="1:3">
      <c r="A2167" s="63">
        <v>3376</v>
      </c>
      <c r="B2167" s="64" t="s">
        <v>18017</v>
      </c>
      <c r="C2167" s="71">
        <v>4.0999999999999996</v>
      </c>
    </row>
    <row r="2168" spans="1:3">
      <c r="A2168" s="66">
        <v>3377</v>
      </c>
      <c r="B2168" s="67" t="s">
        <v>18018</v>
      </c>
      <c r="C2168" s="72">
        <v>5.0999999999999996</v>
      </c>
    </row>
    <row r="2169" spans="1:3">
      <c r="A2169" s="73">
        <v>3378</v>
      </c>
      <c r="B2169" s="74" t="s">
        <v>18019</v>
      </c>
      <c r="C2169" s="70">
        <v>5.0999999999999996</v>
      </c>
    </row>
    <row r="2170" spans="1:3">
      <c r="A2170" s="68">
        <v>3379</v>
      </c>
      <c r="B2170" s="69" t="s">
        <v>18020</v>
      </c>
      <c r="C2170" s="71">
        <v>3</v>
      </c>
    </row>
    <row r="2171" spans="1:3">
      <c r="A2171" s="63">
        <v>3380</v>
      </c>
      <c r="B2171" s="64" t="s">
        <v>18021</v>
      </c>
      <c r="C2171" s="71">
        <v>4.0999999999999996</v>
      </c>
    </row>
    <row r="2172" spans="1:3" ht="49.5">
      <c r="A2172" s="63">
        <v>3381</v>
      </c>
      <c r="B2172" s="64" t="s">
        <v>18022</v>
      </c>
      <c r="C2172" s="71">
        <v>6.1</v>
      </c>
    </row>
    <row r="2173" spans="1:3" ht="49.5">
      <c r="A2173" s="63">
        <v>3382</v>
      </c>
      <c r="B2173" s="64" t="s">
        <v>18023</v>
      </c>
      <c r="C2173" s="71">
        <v>6.1</v>
      </c>
    </row>
    <row r="2174" spans="1:3" ht="49.5">
      <c r="A2174" s="63">
        <v>3383</v>
      </c>
      <c r="B2174" s="64" t="s">
        <v>18024</v>
      </c>
      <c r="C2174" s="71">
        <v>6.1</v>
      </c>
    </row>
    <row r="2175" spans="1:3" ht="45">
      <c r="A2175" s="63">
        <v>3384</v>
      </c>
      <c r="B2175" s="64" t="s">
        <v>18025</v>
      </c>
      <c r="C2175" s="71">
        <v>6.1</v>
      </c>
    </row>
    <row r="2176" spans="1:3" ht="49.5">
      <c r="A2176" s="63">
        <v>3385</v>
      </c>
      <c r="B2176" s="64" t="s">
        <v>18026</v>
      </c>
      <c r="C2176" s="71">
        <v>6.1</v>
      </c>
    </row>
    <row r="2177" spans="1:3" ht="49.5">
      <c r="A2177" s="63">
        <v>3386</v>
      </c>
      <c r="B2177" s="64" t="s">
        <v>18027</v>
      </c>
      <c r="C2177" s="71">
        <v>6.1</v>
      </c>
    </row>
    <row r="2178" spans="1:3" ht="49.5">
      <c r="A2178" s="63">
        <v>3387</v>
      </c>
      <c r="B2178" s="64" t="s">
        <v>18028</v>
      </c>
      <c r="C2178" s="71">
        <v>6.1</v>
      </c>
    </row>
    <row r="2179" spans="1:3" ht="49.5">
      <c r="A2179" s="63">
        <v>3388</v>
      </c>
      <c r="B2179" s="64" t="s">
        <v>18029</v>
      </c>
      <c r="C2179" s="71">
        <v>6.1</v>
      </c>
    </row>
    <row r="2180" spans="1:3" ht="47.25">
      <c r="A2180" s="63">
        <v>3389</v>
      </c>
      <c r="B2180" s="64" t="s">
        <v>18030</v>
      </c>
      <c r="C2180" s="71">
        <v>6.1</v>
      </c>
    </row>
    <row r="2181" spans="1:3" ht="47.25">
      <c r="A2181" s="63">
        <v>3390</v>
      </c>
      <c r="B2181" s="64" t="s">
        <v>18031</v>
      </c>
      <c r="C2181" s="71">
        <v>6.1</v>
      </c>
    </row>
    <row r="2182" spans="1:3">
      <c r="A2182" s="66">
        <v>3391</v>
      </c>
      <c r="B2182" s="67" t="s">
        <v>18032</v>
      </c>
      <c r="C2182" s="72">
        <v>4.2</v>
      </c>
    </row>
    <row r="2183" spans="1:3">
      <c r="A2183" s="73">
        <v>3392</v>
      </c>
      <c r="B2183" s="74" t="s">
        <v>18033</v>
      </c>
      <c r="C2183" s="75">
        <v>4.2</v>
      </c>
    </row>
    <row r="2184" spans="1:3" ht="30">
      <c r="A2184" s="73">
        <v>3393</v>
      </c>
      <c r="B2184" s="74" t="s">
        <v>18034</v>
      </c>
      <c r="C2184" s="75">
        <v>4.2</v>
      </c>
    </row>
    <row r="2185" spans="1:3" ht="30">
      <c r="A2185" s="73">
        <v>3394</v>
      </c>
      <c r="B2185" s="74" t="s">
        <v>18035</v>
      </c>
      <c r="C2185" s="75">
        <v>4.2</v>
      </c>
    </row>
    <row r="2186" spans="1:3">
      <c r="A2186" s="73">
        <v>3395</v>
      </c>
      <c r="B2186" s="74" t="s">
        <v>18036</v>
      </c>
      <c r="C2186" s="75">
        <v>4.3</v>
      </c>
    </row>
    <row r="2187" spans="1:3" ht="30">
      <c r="A2187" s="73">
        <v>3396</v>
      </c>
      <c r="B2187" s="74" t="s">
        <v>18037</v>
      </c>
      <c r="C2187" s="75">
        <v>4.3</v>
      </c>
    </row>
    <row r="2188" spans="1:3" ht="30">
      <c r="A2188" s="73">
        <v>3397</v>
      </c>
      <c r="B2188" s="74" t="s">
        <v>18038</v>
      </c>
      <c r="C2188" s="75">
        <v>4.3</v>
      </c>
    </row>
    <row r="2189" spans="1:3">
      <c r="A2189" s="73">
        <v>3398</v>
      </c>
      <c r="B2189" s="74" t="s">
        <v>18039</v>
      </c>
      <c r="C2189" s="75">
        <v>4.3</v>
      </c>
    </row>
    <row r="2190" spans="1:3" ht="30">
      <c r="A2190" s="73">
        <v>3399</v>
      </c>
      <c r="B2190" s="74" t="s">
        <v>18040</v>
      </c>
      <c r="C2190" s="75">
        <v>4.3</v>
      </c>
    </row>
    <row r="2191" spans="1:3" ht="30">
      <c r="A2191" s="73">
        <v>3400</v>
      </c>
      <c r="B2191" s="74" t="s">
        <v>18041</v>
      </c>
      <c r="C2191" s="70">
        <v>4.2</v>
      </c>
    </row>
    <row r="2192" spans="1:3">
      <c r="A2192" s="68">
        <v>3401</v>
      </c>
      <c r="B2192" s="69" t="s">
        <v>18042</v>
      </c>
      <c r="C2192" s="71">
        <v>4.3</v>
      </c>
    </row>
    <row r="2193" spans="1:3">
      <c r="A2193" s="63">
        <v>3402</v>
      </c>
      <c r="B2193" s="64" t="s">
        <v>18043</v>
      </c>
      <c r="C2193" s="71">
        <v>4.3</v>
      </c>
    </row>
    <row r="2194" spans="1:3">
      <c r="A2194" s="63">
        <v>3403</v>
      </c>
      <c r="B2194" s="64" t="s">
        <v>18044</v>
      </c>
      <c r="C2194" s="71">
        <v>4.3</v>
      </c>
    </row>
    <row r="2195" spans="1:3">
      <c r="A2195" s="63">
        <v>3404</v>
      </c>
      <c r="B2195" s="64" t="s">
        <v>18045</v>
      </c>
      <c r="C2195" s="71">
        <v>4.3</v>
      </c>
    </row>
    <row r="2196" spans="1:3">
      <c r="A2196" s="66">
        <v>3405</v>
      </c>
      <c r="B2196" s="67" t="s">
        <v>18046</v>
      </c>
      <c r="C2196" s="71">
        <v>5.0999999999999996</v>
      </c>
    </row>
    <row r="2197" spans="1:3">
      <c r="A2197" s="73">
        <v>3406</v>
      </c>
      <c r="B2197" s="74" t="s">
        <v>18047</v>
      </c>
      <c r="C2197" s="71">
        <v>5.0999999999999996</v>
      </c>
    </row>
    <row r="2198" spans="1:3">
      <c r="A2198" s="73">
        <v>3407</v>
      </c>
      <c r="B2198" s="74" t="s">
        <v>18048</v>
      </c>
      <c r="C2198" s="71">
        <v>5.0999999999999996</v>
      </c>
    </row>
    <row r="2199" spans="1:3">
      <c r="A2199" s="73">
        <v>3408</v>
      </c>
      <c r="B2199" s="74" t="s">
        <v>18049</v>
      </c>
      <c r="C2199" s="71">
        <v>5.0999999999999996</v>
      </c>
    </row>
    <row r="2200" spans="1:3">
      <c r="A2200" s="68">
        <v>3409</v>
      </c>
      <c r="B2200" s="69" t="s">
        <v>18050</v>
      </c>
      <c r="C2200" s="71">
        <v>6.1</v>
      </c>
    </row>
    <row r="2201" spans="1:3">
      <c r="A2201" s="63">
        <v>3410</v>
      </c>
      <c r="B2201" s="64" t="s">
        <v>18051</v>
      </c>
      <c r="C2201" s="71">
        <v>6.1</v>
      </c>
    </row>
    <row r="2202" spans="1:3">
      <c r="A2202" s="66">
        <v>3411</v>
      </c>
      <c r="B2202" s="67" t="s">
        <v>18052</v>
      </c>
      <c r="C2202" s="71">
        <v>6.1</v>
      </c>
    </row>
    <row r="2203" spans="1:3" ht="30">
      <c r="A2203" s="73">
        <v>3412</v>
      </c>
      <c r="B2203" s="69" t="s">
        <v>18053</v>
      </c>
      <c r="C2203" s="71">
        <v>8</v>
      </c>
    </row>
    <row r="2204" spans="1:3">
      <c r="A2204" s="73">
        <v>3413</v>
      </c>
      <c r="B2204" s="67" t="s">
        <v>18054</v>
      </c>
      <c r="C2204" s="71">
        <v>6.1</v>
      </c>
    </row>
    <row r="2205" spans="1:3">
      <c r="A2205" s="73">
        <v>3414</v>
      </c>
      <c r="B2205" s="74" t="s">
        <v>18055</v>
      </c>
      <c r="C2205" s="71">
        <v>6.1</v>
      </c>
    </row>
    <row r="2206" spans="1:3">
      <c r="A2206" s="68">
        <v>3415</v>
      </c>
      <c r="B2206" s="69" t="s">
        <v>18056</v>
      </c>
      <c r="C2206" s="71">
        <v>6.1</v>
      </c>
    </row>
    <row r="2207" spans="1:3">
      <c r="A2207" s="63">
        <v>3416</v>
      </c>
      <c r="B2207" s="64" t="s">
        <v>18057</v>
      </c>
      <c r="C2207" s="71">
        <v>6.1</v>
      </c>
    </row>
    <row r="2208" spans="1:3">
      <c r="A2208" s="63">
        <v>3417</v>
      </c>
      <c r="B2208" s="64" t="s">
        <v>18058</v>
      </c>
      <c r="C2208" s="71">
        <v>6.1</v>
      </c>
    </row>
    <row r="2209" spans="1:3">
      <c r="A2209" s="63">
        <v>3418</v>
      </c>
      <c r="B2209" s="64" t="s">
        <v>18059</v>
      </c>
      <c r="C2209" s="71">
        <v>6.1</v>
      </c>
    </row>
    <row r="2210" spans="1:3" ht="30">
      <c r="A2210" s="63">
        <v>3419</v>
      </c>
      <c r="B2210" s="64" t="s">
        <v>18060</v>
      </c>
      <c r="C2210" s="71">
        <v>8</v>
      </c>
    </row>
    <row r="2211" spans="1:3" ht="30">
      <c r="A2211" s="63">
        <v>3420</v>
      </c>
      <c r="B2211" s="64" t="s">
        <v>18061</v>
      </c>
      <c r="C2211" s="71">
        <v>8</v>
      </c>
    </row>
    <row r="2212" spans="1:3">
      <c r="A2212" s="66">
        <v>3421</v>
      </c>
      <c r="B2212" s="67" t="s">
        <v>18062</v>
      </c>
      <c r="C2212" s="71">
        <v>8</v>
      </c>
    </row>
    <row r="2213" spans="1:3">
      <c r="A2213" s="68">
        <v>3422</v>
      </c>
      <c r="B2213" s="69" t="s">
        <v>18063</v>
      </c>
      <c r="C2213" s="71">
        <v>6.1</v>
      </c>
    </row>
    <row r="2214" spans="1:3">
      <c r="A2214" s="63">
        <v>3423</v>
      </c>
      <c r="B2214" s="64" t="s">
        <v>18064</v>
      </c>
      <c r="C2214" s="71">
        <v>8</v>
      </c>
    </row>
    <row r="2215" spans="1:3">
      <c r="A2215" s="66">
        <v>3424</v>
      </c>
      <c r="B2215" s="67" t="s">
        <v>18065</v>
      </c>
      <c r="C2215" s="71">
        <v>6.1</v>
      </c>
    </row>
    <row r="2216" spans="1:3">
      <c r="A2216" s="68">
        <v>3425</v>
      </c>
      <c r="B2216" s="69" t="s">
        <v>18066</v>
      </c>
      <c r="C2216" s="71">
        <v>8</v>
      </c>
    </row>
    <row r="2217" spans="1:3">
      <c r="A2217" s="63">
        <v>3426</v>
      </c>
      <c r="B2217" s="64" t="s">
        <v>18067</v>
      </c>
      <c r="C2217" s="71">
        <v>6.1</v>
      </c>
    </row>
    <row r="2218" spans="1:3">
      <c r="A2218" s="63">
        <v>3427</v>
      </c>
      <c r="B2218" s="64" t="s">
        <v>18068</v>
      </c>
      <c r="C2218" s="71">
        <v>6.1</v>
      </c>
    </row>
    <row r="2219" spans="1:3">
      <c r="A2219" s="63">
        <v>3428</v>
      </c>
      <c r="B2219" s="64" t="s">
        <v>18069</v>
      </c>
      <c r="C2219" s="71">
        <v>6.1</v>
      </c>
    </row>
    <row r="2220" spans="1:3">
      <c r="A2220" s="63">
        <v>3429</v>
      </c>
      <c r="B2220" s="64" t="s">
        <v>18070</v>
      </c>
      <c r="C2220" s="71">
        <v>6.1</v>
      </c>
    </row>
    <row r="2221" spans="1:3">
      <c r="A2221" s="63">
        <v>3430</v>
      </c>
      <c r="B2221" s="64" t="s">
        <v>18071</v>
      </c>
      <c r="C2221" s="71">
        <v>6.1</v>
      </c>
    </row>
    <row r="2222" spans="1:3">
      <c r="A2222" s="63">
        <v>3431</v>
      </c>
      <c r="B2222" s="64" t="s">
        <v>18072</v>
      </c>
      <c r="C2222" s="71">
        <v>6.1</v>
      </c>
    </row>
    <row r="2223" spans="1:3">
      <c r="A2223" s="63">
        <v>3432</v>
      </c>
      <c r="B2223" s="64" t="s">
        <v>18073</v>
      </c>
      <c r="C2223" s="71">
        <v>9</v>
      </c>
    </row>
    <row r="2224" spans="1:3">
      <c r="A2224" s="63">
        <v>3434</v>
      </c>
      <c r="B2224" s="64" t="s">
        <v>18074</v>
      </c>
      <c r="C2224" s="71">
        <v>6.1</v>
      </c>
    </row>
    <row r="2225" spans="1:3">
      <c r="A2225" s="63">
        <v>3436</v>
      </c>
      <c r="B2225" s="64" t="s">
        <v>18075</v>
      </c>
      <c r="C2225" s="71">
        <v>6.1</v>
      </c>
    </row>
    <row r="2226" spans="1:3">
      <c r="A2226" s="63">
        <v>3437</v>
      </c>
      <c r="B2226" s="64" t="s">
        <v>18076</v>
      </c>
      <c r="C2226" s="71">
        <v>6.1</v>
      </c>
    </row>
    <row r="2227" spans="1:3">
      <c r="A2227" s="63">
        <v>3438</v>
      </c>
      <c r="B2227" s="64" t="s">
        <v>18077</v>
      </c>
      <c r="C2227" s="71">
        <v>6.1</v>
      </c>
    </row>
    <row r="2228" spans="1:3">
      <c r="A2228" s="66">
        <v>3439</v>
      </c>
      <c r="B2228" s="67" t="s">
        <v>18078</v>
      </c>
      <c r="C2228" s="71">
        <v>6.1</v>
      </c>
    </row>
    <row r="2229" spans="1:3">
      <c r="A2229" s="73">
        <v>3440</v>
      </c>
      <c r="B2229" s="74" t="s">
        <v>18079</v>
      </c>
      <c r="C2229" s="71">
        <v>6.1</v>
      </c>
    </row>
    <row r="2230" spans="1:3">
      <c r="A2230" s="68">
        <v>3441</v>
      </c>
      <c r="B2230" s="69" t="s">
        <v>18080</v>
      </c>
      <c r="C2230" s="71">
        <v>6.1</v>
      </c>
    </row>
    <row r="2231" spans="1:3">
      <c r="A2231" s="63">
        <v>3442</v>
      </c>
      <c r="B2231" s="64" t="s">
        <v>18081</v>
      </c>
      <c r="C2231" s="71">
        <v>6.1</v>
      </c>
    </row>
    <row r="2232" spans="1:3">
      <c r="A2232" s="63">
        <v>3443</v>
      </c>
      <c r="B2232" s="64" t="s">
        <v>18082</v>
      </c>
      <c r="C2232" s="71">
        <v>6.1</v>
      </c>
    </row>
    <row r="2233" spans="1:3">
      <c r="A2233" s="63">
        <v>3444</v>
      </c>
      <c r="B2233" s="64" t="s">
        <v>18083</v>
      </c>
      <c r="C2233" s="71">
        <v>6.1</v>
      </c>
    </row>
    <row r="2234" spans="1:3">
      <c r="A2234" s="63">
        <v>3445</v>
      </c>
      <c r="B2234" s="64" t="s">
        <v>18084</v>
      </c>
      <c r="C2234" s="71">
        <v>6.1</v>
      </c>
    </row>
    <row r="2235" spans="1:3">
      <c r="A2235" s="63">
        <v>3446</v>
      </c>
      <c r="B2235" s="64" t="s">
        <v>18085</v>
      </c>
      <c r="C2235" s="71">
        <v>6.1</v>
      </c>
    </row>
    <row r="2236" spans="1:3">
      <c r="A2236" s="63">
        <v>3447</v>
      </c>
      <c r="B2236" s="64" t="s">
        <v>18086</v>
      </c>
      <c r="C2236" s="71">
        <v>6.1</v>
      </c>
    </row>
    <row r="2237" spans="1:3" ht="30">
      <c r="A2237" s="66">
        <v>3448</v>
      </c>
      <c r="B2237" s="67" t="s">
        <v>18087</v>
      </c>
      <c r="C2237" s="71">
        <v>6.1</v>
      </c>
    </row>
    <row r="2238" spans="1:3">
      <c r="A2238" s="68">
        <v>3449</v>
      </c>
      <c r="B2238" s="69" t="s">
        <v>18088</v>
      </c>
      <c r="C2238" s="71">
        <v>6.1</v>
      </c>
    </row>
    <row r="2239" spans="1:3">
      <c r="A2239" s="63">
        <v>3450</v>
      </c>
      <c r="B2239" s="64" t="s">
        <v>18089</v>
      </c>
      <c r="C2239" s="71">
        <v>6.1</v>
      </c>
    </row>
    <row r="2240" spans="1:3">
      <c r="A2240" s="63">
        <v>3451</v>
      </c>
      <c r="B2240" s="64" t="s">
        <v>18090</v>
      </c>
      <c r="C2240" s="71">
        <v>6.1</v>
      </c>
    </row>
    <row r="2241" spans="1:3">
      <c r="A2241" s="63">
        <v>3452</v>
      </c>
      <c r="B2241" s="64" t="s">
        <v>18091</v>
      </c>
      <c r="C2241" s="71">
        <v>6.1</v>
      </c>
    </row>
    <row r="2242" spans="1:3">
      <c r="A2242" s="66">
        <v>3453</v>
      </c>
      <c r="B2242" s="67" t="s">
        <v>18092</v>
      </c>
      <c r="C2242" s="72">
        <v>8</v>
      </c>
    </row>
    <row r="2243" spans="1:3">
      <c r="A2243" s="68">
        <v>3454</v>
      </c>
      <c r="B2243" s="69" t="s">
        <v>18093</v>
      </c>
      <c r="C2243" s="70">
        <v>6.1</v>
      </c>
    </row>
    <row r="2244" spans="1:3">
      <c r="A2244" s="63">
        <v>3455</v>
      </c>
      <c r="B2244" s="64" t="s">
        <v>18094</v>
      </c>
      <c r="C2244" s="71">
        <v>6.1</v>
      </c>
    </row>
    <row r="2245" spans="1:3">
      <c r="A2245" s="63">
        <v>3456</v>
      </c>
      <c r="B2245" s="64" t="s">
        <v>18095</v>
      </c>
      <c r="C2245" s="71">
        <v>8</v>
      </c>
    </row>
    <row r="2246" spans="1:3">
      <c r="A2246" s="63">
        <v>3457</v>
      </c>
      <c r="B2246" s="64" t="s">
        <v>18096</v>
      </c>
      <c r="C2246" s="71">
        <v>6.1</v>
      </c>
    </row>
    <row r="2247" spans="1:3">
      <c r="A2247" s="63">
        <v>3458</v>
      </c>
      <c r="B2247" s="64" t="s">
        <v>18097</v>
      </c>
      <c r="C2247" s="71">
        <v>6.1</v>
      </c>
    </row>
    <row r="2248" spans="1:3">
      <c r="A2248" s="63">
        <v>3459</v>
      </c>
      <c r="B2248" s="64" t="s">
        <v>18098</v>
      </c>
      <c r="C2248" s="71">
        <v>6.1</v>
      </c>
    </row>
    <row r="2249" spans="1:3">
      <c r="A2249" s="63">
        <v>3460</v>
      </c>
      <c r="B2249" s="64" t="s">
        <v>18099</v>
      </c>
      <c r="C2249" s="71">
        <v>6.1</v>
      </c>
    </row>
    <row r="2250" spans="1:3">
      <c r="A2250" s="66">
        <v>3462</v>
      </c>
      <c r="B2250" s="67" t="s">
        <v>18100</v>
      </c>
      <c r="C2250" s="71">
        <v>6.1</v>
      </c>
    </row>
    <row r="2251" spans="1:3">
      <c r="A2251" s="68">
        <v>3463</v>
      </c>
      <c r="B2251" s="69" t="s">
        <v>18101</v>
      </c>
      <c r="C2251" s="71">
        <v>8</v>
      </c>
    </row>
    <row r="2252" spans="1:3">
      <c r="A2252" s="66">
        <v>3464</v>
      </c>
      <c r="B2252" s="67" t="s">
        <v>18102</v>
      </c>
      <c r="C2252" s="71">
        <v>6.1</v>
      </c>
    </row>
    <row r="2253" spans="1:3">
      <c r="A2253" s="73">
        <v>3465</v>
      </c>
      <c r="B2253" s="74" t="s">
        <v>18103</v>
      </c>
      <c r="C2253" s="71">
        <v>6.1</v>
      </c>
    </row>
    <row r="2254" spans="1:3">
      <c r="A2254" s="73">
        <v>3466</v>
      </c>
      <c r="B2254" s="74" t="s">
        <v>18104</v>
      </c>
      <c r="C2254" s="71">
        <v>6.1</v>
      </c>
    </row>
    <row r="2255" spans="1:3">
      <c r="A2255" s="73">
        <v>3467</v>
      </c>
      <c r="B2255" s="74" t="s">
        <v>18105</v>
      </c>
      <c r="C2255" s="71">
        <v>6.1</v>
      </c>
    </row>
    <row r="2256" spans="1:3" ht="75">
      <c r="A2256" s="68">
        <v>3468</v>
      </c>
      <c r="B2256" s="69" t="s">
        <v>18106</v>
      </c>
      <c r="C2256" s="71">
        <v>2.1</v>
      </c>
    </row>
    <row r="2257" spans="1:3" ht="75">
      <c r="A2257" s="66">
        <v>3469</v>
      </c>
      <c r="B2257" s="67" t="s">
        <v>18107</v>
      </c>
      <c r="C2257" s="71">
        <v>3</v>
      </c>
    </row>
    <row r="2258" spans="1:3" ht="75">
      <c r="A2258" s="68">
        <v>3470</v>
      </c>
      <c r="B2258" s="69" t="s">
        <v>18108</v>
      </c>
      <c r="C2258" s="71">
        <v>8</v>
      </c>
    </row>
    <row r="2259" spans="1:3">
      <c r="A2259" s="66">
        <v>3471</v>
      </c>
      <c r="B2259" s="67" t="s">
        <v>18109</v>
      </c>
      <c r="C2259" s="71">
        <v>8</v>
      </c>
    </row>
    <row r="2260" spans="1:3">
      <c r="A2260" s="68">
        <v>3472</v>
      </c>
      <c r="B2260" s="69" t="s">
        <v>18110</v>
      </c>
      <c r="C2260" s="71">
        <v>8</v>
      </c>
    </row>
    <row r="2261" spans="1:3" ht="75">
      <c r="A2261" s="63">
        <v>3473</v>
      </c>
      <c r="B2261" s="64" t="s">
        <v>18111</v>
      </c>
      <c r="C2261" s="71">
        <v>3</v>
      </c>
    </row>
    <row r="2262" spans="1:3">
      <c r="A2262" s="63">
        <v>3474</v>
      </c>
      <c r="B2262" s="64" t="s">
        <v>18112</v>
      </c>
      <c r="C2262" s="71">
        <v>4.0999999999999996</v>
      </c>
    </row>
    <row r="2263" spans="1:3" ht="45">
      <c r="A2263" s="63">
        <v>3475</v>
      </c>
      <c r="B2263" s="64" t="s">
        <v>18113</v>
      </c>
      <c r="C2263" s="71">
        <v>3</v>
      </c>
    </row>
    <row r="2264" spans="1:3" ht="75">
      <c r="A2264" s="63">
        <v>3476</v>
      </c>
      <c r="B2264" s="64" t="s">
        <v>18114</v>
      </c>
      <c r="C2264" s="71">
        <v>4.3</v>
      </c>
    </row>
    <row r="2265" spans="1:3" ht="75">
      <c r="A2265" s="63">
        <v>3477</v>
      </c>
      <c r="B2265" s="64" t="s">
        <v>18115</v>
      </c>
      <c r="C2265" s="71">
        <v>8</v>
      </c>
    </row>
    <row r="2266" spans="1:3" ht="75">
      <c r="A2266" s="63">
        <v>3478</v>
      </c>
      <c r="B2266" s="64" t="s">
        <v>18116</v>
      </c>
      <c r="C2266" s="71">
        <v>2.1</v>
      </c>
    </row>
    <row r="2267" spans="1:3" ht="75">
      <c r="A2267" s="63">
        <v>3479</v>
      </c>
      <c r="B2267" s="64" t="s">
        <v>18117</v>
      </c>
      <c r="C2267" s="71">
        <v>2.1</v>
      </c>
    </row>
    <row r="2268" spans="1:3">
      <c r="A2268" s="66">
        <v>3480</v>
      </c>
      <c r="B2268" s="67" t="s">
        <v>18118</v>
      </c>
      <c r="C2268" s="72">
        <v>9</v>
      </c>
    </row>
    <row r="2269" spans="1:3" ht="45">
      <c r="A2269" s="73">
        <v>3481</v>
      </c>
      <c r="B2269" s="74" t="s">
        <v>18119</v>
      </c>
      <c r="C2269" s="75">
        <v>9</v>
      </c>
    </row>
    <row r="2270" spans="1:3" ht="45">
      <c r="A2270" s="68">
        <v>3482</v>
      </c>
      <c r="B2270" s="69" t="s">
        <v>18120</v>
      </c>
      <c r="C2270" s="70">
        <v>4.3</v>
      </c>
    </row>
    <row r="2271" spans="1:3" ht="30">
      <c r="A2271" s="66">
        <v>3483</v>
      </c>
      <c r="B2271" s="67" t="s">
        <v>18121</v>
      </c>
      <c r="C2271" s="72">
        <v>6.1</v>
      </c>
    </row>
    <row r="2272" spans="1:3" ht="30">
      <c r="A2272" s="73">
        <v>3484</v>
      </c>
      <c r="B2272" s="74" t="s">
        <v>18122</v>
      </c>
      <c r="C2272" s="75">
        <v>8</v>
      </c>
    </row>
    <row r="2273" spans="1:3" ht="60">
      <c r="A2273" s="68">
        <v>3485</v>
      </c>
      <c r="B2273" s="69" t="s">
        <v>18123</v>
      </c>
      <c r="C2273" s="70">
        <v>5.0999999999999996</v>
      </c>
    </row>
    <row r="2274" spans="1:3" ht="30">
      <c r="A2274" s="66">
        <v>3486</v>
      </c>
      <c r="B2274" s="67" t="s">
        <v>18124</v>
      </c>
      <c r="C2274" s="72">
        <v>5.0999999999999996</v>
      </c>
    </row>
    <row r="2275" spans="1:3" ht="45">
      <c r="A2275" s="73">
        <v>3487</v>
      </c>
      <c r="B2275" s="74" t="s">
        <v>18125</v>
      </c>
      <c r="C2275" s="70">
        <v>5.0999999999999996</v>
      </c>
    </row>
    <row r="2276" spans="1:3" ht="34.5">
      <c r="A2276" s="68">
        <v>3488</v>
      </c>
      <c r="B2276" s="82" t="s">
        <v>18126</v>
      </c>
      <c r="C2276" s="71">
        <v>6.1</v>
      </c>
    </row>
    <row r="2277" spans="1:3" ht="34.5">
      <c r="A2277" s="63">
        <v>3489</v>
      </c>
      <c r="B2277" s="83" t="s">
        <v>18127</v>
      </c>
      <c r="C2277" s="71">
        <v>6.1</v>
      </c>
    </row>
    <row r="2278" spans="1:3" ht="51.75">
      <c r="A2278" s="63">
        <v>3490</v>
      </c>
      <c r="B2278" s="83" t="s">
        <v>18128</v>
      </c>
      <c r="C2278" s="71">
        <v>6.1</v>
      </c>
    </row>
    <row r="2279" spans="1:3" ht="51.75">
      <c r="A2279" s="63">
        <v>3491</v>
      </c>
      <c r="B2279" s="83" t="s">
        <v>18129</v>
      </c>
      <c r="C2279" s="71">
        <v>6.1</v>
      </c>
    </row>
    <row r="2280" spans="1:3">
      <c r="A2280" s="66">
        <v>3494</v>
      </c>
      <c r="B2280" s="67" t="s">
        <v>18130</v>
      </c>
      <c r="C2280" s="71">
        <v>3</v>
      </c>
    </row>
    <row r="2281" spans="1:3">
      <c r="A2281" s="68">
        <v>3495</v>
      </c>
      <c r="B2281" s="69" t="s">
        <v>18131</v>
      </c>
      <c r="C2281" s="71">
        <v>8</v>
      </c>
    </row>
    <row r="2282" spans="1:3">
      <c r="A2282" s="66">
        <v>3497</v>
      </c>
      <c r="B2282" s="67" t="s">
        <v>18132</v>
      </c>
      <c r="C2282" s="71">
        <v>4.2</v>
      </c>
    </row>
    <row r="2283" spans="1:3">
      <c r="A2283" s="68">
        <v>3498</v>
      </c>
      <c r="B2283" s="69" t="s">
        <v>18133</v>
      </c>
      <c r="C2283" s="71">
        <v>8</v>
      </c>
    </row>
    <row r="2284" spans="1:3" ht="30">
      <c r="A2284" s="63">
        <v>3499</v>
      </c>
      <c r="B2284" s="64" t="s">
        <v>18134</v>
      </c>
      <c r="C2284" s="71">
        <v>9</v>
      </c>
    </row>
    <row r="2285" spans="1:3">
      <c r="A2285" s="63">
        <v>3500</v>
      </c>
      <c r="B2285" s="64" t="s">
        <v>18135</v>
      </c>
      <c r="C2285" s="71">
        <v>2.2000000000000002</v>
      </c>
    </row>
    <row r="2286" spans="1:3">
      <c r="A2286" s="63">
        <v>3501</v>
      </c>
      <c r="B2286" s="64" t="s">
        <v>18136</v>
      </c>
      <c r="C2286" s="71">
        <v>2.1</v>
      </c>
    </row>
    <row r="2287" spans="1:3">
      <c r="A2287" s="63">
        <v>3502</v>
      </c>
      <c r="B2287" s="64" t="s">
        <v>18137</v>
      </c>
      <c r="C2287" s="71">
        <v>2.2000000000000002</v>
      </c>
    </row>
    <row r="2288" spans="1:3">
      <c r="A2288" s="63">
        <v>3503</v>
      </c>
      <c r="B2288" s="64" t="s">
        <v>18138</v>
      </c>
      <c r="C2288" s="71">
        <v>2.2000000000000002</v>
      </c>
    </row>
    <row r="2289" spans="1:3">
      <c r="A2289" s="63">
        <v>3504</v>
      </c>
      <c r="B2289" s="64" t="s">
        <v>18139</v>
      </c>
      <c r="C2289" s="71">
        <v>2.1</v>
      </c>
    </row>
    <row r="2290" spans="1:3">
      <c r="A2290" s="63">
        <v>3505</v>
      </c>
      <c r="B2290" s="64" t="s">
        <v>18140</v>
      </c>
      <c r="C2290" s="71">
        <v>2.1</v>
      </c>
    </row>
    <row r="2291" spans="1:3">
      <c r="A2291" s="63">
        <v>3506</v>
      </c>
      <c r="B2291" s="64" t="s">
        <v>18141</v>
      </c>
      <c r="C2291" s="71">
        <v>8</v>
      </c>
    </row>
    <row r="2292" spans="1:3" ht="45">
      <c r="A2292" s="63">
        <v>3507</v>
      </c>
      <c r="B2292" s="64" t="s">
        <v>18142</v>
      </c>
      <c r="C2292" s="71">
        <v>6.1</v>
      </c>
    </row>
    <row r="2293" spans="1:3" ht="30">
      <c r="A2293" s="63">
        <v>3508</v>
      </c>
      <c r="B2293" s="64" t="s">
        <v>18143</v>
      </c>
      <c r="C2293" s="71">
        <v>9</v>
      </c>
    </row>
    <row r="2294" spans="1:3">
      <c r="A2294" s="63">
        <v>3509</v>
      </c>
      <c r="B2294" s="64" t="s">
        <v>18144</v>
      </c>
      <c r="C2294" s="71">
        <v>9</v>
      </c>
    </row>
    <row r="2295" spans="1:3">
      <c r="A2295" s="63">
        <v>3510</v>
      </c>
      <c r="B2295" s="64" t="s">
        <v>18145</v>
      </c>
      <c r="C2295" s="71">
        <v>2.1</v>
      </c>
    </row>
    <row r="2296" spans="1:3">
      <c r="A2296" s="63">
        <v>3511</v>
      </c>
      <c r="B2296" s="64" t="s">
        <v>18146</v>
      </c>
      <c r="C2296" s="71">
        <v>2.2000000000000002</v>
      </c>
    </row>
    <row r="2297" spans="1:3">
      <c r="A2297" s="63">
        <v>3512</v>
      </c>
      <c r="B2297" s="64" t="s">
        <v>18147</v>
      </c>
      <c r="C2297" s="71">
        <v>2.2999999999999998</v>
      </c>
    </row>
    <row r="2298" spans="1:3">
      <c r="A2298" s="63">
        <v>3513</v>
      </c>
      <c r="B2298" s="64" t="s">
        <v>18148</v>
      </c>
      <c r="C2298" s="71">
        <v>2.2000000000000002</v>
      </c>
    </row>
    <row r="2299" spans="1:3">
      <c r="A2299" s="63">
        <v>3514</v>
      </c>
      <c r="B2299" s="64" t="s">
        <v>18149</v>
      </c>
      <c r="C2299" s="71">
        <v>2.2999999999999998</v>
      </c>
    </row>
    <row r="2300" spans="1:3">
      <c r="A2300" s="63">
        <v>3515</v>
      </c>
      <c r="B2300" s="64" t="s">
        <v>18150</v>
      </c>
      <c r="C2300" s="71">
        <v>2.2999999999999998</v>
      </c>
    </row>
    <row r="2301" spans="1:3">
      <c r="A2301" s="63">
        <v>3516</v>
      </c>
      <c r="B2301" s="64" t="s">
        <v>18151</v>
      </c>
      <c r="C2301" s="71">
        <v>2.2999999999999998</v>
      </c>
    </row>
    <row r="2302" spans="1:3">
      <c r="A2302" s="63">
        <v>3517</v>
      </c>
      <c r="B2302" s="64" t="s">
        <v>18152</v>
      </c>
      <c r="C2302" s="71">
        <v>2.2999999999999998</v>
      </c>
    </row>
    <row r="2303" spans="1:3">
      <c r="A2303" s="63">
        <v>3518</v>
      </c>
      <c r="B2303" s="64" t="s">
        <v>18153</v>
      </c>
      <c r="C2303" s="71">
        <v>2.2999999999999998</v>
      </c>
    </row>
    <row r="2304" spans="1:3">
      <c r="A2304" s="63">
        <v>3519</v>
      </c>
      <c r="B2304" s="64" t="s">
        <v>18154</v>
      </c>
      <c r="C2304" s="71">
        <v>2.2999999999999998</v>
      </c>
    </row>
    <row r="2305" spans="1:3">
      <c r="A2305" s="63">
        <v>3520</v>
      </c>
      <c r="B2305" s="64" t="s">
        <v>18155</v>
      </c>
      <c r="C2305" s="71">
        <v>2.2999999999999998</v>
      </c>
    </row>
    <row r="2306" spans="1:3">
      <c r="A2306" s="63">
        <v>3521</v>
      </c>
      <c r="B2306" s="64" t="s">
        <v>18156</v>
      </c>
      <c r="C2306" s="71">
        <v>2.2999999999999998</v>
      </c>
    </row>
    <row r="2307" spans="1:3">
      <c r="A2307" s="63">
        <v>3522</v>
      </c>
      <c r="B2307" s="64" t="s">
        <v>18157</v>
      </c>
      <c r="C2307" s="71">
        <v>2.2999999999999998</v>
      </c>
    </row>
    <row r="2308" spans="1:3">
      <c r="A2308" s="63">
        <v>3523</v>
      </c>
      <c r="B2308" s="64" t="s">
        <v>18158</v>
      </c>
      <c r="C2308" s="71">
        <v>2.2999999999999998</v>
      </c>
    </row>
    <row r="2309" spans="1:3">
      <c r="A2309" s="63">
        <v>3524</v>
      </c>
      <c r="B2309" s="64" t="s">
        <v>18159</v>
      </c>
      <c r="C2309" s="71">
        <v>2.2999999999999998</v>
      </c>
    </row>
    <row r="2310" spans="1:3">
      <c r="A2310" s="63">
        <v>3525</v>
      </c>
      <c r="B2310" s="64" t="s">
        <v>18160</v>
      </c>
      <c r="C2310" s="71">
        <v>2.2999999999999998</v>
      </c>
    </row>
    <row r="2311" spans="1:3">
      <c r="A2311" s="63">
        <v>3526</v>
      </c>
      <c r="B2311" s="64" t="s">
        <v>18161</v>
      </c>
      <c r="C2311" s="71">
        <v>2.2999999999999998</v>
      </c>
    </row>
    <row r="2312" spans="1:3">
      <c r="A2312" s="66">
        <v>3527</v>
      </c>
      <c r="B2312" s="67" t="s">
        <v>18162</v>
      </c>
      <c r="C2312" s="72">
        <v>4.0999999999999996</v>
      </c>
    </row>
    <row r="2313" spans="1:3" ht="75">
      <c r="A2313" s="68">
        <v>3528</v>
      </c>
      <c r="B2313" s="69" t="s">
        <v>18163</v>
      </c>
      <c r="C2313" s="70">
        <v>3</v>
      </c>
    </row>
    <row r="2314" spans="1:3" ht="75">
      <c r="A2314" s="63">
        <v>3529</v>
      </c>
      <c r="B2314" s="64" t="s">
        <v>18164</v>
      </c>
      <c r="C2314" s="71">
        <v>2.1</v>
      </c>
    </row>
    <row r="2315" spans="1:3" ht="30">
      <c r="A2315" s="63">
        <v>3530</v>
      </c>
      <c r="B2315" s="64" t="s">
        <v>18165</v>
      </c>
      <c r="C2315" s="71">
        <v>9</v>
      </c>
    </row>
    <row r="2316" spans="1:3">
      <c r="A2316" s="66">
        <v>3531</v>
      </c>
      <c r="B2316" s="67" t="s">
        <v>18166</v>
      </c>
      <c r="C2316" s="72">
        <v>4.0999999999999996</v>
      </c>
    </row>
    <row r="2317" spans="1:3">
      <c r="A2317" s="73">
        <v>3532</v>
      </c>
      <c r="B2317" s="74" t="s">
        <v>18167</v>
      </c>
      <c r="C2317" s="75">
        <v>4.0999999999999996</v>
      </c>
    </row>
    <row r="2318" spans="1:3" ht="30">
      <c r="A2318" s="73">
        <v>3533</v>
      </c>
      <c r="B2318" s="74" t="s">
        <v>18168</v>
      </c>
      <c r="C2318" s="75">
        <v>4.0999999999999996</v>
      </c>
    </row>
    <row r="2319" spans="1:3" ht="30">
      <c r="A2319" s="73">
        <v>3534</v>
      </c>
      <c r="B2319" s="74" t="s">
        <v>18169</v>
      </c>
      <c r="C2319" s="75">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F5D16B-FB24-4890-99ED-7A2E937652D2}"/>
</file>

<file path=customXml/itemProps2.xml><?xml version="1.0" encoding="utf-8"?>
<ds:datastoreItem xmlns:ds="http://schemas.openxmlformats.org/officeDocument/2006/customXml" ds:itemID="{424E16E4-94B8-4F03-9C49-E606F86AF24E}"/>
</file>

<file path=customXml/itemProps3.xml><?xml version="1.0" encoding="utf-8"?>
<ds:datastoreItem xmlns:ds="http://schemas.openxmlformats.org/officeDocument/2006/customXml" ds:itemID="{55F203F6-5CF1-4F1B-B45C-C2185DBE2933}"/>
</file>

<file path=customXml/itemProps4.xml><?xml version="1.0" encoding="utf-8"?>
<ds:datastoreItem xmlns:ds="http://schemas.openxmlformats.org/officeDocument/2006/customXml" ds:itemID="{1C660C0B-72DC-4341-BAD0-F23FCF24F6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2026-07-17T18:43:38Z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